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ADMIN\Documents\DATA ANALYSIS JOUNERY\"/>
    </mc:Choice>
  </mc:AlternateContent>
  <xr:revisionPtr revIDLastSave="0" documentId="13_ncr:1_{CF8CB6D9-F265-4C76-9EE5-FFF4980AC85D}" xr6:coauthVersionLast="47" xr6:coauthVersionMax="47" xr10:uidLastSave="{00000000-0000-0000-0000-000000000000}"/>
  <bookViews>
    <workbookView xWindow="-110" yWindow="-110" windowWidth="19420" windowHeight="11020" firstSheet="2" activeTab="5" xr2:uid="{7D11AFA2-C818-45AE-9942-7E572979E851}"/>
  </bookViews>
  <sheets>
    <sheet name="DASHBOARD 01" sheetId="7" r:id="rId1"/>
    <sheet name="PIVOT TABLES" sheetId="4" r:id="rId2"/>
    <sheet name="Sheet1" sheetId="8" r:id="rId3"/>
    <sheet name="global_food_wastage_dataset" sheetId="1" r:id="rId4"/>
    <sheet name="DICTIONARY" sheetId="2" r:id="rId5"/>
    <sheet name="FUNCTIONS PRACTICE" sheetId="3" r:id="rId6"/>
  </sheets>
  <definedNames>
    <definedName name="_xlchart.v5.0" hidden="1">'PIVOT TABLES'!$A$223</definedName>
    <definedName name="_xlchart.v5.1" hidden="1">'PIVOT TABLES'!$A$224:$A$244</definedName>
    <definedName name="_xlchart.v5.2" hidden="1">'PIVOT TABLES'!$B$223</definedName>
    <definedName name="_xlchart.v5.3" hidden="1">'PIVOT TABLES'!$B$224:$B$244</definedName>
    <definedName name="_xlchart.v5.4" hidden="1">'PIVOT TABLES'!$A$223</definedName>
    <definedName name="_xlchart.v5.5" hidden="1">'PIVOT TABLES'!$A$224:$A$244</definedName>
    <definedName name="_xlchart.v5.6" hidden="1">'PIVOT TABLES'!$B$223</definedName>
    <definedName name="_xlchart.v5.7" hidden="1">'PIVOT TABLES'!$B$224:$B$244</definedName>
    <definedName name="CountryList">'DASHBOARD 01'!$R$13</definedName>
    <definedName name="GlobalFoodWaste">Table1[]</definedName>
    <definedName name="GlobalFoodWasteTb1">Table1[]</definedName>
    <definedName name="Slicer_Country">#N/A</definedName>
    <definedName name="Slicer_Food_Category">#N/A</definedName>
    <definedName name="Slicer_Year">#N/A</definedName>
    <definedName name="Slicer_Year2">#N/A</definedName>
    <definedName name="YearList">'DASHBOARD 01'!$R$11</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R20" i="7" l="1"/>
  <c r="R18" i="7"/>
  <c r="R15" i="7"/>
  <c r="G2" i="3" l="1"/>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H5002" i="1" l="1"/>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K3" i="3"/>
  <c r="K2"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alcChain>
</file>

<file path=xl/sharedStrings.xml><?xml version="1.0" encoding="utf-8"?>
<sst xmlns="http://schemas.openxmlformats.org/spreadsheetml/2006/main" count="20340" uniqueCount="78">
  <si>
    <t>Country</t>
  </si>
  <si>
    <t>Year</t>
  </si>
  <si>
    <t>Food Category</t>
  </si>
  <si>
    <t>Total Waste (Tons)</t>
  </si>
  <si>
    <t>Economic Loss (Million $)</t>
  </si>
  <si>
    <t>Avg Waste per Capita (Kg)</t>
  </si>
  <si>
    <t>Population (Million)</t>
  </si>
  <si>
    <t>Household Waste (%)</t>
  </si>
  <si>
    <t>Australia</t>
  </si>
  <si>
    <t>Fruits &amp; Vegetables</t>
  </si>
  <si>
    <t>Indonesia</t>
  </si>
  <si>
    <t>Prepared Food</t>
  </si>
  <si>
    <t>Germany</t>
  </si>
  <si>
    <t>Dairy Products</t>
  </si>
  <si>
    <t>France</t>
  </si>
  <si>
    <t>Beverages</t>
  </si>
  <si>
    <t>India</t>
  </si>
  <si>
    <t>China</t>
  </si>
  <si>
    <t>UK</t>
  </si>
  <si>
    <t>Meat &amp; Seafood</t>
  </si>
  <si>
    <t>Grains &amp; Cereals</t>
  </si>
  <si>
    <t>South Africa</t>
  </si>
  <si>
    <t>Frozen Food</t>
  </si>
  <si>
    <t>Japan</t>
  </si>
  <si>
    <t>USA</t>
  </si>
  <si>
    <t>Bakery Items</t>
  </si>
  <si>
    <t>Brazil</t>
  </si>
  <si>
    <t>Saudi Arabia</t>
  </si>
  <si>
    <t>Italy</t>
  </si>
  <si>
    <t>Spain</t>
  </si>
  <si>
    <t>Mexico</t>
  </si>
  <si>
    <t>Argentina</t>
  </si>
  <si>
    <t>Canada</t>
  </si>
  <si>
    <t>South Korea</t>
  </si>
  <si>
    <t>Russia</t>
  </si>
  <si>
    <t>Turkey</t>
  </si>
  <si>
    <t>Field</t>
  </si>
  <si>
    <t>Type/Unit</t>
  </si>
  <si>
    <t>Notes</t>
  </si>
  <si>
    <t>Food category</t>
  </si>
  <si>
    <t>Total waste (tons)</t>
  </si>
  <si>
    <t>Economic loss (million $)</t>
  </si>
  <si>
    <t>Avg waste per capita (kg)</t>
  </si>
  <si>
    <t>Population (million)</t>
  </si>
  <si>
    <t>Household waste (%)</t>
  </si>
  <si>
    <t>Text</t>
  </si>
  <si>
    <t>Number (0 dec.)</t>
  </si>
  <si>
    <t xml:space="preserve">Number </t>
  </si>
  <si>
    <t>Number (1 dec.)</t>
  </si>
  <si>
    <t>% (0-100 scale)</t>
  </si>
  <si>
    <t>Standardized country names (no extra spaces).</t>
  </si>
  <si>
    <t>Calendar year</t>
  </si>
  <si>
    <t>Main food group ( e.g., Cereals, fruits, vegetables)</t>
  </si>
  <si>
    <t>Annual food waste volume in metric tons</t>
  </si>
  <si>
    <t>Monetary loss in millions of US dollars</t>
  </si>
  <si>
    <t>Average food waste per person per year in kilograms</t>
  </si>
  <si>
    <t>Population in millions for the given year/country</t>
  </si>
  <si>
    <t>% of food waste from households</t>
  </si>
  <si>
    <t>Economic loss per ton ($/ton)</t>
  </si>
  <si>
    <t>Total Waste (tons)</t>
  </si>
  <si>
    <t>Economic loss ($ million)</t>
  </si>
  <si>
    <t>Per- capita waste (kg)</t>
  </si>
  <si>
    <t>Household waste (tons)</t>
  </si>
  <si>
    <t xml:space="preserve">SUMIFS </t>
  </si>
  <si>
    <t>COUNTIF</t>
  </si>
  <si>
    <t>Row Labels</t>
  </si>
  <si>
    <t>Grand Total</t>
  </si>
  <si>
    <t>Column Labels</t>
  </si>
  <si>
    <t>Sum of Total Waste (Tons)</t>
  </si>
  <si>
    <t>Sum of Avg Waste per Capita (Kg)</t>
  </si>
  <si>
    <t>Sum of Economic Loss (Million $)</t>
  </si>
  <si>
    <t>Sum of Household Waste (%)</t>
  </si>
  <si>
    <t>(All)</t>
  </si>
  <si>
    <t xml:space="preserve"> </t>
  </si>
  <si>
    <t>Total</t>
  </si>
  <si>
    <t>Average of Economic loss per ton ($/ton)</t>
  </si>
  <si>
    <t>Cost Category</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</si>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</sst>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5C]#,##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Book Antiqua"/>
      <family val="1"/>
    </font>
    <font>
      <b/>
      <sz val="14"/>
      <color theme="1"/>
      <name val="Book Antiqua"/>
      <family val="1"/>
    </font>
    <font>
      <sz val="24"/>
      <color theme="1"/>
      <name val="Calibri"/>
      <family val="2"/>
      <scheme val="minor"/>
    </font>
    <font>
      <b/>
      <sz val="18"/>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9" tint="0.59999389629810485"/>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style="thin">
        <color indexed="64"/>
      </right>
      <top style="thin">
        <color indexed="64"/>
      </top>
      <bottom/>
      <diagonal/>
    </border>
    <border>
      <left style="thin">
        <color indexed="64"/>
      </left>
      <right/>
      <top style="thin">
        <color indexed="64"/>
      </top>
      <bottom/>
      <diagonal/>
    </border>
    <border>
      <left style="medium">
        <color theme="9" tint="0.39997558519241921"/>
      </left>
      <right style="medium">
        <color theme="9" tint="0.39997558519241921"/>
      </right>
      <top style="medium">
        <color theme="9" tint="0.39997558519241921"/>
      </top>
      <bottom style="medium">
        <color theme="9" tint="0.39997558519241921"/>
      </bottom>
      <diagonal/>
    </border>
    <border>
      <left style="medium">
        <color theme="9" tint="0.39997558519241921"/>
      </left>
      <right style="medium">
        <color theme="9" tint="0.39997558519241921"/>
      </right>
      <top style="medium">
        <color theme="9" tint="0.39997558519241921"/>
      </top>
      <bottom/>
      <diagonal/>
    </border>
    <border>
      <left style="medium">
        <color theme="9" tint="0.39997558519241921"/>
      </left>
      <right style="medium">
        <color theme="9" tint="0.39997558519241921"/>
      </right>
      <top/>
      <bottom style="medium">
        <color theme="9"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1" fontId="0" fillId="0" borderId="0" xfId="0" applyNumberFormat="1"/>
    <xf numFmtId="164" fontId="0" fillId="0" borderId="0" xfId="0" applyNumberFormat="1"/>
    <xf numFmtId="164" fontId="0" fillId="33" borderId="10" xfId="0" applyNumberFormat="1" applyFill="1" applyBorder="1"/>
    <xf numFmtId="0" fontId="0" fillId="0" borderId="0" xfId="0" applyAlignment="1">
      <alignment horizontal="center"/>
    </xf>
    <xf numFmtId="0" fontId="0" fillId="33" borderId="0" xfId="0" applyFill="1"/>
    <xf numFmtId="1" fontId="0" fillId="33" borderId="0" xfId="0" applyNumberFormat="1" applyFill="1" applyAlignment="1">
      <alignment horizontal="center"/>
    </xf>
    <xf numFmtId="164" fontId="0" fillId="33" borderId="0" xfId="0" applyNumberFormat="1" applyFill="1" applyAlignment="1">
      <alignment horizontal="center"/>
    </xf>
    <xf numFmtId="0" fontId="0" fillId="0" borderId="11" xfId="0" applyBorder="1"/>
    <xf numFmtId="1" fontId="0" fillId="0" borderId="11" xfId="0" applyNumberFormat="1" applyBorder="1" applyAlignment="1">
      <alignment horizontal="center"/>
    </xf>
    <xf numFmtId="164" fontId="0" fillId="0" borderId="11" xfId="0" applyNumberFormat="1" applyBorder="1" applyAlignment="1">
      <alignment horizontal="center"/>
    </xf>
    <xf numFmtId="0" fontId="0" fillId="33" borderId="11" xfId="0" applyFill="1" applyBorder="1"/>
    <xf numFmtId="1" fontId="0" fillId="33" borderId="11" xfId="0" applyNumberFormat="1" applyFill="1" applyBorder="1" applyAlignment="1">
      <alignment horizontal="center"/>
    </xf>
    <xf numFmtId="164" fontId="0" fillId="33" borderId="11" xfId="0" applyNumberFormat="1" applyFill="1" applyBorder="1" applyAlignment="1">
      <alignment horizontal="center"/>
    </xf>
    <xf numFmtId="164" fontId="0" fillId="0" borderId="12" xfId="0" applyNumberFormat="1" applyBorder="1" applyAlignment="1">
      <alignment horizontal="center"/>
    </xf>
    <xf numFmtId="164" fontId="0" fillId="0" borderId="13" xfId="0" applyNumberFormat="1" applyBorder="1" applyAlignment="1">
      <alignment horizontal="center"/>
    </xf>
    <xf numFmtId="0" fontId="18" fillId="0" borderId="0" xfId="0" applyFont="1"/>
    <xf numFmtId="0" fontId="18" fillId="0" borderId="0" xfId="0" applyFont="1" applyAlignment="1">
      <alignment horizontal="left"/>
    </xf>
    <xf numFmtId="164" fontId="18" fillId="0" borderId="0" xfId="0" applyNumberFormat="1" applyFont="1"/>
    <xf numFmtId="0" fontId="18" fillId="0" borderId="14" xfId="0" applyFont="1" applyBorder="1"/>
    <xf numFmtId="0" fontId="18" fillId="0" borderId="15" xfId="0" applyFont="1" applyBorder="1"/>
    <xf numFmtId="0" fontId="18" fillId="0" borderId="16" xfId="0" applyFont="1" applyBorder="1"/>
    <xf numFmtId="0" fontId="18" fillId="0" borderId="17" xfId="0" applyFont="1" applyBorder="1"/>
    <xf numFmtId="0" fontId="18" fillId="0" borderId="18" xfId="0" applyFont="1" applyBorder="1"/>
    <xf numFmtId="0" fontId="18" fillId="0" borderId="19" xfId="0" applyFont="1" applyBorder="1"/>
    <xf numFmtId="0" fontId="18" fillId="0" borderId="20" xfId="0" applyFont="1" applyBorder="1"/>
    <xf numFmtId="0" fontId="18" fillId="0" borderId="21" xfId="0" applyFont="1" applyBorder="1"/>
    <xf numFmtId="0" fontId="18" fillId="0" borderId="22" xfId="0" applyFont="1" applyBorder="1"/>
    <xf numFmtId="0" fontId="18" fillId="0" borderId="11" xfId="0" pivotButton="1" applyFont="1" applyBorder="1"/>
    <xf numFmtId="0" fontId="18" fillId="0" borderId="11" xfId="0" applyFont="1" applyBorder="1"/>
    <xf numFmtId="1" fontId="18" fillId="0" borderId="11" xfId="0" applyNumberFormat="1" applyFont="1" applyBorder="1"/>
    <xf numFmtId="0" fontId="18" fillId="0" borderId="11" xfId="0" applyFont="1" applyBorder="1" applyAlignment="1">
      <alignment horizontal="left"/>
    </xf>
    <xf numFmtId="164" fontId="18" fillId="0" borderId="11" xfId="0" applyNumberFormat="1" applyFont="1" applyBorder="1"/>
    <xf numFmtId="1" fontId="0" fillId="0" borderId="11" xfId="0" applyNumberFormat="1" applyBorder="1"/>
    <xf numFmtId="164" fontId="0" fillId="0" borderId="11" xfId="0" applyNumberFormat="1" applyBorder="1"/>
    <xf numFmtId="0" fontId="0" fillId="0" borderId="11" xfId="0" pivotButton="1" applyBorder="1"/>
    <xf numFmtId="1" fontId="18" fillId="0" borderId="11" xfId="0" applyNumberFormat="1" applyFont="1" applyBorder="1" applyAlignment="1">
      <alignment horizontal="left"/>
    </xf>
    <xf numFmtId="0" fontId="0" fillId="0" borderId="11" xfId="0" applyBorder="1" applyAlignment="1">
      <alignment horizontal="left"/>
    </xf>
    <xf numFmtId="0" fontId="0" fillId="0" borderId="13" xfId="0" applyBorder="1"/>
    <xf numFmtId="0" fontId="0" fillId="0" borderId="23" xfId="0" applyBorder="1"/>
    <xf numFmtId="164" fontId="0" fillId="0" borderId="24" xfId="0" applyNumberFormat="1" applyBorder="1"/>
    <xf numFmtId="0" fontId="19" fillId="0" borderId="0" xfId="0" applyFont="1" applyAlignment="1">
      <alignment horizontal="left" vertical="center"/>
    </xf>
    <xf numFmtId="165" fontId="18" fillId="0" borderId="11" xfId="0" applyNumberFormat="1" applyFont="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0" xfId="0" pivotButton="1"/>
    <xf numFmtId="0" fontId="0" fillId="0" borderId="0" xfId="0" applyAlignment="1">
      <alignment horizontal="left"/>
    </xf>
    <xf numFmtId="0" fontId="20" fillId="0" borderId="0" xfId="0" pivotButton="1" applyFont="1"/>
    <xf numFmtId="0" fontId="20" fillId="0" borderId="0" xfId="0" applyFont="1"/>
    <xf numFmtId="0" fontId="20" fillId="0" borderId="0" xfId="0" applyFont="1" applyAlignment="1">
      <alignment horizontal="left"/>
    </xf>
    <xf numFmtId="164" fontId="20" fillId="0" borderId="0" xfId="0" applyNumberFormat="1" applyFont="1"/>
    <xf numFmtId="0" fontId="21" fillId="34" borderId="25" xfId="0" applyFont="1" applyFill="1" applyBorder="1" applyAlignment="1">
      <alignment horizontal="right"/>
    </xf>
    <xf numFmtId="0" fontId="21" fillId="0" borderId="0" xfId="0" applyFont="1" applyAlignment="1">
      <alignment horizontal="right"/>
    </xf>
    <xf numFmtId="0" fontId="21" fillId="34" borderId="26" xfId="0" applyFont="1" applyFill="1" applyBorder="1" applyAlignment="1">
      <alignment horizontal="right"/>
    </xf>
    <xf numFmtId="0" fontId="21" fillId="34" borderId="27" xfId="0" applyFont="1" applyFill="1" applyBorder="1" applyAlignment="1">
      <alignment horizontal="right"/>
    </xf>
    <xf numFmtId="0" fontId="21" fillId="34" borderId="25" xfId="0" applyFont="1" applyFill="1" applyBorder="1" applyAlignment="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4" tint="0.39997558519241921"/>
        </bottom>
      </border>
    </dxf>
    <dxf>
      <font>
        <b val="0"/>
        <i val="0"/>
        <strike val="0"/>
        <condense val="0"/>
        <extend val="0"/>
        <outline val="0"/>
        <shadow val="0"/>
        <u val="none"/>
        <vertAlign val="baseline"/>
        <sz val="11"/>
        <color theme="1"/>
        <name val="Calibri"/>
        <family val="2"/>
        <scheme val="minor"/>
      </font>
      <numFmt numFmtId="164" formatCode="0.0"/>
      <fill>
        <patternFill patternType="solid">
          <fgColor theme="4" tint="0.79998168889431442"/>
          <bgColor theme="4" tint="0.79998168889431442"/>
        </patternFill>
      </fill>
    </dxf>
    <dxf>
      <numFmt numFmtId="164" formatCode="0.0"/>
      <border diagonalUp="0" diagonalDown="0" outline="0">
        <left style="thin">
          <color indexed="64"/>
        </left>
        <right/>
        <top style="thin">
          <color indexed="64"/>
        </top>
        <bottom/>
      </border>
    </dxf>
    <dxf>
      <numFmt numFmtId="164" formatCode="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164" formatCode="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164" formatCode="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164" formatCode="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style="thin">
          <color indexed="64"/>
        </left>
        <right style="thin">
          <color indexed="64"/>
        </right>
        <top style="thin">
          <color indexed="64"/>
        </top>
        <bottom/>
      </border>
    </dxf>
    <dxf>
      <numFmt numFmtId="1"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bottom/>
        <vertical style="thin">
          <color indexed="64"/>
        </vertical>
        <horizontal style="thin">
          <color indexed="64"/>
        </horizontal>
      </border>
    </dxf>
    <dxf>
      <font>
        <sz val="24"/>
      </font>
    </dxf>
    <dxf>
      <font>
        <sz val="24"/>
      </font>
    </dxf>
    <dxf>
      <font>
        <sz val="24"/>
      </font>
    </dxf>
    <dxf>
      <font>
        <sz val="24"/>
      </font>
    </dxf>
    <dxf>
      <font>
        <sz val="24"/>
      </font>
    </dxf>
    <dxf>
      <font>
        <sz val="24"/>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45C]#,##0.00"/>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font>
        <name val="Book Antiqua"/>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[GLOBAL FOOD WASTE DATASET 01.xlsx]PIVOT TABLES!PivotTable6</c:name>
    <c:fmtId val="11"/>
  </c:pivotSource>
  <c:chart>
    <c:title>
      <c:tx>
        <c:rich>
          <a:bodyPr/>
          <a:lstStyle/>
          <a:p>
            <a:pPr>
              <a:defRPr/>
            </a:pPr>
            <a:r>
              <a:rPr lang="en-US" sz="1600">
                <a:latin typeface="+mn-lt"/>
              </a:rPr>
              <a:t>Total Waste by Year (2018 - 2024)</a:t>
            </a:r>
          </a:p>
        </c:rich>
      </c:tx>
      <c:overlay val="0"/>
    </c:title>
    <c:autoTitleDeleted val="0"/>
    <c:pivotFmts>
      <c:pivotFmt>
        <c:idx val="0"/>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5"/>
        <c:spPr>
          <a:ln w="38100" cap="rnd">
            <a:solidFill>
              <a:schemeClr val="bg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cked"/>
        <c:varyColors val="0"/>
        <c:ser>
          <c:idx val="0"/>
          <c:order val="0"/>
          <c:tx>
            <c:strRef>
              <c:f>'PIVOT TABLES'!$B$91</c:f>
              <c:strCache>
                <c:ptCount val="1"/>
                <c:pt idx="0">
                  <c:v>Total</c:v>
                </c:pt>
              </c:strCache>
            </c:strRef>
          </c:tx>
          <c:spPr>
            <a:ln w="38100" cap="rnd">
              <a:solidFill>
                <a:schemeClr val="bg1"/>
              </a:solidFill>
              <a:round/>
            </a:ln>
            <a:effectLst/>
          </c:spPr>
          <c:marker>
            <c:symbol val="none"/>
          </c:marker>
          <c:cat>
            <c:strRef>
              <c:f>'PIVOT TABLES'!$A$92:$A$99</c:f>
              <c:strCache>
                <c:ptCount val="7"/>
                <c:pt idx="0">
                  <c:v>2018</c:v>
                </c:pt>
                <c:pt idx="1">
                  <c:v>2019</c:v>
                </c:pt>
                <c:pt idx="2">
                  <c:v>2020</c:v>
                </c:pt>
                <c:pt idx="3">
                  <c:v>2021</c:v>
                </c:pt>
                <c:pt idx="4">
                  <c:v>2022</c:v>
                </c:pt>
                <c:pt idx="5">
                  <c:v>2023</c:v>
                </c:pt>
                <c:pt idx="6">
                  <c:v>2024</c:v>
                </c:pt>
              </c:strCache>
            </c:strRef>
          </c:cat>
          <c:val>
            <c:numRef>
              <c:f>'PIVOT TABLES'!$B$92:$B$99</c:f>
              <c:numCache>
                <c:formatCode>0</c:formatCode>
                <c:ptCount val="7"/>
                <c:pt idx="0">
                  <c:v>17625290.550000016</c:v>
                </c:pt>
                <c:pt idx="1">
                  <c:v>17527936.610000018</c:v>
                </c:pt>
                <c:pt idx="2">
                  <c:v>18128400.360000007</c:v>
                </c:pt>
                <c:pt idx="3">
                  <c:v>18305242.890000012</c:v>
                </c:pt>
                <c:pt idx="4">
                  <c:v>17107497.899999999</c:v>
                </c:pt>
                <c:pt idx="5">
                  <c:v>18444672.829999994</c:v>
                </c:pt>
                <c:pt idx="6">
                  <c:v>18241859.219999984</c:v>
                </c:pt>
              </c:numCache>
            </c:numRef>
          </c:val>
          <c:smooth val="0"/>
          <c:extLst>
            <c:ext xmlns:c16="http://schemas.microsoft.com/office/drawing/2014/chart" uri="{C3380CC4-5D6E-409C-BE32-E72D297353CC}">
              <c16:uniqueId val="{00000000-65E2-4B82-86A7-3D8707030A79}"/>
            </c:ext>
          </c:extLst>
        </c:ser>
        <c:dLbls>
          <c:showLegendKey val="0"/>
          <c:showVal val="0"/>
          <c:showCatName val="0"/>
          <c:showSerName val="0"/>
          <c:showPercent val="0"/>
          <c:showBubbleSize val="0"/>
        </c:dLbls>
        <c:smooth val="0"/>
        <c:axId val="1205126320"/>
        <c:axId val="1205137360"/>
      </c:lineChart>
      <c:catAx>
        <c:axId val="1205126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latin typeface="+mn-lt"/>
              </a:defRPr>
            </a:pPr>
            <a:endParaRPr lang="en-US"/>
          </a:p>
        </c:txPr>
        <c:crossAx val="1205137360"/>
        <c:crosses val="autoZero"/>
        <c:auto val="1"/>
        <c:lblAlgn val="ctr"/>
        <c:lblOffset val="100"/>
        <c:noMultiLvlLbl val="0"/>
      </c:catAx>
      <c:valAx>
        <c:axId val="1205137360"/>
        <c:scaling>
          <c:orientation val="minMax"/>
        </c:scaling>
        <c:delete val="0"/>
        <c:axPos val="l"/>
        <c:majorGridlines>
          <c:spPr>
            <a:ln w="6350" cap="flat" cmpd="sng" algn="ctr">
              <a:solidFill>
                <a:schemeClr val="accent6"/>
              </a:solidFill>
              <a:prstDash val="solid"/>
              <a:miter lim="800000"/>
            </a:ln>
            <a:effectLst/>
          </c:spPr>
        </c:majorGridlines>
        <c:numFmt formatCode="0" sourceLinked="1"/>
        <c:majorTickMark val="out"/>
        <c:minorTickMark val="none"/>
        <c:tickLblPos val="nextTo"/>
        <c:spPr>
          <a:noFill/>
          <a:ln>
            <a:noFill/>
          </a:ln>
          <a:effectLst/>
        </c:spPr>
        <c:txPr>
          <a:bodyPr rot="-60000000" vert="horz"/>
          <a:lstStyle/>
          <a:p>
            <a:pPr>
              <a:defRPr>
                <a:latin typeface="+mn-lt"/>
              </a:defRPr>
            </a:pPr>
            <a:endParaRPr lang="en-US"/>
          </a:p>
        </c:txPr>
        <c:crossAx val="1205126320"/>
        <c:crosses val="autoZero"/>
        <c:crossBetween val="between"/>
      </c:valAx>
      <c:spPr>
        <a:solidFill>
          <a:schemeClr val="accent6">
            <a:lumMod val="40000"/>
            <a:lumOff val="60000"/>
          </a:schemeClr>
        </a:solidFill>
      </c:spPr>
    </c:plotArea>
    <c:legend>
      <c:legendPos val="r"/>
      <c:overlay val="0"/>
      <c:spPr>
        <a:noFill/>
        <a:ln>
          <a:noFill/>
        </a:ln>
        <a:effectLst/>
      </c:spPr>
      <c:txPr>
        <a:bodyPr rot="0" vert="horz"/>
        <a:lstStyle/>
        <a:p>
          <a:pPr>
            <a:defRPr>
              <a:latin typeface="+mn-lt"/>
            </a:defRPr>
          </a:pPr>
          <a:endParaRPr lang="en-US"/>
        </a:p>
      </c:txPr>
    </c:legend>
    <c:plotVisOnly val="1"/>
    <c:dispBlanksAs val="gap"/>
    <c:showDLblsOverMax val="0"/>
    <c:extLst/>
  </c:chart>
  <c:spPr>
    <a:solidFill>
      <a:schemeClr val="accent6">
        <a:lumMod val="40000"/>
        <a:lumOff val="60000"/>
      </a:schemeClr>
    </a:solidFill>
    <a:ln w="12700" cap="flat" cmpd="sng" algn="ctr">
      <a:solidFill>
        <a:schemeClr val="accent6"/>
      </a:solidFill>
      <a:prstDash val="solid"/>
      <a:miter lim="800000"/>
    </a:ln>
    <a:effectLst/>
  </c:spPr>
  <c:txPr>
    <a:bodyPr/>
    <a:lstStyle/>
    <a:p>
      <a:pPr>
        <a:defRPr>
          <a:solidFill>
            <a:schemeClr val="dk1"/>
          </a:solidFill>
          <a:latin typeface="Book Antiqua" panose="02040602050305030304" pitchFamily="18"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[GLOBAL FOOD WASTE DATASET 01.xlsx]Sheet1!PivotTable11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600" b="1">
                <a:solidFill>
                  <a:schemeClr val="tx1"/>
                </a:solidFill>
                <a:latin typeface="+mn-lt"/>
              </a:rPr>
              <a:t>Top 5</a:t>
            </a:r>
            <a:r>
              <a:rPr lang="en-AU" sz="1600" b="1" baseline="0">
                <a:solidFill>
                  <a:schemeClr val="tx1"/>
                </a:solidFill>
                <a:latin typeface="+mn-lt"/>
              </a:rPr>
              <a:t> </a:t>
            </a:r>
            <a:r>
              <a:rPr lang="en-AU" sz="1600" b="1">
                <a:solidFill>
                  <a:schemeClr val="tx1"/>
                </a:solidFill>
                <a:latin typeface="+mn-lt"/>
              </a:rPr>
              <a:t>Countries by Waste (2018 - 2024)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solidFill>
              <a:schemeClr val="accent6"/>
            </a:solidFill>
            <a:ln>
              <a:noFill/>
            </a:ln>
            <a:effectLst/>
            <a:scene3d>
              <a:camera prst="orthographicFront"/>
              <a:lightRig rig="threePt" dir="t"/>
            </a:scene3d>
            <a:sp3d/>
          </c:spPr>
          <c:invertIfNegative val="0"/>
          <c:cat>
            <c:strRef>
              <c:f>Sheet1!$A$4:$A$9</c:f>
              <c:strCache>
                <c:ptCount val="5"/>
                <c:pt idx="0">
                  <c:v>Turkey</c:v>
                </c:pt>
                <c:pt idx="1">
                  <c:v>Canada</c:v>
                </c:pt>
                <c:pt idx="2">
                  <c:v>Spain</c:v>
                </c:pt>
                <c:pt idx="3">
                  <c:v>Germany</c:v>
                </c:pt>
                <c:pt idx="4">
                  <c:v>Mexico</c:v>
                </c:pt>
              </c:strCache>
            </c:strRef>
          </c:cat>
          <c:val>
            <c:numRef>
              <c:f>Sheet1!$B$4:$B$9</c:f>
              <c:numCache>
                <c:formatCode>0</c:formatCode>
                <c:ptCount val="5"/>
                <c:pt idx="0">
                  <c:v>6879885.8100000015</c:v>
                </c:pt>
                <c:pt idx="1">
                  <c:v>6790678.4900000012</c:v>
                </c:pt>
                <c:pt idx="2">
                  <c:v>6790574.25</c:v>
                </c:pt>
                <c:pt idx="3">
                  <c:v>6760053.0099999988</c:v>
                </c:pt>
                <c:pt idx="4">
                  <c:v>6589169.5200000023</c:v>
                </c:pt>
              </c:numCache>
            </c:numRef>
          </c:val>
          <c:extLst>
            <c:ext xmlns:c16="http://schemas.microsoft.com/office/drawing/2014/chart" uri="{C3380CC4-5D6E-409C-BE32-E72D297353CC}">
              <c16:uniqueId val="{00000000-91FD-4449-8C79-B630484050A7}"/>
            </c:ext>
          </c:extLst>
        </c:ser>
        <c:dLbls>
          <c:showLegendKey val="0"/>
          <c:showVal val="0"/>
          <c:showCatName val="0"/>
          <c:showSerName val="0"/>
          <c:showPercent val="0"/>
          <c:showBubbleSize val="0"/>
        </c:dLbls>
        <c:gapWidth val="150"/>
        <c:shape val="box"/>
        <c:axId val="1582619792"/>
        <c:axId val="1582611152"/>
        <c:axId val="0"/>
      </c:bar3DChart>
      <c:catAx>
        <c:axId val="1582619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82611152"/>
        <c:crosses val="autoZero"/>
        <c:auto val="1"/>
        <c:lblAlgn val="ctr"/>
        <c:lblOffset val="100"/>
        <c:noMultiLvlLbl val="0"/>
      </c:catAx>
      <c:valAx>
        <c:axId val="1582611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8261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[GLOBAL FOOD WASTE DATASET 01.xlsx]Sheet1!PivotTable13</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latin typeface="+mn-lt"/>
              </a:rPr>
              <a:t>Waste</a:t>
            </a:r>
            <a:r>
              <a:rPr lang="en-US" sz="1600" b="1" baseline="0">
                <a:solidFill>
                  <a:schemeClr val="tx1"/>
                </a:solidFill>
                <a:latin typeface="+mn-lt"/>
              </a:rPr>
              <a:t> by Food Category</a:t>
            </a:r>
            <a:endParaRPr lang="en-US" sz="1600" b="1">
              <a:solidFill>
                <a:schemeClr val="tx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Sheet1!$E$29</c:f>
              <c:strCache>
                <c:ptCount val="1"/>
                <c:pt idx="0">
                  <c:v>Total</c:v>
                </c:pt>
              </c:strCache>
            </c:strRef>
          </c:tx>
          <c:spPr>
            <a:solidFill>
              <a:schemeClr val="accent6"/>
            </a:solidFill>
            <a:ln>
              <a:noFill/>
            </a:ln>
            <a:effectLst/>
            <a:sp3d/>
          </c:spPr>
          <c:invertIfNegative val="0"/>
          <c:cat>
            <c:strRef>
              <c:f>Sheet1!$D$30:$D$38</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Sheet1!$E$30:$E$38</c:f>
              <c:numCache>
                <c:formatCode>0</c:formatCode>
                <c:ptCount val="8"/>
                <c:pt idx="0">
                  <c:v>15659955.509999983</c:v>
                </c:pt>
                <c:pt idx="1">
                  <c:v>16354455.289999995</c:v>
                </c:pt>
                <c:pt idx="2">
                  <c:v>15292167.329999993</c:v>
                </c:pt>
                <c:pt idx="3">
                  <c:v>15045115.020000024</c:v>
                </c:pt>
                <c:pt idx="4">
                  <c:v>15522081.200000005</c:v>
                </c:pt>
                <c:pt idx="5">
                  <c:v>14206460.569999997</c:v>
                </c:pt>
                <c:pt idx="6">
                  <c:v>15371347.520000001</c:v>
                </c:pt>
                <c:pt idx="7">
                  <c:v>17929317.920000009</c:v>
                </c:pt>
              </c:numCache>
            </c:numRef>
          </c:val>
          <c:extLst>
            <c:ext xmlns:c16="http://schemas.microsoft.com/office/drawing/2014/chart" uri="{C3380CC4-5D6E-409C-BE32-E72D297353CC}">
              <c16:uniqueId val="{00000000-C431-41BA-97F9-F549A2129D9D}"/>
            </c:ext>
          </c:extLst>
        </c:ser>
        <c:dLbls>
          <c:showLegendKey val="0"/>
          <c:showVal val="0"/>
          <c:showCatName val="0"/>
          <c:showSerName val="0"/>
          <c:showPercent val="0"/>
          <c:showBubbleSize val="0"/>
        </c:dLbls>
        <c:gapWidth val="150"/>
        <c:shape val="box"/>
        <c:axId val="1723502352"/>
        <c:axId val="1723502832"/>
        <c:axId val="0"/>
      </c:bar3DChart>
      <c:catAx>
        <c:axId val="172350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23502832"/>
        <c:crosses val="autoZero"/>
        <c:auto val="1"/>
        <c:lblAlgn val="ctr"/>
        <c:lblOffset val="100"/>
        <c:noMultiLvlLbl val="0"/>
      </c:catAx>
      <c:valAx>
        <c:axId val="1723502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Book Antiqua" panose="02040602050305030304" pitchFamily="18" charset="0"/>
                <a:ea typeface="+mn-ea"/>
                <a:cs typeface="+mn-cs"/>
              </a:defRPr>
            </a:pPr>
            <a:endParaRPr lang="en-US"/>
          </a:p>
        </c:txPr>
        <c:crossAx val="172350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40000"/>
        <a:lumOff val="60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WASTE DATASET 01.xlsx]PIVOT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r>
              <a:rPr lang="en-AU">
                <a:latin typeface="Book Antiqua" panose="02040602050305030304" pitchFamily="18" charset="0"/>
              </a:rPr>
              <a:t>Total Waste by Country (2018 - 2024)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TABLES'!$B$3:$B$4</c:f>
              <c:strCache>
                <c:ptCount val="1"/>
                <c:pt idx="0">
                  <c:v>2018</c:v>
                </c:pt>
              </c:strCache>
            </c:strRef>
          </c:tx>
          <c:spPr>
            <a:solidFill>
              <a:schemeClr val="accent1"/>
            </a:solidFill>
            <a:ln>
              <a:noFill/>
            </a:ln>
            <a:effectLst/>
          </c:spPr>
          <c:invertIfNegative val="0"/>
          <c:cat>
            <c:strRef>
              <c:f>'PIVOT TABLES'!$A$5:$A$25</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TABLES'!$B$5:$B$25</c:f>
              <c:numCache>
                <c:formatCode>0</c:formatCode>
                <c:ptCount val="20"/>
                <c:pt idx="0">
                  <c:v>698608.24999999988</c:v>
                </c:pt>
                <c:pt idx="1">
                  <c:v>562232.78999999992</c:v>
                </c:pt>
                <c:pt idx="2">
                  <c:v>1032674.04</c:v>
                </c:pt>
                <c:pt idx="3">
                  <c:v>802824.26</c:v>
                </c:pt>
                <c:pt idx="4">
                  <c:v>1154737.4999999998</c:v>
                </c:pt>
                <c:pt idx="5">
                  <c:v>905245.19999999972</c:v>
                </c:pt>
                <c:pt idx="6">
                  <c:v>1019092.5000000005</c:v>
                </c:pt>
                <c:pt idx="7">
                  <c:v>1198140.1900000002</c:v>
                </c:pt>
                <c:pt idx="8">
                  <c:v>815581.2899999998</c:v>
                </c:pt>
                <c:pt idx="9">
                  <c:v>858141.33</c:v>
                </c:pt>
                <c:pt idx="10">
                  <c:v>767457.3899999999</c:v>
                </c:pt>
                <c:pt idx="11">
                  <c:v>1037415.7700000001</c:v>
                </c:pt>
                <c:pt idx="12">
                  <c:v>605751.67000000004</c:v>
                </c:pt>
                <c:pt idx="13">
                  <c:v>943112.52000000014</c:v>
                </c:pt>
                <c:pt idx="14">
                  <c:v>837510.62000000011</c:v>
                </c:pt>
                <c:pt idx="15">
                  <c:v>702047.9800000001</c:v>
                </c:pt>
                <c:pt idx="16">
                  <c:v>855771.6</c:v>
                </c:pt>
                <c:pt idx="17">
                  <c:v>1110436.57</c:v>
                </c:pt>
                <c:pt idx="18">
                  <c:v>657431.02</c:v>
                </c:pt>
                <c:pt idx="19">
                  <c:v>1061078.06</c:v>
                </c:pt>
              </c:numCache>
            </c:numRef>
          </c:val>
          <c:extLst>
            <c:ext xmlns:c16="http://schemas.microsoft.com/office/drawing/2014/chart" uri="{C3380CC4-5D6E-409C-BE32-E72D297353CC}">
              <c16:uniqueId val="{00000000-FDE9-4C36-8CBB-C607BCAA18EC}"/>
            </c:ext>
          </c:extLst>
        </c:ser>
        <c:ser>
          <c:idx val="1"/>
          <c:order val="1"/>
          <c:tx>
            <c:strRef>
              <c:f>'PIVOT TABLES'!$C$3:$C$4</c:f>
              <c:strCache>
                <c:ptCount val="1"/>
                <c:pt idx="0">
                  <c:v>2019</c:v>
                </c:pt>
              </c:strCache>
            </c:strRef>
          </c:tx>
          <c:spPr>
            <a:solidFill>
              <a:schemeClr val="accent2"/>
            </a:solidFill>
            <a:ln>
              <a:noFill/>
            </a:ln>
            <a:effectLst/>
          </c:spPr>
          <c:invertIfNegative val="0"/>
          <c:cat>
            <c:strRef>
              <c:f>'PIVOT TABLES'!$A$5:$A$25</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TABLES'!$C$5:$C$25</c:f>
              <c:numCache>
                <c:formatCode>0</c:formatCode>
                <c:ptCount val="20"/>
                <c:pt idx="0">
                  <c:v>1118055.8699999999</c:v>
                </c:pt>
                <c:pt idx="1">
                  <c:v>945352.13000000012</c:v>
                </c:pt>
                <c:pt idx="2">
                  <c:v>957929.02</c:v>
                </c:pt>
                <c:pt idx="3">
                  <c:v>1152692.58</c:v>
                </c:pt>
                <c:pt idx="4">
                  <c:v>722870.08999999985</c:v>
                </c:pt>
                <c:pt idx="5">
                  <c:v>547644.07000000007</c:v>
                </c:pt>
                <c:pt idx="6">
                  <c:v>1040063.5399999999</c:v>
                </c:pt>
                <c:pt idx="7">
                  <c:v>900165.76</c:v>
                </c:pt>
                <c:pt idx="8">
                  <c:v>581255.56000000006</c:v>
                </c:pt>
                <c:pt idx="9">
                  <c:v>576467.1399999999</c:v>
                </c:pt>
                <c:pt idx="10">
                  <c:v>1036610.1199999999</c:v>
                </c:pt>
                <c:pt idx="11">
                  <c:v>774898.35999999987</c:v>
                </c:pt>
                <c:pt idx="12">
                  <c:v>715286.34999999986</c:v>
                </c:pt>
                <c:pt idx="13">
                  <c:v>1075239.33</c:v>
                </c:pt>
                <c:pt idx="14">
                  <c:v>940094.73</c:v>
                </c:pt>
                <c:pt idx="15">
                  <c:v>931576.56999999983</c:v>
                </c:pt>
                <c:pt idx="16">
                  <c:v>986244.2699999999</c:v>
                </c:pt>
                <c:pt idx="17">
                  <c:v>912963.56</c:v>
                </c:pt>
                <c:pt idx="18">
                  <c:v>674067.79000000015</c:v>
                </c:pt>
                <c:pt idx="19">
                  <c:v>938459.7699999999</c:v>
                </c:pt>
              </c:numCache>
            </c:numRef>
          </c:val>
          <c:extLst>
            <c:ext xmlns:c16="http://schemas.microsoft.com/office/drawing/2014/chart" uri="{C3380CC4-5D6E-409C-BE32-E72D297353CC}">
              <c16:uniqueId val="{00000007-8024-4CF8-93D3-4485E7AFB52F}"/>
            </c:ext>
          </c:extLst>
        </c:ser>
        <c:ser>
          <c:idx val="2"/>
          <c:order val="2"/>
          <c:tx>
            <c:strRef>
              <c:f>'PIVOT TABLES'!$D$3:$D$4</c:f>
              <c:strCache>
                <c:ptCount val="1"/>
                <c:pt idx="0">
                  <c:v>2020</c:v>
                </c:pt>
              </c:strCache>
            </c:strRef>
          </c:tx>
          <c:spPr>
            <a:solidFill>
              <a:schemeClr val="accent3"/>
            </a:solidFill>
            <a:ln>
              <a:noFill/>
            </a:ln>
            <a:effectLst/>
          </c:spPr>
          <c:invertIfNegative val="0"/>
          <c:cat>
            <c:strRef>
              <c:f>'PIVOT TABLES'!$A$5:$A$25</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TABLES'!$D$5:$D$25</c:f>
              <c:numCache>
                <c:formatCode>0</c:formatCode>
                <c:ptCount val="20"/>
                <c:pt idx="0">
                  <c:v>1044925.9199999998</c:v>
                </c:pt>
                <c:pt idx="1">
                  <c:v>746164.71000000008</c:v>
                </c:pt>
                <c:pt idx="2">
                  <c:v>913612.28999999992</c:v>
                </c:pt>
                <c:pt idx="3">
                  <c:v>903631.96</c:v>
                </c:pt>
                <c:pt idx="4">
                  <c:v>1111520.26</c:v>
                </c:pt>
                <c:pt idx="5">
                  <c:v>1076514.9300000002</c:v>
                </c:pt>
                <c:pt idx="6">
                  <c:v>1005005.3699999999</c:v>
                </c:pt>
                <c:pt idx="7">
                  <c:v>1097332.8099999998</c:v>
                </c:pt>
                <c:pt idx="8">
                  <c:v>1078527.53</c:v>
                </c:pt>
                <c:pt idx="9">
                  <c:v>673869.16000000027</c:v>
                </c:pt>
                <c:pt idx="10">
                  <c:v>950740.33999999973</c:v>
                </c:pt>
                <c:pt idx="11">
                  <c:v>660662.57000000007</c:v>
                </c:pt>
                <c:pt idx="12">
                  <c:v>896324.09</c:v>
                </c:pt>
                <c:pt idx="13">
                  <c:v>823273.4800000001</c:v>
                </c:pt>
                <c:pt idx="14">
                  <c:v>743715.1399999999</c:v>
                </c:pt>
                <c:pt idx="15">
                  <c:v>738121.1399999999</c:v>
                </c:pt>
                <c:pt idx="16">
                  <c:v>1054688.21</c:v>
                </c:pt>
                <c:pt idx="17">
                  <c:v>1131072.8999999997</c:v>
                </c:pt>
                <c:pt idx="18">
                  <c:v>785753.60999999987</c:v>
                </c:pt>
                <c:pt idx="19">
                  <c:v>692943.94000000006</c:v>
                </c:pt>
              </c:numCache>
            </c:numRef>
          </c:val>
          <c:extLst>
            <c:ext xmlns:c16="http://schemas.microsoft.com/office/drawing/2014/chart" uri="{C3380CC4-5D6E-409C-BE32-E72D297353CC}">
              <c16:uniqueId val="{00000008-8024-4CF8-93D3-4485E7AFB52F}"/>
            </c:ext>
          </c:extLst>
        </c:ser>
        <c:ser>
          <c:idx val="3"/>
          <c:order val="3"/>
          <c:tx>
            <c:strRef>
              <c:f>'PIVOT TABLES'!$E$3:$E$4</c:f>
              <c:strCache>
                <c:ptCount val="1"/>
                <c:pt idx="0">
                  <c:v>2021</c:v>
                </c:pt>
              </c:strCache>
            </c:strRef>
          </c:tx>
          <c:spPr>
            <a:solidFill>
              <a:schemeClr val="accent4"/>
            </a:solidFill>
            <a:ln>
              <a:noFill/>
            </a:ln>
            <a:effectLst/>
          </c:spPr>
          <c:invertIfNegative val="0"/>
          <c:cat>
            <c:strRef>
              <c:f>'PIVOT TABLES'!$A$5:$A$25</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TABLES'!$E$5:$E$25</c:f>
              <c:numCache>
                <c:formatCode>0</c:formatCode>
                <c:ptCount val="20"/>
                <c:pt idx="0">
                  <c:v>1049654.5900000003</c:v>
                </c:pt>
                <c:pt idx="1">
                  <c:v>924980.38</c:v>
                </c:pt>
                <c:pt idx="2">
                  <c:v>714359.58000000019</c:v>
                </c:pt>
                <c:pt idx="3">
                  <c:v>1208957.19</c:v>
                </c:pt>
                <c:pt idx="4">
                  <c:v>1055335.7800000003</c:v>
                </c:pt>
                <c:pt idx="5">
                  <c:v>1032675.97</c:v>
                </c:pt>
                <c:pt idx="6">
                  <c:v>1081124.3000000003</c:v>
                </c:pt>
                <c:pt idx="7">
                  <c:v>655867.6</c:v>
                </c:pt>
                <c:pt idx="8">
                  <c:v>976615.24</c:v>
                </c:pt>
                <c:pt idx="9">
                  <c:v>872408.31</c:v>
                </c:pt>
                <c:pt idx="10">
                  <c:v>850522.81</c:v>
                </c:pt>
                <c:pt idx="11">
                  <c:v>900247.30999999971</c:v>
                </c:pt>
                <c:pt idx="12">
                  <c:v>823244.28999999992</c:v>
                </c:pt>
                <c:pt idx="13">
                  <c:v>717123.53</c:v>
                </c:pt>
                <c:pt idx="14">
                  <c:v>1063208.2499999998</c:v>
                </c:pt>
                <c:pt idx="15">
                  <c:v>916505.72999999975</c:v>
                </c:pt>
                <c:pt idx="16">
                  <c:v>1099763.68</c:v>
                </c:pt>
                <c:pt idx="17">
                  <c:v>869296.6399999999</c:v>
                </c:pt>
                <c:pt idx="18">
                  <c:v>789917.80999999994</c:v>
                </c:pt>
                <c:pt idx="19">
                  <c:v>703433.89999999991</c:v>
                </c:pt>
              </c:numCache>
            </c:numRef>
          </c:val>
          <c:extLst>
            <c:ext xmlns:c16="http://schemas.microsoft.com/office/drawing/2014/chart" uri="{C3380CC4-5D6E-409C-BE32-E72D297353CC}">
              <c16:uniqueId val="{00000009-8024-4CF8-93D3-4485E7AFB52F}"/>
            </c:ext>
          </c:extLst>
        </c:ser>
        <c:ser>
          <c:idx val="4"/>
          <c:order val="4"/>
          <c:tx>
            <c:strRef>
              <c:f>'PIVOT TABLES'!$F$3:$F$4</c:f>
              <c:strCache>
                <c:ptCount val="1"/>
                <c:pt idx="0">
                  <c:v>2022</c:v>
                </c:pt>
              </c:strCache>
            </c:strRef>
          </c:tx>
          <c:spPr>
            <a:solidFill>
              <a:schemeClr val="accent5"/>
            </a:solidFill>
            <a:ln>
              <a:noFill/>
            </a:ln>
            <a:effectLst/>
          </c:spPr>
          <c:invertIfNegative val="0"/>
          <c:cat>
            <c:strRef>
              <c:f>'PIVOT TABLES'!$A$5:$A$25</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TABLES'!$F$5:$F$25</c:f>
              <c:numCache>
                <c:formatCode>0</c:formatCode>
                <c:ptCount val="20"/>
                <c:pt idx="0">
                  <c:v>720036.34999999986</c:v>
                </c:pt>
                <c:pt idx="1">
                  <c:v>800291.66</c:v>
                </c:pt>
                <c:pt idx="2">
                  <c:v>687859.29000000015</c:v>
                </c:pt>
                <c:pt idx="3">
                  <c:v>879692.19000000018</c:v>
                </c:pt>
                <c:pt idx="4">
                  <c:v>690339.46</c:v>
                </c:pt>
                <c:pt idx="5">
                  <c:v>975410.99999999965</c:v>
                </c:pt>
                <c:pt idx="6">
                  <c:v>720827.52000000025</c:v>
                </c:pt>
                <c:pt idx="7">
                  <c:v>930809.67000000027</c:v>
                </c:pt>
                <c:pt idx="8">
                  <c:v>966547.60999999975</c:v>
                </c:pt>
                <c:pt idx="9">
                  <c:v>808164.40999999968</c:v>
                </c:pt>
                <c:pt idx="10">
                  <c:v>693999.23</c:v>
                </c:pt>
                <c:pt idx="11">
                  <c:v>1222789.5600000003</c:v>
                </c:pt>
                <c:pt idx="12">
                  <c:v>1026013.87</c:v>
                </c:pt>
                <c:pt idx="13">
                  <c:v>508462.79000000004</c:v>
                </c:pt>
                <c:pt idx="14">
                  <c:v>697722.95000000007</c:v>
                </c:pt>
                <c:pt idx="15">
                  <c:v>790048.2899999998</c:v>
                </c:pt>
                <c:pt idx="16">
                  <c:v>792809.3600000001</c:v>
                </c:pt>
                <c:pt idx="17">
                  <c:v>827196.25</c:v>
                </c:pt>
                <c:pt idx="18">
                  <c:v>1128205.9600000002</c:v>
                </c:pt>
                <c:pt idx="19">
                  <c:v>1240270.4799999997</c:v>
                </c:pt>
              </c:numCache>
            </c:numRef>
          </c:val>
          <c:extLst>
            <c:ext xmlns:c16="http://schemas.microsoft.com/office/drawing/2014/chart" uri="{C3380CC4-5D6E-409C-BE32-E72D297353CC}">
              <c16:uniqueId val="{0000000A-8024-4CF8-93D3-4485E7AFB52F}"/>
            </c:ext>
          </c:extLst>
        </c:ser>
        <c:ser>
          <c:idx val="5"/>
          <c:order val="5"/>
          <c:tx>
            <c:strRef>
              <c:f>'PIVOT TABLES'!$G$3:$G$4</c:f>
              <c:strCache>
                <c:ptCount val="1"/>
                <c:pt idx="0">
                  <c:v>2023</c:v>
                </c:pt>
              </c:strCache>
            </c:strRef>
          </c:tx>
          <c:spPr>
            <a:solidFill>
              <a:schemeClr val="accent6"/>
            </a:solidFill>
            <a:ln>
              <a:noFill/>
            </a:ln>
            <a:effectLst/>
          </c:spPr>
          <c:invertIfNegative val="0"/>
          <c:cat>
            <c:strRef>
              <c:f>'PIVOT TABLES'!$A$5:$A$25</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TABLES'!$G$5:$G$25</c:f>
              <c:numCache>
                <c:formatCode>0</c:formatCode>
                <c:ptCount val="20"/>
                <c:pt idx="0">
                  <c:v>710130.00999999989</c:v>
                </c:pt>
                <c:pt idx="1">
                  <c:v>1049013.9800000002</c:v>
                </c:pt>
                <c:pt idx="2">
                  <c:v>1141315.53</c:v>
                </c:pt>
                <c:pt idx="3">
                  <c:v>858605.72000000009</c:v>
                </c:pt>
                <c:pt idx="4">
                  <c:v>716106.11999999988</c:v>
                </c:pt>
                <c:pt idx="5">
                  <c:v>1067878.5399999998</c:v>
                </c:pt>
                <c:pt idx="6">
                  <c:v>1009050.9700000001</c:v>
                </c:pt>
                <c:pt idx="7">
                  <c:v>819182.09999999986</c:v>
                </c:pt>
                <c:pt idx="8">
                  <c:v>1027444.79</c:v>
                </c:pt>
                <c:pt idx="9">
                  <c:v>1344485.2599999993</c:v>
                </c:pt>
                <c:pt idx="10">
                  <c:v>795968.60000000033</c:v>
                </c:pt>
                <c:pt idx="11">
                  <c:v>852862.20999999985</c:v>
                </c:pt>
                <c:pt idx="12">
                  <c:v>914416.67000000016</c:v>
                </c:pt>
                <c:pt idx="13">
                  <c:v>901526.36999999988</c:v>
                </c:pt>
                <c:pt idx="14">
                  <c:v>805280.68000000017</c:v>
                </c:pt>
                <c:pt idx="15">
                  <c:v>709296.12999999977</c:v>
                </c:pt>
                <c:pt idx="16">
                  <c:v>1015418.67</c:v>
                </c:pt>
                <c:pt idx="17">
                  <c:v>976006.31</c:v>
                </c:pt>
                <c:pt idx="18">
                  <c:v>866041.80999999994</c:v>
                </c:pt>
                <c:pt idx="19">
                  <c:v>864642.3600000001</c:v>
                </c:pt>
              </c:numCache>
            </c:numRef>
          </c:val>
          <c:extLst>
            <c:ext xmlns:c16="http://schemas.microsoft.com/office/drawing/2014/chart" uri="{C3380CC4-5D6E-409C-BE32-E72D297353CC}">
              <c16:uniqueId val="{0000000B-8024-4CF8-93D3-4485E7AFB52F}"/>
            </c:ext>
          </c:extLst>
        </c:ser>
        <c:ser>
          <c:idx val="6"/>
          <c:order val="6"/>
          <c:tx>
            <c:strRef>
              <c:f>'PIVOT TABLES'!$H$3:$H$4</c:f>
              <c:strCache>
                <c:ptCount val="1"/>
                <c:pt idx="0">
                  <c:v>2024</c:v>
                </c:pt>
              </c:strCache>
            </c:strRef>
          </c:tx>
          <c:spPr>
            <a:solidFill>
              <a:schemeClr val="accent1">
                <a:lumMod val="60000"/>
              </a:schemeClr>
            </a:solidFill>
            <a:ln>
              <a:noFill/>
            </a:ln>
            <a:effectLst/>
          </c:spPr>
          <c:invertIfNegative val="0"/>
          <c:cat>
            <c:strRef>
              <c:f>'PIVOT TABLES'!$A$5:$A$25</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TABLES'!$H$5:$H$25</c:f>
              <c:numCache>
                <c:formatCode>0</c:formatCode>
                <c:ptCount val="20"/>
                <c:pt idx="0">
                  <c:v>740956.5299999998</c:v>
                </c:pt>
                <c:pt idx="1">
                  <c:v>859325.6399999999</c:v>
                </c:pt>
                <c:pt idx="2">
                  <c:v>944002.75000000012</c:v>
                </c:pt>
                <c:pt idx="3">
                  <c:v>984274.58999999985</c:v>
                </c:pt>
                <c:pt idx="4">
                  <c:v>960186.97</c:v>
                </c:pt>
                <c:pt idx="5">
                  <c:v>801125.29000000015</c:v>
                </c:pt>
                <c:pt idx="6">
                  <c:v>884888.80999999994</c:v>
                </c:pt>
                <c:pt idx="7">
                  <c:v>643815.64</c:v>
                </c:pt>
                <c:pt idx="8">
                  <c:v>848475.7200000002</c:v>
                </c:pt>
                <c:pt idx="9">
                  <c:v>1074171.67</c:v>
                </c:pt>
                <c:pt idx="10">
                  <c:v>812192.57</c:v>
                </c:pt>
                <c:pt idx="11">
                  <c:v>1140293.7400000002</c:v>
                </c:pt>
                <c:pt idx="12">
                  <c:v>851652.52000000025</c:v>
                </c:pt>
                <c:pt idx="13">
                  <c:v>1014545.8499999997</c:v>
                </c:pt>
                <c:pt idx="14">
                  <c:v>968937.9299999997</c:v>
                </c:pt>
                <c:pt idx="15">
                  <c:v>821511.22999999986</c:v>
                </c:pt>
                <c:pt idx="16">
                  <c:v>985878.46</c:v>
                </c:pt>
                <c:pt idx="17">
                  <c:v>1052913.58</c:v>
                </c:pt>
                <c:pt idx="18">
                  <c:v>907203.6100000001</c:v>
                </c:pt>
                <c:pt idx="19">
                  <c:v>945506.11999999965</c:v>
                </c:pt>
              </c:numCache>
            </c:numRef>
          </c:val>
          <c:extLst>
            <c:ext xmlns:c16="http://schemas.microsoft.com/office/drawing/2014/chart" uri="{C3380CC4-5D6E-409C-BE32-E72D297353CC}">
              <c16:uniqueId val="{0000000C-8024-4CF8-93D3-4485E7AFB52F}"/>
            </c:ext>
          </c:extLst>
        </c:ser>
        <c:dLbls>
          <c:showLegendKey val="0"/>
          <c:showVal val="0"/>
          <c:showCatName val="0"/>
          <c:showSerName val="0"/>
          <c:showPercent val="0"/>
          <c:showBubbleSize val="0"/>
        </c:dLbls>
        <c:gapWidth val="219"/>
        <c:overlap val="-27"/>
        <c:axId val="1213245407"/>
        <c:axId val="1213229087"/>
      </c:barChart>
      <c:catAx>
        <c:axId val="1213245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r>
                  <a:rPr lang="en-AU">
                    <a:latin typeface="Book Antiqua" panose="02040602050305030304" pitchFamily="18" charset="0"/>
                  </a:rPr>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213229087"/>
        <c:crosses val="autoZero"/>
        <c:auto val="1"/>
        <c:lblAlgn val="ctr"/>
        <c:lblOffset val="100"/>
        <c:noMultiLvlLbl val="0"/>
      </c:catAx>
      <c:valAx>
        <c:axId val="1213229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r>
                  <a:rPr lang="en-AU">
                    <a:latin typeface="Book Antiqua" panose="02040602050305030304" pitchFamily="18" charset="0"/>
                  </a:rPr>
                  <a:t>Total Waste (tons)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endParaRPr lang="en-AU"/>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21324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WASTE DATASET 01.xlsx]PIVOT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r>
              <a:rPr lang="en-US">
                <a:latin typeface="Book Antiqua" panose="02040602050305030304" pitchFamily="18" charset="0"/>
              </a:rPr>
              <a:t>Economic Loss by Food Category (2018 - 2024)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Book Antiqua" panose="02040602050305030304" pitchFamily="18"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s>
    <c:plotArea>
      <c:layout/>
      <c:pieChart>
        <c:varyColors val="1"/>
        <c:ser>
          <c:idx val="0"/>
          <c:order val="0"/>
          <c:tx>
            <c:strRef>
              <c:f>'PIVOT TABLES'!$B$29:$B$30</c:f>
              <c:strCache>
                <c:ptCount val="1"/>
                <c:pt idx="0">
                  <c:v>2018</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794-43E3-89D2-3177D094B6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794-43E3-89D2-3177D094B6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794-43E3-89D2-3177D094B6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794-43E3-89D2-3177D094B6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794-43E3-89D2-3177D094B6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794-43E3-89D2-3177D094B6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794-43E3-89D2-3177D094B6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794-43E3-89D2-3177D094B61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Book Antiqua" panose="02040602050305030304" pitchFamily="18"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TABLES'!$A$31:$A$39</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'PIVOT TABLES'!$B$31:$B$39</c:f>
              <c:numCache>
                <c:formatCode>0.0</c:formatCode>
                <c:ptCount val="8"/>
                <c:pt idx="0">
                  <c:v>2470638.2499999991</c:v>
                </c:pt>
                <c:pt idx="1">
                  <c:v>2652140.2199999988</c:v>
                </c:pt>
                <c:pt idx="2">
                  <c:v>2083510.1200000008</c:v>
                </c:pt>
                <c:pt idx="3">
                  <c:v>2134078.7699999996</c:v>
                </c:pt>
                <c:pt idx="4">
                  <c:v>1828190.6200000003</c:v>
                </c:pt>
                <c:pt idx="5">
                  <c:v>2023979.0000000007</c:v>
                </c:pt>
                <c:pt idx="6">
                  <c:v>2185514.5700000003</c:v>
                </c:pt>
                <c:pt idx="7">
                  <c:v>2259941.4200000004</c:v>
                </c:pt>
              </c:numCache>
            </c:numRef>
          </c:val>
          <c:extLst>
            <c:ext xmlns:c16="http://schemas.microsoft.com/office/drawing/2014/chart" uri="{C3380CC4-5D6E-409C-BE32-E72D297353CC}">
              <c16:uniqueId val="{00000000-0B1F-457E-9CAD-D65F31862EE6}"/>
            </c:ext>
          </c:extLst>
        </c:ser>
        <c:ser>
          <c:idx val="1"/>
          <c:order val="1"/>
          <c:tx>
            <c:strRef>
              <c:f>'PIVOT TABLES'!$C$29:$C$30</c:f>
              <c:strCache>
                <c:ptCount val="1"/>
                <c:pt idx="0">
                  <c:v>2019</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8794-43E3-89D2-3177D094B6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8794-43E3-89D2-3177D094B6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8794-43E3-89D2-3177D094B6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8794-43E3-89D2-3177D094B6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9-8794-43E3-89D2-3177D094B6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B-8794-43E3-89D2-3177D094B6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D-8794-43E3-89D2-3177D094B6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1F-8794-43E3-89D2-3177D094B61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TABLES'!$A$31:$A$39</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'PIVOT TABLES'!$C$31:$C$39</c:f>
              <c:numCache>
                <c:formatCode>0.0</c:formatCode>
                <c:ptCount val="8"/>
                <c:pt idx="0">
                  <c:v>2265224.8999999994</c:v>
                </c:pt>
                <c:pt idx="1">
                  <c:v>2205554.25</c:v>
                </c:pt>
                <c:pt idx="2">
                  <c:v>2641093.4100000006</c:v>
                </c:pt>
                <c:pt idx="3">
                  <c:v>1974807.8200000003</c:v>
                </c:pt>
                <c:pt idx="4">
                  <c:v>2092306.3999999994</c:v>
                </c:pt>
                <c:pt idx="5">
                  <c:v>1805221.8299999996</c:v>
                </c:pt>
                <c:pt idx="6">
                  <c:v>1991709.6200000003</c:v>
                </c:pt>
                <c:pt idx="7">
                  <c:v>2629956.0100000012</c:v>
                </c:pt>
              </c:numCache>
            </c:numRef>
          </c:val>
          <c:extLst>
            <c:ext xmlns:c16="http://schemas.microsoft.com/office/drawing/2014/chart" uri="{C3380CC4-5D6E-409C-BE32-E72D297353CC}">
              <c16:uniqueId val="{00000001-0B1F-457E-9CAD-D65F31862EE6}"/>
            </c:ext>
          </c:extLst>
        </c:ser>
        <c:ser>
          <c:idx val="2"/>
          <c:order val="2"/>
          <c:tx>
            <c:strRef>
              <c:f>'PIVOT TABLES'!$D$29:$D$30</c:f>
              <c:strCache>
                <c:ptCount val="1"/>
                <c:pt idx="0">
                  <c:v>2020</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8794-43E3-89D2-3177D094B6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8794-43E3-89D2-3177D094B6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8794-43E3-89D2-3177D094B6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8794-43E3-89D2-3177D094B6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9-8794-43E3-89D2-3177D094B6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B-8794-43E3-89D2-3177D094B6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D-8794-43E3-89D2-3177D094B6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F-8794-43E3-89D2-3177D094B61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TABLES'!$A$31:$A$39</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'PIVOT TABLES'!$D$31:$D$39</c:f>
              <c:numCache>
                <c:formatCode>0.0</c:formatCode>
                <c:ptCount val="8"/>
                <c:pt idx="0">
                  <c:v>2067660.4699999997</c:v>
                </c:pt>
                <c:pt idx="1">
                  <c:v>2567625.5299999998</c:v>
                </c:pt>
                <c:pt idx="2">
                  <c:v>2043970.8400000005</c:v>
                </c:pt>
                <c:pt idx="3">
                  <c:v>2291215.7999999993</c:v>
                </c:pt>
                <c:pt idx="4">
                  <c:v>2080342.4400000002</c:v>
                </c:pt>
                <c:pt idx="5">
                  <c:v>2006972.26</c:v>
                </c:pt>
                <c:pt idx="6">
                  <c:v>2536450.62</c:v>
                </c:pt>
                <c:pt idx="7">
                  <c:v>2414726.3800000008</c:v>
                </c:pt>
              </c:numCache>
            </c:numRef>
          </c:val>
          <c:extLst>
            <c:ext xmlns:c16="http://schemas.microsoft.com/office/drawing/2014/chart" uri="{C3380CC4-5D6E-409C-BE32-E72D297353CC}">
              <c16:uniqueId val="{00000002-0B1F-457E-9CAD-D65F31862EE6}"/>
            </c:ext>
          </c:extLst>
        </c:ser>
        <c:ser>
          <c:idx val="3"/>
          <c:order val="3"/>
          <c:tx>
            <c:strRef>
              <c:f>'PIVOT TABLES'!$E$29:$E$30</c:f>
              <c:strCache>
                <c:ptCount val="1"/>
                <c:pt idx="0">
                  <c:v>2021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1-8794-43E3-89D2-3177D094B6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3-8794-43E3-89D2-3177D094B6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5-8794-43E3-89D2-3177D094B6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7-8794-43E3-89D2-3177D094B6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9-8794-43E3-89D2-3177D094B6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3B-8794-43E3-89D2-3177D094B6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8794-43E3-89D2-3177D094B6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F-8794-43E3-89D2-3177D094B61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TABLES'!$A$31:$A$39</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'PIVOT TABLES'!$E$31:$E$39</c:f>
              <c:numCache>
                <c:formatCode>0.0</c:formatCode>
                <c:ptCount val="8"/>
                <c:pt idx="0">
                  <c:v>1757587.2500000005</c:v>
                </c:pt>
                <c:pt idx="1">
                  <c:v>2554367.3000000007</c:v>
                </c:pt>
                <c:pt idx="2">
                  <c:v>1853268.8500000003</c:v>
                </c:pt>
                <c:pt idx="3">
                  <c:v>2152148.0600000005</c:v>
                </c:pt>
                <c:pt idx="4">
                  <c:v>2529071.870000001</c:v>
                </c:pt>
                <c:pt idx="5">
                  <c:v>2574508.2100000009</c:v>
                </c:pt>
                <c:pt idx="6">
                  <c:v>2365937.7099999986</c:v>
                </c:pt>
                <c:pt idx="7">
                  <c:v>2506021.87</c:v>
                </c:pt>
              </c:numCache>
            </c:numRef>
          </c:val>
          <c:extLst>
            <c:ext xmlns:c16="http://schemas.microsoft.com/office/drawing/2014/chart" uri="{C3380CC4-5D6E-409C-BE32-E72D297353CC}">
              <c16:uniqueId val="{00000003-0B1F-457E-9CAD-D65F31862EE6}"/>
            </c:ext>
          </c:extLst>
        </c:ser>
        <c:ser>
          <c:idx val="4"/>
          <c:order val="4"/>
          <c:tx>
            <c:strRef>
              <c:f>'PIVOT TABLES'!$F$29:$F$30</c:f>
              <c:strCache>
                <c:ptCount val="1"/>
                <c:pt idx="0">
                  <c:v>2022</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41-8794-43E3-89D2-3177D094B6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43-8794-43E3-89D2-3177D094B6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5-8794-43E3-89D2-3177D094B6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7-8794-43E3-89D2-3177D094B6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9-8794-43E3-89D2-3177D094B6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B-8794-43E3-89D2-3177D094B6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D-8794-43E3-89D2-3177D094B6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F-8794-43E3-89D2-3177D094B61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TABLES'!$A$31:$A$39</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'PIVOT TABLES'!$F$31:$F$39</c:f>
              <c:numCache>
                <c:formatCode>0.0</c:formatCode>
                <c:ptCount val="8"/>
                <c:pt idx="0">
                  <c:v>2116172.6299999994</c:v>
                </c:pt>
                <c:pt idx="1">
                  <c:v>1857933.45</c:v>
                </c:pt>
                <c:pt idx="2">
                  <c:v>1845177.3200000003</c:v>
                </c:pt>
                <c:pt idx="3">
                  <c:v>1995935.0800000005</c:v>
                </c:pt>
                <c:pt idx="4">
                  <c:v>2717478.6900000009</c:v>
                </c:pt>
                <c:pt idx="5">
                  <c:v>1899936.2</c:v>
                </c:pt>
                <c:pt idx="6">
                  <c:v>2077322.5699999994</c:v>
                </c:pt>
                <c:pt idx="7">
                  <c:v>2540931.4299999997</c:v>
                </c:pt>
              </c:numCache>
            </c:numRef>
          </c:val>
          <c:extLst>
            <c:ext xmlns:c16="http://schemas.microsoft.com/office/drawing/2014/chart" uri="{C3380CC4-5D6E-409C-BE32-E72D297353CC}">
              <c16:uniqueId val="{00000004-0B1F-457E-9CAD-D65F31862EE6}"/>
            </c:ext>
          </c:extLst>
        </c:ser>
        <c:ser>
          <c:idx val="5"/>
          <c:order val="5"/>
          <c:tx>
            <c:strRef>
              <c:f>'PIVOT TABLES'!$G$29:$G$30</c:f>
              <c:strCache>
                <c:ptCount val="1"/>
                <c:pt idx="0">
                  <c:v>2023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51-8794-43E3-89D2-3177D094B6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53-8794-43E3-89D2-3177D094B6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55-8794-43E3-89D2-3177D094B6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57-8794-43E3-89D2-3177D094B6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59-8794-43E3-89D2-3177D094B6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5B-8794-43E3-89D2-3177D094B6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5D-8794-43E3-89D2-3177D094B6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5F-8794-43E3-89D2-3177D094B61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TABLES'!$A$31:$A$39</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'PIVOT TABLES'!$G$31:$G$39</c:f>
              <c:numCache>
                <c:formatCode>0.0</c:formatCode>
                <c:ptCount val="8"/>
                <c:pt idx="0">
                  <c:v>2686292.8699999996</c:v>
                </c:pt>
                <c:pt idx="1">
                  <c:v>2446911.13</c:v>
                </c:pt>
                <c:pt idx="2">
                  <c:v>2433792.4000000004</c:v>
                </c:pt>
                <c:pt idx="3">
                  <c:v>2075543.4299999997</c:v>
                </c:pt>
                <c:pt idx="4">
                  <c:v>1925522.5100000002</c:v>
                </c:pt>
                <c:pt idx="5">
                  <c:v>1806007.9499999995</c:v>
                </c:pt>
                <c:pt idx="6">
                  <c:v>2312867.1300000004</c:v>
                </c:pt>
                <c:pt idx="7">
                  <c:v>2773048.2499999995</c:v>
                </c:pt>
              </c:numCache>
            </c:numRef>
          </c:val>
          <c:extLst>
            <c:ext xmlns:c16="http://schemas.microsoft.com/office/drawing/2014/chart" uri="{C3380CC4-5D6E-409C-BE32-E72D297353CC}">
              <c16:uniqueId val="{00000005-0B1F-457E-9CAD-D65F31862EE6}"/>
            </c:ext>
          </c:extLst>
        </c:ser>
        <c:ser>
          <c:idx val="6"/>
          <c:order val="6"/>
          <c:tx>
            <c:strRef>
              <c:f>'PIVOT TABLES'!$H$29:$H$30</c:f>
              <c:strCache>
                <c:ptCount val="1"/>
                <c:pt idx="0">
                  <c:v>2024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61-8794-43E3-89D2-3177D094B6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63-8794-43E3-89D2-3177D094B6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65-8794-43E3-89D2-3177D094B6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67-8794-43E3-89D2-3177D094B6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69-8794-43E3-89D2-3177D094B6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6B-8794-43E3-89D2-3177D094B6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D-8794-43E3-89D2-3177D094B6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6F-8794-43E3-89D2-3177D094B61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TABLES'!$A$31:$A$39</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'PIVOT TABLES'!$H$31:$H$39</c:f>
              <c:numCache>
                <c:formatCode>0.0</c:formatCode>
                <c:ptCount val="8"/>
                <c:pt idx="0">
                  <c:v>2173397.5599999987</c:v>
                </c:pt>
                <c:pt idx="1">
                  <c:v>2046647.9499999997</c:v>
                </c:pt>
                <c:pt idx="2">
                  <c:v>2322645.7599999993</c:v>
                </c:pt>
                <c:pt idx="3">
                  <c:v>2556853.9899999998</c:v>
                </c:pt>
                <c:pt idx="4">
                  <c:v>2449120.6500000008</c:v>
                </c:pt>
                <c:pt idx="5">
                  <c:v>1956792.9799999997</c:v>
                </c:pt>
                <c:pt idx="6">
                  <c:v>1882426.1699999992</c:v>
                </c:pt>
                <c:pt idx="7">
                  <c:v>2754018.5799999996</c:v>
                </c:pt>
              </c:numCache>
            </c:numRef>
          </c:val>
          <c:extLst>
            <c:ext xmlns:c16="http://schemas.microsoft.com/office/drawing/2014/chart" uri="{C3380CC4-5D6E-409C-BE32-E72D297353CC}">
              <c16:uniqueId val="{00000006-0B1F-457E-9CAD-D65F31862EE6}"/>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WASTE DATASET 01.xlsx]PIVOT TABLES!PivotTable5</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r>
              <a:rPr lang="en-US">
                <a:latin typeface="Book Antiqua" panose="02040602050305030304" pitchFamily="18" charset="0"/>
              </a:rPr>
              <a:t>Per Capita Waste Consumption (2018 - 2024)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TABLES'!$D$69:$D$89</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TABLES'!$E$69:$E$89</c:f>
              <c:numCache>
                <c:formatCode>0.0</c:formatCode>
                <c:ptCount val="20"/>
                <c:pt idx="0">
                  <c:v>26133.629999999983</c:v>
                </c:pt>
                <c:pt idx="1">
                  <c:v>24510.879999999994</c:v>
                </c:pt>
                <c:pt idx="2">
                  <c:v>27797.139999999989</c:v>
                </c:pt>
                <c:pt idx="3">
                  <c:v>28021.470000000005</c:v>
                </c:pt>
                <c:pt idx="4">
                  <c:v>29098.11</c:v>
                </c:pt>
                <c:pt idx="5">
                  <c:v>26754.309999999972</c:v>
                </c:pt>
                <c:pt idx="6">
                  <c:v>33213.69999999999</c:v>
                </c:pt>
                <c:pt idx="7">
                  <c:v>27991.090000000011</c:v>
                </c:pt>
                <c:pt idx="8">
                  <c:v>25579.719999999987</c:v>
                </c:pt>
                <c:pt idx="9">
                  <c:v>28384.670000000002</c:v>
                </c:pt>
                <c:pt idx="10">
                  <c:v>26254.850000000017</c:v>
                </c:pt>
                <c:pt idx="11">
                  <c:v>27676.090000000004</c:v>
                </c:pt>
                <c:pt idx="12">
                  <c:v>26445.610000000015</c:v>
                </c:pt>
                <c:pt idx="13">
                  <c:v>27366.260000000002</c:v>
                </c:pt>
                <c:pt idx="14">
                  <c:v>26354.479999999992</c:v>
                </c:pt>
                <c:pt idx="15">
                  <c:v>27266.549999999992</c:v>
                </c:pt>
                <c:pt idx="16">
                  <c:v>28351.280000000002</c:v>
                </c:pt>
                <c:pt idx="17">
                  <c:v>27110.320000000003</c:v>
                </c:pt>
                <c:pt idx="18">
                  <c:v>24284.400000000005</c:v>
                </c:pt>
                <c:pt idx="19">
                  <c:v>28725.290000000015</c:v>
                </c:pt>
              </c:numCache>
            </c:numRef>
          </c:val>
          <c:extLst>
            <c:ext xmlns:c16="http://schemas.microsoft.com/office/drawing/2014/chart" uri="{C3380CC4-5D6E-409C-BE32-E72D297353CC}">
              <c16:uniqueId val="{00000000-A468-4C51-946C-D94131EAB986}"/>
            </c:ext>
          </c:extLst>
        </c:ser>
        <c:dLbls>
          <c:dLblPos val="outEnd"/>
          <c:showLegendKey val="0"/>
          <c:showVal val="1"/>
          <c:showCatName val="0"/>
          <c:showSerName val="0"/>
          <c:showPercent val="0"/>
          <c:showBubbleSize val="0"/>
        </c:dLbls>
        <c:gapWidth val="182"/>
        <c:axId val="1837894383"/>
        <c:axId val="1837911183"/>
      </c:barChart>
      <c:catAx>
        <c:axId val="183789438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r>
                  <a:rPr lang="en-AU">
                    <a:latin typeface="Book Antiqua" panose="02040602050305030304" pitchFamily="18" charset="0"/>
                  </a:rPr>
                  <a:t>Country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837911183"/>
        <c:crosses val="autoZero"/>
        <c:auto val="1"/>
        <c:lblAlgn val="ctr"/>
        <c:lblOffset val="100"/>
        <c:noMultiLvlLbl val="0"/>
      </c:catAx>
      <c:valAx>
        <c:axId val="18379111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r>
                  <a:rPr lang="en-AU">
                    <a:latin typeface="Book Antiqua" panose="02040602050305030304" pitchFamily="18" charset="0"/>
                  </a:rPr>
                  <a:t>Avg Waste per Capita (kg)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endParaRPr lang="en-AU"/>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837894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WASTE DATASET 01.xlsx]PIVOT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r>
              <a:rPr lang="en-AU">
                <a:latin typeface="Book Antiqua" panose="02040602050305030304" pitchFamily="18" charset="0"/>
              </a:rPr>
              <a:t>Household waste Contribution (2018 - 2024)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TABLES'!$B$41:$B$42</c:f>
              <c:strCache>
                <c:ptCount val="1"/>
                <c:pt idx="0">
                  <c:v>2018</c:v>
                </c:pt>
              </c:strCache>
            </c:strRef>
          </c:tx>
          <c:spPr>
            <a:ln w="28575" cap="rnd">
              <a:solidFill>
                <a:schemeClr val="accent1"/>
              </a:solidFill>
              <a:round/>
            </a:ln>
            <a:effectLst/>
          </c:spPr>
          <c:marker>
            <c:symbol val="none"/>
          </c:marker>
          <c:cat>
            <c:strRef>
              <c:f>'PIVOT TABLES'!$A$43:$A$63</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TABLES'!$B$43:$B$63</c:f>
              <c:numCache>
                <c:formatCode>0.0</c:formatCode>
                <c:ptCount val="20"/>
                <c:pt idx="0">
                  <c:v>1613.5800000000002</c:v>
                </c:pt>
                <c:pt idx="1">
                  <c:v>1513.04</c:v>
                </c:pt>
                <c:pt idx="2">
                  <c:v>1970.36</c:v>
                </c:pt>
                <c:pt idx="3">
                  <c:v>1673.2099999999998</c:v>
                </c:pt>
                <c:pt idx="4">
                  <c:v>2294.1799999999998</c:v>
                </c:pt>
                <c:pt idx="5">
                  <c:v>1872.9399999999998</c:v>
                </c:pt>
                <c:pt idx="6">
                  <c:v>2135.4699999999998</c:v>
                </c:pt>
                <c:pt idx="7">
                  <c:v>2440.9400000000005</c:v>
                </c:pt>
                <c:pt idx="8">
                  <c:v>1589.1500000000003</c:v>
                </c:pt>
                <c:pt idx="9">
                  <c:v>1461.3500000000001</c:v>
                </c:pt>
                <c:pt idx="10">
                  <c:v>1844.1300000000006</c:v>
                </c:pt>
                <c:pt idx="11">
                  <c:v>1901.25</c:v>
                </c:pt>
                <c:pt idx="12">
                  <c:v>1304.45</c:v>
                </c:pt>
                <c:pt idx="13">
                  <c:v>1891.2500000000005</c:v>
                </c:pt>
                <c:pt idx="14">
                  <c:v>1463.89</c:v>
                </c:pt>
                <c:pt idx="15">
                  <c:v>1680.77</c:v>
                </c:pt>
                <c:pt idx="16">
                  <c:v>1731.92</c:v>
                </c:pt>
                <c:pt idx="17">
                  <c:v>2010.1699999999998</c:v>
                </c:pt>
                <c:pt idx="18">
                  <c:v>1469.3900000000003</c:v>
                </c:pt>
                <c:pt idx="19">
                  <c:v>1836.1200000000001</c:v>
                </c:pt>
              </c:numCache>
            </c:numRef>
          </c:val>
          <c:smooth val="0"/>
          <c:extLst>
            <c:ext xmlns:c16="http://schemas.microsoft.com/office/drawing/2014/chart" uri="{C3380CC4-5D6E-409C-BE32-E72D297353CC}">
              <c16:uniqueId val="{00000009-3BE4-479D-A8D2-A50B6E6E0DFD}"/>
            </c:ext>
          </c:extLst>
        </c:ser>
        <c:ser>
          <c:idx val="1"/>
          <c:order val="1"/>
          <c:tx>
            <c:strRef>
              <c:f>'PIVOT TABLES'!$C$41:$C$42</c:f>
              <c:strCache>
                <c:ptCount val="1"/>
                <c:pt idx="0">
                  <c:v>2019</c:v>
                </c:pt>
              </c:strCache>
            </c:strRef>
          </c:tx>
          <c:spPr>
            <a:ln w="28575" cap="rnd">
              <a:solidFill>
                <a:schemeClr val="accent2"/>
              </a:solidFill>
              <a:round/>
            </a:ln>
            <a:effectLst/>
          </c:spPr>
          <c:marker>
            <c:symbol val="none"/>
          </c:marker>
          <c:cat>
            <c:strRef>
              <c:f>'PIVOT TABLES'!$A$43:$A$63</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TABLES'!$C$43:$C$63</c:f>
              <c:numCache>
                <c:formatCode>0.0</c:formatCode>
                <c:ptCount val="20"/>
                <c:pt idx="0">
                  <c:v>2200.4</c:v>
                </c:pt>
                <c:pt idx="1">
                  <c:v>1367.8200000000002</c:v>
                </c:pt>
                <c:pt idx="2">
                  <c:v>1999.79</c:v>
                </c:pt>
                <c:pt idx="3">
                  <c:v>1841.05</c:v>
                </c:pt>
                <c:pt idx="4">
                  <c:v>1488.0600000000004</c:v>
                </c:pt>
                <c:pt idx="5">
                  <c:v>901.99999999999989</c:v>
                </c:pt>
                <c:pt idx="6">
                  <c:v>2059.59</c:v>
                </c:pt>
                <c:pt idx="7">
                  <c:v>1857.9500000000003</c:v>
                </c:pt>
                <c:pt idx="8">
                  <c:v>1494.54</c:v>
                </c:pt>
                <c:pt idx="9">
                  <c:v>1279.5300000000002</c:v>
                </c:pt>
                <c:pt idx="10">
                  <c:v>2021.4699999999998</c:v>
                </c:pt>
                <c:pt idx="11">
                  <c:v>1529.8499999999997</c:v>
                </c:pt>
                <c:pt idx="12">
                  <c:v>1522.41</c:v>
                </c:pt>
                <c:pt idx="13">
                  <c:v>1835.4</c:v>
                </c:pt>
                <c:pt idx="14">
                  <c:v>1945.3899999999999</c:v>
                </c:pt>
                <c:pt idx="15">
                  <c:v>1859.9999999999998</c:v>
                </c:pt>
                <c:pt idx="16">
                  <c:v>2127.61</c:v>
                </c:pt>
                <c:pt idx="17">
                  <c:v>1700.05</c:v>
                </c:pt>
                <c:pt idx="18">
                  <c:v>1549.8300000000002</c:v>
                </c:pt>
                <c:pt idx="19">
                  <c:v>1841.75</c:v>
                </c:pt>
              </c:numCache>
            </c:numRef>
          </c:val>
          <c:smooth val="0"/>
          <c:extLst>
            <c:ext xmlns:c16="http://schemas.microsoft.com/office/drawing/2014/chart" uri="{C3380CC4-5D6E-409C-BE32-E72D297353CC}">
              <c16:uniqueId val="{0000000A-3BE4-479D-A8D2-A50B6E6E0DFD}"/>
            </c:ext>
          </c:extLst>
        </c:ser>
        <c:ser>
          <c:idx val="2"/>
          <c:order val="2"/>
          <c:tx>
            <c:strRef>
              <c:f>'PIVOT TABLES'!$D$41:$D$42</c:f>
              <c:strCache>
                <c:ptCount val="1"/>
                <c:pt idx="0">
                  <c:v>2020</c:v>
                </c:pt>
              </c:strCache>
            </c:strRef>
          </c:tx>
          <c:spPr>
            <a:ln w="28575" cap="rnd">
              <a:solidFill>
                <a:schemeClr val="accent3"/>
              </a:solidFill>
              <a:round/>
            </a:ln>
            <a:effectLst/>
          </c:spPr>
          <c:marker>
            <c:symbol val="none"/>
          </c:marker>
          <c:cat>
            <c:strRef>
              <c:f>'PIVOT TABLES'!$A$43:$A$63</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TABLES'!$D$43:$D$63</c:f>
              <c:numCache>
                <c:formatCode>0.0</c:formatCode>
                <c:ptCount val="20"/>
                <c:pt idx="0">
                  <c:v>1793.7800000000004</c:v>
                </c:pt>
                <c:pt idx="1">
                  <c:v>1412.17</c:v>
                </c:pt>
                <c:pt idx="2">
                  <c:v>1822.64</c:v>
                </c:pt>
                <c:pt idx="3">
                  <c:v>1789.6299999999999</c:v>
                </c:pt>
                <c:pt idx="4">
                  <c:v>2363.0700000000006</c:v>
                </c:pt>
                <c:pt idx="5">
                  <c:v>1895.6400000000003</c:v>
                </c:pt>
                <c:pt idx="6">
                  <c:v>2295.88</c:v>
                </c:pt>
                <c:pt idx="7">
                  <c:v>2358.2600000000007</c:v>
                </c:pt>
                <c:pt idx="8">
                  <c:v>1969.8800000000003</c:v>
                </c:pt>
                <c:pt idx="9">
                  <c:v>1589.3199999999997</c:v>
                </c:pt>
                <c:pt idx="10">
                  <c:v>2072.1000000000004</c:v>
                </c:pt>
                <c:pt idx="11">
                  <c:v>1237.1200000000001</c:v>
                </c:pt>
                <c:pt idx="12">
                  <c:v>1743.2400000000005</c:v>
                </c:pt>
                <c:pt idx="13">
                  <c:v>1906.9600000000003</c:v>
                </c:pt>
                <c:pt idx="14">
                  <c:v>1457.9700000000003</c:v>
                </c:pt>
                <c:pt idx="15">
                  <c:v>1676.1400000000003</c:v>
                </c:pt>
                <c:pt idx="16">
                  <c:v>2426.19</c:v>
                </c:pt>
                <c:pt idx="17">
                  <c:v>1906.0299999999997</c:v>
                </c:pt>
                <c:pt idx="18">
                  <c:v>1554.43</c:v>
                </c:pt>
                <c:pt idx="19">
                  <c:v>1516.0500000000002</c:v>
                </c:pt>
              </c:numCache>
            </c:numRef>
          </c:val>
          <c:smooth val="0"/>
          <c:extLst>
            <c:ext xmlns:c16="http://schemas.microsoft.com/office/drawing/2014/chart" uri="{C3380CC4-5D6E-409C-BE32-E72D297353CC}">
              <c16:uniqueId val="{0000000B-3BE4-479D-A8D2-A50B6E6E0DFD}"/>
            </c:ext>
          </c:extLst>
        </c:ser>
        <c:ser>
          <c:idx val="3"/>
          <c:order val="3"/>
          <c:tx>
            <c:strRef>
              <c:f>'PIVOT TABLES'!$E$41:$E$42</c:f>
              <c:strCache>
                <c:ptCount val="1"/>
                <c:pt idx="0">
                  <c:v>2021</c:v>
                </c:pt>
              </c:strCache>
            </c:strRef>
          </c:tx>
          <c:spPr>
            <a:ln w="28575" cap="rnd">
              <a:solidFill>
                <a:schemeClr val="accent4"/>
              </a:solidFill>
              <a:round/>
            </a:ln>
            <a:effectLst/>
          </c:spPr>
          <c:marker>
            <c:symbol val="none"/>
          </c:marker>
          <c:cat>
            <c:strRef>
              <c:f>'PIVOT TABLES'!$A$43:$A$63</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TABLES'!$E$43:$E$63</c:f>
              <c:numCache>
                <c:formatCode>0.0</c:formatCode>
                <c:ptCount val="20"/>
                <c:pt idx="0">
                  <c:v>1925.74</c:v>
                </c:pt>
                <c:pt idx="1">
                  <c:v>1960.3799999999999</c:v>
                </c:pt>
                <c:pt idx="2">
                  <c:v>1764.1599999999999</c:v>
                </c:pt>
                <c:pt idx="3">
                  <c:v>2108.81</c:v>
                </c:pt>
                <c:pt idx="4">
                  <c:v>2421.37</c:v>
                </c:pt>
                <c:pt idx="5">
                  <c:v>1833.9499999999998</c:v>
                </c:pt>
                <c:pt idx="6">
                  <c:v>2307.8700000000003</c:v>
                </c:pt>
                <c:pt idx="7">
                  <c:v>1376.6200000000001</c:v>
                </c:pt>
                <c:pt idx="8">
                  <c:v>1758.86</c:v>
                </c:pt>
                <c:pt idx="9">
                  <c:v>1916.48</c:v>
                </c:pt>
                <c:pt idx="10">
                  <c:v>1611.23</c:v>
                </c:pt>
                <c:pt idx="11">
                  <c:v>1689.27</c:v>
                </c:pt>
                <c:pt idx="12">
                  <c:v>1667.5400000000002</c:v>
                </c:pt>
                <c:pt idx="13">
                  <c:v>1470.23</c:v>
                </c:pt>
                <c:pt idx="14">
                  <c:v>1925.0400000000004</c:v>
                </c:pt>
                <c:pt idx="15">
                  <c:v>1983.2899999999997</c:v>
                </c:pt>
                <c:pt idx="16">
                  <c:v>2167.5799999999995</c:v>
                </c:pt>
                <c:pt idx="17">
                  <c:v>1910.6499999999999</c:v>
                </c:pt>
                <c:pt idx="18">
                  <c:v>1553.1300000000003</c:v>
                </c:pt>
                <c:pt idx="19">
                  <c:v>1405.4900000000002</c:v>
                </c:pt>
              </c:numCache>
            </c:numRef>
          </c:val>
          <c:smooth val="0"/>
          <c:extLst>
            <c:ext xmlns:c16="http://schemas.microsoft.com/office/drawing/2014/chart" uri="{C3380CC4-5D6E-409C-BE32-E72D297353CC}">
              <c16:uniqueId val="{0000000C-3BE4-479D-A8D2-A50B6E6E0DFD}"/>
            </c:ext>
          </c:extLst>
        </c:ser>
        <c:ser>
          <c:idx val="4"/>
          <c:order val="4"/>
          <c:tx>
            <c:strRef>
              <c:f>'PIVOT TABLES'!$F$41:$F$42</c:f>
              <c:strCache>
                <c:ptCount val="1"/>
                <c:pt idx="0">
                  <c:v>2022</c:v>
                </c:pt>
              </c:strCache>
            </c:strRef>
          </c:tx>
          <c:spPr>
            <a:ln w="28575" cap="rnd">
              <a:solidFill>
                <a:schemeClr val="accent5"/>
              </a:solidFill>
              <a:round/>
            </a:ln>
            <a:effectLst/>
          </c:spPr>
          <c:marker>
            <c:symbol val="none"/>
          </c:marker>
          <c:cat>
            <c:strRef>
              <c:f>'PIVOT TABLES'!$A$43:$A$63</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TABLES'!$F$43:$F$63</c:f>
              <c:numCache>
                <c:formatCode>0.0</c:formatCode>
                <c:ptCount val="20"/>
                <c:pt idx="0">
                  <c:v>1564.5900000000001</c:v>
                </c:pt>
                <c:pt idx="1">
                  <c:v>1435</c:v>
                </c:pt>
                <c:pt idx="2">
                  <c:v>1447.8600000000001</c:v>
                </c:pt>
                <c:pt idx="3">
                  <c:v>1465.0500000000002</c:v>
                </c:pt>
                <c:pt idx="4">
                  <c:v>1390.7800000000002</c:v>
                </c:pt>
                <c:pt idx="5">
                  <c:v>1822.4999999999998</c:v>
                </c:pt>
                <c:pt idx="6">
                  <c:v>1699.13</c:v>
                </c:pt>
                <c:pt idx="7">
                  <c:v>1781.07</c:v>
                </c:pt>
                <c:pt idx="8">
                  <c:v>1987.09</c:v>
                </c:pt>
                <c:pt idx="9">
                  <c:v>1573.9499999999998</c:v>
                </c:pt>
                <c:pt idx="10">
                  <c:v>1258.0899999999997</c:v>
                </c:pt>
                <c:pt idx="11">
                  <c:v>2403.0400000000004</c:v>
                </c:pt>
                <c:pt idx="12">
                  <c:v>2215.7100000000005</c:v>
                </c:pt>
                <c:pt idx="13">
                  <c:v>1232.6800000000003</c:v>
                </c:pt>
                <c:pt idx="14">
                  <c:v>1433.4399999999998</c:v>
                </c:pt>
                <c:pt idx="15">
                  <c:v>1477.6100000000001</c:v>
                </c:pt>
                <c:pt idx="16">
                  <c:v>1474.8700000000003</c:v>
                </c:pt>
                <c:pt idx="17">
                  <c:v>1580.7400000000005</c:v>
                </c:pt>
                <c:pt idx="18">
                  <c:v>2496.5199999999995</c:v>
                </c:pt>
                <c:pt idx="19">
                  <c:v>2353.3600000000006</c:v>
                </c:pt>
              </c:numCache>
            </c:numRef>
          </c:val>
          <c:smooth val="0"/>
          <c:extLst>
            <c:ext xmlns:c16="http://schemas.microsoft.com/office/drawing/2014/chart" uri="{C3380CC4-5D6E-409C-BE32-E72D297353CC}">
              <c16:uniqueId val="{0000000D-3BE4-479D-A8D2-A50B6E6E0DFD}"/>
            </c:ext>
          </c:extLst>
        </c:ser>
        <c:ser>
          <c:idx val="5"/>
          <c:order val="5"/>
          <c:tx>
            <c:strRef>
              <c:f>'PIVOT TABLES'!$G$41:$G$42</c:f>
              <c:strCache>
                <c:ptCount val="1"/>
                <c:pt idx="0">
                  <c:v>2023</c:v>
                </c:pt>
              </c:strCache>
            </c:strRef>
          </c:tx>
          <c:spPr>
            <a:ln w="28575" cap="rnd">
              <a:solidFill>
                <a:schemeClr val="accent6"/>
              </a:solidFill>
              <a:round/>
            </a:ln>
            <a:effectLst/>
          </c:spPr>
          <c:marker>
            <c:symbol val="none"/>
          </c:marker>
          <c:cat>
            <c:strRef>
              <c:f>'PIVOT TABLES'!$A$43:$A$63</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TABLES'!$G$43:$G$63</c:f>
              <c:numCache>
                <c:formatCode>0.0</c:formatCode>
                <c:ptCount val="20"/>
                <c:pt idx="0">
                  <c:v>1412.94</c:v>
                </c:pt>
                <c:pt idx="1">
                  <c:v>2031.63</c:v>
                </c:pt>
                <c:pt idx="2">
                  <c:v>2245.9299999999998</c:v>
                </c:pt>
                <c:pt idx="3">
                  <c:v>1763.5500000000002</c:v>
                </c:pt>
                <c:pt idx="4">
                  <c:v>1408.21</c:v>
                </c:pt>
                <c:pt idx="5">
                  <c:v>1916.57</c:v>
                </c:pt>
                <c:pt idx="6">
                  <c:v>1928.3199999999997</c:v>
                </c:pt>
                <c:pt idx="7">
                  <c:v>1609.35</c:v>
                </c:pt>
                <c:pt idx="8">
                  <c:v>2043.3499999999997</c:v>
                </c:pt>
                <c:pt idx="9">
                  <c:v>2526.9900000000002</c:v>
                </c:pt>
                <c:pt idx="10">
                  <c:v>1630.3300000000004</c:v>
                </c:pt>
                <c:pt idx="11">
                  <c:v>1748.7500000000002</c:v>
                </c:pt>
                <c:pt idx="12">
                  <c:v>1657.0300000000002</c:v>
                </c:pt>
                <c:pt idx="13">
                  <c:v>1849.8899999999996</c:v>
                </c:pt>
                <c:pt idx="14">
                  <c:v>1863.8499999999997</c:v>
                </c:pt>
                <c:pt idx="15">
                  <c:v>1471.14</c:v>
                </c:pt>
                <c:pt idx="16">
                  <c:v>1986.9599999999998</c:v>
                </c:pt>
                <c:pt idx="17">
                  <c:v>1703.0800000000006</c:v>
                </c:pt>
                <c:pt idx="18">
                  <c:v>2060.3900000000003</c:v>
                </c:pt>
                <c:pt idx="19">
                  <c:v>1792.1100000000001</c:v>
                </c:pt>
              </c:numCache>
            </c:numRef>
          </c:val>
          <c:smooth val="0"/>
          <c:extLst>
            <c:ext xmlns:c16="http://schemas.microsoft.com/office/drawing/2014/chart" uri="{C3380CC4-5D6E-409C-BE32-E72D297353CC}">
              <c16:uniqueId val="{0000000E-3BE4-479D-A8D2-A50B6E6E0DFD}"/>
            </c:ext>
          </c:extLst>
        </c:ser>
        <c:ser>
          <c:idx val="6"/>
          <c:order val="6"/>
          <c:tx>
            <c:strRef>
              <c:f>'PIVOT TABLES'!$H$41:$H$42</c:f>
              <c:strCache>
                <c:ptCount val="1"/>
                <c:pt idx="0">
                  <c:v>2024</c:v>
                </c:pt>
              </c:strCache>
            </c:strRef>
          </c:tx>
          <c:spPr>
            <a:ln w="28575" cap="rnd">
              <a:solidFill>
                <a:schemeClr val="accent1">
                  <a:lumMod val="60000"/>
                </a:schemeClr>
              </a:solidFill>
              <a:round/>
            </a:ln>
            <a:effectLst/>
          </c:spPr>
          <c:marker>
            <c:symbol val="none"/>
          </c:marker>
          <c:cat>
            <c:strRef>
              <c:f>'PIVOT TABLES'!$A$43:$A$63</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TABLES'!$H$43:$H$63</c:f>
              <c:numCache>
                <c:formatCode>0.0</c:formatCode>
                <c:ptCount val="20"/>
                <c:pt idx="0">
                  <c:v>1597.26</c:v>
                </c:pt>
                <c:pt idx="1">
                  <c:v>1262.2000000000003</c:v>
                </c:pt>
                <c:pt idx="2">
                  <c:v>1724.08</c:v>
                </c:pt>
                <c:pt idx="3">
                  <c:v>1829.2800000000002</c:v>
                </c:pt>
                <c:pt idx="4">
                  <c:v>1708.9900000000002</c:v>
                </c:pt>
                <c:pt idx="5">
                  <c:v>1614.72</c:v>
                </c:pt>
                <c:pt idx="6">
                  <c:v>1905.1000000000001</c:v>
                </c:pt>
                <c:pt idx="7">
                  <c:v>1657.8899999999996</c:v>
                </c:pt>
                <c:pt idx="8">
                  <c:v>1919.7999999999997</c:v>
                </c:pt>
                <c:pt idx="9">
                  <c:v>1931.5900000000004</c:v>
                </c:pt>
                <c:pt idx="10">
                  <c:v>1449.3999999999999</c:v>
                </c:pt>
                <c:pt idx="11">
                  <c:v>2140.7699999999995</c:v>
                </c:pt>
                <c:pt idx="12">
                  <c:v>1886.8499999999995</c:v>
                </c:pt>
                <c:pt idx="13">
                  <c:v>2012.24</c:v>
                </c:pt>
                <c:pt idx="14">
                  <c:v>1850.72</c:v>
                </c:pt>
                <c:pt idx="15">
                  <c:v>1765.6200000000001</c:v>
                </c:pt>
                <c:pt idx="16">
                  <c:v>1867.9799999999998</c:v>
                </c:pt>
                <c:pt idx="17">
                  <c:v>2095.56</c:v>
                </c:pt>
                <c:pt idx="18">
                  <c:v>1531.0799999999997</c:v>
                </c:pt>
                <c:pt idx="19">
                  <c:v>2143.6299999999997</c:v>
                </c:pt>
              </c:numCache>
            </c:numRef>
          </c:val>
          <c:smooth val="0"/>
          <c:extLst>
            <c:ext xmlns:c16="http://schemas.microsoft.com/office/drawing/2014/chart" uri="{C3380CC4-5D6E-409C-BE32-E72D297353CC}">
              <c16:uniqueId val="{0000000F-3BE4-479D-A8D2-A50B6E6E0DFD}"/>
            </c:ext>
          </c:extLst>
        </c:ser>
        <c:dLbls>
          <c:showLegendKey val="0"/>
          <c:showVal val="0"/>
          <c:showCatName val="0"/>
          <c:showSerName val="0"/>
          <c:showPercent val="0"/>
          <c:showBubbleSize val="0"/>
        </c:dLbls>
        <c:smooth val="0"/>
        <c:axId val="1837916463"/>
        <c:axId val="1837914543"/>
      </c:lineChart>
      <c:catAx>
        <c:axId val="1837916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r>
                  <a:rPr lang="en-AU">
                    <a:latin typeface="Book Antiqua" panose="02040602050305030304" pitchFamily="18" charset="0"/>
                  </a:rPr>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837914543"/>
        <c:crosses val="autoZero"/>
        <c:auto val="1"/>
        <c:lblAlgn val="ctr"/>
        <c:lblOffset val="100"/>
        <c:noMultiLvlLbl val="0"/>
      </c:catAx>
      <c:valAx>
        <c:axId val="18379145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r>
                  <a:rPr lang="en-AU">
                    <a:latin typeface="Book Antiqua" panose="02040602050305030304" pitchFamily="18" charset="0"/>
                  </a:rPr>
                  <a:t>Household Waste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837916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[GLOBAL FOOD WASTE DATASET 01.xlsx]PIVOT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r>
              <a:rPr lang="en-US">
                <a:latin typeface="Book Antiqua" panose="02040602050305030304" pitchFamily="18" charset="0"/>
              </a:rPr>
              <a:t>Total Waste per Year (2018 - 2024)</a:t>
            </a:r>
          </a:p>
        </c:rich>
      </c:tx>
      <c:overlay val="0"/>
      <c:spPr>
        <a:noFill/>
        <a:ln>
          <a:noFill/>
        </a:ln>
        <a:effectLst/>
      </c:spPr>
    </c:title>
    <c:autoTitleDeleted val="0"/>
    <c:pivotFmts>
      <c:pivotFmt>
        <c:idx val="0"/>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cked"/>
        <c:varyColors val="0"/>
        <c:ser>
          <c:idx val="0"/>
          <c:order val="0"/>
          <c:tx>
            <c:strRef>
              <c:f>'PIVOT TABLES'!$B$91</c:f>
              <c:strCache>
                <c:ptCount val="1"/>
                <c:pt idx="0">
                  <c:v>Total</c:v>
                </c:pt>
              </c:strCache>
            </c:strRef>
          </c:tx>
          <c:spPr>
            <a:ln w="28575" cap="rnd">
              <a:solidFill>
                <a:schemeClr val="accent6"/>
              </a:solidFill>
              <a:round/>
            </a:ln>
            <a:effectLst/>
          </c:spPr>
          <c:marker>
            <c:symbol val="none"/>
          </c:marker>
          <c:cat>
            <c:strRef>
              <c:f>'PIVOT TABLES'!$A$92:$A$99</c:f>
              <c:strCache>
                <c:ptCount val="7"/>
                <c:pt idx="0">
                  <c:v>2018</c:v>
                </c:pt>
                <c:pt idx="1">
                  <c:v>2019</c:v>
                </c:pt>
                <c:pt idx="2">
                  <c:v>2020</c:v>
                </c:pt>
                <c:pt idx="3">
                  <c:v>2021</c:v>
                </c:pt>
                <c:pt idx="4">
                  <c:v>2022</c:v>
                </c:pt>
                <c:pt idx="5">
                  <c:v>2023</c:v>
                </c:pt>
                <c:pt idx="6">
                  <c:v>2024</c:v>
                </c:pt>
              </c:strCache>
            </c:strRef>
          </c:cat>
          <c:val>
            <c:numRef>
              <c:f>'PIVOT TABLES'!$B$92:$B$99</c:f>
              <c:numCache>
                <c:formatCode>0</c:formatCode>
                <c:ptCount val="7"/>
                <c:pt idx="0">
                  <c:v>17625290.550000016</c:v>
                </c:pt>
                <c:pt idx="1">
                  <c:v>17527936.610000018</c:v>
                </c:pt>
                <c:pt idx="2">
                  <c:v>18128400.360000007</c:v>
                </c:pt>
                <c:pt idx="3">
                  <c:v>18305242.890000012</c:v>
                </c:pt>
                <c:pt idx="4">
                  <c:v>17107497.899999999</c:v>
                </c:pt>
                <c:pt idx="5">
                  <c:v>18444672.829999994</c:v>
                </c:pt>
                <c:pt idx="6">
                  <c:v>18241859.219999984</c:v>
                </c:pt>
              </c:numCache>
            </c:numRef>
          </c:val>
          <c:smooth val="0"/>
          <c:extLst>
            <c:ext xmlns:c16="http://schemas.microsoft.com/office/drawing/2014/chart" uri="{C3380CC4-5D6E-409C-BE32-E72D297353CC}">
              <c16:uniqueId val="{00000003-83DD-4C95-817B-15CDCC5A2C4F}"/>
            </c:ext>
          </c:extLst>
        </c:ser>
        <c:dLbls>
          <c:showLegendKey val="0"/>
          <c:showVal val="0"/>
          <c:showCatName val="0"/>
          <c:showSerName val="0"/>
          <c:showPercent val="0"/>
          <c:showBubbleSize val="0"/>
        </c:dLbls>
        <c:smooth val="0"/>
        <c:axId val="1205126320"/>
        <c:axId val="1205137360"/>
      </c:lineChart>
      <c:catAx>
        <c:axId val="1205126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dk1"/>
                    </a:solidFill>
                    <a:latin typeface="Book Antiqua" panose="02040602050305030304" pitchFamily="18" charset="0"/>
                    <a:ea typeface="+mn-ea"/>
                    <a:cs typeface="+mn-cs"/>
                  </a:defRPr>
                </a:pPr>
                <a:r>
                  <a:rPr lang="en-AU">
                    <a:latin typeface="Book Antiqua" panose="02040602050305030304" pitchFamily="18" charset="0"/>
                  </a:rPr>
                  <a:t>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5137360"/>
        <c:crosses val="autoZero"/>
        <c:auto val="1"/>
        <c:lblAlgn val="ctr"/>
        <c:lblOffset val="100"/>
        <c:noMultiLvlLbl val="0"/>
      </c:catAx>
      <c:valAx>
        <c:axId val="1205137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r>
                  <a:rPr lang="en-AU">
                    <a:latin typeface="Book Antiqua" panose="02040602050305030304" pitchFamily="18" charset="0"/>
                  </a:rPr>
                  <a:t>Total</a:t>
                </a:r>
                <a:r>
                  <a:rPr lang="en-AU" baseline="0">
                    <a:latin typeface="Book Antiqua" panose="02040602050305030304" pitchFamily="18" charset="0"/>
                  </a:rPr>
                  <a:t> Waste</a:t>
                </a:r>
                <a:endParaRPr lang="en-AU">
                  <a:latin typeface="Book Antiqua" panose="02040602050305030304" pitchFamily="18" charset="0"/>
                </a:endParaRP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05126320"/>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WASTE DATASET 01.xlsx]PIVOT TABLES!PivotTable8</c:name>
    <c:fmtId val="27"/>
  </c:pivotSource>
  <c:chart>
    <c:title>
      <c:tx>
        <c:rich>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r>
              <a:rPr lang="en-US">
                <a:latin typeface="Book Antiqua" panose="02040602050305030304" pitchFamily="18" charset="0"/>
              </a:rPr>
              <a:t>Total Waste per Country (2018 - 2024)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TABLES'!$B$107</c:f>
              <c:strCache>
                <c:ptCount val="1"/>
                <c:pt idx="0">
                  <c:v>Total</c:v>
                </c:pt>
              </c:strCache>
            </c:strRef>
          </c:tx>
          <c:spPr>
            <a:solidFill>
              <a:schemeClr val="accent6"/>
            </a:solidFill>
            <a:ln>
              <a:noFill/>
            </a:ln>
            <a:effectLst/>
          </c:spPr>
          <c:invertIfNegative val="0"/>
          <c:cat>
            <c:strRef>
              <c:f>'PIVOT TABLES'!$A$108:$A$128</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TABLES'!$B$108:$B$128</c:f>
              <c:numCache>
                <c:formatCode>0</c:formatCode>
                <c:ptCount val="20"/>
                <c:pt idx="0">
                  <c:v>6082367.5200000014</c:v>
                </c:pt>
                <c:pt idx="1">
                  <c:v>5887361.2899999991</c:v>
                </c:pt>
                <c:pt idx="2">
                  <c:v>6391752.4999999981</c:v>
                </c:pt>
                <c:pt idx="3">
                  <c:v>6790678.4900000012</c:v>
                </c:pt>
                <c:pt idx="4">
                  <c:v>6411096.1799999941</c:v>
                </c:pt>
                <c:pt idx="5">
                  <c:v>6406494.9999999991</c:v>
                </c:pt>
                <c:pt idx="6">
                  <c:v>6760053.0099999988</c:v>
                </c:pt>
                <c:pt idx="7">
                  <c:v>6245313.7700000023</c:v>
                </c:pt>
                <c:pt idx="8">
                  <c:v>6294447.740000003</c:v>
                </c:pt>
                <c:pt idx="9">
                  <c:v>6207707.2799999993</c:v>
                </c:pt>
                <c:pt idx="10">
                  <c:v>5907491.0599999987</c:v>
                </c:pt>
                <c:pt idx="11">
                  <c:v>6589169.5200000023</c:v>
                </c:pt>
                <c:pt idx="12">
                  <c:v>5832689.4600000037</c:v>
                </c:pt>
                <c:pt idx="13">
                  <c:v>5983283.870000001</c:v>
                </c:pt>
                <c:pt idx="14">
                  <c:v>6056470.3000000007</c:v>
                </c:pt>
                <c:pt idx="15">
                  <c:v>5609107.0699999966</c:v>
                </c:pt>
                <c:pt idx="16">
                  <c:v>6790574.25</c:v>
                </c:pt>
                <c:pt idx="17">
                  <c:v>6879885.8100000015</c:v>
                </c:pt>
                <c:pt idx="18">
                  <c:v>5808621.6100000003</c:v>
                </c:pt>
                <c:pt idx="19">
                  <c:v>6446334.6300000008</c:v>
                </c:pt>
              </c:numCache>
            </c:numRef>
          </c:val>
          <c:extLst>
            <c:ext xmlns:c16="http://schemas.microsoft.com/office/drawing/2014/chart" uri="{C3380CC4-5D6E-409C-BE32-E72D297353CC}">
              <c16:uniqueId val="{00000000-1EE7-4137-90BC-557AFAD87D02}"/>
            </c:ext>
          </c:extLst>
        </c:ser>
        <c:dLbls>
          <c:showLegendKey val="0"/>
          <c:showVal val="0"/>
          <c:showCatName val="0"/>
          <c:showSerName val="0"/>
          <c:showPercent val="0"/>
          <c:showBubbleSize val="0"/>
        </c:dLbls>
        <c:gapWidth val="150"/>
        <c:overlap val="100"/>
        <c:axId val="1205112880"/>
        <c:axId val="1205096560"/>
      </c:barChart>
      <c:catAx>
        <c:axId val="120511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205096560"/>
        <c:crosses val="autoZero"/>
        <c:auto val="1"/>
        <c:lblAlgn val="ctr"/>
        <c:lblOffset val="100"/>
        <c:noMultiLvlLbl val="0"/>
      </c:catAx>
      <c:valAx>
        <c:axId val="12050965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20511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[GLOBAL FOOD WASTE DATASET 01.xlsx]PIVOT TABLES!PivotTable10</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r>
              <a:rPr lang="en-US">
                <a:latin typeface="Book Antiqua" panose="02040602050305030304" pitchFamily="18" charset="0"/>
              </a:rPr>
              <a:t>Economic Loss by Country (2018 - 2024)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endParaRPr lang="en-US"/>
        </a:p>
      </c:txPr>
    </c:title>
    <c:autoTitleDeleted val="0"/>
    <c:pivotFmts>
      <c:pivotFmt>
        <c:idx val="0"/>
        <c:spPr>
          <a:solidFill>
            <a:schemeClr val="accent6"/>
          </a:solidFill>
          <a:ln w="1905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1905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TABLES'!$B$130:$B$131</c:f>
              <c:strCache>
                <c:ptCount val="1"/>
                <c:pt idx="0">
                  <c:v>2018</c:v>
                </c:pt>
              </c:strCache>
            </c:strRef>
          </c:tx>
          <c:spPr>
            <a:ln w="19050" cap="rnd">
              <a:solidFill>
                <a:schemeClr val="accent6">
                  <a:tint val="48000"/>
                </a:schemeClr>
              </a:solidFill>
              <a:round/>
            </a:ln>
            <a:effectLst/>
          </c:spPr>
          <c:marker>
            <c:symbol val="none"/>
          </c:marker>
          <c:cat>
            <c:strRef>
              <c:f>'PIVOT TABLES'!$A$132:$A$152</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TABLES'!$B$132:$B$152</c:f>
              <c:numCache>
                <c:formatCode>0.0</c:formatCode>
                <c:ptCount val="20"/>
                <c:pt idx="0">
                  <c:v>697747.18999999983</c:v>
                </c:pt>
                <c:pt idx="1">
                  <c:v>568766.16999999993</c:v>
                </c:pt>
                <c:pt idx="2">
                  <c:v>1024647.5900000005</c:v>
                </c:pt>
                <c:pt idx="3">
                  <c:v>829883.98</c:v>
                </c:pt>
                <c:pt idx="4">
                  <c:v>1135030.79</c:v>
                </c:pt>
                <c:pt idx="5">
                  <c:v>868029.73</c:v>
                </c:pt>
                <c:pt idx="6">
                  <c:v>1001258.2800000003</c:v>
                </c:pt>
                <c:pt idx="7">
                  <c:v>1213013.4100000001</c:v>
                </c:pt>
                <c:pt idx="8">
                  <c:v>842111.1599999998</c:v>
                </c:pt>
                <c:pt idx="9">
                  <c:v>862819.34</c:v>
                </c:pt>
                <c:pt idx="10">
                  <c:v>769887.90000000014</c:v>
                </c:pt>
                <c:pt idx="11">
                  <c:v>1019592.5499999998</c:v>
                </c:pt>
                <c:pt idx="12">
                  <c:v>625064.25000000012</c:v>
                </c:pt>
                <c:pt idx="13">
                  <c:v>955671.84</c:v>
                </c:pt>
                <c:pt idx="14">
                  <c:v>829818.56999999983</c:v>
                </c:pt>
                <c:pt idx="15">
                  <c:v>715341.49</c:v>
                </c:pt>
                <c:pt idx="16">
                  <c:v>889969.19</c:v>
                </c:pt>
                <c:pt idx="17">
                  <c:v>1100335.0300000003</c:v>
                </c:pt>
                <c:pt idx="18">
                  <c:v>645787.05999999982</c:v>
                </c:pt>
                <c:pt idx="19">
                  <c:v>1043217.4500000001</c:v>
                </c:pt>
              </c:numCache>
            </c:numRef>
          </c:val>
          <c:smooth val="0"/>
          <c:extLst>
            <c:ext xmlns:c16="http://schemas.microsoft.com/office/drawing/2014/chart" uri="{C3380CC4-5D6E-409C-BE32-E72D297353CC}">
              <c16:uniqueId val="{00000000-CB4E-4CE4-81AD-EA2A43FDDFDB}"/>
            </c:ext>
          </c:extLst>
        </c:ser>
        <c:ser>
          <c:idx val="1"/>
          <c:order val="1"/>
          <c:tx>
            <c:strRef>
              <c:f>'PIVOT TABLES'!$C$130:$C$131</c:f>
              <c:strCache>
                <c:ptCount val="1"/>
                <c:pt idx="0">
                  <c:v>2019</c:v>
                </c:pt>
              </c:strCache>
            </c:strRef>
          </c:tx>
          <c:spPr>
            <a:ln w="28575" cap="rnd">
              <a:solidFill>
                <a:schemeClr val="accent6">
                  <a:tint val="65000"/>
                </a:schemeClr>
              </a:solidFill>
              <a:round/>
            </a:ln>
            <a:effectLst/>
          </c:spPr>
          <c:marker>
            <c:symbol val="none"/>
          </c:marker>
          <c:cat>
            <c:strRef>
              <c:f>'PIVOT TABLES'!$A$132:$A$152</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TABLES'!$C$132:$C$152</c:f>
              <c:numCache>
                <c:formatCode>0.0</c:formatCode>
                <c:ptCount val="20"/>
                <c:pt idx="0">
                  <c:v>1123070.99</c:v>
                </c:pt>
                <c:pt idx="1">
                  <c:v>964890.73</c:v>
                </c:pt>
                <c:pt idx="2">
                  <c:v>941672.52999999991</c:v>
                </c:pt>
                <c:pt idx="3">
                  <c:v>1163563.8200000003</c:v>
                </c:pt>
                <c:pt idx="4">
                  <c:v>759443.92</c:v>
                </c:pt>
                <c:pt idx="5">
                  <c:v>524816.41</c:v>
                </c:pt>
                <c:pt idx="6">
                  <c:v>1054705.4300000002</c:v>
                </c:pt>
                <c:pt idx="7">
                  <c:v>934801.40000000014</c:v>
                </c:pt>
                <c:pt idx="8">
                  <c:v>580912.17999999982</c:v>
                </c:pt>
                <c:pt idx="9">
                  <c:v>595058.49</c:v>
                </c:pt>
                <c:pt idx="10">
                  <c:v>1079238.6900000002</c:v>
                </c:pt>
                <c:pt idx="11">
                  <c:v>763685.63</c:v>
                </c:pt>
                <c:pt idx="12">
                  <c:v>693953.00999999989</c:v>
                </c:pt>
                <c:pt idx="13">
                  <c:v>1055634.9700000002</c:v>
                </c:pt>
                <c:pt idx="14">
                  <c:v>939999.8600000001</c:v>
                </c:pt>
                <c:pt idx="15">
                  <c:v>943387.53</c:v>
                </c:pt>
                <c:pt idx="16">
                  <c:v>975562.92</c:v>
                </c:pt>
                <c:pt idx="17">
                  <c:v>943975.57000000018</c:v>
                </c:pt>
                <c:pt idx="18">
                  <c:v>645528.61</c:v>
                </c:pt>
                <c:pt idx="19">
                  <c:v>921971.55</c:v>
                </c:pt>
              </c:numCache>
            </c:numRef>
          </c:val>
          <c:smooth val="0"/>
          <c:extLst>
            <c:ext xmlns:c16="http://schemas.microsoft.com/office/drawing/2014/chart" uri="{C3380CC4-5D6E-409C-BE32-E72D297353CC}">
              <c16:uniqueId val="{00000000-0960-4C31-9C5F-10EA39AB27C0}"/>
            </c:ext>
          </c:extLst>
        </c:ser>
        <c:ser>
          <c:idx val="2"/>
          <c:order val="2"/>
          <c:tx>
            <c:strRef>
              <c:f>'PIVOT TABLES'!$D$130:$D$131</c:f>
              <c:strCache>
                <c:ptCount val="1"/>
                <c:pt idx="0">
                  <c:v>2020</c:v>
                </c:pt>
              </c:strCache>
            </c:strRef>
          </c:tx>
          <c:spPr>
            <a:ln w="28575" cap="rnd">
              <a:solidFill>
                <a:schemeClr val="accent6">
                  <a:tint val="83000"/>
                </a:schemeClr>
              </a:solidFill>
              <a:round/>
            </a:ln>
            <a:effectLst/>
          </c:spPr>
          <c:marker>
            <c:symbol val="none"/>
          </c:marker>
          <c:cat>
            <c:strRef>
              <c:f>'PIVOT TABLES'!$A$132:$A$152</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TABLES'!$D$132:$D$152</c:f>
              <c:numCache>
                <c:formatCode>0.0</c:formatCode>
                <c:ptCount val="20"/>
                <c:pt idx="0">
                  <c:v>1084595.22</c:v>
                </c:pt>
                <c:pt idx="1">
                  <c:v>728901.97999999975</c:v>
                </c:pt>
                <c:pt idx="2">
                  <c:v>890212.68999999983</c:v>
                </c:pt>
                <c:pt idx="3">
                  <c:v>907615.8400000002</c:v>
                </c:pt>
                <c:pt idx="4">
                  <c:v>1122403.5000000005</c:v>
                </c:pt>
                <c:pt idx="5">
                  <c:v>1063960.6099999999</c:v>
                </c:pt>
                <c:pt idx="6">
                  <c:v>999579.34000000008</c:v>
                </c:pt>
                <c:pt idx="7">
                  <c:v>1109137.7</c:v>
                </c:pt>
                <c:pt idx="8">
                  <c:v>1072961.5699999998</c:v>
                </c:pt>
                <c:pt idx="9">
                  <c:v>660165.55999999994</c:v>
                </c:pt>
                <c:pt idx="10">
                  <c:v>922894.18</c:v>
                </c:pt>
                <c:pt idx="11">
                  <c:v>667239.11</c:v>
                </c:pt>
                <c:pt idx="12">
                  <c:v>879741.37000000011</c:v>
                </c:pt>
                <c:pt idx="13">
                  <c:v>825786.8899999999</c:v>
                </c:pt>
                <c:pt idx="14">
                  <c:v>741302.24999999977</c:v>
                </c:pt>
                <c:pt idx="15">
                  <c:v>725304.37999999989</c:v>
                </c:pt>
                <c:pt idx="16">
                  <c:v>1034742.3899999998</c:v>
                </c:pt>
                <c:pt idx="17">
                  <c:v>1093521.2299999997</c:v>
                </c:pt>
                <c:pt idx="18">
                  <c:v>762368.93999999983</c:v>
                </c:pt>
                <c:pt idx="19">
                  <c:v>716529.58999999985</c:v>
                </c:pt>
              </c:numCache>
            </c:numRef>
          </c:val>
          <c:smooth val="0"/>
          <c:extLst>
            <c:ext xmlns:c16="http://schemas.microsoft.com/office/drawing/2014/chart" uri="{C3380CC4-5D6E-409C-BE32-E72D297353CC}">
              <c16:uniqueId val="{00000001-0960-4C31-9C5F-10EA39AB27C0}"/>
            </c:ext>
          </c:extLst>
        </c:ser>
        <c:ser>
          <c:idx val="3"/>
          <c:order val="3"/>
          <c:tx>
            <c:strRef>
              <c:f>'PIVOT TABLES'!$E$130:$E$131</c:f>
              <c:strCache>
                <c:ptCount val="1"/>
                <c:pt idx="0">
                  <c:v>2021</c:v>
                </c:pt>
              </c:strCache>
            </c:strRef>
          </c:tx>
          <c:spPr>
            <a:ln w="28575" cap="rnd">
              <a:solidFill>
                <a:schemeClr val="accent6"/>
              </a:solidFill>
              <a:round/>
            </a:ln>
            <a:effectLst/>
          </c:spPr>
          <c:marker>
            <c:symbol val="none"/>
          </c:marker>
          <c:cat>
            <c:strRef>
              <c:f>'PIVOT TABLES'!$A$132:$A$152</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TABLES'!$E$132:$E$152</c:f>
              <c:numCache>
                <c:formatCode>0.0</c:formatCode>
                <c:ptCount val="20"/>
                <c:pt idx="0">
                  <c:v>1055098.5799999996</c:v>
                </c:pt>
                <c:pt idx="1">
                  <c:v>943074.7699999999</c:v>
                </c:pt>
                <c:pt idx="2">
                  <c:v>736245.62</c:v>
                </c:pt>
                <c:pt idx="3">
                  <c:v>1203492.43</c:v>
                </c:pt>
                <c:pt idx="4">
                  <c:v>1079844.5700000003</c:v>
                </c:pt>
                <c:pt idx="5">
                  <c:v>1010550.9399999998</c:v>
                </c:pt>
                <c:pt idx="6">
                  <c:v>1044716.8599999998</c:v>
                </c:pt>
                <c:pt idx="7">
                  <c:v>652545.83000000007</c:v>
                </c:pt>
                <c:pt idx="8">
                  <c:v>973490.8400000002</c:v>
                </c:pt>
                <c:pt idx="9">
                  <c:v>868674.49999999977</c:v>
                </c:pt>
                <c:pt idx="10">
                  <c:v>828807.88000000012</c:v>
                </c:pt>
                <c:pt idx="11">
                  <c:v>910749.56000000017</c:v>
                </c:pt>
                <c:pt idx="12">
                  <c:v>808877.7</c:v>
                </c:pt>
                <c:pt idx="13">
                  <c:v>722219.5</c:v>
                </c:pt>
                <c:pt idx="14">
                  <c:v>1076591.04</c:v>
                </c:pt>
                <c:pt idx="15">
                  <c:v>937982.46999999986</c:v>
                </c:pt>
                <c:pt idx="16">
                  <c:v>1095959.1299999999</c:v>
                </c:pt>
                <c:pt idx="17">
                  <c:v>829281.71999999962</c:v>
                </c:pt>
                <c:pt idx="18">
                  <c:v>809928.5399999998</c:v>
                </c:pt>
                <c:pt idx="19">
                  <c:v>704778.64</c:v>
                </c:pt>
              </c:numCache>
            </c:numRef>
          </c:val>
          <c:smooth val="0"/>
          <c:extLst>
            <c:ext xmlns:c16="http://schemas.microsoft.com/office/drawing/2014/chart" uri="{C3380CC4-5D6E-409C-BE32-E72D297353CC}">
              <c16:uniqueId val="{00000002-0960-4C31-9C5F-10EA39AB27C0}"/>
            </c:ext>
          </c:extLst>
        </c:ser>
        <c:ser>
          <c:idx val="4"/>
          <c:order val="4"/>
          <c:tx>
            <c:strRef>
              <c:f>'PIVOT TABLES'!$F$130:$F$131</c:f>
              <c:strCache>
                <c:ptCount val="1"/>
                <c:pt idx="0">
                  <c:v>2022</c:v>
                </c:pt>
              </c:strCache>
            </c:strRef>
          </c:tx>
          <c:spPr>
            <a:ln w="28575" cap="rnd">
              <a:solidFill>
                <a:schemeClr val="accent6">
                  <a:shade val="82000"/>
                </a:schemeClr>
              </a:solidFill>
              <a:round/>
            </a:ln>
            <a:effectLst/>
          </c:spPr>
          <c:marker>
            <c:symbol val="none"/>
          </c:marker>
          <c:cat>
            <c:strRef>
              <c:f>'PIVOT TABLES'!$A$132:$A$152</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TABLES'!$F$132:$F$152</c:f>
              <c:numCache>
                <c:formatCode>0.0</c:formatCode>
                <c:ptCount val="20"/>
                <c:pt idx="0">
                  <c:v>716812.77000000014</c:v>
                </c:pt>
                <c:pt idx="1">
                  <c:v>782870.05999999994</c:v>
                </c:pt>
                <c:pt idx="2">
                  <c:v>655855.53999999992</c:v>
                </c:pt>
                <c:pt idx="3">
                  <c:v>856848.91</c:v>
                </c:pt>
                <c:pt idx="4">
                  <c:v>722836.56999999983</c:v>
                </c:pt>
                <c:pt idx="5">
                  <c:v>985279.27000000014</c:v>
                </c:pt>
                <c:pt idx="6">
                  <c:v>733764.81000000017</c:v>
                </c:pt>
                <c:pt idx="7">
                  <c:v>911980.91</c:v>
                </c:pt>
                <c:pt idx="8">
                  <c:v>958893.67</c:v>
                </c:pt>
                <c:pt idx="9">
                  <c:v>808055.3</c:v>
                </c:pt>
                <c:pt idx="10">
                  <c:v>718616.23</c:v>
                </c:pt>
                <c:pt idx="11">
                  <c:v>1217377.8700000003</c:v>
                </c:pt>
                <c:pt idx="12">
                  <c:v>1013613.7999999999</c:v>
                </c:pt>
                <c:pt idx="13">
                  <c:v>510804.7900000001</c:v>
                </c:pt>
                <c:pt idx="14">
                  <c:v>684660.44000000006</c:v>
                </c:pt>
                <c:pt idx="15">
                  <c:v>774578.02</c:v>
                </c:pt>
                <c:pt idx="16">
                  <c:v>795357.5</c:v>
                </c:pt>
                <c:pt idx="17">
                  <c:v>846011.04000000015</c:v>
                </c:pt>
                <c:pt idx="18">
                  <c:v>1126015.6300000004</c:v>
                </c:pt>
                <c:pt idx="19">
                  <c:v>1230654.2399999998</c:v>
                </c:pt>
              </c:numCache>
            </c:numRef>
          </c:val>
          <c:smooth val="0"/>
          <c:extLst>
            <c:ext xmlns:c16="http://schemas.microsoft.com/office/drawing/2014/chart" uri="{C3380CC4-5D6E-409C-BE32-E72D297353CC}">
              <c16:uniqueId val="{00000003-0960-4C31-9C5F-10EA39AB27C0}"/>
            </c:ext>
          </c:extLst>
        </c:ser>
        <c:ser>
          <c:idx val="5"/>
          <c:order val="5"/>
          <c:tx>
            <c:strRef>
              <c:f>'PIVOT TABLES'!$G$130:$G$131</c:f>
              <c:strCache>
                <c:ptCount val="1"/>
                <c:pt idx="0">
                  <c:v>2023</c:v>
                </c:pt>
              </c:strCache>
            </c:strRef>
          </c:tx>
          <c:spPr>
            <a:ln w="28575" cap="rnd">
              <a:solidFill>
                <a:schemeClr val="accent6">
                  <a:shade val="65000"/>
                </a:schemeClr>
              </a:solidFill>
              <a:round/>
            </a:ln>
            <a:effectLst/>
          </c:spPr>
          <c:marker>
            <c:symbol val="none"/>
          </c:marker>
          <c:cat>
            <c:strRef>
              <c:f>'PIVOT TABLES'!$A$132:$A$152</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TABLES'!$G$132:$G$152</c:f>
              <c:numCache>
                <c:formatCode>0.0</c:formatCode>
                <c:ptCount val="20"/>
                <c:pt idx="0">
                  <c:v>698365.39</c:v>
                </c:pt>
                <c:pt idx="1">
                  <c:v>1093507.7899999996</c:v>
                </c:pt>
                <c:pt idx="2">
                  <c:v>1118804.1100000001</c:v>
                </c:pt>
                <c:pt idx="3">
                  <c:v>862037.81</c:v>
                </c:pt>
                <c:pt idx="4">
                  <c:v>724187.36</c:v>
                </c:pt>
                <c:pt idx="5">
                  <c:v>1056085.45</c:v>
                </c:pt>
                <c:pt idx="6">
                  <c:v>1007368.1699999999</c:v>
                </c:pt>
                <c:pt idx="7">
                  <c:v>798064.58</c:v>
                </c:pt>
                <c:pt idx="8">
                  <c:v>1017279.0399999999</c:v>
                </c:pt>
                <c:pt idx="9">
                  <c:v>1369272.5599999998</c:v>
                </c:pt>
                <c:pt idx="10">
                  <c:v>763226.08</c:v>
                </c:pt>
                <c:pt idx="11">
                  <c:v>846008.62</c:v>
                </c:pt>
                <c:pt idx="12">
                  <c:v>948656.19000000006</c:v>
                </c:pt>
                <c:pt idx="13">
                  <c:v>915724.91000000027</c:v>
                </c:pt>
                <c:pt idx="14">
                  <c:v>807747.78999999992</c:v>
                </c:pt>
                <c:pt idx="15">
                  <c:v>711354.56</c:v>
                </c:pt>
                <c:pt idx="16">
                  <c:v>1020901.23</c:v>
                </c:pt>
                <c:pt idx="17">
                  <c:v>959262.2699999999</c:v>
                </c:pt>
                <c:pt idx="18">
                  <c:v>862592.70000000019</c:v>
                </c:pt>
                <c:pt idx="19">
                  <c:v>879539.05999999982</c:v>
                </c:pt>
              </c:numCache>
            </c:numRef>
          </c:val>
          <c:smooth val="0"/>
          <c:extLst>
            <c:ext xmlns:c16="http://schemas.microsoft.com/office/drawing/2014/chart" uri="{C3380CC4-5D6E-409C-BE32-E72D297353CC}">
              <c16:uniqueId val="{00000004-0960-4C31-9C5F-10EA39AB27C0}"/>
            </c:ext>
          </c:extLst>
        </c:ser>
        <c:ser>
          <c:idx val="6"/>
          <c:order val="6"/>
          <c:tx>
            <c:strRef>
              <c:f>'PIVOT TABLES'!$H$130:$H$131</c:f>
              <c:strCache>
                <c:ptCount val="1"/>
                <c:pt idx="0">
                  <c:v>2024</c:v>
                </c:pt>
              </c:strCache>
            </c:strRef>
          </c:tx>
          <c:spPr>
            <a:ln w="28575" cap="rnd">
              <a:solidFill>
                <a:schemeClr val="accent6">
                  <a:shade val="47000"/>
                </a:schemeClr>
              </a:solidFill>
              <a:round/>
            </a:ln>
            <a:effectLst/>
          </c:spPr>
          <c:marker>
            <c:symbol val="none"/>
          </c:marker>
          <c:cat>
            <c:strRef>
              <c:f>'PIVOT TABLES'!$A$132:$A$152</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TABLES'!$H$132:$H$152</c:f>
              <c:numCache>
                <c:formatCode>0.0</c:formatCode>
                <c:ptCount val="20"/>
                <c:pt idx="0">
                  <c:v>757195.7999999997</c:v>
                </c:pt>
                <c:pt idx="1">
                  <c:v>845777.60999999987</c:v>
                </c:pt>
                <c:pt idx="2">
                  <c:v>928154.11</c:v>
                </c:pt>
                <c:pt idx="3">
                  <c:v>970458.37000000011</c:v>
                </c:pt>
                <c:pt idx="4">
                  <c:v>977076.85000000021</c:v>
                </c:pt>
                <c:pt idx="5">
                  <c:v>735245.05999999994</c:v>
                </c:pt>
                <c:pt idx="6">
                  <c:v>889327.05000000016</c:v>
                </c:pt>
                <c:pt idx="7">
                  <c:v>640805.31000000006</c:v>
                </c:pt>
                <c:pt idx="8">
                  <c:v>830107.22000000009</c:v>
                </c:pt>
                <c:pt idx="9">
                  <c:v>1042279.7400000001</c:v>
                </c:pt>
                <c:pt idx="10">
                  <c:v>801292.22</c:v>
                </c:pt>
                <c:pt idx="11">
                  <c:v>1151823.94</c:v>
                </c:pt>
                <c:pt idx="12">
                  <c:v>843644.41999999993</c:v>
                </c:pt>
                <c:pt idx="13">
                  <c:v>1031343.4199999999</c:v>
                </c:pt>
                <c:pt idx="14">
                  <c:v>979782.50000000012</c:v>
                </c:pt>
                <c:pt idx="15">
                  <c:v>830139.31</c:v>
                </c:pt>
                <c:pt idx="16">
                  <c:v>1012660.0100000001</c:v>
                </c:pt>
                <c:pt idx="17">
                  <c:v>1037173.76</c:v>
                </c:pt>
                <c:pt idx="18">
                  <c:v>894184.02999999991</c:v>
                </c:pt>
                <c:pt idx="19">
                  <c:v>943432.91000000015</c:v>
                </c:pt>
              </c:numCache>
            </c:numRef>
          </c:val>
          <c:smooth val="0"/>
          <c:extLst>
            <c:ext xmlns:c16="http://schemas.microsoft.com/office/drawing/2014/chart" uri="{C3380CC4-5D6E-409C-BE32-E72D297353CC}">
              <c16:uniqueId val="{00000005-0960-4C31-9C5F-10EA39AB27C0}"/>
            </c:ext>
          </c:extLst>
        </c:ser>
        <c:dLbls>
          <c:showLegendKey val="0"/>
          <c:showVal val="0"/>
          <c:showCatName val="0"/>
          <c:showSerName val="0"/>
          <c:showPercent val="0"/>
          <c:showBubbleSize val="0"/>
        </c:dLbls>
        <c:smooth val="0"/>
        <c:axId val="1320558736"/>
        <c:axId val="1320559216"/>
      </c:lineChart>
      <c:catAx>
        <c:axId val="1320558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320559216"/>
        <c:crosses val="autoZero"/>
        <c:auto val="1"/>
        <c:lblAlgn val="ctr"/>
        <c:lblOffset val="100"/>
        <c:noMultiLvlLbl val="0"/>
      </c:catAx>
      <c:valAx>
        <c:axId val="13205592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32055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WASTE DATASET 01.xlsx]PIVOT TABLES!PivotTable11</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r>
              <a:rPr lang="en-US">
                <a:latin typeface="Book Antiqua" panose="02040602050305030304" pitchFamily="18" charset="0"/>
              </a:rPr>
              <a:t>Total Household Waste per Country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Book Antiqua" panose="02040602050305030304" pitchFamily="18" charset="0"/>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TABLES'!$B$154</c:f>
              <c:strCache>
                <c:ptCount val="1"/>
                <c:pt idx="0">
                  <c:v>Total</c:v>
                </c:pt>
              </c:strCache>
            </c:strRef>
          </c:tx>
          <c:spPr>
            <a:solidFill>
              <a:schemeClr val="accent6"/>
            </a:solidFill>
            <a:ln>
              <a:noFill/>
            </a:ln>
            <a:effectLst/>
          </c:spPr>
          <c:invertIfNegative val="0"/>
          <c:cat>
            <c:strRef>
              <c:f>'PIVOT TABLES'!$A$155:$A$175</c:f>
              <c:strCache>
                <c:ptCount val="20"/>
                <c:pt idx="0">
                  <c:v>Argentina</c:v>
                </c:pt>
                <c:pt idx="1">
                  <c:v>Australia</c:v>
                </c:pt>
                <c:pt idx="2">
                  <c:v>Brazil</c:v>
                </c:pt>
                <c:pt idx="3">
                  <c:v>Canada</c:v>
                </c:pt>
                <c:pt idx="4">
                  <c:v>China</c:v>
                </c:pt>
                <c:pt idx="5">
                  <c:v>France</c:v>
                </c:pt>
                <c:pt idx="6">
                  <c:v>Germany</c:v>
                </c:pt>
                <c:pt idx="7">
                  <c:v>India</c:v>
                </c:pt>
                <c:pt idx="8">
                  <c:v>Indonesia</c:v>
                </c:pt>
                <c:pt idx="9">
                  <c:v>Italy</c:v>
                </c:pt>
                <c:pt idx="10">
                  <c:v>Japan</c:v>
                </c:pt>
                <c:pt idx="11">
                  <c:v>Mexico</c:v>
                </c:pt>
                <c:pt idx="12">
                  <c:v>Russia</c:v>
                </c:pt>
                <c:pt idx="13">
                  <c:v>Saudi Arabia</c:v>
                </c:pt>
                <c:pt idx="14">
                  <c:v>South Africa</c:v>
                </c:pt>
                <c:pt idx="15">
                  <c:v>South Korea</c:v>
                </c:pt>
                <c:pt idx="16">
                  <c:v>Spain</c:v>
                </c:pt>
                <c:pt idx="17">
                  <c:v>Turkey</c:v>
                </c:pt>
                <c:pt idx="18">
                  <c:v>UK</c:v>
                </c:pt>
                <c:pt idx="19">
                  <c:v>USA</c:v>
                </c:pt>
              </c:strCache>
            </c:strRef>
          </c:cat>
          <c:val>
            <c:numRef>
              <c:f>'PIVOT TABLES'!$B$155:$B$175</c:f>
              <c:numCache>
                <c:formatCode>0.0</c:formatCode>
                <c:ptCount val="20"/>
                <c:pt idx="0">
                  <c:v>12108.290000000012</c:v>
                </c:pt>
                <c:pt idx="1">
                  <c:v>10982.24</c:v>
                </c:pt>
                <c:pt idx="2">
                  <c:v>12974.820000000003</c:v>
                </c:pt>
                <c:pt idx="3">
                  <c:v>12470.58</c:v>
                </c:pt>
                <c:pt idx="4">
                  <c:v>13074.659999999991</c:v>
                </c:pt>
                <c:pt idx="5">
                  <c:v>11858.320000000011</c:v>
                </c:pt>
                <c:pt idx="6">
                  <c:v>14331.359999999997</c:v>
                </c:pt>
                <c:pt idx="7">
                  <c:v>13082.079999999994</c:v>
                </c:pt>
                <c:pt idx="8">
                  <c:v>12762.670000000009</c:v>
                </c:pt>
                <c:pt idx="9">
                  <c:v>12279.209999999997</c:v>
                </c:pt>
                <c:pt idx="10">
                  <c:v>11886.749999999998</c:v>
                </c:pt>
                <c:pt idx="11">
                  <c:v>12650.049999999996</c:v>
                </c:pt>
                <c:pt idx="12">
                  <c:v>11997.22999999999</c:v>
                </c:pt>
                <c:pt idx="13">
                  <c:v>12198.650000000003</c:v>
                </c:pt>
                <c:pt idx="14">
                  <c:v>11940.300000000001</c:v>
                </c:pt>
                <c:pt idx="15">
                  <c:v>11914.569999999992</c:v>
                </c:pt>
                <c:pt idx="16">
                  <c:v>13783.110000000004</c:v>
                </c:pt>
                <c:pt idx="17">
                  <c:v>12906.28</c:v>
                </c:pt>
                <c:pt idx="18">
                  <c:v>12214.769999999997</c:v>
                </c:pt>
                <c:pt idx="19">
                  <c:v>12888.51</c:v>
                </c:pt>
              </c:numCache>
            </c:numRef>
          </c:val>
          <c:extLst>
            <c:ext xmlns:c16="http://schemas.microsoft.com/office/drawing/2014/chart" uri="{C3380CC4-5D6E-409C-BE32-E72D297353CC}">
              <c16:uniqueId val="{00000000-5FBA-49E4-A204-C6B229CF20C2}"/>
            </c:ext>
          </c:extLst>
        </c:ser>
        <c:dLbls>
          <c:showLegendKey val="0"/>
          <c:showVal val="0"/>
          <c:showCatName val="0"/>
          <c:showSerName val="0"/>
          <c:showPercent val="0"/>
          <c:showBubbleSize val="0"/>
        </c:dLbls>
        <c:gapWidth val="219"/>
        <c:overlap val="-27"/>
        <c:axId val="1320548656"/>
        <c:axId val="1320565456"/>
      </c:barChart>
      <c:catAx>
        <c:axId val="132054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320565456"/>
        <c:crosses val="autoZero"/>
        <c:auto val="1"/>
        <c:lblAlgn val="ctr"/>
        <c:lblOffset val="100"/>
        <c:noMultiLvlLbl val="0"/>
      </c:catAx>
      <c:valAx>
        <c:axId val="1320565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crossAx val="132054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Book Antiqua" panose="02040602050305030304"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[GLOBAL FOOD WASTE DATASET 01.xlsx]PIVOT TABLES!PivotTable12</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Total Food Waste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TABLES'!$B$177</c:f>
              <c:strCache>
                <c:ptCount val="1"/>
                <c:pt idx="0">
                  <c:v>Total</c:v>
                </c:pt>
              </c:strCache>
            </c:strRef>
          </c:tx>
          <c:spPr>
            <a:solidFill>
              <a:schemeClr val="accent6"/>
            </a:solidFill>
            <a:ln>
              <a:noFill/>
            </a:ln>
            <a:effectLst/>
          </c:spPr>
          <c:invertIfNegative val="0"/>
          <c:cat>
            <c:strRef>
              <c:f>'PIVOT TABLES'!$A$178:$A$186</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'PIVOT TABLES'!$B$178:$B$186</c:f>
              <c:numCache>
                <c:formatCode>0</c:formatCode>
                <c:ptCount val="8"/>
                <c:pt idx="0">
                  <c:v>15659955.509999983</c:v>
                </c:pt>
                <c:pt idx="1">
                  <c:v>16354455.289999995</c:v>
                </c:pt>
                <c:pt idx="2">
                  <c:v>15292167.329999993</c:v>
                </c:pt>
                <c:pt idx="3">
                  <c:v>15045115.020000024</c:v>
                </c:pt>
                <c:pt idx="4">
                  <c:v>15522081.200000005</c:v>
                </c:pt>
                <c:pt idx="5">
                  <c:v>14206460.569999997</c:v>
                </c:pt>
                <c:pt idx="6">
                  <c:v>15371347.520000001</c:v>
                </c:pt>
                <c:pt idx="7">
                  <c:v>17929317.920000009</c:v>
                </c:pt>
              </c:numCache>
            </c:numRef>
          </c:val>
          <c:extLst>
            <c:ext xmlns:c16="http://schemas.microsoft.com/office/drawing/2014/chart" uri="{C3380CC4-5D6E-409C-BE32-E72D297353CC}">
              <c16:uniqueId val="{00000000-14EF-400C-B141-E3653331574F}"/>
            </c:ext>
          </c:extLst>
        </c:ser>
        <c:dLbls>
          <c:showLegendKey val="0"/>
          <c:showVal val="0"/>
          <c:showCatName val="0"/>
          <c:showSerName val="0"/>
          <c:showPercent val="0"/>
          <c:showBubbleSize val="0"/>
        </c:dLbls>
        <c:gapWidth val="150"/>
        <c:axId val="1043377104"/>
        <c:axId val="1043379024"/>
      </c:barChart>
      <c:catAx>
        <c:axId val="1043377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43379024"/>
        <c:crosses val="autoZero"/>
        <c:auto val="1"/>
        <c:lblAlgn val="ctr"/>
        <c:lblOffset val="100"/>
        <c:noMultiLvlLbl val="0"/>
      </c:catAx>
      <c:valAx>
        <c:axId val="1043379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43377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WASTE DATASET 01.xlsx]Sheet1!PivotTable11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Top 5 Countries with Highest Waste (2018 - 2024)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Sheet1!$B$3</c:f>
              <c:strCache>
                <c:ptCount val="1"/>
                <c:pt idx="0">
                  <c:v>Total</c:v>
                </c:pt>
              </c:strCache>
            </c:strRef>
          </c:tx>
          <c:spPr>
            <a:solidFill>
              <a:schemeClr val="accent1"/>
            </a:solidFill>
            <a:ln>
              <a:noFill/>
            </a:ln>
            <a:effectLst/>
            <a:sp3d/>
          </c:spPr>
          <c:invertIfNegative val="0"/>
          <c:cat>
            <c:strRef>
              <c:f>Sheet1!$A$4:$A$9</c:f>
              <c:strCache>
                <c:ptCount val="5"/>
                <c:pt idx="0">
                  <c:v>Turkey</c:v>
                </c:pt>
                <c:pt idx="1">
                  <c:v>Canada</c:v>
                </c:pt>
                <c:pt idx="2">
                  <c:v>Spain</c:v>
                </c:pt>
                <c:pt idx="3">
                  <c:v>Germany</c:v>
                </c:pt>
                <c:pt idx="4">
                  <c:v>Mexico</c:v>
                </c:pt>
              </c:strCache>
            </c:strRef>
          </c:cat>
          <c:val>
            <c:numRef>
              <c:f>Sheet1!$B$4:$B$9</c:f>
              <c:numCache>
                <c:formatCode>0</c:formatCode>
                <c:ptCount val="5"/>
                <c:pt idx="0">
                  <c:v>6879885.8100000015</c:v>
                </c:pt>
                <c:pt idx="1">
                  <c:v>6790678.4900000012</c:v>
                </c:pt>
                <c:pt idx="2">
                  <c:v>6790574.25</c:v>
                </c:pt>
                <c:pt idx="3">
                  <c:v>6760053.0099999988</c:v>
                </c:pt>
                <c:pt idx="4">
                  <c:v>6589169.5200000023</c:v>
                </c:pt>
              </c:numCache>
            </c:numRef>
          </c:val>
          <c:extLst>
            <c:ext xmlns:c16="http://schemas.microsoft.com/office/drawing/2014/chart" uri="{C3380CC4-5D6E-409C-BE32-E72D297353CC}">
              <c16:uniqueId val="{00000000-4CB1-4EFE-96FD-2EC9637DD087}"/>
            </c:ext>
          </c:extLst>
        </c:ser>
        <c:dLbls>
          <c:showLegendKey val="0"/>
          <c:showVal val="0"/>
          <c:showCatName val="0"/>
          <c:showSerName val="0"/>
          <c:showPercent val="0"/>
          <c:showBubbleSize val="0"/>
        </c:dLbls>
        <c:gapWidth val="150"/>
        <c:shape val="box"/>
        <c:axId val="1582619792"/>
        <c:axId val="1582611152"/>
        <c:axId val="0"/>
      </c:bar3DChart>
      <c:catAx>
        <c:axId val="1582619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611152"/>
        <c:crosses val="autoZero"/>
        <c:auto val="1"/>
        <c:lblAlgn val="ctr"/>
        <c:lblOffset val="100"/>
        <c:noMultiLvlLbl val="0"/>
      </c:catAx>
      <c:valAx>
        <c:axId val="1582611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61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 FOOD WASTE DATASET 01.xlsx]Sheet1!PivotTable13</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Sheet1!$E$29</c:f>
              <c:strCache>
                <c:ptCount val="1"/>
                <c:pt idx="0">
                  <c:v>Total</c:v>
                </c:pt>
              </c:strCache>
            </c:strRef>
          </c:tx>
          <c:spPr>
            <a:solidFill>
              <a:schemeClr val="accent1"/>
            </a:solidFill>
            <a:ln>
              <a:noFill/>
            </a:ln>
            <a:effectLst/>
            <a:sp3d/>
          </c:spPr>
          <c:invertIfNegative val="0"/>
          <c:cat>
            <c:strRef>
              <c:f>Sheet1!$D$30:$D$38</c:f>
              <c:strCache>
                <c:ptCount val="8"/>
                <c:pt idx="0">
                  <c:v>Bakery Items</c:v>
                </c:pt>
                <c:pt idx="1">
                  <c:v>Beverages</c:v>
                </c:pt>
                <c:pt idx="2">
                  <c:v>Dairy Products</c:v>
                </c:pt>
                <c:pt idx="3">
                  <c:v>Frozen Food</c:v>
                </c:pt>
                <c:pt idx="4">
                  <c:v>Fruits &amp; Vegetables</c:v>
                </c:pt>
                <c:pt idx="5">
                  <c:v>Grains &amp; Cereals</c:v>
                </c:pt>
                <c:pt idx="6">
                  <c:v>Meat &amp; Seafood</c:v>
                </c:pt>
                <c:pt idx="7">
                  <c:v>Prepared Food</c:v>
                </c:pt>
              </c:strCache>
            </c:strRef>
          </c:cat>
          <c:val>
            <c:numRef>
              <c:f>Sheet1!$E$30:$E$38</c:f>
              <c:numCache>
                <c:formatCode>0</c:formatCode>
                <c:ptCount val="8"/>
                <c:pt idx="0">
                  <c:v>15659955.509999983</c:v>
                </c:pt>
                <c:pt idx="1">
                  <c:v>16354455.289999995</c:v>
                </c:pt>
                <c:pt idx="2">
                  <c:v>15292167.329999993</c:v>
                </c:pt>
                <c:pt idx="3">
                  <c:v>15045115.020000024</c:v>
                </c:pt>
                <c:pt idx="4">
                  <c:v>15522081.200000005</c:v>
                </c:pt>
                <c:pt idx="5">
                  <c:v>14206460.569999997</c:v>
                </c:pt>
                <c:pt idx="6">
                  <c:v>15371347.520000001</c:v>
                </c:pt>
                <c:pt idx="7">
                  <c:v>17929317.920000009</c:v>
                </c:pt>
              </c:numCache>
            </c:numRef>
          </c:val>
          <c:extLst>
            <c:ext xmlns:c16="http://schemas.microsoft.com/office/drawing/2014/chart" uri="{C3380CC4-5D6E-409C-BE32-E72D297353CC}">
              <c16:uniqueId val="{00000000-B291-4536-B64C-893012F63453}"/>
            </c:ext>
          </c:extLst>
        </c:ser>
        <c:dLbls>
          <c:showLegendKey val="0"/>
          <c:showVal val="0"/>
          <c:showCatName val="0"/>
          <c:showSerName val="0"/>
          <c:showPercent val="0"/>
          <c:showBubbleSize val="0"/>
        </c:dLbls>
        <c:gapWidth val="150"/>
        <c:shape val="box"/>
        <c:axId val="1723502352"/>
        <c:axId val="1723502832"/>
        <c:axId val="0"/>
      </c:bar3DChart>
      <c:catAx>
        <c:axId val="1723502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502832"/>
        <c:crosses val="autoZero"/>
        <c:auto val="1"/>
        <c:lblAlgn val="ctr"/>
        <c:lblOffset val="100"/>
        <c:noMultiLvlLbl val="0"/>
      </c:catAx>
      <c:valAx>
        <c:axId val="17235028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502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Waste by Country </cx:v>
        </cx:txData>
      </cx:tx>
      <cx:txPr>
        <a:bodyPr spcFirstLastPara="1" vertOverflow="ellipsis" horzOverflow="overflow" wrap="square" lIns="0" tIns="0" rIns="0" bIns="0" anchor="ctr" anchorCtr="1"/>
        <a:lstStyle/>
        <a:p>
          <a:pPr algn="ctr" rtl="0">
            <a:defRPr sz="1600">
              <a:solidFill>
                <a:schemeClr val="tx1"/>
              </a:solidFill>
            </a:defRPr>
          </a:pPr>
          <a:r>
            <a:rPr lang="en-US" sz="1600" b="1" i="0" u="none" strike="noStrike" baseline="0">
              <a:solidFill>
                <a:schemeClr val="tx1"/>
              </a:solidFill>
              <a:latin typeface="Calibri" panose="020F0502020204030204"/>
            </a:rPr>
            <a:t>Total Waste by Country </a:t>
          </a:r>
        </a:p>
      </cx:txPr>
    </cx:title>
    <cx:plotArea>
      <cx:plotAreaRegion>
        <cx:plotSurface>
          <cx:spPr>
            <a:noFill/>
            <a:ln>
              <a:noFill/>
            </a:ln>
          </cx:spPr>
        </cx:plotSurface>
        <cx:series layoutId="regionMap" uniqueId="{3D9537DE-304A-4666-ABCF-9AEE3C9BF056}">
          <cx:tx>
            <cx:txData>
              <cx:f>_xlchart.v5.2</cx:f>
              <cx:v>Sum of Total Waste (Tons)</cx:v>
            </cx:txData>
          </cx:tx>
          <cx:spPr>
            <a:solidFill>
              <a:schemeClr val="lt1"/>
            </a:solidFill>
            <a:ln w="12700" cap="flat" cmpd="sng" algn="ctr">
              <a:solidFill>
                <a:schemeClr val="dk1"/>
              </a:solidFill>
              <a:prstDash val="solid"/>
              <a:miter lim="800000"/>
            </a:ln>
            <a:effectLst/>
          </cx:spPr>
          <cx:dataId val="0"/>
          <cx:layoutPr>
            <cx:geography cultureLanguage="en-US" cultureRegion="KE" attribution="Powered by Bing">
              <cx:geoCache provider="{E9337A44-BEBE-4D9F-B70C-5C5E7DAFC167}">
                <cx:binary>7HxZc9y21u1fcfn5UsFADDx18lUFJLvVrXnykBeWLMmcQIIEJ5C/7Xu7f+xuWVYitXWspOJbycNR
quwKKTTAtae112b73zfuXzf67tq+cZWuu3/duJ/fZn3f/Ounn7qb7K667vaq/Maaznzu925M9ZP5
/Dm/ufvp1l5PeZ3+RBD2f7rJrm1/597+z7/h09I7c2hurvvc1GfDnZ3P77pB99137r14682NGer+
fnkKn/Tz219self3eX399s393/18OTd3P7999ltv3/y0+1nf7PtGw9H64RbWetTfCwLuBxKj4MuP
ePtGmzp9vM/hPhdEMszRlx/6uPnxdQUf8IfO9OVE17e39q7r3nz9+9nSZ4/w7E7emfABhdDcH/iX
8y9P+NNzlP/n3zsX4Jl3rjwxxC5Ar936xg5D19trnf9IOxC2BygjX1L8YIfgmR0w2MkPEBaU+l/M
gHfM8EeO9B/M8PvSXTP8fucbM1z9/WZQ9nrJ9SMOPyAWMNqjX34QeQa+x+ge+YK6+BoEcP8hAh+C
4PWTvAz947od3B8v74Ku/gG+f1Xn/d3tm4v+ur/rHlH469jTYI8hyoRPxW9p5mkaCoI9hCXlNPAf
wsN/3PvBAn/4WC8bYmf5jj127u6a5eri74+Fq4NHPP66LcDbA59KSujXTCSfRwPZYwwx7iP2YKr7
aHkaDV/hOoDaeGuqx3svneu7xvht/cvW+O32rjnW6u83x4UZ+uzNL59tfvNDi4S8L9aUIAGQPwkP
KB5ICuyTYCcs/ug5XjbE89U7Znh+c9cIv/7y9xthU9/+yBJNyB5lhCEiH2rBTpEQwR6kJy4giz2E
BRCpp1Hx6mletsHXZTvgf726i/rm+O9HPbyur29/oNNzSDeCBpI/ppvnru8FfI8jYK+S/W6Wp7i/
fp6XgX9ct4P84+Vd6MN/gMOv7HV9c/fodi8l3D/XHPgALfElCsjzpoDs+UxSwaX4WiCAqz6F/PVz
vAz547odyB8v70K+Ov8HeHv2Q9sxyqG2BlTgR5qz0wUguicYtADBThcWvnaMlwH/umwH769Xd+EO
/wHJZX1nq+t6fnS3v+7iDO+hAAcSiP2DLz/39PuOQCKJhJQPSR0/bv1AO//AeV5G/reFO9j/dn0X
/Sj++50dqo6p77ofWVQ9tBcAvDTAXwFGCCjME2qDsb+HMaaIPdLR5xb4Q2d62QZPlu5Y4cmdXTts
on+AHfpr/QNjwKd7wGuA08sHaQGBkz+1ANl70H4eLbQTA5vXTvMf0H9Ytov8w9VvUL/8+1HfXjfX
9aPz/fXMA6meMx8zJsjXKvocdSr2AsEZJ+xxz4eU8+oxXob767IduL9e3YV7e/r3w3105/Ib8/js
fx1vAl0tpffFFQB94t4eRsAwUcDv/3vc7gHq14/wMtaP63bAfry8i/bRh78f7fOh+6F5HWRjLjlF
kNxfqquB2BM+o0gEL5P214/zMvKP63aQf7y8i/z51d+P/MX1cJu/+cVef/qRdZVA1SScSCyel1Pf
32O+xAFGX3W2nWT+R0/zMvzPV+8Y4fnNXVNc/PIPMMUX1ebA2Lvrx0Tw1/MO5HkQ0wiRHL+kbGIi
9kBqkwKk/8dNH7LPxR87zX+wxNPFu4Z4em/XDgf/gKbqornOf2Cl9YHEw+gE8cfJyo6eCfSH+ZRz
/NVA9/znaTv76nH+gwkenmIX/Ieru7DH/wAN+XKw5d0P5JUU1EoZIIblc8mGMogIUJcZ/l3rf4r3
5f/9X1vm892jFV6KwZch/33lDuq/39gF/vIf4O9X98nvAYGXnvXPiTb/naQ8Hw3/2eHuGkS02zeX
BhqR14zy/2/C/Lu//jC3+G8w9l+Sxu67GbvD/T8+vfpzcfnfqRrg/58j5reXVKLr/jr+8nbLk8j9
/t1Hu+4s/V5KfQirze3Pb+9HZr+9MnP/Cc9q/2963PMFd9dd//NbDGM3mFcHgQSCxziMp9++me7u
77A9ed+6w5szFAQtzO5FrdrYPoNbsIjjL4MiP8AEXrt5+6a7Z2Q/v/XFHhFMSEEZFMcvrf/jo50a
Paem/g2Hr///ph6qU5PXfffzW1Aum4ffun8sAYSHcIl92IQLJhmFIzQ31+cwlYVfxv9nEUnV0H7J
w2ROUpGqjtdTqno/QUWU+47ZIx4wd4Nd3W2eQPTCzsCndncGVOBtFhCVOKc+lP+nO4upKwsvzfKw
66oqUSJD6FPL+0TEKW3mIQomHvSbQfblXVcNlVHf3x6jb/anhEN7SWFwwQNE7+8/efLe75qu4YUJ
AyEMUkuhfRpK3pm16Vxw1c9Y3/lkrknklQsO877BZt13yF9//yAgLOzgQAXBkhMEhwH3uMfpyTlG
ZHTbzl4RFsXCDhAtsw8+HabtkDkvf+WhwdV294KJ/P0EGFQlyskO5s3UTMvodUVYVok/XspklhEr
k8I76ikBzEfD3IPq81A+Tx9c6fsOBo9HmB8QH+H7dzeeP17nJtcPqCjDftFTrprOsXKj+zGoVJ97
bm1djppjsXTo05/H1eccPJzx4F7U2dm45mImDS5Dr04sP+auSIotdZ62yku78hVkv/VmkEUZJYGU
4EzQyz3fbZzzanCl1WGpNTvoqu628Id+WC2uVnTE5cqbF6sKPdX1K3H0bQRTyCAQudDFw4OynZ2b
oadyLmkVlo6zg7FwZZyOGEU6LW4ri4NNee9X38f23mjPswYNQJXB3JdgUV/sxI5b0MA1bauwgXns
J4YNeGoBIuUr23wbGj4SkDuZ4LCYC2i5noZGTTsYszdOhxOD9KC8MutUUg/L7VJnlX3Fgvje+Z8/
FMAH20CfB7lX7iYE4eGybgkx4Vj4xTsxVjwNK4yGNcb50MWu4X4Z9TrLSlUM1JvV1Pe9DGfhvLg1
NUOqyuqpfeVY32IgEOgCiEDjCQUE78RPKVFq+mQ24ZC1dD5ASTWHdR+U01GeZ8GfzkXwZgKGjIig
Igh/d7NlRn7mUg05sZnYQd+ifM1SmmWq86fm45/1IdgLtkASMoMPmutz43LIQAXEiAmnfAjWtJjA
h6qmSZvw+/t8G5kCQ5bnAcZgVcR2AOwT7KA2pia0Uz0eFbOn18s0sUgv7WAUZ0F6gzxXXVaJNxav
7P1tvhXQvoKWFkBphWKzk4P6ukt718AzZoJAdRvyZVZk4XkaclKQ8mhoCJSe7z/vt7EpBPF9IiAr
yG+DpsUy5XXCqzAjizv1Fq3fQeaV0fd3+SbrcJCiIAUE92kPxv/3959UrUEUS7HAE6vaYu9U+kVy
lLTS35b5kITOl80FhuA9+f6mGAbYz0MUcqsQIBnfByrseo/3k12N9UaPjm4IpQ6y4CChqdzXlWtU
2WWL3Pf0MqfrsZR6imszgEPNmqe3eV3V+x0al2BTIFHS/XIo8PKKqb/ExrP0AYbmMIy5fyfO/5bP
UFMG/Tx6c7iwxqzh9aBiXBecpZnCZJRK1KI46F2dnSZVGoRzsdSbrhhTCOOlvMtF0I4hc6w1saRD
/lpcfxMEAt0Ppykh9zmO+zvAjS5fZEGrJexxId/bfqx+XeBtbx7zWednS1F76CjXHjgm8ESggXix
jsTzQoSqgSC+Z2Kq98kgRhEF6Ui2QiTTFPt2EGnUaevmqFkaSMklI9zFthjGVg3B5BcKzMhdNDd1
eWssOFM4knJcVrOT/bSa6oo0YeP5QAD9Zu46hVKHjibu5N1Y4drtdwkvipUzrZ5WDZHwe2QmgYgJ
KvU2nYMhX6X3sWVRkRaqyRwcIhj6c2dxfopoUq9IlZeZQpPTNwLrOUTTVOlQuipLQx8wSVTuje7U
lIs3qMxReUBSv63V2IzAiPqlkuXHghfuOEfU9fH3PXrXLpDVgccH928OgNwOfz53aKdLl1WjqUPv
WI+rqg6pjv3I8OGVpHBfLZ7Hju9T+HwigO4HFDPp7+TBwg22D2wmFfFznl17xAuswm42XUhQPhq1
2C5TY43zeEFF00dFT0+T3KYqQcnYKXjbnR5yl7JjXqdNHaU8yE6XblnpMjukjnjKJ5yXapoKP4Sa
lpwvZbW0EYXAy+KsWvpwqSu9JlNFlEiSxa6mPv91IaPnqWpJmrCbch6bZtJx7hp0PXXzvnFt8QHZ
MrVKJuV0kftjnSogPFJJQLMLs4aMqpvxUkS8bc/uU2K+ak3i7yeJaE7bhcjxMM/LImyk4XZd9Chx
qpcZ5P50SOgW8oGIstq3TiVC1Euo83JCcTJJcTY1lh2VOgtJ6SG+GjIP2SgJvLZZe2XD11k2u5Uv
mDUKD3h5T9N80/gNXa7B6Dj0O85I1GZOd2sP3tfxVQeVx648XY2X8BZ/oJJl6MKuKYUa+rk4w2ND
M9XDKeYYt9zj+8EivS2qFhMVTHdnCZqb89YX5QUhWXXnd0NXqSBrO6GwZh0O06Zw62RIT4agaena
amkbhbou+GwbbA2Emsc+JGPt5tDgRaYqp06EPe3ooKxwwynKk/YMs1Fv4KWv/LBuE7b1erriNpAr
Sx09APDRcT37Nmx8r1jncuho6GHW2zitW7/fR5jdZcn8q1dkM7SSwxR8sOBR55nHGmWGoS2VySej
9ITpxx61eH8K5KJqnbxj9UROLcKdGhdyi4u0jotcyknJxcNTaOZxXgVWB0ilviBHc8WLg6pi7LwJ
8GTVMqS8V2NBSwWb2c9uFkaGxgNquh7lgMtjnTQ3IuMXedFJNVgyzevRVQtV/qIXreB7F++aqazT
dZISsmqKBp2Rwk9VgZiLvLShKs2XGzuNwMdYkYbdmC+qKelwLnTTx7oM2nUSVEsZQftm1r4pZMjB
EfsIslbHwnIABAvP43Hnef0W3jnqq7hOyiQJ89yKS5wWlxlJ+nQLTYvelBbRLKrqvFuToGFFvPSz
ft+5fgEkS6YhY6QplBHP16HTZjitFg+ttZtQNGB/OUoH7rbQZnMI7vzjSLNamcJeJFT3qteTage6
ytDyzhbsXQGdowJUmbJevZld4uIJ6riaIHEpkk1NxL2qXOl2wCxexoDdkiJY2rAyPdZRR2t30phu
TNSSpbNyJc3DlE1LnGvXqqV0Nh791D8bHfZOiM2gteybMCEpDUeWXdWM4Y0I0oum7duzYW7z22zk
1aY2+rDou8sgZ2nEKwJuyq4bt1yXwupCdXU5/gps5zbwobg5b/xkXet/KOZFgD/7/sYtpAzHsTp3
QXrizaY+QK3vvS+S5YQ5MYVlmn/Ey62t8yuZBrfZhF24yHk7o/QIklSqxDDGou/W7YLbKOBtHbvO
/5imwRhqRk6w1+Vhz5pVUS9XVPQurJA7SLk7qtNEQzU1V6mH6ZrN5edhZlEjyceANZ9Qll8FbGKK
c8PDamhl2KXuGgViKFTZzDfA784dXS4lKtHK60D/INgrFWuaOjR11aqiSw8b8DGdJWq0+LxNUhlm
UHgPTUWVxU2vyOh4aE2RRhnHJ9qfwULL6MKsSA+BfmqVaAMyT8NJNJnZO656f1JDNWmF4StIsANi
W8czFBE5UVVVxldZ7YVtSs1xjYNCiTaZVE8bAb0Q3ffq0lM1LS7Tia+B6ixAEFgbO4iTIddI6Sa9
IBRiSNbmpJxRGPRTBUw4v5NZ5m+AvTEZ2Zb4nSowuy2BeDSqqDx322vWf2A9rrcJxNmhb5Ym9Oty
hZscju68YN9rxpOyw144esRd+J7tQ1zVV2geDxZhbWyD+yYjzYeQsFa5ZtkAmzhaurFUQQty3YKb
SE+BH2tSHYy4+1CXybazOlnnrq6V5w9x74NYBFJfEDLmaJTaPIubUXbHWugrAV/Oq0IfIzBMJS7b
ZfGiuhuuih6vPJaeaeBfClQKpzSbzspC3qR8HkPIsemh17I+brzspiNpHo0EMmJdi1kJm1Zh7XUs
CkiZHhVNc0Myu22zUm6DnhrldP1ZekOmYO/8M7SHWejrBMVyNtltnyz1gdWsWkk/0Bc+6/XVkrRg
FJIFwG68JUZN3UCCxllUpuVqKdEaWPO6mciswCfuSBUs4HUgagzdnB/lVS03tpnPM+zv42m8qOrm
sB+a87pzxQfn2rM8zVnoZWIOSSNv8KzT2GSabpbREtCz5iLmeVIq3No40c6qrM+PF8jO57YdzxEz
mQomt+Z8Dn3jjmjbZuDv/pUpobmQQapkm54WZbZtPXa4uPGMZC0kumE8Jn55XIrmMllGYJygWuyX
0/jZLL1RppkPsxRD3qjrw5EMTE1pZpTvoc+8C5oZjELoQU5rA1R1OihNx5WpCAmJng5ll67bytQK
WIbYJJ07ozV4/woDkErfG7zqP4p07CLh/LUHCadVXp2VxyidKkURVySo66ugr26gs8mUb7vJUyUx
Q2RB+ANfXPxBpWI+brt529tgiekQfIQEzsImX35NxjzvFE6hiFNeAE/x0kOcE3TkO90oollo5DKc
TRU4JUgXlZpLPassT4yqx2RUdum9KDNzEtZJsRqDPG5Ruc5kFlJ/ht/p8/OSBFDJ2YRC21TXkxeI
sFzqW5R7vQI1IFjJoVfSrzNV+ZlV3UhPauDR4TQll7xuD7kuQJQh3KgqaK7TCR+MaeBOyqQc9lnq
46igXRt5s/d+bHh+pKtZhEOTHBtTJTEGgUFX5Qbpy0Sk+8k0R/PYxH6LD3KUHYmsiJG0UI3regin
xEOqLVsT9QmNR93e5mN2w0W+Se+xzfhyyZCt1bz4YjMxW4ZdZWFFBTKcJRpHZdZI1S583WT52pt0
sWKWnEoMXoYuWuYnK9d2a069dwl0bVMxhJj4p8A0VihYRuWXTQSKxi3R47bLzcGCvLVFJFPeUAaq
Y94qLefVKOQpqMpXqEpui9pfsZ7FoBzF/pDHxoiLiVUnS8e0Wqryo7BL1NLpysgcUjdU2M7g2B99
f9UTW66o1Kegn+qVG0YTk4pOYUs1Bw0sT4BxgjkChiNTF91xUUxA2Hmn6gzyO02m/cCBF+Q1XWds
nFU62Yu27WLrec1Kgp6m2HhPeDzzDvWSK+HQofbQOUnFsV+B3MSdd4BNX8Qalf2Wz1SDS/mZMjo9
8Py8Xhu2AEC9V1fK48GvOag9cVLO9r4UsMgF8+k8FweLrA9L7sbjsTY3YmZeKKaiODQSGDmw6fey
ak+FnOqTYeHZPiM5RI2E0l0tyhIv36dz4l3l0JVcpjL4xIcG5CKxGVF7Lrl3yRIv7DsQCB33P+dC
jtCGUmjdhPgVBYVVOW8qNYkWq4EuR7kkdUigCADFHj+CvH499FKoxIom5rW85BMmKsNkZWq9rN3i
iq2s6GWZyoss8wTIGu0ZzG/OROrMMSLMhotZfvUnb2v7hoQZH7JIU3Hu9Ai8oUuSuEqbU6/Mddgl
ToNCKjZA0tZzwbpV4CyDoQfTEYjmJ3kyirAzvF3BuOXMtMWn0g5czV52YhoNfKt32inZtZ99rM+q
DkPyBx1JId686xCpwnZubg2dznAT+JtGzvTKw32lyNSzUCfpHA64c9txWk56wfrII+m4YmlRlaqd
K6Fk1l4X1XBIdHOUQwHbtouXRBS6ngjqVY4UaIHlEfjdcuDy8WNfax7W1Qx5DujIAin0UAS5SaIK
83o/ycyN15du2/dBH4osP2n75KTu8u00DoNqqiJYN6aHqjMLL/b8qQyxbSaFZUZCU+JCIbLYuKA8
iQpbYhUU1bt26faFdJDOILMo1Ip4rrz6ULNiUaB7RMtQX5nKu1tYK09R2mVHSLbz1oiWrKoczOwM
9mLNp/SIju0Klckmm8gaBkPex7GGjbn21kElIILklKxr7Z0Wsl7Jbn6Xjv07E+RdOM3pRgi7hmwW
oT7IVefooem7MzMQrUjTHtIliQM292E51wyKF5CcssrOh0BcmsL5IVvsaYvYh7kOToKB7g8Vwhsr
ASZPShfpYYqLtLvyF+8K5y06aKU5m2R63mJzXg1zrsol/4jGdk1riLuF+YejNi40HdlaFmyXxcWy
bY4cstCWQAcDpXqV9Q5ylBErf7DrybkYdIyNXnoMhaWrjyUzBIdc1vMhsWyM2zHY5FVyhv06DUfh
SlBMkk3QVCtaTe8qXcko1Th2GJpaV0rolPHnvnH3sdtglSHBY6FFEyiNYbCmbEIQ9KxmpBJ6VFKa
qC2mia+8ydohLNkUXEHD2F8EKMl02CKvrCLPNRlklaJIGq0oRssx00Cgz3luoUzPfaC7fVaO2VHb
eeWZS037uTMjJD/PdkAZW5rTY6KtATUr731vmzjQfMLUMHILSg57542V2/dQNh33lKf9Gjvh3jVJ
0Zw0uURJiHDu6VXOBnKaNF4CxRqPCd8YqnXcM1LKCEJKthHqpiFuBnxpxmzAhwPrxSVv+uyUgKoc
Del8spDkMpDzGQaF/5Nzzo9aeQ35rgmL+RO1y8kkLFV5S4otT2cNtT4rCr2CdwT7jw4AAg/rqAoS
w6HjzcYzRqphJUDP8jpoForsKPHSS+djtdRwbuf0eQLNs16GU5IGZyAE1+FspyGsAnbiMg3Sx2yK
I+K8MgnTpEs+sawoT7KiiU0hyrAwKEyWQkZz639qrRRxRZJpo2FIDLndTD4sWliIPPDdkFmoMnZK
twst0rjmzpyY2h6Mw/i+hBesVNei4dIK8rGWzTshchDhdA1SeJOJT4VjHvQcCVYwploO8qAHpi+y
91nJWlAfLRr3K8glSnfsnZ6lvqia9AOpIGDBNwxTJTyT7xkaCd1TBayvXVRi6l6CcICh8UzbjEbZ
aKeoSut90Y0bj7bn+UBP+sXkUeZIcgDj9U+mLMw6zWd3kTVeNR4ObqivoS9LP7W1lae6KduVy6U+
TxsCym7uwnzuPQazhOkcBMpoTuU2m/hy6kb4Jyo8m85rM3DIZwWGTqrIikNUp+wCAvy6s+40BzZ/
Uge2MEoGpoyL2nlX0AiD4prAYOdi7u2ygbJolYXCetlU0OPpZSlOhRjmrViC9wuqvS280Hua0uK9
D3Y4MH5t4kwEyzuPV+AIQNq6uOskutIGOvohK7N4yvrqKlhAQOB5xS5wmsIjcJwtCiaZG9e3QeQY
n06bJchuJHwP6oaNbHw3aEaV7v13LXyz8iDLK31SpB7wcOaKIy2TEagETNFVXiBVtM6pYCYH0o5D
6BrGlJy6GGUYhviduylEdwRmgQnaZK9hsq0jy5qzqTXTdZOB+gQRs6pc0ILW5mcHMB6pY9s21Was
+2Ejja728zFp9k3Dxivq5qQIbcA/ENyTuAUSHQKVwis/qDC8SkCGuAyqMoZvJsY5SEPKb2eyT2su
w9HNfAwHmHujebngY56FhtByu6BuXEEAlipnwagEAyJjZfdhmqfPBa1Xs6RJrIErhnogJM4zSiNt
5q5Yz2PLzUVqUeVFFeH2qG8WUKwoHdGVzxKoC6TJG5UGxUcQSWYQVDhyIQzo8QHJHVoHkoB+5s1D
mPXD6UyBSWvG9WYskzrq4TsJWrXWjasRNd3+3DARuWrCFtK79jZm5sWxrXizzVPfm5TJZrMynKbh
LNP0QqCSHdXFcOhVpIo4Zfqj7vPsY90VzCncTTOM3AS6JllpV/CaJr2DVzUxDAmoG9WQ5vY6CIrM
Pyy6xI9hjq4zVdgO3zT3SjP0S20RmWQAogKxk/qhI1kBDjmzQKoZuCDQRTc3nK6aZRhBQJKiNxpS
mu+JM4Pyug7U4IND7s/WglLhgWoN8T2xIUz7Irhe0DhzaE6WLADGLdMm2eIst2YzJn1Wg0oN2u4W
9zj37/p+GiF6+8EmildLbX8t4DOnDzSwUAtw2dP0U0Dq3B2ipef5ZqqGLo0RjBXedVX/ZSoBX2SN
hw7CSxVENiiEIgGzyBlYfw9cG+F12yaUbaBWcAMtEE/zC1T5/FNapfy0hYY/3Rdfxgm2LbtiA/R0
9oFQ1N3+gPJGnukRSN7WD0ZBV0nfldO+6av+veEanKouOVxwo6NFr2YHU34QQoRXbDPiZhtm80Bp
FnbE+W472VlXx7T13ameh8Ku6IDofjaOPAgtyxLor0B3BD3bVjP6VLUVCqsKSXPXE6/zT+aR+1Vc
sMpnMCpjKI3adPLcyjoztPsgy1dj6DKOvBiGl1WgoHJ5oPSMTVBuaZ70Mi5AVY2sRyJot9d48c5m
34EiK9tPlRBrSqZ1MDXnbiqnD6YA+TnAN95UgFDYndiyWY2246ALN5BuAtzujyAxny0gt0ayy/AB
WPtjBqw2G4c72aMlLsW0fOx0HvkS1Mi5kwZIEGh30HGB3hDPE3Q+vZt4NBcguNw38dn/4+zLmuO2
tW5/EapAgCCAl/vAHtSampIseXphxUM4D+AEkr/+W53k5NhIZN3DqlSqJNtoNIAN7GGttY9+00qE
mp+71HbJjgYEZaOk946I4uMqnPha7JLuW6bVaSL2s5cMwbkJJhoWej4mU2Ii/BP/HVLmxTPXo3hP
vTY/jWL+ogYfT3e6ypOBt31ACJWOYWmYvGkw1zAvpMIWI0156DteI19XTFqXVz4dmuDRlqWS+1xP
uA3mLliuen9SaVi3ywwTCUzF70ZJ6y+JbxOzK/Js8m9MbyuOXMOl3Hr0LMvtKe8zBPS+KDq1r9MB
cUEjOcITxI3jiOxOqa+aRi3+XWbypTmYVgm9S7s2qw/cmkDe1hnpy7CpWV0dcWBUf+TTNNNbWfVE
RPE4yeDEmozIg08AMYjrVRT33pTQ4Na2lDfX2N5sPXkTY+s+ngfMW0oD2BgwI6jCAs2R2GNjBlY8
wmOek+ehXEp+V8wUV0EwEfx/wS2kQkobPex529MEDkx81/k6Ho5zrfv0mAq/pbhdVKLCpisafld5
68LfFdx23q0eRF+eaFau9qQqUbQm/POamFQ+Vp+nIDDZg9/zvLovDMo6e2rHvs1D3ib9GuqgouRe
By3LThg5RgKjS8tbb1AC2czORInfIcJislhuRFPhSfSLPsIZXodjN/GBHDiACvb9qGt94N3cZqEm
aX+qCMLAskR646GgbXcCjsxeaj7vzdB7KozbXu87i+plAr/zvCZ1do1a3O9arh/wpCLIggN+azq+
RLi8h9vMD27rSZWnKtXBFeAKF+SHRS6Hi+GqYs16SNe02fWk83ee0fCNat9epz1Jw+5SfF9m1LV2
Ihj5t1Hl5IiaefwxrlnvXdJq6ceqz1J77C1ASYjyuy4/IQUN33LqhuWu7toUTl2GsyB6bm5LyZEI
SstAn6t5mU8sUz2CLp0LhCF1fIibYsn3OMvw3Ku+7p8vZZXjCKWSj3NXaBxzruqvhhTLYezEXRIX
xZc58ZZH4mn2OPWZza6sKrqdJGtyvVL6bmQ1MD+CZkfAMwIkckqZIefVx7vF6P5IkpHdZLgizM2M
gOyKjeX3MiH5vtCxecc6hqgGCTkf32RZLcK/7rPGpr1LUT75XGS13dNS9/uh9utdKUXphbQhWNMl
a+HNLkhvrR31T2vPs5vai+cHiUj1QeLc7TTjH/x6ZdkOlVr2pUQWAYUzObA9KhzLS4FC6/u04M1j
4cmP3CKxY71KHap5ih/jeGznQ6GWh6qLKW6GptxJVrf3quskkvWDigo92hipPOwTXcoC1cm+mK47
PZRXKij0FwsZuat2ss2dZ+v+zGM6hhIZSkTfgoVBerntTPreozG/le34pStYeQDU71pm8Xy3zCbY
48UYznqQ/AbwohYVpq79TWZFFu89w5ZD0dWXHGnOp+aIaiI/lMLE2R4SHP6XkaTJuCO6Nt6hLyqc
sMIGy29GFrkN85gwhP159qBRuPuY+svw0ZYKzwSnjwQj3XNvDaKRozIEB6Nebygqx3q/oGR2tnBF
jj2pp2++MP1jvab9A+nGm9yTyBt5gZUnJBSQtRIdR6LIy4Wf7opm5Z9Ss6pwWJQ58Gapz72f0FMn
gQMIFcCV684b8+Kqyml5CADUSXDxrOnnNA7UkaQNjcMBdW2UYNsW96oaAeRqZ+SJUzYAc8Zu1xQ5
Q08HDGmSitmdbQVFdt8mHkxFqT3jSr7jtEY4AETlFQqSGkW9NGZXackQs0tS0l1i6/W4+tTcJ2Tq
vsgl5+e8mL6PtNYGsdJ6jZgm2ckmHrI9rwi9rqtmvjYBHFFRaHHrZchlxSsVV76xGQmHNfYfZybt
p7Zvmd7Hk1nuGZg2T3Vi4Xl0bXlY11qdkcBRYdHEp0msJ8Rv2bGnYxG2dH4CJoQ8L0E9PHaoisF9
zZojzj/gEZrmR1Nm/EPviUvkFgt+nQicxHCeG/kUZ0AAqCYvr3U36VObj/FpzCUydJne54o2NzDZ
66JO109A0yGrnSD3SPOgeyR+3O9TuP2IaPu8eDdy6320giVnUWQT3maWIo8TsIjN+n0RXPKrXlXl
V6Pwsj1tgC0AHC/daTj4iO16diqylV/FaTE+rO1Yws0oY5z/VH/nNu6/VUX9vcxru+vMOP425Uye
TeObPmxHIFBlP+JzUNNDsXveUZTEd8qyFI5NXt4ssj+q0ptCFLePviGnOa6naxEkK7Kl4oYxa3Zc
Zu1ON8unnuX5AUCSl6oqvooBMJOGVKG3tH4oanrXCG18uAvAC8aMwCcyQZEDGFQNR1Jd/BtCyn29
1O0OeZX5rkA03ofrnD4hFV7fzrR8muA5T6rKgn3TI5wgI8qRHLDbm2amOKxiQcicVGRJb/vOZEc9
TcktcB4DNgJ3orYaD3CFHFY5re9Wapt9gUv0MOEQ70rbA0pF9SEZ/WdJ8y8V8GJHobxkj4LgAb6X
9zJ4xQmp9vym0svntvf6g8LafCcN3qOM28zfBXx5WVVrvbDNLCCDVb8uVZjNKr0ha6U/xFVcIWEp
lwz/wstxV05Vn+9VjMBgtHjJQiNqclsShNXNZMnz3LfDDRvtcpvgeQ67dCxOGtk0JOHnPuqNQkJJ
lt0OZeL0VhWy3qUAap5V2SKHjrTzAtGaK+QUEYQg7NrVigP5pye6y03VPmeUAK6ES/VQl5U4NngF
j/7K8sNCKrlvkXu5T7wAuWBaISWYef3O66W+HeoOr6BIxBON5XK3LqN5ETGC2AqZyo8kINfLQm6a
ZaRsP+VNc4cs9o4O3edsFNXDOAp9G+RVdsM84Z1MR/qXWPnebWeoumsSY74heUxvM2KSW8+rpzDm
2Qi8ck4jILxIfMB9hqoDymQo+iT1Tgx5dWoXgAi1uviMzZrBQHlxWMpaHxkjYkDdQgwPY1CTs8pQ
tkgQ+D+3pFUPMRCnh9JDLowl67zupqVsnihrf1O8r+/6Es/hsV+m5iTbJjhk/pLvhnkZvugBVf4S
oOoQwR2u54rdBjNCr/sFae6nxKaoDK9VYrzdhFTvDZmQary4jKgANdMhNl6xj6mcr5Az8W6kLUmY
xvgGdQcAVm6R2TwWZd/fBPOs27BbFnXTFEN2KXI3nxfcNPMJVq3fdU1RJru8reZ9Kvt+QSWTNKdl
9nAHZOVwWABXO1VyGQ7AJsDaMtF1H+IOLiZyH0p3+4lORR8ic0dv5474NwlyKmzHRyNf/ITR31O1
6NPQwSebltSnL60I+kfr+wTsoJHdd7XsbtZh/ZAbVd3PCLEeeS66myoOmidSLVUatknFrwNpxg5p
dLZWO4vi2J7XEyJ7Oi/3SO2XB4HAkIYT0vjNdRnUuOWDKfGQv066yd+TIel2QTDQcdeItv668Dod
D5qt8UtqhuJ3XsQaNRWCt0ApVBqGgeLY9HrKceSzhuqwbbL8mbWL8EOg4pjaZ40R8IG9/nbo++IK
Fxp8tlKswIAhbrSA/Erv2A+rRD5hBZAzQIa5WMbmgaSIFp4ri9svWICM28WEq8ggoZcDQON13nsf
mAo4T3mQ3Ki6jneIyAN+YjUSDbStsiGc0wYlD3+eRBOmU+stO88fk+90yCfURSVgWm1a3DBee194
b83NoFfcD4LPqGLw9a7VqAEm5VTfN5bEH9i6fknnWqEij9p3IXCP2Sy7Kwo5n/lMi6NsiW1RGrxE
yX7zzVf2eqBtHBqd3zdy/JThkCObOGdslzXpBGCSUAcz+wUCm7atqh1QV3UkgJhKDgCh4daDt33y
YmLCjGXILI08N7uExc2Vl1QmC4OlavCdAiIBQVJ+OAXyK9J42bEz9VUvhD2kY93fl/nU7bqyoChf
gaIASHYQUg/olrwT+pguXXXNEDTs+Ky+apkA5AAw5VVlvOFDTrzkWjdx0u/LwXQnpKMMDAhACAS7
JFzMnDxgvYEjAh7vtpjzGdhT20zHFUScY5EuSB6v2CSSDu1+RRWD3Gq6Vs9Tg9hzH1RWefjD+n71
vfVB6ZYjK78kZL3BvYoarUT1GB4Ukl6oj/ooBoUVDp86zNmQX/dJDR8df0YPPS5pFJArQ5ExA0QF
AUlymgLOu72gdjokAJYckf4j4662/pNFmfEICgXqQ9IHCGsWnycuBMHjfzl9TMgTIqzh41pn9uTx
toTjoGob1j1pP/JRoKDaNr782AkCrKDslup+iEV+a+mMecDpi1HzQrycjHTak6l/TDlSmn25IAc6
1s16nSEB+ybo8h+QS6B0AgrVRa4Q+yoH/t2A0OVPXfMXnH5V3TLvbBUEeYjEPEA9PlwE3FmXqHOQ
8fVi1fAbivUSheCh70CQ0YiCTzaOS5zYuQbAFbfh/KBRkYQ3ls91Ea4DH9m+LYeUfK+GBcWZYmwq
+yd++C+iHaBW/6WNfQUgosuS9C8h6r9//H/PTYX//iDn/feXFx3r//50/x8B7F/+ravvzUW7oHf/
0mU2f4/1X2nmC9vub07g5Yd/8P7+Q3/7X/7w/4/252PHXqf9/aSndqHTXf76X6Q/KDFLSMX8wdxA
VHThA/1J+pMQEgARCvhP/w8mVgDew39IfxeNAQ2MENUCRI8/ILp/kf5AIvQBBlTah26kBMCc/a0h
/tPugbf6188/crJ+pggQjC19CdKhcx6HdaoUXr7kgdbWHnldyFNjh+WNY//a6A7AGEFa3M0DSR5i
DfyA9RNcenlXHn9Y4v9h7hdqwA/Q/2IScxVPHqLjDtk7oOTmcIz99rRtdPbz6IlkRSBQOo/a2NPh
QLJ7vNnyDYrAawvj0JhS5JoR2c4iEr1+4UK9gD0gNy66AyBXeRdkxmd+VKXp1cybW1t4+y1rAv2p
n9dk7bgtRM79iFAKpEUMXGI1928M7sDS/3MWwZv7eXTbBDqXE0E+um0K1P30eNPRof6s6SyPjeLi
UDYNB8AVIV5mkFqSTZDfb/tmDnkFcPLAMyC2RZDzB/M1F6d1Yl+3je0wLapYt/CCsSFitlGikQBs
qEw37TbTjgHTAuidQFhUMWld7LM1ieqyqDcO7tivJGxRM0r0kViCr61ZX0Dx+75tURzjHbxOgjFS
s2hNsJOrsPetBTph2+CO7TYjBs3ilEVD3vpHoDzoiak83WS8TDvGS4OxTPwhZ5G2DKjH5DHt1MYF
d2wXYVtX1q2qHqqKdPs5TvwjmwFT3bQsyjFfAaAYHTgpHxZboobIRNM/AIEMaNK28R0DFtxMk5wA
5M6XAQyJbJEh79uXXw/uML7+vh5cfhkZ41oA4Q1XViB4Qa5in9kKBasmBzjVQ47waEnvfQ+QKgXg
H1AsIOmDw5JX87tB5dNeIBUvNn5Tx6Ql2i6UMxlMFHv5VZcCXYp8bXX962/6748Dc33EcVpotsrU
REMZv4snH8i7Nd72aDLlmHSCuL7Jh1ZFwoAzIUz7ZUaJbdvEHZtGS5LBNK1qo4xJVLqLbJfNRfzG
/r+2Ko5Nj2vmCQJiX1RnQZEhuIyRVgw4CsbbJu9YNTCXvhZV1UayGDNkMMZ0F0wpf942umPY2gB3
OAJ+CagH4+DB+fYeiPHl469Hv1z2f3rqF1/zb9OQjmFzO0+r0r2M7NTafZPwLLRjLW5Eh9zYrz/i
leWXjm3z2Exg8MwqCqw4xD5SaJpv3FrpPL7cpnHXGh9FABDIrrguQPxiYBVsm7ljq83CmeHezCID
flAQl3cmKT5vG/qyHz94oNATQNaF5k3EcgS4qEyNy4cubs22+9oVSlCoDpvOeDLiXnytkP4c5OHX
E3/twDiWGgOta2i5AGXqpz5wXDp4zyaw2nQ2ei+//gh2Wd9/O5SOwQZEtTHvehVVElyuUnv9jUmG
d+0ghx1H3jHYzySp32eN3U2r+X3NE35lZrG+LCD5o8zVeldDguxOmE91cIMMf48H0VRhms7FY9L3
XyA0gGxo2zyNTXatslnvvNYfrjtTMX2D/M37X3+RV06+cM4P0B4gLg3UAzAPIZLIy+CYNV3+xk68
MroraEDllHSGxHU0sHXZVQUb9jVF4XvT3F1VBttkU2vYyqJszL9O1t4VE3vcNPQlaP3x7E+Wl2lC
jI4ksR94MD+gsvRt29DOXVMCyFova6MjpMwBWKZtFEu9LSZlgXPZVEvtp/mMwRMhbwFf8Ko3Xr/L
7P7lvAfOOYlHxdSAQSMpS3oWbdkfEuqtIfaXHQbbmN9U2oqdIp7/Bgn+FSsOLr//4frhgx6rpGhl
BKLvcmfisrjRK9DdyTCL/batuBzbHz4ChYhJGJrrqIFZha0u7+VUbou5AucS8upeFGnZ6QgCjPkz
CN3m4xh303HbzJ3rByhVuOgcb6IqzI1hzeeWpW/s9Gvr7rgKHLlYv0wqFXVemZ0FR9mIpITdxmqc
3ni0vNc+w3EYQEwZVb0ilz4VpfxULAJFtIChLgL6z/NQi+ZRAlYJSOwYq0PqtesVSvXkYJvaO615
6z1Uy2D2VQPs9dzm9ddNi+oqdAhA4wGBo0AO8xTUUL+48oL2w7axHasvsiDoBM/hYejipACS3bV5
9pakyyvXrHCsvuZgL8ayh4tRdAxgMNSy00l/3DZzxw5Xz6aLpZOHcLOH4kBH9YdJJfG2i9ZVK4FU
UEsYkvnRiOTLoVgSlJ8bIMu2zd0xQnCDmJy8OIiSohyuq7R7KbUZtz0/wrHBHNXjohMYnMfTE6i6
IJd3YuNxcYyQCj8HXwu5ibmdb3Pd7uvcnH69Jo6Ax9/+tHCMb5pQRUfpNYhy35a3nQL42x9l+i6I
wXHPgWrgoQcpsidQKwF9bjL5rlnlV53U1XOd+eCZQq3iQ2oWE2zbJd95bBVI4jOvRBkxFGMBx+JM
PQILGGzbp4ui8I+3PIVqhq4AqI6MCK7w6H5Zg9HbOHXH8jxTQFbaD8oIhaD8aHvU7X0KhOKvt+oV
u3ZVTGIdp4QoWUbAJgb3SnVhk/j9tgfqksv/cVmA2AcsFZF+BEjTO+i8XKVJte1ddaU3SADUdjxg
aDjCd+BnBJ642bYijkEXvkH1NvDKSNPyy5qtR1QTNx4Tx5yrtar6QS5rRAj9UncMhLxhSTauiGPP
hepy2i2sjGa/5qBash7gP+NvPCeORfelKkrOVRzFc4u6X96YXbl4y7a5c8c85Rh4iwfVnshrpT5B
wsUPk1y9VYm4WMq/OJaukBwF8pqZmKoo9ul3CKYMB4s+BU9G+s0JsoB812frer3p9HDHWm3rTSjY
SyBFxzq5bVhSHWZeviX0+Iq1XnQvfzQorRoCLbyqiGoGf57EwzPN+zcu7dfGdox1TKiQoJ2raMxb
eQ2VqvQ4znLadhW4opiAnhfFauMiIjGkWyo2HWni0TcW/bUNdkx27a0X5O0YR1IIwE2ypRzvxWhL
P2wGS8EaBwft4mil+TZr4I4hU7HakccLvk2AoDAcwZnZp0vLht22U+TYsl5M3EKPLI+Av8n2rW+O
gAt4h22DO6ZMPFVYyGEW0ZIA4y2GdNlNg5jfOEavVaGYY8s09fucNwRJF5ONh0zW2W5dPWBFexof
KwAObkCHXOByg1XcdBpEk8aD17fpuzHnIe7imBWx7+VRBXSTAroNbJU/22u9qr75in0wx7ILY6ih
81BEiSohReN/n+P+w7ZZO2ZdkRR8Ea9fIx9QtHAEcmYcq40396WtzY93RroSkBkBC4ygTRYDOQmI
m2VvGN5ra3L5/Q/RLcPWMcvj+Az1w2+kRPQGHNTGkIM5Vg0C6dTiLZsjaSfgTWwCwdFKbbMw5lgw
Lvx6BvQ1R+37onuJ4r74NCzCbhzeMWCVsB6YkCCD55NetXrcrbK52nZYHPNt17IwifKzCLhPysKK
cwpvOiPbhvcc85XrVJZLlSDjBVYosDD63Tg3GwtcnmOeXgepkWSlkDUqxPshKItdDbm0bbbvOQba
pmRFBJ/M0IJQ/YEtVoc14Az7TcvuOTaaAuxnVzRMi0qZ+99mWXRgT0zq/bbRHSPVRCxAUNM1KtPu
u8dMpJe37q3LEP/i/bgCpMyvPfAcpyFKlz57iEFdDluRlS8d5KKft83esVRdBqPypRkiCQj2I4C2
wS6tKn/b7fiHyOwPlwxIdKxahOyjFJHiqatadY+oUr1xhV3279+Wx7HUNJl6IqnpIwlmz2+QySz3
uc3bqyWJxyszJsVb6rOXY/hvH+TYbWAzEQ9d00G5ASI2RdvJ32TVtO9ntSRPg2/aBEpufvLGM/zK
zXwRO//xZoZ6c5sYMPvOzIhjpskOQpTbLIE6RszzIFhTOoPRd1FP4BBZ2BkxsW1WTB0rzgur8qTy
1LloILvlvfNMvi2wo44FB40PrIHx1XnNx3HX2/lq9e1GpIeLA8tqpaHJCGpIwX0whQsJ+O8Sd1eb
DOyiav/jbvqgCYuWc3ImAuTqvodc2UZIEnVst+Z6JpYycgYF9cRW8mDpWzqur51B940dY6i6ION5
DioQKj0g1pN844I4VkvAlbZjt2LosX5HGyAwpmrc5h9Tx1BBqZnSJqXkDMFDvktTCWJQ1bx1Dfz7
oqAz0s9bWTKeBV0hyDlrwJbJC+KF2ThvSjAA3fjz4GLUgQ8CDjl7LbOQMINyop8Hm3waTzuWOUHr
KmkWn5wbYl8IhSREkbxREHhtURzTZEkegw+A7YQ4ywGi/td5VX/aYjqei+8Kxh76OQqzhq7h0Rsg
7VNuXA/HKCdv1GJS0PijtLqboL3aQux126Qdo5yUAMEyhuWwAfKOXXCh+W/zwcAE/fmMQH29GKce
054Tcz+P86Fsg9+3TduxyoTxYQH9mKB4pyD0LsZPEFDddHt72rFKkL2WCsIVOH3okR2udn7w2fiy
ad4urqucoWBuexw/QOqexipAzXGSw7a9VI5NBiBHgnM34wAaGY6CnrKFbzuBLqIriDvwUHOtz/O0
sHBZEGuMPpSgt62KY5QFSPKQV7c4KM18CiAug5z2xok77m5fdDwjPo3PEOY9dECqANWzKUz3XHwW
XjDWC41Zp1N9hv8AcZs3PMVXLinlGCW0FxJoYUzkvOSQy7m8wr5ibzW9eG1wxyqrqce1DTbcGboq
L17nQ0ZmhTLbtp107NJA/UA3VW6gnTSC/jHyF48EbwGb/j2+QDuAn+8TPSQ1xCDXLirW5n0GTeXj
ItcnoO7JpvcYGs4/f0DfDRCVnCt8QJvN4AhBbDQN4F9tWhsXlyXQggatsANg7tIUosS1F9ZI8mwc
3HkyRWa9dcpkG+UK6k510pXhUtptj6Z07RP6BnzhK2YuxvKQ6k5dg575VoHlMso/wxUwDX5e9ZIy
btcKIEoPMuefhS6hIwc28IkVhYBOJzoMvnE4Xzk/LkirbeSMXKcBbpAXEzwiZHIPA+H6OQgC2Niv
d/m1D3FsN57QxgDSN20EFafiwV+lvFVZ/gXie+INj/Rynf/berkG3BYEZSMBqI0Psd2FoS/Rfk38
/Jy3K5SEu5LsDTRoIMVBQSj99bd65dJwsU+ZWiZJID+JN5E/o5SXQdq2+7ptbMesM5kbq2JTR4xx
dhpBrj4Ohc+3veYu+EnmgvB1jRF1JLO+9SHRBWGVbWU2L3Be3BbJJYTayQXJn6b3LRpvPa1evm6q
ZKB3w8+GwYIkJjHES5HsyJ/9yX6yoCG/cUxf2VAXApUAW15xlveA/BUPJk8epgD6qps21AU72XrI
aV11fSSoYRBYb480Xz9vG/vyfX5I0Qwds77Jqz6iyfg1puzBK8uNQzuWO47IY0yQKIn6sUnufGbM
Hgiw8fTrib9yLwSO1UJcXQuQSqeoVpcuCH2F+COjE0QupgGFo19/yGu76jy/TYseGd0lkd0q6BQE
tX/r9ePTtrEdM/U8wga2mCWinrwhsfw0BuO3TUO7WCXoFHXCDpU6zz3U7nuoMQY9p/ttgzs2KiBE
HXiQikOVfQHTuS6eQPHZdmRcrNIA+Oo02dgCfTI+FGv8GTIy7ba9dMGss0F7lnwm+tyZQUNton8U
amMuxvtHb6NsHbOxrfQ5zXBQFggj7DNd8o1Td4wUzkKOhiP1EK2BuqNquYvz7nnbbjpGWicTm2tO
mkg2uFv8hYccmc5tl6ILgjJTTAJjdBelQn9KfAjxNcjjbQtyhGOb3Bdw0YK1BsLKPGTIlebpW6b5
igflgqAa7CaEd/GCUht8b2sPkv1x8Gkc+uDUyI35Us9FNgkNlcl4IfgUicoH9KqPcvTttmfaxTXV
EAgCJyXOo6CehpOGDOhUVfUbHtPl3P2Lx+Q7D2leTj1wUy1KcDLgVxkBZ7tKxTY4Azz4n5+kqudp
bqc0j1gqwX5ErRv6MRuZWp6LbKqgBpfWzZChQK+fSQJFHUW3QUjAaf555q2ATAx6XWXRvGZXq4i/
rsTYbXeA7xgq6Dllt04qi1idPmYi/10s6ECx6RIAn/onJ4BBmavo5JRFfTzKe50N9Sc/5eSNl/q1
0+IYqq4yCDj5WJUgJ0+0st+Gepo2ztx5RGWfFYRnTRY1piV46egQQqHnra6kr8zcBTdBPhksIk7T
qFQUonQ+NGAhbLtpzV1o0xgMEuxzk6D3B+DlNslOPpqWbBzcMVDag/Q+9RdGLIHAkJqh4B80+v22
mTv2Cewe9GihTBzRbG52SlRTmM+Q+d02uhu9rkPaT2qKz3qcMsjaKn2YCygWbRvdsVBZEbR2qXrk
3XL9manxxnjVw7ah+c9GhDaqKxrINMgDZcGV4d2zhJrQtmPuopamCe1R2j5TZ5ILesjnIdk3Xf1W
g8bXjrljoD5UZwtvaSTSY/oDcnD7dgpeti2KY5/t2KcGbY3kuaguTa6ShYRZsXHFXbwSMAPab2aC
9hlQkj5p7UGLvtxWhoUS0M/b2fo1wFt9EZx9OavPc74Ev88BsszbdtTFJDUtVFRtmvvnpTXoJTb6
3gGNM37ftOp/8NJ+COriFE2w7DBfNPXsi1za27WdtnnoLiYJGkOostmAnZMOelRo2pIHGx105tgm
5IZzAhCYPZPSrw+TN4foIVEdty2JY53rWsS0UYk9+1ahZcflIeLbsnkuIAnqSbUPjSp7huycjrqV
U3Msk0FuQ/15zDHPBdpuaPrjD2f0xixQm8nsrhz6bZc5cwwULCqK3q/Qv+SkR3Nmvn7XC912DF1A
kimgj1yUbDiThh3mNKGhLNTGK9EFJJl8gqY494azrYbTOpKnMX7L/X/lPnThSAIwmHZGLvncKnQg
9FYoPAGi9LzpIP4DjcSVP3e6HM4JVI+CSn/UKSRqt43tvJ1ZPw0z+IL9Ocj9aseC8gga90ZXy0Uj
aY+Pa5HIHm0i/JdiLB7QFHrbpfKH7sEP91VhO7RbauL+LHIfna08NXrXyyDENgfUhSHlGRr/wfgv
w6ffKopka2D1xsfTc6xzBfrTTpnoz4aj2ZBQpdyhO8u7bRvqWKenpgL9Z4rmPDPNdmpMxY6hD9q2
4+IijXzRr7D/vDnHEPlfxnKP/tTbIkQXaZSrdOigUdoAKwFBrvE3huh205K4KCMIlVZiGDByD5na
Y5XM7T6BiPy2wYOfH30oUflmgJTYedZxdVcVkBjfjeh5Wh22je8Y6KjHdEQzz/rMgiU2+xzd/ZYr
0L3XbcAdqp1nzpTJpKHnO5zrtbxBTyr0/dB22+pQF3+wUDLYknntma6x2K158UjQJfLXK3NZgX+m
FKCC//PKQ0586RA6Y2zB1U08cP714oI1IbfoAvbrz3jlXnexWKvq6cINr89Dn6IzS3+uFX2Dj/za
0M66o5bTTyIQ9bnkUKQPPcBX0YVWkGbbRUDZz8vD5oSXRJjqPLUo1u4gs17/7kEb7Wnbyjir761o
/gvt2QathabmPWnjIJzQJWObg+TCsnhlep1CEfKsq/4ZPW2+jb75sGXi1MVkrZBBbxcILp/N8rnu
6Vffl5veJOoCstCVLiZlgZEH66FTFVryLv9bc/r/cCzRxfTnzUQdcfQ7C3XeiXYmrH2I8CbdtsCC
aucKQ1u15P84u5YlOXEl+kOXCIFAEluo6ld147bd9nhmQ9ieMQ8hgXjD199TXtlyV1eE1naoaCmV
ysfJc5ZA52OWT5H+joLR/glZklPwAma+379cFJjyDwjMHOpxKino9pHtkRNIg8Tnq/VLEMBGUVQi
D3XWgdH+qIYGeueUXBs0ev2CEhuEBBlqIatw6TO/Z1AoyEEYv7+r2iG6RkRz4QdsJFKuMJk69Huf
ieIs7dxhm8CeHNJ/nQzdxiJt0MUblmLpsp0V75oZhOOrqt3wcGDo/H3rW6iRCl7vEE6szFOwelDg
q51wjURY5gg5CjXVu0LsNdcv8dzfRlHv5FaITRYVNe2O7qKEG68h+IHE8UUx75vbdlvGWNbjbHRQ
mWwOIfFU7/R+HYxbO4fYcKR9AsewBxL4TBq6vhd5sKdb3RVXQq/zob3ykgrrqeDRPoKNw+uyUZO4
PcTtLP5pq3IFCfnIpzTqpyatFWscQw5hvR37sEINwSiTeasfpnmDZtVRABjbH94+igtsOsSGKfX1
LAh48vsM0vAT/wrpaTI/iTHXX9C7FtMnxcwsJOZmC65vwX8Hwhcwj5Du80J40D+EvKUKJOve0D2g
yl1rSOL1EwiyO9Bgg2+f7ukY1xhtFHL2XnIjiyabegLGdTCL3y/5xhUoyMEsewtlRGiHVsUaJMaj
kPN7+w+84DlslNQU8Hbr1qDLSt7dAtP9pV+vZfcXRvqIjZESuYDOudeZTBtoij6scUvE35FXIf0R
LSR2wSO2DZ/adpPLfTdp09z0+QAWuaUdqFPUhVHU353LUMiVDsBlZzLvb1C0/IYxUrc32m7pFm0p
5gHsldkuh4OI2xu/XK7kjBfiUZuYC2qXS96L3WS86qf4OIppJYdxr2qDdMYTbjggyEH+vjmkbf1u
kNRkYg8Psa/5QTLQ+7kZlvVaGw/6iEIGJttIN33wG27At10Mbudqo78C5oONUI4mg7KfedFK0ZsK
4r9/uX27FVAz6Fw1oEODoMsG5V5ImB4ZRtdTt8UtF7kIDOFB6dtkBk3YhObioeGem03ayK599rY9
GDdsOgQmUxPPEO1sBjcOQ2KzWhEWTaXRq0GFJxog4xXdc6+9suUXTN5Gdk35qCCTnZss36GlTVCW
gkYOByudWvMrFvmzOvfK42QDvIKmCSFnS/BYqFh9lXr4Matc38HFY+h3L9a/Qbmanzwvbw/rSrYE
mjrT3RST4cY3U/le0bk8jA3IzZMVoiD3kJWB5CQm6vvExz9d2YgLDjmySv8aNO8+VGRMVpTyR980
cwqpoPXWyfZsEBrjo5KEcpnNtHq/U1MeohnwcrfFLXcC5XOvXjjuJF+b/8piu++MG9MPDO13T0Xp
rPZya/osjOIjVD1PIGL41+2rz+fwS+TPPfApR0NrsqAV5hGGF99NECK8YnMXTtPm2mK736K2CE8+
1MsT4c955Dkl/cSGoMmVtXk7xSaLjf/Cp5K983i9OWX8hFlhFYY9V+B4C1TQ6Ip8ZRM6BbvGi9uO
W3XFfCoxQS1RRIt1K1NRiiaZBC7R26tznNsrl9yGn5XROvZeUfQZmVDI9VQ0P9Ub0Q9QfGgeVEjb
z4ispitTAxe8lo28KgrwLLVRj8So8fK0nSDivXktcLyACrs9FzYNleGQmIWuXZeFvveAvPS273e3
9CiynjlaKt3FBMFRxefos0TN4f0K0WQ3X2Pjr8KoLUvZ4JjB1eulbYXK99y61TKJjb9qelmti4db
W82QxmkWUB7zQnx724QuXFobgYUyaViVuWqRrvN/w2KpkxWKKW6Riw28Wtoi34hE/sV6bz2ADKRK
DOTA3KzFRl5hqsczAXQnMuJVpx2T7Rj7RLrutC828monCqroAxoC7V5+6RBMD83s5s1s2BWUl6pY
rnOTMeOND0Mbp2iv9252bqOuoFa7LpjfazNBQ+giir+kbj67bcnZhH55PSD6iK6RwNIMcLFD1RTf
Wwg3X3FlF+zQRl2ZZTT5JDskLwT0pCsr/hl2yMu5fXnw+5dTcOF7SwXX1UIB9y4IvWcB8awbt8Wt
92PolzxW0OHL5om3xw34q0NVCcfjtN6Pova7LpLnOqA3fuNlcdKGX0m8Luy4jblSUT03K4SSs7gs
6S1UAClEdzv+4LQrNuqq8haQ161owPgSb0RVePfadFdeoktffn4OfzHEzcgF2u+Lzrzu0IRhhAF7
mrvZoU0fFbZCDILhnSCz/t6Uwz2U1x1zUGpFdkPZg3YHkmRZTbcEPDxpXzjGo39wR1XzzrwIbnwa
+GfIce5D/sXtIK2HUwIBOUMSDmbCgjgxEDdlseNeW9cy75ZCd1XVZEJgzW7MG+i3XMkOL0Qr1LqV
AjLAQaEZbKSAJnvC62n90U+1SZZxX17ctsa6nPHKUYTpeQMg2tgcPVG/W6PFuL2dNuYKdXSoJ8Zh
k2lUzCBfeT/ly19O320jrvpy11tA8LZxAXHtLbzJufn37aUvbLuNturHAsOOkJjIOmSb92OoTVqj
rHMfQmz47V+4cPltyFXdkmk1S46AZRmCow/x9qe669xoWoiNumq3nijUidusF9NNqPoSyJGmcvO4
Nu7K3zwfdbSiy3QR3UoGGW23uVvMHf7uEafek4UnqzIDDIgkjR4+jrJy87Y26mrSLJoxMdNlntmm
RBj+bvA9t+fNRlxVI2Ra/R4eETWcLyAmeqr63i1asfFWA2T9eLQ1HZQ5p8/TJj5EffXNyQRtuBWd
BR3bvj23iMY5ieMOle7oyo6cSx+vpHQ22op2cpGqU11mfNJB3bSkH7hPakgwj/FBRPkCgnripaYw
19oYPz3Kaz9pPafRvEOhlYs2a8y4fdmGBbO9pcrr4xTz6qSgmnorZr9POu+sgtyrWH6Id4LwteXd
X3Uv1g+Q8p1SVBOmd9LP1a1s6u2FqHA8FBX/QKHGlbay29MhjuUjNOd0ImU3HfqhE7dV10PdZIHy
a73l/7SD8m7JtkKZ3e2oLBc9Q0HY3yBQl0WMvW/i+Luf+05DjsTGl4loKkKP6C6jZFQJZpCmpNe9
Y6zwk7P7lxgn7qqirxhsbByQTJKd7xBpdOPKITbCbI4BnyZgdc9YUYBKFGpUWyTlwW3LLV8E2WMI
U3Kps23zj3wL6iSHlqRbzmcjzNp2hhxGtTaZr8BU6UXiOabVf24fboUMvPYXzE9GKit884VF8d0W
dG7kypDa+91BC9MrKQQuDa+L74WnvgWLcAsUbATYhnnPOJ+wJbUfjTeSH1eUHtxyGxsDBnF5P58H
XoBpCjKxAWmbR3+OhyuX84Kv+4Ntinsz5EdaldWB39xuy9bc7QALdBAmSiWHMrgXagiiz5EbcR+x
Gai8VstyRr8j6+dgLo/ThEG5SPnwRU4WZOOeppKrjnRawyUEt5RjRsaD9vCV3boQ+NgsVNvG2Zgr
pIJzVX3ywmU4mHJ3k+0iNuxpyzsdgBm5zkLSU0hbkRLCxW7TPYRYF2vf0WqAorrMDErOSS6DBvTc
/L3bnlsenoW0HxuFqkTrmS/VGgZJPGqnqgSLbdQTSI89Cjx1m5X1nCOtf9zDbr1iLOfn9Y9nF2uf
b8UvHn4AWCMIykIDHJdv4YEMU5VimsCkpmfBfQj5xlNbaKdwCL9mPfIVFKe2EHMygOVXH0t1HzLi
EpBjZfb73yHR7gZ8c1TZtkAZlmq2QFhHfXj7dM+LvLZJ5zzjl02CLIHeFA+AaNsgUBzHh6gWtyRu
/vb3a6iA12Uw8AecL9wvv6GrqKLjHuIPGAVZjwur/tWRrp69BoOX3lz6L/tSsFPhizFM5EzkIwXL
w5SoiZrnMOf4ks5fKugv5+X6HerizTXc8MVPs95SUCf4EwHKLKv8fTDJ3OE1bYq8e6w0OEdSRVVL
bvowqO465Cm3Je/pYwhJxS96q+gDN3K785amhOg0Z1D3FcblGcaWBb9vWRwUlZqNp7Kdb9GhIQ2G
jQan0isWt9zFSHYW1iHe4YnG8U20BE26xcBivm1Rr7pRrG75C7B8Mm9shxY8anOJOaZFH3LQtrmt
boPTTB8wOukOZQcfU97jXkzJOjjlHQy6vL/vOuR+6QhkPVJfsvCEQTwC/Kr0iju6sC82NE3n5bQx
TlRG9yVtG/IjDzwnARB8uOUi/LhGUUChKtAMHKaiwzoBa9uVjOnVkgMWt1wEmbveY61G76WA/OZe
BmuqNypOa6Oc4C/4CctDNBrUe2HLZKZGIQ79qB7mrbpmMpe+37rj4OKC2OA6K0zuQSdegDk0lcan
uMyGu6Qq+H7rulYVRQje1iozLBo+NUv1TL1Rf3a6UDYsTYKySREQFWfoRvqAvsWfixFIErfFrdu6
oBO+ar3gy8+TE7x9bIT37LS0jQYrV4iki1x5T6iCs6QmdZ5wMXx7e/ELj7vdVA52vQSDr2XWjKsO
06KT5Ib5tP7cGpCETJxtj+tEm+Pbv3bh7tqdsFwNvAzmQGb5NqnUkP5laLjbNtmNsK0ta1Fjqi+b
trJN8fDF6RiNjp7B7oUBMaDZVi+4WSGhH5cYFQXQpV9T/7pwCjYor1GoAekeVwtKb8e86U9i0Hct
FccKs3IBK11CUBbbELat6+OI5LgBssi/xEX8GOvRCTGMtS3XCWHnYIFE13nt+b+QlHdFHL28bTUX
Yiubvmye0bKOgEREYc+gtF/STt8TQIButZziv4pQyI9v/9A5yX0liLMBbBrc0RAij5ssLiKo5zQM
yihQa9e3406We72ZFdj8te0TkRMJDNAwXxtE+VkXeOWn7XZoHGld4rlXqKJ389O6bOQDH0MQGM2F
vhlHb0oA/4jTSlfggY0KLw10Xb0wzatHtXtOLUIcou3iCbzLwnCI2g++VI38R3ZONJFY2nLtq57A
lSnRJgi5upEKs7y6D7++fW4X3IqNsIu3wLTtjrV3b3tf05Em3dI6yVDgwy3Pbvx9rSA0B7/C21Ne
RPVBVGy8cfpyG2GHknU7o2+HEHJSJJXT+BXtX6daDottaJ0AS16velFnVRkAMcnmMaFVdyWaubDn
Nmpt8utStkUh0fDdvi9+P6b7Il2/3HImQG8Hnj/CH9ZjcDOP3rexmp3YvbErVhgWlaVZ2IrzjIkI
weDVfhmKyKUFgbXPm/VLhjbP7dI1ZpNZsRJ6k+csSsHmWt26GYt9O+PAp7yGj9iG3vsIxYKH1p/3
K77v0nla97Nb/W1TIR64cNvLuzYWzT1K/Ne61RdiR2ZdoiZuS4MUoM5KElbHiIFh2WdRcdxk61Qr
ZrGNMaOcF/vMJ5lRA47LtfmA+RI3/2LDP7tIT4NY5wq9ju5l7eW3bWrvnM7UxsI3tVoCs/QyG1Ze
HuehnVJM8RRu8ZYNh1901ULVCBazrBNLqjB+aAhmIdw+3bpI0I6NoS6C9DcI2xP8Zglbj5wIiHCa
1k0iqOYGHfSesqgCSiAmdUImvP1uX25dJEj8tbNZUUgBCCF6FEETJ6T1rsHgLoQrNsbO+NIgI4ok
mJz9xJujv8Z8OJBefarjenH8C6zSw1aGDYr+ocx2TMX2FSjzZfW32+ZYVxUDNcFouhj3qNafwFus
07kh10Z3LngZG2gXRcDCx8WIMNrUXQJc8prk+ehU1maxzbblN6G3DhOQ1MoPD9BP/bQFoduu2LCv
OWyDYBBwj2yfvwzmRi3czbnYVFuLj4KzAhFhVq/mvlnqF9ks1+ZKLwS0oWUm/SqGcQ76Gtzzqlcn
03H+qaC6PLRag5iU1CW4oBgdooTrMvi2TlPulsmHlhUJ6q3BUK8KTOkhoMQDiJ6ho/nDyURtRJgJ
KWjJYgoTZQG/Rb0jvB3beXK7WzYiTJm4gUbNKjPPC+7mPtfJHLtGNramIBuBCQkngrBJzvRFBm14
CIZ5vhIhXHhmbVAYK/ooiliJJMys8R0rt+I5Btr6x9DAKaVum2+5fREOK5naGX9B3wyJnhpU+PTq
uPeW24cKdtiHPeLhLir/U7nIFhAvOn645fXnBY3qqh8k+r1ob67dbS2ZEzk4i/+g42rFzvpqUllf
eN0xYMGNz0PHV9yGiC3z3gWVQozQi7O6dlA8G727xR/Uuqd8mptlKXCVlqgHqw3IEOqvZgLUwclY
bHBYG25VH9ZI3QNMaqYDm+I2qQNeONqLjRCL2OYPKuxUVrHwI6mWBkl77MTgzGIbI8bxylamQm2s
6HyZhoGnk6gw15rKF+7qH/iwRkxmOkd+AXgz7st93O88qYI0koHnll3aIDE6BlG9NWOTkbA0yQip
IeJfk8K49PnWTS0CgHzRCZSo8feNTiBf3x+NXPX7quzmK9jcC2UxGy1WkrwBDL9HqZ/s3VHsckkn
7U8I1mBAC+dfpsI4aZLgsIPfU7doW6BlTQF2jwvC322lUPeiCh2TExs/1oOVtmkUUvG56W7b+ivr
16PbDbMu8LxLr2RLVIOEKZqOc+hHt57JPzkt/geArF8iqKkgbctH3qYsKMRh9VeXaX0W2wgyjBIs
Rq3wDXkQqJTwUR88On1x+/KzSf2SiWu1NbHI9zpbQ/ZdddsC1q7YSdcMX26VJ4gZR6nYiMIKBsnv
mjAfH8JGuxVWbEBVD3h0qCHnnnVDviTzGH8r6eB4ntalBdBJLAEndTaJMb5foXFw2Ei5urkbm7Sr
bnrO+wgw4yBaP5hgqY9QrnJsh9qAKt6TvRcEaQnIl4qHkvXqeSjjwfHTrUB5g2JVNxA0zpah/VcE
66kV1+QRzkbxSmX35yD+L5Y4LS0jNa1h5ibYR7RaY3TCdx/KbJCWHu5067MrMffPesQrP2WDt6p9
3YnHgLDamqZJWFXkieRE3M3DON1HPUjOx2L9j3bxoNKw8cJEET4kmNYe7hTkgR57HrAbSEkFt3lf
i9SPSPlM2RQetolM72OQJIGWIvfvQOPPbtqR1Df5hLwojQZQkR+CbV+ORZ7TmyXumqOO55wklRnD
Oz4tGH8ewaJ9DPftU+lpddPXaxve+GvbrSna57lJpnUBK2DRdMGLrAKow66jp+YDEJ7eU5Dv4PSD
oMKRkPPsVAWyv1s11h1w8uXORSLKqLmvWOdraCcZln8JJ199hO4OGhw+6p+fRTBsz5iGDe65QKBD
CO+eQfmqrzxVFxJbG9xW7qzdlMRTC/KGLAj2g+71lRDtwktrY9sW8Lwwz+/R/pir4YZhaA9Scw0/
Rt5c3Dt5SxvgFtChX2UFGw3EjokPQ/5qu/EafujS1pz/rl8ugMfDmuOkEHdzHqf7StujXFTnMqTG
YhvKpgwILQxSzUyBDTf5RMLAaVQFK9v5gtjBmbKhoDjIjd6pdoOUGKzTLRuxgWxQGBctNFBRwZkH
nQoQQB4XMbRHtwO1/FnRz3VHuw4wuaDVKZ2idwMmzN2SNJu9K/I4r1FkRejnFXcs1mWKeotbRC9s
JJsfNKjNqRbT8NtwQ+v5EQAeJ5A1uLTF75ZIZmDWIwCIs63YIOzpkeJTPBfhy9t7/vOd+9P9Chu6
BnR1hNYkuttVWPATRVz8H9rQ9LACi5fsW04+SzVs6diR9pbCGd7ohdAyNf7G7mu9rBX+J/6Xk4EJ
u28VNV5NmFAV4O9t/Rjmwbehl/MVh/H6oyZsLB3zczqHmB7OlOdBhDwQWwBuVHScDmY8t04DAwE0
J3MTf1CMUbUwpBd1Jsr8sY3KZ7ES33FtKyCKabMEZ1GEbCl2iWBLIT1tdeR0C4XNvahR5yFIwGrM
0QxrgoG9EJii1anXJGxoW9mtU1RwXoHIhxLQxRd4+VToFA8JG9pWlcsyNhzeqY1bP801xyu6Ltdy
rYs3xUpaOPSi4qY3KJGH2/CxqtfodgOU6Agk8iCSHsW8xw3aTE9qVZAgUE3zrEU/JJhFzvu0i5rp
3dov9Iotv/4+UbsHG5NZeKLv5pOi4q+iW6qkR6XIycCo3YMt8zj2yBoNJ0Oj/+giH3zd/Hjb31z6
bivFaWugLks0Rk/GiAq0mHpuvpmh851w3IzaAlaSVaXfxXw5BU3QvCvAIf4Uza1T8kftLqyuOyjd
5cNwEsjkd1392zc5+e62Mdal5mVcQkE47k/g9v9LBdX7HuU5x/O0ggIKCQUFb9eeAGcYEnSO7428
Jnd5fob+fD9Qu/79eSrHFmrlJmpPRe6PKS1PAdEVsLTST2S0vKt4vt/A9h3/EitEyDUjkQzL4aRC
MBJQv4wSID+cRghhPNYNj0msGhlt0wmjC+0/XPXkbvZpcSXTuWD6f/R6t3hufY1TGMDn9g58Dfmt
P6/l4W37ef1xo3a7dyXhNHuxP51GqB+1SbsImnIKoaLEB8Q5BczbczsDu/sLvmWxKEWG0zwuArLa
UIoK8k1fiQBeTxyo3f1lTHmzbPf+RMAt/BFoVnFqoF10M4oNOu9v79XrHSZqk614raenHSz6p3ht
/BTAR8RVgfaelmCqDzIui5t24TQRaHMtSV4U16qnlyzAuuMrL8goGRSJozXvjvum+6O3OjF4M2pz
sPTzHJh1n/0Hryhpku+RTkY35Q4sbt3ypQlLFkRYvClRN93PIY1wexFsAhbWUwaiKiwds5YkYtQq
GY3jS2YTsOhtB7yFB/Mp3pcKSCJeeScj+TW58wvGaneGAVNmBUb2zamZyylPzNCWj4Xm9KRWQd+/
bawXjMaGn0ov6MgKxrDTyqofITcpxuHLK1f5J737K97bxp+Wqvd1WAz9qfSXEpUWE27gHaq9r6UK
5TEsRHeXF7K/X7ZapWeY+Q0B09mRtkr95/bnnf3ZL4k2l42aFpzSCfwKCTQivrLcfHVb+nxqvywt
g3Ud9TbMJ89fn0T8oeaFU+GE2j372uyA7YYjohgln1ee0XlyCzHslj0aWrrSscF2RN77LeZfw8Jt
BoHaPXuly7xpkWSfYlL9YLytEkjRfnPbautd1nPeDrhs5sT35euwvg88N14PRu2mfNMsehpF6T+A
ag8B3XqkKnYLou2WfO7TtdFbAdejMDnBuyUNF/2X047YDXkZD3sZ5li7mCAajd0Z0pI1bvZnt8z3
ArUMH3WY06T131RFp4oSt0IJtXlU6ERAnM5j8oCRlY9x6H06w9Pe3pMLMYrNo1K1bNF69MhDgUrM
nbcjcgi7TmRqItHBQLXl5e3fueAyqR3vjkS3O8/JQ9iXmIjMMy9way5Ru2cOnmZW+yOONY/1f+DI
P0yQy73ijS99tnWJam/dIrYI8gClsP8IOoXbGcfhtiVWaOvlHSt0gS0BKUxmVBAdOA3Y0Wlxu2GO
6wk7DPDhRnXPlTDNcYwHdnBb3Kp/gcmnrU0ekYd46d8VFDyam9NcLqN2rzzOm1gJiaXFWqWCRl8L
Rq6xB144TLtT3vbh3IVDiM+mA2b02+/QhjBuh2m3yCXtziTzlDwwIV+Avf8sWrdGHrVZVKolmHXU
47Pp7t/PVXzbD5Fb/mM3xvuZerwy5x0pv7b99iA0c3OHdhucKB3MjY/9CFp5FGOKAsyNm/FZV5Lm
tQed4ODsSeRnIvdk67YrzvCSgVg3MjhDUfsK29HXZ6FwmVS0udJ8ubC03QEvNijshBB9PA2Y30uE
WvfDDjE1twtpt8D3kLNlknXwAA6olxIznqm/QxDPacNt0aqyDBbUoKvgIZ7yv+s5/lvI1e1Fthvg
kzDLSufzrTF5phfIJ2niZtp2+1u1aOrOC8wEVBE14uQK8LucO+73+ZR/CWObuJBbAfTaqa+66q4Q
mh4A+riWC1+yFeutbIo1JJ7yceHj6e+56Y9rN7m1Rajd/hYCROOt3OUp7qlIqAq/dcvqFrvZglV1
FTBQGin/YZu9ZJyn231RjktbN1PXa16J2atPwZBgWBozxn87Gbfd6uZBq+J8xcJLN8DBtimIzT+5
LW29kpFgAB6CHP9hjmaa1IDqnErQjTvBO6jdzV29QILqJ64hN1Q/+XXz3UAQ+0ox5oIB2m3cMdwl
h1CHPuECNZj4CeuAJpDwHN1O06YlacgyL5IMzWmW5X7HCqoObHYt6did3LWQQxyByfRU190/Pe2+
9/zq/MmlnbGvpperRq16f2hMxJItmEkSVKFbzGa3cnfTzkHN1f6gaHcIVf6J0vJaWeHSh1uvphGK
9Bvz9Mmj8u9872UyoMt4cLN063aSATqSbTsFD9O4rg2EQGoeJATQCid7DOxebj5XcFZALpxyL/rH
W/UjxgvdIvzA7uWujUd6H/oep5rm3f3eDesNreLtys6c6xp/FnMCu5ULZtpBQgqgPW1d135dZEg+
9O1UfYSYGr112fzAbqEKSEmGYqf6tC/bP5gDegoqJ+0xsF2e/6pfnrk+MCT310mf4lZVT2HHyT1E
tqYr5v4zFnxtc862+svyHNwO67o0+tQA8XzgqzI3FEjfm6LZ/DSIwjktTEvyxK/G8dPOxH67wIa/
LlCg/YK2QAGVloDkBzU1+a2cS/Z17VHiYH5f6lsgSMcUrWs/P0IvqQcx28BuIL3lxtkR2C1ZWk7e
GGPfH9B8OmweMBFAvrjhAiHA+PvGbLTCANQSlScxgQVNdbdyvDY++zMrfm3TLUdQ7+E2xn7bQnkG
Lhj6A5QfvKKd+F3t86FLR48LaDTUpn+3gMnjjufU61LoJqzpHBfhcZAhqoLRWHuHoBF+DbhVPrzQ
xicYap2r27KYyUHWlN1yv2RfJiN4Bh4AWiVVHPeH3N9wMP45qtE09D8vU17eREHUP/VBXB9BzLfe
8wbOOzfmWv/idd8X2BwlOaTcazNgO5n6t1/iE8jjHe+e5fj43sUgPxlahCUheW8gkgqej5hfKTy+
7jyE/d1LqESxT2ewbyz+GUroXRad9jBzsw5XQE+vV3+ETbAyY2rQi8uogoKB2lICUmdMxRcaHI8i
mmVatp3bEyFstpVi9fN1j2JMELH9ccafllQNvfJXvH6+4M797bq4eFFhk6rwrmX9pkuAQ9iC2Yil
BhRQupkJNGB++8D/RROmjuMJZGPzkrNjbKLtyKX36e0vf12JiQlb9Kve2bKC46fO/MFfUry6EF4o
5xm6Nq0JQEHWDHd9bJo62TlaCaYI+ydPQgrz7Z+/tPmWrwqmuVJTVwGbEgVf60LeAgnjlMIJm2hF
002MjAE13oTTe75NNKVydivYgIrw9zNpjAH40eBM9LBCrQsvzNpenc76mdb/6WXFH1wry7xtuQfc
XLuRhqba5OzjsIJeNKnFrvdk0VH7veFyyNN8QZpwqGidd6ncyXjnd3t4G42597mYJe4JEA2HIKfB
wwZeDBDJjSIxTJpvfR6QK57mwiHa0BVIMCwcChFVBnm1GzG2qLwXxbOTgdjIFb7nG+CPewFZGsqT
ONxE4u1f3Nbmvx8ixWD8XlJWYpuntNnaT+HkOS79u1P5Xwc2pbGp/DKDqs5+GEdTP2KEwYmLngkb
tiKGxXi8ASC5jDV9Htdo/NZILp2eJWHTwCxBF/TetNUZm6cXUWvIuq5N6BSMC5v8RRU0KgGlxBB7
lVYraHKjCEm503na5C98i8OlBhw7m5ZgO65BMCOZKK44ygtGbtO/IIHopAlBEx0p9e+GIVLUmt0m
wYXN+AIY4zoJqN9lodf5wL8U70ZC3rttipVzTksI5pAWGEk0fO+B6igx+eZ4OW02lSiI+71emyrL
eVekMcJMbpbF0VKsUJPPdF6LKa4y5PZfh6CeE1rQ+Ur2cOE0bYoM8E0hxzch2Kwi9rEQ6rmNzQen
Dbd1naTUgWbhiqUb3aUxbcVhoMLRr1jvpQA5POafmPcUI7BHWfy2W4fRbcNtEi7aRUENCUrvaQZ1
eep7eXVu5m1ul9OGYpWcyBUxEr68Gf3HCLfopZ7m0e2xt6FYEA+leQTsFSZn5LHsDvHgJMrDhA3D
kjvFa1n2ZRYKc2va5W4Ll29OlvIH7koZWszBUkIUfeOHkI0bKMvF6hbX2rirVpldEWSzmdwBWg19
gGfRnXDSnsK2nLOOX7LvcO8xIdPgOKdyIY9LWJNUoIDrFhbavBt1Dzr3eq69p15V+W0nu+0wgYvK
bdstj1hwwcdi5PmTLLpnAMdOs2GOVm7Dqsod9LcQiMEdkhpvWwPaQ6/rHY3c8ojrtAcMbNVl5rHg
LvLb4q5b4/LObVesiFZ0BV569CMyvu3NsSaVSCO9XRNYvOBvbVxVTJVATQKrD8u7Lf465j+cvtrG
Unn+VJUowFUZLdY7xqYnU10DHl/KjGwoVTdz5TPfQ3goh/B9BNnlRAZxcTCtFKdlZj8KqfWTycs5
86ZpTqfZuA3qCpvnb8RLV4I2oczWlu0Q2dvnY7Fqt36fsFneNqb9dRtYkUXYtKHcZCKnws3r2EAq
z8cpm1BAWoNUXUq9/3N2Zk1y4tC2/kNXEZIQQrxCzjW7PJVfCLcHIQESiJlff1edp9PZ3ccR+dhu
V7oSNOxh7W9tlyWienfb277audLpetZE6EcVzK4VYw7N8G3X07WWKh3nBJMFDB9dSJtZt71FZXdT
s0Vd809oBzNGUuGzqyDvU9P99g4eArc9kqttO86yrGA2rR95p03m6GJPM6Ky21KBaz2VnRuyVCLg
04d5ylgq964Y19t+9X8IqipZaz46/djYnmalJTIfB35by0JdI04YVJahWfBgttB8LsTwKR3Km6z0
pLpWa2mfNuDJ1AjxgD47icJ9KkVyW68fIpW/36yKuTA3dMJq4RFmVsllBojkpsVyLdfyCJCgPVW4
VhdMsxV049msxttmCdW1SCvWrpN60PoxIWuct3OEILIM8R/2/vvX/5eayLVOSwHXBEOIlDxYwooM
M6gB4tJ62W3ww7ntCrwmnICKn84V4+RhCKEFy0rDdHy+Mce7Rpwo4lM51LV+9FPs8i0yrz3rbgsk
r+VafGQYiK55+lAikFntdFIsvW2TXqNNqki31mOe+yGBhxyAnOl4GpJZ3FY5utZrNejKz1W5pg9k
aesc2uVk1xXrp5tW+7VgKxmM6DA5i7Ft1e8Ls9yF5E89gf+ofF/rtRpewfmqnckDxtTdQfR+Ptsi
Gs6THOKvqFTZw01f4XqeG87iDdoiIQWRXu+gJlxh73EjLUhdK8NWMydqQ5r30OhlvFhf9CfwSvc3
/ebX2jClU9WQFkF2sTZ0P3RwZZsc+VNL93+W37+cBtcCsXFLtKlHbFUUeO2OUuov1WplPlfT92UO
OH4oXx5gBmmyuRifExGeaodu35rCw8Sn+kM5S3lc1mbKMecLQIDfXn0U13nXxfQ41uWXeqz1a2y6
ExvCU2/hS0LRic3iZCrvGWssUCHq823P6iqun5dVo4+yFQ8lvhBfuiHrZffxts++ig8k5xylcaIe
VsO7XVmUzyAz3CaJxKHy96tqs7Uzy7gikxLNvVpguuSwPG87ea5Vad51Q2pplD4UbXI/CPWOm7rt
ZLjWpA2OlKSRNn2oQzT3Wb1AIZ1D3NncJgtQ18q0NJ1tKDlLH+AZOuTzmH7D/Phth/21NC1iY2Bj
MqkHoamWu2EyUL4xR5I/RPD/cdFeu12xINAsnHEmV5UOeQG3j9Mcj3YPkfR22+FwjWjh5cJNGGT6
ECR9qDsHcJNqbkwSrjVqa2y2daqBEIQDiWwyENnh97GkrRa3FSf+IVRLWxgoFEv6sA2yg5NZ7Q6O
OHWTukldg1oSXoyYzSLpgx6XD4HQr6uIb/vFr9VqGMrBGYmm80PB113j9rQtb7qncKL8/SCAMSEI
QRo98s2yRzl/rVR001bl153fFF4M0KLO9q6Qejex8U2RuL4p5+NXnd//5yuY3RUxqe66JbymZfFT
TMVNK5xfN4QrmMrUheLlXQtafzYooOy6svA3Pu73Ksv/Kr41fElcW7c1bLy76GFJ/LJvWNH+IdJ+
/5R/3q38uiMcKVx0RZmaO2mTR0lpPsr6Jr0kv3bWKOgSNfX2bpOYDn8VJHza2G2hJL9u97ZAjWzE
GHOHR/+cEEzPJM1yG7IDgw9XD9waL4p2NHca+lcADjCKiXrZTduS/6PbKyCdIZBSXIQl36oB0wWi
DDeKga6beXpoyKqBkIFxrfnCtb8T9XhTugRviL8/FFOXotIesvEh9PZhcebcNZF8viVu4de9vJ6s
tYT7a3k3k/6RumbKbN/e1ijk1728sVhikYgW9uC4inaAC9PM6e2mag+/buZFTgstxwiTtcwU+2So
17xp3E0lYH5tjeCiWXqCyZ+7pibL3vNCZXyrX2975vzvL3QbWrUt2EUXTEgM51ht264J/LZxZn5t
j7B6NddjydQF5mHdQ4MhwBNtUnPboXXNmWnKVUCSsalLEMuUextH2VhOtyEs+bXCwfnAqnnFp/cs
rfKebbulK2+jv/BricOqk57B4UZdiPcqsyL5FrfDbU09fm2Q0IcVcahe1MWQqHwsSPSNyKG7bTVe
sznUwOpO0TW5yNK+Fj6a93WMUvX/vRrjf7+G/iFyKOsQNmg0LiQBoi0RUXkBraPbQVU23XaPXneB
u5aRaimpvAzLyHawIFs/pktI/5DW/U8i/S8X6XUnGHgZMHHKOrmEpOfJN7Tgkte5TlHr3Ay7DKUF
zDKaMVnSFdWzcCGasLTWVwBfp5dhjvXPoe+m+iBgnbsr6jo6xLafPyBCpE8CwsiDEQX9xGAwfJzk
luYj8eacllDhFVt/G3GcX/co43JiYuqq+BJHcFkGMyp66L1Ut5XdQST++5FDKAGmATqci5iLrx3x
rwxyyP97/fxHGHPdzmYgvkXvscyF1Gy9bKpbcg1M2B+y0/9anVcRgVOws0+6Jb50AFzIrOngQ8Zl
YB8Y1Hq3BQbXTW1wc82C/DqGMF6vb2pUEP7V5Z9GQN6v6X9ZndeNbU/pULgm3S4G89cfqk4vZ4vD
U+fdmPZRTlsYhWJahv+pPCz/4997//P/FbRi0Hac/NbFlzlV6c7jpRzLiFQ7+BOYg0OY8uMP7/39
FfzbF3t/Zf/rH6JsqwY7YxaR1yObXr1QFrim4NhO1aHJfTO32RrF/lU3MRU7yKd4ldXMj3iDfYDv
Tbrp6o6HWJxlZcUXEy/6Y1Wt6QswI73PRDdF2I8NBSVgmzFqSuzuPah9QX26fLID0Udb9/PHOl6T
8+hC2WdUO3kHifqnzYLH7UtfHSGCWkOdqWhiR5g7rccuIu5THXly72s5zKg0RTbztem/aG7/JOD+
j01x3Vh3Q+Vq0xXbxQFhvI+ZW/aJ+RPC6r/ecPT3Bx+FKUAnX8mLxa4+CtPbQ9zAPaqpQvuhN6v9
Q+D5H+Au/o8u+9rbzqUtrgaYjtJz28zdDvmbZmhnQPgBnob7Iru++0GXLt5XvPzFeCUyBhwvBJGm
PaLpqW7qqfDrhqcVcNrQYFRder/97FlIsqLBo/3DWv73pXwNjyCdf7fDCfwiRvltabK6H/6Qif3H
u7rud0ZEV1bWCN4pATZ/cibklM5wYNiEygNNb2uV8eveZwVCsWFgzuJVVVFOiuHokhvZYPwfpJle
dzOGzdgFeyn53SaqOICsT/9QaHsvXvzbOXJ1xI/jCmHByMQlhtLvM6BwyyWysrkHSNTve639YW7V
ekmEmm9qt/JrlUSg0yonyNIuFqM+F4GlulOLLG5Lqa61EqzsVvDdG3HpAL2+GOdYFgxLb0sertUS
q5cRXeMourgNFpRZ8IhI9Kz4p/97J0TqvwZ+rkURGK5qa4PxpIunstQiL+0Grj9o8hF5t7EulaYf
NvRH+p8GlfrUZRbixK3OuJ0JhRJa8bgI2YZ2OUxfCt47K591iqgLwqiejVOZD0oC0Jttvl+B2idJ
VIvPw/9swWxAkZ7+1mOXAvqOkbVxe7SyiuFO324VSlOLnrqIZe3WWPfIYQGwD2vKjxrVO7Lvqcdl
sUyjOYEimah9GaXs61BAL4KR8Xt0k6zJNNQ2wKy5mOaiKeMdiLs1ckh0bKGsbGZ76oiK72sbjS/M
0AIW2BsAidlYVOXBpOy3NmT7WUzgntTjYLOOpsOXIlmKR69r+daky/jUlY4eykRuh3krGvt77dfg
Uf6WdfEU0jB8baB0J8fSx3X9lIw9lkfWI/prsMiNJVkVse4pNVXY9XBtyWD5h3e8VhNMXse4Qa4b
dfcGnOOfxndthv7+a1tt4j7Fd2jARh6WvO5ZsZOksnllx+YlCfCbynjokkOL1/lMDfzhHtO6WDwq
zy5+qmNdPJEiMad6bBjJRsM4dO41elVbtfD2Fegv6bOySb8SqMYylWjJd1HDPwlt6I9C8N8S7l6X
1prwOU6V9vCfqilUWRtCD9DC4l3T9v0uiGE8WKWhHlQGysdTkngMZU19+7nta65yXpeLuQtlyscT
WM+cPqWQRhTHcpq7+WRDsUSfOt92yZ54h58f4d3yPvMkXJVPiWxOnZHsjBfg8Vs6C5DbuZ21IvAI
RPVnyEwSE/u50CCj3yV9la7lHsemt0NOXK3cPVP4URjn+SnfgqbPptFU5LV0/FBo38B6CUrfkeyG
fvb6PFS1KZ/cMoaDwXq/r9cwH8ao7e9nn7TJDvqTKIuRlLidq5vQviSVqukh7uE8eXApj+TBxksa
il3bbKgJZBjY8u2TS8ioHuKu6MrPruskffKKoQqeFYgcae5KV3Xgl45dTY4oHsLWFVaRGFu8SAGH
lgNf+zkcOOl09H1C32J7JoVT5miAiGu/8mmtZnYf+YjPXcYxHTdlVTtN7p5zTEHcLxiCND/Mppm5
Z6bHX23wTOKX2ltKshUvIz6UJnbyAI50qk6zK4LK0fQDzCRrae3hgtevqXoARzTVbzBGicIBVLXI
PSmPH9htjQdFNpsXMRQvxSST6ACwmJwPZdcK86uSrsfcKJKzST+1ERbiUY3TJC/et7ZFQbAxqDe0
esRE9bBtdnquoMvZ20AKDBB3upuSrE/nWX6poyhq37o1rtoXJZoYEQtV2J6AhbfRaXMiWX5bXpLp
paKz6e7h9kn0OWp6LFlWWlueB1m2w68oDTZ6UNRWw1sV0kWdAP8x5JOGFwkCSN8ni8L0v41ErpK5
LT7jp9z43HbxRpNsjoiCU3pC+/FoByja96LpqftYJ2IZHxKGdX2XjA1J9h2Xa/tFYpYzRqZZl1jH
8IlMocsc0+5hi/RQnlJrm+4r3RRvHlbR9prlEwjeo8a0yRDJc2KHwf0MhX1nF3oQDI+W1bE/1Uuz
6rsWeB8Gp6AUkTtkHUu9nZe0gVdODlKyN7uBLuL9dB0Zmb44UM6HQzt2bXTPcRqt8d5D4W4v1fuw
y5dJSFl9aqSDUjqDGXIhdMbrDYiIGmdFc17wnexLAOcSJrdp0cegHhdx/eaKtU8uGH2KDyaA445R
JPz9nds2X+zl6lT3UnDfw7zdMjgmnRDGrHOzi91E6xNNrVncYUthmXsP0weYXREpMHma6Wps5BEX
ERh1LDVmOM9+nN2vpJJcnrhvObrPU1PprA8yhF3bVzX7uYWJjMeGpQPGi0JIpjWTZUx2umeGwKai
gTHyd8+ThT672lXOYjTGGU2Qx9BOo0wlUUbqazRQt2xjHhdUGkNK+5eWZiYfko6x8QK5TrkcRVMn
6p5VbFI/rOeMfRpg/eIOVkZD8TViAQNZTSK64YOwWKS/J06m5FxiVLijWUs4E38JyodwijZB6F3v
pgUGNRg26H4l0wRHgyyaeBS+JNz07OANEF0P1UDlcj93EZKjrJ60qr6Pw1ikj4rVffm2YCNMZSaS
uS8+qdUU5GCLGaYAPFkXfW8AqyN5F60sLncNF9FdPZCZHKswdvHdjIlp8x21I153IGVOzPa7wvAU
dRaKy4T+2MqRmh3+oaaqdu+bAzDsQqAVNGfc8UATGCexuLo3nIEIm29ay+nn1nR99d262A7fh82Q
BOnZatdPoKdX5cfIQ8bya6xNtPod7JHkGB+kiVBP2g9Dy9R9VeKUfeGW0L48NZSWCqbxHGNBp7Hs
lghC3rQw668GaDRcDyaORLGHCXPamEzVso2XTG6NieUuKQ2Fu+HAWzLdc9WBwu/SQiS4bYuib0Mm
wxBitscMulT9rowwKSaO8Fcaxrfe0BmI43nrDESyqwCV5Zsd425Ycwnt6rhvgP0WY6ZWpycJOy3I
BiYgJ81yLGrl++pYAM+r2c7AM524C8rzY/TCp0Zi5iNaUtl9t40b2zaLKlaaiy+HyK+5MKxutqxW
c1KBkzm1m9ypaXBJmaeYf6VH60jVVhlpIhufN0XW6pQQx6bfMW1lcpy5Ie2xROlJ7WL4W815nzQW
AdNiegyfHphPCl2jKTNJt5d22tZjLeeKv5GidP0ekzXit90Sx34lzRRV0EwzdOS44Hk9GPfMyRLT
TFbMimONcEPdpZpT6GIJpPjrKd5YdFFt6Vbc13NTHYpAJvrJRRW64TIlRWyPmi8VuV97MrEfquH0
JAQT9qhi3N977UwfT3kKixz9YErK+INf1qWvc1TpOMgV3Vw860Y79cqaaeoA24vWMxmD2+t5lHnd
jjS9TEYPxxRhVPiGkWFAUvCVo16dQ5XOHcyoHaYD9ypSoGxkGwxK3HlGZIlTw1gzZukCgp8C78N1
GaKqWbjjWg2cf2CbXDQ5RLCcXi4NTB3sC2F9zO5EzDnCNWxdtnpgZ11a/qVJ1IWTMsmFKeHPJR9o
gxM29W9zm5Lxruu3yuxssnJ1jlkfFP5f70ifEVThzF/VWoD1t00lKS+IrGX0dQi4uZ4AlGn4h6Ld
aHWeBoUFKDELj8bGYOOhOS6BdPhNVCW28YT3t1QvMIzpL1BrmJ9oOuEytMV20j6efydJX449NFJu
amEZUrjxPmnL1T5FQGDGT+uC4u7rGgH5dAITpzFlNtVlHN0ldbSuB19Uvf+VMkbiQ60Hqt7ECM+Q
13gEVOy10E0oflj8roh3qiTZym+wIyKSYgpnK+XT1qTWA9Nb1wPFN6MSw9C0NgD59WLF/g39tLAc
FVuzZp6KRJ8V6tsH+I+ArpEVU2uOvJqSHmfFUtmnQo6aIKKs6bGTUKeYtAGeYD8pxcPHWNJuYjmF
HRt5HX1n2nmPxkQRt6e6tvUxTRSuaow4qLTMQwrdFYKzLU5+Fg4U4S6XE0xNMd43x+bMMVjtMz5P
y3FrhH1NbKNbhPoJ8riDt17Az2KmI20ehAquLbPKqqZ75EUF8Ws2ynWUuJ9J4D1eHNF2e2h6Vo4+
ty3kavhzApBHHZfjS48LAscfoE1FWDLdG7eL1rC0P2PMeL7ITSB7f7eCuXMI04cNJxoPG+p1guiP
WLVMZIlt5XzuFYLoDNjSlT6yoVNoxhYw4tX3UiqwT/Nq8mrc44PrU7VgE38skzadl4cuZW33PPsC
wzZQd9X0BYGCocD2VuugD6ShMvkwpohWDi7IUb2EtC3nI6w8i3uhBiCq01gfEXLpCphDWqXNEQM1
EXvaEAY2cBnCuvL7AJ51352n2Mdth4j6vb5Xsok8mNF20+9+tkPy18ws/zxLrn4hOcVhdkjXxsts
4sUyQtgeYkwYprB2RyvxMPSUr0UeVKGFy3H4RNO6tzNgkd1RjKhkdGfdtL7bI8FPK7UTI6wKPpZt
qedhh47s0EE6KDYVmYMYAx+f47Sf+bOQJXkz3ayAZtDIDFQerc5U6jMyYzXcjVWrMfm5zgJ+Kbkl
MIQaswalVRHvSuEGly1DOjyUUPd/7yPZlZhGs8RyDBtPLWFJ1lhQ5752TJAZhlowXseUwTYX00O3
zHYx2VAgkh3R7qI13/eLLtpvyrRq3lfYEfEHhS8xXtIumSHKQ8tn2Nl3MWcmeoX54gZ+wlveuqFk
HOluW0/fod5j7LgqXqB3liwkkM84ZBsZkLuSat1vJbPpnKWBLyLOujbo8SirMi4f1iVE0DiNqRp/
TcppjEgOukG7pd/QmYhf+9hW4b5xgvH0zBHfv/UFjbIkVBAFDqgRXGRdVzkyoJbt1TzGO4f5Db4L
FV3ezKzIMeFcPLlxJQQiTvw3au/Rrw4E7/Yw2M4+YK3IO6GqFE2oYSX5MLXRuYnW6aNdpH8dYeO7
ZCKgprGDsYcYMoZu0ZrRiCU+/SiFWNCGcO2vyPbRjNI6JCddWLZs0al8URNSLIQkbc4Y0sKjwUkL
7MkmgIudq+c+Cjjhl2KLLsY34Q67q2e535YKhe50O0N13eRygGdUO87TKaYDApQlxBlZVZOD2BWO
tp30jsVbf+qjuDgmupgv1uCAUmzyedv4+AGTFQJq8NYiYAOERYki3FVso/ukDywDXqDC+Fg057Hu
/XGaRPvWTz0OLV/znS0StpcFjl3SuCSL1PwlDGmFtEwgcBqQcm91T/elxZkB36MtrwY5Z8qLFGV+
FDwGKz9HJWznB8zZ5jgoij1B/YTjGZDiMFQ0IGPyw3kly49BtBJRIyyr8Hrw+xhfLfCc6As8f81Z
n8NdqbtTCBGQBYjxd9dJ9qmtcXwIQ6a32vdz3okgn2Vo7SeLsfxzo0NxsapzOE9g2xiRTsJcm8F1
3EQbAlHZ6D0IZQibyrQjJ1Ctx93aWYR0UrrhGwaxVdYWQHVZ6EQ+glCKbpOM9EEVvDlVLYJAQF6W
TeQxaYo7ZNWI7aA9OoInIu+gNvFtFuNoOGo/SZolUTSU+6UQqrlzY7z8JbqAABjJrXjuKm+Q/sOU
9BdAPfTUC7J+EIAMH71OAPSQbsND0ybeadvRfR117Q83zepulLJ/1UvLsfK5QTMFVoBZicVw6DBi
BA1UK06x1c1+SyMs9NC4U23CuuVrOsyHhnRVmVEMUv3SNZw2LDS6X/0MnAKfSNPso5L5z7UrlvVQ
YVREXgz11cE0gxx3DI53r7HW7Usr6vh7wVrze9ILeQ6zRGCWKvVp84RED/DEKJ+m4IrzzMuUZAtc
DnYQ2iEGWKvRH+HvXX0fcA52J7mhzLWzpS6ONi4WMITbGrbimynWU5EyXe49JWTOMNFq2a71PkZx
q5/WgNKRHd2uwvW1LwAuYG99s+BeBqxkpXdMJNvwmcfDnNyl8UTMvkYe0++RrQuR9VtaPkaQNT9E
TFbjfkYhD0WkZv1B6dq8SegNHiSG/je8O6SISCsn1BNwT5L9kKjwOmzcRxnGYPv6d2Fs1eYUMdSj
tnyRwBcNosySauufNUOIOWx2vKwjhxDYMdXpR3TD4Iy1IfzV+2oQ+knw1KW7TXfv6UiN+CJXuOq/
S7kkZ+j8/IFLEn4XAw0bap5zcQFHqkzgw0vTOMfqsDqvqR9tzgE4e4qSGdtonhra7hIWAzhfBzLH
B77ESchCkqYqhwl624AZDE+nc53g9ts3TdTdgdXZGkSQTfxS8q6XDyQM6idNDPyeZBUQ0DL4O7/R
ViRYxegA0D0EMQhTErxVv6/VOnxDjNd/Kba0+OW7EMUZU0TzXM4CoXE5ugnksQVZZr5OKeybEbrS
r8bP4yMOBfY9dOX8K6At94xRmRUW7bTCmiTzNjzMcyovc6nLH7Ie4r8QsiVfHG0S5GSg4JC7dS79
77JA/JbBJX21O4046XHaegwiiSVK75juOQ7zoecfqgHRW0ax/stsm2p9xxGBwJXJOt4fiqXf3EH3
YvJnyXxz6dh7CSTBP5Zm+Ag3IO5sUNSou7LOI1D3ki9GaVHvdDwCasUx7B7n49xN/nGIaaUbsLEB
P33ulwQnmxI4/563bSzI1wVR3SUOy7CvxhLI340uqLiqdKjSPQQewytv4ZOTU7GoOCuiQqcvG3qt
J1Q8kJvhUKQFCkOq9vfdQGmXJ24loEB1OC9K30n+pdRt+rTxxX/0zCAD35IBbjoiKVH7GLqi30Zc
B0vfvdZSbD+GwY6nhape7MnauA/RIMg34hv4bQc1mLuxixD+xQAz9Kd1Nuaz3Ew07Sjy2Ze50/qX
3aq6OkFit415WFDaO8gGiGDA9+rmrQZ66wmgT/eISQWj9kXsy7BHzUJOuUMOoi/wM1rHE34ivXBI
jNwxSpi0mNUOHu+Jmk7ni6Kh3UsJnlVe0qREzgHNx7Abgohe0nnFC8Vnw/k2Kd32RBtwsjKPy6I4
LNGCK8sLr9zdrO383cT9+1jTWqOfITFFeaQiDCigrCuCcNHPIF5NppoTFGd1uSv5Sra9iRbtL2aD
kVFWQarBz3huWu7jaLBnk6LDN7uB0TPHo/tOxhml9xqByUMagYJ3KGjbr+ekqrw4u1QkX8MIU+3n
RBrusrHaHDYEbjbZnVE8KKt9SFAgO21kmWQuxkbdFeWygmLYJbiGnJwm9oTYax2QJUxDmatpoQYp
nJ3mXdFF7/cvL3yanvSgqy/C0LKFoSMrCQA9jGNerO38ciR9q4dDtSbseZyc/V4NGxLp2KwoZ8I+
pEJvhQn2oy4TRCCRinsNcXoL4BcNIRofBBXxgJx2ossOzsnJU2vJ9FcYRijZ48qne2R4KKwAI9nW
GV5Y/T2ebLRLttHCRVKtU7lzEpFBQGLmDyqdy2MA2jfJKhOTH9uUJA+oSCh5XKNuPaMH0tgfURvo
hynoBrlQKJr7lo5N95yUET2jBPlcwr72iWm6XRjSbpf51YPjG3iRoNjomjI6giMEyaozo35r03q1
GWXRdH63dxU5N4s+bgAFIGXemnhPuz4gwPfzfSusQJY+L67bxUus6ZEkrP3StT1Pd4h6gwcnzY/t
sVunClfyiMQsayuu9h6FyjRrPLPJh0mU7QNnymLwBJFlk4moGT6UDuYCOF3m5uhZvf0soxFd4bpM
Z/HY8ikM+zQFWvoSdzj6UeVViC5i4/p3fxqCYI3yDuYW2RAbUe4Wuflpj45nak+VpErmqI5GzaES
ZTPvHJUmzWcNaLzsZ4mexypXD+tQVGwyRmecqJFw6WOsyJITocyPJaqqCTmGodPB0uDhQxkWxDx0
1QfJXWozkkYRKs1tq2mmS98M5821a7dzHq7KWV1Pvtk1HSRs+xrVp3MyRvIJdet4Z+vofQpYYJ1w
k3yWA0e9SiHNzWCzUDSfNRn6OKuWtEaoZ1MWcliI2moXo934/lUgAsnmFJ7Q2cyi4Rg5t9Gs6aN6
v4B68VaM5XDg84ikv+wb9FmmNHwYg1+/xXSMQXFv0EDI54CQez8ag5MA6nJFn0u9yI/1tlXweyra
6gOpplU8vo9ArkjWYZ6+82hNrHuAmBZURyFRhsXzgipujo2XYMKiLQzJ0EpbP3jdreMONX3cA3xE
/S+DGWA7nKmuk+/AF1Tu9xa1s82QXqJaQFuPh+T8pO+KEFmeOycAebNFSbZnjHwW1TF4ArSW0EN6
D63+8FyMMOraS2cU2FQQrQ3/n6PzWo5T2cLwE1FFasItDBOkGeUt27qhZMumiU03mac/n86dq+zt
bc1A91p/PKxhXO+pyXXxspIiOKcbef5vMGvmb++EW5QxS1Vn0TjViXuem6nQ7V0LLkagJlvjN7Mw
y8dy4ZmiGG1rxL3UixzutjIMegg1cIbzVMTtmjV03X1qwO6sIPbm5+IH8y+vdbavjcXmDgCep87b
1jeagsilbQiGjI51rv3HidXmwqtVLofN83WTdoZwTLabJvSoyfGs4c1R/hicglY1/eVbIr+lkAPL
Q+ejC7iHwOrij23dHdg4w/TNgWHav31vtj9ml25xXOzZeasK2LGi1M4F5UJwPy1O/sXCI4bTuucl
EzpkzN8xMDwFRbQ6yGe8PoQYDjR7b662qwgA/mZyCd+iZXl0c+EfWuHX85kB4bvXfpPMFHr8itU6
zLcihyPMuqDY72s/cC+R9sx1XFpxkna0Exq25VKA+YYsRDpv14viiwYgVQ4raDhwwTHNlUPSrr4B
dgAuTZsSo8QJeb37JTWkSjJbkDNjWc3/ZrImS476uU5UUebvW6PXkMdrCNWhsMzMwbPo8SastfzX
+jFDsKjsUCSQmbAsmPqWWz92Wp3VGNWvqyUhOQko/Q8X+sxlPOD3F93qQwTrqLvL29h52SxPfXXS
srO5d1Xm2HBlFWcMB53HZOhFMsw81y7u9n7qjovH/96xR3kcSgXmF9dcMi0kT9KFkTwCC/cFpe5z
qQ8TyNpLXcdsYsVeQr0bO7/1pWLknet1/JyrWh9yIwS3itW0SR+5+zEvaZODsyryVM2xe17Cbn4P
12lq0tFwhuA4CW9LG/Znb8s7H26nDB7ZwOC7Ic3SrhEGECAvvF9DU87HsS2KZ5QD0WEMwuWw9mL5
MVnDdnChnF90aDWPrajLFJhTnWVI6htvO3JRO0LTDhrmnKbc2BmpOCslyGVxaryp5g0qc9aSqAjd
tG1L3st27xjhNvwewSI/HUcT9SsixepWTg+mRe8Z5cy9qQO1dXYHMADbFOVt8jo3ARJdWTlHivlW
45ukbegQ9WPfO2ytfplRhRxcj9hOsYbi3OKcOvsOZGzXbduVZWOj67mxnmbyr85IksSlaVR0pHR5
P9Fw0VzHRsRZp6s/HbGpKf8pAaC9IZxoUrWz4O8qt4OK1/iproT9vpQEXUJM2o+AurSXl63zh4fd
O+y+JMjMm/P8sCoblqNwi0R50k7ybs+zvJ6rT8zOzdlr7eI8kN12CIt94BS3rE/kZjmAZvlJSWp7
CpY8Os4ReiyeC/8rJOZ2ktnuAQ8eqiBsnmVYjkcQaWjRfF0PngmnUzhuoZWU+fx7mi2gmWraL1r5
Xwzcf3WxBC9EQpNyQ4T9w1rBWZHxt7zZhR2eoH3dQ2mt8SWKjUWCiv4MetVnxBLBrhR5jAEZao8V
hIws7nP/DWRhOAFa1Xe2ICAV0aHmIt+qv64/qjM4ZPDcmPFtCJvyvbEDv0knZgAcSkNOFVhd34/l
GL04TRlirwePOFpB3Ca1NHTXK7VhqhtD+5B3zh8yTAc+z1kc9ti06FfkFoRZR0K0SVGydEm8iHlJ
JeoJyWWPdeGga2RNeh2Lp9Uqf7kVru9PuXTeSitlaBOdlRWhstJJ7rL1Tss4cRHWgQUf86S3yi6u
7TS4nnXcAqxVoFIjvkTBC9CK+ce8x2t3Zmzb1leg1EpBVm3Gj/+Tw+z/ETVmwEea5kOdKSfazL9y
8/axTlYKefuDHKR2b3u8R+NnVGosxXzcRKMLFyUBNLfp5aOr68C7EilRH/xibt0fm+fs+s6tnRa6
0RsXqV9iLGWGa292uCXtRjvLf/FkpP4bWUugt6TrS8cg5+U3mDYoV1ySEXWOTCe/KsB0Nyf+oDCc
GdoPo+IB+rN2MjN3+f+Tb6vMDcfxTS5T2SbLEBkry2ddbSmgbsho6Y9Ix7kRx5a/V/TKlZ+brn04
r9zyg+aBOnb9zkLZMyM1HDdtWjb79m6vJFk/x2W0yCNxf46dxo3ub4AqLnKGOq/7fzPqve6tr8TW
vThutZo0Lrn414MJF1MlJS9rdVVDr9s0dkhmYe+ExvITruWue+zGkW7blUhapu56A7BOm4VQPYvR
DsnMXRx7/nYlWzgvfo6W2qJHpi27fN8WsffJPvn98l52mofJdaGenMzbFvcXxGvkPNWALMU/SdXc
vylEiU2dGUL18jALO2KbVSAMF2Umx0tBmnbridFnLLIhktZbvPCU0LXq11LbCBPKsM6TQguhk8Ka
yo48y7EENx5JF/PbNJLRtL6OEnLmQATFJKwkVAh90dKqcW2hfe3cnv45S4+CL4PPU764ro0sJjzd
OdIH7v3RZHHuWNPPWljd8jcGUopcStrMajrmMXpD11RzrYMpcz2VkH/D2hc/vMqCEaeLwousS9tL
LLOHqkdudtfQrp3XkPHxmN/iTbTOGb2P2S6DsYZWHcKhjZqHYTVrfAplFfX6soROwVhURMH+4c9T
W6SUQJPMXHQTTNOhbWlc/U8CbXnP62RvvT6sQzgFOcUMggKZJHB28WCVzLmQ1i4KDdvnE5oTkSMY
6BPqmNfr4Hih196zk7LtJqTibcWX2IQQNGrPQbkj/5EKyOKeEOlCmeNazmBgE6bm5qbhw5o/EFjd
/mPgwBL/KmckaPQ+KJultM+EmAi/ZVYI0crBbdX87IfRJVDCyXYn6Dp2JzlaI22ZRByANpxavsyi
uXCesMCdu065+0+7mMP+4A1jVNYvkAXbosgtcsPWPtB0offfgVME62cTTrKG4d6C5vcKIjDpY+l5
hTz2UbnqPh1csetbsUNgJ4Yl2D6swAPtaf/OaX/pd4/RFL3TqFP40ILNiOpCG1NohT8hoaXP/Qfe
X4cZb18TzYdo3MwNVXrT3RzBaqaO3KVh1CT5JNhPNo9zgk+6bfrfvMyVf7NHt9SJXrzFPzrVKHn7
a02l9+xQY0w+YPyvkHb5OTP/rCM8lxTRkNYe8oLi1PvF3rzkwcB1vduteeIwCaoL5FYrXmsCXfPH
xW7I6bN61Kl3lCKMRycfTHtAsy6yiseN2WTW0ZeMqzpOVq/SvKIFYwUjox6t95YzW2X8/M2UlUij
mwOyJC9zAnufHgjm8a1PUexB/4Hiy/3S3rpHQAsQqMDaS+RfBSQ1OwfUhnfKA4PgylFx8xL1ZWy1
yRrYQXCYG9s1RNf7zU+JyGZ6jFkvthRiNNQ3qcqoPG4e72/Wx5DAiTete++mWmINfF/UuHhZ7Njr
kLA/7I+bUsuukhmDx55WFfjrk4XqRRyhmOc2qbyNBOZOr/peu3pa0zxvcnmmn0zCSsrNqhNeHtyc
yl1fdGEt/g97Cez10+4i1zkQRKxIm+XDfF9dZzYMx1QE/pqdWJ3GBcWaVwThJfZGYD+BtjR160aM
SeTavEoAGRUvehmCYMduIFJ6saP9oAiugdnfZTieOx4A9y2vBShR31gkWuRV8zSQXhg8Dky7DC1y
nFbYwqq9q+sy3C/B3JgL8vXgj4hXW2YINuyfWMnm14Jvlpq7RW9XUO4ANWhomxeDRiD8CsDmf+c5
b8t5rbulO5C5DzIY2oyClxD23b9DlDA/+6W/AfK3XZQnk7Dnh6W2qvq+qqVi2vDa6dPvY299sPHo
f8DlrV9tHrZ1Gve59BM1+T6sXoFPxEK9mi5xPkfEVFey5eIQ4RmYkV9OTMJQTXxZRVLuVnPrm4iw
qqKdTyIK1+qgywUYwv5+kZUbw4ZsvfmQy7jjuYJO566Y+yIECnXrd3eY1d8GovCLtl2CQXZf6I/N
ktvwXDW1zu+NqS36bDdrjo85DLnJEE7upE52Q8tgsniyexDkq/DYloAoRzxflfUSoO/A7LXX5jeU
3LfO+Buup098VROI/kqXOqR3YZscJqaovHQpJxRwYvPIHYmcyKu5UIWdPwLg4vVK0LvWwz9nlIWT
SaQsDFt2PMX1oRNb65ys3ljuT1vlSr/zVoXLt/8BgGvRdt08xsDYJuGLa8O/Q9zXv0tHaYdnaJ/k
kc7HPrhHQ8ZVXQ74voK41mG6W457RqBUDXgrARbGQfXPc+BqwE2DVKF8KlzlFy8AVcELEGxdfAUD
O4U9VfNPRU/gMxbTtUsdIkxbLFPTwNlvTY31UnB2Pfv5WoRpGM4iyoJV1shOQ2355f3S9F7zo/b7
juOykJY4Lyxg4TmOgIyOYQA8ckThVU6Hwl6QqLRbhHdHFBqNT9hU9vaq+d3VJMumfM6l0O+ibcjK
2VDt4BWFdt/aFXB3PTVuu3uHGuPeUzEqO858VEk8V3u7tCk5RRvw7OLGCFcSSshD9Uh4nsw/GtFU
4gogNOdRGvR55CeASLvOPB2E4hYVjMaPbb2YS6tKz4eENppzaari4W6MtuWtH3YtE4soZJnEuoV1
UFCcp3abikvYctKf520algTYNCghODiH7vtt2N175KN2/aq4lRC1d/7Gj1f0AJU/xT4pP1vi3uef
MS+zOSx7yU8RlLRtBlPevcbrEr7ZcRD/cDVPcjo6i23929Ze8mvR5X/d0TMfkT2H6rjCYM2JzPu1
yJod6Di1GMuCPy5nnyWTKabR4iVaCNTO5lYO+t3H2W8dG3o08q+OMSP8sfdifjaF29xbjDovQx9p
NCi14ftqcrHBMUxTmNiWXw0Ax+E28NRPTaflk6+7xn6cHXSo1yYfrWvfomjh5uy2B7I4chd1dlXX
D3qUcCooPzFctbJpMhFakhyAZtwFbLlTeG8durmLcsageOpaI9OFLSHpWabnZBFBfDYd+k6CivRP
j+T7OCGhTj72DjUvT4JTUR72alS/2EwKBADaZ+pSgDjdrW4b02QduSkNuqW6kqkd+SuHWOfGVJB4
q8sZFcn9V7A5KkW2PEzfcnn3qRkGu3hu58qo1yhUsroY2ZAABMvfr8m+ecBL2+yJlzUYS7TXLgK/
k2T6b8ckJBgS7QtY5SsbSawybdz5wXc7cSv6XF9i5gWEFrHlei8oWlb/wLI1DO974yKvDJegbd7K
Pre7rCQBSn2ntRkQwSUfigeCd+zH2rE7AcNQD/WxWPI2Onf9LMorIr4KgHjW5HhCKVTjLx03vXrL
vR1WiEFq5BvY2+GWA8j6RzTwpM5b+Tzxm8Oo9MkglJdcRHBM51iN83JpUPa+VJNbu8fe7fOGpKZx
K56cPYfqlhZizIcWMowyk9ZhN0885drLy25NPPZ9XYwjLgluPkFOmccP0ZUuQsWKtwqnvBiCpMv3
Ud88EvDas1/vcodgGdFygpHvp0FZ7bFB43PRC0dFUuG3IDtcDOPDYA3TnYmof+mUKp7jcFB34+x+
B79YAWogou5UYuBaRCak8W4F/FeqJstf7rXJPe8nE8UWpKHlK+/i72L/V/W8RW/L3pS3ZnX1x4Dl
pEgqtcxFyrq+bLdxjAP0FVwdYwoRi/Kv32ynup9gh5as1dZwWWjU45+pVfgk8u/aVWvypoet6cvf
Jg76U7iONv6k0VvtMxJ+YY7xsoc02e0MyWn3jfLcgWXm4Di53E++MxTz3ygWIkz9eXG6dCrH7oIM
wbxoZfmSeXPzt/ggFFdXigxskU/ztKNC4E0cWdVC+x/SiTZtR+XWGf9z7UM36MC797TVx5eh1aY5
YAcrgjSv2cH/8FRPH8W+jRk6L+wIfpArk/VOy27vN607H91i6BkIrfVR6Dk6VkVVb+k8TdRPjQ6H
1UFpezzpfVBfTFh1Not6uQrfaY84JqcDYYfhdSrANRWeg48lVhUPZF9TurP36uAPY/vk0JvQnppy
qx+hRtqzdNb2UVull3GWuXCO6zYfDbNQUsV7fBZ9tT3xKY9TxkjY9KhJAntM2XBRl3p9cZwK+ILn
nsuGGhDMVf6rvcr53o/76YCkguJQMs0Rq/omRtGt6tAAC+4L98Uw+HAiytx8sRe/RO+v7n+VcUbH
Py24iNyfxlQlBffV0lzdwRavrgyiHznKtyLFY5TPSWRBEoeYV4fEtJX7d0UdtSd2PC83KQiubui/
GDHtQNB25hs2oKn7vqGxruCzN94fmj8CdYRcxTsAvd206dxRg34pdvQTreMW/dnORewxEri0I9mF
f+UbYwxYiUlMGC01Hbq2/5BHJRBp0PvWeBS4cx5XuY03/pKfyLYINiGIYH/Fe4iptY5M7aS5nOzz
LlAbZUVTWyo16OV2GoC4K6J9KC7FYq1Jz/p1Rj4+vKraeDmYUjBvL2HUATTstMCppDYkTz4gmEUX
ztBn/RfMHnT4Yubvu35XJ8cV0XiC6NrWrONKtP/a9uQuSY7SqU4BJtAYLp7XfDc2zGJ7BBdGrMbB
okWfWbvTLjQbO9wVO8YedVrtzrcOGnZUvkAulcN1smIWiwRyTzNYVnZsxXd5JXOD2KdhO4pRHIn7
cJxgSDcu6DPHIMKssetzFsxFzU/s8/5n3A8BliN/lmvSkHf7HiBuu7NDSz8JmqP8zN+Nch4YN6f8
4Cgk8j/ssraABW0rysJlZVrmoY3OmmeCuY0BW6aC9RFazFn1fsDUNW1JGwbKPJGFL3PAvNXRIN9D
kaPoQFv7yqQyT/y3ZYElo1HdG5WYIWmkPRtfNsSO/s/3FfmbI6WhZsanAzQ4lYzf5R4Hqe6gpOga
qCiIhRog0fhoQwI80MTG0AUrP2d8x86nzWKSyckX4shViVahQDYE51UzSSdmqVGeLBsK29vMwBqk
3KbrcKX4XFdHBxHI9uRMenAgTdopPn6fw9GeQEvaEeHbqBhSvCSOzIq9CoKnZcUbnvRBvwaPcSvC
/REhn1wu6CKottls3qpbxava3s2hGPzzVvQlu5+9Lv4pVrkj/7pYDuims0qgDgnhuiR2nUe/YkWE
81PkqMHnpbaki9NINcUhkPY6pdOa10E6cih0qelHbCaJRvumn7eRu5ejv2gQYaU0A9pdOnCBQEZM
+YiaM908xLbXeNJGIKIFzLb+48/O/mXFdpxMthddW6NUfnOM1+TZ0q3Fuzd18hN7GHC3L8USHozZ
BPBt7JMT/A4b63f37RJC+gBTIttEzqrRZXt6OPY2G3QyY5lywVXRABxq1PGARcPwn4tppz+2Q1ja
py4K57+F7OOjDPahP48e+0JS4KQ4hqg+C9iZaXrQapza4z5vkXnp9qm2EL2UhYyTXPZGZnPc1X8s
SPzhoZMFEZ2+H2+nILQWUi5VIy3KbnAZMC+3xXHLyxLzCGblNFiD6Audmf+i8768ShXCgEbSZbON
lhKxyb6P29EwSqwpLhm7f4O35aO3itAGhadauEqKZvby86T6Nn8go9r+dnuOnYeg3EYtdvMpw+t+
qWUoH7uuC7dk2gLxJvrF8tjR7ai6ugLX5G0ZICf+FnWIz2vvZPhqvmVcEHRwyHc+iHZ7dCuxQ0dZ
637jQXKYpOtlPw+DyJ+aHWnla8vC/uRz6aIhwFd3yMWw7le3KuvwGEFzfzBsUazhdpyiZYLOef9h
jyI2eAENyuto82ag/qn0CSffBQ+O0r+GWHcHA/PzNyjsjVGF7rSzNS/yh1yG7o23GeJS5O55guX9
o0uxv66rCK5uN+y/t7JqjmQiVdfQDoPPIEfTAPuAwLA01R+CLvoubVyxYboWK602XT6kk9ErrF9h
frYYGlhN+yl8aHGGckNwdzpW1+JMpDEpCd2x/xWXgQWd1uzviBjXxx328dJYId7BNo/LrKI2/d5a
VfngNDOb8Z5boF+hJhqHVcwNUZgX01E77nxCOjJ+oCuzHhdZwrCjxLzHWKrjDENb94U0yk5xzIDW
D4v1FsnFvKitXz9pgF6vDmaVpzVc72oepBOzkn61yXDnzgzNdEJ8XtxFszEXZbmoq62aGZP4Lztz
xPwHXAI3ziCrK6owXGDu6lyLLha/EA73pPis8ffF2CLKyfNRXfZC2Gd36bZbyCmM4KRVP1SBqNbi
G/kj51L965oAM8s6Wm8rqqEX8gyWaz2v04ViiOpKpqz5qjfPugD2LRf+KjYbxmp5i4I6vhbzt6Jv
yJ0GJaGDzdMwFzdzbw6cZBHAo0POdl/aWwZnCguJIFsAj61obuIKbhIXPS6YYgr6FzKZ1hkJWGTp
hNWzfXZdBI5isbrMHcvlZzu3QK6AWzI+bLORJMivI2sx/eipqVj6Zs8nnT0kJDedbESnycq8wnEJ
wp0WTYw8YuzNhAYw1MVtsDRSBJOrJrVr53OoQ+tShFV+l5Mn+mu1fA9QLhJ0jjnj762yJkQbdvW+
OCGsy7S4VwiW5WLN+3SPEaY75LGJsoIywLt+ssqDVRXrO7QopZ+RvSYjk++3+9A5eSyv9F6uRwxS
nyH62vO4x/OZZdb7jHQ/3g+7UM+AhqCv3sCsTXIdVQ7h3EC32D5HXmmd0MbWWBPs+LhiwqQ8Mt//
7A5Oswoz+I9g7MxvCj6cZ6hxDM8LRGVvNfOptdTIDcljhPrYTAcALHdIty7c33l+Ea1oFf2Xw2/V
B3e2i39b3VkZRAA7K5z1g8M7B3k75fbIVGp3t2GrhZMKz3deC0voFWrebu+2ou5ZpKvVvbGF2Xc9
hCeXDdW/iJhhbboOPTO6glK8y82Maa2n7wR50E+s8gsThLsPh9qdEAGBqmyvozX10dGvt+ZHFPig
sEBwGfsQWrlwHqonNGGgOgAF1mXr4/asPDjAqFQYhziju4TJvz7guZv+BF1Q/sSfMUB6hAtBY359
6wvZvsTDFqjn1sdFIGXf/hy6BWdzvJHWksjRj1hw8EXjqGtQFLlj/dDXHhIuhGWnRlTV3dTmwN4E
Ma9wgOt2V/a+fY9D25wsuJc2Y/at31aGQvR/uNwwY1gNDOPCsOD23o9W1R9dFGh8x+PERTgFlX3n
EpICMRl4buosiKvP1WYQ6cqJOogJ1/aBqWI+BGAKyIem9uRXm/h0EeU9DHhJDm7UcdPytZLMPS2s
QBJuImUqrlOesvXdRmQ2JVBj+O+Cyid2zV4Rk+uBDV1aXXlcUEPga4dvCO/wQ3rPagnMc7Hv21k7
bT3DLssJVZN2/tXV3t5hUbfR87cWusPYZwFDlKXjvxpktUi2b+tf6njleO/6U30jAWcM7yF3K4E1
n9XwjER9Q92EtqhKGHa6PFkwpZ0ZBaOblibPAIORk5jeS1sC9n/ja4NIRgk2Zvagx/9yPJjOD6IM
4ufV2RBqFLqcaA8MvAUPIGaU6Ri2o3NpDVIdLJ/TcZsLPF9St/mUzvYY3ummIJVPxTRV3jlkEzCa
jU53GgfqwkD4+v1JBAztddzP8yEMmv1HHsg8bSUdoKeaOJ6PQgXDX4YKcd5YqY67aOwM+4x6c/fI
edu92fnbK9wrYopy7qUdym/xmuJDmtmVyHtc/yrbbsxoHkVmDJ4j6sTDuQcAt1A9GpeWc4fiYgGH
HK2PMcaMB8Ac1v/ppfUv7Vhan0AMfnfecEDfYy6jkLRuy8tia3MThUU1jI6VvtbWzLOxFc6D3PjZ
YsFsyxsFJEUjqsTDNBA/D/q1/vODcshwHAj+TbZ4W2h5LxMob3g51LuvZIDlNxvxykPh9d0JuK3H
j6S34wh84CdWMfcyI35Pvc5Ks6xVDVCMrDz1sJWd+t2VVvdkxYF1FqHe3zTqL/yfgFF7OsZTX+F1
qUAqgyA+ulPdPO/74h2dZReADyr+G+BPIsBgt7/F2HV9HkkxyiZ4pyfPROW1zrfl/VsS8+DC7P8X
hv78s5FMH/ip9i/jDIjFx5ndgWa/rrkDQttSz0zDnYX+//nbZIjtxeKhSHVsz7d1aDHTjO7+R9qe
9xIitb7kXtQ+Ve4+/fZIdPYwbwS14rSHakDpC8pKzFoNCcBSN2CBcDgI/XDKj/6azw8o+Qg5JFat
q1J/qACzEUcEKKOKSP0XzXhmM26a7bEYp6rLhr5zXgOba6LG3/p7nXykRWsMEf1g48WqPsvcgWdy
NlTiMdjJPxulYeabqdn/lkSRHYfRn6LHaHbQFY1WM11Nge/ibrIt+30YgKkyKWyNBHDsw+oiCzQm
ClCY/oNDTtEqfH1FNN4J53XUvhK1EjvZsEl1Qyls/ef2gNDHuPO1PJIZb01pjd6xOGImEl+9zAN1
2jROmURG3N+EIbmt/V47QeCczNyCpG4NXwKBGvO8mwDVX4cre52s/G7Y5jXWac81QG7dJpx8S1n4
Fn1FZbd1wIwGOxVwUjWTvt7KaWMHxSR99CfLq8ADkNmsRzOO4mKFm3Y/Wgj5dGxyZ37hEgzHt2WJ
CnnZlbv4z0Sr7WtSa4s3l2XOu6eVKEBePuTbI9KvqLm2udWQ5sYgXQ0PYtDVOoLDOfuRpA4k4asp
/ehg9Xq21NETgT4gQqffDLeB3ff80YLSR/uwydBefiHO/6YL2XQtLEe9iog1ISTm2pC/57138Enx
G9xsrTgZm3r70UsQ2PLWB4OHpqHTi5PZLVGC22nYN/ZdaNla3EhLcZcUdEejjYwR5c8v61izBtUB
4pc2t/1+TSvhD+YGjRZFuE1aYQp0ZCHqu4Q+DbPf91PsdS+7QXn3aAc24u8Uu+FunryIvR2VsxDx
m93ZZkzW2Z/WK2jb9ilUjBgkwSczHZWE54wTkyNnY6AORTAneY15hdCC0RwQU6jnHAEOtqHeXj+C
NcKfAUC4UjyKnvmlZUb5CU+o7/gKh9dY1DkwguVj1giF/1vDd38UmFbuJu2j0ncWIhxUR/kwkTzb
8JvXBWDckFTDtmkepTOWqRIoDEVkkKAsY4CbAgPfr84bO/bEuLltso/euBXik9+PXExlzd3rRsNp
R7fKjgAGfmBj9n8Fje31+BqIV0tQMjhpZb5VMcCObdpELFqHEszkfq5VdwwapOzDUDUC3DRv/AMK
JPepbgpxP5pZ3aFsUy9I6X87fVxi26uGX4yN1XFwgyrbCl6N2G+dVzvqx6e4rpu3dZrz54HgAJGi
IrZvgQnx39vDMOev9Td8ngbWXMwHvVvcNPCW6uhMG4EHuy7qn36c6+V9ycuwP8UVOAFJJZz2RLKZ
gmvPd/wZlaZP+kO0oG8+cGvMFa6ltZMnKTiJmchL0x+DauVinXP0iiQYRMDs/0dG28VdnDMsfPTM
91E12b5GTvygqsgjmGNE1n+om0iqL0nYR34sSW4JHtAM0eM81ZVpb2G3ltXRlbvWJwFxzcmwhhTe
4F5Bm4V19SOYdry+WpWUMyKDy5BeeE92rlfmy0DxPUHsefEvYpZgpV0ENv1R1xOv8hqT0nMJ8nAf
L3B34A6L6YbPBaF9ecFa1VgY3KjTzRz8tDFxNxVaxRBJXXPXBf3yqZdwRm6BVMIHj9CRnXjGxvWG
7djU57nt/sfZeSzHjWxb9IsQAZdIYFqWLBZIik6iJgjKwXuPr3+r7qiVjxQjMOwegKUE0p2z99os
C0gsWvN+8fqgvydPM+mOjTBn+SRRu53Nbq7i/TwDArmieDTQvG/7tNsibenyfShCc9lnsxnnDyZV
BS7dCJwwUCDqKL+lOXT5c11gNd8NUdJzjhalYWxyRIBccjgLVOfZKjkySZ2m2D6lirCdxnwa7gtd
8ivTpNKKXRWUizhUUgwVMpq0XTYYyEwuN0nv/LGynC2FLUa+9GbVXnVTnH53qdaIS5luYNV2vGtS
pTQRbND9Oj0G1FQEvhywVrzWuod7R59oXDy0QjeTc5O4ib6ZezxChHLHQ3s/R3T44zw2HlsbA9sO
F/N87LBQNQhUC7famAGaFopb+M725aTlcmtOYWEiIabicaBIo7kbnReLyCTUaQWjHpuSO1wo1Xen
rQA6DsRzcRSCcTgRV6yldM7ChpWmHWRx0ccOy1OxJOH3JG1HlkdZUGdEAeRAwTHiCuc5zp7pHCWZ
/DaPkS22aSX1+LonjH2fmFOhne0qTdtjdyGQHFFYZtUGkGM4HQ1Kn9pvwOhDsm3jsLnoc7wk/Jkx
2cZ24wzmjPrcAMz6pgmvQrsKjqdIH2YvyJlKfZeCG+gDO7J/DXFS53+6XNLhp7CfZtcz4AKOKMEE
HCdqsmjYeWZTIL5z3QZHxxJlcXgzR21Yfse5LCW7gyxE9eAVemRHW5vr03DK7HGUR5y8fYuBqWzF
0YpH2VyBGyge6KR4D01lDE/dWE3mvuGl5Dv24yn3tS7vxxtqJsmXwhubr8vgzNnWcZFEHSwnH4ND
Bqjmqqzs6iYuUuqvXPtpuICgME4T3902Smv3Je4aHCc2B9afsRnMwckqOV28JgCBHJwRYEfR6c3z
20zdtt6KZmzfEHuDUBt6jpg3ovECeaTgLIJ9jVTVD1MjfpswIz1a2mx/7Tj70CBH7sKiJKLYPvVA
FeZNU/U6CCROuu4j3YOxfkyCcosYhHJTzj5aud5NAFtg7yY97jYXW8a0h7GGmh95SfdQUr49mN2i
385ACXwaiQIliBZ28BwhGsE9o9TyjIAhQaCahsHhIqpC/5Ug3eF+JuJt3oueoB5D9JtxNJEZ6Vnx
nUw5TrvL4I5vlKGTx6ifst/TRM9zywxDMddxCNqxgOVXlG6CQ2BYaYG/OqheenBkx0FGzk0eAJCw
PVO79UK2nb6i9nwMjXFEWqvRict58q3XudI8ZkvX3rZwqbBotoE8Tw6qmcQz22QfBZwut6mepk9e
rxnfCi+3oPyavXHNTTbhsh4m0360wlLfUacX9J+Q9LNFLFqCaocC29EOLLHzXIN+ejXLEgQHJpTN
UuUGZqi80wLas01MGS/B35G2wAmaWup0zZb5WmA8BIJT28sx4OqxgTs8vNWyGrHap503XvfeLA8N
x8+DaJLiDj0UIB5kLtmpTKbiTIdvvM3y9HJSCKLbokwCBDWd9SxzzUhPSZbj7e7pUdy6Xe0drcTT
do3wvsy6bZxsGDy054LUO3EXrn51dEyuZDK1zj35517r06x8Drm+7BNplrt6nmBLeVrEykTDjGld
L1/4FcKfTS4EFO5boLJjByoM4QIolvyEb9XmfFqI65aLXneXAZnBtAYnOARN4KIDDuIo/61Ba74p
pzo9YTgbt4sT4O5L2/An0tHumxsXDbo/TPrgBFqQIo7L8AqAfBtjoChNq6HB02pZUXrme++OGTSP
fZb1LfcF/KKXm8GlgTP2RIzpDirnXWBbgl+gowDEu/EVSoXYOlb1Kzcr47YrAOuxwmA0job8WHiL
eOpjvf2ZT25DR6Pzrps4tR5LtC3wjblUhkwFA42NK5FxuEZ1tDSKYhRm6Mvvc3TN0xa3o7OBajDf
WO00cubg5LZhjhk25ULb7hBUFk1AUTCnuFSVKcVXZ4l8tKTuKR/qif8Gkbhs8XIWL1NtVPsAfss5
qmz3rUrH9kcJpug8OxcmjTOjgqKRfIWdj+A23NjRqXVAg0iTIEd7zJwHdtZhlxtUVkFhiEduKdrZ
ycb+XBtR1u1s3n5xQgBonBzbunAxXZAiJfbUiwyg914K9PXGdmJPjs92llVvddMYV1XkMqwCTcE+
tLvkKgcQe5MG/XixcnfjFSHkxTX94H4XhJ35g+PB/KQHJq1ud6rLhlJVWO+xvTqHcZzxYyaJd2Um
KF905AkcucB3v7aiRrNfYx/aCJTER6qmTMdAl9W8t7mshldumdZPbmOML6RRhEjWCg0CXoVaYDL5
MJEp8AKRypA31w4cf1rMwgtHwQdIieLsGv/TSYxmzZlLY1GlXWtWm7zTi1uOch26M0EhIFhQkmdR
U1/NWVv4IvKCfWcH3c2U0FhH3Ruc7FrTnxvqhw2NLg3rQnlhwW3aWv9V1VzvxgwviOEY0QObenrn
OFG9C02netHTPrtCouD4NFLbw2xOrAEVdd5jQkDTjlpaemJho13jRHHxaiG1GfZdvjhQKzl1BKjr
Lu0g5irt51fdmMXXse21gzbZic+tCbO00Wd7aSG/DEuXXEITStKvFMv3j+Wy3s7STO+4qxnzzo3z
yTf6Ei9mv3TJHlCEgfel5J4GSQtm50jWQgwx1b7OTBBU88EjIiEBshDDRv+RJKVZnRM2tQg30ijq
lqwaJPbZBmgYJ+ZNo0kR3OoRhzaq550n+wdElrGdcCiucuqeCSQcKIxWRLoZWk9oYWifUATl9w73
dAHHJYg6FtbcqZb2lrI39wuuLl2e3rEP427elE6GxtKnvR4k2mEBMRL+nnOA0wd3Qe32oCExK3//
m5n6AezZVkDYXTgiwpGhceI0d+shqazxs697tMLGheOQy3GuzBOD81q306lo9FUBSKaaORq3NlHV
WWGcsEhiCTu2WbcylUdNHNUM1Ckpx+jT1M1c3RZn0+pjtY7VbClxKKEWUPtoUvMUtv0d152vbH2f
AK8/eJGWgk6fAxYxZHnmCcwdZu3wUUsRfK96k2rcqDPqaEVMbBJEDf6wu/m75FNf+ezLv+c/JHa6
DOhcLNmfoNhkrNXGdaytzJ6wVNi4hS3TpOp9itDU76zYtEDQuM3Kl6nkEiCfdxOhg0LgSInJKT0g
flpH9f9/KaN1BZghFtUJKvCm/GYln2WPX6b1O7xqNWG0YQONuJNVJwfthbbN0MEhn0GEEwOQXZmz
okaN2lJgvCgb/oiR/rGq/A4v8G7Vl6hGjU4UB9jji+qUee73tCnvqWT8WfdodW7WVpfmMp1PbKh3
ur3H47ou7UcNGZ3qnixdK55POiB6d7oXc7oOLG8qqzfQuRindDifQg+rum1c0lW4XKz7wNXwT1kZ
em222sS0d6071BL1NYrLfuWrVCZn1KItbt1+PDnjcNMa4VEvky/rXqUyM3mTSw2ffjgVZrcnvum1
ld3KEVdyOF0LAGBntMMpaNN6j9BG7GU9mytHXNky4WHhdke8czII671tJq64YOvjdbumGsWZAm+o
hYVWtb34xKve+R0EYt0vV5M4Ew8dw0jo5ElEdP49reSykNvpuk3CUOZmo+VVkJtLB1VSkpWJ8AlB
oLHulapBnK7XRinU0pz8F4lYPzw3drnuCKTmcGph66ZD2NQnZBRI7DNs1bUB0GvVZ66mcNrhJEBQ
Qy5nAQcSoYXPyZSM67YgNX8zRqdtirSvToFhXOxoksNsCkpp3U9XZqhrICVZZFmewmJxAWUMtxTl
y+26hytztICBlBgxPx0zSLqBDHIwMLmufLgyRfusjfN+YHOL9ewJugu9mKL/LBNW/G8jfmeD1r2/
j0NYuHRrTgQDg0f2ydSSY2n3L3QRIaZV5CzCpSkvgmV5XcnlNJXNdm6L5SxcL18O8CTCFwyN6XUi
yLORQetx12nK7eWiQ5u2/SUmFC5IuPoLcb7Z0ur+EjTcdmE0oCbR8JY2M5rEHpWhmE1xqmfw7uPw
U06gUXEvbigGuPdj4aV3mY56EeXadIsbIz5JYFKbKNKus95+jBvvLiGhqh+Hr9McTftpSSmScc1b
Cv5sJQttfHKLIj10jh7ukdV4h7TxLl3V6kuKvWSfhb2BHjgarg0EggKJAuz0+WaaZHhYStG3zwQA
XFlZM5YbbF3aLxDAksqBGFBAQOMdbCS2xmgdK3rsZ5yoJUWoBJBsFN95dRDcwcPc62E7vCazicOx
c3azDKw9ev4bw22+LbRrr+0+u9OKgeZDVGtPsimnt8njZODoN3mRQpIhdvjK0ADy4KkESuDGF9Kv
NAbADtOAAFNrp41hFQhQ8OoWGHTsDSWGcxz2CDbLG6PKrrm0Fo+TGwRHoQG/dpCx34Iuw9o2I/Eb
IALa5v0grPvBFeOBS2COaVROuLkwhG+LQOv2VjL2W6KKs69JjKwq7rSjgUTkPgVwBYPtlmZVscvL
5HnJcnfL6ayYD0ulXcEreaq0eaQsgoWS8+bOoyM27+Ar39u4cLaIQoEdNdN8BTcAlH0auWeojCMq
g/ms4bXE+ya2RhgEW5e3X2uWIJydhsAxgCx65VgGJoNCHtBftS9UGZEjDHSUYf5TrZS540GryVAx
bk3gW1vAJvrBGTXT2eKsxYvmmM2Na0Goh2Zj1xCW6dt1Viuuq3ruzoHX3ZZ8jBc47d71wPQd3YZT
FhydUWzzYb7qO+c8hsXz2M1HI3X7Yl8OmJtsz8keWjr151nofgKJct9CC95G0sOyZIDOHODM3uBu
6rZdrT8bKEIOOhRsPrTEy7fCzdOTXGjGSnT1jovT1w6PAPPpPbaXvq7LgFb9Hy91idCV+LElxafr
HkvUrrYxSIaOm5NoscAF7vXfi7186Tpip+69ULZgzNsGtpAxnSHfzfCcC6awc+uaqGhovEz+TBga
LJS5XvBH0i/CLtgN1ikkp+Kb3fe4IBtXfwRL4ZzFWGIkgF2bfx2hvTAI9rgl8MqbH4HX+IK6hvkc
lD1BB+V1ajn6OQbp+q2tW/3Qm959rSXV1TLSHZLRDozRNUnq5dabhkN76TVjbzP2tWg2vU390kWD
dXTjED4OvAJ4CXzT24u1Bw/M9CWFBHTIx/jUpdYNHLMfMhzcWyMxoTd1DTN7Xqrl2xJnGViEOBZH
0P/mthypmQ51dMp1i55X3s4gJkDckjLhISB3hIyXQz3E1lmYMgl3Zj/pB3jNvog9093BHkeYBo1r
j6oi0HbFXF1OVt+jiFALKCfZViRO+dsICo3CeVq/xDEtb6Mtmn2E3/M8LMFLFjsXf9gy5Hc2pZ+D
mZcnevDMDeC7Xn+pYZU2qkFE8xu4OSwzgX2Fy+ANg6Tx4mlc4pCskwhL97TeaVQ40QAin+W/B/1O
ALrYT+Os0YevLuIm2Wja3sUN8xzhltq7bSN3btrAypFhw7uIMNfNsV6c2zm7Q1gT+MQ23Gks4VVB
BdCyNMTZaGjIEhlBjLEcGCDEXw2nuirS5ooPTLsLsewcAhkBPabB4E7otMomRx0gaihaGP2YzkG9
/KoKhFFpa6WPCLhM1IRj+M3QvPEx0W3nW1P0mq+XKB8JL+887zvN8f6nBny3gapT1E9B0/9GuKbd
wL5DKznzKlG49qdQA0k380Z3dSeXBw4Vy6HLo2rZIQFGAkCX7OdgN9ynB4c8Ng0Dip7jAJrt7DuF
8ZlI0yHFPFeZe29pCKz3mgJie3PfjRjx0o6oPcvuQnQmzcSbsUvHAw3ufaekGF7pXR1/RRLQladB
s4d526HAOyfj4Mmt5XWvTYsO1AIkfhryETld2rozjRyne+vRP2wLr1uQZdjiybMuYpIOA2JA42AH
3gRHGYxi3B8gaAzQIdsWrNOVN1TucUnL8EzjBOSz0ZzwAUd4q2v7HolFvrNoN15rnk7Lwaz2lgAm
vZ3z8J66IwFFi92PIygfK6KlOv2hfevIGw1qeP1d0t7ZplMTHkUlwXl5zdMQZcZXnVeKri/HbQWO
orQrUT3Dblr6nVs3pbVzE1N+ywaPTlut6+5tnS9X8JjnK1ug/ZmIfzjWyYLJVbPTtzCNnHxHIb1A
cGb9AavhPpQNHdMui39ZOq06VHVG+a2fC/2mGrzw23DpkNf4e3cZCzKciTKSyYYzTbaN4r7D9hHD
vUgyY7jTevzUfZBDp5Kda10DdX/CoWVch6gFsZnK6FnW1XynJbl9vLQ5UATbk7H3TExoAOjoMgH7
u0u6Ybm39YWLhyVOLGghyMQMAv2hajOZkGKBqGMr6ePW21zPGras0kKL7Rk0PfKqaG9QE4KrIpip
/zJienwqk6E9u3IonjFL9ftOWOELstSKAwJ6+O5AKtB8Rfd/Kk+pQQoQJL5IkDbV0qbro4I1KMnK
zVhxedYWGwMHce07hOv7OKhh6TuztRtL2x8B5W6wTLOqjdmz3QYjUQXBlxoNt4F5qcmOJjsp5zpY
NVbPX0j/5y2J6+eAg9gWLVlxP4cJby6X2rpMTP0SdfafglxXImkDFWafutKu021i1gJle4uK5pOr
4gexcrpymcNq2gEZmC2YJSh/N0ASGHkTHA4wcROA8zyO6252ulITTSL87RGnnBM7DKfIvsXCSfkV
wMWai4ar/kuWhbAXC5Won9n2Qbiud1sJw7r798M/SDB01V9vEfQBcCoJ/HDok90U9y5CowW8dDBV
J7OM0l04NNkbEGEdwHnjgC2WlbavpZcRLukQspQTG/TJj3k/6I4whr+/isAxQLtUFgKSSm9PlZtC
4xnLHPLvwgEedgz4qCgJmxeqAAEMMJ3MNORHQwvzwXDi05gH8S61ZN1veiOZwfYt3YHWpANkM4pT
jia0RP79Wy8/6f9foaSnvHWXRLKePpfrF51VYBztgDEVk/NkRZp8+vefsD/4E8poUNjgWDBarg99
/2do0k2snW7VrV56l7/5n/kXJDnNWXBqSNxKe6uXYNSHyVnVJZCeUnTDNrSA9k9dPyzNZ9GSG4f5
6ZO4yI8GRbnTO57XYdh3pe82rbOPsuUo7KZdNSqurozKRIinFfau5+u2duMRRwUi+mHNy3R1ZUwA
gNPel43n14v5XDSgLlsg4J98jO8PiqsrgxLlzATQ854PkecBp+J1zmRd97uVMseA3YBKVeeBb3Tv
KY+9wRJcVSl0daXI4SRma7UGj4YId0oC94+WyFWP5pj+9+eN4VgY+mXqAGVOtwJO2UZry1ULvvSU
vSuK67YcMtf1PdJ9dkHfXwtEGp+sge+/Sukp+5ZtQb4Ecu/6k4uWFKvpsg0rueojlJ7yMr0xHC0Y
Wq4PzaA/Bgs+mEbYj//+Ut7fcaWnvE57MKcJGoXra5MzHAkT0ZG2B8suG3Hs6YnhfXJ0uIzEOyuv
q7zbvNJNs0W57pvTRboypiFGLty81c5BloyWeCi2VoRe89//rA9eiKu87Unzau62lfTrSv/uFcmd
Q7rHukcr79qVRWNGqHz8IsnJRkByuIj0ft2zlf2JYCy9y6mA+o2YHgF6vnl5u6poK11lX3JkRAUw
MdmX2jJ47VFbPC+tsFYtONJV1mDHtD0iP/jh7hygWW7Mr7WQxsqHK6swWYggPQIentZUhM8eSXKf
PPn9o4t0zb9XnNGyIzOCuenXiWXfWImdnPDaDUfUJBQcrTo+pAZik0IPq0/m2wfzQCr/lpT+xOSO
NQxw2NekM8abOA//yMnypdHHOzMbntZ9SsqqkcXk0cxBL/25SgWcG1JZ8Mi6K78mZdmAmt6HYO6l
v0hp7UiX0EBTaOv2AamsFRczWx64iQOMJSODgLr6vh3yh1XjIpWVgSovGe2ycvzei8+o64BZBL/W
PVpZGUQcUXygdulbbkz6ReLdlwCxPvlUP1jRpLI0IPatue87+EJsVuu6KKLHBnLNJ31o4/Li3lmf
pbI8UHwhsS0t+Vw8G2EBrsP2a+QJ65bwt9fSqCmtpBdvUeIQsDAN3Q2HrWzdYi2VxaN3dWSEiyXA
hWrhDiM99R0zs9ftzVKZ4/1QmiH+HOHDTrbY9HX7bgHv+dmV4oMNVKrzzIwa3Q6k43tNhOIO2+1O
gsJCxtfo05eFYvm686KUypyLIDsAINGF7xh2+yAcbvlQHqtPNugPvi9HmXRxaKDkSWznIv9zSUjY
INmODqsmhqPMOdmFxkydUPhD0dC9sn6Fvf207tHKnMt0qsqEIgifclO/R4VpXbdirHbrnq5OOj75
XseRy5BD4oD+Zu8Qaq5b5hxlykE9d+oUZbc/jCPQx0TXrpHFLSufrkyqkLC9ZjD4WqRRZgcqG8YR
1eHPdeOi7GLxgKpcSzwWI017CkrTLw2Ul+uerc5Xb8kuhUXht05KROzSH5oc3ta6hyuztYHxVg14
Z/yw1UBQZ4FJpcRNV34uygwV9VTOMXp8X47xHzk447YKZ33dw4UyQYmX1Cnd5HyLGWLmrd6BgESq
KuS6oRHKJEXxioFYzxh3uEh6QcO3s8EnrBp3oUzTuRggDqWQ5WCwBNddU/1aKjzf6x6uzFKUs3oF
79z0Yb611wA+SyKY2+Jq3dOVaYp8OO5QwJrcpY3vWA3OU92+/vvRl0e8s+kKZY4mLT5hAKymb6ep
+aUA4HMNmr65ChH9r1vWhTJTOSIA7PQ825/CSiM4TsLPwtLz799/+Z3v/X5lqhJiqRsi12xCxy7A
a1EeRGKtU39KoUxVq1ncHHIED4/HDoqDiTBxuV/3w5WJqpHxBRA+unzrerurR+CnRLqsK5FIW5mp
MZwDQyQ8PXIJmsqz7dR26364rUxSEl74ZJwSq4uu/W6S5DU1xeOqMbGVKUozwbCwpAnfSt27ZUqO
8J9f1j1amaDdQpRyFcWmb2Wl2E1jXW2wH3rr1hZVpw49eZSJXZngvINXpPq7Vrf/rPvhygTFKAjJ
HUc+l4UhIrCIjnoZ2su6Fd1W5uYwmAstOno98Cm+egJkv2dF0cpRUeZm1adCkMpg+rQDsMInuEdi
MGPrZr6tTE7hdtUotMH2MYnhddCCH8uUf1s36MrkXGra2S0xUT45bX/wSPxxa/G86tGqOaCJ8ebH
tI598rZowkW6nb3QJRzW1RhVVeyM0xo/KykQGDgF3WX9JvW6ddNTNR80putAeuB9IoXZOUWqk6WF
cmvduChzH4Q5DrSwsHwRZL9sWi5Ztm4Gqd6DEJKdYVeW4euLfW803Q2N1ZUnRdV7YA5jEoTQE/wO
4toethJ13dAN1u37ljL3i9qLPUCbhp9m2RYy8jPw+k/6dx/sm6r5oHSmDLpDzaNt8dsLo4e8tA/r
3qQy7QuTRh+gHdOHbhlvWQ1/V/3KyqdqPXCbBjkNZjaflADMdsTskLiw9uHKrNdyj9zPNLR8CEfP
1gK4aUi6r6sGRXUdVFbjaAMSEL9sMR9OjXNPv79fN3dU38GM0Kzx3Mz0ZekUPyzgtI8hrMd1v1yZ
mEudyTkpe9NvYMleWWP6hZyQlV0L1XwQgBAhwsIw/LnW5oPV1trOHTt/3S9Xjs22hQA2qVkLu6p4
GmSNV7MLVw659XfZNkLtR42lM3yixoDCpSGmRyNsVj5dmULhEuRJR/KND7HlzxSOzCAk6+tGRdk3
h87LnSUxdT9OiFCTWt6RQFmtLJSbyhwK2xBAplHpPnlcuy4zz9DQf6z64apBIBKyrUw46qyGCzxg
9wUN1LovRfUHjI1Z18jVFz+dAGJsZRjaz0RMBE///uUfXLJUg0COk9W1R133+7GL8p0ElU4JM7Dg
fEV18Um1xbh8HO9chVSnQFZ6Q1Ysoe5beSyCrY2/7AFtWoE1HHGTu/TwJexiJvZZuITOA10n1FBj
GV20cP4pQALt//3PfX9vobP+99zQ87TyahvirSvRiLqa81r37nD898M/GktlUpekoFm9F8x+laDN
2ZJgBKLCIAQarzhhO9O6TUx1L1ST5chW9xa/mElVmOuRyPPVx27VvgAsmUBBSFk+gT1/PBQoW9Kb
PtlpnA8+A2XtKAYPxsFkLD76POzpiZm9EvZk7mc9F6e+KROxbiExlIVEZzzCmLR6qmRifpWxQLnm
mcZn7YDLY977nJWVpFpIXXKTeCHnlyjtsaqT33HtOj+1pImuHUmWL8GqdYNqejF2jrA8IpgNiJ/D
kljrPgLV7hCaDalrGBv8hYw8luJNoyPy/vd3/P4kkaqQLYSTSmI5s9WYiBLM6+rWitPmkx/+v+X2
ncFTtV+jZkhIn9biz4QzXC3ZCD5BkADZRXO5CxI3RpTp4Jmf8mIb2IuxybwEbodRFsB8gBU5bVDS
4r+keZDPZoEayuilRoND7neEkjqpdCuH5QPYZc1w0GX+e80gDqQ02yyd/AkLGHBu+toLUbirBhtq
w99Pr+LKsccE6/1UoLylMz8cpO2OK3/7ZSb+RxOla4Sj6FM2XVQ0GdLrDDYdzMJ1A6Osd5kZal67
uKMPCTDcFeBNDGBKq3456Ki/f7kWaV7azqxD0E3OXZAQWgoabc0Pl6omj/yqLoq9Eu65PX+vsxiu
ryvu1z37Mqn+M+KF7RCcYxSLH3bB23C/pMnPdQ9WjnUdMVQNwH4W5iKvzY3nUI7egP+bVg64+fcP
z3T4UgImmW+bRI+7Y1VtASuGn+yNl3/+e7NeWZH7YCgqsjkW37FRxJNjWexns/xMqfDR05UFOe1q
3Oo1T9dNsF3gNfQNauhVJzBH1RVq0IRAejmzX3eheMJFPd87baut+hYdVVgIZsnOTc2d/SIqM8ho
8YACvZtXndYdT3mp4J/sEhDP4De28cM0mmRXkkW18uHKOw1h2dllPU1+RcQOEZlZcES3GH6yUVyW
1///xTiq9ooTjWUWUQeTxIHWPgUkzu68WJdncGxAvqXZnPC0oSTwum7lv0jVYQWuNVaDHff+FLHY
1E1/Q8LuqoqJo4quKGbEtQ1b3Uer0ANVNYyDSNt1fXz4Q3/PXuvC+oFT2Plmg+sUXq48GvSo1x2b
XWUxHuEqId9wWj8t7KuseyRNbpVUxlGFV63lAR0r7dZv0+CXHv+JB3Od99lRVVd2Pskh4GbmF2I5
RGlGGuCo/1mzGDuushiDRIfPgxwfVe2NvISpIb6KP1kRLq/snQ9flV3NRZMIqGSt71VNcxAVIT4I
PqwrqzOCUzEE5hsWsOGTP/b+yum4yhzOBoNLccQ/hHQpsKi5N3yZ8Hx8XzdMyrqceeRsLQSd+UFF
IjP6djxrEO4fVj1dVUKBMw/jcskbP42G32Og+6JxPjnifzAsqg4KZKHRlhKr3xCDV9am7+Rhrtus
HKlM1S4dPNKL+eSLti39BA7U7rLsrJuqqhKqFJoVaNrQ+FCTgW7q+sab8HauG3HlxFckEUSOip/O
WpbcXJIMdxmWu1VnBEdVOlltqk0hMZ2+lizJbibkcCOm7su6n67MWMRy5eLNQeVD2ztoep4RJFql
63ZCVUUlueo77eDU/pRI7arF7HoEFrZyjqoiKixNYeCQQuuTKvCICWGbT9Pbv0flg8qMo8qmyD62
eZUEJlpQyK4Cgh/rkeQPkAKBVd5rhtg3nnx1QiLN4OwnN3aB+InMoM/6CB/s8qqwCos7JZ9xqn3X
yGagfVFmH9vaNX8WUTSdi5Gkuc2YWeNbDFl73aegCq5mbwFJ7XqVXxhtey4B7uyLwm6e/j2kHywd
jjK9e8YtdTnq+iSJZrtB675W2bo7gOMo+7BOnrYBsqvyW9CAFDg2JSkO6+a2KriSpTDJ+LBLH2Tl
rjE6nBGf1X0+GpLL///PnYhUYIJ7jZQhGd1H2Pbu47qhVuZ0U0l3TiCM4qa1t8aCndDW7GbleJh/
/+jKajVPOFPls8zVB2mR5GgZdrBuxXCUfTcVZfC/w7nfy8DYVIR7NJGWr3y4su2myZTBhzZKf9xe
jO5gYQl3XTXkqs4KrQLBK2Qb+E2kF2enboazWS7P6x6uVFpys24jUBC538bG9TJ0z5CdPylBf/AJ
qhIrAPF5AhS78BPH/Y4NDejCGD+s+9nKrEydPEANMpe+7eLC1aZzIjiDr3u2suOWqFr1mL6cr9kE
X+G5TcIzUVnxuqVQ1Vh5EwkLmelkvjv19TbOknk76fPKbVGVV0VuOQcEzxU+QPY3LSb8ru/adXNf
KNPTTMwojlwr41tpiaW3NPJ0jHhVEcdR1VVl0NmYHi+j3uhXXFFeLkznf7/Qy4t753QvlLlJ4lqc
GGLOfJwOzrfS1cROLPQJ2iBwVjXQwXL8vXKlNrllQVCyktvaUyOBplqetu6+pkqsNGmZyeQsmW9P
AxEQsgmRiBbduoVLVVnpudMboREWvltAGJB5fVoM4phWjbytTFPRRQ5o87LyR8dpv3S2ORJb4dY3
WYBqf92fUGYrKPgFT2Fc+qSl1Nul7ZKtU5eEvk/6skqy6NjKXlqFwzK6XcKcckp/mLsrSBqHf//6
D9ZIVXEVlfrCDTnN/cnMY38uh4C0OGv6ZGw+eroyYRPI7xX5kpWfi/JnSigYkdzjy79/+QeTShVc
ubFFOKlW5n6k5wuJpsI9V9UU7IBzfNYUuRzf3pm3tjJvx9IL9UEEuW9olf6oAR+PNxY45ps4cdEb
a4mznyPT+WSV+GCwTOV40CZV29SDzIHWzHdO/IM08nUbodoFNwjLCsOpyv1mEVBWyi9Waq17tKof
0yEfoU1zS7+VbbbvmvNSAw799xv+YEBUgRchMYRG5DybnAi5yRNIfwaxvOserhzZOyjmtTdaud+V
EXh7DWhMWGvrSgmqxsulv2YUwit9YfyZXdSGQwyGet0PV9Yb8DZVa45x5adzQHnLM9Prth/EJ7/8
sjC+88mrGq/OlFYLUzbzOyQw7sk2RZRsUU2OxWaG4PQ7I0h53baiar4ahGrDXBWZn2WXHNHhsRqC
53VjpKw7oDLN1CrHS4x8+kY17VulJcknX+UH646q+SJWXAfhziEk8giW32ZOMj9Bs8cemczLOgOY
o6Jn8z5LLyjBjHAugtPdbLntrMBat+Oq4i9OIthgZjPzDcv2YJT3xGu5jfPJ+HywaKrqLzsm44G8
evZzr65vxpF8AOj2sNToxidk5ZkE9Mx5ZnyyAH3wOkxlHou21MelHgp6b0a5l+loIpPDxGhk8e9V
H5MqCrNDYWT/x9mXLcmNI1v+Slu9sy+xkhi71Q+MiNzIXLSVSvVCU2nhvhMkwa+fE+qeuUpIqZiB
mUxmUmSCCBDucHccPwc9qjgiPahEQgwholC0cbNmm5S2m9JJ6xSDg+GGJw3R14MsQ8e1OTvW73Lw
dgVt7Oz3MIOUmpPKh88Nn4u7itL6wss+j/QTd0HZ8yc0KmDNOpHmvoYyF8Q3iohvzVu3dbeMGPoY
pvCaqb5fZPYF7DTvIG16IaB6YY/a2C09eBOIgNfmfhDr/FoCZvl+QLcnRCMqMUZdMbQP0NF2wxJL
G861NEs64uIcr0FA3gQKQMVRQQ7HzZptNNcStrtEwR2uopy+FHS6IdC3ddudNoZrkVvZ76avUbHO
2+OWs0dZze3J6f2Ss0V/tzu3tkbXXIWJg3c8PCrZBydoxIQXDrIXdqaNmNKFGmqqdH0vtvKBIWeB
6tT80W3m1q7XOSc5QCz1fbfJs8JEHmUqc8yHvlVtv1uWot39oEv76n7lYbz5610za7fM34ZIaaNL
hCakvG+HfIrqoQPh5uTG7yS/9VF/N2+PKgigBmt53/VQ9gXaxztkZHeLFWzoE8px26x3UtyPbfoH
xFQPez1fGPoFX2Ajn7w5LfoJ7Yn3ct58VKOLPr3l/TjfraCrfwL/HvnSpHX1wWnr2EgoBQamNjW6
uO9CDfkTs2cH1DPTC/b6wmFoA2ggk1VLUe3FvZ7T7q/VzONVRom5g5Jle8F1vmBXNo4G6pAmK7a5
uG+LFO05EyRN6wE6N27Lc37qd5sIOoLhCIlijC7M7dJt+Wkb5HTtNrhltmZaIZHcyAw9HctjL/RN
Ou1uHM3Spi4icptTXrPsvgTi8VBn4OD1Cu4GwJa+lRpW6Jxtl8Bk96vSf1Z5cwWO0Tdui2LluIGu
dUCB/AO2W7xLp/GhYe2fLkMLG3ib8qyfw6LG0Gt4o+vuPa29T25DW1XjUe7pMmWQOy/0BH4eDrJl
I93geeIHeB506yEn6HlJUE/HtZluF9K/d5u3VY+i3uqjhoahU0LfgdS2j0rPd6NDEMo6UAec1Yss
i+zeQ8nutAGQDMqFwg1WJH6ARHmL7gqqvET47VPBt/tUh06RgLDxUFmL7rBso14SFn3wOJsueMx0
6nToCRsOBaXhrJn7PLvXHVsew5yvp0GF3KnuKmwqKuMFKzGQXwUeipy7zws/KvxLokA/P5qEDYfK
C9hPwzD1Qhce1Mc9PjwKcPK2UWrofK1xo30kyruU2f78XhYs6M+dL6CXS0ggi5VUg1cISFB2xbGD
TOPXsAZlPopt7ZXpB++wc5E7uWSwPj5/JPGWVhVB4SVm191XL/TmIxKK1Kn7UNgAKbItJNugjZVU
pP845dlTAJIzJ0O20VF52omm7/HehfwKzuPuWFBBLxyCL70Hy445mxCKtF5234YgYoL0VX+1k7m6
A/03NBmZ0tArM9Md7mrdCsyAHz5/DTLVqp3nyUvaDbsYqjHojwXFsNtSWcduztWC3YvaGgFVPSg6
n/oxuxC7nef3Y/opbNgUWM1ZCRyiSvRi3jVr+bCXxinOQQvK8yXJl7XwIHyb3fPUBFG/mvdzKhw3
j3Xm+itUDpcWZy73zR0L5FewEbvBGYUNkKJ0mwoJ9qlEt9NtbdImooT4F+LLF9bbhkhpDjF4ka1p
UlXNbT3xDwb9q067xEZITXnA5iVjkKEVxWfSr/01JbMbU4iwAVKQWWmGESoFyew3X3MCvPCIetrB
bea2udbY2zQdcQSA7DgK6+WvwNdud8HiB3yU6odihIREYkrzgXj5q6Vf/3Sbt2WXfJ6LdPMFFBZ2
0ITubPloRpFdcL3f7mR/Ypo2PKoeoKSa4SBJQLbT3hsSQJ1nDvVDVmrQmhdIIq4HtMxHaRuk10Em
vCe4uPbW9DuHGuao1z+Jgqo7JYJ00IGZ+WGGNmcIUYRq/szRBvM26Fj1qZQ71EZpXslXumyhTts2
EINHPs701wL4wD+Zz4Ft8gZobgpIEkIrI6wh4+nrj3nY75BfbNAUvDbNY54TT0dbOa8hmtEm8LJ7
0G+CArXf3HeS7wfjQbRbZmELPqXaX8FSneNyfh2DGMCL8sMWejnoOcMFtPfrXiVZ49XXHsh0b+W6
9pjSqtxAc6ANfO6bep5PZGAsTbpqKqDHO+Eqv3I7kW1wmBETcPoQJE6ENpAUkF2kKZzIr7fcz28X
hI38gpRJXunzxHv0vH8dkezdFgyNVEGTPWS0c5P3EzbYa9r6UUA8Ik3I4F+nYf1mRUh/4Su84AJt
qFcha9DfLGOYpD7udbzanAQfdjdXYmO9oDgid0Am0kRqlhSpeAd+QrdA1YZ6pQvqM7WawgRU72nE
vDfQtb/Uenf2dD+xdXleq++y9rALOh/Go5K0Qgv8zEx23UxQkG2nXbttS2k5K9ksk24GyMHMEuT6
kpv70phLZZOX3il9Pv91Bzi38mSYoChzS3bIq3QLKR3fqWWsdAEOOoAccjKLxRw5OgcPQwXV5V9b
1EtTt0KJrIOATb73Khmm9HPRkU/zJl7/eugXsg8b9iX2GQRV/pwm+cKbY5HR5RQwVUIn14iDar39
dg+lG65b/MC1hbLMBrb0NNn6kqII1z6JJnAqBQsbB4bmcj7mBbyOgarTYVDbKYM6vJs/EFZGvwho
eLRiwsRTv77q/f4hm1I3tj0hrNACrSl0kGhfTpY25KAiCMuTkE14/PULfmHv2EAw0WwSrAGIiqZJ
pgePDGWkdto7LoxlsVMfQAQkECrhPa79ig3I7p2X79ymbllsBskymL+nEtnq97X2Pxc8dXOUNg5M
59tYmQarAjbjm3C46YLBLVuxYWB9tq3E24lKQq+7R4stCD3E6FblsPFfgQeFGb6eZy3RYO2n1SEI
PbcWAGEDwMKK7C1ETlTSDXOUQ6cj4tA0cNsnNv4L2y5jactVsnXqoW30eIToqpvqH0LO5569MFD+
8OYsSLaivW5LthzKMHc0fZtmawrLvK6KTCbFVsSsSSFX6hj224ivLS9kJ0UuE7ZmIwS912s6qr+c
bMeGfPUkJ1A2KGVSTX/MkIequuW128iWVTbg0faDspBJXcDaFZW3Pm+f3Ma2jtEGngkyQb1M1Owl
3vIXq/Y3biNbR+iWkqb1yXmtPYh6Ea/0brYR5Tan0W2AVN1UuRlNIxPU8gSIAdbtUIXk5teDf7uw
/knkZUOkdFNDkCoD9A1kxTB302r/sJUyu10qg/BdqM/KC/LIhJuIfdHIj7Dl5sZM8D15OrAiyip/
PUk2C1wzemguyHCgPW49zQnuqOv0YMqBuDlWGxjCgpDJVdUi2aDqhk09Xf16EV44xmwEiMx0J8oa
4/pSruAx6fyoLS+ksS+MbWuQp3RCgkdZADusYvRasoieNeqcJm6jxNa+VSInRiYod3ySfvNBwxrd
hrYCh7ZTgyRUiQRCU+ux8Mf1ion9UoHypVU5//938X6Vlx00iDORDAt/I6q+jAD6casD2aiwTRGI
9UgqkqKBEplsPqltdyt4MMs9eXoHhM3jIlFInkFDs6BaA9lBR0O3HJRSGSKzCaQWoNP7soTgdONs
dMt+bDjYXlfgG18A8it474EwZ4COp7qI8nihIUzYgLCasrGDxJlIziCkaDkLUQQSskURwfl2aLOQ
PWUpHd/6Ke3HQzqrsYhmOajr1szrgcyDcdu2NtQqnYbF91RKk3ALHry9T9BZ5dTRL2ygVVGgvDAa
zZMpZ0nTdwlJM8ehLXMIC6Nl24cs8Rdg3by2vWdzeQlO94Kt2Qgr+LTC1y2jSV9oqN/V12Rf3PwP
texhhtTdBHAkTXCReipEHuebuDD02c/85Fz6AcvMC1woKKy07HpoblbmK6RIh+Ne0frk5OFsTPNA
i7aeuUcTBNK3O5nunK3NRod15VpCQ5HTBEKLMbQtX/W1ctsqNhSMIBCAIqghCQtTHQVeEZM9c3Nv
NhDMF0Xf9wRis8BdlkeV6yACg03r5oJsKJjHeop2pNxP+o1+NuOAe5HiwsRf2Cw2EIzqgJtA73tS
5MrEfXPe5PMCkVHo1Lo5ZxsNJuptz3VP96STQxOpNP3Ql+pSHv1CVdOmzxrHsS2ycNhxe9Yvb1ue
la/qdcg/iK3Ibjj0Qx2zAhsatqP4yJUwGy4D1Bv0VwIrOrsFOjY0LKUN8JCrWJNwgVijl3XdIdAQ
E3YyVhsb5itcYpAOoysWHOdwGq7qwuduO9PGhs2B2SuwqmJVNBRRvVk9DijnXZj5C3vTRoftta7G
HUlkUsDZHBrS1jcTxLuvl7yiF3zlCx7ehoShd1+rsEXnc9YBywJir8PY0UvZ9UvztxJgz/dq2ht/
TQITZA8B6ZsErCrF45Ly3i3+thFhaV4NEOGY1oTlw3ADzVwVlahkH522jq1lB3KZDhTZWB0GOEJU
U/qBBdot1vTZ8zh2qLsSUl/1hqaVEqQGKohGyDZd2DkvvVb6fPCS6mGEbM+W+KJbrhgUcK79Bn3L
bstiRZuNr0jYV+GSyLA9jsX4uLbTBXf80sStfHgZmEr7Ri9J65mnsM7DA8305LTZuY0JQ7lumnnv
j0k9e0fdfoIujNOlOrcp2yj0eJd636aEKwK1z7Y7rUvldoHMbUjYMvB5o8YbE+512YFn4SuvzHen
UAaK6s93yhDwJiz9bkpy9a7yG420p3Jd77Nf+C5V89Tio4EBY2vefSiy6TW6W50sk9uAsLrqq6GG
ii9wHV4Rgc5zYHPtZDzcRoTlDUP5S2QTMkygI3LqHzw5hE4HBrcRYWZrm2xczhPPl/3Qd+mdnBl1
fJmWYW5VB14QqPokEBm7r/zgo1HlGxeb5zYcbB9Al7qh3S5JQe8SlWx+KpTb+c9t7JceNI7RsBkT
3fhf0kW+9ev1g9O0bYwXKsdjtc4YOp3qh9Rc+/PklC5yG9+lRZr3ihZjkhOdHeu+gA50Bn1ot3lb
ZlkbLoYeUqrJhFuwe9YSeXUu4bs5QpsEC0W6rhaZ1ydGbW9pS+7zvnrrNvGzY//O5rlfQmKjy/pE
Grlf1Y3/2dsDt2YWbrNg7Xs/VCW6AJM52/6mAKbo+WKw9fOTB8wJzycepEq1uym6ZAvWewnZdLNu
TkVvbsO5SpFX4N3f2kRD4jBWUi23PmncCCB5aB2ZPfAemgOzlCC0LQ7oPjzyDUJ9Tq/TRnSxuigI
RaE+acGMfOp5p09BOBCnujq3IV3pWkOhYaNDYoy6FSJhi7wQogR4az/WALiN6GoXTkvcYbSJSitv
Pg1LB2TP5OvuUwBh21dkycObYK333s2ibJBXUClIepIZ68Slf0oDrQ7VNH50ewnWOUpFAx5fGdRJ
MHqfhjZoonBIG7czwwZ5pegbJbunmiQbu3cEAsWFIk7BHLfVNWXm70Mxd03iBZrd6Ekc63RXTpE/
tzFewhSKpvPcJJMAJnn20CQc+qgYui25dZLCP4Z9p8smEY3fH7tlRPcl6PkdR7dMdtn6vAGndpvs
WfCx6UySarAF/nrm34pzP9n6Ns4J+KNQoQm1TbA6+kamfd5GQzuao+ZN8wBmr+JKDGR/GtdA38/l
ZE4N6citaL0Svi+YoQdW1M3x7AxVtPI6nQ6gYhzitNQLOYkRqC86NAarDTbqQ80RDnRlttxDcdYN
7g8G2+e+2NcQbBoKWC8zweeFk+tBG6daA7chVDkNSkOg3pZMQxp1PcQ1heZuZXhuQ6gavm8DKVFH
qmkKBa7hMa0c9cm5jaEqWLgw+DITL11zU0MH92u+dvnnX2+aFw4/G0Sl9mpdNCn32CuWz82kjitV
blgMbqOnNE8HVKmrPc59BtopMoHTCt1JbpKT3L7j7LYq3MIilTFACA/AUa5R2ZV/uC2LFRP43QYA
tmn2GAT1w2FD1+X1FHA3WjhuU3LJNfVClc4mDvRG45Q3ZQRGD+0E+MCpY9lQM4dh3wgRb7rdbwkr
i0Nd7MYtLrDxWaVKcWmdVUHsieVtgKJOlKvUc3OPNh4rgDhRn4tMguqEiWhFJBmVmXDjnYMi4/OF
mRvcSA5Smxh48uFqnfLqak3ddFuR9j8ffBQgWZsCwuJVBB+ytrjiU+/WEM1tQFbpa7hyUbG4A02r
Ue/atHM7S20wFq4BQinbkMZMwfaDfGQHlJXdEiWblGthEwIMCAbGXqnjVENj2w8cmwK4zcpVtjJt
ka7TGJ2z5jipgB9L5lai4zYaKwwD1eXDRON9IONh61BhSEGKe+GgfsHn2oissEUfN1nSLe54Xv/Z
0HCdbvLdz323SoMNz/DQDwaOjZrFQY7etrCIGr9yAyJzG5qQB52HXGDHsst+jMgKJsQzkaaT17Wh
CRCAq6Vp+y3212WLunwKjiMOKDfnYoPVtoVC6QGSXHFFsiICZeZdHV5Crb7wSm2sWrZCUmSvPTjz
ruijtZ9uBn9557QqNlRNLYYz8ELTeGA5v2o9NAEsCkUHt9EtvxWurAJ33rzF5WzooaLzbepNbihk
bmPV2mKXu84CGstDbVgfyWx03Ig2Vq3RLBB7qmicbfwGfFmQy2wuXb+89DbZc1+uzBCE1SBlXGv1
dp3TK7T0XSJue2lsK7JYmj6osnYNYpKzJ3QUvxEmcDv4bW6ynrX1WLZqi0cvq7PDWNIzxb8w0ONw
2ytWZCGJIWQMOCwItJy4yH9f6vq909C2hqBft5ksUhxEKMdAnGTuJNQsZeGW6tr8UmDiBGQNCnGx
oEiCMlwbPRXbpm/c5m5tl7KnjLUdIrnOG6co6MMrkDO/dhvb2i5ZDbZ0b9I01tsSk3m9Mfvu6G2t
THfYhTTKLDQGoeh25XGNK8xw9R0LmTZ6SM0bQLAEa94bADy6lJVvw4B5bmtug4eGXYHEW7ZbXM8B
uwoR8p6qZqvdLMkGDZKpaEAvNJh4zgmPcM++Rq2PXi6nd2pDB0GpWEIMttjiRq4loB50vGlxOeBW
M7LRTDMP5nrNOxb7fv6g1+XOLIHrzK16lBr9jhrprbFYfHWncrPcSLJxt5I9PbvM7yrIzQKFIujN
rXG5Q6VrrvL6XcBHcXRbdctKieI9LsFKhgMjPMrUP0EVzKnVg9uQpmkNCl5MjYnLXg6Rh7rOAeJH
brLq3EY1IWuRw2QwcTUO9FaFpjmlYIpwNCTLp7NBqDLjWHRfVMUtKfQYp81+iZLwvDF+UpKyQU3B
suasRgYHJ5DNV8QP2OdayeYNM3q88AXOgcrPHhE+3zX+PNYeKMVJPAZt+JiFxXis5ShPWxN6OEOY
G7iV20AnNUCsfFgDEgdd/oEHw1OaMrcIz0Y51d7iTUPLCaBwlf/IQtZG2SylW+HLBjotlCOtK86j
r8ErX3lNpEf/byejshFOYyF6EFytWwzV0updU+fr4xow8Iz/evjzO/zZu7VsNjDaD4CFXuPG682b
nkDUJoKwc3+qK+odd9aMT8WYof+hyfPmj18/M/jpM5l935lvOKpA3KXjribi2nhIXQvPu/IBcnsP
RV/zNJMBldBfP+yFaNDGVpmZdaYaORyqWF6jB+BjoAq3M8zGVg0yX0Xf4pRp1/Cgu+nvrN8dzwEb
WVVCFXyAatKCskGdH5Z+wd1B6KYrwm1klQhqHzT+wxLTSupbSL8tJ+Sag1sMa0OrCOe9BofMEs8j
SCfOF1GQZHM0ZBtUxeoAZQLgbeJadCwKCf7Ktgv78oWtYrNsCZr2mzcQTJys3nE7I1nGoHHjeuI2
nKr0A6DBfOz6JgMPzuotkfbX7ZXTLrfRVOMG2Y0a8skxEtjypgi8NNJmCC/c+L1wANh4qm2q0eTS
12u8gFPt7UzBNhfVJe5xyZyDy24uHamOuE235c2eSdEJucbFTj/MYo7SBXVttzWyovEJaLmqbeUS
L8UkIrCiVMDRDn+6DW4d8n0naqB+1wVHQNZCAFfdb3pzqvIxG1u1wJaaah10rIKtPkHdpEOJMvjs
MnFmw6sa3QFIsOg1HjM+XU/9FoJDA1IxbqOfj4DvAk4IEqwyYMMaD1kmD/6+NJEfitFx9PN+/W70
LoVwOi7ilngvBh1VE7jfG9VdolD/eWTFbNotPWnV1WDIj1HA5Vc+PHKS8S68MTKtnE4QZkOtgI3O
1yXLpnj12AOaAb6uRLopejIbatWSrJRDhe1O+3I+Ce2bSAjpds0K2YTnSz83ak7nNJ1jj5vugfbt
clPNIrgQcf7cEzObfUup3Mchta+xGfsu2qh6UxbijdOWtBFR5wNbpnO5xCv3b8vmryVz63JhNiAq
5BWVwqdr3K2mO5h5p9HOdOfkvpgNigJpJWvIijVhfr2cfDMXRy6YG0k9s3mvSLVQb1BwvD41Zdzq
HGT4EA5ynPvZxL4z1FUzEkxLhdHBPn5V7NN4GMLJKR1nNsmVqlS1eX6xxENI3oFk8iHYfbd9aIOi
sMV1W5VY84427als06fW98yV20a0TIi3BZitfDbHBZroD5k/toehvTD2C77LhkU1QldAbSgdQ9pw
OzT9WF9v81Qdi7V0q8kxGxslOM+LbC7muMRnVxOqrtdFLdzCdmaDo9qs9bdhD+c4BK4l8bz9PVna
7gKk+IXVsbFR+8KQ0gb+FqMiWlU3oPmrX1X+UN5OGZWXHvKCD7NhUoHuWshBkzmm5XzTEv7eBLlT
tAcisefmpE3D67PAR9yRkUXz6I1R5ZsLg/88I0SN//ngBcibfWgHwz8WAv3146JO66ah2go08xsy
0/ZA+8w/DCnafZ0MwYZJoSOLgo16WeKxH+lBS78++dnuRhXAbKQUXYUhoAoZ47KYkk2ET6xsL5TT
XtpHlgUXvO6pP6NsLFvKb711APRd0/44gEjoQoTw0iOsoNUP0bFWB7iwC3O6fel8VZ5WDauLxlZd
CqNeyMdtaqgQdFgdnZHHqqHUn3SZ+yc9se5YFobcZnJiN8L4tVOgzOzrTU/jHdd7VsVm7z635VCe
pI9Ey2UnUTvHkjMCzLIX5G5idDdPqYRcehnN4OFXTicCGGaeW0fdVUqPtfHv2mKZdTyqTKk7CHnR
P9y+gVWPqRg3jBnB7gJxasd+UHHdD2t6oTHm57uJ2ukVGig4A55sv8v0Os23zKtS8AUoivb3HldZ
jm/B2rNDrdG5LzJ2t4S8+0OO7fY+ZeHolA1R38q0AjJCq1eCYFFv0zwePQ956eaDHs6pfEHsbKsv
c9Z0WWfuqtHTU6SnLcyj0esrpx1E7IQLTBoMWNyR3u3huEX5uS5wBb6Rcblw9P/83CF2SwvYH9aM
rzm9qycSHHBN0QaRZzpHyVtid7Xk1Tiytg23O3/3ig9Q3psTtWTq5LL/iZ10eU0w+tOUkzvWNODr
aoZgPM5Fadx0OXAl8dx+fROkPR/G7Q4CO1B9gog3KF7zwLhF6cTOurLAm3dDRv+ONOXUHppmgh5c
XjaT00UIpFWezx8csmG6DrDg2ufiBGIC8PWYfF8vHP4vbR7LdKd244DPd+udqiryRNeqS48d6P9D
R+OyjbdexlzTxdyJOtUfW7Tn3OyV8F87bR47tQPKp2d6yte7KfPXOO8KzDsMm9mNxo/YCR4FnwJS
JKyO2CfVIQQi/msEQ9sXt+lbxZJ6YHw0odnu6matj34V5BVIGtnoloURO8dbhJyh98zWu3QPszfl
wrQ5VVBGaf7t9//r0/a/si/d07+vDaZ//Tf+/anrzQhV8dn657/edg3+/Pf5d/7vzzz/jX9df+ke
PjZfJvuHnv0Oxv3Pc48f54/P/nFqEeeYV/rLaF5/mXQ9fxsfMzz/5P/rh//48m2Ut6b/8vtvnzrd
gizi9Rdojbe//eej28+//0bOcOP/+n78/3x4/gK//3b/ZSs+dT/8wpeP0/z7b14o/xlQwqQMQ8oo
bhfVb/9Yv3z7iJDwn4iw0VgCXcpQiDPyqO3GOf/9N0b/GaDY4wdBAILrUJ2r0VOnzx8R/k/BGJcK
hx9gZmCm+e3/TO3Zy/mfl/WPVjdPXdHO0++/PY/zBY4bgCekD8IJgkDbt9PnkUE2vm3z4T5fQdl9
HHD/TB4rPlT0kzem9IwSYQGP54AK7yoF/mW/EOp8uyf5n7snzADfm6GPRHJwkzNpg9KKtajzau6X
pJuGgR7pMkr1hmeM6FsjVN7fbYZR8ZSO4zZ5UQnNSg4TYeh+gBLJmO1rJKcmZZc4Bb719z+bV8jw
pUKUmnz5k3lRnwncBNQkoesMxYCwkwUwP0UI5a6qRGs6/Po+yodpY3y6AjZC5ceQNQbdzNNSlE+D
qYCsQ5rsBXfo1NTkwhH57Vrx+/kpBeZACnosJkD6g83y/CyoWM1pz9CyVchi10e/85mJWe+FT97m
N/3XDVzfc0wqJqarhY7Firo0bnD/NhWk34+ZEuNrVVFc1GR0btBQJgB6e1rbpbjUPvXttuq7mRKf
qhB1XYZKHpH4G3v5+/oP6Qzh3kZJvPuIyG8hMgoxlqEO9w1I/m2mp1w27Zeuy/WrqgJN37Fch0nc
DByCJBdC3/Ojnk2FhQQ0lACYnjfeD8z0bZGnWy3JGtM0WObDQBooUa3rzkSEZq+y/wCW7TnPLrwr
mLj9VHBoSukHvpA0tFlN2r3zZFsaZOw+EctR7+OgIiEr3z/geBLD212MpQ+OGV5s1yg24f+NV4b/
fwRugvio7/uCYLsoyhF6nqf5XR2OQfIpz4e+ienYVWgp0X3HhyGCVni+XX/nAf/jZr53K+KHb6wE
mrXxtmHRAGtbm7NpebtA0HyI/a2k3t2AmFffAoe/7dHQd+gF/PXjnueu+Erwh7CBUFG82LNrfP7N
hjSTYcbpdleVntHH/t9LCCA9i5tg8pp3Y4sWklszd4JfCOR/eDTnaK+jwF6Cvor9AMH0JIDAykzD
nfRIuV2D22o90qqn8rErdqyrV0LQ8TRk2ruUsNtrjBqbBOCdS6pg/tTuQ/B8k00IxnvEOwNBSWZu
YOn/dke5XLGTfr3GRFiNT5C6DkNCiMInkCL2iQ3RmAoosQKfvFxPHXKKU+ZN5uvMULy5YZlCQAq7
7tpDqZr9MCrIqJb1wuMGl7YCiBrQSbFgHkEbxBUIwU19DMDmHDVFF8YQNKGnlbbrYZyBNoBO03JX
84a9H5RcAfX15OtVyeKwjS05MT0/bGgSfrOkwdrzqFbpoLyrAXyNFb/zvX2bvS9LXU8HKK/qr7iq
GP/u9bRcZR6pb3O2iwdsh78b3XvXwq/meygYhIde+OMBjW/kpkbHtEAnFg3jsSLzdbir8K2H2tFj
0SkE9VnHo63vgis/B+/GuHXDsfD8PY/Ktq6wKKiR4VB9xyQZX+cBrSKDC7yrTovyTrZddt2mzbu1
r/ZXy0q3k9y78Qj4a3oNGlt5k01d/rHX89dg3qWPLrFqOKi12nGT7u1HsKBX10pt/DAIlOausQws
anPeP+CGlkdgOSR51PfkBgoKQ7QKv/8jBQ36iUo080Rj344fx0rT69SI4KoVafc2G6bwtPtpi+uE
kPwdrtSAWHAYzcl0mbnnonqa0CH5SoRgTZ/lTF6B1KR6vXT+8nUpxXYIS6HaOygGhlFlxNq+YgyQ
vgAzWSKSGX86iFb6eaTDkP0lUpJ1BwnmGGjNG3G39YjORZ7O18JIda1l/6ZsWnbXQeD5BOe0QmNy
SA95jh87c0wMJ+kp5sU0m/akLBv9Ng2r/EO5tHV6hHsoH6vZyDfgwmaPXpYvfzSc7AC6o4o5oCYe
D5J70VaERh2M4mSMhiYk18sw5CevbuYuGiufyyMg4eWnCuSKlEz1JI+QV8tKdRV4QymaN0PmYXM9
bHwT+q5LzSdBeuiqyIngWtxMt16bbTFYjoI/F8i7I8kfm/Im9zydRXMRzDedP/5BM7/+jEoPue3D
ab0u2YA8UdbLw4B7ZOhSlFd+gJZL7Q/32mygvocqSfvOcNRF0fGRRwvfg6uaFvTQiL66KsFFHVE6
LYdxNTtInLrmiCNgORF6pnnvRf4mGElSUlEfTNB9hpR1ChR9dkt607whIn9vSDVFVVjOVwG6dyJD
Nv8DKcLrRTTsMGcaHe0ZWCh5oR/TbgFxabdvJ1ZX5c2WbcupoFV1IF5qsOt4uF4txJsO61LuD+sc
qGtKy/6Ggp/tf1P3ZT124vybn4hXBgyYy2E559SaSmWpJDeosgHGmMVgbH/6eU53S9Ph/UfRoLmZ
m26pW0VRxj/7tzzLkwytegefp/6xndr6qa1qe8/rcCrnyax33hh7a64SHYW52+Z1ghOuj7gcA63r
Mkp6eOMmVow6r5rG/AhH+LPkqFDTrPXh8e43C+/QK92E+NR0lfA+t9r2FR7CtkhkGJvz5mFMR8m/
+xX3f074csFHJ8P5WVoZxcUmp2V5ZDyI45c0mdvq4zziOu+z1rW8vdVwCOt+skHrNfcCq+J3MfKM
7zMT/Yx0cJ3dk6asNuegZYoUYa18cfo7MZNevEqRxWzR9MY0FG91xRyWBjbdpM09s9E2Z0rP7Qmu
xWuDHLNBVgcbUSNOKR+C5mZTomL5YHs8AT58ELz1bNs9NH5NkxzM15XdY27iaK6MbLvbyGIJZD50
ZpghzimofkxwElNaTgOsZ7fMn3GufFybznRZXwUJBDbJmro8FH2tSopzNM6hAY/BdzSKqHuY0mFy
T5RMuGFheeWqH+h1IH3qx46+BjMSx9vRKvdBpthidc79GelxHNe4lZIJsvefQOHE2sBWmuhcebD6
cwFcBesirCCTGWUjAE9q6DMD4rSrTqG/JPoZFh91d7s28eieFmlY/L6P2SBKP0zhmpZjd+oomzY2
wkMiHauAIaSpkz+kE01fTNCPGe4C1c7NDUn1WPO891i7xSdH8IWaMpFtCs5Xm8QSToFbEJ6kmsLn
EMUQb+8nIi2Nc09Aeg124UKJrr6L1j5Mk3zaDGRGMILF1ctsuBF83FVihEcDkspzSwaIV2WNZiEp
JSPcFHrqujHOXONUIAuIsCff0x7CxX02+DbhdWb0Yr0y4Uon56iexGlomzrhBdW0W89RHMLDwgsb
NtxHwu/q29QklH5MDdvmH73c8Fk8RkatCqR5HLflhn+YM8pPzqayHtBIuw+k7NYvy7bJFoffQATk
IK2uBvqD9mQZwyx0VbSEBUdVVP9E9jGPbx1yU3eDQ5Kq57rCgZlLibT9MjRj3X4Yl0DFj1pZh5Vq
YGBRfQYlWuLIqta+rZ6nwCeWZiqeBE2yDUUVlZmwzcR/tkhbwOJthNTwn+orOg1LMSgbICm10qz8
PYbSzUsCXfDSg6tJJmA+rM9GddNNPV/p0+tUUXgoR+ZLJFX1wbca7XjZxPnW+mPBhB9/RFr+Mqm6
vcGfJ0+bRA2UpeEWZ4Po7mIAc8VpAjqiysZ+WJ7S1bxOemkyMdMWJhOcPXhLX+UbtdhnwahuYlN5
78hQyTNE1XG3GNgBxjQZ8CsNNAVxrhSg+iVvWnhl5mmbxoW/NlEBES0/mxMWR1mVJms5OT2cOpgq
39rAW8sxrV2YxwYHCwPxtnCaLOI5YrUomOfWIPNQippiSrm4bRgTYbZCLvQB3t2iu0kdsAyB09Wl
7Tv/EkKDoeTw2zq1zfYR4oRtksVpraDuD/Q06Wl0p81sbymPprsA6M8M30TcwbMryaMFa92MQ8wy
Kcfoa1CP4hzyKsqEWV2m+lXeLJJNbwfnm4wBXXkzu1aVUvEfsOubn6c6khlaz2sxuGrNfTM0zwP4
IfhvdfIhEqvPcknZeD8TKUM0L2ENx7c5RZYQRjUuPOfnQLz6Oo+8VX9w2zj3JaQODO48HTY2D5NW
kxKYWP8neLHsnoO99TGoUAxnQg4iV6M3kSyF2PhpbdUCefponqeyaaroY+cHNjolad2zzxTDG/6o
N8thjYXDF1VnpDhSQNU0hYyYDLJRshnJULBCGNUhPYAXuFjHdy0u69u6boOvYT1U4OpswU1gILiR
67TW53BkfpqxKLDAxNQWKMIh5WvG9bzemnrZXqBYOjwt0YyECn89e16mwcedHyfde9nzwRS21sFL
G4TsQ5twc9tALO0Zrj7hTXMt7Atqjbohk0GrYYZmQOk6bbq8bSPAlOAqFpdWg1OVr7Srvi+rTT9G
fjuxPF7HhWSrZ/FzaPCkEmMNM0HBgDVDJlaMqfFgVmcQa21FAT2vNTcmWfzTOq/1bQ9JgmwMoYcO
I26bNjkEeto1p+u43tt2nr9o1nbvfGGqKkun1b2EYR3jQhkFPyWDScNHtnhEZT7ppy0XoPM9RB3C
/pYxqz4sKPjf4kCHRK1PBH8zm0pclnUbC2OIsCe1wbirrPkUcpizaJFTS+L1lPbWPNRhXKsLT5tt
w/pawK9T00UezPS4uAts7ZWgg5rXXidJaebWf6dXleY6dDJvuqg+qdlE57mqh5Oq+vZ9J8WrP3T0
gj8w0vmAEusFSztFhXWjKoKh9ZOCuBTWeUFjz3WjJKAnyCLDGGpFEybQU2Zm0ejHFPnh09SS7UPc
JpvEcVxtH0wol1sGa+r7bu36h1H2D95kl2/btFQPsZjYm0A3y4kYG13oUMV9FsLV4mzb+palkKYv
WEeDPO34fO8IxxZTgUJNhSHqZYz7+U00OO+VoVAxufCc+4ZgDfqChLH8LFo7vkZUbme6su+BRIKJ
P2dla+m5kEKGtt5QXLUpv1Do6pb9zLyp8Nv6x8R4fOttiAtwl/0zV8KdrQZxV81SPQSLmEs/Gr+u
S7eBmsWirgB33X8Hi4ug0H3fXFCTj6W00Y/IeE3hq/6uTtb6hMlm+hbqw+T9ghrgliCLzSGIvz0u
mGHljg1BVsVuKVvNk08w41CPHgdvFXaCzXkA3CpL6JjcRESP556qqPRB5SgEW6Yclor3PvMDZD8K
xixmU/kyBPjRLha3w1YhRibpf6ZA4JxGWpMbISnJl1a0uWbqUlVxiGxMj2l4FdjGu+CFTqztq8KR
7tscJk3OoSxYau31SHQWewFdWhQ2XlGOel1d9nCOns7GD7dvdqMfRjp3t0Ao1rcRH+oMWdZzLMLk
J2qs4Z1GHfkINS2iShvbTpYb87bniiJBLphaxzeBIjJ5sD2iK/OCmt01vSFtCz8tFq2ZFy0RbGkH
Gz+1MvLeRyiv2JkBrMsv8M7iOhvZUn1B7uMXbEldDU/V/pmEJPgEwVd1BqEWmtOs7lCU+X73kRkR
Fksk5qKTVfRMOugDuC4VN+0QfAbfaXzeGoM8aqr0k8R0+ta6tMaZDeZGFdslr5AnvKsIgynD0Mui
NZDuMlHIXqZ4ZrkKhfem5cFHvvjBJW4smoBENHEhU/GwEpxhbF6Su6mheAk99t9wlKmsbjzzMqxw
CcvplogbJ3Fe2wVZUC7j2CsF0+bRzIm9R2yLLNRX44mpiW951X1FaczfdihD4H05BW8lXbDXcUNd
jAxikBVrJGXYJw0aEFN30w+GlxbTwXc8HfUj5KzIeNEE3F3Ckv4Lnbzx0zhN0yMlLMyhvDldRDt5
r2ic4hB3Qp6wo5PuwgLPndCydjaHE4b/c97okrskEeVIaV0K9LFKBcntOPM7wHhw5CQKVR5OxpIO
UmMzNn2uuuGlWebuKejE/BzHYZc3oUap6FmArqXXPaQtcjMiwXAfRw2/lG5ecj2peDgr2YYZyLDj
F5dwmkFIGAWqxL2N/WfWqUQ2/BrhsX3e2tbPOPGffDUMt9X1riVToO5CCgw5aN30Eb2+8K3SAfSA
XJ8EF91Ud72s6ZQPTiQ5qpomhMmaH56X1ttMGSEBfNdwJt8A+9e+pmJBALaOQFmFdsjsK5SrsG2u
CzTqqneULORxiHUQ5AY5IZSeguU0t6Mmue/L+HbE1LxULt3ONfVuNBnhNCA8cqohdN1navEdzVCi
Lz9W9Mqv1aQupNHDWQzUXd1p4i/QegteHXoxoI+uOMeQ72PBmEpOM1LWEgvwAxq8L2PdeXnX0/SZ
On8sffDOMngtiou/TX7uT506b9PMb2oKukRdg0WRzQrSzFBj9X3k0VH0QoJpeWt0otESiSK8QnKH
khaWX7M1r7FS8oQOcE9LE84OVVQyfu7rzT6xyUY687w+MnDfdi4q0G5cM7t04ouAKb36bAELyZAd
pfrkyw5/mJwH+i3tMX/EZQkrHnzYe6VhGxsOKWFZtFn6bqVtqLOEkeEeJK4NJ2aw6jEPWQ37gEF3
EKr2eFXfVzGrCtWhc/SVbPWYXKBr2q8Fyq7oJYhwg4kunLfGR/GSwj8z4368TPcrNva6vJjY19sU
Zy3VQQihtMVny9iHhWlVYwxSQ7PBKbDxX7gO0oyM9GXGTftA5q7/gV4JUo4RHBT61C3+BHJQEbCh
G8Y8DvFut/qvGmZu0Bl4lJCkVadGLxBEQAdmibMY7o+4GhKkSXfQDsf/DaCWLR+mjoEI78AmUCer
mkp6yBsjNyHCSDJrkc3AUj26NWldISdN9fs6XegDOB8yfhi3mcRfrurs3YPbNluVVSxYUiQtWWA3
I5iHCHQTw0/ZSaCJ2LRTl0KfGx/82QahwWRKkv5qj4QXQ43QjuBlnMe/ymcc3JX55jVpt4DeUEVT
9WHuALI6+RgEqBPbatb/aFO1uGcAWQWaeqNjKDG7GKPYs1v7ubljrnb8rqZOJ0+htwRzDjvhFg39
wcIy0eYUtgIooQjUq3EYmp4k9Q2z7covCQYjjyIKUcc7HlXtFzfAGByll0PxuNpQwVVkCFTCbhfu
BeZNAH337qFLyFUdYfQNKLqhaLw+yKwa0J4YpxointDaCfunzXkjOQ0JVeiCdMilb6ZV2P6OeTVa
3wDQJ/Sy4qTBbENXtXmJag77qxzATjWUmEpU9MwAMFzOSE3RLKg7Q/wb2zIUDJgKLVfnhcj2twTt
hbWgSUq7h02agf/02nlEEaSRod+Mvpz8k1tJ7PEMPebF/nQ+m92QJTV8zX4mUQgRo9ysCvvJh0QA
RmbDgIUPvRn/rFId6+eIiAB16QITSnWKK6rae9EAIHrX++BVFjJBavsJhzEPnpAL8RkZsj+9DcBn
e+2aMI6mDFBtMaOGD2dTtjVKY0TOiIFMdc1lSGxLqLfpa2N3jlbY9qVe/HNSnq/fb10a4tMJzQj+
lUTxdbNAYSCKswWWmUie+qRCNTJWIMYAu2Wi9wqWB2gPG8vGLHEbvw3gukpPc8VxSPnz4sK3a+2G
4TRVYyBPSJMtL6kJrqYGdezkE+ccf2ejhg6NRRfwRt6KtvY/VTxZrMlUvUUN8jhMyfIYWwPa596W
Qlw5TLwSQPWQPkin6JTh4nfB24YquOxs7YwBadXHKAYtS09dt/bLaQIFBO9kk/TOn1dwTajQ185Z
V+NjxizwZQnVJmdObRhvPYZjwFwXm/K7Jt+mEbkVDj4z3UKDED9FE50w5HyYud2qjTl2G1WrbG6Q
8Wjtyr+novSvzzqHZvbfBVCb6PNJJ/F0U80RmXLbeRrwYiVinQ39uOgTxMZZUKZOb/JxU5MSBTer
d4fN5aWP60wHmBIApPRMud+Nr6nyPa+wSdyd0cjm4y1KzcDeYTAGxCyfWSwvIoD06jOspK0scBBG
rkg9ovnj5OIoRVvBV/LBUJkWETDU1ckh2UcOKyFleY/CCJI+kN4zfTmif8xvoyVo0dyl6fyi015W
0PuJsWvRplmgimjcoL5R3lHYh1M9fbVrpJ/qHp/oYgN/Vt/TNKQdktIBn3ut594WYRgFL4noEW/D
CB2Bh8DV4/cQn/oVPaIuvAA/PthTbFI2FEEL5mZhcTBU5TXCcEQzFPUXIa9bY+HCfv07OMH8wx5l
ZE6nC1ncFcgyB2pzF6l9YYsrIT9+BPXIqduA99F2EkgU49Myo5OIodAog7Ljit/5upZr1obhIuEe
Vht7G9tgrt+EpBqmO+5JQTKkouuCXmozcNSVS+sz7Rdyc+g/xkPSlhwbNzklS9oBZD94/E7bdKpv
EuKPPxNFtuZnCG4z5NnGoIo5Fo6iswPn3zC5xVCk7z/ReUXMt8GEKV439x0ap/UgMJrLXYg/7ikI
ND7BmFDRnQPX1+ctmIO6UAK+uC7rYZYrztGSAFGIih3j4SzAict/cvR2ultcA3H3EGnGB1tEBNv0
hPEvOuteNMbyBDcD+3Gy0t4HtsNQHIOIGednGvo4vSBEiLybz9tU512axD1wSZxMp4W2nt2yZRyC
6mObNNF0Tr2IebC/XJFp45zuq+2NAPatfQPF4WY4MZ5iRwRwDg7PRmjMs5rIrBAHF6rz8DeMvdf1
WdcOQtwqsL6TYiOMX1yQttHFb8TCb1BupB8oheBShggebVEzsiBe+TA3Re/U9JWAd5fmi2r96OSj
JfZpnoBlKyhkZ4P87zvi71EpNIQEL4eW++8i+KXVD1ikaHg7UFuhZYFh6vJxtM0SP/59YiZT0Pkf
9EwGfjI+gcO9RWURusyjoW7O0PbAh0sThsEvbah/PYGJbC6BM46D/DqIm1GDNZnbNVzUdyAzq6XQ
uPFw+sRijs8WediHjs5waiRSqM+jnxBdasucXPNkGLdgyRuzxsiU8ZEJcrZ6gteYTBZsC99WyIk9
fx3Gp41ifIHO52K8MwENKX3jofNZZe1Qr+yLiFgkHqjp4m9oM0z2XnkLheQWrkX9HhlRpJ9rZL7u
qQp0qN8n9TohfM2gbyj3Yn0PfRfinmdw2/X7GNCiFW0Q7KQWakNzQ79BzssS/9QSXJJ3oXN2+oH7
RHS4UEjbtyJD/9p5jwrwgfG8cUHIBRaY14awtwY0SguU0BVUkhtdT/G3qp/rq2xn3Qz3bI76obke
U74rPMIG1xTQavEqUvgpBgrbnZwGO+osYiBGoTsf9uAba9z0X+ZeR1tRbfEVxIPhQIoRQZsCh5L5
aJsjH56TRup3ahZ6fItiwrZnzGNhi5aIdaM550HfX8aq55+7GSh/bNGVzdcetsGU4yJ7MIIe0X/q
pxKV3hLe1hiaotk+c4w9/smRIrKGyLpsHVM4QHQSVxdQGcmCKO5791iTTn+/mlKitR77jbfkDEnl
+GWOIN2LXsCmxUPNvdG8Y+PY1rBTXbHPJJP4aISn0XCD1sU4XjzPq+dcRKZb3zmCnOZCBKqei3aJ
9xGDJnXZNmLHnF61S+4rDU/ZIa9jbQ2gO179I0kw+3xFzerJT5B7Il8TL+DTN2L9FHXgZpo4WTKY
kxjkAJhZNqTLlj6ov6Zabc2nLTVT9RrZCnujQnsz/YkBi5kudmkqfTNb+DKGzuscetgNRhF3oezC
7kHVSORLiIYr8s6inzVm9XVhL6FqveVe9uigPFbAYown1y9B9wIKbIWDvhM6GjK/aWIlTqBrBbD4
rpF0fW/gfqhZNlQDi3NpJ4wUBVeoqJTf1FjX/imcAHnCfBLGvWeLV96gPx+CgPV2rDCWvoMpbqy+
9nKdLYBVNQgqmcMUCjD8MRiHywyMnX8dsrTu3s1LEDyO6JTLzEuEtjYbNpRnVea8YbGfwNedWnRH
ZLTBsnOR9FkDzEsv/ezjbJ5QoXcPIOHH7lZrIYEHGsnCEpN7nVXtTauqIX3iVUKTR+aWKsCoBRlL
jKbI6F+jfgmhJoqaYV1L4qMn8gKDsjYt0QbuV1WCqU0UmC5bNKNXKOq+mop1QetlRud0iGtR9sBU
eOOb0NOLnz54Q9g2MGMTSHTX0uHXtn/yEdmhAK/lexQg96cRDeIUiJZf8TMRcuo51rM5QwI1Dt8t
1KbqRXI6dq8GepHmnPqYuD9BoAMxmooU189f4JL/16DRh/bbPKjh57JHjf4CNP3/CVoKiPXvkaX/
a66vAFX5+gu4FD/yD7Y0Cv8TUx/tPBIE0CFNr0qE/2BLk/A/gLdRBugio8gCY0Ci/sGWeoH/H0BK
KeCjOMrAIbpqNPwDLvWi6D9APCZxCuAptDmAafq/QZde983/gdvhF1HEAEn3nCI6rQjzqhFlLdYX
ABa+VusfYKO/efJegxni+sgrVjzZj5OMA13hZpb9a43/B+za7x59DZJ/weMg4brQyYRdCZzAEwm9
J+GH3sFnX1Fk/3o2vMIDWXVVV5ItdA9DFJi8suKQmxzBRPPXp1dAainRsq70NeAGUV63f8Ka/W5N
rhi0f733wDG4tszvSmekvnW4zwvR2fQIGRvvff2t/3p6UM1ukwmm+Wi5JJAu5q6IPfpy7HPuuFSJ
bZKNAvdUrn0HXJVcXjfSsT8gO3+3LjvAoYMlJJ0SUBWhy5Oh/r6HTM7l2HvvSBiRNIYtmP6WIj2n
6lW0ByNnR77AZxtHgPS6UtUqeFSRXL9BupiYI9wOku51iyuGapy3qyjRRoLQuX3fRcnBR+8CM5m2
aYuFFCVnK0Rd+eo/VMw7ot6E995FJkozioQCy9IE32DenQOvcizm94rFVYzmTcJhjSjQNo9HJjLq
9YcUgvDau8BsteoUHZKubEeIoQe6vkSjIadDW5DutkqcBBNv2oWXaqXqKuP+Paz0wVXZxTwJ2TAq
fxTlbK345ua+vlE8SG8OvfleEpkKCriTVqKMPsGBAoqoxx67C/fqOs1v0esrwTFCEepPPMeE4NhZ
shdDlpBjmBLIT5e14ee5Rpe+B5rr4JvvPqVGwTTCpk+UOqkVQBwtsCxsnY4t917ytwHs0tUbLh6W
ChxWrM1jKAoee/W95q9DAbYh6xRlUrc94KnoJdpkWQ6++i7uUdWvvcP0qhz5vVrfD+MfKNu/uRn2
3vSodyR3nhWAROqHvhIcXO3xCPmV4LD+9b6MQ9cQgH14yWh4M3R9/9oMUfjl0B7f1wBTzBQalCEv
eRx3X+aYqA6jqPlPmhS/W5fddex6gnk2jXlZqRZtzoFerO/9CaP+u4fv4lMMdvVrgoUJhBiKKpLd
RcfLwftnr/vLfZTqEp2YYp7HjNAtD/T3Q2u+t1iQaBp7sOJrSzaSojfjl8bnh9T4/64N/p1c+VWU
TC4Ew94Hmj9r0WPoE6CHjr34LnoWjdHAPOPFuw3YoDDigD53b489e5fNatbIPojw4hyPJaH8oPr+
6dijdwEkDaRGGKzLyjlZkpvl2uSdTXLs1tyLIHcANdJZ4eE9qvUoKmZ68K13oWMUVXOPO6e0Ah24
AAdsnPBD8hvYJrvQUejQAkvVYJtMHqDDDaFlnNoPx9Z7l8uKyhuBN+2h8sAFFefKT230GZDiYTyW
ve1FkJNkWMZmQb+4cejNeS9Q4jz2NfcCyDbxIJUbXjvRnr1damAOeuXeH1qWvfwx4Phw/EncXyjN
ryAG3FfReEh/kaR78eOBwPPENGFT6tDEz5yYDzSqDwnx4uG70Kzk1LZhugKK5zcPEmT3e8Db1LGb
E52HX6rBNABAkLZ9g2rwx4yJtTxWUO1lj1XYiAk6gk1ZbSSHPmth1u7Y9tvbuMtFoKTEeLLcgNri
IkvZweRnL3kc1NTnQBc0JbrFpoDkwmcUtH/iuP7mutwrHldjh9cG5g7AWsDNoH+eYvx5SKEDe2SX
ccI/IQ0x5MFnbD+DvgvkLTmWsu3Fjj0ycoB7aIPdd9UpHP0U7QL/T1zC3yzK3sSdcBKNG8PTK3gs
IoDeBoAMHktl98S5Zd5qbwV0vzT1Ky7lDtj47uDH/C9xY9b62wpl4BKohaGELPZHVafsWOzstY03
3fZBUOPhGGdlPALt52AduFc2XqPrgMVim2x8yaMUphtr3B3yxYBp8u7GBFWULg3g4pDIABic90OQ
16m3HdyHuysTFHRMKoH+LQMw+zIApng+mlafD10Oe13hCOQibRiePpDtUXTbj8l5h6zmsS672OTV
XOmgwVE4e4xmGASUnVPVsTbNXlcY9smbBuayKeMp4AVAS0sOjf/mD1Tf34TnXlcYc/+1Jhavzrwx
d+NTPH46tN5kl8rOPUY4dZ00gD4DM8S3VIOYydjBp+9uTG+D/mbXDDhVrAPTpcpgMn3svXfXZT1s
cusmPBkqWoWdQVt1x06rvcoVZuzpBrIXosfDZLcJv4KK86eJ0+8+4y4yk4RY4V3vtW6b/aKxkcxX
0/9Bqfh3D98F5jixUAwDkLzDmppMO13olB08w8kul22AEuobD0zRYblv7bnXx9Ke/1K0AgR/0W5t
ygV2laMQD+6Q0Ddhey0rMjNnIO+GNxag4maH/JnxWPZrnibpBpUdNSN7YOYmhsRhWDXFkT3N9upV
KUaxrGlAXwpdfNtvD6H9kwDE/7w12F6DAu5IZDMU183UcP7chOqDhLjnobOJ7WWrzBUOkRh8QgCD
3s3sYZyqQ8cHhna/rrWhV8o8xUVG7ft6LWVzaNNBd+XX54IN6s2zQhj61P9mwZF2LjyWukKT4ddn
L2lcwz0W286M1XquOjvl4FPWhw4nthcH7kF4UwROw+UAN6ASDNKqYOshf0Rs7d39GPZJaIdJ4uG1
HF8TNvr3TeQ8dezd9wIccOaAQT3UNsoV4qaZhjrEUnvhoesXEie/LvtYL4RNAGCVUTdPL64a1vgU
Jmtk/iCh8psI2isQ14R0Hq9H5A4CdAqw/zizl0Nhv5emGnTSCK0QP33vXxphZQ4i47EOONtbsg9T
rJN5uwZnf06ofWPNeOi6YWwXnKBvRy0NEJyhZJdOuukMBB8/1H+AOMKvnxNma1zFIU5ZuwSjPQG+
bEFe4JA9PLgZd2E6k96iSsMvmD3q7jqxfuegSz8f+6K7y3Id3RgGGwjW1H8fgdjim2OzbrYXHl4r
EWz0eiIGTQoyDEjAcdqTY2uy1x1OpqH1jMHDxTZcmvYBGoeHsnpIev36OQULFrQycWx1TD2BQuCf
wH1KikOr/V9iw9b5QSXXpNTpou9XQuQ9YM5/UjH6TeDv9YZjAloMZIriU8vnupg1lTd2mw55BIBC
tUtjO+lzXEULiFhge51B/XU3FWizB5d9F6JJMi7GX1qchBV0u8KkthCb4qY8tu77GPWABtzSOT51
qVov0CLzT0CLHzzQk12Akqr30llO8YmtY/+YRrUrhIWY/7F330UoxF9aW0E36dR0mmQRvGTPXuP/
abtfy5v/BgCBfPXrdpe46MBF5PEJhGb+LQHYFlQJgHIHKCmc/LGNjx3BezhQ3DVmAaUHpO5qhnNU
aElWtXV1LK72bukDTKMNxPzxV6SxfDvRKbzpRHrIBZOwvWE6Qc44GTcC+A4+3tvIm8xFNIl5OvR9
95igFjkfKIaA1W8r8JYcaPRPPV3Xg+u+i9q5h7RVt4r4JG3ALx5oL096WpZDpS3b44KSHv4SwYLd
M3TBcHUG7B826A8eS2T2tume9MKJJFiZnq9sAPF+cg9kibyDL78PW1VRz4JHdgKfBaQbD6DUntXH
QGpsb22e+JaxGIzdE9C+byfP9PejZtuh+TLbK4qJEJ1DXuOrdsCE34L7ZS4ViQ8mHHuEUET8PpWA
j58ikHjeR4MMfl5FWo9d3Xtr81bX7WRA5T2ZZe0LMEaHy4qs79ie2aOEUqLCZLielj2zy8lssE+F
t+wh+w0oJe6aRH1ou77ZquhUr2tzNkzQEgSw7lC7Ejqjv57FFHg9PlPcsBBHCk4K9gelgpr/wXXf
3bDthob82nh492gyxUK2/m6No2OgNWhI/vrucTdNiic99kykIRbstSx34MIcy7H3HufGTbFiYDKd
tlatbwB0rgsX+sOxG3aP6+lpyABGgtbQvMnnyYvo7Spp/L85O6/muJkrDf8Vl+/hQg5V670AMJhA
DkcMkijeoBQo5Jzx6/cBP+9ahGjOauyyRYkzaKDRfTq953kvWzJpqwG2S5K8lIde98S2+JE0pbVX
2vgiz0qYsNbrWgePQr7jbGpelwLFChToQ+SfXaaFRaP8+uoKRvVzoo+6N+Vi+FTBT9ySJBFddCSH
9vn11RM1rgFYKToqfFPYkj5jHIRJ6S47bTHX8p48FKySdEmGpqqbHN9UJjs1xuyyrroW+Ph6O6VS
bmkeeXEkIOWTTmJE7F82GV4rfHq/LGNFpquqSSbc+whNXak0rYsc1mg1q75qGp06kptEe+do+yom
xckRs7F3LprPqKthVU6tNhsTelMVQSUWsyTyBDM8R/NcYuEb89W1xAfiW1RkYC89rI8aeyTz8yrR
xn6fFJV52WRyLaocjTCb/ZJQpkIheixBX91amQWM5/36+Q9PsJYSRVBKOZnnCWqryG9qPwX9FuQ0
/gr/kDNlLDH9jVpa0g1+lRSFpW7SaHTNU8pR31uhEDwyjA/f33+C/3T1Vc8FoJHDoiY9UDe7aFdK
kbGF7XDh1vIaM50ZcSRDGdC8eTbj7VirmUeyt3/ZSLK2V5cDbpxhT/PMIMIsp/MNktmT9LL95bWy
CPhexwKTphOqgr5RGznaIOaWL+tZyqrfaqEoVK06a96kh8Mmz8muUpLKuvDqq36riSaZYDMrcKEJ
sl0R1eRgaeV82WRbWa1iwyWPxYhSw5sAiDooCs2FcXDZQRikvtftXWpJQQtiZn1im5U/xrLRr/B3
nB4uau9rhVGrJX4vlcz68EGQNxAVrV0NIPSyGetaY9Tj4ltw0qZ7cdvD2hVio34ugwJ/osvuftVb
R0Ov8Vbi+s00yfBXQNts/R7O92WxZi01GrFcwWeE/ooco/1sikAYZhhrZ6ZPy12+EcnWWiOUrn2k
L62yUZI+cFJO4BzLKqxTpkSK6yfNbHccVV7klyiaawlSzwlFDBTI8BSOg91GrcubYpDiy5b6axUS
i7bZzH026AJAlbYcqyHcHM72L3vRqw6sj4M+iiWT5AlBwkdG9dpGuaHeX3b1VQfWaDCTOjKfIhe/
v+JUsfVI3rxMHgiq6XUH5vSoTsZA0z3yoVO4lSQXgiyKasW/7BxtLUmSOHTHfn1iVpLJ86fO9NWf
tWVeuIezliQluTL0vWawPunH8b7HwfxE2n56pg/8h/F2LUrK5EJODPwrvEaW2g+9MEmOkaXFZSPi
WpYEiF4IhRzCktUOhb/3MWu+hz5mCpc1y7UySSC7qxTlzPK0urNsnwQ4T5iY71zULNfqpLgCkaeW
heU1TazcZJjkXltNYjxedvXViKsm4CXDECwKDFoyyzvD+hjU5XDZ3py06rCNSEqk1CnwqlVMDWEl
ZHZQjv1lwWYtT8p9uD+moFuePwOFEDUl+x4GSvF8Wc2sOuxEXoDVdzL1rgvTJwRhbQY5M8juLrr8
WqKkgyLB5WSyPCGB0+Vqc6onjuVbF3nAklm7miBrIrAr+Ly+N3EkcyySFt6VWCuXNfm1UklTugED
xtzHq0Mat5U44M6kxe1lA/ra/7yINKvA6cDylKQVbKg1ECXb1Lqw5rXXkThqlCglW9lftqPTqwFe
3AFxSntZd10rlrKUtLIgqX0vxMgOS0FVuWnzTr1Qc7B2QMc0xMrMsPc9iMniRlCE+GuWZ+23yxrl
qr/WSgNaXc5xxh2QE+p9LHtaz/njZVdfDbDGaBU+GxaCF1qZ9FFXitQth7D5cdnVV/11LhNFZHKM
NRAo1k1nSv52aAXpotdqrAVMWS7UMTxH3wuaNHVA6CUfDCVRvl9y7yR+vG6S0wgafTlk81IllcGo
C9UDS/T0onWPsZYyzWKYtXo3CV5f9eOjPEL78Q1YjZfd+2rHWIUrJycdwKh8nmVvKOObyM+Ki/aJ
jLWcyc8GqWqgpHpgK6AgTqNvj3MYXhTF4LS9rnaAInkpJL3gqb1WbtD8xwsy6TLxkbEWNsm+0gXa
jFdVm6fBjMtQWd3Dly8vi8HGWtwUZC0npYEieJKRKAg+hqGUHLmLxIs6lLGWN8X4aEiVyv2DY9dd
tpD9zwo43gs71Kq7JlqXj01IqOlAv16F0xTvVewbLgo1DBWv3yzjtGxMpkYUnrp0L5M8/CmB43Zu
Rbi07d/XbCzjX1++LFmpTcUgeGbYgQr3u1HckuXWeUkVJpGtF7pxkdWfaKy1TkjYsHRQRwF4pDHY
RaDgUQVd7bLQsJY7RQUex1EwE5KVUTmIaqDaNWv0i6Z/gK1eVxPEr9QSsiDYNoM24IeDfdjHgo2R
+qKJvbFWPYVWAcIKPOG27STf0xRt2MVlc2F0WMueWkFWi8wowBInsO+7qcfhcsZJ6edFcdNcjbVq
p4WRRAL61rBGrEVDrXGzMIkvC21r3/U4nAQ9kjMBwDazy7BIhy2OMZdldgFtff1ifdCrvqBo/ha6
bh+yzhf0Z7Wvg4s2jIy19kkk6SBsINbvElkQc7fMORbXEwjGl7X6tQKqb6qi8E0wGUapinYv9911
WybBZa1yLYGaseSIVFGud03XqoJbpkEJTCTMLktfBpDzuvITcLAZeLFqNyQafjQmbzWHV3JZw1mL
oCqNs3g/CbRdGUP9QD9Q3iZKO1y0fWysHdaLpBtol6Owi6ry8zRo+XNqDM2Xi3rU2mC9Nvt4yKKs
xJJGTZ80KS5/lG1+TryJYwYV/EbUX6ugkk6UJ1Xuyn04tQruK+wW+dLWaEFX5tfwbjsBHHHWxOJV
aQKfPSbDIJhbHDkn/xk/F3E5oMvjOoJp3RRlF9uhMAvtUcAHpM8XoJcCHlIXwvhbhYVKBiEZ9j7Y
uynT5UOIt1CZOZiiWKIXR72SfBNGBbIiWGl9kL4Yy1dGJpBRBdF9nOr0kPtWlB2N0IjzgxaYZfCl
y7uqgw1eNGN9D9a1S0snmdpWjW0ewg++CfIgBT7gObmIfwiD0ILTHHEiCT76UzhUva2quP04ZTHV
/qmQ1Hi8ztpx1gHwA8prgVZmiX9X9oAkjgXntrPgxmhG4zsD0ytsuIYxEEfDBcuo1Z/SGnOCLTkH
ebmHU2pqdtD2WV+4vZimGc8fdnO1n2sVdLAkCmH1KJepkt+YhWQBdx5qVW+vC6uXq8wZhtE0f2Rq
KVU3C2hSfMSuvpdF/MyyiNVXAcrGqJ1cDoOAh23NZOr2PdesKrcBoCx9m1NRC/GMMqs4Kp1JGX3M
ltAsy0YBv5CpYs3Wjt+Xm8Af/OImhiuu3dZYCnEFUxMEGWMSTba0aRMgHtBOuC4n8Y2FGUq6s1ib
lDyQr4IwbRuJdedsmlF6G48Z2EaXAb6Yt6E2ac2x6ZS0Su0IPlZ/P1vg/VKnBaoZVLY2wkTdhTg3
Cl+wHZ2aHKBzy3Ge3Y8ZAGL2QEYNExUw80MDHViKQWU7pORh5X6FB0XPtpooTe3C6M0NLd5ClUpx
Y6nmRliAdLnp49WDn5Fafu2VZhg+dpFshh8r4NB9DRkA3k3k4AI4AjQQlEAJ9zoO6/pT1Mhp/LMV
DWGOPYTks5zbvS7wNUcP+3jcga5VUmmLA1aTLs6pGY7FtpRjiIi7vIVMjj4xYADxU2yCEGeNKK58
chMrs8uFR2Fucaxz6nBW5u84Ak7CD1UEFeuSRYHDQhiXVrZRyqEa86t8SpYOZmCdWW3IJ8d9wg3z
orfGKzUqFKn28DnX23wjWGGriI7WKTC5XQPI+PAss9/Q3ZlZMEWN2xatrztJF3zRx7owNnHTmpUt
1iLNvK6MqP0uNdTRjypusF6m8jJpOuT4vxvXJLE38p1Zcd6J0w6wlttM16PDgNHSB0u2UvUHCMAi
wQ2CB5LnBlC6Ohlgf6RgflATaQh+BECd1W1gWKExL7TDsPKPGLu0yfXQJpM64Iii+lYSPHYhjSo5
quDQ5egAcWaMUgd2cx1+bogOarGp49GIQheo7FAc0jiY+spFComFiaumkz581nFDmZ9Hoe7Lj3pj
CUZstyGbyFi0KGo734aSz3CMnYUuSrmTDgYgRLD8SL4quxA5Ziw9bKGyWt7BI4VwtSXVUW98O4M6
VP0kOawEAhtATWlLJOTAU0wbrJ8pg4Pv4rj6EuUt6gVvZDKXWg4EoaQv7Ca3usACkqhWItU+gbh6
1Ail1l2NOaP+RZmENpBtC2qzyr3hyqL+TNtaKW6jsDGrR9DnBXYP6qiW3Y0vxvL4dQj6OAXVNoll
tE19ra8hUFUlpChb7MIskrwh0A1kAslUK4l8nfSS2OOkp+aYhro1Tn7oCFJZaKTHsRsmcWOoia7+
7AQWYem+KQKrSD0jYaPfw4i2qW+qPu7yAlwt/lyexkGIcR9CZoCZaYXd4NsmDiVRZjM0DNYHHKFl
A7VVgSaF7xj5OHyLlaIOaM0xAHI81oJ8lLttUpWtUEH9KfXgpIcK1ihyq83iXozUlvHCgG0Z2AKW
Jj8mEJjhbWKkQ3cq/EqTt9RNoH5PTTWTyDA0Qf9+ZKDv4gRHqyQLIGU3+HftTQDa1Yie3RzEwOZ8
iDNwp1X7XB4co0u74KNqSUW7Exea8mOTDipc+0qLwmTYpO1YtYNTDqPY33ag6ONjE4fpAs8RI7wL
mE4mbpBiZYljQlFIt0aID4adp1MkQ0pXhzH9LPgdbpS3zO1hObu1ZulxeTUZ5WxsBqkpxytO+gRN
xGgwb7otcm1JnWDYW1lq2pmIMd03LR1VsJz5Ysbj43lVq2VsdyHUnmRh/Ian2OhqQrbvj+pX4GNp
nmF1FbfSYJN7U2PEkWNROH5uTMNqTlmSxEW+DcU4TMxtLvW1KW6kQBKiK7nIxWY6DWafYLdp4RkW
zEe4trwru5JwpEFA0E4iENpCFrI4c3Odl5s7Vbksru12VoTytmxxgIgxCponudrMA5t8UN9rLcjN
U1oNwRdfKEDOY+fTyuOzxLPPvo2hdtz/UIfBQpQ2NlI+4Pgy5rgnyeagOIEg+sNiPdAO5p3YSUhX
A6uJYNpq6cSS/mfkz/1UeSUnR9ZHIqAoR7g5RhiYirLedfq21rE5ibHfCuXp21TNZX3ly8kkHuIK
vPtDns5Nf1TFqWhxrIF2qimL7whBILFL+uMcfoTVSwNx5KY1MOlRNKWNCmca5Wz8RFSPhafOmAw5
sOHnolPA2VIJn2MrzeuH2uwUHErVApc5yalSvbKuAaWbge50XZH0jRNJ2PfucGeLRAufTCkvexse
vJHcDYKBpQhzlUrNP8Bvx/AXPn2r32KZI/YBzJIIQLUDZjrIGwfjKmCwghQoqDyYknaDk4RBQVqR
Ab05vbfygqHcLrRQa59wR+yD5zIGxV8iB86GbrJ7TuPjL1ZSQoqxhSGNlc9Sb8X4gFd1wQLG9s0O
2Ks9hnCeJOxD8jKhv01MCDW7T9UpvtJAnup3HM4q1n00a1Xa8iZkqWITVq+inO0vDI5DTCaCpDyY
qq/Fn9K50/LvhhyV8mSruTJKEFytWtK/R1rAMGDLkZ5Gn4Mp8OuAXF+BuQ9msZpf7bMmjMGiqwqq
8k8N/FkgvbCoQ4EK1NuWpuVPkRFstYh5rOxEYDtj4mCvCRJ5HTBgOmZQGDcHdpSlGGiHYddQg8k0
StfMOVTzk5ISG71ylhbUVz6DiHucCiVJvLGShzqx1SbDnS+braK55VY0gpzfpVlzNYhFI3/QM9UU
bAtlnmQbYHYLR8ClQkqxOoLzdVf46ljvsdlMZW9WeT9MuPvC+tga4ViT8tgE0xd/NvCXxdVNULIW
CLBYqEdhpk/cilOM+MwuK2tOCjsKdC3FwChOW4vHxwYp1hg1+jzLmZKo2NhsFKsJjOcmgWBW4tqh
WXwet0Rf3WkZo9RnOMyGcRhj0NiPgUQ8+T4XVNgtVhFafwrxtehv8PtpwwNSKIN0O5bPg3lo86Zu
f0rlnPcbEXIpBkp9J4XFzu+VuHtMSrAb9wqixPAO91alKwAH19L0KYmapNpxHhsOErBr3Sg+1SJn
pj9mDBEXU+K6H/XBljkkHB6wUpKZ0PfBUGr7qYqHyNhlQZySeBqFAmhuyS877VnqklhjfE2C7NNA
EKF+2JGLMNATR8HnLdCfq+pqnLN0/ioi3rudWGpp12Cga9Kb2078MBYdSScKXmzWxyiKoN07rJBq
7SgkVpJ8kaFL4YnLJoTs1TH98GvQYN3IDEvzLY2sLKjH5FBK6jMekIJ1O0EIGFk8DYKo7XIRUM+e
Q2izfShSuQ2/TVZt8viE+mQ6YWmWZvQ2iOb5MRAmPO7kIBzyRwV0M28aQztxH5dBWeH1F47Ktu+i
JHnQtDLMElygJznb4W9SVESBRvnUocYqT53f98m2iVtBqHA1y03hIVxMRp6TtB26LSNfNdo5AjrJ
Zlg0aJVSLDeu2PaxeF2rnW99yss8xaAZb6wS97LOLD+Oucp+JLU80wma2WhJKuh0pmS3QjO0bD13
GKXGm16rhMTtzb417oSgGeVD3QeqsYtn/GRJRRit9EZJ5wQHrQxGu/4wWtOI/WxedwWjTYBP1azH
TXclYiug38Hay/Cr8nMjbYMNNiadesc2HHzoeOwTIuGgQlvz1BkL2W3ZZKaxEcumDxqXFGV12ABq
CPNrJp94CRlmIOmbrOmCwIsVeughm3Ec22jqHLPYNSKpghqOgxgw0q6IkqsoU4cULYg0JO1enNrO
dGXWu+lNj/iq2Xch8H4y0DBewA2KO9R3Rh5EmApoZCJeZyJHIq6Gh0rJzZL+ZdhKYM4iPt16UnwP
9MxsHjtDqqSTlDKLZgFHipJ+wpApqTd109b9tT7IerlX/aol5ktdL+4jtZbGazJIIVDYetyq1lOC
+diIsdrc5w8JvRisQzxL1bbGW2Q+6X2jgnOHK2qEPTtGspUd0ySX55se2HaTp04njKIc77UpwK7W
Rc4X5ZHjCxiMQN2UdUGxL9vkWB2iaVklCUWsBvuRERF6S1ZUqGA4N3667Pqrrb1K9ulXPSa16ShW
OObo4k2SF5clAMB2ZmvlV8xu1nYG86R5rxVhY8Nbrx4wi/FvL7r3dZIUtkp1lSvFsK/0SDrImDd8
XmbMZw66XhRZb+z/rLOk8CSsgwmf431apGGJc40+w1SU1Nrfa2iRSF0DuBi4rS4LNPspQ8cowtTG
QylhrYXbnnYDd77B0lVm6jWPjlpa9YQ7RD0pDEQm6YeuiusLH2iwAvS3clVYpR0npWzYKWZHwVGw
jLw5BH0khTTrhjMxcZ7ScyTXZQfxrQdc7Swilp7aIB6HvYW/OM7ZtdWOuwbb9p+F2EqJmwBROXdA
s5yxvVXW6mxgrBKY8g0e5T3cOwGbnwJrEFfBlKlwrWJmG8bW/FnVXHYTBLNzQsDxk41EThJwC5pm
cbIZMYZmI2mtUHsjHrz1zsoUWbvWe19IHLxbxqHbqG0iWB0bAnWaNzeRnOpMyNq27ExMr4KmKesT
gsGhuwERELJ4aEKzOiz6skJwcRFgVb2JYqFLtE2Kw5PhynU4DURM4o68TfRAhlQf1NLwkEGLlwQb
A58sHG0/9QFysZpl/T5tK0WT2Iip5qAJHRFrcixsFluHTRYIY9MfVHO0+pvM1AN4YMnQ4InsvnSJ
P6La//+Q9af+Gb/X+vlvx69l8zevy398ZVKerzH3S8nfC5y+oiBsm/9++XXwXLhf26+v/rKhhbfT
bfdcT3fPTZe2//1ffPNfn/z//vJvC3u+nR6m8vmff/9esBRerhZwW7/i6Bdg4H8m2Nv11zlK15//
F75eNv+xsOmRfciijrXjEpj+ja+30NvKWItgVmJgd/R/+HrtH1gUaBzXYy1liZKyRISG/crwn38X
FOUfBkv6hWuvW6Iqc+r+v0/+4a/2T6X9VRP/+vvf8i77ULDZ0fzz70tv+Hcv0XSaMtAUgx0CWZHI
gllFfYWlfywHBItKa1MM6cO2rbcdSTzFIZgR3pw5uvi9OJXzXImiZEWVpDW5rxQMqGCtOmII2Uza
jzHFUSW1cz8S1PsAz6f5j3QPy+OpmrgoegwJpwBtHVnFKMc2JWU+VbFcumsNRX+oIj0+JyJ4Ed/8
Uo2GzOs1FE1VJF6zLq2PhfknScD+7/Zqf/JOO9fzbNu7Onqe63pHh78fXf7fdR17x0/u8crb23s+
czzy14Pr8rude+B3mwM/8mlvvz+5O3575Mt7Puo4e67mbW0uyeWXj3gF398/eKf9nqvZXM7eLL/2
9p7zxEe4BdtZ/oWf+cvGtp2ds6NcPssVP2xPXP7KdbnUE/+y39ibDVd8dI/2fv9g7zcO39lsNs7G
cZzlYxu+z/WWiznX/HDkSbiju6X47c45fNoclo9uDnt749w4Lj/z1LttwcM73J232V07jrc/esuN
cm9bvnnnfOWqOz56uLnf7e6XaqKilm+7x2NmL8XeO/zzL130jXb/Ikd+542tMShZXDeqyFrq6J2e
9t4DD7Vxvjq7g3N/pqQXFeh7Ja26WIu3DwsL6dZzbx+/nQL7ZG++3DiifaacF6X+e+Wszn3J5ylD
YymHV/S4v7vjPTvUN69kd3V0rxznzCHqiwzyvQKV13MuX2qreKbAo/v0QGvhPb3/johzr6PTulut
dTTsf3MwElHC7ZV3tTRo7/jyX/48PXn0jRNt9fh09J6Op8qm4xyfnniX9vWWhrW/2+632+1mu722
b2hhB+dqR3P+cn390hyvbedmx/um59EtXOf2yrHpn5vDrXN1Res77M7MSM42hNXMRBX73o+pL/fR
faDfUGPnWvVLnut7r2Q10ZqJ5LlGEVfe0ynY0C3p7qelw1Ntd/xnb2/5aenVgc0THn7uSmewf7q7
3e7nYN/en2siL0nD793QcuT5y7w8a00lzpZGedo/nDzn524f2d7WWyr96BHj3PvjEiZ5MbyIjU0M
dJa/uifvwX3Y3x3dx4LYtrUfr755XIBHOW3t7cOHnupziSJ3+y3tbnOgnZf25uZrbB/uedWuK9vu
LQ3iybI/bm6IJJ5r79zNLXHocFwCzPtN9SVJ973nXAl3koIzU4mWSsA+2o/E3N7mvr9sPfvur8jM
4xFErxz3yuMmNsTd9+9AedHhv3cLqyXQbEzDhH/trfdIeD9SC8clrh3v3ZPrXO33ROvdE72FYE3E
Z5TYbjYV4dXzqHOGnt0yCriPvBzvyd2fTgRs2s3pLrDtz7Qij3fCKLE50AsfidoH+yWW7bf70/7u
eR/Yz3fLRb89nJ4i+2G2vwX2nmBHHDrd8dfnZ1ojMX/n3NwTY/nzdne/ud/9dAj5u3v7gVFktO3A
3tJVP1/f3Hy+Oew2H/eH3Y/7W0YK55bhwNls7l376zUD0e72yr2ni9qbw+GamH3YUfUutfpSzTz5
T6qbwZUSGVt2R8bl45Wz29zQ1V8++Omef16Cwr17dfv4SEN0fpx5I+9HL3lNvTMD9puAWHNj3hX/
o+1ujy5DHl3fdtzDX4Occ6YdSC+K0f/cDuQ1xC/pDaMvKJYyqY7jif5PV1tKXUbvyqYX2d+WsZ5w
Sb/Y23yQ6ODdLaMyL5oXz093fGFv3zAh8Php+e5+v73hz909leYenNuXiQ3V6i2jJj3qhp67f5ku
7A4HOuTS1L2lDZ68JZyG9o4mRPUTrT2XeHy1vEZ393hkpuPuTi7fef8FqK9GD12BVgX6UDJ0XdaB
Lq41IT2nD4HY5Y2NT3mPlXrZOwbnjpv3S3n9lv9VisL0T2XaJ8vrJLTCb0oOGbPGZn/N2vgdq8g6
H9OngNR7N0qsPzNxWcqDIiGyMy5KKonlazFKKrGZZo1AmLvaUr3IHEYPstifodL/KkXBJMtg007H
/noVz6TOhIQk+rVNppX8GV+DbN+W43ymsf5edxh+YuyC4tNier6eNtdVKoatYdX2mKih4YQ4sXZ2
UmvsWBfWVMDUqobw4f339XoJ8vJkkqhhBbeAmJiur6ZJVq5gxNxPNZyeXD6QF6q5nCLERxGGzJnH
e6MoVn6scyxNWeYyq0qUS04Msy6hKNwd7d7KZ49D4dJp4iw9o3Z9oyZ1FZgtJ7mauXibvR5nFytV
DmKwDMaCNN53UazvdJZv1xxzWacBmcGZyczvfUv7tbw1/Ghqixk3e8qrc2kudxn7mgJGtHp0ppy3
qlCTJQv1BY/HsfDr5/Ih105RoVW2lVZhjx/mHE9uG3XzkxL05/aM3qpEUs1gIrIu54h6+f0vkxWr
qnWzAUluB5OcuF1fyzchDkeOppqTq484ef9xU9Q1UzF0mX6mIbx4XV7PXr7ZRnJlS2mn2poVsyXE
Wb0dROy//3lRS06IQW+WNGONQ2dvS0vYSK7sqRZTt2W36qaJZ2QOWVCf6WCvVWwvHUz/tahVB8Pv
s6wbiafS5uIUhhz3oYmqPuHgrF4PalJ94gT28f2ne6s1/lrkbxUJ0m5IOKfkOC5z2DfVvKhpgzPd
+c1SJFU3dRb6nMat2mJjlWE9o1Kzy8jqPiRFGTuCmSt/BCb6V/XR2OnMuqr9LoHVfLUKLaOyiyaL
8HkFzRX1xTkMz1tNXTcVlU0pySLrZLUbXyMlraNK52CqthQIHFaaHID/+j8zdM4PFvGqvaAnU3WE
Qzy4dXXNhohxAq4jHTfQlv2ybdp3X3Cw/SZXsnFmQH7rNRkiQthl5DLltdBU18QQO3dCRugLBvup
jYkcSWrPdKjV6nd5T2zqWKqp4EW4DCSriBsKJvoeDfFepdQKqiJlcLQZj5GyLINtPhQcD+ra1veT
ZKto7SDYVY/T9yySufynjV+n6+j4Y2rScltLffwataKMhWXPKCPh1aDf5o0aNvtQ6bLmzBt8Qcr/
e2b51yMrOnMdWQGxJK2nHmMTmKE0FrjZo8c5wOLvvaoqlYeir4+BLoyHGmXYpk4KCdVnlznjhKs9
76CVWmtPnlB1hn/ze6SxGFzpkRa7qKRhrrr9MDE/EnrEYqWILsUeAivDe7wdAgX37kAucQTq9TvU
0mfzM35vY5QsQ20zYcz9Pj2aZGXMOomRYlQK06mLOMEqvcvPvNk3n++XUlZNbOpLaw4WlRrLut7t
AlzEh8qH+IPudLK+FDF26X/alnguXvDiqmrgurqK3SYH3gozyspWJrNGGzGqTq+258DovwcfStHJ
mkNbIrErvhpnc1zbk8ZoKzsJLP2uMKdqoyRNvBW7NP7WRvXsvf9Ub9UjTVZn1qzRT9YRwU8KNvA1
RiQ9HtQS/2RTuJJ9EUdmM2uOcj9ZrTsGzALPxIhz5a6eU++CsQJXjHwmy+ureCiKfYn0+BgjbrhC
lqw6YhKfs9h7q3KX2aaI7lsz1DWmZSzNrEphaqIOlLTHFoufbiNbPRlouSWWNplR7ef3q/f3OZq1
HEgoCksghsX1XLBTgiHXGmTEvd/krl5VtatkcW8L+fjn006m0sxgdEUTRV1b8/USdZ7hI6mlPQ3Y
cIrJ3MHC0/58Mm1pqsSEhImgvBzavI6o+YR6UJWnEl/tctgqiYrtemzcilWCrq/+MwfKJaq+Lm1p
Rb/E7yGQ9WbUiVZilPqSo0RGoiNWrefpzMC4zE9eh+/F8dgQl9ahcqy0mr/Qj6M0DOcSwZXYHEJT
yLZFnokHqFDmpkTd+TAOgpDYGdtIw593BUtcTquYX7MgV1YPaSSjOSctoz+JCdZ9imL0hJS1c0pc
0PYFnEEEmqF/Drj7RsvEnIeFMjNsnXazGiBYk+itIqFV1CS/s0sFvT/ip9COkDX9eay2XtbKEhN5
6zcCoVly5KwiBLKFsOivdNIh9ijptUOkWvKu9Q3O3tMKfdv7Xe+NV8oWB/sOTEQw6FxDV+qwkmfO
nInXnS4HdhpFpjtERXPQCoWTZ7VAZGlaCPGj/hyE67chcBl0dVVBOUWmibzGRWo+8uuqIqIEsVna
spgrHnsx/ZkMv9/eIKWw+2AtazKmW+vYUvsjmQYzbXaOWgnxdod/MkvcdKeURv5HuUN0xKUspqas
AA32ctbOMQmavEgr29JOrBxz0qoT5qdekNNzHotvPpOqIFc02RnQ10EsmuMS9XNX0iqTyW3KSb0S
0y7bV2PXnBn53iqKzAtVVPRloF0nvLWDnxdFllFUhV6SbQ/SxubpS1iIf8a1/6vymAvRBSQN1511
6lsFPCAa5bK0a1WM4K0z1w0HUiXeb+9vNLplmGFopPJEw1idpSGXDMnQiQhh2jzacFsR5xWZeaYv
v1FrTKiX/TzKMOX1ofgkBaUcN35hD1rP5JJAtSlGM771q2D+8v4DvVkU4UJlDOAMeQ3/NGTcgwS0
tzZ+8r7XJm3jJEq/yMmsM2cxb1Ud+6H/V9Ly+1+GmbyYKn9GoYr6tf9kGrmyyWW/PNPefpt8WEw6
WFES/4i7HPG/LkRCoU92BJJkSS/E6yoeq/tMQWFpBcj4kJmO59xQX0gvrwa1pUQJXZyiqhKlrubI
c5XG6VBRohpYVGAFTG/MczSJpG+ldqj54S4f+2Azwf7Y5mIl/4RcfMAavCQ1eUju3n+db1UyL1LX
UDiIiLhXzx8gFwWQRMsxrH52hVKIN2wRPP95IYamyyribHZP1xBKvRrmqCk1dN9RLUcOqiG9dRvR
KvUz/eCttwm8gG0j2SJ+/AZJUJMcKTmNM4/z0YlDBSjlABZA63d5K0xnSnur7kyUEpZpqLpBN3/d
dnB90EeS9EobHzb/KiGDYF8SRd0/rzwyKyyVORDzyPXGtpEatTIFRMS4yf6Hs/PYrRvp2vUVFVDM
5JTkDkq2JEuy5AnhyGLO8er/h33OwNoStOGvATcMuNslklWrVnhDe11Bz9nN0AvOtGPfeRZeG0UU
EZEPdfrmADYCTk7Ulqc66lM+eWagJZb611YR+B9JB4KwQW3jnuo9uusoIOyw97PEKG5QJ9HDOird
MzH3badjWwZ8kOUwS6Fy2x72r8hRQJixJIR1Px2i5FosUKq0Jr+sJsvzbTl+cifrvoYTgu+QE13R
7760vbo+03zYvv7JOed8awZjArotb9T210YOXh/nJAL2qGu7flZdeWvOlhyvrWGClTJPwOcv2tHT
z7Vp3zkGVANgsXSDdu2b1A6DMEsOhVf5S5EaWaCkvYRTnVwbqBoEQxfx73/eo1w+sLNcA063dnpr
Dzpqu6skiphKJYBZjXbvFOu5k/D26tH4pHTI2EGW7Z2WA/Sc47nFXda3VYI8oOtUF0u5OuCZvXNK
B2/fIEu5Bmki9YcuTwsqYqUt4VpBNMisRIRLlTeuL8GOPHqdYf1SUwGV6uN3uMX91/sFOIlubp1G
wpd5qk2jssaa4wb4a10WoF+9xnpqhmn90QxOHmpaqf+gDTJf1cqojjAMuzMo57fbVTNooOhUOmSS
RLWTM1M2Mh4nqBUyx1Akt51feet8s0oaVI1Xwv81z2WVb0POtiJFK9M0uqynAqrdlKD+qjV4CcC1
PhjNMBw5KuWZYPCm4PBQVaR/y0HQt7vnpIbU0x4UXNVXsE9FuwZumSTPzboUZtjWkXnbZOOa+Jmr
6Bk5ed6duyPe2bOWtElnyQHpHp3iB9u1drKS8bYv8qjZWzEcc7TNNPVQda1xzlnzncDHqIRS2bE1
+ijUBK8/IjrSmTn1koNvd7fExexBgxobjmaba6HZKetLZiBq78/R1PV7PYoixxdd1zyq1jwrD/DO
m2ceC0bTJb3eQKOvfxg9h3KwNhPBvlEc13Hof0w2+XwpZw/OV5TddO6T1sT/Zp+2Jfa8BMbodM7A
azL1e72uLLzcamp2MqSbvArggBjrAVZcck40471vS+EFBtWgnNROhcGLskwjkKeVH3dD9DhiPeXs
Fs2LrvrEHJzDx+HhvcU82lZ0ID3Jr5O32Zu6rkQPTWuls35Za9XwaSodAb+imh4+Xuqd4GdvS0gG
ig7DPuP1C9Qi01rgZZITpk70K+215dHtnfGQlXl+ZKCpvn683juPRo8e1LFFRwAL0pPRDrZ3STEs
FXG9ctxQKAaYLc6ifsX/c+aiemcpl5EzVyKPRrf4ZG8kdlHHHZr8vgchC17kPAwRY7/SuNDgz5bh
xw/2Tkx1yanMLcrJreH4+kWmc2nn8SBKXyuKNIggesCKbBj8oVHf6b/6pR3loeGuOVM5vbcu7UaW
NP4Dk5zslaGftFw3HNadIAX785CYn/SFQWNbJuoROcfq2h2VOJPcvfduoUUxHib54jfbn/+VdY3O
aBa9iAl18PJDlOw9v8YLNXCc7pxV7js71CXOWQCz6RoDSn+91GpMkGemovKjbl2DfFj1wwLX+zi0
URpOZSzONFreezTK6m18Qr+YYvH1es3kxA2unSUjTtO+0FF1CIvYqu5XlCvO7NBtB56kAbC5DGYN
qP3wLk/uYROfXpy2IuiGcZJ/MlvaRykWmfuPd+a7q3DvWjqEcVKpk1VkUWeFbRFNYJU3uyaS7pUS
6pzY6buvzaYj4dLEtXRHf/3aOsXozV5qVsmt2QlAoufL0cSmuQkXy0Wt6uOHem9X0KHa6hiSCvNU
6UlK1FeGhLgl+v7LiFwDjLDJt8mnfKdJzyk+vbcaPb4NQkWbmLru9cPVZZfaRs3hbpcmvizRL953
WexcyHmur9ZpHc483TufjIhMJ9qTKNzRY3y9Xubo6AhsHOpprGvmskrqYwg5OzqXRbzz1Vhia4zR
ozXlKYZ5rk1N9QnneB5HpwgLsAOhk1Vu4idJ1H7552/GS2Q0yaTd8xhPv36qaNag6cdQ/G1PWWXI
j9P8LFsTDZZI0Mil82+eswt6JzpyY9MtJSch5T69tmEkF7Oa0WVJxyQKMhGHpg4HvBsssTOh2vrz
rE3hx4/53jslqcYyXTe3PtO2mf6KjQqCf10Ikxyzyy91pok77FBiP0NE6UyD/dxK29P/tZJdAwsD
FVT69dAn4wWhus93aMGMdZBkNZ/y4wd772U622B0y024U04erOhbbGkQXPDRPuoPeMeL29WOvLBB
DWgnIONeOk0Sff0fFrW3sLJpv1AyvX7GtvAmLXGN0u8mXmICFOSxWOxHhTLRXtqNsZ86ZZ5Z853y
jMBPVg0+FdjCqYVN5yI1mBpt6Rdlo/mxKi+9GnmOJVLpT3jtxTerkG1oCdle6NNcnLkV3ubS21SI
EEpGDe/q9PBLs3JmI09KBPBn7Q5hWgS0VBt/F1Ez3KDfHe26qOluRN2dufneRp1tu3JSyKNpKJxe
RyWE4KSnP+lHOsAhRhrxLjVS/e7jD/o2llJ14nwH6pW7j/Ts9QcdnXJIEl3RsIkG9S1ecZtGdair
yr0ZzdU3RI/i7x+v+PaFbnUuLTXH5g60TuOOQh5XyZYMoujRO/JRlrBuvWFFyKFlrIKCYmn5sK/l
6Ed1BGf131f/L4vXLNPZ8uyT5xUV+i8maaisa5WHjuBg0ruv1BR4U55ofoJ1wBTWaPxnR5rF2u+P
138bJAzuEHh6jCUMnU7p6/UR0khIkwkS+pwZF/z6nqE2c9CV6+7/eSVapHSGGOX812B/vRK1g+6t
ObckEmxOGZarOy2+lzHT39ujtZwzknl7Sg32kUtcJ08jMJy82C4VWTr3qIHZet784gIJsynNQi2L
6MD1ZXWIi6V5qSenPqSLYT59/LBvDwur00oH8CwdjYbYycMOtp0NHauDHEuvtNqGCJ2W+j8fyW0V
l0E/0x4gpieJACfEBaU9baIcwrtMF/PT6M7i4n94FFffTj1oT+8UV9OB9ROg0niR01rfAkqPFobQ
cjyHBXvn5NPc1mlVosZMcn2SRTE/tYoJ13c/ljCcvQaqo6cV8QV4v/nSdXvxz+NZ4AtyG3Y4MEnf
IMK6WMdLfPtEQqTGLh/d/JNF3wv68WzefvwK39uLIC/l/2tYgkt/vRsKpJSotxbufIQdLyT2BQHN
hCLUlym/qLtWXjbM2++sNq1f4MGd84B5J8KRxvFK6ToBiD/FBlt5NgL9IPmO5lggwERH8dZ0c4c+
5uy0DzrKSSM8/aR5MJN4ac88/Nu8gAwLCivDHjrg9iliqhJrrVu0X3xtreQLHyPZZKQ4jMGg4rwD
6phl91C+rf8h4LAw+AI+MmHntPffJ0nXxCNFwKI1XSD4CS9Gd1XPmjNkZ3LXk+POyfNA9GgOBQAx
nMzu9QeORlUWnrkkoZw6K0TKsDto1XjOa/y0qff/l3GJZwjmE7RP9hF88EImhpGEKTOK3suHcESn
eFfJFKExu5OfmCeWl4gI3EZzNO8bpp13EYKrZ77oyXZ+82OcBDezlhgdmHoSJm2L/JbltAcSw+lQ
OYURZt66q2yj9znNNN4AM+4+PkwnN9Z/qwPwA7Gi0Umlg/P6XbdVUiXolCWhG8fDpdXYy07Gw7iv
0P88czm/91n/Xmp7EX9n0KvhLFYxJuHgecmuN3JkWubunAXLSeD774G8rTEMmIr+qLf9+V+riFFl
yB6nKoyS1pkuMakwo6Bb6qy9MJbUk19wyY7+MZvbFgVJz2mEYy5JZ7dT+9eixmI2rVV5cThFKr6x
gDeFW+fqTLL6zqMhuMblAXyGf05T5QGySCRoMIXevLg4jyJHkx17tOQwC0VBAQ6QUxPxP94gJwHn
v0djdLkhtVibYuT1o1UokqpkMZOwmGUaMQCuh2QNnLVDq8TPZmf2gh67iOkQDw3T9o8Xf7NlmOez
90ErALYn1p5cyS3qRKaISjOwGrSaZRstgQ3w9cwqJxHdtOmiS500ijGtwSz4ZJUhTyCwVLoWxMkS
j8Fi5NXntJm9nbBnsesWbusCoaW9oa/xmcP/5vixtMvwGTyczjjl1KXSSyukkNPCCBAlUdqtbtVj
85T0vS5MH4xL15+ZRr23HueCO59cDrj6yRlUq5nrkcBNb8nM0c+n1Q2RfcgRKV3bM8f9naXo3Xu0
8AE4cQ63b/vXmahhdLUZkBoESka1i5pyDWfuZUJa0575gG9CqEZChVAGKTciZlxOr5dKM7vR0Mvk
qTpZXaG2Wh9EtBaBLpz4HsHf2o+mIQ3SYjauJzTcz3zEN+dyW57RCEkdyB126uvldeF55MBKD9ik
7gHVQd037ZbGtESTqTErefevp8Igw+K1snnIF099uOp4ziLkAaNAzzPzmOWouzWJ6s+81LdP9WqV
UzuxzDM8gYROFDDRd4LYtasgn0Heacq7G0fDOhNn3luO7uwGzoZIwfO9fokWSod1gjxNSBCTZbqv
zXZJVKAs1LkG3y3NRS/Rds0Tc//vbxPgEG0AUn8a36dHglYjGH5dBIZb2S+YKzw3VfePcCA+Emon
gKLp6DAB4sS/frq8WnJlu9IMFh7nxZNVGTLFqM/MJ96GSwgQ0qYDRyVDLn7yDlNkBeIp9dJQ15n6
WG5S7USSaBf/+sJYZesRMRKlMXXamuoqY1K1K9KwNnUyMyiv+0R25/bD2/BhExIpcaFoMnG1tz//
K3zQqo8Wo3HTUIxL5Sslud5QiT0imj2feW1vrrgN0UROZVC8QBY6veLaamPZJkkWNlDFfq7ZUCDc
Fzd7lATnsHMrcRnTRD2z3997PpAQBvNbYAFQX18/X4vjNILbvMU0UQ0jY6DsnV46/izQcfr4g723
FCeK+4V6hb7IybawcjUmUL+Y4KxG/7lGLjKoRld7MQEY/vNh2th7YJDoqG9tvZN9LtcmWerBzbBd
WquD1+V/WsM+Bz14+73YD4wjwP1v1+ZpvO0MDeUgmK1sQGd5HKp1DRFxVtfwXrsbqer8plxFe242
9vZwvV71JE5ENpJdpoqS0NDG9TjWSX+oOnzaP/5Wb3MRhpp00Lg2oaAz33y9LawZ9bdGUJSgSJbc
4sKw+oszlwG68/qVhqhq4SdTZBxN1UffP176vQfkEqOy1cmBAFq/Xnpeu1qIeaYesu05tAc9u856
ea6T9O4qNLWZ7tPthbD2ehUrHUA8RVYSOvo47o26Qsq60c71dd9ueWoaAqGxKWcxizspqipHFqXW
qzSUwxoNh2qqO4Rc0zYrjphX9v2ZkLht67+GizwGy0FIQUCLKopq8vVDjXFpNs1qpmG0NmiqZ816
V1pJHqbt1qvyhtE7s03eOQJ0/YDgbH1z0uOTb6V6XBJGZ0pDF4FPxOY0ZlaOqNwjhUq/H8GVX49O
1xW7j7fIO6+VeAzohlVt7syTj9eLLflCczyMuXz2VpmuF1Ey0NJFxFc/R5p/56WS/NuM5Dh4VFUn
L9UrJdKWcYOFLCrKFfQzUr8A9IFrB4ntdeqYmRXa5v/8hJRxtLG44JAJO/VdMp1p6rphQEObYWhA
byl6sKfeOK5GNf78eKl3TgKDK445jWI4pKcIqn5wmAKosQjB0TvBqI1WgGT5r/9lETrR9Dmggp2W
w1KrY/B8fRECgJ52qpQyLCdvPXODvtkXtE+4xpj70bPZgK6v9/9M8cZwMa1CuOXNXU7bPZRdOx3U
otlfP36gNwGS/W5tAzGyROg8p+i2si3bDVy9qV1axkMEMiu6SNYFkmtYRS063dzck6sCc6qb7Fs6
Dd45XVRGqG8+HfUTUEkS5A0JApn+9fNSzmWQPrNmt1gygwcuVlz18tsRufI4C9CW7orVtxMM9jwf
/mSXov/vFhL/TY3RXdTsvERqhfZlLRDI/p5kYDHMiyl3a/GknJIOxddoydIyPTooWIpfZZGKyA1E
IiOBc0U24vuxk1MsIyNQ+CM1MuxHxr3poffS1ngY59oTFcYYatr+e7U2xkvj4NH3R+tlPX1d9dU2
PrWI0Be/mszsh0AflkTbpaJKEBhPtT4tLoc6TS6lk9qI2jvpuDzPqkTU0i+HuE2dvW4m5YAJeTZO
ns+EzW1vZL6pJaBKnrtPtHd088qGSyl/IQlveo8ZBSG+GxW0KDweeDOFE465wL+AH76ao8u6TYs+
YHJbTl80zKWgS1Z9GkVhwZA8C9Kl99rH2TTa9HNbWcI45p4X0SDkWSrrBWnmwVhDo5lmxzq2CGGu
xg6l5Fn0QS5zD23jVnViOvQFUCu/I+ef1U5bEhcybeE1XoEedb1p6KvIWO43qenyV16Xtp4cepQC
vzYd5ewY5m1Vi0/gZavoU594K2DnQesSCpWx40e1QZY8a0MsIbUaa1muX2q7BtPqxUhH7OZONn0w
OFae3nWbDk0RYrA5eF+taHG6b/WAXc0Q0GQqhy9dldJ0Rfk5zVtFKRt52lEZej/fY2/UZ1QR8To0
zCtTKXDXyfV2WL/as5PHj4nljg02lRz5Mb/Ih3FQWCAM9YgfhiJru5smB78uv8/jaUmDbSpLjp0s
9lx9bR0Y+9RdZe31T+tiTNGMcru1iju3M+L8J0bBmR4HhRAu6s3r1Ka6y8RfWsOXylbS+q2vqxln
NKW7RslAxaOTqiBxx1brgmVoqrYPsbGYYpbnIHsPabQUYNaH2nbXwxJbZfniWpnELwK8hFq4W/LB
mb4RK0dd+v1gZuttM7jAIA+i85bOwBysxMcgyOLeGFpUblc9+t21mCuwlSO7g7YglkWTz665rB2c
dXNe2zGIU9EsL7XyVu1y0mtzfTQRt46/GF7Ulw+wW2dUob1ITAG0iNVBB73HxmWskkXeFEg6Qfin
Gb8+oWUuZB9Wg83i7dQ41+ia2+ZTn6LJv3ejiggUALvrlAyhEmmxODZLzuTVLxtzWV5Ks+CgYoG4
INPgO5lcgYiUqShbeWW0elF7wTYC92SoeqE6lNyVSxvQX/WMWcDVIGByeoE2FsP6y0JwXbkhZiqg
gHytWtCkx7jBKV0Yc5pYF81P5VpOLyAsRRr7sMqj8lrXYwFKFZ0fYMn+UuEu+91q2rlOAgw1Vnlv
qxrxBFg7S+Sl/toDkRl8Aqw1/CzSJVXKF3rstUOw4SG67tLR8sbsP2WVtPL2ou3RMh4O7Qw1uAtQ
988dO6wNO7KuSyO1iwHtokSV6qInWqNunGteX/sGGjZWoJtC1FmQDJNb6xerURC+HqPcWobhvsST
MvN22Lg4k/bYRhW1D9kd1kjpNpMUzs3cr/N85QIa6vRdHa/m5E/eMmCQgIeGK0NE8tP2tkibpTk2
6HkkaC0XfYUhBaZIk/fLLXRmHvs+Xew/fZ1MzpUms05+cxK9qx4KB0Y+qD/ASgAPIZJWv3SDmOzr
I9lCMM3JOF5JG+XCh4UCeXiSfdXmhzyPbf2qw3eoCwhfWLX0CPv6ybDUF2205ofJilD5baYm1nw7
nuIbO9LVZw/mwV7Pvewzc7WaeU+Ba4j14CZWke1oN7WYgTD0rtRnGyV9yLs1wv7iWTfoff/kmRLj
uUdHnLbAIIR34Mdi5KCpbFgCcAi5cQBuLfOrbikjK7Qn0vQgSz29eTYG3RXSF0XR1NfCyrz8Xs+S
vMGHobKi28ZM5uWaeFc/r6a2qKe49Jrop7MmbnGXZsJ17vpGrt4zWKCm2neVSJxQafW4HMhVF1wo
5hLQ6K4RRfS78jqtvQW2mhT7OU5m7wdbtmLPRRpwl7vWxhH6lxeZqQ2xsOU97Kp1bI3fiTnSnfZF
1ersavaInO8so2A8Jcqlt7+Uy9qsl0qkJtR+PNXy7CmK3V6WR3PqbHzbpdXGs3acKRSiOUAbOm3/
jO4yyd9jZuKV5qteMwcRdL0w9R96O+M2BYO+nO01hKExdnmAElIcz77nqcSCq1GpDZXaKqPBVNBe
yqb87QyFlLlfuU0HW1bFeu99b8xU1k/Y+RUJGUPFRlc+yLDV1oOsWrB98wdtKPqSQOrO7cF1xxwO
OnOP5gb/rgkThUghGeRWM/Ec6EE3vBTgQlsfDlWCSUGqZVqAGwxzgUqrBIOkuUqAFckswURjjhmc
PkWTKH7FZZ26dCtzZPytodaeNEHHLDDYi0bgNHFb/OyG1b0H4MWN7RW4HNzZ5TQf0cqfoutMGQqH
uQELNVdj8MsFO2YvOP009/mC05udWH1xrKvZuKunyb6DeBr3/10LL7GrtTM8x86+LKdGDV/IFFxa
0sryikOzIm5xQNAk6ncSd7M5MCqvtY5rJ4G1APctnirN4WMtq7ho20VqIb1RJX2FhdEQAMRDjgC3
kzzdp7YVXVPdYHJTbyYTieD+vqh7vTF3tepw9kz7vti1jZbtbXfRzL0py/hA8YFqSL1ktQTUFjUq
rIuyksEIaDxsmV4Mh4nr7cUAi5kHDQY7XWBlIx8lWXKUgUZQrX2wtNOQXeAD42Clgo9dvkMtzotR
EMLuJUwW0c2XMbIXC9ZlpXPE66qfkayZXC2UgmvI17algqHS8QgttSEyg1arbBEasz5rgOxidU+4
0792RlWOvr543aOZOvGjFc/RH8Vk505rkT/hjQgh9yqpmCNJp8WXBW64N/me25GsIhxT29d1VMzZ
XVWtZXfQzS6tLzCPU9p+MPAGekRcv8fYq3FE4qdWNzEGqtia+HoV5i5aXFkFKf/P5+070AlfsmoM
+ijS9YAcpXJCTCDUAC5xKbhEUqcYfbsc9O/eZBVXsVGtcwiyOeEZ5Nwbh0SsDazyNUm/VXyaJEhw
D8EEpMuxXkLIYE/7sC6B/RWZHlDsFPvUzPktbVhy8DhzS+UbqRY/tVmaRkdE7ycdAysF4NNOXa8K
PC2vP2e57aq9o6do2njdYPd7o+okI30cXDy/WrtqCdQIstcXlqZMjn4hrd06FPX95HSF9aXI4lQL
Jlwker+YnbrzM9XM843lxDVU69jw4qCMJ0cLK75n/alZpX7ECaawLiojx3S6mIVJdukM2uobMING
v3d6glm3Jma+L4tRfNaBVlU/tCpD0d8lZmKlMw9xqOKGv9bIHC/bjd5Ixre5D8UgxUvnystTxzyQ
47piwLynzH5nqzFPv22EV56x1uE+SVWSGGHZeV6779dY8ixaVwZkSyaK3BNwj8tobq0n3Vo6F8tH
eACBMsb4fnXiUvo1yPurecTLxB8nrLOCca09PbQrzJYDhKc8ZBfVnNwuja5/60xPXSc4cZh+L424
Jxh6aRKUEYaM/rRq5mOry+WbqLLI8wVWUdq9PvRIFlhAHIrnrG1GemNZ1w/lJ47lgs9gOXPzYYYh
xS1GXM7DOgikXWSlJ1eVZg1eUKH8TcKf4SYUxrFyjSOfyhr366Cmjq1aevcjdJN0F81JH/kxM2p1
TCbR2HtcmqbNvsVVzj7qI9rBq4jwgVHVrD2bk9gAUbA50z1NyG7nGSNo0GhW0WHVR4kOkRXHxUGQ
T9dfVWpMfu06WRJ08UDsYrLhZIU/QZEsji1811t6b3oeMj8atYvG6TUYYoKahfNlJ2I8IHA+p8fS
dNv6ilyFqi3js6TI+3n8PTId8PftZhM6PAQW9ZWxfvFb19b4l6qr6RfyLwp/uiy/Li2weXuDKv12
TYfsoYxEPoeSDfU8GDiNHWRmlA9thln5Pi201dg7s52TFMjIE6FFQmEcbG3WsgsDP6UH5uxWvAbU
+1Rva18a9y0cu2UHA6kOVZTa3AWCWysAxos+VpSbbkIyWFKgjrlh3zKVR5xihczk7cHoy3YvnNaZ
H9PSc7OL3sxIh/tROrs1H7mH/C4pjX6HIWOMDbYQ6iWNYc77gNZk8ZAOy9SFY4Epz4FQXN0Aooig
+BqrDe1m8GwfExm0AgBSeH8w2Jn/yF54fzrTorId06hZgkEOFkNLF+vwAIAdTkymVui7yKI8B/ey
CUbOuFR8n6YJpgtekhj8dN5q/GRYQg3Ue1pGiizaRzdyqh9FuQjj0oCdftCk7W7elm7boMVBF3gP
cyWrg9SKwJ4o1WhPYxWNHJdqjb9hHD99slcz+u71i7gbDH2484Q3ZYeajAf4ZG/BKnYKhk7YR6TN
fjKLLtl52uxGvhqS5WZqMFjZ5+Y0/3CQJM18Syz9z9RAJwGll9Kwwwjr0UMu21HSuInX7500R6jy
tVvOxzHrjB/TZA4OnJ6l+l4TPNadM7jpjZ7q8o8+FNOnUdAH3xtNZ38f4zx9UBYqGVAa8+4SzyFS
JIthyugvYHzGYw4IdwmbKSn+zI0UP8puTnXi27J8SXDCHLDqW3Nc85LGZGxajOVvLe/aJZgW3J12
izDzHORmPlyJYq5bCoSl+RPbZvRtMer4buAKv7Vz1b+o3sL3b+St/cSks72aMbQh1y/55j4aLLMW
5JkgD8TvZKPtmlivUeItOV4E2Ix98lrKcD+ds56qalFbmYCH4q2mF3O5ryW+bkCgUDTa4y0yDn7a
JJZzYHKpvdh9Ztnok3Tis9laHHcd2qVDo4oaPpyhtbe+6cyY8KUgCVymTWLxdpMxQ+HI5rm6XJn5
mvtJp7Df6U3P2LM3+/7gpLxr3+sLrKyqQR8wMeocNlk0mubnqHHVE8iL/GHSB/pAFH5D5xu118jN
uYcYUtjufJ/lsfUbA7P8ZuqSLr6cMS0zdx72T9m+nTGEwYZ0m6jISIsvtAYXp/08e94Dd3qVhKOV
lFcpDO/+oq1y+1s1GuJmTgX2M5qr1NeYhHW4dOLWu1detMxwHzM4BvRYrChYVNPgCDU72bHRsK8J
YrM2f7mNMQMCKqP8ylzb9cnEVKkPWquzSySPFjH5C1/mUDCKxCZmVOtzFM/LfE20sIq9p2f6Dgc3
TCAbIBOks3VMcRfx8LydxVueKbqNBysz4i9ZC9HXT/rG0v1YkAOEm8HgnzxJiyvoflsIp3tl79sx
qZ0AFk1/6/TLiHgv2g68gHWygxVa1md03Yw5UPVqYz2LbVGzi0nbrUDkprywNveynbfZsgWimBzH
5zybP5nwRY+yNruvuB7m3xgTLFcxZphz0ONc/9XFpPUXncD8tsVT6kdqrcZFxWO2AVNyyt+ZKRFq
GWD+wcFNXnRhlF3usu6wsKNE1E+7SBqj7mt4T/FmiRn0QXSru88R96DY10FFED2d5nakSp18hHxT
7apehPVtXDrrxrHT9nueZOZXTKhMXIHMvP+RdShP+XNO/zPoisouCHtprvstHnzfmTCTJA/Ki69X
q5lbf+El3mDmIROoVfNwXQ8xSYrUBi3EtS6voHU1wvYX6o4XATTrxU1sHL8ivYYSAnCjOuCbGWX+
MrYzJRC0Uor/NamaQ1SI6SZyN2MQm1Fs7zdKd+KgU5U77MialjIwuzV9BqYf3eqDPY1+QX20BkW8
ZW2NOVbH0kaT0B/xZ6uC2ICwf+m2S/tdHxfzwV49k9gt1vKuKnv3qxUb2nKB5W32UPdp9bMHYn2D
fASOyomdeLOPD6fxLGcaqb7ODQz5P2m0+3wsuQKw9kFUyhK2czeX0vk6GDWlHChi80mNI1fHVC2w
fuw2m/PLXqbGVd5RJJP7GtUQGqUmnvFCRJqOmiGiIHVNxJw6spZr3M/6zq/NvBl9jrj9Q+AAGe9U
MyF+lFIRB3mcZZ9Lg3qCPhAz5UPeROl1uyKUcIiEp124OPX9jguzvAS/ThaTj6QYWu/OD3SWnSYE
hhxNwewKV+E0XQOgx6yOEGXCm79JGDb9nDAvtPd9X+l7yx7J6Ms+XZNAb9vuRTaYy9qA+8Dal0iS
+JlV5G3gof94xSizsnwGb8mXuMj6OsAvXc8RZR3JvVyEowwfp/Piy4Ap8BQUU22sQW9inWa68eJx
FfbJvYsSr+MXdZ84e8MdtD3fuF7J3KA6F3onXgAXQXeH9I47npVb3XUOO246ZkyJHhwxteoS5Ugu
R0VarXxikTh6Ss7jQca144St5cJSxyFyfTZpll1GWr5+7vq88XbrrLKrpVzwcdVaC+tbTyzd52Sy
udVKJ2aMmQ9teUwcBkW7FeThsxXV6/fGm2UT8g2z62HudS30po7NnWdR8bUXWf0DG1kzDmwylJ8M
GZab1Jl6FVIzl5/6eRH5rUSKoY/vvZomcDhXRo8zTzQk7YtmLNjYEQHM4ZMZ6bEduqXbLD+yFY9l
v8x6ToFwe76CJFWnMuyMDDtCAABQnJPW+2lbSVvumrZbp5cpGrQvLoPD44I5JwdnHYfnqpi8n8WA
A9ket8fyCfF08+tQibQNJkMULxJDS9OXVNyPq0g9hJdsr9prrf1/nJ3Zcp1It4SfqCIoKKZb2INk
SdZgWbZ8Q0gemKGYC57+fLvPTXtbYUX/0RF9022zgaJqrcxcmazS0JuWai+GKQz2Zkp0ftGDdQ+R
3Si5XadVSM1CnJj+5KkBeFEaG2cABwC72uW6DEyEXWlr9kFQtCUwh1N/Kg3GCdinb40g5zAzz0TJ
U4baPtne+7rix+zauePSJuh8whG31dxQPHf0smu1dnENopfvmc4n7r2DE3oR6+wF6fdqO0EKq9V1
90EhgmBvY9dDsbF06xJv5FKCTPkTsbNiNaQlg871Om7htH/Zq29h/ct7yO0LN1z0t44cQkl2+9Q5
MRgzbc3qO2Q+t8Jr9YdBkUyJTafjgA5hrgdK3BMLGTfb5t5NxVJez5ZYmp0ZF1qhdEO2F2emx0g+
60e9HGybGgMFTIoMuNY1sY4Fw30PRT/ZFv/73H6UTkHdthabVR82UF8Ve03u3dcVqoHIrJMGcStr
/yO2dI4fjdqbfjAQb6YIMMTSO4/XrHd1LzIAKx2md/OKMU4EUFJaxxnV7rJzDQ6d4NBh0LN0bHVD
qvHwAKlS09uvbSNP23f1khs1sU3jr8Yfz6mmI5HI+dEmQvVW12Y0R+T6xd3QpNLeuXhE3I8hBo54
eo+4vjfeQjwzwXMTlYA12FIcphDI6KnOihSNR5ESL9+2Tb7dlKqkVXM5BusoGCfX7PUmMO8UFfmV
V3kfyIte63GONPz/Y8aqGlHWVEEGVqHalM0454PK0cqkkUHuRSPquelxSp1g22FOrKEyk2JMowDj
8ST2psS8qKYarWNGl3oJpurctv7i/cqIsp/Yt9JxjQcWkE/0cbVZB4Izy23XEzX+uLiiFpGU+Trg
jaHIB/ez3K9jXWsE3ySmGhMgunC2BZgXPWz5kei3zI3haZeOan8JbiCJ+s8JEjkLwh8oBD/bZQP1
kyNEQE7qm4jXZEA/KnPOpkqq6lVk+QYoqcLyMYGh1/vaF+EaC/qDu9AUVE5MF/VZZFnDBs68VuVl
4tjM9Y4GWiZycWYgtJ7KtY8nOL6aN7m1NABGuX3sFlp9IgmYvloydPkA5SOBMDo5UQhNUxmNZQAn
tfqjvptySl6C/brysi4zaow5FeTDz0s2v9rJalXUe4u+Lsq6kpf2mIjHflPOPdrfrY7cMQlBWK2m
7/c1bN/N1roAYFnqjp//IRmIZw/1T3vqza1okvFJJG1X7cO+K366JKxj2jab7XVZRX/rrE32s2ux
8KA5cJJbvTYeW1DS2k9EJOPZO4M+Xfh2a39PJrY8bpU1Bi+6TbvJNP03vxEA89s247g1BVnFSDJW
Lvi1Fe6ec07dwqAND7Sqm46d1F2/IpIW3xqYCQ6yMDNDVE1SFDc4lsInpWM3f9JrkK3o/TeiD8hg
7H/2Fp4tVOveT4GRoxXTjAYfbXs5xeX2ZvgsDEHkoNGTdVMVp53GZFly33B8jvEyyvkKcoTpW4TM
voiSfJDejXE35UHN1NW9kSv1Lpdsbm0jPKwNZ867wJ/ZrHrfsx66oCm6qyHxbQPBVM+EI/oVMCU2
2oF9MXUKqywXhxV3N8pm/cUTOm1WlJqkIQKnPsklAywtJ7qtyFXAHinWJO4Fh6AE164TiHB7q9v7
8uQ0cAgbe71m23Ma2g/K+8gLRPsrEbVScWOyjlZ4dtqHwoQkfMOX58MhVA2mL7bJ5X1PCWLFHiqf
u4Hyv2c7CDLIJ8ZHJibjjdVTZKcGB/ik1nNUstcxnjTn/nqpmAj8GbhFoaJaTqqOWSTr13kqxGMq
iz6HCu77l6ZMQGtnwuTKaDKzvvOwJ/3ec/LcgjTLOzx7W/uOoPIhAbKrS+I3TgyxKRrZf0lA/qxj
4azTXW3Job5KvHHboo7PyzswjAj/V4iT6fHJb3hfDwO1vBPkYY6aZxB5jMQ2e21KsFmGKHsaWtGX
JTSRLrM7m2nYad+Pc78niBeK3yDl4/muNkVFX1nefSnLkkTcLaVWaFGDvlolxPS+GdiK47UwrNig
tfxfo2OtD2qd5uFKBx5HzsrMjYz92TUv4OC+igdEyEcP69uMTFvk8adjDk9MrVuH8q9Nwe2wobGT
GFh3+0rar3xeyyogstguxRVD7+1Pz18AnjF6xnC1gAL+MlX+TN6oVcPhu6l/igsX/M11P3eUtMqv
3LgrA/cXvIcL24GK4EQW18xcNWqgzcI43voOdgIs3rCpzaSpI7++Xvva+lwJ1dl7QWZhHi95FZxw
5AQy3s/Af3d4ybUP5eKsrwYl1zM3REoLzUbV7H2mQ7xYdcSnHhf80z8A+FhL1LKEPlEtNdUudRJh
xW2wCee4ytF5ttwmf0Klmn2bwGafsfOU2RGeun7qSLb+2W8tOZ0UPSSJKri5V9126saEQbf0e3cO
5XeE43qL7KTABIA0ClVeWmW1fGmI73JJl22SfjeiBmEhM9j5i+/RdKCHHTxxPlcrJR7Km27vlSLT
+6HP1dWA2wR0EyHQPxOnBgmQbZDssn7xloOfb6gJ88m1BB1DK4b0JnWLmnuGGRCxYb2uh3aanCqu
eXcfGtlacMkMZP4s9TLe62ajqBXJkLjxClzt7N3GNUWsCVC2rrak6pMIYyL3WRCLmlw3aWCPh4IG
9sEvhdRx6AqxXuZ9Zj8ih8UZwJIZtYHf4uHSjhJ0Jj3VAVGaJPq2ahxdsbkvzSfRQ49xSpP4EW1S
+/fW4M3pYRFj/c3XVEdx3gBWR5VIXc4zu9KPY2fcH8xcgM805dT6UT82DF98VYkq5Y2zrvZ2XfYq
F8S9JqBNc+r6t2h1dbkLOIc3qPagY1MS7sR43Yw7xCElwKU6JlXnF1c22wfIc9aNck9WZf5YlOkK
3OMuIt+36JIUcJ4NrKxHb4vtdUI9LMutfGKuy6tJgC3TlD/ebzuPgOcx4oiE45g4aX4OmOiqHYyP
/OAtdVLiYRl6H7wyEAZAfzGfMh7lk942hoxNEebk1pfsffFM0DSWw03b6QOQUHo3ZCd/jmrx5JOw
sukL8x58fs1ERjVvT5thl6lgUHEqNFIMlQT25VDw/b2gE2CDVH4D0WU7bLYlZRYfZ2P3OpI5EAPm
Jogj8U0caGJzrxvJBqqlc6xGfN84DfxkrwxNRKTKNTw08yiKa3ddEi8KjGXyKJ1xJoqrBkD1Ilg9
96d2u+xLw5aS8RD86bKVlES7AA2UetjKarpeldXm11Rn3vWiLb85unMz57Hr1ohqqBxAa6ScZb+r
Z1sAwGwpiydz3fZ5XidupHPy9L6m6fpi6AkY8REtBgcbudCfyyDVBP1um+/HAP/QAFC9/ZXWlCmH
Gky9jCsyaifGZ53+o5yW9ruohJtfGdsjNj4Jp+/eXLl7y86m7iPQPZzXyFDkyqbUeb/Cuc5/rHCr
PyvQ1yelPaQTicbRJ3bKlOpt7CjNd/ms1e2I3AOFGBwsPkrzaqAcZlXGq40NOaabS//iFy2bIIHm
bO7dOPp9XJT5wKtYfJb+GOhGRU02qKcQ6dFLVknzZHV+MEW13ZiXBpNouSuyWdxTT2woVDp+vB/U
n5Wa+qfStFYYsVfLghkodCcox1RP0bKmOsfyyGs2erdtGKMcAxigBhzkgbm03weRnIx6ceWoPjuW
P90rQYMaDcE8fLettKEeoQnSuwRa87LmBinpksm5yilJvbjK56FFs4JvNWafDsa0s0Zkwadf6yNn
Yfbqq8UdsZdeNwefpy73dkq4fr5LeIAyRpbr860mrIM4t50c2TKeYfDnGsFWdNqTGVrhBauoJ1bq
ugmAO2HkSv2EwVT1ozRz36LC36rbpqLy3K9zqqG1oHfrXVjMyhxMAa3dGa/u4tUvFXeWMCW63xIO
GLjxwHzTpVW+0BAwx53XYnu05WoxtULG9aNK1+LBXmcJaCQXWDiOj1bH6DVgpqtgbG/nMek+1sp2
PvcNnf49sJOj4g7l1beVybrntF3rT4NXUmKjAC/QhOWJ85S5a8sE/po7HwU0d3bRNmn3ks3tSYFI
D1JGCzZu43GymlJE8xRyXoh1KqCTIBMfPQ9RS5FhcxktXTP+nBm4+ObRgqbUGw7fp0ORQDUBxxXu
W2/Jx7gbtvSzHCViIg2jc0rVyKAr3HbhOec19tPRNNny3jiLua8JJ9NAl6p4QVFHE7KO8w+DsriO
suG0iodB5e3FpsvmawshzIIOK5PHAmDAiuAOsjACdAKK2rwyu8lG3fhxr+yec3jhDx26TE0Z8R4Z
4HhlibW6UHWCcGhIzXifDgkSi+IktI+UWrIVPdokvtKbV7eOC9TNky/Ere7H9I5xGsxzE9moS1uO
YMD9SaLEB+e6GESW7RTsfEC1J0BF/Wyli+3ufasCl537XH5EM9l4MXMlAFf0ax6sdCH9NWafRbxB
6dXcrxMRMTvRObzwbIRK3vEJMOWRotj7KjJHm52TrdbFIqDf2cNT8xJoN3l0qWJ4Tp6YXqWzwfLj
4JkTMyPdlUZdLNmTTHI3+YAl63LbdDjGHPgU2NiQ5nFWti5ZyDCwc5dSuTs9eFOtPY6Kte2vhWJv
ifwxHcvdWKlui4S3JrfMW8wPsx2Mr7MaVX8h8Qy5aiqoeCq3NoGWVO4LON7C9uf36UXrMGEPFpu3
R2vpUPYYJfQVtzogbfDtLItXRq5+5qwfroCH+2Gwau+XVlnl7UU/Ny+n7YEuDc4DL28qiUs/MTW2
hvClz12wSOYdMidtOKFEADwDRvGx6hkuQB7jJR83vyLRbwOIQ4uQbe28C5M21ZREKv+wuQ0Itk7Q
qQNgoP44dGIl/TxsOTzrrl5slk/vfChdOCc8b6y2oofyygdrNMX3pd38bxl6cASZmWN9GbaOpsit
cN1RJkNtk9oWM4bpZCWU5d7sfGEVFtdI8b+bZKi62Gk01Z6fU5/7W2DjCNlU1kVha/RMZoPkZMMu
umxfBJTs0SzoRKMCug6xUbjYl4hysmCP0x3ZTF4jnJcGMRy7lcMxXDSzdZENHZ8EwH94N9jaudMg
0M0uWZzlubM5NVl8anm1G+KGoqIsvKt5QPsVNWGbPy0rdBmY1OLeMIO9sMIRV2b7CWFfjzeUVnTz
fgmL4fXS+sCL69FqlEY8lqFJEbKdBIitG+b1ce7mnA03aZ57hki/Ls7Qfmys3DgXRaWtQyPMqI5s
rl0Z+2M7ZgrVBJAgcUDgCdX8oWzgP+WJSURTF0Q+E6XzhQndGr6hzr2BHcgG7CUohUEHvPKht2en
5HviJSQ9OqbR9SA+5uCmXHISzQYHePyGoTLQg8aUnk+2TI8+F1gCtIJzIxv3s/Yr50BSEJB2MTn9
17awl59LwxmEIxeM864Y1+6TH0pRXSP0za8Kdos69pdTVwXHzI9ALpOnkU/t9RUfUnHF1CI0tr8t
xYvK1PITjo+r9uVQhjtwqyq47VUNIEzC4UY/gP8trGsTuP0X5uC0e5W5bf4Z0cE4UnDNekIykws0
I4ZRljLuNQqsixRIbbhmnHa4mRGaT3EA3LVdkJCo8+wWrtXYjygstlcKrxk9vPFVMjyNackoyL7H
gsu/FFD5L7h8L19N6pjpCCcftLuQrhiNxSRwh6S/BtxO/U08h1iiYdsVeOHHbCrDDDVYFlBct+2n
ARofYZWVW68CeUSz2/LSTfaIQ0KkUbSm9U4NaIRguk8fgJpWzArtJpi7OOBM8aiwfZRmMH3h49h2
wf02OYsFWblxm0wod0eUtsvNNg8b8NvGzrCDGJkeUkTTE/yQLDswzaB8yrFHcHZT2/a4/qACpMgs
6xWseHDZcnpZ0vQHCEMkkrFxHNGliKyEYhAsG/hbbBxLvfnJRQe2nGNSRIEbt5YNZQgF13gHbMc0
3kxYqQUHkPuSs8mxoeYUMnI84/qNdrnpZxvSyhHpJ4rHZd5nOKh+wExGgrBYjRA0xwPLdzEWrgpd
Ua9JVK5s7/CIAD6XuILTTCM48dF2bYV8cUu7ZH64wUYTt9W5NLvamdWPbGvYA0VOGk0knBqMNizQ
AEcTm/VDX3XVZ4SJjt7T1ZunOc3q7FJQeMNt5Nq591Mbhy0jNSty9JpRwhpKebNQ3Lx0xRx8wi44
RHxEWlGyr8KNkc7NscePfZDb37LW9t1dURjrcnPTVt/2YdvfL2vjWmg3AhTs7am0rxOn7GNlTajC
qMgFk9eNN3xpsoo+t8AWlE0eEWeyAxlX92wHcEjMmCHJdZpKCMRvYrpjm9rm2ClKNI66wNFo6f45
B9QYzlFrteMNWyM8MTqi5CuTGNXFirOq2SF4gB5E5tM9r8zHDbsOwVv3gdwU61dqmsA5WgKMLwYm
kBwllkeCJJuLCPZycWg/cT8ff9SpPSwU1GX6hMfufL9m/cwJo730pRvX9VfqI7M7lH1YvoYc0v3e
48OCieiKoMOCpvDRha6UnDErHrJbZYLvhikGCj9a7/I7GH3z0mo/XyKJNfwTLC4YzTKM603bLuEL
3i+oeWCM3Q4WYCuQLDsi+FEV9faa01txV7JC0zbV/qziIi/c8UTnuXNs5X71LcfbleAeuTFur0Dq
YD3z00zHMIeIRZt2qxGfWBYvP4W2+zAsqz1Glm8vLt+BEhkqoyLt94EOkV1zthCpFKRqS2MI2e4j
yWPWuvMtz7p204awgVwuVXukfiy/dC27MkUc0qPJ1mz9CB7r78hNizvmWkd0hrldiz2K8ORuZH/K
Ysp8SZuWt9MnG634Zw138+h68AiK0/G6bivnoagc1dx3xTJhtRPm83phB7P5NGTDgA3q1jvYAOlq
TI5r6xQPk3YGkKdlZWhltTbQRmoXTFM3OyiDPV2S8Pa5amkXzdB5/c4e+Wr26Zgb9sdw6ZvLRhl7
Yhx3UUEItuqyP7jOyH/OGOf5rvNNixivtRZHg0KuxWvQIpw4YpExJzczPQ6CLpLqHwy6uZ+K1oBX
LU9mLk0K1p6oDDnZigIGecNoVa9Lb5LHhEr/B6ZQJ5h1NYtiI6AG3DOK4zwzD4LSo2Y86LnLDQd5
P8rw2FVLCcvKhFB9YdB3PtCraIKNC3tAPu8yHLTIrZPxUDGJGJW2XVUoTABJdknCmAx1pO/fgU1T
bbpMBVwVPfK7XU7EZAB5MHE8Ia5xnuy1y19NgLI3riqfKpfpv76LOytI7ppCoTOi8qfIhXbNykPr
1N4nUdsIeSZMQ+4GIcct7oJkWiLG31Azad9qH0s/X78Fkyc/eRBa1l4mmyV2WRhCTpANleZx2deU
ppVwmnsZjMED6Y3tsyUGF8FS26Z2zH4IfEg6XHPNSJpomGvunRf85BF8IsetL3sGr+a9xPd9jPk9
1mPCzPOHbVtaNCIAqD+GMk+fbdA0FLWdqXOYWJZYZDu1WFEKzifdJQI3xAFI4L8kzZqpHYqkDRre
D/QRhT1/0kFb13Luwb5RHCPJjyYHn7R92o/+x7FwhWGrrqQL9lcUX3td5o9hUoZ30IYgLkuSbOIE
cJk2CjzBaIvJFeX+ys72QtFAq2GjsozGlmGHiMGq5NXLgCoOQ9gVareihQjReY3rB7V5NV4X1umE
KayuyvdqzoBlKxQdzl7WgX976jtdNpVpuxzaIe3jZJrB9vBvsq+HeVOf05JdLMLgMieBiLbkEPSa
cgbz5v7XwsDfdd7Vo72bewu+PA+YKuBJsyBjd+zSKpq3VXxlAJF3bFYs0YN8k4+O8bFq6dBd2kBj
lGjRUrY2gzdlE96PZbK5Ec16RtGQSMkHYdni85I72+cknyeJIPyEM2MGN72oYnC6eFvAYeKNBIrk
5Cu4QriBGd3Vq04F8lna6mh1fHnDuFj/MQhTBMe+rKnsU+WPhEWFejHs9NDz9rBC9W6mXJIDQlGV
XlRyCO9Fk+GiEYYw9lfOvMBmQIcPu4Rtf2DEgrP+0i5UKKJhJEt5bHpBLzpCu+9pVpuCMcSibe/t
VSILQDM2MESTWPBdzMhN+85kq971lpEqDjZGoGNjTdPL7Cxi2S9TL4tDmIUl31QWelRaCFA35HNp
WuwkkGD+w6QAM/tpE3KO65YBeAqztURyEXZ2/gH/sbC+WeY8uHPzsup2zrxVjGm1aOxuGfmB1J6Y
U+BhdE79Q5aNHA5rtiVmtxogq0OaURjvJE+x321s4tQWBSwVD7bSQoIK2clD3vnUEh3RFwKh50wR
svKt/qwaQ6B6ztzHQzuuOLx0xADcEIgwfkUzqyAh28G76Vx459jZVo20ONAFXowqkShv2bkiAZHy
USYSyYsBSUWJtyDL3lXMD/1oE71+bitZ3CpU6dZJMAh2DBrr04i2+leQzDR/4LpghaCHVFyFC2Ez
+pX1jYpvGWNalIYSdO6DW6mdTh4TFWzfUrFYN4yYztYVw2TOj8WVzgmcqZBnkiWUXgIMZxv8qNXc
MlzgSDT8zpRBsxNwECMC4ovyTWHdZ4QelHGrLF7YbFnu4zT00Mrd5EHvltYQXq4iHZfjwvv+tHGC
mwsFmnFZgJ7cj84MhoTH2XSNIIJTskV98pHqgOOisoZ2jrYBEOMY5F0PgGUzTfAJTLKiBGlnG71U
Uwb3Xt0ihuW4SW+7CiVxNPOUv6BQn29PjR5SHKtiHkyIdrhjTjL5XmoQ5Hh2DB2GMkGFTIRIlecw
W/mYU52tPvqsCriiLjDW3eOGp75XgG04w9o6e8xUM9L5WmH3jM+QVwGyNdX3VHY9KoikBFJimrvS
aNIb/ShbFABssugvlIvncZQPhJLv+IrXb+HqbTN1vIMWZAGqdVHhUDaik1bVg8qZZYhhobxXN+j9
e86gwTm0SQrPzdLt99aY9pT4vXZ0fNqd14NdAO7sCzMCY7vBhjAyC+rbkwZ13WWmMzdULs3gXaQw
2us+UzLosJbrxM0wc2pelG3rXAZgInYUYDBPC98aLW8HhgF/9Im13XpMi47RgrBiuhg38Lc7Zs8S
vE2F3/JsMuW2e1K8Rv96G71KP9EXiCcRAoxCA2kLfb5XUOWOi5bPVbMpixqQ9uh7mBaziGi/0Cgm
kqGpo+5QjX/xSQ0NoVzCxmWTcIDG0NmmgPAIgPL1M+rSmbyNkNGlg6OZ5YnaaSWL9u8T1ycvgX+b
GxAegPUndg0WJmegkGfD3ZVc3bBD+AMhrOxvYmqTaCq76eiXi7kTosLsVSQpr26cdlU5yePfL38+
8H26PFmtjOMH2NjCgv0+a80Maz8iW6kjRq9ohyqkzNOFhUrQYbpT38JRhNHmqvSqNxWy4L9f/DxV
jIA5rm5bFqyj4538U36/Ojlhngt110RlwpG772XCh1QTC7gv6SpyZE2gaCmT2fDnOR0VM6L7skFt
QhED4N1549d3ftH57Pn5LzqzWEHwnHR9zetIW8U+DIW5K9LQjimVnjpKYTYeuPCeabR9NS4u/l7B
emwaEAB7SZGGr0AO6EnCd57UuQXAPz+LEMOT6610/nAW6ww79KRoiZs6BW5ldi5F2FGBRpZD67W7
vz+Fc2+I09VODh/+yd0UTcyZTYpeVEPMO0oQ5MDBq8p9B3kc41KUhcY1rwT92u+Y6Ly1DLHck557
WoPSPbO+QCA5tOUAD884oH3nITOhzJVocUfLXKKeC4+6YXa7dbz/Fv9wijj0UBp7pxXI9eXZCgxa
JhDRv0D3YYTHyBXwb64/14qz4BIkCGr774/2zxv9/Xpn62v1BIMpWjN42FgLHe2y3qxc9wo9hoNW
vBt3XdB1D6FbpYe/X/nPlc2VMZ9xMTX2yaM6/bJ/WT4Nq9vKXLGySUiyPqRoWzl4dfsfvVr+eZ6E
BLJsmMgAxPn9Klw6d8KOL9pZ5PjBPUnfglp+gJRfPvnord9ZN39+F7hvs33AHkMI8jZ/v1ygwiSs
BSu1HznNRqDhGMTxC8M18uLvj+/Pb0Lhs+GTRg7dg7/v6fH+6/ExytX3JudsSDq7u6SCYRaL8eE8
RuDJVHIPnPtO7PqbV3QwYmICntGEc/dCSYfd1RPfvM7E8j1ZAbrCsTghiX1W3uHWGLzjM/LWCiE6
IWAQIsD+6dxdfCERQsHcshv3E/1KuOlB77Q/zM3/sBSJIMITXirFWzt7ljlicioKnuXW+R1a5zFE
c2S6d67y1vPDrlwiniIFBU38729s8dHplhlXGVEIeIwWhttFkdn93oCxwuCDhf19iby1GEMrRD1A
WcZudvaFeW3vpmtwWiJyDu+XBmOQ2KSpL/ZTRVHzzk5yblJ0+tJCx7d4igrXiPOYkjacKmpgJo97
mdYvOYQe+tAS6cqmr4OhOUUSi3F++vstvrF9cTBgQibZKwl+s39/plsSbI6LSDTCU4CJTuknx2EF
b3Xq4tBVSQAK4aijchA8vnO7b7xNTGBhm/FkYnNRZ4XKbOdtFnR86UMyBc82g9cFZ7GcLwgrmw4p
89H7v9/qG1/DqSAjmsWRHEnnW8uwhCMauwouC3nozsXZ8jAJ571U8jfeom/j6OZJXIqwfj67Lexq
0qI5fXOJXUqD6r0ciqMzDNI6yMZCjZwX1nor0f9m72xob16Zg4ARNsIC8Uv//VUm6P7NSBpYVAQT
fTTDMMkuGfg2AEkG+crejth1YZQzeefCb3wmXM+iusDsGn3b6Yf9ayftGXn3mTDlwZbafBgaa97j
BCvuQxCUd3a0N+4R+z+HABM+lVNc+O+X6irL3ha3Zjqf2b+d6JGWGbdn8DaHQLrXyJS/ljJ8z6/4
jRsMT97w5Ae5ICjW2TtlYBoP5pmPJJcY6Fg9ciRGW5JjajGl8J8XaYjmIyRlg9gbTDB/v8GCoXPw
JG4wwRBoF47omJbOfc/v7c9P4ZS4YBGy6uL45p1bAlpzQIpHRw6MwEDgtlxK9HxZMb9Tir1xlZM3
Hv+we2Khf7Z9Tsyr1I0bQkb7aES1bFzUOpn3nz9rqmg+ORsPRdvC/ez3J2asbDaU74gsEI3Utz3m
Ou2u7cX43vf1xu2wMUvc7C0OOVbC7xeCUVJpA34abQvOpHlt9zGCxXcch//cFf+JFMUvi4h4yp+z
u7EpWBbTAHJyu+UHNs983ecD+g9tmPrfM2Gt1+f/uuQw4yWsEYm6e4pWOds3cmTd4AdUzI6jadmy
QB/0aszu71d548b8gH1RWRxuHn3e709vwb817cuOVjzsoAyrzL8mTGY4BP6Uxdqk74XzvH09WgCC
TKnvzl3xZ9uafB9cBwmCGOD/iBOFXU1SJm0Kq2jvJ9M73/9+i28sEG6RGDNOGTz//2i98cdnaoUH
uWZNzuRuC7vQjtt/X+948gCMuc5p1w3P7LfDwWPGnaGDaKqs5C4wDDwNRbm+E8T8Z10AFOVylPic
lYzEn327iZdhN3Wyz3SItkOpjSsLUzPLJyT74TFcAmZwy9RA4Q1jffz7Y3zjzVFu4RfoklUowVJ+
XylzbuVdR2BJ1Hoq/coIkPuV0Tw1HKoW247IK5EUHf5+yT+PFYIpeJQnJofT8/zQzha7CRdStKPE
abajiyrrWyVgJK+FTXt+lzDBK6O2y8Bz/37hN5ZMgK1nwAcY8P2de82Se0kBi99gNONW9bFwVR0N
Wi//uY7l9kJ8L20GrrD8Pju/Wm2Y5Q8QfoVV0ByZa0wweRONz6dQVbX7zgJ9a+lwNIMGnp4oornf
39/kEImFTpW+NDD5EW8vtHVVLnClT/ziBj/C9cYFtDs6FNeP//1x+jxG0kYClo97Wlr/qkT8HOw6
9VzU/4iZ7iSeT/sWT8V3etS3Fqhv0xNTQ7q0qmc1M55P2sFxHmWyV/rRgGDhm2Nw9UR/210wJzJc
/A93RSuN0S1tD1v173e1YafSMiLI6lStzndMuWsPmRcmWe+sxjdvjC7/VHzw7+Cs18eZClkoDg04
uCTMEJAMDGEytKGpLsratYaHjcmf95CwNy56Ckmh7+FhcoSfHQybjUxZb8zZrCS2wVExwrWig2/x
tUnrevf3R/lnJcfioEN16VM5FZyzvaVeSqZssdVhJGpkuCjON9NVX5n98jvDhPi62O91df/kovyO
B58iU+isAp4r1cPZ2zN1mKUe1EQU8tnV+3werZvF4CAW5mNzkQRQRzLvhmOGMpIMQAE9FaWrDyFY
45H3ztJ9Y78JMT5hS3c89vbz8jJbUGaSDtWirenTPUG6SPhSnOL//pTfvud/Xeb0Gv71HRbeWM1W
QvpNsm3Gi/rpZK5FVKRy49oJx1u3zsSltcCvBRWOtbqCisa4PCCVp7Deyal6a33xxv8/WIGd4exr
bTGTS3zFLadox2OFWvWn03clkjAr/TAP9Gh/v/m3HjHgN2cJJ+cp1O33e1feRjYFtoyR7zodvmtM
EPlrvbxzV28tZJ8gcYk5vsO7PN31v54wymBVmYk+AQu97jkpUnjEzk5fCN5+rxR484bouU4O5Wh7
rbMHiDsyAgFJwdETIr5LehSBEDXZOwXHm1dhqISNB+yD/fv3G2KuKdE2sanEBKd5cMCmSE07Oi0m
oP/+ft56csT3cLQCvAM+nJXxPcV9wFArFxKjdRAo03d+O/v3monhT//LpTB+Dk+FNRngv99TPZhh
DAUvSZtR3wbJmMFwBsh4URMtxef/4WKkXQHBUWLL8y4cO5sMd2gK3hkC5jBNI8GXKMR381jVh79f
6q13RYnGAYgdMyf82X2hYVLeUAPdOI5b32NlEXz0gjl4Z686/S3nGycmyf4JHuKEOPdibqrZW/ON
ddcM6CajCa3oJZvj8pSBUB309H+knelyHEeypV+lrf/nvbkvY7ev2VTWBqBAEhTB7U8aRIK573s+
/XwJqUdVgZzKga5J1tYSRHhGhIdHhPvxc+j2uT6sJc8g2QdEEbQSNSzh+NMamsZTk9IZfFqZG020
x1URImHc64OVxXo9NrIlOk7BwUcmQxxbrytOUoOpnrupq0PglQ+5Xd0ClTOPchV2KwNbsGbDu4x8
ApovM9zs0g/7VpNQG6e8bvSSeeunjvQJaSdad5R2+gBFn7dy33ztH2TWFYRzuEeodLoKezmUTQD7
Uk5TOzX2b4UyjeTc1P7j9eVatILKIduYVAY1z8tRSVJnDhPsTCDaYGDVO796B4RzTVNpYe7muxCF
Fh4HJJ3nn58FWtL1dEfZ4Oqzbuw+KIo3Qybo+r3V0978opZe8uvNw8IFSTKpsNVT4RGGpZlJFfoB
TwIYxrisp+rPMLPeqFFNYoH3gE5YIqBzeIhXSlWCbCKbOp53uQaLbg13DNllPXOBYtCgJrNmK7v5
9WoR1w3kN3lTcsUUC4JlV9CB0zng+ZKyPVlT5N3Lba/1b47utFTIFsrlFtFdtYXobqfgfQCAxDBj
NPkujdPnaYaaVWa0JoP1akCmpvACt2SeyCrq5cKmgum3klqZRkSlHMNvaS4Vu7gJ3pyfxwpPU64T
s1gCA7p0P4CgoL0t6IYr2nDLTZzZUOH0Yx9r911bANuLagcQHX3ybH6YLsvVOtnSOOewwYucCELF
8fILEl46c8Mv6KUqASsTVlpw0kMjfev5z3Eya2xxMHMyExovzcjQw7f6nMajLczeOlr/nAEyPl7f
W/Nd++JIIeM5y4XMtXBn/vvSSBVmddXU5veWHuEilx7M8JjK1j5X1A2KN1xwaPpCr2HFJ19lF2ar
NBuR1tVnwiBhDcESwtY7mN+H9tYJ7FPa7dTccxMz2k7T1+sDFE2RO5apPiCSQ8aVDmgheITwSkxA
Q+kKNgf/HWwnntv2aXcnwbe+k0361MjsBbvrRkUPeTFKjZ+apsoVQ0ztRbAOGX0+BBv4O+IH+gOS
3WSP9va6FfF0/sOKzZ1X02ZhPWG/UYT2oQNmaAFtTj2gEmlOxcKi5NJXvgaYWDA2i4XQh0bFG4kM
IepXeY5MmTGjEQMPW31hf+RA48QcGu+Njs+4LkwJjm+YnmdNJaboTexpYki9A+Qqb72yzVbI/KCN
QV6NSCLExbZVApD3sDMSZIxDT9WYYttk7a+v0WtPoDpLFwRximwT+ZHL/UXHwRQZJs2JXlgUvGLr
AIbF5K2Rl8rPhRVhF/MggRNg4PEIIai3gTfrmxwr366P5LUDkI6AmhVxjrnaZAmrMiRSo/oTVGqI
Fpk/lQE+h4QG3ZlXwlqTSnpx3fOwxAUDY6QIqJZQXxIV6no4EvSxo4pFFR0WGe6MEs3aVn2qpLR8
B/g23zdm2x4hf1XdIYzUG1hyk5XY+GrteCOjeaKA3rLnHk5hxGkJw3oaWF+dkA6AEppFdzDjtdvU
ohEQHswpFRtTFo1A+wKNsP8tHsvU2WmlZtxmaNU5hzet3oyI0XkIUULBEPonQqxok2RwAnPoN4jh
BSCXC/sR3hRaSPUoWHnjCSP6wxS3XKRaqWEjZ3jp8ppnhXHG5XZjpjR/1wxw2yaS8rYg8WKF0s/L
YJDAFJEIU55DI5UFdNoEKgxsdESfNHlaK9iJ8L0/zFBdmMX3eK4awrzBm9NRP5OA0XdGdYyGcjzB
Ite+M1rfOAQ8mOnsGgwaMenf6mNEVGiUbv0bA94WlyVd2+jCJnz5HJNSwLwFuRC/ykfamQqFHlQR
+Tgkm1qPk7sBOoN9SG/biiD3Cy7sbA++2AImp+I4FO+5G1+uo66nUD+PrGMQVZ9amnugztIOkxcf
oSw+Gnn1vQ37762CfI7u/ZYZ7deBCvTIra9s4ht46dfyFHOsFD6Ig9zmQHdmrVwRLUSLBV25NhT5
slI52nMK/2t8m9VUOT/AnZnF+zicUvUjnHDhjymEjXoFrbQw+bOMrQxUCcAE5HuXE+JVk9pC/9lt
gIbB4Wvm+Rb8cLEtgyjZXt+uC3vowtT8KWdvrFIZ1WCc3S5oTOkmxiFOXEbbt+9UrDjsUZBs81l4
aaWirdXLEvZQO/nBXnUGaV+ocE39jbHwrFIoAVKEMAU/clBZSKBew4/yKPpOV3T9Tuok8+N1K0vO
AdSDLUF+hNqtEHUAXPhFl9JVHYdKdECyNbDoCFH8na/7zUkuYHVQ26K41bqoe3y7ac4oUGVgPV5v
FFqrM6VPaS3USM7dD4rRP6GLIN3Q6m18SGGVgzrNND8Q+9ewga/dBOA87y3gSlymCQmXCyj1lHak
KoK/w9bL+yjO8mPg1GvVltdTa1MBZOlkW+aBJ+brA7nsTLlIxw1teR9l03jqdPuTN5m3HQwucLY2
R0uv3gZrIfiQkVRhCyDNqgLRFY5F+o96nt3ZSOcpZAVfnQJi8GOhaKHpQjFbBHA21j5FGCg6o8/X
l3P2lMswYyucW+AZKL8AqRFMA56hmSzGtG0CyNYGL9rlRVDu0Dqi2aGp1jIP8+97bU+nFAImGfCq
4LmjMnm6r8KHU/fQHahDGn1JfN/bg7OOaG60iiNcxGv6f69j2VwOBKIErBTPEbPlAVqDNEbDrwih
keTGci5tY7129gX8WiuxbNEUb3aaQOEy5MS+dFKI2ib0GiGZgTmwVzlA5FjeeU6YpXslmhTzbbc2
VGZszmoAFbjsXKsXTmxpoHfaNujAMAa4O6QKfqsiRjjtjU4yI9UxQfQEpcjL8nJQjgfgbIKDCqK8
1K53Yx9E2TYxA+MnvWE2XGhFtKYz/GoeBZPiPCY0ANooGri0ehZbRY+fI0tptmmZdCuDexVWXmD4
QBy4XVG3NoVzIZjGQIYSCS7RsWxv4CpJXXqDshW/eG2FvAZVeAqdHKlwt19OIayiXWSVdCk7cW3s
yqCbYGwyp8P1hRJ3F3cXdhX7Ci9XbZhIL63QmaWg+QTSpfU8+ePgdIgm+e3NqFndBgGi4WOXr5WH
Xplkxni4zLDtGbUtvvkSxdIGraaRIqwrZTvAX264Tt5IHxSYld47djPz1Y3N7vpA5+U/DyMkxVSu
aTPsEKOALS8Hmgx928kxQlDNPty0br/LD9q9ul1LbYiVTILGpR3hzOG22Jplgp1i+/1ztkV7Y/Pz
9sPT9cG8vEeujUa7HM1g1gGdf1hRDwAKNmh57JR30Lxs0T9xjR2lt81dtbmFPn8zfrluW3x8vhrh
7Lhnly+ez4lezZJa0lF3excQ/OaHdW/dvvVcFWdy3vBndoYkgw8iw47+4B1K2uo/A2i+9Vb8Qjy9
RSvC8UI7fpRI82imPdogLsSBbuYWK3v51TtJtDLvibOxaGGl6NG8Xvfl7vfY/fRsHJ4+/7amnPki
7nvNLYSwC5A5GZUQM+UO2KkL/8DmM2Sb7yfXeoS/82bFE2ZfvmZOCLkOipWED8z17u+Qvm5+ZJvb
X+5vKxcOZSFgnG9d8XGe1lltQQU6jwoGLJdkkYtmkGtvze3T4Vu9fYQraG3BVsKF2ADV2FrhBLPN
bsvDjg0W7r5Mmx+P74LNh3r7xJtgA9nmysGytn4iuF6DpENN5vUb3d+nvXxAEWtX74N34Y23SQ7t
ZmX95rP+yvqpQhSJdXooaS+cBxm4KX/pGxg/XcjZVqZTPJsF9xchO7qEFFFA5XIzI9o3nUcrRF61
t11srY1pzVeEoGFbUW1n80azja+tdwzhSi5UxM6yGCqStYLzS57t2gQKwSOyJdWAcOyPCUzeo9Ow
tfZowLmP4Tbc/qLpnkAsb36tjfLl/nnNsBBPej9FS6DEsPabelt/zt+Vt9rv3gfSjdBuF0/jp+w2
fK99MD6teMza9AoBxm+G0Mxnj9HwGZgX8M/uyC3P9TaWW+yynb+1Xdtdg2y/SraIDiREmlHN4qSe
NwYFyH14VLafUnfaPHubgunN9+pm9RxfCgAUBAHxz91y4LgvI3Yd22kmzy6LCPFOYX9oW4ebg+46
d6mLhN9D/QFG60N10E/OzcosL8XVc9vCLMMnMyYUSLirbPud+TnZB/t+P27jfX2jHtdyZktLSj2B
ogWgOoriwoMggqg6Gqui3lSwv8sK3bfQU+njc5tV22h6uD40MRBw7SfvSbJD0wD5A1q4nFWzCVUv
SPTJlbRG28OPBKuyUoVorI3TSszRheCGKZCdFPrpQbIteLEuTSW2ag5qh3KWR5f6Xe5kGXhgLVmJ
oeLszVZ0Kli8BuZuWTGvoqNSjR4kdEcNXbnvIZ20bqsuqV15VNP3UZGmj7QyKR/ePItkcHhWcWmn
CGrO/nN2m8ghSqjqAq1GBCeLHbysxFS9SR+gq0/WfHEOYeeRhgHyhiNxAxDfoP1K2Aeo8VSTY0mj
a2Vd5rhwX9SPkL/BoVQZuRZ/SpSugfA1tYp+Q2a7ljZwI6Yfkmj0PhtN1uQQCHRdd1OmpvoAmqRE
Y6gKC3tTyOgmXZ+XV5dvaq7UxkyFVBO4MGpXlxOjI6KRNZaFiKXSdWiOSIk/Eg3hrA22Q43OKzTQ
RjdEexROu6eKyuMPv3Z8e6tQHZz2UaGZax3u4v1y/iQN/6C8BdUrOkaXnyRB0hSiEj+4SCzEEA1r
6gYxivQbiX/ICPqis2/HQuXYDbth5Wr7erNpLBrwNPLBZOg14XSCyVXqR7pD3Kqxv5eANx4byIfe
w7i5hhJdsDR30piU4ckqgOW5HKRfz5J3jjpBpxeZQCnoddrmYwRbKHWq5+uL/Hpfk8Ik5wVtAL0a
sliS9y15SHOorFwLKpxdUw0IPJX+Svnk1SOHZaOrUgOSSQGZI2Ae8dkW8ylOaNHUdq4nBd5mQFF0
E6W+tsGh0tuwnfKdlXjJTpUj/Z5qfvJspKOyEsFebz2+AdzN3K0EzEzMtI1T1/t5ye6y4XI2d37u
Sb/psQwm0GngwrmBvhgqlzfP7hzHaPAB6qOQqb8cd2oEqZYnHo32dQ4DzqjH+zS1tOPbrQBunosF
YA7olL204vcdtakx6qB5Qc8TJiRYhhHTfvP86bLGQBQya9QqX9b4bA3jUYutBmCIG/ZFdp/otbIN
JdhnethDt2k7ePu3jmrGbICopAKC5+iCz6ijXCdo0cIPP4X+bZRL042HJsvKI+F1QLFVg55NBkXJ
7RXokK5fSnqjXbvow2ZbWYb/JoGk/SjbhrSzU6OHGXaouxtPqv+EZP3nj+F/+c/5hz/Cfv3f/8U/
/8ghe5phY8I//vd9+KNi7X81/zX/sf/7n13+of9+3z1XTVs9/+P+qaj/sW+zn09NmGfin7n4FVj6
80u2T83TxT/ssiZsxof2uRo/Ptdt0ryY45vn//L/94f/eH75LZ/G4vlf//yRt1kz/zafz/rnnz+6
+fmvf85P9/88//V//uzdU8of+99t3cyCbeRr/vht//4jz091wx82nP8AvDszdIDShFWCX9Y/v/xE
Uf+DMEzFF48nTM7VuSyvmuBf/5T4M1wh5mTijLjgwsIZy+56+Zmu/YcFPJd/PzPE4Fn2P//9cRfr
9df6/SNr0w95iGbZv/556Tv0E8hcG4hoJN7mSK2J+y7N2RA0L52s9+DNYTkMEUH+mhfbLN6dTcuf
ls8tzberv64Nry0JewHdez22jE49xUhVhDKSerfwGE0oPL2ryjtJN1bi1mWsfG1POOsGuOIgN8Ze
Y71HIOmmS1DfXMNlLRkhkADrdDiAQHlchq1C12GdK0flROTcRsl3Nf0Br9ghyNcSOfPsiLPHjZJe
gLmljTPg0lBK++sATbp6ymr7pgwLGL0C+NZX4uOClRk5p3OU8hf9NJdW6Ligkz/N9ZM/dP2nZvQK
F70va8sV720B/2V5MAUcFjwgtSvxKLOGKsp8eKVPZc8r3LKSCSbrwFupyS+sD/lVAMRz/VnnNnI5
oC5XC6pImn5C5zyEoQ2qML8PdhPlhnsIe/UVn3shJxKWCVwqD4wXIBvgH8Ge7UslYGb9ZMLIqqJL
aaWPeZ/DSzCEA8QgCccfneYG0pcbu+/kW1ogq6e2gmdtS5cUaX2/h39pI+lTlbidVVhP6JUV/l4x
Gimg/yWKPuVgvN1Qk6NfQVn1pBUytfvmh5bafujG3jlGRRwbu3jghyvDE27TfyyaCSQbT5zv02IR
rK1pW/anVj9pIdzVjVK+0+F13AaSrR/lyXIHT3qf6u33wmum26SWeCtXtrbStyLcxF6+wjHtmUmG
CwOVAyGSmMVM8tQxyaomKVt1kDe609xDuhRu6jHaSzK5zqKBdlu+QfFjbcsvTQLPn/m2CUSSiqvw
jNRzC3kbbTJOelzkyE4V40OmfKyR99vpTZOcQsgieVqXW8eMbmKp0t4b1mCuXUfn6sSlp8HHYnMR
5S5PH6H4mAU/E3HDbo0TtBflVxM9ySPNWt+6LoqPIfJVuzGR43uIs9sDFNcFrJ+hcqwBpa08B+cd
dPEdnGkcYfA24PRcEznfzq/FhebUWm/n0p0Zj+ZhdKzht8novZXA9HrNMQMom9AEjlnhlnhphqJR
rdUICtxV/tbyplsE3386Mfx/tFG5QUSLT6/YsH9U4b3/2/WDa2mEYEU5JAkj9LgL6z3kSozu9CTd
2cptBX1ub36/buBVkJrH9pcBXThEkEio5FjtpTtVfUjH2w79N+dGNlZC4Rx6hIWaUVk06OuAHwm8
lzOYJ5bSOkjO3zUdzIpKaPymS9U+rNQIkmkwSr6drKXMFgZ2YVLwjdqu0FSMLefOep+U3xT10Y4f
a+3x+uy9OrNo+Twfl+AZPXwGXZebzp0vf++zJ0O56ZOVHNXCOLi80VBB3Z/Js4QFkjWzjoGwBydJ
QgTVt11HbWHxeei0bn99MAu+dmFJWKS+RslMnYLgBEpsnxv2AaGiL9dNLPjBfBOle5N7H2/0ebBn
b6DS7kBMlFGArk8bHLqpvLFjv95lvnkXQ/x5X9MVvHJuLI2Kw34uJpMao7Ps0iTCWbSSFQ0m/eqA
2ue3yrQ+XB/VmgnB1TpawktexsGpGuHx1FDK2BTG2pXy1RUWvoSZkW5OMoB2EZ/C4E5amEjb4MRG
9fzu1pYOI8c5jKL7zLmzy98oEm2vj2vJ9Xh78zyQed9R/L+culYeSyj9MOmr9zJMzHid1D8gKP53
lugvO6KLK0hkIEHXByczJoHdwwgKyepaKuHVY2OeP+6VjsKbh6yQcHDLiVeFBjKUJ+W9me1yfdOO
yfsuGg+Q/Enl2mVscbXOrAmOnsYxwp35GJyg7T9AUn2rVPLPFKbE3NG2cIlvyJi6Rm/trq/Yy8kr
BNqLUQp3QGU0OwnuSlwx+CiXzaF22q1f3hZgk1T1a1eStvdn9awKenqETOO7IHn2g2NaI9okfe+r
+zT80cPHjdbkPXmRTZ/vSKHtUyc+1JpxGPIGFQsfHtOjX41/I9Kdr9C8gmfBoaHbzkbiNzghpQ3Z
lHdkCmlq1zZG+nR9mpbC0LklwbGRlzJblBKCU9A+VHLxrpyCn36FsD1qXlJbr6RIXuqkrxYF1lwy
1zO1qQjG75xW6q2JviNQOpvJPpLPcOrvylTR/9F+0zr7k8+DdCi/StE2NaBOeoBhFzngcYsoDWrd
t1H3gHqBq1nexrb2vrFWNlg4xigW/PWBwsx7URvIFZqlJ2Sgnb3MBfNdCzEROhbj2rG8FCsBKNJQ
zNOLN6WwMUJ5MJWCbo5TkiP03NJWsGkBL99cX+ClyHVuRdgGaD4HXmMMbIPwqW6re4RZm1G/TVfp
ERaHA+ra5PLJg0C8j9Nea8Q8joNTLH8KkBGeSZqvD2VpbSjK/GmBnMnlrgjlaOqrjqFQTUEje6Zt
f/g79xg6vIAKaTpVHFXMzbcweU9VOAUnT3nwR+2YyyU1seL4N4aCDNVcCZtR+sJQ8rBA5rHxCMG4
vtSha/i9L1beJovTBT6anAikFTTxXk6XauayCeF0cIqye2/S0CE9REa5cjC+foZxmNhnVgQv1rSJ
EZZBeBrUDBmbRle3tekHN5OHGhUNLvemVnwt6IeqfeObAcfQzteqNUqqpSh2/hGCkw8GCqVgxYPT
NFDnKqE2gd09RCx0pMfBlvydnPdrSZpFm1CrzMy0Gixvwm3KC0e5jFuW8CZFJbLLUUaCIEKHuvXj
dV9Z3MFnhoQ7lTGYbdVZc0jqWtRvngzyQhxSE+rk/zNDwhU+ml8tHbIXp9z5rekQULdRANNu7aLY
XTe06JkWtHUvb1WehpeeydlG8p9EyimTHv3I2lXjoxSuXQAWpw0wNgx8cy7oBbx0doa2aqn1lRSF
p0j9ZfmogUTvHDvZ6k2wcqi9dEWKhxrYXVrZ5iwAueTL4QwtcpC0JISnTjM35dhAq3so+/vs9zgg
/ZEdB1dGwNXZIqZaO2gRrizbwmwCcafl1oJwA8pRwXzcJ1EIHz8DdR4b7THg/bUWSpbe/Rc2BNdQ
K7nJBtTiSKhJB27B1i2MDrti36A+OEJ5IyU/JVtdcZOFEwWwN7EYLKxN1kEILS3iPFxU/fBke/1D
VBpb+tGDzZtdkWwCnq3SRm+QyrpcO89qG4Qe0/Dktcaep7GkxQiGlSsusjiSMytCrGhNKWoGLQtP
gZdsWquEwPdtLRVk44CNk4UCKEK3HH44f8KZu+dlFwwy5cfTZN+DENn73dvIsv5tgey6SZ545h26
tOB0QeI3WR2eKvlzqMJ8lH8M1HtNTlYSi0v+TGgAdG9DQsoOvrQTal4dJKWBP5vPevpR6h+bZO2a
t/Aoodjylw1hz+SgiBQkB8OTHkztrR+jstLmenEgpX+bFtaXyKnjB9ku0YuN155fa+MT5rFBTFpq
wcOfavuD032OjG+N8+u6Vwt4xT/W6nx8gjdMdoiScG2GJ+muVsyDcTTHzYSEuR9taEBDKcFSDnrb
Q1HnWuna5C5E3ovJnSfgzBUbldaJoNdQR2yTzZjtSuNLmMobJ/5xfZSLdmY+HprxGbLYSqkXrU3R
3eAS9dUcnlCf08tPsvzxbxih0IMICjcM8EqXg8kH2lxRCglOmnXU40PoKtZdsuYSiyM5MyLMmJkp
qKFOFgciypQ7ow4/mpVKY00Vay7U0WvwyGVzUPqRDQLyZQnmUHqkG1klsFoBzZg0ZZjNbUKfRKiu
ucLCJYkKAW0+9DDMSSchvA66XraVxblRASjjRq1GvWuGLRqW1SZdoxReOogvrAmRQ0HJt6TTkRhY
ba0vqYQaRPKgTPSbIr1710YaBfjHHgEDx9r5sb8ZR30l0C/GFapossYDgrZBIa4gCBR7ikWMHHzy
BSrFE7cde3tTybNeieKAFi61aVuNMdJoXlGvOOtiaDkzL4QWBJEUJLiZAMmh6y20Nh7KUmtp2Jf7
jHDfIQ9Gu9IcYXRUCy63xIQ8qyS31RygG7R13iOEipfeR+nXkOPNqb5Yj0p+w61oSz1t5VGzkLui
Swrg1tygDfhGcN1WNkmKBW14+oy40iyhh2hrgPThnYXErkbP2fXdvzSh5+bmnXQWymj89FNkwcKT
TNuygRRP9Tyt9e2t2RAeL74uDZY6YKPobvP8KWwfRmNl1pa24fkwhKyGLQVBWXazia2u3mfqrpQQ
oH9GwfP6dC3eE2cCesgR2fS0El3OF4JmnWaP+H+NJAhX4k3uf0RUfBu10s82KE5yhqpp1t00cbzS
5LxsGpgPXjHfgkTTRZ9oSj4f6WnhazfmlIYbp28HlBoL+0AvGNKu6MccyO8pAB3r/oB43Co6bd5g
r7bGTMdNUt+Bc0KY6EiCjFtWZMavPuQmbA9xW26nTvuZhtW9xgJoYI/mtKFWyLtEOnT9TZjJKyWm
RYc6+wghpyc3VeWH+hCeSuXeAYIq1w+rxbLFfaiDEJsJb6ljCTEAkbe4S5qcCxRKs27mOeaNYfoZ
cgqTcRMXLZJd43gnG4X+47qLLbqyzq2QdmmbG7twHpu9nuZdguGmSORbpdMPERr3rp2ZHTSjhr0N
y2FcyaEtXqd4YBkzHxV80GL7R0urfpS0JWHdkO7b8jHujqq2y5tmr0hbh3xka3/2Yn0XKsmOrNKu
+3Z90POgXrnVH0jV+Xovckf1DWKSZje/UiDbshp9S3lqZesuOs2ZCcFp7Cg0zarniSLnn6cC0UH5
XjPfJrHzx7X0T8TtPA4x7VUFAU2PUGqfpLT4yu00in8b6DRJ6/ChC38kyYqvLN1zcE4QkwgJAZUW
nHTyPL0anYIxIYI5jpskuSXbHKQrp+6iS8L8rEHuRRFeBAV1ymSXnolLoku4AcblWsb3xMi2Sri+
7xaHhNqGiRzTnDcULhhKElVjMmArGmw3DFW3yX8V6rgz+pUjQ+js+HOtoA4BPgzEBJzJZSh3+qRo
ippQnkOcOHg/A1Tm2r1t3E3QAN04duFSbIP4dqObrscNy8y6fT/+vO74i1559hHzz8/OXzDjHCYK
Gy+KnoIKyWTE7cPfr9tYDGVkieYkAAA8UWcqtYtABsIRnhyuZ4Z9HAC9BuUHmCWsYu9NK9aWR/SX
NeGE9L14MsqKd7oRAJOotmmtoCL0cH1Ii/HibEjilSLTkzikL+fUqCUSr9/94m/t5DMLwkEH23lB
zy6TliHYbn70U28XBHRqdoPrfK6QTb4+oP+HN/41bUJ4agcrQjK4I8cG/Z86vH/Ro6/f5+HNXApq
w9tiyOONIX+MjPRgaO02yJEexCPjNcjPytyKQSU2lT4KU0YeJJEbWQ/oPm6uD3bRRUAsA7MBYEVe
6tLppwnlbCsZiZJh+6turelmgjk/G7R85c60GEzODAm7q+xLY0hMJnWIn5Q0dpOMKzVylV73Nj7y
P4PJmSXB6xWv0sHIYSmbjGOp5reUboA5bLP86frcLa7OmSHB8+0sawut6QkYE8wtofkchwDLr9tY
Wx/B90f4QmmSxMZkPaaBtsvq35U43f3PjAgOD0bY0gIZN7NZlNj7BeJg9RK3vP6IYs1kLLznhPWn
RaJO9QFHS5XkgCjWRkp/jfIAU9SKoy3P2F+GhOVHRClwdJ8Zs0rzLtWe4RTcwXCxsi6L5zCUoHBo
QFBKa83lvima3spHlcv34BsWKC7N2oD8zjeRYuyqJFTubF9Z6wxeHtlfNoW9micl8FEDm233JCso
vJjPxVCsRL/FEwqUIxBn2EkVMSAUsh/wsp94VeS/4kTbmN1RD5872a3M/ZDJN2/3PBhdXqDvsCyJ
XpE1URs5g0OuP8jkQ5lL+rbwov5Qx/lqE9vSklFAhOiV9B3EYELGpm7jqoXpMgSSNB1rR9nYHFpx
squD/JAXB6fZz4/IPq53MUq21vRgWO1vTavf1nLjxpIcb6ZmPFwf/9KumEWVAJr9IUBx6Uaq3U1O
HvNNYYhygfFdyX5ljQSb+coOXwpVULAAK6JEO3c1XdrpkU5vkCCOTon/cfR/UQS7Po4lrzn//UIo
jAKPzJOURqc8A9ljbjQl3sT+l2Js3YoDksbr6/YWX+Bgu2cGJDpJXzEtBrGhl1MzD8jpyz3M/Pp+
ik3UaofcOvqFiqp84vgubGjOpvCH9OvogNG9/hFL+3HGtwENI+34SjRXs2J0400GrfifVR+mheJW
Mj9ft7G0cCbdS9DOGrQTic0acTa1zaTm0SlL0sea1/4GeNgaadzSziAkmxpcUpCXOkIwK8NyHPMx
i05lnekuMnCdK4MG2sIJ/6MuOg5rx3xbB9MfpzQlWRM9DTLqr7jIyAtXo0x74GmU7/36sTMSN86/
KR4MBOn96OQr8Xo+wsRXLQQ34BN4zehIzFxugDBxqFEEbXSyI+tzoW3U9lukHofsGA7eB6X4wPtz
xTsWLcI1MxNyoxsiQiJyTQ4TCbreU1fvuPPkdsa7ZWzQMPdJmVpoxA9fS8PeX/eXF+Kcy4HSfUbn
Ax0H1DIpal0OtDYKaN0Gn0LFD2uvJ9syvVMSt/3deyZDMyiuM5zK8aD3Lp0IXXw7mbUbAG+BXGtl
xl977tx4N3cugnwn/y/cXHrAhEnhl8HJGU+tvFWylYNqITWMAdpjTHjzeHbrgtfCv1TCtA1OMu55
ciBoNR2lyvtgjiVI6sd+eEZxx+0rBMYl793YrvGvvg55mKcyOfPWzgz5c3Q4ey6WhWUikF4HJ86a
jR9Xm56KPG3YbrNr9G/UFVfm8/UmpQWMewTxm+5mmtov7SEXjD5xmwan0qrdsPte007c9T8Scx+k
0cqxtGQLvjNAQ1TD6UoTdktSSGmQ+8BAtK7Yqelv0yfJmoBCb1L9zflDuJ/or+XewjSCUL4cldMG
VhDnXAAk/VcccYlKbpU4XHGV11sRkgGiJ4AJlVAjxreUlnhYL0kFNSHlkfSxHCLXeRrNJyl7Vr84
/cqLeMEzMEdH/oy1nuvKl2OqUnWAyo2aRd4nVEWkreZ90b29Gt/YEEea3c+VLa/y+4Qtf2Fv/vmZ
J0ogUqAo55mvmMm+8BS3K4wbpPIOttJ91sAN+8Ovqfku3SQhfFu/r1if/e6adcEvUf4benskbSIF
0tGyh1kGao/ewW0d3kaxd++0xq4u7KPXN3sVkcWiQ86HnoqVz5hd8tVnzAUiepVmJY7Zpc8mgQYd
OzfmzIrpDDdqo7q6/H2MPo9JeKihYtC0b2Prbzpt7ex8fQlgUzqobs5UZtwrBbteCn+mgzDhyaHn
3YbgkhIOde41F15ISgCjB+w4NySQXxR9GIwrJI8JaPdp/CkfAnlbBLDn6oEb6MpmTDePxo15mLpj
JkE+/SaiyfmsZmJJv8/SV1TiRLK2OUCUox+StbJ+KEO9SaJPVfXsRB+i6Mfbl/HC1LyVz5bRtlrd
lnpMlf1TND7nxrswzTem/9GaDrp569n7PP+yYnNh/5zbFLMs+mQpEGNjE+35Tf0uMI5hfhd5h+H3
pvoYGPqGvxEwo6CzYnjBZ0EccbWbk548soUj0vcqpntg6wTJSe+e5fIpfq5lzfXj1rWbT/D47lNp
7bE/R1Rho0DAigAdZKWUNi1hv3q5UrXjwPt4qHZzYtezHRpyJ1fNVsLgQokcHOSZpfmGcL6WcY1M
25xHS6fWpYtRqr9kFWqkyU5z6JmFuCRxR/kuKIIPqpoeAuejNw5vBvjwDTNOiU4U9unLO+LsG4ba
myJ5Hm0nSYpbSX2x8SwAIqYW5e7Kci6FAt4k7BbgFXiUMLOjV09BCh8/rbS5q2vNMSneo9NmWMdS
R5Jbtz8rOt21FvxQerqbq4RqEp+CaNpVqvd4/WMWjjzG/de3CHNvql2ktTl1uYyUYZE5G895iq1q
Y5rWZkLTMQpCdzW7vTYB88/PJhvJum5+zhODlfjRKextn1l7u3/+G0ObdQJgnucBKE5zXZgGTSQO
23VSjpV90Fpn2zTm1tar58jeTrrmRq18vG504TbL04jyDp1fXDXFim+eda0pBwq5l4Q2ia7QJTfV
tDVKr6W9eW5FOEzUXPLtsif5okrJoQnUY1s+aD2JhzUcwKIhhcBNZzLVc1GfKB2MrvVaCfcgkbYD
zlcccsP6pbMB90rt2yu3vMXZ47Ksz28BmEyEG1EzGXZf5jpdVCMImelhzNcIdBcHNDcFcj2GJUVM
JMVtDZJSIoanpeNqxr0i5zvJv13NLi4kHmjxPjM0f8iZj7ejlE3DbEgJjJOVBpCyqm40dDdUCbYK
sg8b1CH3shP9IO3w7boTrg1ScI8B7dOqmc9hczpG075MPsCaslH8ceUytbhcvKtISc2CHCLdk13Q
K+gZdM5wn3Jp1tHSNTnihSsyvRV0Is6PJ4SdhGNeS6o+oVWEzgc121Ik9bgpm8rXpAn3BeVma1g5
apciE70cMwMS/4NYyeWqaUkZ86/pHIia3WgCiT02b6+k4BhnJgTHGCVY02njDE9j8zHqhi3U2xt1
XGtFX3SBMyuCC2hGJqtSTidA/ytnCBYKhNP3qXi67mjzbxHvCOdjES4mBZddGAcYy6BWmzgpd+Vw
Fw/vhqh1i2h33dbaiARXSJ2MgjCw8lNb1Pd2NN7mwfNQflGj6uPfMASPykybjlCfCJ1vY6lTGpnd
U8rjVi8/K6N2X8vbwa9WLgKLznZmSLgHAOOqDH9+btZKwd1cmV+AjvHdy0pj5VRaXCf6U4FBIZ7z
qnpXpYXiZDHrBC+AO2q3MVXCT01EWU3Pg1/Xp29xy57ZEraQAnB0gNSNuopeT+/7zJMP6Wi/byzl
uaqt8JCl4++mPOUrO3fRPWC9QXuOCystB5c7V6nVVA9aQAiWjDSbhVDCJs+Q0oCzd4OoxPB3Qh+K
pYYFqT6hTxhlPcmjXhqYSyxyrUYec9jTwrfi80seQuYacq2ZHoj/czmoqfIKqyiSP6B+7OHm/5D2
Xb2R60q3v0iAcnhV6mC32nHSi+CZ8Uiicg6//lv0uWe2mq3bxPYB9mA/NOASyWKxwqpVyiPfivOE
MBcrAXnlYFKUTSodO61BD+xJL3n8IFtPBW2cQKYPKRw4RpcrCasa2HwLuY7WUOpnaQBFsyaQkhOA
Muy//4lA12KYYyFRr3ZzMeHVtaxyj0GKCrB22Y+sIbmfZRYBqlia6aSR3pusXvcwUkx0B9C2uQWm
e3gDpSocM13ZS3FiwfldoiOoY7itK9SPYe3m+jMZZZ0iWf8PCKiRnVLH3J2286YIRBWKtjfVYx/e
KVbqINrruDmu7dMGvSCI8TCHlEWWSBgpaVkJKlqth0Zrc/aL19v3f8vWIFP3VwCzNkUDkU2yIMsE
h+cOEEPTa9TCM7QhR3onPqtLwrn5m64W9U8xagLs9/BGLnVrnFGyAyUo4CtVZXlVL5RuPoqlLRRj
6qVyk2IYWVQ4hYmgrurK6jvIKHlZ5s1thSWAx6d+WIXLb8jIqPcxKCPBzvADvZMWaew4/Xl7Z7cs
K7L1aM8EyBhUdcwdKiIwgchhiiKg4YrysVZaV0DkX/wAYiFqOeXxj+zjlY6upDG7KlmlLhYKbE8i
i74RgqR0hqc8P6II5A1d5QvNj1yZ4ZT1nim3h9tL3TQX4GOl1HjgNmDHA1lSUsWFCptUgDXXdKbP
mG+c1d+/zywuxDRwSxTw96cwdyW5tJeE5xxTs3m1fysRzD0QpkWYjREvhFqPfionvizdtXO/J+JL
qXzRJpvrvG7evJVE+vsq5MCYRCIoCxZF1F/ZJJi2FacuGJ/cdo7fieTfPqJNjV9JY96mXARF9rhA
GwnAy0vdnOmj0UfNJxIzeNMxO0NCVgZX63JRoWQOIvnoXkjfavKTkONnOkIw6gHjLDGpFh0S6CO4
lIGHIe2bGSZrAfNr+vZSmG7dvkw81onNK4VICYBwmgaG43AppweMIotFJLoy0t9hGqlD8pdFB2C3
0+3MUG1TGUGnECNFkfQ7zELhJYe3jgyJPFRvwXyL6iZzZJJeY9jqiGhek/9kQDqhiNJD9G292LBS
+Os4qo8BR5jBc7lIRQGFbVFCSDOgpKZgtkW/y4jiImnhlnFpjwXHVmxcNAhErAY0Cl4A1kkCbGQ2
QglVaUDgHBKSsyriRZVBIzhbXzQtOfbisTN4ZVt6fZnrDaQruvIBqJdBVccY40bQmxrDO8h9YyF3
p+vCS5ukp06oQ7cQjezfhwowVoC0AxAK3hJ2ulipplOmTukHLiNDibKSTqPJycNumI8LGfLlwWmk
QBNASMh9hwLlrIbH1JjteDqN/Zcm4c1b3dQSWqcAWxqKIWyVMhzhKirRQO7V5aOOn3d2rakYnBaK
mV+K45tQRyXie/39tnZuXAHgaf+Ryxxbp5rZYgoVuRc6R41OovnW8ghFtkRgWRjtSimUriKREjGW
aGUjubdG8xSF3R0y5sPEgUJvPJCICMB5hg4ApBpFZh2tPvSiFUGIIQOl814avA7yLf1GcwEaXi2K
H2ft7iS1GhokDXJPvURQNCS+DgRmET7dPo8tpVuLYV7JVilCBG5APyQZ6GsyXzbBWp80uauSb7cl
bWncWhLzOiLtVivNjAUZsy8MTWFnovht0moU+yS7ML1M+fctjeARXm0h/aLVe1yoqCKAcZvcK9ab
Zpz0xBvq2Eajzf+2MGofV2IsY+5aeIvkPpIO6gjmJKG8p8me9EtaN3ZWNRx7u6nf/yyLLZWQQdE6
I1Sg3wuqtEbYOi3leOzzP7fXtfVcYv9QSETjEtJxLBBvSTWMjhNCIGMKILSM/LusyAdxbAJSdr/q
wR/E9+Zdi5ESXEqRR+yyqS5ANgCDCjo0gA4ud7UJhyZsFQFINRMgv7YqXF0q0IZPMrsy0Ky2gMPp
1+0F80Qy+SAQbYXLmEPkKElnjJZ1pwLkjARMHm17wKA+L47KT9h8it/47yoZMwK+zqIa5DS9T3Xi
VLEe+Q0ove1ylAS7ibN9Pg4pR+Sm+sCbg8sF9BEQw5cbi/ndrdJQELGceT3K7ATpyVbnFBI2haAH
mzZHoceX5UabhLZCowrKMGr/Bsxm3L9yy5abp4WwE5EuJUzSmduNuYkEpLiI+JJRxnhaNJeJP8MK
USdgjfJe5k3e2L4NK3nMNU+FMi6KGvKqhDxG9Wgv1dFcTlLiD3LriaFs58ohzb5XvPh6cy//Ecy2
1VlCLYLIQUHCWjoUKnoUddND8f/htvJvSwG0kD6ZuG/MdppdHrbJpAN7g3y4UR6brAH11O62kK1X
E1SNIu1UwtPJNs6Dvs9IuhxCiCbdp012N6jh220RW+uggDokWykX/1UvoByPyLpARAqM/Fy8qdYr
WPk+IQMESugpwBdfFasLLS97LUng8XZHzGNx8rmxCbLvt6VseQDAG/+VIl1eVDMawFWjR7DzzWOh
LN7UgVkuP2oCbzTYR6sg60uvJTG2Vp+yMMrLDg9lHDUHIdNyewKQbN/18eRh/kfjRkpnPIoCGBVr
NdcfiJw9tuP43RiN2BaiZdqVUpTYlWqWbjwntS0u/WJjeiVolRvzq6lHaLMv0VnfKpF1qEmC/r4k
i3fG1PX3HaD7oO5EIDRELY9lZVMd4N9SmDzq/SxmJKwUUNEg/3y/EOIYWefBc08M3mP1gR662kG0
1yJ+RYszsH+XZ6WEC+KxCDBnLfMBdz5aGJltqjntA9G9WSavcvYsqxT1DJRX8xjr5ItEamfQH5Ti
J2YEuMtYHtoxAC9ybj4CVO+L8mskyJiF5XVZIIDnzIZS+7c1bCtdi2G7gAsBGwUwBBsF5AQME2IM
b1yv7siYPyYD0L1LedBi4orzcj+T+NTlwIgXdWzZQwwa5bLf1W1rl0biyoZynBPZw+hV8RPx1vrD
mHcxVXRSYU4JPqzHpHpM306OrRruby9/UzdWq6e/rx23iVhKpgCz3WYYRPqlnt4Lk5M92TR46EwG
WpvSFbENk3WNySSW3MA3nJ6IRRxR5Ji7TSOxEsCsIW7rdhYSCBgzF9SnUC9Zfk6jL7d3aitKwGD6
v8ugX7HaqZIMZdESBNuTeSiG4zgdwemQBaTjKOTWm76Ww8QIjWRaUCYYIlkLDMGdgL4GIWgjWKgb
/IYG3l7VVuIaeGAQAwB2hAvAng5m+WLsQQ0tgyukYCDOaKB/dsoBeHpqW5c00h2C/EHgBQzUGFwZ
i5VY5swwGUYqlxEJkyb2TNBYqnBo7WqZHAlzvlvFcvQJoxOlmoet3zzFlVzmFJMxMbOUJjGU8CwC
+YSFSWiI0yyvgUd9e283ZaHDmjbxoELNJkxmjDydZw0nORjHrEtDO5XQlZ8N+zZMkPDl0f/SLbva
0pU45gUjhpYMagMFtaI31JVANPBa5pxXf9MDRCMEqA2B7cSsB8bIW02uauWE3gQ5nHRHquLjYjrS
8hai4zoHi0vU7apc+ALS3KIhr5/Zz7+y2XesWOp8wFRces8fwrndd2rrAAlkV+a7lXwm27VaKDtP
Mx6EpqwM9HwIiIIQlmTlrgds9rFIl/wTuFw6MBkOITqeUGllwhEMlSubckQi6q7C+GS5AuOwOHFq
KZvKuJLBvCZLD3bBfJRg6MXe7joTE9De9Ia4I2jpUe67fVKbqrgSRn9f2Upch7kEkTa5x5S1r5KQ
eBiv/Vu0dPe2mG3jhW5rcKqAZUA0mdus9zXGdDZoSauUxp617FyF2l2VH4eyPAjpElTFsbKc/CdH
LPU6r24ahmnrGqUQBZzhcnlTLxZGvkBsHbZuSQwnr17BsdUNL1OV2cpQ2gpKgLul5mHuNp9SVAmQ
YEZciXayS8ECHBiyYMoGpirkhmMk03QYQ7Hd3V4fTwqzvFBCn3MjUyngq3UEo5rdMIX5ui1lU0eA
BKE0qZhdwFYSgfrss6nBw2OAs7b3LEo2vXBq8fT8rw5qJYPRQ7VGd0M+IUhRMIKK5uY1Z8lEPHJz
7EzoSfofl8SoY4c8m663WJISHs3xTXLTlNfyur0iEGmh0ozsrk6v+epmpf2kxcoMESLGmSh/NBCV
dS+kyD+hAjQRDzwdatqGySjajFmOyTjiLcm6BVCFwxyr3r8//rUERsnkiCipLLeIFoxfZQvEQ3iu
a653s6XKQIwCRQWMDLiXmedKSCYhE0Y89017RCfyhGmvJHVR2nVVRGOzM2UnKd8LYuMX0VNeBEXI
G6e4ZXfR4obiEGhIQZRDv3B1YHO6DJjyggNToeBgsAf/WK96va65RaK7i5a+fmJfV/JYlc+szupy
yBNy84DedUfpq5NQzpy4YYP6ByNYUXJClzI4h1DzulxXHWVJlk8IHPqhchvjZI2Y41sfkVQDE+AA
IsXYtHPEb0rhChPoyV963uwBuhL2cq+/gNHRhIjVUMz4ArP40jeav+SWYxIeJ++mBq3WyehpmSbp
ZHSQoms+iONMkfMu81bBvP1KtTSAGdB9bAJ0/+ONHIWCY5e21wBMGmgzNCQ5GB0c5EHQ0g4hrhkq
P+NIN524knjja7cX8o8QRvEIWBmKkDbmIiGU1PLR1H51YcFRO54QxsKmWlso40J93KTah5iDWk3S
nos435TygRIDPSP4EGiItrqz5lCT0hTh+5V6DdaPHhR67QByy0UQcv/2dd00D2iqp4M7AF83mWtU
SRhrGBGIiiXdM74Jc2pP5R4zET31U3sHwBWUmY7nYyl9s7jUkNZaaI1adIroB4Wdtzkn6b31PlFU
13+FMJdSUTsNjxc8P0tOdFtaRkybG2fDV9S8ADeYwkPkbu6fRscUIn1DOwQujyoxzAbjwESoti5I
SEB2xEEHTewLUtq4haWiZJKMOSczs9W4rKBT+q9U5llR47xaugblp6VtjjLGVuqSuJslUFuVhbcM
1sGYB1d+UwfLnxLrN7pDAkOL7nXysKTkqAiPFK1EGWVuK9Om3qIHFvUG4E8lNn8NKEAtL5YJtxvZ
t9TYNWrkmKiY/m9SmMVrWdvOWm3hRRMR66FSar3qMy9LvqlHwBl8zKZEGywjZIwKMYenm96XsumC
/TEUQb1mzc4ycBR2e8/+KwhDyy4VKCzRmTQLAvnIlaeDehSNzsaQQfczm/aPGOZeIIgUSTtgPZU1
uXJk7XU1dTMuxTBV96s38e+2odn8cjVqSwQKfAE7Qij7KMg+oG3eIonTdyfaMIiej088X6CVBN8D
2ArQyso8X3mYElFIcd9jMZiepBxr+oS6rSUwj1c1jnG9iDBb8fgcL+/zcOoTXu56SwnQPUIH5qEd
B+Xey22Tyyo1QXYNZ7Qg+7hU9+izJlrM0YGtwwE2E93WcNwpucOlFEEw2qhPSXqftLMNHmovBQIA
1QxJKByhXmxCOIezZRw1OsWS9uIamkqXvXrHFHT7KkvYpej/6RO76Ofwd7QkhmPWg+lUFkYLyKH0
GYsMXBfmkdB2HHCVXwoNp8wyhzFP71X1W1X4eEx3whctdpKm2t2+U5v7uZLEaIY2Fs1URE16Hw6j
T3tQ49BvzAH0FbB5Vj1Ge1HhaeO2TIRf6ERDg77GaMqAcaClsozpfV8DM43CbLmrOiU7LFaKmVTp
JHoI3r0kJToni76Z6wBtzV/JjEWcy3CqCtCL3s/NjBZfKQKieD71vYTRgg7QYbEtY5JTQ34C2c15
77auB5wTmsMEMRT6qy+PtMjQGiuXWoopB+nXqZjngzqn35JZjzjGeHOR6LuzQLSCkcTAQl5KmuvY
LLMEnqoyVl4ZwuWOnSEtfe1nq+h3Q/UlHy23NX/fVqSte7KSylJIyHNoDrkK17WUTnF3V1QCkMbP
U3QEUJOzlVvv2loU8w7kowwyTFpFyAEZaQFpq5tTm0QoCr7eXtPHsFP2KVhLYp4CAWsSU4rOakq7
SDKvTgAwmvJ3ANzSEBkqY/BTMbPVGXXIcPzW5zsyHcvxbSmHYORdVXoVrz4GOBpwdIFfBbCHy3Pt
jSg34hKpW72pXMy3mvLKv73eLR3FpJG/EpiNTVAaA5kMJIBz1O1Tw8PGcgODbf1EHyDKhPA1r5qY
xNCAT5lM8KFjbZehI70U0UwEnzMM3XEZ7FKZZLvr+zsh47VsbyrpSjRzCc1GSspwQaTQZL4E+x1N
tpU3II/vnFHnUvPQA7k+sH8WyrxVppFrcOXhV8fWK/Crjh4lftemmF0oi7tW3Y0TCC0t8dwRgfPe
b6oKmi1ROVUwvOMKIBwSQ440Cu2K3szwTxRxLsbmDVz9fcbEVAmm0qQNEHGYf1M1zdkodlpcemCH
5ixkWxAdZQm0JyrvzENI5tSashkZd1UuvSlbMLBO2i2FLwCPf1v3N1UDHhgYoyhbHIv30FQCz5Ki
77pcdGghF9O3vaQ1vVrR3IbXArJ501bSGEWMlTZFgRIbKFin0ATyA1z6+o/bK7qiEAGJNXhRsGso
ipgIVxn9s8xEiSSzNgOh3utdshdqTw+fsvkJTcSJtcNckoL8CRWnAcPHu9o7c8ox1FcJLvYL6Kav
nKcaDlqmzI0ZxNmP0vDbtj8MiWQLmm9o9jA+LlrQL+9Vltp5eZh4zJAfU+7WFxDi0fgJ/DpYm2gX
P7PLZp8NQjl0ZiAnsq00st/nyzM6JQGFeCbKWQ5PcuRF5FeX/9GUFzIe5l9L1Npa5rbku5ggtVnZ
ktLaDeqM9QjXX/7dfc9BK+1xTopV848PRQoQiSULxRCNuU89SqhDVLdmEFrfUIwD4607ADtrFs1J
m3MgQFLbInd558QPilU4VbifMeihG0EDzXF3Wcvx8SWIftGrjUbFK7KFIZLypMKc5WBcFtsojhmX
fYU+IleHAruPjiB4tlejCeNIKSu91cygw+hbw7X2QvcoaSfSOmn9WOmqXbd3ScMpYrD37T/L+kco
o4hjn7R1WKhmYBUvmvVz1EOMdPU5p0iN0dXK4OApqEEiQFHp3q60HVoyVGYpmEEkktrVc2ux1Vyt
fb0pX4suNBzwLhB/glOMPu6J7M22aU4i6c1H3RCQ6KksHmqJNWofy4b+03m2hiqxmZ1WrguQYeE0
O+Ek1bvwQdDuMvAl8FjKWY+eykG+HIT9SNLAv2a2t+1qooKS0QzSvLUBBHLl9K5v96AhiZbIjseX
2zu9dZprcUwAMUsluFcaxQzM5NTJb1Vy0hJeez9vScyVtAQMGlhmLAk98B0oiczKlxrwCNaecU8G
9/aCtu4/yHlQBQDeEN3IjOaYcpelvVpaQT4IQDi8KLQ1RPiGOXM8i0w9VlZH15IYk6iOFXqci8IK
Wrn6mmlPyZzZRaPu2tA3xvYOfGVG/db2Niaigpf09iqv3OkPNdFoqzVA4ICDM/6lVCoYlJvUViDv
1GWXpg+Z8VSEvaPI51QCb2d90PqnzjpWyosQYWT5q5Kmdr+//RVbe00NHKJ5YKlQ9b68peqsKkmr
tVYwjKnT9ZGzaAWmfSJ8MDkV/K3bp6NFS6PuC+IwRlJRyklHQLgdUNILpC7nHKgBcgB1vzl+ub2o
rRvxj6irvHRBOjJZQxQGuXgEMsYGEtJoTd75Xd8J2DUZeW/0SumYmcdc8zJMyCwQKE+SPWNkXpE5
Wv9NatFqnmCM8SEzbSk5jPkPQwDrUu1Z4T7sdyV2GURxHHft+hQxiQVJWhH/w0PCQq6yERjMQceN
ySrxeynRob5g5xGM0c+Uljfc/CpkwYsME4oEHVxqQN5Z0jexlpIOE7NxkpLmdABZNbvF2GsGFCep
nBkoS1vlFc2ujxQyETyIH/1w4A271NMxRdva1JEw6Lrajjq/l2NnPN9Wm+2FrYQw/nXbybOYmHEY
tNkfQp4svyjsebfoh2b5JSiiWyAeuy1yQ4cwYoKmfoBZuObPA1vLLIYYhhbEyhORw+9logdNpO6G
+HdW3LcCx+Bt7SI9NQyaQP8xqjaXuzioVQw8IrECMTti+u4RXKE14TgXm7u4FsIY1VYxFrNRYitQ
td6TFEy12LeGZYOVcFeQx8n6qoe/Z6Hi3PkrHBnVShnvhU7JiJGeZA4P7YlmC5StFYxFUMrkGFq1
qwyJ3Rz6vrQbwx9jdF1HCfBJnAd4I7S4FM1sqwWUt2UKjRU0aWlP6esjQnZpP7lxb4dkV7jmb6vL
bHPwDdAyaTzp1y4klY7+Xg2AY3j3jB0y1ASufUz3Wyp6uxjfSe+3J0XeFwtes8WRREdBzNtiZu5t
5VXopbt8Pi34USAKUdG6j5eauZS6VnUNuDetoEvsp5fYkezS+WU46PR1BQfFTXvYC15k/wDdvTM5
ibNrntz5znJHu3DmvZPycgxbt2n9PYwKkDpXhoh+j/6qjYBERI4M9osxR6jyXS05L6e8uXokpTEl
CB1x8HMvL1OUtH2pmx0ukzl6YYKAKNF2tfhtDC2/aWLHbPxQhbGSTKcJAVKf7Uk5GdOC8E5rnTlx
xf43YCJGJgCiD8TKzkgebh8Q1bur88FVRCBFx4SzPGcoqaaRHi9WABqQh1iIIxvzqp5uy7h+1qED
yEegaQPt7FecBqWUde044zGwMtFuawELfWrLwa4R2/KyxldVUnrH0f0EvAEyfiYIei+3HFOBSjOK
NFy0FlO20bjT4KXtkDQv7VYubNJXtiKcRQyPFCZbkCfH1EFuvzzGU+q1pgESwpcI04lu78DG44vc
Mtj4UBVBDzpLjqdmTQxsU4jnUPF17S4cQkeSD0nbca4bTw5zz3u5aZdahAMl9CoyvMXeiuWjitCN
V+ThCaLXbBW5JU2sSQTw8GCePM2yO5BTxk7OeSY2dXO1a4w7mEhlXlnAMwf6kL6ZcZrYU9e+3j6Z
zadodTRsGl5FyJIuFVaCWXjh6FjqLoLevP4yiBv1DwAR3JYnUwNzdeFMirmFRtAmvcud0wwiZtKc
h0FqC8+iY9nxC2qzTmu/HCa7s1Xb2IETwb43jsEQPP++LX3rJqIZArdRB3oKZM+XwtFJr0a1BuEG
Bh4V8P1QoVOKr2Ir2/G/rXHTi7iWxVjargWv15AXcMfGnaH+qPPHWuNUbraMOdw9SnoFA4bizeVy
kjbMQuDOwiCeng0Zs9+A3p/uQuUgKUedd3JU29iD04D2RWMzkmRAB1wK0+tCiqulBVN6Lt7DOUFT
k+GC0vldT9Aea8r38vir4Q3+4ghlkTpd0iWVPldh0M+o2tbxXrfuGhGRn1XY3YKy92xYTizHPKdz
Uy5mtAFuj+o0WA4vF4u5WFWZNk0YYEblsatwwe1ldkLJbY8aL77c8jgBa/kri3kkaSduTkRsbFT8
qdIXU/1dCxxLsnnL1zKoPVvZK7RYRoJKsB5Nb+38KB8aT1Xsaf5B0hPoZcuI1xdxRb7/of6rVTGm
WEHfnlXKkKiH03noTiq420W0wGM2a1Q+Vcgpi3cYX3U/jbkP3DPH89hIJOP2AbANfBIGsWOYy+WC
y1yvljmHeJMQ2sHmzfnPSnpTokeregb61OoUW1TsLD2ms+IWn3jxV9I/jmO13ctCsnmsujAYgY+q
AfnSJmNvjG5+QpzMefO2XgmwNeA/BbAD9K5drpSAZCuVIoR9WewSw413t03m5k3AnB+NjhjBPBWm
iDjDEGi9BjOWwJtzjK51p0QznHIId8PgTd869PNoEkfoRuIHx0f/9MdgCHhNl4tqxxoz/XIJ2pNg
IEa+Q5Y3FfbT4mYAx6v1t870K6Aboh8grNd9MDXX9dceoxVur/2KoPpDiVefwSixKJZGihm/eKx6
Bfgku9efl8qLvNnXdpNblw5qupIsIAPtTgJHh7aMOzqYdCQrVJN6cswWmAlYohMY95mAi/Q7iMFs
BZw66I7GpNwSnbKctW49zCAqBLEh9YVBbHMpj8RGQUagSQNN1J1Jz18H9QCqXDXUnbK478AfCXo3
9LqnXoVajKgeiv4TzxlifLiI6NunVEWXX1BUM2BNC4y9romORHyr2lX6XVi7snxv8qj4tqzuWhjz
dprohBg1iQpbXscRvbGnLop5eyrji9k3cy2E/r6yA6CcmaNcgGmHuxFivmIq/8iUPmikrwnm2EgA
y+RxJdr9uPjgmSimjHePtg4VyoP9RPsPAK+MGQx7pc3i3AgDgtxlpjpLVLsawqsSjHhhftcNfp/9
NKtTkVh7MJUZwpfbWrVlPVby2febIA8hGZkeBkLjZS2CzSl7qsHp7lfa8Cwi+E94sOvNO2uqJq4O
WJ4thJ2Xez6LhAiDbOHejPouTwNN/rU0X5vwTiyzXYi5NuVguGnmSN3POiIehj+fdIubuaZS2JOH
jwvXAUMRkAFgDJjciV0lTrkAszl51vwc9wcTaLPZxOTnrnLKabCNFk3tCgnKUnq+vesfDYGMdNQE
AEYFfagCQm3mTQA/W93CpgsB6HXeFn/ywU6BdAsOoHasIN2Zh8TD3AB59Aun3vPili1vA3xtYA9C
vxTABFdtfP3YNqmsClTt9Sx148TP1afBS89Wag/g3uQE8f8fgSpeQKRZMPyGsZUTGPuzNJOFoDVE
p6sFTxps4LQGFJfMcGdUf0RrdBTu7do4ZKzzH7FMFCjloOvH6QlBmT1P0oPcp36KTl6hsSVM3REm
B35r6zZxwrMr1BJenS9IIMB7A8DxVTIbHKXon696vPlygpyKnY82GLg70waSvbvrVdnWefBrqrDX
IsFzCTo+IATY0CnBVZvMBiJnobYtMOijCUqJtLu+jA+3tXfj4QNBDJqdKL8Vul4Zo9mV/agTAY/u
UJoHE1kKM7nLc3OPASeOpHw1Rm6ZYsNKQSK6QCVANpG0Z86xIlMLbIUMMy2gDILC0jx6cWhP+iEx
c2cJH2VpcGYh8yS0ufdG4xig3FeRwYFX7RL5WxE9y9GrwvMAtnxoSm2KLDSY3ygr9aUpiyMtkZWC
CMGQxd+h1VqBf/dEgeFCzCcVNmgld1G7k/PRq0veZFF6adgTX0tnzkGToqhv+1gIjHDJwURU2KMW
6JVdDxrI/HhY7c1TR3clyBjR4ql/QDNWT2WSNfJo1hWkTT6JCdQ67/ezksDNADUvSHdsZOV5YdGG
7ww2XtpvBy4fJMyY0KvoeqHHeQrAe8wJCAwwiPCMMY9leC5C0Ej3FkZAIm8GkuC2vJPrc5HflRPn
idxcOPgL4VahE8VgyzZKOmaYs1AIwaTvzLrzjTpxDZSMcZsb5beMktHt67Xh+KCL0QSQlsJ80JVy
qVStvgjZhIxPUKW66FoVCjiJgC6KwSi5vJdbdgqDazBbHQ8yEhSMT9lNYhilUQtZyFU40OW9EIvT
AcApYFWy8hRZoAJIs1I7jiWmFaEdh/cQb+4uhWchhsAVZ9Ohwhxncx+LQhBCc60MWYMYJau73prB
P/U9zr7e3tzNlwjSwNgtg6AHZc/L3V3QkQdmWZxmm9+F6Hps/2AiudZp5wLdeVpqI/wWedXGrYu6
lsmcaArao16RIBPIRH0B1bHXD/aU/eQxUW3tJWivYIfggONEmbWNzTB0gmYJQaOH34u69KtMJW6z
2NmPljhqF3FKtlvyUAxH5R2xJ51tdbmXZSrJfZ7i7HrDIV2yE87tTuplR6xfpnx/++C2LMFaFmNq
0yQRw5LqyTgtdtLXSDZx7t3WA7qWwJjTGuPji66aheBL3Mme7rSJ4AmEh0LZesoAlsBrgQQnMnXM
jdMb8JznFlwvvdZPk7mPphczPFR1aktSjQfE401331wWUGiqhHlRtOZweUiaWoLDHKCFoFgslwiW
04VDkCniToz920e0ZbhQUEfXHtIc6C9m1K/upUoucjh5lfZl1O8L41sc/rktYvPFXctgrlKdQRsb
JG6DEDOoQ6/9Ati0kTrYwsI23ER5t95NXkmOsy6WZm0yuyxcBsi0QM7b/zGtczV856xryxCv1sWa
QV0RkEjRod4KbJCY3UlgolICMdwjX9y8R1+X5t+yJiB1AggpWgoonhLDKBmXHJ0gXdKbYnQ2slF0
F0Wb7QXz0B3OwrY2D0laUBkgYQCEOP195TbkSShHDdjfg8Gt7dhBhdFObMOrvO+vlZP64p4ncUvf
1wLp7yuBdRtigKICSEtdWLsco5Gsn0MjOZ1kPX5iaXSMp2gg6w5MELODZhV3ppnoKNWixSTVUz9Z
3upjaQTFmMAhOqbNKbb8BY8MmiBBUIlOx+/58sT5iq3HZf0VzK3TythahNgABCt/76NTeOy+NdYr
wg+HlJMNbn/RF3R3KoMpcUL5Hl8i9PcLWgFuf8fWtgP5D15dOjYTfNmX256Jmq6jjSMMQJRsVylg
oORUL6AGSzuOnd5KHdMmg/+KYp8dPVrMPDMXQFzmyDNVOwEu4VjoZE9q7Txa6DGVn9JCtCdTOmnq
U9NzMDZbT5FOq2M4e12/Aiu0lICsKBD/tOJpFmIwMXOswcaR4mJSlBnFmOGBvdzLQTdKw1yK6NyC
GExOIhgEvHnpj7hGSNdyncCNo0MLPIjIQBYDIAAbnGcV5oX1Shaf8z/qcXGFc3Ywj7mXnqanMrHD
5+hgusSuZP+2xlCNuAhfdPg9FBGF6WUW3HtGY6IZ3OP1YMTnDHVTxaWoA7W11c7WwFxj+PXI8VY4
8j48w7VhmJdi7EDHfJaS4tRYP2IMTBbms9V+QfOw2xTHhjzcXuHVOWKFGLipUvo/DL9RmavZS11U
jqEanYcWnUaFum/GXZY+1pb6GgrubVlXh0hlATcEVBSQ3uDuu9SZvK7+nyygsACV2dUloImGsONi
RniCGINuTnkfETSGnvvwoQYrfogArMtlu05fPrEihFtQSIpDZgfCmchQNYgYovM0KC7m0AI0/0AW
61DKP28LujYodO9wBdDDh3oG4s3LvcuIGMXFGMdnPQ+akVBmXxdJDlfNy+OkJHdZBmybbA+64EBH
xPIHd61burn+AmZTReToyn5K4zPwF1OYHoTh2OrJAUSRbtqmzpBhFkb0fnvZWwcJVi3MogbsCUUF
xns3lKrNFCuPzyKCy674po61o4cHbm1zW45Bh/oixLyaVDi0IThRJzpgJtuL0XuHnF+ZvmBW6O3l
bF02hOd/xTBGk9TREOsdxAzR7FXgEdVSzR5TcGDXogeBt6Vdx5HQGYStNIEN2n+U9S51pqorLUcU
BnHd7EiwYd9JMtphHETm4Gmvs/AtJZLLEXqVz6RCNQ3QR+TfAFyVL4Wix7TushmWuvTUnbBHO/Z9
fIjbQNnpvNIatU2sdQYFFVL0eBRohvxSVF11wxRLY3wWVDSp3Ee4CKcweRXkXcxTxI92+CtZVDdA
WEYhuczRRYJmDnM3xOe7bz/Ac+idz5J9tuzfvn8++H5un/2z/eQ9HSLbfnoirv/+EgGlB3fSfXn3
Hl5+PARf3zt7sO+D2T4GzvfAe1icIPZ+/3n8Yh0e72Znb9i9fbyXnO/758ffe+Pw6Dw/Ot6Rc0Cb
OrhaCGPws7JCcEQXEgXqQ2c3exXsKBz3h278rc1ins1UWRJwqU2QERH4Pnqvw9GLeE7BhxN1LQZP
M/x2AMRZMvAWQ4+bNOrxWmJMm16+Df/H2Xn1OI4kW/gXEaA3r6RcSeW7q9q8ENOO3nv++vux7r27
EkWI6FnsvMwAFcrMyGBkxIlz1IBJbtB3w09BPI5q4MhJv0dcnrpc0R3qsWQacnDE6HOpv6ZN7nRC
xkCYsgHztb99DaZgeOunzVyTERjwVkJJ4DpKm/SflZrj4v7CCcRzWf1gir50fF3o4yCURv8pSk96
FNt+vhKolgwwksjI75Tg8cW+NNB0kdp2mcXNijVCe0Go8ofyb1VQyAIY3JkaEAgCk6POorueRcDb
XZOk7tV+1hx5xQuX/OPi78/rMW5APa+e/r4ROqgm22YqbY36iYaBbRx+58ZnU4Jl5l1I4kd45Ht1
kw92lN+J0h8/jska/gVUdLbkWXRs60YrzIGNbZlbfzJzTbpT3G5tBvPqpT5ZoQ4usj51aoZfHp/f
pm1Ak4tPNXO/MkxIysFHtFF5USIbnV8H1u/b7n4NUZ5ZnFVwOijUYsnF4vgTOLL92dx8/vH0HDmR
UzlfBduzeebZ9fHL/bdt72x/mc7R/uegrAmwXs9ezn7G7Np15lhHvuL6T0p0L5o9DxPZHilkTv2m
ItbBhj+oQ7iJjcY2GvMkKf6+r0G4ngTzVy1ljjb8yOVvvve56xnU3LfhptHiDxlrogQRaCX5XviA
XZzT7JqFSde1ni7goMXJzMVNCJSwEUtqzF+yuEBNO9vePqeF4H9hcMqDzt4XUeJVYqKyP7T4nn3L
3VTiyXL9jZCtuOBCsoghFToRxoHBn8y+AEpXyYHfRMHTIH4rWiCZ6UaRBq7UJlF0x9C+aePX20u7
7tlPZ4+/w7+L2C+qNpdrU/UyDUs4KJ6U8qtkEtmluqXDKO+RsnUE17oTwI9bQn+nB2+qIMCs8zzK
AIO67nD7lywET8a8UJ4Tp6aQOW+cV0EpVpnH2ntD8jcAVV1bS/I1MqfFozyzMvOdOhWHtK684KkN
v0NOrO0b/71Ot1X56fZqlk4SUUI2lzkWxNBn+ULQ8CapmyF8qkemvB4z7+i2KaIb7Y808SEysEaH
d89tm0v34tzmzHtc3Q2ERMCmRf7I0OtW3XrNQ+ZrTqyvjB4vmQJhy2yeZIJ5nw9Z6QWE/x006k+w
MbTDDo59kJqF+uzWD8JqWWgxTMJMR5+Qtg4Yg9nC2raVLLepsZaIW0H17TaceoPdZyHfux7k/qie
Fa1d6i+CvyvAWMAzNFjB5z5ky7vusWh/d4LyM/mh3qM8Vfb/yKZdBF8aGo09yU8IN5l+MKT7oL4L
5e+huibEuuR0gATZr4lyiW7j5R0LdJQRBEhQntDo3NMIA8imJ/eJVDj1Wgd/6RahmgrDmsUcPcij
S1NuHUSxYMXhkxz8osAcrpXpl/xap2ULQvCjTDb7+1URDCgEcRQWianQjnfh+FDE6I6aNpjEru6Y
pFojlpju5CwrZEAEvRyqIFNRbvZdRomwcbOxDZ9SnZEhpYU46khhdOX2LO7cmZXZt1jlRURPqGPn
9NCyk9r8RaU+WvmSLG7fmZHZl5ZNS5Fdb0K42P/0yYNmbaT0XTQPvh7ZZvYtXJu+XnihQ+CP+i/l
TGD/c7oyqVMG0jm2TvI2kLHFSEoYaotK6xqj2JKLnxuaLazutUrUZAzJxidRq7aSwff/KTCqXapu
boe5RVO0oSY2dkqoc6wiU8J9IIwVt6kuN3L7ajU0egXHKt9D4fdtU9dje1TcaKyxcRJ4H8rfl9dJ
jCwj0yPeSlC0PCdDejBL0aaI9OJGwzZyx42i2dromMJbEKzhuBfODtsGbzRyAgLf7FOlxmoXCzK2
W+U1zw+pZquEdH1/e4kLu3lhZRabdK8XLCr5/lNjSpmdgzxFGE7pY7sf9ddIvbtt7XoYcSKrYDkq
vWyG0+aS4YMcqDGV9eCpQS3y5KJfvxFjY3CyPG22nhjHW63rxn0vFbldInR2QoY0fPB1w90xWpXS
5syy96Hj5VkbTbDiWQu3E8Fviv/E6Ol9NQs0le5JLqkw6Zfl7SuILiir/6pVlHESRsEVdyNV9Xe1
kv65vSkL8Q0m0GnUgaId9ab5EQihkatQCz91ff45ipJPqSHairKWxS4VtqDdn/ToJ2gXJM2XzqzJ
lVeHRhQ/QSA9oHVqFXYzhqWteY8CIAK59kj4IM9C6YjMMxdWYt/CMqFP5g6BScED5l/BVpGVBEWD
+KkMUzvqHf3bCCfY7a287iLDNXhuZHL381R9NAyhtpr4CXrmYrATWxXs9DEp7PCfbFN9kXf+yqoW
7g8GmXFl1lJVaQpcGgzFNHBd5mGeytKMtjiL+FBB2gVkLvW/GlJVPHtqYqwsc26U8iToQyZqYZ8i
xZz3431ddJMA2ounTm7B8e4N71EDhFboxj5UVqomVzX0yRgjMjrxFtEGoKWXK1QEXx9rBWOe+C1v
+h3gVluG93+A3cZ8soxNK31ryk2XiLZrSE6krzTl5n4z2dd0ixfBhDGleHNpv9ddq09LN35SXMjf
0689MJFI+zdGJvYVjlGjszM7xoTmhxWBGH8qtcrWtS99WdtCEK6c2+JSzqzMvpIelN2GGAXJ00D/
pmP/som7Y1hTQ7161E1bxj9Az6fHB8c32zK1q8KuluKnKJJ2ldkLtp++MeCEnJJ0NKS9qKV3UmLu
VKG2fat6NHlqrineXI3DfvwIpGfAFSKEBXn65Y+QpFJoG5MtBcFobmp3028Vp3ZAv9vC8dOvX3+S
pw5kx+0AsHQzLC4E6elEOTHvINNW9RIzxlmy2n8VxyOFTvzT3UnxNhPXED+LVwOyUThOIRpn4Hd2
NYxI9kWlnJY4PlVNvmlJryj6TU3ymKJEFfV3gdXbBW+SsYgPuf8nGdea5osrRqCeG4pyO/Wpy23W
4tQtStdPnkS+IY7Z8Vn1SI+2CKHXtptXiNRkfXC4vc1XU0Ic7kTvz2Xhk0IdeebJMEGMbmdiVYON
RXC/Z+NB7rNvsexYHdwe+jHuNqX0qlg/RC3Z2Og7MbTIR01bqZhcrX5qowN+os9FSkGX4XL1YpO5
sQ9W9cVUBBFFRtHRG693xmH0KFBpLWNCyd/qhQCumWTRP0SAJ+bXWawQNF/oI8UKXrJ68DeVL0vg
6uVx5cNy7VyTGQkCA84V2o85jEctJ0IuFTMQt9Td7zpH2nuQdmmNLHAOTUH3pahPftA+WuFjUDzW
cb0SE68qwR8LPfsF88gLok3rajN40WOYauKNMJza6F5T8290w5pWsmkvxmhnVfLPnqEG5nqPTQ7Z
mW7X8oPgHhivUdZ+07S554/BSVENTtZp22FMZKr98sDzUWiNpOHAu0TK7oIs7PZRLElHxWVAu/BK
xR7DSgLUKtV21Gn6Q5Rn9aauAnknlmHyrPrmNKtb191xrKXRtiI3doS8ovvLx3uTJ/W7r6k/hCZP
7MIKwq3vUwy7fXvmmf1EUMPvn0gSp5Gv+clOmqLxoMf1QyO5zTZVRX3T8gWCkDT0Nigzr2bdiwYB
hBGGGUXCby43TRt9XxDqon7waV+lyatZv8pkR2352pa9bbTfy066E9Ju736p7jr/1Gg/CF+jbzi3
F/5RFzo/vWnl8IBAxgGZPEOTsx/iWW1qdllVP8i6eOdJx7r7oqROuWkK3/G8YKsWUPq5J6s17AK1
8LF99vyt+xw3Pzyt3eXeQ6rqh6z8xuyhz7/wmONpq6fhHTL8fTesfEuuBuY/fi3a7/wYXipwCV1u
Wx9Qs6vjvn6gpHPsM9tq1LtYNuwhbhz4l72ocaTqt87QCeXho5KO26rWNqq8SfS7Lj8mZeloyaNf
aU46PjLe8UkbeqZw18C6Hy/e+a4yq/AB0CKxn4s2i2VZi7IRNw+xAVG/XXZa/pJKVSU68ug3YKg8
MVA3canHlt14hn+Shzhw7aI3G1sM6HSbjMxCW6iWcvC5yIFR23qjmsewcPt02ySl9BhGDTOehRum
oKIEM/k5hh7w9dxrwp9FgX6DLZll/tDzoPjuR6VI8RYJxH6jprU57lIlUkAIjMkaGdsUga5WTr2L
rz0zOcxQXp6QqgbQTmlUHStVtXNk5rT2Typ9r5GdKct7lElv++/8azM5BMqZzB1JKBlrHyH77HUh
jUOjewbmgGu5BZ662dmc9W0jV2uaCIMpz5qIGvBYmxPM6VI/1qKfCQ9e4D4ksYv3lUdDG0+R8KBG
NW8nV/py2+RVfMAkHUWJ7BNaCB6jl9voj55S0tEVHvTwSK/3rqsfep6Igfp2286UFVwcF3Y4kGll
0LMz4H9pR2q8to3wnMfIsf+WaXr6WAJpmCTKCKq84C//dtNbhaEPvISEEQV2szyUxVFLzG2br2kB
zbP4uaVZYpvkELFXse49juboyMIo2kJX/xJq8/n2bl1522xFs/ATV0Xr0SnCjtqgN6Bs8tQ7aV7C
KHD4My7X2gfTl/PycCbOACZh0H6XIdybfs6Zcw+5Ghlezgbm9yQzD727gVtFe+Nt0Eq72yu7dvFL
U7PEolUypfEhyYZr1j12r0qxdZuHKPlOhkf2sOLca8ZmGQPCm9xpHiKPYxoczZEsHZ7LHGk0djRr
qtGGxPT28hYO7nwn5xVK3WtGyNiwqCafgogOieluRugPGL71vT+3bV1f3YutnL+yWr0R1Ci3vEcR
YEbQOWp7n/LSGNa0Bxec/mJNM2fsg8po1Rg7Y/YNdIATZfJOWiM1vyrfcLUurMwCEbl0D6cCVjrh
S6CbX1o3eU9d+SR/jl8KdSN4waucMgOnjc2m01c4IK+j06Xx6b+fXYAxyy2llFy80nizut9D8pdv
lY/FTcBfRvvIXD8ezGd/X89ct0tGwXtEsyxzekkLPjW63DmeVOa7tsizx6Lp16rIS+cGqQCoBuCW
sInOwmKbCOPQBbX/2MViZ4cg24+JMaR8ksU1U0sBhPLJlNxRQSFNv9w/XS8DHgWV/1irRShs4aYg
m0XrDtwvj6nnuEq8En7JIuv3BVqRW1f02jUOwYXrML2WDGBN1D4Yvb/8DQnazoo3BNGj13XBVyWw
wOs3breV+lpwhrysVhqhV0VVDhXBWwv4HlM/9B5mi86M2Bp7q44e+zZ1ZNmF+5HSZtk7XtltozHa
h67rNHrwKEO6dvvqL9sGVMeUB5kCqKPLxRbVoGqjJkWP8BvH76EFOf+gFOmJ3xkh9ZdLcEVIwraw
hK+11HWbosi8w+3fsBBcSeOpRlI1N4C2z5ZfG3koC70SPWZWWyS7fhy1T1VbggMyLT8rdr6uirGj
pEUabNwg8tcmeJbs85lEN4mfwWTl7Lxrw00FPR3DR3FQYOkPi3ivNVX7JsoeQyi8z0+iL9R7Q0/k
tTGbBVdj+IWe7pRxQ6g1u1mI9AxS1DTJY11J3lMGg9veqkt3k2bmri2Lv1WIwtGmYgOXC24DkVrs
5WEPYSNXRlmkj96YwkbGczZLGqcgFDNfJK241nxtgFB4nCrT+B8vNZj2L42NspVWbW/A5R9+qsWN
onwPg+OavvE8XlwaoSlwaWSayPVzAfkulA+E8kGB+w5GxLD/jUL1QVBCO4bT/ba7XlVGP2xC7MZE
hEr/aT6AEbqpX3aKi/xg/7nTngWl3FhlaQNI2SljaEPx2tt+aeRbLVMMx6+dJC22uZlWxzz528Ga
j99Cxm1NNSzu7+z6ukIoRXXFbwlI6eoxeMg+lDVAVvEuu73u+adtbmo677NPTz50TdREaJiFor+v
wEpV0hpx0Dzp+TCBCptIv1KCpWzun1bud3pPk1mpHmTfhFOdAoo+OmAuqQe+317PojFuHWU4hXrC
xzGfrccym1YAER6hc+q/9/qxVsud4DV7Iboz82YNvzH/hn4sje4cDJLkxbSwLneP/nBbRxbWhOTF
ZSaRiZJ4VFau3OIR8e2kLQojAhztl0bKLq8izQii+6QWvmuhMTyLBhD+2/u2dK8ZPyKSwLALxffM
D3w/KLRIyYH5EUTC5IHZAdJ7z6frtzZLtbRpBgnVhFLl+zMvclXW6OZhiFqVepRcJ/2+Jk6w5ALn
f3/6Mpy5QAc4TAi7Iro3pI04KvsUEi4zHo45nF9dHO5ub9zyatDoMGnQsqrZ6VhF3GppQ6zqRR0B
DEY4Q8tp01UqqCnmnT/CJlcjM/yPnZmrAU/zhEhCbCSO76Ossn2xdozqS+HByuAmO4osdp//rqK1
wLjoGBCE0vqlfUpCc7mbbRwnee0Ti1LmU7rK8YsvfvIrHsPN7X1c8nLjv3bm6WjZClmteQSilFZb
8FSttWMXz4leOhViwNF0ny7XYUaUZ0AMRPeF9JBH5daKj761NpG16HpnRqb/fuZ6rY9KrlxwVaMU
pfBfvhV/kiLoBRrh2NXiCjXXh9rYlUucWZs5OpQGXdcMU6wbdilauT4dyshzpG95tdcz+X4YzadY
/KTHo+N1L36tOlVV3OXWdvTlDTxtSfmSNHeQ41gSYjmvYgZY1qjtvtBeb5/t0vd86gcx+k42KJqz
bQkYnNQrlb2HbN4Svss6lCnURTrDFoS7SnnzopfbBhcP+8zgbGfMrlKZkoiIZqRdtZVvQvDo6bDy
LFw87TMrs6uBsLPRByJW6uZ36jFkGx1E67MGHjrv/s3tmEYHGJhBdGVeh1P8AWrggfDcGu5PKzq0
Vf/z32zZfy1M9/PMdUO35/FeoKrX5dk2R45+o7g5FA9asL1taDGg6JQxAXxMzZrp7M4M+UllBpWM
FqMVfndR5Iy6Y4d8RLhyO6TF0zmzM7vwYhZ0nibwmUEDtm87J21PfXCChWufl+12iB03/uHLb00D
qXd/srr8wQi9lzpH8YRifJ9VKxu89ntml6AsNFmqdTa43xh+eOg041MmVLSAoQuqGfi9vcuLN4AR
EB73gKavXp9RW7q60GZcOSu2kSMv29Gm83DbyPyN9fFNmkBowFsmEu3ZBUiV3OpGmMGRru++Fr76
gijHLkPbLqNvAwWkAVHkbYtXdaDJJDRq0LhQkgYQPrvZY0RpXG8x6ZkK80aHNjm66EYYSMoXJz3L
NioaWGZF1uLoxrfbxpc8lzRsUuH6YEScLTfrrCER4hTbwrMwtndWViNn1jip2KzUCW9bunoA6apQ
CaXI6UljcfRTYWeWL52lPfNyWfGTNUuz9AUJxhq+SyxZcX1SrOEp9kBq834UkXtfObwln/zv/lEb
uLz5Fgi2wBdiZF9h+O+E76X53Kf//IszAqDHdOvEZH1lQ0JdMUm4ZTA8q6p/8qqHKCuceKxWIvJH
AWH+9Z0Ym/7fknK5Gq0UBE+UaXv3g+kghWjZmYFaykZA80uq9F9eNzzEfbm3kuR5CGUnMdIXI86e
fbh9pVE8VCj0xG9RSLPSY5RDMvZR983vxsMgVpYNLfYd9YmR7hk6iqO4ltYtXyTqE5oBlcV1x6VL
vThpAn5+2o1voabYTbBn0E8yUQDQnEpA+0lTH+mTnHyvtplmWInPi45Hx4y+GQkZOLnL7WuyJu9o
3HGZkE7eS6Gp37VZorwro1Q8lkL+t0osH4EDnDjYOArJDOdf2pN0vQ8ZssX5kO3eqGKj7+qUCmSX
F/Lhtg9eld8+bEGxOU3OTJxTM0dv9QF9d6rv95n73DKKMBpm5mRx/gk1nqNoDm+mV6Li1+6UpHq+
bXspjaaZ/x/TM6+s/brPh0IC0S1ZGYNBreH0rbymYrp4k4GKUjf+AN7NDo/mcUiuhw6ulhfTTW7q
B3FVYXjJQ6gYALAG6jJxb1ye2OiK5COZS3qb1nejkd7RPj5QV4M/UjJWiCKWtg01KwneRmjJdGWW
/WSRUhVGKvCQl6NPBnKmclb9LcZv8opzGzMPlGsh1f1uWo9XOVBu1yP0sms56eKmTakV0zci00Uz
I2aRyIkWW0Slut/F3vccCV8/aHYhVN9/72mwT//H0ux4Bouj0FwTS8ofk46/2P65bWDJyc4NzJws
L1TGLT32KxD3lOPsKBCd1RRmbb9m+UTjG6FrGKyiFh6UmCJR+TC0O1lMd/9iMbTQdTiypvxlZkfr
sroWcxZjlS8Zavfl8LYqyrvoxGc2ZvmJ65kRRAE4cSq8tVXADNEapHBxtwxd41hoBxtz2bW2quPS
TCLGeqJsW1b1vlZeiqjeevraK+FqHoDbwluHYSWqoBCOz9/rMPF4sDk1hJgKkgXZJ6EThAixTK21
gGnJXnRCKk10/LgUNqpbf2Wg5aGJw/KktVGwyUS4dA2ts0tT0P/eMS9+2swxDaHvw6HilS+2pdP1
x5pJ2M5cecIubwDQargakUkk/l2GP8REk6ZvhPBepFvmZeoh9N46aM0ViBDcd6TP9f4oGC343NwJ
dOoLp7ATbV9eG+BZuIaMPfOMINMAPzvX+wsMqRWNjCoDnJy7Wthakewo2dtfX48LI7Mv5pB65od2
7/1AaStQhm1gMlJriCtf5gX/VelewN2uMQFHenG5p7HfB6hfJoR5WPmbFPRzvxFwZSVZ27UlSxZa
ZdMALfnNHKvjopVU6gKW+B3bQvAR1UJ70jhpkHzf3rrpN8/yUNp2zG7QWgUDOY8sHqD1Wqh5T1MR
DzZyrR6NtM0goai+UQzLnDbIve1tk0sucW5yFmisXE9qTaIaMSBCnLvD68Q56a1ynyzuoQ6CGaSp
Mg08XZ5WVEpeOkoDp9XJHVOEfnMo2oPfPGkatOn/Ykko4DDzzMAG1YlLW+4A0S2CDRSlh7f6EGuf
13paC8F5Up5hUBGcI++0mQEpbeNGq734Pvb11E4hfHF6q1x7Hy+czIWVmYOLcV5A7RPE5Ey7vunt
iLBZ99nK83TRCqdCV3UCF86bBVpRFpI0hvG9K1FWHF9RmDfrYiWTnb6IM7/WaB//x8hsKXLsBwlD
AnxrMqPbjl30SexKbeNPJLyBmsXbWmggKRvDlRfk8uKodUOFw0SaOsugQ79pxtaiyi5KPWJnRbXN
alrkxpqywoJ3s77/2pnFd4ZxvUBv2cQ0Dw9W+u4bnW1lvWO0K0FvIUBgCE4fQh8guPmQdEfHeQzK
Mr5H0fXgJjVBQn2UY/nQCpIEO/napPHiBioTEhuegkmz/PIqKVZT+kaZxoiwyzsexhuh+VPFa1wP
S/U9plfhMNaZ7CJjn2VUsE+PclyxrK73COKSZ9cMCRqR+OBLkT3Ait6ZP7rQ+OrVrlOPR19vd1EY
29FnS9oKVf5mpmsrXzzSs580W7lm+ZpL/SS+78st8jpilB6m71jb/Aud+/O1zyGNUtaawwDD3H3r
vvWuepCqjnJX5qT9LmnWFAOXSgVw14JtRchmSvhnocuXq5qtzeP7bBDq9yaJw7uik3ynZcDHEZIk
fTFzs3lNFa/dQn0ZbkxJ/kft1PClaFPr618HakDVMmJhSNfRL5pdGz2R4iwc8S5Zkz8L6IDauYHE
aeRtbtu5GmQhAeUxaIiMCjFdBtTh0o1NyCxGS2CP3THuprHEhsCjpSUisS8lcB4xrJCuaPatqjiu
uFejPwlN4OhTFL/0/kosXLpSZ79ljhtUxjaKe/Sl78OKVx2wBL/PtlmyknIuBYpzK9LliiFakLMh
5ZzF6At8HwCnW3WvaN/WuuZLWIvzrZ2D/bM+8anNww6AMDTAr3L/O0dZUrYVZgc/GbnduJs/7kpY
X7qb54ubhXVVqZJKMQkXYq5sE7oACWL1BYo6IJJWPGfKS+Zfrg+yoAl+Bdhsto91qFueIHJabfFi
VBt6pgSkUTtK4Z1cbXzhk2BsI8kJ208rhhd6xP/LUvR/hmcJU650fE+Djn3t3R18gl2zHdFI6nd6
/dEQZGbebot45aYsOufEjfR/Vmc7mzdl7Ploud5noQ7zQ2W7LuQaa++hRStIXUBspYMinMNZvSoZ
qpZZuft4zDYesthW9yZ0/+YG0OgG44QmNQCcyxvQVqVQ6hF3vpG++0q5j3jpVLByCFC3r5G6XVEI
TAEG5Q4mykFUSXT1Lo0xwpUILUM396babGtZugMlc/DGXa1/ssQ7t2u3Huzgxfew/hcHpsNfDPnl
NGo0594LyN89I6iSezd/7Dxab6h3xGtGloLJZGFC3E+Akln6ppVSoleGldyXhv6r6cTPVd7u+kT+
nIPf6oO1lPQqWyRQT7KcEKlIUGde0Qf0VJqF0OtPBnrmCOmI0s4n/62kkwf8z6v6lT1cssfS+MjA
A0GpTb08PDOp47Dv+u4kN1b2MzUCJnokES4Nenu7NtX+oX1lHuBhH52VSz5Fj4vowkoBdvIgYmYL
aoDZ11gsEO8rxa471Y0ePieaH732kf4lUEfrkEbRk6gUvxrGfu5RKWnvfbib7ywlXSODuzpefgWx
DY7v6brwpr5cf5cic1ILfn9i5I567PcUForYKvZWfhJp9N9e81XsnoRATLSaYV/jkz9XfixbLcq9
yOBw+0elDbeRqj0AiDkEqb7ysrn+6k8gKLAKwNR4dF7V6eLU86PBwFT9VT12D4JjOMGb9xY9QET7
KBzLt+xH9WN4/ev1YXTiS0IdkTGLKa6ftcQVYeyT0jD70wDeb+gyx4IxQBZQXPbXECoLW0nQmehf
P+YM5+/cYazMJkvq4dRHrW0Vx7j27Vx6SKP320ua/H/mpdrEcTWRy1DDsmZLMpJMl0CmDic5/OIV
X8O1Ovd19OSggEhS8qCmKl5FT4vWWqJE5nDKymAnGO+hlDrg1yDGTO/NON34cBMKueGM8tdON/d/
v7pJSYwElAoPj/rZgYnNGGcMcJ947MtO7SXAQeOit29bWTgrHfgnHTIYka/5neteCkqQyv2pErWt
XosvZSA+ZFUZ2iWlq9u2FuIZfPbUxXANSaG+e7kippTTsag8tlPP203d6sWmzbsSzLKc/AiMQLzP
OI4DSZS4vW356sMOfxNFcR4WwOcYZ55+2Znz+6MRDEOi9ac8bm2f4VzcEZ2Mf2HEoIvEBB1f93nh
T1QEFL9lfziJkYvct+ZgRJb/NsWcVjLJ/k7UQJzcbCWDVItK1ATDqYl/R5CdSTxO0DgzVzZsIfRS
FJu4Sj9QCPNKUiZ7atkU4nCK9Z+GsNPoisXxkXlwx2zXYCSTI8+uMVdrembBMQ6MZDq8s8PRFKF2
0fsdTzQW9knufW7H5Dgof0JRdmTZkcq3Ru9XkrAlh1A0YKi0FsHEzKdh+i4VCn4KIVgPbVd9Sc14
Q61kxeGXdpFwC1kZTTLtijrOAnPkZ4ExnHIAMpGwzSvldzzkj01unLo4XTmzhXA4tRVhcobAkLA1
C4eZqJZlVI7jKQ2a8jdaBpBogssz//5DMjFTM4k6TcHzCbs8rqqP9SxUteEU+BXsq9CAvJSMRzy1
EdGewXd5ZXBpKWowNG7xDx0CWgSX9pRa7SzXUMaTlCYHMT8pvvCzLe3SiHZVMe4qLVjJfhb8kVxg
qsrBis0qZ2GqChvLiFRfPI1avfWlcZtGQKiUd73aJ/IWxlm6UysmF6IwJg0w5RD6E6JmJusmrIQk
xKRf+LvaSrao36XFb6VY2csFh2SIGFaUiXybj9rsqg2jQRFLb+C+qiSoUIZQ/Z4hXbDLdd/cC7EK
O9PoFisfsoUDnNogwJaBVU2KDJcHOOhaUKWGPJ6C/sWsmp0bnyDHsC1X49no20l6uB2Hlzbz3N7M
YXLe4KqW4jAaAonb0d3W+3DtU7a0kec25NmaBmZ83UwdT612Z8QvUA9uLXmvxw95vaY2uRCqPjTU
DHEaXKY0dmkqhcUhzYZkOIGj2gsVqOKk3ZaduzJLtrBrPKGIhhPsbYIvX5qp+6JOBzUfTkMvhXbg
li+9uA2b9lTna73NJVOTviH1PoIVuKBLU0kUlUGapHzDpimp6E2At8rWKnljamvsBEubd25qdrEy
Y5CVRsJUrL1KkWTzZXHHlYC44Avg9WjDabCnAVCc2YCnRhTrsB9OegOBrfqk/mxa8BAG/AQrD8KF
CE9op2FAoID1Rp15XcIKfOQHhpObK7YAwlQef9++O9ewIp6MJGc6NW8giOQyl2cj1L4s9arEYrz8
JQueXe8A2UQu3pVdsG0L3w6MYyR+vm116ZQYiiL24XcE3Fmqi0+OSeLLfFI0YYD5ajwoShTY6FC+
/AtDEN2BRjNRs5vfpVAJFa8zWB3u4CEwHZa85K1we9vK8iZqmJger5Po4uUmmnpXDrrAOeVZuBmE
P5H7T7cLnlKnuWuFx2ENJbMQYGm5kN/iGdNXeWau9ijIGUI8nkA4bDwRsGpiCxFsbPKxHIajr6yR
6S1cYAzyajBhU2AGcWbQFbPRj6t8PKkwb+6yLHsLfAATLhiLXT7KP1e2c3rnzxLEaajWhJyUvAOb
l9tpyZ5vNH01nopC7Y7KJMLa0zV0jAge6JyRKXtQw8IOSt88RUGvHBQxSJ909KdLOxis+hQlY7ry
xV64irTeSYKAPaPyPJ/KkqVRGOS6JtlCZZIcFUUlhqj/lnyWJA4reBCK1lPjeHYbKR+nnlc046k7
ii/DL9e+vbMLmY5FCqfCJjJJ+M2LdLVoQvGQdaRWrrEvXeaKXs34Z2xEd50bi8x51NGd0mcrt30h
XjIvSwZiULlD73d224WGUKIbA1un97CLo0A6vCYpn4Jq3DTjj9tLXHrDn1ubt7G6spHVJG3x1aPx
tXjvAzvdmZvhq9k42d2q5M/ijlLT4f8EGSLppau6fYEPV+xoadSnXBYPTBAeClf/PDQ/4/hJc9+Y
anpQqo0xbor8hISM3IX3zC7Xluck2msi+uIhgPL/9i4sXVhKlyhq8tCizDV589kTyx/1kYla/EhR
XlX5IexCWx0fw+TvNxslZQYu+D4xEK5o8qUdzywVALBEIr17U61PBj37In7Iyj+aVL+Hgeogcujq
R8H9+zckhmnXwUmJUiSDkjPDydhEhlZwytWPwkJrnfTWbB1d+11+9zXbr9Zm5a4PGhDHJM5HKQPe
u/mEySDqfRwVJUmmmD4SI2nANpxgft8gWVV0d2EudZtYWxNtuP5STmYnBMmUCNCVvlxnZ41datSE
Qj3+Iij72vo0Bivh9vprMsFTiLUiFHvUMWZbWTYx82U+JrJ0OwzBZugUW7XerWEEfpnt3L/G+RrY
I+FguJEiF8wUl0tqjLgSNJVwIMayfMhUOr+8YPzvUh6sFGiu2/kfphCGo5g8qVPOMrV6GNWeT8l4
yn/CCbBPhGbTqNV9Wfd2XfibruVJ6aUMWPmnvnrs6uIlGe91NXYyuINo90NwEq8Nuy85Eg5rcl8A
4fG/y+VHFJMkH+Ksk5R8Y+bEHnYNPVH5UHn3NYXGlSr3kv8Q7lEko/BBDW7mP6NXmHqoi+PJzWA5
+cOAYrPWRLv+MvJ0PjMxWxDtl9KNVIlN7r604w/l799DDAMxlUMzkEk/ec7IWie6nhbTWxkE+k5T
FK6e37wLRvC3g0c4C51OgiYlS0bkZ7GshoNMjbyANznoZn3fgDO5y8vHfu/pL7ej8/UH8dLS/5D2
XTty49C2XyRAWeSrpMqd1MFu+0Vo221lUZEKX3+X+pwzrmILRdh3YAwwMKa2SG5u7rjW4v+cWeeZ
OLClNSTpse6mWr+lNPExe3SaotgPqcRzWbvf5+sS3gIT2UNt4pCWKsd3kGlEhmeB2UzZXV/Umqah
wQzTyshrAG5PuGvNZBVWRxY1KFM/zCu/QvlvnGS4UZ8bR5ZjwoAM8iZLRcUUNHqsrAY+DLILCkyG
nbiD0QP8fQJKRVz7Q/yrpM2TNlb3QxbtDMVtEyp5Wz9BZYI35OILBIXH3S1DuDN4Crp0q8TtzWI1
aUSPU7ZFFJOr3Zc8qbZJ6Ov5BoBMoyprOV3da7A/Y5/RevUJ1zzsW3PgHfZAre4Ieg2YdaPI8DhX
ZYAcBW4EsnAog14qqaXwHNxtyHjYw1s5P2LmSZpAX7McOEd0M0BfUHUR7sGgll2HdwJeis/3zct1
ffzsAuGUzn5cUPvCBAD5TPDjnXLM2GMV38425jU316WsXmW0pCHFBh8ICYHLXdIjlCurJIRv2+xD
cBMpp4G5aeP1w/a6oLVnA/ErznyZ10VL7qUgdXJCrasgCHWdWyWe7/Mwe8ds/xdD34chf9YR3buO
jCJoTQmQ5sC1hgVZ6kWXUlMl59mgZuqpAgFi2twq+n2J/vh/WNqZEGEPLTVFH42VqqeR0y/AeNyw
kW8BTeBVRPdIpm8ax9kWLJMYrDW7iDhuqVyi5xSru1xbMrVI1g817H3zbDsPdt27hnmPnU1TxAvN
1+uLXNtJjG2hvILSHsrOgtHQ82qCskIa7cbXVolOytjeFEp6uC5mTevPxQiLKmnc1XVcqaek3ACP
uEhPaYl89pfrUtaUEY0CH1MUeCtFGxzRzEDFuQH28z7X7vTatact34CLttxFscTcrm7cEq6iMoq+
d7GjZapNux50PF+WjtxxHIFV9SvF83J9Rav7Ru0FDm4BIhI7S2hf1i1GI9QTSfYTprS4ce+g0sYz
SdZ1bTWAqwEID9JFgA0XXq8mNKK0aTmcGRgJMy5dDRumpT/+fjXnUgRla0pwH/TxoJ6GoG/fNedV
mXb6X8/t4BmEZ424HplQ8gmUO0H7Js+Zqp4m/ThNu071wn6X9JINWzOwUDDUZTCzhyLosqFnvpKC
06+myVAxOXpXYg1m33pj5FE+beSVycXSXCaeAMm/wIzj3wsWqpB4KkcdCa5R4ad5hsvcjVnqpmUz
Pl0/nc8YG6jJ6Jh3wrMBTTDF1hN8O8Chp5Cf6uJUO69DuQ3ZqaxuiP5N0b6AwjFMj9O7+TCku6I8
JYD6yKcb8pQox3jPMJiUuaFn/jB6v80lr8xKJvPy04TtVqe2peBA4CcwdR5y/3HeTdtv6o317foW
rPlQF1uw3MezY00zWoJUEnI6IBXMt0OUugbzHbopDRDRuvTbkAUmGBFfpPbkw3H5fMh/dl94STMc
vTFwiG6A6K2C2nFnlUg9u7p2tNp9kX4FJ6n2qsRAXg63YeElz0x5qLaAqmmU3KWPs41sa3ST7Wdz
o9P3Tt819k0z30b4n5kLzo+X9LGK3LKr961yLAmGt2c3LCUG6yPhcG0Zgq4SZ+CNwSk/AZV6SEA6
/kJCzdWHl06z3QyVFgekSMg39fF2Hrx4eme3bcG2kfKYpLsMHeQpO5Dx1arigwmc11etfihL3zJL
t6tMTMT5+Zx5Vu+W5CVVfrfAXE6AKpFK3v6PCuS1ZSxPzZki2PHo0HqMhpNZPqA4OFb+bNiuHe0X
8BnQVHrsJf5ZuM3BAaop7GUPROJ7i3k2TqE+5eiRifeJc6d4WfR1Ij6nB/Dm+ln6halebZ+6+yQY
D9FR35hAeKP9Bpvm4liao1Y8sS17UEBAOd2bAaFBkb5kyt2o7ip3eBq/1JqbZPf8DmRZTHdHjP3p
N2p4TwHbTjdUCq+42ORPG4HOJgAyfTBYCOdZTURpR6QcTkDMQsvfVLQbu6nnQwEYRY+MpX5KWV64
kWHf51MxPBdtn3rjOMkGzT9gXy4/5IPtBTlowAwicSLcDy3ndc8B7nqaoS7owfQ0iz9z5LuRWfXm
pjuR99oxwX+XuqzWNjm1N4Z6oNP3zKJuOhib0XIn5FhAaZInXj5kG2CM7Zdkbx5nbq26da943a63
mz1ZMvuYkyXFqWvtvWpLyt/StQibqvdMrysao69ROU6x57xaewXXgt0bpyjbjBFBD+5mHPe095MC
UFsxssUoTbJDpt2n94YDQp99skn4jmVeqPuc/WLb+IgEo2ME4C3Cc+Faf+3BYfvRfQZnZ2F9EDEm
44oBG9suhtN38/BgPPy13b38dWFDEiNGUJnj18EihLNotoW+6wj61sGDjWqGot1RPm+6qfjWGzct
IPBnO5blbj8G3z9pGKZrAJuKgAb+9+WdJ2mTqkWfDugome4VVXkAHpjLhviBZdaxTGa30hs0L8OM
MRQMJt1Xay8M8x3T6WNP5qeYTz+Rv7uNG1K6OW9veR3uUbV5DKMCh+olmuFHmF1UtnTU9uU8bDpj
a5CT0z8OJdqhHduL/hYKFlB9C6C5gbFJUFp/aiKpVIMXOSmHE2gf0AOZ+qzgKHZsQtQ8rp/hR2Dy
afvORAkXtGo0s26iZoDvYD82UYmhXfSsMDsAKsiLYSV+Xiro+3Z81Zhu+ZC/8qzyy8cufs/bzgXa
zJ6ThSzjbWiORmF6ujXu9GIv+crPvhQ2ZOkwgJODwqglHHIYccLaeB5OUZ4420nh2xIsAX4R2bZf
Kl16w5TwDj3jsPmZuekVq/Y7E2S+SjtR8ACXmje3iomL1/fbGg0lWxMwFDdxVAJ8YizLTVIT8F0X
BfIss42QsbO3rW52j9eX8YlX6ONc4Uujmx7QFMCMuNRVDD4AFoO2w4kB9NHRAfrYAydUYdbBnPmu
tQ6E7MbpzQQlYHxb03RLqFtqw5Zo06GCJzNkb3o9Sx7/RaigAeiuQREPRRDMFIq8m5iQA/DxjHbt
gYSPJd11LNAic9u3xR5tqTU/xXMn8QxXjhMiMQe6lCbhsuqX+zDWmDemmQqRWePN6RHwkf+yKPAe
gi8Orwoa7i8lVJ0zKOC/GE4lHIA43nX6naPnXst3OWrO/ZFNkr7sz6EFmMbOBAoaihFJgHszCBzA
FZW4BCME1m6yNlx2Y1dqkoskkNDhIqAqJ/ZiN2A0HvIRm6c5+5Sle/hYt9ZdpN61P5svPAfboCYx
Eosd/6QhZxKFCDDMSVjMESQm6b712E/0mx9AsnL9cqwKgcuCBtuPurWgE31kZsRm2gBe7NAtpu80
VLZJ8WjE/NAX37msELCq9WfiBAUpzWKuWIw15YfhVrVBB9celBQ0QDJE/c/JABzXmSBBMSbdnOps
giCevuisgDf6y1FuANIluVMr0dalICHa6sHrUDgENtJ4LXb9e/it8IzfJuY73VZS3FhXwbM1CQFX
rs8dZsghKn1oHgyQSGz6beHb2+aIB8SRXGXZBgov1Iy8a+WMEDZ5xSPG+Id7oEhc172VCPJy7wRP
JjVQW3CaZe/u4wfeud0P/rX346O67Q9oaOu/SuR99s8v5QkPQRZbTcvgS5y6LYYD6pdiZ+zUm9hV
DhY6imVQD5/zRBfSxLpdWY+Umc40oMaw5/1dO0IXZU0Ca2/buZ6LzQsJ7zuaqLi/YO2pE6/Yg26n
nP35pIMl6YjIOz4pO7JVXd/hm/i7xPyuLhE6h1oOGsExBHxp75UxKUslhPnFNMIxb2HpR80tZYOE
63pyJkbQRZoWRaIouMzRaQYFx3vH/BGZBr7lw5bGkTfVsPzxBvhWnsQFki1Q0FBH0bU0XZ5MM9uQ
dBdbOzJPsmuwetWQUUY1DEBTGIK+3MWq6KO04zrChfIAivkb48Ry1/bS+6YDrZLLDvlGBQVzYDaS
yH3doiwzYyBKh3Mtzox1QFcBYbEBFUU2hOvzvn+lFts45YlkA1BfMXVUfQNmmjeYocS+fPSci8/b
AmCDCcdlukSMUfO5a6sutPC81XFg5rvW/urkfGeWN7N6bxkAnY1+NKZrpkDD0m+1JPHN6NS3u6F5
npaPo99Uuo3M/d+DxILSExgFKLxgfgj9QIKVCBPGARGbY/AkeayG38r8fRq+SCzRml79kfGpSSzV
k7hD3w341m8sew9svW1+iu9sd9wDbiqwn9zhYOyuy1wVuTibQP9Cm4iIG6QqJch6NCxrGt9a/W5k
O9MJrotYcybQhP+fiOUTzhJBjsH1uscE1il8Mb1537n0bjzGMldszYc4lyIYHQugUgg+shEm78mh
mWunym7O0fBi7xr10HZ7KRjYBy2nqKuoWyB0QM5/IaS+XJheDUUJVInxBLCMDdtHG5QXnLv61jpS
r9nz43h0HpIf89beRffG4fqmrlmHc9mCdXCKkljzXGKmbMdRPcF03tF+uS7i8+D9ovKo+i8dRCBk
EetoBRJAmtlCRuOj33pPDsmu22c7x6t25qOyLbZEUhJY3K9PG3omUPADCzUzx66CwMEbXRny0eqO
nf244Pu1RjE4aVdgx4oBI+71vTb+iBV+hxOU3KmP7qNr6xA0fmzCKQSPy3hSnrb1Y/XcbqI3YCwd
uEsO8z451n52tA/1Ydzle/01vXO+hXfTqX2QuIardxttNYBVAbwppvUE/UxDs9MzrNgCuvddrliu
VpWyZ2o5k09rNcCxAc4BdD+J5WuCfsTKWM6MbpOX7sk8kg0Ap/fJTXPXHnq+lejk8qhfEyc8vUZq
Z4yVFaYcf7d7+tTh5hnbZKOdqv3wMLzGd/nbE/K/kgd/VXfOFikY/6yc88Smi2ICrn/YoF3SK+rn
rJck8SRiPqKKM0tZqGPZMxtiONkrzROf72fzbpJl5tfSTGjL+O/IxEY1AL1jvsdhEFPvi8Inu+pg
165b+mDb8LVj+2S64L7LHqwNqGIDftSO5P9vP0XfZopAJUz6Gvtpv6rjLo41NwODaG5K3InVG/AB
4YoBCDScLBt+tqGYFlUpaELHUz3v0ESKOvYkG0hdtVlnIgQvFCRYahsiwX8aaYru1DsNWynR+cWW
f9b5BYj2f1Yh6DxLKp5OBKsogqF2y2+W7ublbckf0TX3bquYGkXHvEToJ9JepMegJH+ECipvO5Gt
5R3Whex55Bo/5pvpjeyaPVDwts6t+hMOr/0z3R+NbwgnlMqVQTSstIOdfwC6zC/Pzuz6MaNtgw+Y
7sGlfmw9+5dZue2AZI6Lyfe3XgZQfl1bkBG7lDi1DVeTCvsMSAii7JIEPKySF27dfEEVNVCNApNI
OMoiUmyzsWC+CCY67C9F9FQ/AGvYldbwV5143OL/JAnnp4b10IYtrlj2ZTgCDXerH6p9uK884JT8
k1GG8wW6NLTuIct3uXFhO8eq3fcwKLp/b3B3Zq7xOtzNX2nk2jfOcfhl9174k/mIdMtIFq6svkBn
0oVLHoVxaSoONDUtPJC4sN8gayOH6D3TXWQZyVP9qy2lxZzVQAVgPf+tWbj3SVPpNUfLD/rUUdmk
0Q1oII32kN6PhuqRvHHJFJT0EOVfY/sHjWMwRG/D4ZB0P7Oo/BqVL+nI77rJ2E+yIaLlZD+Zi7Mv
E3SsBvgWM6vlNJqvpq4AJ2kzO67+s0yCKPeyf4tUz7dCUDWWAJN71jhULdwYta/hVa69A8rweC5R
6XHL/U1V+MkzPfyLYfyzUjGXooVmOs8hVprWh/yhmSKM0n21m23EnxvtV51/5xpcLhJ00l6Ddd/4
TLRgK3qFYlAqxfGrQXhrB60HNHev2gw+cWt/PDauLrEcq+/MmcDlkTh7yjpqqUk4qOMpIkzza2XE
VGKoGJLUzaoHciZF8MATXcsnPR2wrHTf6K6G2IJmR1Ma6S7bc0VHxUKhNbEsi/rF1AI54qDzb4V6
32umm4auUdlLWZ4p98bEJa/aovrXxAqGCj6PqU45lgfcpMyjd+GW7KfOrb9eV8y1hwQz2aBHQVHF
xmDJ5VkVYROneTePJzYlnj3ueAWvUQYDsyoE4yoY3gPCFSRdChlBSFumrYHIXT/SSgOFX6BbsuEY
mRDBysUMcCpWqCPENb5EPXFV+9CVj9d3a02zwV7/30IEe5VWJo9aHTJI+BSmPxQQvV0XsGYQzwUI
xzE0A+YkNAhAfxWZvB7cO9XGrg8YFBkZhtUkD9LqepC7woAjiuAYWrw8mLRqtV5jEFcdFE8GDbF6
IGc/LhzIGFtpxsANesr2KAm+KpII5GNiW7why7DQ/328cBhLNnIca/y+flu4wXg/gp7IrYP0TQui
5877jf/YXj+dVVN6LlI8HkLI0DkaIsjkBThAaMwLj51Te31h+aQFQlT7Drizcnqq6gYtgirQVZve
naJvku9Ytk5YOsZQloUjyUcx6315bk0YmV3qmLhQeVI4HreM6o2QJD6m4LmPNmZu2ZObDCqayrRc
LZ7CuDKBXpFq2njIGofuOeaUc18xazUDLFtBjpZVjjedRfsIbWKVrI9/7XuXmVKcFmzNpxkokpJc
6YZFrVuMCZd9ofxkNYhL9YhOXhla8cmZDdkwyKrQxdqAVQpDTmLBc9RHNQHiOyIq/qIPb7Q91JWJ
uOdXZT5dP48VTV/myBGCADINbRfL3589eBzcLPmQQ1I2GqZv1rG9T/WGeQgMqETrVxYF7C6gpgPw
FrGvePKRUSm9qaKrFtwvap1hnnO+ASlXqNxOdvF8fVkrTxCaXdFMglTJMsYgaPtEGzNszRCN91z9
iswrWq3o3TKSZ7A7NZ19AGkE1yWuvOkYsQIV4II6YVARGJujUoTxdk3FJAONtsWcUZ+A3O7QAwKu
Bb/J7h/ELRuJhDLGZsXYPi5JyYYS3cMUkJkGiiRKZ+4ylbxHTiN7nlYODnNJyyyLgRH2T6irCSnA
qTbk2slkIcCDGy8eZy/DJLttzs9NJys5rZ2dBiA9NIxgVAhz+pcqWVexY3doaAeW0rxNpn3XNtRP
wFFNIufYOuVrbWvvf7+bC8ALdhJ95QAIvRTJnUhVw4Kop+y3URi/i64G3cRPTbd+/4McHBmaTjTM
wou53i5pHDDa9tqpzF5KM/MwqN5pbtvWksdx5VbDdCDyBTCwhtFXwcHU9Noqs44DaJHFrw6ttsNs
+YA/lSjhWgEe08MYrwVmg4GoVDgq1matjYYk7aQr1RxYVtH5BaKwrTZq44ZQ7mymsWvfCU0VwOTy
6MAtIkN9XNHOhSJ4AcMCv9QncIVez8YoQa3wRNCe2mV8m5NqS6LotqP6Js5+XT/BtYj/QpxgWTQz
ZiboK7STk6pehaJk5dS+Of6ACaV5trPxANlm5I2lvY1BRPr3ThakA+cfLY7obTSFgGictLAugcd6
YhpznRBP3hzuBkrQLn1bVbtcNX/lSiUZgl25kHivgXWzzN2AkEcQSkyjbbH72qko42cw6pZfS24c
FPWZWfnWsCtJ1+nagVroawSABQQCWPryMhKtjEPK0bALYCe/TNFcHlY3SZ1tizYCoaoVShL4a8uD
44oR3IVkSBVRbPVs1lUGyvFTFHuzikoo2gGj+pZHQI5ublI0sFxXodX1gUYFY2EAYkcV9nJ93TT1
NkPN+cTm3l2Aj+mNlSf7Al3ZhS4D51o2S3C3MJHznzAx2W3Pw0hqp9VPPcfsD9dqDDQhqC2SJH7o
uIxPUbA7BIA+mL9GRhPTpcvUuKAps9HlgF4tjaAxOy9O7x1kh4bxy/X9E87rQwhQTfASYV5wObDL
/UPl1nBCszECMrw5NJiH1o2Smyw8AFSKM9W/Lk04rf+VBicCBgbARB8z8mcOkto2NXf00QiyOVHc
IU02ep+3GzNx/AoF9LnjkhSEcGL/IxDz0/gDKkW0s18uj45jA6pkzQjQVpf2QYNG/TI/RoASvL4w
IYD6XzmwnEheLuHzss1nCzPAcJczmPWgSY3eW0pbrhFp/e66lPXV/JEiKHuVDFaacN0IYlRPrXa3
gEmOUe2C+/m6oDXVw4wmYgvwE1mfti1vizpNqWEEpqJ6BZrLE2a5wM64LmV9OX+k6JebFqGPE48c
lgMY6e2Q3WGExLW1xpXO9sqWIyi5EmPokpkQBO3D0MZjXH8hjsTQrmkAED6Xmwp8AyzqcjHzNCdW
Z+AitWghRl434feZmcuw+tauK55mJKxRsMPMo6DPjPbD0j1nBj19ItG9pTL+SAHOX+n8KVIM4BDp
43i4fkxrlxZT9PCzkP7HCyKszKirPuWYvgvKptmQ5j1UHmcUMzA55oOCaHtd2JpOnAtbPubsIpFw
bPO0UqAT+m2VfDOrQ9x4oSUB41hbEgG1n4N2cBhXkVJI4QBPslliBgDA+WKNmxkTJfoNgD/2nS7D
q1qTtczWIUR3PgjyLldk5HUCkqvBDOLnhH+38QJGxq+i45u0kuzdigpC9RbAbhS1Eewu1+Bs73Qz
mkwypnYQhXNzQJMvpktyMIFfP6GV9SxWDtEXWotg6oRb2zREa3qAVQdR2evAubECrjUeasAAT0Mu
zEqi1+sCV1QCI9EgwwVAJaaRRMwNazYzO0sLJ6hw+3wF9H+eU1snzJxjJmySwRmsSkOlGVUhoNDp
4hPVZUPLWAtpU2fFhYc8H2ifRisfe2/UZ/IDAJaxIXk9Vm415jwBVYFHcWlBFOx63yfGZM54pZT6
1gAkxoyhvvKQluSOhWieixqJoqzYQ/AzAa4dkSimZcUB47rAdFTRWkYQAifIZm9FPHrzKEsqru7k
mRThTSyNbq5rBruBdjyDo50SDvbAUGr7h9fqYjnC9qXqmFkpoCMCzZzRSKyxN3tACtAJa+lg3Jry
OzgqZJFg41FKu7xitTHErE8jYPZ2486cA2VKHuqIY0wgB8PAHTUwwMfcGrw4DeGnybo3Bl+JvDje
zwXQ/urakPi/y9rOXNLF8dAdkEYAlwktfsB+vvygUi8aNaxCI5gpYrTw95TrXnIHyJg5DKq2AK/L
EO3//j4ioEBUgRQeplCEcx1rpmd2UVlBDvgbB0SSPHsqpvcYJcvrglbUFKP7CwQ5XA30cwlra8vJ
UTvwVQSTckfQNQoMSFsSja3o6IUIwWSm81ShINHZQTzPyY6U9iFTM46Z59xyYW2YZEUrFhpsOwQQ
bY6FDKGIzRjxIU51AshnnSXRiU5V4RplyCQWem3fPpCllw6nhTDiUifIBF6vjmdWEHUpvHkgBzQJ
MIRl4fPKXTBQA4HS4T7AXApiWhtO/AQmiCA2N6mD4Ut0bM+g1enNFxW00Nd1YUXPIQz+NaJmeD6i
0gFErwdCcGMFiGZ3LOq8ASDuzY9yemnzeKuCWif78g8SAY2ABgGAE6L34XIXwfwecZNB4hTpL0Yc
Z8e+MF7apnPQHA4GaSdP4gOfFMWfgfTqXxe+8iIYIFcGnAHeWdtUBb0spywKk5RZgW1urfDN8BVP
7fdDf0xls1RrNwBDY8jJ4yh1KnqUNdykUFU63GbFcAv9+9jHbh62XkaD60taVRe0NGFODAEgAB8v
99Omw4gUZ2gFGKzadOp7Z7w5zWMHcJpBVqtdEwWbgSqMYTggMBAMB20BrAUTZQfo0bqdI3f0bCo5
IDFbtxjehbz1PxnCCXXESXMtK+2A8GmbDvVLZAMqoHlnZeFVXQyC8XHXRuFDmshM/tqJoYKKFPiS
0kUYfbmRfTkOEaOzHRQ2OElmw/H1IfSsjt4TLfl9/dDEStfHMs+FCbegi5JmLtPJDmw9ZMkOlRRV
3YCAubpxuEZ/avNgAzIysR9oxo8cQ1G3Sttn3yeukG2sESRlQuh45LWZTr9e/7bVfTAt4HhS/Bvu
9eU+pPGgIR+T20FYs59T912PABAQFd+LUMrVu/yU8MoiAQOYW6DkLWSngu6mYV3/zzMBgjgX6JmK
5oels+86xZs1Ny5rt2ftezcWW117u77KtScDNKbIcKOqBKhCYZVmUk42QJ3sALPru3yQPBVre3j+
64Izb4WWotk5fh2YE8BNybx83uUv11ew3ARx85DvVDXcRMDI2kL03ZG5nQhQdAPC7iIMcI/68V+i
b2wNLjvCU1jLTzMYVt7lpcqcICxODGsBX/v1RaxtFNCSAD62IJniUb1UtmQaI0eraydo4gXLaIr2
INiQAsysbRVeGgJ9tjDK6Cx/fxbBTXbIsnYabSSqdjEGu56kLGOrdutchKDKE4gMyMghQlWinUPQ
hUSTTUiAWZFu9DrymlE9JM3gAUP079M9gGlawmAQj+ESCf7CkIdIXCx2i4WbJqW+1jouyHz1nkts
89rjeSZITNPSnCsZ73XYLMw8lxyYETeKhoSc0rhqobnUkCQZV08N+NdIDcM8gL7p8tR6o5mIVlE7
qCrLRffuNiIhmoNlqM8SMWIdW+tmY0hniIkbh9wXrTbsQdD1EzzdEl9rzeQA9RFN+AirAKklmBwF
3IU1ks9O0DmRW3SpNzQybJ+164TxY/QHIwMDKhnB7kwzJiabOYJNUCpPH1qwGAWFnrqdlPdnRRLU
DVcW4O44HLF9darGGLU6xQ4c9csAf3tuToCmAb+mxLVf8Tku5AhKEHbj3BcpVpQDHoY8YozP7Z3C
d/RgcnpJvmBFE/7IQpux4AHQoQ+HclE4tTNcHaNWJPWIuf9ri7eAfiBa+UCYFKOIeYo5VVM8DTAU
ps+MsgK05dx4WjO1bqM7sp7xFa0DrhpgYYHIC9dGTKHTTiMh0ZF4qbuf6OHySu3p+oJWd+1MgHBC
aQQgrdCEgET7luV3rYEB0+hwXcaqtlFUvZGugt8uthVnRRe11VQ6gdUdNOs3mjKSKmjRvnBdzPKp
wpOKvfojRjDiJjc0pemxlNxOwo3VAI8QeBvcLZmWeG07vfWstw61zehTnFcScydWbRef0ETUDAYX
dIRg1kpQP/AfxyHmuEhgoV1C59O+5ED0fkHE6QKIbx/HT3rx1luP3Owll0zssP8kWjBNeq3Uc+JA
tAGZmtEdm2beaXHmO7BSP0ugJUfhuIkMc1/S/L4Nc4kbsL52HY0Umg7AGHRLXtr6IQMxVM0zNOgC
kKgfoyN4o45IggCm5gazpSfdjk9pVQGrjbBHlr1eP/e1O4JHZsFqxjQMwDAvpde5mXGG1ybQeQtw
11zPvERVZe7uyvuJUiBFKwxUGJmKxdSdeSHzzHJW1A0J4Bm6Y/MNWE/bwXxMgcszJNuh/319UWsx
BgoLwKCDj7gMUAgX08KAlDKGKgFuiD+OTxnxGQOA475Swz2IZv3ObvyZPCt8fKlqt6ExkLVkhZU1
841wDoyXoAta9vZyzVXbQ1u7gga3UbcN1T1vPKL4uawdZ02MhcYfdIkt1RuRVTJD85gTTUjRK4O9
GSjfo1dm00ebyrYPkS6xEmvGCPM3COoh0UZf7+WanL4G1etg2kE+VgCBKVGPzFvDOhR6ZW91cHRJ
bueagUUOwUFpCh1+KBteypsmJVKyxEBgSjHco1qV4SKnD9S0VEbLtbqyBb0U+Wu0pYm8CgRYjxbl
WNnEO7Q0OYAIGJjm1tFNnNiSd1AcK/qwOdaZMOHKWx1Ie1t4tAHoCgGvMEy5va8sBtQ6BTRMPtAZ
uctrs/WNKGEbbSw2lp5inKTTn1nIVKAYsGk7GLHuDaGjPaA/tN6MeW0cERWVe2VKMSifyDA21izF
sjWobAI9xBYpQmIUbNUGaOVBzaYXAM8csFuSd2BdBBwrMHrCURALQVlclxNBrBwkuf1eafX3SZ1k
M11r92XpglgQfxfaHCF21KOsHbvOwt5bg5eH2o70/WkkoRdpDUB54r+bJfg4auS0lyAFBTSEe4IG
51mRANjLDuZi0G4tY8G4m+iwM8Gs+CMfRx5cN31reoywFd2n0GE0rwjLo/3U2pzCOY0BM2RN6NBr
mdsCHJGW2+uS1g4L9wVA/1gYXDpBiQsFjasDW9xg7iTbieJa2nYtQwpZXQ+cegOosggdxJejajEl
YVeLi1UOu0xnwD8ETF+FKCyXTdKsLuhM1PKInT1SxEoSbbRRhkRDMfcTkDi6pLBl0xdrJg3OKADB
Ld1GyUNwdfSl3SICnVZAw0p3Fbtr3diZOYC1QllIJBMlnNAw5BxV1cWpZ/ZuKGzi9gmm0vJxlvjB
aykAcIWhzR81LDRii5yXIeYFM9tMEXyVDyn/rTidb+e7fNwmTga8wWxDk4dIBpOxqhrI36PeDr/V
EKPXSQMOHU0h1KrYsejNh4awBzMG3KfdPv6DrsObWKAAlk5hQTXiOhwmniNXo5r5nRGjJKj+5XT1
h6FAdLwADSzErmLFtssju6HF6AS87g4DbbZpGH2pYvUG1BE/rq9mzQSeiRK97XwgWT0TiMrM9mjZ
74nxVe/r7dJ/LeXQWTukhQwEfxbYMxFLG34CR5KGOMHANhFgjgtgG29yWUO+TIqg6bOmYiYdjmeg
6W41P1ajj/x1xbbX921NCho7bXSzAiXkEyQM1qhVWgGLp/fFTZIc9chwp7H2FPRm/bUkFKVg8YCx
skR9y5ecmaKIzETRlnioAhuDh6DrFfQxG9IVhUtoLQv+V/QBHiTyg8jiQQPFbFNII2MympgGY5vs
ypnCA8FpepPCvDHr3wsjzCUe0IqptTCIDm03kAIH2eDl+kp089X9yGhg2fl7nRRAZxoVGTPISkiL
9lT4g1gRUP2IoBRt0VjFMHQ0aHpPz4GxC80AZOVcu9V3Vm2un9iKrbXwz4JaCJQi+C6XKyo0eBUk
6WmgpXPlqqkeua2dPFemtbsuaO2wkEgzEVcs5XLx/QhpXM+x0dAg1d7b8kgbZWtDWM50zzG+Xpe1
uijAfS7CgDEl0ibDJa8wqjHRIOof0eRWareZDAB95U4tcdp/Ipblnml6lsYJOCE49o2aHgol2wgo
yGpU+skQSy7V2s4hGFriF+RV4WJfitLHpKiHGqvhzg+eGkf20mBCeV7mm2QFtTXVQ58K6ssaykif
JtzzhtmUo5oV8AQMk15cb+7SI+kAvIyK0vUzWssfANX/jywhJpsy0kRTo2IHc684zj/QwUkfk0PC
3Y0CZC4ZxNDagf0RB3z8y10cookxBdD5gQN0k/ak1zfjV1v9dX1R6/u3oOeiCQX1av1SCMYZlJZM
Jg2G4XubfNHMl4L6Q9u7NLrXzcwfZcQFq7oBfLH/EygYJG4NFon0maIjLHKJDVQx7TWbH5h6w+tW
YvzWbpUNxq7F/OEh+YB0O1N5xlVtQpmMohIftMMzZw9D3XnXN3DtlOCaL5cWyJyoIFxu4GyPU1sA
ejMAdpqnlYHFRj80f0v529fW4mCUBd4scDI/lZdKTE51WgtFD+Mu89FMWj3SRi1uS738f6RdaY+k
uLL9RUjsy1cg99qS6q6u7i9W9VJgDAbMzq9/h7rvaiqdvEQ9T6M7c6UZdaRNOByOOHHO7l+sCEMH
eGqgXYZ+2eWKoN0o+GQS+J3xgkEuv6ARaivJv+i8zAECPQS8v9FglC6N0myK3lMFOQsSMitoPT93
vtxeiUyZNad6sAFBuhlTOY8aXS4lzxsTs5MqwaiylW6xu/XB1Zo6ECZPAzA/8zstS7/puis2qKVN
QQ/q2CMvHL5rc015TEetC80pmXZ5Yqgbo2PAZhnqeK8noI9pMJO9uf2D5+xWqg1/ADlQzIJqOVCM
l7+3AlPj0DgeOTeTek9E/MSVO06es67bWWhNjd732/aWDuMMHPmvPSmikTSJiw78yWdA7D1wTKNN
Xcdv8ZooytKr5fO65NxUVbBfmkXIObH03x7RoDCU5qFA5QTQFrDja3i6kG1aM1+Ya3WBpYMDANrc
3EP19erguFPGRobZrTPt30A/6CvNT7dcq3UsRQGQO8MM3hSoqkiO5oDd2aBNSs756IAWW+nZTmPG
96YyQSiq2GvkYgvfDWNP8zQLBE0g/zH/nE+BTet1jzQJgo5lRTp9r9puPqU2hMv4mibxwgWB19iM
0YA7Yr5cuoW8cgIquMyUM4PooVmAfjIfA627G7t5GDkwGQmmYu1WX/hmqHmC/dCb34G42i/XR7ib
jVnpzOdgBDrMT5TYX3PKJRuYlsc8y4zsxvIubVRCGVJlNJVz2uu7DsMlhOtbj21un7BrKzNUEEXj
WbUc8lDS9sVahQH3Eo6h43zFiekbEBnVzb8eYLi0chVLieYByUPONu8DYhZhsqZPdu3gswW0fS2M
qkNsRvI4os6wxJ6TcwZqQ+OV9EmoNPd59/RvtusfM7Pjf3LstldzYtAC54gr4kQ9czpqhO8L7q1R
C18focsFSaGWDrVJWwjwnR2w9dRhElo7bzf85UwmLiB0mtCGRb3GcADWlrYtpzUSkE735hGtnLiB
qm4dIKpSUDcyYyXbWchP53lr2NJmqBOKQ5ebJ4yhybWyhBc027x9VMcusMy7sc8DJdva7CnTv8S9
ss28YgUdsnDPzpbtmUHemhGe0mfDy6WsSwubWdQ/tfSrMHzuQH0h35b2TjeiKdnWFRB21H0kT1xs
VWUD9QxveFQT9moS94vI16bVrsMWfhE2QzWAj8QgnhRBoAhkGRQ1fgx1/eAgYqd20BVHXD7DV71N
gji87bfzH3d5cQMYgwICpscwL4KTfrn1KC6KBhk2AeURgqLolCRMi9JcyTUXgsmcps9qHnjMQ7ry
0kqvqDHI+mts84hwxTZICf1qbapwYecwhoK7BbmdhbxM2rnCoaxXFAT8qRq2Xh1k3QsGmedEsBzD
cfyVO79v791CdgB1B9S3AdYFWz9gu5fLgoqS2fBGKGenqAexqRQNPAUKRmXAnzI1w0+7E6nuY94j
/6KgMdUGFeC7DabFG+/vgQyzA3sOrnDImwOBfflTrLqrFJdbylnLLTTnq+ptMLu1gUOZSnqOCmAg
wYWApzH6plcvu7EbvLEwsGA383U9P5gOFJOQCRmjG3jNNuOggrt3DfaIkYVtq2Be6+/Bg/gJM5IX
sC6w7stPI4s7dozGrnLu9WMqvkFxza0D6Hfc/rRLDvvZirSdpRiZRTxHOSvla+0+GVBXLacVG9c5
M1YyV4KQoKBjJR+KVmmEJmIWRyid0Gy3c/qvaRGOz8XfjzyiODNTtszkDyjCS246ga6gn7Q8jtJ4
B/BwyMp7b0qDln3/+037bEe6M5zabuvGzuIoSQF8G6tjNc/ulSu3xcL9d7EaKWTTqapjy8a2pemE
5six6PbEsn2egIpm7RMtOryjezjcJkDPtir5QTVUZau5dRxNxffM2IB4M9XcvaFoT5Z5SMosTMWT
lVX+cK716tAO1Rr+7oOeSgrQGLT55xdIH8+G4GMZ100cvVDbBxLB8O0+zM/tiTp+woKSonQUCBLc
BXm1cjsu7TRu5bk+AGL1K9aASs9mgboujma9vXGT1v8rcTiMKydh6bSB/x5PHZRF8fSVHu4TuB9A
yGDEUSYey3LjtrukX/HNhTQQpN3/mJDuuV6x9IJMZhzNRUTFEL5tPDhZslsd+126hcAgA9SxM8OV
5FzGA+G0k1CRRM3TSI81/TOIU1NWAY3fWvFIVLoGDpoTcdlBPhmU3zl8ghy0UJsk4rbtd9OfSkmh
IYgFkpkM4a7QEl8HFXuW1v7t474Uv+b5XBuleBTQP7K6Tynv3HeFsjwMM1FumWshTfrWo408mujp
3bvtGj3Z0if8bE/ykqLJcW86dRJ5LRhXxvPEiD8z1a4NcnxMW8o7ipQIVSTc6vg/0qOkAtXEUPM+
iXS2t8ZvZX1K7F+9W/jCuQPkDKlwEd/rEKXkkTb9GPhzrWyrvNvR6l+ci88/RFqxQxMVAyx6Eonu
lMU/av0lGVbcZ+nozVLvNmpNuFBlddHMS4cp0Y0kKuEnDdEDFUSUTbfWrVryFfTEXNBlYH4E48KX
6cnQ6kbq2TGFBleoFT+GsnrR8n0aNU7zxtwvtx1zyVE+G5POupuYgvWNmyB9B8vkYJ6Y9pQIX6+b
zf/PkHw75BqQR7WTRJSysBz/aBkPzFpD4URfsSTvHybQcH/PUwYo+EB7Sr5aG5xmg6T9ueIbL1W3
tRaWFdibjDCZNh5ZuWKvHmSyOemObTUQhtKR9VCWMJHfBToPteTn5PyK7Ui3tdAdf490a9EVJIx8
4QAzZKjgjMFwDqqWEAu49BK9tKhlEUM9T6LaZgoEK023j8Sg5AGIig4NVd9vf8Alg3htoUY0d2sx
WnVpMNeE6GyWa0DOQnKN2/tMfXEa3HYWDTq6Jvu3ZA2PLRTZ0K/CSIf0EfW+cKreKLXzwCgPrNr5
Sbi6JcJ9bbvxTGNz7VEg30XQa8NrAAOMeA8AaiMDBty8LOoSIxDnSWWB01l33JheVKU4oq4dxFn7
ZFRk01TuSi1k/kyf46dkVgYPjBSc2CODWSQW7x6SFE+tX25/uDUTUohOwXmBZ2aC+i/Tj3nWbNHw
XDlycmSc4Q8AoqPAjmMELgDpa4kyTsrWoXHkxfl2crwdros9Fd9uL+T6E11amX3m0yVq2h7tSIbc
XB0yKG8WATe8INees4xBBhidOu8ejcjn20bXljZHm09GQdtI9K6BUaPFTGsMJGix8Spt5TTPG3Tp
BlgaMKAgQQRmEq2MSysjM6dysGDF5LVviCpw6j7ANGmWrsGy1ixJ3kC8kSts5HEEkVNUFwZ1A30W
ttZWX9w1SAzZMzcSitfSenqLt0NdwooFGSXugdelClfv46uaAtwOhcoZ3YNji8q/ZKVSStU1B+TC
/eAAVh8rfu1g+Dh7qrecJR8zzwzTcyE4I863veL6TMEynBhpK6phoOe7/F484xAxaT18r0TPkdyk
oH1NTWd728rCLqJKgawRuQbYJ+Tqtc3NuCa4zSJP5wdwKPiNFh+Y/XjbyoJHXFiZ//0nD4+VRGfg
IEsizXU3Cf9a2sekKbdKtTLKf/VAnD8X3u94IKL0hLLTvNxPhgajTA0zR2JjkDfWQuolcUOLn8vh
vRIPef2jVTV/tA79gLEMqGXmf0uM8mEfBWGgWLCpGHO7tA8wPYCwMae4JbUwgfQpH76Oz0Dor2Xf
S99tngCYb2ZwWlnSGdPj3K29BC+JlEw73kHaoFP2jvn0998Ng4izWiqwP3h7Xi5nAHbQzZKBRppF
weziBDp5rFXgn9c0DJYcBF0BPF7AJoC5ZikENjYXTuuONLLcHUQID4gZiQrJ8IGslD6XThX4RFFF
B90ZeuDyiuIqZhx6CRExkh+Q52W+psYsvL1tVwkbSvQqwHNwRewevFD6OiApgFo4L1mUt1/z8dw6
4NrXmkNmbl1WbAH/CKYq9fGEWRsK+uhoXUb5GYeNv2wVoBmc6Msvprej6saGkUaKM/oWpBQnd6fa
GEp/HJRpXzl055RBS0+mU2/VpgpF9irSNf2S600GgHDWiQBoB0AumS1KUEJKhRIWFWcerRHXXJVg
sLkYfEd1Ar34D7e8XCI3+1JJnTiL4hyzDAcP4tgkGtr2jnZs76kbBvwdfXBYuXOTHdRvHr1kX5T6
GRFnxZmuDyEmPtENxqsbH9n80DP8FG2ESUGu0415NGa/jPI3cJJVvxLRlkzAkwDzA8rUQv/0crFU
h0KBBwx6JF6r9lG7/2t0GnYT/D//GJAiZpJkVgF+4jwiluUr1an0tREJ932KQv3tU7G4FDDrYiIO
FylUZy+XMqakydu+yqO+HQ492dsFf8hM5XDbynUkceetQjoP3AnAzdK1KaZG1K2p5VEy2kcT/Q09
+wlVkad8/H3b0EJqAEs4Y3NlAo9oueDi0FKNR6Lj02R1QMFM2r42HEQr7Fi0daBBAMk2kUSSNVTc
0gG4MCy93qfYdkclhWG7jJK+8rviKzWP5WDusrwMWKeEJf7BAijcG7h42vEdqauNcqEX3d4C+Rk8
+w6o09D8BjXBzGZ8+UVBSgUQ92TnUdW1fpzGftx/KfqDjdBjOjMJ9YoHLdr7yP8BTgakV1o4mLVd
B0URnDdt/GqWDXjMs5ILlFoH+9AbWhpMGs+2aWF2+9srncOmFFbx/kBAR3sJKYYMJ8+KThnApAPa
QLM92hleAk7oqiF1zW+DMqwYWwri4ALzcBHOJS+QO13ua5VZAoLqE8dJyZGsAHbyaKYlDduShKnS
l0He0GZr5WYTYhJO2RWuk91BOUcctCJP9nEzstAdeLYy7LO0/WjO4lwhYoCKSQoVPQYf+ViVCOke
vzOJ9TW3s4ORkcNYkoeKP4oU8MXb+77o6+CtBbRobnChI325FRZ0xYeW2jxytIfhNel3nYHwPlQ7
NH6reNdViV90T7Zz1LXan0Ey7CU7lmuMhAsXGtp4GD6aGfyAqZIcvaiAy4kJL6Buj4G2yajcjQZx
q5XrZCl0Qdcd+htoAuNOkbKGRjNzHW+nInJ3aAe9ZE6ornzBpRD82YJ0gAxrFPqkwkKCFITqv5Pp
bK6Y+HBO6aigcIS5Hwx6AC1uzV706VKs+0bvUd7h0aR6ProzpvJKNnr/y9y50CzhZWiSvZ6ofs83
wj5m2Rs40voTAb1t/j4Wr/wB9AzTsOmbXY8Xl6VvWxVdlttutbAP2GINBwwlLgCtpH1olBakvRqm
c+103I3NLAMAztFErNVZr2aVESHRjcY8K5pG7ix8ebkZU261Gjc7jqe9mftO6YJ3XQ2ACN+01lH9
WdKXEt3x0goYCZVV8MKCQ11Yn//9p0/h8WnqeYK6uAq+Kvdh6h8U7cjo27/YzPm146Emip60VLWD
wiAbAXBEWCAKHjrMb6BFkCZrLx5ZntL92Mv5HY4XwjyYLB0PlUPOXUkQCuJpX5dQb4sfO9T+a8+f
ALfq03tR7tKpxwu2CDw34nQLDCJo0AKISfrUPaZfKX2Mh20zBFrZ+tBo2HH3TiPiqPQrrbqFeIGX
EarDoLtBhihzi9KmB/eU7vAoK0ADZbmYiWxLtgYKWvq8wIKBkMib9XpkkEHpDdPQ2SaPqv4tHtQd
BWNzMfmJ+377A18XxdATn2k+MeUELjR5LlrVMuayJiuiynn2AHil9btLWDACiOb97LNzT+yV87lw
3V5YlKJ+OjRZmqD1Ebngk6t4WEE3uWTvepWHnUJXjC0eUtA6Ad0N4DWAkJIDawkkCiazL6JxDNIC
aszlS+E8eXUdCtEEMbVfWHsQnYmahXmu6EptZOmxiIxiJkXC/QLwvBwjMiDuUIZBLleUPu8HX6XJ
PXG7beUoT305/uBF7Jtt9yUfagi719PKtbPkrDhVqIKDzgwpjhSwk5GSLgFMMuIqUbZ1U/FvY62o
K6WEBSszIy1A2ngv4TKVTq9nJ1maVayMhqp2Nr07DYc8FdpK6rTgqqiKIHnCy34eYpP2slbsynM6
s4xa8zWLH6CtvCOqtteotvVKJ3B6ICG6vwRNIi4BJgdUIwCmuPJkpjlRFbaAclIV5axxA1srjKDr
zDXa0YUjAQPwDjDloFj3oYD0KZZnU8JjRamrCAQpX9RsQ+Nu78R9QO0/q0iDhevxwpZ0b5Rm6lYF
qgORNaL9OJmnpB6PlteveP71x4LTQ7BzRhChUCCDGi2eq7SuuIhUc9u2g7E39crciiE9pmn5oFPx
o2lUfeu4ydro5nUmC8sgvZ1TLeD6ZQhOhoMwQp5MRGN+LFI8kbwHVIKUlIWGF6lkbeLnej9nc0Ag
zAO3qL3PZ+PTtxOdDuSZY4sot8O6OynFA0AzK1FsYTPxiwFeQ0EC3Sx57FrAtuZlvIm0vjoBAPfo
1j8YPYFAcosW34+CbozV9Ob6THuzx6NeB1Q+kj0pcvSi1yGFkDbYstLajn2qB0oLgObt62dh9zCF
b8zDh6iyoFRxuXudLXimZXYbCeeXYp25Vfh5+nrbxtLuYfQGAiAz/zLu7EsbXs8q6pRWG6WGFqpU
QaLKkmNXZ8ERCinvrIwBNlqTHFqoVgOX7pkzmwsKCPjfpVXoDdk1Y00TWbnxWDQe0IrGwetiH82f
KrHuJkp9xtLXliWhTWjYpQ9pVq8E5oU6xvwrZhHUudWL183lr8ghEp2StmgiKCOE9rDBRem32aYe
v5vGg6aoflF0QYWZgNtbLmu2IZ+7tDt/k0+nQmFu1fdD1UTte++GrukzJSpB2jOF1kPyAqWbZDOg
O2X4Hg+ctWfKwq17YV1WKMrjycKlC+sqVd9E97vvd3Fs+oNWbxDFx3oPMi1w4IQmLt3bC7+O5HMf
SQMbIkCGs6Du5boHlDedtBOwzH9b1kHvD6xER7P1p7re3Db1UYG8fIxd2tIvbYEMlDG8AOBhMyfT
riSPjfnCe9AYQAQDzNBjpfjlz+9G/8jrGBWNu9z7hSak6DfDiputrVp6Qpsj+vp13DWRnnQHywMb
BGTkrbdcd+9Gk64YW3grzOtGKRxhCfspP0IhwuCA5DBvotLO9N+u0atH1Iu8ERq/qnhvp7YXAR1J
M20YyB1a3yWpqkEOT/Bia3Z9u5lImpdPVYMWVZxb5s+ap2Xm0yFznouc6yWIGVhvbSZbp2czFXod
gqKeKTtNzcp8lxRWqx6G2k6Nk6vw5JEaPV9jjJe1fD8OEEoxqAVCSQVFGfXy49atxwbdGvFxfXVT
7IZ9+mjsnT05qhtoOEIGwu/bnX16Ln7aMZSEQ2elNr0Yvz7/AMmTqTAGYfGpiZrXMt2afnzWNzk7
DcOvSd2nVes7B1GFTFtJWK/fPfi4hg5YCmYTMCwgO3XZp6xNsO6WtllQ2oT4rc7z/eCQ7puTkzha
OUXzRl6dok8GZd9lvBAeaIaidKig9FPtdeBwHP3AnCJsUHXMh5fcnALIid82vHC/osWBoQP8HRVW
mbwJ5xTSW5reRDTXjYDFrPetboq3t60s3K8oUCAQobaHlFm+XxWrEY3qZG1U5aeGfif6H91YyfQW
ynh4YHyyId0xDokdNYaWUWRbr2oXVdmxE5t+U1R3PSgL6hOAMPVX229Pen0vqrcYAOzbi1yM959/
gXTbcL2f4rZnLbL0YxK396I2Qib+JAwz0Zvm5BrNSfTtl4atcTUsfUTUf+Cu88w8eJIuT2mZ1Lqn
iKqNlMlVn4sU6QsmA8jX2+tbtIKSAirxaBKhXnppBRw1cVXqoo0sq1APmS6qg4VJ4hV44sJTGVU9
JLAggAAiE+2VSzNEdCkpmdFGmN3bmm/uzg6KABLtL0bQPHBzxf/1+WDJB++zOWnvEqNr2pLqbdRT
jNxadGBgjR3aH2ZvJ+FUpu1dKZTpEaOEGNk3NH4ybII6kOa2AQh76Gaa4iZETUN9wPh2ig527h6y
gXdbNZn6ba1gDtfUSfVSMS97KNQJ9OoxXRshuk6wAPSf8eroHgAZcMXFP+LpY9bU7aJcKZPfRpUl
Ae+F9lT0sXY31SXBHLaRgdkAWg0g4Cmn5qiBTfbXbQ+5Oub4FXhmfYxKg2lPfm21htPVY5r1gI8b
BwpeEpHEh6ZZY0u6csTZDNwQNTqI6uEflx6iJCOAWnrb46Rb2WvsNvYAXpcesw63l3N1CXzYQXkZ
fM9zcUqKyYbCWdyPoo8qdKHDzMjfeQdGQDMboVJFi/C2tcXNA6ndf63Nq/6Uq+qpa/EYCVNke5wE
np0pmykDy7tAoeRvw/HHwtBmmqeMMTIrbSBnlRhIVfcRWg5+pZNjlnehQ6eVy3v5O/1jRrpEK4B+
UgO8WVHiWl8w2k6OeuclK3F/cdtAAAAiYX1O96WoRNW2L2nSYdtSseOQsLQrcexdbXP76yz6wj9m
ZJBW65nM7TBWGjX6n6Y79hAS7tLnSh9W7KwsRxY2dNhUWoqFT+NiUtlBNyOtW99u9JWwN0e1i6iH
OhLOEMqRQPdg+FAKsqXHdMrI0EdqWiXfC4eA0TQRpPN71e42JjDiIaH6GEJabK2KsLBC0GWhuwcq
CsCX5Bd9VkLFwMmzIWqVOnAzPARtsdEwNX37gy2tEASqiBRQtwCz2vwzPh2nRKPYNa0YUMzalGak
11CozgYtEAmW1rqAiedrkzsLPjJT52OSE3ANJM3SpuplDQ5BfRqAGjFyvxIt5D7V9A9NCsxmDM24
v73CNXPSzeUKw+hSux+ivu+3njPVfgP+AL8k+RBaxF25lxcOMwbc4TCojmBm9wo+1eiCG4k6RDzL
96ba7dDc+lv4KJzyswnpKJut3oMvTh8iO/tm1n1YK/fMfCNkTR5n0QP/WcrHZfrJNbhogcrWjSFi
2TeIkmw0VkGHZFwJTNKGodSiY04GGRlKSoDxyw3ABK9C5piVfuKlw7aqRcCKkTRTeNsJlq2gYQIW
6LlfPjvJp7WorCatw4R+QlN02OnUfrc5zVcuQrmO8p+1oDI2WwA7jezZA0untsH3ORXQmyp90aTT
E1fF+GTWZb1JCo1tSW5t4tIV8L+a3SlF1vvpkE6bZAB7cwKm92OpTrYPyeYhuL0Fcub/v79uVkmZ
RTqA77zcA5cOmB7Qe/2UJBMmdnRfT7wds71Dr/Ewz07EAk80bU+1OKvujleOH08vIt+5OupOzso5
mQ/5p8j68WOA1Zq5byBhjmLf5Y9RFDXNFXTeoQ8RtPWbl6e+KHZkHH2brZha+vY2MAOoqGES+Kqq
lqC+VBe6op1qxWr3DL4WZGwoV/z4Q9tLXhHm5IEzhI+h9SFF0oyLMu/aGC6WZ/q+mHRz35Ok21sD
tpe6XI0ms0nDwo2/FQTf2Up6ddcb7cEk7Ato7NpD6yLpFCPEm7SmqrYQuIMARN8ZgYk/2U8FwcA9
F0roNpmOGi/YbmuiZRvXLZTQMyZ731mQPOC80sKmV14sg+WHpNMItlV9rdvB3AKIm2xuu5V0gXx8
SGC8NExGAJZ6RdJaOQXr+snUTxW4Z/atq5KTWZbsl5nU3/u8c/fQEHXDIRPG+78wjJc4xByBcbiS
6UuYZxRN7OmnSbG3gpQPPOHbshaPjjrujXg8FtkaZ/2SJ4E+DnSqAPpCxEDKdBXaiiExM+OUoIwL
La/jUI9r3SX5efyxoZg5w2AKYFzoIcjpIIjjUOg3IGvMd2O9rXbJS/3dm3xK/P63/ZOtCQPKtaMr
g9Kq0NnRWp3AYGoMfpxvtJ8K87M3+5lR33iLn2IjbIm/Rgi5bBa1FA2K8ViunF2bJXM0Af3hU0+e
uiTMHtm9fdeZW7X1tQdQd7y0T6JZuQZkPNd/1gr8B6KOA6pfmeK35uYwqJjCO9VtG8TTfUrDot9Y
6jc3RYk79QvPN4qXVFX8LH1fRc0thmBwaULnHHBxIMqkOuFQEEhy90Q/KYoLCqrUxJw+qFGnwHTj
/JAXIAbvVHvaTK5W/xKxUm2r2CmORWwCPO9Vz1zRYt/WGoAsKBd3tRiebx8q6c7/z/5gHgokJyjn
IY5dhmXqKWjJKKiVaqU7RUVetxvdaKxdYfRrdaClwDGPXv3HFApel6aAVOGA08bGaTI2Nk0A0Tx4
OuqHWXFAUnCnrz0c5YqJtDbQP14a7NloC51hba1ZHsequx9zddsr1QPIkrapKIJSP2lGtlXsMQCY
MxD87fbmLq4YTar5PQ65QlndG8XxDu1XapzMGoDzpqpfS1UNdWf6UdoMT5gp3nHKVhL8JZ9Duw4b
jQ4vGvEyqMFWyaDEqaueqHFkg7sjVhyYo/7gTb+bbzH0PYzQGO5jpzwBPRNO+CGV0+9G9L7Wj9+C
e+G84xJGDgIpa5lVhsQe4cmUaScnz7fU+kJq5VSByIVusu5hBLxML9WjWj7G9l4AVMvJU+z+UEm8
cnUsJB/IOtGjxTcAWdrVo8eJ68wwe+1Eigd8aYQfshknAhzTH+bRtZgjPUBmv4M1F3NRaG97IOy8
9DsIxFV9SXTt5MbCt7Rhm/Nx55bsW29bPnpOBilDChW+TG/9wTo5ThzyPD4Pon6ivNko41phaOmK
mWsAEFdAMox2hfQC60Y7yQvF0U5CrV4m/WtiYmA8y5+9Dmz5I+heBxQ8vHg4NMY3na+hz5d2f65+
IQyiXgRPuNyPltl26w3IxzpF2ebjUavZhveZj3l1bQ0XPaeRUlKGWtF/baEge2nLEEXigodGO2n1
cXxpuN+bvvfNvrObI11tIi+kBzNFEabE8LcZx39pLMWnd7OS6SfTgBxKNwYeyGWT3+dUfCnQ5evt
+N5uxmAEEE1gQIGcRyik3A4xSz8BJIXzeKEKaIoMj/XsNmVm6+GAod4XKtxGiczJ1voUcjX4w6XR
7UJZEcUxpClS7NbNgWK4heLR1pGdFgODbX0xRB3Yotg4RnIswO3QkbBr2EGtuE+GU9VO27Is35NR
23mIQFlPwfzwu4Ag2DDlB61MgCBWDxDzXTl+10F3TqIcsFICFoFngBT1M7OEaiSr9VMj2h6vrk0V
f6XNpjYOKglp7Py5/QEWzCEXBZET6rqYopLn+Q07VTQx4JFVxp0X9CP4jIS1F1YR0A4ypY0YcYH3
aw3IhWQK0RSkxijzWvjqcmaqeQlHqNN0sCF4G27/zAmg6V7oWel9C5i885JOv7LqtxlvtLnowpo1
BOT/8Qtm/UfMxkDpVtpnEKJ4Sq+M+mmgfYqBh+KQluSuVSGC7P7MtfdESZ/j3jo4Sv0HNTPc8zzo
hm53e/uvz/u8Dy4eJADRgZpFii1DkvF4Zqw52V9zy9kkJhSg820LOEzrWfuKnQFluG1xIZhempRC
DBdFnHc5HkCW0rYhZUa1dabJiPQm7TfuCNUxMzX579rEEKTIjCxocur6SluuaaXPhi5j3eUPke6Z
InVtiqCunzwlVbZDllRPozdlW1N06vn2ohcCAGyBFQNIRRx/fPHLUGcrad0VQHOfRGJuUxOIatuk
L5AR5J0VKPUjBT254RfDsClJARL2h0zxp5fGDmzymA9bd/gFlMWoAeSJsi3zId+y9lmub93LXyjt
RhwnDN1UXT/FBfltJtSHkhCYGjfj4BMyHMvsGXNtW6p+I+4hz++Q/sXaA8U7q12rictdJ0TLy58i
XbeTAAXjhM08tcA9PkOgVlODzjj03T6rgrwMRbpSIZTZ+/5jEYB6DL0hxQFj3uXnAf+SB9JZVz+p
Rt37ff9o9/7U34nS9VNLO+ju7yot9xqQCuiB8mYrtC8jSFqaBBqQ1XaMTy0L3HjlV32ocsoOip+D
4u9chQGVxuWvqvSyKpQSz2fIO2Vf9JHWGx53Q6iO070ghvI4WSmdSXidKO1qTPt7XN3EjXbWiANW
NdP+7rRNH3rEdoOqSLKQem63T7z6Df/RycOz+QkSFK9a47Bj42T8XDA9f2jR7A4HYNoCc8rHQ9fW
2r8IOrNY1ZxKApctF0rnK9/uOuWjBNJ3PuqD47nQPGhWmYUSFK79ZHgxSCkLVfN8sE24f3/FIa+c
J+9nqdKrVrDp5o1ugCvqZHdmWAn0X23fLSmUcH1ltH1IY6x1DWQ00+xggPMAJo1viX76R3z4VE+1
HcUhIFs2TrndQue3U8Xz0LlF2NIs+QUquvHOMLsx9WnN+B59cPBxTcZdzDQBxAYdAeeOvbe+bDSA
uqvsj1dAaZJnVXKnVGSNr2IhEuDqR9Vm1sjD1Jh0M7EhztJK64wTuBZ3lal3flK1ethCnyHQKVnr
zF+nYGgtw7uhBw3KAGTZl17Oh05L26YzT0rzqpvUL9bIjxbuOAQM0DMCxY3ZO08KJ6BfEWac9eaJ
gD4iLaqwQpvGsM8QH5y5S/YZ8+tvt+P9/EdKJxfUvWBddzDtgUlfaU1FXnRO2aTmaUILf58banqf
tQLshomrBWqbppuytcvtbaNLcRNXOVodSKUAMZJpYWwEscbMqHUSU/EKcsNDZSRfCPX2U9s+Vt0p
jiHqPdGjSZqVULWQxeGdChgt3ogoeMhlosHjXmV1rnnyhO4dGhCGbyD/DkZtSPVuKQO23cf0wx/B
Y7ESS+YYKO30fK3OeijIS/FUvvQe4titC35F65R1ns+KHL76IsaV63vBRecRHjBOISHGdLqUJQHJ
hEIU+hgnJsCJFoOXxveUam20a2kTga5Ey2XW3ADNzuVShlwBoHu0rJPadKfeNAIneRvIIYmTTTkS
lGpXpZTmzZE3D29K1NXwtgSCWFpXB/Xstild6zTEYRzNTRbEHdWH5nwzopEZiB/v+Vr5dOFoIAPC
GKZrYMgIgeZylbgV6rYscvvk0a8836psR8FnMcZ5wNmw0mNYsoXSJUi0MbnhGbLstT5UcYsmkn1y
Wn1HbbTkKg0DVsrO4LnvJa9/f/4+8jtoRKEYDS2Jy6W1Wl0pjak5p0a5B22z1Ww43RUFlFp1du5a
984zw7xY0368dhvwqGJHMQEzT1N9lHA/XS2icmlijcQ55aTfxFzrgs7Ce8GzIWI49KFt5GngiWFN
ZvP6THzweeNUwHUwxCUdPFB4TAXeq+5JF2zcllq6FyxdE6Rd6BBeWvkf0q5sN3JcyX6RAO3Lq5TK
Vd7S5XKVX4Sqsi1K1L5LXz+H7jvTKaaQRN3ph0YDbmSIZDAYy4kTXK59ksCWUui5feoq8kOLqDsr
YCiRkk1oF1utCTcYqfo4vGoAuTvk1ISS25P3Pon9UkTkeq1L+BLYdHgOsoJuCHYMF9tsSVUiyV1k
n8pK9rP4Dinvcupc1SEoQwqyEtcv8FIWV+wLnabqTbwVp5wkj5iehTDc9LX0oUxnkdFZeTSYLKRX
4RCh1dPk1pWOg14ZdW2fFLalUh//ijG1EOx9Jd10UU09IEjVY5SZwDcA8HFnVnR4vX1x1lTpi/AA
8lFp5bMjIy2msB8a+yQR8AXKbTu4Wqnru9tSVlcKDAUAbVBXAA45XWqGSJfnvLNPUfI8lqVLMsNN
tYcMVKujnO2SsILlszdJ/Oe24LXTRNIHyTTkGzDKi2nWheaoVj92ZYQdLqqsOszDOD4ZkXxnkVG+
08xBPvy9OFC32HgNwTWGB2UpjkoYv9jT2f56ESXpYajfYoLgRRElUdaO7VIQZwGcUSumqprsUw/u
BoTMaL1yby9FJIE7MQxJnLohgwRZP6nO94kIVGLNdLJpZMg/4iW6okgfgaXXpVa2T2CYccP3/ql7
0OYd6J0MUVbt2gdlffHgO0IrFZ52vpaSZ9TIxk6yT07xM8xdeNJdtEkn38tHdzD+rocXwQacMLRj
wv/UZRSaOfMR2zU2LTXtU0bRnK4XYe1hwKkhMFLXnheGJaF4D2IJVHfR4rTUs741u7GuG+uUSy/F
KHuTXXjpJFiKSAinzCXFpEo5bq1TohK36WW3VO7+30J4Rda63A5B0XfK08hTy3u0qG1APHtbl1dW
AlcLESAjVke/JefdOQpCd3Ui8mmKoz2oFE9xRb1Krze3xayoNKIomBokcGVwpLIrdWFsanUYjBj9
+CczjjdOVDyUUUB1kCXpr3MKyudmFKAxV6ybBp8V7BJ4E1kmdylwyudshsWWT6W1M41vlldoteuI
MjRru4c5KOhuhNcIPD77iotl5XI0dlM2yyf4zv3ejtMNlXJrS0ZRrWdNEGAvNgtmQJlx9cxHkiy3
KvYPaPe32qy8nDiPfT0ILM+qGJRUgX6B4b3Ku6LgaYJGGmI0tKkS644kz53x8veqgHfnK58FXeC9
e1JSudSdRj5lVetO9Tbve78vP/r8FdPhRNVp9ogtQwkMXWejeUFKwSabsQVfHhCCIht1UPkU3bfh
XVsVm8o0kaw7doJQc+VNQPcMqoPM7CCfwmkChh3OcmK18kkyf+vhJ3iib++a6Pe517pRVKqTAb8/
T/d28eu/+334WSwhBLf9y0u52ChtVJLUrHqMJ7WrBkYTrBPUqfe3F7GmXshvYTQeuMpR3+Bsc2Vk
pC4TRT7R4iPVKg8cY5jMJvBrVo/8Qghnm0NDkQDnUbGSPgZ1cP8APY4M8kuT39AfIHAF1szM5Yo4
G602UUT7VpZPbd/sNPVXPnYuNenGEI13XTOgMNGYicT68EEivFRkbQJWtMfRncBVX7hh832cz+if
1cxtJspdrKoarAxeBSR3QeGwFBW2EQLXxoGtZqxMM5jkRWCGtV0zgIjGLBPWqcvDvnVjUGaE+PIJ
HYW/1FY/yximoCVuGtHtbY1blQQLjbcH4CTYgOVaiGTMFkHh82Rq20x3jQrhKPiNRB2oa6fDrDPK
8eDgR2FqKcam/UAyeD4no3Pc7r5VfAk5YqW3MFeIoFgt8KXX7hGq4cB+IrYGdS9n1cqYkkJDCuFk
hZiFh0o1/h+/EI27WEHafAF68drANQS+gHu0swQwIsOKWYW/usuj8RRTY3KT3N62xtF0OreNI1dB
i1RbRMEop5tQNPp8bV/BRQtyGpCDw2fkDEaoRk5cK1Q5TW3r6t33wn50KERNu9rcFOnTbWURSeOU
ZTZLE61DGRCmGXFrvfSbSB4wvNS1o+0sTX7VaoXAW10zVkjJYJQCy8wAyrZUHDmnaa1gQNGpDHc6
qOXsod+pzkdSp16vj7//fn1AsyOghj4AQ8RdbLlKaI/GDvkEDhTAlZ1ThxyMHU2bpHKBwXSNOBWY
x9XlYcwjSArR+oA4c7k8M4k0ZSygqCqAwSoYIfocEz6yPbLOcDJFqIm1awHILiwkHmJ4s9z52WYy
o1TYKKcS8yDMoxreGYmAjGulTAx34kIGd9OzOS4cg6JOhbEFLvBeuH6619rfBkXZTDqGIeV71MP6
+E8r4rxY20vm+8GfMdBWyr/QeFE7tUGXG0vjzSAPKKI/gyl5GFYCd1NgNtd2EkwUmGkKl50Fhstz
U0ivdVMEWSYI1ENqfM+r0mubTKD962IMJAdBlsyoD5di8ASBD0XpUPQrnrQO3XrUHVIRp+jaEwBl
QKUSqGYkBNm+Xng2yENWEuowymmIKg/jHyNpcmv7cR4FMeHKs6njXDA1Fcl4DZHuUk5ulo2ks1hg
TOnsjijX7dWiEQ1KWFkNMxMsWYSMkc5nbWZdmcYiH+WT3WWjH2l642uz4vbRuInsUhJYxJUDQmyD
5CLIsNhQS07bi6EwNDLAl9KT58S6m5uzcErUughGlQEjiDIDd2lDBExd2OGFBiGJg7HX5l0+NT2G
/jSC8xEJ4tYy2g0tKyz2ZJaf4OstydNkCJz0VRGoxDCWVNbQyz2Y6IdS1JitZZpz156OeL/cXDSz
aVXPwG7FWFJxQXg9y6RYislAlJOmhBj0ODn6AVXT19tPxaqaIUxHxQBmADRTS2Ue0N9iUKVUTqk+
tJsyNKgn6Ua4b2fSvMcOoLW35a3ZVeZtgrIaJELX/Qdz4wxG0eXKSZ6r7oA5d/NGN6rEQ6pHRq5I
Ir4VZwZmt1ZQ9D5BW4WiluAuG0QIqLWVs3yzjMwYRsbwKt86MXweKYHLUSRupN41Tvi9zzem1J0F
S2bOCxebInSwAetA0GWD4Xy5xyqaDyfQfyqneVuja/nYanuSujv6DS5jK9DMlccDXPQMUcayfbDp
S1noXnN6a4AsIL9co9yHExwMTPe1ynKr6y+3V7biRzFEAdCLoNpH4yW3sBJtxKPc4CyL7JTlJ8kG
JNd8m7tyY2vfO1tgo9alobgF664CG8j+fmHfFZSsK1JjaTVe4MwH+WPj6e9VvVFEJHprqoFH6v8k
cRa+bRMY/wySegwrtn6X2dtgDJ6ZC85qzYpciOGd3nRwYnDSwmlq7FdwNXky+YUx37ePiH0qr3uX
MjirG43gnsVIReiDa++KctdZ/n07e937kApWs6Z5cDlBxgeyTlwq7nhmx656WoxwJbRS3djNnPu6
FdcHuKidl2dl9IARW6JX8mp5wEjC2wR2FlgalJE5dW/ACWolwECc1Hl21TA6DFH/o+22o+Mcer10
4/l9oOT77T29OjekmZhZho8ByBxA+ktFlOtY7+telU5SVjxI1SGRs7NjNCIP9MpsMDHAwjLkCAs4
+ZABdDiSo4fSKc2qjeJ8M98xV6dCnxRa76JtF1eHMRckU1dWhqcAhVw0LKGtho/XczqjqUGXSUAB
QWJj8vrZdQaBSoqEcE/OBOPfV1QlQSwfSOxjhoBm//jrE1qsg9u6EAN/tcyACGI2mB/3OeAGiwYv
XD3PLFC+2CtO9aTKQVA3TCQwj/m2/us3A78OUAluE1LOrFtvqWN9nOLnLZzEkN8jp+8ar471Mx23
0Xhsi88IE8Dt/u/VmuXt2UwnFJqRgFqKrEy9xGi6mWBeMdDPTg3GYcsbe4GZuLKtbGHIK7G+Eny4
zNnWISIoBbUmCeBje5JMgfloXCU7Tv3nbR24skdLQXwYJee2KTUYCBeAeAXB72sWB6G5Q+OhJ4sQ
XtcajUwQIwFC4glrunp0Q0kDk6WRBTGuTYUKXhq58V+/FvjhSyHc8fSNjgTJDCESAU+VAwlSs82y
v76ckIJuWObW2tfMuOFkJH2f6Fkw279A4Obl6TEngpO5RlWwpVwI4ZbS9oQiXahlgRUBMJUNfp9Z
m7qkPya7v3MS0FgPYe2qne6TCShErUaLYVkFwCl6Y12iGUmUvlg7QJPFvzoj50G731L1CWmLsc/j
OHBIUBoWylS7StTSLpDBTyXS50lPiELiYHTeatnx2B2uOlGeWiSFe+91SpyiqbGS2nwxmtLFBK5O
rd3bV0skhLPgQ95MZcyEYMZSjGEzytRujDgSxHFfLGwL34WNgAFUAhgfXC7kBpen0qhxXGAueRY0
fepSm+ynMHKpDlpjz+7ondyVfgEyCjADBErxCjpXLa23fZMBr009mn5AefZyox/UuHTnetjc3oRr
Q4b4HGVnfCHy5xp/no5MhhI4riIo9QbQYUui204xMy/GeE9/0rp4d1ve9XuzlMedLKayRAq1SBFg
LupGnxvQffw/JXDHStOOzO1Ai2CkkWeaH7EoXrj21pZL4J7lXg4nYhhYAuqZfVe7dQI50odiPtWF
uUFa1DdHwUMq2jXulQZJKELKMi0CrTA2inHXW7Jg11Yuw0IP2N8vwhJnKOqiC5Mi6JTdODun2Tga
VER1vSrEQvgIxl/knizuaCYjJlE6lgUYHxGJoHD7oy9hQ8K8/vh7LWPvP0J0XDhU1ZerobFcoMG1
KoKMgOYTPfOxfo/uMBEYauXyoBwE5waZIAwd4/uWlQY4bgmtw0GGeWOWZ/8YGvRaisjk16TAyQDN
AZveZ/MhftOmThfDqwmo5Gel/ARq5k+woQGzLgKjrKgZTgZtc2D/QQ2Db5TNBzQi92ZeBM6cF6fQ
JOrWiZvvt89mRQlYuVNBDgHOEYAvy7PBkBW71DO9CBI5ag4jZq7/lsYhcVuk70Qmfm3rLmVxCjfY
VEVqGLLi+UWu6oNh/BzxJuu5iJLyGhaHoBEZW5aGgVd4xcXZ9hMyJ72JG2pJ2xQegTfTblfWtadp
6aaXMTK1ih5SYh6a9vH2hq7Yo4VobkORVMoYMwRuFariLnRf3aRwRUnht+m7k9SuJaVBF0+iatfq
5oKXGY3qcBYx/mF5kAoNG4XWRRE07mg/pbJLyN7qD7cXt6ot/wrho1QQRIBLpMdNlsERHJYvXYIh
wrnViypba6qPVAnS+mgNRn6f20TgRDHLpJuglS3Rj1pRjJsprUb39mquvXmWQgN5CGsNwRhY9vcL
K6vatUH1MCrhPaEuKGWn0erukQn7E6Ot1XV0VRB9r+4emkGgj5gJB4agpTyt6PQclP9FYMdF7tNp
Lnwpre1tIRMRadnaBoLfkBVhGK8Xbwsb2hlmrdEycKpw16gN2l5DowNG5vYOrq0IsCIYD0BQ0SPB
K12nZPiCogwa+3EyMfETkVCT9f5tKSuLQfKAQb+Ak4J9586pjVMbQ37aMtDlHXicIeG/8LuQGIFL
CEZ4ULrwTyFpEykldV8FNC4f7SI9FWT+0FXyYeTaXz/toLtAEw0iA5CeoHq7VIIuzWiuOHEWJMkv
qXhFVKBbT7f36/pUliI4H5fNdev6IskCFPvGPnbRZKHkL7dlXJs5yEC/AxK1AJpCBZbLmAnGVNQm
ZKR9dQhNEKS/VMOdHZ21dCeDn0YWaBrblqXfvpTHbRtYhVE2UyHPQb5Cvps8mr8M9kEWjWxc2zt4
Q5iKh5w6UjHs75c2geIfZPCzoMQkmzwyT2l8p4Oc4fbuXUuBOwTiO+TDwAQDQUspdlJEppSPWTCO
uj9O517PN8Jk0vURQYitoZitwSuCF7EUUlUwnpWJ4H6oZq8YLVcf0GvQf8Zk9NBsWeyaIhWs6/oR
Work7HY7qa3V9Yj0E0PylOG7BZQeFGIQpe1X9w9Mo0iVIt0DOMJyaQAWxeYoq5Az6H6GDikHTANC
DO3KaoA8YIymXzQVPG35VOIRoqaVBWqZelaoICrLkDSQn4VHdW3hYKUvJHF2dJozuWwNSHK613i8
cwbRrL5rAUBkYZoAnAPU4wDFXG6YaksKEkpTeKqyfU6b7RSL4HnXm8XakRj4E74XwJ/c4wZee00p
m8I5SV3tU+l7lM1o7s6PjJ399uW5ZrNhWCyAl8DdgoYkhH/LxUyzUoLQsQoBo3jP240jf0fBA5z9
oatOrjSr+146otlZsqffJTIJZRtE9UFrY98QNdBc6yHyWaB3BmyLQdP5Tr0ycbpZ62fQnU32EJRW
n/rzgDJB7cjZXrBqtoFLCwhiOcaThQIxoJYOZzNInQD7StsQtZB2V9ofLUl8rS32o6Qexyx9NHMZ
mfzG7dPfIC1+KdRE0Hm2slhsOqtROACpXjEbDqBaaxDlSKdS6zeqFsTRSx6Jck3Xdh4BIhrE4R7h
zUcVcHm2YwH+4KFFhrXSw61jji6sYzQ524m8ddqv21u6siAoKgohDD9gImRcyrKNutLKPooDcDb+
Tq23XHmiufH9tpCVmwcDgqcSbyRaOXmSw6rJWloZNAriseo2M8jOwHmii3AqK9sGPl+8x6hiQjV4
W6+mXTVPSE4DbXcHVpZ7rblP9Ccl6zF09fftBTHvYamHiHpR4cZINQVdjxrnXagZuP5JKCFRZ/eb
jDQHJKdDrdliQrCXlp+VKUjuX58S5KGpnp0Sbhg/EKUjcJln4sSYcTntdTIHRimdHBBp3F4Wv4Ms
O430BLq2GTkX/nOpDLE+zlZMOyQ546w/VY1UoYSU5Vu5kOA7gzfUS7Abf3ml0HqHxAs6DID7wb/5
ka1ZEqU6otAkaPKjpLywklL7eXtdvP5BBHph2fRSxtB4VVhswtjKVRrTgFhozynG6DkyMlGb9vXm
GQg2wDUERVdRwGRneOE1xYOdYOxgS4MQEDYb2IrQUv2pH/4UYCxMMCL19pp4lWBrAqAI9GEAS1lY
FicOU0dlAzxugdUgRQsm+QS9LT9vy+C9py8ZGBroIKfEpgdy+mB1dpzUzkgDTA73phKQnOKXOT6C
y8Adu29Z7fb1299LRGcv3hK4nQjeuEzmnKlxVto0BYu+8qfu4vkRo3OHBxuGfVM1dXIgoTntxmpo
drRqRIxc/LVm68WrAkYnpC/AGMKtVx5BUlvLSRroDvgrktbel53xo7WHTTeMO20+Cp2etR0GRtBk
e4xGX4t70Ma61WMMTEkDe8bAFnT8al44tFtdriw3lWjiGalW+Fkth5gw1TeC+37lRWDBiMOBTYYZ
Qy6PR89KndTZo5HmwdzZcFbjqt4ZStp7OsbFbKxmKHdyW1Y+Vctur5Sg+XajMXEO+Th2mpub+eRj
GnV/LtowPcVZXZxTDFATJJNWLi/68zEUDS4uw4RxtraPDAy+0ZQ0wKQb6qeSXr+lhlQL8hJXvE1f
W8EGSoLABFhKvhMJNGK5rVQ2pha/FOVn8gC8Y7Ezv4GIMbyjqldiZsCHJu1vq/uKzWCweoAe4c7g
inGX2NEwOm9WcPyl8ln3H+RelY7Zc/JyW8qKWi+kcG6p3llFhnpPGtD8FME5opiobn0DH1ZlpK4s
ovkxubfxn438d03cFTa01orKREuDNjNGb1DrCNw1huyHqTb7UdNGm9urWzGEwIqA/gNXF6QvvHPR
R5Qy/p80mAqwNeK9P2a64PldOyYsC0xPjDcFv7a0tUZKuwY3KA2KrsTwVDlx7hAUkWOupNZjoaaz
W9YiT3Pt0ABSgTGEW82475cykUGKW5pBH7vwcfIxUdZV5j+k+kw+bm/figUCvz7yPohYdOSvODmT
TSrZqhGGN72EplJMHDtjmF9zV4Z55U+DZByQbiX3UyH9BmpWVBpblc6YYFnMDIYRTlkkiu500OJk
QTXSLUkH8NFXP60K+Oza76X6eW7IW04FGrOmoXCukX90kCpDC8hyawd9qIBjNZF5CKnLap8jeQrr
Z9u/vbNriokXGrUYOPOg2WR/v3AI8thorQET7IK0PTYgo9Giu1JU8l/TTLROfhVy0XHI87wNmtEN
k8xkxK61B3gBIwus2h1E4ym/WlUuPV52qzE2GlAwFpcAPb1cDIb56IOTlXkwlY8xhgDmkeyBgjtp
njTZlXPw7RXbrAOm4K0OW1cqHwpnE0qOX5uRO2CeJQk1gKxbC43R8UMz/FDIHjNej+UsiozXdv3y
Q9mOXex6V+Lz+6TJAw0kuihYYzb6dqaZ4GyvVQjBDHif2HhL5P/4Zny5q6ZhosCJqf0LPWuIuWcl
3YOaXPQsXS8HyXlGYgmMK9hOeDPQVh3QjKWcB2NWuAo4myTld9UlrjwXHuMEMQbgiVryotBnW5YQ
51OgU2e374wtkd5vK/SKu4C5KQC44pFEhvgqWMwHNINNZgg8Tr3tcj+8T51dO7/H2REOwpa0wz6b
VXBmY8Tc+F4a8VOl1d5kfg7x9vaXXEEYcG0XX8JZrdmsSknF8KTAtDb65APx9ND5/bbfpgfyaB/7
g3Yuepf2bpNuy+J+pi76L25/w1WBjf8G7lktNeBBwE2NFPPmx+ATj/pu96O9F129L5DM8uot18rZ
yLhuJSlrHdhIv/OVbR+0B91Xvjnb4oi37kif4uN86k/t3vIfwR67lXZgDd7hbu2ih8999ly7aIva
97tik/tgG95aAnN6/VLh+xDv4C6w+M3k7Fw11kkFItQ8qCitt1Sbcf9tq/aUtOt2spFofkPM0M/z
VnQEK7cQklmOREXMYPEhlzaniakmSR7QWXLbcld1Xp26TXu4fdJrYsDeBFA96/tCwnNpUjIJboE8
VnkgG2mKyAdTI/TirsbQrFiUjlnbSxPRB8ZiIWDFMMGlKAe23HZKWK+xBlmfAbBo1wdaeAKTGvA4
1U+DigwM+3heu5j3xLhy0avAd0PMdjoBQkXyIMV8NrnaSsOHhYUlbyGa2EMFDeUpWGKjwFD2g6Dl
+6pngd2gC9l8xgbNkGELVGwe1PMfh+waBQns6GdatZgm5FbFUzf+Kfpt1AkiCqFcznqEmNNGkwJy
HdvcWoOzyZrHghyUowM9wrDsuQP/4/RWYDbIbU1as+YYiIOSJKvkIU28PN5ELea8n2pcFalOPELz
BIV45IyUphDV2NY0CeVZRoMC1wrT3JeiiD4NaJjU8yA2QPPrECLtOrDkuFY4zNvCaRM/Ma0OdIR5
JbguXy4jr1IXoh0upzhk1ZwCx54HkWl4GtVfHPOtHbaKk2x7vT0oLcYq6v4Mns1nZ9ogvhzGY6y+
jnV6F5r1bmofkajfq49mhSjz9gFcteQylbv8Nu7oLT3WLPCO4Oido2ptGmUfEbSpMC6vbTQ9Ov6I
mAXPlyN4Lb6KZtebwjrbQEOBgS6c4MFsK6fKsSnZGYmUwwM40MPvZuF91K7iIbPitl7qq27pvv7E
tBOPbtBm4pVevI227L/pBv6UHwrcGKYEVx+F3BGy6QwUbXCWra1b05HoAAOa77q48IrpYc62RZrv
iFsljlvPIpq46xuATkF2CECqIuXHV8sxy2VUO7C3BUk6G65VR6fQkSNXItX+9klfG+1LQUjZL/U/
qbVG1WkLWF9vn0JqvUag86p126tlwSbqV5vIJDGYMiO4RQPcUhJGFA3IogCo4XTkN7JLndenGRE8
siuKu5TC6U/TmR1pzR7ILsuBE9h6avnhVJWHiM6bitklBsaidRhuIPkYq9C4paELcnOrR4esN+N2
R2fX1xdeeNaGPszSyHbUcl6QqK2VO1l9uX1o10YLi0TvMeyVhgwC/9LGld3koTwUwfBktcfKKw13
Jl74gxKBHbiOm5aC2JlerMVWqzyxgMcPWgdt8Rup3PXm1vgm14Jrvyrn676zDDdWtJQzUU2vkk7G
nrUGbtOrkjw7TefF9dEGEe7tzVvV+AtZ7Pwu1kTCtrLLCLJasANp/qQQL6p8YTLk2mZg6y7EsM+4
EJN0taSH9ghwl+VFpovWaeCfIn/YRK0/qtvbaxLtHxfN2ZFdZ9mkFIEZf9okQWLynCL/J5lCohvR
srineepolpepClhXV6CbK79LrLF2VXV0VaCd+3wbTsrDpEWCziDRAtlnXexmM2BeVmpigfWs36Wh
vscg9o0x7JGjcC1NgPxeXyOMrmWxHDtPX9soYwT8tAFh42cYvxtq6xqZC2VUstizHkdlEKjk+ur+
FcgdXz4D9jFV2FTF+J2EbmNXXnMI9QfzfFtN1q0j6FX/d2Xc6Zk9XCsC4rogiYPuuyHZ36bWH5K3
qe5387B34Lc7tDsgTkeLlEBHv9pQlq8ouxH/CufOEPy8qYIYvAwAXc/duGyoKxkUmfwasEs3Mqcf
ljKhWAEMpuUn1AGZpVbFr6FpJhszS/Kj3Uqg+JTA5C3YFvb0XH2ZCeZFREnIIujcXc0ip5fCAWi7
7D4+VZ5kudILfeye1cydH/8bWaxnm42UAiCBM3WGljVOPOF5IPYu1n9ohauFo2c+N4PXyj9VGz5O
ufuvZDpI4yE7xdojl7fHSfGKNAZsUbudZMMPnR999axiBrR2loaXaP4YK8ELxVbB7yhY3gCuRuoQ
7WPcM1wqShP2GYzsXOaPxHHuWmXyb69q7Zai/gVsB8s5X3FHDHIKAsPchi5b+xZmYMhOpBu8QX7M
wtQl7Vul/10JlhEHYLYvIlsGtEZuj7s9TpfYVtNaGH4atZ7WvivNSzgLrih7fS427koGd0nKjoxD
XkjjGbPiQE5APfBme334/fbecQbnHymgjAYqhuE0+EG1uVTSNKzJdA7bWX4myJxskF5O9lWpZL5U
x+q9GU6DwDHivJb/CEXRF+Ru4BA0uIe3ctquQ+J0PJNaNxkvv5RhXiyppmk7x3r9BxRA+ivwu+V2
IFLYHG4vmc9DfYkHAAySQV+FiI+75JU0z1ImYWeHpLy3572kBQawz0V/6NFmOqjJuTP2zvB3ns1/
pCIJCkotODZ8Et006nxOhmQ6691Zl1K/IxupexvM40C+3V4g+35ecyACY9jADYJZTdz2xhQIKOKQ
8Ww5SLnYYb0NC2q6KGrJnhbqohBx7TQRoaNZDRByUG5yb5aV0WnIgRM7T5HWnJ1mGGPXSGqz3zpk
mlPUvG3MB5yiCUw8oVlE83+xsXCyWU4L7f+mwVkYPZ2pkvfqfJ7LGrDFeGNnzn5ss49UGn9qWi8a
b3t1ZTAHBgUYUBuAEgdZLm57kX+osr7quzOBrzMZGJOBAnDd/5bIn1w0+e3qKJksVLkRPhhIFPLp
LUWb67SR7O5sxsM2L1UQPQKH2UcHVRXs4vWtgCjGCQwTjYZyYD+XT0NBh95qtLpHNavzzeEO6rrT
w3Hbhe+pVbpRV7odib91piTweTjzbYNzWYU5xXPEthRl9aVgK8OkZTrYmJZeRt4Y/7bJMSaABWF+
9M8+NHbCuSormwpGBSBA8VSgV8bUlgJTBOpzkcfyuQY6E3OkQlI+qWOCML4XvPHrklDQAvoNuBN+
aTaJ65oWiXxW49dSBdJul0RIWUgiANzKFqIRB3M8MESEpa64LYyUeBzJ7MhnWlv3pdr68JICtLRW
Vu22SRKUY/K7yARF3rXFXQpVl9uoRMSIO2AQzlETew05yNE77v+k/f5LawZKGMCr8N5ifQAScm9t
AkexqyasjbzLGPGpJt9NtfImTfAqXFmxr9ZJRlXCSAfwMi1XU7ZRMyi0Uc4lIT/VSUcz0ybTlXud
9AHgDB0x/dvr4pOq0HvkyBluEVlk5kdwC4t6JZK1UdfPuI3bGfPd0Bm4s1PHy9XUTTCVZbRBP96V
z5VMMRzrj0D89fEhIwHcFXaVQdhUplMXgVRfh1JhmLN9bpsOA3zu84Lu8hp188wv5Gcn/izHn8n8
lO8qbZ/E1DfNNwltDoJdYFZl8VYhk4b0xRfxDcvjc3fRmXItD1MzPKdSTRhCRjoN8CWxF4oIN3dt
t4GeB+4PpWU8VWgKWS44tqdUSU2VPGey7mqBIz1UDZ6l0gvpi2Bv2Vdzq0JpHv4FgBZoj+MxAgNC
k8yauvhZa1LjGEXVj2GIlXs65erWyKXs1UlVcMfIGOrVpPJ8qBTzoaFDc6R5e9JMSRU4XFe7bGCD
0R6MBBH6o5BSWy7dKLXYKhV8T28/NP23IR98amlbwaqvrhCkYN4Kq2sxaAm/aoq+HoV8rTraZJ/W
Q7/5Pe6Tz9gbfhaYklt6tpv61sZJ3PFRSNx4/X59SYdZBz4LrQs8vL9UlRAz5/v4ebSp283frOyZ
dE+tHQON9VmUta+iGDyJZgRx4Q1DV6PNEigatN6i3sXrr6xizC6AtPEzrSLfmMDMZ+Qbwb4y673Q
Jk4G+4aLm4pVoQZC2On9gGulesnG8ePC7T9Lt3yxBPmV9X28WBGnK1Kc5movt/Fz5w+Dn0ieuek2
kad0GyvZiCAfou3j7qRuSGiL7iBMGhM31N5j4gi8C57j4T8nBApFAA9Qhv+qjF/snhY6WRcN0Auk
eA/0FD05fn8EIKD35U19N+ylb+AMEIEqrmwNOzINThvKNhiI/DXz/UJoXLSWSVWsK8FL7IExakOs
FO9xa5+bmL5lqigtdmXNOYHcqaUpQf4qgo5EeeRmTnRM1N+1+cMse4F+rJkS+GmMdwgXHSz+S2Vs
4jqlqjHGz7GioxhnYtJICo/RG2xZRNEmEsXpvUVSFcRGEDWlz5OEgRhO6CLaECnI6vVC6ICWDGT4
rvxPM4voOKshrpf8ERXKziTtU5Npd/F4TNPyoP0a1OogpdI9tUQsvjyI8h/lvJDN+VBpqNXofnLi
Z93y5tSL7U25BUtVHf6upLtKdS16iHoM93UR1ty2KisKA1ZsEPoiFmUts9w5RrURm0qPayFbxYFW
09nRR8dN0c6gdW0i2OOVkwQ0j1H6IlADJpUTlhYtimYxTrLG4G4P0eJZAoh219uaYFUr945V5TFM
1AKtH16jpXbmg53iQ3CWyoPRPVe6H2tI1/rZX3KosHNj2UGg4+GzoMGA891SAxzPOWgRn+GR7yXn
hab3ia0IskxXXj0Tgv56mBEMFQBMfrkYVP1q0tVp8gwG7jkJ4rbeSMo5UXaYeumOZbvRJIETzGdm
/1nXhUjOjFCNqIjTQcJffAKATwr3R76xf36o74rlma7quOa+EbWZ8bno/whF4gANB+jP4huilHyG
i0iy5HnWvOyzuM/edH/YzQfTK+kh6z1bAKNY39d/5XHa2CRGBfw05PXd0Xkt0ycigyXJ0yuAs3ci
DJhIGHeIeT1JbaKVYDMlDmaaIvqLbM8aN5b0nDmHYbQRWojGJl2HFl+a8+8KuWPsjTrp0gQrjMIB
0IFvleyOdFNqg5dqo0/Dj2jY1sjVGIPgdRCeJfegp2aqyeMEnVX+FF1y6BV7L71U0fSctEGP6Wo9
xmnaPfGc5L5rREwDbC85RwkX5t9lM+tw8erqaCuWM/D9P0+6lPtp2c/wk6rcv2051zwkBGwwngab
RY8q5VJMnZVT0Sd58pwHsBGuau3S4hCrbkP8WnKH+SSqCq3q0IVAzqplgCKAHR/HaXrzPiEuBuO6
aCmZXt9vr4wHovxzEy8Ecc9RFWKGo6pAUPx9+iyfrZP9kf0CNdTgpw9K5v5J/4e061qOHFeyX8QI
evNKV1aWMi29MOSGBEnQO/Dr91B3d1QFcYsxc2Oip3uiY5RMIJFIpDnHVvYvR7mwp9HJ7yVHerz8
Acvmc/IB/NEU1TFhLcynYHZ0D8pd5WrwRX9wq4d2Y+zcFXHzOfhlMCfi+MOJ/sypHyFudMH4/Cp/
3ao3pafEzrg5Wrdu8qWtSFzbSe5glnGrUeAPJ0EdXvUqWuODAakGae6hie+LhyRZa/xcuubBRTkD
sIJpA3Wtc1sVpL7ABAh2dCivR7QU5X9lr3XhX17H5WX8EcId+kqJEhYVTRKElQzS7El/j+Vacggb
14iwlgKmuXXEmLOGaPbns5R5muQNaNqSoNUSDGXsmR/ulGPXPGr6Pko+qnrLHsC/B7B50bms5P9z
OH5Ec1oajQxgB5CZBuZ4E2ZfjX5QWqcBEXMV2Uw8NLJbVx/6Q/eWdI7aPEVqbIcfGYDvm+pOs55V
00/QyHT5o5a39+ebOI9H6VABPxjLESVC6GpV2vkUpFsu8DoDYRq8y9JWl4ALe5AjpqQwClxmTezX
39AAWW9n1nuk9bdti5r4uNczpyz3419xIu0GcztKfpKCeBVdxcSRJ1y0d4qy67K1fp/lk/WzEvPf
n/h+gBICmWXeHZEe5L3ujHTX29ZjdCuuoUrMTuG30/hbEo+3pqHup+nFvAhaLdmM1cRt1HwNqf7/
cYU/YjinX6hWbJYDFLKsR9nw0mNf26liU9d8Tvbx1+Wd5XmZ/+P5gWE75+HRY8AjAQlxJ7RR2+OK
oZ5oXQOteVP0DzOFFZP9ynrMdkn9ODTOofw0mwPr/EzYoUIvvVz+jmUL+/kO/m7VrXTsRBWuJNe3
xeRoaJvfqNNVpjOc9huqX6MFoC0bW9bcEQwdY9HM5RAA/B7T5k4It53wplNbvV/5rIXUFoZF/l4e
/l2R9FOpZGiaCPo+fhFMP2+2LAYL+w0ea01W3Kld5YDNY1+X29T6kJMX2ttEukfCnymJl3cq5jm2
JfPzys00ssvkq4gW7lQbB2WwM5OBSHOtrLLsKk++mbvMB0wJpznqGoH6WLxmQXpXXdHN6A0P6nN8
lwbCWh1w8RY4kcfd3dnMGASq8ySowmjyWQO6TrUC5R6GelbpUJdOO7w/GH0s3APgPjg/7RkF7YZk
4HDkClq+C4Ad0mgn9veK5Zbito0nJM4flMnXW2cyezukDwzEMcxWqdMg2Ddam0YrprsYFp5+E+eL
S8ylCmVbYb1BrNtML6qAz0qIWwiTr7QfaWbaZf+KGoZ/2TgXN/pUMOeVB0We1KrFmYmjQ5EHCnCZ
FXJjVGACuCmIj+pkiEFctzSOIPq+LHvpvX0qmvO65VApRjJBdCkKIJ/FUHV0pKVkx39MeW0Kbcnv
nsj6Xv8TD6+XtZW0+CeoC8lWRWKPa0dm6TY9lcC5XFVNpAbFpiSgMttmTN7RqtlOheyIRrzSWbb4
REOzOSCuAVAAAjxOVkR0VsoitGlyD7eiJ7wZTrkpnfGqv2IrUcKyaZ4I41zBNBltXfUDhImgz3WG
zu2N8lB6IRBZ024rTH+YvsaLvJhLONWQ8weCjuJ1o8Bnyj21Welo7baWnfrBugFRRRERG5kMs3Mw
tmAITwBLvWyZS97oVDof2o9NZsgNvF9YmcUmQk7ItUYV99aA8P6yqMWr+lTW/C0nlhmXeZ0XwFoJ
ouKgTw4VrySxBp7wldnZwnjsB+JE9U3hm2uhyKIbPNlXzg1KozFOKYPg2NiOyl8VUhiWM9oAfNkQ
49N4uKzn0iV4qibn4FLB0uoSL9+A5Ne1mHsJmqwwvxj2yBRFE6Jh97K8Ze1mlDhU6uci8Pmy9gCp
EaKWwcnvtJkvGMMQTjlsaOuagVKv5mLnE8fHdWgG+lscZ6+RkgIjzoR6FsbLSy+6ku4NB/RjiCfA
V44s9NrbbNGhIYOIEiHwTZFLP9evrvOO1qEJgbFg2cpAJnvSkES4vIpLBRBpRsD7PzHc9SCTHN2A
BPdykt3ECqaifaO6wTA7Dqitzqy7X0DNQRe8ntsFi21Fdgx9LS206FlPvoG7J8bSwvRCgm8YwBm+
UQ6SZItfRe6UzXP9qdyWrp5eZ9KDWe4bIUfpfS3HyI/jfse3P4uAWbHztY7inghZJ+FyFlFk3UeP
fW5r5mOXoltoU4GSJN226X06HM274jktN5awJxnGAFni9HKyoQYQ8eRbUr0M5n1C2ea/2iMQq59/
Xo7JPyRf8HlU3GSY+umu43bTte9T6udgWTD9KbwT0mMr9jsRRDXJ1NtmtYaAuni+/96kX1CTUziq
/SDrSJ9trNil4Gu5C9bIORbvPZC0gHccFjkzrZ9rmslyV4mRTALrkCaoeMjMU8knNY55+5rUnd2V
klubnta/rCzx7C34430qmDsG05AC9HVgJAjTpy7+iz5coyl+L7Z2xD6FxO7e7y4LXDJ5wNsAowfl
iBlG7VzRsmUxGNUb+A0twYjWjUgfmwgTSsla3L3kRk4FcYqRbGpFxaxQaxwHuySDo5lPl1VZMoxT
CdzpDftKM9oGqqRa6cjg7J6GY5rdDMl7lftav0Y9vCgOXdEAbEPGClwD5ytHJaIK2rxTrVQ5VZm7
YZrZtGEACNISB4CokqsktX9ZR35W+9tDzHPwEAxUG1SrzqUmkmCU4NCEVLf9EAKgx2qhe0uJ3W8r
N/1UPEfune0/7QLnxfLDUOlYTuJUQWyH3Lxd30Svyr3oT6/is/BvwtsTDXkEJInQfNAHFMeSLHT0
/qAYbhvd6dZKmLAYbYKzEJniudkEj77zlUTni9ozZU5Xp52IF4gwukQmxSOmv4+yntd3NUuZTavK
OgKmpr1VUy3ZXd7N2UT4w376CfPhPInIrMZUBNolSWBIrlq3dtzt+pzZuXkQ1JXgeun4oYPxu+0F
E218RrITW6AgVUgHRWZl7mlZazZSX4J7WaHFBI2B1wJME9POmI0618ho+gIXOd4mBgv6aD9UTzh3
yvRX9ZWjZROwbV1qk89J85P3UHQHaxuWHnCg3i9/xpKyp1/BHZKCSZ3QNHjvRZGob/SiRFeqCJKR
y1IWA2r0oaJVa4YNxJT8ubJTp/dhkyB4z2IPaNwgf5E9YAgKxS0GqXBvO5V5JR779nNcze59n3Pe
dE5lc6bTTuNg1BbCQH28ARPHPmyFfVfQHR0fZXHfi3NVMnHG5kUuP0ifOUzy0/7IBNSZd33zzjS3
T7aatGsKH/bvRuGbUCa7VEq2KqEg2xB2yZh6pN/8qzXDYwDdu+j55tdM1zEY1TJEywMFftB7IV5N
k7YVbBUQl9NTnO4I8qF16Rsrl8O8F7/XC0PaKkZUJXTWne9VO1mgVkeMFDSxihabzAKYhRJXGyaA
KvqyjovWB9jF/xM1X/Enp1rPhinrhwnlGkwQeHFbTlvMlzxcFjKb8CV9uGdAb4bo2WxFPFtLaZvu
45o5epTacRQGYfQWDqZnRGttUItREWDF/9Zs1vxEs74K0bhEsXmmFO0isAJoeeIYCp6rHXEjpXBj
dEfq03FsbDFh7mWNl3YQUEZznxL6oQEqdC4c03R5PwCNL1ABU+bJhZb7QhoLbpro+b/wyzPUq4iI
CKCcPIaxALovjNJbc6qK2i3q76R3gVXlib3uRflKBLaoFxAgZ5wN0KPwLhMZ1kpnSZwGShiDfStG
iy0ZGuJ2+bT2eFwTxflFNWdoaKE0Dao20zcpnsNemkbEF6m5lsxZdFAz/Oj/qqVzTxmxS4VQTvQs
EMs6U7zWrNvMjqzG6Pya9FN1FU7SQNle0JDLcsRBAf3cQIYQKEKTpHkpSoXEK3WZKFslCVNpRycj
6g6tJY+yK5MEf46UXKmcbjAEemdEBan/ksS4Qh5Rl8cNC7WksLW81tnBHGRAXkf62FTbWizBP9P3
YtPaAMgoTAfHCENba5fDgheYiTrm1iVkBQAkfm6uFqMZqWQlRcRUee+TXblfjUPsD0yr2wlwAC4f
jqWLF1EhnmRoPke7Nk92UU0phhLNNgtq81PS672BOylUwxgdFWIgFF9NCbAmAannbDp2LL8aiKem
D/kQ+oPyNQpBqH2CgePz8lcthMgKUjEYq0OnKxDPOKebW0PWjmVEAzWubVkQ7VzMfT0D7lnpA1DB
LoeXywKXPBQkfs9LzHVXnqAZgWPZMIHQoPVbyc5BhOrYX8rb9NgF4C7/F8KAezsz/wHZEg1d51uc
dNQoAOMEKJ5dH9BNV9n9U7Z36E2yr1aagRZOLno4fkTN1nbieYsYsuR+1ivD9Rybxldcxm+aRNdc
36IhnUqav+REkjaEIcjIIInth3SLoWlUIkL2CKIKAH9tC+Eq90D5rmIqEyPGT6b4jKlmzDYn5ePK
6i4ZD7yhBSTeGeWVv7GpCT69klY0GOurUfbS0cnE0bMAOvUo/6nvq8rL76J85minIrMzcp/Ldjxu
tOL+8ocsBOlz+8zf38HdO7VRTUklFDSgtLUBbCJVYM+cW0uiNUioJZdxKomzJ73M9QFTvTTIfXJX
rBXhv6ewuJDhTBHOhoyIMJaHWFDCHKNwk3qTpA8JoKUO+Vf1XsR2/zWhJcERn9k2fzSvB2z8Wsy8
VDmdJw4wWQj4vJnZ8Ny82kyNwV7TwrzC23qnm9dl54yu2NhWZ9cvde9Iw0f7BNrGvLYbBYRlt1Vv
SxujxmMzX+1ZXzxWaOgDZeSMqGNxe0vzqc/kCl/T7UcQrE/hSy8cqIlCFCu3rXBAT0Csvaj6zdi1
Pu0bgLeSvRb/Q7Cm+XWtwMIA2I0mSgAXcn6yndJRkJSeBk+S+gZGJNs0QabTe5kGeFhX7rehFKjC
S6q+DcraRbW4I2B/R1QFQpV5GPN8R8YqrGrTHGHf9xj59HbqbnqvNmRDd8Zd7z0CCs4R3y1XBAJa
c+hW/NqSyf8I/5XwFOO+zkt1ogHQgdGp0ByouNpaP28ib/fzWxRovOhhBinYuYJaxhrAX4swuWmv
l06m+g2KHeA6dbSn+tECqbTh1WsMV98ZkUtSufSQhiFFgA7Pmrm9O3i5S4Cg57c3qhMye7Q7N70V
9or3smtvtOP4sMnv++vxOt5qfxUuKsD35P2yG/vOZ1z6IO5pHmO4vzELfJBmy/vmrfTfY6dxks+r
ChMHvdt5WmBtQZb2VW3vioOFb6wPwv1H4xpetLEeTRe9Art2G11l9gviuY2E/2+yjU33kNiZc/lj
eSDA7xNxumecUbZF1UZyj48FACbmzOgd0Z0saB3BlZ896V7zum14LT53u9bZXhb9+9pBJzOC/7kz
G0VPPsctN5WRqCqrg0wAwQeAJq3YR8m4g3tCli1E0veyvFmT823ByBOsEx3Fc7MYX14plTTvq7ps
A/MRiva7D7Ro1k/UXcu/LuS7ZjjRmdcGQK8gcuecjDaoJsWEHASRXYwGg+7eko/DoNrGWLpCuqs6
jAmv9IbPR4tXzgAw15ytBBS1yN1ojdVHVVEUbaAm2kFKMLFrxZ91r/i9XP51eR1/exLwuYkgoJIg
DVNdnHmHI1WJidaqIGrEI2Al8JJao5T8HQmci+CM0kyGvNRZ1QbGMPpZU6LGt60ql5gSemRW7oQV
dfh5oJyleqcRyBpb9T7KUl8J17qg10RwBiGWelJI3awOA5lgpNlJ9Hx5T36fJWw+nupAy8W/f1Gz
xE1YVL2WYU9KBgYTDGc1selOpHC1rPCSavjLEuuVed81mdyVjn4bVQxD2gY0TBxFr3bMjOyc3sKf
2F2PXht1e1nJpWUEWAKADGaCawDwnF8viZIYuZpjGbWJ6R4zEiBC6eKfy0IWco3zUv5I4a6TIarV
rJJg3pXdPAIWzE2Pz2FnT3tHI+64MhC+vIY/wua/P3kDkDYvJs3K24A5jNnkzXptGWDrni7r9Dv4
OleJO07UqoGeH0LK6McP8dPaDbx0Wn9WDBga50pIA3YhauF7tEb1hCnQrB4BXoBJjU5dua6W3Nyp
KO4kDWmJhrNp9uHNRwkQHqDTPgr/FBYVd+K8Xgb6HkGHAjfHOVNJreKGEEiZRsGl5YZIil8ryXvb
mfblnVnW50fSbPIn+29ZcTIWctsGRW7ldiiDtljKD+g7ehKqYiUCXLQCDJkj+EXrN6Z/z2VpbTum
icZga1Xk5jG68aT3CUHZZY2Wzw8ia2CioyP7Fw/AgB76UpogJq6vogZN2XLtCVa+K00gbMeebETX
wLJ2ikj5A6Blb4zGl8tfsKjnHF5j2BoQNjwjI4koQDpysQ2y9KWwoGZ2jOK19uI1IdzB1TvwqtNY
gpaW4MdDfMiE4ZYKZMXHLjwlwdWEeBo4BDO6rMR5ozCyhM5QQxgI/QqRWRJNIIJmDhAfaQ2C1ZTa
2fQlD8BqVkArNnpJT72uQD2iSG60tHBkPEEr8lBO8fbyKi8Ejudfxq0AulUq0tUGrhw8Il2hdsP7
Go3uf4WTR6+N7SChK9g1Ho1rrff1TzMww8bW1GDtXfPb+eAzUFPHG1cGDj4/0NC1am6GY4/hvtRy
Yvl2lKVDRveM2pq+WnSbr7TzKGvOVOM1jabouaDJ6SwIgsYatezmbuSJ2Izu6vStsDztNare8Ma1
0ekp0C+gCa2c3d9XH9qQgKkDyBfEXRYPMmyWI0BCDIwwxsarph/q9P3ybi7ErBAw4xOoKOdhTHnW
/MQR1Z06FZma9EHbDL1uW2UqSld9ikr/kXamRTb4s/UuCWanuCo1J1DRp5WxlQX0abmXv+X30cIA
PWp985sA06F8BVxMpyg1w3gMkKSWiAsUDnGbMF0sXfD4reFN/HbAECaDr2R+FMyoM+d6dwKVImBZ
joGQZTuVssYpJfiMMRnxdszXQudF1RSwAQHDREEtkz/N41R0ZlOOAdpcxD2Q4PXrEYC3O9kQk5XI
YlEUutdMeA2QHPEN/CHRxTRXeyjGAF2F2dRsK2uFAkhqDBte3rDFNZxpX/DYmR8f86ec2o5J+ioO
5TFICtLYkbyNU+COMjZ6ncYm77KwhTbSGVcKWUq0gszTENwaovI+IJouWSCOgnVrRXrT24UWAdkK
gELW5EQGK9NbnOPMSaOo9g3aGvWeVEb2XnY93nxGEWYjCIel/qEdaEafLn/g76OK75sRWDEGPLO1
cSFK3XXAqMZIYBCiefhADTWfJ7vklWX4vebfHE8ijNec4XC4y9yYIkOoFIEFFQa6DpjCZ3tdEOJd
WzTkQVSHaqVjb0Er7C4wcdCDgzFq7pV0eYV+m+aMnfnzs7gVQoJIDvVIZYF+p7ynO/358o9fKE2c
/3zOlwHSJQK1HH6+DE6B1/QQBzursTEEVj7SbP59Rd7vK+hcHrcXGk2UDji1DH2boCo5ZM1Gek70
17HejOgVNdX7UfCk1hZ3ZRI7KNLZw3hXx5+VujbDv9D5f/4lnDebSl2LylHBdG3kKd1Bf9PLKxnp
uOot8avcEXMNsK9Wd/O2sgJzhH9+L57L5TyAJavChNoNCzrrT1m5dbptJp+GPmrVz9FHtrksbsn2
Mbk4969KcwKCe84oPWhpaJNPAUllVN8LwtBbHd5YpArtXi7WIIgX7UnBpYvoa8b45iEuSNPOEP/F
FHSK7OrkKwW2/kO4e5mkbdebQB0npn9Zw6XTpgNHBlDnaKHAI+TcozJLaogyiBOeBXrjJ2JS+sxo
1xJV80/hd+1UCreOVWbF4Tj0U2DWhVNL4aYoN90VZv7t8GBayUoou3RKwOEDSE483XG/c6cya7M8
AQXaFFhmRK9FvBPsrDWqnSQ0yqZRi6BPkmL3L9bxRCZ3MnupHgY4acgU+wRNQuW4oVVhbv+NFJTg
kRBDJ+uvGTXE2q3RElR/ZbW9As/4nwG9SitClox+Bhe0ZspCHQHvuUmMKajnOxElZrkdo6tIMnw5
VO4zw8xdRjR1ZeGWXDQ8NPqt8ILTMF97Lg3pS6EISyoGE644ezC79gPLnF9reVet3GQLoScAzZBJ
nOEMgaBocoYR9eqkNqE5BWh7VHbjmIMiJG0KB/wPzMlTMXrqW9QdjQE8NFUNgmZjsPSVaGlxdVE7
VxC94Dc+WpoHUyRjQO5iQt50n6QguSdKx9wUmRMnnszPf2ExJrpw5ygB0rjNnFKZjkYIWDWjHxt/
opJom3UpOP9cCuYIDHQpzLimPMmqRgW50oZYDApjuMvTtLI7q7v/72TwPsTqBINksP2UCpJN+jZy
emutlrlQKkcPG6IcDR4RGW4eX9dIjdxU6AgpyODvMW3bHAyTWbtwZO19JyIxl5oNuLIiQPtnao3+
0ojpthRGzKvQ6O1pRLD8oRlAFVGxye0EnTxEpZo5ccbIyiTX0tEBBgxqGhhHBA8xdxeilF7lFpVF
9H+GoZviegr6FoBPXZKlweXFXxYF6kM0NAHolMfNFRI5j5rUEoNG6JgjZ3H/WDSmamsMnSCXRS3d
SKhaApxwJlUG/ca5Qxg1jZCsUWBLYhddT0kyearciv/Gmk6kcK6grSnIReCxAUHdqX7clcVOzzp1
JX5YXDbQQwPzF09qZIrOdTHlbOxTPZICIFsAgbNH72A5yck1UlL6yhFcGLaB5f7I4gG2SxVNOIlg
igFFRgEVILPO+6MEsothGymT2B17RhQQjjdTX7uKVVG2VYglNjbo6RuU7DOtQ4osU3VbJFoT2W2t
YfS5UBMMKlze4eVVMQC9KhrI2vFvU3AsdEIrhSIG5NJyL7WG9oeJQ3MXdoW1UnKZF5gPPMBFikY+
vF/QIc0dEbTEGWVrpRK6G+XHcdLe60q+j7UgkjAAguh57i1pV0KqJfUANjXfMaCBAxHV+abXsTpV
YwOZQ13GgJcH1VUpxLGP5oloRdRSpAMwcPCrYe8BZ6mci2IIB3qpKKUgToBmf2h1dww9cM/Ww0pM
sHQoTwXNf3/y8A7DMJUTs5gNOb+lMXGyiK4knhYuRlxPaNxAvgtwsjy48aDOT+3ZKqIm2udts0mA
7mFrA0Vjy+NlA1yKs1GhnanbcRYMWMe5OqyvY2vsoY4IrHNHjnpXb2PVJ2M9XptqLTgtKYZjW6uo
7Gvmld6Z7JkKSrmyqguTH0iXoAaAWBW2IvEJ5DLD7DRoeiW0Seh2VGRXo4rZfPmpNkGCIEtOtVdb
APxEsjuUeOEz/brJOq/L+htaFDshj8aVo7lwXs4+yDxfmLIuLGGQ5/MSO7pKfDkrDiFWoWODnYLy
s2JHda0JeMG2IBOAcAbcAd5Y3HkxxxLEYqSBzIi6anIr5muz4sta/UjgjsmIJ5fV1pCg1nHoZ6jo
WWPQDeSx7mskM8hdOYbHyhpW3iFLCaQzzTgzm5DWLbO6lQKWf+rps3ANkge7mNhDIqqbIiF20bol
I46lVB4maq/TwibWCgDrQpUEiwveahk9z+jR4kHS8ylHTC3AR6ArS0GfSikMTmpoTj5IaNbMKZKP
4T7RWz+URt3OE+WojGtEw7PZcG747Bs4szIa3CgWwz1YD2n3JgoiXn5533fPY49IaQLY93FIe9md
aL5GnL3oVk7U565gfTBziczqG5hGEMwPRK+OarxP2Voyedmp/EjiL+CqrpIILcvwkUEGGnnwvF8j
eZ08VQ/Djfq+hpuycMtgSYGKhfKTgmCJOzV1SEjcJ7UU6O1RVQKh8VW2kolbuF3ORHDHpu/lLGND
Be+kf0AjoAzK9C0aTFxnu8sOeXmTfpThDkpLB23QdRwUOjnoENpqJrULvbjJxpWAbCm+P9OJCwgQ
czIQL8EVdMjPVumupr7eqI6ifsmoUwrx4EqSIyTKLYho/dHclD02j7i1ynzW688qVb40In5eVn/R
P53s5bw8J7erhLeZRDUstCm9xMQVw9JWwWBPXhvhJpdulDi4LG/pIYy6M1KsOnCZMXPICcy7hCTI
USBu6O0atqoAJeFN/6SybaJTqbxv1tpgl73QicTZ1k5UpMUksnFe9yYOvbICY9JkbUoQorJoowpv
RXocOnlTFmJhN/2T1q644sU75kQ854A6WjEQm3Zzy6UFwlVTSuwmqhJvZV0XDyWoL5DNAHwmECXP
tTSKEYB5OcTopiM/7lSc/gkQXUfZRrYG4BrO2jNm8YieCOTMGWREBJUyHBwV/CEsq+3OlD1BeqFl
7LbTn8vqrWnHWU3UtSWZLOxhWZSvTZfljplIkk2zLHUuS1o8ECdqcdYyGMwY2AhJk9Z6VLtLTa9W
to1+tJhTlpODZNSKxEUPdCKRMxCLDjQZDEg0+nxjhlvW/2kohuZ6/7Jm/EFAwxxmC08ogzjVlKlS
5YSG4EHq/mCA05FqtPwYUnmQkQ6aeVJk0riqVdg5uTeb+5iFtXv5E2ZVTi7jX1/AqxpVpMWcc3HE
wxfUfWmqxXaqo2xh0AO4w91J2FwWyNnN/wpEkyLSFICt5LuRVbFFJ1kIldUMaezQiek2NNdYRLgN
/BYCNCb0WwLzGg3X3GU1Tnlujn1SHEftUxkPYREBFsuOtBVd+Fv+P3JmRTBdjCws37Ej9lEM4BNw
Z1lR5pryH8vJpMKRNFtyLHkjv/dF0MZkJSznHwrfUiEP3c7oKsfwBBfFiEwtaxQ+imP0JAj75Ago
3ORB1H2K/nllw6TRrj5D4lfVpmLOqLrNKtTTbJe81aga+jCRlZnzYly8IU5qGSqCAb7H/U1lW/b8
S/Et+09h+zL6Q/blG/lTPV+2nCVTVQ00EaHHGy9p/p5SulEZJAN0bRkCxja7IYAzy8rCoWQjK1dl
tDbhtiQPUQioozHiBmPijIgOjdYLkVIezbF9LOpHtSBXefYnxzveEEDt07R3lxVcOhq4lsBJh1Qw
svrcqkqlVhZWEVdHuTb760Fm3S4bjH1WM2l7WdI3yQS/gUjmzxSyyIigf/P8bpLAzaTXBqmO875F
23YXbaNtvRvAUx41drhB39TO3EeHdpdu8ezd1vFVlB1FF7htx3htdJ2PQL4N+vRruJWW6inNzSyp
jkrxUgiJE5p/kvAqCY1Nowt+WWl70K+AAfDx8iosHqRTudwN3ajmFAIWozqO4+ir1O2p6QACJxwf
scdS6piV4FrRnyjzpfse87fFTQ2itW7tOC2cJgxAobz9zX8m8bQYvZ6EeTngM1JrcBPjKqlHWxo7
W9EiRy1W8sTf6Xdu6yVU79EGAoZpBTwZ51tvRUarCnpZHQ/GfHKfAIjsoqPVL7Ya/vv1XbLn7tPI
i/3//JM6X+irdDAX5YV25GiO6ErO6DGQG4u2slIQWboRFaRIQQGHNpz5Cj7/upT1aIYZsRZqN9mg
XAURDHmZtPG2MaadmAgYSbhCN9BuSJnHtGzbVsbKAi3shoLs2YwAjjGmXzWZVM1yag60OXYDSHhA
/mjXbBdLNwlex5ftb8HB4JzDv2AaAU0i/MAzUWNxGjB0dBzM6xboFEp21Yitk0/7egR44D97Vs2H
DNJQCsU9pSGlxh2yxBjkEsRyzbHJbHkz4Xlt0zW+id8nGTYMvHsTxJUGTMzgokKtKeK0Qbx5zKJX
OevddGti/jbr3Ew2bFK5fVleh2twzVyACKoECEXPJxpMNeSRNe4+JEKaW1o7xEfUKVNv6uX8KGDw
1zP6Or3KqVw4DeZ0nU5pwG4zkZVU5S97AQL/TE0uzV1yc5L33GLjLNSnYpziI8vAdjWg0uekKg09
C6xX+2gA1W7KOroSts2e6ewQY+R2Zlyeq7IYqvqeBTp5QSVIk5lZrsTHQhadKpRexga4rP/QPGcZ
aKefu8ZgpPx9G6pNN8oGZMSxl2seJmUMyw99NXuN1nKfC2t4Jmr++xN1lNQ0J7PU4yNMJSBKZevs
VuvvhUq9lfL7y2qtyeL2q5A72imaGh/z3o7KQP4TfYY9qFxXVm/pKMzkK+jEmkchwZt3rlPficzU
cgl2kTzXnQ4K5Guj2mSHKHWzA22n7Vh+XdaM78OZD8KZSO4+w0CVoFBttopyvEdD1SHDdUVGzdVZ
65gR+KtJCyK98U4cIxsI+JP6RdN0c/krFtf3RG/ufumbtjY0AXoXhls0frqlV4aAUbjLUuaf8usA
zJkuIH1g/IhP2vdNMpVMhsU0MWaDkSkixt2UTmubKK+I4ZRhaZvnKBHDMJsNWnw2ZCpsSxE2Erkj
7hXmXfLivp7s1dHzXw+YeSdP1OP8aCHTQbBCyI3lr9icvGlUnYGg+bpd8V6/L9xvSQboQNHYhBIr
p6E1YYYinwg5pqYaeaRU0V8sjUhDT0UgJRJxaJq/oBjzUbQYTAdsRumwOH9Q0Im+cvcv6Yw2CCT+
VdxOKJOeH5i0jsecVdA5lcu9RjzT7DENPtnCipwl3wmWLAxboNqDsItb286qiN4UZnzU0rLZdIX8
bAxqteKgf93tWNZTIZxHS2ghJQrToEydfumDU3yUaupEEqavCWAGyy5xLh+IxdUD8NNczwWDJR/R
d02qkFGGVpZ4m7IXyyiBn+i0cnBZzO8nLxSTZURnADNBlCRyl62pRbqZYEj/WPQgk9pIre4kCfCI
MFyIThrAdDvCLYAMVg7i0nLK6Ci20FiMZz1vpZFK8lyrR1ipuI1HnxSO8V6HDhKEQ7EG7r9kH6ey
OPsYujhMCYUsFFOdgeJXueK81iRwxhGFo8xGBgmAWgRWcW1n3T9LcX7fBOgqNxQVfeaYv+b6JkwE
e3LWTOSIiVZ3LUG/5HtPf/jsNE9u66xnCbpgYAJiVTuj/qoBji9vXlcMbT7uvIc/lcLdn6akxbne
zyqgKPRMvH77YfqZp9vby4LWtJk360QbUa41QRSwGXH0CPz0TSVWtqmsFb2Wt/xnQzg3m4VWljOV
keOUajbp7qj6X+44Z7WhqhdmUmC5MM3l5PFdI2UrZ3BNBc5qlbpFLyWDCh0wvRnoE1uy0qCx5MNk
hPK4Av6HtOvakVtXtj90BCiHVyp0nJz9IoztsXKgsvT1d2k2znY3h7cJ+2wY+2WALpEsFsmqVWvh
TMe1+nwpJEWJAa3FUlDoPFFQcpap7TvtN1r7l9ecG07W7Jm8kk0Bq3ZuaDCGFurJJba4re+MNHl2
tJtWu8fZhNf92oAyC5yMe8yqJxbXLzrxskXVqVFHsBjfSsiq6DmpH/LD7BkWUVxQ3g6V4DzguvWJ
QWYuRxmNqiZSVkfFeoqywqcQGTRFRlhuic84gxwCQHJoyF7BYOfDypqybWgrJ0f1zgTy7SDnRH+K
fHPT+9mh+Gbc6UFOxsf03dqnEdnRNDAFPsNCnf75BFUHB/+az0C30vkntFQqJrU1k2M+B+Pd8qPw
THpwwv1S3xm5fpy15xZZrBvpRxTXxPpDpbcv1pkJaOM8Gmegx45y+64BlZ10sivTK3v8KOa/OZiQ
NsdbE92FDiDh5yN14io2ylBft7jpkFUFxQPziah0zdvmuH0hxypDghsogXMrRrjSPUGp9QjIx9Zx
0v2MFuHL24+3z4F5ResXUFhrlv7cBPA8PWAwNkI7eBP1Kohezfl5mgTp1NXD2QPEAEXUKgpvgOqB
OUBGW0vULgphBS3pJcH1Muj03u0AAAcpwjIPrhaLeC24r75To8zQMg3bXDdhtJi/oW4zhjJpNsaL
qXyY0RyYfbwLh+fLs8kbJ2RfQVCLOiOy8sxx3IE7zQxTJzni1iUhmRv5y9G+pUXwV4MDHSbS07j4
rXnq83XLjNCuqjZOj9Y04Sm0QdHPmhNiIh8vxXfxpJE0gUqXKD/K1uk/N5mJux8yZZ/yJ0y4rtqW
mpAyTY4aTp1EbyGsW4Ae3AD9W+TS6Hp+kZQb0Nzs1fAO2rfqd4ju0KD5SM1HSzMEzst2oP7zNZ/1
K9CgmlCqP58FyXbyFj1gyXH2pwf9ubyzvy9Bfx/djffmDlW0LSYG3fvDXQO+/e8oUFxebnVdT9av
ARlH2ekf+8xRktiolksa7OcVCa8Mz/gx3QJ6TMa7Dri/b8pmOTi+5BcjGcLryAX70y7fmk+Xv4Lr
dCcfwRwvagseZpnCz9XxiZpoNNJs0ixuU2xVK4hRQ8hBVnnZJO/QXkmMEJpANYdHwPm811GagT4e
MvL5ou1NaKFb/dVQejR2gui2+H7Z2LqIXyf5tzHmOuUkoxNHGYzN+2SbPvQqtpYoDHLfUibgwMCF
rVPJXkMSpe+lCgqJx2EFNxbgKzK7X1EIfWhd29cZvV2vpZqTXUXhWwIU7uUh8rcVCojAi6IKjf+d
T2hVR03YQqXsOLuIj9ldlXrlQ/q6dGTcjLdNFCQ3suu8VQ/Sm/Q2Op7A/PoG+TLF4OIByBPkVEhK
n5u31F5ZInSxHc27aZdkXvicZYS+hrchoeXrT4E17q7B3l2LC6D/Yfsj47bOpAnEAMemm7byeDde
2T+SnqiVTaTxqWtcw3sSNYlzNwkcFbIRqFuCGIAZIdLOdQkO32P/bm37p8wFiClx0UQgmEruzjix
w7z20PlU1kM6pkfDeHYWVOtsr3SOuv4u7YZmEsQf7hG3vsH/O6p1pk+usqYKp01KWOu8X0hLPYZe
f1yuUbAUplBXD/jiIdaKQYV3rF5ybqlYOifMJMxfBRWAKQ4oegxcGm8T2zd3w/OkbfKMVM+tdaWi
TBqKEuC8awqQ1P+aZwJ9CeW6sM4w0GD6roElLRLEGL57/P59JpBnlhMuRoLfV6/0mTirwEd5ZVmP
ePGgo5JQgbn/Z+F+22NidjrZaGoHLOJYttpHmlqbsi52nX0bViaQzehquY40kHGJHluCVWRLeoMy
yapZwKwWZMe96V/e2Pzj8PcqsbRXVZmkYUsxi0Mw++F7F+hot9m1z9Kr49mbaB/nJJfJ/CN8s77p
CpGv5gC0eyrdXP4O0SiZXaEOQ70MLT4jQp+mLH0bhpuGinIi6+3xy4bAtRklJwXZS3YqpTRGyFy3
3uJF+zdrO7vGoXtJ3PDQ3CUP1E8Fg+IGlhN7TGCR9Uq2wSqZHrNqU+h3y8qW1t5r45Ux31TodL88
hfzz8MQcM4eG1Ayor8EcYO8kHcAKp2+W2qNHK3ON+rYRYrLXJ8Cl+Vz/fhLK6t4B+DrCfI5u4c93
uEjs2+NPNPOTyW93f4g8/+fieDK8dXVPrFWaOeCM+LRWH1VXh0TS8Mtwf12eRW7UOrGyOuqJFa23
otlupvRYbO3b2dMPQvimyML69xMLIEMpy1iDhf59OuAufjUdCr/2U4CPsgB6MR7Ime8hDHx5XJ+6
EJcWiwnHgIPjWRzDO/SNMqDDXgf9b+sBqgZcQrZ3/LZGf/Tsxd6LtJG32lvs0k21lQ9IRWwND93F
7hz8IZT0y5IyIXwZqVnmNpY01AvYMSyALoteBBTgbXvcWYCK+LwnsQXuto6BfIolaK+DbiIOa2QY
BBudO7lAVTkqSgirUgwzEKR4UJ9IHDztggHi0Rt9P+7pZviZb/Lj9BAdyqODTE7rNtv2WG+6X9Vr
uykeQRPp97veq6+jH/VGmNpZ9zu74qcfxRxYWqgmUT7ho6SbJlD92mtdNMj64EV2a1cPLvsXt3p6
Yo0lgJnVpG5zvKRxkOhuAipvSn6UpHBLkBegVU5wZ9N4sefUHBNbFxXlS7PA4Hpwh47b6fWnEsRw
6PhmfNduZB+qSy+NX+yNjbINb2ocW+kVrjsqQQvfpnuyybSVNgVgO5en4ZN65sKks4UkdNX2Wijj
uzz5SrqRdsDD77TeBYVFA8HtxwRiBPOzti3f8ejbmwfgY6y72Idq4IdZkxbP0Mfoh+bKt/IxJeF1
LHBUto3mc8edThsTstulMKQqwyppQCs90/Wf5b4tRHH3H0LSdYEDsjQ9dlTnVE9hTN47JCHaJniF
5iNJ/XfRW5B3fTgdFhO1DSMCDGPdf7n+0ee3Wv2rEKUqv8LdkLg7tcHE7V6SUx0UR3BwRM34RiID
AWd8MAeRN4GwHtmbzfOvy97EfWOe2mSCNpR7JcNpYTOy56DuazcpATUL800Xzds6XPZS326Tsbub
sv7GduLrAYz1dQ5mr2XeaAr1I8V+WvobSVTNEM4GE/GmuU+ddsaXOQ8ZAHCzr217iMLlkLWX3MGX
vPm13NeCXc+9g5/OBxPS+nGk8bhgneVNcr9sAcm4070ioF4nuCvyHhcnhthqOhg+QlPuMbzRN47L
QSfOJvVHEt9dXmCu34IUCfX0lbKQLQe3WSvPUhFlxyxpvEaBQl3lpqJGnc/T50tM+m3lc1ZPbhw6
ZHiMSoqzo9LskvSXMsVby946eDVN83A7JTWJTQfCWLWblr07aOM2VtwinN0OELd8KR5HySJl3220
sArA44gin77NqORHaeN3lnaz0pSGNH9wMnC5tCKuiXVjMZ8P5B16vpFPR8WJzQPUyghUb9HFRx3t
CnXXEB3in2r0VI6C1eC5F+TKkNNBdhDYerZEUHQTxFMyC1C4jm4rO79pmyDJfEfeqNkTONTaIULD
vij/wHECXB0syGOCfwqAe8apW/Sa4IXXJscI4LdmAJ+yidtzJRIpE5hh81VzpGdtX3RIfHZ7tLt5
sxK7nZwLtijPCiCMKy0dWEEAmTy/3WIhoc+oI/HWwn/8Xv4Qlmo57gCE5G8L6xeceDOVnKrTWxRS
86U8jJWxL+wpaJr5eenl4PL2XIMY43k29iXEDVDqBDpx/ZQTU2Gz0GVWURVWcz8bEs+eFc3PJ3BR
pP5ktvlmiG0BomiN6F9NGpoKAhAgEy0m6ZWMQ4rHK+ZvnHzofpMmGyHRapLcKbfAO7iXB8hdLUiQ
/Ncac4tSrHaylApYBH30OvM9C7+HohuRaEDMqxRYTrvtJTU5dtYybUKQfXhSAa5Zo5g+eiNGV6eu
i5L8XJvo5Fx7HdACbzBOqMRNK0k5Sn0KyPnjq6C3NnSBbLvgTcU5JFAX+22G8cS21ms1qlA7pY16
X46gJYhCV+qk7bQoPq2lZMX2SJNIL5i7AXQkMBz1s/GeWbRchd6s0RoAQ6Tjj8lYNo4ae2OWV26G
NpbLDsLdAchwA62E6AsBhvMdAM4WdaQdhpgoO+pqQMtqLmjtaRDWm//NEjMqSTdnrS1Rl0ELlRI9
NRFRtWPqz92hFFjiesfJmBiPRFtCV/UK6qdrs1bpt8neLt0wexrDv4mFJ4aYyzaI2xrdzlZDqbxJ
qz2ELPyCCtBQPGyEDfWgf5eIcfaRDo6ULViiWO83kK8Pqvd42Jj2UdG+5cWmtFBOM2MStbPbNoKp
XH/7S7QyQc4BhtNPckfGPfRUMg2KIoS2fCzR3STqMRH9PuMUlha23YB2wmOU/DLkb8KzhPf74DIA
Fa0F4QvVXF3lJMAPdms5c1fgtKpBBRtry35SHVGfIm+/nhphrsqdUeSVUaefewh4rwwdQKl+a/e/
Lm8gXixHS+AKLkQC4ks5TJ+7MTGVLDk2zlWWfTSqSHmUt2+QQAQ5FerlpqEz45gNu4XEMSYLuSuz
mTdyJBFEB6IUewk6OZdHw3up4jb02xpzK4ozqw/tDAicNB7HDLRQIHiY4whtNHnnQO9eHfxCzrrH
Km3vFgvKONjX43XflwbIZ4vWG8vxyc6WXBAQuR7z+7NYZgJ7aSorHlfsUxJJ7qjLepA1skjHlruW
SFiBugWALiSVzv2yaencDSYFYFObXIRC8WLyzi605/1rgdlZQ19OXdfDAjDLDxUEFKQpJIk6EhMi
q7pOalXfd3+oELFmH8AVp6Hqr31SGDJGlS5W1tI8Ti4TvDBDdmjb+rbvZVfp1l6hONpediLONJ7Z
YyK9ZRcTpRT24EcEWjpoR7qa6V+cx2dWmDAfxzkeKAqs1M6VPl3l/a88uepNwYuUOxZEWbRUgmIS
cLFzlwB5hZbJYB89gjl7m0NrFw1kf8hg+c/6gJfMsFTQ3KE/9czG5bnnJQQdUHX9+2PM5PcAvpmZ
jnOpTfs0KKNk10pxdNt2lT+nCWjnsrIKKqv6lQ1ZdkxNCtyZFr3Mjbbs2qkXtWp/AkuYswrfY606
G9ZK9XY+uP+YkZHoRY7TOHLyQ2nSvRy911n4kiRZ4MQmMWsk4DW0bi4khdoXMi7EzoMqUzdWlh1y
fXyTU/P75UnihFS8y1edauDdQUXJLKoWOV2Ra5gjSfKSxTcOdHhE5ioWpeJEdphgmoa0BhsjLldx
Xe2h6bWVl4HQ2NgplXJo0mpzeVicE+90WOyLXc7Nwhh7II6g8wuY3RB6YbinreDxIrLCLGhrQf9u
jrGgBZHD29fMeg41QQDhm9ChmIjGuBXverYh/qOkRhdODeZNBcPQOO1HL9deteHub6brt5V19U5u
ITS24mzIYSWxyAQVzKOT+cIoxTm4sCZ4U678WHjLskZaXU/7Begzats9SSfDcudsEsG7Vof9sslO
rDAODZyMXeqqtF5C9pY9ujpoYsPltpVTYkAQtxPxNvId+/eoGMfWrDZFPiBBUd7oDqlZP2X5tzq/
lc0WKG4Rp/DFwYEDjzmVC6UB5ekKoUo1FVR/kOrOcyK/9tVNBtJqYTqKG/ENtM+vDZJozWTmEski
C6khjG2sXZyT7duYPl12PH3dIl+WCz12uAFDnwdojXPPG3R7qsC1hCxuFyV+WljUi+y4cmeaSWQe
yvSxL2WD6H2W+zSlWQB59NdJa0figKubKHULDXoTi6t39BdYRiIC0Q7NXZKhcLF3HBc63O9G3vak
U8rnOJ4zzyrSEDygik3aWIsitHeCSMtZkvnZ6evQHZQovlnGSPGqCl2nNc1tUtKh8ZEUAbvsZE5H
JQZlhC6Xlq9Eo0RKvTFB1aBpweXJ4U//77lhpj+2abbUaZQeazAZ1fHgSZHg6caNLmgcA7gJnXhf
qPMQdeweaVlks407JTpq8zaXB2KIbl28tCbOl9921pGexBezz620kmHH3BeOD/opyXBDHXflffJD
2mmVYOK4kebEHBM0qyVFJcKCU8W3pBfwaImmjHFY0FR3aqjgtysgRvWbZr+8XV51kQFm1c2ha8xq
xlxFaQiinKdmtNwIAiXp8/9mhwlcZa5pdUdhJ8z3XbOxgQhur2RVsMEFo3GYiNVXvawUGqYrfOqv
7dvkcRL0zXBD4u+1Zm6M/7EkCBlQID1RhlUS0srok93G38fOd0QTxo30J5aY6ySwC5q6FLCk5AHa
SHvQGEUE7ZayqJuav+//3S0szbMaaTNK5zAE3SNrSsgQX2HzkMvLzx0NShnGJ7sV1GHOt6Tejj1W
f13+5t4BwEoye+xKm1gfpoiygjue9bmO/5DnYO8wrRSVVTmVAH7IG1x/iTYVhIpwZNzxWGCgXXP+
kDVfY8JJiMnBZiAlBk2P9uhpaPwrW4sUVkzQ/EdNwXWJ63NIfiJrDW5pPDDObTkU+nVVhaRQW/hp
4k9DAAReVaCx1q9FGCduLDuxtW6wk3EhHT+mUg9bUJwFMi0WnACin2fCmboMRaiPgDD3PbJCbaZb
Xh+FgiDAdYCTMTAhDYojRWPJGEM5XXfGh1Ht6yQW3MW56w/CEWio4HkKePn5PEUoMeDVisQQMu7x
gpbDXCFNHpNKPo65YP2555kK0SNTBzAYGkDMokR1L/ULri1HFcUSfx6Wa2uk8iZqS8WL5j5x0Zx2
pduz7s39VJPJVmpB9OZN6VqyRcMw4D5gvz0fLpR4V9KCClO6/Eyjx+kvekShV/X795nTwbTjuswa
wK1p1HllZhKr/E41gV/wer+gAILV0pDYR18ys2gaBVdLrKEiWI+HXKbURbb62HW3Uw9JWZVCbScB
YTAQLFjQrLhLezsYjY5Mxq2ViPRYeDOKmyJarz7l52RmRqF+ZoZTjG9RIJ3jISdE3SrPb4ZW9BTm
GlpJVgDZB2Exy0vVVk6o2iCQPw6L+rGEpeNridR7CfadfznGr4vEXq5BVK6poI6BIgNb102qbopr
q0fDWZU9DXV/rOebUt7Fi+q27WuFVsalEGxDXmjEDIL4FzpciJDMLBpTn01NO+ElmUVBsW0gTxin
7hypUFWOSCiiP+BdL07NMW4aF12lNoqC/Fpi7RSneMzrAiADhZJGTnZ/MZu/h8YiMiARA0aAAUOz
q2e065N4bEjpLGS619Q7LV48WdR/wAPUgnwEjyNUv0BNw/pk2dEkXRK0Z5ZTYCjZoQJbUn5vQ7DP
diDhl3rxwUxuaDIKLge8U8FCu6sBpmFjZQk4jy6lopqDqSOxEdMk+oV8PISdx0r5ixh2aoW5gsip
s+B0w+iMId3WGp44abB0dXB52XgucmqFubYVuTPLfQ4rljp/U1uCS9wetGRuootgLryNjW4cEF/h
/oE0H3OWtnCOWJfxXA6RLtiCcfI7GpVlN4mnv6gBgN8Kzzb0d+Jiw+r6TdQuhnB9I5iLDU7NJYu9
vKUioR+uF/y2wiIB1BliYZqOhI2kfeh4k4MWRuBn3JQokCcgLgHexQaH0LmjdSWaH7UOlSmD+g7Q
/l1QPcnSNY0INOec7qOfdvNPdMMb82salW6+uEW1U9vbyy7CuzvY6IlErylaZoHSPf8KbZH6zqI1
moCzXTJGQVztaHI9mHOgxaL2XJ47rkIYEIbSgE9hl06ymqarGyA6hrDYDK37VuSRm0A78fKQeHH4
xAy7drFiF7Ulr7iKpz4j5kjsn/JbmN5koiYf3hlzaojZxNOgGXTocZplv5o3mMomcr9Ivhl6ovYC
3vZCmRlRyZRRGfhsJDm5CdtglcdVCLH+pnkAgdyfw16c019naigNMAZ5aODXC2BcFvkIHYusQb3G
eGvC7eW14Q0E5H0G0u64rKLp99zdCqkAy9raoV1Ozb1Jjfu46raG9PEXVlBpQMucYejg2zy3Msf4
1Q4EQMeiS0GdSvTxwZoHgZtxayyo+QJtBZpkUJky530/ZnI75QDXTI1PUbTQaO8ZzmMGzuSihKrO
vHWKjRlvwHJCSm0vyVZweZi8/eTYpol/GhAILOdEJjepOsyYTKtJezSJO0ENbJaXFWVDIimK/zj9
g7QrutE/e/jR1cbM6tJLYVE7eMp0E3WHDkSPdNyuiROjFlw3vg4MlnBwwSltFVJaqxeduPvSO1ZE
G7Rd4QGYgGEGNDNy0vhQtUDqbHN5Er965LktxiOXVunbOoWt4tnMyYJlVAUW+KPB9XptPwdHKhPo
C1uqy9bA8ywbgfZMFS3dllXRksFMHGJbmf0/2mO28wKidKMdeuBCJHS4OL+08hd2mJDxhD9xSI6D
jArPQYtx/66hUTXoM17nUv0O7Opt2ebXUpSL+JM4GJtPYWx8NuCZqNOtR9iJN4SlXdhlhPEoeUnU
KHatQiYm3iY0SnGN74jppNu8RWtJ+97Xu662/MsuwltAdK39+wHMSKVCHc1lwYMwdZ4U4yqTrjR/
FEH1OBdeDBOvItR/0VMMSYTzYcplq0stHtXHPPG7piYogcZj6kW0QGRBC5Aeu4NREp36hgh7y1vK
E9PsnRcqTpCaXnvJSvTi5RuANxRRsoXz3kVZW8WtbSXthT4KswugmFfI9dRhEnvJN5qt/VajDx6V
DhCDePH8Y5o9agwueLs1rGifgWwMch6F+nJ5LTmo/vPvYHaHmdcjbVp8R/b80brmvvGM4/fwLQ7q
Z2dPA2lv3hYP1mPkCeyu0fH8QXpul3nvUzors1HCiSD+Xfql7q44j3qVOFX3cuej56wU5Tk5uRrY
RD4IpBcrKazM2JSdohpDiCQco7JDF77uttBpnjJ/xcKZ4b4fKNH6Y7wIHsKc/oRzu6u/nexYs+kg
fqFgjisiVeRmMDexp9/SJ6Axcdvr7qlNzIjEGRlf5u+CeV796Ms8g0oS+TATDC1s30udZGDikBBt
dckgcvPD6WM/jqeN6kxBH1dXaVfe5hAEUgYMPP9mlLPoWrjGoy9fAE1LXO5XbC9LNdLUQ0jTWEb+
aB6v5QbtX077HXesF9pKV+2gvwlGzPUsJGMBQ4RIKLRPz2e7Xwq6ONkCegC58oB03yfSCLGG2r43
nuzUbeWXZtoZ4HQlmSyYbV5khG+ZKw8CzgGWDaexKIravYoS5g18ubzRSj8XFDm4s3ligvElC/eY
MLQURP/Ys4uMlA34p0wiJb1LRWDBr68++O2JLeYuUJiLFs2WjuR2b//oHJ1AlOL+8mqti/HFOSB5
pQFxgvVic/Vz2QxIdsE5IBNKtE7yUXyqBvCqKR+JdGVLPalEJwsvumtYIRMSbiBHYjO2mrnMcryY
uE0Z2P7mN3A8KWoviG/cZToxsv79ZMunTVWDWd/Cg7lwKj91zMgfHJks7SoibXUxaWgRC2xyvQ+d
Ip+8GEi6Medyk9o4PwojPU7qcynHxM6erelbBRDi5TXjjQ0EzXhiQWhmZXM4H1sC4rhabbDBJozE
A25yOM6hMXj6MiSuOmY/wfagCGxyY/damAYP2nr3+HIHDuNhLhycyaN5oC/TfGtC16dJIlcrHXfK
9za9KyzBXuNNqA4MIEj14SbwzvOBZmU6DJqN7RyDjklywxQpaOkWgnaCA4I7oSd2GGdZMnMychN2
hqn5LlcPbRZvnBeQVwazFDrk8urpnB0Hkl2gLdd0MC4g54OiS11lUpdkR+tFAb2CiDd8dTJ2Q5/+
POMcWq2qUzkW2ZEu38YoJDUY8GvpoZf2ahe78/RxeTS8zXxqjlmiGrcngF9LtJONBqnGOxtUbUKS
T16QOjXCrE/rdDHNmxUYODjgqboNx9xTpjtj8hzbzyJAvoRA+jWtemkamb1cSt00NVDcPUbVpmy2
afQMUl0yIMcsNS8QUVSM13TR7y5PJtffT1yDOTlrUFtORZdnSHyAj0u5R0cOUZSbBbmcy4a4NyIk
bixLh7QpnupMVrlv1SzsFqhDJfKmMcE71uUkGh2Ij/TxzSwlm8Qw/WmEqHi2G+QwUIrFrx4MUIUt
cnWQw16wA3luBEpICDytDVao5Z5viknJO0Mymuw4y1eW/oQnorB9gDe5nylFlNKg6MkOGQJVejLl
RnZEToIow6+V6TpqTaIqotnluStKaUiAQc0Gbwtmh8tq6Uh0MbNjBQrHeBcNyqEro0O+9n2Xe23J
HodGAAjmBRXUB5CbQAIXdNfMK2KwtFluNT07NtpEUrxJhQA0DgZ/pb9drwoAoSEcM4GlaZxwTCiK
gnZ0g257N5Wu1i7R0RuLb8tBqdFdpaE0gRep7Ldj0Jt/XB6HfdwbPtUB1qa/cxehsTTVxfoozHq7
DOJaeiqd8M8Tm+dGmB2ox9BNAz8eXoVhGWhNRhprcsX8rzx3PxnL52F7cjuJWup0toaHUN6qu2i6
Q25yK/ZDrhWALFdCcnS0sHe7unZGe0X8HNMFjRqlAgAuLZV3yelF9E68QwepJDTLgiR5bbQ7X5va
6VH4tHHzqaXcHXNnAxlYaO2BdpggCm36NpIhEBDfXI5i3B0NpnXQeMIdDZmxGiUGSlTyej1odrNk
HSiaP3osF/2r4a3iDaCjlMEYpJ4PT8NyNeU6PIDut6lmbcGhZaR43CRaUFQz9AhE1y3u0p1YZPaz
jLbZuDJwR6bZvNPopp8h2WIIrlfcVbPwwECzOUQ3WJYOo6Fa2A3wj8x8Re9MGxjhThmfaY3DpxHU
dbgBaq0sachQ2wiL51PYxTmUwW0HKR1r7G6jQpVuqoL2/mWP4I7IBnQez044I5sShqy8BZQW7lY9
soxr/QPyutd9Cw6dy3a4y3Nih3EIubWyZLbRRK/6bzIRnIVct0YTyUpDimOKhdENRtRXNLaR11bR
ZakubjdBdly6rQrBdUPjHVTg+oVUOIQfVkac80WRsWsX6LQjpLej/dZJmeHN4eS4wM7E+3BtVk2X
CGmDaDmmNFVdEGvERNd781APko/cu+nJeaFv6aQ8xZICEaRSzYPaSfOdMmvolQ/rxWubtH1JuskI
wFMhEztBhrRa8vuhaEZiZT1SMbFa3wwpviOaegWCJXWynfIxcSsTkDu5Mmcf6J9sM1RFfIjwy0RL
AY6C4pFI7H2NGOytb9WOwrMbFHm4F51PCEieqV0ZS3acpOxh7vQHpDLMuzzTco/WUfwWS40hWG3u
uQqEM2AaeFxBuog5cprIrM1Em3AvmUkDlVSiu86L8mi9ZB/yj+KnYnlp4wJBd9mD+SP91ypblEwK
JZO1FFZrr3La/WS9Rc2HpEW70Xi6bIm380Hy7qClEkUUECqcz2lmoN+7rTCnOgXgsJGzxyakoknk
XddRNv6kAgAxBHt/RI6rUXppztAQpW6n7iVzmlsZ8CRn2lBnW5QjkXNK+uTx8tg4NTecayd2mcVL
8KvS4ODeFVdSTUY5e1qUhN7URigfiikq76IyStH2Ms7eaBvSLlSV1zJSNG+ai3oHyEAsWFfuO/3k
i1heOxsoOCqhPQwaSqQ+Wt8jJVB/DO8y6SvPbgXWeKEK9TfobqIGjDc6M3ypbZWuj2EsStGy1+zy
As2/BYTURd31fENA/CAJgFIEW7NKYn3OHETdI6R2ZFQflK4j1rtI+5m7KYBZBN0H5K8gB3nuqu3c
gv2zQRyyyHcQyrn7fCPwF+5mOLHAHBxz3/RDCWAWqnsaNGjuui1YTLaa/zMmsyd5NviD/keLTIzP
DStLh3EAibL1o/GR5Mv1/k0qu60SbwGdRupytq+MoSIa9AGsnAylSPmHdyivSND/zuo6JyeX3Tzq
jXlaZxXkFR7oVHfZJnmMRR7ymVb+ErtPzKxn9omZWaJFmLYwMyGKEgPKi9C+2iQk+oYUPwnaIxq2
Eu8FeUAfZQCP7qKbwX/6WHwR1I83XiTdUJDGhQZtG8x4B20AYYka4lSli5uCNacBm3hNn2fdL1oT
L7NKsAt5txFcgZEkAxM8Xp3M3QppwkRXijRHGzIUMRw5+YkGy+siE6XJuHYM3BOA7UZ7PHs6zg1g
BACYwE57N9V73d6BXvWyu3JMrLTCmDVzTQewWUarXfKcViP0MX3jJT/EIsZdzg5XcIM3oGiLpnic
RudOgpJXXyfVlK95Dx2ogS0doBHpquGfL8mZHWZJWn2wStMZ8mNR/wLGGnQIQjQ6JyQCToKeeAwE
ncCsYG6UZJktmXN+rHMLGupXa9tqK38IEdbcJTGdFdyMarfJNrnHkSPJeW/mx1HZGO3VmPoA4vzF
qp+YYOJuZOf21KQwAeRKW+5hAhz4l03wqvYrxguwGHWlj2KbLJDj7aS8BwYn3BiHMEgDHNekc+ft
zydR/od3KzizxUR5pNEHLW5hK02frHGvjWAFB0jU0Soix15peqCubip/zO+1/IcohaFxHeNkpEzE
T6K+lOg6Uikmzg87J/Mhuh6O8tMSIEXr5ofvyrbzpkPnJ0Hv9Q+pm2+pVz31G2geH+ZA3zY+CgnJ
Stz6AKY5YaTmXNbOpocJkKXZ1FqxTs+z4sn+RJadCmuWa5LGDb2X6lYGzcuzQ2L/sg9wPflkYpjN
D9GdJa1xPzvmY7hpDH+U1Y29BJeNcCPMiRFm50899KvNGkaM+hHX60K6l6cXxZ0dgUN/oqmY8+5s
FtcPOTnvpsSudGMdjeL1hF73eyWwd6ar4f1QubGb7pRtdl0Hi2cdTI+6yvW3dt/sYjDybTQP1Ome
7OkBKNzc/gHaX2qQ3ynQpo23MzEx8xrJvCQQc2Kua8t+9VpqXFPPOB/ZLGLthDNVVyArdMSb7bx4
l2efh1oBlA+HLtKMBiiAma0Xh3Jv5RLEFGo09GtkKYIwQ+dx99zmfkRJnRPLLG4KS3Bu8fbcqVlm
z6mm1OZGgmFZqRV0E5pdskk9Kmb/bg6xSLGUc8HAGKGmvWbvV0L385U34caRZmCMmWru0naDLJtS
RkG+dYygtQRXVp4/422KpB5uGBCLYGKznoShUa99qW3TuKlcHpDb9tvqLpEn8Fj/eUZq7Vf41xiz
ekUO5YZwAGxbi+drw2qvov7NtAYvaSiRlSwYdZGYGHfhHOhWoesWHmkzMcGOkPOrSzRdpS2gfXNN
Qbpsol+pbHSFpOgN2V52UL49JGQNiFUA0M/sWicFFZkzoF0pUnbfdmmK+9pUi17Dq7exmwwpDBRT
UKdFIomJQXIyRWq7diTVyrNc18GAtI2aPKj0NdZ3Y7+L1JjkaP21sg+qb4vm5fIYeXH21DwzxrlM
5iUPa2gohCZguxWyV+HyENHm/rKd9XX5dZiogK9pZ2R7mE1Xg/soArIWrV/amy4bBy3ttk3xoNrv
VLnN08IfOhHNBH9ov00yWy8CWhgAEKCm0C/ReqBY+9A7YPwKkwrGxtt2KEX8OzbGLyOtkBalwBLO
abPpTMer5+Gus+vY1UxKJGgMXJ5LXlw+tce4zJJIIZrCVr8Ek1Gi3/f2z8sGRDPHOIX8f6Rd147c
SrL8IgL05rVo209Pc+wLoZE09N7z629wdi9OdzVvE7sXcyAcSYCS5bKyMiMj+lbjvNlA4UptoBf5
RZRWnPDafpj95tWNWEZo0ehK7LushTxZAjrYFrcc+wTiPSFOoKv0LQDj9XhYi+vEocUER5mFWii1
TiOymwwvAIRcPA2IYnw97p1YIE3x67GdxelDghDpYLyM7lgMvZKNvWmGsEW18jV6Xax7nHcYhjXK
zsV9IOA9MZO4zT3Jt3MolYmkZs0MVxte5NZhpMt/MQ7QS7CiCs0FyG7f/vth0OZIiQFv1INqKpWA
XAGulO3WaAeWCtzojPrHzrxXrvaCx44xI/eobTAcTHlWGoNpEs3730jD2b3CAzZTinpSqR/ormpI
Vj9JMVDd/LBPsZg+umMfj3vJ7/Nwxsgq8zPqmhq3wAzlGPdzhQy5QmmDdP4UE3VNCGjZCqJPCJiB
ho/WAWKgKcxIE0YNZHBdfDV4Eor9kxivxJ6LmxHUcv9rhnIWqS/3DWiVUDgCYyIEjuMB/UDJGm5x
npIr947Hv4ZRwK//tMXj/2+XUKx4Dpux4S5ilZLg0kc224jEF0ETEpYGl7YrR5kaFW2Pzpx6gxjF
jVRzl0He1AqYhb2MTOxKb8uaESqcArAj9MYQg+J7zWxFPQaixGNfHm82+rF7NxT+dup4BtoOfQUr
7Ln+BV0v+9n7Uzm/o2MJv7FyU1F7braFHjokn4DphTwg3YGf9poAcj6Wu+RVJe01z+OevVxivwI8
6Q1gSqSVSuKyPeAq5vZyTaCTtGIkqIADwV6n2KO0G3KOMHwGpJbirMwi9U7998j+sUTNYq+xedXj
Gr74uSknm1JDWJgdIkMsP+rkhNCt7/mVPUhdYf8yiaBtBgvjN3QhXUSlbsiFkbsU2dRv2KpAnazK
MksD2NZsWnZ6lqIqGUkqioPjD6KwWRnzvP+oQ4ciCg+9BPQyopNo3r9XfhPtDFEzl8Av6Wv0p6zJ
4ErH/j2FBEFzzIaV0S4chhtjlB9huqSRc1i71GGxS9nKTJpYH8fGXBnUmh0q9kg1JS+EHHb6Tjak
wD+1pQpuo2lbQhuu4fS4hRoWxBCInGSnotc2ahxv2SC2Y583uLGzH3/P4iJfzTF1F6DNHrxGvYRh
+5Pri1sunw5hXOojJ+zCBKj4jDWZqF6ZhcVzc2WVcqdQ/Mug1Q6rfdJajexbnhcaccZbTTeumFqZ
bxreMjB5pCk9NlEDHphenN6V+jiJyloiic6z/eu0/DOkn2TA1WbtINQGOAqGxKbfqfLeVcm25VQy
cbkZ5jwpE8YJcGWw8mTljEjQmaDL8Zom18pq/vjiq4+Q6rzL/Q6bi0GqP+ylLXKZRzGSd1LTGVLZ
bpIExPjC2hwv+XgcnpnGDURqqCjMi3Bl1y9jkVFCBq7iY2hQECMdmfRtZ2fnAo0MpPt4vGnpzMq/
J/sfe9RhLSNwkCKzikUNVKeAkG0RCmaedvpQoNVJRPII5aQUTHIDmKFrLbRW7C9uKhBhKHO/H0CS
lDfWtFhqyk7lLlkL3MAYHfoxAuSsO04oqnRab0sjclmjvKsnQPxQvo+gTBs6MjORVlhBHi2u+dW3
UC/PauCaAXyA3EVIrJ5FTwPozwxlNFHqnZA3jf+bKw+8b5hdoOaRILldanDrlgn65LnLOHyAc7uf
LA6KTWtC9z8tT3e+/8oMNSr09NZZr+T8JUugdQDMGNgaiwpYeZGNoGTUFmj91KO+1khdR56eSsB4
1U3Rm4Kaa0atTvGWrwfPDlpmMDt+/AiVodwp0CzZQshJNCce0A8lzicDvT/d0U+LaPN4k1Cvl589
CkpD5MRYyC9xdD269zVE86LPX2KvPDVVfvFbda1Rfmkfog4Ngui58AKh4NvFCNWo7dD/gVmSx9EJ
BV/ZqDWHlnwP+pePh7Po4PCMQZQD2UtUUKmbIu9HEXnygr8osfAZR7IlJ3bPH3kBDIrQWgl5I2F/
BWWoJ3FtSgNyqlmumY8/gnrh4pkGHA2oUfC8xX84frfjVYZi8kKlrl301eKlluhICRqe8F3IvuHz
z4+N3cX8kFhApy0iILzVJQALbo0xITOKHNPVbhcXF6bkz+EATeuiaUnBThtmKrDv2Z5duZDpZsB5
jHAqMxPAnFJFT+ytWR9s0VMqDLVbT6OlNp1dJPsqPuOgMfVkNeN7hTIb6/qN2XGd3debCbJeUmM8
HjytY/XzGSh/gl8ETysOiMbbz4hr0FuPqla7U/gynTJBB/wp6WylJR6axs3R9hlTyQBuy+d+ql0o
WylntueiMANp24zQYiXlPuDsUCCog3s52LiNdthxCWmZU31Zy33QJfd/fS8vgE8QXSiIGSm/FCil
UMelV7vFRvlK/4Zmp5dQ/5scz2h27FNlCriPaqeyGqt32j0kuC79rjGmE3scnWhln3J3TnmW57j6
Gsp9MbkYM2qI2ePt1kSOWm9NnzA64nVcjB75/Xc0IvLtGyvPhIXzwYOvFwwgIKCCkuv891f3cNpO
pa9lbONyoTHIud7yb7OcNpfDY8J3Pt4i9x4BIhNQOUZqAzS02LTUFinrsfeaBjs16gpHySo3iz+0
qrDjoIEOlL/PY86YOIgZyP13w/xt1bc+WQOn3oce80eIM3gMGXP8UKc08hq+Ywq5dmNod+RyBYRq
dPbPUm5EIq+PjZEzPim1zvTKfu7y495XZmHBTSAXBpISYAVAvapSc+6FWciqWdi4YvTmQSy3z/9G
Pr8R0oy0CkuU4lTEwWZ4ratNXxyKxHeqoNFrwZD895ADkygvrkQENIxvPgsCh6y3iLwIOtsU6lpg
el5qy1RoXKEG25mwzyud8e0B0egQkVyTjKH9Dgdbjp5KdiCgBDFjgV9JLszzfnOB4xvQL4W8Pwj+
8Av1DXKfVZmH+8n18xLVCw1ISbXn1zAU95HgbEZCV9asjSQod0IJVTCCWbhrXbSA176exmasvobC
USmtpHe93EDfZ9v+WVnz2ZncDm4WYZqx7KAvhHOk1rzTABBlo0C6qJODst54HAddHECRKu20kSAi
QN1yGJxp9TVzf+YAfgD5g4rnOHJqwIXdnnAG/Mi8UvLqxWAca/MVmuhYJpyuy7sVV3J/AVCWqIOV
8FIjcRUsjXaxrzaZMZC/GVGNCUVdUYfmgW5xkJlrnA6F2s4MbdWQITjHmaERbFOL3fnW9LTWbvjT
onwz89RXzRHRlYfLJaGVJPiBS6uP+mBEf9Rttsmg7Qi5ByLsOCexEiPX/wJmBfyGgY4Q1JZli7F5
S7F5MkL0MbYKO1lpCLnz99RnUQ+SKRHYeu6yu/Q6CIJ1xcxIAWDXmiIX3aEPOa7b5ac2HgeWuDyP
fuzkr1Bxx6Azw/XJ77dfFfFIvfcIS1Z2+w8r+t2cI9OPZDHwjsD43M65xjJ9KmWSepmsHnMuOJIz
OaHObaPjaKQGSrH6rDpobDGv9uOTNo+HMj0LMiAGAeYHzIqU6YwvG34IO+0S5K7KH0roBUbVR1gc
ElRIH5taWEKkeNHgyePunNNet6PshU4OqgjtieFI8lIH4NxHQ1aBuAX5GINdkwycv5wa2bU5Wklj
4oIJW7lkLgoKoGX0ldb/8dTN1WvoaIB4TMBDjZo6qRwErgLczxWagghSTdTCAjOAjgBC5/y1prn7
hZpR1aBxndWYkCmnDoDI+HWEBAisAUbsCSDq+uDfxHo3ronmLhr6EcLDKcfOmP/+ygEk4tjlWSOE
Lq+WgFSYqVsgf1Y6Zbhyi97vB8wZUOIgpmE1uFvqAmuR+5QUJoxc5ZLIgKGIiZl7DSkZPclJyPIm
mH4e78D7Ry96H+SZ2IcDiFm6WzJk+vIiiv3IbaB53h6+xO2ofzMkOqU6WiLtGPqVH6zR2AV+AnOt
YEPDteFcYB4MjeiLAR0vHM3t1KpiwzaDkESu/FLqkwHBTqe29PZtZZR3j1bKDHWF9VwZVVGQRm4K
XKwEdOxoliTQvybCbyrTt0USHFujAkA2AYLo46XQfWPtHuHn/Xh7/G7HSp2OBAGLUof4iOLddxgC
wSC9Iy1c9wRBWNEYzKcJGsHgVyeFrRI4V3RZnViSrSz50m6+nnLqOpOjlPNlFlOukJE7CYouQrq1
2MXV5fGk3wWpmPNZOwXZcgXRGO0ManGU5SxuIldCYlDNAkg+iyxPFO7cb6A+/NjYz9uQntxra9So
yrYNQa5SR279KzYTvbM0gu2kqyav87piAQxBWqswOTIYk/H1DOC5LQPiHtr5HkKTgIM1pP6QSbth
SWVD49Ju9e+KRA5jRDqk6o3BaAxmo66sBQ1W/Nn/yszzx6KDD3cd9dlBFHVVzIuR21mC0e02E/Ed
hbTnCSLVPIDao85uG6PYlHZk+efn1uotmeQb1hIS3L2/UiPbDgO5hAbztKaPvLh+uJ3gHRQRQFvq
aA59g9sinD+t1QAFcpp2MpqSc2TEGZFAUvb58RIuHQ/0rsgsiG/RiyVS9ng11lKmK2N04smbbEr0
3NvIjLJn1hJ99wE8dua1JcobVG2JR90AS+xIBMsvrbK1PGWXlLZoMMgtvLP55v83NuroB5VWCExW
YGwtFHWCp3Y4duFAmhX8GF32x3ZCL8p8+YKGGVVJWkM3TOOMA71C5PKKUbW7NHF9BKPTBj0qRAAM
vxURj067jnF6O75w4AL5W6/59Pt1xDdAU2Vm3EEcRUMc2akPJI4JY1cenUo5eeHOKw889/V4RheH
ChGan0YVoDU0KnYa+AEvbzaO3cHSTsJHaabfxVNk8JvYVGwAoUzIkeSkXElFr5i9S0D0aGHzoYkQ
u82+tcVzfq6N1tLMadtarFVsFQOe58SvDPbeZSNAxCmc83TI79JY9yTx+yTmh9gNGMs7iMc6dkYP
KQZuBaVBqyPP+weRB06fLIM09q5lmg3x7i18NnGnfX1+V0hJEOhDDMUCtzB5tp/2+zf779Pfv957
f4pPTEG6Ne7rhaEitwwRAOSvQdj007N5FWulkLEHgVaZud5nZjG/OBOK2sbK1rkPs1DfRSMu4D0C
6AnosHssuNLrqiFzx6342n4GJ/8T+Apbcpjn8U9j9hfvDY71ELMkL4xo7YzO3uX2poL1mZ8JDWMg
NKYT6FUvNGkZCJlbGMMeVYGdbwMgDWUX3PTJYQ1w+ZO7fWSOcqvcCDmlWJJhbpM66XmAmrXObrRj
tZM3UMN0BKN8kY61BZkKu7HDS/aiuZ7JOu2bEhH1yHwkL6sLsDYFlANmtTBiCm3+JgDgC0vWSzuw
AEg3eCO3vOOayOniel/NOOV9i6ILqzBXMpdhGjKpZyE5SONJbHWtehF6HeTVjzfYfbR5u8LUpV4w
nTKABzVzWe/Id4khlLtQ/A8pkeejig5vdP1LKC4iG0qtayj7o6BUbODW4Ozh3oq1NNfCIECagLAN
kqZ4BAvUILpMA50kzwWupPwZmicms0NvDXK0cNgR9aOaCX4GxIk0ZesgpdogynnkngRDNJ95Uq88
qO7TknhbXFugbgmkJTPGK2CB85/R90TU6IlLDuxo59IflbdyV/R34l76pUGkCTXcx/tgIXVybf3u
skBFKuX5EdbFT7/U+9f4r2RNu+SrN/wDEZwxMsVNWGyKF4HIa3LWC9cwZpUHHRc2CSBkVKZczDKh
FaoST56U9HjsONVZXoOozQfn2rcgxEAuHkZAkSlBfIQ6x/XUh7Wc+7nrjwyJpaOKjOjKFNJnlzZB
nd2s9ZTGT2Ei2/ffzG8M57V85X+l2+AS4q0kbWOPTN/JMX3qXXYlH3mX6P+XcfT7YSYxRjrD0FV9
latjBOOusCveAj24yPvEZJ5wGAKydjPQJ462Np+Wq6svzoeyGGZroAcwhmafBEhrdK+PJ5SO6mcj
iH05aGAh33QHkQSD1FS2IpvD9aqyVb7EqT5MaJFaI7G+e9nThub9eTWasm/StCin3BWIN+r+Ln9J
dty2OKrO2hW3aoqaOHliC5UHMZPL7LxDsUlOvu3vg+eIrJEfLq3Q9eTNk3s9Ji2G25VhSJHwYvf+
lOg/ie3HC7S46VDaEVEFRgAEUZdbI5zMCLHHcbnbb0VQZZLuq3jTXkCp+6I8SRFJV4omd68hLBSS
nRC8QyISiTuRWqgKN00xhySucOIT0j/XZ/WESHMnfIenNae0sPtubFEr1YDe3g+YpHTjXbhtiOeU
Vvu2RrA4/yOUV7oxQq1SIKsDeP5hJNgkT4LDnvj92pZbHAfQgZDCxFsSRa/bNQoBQOfjoizd6Xf/
SzgGX0JF+Dfv1+Ot8NOUSY0EVzyKutDDQ08wXRDnpTgBTD0v3eQ90Ifds21Zw44gUjx65E0/OxFp
nccmF+YOFlWOhbeb67nUrQ+Gw7j12bp002e/JPypsbHtVojLF07RrIKBlww229wHdzt5fsbEZc4w
lctyhyjRCAtguu+vXBxLRlCeA3oa6A0W+pC3RkBZknJdEdRuyG0ioMNAaagCSPB4tu7vPzyX5uw9
ioF4MdFofinRqrIoM2BDlAIFxwRaHnmbJOb/zwo1FLZl0DMPPmrUGy8Mn5N8GFfGcQcAwTRhIBp8
AEofeBBRF7mUq2FUezDRcttJ/MUymiXzuiwjHfVUjGS0Gr3Ldc3fMgI4tDZZtrIlFidShAoB9h6e
RXTNhYvlWBL8tHaHDoLmkN5M9bYaubVhLpsBph7QYtRSaZyLFLTeOPqA11TovJVA6a3nk551OrRY
AJHk39n4s5s+0TUDhUtujemGDsjmOQbKZnbsaMEGkPB2R05MCmifB3xGMVaOxL55cmSO/CsUoVeG
eb/1bw1RIRMHCBvg70rtgnVPT9HH1xXo7rAfb8q7qig9nPkrru5CRuJyOcgBgpAI6EKs+jB8+X8z
UHhvMgcoJdQEQ6OwHaUng1UZZ55sA9ISyZiz7z4S7ZcWv338TUvLC20pULHM1P53hepgyqU0BROf
Wyth8MxprGZMU1CvuMi7ksnPyIHoxyUCtkGN9srKNE6BqjINignqltulz4bF6pnF7RRknoBBTRx5
h5ovb+jaZuWy/gGA3d4IWNsr25TvbMuOBRwWtsHh8XZAMVovjGojb7tTbSEjbOWbX7mVGq8suFQS
8/Ln8QT/NDM8Ms/fLnrSFQLX+n7rAoJpqXZxkpAiYu1i4yUEOXZLsgdH0XsLRYxnfj8cs+1a1fsO
I0DPPn2M+nToWQEz4Kt63nwpb0O99ZT3JrCUt0jUuQCPvNqKS1JzdsZMdtpA1cxgsz+jAGrWfA8y
UVnJIQrGGHkdgYdAlxkj1fCn03Pr2/nwV4I2SQ8y/NzRWOvxBC6EqkgNALKNSwkMxqh73k6g1Edy
ELbAjviFHhb72jdlZsc49Vt20PZrl/nSecDNBzoopLtm33NrrGg5tioZtnXZ9lcnxoTrQ+PxeJZ8
GsISFC6Au0FrHhU7hlEoKkMUty56QpPt0OTZBkyBlc62mkYAgS9X7C0Eq4B+AX8D9Bd6bTgacleP
Mdrbk7TF80Uih+giHZwLIG3fj4f1U2ug9/m1GXqTKYmSMRHMjDbaa7fSRfrN7SzrwBnyU+V4e1v6
JDYhzx153mhm9MtkNuczS4LPcwu8x6XQR/K9MnRhPluPvmle7SuHy1b1JGktvkkeSazuIgXQsmc2
sDRUMVBNRCbxnL6gqlW4k2S175AvAL0RENmKUTojWOZqs3kRoh333XCbmv/SDF4i1d4bjWAt/3VX
6ZzP6PX0UXdDldZN1tRJ6/Lxru4OQqGDVuHbtzJdM/Se9Dv8DnIaJDIjs7J1/tk4J9zKUftBMzya
L2pv8kPHMryXt26f2mNsA5ies1/Aa/mVrjmMdq6lrZae0/5UFhMR+l1SbEL2q5ATPVEI6iVpqgvM
+6Tq8UGpDE02Ru25A949NkU8mMVtz1tpD8bX72JT9WAgIBxjV/Epj81B1aFaz7XHoDgO3lNUgxK6
huogCD56kkBp5m+c2u1eLcxJtoRN+Dvyw53qA9NM/GGViuc+g8IroBXGfyiqzUX2231Ta3UHuvm2
dt8/T18AzTCk2UDP8okhX1ApRul5Lj8ju8+AisQHRdX8k+v4f/whA1DR8bg1tyzZ/kqcF8EEJyKu
9gtEHAC6GpGy/tdP72Q6zsDjY7h02iFNgo5fEWEpWAkpb9lWVZoOyoiwUNkkLPs7lNuD+Bb9UhhH
1qysaly1fY2iam3r3J80lAX4uaMZHBp4D93OmJCHiYesXeP2UjeReio/xUh7ZyP/oIUTu3Kul64E
kJCCVR6lI6Rz6RKwEFVh1sozbldIduno1lJtFKxoKMhMy++RcEo7UpdrucmlSOLGLHU8SqFkK36G
C2sncM0UT2JJkku89V9kowduTTA5nSfMhjU4pNmYTQ1OmtIJ/tNiCDwFyjlzgnnG19zJg/RKWIgM
uC9dnt2GRFMtPvKN5mW8gORuEABQMPFAPInFSvQ6+0rKN6CaxkP8BvghiL1SK5yOUSpWLOIYRjrk
vE9qfg0zdIea/BnZlQlqfpmgRE5q8Bq35OwCSwmWko4P7M63YmZb6HmB8Lf/6my/f318ahayBpjT
K8tUckIuIl5LAwwOjxir2oCOGif5b0d+/wa+AcvJ6RUuKd/Q8LOGw7irj9LDpmIOXvSzqQ0CgGMP
4rZDHyd8ir8N4FOAh+ff0ZsFSkprXOPzvAMM0napR3KveJWvMpju2qwA1Qh0WecAGYz3ElDwQooH
iUdyKzvHhgbgC79SOL2rM1Dm6TeBlnp+l4NOGCnIYs8claP2PLwpR+Uw2O2X9hQc1tJ2/8cqI4UL
uDUaRWgUcuXznewPODneQNLX+Lm4BNbkaHr+O8DgA5JCM+JDcC+1yfokNbyjaj7eZwuJynmf/fMF
1FKzAhAFqYilLgRTSXTPhuBY6sRg/oyIxxPvxJYm2/9Zsbp0naFJBbXTudsOrGy3zlllWC8TaoRB
3O9hI6OfFcr3n6wpClbob9DezT5x417F4/IiJm5bAxHL6028st6zf7j3H/98BBWL9bWUsIGMyVeT
tjcDDr66D4Vc7+Ti7fF4Fz3VrM6Mt4IKjmrKkuYPGp8XEtorpr98fmCrRn9sYF6lu6FcGaBcoSYU
LUib2MYd9sy75Eh4CO2mF3llwhZvuR+V6X+Pg3KH3FRlitBzjRt/C7+Z9/iv9qLuxUt5yvKVAS3v
y6sRUf5vGrNiCgWYmlrCf0JCMD0kgV4CLrxj98NBA+/dx+M55OZ/kp5EMA2hDAb1cGRqKe+jsCCr
Af9m4xag+P0Abukj3UoSGDeHVwju1DvFTd/8DCp5KxmPxVvmyjAtFSfWLIOwQkMnCB7h1V62tXdt
B0EhPAm+Uyt8WlMMX3I7cwoLlybiImxKah2jDF2oGY8XX1Me8KgO5MqWopdKfKnKyWkGM0dlCTIa
CUCrIxlYRxT1KhMINHvbfFulnp7FmZNnVr5GTbQ0FTdfRi1721cC5414dIiRw5c7Cd0n3VPAf2Qx
lIGOHmOVH81h2ibR1+PFv3NIHPrmAEKeaToQq9KNyJUa9E2LcOqMfjQNQH9ZxyX43I5PpVeZXO+h
o38NN36frwWmciYcxgqoYO6iuTpCvxZROC/qc8Cc/PHsaYwxiKesAWKn2o5vAXjw5H3eWgKInzUj
Gm22/ft41PdZMHwCYAHofJvZwwD2uvXDeaEGQag19blV0HZMGHBJsp8J35hBzlqcxOiygrfWMRw3
SblRAqNMn3jmexpHtG6VJw2qMn98Bqy7esusLMidR5u/DB1IMwUMLiG6Kj1JTVuhb7Q+C3VgdOK+
ZL6b2u3H90bWHAHX5eOZuLsLZnMySLcRwSMM+DkxV+/yJk8ZsIP09Vn2Y0gh7DQwwsj1Gu5svtZu
PAxlhaemW1LTZJSH+tyn30rTkaYBA3xXGjWLDBL7HMdWxDuZl+pl62TTC1QAVtzq8oJfjXP+wqtx
sm0gST7an89tqUdBZitMY0ZlBkmqcVNPucGFuhgXZEKJMv74GMq9GH82zQsoZUwvMLx8Kyo10aIn
9J5xfub8F4uAZCw2JAvmXDr+yvmMDeVoggIGIAit7wxerSfd5j83gmQXmr4AlofwM/WSblU1rBrF
q8+dynzVdVg5sTIlNmrqa9QO91lOLDcERfBcnw8XINS3k10LbQBiNa45d2zzKYee6Q+HKQRKWbR5
v9bBJjF3HglOlhq18Ny1z8KwlVonfCp3kYfuqbTZT8kl4C1QIAWfoR6ZPfphU+/UlZu8s3OF9OD9
KPWyXENsLO6TOTSbAaDQVqApVPIBisuTpjTnmOF24Hwymb4jYzA+h2huEXNRT9Unpv6eBVSDGqGp
8oV3OKnDpz4EshgiQXFi8e8t3idNYSQia0DneGUv34cImF4N2oIKmnxQiflJYF3tZXEcozKV+uZc
9gbES2LcSHt0kXtmV5HyovwBhHM0Hm+ehWvixiTlLxsu8iW5gknoxqaHFngjZngWxnOHh0r2q1/t
F5w3I+0wZjQw6tMotYp0rSuEg0TGyW/P7XfToDleJtpz6j2PT/1QEcSpTiitNKQtOEKwJ0BMBe0k
cxsm9R4YBKBUM6kfzsjmTEZa9OgX8fkYipfKmnztHGVQg5u9O3LoaD1GlwEVFbO5VgXcOA1nYK6M
goeglebreem0/gqn3uKYrgzNf3+1UbiO96uiYYdz19hKUpAm2rbjGuvRXYyPAOJ6NFRMpdY17tga
o+njNz/6KrzXx1vvPo9GGaD23uhxchj5MCBxhFOcrtWD0UJbBMqe4Madjt1rtxLv3y8QeAxmD8by
qIxjcLfzJvJtEiteMJzzPMztQCriXdOzo6FOYw5kOr/G839/56O8gQYaJOzQ+wt13Vt7kydFgGRU
w9kPFac5JaJPPK8207E1phgb3o/WusDvFw0ABmAzeJhF+o7uwe5E0FShGDecE1VD2jREy3ecKWtW
7l8WYEL4eVhAdh1Oi74IxgRskWooYSK7UtlUSapawDHwes8WsdFWaeEMDBM7SYW3RT1m353ajmY4
KB3xIcBhgsXJJ2gx6SxA9HxTjYfEFvxqLck8T+/tecRXQm5UmDN5Kprzb6c/7KRQK0Fae9aKnmha
qLNAHXK9aqi9FWlrLABLU39tjVrsWtNqiR8R93Zlbvi15Ih1tgIcXRoQz6P1FI3ts6oAtX+hMCq2
vRiPZwFgL+8llLCNDrLwynLPj88mfx/YwTvjoIjo5kfsQqumxokXSmLajuegyK0g+WQrCwruJGr0
4VQ9KT7aG9S3QO0NqAzh2H6G0XPq25G2A9NBgd7j7rf0kYUKUWdOjmEllL53f+Dh+KmmS8iEo4xw
u649VMK1sezHcxn7+1ACFEQrR1IG2Rpr+9KSAg2v4mGJlCyO8K0hOW8Vvmea8TypzdEXK4dPg5fH
M71oAv2TmGbUE2Do1oTCgA5V7DGWgAvwZMk4cA+X7KrY9hyI00dhxsLiUpobYWlo2JjLXFnJ0njO
PUiJePALtq9wjVFJeaMHrTq+SWHdORkTVHo6jrUJ8dV021RVradNxBuPB720gHifQcMeL3YcTOrZ
kCR9XlQRN56lWjlJ2DhJm55Ab2Q/NrPg7mdBXk4GGxcq2zSkK0kU7A2ZHc9hHzxnYMWIp8ysql/j
GtvY0rmUoaaEy2UuotNx/iTVMl8K8XSuu+hvFWtGhl8I6kQGP2lu2dRr5Zn7sA1v+iuD1AloGt4X
1N6Hwbaxey7SueK3mLkJC+A24dXfQmc+nsqF2BQWUX0CpwpQ93D6t/t0AsFjmgKodE6jLdcKBs9t
PTkBo1lDfDyrffHP2IrWOPknhY02deavPKWWzgmaEUGpOGeOECff2u8jrhTAZTmdgaGc9ErwCxsU
v2tiBPcJe1xsCvBmcHyaghcVdRzHKmDSMlSQvFBihyuMbjSqkPCN4aUyiS6CYqNpGSxcdsFodtGW
hjDxOzD71CjNhvFnLztRWm6rRriszP994IwPQ18OqDzBh46TfDv+lK+bKpPwYQNzkgFj4QU9YEy+
PHEvQmGF0me/luNdOqSYCACKAM1G5xP1ruRFlMpjUZhwenyT8QQLmIpNlqy9QJYO6dyRCxJNAfz5
dNGLhy7rkLDTdB6GLkFzeQT2CrWsiByAQKkP/jyex4WIDME3uJyQocJGpsX1mqCItaHx2TOXN6yd
h/GLmjCSzvpCs0+zKLXTilPMThzWGlcWTiwMg0EUksnIxtKxCODOqjjWAQxf+G3l9jbf61O2bb65
9uPxEBfW7cYSFYekbCpwRYQhamm2KSVQfoBaMhiVp8dmlgaEYsdMhDb3U9IOQUyTSWuyfDyrh0TH
GSlfn3NJFwI9Z8ljS0trdm2Jui3GDMQ3Xg5LVWxp8l/ACPWKPcfo32ZVt+6sx9aWxgXUEDY9gOf3
zGp+ULB9pFXjWWETUwl8ALE4Q1CNUYWiNfucFSiQeu5jm0sjxKNkhmKCEueuawqy8aDkTXmMEB0J
4nlESzeY4zIQVFpdtALWW7NFJcwSX1W9RMPdy+rsMQeOHzQV/C5fsbLkSNEqACw1z4JKARxBt/5K
bHIlVUtxPI8aAIhtfsr7zJCGyPIieRMn+4gxKyBQ+icp7O1sal4ZZBy8P5p8ZCVQ3evVeVT/tNPv
xxO94Gxuvmr++6uH88BwPcOECIMGHx3ParfhIxDjgB8sBnHwY1OL83w1AdQx9FQcQmh5jmefFxNS
Z6j68D6EI/ESwc6NeizxmiLuQhiCkivE69EeDydDxztj5sdRMoXw2A179ny78FhTCzZd8gXd8Mej
W3IyM9EixCxwM6A39nYiPW6Ku0rIpzPAda3Te+poMSKegpEwlZvHphbKCoDPYkyz8ursPqkdm48y
/OZUTOf4f0g7sx65jWQL/yIC3JdXspZeqqUu7dYLIdkS933nr78f22O7KpsoQrozgD2ABopKZmRk
ZMSJc9L3tfopS36k1p/tWzveRfObtv6USp/z8rHNdmAqYbKLj7ftry2VxAOkIvOx4DKEe1C2pWYI
04mvqo/JMcubP1FLDfZzg3rBbUtroedFO4wrwuY+FLxThbrPmRRu3GH0snfa+2J6qz3OagTBwSEI
txx0dV2LUtn/rAkOWo9zGUiFOZ+Nit5jD0jYjvZVF2y8WV/D7pZqBBc7IxW8KJnguHaVdiJBD3Rp
Puv9DnV3mXJ7eXacP/K6dLMGoFe5j427Xqq9If6rbnY+1ZHk2dfcOHmomvtKjV24/9PSU+c3xvgh
Km03GawnM994lKwdWKqvINIYXWUCRNhnf6z00Tb8+QxiW3a1WnvuoJ73+qRWPCeM+l0DGbZX2O1v
VImYMaBiQ10U1RSx7FtNTdlYcOedrS+oHehqs7MDIOL3WTXuss+3XWxl08myaHmTS4JFF2cHEyad
Jh5/8jmESHCvhJnilm0R7esuLe9um3qpRghvTtpcqHPzKKLoZi4f/CLYxrEzDKY1KGfbCj6YqZzt
Cp/MOR0V1ZunGjFBuMZ3Yy0xyD+bMFQas3Loajm7Cwhk7+pozBHBjmp37szk0Sb7PVh9Pxy0KArc
OnW6p1jV852dKjUCDoW9z+sOKanZ9JUvWj92e6rN2h4sRPacTnL4bgwDG8XZvtilzHttRKmVmwVu
i+VBS8mJxpvg5WXXVnHY5dq56E5ZWz9l07Pd0DKw7Q03XQuHl5bEeJSFUVHNfaqdM+sAfgEA6Uwm
VO/DvLhTojdWCjMYSnFJ6BZ6cIi/Tv5jl0+uNUp/3N5gnf0T9ndhoeVNKKPsTT/oen87en+14/BD
ZCXfNToF9i1A3GvcFsfi0sTizhcu1ErZPDp5op0T49Es3lg1AwbkEkOnHq3xNDZvLJCAFFXT6dSa
k6fCThTvNVA/8bvfWSvPIW50Lj1xpkpJmqRpzUo7G7J00qTeQ2t864m3PKFff8//bAguFNedrLRt
qZ0nL9d2qXnMvCL1rGP9kNT7yt+lX/5faxIdSe0Zr0oz1hRRejdAZgHBvm3hNb4GbBAjKRwJ6HoY
RROWpI11Odu5pJ+b8X40fzb659bVpx8d0i9/VupeOty29zq6YY6RMdovS9SRhQu0adW5DiHoO+OZ
hyh/O2Z3ctpsGHnt9ii6yqhbmYRIGq9C6oO8XWMmsHieh5DR9SlvYeWmq7RxzJcvc+0MUA8QPJde
Ev8whXqL1GRWUEimcW4PZgWN/HySPCk618aXj0q8hY9c+W6MVTIDwgQ21U5LSAXSpA+aJAqMs1ll
pwromLTLtf6XUbWo1VkUjxYhbG450d/q0ZIHzWpYkl/WB0Sqa3QzWlhgkQU65WMY7U19tg9VMih3
Q2lB9dZZ4RtLa4tjpQbF3WAk8cZeLgsTvzJTdxSUuPS5EoUrqp5jmIn60jg3e9v6Islupf85ADeT
jrcdc3G8azvM1+EZJjU0qPResUi1swkleaOc53BnyJpb/GmOB2PaGnF4vY86CHHeXIv+ALM1wnLC
hf5oykyFF2SVHqFTQ0Ky1pw99bT67vaKVh54i63lXGv0AYHasOSL0OxwhcpGYyhnZf4cNc5nbYz3
Kq31RN4Nzb63Iq+zGpeRxdaegV0dI1O9S3S3KO4jCYDWh1rfJeBv+r9u/65X7BY0vhjjxZGXL00a
LcSAyoT2PaJ3dR4g0WphAu2G57L60lTz975VvIqaZdpDVhvInha/jYuIxt/buvpcyMOHCqSImat/
abO98fB8fZzBQ+l8KKIhlX4xaCj9MNQQHapnRXqwssIdpgJ5K8+uw0Mxfxolt5w2ovtKnrCYxNri
dMs1er1B4xDkSsyfnLN3U58B1vd3cZHGbiAnntSSN8ix7fZvKsc1E+1tOOxlI/b83roP6m7jmL0U
g679H1oj+IGXoS+4iUX/t6si6Ycp1M9D7Tt71UqyQ+Ur410/Vc250EvZLQvJBy2m965vF+adBGKb
OdSh/7nhHkt0fvVLOO7KotcGcFV4TCZ1k5mBFOlnSxldI9xb0h8tE9iNHbsKDMLpm9aTHyuEiK39
bcuvPYBPcGFYyJbkNrG0RucTJE4Jp+RUMPGS8ZL1MudBSp6bcOPdtVKxh5eZrodqLJLdsljK9m1J
AQRVm+fwVIQfummAAPwonWNKkNLg5m3uGoPbONpBLjcgFyuxAdOEOwQflolmEQ2daJkvBX1nnjUr
cqNMcx396+ADYiE4yCEqxik0k4e63GuNG/xJmCjqfYlSql/eTfpTFN8HQbp37HHjd72O9svPItjD
nILgm4jPUO2ozWN9MM+Sod5pzX0ZQIk9K7u8MA7+r4NgFUNTkKNgFF/H1URe2z5U9EEzJuvcMQJb
nWp4UpdqYjwd4vj9BP73bT08Ffp9GE+PlrKVTL6+cQwNmI1M5YT9f1We7YacFonTW+dW2w/QXJr+
+x4Fuu592v+VVu+sTyN02fkYH+dlDuwzyK1p3BifX24b4ahd/QQhUZKZw67HaLDOZukp0kFNPoE9
pXj6ZLePMRzht8/X67vvesHCwdZsZc4labbOPH9NbyiRbLLKCSyJXWw92F+DetlaGkTkgWSZFG6F
5GzI2zlsM906jyFDleWnkNab+ajMYLn1or2nOhEDvLB2qf+UdM+317m6sRe2ha+Ktk8MO61mnR3r
GJXPhf8uQAV+I3i8nFBh70B2aBwTSBOZ7F6+9sXtDoTByJtUi9/pkoyHVKmvR7vA8nt4EPImrnZO
rNBIbisNTEfUwtf7VDXK+Dkqg7JyYyah/btRbqJvFYI1nyXHQVWGJkv+Js5G2Bz6YkKryOH/HOxy
OWUuo4/C3L9rk1i2vXJOZxuxDLC8uz4YrB+MJkelB1tvkXnRqNQfbWPIvujhJH0r5qUawCmYrWOs
ZdzuxjBb5gOEIVJ30PWSMqESgQn0pFxf/lIE570hadNv7dygTQTjB2Slmo9MUloDRDLDZPw8yJ0/
7PLI7BnT1JTMy2ONaZ2irazcS8ys+BJbY8eLzCik5ww6LzjCaJAa3oSOoP081uTuP6Ao13CCYaSC
AQJ8+l5nQ5O7Y+Yb+ZuZWPe5a7oUEnnGNk6JkqaVV9Z+toN5bIBesLPTEYqsVjrNshYgHkWFrdmZ
fJtkNxjz8N00wybzmqyn+dKpauEcpdnQg2+ZUxJx5M4oqkNU6PBrTlnRax+nRk9Pkw9CbaPWL5w8
0D90B7nY/xGeFF4P1qhPeVigb6mltEsjyTx3Ud67drdxdws36N92Fu5zG+EbQP6CHThn/HlGLPZU
ZL7zGE+O7WnZaOyqJItgOBnqY+009n2hVjtJqX+RVex/1lE54A2zdESFM59MWeIHlRWf+pPznW7v
7VMtxMqXvx2JCJ7IZGtLwez6vMWhmvhaNsenNJ32tdXeR0brDTS3svKD2hwL89cQhK/sCdHSGQO7
siTsWfioLiVM/hXu5piQcOG+siLkPEXZKLmkKAyrmyM75DzNjfPWbNuH3inv4mQjMi5/20XM+tsa
LxGd6jm0xWKLfOFEmpDXiE+1PstekQWjp43KvLu9U2JN428zsKXwYgTWB6z0eqvKoshaxn7jU2UU
B12+k4AOql5tD8eZmvSUpjum0HdNvFXcEAL/K7vLn1+E5LIMNUkz2TIze+P0xzZrDk753JVbC1z9
jBfrE46ZkSaKWlSLGPDoTu+HjXfjWrBg8ODfr7cchItVSA6XZ798PbWhTil9kwMZ/N8Wp86qFQCQ
i2oUcjiycJyG0oir0ZA4rE55HNTGNTOdNOfX8sm/d+TCiniIHCNkxipgmlP5ZPql16qE6VTeF9OP
Rvt42+1Wj5Jj06+heAKGdQmOl99NbgizMAufKEIbrmZAMKglkbxT6yA+okkOeXyZbCknrH1GCDCX
gAt1Ai/Xa6NB7iu4WZScFP1Hiz44tXOmKc63V7ZqBO4/ynaMPb+aJfRZblbaeXIadeVNb8hvgtZ4
M0JrcNvM2gdEqw8ZOoDTPESFzeqzrJ/UpEpO1nRI6m+WfsqDHeSRu2Rr5mt9Qf9ZEqLe0DMQIqlI
SuN391Dl8Zq8vZRVA0D5Fl0hMnzxKgoGbezKFgOVnO3t8ShPTN0EG869Fm5oR/1rRDhCZgpFi9wV
yalkUibZF8GDlR/nraLg6lK4Uqk+Lo9VWdgVDcDynMgDm1/v5YrsMPdCbvPb32ttKSTpy+AVrz/Q
rNdunMyFD8O0kZzqcK8zaul7Ds9wdX/bivjqfQkHl2aEIyqTYDWWFqUnuWbAnCLT4NWz8ocyFfQ8
Z9/0ETvP0h0VqnA/+h0zZq3FyL0uda7cosZYTKWnWVN+5I0q7dvahHgjGoNdr829Z4w9WnOTNn+4
/avXNuDiR4uv1FopS5CafJuhPynVUZv3irlxL6/lNgsk3cBXeQ6/agD3cRz0dUsT13zsuo+VHr1V
m97lcYpc5o9Bqzc2YnVJ4BQdni7UKMWJj0oOiqJThviUOW2861tDftRqiGecOjaOt7/e2l25yMz9
Y0rY8rrW4zGOu/jU7K39Fv/d+jqAxYGgsWH0Ei78OR06pV6+W8qsPP0ALyxnzxk2wu/q4aBF848V
4bqvtSmYUx0rjUovNSkfjCn1nO4b5Czvb3+s1fXgBkxecKlwj10fwwawfjlBq3Fqo2+GdZ6D85D+
zmIAby29GQYURFiKmXbVlLakgEz/ToPuWjPjzc55M31ee4osqoL/2BHClu40iaTO5GJZp+2NkhlD
iak1afIaWHYQYvMcBWrMcOMDrqaeoMTBNFvgRF4NGE20aJAaJHmajNIL07fUlI9Qdo39gP5F5IX+
n2pgeXbD5OvtrVv1c94l4BcBDVDAvd66slDjURtIBNI49ir/p1NsTU+sOseFheXPL/Ibqlh6HTY8
7kb/4zA+UBx2h+7T7VWsBqKlgcswpmFqIp9kGJnmYMY84ez8KEeez6CvsneaQ4yA2hZqaC3deGkW
/8+W8MWaoU8AWmArKcELF/AN6m+BZFl6fVCNLeDQ6vYsZU3wmHQ8xHpUaM4RgyekUHYgyzCX5s9F
kW5U80Qlz5frjb96maIjW6OVcb1D1rjMCdZxcqJP6NiNSy2viR4Oo/1NUvdt8Ul/D9GdnH5mvjxG
+q/RXBi2xnFXDombqPnh9l6ufd+FFRTo2TIMIz6YO6mdpzHNklMv5/s8O6vAOib48uwM9JSzkUCs
OScj9KhBLdPtFIuul174lHgjmdwxvS/kzK2cpwyVktsLWgspy8FelLTh7hVfr5PilP6Ihsepa6WH
OM6gh0n3ZS27Sa/ULAvC/qx1C0PamhRfcx5AHKA4gLwyVSMkeq2ZtEolU76Rh/x9zp4NY3J/e22r
m3VhQgiXSaebnQSz6Ininmnp7xXjKdbqQ1513mhpG5u1ZUw4edkyXisZxlKOOiQDio0w7dTRIdDH
U6/bG8bWQsrlxxPCltSNCqrbGEvK6a2Rzjsz0t10yPaW/6ZJ832qbqaZq86oMQdBKrWwRAk5R7ZM
maplk5yyhjqHm1Pd67wGHlcE30MVLKSZ15CM21kO3WmnMAUeKw3qr1Ohftez1qrcKKyAoJKGdn9m
tdU8Z1MSxXtjmKLDUnpF4qgefgRODSTEanz5Qzhake+aXeI/d6li+xxuio5PUpKOG6ni+tocXjW0
jaBTFFIexR6TpEP5Dbwf9SHFDdo72Fk2TtqqEWatQHTyH6Ykr0+zH9D7nSjnnSQ/cdX5yAyjK+vf
brv86qmiAfQiEk7sFL1QSnNeHAmPwAGtoQh61n0xAsa/bWX5HmLJi3jP17KZi0Ft8HopsT13tY22
0omBiW5gSAUQ3cMmjGd1LeCKLQvwrcwFcG0lHJu8sSzCH2yFjtd9uL2G1e1YZm1o0cALKsJCYhv+
+sbmbzecj0n8xgprtw0/3baxuoILG0IAl3V0qPOIF3ODgOe9X+SSW0V2s7ttReTb+vuK5C27gJ1o
8oulwbmVfECMy5t5Pkyp+8V+mtw+ALh6R40+Td4Zd3IWe3J3ND7etrwW84Cl0WbkwQNrnbBD4wST
gZmaXFBRNu2boINnwsrRZu/n4lEa5JNq5FsS9Gv7dmlz+fOLjE3p5DxuWh3fy4cDYgdPUIHsm3rc
+KjrS0PozaAsTqdBDAlR09TDYCWnUNd26CjvqljfqXL+7HSym9UbvQwRqfCyhSDVDK5DnP0VFAod
+14vgx5fR1K2fxMiRPRQ57CZPHTmsf1y53y4vXNrX5FKMp3iZeoMIeXrr2iNOb3ulqJBVTynpkpJ
FGqKuNjftrL2EVEJBRsHrJx8SbBSRlpuZL3EXhnTjtnrqYF7znns5exUFvlvxNdlYgwiYZAHNEuu
l0RHjqfkrKF1H8P1Vx1b5Ma7rQGE1RVdGBGyFsk0faotKulSMXpxD/AzOsza6Pm+vdO68+3Pt7pJ
OvAwANrLwRZ8sJjyuK9CfLCXa7cYzktLr99CJ2wZWVZ8cZ7iwkkGOcdIQvsunv0j8+uAxaKN87Rl
RniFO1pKG1Pi2LadO4bHRHrakvLcsiBcSn02T01QLyUlAEVlD6M9kr6RtQEnXEKaePUh0fTPnoiF
qykwxkCr+Fy20Xg9lHr1/Bs9siXBomhFF4Hoc70hxuAbhW8thyY2Xcv5HsfJLoc47Td8y0ThYJlK
XNhWr60oedU6msQ6DPlnXj8FUQdNwW8dyQsjwpaUUdr5dmonp6iBlcQAnQ7r+FY7ZC0ZYWzln5Xo
QrcgKaOhCpdIbSsP1bfUf1TS/Rb0YtWGBdfRQqS/yEhdf60YGILdZD7Jb/hZ637m2nEIT5W+sfNb
VoQIpkx2FDJ7SlBWnvIdk+qk0899vxFV1q0wG7cwry+TttdrqXtesGocp6fGyO/U8CFpHQRUj07x
7baHLZv76qQgsf2PHcGPAztCuqJk5g6Mg6M6nlw2PFEm10ZKL9K+p73sbSZcW2sTcuyio9PdJhm1
8K+x87F7Y8FDAvvJ7YWJELeXy5qCPkkBMLcFWHv9BYHgcF3yLU75/Dzb6t2oQQ7c3Ketp7W8V2S3
0X+U84dqBnqm6fvb1tfCHIPL3NsgtBfKu2vj+pzzSndG4AgII0MfWz9Z0afbJlYLfsvMsErJBdIP
cYrSTGSlcWK6fqXuh54qp0c9mt5YPRwy6TttetvBM5qD6TSaX5yGWj6tSmuJesDyP0hor1eHtIvG
lAzBby7+kMCrVq6RPrSyR3v75+1FrrgKkpcKdTlMMXYluOcM8cU0jhUjoSCvKf3pXXVIk7t8qyK3
boeV2EjR6paoAFvNUhlXSp2ebF36OOrNt36w7vMpeCh4jm545opvsKb/bC2/5eIuD+SiQvS2TU9W
+2BEe1YV9hsxaiUBujIhbJBaJcZUWCynr7gAswj2PVWLn+s0OUOnc+cgVnN7n1YuXADs0J3rS98R
rMr1mjJNq5pCxxfl8PMMZNbeamuuxKkrA8KKUjtttLElb5wlEsZ9pU7HILu3n4MiPJh1c/xVvu2/
fXyhekD/hn6BSFZc1q2hpMhZnYbA/CGpxjOy4Rvp/arTLaoDDNxBpyVmKaMzW9I4saa28/K/yvYx
cO6CciOlW90ZYHowPyHIBX7oemfGRvYR1CDA5wy89LZxCMdfT7a4ov6zsPyCC3+e5cDxqyjl7ISm
S++GCY7fOTEXFpYTdWGB2ryWTTMWTPVcAd9J679opv6GEbpCEM7otKBw42sjRmwpRZByX2TWY/m9
c+79jTthbScuDQirMIdy0pMcA1rhMsE6JBtncO2I0NdiSofOkwyP4fUC5FruddrELEDuS1c3AgYp
nbtUtVwLOld9OCuT/N5Qw7vbR3/Niy/NCidznNp0yMs8PYX+k9z8kHTq34xlBlttprX7jnfjf+sT
7tSRElRsqqwvTu3o5Oeq5LXtkO5g8npOjbfppLydIudrPugmzXR/i758+euFTOnKvJAmB0rf6WqJ
+dp/O6cfGNpAhqKDLmgyCq/xN2oN61+VhgIVG9o2LxxcFy4f9U2YlhrWEMEJAdmq6LynD7mxRdu5
akfVFgsv+tKC1/NSVkLdYffAWMzdg1E85OkDUiC3fWRx7VffDjIuIDwvhRph6yRLj+tg5hrHhD+c
Wclmq3rLhLA9aWg1MI9hQtc77p/E+gzC+62db42drn+wf5ciklQmlsOEtM3VmuQL9AU9lbk6OL8V
jBjyI+PhHUs5WjjLJSDCqu7TU2t/tAN7RzgaymojYKwGpKUiCG6WEewX+Z4LH1Mmqfallk+mSVK+
yyqaIVJs/CL/1ctFyu1GFmxxQinVXS9lanO1UEqsNIq5Y/Ohu68UeLX7napsuNnagriK6OHAq7uo
sV+bAmydW1mrpCenLNC/sVLZo/49bXy2NU9bqC2wgwbKK1iSNKtGD5SbOBSBwtb8PxYWhtSRt7re
a57G64VjSa8DALdwc5d9axdGquHR4H2OyeDamhdZG+/M1cVQGn7pRixp9vUnS5WibgNV5WSShvSf
ICOzm41QtpaMwl33jwmRO2HSUjNsVXYlQ0y3ju+m/skMjopsITm0Vctc8wBtQV4wT8d8iSwuR4uS
ajb67NRUwYGH11J2vh3KVi1QJ2XvVXBhtvCsTFWJN3NILqJJiStBL5j/BriOedD/LAhP/6zsR0N7
eR4335oke8i7n3L6MbDSjYt79UK9NCQ8rsLAiuBIYCmAHf3ggYlT7Wx8pM489QcdbrPhNzKsS3uC
Q8ed5gz1ksYtn27BcdTQFGy8fNYODZyUzBtAicYJFbbHTrqpS0weV6qvHaXadJMGkZH2q19sEeqs
WoKWA7Q/55MhyuuTU2VFbXUKIVqTPxXVs0NVIdLogWVbQjFrR1QHWsHrSgNLJkLWQqf1YU8ZX96L
TaTd4wzJ5rW25taXRoSDQxRIyrglqAWmQdXgAUKD39h9OJaVpa/Ki8dalnlx28R65/ddj4Uha5gN
AiBi/JCNjbfI6re6MCLcm1qgSKaa8a30KNs53c/lgMI0srsdA7asCCnvoPdB0kRYKXOmBNPetrzR
rtBLg9Zk47JZvruYOUFFR/R0mEqk6HL91apJz2HgJD73X8yf6ft8Ttw7CX2O+vNWs2ktTEO9DUUJ
8CfepML+pDKSDPkcZyenhmJ5zuvhryaATycMZek85fm33uy2aKRXzxA+jSYPuHWGoK5XpwQD2uVp
knGV+rQ+R69OGlfL+505/Li9ZWuWDJNKvQLKlHxK2LJICqWqyNPspBinpsx3ZXiGHNiV6o3huDXX
ANq10AYgrYEm+vWKxqEueyfIs1O39yvve73F8LL19wtfrMx7ya4z1iFbj11xAnYd9M+3P9Way10u
QThDzGmNeYks7VLLGYfH5FsxPILR9TrtB60BpicfbttbCz0QBQCYRJ0I/XjhvlNoCeWwOmac2QmC
Ht3tfgPbRza4lEpBxpCJCJeC2tTNGCDMd0oqnym/ap+bX6I/amiLrcLLki2hutWLFeDPAsEB6U/E
u3aCbCbzLLMCe37z3GThuaBFEMhMtsam5I7p9yD/OUQHxZ83tm7Nyy8NC5+y7n1VyRoMN2HNxB8y
2FF/8LNzugUMXnND+AiX4vbC+CrS+7SRYeSTg5tL3dEqHvzu+Dstz4Xy8F8TgqdncjmPDfNUp5eP
FXlT99AHP2+73tYyBFeHsycORoi/T0ivDPE+jZ6s8fj/MyEEHjMNfaeGHnf5UsxJ8KX0YuMAra9i
QcdQKV84ta7dTTNiCLvqNjupWjAfeIYhl6dZP41JCfa3F7MWGngnUi7gpqD1KWQJcZCXSt5jyR5b
OCEqpechZ4AodupRRlYlaJ8636zu5qpVvs69utXYX13pf/ZFOFCZophiILV+MuWv7JeffPy9/bIh
E+T4EjTEs9sGUrr0MTlCdunZBWrLs6dvjQasntMLI8I5leyBK9iys1MUDMcgGHdDf45s9bkcfiMf
Apv172qEFD/1HdmcMoNIBGEoE2hUXqxmI+VeSxzgeQX/DZ0IybBoI4GoqDL87KSFMrzWT41du7ks
ufuNrGutAMcdsbRDZZ7Fr0piORItjaS9rEVSXdQ/w/f2hz582ryR1lZ0aUm4xI3WbHK717kBUX0I
849+9VNP+0Pb+G7Zb73Clr0WMzxrkQY0AJ7D8yqc3gHENypNGEt+FhDUMWrxqO2e7c6bfDf9am6q
fK6doUt7wuL6LOojJcYltLk7Wb05IsBVeHZuumYb7ifGB0AUj8fB+QGv2SEc1Ie2M7446uhVibkR
uVY/NBWOhQESuVxR90r2e9jaUGY6dfLDEGqHrvE9K39sjff+oN/fjl0rtngYLPNKC8X9K9AlghST
zeRqdJJKx3xbTbLpagGaD9LAQJbVZAWaa0W6ETBFMYyl+qUtkPglDYBWRuT2MTKrjVCviE4Mt3j+
J8hE4AofHbdS305ltXe06FmJn1Kph3zw6zhQUVY+K0W3b8OfWr5FtbMSdvgxS6FXtqAJF8FX5uBI
ndGX0Ul12kN+MBqoPyBfqoqNp966naWaxBXBFS7kP7lhhHKudhHzGnF1YOqmcXU9GvfMYw13jLlV
G5FhcVnhCCGaJi//JcFnWun6ApQgYV3km/jIHZPqc+Lnu240flGY4O+tvLAiBG2URSNLi7GiMfmc
14cwOuRmuuGlK6eTeh+VRdBLTD2KTRyozZpQr4foBKP70VKfs1K696Pf2Z8LI8tRuXiKl1nO897u
aaIwGxp/8LUf8EFqG9fCqhMsH43XPuUYsbqcQM9YKhYr6VXtIZH3P+YJSqtko7j48jp4tfcXZoTw
GU3GpM7+GJ2CJPQS5SEx30a6dCyNyRta/T2Edq4anJX84yTfO43pOc2486tmp6tvWh7T9d4ZT1b8
DcYRy76rtTvO8klKmvtigFpWeWvcg57dd6W095sneytzW4tJAEkZ4dMAitji9GOvDlURKlp0goyt
lh6r++SP/kf5GygyTv2/VsSSZYZcdN/qWCEFJbfzEqjWulbfqFSsroU6BehORmFkscw7Zgpd5sVK
rnk+DZ559oJnv4U96MOvB3KuC1DU1IiBXyyOd+G9ymhJXdvRAjSAUz+ndvBX3UbqbvYz6WgEExXs
kmvkts21Y3lpUzgxcygNadOxOK4Mz8y+jcpD1G3cFWsHhml6RqioWxqM+lyvy2hHuGLSKD7R/IH+
66mxvhfWMTjcXom+FiyZV+IGoA5HoVRYihKnpRpkmKn2+rE/SXdwLeQ7/x66IA+2dTjgXMtV3MJL
3ewQHpL9Hx8/15728LHfG3fBc+01qjvcW0fIbtzaS+6T3afczb34mN73PzZ+KysWz/blTxVKrP3U
hX5khfEpysmFmu+hdrxtYA0kpl1aEB400tg3qerzMTQzOdKPO5gjfJryh1St9iPcZHb8UBsLObVl
wcm3NeAuUti+XCkX5l+mxi9c2R+SINc7FqjC7wwdWje7zVfglyhPvO2/+V/ab+MbZOXDMyW/2ytf
9wIIiYGOrbBBolfUy3FawPFSofKbpnm5Cy3F2Dg2IuHi3wsEnW9zlTGI4gh3punnFRd2DbmYdDDi
r/4Q7S0zvis7N4HbKHLRW3FpCObTrh3Td/pwRw/SRPqLCc8Agqdps+mxFqWoKvz7g4RD5mTIbAYB
E80W6vY1cw9IVI2q5ek+tadx4zJfX/5CXcFJg3bWFEKVEYaZDPEz7tVMXuknu1kN3cT/EkJT3j1p
T/n3US1crT+ofXwYn5R38nQIlOeCig1qi7d3fHXlF79FOPdVjJpaAX/UCQVya/5zkOB+Ku4K0y2T
re712qwLU48GkB2quksaeB3KUsQfHGNgyt6XzzlMkm3YuonyJFUP/mQd/CBy/XZnOWhP78eF1g+V
iaHfqMSupt6XP0L0vTKiG6AwUs4LfnjsiVre3DwFblS4wYf2pzPulK+xOzHw8KH5sDX7t3ZhXBoX
/CwE/6JnGsP/U5DtRvMrLStvU8NqiU6v4iPV84U6l48sJotOVE/VOLPC+j4l8VXVhyZ/GLLvsnbq
+29AO37jhmIOBawp/MmwfyxB5SJcGXOZO8hlcnjahyqiMwnqMyqo+2whE9YqqIgwaqgaUbTlWaBd
Wwri0peA4MWnPOm9PHxXKZa3dPN8qN6cniEOojSPxHe3j8jagA9U9JDNLEztFDYFv820JLaykHHX
sXQO1Zx6c3rw67+G2lVOSew8OfNHmO0e4o1UWeQM/DtMkskAfCZPoxtyvVxFDkstHdT45Kh/xupI
I7HYG0bkDsVjHga7OtTBck1uixxtOs+uGTV3vLE2KhFr+Qde9O+PEILV6OdR3BgQCMjWZxB33gBN
ASOf9/Evsp2+rBYXAqYGUlRhj69Xq42ZYaOnmbDand0e5m9t6ga9F/1pcxY33gdr9xwtBUZBwMU5
ptj3UUYzkxAQ4KkTGT8QlhtQxoqtjdC6/GDxHFrMmjNkRxGDObTrBTXJMGfcKbiNsUdeM6z22rci
PHVQCm41g9ei+KUpIa4AgKNPW2Jq8IpPyil9X4IadX/jGFwaEU6fXoRzkgwYsdTd125A4tjtvXh2
VTiAgaOdb5tb/XpoXMlQL6moRwvWrLiwYzvAmm/J95O+tJ9dVFFHBYYOGH+bDTdfi8yWA0iEpj1H
XXwNWRDbLxghguagRV5e+U9Omv70a3/r8l/bKrRN0DKmq0p8FrwCJePASWT4RlqtvjMUBE6yx7k9
okWuhI+IEgRV7kbmG9X5hL5QPRxS2bxrei+cPwTKFmZp7RjYcJICNuZfiNVce+hYDHIN+xWcZ1qZ
3NtWG++joFE2DtvafcQhA0ELkzNTF0IEyYtZm8pRj09z7x/DVNrnEXD9sNkhMO+2+UNT9efYKjcu
+rUNZdhHhfGBvIJ/XK8NKhyGP2iCnMLe9mB7sJCZ3bxq1z7gpRHh6lOUQlcGMPSnuT6X8yc9nDcO
nbrmLpcWhC3yZwo2RsHHC523hdntfAb1jax4kCGVyK3ZzYLlWZ110kOYvY2TJ4mMNTHcuEoW7fSB
ETfd5ZW/H9IIGKf1Jh72QTofdO3YKG6u1HeterCirXn5rV8tbHky1RLD08uWJ6epQPPdRnDja5R6
UFpvfKH1fUagHT5RoOzq4n0X2QckEUZSOFySMAGAV4pciZJiqhxuR6PVjQYsT9eELICBhmsraESo
feJjJaxtgOaRB//2bQur67iwIGy01CjzOLZ8skIBqDqYng0Jd74FT1q3YoGBow67qEJer6ML9DTr
Gk6FNVq7ntbPUsMap+PttazFbgQC/rUirCWL/CqEfACuo/lJ9Y2dM/yg6dfXKcko5L3Br2l0v2QO
KMSj9gUihiq+4G3FMI165sAVEuVvqOdlY/LUwbIJUi/4HWcDVkX5WmWi0BAWFtV+kjf++DcV5UTG
4AwfVWWL2XX5vWLiwLDBv1aE9bDUGSm8GWfryn3aoZeIeIwUPMzN1nt/LTQvJUb0JZhTBvN77Q6W
mdSt5bNRqRn9H2lfths5rmz7RQI0D68aUzk5J9tlvwguu6x5nvX1Z8n7nt2ZTJ0kqi+60QV0ARki
GQySESvWQjjJjVIypOQXWjUKMba4zkKG9LFrLEaGK4uz61xt1zBTfCYIsZHqvDM9nrdHrfR1tfNX
eRO8Vh6t1LLoihKQZbOYBrqfyBXL47SMJ4wwzioN3cuVtBrk2s0y6DaUiR+aPfwJAlMR7bEy//Dd
Il4ZJhYxABPmEGY45+W5xbzd8eIfNFr9G3+Exq0ICN3MU8gTswnQnDd5YMv1NMEBIjRGFqWWKTex
xSUDcxhquIh+MtkC43sgjQ4bxAwUQPVWiNzhVetA5C3mjha3lEszqUExb2aIcKBcMxNizP3Nt0MS
M6+rGwZxUC1CPeCmFfgqNby0OlTEIfaaG8GOXae61SaJo8iWUp4eO+jC5pvVy6Hji4IY9KaJx17g
CwwnJUmM3BTS72DE/1UGoNnOe8Xw/JxySVk0hmQrOrCQtGZV4vBS2mpIYgaULz07ZtA1Szojb1IB
avNhbOFCSiNuWrSnAp48k36gWk7uhliVeqlvQIEwCGhw7bh1OtYGC41rPgw+H0/kwgYA0hoyAtDw
wblJZpTTUuULFpsP5XJ0D/jJgLQSmuNNsfAiitPQTBFBpR7zKGBAnbPlPGQAwlbnhkivIM7xeERL
iVl4JmLJTKkL5lliT/d+WIwoL6C3Vj5BpcLIzfgSu6zuPeXbwuhsac0Yucu4j80u7L8bq0SQxrUg
YlJ2vkkZgaHofxQnNh9bmPcUEaugHIWiyUxzhwojYYFJoPbSKujTrPoO9DMsFJWC/u2xjYWjBkca
uoNFDe8sjXwNB9CWUQoJnZNiGQyQ4VU2rB9bUw5BD87Kw/RtVhNjvh8bXXIMIENEUD6gYx5159tg
MvZJlOeCinso+rLi6j1BHp+hrc/CEYPiFjrQkKVBwwQJxk3lSokaPKC2jV8bscbbrH+S1oFisMwz
lf12yRmA+EWwAPMRxCSI52M6tjLkFWAsz15STbLDdyHy9D5KDQD6/sXkoQsIiPmZh/WO5a0oKhb0
IhhXlAu67zGsAxBWahTVSFP0XhzVlSniscZMkEUQC2zgEKAAtnnv+9OoPlXIk5QF7WBecnY0niDY
IquF4gUR4NuuaJO0x7A0/9RBxzfNRcqpvJSnxNE1s32qSP+gIf7W7aK4D5RewBmCLmLd10rceUfg
aUYjhopNWE9OmH5JSH5r7L/oiZ25FvGUF1U095IOLzBy3PsRmocLCMy/daWBJ/1jr1g6QqBMg4AO
54Pcx7zlri5wqN0HETJq4MUak0vSDpDnytdhpFkhrQy+tHmvLRHRtgvCsYUaFZjdmgpyMKEMDWRv
4A1VSlhKAKSZIgIgxLuiIc/BQ1IG30X63VXvqkgBNS3PGwI5ti6S8zKxcSs51ZJcwWhYMTJyJjUA
kM1y3w5bynGxPBaAxuYXMTp+Sf8ui2SqCoylH6wuX80aIZTE9PJQ/rFADEUVCr8W4WlbdTR+AzPk
bf5NdwsQSf+YIC623tRCVnimT/L4t6DQq+5joh16tHkiYg6oVLIAXIbgDihc0ZYgebd6vFOWghoI
6maScggZ35UN5GIMtDEE2wdUJaq2gKLTLvbcXj1+PbazFNCu7RDLUQkxVIcz2OkgJAB+VSZKnb+3
AFJsJFg0ZEcR1m73vOpJWq4MYM6qOBN4mFF4efz7PyBN8gJybYC4wGlFz/BePNMqQPdcqC3eynMD
BTp/pUznPvyeMjdC+T2drL4rjOIVSmTyBGG+9zHV9Ggd+W5hgl+YoRGALPkIiKfRNor7HsBkxMDH
kWmqWsV3KSoYaZk/g3+kgnGXlg/VLBTQQDKCs5YIc30pDEqnaDj7ILlboO1AlCj7dangjJvXPyaI
YXg+n2o5A9GnJo1WPr8bo96QBxNI/ScvAvpc8FidA+hxKC9NperlOc5NyJA5ORebQnCSwk1V0HAt
S7emGdMCtwIKAI+tW58ahaKLuxbf5Cv5jpfPwfjFReWGz4R9JYguBFtoMPV5lHdOBnjL/O6Ze82I
iU7Yie9A6Ai+iPzAcaVdKF/tnJFON3L6/Nihl/BnkFKb+wCB24P3EDeAAuJQecGDPUvdyetsy67U
nWA2trTpVrwpHWMjteRzuGuept+gKTRFHaJgJgNYT2OIZmorDqvTpZEXPe2fjyLr7wOTQlY9xkd5
PDaRGK1w7TY6TVyFrOrEY202IKEU290wioYahsesHg5qo74C6Ws/np8lKMD1/JBVEFRGGq8WcYQw
T+mKWcX7dO3Z3Ku3Au/kNnJalyaVPC8uufhYdTRkoqsdbMlEkBS9uOCH+cxq0c0a9Do/vHYFaMMp
2YMlr742Q5xbKTydZwJM8dCd+dIIcwuHcLxCfGoolpaq0iKKG6CWRt4O96Q5dl1fxCqxEyIFNcy2
FM+aVH1pfrMRE6nRp/CiQio1tjLAGrxKMblKppxtS4ERT3s8RPCi43Aq3BqvWyblS3D8bmPB8SbF
KJvAHnIaKn1pxwKaDSgDgJBIURKz6QujIJURMH0IFboclQzQmFAh1dAiUXTiZ1AzlFLVokHUa0Hc
/aOESgQlZKaaZpAxp4GrulJop0Z1zGhphMW5uzJCzB3H9z6ImkWgBlGr6UBDWGrvvErZYUt7Ha2G
/x0J4R1T0AGALUvh1tYpS/9DzUBupeufJuJoW9RKXMw/PVqJmerxRnCiAgg10Wy27J/6mB2mDfdL
sCNXNPBaPIANweGG5yZcqzToiTAvyKNvIU42ja3w2NHwLVpg+pvgKzCkX5IN1BQq4YnlrYUtZ+Ng
y+x+GzSbwQGmKD6Im/RtsPIn7zN9avaxHevDswawgfk4yC3eaq4nag4WVzu0CybWC3x4E8KbBVZY
xAPLB6udNYZGiqT3unjTGl2FQxujG7oDs++/GiuEnOxKoTwKaI5NnEcKP/LhNDt2ihRV8hKakRtQ
moqWIuw/o8U5eztahi2aACpUcGuz3cl2taNM52OPRg3u9vdDKclZicFSs5blG4+X6vH0oF/g9rcz
0etzaV4p3Co/c3MyWJPWz/p410Ox+9aExsQeLnj4fFnesOm6l1eceng8CtoMzX9/5W+MPLV9MsOR
mW6NParXHE01gjZPd1HFC1DBmecp0TsBvKBQT/iKwd6D/MbjsSwVvkG4/r8BDLHqdjAcjj2/U2HK
9PI9b3wDaPsWmfGety7+pn8OS/0POBp5Oz7wmxGvaSf+1T0nK1rXLm1OiQATsZ4oxoCEbCd1lw+4
pQW0y/nst/93CMPl4XagE8f6VdniOBCBtxb02OReGgcVzCdILitPmfN4XmluSASCHmpqQpXg4M62
9vDaUuoZi9Wbq1Ujkw8CBEYrfx5M8zXuGWM4x06CTNSo80ZxxuMuXFXFvs93I+2qsJibv7ZMhAc+
qPKRKzGwXC9MDf/ZRp3ur/i32i3d3tH2aGXrIRhH8dN5vh6s3g+U/GrPiV2A1lAPbjqBG1nV89Cu
Jb0zs/FbUM9BS3EWmjUiiJTKwDAgfA63lYmuzV/dKnZ9gzMC6//LSUi0wxAw4hDycyBhzDIo7FhI
rFKmnBeLY4F6CHqAUOhDG8Wt3ydKqxVIvGEsOLqDNdBkghUMRvo6bmi0actueWWLcI4qyALZjzBv
LAMkysDr2sTrw6A4nQa4TDVCJOUXl+tBkh7DVgEQOnFkVXJUOe30JqYBwBdjytXXEKeNOvBBM6o4
CpSwi4xpUE5iIVDR1vOv3HnmlRXCVxRx7D129kxvl5iTraxYW9iqW1w3QruzaQ3tiyfDlTXi7FFH
YZCRLcbpH+opej5cpTcL5d9caq+MEMdP3secNrDzHs84ayyfx5SheD5taYhTpxWlpkw1WNCy97Tf
5CwNcbH8bLsaA3GgoAspkPoWFhjhJWpFy4vcMWrtNLaAJQn7NRd0Zg7JBxUZw8e7mrbhiIMmT+SI
rWeHSL/DdeoUFrdhnkVkftzHdv6P3faDcZzhtWRMrMKhGjS/BRqVj8H/m7WSzBthG7ehUQxpxpkq
m48SHnTx2OsQf+6PEadCULiclAlSM7lQrFqey0LHy1IZ3bBNiONQywQaldo84Psd8s93Ejsk6FDl
RZYCEcizxQH38arQLZ8/DD1lRhavxuAxmRVL0C5ElpxkbuJlYe4nqmLPQIcNxL1try/NjvlDmfrF
TX9liQh0bBcKqj/6QGvXiRHJaJvRICx/GU4NOhmfRQhUyIhoENsSuPNj04tjhMi2JOKpDrJUwq+l
WkuYTEgh2cinehgJnN6pmiV7whrrTLuvL67clTHClYWJzbt2QNdKEE7vY+8LrpINc3ktYI2yQ6vU
CH0zWx0rWkJ4cQ9BLxfatihjowP/9tCC+mklBSlgwo33W0N2NOyfRn7r93blP0VAEwGU8nhaF0d6
ZXD+oKv7RSJxjBd0MDjWvQO2Y+CV9gPYcAIOVSRJMoNp/djgHEPvNoWKNguAfdBnRa7jVEL5A9Ae
bN7vSMjWI1e/yBz6gR5bWTwuoKsqiOA4nkn5boeVhxDWU4c62toKNPUGB5pXkaj7NB7DxUoswBrz
gqHTHiLft3Z64AVHJcdoMjAaTOhc5D/z0BmZROeqAxpT9bwElJaGSf1heSMnEdIz8A80vqIERwwv
bIO8g2DK3ME3bMeVvA6cfue/9yel19tjepRdnMK/eUafNsUqO452jvRvey5bvXpG6t2hvaYWQ/L1
BxHz0PSRGvvzB42GYmtWbClG7lSbyI6fRTt+Et6i40Q96ub4+WgWiMM0SEah9zwYZTH+6PDbMyuL
cSaD236mB9rDZsmjrkdIxB8FTDdKxfxMeWb/QXOZnlmPffZHIPDReIjNP9WiFIY9TKDYtNeg0rzX
amOLTOuGP1SnclUY7QpByObW3pvvVuvWZV8ff8KyP185FhkOUijHyi0+IXElU3TidaNXuodXL+0J
sBTOr6aTfMh5Fe+lsQZDoPGpmmNRrMGDDcGwl8cDWoo212aI8wrAwglqZwhvSJSzumDQ4KYCxS3I
u0jnT5UqZxiH8FSuWmtAEcYzijdxrSv7fC+6vjWtB0c4S0Zvj2boJJkuWtnvyJ72oznsg23/ij/X
vB7/DlaZIVFuBks9XgAZ/jdSkG0u0RQFyGHi+8bspQLwbycaRaCHCSSXjHCfmazy29M2Mp4pjyd+
8R56bZgIUUPtyyl4tBCijN5g9chQNqKumqnL6ypl4yydYdemiOAzZV2ZpsXsS5bkVgekBaw540kZ
EM2ViGjji40ArSVY2Q1fh9gd9FrvrA4+9QcyG672lFJyHbRREQGn45qxDAPYa0zZ0uzWnMdFU4Wg
bUMi5IhsoYZaByMTpzP7aR3DxuN5+wG0PohqJFhJAu8PhoFuZLRvIitdgC7dyNe8JZvSS/HEum1n
dLtsP7zkCN/t1wckYB5/weIY0dQ5l2UBWxII99CmkI2UCWe0Vh3RE6sN77XwrLSUdMNiIAB9CtoL
0RYLJpXbm8CIRiffSxsAzyW9zFoD8myRZk6+QVWUXj5s0SCAFnrcOACpvDWVg0kySwV0CQhnBez3
qt2j80UNXwaOszuVN1CC1Vv0XiitCJ4hNM/tpPQjBQPJ43ldLLKiYQ/dm2igg1Tr/Fi4ujtGbCoP
kYchc43RF1++bJeF1UFV4lfIvlegUpKnQdei1Eql7SSsabjIJRoFEdTes0QDet2Q5bm1j+CeqNIw
o9ML0WjjT3EcdBFckVm/6r/TyO4hRdq73LAetC/K0BdXG9xjc+MgsKYk4zOrBpJYBECR82qnI64O
+VsIygT0IjHiKm9Zu0kdFKHn5n5cG41GPLJNqU9joc/qKDQtrflUvttiQBxAFwwM0aDYuJ2IDApq
UpHMvWhxpupJxZzbXDuHDfT0NLRUWlESBXoP9DcotuI3ylTMR+gj48QRGzdFVTEFOi4gRGYGFXcR
hbfO36L7xJ0icV+3YExLfSv/Dv6FioAIrC8quMCbSyDZvB02shx+3rToy4H0S6PuQnXbF08Dja1x
aXLnBhZ15sLFjiO8PMvDSm5kDadL1W38MFvzRYuRlZcy4PFaaj6mivsFgrjPx/O65GHXZonkgVdP
6C+aYJZ3GjQm+EVqMV6me0q5a8aWspWXzjaA9uHJGuhqgaa/nclRFpiimTCTcfENMcEc/bZU5ail
8wy8R6BanfcsTz5tazEJAgYJL3iGb+TCG259Yp6ZcWSNLdiBco4S9hcz9iBkR60d+V90ChBhkuXL
/D+tOYWEymj94Zcg/y9rPauO2qpNGLsIUGVC1zSroYIQrkoeidtmstRC/SgCllI8W5xidNKAeAWq
B0CK3E5xy7CJyARYT0GsdIZ7jgV05Cq0/rvFaxfYfCQkgkCMiPf1rZl+jAo+VhnsCfC6CG7bxDob
K+iL7MwuskC6IhZGmBmo/Tx218XhgW9lZtMFTv2nVn11FnjTJKVBE0EFr1NnvQVpkM3eo7jp4ujA
OCFBUgh+BMT97eh4ruEToWiBTg/DfKNmrGDEQh1YmsdGbjPxjY38p7AZC/yvXH0T+lLetMi2U3JR
SyQfQF8BaTtD94CTJ+6CTdVFGoOM47YbD35sVmGvQzVRF6SVolj5ZEmMsINQVDnVpp8Fb7y48sQd
gyREPmtZN/7q7yf/+nMIT4c2tlSh4QZQUyVatSB9mYbnjKH51lIgBA8mWtjB1oCeeSLQQ0o46/sS
p0xaK5aivY9DtckVNAfLIHGs/b3Cl3qZ01iUCccCyhxJjrmFCTtZA0UVEQfR710HfBqFJ86XD8Dq
WH78wSgD5UCfd9/VITZbQbYIvz/Tr87MibeOBa7SUot9LTpBpv2V8Zo9OqRoOSniHvofGyp6v0Dc
DyYAsk/dE7jOFwcmOuERYXTBJu3XKuhgqu7y2BsW7YD7R0NuGbIkpHwnI3hNBhhifGqixBz8wFbD
jeiVrhJS0EyLk3ZliNiNw+BnnAdp9BPb/Pay56l6fjwQyu+T6p0AU8ryNObxSVPi3xq4XTWZVvAk
77D/WZR/xiASCw/CvhwIyzQ+AWmwq8CDgH+4DdTd8Gh1ByiLGaWId/njgZFpljurxJ3CK6WEERiM
TH4f7PGPdxBdIAe33uv09tjSwu6BD/zXF0iSZl9mOhknb3wa1NpmExVtlWFrDxpL6/wjgsP/GxGA
dDMbL/oCiHlEdhSIy66KT1FioIUiArWSXqW6uM0ceuJveVT/GCOmrwukDIkNGCvUp/Sj3zO+XpcQ
wzEzHVrzxrDLkOE027+LsndDJCKRH4oj3zNlfGrFYjtOyMcBowhGLRqFB3FR+rHDyRouY2DNmIHE
t7HIKws5KDxFPSYef5jwjvMKCWe5vB6bY5O+hdR+8KV9xoPCAm2UuCvhWLs1GEYguoOypnYU+jOn
rkcoaz72wkUD8/tE1EBMckd+wrNdLYMNUjvW2lZUnyaf9sRfmjJcPlBTQHAF6wARiVqwGCaV4nnH
vOENj3uaSejDOrUBVgL2TixZymOfvAD8rBGe3jygsf/pW7idMq6AmjhfBswRwtjpqMuJaLbhS9W/
FN3opoBqlGbbnrUcNaIXNtRzMdU9zZbKwohySpS83wyA9aMwBGYCnGFgp7z9lDzv4rwsBuaIPm5D
qAYrhe6eFlE4EMhEIkYMiVK0bqLagUZtvIVuzSRMqZReFvmnze/xFP2S5PXkSEA5uuGn6Bl1Qa0p
3EcUGcptGBBetBgVmbkEviATAykJT3KDFDhiSTk52SH5DkLO9jM7pKXCFoIy2LdxtZkR3FCsJO8A
CsMOA96w4SkXJKMOUkfUXrVPKTAlzmi5ZD0pwW5Cg93jvbFkFqRmgIwjj4EWUrJtIFKEHMQrXXiq
8Rw0ZRVVpFTrFMsTqv4UpWXmKlqPPErRB24cltyzhke+/fgj7n0IbzJVRLcd3n+zeMTt4jJdCumx
egpPRTiqBrS/sX2anHELyaOxJhPvWvgRJDfmaxYPTI52x3SvdGPfcWyUnZSzX+v2sI5O9fbxaO49
59YEMRqhlbwk62YTnK4yVtPqCpJymXqcpmST+Cs051t/bxGhE1yTSL7MhFy389f5YaqGbJKdKnCL
+fqk6Zmw9TUzb41OFHWZVgBcGuG1PSLeCVLGCbEEeyIy6uykB4XFS9YUr2fAZHLhT4+HR2Ycfxbt
yh5JWuAlxRTGIewxnKE2H3KlS+0mQFt/U6zS3OiAOgjdpswRf0QjODbAH9ME/cg88vwNUCTncUbh
go6Ol9mHr16YaZ2wXax42UkuG13aVuO+Yz48f8e1lzTftMVnXfzWUl39Hrhjk6tWlnNGHSa6MISb
OM/1xE/XU8VSds7CSTB/FpYe8RHNeGSbRAvSjRB9bfis1GT8raxu0zfuQzACRWd/++c61StH2vVu
bfNQEaYEjwU/gHH0L4A1CKkbUg0sahJAEuUoP3GthtSF2SL4O0OBKwNaTZOdQtlY9y8LjBVPl/nt
DazJz/P8agmyFsXBSmCyUyBml/jEq7gGpc9+ETsUf1sIEnMXPwh+8PTD0OYLxZWhuq6aMeKT/NQ3
H6LY65q36U3sq9R6+wZg5zsE5ky91BKyHDngJpuS8rL5YQu4eQ+ivRpsyNBZxKoi0UB8wNgKbCjX
rHgqrWKb7xNXPMpHfh25/lp1p6P2Hpz6i+QA12NWhubSFEfIRIeKk+DGPuHskgr58RSJz1MGTpSu
PodlCLJCE9Tm+OMABT2gm560EW2KHU0w+Ocd+mjssxdcTX5V+NmACC6eeCNzAc4ElqvZZKtmhbaH
zbAKHd+VbfT5gaWcPwqH2M5tfsU7iUMTkb4/GudZQD4SvFtgd2PJLq6+ZEGB7WMWZG4nFh8iv8aj
SRdYV2IcIT81kt2D4o3iezyGRw4frftocp85rNApczv8Ui6KoQxL6STp/Df4TaFRuvO3EAQ6eHr+
RMPf3K80Lhq4R+KCg1uOCA3JW3PsqMp1yzPy6Vfy5L+LmdFGuvxU7PBUmyKTpVzj7jYWMGK4J4K0
FYCVuenp1lqMWnHsJ7F24jWr7dwE7O+iMeqMINGmcdES6AlmxVKMjtxBdVfWVZsn2qlbdZvuNTuX
O/7NQ5+MuoqfIqe2gm32R6wpZmlWiX0TjwnKVR6sjsG3d2T6byhw6Y2jBBUt7s+/dOMm80xejY/Y
JWlb+fVQYyaLCh0Erz4DnvJS1ttTxQIFbmjjCx+8o0oEd1216GLKaPntuzcPntoQFvkp7aN1jXxx
ewWqmkDFeqdWAuxd2MSG7zt7+fnxdlgY5o2VebdcBQMu8Yq0n3rvlOr261+nQYghEA9Ptc0ZlgWM
+NTugddUni79wWv1Qkca3nk8jPvny2xKQSiXwNSF45oYR5mA4JbpBe/EHlnk3z81Ozt7b6wLx49C
w3vVDjRVNLL+AFJWvCNA7AveJfDugUvlduq8kfXFVuL8M7PyN2FnDhsNxN/r1D63K/Z3tVP3+atk
SiZlpPMWJhxThj9AMAucNCzy07dmJaRop0AMgnMq2nit1AYkJQTw5wtQnShtmszugheCcBp5fwTM
WWuX2HBlpWpln4XBGWo6jpLqPboxnrxUZymdCXdXD6wcrll4dwI0iMBF3HjlPM7CCUxWeDSgne4r
787ondfHhobZvXcU8CCrMKHMVYyZxep2+qocSmJ+HSRnFN1UR/5TsXrwGrwyOA22oR38kb6GvwN6
AAN8a5FYsIH3fKCc/eTMfWaF3r1CsaRGMVXvaDWau+BIGCIcUuyH0md9DC309UGXTgoE3oXVY/e7
ixeEDfLixHdKwuGIOXcHzcJF9PGvU1eHcDcQWKplJODng0u+r43IVPaxvGp/makpMbgJ6oAiUEzO
X3yzn4gREYG+A3uBX08w2Vu/++eENwBcOVpqs/aMryPkfh+bu7vRE9bmNbyKtxrbTUo1D7CE+yW6
dwB2H7e9aacdRFq7w5ItDZECnFw8iiskeJXjW63kah5rlesA3zFIsXyOraGu5s4wGkbhfhoBV4ER
sEQA+6uRwjzBIMRT78f9WWWC6KmN+hrFWIVGtHPv4ggNKK2gDAlbAKbcTl/ANkzZB5l4jlOzkywJ
j8JNkx8m8fh4me7dHHbw3MNpglvbneCqKI1JEjGteAa/C9eg1MoYofr22Mb91RBQ92sjhLOn6SSW
ZT+I51/xB9whPAV28pq9yJ/dR/z62Nb9g+fHFvii0TqCFSLjeAaID7j2JvHc2EP8Lr5nnY6HtSZ8
pt4hjl2pGPQk3vSQoUHOmzvO1KfVS125GvosWr3eJjRizcWVBOPu/34Qse16aeKiMeHEc/mSjlYO
eaJIBH0L2M8ElzL22SludzjmGQgiVJXnlCOZ2hSKqa1Z6AmeN73xS0NT37toTZCiCczQGIy3+vLx
8T3q51an9VDdHZ7zpF8Znjfo1Wb3SzmLm0CAXtRzLAMcGX34Lo1fn0RJ4Xi5NgKu51sjrJhNijLx
MLIrzoX723NjRwMYS3PAxm0/nsr7RBFhjDg9UQFAeha33nNXrVgkhp6Uk+Drjt6s0dOr+4duL3sm
Q5vH5Z3y34m82/ZJPmkTG2Ei4xfhwhsiGuG5o7JjdkioWo+HeHcRIUZIHKJaUSZchKhwNsuj270w
lBTL/a2R+H3iAFW4oY0bD37PH9PSiHgzOIyp2YKrSFesGrsyNdHy8jmNlkh9+s6rQ2wEHAYaKCjR
foJcFuGPhcD0qOkG0rnaggpj420by3uCnzj1hkbhvLRk17bIskWk5WkpS554Zp1hG5n650EyKivf
DofH60WSE83+f2OIcMkaLTwiEyoI1efqYguN3mzYN/GQbWqzNVXgd6tnoEUKnTnU/t9fV25tE8dR
Vw4CBFk08VwFlr/xDgd9cph3yZm+BcMPdKrBhYByM1bCOcGK7cdxhUmV9MlmrW6lORU6vikzen+U
346KcNG0yMe0HBjx3BuRmx3KnV/q6L3AhApG9xys29eacqtcOAxuxkWchID2Vhk4v6Wz6uT6drAo
e/puQGB7wJMQslQisiMciZgQ42YAnFYESRRYDbjiFaxRlCm7O2JmCwoHxNKMVMW/t0E41JJ0fiEq
5+IX+63YUYTNzNT6aCe4iluxGdBuyneeAGl7iJ3gXYY8BbQ357+/OlqqMJfSUOD8C1iQuAt616E7
hc0NVRslstUKSAcJPOCnTgtowfguQM6WcdcDMhiJYoVsvQqE0O+mdPAvSu6qeOmWuLr27RdlQu9e
uT9WkBoG7RieueR10vP8AHokGJ9UBrYQWhX6jpsawANHrCdXVmIzcbjGdx6bXZpVtHqhIolcArgW
iWUUAKxpoITuXwAYMiZ5h6qZUUC8Lg8cLvoUkkl/bO/O72e+ebR4If+JcAxpottVbAQhqISRDy7j
mrX8te9yVk9Jdd8nWWcb8P6ZGw4U5mTtL2WGUAs7MbgErrgetsNGduutaAOWSdnE90cbYYmYPU8o
RyUWpeBS2QxIuUDBvS531So2CgstRsfQ5dYQvqNhA+4vQIRZYhJjqO+2/QSz/To4hCvRyA7c8S3a
l65qUzHpC355M5tEbMyCdmKYXA4u8f7iQ23uDB1vO9qVq5w2m/Ns3RzWxLCImFjyrO/FHobFrFRH
sUGz94UHz5qz2FWwYygXu0VHvHKSedNfhZM+VYUgyTCscP/EvWYfuU0bz3y3uB8OuBCxs4DDI4Gr
maAlUswKwYU1ekte+6thBeqvJ+RBHm+p+/sA5g2VMsBr5pfvnb8j6Z/LsVyFl9yabN6YzMQEbd5G
NmN3MgQDm9kMbbRRrl4ohu9dY1b+QQENzSEo+JPPbUDyZcUDUP7H/UHhjEpK8q044oZGV76wpW8t
EaslDlzlJx0sNWbnTrpnF9arYNWbnHJu3qPn0E9zPaTZba7cIujz0JvmIQl4Nu3fu8OnrZrSbrSD
k/+GwhjtGKVNIXGqFWM0AagOeyMiFWMoVou+KGRUqRQDi4bAMQUItYyOHhKsHiapWILEP7ogrYny
usnt1SfOQkvmWTw9dguS7kwFXAmg0H9MEZfuPJyUBJCb6FJa1TaxSyMx3zs71dMVZApXfaGPB/5J
fSpd6Ye3azwNn1/oIKFpzdK+Q56n5GotoxSnetngO/p14nLYGc1WPaL+xRqjldm+5Tuh29vtr9hN
XqK95ghGg15UxaU61eydt5HgZkJIJuNALVXcMPEhhdmYtT7VBnNqXj/fQLm/q5zQ9izPiv4a0DV3
hkFFbUYB81ChILZMnPJ5J0EL79LZQDcI28CYNpNnqCb7VG6bj7URHYtd+crRSDPuA+utXWIHpUk2
J7Ng1/8Q19yG51BPZikudh9ab20Qu2YoghA4q59dg45w/bdseufUph0R83lDLhvacMCFLwGUjdvs
rf8wfNiMNQSGLpm0raPDKH15Iy14k5R3P5vl2ghxvBYeV1TtCCOsI649h133PzX52g4BsGgdz6md
asWtJ0txZDs3c7tf0dJF948F6IzNdMszLabEi4SnjFrjC6CRTy4y+HQHodPj2HgcEub1IGfy2gLh
E0kbRWXEV8mlQyPfWOxTNTO60WJiaLaehCb/+xMRAtBgqp89H9TuZMUo4pUImk1ifKmF49AaDQOo
neX3J0YAZxhnSYAgeCnr5i3vVCA/BNsW5IPNHN2UxVYOQIWV248nYMmV8IKASDC+C8U6wpUqPm2x
FXlMsVe0JvKrk5lCMsWKu+rjsaX7NAT2/UwogocZxGGxT269tp9UNZf7Ir203/We26TG1nfLT+45
2nEHiqklxwH6Fb0TKA2CfJy/NVXEUVM0YZlepmQaeWPM/eKP2LchY7RojPqjNE2uQA65mbbooKp/
jfwwykbie/1O5pocbdOMFuGhUzPJZy3JbelQvm8eKul2199HTEUoR6Pvl016ifPNkI1bDcwZwYQW
djY0+eQrx5kgShmka0tTeA4GADH64+NPWJwhGaTNgAiDeJYUSZTYkOnTKUkvhSqtNVDcMjUINf/a
BviSZ8E+KBrh8Ugcc0Watj7ywOlFZQuAViPeN7S80ygevHQzAh+PMkOIELQkiYgS6MtAQ8uUZpfK
7MzJ5HCdVV3ZFAFR19YoeK9kCrLjvjSG0Av5Q0g1oegMUQ3iPZBxqciA1Si7gPB1JgJFD/zB+iic
lXKgXTAX1gmmFPSZASCFA3P++6urgqR0ZdF4OTBgxoGWX12euasfJ8aheYOSjVWRXby67Z80puJ/
SWNUHZmibY1gXlmdYztZBcWyUsAni5qDkDOAsYIxyMgJOI2acolRF8mMBQ+0OqCs7X2tRMKTHAhh
AXUzhCgSidh4yugXqtJd2MJQgS8J0P8Fcqlj6f9p0HUMOJR26js34sMzOv70soWkeH35H9K+Yzdy
pOn2hS4BerPNJFm+5EpqtTaE1JLovefT/4fCxagqxanEN72ZwaB7GJWR4TLMCb8N6IgtU56tCI6l
oM+h3Fc8mLQv8b1UYvw2ZLFQLUcvIsbxLq9GnMQy0YWqPwnluvQlt/DeWhEmOrr3A4yCT+sxq51Y
K0lquKEQbrwOfVvY1JiWRMCukufBem6EPdpW8sTVNSdI10nw2WInsHljAk0Mf7utDoDSCTs0mU8F
AaKePjYkLxwBGS0RRb3iWVABUngoi9oWvT+ZmDvBMfxIu1UVv+nRs9WTGu3w17X6p8vUABL91S+O
VaAya1thRJuok7T+lKIbgWR6pztim4iuGoWftVoCJFs237tW4GEtf3l7ht9IhioYPEA6CHk9xldL
IQDPGtFEM+Dwy9OGzSC6ub/Js/sxvxfDW8UAQvaTNTyFAuLlgBSW5BQ3ypu+kYVtuhcfIsOOTJNG
R8BLFT7VpJugRifnRt2ppqvptnQYQwBsD3fG6BROeCtbLrYBkaIiwyHXV11IS+XR+pAt+zpDf7bb
IhxATzh0HIgJSD8xQWOm1b3hVUJ/EuMADb5ADlJvAOVe69RQV8F0aMsCG6Ft406j+k7zH3TjUFYD
MaKVeUwDEsS8XldlNpksq89/ESPaQ6UO8Rh4/akLMyK5fenG5W1s0dpvaGGlq1HH2nMbVZF8r2/0
4LV78gJSCbeaSNPmWehs7B/0zDWE8TAGzmTYcnrIgEki2BIal711nJSQHDo2O99uAp73/1FbQXs9
djRjXQc2baNvi/E7cR8XwyQP8Ukjtjc644CXq/MwEu2WB5T8I3piKDEFj1g2QrXI+vgUeYK2GbBz
nFbTYNq9BFyv61Ly42Uxk0JfFcZPkLiBDlxam9Izu6ScJmwpI7Yxuh1FmwzQLnlv5B/+ZiajwZ4p
cKc6wOgvydRmGyXowAYZCx31iJBaKpsNz6t95YwvBAxkYDpwTfNGKsC/XZKRLLlIDbnOT3U1COvM
V3OgyoqhF6+kUs81mo8GZnmSRq1WU9K2FU3UJDRpH49xRbpSRO+TMIVmQTPshxpp5o1YE+dhVRN6
v4qwjlZR23b+MRSEICADRnYkoiie/FAWigXRxNqhjqb6WCekaLE9hopB3MPKVp6FhFSg96+JJUSe
205ZoNApE7qXMAdoPRWr0eABVf50w2CGgq5U5KnQv4ap7ktmiGqV9aklJafBbTblUbHrVeCGKNFF
x1d1nQyk5cjSzwCGocjcst613dT5iPobt9gfQmWb9jTcwMBN2Foh2N49t7/4R8Q7u0pM+85QdEDj
YLtF2rGKCwUNUXhnHBu3r110F2ORW+vWndNkT+qufg8wyoA4+Lra/EzQgTBGmTHNoMJtAKDukrlS
YXqjFKbpqXYMom4PAdU3jTOeOEZ8dj6MQF+QYTiaGMGYNthGdmpp+vj74ZPXUMY9B+P9agsQCn4B
At7K2DVkf1SciND/vaWRYRfji0Sjm4qins/hlCSCmTHJMUBDBuVcy5I8nF8L42G0cPJqK8W1oAnG
xZFc1yfqxiQ+NbYR+V8hsrAUHVKAtw4Kf+g7wWL4SynoKtGsQmUmZ/dOs5E/apt0TxXRf71fP9iP
6IghxIhbMEzR2BdhenoGBs3OJ5GTuhxR+1llmWng0QYjjcQ6pPryMIiRUNwZc9Bwb8C2zT7eP9xx
87KLN3RGRb6kEplliZkyUEHaQSKutMZ8J1pLHh8L+sl5jC4xDb0DM3Q0YH5Qk7gkNUhmnEihn52E
gDznAxDgI5+s19dvZsGBIruHERcRBVMLYfslkbyylFJVWrykiPei3GSbjojNitYc0M1FRT2nM/P1
7MXWIvQVhAx0niePWAfin5qEbB9M3hj4EtPO6TAinSfKoFgh6Hh3Mq2pfoOCisMRtR9xICTtnAYj
zdjv2baF3mSnnacRzHW9Dzysx59ZIYYEY9eE2kBKoK3BrmQjr0QqOMKLQh94pdeZG6x9Pj/JzM2z
WxGnRtFCCSeJNvrWrfbzkOLGqO7VjDwEj7zk6ZI3OKfGCLQkdZI11jgUphFe45DQT87FzIy/chx2
/1OCZKFe6Xi5NxvVjracry/FB+f3zk4DFRlWUmI3YHbSt1ggrjk6OVZ0/T5ShZS/rqslTwDYlKhR
6X5XBWV2GikCTjJvNSntdC9hVoabF5wj/2tsY3QTiONdl3fVfC8IBFw5IrEbuoLNkTaOarJJm6jX
B6GaIGyNPTxg4fuqoqHN20nzswHwUnPY3EieDGM/xmBc+Rm56ubD2m0wlKk58cO4lncynlZP16+K
dywmxukjQfOLEQTt8P4j3W/XvCNx1IYFLM69RPQUEQSeVSqt1T8J5VUUeBQYM9AXpdBOIhTTPOwm
dyB4bPN0n+NnWGcWqP6UxBouvwc6R7mqnC2e6ITjMRdjgG8Lgwm6S3s2AlRLNupuluSRdnvAZL/3
7nZtUmHzfv3WOcbgB2BP5U9qWilQGjugkXW3dx5FkfRE/VUHJKO8KReO//z5UlBqXxKF2bS5toY1
HLR4Te1kW1AeC5cCnHMWMsbAl33J84svYzDv+TBp5U62tq52wFZvKE0oh49zWPbvxgdTPJdX5tem
mlfKrD4xeVF2ka3b+8f4hqdE1302xnovyTReGfXNCP4hbahuauw0X3MOct2Kquw+H2ySHuSwguzh
odo8mLfBjjrU5A3ecwVh1uUzl50VddMLgP84iZ+E1O5EKVAfCc/VXbcIhspYhC5TpGzUEUb1FGVO
k6ID+CagIVVJ95rhfWp8tnthlTm8B90y3blXEZkqDAEwxjT2q8FHdgLW26nsQ02wM51jrpcN0TcF
hn+pFvaimCfZSXrI7wXabBUUanko+rxjMOyTSq2vRGBAIKp+QSreXSu316WNR4AJpUR9CJE1AYF0
IgnJiPknerxO4V8E7R9Gse0YVotxmXEEiUNv2jqdjo6SOVs68nqUZ178NADfdGYDcSbQAP9HXJXF
GXIE4lNkmzePicPRTc6d68wjZ96qpGKB4yzNFhEw4TY42+LAIfIvIdv3QRjLGRWdNlZGBBPjmqsU
/c8CiVe1HR2TNU895x98jWeM0Uz6KlXSBk/DaL8D5rRrKqSjv6dDRte8rNiy4fw+FWM4pbLp+kgL
UdXbPodEf+Ac5WfXz1e89v19RuMzqw6lqsXdSPXWIJJsSxqRjsIRtRuSuhVxEnQ/3d/HHyE1BiIj
uuIYhGVBV5A8njH40MnLWARZ67QiaOdiIpZ4DRuJGGs0GwE9jPJ83SwBP67tjBJjFjDt2SaFhpqs
/FH6tEJKJyCWvRsOBV1zgu2l9Olcjv3nVIyFMNIsScMOpxox9gIQ6P0rdZL19vNJQZQic2R/8eH1
TYyFLEBurEc6GMSCTfBAS/e6KVo0dmdfZyyEWVq5BwORnZ5epoDcp38ern9/0TwgFTpDLszJd+Za
SnQFAwEC4a892Ha6Hh+jlCCyuk5k/siPuz8jwtxHUZRVIQ2Ic8wVHOnqETMff0dBYYLfSsAIUuAj
xA6eJ4IFKphhF9ec8HDxor9PwW4ZBvTp/49671d3HIldvOWzTzNGWh5D9HHWYJD81K80LCRQ15x7
5lFQLj1N0RRWjOFWmDL01jXOg3f/l0dgzLKHLjf0yIBActvR3na4T+hlW3XGJMYaAyGtHwMDogqg
nfu3nN72trivKOccHFlly12JVQFqSgWV8e75zXpFhPn+V8rAmtzAEhqplUEgOE3reLXP3Wp1ncKi
2zpjFKPT49ikuYYS0inZ+I8iNsJx/Naytz8jwOizmRdCmczvJHX1VNnKzgxmm4G9sxyt5hyENa2G
2k9RXEItyiM2654yynuZL1w22o00rChC05OIjsJLrUhLDw+KRskRtuBljj09Lsl8nkQtseuCynzM
syivwEi5hX+gtOko7ptENlhggVLNyAvvF3T8gs7852d0pLzMBnE+Dd7/m5lhI092Fy5EQ3MTWugB
nKNLbBd9rCrYtahrOV7irpygnXUoOVe+lMO6IMEwCyj9QFsRQMJ7aZ3+6aZw68fCEW3picbvAeFo
+4L7u6DGsMwqcmlqCj0/PXsHVyypCgQN7BSg1cd1leTRYVSyks2+SeqZDnrMsTP7SL0j7+HFo8Fo
JXyIoOkdODdSfeXdIdNoo3e+IuXp+lkW/OA5z9hMc9wYvRHPdICeTPKOm0xYyIpoErp858ZQtNOx
O3OtppckYQKvwqfeqYmJ7dlEQbzIV/+lRNYFKYZlntADv00GKQ1TsAYeLW6AreaQgMAZifiLl/BZ
vKHvk315uDMFrSOljaP5ZBqxXIF2FPvJPznuZdnanBFhIkZZ9Ye2HUAkJtFmNzrTEXmSR04sxKXC
RCyj1lhGIIJK6airQ7wrqf8ofT6OvziEeCxj4pahmGK0SXyxrH2V1vqDk718Xpfnn91WAIFB57WI
QU2gnWNhwaXdzHupr3pDnZ/I3iE+Fptxmx691cmzw0N4QCvE/vfwNO5zG30QznXaX99mQuML2owH
8tGuLGLlH5IZAU3eKzu0a6xxsatglTq+um6B8l5ikr/qt52NVnDskekUKjojBWbI8DtPZ6yQcIcx
DfUz3RpOuVXcJCdmRdKDeZC3MfbufZQxqSKSvlUKNrSQ6LnfZ77te+vWT6lySFIsjlyLr565wuY8
9ZcZ02B4RddhWJ2aadVl2GCyaXTS+Zy66ILzBaqFhtlKjC2g54eJ2bssAwB4JeH1K9nFbtLIY2hz
IhUeCUYXOgNPW8Xq55y4TF19//rAG7xYikovTsEogiLI+ig3YnbKK/JcOjJVfJJp4OMdb7Z3yVpd
kGJ0ocXmRlOvcJraiTZFQp+BhljRMqFz3cXYpBzfuGDnL8gxamEFMjDzU5DbiR9ohZJ+Xxf9JRNy
8X1G9FVTTZoJHaOn6QZVfgMdXQHNyPopX8v310ktBEYXlJiYokTnguJLoDSuZHqoV+af9d8RYMII
NdaqSNGnuYgk0jf9tuIcYMEKXhyACR8Gqc6zLIKqIDW8UZ0qIa/rT85183Rl/g1nzqnsQ7lvYwhy
iJk7d2ydUVnz8k3XLwJdg5c0sCG30nMDNNrPQ75S7eLJ43TiX+cUwLkvKcTK1JieiJvwHnPSnXqL
0NymHB/LOwaj816pY7twiWPsOiTqH/v/FZNsRs34xzD+mMBJpHpQShHVlJwcQhLZ99jpyZvE4B2B
UW6g6Gf+UI/I+4goSiY29hVzpvoW3goXp2DU2xMyvZeS2XyEW/QJuzKv7ZxjQHS26jTEYS17HigI
O3F7mKsmgNIa3Eff5s2+XtcNXWT0W0SOfqoN3EhZEpNQH50I5Zpr32fpZ2KBC44xWl7khqbEDe7k
GW8rGV7eoOXeeNpyQqrrdl1ngWYwgpYrmYrDnDYN4T1COJxiQ1xItWpFCT4udrY7kfQjPDQlN5nM
4dSXZJzZqjxN1boPYA97qrgv81ylTsLbiPfc5RiTr5L7GRlPNQLNyyFgGnFd8YG+5w7H6C5SwOIv
wH2oWNHw462jm8BH6BQoiYFuqnwi2h3p3zlR0FJvNeYyvqkwpr3OlCn0LRmKsjaIXSfrEtkHF0t0
bQBm58RDcbtbiWgqzhFYxEd9tW4wit/++nRexZstL4+6aHq+fw0rIojFQ0UQceaY5C+l/Rv91Ryu
LgrhGQXGCeRynvulBwpNQywq3O56qOt1j79o3c5IMC4Aw5BFJmcg8YRr00El98h1CrxDMNFehOKQ
oDaQ8aSy3ZCY+0AnBeWIBkf+viopZxKetEEp9z2IaCToSI2Xh3XjYiwmP10/DI8O4wzU1qzDsgG7
RvpSTa6FoQjqaI/XifA4xoR51WCGtY5bOe2qvYveRLt6qjjpKZ7sMo4g7PohznuQMG7cbheteZaN
J1bzEc/uo9aN3Cpr3AcGjbHOGODCD9d5xCPAmAIrm1DXhv0/TQ/P2n3rcvuqF03zt2J8PbbPTqBG
QxCnM0Q9sPc3FnmOjwNBWTPZ+u71k3Cu4mtQ8IxQOygY6BVAKPuTkxtoevjO0fGv7bg/HPLZWRgl
r4W21VsJt106jS25ItVQV8L+PhSaQ8yUdhU17pyKPLzzmuE5kswu9NPUoJ1nIGcmSnYdkV/bnmjv
1/nHUUkWIxw7lIqxKEEj2vSO+fRHWhmr6ePv7MtXBfzskgaztYrMAJGeajlgt2yJ/q6Of0mE0XvF
K8cEsCvQ+/IJBuyYbjB0RXntOUtV5XMvyk4bwsE2YzcLnD1YK4zDdnTTnMrn2FXfduqaR+4n2sL8
CjgTPsYURLXX9V0N4Xvu9pLuhPvDCVOIt/GA6eJhqzxROgw2zinFziemR/9jZuPsBzCmImr9RAMQ
wCyEB3/tb9UHkzwYtvlfXmzfZNjSrdoNfRbMzvpZXO3GryYVTBLmb9elfTlPc0aGiQmmwMiK0sPt
DXAN6IN7f/VotuLo1FL14vzSviKxM3kXYSxGIwDP0EvaO1hf5GEhJ5BMAcojHyJSwHrwsGO4J2MC
hdALDQzHgYF2k5E8Iq/Io4XuGstP/pKF6qVzCvqoHNUQLMSrNH0MV79eM2rc8jJqHNvH1uQSUfCM
VNK+Wn4H4m86R7z/y4MwBgPjlEOqDSBxSNeuG71ntUuT5+tEFo+BQca5swZbodkRXmx2L4cqNxEp
ANT5dw7wOH0d/hfDd0aD0dAiDnVBSkADm4+wPJ5KW/V53PGSqIuO4pvKD49eahoK1vocu0W/lTv0
4c/NvgbnLMuv+TMyjILqJtAnDMRvJ3ukwa1FsLibSNvmuL5+L18dLT+c+hkdxqljc4PpNznoxMUK
q1RfPDKjjhHqAENzsz3Wp120EVxzWxMDL6ICQL2YqOY8wZdTuWc/gtHZHFihehHOh5XznX+HBUL6
A3zIr4AIq9Tm+ZJlE3FGjtHcKfAw8DpCUHYHGdOyttTNTTLyinesxeDvjA4T5odp3qd5bcxPO1Qm
yHNn+9vp8/P6DXI0i13lWqVdEvoiiGAMrXzayT3BywjDKNepzDbgmpiwkf5gBR7Am9GSA6Ah0mMV
zX+K9c+YNZ/zzFeMWRqMZTcLok5UG8PN7393AsY6hHKD8aYe3x8wC3LMuG0Ns6Jc4RDruDEEPo6x
Bg59lWndN98JN/Q1cnhoCEuTDYB5+MeUso1XQS8jKybgIHNfg0xvJoKuX6x74/b/cySL9d7doHu5
5+NEKQHwM21JcPfUYkhYuAlui00lrjpUhTG2Y5yu3xTHwrKz74LZZ3MZen6FWw/CTXcCXoCrBzZH
pBePB7CxudcPTeYsHzF/VsG+WjA67VOzizePsc214osW4IwGY13HPoyFvgeNnb7K9uJWsgcyKvT1
v70zTczvAq8S0FEs+gFgs+LQxyJy3NVTcgLg8pNPQmCmwDVdv5zFd+YZIcam6V3a1qUYzYQM7HPB
dCCvzXhZwM9IMPEINjlPUjLFcxuShOh0dGr6MVD4cjsgvCzzoqyd0WLs2tAMI3ZsgW9dTI9A9cML
IrQtXsyw7HHOyDDGzZrMqTAikHme7Gl/q9+0+7uck+Zb5hu2dmKKH9KMdQWXFrTuphGLILK51aFz
89f+FXEpre0xJ6or21yRmyOQHwbvm5wxy/6Zwa4jrAsTxCLHY3ZyxyegFJLbiXrPksPxcMvcO6PE
xEKllVldpIGSiI3YN4GtYi9TigPxhGFRts/oMNqKlautoGB15MnG6gUBfk7g1PgXT2KgQwMLQeYR
dbbI3/ZqF/dpBXEDmqRO57hjTjfzO9mX/PU5IYZlmecNeuo1s5rGxxAbs7rKbvZvAylt+Q8kot6X
p4b+l4s6p8owUBQaT51GMFAh03OKd2UDkPkOOSEeoflDrOydE2ICxkHqhGFM2/xkIC+Y/FZpTe4z
MjnVsdhyUoSLanVOi4kWk0j0s6bEnTUuIrjRkWatcmu7gLXgLa1YMkfntBjrqo0thFDHtXUzWu4a
kxy5Dbh++7oNl3jSMf/5meoatWJhsTfIFKh3zqjDwDW9waYKiHxHGwdbyHyYQS4sHI8sY2zRIysZ
jVXPBmpyqw1ADm31VXXQu9w4yXF4kZ50/n77JaU+ZyljeuME7csx8AyhCVNO2qfRMVzDtZ7714D6
KJQZJhU1J73ljhpxBYexx2GnDKZW4bgVuIwBNlrsACED7NhixQWjmIXw3xXix2YVJU10OVFnwXHl
GTl970p7naaaQ8YHnvQsBTXfHAXY0qX04JkdCQ3GZCCkybvs+ORPb7cbb3fHkdL5O9fOxFiTvi/6
Rk9AByhEb6kTuB+Nkx1lLJHgxtS8IzH2xJriwu9zkJpcFeV/LBhCYTtD1yM3uJm/dO1QjDXRBFUW
gxIXZZgR0frOVZSPUb2zUHzMRLtCXF3Zerfum5XVvpZF9z/DViOPioWp6heOGsCNGaFMjDCsgnqc
my4N1IQUOFOnwIs/o9dvb1nt/qHz5QnPTAwibk3w2y869UvvSk62+g/9o4DNBEIWANRNDDgxRxFM
VWgSY5jlELOP850JB+2Vv8VwSQ6x89VArV6UMRbGWBC/t4TaB9Yt0ApE6maQjltt9Ri779c5tmgv
zukw59Gkegw6A3SAo/8Hq3ZJuBldayWh+OzbvF7/rwtgBfGMGntBQ6iqqSeDGpYKk7dh92d62vLQ
kr6qJteIMKZi8vqqDGaz1GNFXUqUP3jO2fpIgGVk39xPtovX662/UVVn+IzWW2vD29ayWKY4PyZj
RJJQlNNOxC+Yuq2W7x53d/6xJSI59huEXSZH6pc83Dk1xo54UxsbwgRqGlAHkMhon5vX61KypFfn
FBj7MajjACGFU/Ff0VvXBdTYXCfwc+cyLMQ5BSYGMeRRbLQaZ6hseQa1mewMfeAG0TYpeT74dyFN
SO/eqr49PDr26zajnzwrufQ0P/8JTHzSCoY1+doccgFvIEYiVyafPGx3Hg0mGDHCFLtc5lCrfdoU
TuO8+jbvGIt5zfNzMJajrLNmNLUvcTCw/fSELmLHszt0mzyKO+v2+sXxDsSYjyARpTydzYdy485k
Bjqi8HGdxvyNK/rMJr8bP/fqsYGfRCJIflVJitVt2K3AiTA4Ms7WsuVxksMhBJUeYgdw5ymgx8+/
OwhjFjJ1qE1BALPsEMEuielEY3RM8foKF+0B8CJNHdCFqsY+ya2okPK8E/PTi+JOm/hWXV8/hrTI
qm8C7CO8ELDMOSwnnCMLHFff6nQACERE5JxU8OrHrKLcdWmzifkhBGc0GaMeKYkfGSX8LhDhaU50
DGvP0a1ud1R0aXnzt2dk7kou86KKUzAR8btKBSxFlB8TN6b6qaOvgSNsxHnAtVtxpHDZQwJcX5ah
w4rCCnvXFwrANiWkHVadHf2uaSCS/LSNBm79Yyn8BLTtP5QYjgoqjNGogJImQ+IbVyOHIbenVStz
x4l4pBhm9oaeD1Igzx7Kjez4sN8CQp9fhZ0/81NGvk/EOELA+YZmquDO6niNdDF2P6tE/SM5tJ9c
nnzwaDEuEQFtVkQJjjS5HRDHowCQcgqtb+5CjKjwckSLNe3zu2LcY91rWQokTYz6AIFJcdK9VSER
0KzmVwlaBnf5GuUyGqyuK/qi4T2TEMYjApV1yMUOVBVzVddPRXtrNivtUUwexdZNRXKd2mL1EelK
7PsC5jKS4wxL48IQBTFW8Eq52bhot+sP+wHdY/+lYntOhuElVuAVgDZU57e5RVqVSLviRX/j6fGs
PT9l8fswDO/iBtDxko/DoKevJMHzPAy694jxBHTD63xbvqVvSkxM0WLl71RbePSITup8JGQ/PyF5
MSb3cuZA4OxpVVlF65fz5djJ/pDZQNiHp1ccnlot+67vw7DxhGeogh6ATHZru4PdOvVjuREfhtee
RLSyW076ev7VV26JrZ8JCVZO5B60+HnKSHEs0N2ZcTGmvmz2DyoqdpgD7XReMz2bxzPeSQLAR4MS
EjdD6Unuc2jTpzak8VpZB658Qmf+prtPHI8nhIuScUaXsfBof1D1IgHdChWNl/Lxtry9uy57i/w7
o8AY9gJdjJFWg8LOO2D4kMKuc26IdwbGpo9Yeo9yGShg60q69o+DB3i4m75e+/1/md5Fivz7nhgD
pGWVP5YiaGGAz5buRZKt7njThrN1uZQFgHirmBGXsPPK+DFxp6p+k+SW2p7sDc/Nzj/v2qcvr/v6
xf4M8S5/JnOx2tSOgT8pLRBVajc99C7lFVx5jGAutgcEdO+rYMTb/S2vL5X3beYi9aFJ9dbAt1PK
3RO28L66ZA3rP3xLaAGm3Z4U+762Adfj7H0434f3h6frd7AwM3BJifEhBSyh0M0siskGqMU92cFg
POg2cenDfbbavdjQN8d2MHrocDoCvwrR14SJ8SoeJirjqoMAHNyX/jF8NJ2UfgB8+mB3N/eBjXXv
G7oOHxza2g/rY2p71Hetzft1DvDukXE62BobiV2FH+HeIzfK8Zs/Xc0ldxlX03bmKI4mPj6QD56W
L6TVzj/+Y8rObDWt9n2tPT3FjnBMV8VbQoDhHj3aAm+D2nW1Z8ft/obh2Hd56alkyZsqTZ4Zfsu5
St6vZNS9FGrPC0vI8l9/eaZ85l27qVUsbzZVwI7mNXZeF0CdhW0cBTEN+xG/WiOEcLLiC3nKSxlh
1DuL0ya0ZhkB+v19bTly/niX3DcuUsr2/n3fAjd03O2Vp0ajxiF4CwYS7SMeFL88X+m/K/qPubpe
8kbDnHUMy6ypQmJsXXT3c167Jtm6dJ8fR7JaO59/KQ6MZo+GkXWCCMYOhHI+rfBEjVHsoUDjZ6zj
23iUxSWJ7/LV1rnZj+Se2nct2a9f6ftDu6Mre8Z22yqRXfLiWM5PYPLc13Xy57ol80JOvkLzMwEP
AwnjHBPOs3tpCSrcke0evE1FZOJ8YAvAdWrYs3ddIL5M2xm5XrYmo08gliXZ2BbZDLbwFpP3GCXT
ei2QTeVirDAleUlU1Y6PBzTIaBvB2QTubjMivS37RHm70Y7PTUZbeXcaAOqPbbmpc9CI6JPS8Qtn
Pa3b1XO9ujFFR/mj30nY7rZSscJ3Ze0V7NMjgUlCLJ8ctiWQLYh5kO6BCkL8AG2pyaZNSHOrf0ro
otwAfgF/YbLD3YBNnVj9tUr2vz6VCCV681jZ0kOd2dFt52GFx322LxonfzLcnDb4ucIf81WLvjoi
ooz0K8XFbtGa5nsPyaV0JWHfx+E2n/HSPg7ipnFXhfthEQ0TrhtUzKi4LZ1DD6JhvB7sqEVNGykN
7U10pt1wU5Lu4cZ0AopENjaR6TSwCzcyyfOmJFgwDW+W0+EGPbyu0JCNq60gqVZK8RylgA1WyOt+
tQYWxL2xCh3HcJCRPlh3/q7IUMa4M7epA2jP3i1QOk/eNGzQm8hoDxK1PoydvFEboqWo+B5vAzsf
yEYP574pfYcE3V2D9Zq9Z79rmM4wSdnT/av4lq62v8rdsbS1pxu5czrygPVpmZ0C70nZCPadty0e
jZNWECCuAtIYS4McAaHxCoDDEuoa+rHr7XEtOpt2+5i/pTXVVoFNzRa4MaFrHOH7nIYaBZC8MNeG
Fg3ICJYJxBOyd97GKdYPPVGAiZt9vve2fLN+f+x/aQohwdbWt+PGvMfAxRbdsmtSfeg9WW11CP8k
kOZASYbIg6owXX+woulkKMStsLoi+jCotYmOaHW5Ic5DRRKntGMbSF8ddhz/6miHPU7b2P5sJcBA
rSuy2SoHOt0dQ1ck0n31GMACnhD44j6643GD/9ntSTGAachcdfgttk/B/bX+ftTQGURNfBScEOhz
YGdv08oFOnuG/5ScXUpc7Fr6JaDY/+45+VsPiOsEzbkq6e2wcKzEOa5/0eRDXd3ku2NLcVIAShgo
Ca9C7Ec5FSvrVpJ2CWnt+PEDXm6E5O+9PcBji8M7BkWJWpB3cS2Tej0Z7naVbHNyb737GQk+Q3t8
9txH4xYrq4vHFjXXbY6RYxuKJpLBQb5+TZTVdiNktudDKgOnpdkBBe8V1d5fYwr0WOV+hv3ZtnZd
U7JOCFj7B5lQYXNMGjLe1LvEqWJC1hunBEi8ZWNm2nfkWwHxTnxTkPVIPfDmE7YKeKSk2T2+P6c3
T6k73AWH6NXOBndai1CGNjlsdZz/ukFbcrMagIxUQ1VUDPmy5lMPIkMQQq9DD67iQvUH8hIe54aM
xG5SYt7o7gwDb21wVdsQfd8cd8Slz8RU0lQrVaJaHeAjpZRKu/B0ckPg6bcueodu802ByFm5tWBG
swPnBfF1Nsa5X5ydibr0NIjEzATtciQvJwsoBiH1CLKU6+tMXmjuwQTCGZNnh3jmNETRNzAOLnSn
Zzt0DkC9UY7lM5RFwzpfg1/j+plduyTHvMF8s0kmvcKdFgX59Vt6ishOcqEAvGMtxH84loKVKoqs
6ICouzyWXHSB3Hl+f7IIqv2Z6MJCYpQ+v0WvewQ8rPKWiyC3UAGYz/ZNk2FlXEZt6pugCWT3LIAb
xG6X0P3sOWfjhSiXR7t+/bxvMT95UHI56gpEKPY951f+TP9cxj7MRQd+LVVY5zYH4BaJHe2oAbi/
JzmHjMyjw8TigCDLhToBnWcXgGqEHG4E+nI4+Q5cHVlj2dLTzhHJw9Oah6+4IGFn+SD9q9Z2pjh+
XJdSOr9eUMzivV54kTA7AGWYQ9EL8/Plade5bmCfIvSRZOTXCQGIe0/WzkZbbZ8CQgEV/z7SrW/z
2mW+esAZC3RxPiYY91Q5KZsB53u27cP9+83NuiS/EVq6u5ykDpooXRdyntNdt/NsrJoC/ptP7AnF
Ufq5uhuo8+Bs1d0DXAO5De37TzjrzfZj/XEU4aF+KeRwCBCCrU3nukR/TZJe+d1sHU6wuhqADYiC
JffGsw+bg93jp7642rrGswHDaqmrkD02GOY3vAo+R5u+3gNnIhFNEpZRz2mflDo8cVN/luIuFOrr
OXj2cb0PsqGcHxP2ySeHzczpFXXeTmiJCQjCtMxubfs9xFtwRE5njtY0myK00gmeTpzc7heM/zUm
X9qg/6cUeiLEMn4M9i7Ym+f7X/6dunleHexNSc3bhjjrFSUP+DcmZ9BWoDsOfiBdrR+wZBMwGWue
tHKUka1ACYFh6t186UBU5Lni+SzsWS2k/xUsS8XIxA9XEox+2qRYmosHSyUhDOqfzTXGRAW73vFu
ecmandNi7LEWoK8MkHYdrGbodOs/HnmY7/K6iiwFF1hV/X0ixjaPXpjGg64B4Yke4vu39P9Iu67m
uHVk/Ycuq8AEkq8MEzkKVrCkF5ZsS0xgzvz196PO7noG5g7qnLXLflGVmg00OvfXDnvHNIMQAX4F
AgDW8IwOp5stZjaFpYOOgYBv8N7UHzVWggDtNgdwuYSWfGw5tb2nz3pznUHRKXIp0K5JUOFlX6dI
vPDNgO15MAZb1BQnImNe+hhRYk1zXII9lwW2mtnBzwxCwfACr7OzmunBoA52iCrW15a/S0J6ZKRF
MJrw0U4yhrdgD+qdhIgzQnNQjSgic8PNsDP27GNBWKgEj32tonBOnXvrcqmWU1wt1Ltv35p97v26
zt5qyvWcACf0E2tquVFBQM422eQWhqcEzmu4J41nPU+Bi6sTLS76LzSBD2kohoxd59zdkTlIpcnC
oz5ZgCeihwSJ8dabPSd/+kfc/abE2VEJ21o7NQF3bvCczG7jInhN3W5HcGGSIDO5mgJaZv3+xRZv
/AAhntd9DLZKV7cH7JyU7WBPMKkECH8DqES2gLk1o3RO77Jy9X+pNs5hJoM59jrv9Juto6AQGx3C
h+t01kIxaJLffPGhWBA1gRYjHEIipdhprtpvJK88opVCOWZY0MVOAfwKxPWHBDV0elMZtkiprLn3
F9/AvYMI21+aaLnICQmj1Gt3pi97D9WP//lQufcQJJKE6XRc4oQdOpgfwSqdzZN58w8m+Rf1/PtQ
OTOQKEpl9dMXQwuKXQaghWGD7VpbIUfLa/rThP6mxBmCmJraxEZwtOwLtQCd1WM8HdNzN8v0XABf
KUGeIsZApZCySEA5U5ATqbYseXnnG0BX3lFX2oagKN9dF9B1U/CbQU6dJFqUS1GI0C/DzEi6ZcBc
fo+F3UTKImLXzpHTJZ1qWli5hBvT7gdkVLHz1wGAMAqMJRxbywk2MaBGtz2054GdpH142+xE/XyC
q+QbL5jUZEqgwbZOTvPUdcCMoWHp0sjrg8+/fabAt6WaosDxAsgtd3XZMJV1IYHZfvPSACSsxuTB
g8i2ruc/zqhwN0c7a55DbAN/fLbsyElHewRia2g3roImGebFm/Bh+iGkunKRF7xxF6llTNUyDWLZ
b758SsSqsodc5OYg3LyxcmFnpP6Y9WkCJQ6r5e1lNsFsrO4p7oOoBVcVEeHsgExpFYYAecRwhXXM
X3Pkydqd5lX31rf5npnLCDP63ZwSjkqx+6zvlZ0P7Z3bhyfkSF0XI6gu0GtcsrOETfZrXujFAfC2
o8imPF9uGGdNTKdyLPTy/Aj8u4/y+L1EB6BNd5Mt7acAVbTrIrxmM3QZzaCWhuEZrH/naOc6CdMk
gV6YHMwCBr7/Xgrdw68Jd04rXBDhDFM2JAP6QUGk8rIb60a77Z7CA91XW92L71PM9C428Sb3dscR
qfDPDg1Zn/m9hBS6PWHQQpS8WAsvLr6Hs19Wqo9VY+B76s1J8Yhmb0evv2nRoCUaLxeeL2fCMsko
O9qAlBssdZgUGMhPD9arKGJaUe8XHHH2i6DflukRyJx+hIc7EyIz2NS7LiurT+hMVDh1p3QVqbQJ
NMq7wK89bXOPGF7gyov44JRdSuUkJC2yr6fkLvZ+StsaIdg/sbkXp8UpN4zxKElNwEnlNV7hdR6a
sGHeM/FC5TU3/pwU39DOQnnUYXiHR8wo28ZRPYYoud0Um/apPIn4Wkt6XBDjlJw1oxdak3B68q38
QqBITnsD1U/Z3WDY8E07TKfwwFwKfeK+dnsnf9d3hSM5vqdqNlRbYDvV/hCdVNShUATzgs3NYde/
XpeitfTXxUfyGifqlZItJ2KOGFb4HqsofmHW2Rg2Rb+L6LZT7UJ143oLzPhEvo0ne9adaHZq4rDM
CxIUj9A4P5VeErnJfKjL+6bakvJB8JnLZ1zRWQansxKcJG1blB2IExz07+Fx/Kp8bj1yBEDwLrEd
HNCPXxUAUeLNs4D4+lOjhoohCw3ba7iLHCmd9CLCRU7O8P6CWuVgtyiY5258GE7MRH1vdsrZ9uJH
7RaWq8NPU3s4Wm7pCr5kofTHMWAHLIWbYyp/rMskiqSGEjZLwjFOeiTKZZTBUb39qPZ34y7GKNMr
am8Pia0dMQXnioaa1jX17+IP4TR1rtaBFfUIq9TOST+weDTb45E+CLhc1TpnVDglHaYllfMQx02c
+pfkpK/IyotwcdctwRkRTkUzQEIpZgIi8CSeKYZ0YkSDwyOx769f2Uo25LxexqNZd6QitVaCDjCH
vykPKiLA3XUK60rtjBVOS891ZmbtIp4wav3txyvbFa7AtxYeF6ejVR2jvXUOGhM2Z8i78tgfml9O
shXtQVh9ar95+fqOs6x1GPWomX1JGKR73Evf6KZHjur6ia0rPd1QNYoEmYYcLZ7ZGZVYI3HelemA
tCmwRYJnK3XUI3pF4FabG7ZzXpd4TEF3loYsgf5cb38JRHzdyTz7Ak7GtYiF7axGw+PLmNuAEgwP
/dFC58IyVpfY5JifzBvgUGLzcr4VRhOryvSMOCf7k6Vq0piC+NhhSHuf24Hv2b3nCZT2Wlsr+p8N
qmtYfGpZGsdknESdGun1gDemoVOhj3GnANNwxhy72E7xTjtUtj677fcusZtHbBE8lhXUFkkAFkm/
pw/4f1eKusZWtcvZR3HMo9RjzJT18Juws4mljvb4BMD/5vt1EVt/MKasYsBF1lT5axfNmYhh10we
MywQeZwOMypJr86TsNCwHN8fxsCEGSCEYtqAX3UeYCnCGAXjwkn+Qt+O2j27pfvx25jZOXb1vt2L
GmnX8gk6RuJVXCfyQJrBXWiB+XVdCtjwGH+mz8ve2SWzHDv+5vvPG1RxQts4yfcz+m4eom2Z2IIj
XWw8zy9ARVGHMBWqqyrn8U4FKcaEZANU6YT5ivox9YBZ6RMsbx23D6JJZXlRAtfIcWo1LuQyNtNq
ANwMdkNUN5sREP4Buq8caauL4NC+an1/UFOwV0E3DDwXHrsnzOuhyk3IS+2Om+SxzZzQcCiosZ3n
+K+vM5zB4pVgIvqX4FjXxEg5o8x5N20wB0XcN8NfsPjoqPKXzAZW4P5SNopdIcMnMIlrL/CcIOdy
hpMaFFIHVqPAPqk+s3Vmk00rUvJrWg6iaqmGsUgN5cSlT+eZ1QAQRzebaatYB1jlTqPdZyV2GJP3
0dxQyXIwaudYwHoqbgL2mkm7yXhPIsXuy0Mho70x73ubFjs5wjA/EXzgyqyfjhbr3x/ICVijFLFa
Lq8JT8nYpIfQDk8fASAzXkOH7Fglhv1cc0bOKXJWnCZ5r5ohTl4F8l11YA20cqMuXYhS8ELp/mY+
WSgIRU4PHx94FEJU2zX/VYFOJBallk4N7gOiWFKNKcEH6MCr9L9ZGCoYnRtJmMdd11S/CZlLnvdM
/ZpDPc3tImPPQHbHUNRLamuetckfZGCXHzRIgnvzrhxLp8vt5GDdtSdRjmutCofr/Q+vfNSg9kqf
kgqfcFzwzPv98FGdyu/5cd5m+3dMkWK9/c5LvF2yDW5EiaQ1N0rRKMV0pWwofwDizixQGCsnhNTV
kjVDr5+wn2VlOBzie0aDu0vNZOjBK0Dj1N7lqbPkUg5wXLZPyEvaaKGRXFHKY/3F/CbJl6sCuSqH
aZgHFKL1Y4YobGmW9e4A2B6dJFfeVz+Ehb9Vo3NGktOOQZCWU5DAyLrLWrPmHhu7gTmGUWNIjRgM
ZpWarmJJqk41SzO5MyUz67GlRINJ329i4uQu4I/o7eC3b8lhEiR3VqM55Mr/TYw3OUGXAT+lAbFn
A7kW1IZlrG9SAEzERJ7gatb8nBR3ijRmKbBqleEx2La/ACAV3SjGvik2+Ft5Ecpx45O+nZF2HDpB
pWWtxIntub+55KyN1bGJDhlItxvDvk0Ur21t9Emw+xY9GegKFzlJq57fOcHljs9UT5ZXWYp9JUuO
KZGRYoSCA8yaLaF18Z9Ybp0uC/1U01Ao58qmiMmmzNIXBxBQJminWmKI0fmpuLvIE/cVrAaacBQ0
BTEY/umcdKoplSQg0ECrjCoagc1O6meb1Ol8SzPsQLb7rrBat8wMgJD2QRVXdstqucYiRLOjXtAp
7acqGfLP68egLmT/cJ0wcmsuW5It5avl7+zAyZxKhTyk4yNDyKY5cvcyKQem2mM32FZUbExgyrA3
AgBWGZM15rdk/tmldqXeM5SI2Iv+bjH0tOvVDybfK7mtTN+RuvOa+lSon5lSOQxtmcqPtLRTgsZw
O80dWm+nZg+oBoMKKvKrihsAOfCygQll8bwUekKMQU3GR6wcTOhH/5AXgCV9Tx/Up+untn6Zvynx
hbnKkMNaUUAp2VuA/8YkRvhjGg8pdmHh9t7iaJsgqzXsBWRXCqw6qnP/ZvBrHPHsshZvLQQ42YhR
Rxk9dqjTqc6hFWb61zydZW0yWjUs7Gc1ON8qGdWZSKghP8ZYZDrfNHeiXNhXtMFL3TkF7jGYqlSk
GJ8ZH40C/apSYNPJm7w6xzhIfJj90bL7fX5bao7+okR7Fm2DEnMtWM4S2924Azxb4yiqS1SsFh1O
BPm0BNI6O1O5N8OtdMASyJ7eMNPtyp0lDKXWfGPoRJWomoyOKp1XiupA0qyEIa3d7PPUSw7dl9i3
4jnlR38Su31rUn1OjlOJc64NtaQNiw5eIrfTYw5IMMP7vtRFTO/zAUlTYZJjTQLOaXI5ninQxwad
6gP2piOPeAs0sAL7Xeg+A3iHn7qFC99vp4sgeVYdz3OyXIicl10WzzPIFsCyBh7ELSAUoIpsbYB3
r7mLZ0R2Axoaq2NxrN3kVHiocgrSS2sacUm6oAeMGlgfzslmoXdBZjZkaS/4wVzDm513thXNW6zm
sM6o8Lm6PEEQF1bqgKdc2T9uJRslFAer+lq7fUj95GhUohGLVQfwnCTnRxStwgARBcYmT/uYH93N
m9v7mhve9Vttl/6MPIG2WvPHzulx72SUcoJOTtA7ldivFJfOx3yTYtE3CjJLfPZLlP5ci8V1IDnJ
Mh4mwWLuS9+hldIym3q4ZFofMDcyEKGOccscaQZ843Xe1mXkNykuPB6mgChyZyLlvVVfGt2uDNfA
kJYEMF9lM2sCaqvmRgfEoWYAPNpEC80lZ2FL4yDSwJkL17b5VhwCF+blGz0mwv7A9UP8TYrT/V0/
SfKQwC2asG1z3E+VHbjoLkAJLffc5kHao2lAJChrge05e9yLI9U8xmhwXgJb4nQ3ofezc2e0TuTC
8r22yABveM5I8UFQXQ2NKqkgxTLIRevIWuQy6sjow5oPaeeWOfPYrzE7FUXsdJ3besP8kpizPQCD
LD+o2ska3CFAhvAQN3s9DCHKTt1tgs6x3jrrkRXHgHo9+9lGL015sqJfMwBM8t2UbiJgjIVegcir
DnR/0G5Jc5OMu4AJ1pmuxpbotDRkw9I1FShBl9KCxLFpMqAwP74c3wh1CnR0es695X6WGJ9zhU1K
X14Hf6bn9LjrC4haNL0ajMDmntAFaQF75BmlPXf/bf/NcO6876/GZDu6w3aHdgt8EqxODm8xi/Dr
+pv8crr++A70fqDNTlF1Q+O+o0ix7jY3h+nx5QU5ixkAqsD1m3doVRgxNmL7tveeoJug3z6UTrn9
xGZx1CKP99e/grPWQHhXNACRAryEUKorBqf00AnNpnTQE7804P/2Dm7CmZ+NUbWzbHaU2XKu0+ME
+l/0AMciY1mCCqqXlz01o9mG2DHgW+kTgGU3SXIwkYPqTAFfnF74i46K0zWx+dXUNV4FxU0QmpOV
+JL2GUnwrNDh2iqSQBWsUgH8ukVNFJaIrl1yE2rp0PZtnvpFw0569wE0u004f1w/Ms65+YuVMyLL
R5x50VOVVVU3l6mvYdx3qj4JRra1uzlz86EWaO7le89E8g9SnEmSpKwamxH8AFoYK0w7UggIcIbo
DwLcteRNGndY+ZD6dFC/y0DBA6SLN9ba3kDgFRFtbwajFydGbV8/w1WxOztDTscEY2GNYQ7Gwib4
1Rqprcfjr5lKx5molUDE+QTIX0zqEDpiGAjVeRmvgRBkhNhs7Petp0X3ZHQIvcuzjdnf5uG7KSMP
MZ8MI7JLegrJS5hhOE0anJGJdgaviufZh3AelF5ayqAN+JAyThxZeVJoapfz9vrRrsoMalIGNRCT
Q4tfiqeVlsUQ9hBPOcQCF6x0ihgVSM3q7Z2R4G5vmvuJSj2kJmyim5rqrlE3m8jQfmUNFVze6pGd
keKUclAV2tAv3MTNJykBHRZ9lIZ3/cTWaega8KbRXCrz0bheavJAhjb1a5I7pvRRm5ieF9W9RUS4
u2dWm5Ud3ptvzvdSkNqkP/WTITitVdWEku+/OeGsx5BN2FtngYiSYVFvuS2lR6CUOnNfOEX4+k9O
DZVIEzVQBTWlSzlTSD+FbQ0hWLJMVf1UGppdpwJJWz01U9FR20SojHU7l0T6OBv6qOxS32iCwc6B
qr4zxyLYtGUqqhmISC0/P1PrQ8FkOShwdkH+nHfYTVbdY+uTQO+tPk4TkD8mUodo6OeITDV6HwJ1
SP2mNp6G2fwAYo9ABvg47S91h+wVIbpsEItfspQZEdWyZkr9zAg7O436G1nLjnnG3LDtNnHW3rV4
pkqfnDC64FS9R/Mw9po4clM19AcaCBzK1YM9+x7uDhU57YOIjgvPk10M943+UabP14VxRSPpBOPj
xESLGFDfOKVX5z347CAnedftRmImW6qUyPwyuI4DEUWKfF57OeILcpwCLBWr6MMR15iVwyavoS6G
H/JMnkwyfM9rgA2zfYqJIZT31Czz8hLdarLgmlccRR3rZohJwDA6adRLcZVGNPbnUw9XJ6lt0mS2
LnVoDJy9SEGoAdSH8e/blQuC3DWmNCKTVc+p3yoqsJsrA2mAIDcFVFY02AUV7oE0WHeh5Vil40/F
p5kAzUXWtwMN7TL1rksMHxT/dYdnB8jpL/gZXdIWuMOp+xbR+zLGqgv1BH9fv0vxVjSsi69PLXYC
dL1ACfwX0ir6c1SAllkmd3caYSZJGxVGjT6ksM5huTFim6TbVI49U5+wQjg4mcDJocoNPEAB+ZX3
iCNGCVhRVRX9HJzLn6OPY8pTJfXnPnPTFmEr1iGxb9ePd8Wx1Ilq6KiCGhTSydlts2SmKptd4sef
GZYW3gfaEV3ZNpt9Bd5eRj+uk+OHzv66zd/0viayz7R31RRhTfo+8aNsM+T7yE930X3H3G64RZHE
ZsDEGd8a5XFCd45ceKH2UTe/ZP02YE6uu+GCOuPJt9IWEDD/45dxhl+xdLlNdZwEZfas2OprsIUp
i3eRbz2UjyEy0lvzXgbYtWWTpd5h65FHyF0eZM4OvWmv1v76B62YIPT4QfA1QIkgxOe+ZzSS1urR
COCX2udI3wpTcBWrL1jDH+wARo8f33gmJR2ELyKJj03Vx2h4jntbAY6P/oldH7fXWfma/OTio6Vf
0TQoXpEGi3qpBEsllFslRrQso9gnfR8yV9aelRYwTXUD1fuIZWou0wzfLEJgEW3y8TbSN1XduRLc
f0rfRlHBc1UrI7rFBIlGZU3nPijGh0ajhQ/qyMHqt7QEdhcwzjeh8tbl3xg7VgZqE6abl9tYe1Lc
snubtV3EEsBSMcE7X71o3ZRN3IRlWfpyUWdPwiBROgPZNfFHWji6/mrFAqO7+sbPCHBWcK5VObdG
SFLQPHfmtB2qca+aB736WWvm66g+MwBoX7/xVd11RpJTK3ICOSh7kMzZkxYfQjRix0x1rxPhq8h/
KRMUrxTDAkaM8uVhnZ0cdGYhJ5kJKmVSeKydqZdiO+MG+31ga6223QRxPtshGVM3xpTBtpfjXmAI
Vw93qSGoSJmg55x7phkdqiGKJCjQ8l39DinyELfmJEXP0OyYxv11llflFu/IQsFuKawpl7LSEzUI
swAcT5p+C23ljtNkN8NO7/NDejeSVjiggV/4x8s9I8g9lIAUUa2OyAf17SmcEUDIIvFfPUDUOlXd
VKmJPOYlS2lcynpqxqmvSqmdsPesc+TGyX/Q1AtyQBroIt9+nSAaq5ZkGppcObsKHAMESirevqFH
0OOan4yzpyXMCzPJSXRXI16khc71i+MbSf6SVYRHyNSCUWBfX7JZtcjXJmGU+lE7MLfK5NgxxpK6
Hao126xDKRS9zrMrMWNb61ayU4yp/jZZYSyQ17WXicqJrFsAR4V54dxDNbfaOO3wHYDEg9lylO/X
GeWX13wxek5g+YCzRxmq0iCPBe6TblU3ew+9YSu/ZDtjE/1sAVPzWDgJmlh8YOJ90x1VBQRiepPs
0TnQ3LK/uezxj2/hfEeDsIYlEb4FLg3dygXxZPWz14dNVt/X3Zsc+BETKNtVp/Gcf+6ix7mX8gAg
lf5pYnb5cpprd0JVBWBqiOegFtBHLSqorlkQGXV8hN7IJaFz4PLIh8BqtZEw5CxSw46qT4W+Xr9U
vs/3Xwf5mwL3SItaUmm6HGTnROjxRcEEO4F8NcZMaryzPHXXBHY8xQIrIiCrEu6pthPparNJkYjr
7UTL35XBwyhx17/mRb8f21uF2eH4HOZPIWvsmWAWlwoU7vp1KtRC0t2CyuCn4bSqgYlBGsOnbfmR
9nlpG5O8YQmm0Nrxlhlsi1FtPYodKdw1oXJQcmUnOPzFhPA6WIafZqoqbkDhm3SnhI0lBoGRk5ej
5zzJbJpAN86Sk1Flp2DIjCijDbx2p0ukzaj9E315Tp6TLtYTHIAJE6Bb6AUOSqfSKzQ+y5G2dMGQ
2lWNRGDZV5XUGcecuMlJoldjuRjV7j2PMbOJRFxIRPtz1wwBsMkBLqeYhibz7kOctwWZ5CDxwxkY
qgQdi5FXDy9q+EYKP9OrjarVghzLqsuiErxT5C+Xjdec+k1TTPJGDYFGMhq4CC/taLlp8hJnKPXm
2N1bn4Jhvs/6QWB/1lSECkdfoxAjLIzk6BoYYayAM4xUcEptc4RXKwpXF13KS6lmAMefALIBNSru
rfaDPDWpBCVUWicVjXxZ/NyNqMmFn9efw6I/r9HhHa5IaSMpRHIeG6Rc1gaxozIVjrPSwazAwiKe
SEUz0Wtu1zlvnNvVzmVNzBI51DndmNXz+Mss3jpXqQeb9c0/uCm4B6qB4UUTaSPuHMMaS3uGpIaq
LT6lAPi4+tv1A1x7XIh78NdEwAFUm0trYY1jLRkz0ujzQ9KcpDF047YRaO6vAvsft2ShKG1CaRJw
ckkEQJthaDEkL9q4VXZxYE7uFBetiz3SktNIqrybhlDyxjxGc1vPOgAStbJT65VuK2ZdvrE+vU8t
0y3CIHAiY1i8pan2xqI2naCRMsdioSo4+bWDgVMEnxBfjZYv7mBSDGIlMZHgGrWjkzZ707RpTwUn
s0oE3eYo/OCN6F8NQ2fukYRafh+nFfPn2C4zhLpvWnt3/YLX3joMFt6gQuAT8O2DcRegeB7FzGfI
+Mv9Z16IULrW3gOieGgSNB9ARHkfp2lKLSJgArkiR0LskTWh09AT1HWnoFY2CNTm6qGd0eOkScsR
v5pICfmhcl9n2qYvBkeYm15jCp4/fB2UZTQk/y9FNtJ7PVeMhvmJgpmiFCpFnj2djJ5F6k1XJDut
ESFtrt3UOUlOl+m91BRJXzO/DN+Rp3aJWQhketV/OSfBCbVFmN7WwcD8ruqNLYbtFCcmEQavqyrc
5ojsnLpo521JjOIgxSWSLyrEJYvQ51u1FsYM/75snn+OennIbGZSZ+jgOEK0l5oYARd1MKxZdazX
lRdUv8WwL7J09sB0c9Aqo2iZ3xb3MD+BKycn6he+pDuBYC/ImljCJcQSeQuzOhiAuCTVUjNgWV8y
X++PinIvd5GtSE/XD2zNrBpoc0btAGP1ssUZ7hSzoXUgL/dXWE6fY/OTuu9kjM2L3tjqucHooJ3F
QLGC135dDUi6PteYjyfizOO81chbor9FuX4IosKtJ8OLUlHwvyqeMBNkqdMsO/449tDkA2Au2WC+
ghXTZNDvi3xwYoZRWPVx6GdPnb5nRuoYCeqk0eAGViUKntb8CayhQr8LwicLM7iXlwgz1AfyHCx8
R7O9lItsOueJ047mYTJyTwJm/vUrXVE0FIvk5KV5UaGKyWmzWRuKQhkzVGQlTCyyo1G6vXY7zdin
yN5ikblf4Y+CMTwJ7MCk9GvO++w9BHlXRQPDvUaKr6Tf8/Fn/V4WN7OotLdGx1gaooAygVHeL6SP
MzppnhooA1PmD/lRC/yU6rdT0zzpAOOnivx+/QjX0ilwLDSgh2oonWIi9PLWUis2jX6h1hgZgD96
uXTLBggbaZ1YKG+jQ8/K+sPAjNbBginqkEgbtimrpe31D1l5nuge1qgKRKLFzeHusirlmshdlvlS
XTl9+XPuXBPeaCeaClx5ncDWQCVAxbJtFKQ4KW3lIs3Hscz8WkOSc2jtxtxXe9Vy5NnWtI8cIFvX
GVu9zt8E+bh3KJq8iuSFYOXGhYcK+/ydtAeZedfprNUGKKRm2e5tLCVSzgbirQd9HeAEm2SXYxnC
J7B6NLeNHBP9w99CpBq+z9vxE1sbdGfHgNks8JZWb/CMPmcgyyTOxlgH/YQidiAPUhm7stXbbTIL
jnTt3WPXIl69Bo5RVruUWTWUByx60ZlfBJ5Ekk2aYJJGp9FmKKxdnlQAE7MU0UNZDCrniFMYQRO5
PrTbAX36kqiyYOiZQZv5Bvp9b8aGvMoBRfOEFUSWPbCidMwyzTYBM/WbLpzLrWKO+dOY5pFrJcPs
YQMrgu/rd75iNymqSEA7IGg0VL8e95mq0IYgV8wgzfw87LPNnLHOiSMoJKNXRO08a2IMJ/VL+aGV
g++yqtOyTgAqy3xj/qD1dOjJYXARzG17SdSYsta/BhuiYWke5tOx35CT5FJWY7mP88yX63q46SMj
8AJCZPQeRqEHzIB4V+SF6cXoCHAmeUDPB6yENw5d6bGhbjx5yHu0QpDhOM7YA0GaqhAc/OppUGho
C8sfVNRNLoWhVfOMTFOdofpaFNu0KNWtnkfWJi0o82Zdi++0IMj312977YGh0XPppzOgr/nUQ9PG
6tyiG9OfDTR9G+rdNL3UlBQ2CUT8LcLMCztsOdA0VE3RULK95E9mcRwOOYS9rA86vWeF6Amv8GIQ
lCqWhYUomvKzB7mKZQtziCsu9W99/A0TTYOMHTWipdIr9wRcYriUBJlHA1JwyUcbh0ikyBPuKYI9
NTHiNNv6KNmT0u6r8ef1+1k5NAPNdAQupoZ+asKJrZxnVkgjGa8xv03aU5aLdtmuEQDENwJraHdo
2uVQz5772OQpkxNw0xSl6aWqjF01TWtsr7OxdjUAq8EkyhLzospySSXF4L7eB6Dyhk46C2Nkic1E
Expr93JOg+OE5uWC+7hwgm4hpLhSL8OUPPoARM39KxpyQd75DzPcQ50gxhPrQKhDyUAdZ0cen5DA
/Pvq4IIKZ5BI009ZUICK1G3H8lCHtmbu58KJC0EhRnRunPcSKLSSBg2Ehmk7E0f9LN+GyaWi17kq
aGhl0ZFXoUhLLD8/E7R+qlRVz00shNZQqa8RJHqooimCU1sTNB0aQKWo1qsoC1xSabKxK1CuL3zS
BO9WcBdExmZIzV3ISoFIr0gB2nKQTUWYoBpYeX1JqVXrWMV6AtxPWRnHWmuAxxdp2S7WQtX7268H
HQggsXT9Iy/FxeVVbY6A27Uy35Qw6Fs9ldmn2mCIohYkH9cCPhR7F4BwC0tk0Fh1yZOe5aWRlkrm
L3nHb5L23FEg2PtA9bQH6Wg6s+oM7Z3Uutf5W0u8Y1xEhfLGPmXwyGm5aAwW70LNfFK0uylKPa3/
ZuXDcQCECR3DU6HXyGAdDSoJKK+ICxpjERnpUH+YC1cuGQ47K0AJC0K5RLitptph8TpiPZvydJ3D
VTqAxcGkKhL9Ch9/lVJNx0rGDYYVRkZHu2gOXX3KRf14azKp4Aix/wdjL3+YprBBa3bZxbnPlM9q
OFnjmxwJtMU6CfQ4WBowjDAIcHli3Qx/lRhZ7o/SW268RegLG9j99dNaURWmYiGAxLTB0mXFiWGU
jWaU0OKLDR1lxCb7J9dxRoDT4EVJxpomVe7X1gkd3vOMAdD6JKyGrN36UsHCm0ITCtaoX55VGcpl
nqhl7lfyCT27quEiQgtEimiNCnIIGopW6BtAM9ollZxMfQ2c09yX+yMWStpa+qMPX+Li5fqlrJJB
mhc5eGSV0St2SUaaFFJXXZf76B7eZl4DhNNKaR2rEmhwfnRuKWeb+m9CX8rizFBMRprWUtFDwjrL
Vs3WA8ENS+N7OI1Nf1zinniobKY/JgxYmXNIfbOxDjMANfsPYj3+bbbRzvPlHqOPCY7YJdv6LJdT
G6FyludvWv8a0G8SvYv1v29MLqhwxj4su6GQcxSymTUcLE9PgVJaigZm19SshXATE/PoWcVsLmdH
MFmmxIaG6hU6LorJwCJJnGVFgEjKDjrgS2IsK1RzASDEisIAUdNcNB+6onhAiCQr5SoBkpAfk20E
eLxEupNbgeFakc0FPg5ZClnHXlh+Gw7KtdjS2k0Y8dImtx8AqFoUmxQDVwFmna/LwyLmXBRzQYp7
bVaN9vTKBKmJnGjSH2NsFqzJHjkvR8o/oibfhbJ3neQiYtdILtyfPYhAzUkztuj9N8enys2Lo2FQ
uwHuoDyJNjSLuOOkPapnILQaIFXqXvA8VcVdQo9591bTuyp9DaxScJprqUILCWZUOiEZQMbjDDAe
RVBPMhri5+Y+IYpdSxGweCtv1lR3iiJbi+2hcBQDAUNWmX+/RHBBnHsPiFEzWSlxl0r+OSiyLav3
tPt1/fLWfKoLItrl7RltpEemuXCI/Fni0ndJdgwgsxHbjGyL2JMEsMNtpRsCPbr8Xl5qzk+WE1QE
yeE05GBO7gu3Lzs3pJXg/BatdI0EJ5hTOwchCdAv0UTOsEUDIgUqWbMXFfhFnHBCacgUfWKhnPrD
YTMK3Jn1373sS8TiRKQ4OauGCcqmCCycEnK0ii8yHmu2DJf/n1/PI1QVDe3lYKm0s/8n7bp2JNdx
6BcZcA6vcqhcnWe6+8XoCeWcs79+j3rvblepvCXMLO4F5qGBokVRFEUeHm6mF3WV/c62lp0+AcFy
V7vbQrAn19pQovjbRsdZlcUEHnHWNeWgIpMotHVzbAK/cX1J4BJM0kzH9f5/rY45vJnVpHWaYXXA
iYMyms6KLWwVA2x5086W3BLF72oSalFIUzAWABKLVgoSDZnRAwo+wi4EqXLjoPyP7AtHdTxRzE2M
Mo2S1x1EDRhBrFiDHYSmI9VIO8uvTbtJusd84mXGeDIZIxTEqa6bCjIL1LLrwQOojdSx10zdOrd2
nfjbEjZ/YSBfCmVzWIEcCnDKKlYprZJ2hUbd27+/lG4FDBqBBh4ilECWUWNYFo2f++jOMRTb2j+W
u2QruMaPYtWQnwpotR7FtYpptrelLoUa50IZPZr5IHS9AaG1E7iPPD7OpWsYU3mRulSBNkQf9KUj
lyO8nAXVAthQfpOKgyiKaz17weMnjf+86oH31ZckRnm+EUpSGAPrYlROEY3kRwXfqmbebW0tWt2Z
FEZbeGD1uBp8ejFhWPRQ2qO2m5tdkLzIOaZo1RRnwUtqXTsm5DJpfI/3Hd6iGrOyXA4iE/TvqAwC
8OBJ0vAw1CLPDBaCCioFuVlR/sTZMO5Pn1Lwu6VpivLYqJNU8OLerhRtJfcSaYKfE2jV8jHa9d98
jXOurgNRSEYa/TOZCgg7o1PE13pn5sDe9BLGrMmomCixE3IANxwhLH+K3pQR4mkgG1T5MKQpfbo2
youvcsQs9MBeLIYt/qVjJKazDGBPWonrIniNuxKPy8RNACut2+9y9SIha2KN++k5zlZ9bgD/IJXr
SSg57V+LVoOMHmryInqtrvrghFrR6wwL1rOjguKjNr/cPgocAWzjm5JZdVmlBXAcoHzy8/eY1/e5
8PSCLik5CIV40rL4pfNITKXLagO6lEPwPDWaVzb3uXjo8/t4wjT4fJuOIgkmHk8aPU+XNzTEUtw5
0u64OVk3PGkWjUBGiE1dPMHqX7Jwn0WZ24qmw8UuLmpRR8IDkBF6/JhjN8ZSnvQjFRYaxBDu8Zjm
xLTXDh7LocUXNKrhSfnJXXb2Eop9TQ7nEBKSUEcEjUkV6IMsCl4KgieGLvRMDBJogHlSMRkgVpQw
ockPk9b91WIoctUE0RlSkJdS4hr90Z0/o4aUNbSlG+2UQsAJbxearEGRB5PTaHYT0A/miROnKHuq
YoKlHNWMoOnBavBsPMbdSpXftUaxA7+1wykBPwk4m3lpz0UXci6e0WQC4HHkZzhYJqanGcYx05/k
KLJN8SCkGPTXO0IJupTu3Yw1t5WrtQGyyAwcYkTnUnpcX9/QhISMPTJYOiUoulQ3JrOafqbiBKqr
qv4ZRDXayX/H6CznK/06Lr4UxdxyY5BqQlxh1XGdr3wQkAfHKUq8YpjsLHIKMyPSYOc//9yHna+P
8TClr7f9NGUpTcwa6kvR8+5u+gOsLwEuAl0OiH5whzOrqmqxEMUZ6EBRxA4abhU9BsFLoK711fgi
CJzTseS5FFmGvwejJnhYmOWks1jm6gRpUdCHnlSCfcOfhAmCm2Sjd0YKslY06BtG6tzWI0cwi60x
aiXXQDGOE0PrHetgcFLp56ittOQpBAr0tjBq/1c6/Vol6zLNWi5jPYGwIfplZgd/4vz+UqhwpkUW
Th6nAJI2GY1HCpNo6kugBQTD4YiUc4LJZUcjA6hHU306gFCXx8sAe40hjn26n5BFHNpTFrTHMjw0
PwthKys/BWUlK74rgoGwV7ZgpL+tx8VNU2i0h9SxiqzRpXSK2su6Dh5bQS9rsEEyRXpsnNauht+3
BS16kTNBzDL7WFDLRAPisx5/96qt7+PcbTCEBC3o/58guuKzOyjOprGbW6wofgu9cMIchQhNKJxn
2tJFBzAG0qYoZIKyjZrnmRC5MuJSKbGaMXtHG3vUHPLwdHsdixaIoiWF1OMCYmkazCIcSyuTEfFj
KlpmSzYvxFnckTMBzBp6gGWSUYaAciOBAjywI1vkxJ+f7TFXx/RMBnNVC6KRjoUCGcVWJy8qSbYA
am/vLbdc/65JavsYmdW4tf0rx+vWtk37VfEq96SuBc6XLG7Y2Ycwdi7OcRorEz5E0TZxexQHT6ye
bm8Yy4oKY8DtdSaDMXFQX9VxU0BGvZfRv7yrdslH+FM5NRgV6oJw2uttrSblo/Bkriun49ARsMMd
r8Qzht8lZphJM8R3ruHB7u2ZZFuQEmSlPe9UIhDDLjwg5gISfyvdGlN0I6d2MNjNk1b5x/xN/pH9
kFxpI+MvtzWz6GQAwaE0AIAwsFwAXZYocScocNYfiqMB8riX1vrGiNb/nxhGAXosBjJYaRHkptsM
0/OGUw2qmHytVL+Aqv0bD3C2JuaancfanH0KLNfGgLQ+RhwhlatwyjOLVothoOCwVzXwKTFWq/pW
KpgdhBjhC9r2iC58a+reu622hUQ77PZMCmO3Uoa27VgGWt3A3kSd0/lrRd0P2ltvvKP0WrWmDVq8
BLDVkFcUWnRylmiiYREAa1ANXPpRpfDzSPCxZZHUjatgVlQymbXkSFld5aQyFR4AeKH5FotFCR6v
4c/7lvF6qhm0Q5SbeJurs9Nh7HmPQVjgTtWUw1Bi4GlV2DWCfe0hCVC8SYCiUDmWs3gazr6A8YkS
SNICocMXiPagfa8TnMd8lW4B3jBiXjC4rN+v1TIGZOnhgJeED5c0g6Mk/D0mT4IPDpD4220bWgpx
QfSBAVHo5sWLiT0NhgZsXxtne+01xLQiw2mM73k03WvBndy2rlwJ3m2BCw35mMmIWxHQceB60Nl2
aTmjrIEnKQ0BQLFqddsMSkZapY3dqO8H0IklGfih9NnDEz/adFMRumjeE9ZW23R3Q1IqtlRg0s/Q
+sJzYfkfuZF1KJcjY61VE3ga0FdKchA7uH3Wob8o78xtEtYqMEqjdTClyNoBxhpsbq9pabModTdK
zOD/v2KKTINCaAAhTfeC2XjIxpKyjexWTNza/HMmE2hP1ZBvwJsEr1z5Uns9BkkmOthe9xouJ7l2
g7wigsjZo8XcDUVG0i4fBYyQjFXQpkC/CeFYxp/dO3rrixUKlCMiTHDKNhxXuai8L1ksr1TRxipo
mHGqkJjPq61WbDVpI2q81N7SCxUQWcRkeM+haZ1ZkqjOuhFQXP0cyL49D1PglGb/puZzZFvF8BEn
XepJdWqragZCyn5yb9vIYor27AOu1ln2LfpCgDIvHaRx0P/yLNvW9/5H0BNhcPq/yeiA2sjE0FHU
ma/mvslmpRaBiPVmmC1Z2JOnWbwVLaoUGGrwsaCtFkW/S1uMVL1sqkGAj6odMLrNuzbzUvUQKg/m
9wRDFd5ua3Ap7KWQ7f+IY267eEwj4LnhElGk/1WnL5LfrwK5dPUsdtqWE5RRc2DjX3S5oacHjCz6
FcnB2LZlbRnYLUWw59wTfqbNeIzNjWbGd0Cpfh8LjXPoFpeHNlnU24BtQjR6qc3JN6q+Cftsn2St
E1Q7vUN7GVpAUP0LE85NthSeqAAcodUI9BziZxLr7BVUd4k8SQkw8EVVe5VQumJhbQsMSvmLHTsT
wxgIhjaqZhZ3VAw6hIpw1YPnBMgiR/bnbTSbLUfe4hmjiCXaNAgmbnaCoxj64Po00CUkF9/Gdh2D
wLLO67UaAK+OiRJ5sULxKqxe20bliF6KDc4lM7GBnIYooepFtu8Dp9FSzGFztGBctY2whdnZ1vBw
W7VLOwgOMxnVYQRE8mdy4mwHpVSI5UpF64TUPOR6ZOfRISp4FMhLJnkuhAm59FHErAofZpIa67CQ
SBwXzgDK+WTVZTxM3+KCcH2q6NVDpwHbrSLpdaF2oQbEr56pdi9NuT0LoL80NJG3rEVRuv7JDYEV
sPRvxtxIRtcPMEulxzADaZ6cQjQ3MgD7nDNNDZz1ImhjoB2IeAmgUHt5pgtl0uep9IHyNUsidKPT
hd9EUJAlpfvn5gCjx1pgC/BayqUgzA8A/b6Cpokp2RYg1BU30d8s5UwCYwttl7fmpAAoHTaHInH7
2s78Tc7L3i8do/N10K07M+s4ETFMTcI6Is0T5sQZ+kdRJdWL6eeu2fXPt7W2uD1na6J/P5MWghG+
MyigHU/B0Z0jBY2SnWGPpRF6qoEH1W1xC4uDHUgy3tNoowGI/lKcHg9aHqu4U5pwJNO8HfQfILmU
221eHbOE4yAW1oakP/CbwO4hdc2SMFlFV5RDRx1StZ6aPfrBQ923e94UjYWzhEoObn/gKz+90eWa
ErQ/BDlQZXsR3dCaaVfdVhN4B3bBD10IYRSH4sKoKbQbIMndrran/gCq7bwC5QrHiy8JQp0NQxgp
fR84SS5Xo0zaPFkJzisqh2GgusL4rgsp6fR3oI051rC0QQDZAvCN4h4A04ypy/KUCTFmt9C410/c
uNiC4HHuOXEvTwqjOqPUEqmZISWTthrGVotErh5iXrC5AH6hdRI0dWJIGJTHVko6oQJXSp3k+0xG
UVd5Nk1krDoVt75R7K1G3SvNSQDgTEQtO1DNUyKqK4zXQkkjlHZKzisCLGVGwCUDvAXIhSjpgny5
kW0+tbmKBkbUo9xwDIlpAkYq1AepCDA07V5NbcVyuv41sDBJO5V+3z7on3QyjN+HeOBygQNGP7bG
OEtVaKcxaADozpNoVfrbYdhUwq4OBZT8+gfcOl7QTMjPNHY9dqKt5S+DWGF6wGHUQaqw04TfvuF1
yWrojjkwvYO07ZXfOZIagryL5FXWbkwez88CRQ7oHCjYAJ2RIjDFjMrqTBS6cG4A3TecNELtRA/W
KcbMocEntDE2SSNlMLmCNNuG0BN8VS+SIjomw0EaMRltNlZ4rt4NDe/FS3V1pUtMwAVngKqBKop6
1TMnLY56jzcvQNqCXATuiCB5VapVyykbL5x8U0S+Hq3sCm30oH8/kxKMah1aZQRAWroVQWysfOC9
ZBn3vBL4Qn85GgqQOKPvGMq/zQjqJL9RtRpsC9ZTOGz78KeRv+UgximU2E5Fpx7m3dgEd9ZHXP9u
s99h1D91ck1w9xliskZrOucpsOAgaCEELckAD6Gti/meAaZgAEpO+fgTu027UzfLqzk2HoeS58aX
RIHhEf2wKJlhwhnjXXs/mv2KzjLIosQxw42MUZ4YD25bOQ81sSwJDxs07GBLr0ir1Dky1RKw/9fW
Wg3VsdRfJx7waalqAMbOLyFMcIcSrpAPXQWYv2w6qW/ZQvpDMHNbC7SjMf5qVrGGbMLUe6bSPoV+
44T+ulV6L0A+GNsJJJiwb/8cSIdJ67SrFaUt2rbCbGcsmHpdzgAEzvWr5HvRsNXLt5HXvrZwJi+k
MGcyF0utRY8gWgJW5ZpjkPQLmfNuoh0cMSydNw2agMuTqEl9M7c+ILZts0UjaLbVrF1t7k63XfRC
3AI3h+5vPBLRncvmryfQK6G2DwI61AHNuSTAchH/8S9k4Dq0UFsygbRmgnK9BtIf82qQI5eftXmf
BegC5rUTLFk67S79jwzmppnENPOrGjKQ3AVgUrXjxMNZB/ul5dxezdKe08lSIOvD5YDxHZf7AkfR
l3oIMGhUHNUI/OMBj31nIT7GPNgvCYxV+Rbw+1kGCdO8FkcAqiwPLFBoG0BjhKZxlrOoOLRlg64F
Ta3oo7lcjjLWUFwPmFD0qEXupCKZipnbt1W2ZMpgGcDv02w3CH4vZQDVU8uTDxnSq2H+qB6N7qUK
0PHJiVoX9XYmhkltGjmenkZHkXbvAtCeRPfBBi8+i8Zjw4sSFtJiiBEw+IjiboD5ZMytkPPAnHPg
tvO0uTPU5skKxGOqo/5ixvqzJIgr9O6jgSUbOed1YbsuBDPRsgBmkDQq4XHkYHQaVUZ+vyHgoCWq
WHMc0NIa6axbOoMAUG42UxyosxEIPfhNZ8SMs7Sxhl/lHYZKSC+K2NipLnu3rWQpJEDV4L8C2VcH
cildkrYICfyiku41ow28WMmTYzC2mZvVXezVqdySLpHQPeFjBpQC1IltjfVkRyACI0Mf9d6EhP1z
NqSRjgZFLS88GSSRHoaOjZyC/FKS7eJz2ZMD8lXFDEDAambKPrRewiq6j32w7vq7yCINajdxFjjd
OBFT+/NHrUVdDwwaoKyr8RAJOhMTOYSmNLwEW2kivfTDFFFe1QWO75apc2auITo9CCGRCTZWdP9e
nl0/zyujlBGsKA0ohivXjFsyaqYDstS10uyUbBdgFh1qgnZj5qs4JJLh5dXPPFq3vuWI5crCDMQR
6WOQlE8tia3yVel4J3/pnXP2lVfsnO3UBKlfdOhHydy+eUPGjEzTXa90ngCSXADBv4eYJJnXm6Y/
Kl1yf9tyFxwPMO2YPAj4ETi8WeCYPJdCFSYIs1LKHPag+7ktlLbUTyTwMSfZkP5PeYzlpeWQCPOA
PWmjPXqMiDKom8DalC0GoKL4J/yVOKDxwJCOGv7no/fsTRAJoTkmBpQLilIimC+C0hDdGIiAoR+C
/NwFDedO+sSXXxndJ/EJbc/HvX5pdCWcWa5NGC6jDaj69glaEuOIhEq7rQUdU0IxUxNDPfOXOq7X
6SB6kW/YZjW/ZJO/8aXHbN6XigJS5PiuLbzC8gLF/HZ7y5f8MObc0msaRQrM1rr8QlOvAqOO0EYj
9z3wGQIa+2Wj9Up5cvVZmTjtdkuuGKqn6keoDQzKpbSwNDq5wLiEfVIUror58DlwODp6ypTgvsIA
3KaRf8+5vr69xoXYkO45AMpInNFawqXUts3BxgSEMIiTngUjJ/O4NubX2zIW9Yi2XdrfBWw8mzAp
xAr9+BXiTyP+aFuddjRQqtKIN6FhSQ4eAqCEozgRgAUv1+JnQf1vElk53pbWRDC83M47Tw946Sz6
Q6zpngti/KUgN0oe6AhEm7Dzsip4Hs0HTDDp1XY11r6rNMHqtgYXgitwWgE8hV51CsBnbAPglqJv
P9G//ssYqIdcPYi9XZrGNpN5dHeLssDCioo4iJZAXnapxUIc+qCV0I5hRio43ofOLUBXWlrHNonW
mNzF4ytevGORhPivQMYEa79Np0wHnjrKfs2Cl4bqiyT+wMQGp+jsMXiYY9XxcczBRvwXWtVRgqR0
FBhiwrxZ8tTqm7FDi5SaOylRFXsKnYz3lFiCzlp4fSGZg5478JUyewcqZq2JVUA9a8MK1r1AYfFN
NTvG3KkoL5nCKtf9dJcnVbDT9Wp0Y7N/CKXAeooqWTtI4EbguN6lM4/ZuTQdC0gVGkcud7gx+tCq
0gFY+QY9FtbJrB/GgBdZLm4rynU0mYV/0PB2KaVqDb3vFAkIInU4DhhIWIyGo/XZVgp0/Nuu5Mhy
GkHdat1D0s7e7b1dVjvYdGj/Bbwp21Saz0pujIOBh0KQYvKbL/dONUWpK5YhHo9D1dtwfa2tJrnv
xN1ooudpzO1Wx8O170phL84YLXz7mxb1Dgwbckw6cuDsq1LMxiKNNIoj61KSxAaZp/ek47FcL51f
7KwpgXCQDvtjzq9p5U1XDJR0tKmcGeAPV4xLi/hRF6+qLjs22cPtZS0JRJILdkRpXHGTX260pYOs
uO/Rj9fE+iEb3iQRrc8Hda63epRsbsuiH8963nNZjFHNlu6PM220akI6GFb2BTeYVINzKS7aLuZC
AsuI9z9ezfSmOYuGCtVMh8DCmY2tqvRAWBO7YWj6HjjhMMl1Gsa1JnaTq4xS7urpbEkkz/16P5mZ
vrq94KWrhrZEYX4Aqk7Yz8svUYp60nv0Ye/VuQQPbw/AYQBibK8PktFOlbDFCAPreYjanuMkli5T
hIEgwEIvrIFXyKXgPKhCNfah6V451UjYW+qh6WLH/AvMM/JfFsQgN6FfTYIo5aQZVR8LBGQIQY6p
JmvUCSqnnQLeg35xSci06YAaimCJZPz91OMSaErcbJoCeG/dHhIFo3+TE57/HO+zdNKRLAUUiY6n
gte/VJ5aqv7Q0IaFrH5Ekz6JMOVLzqa/8CcY3KSA+ReWgVzzpRS0lIMotkeNtUCUfsBz4aVVQmM9
W4FPblvhkuYQIyKXLX9C8pgjLhehFWgmCqwxdecVMYrjmP7UQs5ze1FtZ2KY0z3NeR+lJigeUcGV
o1MwaMTiVd0Xl0KrACj+YNAA23kEoH/SfuIXrfoh9EsHtHsG5sqF2cdtlS2u5UsO+15EsS6vzRzX
X9TUdJB1iOEfZcLxDkvuEE92lHEpRFJjWergmMoEFwncoaSAKilzfBjb7XUs6+tLBP37mSscJiEX
2hwgzNJf5b7pqPI9GgnFvwCR42HwJYaxZRPxXy3XWEkKpIX00lmb2v99eyU8ZTGudKzrrgjQUbaX
QpMIVWUHosFxmsub/rUK5tz7QKYIakWpsSUDXI516JhoNgNv/N84GAvBDa5cHS2P7IwPoM+twPAh
qFMTT5E/lAT9MebptsKWth7lQfCbgdERaQ+q0LOtL/QwD5IBkCgcR8t4bzSBoN3HGeOWY8ZULeyt
TlnH8Pi1gJRm3WWkl5M/WyAI1BEZpg9R/4H++gKTRkLhez0GrjT+ccgCHDhY7wGcw/9XeIQqAcrD
GHA4kxEtHtP9bDZEDIDll5PNUL/9qRrRuIaem0/KSiSPGLtLxgqEIznwAk2OQZenqdiXw3sArqzb
Yq4jBVA6I1VB+YUl7BbjPIVUnme5RoJKXkUujNstXclOOWfoeqcgBOE82iAww0ZlmUXEwsgsqwZi
ZAC/hy46pph5dV/igptAe6TbuEEwZXla317aQjxG6arB5AhaVgPZY+ZcacowDVmIVDyoa+NopSkn
ZfBjAnCbLYACJ1ETMkaFnczTXvT/+ExDNhKPONVQLbq2L09BlIrIAqWo1OBy3ZQKaKKHEa2jvDNw
fdguxTB+Vi2iVjVL+hitGhJnXoucvy496qZ3W5fUkV6etUs5jKPVtUrKZzRh780hc5MK8NvhMCit
PU7Pg8gbE3rtD6kwOu0QBoPYgYm4pGqOY2EIEXHld2l6JzUtWBA4DHTsS8+k5HMaZT9Q0LWM6U1M
cKI1nVlYsT8870S7Ckh3DD3M0/UCGyPFHsbV6bb+PsdinCnwShxzzlpxFnO9grjBLtB4Qw4YWpzV
du2iXeObuHflt2ON9GxN7L1huy+RdxpI5iXOlpe+YGspV1/CaLcoCiCAJ2F4PpiG827+Th4sb/TJ
o1Hu7JdT+zHt7RCti7fXz5XK3ApW2rV9VkKqEzx6GWnWGrr4ZDcECP5EAOyQe5KvwoPB2Wa2SHG1
WuYc9qlWV6IJvU8vCNtbYaNjaA7m2NhjT3TxtbgfKzt6a7+1p2oKbMwsiDzreVa/x0cdA6ztOv5x
WxGMK7z6HubAhrERJk0DPWRIVJOV6Jnr0i5tTkj8+Vy/ZW7MeW1QtWn6GmJ6J5ntfCNujY4Ex28x
+ehd8tQR7W5ADeJRtsfNjO5J4z1aZQf59Sh6qzfroyb1yie23Z9Eb3COb6Kn2A+8+jLbQ/OPLjDC
hZZIkM1nLBGjeJIkF4PxOSHwjzZwby44eTaB/aekZFeSGOuL/CErygmSZs8Zn2Pk7ZL71k48jtrZ
G+dKDmNthjqaEeoR43NXk/d+U6I3tYnINnHWvIkMXOUxhqRMTVdqKZakH5Jjd+wO89FalQ1JV7yz
y+LerlbFGFOt65kV11hV6Qiotxgihu70ZJQ3kkHy09MYrtFiVW6zzEYVqDJJpW/iyK4xRBroBM5F
xBaA/vkYVB80sFFTYMLlxWrlyAbIBiy73B/M2UY5/1EKSXK4NyZSeCdzbc9us4l39WFYc+70/3Fn
fMlmYjJ97vCorqCIsXbMj7Hb1fe1ale13br6c/GgeS1Q0UgZ3nYZy2IxBwhhBOoUSL5eLnlMdKUH
IfXwnCSYWPpgtE/xryxQVgo47XvMIAF1608FQCqt3PCaKJjw8N/aPhPNrNgs86hWJ3ptWUehs82Y
jJNjabupxJQuzjqXZemUahzZI0T2l8vUApCfjT12tvW67YxJkaTaZM6v28rkCWGufdXyW4wlxILk
rb+ydil5k75lnIUsn020Bv5nJcxln3RFoc/U+8rDM+62EbDBO3Vatdl2mvZG8WIGnOuVHvYrd38m
kPGks1WHStFhVZVb/lK2ks1jm+cuSb3cnHa25BqzO4dnjTjVI2JN+NDRHVcJ53yz7ED/WNyX7hgX
6pdKgzImBJkrDe36Lrpcutx+k8k2Rvv294GYrmnftgm2cfofmQCCYHwS+mtMZr8y9NogoQ+Zg210
tn9Cr3j4lrj36Ude7jIndZ9uC6QH9nq7vuQx2zWFYuL3IeS12i+Uy1/Kd0yS7V+stuII+h+u40sS
s20hmleTvA/H59cfAQrR9r3qvKXrYd2seVOZeGti9s3Kozg0YwsBnvY9KoAU9O2Gg0D+H0b4tRr2
zhPVQm1pwCCekpewJTkRnW4XOALHSSzf40iS/McgGI+bxbXczhPUFp1e4WS9DQb7TI5Mdn/lKQCd
wehDangsC8IkiqAJ8At6tQLNtL4z7O/Zc0zWt+1t+dI8E8Osp1cCtY1NiOk0MAzbWuoJpFjpz9+T
X62bvTYC0fegGyL9Stie0FJZ7XiTFxfj3rMvYC6Sfq7loNbwBTGeP/ZIGjBzmOQj4CmU+u+ro3Um
h3nzx3FQtmZVUoWGduz598g9bt7Sh2HNg9pwVsReV5KZxIrfQFLhBsfQfvTXyQbk4hzfxJPC3Fdz
kcZxV0OK8hQ+63bsVI7ozafTbQNZ9oBfamM9INpC43JOIMb/rdwVBKDi35ZrOr4nPKRuedjy6JuX
HdOZQMYFFlnZBHoGgb1nkLvi0K6DlbI9TsTa7KTN7dXxdMg4QTERB6kLIMtag7UGxqe5e/WVNzSJ
J4VxgFoECiyDHmX5IHTEIgERn4yDSQqOidPfYS0cbWsY/gJ2A5ohubyJB6ltFHVKpudW7BXwbvq1
00dRserLweKEFYuvdlT80Z6Dejg4w+iaz3K5uTb3qYjRG88GCXb9fXkHsvfYUYmxktzCJz7RvZDs
TAx8fv+rB86ZbLbbG0MVVVVNIdtL78I7P7zv3e67aDmm6xfubQNZNP9zWcwp0/QpaqwSsrpip87v
qU/SyJm6TeqavpOI9zpQrcmmcWScPnX1fwpnoo/WR2UarNlwJCf/sHN00KYHeJLT+ArIINd64Mhb
ChbPF8scvUmM017NIK92kCV/jVzBFjfaQ75LfeSj3gL7VPg2j4xtMa6jrSboNwFfJ95Ql6ZUmRRK
kNIr6PHgRZiBaT/qJOpt2Xl6OvFG+CxGCufSmEghwkh5pA0hDbORjmViN6sACY3tPPFCEqqsq9N4
tizmZq2LIE50PR+fHWV2alcmMlmvT76rH3nPcBbJ+hmlnq+JOfilCHbQqMGaXvO9QZKj+qFkjkl6
l2cgvDUxpz7RoxBeBoJ2Xmj3341dtGnf145vA8Nu3zbGJad5tiaWZBcz5zGvYoKo4FtQkWYvOA5X
bzwZzOGemjCN0gEyvg326y45viuOFzrRi+ZmJbGfkAz7dntRn7njG0ahMid6Dkw97Xq4k91dYyfu
jx8V2Ry8dyV0n1UnntxuDzq6p8BZ2+PBXudIrW1+8eZ28w6cyhxzHyBwxZfoLh5KLwnsYAO8ub1e
B96vdc8jDVyMmM83krlj66pW6m7Gkif71SDpne7ohPL6GQ4PGsfbTsaRaH7ailUFSQlxoqPqBBuT
/FI4Nx/bn/rvw2bo4ECkVSuVZW4xhzJNq1rCuVY/2rtUdru3/gda0fd4gD4qRHfXzlNz92QPOySf
QEk3EOiVl05cvOrPPoJxLu1YSwV432G5zqHeh/eS53UfFek3j9+RbAt4CL/FoEw/k8d4mKTo68aI
Ia90vr0C+WZXP4+2/cBbF/2Zq+OB9kYUoi1wv7G6zaapUcpMg24RWLjDJiQ2r6S+bP1nMhjVlUkc
TQW64p+d7CMz3H5tubqzl162HdkdCuRkOEj4xYw7YLb/XRSjO6u16lGMIFB8fzeIvE0CLyCPj48z
QVV1m63uNs+hU4FSaVs9ndYPxY+HdejaL7Y7nno3sF/W9tMDfB/PkOk6b+ma8eVpYgJYUKm4NMDI
u5s2tz3d8p30terPe/gsQEzDQjOyEj+PBtxgpT5tt+uHhwdOxLt44s+EMA486w0J4w4hxMkqW3XA
YWfDKm+vhPonVk+GCJp+EEGDsoWNdMVaQu+JPsP0w0clkZwykTlX3VLYhYnZQICj0w2xOxOSBEVS
qvGYTc/5EHuY7WVrFQaJ6ABH8248lpr003kZGOhOKTQwIJatt4PhrWt0FPmeDz8UfRURoyXZ70cA
IzzLVe9XK9t9Er+f6vfkp12vYveEoYqYyO7+4uzbZ0v4lVLPvoPZuK4N+67qUSN+dQ4FqchdskWB
TSX4FEG0ycquyRNGO+G/U3oYyNi7O862Stda19G8ilF76I1H7MneggNmhPeq3w7PmCEFVO+234M9
LyblLtq3roXwGojiNfqwOJt9bbKXYpnr0Nfrfh40iNWIjw0wN3u0Grm8q/BzhtmlgiEGJwNOG0l6
je2RkMAloPjdNDzrK4zj9LdB7lokf5odlAMsYv2IMaHLUe1yn1uODi7Pj+BnHpC6IWp16L/FvMFJ
C+7g8nsYbyO0c4vxEDGeMoml9U5hVNZG6rThVIqlCsp8yRgLUktV9WxNvQmqWsWIiDh0ckR8tUAj
yaBmOc8FsgOXcBzoV+mA0+No01FwOPtnTiozYtkHswFy8aQgggWm3hods0f5rnGOp9x+6Q9P8aH4
ftuhXF9yl0KZ8EtUwGHhGxJqAKvqpfH8uyeEQuvbMpas7HNsNkbq0EPPVEws2RwEtMhQK5vcxA0d
bYUxd4RnZgvBnf7v8dz/yGHOcZq1UVOVkNPZrRd9m736u3TMNiVpbV5iSL2OeS5lMZslJZMRWwVk
Ddt8/4yx0HcVEBOGAw5RZfMK97HdBUQDv3KH2bOto2/lzJnc4nGzCkIn/phd1ZttN9pbbuw7xsOw
nwjA1w4m4x4cbo7i+ta4/Fhmk7sxUdMJ9g3LSjeVe3g2HcOVNzrZlivf5rjTJYs6323Gp9TirKXA
DdPdfsUJP3zkNndBVLusQzmXwQTXftzNlqBC+3SfQTaKkny7NmzhIGxL+89zm5faY27EypiqcBg+
tVeQu3bney6o4ThB9NIFcL4iJhD0K70AVBFCqoO0ArKAh2JYPoMAEKEVCDg6FuiVBkM7gKeIAjru
gt/ux6nZffubU/4lgVFT14zClIyQYOCUx065NknmBA7XTVJjvd77LzmMpqZON2qBQmX+Rdp17Tau
LNsvEkAxiORrM4iKtsLYsl+IcaKYc/z6u1r3nG26h6MG9tmDDcy8sFTd1ZVrlWI/XCLjkhJbe2me
YpvrnFN9cY8S4yt77lUpuujG0YO/DMzYSAjC4NbhBsHTD/SbJ8YglYIQSDpWmZ9LKzjnBM54S+TT
gqDlJlh6Zr7hoU1MZJ6oUP9DkU1b9nmcKYGOU3wqD7nxORj7+MEzOe7FpKEdU2E0cnCVw0ZfoBKm
kMF+u5rCi7udG2gbU82QY8i4HDEa2V8kV8GltxWT2rJRkf3Yz8za+XcnR5chwV2juI2MMl0IM69U
xFubyat3gH3OCDqukX4lvK6wiegQlzQixajSNunUPJzfSCFbYafG9RnzXPZs762MZBmXRs6x1NMm
dESRUazlAvjtWYKKYrDqzLdw160HtNl59oHn/E/qoxEhRluobpmUcojsbm5dgBBCQhNIXqv7Golq
gj/e74gGqylmTeEHetihXn6J8JqiNee4eEwwCkJJ0dTvZsiqbqLV4DQkXKEyxAPmu0323mODUQ5z
aVDqWY2jSi6F3Ruv19OuNNAwB28DXTVrwZivsHPRTEmGHjnxQ35RjQWRbc22XhY1/lKa/WO4Wiur
ltfPQfm788vYsLqeL65pnkNadvJ6QGBNF33wllreQtp7RBgdondVXcUyiDw1Cdm9ukYEn0XB3oSd
9ujKZmcI5Grt10eiW/5SOJvJZ7TkPnrOTd8U3cg3L1TfjUL9psh0Iux2qJthQs95iVf7X0YKjM7F
keeZT5CkGwcwVkuR5/7EfYy6EusU6vZ8GWwkuCunNNMTx+uY0jC0Zob/sOKaImDhhkd8qQA18l3a
xoK9TjbSCXazgS0wZsvIupIv1/i4/yJZqC0a4wD7DcTQaI9dcn/MeoeJPOsTyPKmXBgxQs6dnaKr
Eg6pB8ALe27EZrLUjnFFhON90jfcWUaOfpBmWJ2Jia8kMpRp/oUhZaS7ui2wYOgvuFx3mfmKBlsy
2+cEf7maqtHa4qN86ozf4anbyxvDSLdrfUUlz7OjpfrI8Z4mapg/T4YxK6LSFAA1x8mgz9uYI3QA
RuBesdqA1PZJ21t7d6+seCXniY4LShUgLBgbxEDkreI4uv9EKbHlwYcGk0ARW0tQr7EjbCBFO5hq
oIC6PmHf5HpmAjMQERtPGibcnh/UGWujxAi0Cxc5cmEpLneiNXfgxVvdOiPqa7JMn1OeuNM7ZmVg
gfE4LExGlx5693+Ke+hmTe3KYFchBVbu1EvEDURZz9bUxvHiBpHasD+oAU6FYnPDkCuM4i6iumtC
FaUNhFzqxrYlW1yrJHgoNr4R7GfLzLKcA9rJiWW89AT7Rch9kZ983RTP5T8/gGUXTmV6rWhtpULs
OYfnEC+xzXaXtmQPqFqgrhDU//6Fz4eJPbRLI5mFXYrsxHQ3LOJrJmlIg4prTBHbNhJ7+0dUNb33
++xNFD8WPygxL7rESE3gSy5KLE6HXpAIJnCwc2xqkjziG945Qfv0YDz6ljV7DQzPFD0Sk8Bw1PP8
kVubp6LDXvaYbeb9Kr3QJ3JT9Gfd7bp1AoSrVznMZZLlzXVTBKpvuFqM4Q0hLpZylsmO26LlnXMi
vB/BOIyYYPcbL8fZS6dAX0UY+W8IVn01dq2YkWK7Lyq20JE6MjJ0k+poL7cBhCRAqTWr+79kUtGP
j4N52rUoqVFdq6ic5OZsK3dGKi3V1JFDY2EK3XoXXI2+36veyq82kSEuBaN/UyWT8ysmPMAfEsJ4
mUUlAoJgrsNBgSSaCxNDBVsXm7YaY7GBB3HglVembPaYa8bjTOJCDjRAM+DBpfCInl+aZU94TE14
XT+YYrzOBPlaRAVgShIJkHTEeQbgMMtflaqBJZlxHBJ5eJzrz7X+ETT2wj/61VkQzLw6xErN2a4w
kTv/+QYZHRdiFF2JEvrah5TsYjLUxqu/D1a7ZBWsig/PUq1MNf2VuqzNhLxgkbFpabFh8vIbE93/
+CHYcQJQDoC/Kn9MCLqV4Cq+15+fusurtntF7Vz/HS33JoE3TD1i3+QlAacytj9oMm8+cwO1EQLQ
FA4KFMv8tPMd2cIenMerWTktrgfTUq7BSxdMucQ/6DLPfNb2/xFrFcCraunMdEc9qckrMFJlQNMX
NjonGzRJ2nFo5NFGS2xJI4X4S5qvZwGR4mcMEF1LW2+JMGzUrCR5tavCVVYY3un+C5x8gBSmBCNs
OoXJ/WlwS2GBykru92fJlo2Zoa/3vCwNjwLzGoasbGZde+3PsROYuhHtDf3jPg9TZhzFqX94YER8
DjAMXSgoD0R6M7olT4wmlcY/30fX0c8zcgMhFaseHJgDDil7qMiL4b7d5+HmyDHmCbAQtHQI2A9g
PjL6OMpRm0Eg0J/LtbiULQWUjoAuNj4XaI9rDlzXY+JaftBjNO8gV4oszkBPP9FsPLLjJbpCFytv
2dr6EhDTtoB2iPN9Lic0I2C4sLkJLR4INdihm3AO3PeiRyGvFg/JDENG+l4u5qSunMRDfj3jLDya
uLgf5BjRy0sv1asA5CQ8w5mmEjk51JpmBPOU6PGzq9dG5j/dZ3EqpfaDKCON3jxfXNHy0aP5IX2q
l/UuRmj4Xm6lXz56Du8To3qEFZrRed507ig66GdVrEchCrRXrziH6dUs+qvzv5Fgonu57kXshASJ
uMbuk+ItiFb/ggD2QmJ0D7IP2fj5unQ1Lb2ayoQWwhFVU6yvMe9ToE/nj1MaUWCsgDbzVd93+/7s
oVn9aracp8v7PL2k0SVEklZLnQQGfKDCiqGpw9D6Ku/BTr3X+YgJRj+UszrzVHoPSgQcnDohootx
oEQ3dEChlByvYWLMGEhKI2qMdojmkeoP8bw/bza7W8kdOe9z9H5ODbIi79vG2oZb8oKRTiOx1qdi
lxjJ7gM5Y/K/3RxjndyZ2KWBj58hDA0ppfcWi6ernBcHTr6iEbOMmigjBSPVkdCf0S2NiqDX2t1C
5AjJbV3cPSFk1EKg+1ixhxgEbXQ7uz36WKnoEX3fkeB0PEol4qFtQtbk5Cckfjh9acevjX7+2PTL
+yc6lYUf3ewfOKbqrAqbLoa0CofrY7eKj83D3Ik/PCTJeZipk+eKVQe09w2IkrcjGT0M2Y9rQRRx
e26REE36uNZcR2vSoIxIME9bCTR/EfcgAZcKRfndw7A6J/a52yD3t1xa29bM0ElbIYQ/6auvD46u
n3z5I+rMy78CnkQJVNypXlyU/DlJrLjk3Nckgzg9JADR8YN1ij+VS9cHSuc3/nDGFpN3MfDNWu8M
rys/6lyorHmIfRAuVr/fF5JJvrDreoHcxIICcP0kKudo9Br8cDgX+c4N90X1OAe47v9Gg2GsTqu5
n5bRcA60t7RuiC6uZx5vfzOPEebRyXrkRoIeQHUVjSFJqyabWznc//usTPpuWGcBMBdg/QHZS/x5
XoOaDfV8SIdbFW2jLWdkTmaGaydktkxNoBxyCE4lruiq2xs+HCIpFjcViYle1bpsgMe7a5DGwbrS
bXEWn94e0oNNcnOrFuSlOMaPBelXp8RwDvc5nsrs/PgBjH2Qla7K46gczptL5xMPntxjb+3eMtuO
jaNv5KZVm1luJL+ttWgWqFD5DyjK8nI6t6L4H0p1dA6MoJby4C0kwFmen5522fa1JG99anhkOTOW
GOrzHvciRtFC84q22gBhAef5T77NEXVGhLVhNsNOmWI4N9lB9k4t9iQJ2S9XySyxgVPrzi3OqdNT
vccuI86doLu9UIHdDVo3euv1Qbffyl1HVp++sbQC5KALIz2dDjPzwLPE0uRT+maWRRRT6rCORZ3S
3ly05Wvw8Sr/GuBPrcjSaqzWfFn/Pq1b52stEOOlsaxfAeEVQybtyQ0gGksbAfjIqNtKbr1r3Cc4
b/EznR0L+Xz/fHnfp0cwslee38qzrMEzDuLXUPu14IENTn1fFIA3TZfAADKNcaWLQCznXbUYzuoi
vUjX4qKn3b/Q3MCwoshyaOYDauNPFtqwGYb8KgxnN/eJ3q9q5SntzfvHNJVVwfl/E6F8js5pkPUy
CJQBr06xF4YQYRCzOJ2fY9H0HiurtdGNWcdEPXPIUi3KSj8FxEZZX9aBw8Q8dkENYjGtYevboJsF
Rquj/9vwPL1Kgagq5y4Z4tJ3jViCMt4sel3f+cFcjUjVoXOT1H4W2XmUYsnz/d8lTvwuAFViWzZd
yoURb+Z3+Yu2SNBCMYf2n4nGFS1cdr6Ld+cBlYTZL5RcA7LW14BCWTtO7Tw598lPxZtoAsayO2Dp
4i8sfJmk+XHsBcP8bF52suGvsUrBWn8dOLpuqvFgTIZdKZRrYaEpA7jMrZigpyd+xUrkF36nDdVh
zC3/oMM8EleJrn3cgs7MgT+3e3jrAClkDEsLyo2cDg7PhkwZb7SKoI2DGjRsOmCejOR5ed/kyvyM
ttGUXB9WSyjTrWBba87b/NNcqJAOzECiLxy70gTm2WjYZ5H7NQYuTbsk/cvWGHjuzoRz/5MEo8Fc
rU+6tojg3K+HDbG26/2p54j7hCD8pMGYfi/3hxng1DE3ispwbqzItjctzlFNCPVPIsybEn24F1cg
c583MyK/7NFCYJhoceFZNe6BMSZ8JqBJEV4oktI7CXMqyZE3mc+7dMZku32VZnVBL7089JfT4shR
xpzv3xgc6WIdO9uGIcX3S4SSCTGq5YmjX6j8/3yQP67iJg8jCr7UoCOgAQWF0El437g6jvPBuwke
H1TJjqh42RDnjYKLCH/rv4Faxpv9mCi1/mSDsjkicA2wpmNAVzDib8VJlziqNaSqJwceus9EM/1P
Ssw7V4IU+WgZlIaH3aU2LpfXq+E8pMbbw87OMMzTYdryAV4axyfnvRk2gyxkXlEq9PHPL6+PDSFb
ywrIL87L/FM9U+YwBQHAV7pUj3kwSbCofLdIMRKCZgwoZgQYZHi5L3ITYGs/iTCPZtBzcVbOk5um
/HV8ANBW5xyP3q6uzOP2EA6mnhEPravI6nIoc9iTmVT/taFz8CIoX7f1ET0v2zInV9tfVo6GI50f
t+TZSlcYz/2FPlP15csbMGulGRL3PUyUy36cwa1bZiSv2Qw4ToWAg37Sfj3tYDHsFXlUjW1hPVt7
gye0f1GE/9wrO2paaqXuXROQy3NUN1CK2xzMf6WqvkkwL7CTF5hso4lxMydhajwDFi/grZWdKGv/
PDbm8ekVlgG3WEp63pm2bX+Kj8vHrUXHvALjKeZ0q3DviDG3nXpV1T7DoSGnN9gP9hyXtCycxNmi
ZpOhA5SPMfRnGPaTP8b6NkJUtBlqKOdhU9uGfr4v/3/Rkt93xNhdpUmwIjYuwdEl3O8wdXxGaZZc
nWxvcvtQ/oxmf7LCqJIQvXWBmOL0zF0HNIjAxtCDQayTjw4z3eQZgIlC+E9yjFJJA7l0BRmSsdnE
xNzhularx8ZYflbOEd7lGgPGOgY8eIbtL/7SP0fKDtf0QolZpBnYjD1DeV1DFDU0ipUORxinDeg3
GcZvTrFzVcGYNjKhKRFWiwfTaXmNDSL9xp+uwDcNxkj3ce8X+pXKu3mxSwPdrMi1LExiWcYpW2Ji
kxd08JhiVIbSX9uwz/P+vPilIMq0V7HxKZtLDMG9YOSVd4Tcq2KUh7SYV2qqQESSFMBk3q68rDFd
fzhwrmqilfCHKLLbDeZXKfM8SgdiCJ2BOgA6Y5eWYTn6CsuSeXkqnj1VGKURqPmgC1EGWxKjQfdm
S86f5B35ccRUhuOZ5gdHj/zZ5/STQ0aP6FdZ9hceKIZkZ7a70oZNeTA5RDjGmt2QFbhIxdYZpONi
ooftTFbI+WOkF7PDG83iveOJnOtPlhj9UYal2M41sLQBuVfQu9pH8unaSytBfyDe9dfh40PgrOWa
VPeiqGFBmYCdObfgdeQFYIiqhH8PSVFrkl4ApXr/CKdf9Oj7jAXL2j5xsZ+Vtk48YYLh9fVhhYSe
TNAMpOEoHYf3oumL/UOFjAgyotgBNWCOxD+eGMpfQCmjgb1ha1bzcp8z+lTv0WEEMFKwlqepcXCK
I5vt8/2PT2TAIAsjLhjTlS2KWMWiTHpsAPDEKPR2vpaMtaM/toTrCk4qwRExRvBqtS8XWNyE8nWE
tAGKhLzExLQ++qbAthF4tTdL1QDsZMghPUCtf1J1hOQBIEV4um9SM4xoMXaqkXo0Qbq4GN0OHjIH
1c4rOXzwnAvOu7nl7Ebvpor+e/3SCYDty/vXP1H9+HH9N307+rpXCk0dUWf5afP/Ha2voWOf8+Vq
iUT8djBa09rvYzO2HUR5PNYm8o0/qTNWStX6qhJ1nOAGTcvDKppjCr3A8LtdGUb5BrhE58M5/RI2
3JEg+mbuvCl2RDGOCmwtp8FRUBuR+1KRAgswRfsqcZQeR+Bvmnh0vHoyS0IPOMtn9UFbKciacmRw
2m8fySCjHIr5MAurlJ6giVoGvNwHxFYVChmtaax7h1e34KmLmzyNGCoaoFMDopqmzFSMM9j/r2RN
SzHW5r/KAox4Y7SFoieymmgUHgJTAqoxX74Y68Oh4qjX6Xjxmww7nlhgU0IW0iP0OyJAFFogFmIG
XlQ5EfkElswPaWfx9Vs9/4/QbUzBUhx3/ZBffjWvGGPiWvhJ93bEE+Pedv48ncc5FYuYPOWk2trK
Fl6FinQwAJ6s8LLmht30k3eeFJt87gGFC/hQ3BayUsQsSbcpTjq2K9Ll0veV1nRkPOKOURtlLtax
EuBVIfqhwc8n0MzgvFiG87U58BAFppNgI2qMYyFowSAqLhgzUSvY2bGF1qHVsTSXL2tr3ZOTg/Bk
83GfxWk/F1kpgJXIGnbaM7ZFbLpFlc0RvUrATXzITucV4hNxRSxcn4Ox4K+v9pbx45CdNjbfZBm5
ya7SLNPEG9nL5QHLiLGFwIJTbyh76tQbX+jjzdBnLjgoy/CKihP1C/pAvqkzMZKPJv5ILCqUxYxq
G5xfdyvSGaB/3u956Fx/cRe/aTEyFGB7lacMoLV52lQm7QzziX1cVig1QHdacLzvH+1fhPabICNG
uSfnQkGDZxpxQm0ChnVhLpH/Oiz2HFpc6WFcUynWSyyQoVZdWF4w07ejzrBrPy+t/W8L3rBlOhzu
6Bf/fP3f3DF2qNGaIOio9w1LTmKIDFo3lr+LJRfl/y8+wzclxmHNYwGr52ZQbU/Vu0okvI7VMnEG
ePrP2BMyGLIN2CgOe38xs99EGVOkXsv/JFNLqzI3V3SoaFuyxKxrbRgfyurgmR9PvI4wznNAnR1n
PrK1VXWVG536soVpXgRjpzoP6KMuzW5Zc/j7i1n/L38qu1tVvKpxHNNY5lV/cM0VkZFzN24RNa/R
TKJH9XdJUQVGxVR+C6iDKw0+Tdt8oC76MV7a/uYVSU5kYMDfdms5c8M4OSZw1hzfPES/eCm06ezg
P6pGZSfrodLVuFCpgcTbt88+QT6GDGvkD7hnO22Lv8+W0TTNTJ1JakEFFsgEGLRMHATY2p5jMRY8
Mox+0SRPaosWZLSQ6FdMn116Q3qPSWVGPv5FR18xsFaSVaLhZ6zel8vty3qNuOhkWWR1tV3z/f0Z
AywX9MPqh3RrfLgImtdrC+EzdtBzwvXpBNXoAhgVNVu4ZeDS7LYJWL1shSnnGdyGA0ctTYdo32fP
qCUfU5idS5MOKUZujdmrYBsHhwfqRTXOPYlmNJI6T1LNoyH0sMpNl1Cs0/tsTCdsRofFqJ/GEyux
7MBGSJA8PFzQq0Kx846YMiMVnureMvxHQEueDhsuSu10muOfI2TLskGmuLpAI8QdqJaGbgnvxtqr
OD4dR61jQ/dPZRdqZRhgCyNeCTKJ8LHgrS4bskVCtjBOAIXglXA4Kh2rYX8STPsOkW+AlNvmNaej
2HCwjo8LIDiJ5GuN3QqnYHn/Fnkif4sPRvq8zjq0M91qgYu125L5AXpAaRFvmP8jIUbjVFch6ysa
VqdL9wXmHtsNnBNXMO77iipbpA2ELtSkDoLxtMmAgaLvhRf/FBmHm294n6NbPH7nid0w7UZH18xE
z1dmVDqedrs5TD4W65BlaCQOasMnw5FeVJ6AcOzUzWSOSIaK1s71BIe4uaKl1yhN73zgqaf7XhOW
vPyUQQ9I9lUYg62d6TtIfTzEl6/8Gcs1EFJw4W9vS3HuHSKjRa6V1CbzBBLf2ebrBnOTu4fz6ujv
Ps/RwxG9Sb1EPj8JMUq0mANJTN9uTuGpdxzeyXJcYZVN0gUlotOEPr3C3FxeH+zzI3b2wOifDuoq
MjjOMO/Z3SKB0UX2kj9EOWV75tjZlbiOZBkUm5ZzmRwrwObpFD/APmla5QYUbmPKOy0jQ2QKvLfN
I8PESEHt/qfgYtuKg0K6bhyJ8XuNGj7eHs8F5byBW2g8OrrB+68i2exQ6XYfARh3/2HzHE82EddU
yPKUC7yyfmkiofSwCuxq8w6tTwcdeL3eHI3FZuO6KFMGrYMk+OtPjIp/cHjhXQ3jbChZLHk5raGb
aN+m5gTt40uL3gwqb08cYvRjdx4zm4i7dlELawlegETwekbe1N1ub2WOTfzGSyf9JXP1jw/AQsH2
me5LGZXtOjYFhSQLJ1CcqNtG+knKIeu5vEyqY4+BN96qcc6Zssm5pAnnQjMHm5v2S3wp9l+cVzsx
3zzOOfyx9LKu/ShIqNsc/96h+zw0lit7Jy9tiOLRW6L8TPYWBpla8oUGK470c4kzPkg2Q+9zUYK7
1LqgXHF+tc2NvJvnZmsMmeXWB+3B6J/Ng/N1inZBCrW1+R+1I5u2q+pgMWjolKD1H4Ayw0tGu0eE
Pxxe/5Jm/UeGbnN6I11SJNK8K2V6k/5vtJGphnhB1xqHCk9cmCAIUV2QYoEten9SI3MWJD33vJ5x
jk6UmMClv6qaL4RoW0FU7q/VpcPTUry4n11uN0/0QPFKULjs4r1gvJIMOSkAgi9nK44S4ShEtgWu
luSqXlAgkdbA5outR8Llcfm4L46o3HNIUf/9jr66pQVG1++Fddi2MCdn02wXZEAPOfmNTOaV42Rz
BEBmcibRLK8rfwBHCCZTwNoiWJE5NR1Odg0gyj+9NmkmZFrUI0naGgC2MR+wsdUjn4inCaZI98Gt
DaHEWjYeSPx0yCJhI5uuYIhOuwnO6AxFb+6qHlXDuvNkh9Z5YX4iUWOhak+zJfye4kn3dESPeU1u
N7uWQYI7U8imc/Rf4dt9oZgO+kYEmLdUYTQiwoQ5JB1TQPbrG4I+VB0jQl72qJUdNv9OCkcEGROd
SGqo1S49QbJaLV0bXVPEtfrjfb4mn9WIChXS0T1pWZx0qU/d+sEEThxPZU8mNUafZ/14L4quek6f
0uLgLyNyKwlwFClP1lgfHRsl/hMsXDZA6aLN8Z8Ix7dGYTgnZIZ4PE1mGb55Yp30dpC0a0uz49ft
G65GxR7ozQJYLro5fyl5lbhJFT4ixphdRdATUfx/YuYusoV3x+TxM6nuRiQYNz1ahLru37KcsjE/
PiPLjwCV557fwt4/lOqIivxT0OqoKWNfwqlF5ivW+Xx2gL8igOdBC4+XWfeFmkuM0Qa51/a9pIGY
ebkU25hsWkNGZ6gtvwjaQ75yytrmUKQ//x57rHrIExEweqAYAik/XRJkhwkKJo6y4kk777oYvYB9
X3ClaUMviugY1EFL1FJByXmLYgnCUn3VYvD16T53PCFklMQMzSNJWtFXLBdkFmL2hFty4p0foygk
X88anQphsvJ33UY3OvQPf1HnLsD/HJGfztF8CyPrqtdDt8h1HdSedsjr4wiBIWseAYCFP6g8UYQF
rBWoiYCS9P2jnC7RjkgzFjkUw1nQ6xCUAjClFKhURZ60NfRT9uCR/vG9tZv1sJZ2XggX2nHuU5+e
VhhRZ9VJmKdNTPtVN6/xZ2krkNCDZj3xYDOmExkjOoxOkYfeE9MBBywRF5D2+7jF8p21c/J5ydjp
BM2IEqNXfLHS20Cmsrmj7YFAkg/xFtaoqzk83Jfpjq0RLUatyLEUK8IVPkBhXmoLZS4Y5opgFQXG
5FAC4twV59X94b2nHhbAUtVvovXxzYPjtjqiEILWAWyc5+pnjqVmPXllobizqge12tjlxLPmSyy4
4by76VLW6AAZRaKCoTqnmfN6HW2x9uBL2igx8bCwb48dOl9cH4rHFKNVutoVBF8Fvdv0dGTqr7PH
+7fE8wtZL34IJcoUSNgPsYUkV0Pe0eKrkT1SvQdHOt8nx5EJ1p8HjmyiSS5laBeZ831CFkduBoXj
ErJDKbXf9mJFDw1dduT4SUcRLHQrW4eCYzR5hBglkS70UlUzENphg+3K56Dp8L7OKIYskERJownr
zQJ4puXq/kXwNOltE8bIcY5EPUtKEZ+vjXZtdnTh+fuwzlfGhuei00fxp2uxQCQl63TBNaOzfQUd
UnmAGE77rE0jNbHLgbdxcTJDJ32TYG7CnS3EVEtAwp5vxMeIiFz1wmOCuY1ywLxv7MJrQcvzble/
BqYEwIbnniRLbGJDNxTyRZwbmnaUvplitLWmhW0h9SApvkZYI7x9tF7WBsegTsceMpZCAU0WwLns
nMl80K7zJqup3xeT3tjBH0O/TEUw/4Q5QJghjv8wqQBG9Bj3Yd5KcUVHHc/De4TBHWkNvck5Nx4J
Rt6kovHzRm/oVQFPAG1kD5iVWCHbiHwbDGvIq0ZMe2PY7yPpkg6wZRaLTCl7OR0oPGhtxMQvyeBQ
OBHqlb1eTc3fuO/rE2Y0fDvZScHmwGtgmxTNEXlG+PuFmzT1FeQfvANclC+PY8inkzAjAozsz64L
rZm7FJmUXLe7q/FgB2b9a0WOwgc6AbvlCcNX0S9eCmY6izkiy8g/Dlv1+mHRnTtzIPEvf4k+27KC
V8vhb1JeRnQWPyO7RO9mQqxhd97Tk4pb08z+IX/myOSkIR/RYIIe2mJYqTl42ZguEIvQ/oKyt/Ly
wSFDb+IPVTsiQ0VlpNSxn7W4ynTvYH70sazleOthRMnq1PMYoo/oHiV6qCNKKFe1kRqDoaABJllV
GsQOP72lp6x4odWtVPR3UiLbmyUq2jVfDBC/DZpCF5+hCLxr2V8WHrLn6ZVgcwtF+b7awv7DPKgB
ZrM3CkdEph2/fw5WZJu2Er8qy36OgzXNKCMEDX4JSY6nE3fdDkfqRbZnKwMWS6i7WDe4yZoNKmcx
dIejrg4cSZn0LkYMMUqjDaJ2FgIV7BxEtpd4pGwiEgDGt1nJApnP174pLTZudfk1Gx4ryW61FecH
3BfVP3EtpOo6JAG91Z1gZC+lv4+AP9KryBG6lprx4tbp6ueIYUabDCgYFnMd5yr7K01IyDw06qX4
XjzVkiHIxM9Jt1yLH91msJTrZcGL8yY9lBF5RsnoreouWhmAyvGXHxL/ce3xTPl0JDkiwegYD3ui
1TKAjGKuGDBP4QamnGCJjbr+LVknkzuUxWOJUTahkniCGtEbNNvf2DFM0+Ot2VkFcQyOYhN5tBh1
03hYmqP5oPVk0j0PqYXdL2a6373Wg6GdSLrabjOrthcPSgHwgtDkJR449NnOLL9YAGS7hPQkZvW2
t2CG7j8HHoNsT1Yd51mrh9QIXS7ueuVb0N+2uELhjqY4zNTZOOuF7RgmN9VBJe+OemWbszqAXfsp
fRjmLvtYdeRcf3rEzhxXNgCt7Sjn+5xOBx7fYsq2ZmlhgA6j7kYvJa11xV6McLuwE6TJOJTuG3aR
reFkvoK9rVTHUb+sN7CCdps57xGhHbf73ykWYJsc73Y6bzRijtEyabpIM9nHM0+tJ/mrWmcRWXNn
ue47fOItezyyvZHul7U8wOHDBPzsXTa6ddxgL/T90+MYiJs+HRHpGm3IAvq67ePX/S9PtziMDolR
HFndRnlG1xkUZq2avW+ER1VeFq7V5CR70ndoiqqdlIeDxxU8Rodo+SxNmgrHdr3CySNLqCv0fiGx
xxua4bwotp5TS0XXhfR+wt/Bafjt3D8+jipiyzdSsvAlocfF7NylrdoxR9VyhIvtrdLUMPdlekro
+wtR2H8BKNt9BjiSdQs3RpKl9LO5l6VgwF1h+qNc3/86JxoDAOpPz3Te1E2vtvR1XHbtmnZjV9vE
t8vIAKAkWk0PJ8OwXvbHZabwFM5kxP4t2GyHFdYQibpSUYWzvmgHREpZa37wZmGnQ/YRFSp+o/OT
swbjXzEYBMry3H6lAAdLgCqjfIJ9Nwa3g5Ce1x37cLNcI3KADvFbP6TnGZlFRQyR4ByRLUZhkutm
8w6Q0QzzmYc5rBk0Q12QyyWNT5kTPA3u6cqL+XiKmm2zCmeLqqipeivscuci2VEs+UAU96M+bPf+
eVPiPHU9iW5L6bFo6Tnf5Q0xDnwynCfLDjsmXSlqtYhYrF3vFob2GBoN6neY5+pNnNxGeuT2t/Li
IRa7VgglIYplkFQdZIwtgmkGx/DsD17bFs9WsD1TuiIE85I+qVYxU6zR3Z8+lA8U1Gid8H+Midi2
KaWVhCGvIH0hClr+U4OtfI3ZYJVYD4y3gmjV2hLs+9rq5oPceV03ANXR6wr9MPXcCDSlGuAhx4i8
V4BqAvQQx2pwlC5bjElrSZRnAZYq6RXxXVLylPpf4it0kWBTi6bL7JRP7jdNIupYmgK0EDOxZ8dw
92Jg79v65NsmF39xumwBUM//kmO0fK2mWo0N77SQQCcKD+HmrK3kdx+rCnXTWQfEOTkHjmn8y2V9
E2W8uzoT5npMl5IMDxt7Zc+M4Yhl9l9cDU+D7z+F4psOo+HLPm6kZkbPcgNwzoeVa6JlnCJSFdjW
Bhw9LsHpbM43QepzjKSwApRldnVBsEA7JJ1/w4AmBdCknjLsCswKxulNjuhPOzLfRBllL2AmqZY0
iOTTBiTtXdti1+ajexJNAXD6xiHf8DaH/kXrf5NkXMBcyKtrK+ACATBTEu1xS6HuAPLF4WzaZP5D
ho0Wr0DUGwoaeDxF211vDDbyRemu9+maYe44KEdYbjyP7k4vZ5IiBjO6HMy2X5Oz/DsMiWv/TmuL
wxfv0bGhohcKVSLTFVWYG/I2im1j9NxZkTV6DU6/9vVKgmfAa++Zdqa/z5KyP2Jvls1dWUshJbFq
ulg/ffU5XPE0Fxsmqi5WT6sNVSXYtSqSi7xEZfep1ZYLG+l0k2NleLLB6JBUD70WxTco4g1G/fzn
+6J3s/V3VAcbGzau5CWhclNR5kVcY4s2loy+UcitDhMnvlFhvHwbr9DbEwF+y4yWmPu8/xO458ko
k6ySMz/swGG2jfdviQkdUm63z1uYA4fXVjsZ4quqhi2XGhadss5+jjWrYpYF6A8tgV+GTQo2IE2Q
Ab7P0qSDNaLC3FnUtXLcisDInFVGpFh5ailYAhasgmwTVxxxnGxUVxaSSrcdYcsai9IPJIL8uujp
tLwJHdW8pQbgy6D/9f3nwnxEe7Jn1xvPXuw/PACeahbn+qbe25g8Y3sSJddQ5wJ57FBN0Zl1/bx/
lpPVpDEBRjzmrt8DbBwVwM3OfrM/F6vKoQ29KG0mEMaPp5l9n+BkRn1MkLEzczVOFm2MeiBwijay
lTn+o7N5uk9kSkLGNBjD0nWVrAs+aFwuttkBnyrIOVHzZPpiRIKF0g+rog0kejGbXXYKnvN39Gd4
pfHBXYo8ZZfHhGiQNtK4TT1vNJ/CNWBMwV275iMahCKypT6ps7A4B0fFidVXY2LUMxkR07q6k/wO
xEoL49oWz3pMBiqqpCgA/p+jvs1mS+ZePQfstEDbHFRMZM8rogF4rQAvh1lGMHrB4WdKEMb0GH4a
EW3crQ96kk+C54hcDwlwUe8L2+QTGhNhbKI3L9quEUGksC8beGu19Zq8+Jb4UurEX1X/x9qVLTeq
LNsvIoJ5eC1GSZZlDbZlvxDtdhsEiEmAgK+/q3TP2aarOaobfe5+2Q8d4VQWWSuzclipIel/hW5f
QSjaiV9xiSFuXoT9atMfQJ3c5Ktdo+aka8IIkEiRX1l/VD7BM1DyyegGgcRpUeJ+QwZ+L1dBQ2ED
6kKYu3bA7a4faPJugJYc9JsN8Q1VRm1Z0g1FNpknuyJLwlhd6feDYkfpXyCYPJLhlYcZt+f/H6c4
kcVctAEDBufwAlkvK4N47+WTESSbHrU4pwZdm7MPXTQB7m3dA08gnBo3jzx/sJMfwBhrmmKC7irh
BzjH9xA8iHhhBIiGDV7MM3fJp4fK2KsenQvlXELOCtwv5Wu0v38fZu/cRA3GGotU6MO+xp/P8E4S
F63jBjWX43kulzPVgTHCNi4KkGlIOCt0e70vyMnvbNV5eM0xTWu3RFpcOYHibOpjKpGe6uSSjVFR
VGEBiTQdcfQ8wb14ZL/nzkDxNGMccn9SrzI2xFCKJ8x7W5BiL9Xd/U80672myjBOWDWGXsqQt6ZR
DUY2sZBeJfIrBxhnQ8+pFMYNX0tpjNBAACklupNHmMPZzle++7wMIo8HFfR2/HF9EaOhaco0MSbE
CNOLHHNWmgJhDV2i4UoofAYARM7JUcO6I4ZNIlqhlaiipEIM7Wc69o7xqBJ0l6M291fH960Rm0i8
9JkWmqNBNfLWuYNaeG0/2SRGSP3Z/x/68ufRdiKQAaAollNZi2Q63oURsuOH4qhOhs7TL55qs23r
xkQSA0HnTEysNMUp4ioh2xA/XcBqMKKFZPUkonINfD3txRXkfuou7yJzDIXNKxZmeTHDSgfFvhM+
jf7Dfhl8aQvT5n0+6i/uWQoDUWCgt9Kxg5zVdWl5GAl4HbeSvdXQsnjfJucDkMlpMtB0OsnppbJw
mi8p8vRosPN6zDNatu/7j7hrX9vAtO+L5JoKg1Kl3hR9lcJUnNrRbo19vac48iJ/kZ0l7yRnIXGi
H4NWSixHZtzgIjgd5TFQHoujoAHluQ3evMvNYIg66lWemMB4EUmHbiE8ZqvLz8evK3KXFXdLDu+z
qUxw0wlSmZx7nGH1rrxi7ktVSOOSZ9cvEeA3oMIITNXfItEOqKm4GeJZN/19qGzvd9kn6kmqIf3l
4mKlePTorVtfORPsnBq3b+Lr9oXXeTzvdSYiGXwJQQmai1gfTFvHAJq7N6DmF9ZAvHA/JOeOqwy+
ZGfMilYXDUfrUnrXsiGCq74Gn/dvwdzTbIJiqvp7SICWSKEIr7h3leKfGl/APOVCfLWa9X0xs/Ea
+rWxcAybHDWRud4IjE1zlE10HvvjY8AfDZ0/rO+/z9zltBFlvdPx9yvXAX80XZbReoODOdT7eswH
uBNFmHt8AglFF1oQhCZ320l30TJaj6Ktt6Reb1H5f9QOPadt/z8A1bdyzJU2ujpLJAUyNZBvE9HF
ImcUoX+aZBlX5POTyyowaxO6AjMWJZybyRymikXOXUgtr0Zk+pFvzs8a5ioapGKb59KOQGPNH7mk
OvzhaXTLNNHRj9zbjSBtEprKGEtorBD7RUGmAP5vgWhBLNnyoq+xIGcgqRdsM1sW/8oHTMQy1zmu
x846ycmISBV3TErs12c7aFeBwgVmjd7Xexoy91lpsItHTiDK0d8Loni5g+Uj3g5DEq+/UGB9cl/f
Bk+yQ/K8XC7RcXqkTxuEMKh+fX6Cy81+fMNbagug4fjeefuaHAKDARES/qlZ4JetlUADoj1igSLo
MqQF5+7Qv3PvBJhoohVBsybSbwzV1sVaVki0sEv7S3kqVrrLETbrBydKMYhzVTu9kjMohcjziK1H
SCY8SjjAzOalp2dJEbGy7R/bZe5LOMadqQ9UFFhwTP+oYCdFlLrhQ0CZfYLABrltQ/QrBv0x6k/j
QiyWwnhHu8J7nJufmoXaya9hEcqIIy0TsTT36LyPK6X1LPvm/uNnNSLciaVbqHnvozLg1AhGI8kK
xNEq7ejE3mK3iDdmbiMrdkqcAKAY2qYclGClgBnvl3Tj1PaFFxHPhgLfWrO5TPGqxFJ6gm3hE1zd
9ws2hIUPio/petQ36R6vz797Rk1E0uB5AlnjJTGHbIDmYUq8aikmREAM4rsnbOsItLeW203A+bIG
A1ZRGGPcRoDAleoj+JDOqLksxdUJG6jAV/HJyybNpwsmCjKIpSbYFDp2VB7a5JP9sAkCkHly0IcD
/AYDPml56gvNgBAUUM+gEEWZlpt/5kCvwQAPUvVy0jYRXVO88ixPE20Xjgy8rzxODB6UGgzqtAJ8
p3CBNi+IR7FTpScRePjp0Dvn2G5p5jv3jt2Nfb4aHbp7Q9o5cLWTBwNzSUAdZGylRxHU3ZfF1xal
nNDWXW5kysFxg0EYLWwvolDjOFMs63BOW2VH5y4xfmLnAvnvYNxg4CVR9QgXm8qqyeq4lnNb/CxR
YscKU6I5f/cm/DZ5Nllb5nlj5Cl10u8XP32O1iBg3IO+6UqEB162Zz7M+sdtmAx+nPL4XF4LQNYa
mOV95Hjx5itwnJ72weovI+SJZgx4YCZ3SAWw69Amxngz4kmNE+QNjvHs32Qgo+8t2SwiCsNOuu0N
1EXQIOkgX8DbPsGVxOBGe5VNua1h/xixuqUZwX/0gGLBiovz9GTu3DSTQQ8jjVIlUeMRBSX0zoCa
ipJwI27h9czw8NZkwEPOy0xIFNj66nhZdyQPSgI+Ipk7zzzbdTEJWNgAP1SLPD93OLvBjwuCYOzk
Cq5h2eFD3pBycMqa6OTygGjpcxWfHq3Ovn+rb818946UQRDBsIowGWAmSPZgRFS3lRU2KWfOyQWN
2iKs7BBkx94VjaHyyY1sM4BHjRBL0PcOnymJa0sMyLSSfE71Crd+WHpeZVsDVsWDW1lYoEKCrYr3
lZ9PKX/fRHaDcTpKY6GIsCckKNdYGLUAw/N692oS7C6zFp8cadRo2KM2VazB0BUTe7hvD9pJlFK1
staNRoZwUHGKtYJBQT84bXL7M1l/4pnDkTZ3V6bSGBMekcQrOgvSMFVDcudkvw6ITrgv1Lm85FQM
E3GPWdGhK+V8CxoEkoIPMhg+eDWmWbOYSmGsNI/zU37VbvEPGvxP4HADOT2qWdwC+WwD9lQSY4BD
lUhpF0KfGuXBZsTKN8y127TREe+HL7xZLKwb5X2ruRfSROjtR00sI9PycIg1+q2OTidCv4eY8iTi
gfTJM0KeKMbVaeaYg2IFomhy9+hYSF9cyeWoniHt5TM7/ndWyE4cGBKyFzX9cKEf75WR6GfUdWm1
IeHxd8x2R00PkXF4NVjQI/MCzQa/wgjZysNksYnNF+h1jIhmORW66G1xRcUbCwMtxuEt6cvll5mN
B6c/hPGHaSx3cUNvnrN2moZAOtaU478v5AyQgP184QSgs00wpmpaeN1pOrrpmNsRnwXtJJQXBNWY
oIa1/ptpifMt6e/+E7++xTBXI7KaVjC7HPiF2S4M3IMu75mWc3jRGEcOextUaZQak15BvEOibYR1
RSeQHRIc3H2FZp3v5NxuH3Jy7YwYDQGRAoXgdz3KtNQHPXjgkc2jPgdpgRUvxzs7xzkVSVF7IrLU
sMfKzCASjc2gsnlfK955qa3bhYhK3Al+1bmv42xX7FQgcyuUrhPM65XqmG0q0CgH28HniOB9L/rv
E52ugzpmbVtCp+P4kFbE2iaIlmjfqPPJ2yIkzTvRf4yQHcPJVD0VxQ62/nIEZDk6OgJAbxSAeYGj
FbXmO9Z+m1yfaKWZYqTLp4q+Hx3R3sR2UZE6UA/G8mtvvNG9sP+HzbA87RhvKmiyDh4nCB03L9jn
QFPMiVOu0of0AF4VXuvjLGfU1DgY4Iia4pRnErXGo9ftk9BBmIeVXagJv35+fXGJ++dDku9vxwCI
eIlQgVYhjvKRHB3EmoFhXw9cAJmNSUxFBiO6hXhLZAxyuJx7vVZNpJLBXnbdaq62tBPZy3zu+3tW
o4kk5kHSyqkamVAKB6i9JhigwvCUsABPAQeq5opdGjpgJRWLXiQTqyp/v2NyfM6bsFFxjVX/UH5Y
u+tbXaFtaBV93Lf7uTrib5KYAKGvdUHITQ2SVseN93FoXneW++snwUsfJPaZfSUaNzKeuWuYeZNE
ybR0WlxhPlgoxkVVRNZ40JGreRFIYVdX2wSZrls5z/tyXfr/muX85IHXXLyHGhjIAWRDUUU0Ev5+
sKdhOEupWogAZC9cHuh6a/I2OI8/sAWEy+13m2hiQOU3aQz8R2VeZ0PfircUbYGVZLjhPyzvQj4i
kng78Nhkt52Dbz/qR9PDyF9pg38lWOGpdf8zzz19dBmKy2ChkAz9ZgYTeDt1Wtnm11hE9Wy1lt1K
RSEcUbUIicGXtaCLmDgSKZgwuv8mkfnIjTic+h6rOw7ZEwrDhgG+VaSD0fM0vG4RV7/wEy0zse5v
EpnbOXRCEo1hItJS5FpxwgNlPkO6hbvceC6S+E0SxfXJaebZeQTJbwor6pCf3YyjI3++BnYbWIdP
+EGZEgza6BbleSl1xmHosiRbqA6D4gkm/LvgupAVPPMyGJRGeq+DEY8PoNNxsereIPCQiU2ro8jK
YFKg8s03E10BH9mr5dtJb19XAZbdgBLbjl/KnX3e7J2Olzaca3n/7RcyH6GLz9caK7HwC9slChNY
VbGGvY2137jgCsTR2MQ2H84q0eiuTfMDjIwdr+99Dj5/+xHM96lSNT3HIo4JdNYawfAuahKeSRJu
uEXP+w8jn3wPxoEnSWQVtZVDW7y6u738dj64z1/VB+95P1fp+k0jxnVfxxGhXQyN2qXjBFYD4nFU
a8PteqURhcQYbCy9dG1hqgARrY8VzmvsKYFBCC9GGtjcqvHco+e338P4djmFJ9Y7+pkd50N9Gz90
BzwsYLtsSIeRR5ozWoUWJ4Ez9+abSmWbXoRLKF8yiUpdrYfH01auQAsYO0/qwo8eeqQJsJkrdgeC
xRFo37usPiNnWLUfPGibBZrvr852vyRGFPeWiZ8xoIiILIhfB6HXY8uqhdVrHBilAfsdC2MZ965R
kVl6Vonwz7juYeJ0uwCJCe6g2zymTZRiXg5yG6u10N4EeUiLZwqRIqTFe1vAOAcGOmwoF+XcXWO3
w7qnIANpKciYxKIroWBBBjddFvYYRORj48Ul0dB685hlpHAQpJb+ftn79iM4m+z2BDosirD0UY+S
vWmnr39TvPrN2hgoKy/FaMU67hzw9IjqFWa8sFuP77c4IHID/Yk3MZI0AssETj7cDlJJzmFEzPDr
7ESJFxc/riGJRkdICNZpWMtBfecY2ExM+5uWDIQVpaV2YojzRzJKtIWTp36qJ3SJjoXHuzcc76Uy
IIaBwyyXDPqpHbo41I0wrf9An3NtEPs8yKS/+w+7UhRdtExJ1gy28UlohfZyNXCq2eBZJLs+6uEP
cWUY7t+c30QOc35GL4U4Pch58ZwwIciSiOgdpnbJETSLBBNBzOldlf5qxZeanh518Omy9d5ieIP7
Yua6axEefp8bg+zIGDZaGEJMazeONzwqqxDkjg/k5wKeJSdBs75lLrI1N1kya4nfktlR20Q1o65r
IbnHWrTXX6EXfSZk7O0MAMRdwzZ76SbCmIdAq4MLQ7Io3MnuxT7Bb4WAGSxP2nOr+TPv0+mJ3qKV
yf3Oyi7GehXopZD1SkIju+a+1T4vgcE7PQa/NSPUNLWEFGGD6OoN09Dod0H7hX3fPuZSWr9pw+K1
VYMBltq7btiO/Ct0wKetlphSbheCE3zSVpfTZrvlSJ11uZPPxWCxKedVdj3RM+zsbGM+tJ58bB6d
8vlLcD5jn7u+eq4E8ZuaTAh5Ns9SXRoQCFICybms25bsv9oPYBV37bg0i4sT5RgIuVxy0TxrVBaW
Ur1XxFtEJAPX256bH5wjYPxNLQZExDHBEMIZokqn8eiW01NlY7DYIrqdusLufFqNdr39Gp+Dfe5/
GbR1iOMFqIQ7uHyzr8ltwJah2LKo/dB3aGHrP194HWhzj/ypkrd/n4gwwcJxrhqIaO3bBmC8toUR
o+1fAfgz7U8e1c186IS8k4mXtShJJnMlzqkmXK6YVTnoy7ok13XxK12fn3/GwbJJnX27wZt3RQua
nJOca4nV5Ylc5lL0RptIZQO58cPqWB+QkFKWSGTYezQRci7gTMrmN1HMdRCjvj5dBIhKSXaQHlHu
339yrvgsIk+0YW5BGkZ1aZoQUTrrTfdquBiV2weZz8sXzj9RJ4KYO2BWYqa16oDIoA6QmDyT9AtV
Iczt0R5C2a1NIu1qt3XSg+uWmEH3hO0Vz3zyzOtpnrsKiqSLWJ+GAhJSM7gqEzs9GbEYavpIk1Fl
aisVcXhB0GzeR5FlvMYk/E9lqfQvaRpdxMakt83bhZ0boqm39u2v7RVNKBgB5nzDuaBrKo45WkUr
kmEoIC4lzvv7SDY+2Kcz8vgccDuGZp+gU1lMoCIMApz4haqGN/D6uDl4oLv2w0AFwwmS59z4a/Zr
fR8l+/jMkPg1tex/j1K3+zOCIby0D5Hfu6BY/dzGvFzK7W3HQuVEQ/admSnhiLeBgft9IspHOi4F
yT1hV/vSXC1dH+N9v8hDSB6XhLIM6fpy6yCV96nvQIv2IwI7icP5unMgMP09NASZ2Kts1kIl0RMX
z259Wfn+LgZ/7883e0Ar5JfdyN5fDfHqU5lMWCMMSqJlF5zB6niMkSQmr49LOQgfOeETTzUGwk1F
ONdVBjG4/a2E1VanftvIPyLBFmvfMh7unyTPdlnGfkPRowgddrj5h4jQRWiuldgL3ydoAcdTL7eT
X8DwisvTMxdpKDIaUiSJJoN15jQ71CKxNyTEY0UAszI5gnQO045FT/rKRmmGZzBzMelUHHOq5w7e
6XKBOARR3UOf2Elgb0OMsS3un+f81fxWi3GEoVEU3YUaprHbo0ERE6P3//6sp50qwrg/OcxOINwS
oIjTy3a8l3z9uFQ/sPc+iDbc4a7ZGHsqjnGFUSPriUmhBktxM8cp1WDwItsdvLdqsWzeA+74+BzT
Iq7Z9wkywH1OriZGJKAgCtW5g/U/2EFEKSP9J7o7wKbV8Ssx3ZboLu9s555HU9EMjg9yGslmFkuH
l8GHO8byxvRKdJ7pc0yEbVOvC/OiFCWOtNlfHZBToMGAAyGzL+eJIgZVdAKP1eVaDiPWvCCAoVSV
IDi36TDlznwAeQR28/3YY1XzJ/fbzdX8p9+O7U5XutPQF2aEA3RaV8CXQ9bO54Xtc8Xj36Qw0JGP
slZ3OSzkxXnPEoI9zdGTSJ5Fgt6JyKHbsXjhLf2Lf7q/f2ySLRP2Zl8qtYXzbGsikXAxnmmvBioI
qLl+cT7ebMlAwd4M1FVUdNawVD3JWOtVr52lQzvYjvgs0XrVY/Fkmx6Pvm+u21SfimLApGsaudOt
TKIuzRGjxQlDk267WQ6Sy201m0XgiVoMkphy1mB/Rg7bODqpWweK7YC3jPM4mI36JkIY8NCv/VW+
tBDimBURf+rB/vzKAWDqKf6whYkIBiQ6tRyztMbnucIWgsg9XEhlmwvjXbKXjc6lfpm39m95LFxU
pSjXVxPfCPU0ZSUF5VN5tsuqdAXLic+rfnS7K6k9K3VArC+XmNxUErdon+6rfQvP76jNQkqeY2eG
gqTpYXVxMepedkAVOjHdRuQl9DHjQPKP3Q7FZCfxNNBL6YfTETNki6VbLfSCtAtE+dyenFnAnpwN
Ewbq57xstSGRDqVJ0mswjjZSTQP50s8ct867KQaDOVal4aoI+Aq57MQWxkqDeBssn5dVSbjce9SC
7h01E6toWWucTwOOmuZF1utFArKzjvgPD2/LJZelca6Hb4oB7GDMSRjPSOVC2ro/Eey6TGz1GL7y
KORmMxOKZijITYDbQmfXnett1ChtUuDa2NGj4lR+uFB2edDvVLp0t8ajFvUy1E+Uz5Toz/eNd94f
ToQzd/aUdHqo5pWEKAb0xuuNbm8Q7e4a5LZqt7dpdT5w1N1fuY1vsSzJRplJVYNtWNJBK4M8eLT7
yFZXaKugy0X+qgA8OeBbxXLi8/tQapRQwgGjkWXdeQXB+i2rc5D/X3HJz2YtVFeRZAI/Hpp2mPPU
FJBPhENN/YYnu7qNB+/uJ8E6seX+C0Sp97/evEP8lsYe40kOy/Y8XCQkl2hRLlr2H3RENS0d9BFw
ZM06kIksJnKyzlY5ago0W6+TyNGvriqjibbynpv3fYq1MD7PY83nRSYSGQxL6jDXxhraKaTzctl+
WILe1u1d2ULxxvkc9/c15Hw6hQGypC7DYlSu0sG7+nmgenuRs12b+7kY+Dqd01HIrpBQC87w1IBf
NsUGncWKNzU4j8mTk2PeWnmcqEqb4+QcpOlOLorEGINEtzyfHH02ZJ9IYuKk5gLuAu3SS0gmHR36
Uj1I5FA9F/bCfPB/2Ha6CfaZu0f0yeuzmcfNiWg2bGq1aypfGyi5el+/e4ehItikSOwsiIlIe/W3
AQ+2eHeACaLG9FyGagNtca6aZIsVOT3nKzr9vx8ask+W7Ufxcd8qZwsPYIX4N6Kw2+VjyYiV0oJM
0ccLHe1pV/e0tmpb8O1LucxsfhJtNh79lsgm0VrlmhuxBjN9AXlPbKNffvSrxeXD5D0rb1fqD38+
kcRgSlL/+zy1AqwUqHB4FJ1fujd0Ja1zz9ppu1+7A7ZKts99IMRoECoW+hXVK977lprpvR/CQI1c
NGrdS9SWwOpQbzIvB6Xf8fZRKcUpejk4X5Vzb1j+EiOq6yJLcEMbdO57783CIhek7VdXRBreUv9A
lY4jcfalNjlrBnyyuj1ZSt/SmyptsOB6uLWgqYex5r6yFd5xMvgjX2JLNEfIqtzao0shjvnDYJvg
Zi4IhugkHyRub73rvvoqKIUwW4OFuCj9WI6z4h00z5gZgNJkVdfjCNcnf6A29nGx9U2NC8t9MVKd
7pkQA0cSWuDPoQWdQWSv+qBNBOta8lrCR+au/d/aKwNETShJuWJAWJLZ65X3UWl2Wfrmo4Ou1MQ+
/Q3Dtj4BIZUJawrK3aiLMNcVokO8607EsuEhgxDZpvt2egt375wjuyGzvAyqVpyoR3lximW8uSSY
+losNrlT2YJGGt9GkLjK7HgNxs1s/cntir1t2Lj3CxhUis5houvtADftrVfY+rLeXOyPE0mXC0oK
72bBsiSy9/a8506dcUIQjYGh6NybeRcBhtYO+nEvrzwHNkezMv2Ot3+fhMJhJ2F1q9ThO3beGr1q
ild6xfPVci0XnVN4te2vH7ltd/4SLaD+z85+2j2d/RYdqc8xOHzA0OGPvrh57FxsPM/s4KW/+j3n
QT2bWcUaVp2+htDIz3YFnS6NIVSDSJFKCDDAnC1655I62skTMnJdWC/LGuvWV1tefmm2Jj0VzFzh
voutRopugsWtRvITwcDHcS0OIF9Ytm9itcZoPS8lORsVTqUyd7mKMkuqQDZ0QGbwuFmfd2lkS2d0
06mcqzUbFk4lMbf4fGp0MCVRSRb63FU7b+wOZ7lUXGltvN2/x7N9oBNhbKcQeLVbtUghbIURpKjy
0vd4ox/OsdMu7MKAz6ncACvBzs6j+6jYy9wNcLF1g/D8Hi3Qsrd5+juY2yzGeHgXNVW6jh1hlw3E
LpeUxei+vrMv6akc5u5KUV71Z2uEvhgj22wqe4etV75hu2QJ30bnsxObVzqew4upTObJ0jZFF1cj
dOtb+8NLUAxAw/aSy5HOM9FbI84ENio1/ZeJrpq94r+BcnBr2jxPTQOQex+KCRrOyRjp+Fg4QGuz
XqeYxUbHbmzRttZPfs2Sfo570pi4IOmKSo9DSAtrgun65bLzf5TLLcf65sK86QdiEMU6dU3eRJJ0
kNOFsEM9eoztUOBNfM8NCOlTMQyEaK0ld7lJbe8FrUkbtCYtduTp1QW1EhiFVnxCat63YpBk7KXk
kmT0W60ax9FA/PCM/upN5cUa+m+5WZW52HWiH9uE0V+zDBPgEAcWJcvLVxiRwL4ZNEfcv8OzJURd
x9STrqmypLGxhzRqsaSAwfBQjIFB07iJPX5cY+d5iRJ+gtiDm8GZi5SnEhl0aqRCiAtJQdS4qtFE
LKBhAY9JZMK2W4FT0J61xYlyLECV8di2V2okOEU1tzUc4sv9A5zFo4kIBo9qvROwbUCWDkJLqrX2
Csad1j5h4e1febKJIGqfE0DKRzFLTh10udpO9lTYdU3oHO2Ky8o2F9VPvw8DSk0UG114wvdZdSFB
lL18xHbndLPdU/YgbiVo1s4najGgJChCk/SCCl9l/CzfJCyEOEtOKjpInnB5E3mWx0BTHHeNatzM
YeW9b0ZSwRxQQQa9Aff1wFOLgadKLCwQHOAQSwcsRaNT+MazsARM8AqE9Lb8AeqT82NgSQRBdGE2
Gs0YrruDtFvKzjP1vPetfDbzNDEKnekJK8pTbZ5yiEFCWfWP6/f3zQJjGFh1+uCiIvlsr2L/vkge
MrEMkF0q5J2YwjLAALmu8ZSV3bj2ksdVmRA8hv7Lg9QZrLiadatYIsS9HAWiLtBdgI6N+ypx4Iht
c4mNqm+kBCLihFx/ieiasDuZZxHznhEVY4POVBuaxSBSNGCRTArGX7yoQh++ceEtfj2dbB+OEeRL
NhaS8vNnsxHnRCYDTtjgqDZxpOMWY/zrvXsYHgVQ/PNiv1vQ9aexf6vGQFPf9HJcXagYjG6C1m8k
pYfl2shVhTavuYaCwT1ZDDCd62tnnvF6OICMX9qFZMl99M2bw7c2DByd5FqT4sqg0Ie3yXFdues+
BqmvslaP503pfwX8KGYe3L9lMriEHUc1+OuhFdKNx1omTUwMN/sRlWSPfDXHN87j7bcwBptGudHj
JoOCVNj6tLh/m2bTxPo/RqeLDCb17TVJUgW6GN4HWql3u0Ue0Gw4+v4K7HezOeJmw+eJOCZuKU31
Go4axAmIJo5Xt9xnq/oFXC4OR9AcpBsojlJyZBXNm4xdiNc4zwZ0Y2CM1wnfns4OEvuYW+RImfNQ
UymMJfSYIkjPLaSglGAhqa8SV3GxD4+jzWxP4VQOYwRJVl2VoYKc2x4ZkI0cFuiHxbzvjx9YpM5r
Bp1tTp2IYx1VKo+g4T9DHLh3HC9CPHHwNgZp0cOyHrZoVjDIho4ykN3lbXgqNfLkDg81lqZiJDjI
19vqFXxH9496Nsky/U2M5ZyxErqKL/SD9s76gAl7gnWwaBoCIoOM9NN64Nw7dQ67pgIZX6b1Rqqg
xi4j+pD9dCDqO6KD8xcqDFd3vSGn9a6wM++w2O1Ap9/byQtyfJoNhvazhUZWV3LdnDzaqJ3xWPrm
EGH6wxjfVGq9INcFfthLjTYQi883OIdvUwGMIxrytmj7kh61t77YmUgU/3+ZDaU3njeaTX9MZTHe
qLP6/CLSe4qmVQwOIgOSO4sDCG/Ft5/Jq06KRYlx+5cq5LWg8U6R/vvkKaA2117rqI0r2DlvPWbu
fXudzUZOFWMASD5n8WW4faXV8T3G8ued4T7AWhNsmuemJea8oGFYlmxhGx3YA5hTNBpJHHqELIe6
XYLPSfYa+tHM9ME0OEHsbEQ5FcWcWye2zZBjJOawAsfg+3vugNXGtfyzg8llDrzytGKOENTDca/l
ECX6L+sP9ZB6HFydbdWZKsPg96g1GDvPIKHcdy4mCyihBMcO5l3E96dhoNuiBP1GBBEOxQ0sbF2g
QYffAzv7uJiowna19WOpKonVUXv2vGF9iDe/yE/a4YSZ1a8hCBKf93n+AyT/oxrbwTaCA6gXxxZe
6bj2wLkILPSfECLTwT1exmO2vjPVj4HjUDY7vZegH4gxDsU2ItEyi9FcT1AL9LFu0d6XFfkC8bnw
RLuZPzm2OJvLnMpnUJdO+SSjDPmDj44FgCKaVfEK4Pleag5sxDwVw2CvoTVGODYwF8y9XEi0bmi9
hGOT/wF0vz8cAxeZCbaJpIIuSINgazZJW5BKJuTsOaXf2MsvjNFtv07YDsC5C3PR31Q5BjtKxOp1
W0AuzAUYb751gfhx+eCJ4Z0hgxtD/2/oXTnm9miRdfujCdQGXWkJvhqYh33aPcPRbe71NtWNgZKz
1MeZfIJuWHqwxrK/gsQ/eIrxzo/BEl0P07KkzrIg2ZOKCshtcI1nHfOBzz/WwdI1a3WdtqYCE4Sd
a97iI11iamB8QLhn2bje8e5xabcrdSWvMCPBOUWOhix9s55rAhAfkLLypFW0tOzKO3krUC1y5Mx7
/28dGTRBqVhupREnuUIls2/IVaBNFA5yWaDQ/Dg3qIbz9zHOTmJMbIQlch6tXhStFtpR1jT0Ht2I
CrH7DOMYP5/8hzc3dm/DGBfuQ4VzJdgxVrHUBpSm6bn2o+Mt0FoI1o298ET7+8FYza3G874jgzDp
dRyMQsH5ojUD+2OVAHvYLza6/N/orobIQ2cXdlDf/6g8f8RSPWeyUSK7ASUxGwwaSPjawy8flDkP
LkbyeUc6K82URFNTVAkvWl1lAkgrOQthSlVcjx5SROg2IJXzqvlLaIi2W8LRbu5Ip/L+ONLGVDP6
AAIT3hLJwws5oDXcGRSi2Y+it7QxqGihEYaXw5mLwjD9bMiaQoNLTfpdTzkr427ATmcYrde+G2hQ
L3nXfs46pyKY26gl1UlSLhKs03E2H1dvzwHn2eBoKoB13qMVyVoGAch50UcG2jLwfsb8k4uZE+wz
4sibQ9CpOMY0hKKrGuGEIzNr0kXoNf/FETDb4zqVwBhDq8U9xj8gAVVjVO4+yJlGQCARvG90XDmM
xwYdWRe2HeTgZX8Ec2ZsH3xji9AH/AUcUfQns5HPVCXGa8enIUOa66aSA2DMPMkHax6uEi+jNvs0
m0piXHVbVzH2yo4UnNAtKF1A0a42FPljsgSzr8Nnu58LDqYSGcdtGl1RI6mCz1UR9YCAju/RONeU
zdkUTRmn2hUiWtqgh9gR0Tgy1q/okdh+vdz/Vhz7ZqsKeVkpiXHqcYCDG588U+IvhJ5Hu39Qh60k
FML5UpxDfCOtccX6JU18oyexYNcnu5LAJmlkjuyU/eG+YhwgYosLRT1Y+ZUeItg6EtBSLQObt81h
Npc3sQXWb2Q5ppFxr2jG43jUbRU0lYCiB/d0eMRWZq61z5YypvIYqFDbNDU7CkbOUTqKXwWpFxt0
qp599WqPGC8KloVEnquYbPef3KvG+4wMfmiXUR2vAxXuXLG7iTI28nBjLpSb6sfiRl8NmSzCUjA6
cdldbLpW7fz0GGCVLLqcOZbPA0SdwY5uCAc5i6mFHNc9qBm9g+nsfNL7z5+ccGY2OTFVjAGNS5lj
a62CWwZ2dyW4/NTePu9b+2w8OpHA5gzGDisTsFsayqzhd5XgRDAcvN/RyRO0LaBzz99fsWx1xavs
cqCeTRzkWj+OUoJDPPlbbjMkD97ZmVlJ6dJKbPHXXxzt5ypeIF+NamR3UDU7y0B3hzQPt6r2H6LB
f/CKHWeLs9DUhOjmU5AXw0oTEMF+RO4bOFt+uPZlwfPMHAhmB2gVUI/3RkIjmvrp9LTn8UnzUIod
Ykslo87QqEPtvEB8kbrn4ELW5BQRJSJqB774NkUQwLvN3HNkAKNM014BJQQ1SWy5HoPYoYu7f2DZ
cLBF585/eZ3ZhU9i15/1scQNQHyz9iTnUGHfsIZN4QtA1ScPqjg+mt3xFGpXrUrk233TvPV7/Blt
06f0UCyAVf8PF4EBkFKXo3PVU3EOgsTj+kX0j5aXSHZUkHCHgtgJWyfvQwrv8rHJA6MOR1DE3tAY
mRdvs/PVg+8ul7cBPS7TG8e9sOmCyjwpQ25Awyuaao7rdYgyc+EGVuJuefsvOKGBybxRqnPTjKpy
+3bhU/GA9ACvrjNbmZ/AMZse6MwCLQf0GQS2eDyWwaj+htrWHuUCnm+ZzaZORTEvlPRclYOa45qh
pwvEZHibI30bYQnqk/lAyMMb9qRgWw929dDFQDwqIR64sMuf0E0cR7IERUEI4WVOHfi+7aJDCi8Y
2lnBecTcmJPvvCzYvECnJZ2WDhDX2khUIzWODdE9wYjlk09eH/IfiLv2w+s+25b/Q9qXdcdpdO3+
ItYqoKgqbqEHdQvZlm0ptm9YdmIDBRTz+Ou/B+W8SXeJ0ywrF7lS3Ju9a8/jspl/c+JsdYnDJbE1
DyXLORs5B/zUU+jAobsw8X4hCNjAc8thEJpvgq0ziWHYi+5EbT3fx+i130pPb/KoplMmZnBcWVp4
FCHGfGcfn9A5sts04luuiX7PyUSqMzErwKkPX9A8grjzc4ZKdLj7eGo9uvNQXPX3/l1q+FvJiC12
cbWER4+do3NqA/SXpQ/n8OOEI2iwCuPdcln2OD6GhyPzRtxMCfx3GHzwmnsj+CsbvK2Mj6ZxuGli
kZmL9V6EUgvXkbXnzMNsJDKKs4AW76zZx30f47s09kXuT58p924rbs0lewVMf1dSz6UwoywoJflo
V64n2urBGpoNp3YDJz1KzWtRCFoAp9DxitmbiTfhek/mR9KrCx8jev8JKz1QrXojzAkBVqzLvKx5
KM1Hxje8aC3+eKEcJraFwJAco0Q36h3mUYZ4zrOAyDvyvfnmdmiYmH7eRmQLiPY8bYPTu5kNILnd
4+jtRzNPfUZTf3Lf8ECMctPF4jqOraJapqwCOmWfFVkw5I3H0tMoPKf/OZjOmRvOocwtP8vzDZhr
yDGHO7jZgO5A5BivM4xmzfg492UWcImWo/BUiuiQ9HLXsI2D6WtMfglIU8Q2G6zBypsswHEpPyXn
IvmLMHsDm1UgDOv40AeGE066o+A6M+HOAsSKYxDrZ2sd3eh8mx1WYJhYLWjhdA230eSkqajGFp0k
DckDTuVBVefJRUVhdjakZ+VdTMukJiAQrBR7UZQXLRL1kGST49I8UIPxyMZiJxrhc+erHI+30aHX
qb9FhACIY2zL5ZRSvdsy7EWncL4wD9puXNCpeLkBYXnZCxfgbwgWhimpSwVuLGjyI8K2lkNp5oHZ
PKZD6Yuo9rPkoXKjQ+NsrN1eexzrf7AW0l2z8zixtJcEj6Mydz/IfUvprhx+n5Vx8APEIi5gmfby
ERdvE2GpVh+Wdh40jLeBsovsYNQ9CWjTR4fbr7OKD6wQDpIh+0/1hXZSEWVYfaaChBzbNt917ilB
4/zvA3HgmyyWznZcnWiJcITdKqmCKHlsKywCWs6tmbb/BiiUU1COWVzouxpolLMYhk0FO6O5+2Gm
pzf8PEZAXEpNgi062sv37lB3ZVGooI73pvPA1ZEWb5B8qOV/QGiS33JJp1QCg2He0/mLys6i+/UG
LJhpolXdEaZNNC2ZYlUcKW2ASMrZNwg0C2U+cTYYeE25OAx7ELGQ3HSZ7qxKZcLB6QGlMdluSGzP
sB4d5yuXyVve3MX9KGQrLIb7QNeSgmXgJW8iUwVTsXfp8ii9+n6bYmvaxfkXxEtS40IYed9UNEst
FbjRR4c+NbZznBPmEUyAGka5vw1sjXAL1VwBv9B0da2ccVEjOeOqYEzUSVLpQx7NQu3iud8Q/DW1
fAlJ0zGdaZRz1DEVmN7XYUPet7BY/n5BsoTlM41LrgIHZ3LpQxPvm/xhrDdotfIwuLEFFsZZJAya
vywcuIAiTSXcuDSyYM6+4VjTyVR3M0nu8szxpLkRfq1gdAVLExsyMWHEBmANZzolu5b4TZCZW9y8
BgW2xcGkGbb+uo5Gt9pqjMLoVR4Q3Mj0KiPCadPqT8xOWTtO8nCDfno6brGbiyn7B5yG1DzJOOWs
ALhvTdx4DRLseX2gUei19ZFWn53xL6f27MnL5UFEAT0yY9cMgWtHPtTIjkx3xhYFFq7TTPnVJ+lh
UVTIXLqgQNzfdyqYh/cxu7stYiuMDxAcPhw639GSYV0z55zVtjuLMg+sCRuko49m/XQbwDoO/wLQ
vOwi650hXgBw3njSPqn6w+Ae/huMBckL3q94bU+NUedBJz710dMgQg8idhuGng74f/zxLyILohdA
zI72OMwFN8RyWOdbZtJ+Eo0rdszBaq6xqNr3dhkVh5SZ8R5b/pD9MIh5SGibntrRzVBksxy/U336
8faHbb2gJiZRHgmeLgQW4pOa/jL6H//t9zW5SEg7USw1zwOWzXvXae67ON2Yu1zlEbFcPhTYk+no
LTuz0aSsI/CIxvbYfzLM8+MbUBDMXJYlYEjC0Z6uH1MeGSl+34zRzBifx2ZLUlcf4QKC9gi9nSge
Tgk2qHS1nycYG9gKHFZpBG+e/B0G6V6wDfMUMezbCwz5PRnPRH1r1IYuWD7ylbq5AKEhgQIcU1MN
EB1G5vLS76wD+TSJZsMertHKJjYuReCcjWvq65ooaXpZdQhQku47ab819rgBYI1UFwD07UxT2A0m
SRDMubQ8GkP3kDOCjWzpr9tctQVG808blkZyYABDe+61/MFEzZ7vbsPYoJV+N2saqG2MswVUos4z
xWdL/HUbwNqb2yYW1yBKEEhJaNKt+s4h/UIrNJ/fma71kxnvSh7NuCK+1V21iouFCB55CQZJ10IG
U1Eeo5yMOK58HnvMOzhb08GLPdQZGNtQ/oGgvYhROu7IYyATztUvxdMUh1RPRdV85vTLmD7MPN6C
uIWTdW0U6ryfO24tOGWpR7KnrNsyO8s3v8bJdh3Loa7AqdFrCF0usfpk4HnQR1m/q834p2vVuzlt
bM/GtRPkYonYydn5UpDpREJxuM0fy/u/Bo8VdTjfanPExNfg1VTO00hFDreyRPoyjs9VT89cPc8D
PdZkVBshzDpB/4WnqepoLhE/MVjZ3nmS5c++3zAFq/yOq6n/w0cjZ2N1c8EM/P7B+kW/fN349VWV
AIIjW4FRWvEyaHXhIzhdS21krPJgNA6OwP0xcp8VWzy3+iRLdoIst1/BGNdPYkcIuAoeqSCf5I8q
Q2o5GvesuctQbtnK+OobhF+8HtvB3lXMjCM3r2/rNNMuGtoEGZEh6+NjSKfI66dovpvF1PumY4Q+
SR32CSPl6KKwC3mQTfVYSvm1FwbOO5Yz9fsoinamK927NGwz4VdlkvhuN27FcKvEZ/BlhYUNTRiH
vKZLzsq6q9oUcVbveM1PSTpQ5vfTHhZ6QzECgav1MJWaRz5mBeV1ruBJRKFvzq5fANYon28L3SqT
XkDR4nicrLdziwJKGe1aDDnRd3P9JP68DWSdXH+jgmFYPQ0lTdeccIVSBbw9t+4hGT61cgPELTwW
EJo+JkwOabRQK1X7sTwr+lCW/mZKYgsRXR6QBzWiGFCq7sdUPvX1u64+/jdaaUGMIw2b4x49ELEe
UctxzfM8798AQrjgLpQFMN+m0YqqopAirlUQivCdPTmJxw0Se8h/7W4DWn0UF8EejhARCp/7Wkyi
0K5mQyGcHGh9MLG3WcWmh3kL3M/YcOsXNtVtxxK6Cy4wqIf8/TUkIluLmC10B2+Vb0QHMexE+Jcx
/TkIeRfn3ycebuC2Zj0uIWrimYlpmMsmV4EgOGjqPodVseFbbuGkiaboSxwGNgDBGMa7uv+AFete
y86VsLymRm/tPpVfb7/Xmrp/0TYOd02EMBoVs0gSlbqQ05EgfvEmjOKKnfpGw8+34azxBZLsyLBj
pbf5igHtoZh5WYEBZ3FXyvfZfTcf0nQDyNoDOWA6LLekGOHUzcmU5zLvZgrNxn/aEi3j8g1ihASY
EBaMPHP1VeFNZzLJSxjHMVb5V55VNTam5XEg+27eYAW9CeHFNjKcgOcoGVHb5RovcBvH7Y0ZWsHB
hVWveMQBvEMkkz2xgpKYj3PWerXzMxdbweaawgNymH5F7h2Xt5a/X3gZlSx42cQD5Kqa9qWMfTf5
Keffz77bKMij8oaTb4Lp3jqP5YDtGWMacCdjn+oyGg/2aI/nsu3DLR93xW+Hg8sIXfLWFCWea4Sw
LKYbIjGlQZGEhypO3tsxzoJb7W6ujiM/h8UIV4MMXms/WSPzuds/sr7z1INwK69NzdyzXLTrFWH3
/rdl4urDFna+oDQb+pakbp8Gpul+jd3eSzB5yRJ5J/mGrtQ3Dy7MdAVKe1RMGmOjcNelQdpNB0W8
Kj4n81MnXM+235v2XVgGbMx2LNmPqYT5SXZvQdWlCM1cCNDLys8LVAunJ1mITAlsdeNN0S8rJYjQ
TtZWc9kK8wLPf+FoKhr1wsltmJMG+TCF79shz09OMn1uemy9vY3RKiRm4QwKgYRyokESzmw4Qzmn
gR2pneN8i+PaK0Z2uA1FXyvy98NdgNG0QF+xMCstKw3Y7NvcTXxkG7xZhYfZ7H+kPYUOqPZpWz/0
EX1HiuHA3fZIrREnksm8F1Hnk4Gfbn/UKuoQXahxFyZDX0ZbMzZXfIBAYbueZ53CMPXkRul3xSxB
5WGnHtaQOjb8lmvRmDOjQJ+ZCZklIrmrVb3LnPGJ1dVjTrpnXL0hGwy6ClDYi3O0VOpcTRbHcKhi
RG5pEBl/xIWzI7NXfMU6q106/rpNvVV1dAFJE0XbgW/MKkCaps8W9rdI7IPGOTMmkOzHGcXh821w
a5llG4k9/IekCIfWvSalTF0ZV9JIg0GSGSvTc7l3SuzUy2wS+e2YhbhrlrY7Mw5HzC9n/QkbcKs7
Wip0Dcfpj7Bsx12Mq5NvkR/XBiGETR1Xz8qKwRp7h+CzGnVGndmr5tqzuk+3kV/l1AsgOq2nrovN
OQQQD94gDQbTvw1gxa2hcHQ5CmPwCV4tLFQi60tp8jSQU+3u6PTYLZm0qHyMUbPc34a1PJTm8AIW
hSZHgwccbM1VU7hdTMYSus1R9re6bu/irvlwG4Q+lbGoG8DgcAbhRcFoanGCLPqecAWCtXN1UiL3
wh5BN/PcJvWVhV6f6rlIn+ccq7xZ9tUapB+N446jADGYha8mlK3arW9aecSrb7KuGbiyHBTqBHZw
uKn9ZU7muwxNEzTH/JLtDeOn3MKmYLPf9e27um7AzOS7tIpvFLoypcmGM7GiJq6+RdNLbYiucxKh
Dw7thPTE+ox7JJ3KM+/K0MtmIz+M+Twcb7/K6sNbFNvTkBTAgmDtUVQSl0M74FEqRzZ+GTeIPkwy
/75Wp2gb+QeKRmZcry1FF7lwyeKjK9+z5qTC59uIrPm0VzA08g1J42aiBPny4SmBT2XB9yL1LxH9
Conw66nxY27fGVhScxvwqphawnSd5eaNpc/npJ1Vqw5dWAElR5af4/57+0SaDSBrmhbY/QtFe6ey
wC5gjGllgZE4FtowxnafZUl6V5etme2S3pzvOXPrP+Qg61PZjcY7ZLdwUdqosHDaCKUvZNN5hQzD
DfdvnYH+/TDtabOmiNVQyCxo9v0HY8OerYrnBdbam7KumUIoQbRtEuU1TrWbxp/J1racrQfUjNhA
U7upBRini6J9FGGF1vSrwa5bV8QbdmkLkmYyiGrdWBlorJ3HQ2Q9zHf9fFfbvx/+XHHK8hEX7nDb
pEMnI/Dj2J2rqNyx8CSydIMfV3UVAjjbdChKk0JzHdOuQq576dltZeg73QHqUjY/3Oysiu+3xWuV
v/6FpLdrWXk74/Fhy00+nOfuo0zYW5TTBQRNtFiEvP1kQTntFHln9h+KrUNcCzFeGdcLAJqIRHkv
ZStBLHNwoF3POeY4c/5Bks+LYxLR2sOBmdtUW38fhzDuYMe+qWfaWWGGMp7Q3zr3eXOcmzB6bPLw
GLmhl0NZwYvv5NNtkKuyiiPaFCUKFw6LRsYCahAMgWiiol9T975h0nOMrQ5EfVD2byfiAopGy5kJ
7NAaGSzJEAd09Au5G1TmjZR4pTUqb6YNbs03nzo4oNh0GntD2nipQszSI4/r5s3edrCbwcFNsnrc
2WjJap2d6kLkWrpP3MTox22qrHjkKHUs5XsbxxkcPTnaj/3SDYTvTcrYY820G+I/bfuckS/tA+Nb
ofDqGzD4io6NXASW31/LftJKoNIt/rioHwjM0rHtLL+ig7vRR7UFaPn7hZLp+UjavIDfhNYB3+GP
vEWkEU0bxFuV/Qt0NFUWW3DOMgZ0UnKHVvpuw/fRZ37+ZiY8CgJtgdLry3zLBRZGg84zWQOLSp3N
SvmmOqWq89scJZjPKmG7qN1/4morHlxHy6VoG0ETLept18Qrsrxs4HemgWU9Uh498N7dMMqrXIck
2/8gaAmEjPMRswiwAZ1beKPNPSsh35Lo3iirzBNxMNItR3qR7lc67gKiZhAmFSbltIymZLFxV7I4
9/p+zzsFzz7ycDLojg0naZLdHGd/NNVWBvg2RZ1XFSFqZSTlwLdm6mS1+V1RbVjVVdP9D36OXhCq
ZQPXbwR+WPLpdXP0QST0fUuZR+XWbMIWMpqK6+JudNOFlAnqNQ9bYevWr2suVWe0ZM5GkKo6j8e7
28puXaAwToFDxSieoEZyzdl9YhTDnOLTi6rza9kf+4Lt4mk+qdn8khQ2JkDD9lPtdp/iOg7ibqur
fxU5XBBGTpXixoye1xaDwQ1zGYxppqzxLIyrfFRVPf64jeZawyXy1+iOsLCCBFhq2s+14tzOpMoC
ZD79GdXyEavcZwdRY2T5RXmPFrp2kh490+Fz0s77tCeHMIvv2tT20NB1mMzqVEvzMFZJMMTs++3P
WyPC5ddpWrNsVS6TEV9HmsyLGuGV6fNtCGsODaJ5slxqFnD0NAVmd9xOywqzQHl2iupmL5Pq0A+T
R+7gHSCe7+8UlbvbMNc8mkuYmkpLmVCFwReaR99lT/0oxQ6V8nMIcqbNr9uwVvnYxKwLGiJcC2ZC
E5KeZrXkJtwnbj/naCDMK/dUROPXtHf8WbEH2u/NOtqPsfMtSYst502fz36xS5fglxe+sEuikHEu
oikLMEdGuUiPKN1jXK069hV5aNuPkRHvRobG3fq+QoVIDXHv1Uge7Lp4F3f1AU2cBxe+1xzOPlVb
tybWbL+5DGYIsTQe60UcM26HOHdAHHM6FMm7/HPabHgXq7E8DmNYHNgJdIpold40ZXZduIh2iwqH
zcPY75uPplP4eUQ+NgKrZcJwL7ASyOg3PI61YgbKsP9C1jSYmWHXaG8RKN9h9pJm8uLhnWp/juXP
avxp27NHFDrMqnsDbqUZ0n2zpVz+P7hjuo9wzEGg1n39+MSKRNFjsUPQkdLn1WMh1NKQ6/fT7M8W
etbd/By193XSb2jvVQlDBoji4Bv63PS8eJs7Q99HA4geWkHuYC6msf2uqD0ummOVbA0xrrLRBTiN
ydHAkdXYHQuPIfqYDtXRiB/dzbmSLZw0TT0nNTML2iFtYuOebeU+1OZ3Mz/j3u3JTPP9bbWxCgwz
WBgpRN6Z6ouJRDFUmJID71i16yfDvsaJGUm+lUjkzcmGDdqCpVEPy8uEqpd8UKL2skE81/yYDK9D
9MNoVW5IxZrzY14gplGxTEfYlAVYnPcHg58xfH1Au6+fQRZuk3Bd816A0oyXnfQkIoaFxAL7kdfF
fWrdh46xj2ThT/wHXNdeole+Csqy3/DwVvmRYkMsRZen9WrAdTZYzVwFpWsK3EUdftVJ5Q/lBpBV
y4nozEJZmrqoV14Lt8jcwmw7UNKMxVFE50bmu7SHMg8Pbf8ZqUSvNclGrmb19S5gLqx0YU04ussY
dj1mgVufcuubopiytvMj1vF/vP14q4BAOvQUcNTCXzTbBSAMveHCYVvBRGfjdCymvocbVM67hkSu
13bFRsyx+mAC2cG/y8/6Jo64jeqqHWCHsij3TOupT2qPbSUHX3w5PbAx0bwKn5bCp301mUZwTawt
oRUHN9u1oulOIUc51ilNP++E17DsqZak8OY/ZZMdS7RT9OYhztO7OdoVk9gqba3S2IWBsjD6DRpr
j1m3JOs6F1xad++qJp89UXQepfPelnACbr/nGoEtE/M1wmQE4bHGrJETFl1oUXhB6DgFqL5/6jcl
flFUOn0vgWgIUYu0TTI6mP6Py12tzjl6um6jsaYqLyFonqM5yMFqY4YXLDLf6v4y+yNu0Xkt6rwW
hv9uA1t7H4sKgqM0qDuilfZa2CYXkXYE9w3NJ4VfKXkux+nUxO/sDtJwG9Tq8zimY9uCo8P5ZZ/m
hbiVaCGBEyCyIGXSr62datBdtTUCuAVE84Rz3k55zEA8x31SPY7DJvssz/4jJpoxo6E58MTm2GvR
n4Vh+kw9GPWW5Kwy2gW5tJdRKYaByhrkIoMv7qp8A4eFi17xMRrdGZ4dfpuj4TB3UjrujMnCnlWf
kV716zl96jp6Hi1ybIryzyh2N0CuMjZ6tYmDUJugw+6a13qrN1IbsWiQJFXgMLTW2KekROUQnc5I
ct7mtlXyMbQPmxxFb5iTa2ClTcOqaVMM55MWtpjw4SikXW7YqlV2wwZbjmFQzDvpPN3ntoqNMcfc
YOoqX1oV9SnrTNjjQR1vI7QqqUxgPh3GCtPaWsZqNKTr1AQjiu5ADyV9ruPoMHapx+W724DWcfoH
kH54sEXHKg8LjLmVuANS9+PeHZ7Sjm28zwY6+raJqm0QM81VHjg89IZc/KjFhzir9jmL9rfxWeME
myw7b5BfdF4N0KdTkTWURXkQtTM6rhiWV/6JyYQthlvjbgrTDpcMqRaiky3rbdp1DNZnmPr7yYCJ
LaPyZ9yZH2mNyngefrqN1hoBobFtdxl1R5exxuBiyKMI1+zyoKprX4mf0kL2xGgOani8DWi1lnsJ
SVMVOccYwkCaPJBYtONbU4yOabdxHhsq2CEiAqdep7o90SjtMYfh/uxYGPmdTQzs3nEDaVTMb3I7
eoM8XH6Vpk2MBEcXxxHyUNrPXPxlku8o58X51gK1NWkQDpwJeNgYzaAa8tag8hjNidAjabln7Xmx
JkO7tVNoTRtjRQX6dNHntfRwX2srlgmBpZwYCLSKJvJEt4u64htvq3NjGXvZISedmBtiscY/kAlM
CzgCrVAvN5MvzHHtRK1CHTHHIOVse3H/wbKFb3Y4QjF2W2pyC5Z1jR4aylrhLONi6Lb5opJ9l8ld
hIRAGM6728y6JoVI82EqHw07lqk37cBzKogxOXlgW2MgHTMIsd3KbNpjlrFDmaUbPTBr8RF6yXAZ
HE3Q6OjWlDI1a1rmLZqgpxyrtFjH3jXjF7tz72Pn3kYLEP7V2R3ZhobW74a8JNzQx2YxzD9xrB3R
ZJ/GGRuNGGO2ToysUtw+hknzXiFJkAv7aDvI2M7Kzwv5QKrhns2hlwzNG9SP66IjGyk1k7i6urMm
mUwWxxyuO1XnoeJ/5NL2y7S/49VWdWiVe5C5RtMynhYtX9fcA55MC9PBdIOap2B0h3cczYH95DyI
Td97BRSqMdgXJNCcj7Bee0/VKmzln9BoLtQzDvL5dTfuKsXRL/B0m09XASEShCOEFV+YYrvGyTJL
R1UcL1iZD45wPqj8l5rOBuO/H3Q6BJMGWCRimshzaNk5pxEp0mKYoqAGOUVoa8xJg63XG7p4RUle
QdGykBUd40b0mJwokbaS/DFxsAO6eIPLegVF0yL23Ma4G4zH6XvjfY+eTGZ8sox2KRCqNtmFvPVv
P9KanAHistbHfbEB2iuV0zA4SblM8HDWeRnLfDd9ZM7zxGDRy32BW2lF1HsV+SPCmjkM6Jxuf8Aa
XcEcSOkjbw151zi/cJXRDwWBnNPRK/NfCDTesvzHuYShhZsNQ2XE6gAjp6WH0rgtqOfkGzWeVURQ
46fIAsDm6P0dSZahFllimY20fnGFVET9KN2tZos1mbIIFpgIlMZRIteo1c0V6asiK4I5ocWxm1jp
hbn9syTVe2zUqjcszSo0k5jYcoAKIsBdS3An6ei4qcBsSDSfaqv1oqr61NnxTqmtyyfLh2uxmoPV
IVC16I7BhKjG+MTB0saERkUQu0+4zD3nJ8nu+XBnyw2nfO2ZLNgxZGuQQnL1UZSKWGXJQkMFrCr2
KmzPyA8/pL398ffZ+hKMpi5GyVwUZNMiaGZESkec/3CHjXmSRTJfkewCE41klmhGbDqXRTD0mWf2
v7qqehOtsL1MoFMGEeDCHxf+U9fEpOAdkGDVMwAw94n0v27TacW7WGbB/wGhMTQfWzEnmIQNTAwg
e8nU157bzmhP2KfJeM9HujOq8t7I2fNtuGseP3K+mBEyUVpxkBq6xg1L4qO25Q6WbBS1fXTLvDyW
id15SdhiDz4RUL1wtI7jaDnPg80xglxyP1XS3gvJ6QmlT+mTcsLSytsftiZzGMXm6PrGpCOazbXv
qod4cJG1DaxqOjouRzAyHyb7oZi38mJr3d+4TYMdeItbBxO9iMrF845m3yAggCiY0jlNojrM6cmu
xJ4Pri9an6CUOiTuHTb9+NEHt3UOIR92U5F8GMToW/UnRreapdZYGosJOCZAsB4A2dTrL6onbI+I
kqIIVOVUnqhp5Mc07Dds3poKuISiCU49DFbR2+C5cWxq6M/a8a0YmyBFOJWH26+5al5hXzFEaOMi
NjI11xjZRWEl5qwKJIN+cVzgGNBmViZLkXIg2GB0X5p3o3WPy5B+6fITq8Y3qHD05oll5RkGTV5G
8i/euIxyyXJVFyhdnifrnH9rytLbkOE1eiKu4whFbNxz0vMc06Cw5bur8GqNsUuy41yHu3jcCEO2
gGiP5ow5VkdwIFKgvQ3+l8D9PWtrud4qECQbYIqwthMxyPVruSRs7IyPABI/IifgV/WD6oc3PAn6
YdAEimoT6KVpHnfI5wIuT4mB/KbwePZQ9vKn5WAiMXuLu4AOKUYxw2oLFAyu8Wkk1tC1bVUGsm6O
Uhk/JutPM0/uIby3+XzFfMNCUBtihSoa7rdeA5okSbB3qS2wJacNPbc0DkYbnQVHaCGHnZP/cRvc
yjtdgVv0yAVX8zbMkQdrikB0kxcW380Udaai+n09gYncl0KTgGOnt8+GY16ROCTga/QEq7Y5RneJ
k25Y8bX2BiYww7i8D8XE5ILrBS4hicHRY1kGjSGOg0s/xNFT2SUPDOOrc1PuiuI7Wml9JWuvCXF9
Rhl+mrUb0rWieFFOwxbZly2iaPC4/ggMUqgs6ZoyEEV5Kur6rLZW765wCAb8kBNHa+eijTTRQtWi
yzqZlUHdOF4VvovpMYqUZ+exF45bpm0FHSSr4VagTmZzoQ+AcBYpwbOpRGrEtOcduL/65sQxQrbb
fLiGFKrqDt4OQF71dA+0C+d5sqAv3BangSpLndig5KFX1PTCEnN+Yo7pBluuIAdfHBUmYIfF2fpa
/hx1v6HHkrbAycp9One4mSKtN4y+g3QUT7WMR9p6WNaaOMvijm6JCQxXHNvSSM9J7BpnWozNhgSs
EHF5JWYtwzTc0ffkqpp0SOqiXpLgfzjgurR9plWXeGxm9kGpxPV40dobSYM1IgIgsmgcxSHsU71m
+LF1OyMPVRVkYf3diJcWdTc83uaOFS2FpnsMvCNTh8lHfR1iEjqkHmNaBXHzILB6o3ZxKAHjH78P
BTky8dJgiS4pTXRTJ5Sq4LIObGzP5fMTSsK1sf9vMDThldFoNbZM6yArbP9YYf7PTDfaMNYeBJ0D
iGrhLblMz4C1/WQ1YkhqWEV5J+b6Zy7fMsSNVU2YCUObHN5EDzLt1nTqzi5rTDKzY8SNnVlF+64L
725Ta+Gd68AMSJAly00RWmCh8TVvqaJuZmzyRJDOoqCm35hZezVuo/bJ1sLNLUiLaF3YjlaWGax7
XGD04hOXX/MQM3bsfWp8vY3Q67cBQtADeBoEa6/eppGctZPdw7r/MCev3QrJt35eSzOU2OsUdfCI
AiPlO4fvVMo2ZGQLguZy0YolUdwBgWHf4EbRbeq8FnOEKth3D/cKRgfbcq8fAQ0LU1syfH4dHrmr
vLZ9FvGGjlyFgVwtsgY2GEvv4iaVQmI44niB+lEkz1hdTKyn22is0Qg65B8QuoNt1U1UjQxcKyZP
9c9YQHcbwGtmxRYqKNxFLGAwdbHA2Zx4yqhZBGkz1l7MSBfUZomqfFlKfzSGecNOvrgU13J4DVCT
jnIcMJaEVTRB3ftiOpblrnnqq30dHYxzoh7MfoMRthDU+DhSio4E9cqAFaHtC1qFpzE3viqCxlS7
zusNjbkw7Wv0sAUCM9wcLv7yoBfCn4dGrDp7BnqGPexUi1ErCj/AHOq91f9V2e1uNAvDC6dhQ7+9
NtgLXdHgQuBeORgfvwbch3PC7RBREtp28vKQq2iHmwBhE/tJ+nibZ9ZwXOoHy051DFDp284xOiY7
ZcHBcnkd5Nh+x4tziNsNIj9YofQKwT225dS9FgRMF2KlEKwEjDbTT8QVaWHDySFNYNs/22XF9kYr
9Qr5rn5fI5+yJB9SG78/jAkSD+9CT0bvi8RLxQbxVvgRhg5kgweCXjF9FcSyotO1Z6uBU//XkL0D
LziYycs3E0mrCC1gsFwbfo5++yTPG4fPY9gEMXPuSo69KJ87o/Dnqj9nzkZdcCGOxvQw4QAERwGx
kt6GXkyIni2StLCtiVdgrQ2NEU18vc11q0Bwh2TJey67XjSXqi6MORIUQCLQq5DPfXfImufbMFY4
W4gLGJpLZeDuveqirMVCGeKLTJ4rNLeOOBMxJWQflz/tIfXG1ko2IpZV5hYcLi98LUiWxnx1T0M2
TXmL7SMflXochq2c8SrTIZq18fPI5OnXlzJRYJiuaNqAVB+yMUSOZtxBI42Wtb9NwBVMUB/mKMsu
mUL7FSaqIvY0jF2QYIXD3h6q/tS0ibtlRBbrrTEc+moQs6LyjQ4o3Wq1RhuHbke7YFKzn7nZ/5H2
ZbuNI8u2X0SA8/CaTFKzbMmyLfuFcJXbnElxHr7+Lnqfe0pKs5Wne3d1Aw0UoGBkxpQxrHjJA3PX
SpLbxTXR0+44NOlRHbO1Fi70eC2ZL3r7fp/Tn6KCtiu090xotHj3sYYe/hGVTV1pgZ3iZU6AzgI3
EmRkheXOI6UcJ07gozSP1SYrrR/S1X3qPy8U1JE41LDUArkkVrvrC8LCujDbLQbu7NYaSSIu4N7J
Rec8yX6akVtCjD+TWjPzfM9ot3G0zBK3u7gdRnv8naDz7nTS39s7RaUdjgvVRmAVI0i/dWBV6JVm
pbfdtu6iIgaId1KsRSUznQzAuXY4AsHSslLPRvd5SS69L7mCWOWL++f608jgIzBNgwcvXiOoG95+
RCilelRDgrfp6NHeB4JE1BOhVDkKP3N9yMuiuweKgqIhm4DuPS8btA5wjGbnRI+VP41KboNLxiHz
U0antzsAQLE1Ao8fbfqMq2CkQu0kMeISqIJaIW4uSjPuAgGzTkqbfNQGULn1QayWajI8oRFd4QQk
7GJEJGoB04rpHEDMoSncYJm8jO1o9rkhbTUAFw0qlmGNp0uySz67iMYbazwOckTE1vYaV4vX9RE/
tBi8U/uVqU+xtxL10OZhsP08d3MaYwbKIuYSkfmfDuzqQFI50zBRHMjbsK8uzlCKpXGwsqgtbC3Q
cgzmXVDR4ZjEmUElgOsByGcamMBVs+XhtpGTtk5GrDMyWqJg9Cy1sIjSMAlATYlaWDRPDGcYI6fU
/7k5RtEWO0MweohEGKb0bvn1pSjJq0SStkoqYAterGvbKqyL032lmTlVNAOhkwvPB2CbsrmiIilb
9L/7ONUslFZiq5cCyTGORxoFD+0OUAQco/RTS+HDEA+iiWzCHmXzYEU09qaBRbdbTFfKgOzTgaX1
Kym1Mt1FfR6aHEmeebOg+mV944Whwv+j/JeXqGtEeSVtRZ2mha0a2OZGLgoFfD4WvFn7FGM4/T+2
8Lc0mVBEjDyt7Mxc+gbDuHSPDc21wgYG+f27mzERQImFVKIXDyglpnwrIXGBRwUyfdLWSNW2tEet
llI7ycsM75YkLnIb/brYG2Je6pH6wYgRtFQAdOP9j/jpZBB7/2d4BBgQP3CdsbjMFHqhxUcIkrxA
jsmkPTDPXCkqjZU2hm7XqCFHLedoTjE4QNmQP0E17pZxAOWPPeD1pG0/mNtBD3YDKoAkV6wSqz7E
rW9FHCbnThrdGij4GWifA8TdLcFEUCq1BpbhNsu630GAYUWgTcopWiwBO7nMotgW8ooUccmR3hll
gReA+sO7og2G7deVykAuwx42D12CgmP2Xf2Ry6ll11HVDhwnPmMJAOABJ475H/TIsujoVpoi0MQ2
A2A8+ce6xRh7XDiNDiwixCb3ZeZnpAmvhvop0i6YI/gBmht3wqVsAQiHTQBq8FHoZevKQilyDm+e
ChLFaOqE3rN9eb6G9c8SLNAWfdUhSYdLs4wvHa9TfO6K8HrHD0EsUBicjvXKLXVdnXeJESlbM0nH
rag0X2rg13aBTkqOVZmnNI0Ko/UWpZFJK64oXaBpcRQnytZLtF99pz0NWr0XWu+v+5czSwZeH8EH
QnRgpt2SQTka5dMkVdBoIwPAp/etxZQtWV4KceQk4SYXdhs2Ys8icICB5YI1Yj/EewxETah8XQYm
fLJGY5StFK9FKdpp+6gIwgL//mPWUJGD1ZAwtWSoLGuFYchBg0b8bdO/ZWNCLAy3yTzYmJ9ihyo0
JA4dmMhdGuxOaVFNQg0A4TpAlFWMqF+Gt0jvY45BmiWCjisUWqZVBiZjkPKwhDz3PoioVSPSoshR
9uvMixn+G0IAB4eSa6gmsSMxVhNf8kwr9Alcs7DlLEXc449Z/flPbwbXj3opVp3ArGPu71boxLFU
Iyz51LEQtUpFp7KMtli2A0Ig0mSFFB3/OTnInYhaHCojeFjfkmtqrwSmW2BsE6NsSGu0T2pgLvV/
DtWBvpv/BB/TtKjCkBmbogMIdWhsA6HYTlQAwvaP0zcWej2RWcO2HjQlsPA+VpLqeSL4xratw2c8
WjxU+YzPIjF5k3g/3cNECKi130lKGO3bI1MjlH89MzZQVHyvYuGUY8VRqrqhxEsQzBHSUM+GZ1Cx
bYrdkFp2jehdAkA467ll+x0Qen2MtYtAduZdz31KP1Z9dmjRFBsR1wPYLEeu3xXzQrsGaJgmz7f+
DFgQqPwvT1gAeXt4QV1YeJCCkuLtpLzcA4vpIlR7yS/wSOVkQ+e5glHAqj3AdbNv8a6AGo8Fzk+O
wsDOfDlwy0v4mKd5tsnMiqO4M4YIzWXos0CXKdp8WM4aALc3qdghaghQmSeC5L8Y6HT+fV9fZ6lM
lTL0jiACY6euw1jWvEwuZCATRZeCZIpcLiQEf//Y9QEm/rttG8eH2JKR8eIi1f4lBUB8bSQJjSyM
7SSCqNiFLvXOv+AIIyCAXsEcCHrtbyUiD2Up66oakZ0atjYwglvgfxgmp6Ixe27fy59hHmDAp7+/
ChkAuzuaZtAC6iJKrSMmLCNXzwKT3uflh3QDuRdGGwNshogEItthKXQA4vMBerRtUp+UnnrEwjha
KXDnhvqk5BXn6Fh8PFQRJhmAs0azJSas2DYAVO7jMmkl+RQTutu1q4L8Wp1WpKDkQt72mm0vBXrg
8MhmAn4QndKaV0cpKNLFknMQDVY1peG6/FovN5/3D5JR3R80mOvq0Z0SIRkjn+j7KycYZvsmf/w2
E9ZJtRHGXoLfdnf96sFfRWRtLz2HQ4ZNHP0gw6hQK8heZaHR/vSy00hOHnqyWvx+3BJ7v3xaUs55
ffvpqwDyBzUmJK69sSyN6VI29Cy577vu+LA6/l44wmJf24D+snli8O1P71GcQtorMRiQh4mL6Rjp
TnLL1UjfA3u1WpHL0iEZaR3Ffo7I05e14rDK5jF+sMoYjFEVh1gsJ8KAan4dIeTdksvd5If+nrsf
muzp/5+7DXCvCHVPpF+uInp8/P06uLYtvH3S+xI/f4Po4p2W1CMbrjMhElrum7HUBfl0runOrcjD
MaDHxW/iXIhke2R9oC+Cy6E5y+UVTUaVG/TXel7kyadsJY6L/bB9M8neyWn1sLY78vQkkqfly32a
bGv4f67viiaj2mHS9YqFTNuJBiv0p9ojUT+ldf4JYVn69HDgjX/M26srgoy+e12DQx8t+dTZvkpk
Spee/RlxcgbTj/yQlysijLZHvtJNVSv5pNrio3f8bw+NUW8j17MIjwb5dKGQxnh02lP/a4i2y2Sx
fLbL50Ni80gyT9If98Tot9KlQlgjNDgNdp4gs3/+bdvZzlgdlmv0VbgHrjQyzvMHQUavY6tBkif0
lRPVP5dfLxInacBiu7C/z3azGeNQqmIIwdvsBFLZOf4s3mS6DsiS8sThe37pjjz8GDeIfVFrR2gz
djvau5TsHh4eTqujvvrr8ZHYzscHyK47Qj95qdB5v/NHEtlOtEAIKkWQQHlz7ukusN3V6pFsTfLm
27b9yZESFhzxx6EyFkSqmqrXRFxasN3Q9/fK9klPHvXToh6IvTx8+r+4R8sxWmwTRVli8qEVdTC4
ceFX26eEVouAogwjfQ2k2yzjp4H4NFpwnQJHydnulNLMlQRt9/Kpdl92u+BxFy9d1yero0oXW2Ox
tSVbpqW9/Dzct5kczWCHpXwg5OVxClX8dQqJT3gd2txLZKwL2hHKJJtcz4721HVHclw8Esdx1k9f
3EhlPvy6kk/GrhhmGvpZB4nZvFcHLCZ8pD5dcmKEv1ECRInIP1mYfGZs/hhGUqRIsQKO3t2EjhDK
1SN86ToiF/uwPBwUcv+K2KGv/1GEPxQZB4Ah+V4aJoqbZPXertTMRuDV7gayPPBAFf4mVPhDi7mv
Mmz8XgK86CklL/Rdoif3CMvye0HsxHl+Ohw+Ocf53SH705r9IcjcmadKmV/oEUwz/dUcH0bAilOs
ureLnoxkhc09ZEt65yM8r5dPfkC+ApIcpqfHcnyMCXwU52E/75r+fA7jKazuokpxBf5pvBw6kq7S
J8rb//Q3cvq/RNjZ77rIvLStwXMeLy+vWumS5fN6+dKQ/46Zb1G+iqNNuTHqMQcz2q/4ZHt2QzRO
aMnOgbCy+S1PVyQuaont62mgnF7ogx45HV2vaUeWbUc4gjIfmwO45H/0jkWVTJMsGC+YZDwpRMOf
c+fgjSV1lHL8Dvd21NvXR5tldRRcQGgjPAVPXuN4ZOk/HUKRbDik/saV/+GJsSWXHjD3YTQJ/+6M
helksMFWTt5F5z19Tjb+6XBBsGzbyf7Nfoo40zPfiYk7qsdmYrrGTD2xCifVO7vv7ur0bcsWhDh4
tj7D3+EPT17m/dwfjhn70hp+NRoTzcZ+0deVSvdrhCvC4+ZzyQ1XmIaZH7LJmJZ8aIoovkA2N5vB
3rkCcd3VoiULBw/INR7K9800x3Kwex27oiuGyAI1GnhEOtQvyy8eRzzRVCaOr7QNjSxAnBEnjrB6
YL2b+sJPlw0G8DKVZzu4tKZY6ZpWjvpvL02avXN1YHDbsL+ucOK9oXj+lM3fD7WnX/TvWzoPtr7Y
vf8iJ/L4+vbW0Q88wDm3xGWLiSqBIQIYungSegkhnom3oR3SxKacuOq7UHhHuRTGijRWkGTityM5
7y6r918CwRsfAR0xnAUxyUdEngMEDANByMAx+7MxHZL6GhAQpgkvhkUN02mKouYKHgiVMx7ohvP7
kw/8wdrV7zOs6ViCmQIXHYG5hRcIUvk1ET+HFe+mZtX3igxjHFXYYE+b2HhBMGzs9s70uL6vs/MP
tysaTGjVmqFXxRZYSUntwkjs3JC0GzOk8SnaBYsL7TmdOVyKjAHsY9/zszSbLkde1PRsEcxw9zZe
NEuee5kPHK+4Ywxg2NQGNuulyql0SzrdVL8tE/r8tDx88bKq30O594SCCZzM0U87VcVJNqBD3YDq
Wwfqe+AxxRE+tkohq6I6qjp4ijAYcXr66oj/iyMUHMH7jkSuLd8lM7pLChIvO9UunluSYKbadLnW
fNKTO0f2baqu6MhxgS3QPugMi81ZX7yna6En2X65LHiHNh88/ZEEtsfFMss09zTczm4XoQnWQVTR
kQIul5v34x0eYxwSTygAZwtKhXOmD67bk2O2+Z0QBxGuvXnJl/cva959XHHGWAlsJMKS0QsOUSEp
OSO9uToeDfuxJo/bt2Vimzb32qZs6b1rY2xGXIx97aF34xS+6MKit53l8mCd0le083FeflzmGGOR
J74fYbZ/MhaIeA0C7laLozpVYRx7DYvB8VrfwAr3eGMsRpF74SDoIIgVdO+b3YO7qsm4r37by6/D
4V+cJJodUDBDf8pURmXfQa1noYdPrRHOTDDHrkHUQ1DQVl5joMB8vS8o38W+W9ZuiTHxTIchglaK
C2j15oz0FRI7q8XCOqBmgn84HnImE31LbJKhK9W2hLYA6PhEDClOMm6xPyqgK+Lsq2YqCfHITSJ3
jzfG4xeVWrZjB3JYwF7TwZbXBQFqMDV2WwzrnLQebxib4595NBlF99VsiKOwVE7o2EszJ8fseCc+
oVuXc28/o5nbo2QUPMjCNOkl8EbPeBkB5CV0qsFdZ87TcjkK3LD3p/26JcdotxQJltQ1YGtz3ok6
yT7ELRTtPk8/fdgtDUats7IN/Q5TcKeio+45sNVHEcuibPs+lRn3f0uGUeah7HMT4CMKqhMbEShA
Tu6T1B4e1MZuJAQcPCmcpOyeFDIhgGFGtS5UoEeVh115igUy7pAP41opjuSxr6BhRItsKX9fUfpX
+cwTuOlY7rDBtkldEGKMeoHbiQdyhhBAgRE5/T63VHXS4Ghw6HHkm33/CJYlj5fp1HYv4Ufgdo8Z
z6hz7kVhrEPrxxUmVsHQcDhvopPaUV1wk5cLEgsbjmTPhLc3Msc+ewQtNNLRBK2XHRXIjnir1sYT
66kjvJT5TPHtlhRjGIxArnXTw8Ghcz+qSfMYgA4vGzSTn7ylwtiDIM3VOjdB5WV3bl7eB8ci42Xd
0FKfHo5Pjq2Tt4SQvfC22W2Eh92G2sUD6sao/Py3/pJFG9DDHPDm/ST4oU6axV8AvkJgteT3YfAk
hrEcsZiYzTjAMXc2aoJdtDJsYHplOqE25Yg/xxYqjNFopMivar9FjpJs6KUl6DX/HT/xTBNHydTJ
6l/547ECAGLXTWKpkR01FxZ5f384kcUCa6MD8sIxvJPk3bEgKhNqZKUXxMA1VE7n3nc0Um6pRXyg
aDjaoQ12/LqHyqHHRBuVnJdyAHAwlCQegmK9RTXVsKn0aNGGl8CbKRDc6AM7WCcWciUm00nCqXjv
CLlz4j6sUNbxV+Fqi94grrfk+TEWktVovNovOrBHYY4fdiTddSubG/ryRIQxJ35VmF49gkpjd+t0
IEh61SkhwrO2gKVEoYFnljmRBtvUXg2DBWxySMn48GIeCpSqGm4qaObhd3tdTKhRBnntdV01BfRn
OiLj1VNvsYsD577I8w6PMRgjljPWnTVZyZSMm4zz6zxT/2Ms7RKUYtuCi/Ql14m5Di92Za5UzFK7
1pvF82Gci2ERlLOqGoDo/31mLRVfLFf+bGQiL6slr+DME20WhC4yE8AYKSBFdwhuJeqKu8ot3uDJ
eEnBmWz/jSSwSK/NUIbopgcpHT0DZx2IlfjzgCpXRVb+WnwqM6dfFFDfL+5ziGc02Ab3ItMrZbjA
nygoc+xc2UE/V4gXUbozHGvRtMSWybPd2Bea7TjGmONf2HUachY3cTq5sqR21NE+CXZiUm3kvYa4
N8mYD8lDSNqUoDNMihZQPL8SFzlLhFgcjmZSbbc3yYQkUjUOqdJfFHTsvOwwQt0ctf34jmSbj9Ib
N+E2U+K7JceYELnF5FkxPcDQFLG7/DLJFMxtuFXu6avvOE12BB/T/2kqaiDT2S9n48GlstM1DopR
o+Msa82+b7BmMh23XDFxRynnQ6xPT+YXTUJ8vxkvRFx0NtBHHEyY2SQiy6VBTR7ZyfXf4ZIF8vUT
NQVm1HSY2LJ08WxbJDH98l1edDxvkIGLh/lP1AHYduE476OyiwcEx42NzQHCQa1sXlA1z8sfGkyY
01pSM2CH42S8Nv2rgxQH+eLVUf4mbfOHCBPbFGZa9qMHIuepC7SyV6mNpqM9Oo7W2WL5L98vf8gx
byUj7oBxMiAK2OzOu3RnV9R+QhqRc3STMfgpBX+oTAHdVTiq65mij1gAfHq5iATwVzwLMR3Kvd9n
jFFby2Yslfj9mLzsFCrt93iDLbkdWvMq+4cNxhAVedt7ff8tANWH5Y6bnYt/0GRaf1p2ti9C0m3t
YQlvZrr2V/TMUeF5P/2HPGOYBiP11LIBeffBRQe0gwlgTigw04k8WYk/JJi4JswKPVC1icMzHDQa
kR9OJzS9+QsHTfBoK11/WfSLIxzzBhdIJxNuxveCv1vpEGK1A8jziCdRQKJtvE/exL/Uh2aVOdgH
7D1FS27/4sxJYogFS1QmCDuAXTJs9lpq+V47iqfBq0bs5VL8Nz+usWg+uoio8Y2hvM1Na1iGloxl
dBgF3SNG+odTVijXYycUBuS1aSgSm+4ZTUefmKQJgiyeLtUhSnyiZI6Zv96XmZmX0tRCAkgUDFFM
+0lvj9YIvUHMq0I+9fFJl3QSAofyPoXv0R9G90BiGgz6z7AYw4apYcJALkoZYX1MzskKWft3v7Qf
EtQY/f3DStocBXuRLbevOunohYBT2W221XbvPLeLJ44wzTIMjGNskptgr1gw/BhAzlrWXNA8HCBl
oBRUq3hYHXPxiCYCrgZQFtjiBGCQ20NNUsw7+7WP6K62z8AtDYhlkO5C4o4gUbtGD30fUX3vcU56
xogC+G3C7lUUA3DojAf3TdlXm1IGWVUhebtse6DkcSP0SSKY6wSMIICigd2EJbps2xFmhhK/yC1Y
gIfivX31tsJ6/QV8f+2R3hecObW/ocQ4hVjr/PESgFLpbgwSnSwnlmhMl5uGmHbp3qc29xzAhIhm
YVHCtIaE3XCeJ4WKAAGWLSYx2RWZ08pk9JEYUdAlc2xtFZMW1bgXdr1O2sUzSlyUI5pzRRJ0rIgT
TMWEv8Ve4OD3fal6AkLmtbz/1S/rkIRLBOiGuEhXduhmNh0feDBwMw0gJqhiwYs0YWkC/OVWWiNN
rMdBTNWTUq4ia9l0ui0C3M+OjpeFpW+bwW4MwA6Q++c99xDHWWP6C7KK2UR2Fk3sgAtheJJ1QmLc
aTfyqlgFRH498Gz5d58RI7DTmO8ELwVEG8yx3/KXCpGe9YUCQnQYbFp8iFN/QfmSkAd95aOpUiDp
R4v/U3ZSYL9iU3JBlbVI0E4KXDrpkedD5yLtmw9izEMkWVmdCLJ1qhx/v0vccF3Z7/5SIMY+SUi7
j5w8IAdeZ+L0q/eOgbEOXhd4mo8p9VMSEusYb6FIT8v7dzoTY18xBpTo25OWGgAnJsCmPg0tzQJg
yG/6jboKNV40NxNm3dBhJNZsrKqSfNDZRKvGGSy77Vxrr5LqZDtJRjHQT9ZYa3yfuZl38w1Rxo1F
tZr6DUb8T6A5OgDkaUWaex91jz5S7XSfFkdEfoCRZn6sqcVFn2RWXncfCu0qErmprelkv1ZsRz/n
lJumvS8husjY26BLhGhMcay0XAlOb+8z2+fY9BllxHIgDNwDM0sD0jw7RSlUlZDknWedFKqQbIFd
Pj0dF6PtPwsP9ap91RbVc4SXp0YMbefHWFjqxrHto0C3Go+X94SUNYmTk68teAgUP7kHqKmIpTVA
PhLBPCNUYt37KabzvdNYUL3CMG66ylULG1nQJpwkrsEDs/0pT6CHbRJA75igpXTmrdBnIhaTFLF3
OovO6RTYqFycec5an67sVulviTC2T0fLp3UpQeTl/PCX625Me4NclytRqSXpMl/sXLrZYQzhYYWZ
Vn8ZPDy+rddOsP/Y7/fKOn3Ea/wA9HOyXoeuvV4/2R+85M13Oe/eJ073cvX088PR1z0Nn0jRYf/r
l4XseUtztDPvCnJa7NdomhrXa8kenSVaBbBJhOeIJsX98QFAs7CAY4AWQdbrjqGvyWXpeagGji52
CWvLcdm9XQaSLPMH4Y3XwzJ7JX/IsQmPFCBj8Vha3kk1L3akn7WCA84wE37i0q8oMJLsFwrQYVpQ
KN1sFVbkvSCiU6wL27KDvf92If1Lacsc2//dHM0eI/BNsNQasGUiDvP2HsPiYvZZnqnTVGxOCqLa
DyFxj2SBvqMtxOkZHTM84ZmZpkEMgVh0AiQB9sl39fVaeKrEi6qwU094VEgUDaVozymo97D/6Eju
NI6BWO7p475x/i7ZMpzeEGU0F7PsnqTWIFpSaE1FMJYU/uXRlbs7bz4t+vmZL2nXLoscarPObPug
Y23UhRz+uRu8ZZ5RbuxzboW6wHeoSAS5+Tqh4cE/eI8rMpwzR39Vfwmn+6zP2MgbzhldlUVTG6Ki
UU9ZSN4vCtFXQGHmRcEz+nhDhAlU/EiuklwDEWo9vOt/HQGZ0y9QRDvc5+VnsHJzemyvVVBlRl/K
rXoyF8HD8VFZC5/3CfCEk502GcKL4YkWKIwP4nuNRJBCMVGwWhCVbvt1d06I/dxxrNnMBAXY0rHp
AcBhgEZgJ/biIQXsbTLg9DAqjhkG3zlVuxMRpmHBzXFh2Atbs5/EzUDCjHwdlBWH6dljvaLPZNoE
tcfebK2flCNFA+JUxXEL+4TgZbeK7cfXacZ6//wUrAMHWXPOnc4kR2+5Z1QTEVoWRthHfmrP4Ye+
hmb2SzRcwqg7j6/bfLUHUEPAa0OYM303Z84oIt76+OvpzKcBVOo+aMvTShcwB3c0HAdNJeuv4dd0
4j6l3CrWrLZcnTejkspQ6UhngDbaMXyUAl+SpxUZD46TPn6o2wgpaNv6N/0Qt+fM6Cg2n7bGiLVu
eMK4GT3B+C1UtGC+GTx5nnkTgxJScFh0iowKYLJu3YpuhVHmmxJuFOrzS9qsFgnZAojAQT0ipAPh
dR/N4HzcEpzyH1cuJQ99o5ZGENzQ3TtKgZCho0mPOl2gxVSeYlYbCQhutWfWtF7xOYUN12TRroDm
fpBFf8nu4krqKtnL20/jtDkk79PQE68gMhd43Zwso6nGmOaG1YNiY2+oGy+LRbvsX3PbOv6F7qFF
jUrTx/NzuYtxytbqoD0YK9NJHHXPMfjz6nPFOqO0ch1oUpDiQ2J0vOzcdgW8aQyGLMLtdqusL2Sd
U3QWif+HOuxcqHRzBozmFtiqJmkxSBfOC/rZMFeRL8oBAa+4PHDnr2Yi/htijKqqntL2bSVOfEaP
bXZqclszSCk6sf6gx5zn6kz27FaOGRWVBUXIL5eJ2mi3Geyg+PS2rtDmeJiqovS+2ecdJIu1DjBc
wceObGjNDs8Lk7SosGGiZ5rnAWIIx8zPtIHf8MYC0ZklNh4rJYyeuSvWQHkhZIFpIgyzYezYzpyQ
Ghy3NtNwcUuRMUN5EMdhXIOihgLSu7uIV0vOCc46zj9aYDJ2pxrr1Ew6ULhQV1tiR+/ecfZrPHcQ
+fCSnfN+8ooYY21CRSsVLcN1tdRcV0S26ek7Png06UJYJMvUFahAeTuO5oOTK7KMyQmsNJKlGGRT
stntMEyCeMhdmZSQ32TbUTz11kvf/VzyhnF4JsZkTEyC9VHJkIPwy3mDkMR1JViY/FlwyOL31sGr
cv0k0MxO7Mjmyep0bz9eC1c8MyYmqpOqUzuQzknwqNsSwcQCnMkWbZLOh2M/IdV3MP/FE/Da1LAL
N9LBjJDLBlFxGqnC3Z5S+7haeO5iL6OriiO6PBYZUxMFcWKpDUzNZqN3dokC8VSJ/jfjETdKyG6N
qLXSjAMA65+Ct+BJ/tRRQxXeOrI58AT1u/3xzqWx0Lu9JQm6GCuQl2CrPcR7zFbvmpdyK9Ffq2m/
Azke4R+3exmj+HudIJzfOsbiDTj+4YT8Ef/6706YTZtFfieNzaSvsiMRXCeJ7cUWU7uBox7vk5pp
Tbo9ZMYO1Zkm6X2DQ4aGCkT8cFc9ISS0Ia7P/QIzmocvnor8rLbekmSsUYt+r0TMNLxZLm7yAHxZ
cYV+hqUtUIt2myfg7vjUehO2Fa8I8d0pee+eGYMURb5WJjWYxeZJik3pdi3Qo4vkZLMoPIL+XvQt
T/UgdMlCjzZ087R8st/eXhGajPbbHi1G909/pl389igYQ4U1c2VwEeEF9F3h/BLwcllJi9axkT1p
yOd9YrwIkK2MmOKlCoYK5x5/AfHUQcLNBRbWKlxIKZF/v03jisYWyQy6tD+QD4ahvP8B0+neO30m
INKDuMmGSIVT/fU75q0ymCkw3R4lY5UqJVc6v8PdRlBbAnw2Z//h3GeA81jAxoTbqL0f67AXR1g+
zd+4BYmxVuMxsDFWIqBsKJCuWeARVh8j4hTWUiTZM0d1phP6cYJAP9RFFNiBUCnd0he9xg8jLD45
bbKt9kv9DdQoDoXZsOSKAhP4lINSoycAFOLgIKfbtqGDYGsCebl/kvMB5BUdxuwAUdoIlBGyKNqo
PzqLx9dXyZ6aLxGr8h7s86JxRYwxOGmNfc7Tc+tUW6S8PJhfbfqM9c6kz5zqNGwaNNTy0Mcnxb13
U4ylscyhzSoJ5xh+nSusnxHWDW9R1Pxb+YotxniUQVR5UmqikkvOEwzWhF9xfH6eQJI418WTOyao
Efva16sBB7gJMzpuVDqalHKjVJ7sMfYhk+MI23CMKVw8Y9aoF0nyq3cAjxHSr25pAczohduPOE/T
QEYFqwBVk0WtECMLrkgNNMxs0eQBhhCO6Kvb4BGz/OQW/Cfl+SkU/0uMHdwqtVbIuzjS8KqgO5pg
wQc1iQ3sCi6lWReLPQL/wxY7w1WYgyT7fqjhdYFBJIvkZy6O4/yL84oGYyqGEiusNdn7TmG8twFB
88RCJmuAEyULjvzNNC3AuF/RYsxFPmK17eCBlrXcUQV9Wa686p30bd/wRsWVec39c3SMsUBLCHZU
yQIsIC5pKk29P+wa57Kile2ejsfjwrIvznaxfWu2e6BYrL++gBDInTOZf4FeccwYkN7yAt8rIZiW
m01T5N7KbVbyhtdEONPhd3uyjBGJQ7VpIs+HAmxaCqRoPNAmlI5sg3wQakdr+ymzDwfKA9qaj3yu
+GNMitS1iacM4O/lvDsbbrMbD/vnSXxs7utoznpNbT7YlS2qwLNnbrRt2kLxukQ7VWuUQ3MsNUJ6
RHgJV+oZgRaCzc8Nve/epl9kFR0bPLBCQUZuVGWRDXyxuJRlqmgnVc+xSy0kPa+NZ4pmWApYc4gu
QdTfADDPiIeW+V5uiBNP5CKRktgf0l88HzYb7lwTYWSjbYJEMNtcw3w6oe/VR7wX7fMm/dqdsd5Z
QaqHDtv/A/ztnJm8JsuIhqrmuncZJ7K7mgbhNPhfYerZO9WkoguAQTm1vYZQft6/tNksyTVdxv+o
eTMK3ZBORtMAv99gScCU3DrPwLXjBSVzQnlNjAlXxdys6zK9aKexsc1in3rr8SNIFhblIVLMatof
Sj+C1rrSWg/LOHGcZ/RCK6/xdt0+A32Qx9Fsmu6aEBOdtmmsBc1EKEYlCAjCLvLpQPddPGKKQXY1
PpbR9IN/rwTo48PfXyXRI9Ws1Wa6sJgAiRBd3vbXJx+FgnuAjPPBAvA2qfBgBZmSns2FgXK3gTau
yyY4+hGhlHeS30Of9xhjLNYY+Y2mYBfZCbn6805DqvosLMWCjBbVf9t0+TJh1Q5r/Lc4YNL2+Xnt
jPZrlqAp2wa8De97Zl399c0y1kZRir4dFHwPqk5u6uSL/tg6S6XjPgvmbhQ7cYHbhAoQVpwwN1oC
D67p0w6EhIzsrLMMOFnXR33giafsc4HfNSXmUtVWMK2oAaXxCeGzkNgGsdwWlgZtoDCnUyKbQJg4
JmZO66+pMhdryUNq9EWvnSKLDDFNF2KN1Nn4iHrPhIYlI/v7yau3TL/JChP2XJhoTNaA6852OrVY
lV6Xg6adzmcJcEs5Gh6JRAJXs+hlWZTUI46GTOzBbpapB7zQYcFhmvcBzKVieSnCRFnVTujH9D6w
e1g+tUsxsP30QxVt9NfmmCQYioUScijPOrBr1plLjspeEPoErGcVLV5QoRXfLHu7bZB6RqhBjMWr
LaIvMjiMvO3osw/ca9LMTSMh6+tJANKX37LTlydVXulodW889MF1VH4z3yzLFr1NjG7xZJ1jpoxz
6nMCbkxdxbh0CcsVGd5FKwPjY2AgEQ1Qr4fdS370D0FCnp+71wB1zc/79GYA3yy8zf7QYxhOU8xz
NAbobaIL4vNAsnXaEg+DgJdXtDMj//3/OPuuJdeNJNgvQgS8eUXD0g5nwHEviJlzhvDe4+tvYvbG
LgniEleStAppFcFCu+rqqqzMwdiBl1nZCWAuzXTfHND6ZXH/orNNAeSQ5XkWUo5TFHZ7K3gdHQkg
75OcGH1LNK/60qkzhE091VYGq/s+nfhRBXBn7ZwtnO0bu7PwISkl30V3m4TnOHipQZrxXqCl1fke
cdaeeZt3/qRg/t2Mn5t6b1H2RVrtFVv7gllMUUA9bkhZfIFnCW9oQ/5GT+vp9Z3fvG+rzV/PGKyV
RV/a5VNngARNPug3oWfndq6HHLwaCWBiThc9BQ6roaAzbBNjSuOcqq1vCh+Pd9kvV8fMmd0YnA1x
iNPAi1sKuwzYbigR+uTYa4FFtzp1TuyvzYt7eNnoqv/6W18CaACQgRqE1RF6CFY+Zbr0Zp/CQ64T
PUPozYRMyOxTKihY9kpXUY7sGVGfqLzkyN8lZZbBk4A+JSbfdNxHNkqq0F2SzIiaU9hpgdKrAZ2r
OftV5HshLNUQLjAGE6gVhbsOEnLpsZVJ29tU3BBWdkrq4I96Adrfn2QNL7r0rL4ewm9d5CqAGvJs
qHOocTrMS3XhaptVfFD+NsreZfT8RNmFS9rGeTxvS2HijdFZmDiMItPJSUE5FK2ViJ2M8C/F6MJ2
RDhjEFU+EmZPO2caWJbTGhpz6Vl9Y3x2F8V+IvmxghGnDcDGL1FMa96TyD0PuZYVkA2mntl0Je29
gO7GEfnfRplTRhScXPC9nFOOwJKiMlyZMCxk4X7a7Tcog7mforSbP676RxLUkYdPLEJm7TJY2av8
zDmPMYXONxZzzrEkZMnP83EqTeZ6T+loI4UehbWyyNM83hwOnAr0JckQDIWK/R21mdzINEWXvet4
MjH22SF/4fXQkCQ1Rr3woJNWB6KHJMeVQ/m7Yx/ZnW2uMpdDwWdht2Ls+q3cQkgOJPIV4SwkUjRn
T6OgFhuqWRmmk2qG6ZkhwufQt19iXREB3kzNmHBPj2fjPgH9OxvotsFEgJxp7iYFOutF0WVdp3hV
AlWuIrX9RvHpu0i0Unmh6EYV85XY536nz2zO3JPc1m7q8xyA1tIfbqucBLI5r1Fe3ZeUbo3cZTQz
cIei8851kCRLLFx6kvq+zbXW18WnyESzjfwkuboA4WTQAhm4gVHku4BGgh3/8Q6fvgTQeihKCxyD
f7m9iZRiaGM2FTFczkXB//h9nAilw0pLXXTYbPx+ZafdZ99nBmfzSxdC6Set4Dp9adU1wNbt32Yv
7Ue9PBwSBy7bCJAdZK0Vu/dx1q3dudZG2uapixl3nW102b5Hh0xNdIjFRp+u8RYFE1gOKIPp9aI8
nV7i08tpZS8vnuz/TbQ0O2FynMUMV8mukwkqXak1rdY6dUqeENXAYT82dt8/Mg0W/arQcVVEiBDP
MlCN1yg1zfuUs+VN9xQ+pTtXH9RQB6aJ8BvQhANnClEMzxzRD/SRtFN9Hr1cL5fH33Ef58y+YxZT
QjtXzjKGckEnYEYFxKt1dkciLdAC4xLqdaFetqL+2OZ9I+3M5mxHyz7FQC7YoxwNApWa0e+M+I9j
BJHq2Hu1++Q59Us0LHa7Gd5OlhXr0tfXoH2dEeWuRbbTVp47VSjeA14M9T28J2a3h+IVXuUOiHTQ
O/LqIQk4Ou3Rf08OPIk2stntO0bdxHqFpyRvKZv6M9yUZFMwqrbW1bbo1a4/ZZaJGLi+pNwGn1LF
llC/9TQRuG334jFq2KPbnrIfLwIzDW02dAXUnHi7TGNHo8OtW8nlrob8EE454pTmAD+q9xC6QE3K
R4Ho72Njdy82BTJDuC0lSYTcIUQ9b20ltJRkiohNJtRkAD9duqVk9EIdFOexnftE568hdEhC2o7D
qs4M1UHYlIUUIiBRteS5+WwjpFfFo3D5YrVYb88WUv7SKpnAfRbp1uwcNNhGUoaUJ2Q9c6TMMJd8
qO4KQzQQtK9JLC05jkm2Gw8y/I1FAHI7l1HfKVmYwVY7YTtOrWVwVneOPp3JX6gA80D6S3/h37Ij
6lWA1Xzj2HTbhqzhi5eu/psP4W4/JJMLqclSfEghqvwhVDaiq7Okl0+N9KcmSaPm3YquwX32cJrn
q7HPjmuUD3Q/RjD5ut33Wv7XMD4/99vt1srBZlcdU5xikRyHH6cq1OasJw4zZQWKD1zP6XqSdvEE
oZzGCxw0kdGpdDsBDJNFKMAIlBN7epODv2pLe8e8hqi50SimHBOxPwQfSk+61qwUY2WrT07y7vzi
CkG6FKAJ9B/PrOcK7zdNBycqqe4+RY9SQLxQ6wwWnL5/s0kTZI3ifHHAWAIRXcgsw/26lKtHVRpS
UZQ1EtRrmWOLqaWzdC0GuCvv4ucFBUkOPD0hzSzO5zR3vX5oGv/MygeADEgS2lx0yql3kQf5bWpQ
JNFF0AG43mvKfchbbiSY4CHfCOxWCPVRcVeizcXzhn5yiUNnOSgJfl3O1aAhW19mATAd55E6+bXd
Fye+O/f9W4XsXk7kjLDFKzvUKle9t6wWjpLejur4GnZfkkRa9ChLXqZxo5rHP1RHAiUgY2Z04l7i
NKjEl0G9Fi9OkcN8Y0yi4JCI5yEqOofSeFLuQkS79c6cIbnQQojfeQkBY52qY6PyGZE5PS3NwiMD
nmjJU+ythBS/Aen8A0CoIEDrnAVBxBxzKNVdUsWF4J+TFDW8JxkM/BriuNTuvmpe675GME9r1euY
75nio85BlCGCWV76zjIC6EpYhJpgJGApMOSaNNyU2+T1jPoan4tzohDGU2nxmVfUQG8HnRb0RDIg
MsuY7k6RiWL0kS2+5SMZD4HduCo60BlFyza+aLjoUP/rIhHh1HuXQHIoTFSOUptA8786aH+5fx8f
0UV3pXAKLwPSNO3qWWzlV40r0K7on6mQ+MdCDd9ZIm98EmsGGOEJDpCmA4+Yqk9HXoutSNPz501k
fElflmQLWm0oVuetpncWLkkJtTKwmExvNnCZzBx3wvq85A08zti4Z3I1GEn+1Ei0KpSeVRT7dh8k
hIrV7EXOtJSyBPel7NX2uRZJw6+drnuXgm9hoUKIMBhZ/HkYPKDKlY5DGJxrdCbn9sBo8RdWuPgR
QmOIejWPnNIjLKNRwmaKgzq1Clt1QEnBC3Q2NihbEUga6Uz71lFr0eG9M0KCGX/gLCFuQTX61sUm
eVhEWZcEZ9+m3n0jc5+q0KIvFZ7eB7dQczRVZ2pE/Rl/kugzpPdKiGYB2mL/MQhawXfw2EJor4Ys
GTeLl7O+F8u6K4NzPDwpLzg+wi45o8zQDCeqCcDiY5Q/IjLwo0bLZvEitSv37sLLDEQzqLAw0zUH
ZbTZRARUMpaMT4XnAgCDllQjySSS/VTuW6ZTw7YrwCiya9WyOSBcpcrnPjMKT+9kNfv2jpGwdymE
fUYVHsPnuiTCShJiCupu/c3t10177MpDl71fjdz0dTXadX0SBriY4ILHvZI9u7Ta1trjc73wQJZw
I6AiwEFJeWJ2uTVYlGMz1KOfnEN2l0MP44t29SbUCnqb7V3XgIsJHLq0GE71z1lIxkL11hAM9wlO
KG1DMhzEPDQqYMw8DHTTMqRbLkrPjZlC7ebJ/QDEC95V694aOz7T3sq1snBQb+zNtkAiQmTbDWEv
pS8KrjsgJx/P6n08Mw2IR+yOSEqEgPjtpPZJykiekqZnsFd6EAS+dN//H91pU1Q02ys3VmZ7hXHR
VSl6ZXpuZbs59VvOqLfKBslqr7Qyjd9SzcrZmfbC3CCnyBJEEIBoYedJBeA9aorj/OzslpfaN/r6
tc12j2du4ekILtErG9Ogrw5AFkzauAVs5PZ7zap0uBUdyqS35YCq1GNbS6vE43EFdy3xgqTM5s9V
Eo+t2zo7I5ZoBh3ZrhS845XOvFKrnYRLa3Vta3bM8rYIY2GssrP0pyvhd1R66/u7KHyl6qP4XjWk
ao040x8PcCHPisAT8a2Izn/cSr9MFFeTGTYFlyqBlJ99aMqPCCCk9yi1W8qA7LDP7dpKSyKdfuIu
RTyqyGfXkeM1FnXylB0lfAZMqLKMWniWDDhWpwqhxiYkTi1Jeq+p16ayx0qXK7sNkG3ZDIhM0KI3
IE4MSda8uGu50vvdhxwlLq/pWCGcnr+H85Rr/aDrirMfaILwmaV7vll5iNx7X5hADgEZBJHFi3sK
R6/mK04rl3KVsTiD7Vvt+5cSMIPgme4Ea7DTk/j8eHnuSw6KDII3TgS7FOIGZC5uzQENxw00XRVn
JEPbRpUY0tp+afrNQbQrrXxmngU0ZitRhHjzr1iY1Nphm/zQ7YHGB+A0K8jeIV6Z016EYdIlTNBj
vD3AdqBE85D+B3K4U9u9WxHlqbFyfuXGuef0mkZ9ZXSWmpT6jgZ6E0b3vcOev43v8CUetXjLgHFm
U6Oxw9CJZILk5EWwSdhajyd9aYmV6TWBcw/dsfmhz6vW5ZiuLs7CqOWu2vWyGfVAFSuKln4FNREq
mjy2+MvEfDfLIotBgwCEAW/g7TLHCle7RTNAo0njeiNDXTFNGZVhdflSvDagKipURU8p4tJanOpM
YDSZ2vFkfAbORg22g0hSVN6+ihA5XHbQEJnFaDUqIRrkkzImo0eqp/4nzUkPyEhj52C/DUgz7nvf
KhNL/GYr0lJWkes53iarzFn32gN4SE6kcxiYBJK2+SZiejaQx1Yozz6n0nVM4vItTIhXGGU0EK77
DDKTdl8V34g+BuG55zW+e+F+UGQSBJD2k1QBg5vBybqSWCHKOxUA16XdAkbFajSeoiiFSZbSa760
bRgtUwz8nwLy2Y8X6bf5brZIN6OY7UqmiHORFsTyjJb2QNEkAI6kPQdWrnFXXcZvoCVQAnLN9Ada
4N7HKNthaDCS6Q5Ekq0qJNG4YWlz0AZRC2urS01lfIrpHU/pWW6ULvGfBe6YPUmfwTOX6wH35nVQ
lERhedC9I/+ndnUp20Ej0X3rqW1pcuJGVE4SHnU/RWiWiUYFr5FiVtExYoyRstzIYAVSHjK8ufPD
EOZ61BaE99XRRKOEj1/xN5SghiLhYH5XFTpdGkxLhu7J/258rVBYpHLw11MH7KsvrEznfW/nbFNM
9+GVJw3qihNLmS/P7Ca099T7sTGTQo2RSzNpDeSdvioitFXHnxySvXi96qlZmoGxVv4XpmWbL6uI
pgFElyBCYX5fA1ffUbSUD2IyuTxzx+4i/ckOxaG2fYMBCYTnJDsjhdbMcSCjER08VdoLZniAgirS
8+dYfSNgu4QkEQ0NMvQa0uQVWr5nSzBZIziGK6/HhRSkzFx/6exhNJQZF1WUVJ5pqSJpdZnatcWX
9FkwsaqR4a/Zu49+bu3N0stF3nNc6WFmmGNpVKjXTIq1I2hBZM03XNs1mAN/jKFd3Kx44IUyzY3l
eTmSS2kxgc/A3jhFr962FZ7HD37fyaSqVLH5GAcbcUemhdEmE7A12JfHR51duPWuZ5qbHfUuEl1s
f8y0YrEk8EiPpDPQQO8eToIaGKjJaZydbVMifLik2mR6tuXsCZzy+Dv+H3tTBJksmsFAzDdbAQGV
0C5Jpu/YFl/iqSL9NtXK0WBFvD63OC70pPcY23mqNhf6LX/qC61AouVQ/6VDovyRrCRJVGFTmFmr
h5HqqlSlKgWhwGzUGNOuiY6dQzFmN+5cUmuJ1h48Vm2+w1MLJ7KJNFdaGdNC+I61lThgCoCmYKXf
UvTVeWO6IVYSKajOQ6f5PYLHi5gpRE5jq2F3NF2QsKAOpfSPX82wihgKOQVZQfJltqIy3SZCILjY
y7zuxmrz2ve+Kn36W699EdcYXReqTZM1CWlqGY9m6df3XY2x4FlAcqiwOvvI7lQ/fs0aYr0vszcA
g/jcGsM/QhuoNWcGUCxoSBqzKxHF4tG9+oBZLi70G7+js6g685EdAySKsNuuI1uutv2Kl1hI+92O
deaVxDEtfU7GWOnNnjqGzmjQX0dQB4kkseqplQ0Zv3pq2ydvDah8EhtvNTUmKan1r1wtjEtsW1BO
wFVFPGPtVbXwIrhZiNkBQscgNyT89HGRzeRWEvKq2D8/PqX3hFG4ySSkF/EgQG/K3SkVUxFpz9r7
3dFh9VEITixYwjGJwL8qncVhWzQmlRsSmIQoICb2RY08rV73Hz14EQeTDo6PP2ghYzN9kIQ3HT4H
FZsp03e9/WQvHloRqy/hCm/8Q290iPsQNdXQAKV2IyR8BJrICkA8KuU+xUT4G2/SNQDn0h7E0xKs
jCLOHZiVb78CaGUxL4QaexCc/U1huP7rmP1xKwAM3H7lnbJkC320kiRNcsH8PHdZ5FHUdaJfn4HH
rv8gkKGQ4UayEPUHZL5XppddiBjkCZkKkIqEoHb2BvSlqu2zsajPXLeVmXf5QoFzWJJA/qNGnskJ
FZE9vaiiDRutpFeW3oPMtenZuWbEPMmDNK/P5R/mO+I4wg0aL5CslkEeFZBKbXgtexEFsz9UfEBS
oAyyciuvPbQXSsBAhF1NwezQZ2mXQdS4qs9QFrad8EWAm/uQzBcZyeKjpLErR2zRoV7bm53jls+9
nGZgz6U3EBuM2H0Bjdk8RMXlVHe23BAmUmmGSK0lOUq74k0XIy+F4Sbc/e8FMltxhRvdjKqb+twk
KKjk25zX+YK4/T6vBb1UQlIxaAMoVFd0Vvba9Mvz6PTa8mzBh7QRmQotRuew6tQmRVAsJSQZdY9G
JfAnqrSx/kqLP8nwUjVbVrG94S2pSf/x+DPuGWCmUiAiZA4+haa534DpyqNEjN8LsYQJGBAEP4EF
ndfYlBT7IVSVc/55kQ8nATWcwGDIWbCTrayHeqNWlmCza0dgGvHdjKDMxiMTPLFWTqfz6lP8KGi4
IoNLb6PPYd8WOtKM8pQZGTqIaY5fVLaNeFvySfDOHOVOy3Lr8WT8Rn93XwDWUSQIZNzu0mxN2El2
na2S6sy8Z7rw1CEhWLOxytM6HWzxTgHEqTKBF656Y9iCW8R0Y5Tkw58ar61NWaIOFrxDcHfve0To
iRSYgA+23enxVy55ROT0/vuRsxOauwWrhAKmqczUoSABbtdkW+Qo03oEUeNjY/etVdP+UFgoH4DK
HssyC68EJoG+aVXiCiQgyBJVe0S/AB6a2vAeOYPt60j9rdSrFk/GlcnZPmikNAJ7VVWd6wjZRDxc
ffeQhloorTwGFgqIt2ObHgtXG65swgza479jU0A1ku8atMVxGrL2OvoibDCX7jgQncV6Ckrpx/O6
uIgTove3pR3EkLem4zRupbxpq7O8YY6dF5NyhJWwOcbSygU6XcZ3e/rK0mwBmbHLldiHpToFkXyX
UoLhVcXb4+EslHGmqfzfeGZr5nEh0/IgUzsjpXamvsVLWFgpMBzcTkxVOrP9feWuJBMXIkBw1fMM
IzKKwEKX43YKmy7weKkVQE9d+3oI3xjlHwK3skd+H6Sz6buxMnMJjdvLAUiyqnO3GQivNz/FxIWd
a41V6LUWP3lb7rtHUo4htNGSAH/nSGe3Om336IPtD9HLGkJ+Yetg14DQd6qWyejBux23UgrI3IZU
dY67t0CC1HZ7atGWGhgc3tBd2/+bab4yN9s/XeDHxUi51blIf5oM4irydx4FK8dhcS15NARNyylC
Z+V2TIjAw7GGNO+5UUjkXhIO3RTRGiB4yQgjy7hZaAYJfmG2lDnTN9QQhs3Zc3WPh2JuDbLztbay
xQ0D2A/auVB+YeX5HUKVIk8hUmzOpRbbvcZo/I8PDtIRbakl2iR12Q5IYsvHyMaT0X8GyzjoDQl3
BLRC5y1WK9XL47O5gPwBxB95fhqpBlR553kwpXNlpciy5sykamEWZ+abbjRPV0hl1MhxSQRJaTQc
8zRoPDRht0XjlWTwZNuiMaxXi228dtEv7eDrD5qtthSNSpPyaXOWmOdAJFm8pbpNEAWaHKoe76mA
oyGdYSSyynLdZnxnTRFiG6/isOIaly4ACBgpaItDAUS8e8j0TF/KbVs2522CQju4w+z2OFrS83Ac
0A2N5HqsJ2q70/INsy9XrvEFv3xje9qtV5ePyxVyG9FYlR5F9ZHZ1322cndP+3nuuiCZNAHdoF4i
STOfPIx8lSdj05y5BECzfl/nW7ex4uqJd42VLTY5gWtTyoTDQQ8jahxA8eEfbgcTtIwsNbzXnb1O
q98BZwIkywSwIgX54x6NnMPOAxuNTDrNQmHxsfG7vBPqDzz6NoBMAopUluao1bHP+DGPi9bJQvt9
xBGrv90jyL67XbZyG8w37q8lEVVCiLIgBzRX+Wzjxs3ikG2cJlbZLtnkHb33QyiJ+fUpHGwgZ1cm
dr5J/mMQZIUTbAbNezOXJQY0G9al3DgUi3ww+gZbvlrx74smJtw4Su/A5MxBOZASj9NICVonTlDp
ZX00v/xD5/47CDQfAn4kKCiEz554ouJTaRKUrcOMokEpTwUXqZ5XrIzjruwwmQGEBEsz9TnSCne7
BxuxYdpxMlNqolnuZFPeyJvuVd54FqOlGqVLegBNm8JmiGJmdn5obN9i1Q7+bmVDzi+a6UuAluNp
HmUxsH7PBsyMcjUiWGodFFoCCy8qGXQEakJBLmnr0xa9YzO7+c62Faof/9y0rCAvAxELJGbwHbNJ
oONQLpWod0RUEgJ92GdQhw8PzXPEvwiVwzd2y+5F9klI9fAApr0V+3OXg5HLwFYhPcrhEod20cy8
kvtFmBW9EwQ+KSjgHuUzqlEVb1fSysuVm9bz1udMtjg0dgDHAXzobL3ljqc6z2tgS6JVXK1KeOLb
PY9iHYWeZvhzVL+kNtFCvOBEyUx4n7T1X7fSRa5Uh/LNrzZR/tpV2xi97tw2Ysws1d1QzWsiMhvA
cF+YeiNmOhMB7Vjwa3fPvcu8/fzZSgml21GlhKmqJZtFDyyjouLnPUfKJY5UhVNjhcSf/2Z3MADV
8gBTYIPONmbg827k+23vRLJWV1alc80237Ybltfzt4x5GcCTpNhtdBA+GqAD/411qMzgcY1IRJkH
ruj1ryV6rHunKZ/5viEl+o8HV8VxVl3AHjlGZXMrlUvkYWwq1JmMZN0rI/cr3zFN7O2+UdALjSsR
XgLRJj/boyIQM3hY9rRD5xFFcpZPEGsO6YoTmF4fN1aA4ADQGoz/NPpEUIW8PQlFxlJDj5ZsJ5Yj
lYv3w2B09BMT6o8n9a5XF6cNdlCD/7UDL35rB9vIjQL8Z6c/Ki9ZqVab3q4IysGOu5MptfTUdpPs
dh+dPWz9TcCs+Pa7G/HXvISLF0CqKWV6a76VWijrZTAv7Lx+H3R6Hny0DMqJzATIHVdGe1c+/B0t
jygW/lXggeC8NTc0Yo/XCMwxuVMwllRYVaonHHSYQjWoJFKPueVDRLlK8n3YNF9BUX1B/4qEg1ms
ufnFFQZuUhSxkfCQn808N0Zpxkzf0pcgL+5jcwz3JfUUcaujniZxvpcAj+REFn12cO+zSR6Fgkfh
NGAcodL54ZQ6fEpk6jl5Zqf6vo83TDloXnPsKUYFiEmLomQlZF9aZjQiATvDIlcBOoHbeRdlN5e6
PGacuLuMilnHJ7aBSRrs87EjFPRK2HOXlZzWGfMqoykEOgPi3TWWDWnUuxINokHwoaivWyjYfB6P
tmO3oKbevTUawN7qi48mSuv0+vhILa3rte3ZbCdcxSqeP53c/tBUr+W2AOi/Hs3HVu7web9DlAXA
2hDcTTWm2yltwiToaillnD3GBnZI3sQ7B/J2qpERE2T/phmBIdp2GDXSRxVsdmdOx19fU9f9oF5W
KYTuHq7/+SDEUGD1wVLP0VGt5IZxIbq0o7WgVM6I87n/fH/fR2QkjdGZhRYfSnNrvbwcDiewbb09
no+7wsNkHj4MqqSKDOnDu67ZDmDkPqoYR6r06pyAriEWS8Ih/x6mBeQOOZVFBHlqx49ESjfK04r5
pTMmAZGHSxFkbXccXMnQeggtS8bhkNKMAe8urdKPgVc6Ke1n3yVoVD73rKDXAsQKI43rnCKZlNAe
f8bkM+YnfeKOZeHdOB7AgNtNIaEtKfL5nnFY0chivehQ1f7KX9nIaLtzgGDmsbnfkvzcHqD4cGJo
oUQ1b+bDykaQqzxiGEfMDhEDFVRz7BXcxgfow9cdOgBGweJirXcNxdWq/By+8lC8EyOzFx0uUUVv
Jwqkh/hQOOp0S6APl5TfwHbFdtbvxypVh0TP14T/7mpG01ZBcInFgkfC+529naWhr8HsUeLoIFbw
38dtgKIYbzFg2Hq5gAnx8RwtbAwJlUDgkif13zsCFeDeopiCJq3DvQOZDg7qn8e/v7DkN78/W4JR
9IqUC2pwqP9F+kNAr67dbmXBtB6buYvMpxrq/4Yxj0cUlFbCdsAwPvEG0QatWTm/K9M0B9Yk0uAV
BYXfZzRXU/bMx+PPvyvUYc1vvn+25rUwtLTY4vcnfkgJ/+sO/Ka1VT8g2YqthQvgxtTsYaFwXS7l
Cky5++9AF/bh6fFY1qZqClCvMj954ArcMP0+e/EN1OpX+2zWDEz//cpAMERNI0xbKlLRj6aOOxnt
RlqzQ9/9ZeIdWGeFW9nEv5StVxZH1087YNd4yA9VUHlT1COj4gUGcMgfYOn0wegP1mUNRLUQlNys
07Tlr4yiRZErkwTDhHiFSKgvS37++3illi4l+Bikl5AexItp/saMKLGK+kk8a0/v0xeGZJtWbZ5C
iMhtu5Wq18IBvTE12xVhEPQSnw6QcvuItpLOByq7XSNaXbMx2xhKi2yFz8EGXZCKqP6hWZuw6YKa
XSgyXld4EKDzBW/y2dnxY4muqZiZth4QdQSgARMUtYO6Zufu9Ty1kF3Zmc0WlCBYnsI16ngoW/Nf
tmdzZvQECO1hjeVh+qVHI5rNGRXlbpkGGBHY+N2Vp+jielyNYhYD4oEkZFGI304qFdjYbreaD1qb
p9kZ4TOhzKtJT8mBruszoOO8waGvIH1eO4wLHuBmQabDenUYRcDay9GHoa33bHxHhNM7bSU4Wjjv
NyamT7gy4QnoVggpcPuLm723dbVW72x65Zpc8P3XNuYAqxDsqGIIKkQneG7M+FXR1mQ5Fw0gxAbV
EGJsaR7mSqHHugBWIZxQGc0D8Pmxx1r7+dkDGZpFecYn+PnqEj5l5jhAGv2xhaXoC9iz/41gdhPL
LsPWLhzA1LCfqdhVz736s1HMFyteWfC1wcyciTRkadsj0+loArInDcmclaEsng4IzKLyiH6QuyRN
HCV+2zDgsweHa6YG6k+lsau6bgu38ZT8/q+R2ZLU6VC0cQcjvpbryj9OI06O8OrXZ6tBS4VQDA1+
PcNLmSUG6HYEiFStRcF3BX7EXzd2ZmvhhUEbVSn43TWoAp9eU1swGIvpVsmQF/3I1Xhmjr0buQ5O
C+OZYpcEivBObmory77odq9szFw61oPOghBjeX1FWh7ID8Qr0PKuPZXdnU6nNajqHbZvPnfTPr9y
XIoY1G6P290JLHsvPZPzCzSStu8HbXe+PB7aoou8GtnM3WdjXnZBpCC0PMUGb+9GcLitDWdt9mae
nvejLJRrjCa0KzXYbS6nx2NYCvVvttrMzw9oS4aMLpZnv/UOqe04zzX4HtQVM8sbTQH5GaghWeDw
bxdljOS0rAVhUiZN0R35g8aYc7bGsrdkhBFQVsMlD1a5ObquBctIKGc+iHWJbA46g5cRWADUciWO
WHKU12bmhyZHh9nQQBFBNgMLb3XTWwEeL+2rawOzE+NWnkTVIwwABXMpzuz7n3AzrB3LJW98bWR2
TNysq4eehhE6hh5jpXKnzBaPzMbTKiv7F/f8ta3ZQQkLcB2JPWyxJrNzrcxeC+eXlwQ1QAm1MCAv
Zl4fvEdgde6h7zEq6CNVeTscEROtnJSl7QXiCwEZRGRwlN/2vCvHUottGJUux+EF9M5p5Vu6RTaG
5AQ5UXixLWRRX/+NReRcZGDPkX6f5/tH2hvqDLIKTqBme9XbZL3Zb9oDsYA8PAnaX8poSH9cW607
DYzJg4Kp579mZ1tjyNzQpUKZgxaFJtBq+JKi9Q3sdtrlBH63ywWdh/izsmRgUwVwmq1Ft7/Z2Pkr
4PoDZvuFhiZqK2X4AMz0aOAKfH2ttWgv6erT0/Mzc3i5+LqvX6y/j+ebna7vO7sTRAVds1PXyexk
p63bJXQeTtchLKO3MjmL4MzNQc28ORCdwXK7Toh6HTDE6uqol15zvyCV/2t9duyFlg3CmoX111dY
3xpMRFxbtD3zY4M2uRdw3gZaaq4B3BZjjWuzs9WGqgVTixXMuqAFk/+mGwiWTgouj+d28fBcTe1s
Sfsg52mvhBVa1I4TC2mv4hnJ+CtB7GIO4Xo0s/tSquqGilvYqTbgRMzUfffc7IVYA7bq9HfFh/JL
l/O1sdmtFtVRTQkxjPH7KVHWxSpnuU/K8zcYxj47PXxzNYTrU8d3jxG320R8ypiJgzknQQ4Rp1ql
ntIfUIB62stlc/46o9SwcvEKU6h4t6dRf0UZGAUeQZy5xtrtRCGSu/+EeO/vsS0hSSWpsjnxgfbW
tBSObfNPAwMIOk2iRFf//IlAVg4Z4NLK9Rpwy0oLdRnbf2P9vUwJLc9IySU3L5e/qz5v2fkg+Q9I
gwBExxyEw7FenA0JkkCVzp7yXQ8xHCczfcP/P6R9aY+kOBbtL0JiNfAVgojICDKzcqms5QuqrIXd
xiwG/OvfcT3pTQaBAlW/6RmN1K2uGzb29V3OOfdLe7fvDl2Q3iU/6cEKT/kj9BV3bAfK9t3tw3qF
w/7rAT/8iMUpKqaalbLCj7Aeq9gCmbV6qe/Lz/49h7V0n535py1pReVbrr4TQAroOYLthhTpMkLi
o9taDZco6TaiCZUwVIhAqtm4hqvhnmVYOmIwjKOCHOClmWb0GEh8HJOjvoL8eifvRhvwjB3AVdHG
yVsNxD+aWjgWc9QsUrvMfgVETd45X+hdFhr84H//4xYAYZoBZHb+ePt0Rzakj9bip4+GF75GeBBk
tWRjv7ZxHuH2hQSEgS2Hdg2EwwQuPFImwGm+DizUIkdruyIH9siVr03HA2f+UvQvc3HgtnP4MlWA
JhttYNOtltXK0kAXQv8bADz8/xK6Syd7LkQv9Nez70TdIfkJ2SD2uKXQvfISXVhZ+LXK7hthIm97
LZw/6Q9tCAWmvMh9Nf2af/WQq3CzzS7T9dOL2664KFAtdhzTXdy4shaVayEdfW0wbiSprL0v37oM
vXbQ7VIaNqJ9Adi6s8PE+ZyZ+437fr3gS+uLBTc9HyYujPFVFzsJ9gPvrX3C8qCx75reDol7bEvz
DEmmDbvXDwjseg6kzCyoMer2IuAYq3nwZo8BljTvK3HS3C6QTAK12UR2+ZDNf1p/X6SQD5vOjoOZ
Hb77DCjvoWdhIn71w8Z7thIK4OdABFAxioFj/fuWfIhw7TQ13dJvp1f3Z2c/yfaJyyPTvos/REB2
4QVv6HDckodccROXRhd7kNuIew0b0CxN7yPP6KJ2CMQUcxfDKYvjPH/VesgE3XlsfGe7uXgcDcgS
ankg6Y/Zvu/p541voh7ES0d8+XsWHlLnYsxx+qdXyXczPbslHkYWEQqy51NqfJoDs2C7TZzU39jy
2ixEaiCfgBLTknopq5FxQ4zTq34y09C1n91uOqSmc+ia74X3zXL3nNQPRQVN/hcffMSJ3TfdXSnv
LHFvVWHNP03GGPTZqzUfiP3o5XwjtFLrvvUDF99JZKC0dToQgMVofW18LTvkQ3bWqCk3buMVERjI
WBzD/23F4gu45ZxpkPOcXtP2rUxeXOg9owoKHn7Z7DXy6oI8OO8swJ6wBfWp5aGZ3Gvdc2E8tdWL
Ye719NvGmVjzTi5gfCBMoBkOwtrlq+nksvGs1Jhe/Sr3pojWTRmmdmn/8GdP7qnDf/fAhj+2Dk8i
3ZjOWgGUJNrYP8bKqzeKkMoXffgOoDlAN18xKiAkh1F3f1EGHy9p1mVdy9o+rqq9w4/f5/KQHDvw
YOwo/8ea8F9b4CsCNwMgEiDFy3Vj0OQ0J/0Ql7oWVIYf+tQP672dzhuHSx2exaLg/wAJgQCpquAs
HtNk6kBKMcwh7gfxlnpzvfd9zdow4q9sHTRvCXYQO6dox5efcVByAunQybh1mCZCYs0VWAdU2O9V
UjX9zik0aj1MGPJXnQtwV559K/P8QylI5d6zhIHG4rWWJwPbx2g3vEYT+WX1jdNEiePm3z2nMF5Z
ohuQGZr8Hpz9brAfrHEshx3XDP5ctxTs1r5h/hubMusPmxn/6fSmfASQuHylpdk+Vf2sRVWaYLqJ
7VrNizAnYQWDxSq2a+QwPhfzUD+CkwRFx8L1tSES1sh/mpSV7/Wc5K9FklU0cGjDnpJS2lXYSIfc
W43Os2gWEBkIeZtnX7PS1NFjE+gkg0Y/zntTdsI/ABFXQUhVsDJ/tRnNGOCU/nzf2q1m77Pc1E7A
5VjvJCl0aBaz3tKhx5pXT6LWJH2guYYhNFKf0z7KUFSEQkENseFUz8uv0hXs++h27l2h8/kr/GAJ
iY1ioCy0aOv9oEVV8airmYBuJ5D/eVRhVtdLyk2hg5oKztuudgxehH1P8TRXWd/VAR9M8hlCjtMQ
dbRgwLeCOPcjy5lTHodpBlsgGSDBK/SC19Bs5T3b+R0S3qjkhZ8EUFMav+U0ZfJuwN6RwBEj5r7M
U1pvYTeXyaK6S2C5qrmbGFYN8UXlYz7c29wsss4cpzGGUDKdQmMWrEOllYzZXpf+WO0SOI3noWVQ
B6srP3/pWe/m2BALE3HFwPApDO4LzO6YjfpH0lTADrklxCRNDEgBJtOAuCN2xbHJzmyIJ6IKartl
2JC8BtCtdPt7r3RROMpnyAyEieUqGSM8RvdQtaujtpH855DIlu98Q/a/tSal5Y4KL4eW7AglQYXM
zs6gN8Ih53WtHY2hqoc9SPztdOj9FghFq6omGgC/6T5P3ajrO212UgioT3LGTHCnS2UTQCjPBaG+
bb15I+pXl3fhQkAsQnVZcWMgK7dwIcUsmoySeYxH0oT9eCBWthf8t1ZtgY2XNQb1JSGBgoKcAflE
21qmqJ6GRtmgp1PsFanxLDUyBb7fkT3EoXS8DRxg3GHqi4BTD0k2dJF2Q+Jqe+bOHHRGHxqnNi+2
yAArHhRaAg7q3lDsQ/C2CGEnaypJb9dTbKE6HVouRvhVhPy5/RAu4lWsHJkpthcUUNCPoNJ1eYan
YejYkNsyJq6zxyjUMHP709ARVD/m3xjRu+Gw18wpXgWiUeK75hLDLiURNpOpHjMggx+HxMbInAaH
t25n8YnV0g0tDKCPbq/x+hzhCVJtCmQiIB8tH4nK69yxmzQZ503hR84w1Ee8t8MJzznbMRBiNpIA
9YZenltlD58MOSQGe7iLcyu6ieGjZnqcFbkbpqnd3PtCE+jCCm0jsVtkj38/Hxgcug4XDaaMvgjh
3BEFutYs9Fh3kvnOIfSH2XvjYcohvWAnUj5QYvRhZWh8f3tPV66MkkEHGxQvvKqeqwTsg/PTNcwp
Y6Yl42nioc/NSPfEcRz8J7DCw9mG3uX0KnqgX627nHWYCSYxeqtJtsBgy8qy2gElvYtOE7r+qPMu
fgdizs4XPTViyPProWAIrwJ3JALjMigkEDA5EKL8LQnhKiEQL3NUYgoBcmQ+lPhXpjSoR/Gb564d
DkZPz/Wga/e6LuXnfuxAwM7qdodmRHVH28k/Up41L2hI98FM52RP64I/eCnrX25v7vXNx5qUBJTl
I6gB/XCxt01uNp056LE1zQ+Nyb/0jWX/+yElOKY+tg3pCRotlzaaOW8xekZOsUz7/t7ERKkdznP+
7pqDf7y9nOv7AOQXagEG8J+oqiw5FrUlcpZZjRmzktuB7/TzsatlHdpTP23chzVTqIOhmAb9LLwY
y52jhBUToocYxRQyhl1yAPT49mquQ05smeqmgBGs0NYLt4xxeZnKday41XN+NvsOdE3hkGcK5PsZ
EQHwvQOBGOZE0tCXM+bG37a/zOlx4tUPADVO/RdKRotiWOtXrWOhaxUb094pxzlIfMx7KN812975
c9RB1MaW0H/Rx71IWUjnu//yAyDTjqImipsYcX55dLzas/yaqB2w690wpRFG2oaVzk+uLd8M/TM3
+B11rbjQvEd97AKRdxsefeUzI/RC+gb7rhoQfvkL+AD7szDg9lgtPreGzU6FW3k2pC4SVOlur3fl
g6voAFQ5dV2sv+WOD55utNyiL+xej2vdahlCdImpX8K2927ZjW+jlidRZ4pyT130lyyJ0sJt+9fP
F2i5loU4Qo3MAcr8crFeNmkJTpMOzWHDPztzLiKc8g4xLam+U6r9I0tXnS/zr6CPgRalB/WGS3uJ
oemS+44e57QgR9eg9JQmXrX3UlN8qsqkftCSEfUI5vKtArNayuXLif3FPps2CrFKM/TStFkl3ugJ
LLUyszBh/tNczG9MSX0OIzhK/lPGsteuALfc3qrcXb+kyrTnIZ1UD9ryJYUYRjZ5UP+KuU5VUIB6
3DdWxDYpA8CZw7w73P6qy2qz2uYLg+qMfzhWVo6Z5fYAgz4fA41/K71y31n1I+YoBhBmO+VZfqIc
kvqja2zYXrk+UKIh+L6IxZAQmJemZVlZGdG4GZPaq3dmmRroEokap9opN0xdP2W27doE7GvVZkfV
4dLUDCIroPPUjPcYfbIRTC7LSmoLP/7hyzcsb8BnQ8ZvxhNjSMIDOg0nj5J7mVS/9Lx76EFL1Ep+
1/D8eZRZZL6Po/hS+B1UorQoKcEF0gGzLv6YHFKyI/l0+xOvXFwboTuiMhV04gm8XLs3E7cppt6M
HQvcWcLCnH8v6BiWkDq6bUm5/MW9ubC0OEuDTOuEjrDkZlGjQeoHbcisOn++bWVrPYvbCdAXwVDA
0YzLUux0cd+Tfp84d42/NVNq1RBqhvDwaMlAZP5y46CO53dT0pox7fyHsf1e9M3eGx2wIjdA42uG
8IBisgdUTcAPXIQLTjFNoEd7ZlwV1Y6SH6whR8saI610N87q2j1AaolcDp1b4LoXTtVPXGjt2KkV
O0VPj6lbf0YcsSXQvRIaYNQO1gM5AiiSYS7Y5cYZANwbaVUasdUlaTh6w3jXVUYqg5aYAwajOzIi
GJt0bD01ZAWjjaMZYSj0Y/3+s2+7YmN7rxeNlpby5OhV491cxrF9ptkia0s97jpTBqKT3QFNqHJ3
+1heezOMJsZgBWR3kIKHsOLlosvSxeuJDxnXoriTJLnv++EuJRuR5fX7gAAWrtLC8AZUJZbqN/1c
a6WeSSMuTaiaYdwxbxxU8eQZs8h+QFPsydoSEL0+nGibYVweJO4xYAH+83Jdte2PvkD9OrYplU8G
5Nd3JU3IySODjLWRbOn7rHwtdOctBHbogWKVi1unoeDjMdkirOtNes4YwSwXkoETfftzXZshaIsh
F1cjdYDMWYQzRYsGcq5PdsxqG8ON7LI7jCz99/sG4BjCdEBd0VnFubjcvEprS5F1sJLZNfBMEyo6
bKi9jVt9ffRgRelqwkcpWZPFfZNuTZOpt+zYmxIeI3WENhCC1ifedVtgtWsXj2MMa2qgFug0y6is
qw2ZF1XhxFrTFwenqfFi6VQ/1pVpHdBCnt8ybdh6vdfWp5h7eGdRZYdg1uUugkKc1JT1Tpy3NtiT
2VAUmHSLCrMd2B1LnX8+GqDAQ9EZPh9OEsnNpTlG56GRI3diWXMn9IQc9kPXb4nCrC1KDUpBKop6
wZVii9+UQnLwC2I3pQGTj34JhZPC3PBKa98L2TvENXCVTHNJta9tKGCafU3i3MsxREDY1R2prPHo
JSw7+j2aARAwSqPbd2tlaSAWKDFOdJQcMIEXG2iTSfiD7cQlacTOyzJ0mcuxCWbD7zdMrcSvQEko
uUmsTkmILD6WNTtlaye+E3PPrQ6snrUzlHDIkRjtEA9um97RKhuOs0as0B7N4lxPs7GJ2VA37DLy
wSRRHVJhNgqZUCdb3MB8EqkuEkpiX6fICqZTb6eRTb+RCsp5RsAMKCwTdC4Cq35xN5OGtf3Gew7R
JEgYoO6g/vmHGL5pfT1NpO7EWemCxNtl087OMJUMsXezsd+rppBro1cIgVnkKJem0klztWHwSOwR
kOvPjtVN46dizitMWtfEZG30JK+9NMa5oCBuQzaJ2O4SC1NXVcZtDCKINYZJzG3ldr+bKdE3soPr
RSkriA4c9AoRsywiyk4SDd5VJ7HZeu0PU/jWvrLQ7grystvCQqyuCHGeCe0UuNCl0DlzAeyrNOhD
+n02QmvU6kYMYMQ8WnvjUVg1BFELNHOh5AUVhssvZXDPoZ3Al8JjTd+qxK2PGBXfbEhKLJVLkPyo
102Jk/1Fd3gLGGBXoOHDSJ7ETuqzr35T+wHExrXHdmzFaRgd/ZxO0jjRSZujArrz+7LQ60NX18Mz
N6o7uyiqUC8TjFUueHLwNGF/1wF//FI0c/PoZiPZibYvf7loLW64+ZWvjimaoIXiU0D4bDkP0R1b
pP55l8RunSYhS1FOJbXz4lSbkPjregIu5995goBLoq6wiLoHd0IH1jGTuMfzhbkxepZ9JXirIUlK
tfwnZ4S/Ynwqx3QZIjJMmixH9iZKx9ha8hJ/qL4WAlSEwzgRaIkvmzmsMqGfV2RenHhFsWsKfXpt
tczvd15a7nnhJkeB6du7skZY10LZKOrn5CGv/fZxzMbyviq9N7strHMFx7+Rpq58DoQviMfA0cWB
XU5c041B+P2QerE3kPmVpGhLsjptniSKLRtX4/pRRDaHKY+Y3gshI5D4Lq9GP6gqF23K+9GvQ1L/
tMAZagdwXTFD8V+HXmHLfTCPIVEE6T6gI5dKkrOVdoPD3PqeeQ/EbwNDQsfq+78+uKrlgOogqujw
U8tiMJaC7loJOXNJ0ZmtJ+OXDRW1kKSoWd22dJUNgA6M/iSoELg30FFYuEqr9KmVpay6T/CYPlZl
rkqvmRtWiVOccHXE/rY99XxfPKwKiAKBJXwwdAfhyy4/VaZmdQ/ort/TWrdfZpRZdsIewIbPxt8y
6R2gU3q5MzLLfzb1iW5Yv8q2YB2BOwrd8A/oTixWO/Ckt9pesHtRpvZ9QSGF1JjTdOiy/nepZfkj
y/Q2zPzSeLm97KsTqgwj0FXIILwVy96dNdRWKmuf3QM96MvAslJM8dKSJIWOOVRHpn0t+/Z30Uzz
v95CGIaDQqUZuR76PgtXlWMohqBG1twPkgJngogywnHKA68a+41X9zp0U7ag4gqYIjwwYEeX37Zw
KETdLGg8OXxMdrRt/LifEKYZzDA+yUzP/ngA3J+SfgI6zU1z85PhT/R4e6eXMEHEFPgVahoDmohq
0p76FB+Cp9FLM0AZmuZeGi15sTXAVnRnUugFF9N+TUzhKsaZ7nWIfL7UzuCMQQ6hsaeZ9VUg/ZKc
ANV3933iv5uppHvpQyaBtJgFVvbNj9u/9cpF/v2p6Dig8YJC29J7N7lw/CZvm/syKeyowlBqiij7
0FDPer9t6Sp4gCX4YXQzgRtEz32RHaPtUxpEAw5O+ka+40RA31af6g0/rK7P5eVWt0tx9wBVVW3A
y63PvS7hOeEWOqBJX+64oCaqvy2pn/pOL8aQ0N6Z7m6v7HoPoQABPSoVwKqyxsL3IxefK9xqEnNb
pvKF8hKDZijwRfyxmRhmef2rORttYR0nC/f5WvTLGaxR9kPlxeU4AGjlomvr3UMVWneCXM/S7p/R
Ggp+hhulJvThFVvWuhq77bg2e26cmiVmnyW6V4g9hXhnuhGZX+8jRHuUyhIUXRSmd3F5cWRkW9Lc
iydA/ELQLbI8AFSsfBmTzNkSlr4+jpfGFq8AKniZQyHtFA/A9wTIqKBxOhXeP3t7pG4A8aEkBPQN
wMGXx9HrWCZroblxzoV5sGSL0c44RSLIbQDGxxGTHYjTg8PaWqTcABldO3yEoah4ofODYAEh9aXt
LinmdnQyP5betGtEcs6nHOiA7lUK48C119uncmU/oQ0GeTQIroOku6xVpv3MxgIRYjzwanaD2dEr
Lew9Uvob4cLVKYH6FXIcyKgChKlKRpfLsj1uIAdpWKyT8pi7eK/NwdAi39zqm20ZWrzUhHtWQh2G
AXxEYPTFHzY+uU2+8VZcbRtWgwxRd6A3ibbAXw7Mh6ciSeYuy5OJATbUF/uCsVeqD/VGhXfVyF+4
FQrnIDarf/7BSJtplZZ4GCU4iBxARicd8gc9pZRuON9VO9Cv/b8D4TF7/dKO41coGfkei6c0T+7G
GqN40FfeUg1enmu86jjTCGMA6gIPYdnjy/raU/JkzpnMYQPi4TAUQVJErTsfpvQfXTtsAaYH4TVT
abYD23+5opHMrtM4iXOu9E9eP4V85/b97vbNuQoX/hohquHnowACGMmlkbmaVaXCJ2e9IBowrFnx
Jm2XvgmkRCc+++nXHrnqSQKjd0gtmYee1dlf9IGkT2RqMYtP82jQ2ml3ok3VhlNt/2TMtzA3r7BT
shEwLONX9WPBukBy/leOf5niIr9LCk9Sck7f3CbaOwcjEvfi2+0tWTLrAABBbwqVBkxkRUMC9dnL
LWksObdeXXlngPvqMLEpA//S10L0fNoDOoLTjs4t5ixM3NsVXl4+kA4UBK0nNEVJcEhOzPR4lLgs
e3C7Lrl3tZy9tjrrn6vaa3bjPGoHKbOk2LVdqu/63vCHgMyD0tF0ge8OMgOI3g3PtYxNsCgoGLqA
lgHzibrpwqEAXF3LSRLvbFczEsODYXZ32vC9RH3j9vZtGVrEn40+A9fRud5ZyDOgDZi3agV1/liK
t/9gB88oKoSoaqOpefmVpEn7Prdhx3XmQJMk8mn+vbF5NEl3f9vUyqVHevg/UwvXMpOB6XXmeefe
Hz4lNXlz+b6f73tHD0xz3PCXW8YWH0pzIZNmQknwXGJZ6e5ea5+P/ZZaxtpH8vEgQmwAmQLKVJeb
Z1ZDbgmgvqEyLWk4WjW961jrHb15eLDd2dj4VkvfrA4f4B8u+PKKUbkUQdeFlSUGg7mx9aegJHTY
tWZON07ekhqEDAKjgBDAGS54cZC2WByJEjWvwnd5Fo9m3mAGkZMmmJmT9eJLlwoXg2zc0fzRjZ3y
pXOVTeHUgT4T6pPZz2HJ/OF18HSa7doUEt4B6upWagUzK20rsNJZvgtSV0+EYkh2REvbTBA+pZbx
U29azMvQ56EdvR2aPkhnczPlW12xK+dHDLTEwPaFS1LI0MXFqi17kk7haGdA+Pln4QbkiAlkWoHp
TxsbeZXJYiMR4UIoXfE/XJQrLo9H05GCet6QxpCy7Pf8gQf0XZFf68dm6/25OhoA86JxaaJUhuT7
Co5tzEOeuMaUxn4BTI7wnoDoP9otxqzqVAt647vgmO5iFeiM1V8k/laB624PIpq1Lezm1c27/Cnu
YtU1yjUGy8c07rVTjXmm5sAPFdRvR4z70ujhH33KX2NgSGFsPCBoy37t2LPZyfo5jfPqS25pkZj/
iOy1wtQRMX29bWoZS+JrurpqXLn4morUc/k1tb60AEeXaWwUfGcmpwk8hznb0GK58ihgpKLqgecF
+a8KKS+N+A4Tps7cPG5r735I3hKjPIwZBISHjcziCp6E5cAS1gLqLXyXt3CQwveTJMOInNg2tLPj
sjGykGf03GIvIwepr5zYFFWGk+5JapSfpszr9nMGvfMx88QBfBzzSR8BW2cGQmuOyOVTgrD+caDW
MxMgjgKgPG6qzK9sD4atI/4FaUt9AlUX/BAF2wm4I/mYF3EG6o19Z6Tx5Nyh31t/8k9GuXN+dL+S
ZLdPnuhv/Obb31/92R/LEjAI28ig4X/xcZbVVEKTrDPQmIgHDO3G/GAWyyfIK/jFYRoxSOe2sSuw
zKW1K8niOQeEnVuwxotfWcrv8mbemdI+wM3sXR9MpPksIPRPv8CXVq7cWOuqeTSHwQRQE7hQj7nc
aA76TzvrThEbtQhszgBKS9C+dEQAqlLA9QnPgvPJcb6l7Zehs3dZAYTe7S1Y8SP+x5+wuArMKEun
dAj2e/6RFm/u3EP/fCd6PbS2kFYrb4LSigIiA30+leZfrjabXBvaWlhtMh9H/mdKIG4qvtdgOZrp
Z6ccNnKs61MM1SDsrOoAIHL4S936cIpHavVVaw5ZbOSx8EjYelBaASbcqd9vb+HKCwRLJtIfQLsA
1V+mJV6Sp2aBCDoWewcCcvy+CniYEYw46zYO7LV3RNVMzUIApAVv67JqO2qN7jHbylDRMhXjAhNR
PtdbRpZyEghNYAVeWNViUKRbtmQLo5PoIKZ5PEZTnJxI+EzsKN1pu3a3Nbd97SN9NLWIE4qKghta
wRRnvzUtTJ+of+7bjUzsiqiiFgRAMWSkTMRc1rLnRIq5yxnt8tg88Gfrqx6BjRe07v6Jv1eTkmv5
fPtErH2mj/YWEWvJZ8csBthjRhdWza7K0Hqat8qb167yclWL+1Q6c4cZdrCSyyiP9sA4GVH75P/e
nLNyHfYAX480Ex7ZRQF3GYBrbmq5CXFycFG+uFb9SU/ZgbnZs9eW+0b6YU67sLW/+im0BLy+fZSz
9oeDh6oNx9v7uuIwkUEhMURqDVgCln/pQjjC6Mat6yJ2H41H8ub9IrufbKcfMcATf902tnY0P9pS
H/mD/5DT3PgKbhV39NSYIDS57y0fgnHa0ohaOy24z4gQkHAg2VV+84OhKucZr7yxiIlWhBQj7QYH
ykLFRsxz1X5WlwBUCRT8MZVVZR6XZhQcIKWdLGI0nJ+KT+QETGj9XD9jJECMeb07VkJr/jhseKy1
XVRTTUAnQNkfJc9Lq5nNtEzadhGn+hBg2lAAunOAGo2wN0KtVa+l8H5q8gE0cJZBqos83sAxzeOv
zp7MgTyPGN5dRd0dEqCNeHj1HH60tXg1G1lMRqXB1gjhSz/43gVfECVAlLAPx40Heu3yfTS1CIi7
FsJpqA7ncRc50X/6wwGcQkcZCBy8XpdfRzeEmaUJOA5d0UPFqh4DFZjt/v0iAZP7/4wsVoDs0CBy
ahFOYhI2afrHxmJB6T+l7ZY49+peoYrv+kjTUHlbHDYTgiO+Xw5FXLg1VGa04lHXoMd1ezmrzz3A
VwgqMDQLZfyFlYmzpm0r3NfZFNOhzQw8k750di0AwmhPeD9nzdLRM3WqqKeTHyWjvzWw7zpqQ4wM
iB+kInCVkcNcfjek8xNB/xB+MHeyneZ75xY09CjTrT9z1zi7yUZucXvZa17Kh/cAQxg6ekDSXJpM
pN1OSakucuEfUKyRRyS/ZVhA1XZjg1dcBqIbwByA5wMXe9kGJ40+8JGmZWw4fxj2DyGBVbahItL+
85IuDC0+ZJoNQ2MXWhE7ZhUBo35KRieGIEZ028zKO61yTdBfoDKiKJCXO5eCpS/qvCzjfPR51CQ0
HYNZ+u+kwFBJNCMx/hqK0EFPvTEFy3/chECtfLqLH7D4dFLLWyQ3rIw7Q/9qavph0J3HataOiU7G
YPLsh4JYX3jKj7OaWYYWJ/CTBYf+TAFJ16mqMdYUyOTd7W1Z+1WoscHtoM0N7u7iV1EGLB7UHco4
azFiYSqiSj67jbNRoVw7TGi3oeuMsh6KRItclhdWNgDDptbe3XP+I7MeDTM/+ijU/PtyMA8NpSgg
M+GwF1cyRx0q1/0Ky7HayLBBD3bfO/7PLR0I8n+0snTYg+WOSVeX8RARYCAy+tnofjNwrD/fXo06
k5dpuBpmg5mAPrC1wE8tVjNawi/GVlaxZvo0bEXDkJKO0W0jayfgo5HFYmanb+yU6VWcVRB2NWnw
H+63i3IdSmHggCP8ubx4ddpinrPT4DnovprVW2Ee2+LP7SWsHS90opBjQkMWMgqL/MXgdQJBCQ4T
6UOdPE/l3ZDsSH1328ra1wAIFo8NQAWY2rPYKD4kTjs58IgW5Kl/g7zWhY4DnvOG413LkwCM/Z+d
xUvddg3TRiMr4+ZrhWhQy4IEA48TkQR62oct1w9JXZ2qhgdyjis3e6CGvXFf117Xi9+w+Gisq4bG
1fEbUASjv9C1Ir+9b8259XYZi7Kn2xu78o6qCQKKxgy8POpzlycEWWHeOWNRxkyL57x+nCpMruyO
Ywkp2maLmrVy3FFARakA07nxiC6R+UOb26lbGCVGZsugJ39SDHeqXGfjUq2cSFB4gJ5Fzx8VNGNx
IoXGszFpZ3xD713HdFIt3UOHBh9xC8+6uhwUg8EOA2LtavBVkXoD7yYTz/TQBiZLQylPM93CPK4c
fdVEVewnxaO0FssZOc27wnXhVj2C05iGetf+hx3Dp0fPGtgdG+j6y0NQjV2R9h0pY97+zOWTEFAi
gypg2b7cPmxrXwbEPNCmcdQQuC2eIgzFwOA4x8dSEAdbYwadoDS0qgOkujYu8tqngaNQ2E0kfJDH
uFwRGj0YFDqkVexgIPFgf/Gh1OMW/57ZKVehcLxK6GSJcS8FF0ktOhgheZB6kZ8+Gtk9r7bQJSvh
E1pJCsmlmklA2C4WA1bJ1NWw05VJkOdl1Lb5XUk4xq/GgqWnbPBOIEIcbn+stRQP9sBswbHAi37F
HquHdpajgccpNp/AGBgC/UAfPair7IZfogQkb+OjXZdHFX7ifwYXx6PRCxCsSmXw1YyqnfZZRjSy
Nl6SNSMKnQY0HJIk0AovN7N0pF7XYq5iaXwqJwyuNxvg/fa/7ObLxv6pCGERQTh4FVE/BM4f9d7F
rSog2g/oolWBrBLUkYdxOXtM5XXf5G+MuJu3ehZrd+ujtcWJp3rDNdRNcRhFClT5u51Cb1Lvwu3i
qPqTbq1LOawP1RrJUiNzNBs7OJylWx2n73ga6Rj1JGRlKMpzXuy7ZjfwU7m/vaXK1d2yrG79B8sN
sax68k2wmu6bLJ6i7lc3BN77/5+RxW0TqZR56uKzTd3he/Gj/CYhS/p828aaewIRGqkzgn9AVpY2
9DYb/Lmq464vfjGQbzoJNhPpdv9/ZhZPh9bpUzZrdR03nXOkNLuT1fzdtYutsGltOQgB/4LVkWUs
HSGgbolFZVnHI1jQwQB6zb4cU9VocLaqaWuvId4PgJyUriJC88sjANQIAFAGrWPfKkhoJCDqEsy8
vr1vK3cJkHtkZMCRojC0jCCmtPX9UcJHoLYcZg6EBDozRGsUmLgNS39T38WRBhMYTs9A8x5NmsW1
dT3uVYM3VXExnIYuC5z+way+cHYYGiAvfuriNOfvdfoDrWduOOHcb4UXq2tVIj4o5igdnUVkXSQt
s6YRx53pRxdJW5PvxyQP061g6e+ZvlopeioI/wBcA2fy8stlHbQd8b86hvbi3g7l7r0+YehTYKFu
TSMnLNFeuf0Z1zf3g8nFYZFlOpf2mNfoeoi9fhojPcqDrA8+GSd+Nx1o6GxYXLkIRHfBHveRDAHz
oU7vBwdlGMzxhQ7XmFT1gUEPDN0pLft0e1krXhD6LLYSj1Pfa6k8NJAGvI8+qWIMsAN19yArI2yt
pz5507qNkvnKY4mwFsodNvgn0HlaONweyszcKXHbKMRvAlGnBSQBi/pQz/Z01wzIJ2twMO9zMDD/
w06q6c2Kc6AKCotnGsUa06zxn9i1YyF+D3Eh/h1AAroZ8Oro8cOVQDjt8mNZImFNlmZZPPT/h7Tr
2o0cWbJfRIDevCZtOVWpRNkXQmpD7z2/fg81uz1VWbxF9F0MprsBAQqmi4yMOHHOVwEYPiuhFbLd
pmhd1VCIvr9oCzsDGVkAR4B/m9vLqHMODrNaZqYx3E9BoWfltvZFCG6vPOYWzjKiQ4TQAPDiOU7n
ZUHymfKxJKIeJj6mU2uw0m9ZQ03j79Ejc5/Xv3aobREqAQJDEeUwRTrLnmK0zGeUnwHqXvGOCzsd
Ph51t9k1Yg9SAaHKSUMF2tpwD8pTU8WDwQglDqV5DsFnGn9MXcGtLNPiDP6xCMzw9Z4Qa04o0HcQ
7gsl0UU8//nonIFjVYac0H+xIS4s0e4wKaKMyzyUFGsPUKqexQDlz6FVVh4pixvvwg7lA7W2HGbK
wHCflqjgCZEhpXhGrhGDzGeFcu4IZJCeEQEdRIKOOkvoX/NiSc0Aoqikwda42OmEfu2ZumwEyEQ0
6wCVSC9O3NcS20fIZqEKO8n+bzBq/7y/KAv+DsP41wK1KJ3vx23CwULM1mYifoLBV69YxWG4A3gL
DDzt9PsGl4aElzCq8t9PfJogodUitADLMIhS7zEDMwI7Vi/3TdxuAGG+bQFkmiEamLzrLQ3OH2/g
UvhwplD1PIhJ03wNa7WR24mbjYAabmYDBjadMtLVSjy1yJPv88KzEk16iITnUBZ3wTAcg7QBXYvi
3B/W7UkFtB8XBGq5cEbwqdfDqjxG1IDhTvdo0iYdLqLh5KtuF/21Q7g2Qx0fsdWShmnzdI8OAvAr
K+3DVDzIayi5tcFQt0NYeE1QZQXuWdlMEikkYY0MY1ompNJ+3Z+3W5+KAc2FJVTvFJSJqQHxGpOo
EdunQAQdvbB4acBtUww1hgUMbSAb960t7QtQDSCBPsuXoTHhepU8tmVQKEAkHUSo7IdIjjHDSyk2
elk1v9HvtJ6Uudnu8+lFyQzR7NykSLPnMb7SDOxUtHsxiSqjBkTTAFNX7gjtsMYVtGAKsQOYG4Bb
QABPPxMUYKvyMeC6fRx6kEoakrcByqzWpEitfX8ab9wErnTAImaKj7mViaUuwsqTeaYsu26PkqrB
KIURJCtpkfk3XDnwaws0NiL1ErmuCowFp5Uhbcu2JixW1pTFjQPwXqQzbMVbolRrxhAP3PP9Ad4m
m2b7uOJRNwXwFWod1xslUHMuQxDa7bsfIv8o6htOgSRSBownmDP1Sq9XxnuzMb/tIWGCNxeKO3Sf
k5rmclyqGO9Q6/mvAGgo8NC3xsSsXPM3x42yQ42rK70ALZ887AyWL5VE4V3fqIQHfrUov7gblX9H
RB01oRUj3tMwIuz48gXEspvwlwadq8oM9effrBFbK2u2NrT55xePHd8PA4jpwOBh+nEKDGgsrlyO
N15xnjuwfyPziaoxrrBrA4jY/bovMXfTjzzUJz3nDfP+tluzQDnDvEDGMZ13QS3vEtCaerUEalMw
JP+4b+f2JUoNhXLw6N5u+VIScLzCc1QbYXUSRdI4e68jRUKgDfE6QHtcgvTh/9Pw7FkuFqmQSn9K
fBiWjrxWQKa2t4JSf+0tgXWk7Xv1WZCVOV3chxerNv/8wuLUlDEXcFi1hn2JhYPovyTCCu3Lmglq
q+deyI5hJGI2hVM3fPXqIRc+VibuJntLrRi1u4FbnNJ03nxxkBqg/dICXXwrahIbzVnLbI9fcRRL
Lh6MiGhIR/yMNyk1JrCkRwK4V7s9Gw6E9XAZC2sqaUvTdmmCGlIdoJ068sN+zw+k38i7cOWyXxvC
7HMvVh5iDBlsYAhN9ME3x6g7r6zJmgHqGgwEjqlLMej3HrIPxQaNA2XwIHz2bndQH9jdc3iM9OTx
vtGVSaMp3pPGB3RW8ft9kpVGzpV6DnxitqbttmgFfBsgOpyzLer884upK0JwDyQZlsYbdJ4ACFCt
+NKl+w4kU38MUNsLJDp9Ujdxv89+AruhR5Jbp3bXmVVoi2uliEVvhycadEFUFPtADnM9miBLPB5M
Qv1+5D7YmYbcQoaKBAQSq6oufmCRVka3FL38MTj3SFMGu3hoKmU2qBeCzoa68tWApaWHtAwyZCvb
fHkq/3d0MHZzLbVxr0Z5j0Tm+FsjZPj9uYLkXNgNIELCGxf9GAiP6RhdbZUezWzYc0X1mEVuEhzG
yL2/rRcGcWWCupDyvCiUGGSne557z5OfOK5lfqzR/3/i8pVjO28tKrS8MjWf6ou9zbcFuo4h8bJP
kxqJjk9BfR+gIMKtvUGX7aDYi1Lst8bFtZ3ZufWdgDOELaD1qp6pSORBGUbU1nbAQuSDEf1riXJ0
MwMGNyo4TE0e6TH0esSMMWNBZ7yByCuzt+DzQBqtIqUCEU0NWJ7rUfnsyI9qkfTAuLckEyfSI/t1
fy8sThy0e76f0eAzpJyPxAlTExfY0D27TUvfAmUiEWVHHFLnvqGleUPCGhVldMGgLk/tBLUcpF5M
2gFN/y0Jh01SvKrZ+5xf49q/j++RHkd5ftaPmHEg19OW5FEfhkI+ACffuTVDMs4sSh14k/ivoUkg
0ru0RA0Ksnl+z4r1sIfiAZiohCjQ2ypbe0jfooJmM4Aa4H9UDhEYXw8IdE++IoVQEGwEvdizppfb
LOMMMpkSu9zka925S/7h0hy17XoVEqfMgKUKhHgn/2R43wjHV943Oc4Gyvgv6Vzw3rsaHLVaI/KS
2hBjcFIXGWnOkhSqzX/JfQiQGgp6uJWAFwaQBu0c1zMYacyQRfU0uEB2QU9QysSN6strhQtq4m6s
UHdfFgdJKCTQ1JPeot4GlUrPgWbxDFE9pn+7f5zohgbaFt09J0eVkDI1bMXMnknf1RSkZB/yB5/t
Q1TVmo4EsRM95MMTPz7gZbtW7aLRcv/YRzEWJFZ4ud8UL4NQLQVwvg0u+sPBLGeknUnAMSdtogO6
flXr5f54v3FIFzfJjT3qqGVypoRY5MEV7aR5kiajg5CmBcXmDLW8zO6d8Qv/O6E14k9mk9iGbN7/
hG8ZwnufQPnKbs451RJkfVT2PVGPDZp88qwz88ip0bIa7RQ0XvRceGzjxqjyd7n5HAHam7INCoa6
mu/i4FdemjLEBoddUzSITs5TZse19KAy0DtUe71gTnVTbhqZ2/Zir48r9YDlTQPEkoqsP/AHtLf3
Gllu20AZXKhLsLpnz/9VGwjD4u9AHypr4O1ga9yfN8rz/7NygOR9s9SipEN5r2LU0GPJM4M7AOYm
GkVeoqDjj2JIejA5G54yTuB8Q9P6fbPLO+bCLuXGhtJvZDGWB7fm8brvjDDrLQnxgeidUOCJxdjq
mVeusP3u0Gqb3gcBmEZCnsi9ZATyWxoD9Sv1egglzmyXr3wd3bDzz6woqOSCFVPGo48KWxMV4ltT
h6WoxIjI4c+keEB+L1FRddqAo0jpGVJtvdWiA82a+o/dmXlnTiUCsks9BBNGRBOqj9WQgs6KZLC/
gGlE9iDgrmaGp43E9xPI3pmMt6uQM+AOReEia8GBA2JqQ5JOwk6BWLp8GvNtAWbl+4u2NC14BQF0
hrQqmELokKeT+0z2CrV1q+EhhXRREZ6xVwcx1OMug06g6xekH/dr8ugLexQtWgL4ANHWAtogelaU
MoNKGtO5E/tSc7k9yXadl9aQpabQ/92DZV4B2AJxGXhKUNqhgQKalqLVQVQ7VxyOhRiQrn+JGUvm
kZXfoVdGPK9MKZXN+MfejB8FnAW8czS9aScymTRxQueOcZs/DYPPmwXsosVb1Fm0CZlCAiGbEIv5
xPu9sk0y6Ffe/4aFixEkvQAAgUkTDxtaFLoQk4SvQq1zz2rAI8MsEhZNlMzPZKr0ZK2r9rvgSPlp
QICBSYKPY0ElSV0VyaS1TJbKvRvLY/YwiRJzTpSGgXph7MugUGny7dBixwtFNRp+A7blDHX/bNRa
Mxwnfs9MKkQWZWHURw8kWwiPC6tVIlVvm7LdtaH6DN1IwVD4UdYnBYzfnVdkeqnBmUHktjEFSH9W
XF3YTBtwFtND91McG5G0YO+2RHZEKrhuBfgbSSinFRe/tJHh80AFghoIAL3URh4CtvTDNEZaJMle
wb/+KDJfSv/YlQ+18Hx/Uem8/ffGAmAYiAPUFyE1RkVuidr04GbJe1f0TE3cQKt0o3HQ2woKUvS/
O5AOAg32Ota9nioMUMVrZXQaVvS/H4CwGPK6KAbSKMuia/1JYcreLUXLG1S7LQNrloAtcgPkh7tq
2mThNkUlXxZ/sO1T3oLguJRBF/OWRf7p/mwsbXEZfM7QqoSqA56B1xGmlE1SJ0pF7zLeR9n+GLVj
XJBKJkr+sBqgUymPf8aNwhNq4QBuA1F9bQtkY2kfZG3v8k30BRgmiRUZMVh4lH90TKFDAbjlV9BA
y4t9YZO6Tf1q4Iuc73pX8JgfgmpHnp0XuEL9bZ7UNuAtxtiCTYcbiJdNBt+souXmCbw51ehj0eZS
MwsW6etBT0UDNkuu6d1U3InRpmz3UnKI2yPUehszHPQcXTpVseMiuNDJyA7TGhPT4gpffAB1tKo2
LcVx3m1CwJhSkpJByizvJII8vAW1mJKJKzH+2ojnD7pInuAKl6NIxjJHI/cwcPWmTLW91K7lHxfv
XBzgPzNLPVuYHhJqWoSZHZna4eLSYPEqL+RNyAwEMnbI1sx6b4EVSSSV7PvH5j/sqz/G6RyrN/BK
P4oYZJNYB1nWCxPZdvXNnJ6famcl6FpeQSgj4qqfJRuoPcx4FZLsNWwp6XvJOk38lAHfOZ4F70Vb
MbU8qTPxoDBbw7vzevHCwB/4kK16t89+9eFBBlO1h9d7ZqB9Dbmw3LN+583v/2Yy0YkFvuqZHP8m
esqbjG06HNIWd5cKuh1LwnOpgNayzmikkxy1bTZt4wS/7hv+piq+OZwXhqmrAHpVapJLPQ7nBAa+
M6gqnycWcJMCPhB+MJj1i/OIsCHE7HzIZGz6/lA0qqMhuOubSIcs6SYS3aA8lewT77WgP7aR6xqQ
VGv5jsSio3YrL8rZX9z7ZCpKqMu+GdoccwVuoWSjIsPm907DrPUsLk0N0mpguZw5NRHuUX4rGPq8
nSBW4UbaQbICM2t1oS5I+uJJtuxD3tpIwAsA5uHkq37WKpfJ0PgweSTXvBPPHPCCl/MDiMy2FbAn
p2Gye8EZ8L6/v4ILRwP4HRZNQOBYx2uE+kp0IgdcwcyzYafTdvAeJWEDEXRjFI+ltMZwuGwMwgSg
G8ZtSfdheOE0xEwq4RxmIEB2fKGHMgGR4x8sevCzLlqJPhdWGmP71xzl3wAZ50DlLvauRqq9Z1vK
+F9N3h8DNIAiGiQJWuNs7xZJrZesbI7Zp7/1bWlCj1u/Rkw/b0xq414O59vzXFwLJVP0Yj1iODuJ
dCtT9Y1buffLKRcpFkITZx1+OR89eQDC8UqNfIu4yfzSqMTGqJsj0xCl2ag4Kd7AgqhJBJKnOlZe
teXD5hCPaylqOv05hzsYMPrsgM5DLxLdjgv+Zd5H/xr2JpufNMUrHoIxmRXkG17R1X6M3ztO+oXg
XtlKUV1lRGqzvwRe//MN6JPEBwD9Ci2oa3feiUWrBQK2bFE+BvwZtXRIg8u+r4v85v5JXLoRZ3KX
P6aoOCMqh1yrBBmno1SOZeY0byXyoWNY71lmG/6oJCM6eOBh8dZU4Bc3Fl4O39kBFLcojyjEnldV
HAPDba4SRuuhVTxEzdoWWwhr5mfvHzPzzy/2bz1kRTSqXu+yo6OGo9XVu1wfioq0735rV+2x3akT
ATVRMoJ8MvvkVib4u3ntZo9ffAC1lk3BRVUiBUgGbwarcyG/EZLYbO1ab05HyRKsD4ZMxiFiyWg8
dInT6IPd6HhF5M7jylrPa3nzKaKIbnN1Tj3QtC2+N6YtqklIyCUPA3TKgUFhQSZaGUn1FkU24j9S
i+fyrakbIky6Nz1o7bnRW+/9/ofQhJz/7O+LD6GeFGWc51Ma5kgLHbucvGH+uXOdOo0CcQI7hbJo
ghU5K5He4d3K9/spPnOV1Ux6HbdGU1pgAImPATpUs7+kk/rny5C9xwNvTjTTRN41QmBNDcPBFbr8
LdTKn2OzC9LP++NfXAf0Y82U8mCMph8XqtCMEhdhHbKBY5DVBXmyx4aGXGVm7jVgvFzDDy6etbmQ
CNw0Llz6rGWoePRpGw0uyD6irVBP8ecYRNlKP/niUbuwQh21QRO8ROFKzF3cinuIFvu7QggCK5ca
7en+DH5LCd1sZZRWEOxokDinKVLUls2qsMEUIp7qrMYat7zN22iaf2aswC7esFus4YcRbdhtbY7j
Mbf9/Wu8GS3to7X8TWG2Fmf3VvY7+JQUvW43+LMzn0Ir0dcCgqXgXMND/c+3Uh4A/KxAFBTwABEf
kHwkA4esgHeA5k/M80QtHc8/N4f/JhN3ZZby7B74OEK5wVZmikPIfuTeUyds1OwoAQaWngoOXub+
oiyu/8U4qRdkHqtcHKjJ4CpdOG7zYajMvO2qjayGa13XS8kYDA4prFmdEeeUGlwFlufUD6vBzc1+
21i8nZ04g/khP82rC1r8vWxldu3cH+Diub0wSg2wY4a5LSGD/2R6bwdFsFAvqlzcV3UgkSAXfAIA
sLIS7i3f0BdWqYAyBZuemgUYKt/n5uBIzQRo87FyoKdWZQcwH/Eesromk655jeX1/DPH9KOSaxFp
eqhsu6zUHHm8G1BgUpl+xRn+h+Pxrxn6MkigFNc2BQpdGtL8p1hT9Y7dhh7hlZ/+e5cFROGemLXY
c6k0gbQ/P3NJonVaogHjqcfHXAsaPTdkHT/VdAU50yaEYm5owBlvpGHSG88CPNmuMt8AAskQuVOd
vWv1Z6lsmE+f+c0PO3Cu6bK49mRZKp1dfRy1vbmK6bJYwFFKPdOP7Lp9bCJXFY2x36RoDdAhXp4b
UryLWpU0oDjS/j6xe2Wf2ulMqEHfmsHSF5mvh2aa72PFbIpKV4q1+v/iewn3rgCJOjAw0aJxjJB1
nVjh1vDEN3505PZdZsC2Y98/uv9huf81Q4Wbnuxn0wyecCPGEkHTgFKIqD416RGtPmaJZiWEPDyg
IqqRYK9J2BAq4Go54o9Ucdj8ODAFScIdF3c6H3IrZ3xtDqibM2TEUuW7ZnDBEaeLcaBnniUx+WO7
SoC47Dgvppu6jAYvVzqObXErxLkVhftYeyjL6L3QTlrkZH6xm9h3YTqn7DZqHK9tDfBebhl1X2pr
gPWlQYOuABfGLEV5o+YbqkEzSPkI96KUw6cYdrMdcTCGQub2XZpKa7M8b1o6Zrg0KFBPgUYTo6AE
iMB/qOWTwDYERLhtaIX5NuXXygVLdwVKiyxInWeWRJqBRB0bgR9yDyf408+/6mDDgi68LRW7/7q/
s5cMocaOZA+voSWY7rryGKlXZyYzdyhLYyrgxJj2uah6Z8rDoyqueeuF+h5QTkhqQn5v1peiPMMY
433udSiNTrlix+1zP6QQaet0td0K2k4ruK0Q/tayv+xq/Y7LL81Sl6DPNUIsBcrohmAIqbdh+Rav
cT4sbY8LE3SNfJKGMc8YaDJ29VvfHatqgN6eFSYiUWO3itdu16V1Q9aUAwoBiAxwAFzvRib0SoHJ
mdFtAqRxYjz7lEe+ddS+dQJUCv92k6DxHtRv8H8odkNp79qYr1ZDFARQwRQBWKmsjv8UPnKeKPHK
vXF7pq/t0EdMjaMk9GGH0baN8jEpbwV6Qc/3B3P7mrk2QrnypksgwBgBGQOkQ6nzosdumXxkrftW
Fh7uMAPxtLn6g2wqnd6G2OHIdoDKu9LA6YP6hehn4MFJa06M4deQFuk2+Rsf/mTGl1TaKePPERmE
ImAMCaiBUoycoPkRhL9EQBvGbaYWDi9u+NzwcdP0bQ+liZVpud2/199LzT3Q4qGk9ECdpflpnB4b
pzY6maCVRfZXUMNrlqgFSAFUQbsMLFXKJlA3sVSasf+KvjydjVigNVYwewvYGowMFwTSYegvRZf2
9e7FoJggHjSMLE4OQhc4dWFW3dMgDKTs26cMbEGq1dcs6eOJAFQSiayOBlsSenbDbtpO57LPKAMf
YY+S0oZfa1K/jZNluHnUP8ABpqI8TH1e34Emdaj5EXUQzjPVqhxJXIBfuIujXyt7cuF8zVeKAiQc
uKFveK2EnFNrwHx4V6xwRQ86h16v3FTGJ006Q+qmKI+dHJCYeap8CV2QRMofC+axAcwo/B1JuyiI
fqTqTwV9b9Dsbt8gQsm0vpU3Kxtk5TNpnRCfK+DCPJF3OzHmLVDSmo1ShlskXONTMDZr7SDfnAbX
NzvuPwBcZirTudhGPSFAwZakMbCs7i4nSKeV5CjrX19fov512r++vr6/vz88fG6fkWIjv3uS6D//
ellgH3kc9PfNPDt0K2gRyHIPmlbJDfbAWRDZHizJAiPSwbdDu9kJtmcJ59SeHHnDmflRNllbiUiy
jZ5Xabtv7+dZhUyZ+dchu3HTuh5qvion0DxzJQATiNVAcMoHuRXzXjtrEMWFVDnKmrhPwEAyQ4Vp
5RkuiJSwahXZZbfBu2ZNDkhdHjJTBkf4/Qnm5uudXuCZbgf0kuhZuUnLjawQCWOryW5OjqMOZnD9
7eiTXyIpjdP+fRuQnrzcN/mNXbkxiTYpcMjM8RtNSqagNaIAF7nsGrtDdXKP1od1MBJ91LWQfFmb
I1qniWsRuJVzfXIcR3e2pmmTCIM3Hncr9+rCgxBTffE1VPwTTCibs3khuwoJzbwz6mcA+UI3cnS9
3A/bBNmk7Rq0ac2oQFWVsaMhRDtgCvDgfNE/xq8yMYVXYT89QNGse2mgJP3kP63M+3xN3Zl3GsDJ
hhGe4EGJeTcOxsfhaB2PmWEdA50hHyX5mifdSqE2R/JN9WBg3p8ion/yJD86j9KpJc7KRqB1ZRB6
zlMPYhi8UrSZG+/69qmyRPbHoZZd79CeD1a1T0Jr/8pbmmmj70fnfj0C3/l73Cpr8MTFTX9hePay
F6ULqAAhPczD8MQZvJ4ftKeqs8sY73+rEd7uT/tClgmjBEHUd1+0iJaga2MD6DvykG1wwlIy7Tvt
uZ9A3nEa/IP3qoR6dA4gPLYytbchMKDBkHgCIxTaDKBDdG0TRMRMHw6+6hZYUcl8LuzcWRnW7d18
bWIOZS7mMAuhpNx7nuKytrgF4NaMrNBk9I68vqKa5ojOKhRjzSJ1UgFEaIXEZxR3MDqj132Heah2
8TN35o3cwgZ1soO34h6/qxLUmQGRK4CeGiSGwblAbVGZK0feT2qMEhz53S7QNbPUvwIDfOV6QlD+
t3IrI+fSLrelXR+AhrDmOUhtn7DWOTFCJzIGcpLsikRm9AiWbBKT+etb/KuwQyMhjP4K+KLe76RN
cmA2je5bnh5sSvDkPzGWujKixZ1xMSBqN8pplYaMUimuUVj+43N+XOvj+y4QUFMGRLoKekYQhM6K
tNcbQ0GZvkk7RXEbQ9SFnXdizoUVWZgxc3Lij8CYHH9b29xrbVVE3eVWsAtIYzd2jEX0zjzmAeTe
jvfQr9+rCy4QtRq8XoCtXKB7iNQuzNQkVF2ozJmt+VFtFGva8ybx3STUvdf7Z2QhNQZsxIU56ozA
XJpMWaS6rYn+dEDzLcVEHoho5mduhFZkByZiaqIY9+3SzZuzY72yS50U36sDsRIwTNlWt80mfwjJ
QDrQCLyWm87uHjzzvsEFf/qNttYgWgFWErp3c6ogxB0lg+p6dmQITrPDwlqsU674nDUzVDAqQDQM
WVOYQRjoDBv/UbMjp9CV9/ujWQBPQJsF4PH/Gw717Egg8ayUfa+6b9kGDThW/AhE7Nk/yPvJbqGQ
oeCKRFLznVszPP9i+uiAeQ666WilAl8rNUAZoXyeSKPqNvtyK3/K28SoTNFQ7PEp/iGd7g9z3ny0
MUgvIHshAvOr0Ow7bOSVXN8FmiuUZigSeCgU0Xy0B6zpcyxFs8g+/2uJmk+/EQKI4UWaqwVmr0sB
cK37WjDi9kk2e07nV0K62YXdDkyGugXYheC25210cTPVaF1ppjTT3GwfPclPvLEmebY8c38M0NV+
CAlyozcbkA+MA2T42d+zlriy2ZdnDQ8NaGVJYAmk0/cApWhKJ5eaKx7Yz3LL/6x+g8jM5M/8ypty
0RKihBmcgyZVJLGuJ6xNPbFVml5zQZ9RnqMfCuTTLBQzwe48fSor227ROV1ao3IcTSx3oeS1GtJz
M1wMTTL5o//IHaqd8sDGevUB6Uk+JWsv/IWLbw6F/gySuskjNDB7PAez2hG8Bk/iT+5Xu8Z+vOSg
Lm1Ql6uWFwoXxp2GgDboSP+JjrBj9Tu3mhXyjIVag4o7HL0/eI2i8YiGHXChBxWmNPNcI65Jcuqf
N/xpNHRJr/ecuQ2PyfN9X7GQKIJBALg45GLQZEyzSCZslzFqA4PsViGlHeBJKu1a3J8BqsLgmSe8
lQIDIOgQLNXbXf+1yoKyOLcXX0DNLbSHfYhZ4QsqAw1dj0QxA0v4qm158/rAGyD3eE+eI3tNXPHW
lwAHMRfPgCkBc5NIPdRGtUo5kEF5rsJOlsdvyorbTr+ZprfuT/CSHailY27BlDhLJFwfwUou67ot
asZltWKLOPRHOfmKA8q3ziz4gV0JEObfduUhRSQXOGQx8EIAGxXdPDYKMWQ+iph3EwZOOO6rzMih
zmDyQiusxJvizbohDQ/KOpSjoJ41I2ivR8YHgMeMkyC5zPTAlVu22KnRptCIgk40j3n1vJ8hlEyi
AwuYif80DScpJxL/jChNVwR7+Mn6n62jeE9Fok/PHCrY+PtX9ZnnjqY+9ZXOoufJ340DFMc8y/ON
tjYaNC/IkE4C/19K2tc4IU1nyiUC8xQ1sOch3gn+CkLn5krAKHGFIq6chQ1v7hwR8ixpNr8os0D1
zLIeIXSqII0YgTjBTMKodAK+8M2yHb2VnbNkWRVn5n9o0IDseN5ZF7edKA1gB2Qq2ZUHBn3dA/jl
fYEvNvWASQ4lLbWVOs4eJW1cK/QvLe3coYTELEIlFFuoe6NnqtKHgoIM+A1wEhxhPGhsxFspexY4
UhzSwGrzLYjS5egw+dtIPWZarJfcge11lnMCRp9AlvyljbtpsuqK+PKJa4HGLD5434lVUwBVc20x
+UvyOywPaeOhh9Nuk3c/1TuJtLGu7vi3bCuJj6w6WWFEvN6q1L2Af90/nLdx/PcOBquZhNQfmgup
gcoiOEubCek4SNme8H6qgD0Gl2RbFr5T1M1oVF3CG3EldJtSqh+bRAZX11g++XLaGjznqbqkeUaf
Zr/TeYTQi8n1RkiVkPBCKpASfHiky5Rhc/+7bwEgM9ZOAzIN8SyGQMeTQsD38uSrybNQq8kGFH/p
A8/ImyCBvkEIAHs3QDFP8AZLK3DWEBIXlpRGfytuDXelSBJkivEYnDPJtHPrcgDlo2ry3CKClEPD
5Y8RjqxY9QQUJqTESsZycwqUl5Bb8T63yReYVvFyB9U4RDFYOhYUPVko2Yr1n9Pc9npdcHrO6li7
b4zwuW+2gGNK3i9xtctq3hDXDhZmMWbI5uAdLNGSLHKcC2xcZ/5z1GqqyTIoF/Ue65lj3gV2HXIQ
5e3q2pkCT9zyAdNZ6CshbTQVhgrhdlPry2YtnLx5W4hgVOE1Cdqu0AdB1E/5ia4B73pU+89VLCLT
FtW6zMaSPotlW5WQj1YLSKERN6Vqaz47QROtzqwmjKKNOvJrCIXbJAG+BmTzKKtDuAaug7rv/IgN
C1Bs+M/ckxroaXwYf7Mg5pp0NJRGeGeJRt+bWWgK3pETzdq3AM3JxZKw6THJf/B7Hv3fhZNCbysh
EapjP8fOlqJtLpkKt5MEQ9NelGdf1BVmbR7n8JRa2jlZid4c3NMgtp7vuwt/m0oQZ8jTHjvqxZNJ
4OO9K+zTx1Z5KEWN1M1b3v8ad9Fkp/K04oe+M7Q3tvH6RIUKf4JJ5Nr2KPQ8tA0K/5lXH+A8PMM/
jwygcSQotq2q850Ti6dGsljP4I3qM3lkz/2LaI6DIUU7TldMkSfCSXJT1eg9o2NMDfz7a07n9sLH
0l58JH0htaWkBGXuP4MuUTsytT0IpqBs/YOEumFz5ExxB135N8F3lEcGXr8yOJ2VVpbpuzBETRWY
EXAKZxDrjN+4nioBnaF9K6n+c93HZv44li9ZaQ6+7eW67P1qmH1X2GX7nk0REcR9MP6oWEPmbAW4
oEEiXGYjx9CZ0EeEsjZhCzPpDJGxpxGtCQ9JYkbeCUIZYmUysdNqhEtM6VH4iQqp96Sdm2hTgUqi
QXKX+SXKjwEoCFru0G6n5l3RyACZ13ATPsUj5FiybSOtYTi/ac/vDZ7KI4hM2okphJqe5UMtW2h2
JPVwDv2D1unxNoxey5JkThq/oqUJlzaa89+zU5Q7sWRMwd5vLFl65Qdj/Cn7G585i0CG51tlNFp4
bK0+yl5ChOoMb0Oy4Rlt6OPcPaKH/UmRLfDZKx+euFG65yTelNkRKMNg1iDfy4olToes2CXAlYak
Yza+qhcoHOcvWWUUilkOu8oOlcfiDU0q92/ChRschSYZAH2EaMitSFRCfFTqxmcZ2X9uYksudWDj
S38DJvzOAFgrIXxoq40+HvIG7Wom2t9qPUM/11ZWdXk8iGuiHkvX0tXnzEHdhRNJMogZ9bXnP4+H
VETbr1XHRo8iesCSPHhpRl0UTZGNDZVfo9NYOJ1Xlin31Sb8MKUi4z8zGUnTBDxHha7VCpFkC8xK
VZYSdJyvzP7tkx+xMaJ/OPuZQxj0VNfDRXu3IFaVHzw37AODmyeahkPgq6QugKfIZppE839I+64m
x40m21+ECHjzWgWADiDZhu1eEN3TPfDe49fvQX97V2SRlwjtxkihkSbUiXJZWZknz4nrkYA5aSsg
aO50HMdg3Bj6Iq3d1TsLXyL9pxFpzq+xLddpVIil3ErBKdeVHiR9obFXWnFYlZ0m0H6sM6fWEv05
F/qj3/DNLjP8wczTEaRggSC+5Wpr0JFPYlMshfy74LwlqPf10x5fCGFSqAyIIMED/d7lXKEfSQvT
OghPrSetqzAyDa2igLLX2qqo7aDtrJrbZFEHJbnHiHtJKseo7FgDXPnr/pm5LlKi2A3mLYSFWDhd
UxlHrhayNKppHp/UVQxIk/Cq2aMLZxXLVPQ2orKuiPgeH0AVdLpv+RogNFuGmq+EGxYQRoWJVTpg
McTaCJKTWu4zw658cPKs8/ioeSdJ/RNpbloTD+0W/L5RrVqvzczj3wrxeQBjQJDNUho5gKZvPQ9k
deJRvQi3MAUtwIZKyneggysmWHgAXqWXmE+ew4azEy3Iicwh7opPoppKpwFuyI76ugaKJ4GESBVl
VB7yYOGuvbGbUYRDJAJ9DSRx2ewElwHjG/JVcqoAiXDqJXKbeasx18jFj2eukVDsK+DU8eOFca+N
L/23Jm2LfafTpcT+b03o0hKyEOjXARgJuW/kmC5nT6tSL5eCODmNybT1I1cet0KluV7rlKdykq0+
fy/GdUcRW5ic7D3f32/XCVCkd4BwAZcLRAcFKLNfmk9FTm69wAtOlTDTYEU9iUd0fNpd4mZVRNJq
xS/1rlzvl0uTzOFKRnBFCZ0RnGYxkVhsSSIJaMB6nyblh0OS6f4I5wEw84vkroaaF8iCQKnHHKgh
zQcwVWrhSQr6xAzaqSZ8zlOu12J639J1UR9zCVlIIPsMCV6DjezzsvYHQYuiU57tRvXB7ybQ/qDX
TPxBRkf5BF9pklmlLUSkd1T9YDT25IKfh7Q1ycRdvFTBvQa44HvAG4kUOtinZ+HCy7XVmiKKRC6J
Tg3n9jO9hEhT7lF58GxuIkW2SQ86SpIjqY/SyVCP1bD2C6T5ICuXLUzNdV1p/hQZ6QPARWeCdOY8
FfyQVjm4sk6V/F0Uz131UHNHKYUkVGD5IVE9NPVHJ2UwJdSK5a0HuT6El2IrQpnSur9Mt7bf7DCA
v0TtB5fN5azEeTn0ApQ4Tq0kIRwy2mxVSVEDXG4+rSOtTEwECUvvl1tGQc4ETh+sBW4WxqgS14GQ
BmF8SgJdX8tdzW/69l1ouh1QSBOeeJGx8GK6kQH55U/AykNgfOaKuBznWHoQ5xgxq5P8Rx43oyZA
kwHvDbkm6dOAYLwOLaG19CVY8K0Dp4C3By34/JwdY8IssW+LCI/w6KSp3eQKYDiJU/S6NNW04Lvm
e4U92RoIqAQkWEDixzbbSG3Pj5oexEhwQP5ICuG8Fi6ZW85ZPDcxL+vZ1ebBN6PLP4pPQS0QQY9J
OyFu/5YAXXjhs/dRItCUqmMnGsiwUJq6tWPOTTPBkOpLBsKhMj7phaKBmmXgaJQIgCQVGp67Wq6D
dipNV//+bGh44aN3SQXikY3ApiAQJt6o41MzRmiYffak0gwkn0ZDgfOYLm3R61t2FkeSEfAowAnh
JmemN+/iYMoxRrSrCnbe6yJU1IdyOwnTI0TPZyUHLTZ9xKproS2ADIvQqisHbWg2XAUqBH3KrBgY
e7ut1W8tGiVQW3HhLp3ExZb22UFdbTaUm5DoRnsXGHwuP7UBMUaRTgKWI921CtKuaNUjurSvoQc3
bdGaytereImv5+b+wxSBVx0KZsh8MB6cz5VRkkclPhlpbYLKG7rnT9xE0+wZuW6pslu80Ad9V/Mm
en55fykKmo8qO2j00M21UQOkGizbTMN7YjGJRXLi8y50uVxHC7WeJMdIDk4xaOwP2QQFN0X3UjoW
/fu/3ovIX6DuBoQm1OV/Y/Szs6dIflwMRZOcQE2EbtudpJh9ackZKFk+7lu6bh3HFjw3xbhKMKtC
AEqqk5Pooudy86YlduNZr+1bSEEgYCU2mjC3RUw1SP2lhwj6XWv/oC5Wo69jWiB+dTgzSFHOgtbM
kYccrzTFYZKekJ6uzVwUwDgWQ2L631+AF2YYB13qeZJGfZye0ilCl/IWXFOBuAN7zLCU67zxjroY
ERvciqUf8K0OU9KTuJpyor3q7xBP1qECQxsLKbDQHnqC2tfTwoqK1zsXWGWAABGJzUrKTLwBHv+o
q8IiPQFuZiHh/jmeajeyf6JDTezI1AEu6c36qO4g/jrucH8sBV83LqeLD5g/8Hz3jmoImGKWnio+
M8ioGonlx2Nm3x/njWwKJvhsnExc4cs5kPtFnp4KU/WObW+COk6EWi+4MG1OXNfPYrVVs/WC1Rt3
04VVxhmqel1B8QSD0w7f1Z+UoDYVm/LbQJEJ3lRU2lJr/Hq4b/TGXQGboMIGNR0efL+JlrMJ5X3R
B4dBk564GC9KUKN+4dKAkkXbxTTsQm7V9uJA5SxfApTeSD3Pz3FgagAsQ06V1X1HBcdHoahNTgnY
+Q5RMxQCrmJfbqlfcALAWEo56U9z7u3F5+OxIUOSV4pT5HmT03CM05fAj7rvmDPq7hvvvXpEKrpr
OVByGHoVoH2kBJNsJchFZfKRqk2ur0zgEQmrulBRjOiNPxykgxV7iHM5R0rRUCwhGYIvaQj90GyH
qIpdCHkPGc0zFTeCrDRZb96f/ptHeSYBwy2NCxBFpcsNLeadopRFmZyQSWi4ztRrIvigR/AeNIP2
joKCtU7jEGxQPUV/Lzpb73+AeOMygkrbPx/AHGlZ5rMIolh4KEfrVuEBIW1DSFPH2xpq7BKNwTj7
B+yUg60DXorSiB3URNlxLRiWm78V9xa8YJaT5rHxMeMhMdKnUnVRbflffCagzqBHBfM8MjiME+/R
+DoW0ZSAPewn/OTXkcMFMkh5Kztsza631Yp0OsEjiZZ+SyvljfP2KZDYHTWqhA4IzuON51koU8Yi
reJNN2yqEDc+KTXCL+koXFN74eaTUT4HxhdoTbzMLle1RYKcmwYhOeXjulR3bRmTOLCRH5TQyxxJ
P20fWg1y+10kkC5+G8FA721DKLDEaP9BAbPc6NKLMVK1Rzfb6xg9joA3pGZVcqRfKrrf8gB4Q+Eh
j/f8/HS7/FYuqMJ+jIzkhKp+Z/qtWphlOnrEwJRbKKeqJEnSfF1V3BI71o0nzYwUBG/S3JADhZtL
y9BW8spYlTFLKu+v60GqATQYp72SlsXC5XwrBkDhEdIjiL7BWcaExIVW+ko1hXDokiCDz7odrcjI
X1Dm2fJxuVQuuXl/IKiFijcw+vjFHCoO8WXYgsflxKdocxIMO2pJA1qs5lkdbdQDwtd4Msdg6dqa
nQUTWErnZpnb0dOD0IvKNj2VKlHLo6a4Lb/TbRxQLt4Vw2qsFh421ygubHSQ9yKzjKIrAGTMEg5K
WQsBJPtOY4ccBJBFUMv6EgFWr0krvqIYoh8DREORxY1mV1PN5nGTAtRvgMt6+iuMW09e+KRb/gx4
GdDcaoDOoEJ9uan4UuDCluMQGwVGtwUPLaAjjfIkcrXiQoQ62Al56VOeS0PaArG78Ly8lR6Q4KIM
PLxQGgdX1qX5WPMCcJrH2QmiRESN3rQR1T15zWlbSVplQ7NK/IdKr61wSertZrQNo6I860Ag98h4
SFlIgSLqYLlXyFA+1HxmGhAG8SIr7lJa8Tmt1deucdDLT/zUVtQarhFvwcJCm/0koJAXQKQTvGL7
IXzRE5P3KFj47rvxG8cQOq0IwZEaRM6KPYbc2CiRkArZCUrVlJM2ft2BE8M1lvA1N+pDQDDhxW3M
6UkVIJHLZSjLVtWLWMpOiVM9cZuU1BTiWeTxUXj8UxFxicvxVk7wwh6z6/op65oqgL2cuIEt/52b
Nh5/pv0xdlTyWkDP/FRDLXHx9r5x4i/sMhdNlgm1PkVidur+4B0Qy7ss+My0lZIXoMyAilOlE09x
wdHFD081t/PwOYWZxNaA1qF2lxdWniwgSW+cv4svmrfAWUDJTbLq4dmZnVAkn7sECrPjU+z6gQjB
Tz0skoXctAeoGg9+SjR1suxC45iEWl3A3jigfXKNZCvZ5KvgacCaA1lPeUILd+6SsbqS0nVPzO90
59Xk5f7O/kVKML53jk3+5zuY45d2aDkODOyAHWhIiEEkFIQJ6Fyx737a91VtOhkgrQXZnp76r4eH
pfTrrVTwhX3mGq+zTiqFcp53AjgrOAgrB6+WPFoN29zD8AM8CkPzwf+6P+5blY5zuyzzUDi2YJkI
Me6WjgpBkz0e2TTxIG+xMqXNfWM3HkgXtthrVe7DRA8wRl3bdWCBjZqjN74M/s8iMOZWiujCFHOV
pnos56OEYUmHFO01yMSgM7jb1T2etqSS99FHD4ii6y1ltG97rn/2EVtYUXwfQUWAEz0K67wkbU55
l3/hp238A2TOFJscaFdyq3wS1YV8zU3nfGaZ8WHYPn2fTJhdXnpQBUDpInuA8NxicHzTZ82pbJC8
AjjBsmlUvcrJqg9Mp8LtZsyjYqcCmh3AgL/hoDuszbWd2K4+xVdeaSmv20a0R34yRZHQqJbYy+ct
c31s//kYxl1lrZAEg4B1jgq3C6wB7xqOQnUBbfAJcDu71OSW8mK3d/E/Juc/P/OQ86MX5DKYZ0lx
hMhuwIsqvwFXLCxSibCHExUhsP2f6UMxS1oNQ2+MUjM4YrUHpEaleFR2ez518YjjOotb6JNhndCV
PeY66j1B7XsFAlG51aGpPjrkJ+QuTI80RED3YUC+UzNwjfV9t8BcAf9tFZhQ8PcgmcAemUoAgK5u
qsEZy13oVSAKRi6sfK9KInnfemLLbbAQxzBLOFvU0H0EtvkZAYqQ+3IJp7KKkzbrobtllm5BPrdL
PY/zwpxtyysDzG1SS2rHceEwOL3k5kpAKu/fz9nFCJjrQkLSmZdbjECNB6uPI9oWBOwDsSKRRNRw
XxR+Yd5fJua5x47pd7Oe7fsBNCRxy8GkUEKLT3HxMIAYx8LKsI77ygpzR4x+4hmFDNUwoABt6U2y
my9H2Y5vjeUhG5m/3h8Te+3/tzk8OCDSiYQ+q2rZgPo4lXvs+J4GR0h7bSBrSWSirGpbWclmiCxp
vQK5orOfBki0cehFTdFc/H3/M24ddCzn//sMg312RGj60guImTtxtOlGn0ySSku0K3StSuLI5P2W
aBOVeHUh7Jn34fU+/ccuO9sJX8V+h+Enm+K5t7z31ike+YW9yt6JzCQbPHMZg2AlmlIDanp6DYp8
U2iJ2IezgvtH2b5JYW7xQFjmxpccK2REGggFrz5eSiHc3r7/DJV5Unhg6gXhOYb6fKRLJIIL2whp
o0uH4uVZBZZr/HBflAkH7WKQsZhq4DYYasTRGnH8pJle+lgGFmiOpsyuoaVSkgRIZSh7t6uutPPO
28hxQadphe6FxtjX0Ny4v89u+z1k0VBAmsWpmNsS+PRubAwc4ZZf1YCxoe3aQG3R8gTr/2aIcbCV
GukViNJwim3oXW227XpJ2On/s6n+GQvjYrkBmiVxgCPTgLEhwqkVbI0IZvDZgdLwwYTmN70/ptuH
FLkSFN+gjQf8yOUi64Lfyl7ED04oAKII9YWqqUjS/bQAbGhop/b2UWO34RJkgYnr/nN6zswyrn4C
JYaSBpjLgX8y/Jwkr77sEc5fOqU3D8j/2LlKfQSGqvOVDDuS8aknq+TIdavxhHbCeQcH753/UZtF
J5GpEfHPkC51Bd8IA5DD5BEAIBkF4BeTehELxY/QJwMvEfLo2eGsvvgLDQ57AiG9GHY2N5w4b7Ow
pvOpv3KAZ0YZB5i0fQMAFIxCq/lB54ASDNCjlW+BZVCUnQ+yPfFF1pINj/MaZHgV5QsxFwuP+s/y
wr0jeaWh/4EtoQvQpOrFSYDrV9JsJTXPrRRbjVd/CKUt853VauOm7EukVs0A1HUZpHBi4alDs5QY
5JvYhxrSh2a4beJtU3/hemDTYVcfN++Zszu/r6AoB547+DVVsRUvNRvj6LUraTC9yu0xJY/CuCkg
eH9/WeaTdLUqMxccnDIiNfZRmqV56k39bNbz6eSvGokmqe9WnPE5DYql69y/zPv9Z6BnFpl9II2B
WE0tLCpP3PrZOwrbYSseS9PYhAshx23HdWaKvQ3TMAnKAabq1BLsZ89UTWW1tyD6ukr2zhITw22v
dWaOufeyMswiwJ4HhxPMcaJQ9FQd7i+XmsVDRpfSOSxY+WoemYsw0I04RLv94BSZspmmdu2XQNiK
RHFUkFsEbi0L+KMXCenMDBkAH2KIKOZMuI4q6X8Tr879jyDNMqC8zSypCgWxvPBFfEq7EjtXEZ8L
aWHbXO9TFZ10EOXR8RpGIxvjmvO6GCQ/F0bnDdAICx5xKbC49okwgEo9cqD4Deqtl+dvGmspHAsY
0PzsmatoDRI65DNC2SrLHMrR72LRLcSiN8c0a53BB6M5jO2T8cDE2Eyo4zjSWw/8VkQhW3BsZ3jH
/TP+2192ecgxpDNDzPqIfAPJvBGGcLpF2nwhxSitxxfJFEi41azBCje1/VNZkEAr0YhgGsf+62lJ
I+v2aNGZh0IfLpPfStCZg0NDgDooFSZYVKlPKyrvOHMJ9HB9gWOgUIace4Hx81jeBsMr60xN1NFJ
depB8UMvLSEy60XC4ZtjObPDnL0Y0nhTJSujEz3zKsmqFZeS6rXiH1oxX4iF2Oo/zvnlmJiLgROS
sGh4bXQGOya61djg9llBLHer03FPJlBMGfMvWllgR6HxqoB/22ZkW9GZ3cZbjMCvg5fL72Ei2zI2
8lhIdXwPnkpJZHtqDYW+hVHfNgKKSQQMIFlgsaPl0CWS38OIKtsNyrzjhFVsFtzWDYc9D+UfK0zs
bAD6V6gcrMjRa6Y99qsMwsKIgRLpo/ctQ0upNCgLI7t+GKB7EGLPoPzDUcA5uPQzcqCP0OKBTS22
I+NPH620Zl8Y1EAz8v1jf2OTorw2kyjP04gKz6WlUUhlqajLwfFiUj17oGbceYdqaxzvm7mxVKBY
U2daaLzroRV/aaYR9NGI63hyiojHnLWHwnCmsLTuW7kRHyFpBezHfMfACHsBtEXTDP0UTY6WH/LH
yikwqrRYSy0BDHAAYTwIzhP824LZ6+WamQVAQIFNKKhX5XANAaMWZxid7nLkkG0am7dya8IjiLN+
WlsK6Ajaj6Wk1vXSXVqd//zMV6LzZ+oLBVZrWaFivsuAqRmoIj37UUSbcL0wyDkwubwfLs0xO0We
20KUBuam2PYCV67AP1M9d/3We4yTVatxlixZ3MyyHEDOsPv6v5lnd5Afq9BPbNLJaf7opx6IoxxV
YBuaQdXKt0EoESIAX6oeLKwrS67alOj9yLNscrKwoDL/Vqqv4xuPXFDf/70/vNuWIO+KjmtgR3TG
X8p1m+C24LBN2qeIO/HeR1D9lbyffIkB50ZCD8s4a5IDX4DN+ivqe7ZrdKNrw2IMJidqNbOMQisu
Q4ILl0Mise7sMqeFl6D12BkF7qH46Jp6gdNYuL5/5y+ALJWozBhlFhE/JQDrjk0yOcEmt5rAzIM1
sGqV5T0Fj8bWo0/gNX4IfuLX+1N8HbvNZueeF0D+wbfATLGY8g1v+Ni/I9AcKvAUK2GCHgJpmoSW
2lZ8vG/uxr1xaW9e8rOJFtO2SSsdvmjkXW56qj9zivwpmphDnRTTBvmShUvj9sRiQsFODxzQFW8r
KCLSXCtycFjaICyw3OoA0OH8ayMTj3xHKN76C7fjTR90ZpJxCnorDbXfF5PDU2EHIrStstHIUiaC
hcVgr2Aq/7HCsrFWmh93wQQrrZUdRPo8kYBO68PjV0fefXSn451OkxUY+0yJLoTfNzfrmWnmJtbQ
S9rEPFxAM5U0lFGDniqQghzQ/bqwX66vyMtBisx+MdRGUHJYkkHYKfqmmk6mMtkx/5wnb6BVKgIF
1N8rkfdpUQgbvBToWG+adsHRzlHplZs/G/B8DZxt26rO9HowsIkM7z00vuJh4Vzc9HRnP3+2f/bz
9QldTEFQzmuZFo+695JIB7E0Y3np7Xsjk4POFEDU8TdYjPHuvLSUVYpXJxV2zWCD0uVlWg+kWDfr
xNTsQ0akrUDhCGzw06A55nXR+q3r8tw6M4+939YdF8G6ulVsVA9oSiGp4FZrzQrpQPEB1KOVKbsR
OEXlHVLsZCGVxaJofo8NoGRzHIlHq2owHgj0Y0Lu15jqxq4t7gDMqeXbillbxUYckZsFHLLRCFLO
YmJDDzSni8mOW+4BfHVoq4PIDUrTzCSg/DXWXdBNTv7StDR+rJ6zo/ipdWa271/FHbp9IT0GbdJd
f1jq01ZvLsCZbWajaUqiZzLfTk5plWQEBrjaVMdh4/0F0+cD0i6yCRzRyqef7wV9UfAKauk3yD6t
02p/OukkpAZ9TMinT99XzzXZgOqIcMA9WZ+OTwfL2Vd70VZos3o69Tv1cSmmvOV3zmdu9hZnx6Sd
Ek3MU8wcWNWdZpc6EONYcDjz/mdPOuCiwKuDzxIPSCZ+LOosGZN6gu/2E1fJgxSUR7W+5ng+AfJw
4ty0R8+nlNUdzVUQbGh5uUmrNkJ5yJfs+x9zy+ugNw4vEKDL0F3CXM4N3wljGYqTE5Z/tOCQJQve
9drrYJBgXQVIAqhVno05EgD8PDlQdKeRKUBkrZOBOPz+EG5U6wH8F0HQiO2O7BMbYIRiLSdaH3mO
fipfeLDfASJIE3ugvC1uRlMlYOFLrP71vtkbbg5mwf0HvLsgzJztlztFCUD9V4uV59hFYE2vaUk2
3Zf8jJAKIrmrgowb+RVwf1DOgEqFOw4LL7sblzPsq4iscMDhZlj6bC71pb4F+ZezMxKqbsUXbh9/
ZN8DETfGh+H2Zv5cHhsQwdZrhUpHfr/UtnvtZMBEACp+WeeBupZYyBoQTJ5XiKrn+CkIOaCBMB4V
7ogEGRKavbjwxPxNU16emktrzKkRmkIwckXzUKHOCXcIPzky0+iIq95S7PARbI92vFLNgSAtSJ4f
VdMnx/0rUIt7gabHfjNYvCna3YoHKGCyIERj3t8P1ycJWs9InaHHG4hdADYvt4MRTLGWx77nBFlJ
ZDQsL4mtsD0WuFYuLTAbDsSEidcMnOHIK85W3upVfiqs+tS9Gqdqnz9lK+EYLGUnb0TTl0aZy9xL
0eQKwnTPqR+b3QRe5snKaEwyugSruOEpkA4BJRsIsCAXyl6ael8E6aDj/QNZeahW7VNLih9kIYan
v79Qtw6uwUO/E8awTuJvOH/m4r286RuogXNOClYiNzh2G2mXPOVuwRN5w2+8dbAfHeUk7/yDt+ec
JeZMdqCoKM6N5WihNUC7gwbiy40ipGo3lIXEORxSdH74nRUdSaDRWUk1zcuFwd4yhiAAWTqMFals
xpjHj6KaT5HvNvUmO+J2Waf+RPQMjbvTApUC6w7mcZ2bYnZKM1YVmkFj35U8bwNVO/Tol5xd1kjU
+dC0i5Al4P2lJwr7uGSNMoHOMPoFqHkwvur5oEdm6KqbGN4WW/Tr/q65Cur+Y0me3T1qlEDoXi4b
UpFSBqkl7AeImToiLezEjMxqh5RugqAF+qpWRXI7PRjHJRHQq0PI2p5X+WzHqnUrRy26ARwD+kOt
/6xOq75f+264GYq//gROyfD7/nBvzivCd6DOUc9B8/WlxTEXPa3mMK9CsxIVsxx4wr9FuU8073Hc
aOG/DZl/RwiniYo3fCiulUt7edyLyRRj80xh8pQMuVl2GRFqH2m1jXQK0icxPPne3M1c5ocoeUi0
gtZgbJ9JtNB/VPyIU0juT8FVXMF8E0sikwhDBXkOzIERECQYD962dePT2MNLxE7uoCFi325moVuy
CEC8dZbAPYFyHQKkOad6OR1B02dtEBeghgOc0o3+FK/ee3FoVxr1Ib0ySXYdEM6RTqPNbZY0WFhK
MNxesHxmnFl7oS/bUS9gvIQSQGoNu+aQfqo0p7EbOkpAEZyPu87in/bcsUMn11LjPxuCw74sAgkw
0wwYiI+ZEDyX4R5bSDm7frZK20MdPAzeURSW2raWzDAHWsr6UShbmKn/dtuJLnhDNhz4HQSob9Ge
Pzdr/76Szo4srwhhhgAJjlfv3r2w2vhtvJDQ+02/nIdEsw1JAZMpSghg72LbswLonOCd3QUuqChX
ha1vJzPd1q6ydjlL/a7dHB2NW8Oc3OIBHLAHD1ma9RrlBhSpEtdATf/fH5iL72FugCTT0a8CHle3
rl46/QN1QJKDIg+cZe96eRprE5ungmxw9V07cUs6cK2mJwW5nfvfcePwXHwGcyfoRqhxoYhpSUC7
awDabkgPMgdW/a0UryJlwdpV/RaroKDAArWeWSUKz/7Ls1qlAbry8iF0gxwiUTEVXpuMjCMBhy/U
A6YUoOHCkg+DhYTD33HHm0FJcrRu0PX9YV8VYf7zIUjvgoIT6ZffuOdsy/VaMkqB2oeuMTyJCsmk
fe9DPjccSLCOD0h+usrSE+C3G4vZggpCKDCBzzh45HwuBy8M6CAbjDEE8Zij2eWAJn670raRbIcP
Q7aWDFsu0XsOEZFv305JoDt4D+X6whpcJdfnoZ9/xnwaz4bOQYut99UpdCX/sxdqWgAv6tWH9OiB
7GzYtcWzWJgFdMLQls0pr/cn/sZdic7PGUMN1nDU2Bh/OVQBuCh8LXJj9VUHXa0H8ljBI/FHDsW1
EPp8WbHIonMV1wGXANeCllwRGdqrdiEoG5VFnJSDm5IcCRJw1tKaqFS0uqNKpzf854+v4/togkGY
TuS1IrEJLRnkTwrgGCZEKz+/ikQTnSgAxeuWGGaPhxE1eQT3O98skCgDERU0ee7PFZtsxVNZx1Md
dU8kplSQZF8u1FQYcdsCAut2xXPI+QT6zkqwcBCuXO9sAxH+3JEPFie2gzAJgs738m5wW60gPcgb
Y7St3h+GwLYpavNAkNvjDbSMShgHs+htw/WJEQSjO9IPd9eZa/pWmdMf0EmskfUU6ddAXkPykWIG
32SLHOzMBCM/cL308HwALyohm4/nzR+oqJivswDN08ODRMyt09H3vynZ9rZMVHJEaggP2ISuZ1DN
Xljht5X5t6Off1srhuxfQnv6Vz3IaMmS8K/fna3g/6WV/aSTgeok3iRkjySbckCKfuVIq9fefM/I
yUmI1dL7c3J1DJgZYUI4veKBRB19zMhqqp8VzuT/DBm2Jg+Oko2RLeQDpHmCLzzPpTm2Lsl1ed/K
Gszt3A+Xp2ZMXnKycb8/NqtH13QPm8rCX4613X6unJ9q9bY274/3V3f43hcwb6s0HKK0F/AF6kdj
Vo5KNx8H+8e2j5ZpweeTJ6sjK5WsiLW29g59WTsWIUeyJatPU6dLW/KWRzjbkKxiqTrKsq9N+JqY
lNabRhepWRfWl+V67wI1jIweBhqIWwCvgEvub/vD/VFbC12YGTb9ZrLqnXxIwgd0iPJm9gY58/tz
fh2TM6vOOPpa18ERXuIj8uLIA5wLrLM4N9ARxOjQUQ6+OW+Xg78BTaI+sD8oHccZeoOXgrulyWZC
1KzzPD+T8Rn2S4ZD7b4dcsLTXUxcsLnQZ4LDR7EH3mz7scH976ys43blPL1KlO5ODziB30vLf30T
g1IdVO4oNyCxjL5x8dKzel1njEUIYsZUBD5mU9enOs/M8iPMXsGqnteRmfIOCEGy0e09ytdA29do
5idoRDCiJSlyVh51do8QsZz51IE8BLktczY0Tot6hZsS942DqpvZbPxdZnL75DCYmU4UiL9B8MAU
VtVa32CCmhUYbT04SxO812Zp/43c5pQtwf5vzJGIVwXiNHDuAmT8m1I9DxNKLquFLKjdMMsBYkYH
vYvLKDa9wuNXhug1lqj45UoYh8YCI13zR85EYwNO4nQfa0liJmMW2JkuhlZmjOmqr3PO5TXVt6aQ
X+oWub4p8a0yGPLn9CqyVcxOH0R50nIxqt0if28lCCunT9Gw1PB97URnI1ipmchWxVPlctOUmhGU
nQEj6py1fUaj/QRSGp2oS1xhIA+Yf9alu0R9AXtClQB8nffHpa0hF/NSqrjhGVENOE8SQPQmSJNA
XV1ufeHTl7vozxQMCU8h64OWVI5rfsYR0rIrtCZ50Fsd08ypevClmiHEZz6qrBT248iFf/MkVmft
2d7A01hC72NSIBzvjdw7TEj1vVRZX4Cjq1dAS9JVHVCUXcV1/lpCUWXVc6I/rIR2yp4DEKYpNFKD
AdITXgKgjQJpxdU4YS8Rb8g5YZMoXfJadr0OFmypGtCQ3cvNdzlE+kuVl4G0KUA921JQN4KgWNSS
6YUv67oGOViZ5mPhKEUNciICQjs++htImuejx0/3IGgFiGndT3YuK1m+CVsjHe0w1nsRLc9tG32N
LacgmJOkqjEjpZsQSYQjyHZUv5nGioyxFII6pohlEO+ogVqaSR1Gyl7O9Tzd1EaGhjihCMGS50kt
iKBUJZk8Ok4R0JdxV0u81c2aYVQqYz1diZPahmt8CuA3nJ83342P3QOUspwnFNVdULYnPCBxuoYf
DPYXtXnNdW/AoVaaUN3JPQc+8xSUGht0OQ+PZRJX6NPPlcIJErXpzK4Q6och5f3XKUqbr0pORZ7m
INV1xSg2GqCYQJlUaqJRriKezzmSjHLTm8LYKaaSx+B08os6AoF+ocegH2z76mcA2ZdgKlpeJSb0
oUpcUNIYRfYYSrGHtx+vbIomFX9KCI5wq0zOONSfMw4cJrk+THamzcs9SK2mED1JmwDUZ1zjryAC
kT57Go9+JDFUfFAzRUHFmQ2a9SdkbONepo2R8ak1t3S4ST0zc/dVXByyLEielCbJE+Kjrzy006rw
GjKNSfWQe+F/UXRly3XqWvCLVIUYpVfYk+04ju3EGV6oxDlBDJKQEBr4+tN+ufchdRI2aFiru1c3
nR4ORBHiN63CXcew9rTTJMvTrTHcPYSYpY8EeDr8N9d6JHeFhtvk3Whdvl00Jk+mNums+jtp2yA4
JOiFn3NSLEVrI8aebQG/jE74qo+3HXHJe2vNltETL2fxriXb33nhMZA0kc1hNruKGKfRirk3slEP
z8D6wPcaBrcj1LzOLewP2OHleVlhkHuqS8+BVJez/TbPeZMhpYXDA5/IbSxOltcDAr48EEJ4ZtHU
peThETKJTPyrMCYJyxKbqus6CUq7gjQa/2QGIRQb8TUummLi4bSPDEr54qB7ug9IeyaPDWZj2eNG
MLd2pmrUQDCqo8w7MDH+dwyWf419Vj8HvMbnPXP8uihomTuYgce/HsaIyE0bAZF3NDvAxY3aFW9H
OU7fJIGd+FDVom/zyIFl7X7A79c9lljbxL3+nsnQ4Isi9vA/zEYo9EgWho7DNGLrO9x+c1s4zBJB
ve825C/1cPWCa8nKl7bZFo2ZoRjmN7rPbu6AVds/UcV4R4lMI8xLKvGgGsHNeWV+4N3HrNotag6X
J7xFHfAEacYCyWTe7mxtfhBTKHuj07544LBTf5yOXopzZuzHDa8r8pgmCvABlqrm27pWcv/kWb7g
bc0j+UjTyeXfxQUDy5h9x4OOR72wzlWSjvD0GHPE0+oMdk4OiXBfoewwIER6DA/AaLNCr4aJ9upv
ZfsAQ4ogOH50XUuIEXtLvzUYX0wnQBD1H9s41H3HphFaIrJx/qpGGX+vwcwC07lTg3QS8fFRFz6C
k2ymFaZWAaYjH4sMBwLPnb0nPaZQ2lnVOLBcvlTqfDRHVtwmzGn+2RHg1GDwq8+qc0HNMH6CAHaD
AVLqwd2gHwxtyIqZIisg4UP4wEN9pnRKFSKHeECfXB5u7TIYKv6oqdMlbNF37VtuU8bPKg45nAfH
jT3vk0KNOc3DfqdqMb0JaRpybXYlv3NVEHvH+KavRxb39QqbNk1bfBMyXxYtOXsUgo/TMxJehvxE
NgknaxAx4SHuw/SBD2GUq7VLvTxuh9H19YjEvfJ1Jp8BCc/La4DTD8zBsl1TKAXLjxCiYsCYHU79
HyCkQ2oLerg/295wdwZEMP6OkKW+Jj1tRZt7Vj3DHdWZjqnGfj3cAlakWGNVdZgqLjC/1MjMXxmK
xuO88B2I8jjEXd6VZb/Bd4cNq7qScal9Ow1Gf7UziPcbrXdSX7cq9U+R4qbp6tnjR5NSNn/ipsz8
dFTGu04umDF4zSoLtqIserM+xm1lj2uNmCOcRI0Wp0Iv+dwFZtx+ykM1pAdExwnEB2cUkUBbKpQ6
q8FxkOk9nr6jWJ9rV0PBhNc4TQvcDCMillFpIF4LubXV8SCFQRpBaUsGi/LcDWtHc6DInSjs9hNC
6OZFj0H8RM8WJlzQFJbAFR+j/bSF3uy3WZL4PEOkOV3MmKEGWiquweociZyzbEc8Bjy3AmzQBcux
x2dW3eWDWxGdlE8Zf8OoyEFaNiCH5lQpu/uWEXf8GqoML6HHi4Y/Gwnl78KvpOgUpv+RhLjK/CIU
cNy2p1kf7ypjkUQCenAcUaHvaXgFDM/nk9w3+OZ5AS8iHAq6Xu6HNA/Nsx85VtEqs8Z1fs08jMc+
1NknnOcVRE5ZIxSm9bC4u55v6xsb6gye6lskkEgvg5uupVtLdc4GO/yL1RzXs5yq5gmCog/kpGjC
fFoCWVy71cFgg45Qi516gKH2RILOdwQ9NyRDMHOBf+W6DwZ6h5ygpInWCnePb5E9kXpK/cNGdylu
SJQgwzX23NdXT7X72oxMTZ3v1y27mFrO5mEYR/JA+mH9q6ZqeUmVR0iPEwtkBfWw7uOZDy7AC8zo
crvjR1nKT5qkD3eEQcEVAjYAgD51kXt6gd26f15K54dXXczGPrF1E8PXyrn8m3SaweMa3Nn2ULs8
edzmCWZPmLIz2fimXMyA5pY9aCZUHjhuXDQpIOkGVWqX3OEg7HDr/l3DLPzf4ZdVwTamzMMNKthx
aFG4c3rpnVlQ66EGhZJHFl6gS9a1v+wzHZFuA+vPs24MWzF67EJ1G3I4or4ciufixFaj0KvN8PV4
7WNPh1OWeli1Z40OpyHrl/JT45tjOh3bvg7XQ1gNBShMEPkdGho0wTTOXv0mA2+G1x57SLaEQBZ2
CjsLGSqsGfUTqgXWhPSqZ+3zzwpPpU++icV3h9XxK+9rul76A/8ThBvksx7RYrYcct4fBSVRdAUG
al42MhzvlcuYOCPPTT5LMIf32jP0Kn5c5tehrybYfu4yeykiAwn8cemirFxy9heAgvgFoiulF9nP
bLgoORiUD7utxCUT6lg7sVMBe/xVD1M3Km9Eq1ExPCKJK76Xi2esDeNmOPK5xh5iu9riG1pcYkWL
FL4Sf5oP8q9AooC5SL3bf3LR/TfTeLqdDY7GpSvGiiGzmGFeD2yTHcZzL5tCtP6QoHmT8vAYs0W2
dePUDJ8nqI1QuGQm/4I7pF7amSX1UyeUOe3GPZqKNAbsozgfsM6XA95yy8IoOPqPxaf/qGumZzr3
B4b9nHznONU+UhE9DkZkIcLOBKUG/56rqkbVQWq1Y7SgSI983AR6l6w45DmfcBusTvDnPTbybY20
v84qB6NDeHWdj4x9H+DG/ckT5Z8R8db33VL2CAsrvKW/uMiA3IjdTPgcjpXwFK3K+YZ0tQYfVO+1
uDZDZtxZmD2q+3zPVn8eK4S0tTE74EACnr8sT1vpbPiMV4T6e2QWsPoCFzawTWYl90OFxvhcxdm8
9fkOEFwwlPntsSCEoCUiYp5uczmLZxdn3pxnqwXaOwPvKRQjfTmeql1n+oRm5lAo3Q8QRQDUMcW1
NGIVHZkabv5LocE7L7ZBwCdzGuV09RPfHI4tXD+PaL+0vdqpknfVYMf5VhBf5qc8s+v23ECbKbEx
cWct13Igfjph3htOL81SLJ3Kdhi++BJQSjZ8VBp5saBGyyISHzsExDes1ZQhVhN3Z/1jV6r6XrgJ
DcdaBmT2EjYZ6GOcD5/JbrlsQz3PFTgASO2g9/fRdkkjerDVw3qcK5zUCHq2INwRpFMpwO8BQRFt
nRf7w1Bh4lpWEr+Kl0F/yvdRclRWlN2bcY9QStYQ2rYHI+vRzhmPIBvH5seQj3Dt2lTaIbyNCa7+
Van4Uyx0ubaLGWoQU3s11225yRlhkcuHYyeYkfTeD82SwX2WL9NJuNprTHus6lnPM/mbsb0Bxsa9
hAWis4vq4E0H82KP9aQ7Po7wKqts+bwtwbFzudlmaw0Z4tBamTePRPBq7FIJoqTF0Db4EeNGVKIB
MvZ/FtQNfCBKXz4Y/BnC7ny1PGHGDG27LGb5n8/D/JnOYlBntlpsyalWbOwWVE1Dt4xz0cAHvqkw
QzEpPFNV+vQly8RkL1mOgwYnimm+YuWJVx8EA1aXiYGcKF/g7byo3D7FqAd7Xg5MJMOWCi8Af4cO
X+RQZtN5MPOIFsozJOsc+bx0Wb2q0NVhV5/3GuTCQCeYoqJwOwa0sdHDJtyHDBmemEX47opleoGt
fg2caUQ5nOkZWX7yIygE8XSZQbwTdgNC60qKlyXzdf5vkpYiOLsacAwKz3g68/oQ72nfjhc3hjKd
ih4QB/6TaXrAm7XwuKW1/iwrNK146w15TflS/qa60Nk5s1ONOUs6F/Uph+ZgaCnC8t5wWkd5modp
dre+Eak+MXR2P9nSlxny3Wr5JMcj1mdOFvEzoVsFLLRXrmrNinIITr4Le8JgroIjwZJw6uaWjPwl
VHuhr+U4C1gv1lW2n8NejcjXwxF8k2BSoay3eqFtXrLhJy1Lr+7RTGiKknAHbjkygnYVwsoDYQb9
YvS5SXSg56Go59saptScYe8l3s3i5RcNPFrccjMX5mbkZtbXlQ8LLus923QXvIKIZDFSDsitUna8
MHG48sT0LP2do9L+gGcyw824VTBnlnI9uo8rtGnLI1vRBiMJWHSDLFd6O5Zo5iuygF1xoQL1Lhvh
i9tpmMYcuDwKioRpQulTPUw4uaPKtiebU43ieiY59j3SouBmp0kuPmlL7f5Q2R0NI0YEwY9AIMtR
6wPAv2HsWBzwSaH7x0mZY0p2FSUMk4WTxdrWWIKA2uPU43Xl5epPm4gl6+yIPuAEbPgNf128YtgG
iJMYqv37wbSOnTNWoxkjoCqfJMk2IDAOcFTLI6Y77ouKxhEVlbPshCCNBjNdWAl5R205UORXYC6h
bZoJWQYD2meDE2rL1UM95X120llYPhdc8rVFc4TT7shUWXShGMqpK5oBevd5G3Rz7vUxw2NFKgN9
JoJHKI6+sTgHOs3HqwoataT6GGppU9ET021LDQ4BCDuIe4b25L/s0OTnYSpHLzWqa4dLcy4LBCVj
ur1V9e740yoG3gPsn5un1Q6BAyaMVKG6nPEzkKIERxJth5zdlqKSvzg1x1tO8oSJD0/iv1weEb1M
sVOYlZdwq2Z96l+4IVjxIZ9x/zXFgGt8h6LgO5mYR39RzYC/OCArg52s0mVlOKLRvO8fp96BOcsL
+ukV4rCl3OrHHQZf8EJPS4OAkHzEGbsj8p2dl4kgIUSkZt+6MMWMdVMP/49OxNr9LDYFmzwxDbZs
0V4D7RFhP36zsBd/VSpqwDeqyl+9SRuMyTbURrA7LbGZdSN0AWt5PeMO5YV893PNVVd/VPgAB63E
Ab4NxYccQ++qc45iGmDhC86xMKJ56mUiBH2XbzDhk8/6qQ+JHWeWxXU4IVykKJ5o7KPrZhwH/y3r
zLPWl5l+1FYVgAZHvX3PabXALjY73CNjRo+npIHTtKOAq+sjn+da3OrGb/SSp1Dkl4l48MFilgqb
jPaFv4DrCfAiqT683+bcZsOJeFpMN4+z/QuvpoWc8rEGwAQoqRk7c1R6fKoSmcaHUExqaDdK4aBi
A9KNEF3FxrJLZnfvhXB0PVWAVtiZ5xCEdiuVI4O3Zpn/YRh0xbc5ZuNh0G7L/HwUw2Y7b/PwnfnG
f5aIq8UtAGv9vcsHY3+RnXBUr9tewcVbLQj0VGJCrFOga/0jVB8QZIQS8k5zosPdqjNhujXRQp+J
2qsbB5qTThJjAbRVg6S3ZkcDcuZ8keNVJSlZC+qH4ywdCPtsHEEAkhGoqnTrI46GE/IFC8yHJlzY
JAGf2Qe7vBg5L4CMg66b6+Tg6tlNKKxY6xOLFnC/LjCgg9EnZJRMJes7KocM4LIEs3rhxgIZNujL
BOIe4VcId2kynyDmlMD0rCgfttI09jYMH62FmSO2WI8rAmJ3AJrQyzXSuo6a2JjTrvL4a8Iq08go
X2YUvSsbgWtxsZ6Cz6d7steSQCxDCoAweIkwbZ9xA6LMKtcHpMAAyokASz/DWB255hxd280iM35D
RGXMArBvqT85sWd4hGqHoAAmErDnOfT4zgTDGTik7A2gzpxOFGaYKJgUhj5RyhiNoEuMWzrE9qFq
A1Lk2D86cpiwE+237JqvDa7WKUHqf4KJR6ZuKESk7ijW6LvH50JVkErRXJsEXPjHXtj+NyqyJDox
xRHpnqtZ8+2mI0WUe2MySe4nqky4HB7/14JJAgfHit3kcPcBNvXhd8MAC6U9NSeo+5m9VGqrX2dD
5/swLDXGjNfSVEinxIzs2+DjvD6TxQ80a8ORjXnLJo7slzhDQG1iTAmU1d4jdBeoSgd8pajabNH+
ONm5h6VtA4j4RxojKiStp/CCWO7+RyWO6t3006F+zApl5pcNV0j1Ncelne6OfqbiC54yIhss2ypc
bfCpyx+yqs/7X0HbAx9MmfUTXYP0neLLoDvsLw9zs6IxiOuBU8hPi8EpLIZSsa8mMIwL9JmXKE6y
2KvXtM4Bx5qUcNlFaZQGFrrFaQnzBLbVsLPsM1bqp1DGTd8NudMURle6Nup1SYTiW6y+Hp/maZrI
qUKZiy9t9fiyLHqECgvdkv+7qMkxAOQgC9DmQ+Qh60+2UIgK6sWRyUvfC8I73HsB7iK7r4b93k2k
yXFgK0FOBNVquIc9CP0GdNw9mgYN3HVGFYG4Muun6jEdwf4ZFmYTBsJV6T4XSwaXhEIkCQQb3SJa
b64ZWHr8TfJOzt6bm6tjXE771kR/78FW4Zj+8JdA5Ub3R7nZtL5tqV5GIA+6xvguEHhMfm5reVvi
nsmb8xr65LZi0fVXCHtnejZTz+DjB7MEgYSaA59r9yT7iVq3ntqJzRmcPpiswAfR4vh4JiSwd2HN
YLEidcDj7bJuHgDYbdsZlWkFI3S111tbUgt1F8kBeXSz8/X6YtEjLeeR4Rw9IZunNxdYZA/9FfMh
xbeyQZWC18ZGchrdkn4JJJqihtzXvvfnAxoyxMsGv0x3jm+leoiU7fVJTEjLO9Wzk+P3cOBIvJt6
lDc9ML5EBW1xTbjqvyKrM6jqDlrfuaF0dct1wX5iypf+kGRb09/RDU3/DqQuNs+4Xgs0IUl9KBOt
RJEkKAKlSq0bcFfjgipWAalBaS/IbStLDaDLCg1/0x7QFlgBiBVTBDhmS37ccFLZrDs4UkX+Wa8P
+UAqIcNFrI16Qpi5gSyOHAWqNLsdcBQUNl+60azqeJlRh7yRCQVel+p6+QoSHVQOHFt1Ivd85J59
X5ccTkjmQC1xwBhruUsHPk+3skyup2HLdHOtZdDVEw90hJfIOm9/6FjUUOSmsMztiiCv+sbga/zU
hG2q27Q5eq4nZA33+ajy89qj5DsXWh4PUWe2boeeQx5ZItnxby7mrHn02uwZsCgAYShS61h3OHA2
AQ94b+1LpfMInkPLDAOW04xid5hlCUg6MgmE0zGBViTHVIVX8rjLDZu+ig+T6/NCasg/d4+4DbPr
9OJRXY93kDQAXlC4G+t2XTU6ItFn+RteJvuCDiM+zi7UvzzHx2p1Kfy1GY+etU0tt59HxV3RympB
ySVMXQxYBY2BSH8dHQDSYOtnChxTAi+oG0x9GMNiCxAgIdUg1OTrDMidtFBx9jjuFcIHYLw4oH3m
a0JeBViM0uJpNKZRGtzR2EUmT+cGp/XXkFb12wK++zJ5hzqMZFZ3JcIq78YF2NN5Tej0Ojo7PNNY
LtYgP9Bn/5SkhWvL1dAfiyD695DPZG9XH+VLiQKrPO1ouuN5y619DnAfQZ4X8vK+74tCqbYyVZ0P
kQxSGz8KTPAX9fwm6gNNuawFqJ46F/3bvCArYFQfQL1D432OED2MqGXNFE4i+jGc/LzUHPuhtK8c
HDQwKjcmKAkBpKhuEyv/kQSUlXcLiv/PB4YIX4fRg8PrqUE6Ux98elqIBQRNk/C/h75BuS/GBcIN
CuTsflPTXF8CVdNdvwX4A2NA6oBHBaBMfEc08lijpOQ3UEAVCppJ1l8SMIA3XA7FO3Q+YIYY2HBw
bP1RfiUTbnd0TPv6VuBFwgte4k5viZUIZajUmP+u94193hazgsGgxswdYc7jECty++Z41j/TEv4L
zB38a2L9nIHa8TCjpqMF0L/sCxC7OFL7jLG2ajrjdERVIoeh+r7nQYxX08D2XZRVhjge8FCfYlAI
4CJzQohu5A7sjC4nb7saFeBd5KXUMLvk7u/QgANpAX7Kb/VAFYAwgIYvsIJQ4Qzp/8a7WacMtnZU
bEVXLSii0UP4Hl9apOK+geXb1Jo4+neRKcxR4lIGUEurYMINNaQvAdKDyu4wLS9Bmq1lnC7r1mdf
TG+ypg0ROFfHdMT33cssuKtdEdeDFHbMBMWQS3DJfonfZt9P/8LKjeoG5RqwSJOrvyqidAGLtkK/
ge1HJjUP6IE7tS1MX/Gr88+DKMej3cLIr1OBigEcRI/BZzmOL9Yc+XZnZodFVSLrSKNJhOsbNnnS
t9VMiItGRMv8Ksx2SERs8qjO1Q6TqC4rEns/pgKDZ7vswwsEAvMXicd82ocqYEVsH6wGmmL3QxOn
PwEYGP4mLza0jqjafjtTHI9yzgHhsFTfS/oxu+Idr14LISpMbKil/qfikfOzn/ZavcYCVBvWYFrv
dodlZbMy/47e4gMy9w00Zn5Q+sHsYtkAuOUb6qEsvxNL6pvzVlQJSrR6Fr/5Et0zkunwUx265XQB
Phn7LoYi/ialUuqSdrv+gEoCVQ8bqrE+oawk8A4HHnAf8gRLzRAGePyrbER+zixTWC8TSt7XRhSH
+QnJ6Y4EG1vpTV4LAg1tJxtiLiQO1jzsGwfTXBfpY5VNxh+3OuSivIGvyAXo8kzKu331SBqLdUSS
h3DkyG/TwuX3CVutBFJrq+IPsFhHv2GotrA/UVsOUFcEuPiA/y7EJSeTph0ObvoTALyqry5uY3Ze
dHB4gTbWBG0U/mmA+Q3EZftO4dwACbSrvmTQBaAcHPvV3FcHKtlTDkb4Z61AjZ96nFHZWS1zCckE
6H1IydF9jDf0ZX3oWAw9vxyHgzNTOQOeuvKJLgbzZckApGiC/o9xEFBA3ib31qApY1jtNV6kh3Bx
7rAh3PvCmJQQhx8YZ+J7IPTeoLa3l0LuAMFbORn1TQ0gad4Z/rh5WMeMjJ1dkTJ6RmIb20FHDLI4
HQiPI2ObQH00J3vgL/yEM63kD2u/TQgCA36O86RvvlSpLv/tJmX92TG60nZIY/OLIe4CWES2Z2CD
wcRf6moi4TYJzIlADo2GFGKmDBbIaSs9cjWt04AMkGVKtnMVIg7ZSABPXjCeXG9nLDugAuCqS+jo
jqQwUO8JNqpKRH4p9DyOT1ulgY3WQE+ghCihrrlH3VrCIGzUPQxbxxIKoh5XruyWqhxVV9g8oXI1
rHrNKD8QPrUmtJLVZmbw9rIxAc0eF4DSimxeLpDBYEo+lZAcgfVsFKi6ndFvc04/eI4FHjt3MYW+
aTXzNcW5zSvXLYKj+dlR0bOWNIBIAwfH2wGOZ3+wjyNEI+vuwEhGtw0nuJSw9C2fLW58JoMjZ0in
1unejtmEhXkI0GIeMor67Gt0rR0O1GbHlNSQihN800e8oDRJfZplXsSnIWwUDK8FP3ecSb5Nx3lf
ZRJfoh1quBptYKC+VAWEfwLnqW/2LwFoWjipSh/iXq9ezk+2zkR29eWShztuA+B6uU0Z+QJJVRS3
sV54g3Yzqke26cGhCCfcT98A4M0ejc5q9Uth05glMD7lOn6lfTXzO6YbkC77QqoKbxgw8/dBrNRc
FZXA6PmRha8F2rO6FXDZ/zDfFdtyiomHdOW9boDfTQTT55qs8S+0YoDDECDc+AtkfsjAA1pZ6Ms8
H2y79Alkqy5T+OMLsu8XSnqlT0qzFDtyWARvhFJDoJfwXCBY0N19kcLvw83DwBX3kwp9fIDwziFS
goGZ7UTlAUdkgKCAXMqgeLd/hC92qD8C5pBkjjk56Q4gsszZdX0ZpABSj4s2HGc6V5ibMCP/EBZl
oU7X2TD3E13O8NzEAXxI3oxb3m3QMRggH7DfOrtZ+UcLnv+4SGKGASYKKCx+TL5xmNAbV9Zf8JEh
hFML2F/kpq2DO61h1RyqivzggD5Ubz7xCbnLLeKhwnQeo8Zikq6IEJVZo+OPBVJFJMfZfPNvB36l
ft56KPPOeyUL8eJ3sOc/BkbmEiK0HgbeFdULau64SP9kMTbwaBDQ5L7T/PAr/JZqg93mcfl2vRlh
HjvQDVa26wBvUt72CIYbX6UEQ9P1JcYLAAOD3AWoJY7+MSldgi5qmlm04DFqdQetZCzv1QaZ7RmA
9Rgv684xC+pXHukFFSqrzwBxFEYM8Mn7uzQO9omAxNK3hHGW6XXnALPeMraK/F7h6hF/d9Uw90AT
xpbbqcmqeEthrj9R3ThxHfooj06JROFSWkOI8tjHBTPaUFXCq2o/DqBzgrAD/TZIhfEbyZpiQ2JD
o/lnxwnbf5ZrMWF1lUPI7w/UOTB87UtrO4sfK0+HCxPoSAhGdvhCLRS31tw37BPclRp+3SP4xduy
OD4DK61RzXVuw/65ggne9raQeUkvsLGc0tkUVc+xylwDQUa1leJesYBVGSCyilejs1r9R012jNBr
FRC6uZVzCU5s05F8Y+Usq/O0k366QqUR5xOpPF2fcCovX1ZJcQ1q2qzhy4Kfx2/KxqV/U4hr9C8Z
/N3x6Liu+sc59Chvo/TDOyWYy/5E5wYncw2MmjyAPURMwQK8FyYNq6DT3xDrHKEPmy7seYi6BHsK
HL6/m0YAA1BsHBGMFA7uuJyPGBaK/DFWua8ElI77oG3A96HeZNAkAqTuxd2OPMx3IBFBkRaimyKd
lE193XpweMvdDiYAbDKXNr8QxUm4VFkFC/aUT2y4r4l2+bVCyvLXRvXjcSNpysXVe/Df7WbL/n2u
B8hzdkydL2BJcG3rFlgMgF1IXtBsoD/eMWbVkHU/gRmHGp94V+P64LisIU6z+YeUZGvcjeid2Ads
cwgZ2CHL+Y9a0I+1KTe0Ogfu8/pU+r0CTETztYZtWlTTQ60b/8DNhBYwOQJbJlceZUQU4oS0lwzx
7OOFpBmCkaLSZdnlWwXFL25JXKvZmtAW2B61tJnBwl41tMexlSh6bJt55shJKgXT673PBZhtgD6g
MSDQwoQNB/V5npSpp5+zdtkvVRpvgDlY6PCgu+C2taFpfoIhLpFcxTR9RX8Ej6NkphJH37SZ8TNI
ExmuUYHquZtU8bGXXRax9ycZa9BWdcQ1bcvadGa2FvmUR5Y5NG6YAL8nA8mxCI4K4HZezdPRruVH
f2X3vEjQrSjK7hQGANKNHHoCJSsHFGSkrIqPCmJDL4rx64qfVA/ZBNrAhcGOaD8GxE+u2/ZPaiTZ
DfU01WcJbuX50DXQGr6rDGPAfXO84eTApJFBH/pccJChV9Nv8VsgAgP+XKvtBYD++sSZGXu0QFt6
HWHoEa6jUfa4LGjuD6gJTfGfwmqqWsA8qGxGWqQSlOlRg1ysA4W6iDP3ryJbKm9DvVP8eHh+zECH
0gjfjqYiv0GiuBGqu7V+2RKYtm7nk5VdrxwUZXbI/CM8MjzcV1Ch0BtNnMOr0KWEyMzoxPds5PlP
dGfrZy+h8W73wLO581Ab05sF7faX5OX/pJ3XcttItK6fCFWN0GjglkmkJIpUsGXrBmU5IAONRsbT
n49zbmZoH6v2PjdTk8ogQnev9aeVaYTjfmnWguna8QbetcVTqLLmSMhxjLEqyRD5zBAHnxRCwHqv
ZjRC7wa4u0caqPhs0Y+X6S0whdeQfFkOYtVPdYCqLOab36IZGzsqQIcPLjeNAF1o/emnGoqFwYJM
drV2XTygqpgYLb/coCQT9wOrJ99UoRwpYXkXME/SpXg1bercEAAaIg2ogtLZVi7Y2qZHsss547lz
uo9EbWrgh7yrbqo6JfuP5YqzWvldBqQTJOKwuIHFuancYiCuIZB3QoToFI1mEAlnAYcWCoMpiXd+
nwXOenAoOlhgbaW3nXCQI04+BC4t1kU/6Dv9hDWtRrcEqzDaM5M7Ij7waJhpeKiNxLRvy2x4SFCK
V0BxVBCEYWUkYRig5XFLaZztrTC09REKPXwJ4f+LrfJ6C518W/py3VvF4h4y5KjTLcwBq8FakFVv
y3SkFhjdpkLHmgELrf00bhgcqNX0KfDpj9agnMymHf0CDj9vQ5NujV969losg4DlK/vmyWSM01xJ
FVRfR19qJLXzEPl7pw/4zWZqH9wuD37KOrOekeSo8xAZtAa6Re13y48B/5oypyjW2h8H1OZNQJYT
bcD8vVONrL5MRgu9UtXstKvcz2J5hqxwE4L0Sqt0oFliz3YOBRwdnx3kso0KH63x1ohWLp+SAPh2
BQKVEknduaSc5p7ui13rL/LB5u2E61qatLm/aGm+AYmXxbpcmrRdu1UdP0WZoaIv+bJuIUr49l1J
T7mr0rZ9ThjSw9SXGTLxputiC7SzFdEX9vsl2FGCLtGmjDTQnGlZ4Wu1VLk4Vsqd9+7Sxmht566i
1E474GXuPLe+KLUYOs88xTQzjK4XvXUwQfvLEAmJUINPeL6RomzR+Jt8erYsr5vXQwDk8VZ1rqFf
0Q0BfOTYWjbp++zEQBn5/FhGc4XGyzfMn1AaX8nOtR0z3ZZscS/wMMF3I1E3Hoqg7d8aNBTJppEe
q8tBXzzuU6NKLNKqnYfHmjFFjJZK5jZ5Vd6YjDuebcU22LnW56FtlL/NYvbhdVN0crod6zgyCm2H
596PuDkGxFjGxeKYShWuQBGWYafyKPR3Q5rXF1gmD9+UtoP3qncmjQq4cl+s0rRfvMZiuiVDmOZs
W/lRP6/7dAkeW51nnLfsNGZX+JltYWCPyZhCwKGhZ6sgd6MHBJlpu+mGgKgyyg7ZPMOm+GTs1RSi
azX6RMoLrUG0u7kUb703JOesTVzGZ7kzUGNR0K49OOHCWGkdpxNqmNFqSBevusDZXJweDQjGZD47
Y+U0a/Qh0cvIYCyNADZNY44ENrItnXF5V6ou4FDzYlBo6ioMGMDJxWsldPeD+jmfjnVuwGzUOPTB
1jJOnRxS3sLPTuo8f/MEdhAwKXaezdCPoBWuMRyhoWb28KaVcdJt/aSN82+8wARpNh1qv5mwwJN+
y2lcbnzXy79pjseTGMX0hgY3l+tgkeiXGnuQ7Xpphf+tn9xG7jp2zpTG0G+sT3Z+cclBPXNKV3UU
zu8uHoZTrtGavRuTTdahRRUtNuj10uYuI1dweV5iqMx16megCrC84MFbTDRlcQBNjtoflEGe2HWB
Pzm3+TRV+mTZxrCvTcvorgZ3hB+Rxrg2Sgc7yt27bpZttEEg2Pvk43SD9yT15BHrkbEJ7BfOBYZv
xGOKFk87Q3JjlnbMd4nXNsVetnGpbgeOaOsARgwBylRYeHjf9jp7w+mYiF3sSPjxmGYMzCOIu6e0
DenWhfSaz2Oi/Xml/QDG10Yz9eyHXWpvOAwLQlMdbO1IKxLo0K4MGjb3xdcPembEOuWU8YYdEmyb
Xx3NyOKZwjEhsFtcNg3I8KG6aYxVe/d8jireTh19/Dq2AcJXDU4L74Z9cOnXJf5Zax8KGxVfhyqM
x5trRqeL0XojxKF5Lkxn+sewLVxvW48ievdbFCdpIYtoM1ZR8iOevMhdxZ2bpsdJzRaADJas5N4h
EvkdZCN8H2pFC5xPQgZPBd2+QGqCoi2/yaHLkBjDFPbPEf4npBhJ2VJ+SjmxFhcViV2bdnNyGCXy
X/YpkYwbYdxm3hVjG0T3QkQOJ9cYOPrMeJSEeeumvej3Ml+1wZtn0SvwkRbz61h3uX1j2wbBexDp
0L4f/AX2Z6qW2T1GHgKYna2chULDtp1B6W2FyaLpUfgUCNxAwapJJzcynaVG0FDbGjzAk4p0x2yZ
uZKFyLgqQ8862jawbMzqtSU2ZIho/VJCOVa7EkBgWTdt5LA3hGX+I+V7Q08Jd6pof+yu35ZWlVuc
c5chTJnIRvebyt0WM1DojrjXmPHekl/RJgv4M7XYOA7mXcOD/Qxnr8JE6BBs+GRNcxUnK20FBTCG
ns1LnnUipAi3HKu+60Ses0UVsX41mN4gjwZRf130NLwYMffuUzjFjIKqdV99cUzZe+uh7EaxkoyJ
9b8wWUCjHE1R866cZCr5AJexAUrMKKac9TjJOdi5AUEYeHXUUu+muZ3uHM/Q/iBTW5LTCFJl0zKn
IDQ9KcT1d08vAMddUHcMVse94ZbbdgyWz3MSBucSs5KhXnYydRTAlSXDnqMuvh+cJAu2qLjS/OgJ
U8WPk1strqF8CtMSJQPl1YyAsp6CxxmJ8/AJYtz+2goYoi0ZHlaxTTq0LmzTieKgBV8YV3HVkxtS
2TJ5IW0uH/aDjcoammeaypMbORe/DZ67kQaQWRnbqLA4NaIiyb5DrAvgPUQDfXj2DWFxz0VAYOSa
L5HzBXl18LVrs/IlV3A8OGnKEliW/tXetXno8zVFSeesEcJ291C/dK9t7ZUP6J8v1uqpdcaVY8/y
q1FiKc/wn1RPE0HL8UbZbfkGbuVyisFFov3pZY1zwgZ4H/yMqchySX08E9VF4CxSewzu0SNAtRW9
alFH0YQV6zhP85BzWcP9R5L/+gv4N44PPihSvUt9pEpUHQjt2cU6u9lg/LTLY8TcS3ubUvEiggmK
AVFkIdxyPMVUjOlhVNnS3whRmbcM9pro1cWdB/p+e0hXKkuan5Oc/LdENJptorKzdTYE+bmOxuCL
jRXkTVmZQYgY43be2Cpo5abqa+yhxq7zNzP2ln2XShufBFL2dNg6cdge8rGTzCtGKyfv3W5M+y+Z
kX20YgkrZnpAppqN8lMUzr1nof7VoUsif1YVLlx4MwWvlNUMEPUxJZDyFMX40lD8o4cMo3niDak+
mi6ejTlZ8eipt4a8k80a+3cnKNIl8zd1W9rj1751gQeZej/F+8DTHp7R8OK8g0yioF9bUEgJ/scZ
f5mDiPtRmsE9glZ0PRhr0X2vpkDht5EgocBN2GiWn9RL0+cJsq3fxVpTju5ihX62WtFLjRvHTwpS
3ujvaL69fOrXQRoxfqJt6srZRInBZlF5Sflch36ikY6Uvll3Q9YQ228PVo1eI6oe8W3ysYXOIG4p
1KNgI6wmeWbCgWfdLU5pm0029dH80PpJSe1rdOhtQkD+mBLMZ69iUSDuMMbuXhml1frrXsH4RUTV
DDB0wfQapX0yvi7TAhhtHD/tkXZdPtMxzr2fwDW8hwz/ZbQXTDil9mZZ85amxXXWkIeSN+kNTBXx
UGZtVONZZG2MF4AjWi6lUhO7OHXbEFYTQX0q7uY0xNrulKn30sRNw/zGwEGI48dxC54WW1bPQKK+
f4H4rdDkFHgQwP/TKNoox4x3jIfJgEV5kie68/zkdxGWIpCoulzLuh/7LaOzxbDq24tLWloCSjfF
7umtoDWdO7CR/m3I7WFcTUM2H0uavpQDMIqmm2q4SDZhocXjJHgoD0MHY3GAVhs0IYFt9R3xvKZN
l7J64AFmEygd2lZokNQ1OzvMa3iGwbMxGCFrxCNRL+bcWr0uNnFR0/FbIT9iKz0TfHPdHrsBUCgq
9NJzekrxmPBZJncueL5ZDmWDOuEi7RytkvZRBJXAvotIcA2sGb76KvTfK5HV/DOo9mtXCHFPG5su
6xrW6XMcUTKvvXGpsQ70Uf7YYmKzVwGqRVBewLkVcnLwFQ4lNL8amPk7u28T71DSYxnklUzubkqj
yV5Jt5hZ73FIFDjVUq+O6SK6c5xa8zlx7EpsoKjL5sYvw+lX2eBIWWWygz8MaFE/wWPoT1iQOKYC
t8jl3m5R4d8ZmMvvZR7hWlhyd5DbxE/yJ2JVB1r+xu0fpIamv8gBOIantimfvckUzpaUNJST8TJl
txFz2nDkVYJcF19LRfNvu1FVsQWnOjyyB1uIvyLpBGgJbCvVbx56JBJwcPm02bcURSSCRb6I8tb2
rGbcGClDjCMx8xYehaAPP3tNFZhb9q7hF6kDXnNPo9UnN00pq9eJKWgSfVdWty+Z9mprl1ZF8JCC
T3K2poIXy40gqhsE0AhRAi5SBJ15EHq0qZ13Z+OJbLA7FZM3bssKJPPzUsr4PE4Qe/dAneIpF0Fh
7rLQB9XuXO2mD6NqpbmLKvcizO5DO9kWE9U7RqR8+Y6NGP6IPofChjYQ4hmiOP4atNRO/B+R/OUq
cF3eblIzFpHLQO12iA73ZhmDcF0VTnQiXCrtt8MUto+jxRTlg4Qttr9EJnJfvC5rvy2ePTbolHqd
rLxC07IiWAg7hYCizK1k1echcwiVivz5YEQhljvcMHXwiL96fnarHEHElDXY7i+FWXfbapVMvMYC
mx9uD9i0qcgCa5Np0yCgTEc32jqi5LBASBXtoQqGT51Tua9ALxlzg/ouI1i99YNgHSexeVuCwEXk
PYhZrDB9pN/MEnZfQyo5FuDkYUeZEJ/+cKiQoBFbcJw18uhpeB2tvIfK69kVdzA/rnff2hN9MZ6i
7r7A/IpFLozZjmji800415O3ioMSyfQAEFFzJixQhL3rCVwTpGP6O09Q5z+G4xiGZ4VrCJWfGuMn
C9RwOE3+GBLO4NLaVKDuFoJbDJ0RsVRWhaimxKTarUVTG3fvuQlKtJyeQm1miL1w3Xhx+1LlcsA/
12MTgvlV0XbwXOEdmrbWUDaJMl+1sdr2ZigLvKxJ3xcb26S+z+4dVQ3qfOYJUm6Jr3pYBHx0pWsA
18wt9zZ478XGZsotyIRsWT/TUq6HzKGP6z0n2Y8Fm8UtfvgIfXuaW+MXqp2S2CXIrvQhR0DT/aSN
qwjRKCLCgVZgpIXiXE/mB42L4PPodIhnq45aYuU6ztg8z17ooedb0JTycwNZfKYm7dMD2V7DjzzB
oLRCsNSwP2jlfpWVNT/kYuYjrNNa57uh6fWnKZvKZ5UWC5DE2MxvPYf1jwGZin8xSvXnKkktvSGj
e3ZQ9wtUvSqY5LOMZjSE0gTua5Hoy1Ywq6hcY7qrCt4HpR46QLSVq7TpSNLpPGRhm5DfqVYze9Fn
SdYEiiuTxp+7KMnTZxc9F/w/+2rx3DhT8ikvg2lGq9j1Z9Bho/kUF8w0fSyCYQ8hBBAv466UO2Fj
111pAMifaqbO3LTukj10c4RDF8dZi+IFa9xLQQZdhEbXIbqFUaMzJps5Ld66RQcYLkcLuSpH4zfB
8jYbRKTVmwJ/J30KL+KwwcxBjkE1CrWGoh5fSYibPbyIWXYirz9k+F4gLHHTUWIe0UYkr6iRUNRL
vWTEqxLd8YrFazA7Iorj5iZC9RQjFG/z5tvCOU4NJnL3mT4zSNalW6HtF2lrHtGeTOktuqWYf+2P
U3XwCZep75ei7PfNYgxfCZRSyrfr+QihIQZeSe7nFai2Gx7ypfbejIPodKWYfUyIrhmBuq0QQw+C
Ih/VFNBw++LRpH/H6VF2N2Vk7F/kdjTOdmL2E1OB4OiZmjnEl7fROykKe0LNlh6GTywSs4jWELyN
dmp3rXI9E5/ODVgPyiz1ZwAyqJ84GqtXNt3qYaImEGtw2oBqqU37y5j7JP3ODtDbK0xhU3g/k1oB
Yexk4S14sSv3SGHL/MkjFWDgNmvQQNN3AWVimI9H5aHOYsvTpIimDSXVKs0LNpyhkK3/aSCXLfmG
bSVObip/yO6RT7kh+CLJRny0aDM0gOW0B1xpmn2b9MQqyAwR5dp3MmZqzZ5QznrRasQbIKvwx0Vh
dRxgEcTN0gajpGBvZnN3wZK/pQRW5EgUlPspl04Idj6NSXCq7bFtnmCr8JiVwSXawEpz2zwUbtXl
215V8kuXxTOhw1RnpwjmiVoe4dMXbc+YWganWiDNrXSuGHE80yKHQz7AANRxUYEcXbQboPB8CCyF
BoujGAz1vmpm+6Fql/hEck9239s+PuwVG5zJn0tse+GDr8bKpkrrMpzfa+EJyxYPhLDQRuzqrJFR
gLS3l+37UjKPz2xAb5HLrsrAU+O0Y97rYPWPyPHtxj4Hc4+/6sZOnLTE04MfsIyfwpmEheYucFEG
0ynSb7nx1sdRLxUGFdzh6YFpfoHF3GZpFxZ1qkmab772F0EHiOppk6eDxphe+SrapRHjc6pNbRyH
WNIsoPomAWoQ1S/dxg3KTFjrcTxadeiFz2jUl2Dr1ONI5SVSYhTculPRqnft+adLdkt9u0QUHFAM
nq5exjQq9W3CTig3PdMn3kLCm8S5hc+/uLXZ5IMf1lCO8dlRcwhzEzh5SELllBb9IbdKtdxU7sj8
50ueCMDLGJfxt2X2TXmY9Zi4+w7MMz6GI+Gft6T+sWc67ZKUm1FkanruWNMMIq6U7+PNIBHhc9M7
2XLXBrmMjjiM8Fs5NKi4uOBEEUPYrP7OWSHIw5a1qlhdkroVC8kW5MNYT4AnWHemHAL31iJic1oJ
MmBYPQsZBeQYFYhz4i6c+WOh0ocVnfd4Afoa5mGOZYUkLrTtMyG+Ocr6frIXrMQhNAG6i+yTHIz/
zcFEw3mhx/DJ1kvFQGMHyHOGYMQsVJQZlQ3nTkUjHkZylatoPnuR9IYTBBVnGCvS+9S6ASM4Y9b4
w2ANA4EHvO7w1pIm/D4lTfye8wCWbYIwXAA0gOxse+O338tkpHwcvRQgVJWwSJE78mem0TLinPOc
5ateYivaO7m2zB4Sb/o8VGrcVb7vtDddG03DQzUZolcCVAXPQwjQh3gCJ/B+ijSuU9J/Rr4VlZN+
OvAFPiw1J+xdohAAIZ5kdyAwKIu20N1mv5RL12zrrqmf5vmf8861p0+NCxW3MU4Cl4mBpvLXCddV
62QM7QmkXOZ4TZrem/ZRnSevhI6kdA19Gd5jZyXxZPSKelt4tlQr9BZoVVOJGH0FgNvXe7Z3zZ7l
DaT/LEnyCNhlmxVtO3BdK+jALsCV7W5bnJjPEPkQ1G5TWKc5SQBuTVxiXY+GsP81jn5He8oC0tsM
VQWtOnhxDUiIL+0hxiIaEfxQ2/1hAkO5C5YO6fTEjHYGqJLh49z1rg4QW8ctCgoBQduwoMop2yau
brm1OOqWe0cBhmJON9GwHluwadJF7IWGpCV++FwYd0pvgjZILjatphH3zoC7AALBArfTZhqmjSjp
uNb0vwIFxZyhyFJ1i6EkHghagJfLVnHruPXGyePxJwJ6er8I2SkhmYnqvZu6VTFGEs7rm5po0WVL
Oph8ShoyEzYkdwyPYgwguvsoonFCpcd3VqB6+9RFjQdlHLbtRnkgzgjohHkkACYFz8K4YO4VQWOf
53qcooeaqbOvgZjNJnecfvg6uxDfoOlzmFH3wtqzvmFrscsSCIrK0QzhCnJHVGtiQgl4sTOgyC3K
E5SuLhEDyC5ozWwcm0a+6kvbs4kkOcH8Yl+Xh9Bbok9GKFzP0LfyWWkxb7CWD6dmMMVuQe4ao6b3
ux+Y+FHw4A8BhSenj2ZjAfwVW7p4cSJuJrz4lWFLVyCQOY51LNz21sLlRHQHamSUhCgnMJfqBbrd
KU3xmpdjEd0FRWFNKL0LsSkzn7iA0A74+1BLUs5GOS7Hhqb9e43ZAKu6NWZPyWKkg5UOc8wKHXLv
wlaiMN5lNjw/31nY3tXCjhwmn4SmetJeDI5Siar9VdmDfq+BhvkFpgpo0kEM5vdBlkZtg7CZTiXQ
1rhKq8gNf/rCgkhyYehvYjsPGd80290zIRK+xjkelHRFna5K9AKNezt5BialrWQSH2q/DZZNCBGl
t0HvMFcnQHt/Z1+ChrZznQwnNtYh30I3oUWz2Q6sm8vkNvdBl/083uEHwDYxkkBiH5oUh1hIU40a
ULTtu69UON3jGwn9M/h16OGOxdihppBAqcEqWHJ4DRMr2/tljxUs9VTyDd9Ahi64DcfulMST3x7d
frqo0wY7PXp4KJJT3peldxRDNEGbYGhJ8x1qhoAPd8wxBtp4gL+nYMDfQpwXZ9RDaL4pKAZFTFCI
45G/d+qjwuBgHehaBgd3cFcX2wYuqiYRAiMNoESKUm0VUUtZ65AZY/nOFDROrKwUbnCdGtdyNn4R
BdEtuxxJntK1LlIiwvVIoxmWsT8jyyfInA9fB0SaxAu6v24tU693T3ELZ5Cs8BOnI4dagkPDrG02
6/IJDGjBocnoMbkbuzCu96HMsSdCufXubiGb07ubR6i3CxLs8PFy/G5oTZdknRZ292PsG/dceuRa
F+uwB+U5zgwaJIqq8kXElhnPXXOH1Kb0vtgESkAFS8saH4GoEvMZzWSCoVqhJfA2GaIXNDEOJCHY
ILkq1edUDf73go0GDYgLR6GWwYP1GX3CHxG2qWIzGsToaMKhX3elzrvoUIz+oG7I6jHtTThSsHAg
ouQI1yIzuUbx7Ickak4m62/rqsSTnAzGPU5TLOIQlDqx3fel8sy9U4Huf1HIuuxzhwBRrM0yd8FT
prsmug+xSoJeaMsiJ33hMjcNtlvri+21Q808X/6050KB9+/DxkDp44FxEOFhEs+9cuNEcfPYWV3l
HHqwhYAIJsd5zpw0JgpeOBTXTT6i77EuhsgKMkLcUvPG2WGKWbH7hLfy1BmbLjM0HVEDpQqSNxrM
qb0hNrM/D45q2m06+v2AWLmz4gPO4lis9VDPeLqwItjWXQB4T2hXFCbRY5Rr53umrbg56KDRAfr0
kC4Eg6//xpbSkS/UQdmR5hQHQw7YoNwACq1FGNN8qRcOQI2Lrkzy2yTJRPcWCOptsAF88Ns6nRv3
QZJOl+zrDD0CwWikR60kQB4Dgosszl8Jahnji1JXiqe6aXV9YgYwIyaM67XtuQ0bRG8Lr0wccAvF
1OyOJd3mxeu1D1Hdt4Aew0ji26ZsE688A5tP063rI/6xBtfHD6C8OsLM1g8eleIkxyOh08sPLxhk
iji3y94/CMH9PeDaIcIQLYkUDsevcxWumg+lHaB/6o6oh/v02SnKbYkSjwsicRKrxYpf4qXY9bV9
CPbdes2b+iB92f5TOmngIDISDAdhSsjVT2j8Sukp5Ccw1W4m7jreEiSyQR1yLA8MrFjHuw+nC1wC
bK/zQxmXLC+R3i6WxatAVIvbGgoV98exaObtYJiAYhBiwQqPjBfETYC0ImRXy6em31m++lphXDuI
IXFOMUaF6IMo4t/GR9hOiKaUefdKEKF6nWQue9J0krruj9Af22HeZ+XPMP5CTNcHL/v3qOHLdQh7
52GT/RNcPelltHsHh1J/DB6n7qVez9NBHaW17dbKfkmro9m48U1JHMO6ZprjqfxoMssf3vR/rn+V
KwwAkjhkLOBA/UZHrTsmmsotpr75hzyOOwTme5iTxN4l4QcP2P7jnQNihkzHdrj36ztXKaP4RNcz
f0Wvl/5hITWDZicWNyQQhByUUuMr+EXbCey81RfhcXeY3V/OaO10nX/wyf/+HADghLi87suk6X8m
wf8rO9h02DwHksuOsDunuNlBoR2z5unvb/uPF7EZ3sD3rXz7+qOCo3WnAhvD0fbKRxR9d27/lHnP
/4uL0KpCA1CZOdejx/Mqdjvfi4YjYbafQ9/+iXf9MUjcD0Kyr++FZUEJgilQheCKMrhar74VtiKQ
miyl9NXYT476FDQfXOL6C+EStkBiQpqwpGa0r2au2XoImSzuZCfUqLrbGkyl/t4UezQWf39k14v9
+kJXnyIltOwCqrJTph+7/CmPfjnhu+lPf7/KH57Yf27naqmlzCxYCmNnp9a8O+mPIDwtHw3p+uiJ
XQU+yyQv4Cp5YoW3bvuTy+E1b5GB++aDfeOje7l6+9qaomRK3eyk0k+RfIi8H179wZyHj17K5Sf8
a0USxTZ54cDjGqOzjB94KSJ7mtv/4Wq5fvVX412SwcVqJbgKSYLrwiYsI/ji+Y//f2/+8tr+dSsp
bgEPGWh2cjGg5NZPQgSxX37weV0e+b8P0P97JxSWri0cVs7VnaAP0JYWfna6ZJGtIM5uRYcd9+93
8seXEkDGSw5FH63bf++ERg5VMwNRTok+BSTKZkSO2ukPM+oPLvTb8XC5HUeywbgKIMV1r1aLGipb
JHNenNLuHnQjbe+DnjhnVISL/jpLUDt4LlIyd4tzitSXnIBvtwzWE8xMggIzJAzs77d+HaZ+/YOu
1tbULd5sRfygZHG2BSFoqXSgeuONsTTGOoapvP79gn961v9+AldrjBEYkd8CCp2G8Mb5VpEvWQbw
mh8+6cs7u/5w/n2dq4W2qAbQtImLU06KaYlyGb8d6iBC38IbQvVCDJj5tFM4IP5+f/98kdcXDlzF
qefaiL2vv9g+yG2BO6Q4hZV1wj6Jru5MxB5+AOL7rOf8Sb3TKQ735a1/XxLaBAz+0ZyRPz3jwAsu
0wwo9jz/6hlnbiL7GQXfSW+SfptYzFLB3y+rj271coL8dqvS9h18BpLJPlfPeLaDCOlhV5ya7gnI
d0VmWkGTZn+NVurR2xGrhaCvWH/wgK9neiiHyU2UM76gwPId/2pLyJF4GQCm+ewQ5yHoY1uyIRjQ
nA1P/vhi13cAgxmATa9uAud9aorz5V0ggJkJCdN7UI+dHMoPftVvZ9TVj7raDLs0nSeC3+Zzj/1y
nl5S4hBCAsZ60Au73v39Efy2KV4uRm3tEq8TOszO+O9+pckAlWXEE1DxE8jPypif//ML+Pz5l9FQ
xDBdd0pAlkiMpJ7PIyye6xLUbX39+xX+KXP+8+1wD/++xNU9WMMkA1rz+Uw9tPKD+8T7wT0/ePl2
JLwbWvxAEMjQhB+8p//HdenElJIUYOHV2gDzJQGxGuZzXj0M+iuhiBvrYt4LT1ZAGNL71BM6+dF0
t98WJDfLY1RMCGTQCSXsf19Yi6GlgdNfzhaR0l2JQYI1iXLl6CUfrMk/XYnR2DbdJiMyGBzy3ysF
TRSZMW7E2YsJYCdYKsoOpIcjlPpggvVHF7p+jmE15V5ciHNPxsADab8WcCX5uSzc4tDNYbD5+wfz
x+spB3z+n2YmuDqjZ8AFOuJJnJ02XxXdc0j9REZ+Ux7+fp3fDkTHv2AEnuMAjyrHuXpVMkabhO5F
YINXp07mN13zEjeGYCUPesY5D7V4/vsVnd/3Di6pqG1AJWg6rje0Eod7642zOKuadNXCs97byA8+
lQtUT0nq15303Pq2hba79drF/gHa1+w9UNANibHtQ5lBaS02LuFVFGfl3dShdSfDTd6SJ7LqO/3W
4XvBoC27/UA8xaqD+lhbo/VQBjI7kOyZfMVonnyw0v70IF28MMRi8cU78upLRExTY0NxxNken6uv
Wc4+uF6GTWce9Aef4h/WNL0tSZHgLGyH9vUgVugYq251yPIiOzzX9k77/jZdbt1gWmsydiacOuNC
utMyb//+7n5/dZdthJnmAZukorD773Kr29xhbMe0nJVv7chAIAPE2g3lbYJ+rXXf/n6xf4Yh/nfP
/O/Vrh4pZn+bk29YzuY7wvTu6/LDfha34S7bRRvv4ByGmBzEVfitvI9f+hd9a3Z//wH/jLv57Qc4
tN/0rVL6/wyY+1fJ71kE+CBGXc7jbfwEnXDHsEjrQT75m+VGf35IzyWzXcNDu8+OKLI+uPhv1YbD
3XtuwEhxyV+cyw7xr4vnhCOhEFbLOW6JcMJhdZf4cu9l5Re7hPsl7ZmEuO6dWRQ3OMc2nbt8+d/8
ghCgle/acQEJ/vsLJkeihid95Ny2FovLfAa3PUTTZszkAbv6G2ZptPh+kK966tq/X/xPXxoVD6O3
pX3JZr3al/o0XrIW1v/sVu1LcNuqdVhVz+XyK9A3/19X+ucr/NdzTmDdsa/4/3zT9crDOQ8ff1su
xcEa8TkF1ee/X+/3nf0CG1GrA3RKjser91q5yJ7CPBZn7vC296MdUdAkQ+inYPjgSn/cKIB/cf1y
GHP4X10K0DlZPFGyJ50av8b48T1rX5gLl2F5syK9agqxbWr10f70xzv812WvvhsSBt0yN1zWUu3O
DDdpZzCw6GORRS9R5KAp3yZxe4y1ISl6Q9ZXb423aZhvNei8+Wj8+KUqv17EnDYglEoS0eZffUmT
Uw81Ka3iXI3F/yHtu3YbR7pun4gAc7gtBlHRkm253X1DODLnzKf/Fz0HM1KJUJ2Zr28aaKO9WWnn
vVa4MrrhG3RDvTvEgAm4f7JLdxYRkMIbAoiMFPompWKmoJsV65ZRf4snwDS7aJws+rOCGeb7on5S
mfSqLmVR2a6pGopSTmL+2Cstpr7ALGOi/OzKXHZGU8WhFyXOjORhN5XVCUWtbTrJT2ky7SJgWpnA
mY7sOkUztAKQfaIZwOzKBAkjXfyDD7DoYGpOfigAxZCrJitHBhEIFyjMeMJnoCsrEe2NZil6ttr1
aMoWa4biF24dfpRqgX2hG7yI7KdBLU4roxDtpxWcElEBrrHUHNq4/cUrU2SmSVaY6J98ByDyOi/l
P6gN7kM92CRVLmKOWHLRlz0xbPvi90iwAEiWgkTYoJwxuJ7IgHstf2zgS5BeESMTvbUyQ8rCc9Xh
IChgv5EQ7iFXea1vi9YA31bMCcecANd106/y3o4e0A8clQ6g7+7foNtHei2MCmYrTPJzkuSLR73C
/EQh7lLtMIFiDZ3bvHtf1PLCQBygoi4k8aJBKQQJUJBSgYGeI+ZCetWJLO1PcAAcFwbmz8N/Wpgi
GaLIw3k2eGphaIiewhYZabwMxKPAVAyAn4pGA4zi3F/WrWLBDsKFhSY3UPGiPT5ACyWTOkLQ1NZA
bRHLadWA3Wrl55LP8NIXRak8CucGYFNUcXY+L2wUJ4xp0SIAOlaof39jZCw0/bDPPtRQ/bi/qFsd
hkXN4QBa/USD1+mjAiy1YviQlKEhAy0bZtJt0E6RAkkrTxilAWF24K6VGIQZwGo2VF1AIEKp5jiR
4xq0JSKaJgpAAqPrTjuDXMqVtedG+5OiiSAMXzAFCcBVN8acpxQw6NlvHzbK5iqiEKhrHSVC6q5k
ASYIyx5EIfqIVna4OCmq7an6Hy4KojhNhisjoHeTkgKIMwGl6V48wqnn0Rkjo59QzEzx8f7RLb3o
SzGUtZcrDOSDulk85gmU4IYLT0B1RS/YfSnCrV+KPZtdGKwI956u8Rb1VHAeIOmOkfQ1ojeSi58b
AKpmqRsnX2hYInIKdnX0eJ/uC156A5dyqV0cC+TfJW0Ujz4KuHIqb7XeFYrGuS9FEBfu5KUYahcl
tZD6KRXEY5YD2UD3JCsHF5ldV8j+z12hYPRoujWioOoAMO9wAwDKdB9rcbgbAVHA+JpZGPVAQFlv
yDJsD8yCSr1Guckw9t/72nFE5w5yDYh8gbJD/EqTbEAQt/b9xc/vjRJnaIjNDZgfnCwtzkMZRY1l
gAB20R8JqOLIlZn+cBIL3NgGkz1+uw3KmvEGb4UaPAbuFVlXkd5DmIGPutBtGKXpMMYWa8ewFFwu
I9NTIh37UdjF0aOubgyVIW/hhIFYIRtwBSUEsqBtvRYoedGAnsreOIpCa5dAAKnDUxmvAeQOSLqK
lB3aTtqzLAmmhplfKA/GLi/EtWhS1jGSOWs++KXzFbxYsYERGj2Sx+CUtm+K8YCRVSJHKwEtcfFg
tmjvGYDCiC0HywGXntC/OI17DVNTAIQqAR7WqimIKT8NpbTuH//Szmg6ohJDApEoYl7q7ueYnEYr
j+AdY4zcoJWKr+E/btCY3qExPgCzKhJDGDZ+VZ2QRdd8060yGwKAggtzpA1/iiZr7yapQeet75/6
VnwpqnURm03rIMEIFPy91g62AYDWigMIlTGt8nSvhEeBc/2wZjy5BaOEBg448QjO4LIgCL8+HUzf
YEhKiP0TZiYtSXnhJ2RVqqf8Q0Tvxh4NvHzum8Dasfrit+YzzO9tFulaOGXoi0xpOmBn+Kc4051y
BMw5QBcM+Q9A380CXX+Cx2L9nW/79ZvHZgNsX4J94oE4Tr2GEGQmGCeT/BMgnDB4GKKrDXCShgvQ
FFadZuGlz84Fnh06C2WNrtOAv2satVHzT+oe4JJyuM6Gg9YbJFFjOy9/czrjobHkUUuTI3CpgKrN
PxXtXIwCuky2a0HUh2l+C1Ci9x/PbVpTQuMJeo2QrEG8DS/3+t6gl09UgYMSnabx4LuJvB79vRx9
dzjAOHpuZVTZgYtfOKPqH5IeKWRTGD4iC9hMnClyK4Pb1gBF9oCjWhacWfYrTAoGQDRPopAVaNyc
+fWnSlQ8A0pF4PPHbXTKX4LfOHD9WH6V58Fu18kG3WhnD63qjO258bQokZSW70EeC/bCPjrV/W8J
lN7t1/3tv7GU1O+ndCrA5bRa9fD75Q6gI3ppYlC4DN+69ve/l6OLKrK8KuyjRLuselc12TiN0anp
f8lVfdALqKRUHU+h33OMc7rxxbEmXcZ7geMIu8xTx5SVSt9wsYc1aWm24oc8AQRpiRh4KnK3Httu
jblPhpd1G6tJaAeCtwF1AG2MFP31NeZHBKYAkJv2rQkuE7tf4XauMfsQMtvWbp4nJCG5Ks0BNRI0
tFucKhhUDDuf3yNjbQ1r7hCausO7IcOq3d6MazGUURsNLUgjDmzX7WawYhfNqyIrvr293LMIA0UN
dFXM/tP1nhmhlvKcHPL7Zo3stIXhJVJbH/7R3AByavf5b2/glTC6MoR8JXjzJmxb7AaWYYo7YX1f
wO21uxZAPdVk9o9G/udcejsw9R3aBxhnIt5qoGsZ1HMteQMQSX3A77UnzIWkGGrB/M3jsMP2/fIe
QtPDynorPCLpfeg/jJNH+jVmUBxt1zIe2Y3F/bmFf5+dLl2fXQPq3zLtI35f2wbqCoZpbEJLY6z3
NmiipMw36MLl6zFdUwNoFDfE6m2g1jm6JX8QkSCXxVjP8qv6Zz2U0QPwWdp2EdaD+bNtZHGmdhJd
zmKJWdQTF3dep54VIIwxbZzhBGsb3TwWEoLQE9lbt2JdR4F1QpRGAi4GsIQ7SPJOhtva8yPGfMkp
Phdb4yCuJbN0xF/g/jIsiWG0WC+B8sZAYA8cNRGSRTMwi61k++x9ZK2O0h1T2cUl5rn4/eQYTjq4
0jvcbzPbykQwAVdqqgfjCMBWo7V85vqWryUymnDI0MwKr+X6WpZZJIdKkMzXsrW9TWKJ69JCH4kD
7ieGVrkNLuYncCGLUiui6IGIEIQN+/kQRzt2NdezMjdwJTu3Evu+DlvULxfCKP2SKbo0zYNT+/Wj
y7KQ8/+98piphVAao0LSqpTQCrDvcBNDO8W9763BNhGXW+Gv++tYfmaqqqF7BEkAVMKuTwh4OCnH
ZSWPHvLYBWKLXWzjY7H3zIihN5iSKBUlc0CkDyRImh9YTTwL+F+bbOOZrFfFlESpKAFgx3w5r6m3
u3VNQhv+oCXvqlXOaHBd1IUXm0fpqALcNIk/FrOOGizZnM2ltmn+962jNVTWjrmuYEFAR1wP68hq
iPBtAtDr8X+8DZRCAh6IIUQSFlQ5wHEgNTEOsSmYYJdi3AbWzlFaqQXpfebFWFELq5hgaAQ+oNmc
eMaCFpXfPwdEF1a8gmsl1cB6Bms2vuIaRXyTpXkWtDi6AuGwC1ByqGVTp4NWfZRHMeAMIYEZQci4
S//DM72SQR3MFMkgINN/rjRwhizSEJKvuTXL6i7s15UY6lgKAwRYGDSZjwXMvSYP4wdOCsbZ35bf
0Gh3sWEqZRV8YCCEUwgG75JgfN9sduAZtSLo6hDw4xgmSUydJVK61alXIinjAJIuGXBTWJj0oJ5m
vcqZGZDkSWvx1uabpReW7B7KwQaiG+Q80DVG7aMAbMAo77TZ7g3r4nexHfCKtLfQAmsfY2m32b55
N/+RRXdb9+Ae1YrmR1Z66IDc/NhDG9VIR4BLbCc+eQ+CmX+KJNnwW++RqWxntU1Zqyvx1M6Coq/C
bOSP+FmtJxbaR39ec+mAm8EMEOcxlNT8G28kotkRnZrYX7QG4+cXvq4oqEICiD5sbkgwX74tbJkM
JijfTWAcMzT84l1FtIq+UCQQFVmhDH1TI/3e1LGwT1MMWQco66snBSHY69SfFH9TpycRHUrSMyhy
SY+Rb41TWetdCDDngPnvT5jv9sV6haAMY2DNCjBnoplYxiF7x4B1/9tzUVc19QO388z8necZcn9G
COl9vpRLGexpUDhAYkBubXMPQBavrNDSzWnXH2BXd+JLaKaA0AZ5neU9NG/ApLJqVgFvwUygcGao
iHtRCr3JhgD7BXuPXk/E1gq4fa3gOXwMH2ctC8YlJ92Buw3MY8FjdqhIbLEU1eLTuhBPmw+uTpBw
A/XoPtgpD421r3byptmFruMIhxXIed/A6vY94eplK8YdX3pViqHKGPHEcAP+ps5c6XORH2uc+am1
FbfeB7D5njurEZGIW3ac8JOTuzntC4mUyuLVbvSlsBH2wNYDT7Hdm9pTv5pdmsytzdFGYImEDVCr
tsO6X82BrOdOpgFA9w8wKyakdNjxkbjgCqPV5e9tUChLEXEhhosnbIPhKg/6CdX9U7uZHLDAwNkC
TX32Xn+Ain5VmOC1QEBfIrBgnMSCp3/1CZR+670wAjYaPmGwEgvcBFa+947iejIjN9uDmNrknlkO
xVIocyWTUjoI12qVAz82jqEoSOxKP4E2ZuYttKv0T4bLWOO8jXfOnu400CpJ6SW9EvZ/pG0Av3zA
JStMw2IKYp0npVIacMWnCY+FSXhO+aE2OROYsCbAUXoLXNprxroYr0ihAoEKYCzeNK+rt+e43oOT
kW46LC89etAX/n8KQq9OjooIEGdpVRrNJ4fHMoehw642tcfMHS30prO8aOZFoVzPmR9G5jxczmDX
WekBhEY/p9dbwCLaFCyDwNpOSikNzYwar0FFtDBE3RpjamBjsxoLWFW2uPZcD0qAOylwsQtTw+UB
RzhyXcxTXTQKF0qB0lS6DxiDSsWpgpH3Jy8ElCmze5iVlWwB+tqsj7MeMCyOmcyTZlt756XQrqsK
5kJwP+F89ZO3KQ9QhTaYNg/+r8ZCmzR2/QFpvge0vLkGeGVJt0le1MqaTHDVd0TbtFZySA4gcP2P
OcDLu6dSmgo06bqhdLgMuf1S2zVynMeVcuIJyywuerfoGjYEFfMecKupS44p+zhq417Yq/vpQ/vR
GGArtsER4jITuUvO3qUs6oZXXNurNdBPftKAwtPg9KtuDTZd6P/M9Y8N0VbJYTaLER40IGPIfRUy
X+nb8/5nqdSVB3Z4C6YDiG83wME0kTiG0YtYDa2sRVI3OlIlLwTUO/SUCc/dzB7C06wWQWPw8J8i
oYsNpU0qdL0AvHnIQtUdedXu2bO62Xri+EQi/7dgD22WGFlAiyyay6hbmUgJEkyj8NdrjXb6HrDx
0Bc4vHWH96A7gX3/yBa9NriMKvAYZGBaqtSZpb3mpxmIHfcgT/weLPFFatbPpSWsyh032oBbcot9
7gT7HIEmt1JYPuvSYUI7ARpCEwHMR29wOwIGKQWf2t7Ay9BxQ9H3agIry4KXzopOlgz3pSxqc8tW
55MG2FP7cYWIfW+Yw2NDss3/Rxw0vzP6IVxKolwSgAIOtRxhVdoDwOLfumfNjWBQ9V3zXb1lh9KR
UQTwzPHx/mHetm3MQ3kXu0kFP9AzAM3tsEKQg57yQwefVNl6VvWtbXxT+uJJA6QRhszFE0Qf3dwV
BVpPWsl7nifEldKKsHMc6R7yjW/jFFeYk+a3/0XBGBeyqBMUACETllOD2+LOxdDwq16joZ3hxC5Z
zEsh1OF1ilIJMQAJf978rDrh1q8UOHj3N44lhjorpar7mRFm3rcYufduAzR4gi5uxgNftD+Xy5n9
lIuAuBoLEQXrTkRht3uoT9LWt3NkqrqV/CtkzMuzlkR5kI3Yi9oEEu+fGjKotWsLfMm47awTYq6J
sqkhbJyOcrwImzr7+749q+XB9IiwL3/dP6al/DhmrP6535RNjcGVmQs+FlVZGLY5hHaA8kLgwnn7
Hy8EpYnzbALS0ny5Ade/m3NSs97HolhqcD6FG+V0sSDKfua5UKszoySs9GzTYld+Gw9zkAowRQvI
+taUr4zP/20XNSo2lTpPaOoAQueSK4/ETGpOGyD4mR5DH/2MgVHLA1QLLyFVrYMWgO6Z1lIgICfy
KKJM2B9iF80MO8n6aNAF0FuYDX8746HZ5dOTb51OrK1dcICuZFNHWANYM8VghLjfvhZH0Y63EwEm
t9mZEKyYQK+1UydZsfZ21hT3VkwdaKOVUiEOWPG0Q9kXeLlI3oMGZ5ceh4MKJ1N6ZhzmQo7tcpl0
pqcGsJ2oJFimRvaC5W8L52F9tItDfTy7n4w9XdApV7IolR9N6H+WIyyutcEZi4At3kWkdRXG41vy
g67kUFrfGIYQeLxY0yvAw3/zJoe2gGm9/kKjL/n9W3SAtglyP1xXVquavHB6wk+Tj6qh059u86zD
uBGNocRmyu0hLatznMQrxoEt2GhRQPeSjGkFTLvJ8zdc2IAQfT+CNNbzk/+r7BLvi21zmKv0zOaK
5fX8I4syAkD4lgCzPMsyf1KwAQH09ezZzakn1GQtg2MGWUsXEr2qc6O0gX4/nlpfG45V2wqVuI/U
GiOQNsf/1tJvVWOCTiwJEnm0xqJrUpph1a43sk3bOBUiWdzLqw6RPKqYSK6tH9Eda4sOco0WDxPO
OLwlpXIpk1qcEstggEkgU3jwTulj+5KteVuynkGYZFZ29pIc0ufmINm9e1/w0kFeyqUOEqFIzoFp
SNwDZRSEDU6tfN0XsOSuYi7on92kzDgYY3xNjiGBAxbjjIesWV6x5T1Qs+R21h3qblUV723GrQvl
l15aFSiAWf3nS/rl8hso8w4ATSFrMGGw501vE2/fY9u3+f1snwDeCTXaWyhjgHYT3Sasl7/US3O1
fspcdGILUrlOEvcgjLXjQ7eWdgJGmjvSkYQAQ3i0VEeyKxPq7pmx9axLRdkMWShEDBHMlup9/w5g
WvL8uFodURgYVk89YVWhlqojlyv90b4XCijNcZHALYPQy1RXk/Vekoc/ibUGJgqMowrLXM3x9LYn
n//rJv982oXooAEytTBik0HmhDotR6b1w/PqOGdB3sCfhOTtiZU2YNypn0T9hUi5ErUB5dNZ3fYQ
GTkAFkW2nRVB3AI6AYcUaBszBgBGjSQa6VCruBA8Ucp8f8AkEe0658F5CMnXV2VXNqia3nzzm3Fv
ZjNI+xqXIikzKTXAQQ997CZqtWivyDcl0jzNpnpU3cJkVrQWVdDFAil1C0K0pg1KLDAIkJF29s/+
z9MQX/kPZcNZhXV/dSxx888vzk2UOS1MQ4hT4pxM/EHOI4aEH2t+b/8opWp0EVgnvP93G2VTtkM7
N3Fe8wtI3Mr8Bg8RQ+biU8cUqwG6NRnDBZSG45BiAW6AKu6zVx+8hJ1V/ELbbSnZoBC+v3+UJIxG
oUFaUcS5jI8pTIXSZ6IIUFgjE7OzA1D8swCN+gDmOPe+ENpT+0vKjDKDkjYG3+iEas8nhRAXcnZ+
QdtN9BCghg6EMhAimBvgahIQeLi9+2T2RMhYsQXlR92IprbS4DTfTzQpO28tp/0KrAntUpkzEb1b
Z0CZNs3vZJ+/94XtO3FtMs6RBsC4kU5tr9r2fZw1WHj1UdtFiFHalLTPpvSCrgyjtSvn1JPTXKhx
WZLl61f/l2R0vaHAjQFwSaVefShxAWiiw/ScSB9gqxqAPa+WAYmmEH3Cuv5SB0CTTABuvAagdTVz
hLOg+H6Gai8ezs8nQMcBWUgVUeKl00yanPQAE6/S8wA+L31Vg6waoAW2aI/ASDfHrzR2RnDIxKtJ
XhureF89VCUqzbKjguR9J3xNqS26dbONQjdTjvevJOUV/vVtmMDUdQV4M4ZMXYs+8juQJ/Lp2RDA
FM7luohpoQyio8IE1SCrpjPriJutwGg6/HjM5fM0ZM9YCXKpGkp6TocRdAxJRuQKzDm6sLq/rB/w
VFoQVAaeNGRhvJTyz6QxzuVObbKzihLVOxjucu6I0R1g6fAvwFkrCf9VF8DE70G3tInXVeBwlTPB
HnwMwwpjPVpkJZ49pQDW3/ghGKM28S9xJz9ixBeE9B4Kp99+ak+xFfSn+59Oz439HMnlp1NHAraV
GKajzc66avVDigkesGaSpN/zcKe2XLTOSpK7/QMryfwDBHOzZ9o8jithYOMGpSaMwQrla9CBnmpq
4AggzzGaNzvrCBA8E7hb46oBdT0pP8NVfZ4Zd8CB2SA58AFY7HoXyutWYRwj3Rfw115cfBJlc9Dx
FwTdgE9qHGu0ZXv8ctbqcZXBln4U37ILy506GG9aYeLs8f45SEuaAxNtf28HdYUCodGCUpiyc7RW
T/Hbq/z9ED5qW3Wd7kKz2vrRqrG/kSg0N+lT6CjrA2ZcH9Ajgn93RIuVoKQThz9bAf1lYJYeY7w3
AFs8l4/NWKb5WQYQZrkG3RcA+0EPmb52ncC/NCHoOi0JEOmI9MUwe2qnlH8Bznz6mktG4jPsyZLe
QJJKkTDrjhiE9hPHAD8DA0N+bptgcvg6z0BMn37UDa88dRXPGhaf7zx1NYHHDBQfWUI6E2P2+PmF
e2MMGmjPay0/Y6JcXuuhIDoFXwqWxoG7SSrB8ZhUicy4fXSQM285UNcRLaPjUwYMO5XAEUchFoq2
yc9iYqkKqSIbT7LKXemxQpPOShgfZavcV+pWElwN/RsViiMsh5z2lP/6CNS3ZMC4ahJwjK6XLo3B
KCpFm585VxX2ItiJZVLuSoAxjgS7jsbGdS3bGSiUWgdwoMWHtr7/EJZuHpQoppGAG4mKIg3WJQe+
qAVKmZ/fEWKWZvonf24wKxG+M+Qs3CnImYFkZRD93hiHIhOliQ+wUg99IlhoPT2XAZjpcZvKGFy4
IM0AOZ2gAOiVI23lm9NkKy8xQGdK5d+ONv5sOzrRBIA5zLBHN4sGVWfiyxnOvnKafHPePHHWRt4F
BE7K5wsjU7ik8zEhDJAaXuJVoPXNuujiflddEA6+MubnmMAxgQuwrUB6kpnKARSyLdEyp+AIyzWi
iop/LRHqBLDfgCDHuPS1UPAvcEILJtBzzxe9xZWjRsRWkN0CfIGEy7ORaB1owJJAf+4N31tNHc8q
wYkLDxuPC4cN10Pnb5D1O6GMPLx8fIPn8b+G0Oc+s0EyJCsD9SJwEqocWPNwoPpn8EyipGvkeq0d
vFgxwFPqdXFsxRjNBTXekPigOx/bNtphsK2OLX6MxV9ZIcm/QJWKeXg+qHvMx2uhAJuh5cLO7xPe
IIbYBy9eISovVVZ36DXUOPksdVnBGiJesmWY8wQ/JrAYMSZNt/olIEKtPGOmi0Vfo2qDz03rAIoU
EzDcmFz5Lv7G53AbUSL5sS9BciSY6nv/WjqqZ+qCCbA0ovINI+6h+17nSwCwBHwPBtThBtIA8SKI
L6s2EPzzzMGjoe8vFtH0qGqrARxiGx8TKT3I2JLBnqTD/ff+E71dK3XMayrApkfTJ2CdfzTfxaUv
W1/WY/BLn63XP6OdrdEx0Kw58icnf7AR5KHGKFhp5ihj6mvYe0LMJ+v7dDI3GOKzdjuoQZTOEvLb
NN0T/rgjeXrKzKfCBKk6OpM2m435xIonbnUUHoyEnhj0qOLbabsHVMi0lAzPexbK3+COI3WzjoNj
MDBMz+2zuBZDZQ8CL1f0FgDTz0iz2X5yqAEhAgAhTOxuJVC53z8IeogSd+BaGqV9/LyE4Ykhze+t
0SzWGkHjzXex2+/3Dlgo1l8fo0GGzWCS3fQdH1mdFAsv41o+pYiErql64FV5z5a6Qq/33nmvTRAP
kbV8PP7inYKocKjAdmQC85/hx9wGJNeiKSdPF2Ndi2fRoC2Ui28hfohBpnp/f28dyWsZ82Ff3HNQ
2vgp1Ir3HCTnsi1J2DBeEp2a+esAFWmG00GqBOgq1xI4sJr1k5Rzz6nrHb9Ww6bbHABo+Ylq9lax
RsZ9uc2VYD0KPGOImzkZqD3jS9XvpKrlngGdRYZmPVOvjSARLd8b9VevMCrziycE3TSbKQ00GOL1
2jyxkidu7CBNwdRBvUq1Fwnt4PePaMHHMXhAfEEJ4nHzcGuvpYwT6v96xnHPuR3b6Urf6WTz7aPr
l5XUXVIg2BcZfe6AsECgdS1IRfOeVg8e9zz4qTMUm6iWSF3vy+bfu8xY0YUgat+kWs5BDQtBRtYj
dkMLhcyDR1YjIf+RJBNrA5c01qU4SmPVdSvXXmVwz1twSGIyRTyhW5Qgvv4QTDuzzY26ZQTKS88K
LimAd+AvAWCM2slKKqVkkrHAxOhsFWR5CuL2+9di4e7BARTm3CAqnMD1vj6sIqkbsOim/jlRq19V
WO3AWtuSIEzt+3IWXhTqqCBPwXIQcvy0/15oCF2L+qibav+c1fkGwDkPnhK/Gln4LpUjKdPOEUSe
8awWslLGlUzqwAZ5CAJJz/3z3nkA1j7ABvDXgAz8mqzWBMbW3LjeIUFM+8Twdn8mlSjDfyWaUldC
pah100P06ytvvqj2S2+C79FViOU4a8PGJ7wjXe4T5Bsq8L9tZUvFAJfZrJAlrN1tYVnfjMzswu29
+qL5IlwcgMZJRqQ0pX8OQ8NVJ3CNK/yuHAQrrRqzrkXG5i+Kg5KZoyqQSqnUvYqEQvfE1PfPMUiV
RTtsFWByuXGzLfKU8TCXjCvqy4IsYVQZ6c8f43+xNLGL62aQdf/cbkrdrH1sqEQynWC89KE5Zpbi
mbVHGoxsEx+zoB6RvWfA1771ZUXy317N+B66lX22VVffQ1kPsPUCXpsT/TMmxYXXfYTWCAe0ed8R
uoZMj2EZqXLWjTDK9IJhV4k70Nqf62lVPnY7Xti+KUgkKfvx3wJP/SULYKOY4UINAVnH6zvEDQ2f
lnESnLcp2U9EEOzx83P7kiA39dm7EguecslrQyHhH3lUTj3yAqXj0ad+7qN112wBeRhvg87RwLjM
k9BzkR8IJ2DZJ1YSSJYkb7vwQeBfU2MtNlt0MvGk4DZaZoMh2xqyXexpDL/nJ4Ck3/nlF1JZmzFI
Jo/vouCMmWlwHDooegAplsC9/PQ35kH4I84Tzo399fzw4DzuOHR4m08n63W/dZ/k9/AhtDLT9exP
zepJT1xWf9zy0/hnB+kO3kzSikkO4uAsKttIJM2vGgSwmCNXzUjbAJs634wAORartWglp1Hdl8+1
QIa35pHLzFE7FQEjGb+QcMLbuPggSi8gNxKGfY0jVUB34P0WOMFWDFfyCqtvjLOSOzlQYyXknvgK
mN2burDAr2t8VfoeTPUk8VhVsYXoEB8EmAIQhiArAbj96zsNEJ+hBJBlcOZNfSPb9Wr6JR5Dk3/t
rdTyPAxi8owXu2QKLyVSZmnMRCNtgjw4a5WrluZYY2o8G/8gNR+wcpjL241ChARCixmskHpBLTK8
nTJiu0vZkQC/kFryU3UIMO9o2P0hIZmlBQ81j2LAagJtNEkwB/d83/Ivq0NFnXngQH4Hl/B6h9uZ
eRwcoDjyZjWpFfp/pE3kv/W+WYrI72bROtXjlehpYIuvTYVVklxyfFGlBpAhINskmCJKaymdCorq
DPLHlULKbxDURwTM0YJpxg7D7tNNMz8aEpuNXA/IBgAOSF3vbgIxbpmNwRmzto5fv4AxPPUCq+NP
YriN1Jnv2gzB5yn+LgvicxavmYr2wtjwJZ/u8iOoKz0VxgxUNwXnVntqddPQXQHTCgPRc2s8xcFp
HGtLyEMAuznjWkSIr1Yiwwb+NG7QihH9naCsgPoGnBv1DXExCcnU4BtQCnXSxBIa8hvDpYfscD6f
Uye2MLZAvqHyTv9l8XMmGfjJoPOkZ8iHWtEbn1eh8czU1gAxxWHQZdXZ9ptifubvCiN1vGij4OT8
LY868bDW5HJQIK/doJm1es6Osd3sNDffq1bwVrnSYdpwqwNYH8CatQlI+45ZMpN15PN20tuNBgKg
0yBeVQCOe/3GKr9qxTSpQ3C4PoH3OjxplQ1yN9HfaMYhjXf+J7eRWExai17upVTK+oWBAtzADlID
yXRe/+yDj3ZVmzVxZjv4isg8W4+mhs4eNbSPKlHJGKKYdjgfwOtFKnJ+Gn9tW8bNW9KuOubbwQeB
i3eDLWiA2NhINS84h8UqaJ6rdpuJvzUMgw45Ye36rKnpXZ+VCnJ7mgDiCcqnBvVkMSUSj/Reb4fE
34z7kOhgqD2IRANP3H+xnVAsM18s5jmABHt9yEaFBlQp5sJz3vq2In/4GpFEuxiAbWI4rXrkczPE
gHv+3QCjcJdGFgi8TVU202qVGKzgexZGrR27C2Y8WUf98AbIDWWwsgx9MTobzUpNXIE/9d4qUhgO
1kIYgaFxZGIgYAYapW7YIEWSBL7s6Nw1G04yG8mK7TE46tPnfbUx/x5qNWhX0WRcGngC8G+vt1aU
W11vFC45x21hodsYKLNEbtfhvpLcUPQJupwZgffC/kkoKsoYJQMABEKza4mh0KlBPBgJ9NRDsxkd
5rjRwuW8EkBp4KqORi9rISA/TNvMEr+KLXo/4O+hr9h47t855/4WLi8ImW54UmgFoUE9ywwuQCND
njySrv6laIds2kTZ230pC+UUJKZVSYVuB47CDUuXkKaVWJdResZgaF6RxtJI9Nzsuh3AWHeIqSfy
2JHCPmZAlckyu3kRkCZ/cu9/xRy+09fl8iOohx+gwcnvWnwEGONtGdNUuf9+X8LCbqJGiO5BHr6p
BA1zfT16sdWEvi7RqDXAcE/rEIiofXnyGbdwYSEwGjJ8FcCwgrBl/oyL0LnKvKQYcyyk6tIXjW90
R6iqwr6/liUP7EoKtRggMcmBDM7zc2I8dN1G2nlhYoKdJxH2Y/4qTat6AAMjyxe7Lf6h8nOxNsom
thWolKciSOHZx9qTMn3X0ykqD5n/LNSIh9ZRz/AFFpQIPFwZSgQQl2guoTKsVR4aXRbH6blXSNvE
JIofx+F31TiDiMbB4MSKx2/uCBQiBAGUGEljRC7U4XWaCF5BNc/O4RgBITcpUDZegSYpNJNYZFyU
G0VMyaKOUNardBCiODsLtWZFIOYLeCdFC3gIkqOW/7h/YW5uJYTBiZ7TkoChwuKub2WeaWOthegP
AleS4XfvXVV/3pdwG/bNIubGB8wJINdPlyqLGXdHEDr0KaKxIkBNqHt9FQAVpzj+UdxuOdZlvPHJ
MfeA54UWC9DRgU2WOiupAFELSBwKlL+hsDD2zQGSzCdfKqa+J8B9wBm+v8Lb0J+SSJ0Y6vDqEHNS
cd4Ww/Yd/BCrDt3AX5HTEZCdmaeWfLpm/GHlrNe+cHpz0g9GDaiCPDoCqdMLvTCO/LA8I7qx/hhb
QAl5DvFF661ZGZHFbCK/eXZYKJopgBAPQ6og2LiW54e5qntDX57lVY5itx044OKYYlJ8DYyk5o1v
SUmaTe6FtoxSA2lGDZLa8DNRraeWJ0/jyHhprOXM23shRIk4MetmISmRRzOTXdUgZ92zGIESSwxt
wlQuFitPKM+lPTceR0hEG3YcEOG38hyGzv3LeNv9Me8csOJRZNChsH6s+sWi4CcqIL9VS1x/9Y/+
x0n/GPWhXQMD9aknSce6gje+D8TJqPfzGHqWwWBALU5tgrop0Hd5Rt+rRrbhW5k7tWz9UjOC0UI1
Zc443SZaZokzbbMowpGEYrk+Nd6Tixq41tUZ1bWRTIj2wNkDQp0HDVkrDBnIzxgxzC3NM7vkqeEe
k6+J5VHeJlqob6BuTheCia0Gg9gZ0xTtDBxuFSlpAhMYHZvNoDDu6byHVz4QJY3a40LTOq80hupc
OcBw37JgSZc09NWOUhqTrwNdytW6OpfhGu+aWHtHLwlf/x5iy5WO2jOTw3B2ue+tiNKYGI6Lxdxv
q3Nm7BV11b1yIm5PlJ5Kb2PUaJslrFQg89pQPkqkFUr8f6Rd13LryJL8IkTAm9eGI2hFUhAlvSBk
4b3H129Cd3eHBLFE3L3jY86MCu2qq6uyMisO24ZLdwylDTHgpxdez2Ij+MrQdIOWfZDwxyzQ0gAG
EoYKVe4NUBlh8cjcRUtYzrFDb1RQRCZUmNy5VRsCgUjFpc24pxgEUXJCJGY9OGoF2sT2OOhLNfZ7
xDxuQag1/+kn4ez/5dKufAJi+L72Q6e0u+I1BBzOji4CUpLxCFMP9jKRdskGomnDWjY4JIoee6SZ
eAYiUfBHkJ/jwU8/OSs03XBBpCilndWvQa02mtic44zI/IKdmSsDUmgjlEBCRIMmj4lf8OpYZtK4
soPgNHAryXaLHTZSS7xuga2DGw/EZPtCFoZBXUZBdQaap7emkBPJoQ7IVTat18jBfAJnJBnu2ref
d0GBDuuPNYvsC9hlQDZmuodEVfXTufjZoKcW3XNLDYpz8Qc+B7koKMGBMmWKoRjyXhGcVqzsqFY9
qH8aca4nW38jdb9Y2RUIK81B2YSVJQwr1iMt8u2Uxu/l3+i1CBcuhPt0JPba9cdMjrY7+EHTFnKF
S7X5RiMhaP8AcyUgkkYYhooHISFwaZ4ukRaMdJul1M24m6ZLI7DYAwg0oYJDT5aGKTOxobK+tgsR
qk+Owg1qnEHQ+vGeZmeuPRFIR7yKR6QhArzbHVC0MefUYFuzi6EgUAhiX6LCGoUcSRnrAWg7Vx6o
myTiDjrfmjnA1CX03wPSfMjtxZM3Ab+pazX13h5/11/W+3b4DADN6Pcfn5j4++SqwGM+qKWY7eyC
IeLJgR602RQ69wWaoxXU+gbX9HjSZ2qbbwdWa1Od4Q5RQGJ6JSVaG24ABq/NntGy8tvRICfNK9Dl
1J3hO2QH9fG3zszh7bdO5jCOwjRkXLqzS7LDrkSC4R1VgxE5MNIF+Ppzssn2gnqOVEQS3wvG74Oy
W+OTbYosoy+n+dDhyfoeqbteR84yhOTD55g8fd4p5P3ik7cPwWRUW91fPhbs3yOxR9m1UZkBj6Px
+TVJSlEK3yVyLnQI06AyEOrDKgb8MCy0BIICriaQFj32jrpg9t5x3VqdnI6YUyqZF5TOrrp9LyA+
i0ooaa5iZgmZxN2fw1tLkyiNhRIl75cYnxET46C992pn1PqAVrEK8Atd3SJL/QlKRhKbaN9Gx3hB
VHqjwluTpTz1fS/KZK7Hb726/pQk7sSccTo7fkm23IUHjfiwOkUw5cEf5WqFDed+KwHRjigbgBVj
4WaacqeAQe12MiancmAAO2JqfICbfzPVJvFIxW/Dmids8hYG2Qj8BCU4Wdji9z4KVhnkZUbhb9AK
T5IklO+CDpShMGzCfBne+endor4qKzBEkn18cBLQsM7B2XMkMmmXjKyUCx9wfyPjAyCUinQkrn14
pNt5F1xfYQfZ7W2Y7yOyQ0/uc7h2yemH/zZPVnQ20SuIzuNPfv+9+gUV71JR/r5za5x4QJOgNoze
EkCvbr+AoqKAd+K4t182r4edv/mE/s7+gFKVT07ZxjTNvX7uyXr9UVp7ex3pHgHo97h6eTwR4/JO
nfL1V0yWn4kqNnXYCPMABsTiIpUhAUPcwnLPHTgsJ1Z85LYALvx2qIAeZFJRZr3tD7pTSnrEKPrj
Ycwt57WFyZEuSicVvSLv7TIG5ZwQEY7DwQ1Nl5E0IcRzs19USb6PHcfy/T+Dmqwf0wcdOJbT3s60
l90OxYKUbPrj6+vu3VMPz/nuGVe8ljDqqSPWQCzHcskzt7Fi1SRE1+2UIbYHSkvAV59W54Cs9WSP
5lj7N1G/tceTM+dZuVGdDS2ZaA+dZgh5aizQxjhsbTyK8R6D4T1DV3MsLyzzrB1ArPF2AFwW+mi3
yxw4wxDE45nKkAsfU58ygitaBICi+n08orldOxbW0UIDoBcEH28tZQ6XNb0S9jb+o5YIAhoGRbYl
DTKg/5GhOxqdFnMXjYdUid8cdlPRNse8PjYxO2v/jOVOu7nNS0jVBj1kqMH87G5jPAyY8OJmS7W6
hUmbAoybWnAV3Ka9XfMdHlgJzmECOdI89KzHI5o77lero0wOo1ClPdVLMOS0eFMpqPOn1f9jXaB/
iRAXrnPsKLrdALXM8ikdFb3dhLXGRACPunshWEjXTimk/+7GayuTS6KVoEGbJ7CCVNE2Hh8nr7sD
rR+Mp2zVkFO3OZ3AG9Xobx88Sz5ooqE/4/FU/tXLpv75+hMmrhPYicbhC2zATHvdpERS4GZ2hnE4
4aoyh/0Td0zI9gOCMOcVcBSRuuA65pbyr3GGQ18g8A2TI92z6Bz82/91B5B4mhA5fH88wrldeW1h
9OxXAVCZBaIbdBhgGQKz4Gmi+5IxSwi9/2Ml0c3y3+OYOgwhZqUyghU/WMXkZZeO6ISDdRKQEbdP
7dMXT1rEHg1IHkCwoo5ziR6MBf+4MNS/UOxqqFIbQNhVxkdUo39UfgQ7co1/fzZRxMPbDw2UoJOY
nAum6fJacnucC3Rvl4lgOLls5coSXnzmJY1iITA9YKtCWgONQrerFoUBz9VsMwDvAt5r7MnOQvO5
ZoU7okP+zFWLtfSRqaul5rKZ7OaN4Wl1DWJuiQjJz8HmSOGZ4ocfbsp3+ilviINGOX6lPKWfj6d0
LrRAkAjFXVyfqOlNNijNFEHFpeVgxwAx9YnOAxQQ1Ce8k9/DYCF7M07b9LTDDnr50YJK45F8O61J
D5WfsmUHW+4TUkfnmsm0jCP0KxUcFS5bx/lSz87sY+/a5GQlgypJ07jkBjz2Nj04vgEXUt3VO8ir
DNcmca0mwD0sYYZmXx3IuoHLFhKqaKsej8rVUWjZJAzkRh7sITSUyMg7mnRhqsXcxadIS2/rWke3
qvV4JWfqDwxChn+sjlfxlVW3VrpEyZ3BbiDyIJKk0QEilni1qX8ZVYmfoJALCoD41WFXjy3PruuV
4YkbLaImp9kMhlnlyV8z0C4J3+j0zePMYh0vMaDNBabXo5xsolRyBElJRmPusYUkvPCTpWbUHZew
JVPu8L/rcUT20fACEmLIyT0forHWjTlhsHe7Ut0YyCKtmufcpnQTXYyqb9CazahfvaF/HGO4iHqV
mb+BXm+OC5fU7IDBTcyjhxkH9e+ldbWsTO5wfqsog41MPScb1YrzVGhAL1VWZhfxysx0Xsu05pUe
ZpJs1xz6nLRwBAkY3mTlpYKAyeMtM5uCEkH7DGQQAmqwAdxu1rJmIGucebTNEMui9JOrPx8+3wU0
jR4+LetkgVzFcKlFXPL9jS8BzIaSGXJ0KKNO9dPyuk7quqIamx5YmxIyVeCWvBx3fxGONtBWClYF
BIr0ZOOkhevlRR20NiIa3MSiqnwyG9zEJDlYP8nq6wJRc+Dn1mVFzivbId7qY70CcY6kuZeFWb6P
vm8/ZTLLQBhkUuSGrf3CEe4A8g/CGHjAAUIUm6NQHW2Zlzf0yO3Lw/mYL+FU73FMOIrXMzHxgzIF
3t8+hHnZfu1/0fuvHhhijMYR34nbrwt/ALflfl+pPfHef1Gtfzz++dX+ZyUmHnEI+VIMK6xE1l/i
6pBLC7XymV18O8CJ56vaNpJcHgPMNPCzG68Grw5j91Xlkic9QZlnu1ZXq29ZX5TmGDfR7V16a3ly
XOWabqUijVoEliWop2i8SDXF1WIlVCMQuUjlSolMjzkUwlOUbOJssdt46QMmN+tQyfTQhphbjryG
+3cUYzztmVtZFuE1U6eNdbY+wyMuRZkzsdnNwKcxoOQNXciMdjcNQjPwfEXG888puIAQf616+op6
WqFZ9vE+mknu3xqdPJViSgpiNoXRVhVqAuK5991nc34Oj8/p2rJMQb9ESF4nhDbeEBySmhlL8C1Z
5IebuZRuP2TyYOqFNkn9P9+S6+NxbvX39+pZIc2YoNmJ6nOgncxkQ+Lt9i0V9D18ODmPbTcg/V24
9ZdO9188cnUxsUqdp2mCzU+tXl7Bd5EjthJVwwKPM6j0Tz+SvtUldPmzhLHXR0U7LpzuxQ8Yj//V
B9Rd08exh1UZyQDBRIboDvcHJsEnIHY0s9UTJakXXV9jBqLd0TMXXtD3N/PtYkzcW9/LQtxQsO+h
vdBpN3JmM6A2cRI1yBfekfecc7eu9K93/GqsgazUnTK60lyPUdLb8frBgorLk86s9yqLi0Rb2vSL
0ztxblyZZXWdwSRQCYLBaJZ3dkkzxgV4V54Ad9puYw2Oe42O/sv3kfsWT0t9/TNp5Nspnrg5KXQo
SO6Opx2kBpsRqAC0Ar0utljokdy624SqpD5dLpCmAIWEzvVEh05gQpxDRgBRx9KvVgvLPiX4RmR4
+1ET1xcmce4WzfhRUCo6INeIux3pz5P5ReD4/Cf4fHB7f3PWYy/092x44PP/9sjVHhgUj4rD0W5I
+F1MtGq7MyT02jra6dSdtoQ6YisAZYd36cJRW9jpf075yrIDZh0npGGZy3ML+Sqjz9KNX7lqEA5G
2rD645HOwCZuZngKdyuKMvXiDPYK7TX/2HFbxIPEbA2U6J4wxLNraAuLOvNmuzU5jdoUj6XCCCYz
zdk5pmD4a2fFH5xNv+Q3F+LDv+11NZlR/D832Nirtds12yElh0MCwl+XOFvzCSm3RCTgUz5jGy0q
WCwt5cRpVUpXpsp4osTYrErTQcd9DCnGwaLCxTzKeDofbdhJ/BXKTpYVCmz1phb45BVXVE4MlJ8w
UOv0JKlf8vkthR/T7N8j6A02C9uWm/0ACYREELIZ1T0niyr3URkECaIkHoT4NVKbuWqcwt1JfvZb
FQJUVni0PKPacCdULVIcHd9Qk+N4Wa3kYcTsLQI5ZyAj2GdXnzS5tHLXl4sqwCf1Rz4EEcoOrpxY
0gD8qGN8kT1SdGcVb4GFqZhd9iuzk2VHa2CcxxyWAvRUmqhm8lvsZ6qTmzGjPj68fyiqu1W/MjVZ
9VQSlKhRcG+A7/jYfI2PYxrBP6t+JugCxdLjT2bzXGAXWDjV+z2rofibogKILl2jeNleOMB4aZAF
NeSnqMiJtS618RbshbUOkiDtiDYBMHZvxX5pksa5f/TlkxuPjTy24/m4tWuH3dchbVMMt1Sfn6mJ
jxsAaF5AmOixRnobteROkvuKPIZNyEhJY8SCbJSD0y/pwx6INHR16OhhWSUonm3cz1W+2D52vxdk
mqUVUeKQQx0bVm+/YMjZspEqFCxrOtKCqrJqhypU2on3rCyRhJYi7fGWYMYx3U7sjcVpoSlPGqYN
vKS3NYol4U8QQA2b3xwpDZtxwdS9d701NZneHjxV4eBhcK1Km8Jhs5HVzQ5cWIhZPC1fOFX372sY
Q5EUHmbMf00RdkyTVkXTYVyOp/o5Qb+rtnCaZtCTowkRdSCsFmgMJzlvv0S3Xz+gEAt6jbHp/v3d
XYGWYCCX/iDXZK8eh8R4PIczPgrIeZCIgRkf/YVot7zdIApqdl1QuQPmEMqiAIx9Hk7DStRKAzjf
1CKqHegt+Q0W1ZFnbmGg6Xk0RoAmCG0L0z5mJ8SLgqqF3g7qdd/qmSSCmmhfVoB0gfdVqr5A2ECS
bCmpeH9P3Jodf/3qSm5Y1mP9HGaROdXx0ykEmdvAVamFEO6eS0G4NTQ5ekFeSI2HbnX7BUm2RDsg
HxJunsGTh54/ZVOqn6V58CEGyCDbOGozH6ytzm4gP2iDbti0U0NcNeZ63ZgQNTpXKv5Yp8aZJjTp
0Xu7BGSZ296gOEK6bOwyBvnI7bSIVTBEmeANNtOfk02e24pvhK23sMVnHhqYlCszo1u+mn2GL3Ol
aLHd2HV9zHl0cXxFxNT1/Vio+j1HurqqjNV59RFqkfl4q8+5QuQD4Yp5GeUeebLT2TyLs5hLBtt1
XLVSDg4HPFqwobgY7ZDygrGZh8MoEKyw4GhGSVwSJq93xQlQhUxRF0i21CYDSR62AIXHw0lSP1Gj
u8hYRYhS7pA9KcwlLNS4taY++Nr4ZDFZpyyKOkKC141W4ksmItiRkOVlf0u4rSJHAFItEk/M+f1r
m5OVbRRPadwYA2a2HVp4s5UkqT4F/uOCIz2qoZdcOj5e0DkPggYkEXJ+QGngKTIJdJg2iRouYhpb
usDlg9I4NXJe45VdYzuxhTv9sb2ZWb0xNwl26gLqXG5HNza/DjT0xIFzk4lVqnxyPdOpFlg1Znbr
jbHx168OCh8NQhWVGBuvSpTRJ1pevOaHyl2o083OISKDEcmLki0ak2/tKE0lQiWgau2OjqInUQh3
cpvmxHN6Qa/zgrLaIGYIDwbruPYUU+D7JSkyZtwZk92KgwIef/CrjYjayTUOhCpkpjmlsf1OowNT
yEYmS2odX9hT+pl/ci2JPx+vpDgTOdyYnIw69kUmaxyY5GkzK97qT4r55H018zd0Qphc80PiM5bX
vdFY5k4Tsl2eHDPw2CZmp+wi5yXuDxXglAI4b39CBVqnyVqGLGi/S50Tj/9biXQRUQkWTzj276Au
EDvDG7Q4VUuIWMhmlJg1lOLPw5pDVbL6DsCau05oNa8uXvQlCl9JexJrlWstoSzV2NmKmd5Jlr/O
gwYcJ5UKYlexX9KnmbkEMC1wVmhqQm+fMPEbTVejRlKgZMJnm+FcMipl1Pwh7MeWqtRb1x2InHVO
Bjf7U4IW7Eu3hEWbuZxvPmDiRJB46CMu8ZH2aDW+J/Fv7/2iRB03Zi0u7PyZ/gLwKkAMdGwOQdD1
t0euThhHZxVb4TKy2dwQSAaZ5gzibUZwaIzCSMzI2sie6hnDJrYdY4iQVuRUx4jxhD1L73/K2ODB
oBbujbkY8OarJk4myjoKCjL4KtBbvgoO2QE2O8JnKf2VAlFf6W9qz1Qze8GXzrgbcOrQsgi6cgF6
F5NgJRYzEXTCUWcng4gtSqsJBM4TpJRztO0Fr4+P38yB5xgJ3bAoyo1kAZMQDAVYOUrbvLOlivJf
GrxOCS92zsJunikfyBwjg6MPhJdgEZn2qghK6rGODJi+BMEa6BgYkaMpnaeBqilrSCHZA8qrqNI7
iHBjzecAimjVqJVUvj+LxboswV1XUKvM0xnOeDwD9/yf4HaToIML1B8uMIBcbt1uILtMHw5SZwfo
guqMIt7yQkaOuffDggsDxUowCuMtXWoOpea56dLk8QfMPE1vP2B61OPAh0MGdDx+AcOX8d7qr5r7
GZLj7wqVlRV4XXNXZd8amsT9Bv9mKQc3c9LBAjACpkcpXvR8304Amzd4bBV4ThXAriNb5LQa5DWN
w0Dog3hot/5TaQXr1cKoZ67wG6uTnVe1A/icWACXNpURATFBwn1OOCgZPZ9i86ci29bYfkkqYK2t
te52trrwAXOv45sPmJwzzAXCU358HeMeYAxQ+jRa98G6gGidtceDnZthFL55kAagnR6kmLcz3Kc0
Jbo9jQgU/WcCChXdSzI8D/GqVyxJXjpsMzcqh147AImhhIE9PfHcIkKFpOyYwfZilXutP0LAKJB8
eyKi9nW57Bsd7bGgTvw5FyFGujStS9bHX7/y5ZJH5XIrwXqV78DBCb/JofGHKM5Aek7NEcqA2CVc
SZ7KPnv5fknYegaPA2YmYKghWSOBInYKcYjCUAyzqge0SjLynccQ2f0FEGDj4SUbOVtXOAzNyoUs
Ia3/24t8Y3g68KKVwNfU4T0VrFhm7YqElbcS35CUVb104fU2Ex6gkwZaIwClojNdmdxNSp7VlFzg
WVFx2+aTV36L7lmRFkYkzFxFPDumBWRJAGXI9J2W44XIVApuB4689JB1FF6Db/G32zIG2O5VwcjJ
+2A0Gq0OW9lsPxgodZmANgxq9oFbOt82+vYNbQ5r3dxu9Y/eYnQesk3WZVC3b+v175IO68wx43kJ
ZPwsyB3gyiaOVEoaug1Strej7Ai6SiXXlBCdNhUEZxA0P17tmbIQpESujE1OWYGmVlryYWyzO4gf
kQa6dZtIp2r1ZZo6uqJBIEmBc529tIsOe8Z13pie7LRG4WpAMJneZs0cYZFPPo3N98uuRBdZ9KKY
6w/KEhY82Jy3vLE52XBtmSVOJcBmTPIXibwG1o7ZZy/BgvuYe6zzQGBLIqhHkCKYbuyIr0pqaDCt
KRJgiZaqIt4coJSmLTxgS8RfjlHp8mus5QfKkp6+hWfQXjwvyfnMlMKwulefMbkTGydweq/FZ4Aw
ngGP777C5LLr4VXnD5TdfKLXskPzHjhfrTODfkJhYXuNu2fyEAMEHb+LaLEA3cBkiXmnTDELOHl9
+lMG+1I+Pd6+f2DaewN4XLDozr5HoA7BgGJqV3Y24BzvUKDUhi3/Iq+B3RcBJ4igWu+ahR5aeaFJ
pn1GaUTRfkeRAJCrUU8NGhgrqAdBq5IsneL5of/zZZN7GU/gnI67qrN9iS43oSvIe0GOzo/HP87f
g+H/YbuvbqmqVSqOyQoYcdg3lnXrlzxBdImupWT32NLscNDuBqg7aNjvcqtuj8aFOsdEe4F3zmX0
2nNLF/6SidEvXg2GE0qhCZy6s1/qXo0hAIElPWTGHyZoG1toPxQ59W19Ro368dhmT6twNbjpWrEd
NTB/ll/Z9c4YBUVT8+SbCNy1XNPfWOyP1a9iRaiqLGXWZpfwH9vTdLmYcHKT101nN6KwaukXWvmk
xUF/PMK5e/ZqgNIkcqMrqgM/ETajm/5UjiZ1F8Y3Ai/W/h9m0HIyUougg3BKf9yVIPBpuK6zs8xV
5erT5YwmO5d4ej+2M/fYQbzwj6HJVomHEDwqbN/ZMlPqcYJubcEpCHZQShI0bnsADoc+kmkB+8sF
kpqBea9pUJ5yBN7Ipc5yWf5F6eKFHTxavTuNV1812UacADC8QmMpBxQxn9lSDg0vKgCUrIA/8bw8
PPYN/1lQMrcAJZwLcAQBVQ/0EKJvUxhP1tXJiSEN4ggUuqLLrDq2rK/n+bEfXoSE3dDKUsZ9BhaP
6g5aDVi8gNEeOk1EdwmFV3+OvKxTAizja2JBEgWIcVJCRG/45iu09q2jSwUmF9B1dL9irA4cmA8X
8pmzdznSLegF+FNUnJ4cQWgUCNcABZz/xu6rw/BaxOlpswu4D4k3gg4iOlDVGZTXhc03pvWnyzyS
mI1FNZlH/e52tj2PbSDy7NIAe9BqijTxjtpnJH5yLt5CDmUulwoaS+TNREgcAIMwCVeSvmvchI0H
W2MuDEhNPs0axe6ElJd6wQfOBGO4QSHEgyKhgDh5YokLxaFwEtQyAquq1U4rgYCDhnN0WnrZgDj6
fv6AnkbHqwAWBh6J9tv5q8OSr8IMQb8CxZKd0g2OqJcVksEG6I0ZmUR5xXpqPjh8Z0SsRH3mHe+8
9mnXUCYtJ51I3PFhSEIPR0JNOU8AjWwjUulPx3lV+FwnEDZEj4TMu4R2AX5XIQMeJidJdEuAjooc
eQg/SrNoK1eSL+pixiupnsbI3n5Dvd6hDajJUTISrHLqqzIv0L1W8A2dHDovFkbJMXQs62NLaWIk
NZCshIWwMKUrEIXgiBv2va91rRuIVju0ypGLm4g7pFLaRRu+T1l3V3h+QWmiRzkcgXZ3RptDijrK
BsQKbHCIk0ooXqVUatKnJvALxeoqoCXNooy4DFe76AMjOrQRbyhdxDGbNOv7Ys3GojPWEFhH3LEM
naM5pXU4xkii0n2GD/S6c9z7UbnzBMGT1AKc31CzE3IQzqaFH+CVp/AgPVdE3q+ewrjNAmMAYqw2
41SRC40fsh6tGX0M9TvfoUIw8bARXeuCw3LeiinkzgetU06HdspHTfIlCDGQ7MQbkCX7jNmMhZZZ
6KSUt0d9gM+OYtwq/ErqQMx/lPLaQ09ZX3AUYSs2T/WolKIeU190/qDKbZzG7wkYq0TdR8Kg/Kpk
1i2++LKOXbBXDSWVrOqUV9q1S1FC8AJGGy/QPXTBRs9pGLBhTooSnXRQNIgDcd80kuDbkF9w0caG
GhCa6JWwy1DvKRoFSXnXrSXoepdiwpzctK0HLcI/5xXJhRp/zZQksUMFGr56m7mNuykLJEZ+I5fx
o3ZdNpHg7am6FoU3/JgM8IhYapv3iquqCvJ1ifIcDVHfkw5ihqye13GUak4OQmadxUzji5RA6vZV
QUEzuu4DVjTdNPKDbc0qHnTCWN4JhS0SNJS/cQqHTnZUhISYCQci44eiw3zDDXxNkbhp0k7v/TSB
IHzqlHmslkUqhKqcox8Y9Fdl0hfPLtQNuQDKKUqbnLMsk4ZtIuUQHInYLqJUnkJ71IpLQhZyyxIm
iSEZkhWthm+pXKuCvmoCtu4kYfSaKrh4k6d0gsnz2kqAWiqiGgatb1UodwTNkgpFmrKNcyuOWyZ/
AgNBJAHe2+d9v3J8qqTPgtwBMjMoYiG/u60kBZ9DWmSC6faUWKLwIfqN3jiR0qss6zeewYhuyGGp
uI7fDyJYknA26nzNeL0I0ooMAvVmVBZRAsaWnFG+qCSGIALt1q6gDdB7+1GQ4vEMqFi63sErMo/a
M0XChHoUu3mlU7LfpQbjs3RWkIamokFz0Ywi/7ZJQumgaxkuHah9XKgetd3PwiUzc6WDLhkVX3Cl
oRdkyv3ED02IWzgdbL+CxnagbJrApmlL8m3UKIki7LrkvZGf8/ATeBySe/5v12Wa4vz4MXheld+F
z5m58/7FfMWBwQ0F78n1UMRDAqDJWOp2DaoiEK1jTKSTZcIImpybj62NP2xywaKqjuQfakYY/bRJ
OlEYhwLvKm0nohwbHCW/CLJvJHQdaAHdx8ZjazPPDlx5kLFC1AJGD2ESG3PFGIA3aGLsAyHXksp3
deBm3h4bmStJgk4L5QMAYkDV8gc2vArRuKqWA9pD+2JEocEcz/E62zM1pq9Ccl54FgY0YlQED69K
j1xQaiiFlsqyJi72p04ueqSTwMB3pac+CZ3DOm0VLoeeOseQeFBFAW9kn9Xor/rbX0LGTBbyztYk
IKbFoijYRGZ3iMWD7anNgKx+PK+TkHtqYRoDlqU78KKP0WQIWvBMA7j5W1bA1kiyJezdwsRN31CC
70aC5EnsTtz5MYK+AeIpPeFctV8h2/54WNPA71/jGoumyAAiYzllQOGgFFmmQsDt4sAxGm/LFRqo
cw1nSOF7vxV/L9OVxoEFb8HumFu8Onp3dsfY7WqbimWbKLEMuygmDFsRNXqIUPhoTZHxO7MrD+1l
Ceg77Vv+l03A01BUAwnaXY1YoNsoY0KP27W9Hq9akUDdVlHLL1xZ4A5gdsrbksnZpeQhPoGnEvjg
plR+JZBUfB2E3A65VTkiNK8lAvG/++fA7oKlpRz9x92U4lUItlcEvewdV69fylENEdJd/QviwFWz
ovbcvnsJn0MDcLTH6zc7sP+1BR612+Vrm3oQWiXBVAoEEAHmWURA+ux+p5r8+djS5H7616JdWZp4
TcqFUozUwpIsq0JjgPzxN8sRNixtyMlj4c4OezuikC9ENhztUITe+e9yMIqTgLWzUcOnflXY5adk
tRIR7cfDW5rISQ6+LGhHHriY2zWxGviJnnM/MaRJQRjgbakAcc7lP7M3ecF7ALNkToRhgrEdmQw6
M6SChE/BqVhTT/+ZqckRp30lyrsA+5E6hyfwOukOmOCfe5os8RwvzeF4O1z5EodqaMat0r8xyS/M
BTTHvo8+E8ZVGW5h49/fA9AmABX2n+oDoqXJxvfaIYxAtqzsukpGXwlNoijT2ewQAVhLQa3ezZc2
5r2nBE0vkgBgIxhf5n/ZiavRhXmQyYDwOjvBg/RwUem5I1sJA37EvtYSnDsAeMKiIVQQQsL4qYaW
TU/xS/RR98fj9ismxyOjgtpNh9jZSexPH5ppgj7VhWhsycTkKFAsyHeoPnJ2Nc8aQWThndXyS71a
s0aQvwLxN2IxMBHc7hVGUXrEl42zK92SNNlTlW9rZQEhcL8fAUbDb2C65JGAmDpHXugpSO4M3l4O
18Irc8g4nQ6+S+UQoWOmLBaSgZOwEo7r1trEQfYpRO4AE/L2Lucqah0nDKFKvlAfH+YpugdmZNTH
RQgUgFAfqbC7je/FQSb5wb4aEitOzz6P8rCaRgTPKi3IXvAMJ9DR0JWBFIPVcgDiSRkB0/ohaDI9
EBvd6ZcY5MbFur3xbr9pMvSczagqRAJkH/DKOk/OXKtYbnRskqXdP62S/40eiqMgNwBrNpA/k20T
1SN5HBqJ97Jfabl0yRJIRSPIdD1NOdLE27M+6X4UYcGFTjlzRrsQogU0ARR9QNbfvRkGH/IuaR3t
azB1oliho2SaaIHhmq7OaJRearIGQBcpzBiVW4BlTRGKTpVhM9/yQhp0ijq7+5aJCxiUoAJfSBPt
I5Y03hP6wfwKDcVcQ5J60zCfTJioyTcnmIEsqTIUCfqKUNEKIECWeq2gNP/ux5pcbyhKb3MiBJco
OceexgQBcQ9FrgX5oRdI9M4VVoj0AX1RFpVj788KNAYQAUIOE8Lod20KwRD2bF6I0T6P0m+wASMw
6s6PD8q9g7k1MdmTXgaylSqSor0LPGbaWJ2oIWv22MbcdrwZx2QpeKlxQc0JI2gegdLTUBE60Ltk
xe0GXRHUuiJspvdLQd/S0CYOmmt8oWd7WIWIY0hvSl9n2YVn1jTXPm4yyDiNPMUACyBpO3EzdOu6
glOW6Z4qcqOUnpjizIe12gKYmvRaJFgKGJTbMjS9esH0faB5a3mycE7b1dyQVuk+ls/vXFrocqSO
27ddUmSbeXPdWpqsXqmwYpK5dbrPQkNiNFfW8wDoB9LKZrXrSesthBCzI4P2qyyjRWd0Jbd3XsbF
caBUKUbGv1EVUkwS8p/ZG3KExGeXAqQZnwwyjX+MTTwl3fGxz8QZBlc3ahAcuPpDSs0CvG0LZ2Cc
pYnzhyEgfiHchNLF1CVLQT4UYY318tr8vzi7suXIcST5RTTjCZCv4JGXRKVSd73QJFUV7/vm169T
szuTieQmbdrKurqtZVVBAAEgEBHubtbSjgR7BO0U8AAhupe8p4Ec0bAVzJtw5SRcXkAdSRYZ6rLo
nuFSG8aUtVIulLnrTbsqECzI6YisyoFUfaHisfLuhmjlIuBrYfO+QGcDOKVRXYXQDJ8XAydo0esB
Kdzwc3Ky45dg9kcV8oW2jnNfPpjtNnmh6woi1+HupdnZtc6CT7EOdSSHaeGO7af6J+3QmuUliC/s
WgAgeEt62/uWo42q3/cPY2y8dLo5DB8UGtnEt28vOF88v5oCbtabwUdCnyiFK2xFU3EiJ36Rwak9
HKCWkZhNBE2VyQRRjV2BTqJnI4oyUBK18zd1VVf4OsK7nJb552fTMo0F2hMLrEa0m8AYiy4Q5LjM
bAtA6LtxX95F279ARgpH3ZZ2t2dhcUFQfJ0ZvIFnF7lJiORSF2mWFW5e5Oao4XU6+mY8OJGM5BCE
LEEt8A8MkllVD4QCQANxBvux8QOkjQu31t5BrG+K/X3k+RbqG3WOVqO17t6F4wOc13jrQAUdaWke
w1/SSfDGVi7cdAzc2Ms2gleyHG/j1liLaOerhDtANBUH4iyzgBzNFcBUEVMprMJypoXxrHiD5Ax7
8R/klYaWpRju3A4fOftECaQpgp3OSZ6b5wks/xKLHgS7tDrIjQs2grl7VAcszxnMz5H5T4Gtb1M0
8kOh8snYralrLARB+B4DyqiaolP0L1w6r0iyCIdXWrpVEZl5Hpl9vTK1Sxbw8IHwEI5I5UoZTi7a
aNCUrHTrMJUOA9UDO6Iou972TB4A+nMgoJdz1mSblZx4bRkjLzqpKpvSLXayOTdDx1vRVm3tMLA7
3yTbyU5OhfnSzx1ZibmW21se5H+scxddbgio+sstrOt1hd6QQjrKQTiunHo/9RfeS88Hya2WqvVp
1VYYpLzPnoX3cIvnncgiC8Tz6p3uhFDQ/Vh5vy6OTJYxvxQegk7/Swepsg4CpiiyuvEExqj0gKrl
yqHCVyn+tXRnJriQRPO1Um/ioXSNrbyPvkHk5n0Qq7LrO8n2DgTKrGvAqcUbFJyO/x4Vt15TLalh
XmNUwU77Vt4xoa+RVX1lh3CH2rSxj066E9izIuNtN12KFpD+RQsH8r9kzj5fTmfoR2EdGNj/WpYz
pTaRLPIsEQpcm8y/l/BK0KNyZQP+PzbBM60BsapLfMinZdDsiZF+dhvIocu2c0xAqbpfo7lanlOC
KB3jMwxU0C6HlgzA5CtjX4IknmzibeIINiKhwDPrOwXyJu1B+T0z9v+N1gTpl15AGo7t/7P8MwFn
N3AFyrZUmmBZexisCkRK2gldDw+T+WlY7YGurOHsjhebUAWrIVSMocuDCAz5v8txakXeFjUIdVxg
g3KzokG7JRDztiu8xKzb7sKztUHB9tIWd+EGnmREmR+Xbjo8p9HvP+OvANrcltAcRsNnuvpQo1RS
PHqgYmmY1jxEv/Dv8asa9t2Lv6tHJ/HlNXdaGz+3zn3V+lKp45uI8g4SYonuAulJCD7KKTDFgMW7
Lt5EYAYEpnTcTL1JpZWz/vpdeDErSN5droBiKAOVFXxB0//1tp73N4UiW/kwKb1VTw6Uu/PpVSrX
KO3ndb1Y9znrgrIoEKYIRdAlz1ktxCbsSNu66A2xC/LYSXuZZmYCBePG/3174a/mGOpoFNeyjEMC
egw86WNIlbYsCancMk3ei9h3sgL6F237etvMfMxxQ0JZHeQe0PLFY5Cv92eD1msJxN/devTtXHkK
AVrtc5TE1iAXS+M5N8Sdt3GNqU1bGEKv0HOUF6aeGveTmq9M28J4AOiYk2MztwUkmS+XiKp1gRag
EOMp3ALipXrwQgsnN9ZKzAuuAEdAnIEgF+lj/hSXQhV8y/1YueOrmjDVrI6lareGc3t1Fibtwgq3
+QvSd3quTpVLxcyso2NoT8gZ37ZxvZc0+DToTJFOFCEIz2sggdenQHdCVLsSEQD77UoFXJ9S1Vl4
11h5pBEzrr3YLLq4NA3ZL9lQC7HdNfFaFXhpTgk2GPAy82+EO1bEtKv6QlNKV6QdSzR1I4bfsZqZ
Hg2BhV9L4l6frBg3rgzwGgHshAZEzlWiLOrlRPcrdyo+Jv87L2XUuC1FRqENNWilz7dCcUzy4GUo
HONX3/ibBtRxkhuIW03uTNQiCG3R6wnKpQdjAC3B7XXh2fOQy5i/D+lJMAejyMS7clzFXSb2eum2
lbFtsswk34Eyy2j8kvZRbcbPBWWBshXEfRKHjq7siuG+DuhG9+xRva+gBJu83v4k9fqwAKICqVIQ
X4CcSpcvN1fbTnEz6BQx7li+lUZoNrG6EmwueDyV0ZSFWoliQBmN8wGgqYIh68vGLaTJksP9ACBY
TFYOiQVHA1ZaB3kGxJTmPXw5jrCtaTnFdePm8V6a/paGYUWRYcrBxKiSrGRnF06kC2PcHk5yXyIZ
qRpXq3RTbh+C4rsr/oTk1+21mf8a7iDHmuBaUlTUd3BDXY4JFZahq4K8dUnzJaCbTTcAvfEhLCff
y+KLhlLMbXvXzy08BsBBgjSigooEHOLSoNL7haKSvnUDfaM0EeoPfmpp9XvTyEwx3HqHfrGQ2uN3
/iwe4l3+DJICI97DU11yqNXt7c+59hsVyTcEnlA5kdAbO7vuWQCYpMkoJGrYuml2bMgfPb2LaL6y
I5dsIL0IHS5gB1HL49w/UPNEAO9K61bo6Qwh1Jcjz9T9t3lnDGHOd2ARZzQ/D8AsMpHUUVu07uQ0
eB+APBBcjeAjXXsuX/vLpZ15sGcTBri5hn5o2NFHZM9EW482UbrpJijErGzp61NjtoQ9jbc52lB+
HOnMUqD0aoFiUeu2CgnMRhoeZPDBrqzNwnCQypZEhMtgKAND9+Vw6tL3JwAHOjeznNhEqpmpK2ne
2Z8vNxjENs4scKvfktKI0MTcuWhxASUfJOd2uvO4li/n4ew49aHRPLMJiPIsFMgfgCE18qpVos5N
1PS+fyY9IvhmZ1SAKoYvafA4tcW7OKS7sfb2CcQ/wfs4qE5NVBOK9/5zgPZg4P+T+zwzlfIpD/M7
MiUOME2Cd7q95RbWFV9KEaDK0Py5grfqYyvhcVJ2rqfXwq5JutDu6vHPbSM85OZ/5+M/VriFLapq
qIqx7tx0um99yC6bSYD7Wf0Mjmo6mNqD3wOdauTHQcxei78kcKLJ9uVk5XxZGOyPghIkPNAlIP2Q
LZ85cZcTr9CzenTRGs2MrgWF/+2B8iQP80BhAWcqIkrQifH9Wl2m9GKRdiMSEsC5K+/xKXpuX4e7
5gjalA2xEtCIhkc9sILJrncy+03s218w73jOwTURQTPafhEGAuZ0uYWEIO5joZZHt4a+BEkDU8oP
Sd1Yt61cX4cYJmCZKhBDuHp/orKziSRJnubT4I2ulA1bAtIIDTwVWfYmryXkrlsUMKEyxjK3dUD8
WZ2X9MxS32REbOpqckdzsoadciiefLAPD2ZvZfZ4AML46Jt/o830dHuES/N4bnf++ZndMA3bTBTK
yX23jmsv79nb+TU6/7vn2T37u1U5amQgSSbXYOrmqzs04LbTzMfYWes6XYiOL2ePi5HGigqgY4Cl
0fxKN5GV3+s7dZdtp039Xluf9XbcCA5xkZWG9mRleXa+suMWNgTCcgBsUW0A7AsHzOVYJ32iWdnn
sjuMfWyiv595wlskhkz9o4k2ZFBQvDSpB5rsUy6/VrWTV4ETZ/1D6IFLHknKgkzbLr+bRlte01W7
vm7QgzXrBKI6gWfmz5vqbB2qAMRLsi+h/R/t+WY+AQQ2ySTYJkMBQhY1JY5AxBZleIVsbnvXsmXE
yGAvAB0bn4Ogeo4MLZKXboUekx69F5meMnHY+Lu8fg+hQH3b3PW5hwYXBQJ16PVB7M+fSjoVI2GK
ItUNK3KvCYUDopuViGchkgTLhoh0GgJyXdMUztWkkaaoKRqq2wR2cYw8VG13k870TfoncdO7wpUF
Fsusv6tSS1GdBuKB0lFyQksyu9VM4vX5dPkxnNdFHvQ/Y09X3fFRBCkBOUigvkIUFprhsKvbrQ65
5OfpFXJtY7OVHaPd3Z7w6yQqRJzQVoUqlDhjA/h0e66X/QhOCdUtVQENn6YiPQJzQ7OXIpIZafdJ
cC+3+1jfaxKjk27qiRNpX+CW6r9uf8l1pernS3D1QscF6Wo+ayxoJS3JBAAl/dYTdH0ztTnF/oNg
hkctfEjBRSJs0vK+PMj7YK+60SN5qPbJafojebbM5DeJbtF6ZWwV3QQN0LRykVzHY2Bc0nQUwQ1c
yqD+vDwe4qqW8yLC143Ndwv6y8Z4TJW/f1XoR5cCnuVvt2fjukaB2Ti3x713BDDH9SSFvaHb0H1/
5xqQCXj5dJ9+rwxMmS/ay0MelsAnhDlHC/5Vl5efJrMYU6y5ygPEfnUgNI7D5PgnQN00B6jXZNPr
rB9O6O+rcuYfyldDcuT77mP6Rbt7wZlUW26ciT5qZJsJg1lAVrp0hE2orglqXF91l1/KhQxNXDUd
JamGJpmOkRKa8NNeU9eaHa4vPVhBNgSt3TgmAH29XGk5kAaf1r3meqMZVxMzVLwiTiHQZENQMTVg
qgoISxw7axHRNURgXnPEuOD3kmbIMWfZALB7TIVOc8PyWzsIs3ioldVWB6LNcduEDyOawlvxNIUr
Q16c1zO7XOiijZ7UanWj4eR7rcLnDCte/KO102dMDtXnoJNLGFRNL4xxPmluGzbuRONtpzcbRRtW
Xn/z4X3lzGdmuPgdxcKAGMOguVqibbQ+ISYdi+8KSdnE6FI7TNpi5cpauCHniwo5c6ydjMT2pbtI
aelBzVbU3KT4iCsw/jt1rJ0AVWe9EG6DQbBvnwxLI4Q6EyCbMycr5Isv7eUkpsrkE83th4yp/psm
95vIe8oAmxyqdGVwS/fx3HCLFByCZ4jEXhpLQ2BTQdequeCZJEyYwFqUZxldOYIWoj80tf6QfaNc
iNcddyUHraABziyrLgG5WKaDxTk+pcmrqgGTo9oEjjLYBgTi7B68/xTcVF9x5pTGjOEGZM5QPiI0
WzXgnGxTezWhsBgwEF0C3xweyUDTcJOgteHUyjFR3SxK9k2pM4g2WwLWFwCNgMgMqGNTA9+c53m5
OX1CvAC405k0XlGefWNbaG8GVL2fIOHdtXdJuJYauy7S49gA8HWmKp/xfXwnQjVOjdLruMLBf8g0
xZSh8VvVW88CU+anZ6E1utVO4RFKttYovtRrKK5Fhzwzz03PoCJhB3dHcDoAlNkE4KQOo7K0ah8A
MswmeiOMUVnZBUuOic5ziM5RNM+gL/rSMcFBSXs64tLy5LreIMEVgfcSOoIre23+dv44gTYW7n28
ItFWzx0ntFAACO4VxIrPiPBtW2Unw7w7+cz5ZTDnexOye9GErrNDXcEybftu/2b/YZ93ny9P7QFc
078DsNQ/gVHrY7t93G7fn/8+PoE30DpYvvt+2Hvm4XGtZWppOc4/mbskC73vmnqEtzZTYw7RCx0P
PS2dTnqQ0K5xe34Wo5RzY9yN5aX+VOujqroKWuyLao+GR5m+qJkjfQmlo6p2+qLs9buoOHggYr9t
fOnWOrfN3Vqz3nUdZVgbJflQkbzsKwso9ts2frQ9bzkAd7r7nlgUzUBV9wCuxcGZGXtAoAYaJhlE
p3TWc7Jje2C6BYUdH7j+fX2H5zEkx621J/JSAKpTcJihGR8ZYX6Xx2qrKEmMe8Yff+XDtpvvaZ81
00NYH0TNqbJ0ZX6XthhqIuC1wumPgIjz/bLRS2HmTHBLT2QaIFTBSg3h523BTy6StDi7JLww8Aa5
3MToKMjQxpUQ14G+obl7ntgfYqnsm9rU/ONZf46hWVqE2RG6OJ62dJe8v6YMihmn32tAuKV9fv4l
3Bmmj4MqT908Vu0wup7S4wX2C40QK+70s0i3RsxddOBnCMaMYsQpG/fg73w3oBvwVTODVXfvX87z
Trf+/GjcWIZ5/O7fIdLECoYEM1jxnM+Zxit2Hg85JDRfW3ONNm5pQ4HwUoL4CMikkWi9XI6pDPQs
LFpwR4Cxox33nbLN027FqxZn+swINwOC1lSQEaqJO+Cs0NFhCSqUFoyi+eftnbvovWd2uAuipsgW
Nw0G0/oDxLdoDaBIGY8r8dHylAHrPl9EQAzMX3GWmBErPTOmbiAueITwULjrxq0Efo/bQ1mKMA0s
CfquKfIiqnxpBMQgnR9kGXFHHS2Tr8AkFC90AFIUyYn867atxeU5s8Ud6LII7qgqSonrG4fpW4ys
oqxMqV4LmpcOMxC2/pSccXv/aECczZvUtX1FgpK4Bci8I2VX16I5BqU1DI8IpgYUEw3jdHtkC/ci
1gnPW1zjBvoPOO/WwcrsF4lCXEMbx4MuBaXdhNJmKsh9jSwRmHjCFYsLLgixWOhjq6BEmPuJL9fN
GFUIcgg4VJQKvEYRMjxd/Xx7UAvLdWGCyxLQMJdBGIHzRIpVpqCtV0XaZHLSdE0zZsHRKfAGeASI
8z8G5+jJFPpNLMFQWf5GZ0gAtPw4rGAJ12zMPz9ziqkRqU8r2GjiXxhLS7fSsNIOvThfSGaqGhId
GoK3SxMGGbukGeHeQ0Iy8HuMz4Tgia8K4PiKAeO4vTpLLgewFxr3NPBh4OlwaU32sxSy4T1xBTkP
7C7IwVk96THz6gDQqTQMNm0erGzgH/1z7opBmphS0MYBK4nlujTaFl7QSqmIIYIg+p6Cq/k12rxW
Vg/pxxJCGqX54DMIT25Ox+PHUbdObIRm3J0EzTizZzIYAHu2FrssTsTZN3ETkQpoKgTXA7zHaJ6b
cNDNWG8hzYBCDASVWacVKrs99Uu+dD4L8uUsRBVYUICGI1CLelKqUyTvknClQrtoAscJqICwL7DG
lyb6bEjBKCQRV50eev9pAoyq11f299IRggazf9vgDi3DB5F62Kg4J6f+e5CabyGv7dszReapuHKY
MxvcnmgUsWqRyQekYj/uX2sbb2qzge/gNY1fMaveoQ/V7t8VVjkIgp//5KYwOxaoXBnAC7l5+rM7
YfvsCABBoQltGshNegEb8J8zKSmoqhDDvHUmpJFEttWsx3/iXkRBQgT0E2hG4Xd1V6vjMOYUi635
qiP7Ceik0vy9GMlObuX0gQAzZa3M2sKkIWcK8Sc0/oEEjZs0xOmx1NOEuhp9GZMdXkA5FLvkPP7v
AwzA/emsrg5cP0jOL50sHduxr6SQIowBhEHMlNxKOlTf+1rvV7bM0ib9jykUSy9NJZlWlZomwJ/r
6ilSu1d1kN9oKDUMdOiaGUBL1rk9ibyqEYrQMwQEnTTo8PrJeV6a9BMdNsOUuu8NBIMrPKhekc6x
EjPCOwtoLzN5qBn4tJzG0u3efJdtaGOTaotiwO0vWdrLCK6gs46s7zWwKdO0ckjUirqGsBfIoyj+
MRD73LaxOL9oSyGAcCOS46UiBBprY+fn1C2DKTJRAztCTx6pGQ05ZeU4RZvb5haHBJUf1LxnbSqe
XxuNS5Mceg11QQfHNODRcv2zmV5uG5GXLlRUTZEnBxAGDYTcyU7HQBXCsaVuBVWfoD/0YM3CvT3+
HZqjmLBOdwwd4EjxWBJk6NQNGPsS75BNNcu2oXAaupihzsEGwWej19/7AciTIOrVHsW11uNrVMLs
bNhEaDtFwx9QY5fO1g9NVVfNSF0vSNEqrjhBc+jx0PN3cmNpkkkAzzBr2fgH60CxCOqM9UK9kTvC
q17RwdqhUFfqoUBNafMogKFt4yHZuFLZ/KlM8Cf5uanZA88CqKoHTkCIYKo1O2fALw3F8hF8/khX
AKKELrJTthsgA20gEnhAGDCw2PRB/D4Bu5iwo7/549vsLsQssMAwg/3jY2sa/yDKo2j7QEcneo9E
/tpEAj3TEjCIuOFEnhEEPZOKlqY3yOLKfvsJr66mA8E+ZFnQPQqJwMvpCCDMBipHA2c0bqpkF7PO
kpzRrtkDylhbyXoI2Z+OfSfsLt8VIHkDSQSqvpKNs45h4Ld3ys/74tbXcC8raaasLnx8TUJGpraW
Aa7P30K/0ZqNlx1I6kZBbSoEOTsD+BwIK6H9HvIr9W7MbbWXwTI7OCBZgsoS2rKFg6Hs0LdsFeQw
1lslOugRntOx2TQxCILfpWCfDiFr44e6dWoB1MB4/ZpEZ6IbQtVMTWurJxB78HdaMZqkWxssZvbW
WOew5swRhQiM4NNAcSp0ABuCqBfQzdvTuXTuoFSMevX8pkN+9tJCHccF9rivu3Q4NhM4O8NnXQED
YrtyRS1lbADaAqn73DyEBgxuT6Fo4YdBhmWrsG9y9g5OJosiNkJNjuFWAi2GAewfMeFMJwhW2H++
dfb9rTLyo6jQ2Kb4PYc/I9Ptx9hCJoJZkblWQFnIEEALBioas1oPUQj30uxKuaFKEOmu4n+K42c2
1GA0+yyzT0MrbVVPV27LazIOHKXn9rioJCqHUmkK2KP6l+jfe4pTQjCv7l0a4NYuSiaWZtozNbGM
Qxj1pjE4XrYLEBSS8bGRY/DQDGYi2cqowAEhCo+ue2RN06e6tBLpY5TMCVqDqcCK8pR0r3r3FHtM
m+JtLKwhKxavhXneZhAHekL4Vs6h7XO/1FLdTXb68OGBUy9AsWmnbjuIp6vusFJrXUqZ03N7/KlE
Y2IEJex1oEqd8vRNM97ENjDJg5abvvFY6DipQY4whTaJH0Ff6GnTSqTHCyb8xF3n38CfRQGICmY0
gjt4D2JgetkTaMZZCJ0ZyTKMDdAfsvqICMZUqDOlIDodbCp+imF1qgLoOnlMWkXtzi7DHxmo24Ia
CeUiNCJz12QjBmIVxnCpHuvvKiUyQPl3UZiE7BN/W0Yr58cCDGWus6OEiugdMogy58IlJDKE3C90
F2oQSm1rRw29Z64/fJRmk9ZsAv9Hvrt9Zi0VEs9t8jVwZNkLj/g5ph0d0KDwcQJz2Ao2yHvYUWdv
Gc4J0KFZELh0AcS20pXa+DVsEdv2bMx8PmIkZR3Us31tcJqaHLpiQOdlB7U8i9SbYKzNpn4AUW6a
HVTZqvM1YOh8Vl6v8b/n/KcT5exaaAc/arQe9kuj2CvCu66YVNyJCvCTQbDi44v+hMgXEmGoD6K6
cHlBRGqgjbpXYVuPEgN7lGnUVoKINKIHgRxlpTTjtWLR8lFyZpO79kBcDZpVNO66imKrm55CrxqT
i0IwOh8Yad6KF8n7e9unlqJ81N7xPASjEHAR3DB1LSrBHNvrbqiJVpO9i+jGyePn20YW1w25WnAV
g70STQ6XczlWraTmlU7dKErNUN56fWJRz27U2hTWhDV/Xs5XTgIfAWM6MnR49V4aI0KHfvUaBwHQ
31a0i3YiZNGxIZnPVFSJfPZs4B4OwAKFKtxkCewLVbAtuTvmd731MfdIeSzd3b307HdiZgjlQI6C
KorsvPy+PSuLHoa3HBIPmJir93IgELnOehzkWpC5ugcPHuND3Fp4hTjxOPyKqxIU7u+3jS7d9JAl
QZcx2kHRkcGFI6KUt6iHw6heKyyLEY3cpZvWAPVajphEWnneLXrXmTVuLcqmiqNSg0MTHImF/KXK
v0e81m4PafENiXgC8EaomcKPOR8ejTTOZCHA0S+8pm3NEvLV1bu2f/b996TZJg1r0dgnhriN7qPM
TaXtoFGQf+ToBfmKjPtxJgpoQUM1FnalFG+N32yqcFPom6Lf3v7WhZ2ACAGsP2AbBwfKT/L17ASL
VWUKetDDu349gjn/Q/VOQA6yuD9W0Rrh1QIWAe14aCdHcx5KSwb/UooNOuZGMh9hCPQRl5TbINhM
dDtWKosg9ZpRNjWxFSNJ17Fhwv+UQQn8rPUr23/xXJt7A8FZJiHJxusF+9LUlIXQ6a7k24Fm5/km
PbWVqSGxEKA1WjrVa9fzkpufW+SiAZqqfhQF87EW4q3uT8KHn8V27jXAeH1Xcf/eIyS5vbRrJrmd
1Xp5GyUjTI5xbE8q4vrmeUgecqCU/aS3VUFbQeqtGZx/fuZLKYY31d0wG9x7+7QO72Lvd+mfINZg
ZWG3vT28pdNqlkjEwYo78apSqbWyUlfI4LgphEqE6iDp215gBF2MINDV31thJcBazO0BgT2zqM2g
vZ84+Gx4fdVn6J5An5qMFhl9P+DV5G+Lo+KAOZD9Uu2Skf1ck5DYcwzypI491+ZE8fS1s2RlaWdv
4a4UHSkqA8MGvhWELZczLfndCMFx5IfhyDb1v+Si3jZUZ3m/xs20dD6cW+LWNBGKBFwbsJR4vxqx
YvNbSNJbK4mRHRNWlnRxWCp0WoHew+XPz7DfBT5UjQPqoviECCpyVBkyLSQ3JXEtN/zT6HQ1hT8Q
DfSfoKQ53xRnqxkX3eSXZUjn7pMw2gEIMNEdyb8nqxM+4sGOg8KKX6DI0HyN0l1YjyZ4INAO0+6U
4XkkGzleq0gunUrQU0TrG3JJOJT53qwyNqpMSJE8Tnto7U4vlXRSdTsgvwoh3dH8qPj5q6K83d5G
iwt8ZpR7vcWoLZAhg9EOZ64w/EHnotXkf1rgRFC/XLkZ57jqatJxIaLgihsfmePLSRcFhWQhlDVc
MUxlM0nQQSgk5Rrnx6IbnVnhdkc7hYnYTQUSctJ+TFGJQzWoAwq+h5b3uNYwsfTuAi8M7rVZfhOd
ntxl3ysgA8TVjTTYeyNaXxNUvD2Q7kR3+sl/TVY6jBaHhqnDHsELH5oAlxM4SWWUZFGNtH70oTc4
xNWvun6ThbWmlqWFIojI0DgzY6GvAmQaJkqXjtQd9OdwcvVmJdRc8rq5w/YnHobiPDeOinZeA3QE
dcHFzLTyYwAJhJG9lpD+6bXP2x4+H1G80wFnM08XoDhXkPhS6aMoAswNiFB7kiuWy0/JhBrMY430
9drJvJReQ+vov60RruiEekgio3+aulmt75T8XszBLBV9VMJOyj4DkGp5ZqXhZAuSQ5QEVlFJ4PiZ
9kNS2RBkZ1P8NtTQi693evBKh5R5xoPXPwY5BFRMAWz3A5Lc4SGGWoq4m2HAU70H78QOXOd6h417
AkQY7CAsE4Acye5AYt2OTEhP1A+ZPFq3Z3bhCr4YK5ezBPWzF4L8grq1HJz6ZqMTwURLPJBUB0B+
+l0jrZWclvwS0pzAeSJ1iXOEm90e0SMkr7CWKY3MKBPvdaHY3R7U0haDcAMAc9jVSKTMgz67GAyv
bUfQVFI3zlWVdYlsmFQBEYCYIqNU+D5dufSU+YC48k8DhVcoDYDok++GomIQp23jUff+XWMWel3Q
ivk6Z/jff91/RdYXVLnZO373GUrS5pzXV/FrQxKze7k99AXIJwJ0YKbwGEPhGbzel2MPgh5ocxmf
og620rKUWik5xMGWtDtx2nVDbPZuU4Ppey+i2W0K8G5xELuDJbFZo++4SiuiQQzoPOR+gW0DzRj/
bIaarl71wZS7coNmVB8wyYTsvDDcxvI9unTNrrlHAzhrJWKmkvCgtsOhTpVDC2TE7Vnhzw98CI4q
8MjMVwqq1pzPxXXQBCopC7ectjI4Q/AyzjcGAGQQ8GzBydqeZCFcCfCubpXZKGRocfgqIqHaD7nJ
mRdGUyNN9UyHV+X6tvM/hfKxTN+o92CgjAI6ei1qtuH45Mv/bX3+xzBQ6RpabXQZRexLF9DHHCS2
EsgGJTX721DfjrS+gnjDWif6HF+de/1sB6AgigAeTFAol1/a6WMv7jzdKNw4BjWNmqSEkVcv0cjK
6vE3zY8d0B/ruDGRh+VRsFEiRsjt56U7gmAZsoNMn3xT60NHTZ6VNYJx/nj6MYYSzpylgwoSn/P1
QxC4hYIEWi20azxKQpZtfL0xVo7dpSHNHY2IkVEbQSvW5dTlSOd61ABHU6GYyHFt9VHalJF/39Uv
vbga31yPCR44lzWRUwZegD8TMGSojKHdyUXdG7kMwWD6fmwh1Nk8aJsUKny/PKiPIdWe0l+RseaO
12OF9gpOJKCE563A85KIYp+PRIkKN+lKRv1fKJGZCqS8CciGwjXyiIWhXhjj3gRtnAPSVcSFCyk/
FA9QbC5WnshX0BbgqpCeR5+eDjZBrCBnAv3nTUo7PQYs3HDyvXRQd+UfbVuDDwOVa5ArM1Q6y7XM
y+wRl5tttgqxC3CIzsAfLtyKddIrlQyrkpjYQy2ZMbjgo9q7S2nxePu0vN7Xl6a4cLhFEnHO/MTI
dtZRiNzhKU7WHm9rNuZ1PDschSoSQBUYJm7WZ2TWnQiTey1MIbuVN83r7fEsOODF1HELlupJn4KE
PnahLcemfFcmcED9ICpARukrzZxrtriNXaHbIgsplkl8zImjDa+Q4s11M0mpfXtQV8DMf7nhfxxi
/pKzGdSGiRRRCksk2uaTOQQIv2cavlEJnoKgsgrhKY3u+gR9gB4amiXduf0BiyPFrYrHLuBdCg/S
NhqvDUDhAYfsoXLgV29R3TviGLDE9xDFvty2xsep82gV3GbwOxGwcB7q3NARKoNiDKmFEvnW+7bY
qFB10LZCfO/Vj6r4+7a5xdk9t8eFkDSRAXvVYC9Gr5doZ9bD6btgkw0S4pWk1EKccDE0Pn8rT3Vi
VHGS4MaBXuQhDdCnhPT5CIZnx68KVAIB7RUqVgxrLRFLSwhIEtgb5gUEM+qlC8XVqCuQWgIT6iBY
IWiW3FnKssq+4zWqpcVD89wUty+CuKRqlcPUML2h0wya30yWO8fLUYvf5vG4UUCWOfVMkNEsjiJf
6DmkHliN6tjtlb3KGv140tmguX0TeOrUaiTHybMr3d7uLEFC00Rvt6fsIXiQP/z7/tjYE7TJINAB
nEs2mOUajGnRm8++gY/Q1Lj0UTFJXNV/x/0xvVPPBUq9fU6/xWzlvlqzxXmylyA66/Uicam/ydDK
FqDTR3BK6Mv9JtTRurUE0U80wd9UqJEh0ECDCjDj3JMS8ZvsSRQKLRNw+A6gnYPwBaFwSB5upekk
tL+VfTfdhwR1ldSaKntsHeKtbao5ouc/AqQpSHyAVAPfwH1EjcL9GBHMcFqasgJK/PQ9lVnqsfL3
NDD/v078zV6FHAj6XeZTA7vpcitVghCntElSIK4r9EdoooFXfhZJYWP6USe1aG2iZcNo1+Z/0wgq
yiwRxSRjJRrN/sF1h2wgwkYU40ALwW21OhqGRizh4JpaO2K6lbGnx+SQ5g9DskZbPZ8QV9N8Zovb
TKUYEZ/iT7ha8ejXUNg8Cmu9eddvN8wscHCyOkcdWNLLmY0VUrQt5O1dA2L2qPWWuW8Fus7G2qqG
Dz3SVg6IJXtob8f8zdx+V1xtpBHV6X84O68et5Gta/8iAszhlqSkDpba7Tj2DeEZe5hTMfPXvw/7
4vtaFCFiDnAw4QzgUhV37dph7bWKvs6QsjiHS5nzj2k+hv3zZP4cnIf7zmjzmWFQ39KWUUPGMVaJ
aRzFdjmhb3sJmm9Tgjqp2yuOm/QjtHeKK0tuEZqeVBsHdf5nMnc8w9ZOEc5YqG0AcaPfcH2ypSaK
OOrT/CKBt8nz6CyFx9yifNelnmQf6Fze3+3WekuyCAiOsAHxjuv1RKhp8aiM+UXE8pMhPStimU//
FOq+VThe23V7BYgt12cxIs094GiRHb9eUM961LhzPecRr6CpaIPXP1PEP38Lmy+h1v4PhgNd0yIp
g8Xe0BaOVjfbiJ7n+L0ALXIXiWQ3A0VmoKTdF5/LKPh4/zxv6FH5dkhe0OtnXM2h3rOyHgvla0Wg
wX2Z5/jVDHjDSu0y1V+17rnVvvTO8JrZwXnQXChlD/IEgupD2H8Mc/lczYw+1Ggxx/9I8VP3/f4P
u8Fyvf0werLcIJQ5rHUXyAkrsHJBVjLpkjzGvfEs2vpvzal+G8WDbUTugMEZIPT0Rj7VkuoJEtHI
DSPCV1Adx0CYnizmj1JyavdImG/IhZbfBrCOrjG/boG+XxuFZoJ+NkepvFjmH0jYXmY1cW1qybDz
hNKnIkl98WrOqd/1jIsED7oNyxZ84lL/OAejO++2sZb1Vi4UEnXqZGTGtO/fkAjv4vgkF3ogDWEO
h2DgGTpcILpVnOMhUf0q/Hz/w2wEfFdrrdy1gE3XDGZ9iQV8qTuhge3VHHyT+bll7jzBe/taXb48
jDO7sRdtLC06aIhvqZ8luT0Ww062etNze/ugwCSR1sCvEMxef9CEmhGMYLgxMainImXaUM6BlTuA
1lLZ61LZjzLtOAeRb+V7KKSN94+rR8VV5/pBdLE6UIQIpyTv4/wSgj0oY+sxncRXh5L9/e92g5Jb
9rhAUaAlZPod/3K9RwUdSKsJmvyixclZNONBjocPXfi5s/7OQsdvTXc2dX8I4oewGX7p+tfM2QPK
bVRWYCeDkYvurgnt2ipZqDuhzXNQ4N5MPfNUu2QM3jH/7GxU3bgNQC4ZmFrUUiDzvd5om41pZAg2
Ghf/2ln4mEf5wRjN31MxPhlO4Vmx5Rlh8cEYjLMtM5Qx+vd/wZbZ8iDyKNLB1W/mttSqN/Q6q/NL
GbJaqz9C6umiLec24bTjv7eMB5uFGFZmuwjwXe9VLTQ+1tDml6iRFdfuHLQikEI7KAFg4/u72lzq
7ZWgX0f5aPX0NrRizDjqlqWKw7hoIk1N8yGmaPA/LbR8wWXwjaDtek9ksnUbWwPfT9PdsP0aD5bf
pv9xynG5DbAXwXOrI1NPTfF6EU3So7x0CCQkdbAPvaX+HkQpg2Y099pjW0ZPG3+ZA9MZXV3zTQR5
WaEOTAQhpIFi0WsZjzsHthGjgNuCnBPcLyRu69aR0fe2M9ZlcREzkrZMSLSt4gUQ/J4qaWqDx0jS
yJWRgHISX4Ip4cRDJe+B5zfMg0o07QpmzWwmR1e3rtaSSURtX1ySFLwCVc3OdWgN3bfBragAAmSw
PiCbbcYkVo46L7PINmtE4lC9/O4c+mXSBYqSy9fvh4nJzW8dKmV7QL6NHhR59v9fdF1dcSo715Oc
RdNG+LXj1XS8JsyfmVWRPLaON/a+kxwC/aFKIRp7kqS9HGkj7IWNCmAeI14MF60Pty+RR9a1tLik
QjaPVhwFB1Hpo5sPJnMQWnUUTBsdZ63aK7xvvRpQaaMEwtA1OJk1kXYejyUCTCOhjiVXv2q5HYDH
jLony+XwGLf2YlFKcqqmGLRzXpve4KiDFytJ/lqYiuRlWtEc7xvB1mGAjQGCRf+X4ZXF/b6LdkZG
wbIKgudLLaX2sygd5dAQFz2pVS0/hbUTHsRQTb6hR/Kn+ytv2Th4CBBXNHX4Hst/f7eyHE19ntvo
xEnGfAyq/qFIvKmWT/dX2Yiw6BrBhkpJbWH6Xrkm2YnmsZ1RluyCQ13/UvuH74Px7245dGsZZh3A
xuFoKbKs3Kxc5mNTyoJjrFK+YpYQOo7y4zBrL2U/G2AStD0Y2YajWljXaEEQfuAqVrd3zqMxL9Ky
Qm9Ge1KKF4UgC1nXc6kpvpE99Cd5V2Fk6/K+X3PN6F9UTPS0PX3bdvhsh+dY/tnbn7pMfsypymXa
i44IRKN+nGPdz4svIixP1V6dfeMFWFpnaDGQzSwiGddm4yiBJMq5R++xnj1p/NmUe/HrRsjDNCAo
dhrUxBvrN0bO5CGFWJPmdPqgJAfZ8YeKpPHQ99+G7JsydW6YfcnSw7AzmrkR6byxeeKNF9+/ptbp
J3MMAo3sscvU5pDr7S8t7TQvtWLZzSt7j4x6y34WgJXicPfQ7FwdpCylZZdPU0lg1c0ALWMZccag
jF6Vnv5P7zzWoEIeRZ/UbqpI8k6steF3CFqJ6/SFopDCzvVnLClsW0ks0YR0GtdoIi89J2l2FBqI
02JxxTuHu2E2TOcRBzG+Rdi8RrlowZT2WiXoQ3bfFdSHk+G/F2+orjK4zZw6bLnWKqJLMjNX+5nr
mGi6eAinKnJLY5w+NhByXZxSZVRHUsOTXYfWTotrw5EulSoYsiDo5S+rYGHQRgb9xVxdwLdRr3La
D303PSTz/9DKxdeYKtg1m4EobZVbAevplGFC4GqaRy8KTaQ8D/ed9Vb5DZgEKBlaSkt3evUa9Qwr
lKoDRCMspCfAeJ97+Olqy2dIxw378lOEyqybgnQfFobFNju2+X+VhiCWZWYUuo5lizzRq58AKV7o
dDFgjSCNaaN9abo/9ze5ZYnvF1gdY99AIm4YGdKTxfMofx/LwL2/wFYDC8L+BeLDORLkrJJTo5Ii
LQ/4UEV2LPqTeHQCX/fLBm5oI/eV2rX3+icbz59FKEU4RQFMJcC5vs0Fs4pJPIUowgWoRETy2cqf
A4aMNH8sj/d3t3V88HHj+BmFQ6xw5bbyuZLtqmyQtLXA+UGdI3thFu9c5q39EJsogAqYDYNo/Ho/
ppyqZVPp9UWvhNfNqi+X6A80CTjU4ZWMeCfnWP64VcmJFF4hv110NsBOXy8nhmS0p75EISyj+RWO
T1annzQ8tBvtbGzLV3B2JE5LmfmmDUNRWSarScWFKUqmfp36ZUi7Ek7sHSPfOkDeT3lB7ZBDOSuf
NGdTNzadLgjusuMgRRelOk3WQJu/+iTvNTM3TAI+DlIYEFYAC94qjO8iSbMSUZqgNn8xg/Lb7Ixe
kdQ7hARbSxBlAdlBOIZa+eq5SvMBwv8aAxdNn7mFFSSHvsv2Wh0bdoCEI15co7BE5LEyOyfA/2UK
wCpV2M+9BZJ7Hh9NM/f7+HT/Fm2sRLAKWgZw9Vuz49riJPqtTCKW7SUHCajHv9vym5zobi3tjJPe
ntsyo0eKCVSMMtUaKqZKeVXoPVrr5izbL6NhDz/DmvLm/d3chjKsQnsTPA5FOfzC9W7kWE0GJSSU
KaL+gz4Uha/2geJrYes8BkkbovhtV4xDNdLBbqc9Ccbbs8TVEpOCJcZhQFRzvfoo2qrkxSwvzQDn
e5MlxqseWJkflCM1stGKdna74d8X3055FaQHFc11oDiqreJEelVdFsErxZ2lVvnQyIntZopkfRib
InmZG0IBW+RBAGVJYP5l9hWo8GIw9pCctxedj4vH5xdhSHyG683HZj5EZkAWFyvTN7ihP2jyj8w8
dk3tWdaeW95IoFnNhK/GYjhAIUy+Xq1t0mgQKqF5ioPO/aap6h94GAMaAVDFryODWNFBKmrD8UFr
63+Be9bVD4M9qJE3pKJ0e62XEEoaZ6vaeXW3rIAC2AJrxYVTfr7+aQ3M4VZcy9UFDpspfG2TVxF7
YtiJ9baOG0VwUEZwxpHNro47EaGR9HlArNc05sMUlsHJCGLw7mliQDcdf5aSek8efHNn1EO5wg4H
v076+kkuEj0hnGgRM5ElKfdKI3+y6qTyarP5df8q3+YFS/GVjj3xF4G6tvrCSt4aZaGyGDT37tIP
cRK0ciZvCoDdp86BivfO47vlPAjXTZtDpeq3zgxKwmdiAJxuk35W5Z+VcoisJ4154adG/52Yez7+
9gVmg++WW33BoWscmTlCoC5J+9ES0sNo/gBVtCc+tmUoJkWPpbO7zAEvjvndm6jDY1lbBfkO//k0
ZOGxGafz2JMfqNlFprV9/7NtLsd7T3qFn7+pqXWjFHfVhPXbqXKKI7Dks9P9mTWoP6Z/omoPNLTp
Akm3ltFXg4DdXAWcCoSXQteV6iI+pOm/na8ehe2n/zSdi9yM8vXr/d1tfTOaukubhaYuAOvrw0zT
TmogkKvAeo6u1YCOZ6gG6s6dQ9y6aIu4skGKxRjm2vajMKgdq0P/O8h0r2jkyp+M8AdDu58l3fx2
f0sbqCAGI5hKX4RilxhguYjvDERprCCSUpXFqMMiGfwQDeVxVL1ZdmPNmw1SvOqoTt8s57MMb+hg
ELwNL7J1nuLj/Z+yZTt4FegvAT0szFvXv6Rox1LLakRFa1SRYBiMnxvxxQofDHlnoc3n4/1KK6tJ
jSwogwix0BT4veV1TJZm/6AfUETuYzm4QefGjT/vMqksrv86vOeolxlXOBiIIdcAoLid04rwob7M
sukpFH1jhg8zMTxCpOtmCKXQyP6aVNnXudqrSmzg/GgfoIZHIrtgzdfFLJHrhZklcw1fs6uSXBSx
L+pzK37klu6WyTlTPhnqL7maQWM8p2Xid7n0cer28o6Nb0xghKUxjUl1ff1uqXFW0yPi5PPJhGAr
99SBm6r5O6HRxkXFiYMkYM7GWjAY16ZkldacRYGEPi3zTC2AwVh9zqL8y32D3binV6us3MFU1rDm
5aj0Jln2ZJoec0gutZdDW+wY7OZ2KENwYMuU/3puagjL2DDiWlzsvjvIdvbUVepjq42/7+9ncxkL
vRAFdsNFPef61KQurMdgZj+ZpDm+oDjqpXXWniJqCzsubuOxXfKA/7fUYifvvI4kV0YfpsxZRD0G
kJ6NJPSiRPoctxLMs8yupjUEXcFeU297h3QnobxdqORX6VvcW4HQjERcHILU7CH+J9jLQTdtArwh
HZRlBHMNCDCCkrC7jpaEN3GZsDiURL964hzScieF31qJPq7CKoRJZInXR9jVTTNNiRCXEGRFnJm+
lj7NRXys2z/3zWIDyEGySxABNMcBprIOaZ1GUaUxHMRFKZXuNS0ncVSqaf67MFTIM6oycStFf+5j
az7OsvrUxqWyc5+33MYC33wDOAAPWllmYs6dUAZ+gZVmvpmnbjl+CaVjLOnHeo/FbctG3q+1Mk1T
yoMub3su26lHrffF6v++f55bH45+l0KeSOeCUPP6w0llZQVBinJ6kX4Ns5Ne/gSbGezRsSzOZ/XY
ULnkkdEZNANPtdpGmBnV0GgKEuLtqaxOmvbj/i42AnQFCC/FAw3GBsq017swnUYy25QgRZOi/CVi
nz9yqXySE/6ttmP7kLWZ7NZlbe7Ywtb3oThCoL5QVrO364XDvpFGc2AQLOsOlfPDiF7tZqcpseWd
3i+xulqiz7oiMmTig4yuBxoMqCWeqmL6pDvtQZY/ZvJBrU/3z3PLxJdSHLkcYtm44Ottdc2iFCqz
LW5Qb/R+r/+sIXbrO08X4U41ZvNGwxNDEEu6AxxkdZ/kPoyV3jbFRVTqLymWlSNESqEndKP2mWhS
joqWtl6ZhwXKPADeumxwdhK8rf0yAg+AgzyZxvPqJzh5H45JSGWwbZ6q2PlAAvM5jOOTEiovrblT
ttuyGTTLqHciv4zprK5cQrNE9DFiYpGSHXhtcqZhAmXnTdu61+8XWQUdYVMAnFWj9tLGTGgj3up8
lAa3mv8Hvw/zMK1PrjYIldUyEpOdUdBVBOzOKJ9VJfcgE3hqEkf3IY3fmwrf2hR8J6B5QMHoN3Qo
QVsw9TFSZscMalckfeu2ihj8zKgfArPdk+Dd+FALPxZ+6w3vsq7qy4lFLzsLmotoW2zPtKFey8sU
BF0k7fiRrSyAJr3DDDRGYZJsXd84RQtSJxJdCxFlVTF48W+RAOyOQ13zp3F20EQyx6M9S/pD1sna
sVHz4mWIrOIY5ZENDrbqd77sxuZpNMBvAN6Ho15L3NSxPTXWmDS8csDOQtvV+s43tR1Hs3X5adAw
/b1UVshEVhUqRx3rLhJRdzFPTv0U2Ie4fm6thsbaY1mWR9WKufmP973bhhmxJpzk5OlkXvbKaBvL
ShgUzroLrAo2PeZLVv7a+Z4bp0ddEQIhwkrWWMcIRZCPuJmmfwspO+NTpWhu0snef9/I+1VWbrrJ
wloTs+gvw+xW07eu9Uvl40Cn/P4yW5shflygpWTlfKVr21THJMjaIh4uZvl7iJ4i9OHaf+4vsfFJ
KBvTplusjUxp5ROFEpQyvYVhUS9P4q8VsOogVQ9O0R3uL3Sji0UNg3I46BtK80tCtoq6m0keh0hq
hkuXAL+fouqDqL9TGJ8iX4OOx8kYuqFMrTlICCmfhPWsOz/60OvUT0X392D+nM2XsoDSjA8qdOoU
H7Pixey/mrHpxQMosTZFrbt+vf+rt44H2B9tJMcBmrkGxcU5YnJzoEBTGyd+4fg10zqN8TU24x27
3V4Io7VwRrzwq0BqmmCeNq1uuDTVwvT93NfapzAuP05hlu4stfHmAkugfgunDu587V3HWR7HNNWG
y3QKk8fBNGCT9hJzcMXuvPdteGgYcNzQw6L85tCWuzbguM/GUU7gIDB7cDK8F+1z4sfRP7XybyX9
e/9T6fxZ16EuBBI28DE+FZ3ndair9RbQy1glDzdGd8SHj3vkA7fXEa0I8FUIwVAsIxS53o2YazNs
8qUanQnVp4jmDnqcMRMx7AQqt5EnC6mLbjCdA27m6tiSZjYJ/hLqI5nZunLUAD+2T3JsMouZe3Mm
X4aXPs124sGNA6QqBH0mMH38zbqyH4xW1swTSaui1+dMmD8Vp9hxAhuVWuAcpI/MGHGKICquj3CU
G9tMY0LObpxnP5sVyyst5DbaCOLnuk28Xo+Fnwo6VWpkN/4Il3AAZcbOFdja6hugFt4PnsC1RkZX
ZZVdypRSylQ5wBB90IO/71vjxiek2/3G+ojtgwK83iiNk6CPGkpcVVW5eazl9Ct6Cl0iOFe60vqh
rf8bqGA65b1JgNvrTShPY2zZGMUNc9n7+6JKbxjU+SxxicPswaCwYkbncAGvpeEHTf98f5u3bgvs
HZwtGvU1KlNrS1V1ENGMyvaXCXDjY6UVuq/aUeJHbTs9Wlq5x9C/sTmOE4gjGEdCl7VAltpFpZL3
JeuV7QOYse9VoHau1MCOoU/9k57qx/sbvPVgbPDdgus7n055WKl1f4HQ/UFlZgvJMQt01YyFpoF6
YprsdH/F1ZHy2IOBI6EloYbC4iZLUfRQG0a7Kc91olguMMDiEVVi29OVZH7OWmOvYb3yam/rUQle
dCJ5/pnruLaXSBlsI5DL6mwx4afTPI0p8NfWz/u7WoO53pZZNO8QVl0A1etk09IbO6NxyDIJsykw
BhtPStBlbptA2T1bg/ZPO2Xpp34IIR+ZJus5UPTRV4theJriIN/xsCs7Wn4NYKFFVIUsA6W1VSTq
VPQrY1VtzpI+NUdljr8WVvLFNCBfccIc1uBADDu+b+OceW5BBdAR45zXFYsib8I51rTmrGHBDB9L
0VM7RANhzhztmNAay/+2PV5AqsSLKDnZzfU31ctc66pZbc9SpKTWcTKcAOxtxwCrk8YSQX5spjVA
SyG+R2Xa2wdJqYrOLTUp/CcwUuOvruml17SbhO3m3SwC17TnQnOhBCnFQQiUuSAqLuTIZcK42qm7
rJtRb78eJXV0k0GCLhjD61/PBCDPU203Z6FkFdJiYVI/hNac+2VpIVbR9NCQtkFYHJvOLE+pNMq/
gDy2KJB0tXSU6qQ4FrLUPSWx03zTgwrGySoQO59znUC9/cqljwJanT7GTQUqTedoigqrOVvwekB8
kYjXRgoBh43Z7IV2hqB902WeYaKLorSm5IZ2oex86Ldb8y7o4UcsSTL1jLcpWlKr66Mqp6CyQoph
5zlIbcXP1cAIfXWclwHhwELPYy7j5hv3O+iOEWDD7ijAhrZuMY3h3wOqnQDMhrYmMlP6+sXOUW0S
hpE8QcpShPRL7Ak6NOQwUQqJIrP4O57GvvWKrECYIehD7YvBKBAUHFowz4ds7IIGvrBR/nLfedxe
HeRYoAqAWATVJ+DJ17sU8TyZ6TC151JVoHAWjcJYMqlDbzi7Ze4l0F6fKO8K8TEemO7H6kS7eklS
ZZm1oBX3gzBTNa9tkohhjMD2yzAIvo5WCYRSiqYHoXVcBHX+kWlMqdzf9LLQ+ofgLSBwQUmXRH31
Q8JSxJVkYF+lNToHCLW+BGaWPhRDTKkncWMzafz/viIFaWZdIYTiLV95DavRDZHqc3s256p0Fy5p
v511tEc6MzxgZ8MJKFz7eH/RVaD0ZsFUOTSSAxMmiHUdIu5Dm+EppT0XfSxeaRvG0BoVpW/V3XQg
GmxOnRLpSA1MqE7MZvG/LA+0n3u8zKeukREyFEp51/G5zcoUnm7kw48iqOH/d/Tfad7kjyZKj17a
CxjlTXMPbbJuyC67p51CrMaLuKDRV2mfIdPutgOpP5tyE3/OzAY9B12e3doezVNcF/FBG+PpMHZl
54VE78emrSWPMOcT7KGB19Zq7ZfFEH63+navO7cKfd5+G5k6KFQge1A1rm6d3I2MZilDdQ5DKg92
yxRHr1se2Yni1hTuXm0aaR+hL9a8+yaxcd3pPS65HMNhBAIry6eXVPW0BsW5Two01EXYMOzpSGYn
nwKdi79jArcBF/NAkPJTCKOozae49i6z1UVDwhzJuQQA8ZrpzHzpKHt5tlEx3YFqUPz9/v6WP3B1
sxmzwDMypsuE0DqPjMMkSubYEWdJTeajtBgete+9btnmtpbiEbUW6rbr4WeaNgMwtLA5d2MAgXer
9JpIPcpWlfQxDrKZSE9CtnreySI3lqXlbrLmotpxE+aY8QwGcNmcOv1UDGBogL9zCR6fsN1JsTbs
kzDKWKwTuCEl0+vvZlWKg2Zn2pzrVvhtZniW2R7MCdACeK3KKk9oLbj3v9xGFEtQQoWBJgxDahRP
rtesBlGkfdf1ZzyT8z00su+jmZWHKssNPzLS6eCMGrShhK1umkjwapsOjdFYNyp37IM96sUNQzJA
dOG3+NuCFbr+NSM8tEFTzP2ZcV79UzSG8zHrm71q/IaHpjQIN6cCx6N+QyVc0WCo41jtz6mev3RO
cEwt2Z8k2IkgohVQilnal0GPdiL0DTuiasSkMghPTnvtmEdlLgprEP1ZhF3vRgBylDb/KTfRQ60/
7HzVrR3y1AOfhcOY+aeVB8hLsvAmMPqzrLTxZy2QOvMhl5Le8ZI2SF7MpCs+pYFdOW6k4ad9GdE8
RH9Enf/WQj09DrBTuynP2EtYxeNHit8/arSBH4hxm0eRSsrHXouMHS+5dUCL7vpSSiU8WLdeQ/Bh
3ViFw7llKmYwnB7USf9LG+vKq0R2un9EG3eNSidTCYwj0EZe+8jKHLQc7nTeqVH03iRm5PGy7Hcb
qj+jvvWbClCm3u7FfVurQhHFOCoFaoOM/9q+k87srK6Kh7Mwjc9N/mGu/+mzUxoQh7QHQ452psI2
zACftZTc3ib+1kmhPSSVNLblcG5682EMLahFvxXwslbpwdGKU/E7GKY9h7JsYfUW0KggJ9SZ1lq0
aK+3aE9M/KRyNpytRea5yif7sc/M/hjycpxaXe5PkNGWD2E8pX5u2H8RZ7YHhVqnmzvRCcGivTnw
DbNaHkHc3PK/G/S8EloImuXNcB6o4zzDj9qeJirTJ3j11Ucpm/cmeLbWg9AVUAf3jzdxsYF35aq5
GxWp45k/K/rsl6DkXW7er1Ar/yIWbf/7nQHdSDRDSW4Bnq0MKm+d1pwTMZ67MPlRU8Jx5n8rY/oa
mvUONHut3LVET9TewKTShCLjXxMwJjxCiezE3Xky1ekLfJpfuyb5Idd95cvJPD+Haub4kdCsL8yp
lF42NOIllOYU2bQ4jlwnNpIceZrij9mZqIyOo1N9btjYMaCC60ZJoLpJmY4n2FPU40DVYefGr/s1
bIA3jibdMlnAVtbxQ1NKli2adDgnupXAOCB12SOpg/05DCFZ7/vkIcxb8ZrFdvgQWRA0Kyqo88Es
yHQR6D1WESpdEz0Vv6VrchJ14hw7x2gfyr6A5ztV2qMuoSgpZ/Yn1LYkP3I68hwm2bwcL+SnVfYU
9z3o077d48HY+DpICdBrsYm+wFusMbwj81yOyNvhXKdd5QMsij8nfRN+iem5HYahF7kbNdpXRosn
r5214VhY03hQJ5H4fTfMh24CHjo2ffsEhXbwZOOgPEGD6+QYoXkqJiNwCznOmHmr5UPSlfqOId++
/Pz+hbh7IdnAZy0h9LtbI2Q17QLDGM7BXAWMr0oVLE1oetz3+rd3k1UIIHn0cYvOW+/83So2M+Vy
WuAL9FZq/SJV5g+hWg7HzJKRtBw7dWdXt/6ecjwAl6VGSDizng9SzEZr5jkaz0jMqQi+W8MHCKzm
Re24P1hpGflta5eXITP2aBi3VoZtiioKMHLwZatIKu2hLQ4qvFAzVsEpVsOvyQxl69AbMEDL6vSh
bbVT1Yx79ezbJ4eGi7YMCFO7URn4vv6OZt6ZaLGJ+dy3JyIwH4ag8dUwkRyQTlPlNXssaEvqdP3c
LOvBT/JWiIR+/3o9i6bSVCTxfB6q4aTGsaspGZqur7Wie3OxR++xuTvGABCbIUThlbtebeqWAze6
+Qy7Q+cLpwbH4UgaN91wXAXxCwkApT/VS9XJNOcda9qwXgrpDCIt2TVlxNVeR2ozgBE520E9TuNj
Ep178dP+nxYhy2LUG4KpNYyvrbSsLCYYM4XS/myU3I+zn4P5J+r3GKY3vhy7Qe6MDwij3JpHi8E1
SxnkZj4z7hOJFzm5GN1XOZ08GMLu3/qNJGfBebIZTn/B56rXny0aA8mUM2c6h4LcRQNvfIgjP0m9
hiKE7rXf2zZzhQow0vB3ll7u2co+TXq3QMKxmmVO8HrpICj7Vg3n+Uyntfco07WDxxtkH7EW49kZ
o9qVjJjinBHl/mRBkBTVfbyTeqy7lMvTBz8SpTCTMyC21q5/RaZ3YmwsfkWh+tr34AuVD990Vd92
PRDK97e89V3fr7XKPcKmi+xaZ60unn1EWmaqOsqTkUUeb8zOl93wcqTJlImobXIf1hSPszKq41jq
8pm6ywcaAPZAXGfwdw3Sv/YvtRI7EfVtJWcROwTvsSyKY18Fd9TexzKtJ+UcG9mjRNbwJS+72EVI
dQ+seXuMrIRArUkvEvKaNTjeRCm7aYZAOTdQ2aqvdv27N5/klm4WOvb3v9jWpnDW1AyJ6mjlrDal
Ck1YThar58Ie2udC2JFr2IjDd1Ur/bi/1O0zrzHG/PYU0mZQ1rwYba0IKzQm7Zz0RXWg29N542zv
bejWUYIzo7ZOwLdc+vVUyGgVRS4Psnruev2zivaGLBw3NmZPZPrp/oZuXwSWwqUwp0WWBRz4+maR
WZjmFFvqGRa1j5rsK/KHepaP4SSfIFo4Cao2TLvvlKRuP9gCWSS1I8kCVbtW/ob3aUidttegsA+g
NKWZISFP0cODuWMZazAhjoOVFjZcHgJC4TW0phBzmCU526vMVjkbffuzbxnm6wqzOuZl+FHRKzBE
EuRNvaWEfqrUs4v7idx5rl/quP2PBGlvv4cA3qDHSWRDJfD6uCn19YMWyNq5SgtX5H+04Nv977lR
wH5rkywxNEd8I6NiG6FAk1DRzo0uJ4mrdFoDq0kAa7g+4b/kRhXf4joeCp88g7xGM0QGkhgEXes1
sdSNh6FrR8mLVKOMvAzVG3R3uzbfuUgb3TqobclnmApHo4R56euTcOoxqpLR1M5W1ehulmbWqUtF
/1yGTu1PDHJ4xozVa1rQeUpt/91J3bRjhhvXDJIxTJD20tLSWb1tg5Fa3SA6/ZzYv7RuodN6KJz8
mAfqjtfduGTwIS0irIxHLwSG13udAi2ckq7R4eGfgLb0TeZmlmS6osrKkyFXyaGqx+woZW106kdt
l9371muRLVCWhYdmibvWLFuhVCVC6Uf9zMDSs46EViInH6e2eRjl+DlMITDQHvX4V6zE9BFg4DYU
v8o/9nPn3zfOjXsP7IywjHCGUZ81OMUKjLGj8qCfcddMiCi5i6jLM4PkX+6vs/VhycKWwVrFAK+5
ipccOW1FolbG2YEA22nm04QIyNCHcNTvrLS5o3crrdynGgu7DO3SOKdCAKb7HufxUyP/ur+d26eU
fJKBazow9GCIbK/NR1QVTeR2NM4wlMe+MYyDN1IjgWgHToGOCbdJ6cT/8KmgcAH2bAAOvkG66kXQ
ECfaxnkcKO8OkwX0w870Y9XWe7pIG1+L3gudRhJbhjDXLbcs0syGv+jnsKo+mg54ukj+YIjfNdza
9w/yNtyiqMeYJ6AXOoukldcHOVVx5JR1bZwRXXqSrKdKi/1IhlVe+VsTfwr1eH+5jaLGUkQErsTc
LJQAa8wZkLu+6trJOOfGLHd+T+SgYvLKdFK6eRTeWEfOcwgZ7192XkBk3tKUPFlSwej+pNcwAg3K
ZFxqxYlltzf7dPYyQ1sEnRgHhIXLaKPfuppH4PCtbChdKZzlD5NlVaarJVb89/3dbGQh7IYInC0R
g1N8vj49LVDMTotV44ziklrHrhVMbialp4ohaFv2EgURFfmlAyQ/DaPLzne+3kYWsPhq6oWszj+s
i4W6RvS1FHbOVph4ehl8GjJm3JrvWpRc2u+W/JR3g9u2xyxS9zB8W88VFdFFo1Rl98Drrjc/1imA
O5ihzur4K54ND9zgz7T5CMSaViFT51rimepYMX7+3wM0sioKwADOiafXaLA8XWYPjNo8Bz1Qm2AM
+0OUt9JD0TsIRKgoaNvCVpBdqUb40+l2He5/9g0PZ1IyJTRcANdAW643XsNiTHzVE4vCaOyHY5n5
BgBir461ZifzetvLdbLJE8U6iDYxXXwD9Qii2dCmiGgtmZMDtLV+4vyo4+AlBbIZaN4UNcxrIosX
9kdTfAn1hWb8YSoeKuNShX+y6eREsatAO95QRIE9lWLK0WrhqNAe7x/KljksVQzqlMCoYWxamUMA
Rxn/b6addeXH/3F2nrtxa0m7viICzOEvyQ5KlCzLtuw/hIPMnDOv/jzUh4OtZjea8MwMZgxsjKvX
4gq1qt7gV5FbNdYfOpGuKd8vNYeu7Pf1qBybZEsQ9AIWa+kwvhOOsQRgqk6/hz8XghmTOJHRBkdZ
CQ6+f+SrvZrl6PgpsLB7sUqPaqIdDKV1/e4YRu3Rz8d9rYXHNNSfr8/E+d20/BwyTW51ftR7Ovqh
IhnBTs3CdNLhKuwG0xU8T56+FVtWCBejsJeof9DsOq+uGsmshcjBPohaUDjljAh/EtfqjscrbxVQ
v1RCzH++2hfFZECYi+UcZ/i6VqbEZun7EYqdzTwc/MYv3ViWMzvrp/h4fRLP88NFt4pcHUdMlSfs
KouoxVLX61bVySIsp0wVtGkaZ8gKbx6VvRl0vPt0sov26XrY84uXsAqEgCX7ZYevtnYZaiFINl1/
EPKXqX4Kx99pQL1169a9OLoPYVb3hizk6SQGpv6gxMWeOv+bBF5FybvHeIA2QiaKWKE7CBusra3B
rXYoGzfPOlKAB+7V5DgaD8atudUSv7AsmUDU7MlZoTmsW0p92NWVoSPqWtVL4SbUg7twLKubNM0z
F5/WdmeWaGde/2rnB/Ly1f4LuvpqbTjrRpggU9nDRnRpE1GO74vXoPLb3fVIF045QkHd4N1MDfCs
XJy3/qQNCesyt35GWI8Y1pGTyZFT8ZjLd0l924fHsNxaLxcH+CGqfHrCVWWvAWInKoc5oGFy3d4O
tlAxyzF5etUsQ1v4ynw5zvDVLJY4CIdBpul0NlxpPm5aVl0exH9//2rR66UKYqnn7+eJZ6ftSyB9
1f0tWZ+tIKs1Lqd1kwvdsrNGya0N3fZj7b5U//kpwFSBx6NHi4Gpua7kBVasI0hncfhaQbBrqB46
XZb/ofrX768vuIsfhWyDBJNlx5P19MsHfTlWshAaD7EGsFKX4sopAWv8D1HQVly6jRQfIOGfRjEr
sU4WJaGHIZeKG3OQaACb5G/Xx3L+1kDKloY9mf8CY1RWCyzRZ4DGfms+5GKGdnpWiU5qpSbuXlZz
i9TObA9F9StF7mYjTb4UGMgoXdTlQrbWVQ2cSaZJEEfzwR9mvMv0TN/DKcwwFI7m3Rgb6VFq5eag
JXmxuz7ktVcc1a2FXYYUGSkBqdFatEhRBhDowmA+aOXLLH7FRXifRcNxztBkjH6MIHIT6ahqwq7X
bvulrkODFLq7HauTbTXFEYLRLfbbh0iMbo1mATVu9pmXW3u17/GweU/ZqK2ijHf68YMsjUsjEtj3
bRq/IeFSvnSC6JO4+dWjKqiFY1ZK4lJGUQ+lPlMMxSgEMc7QQbJQcM1Q6faVNGiP9EFFp45V80ts
DTpYUL1yO0n4NWZz8hyJwrCxai/conBC0M/k8cMzyFidimVXqmY6cSoas+TEk+aKuVv030LxZi5+
t9WTpH2//jUvbEYyElIgmnWQM9Y44CmarHLycxSlNKHbSanxw28B1V0PcgHUwFucrb54TbNP1pLC
RtUXqMX6+kM6VQ+FtcuMOwr5LT4mdjLbgRXu5+mX7r/lcWhn4WMA0chv7wLdU2i7Sfmwj8zhruE5
VNvJsKvNl848VvJ90UAO3SUhDdVerzfypncjrNUiYlJAkQA9hBW4FjkXVFobPqfigzhLBWs7rf3P
kl5bL1Grt5kzJop4kDujzzBgU9ngqhxaAdjgfPrbqRHMy4o+37xHriwC1hBWxXe/tqLANmRfROrb
SHNQzgNyUKGRyK0rZ0gmhVrW/h5nbcbkbEgixZWSWf0dA+AIXVmJctFpyMMbtEj9HsJe0XbpTtBQ
RnXLMO4ycKbxYu2TT9YPrWoM09aErHpY/KgTAL0+KgJyqqHd0ZbynNIQnppbckb/GStE6VUNE58S
RCNTvyi0ROo4y3zBsLtUSmIHWVTrkJqD+i2YlXqwrVGrv7RhJsZ23Tf5txRfmNYOmiLg0aJZHUKY
QZm4YDcBdPiyEDiCFXE5NtnUdO40oId3q/cG78u6pki707pCjw4oOunlTdM23Q+xFyR5J6Boox50
bap+FNTCv+tBn+V7psgPHKPL5+GIlayh2Oksa+UOPdX8s9jRKto4b985sx9XA4RdqnK0gUHp085Y
o9TooimCwMGCLWg8t7aeBHVq+w1oZUeWY2m0k45KqoKE0mgLAi1aNbTSJ0PAndgOZ2u6Kyr4vuJs
ynulB/JmS700/LHqNPiaZUWz0Utd56wQNzCBQWGBG33hCK4Sk6gxrHZuBAp7kVgeCgkNVqkcY9cq
ev8uGuR254fivybK/xcUYCzFIxygjdUDR6ylSCz6SH+YkmP31SxUdy52UrNvo38tVyyRkDTmcucq
gge0Gl4thjDqlJI3jaXYfqh/taruhrrQP74u6IZzNPJugju78KlXOUQWlWopZiLlIIENq7myj87Y
cFCULQrIWdFricQRw3XCWxQm8OrcT/PSn/u+1R6m+M/YNI9KXB2G/j7KM7vttcfRVA5i/qlNrJ/J
sKVSub5ziA3kDJDpslYY6Sq2VlmzMPtkfv60yI3Fezqtdp5rt0Zc2xIUTwmhvm4jcVq+0Ol2Og26
WisKeK0khSj4oIQ/w/SLgPVd9K9vqGVgrH6mFe1Q/rCKkVp6kwAG1B+6KrbDNnZrOCUBJjMbt9s6
2yAOMk/ASSmDUENYAze6LvQluZbMB6nIzUPamBDFQY870NKkvdy1shukeuAg/dEAhzHn10Zvyr3Z
W6+JIXd3UzZID5NPppTWSANPWqs8CDrWjEKbxDdqj7q+r+X63pfCLRXjtVkiLEx0sOgIo26HzgJr
7zRRimbMEdUm9h+iNLCVZM7tUMi+9IG4F/173zxU6p1VG464KJT4wv0w1bu8nADZdU6ZuZrw2RiC
XR1Idg0mJDa3ft9ZNZryL2VCdBn5aWCW1sT1tk4CkXq6/yBJbyEfMa72UvMp2alV4ObijC8OxTCF
u01q7ot668uuk6MlOmA/jICWwo22NnWQWwx/lCb1HzIob3YRCaId+vpGBnZxjIhu0jtY9uCZU4Ag
hUaJpDB5xlD9VQwAB7F89N8E31GEh8hvXrRg2GuBtEd0GN/cLbT3+nnJILEfUbAmozKFGPnqCRMW
Ms0fUtkHU83tQMz2IkTyBs7K9V2yFWZ1ZCu6HwZmPwkPcjTZrXYQyj8StnXXg5zVMpbBLNwFXBB4
zZJ0nq7nJsU5IvEt4aE2k4M89DZiu/oA/ED7XvcIg6eN75hl66RTunHjnpF/l9CLkxIPQWgBcK5P
Q2dxK0BAiQPPl9DlM1xBNY5E1/QnX2qRTq7tWdF+pUr/WejaJxxYfw/oG7cqKdp4K+c6BeynKHXM
6fn6nJwl3+8/DFgXBXwmhx7x6Q8LKZEnepUFXt/skB/BvcNREAGqin2q3Rhw3aEJBflzhsk4PgEt
+o9y8byYCOHC5krZUQKV28Vf4mJnWc9dvZfjfFeOxzjuqUPXTlTemo26YWZ3fifxXOCRya3IXJ4p
mABHixVfLvnNwn4Cz00kWl9dhKRjbDimyNSVJkQqiNLXZ+v8XloCL3I5pBW0r9eTFcaqBoM78KxI
9gZjsCfEJDBl3CVZePOvod77vIiwyZT4QRudfpdUMgIpxWrYq3zTdFsj3jeqNO+C/AdEj/0/x2JE
QHwhXC6V4BXQNqVyIWXqnGKNBSyB/t4xyP1ben0L93JjwZ1/O1RUPsRaldQNOS0rSE1YnU/pwmD3
B7eYJtdCimCfh+ZrLKjzPhST6CYQ4+b4PwzUIlkDT0x7Zp34Vj7LicpF6gnxvRjs9eI+rSPX6ra6
WBcyNhC9S7FMgrQBqm91nlHNrjMrizOPt5nTBej41l9K9S+Fh91Mpzft7SE8VLngaoWxkZaeX0sa
nhHvdJnlTb3WalbMMfWtFnNcfln7GVFf6S7TEuXT9ZlcV5h48KCiz5sHe1NEg9csoAqpDdMYcZDV
ej+6HenQOcBrSwBFoxwxOFH5klFHxMm+rv2N5Xop9qKXzP7D/4eO5GproI6VjwKGpz5igQP2X2qV
OKGATg2SVYmsfCqV8vXfhwuYmLIWa2cxkDoNWUmdLFidgmkt7srRzJpVDkb8yjzvk6aFivz1erzz
FxqYFTquEHjY/4jsn8Yz5anIlVHLvLyH+E7ZYwgDwS2Lccif6rGI5YOVmHN9BG2UmH+ux760gBa5
K6xkWb1UEE9jt1ORVk0z41qbwSOcp5buqaLm7r9HWUCoUIw4EKBMnEaR8TYDkyRiNN7mGWebKD1a
pTRtlCMvpE9gVwDWwlUEdM5dcRomyAYxS1o/8+gs2oYWOu0Adao/inAIwnDcC1qwa3U7zMzPgt89
pOZWZnMhiYb7A7iXJHXRHV6vVtGgxWBpE/au0DRsUY/bfWVknmhkP2Wt8/eILoV2UhgcR2PrO7k6
/zSq9hjX4rT3sZA45G36gjhY5iQ8xuwFo+gErdztDCVT9xGt13+/eUDHUILnoQ7ae81hrGY87hMk
drzWEvYIQz2O3PBN/VRvKjJfugsQuGcbQ2kDmrlaA5VoJValLlNT73XptjkEu2i4jWH17fCmvb7e
lhP39EmpwbAwF34w+jLgGE4XAlwquRPFPvPkzk++4hzsu7iMjk9DaqmsPE3eWHmXdjCvZfYw0kEy
6oqn8YxOsXI9YxeJ6ZtlJTbYn4zLfLjNgy2n4ncH0LOxAd/lucZb9kwvQUf5ErS6wDxi1/cp6RGw
kQNJPGqBld2H8PXdvoXOJmZCvbMygVMaFV0XvFl8iPW62CtKZt2T6ccOgGPFMYaod9OgFj5lQQDZ
XmrM42S1hts0oXYXaFVyoH37GFSlsFPjvDwMsRLcisoAHL+t+jfVDCeep0Xq4LdZIbOq1DeT3PDQ
LQxzT1XPhzqZtBt3+6VbgRIc7HbOE1LZ1QfuU/CslBTxZhTmN5L/l1D0bUlK9uwhR20CZxLB9P4P
i4rW78KjQbFzXR/PBNOX67HOPZQC7mppwujnXg3zB6P9fj3Q+WriBOM85q0Jh5H1e7qakraNBKyB
sNgmacISPpNSt+XwSGbjMevnl+vRzvcllzpSr3CEKPmg+nMazZ95U1p6mXuK/rs3jgtDKKvtevir
BukdWPVn3NKvR3zHmJ8uYUKiHwb4AYwsNjanIYOxjQZRwgxFC3E/A7I8tYWdCJH1p0UMabYL6LU8
1BSrLhxqDnAIBpzYHpVwLL6JSaF9kREnmmyjL+fONgpd6exSTJSbuc3l70Xnl5+tUKt+BqBIelfM
sgAapFZqPxocPfcqAM6NAV36YFADQN2841XW11sf5BW4uCH3hBYOVyna1MPBqU0viTk4WhdvqZJe
+mS84uj1MYX8a3XcjGHQJDy9CsAU+s0EN/shyKd9ir9s6ItHS0mgeeYbq/98x3FoggtFig3PCPbc
6Tebeh0v8SnIPR3JsNLa5/qPyixugSU0YbizeExfXyQXsmoCLqxzuCsLeHOVVZuZHBkgtLFkF4WW
XgT6AK8ZAP3bYCj9L/BdzN7JlMT8HII218nRUsqhY18gDxdqI5jn67/n4vgR82CDQP2CXnA6/nlO
Ler8Vc6VkiSOGtMlDPMeQ8U+yWkhWsWnQEXdCztcayPycpatdws1WV4rWDouefBp5I4uiSgmbFBz
VN1eF5wkOSih+M/PbKaZRJ9GFFPHvXIaxZdGHAL9KfcG6Yiagp3Gzz2tnqGYHUMc4IUkO8oaG4D8
8+xzCYpyBnJHQKHWBSfZSvpUnGbOngGdEvWR1/FG5nlp8pAqXPiPMNupbZ4Oq8oDyw+sxT4ekYiC
3C95SDdb/5f2v7KgtQEYAA1cP6lDw5cUcrbcC/BATuBYVMLz6H/2QSIF8/P1dXie2iwKCWgWLSQK
nvCrHLcNxkqZRoUpU9Ld3KskuJ2j5PNO7pstxcDlm69XHngwVLh4Pi77cDV50VS34WJInwjFnR98
FssvomqrAT4upDY/J/NHY22pul1aEqDTWIRwALHVWMWEdtyAhsQgnE6mv28MbXZjxEH212fxQnWQ
wiBiiGwpZA/I2U+HNvXQCxW5KTwpLHFXoWv8FOaV408v+REzeLc0NTvZyiAuLUZ4nWxhyCdct6sj
rVfaxJhl+NOqcVdmL6l2W4tb1YhL59THGKu7gTpO3oc9BvJNPCFcezOXkOHRFEc+ToHQuLEaL638
j9GWX/MBDYpMbm0odYCtmZbuukR2cqO0lfJr3LRHTdmyWrm0NoDXABZCLZu7YbWZxaGLY6Hnfadp
gEXiljwPefatDtyFHQY/DvFgiyQFON1qTOkoVe2cJ6UX6Hm+a2ZDqYC+d/JhGrPomCNPtTGJF4bF
mHgdQzCEu7Km5M1WnJZ52pUeliThPqDvbaP284920fR36EcBH17eDSYohtXGGk0ziicTPxV1lP3H
vkOqySwFw93YWBdWxMKlh8SPMg6RVmEEQO0JTgWLqwpV2eGlHMP7RHxR64EHbvmU0nlulelm+V80
uHYK6iYh9jU4UNhF1u8p5bt+qG6Uyd6BZCcnGVVGqjnU+/hRUOFX35R3Z681jNnrjW78nk5JFDtl
DNPZHSa1OLaVEolOR1sgdpUoEdw+1vSDqkChc6UuqzQbK3jjZwI24mc7+TiDBFUr26zCunGmeFI/
ISdWw1GorXDnYzdk7NQ2HEanqmExk3xWLQQJRIP/CJ2sBnsBMrnu0Pgc3uLOHMd9qvtD91zkejsc
67JOFLtCv6ixjcGSo11g9EvlMvcT/hhMOniKEtHdjS+3HHlnc0SJjXI3i/7MrEtOrHKwylAni62U
Gz0rb3wxo+rdDOJNDqrRMebWmOwoDBvZbmo0SHpLXIwFh+jexFRgQ7/lPAHk1l7YSEBuANZRNjk9
W3Bv4i0K6sbjM7V2kSo3Rda6inWQUgX52uAW8er9DNkrSOJP8+BvJERnh/V7eIpdPC9BxK6FjqM8
lczOSHVvaIJ9XukS75TICf0i2sh0z07sJRBVg8XPk87bWlegquIu7udS9wozBwyD5kxa84LI7LqF
dN/eD/7GHt0IuJZtsypLAeZV6B5MD7tDz9NCE7gpXUlTbSN5E6yvGytryUlWK4sLHQQ2kHMu23Xb
KTKNsB1Edh/A8H7HSVXcKZH6d+7gdUAmwLwxKmb1palgLPS5UuzLYdAPwuL8c/2XXPqmoLb5qJyF
xFktKey21R7fLMBkteR21kGVdhTrNr7n5SBAX/ioJLXr1IIELdMRldS9FmBjQ4eTnjjn/sZ23Yqy
ehVkFiWbwM+J0ty2FDWN/KBqGwng+UJh6VMIp1FIvYM/nu5ABF7RdihUxfOhjMIFlKWjn9ygbeYo
6VcpMjfW5XtH5nSdsNOgl9BFWXbDuvARijj21FqseqRQmQMOeEaZetLEXRZ9kpOnSf0uyl9FStSi
mjstdau6n/Y4WT8EKvShdOvGvDT8Dz9n/SRq9WBUgoafoyj3qo/Mp37fWl9beT/Gd0O+0WM5z0iB
KZF0ACNY7C6Y7dPJZu0nsaEJBhbgon4/JrlhByVwSJ9sbg/atPbkLOAu4Er51Gvl5FS4nu+v74+z
TITfgAcTGid0ARG0WxVmZCVMQIYahpdyP9LpcpPs9d8j0AHgDgaLhgTYMucfEkZzkbKy5sb0SlFQ
nYTN7oppueUOc+HLUaIAXko9Bo2m9ZHaFE1XYHbLkdoNe0F5AwB8L0QP6g3Gly7P9H8+VqiI0EEB
uAHUTVlr+vQRxq29kDBtpniryZTQc/xa1ULfcqQ93/R0+Xi48N8gZ8HQns4eRsylJGNqgGNwf5c3
bUR/Pvok+dbGTjxLgcH+f4yz3vhyQ6NCJE4yzLaJEkoSfQWMvCu3/LMvXPJLJCAnNB/403tL58N6
iFjiZr8IEeUcCnuzaxRbDILU7sAiu37qCzd9O/tHRIlRNvNHYd91ucbxk5u76wvzTEeB57SKjR7v
C01ZkvBV4ioiNCkYgY/h7STYA7ZrWfY1lHd5pr740E2rgzG7VTk+xlr+uRzHF/qDC+A1TaqNX3JW
3VuYYVyWS+rBIbgmRehBBSK2kS2PNwr9ZClvbqrUGI6Tkic7Eu8e8qkv7as2MG78SZZurk/EpfAQ
wVH+5YsolBlO11ioV2Vs5YQXBgtJ1aBxS4M0MI8NvOStmxmxcT3Hu1bbGPbZw+EdV8URSGFzQaCt
zr+mLkQtRrXE635WiQ0Cxb8bVTvbqDhdHB1z+v+jrK7NiM0fBUsU8ZPo9E/dlz526JO8VVt9mmUr
ru4yYGL/BVqO2g8LG6GfVs1mAimFTanwa/p2/TOdTxfNAZ7BFDCA2CLtc/r3x1zM0D20zlOnRz96
1ShKRvObmd/42sbj6XzKVOpzSNsAfUOMaQ288ychQUGsHr3ZQk5X6PBRGR3B/0aJtRpUap+Cg3b2
RnpzfgIRdEFu4XeHCfya1DINSjhogTx6kvYMXozsA5X/p1yfNpK1C9PIW3iJhWcRGo3LP//wmZpO
xBYrNEavgn2J2o/dmTk0faD50mcpqjYSqvdD5HRVqNS2KHRS8KQ/vW63I5/lJ7QqJq93OU2/m5U9
mpzhTqXanWonuoMujX34/uVz960+CLfpD1D47SHah6Ndvo1v5afyNne2Xn7nS5UfxUJCFoU631lZ
pQzErvGHePIgKN0PIDpKAWOqfEtq/dJUU7uEz6PSKTl7z41mXAu0JievaWCvD09hCHY/t1u0t/9d
OmB5738MtrrBOhMCBsYtk2fMIcvTEYvatcTgQUmzv7n6s27ue6G8L8pjJGysqEuzSdKxaGgs8L81
jVgURLX3k3byQv0mMoSbPLF1EEj/vPvBUvwXZLX757yAQyxWk0f19mCokZ0O0113H4S7Wdj6bhe2
Iuhr/kM9bOF9r1K2EV6jZST17CkxoNfou9LIjij+MpSNpONCBoxuBlkAniOgtYCJnO7F2mDf5Xo3
e0INPcI4mK9iC5/NLcjxkRff5elG3nYOGEFQ+2PE1V2XDHKCRggRjW7em2rx3D3NiLE51KPwTh6L
+9Esj/loy/1G5PdH4OogWNT1wfojvXv+SISL00WiPMze6+tDZO8fPt0V9o/HyH607Myu7Mh+GF1S
fDt0KifY3SS7ZPmDHe5//arsxpZsuFK7p+dv9y/Fq2Pa/e67b38J7cmW7frAA/oQ7qhr25Er25+O
bDfXcD/v7OfD/f3t3093of33z9/rK/Kd33htRKubtbbM0WgGRqTZhf24v7vr9/Ju2gEgdqw99ih3
wFwerZ1/r7vWj+YetU3NiR7bT85xsG+BvttHxd647C9/3w+zvLqE46QedT1YftOjn2e7ujxklLL2
1Pb15Gf9CVheMz9vpRjLX7qaCJyN1IXUio7AWf6G6vwwVRIWcXFMTTwSdkmZbFzJ73tuHQM1CnjM
wPKgiawGBs1UTHytED3JLpxfmArxb3z9nNT+9uVnaIu2pz5vfN8LxwDMwP9CLufeh5syi9R+HixC
qsp33UmOqSs4rZ05L6/Lgv2BDofd7LNXhSn2nL+mp9yA17P1XYdso7hHn0MvbO4Wef992NJUvZCh
nPy01WEvTXESGRI/TUyVnSaUPPtwfY/qtiFPiXbNFHlKg26KKm4cwxfnBFgyTk8KtI81ekqi6y9N
Si16Rt899cUxz24a81eidt+vT/75AN9NHOGCLscjPgCncw/ssp7qOJA8VH+b9t4qezsrcfx2J7l3
cknZGc2f6xEvHMZwmRUFSxjOSOhVq+2czWraSokueaizqXNmx43kyPHfIUXDK7/Tu9ukH26QmX7a
iLsM5XRlLxxqODpUoReJzNXKVrTO5N2sSV5+L5jHWZUoyGO/Mv1GXR8GbJt/rvR8Jxm763HPk5Ml
LPkPgDGac+vWXJx2nNWdKXkxBjB+cpcIP1o8lqPHSNiogJzXJk4jrTLOvpRbKR4NvmUb291PMXiR
xa95lbjhrY8y5/VhXf6MYOHIhkAtwWA7XTlib7TomDOuZtrNjxaZApoxvobVaCyhAuojhfUn4Jq9
HvbSGJkvGtS0jlWe1adRIwvtNU3NZc804HRa+7B9MrDO9Z0u+imIGxN6aYwsUXrviyMIGjmrk6kW
o2SOzUL2MhiYw+BGja1CqqzMXcZNWj0IfWKn2GhdH+P53l/4/otqEYVRhSv8dIxlG+rTHKeyV4kP
4Ey7pNnl00vQDRv55IW5JM4yPDIiusarw63yUyWq9Fr2xrJxzOJniCdhHJWg7zjwLe0W25XrAzuz
NKMCchJx9fXSfOxnzWj4ekViJynWH4Wd968AawTFqcbq0Auu2lj4gxo2lT5bCC24Im7BH9vxd6NV
d751aDN7qPBtYpk1kXHIA/2QyoajKZBcwv31X3xxBYDy5LhYhCVZdaffoogzudO7SvZKYR/7VA/i
2s33ANKlCmXTyvYNaP5bWr4XaleowJCqUiPhqAQadRo1nKQSVEvPugu1P/iUOaMV7UTFLXkji394
vOIhUNudgUR9Zh2vD3n5u1fHJFcCq532GASHNR9V0uph7upOJik3NSSEmmI/+2myMbEX7h0s30hQ
0UBD78Za3TtDXc1mFvqshDj/7I+zV82KU0SdK+g50ggin1OhGt5sHMaXZnZRoKYkBwSSz7n6nnpY
D7VApdwr+t9Ikw5EmAS87m2FrNi0o9xW3hpBdq/P6cWwi97U+zYDMSSvPmhfyWVTC/Qf4GhP9b4R
JnfUM9scb3TptUzKL7qwl6N75CY3MtVLn/Nj5NVtW0ChSIwk0LxirGr4/wOZS4sL2fUBXvqcXAMo
heDyhjfualqVNFLy2A81L/bpwCcQ99u/U3UjYI4Q9P1u+FTFxuF6yEtbE7jLoh5okaOB6jmdU3HW
6BKzZb2gscVdO32W0Z2t4sNQfBFTYz/MiS1t5BDnk8njkWRuKccverOryZxQQRDwcpm9VI6VXddF
+k0jGPXN9ZFdigIWhdRoEXs824FTqM5KEZazJ8/k91OENRyi8f9qMEU+wjVKyYTmAvyOdeZX+9g/
JFU1e7owZ3szQqzLHJVo4zQ5v8tOo6wWfpFZOmAX3kk9fuH3Bv5oOyxfye5lU7ixfHXYmLsL8bg3
KTmBEoEruQbMjtYsp36SSJ4fK/qPQrOmvdSbpAeaH9Y2qKJ4Y2svKcDpcUke+65s+n8Z7eogWyxA
a55lJF3AZCBZ+G0I4RIdR6Go2n5jmy3b6DQYiv0mltNQqtlm63ZQmI8gRfGu9OpMtI2JV/vIuzx+
1oK32bxT4o0tdj6Zp+FWu3qshCGzwIYDcYwdLZ0cNpzTaF/qfwdknAZajpcPL0CZzpPaBqIBfK34
nZbpfRjFs93JtmyEtmDcCYK2SEd3j6r/fcCE7fp+W7KOs1ld+iFIWfDUWgv5GGapWwl5rpfBn/8z
BTf69zJ9SxCNvB7nfF9TWVvIX9Cv4WKt12baRGEl4OXqzXXwK4Mfw0XnZxs33Pl6JAhUz0WtHKzN
urMu4Sg6mkVmelaaRQ7AXsZErxlqUDv8L+P5EGqVzelZbuolQlS0j83cNtQy30UjWtT/w6x9iLJa
hEMwx30xMSDTz/ZtO2N7uyUTd2kBfJyz1fJD5r/J+4APkxluLpS5k4EE6IwXU0/RZYq/XB/QpV31
Idq6HbjIARW6z7RJWtrsrc7v3GBuP09WcJ/U07yxHi40BlgQ9KzRqaAseCY3q85NHfVKZXrTlLsy
+oh+2zw0lrQTY9Od+1ur7Q54oN6ocueIt8mU2lEnHaSi+2HF/mv5nPTGm5X4tjIfFInHD63CMJEe
M0W3J981kDxjFRwmyDiFavdJT0r6fH3Czj/Pso5lylEkFtyIqztkriP05kHToWE5zmBnudtltx1d
1b/JVXPrjL1Q2jMN7kR6lOSlPNhXy1od09LSIH2QfH+LrSMM9KzAnkuwwxpx3KibHH9s/yrCU5jJ
dpcJ/ywIAat4EQcmqSHVoKFzehg2wgI5F0rF61GbdemRK7Yai1vYsAvpE4wLk1jkDot6/iqXCSpB
gKMX6V6llHbeYHq8481nfMWHtn4ZHvOw3jhmz9c9fTDU5ExUTJBTf6effTjkrQLGV+DXQKR6rCEE
s/pWZhSdxOS7UFn9Rtp7LqUELJ+nBaoTdN6ZxdWxoXYJglqRDuYwkXdVPtPZl/MDwC/et5b8C/Bk
jOW5ichSn95kPvuibZODRi/Mj24UuVQQSknrW1Xqp9up1n5dX9IXAEmwBjDDIfMCPUs+efqRzU6C
VOeHhheY0t0g6Pd1639GQcEurK8yzyA82V296Y5+k+7RKc7Ue025bSRzJ/WP8hZ6/D1vPb0Bl1+z
EIVBwC8oodNfMwjjYPk+MBP560hiYSKF8N1CPN2Baqp1v6Lf0uBYT0Z3vD4LZxsb6URgWcw3tysS
Matzt9MTuUFLzPLmPt9N4SvW9o5QPBnzC/LX10OdL/fTWOtTtwLGSTuGWAriel/9v/XjWLiNG8qH
yrS3KEbL4jqZzyUYtC3a/SBPQH2czickCjXL45Zgir5ris+4YNgCpuspvZXidauAfraxVtGWf/5h
YylSH5Sc3paX63/bqbFheKKI8H1xAb4+iWe5BYEwOIXSu/D2WbengaRan4TUCn0v1Se74hqWwx9W
t6WCdmk4S9WLCMwcYU6j6EMQ4z0R+Z4hu4nlAsXPwjuz3EheLi4I0LGgqt41sNeQ/5rhDalBmBm0
waf52NZ2kDkxLa0+dYLP/z5zVPQAWIEQB1WxWuli3KlxKcQ+z5IaeR1Xyn8p2caZssz+atFBUmc8
YKwXStfqPSzD/9DFMhA8Tc8ad9AKwVYGObu5PpJ3jYKzMAs4REYsCRzP6vO0caomXZgKnv+lfpJe
VImml9O9zYE9Tftb/VnrdxCC0bXfiLv8/FVcEL5U/d7RzAiMrJaFodVCroiCJ9b3MR3+SdPsJvmB
/XXf5rbqu3IJAE/aWPLnRxRvSJODmgc2RIq1Oju+dkKklUrwCMvd7uc/VtvYfffLkF6xKtuIdX5q
0H+h5suBweSyVk5HWMV9nAj5HD4O+dsYSS9m9yAmnQsaDzlH1R22vJHfgZ+nU0osqmH8vwHCwwA8
DdjVYVPPmHY9qpxPWfOzcxLxEc81SFgIq8z3rfZ7QJSy655hS2FKC3tEaO/QGjtES5voFdslo0TG
3GLD1HRRtgR6Lkw+sEcKPEs2xnt3tdTmadZ9KxqiR9O/T8qAApm2F5q30n/FsHTjPDhTnCXjosLL
uoLZz/ZZ0996jRazj43HY95/jvPv/vBlnu4nBKN9vdkNEiv6TyXYEe8PCOn577x+lJHjVL/1pYLU
1CzaCiY07cKvCLYQ2ec7m2yQdb9I8XJjqKuFIbYwrqZMiR+lCLh0k1M5T0ff2thhZ54JzMD/I+28
duTGlm37RQTozSuZthyzJJXcCyHToveeX38GdYB7KplEEsLtvYEGuoAMLhcrVsSMOdniyNxQ6QBi
vsx1T6NHohcSFFeTOcxNs0vE+Dy/IgvI+Xzh0uTluS3EnfHFG3KbTIocgEABZ5v6lO6SL/RDOwLv
i7HYj9Gh+QvmHuBT0nZpuHUuZ4e52Logx2fpDpgR4JxaxE+gNj0jGMXYbQOnzj6qeXUoZz0H/Wcr
9ycvRe5pw/GtbEbwtzxEKTxRj132NgSZLCWTYcZuZT0E1SepvYT+Q1M/Acrf8AO3LxDqPvM/gBUR
sSWQuD6XsImXkDx7mRvk3QHYtB3Go10x0l7W7MKvXJIIbENvF4+fJS97LofunwfL3EJ+QAkK1DZd
JNdf0IaxUfReqb0IguWEI2CLGjozqh5ycjQ3ECu3Ewtt71zvoo9qfhcsltLXx7iSzZB7K9OaQ5gK
gE0GTX7ycolOLrVWXbXdFAhZNwrrJhEASIobaeokmNLQjIWXsJCQA1GD3nQyy5f2UwLyXxzr2mlo
Z/p8/xK79fCA4Mi1Aq3gON+cMCnXO6mQB4EMkFlNTlaEmu7wfDcrPHxee3Y9ehbV01CsxT14r3RL
hXdla0FmSs8TSURQwAgKXS8s+alUlfqJL/D8ILeHBAYYgL/BU0ZpwOkyDmqXpNlOgM7XztIY3li9
OhHKyketgQ3t/nzcBpQmAEykE8ArUoZcPtL6IMwywxQTNxAHaZ8J8uBgE0hA0W7FDyumSJrSHgvo
gJz3sucr68lwV4EVu/WgKLt4xpYOFa1u5TBuEQTecvUwJlitAFqjB4BTnTffu4A8FwCZhm2UugX6
kQ09ZWZZwyBbOd2jTqyC35CHN87xE06kG3dZZZyaJD0W9cHQcruqhsOYlj9ruobljbN2+9KbNXGI
LWC9I/S9mXFJ6ZIgaNLUFT0LMWyueunYjenOK+iD+S5VrWNoBwXlwubYGI9JKvzzisN6Z87tqChA
4V8Whx3vqjZybqSuJz6omcqZS3bpVmno5nDTYAJZKhw25qxy/jf0fzf/vtpyBhC/Iq5RHwJVdtr6
1YKWptVcKtCH+3v49iGxsLYYkqYKbeuPfu5OZnc2y94WvXMx7N4i+E4hsNFeZGUrUrwNwmebEELN
DyQW0VjYJByrO2uocreGrcYOpC7fR3L2Sp/pj0od6wOXVfgYdSEM82067pSxjh4ggICRWbTyXeFF
wo8gE7bq1mvzThYdFi7476AtWdxbfqeMzdiNuUvljF0UGjSJN51Bz0P0PeiTcj+p25SYMofpKhJg
KniOQKJKwowgfWG0MiO97ms9d7MegSatVuWzr9IrXvapTyqr9k+m73N7CYKw0+PUe0TF/lsuGeW5
Lxvzz8ZmmEPSm68hjTKDtqB0XT5eRbPvaXiUc1f7aJyUx6ggrWR39vBHgcvdDs95Y9N7uQWkva0v
z5PA4HXSeZQm/2bD3u34QoQo3ijV3B2m/FRKuu2/VmOxq7vatpBijPWH1kLMbIdg3f0Bry75/D6C
L0ZEcWtxn1jhCLHJ5Beu2DZvdTtGe6+EBUPWJvUYZaIBMeqU/bxv88aVM1jYFznhJELNm/5ZTQAz
J0xT7oZkhmnCipAYLVrBqegA2983dRN5z6YoMAPDI/bjEXLtyfVprIm1pMI1vO+K/KZbb/d//yYg
WPz+4hxLQqDpWaQWrmzsvM9Rg46FXZVOlhzZKPdNzedgsTPpjpsbgHhlUm5brFSCWnrkJUbhxn+K
c3GJY9vcla3TfgrU/09L8/q924y9hD5YYimFq1muYZ7zbtfEzlB/GD8K2k5qNvzvyg68Gtd8It9Z
C+VJ75N5XGryUQv3kvYa/PDTT5sJiJWlmhv/iJC40ed/X9spEZKLNXNkqZC1h3O3/1MSMYn+R6hI
nXgod/eXa2XnXZmbh/1uWKYljASBmJtQlI0+tVtQhrXtAGoPGA20BQRhyvXvW4JpZiGpfzeRK1uo
P+njQ+z98cqzVDo6+tAdXCz3R3Qbe5DW4DnPC5P0HpTpC5MwNXaNH7PZaV2eiucQSR54lZ5INv/2
PkElkpvnCAaCrYaftZlEPQnGTVJ98GEuzMokLWk4ZIOY2WMg+HsVMbv7I9uyMP/93VrVgQhhnIkF
OgqFfRr7cI6NJPHvW1nbgP9LBARqg+ht4SuIloC1KFiBa1L6lKhnpaZH8BSNx7bdOFPzXl76Ckrh
OoTtxE+kpK4HpEfJaMVhXrq+fgignE9e5TSzB2MD5Lw2b+/NLFamg/Uur+vZDBuhyR4C+XR/ytYM
0HpFZwkcSuhYz1P6bmGGRh8LHjyla5q1I6XP2XasP0/FYqo4QaAxTF6RoI0WbiFBbFUjT1W5RvuA
FAq9Vvq538WE+IpxEMOLJJ+60Rn2w8mq38JA3ct2FNu9U7U7TTpQVkm3mq5WFu/qi5aeI4vKtB4M
ChxCcxJjcd6Ldhb86cR/rgeQJ4N2geHDLUFf52Lf+0JOoCcZtTscIvMt6Z+KrZrhinO/srC4SqK0
bZAxwYLSj47Y/dHNx5B4Vop8pGte72+W+bcWK0lzKs9ySpRwIy4lpwZRT8oiLRq3RWDFIdcY8G6I
klMSgaH4d1NsSro4IRuiHLoIK3q9I3IM6sadeslR5WcpIvEwHu8bWdkHUFHMkThVfw7xYvNjdzQn
o2ncFHLsOIUNJ45/GPn4UPbFRhR4m1aYM6bWLGNEtoo86sI3RX2Ni0WFwkWo61Gqj6PB5lc/KsZH
g9bDVI0OMTTgnqCeakE/BskWl/PtWOEXIDtPEyCgTjgurw+6CjU1YiJl7fIh4HH/S+RPnrAbEKy/
P6e3e4R3M8jcv5SsbPnFfkSFI4xQfK5dSUCKIssh5JaPQr6VAbx19SDzGBDZv1lpfUn226DUIGfd
1LiZGtm99CmPzvrkjAr6EGNGS+f5/qhWzJEBo20UPD3/LOuwQ6MoTR8rDQG1/lloD4D0utoR20+V
M5XiVin29kzDy/d/1m4qsQNw3yCSGrf8479C6m8Eh7cuSbaijXnJr4/ztZnFlpQgoEYzZGxcPfs1
RnTFGo9V+U1C7NLbhSGhhqfaTfT7/kyu7EMFmQ1yWfyLMzGP/d2F0+f1YAmp2rjqESahD+3TFnjo
NmxjVO8MLA41jJ1WG0cYgDTM0R3J1nfKMd+Fh/vjWNnnV2bmz3g3Di9OqrRCFdkNEclVu8c5F+UV
G4dpZSPMGGxeyhCy0AW+GIuUpEUx5l7jJgX0GZDN9CRAvQx0/6tnFBvefWVlZpEVNCfBoJD+WRhr
OvK8Zti37hhlvyf4liJAcdUk7bR+6028EuhChvYXVguCaM5OXM9eM4p6r/py6wZn/6U4d7/EBzSm
j81D/NT88b52G/O4koG6trfwSmLqCUMkSq3bHJozkccn9Vzs6Vc7w2/7z/viamTzLL/bF1IvRkWj
iFhS3yy//DlZ8ffB/3c8CtkjcF7kyElwkatdmGk1PckJY1q3j569yNUU/2Ol7QXhQa/+6D3UPT4l
R0s6RVMKqXz+IfNP98f5t7Nn4T1I3c4U0Nyf6LEtvmASPTiw27x1LTOBCNjuRcUO/Ec5P3jaZZp2
U5I5lWGPASTYl4YcXGE9beFS5y157xsWzkSWc2+chq7lFiBV2zy1SvJkNvWprkq6Y6Zvk7ilL7Ny
7GFi0EmmgcrhIlj4zLyV6x60duvK4ykY/8uKwC7yw8bUrjjmKyOLx0WXwZ9vxkPrJv1jZ4CwlJxB
gwxG/KAMx8Q/V/qX8ON9m/Nq3cwkoFv2FICwmyA9l6NUT+GhZduGjoI6J+J+2RdP2yqvrNqBXBge
SbKRQH2vj8ekW0Ga6ErrhpH1o0dC0QyEn2n0ZVS3GKRWfQyiGf/P1MLHtJOR9KCmW7c4EBY0u8a0
i+qQ54e2t4NkR3tQ1eyGb1vSJyuRHkdTV+aWHYCqKLoshthF0iQWDNGK8qcwfm7abF9C2EEpZwee
Zt9PlMP5BqnzIFsb3sSsdu8v5jyym8V89wWL/SPUQ6WHiKe6SVddIrl504KtdVw9B+9MLNaxjUyr
z4BUuWgt7GspsK3uSdU3xvE3AL83kMUSpm05wgiJFeUUfq9huP/9M5DscC9DNF/aKUCkx+6UkD4m
i/qVknx9Kv7Lf2aDo9M/gcYlNeDBif7bxKFsTfDiOlG8IMz9lq01ytmuk/ZGvzW/67sX2kxa3AD0
ottwvYsk+AENROEQbpdtNabFfAh21fmXPBzazo5+xGf5w/1Ns3oy3xmc//7u4goV2I5CfR7TQ3Ie
DqLTKxtvutuq33xpvTOxcNdtH4poIlvzlaF+Ssrn0IfyxUFwsGgeSN2ftUR/yEJHpS+KXqmX2NSe
fN23taE+iwV1fbWzVWG0NYQfzX4j07ISNl592yL6SUriud5k+OW+aErSE6/6qxS/0T9pD/plrOSN
F8WqmwDtS8rFALAiiYu9HdRxWyuC37lt80EcAcZY4bMXzggt+XkaPmQk7idygKlYHytNPA1BsUX6
sbbixA/AWunrIGhZPAl1uN9GXZ56V+grW/GPtdzbSvVL3VJmWfMVs1Qr8jA0HGlLHGFWQwEUW1JP
lEKahdT6z6kcN8KutUgAMUeYX2BKmnn8rnevgo5KJRvR4JZTuY/EJ0PeD81lGLxdMey3hJTX9gpt
wbSd8kijpLbwr6nVCp6sp4MrxJ3TB9FRoz8Xj1422WMXGXYJS7w47u6fz7W3wHujC49bCZThkzQe
eK39F8QHwwBT9VXPzzzc7hv6W+dYeF2CSkTKZjQh0M/Fzuw7GPVzHUtG7jtVWDuZWZ1asflE+/zO
i3+q2besscuwdkNaX1HlPurStyL8kQvddz00jxMkbnqV7QcpcQrFO5QI7LYfmxJhHTHdiuxXNjEY
cZIBIHEM4+YlIWlBgKYPa5GKpzbf6V+RiPSHvTUmTpr8bPbpr5Ae+P/grBu8X0FpdxuJnXkylpP1
3v7CT8OBPdSAztgLkXwuDeGjOeRbofa8eW9swDci4j4pUC0zqEYVSolWloM7cQmgUPrdVF50rXlO
czeYTLum3ytv/wCX3xuTtjXB82ZeGocUfi5YA9cmG3d9spJWa1XF60c3aa3ekc3xJKKgSie54n0S
wu6nqEBe5TfCMSzlch+I6GG3RrQbJqnfmIeVM65B6gRcnKw7ef7FDdUJvHqaNOJLVPFbmf8nWu0F
ZWKnF+h8+y5aWw0SK34LtCNVemojpH2Wr28IkDW1b7qR0mPhSP5wUot9Z/TOECT2FECM6j8A7RuL
H6n6pSott/rR+t5DEm0xl922QjBk4N7IG8xVyRvNETOrzcSvp9FtMjeCC64NbFl5NLqjaezH5tAZ
1rGAgwoG8vPc0yuGBxFuWum/TPM3dvvarUXzKLgRaugoV4kL19eZsuG34ji6df7YFsRWxc7q7Ang
5Yvc7Y3nyfxq+FuMO2tbkLoN1QPieSADizPmCdMIKWQ6uQWyrAPKwUGLVg5KTxOlAsCVJglG2Y79
yS4Qg/cMaysht7ICNGDMPG2ItLICyzy+HuZDZWjK5JbRF3hNn+ofTNFjGVmlU/YwRXmFI4hOMdq0
y1TCyW+hifJ/d1n2O4h/3nfPtw4H1kHyx7Cesg60zF6fR1MZUTiXxcltB+C0ejmdYRbZqgjeetVr
I4tITYozLUD+YXKT5iGHuamgwrXfJMNeswJWHeIIuGa4tBdXWtD1mlI1lehqke/khmxDcPMn6T79
+4TR6sy6gRHmvp7dyrvA1ozQD9WEUnT1cXzsZSO0ldR8vW9jJcFE2zu3Ju9N+ras5bkQKiCU9ESK
btA+eMMJkbVQeG6il8SrqeQqO8XynUDdagte2wvo6VGhBkg358OvhyYXEUI9HlaRwRxtOCnjvQFQ
fCNuX1smSGIhu6BbbOZrvLYSxIaW4JlEN+f3q9g7At/7iKD3jyII9/fncXVA70wtBjRZWSI2iSa6
kjrtu/EZOYONwWxZmP/+fjegf6yUpYoFcQRaWOa2pSQbsf3txUEO5S9QnsoVe24RWAdRKBuVlooz
JiZGzE8sn3Np2hjICqJptvK/bcx0Qy6jgjDv0rYwOD1ZB1WdxZuotZUHeZc9NM/Z92LD3O28kZJS
SWnASQXiZ4nzMYK6kxiU7ProMjTVMUGV+P7a384aP02cQUYTtAUw1OuVsWpBqKM6UVxxAquXVPue
Dr8UfNZ9M7e7mUiKB9dc8OYGWxYghooUbd5MqjsWMOyI54bupkl7COMtPO2KIXwB/UYzfwTPkoUP
NYRU7vpYUt2sKQ+RHl4Kz/yj1PSSNOmX+2NaWRwecQjCQRFLo8qyWsr7LUuRTTFcbko7EL8XONL7
FlZ2GwA2MNGUD6n9IiZwvTrNqGrZ1OSma4DTS5+acnytPQmv3Vt2HbUZTSDCDy3sQVwMzxb6QRsf
cDuboFPwQLS7zL5oWYELaYMcJjW03KB+blsRdY9nvSKFF27gfzfsLGtvw9j5ddAFlisEkeOFkd2B
9ZWtc5f8vD+jt9HsPCC0P5lNyunL6HIYRbkau9hyC+t5lB9IFNgehLtt9kPypTMN6R/u27vt9523
x/wAp0mDHjFjsYK5rmUxBDuCqwUNfLfyqZYexLy/VKZIk3bnQIQDXxg948/W9DolgV0Lv4teIZCB
PQYIbfjvYd31B81L8c4VW2YjG4loCq78Wia28FVr7LPXOP6n7KF7rp6Fw/0JWJlw0Fww8FCFRxJj
OeEK/OJzcTy4GLmwm4QfcaucKqHchx7CKj0QvE0o981ewhAdjYQEhI7or855hHcDNLXe92S/nMU+
PlojAiqCT8q5M4Q/Pcrp90e3bmv2aTyN2FDyta2maqs0MHv9pTW18SGs6zezRi2wKivjEGlKsjGZ
s/O6ehXOlC40CYCVJy7mNXBtrirQxG0qDTb8ble0SArox67qPqq691nv4i1rNwmXuVd47gmhNAmc
VVy4Ur8o1KaGpealNb7qxpeu9B+1ym6MEmp0Uleq6ajt1oTejhCbxFacUOprrOP1CJPKy0nHQHlR
dRM8uGVzIbY8Vp1H4jkZNUezaDK7v4a3R3QeJ4dibjCjtrT0432cSUUbN+ZLWUEBjc1Tbuj1MfdF
6QS241FpvegpiIXmGOfZt5yUgwMNXWFrwaR/zK0SWcj6AhrJcz19SnZlt0kPdnNJq5T6uMvmdYfX
cAmZMXrBCmHfMV8ioaEbGEoyv02hKUg/bkyFcrPBMAQLOZEt7go6ievpTwWpQwTVh4n/mfF+npoj
fNUdirrNGy0xdvhR+TOeySmqzVbG4+YyZYgz7xoPXDqFYWS4tlxXlhp0bQEJf5T0B6micZGuP3Mj
RrxtUMAMT2nCQ94NTOci3NEsv/CqRLVeDLHSv49+y10jBar11ZCn+mfZpDjpsfetrxMMFaXdemHs
2wK+pjgMYw8zSRsGRnIKprw7ppXZb+l4rE0DAjrIeaMVQjpw/vt75+XXYtrO0k7V5E9PaF/ldiCP
/XFjnVfM6NyA9CUAGqbQsZgGPYeHopY9msyNpnicCP4tW6picDVoydr6pOfH2BjNvRr32oukAJXO
9MJ3mj5t94IZGfuilRPEluMt7scbnwOwcybCnrOLM1/bwsPV5VDEYhSnbirLyasaBtLR95Lm1fOl
2glCeh3pDILD0yxH+rJgxrg/MTcH7a951E5nnUngx8vpD+CobouANiQjtXZZJ4b7ePJCkprlP8Mh
dbyNSeSoUfyVkYa5XumxDBOowMzggjhM/ztJCfC7UKpOY52ItM8E7Y/7Q7t9LGNwnty5bWB+ti5e
5LGeaW0S+uFFr3+pw6cejWUINg/hWyEj2BaUB09wBHWLh+zmhkTyGJfFJqMbAw+72Gl+gJBbGZvh
JVPU6iSXsn+opkbdx3pd2OGYbalQ3MQbC3uLG7lHUa7g2c4ojcey/4AuaUwTiEaO1kkRVbs/p3+f
+lcXMtaIagA909sBu8HSazVNkNRkoi+9gzjcydonu24Hge/O3CU7eEIhMRecQ09R9Jv8K720kqNl
Tr8Fi56tLL5ipsYUCWfpykUE/norCRLiky0N0pdUIymXIc8bddCkqNpPuFR/xoFvbsQhK4tKSGfM
nT1zI+HymMitqgplmyQXJXySJiS7p8vbWG8RDq3t2CszC2cglbWK0lCaIJzgH+kKMzL/UfLDYx7v
c99zEqrfrWKeCsnceHbfeCHCuffjW0QhKIMlgxEL8UVEXF4bHqPELQeY9C7UoGxI+fWo2N/fSWtL
+N7iYiP1QtyoHM7kUo0vglXtEBP1n4XiUKE1f9/SytqR0UZJnpS+weN1MamGgAqkHMrpRa1IqHfh
MQ0/K2n/Msn17r6llfXjkoFadCYSIsZaklSYVWQ1kxznlzE34C7THOYxHBwkvqI0QuHIyegm0iKa
4jYMzxv++kCAYganRc2CZjfcz/WB6Ks8lHtjgrKnbr6XgzNOdk3a3jrIwb5Jz1JS2pV4lMLkpG+y
6d3O77XtxUpaSQMbmChhe/gYQBOYZKe09Z3xy8YYb+BKdPzwgJ03qkbFcMlznUV5Y0ZxmV8E6VJr
kNTW/nHwniLrkYwxOVGYEi6a8Ou+1b8P8duZ/T+r88l5F5+MYzgYWZ7nlw4HF79VH7Wf8Wvkdo/q
DpZaJz+Cqn7KD+Ijrbvu+FS8RPvkOF3ED/KH8dgctPPWUb3191fT8HcPvvugdE4dNG2dX6RG2Anw
8miD6qTVWRIRWpkqB5XRb/fn4NY5XFtc3GhVMES+ODHxXf3qi7j56TmrD2W4C/sX9AlptTjeN3gT
lBClgUXhEM0Je2hArue8SYusI2LJL3ADOZ0k7HxTPqXZhlLPmhUuD/7HnUYmcH4avJtIqy5Nq8yn
4qJ4NlGW8H0Tv3ObzZrDTfYrIpGks4AwXpvw/CHjuR6UF8GDPYkiRLfrEVS1FaVW9k3Jf6uHWNzl
A9KriTKkX+j3SZ3aN4rz/RldOaNUNCGxoNf776Pq+kOy0QuJWrTiEqo977VZ7fSBXhIo4rcIK1Zm
lewA9WOIs6mTm4u1ywsKtaTlikvejnYmDpcKHFpE48j9Ac0ztziWvJ1ACnMfk/JY9ohYahprU5eW
FzNLukMZiBBVt9OWhvjKzqfhlKIsvHXkBJdW6mAq4yocywtl64Pm9Q9QVbxGj0I4fpME88eYTMfS
3zhtt7VPgoz3RuePercvg94f29ysy8so5Oc4+lxWZMWqh1To7KwabENrAYKfh8LJBOHNr8LL/Zld
W0CabNmy1BTAuC+ORScbQ5B2UnnxGu3QDo3Tde2+EfKNu3LVzJxjITVO0Wp5Y3kTOS2rUMtLIFDQ
LcHZCY15GAv99/3hrLhLkMv/Z2dxO5lBqPXgHcqLZpzlsqIZ/pOUQdn+lCcuffkb8K7515bb0pyp
5ubmVPrdFmvnt20aB1pVXYY6a17VPNI/t3lsOVQNkaPK5WIfSdEWyd2amwE0wYNj7hS8pY8yElKt
pZpWFy0KTmLD4S5tTfpFbjVWPsDOxfuqnbKjkGxxV65MLnzflFUBKFH51BaTKwFRMAtYkS6TlqOj
aH7qSjPfDVn8qtHQGjam4VgCldD7S3p79ufigIxR3iHkUOat9e6AxIAQ0kSo68toVCAmpCT4XOt6
9HrfykowN8ukEtBpZCdI5S48WVamohCmKoNLx/hUB6P+oJVWuFMEzYeKR6w/5GU/fI6Elv5tvRUO
Me/f08ZHzHfr9YbiI8gPIVyHBgCVseux6rHZxIlk1RelKmUb7XNybpX1Q4JO+DyNIBuNbuYP8bTU
yZM23yd+ZZGNjf65gXNOIZGd5DVNbQbI1vV35DVU9SRN6ktLJmIPeKQ5TVFablz8ayv73soi0ujM
iqJVSHIRCtp+z5sF0rWxbvb3J/X2kM5j4eKdNc8galhY8ejmrsOUOZXa8lFpvAgqJ/1XJAdH3/c1
J9DbDYjPra/DIIQYmASxzXm5njy5DFNFsDCoiSPa5oH0S5a8nJb1ytjwqrf3PA9inTeADHBpRiNc
WyLDadDCWDWXuvrdDZ8VhDbTt8rb8KkrE3hlZX6NvDuAGZnfQSnz5kLqDoUSGArtAKliWA4h4s3U
mLaQzNgirFnuDcIRisKUlriPYZRfZvDGio4/q9WqC7iZ3imKsiJBHqgbD+EbX7o0sxib3BTZNJQm
gHazhgsKMiR0sfv/PERE5frVCP4bx/pMp0v+j3tkaXdx7U59MSSkiquLpX/uo2Mzvg3R5/v7fvYV
733JXxPzHBKJUmpYOjRfpTKc1H59MeLvco34PHBStNj3tLPA5U13jarZ6DZveOu/itJLs3gOwCoz
xwEp7+vdUk5pVRTeiLtWD5Ebvsnf9E/hc/fgPWV/DMd/yMkYoUrv1OfEf4iGDZey3KsyjRm4LSrk
JIvmss619RG1Qc/zKKuEia39yvrgHJn6rpS0na5aG6HTDfJ8aWzhrYskkIPUl5qLlZBEOogwBSDl
l420nXWIbdmTEI8Pw4B3OqnZYOh7Qc7qwGnaCo5QzdC88OhJVjd3rxdycvLK2jCdJA7pjtNDBLt3
RVeL00nWE3A+SqHXiVNO3fTn/j5ZOhFGAQCUlQLVSFVkyZrFu9LXm2TqLsrYRUeB8s8xHoNHmpCi
kzdW2dYdt7JE88HmqiWZB4JhceTCIu+VNEn6C52B8nOYNsJbPabGWQ/7YO8JXY17KSYSi2LdOUpc
CLuiUODx1aPO4XknO/kkn6KiINcoCPI5whihV7rZcbNMQDAvMyGjTpc9URau/Hor+cKoDlAX95eo
9Sxbl/NHzarqb8kkVU+JEin2QJpwX+p5eKZpR3qoECjZAEbeHuEZ/TWX14F/ccsu/HvWZ0qR53J/
CXu1fyDt8yJApfBVrYpmHwpD7rah92b4yotUdFt87H9LkdcHeS4h4fnJpvOqXYLfE3lMqKMrwyXy
5dKtEm84aLIyUj4KJocYRTzECi2BrSR0T9aE2K6edsEJmHexT/2i/xElUfYSN4rsRL0APWei9SQw
UHxThtqw4x75xiQo8bNFZTwgklfC2tTFL9Af9k5jqZ7NgwiS2dzTHF0cP+jhZB06sfNPQqd/rPKy
c2j43AvEh3afNqhQZVm+8excuR6oxkLfC3XzHOMvAXiZH1dJIIbDJbB+trm880fEWIPPyGidzFi+
DB5oLPlAIPiRL7x/LFeOyZXpxQ1BkRg9mhFV3UzWXrTY+1jp0tfBil/q7iEWSLnfN3cT/87bndL7
3PdORRxu+uvtXhdw3w1iMlykKEKVTN1FkPqCkHUSWbFzoXGUJj8LBbAVXz1s2L697K9tL/a5mnWt
URnZcOmMEXWxksacSd51ybEVfqSe4ciWtxsz+DvUOj724cEQTQfItJJsQR/XJv3v6wY2WjpLlqGb
FYlTVw4V6x21Nl2oInFAR0/fWP8BcbERfKyNmiuKjyUDQFF6MePGaNVK3U0csEig9uhp0kmrrOrf
9xE0j3OORuH9RK/M9bqaSpBaZmQOFz3VXrsA5V2VBsHfqgX1y9vGOq5MH0U4FVAn/grfOf/9XaSY
G35DEUkfL2FTnsJAsyvzczmeVRpzxl6wJWt60GrLzdAQDKg7M9bRCuzcONXGrwzgd1Ylx/uftIzF
8d08VEk6UMQiMbec43GoPK0ow+nieyqv03aoYc0FfhyOXMT3Td0u54yXpJ+CwXN5L1/HFnKeSjal
0wUd194OCf73Xq5ku/tWVoIOriLcEdw3AOVJAizmuNMywQ8r6RL7XbNPkrA5F6Ka24Wp9sd+FOTX
kcI9pNC+f/BLxdjRE2/sYNc1d1o3dUcp8Yyn2Mqzgx+k5XOTJ9LREHvDCaoW9chAapVXCyLfjYB3
JS4kUYJr0Uj10mWx5NboimQ0OzNSLqOf7shYqPtg11p/1NbWi4MG/droRDYag9BghDsIFrOv03zu
KrvYSiauuLrrT5lX8t02pS5uCFrKp+gPupMdgt2l+oG67KHcCnXmUOb6CkXrgzgaUMaseb+kR1Gs
Pu4lJVMuXH92ui8fpF10+KU8eI+ZE3+8vzFWdjq2ePHhSqG6XbYzTG0u+rqErYb4Pis+I6haWVvw
pdtY8a94yQypZfsBDrqeOShSu6COUuVSxW/w9x2isd4nPYKSwdbUzW7pZuoI5zS0w+eiwMJSqCil
2ei5ckm+6cLJ2JfHMTpm1YGcmvAw5U5/0iQ73SKbXjnD5EFlGpLAhM3p0OvxRX3IJg0n7VJp+sNY
jqqjabG1/+eVwg/P6p8zSsdcMp4rch+qQ1yZl0bqqp0RN4k9VtXT1IRbovIre4J991fRBsojItnr
4ahyl8iDL5uXSBPCnWaEzU5t1XRn5dDa3B/UyszRcSoC2IfqjXayxWUmKnWTBpFhXoRS1ZEykU3U
OoctZbTVAc2+HApKEHRLK4ZQK00xCOYlrZXq3BGFhtwibfSlQdLk9f6IbmwR987aLOANSKNQ3rie
PEPwi6QIE+tSy2L+Gnt+rhwEGU10u6I5b5NK9NYcYBlqugr0xfOmWMRAIe1vZmEYArF+YlvI5Vje
d0PpkfY99m1qK/F0GcuDSp+2XpW2X3lH/tO+EyhL+hto5Zu1ZP9z7rgv6QgCRbxYS6m3tLDuEv91
zKG9QMjqTzz5WyIDK0ZgHYeUmBcg/QbLtJxZoqouWGbw6u43fMfWLy92vShYEtc+v0zE4WxdYzce
cIbBvPvs2W+9uzuMps1T+hqD1zH8gic5a6orfI3hz67hlEumg6KetfhTEbxk/ujI1bMvi4+D7lSm
tRE0r30IrQZsF14moI8X21OU0rqOcMavjRqdgjChiaZqClpjjcyOw60u+xVr5OH4Pw9ByvHLpirB
k4QEZobotewmm4MJqLDbiQG07fv7p27VEFItROFcIGDUrucXn1vEbeVFr6YpPE5Tf7LS6Wdkxo7h
b7IhzFN0dccof8VuqCsooCh46V7b0tJENWmyjV7DKLgMxbd0OordxzY5dsNPjUBR1O1IQvaJVo6J
nBloUUoEdoUqfPSfLiSX+yO/IWfA25CAYS25xSmGW4uhZ2krjbXYxa8jwd8xrKNMsS2rL+yiDx6s
yMo+DAMq47JF1jqScnqPtTg4953WPzKVgeNr9WYj9M01zLUhgVee2xNn7t/Za73f7laBKPKgxq9e
n3xC1tONzXY/ip0tf8orxVHyY0ZZmeixM8UArvXJTraeSbfh2syiR4JKpOZE6VdaRLyIEiRBgyrY
a64/8oR9ieLXMj4G6jk3zrXMNhTAuYixfX85Vvwxb0AyVPQnk8v8W7d9N3KYuHyTrEr8Svxsh7NS
QPGnDbZwUSu+ihuacIM6CMHAcmxd4IuVBlTy9X84+84ex3Vs218kQDl8VbJdqVtV5U5fhD4dlCiJ
pCQq/Pq71O/dOTata6EHM8AM0EBtk2LY3HuFQnOngDUqnp3CVcL7Y7mBgGNpOatkOaRt4f4M6PP1
Z6SlY6aWO5Ik1Wu4fMfcQvk+70+NdTCUBmJDc0AEFDPaydf6IuTuoyA/gbYMOQBhpvJcp9XOPr/p
e//5SdC8Q263Vh1N6avauUWttAcIluTkzUvdk2j5D2uMrcb7wagI5jT1lfk4G79g2NlXc3x/SrYm
HmnsKmS9tqRl5pmijI0t2rxOmgk4YG2CiZKVQYP3fpSN0wz6FCs8DK6GKCJKW7oszWbU6r5Oaphb
Gaw4zcv7UpdvSv1fjQfYE5DYAYBF5e76Cwv0LkVu2pjOpoXN9anPpp1FtLUhUIOE3AaaaRiLdK0W
2jIaelHUCQdzIOhG+0c6DdAdV5o9zt7Wjgf4Ehw3TB5uAjlvrQjgRwOjTTIfVAi5jHZczcfJTtLi
ddA/KvM7U/9+t0MODyAWDA9oJFmsGODXpa4Bj08qoVswmxSK7ynGSdXP9xfETUUXuxyW2biyYUOi
6fKCoF6bza1ZNolpvPdQEg5UFBS9cw/FQv7KdbYzrI0b7iqclFSmvHQWMjdNolot1D1mQ4QD7X8V
M0TxifD4g+Fmyt+vecREEQQ9GHjhmlJMW3Raqi2IWWq/loHElkkDa0mKv4ZCr9k5nPGwr5AswEJK
PtTStFZM0jVJVgR96cXaHE1n0M0aVBFUPILvf7k/2khStoBw+C+ca/Ced6W3Ydq4Jexq6jYpyZI9
GYVZRGlfiY9610yhurjdYczUKewzdBE51c2YcV0PHMWG00hWTbGJ4nXQWrBL44rRxbCuMkC0N71g
Kql9YtOkri4ReaiPtuWXedk+qnWnHb10hORdBr+vxu6HmOO8igtvmiNK5+rES1o+daywfAH2wJlo
ixOkmBTgP0cc4lnevFZMIwdew2dcDGg2KqwPM0XPH1Dapg86ytsfuoXDkMUZhsP9KVuPcHnGDDTd
YfyiolzgrWfwxRXKddw2+Mc2mc26Phip1sTI+afAclBinmqixYI7/OyRYW/d3xbusTZMFS0tJMjI
p+TsOF88o6tNvNsGyDaYWiA0/eAup7FIJutQ8TJk6nrd0Rh059P9UW+c+bhRQG6B7CWecjd3reIu
LuvLNhldF/SpT6KgibOeyTv7bOsouYwjXaC6Negt3NXbJGWxUZ2bD6qp+E76xV0lw8U//Z5q+NZZ
chlPWv89+O0ZwDdtwotvrngdIVTvPVQElUesnvtTuHHVoPQDMOVqmrBCNq8XTutUGdBEXpMwvTBP
wi3QeXHhpDyS/tf9SJuTCMVY1JggpX3jPpeKuiVNjUGZ4qmdrMBFo9wuc8jr/UCZ+zNQY91eJVTf
Gh3K8WBAIeeDTLr04RRPIPEUCg7IPNToKSty3+XfC/N91AffImWU1UfXqmK3Ddo0D0ck3KVvHfEq
9SvlIRsCZNl6Efbe06ySB1vA680CvMR9vz81N1qc6/mKMgvSf3wLdAKlg7zPXS8vPRx4NFzJugEA
pC0PkGhnkXrqvoDfAue3nPsg+r7dD731VS4j69ff3xkWt0itqk2a3g3oYscdrcIFvR/FHWOaskhl
+SfQ4HZ21NYKByVtVY5FEwN81+uwLqu13Chpm7igRXSiDvLmd+H9sMl76b3eH+HW0XgRSk4/B9o2
nOuYW4sbHFcD9Ok0Mj67NoCexqLzCOoY8Agn9Z6S7M4Y5bLLhJ5To3QtzuSpeVvswZ+1J8poOBVf
SPXz/iA3P6OBg399ta3mX9fzWRnNsNiCt0meFj5lH1owwKsPqltGule8jORZ5Xvlma2QNr4dEHwA
OMO78jokXlo6tYeKJgv08SGdxo6NVde+ZjAzIPk0P3rCynx06pVDPi3Tsc/zNmYeXDBGY4E6qV38
XEZvCDtm9kdXE+TYpFQcdVzxqZbX4f0J2roqIMGENg5ACrgnjetfKzw1RUERt1Q6eQIkvLo+uQS8
4KxVMkgz8j2A89bJsz63oPEDAiZosFI8d6FkUWqaTPFpCv6Web+eF5d/Xdq1CyGTUaT464bbxdr4
VtVfiXVKUwjxQG/yMLTfhZuF1AVTJbk/j38IWXKmAYMT2NkBeQ8rbemdNdDGm7GJaNIvNEqrR4g1
vfWGF5iFGzF9eBuqn5DLsaeHib8yMvjex4U8zhYJ8FRGtj8+5upBqeAGNz5AEh2S2w9Z6dfKnubN
za5HRxlwrLXoD0TIDQdBXUq7zUuFJrYzQ66fBVP67IqnTlWPrC3fUVxvdm7SrWc2xoByO/ooaKbI
+gS5OXWep06YGZGJQ84nPPoJqEmwLVuCkuvkIce950/6xI69Zc0vejnXh8IYvBDtQH1vjawr7OZD
4TAAZ2qtrsugGnNg2lAplCYmzSKmHTvmp9mpcR4aJVheDWeGA+JL9WNneayf/yYqaBk6OpAQNDGk
lYkK2dwvbkMTtdBiAOtbiFRkP0lOfTezfnE61QGb3G9VE1fN5Ctu9jyOYzDSBbe/8iWDLJvJsiNV
fncG7Jt2xWO2Di2Q0YG5wGsXomzSz6Nw1rLVaaDJSMdvyFS9QOkgH2G6dX/SKaRQjMoFPEwoZqQM
bbdTCfmTb8izgy+B3g2Ev1bt7+tToXeHRnEbRqFMukAylE01ao6lmw1fPbx3nkZmpyubZYE7JfbT
UQgGsTRPGN2pL0ud+rOT0UfV7LLPtBnQ5seCEk+TbtJx7Z5BP7w2qq/3v+hmfv8HhI7DE3QNWUfB
LtWMUVPFOtLnh9aaTjZL/bJB2jtmUf1m2I95GizcDCBftZMlbFUn8LiAKhcyQMjNy9JfGlTz2mrS
MV9fqkfiu/iPgd71Xkni/xjjv3Gk67OvpsopPcSx699O+py7q5PHK6FfF+4GwC9Enu1rbvfi7WX6
t9cEdskqw75K42B6pdOUkY41To3tUgCOCM0dJ/9Z77IY9oJId5E7EQ/1a9wWepItrS/eu/Q5G11f
cBqW5bEmZ+OrYz1VyDcBJAtbJKHKTrawJgPXCx+vQ8B8gI8B/+XmQzKLpWY/j7gOTRIbtXgX6p5o
18ZiwUsQvgeoAQIDgM19vbkgJK6Kidcs0eY8qMB7Ia3pg0pyKuqnPIPAnzMHTP3Upjtju83zruOu
/37x9lbzagS+EnFt+3HhD5N2ML1D6QTGHnBs6zuiKriCSA0QUmWIXN0artJkDUs6y8PbKR/SQLEM
Bj5stovWvj3HMShc8zgOUfKBnd71oPikDJDI5SxpYOJa9OYzhS28s7L5MlxXjB5pqTzqKeRrvebj
zomz5mLyYoFkJ0SOoI+4opiuY7N0mdkEcljiAS4LZQEkGo6a28Aelr4HTubE5jbsbAj1ll1HomYq
eODOY3dqOw51Yph471ztN8kE7jK43dom2iNA1cgljhSnnTWPKkuMRn8DOvbVFg3m3/nRWvOpMZuj
M+2dfOtFJM/BWtFDUOj4YvNcz4GlC2hVjC1LRFdGTg4TCJue5jFBGV1nczgitUYjJqig6NvMsAJN
l50xby02UMjWMu3KWTOlH2AM4Iug+4TFZg/ILIkNzX0bmQOMAffGepubQ0biItT6Uy42UNnX7VJp
8EQR7fJtmkqkCr+zkfzOqPawODzgxvhU2F6gmrM/VfVjJ8wgyx3kL+phto4T3UN+bY0djSINvTB0
Xm5kGYeKeaxyCEsgneKrRPXRiRV0L2HcGjY0YdfqLVy68Sa5HnZlElhEoNaT2Kk4dFT3O9X7RU16
hFpBtLOlNrYzanSAsK0f1AQp9zqWyVSjmAaPJ26qREylgSrchPTcn2pU5xahvLetAqFoVj3beXw/
+MbZD+y5p2L7gKMDxNR1bHQdWgfCkBxYt/fW/jE7OxnKxjyixgMilw4wIK7Q9d8vlg/V1WZSl4En
YFArOhAdy7NOnrM9wNLGorgKI52IuTkM1NIQhn8xQvPj8H5/ljb/PDDwQDKgFIf+9PUoeDcbwzIs
PCEg4agkmiFNDoOv/yIIUk9U89Fhhq7hdZBOdQpCgbpNFpMHLIdFEFrw499S2lYSDOA1/4kiLTY2
ZK42D4jCQ9PfOZY2P/a/f1vu6qiF6OFxgK9Q1iJ2iBKoxm+mf3fz/2ZRXcSRc6ZMLRgZEWfpT24K
4aaM+155oNXeObuBRVhnCyg/2BfgrJdL90ozlGPZ6tiaBOgHiOcYAv2D2i8UQJB8D0rN0NVtDsg+
87MQ7uH+itiez3+jS8uOFE01MhikJvDhCQwDJUYbIsgCygAQor4fav3s0pUGigXudVCGUDKSHz/N
ZBZp25EOi89WY4Mp5KDoAqrcgJuQUaPQgtTV1be+frYBaIvuR9/aXwa0mIBAwXUKU67rpQ+8V6u1
IAUlM38F1yYmovSXud2JslEEWGmWgHT9sVUCIvA6jKI13aDbtEtYoYH+yETcGnoM365HSx9iL1Oe
aH2ERNLJs4ewXIzYspTj/ZH+ednfTDS0PuHwCKI0+mfXv0F3IGelubxLoB/+lbrPFnD9qqJGs0d8
2EsOKLjQRgmtUfd1p2t8prEnZTGOOc9iYb1r+V4xZnPu8cBBygqhMABvrn9QntpuO0FTOwFVbLEK
X4BAnS87BY91VDejvggizXzWzuCCaqJLFGU5zDbz3fnF4N/d7FVTodOy86H3hrTmsBeXjpuXukKA
2UuUnoKeOVT+bCe13u5tmq39ub4N/3fq5DSMqEqJXLxL+tQ3m3fPXfxe/9LsHkPr7XU7e6C2whoL
KrFyvi9UauYDqNcJXklwN9KjLD9B8snvNDOarZ3J2x7Uv8GkBVrUrVVbGYI19m/P+5q5Z3StDRSP
72+ErQNnbVZDnwNYWVtedhNrkTRMc58wvI/U5oewvghABcfpoFbvevZYtV/uB7zd/SvAEu9MYG1Q
aHbl53xhiEW3YBqLrJ0FxdiEncV8BuIFAPaeeqyeyoEdrKrwLSBt/pYMDeXgFZCysv2AHtNlirI7
Z1lRtahtEe+MhK7kvd8J/W/nFHVVCNeDZod0EkKX0qfL+tlSF9tGwWJ4nU7ZabBjJz1oyqNBRJjv
IVdvdpkUTcokSKUM1axaFDi9REuHYDQLn+l7gOrb9tsaBi+QlTOBr+dJ55PTeGmZei5NmII6jDPa
LCAOe5gyVfHxBjM/jkYJEgUemsfabdqDruhK5JLBiPncP+K2ZD5KPGOYr932+0tqcwaAJltf/cDj
yRmbB0HQKhcpTfLArH7y5d3eU5672fnr4C8iSHM8kxIubyUidAXek7SJDZyXxPLhM/tsZDvDua20
XUeT87eBWRkfOkQjFBRUyHebZR/AjCyoWvdZbYXPUV3sy9zH6cAc7Xh/Nm+eIlJ06UMr/biQfnFo
Yikp5DDtJQ0Kh+7BBdY9cHWWIgqgW2j+4OixIKwl3Q1IclyRYoxufVjosbSOQgFz8lSj9efs7MfN
CcU1DwMoG2nHDQncoHM5eFPFEgsyGiCe/3T4Gxu1iFbw/wy5o0XdPPZrzy2CeEVyfz5va27rUGEz
hFsDyreAYVwPtZkhLFZzTGhuwtOk/Q3OQ9ia/XtutclUKs/CMR+gu/NqL3vynjd3yJ/IK88JnGEU
FqV8bmnbWrOqjCU9Uw89ZLOU77zzDhCkO90f49YOBKhGg8MWrNwg+Xo9xDLnUCPiKISoBI7mGXON
IHc5YBLoJu7sjtvlib0FMgyU7lazErk7IYZZmG6rsYQsZAkmh9nIKvo9L+S9KFLq0jaKJfrCZsmk
h6niMxben7CNJYny5B8JQjwB0aeU1r9CiI37zWFJ/t4Npd9Orj+SA6Tf59wI7DSeWOzWL0T5dD/u
jdsgek6wv0TOvaqCQatDOsmm3nRKrSvwluE6sDI50l5rQsJUqFQ5QOxFRzfaLkH7r8ZwhHwJuLZw
QwIxAtmBIGcAdyHJmHH6apj5FPFGfV8gT32c4ZIajOpYx7XCYpaqyIpM9bU1s/y5mh0DIktkhFKM
KeKCu5DqdBS+szDWX359oqwjwwZHwxWaajKPaVmYcA2So4Ri8KjkeQRyS9xCivwj6n8DnK19fRDR
/em8PcUuY9oyyRKWUfDgWjKeKJ/rc/XN+zT4Nd4MO+fX1mJEQ96zIeiKxqn8VrFAcqjcmqLsAb/E
QKhQI+gXle28DW7UVdelARV3MIyAN8G7aP0ZF+m60vAWwkYtT3TrMcvJ52nuAqCxV2l8FI8OPS1D
W/EgpzaGKvygs2x5yReQJGFN5RY/DLvGWgEJrg0oqr0V+UBHKBGgkU3Zl/uzfnusrT8U9FY4TiAX
l+/HyqgpWvs1T+rqbZkes3MKXp62Q7a/vfIRBBnJqjQLMU2ZgA64wrR4LipyevqR9ctTWYhgyM0H
VJxDL99RVrg9PxFsVQGEdI5mw7jjeuqb1IPuS8VRnnMAbKrYUS1TpFZ7/hKbYdAmBP16bf7IzZG8
xwbVO5UnPWSOwqV1CzR8DPUIbYU9aefN6cM7Fr11YC1RsLseETcgFDWZGk86/aHwVMhyHXMwyUj2
Oet3Jm9r46PjA9UQkNfRiJGO0qJgLCuhxpUMhfKzXn0c8HIefZUD2qGhUq7SzyrbA5NuBkXzByQk
IKfBGLseX7u0GSgOqAk5wyFNoVkrCh/ibm1gIIepnUM1/Ly/6G8Zy9ieuFn/f0Rbfjepi9rqSmNj
QR60E1HCz0ZgxnNchcJPwzaYApgFRPxgvLlBunPMbX3My9DS8kxHu6f1ouBjKqnyZnnse671IeWs
9p16bCCwYbg7Da7NkLCxQJUIRxFSxev55Q7LmnKtz7DqZEYER3ivgZNxyOpdquNN3R8TC41RSDpD
+mZdrNeh4LeioW2Iosg8fSuQbAelGeuVHWrWKXetmKmvHt/zzblRxl8PW/gurNqmOF+Q0lwHpVmH
imeRd4mlhe03dm7P87n8kJ6UwImgoPtFV0JnTx1z6x4BeBKvXyTe8GSRYrq53htay7oEqAuAbfpQ
+1ux1j+jwpEJhRqUzkGQuh5VzbO2MbWpQ6r7Wjbfpu5IwI3w8ghM8CjPmsDM94pMW1cwJByBYkJU
ZDbrQrq4tVylKs2ZG6ibZdaD86Vsh4P2SqDpDCGaT3gy7mQZe+HWf78I12VkcNLU7BK1m/0UzjGC
QWqpar5z41nTHynqGPf3/WZAtFbR/gNJ4wYxRbLWUQaqdehKWUucuRUcvmGcfqiapj5649RHbY++
WApnwJ1zdeu2QIa4FmrQW8Xj+nqoLjdKKBvamNluWBPSvIszp6zDNutJeH+QWytzJV2tsiNo5cpq
uCJn08zTok/I3LKoH/XGdzLcGvejbOUNl1HWX3Hx7Qxt0SrVK/vEJqlflFZk5q9ZdjYZ3/lmm4Fw
ya7YLsjQyt02uxeW16dDn3CVBbqSh4Y4F9rn3tsLtDFvsLD1VsIYsPBQGLseUUE9XvVOLhK9LpdI
rYbmxUmzage8sbEQkGThtQ6j0BWNLB2QgqRjngnYQuCcPwMDlCw53Det/HD/82yEQVFuJcFB/Ad8
eunNVZPG4wZ1+kQUjY+2uo9ZM7Q9IamNiwUYYFBbYcKGxSBTSIVqprNX1EOS2zCMV4amDOjY/RaA
V8Y1SIhPdLS7nUNjc2QonCF7W8tTMne/KmtdY0qOmMU/ff7BqF+UYudht7HkcImgtwtZSaiZuNIx
COnabnIBeEs6FY0wMlp6qFDgRwcYG4YdIGk7S3xj5RkAeeC5j24sJG6lNQH4kDfruTUkTeexeO7t
BSpJkGG9vyS2Phb2EOSP0S9F31paEla6OKldjQOqRBD5SvlTu1iB8aoxGrukeb0fbOtNDpIYjjRs
JJSG5auko0LNs8IaE6/Wppe8r63QU7iegI1pHRW8Z4OceVAGZYoeE7XQH4Rui5hXUOK6/0u2ho2e
FBjOSH5W7afrbc3MEn1upxwTrbebg6kAF8+1KbT75l23qw8zlvfOCt2oygNih1ocqN7glEFU9zqk
19Gu80xFJPZS4O4EQjXkWlHEHq169Dpp+zL0jRoit1BecN/QxzrzULJQQRpRHWXPTX0ju776NdLV
o6CYNInRFsnUqzQ02rSPhO0pAcSjmnCqjOJhoAZ4fEM3PGgi20MWbdy5QBUhmQBWeRX8lMJ7rC/a
uq7HpMFF63D3m9M997UdLP3vhS3HPFX3bOo3B3wRUTrIQcT0YLKNiCSHFZb4ys5Vyo8rkwrCfs7T
nH++v8I2jguUXcG+RlUQnV75wm3BOGhSu52SBXK+TTJ6k5/OqP3sGbpvnHwmanSgNYO0f8u5Mxxh
WfClmJIS8ugDHPDQlXtotC/3R7MRBa1cE9wlC7QjaH1eL14XuDtO9HFOuOU8GQq4xplJIqXv9rRy
Nk493Law1wWGEoRguaCqjn22QB1uSUphKw/w2ehCRnW2k3jdRlmBDh5WH25d/K+0F5k9zgxisyJR
ihYATe6be3Cy2wlDBOBp8XgFNQW1jOsJY3mmZFmK5dbNLPIYmBGOUwbwD947VtaX4XVRbg2EHAiw
AuR2qhSoQloqtKkfE3V+Voz8ibUQZlzK17XRp/t0+drkv9LxxzDuyXTfLnB0qdZ3iAvfMVyI0lvH
LIhupqSbkulH4UUCqKch1IydS3BrGlc2kY3SNz6YJe1aIxO5BlrtlPCZwaG7B4m5DXr39/3VvbEc
AMRHkwSWTtBvlq2rOqHAjxzW6ImafaC09Ifln/sBbo87LAUwVfDXYVGDZ8b1atCEKLndZGrCnXaM
aKmaqKHY00eg+8KmXs0PYQQWTaNV79y4W4FdVDXxegPqDhfPdWCnszRSLYUKqL/r8zm2J5ihKcGk
BoUANoHsaW9vfC/0f/GlwIdFpVNmgBVuWo2myJeETYOvjke7Ev40H+7P5ro7pSUPNhNqhjgoVq6Z
tHsrlKhwJtRL0s7HuvsnN8yggi83XlBWuxNqY5Gv/lNI+6C9DkFyqS4z02YaDY8vYGq48UTE6zLa
4QizQEdZTvdHtbEITRhhovyMCYQWtpSSoB7M3UIVaiJq4gXOoOYh52zPgHnjA6E/B5o09iwe9XIN
P3UIjFm8SU2yegwakiwZC5w91a51OUsfCAh4KP5izUOETHaurgqu9KliqAmro3n5oFRuACsoOJcf
DAMqrnUa6er3+7O38aEgNAj9eoiSQa9I/lDAgqdVZSlqMkwW7Ji6GnrC5bj4lc1OfeWpOx9rYwmi
pQo9N2iTwQ9FFqxINWaazGZaUr9wOKAxx4lT7dEFnmlq9pQ+tmJBjEe3cASiViCDYtpB92iX2lqC
SnxRTGE3FUFR5R+o/ji+3Z/FW90YCH5A7ABmBKaHZq6sh2fM2lBy0ukJVcxDOj3nSga9P+7bEOqk
6j9z50NDHwIxWmw27TMRaaTmTbSM9DTk2gvNRKym3uf7P2rjDLv8TbKk52CBPNtOVE8qWkRLEU5p
rNgPvXmo3fNg9nsX6m2xci2vobqGoiG+rszRnHJ3QVu3UhPFPpKs9lPjveAkhBabU79UyhlNXjA1
4/tj3Nj8uB5gKrY6t976YhctN8feabSkr+fcHx0xgTKbGjun2cZKuoqybqKL8oxTm8JZulJL1nG1
FphbWg/TmSXI9Nk3yh1Vua1oKKhjHnW8fMAVvY5Wo+SVV0xoSadBjJ4GevoMWvDUh3W3s0I2Nv/6
rjLWZ9Uq6rIeehfj0q2KqmlmaknBncgqRQW/glJAZR0Q1obslbM31iNKJzpOG28Fe8utJGaNzWjN
qZZ4YxemdvYCvY7SetfEN02Bx92Y3F8aGw9H5I/gFEGWED1XZFzXoxu5U5GGADWho6DGxPvS/jaa
Pmi0+WRZ0dQqsZtCrLp68irvSaR7CvsbbZE1f0UhF5ctMmb5yiidnthuxrD/6p9zmX2eIfUI85ST
0tsP1DH8GTCkihsHZE5xqanfu2kOMlucWJtA3vBcxPkTfQXj/P603Ori4tjFnKxqWvASwve/npaB
wB6KOSgetD0PDYKY5kfuJtoYE/drWeYRSv8uGlXVr8HzM1AnOGDa5CygaN2pvyCw/lSCY5Z6ez9s
A42y/jCAfAEt9CDQJH0vAmRDBsgY5guPlxnuTmU2h2VBfccZomxw/dmEwAuZD92us9rGMeIgVUGd
F016gFKkdEVjIzF7d9STYYABrlAEAzJd2etybG03ELIgCgWxl5VEej3z42hpDeBLemKyT9NYhla3
oJRhxGmzp5a2cYSsfx/AcGDDbs/iriyM3DVqPWkWI6zqLATaBVI/mV9AfIe60f0ltR0NWbKrI2XG
Y/d6XHU2GdA7wYerS9eJmYVnTQYqbDxBgNSfULL4rYx58/eZBNxkIeSFRtUf5P110MK2q9xxZh2g
ik9W44SAR0eD8jz2w8Fu9qo+GxhD3C54kiJ9Xt87shSJyfOhh4O9nmjKErWwkRygIWNnRrSocwgh
hSC16dEuXrLiu0fLh2H8SbXjaECCZB53NvDWKkJhBNIEeH+DfCrN9mSPGlv0RU/c+eR1n0fxXjpv
8577xGYUEyULByR83DjSKaGJ2XOmHiLZakk+amJ6NnjdHiy3/yf17D2wyi3mHWfSymyC5B76EjeU
rdku67bCiZXUHSrf/OBVMRDhsdVVD5PavWXFayN+UC/qB9NfPDXSSR+S2sH/d0KH7TE1N8aOHQo1
ahCXURqQ7e2WZpyasiFm0tYHbxohElT71vQOHav7++aWPAKc2GUgaZKz1DIaMlUIZD4qIxAqWRXO
A6zdvenJaKq32X2FrgnXTo0OM6uFfKo7ZceZbeNdA4o2Eg3cy3jdyA/P0hELhZyCmSxNmkVF34pj
WnI1aE3QCe4Pd+OQvQwlg2NgK16orJzMpG7VJ2Ui7xVUFO+H2PpyKzcFeD/AN/HulA4FCOjTujDN
RG1667XT0eKtx1Y5TfBsj839LsBWPHxCVJLwKgS/VIrXwG/NGrF7EjE3Ebf60HbO1DLDrN9pdG3N
3WWg9YdcZGraoFYlzgPMHYNCTFP4o5vcn7qthYCtDqwkTjiQCNZfcBHBHTgRk95ZCZpBDGbkDmDT
O8ClrW2OBsC/MaTpgkUUddSaWwgwRTMN8u7kKdWjlnbxrJ6oDizxQl88Eg7TR88SDwP/QIfzqMYc
pJf7w936cpc/RZpQdZUvr4GewA1JolbvgnVSC1iyeHu3/ubE4pJCIg93BeDkrid2troZb0ZMLCHQ
AmsgBHXWy5267Faui0I2sjp0qldtCimIZzMGAQDHStK6J8SvtA55JrVQ2nS4CNvUyJ50TbwKs3YI
0O7FyUhBSWkHhz65Zr5HM9icXFzMYMZCofhGoNfyGqNtRGol03BohkfRPVnn3QW7F0S6B6Fcl84M
codJq8Mma3lM848kLYP/7vtdDEYqBRYDMHaq8KyEV9Svy28mFBOFspPNbC6SiyBSEQuVtLqoYMEB
CYuDPsES5BUOP/dX/NYRghbsfz6KtMHbIWuynGMcmKvO/DG6f82Ixm2GLw43Mw9CI5p8laQeIDaq
x+0k935wbQEc9OtiDHi1/r4/kI0Pj0bKn+Mdwpk3kiYpxLJEYTaIk0O6qoObUQT/Rx61VcGeQR3b
G9dWcWetlqIXBaonkHzSCnBo1/NSLexkVL/qHcx1nBdnfGy65oXkWWBDDLea7Y+FfShtv7aco9uf
xNmsoJcUNXsiz5uDR31pzU7gviuXCAezXcoGmm9Jitdb3b4qPA0d/uLNe1yPjeUC995/A0nba+CD
SwHwwHKxMx+dV8h5/33qgYWCog0wRKi0yy30Cg18dUnX76hPPi1RVgfmLH39LxbLRRBp1VsrnjTP
mJ1w/Wl2npz6EdIp41+zyyEmDEwNKrboigORIkWBQnLvpnSw1+2LNr2P/Qvt8p0rawMFgCjrK0RF
xwWQ7vUddnFFC9rn1oxaR8JIOT+NVnpWoF8WCgawl0MaFRr6HmQG8VqiJ0247qFaKoiNA5NVxfdn
deO4wrtSB1wFV80KNL3+JQbQunMriJNo3tmxYNxtx2y3UbYZZLW/g+wMAHtycjUX4zQyp3dQcj9B
78nQH9Pu4/1xbO0mEA7+E0Iex5DRSmsRwjNQYcu17wP9MhBwX7QdCPteIOnT5Vo+gUzDnMTgX6vc
DRdxzoZEDHtt4L04ch6gpLbqDgPidKdltN7qbH6hRfFLqDsJ6d7HkZ4uVuMSwdPWwYoHtXXyu9yF
uc3v+59nJ4j8YijGkaRaS52kVNFqBv1YFA91Gt4Psk7JddMFtU80gPEAQgsHy/l6LTtDn9pk9lCW
hL9qhHNPD+xqNiLeLl5QgLWRF1l+zN1+rx76p9N7GRm5IDoGeGCiH4ciody5IvC/bac+Xc7Wh2Xw
0zRyYdjjkzfyJI7LF4Uduk/uCWjfx9oN7OfuuTQP0xQ6FpTgICjw0ENijUaf8riGDHIyHP9uWv78
OCAJVoizg0qhtJKydlIdUgj1nDKbB6NAR63VKtunNFd8fUqpXy2D6heTwqL7kW901tbQwOui2wYm
EOqn0n3rwV0eavCjes5LX08W93WCiML3+R/ngVcHT4sLiAj9nlDICgyYhL4U73mxkyvJC+/PLwDC
BgVBKJKAtXO9Jkw4oldV4ahnYpERm7WefZ1pTkBTke9kfjd46zUWDlIUHoFixJEq3R2qxYZ86lr1
HLb+N+Z/+zJE37ov1H+gh/vzesOwkiNJK70bQAw21Fo9174ILb/yW3/9f0MEVMrRPng+mFQB840w
LoT/0PgfrcNQ+MP7HO7s680vfDlmaX4L4kCj28Iv+dL++RHPmn86fPSXoAufHsqg2XWjWY8jeatd
BpTOX9pnrG+M/xewDx0/FMIPWbCOT0RZEATglO1d11uL6DKmtIPKLtONDG5j58fn+J9/vJfDQxYG
qv923DmKb8pI8neVzuJidIZhpcufH0UcLo80Nk9BHYrncKdEsLlU0VIEBHHlNlmy+L9V1tQV6LWe
Wx9S8t9yHvHPy2vV+nbqB7OfD+HP8tf9RSufzuvYVr1SHAPoUaMceb0TSZlCXKWb1HNsKYH2qizB
Q6LvqbjsBZG+lK0L7EKCIOTk+dMT5NkEFAd8b+emuXlIyIORPhSBLdeEZ7h6ZmbcfiZfzZP7CaDl
/ANkBpyIPLat7xQBhK17939Iu7LlxnEl+0WM4L68Aty0WZJlenth2K4y933n18+hY+5tiWaIMT1d
Lx1d0UoCSACJzJPnGL5CxH/jKDKU70AKNvWvzK+6LgOMORk6ztETgud/JJJCJENsqq8PDo3WguLp
4JrvOXAFKihjAoyLwsDt0iEloaroqxwcJuNA7rbjEta87xy/GMKnCb02MTvRCgVanSMjDM54cSPy
HH28mxwxN+WuJeMjQE9EO4CFJyUPhm0DpET+rNifbqJ7Q5ydY1nEoIMWXR4OODBKIyH6+1NgZJaq
B1bUbWVYxuFiMzhbXEP6s8b+vjbBs73Bcn2XxKo0OHncP6hyZjdMtabmMI3g3ghnWwPEZjKPSurg
8J7pV7XBshs1L8zKLZ7uz+WioZ9+RoCggA2Z7Q2p9CVxFMLR4XwHmtFa/Z2NprjWPf3DYDsfDyoN
YL+YGhqhgH7rlFAL75NMdQfnWSC4B7jXgb6Wr/rrkSNPPUko55HH7i2ghpET6pNhd3GqE107speu
huuvmK0c6OmSsAyZwZl676UDI++6NeqJpfm8NjFbuDjgkiJJsXAQdyARyDOFbiBlsx/5NcmzX+/S
aRdOrLxQ/BDlie/wdk7rQOCzPg1GJ9xIr4nN7cBdEn4mmyQnMSShPu87ymLYfGVuzkgnFZ3qRxEm
r21IQ3eH3td73Uz1TUYthe6NTjecN/f48oWAzTA+LmfwcK04669a9WzIc3b4Lgm8RBz90eGHQ6G0
EGI/syroyEfSNRyRqg/kfpgoWMPYLCwq6Bpw/eI41aZuuduZBsWvF0WcOjrJg/wMBBpnNlul3GVm
OG4gSfsQEgbqevsIgrDeSjjzizocQ4bCGRR5QI4FIsA5blWJQQwQFg3rtN5Hz1+y+AXEotinRBw/
kqC2xu7ko17nR+KlDtpNyLhWgRyj8tpIpEpqdGLbhasn9UfhZ7rkfUvjSNj3+77x8zSYbW+ECShY
If849RHOXHEc5ZiP0B/tiIfDK4eAeod7of/qTbxXYsQqWamnDx7lCb14+vn5vvUlr7i2/vP3Vwma
wQMXS5UOo9NX2+axU0iivLCM2QtoVNOx+5iVNfmV9p/WBJcrCl3s9Iqc52HSTG3blpNHx+3BLg2t
GE8z3MAF/eADyG9a0YdQgrxlnxLe4IU1gqZfRfEf6xwq8IgIoQg1J2ULZTZo/JoZnWZbGa+9qWeD
FTMGKJ7pRW87skbPtri6wpXB2bE5DuhFV0E95fSFRHLAGeqOZm0GYgi9/2zAqqXGtEzBj9Z+eR5w
NQ8Md2QmOnvdk61OtMrA0BpkKzQQkK5szcn03PGQ+IaUAijb0cM+i0Rk8HLUTFLj0zjyroKp7aOK
VvKliyaA3Z3WXEHmdWairN1QK1tswISA7GC0Nad/jp37Lrz0RpRx+f7XyOx+jIDjqGUeRqBJrvM0
o8i4WDhYZaqbo5nv0420NzsZyDcdDlVbOAKKi79ld+khMNdyEMv+jXY4pN8BKkTH4u15J3B5y3tK
zjqeIn6FTWDw1absIoOJv0X3Se7MkPnbQOae60gq6fenYulZhVQrWOQRlQBIM+/HU7K0D4WxYJ2u
Z0jfvAaEbVgKrcso3jY91D3jjvgpZ2aQmWHy5zhcSU4uPRfQBDGRHgKgC3zSzN2beARflY+1cMNL
I7/m+Vm2mmfVo75vik/iRejBfV+xoDi3KpCUQf2vOaLHZOWQmY7MuWej131SKMOx+ouaAYdALgex
zDqQtRHYU/FcanqwqXxdLPVyWMmTLgRGgCEj3wS+cfT1zjt7FbUaxS72OIdTUT/BPhJE0lQr76Cl
W/TayOySGIqC78MWRrTK6uXnsCRgxk7a1xX/mQNip+Pxysz8wozaouJFhoH/DApVtLe6fU7Cne+f
VekQ90bbZYTb3Le5OH0AI4CWHiG0MCcKznoF8rOjzzkCb2gPrbfy87+k3X6G9M/vz4dUA5baN2zG
O4LngWm0YsXgDERwzpseK8cpFJZHKMQAPDN+cF2ZgG0b+U/itaA910M8FXsiai1uJtELAs3shjw2
QsntY9JpeH8baQMkZi9kFW4wcAGBPqJu8KKBRA20Blm1gM5r7tZQmUg6JvoDYbTm3UfFEwidcsSN
gJQSGJ/RrKZ+1MMwKqADGiLo1Vcdl1qc1HY1BTgDKdaRwUOYpnkiHdkWsYmRCLH4nHGpKuoDgOsV
yniAwlj5MAITL49SDHXpgnktu7LvzftLthg0TACS/10zYXbGVW2WaAlQ4I5eAw5BFDuxEmSlRgpA
c2rdN7b0YEaS8R9j/O2BynbCUDBtyDnlntPNirZ6vBnNwFb/mjytj+MjT+qHYa+arO7vmqeQxCtI
hV/w07kLzSrdDWjAZamYXJQ9qYzBgJ67OkrCvoiNfDx5rNHntgqlzLg02eIVPYJ6K6e66J4H34zq
1kjVkxav8XROj6FfZ9zVtEwv7avAzYfaYJHJOBHiysDBw440dl94Utj3p3/pBr+e/dkNPlRQ3Rly
mPEGEgp7xTdazRKQaUqqlZ26GK2jzwxc4QiHQUk0m2YNelKQr8FCS0RqaYCs7i54bjeNleBADUmx
Z/eiDdI3O96G5+4zp3ExZZxXk6CT9/6e2X++YzazUe6nGesmnJO0en2qoZ+1U/fpSAyqli/3Z3cx
Hp2AB1PfNwfO8pkt1o/7ZshSzmEHQ7a82OagI8np2tl73bpf1TEfaXJZWdLFEOXa6GxN3bFIhkHO
OMffICoDIZU8TTHQy5WuHlunzE0ojt8f6OL9BUQ52iymRhptFqPxng+N4jrnkPXitxmoSCuD/7+S
e/xs0ysbs9jD8/IqyTnYYATKnuXUYFMn0zOAsIeVsHbxzgJWD7cV3mtoDrrde1izVKrQzu+oseXG
n5K8Y7OVqGK60H85IWjDWPSkoSVyPmF1BkXeHs9FJ8sMdPqirBR6+1wm7AmCOIG0svfWrM2mbvC9
JhYyWCtdq1cIf3SnNEhU08taU9rieXI1rulYuzq22LGOPL6FJTXWa4TA/qkIjbb9BJbivsctnY9o
SJuIc0C0igbjW0N8OXh+jbDJCb4jj5hyHRAufMtYqGDL/+Y+vLY1G1SGzFiXNiXvjEcWwYQWEIb7
EqCcrkHm8Vhu87WsypIDXhuc1vNqFuUmkJRBg8FIbCGNZAvSa/z3/vwtucSViXnKSh25NgPvGO80
VEyMcf/e7tJnldP9lfzH4ml0bWgWTORd3w7gaOUdqRg3jKdCAvPZ5YEh/hixZoX30IuX5lL4DekD
ecXvFyOZa+Oz4ELtM3CxZCnv+Np2dKFsAnAWHISk55QG+cqeXh3q7IZztb4CQTKGWoEOvqZZvPHy
E1Nt832QPY5sT+PaDBq7WuutWLxmUEWBKvXUNoWu01t/ESuxSHj0+jkJtDem7I6uKmjrt8v82D9B
xjnd9LVnqLkOkhPZHNfw/0tVOHRDA2ckgMkZiqyzDcJXGeNijyIRV9OyvqQ5HXRoBRtCtuVCi5X3
lbjpRV07acHKw2kpe35jerZVGH4o6xoPVkf6MiNbMscNtme5Z8iox6bJUBctnWAhpu5GOYt25pN4
y+94lvD4w1iMJe5HUBUibXB/ey1diP/MCNBCtysSSlXSITnNOqgbEKRfz8pKLmBp/05ANeiso1MB
sIBbAx5T5L3blZyDls7ByqE1mwMuRL0nJF1XAuTFtANkk9APgSwMGshmyztkUh17Yo9YVOc+Xf2h
pltUkM4uXVMWWxoULg9U50CtAj292QYCr1UceR3HOUCedBFw/1qmAwFudG00dVCToD7F+SqdyzRV
87sY6HIQAQFJCZXwWfCSuwrbDrmKx7edQDADyEWjOknPLklORnTZZbu12H6pPAHNMtA9ImLSUPGZ
WWzROz0OkcY5EdmV+0NnxQopTOrp4uN9N1w8GVCOlKCWg8Gh8/DWTSDNEvl+4XJOMLx3zF9G2XTe
H7napEZulSHlwUjDGmVJg7ew2xXcyiW9uJ5X1mfjZMRq0Nxssi7vmswSPwrvJVI3pXeUkBVeU91b
emEoUwMhQjc84sGvfDvYPqjwV0PAOwNwhpQHnF8jxfgqpAa43kkVIU9klIc0spOvqjAuoD3JkDDL
clvacGj39r5TD0CP8e3+Giy4FyA7ExAZxRDwQM0uwGqE+FqmcoMDXXMyFqAJgorpfRNLO/TGxuye
a4aklXm0kTpgXjI7JjFFRtzLldM1dl8eQu/QM7oP6cE868ysOHLl//sLZls3LQe+GSPUvbPBCKrW
KsF2G1ei0SM6A5t/7Xq7thAI2IlI1fWmqCWbolrBSC3ONMcjEw1AAd4iM3dDU3bVNz07OIPQvvdg
a2bCcGUxfxH/4hWiIgP7XxuzuFNVAP4rRsz0YA1WuPc3/qYy3o8ewR+rJv0jkksb8SiTt+0FkuD6
/YVeqjfAPHTEAF742de3Lh42EtfHPQrsr4f3T49klKGJVdsRtVDYd3Dvko5Utm+d1wS2p7mbHZLX
hud1vqEGTgNaQ4PTjFYlPyjNR5e+xvLKy2vNymyvqKCK7doSXgSxOEjUFc2pSlR7DJFyYxvG/FeT
qSGjDRY9HMSzXZP7/5nMhtb64XBMzcoCLwF5JJjNN5U0m8K8nP+stRUvuSkefkAlabi+f2mVhz0r
DdD/A65A3kbeIy+vtQf8HHTzxbqyMA/uOaFHw5wICwnpBqoeZAsdN+T4BOeMSfisHbRDT2vyldAe
fhuQVOeNfuPTJ5RV/r4QZltbEuUosuuUEUi3lr//Sfre+77ZMjNxLXlpgO8D2A75RWT9YjM0Mys7
uCd3k1DLeHBCIzJLKzGhXEZS2hHGTCmCjvsusHQT4/X437WYs38kaqcB9jCODvCGIgXk+h16pYfx
YQj/jbNdW5odkLJSclWhoQ6cYMjVNOkYsrrxQUkMUM6bhxrlBVEiujismN4f5U8weG++J4+8ek9G
OE0STf6x/f4E/npSAGbpb8BIjH/Dovfk9NWYudGS2v67f4FyFrkg1UuheqdXu1WU0OJ1hQIO0M0o
3KM3Z/Y9olgJguuPA+aifMoiOzurelc+iMIl4Tg9MFO01kcDVTb352HpOQjWs3/szqKhVJYatY5h
l7cgLP9a/XU1QhPTXjmlV+1Mx9zVfLdBJ3QeFJkR39Umu9XRj0CdjvxZGc7SaQkSB1DhoQ6Jd9ds
OK0rBDwI0FiYkb6Ox6fC2kBeMtTH5yzFPWC7DyuvrcXtcm1xNrDRQ82A62CxyE+pVAOsR7sY6cSN
pLd7/6BJD+h3WxnlQtEKVBVIUqPoOTW1zm5chhVlqFYDCnlodaT+3oPI8qB2RpqIrtEGLC7cta3Z
SydAXljlowHPtoYcXjsVXOHKeNANaa2//KeGMt+SE/EVKC8QEiJauXUR1R9creg4YKxZlTZWoexB
K3jitsnGIo9obyJmZdLv9KB6JLbOO+HpWXx41vSswlG4tqrTdvv9LchDQiIApCTzuz2sxjHlRIz6
EL56Z4VyW1pb4K4h39j8K077Q+l1z9js7O8UMOR65bScu9H8fDffG6uz1K0J13181GhL4t3p6a/x
YnwU9KW0eiemdmxoundZf2/+IkSZojkkYFk0waJVWppjJLpejWKNQS2gbsV0N0SJXmoxFJuA2jEq
IOu3ENnzdW3ssyPLeLis3EHZRamcPQdyym4klOaskB2VhzYLYvxveWcJo6gcK/yDZjtPWznBFuO/
SWwTb2MoN+Ozb92GGQM/H6FTi7yC7loKS8SOuqwe2jruRm1zzj6/Gd3eSZuGqHQN7TLttPnSgREd
/GlT/PsLbF2kuep3GTLw1WiM3KfAPQ2M6RM09a7s+TVDk8NenZ9qCHJhF8l+p1Wcd7HJQXF3zjGh
ObdiaDGcvx7SbD5DWcgwJKRRlJTorzvEIw1Kv0b5huYhyUBORUJXwkndQe2bIX/s55WzbWnnTZ2j
U80EKtzz5UzKVvPiBObz0oNE2EES/ophRJogoCLz7UL3hWWo2BaoOJIq33KeEYnj0/2PWPQp5AfQ
PIeqNcCzs0O9TnM3VqOac1LPinYj0T5eKtOqPXKyDMN7e9huz8obTh0oat63zC1cYNq091DABs00
fGq2zgkjKGMJ8GCzjcgBaZfOGAfMd4kE01k4NWQl3Ftabg1JF6Rdpkn/xc7dR2osQgyFc3aCDx0h
8lJ+p+jxyMkDQSkkpZpe7FIqbJ5t+/5Qp5HMts7EoI2HBuBtYIOYHfdFj/NHKHnWSTtTS98L76vu
9hCCboCvF0K95dfqI5Pj3jM420ISn0pqj0SbE35x2UHhSl1W18B+C9sUD200xUJJTpRxIN0uX8Kz
jJwVsJG0h6E1RhqMelqvUTSsWZm5pyhnVe4HsDJW1Nseg3Nks4ZAuC9eA3+dLtu4E+2ke2ZzY8Vd
lvLaUyYBKTpwF6GVdnZXBbIPwYsWp60KKgZPvWjcPkuMJDIALCn6Ri8h1Nf/VaCqxdC4crLP+06z
ALfC4cD9UCZNUeucejbIRS5px5oHdpQ/K18TFCMyLE55YF/Bv2YDhVAZrjGe7ptdAETcmp2t6yj6
TKpmMAtFH3nwdD4FqO6gmWpnly1R0fWYK6am4xMS/0N6ZJHnkHRx3z5rkV6UK9HJ7zMCH8NPFBKg
MkTKY7ZzWq+rIrxleYR/m4D4u7WizfT/326U29+fbRSk0IUubkYMFiw3srIRA58itUilcZeWFxES
9Wx10EK9GDbZeKjbNR/7vVFv7c8mG0kIkPlM4wNxX/bSnyrpyY10N3mM3I/xI5KPSkeVPxkZCPCr
9xd6Idy9tT3bWrkytEIhYexxTFGzaqucMNmpfykquwRO2hCrtVLCFED/mm3Q4YDYHw2mUFa5PTIa
vh4iqUCuXYjqGGhNtgVnktLEaKBUOlm8RC7PXpoqaHUIeYG/vkt9SSBxGckygeg8oIVtIgkDFDbU
YDcmUZ6Twe/6z2jsho+MTcY/meKBq/T+RP0+gjBPV189exaMAxiSNRkIoRKqhGwl2wJw25G/k/oK
WpNrKi0LHoGmhQm3O2E9f8ndcFydqxmapZxAehGLjRo+JY15f0C/ryM05U/aZcBygopgjktpYrUT
0qGdMDAJ0IwxHYpqw/iRruTPQqx3cUKzbC0F8jvYQboL4FXwcEg/ss23a69ojdY0YCZ3xqgMLT+J
P/rWX9PKXIgpYAXSdhNHM+RE5pTCaScmnhv4vCNXgPfH26okgXhowCgTxa7ZtuDmqspRVxszSF7B
hdok5yQtiBR+rWGrFoov+BQBfCC4QqA7MueK9qqoAWtywjvuIX8qaKFLxibY5rtKN1QyGqlIhJVY
bqEEDZPwHNzHUO5F2eF2jhlfHRpWQqluOGekQm44oaLOPfT0IdKlfxG/IQuNhmxUINGwjoW9tYZH
k6IEXQwQQYybCDDG/A/7wdOEBlTliOuT5lXGf3zsXtZ4iRdebqhGYmaBOOLRNzif22CQIa+F4MPx
M4I61kAC293UO+WhRvJ2Vxvbv8UGsHsHT8eVN9jCEXZt+ef2vHqcoC0ziT0+FxyuBTNxbrEdGL0A
3TTGWHf9lZNnbZz8LARh+BFsYQzGyX7nevEg6Btvm1B0g7rH0hDRHuYigVhbkU+KtXra4la6muOf
h8PVSGt1FBM3gu381NcExEm6txPQc0dZ36BQoG12mF+avPyLlM/N4s6j5RoRPLRYYFjJ9ehDpPFR
6vcSZZ8QYMThSoCxdAsirwTmQqQG0Sw2FwZKayTXVK0HQqXf9S1tNfLHk8xc04GN7vyPsVqDxCwd
8FcG54w5/Mhpo9+2uHYB4B9IzxMeceweLe7Sttt/uC/bGG+Qtdf7mtWZJyHR3ddFD6t9smdTWjVW
I/+rkYE2ApQeOOR/EdwyHd/UUSgAb8M/14y4gYyUXnMhkXinEIjKbBJWfefS78o1Y97kQ5tx7W5N
QWjhcpPAHQyoKW5RcAhOf3/ltrEfZTkbpILT0X4TfzYbz8R8rsVOPH5lFslcW5kvYp71MfoPYUU8
JER873Voqb0Xr9kGZfy1BP7CuxX3PR6uU5s7WDbnT/ShxjUTyz9D0hNbrBGS0/5RffrqvtQvhyca
R+QdfxiPaPj1TSEn4mO69tpbOPduvmEWuvXVKEWZhG+I0H4DHpLgJGwhet19+muyxQvvrtvhzu6V
IGZDpZmGexyJ/MfyLPJChO13Zmh2tVaMWtgW6CABaGqa2ikde+stTDm4YT/ZOkjGn1UvWf51vOEg
igqg4g9k4coXG172Mk3IBKc0oUdEzcR+DKxKZ00je4Ob6PfDOm7hMYPB/GNu+pwrc2WkQPlOndaI
lGb13VkAVuM6ZI/N/tLY7Rpl4VK4gUNzwnMDPwOKtWmTXNmTVK7Io7QRHDcJSbdtBYNXD+FncAaF
CxFPbfnIjvsqzdbGueiLGrLVOGgArRBnvtiESKZ1Ucc7+iu/HfFUCemDT3qnuyBxdF7D6yyAzKYc
FW4BkPKA+EmcIturYdZq1Ax+nQNYkhg5q0cadZtAj9kYPYyR4cWqnrox5mCf5+DBzKEEL5w5BQGY
3xnt4HDxzh+3ccbTKrNrgEDyfcTrin/pOCqWVH4XfDwvdbb9E6OOElsrTrE0WROTEBiskcQAJf7t
1/s5UNOd1PDOsz7ypLU3EW1tFocjXngFuk8f+Z1eKcgXg1DnvumF3j1M3JXp2UYOu0IC1zPunOEM
Jl3079W6e251jUgBEV7Y0jDekHujYkDe3qyH9mCnq43tiz6KhwDIlCZtdzwNboffe2jq0nhc7wIJ
kcXJqMuRmqIf9LzK7760269NzWZadgPghEeYetb1V3FbeCRiCHdgEaDZtriCdvkh/Z3fQGAmgAwb
qAfRdjKzhuyb4pURrlbptfpgn5Vdr7dPwkNkPCnU2nOgkAHT2rl0LhfBcUpCjJfU3hPkcy9nz1zZ
kQtZGhBf//Mts4VW+kFIBUYFHBuNpqBkMiURyy2uZSyWXBlK7OjsB3aO/aV020qFEg3qKDi19Bhq
JEktz+gRGqZGEDn3fXcp8paubc0uhoHpeXfIWBzdOppjtItIx8/AYYzB3KcfKtlu7Zx+0xWrS7m3
G6uzE7VFtaMKO15wphLAQLi9u5W37ROR9ZOx35eENz/Gkfq2RKs/9we85Lzgs0FWQAYVC9C8t/sk
cOt0bCIZLw2Vtq1HukvYvd03seQlwk/rKg/oi/TzYL46R8sx4AK+wuDiAaBcKHwKzT5Mtv5KRL/Q
UzY9W0CmMelwIMs080a+9lQlYTCUDu1kw7P3gtbhUwVChtYmJNl/wUHxJP5qyV/G+BQq4g8WtzKb
8tJ0Xn/DLAqtJNH3uEAVnEzKGLQ1RVUsWakwai9a4RdOHWXDkwfNjb8y6MsbPWtcdIuLjK8cem9E
L6BWtHUCedch5dAhUgwCkSKEGETOI/aTT0QAc7IWRSVSFEwFoUeP8bHdQzdF3y0XxshTeVL6Fcti
EpuymyhGyTSfI1pOHga/yVvSlWPzBjx+sxm5voEkl8ZIjsJX8lOWp/GJz0pIDhQ1nxc0HcDlRIVU
FjyjAqLJw7/7w1uYKSVypVye24yYIDCrFQ2Acz9UD5EkxHYeK9D/y2XvDy+h5ksbUcponNYpR8ak
rbdqyjObOE+VgMRcrrQ05+MGegppzHZGWqINk4BKANDp1C8/WGjXsETuusalaNSNPhNMVUUm0c01
1dPFG+OfpfulHt4FLRo7QfXvhE8FBMKpdNEG0K1lhNn4O9fQPNPzVxJyiyHvtc35aaPK1ZCi5Or4
e5n6l2Ooe2fO4sALERuxJa1sxIWaH3YIKshooMZu/9UxoHYQkA1TF95p+Hu9NQ+HyC4ATMrIq3QE
A9pHllOx0OWYUiaz9JXbYnm0MnKbqKlM9B2zzSGJgTvIfSI6Yqu3zHnMztGziEahkrAb+JQigLCo
OjT9w7CGjZt+eX5pQhjuP5bn/cJexif5KAWio73yOY2IUFp8ts9aq2pP5/un3eIJgNgC3OU4UyHm
cXugoicUGt99KuLB/aoNh6YFaGClerF80l3ZEG9tJPnABxILG6V52IFcBJxBvv741zW9fUuJsbUv
37ayeVZX37+LgwNkUuSAqcbbafr7q6OcEUZm4LxRdHYBzNyfuClw+bVGV789i9gaGT2GwvTbg2Ns
HR8AwPu/v7zBrwzMIidF6kNZy2FADW3X8gEsfM1alPRElPOUnIzCOWtkomX7rl4J2n6izXtjm11N
hZLAAQuYzozD4f1oAq1FugJ4H7AN7vfF5uFhyxP9ooTE09euxaXoaYK5/mfNZruu98I89HxWnNoO
DsP3O94jRDTQILR5jHdW/v3yljw9bB0gSM42cgj/atP/Y36OSmW4nBW6EENvX7n9cXoAuPqjQofj
pQb60QpXvGjxkMGDDXE/nqcA2c+muh+ziuMCHKkR0I6HgUKiuDaGpy14dv64a3yOS3N7bWw2txDl
CL1xkJBGEI1oq9D40ebeVtx2ugPmvoO1w4kykVOD7fB2z6Vt5EEpPRaRqjDzHWtS+/zHbtbebEs5
BDzpka+AdBxo3ucRKPaFKik4IYOSut/mZ0FS8PKTT2133Ly1hv+olvoDFSLitE6kX+6PcSlCnKTt
IUkEiVB8we0QY6VJhKLlRSeUP4vhY8ieEuZjWJPKXgDE4g1xZWY2RkaAyolcCTi9XqdT06ftKQRi
qiCfTx7xsR9EQvbMGbzce1qDfBfklYE5EEbXdHB3Nag43B/2ovcAGwJ0Kjcp6My8J/f5guUHRXTY
d+YYd5bcbCCUjQ4KeaW2v2xo0hfW8GzE8t7Or8IXnJapvuTUuiqbwifr2mlqtJGda9/3hyQs+hHq
XqBkn3Qc56hCiOYyeZLAVGZUhkKYy2iOAo037wcTgiEXNO3+9abkFNQfzvG3kZLoCVSayQldyYEO
aj/n/vcsVTNQbwYP0qQzBiTO9L1XN5abMBrn+XAt/dDRA+TRCcr6tHyJd8le2voybejajuWXbrJr
m7PrWZVcn6mhrosjSED2A/RbE6FufzHhZsT6InujLqhhTxSsZ/15ZcBLC4CmI8BXgHYCfHZ2XFS1
ODEd4LxlLnmsmUL8qvqPAmiC+tQA71nY51QtLIRfDLx7LQm/eMdeW5/dsWLQjpmoDtPQD3p50l4U
SMKDDyuk32C/s1fG+hskjOMC6cAJJ4z8+DxDN6puzzGBLDoJ2mHqTWF5JU19RY/CFn3hqt6Heu1/
3Te6eJdfG53FQE0wpFWO8BYx+/OrewCUixyOFdn87U6n00u23wv0gdo2fV47LhbcCpwBwAcgfgfP
mjzbxVERuqFcJZLDf4OkpEOaVwdXTc9Y9we4EOPdmJntmEz04qjucxwW0phbY6hiTpkgpIOLCsR9
U0vZFkC7EcmCRhDkuvMnuydHuTS2heQgF0kmxtRH62TRkvjkAjzrytaYtt3NRYrLDdawLyaSdWQo
b4+CaGQhryd5nQPOeE/3Gwys6fzGWBnTr8N2MgORDkjQTdfpvB+tQyZeKj21dfpj9MDpgp0ckBb/
C7ouK6DS4aU2RL3Stfa8MrwfFvpf47syPNt7UiCFKRhtOseTH9xyx1zqjZBsAt8EqrWtPxT+TzJQ
n8p7NN1kZuSbn9pHLBoJnuca9EQqAmXPx0IPDoUzNJsoeAE/RczTeO9bpUuqFt0ZlV4hbDa8p+yY
xbTdaw4XvqgJ9fXEI2V87HNLKmgVgA7Mzi9ycSohUArp0IEhoZ1+FOBAqTTT4/HOFe0cbb7bACDQ
cJ9wesfrCY1QoyQpEH6SanQC4Ch8TaKHfurePxRSQtAYhGJ7zbyAzQR5AdHwD+JnWK22tk9b6d5U
Tmt8dWtoboBitKq0joSG/ueqoEINOuQ9BzI/fIxylhij8g318b7rLHsOalIcCuGQ6pzfG5E/tMq0
gJzpHxXkqlyPrFHZrdmYnV5thuJ+mcPGTrTQ/Zbv+LU9/etQ/vH/f0Yxu4D6Ph/UwsM2A1m9nh5r
QBWeI7gIKXbux/0J+421mdmauXw3FKnUcpMtgmZBKbOF2JDODy7JCUcLs9tx9KIlK+2Ki1MICAze
wAjewJl/6xzJIBdVzUYwWleN2bjQuRq4qDeyblMmQBz1df+c+uwaY9VvXOg0WBQzJin6SX1lNrFJ
FiZK2mLpwvCdHdGvxqMb5iENuAlPXLFEAONkb8l/An6f/2WPpapDVoCIzUowOUWlv/bG1WfM5hy4
ySFl07Cbqv2pyaAMXmLIrhGgnlMcE0Uw7y/yT7X0nsHZZgylbBT7GvMtFmbtE0mDYkAQbkpRr78y
CZJbEBDIQPlG5ZMaGMkmUuzsi/vbdrqPJ7bB/uGAIsxe7n/V6mrMgvfKD5pMCeLJ9bLYjppHiaP+
p5c/aTTJiLhpXrtgH2FKUlLJesTsgmHluPhdZ5uuF7AzINSDcAeKq7eOmPJJ1SS51DmVvAtk5IhP
6UkTaJ3hyH2T3JT0tpSSeFNI0FZAy0hItEcueOkFc1Bxshs9ml8k5HI7aEdbQneQxY20irNZOkqn
e3AisEQQPs/+D6iOiXwq4yOhQr4NeyygfE7FjVxbXm/FwTaS3ivtJAmXlQVauu5BgTAxZQgKi5fP
7ewIeFVWjFz3UO/Yc8FjNfZ0hLKxUASnUHjvZRaUPtuSNzk3NBjoSsnae9msIF/nTwE0OUKfQEWv
HofHF563M9+NGFeppAZNVq+i9QoPUUOivuFhaWUWFJoaCqTaYENkFE2X7iOQVbp8SAElkX7+3J+Q
6Xi42ka/PmU2HwwgZUDzj6zDAtYuRB2J2AeAud1kZczzN8DcEDc7HwVQMLQRA0MlGA4D7k/vntQi
h145/z/UfVlv3bi65V8p1HOzriZqaNw6QEt73p7j2EleBNtxJIqiSFGkKOrX99p1qvtUcm5Xuh8b
KARleJC2RPKb1rClmu6MqMQ5tgZiOV+8HX5yWvxwOv3bxX9I8hq2zomcguCjkY/ypRYf1uDE5gML
N6HZpeQnzbUfQsG/Xe2y+P+SJ4QByQ3xeL0cw5z0EUZBsM2B1Zy+Ffxn3I6fPtcftnvdF8EiKWiY
wzHYNtNuDA6DrRYI7nSgdcfDAWbiP5XX+ONt/bhsgLeAsEKYQivlj4L/rx+RaZ/B5hfSt8Ci53vY
s+w6yGnDLQLoy/D1Zwo3/+WnvEga4aiA8Q5gnt8/UtsFEEUFFP9jl2xpX1Fz6I5FfBj9HZLItv82
FXuNiBvWb3+/PX70gvnjXSK8BmgbQo0G+N3vL7zyMetqD/pZbNv6KbXe7ZcIEzU5NFEZi9Z/8WwW
TySPu2MYZP4giAcNr5efxaq/8VC4/ZQl8r4HFu52lRFwSwF9Ub6Th7+/0/9qI2MQDiZTHKUJzJe/
v9FFBK3sa9wom3YXm/A23MtNnP/UFuqHA/SPB3LJNIAgSS9YqR/S0XmuJ4dxBgRB9QZzoqq7g0rn
nbhPt91XtzeQuSdbur3KduxI924jjsFuxKgM4qb3fFMcYVqAfJ3tyM8SzMsW/nFF/vW+flwhMozq
OMZ9ZdF7KvrDvDMT2y5o6zTNl8yhjImHiv7zqv/xtvz35l3e/fPvT//4T3z9JpXX8NIyP3z5j/9h
YbD40rOX4ZfS6vcX+4v89ssH82LYZNjb9J+XP/a/f/kf33+Jv/XntTYv5uW7L7aDYcbf23ftH94n
25s/7gJ3dfnJ/9tv/vL+x1959Or991/fpB3M5a81TA6//vmt49fff72UFP/x1z//5/duXgR+badf
hrf3H3/+/WUyv/9a/AZtHZQlKQbrWA6oTn79xb1fvkPob9ipqOFhOUghbAH/wV9/GaQ27e+/0vA3
QLUgNACnwIvLxUVpYZL28q0k/C2m6N0Ar4mdDuu+9Nf/dWPfvY1/vZ1fBivuJBvM9Puv3+8JOP8l
gKTDHwsbAlbZqM2+3xN8pLWu1YCasB0XfljCbn1KOC1OgxbTFec2CKq/PJo/7+BvrwgeBaL6RZAb
4mv/ZggUCKLMJCcwlwcN8mBLgfxaHbjdlVw01DZpxNb7v7/kD7MNfC4Ka1O05/EqLv/9OFuUsLSX
dcAhmpeuQpfd7GF6Ny01fEpwRGeQ3VfZFqUDMpqe9c0nuHQSGOs0ybcl1v2rU9EsqyaOl+fCxC7/
Sei9nDv/2peXu0MPp0BvBQNmGPv8iKmMMT2rTRPrEiCHdSrnYUr9pl6n9JaGkrBy7UGtH6j09mcn
wuVo/u7K6WXUA0J9hJWGrgtW+V/DMLNp1rWagC41UwJ1xiCPIbsar7pUErrlRyYDCyJxGulbOC3q
8DwyW4xVn0wkrDRcOXnpR8t65PDc/AxB+0ORiueS4rZwcyBMggYDd87v7y5ZEilcihJF1XKB/lwc
pncaokWl1BzYND0Klh2IJvmwoan26T7KWvlNopsdVFyQ6YuFe+i9sAMn1+3EGrIBDaL4Ka0D+/i7
x3iBGSNJRZp6gVmhrP2xdy9ylhYLxcMACIMeWQMvW3ya7sx5HxyyQH+VfbduATnUT23jktdx6Br4
IfaZQbE59Fe+a+jn1IA+WYbDPN2TJYurzvcchWqux/Q4zg39FDMythvF2tBvJoiGvlhdeDhuu7mv
Cu55ux+booeXSk7Meud80S/3SYFUY61liq5RVKPkLpXVA79bu2ho4EIg4/i+K8QabWNtYgYhY5l3
URmxVhZjaaA8MO/6MFy7uzZ1bNk32YBiuW54Mm0MDreGokOWZuZDpqkK8aKW/DUjNug3mgFoc7Q9
MbvZU0DPzKw6XtWGZBQA7Ey5inZYc2Q1Uh81cFzRrZ+H2h9XmBrWZSANmUBlw/C5SrOZaBz4bnlp
sjaF7NxQYDOAYpawK8/oikJs5XyLAwd/cVU+MOUczIkqayWiez2BlYnsgoqqyyZ2naxZAmEzBs++
MkJqGJQws4+aivC0cVUjOYeCtE7wKCE8W4976NAYiEetAPlAZZ51y96TIHhtUooyoIhW/GBDha36
XkEpjLpmPKm6CZOdWYe2f5wnM53zycWkdLzt/K2FSn9XhnLsn1CmTvmmaIr8aw/Bc1dSDUtEEdpl
qUSxZq+B12jQZAq8ubJJ+uUuTQzO6bUO6JnMZhFlT9roIq4+4UhTMg/ecg13nR3c5mvIYeTJLvXK
NyVwpXGyJfD93EyyWKvVOohxL76xx2QlDdZgBHMEZxZoO9edbWHbGOdfmXSOlB5Fsl6nAax6KM7c
0yIy+lR33BlMC2ixPNpkluhjQh2g2Ik2D6umGMY7CjiHLsfIDM8EJwsECuM2/aAoyABHSuZclJ1o
3H3OE4YUeWl4WIa6YBRoplmi+FZqT0C0P8V9/iIEEUuZEskhhJqQ6E2lNTDbAe+++o7SsSQpx1EF
Mawl3FI7jFsm4FzuVzgzKbN+DXsblKM10x4qMPMblbBwD2AK/ZgZ0CCruIigdjqvizkYp+MbU1Nx
bFI7PVNt400MQbby4si0kUvSwvbeyB010KMv/RJ5vPi8QWHRjgIIVjnvCt4C4D3QBGs3USbcLcKA
3jXlGK0Mbgrf1ibXrDSsjp7DAWLQZQjDzBhWKJ0+aEotzEQRJ3bIlt9T03SPpEuKbyMZIR1h8PtF
NU29APIMLjolNKDZKdQLqTyHjmkyxGpL10l96BLi+xK2id0zlwHfMJ3PzdaNERBkIV53VCrPodce
NAUtxTTh/AItdD1l3tIPydrRV7b44VYv0VLBC64uGztkxxG6+ldSpikpVUDlWdEIp4oc0xha3cjg
USyimw5FV5uonR9D8i7zQsNjaVm3FuC3pRpk3Z5c4ltQXKTl3+S0smqtY45RSUvAJ+IwB7hbMAoo
IL8s6WZien0IOHSDMZtKzryZYJTTTaS99obY4tyPhFfh3Idzac2SVlMEqLRybCqqIUDkCoL1lhck
Q1Qzxn1ScYbFWqdNfB1NLeS07Njc5UPI9h3nAS9JbabtTE10z5sVrf1pig/ZlCdVYiV9GgslWcU8
g3BqK8m6g/DwHJYsiuTOjl1+6Nom4xiQJOzk7ej3wdhTcyWbHvyeIYAKXisjVQ5knqq2HyzQHHH/
mqcsvu5CPe+EWOr63oSrazdAaINBPq7R+CBgH6QPZLX23sdpCxsTVqdnCkgjP89mgBC9X9Y7AseT
kgaOYXIICCBcctCCxypev8TNlMBITyYQtC0AhIaDA+aN99xKQe4FVro6MlesxQEBmdTHGVtBbNy0
tLsRKxZ7myc3UxZxNL1SoPSjwMEPAnTUiHd2A0TldFp6ejfn7pjE+aOs8+iKz97vHDH7iEdQ7Anf
RL8+qKB4n0L1EMpim/Lo1TfNrV7dLlnZHSMGjTQ9jbdJrENoz065Bea1wZnahh96lV6bMGA70J1L
ukCbdxEj/o9j3DFmcJZIahduQ+zmj7Urlt0Y0XQ3qKI7zH6CiHwexUdEumxDGta9owxstwlpxj3W
YLblqTOvczIu5xmXyBB9ZLrVOZ4jat7xSXYasjEmIIfWr8u0C3Seom0emwGdMOqtr3RfqLPtQHIs
ddCrSssI0igJty/duO7CZQjYdSq4dZuQtMEOPFDdA48Z8bp5IXSxtsrrHJNn1jQ7nM9tc2RQW0Gq
FYueHuq6CfJrl3OMdwraTo8ywKEadSrEE+Zi69bR1g/DGK+bpIlrV2IRqgpi7TXoj8MUIdc19Goe
63WXGbZMe6Qa8BnTC7qYMWy6b7jr0M3MC+v0VezVsoVx8KoqQMo78A9GOKFsQfSYD2Gu6c2IPv5c
+jhRGXjPIm0rv2Q+KAOzrg+A1CpsYQLJ/SppBf082qwttpFoIbY8BmtYduCDzjtojqQfsWfHq84H
6AcM5OIuouch3XReqLsVB9Cui4kH3mJq+q95Y+LLM8q2XsNrfBMrT4Hmlax7zJDbF7CSElNSeegu
RvvckeQ+I6zG8Kng31TYkI+jVfB04z0b4H3TNM12TbiueJZNVdFw8PzQxfkEwIOwp1EWaqg6wxJ5
hDkeekPjjK5GG8jxkAzzsFnmptgMbNS3UoihPSCa9Lc5KZbPFni1h6Sj+uRB3ruf8e3rmIbPc95N
p4wn0bWM++Yp8g5M8jYy4RdMrOkZQl7Foan78Fs3xRmsxfUE/+ravuHJ0s8mrIMzXhxWDD5erdEn
i4ipWE/1czrC1bmEWl289QTEYj/o1wV2ftsVtRw8Qa06TBHXvuRKLBvsfWQBPeDQ7mCbPvyiuGFl
rnlxCkcJMF8+4z456O7DDmrqmEFyCY1X2cKeLF6WUyogVmpHxyGgLOdt7RR77jJkfqtK81MgmjGs
MrXgTdoCugMJoRbJVcjd1ZzCwKLpZvh/67SsV9Ae6sBlrz6wXZUrbDdb22Mdd80+yQEN2+Lscjcy
jM/O9/LB9tTBUaWJ56NblmY7EpXfOWrCR97S4SxMON74TKHZpURiUDINxY47OWzrEJxqqIkfiZ/5
F5SmbTUVbrkvEDX2eZCTepvBCfC2jQdTBqpz5UhjVESoGcevQ5TUmLHOcETUZPqIJn146HwynkRh
2uvIyeZuDPi56abbbK2HKwU6ebRBAXBqMnIcOs0/pbV0L7S28qNFsrOHB999wNkeSZwv0Y+a9gkJ
xhIj0/5KWzpVKhBA2EPTdBeOob1eicggiBd1CGg91Gh7QXe9Lsy2CwgKxlGox9ihRpd53O/9ABHf
KAeynTEe7mHPc5X1KgQE29ibgmcQhkxFe46yXlcG5q4lpC+n25jz+uhSyHrH1vmzn5Q5qdkRYMkw
XtZ0IOfZtWsLOS+n8N5HDXmPFmgRr5PoyTdjv89jtZ7dMLjNYOlrq1qBPMSOW1eIGQIwbN7zOn4f
Ey2LHWzexJbVSX0eCVRv23YqYHzgo1sigF8L22m4FkOQwmmoYdl2aWNk02CXlGBbuF2etebsVZZW
C9rHB54RulHE+rNIhumxXfm3wuXTV+FAfW7mpQC3LGpymPJGDgJjrt6rpuv3fWAI0v12KDbpIK9E
K756CC/vkHsP5yQFMz+LYM5u4jH+wuPaV41SDc6dabrJFkowt5KgpQUpq9q4wwBkQOZRr6jU57TD
K4bk3pTw9R7qidFjlrTdYRnnYde7sUUKMozFtYWIXAmPBPhldyPWQay7XYBz961AZvie6X4t7Rwi
ztR1dBRTTa6BV+J7PyX5xyKpUTsZ07sz6ZXdtnP/lENqsOQUg/66Hxg42ZF+DqXZEFjOnYwschAY
4hSlVTgj9PdjAIOiwjVXRM/0khUHWzYu61Wt0nDnTPMB72QBK4/FoOjXaJYW7glMyaHyfumPiw/u
piRctzFBkA7l4He9yPatZ8M2ZkYoMOOwROZUgqQXhThehJ93gwMUhkNRqgwRWx4ZY/GBIJU65sgv
UNANMdgXgdgJ6x5iA5E0xIKifQ4YuesxnNiRKH9PAxqd8LbDbY7QAul6ti+U9Vs9wvOoX9wZZwFK
Nyg6f0C+th54YvqqjSLE0oVdRZaClzCIBLiLusjsFpZVHoAuCbXcAuG9wfY+oPVV75AcfxaZa/dF
WsTPosuK69GDDkplm5YUvJ9d5izOEV68TkX+IZqhtKbqTlfgDgIWF/Zyl0b+QLCBSihsxFdQ0uq+
Dn3vnp3I8QiWZlmOuQOjx6/DXd/1QlQu49kH9NHVbjaZsGUqAiQ1tK0PMNr8xGi77qYktijGMBcr
EcDEdpxVX61xDvxjvqQL9A2sxRATLkt4heMKrYckQ9WUjCgRyrxB8hH0w2ttYF29LPnX0ZvujF8U
t9lk2/RYj5ZeJ43qhrLVOvkE7/PklM5yviE99S+chPrOhWqZyhoAggP0018SFaRAfOZaXc9pmgAW
E6i7tAu60whN7WsNxvddMgn40kuUFy5kwT0KSnqqcz7s1WDVKQ4TJUrQccLjoHt7gpaSuzZML/ey
7fXNyAp8KRyU5iyJPxixELQ2EvdFJ3P4KpwRm4AYq/d0cDwD0Ib7Q8EHHpcTOl5H6BdM+AeVwBSP
bjsirfuosjX4WpNkhZdk7r9CO2/aA3y07HQmXQgWKgiooh6mihKr9tCPRgpSQNgBpwLkWMwG7ipF
i6i2sLHUk4DsQhQ7u60lRdK5muJZrn3IqkwE9H0mkzWVrcfxflJ99xSvuNKmU7O9rzPiT4vO0Ajl
XL/V41IcONDZn6R08tQM9Cth/XBKfDFVIGdlj0jbP/QzZVdjh4q2TOP13sGH4LlNkcq2arGHIAja
V57k/F0pSPC1UYo0S5u97IPpNIu1uDJ6QI5kuHrM5zG/DzI9bDssmkPRBcHGdZAfX1Q3V4M10V76
hjxEbrhfPBwTEmrvrYzCt35aQGkS0l3z2X0GOK2PEbACE0AijqhXjEfmYI8TSVeSy8ZsUCVR8KvY
Uh+EJerToum4cbDePjdpxyFw3oaqtEFzLcIpA4eGQF+GdV16iofFxeUiBBo5yGKTXZ1DeWk1i22q
AhCNg/Ggoz+o3nN+mOPCkN0Kf7e9inz6Dn2kdTuGrrtWjfwg4nqRb61Zkrkv54gO4X0jshkaUmhr
3M68p7BQoFAYrRYdhKfQ6hHZOXSu8q3GwZJsGwBV2qcR3ScHTJUKXsNCpX5X985+KZB48d2sx2IP
vzuCVYjB3xneH8n9zDXaS7kX6J35JCFFVDYqStKmzHzH2SHWGchR6OAhOxa+T/MzHefaVZEGcfNQ
DHVhjsOKhsuVihq00uAcMkdlOFIgwXQIGf7O5KiyQlgu7hH5PCulK+wdjtOBv4zGMbS5ecq68rJo
6SfXohS6afncp9/QgeNK4z5m41G/dgaHZ0n6xNa7WCDlLnmqVXibpH0d42CZp27XIWv5OoexeIxQ
EACb2NsHSCUu9TmD6eOTEbp/QvUEh6Y6EMmXFTpUds+GnK43wSwjtmdUtVtKXXIDv7we5XkXUZC5
l5aJrUfVet1Iv0xHgV6iR+einu50VNfDKYNQxoiBYsQ2JBnE1dArApJp3l7STdkvw37IgSspydzA
jrvO+hJHApwDATYBbHcYVP+tsOi5bqCaltKPoOaafi+ZxpnehlHfb6FQg84h5A7MuJ2cc3UJPY5Y
3oTBMvR4nzpFGx6NSX6IxxQTBB1F+PlhXfFeJ1FgfrJO43I3rzO2d9qkyfzQsshEt/C4wY8DYw3a
DEcr77FWWJ67cA78Wio3Ob3lqwlNtTZtMldZrdHGa2eNZGLwZC1nAluUnWwu3ZEuIst12k3ZWjVh
Zp8x8HCHmbc9fUglvMv6mhIg7midasQNbKsP0J/Ir5GVt9dNgwFEFdtFtBvJMHqqJiyIoGLIPrOq
a7jjVWaTbi1h3NkGZe86dNHnQoDNsIZ8vUBmDVMVxGag8CqZy+7XmCXQAc1rGBHFMwMFZlCxu2to
Q/BkhtGUIl35UKWdCSYcK2j3l4gty2PXQpJqw9Y0acp09gggc8KW9LgOrgbjPRI4MxapvraJDkUF
hvj02em6vYMM9vDVZL19gqV9gR64mm5hnxpOIBtmEIeh61LD/0ksQPjGNU0ONK3D6dj26ZIfpdbo
07Y6kQ7ScHS6msY+LFukVXdQu/e0svDbe4qRvz/7aFlvCpkVolKjKmIEVEk/0sAHcCculgyx2bbZ
yzq6YkfQKUeUXoY8LXOwMgVMtYcaCb2YMvZtLma07MM2s/wwuQQpP/rPg9ihDTMVVw3i7b6gulVw
Sq39ssOdxy/zXEAqOiY1+BXSU7a1S4bVF/PInfSysk/RKvVj3sTmJtS82aPPgCUTwCAm3xjkj83B
AIAMZVLPoVogVcOgyxw3ot8wQBjB6l9FDEHvJUBiRUgY3VGwrOKz74delyalUX8kEQNAgsxjhsBd
N0u9ydCNBwY2FMV5GSa06nNPcLAZ0HSr3ht6sszE4hSkyBK3qNWwuF2HfH8DDfHgC6OXtJMFwn1I
TDvEVSstdkWAwh17zgpy9NOMo971GVIKX+NRStYWWC2GQVm4hTYZio9Fi8OqBb+ZclNEt9BIDSI0
JEKkVspjnl2RLMFH0NiVc5UqgjIw+mO9B3nTvi+8i9JtgjLvJsKHjDdqxpQzn0LZVIvV8stEXTyV
o0vhOl5Ppv+Afm7+wkbDv/hobJd9p+L+KULSqbBZefy0BugFlHZYAjTXM8HRXVzmW5AY0g4lQbY8
h54DYTsVaK4cA2gdoLCeCO4QpDaeboFFMBQ+dnUnyihugptED/S1ntF4FmbEBrWNwatrwyVo95mj
qi/ZjLQbVywE2cRJDaoz9bHa8Vwie+1GIq4ww/RqUwAJf5MUIz6a7YNg74wmmG/WJN0GoArGGzYq
0mLFh7U5BlE0uf0QynjZB3TtETF0i+nKPMwXyxegFiGMNisntz0+joME09pnWyui8XYoCpx5CMJA
7ohhqXcocMRwZTvn4GG15qgTM5Otn8Cqlm8+y+i0QRiP/JmiPlrup3ZokJ7C+mmEBfLq3Ubncvzo
TKZkNQqJOYcnXT4//DHF8iIUgEqsLInLAUOwVwmUxc0MmL3fTUsEaE2AGImpbaGaDyAyRNHhcnhu
U2w28GlaWzzxxGcAOvLcPBQMfZNjDqc6uWVF8z4VEati2SCnkywBCGNGu6hcTW6eKK3XZaOtjtdS
cgE3Tjki1JXDmLireowKtVPTUOwpydHkN+jyD4d5ihAZ2rSHCnYzDFd1GA31meeFSL/abGr9XVcY
uLnp1GDzUrGs5ipY5hE7EI2S6DzxrFsPcjYYJaJ+jvsjLUy9Qi+UqAkvSOhvWpLGYHxG+JOKx8Cf
3cKj+nO0putYlNFS98d4CrV5CVjA16eovmQHeeiyfEv5XGTbHD2K8UNSd/CpbUO+VaEpbJWC75Rs
0AFimyGd0PeZ6xExA0MU1h7BJYHQwuyUhRuiyBApXpO1ZStIMnALtnfoynfTvRgZzP/sKrMtPBzi
ZRfIqaFgz1BLby0h8GoeGrbJ5wDi4GH0YJsB5hVoDT5nPV/fGujKX9NVhih/KT0DcbI+gwvPkGFP
00PWrPIApDQtaZNimmPS/MCRLt2OEYPhuQoDBXmZNbtCMocrRSqwG0xlsw+Q4TJvXGQNlk/Bsn3Q
tuMd5tj9e6j0/G1am4VhV/l6s/bz+MDA/izOzor8nKox1RvCnWMVgVRD5Zrag6CzsMPUqa2JCsM2
vF2zL0tS1J8ncIw+EqS+m8xgKWS8hXcyaeg7TFogQABcUnQ9+84cs3kIblsgqrJDC+xCdHK1h5F1
L5XeMNmZAw4DekBZpSE0unbyVUEeAAe4dWTZ+SAeEIfG9gUS6lAG6xd0AODPcU7jZDlRoDeqNCTF
yUM5smwWnt20hYq2qTcmrxaxQjU1WWhCMAipw73o2/VDy0h6AcgNAVx5AFO5hqLdcgCphb1EZmqr
MCv4LXaQIlDj6ZFUZu1k31xc9OgbYhSFoffcXZkEotkVRxtlxFiaDUXZoNLdzcVY8K3MRHu7ot8K
HxU1YbRKG3DWE9jEN2U0XlCHtG+/YZaNwy6cUbG1Igg6yAUWKq4uIPGqnVvjSp/wZIu8djg5o+Jp
M3IGnHwP16wAS7nqZlYffeFg35Ln9nO6hv3GjlZfRevaHEPZYzgW1s80R3Pr6GlNuioLpaTbtXP6
2bvwW86S7kbZ+SOgdh6hUPKtR0cL2im5B1uj5UtFEs0epHF0k+kcSHJ0PUGQqyd6MgtAEmlM7GPr
k/zF905ehYBY3KGZioW/unHYBVQHm4WOWBtFw6JS18C9VLi1okF+FdXHPguSuKpn4nZZqlK5KUQw
tq8insgJg7cqn7XS8Gxiet+ubjLARxC7SXLXpVCrQC7JF/ohWHJxBSQJxBiCIM+gvNwlhwjPDNNq
FPp3ifXelYBCAxVfq+KIArl/wsRBbAy3EZpsQ4s5fZ2zuEpcUZy7wcovC5sRxZxv5Uen8uyGrZ3/
XKgRluU5hkwdGvTPQ0gcOroGIZVJjYZFzAMwaqxDI6vUoj9TgkjuByh+wXo80htH1DeSRTOQ18rA
DRUQoeq/tS70eNV1d3H8Rl/UJiba4rFnvqJMI2drannqGJpSU9QBC5y7Yfv30KHvsTmAdlywgqgH
gEiIKJDiF/zUX1CcGudlMKgWZ2434qQGzJOe19rOb45GmLcFIruF/gwyy7+/7PewrD8uC1nSFNAv
6NilIIV+f9nBsoWu3mCgPZAsL0Xvk3rTo+eNI1XkKA5AaMh/cs0wuMB9/gUHwlWB4kwh+gSxDpi+
J8UPgBs9pYWBJ7tFEEou3cxOBphDBTi8SiCIjN61i7OPS20wxA2RUwMMAUkADP1R8c08Xc229Wnw
6vupgMomYQGK12xa1DONDCXHlKBj3qMx00n6inEzcmhFk+6b4L3vMPzOgVKBOgPyA5jHm7eskBgB
WRBmQ0TmYhAHCnPS+w5tDVKN/RrfzKGyH3NUua4SBmntvdRpCBhQYJU5tFbMdms65/2WuzobN6Gh
GM91KIzG18InFwQJgR5bmWLToVUG7f3HgllMUMfOkGNQe8hRGeeg85Wl83qkkHR5WOKux9ZCrfDq
FodY1y45erBIrXYxQXJZjU0SJ5uuAY67RP+vhmYAYCnpRrdgkB9zFsztxk+DP6Z9gJptoRTdD4B8
YFfA0xFzE9TXz4AsjsNGQQrnXQw5MPbDsmTZHhMr9jnth4juWTfnIMTVoX/r84UFFdGQpSn5vEzB
tpsXAAPGdk03RqETjUJTLjgC0B2DPncX2/HYC6M4qhmOxnGRaX0uIDOMG1ld1wNBpAF4aTLp+Uap
QqMeIwziUWICYA5g+Fhsu9TYGc2GtkdbIORgnkWAzdDS91afkrAPit24+PWoCh8s+z82x/8TpPRR
At8gvoeKfg9C/cc1e9Nykt/M3/7U/l1eQJz/P4BQY+DO/s8g1OplePkKHtg/8awX0Orl5/8JQiU0
+g2vBeMsAC9hWRNfKDF/olD/sFj8E3aax7+FcLWBJCkgq/+Ts3NbjhtJkvYTwQznBG6rWEVSJCVR
bEk9fQNr9c4ASBwTxwSe/v+ygN4dFtfInf+KLbVYhUNmZISHuwf/ZaSy/X/TTike0IAGJBz8j+A/
YZ1ejVxDAhZBiAVlIOIAMwTXRo9Ru8LUEnP6Irx4XZdffZbVpJ1TX09q+F5FwWggMqVntmDZwBup
v+LFEasBQ9u07efzBPpM5jC4k5TUJ2tFeX3vp1Yq7NshXD35J4Svps9v15zTrvkST36Xunee3Tpx
fz93aD6rJy9NCujf0Sqs0n0O3TXKX+zF8fmaoLCWdn1J6tHvz0k3up3zWc5xxCAMGTAfwvmcTpku
cqCTy2X1Sx8refbhcOAITmEdd90LRbILZUKrUTUMg617iX9tV8d0T+pD4iSRFCe5MlzaP7C/7C75
QFESvmZ8Q+eF3YkdL9xjj3HHoEyvj5EKunZb+1H60wnTeqagXvuJFI/JmxHNwKJGblgfLPpi6pfF
gaP9I1bgZa3POMWP+Y8pD+fGPcxBHvFIhspJ6uoGZDihaEp5OXK5n6whxZmM2iio/EM0jJB9jkWU
eDxs+A49bwDfVwUi15bV7LVQzYUZO16mo1LpSWZ0NckQaeyY1BNH3Cy+7VPpkbHEHLgu/WKdtEVz
Mm6v4tmbK8zKjsXiTOK/uqZwmu8kcubqaoAsPjAEb+WrdZZO5L1gSyX/nMZYOrh3Vl8k4sXyCtH3
N0Ilg+08rN5aj4L2pNX4wRnj7KCtntK6le1/daS043xeB4KnuJEAo0IcVQKJyr1TKrem6THSZc1D
KIYh4U++bCTfpgJ6kfmtohThEjqltG/dljp3AOdCcG7+ST6OsG3wH3MD9evfNv3/Qq9+zUU1rxy9
ieuTafkOTGtDHH+VsBRDEJZksT9Wr9OpuPcCP1nnTzY00TCgb9vAMz256Vos830zNiuL3EIjOMg7
p0rgsH6guTD88f9JKbicgAQ5Ak8hlw6Z6np1ObStKI+0Tr73eF6wNLS0Uw0kFs6LhTtoCJqU39Je
rtrs2XLh+EyPOh/Jkj9gnV/JDs2FEP1CQyamAILsc0V0XyP6j5BMxXdBVyKoPk8dsUbedl2Rh/4z
VvvwqWC4sR5pvrrFqiB7WmpyWFr5EvkzWP86mh8TzFq4WdXYwj74IuCSe9aXSpdT9KvxhjEtnnQD
me0pqgon/IDI/jot5CYQEDjk/QHjpWn5XJsO4ilJbAra5bt2lQSuJy3xeIz+ODfxcpt5vfKmT7FV
9+a4f39dMWTo+lWaqUsoBVhajmvji/R6ZTEHyB+z1Uu/hxUin+S3capwHUdDAh0ov0280ny5yEFk
xNFvukq6jGPqqfue6GD0tfe5dSGVlYcsT81Oxawug7g79o1j1gUdQPKMLnOEjL8AD7okOeFYm3Ay
T1nDZ4adWgTcZGcVROEGrD3+R1IVGHN8a7FnYxf7WVfWDIwMRss3Dh6sa4ZHtjIJ1Xlxm8BsXJiT
XOaiF8Enx147EneWqYMDeKr6yOxKK0edGh8SS4e8fBQd8LaP3aSLoT/mIso6ASw8mr3tuWLh/8F+
MJ8yqdB8tD3InPvSfm8CC6VixV9GdU1FfdPp2tyzzGP2vW56xa/5DY6w2V9JXhr2Re8xpxzNH/PS
1C+CaM0TrnvQdPhKdp+57U1SUrDcOG1uZxyAXVxJzIUG3LDb/H5JZywWnmWbF7ySuhXplDy3xViH
1p/NFiBLBn7w8rQaSt3+Y3KGko/2KMTc4KcNMiadx1K6cKDvZOI2UneUXuwGAuw6gVid5rY0Vx3B
QuC+YplO1gtEIRPVqu06lZXPFlPte3OONgENLjNxwO0q50wlbPc0m8awRH9V28lItspx7qlfdAks
XtP+UUCfw4L+YYuo0K8b/a2qbCZeqbTop/Q2yOlHuL+NjTIvNw9CTBx/wsiNooJ2zezI5FOR1Wad
zcOIYyRD7CG2ZM914qY80vf3RvAm6CKdYO9xBHHUsjmutkYWJjZTAcEKm9HPV1ju6xorTOO3mGep
DtXsKZxgvjAurZYOP5pazVzd/k+8PO+BAjxZDdYz4nlzWHuN2/EWh1l088sEAbHqb0Zmu7Cq4sw1
u6y9lDtBJdMem5zC6wL/RTo6yFOc8uO+bYIXOhfuAHsWZC79NmsZ6PBRiXWxAZID3CrF+OBtB6jr
9UHx1Ngi5Qu2P1CdmvXdbKvdmRaT90jwTS4r8CdkfIcgrybWQbcEqre+tuAXdhse6n5qhuznfto5
cKS5YwvAYYyPyortWTEKYqGufuZ4JK06dALS1HBMfZna9rmW2eiKxxTxQ/+XHVgzG5fizeWMxSJ/
BH9iJq7qw09B4adJfKoqZ631bRU4tReeC8aX87iD1oI29WEUfB0EqY9jDlXEHkxixazkWtsHucwj
JgXFiwhXv7HPVTItZIFuzeJ0j3tqmPh+JfMjMFDJ/JTIkZkTPHiLNxOV10bZjO95fwFen26RmY1M
Xh/HNubMbxO9NW/dAE5yh++GO3Pz69SYH2Wvkj5+Guh1tN8IvsDr54FunJ7/issYuhxKzWjOrL9Q
TNgkxDHeph4F9NzADjji0j1xulS6HqQ+qC6RvniyIoncvUslyfUHouDXWAtFgUstb4sIWrNxgLne
RTqYIVy4yn1xlk7RRMwnvcLVPRTktuTWdSID5d271jzM7W232IwL/e3953iVrXAF7GPnArsgZwUL
eX3ErV3nQDNU80va1IUIfs621sFyxgqrYskXwoPTfMjCbuBdY39u3q6gebboD1Cnt9cRu0EALMCs
GN9/8yQKBQ0Vyn37ssVGN+hNQGbnc+yfh8TWvBYGycRmQ7DrSUcGgFJ2yfuP4yrdoFi0oVFARwi4
GqyBr8KaLMahy0Kv54X0VkPLg6PagoKkkVG60b/CQVZ98SB9sIn0g9LlzRPgi8l0mOnEUuApXOWN
64LGqynW9gXkIaT6I1gIjpMpiS1+7MHHg0K3NPce00GWH0nigA998ARIna82vGN89dhVwmV58k6v
nsFcRk1fVHH7giBOE/68bYNlEo5idFcOyCuc26gAebJPexJTVUs9M+C3SeRsH4o6oBw9O0h/CNmF
ZZMb5mPOkZfRpyUu+i1te+5p+2CPRDKjQi2XpE+Pc6aDLjpk9OsG/VtuWc0ocYaphsailVcw1Oge
KpxfMM6inkyiMSd+qH7RijKJQyeWxupucFRL8+4bIiOzilu7GyXMoywtJ5zl6DNDMJCZ7XIp+VaO
DXEHgxJJzTybk2oL/3Ji9f1iGJRJcqDQKtk/ToH28uS2cGxzaDhunnoYgRJEg/jsTv3afK/12nHG
OPXqc8ZvJ2Bjd4zoYFioKgb+X1FDH+TkbwJKrYd1NWXi2XYSK3F+WkFQYtWSNIOjn5IycDmOBply
j2fY99Q0j12LihwtzZIkaAOSKElQkNBqbxkD6kfoIRjBV460PY6rBO77znNpOGnX3LzsM/VkwSWs
QZBxCc2Ws9DKcmF55usgsuVIwIfScl7dwcAJc+Ob86qdVptLycfV58JKGC6UgdDg6PQ/BJoZa3Tg
tlLVYnfxL/dfcNjWLJSaM5dikpzNPODEW1I+muw/J0esMoeUahp8AyRAv/d1dcdBbzJAmJLmW7tW
x/xwtxWFLMskWghfSs7TsuWEt08Osl5+gYTAnNWOtiy+zteZ23XnNedZMfakqpcUuiSEyKKcftdo
EZb0YRybfBiPbilFgoZqpO//bA8xhIJzP6HA+5cCSeWTSRwXnpElGXyGcEAWie0d0xoxoP9spTVr
PPRyGfVHsW2NFVCG+DSshdfCFEuyaoqsxwqWWA4xMO0XZU83Od3e7F8V9YA7HRgh58X9s18Oqxaf
ujg2eZusEe+ldxWqyYaWRwwA7Qc/LN9eJ/XJkhxLDrpiW5Jkd7r37PGc9FW6PoRNWuTt5wqWRby8
sGPWZsXEGxZynN3aZYht1bFyfbVCMGIkCD14hJhmP9liGHieVdrS+L2Rk4fF/ZE0ja7BzZJ7BV+E
msYUCnt1s79vB3EM6VG9pVN+IMyn7KeyNVomcsdisXgkWwr9fuB+Ez2ZeezaTHCwSVVgh10FLQzQ
ndmvm+zbdn6AGJDaedyRfg5mTXP66IdQumcc1IuMOrIRE3v7/Wt4c3hEwhwbMZkJYB8OGK/PUpWL
RsJjmp5tGCr6GfFEWDwtNcXED6s2TPNzHWdQHz+I2FeuR5wafJnjoqkGxOS/LyMD/q1jI8MKvCoe
OghYSRylt3BW8lgCebittk6zr+esf3IUFGcbqm6mRHNiLxYLIowiQcHyPc6sbkzv5nblbZ8qVYqo
PeOVReKKlCLweNfZCuaNHK1ek0Ee6SGr6Vu6BB2gpZJ2Bgncbf2ucHA+Fy36BpdSzylvc0JX692U
HkJI+4MaxDfuDf+GtPDGqSbAByLCq2e8Dl8/bydU85yGhpFXr6HT/Sm135Hn5V0/8r69xuFLIXfN
jIu8rfPFNdhl46+Mus3Zb9Fvg05pLxxBcUyl6tg9LwpHUpt/0LR6FvLGXhLYMNTAowEd5PbBePBL
2X0aRkf78ym24AzGh7Cw2V8PdNXCKj9lQ0r+co9z/0L6ArdQ8bCH2jKnkeNZRe7/Uwkr1MGDs+Zc
CWx7nXXI/oBYUHm181KUJ9sqOly56MfRJz5iAetoeMMK5c+YP+uWGQ3tHRV+PFlnwenruAfVx6PD
QPiA82akzaOXxbzlFh7F5d6H3LHP7N0q/Mg1/TqRpQCkjYazgmMb19xr2FX2Omf0+Rg/e/h6Tu3v
VPTQXdbMS9lrJmchemdyCnga2vUNivyfbT2QUCY5AnUxrBKM/TqRbhSxluns0TMAc7n+CLa9vuDs
xBJws3LiG0ngiQn/8ffi6+Dg6SBiHxPbq6QtaOcQ06rVf7Z9i+/1297guLPbmPjYaw8oXZSBEeS8
/73OFTQV4ScBOGXuGH8NYL6rWFNmea27eV2fJ4elzz0OqvLy456uEqAyt/nUVEIIBpJQjbfBV1VS
s2EiILMFqkSjfCm6e3ROCuapyySi8ncghmiG2P3BtZp9+GqfMpwXMNum1rC52Ov4FGu7GuEwZc86
iUaqREg0ZiH4XdhHf5ADSKRlrkQl9V1OPZjNsU4XLf+i/hvJdfdSBAlIjD4vy4dS1jee11oK9lQr
zIN+/3qvoI3IdamDAtvj6UaM/LpOxHtly0jXVfAV8YQmkIR5ZlaR9r2FP8F45ODIZ8XI38BF/Ibe
1RB2MMly0SH+Z21xShEGrkdmJLhZ1diCXS0wkyYMDVj7cx2OOXvJHnFd6aC89qg1bvpo5YDrUZqs
P95/CFd+q+aLcUqhGoKjxtZ6U/bHqZky0vlEGqEsutowh81WrrVKiiPNbQMfrk0z4vVJ7pk1xfOe
c6WQVnknQ9wnpAMwtE1iHTj5ymXviBwG9+GCnbajDRDqTkjy8894L6/DeiN01ZA4QFotgvxf799U
8GYlMkSdg5J365h84Xq7xv6SrcEkp+cdkUXZHIdfRkctUXbKxRoyqmQCzFzrm5redJHe5bXbD8hC
7dK04tJ+hgJ7GDrXIRWcqFsQvvgdcNW3tfVFYh1BZaHBHG38HkFuISbFbnFWobZLCxYkYp3xXgx+
WHi3PnSBbvg+eY5tW6ctWXBnZiaSZPuZ6Rx0gDqXHxTD/T+yNQoDsEnRy1SfUJ+2pXcbWrkfLIek
Du2phq6YMR3w08hkGNy0m6H0h1/761gXHGBKJGUotMHgGLnmUb74cEG5OWSRpZnufMGlQdgqVvOO
JZc64wi8GWkSNRG1U8uZ8lh6jbk+ha83IlHqvKhah0NbRD7korSy2waSeqHJho9icnI0YO+/xzen
De1Yj24PNBGYym/WZhhkDH8QxfA81cj5XNSaIK+/yiyJ2adAweYZCqeE6tnnRfBh8H379WZT4F+D
UxHneXSVd5Br5RKYv33eoUxMCxE4HosxCvn+/NLi8lFpcxVlKnnpH9z+lVUgexNLHw8ra9P6iiG1
XF1ANvhSOquavqZhaqoqWZK/gZF66SjHYzDD3oxvuJyV2kwBOfAC3dVnjZwsKLIUFXttBjvF4IYj
AZm/TFrLwPj11hPY0/mlQWTyAsWrs8VhqNOJgYFWcPnWfWVVeHSwsrp0HKrgboHiV02H2B5GCRfD
WYSFJ0mUEDWY4pPXGUTe9xfDm3AdggV6HoCJadNjnvg6C9Qlovqe5u3XPURRjvi88r1ZDVUQ7kuB
zcJwH4a1x2pZwqzWzzOK4o8KgOuEFFptxHqgZSTMqMjrjlvi4AiQIsv7raqRW+I3quEM/5qLEbYU
sjnW4/u3/jqcwZNxjfmc4OscgTPGm6InVIsTyAxRjUOSDj1YmYMK9SO3/P43XXn7+Sw0k2sI5tTQ
jzPDJV4/ZRRsDKpMxvS3zE9yzztyOZSGuGqAk5Gcwoia/pzR3iEj6QeUXYeSqFrqY2GDhuDSjfKN
H+9f1BtOBe1BHrbJPOlCvD0ce10OC3L87Lc0Tk3MWrzCI7Eo6NaRaG+p4Ew7Sj+3Fsy8eyQAF230
5UTjAPWLpyBbZnPGg4bwwsI1oI7vc8usky0kV6lXrT+EhG6HxbngrX9Tc0Kj+4ghiWnsbqmuIktn
v/fhQt67d9ByrzcbKsTJZbgvGb4I7z3rp4VGfxXSEjy0wk6g7cb1YKO4tUSL84eh5EHsFPlIpQwr
rjJKr1ldEBWkGMQZx0c25h6j0TJlrd5gwvef7HUlS3ihfU3r3yH3QBRzlV2OA7LFmI7Ey17DVp0Y
pnMDlStBkBwsEmVoSyD5KPW6WtCmoeTTuEKahYyPJXe1l912QRYiGo2Box3r9p91Qp+n/EEbpiog
Av03Veh/YQ2A7L5KSxlcEhpDNoGHFtm0QZ5fL2lfo3VrOLy/ZmgkXZhkYKyefciCtu3w10KcpJu7
CkkTR30R2KyfNG1x/zkmwWh+tGXS8A9xrTXHjmdjSPOyQRsQ2rDoOSaXVmGQQBsJjgEOoCyQlPAU
/hG6o8ffSeIZdSXAp6lUxwEudfbgk/ZK79Mwexpl/TjF5qM4hFcuIwKIt16cnhZQhzXMyMgoFKZy
1adJrmhHjhUUXS855NuFIgEwNya0a34ZRw1RfobGnIChVnMHBnzTrivdpgNU7hlRh9YeqoCbvcVY
00LpkjMO9XFcfq+3BzFTf+nlZ6WhOflH1xmwdvpCj3jKl0+V7MNwPA84g/nqIdQ97dHnFGCVG6h9
pXoIzF2R8czyvjJkiCymNMOxXU2oyu4WeHrc1kSlEMJ81H3rI51rkX+lRwzO7DI/eYGeuOrMTdRY
oCaaFS9sNTCifQ9BOV+Trwxdzh1s65FyJCvirdVgWlk5Az8+41LphX8kZWQuJffqgE5RASDD4be/
g2ItwNDwdvBVnXzb93FsFyHwa13MfdaelOetnvd5tIcIa5+4clPoVXhMrvARrC4114e7VA3jx4nL
uUpInQfzyi1tbhmAEJkQHtzAqd5NBj2RN8+hYlIWBgHSRt6WkEVOxotxaycerVMyQN7Eiok2XJed
2sZXPEQ45D0rFJtIr7LuimRJ+cu9VWI0nXbyKbdJ8PUdlAF6RzcpSs0+fbInl9489OsUdPm2wKp0
FJ9bW2md/ZahReu7H26ItB67IwBhnkYrxmBejMsbK/M+b1E4YFUT+eb/Td4S+0d0coPzuKdDcAtI
zp70IFVwZ8kY74rU9fsw/yJVVnCNI6JIfvWD/Xw5gv6nzGQ/C0IWu9rzHc4qGgGv9zPfDiFGl83X
iZwDIdYKR4chiF0VpDhrq7pBcnJAPQGOf9z4CDtxIdooSks2OkEFKoq3iWkIh22qxA8LgkaU/j4n
LJ0G+wj89Kg7N2wWfgTkW5Qo6NFglkJ3a26opaxaHEo/g95wr9ve5umiaghNJ6VX5kDYKWCxnYEP
6iDhGMoJyMT7dSOtBXwE/y6begjC+Nfm2lEntIEW6nqMGSEDpBhG0S+klxFTZFGheKDxKOpKfq1C
E2pW9NAbBH3vYStZl/SbMRIEQQRVzus2ESf6tMhcHvC78yqmpW6/uLgYhTDWcGDFYjSkJrGom2hY
fX4Enj/gYrY6Yq5/7glj6rVT1Z61F1QTToUWqx4uyZZMZi6OUuiHL82QnXviRonhlwRrl3Rf1raA
r4WksmjhaNSS2ZdcpbcB/Q1q1qZ6gNqvGyx3wsWkqXu2inolsXLkQNVo0DtiZ9WkX0LURXhaHNp4
GmhT7JnqzouQiLBW9VX6a+Cou2LpTZ/GVYvpRVFOeV1yE0xgZ9hiAZvz6zu9I9nSZFVrTJo+7z2s
nWTjtqRLnPs2XYIWb88EftphsFUo/9E7YJ/1ye2RmDX3dUECI447dB6z5JjY2a4WrfsP5pq9Lk9A
o+jUuxHfQ+NeOJi9v94HnclBITmvn9OyMU3UDbGwy5HMJOLmWcY7Iicy+2Mo7nU+zte7wH8sVwEY
H8Csv9qG02TpBscJ/dmtEeRROirfZKV7Wk44z/Vzmlc2lxEzMdRcTYX0i1X8f4AxruZYcjXUSdAC
sfw0hpUoJF8/DEBfUYBBSl4byo/qqRxYpDOjS4gGtnUcq96TuHu1TcNeieeBfD3LW7OCKakMBXZf
rTSbEoEnJOlEFR5g2vdsVzwSTBdMXjqcqbj0DkeLZfnn2ERpNX0ritocaXuTMecADqtTSuBePiwF
fHMnr8IfQCCnoCdo3AKMX2fofjaEJNxD+qVOG7qnJ9KRqG7OpCIs+1MP2MVboJlqTpq1pHf2eQ/h
cZO1VXRAjxgv1b0bqQKvRkRk4/iIKaBVn5MwkPwu20VD3vWmrD54WZetP/BGXMm3wfsBVscyN3zL
eenMN5iuqX4WPsQneEBxZf4OHxfTgcFF37zuthlybDJ6i9JhOSE+NE8qGjvzIZizgYHgbWGEC747
kIFXflXwUXivmuZ/HQlT+EtgFVrlkCkNaxFGmEd+rGZpsDFrto2+fyfdUcdzjdImxH8hPMIvONTA
MMujK2KIwA+RZeEteltO5YXap1NvGY89QmA09oWeqODOo4tZfX60gx4qmz1nYEnPHk3o4qWdIQXf
b7m/rgpDWcgNMccsbThK63ns0qqpTjslG7cSs+2W0erplmteQ/uwFSutb5vbD7Rl6B9RhQi/+TTN
nHfNTTchOH1urCLKZn2wUc+v40O6Vqai6WVsCoSwCDlLMCRZ+DvUFuSONOovYOsOhXdqQrRw1ztl
Gop7GSpTwQyaUeHVSWhVZzd0SMr4ro4TJ14+Sae7IJvbBQvlRFzW0EWGftzDEeU7bbvozYNz+0Rg
x4LlS0fdkjXMgDoGWTFa7qGRXpqOXxC6wFHGqcyWpXtGYOzTm5gL37RWcoEZJuLX7eGh951I14q8
0OmIFGVccuvs5uhyaeQ0YgEVHohm7ECJxUucPufT3KbdvSubMLtnXFNMYteu48gXsCg1j9S2fMlv
c+IbzuYSW3AGppa9bDfH3E6trvvRha0BePcsJvKmWhUPi0hqLsxpOBvdu/1hQsjx1+4UwdJfhzMh
PSLAd6tlUsD911177Blq4PE//fxY0WhuviSig9IQl67ppHlG4hYgPKlMn3TQpoVx1DjLtt+WvNJh
eLNVrqJODPeFQ5Iltv+hKdee3wVNMW998DUhdacu7X26wrGi1L7DNm4dUNgs2FBm5wl/U/ulBast
yKEDtzN0/9A1zI3GalTtPQQp5pzDkYhpIve+Ge28FpM4tCp1rPamWWyzX9LthWl8H7jpDeiIW9qO
xV03lgYWP/TbWhun1b+fF4mK68Hl9JnS5aYp0ks2smcJ5TSbBpUzwJo9T6VNQDrTR8jNgKhMeskL
/TFntj8pGhhLeLJaaBoNmtcLWSuYuxYjMz1qWJ+fm6Y2IQkEoBjcYxOOY/2rvISRmW1JPODsb7X+
SiImBH6FnNFrEj2ULVmLvhVZioLB6Paz4lPrWr5qb0ro9VP8eaAIZU0O2GTyvmQUKrgH84Y/Wosy
tLE4YC2C+kQIBaBQofxaf+AQiMqJUVpbK3CabNPT2FlzrhkISu+G7okJXwQUuph1rEykXmhb8o53
7nXRjSb2oLE1oY10ynAq9qe3YhvMLaetspnV3fbRVxgoQYpomfFYGK1K3zQO5kueWSVA78CAuDk5
JJiiVq59apwSbiu85GTysM21urwuDqjWI9m+iJRXZp8K8gxMgYpxTMX46e/GCOAz142Lo9mRRdJh
UPiw975UkpnAxBhNDBvzKtTxn5gPukQnt4j98DCEi0onpGm94Kk6OpvCSSIGvWyz2ZoTywsOOTPI
QTMPWna5U35t+WfgEAdn28sTJtQw+PIGJ1lYYTSTAnGf68jcILRhG7Jv51K62X9TTsUKd8AtDghu
O/62neLcLH1pcxLhTwnGkTLgGtHmeI9wGzZyVGgDwBeLqggFKXdLCNngnC6f4rZ4CMnDVf01iVcT
sJSDJ1bFfPbY/L89Hd97ggiNi4kxZRPGidEPrAGi4T4jf+cN7ddTbWeae+lDa+yaWu/b/r7GEm4R
BLxR+tTFwACWCdgZDW8jF5HQ9IfzjKlbPTztJLky9ZQJkxtzbmozs0DnuiPN/dbEjIQPzjnmmOs/
09km50ly0xvNJo8cUV+Q0axLDU9i3qCnHk44a5rwfHnIhH7+FMm0mebHqhrXTt61mjoXTrgIQQCP
QY8kY74NsQXmU9opd1kNqVEa/cJohQN0idcmwkd32yb7DQ4R7UxWjV1dKKZlbcJCD91D/dpDDP0R
NoAXG3n5YT8usSQy3wxVyufp7xG7GueQW96oGDjpmgREtZHZRS4WMFz+FEKsrb9Ofs2ooZupqcy2
c7ZeXll65ntajSVNhR/J5YDs6sa8BUhel3R1I0bkXWLaXemaGTrsjhioojXATlBPpgeWBoP5UxOS
OLDNZWVO/xEjDn7snepii4DrBZruLiAibsGmeb7642XVCbHATFejRx/o7DJMhuAQjLPhZe7ZvHRT
PN9vC+0DeLob6aXSWFFCe1CD2aJliZxe3IuwxKAcA8HA/HYIeWT9gVdVj5N7T9S09ScXdhN8nf2+
90W0P4x9Zwd+YwgV/daBjbTACudvwGQPwrFgG3oIStmEjPGbaRORxjiQtQUedRDo7t2p5Pmd5y35
w0lx5eBesHqqmgc9tJYoH9H1FzMDQQOVzP8E7CdY3pQJhsU+lZUS4R8+f0kuu2FoWEl5Xn8qumJI
xKEeAoNupWT+/FbA4QESxQgmg19A0Yn4tWQ0rwbHRICh3nQPmQNWdQE/pkjMfAmrugOs8JukHuKn
OVfS4Fe1x0jVmy4ozY/YzyHvAXz7if7TmyDv/mEotdyYF2E6U0FKwzz3M41QLnfwRgrsG2hCpXIP
oXSL9ns5MnBAHbwuMjgd46fMyt1gIxKInj/sQFG6wYBt15qDf8xzg00OfmIg4/fhlOtqgo49TSba
GRRNVHOXauPfOEUY0XV1PTTeZwy1MIo6lCVaf8alFDyaX6hvzMrp3XnFGXqVk/Tkw7bu3r+KN7Wk
ITeZFjj4F2/lelqDsDMr9K3efYq8iuWyb50iYzVQdlw68VJjH7Tc1tuGrbYefLZlRu9fzGtQnFIS
OgC9BoYdOOiQ3nR3JJRM1QfJ9JQF2lDN9USWRYS51APrnF+2Ip587MH3v/jNuwjsMHQ8snxgcex9
ripqd8DIMIv98SnYDlzRAacVD3uzePQVzIk9F5jyMc78f6Zb3v7+ZVzfv2FxEN0FijLQ+Te8iHF2
8Eir5vIJAc6GWmYhrwEIO+d0pOyHV3+z1/Lvf7PzWtVJk9dQR2C30/SlKyCua1s15Sm01sR6zKre
lJClSKh7TpHEd3M4DIoQ/Au6o2mL6K3+HCNl4jFQhInqfiLS5DenlRJK9/vXdr1E0R7wLAKAitih
aXINd4T9CuFAJPbjXmEHG79wGGPy9W2JznXKsbp3g6owNIdI8H+BXq4mYpnnhMUjLgaOQ1sYVuA1
9MPUtghae4cTeeEzTHt/JrAOJ/vbkg7KH29GZxD2n2URmpPN8bra+VONkP9xGFRoQYChUxGH8i7A
os/7aLD6lWyDHm3MYAHmintYTMT0CK6u0E5skna1+o8ztqBr9tMLOmT597SHfeslIp4T0ASa5up3
lycEJqMnGZPkDKmerfizFn41zydclCZMyXYpzVw25mCFtRhFf5CreT0TNSj4G2gnboKH4Ptv/Ho7
MnKM2TpYutDkDfw3dCai5gTvPhZPf2vbts3WWmQCICyRJO2P8oBcF60pBDBnrbD++IBUFbwmgPEg
XY+XHQnCEfyxNwQwTjb8wzCcfZJdU3LUYFjeRN1TPMVl8gOzVSukE2wtqPGe103Qt2uU8xAKOA5/
dDH9z4MIlra4bVdlN/9qmclT/JlZDqIk7xD2WPZZFLlknEiaF8vwB5o0gqo9O24KQgY8SzfKh+DG
qtmTUYWjG28NNafhju+Ib5PqaYD+XoNTY0QRmjHsf7NbdrSNJYGP42GcEVzOByuaAuz5ogizmeZG
RcrFlKWw0VVjBFhEEUnVHvDCEhjlhcEJQZ4d0eeJbjqBk3s97li0PYzCcmJSDHi+PeGgnXIH2ThW
t4XXGGJIGvVmN5ZulmX2SWBLVbQ3duD1w/CpUxncvhNFfWb/eH8JXU2Q4+2h+CFuINkHmHEopV7D
kiIiSs90O592pLvdbp9MhvoOCnZoJxFyzrmM6UR2NLbQnW2M6h1SVJuytJCjgc3stTAE/NUfDNFy
k7Ltt13RWmu+29pNGWCgVBR+OFn3uo+KSQJkGCIgQiIoVdf0Pg/lOCC23T1S27RB/RcSe2xBzuh5
SPZ3KeW+U9faMloCFJlUV1vYziZh+F7vP9/XRAxQZzgxIcqmEJ0U48KuCTI4LAadoNX2KFZr6CAG
9EnlpTeWBgLB+uv/JzsQTDSDjEE3WRjFsnMV2OiZYF4ug+pxbyjuyZzaUjWk9Dl5I3MEMET9gAVy
jfcTAgKiagTHA+j9TapWTMoQN+b2Mc+kINBU1GHhH39/fymgpH4VcW86b4kzoZO+e/9hv/l+yOcR
jv4GZGec1xvnnnLJhiVysoddHTATEEx59Uq4VDkBxId75SKO/YgP9eYCeM1Qq9hTiJlswvPrzRSC
JIao+vtPcPYu0cO/1Fv74YeJrAFZOCJwabsNurwXP99/AObV/jvyHjmkZoa5QFBm3OT1Bihwy0WN
mS4PkuCy/ob/Vh+dsz5MqPe5aHz0z6GLXvaDRe5eZ0VkgsTRGM4TmSFr7uq+i8CbvLVqugfENZka
Pwu/bZYfcdXJ9X5vptf4RXg/B6czXW32jal8dpoQo3ikgUKVHKlhegElcD2iFgH9OXduZYCPvVtP
f+OCLqd1xRpCi2STcE8eRwuD5XyjeaKrahgR7z/W68wKCioLGzorLD+y/+vWTRIkrcZ9WT4M8cRM
EE4sNy8EI2gY3qBOzDibAvm3/ClYQMx/jejIJtuUW1AnP3jJ1yGFYSnk/X5krorW1nUpMpdDnHrD
Ih/Ehc6Tm9FU4H8ms9sQofdv/u3XEblo5KAFhH77xphK5kFAD3MNsMVGBvgLgboB/vxyIoEdfAYX
fsSgD96kZhy6FDcEMdwr8OB60z/vE62Ym6A+7VRjeZHs6bRq1x9jP5u2i5GST+VDtgyIyY4ddol+
+9kdh7Utz+iEE7t78Ft4EtPjDlztmqIghR9PmR13YGu6TAAcdmZRw+QaFGdmvsDXYB0HzDhDPtXk
bgu8DMRhyWK6Ge3/o+y8evRGsjT9VxZ9Tyy9WUzPxWfTp1ImS6UbIlPKpmfQu18/TzBCjelaoGcX
KKAgKfMzZDDinPe8Zu5lz8EpL4eJpV/JOYk0oeJHtORnZ/6XiuLljZOcbAREYnF0DmnS8eOhYkyJ
epZgUA43EZROxCVwSaZquBrPc8Zak8xrPVSTTSUXWJks61hQ8olIuynbzGMZt0x7jiiJYAVlagYz
1YbUqG1BLT8oGhqJUHXIw3gT3RQIPM5BqKZmlF9JGiX8Vgn1uS+xWg2qxB4G2BTicbhRnHRxKVEk
1VGUsgUkQ6jy+0vYGW4yHObO6IgC7Cu0P9Et4TtorlWfbprzzPfOgcs35+IlqMw/qYulmxW9HedK
ZqsxFI0bi8Wpt1c9Qwbikt2dvbf/CiYEZ5GQ4c52NWvPXPNrjEButY6KMqc7QYIO5cUM2kmqdfVY
TLiztLnIdrzxv/PsdEnt1m7mvpQhKwk1BWCXS1UDotX8g+qSYOxuwwTjbXBnsjuZ8ZfZgJ8+Nsw3
gKB8S2CybF+ueG1yAY3RlppA+AFdfWl4rCL/rrIbnCMznEnHrzk2CajhgJq9LTqpsgThUU0RY8ZV
XzEaQyGfEFDYuS6YUYvY/Q3iUxYcB7B3vz1PZiPB0iRDmvk6rkPK8BIA3Eig7UMBnQ6+5YFxnUVZ
IP458FeAWUSHmd61S2o5YsP43Y9wirMQBX3fFMBd+sbgPCckNZUrPs47HqsH+LaaoWpEMh6hJb5X
pUumJT55zNSeOpPImvTYkiGyfZu7lc/ltIY1f1SwOHGMSPMt9V4XXmd7Zcw6jj8BMyz3lfnoND7j
EFM19sUwMB1/DdxtMYZnBGyCfd/Dko2BWIFqvIfOmG9WX556NRLUYDECe8m/RLy0Dx7CTHaaAdAl
i5Ve2bfo3JpcAOwHjKDIE1NzYXZD9oLrVkV+N70EYTEYjCEU2MrOK7GWTu0CuoCLVt/N/sBh1Mpf
1LIe/YVHttgf3MkEbk1O2xTavThPRFmxDNXcOjaAvm8awzam4oj5vJzUqlYd53i5MBWnk8C43CMJ
KcDaYTs1bewBF+NZJaFsrR3Dzn9OurPZVt4ImlemCfFSRGdNT0HhJDNEL83nrJeUw1Z/U7XEwtVH
cGaWjDVRJy7Ohv2JAtbUo453bmj8MXnd5JDbsJM99RjI8bxabn+7wHDYeazmLjnUl0nL5ru8lIKU
gqOK91YAOqgfuITGcMvQZCfW1FUXnjKnCo4uifm6kB3pMEbRwv8kaYcvBEsG6Vk43lSB5iq8Ww0r
/HCRiPg4byU3ELRGXiHSmBLMdE2uDAafaqCy2SYG3/eukmdV7Sj5ShFYNj8vaYLtu/a6GWaGfN6p
g+fEBr/uyzQAdWXwnloSb2+t1EsfCbnFg/GkN8qsjkM20WoRHg9jIVKyEo91ZOA+cYgMF8JCqx62
Wb3eDnx3zrqG37DJ4u4ecAYm1OKAatgyWQWKw6Ruze+1ve96PVeBTT6Ahc8lUzslkhA+HnFhko7E
IStPgXxI5fhDTXL1fFmxJdy6kwBFssgh4TT6++GmoCM9diX3ip1ebw8KZCRtTT6CLpUQ99VXLIEO
Rgvrsm77uCyTY9Nk3NOoNYIcaWZNAzySNNZJ9Y3F7J/rrTZx5MAuVTpif9l+paoP/q3y3Aex/1xs
u9SInMSe536qC/nzjmr6cU6TF6BWxPMEf0fctdUNMs1FAgYyK3TLPuf9mkMb0cecGwzUNHO4yXNN
4yaFGPapimILrZsjl8bkJswCHh3KDOYW+JlLPtOg9pXGKmHy4ZaJSss4w0n0TMHAe5BjL+p0Zjvf
m3iUc+zShsFGmaD+ZCla0qLeXdVuUEtk46BpSQXeCKyjgg2VLxePNXsk6lfJLQmUDoiOs7IecyNc
zYfW36cuzdCEPzp0XOkfCXPG+jACMRgfZe6HWmxcEmXCXdDzqQYmFgeihrRnN6GclI4GTPLzUYrj
J3tixWqhV8SwxkBwhuQPoC4mbLRwLgSAJmQyuIrC3ru4YAHUNLM8T8CM3TI8ytjnpCY3tpzG/jzi
LDxG50ER19WyjZQUX1cC+rjHM4gd4DZr7REmIFZpxM8ek1YgsGZ6VjmEQJadkPeXO8QH1xuyLhz1
Qgevk5h9sUo+jB7V1WRUUDarDhHT3VWOERVDJTLQ9SP8alBc2ZAa9hp3VEWVpvsgBpLME3Kc5JaJ
ulGuGIYnPHceFqEUWtjYyX3WyYeRBQNLIl2+DIwiB3HKlDyoUw5FsU03Jw65xQwMhwjSAtKTpiHA
B5JVpatfkfqQV+REl9holQ6S7qdpQk070XWEitBhchTwqXrGlTz56jyK7AjOjgEnGFqZ2p1U8dSp
8hCigNwt9BAwUUc87kXQINQQUC/PLds5ju0sXQZUQapAnl5VtvCOfQzkJuIKbAhWkFO4kmzyYEa3
ecX3YgaPVzvDNbWaxwRaKDQE9czlkuDcHhhtOHA78cQtuHbhUBM1eMGZ3HffK3WzBf7T2+uQYwyA
mD+Fbvbi+KacvTpTkvTT1ziZSO1GkyA17/gQSmYQLYCcPStyB+bNEqT31HQShKYq4ZRxTW18Nlyq
6aMex669V07QqGKUZvj2966c+GhZTa7oSBblBfe/7UuvFZ+IACVY6VBljBIgPxUwahny7bu1fsag
zW/deArDbCv9Ww1WGMk8FKT34s1A0lWbTzvYzClJjMcwsRnNR3zH5dRY89uc0mO9yvfBC+EQrElZ
Er2sZsi6ei0WQ65FiyOZlaMvshY7ckKjvD1K5lG6PPWKTYL0tR7CM03IIpqTSx57n//57/vJv2IU
+P/hcMmEAFdALF3+ilFsnr+ILKnLu6psIGdDxFb1/CZHh+QEyupKy0z+v94YpRAtPPAMkLnH8Oqv
UFxZOEMbii29y0vSJd5XOoUAkn+DCQlmDK2xVPW55qhgm//3b4yL0b/iMswtLR9duIXNMFbG3l9b
dhMCDtdjsi8DUWIGmXh5UrtYlUXoo3API+qa/wkro948bgSoxskZK9lUPNvKvst3qPLoWYLOMt6t
kYWMH9AOgGs3Ms0BBlODAXioArjH6cnE2ZWoyjQltOSxgxW6mgQHpKmbowo1pdagnssxwOUVkxG6
iXkcCP6oqZZXHr52NweDvSEpqO7UTMjnIljzNgeK3JfetR2LKInVM45QfEi4uzY4mfRk8+W91zwK
So+iugI09vYbvo6wgM/kkTvBa7ERL0Aah2uMfXGOpw1C4n1rx9Ry121Ewf8EGWStKJohCpC+UXsF
rvzXciWW6dGSnR60Py8y5u4EPwCj4ycSAkOnQeybyU7VMwjBgsVHkAa0WLNHb7WcnDnOjOKsz3ev
78PF+GNdcW0RRJR1GGIeyD0Txld3Nk0PtzgRdWt5IcAZuPOahR4heed5hYCOjHgb1jIhqrXvmRbt
bN1KIeAx6prgJy4naX5NKHtbgKKiRhB26tphXkLK0d3/UE8/ZiiWZLPbxgqR9jQtfdAmx8FZ6R6P
PI2Qzm7J91jH7iu0hQ05jtlGWDW80I3kWYtJjQhM4tJo6oq3MV1m852Kyw5vx4aMqgQj+rgkLq+B
PMykQ5smqkI9C9ORG9IV8bgWD1PYSNcaxY/XTpL6/DG4pRxNqleYNiHlu8SYyQpuQnwy9lROszcS
pUJVMf1SW12S18xn0sCfobb7K2ZT+Mw7YsI9LA+N/PV/eMQwOfjXZwzcEeCR7QSTZZcx9V8HGcjE
ambXjXc7iTRzSHZrokTkXy1YXdgRkhQb3wQ4HntMo7AyL6OuwZXCjoObucSB8rRYSwYGM6CoOzW4
0jzM89CAB41W8rUsCY2ENEyI6KMdEEp9TBfXvyMWG2kreZWemxR3cO3AjopjGQ29eRo7/i29kjZj
iOe8wCj5zmgwG7oShdVk5LJl01tMYF5+cbxsRnllW91nRP6ZOLfNIMOOttBboSYTt3TrQyErL8KJ
o+bUxklA/OywwIc7WUOxWPdRVDdPRrASZ2eiMAkOY5XOp5kOhKDLNGxOIAIiuks8VBy4JNfBA5L4
OjrPkBlDvizZh4RhW49j504kDmyO/cPyo+yuXLzeP4BM5E9dFY2nbsis16VaiCcbujefDI9XMoyK
p9IlZpa8FhfiwYHpTkzwaO2k+EE+AJEwuyRrgYzp6Jg7RGOYD+g+jF/RlDhXbOWq0woX+wytMjkS
UhPe8F2ts2mk7EGkk4uvPpYhhx7SAf5I0fYwbDHRVVEZrN/M0t0uTJJdcZyssn+eiNb5FDtN90jG
xXYpyEb6PISGc40jU5xF3kgDORrWe2a89dWkWj1Z4IXSOCV4xEs6uWnwkfxqNp7350qU67e4H7qX
lWnqQ4Lr023ZdySTQoJyifESmLzn83b2l9xFP7Dly63pDOO9QFXwLOzeOm9zl5+L3LVxi5oabPwD
a/3VhHPxpR3d+VPlmsMd3lDp0xyYJBgZXd6ey6rb7lHxRF8wOyrvrCT2PoWQM91DjonmAbJqeG/C
vftWemP3LcJN7ArLwzjSm8c3Xjc2nCYAPUcOUcMFqAvdG3fy6y/NQNjOUVKAL846GW+JnYmHSBDr
zhBj+AIx1Ibl2znXORD2I5FIxmnepu2j6GLxnvgZzjNrbJwEmXoAIbH1bmFcdSNN6m+czFufNzKR
H/2kb65WOk236ZwjnYm3FTorMQXHrBPuJwxiw+WMvWzNu1jx2aBfum8ad5VBIV1wCcsi/gdEx9fI
F+O7xfF2hSZFsgo2BgiLiECtssL86rIBnw1SPZ+9JAhunC0TuEL1fAGgSO9rSAGJMHxG23kSoajf
xir3iPBqc/HA0pQBrQ1BSp5NXAAjMB6ZsLAeEuxT3pbMNWD2diiOKLFvPbaTFyFIJeLMrF9xUCGD
aJvyt7QusvI42zXkXW+u6c5jCyEtDlyQFCcH7eNM1CcbauUcbP6XHzh4CvAMZGCH1Tba76sRjBcP
neRtMZLnc6QzLV5whhteZg4bpqd9fR0xLj+EQJ9ffLhe9iGuCJsujkY2pXRlYLbLdCmJBfjTCob6
KaX3OBszZIRTPAVmdiBVLjmjOXydc2zYllH8kW72cIuR+M+pd159sGYsl4vlYoxBcdwiu71QbDfG
rTW0RfQAPlTd8MVK54jJWPNERZFGF8Zp8cTs1uZITg0wBeRSDdtrDQXvwIDEfGPivRznyMMA322M
P4lJsmlBusytD3yq8pe/1d5NnhruvdjW9gdSKeOuoIzm4XKXR/Ib5rsxI9nnAKxUnfBtaP+cOTvu
rdXzv+EO1r5UcWu6pzothou/zv6rbZHyd4pjo7sLBi/AJB3qyYeRVimBs2Mz4F5hYw1/Tr0+e2wX
Z8SyJe6bU1N4JOhFAUrX8DtcjvBo992KJxtX+G6cKvtkihlm7Ob3nwXeWefRRuB+oXM2Pyegz9Oh
DquYLyTYS+ASfkYCbrxYWG99CKJlL0WUOQ8Qw3OirOzBvJtxuD+Hzlh9RRIIsrNs4VtM6tW3ghF0
fxCSUnDgKjRfrEjGry8WZthZ3JXXRITZD9cf+xtiS0l96qGVuPEQ4Pcx05H4m02qbVzHPJrIPC/4
qrV3GTFyJyykQF7IcDnlWZP9CpuUUPslDF860BsM/93kpgy3hSayH+D128l9tU3NfZutT3zwn3nv
Vz/bzSJGMMGcTRQOe3frDGfYgRm/xVzornCH6AnNhHsmG7e7OO2cVAdvzppT7hneg9ss/iFozB84
x7j3S7GgOyud4TpHlmTc8uyesq4pv2+unWK57JHtXBVDdNO4U/fVx2EHn7CiyJ6MxLCPHMLic90t
040fGdutyW52JWEkvnF57/wUEJzyOQ0nYpUFWFt5WXIikK5FEqb5hyL3gkxJQuOWhfggFJslHTGy
rZXgj1KsNBuFWnbMMHamirRJB0IuolsU5ZugOm1tqqGZVP0s+SSfNZG2YEOhh1BQWzgUKUgRsiB8
Kc8DpmtEby5lMm/Za4BYkzqWvJKZH/GUYxPFlWyEgn2GRHZSN8pwtRHdxoHGlZnQkg1J+0fsRdUy
/W7uNxJpCAqF75/fRrVXuz813gdcjgPjsa8wEz2t4zRtj7Ahku6mi4HU8V5KmrU58NT59VNejcM0
HpLIG/Iz6T5Fejb6ziF9y6hpoo24XsMPE2e++A6ncKtCQ1FQ4hnYys+XlpFv/eLObZx/H7xEDMRm
YRaTfcZDMbaIaG6K0jbvGTQunn9Fcp+02WHEyROP2Rnf8vU8wKoLMXRpC/KGM0z/0ks85xxcBwwf
pBqjX5jy6KlaHpUohEaLSuekUIpo9/lqt61ZI1gWWTV84PNajJDy4EN7v35brNlNWDzOzDSTu9X0
ecTCQDTXmIx0UgwHAlv8NwoyoupI0huNK1yKov6kzdCrjXGs4HYkzKMUMh9BWArpQVIuY5BOVv8P
aCWS2mGus2wXFq+S7T+0b/SuT6o0zkxDQjca0oZUzNSBiGh2gRdtkKYFJVHslr5/jh0OP+KYdz7X
rLUUCqx3Rnur8uMWGv2aXPGvanhPNcwyNgzybhUmJYF33Jl2fF7zU2GnSc4k61xSevBFk8o2BYOn
6u/0CEDrPsRsSyvo1JzlEFJpOFUfodnYSmc3KR1Km9US1qELknCpOUOWxwhHUfD13EJ9msIJube1
IstqxEpPEyZLTmvQq8V1KTefcLFu02DyJuOW+ZKT4e0ScGnEle577ezneBIdiTSRH3T5PX0xShjS
Rn3PbO62hOSD6WijQ2sg0WP/zUOuogIIU7J7GGFkCUm5RigYxaKyMl0Jl8cBrAeA0tgycGHubIJ0
LYymCxRpV01aF20oxWBtOgMx6rGbwoh8M+SiawXTYJNWlJ4S8urYa4kVKqwPfLMTwZgsDmsvYPX4
EtLa2Zpy+p2S8RSkODwS7UzsJ6ES84bZx9WSkV74myt0r3XtZYFoEBiTjenbjlhOyt2fFMYNBq4h
CiDDQ+1QEyEXUvx7DVw6CvuvRSPnHr95o+o2/YYCGZAC2lWx2BiDTATZcUNjCpbSe8gLtwFz0khX
sDOjtZKPzkJCVf6SWkt+rWbkntQ+cdGRNpVheshHIdaq5BpbpLrx5szTGLogbZPLsZUT9/dV+fON
GyC9QNAwp0klTU5a9xtGd9IVcYCzYabHLKdzQOzikQeFLeGu99GzT6058ttpokchIzA1m0OJa9jy
uuB61b9rFZmIMgSLeprfIybO+BRz3xLAqWfgUbZG6wlfw3X5kbMtmF9NjFMbducozasLyrZp+kHX
lr3V0tx1ZkYbWcVnMy1HnF4XpwMb7rs2d1/TLcnLh8zHU/vS0Y/5L2ovGXymyQxxdix3SCrUu4aH
Zi09MDP8J3qrHjo92tKS5kmpcsgEk1fULgdGOVpnqSWe085MJn+IJVk3o5wRYx2ApIYBfeVjBKN4
oh1PrfdjDhYr+ilSSun3whtko98pupR+aHeZsUKB+tiUTAIUv3L4QOSVPXyuVhFXbySCVuZ4gBa5
rCapgfjYZke1H2n7G8XrwDlWfhz0s9N2XasQFkYc1G5DP7i7FjXRzPhJXaKuKJpKAsThGrMWaB+X
72oaZ/Ui4Uq5ypJ7200QFWatTuwCcg8bV7248rS3w12g6wCo8JdzbMpJheLQqD1aH/NrwJCgiYrV
+eg9uAIVKlMM2V+0dBJhguRWqNGDvQbSx73Ed9ReTglkWO+r2srwg5XCHj2BVbPOXgEoJuZ/jLRn
xRWvhl7+4LjD6zFZKTCJlNYX3Et+RGtZ5ZPaTHinjc/a8KWrkJ4TnKs4hQA/UrKklgmwmTx+RNvI
L68cYDGal8eP1gkQ7L0IAPjJrhaCJtRG7DOi5mlHoSipJnC8pcY8m7B/IIAaFiq3S62XQY168myW
A3OHzKPt1Z9WLMRvl5URC16XBazTinpeFLkfnPWkpV1yCP63k1/KnQBoUNY8amq3NpFU5NcMoEV7
sEqRsdNrrrpyGfztIrrGcpY4IeLjIJvVcF/dN20noG+20hUJPMZ53bZL5Hbjz7E8njPF4g9EsIPQ
+9QL8fbIjldjYWfgAo6eLqL43ZXl3a4ld7diGrubOKt7R+bP2aIs74A/w7a7Wj0hQ8xAI39Z8GP0
Kxb/FceowkQ0B78UAnlRpVL0NGGcCSV6ZAqOhc2hcEpEhDd6DqNZ447byRkCPFZZlaIQdtLmSFh0
M/zsS0uM9hencys3O3nmtAbzxbJWaTtlYnzIlVFzWzFFUn/wm7dFAS8ntiXl44u/HzlG2cuDVonG
ExpQqcjaebFaUkVJLF8Vrz15AdFmywqg2ScwMdQ3rpWpvCDV4cVkxke96Ug5H8MrZUk3ia0O8F7A
N0A0N3AIsEq7E/jW8tHIPWbZuIO5SallxbCzPE0GLeWJUTfRN09EEdCanhInXYLipO3otStCFCKb
t7/l+OuUEVTP/UnWy1g90HU6DU78mGTGssFDwdROtD96C/7OWZDBMa0nRrYu30JXOo66/1llBM7w
TtDEvrx2ilSSCMHSLiLoLdXZD/qMa2W6pJt7GIvtEkqtQ1buEpmaumPJIUlA+gIWXS7pWd5cSlKK
GDv5hOZxKoc52RLIY7bpdo/LPgzl1LgzcuxZ8Fnsczhp+O6wXNLdQnZ0oxm1px7N69mnpqYwbJND
XlsNmbX4XJuMGT2umkhklJOn5oI0ML25zY5r0rq8FAU2Sc6ToOgjk6zOYbKjSeQI5vcSUW1YPBV5
OQLRL1jBy9KAtHKGTAMkPS5R7WMCRG7EQHWEQ9iC0tE4bgVEIhBnmHDkzKsyWtPZ0JgR4nI7GU4W
9KffLmpkEHFfLJXq01K08MGUrEGdiGS8Swm4AU2eT6A1m15fyQHpSgQLs698dQu7eyMfcZc7q9IW
EKbjBioWoOjWnkWm10zX2HL4C4FEWqyQAY1p+TWMYmYM1wxJ0K5NrSnHqMrkY6OISyFR33xPfV0x
tpZPCgNt+Rgu8SCfXnNmO/EOUY+LAOmzXTNXZNzvZxtQupzvr4CR8zlwzK0WUOWcHNdPvWZ054HH
+t6A9Hgc3uptP1Nmj5rYh52/1PnpNmnFpLa3TjXaRuYfqiNNBKbUnNR5KoWb6pDXzzQxXOq70xPn
l1aZvK1WQOoHZ1yM6cRFiZL1hm0ouStfXsqXdWhTpQbfmiFCArOcl4arI3ddPddzV9JUOlR7vCL+
A7sxIhI/eeToLRv2i9zbRxPfMGiDSpNa5rgqeCflmsgQ3W2uEH2c2bpt9upbM9KMxiGw5j7NLHa+
84hLFh9AXWi15CJYcVwj9Ve2oqIoywlbyX1/303F1ku6Xt58013AmwiNl63U1iNcR/07SksXYgU5
qldQvNHwD+sWwRY8mHiH1c0hYbIFjA/kZGJ0paib6j44QyhvuuLTdGEi3XAUozdRJbc+yCN6J94q
Ugpw/SfgA3mLNC8IwqY8oK3eS0Oc7kM38VDWq4ei7VG65JffBtiKNYCPiFyuJJtKTW6qKKcdXuFU
UHAFDd7vN3NLfeShWYAANMlPUddSfDm4RZpfpGgjmMvLpa7OAV8BGmCUe5TStkmSTO+08tqb6yLV
6vJiSpKEEqfCXZNbbQS1nuud2EJ2Yjo7bLICiaPgMSWl/VuHphvzUOANDHKncZE3Y2WL5sUECDav
oq22tZRdN70kXMvVqJ3kRyX2Hcl34DVluyY/y17D6GpximYIYidpWQsZa4jnpIfmoYi99F9wKcjx
kJv/sFdsCrRJnBAE8+iBDgYEaXLccG9oRuWl1urqymDZIurevSDnxZbsEVXs6qObSESqTFfpbdqU
2B7KMEVmhL9Mdd+CarBg/B0aUdw37eGgqqh+Z6RWqtJP3EbS73K1UxT5ODVgo5Q3sXFnqfQkzNbo
fzQbQ58LjNp2tEytdX3tCNpd5N62wy36iVO15gINge+h1eKagQDLQA70VfkU41LUvkNtpuUP2Mjk
7VVwl5kR6w1Mps5Q7XJvNmT9UuAVvbH1mFymY/GEU4a5zcfWXCKLqke2MyLvJElKldrMFCTVQyuV
nC1sVukKZOKAAt1UnqaYI8ky1oJSLU8mhc95Ti5r4iK2WOaKF8dBvkrX4oQonFct89eieriIcn9X
rUCodnl9qeHuy+M8BcXirgf+TiAPlji1l8cQONF3j74KDrRsannyy5VHh2bhaVqi3oAw8pd1icK/
VANkLBAHHokWsTww4tGZRagPkaq3pfr1tyj+v0cJQJTaHzpFhIPbIi9R7xQI5mrme1Al6zMm2VI2
/Fsbqsgr9GKy1tcNvlTi8iO/uSWKA8djSpeoloOGMEnRW3GxwQQfzWG186w05NIk+RDYl8VezEvq
G/I81JwxtZCVVTL5WQMXD/8XeU+Ueos60YOm7Rh9rz1eOlS+/WPF9i3QPUzV+ly2+JaHB8WS3LpO
Eja1xESfjiqGQ9v/a8+orKVNsc5w57ZuurOailrlgsKqmwgiMRJJNdT7XjALyWvTRjmtckj6zaXc
a7QEfRxPucZTBE2dLCu7ST6qulVy/FmWDULlb+jNSrvpaH59rSo34YXSkCitwHvErW0OUn5PHJIT
9hykaJqaK5QF+YnweZKUdssLU+LBPT8uwJj0p+2jDP3vs6ZoMlmWXyjx18XsrjjXh9Z6AqOTrtGl
FTg8l4pJ6svmn8un/H1IO2LVgY1xqx2c4vhWPMQyUUIRuhUsoBmC6iEKcqB/mtLWlWVGZ/rSXwRd
t3zVoKoZ75w0tbZt2co4qPtd2KG1UuClG1/X20jDpvVUhcmknCo2VUlB3ZPEVelOIF/TDEd+oVdl
jab8GwQ2BkzEhhyf3KOSIsQbxj/2zewNAaWj7iU1j1nVB9be4o8jFLbknLaWOxRf2O5kYY7Pr7zg
oenKW2qtDEYAQ8luDGNYHgGqRr2PpyWCEH5wQC4GKqHk8lqL67qyiG4Kwr/EAYqV3Nw19Vk/FEGC
jdh7BKbL06dJtrGyqOsVHbGr0zXgySycHrxcAxDKxEdzmqOlT8ZzFQ7ozJg77aWohpw101uKKbmF
qbq4oTLOmBV4WCuin1atzzDmXfMo5rpfp1cjBeSlowxry1ruNovQEqIUfNLrt8cGqvniPSFRwvlK
YqVb3JTpx4LdS7RegqK2889DAbvGv6a2P3khshorGc3rEGDje/BAkcfxmPvD2n4kdiOm5YRqbiue
aLWt8uQ3JLuOf/QY/7nhyUZkgYWpt21OcG5iwKHrNgWNf5JolPXY57gK3U8tpKj0GpV04p/WdBqd
23qtRflas4z+4RmMdV9Lf4ymC/6uG3PNvFp94HioU3dibsfvZtN24gklVlxd44nPB4vKgUUseO4w
HPLOCO/dK5hfOn5aOtbWpbLj1bw2wpy3extTilMhchsWt7AD6oKE7Re6iRuJ9TCgyh1P5rzA/3L6
dL7rvMkXIDX0d9ZDvdX1jKioyf0L3hoR5iP2Nov7MCs3s7u4fTQMDEtCYqeyi1vOBtllmTDGRyMo
lnI9wgeFRX7IGAEuxsGr47lwiJcyaydgWmtgUXYct25eoTqFeT+RBQWxzF2OIiPHJj9kJIXDGU7Z
H/yTyWPgIIB2Te8hhtpqk2mfFlMQ3WFUkw3+wZksc9lOEzOr+bkUftW9Ca+G1RJNqTffo1wcxQXz
WLsmAKw0bzIsEHATRmHx3JBg2ty2IJ7uY1T2wrj3BDZ8P0M25eZnY/p+DgZqoCn+UW3wnYpzOi6T
Ox16qM0NyDDq9He/nJk5YXr9B9IHxlcHTzv+7IxaloikcXsc3OkA1uhv2WEeA0f88DbKKymrWkDb
dCSMAg4DK0mMB5gxtv8JkgxX5tC50Soc0hcKZlEY2TOEytbKc28S6bC5HioUjKjt1bZsQGJhX9WE
Y10oqxJfMd8z5ALTHyFIO82BKpFEImVoV2XkaKvgIOUFrhi8C6YGxaOisKoXydX8kt1v4nBWr2JZ
W8B3IjGIqY6eZeSVM4c8YTwH8XpSxFh94CjIU41IY4xn9r0Zex8WawB72zyOGLnzTQLsNohBsbfN
+xZPbWeGz4u71UZ4LgaL4UWWBbJF2iyYfh89GUgC6upeiP6zZ5PF0WK17G49fH/xdWjCuH7PhsKP
f80EcyPKMyezehnKwcUHoJfxtOrbrhp32v9KMbqzdc5AmL3SHGyGQX35GnCSrWcBujiGuMwZyeKc
sEKV+EShfFmyvSpJ+JI2HA4igbP6wRvzJryuywA1MzZtgs6eW2tMSrSlTKPJehk92omeVFhr7ikp
UHw++04db99HCg9S5n2IlNMRNRJ4wdkZCtQIb3Zp55ZxFX2ZYU71Oeh5+aC9gepjRdN92o1sfwb6
vTUVEQbMWZaQFYgx1IQj8lKZXnMeu7ZrD5CmbAP5FCmQT80StZCf1jnJKQG8sLjgu9NdvGFOy2s0
rNCT0KAHEWTp1P5SmEZrPvWoek6T1y6MjMryzwLB5CuG0cWNsMPxJ4fP0JyCzVzPceTF6EXWlDct
g3S4B0TEZb2bmvljysDgbujrxOcUFPOpyifnLsyn6TzOEQ/iAL7s/moIja1PPXmA3TWdyuVn50Ip
O4SbPWfHuR+b9zZp8ARZ4QCdAsCULx0C2XtsGN0HTBec+rDNebpebK9qn3xvyd+hKLfP7G4ldzl3
U/zbKudb2nTGTRCzz6NSXKcbu7Rm9L802eYPkorY1cpGDH9Qyyd3PTe/7A6xGJ3glMD1vLVBv3/B
9l/u8IJMYX10ERoJRhBcvKLp7XdGEIX3aNPm1Wix5tw6pgy020PXZSDklj/51ySg0jtkjLX8W8/b
sgJhRZjkkMHs/n2rKxhICc4LmDUxv4NHUWIasdqIf+zcbB+x62daXAelXZxyGiTmdq24DarMOeWW
Mz/kcWJ9D00R/MDpJvuZpcV4B/PReZ4Xi1UW+fElamwT/lLp3tlzX4THAdx+Odhm3N1hjSD+5Gzj
ZJgQyvxpWG59SROeO1q9byNs7+8x/RAhwHP+qTaj6jLYQ3T1PHO5ODi9/7ArO32NM88/elGRXWZj
iz+nOdydYLZLJrGjvRyx4GifatdhS82MdDrBsKvaq1MF2a9FGNaXPuzT5VxMZvcT7usSnGA2AgC6
qTE1h6ZI2FliTPSObYf2jmQhXGhLo2iewmHp+rM52lV1mqLagWhqZtMVafL8lkf0Yqc66c2j7cYT
xJDFvc/xhX30OOPvt2SEN5iu3herbsvLmMfkdeMOf4vbVgIncpjn+Bbu5pic2ZfEl3Bckwe8Jvvw
3FDBvcxJNv+ymyGhe5tCJvJO3vTdiS/ifHFk2OQncyF0h0l0HprHBkPWR94WoWQSb5d2GqqfpYHD
7dc8nAha5jcuoZwP/CPjzHyrDbOOb0xj8sdv0QqZyXsM5yVAxUb7vUX+Vy/kDi0Fqe0TgQxXTLsh
9JJPygAVYY0xpvYIXiNiyzlvK1Aw2r6hWp7R4BTDoz0jW7iFntNYt+BohfW+rnjf58cwmkPvNYHb
n4+HwOJpY2+xgYyH00JqcfVsmnaFQw+MUWziq1OxGn60OcjOCIjLnzNM6GESDXQ01IN3mLVwvpfd
Op+qOh6Dx8XMTSbRwjTNh3lNGO3WE9rJq71m2yeB3UVwMAuv/5TlEbpqrPPtNOogKEJJO+QmA/ab
FQmXIL+AWdGJfI0BkcaYtOYty6B0PuVj6W3/U1jfX62JMKtBXh66uFhBBIOO/5cAEcMInQ6uf3pT
z2sTurdYhAx+chcReoqhOt5zYxBeKek6a+kP25j2ZX10s9UhXtVH4dbZD8Uu9BnMKuQgwKp1nJtP
/57P/Fe3aMc2wfYtxLygSOb/ncG7jrJxaSbn2iuVkPKJXXR+eZfDMjmY4dKUxoWl2aRBzvwvDMIv
yzA1TXMV5YLL7MGmeTS+dCIzRHLEzRTn70PlspdUZ1cFx7dpVZYstKw06vIweh0EsUOKbtRJzxXU
Pzjhqjzwdn+b/Wv+75/L/0k+hM6+6P/zP/jzT9GAnCXp8Jc//udXUfHff8jf+efP/Otv/Odj9rMT
PdyNf/tT1w/x9FZ99H/9oX95Zd5df7rT2/D2L3841zLY/mX86NbPH2QVDPun4HvIn/x//cf/9bG/
yte1+fj7336SxTzIV0syUf9N/9Ptr7//bY9z/mdGiHx9/Y/yC/z9b/9F2Zksx42cW/hVHN7DgXlY
3E0VauAoihRpiRuEKKkxA4kEEtPT3y+rqsMWFSGFvXBHqylWAchMZP7/Od95bvLhx/d/PA1fhx/9
L3/vx9d++L9/Gr7/rwjIis8WTBO/OHD+8x+oKvlP8Df+BU+KXS9WQ3JydPxn08oh+79/Bta/4PNS
W4PLTr/zn//oW0wd/JXwX5Fje1RsLZtTX0DQ099X/9NT/M9T/Uej6oc2b4b+//7p/IyE0p9oUaOF
FEesCfWI91r8ygJNaBGb9iO0EjYNOxI5hVFtTeib68vZq+AaUgt/EFgsbjzYs5fxVmkT8y3FgNIY
29aey+A6yrxFxWVkNN1xiuqqv6OBjBV805azJ968kmZ8G3OvqgLGGMlB1o9gbhf1WNEqrL6GoSeS
b07tdP49KuYOBmRt5T1fxRXgHD9kHPWnJk4rT5Zi005eXd9aWDT5yinB9suNXTtN8RcRWy1/5/dT
/GdWDEAgMhrdCC9Q5PP4iK38mRWDgC5XmZ+FPxLKSkV3HIivco8om3oZHNc+HfJpS7Z8lf9VIVu2
k/3vP/7dMsjnB4Gjj8kOxWPE0O8hGygfwt43/fz7xVAKYlFrBKIIgXKxJ75UG/0uPQHDNVacvZN7
Ch7E1edP5MKACO3Z+bSd7pQRedFx/vj9l/zZN+XCG9EUIYaQz3FYD8uf79Gc5YadScf47htSx5ng
Zz0FSoScRc1T5cd/LU+BOL//3HfPRn+uS2SBbXumjVrv/edCxaAwZzjh95T6NB4IqApV/5nAKZvN
+VTkKv/QJNkwDJssa8G0/E8kP33Z4F2APMLwAe/GHPr5sjFqwIXFpv8d7GjQObSKTd+D86BBfu2a
k52TG1ZrgezqFvVU9qZJFaon5oOb8vsb8TP8hW/iwa4KPY9AP5+78T7SbCDOpljKJvkGV7jx5AEh
CRiUnQGMglPqEsqZp/L7j/wZtqMvntcUwCwiUjj3QDH6+eKzIEsqQmLkd+pYzPL9YvmAq/cYjvFe
7khlcv1XqbjrIA38IPBfESyMMtqNeWuK6Q9EK+vdSsYNiEyXWcJEdVhOw3ffhvCKwovEYJDFIAPC
bWYILjTJcPZnfbtVE95pF7lwv9jYiSKbwzNkGLqWTzUKgAW/uyWbp6imiAtzy2ul/YhIq+nffn/P
fgYBYhyxdPag6XpWwBr+CxJITUkoTXArb/OZEWuq0uRmmfPkwOGYpYNOF2depycNHDv9j1zQQv79
t/jlZmF8JO/Ggc3I9gqv5bslDTgeZ7/eb9+airQGY1uwenFCGBeTwPIbJ6Ef/5WipCy/4sloWFEJ
kEc5f8QPhiBkw1bEOa384MfhkGCOHW9I6BVt/Ydl5X2kKPeLm0QsCc03nrD/PnBrdqZGUOJy3noQ
GlSNi6EXlXroVuKDmu3ULR1fzghqbRduUcq2SxyW6wJvUIjkqo9oP6bbmsSq5abOumZINg2iJTzD
yjON6tGvI+IQoN9Rg0VFbhSL1Vyzza/4rWWOJbD7wzR9hyVlpfLBJPkRQFh6ctQM360YjMymw+so
XgOv9eBfCZNeTbdJaHnpzuEaaPVGspxXzwpIS7fBTaW5oFaiq1/zNDiE8ahz1Nfvh4X7fhXnpMtm
BLoglDC9kLwbFuVc9nWSteJVSGZRt6NkHbp3tpU5y43Tq4XbEXFKR3+czcvCUS2TU5dtWfAn/zHt
1sQ4ytqlviRxi/r3wNb1BmF2x7qKDqXy9ONpe4oVJf7hwBsfhSzo2eGtLqcSqfIJa5Jz93lAOAMy
/vDc5Q2BUvPsHA/nDcfQ1UwH/HAe/oq9Hyj97Ih2AFoYd6ePh2qkyS0h5SV+RcvmgW+eG43eG1AA
IRhu7ukli300Smt8cp12HW4l/koJtBiUeb01Uk6kx5Qc9PRLEzaJ+zKao+6PUj1gnzESDcUW5fe3
//0Szt1HpRxYHJ9glkIF/Hk9dZKlSa1IVK/YHdCNcP4zA9Fjbi3a6spBashC8ftPfL8a2TDoTNvi
vQ2gN/rlE3uJ8Xii2vjFWZUejJNy9fKHzFp7jv2x84g+K5yVQTiB7CIIDIih1ln//mvo7ex/0fDY
5QJcBHnrA1AwaQe8Z9CuDipJI/JrEluaegD/3SrP+NF2mW73Z2XfWDuZBG3+gC9SiysFNkkSwsLB
HtHDBgE1vc1gp91NlYT+EwreKiRLYqICpG2FJvkuHoSrGwaRiYDLJI4SK0XiW3qyZybjsEUuHTpX
SVEOeuaPwGg/wJgO6L47pXTm8fD7K36/roUOLyi2G1w1Vwtk4N3biiJq1kxdHzyPqjHZxHpS2mxi
x1WPW5dNlnvMrFOzYS4jh9GbDqedreELPaQdPA928pTQuOP72iRT1PKYC1u3IaF59aa176pR0ABb
YaIx65Kp1ntqayF290UGVsc0+v0lvUMLEvcJJYDXJqsaT9Ai1P3n4ds5DSX/orGfwyFzmFuDSPUX
GAxH6al7UmuQQrTw3ZJs1lOctVIvKZK2TfnVyNBE3lgzzcoOGWzZl1+rqAjcYz5VuunSLdTw7okJ
5adyjA/8mjPSrDQC6exFCPOo3y68L7jcP1zau10mlxZZjgtR2gpNz2W/9/OlDXNpBZVql2cnHfVK
NciOobVWuKK+DdgScdovaGAhv9mNfj/WRmvxQGY6bemyW2vfGtJ95BhqemaXKrkdaOIdRp8zrqwm
TW5EDDF3Qi7K6gbZnasGNsayNrAj4QNzePr8G2csjSGoU5dbMQyBhgbQJtCiFHIRC/7tfH/0Uvin
8Mt3czRku8DuCot0yLHT/GWra02r6y+wSD+NNSLcbn/e3tpZCNN8y8lS2+D/cNvfvY70R8IGBY7J
a8n02TX9fNtxzLOFFHPwqVcWI4SquQav8O7n/riFcFtvl0xGS/EHAtXCDa9Gkne+UjbR6/0k6QE/
IOwIE/RXEIBYDJiQ46PEVc4boEay/zjQlvfvL48t7SaN/iNdiWCCDbNIPw5ojfpBXCgkJGtG46PZ
1hpV7GF4Ax3m0+//05mT9NSf10QuXr8EWCQsIrV/PVGxHeyN1JyXT1m2+CAOSS+ig5ZMZlLcY0B0
5bLryCQRIa1GO6LtJmWXd9f4fZyZmAt2O8YNlhwadUmdBQ5963ZOv+HsNI9Tolw/LgN6q99d0NPy
sT51AadTR9A9twfDook8gQoXO63aT/QwxnvwxgmkQL82a+uW9FIripsG88S2mAclE/wvYUc7Mjs3
J9O5HJkM47lxCeCkcNGM2ZZyn3wsmC51rtmC3nxA35dhMyb/KcX3mqGLrLbBWk3ryrGWoSiu5nJJ
MIyc+qsjpCUn9mpEwp8mv7XzF+WSDBRTlMTzs5zbtf6pdxvlNkjo1KvSY2A7EMBOjd4kakzzYE1W
Zu9Tow+hOIuyrd3nxRvT0niOWnOeP83D7Ax3Rj80xiNvjEB996Tvy+c1GNMGYX/bWln/MZrXqjwk
OdWN/dq6pFVsorJ17GwbyLUHXmLVRdh8J9RCN8gZKnTLI13hNrdlNRH3dxySpqO5zjlAt9qT2ij9
e/gJBi3y0Rc2HYkfWdg4A3d5tpxQuncrcAaG9AqhFZWtc6bpNPgwRHCloiTPqtvGQ7WX7ooxHdB7
kuOT5vk+wTurvMcE/Wx35dOkSeFFY/KDSXMJ967OOd46cBahRpZIHVWHlM7I8sOkE6ZamhoTrZx4
FLnyPtPB9j1a2ehBSHSeHLYt1r0S7LoIvF8QC/ofdHWUfyBL1H9o5LmGlFzUWecM9lV1GqBT+FKg
9rBmnPbBltQNdI2HSxnVc0f9XjQJM+ByUsfjpfKV5ih8TYQLRDukH5AbTiJ4KBJo0RXyBcewBZ7t
JQrHD34BuiHadOcEzgBNWFa+QPdPjJXo3KrnThlLx5J9x6rdZciUnUSSI2Llnc4QooRbhMluKlgI
gIHnlpaBsGTpr7SMRmXaOzPNFs34EGUhw5hsZsNrPtsIslko66KKomeVhl23lZyDubP083LeIFvL
z/Qv4fuzZdl0XaQP6W6GZIGDQWYRB7e/BH861VBy49oTPv2imbnUhUkgpDa/Wxv2G4chkjU/J86X
miHIAAHSFQH/413Sa0cNggsOmY2V68djCTezvX9b1WzxgyjQC2pJhgIOZR8xk4bY0pDKRJw40A6w
09pO6JCCbguSxFPoxFtXdQq8E6nTDffLgGBzyKhzk4QJUEJ/5ZzEN0LD/BB4RrU5S4gvAmRfApwZ
r88gXnwO+tZgieNHecWGGJRt2HE9H4twLtLlJCmRCL9RcMv4M2+GufFEAnMSOVuXXjy/XgRYyszd
ZfQka3/SERaGvjgCcU8346yTvexxozM29Vw4d8xcGk+XW22cf/zvm3z+OSoFNPUDW6BW3VoNDbU3
uJcil4e8cRYu+sJYTwEz5OYTB/C0BUFzLuCDJBgYapy8yfa7IqV3SRBalXhM/A9RrVruEt6eStfx
zwmhlDmSEayCuehNb1p7Oi78DEK/AF9agcqIde18TZmdc0YjWb3xJ+u4qFCfzs3zoz0PDwRn2kwD
A5O/sfPORD7U0jok9RIAggXxJMpvOzPInlf0UGq45ko1TlmcB9KqFlxNJPQ6+rdYmPP4HAclHqOr
HzKtBbwIFXBC8i8t2ng32IGEbsriarW9YBaHVFe0kO/nqmVOnxOMzyqCfAzQ61rnXNseda6+eDmy
2f1w6bG09qi/ozummrxZNabeAdWrp29To/w0m55VRVxcvm9O7KWsc6zUOZb9Elh0y89jJS9Q5QSH
yy2PilEbnC7SWN4ALWO3ELmOZhmtbvXNZ3ZutAxj0RlDgxz8nKjtFZlO9B4qkhCuoAvqys3ZrRAQ
YcB0hlepw4DKRflFuMdyjpr02on6am7BErYm3oIqcqt63CQ93PErYjoUP58NmDpMnAkGwCfsvvz/
OQzIMyed8txRy6/uR3QMFAXgl/DpVoZ84cU/h/8lqNsZGfT8tVJ7dqBlVJtQ4nEMYZecrAez0SRR
fwVMW67zFxM+CuvNheZ3KScXA7lnABOJ3G7Ft8XtXcc5YhvgdhwcR8N8uzbUcp0exVKC+jYLkYQ+
a+fS5B8xN+pLn6O05xY5Yl5LrqhMp97b+aup8d+DdPXts2ahRw31Kj3Ez/XTsC8n/ralbH29wzm4
CIVlx893MJ74Q9RVYOsj8uGaaEPJYvEBPwqLHKLYXyx9hh09BfbpUmRBAKdjL5C4AmS9ugQjrefS
W8KxnKphB8WNeimKBI6+NZFiWhhD241z6AX4iEwmR2FDpMTAUun4ycI7r0fLzG3mrKel0jQddanA
BppLLb6o4Lx7NwCquMovCPTIabuekh6Vwn3kIKzH9XfyrAVY2/3hI5nJ9ZLs5qSAIbH3J+FVfUzp
wiLXGRpLSHxV6lgcyXkZapEO5F9ikff+Oaqq9hJ9zyU5tAy+850EZUgl2slNaEvX0+ohd/9Yrorg
cMlmmqrCKjodQJWy6381JqEzKS8584lokEfuL/lWVc5+lZ01MJBJvPpojjvr7RymRdo5acx71277
wfhrIk99Tna80WDfAbug/m0gcrMC+UJFciqHT2baFSlYSm+hm/444WN1OlBD+djZX/okpDRxkCVw
j2iLiqkvX1ZX2eB7FG8HaAqDZbWI4QKasqAFGOU1iS+whVp4LeOGoGkkYKS5nq7k/Cw7UVAgBr/l
aFFvUqS8Ay90zWhJ9WrC7l9P3vycM08bnXuWFLb+M9yVBj9B41z/YOJQnQB9R0tR/3ylmfNH9EtD
cr8iohe7gtQuPSujWv+Xy5BlT8lH4grR/+lcD9fLKcZFOS8SnZ9lI9N6UFmAs28zmUTNvrrLmqAX
mM6CqtQAvkEtnT4R/3DZlkHlXU3Gt2vSf7inbqmvrczpNL5ePsiTZAk8dQwV4+l8YoPjsAblpsBb
7H4szwtWeS40ojHWxWiDLG/9HaUPuzqu07pr0cx2Pv1pGNk6hn2Y6OKNCA5SHeeauTOfAeRdfy11
mnAXKzsdej3JBcAZpmSDKoYxGSQrKXCI/vqm1oGEFbNxf74h1IH1olcixeX3uj1m/pvMdkjp+UPh
692BnloO64Nr0lhFZWT9UlbGUMXmtBT2UwbKlm8dpOnMbJhaltnOcPUMqghl4y6AqtLf/fcnW31w
/U/6g6s/HnUXQIPIQ/nMxP35YIuCsTUm7GVPl6URi62eV5wDyHz7/Ue9a9Iwm8AZknLjUbLi/319
rP+vULYpLDskMlbz9xgxS0zE204krvuBWGg9uiM/0w9V5QVPuEUIxiO7LI6//y4/lxA802T86MiR
0Kcdzji3f/4uKBVsyrdF+hTRVfNfyQPQmzrofgFaGdQ6f7zPv36gHUUUDnySCSguRu8qqmUmTauq
zeSxg7Xlv6Ylb/yrAGSBLmueZvbvL9DSZbv/PFh9hdRuSXWx7BDcs/u+kDlXhZs2Q+U/XlYMQIC6
aL/46I28/ez24bgvRLLKj2pyliKu8U0yzbEwgGfpV4C9f6jKvU9oAKVJXzbi5RVEnkuJ7l2hEVah
MQV4jR+r86Sa2Ncxx2dVJqzreTjmPILMPaUdRg4vB7YWRqa/CDK9Tq3bseNkv4cF2Xq8yllali1L
fcdEZn4k1j16G86T2+nczxLnZfb3t/X9Y+TBuaZjenRMLAtT9/vH6GfdYM/GeH+JNFxZX/1X0XuN
AvoWKvf2f/88z+RB6v/5vv/ungUzuxE7NNX95bU3pxk6QbNlZW1h3ebp1//t8yj5WyGVRRZupuov
ywG0SyrRY17wutGvJTbJOnsyKCvmxYWT/fsPfNeF4rCHliGibc3nof5gDfp5JjbmkCXFLKJvJoTO
vweg7Zd6UyWhg3DwmsKxAaJQY2wHeSIregIbxOxWD/OymYPnYjJZLv7wvc5iiv+aQVT7woBJS8FP
t9Z/ySgzTTorQZ71B4nDKut3tjdrPYEyXVu1f/V400N/2/Yp1dFoU4MhtQgGRqkP5Yj3LSKadNuW
gtrNre1SPTAf6sRDjXhceLt77X0COxI0wxZYdc9GoyPgB5VhYbtNt9O2CHtAfGX6fR2H0qNYduvM
VksYUnTuyJU+WWbOh6TB9THfYSkdoS2yTfFzi6oGoRnOkaMCESJxZRSC9eyyxQD6ol+p5XljwB47
ZLknspVhfD4slKe7SSg98QFbDnf6RT6NNnBArf5lp9/YitvNJslXwb0Dv5hfYJzXMPIQqIwAOwrB
jW7KfqgtcJK9jJo89kVQoSj8u2jR8eLDBnPeipwGG70x7P8xbCT9GiZyg9oQpwMwgzsRtnxkXXIu
GK8xRSd5CpQMYWZ+oCJfFdWzw8Y1cu59NIyuIBreNPRxvh8lBdMLLDmaFpykMcrYmsIpNZSAPsEG
70/YJqgl23Qy603noP+xH6IuQsa7Szvf9bpP3kKYTfuJjoHuSbGLw5J03w49bYBPOVYDN40Z5wgC
9pnsLKvY1hbbxr8WDo99eO358wQd05uXIbyn8JWIj01E1Li9K5reMDnLMvXnYYsYi274rgGQ6Icx
Ds9VLhvToLYwIuUGExxusUIk020Z9QNcQe1nzTkPRySpbOc8M/uDa1bD9OajF1+Iu8F93ZAjFxB8
9LmhdmKoTXhuml1Wk46OdurfhjUrL777jHxaxT74tFOidK3PcwtufP5xHhrVaT+HCLnk0CUjNC1i
M2LTqi3WorQN+Bo26eybqTTG6BPLcBs+iRNWrc49rFxZmk5P3gm8tuRTgjd+dI656axXtSa0UYto
HwPpE3wZedl9cEK5dS5Ut4RBfcShDOqN2Ze9FZr/lpqQ4LB0AoULNR+O4ypFIbvxbkINjyuZjs0k
/FtQiKjV3Szj6ZqG3BeaPFe0ufqwFtUASaQDTwcLH+Fwqel1mVBPtuWKG+ka0O00584DNLhFSpIe
x1ZFcYZE9mOgyXilZuTlfZfEMIdTgDUNiXeapYd+vd4vJ8BeIzyXXx0CYNIg1f3Er7zCBJS9AcxW
CF+z5HsXldUBLitssSUC8ZMR6/0kzni/E+rP0NS/SfP/0FxCBNBMwCm0851pD+Y1mVZZvmnhLdy6
FNr2cuibH1iZko+U/4iXyQYn+m7RrOFEYgnrkRhvsIRCEwotOG+P/ehSMmApiPtlVtdOr6GGnuYb
JmfWYT7a0XKFhkB9621NRmxPlMQ018TEEc3sj3Dw4CjiDpbXdYSgIHZBMHycycjhpEMgstcPVrdN
AFR/NYte3JKFad70vqVHaOLpLmg6TtczG9I7yCfjFfVr4zovncyOyfmovlvTSeu/EtWGLRJMJEyn
6Uen0ZF2bq1f+76AJwlzAQHguvbaDlVBnETzBDVdrFM5X/vIhNONaYn8HkABCzGHInLmncq5dkOz
Etdy7uTeFsq+8TTqklrtizct30yVJPeuxfQZe0WmU9BpVuasuZkezp4dgRDNvchc+WXRgM3CpEEN
bVOVqBjKbZCnHiYj5bhf6S0TboTR49By1Ed6Xw8fZ6spP/ZkUpXbchjS5y5bus9yJq5k081q3iYW
aTPQTs2Knin5hyUTb87WrYuV9SGy+6zaNhowWsDQ2NCmqV8ajR8VYrQ+RrQBrjBPhFslzeTazRv3
ax/6821BxR4QICVTPjQZNokyOs6UKr31Q6PNN5VVRl+lwbYkDtlhFRgp+u7Bn/xyz0Lv+1uI2cFx
sFoSmdoadcaUyWe7bcQBX711gJrrf5VO8kzCUfG8dvUaHroTtLWr0x8LN+SQDYFSOzZyy9MgMZHg
kurouZaE7JgZNFg/KsWhYydpbVJA/M8R+dVvhLY5n8inad9GDZpVDPCYAEb7zkUacCAGwI67uRue
2CFiXZua8daQffm6muA2ncpK0FZREL7PFtPlXQb7ixdlHlLR8Ur/GNBa2Yq+gY6rObmosxy+/2hf
W2bj7EFr9F+orHUPEakkR0vjdmsN3gV23+3mQNN4i6bOMTiYhG9qWG/TJ/IT0ULuN+fE8rW7Zbx3
l5rJQ1Xqg+VA/p1x+17l0+xgNVdhc0j82o054KKRpHARXa0aJJwkmfy4arhwWEvvS7cCHOaFnx6Z
bMHdahkDKiTcfFWUeLf0qC1nO9RRFYfr0jiMd3Kj1tRoH0qK6A9ktohui7bD3Mup6L6IQcFGhle2
3srIVTdIjfD0GXX7KXXWiIyktJ53TlCGR4uu3XYk6/NDqDnMmZLGdyOxUZHdLmdW81LP7FbjQFGU
Dm91wl8w7MxWlgDfqkgkt+TipA/USap7w12alwokNH8npVQLJZoIMAVvAHL0HBUIKD1h5dfwhu1X
ZSRqApUxmXeIddRzbo9jhxe0ctxtBFfyxk1aGe7xkzTRdZ1Br6YT666bUTOtw2itg02xksO3gUPZ
3LcGHfubxegC7rVvToO87aKRVo01S2u6atyu/uDMrvExaKJcgKOTWbuDYScfizQfoQtW7ZLdwBVu
89iQjYemMQH2dwjguq+PS9hIIN5662HG0YXvPQqYOOV1yalaVjCd2LlsvVol4x31DjDh+FTTT1MA
Jn0Lwtm/RXAHUnw64cUHjtLDC9Fxawh+3JBC2xE3ZtogDDoS0BZce1jjm+LT6iwJhNll7sxIXdsn
T0ToUtM/dCevRDb2nnqKjLQEn2mn0Mw3EvxQBR/YjeYnfPKRv7Ezt/rYwl9YDxNHRaj/QWfj1IiK
ucH2RCX+LqhYTmMkbmvcaotHoc0e5AGW1zqxFwtIdXGEjGeDCJWWk19kOblHhsEtQkKR/MKvbErk
fct8ICmu2yprsbEYWKrKbssM/+qmbijUbtcB1MzGqRdaN4EqymOTu167S2n13ZU5hc64mPP5iNvY
CmM/NLOAolYhrasylYKGovKCZUP+2vLJx7V0b3jRHGzrInF7sgRKh2IaVbcXSxjy+xjBhHWkWOxD
e/LNpGNmY6JhC6ctNXTXEZOB3cj8xwXYVMDGTIULYGdW0oEfaE0jn/NvLEJE1e4yUYmNl3bWHOHB
D6CR7ATgNHw81snUQzu2To6F9vqk4/i6rln6nGbiNY2EV2w4JtRPE+qMXRLijTN5eZgsEr6kgRWs
N9ViV/dSW4bGTEZb0YkVmihCS7Gpa69+kk3lx1L6C17f3GV91W6jQfuOAtBj4MHwItEjxJaEZQWL
0srLxn2ItHMpQAIk4/xkaMJ9Y6D/0j4nC7bKR3EyP/VBkN722hGlun5Id2pOx+SKui+mKUP7p3CB
dLGtPVUlHCvOkaa1A6HT3pTae2VrF5YtaDu2Kc6s8mTSsu1k/NqoQB3W2YZObAa8hGMzGrt+JzDt
36MAhK0stPsr6icTI5j2hLl+jz0ssuoE/T+SRnVFpF067xZtKVsTmX9P6Fx3uGOxnEkmJV7TpZT3
vOV5+ed+WUGMZn/BySx55K2T7xUB4lsFZ+2lyFPrldrZvEd2Ex1abXwLRFA8GNoMN2pbnIk/rirQ
cqUc3PYB0VxfoJ7io/Octv3iaHOdOvnsgEIV4RZTonudaCMeBGdq1DmE0VDb9Apt2Bu1da/MnOC1
1Ha+Uhv7RnqvsafNfg5F3xfK5zgAWdNmgdkMY6CfJA77Vu0WZBC639yypoK2nPyEnrYWtlha813l
57QyKQfjPgT2m5NecbIm0hjBptidLIvOyb7oG3nh3VUCVyOx0hgc7YrvsCmwd4bbkt+7pYDFmIBe
613VvrKDmCO8NkxCq0mva22jFJzasm0ptLuSFy9Oy8gIp/Fo4NmNB1EYx7zz7Gfd+SdgfCzVhpQ9
8cHT9k0F/ZzXAyfPfasS9Ext4jm3NN/kjViQhWxkypbmdtbW0NIe5nzbnxyjuTaPDicfKZOSc5o6
+UvHk9eUnhr5AgUGVMrM+LynkzdVCz9/uCfHKtjU4cY9+ViNk6eVkEzD2xldjWrXXEfvhSCm6gv2
qnlb9k4fkxaGUVZNgfVEfyyM0PWcrLQnW+3Epuqa1Q9889xlGZGOJxMuOgwMuU42WcZWJVpLt5xM
u/Jk4EVTwiDC7wigAEryPh19miF1uS3OHmF9jB3JuO1y3MPeyUrcnGzFWL6xGHOqgOGxYfAS3L6V
Zy+ycXYm+8pJwAVaXe58rRB+Gs12NIi9S/a0vIBE3ZVZ67cRTkJmptioNat7BXt3Mj2yG+lAhdi8
0GO7SwyjN6nLmyVMKOlse8UBTDxUI6YjLIAItSO115EC+ec0Ld02jSemCo0Q/DSAYzfj3LX+sE/Z
qzVXKlNG/Vff9fPo7UD5EHe68zq6ZU8YqumewBop8qGJ5eIaZoGzD7aP9+IaCJ5UgRaZKj6Uesnl
/6jJT4FoK/qiWeJIZLP32ZMYsJ/O5VZD6JbBUIF+ezJsK5kFARiYbSDqsY5Tv2AersH31E3M2T+g
jF6Zb50FB+WLElNmwAAFKrcanGyTYvJ5RbAcDy/4/JwuvB3YUM73ZhGZi7uFs686mBL0p3havPKK
tnhzQgUmMvaqAQzvjaO4PDjtYDTtfotsxamTJ3jNIvd3PlLT3Lk2lSIJDiVRPrDH4eyQQq4SZIfa
CO3auERHdEfq+8LWXUSsmEuUs4kK3UM+BDXxNNRRR2qh2oQpVUUOfAokLa92YkIzE1E7aNrwdmXr
F+4SoyLreQNKOxJqY7ld5O6CZXXcA527+kWEqno20McMGxvTOagcxdzZoRepv5tNyS4L/Xomy13r
91EWY3VsgnmzgnH8iOVHLSed/HWUp+ODh771SCU3v23NxNmWtq/uyLFdwKo5NXIr0GsHRxjVUxHN
U3DVsYULNk4jSLLA/0n8hhwgYg5zKKYGe81Yfgc2kZSbBJ4lkEPeoyoenHV5xDc8zWwQjGrHDpQT
YlIIj7BS3x0AwNbh/IY/eV7ExoI8Yj2GZV568ZQ3zTdJpDFI/AIevNmsxshpRBZWtmM7Ifujyrxy
/J4as664sKMmD4Lo+hRDfQKIfF8rK0ReY3cR+Q6mS06Ou5g9iLU2+ELmmkvBMiCDuCWnxc49TqjB
0t/XoW+q2DY9NXxGvCBTHo5AJ7dFldGRFwBJAmUQxa37lJN3vXE79uF3My2zeUOgWrCDs1NdwxyC
xYx0GnsE6jhRI76wF9XHYKIjmkrGkB1wHvBggjk1Ng7quGMnqq7YKgpmb/BGJGMjiT4qgxxCla1i
71tiflh42LEbJWG0K1BH/DCQH1E8LER6a7AM968cLqfsY1DUUu+6HDs/soPxryWZ7vkbSyTpNc7o
Fo849ZM7hI7p91Ra3PlwWmcEZ4miMrKSDLARuTk9h7OnHibQmFwCRjT6u0HdHibGNHaD0oseLcqH
QRwV7XRlUbTI4wl1y78nx8UJ6JW9e2zcokBgKL0nQm9abOqN+dmXPVkbAaAR4kRWNPb9umxwMC33
uCLtPLZVP2LLqhok7lEOH/Iq9SX6sr5ZEXQC15j5ulGlxQ2chreiCRYb3kBEp9R0sAbG6egAHGPn
k1CFGUSAQNBJ+45NQbP0d44S6ja1rTGMidoRwR4pg/g0zcGAbnhouEr6+cGrKzOc1vjoAUkYesfb
h27YbNhTL/nGL5MIQUnZ5RmBKmGBdopyyQNpszZ+Y18IH+M8ErnYMet8t3Yzfyf1EMQh/KhFPDri
r6nPmp2d9ERtDN7yJWC1GG/moZEirroxfOw9wjb5OM/rOBDkVIFqu71zqsS+CYkgCN4iI9EZX1YS
3UApgXlQ5eX1TCLAA2q7YouKy/6Kr0WRiNYHAJlzry8AuE/4oGM1LUW/qWQ4JDuVEaXA+iud6qaw
7MXbD9B2yQrIxHxP5ap0KAa09UIaU219ASuTwkhBSnHfohExYVR5C4eCyMaX0AGSrne1VWSfSm+W
05b3Jrs69udx5kjAStw3/8PkTJShoc8k9yFxiJ87dBLpZlTVF6ev289yaNsNYF1qj2gitxDXRoZ8
Jb/ANISxUvazsTXYedxJhUGnp+7y2qTKuCKgdqximZfBh0EN7fXgdbg1ZFDeUhcIjkZihi9UjPOA
YZD6b8Jend3smv3jKBec93072NtiDCe9WzNrxC8ABzdBT5xR72SNH686qgyOWjQfGs8eq0f8rnks
KW7FkqEO98Px1I7ti3XTLG2Gum+yPmfJMn+OksHaiB5kaLp6JTynKvkLYbAZu547PIds9w+WSyBP
i4b8s8lf8TbGzI1DtP8Z10x4N9OmP4hxYNaF6isS4+FBKHNJNuHQmhbzYH2IUqOETmm59YH3gSTg
LeydmBC/G6poxu3U2fLfBcWOGI4rnWxcwSuIAKt9McLKfQIG5NYEp3MbhYBLR5blRNie821RVP/l
rhTUg+QbL6iyHmO62PiQPnOibWvxKN2+db0PwEg7Vvm/ebfn5FVW9aLu6DXQMmw/uGew36Rx93bs
tOY8ZFemgvGzXiHFXoZn6NST943wi7Y8Fm1YD+42caU5GHE4eu4kWbxgZ7wGdY3CoYis3Cdvbeis
lW1jaC75VpY+mNQrAO9UMTc+nuS96zZT+OrD+WZR6SAyzLCSAi8zYfSODUqDGFB2miJJcVFJIShm
G48uasHNzKRBiO56iDkz0f4wO2OBbEtLEqndrhf/z96ZLNeNZFv2ixCGxtFN0d2GvOxEUaQmMIqi
0PdwdF9fCxFpWRIjS1E5fGZvoEmERPDiAu5+ztl77Xkls92DslWg92mTeA+j/FeYJyyhTe3uJwM4
IbmX8Bb7/qlxiN7JSWUyHeo+TD/Zkt8ARB1kEwwzsYfAL1pDDhDDi23SVm8nEmWrT0ofRzJva1NW
hmOM0TF3fTrW+ycRVqK65QGm72R3X6SSbDoI4pgMpnLPSLOt5UoZBwpmKLpk+lr+ooJbnqLfj+d+
VU0wNUQroTI63D2vjCo/5jLSKnNGFZ3/e9W0uwto+ksNYpB5wUh5sFMhEW9N6kIETJrljOj+4Rf4
dRC8/wKM1LG5uoxKEWzvdvmfxQyZueIiSjL7e/HXLwBTcNdoVIW7h0grDXOxf5if/6rUMLmUivMD
rQLOfYH348MVOX4uWc/rfLQJRC5Mn2fSNr5aPdKC/04Usl+KITcfy6L03G/1B1FIFevVKslkPf4l
2ppMdORM3PVuLy3//CL/l+bwDzQHof30wP8N5uCnr99/Zjjsf/svhINu/EFl4jKENHEZO8ym/01w
MP7ArKfrPCUY8xne/xvgwL8RpkrWIfJDFYmRitrlXwwH+w8hNLSM/DeQAobqWP8Nw4F/+ovqxCaf
FTETOYuCYRtSjz///08aH/I+JAdU6ywVZHac8rS4mk+9QveUBTfVfDSnlYKiyRmr4tFwm/Q+i5kU
b47LwibjrvAB2mzuo6slANIsa2gt+E3GWlxtsl7Uq5168KDb2zaTLwUSPcpFx/Cg3DZE0oBjqqyN
UHjq/edUk+7IIR0oKaFlJGpBYGsTk14Ropi1QDoiM6ZSeT8PCE/nQq2IGtx6JVgsdTqKLIkJ4Su7
Yqy8Fp2lh5y0vkuztj9A35Eg7YV6GDKSIA6zQpNCT0C9SEH1aRVd5WlVoyY3S6/U6o1ApBOThlHT
R60tpXjepsatjjTFNevZqcv0NRnbLVCgsGweogP9ztLFELpr7zb0qWwT70kZf5bQG7HYoJjsB/Zr
chaULwY/AveMshoPs6y2/qYrGJs90/aLLdgWbvKQV8CKdggqmtfC53TWlddQoiozJYe7Mm5rTp3p
A9ENksw1iJd1+30hGAupPSW36RPIgnxxQgKYfEpSl3BEUwG18dISVbFGK4RovzUWeoOorYwtKPrm
W9rZ64+xXEVHNJkEVkNZXlrsxdh9hhjFrmdBRcwQW5ny4lRAA2+x/3LQVgZdv+2GDOvuhhsB9nBS
a+tnB6fMe65rRXtfxhaVJgbEGRmeniTtY0fs67lnlwzU1bGOqpiye4xTxXFetQlyH+nqVHPDEmax
TmdznSusVIg1RbVEkOeSmllXuwtUfPwWlXtxu9SNc+bGFUdNqk59iDsvRWowluC+GBFdNYY7y8m3
4NY0/joy1NE8RHa0cAh0bN10YWRvjBtw0Tpuub9o5XdEjihtDn+N7lyNZLJqWISMZT0lmmHT3Wxm
S7nCa1eVhyW2nDs9Hi153pY8T89W3HYxB91RTsGQyrGPYgeg8dHugWGfBvgjTxbAHT9TtiVomHsc
ptFV6Z13rT2xvVvt9VpV6Y1SVUM0IppCuYoz4wY651oTAbcplzjFtxghmlw/rWTt9IzlViyDWjPd
U8ytt2RwmAEZvYty4wydJG+wZtK+DHpdoMkskyeNtK+jnhI9guGKVyIc1ko5iEm2AnNrX36icyB5
hca0O7WdLu4XnFSv+6n4JebR6n3HVgAHkkTXNt6qggpESY9v2oMJaLQnel0VPc+sSKlcDeoBlLFF
oVznshi/WLGZPi5rJ24gsNEcnPQuHsbTqqdD1X0eJeSNBdMTvS4iQfHepXR3gBwqvE2zz3vZjdMb
q4IglYPWGhNHD5EJps4kgOoreT4RwLKp6we3rxdHI4asI0c1xBKbbF/xaQ6zfpUODP0+ubQNNCTa
bmrtrC8kMVsYL/3WVIQ/DDWaIXrXxkROoVLEdpoHQwW88BrAMjo8fHKNM/XUTu44A2FaSjgX1VXs
yE4bPcfqFiJsGAiNIurrXmWODZBARPjVarf0F5ub720ENBNirvJrXgyU7fP8REUKRt8XTo9QkIla
Wqr4QwZFr7ykpakEWFqnfzzY9ZR+bpJybIDM6fDLXwVS+frJpZyzXraS8/Gjo5fzEiFyJhnaBQnY
03setix0OYHQlm1mWcu7Pl0kwPs+b3ryfucqIC1qtmnRmNar7EyyBdWis48V0UmH0Uh0UDBq9TXd
fTbMZWiwcfeD1GQYb0wlKclrvfgIUypK4CovIpDEQNt13BtMz4vuspldfya+03lI6y4J1mmzwj7b
LUxEFhLF5kq1Ptq4pV4MY9Z9DPVMvRRjkwEDvyrK5EQuhjrU2mFhYvoECc6+TUZi99DYqTCIGmJ5
jZGpBsZFASetVG6l1c5oDPXiuDNwDysg0pPazhnV6LqYX6dV4m8CMouict6YXwzVsU8nklNZzuFq
dNv6WPQ7ucgtzTEEamGQvlmV5Avpi37QqZ17D+KpG6HFzA+ZnmqfzaJ62NSRKNGkkmcqsR+WULRH
e++RIA1Atl/jRzq5actMdc2t6gpXjHmIDfvbqBVd/zVNWInPkiZ49514zqG5wEomMrfIbb5wy7aH
p0Wf0tzHfGisL1llOQw367qpIduZlaB105ci+V4AqX81sa4qzxa6zeSa7nHtRHGeK3HAC0KRNfPI
wLfTmY2BLkdBIrKhvl/stT0QKFFCYYKdf2MV20I5Wgut85Dh1WvEjIrMHo0knAsAkAEjRsFaiv9g
POT6sEL9o6ZdEjeHa+lW6x0yF7GFRi1VwLhDkbsnAL7QG0DdOUbE/LpiHpGaNAoYFZdG63w15aYG
3Sx0BJS8nffV0NlgaQvrYaReN/2BOVTvGaJevkHlm69pt7ev86JssEyzsYhiBfZbuLvY8fU7KjMi
cD6vExPkLAE8zjbDlBn83duQmml6E+MusaO1IkAeV2YGtgJ51XVFI5JpdJLt7T8l/bFuIoGrvlG3
7AukBKD13x+w//9YaLfte43Y4v19vLy2/wOAaNoOwPt/A9HOr+3rLwC1P//+X6dolN9/oEfn8PHv
07OuQzPjfMyZVjNRaP/79CzMP0xGGRr8P8ZVqu1wsP7X6VlX/xC6bhsuUlEXBx2F0n9DQPsAn4C/
YFAK4ysyNGpilZH5r0UlzcJJrhPZkZSCdN1Am3l5EQsPohLDsEXbfJuGHZMYOqXufENKbLwe+heB
Dq40LXQkzbVUX62yY3gq39t9JQYZT1+W/KgsiqAE3JAN/BW1hRdn964ec0yy54CVtPS3RanARlek
kKlm7JcZyUsc3ongNfNXkVtkDuLAI/+7pweNn8FrGTP7wK/BeLscA0vOkxmhrHB4gjrXoWCtFXKv
fsdi30Imu8pyCAVbr0bVqpQe9G1se+0nXe0GXzKtwH/lGoE761+cZn0TeiWObmFzbinTMhyaqfzC
bAdP1aDJI87QQ3GX3yG2P0INv96q60QAgyzUk7tdTUXyQNyFc7Dnjt2MvSnAaqCEW5I8dyqdQBzA
nKPfqD7w55yN8mDrp1W4vovMB03f5nrOKt5kUbcRYa+C/YE+02Kg3zNRq8VxmCSnuVaUQLFzk1Ei
xQAzoQZfkaW/0SnJOR5q6k6mXQyI2Auw9Q6Zw7HWSgOk5mj8QGvQ3yabdIJYMcQzwUKvlYH8qLIL
EQrkKX6VbPnBNarv+TAAYkhiPRx7VEKr2JKDjlvdB2faw85slSjemjd0V06wYfEMu4zcePCoJZUM
E8ZemODAoWIz0FCzSzUPc0h/pw5crdf9eBq6x7Hs81vadzaTd077iDfT62zCPayNxTNepCGwlfLb
VCKPJb6JpvoUp74+5TLamPs+Q6vTQCFq1U0z8Ngy/PtaMiT0IKbnAXiP9dqg2R2SBvlt5wv4crVf
6jIZuI1O45tYrsMcHbdvjzKN9NL8xJfH4GpIkvMopty3O2s5YhC5X82hBtNb4ubCrehPiO8+xYWd
HACTfDYNtYhENTYMe3REY7IWgTPPw5nMuvhOHWMnQmUnrmoBR8eYTTscae8HHTx6pLemy1bNcewV
y6YdrtP+kMtCXNldbe00IIc5lLon3K7NOR9q+wSdCNrJNFg+eQgcoBC2QfZaBRtKBRB66Rcv1Sk1
slby9c07KVCRCQI9DuVZ3iHhBJIw/SAmbrpUlkGBOW62HhZz3CDJRKTg2FGmReSLzeyKxRYHHA/S
W4UvMsyI8wockjA85C+M2WGdBLqr2BGhK7yvGsKW0raArDJGikSDxraMN3i/AlEn9IruGd81+CRt
c32pjsNBt8v+ShuWPsQXyhk6oxgMUCOjKEC7FXEfYH9ZG8O0FJlyTgInh/FSntJ9fLkrXogKj5Nw
TBrjtHAK8AH2gj9gqomm0BBeMeUIpJPpc720rU/S7JNFWpBHUseK8JJVrF+sLwXIhMPSUFhkdvbD
xlMWjNMs/dnk4yhypVJtgQErCQdOetQ3qc2bLOpkDhAVlwik3TwEXqF5WWbB5W4Uh1lk011KLL8n
tMprYMqFt1FbsENOsRZi1JEe3Dgk1E3Ne2LPDDeSZAsxtwK3BSKzz1vQUyVrwuEze51RDnlFYTfn
hI/rFUq/Ro7aU/kQfH2q5PayD2z8nJNzoE5bSkXPWLRgpBc4BoIlptP2cdJLK+pyiu2f9rZ/4TR/
xmfu3b//a1b4a+tw6e3oFruX5pi7+eqnxotSt0U3G319Z7vG1S6kM3kT0OEHrlJ9jmFQ+HDh/4nd
xn7760XpQdEFpXUkwHYaHy9aEHChduRB3Ykm98iW8mPK5CL/PpL14Wj4oIdPqhE69r3B+2QwlPn9
Z/61I8pnNon82jF2KlYcwE0f2pRFS8a1FsfqXV6D9fco9P7hpn5o8iIdU1Hk4fJhcKkKaDO/3lQc
nC5PnW3ckUfzFVnMc2cI6S2jcfj9B9k9Lr98eTAzVd5LB2wBl9M+tHa7sspttSvNu5owyHUK5lO7
lEGaHn9/mb/dLwu6qwXEhaYuH8368IzQ3Imbzu7cO2L3kJm/qent7y/wH+7XzxewP7iV1solRovx
991gXPLhJhf3efX6+0t8aPzvXwnNzb2JSTNT+xsldoYsoYyZwJ062346XQkc34u4V8WPNn37/aX+
w+3CmEQPnPoH7s9HoCe3q1QZN7t3HaqhGlzM1X/78/Hl2fsxVOfD0G3/9enS465nbtopd4rm1VvA
QeP3P//vtwqyI/hIkJimZtGW/fXno5nTkXGSdGRoQTVGbhqpKfoKf9bC31/o71+75sIPZBTDpzFV
sf//n9aenPdnk7RY7x13jCZl+ETs8Us/O99+f5m/vyUaPWr1TxYRkDhzxxT9dBmbFhKt4DS7Jy3Y
2J4SpOKafEuZlP/+Oh/vG9IEqMaaxVeCp8b+85T+03USg/PUjEf+Lm0vZXk7yQhByxr7g3L5/YU+
3jcuhBfWpfNiQ5Wkdf/rB1rhKkFBS7I7uwT8WL4q2adC/NMa/aEj73CRPfxuf4aZ5mjahy9nEn0S
8wwmd6jfPGRF9NfucvceP1mtTufKlr5j5n4eP/3+s318eRhF7NUSCyivDtanD5cFKUe/2RL5Hbre
+B1oxz98Scb+bf+8ZnIB3MtMNdjy+PMnqvinbylz8pX2c57fLQk93nGamktvFBiRFrv1CTUgxmit
hQeFGbJHyyiAQt34qksWcJS6z7qKAaOZzMYn+M+8r+pqOq2q9Y4pILvL6M/79o7kqA3VDrUJ+hS8
UZK8002jJIMHQ5YxB+SN8RvRBI4RDogG0cXTq5sIB4ospsFYDMz5HzzUf39k9k+NIFQHwszg4MM7
UMSYTNvOzu4a9YjLyG1utOKvhsEvePWfTxL/4ZvjEryz+IbxP5ofNqOyQZgxM1y5I+OEimbyf/9g
fHyL+d5MndM6+pi93jY+bEK7ohFTBze5yS+p8UORP2in7o30f3hA/v4xEFRjOQebbiHRVT88gENF
KLY7d8iJms1zHm16b7//IP90gQ/LN5ZWBWUrF1hgXBDXOQa///ksbvsC8Oszzq6gYrjXdUa/jON/
XSDwnOR0qjr71i4w5pV1rfm6XWTHUc+XIwlVqFA50z/r+ZD6I3vMYR5yDegLMwweX9qutZYUF8rq
ZOqmcMmn2NsmF+NXlr6hOrTuXPKhzmmZx0A7Zv1FxQ7jY+BxCG3KMnHqoXtd29SqtBZm/UbNcgJh
ZLX6iL46Ao1M5wp2hj2ixRwa/WSqRNHW3JSbqRmrxxT3xGGdlzLxUyP5sdDCPmw10MizbbRp2JsT
JX7uLPhQiMfCEFUEiQLVjDwskA/VkCDy4yyP2ajZ5jNxt2WEXqfl9J6O6PzbF5JtzMPUwkht2QPx
Hi7uDRxlIin2cLFmsfCmYUcdvAI97heD0AIvd1ciRzADEqjS0VgxpubWWZTugbDtJqyZlX21Ckm7
0W7jFDPU1n0WqPkvKYmCZ9tK+lAOtRsUZPeg+kvFt4xv9exg/w6seSoOZunY30lFnBmP2Mhv2hmQ
Dy0Tf3W0JDRwJ5yw0BonJTHmqHfWN2wkuTfU0wsdfBGIQo4hwwbLLwGaHPpMOkwWmc/p7XOS0vQ2
hgUQV1vn/uzkC+ajRAnGbkK+qIMGjZqu5E4RcnuBxVGHozV1/uJMGKWTBnNylbqXphTbTZdNNcMg
jF2ywqaS9CtywKQlGzfDsZPlaIBp9MhjMxVpqLXG7Kf1mIC9UxpaSiMmEOLBylNX6vQRnNK512yV
C+Skkh63enzSRvTxnULDfjAwo+mKCja0cwADQUe50hDBX2v9rF731mx6BYEdZ4505Mmgn4P1WrZ0
o1SH2txV8kgZWke859K8UFoyEqrU3CvVonlAFiN4ZKR4tylYRZg6vXwfqu25Ru90QqM5n1fTENdb
PBBUOLnbA7O77kpW9fwjkc63qdLg/BS9FQ0u6z0x6UvEjVZuEZFv8EjMwncSKz1qtVuEAHyNW8da
NL5T27ilvWKdchAhEcJpSg+bgYyVdEZQm/wzt0qeXCwREWBrPA7jkkYki1Q/0DHpXmvOGIQl7mII
htYV5ZNzwo5Xngs1FX5CzM+pbmjF453TPWsUZjTkYjrVPL4PeDQqsnfFYNz302T5qnQ2X1PMykfC
G/s0Idqw3EwOeza2trIYEGWupvS1RH/thcZ0ycCrg30SLau6AnlOFJ0KMa8OdPqSd8ApNMAbdCym
g/7OLmRM7lr36uBcDmtTvW8sonMB3o6nNJHNDaKx7lRgMQoduELHwnXcE1Xoet1vGlVuqxknzaoT
/jKyKa0Zt2DrLSY5K1M5T2xrGZAqV/lsePOV2zH3WDWZR1rSY3RhhDM3Lf2LHeXNSEOjP7RmZ0TB
ViDj9RwrtBlfK+szHZMbSgIAPnHWXFscqK7BU9KqEnUTJXyDHjl1fl4/OrMZuJUVJku+1/dzFmJO
/c7x6NMI7EhhxWzEVz1Z+sAeps+ztZITWcfaSaRNGaWDk99uBEgfM+JRPA3M0tlk8h5apE+devq2
x6qJ20O5duNFru3ml7PRBHMJbcFTdOygylhO930r3xDFoVuNR+eODhBNKtwLQWuMdpAhoL2sypKf
DGR2HiPJ/ChLxQ3nMiE5lpmhj7lsCkrLdFHmZUsbmtVqPkBYVTwUO5c1Ua0TImlaSKOivipIy682
Z2HCzDJ76AF5+ZxubZ+8LN7TyU1P5LAS/F1WbaRXyGVVOmweOV/NnTbTliNdqjzWTLku04SrOO26
71veuiDSFOUMxIkOQ+ZCtdYa9yyb+Fma7lfG/C+wSxvfylAraCW0R3NCblkv9Zs+qdLfdLEhQXVY
LIuy+Las1XBc6qq517p5et9UMu3xwyG+UC05PU64T69YFrvTiL3hxm619jZpqJXmIs8OyN4fNGm3
YbuVqLyBrZuzNh3rJLExj5jZiX4RJoW9dSvT3D2km1xC4NuYfPC23Wx9xsRR4b5KoM8v2Voz+86T
6rS6a3skRyl5YeJqI8onnDvWZX7HoN4JM2ygvrEumgfnTd6s81T5S4vM1euQ5/tJS75krbT249xa
cAqaeDgO+r4Nxqx3vokozy+VanzW1sLUPQyoeBv3/QFy7/JmYNSJSrVHzCCN4pPb5E5JWt2KqE+L
1TPSXvVmLO9g+RU53Vx7fhtgqD0impFBn3fiQNP3oSMFOAJxM0VaikJfS+f3ujFmb64xSPZ51fgL
HeqLkJNkPesQ91nM61BUvrduziNubY5nxrV6JLZTDyqlmsgcV7I7kAnfmmxIvuvTrATGEA+3jp03
3wjBxLFGECmOSH1pb0AKY8WtzfJAuvZwWlNd80mAza8WR+XWSc4RssnfcJxVRog62zCDCs/rfepY
K/duzpNDMa2Z7rGTw7IcZXYAR5HcwWHAwl4P6hY1nDFuGo4KoU3kl4/5ARuT29sHsiDzSK3SN3p5
yLyXTj/nivgy94RfNE3yTeVDMJsd6GavdLNxNsV9RUom9F0PhF3zCfBB6nfQQf0FgnNH6pg13te2
hGs7muqNBpbgygGzGcLLXx1U9xXADSFbjSj2UZwVsFnBsNjKXYOb1+OZH+6XUvYIybv2ZqjZ1x2n
GIJUqEmERhf3J3qY0G6m7HmmyjhVeyu3QZfjDab+VV3H5IrgWMfvGDmgY2m0SKP28aYJc2s3yT6c
hvxHjs7iNTW193n/M5t9wIMzntNhdKXfK457MRPi0CxGQlpqSxRYenlc+q58Z7ilca5weFkN9U3k
6StafeUVb5QeSeHIUAF38bhaMS5ys15Z+xSERnmhMOeJpzkoXQMsgqhyJhvO7GduqvoQFwbAnKvi
D53ehIOKUBpLFseNYVrviON+TRpyojAX99/QDb0Ls0YIDFp59ATEEV9N7OxqKessJKW592dr+gZ6
i8+sziweI0ljvj5Ktkxlmm+sEiO3sbL5rvq01IGCkuLgTui+k/XGYI40qiLsxVOfPDuJG2aaM3nK
TMz6PIkFXRJ9yVi2P5Rqe+8VAlwTOeyUAMPyeZ3nK04eTVS5hJqq0tK9FZ1DMBQq3h4QYSgz+skX
7tiFpp0rl5ySJ+iInTxyLi4uDSvPDeM0hDZQuf1pM7FeYn4hnQ2A9QszBZWjlan1B9gX82ECmYsj
2UwC7KlrJF09ORmGqWFtUL/WWlEeVzQvTKOt7mwUhjwobeWeu9FCQq4l3DZYUJ6RrU5ULuZ2EBvm
mAUzRZSV1hvhb9I3VBRPTi6tqyaezYNmdulnxaV9ilwaTfpYyFNB9q9P0BpUmM11r9EG3fRuuZGC
sClPCbquUDLGeQJHy5yxZp7ZsdXSO89r1EoStBPjitXiV1uW8x5J7KNzdrBF08ZHX77QUsFG3ojx
rcawdj1jyL9kpXjd7SZI/TS8FhVmdi8DBnLMHEIcOSo1wdaKFoagXYRLLc1jUlnjt3Wp45tFd7pr
lHGzr2MSeEA2nnsaaz+bbnoi6OmeJ04E6uA6tzlqtrsSj5pnLc3nJe15bIYeXEmu9Ke6N760zijC
OMXw3sf1d8zzY2i52U40ZwEieUfDMY0GK4DQvCeHW8ymBDpftc2mMJ3j9YQ1Jx0wqnf6E3zKLXKF
Ri3DjKene9TEEOR2UYOG5DoqjKkP5qmP76xymi9TYiYXFrr1OHWlcowRJkaim0oGNkzcQFZInt8y
k6z68Xghfzzx8Clbp2LtdBfZRF3bnhjd7mEYDPOtAtwUVgB1qVRa+VgBPGDX7KZDZbfOY8OzEjra
xI4kTDxftaObJ5Quwlcomc7Ix8zDMPAadpoYwR8432s9scKuZuBLQn3KFpOmAWiPJOKUYIb1AvMn
BsXvC5G5wbrpR7hipZ9ljQiZQ7QXVNS8sZYMp3W4KSEbrXE6Mfrrsmjp1m8FnRwvz9v1mDTJu1k5
28UdePbHJnVPKVapG5Q1oOcneD3wYZDkiEmJUrSDuIL0xNfbQQ8YcaWADFBdfVqyrLuNY2CpeH3J
55ukUI+yc5M3Y1vGyDBG2BJbyjy3jfNjiVTwG9Dc7UKuIMTbQpXHrqzXO8A361NeZ/q526Y1IM8q
99xk7S5QTsxTj8IRR+rkPpdwTT8rijZlLIHLHKSKUhx0iq8DY3c7zFzjwUxXvJCLteA+js3iwdDa
Y88RvaVjZdID8CjDmt3flp5N6J9PudpxxBvq+HliFBaxftYH0xjmAKiE4Rsk8fj6jEDO3WTn4T+M
o1bdPlGOwbzpsXNw5zAnxBzxjsAJmO5n2vxaD7UVovsbbre6GT1DW/NTplEvq1rylnTuJ6a7KJSc
avCAQFjH0sAIjMo/f7B4lk5W3CUHMbB/cVDNkbWK5abbTBFpxvKSDQwOa06XYSr19eCC0A43wOkh
0eCpD0mGAyHgJW8ELX6GtDsEmcXBVF1t44Ky54eVt9UJfc18sJQN+lGmVVHPmhlQrN9n+PRO6FQR
a5Zzf2WpSxFNg4bqIZ30axs5gE8lnN5AG+7va7AQZ7AyZrhaEmZBY2lBSR7jEfYzRlz48AK3D1Lb
2pIbUysb6dnWuC9tmr0rjTp4DRKdY6WQzl4o7tex6iZi7sUXC9nCsVtrDQWbO1zpBlasRLpPlFvM
9ydOUvhlkIxhS+Nr6TRUXXXjb7EhQkhOEy6OyTzlutL6QpcsEo7BSpBxX2qRaUEDPwqlhKYy9rGQ
JmyPSqZzLjPZq5N+my/A/mlCDqZ7nirT+iyyeToA6zYPmbvpvuia+RgjTcMsPLiHhQgGD2lnGyKC
Mz8vY6UHZCMl/jxr35EcFD4Ya3END/wb5Of+NBXr5Bt4Im9HvPOQVOZ3aUv3Zm2VLsgZMrBGNssp
qeCJELQDFUTJa6Swtnus9B5OFu+zD9K4PWCroZ5KhXOepC2e55UI3SXTzRfdlc5pLeLqgRuXcMuX
4q1bYCZYRfVVTMbCemXc8J5Y1w0W90hV1DHUR9P0SrTLnmwsI+gb6lOMMThia70KJKbUSDoUclgZ
Y+rSbAynsYj9BG8XM2OWGH2miCZEmcmxvQ3+EsvJs6bxHV4IbaJWWsGg8jwIJ3HCAe/yVTzL5Ohq
9RhggMjPQMGKyMnyQDBmIEpjOO0C7SMvhp/N4oRGwLw1iqJ6VJzN8tuxfSrcPg5FDQwKuKKF/ibL
o06v+QQa0TCq2cyhrQzi1ObaM9x7OgYc4UCXFLvfBtd3WaV4Zgp1vrR0Ntmp9Oei75VQzdHvOqox
H+jyYz9UZ3rqsG+WA+0w1xNNnXJTqZZP6FX3BVaBeaMVE2ohtCOTzmqnlftJNRXFflAF2rMNSAuw
eN9kgHKJO9ZV2oM1J389UU52I38Ygzl4ay8LBOjolAdt24moFZLzSRQPTc4Zyu6G+pDOa3dCHTcc
0CPXRwDiydHCUxhNQFlDaGvjhY9Qh90iyotIZ+16iZfxNc+1F5QCo+8sYx6au3g+mSsVTb/k1IDg
8pB3JaV7nKxHulhU7xlWeh7j6hpORfvYJHlzy2z4R6NRPGldIX1rQu80AqG+dWFtHfk9Xb8qdA4q
tFDDaUZQr7ey9kzbJWIWONDVLOS33e7D8kYHpdSz4pY6BlLQ5CQQJbeCA5GyilNXFE1UK7N7LNqh
uUpGOv/ziJIqjbndkPvzs61X9rObqPrrCIsl7JdFetuAE3PoDBtWNS9mnrY2C7aNQy5O4sRvMbx6
IDVqT7TTZ0fLCeztcpTe/agfE2TUJ5u7dMuwgvfAycGA5J12344OShlSQThgxuQhWHkTKtg8ooTs
rmgancEj6YhP04n2kG9SHq2knKIuc146oY+Hmr7YXbdmS+hmnRFBmuORQ31zm5sEJzcxCKdE27cq
arvIznoILVQQVLuW8Dj2PE993xx19DcAdbhMVa/pPfQVEBXoUy4obIYgNubuBMjDQioylREZzciW
UmQPMSDzU4yf1M9zpwjkqgsUHJlFwhVznKaSbcgzyaoIOzBqV9oOtdP23+e4Sz8hUwenzYPqMcpm
I832JjLl4ozt0oi2lBbHfEiVNmAzAwsxsH3IyvDmQcJ7MkpCeKcSfIWt0QTAPsdpLqnrq8pUSd+Q
2nORdqqf5JASaOKApJg3qEyFAnE4heWY6m7tWeg9rnVVX842GPoDsQ34ptHQXuvOiHm4FKC9hg4t
Mzr7y1aqczDaVuF3VqHdEXLRHOeEfX1T6vctKaoTC62MmpqG3VbJ9Qz2gZ7uGHOOSMYSIb8D4QdU
LILowQViZirPRomNuLIVDqWGtZwRODXnDD33Y4fynh+cIIIiRgTI3PCN5jnQ8hJsQWLvLlMIYQnO
fPByDr0xH4+OdsBgmSNXthHh6GVLY7h/Ukt0Wyv1VLiimvcUhtinBJfpw7xijdcEURNKO3sFJyhw
Ae3qVw5uX8pIgs4byveSqvhLtenLdWsoj5ZNe3Cw410SP6vsD2iLEtWuOGcMNKa27k2U9A4YG9vh
rHaaV+dbf7f3+H13cNimdXt9n9Oxov2kMsI0GqBEGdrjY1HJMuhEp3yJqRiu9Z7eZFaUHBko7rG4
q0jl6dU95MWdWl8VuVC+Ed5WeIoYXETiBfdWa8l4legAG40vVxjKeoF2UUQKFuvD4Mr/Q9qZLbeN
bNv2ixCBRI9XEmxEqqM623pB2JINJNpE33z9Hah9b1SJcpjhuA+nYu9z6ggkkUisXGvOMd2rMXe7
JzsOkSZKHV6X1K1dY0btNhwLctXrquabZ8vwAf+R6UEaBCharfvGZXVgMToOYBGDPjejVWI59VeZ
okGrM1E/dlXh5RyIvZEs67S7KW1Dw2WRmmsNssALY5h+JV0KwVVRIm13hsKmXYq7O8xRIPnlKoUG
fz9qzZe6X6YAwwyOMC577vBQX2OKrAKgFfV7qvz+LhRJdWeUHGfd3Bh23ixfkjlsjyj56lWZFY5i
HxshwUQycQOXJu6mMCh1rC4qnzG0Gr9AY3gtK8XHeRBq6LI82m6tXeq3xeh/n8Ts7KpkEDSmMspC
vW4CgJfekbCmOTDY8FBxJ/124GC/pu2qrxptSrcmYdjXY2K8xcQmIVS1zWmxvuZo5OYsGleOH6m7
uiuib11aaredTZXVjrO5hquDGr6wQ7znAlOCn4lTkzgqXtcu/TKaCFEAErUErjPax1Y6wy2yqWZb
l838pWHp3rU6wUQcEgGVmYP6QhIiMi1RqyeLYR4Qqjey5h3mFbxsiGzJvntg/a5EGA93DgXXygxT
nLHxrAV2I8Wr5+f6L46J3+w0HG6Zv+mv5PEkL4mDxZlXVu8fnMgjW9tw4we4suYOb/mTJRbXgMkZ
QbneVviNecvCe0Gf7w2BwNH1pHcKMiIgqV3TzXNObTrnu6xixgqAK1MevHyC4bSOtZInJW3t2rXv
OGW+syF2d6EpxboY2wdmiPE+401Ac5eyoTeYjPcl7THHJONushMn8Nsa4C65SJyJcW0DlEuvs8Z4
R92eHTleMt2pwv6uhsXIqxYkIf4atJbk265UNfxAfgLwys7jXWcKTHYqE9o1Oc124CG3DRpWyj0W
byDOjd1zlqYHIOARAo6tzeucNNbvAocfnYTI/uE6oc70Ie/HO1k7GnSQGAqf6dLgyDSksUB5mLeX
wAXymH1fQJb+BYhZrGPfyB6MNEseJYF9z45lt+Td5qDMcr0PBMjtb9BMN4YLD+lVE+O815K2v4r1
ysxxnuBBk0kY83aS3Y9WZNYVPebhPtM9lqU3mP6BHYlMPreOv/gyxaIyd+1x4P24rpK5DJLY024I
kr4fG9HuDWeWgce8a8NhrKY5pZFgb5cFiDdlmEfVq2YH0aXFQKdn1P+pu8uLGiBHZExj4GfD9AxP
JDEYnNGgrd1YXSEdR73stWKHnd7DSUGQ1Az57qc29e3WgY/AO5ozl7H8A8YT/hcJn9IwmZupVL2G
+AX3wkjeRzOdD0wIv47+/OIl5burkQ9Dj9wzuzVA3RJlZG2Xz17nP+Ip09sdSzXbaRrK5GFsYUjo
tAteKk1Y70llTDJoI8O7DmFXUT7Qvyoxs/HSxyHSYOE6TdmcM9+q3IPnrKahu4EVoXa6WsxnmOVW
Fa6fbGfk+D8110OllCKXbuZw4EzEekFzkURmu5rTcdq13KKdE0b9tzgxk+sJPuUtMIVsWwhknFhX
ssBkRnhLl2NWm9QhI2vjMYUEEo4TK3F97UvpaBDgnMZa048DlBKV9VYyQt72omCOGOtzYIVtvPG0
OD6GiADJZoyifRzSQekAFHCicdN1CcYJRF3KimQeAu0m7vcKD9Amt/L0gQMZotfK6rej7wx7W1BF
kwUNR8Wy3G3ehtG2zPuZ0Tx7AMksKrB0j9ncVM77vDdDxMsGVX9kZes+8sCIQkcAKRo6AcTSeYsD
BZrMe5ifEu1bT+AFb/KY3ptZJRy3/foXQX6zwmhiYU5NDJ2Z/VKvmUWUrbgb36Er6O80uXVyjniv
P2I98zZdF0G3KrN2G6ftwMkhxwMJ3OemDTMGUNNgBGC8wJw1YB7c0R3XFkg96j+65GMj3zlrG9AG
ElSvS5HW+DkYuYjWhcmMZq0rpk56O30H4coxO59Hqg52eAmZCuUqWSvTjwFDHcpo/Iuyjx5571kv
4WIkoP+afuFXF29+lbd0SyoUC6kpOa8lKQNNGlBs7W+Z46b3JlOmTT6CHkh9kT1MnW9/xcY7vmiN
3VZBP9KD9aMM1m3fAMtTfYMfkBYyIJ2vdlPC4Cg4Pftk9wSV0RvHudDgjUstYXTjMozkQARGt3Wp
0knl0dc6A53v2gS4aZuUmkvUiZ4WwZiOr6CeQTbNSdle+Y3T55SqwE1GihDslz0SYgoHZeCd04UD
eBa8HdSQueUDdP0+j4bogLTeWjuFa3wlswXqfUIm0qr03eGuq5QdmOQlHZ0IypqWWVRMdhOWW7sY
jTVrzgxG0+iuXM4vTy7HpzUoTw9nmI3iwBPlFx+aDYf7aQLGaKGBD/Uw4BABuDYekkOuK4PBI9L7
mXHtmpgzd9tapthoQ9nu+DTjbtI6b+voof6lLmCt6HpoHZLJUo+ZJ6ynKMfSHSZdy2CceBU5tD9C
oG24UYC5L9rdAJlyf4xVU2wT0eao62V8IFiE+5EYFE0uk+tyJbvaxkyrpuwJAEXyzmTQ+xGHFmTK
cOx/KYxsWw7yww72aPqYTKG/F3olf4DepYtfc56h4TZwiMzbzRyq9Ak+VvfAkJGRaq9hJFj5pTBS
ROr6XWeEvAf0HjW+OcvpRD+cUa3edAbedCk50Q8cC/oa80vn5lSJk7ezbVVt/c7UNx69j24jNBKK
F/Nz0McuQ7vOmra2SeYNIuU7aDlL0JD5DpQbOigMt9vBLMiBmnPSqOjsMoYqF/GNZkMdzmlvKhfS
dmv/mFIN9E08zDXGG/1nTN2/GiYiW8DauFsoSatZL1ZxPywoDMLn4QhxWsUXitqN5k8ZhQkJI777
QNZf8k5nruu2tprlPUNFZPo8LrueWFH851kUZCzxeO3D5lmVZh3fZgz1aMPP+lWW0SYXZeZjD06b
EwHSOEm9zriXusmAUjl3PWXPyebgVqHAyfpd2PGozgZCEYpgYNs6VPcyzeqNqPeGZh/xCPLaHyYe
lDhX2OdNvdnMWYtLV7kChpLOzOJaFgY7NmHfB7MLy3fLpY0Omd48krrofIv7McFqkDWUHUv1RpGy
ZRDAwM6NSAUD6HhoRWsFPaOmmKi3xdyxpJPVbCfKVzQFI3hb6BQlUBtaKaZxx2zC+JZz7LIh7lC8
NyMNFOYcSAcyW2JZdrxhelGqbfaGsGg6OLoMd3mMa3VVC+02lR1CLDeuNwsNhQkWPpsSg3S4DU0s
jbCWsl89EJ6vYWPMpySRzoufQjLXEvBcqaaYPGTuw2AmVrOm9GwuiNfOQQ3IQjECCDAiprAYXJwL
CSvdinTCCqp76Ro3gG4P3Sg3dpcf7Wq6s8ziGVToKx5YKs5+82dh22fh3CJ5BoW2JKKg6D1T5vV+
pYOwGaL7eD3XO3/4S5U7kuoFPbEE/9pM6RYOxn9lwrEUzPLtPrwTbD8dTeDD3358UkwZenh8AbSn
n/SRY6EPXWaEd/qY3aR+H7TaJbrNWYCxi4jaQQu2hHG4/IP78/E7pN002ZFTV7eGiAR9Jc1Z2ont
cMzqFt+Nkze4frC/RpaLb5ip/22o62mgCs7LWtJkP4FozhxZ+1g/9FFnb/xxlPvRAmZh6FF3D9xW
vVIQMAVwSaAVF1bXouH8r27xn4+/sHm4v6ZpLo7J/96CzNBrNbp5BRORw0Zx1ww76ZZUri86D2pp
8DjFzQW55P9+lI9XXaTONCIwpOiuaS/r7j+KYF2LItI4tfY2cpoaf5NLwzQV1FNILObhhy7ovGSW
pdZFwuQLAv7yCyE+W1F00HabqeABOIxPdJ7svaQ1v7w/hxdc1HjWYN2tO2PpI2PWeIxpoGw1EWV7
3bZtphpJm1+hJnG2Qhrz9cSBb2231G/MR7tgzgXzJfLtMk7JQWFo/prJ80tvdEWAC1QFfFcN9UXt
7kttomuZ0wbRIlr9RV08hyP0hX7AcVlG8cIHFeiPKATZAPEG7kIQzFtHFeEm6+L26Mq23Eo3T29b
HpDHqevqW3dglRZz9ZSOYXsnSdY6FiZiK+9KqBBp0xhVqxBNz16pEf7JoN6oJvwVIMPmxR00tGfR
2AY10o0g0VPvCuT3gSKZuj2W5XDQrOwna9U7xb3H/N7p5xvXy8nuEP7wVTKPoAfdO1ihJ6FYjZwG
Jwhe2apPMJe5nv9ryuxsjfJfCwYStrZNQSepspvmsVx8r2BRktsMpcdJqSgluihP56up5oxJaLC5
gXSVH3x/iuDh1kI+YZC0N1YH9JEK8M1wKudqXkROE07eQx4KpwXrQWwoww64ufw7N3EGpRHpDu64
VI42v22WXWnalDw0pSLRzRX9xiwVSsW8CX+SixVvhvpOVNbGk9iaovg4EZG9TmSO5VIfyvuJDuNP
wynoR4+M1tQqdWgChzOC04Z0sSukOhNAQKPaZkVWrNQS6OZrMEh4YdOC8SjSj77TveN2ME9+Quhw
486U9kJLbsVcZlezCXQ3J5B7x6mdamRKGyyIoa6tB1jHp6Qpp43eVIzEvWpCG9PbobWF2KrkSoAd
P7b0LQPRhvj68FY68Em8iTmCM7/1Gv87GL8iXcVk41kr11DWtptLKuJYSXDWRtx9RR/O29Od012b
TkB0ivaV4Yl8BmdGnydF5IS3IrqtWn0MkqSWN5Vr0/3Xej2YhxY3TVwC+rATUye5Qy9PpDlMzZd2
LQ1j3iEnxQhYx/GzZ6p7rS6vJcefPg/zGzl3SAPjLEDJV75guTdf6yRKH6OqqXazH8VXSuTDoRNd
fOsPyrumdqC5xyeYGYhk9sghwXWOcmrVBvZa9aVEk/hcmNQ/c7MHVFEz/UsKsZF4ChgWueNJdxnn
RUX4rZ7Gt7Ax1Q+t9sJ1IpZhIq1K71ZDVIKM1DaZ+kU0TpgVr7ENZFf0iocDyaUTg6uOYz8IkHmH
UN3b1VUXipXRBImxyerAIWXgi9ejLSXiCAcdZQq+hNpfkHm+ZjOk9ENzy1jHuIn7KTpEjvaufIPx
CCkfEQKjoMkQtvARwl8IadR21KIeXVvdwQDFnz251a+p5+jpQLBZR9GiSYUCvM+U8oPeNoaDwRuG
Ww1/ViuE8UQkUErJMn53qN7eBQm8hyh1JZbhwroB5lQfNWcqNrNpVddhOfQb1Qz+ddlkHO79qlkN
8JRWk6Et0BYMnbml6Be3cxJdSMc6qyTATJn482xgWEwacX6dVRKAVe2uSHA4sZoqd8N9+atX/ae/
fy7xJyobBDB/P8vI0liHavfnv79YKf7zxvJR9mPyX+yFvCWoxM7ek7CLmjChkLm35/DYxtHOtrpD
1rvL6KIg3ydEYXXJ0/i7a5JmAu/LwBJN/fXxLUkCelhHTivuwQe74wY92nynh4V8jCwFLsRzmufa
Q9RZoPGXF+qC5X78+30pZihlFveHxYiSmHn3zJGma2HqzSMq/arYyWGjZ9s2vVBcfrSXLJcAYmZg
/MA5gbHqH9vQf4qAomOLnyAJ3+LiH9/rOQibTXepPrt0kbNKg+zmknAkLmJNzNgCxvemXJMc8OfV
cekqZ6ub/lGWENPl33L0mYfb0FgbCCK7v3Ih8oPBkjP4uajJ+bkM/WwNIlibJ6uPJS9bsgSicahu
k6mPLqz08+/ie8LAR2laWFApz87vfJOKhpSrar5nyBwFHQT+XSrJJYEDjWLSyNILK+1jBeoJlPQu
1r3FncyzRRn6cZWLIbI9xh35qYy/oEKfh69+Q+/x3mi+hrJA/nnJj/bxCy4VOxZIh0jJ5Z8E1Z8t
7bQl/m2aCoNBd7xBgtbqgS4RJGp/tyV9us6ZO2vAJUTvYYm8mXvvTs7etCHhNHz9m6X3+duc/Xyd
l5UIp/k2S4BYTCfvTUPF3k0X7tL5/r3gAoGemLhTeVr5n493iYTrKlN13DxKO8MtX61F7V1Y3mf3
hTOmy58XOMpwqEN2MT5eAisOKWZ6Fj4yZ6czTHN0cmkhX9h1Pm5sy0ma7dTAh87eA7/HOvsihRVD
+63K8qE1gkWJ4gbTJZPtsoD+3TuXS5iCLdNzHGS43OWz3QBftWUyoqseYJitpKmCMD7U4z7hPw0Q
hf58/89vDBezgNHgFcdruHj7P/5qZtVllqe68sF4ZbheP//1X2cTwJDKCQCIq3225WiD2fpzqOcP
uX7FEUn/uwYAvxR+Vx24D54avKfe2e5MiIQFk8LWHvrBX4EDRCrw58//+W67Bk86sbncDcSQZ896
RcRSDz7ZfthO6Ysemyhuir9z0jMjBr5q4pFkQ1mqhLPHPGZ+YsL6qU9uD6my34DGX3MM+fP3+HSX
DZYUXhFz+SZ0S86WVJWQ8ddnsjl5OyfZ0LX///vzZw9F46cW2QL8ebPfuqQ1bf/858+fbIAT9GG4
1xSAZCif/0RjlYdSNwZ10u1h06IB63XcBi85mvs/X+gfK/GHR89YJFUY3FmxtKv8swVVKDCQ6Zya
JydrTA4p4lDbmB5tYsOYweV3i8yQMcKxafD+zSOlx/CCK+rv+k4sCRfViGBHW/ZK77ypkirLhlg2
9g9L7teu0P72qVn+PLsXj+OCJThvCAqtitFN2f2Doc/fbWV/hYT059/x83LD785bGZoWzUfrnKaR
iaaKesPrHlJ33H/TmCz8+e8vz8SH2/TP884bkrVsLbXmx01rBNXmIDxk/KCqgKSZI8OzADsR2Z7R
VZOSGKUxavvzNc/6qJ8KjXPkBYrhJCZzMoemVYMIsBJS1BxIgPF7OjRIDxXTKgRrB0JLjrnqThcu
v2yV/37n/3d5fPAeD4HhnrucJ/JBEEBGTAHhIPJ2+NrNiPzR2fRSyqDvQ6C0PUa2iUwGp0ueNAZL
Fz7C70ottnEqe3ZcSDBntYJMa1O0DLFOhmbejlp702cJGhFj/uWV81eqlbXjx9/Hsb4pRzuwa5ms
GL+ihiGzUHP2dbKIVMV6zL21MOojguAL+9BvPyC0cDYMylz9nKrW9RG+UZwEJ9j/J2cmbq7y/VVr
oagqMDE55RTUTvuGX+NC7fHbxcGATixbuXDYpD6uyEY1IrWSLD+l2LeaiclAwamERntuP/OEmf2r
11xr44WN4my/+t+i+O9lzzbeidlOXCsWRUhqKRtF1f8Yh9cpOtmxH8jxawjhNmvuUOrgQ40vPOX+
x8fw89XP3o4gU0osbnl+0qCGr7DHHjO3IvuV4CjbyX/0DqbdNiroEsR4J9AmvDHc/Zn1zqOduWuO
d9tqdq8VJi52oStLZ0g8CoVfonobYnJXuli/t+nObQVJE2rgGvWc33uLhINu5g4Y3Zo3qred+u4X
KRLTyi4i+AJ4MWnFigJrkOaQvIsDffExxWTBWvP8FdPL0UuRHHmDwtNJnBKJCqRzBKbJgonYRUgR
2HdEd9HcyZ6zMHpyCv0+TNUap/q4wniEfGkKhCoOXiU21lQ9Do6/9SHy0nD05tWQA6dUcP15g2Br
xUZM1G5O804kQVUaO3Jvf/aV9R2vF9bXod3Uubmuaa9JdKkIX5YoxuipkgQzJY3xRTTR0fV+pgz5
ada+ONYi5u3ITJp53AkPdtbRINBb9ddTaT2N2nANOntTIrdc93i8VRM9XNgIPr6Q/++NXyjigq4/
7JSzG88+QG+SbuJJB2HMCBmkmT8qdEzaYYyMHbmmGzvH3+TMOzOZj2IMn2MJgxdZAsM2ot+0Ew6X
Szvksut/3CGRujJt+qdagxZytj2ZJQNpaZXqlFbvNgdA7pOFfkUTz4Qu+MgptOl72z+ZHR2renfh
J/n8LCB7Yrhmc7p2lv/0cQPQUdP1wMapUXqtOM6IwbamZtQb2VozQtVR/1Ujhfox+y3mD7dWd8Sx
/UBcER9moesbLTNBqUNUvavJDl3x+moPFrOHrT6k3fufP6v5ERSz3D4+q0W5DIiGovwcNuHhx0Ch
aZen2r+S/bssv3gz8Ag/QW9wb6FUSbqbSH9Fu7oqq1vT1X/U0A/tubiux7sQIgqGm8D0vhcpCr/i
F8n1q0yreXaxUWfMFkFLROb1qEua4um9n/wVGeV/H5+JtGcv95rmz9leK0muYKQ2qdNstcdwSu9T
WUkoBlp6YYP7za5OnSQoMBgzAuc4L8TgPYraQDN4KjJE2gxr4neUO9m+1dz3sRjzO+lb401CeuYR
STo2AzlaF2rf36wrjz2MAxqVFG2usxOUQ6z7EHaNOsnqZRrshyKfUeFUK2TmfvZGXMiFl/znVyhf
mfcnjRubwZp39hBpelTqdsqPGxW+82YNc4bmBiBg5Lbx3i5H4zlPiYAhoR7HQ4u04c9r87df16Tu
JcSNWdw5kUnTO1SDhJVzktBxcjPbXEVl8SDbPF/1k35lRaT9+c6Fp/djvfrPivLIbLdp0PJEmMbZ
l24IxmFOsvzIZCyHDR0Kd/z7CoEf9t9r/PNQ/qddKd1QaXPfqpMFYBwpRTtZa2W/IGPGUAd4398U
Ql5NXXFhAS1Pw9muSJfUpBVHPhBBEmdPizKJMxOhxy8q/KfeI6Vn6J9nNHh/vnHi83Uoxx3a9AxJ
6Tef9/0qibqaQLj61Aj7rgmLZ40wewKBSAljvIcGC8DTE7yNq9aqt+UwU0HXG7RtwPRz9TCk4sJK
Wjbcj9/74+dZVtp/fm8A88TIel5NRXZnN+xOrBzk1mQP1Nshffrzt//8Qlwu5jLCpFGAT+3sRx6h
Es344rCkSXlF6MJm6Nqr2cv36O0vnEN+cykB4IfG49KG1M/b3nJi/5tQsp06mTw6dumfUqH8bZQY
vyKiky78ir+5q1xtCRRhvL/Afj/+ijCDO5H07XI1ii3VbHW32OTGhU3n81PPUZS+HR1qHaXFJyGH
j02wjcfmpOx60+Tdd0JKj8TxsAukS6rgNRaVC4/F50d+uSSgpeWhp1d99shrU+1mI3m4p3QeDEga
QjvqlTZ8+fO6+O1VwBdyaNJ179OhzYRzn2MZpjGiilPRW49EJlz47f4ZHZ0tdDruNHgQJ1s2NsGP
twhRuYUNbKa3k/8iIXNdDaQ7Ve+jxxFQoXMg1a84zVjGEkIb//7r/ffSZ8+YiVUn8rzlvjVqX4kW
tWGPe+jPF/nNElw6Ibz9QPgYHPk/fr9C4aNC4m7fuzDtATCZzg1u9fw4SyDXf77U52eLyg2OHTRF
GoqfbpeW9H5DXLU8dbY7s/CQdRMupwcTY+xAVel8YdM826NQwFkk+5iIo3SDVsn5tpFG9LO7sp9O
vQAnqxW52s2dDhs4Az/vI9/hUNGYF0apny6KupixGUZsGAELWu/j7xlmRobnqXNPXth021D4HHhi
Ynd6G4j9yO97SActvbRKl7/6n1UKVFWn+7j0UkEDMYw/2yHNitYJocPayUDrfaXXIt22LSiIrhSA
hZpI3GmuHL5woISbRKl88KImzdd1n5Ki46bYMo2Y4BC/G7KTVIAyciwL93MkqVTGMj6USAn+vBjO
nl1yOAmGJG+Mz0zbVPfPfqcxkX4d2Tl/H8SQE+964/HPFzhbbWcXoMr/eCMszMde71DrRI5aGTly
RLKayaSD1HUJEHr2DP3vUsjLaPrROuMefLwUr1oUO8SJnsoZA8Nbkq3y8dLI97df599rnDf9+iYF
z4La+IRpx7K+gGJANxOa5oXtgI7KpxW83Jl/r3Reo7ok95JMbJYnnfAl9Na+d5sleReMFWOABlPR
1cByu00xxh8by/hOZ1rbCBfBDxkiSaBgbtGU4v8BfJ53VVcCiXHeLIrgjC723iIGBJOmpa1wq1qw
eqLC+yVF4ezLwf0G/YE5sJp/pprmnhLEe0FCmowddLFLU1iadgtuxPD3RZ6BJKyjdBPjPdrWA2gi
tpBFlB+LlRgFaZH20K5q7GFYDp8zRBwTWL8Ax63aIVR+89o6xjcqynVUyVeEOe8D3oJNMlakicgG
BFZj4RybB+cnEjgOa0YKeYDm9i5PAdsRwktKR5PEp3mcDsWc74em1dcegAINCwLsAKcxvHUZF9Z6
qDr11Olo5W/AEUgYVjXyIOwpYBik1a6kAQ3ESB1/5YuqCFwbKgP7tQ8OBkpNaozh3rETdW+U2ZuZ
R9YGC4D7zcWQCoc2LXdFFXd3kaajBDaQZDFTwSqnt0PQeLmxaSS7jp6mEFIk8wnNae2Hxuybo64w
cBYdFQCkHHWVAsFfGbKy9kKE5Te3jZqdPXTVxjVwTfolsnkvNt1DITo/mLNM29QYUQOC9twgrPvX
xoqcdWF34heRX9GVUdvD81Q5BkboaewAaIGQmixiUud50ZTXKsRE45npRvadDOYqIpfEmoZqhejM
3pFRmbz5ftE+l61jBWlODBT9GDleZ0NsXBtR/qsi5QSBeeld9V1frlBbO9t6TsAoFnjZ8a4YACV5
+gfpja/k0YIOwgi90b3Q2UyFNPfKwguI8Ly+kannHfKhbve2T5wTqryMW+mIYxxVP1gX7jYzJvNb
NDtYYQwIR30XkayMupUUrSnbJPX0bgzHAZ55X0xPFdG1QR3TNFMxGbxhqMKdnYQJEQ+zvR+76R0J
uYaD1uN+eAVBm3AaIFVnUNYUcsadK0Sy8ZqivWocRFaDQoYrr/v0IKsVVHhMJF3uksoqjB0yamJT
msHah2UHzwuoBQr7zMR/NVjp2ky7X/WgvVaTzZGvdsMdwWfGbWMREk5hEbMvTu5XWDKTs2qyHF8w
+c0I+up512SEEetmI/DNRmAZZKzdF0PpHdHztNvWTkYyjvAvdIQbHwcAN+gngeSRThXdNK71U/N1
5O5ea69FhT+LYCx7ZaXu6ygSetTUuusC9fc2Y+ZLopQYr4TMSdWNTXlDGmN/1YQifAijWV41qgT8
T+b5nT9hpfVn6JjYFgEyFgDlNQN7vWVBYEnxK27yTAr8taZ3K9uY5ABcNTsvtt8cyJl49BDBpZX3
A3biApAn/pUsPTwsecj5olQ1sasjLz09uhlAXFwVoUe/FScoLZD43tP7MYhLr3iJcodMbf7r1rQ6
OxiB1m37hJxtJGcz7UkNr14S4qPSBmOrFq+trQoVVJ1OLoCPJVsai11xxB6UZwvHLqcxhco2unb4
r2vZwESKu1KCWqvVW6ThxAX8BV7RcjWaE101rVvbRYXvFKuoWcIHPC8mPSLK1ma7xB0n6Yj83wEz
6RGHrPVRGcQtYTs2BuujE0prhQawXw9R1T1GNMi27eK87dRcHmIPPXlfgH1wyrnCdT/T2U9JT+Pf
CO/FDMlHj9W3pJOEj08RAIlGWnzkmvOfCUwLVkULRA7deByDkkl8oj6IEPA3pUTDN0MY2+bkGtJm
LawfeTjq6wr/1FpW7ivpPSRyyPR9KJqfBIctWuzkvbeJ6FMd/MXRfCvCPAQ7xxftGR+uuD9vtk3P
xjVCtRZdB7LVTJJghnKNtlPFj5wqSSxzocoUrfZUpyMfs3IytIfkx1W5PiNXBd0VtYRjqbzGx+kV
5s6BIrEaKgqH3rIiZi4wj4p+QtEFxqB55l/kSczkiLdXEnJdsWM8S7fBO2RX2Quhos8Oas0vXafl
xwHL3mGay+gYQZavsMWCluoWnau7cBawpWlvVuT5QV5gYcRqiPDTj9B3+hp2Jo77gYh951BE7k8S
yKA/4uK9blwf8tjQaCuKYJ0eeDPiMeeIF9U901Wie3fGYFmbPsnhZfCcbCElOA9JJ4YdAqPmBvhZ
e6uUlRzqnL13KWivqZTTIB3jAVur/YtNiMxrkjzY7ki16Z0WgXPqJVvVE84K2mXcxgyKWNpDR/MI
pxjGMeyclkn2bZPMB6PvhmBuGuORvEKnR6rcdZCzwVbuJMJsPEJ+8mKFDW91o7SLN00BNVkB+sLU
ZdX8mPoQnZJxwfIaPY49nyGXX3rf/aRYIoEFDBB/RrSflSlYI8I6VgZeStCgVnoNvf+r29jf7K57
mWyoMORkywfYlileBmpAu6dkcJzJX8HYqY8ZEbz3toQ54GPwXbeNyZF8TPG+DOG4IHnqHCuSFJa5
D7OEmzBFdn0olMXsBXkOBrAoujO4a8waQMS7aUHWDSXuts2wHhULvQcOfrbinEXOJlOltet2EFDi
grxfIlQOo2uNW6M2k6sGb94tgZGMGiMLIm1o/cwrpl0NpsSD3rbtZhCZ9zWEPAVfLy/3mc00BJ+A
ufUgLgQM342vDTA1yEdoyfDczPYTcV74njsrwT8Tif4hh0/EmteLG2FhXBi07Jea2SDjBLliozs1
vFVN3s0lkuvc7tM9k5H5TjGn5/9MrN+15QyItbGAHqelbQp/Kgp444WPTZtZu8huCKbTQYBlGNRx
I3XqpahoWHV55a35qGKrIXTbtQUOynWptTVw5t6/w4vOOp4q/42ovXLl1ZoI4LT593B0vY2lDwim
RxLMIrIkV0CbY4yu6sUotPa7g/sQb1ZKuLodzrmN5XJmszfSDoKBNegnUVXhU9hFsEa6atylhQiD
yC+mjRMxVPOLmV059AhzsbW8283tFD3pcEwe6hHl4GAqMth8Zkgx0aFXKurDDcdJ9WQtFk3Q5d6m
1diBADMxFRzNZIsc2dtJT0+CpCLQcPDpbyed9+gUDdSpkBoyHryhJA+q+mniIoLCmQ3oY/HdZ8L5
qVuMwKqCkpYg1oYdlwW2yvq0/AGl1d4yydKJyESQLpOZxKlpru/0tkd/nBDWB5opK/NjIkX7VPnT
d6fRG0qg7n0a4aNNo1nf9LWhB6ku3kd7uXMj/TVHGdjnBo+MGxAXAD2meD+OTHoYSOGk8NjbVRWL
25iBzEor2FG9Vs5bVdtMCPDJbq1JjI9kh6u1FvNExln2PKCBB7mRtEFRCWdjoFjNt29Kj5905LKg
jjmb40eZdkNFCNAAh2Klj0O3Q4mN0yaZUkY4jtgCahs3oOAyTAJhtkE6hnWMeDxk/hS/x8kWnBuS
rD1ImVUPJMgn+2okuxUQ1XADu7r9zo897Yw+xc42gLzfJO4/p+Sq4WuP2ZH4pASXcxo+YS3H6Y5F
cVdwhIWh6AGmpfZY8knj+mgkovvSlh5YVzTNga8K7wYte7S1Z2omUzntPYQsDgE6ePtXsiytdJvW
03BSwCtqqtS++kZQ0PVIyKGZDIP5nljmIJ7sqpUmc32zzPYSRFu4tfW6fMVluyzGtIdM0Jgm3na7
31RO+384OrPlZpElDD4REWzdwK0ACa2Wd8s3hP3bZt93nn5Sc3tizoxtiaa66qvMu1CnFI6bDzOw
UtPGO//WgUU6y4nX8ihNXIus9u9Fz9JoYTnxNStN6Tt2XQXZmsgN3ttb3vXZpmgSZ7vipP7KGo17
i13ECeuQbNG6UVLe9wNTlSrKUZMN6zn9Jsxh9rt5b2R7egWLPxZpfNVq5EQsB7TWc5w4wC1b83mc
2GPBdpvel3Dsq0xYwAktGKFN27B5BTnc6m9EDclDMuuwDzWV394YlWTbQJbYpzljd4WS2sO0WHvJ
OP0AIxHuEnfk+bsMoJcJfJSmVgHumZpHlZnDhmtt7NPaendI/2xVu+W3n1r2aznNNmUc3vKwL10z
M7ESL3rqZdP9HGSfdFPLNObGZAOQmpf4XPQWBE7dCotLAaMq9RyAc1T1tsJPquXUMABLOC5FupxB
wIBt01Kxnm2tvmZNfhtguAWTZBdzMxhsWSq508JPgL5jzWrrxXAIfNKDxRaMJa8GSLssRPLtZI02
fqMMoHEEmPRHIoj/Z6nheF2Y1Qf8C2ZoOX18gc1IpC1ahQb42RpDDgSt+ugLNlX10jbgHc1WoCMW
3ightC9KjnGvJ4P1kIUtD3l5By6OaBdAezWF13YLAB47dB7oW8FOE90tsqxfJafhqHMDOcyI2t4d
3VZ27aJUX84SAnlgiuWxW1C7cQ/+QininhXIUGHsabA4yoHgCqVRAhbk6H0x7NuowOi9Jozak5xY
jVANlF82SZVNzaVe36QVNR74Qpy304SWS4J0u6rdbG9g9ui+FsIVElG6ooeHeIhojTaXYa0upB7N
c+Ly14kAidQV6HCtjMxNSeXmJSb7KmmcLF7Mqg8LUYrpVc6wXnWx6Ps1AfgIrm85R0YmuWM4Na2z
tt2ZokbL2QmW7gthA/5LhoesEMOOgNnwCSjdPso5VS4Te4x8Usm4LcD8f8QcM0fwBJmXzhmQWL5O
+pWiFvpGFcO9c6rhGdLb7zi17T7uR2fDRGw96fHzkGMkhltxF9H7tZ5pN4rXkfOFmqdWRO9OQ8eM
uK+R5vLf8/RIFxutRw08sSibeUkcZx72ZufDrCSr6QK2wvcaWl9sVU2vkV5W+14oyADUYqmSPSMN
OEWi0aDV23Ev/+JMzPusndGozmnu5yoT5roOyUtobLj6xdJVl67Xf6RhKAcwezO28FFnxYKNPp6r
BFbByHO/InCALyE/S2n1gZGjJl8tU6P0a1kwrwwmjGXKcI7N5DdHXd4tlpGoqxZgf11Ndafkys4a
cPhlxQwur6RaJYcFEimr2OXBVMBzB1yFxd8ORML6SOtiJKFGVIRRs3wwRjbuEotBX9rgDEgKNQ5Q
okaB3ZTtU6zb1jO/lLGRFl/LxCY11E2fIMnY1zNZ01YpoDb0cAGF9OPgT1lhvg9JnfhLnxuffazr
FyfN9GTTdJH9t/Y5djVO0+OIl5ojsQMdpIbvLI+RjogVLHsco15vwlwr81YPOmeMPNZtv9c2G33Q
N2xz2wbnJlHHbepYIRtx9fcMF+yV1hIoG5xpWxr00NpMPuJlWcyn0opf13TCL6moMJoMu2IrfSk8
eo4GW4PD74SHzq3xfAfx0JocPHx6ajzo+2oR3ZMYS+UIk8Q6wlGOL5aZr9sis/G9Qj+mX1vza2j3
G79ycyqjeiBkSJXaly1NPZO2RRTyWIp/vFV+UbVAvyIE4ZoLS/O9MrNwNgnHk/eoUIQXnJcnVPlG
TtWDlSisMpZQGUr4Ifx8MsafoTd+pDpfDI6brTKUMxdD0X0hdn9USYtSVnXTVjer4kJFOL7PJeQs
ow3jDRdG/NuVaHdhMWR3PAkXgrWW2Q19WrQty1Hz9EUUPlcZpAXqwkp73edp0Fcw1iNL/wP1Qbqu
Xle3bgQgO9P+q2u1gbucZwfOWnEmO1R6Zj8RiIoio31qimHm7p73bPC1JsxbFku2NmvBrgLAe1uz
1bgx0uKb9GvMY9v+xDO0GRAHmnGQJd/+YdX+3df6N7Fa05sDJE0pjf/hNwvZU6s6oT0UrPX7ILRp
xJmj4Q39HSaa2idrBQpsEMI8ODaHAh2tAdtRZsOnAGzB9BuglxIrWIs79XE0tPix7YwSvbRtfbAm
SWeKG+mGPy7U9xXQAcgYEZhWt9x3Zg0fJnzhmxKyo6pTqSnRoMPFqrri1vcyPEIjbIMY2WEQal18
BdbYeSXaw93Mx+IOKepuY+SjiWTEIa42wq8mwFpFmK67KkX4pYM/gOOnsVtqgIDHRlft/neJtFG3
Xcv1S4kHi4ZrPct9P5nxlpUT6FNUbFutg9DQ1coUMIWDq2XHfBz5hLkkMeV+ms3ArpOXRgJriKtu
8HOz5zKmxumesXhzccChH3Ras8cV8CmvlFYz/8bcqm/S7j/COo+PGjSwXdZBRJqT9Cfq5okfn4av
ud7dhWE/sCubdCEMGTl7DD1pUTU1sGorUx8Az/N8C2gHS+SoflEZfcDDaWyRnZgsAer1QWnn8lkP
U+tjXu1vq5z5vqicN2yR9tvKAgM1K6W9N0VTcZY05Uun2J2nmxQUKhJzV8uU5DbqVn9CSJq7IlGA
JFP0ucqKdzOtc/YRC6V+XZMe5QIdCeDxsg/DZz4MjRtfXjtIQKEzWFoNkFkS/dM6KW7LKsaD4MCA
WTjr8KBbdXrlVWfeO7r6nrCF+hDXNCUogcZgGa07xpFXJGxppp0mBJiipu4X9Np/UpIt+oZ+HMV1
HIFfKYe8+KPlSiDMbjmRl2GWZxub0xMVeOsZIpNvs0lKOgVjguUxxFKCpnbLZhvgB5Nv9kM7K7kX
WXNF36JHbR8uM8qOfhTnQdKFW3WQhohSP9hKJRUwN78sW04Bnh8oK/PUE49QWWnaMpgA/zPV5dbQ
jPist9UEL9aCjOyAWm9ZB3mXi/nB8EylUKs/RRZ3IAka7vwwbPq92RD0VBDX6mE4/BiFo0V0cdmC
ZYJZ9wfbAUxVsuPAplLffuiFDhmnLTpvZBdbLz/uSL+pe9Yrk1dDX4o/m0P/ZBXTjcRmfcDlA4af
HhOtS3ThhI7nCL0PLYPexd/DTRJVjA8TmfOXuveWWpCy9ILt5qG30udRq1pGAw1thba08IeXcTDV
ms7YgSwIgpbi0EkGrDxyIib8OMgKdNrgHGtHq29irdsQ8nqnbxczeR2cmOuJMd3i+k4BN/n7ubwB
zGebLgEM5SFPPOL4K/TrojDBPxdGuFHT8KmOp+mMrz5MffrQTfeakKQetmnf9q+Gbg6u2iUORKUO
+0ETG+oBhqm9n0HBvoet2nk8tkwgZRfuo4Vmse7Eb0wQVLe0I2QouOV2IcSAgItNuGdHQPNEGmFu
rrAD4cvrXSXq8l06THTuHATxPPfCa+z6u1DLb0TsmguClIV8YdFZO45cJFs/D4drbkOjHGy413hc
Um5Lse43YJ9o62bfg8axONZFfrc0M0RRByt8b9SlooienSZAb+E76Sd9syo8leVgGWcY1hPZ0bFP
kl3LCPiyst1L4MlMdkTq0DuD3UGF2tLgKjTMAVKRP2sGBLhkkYft/+pfmEf3buRb+16kR9lstef7
L0Di2auqrZRHE3wa7H8oW+YMJ4G3CKZ08dw0ICyqEA2MZjTaTmqwcXuGSCCogHYXZQ3TwOSYWOqh
P1hE2ddoVDZLmr2yAHBvtLXaNs1t8YS26nvRteOSZS8rD/xOJcyI5YRefA5eHpvb2ZwWDTVRhw1E
TX4BNbOyYR2t8VqweygAXNLk1AtJyV7k4cdKNXbWC+Y7rrVgaa/NaXhJpd19agDpPGcBrsD2t7by
frdT00+Lfny0VGM92HryaRvdW1SrcOJzkBO9NtL9shTo73PV8gGXietAe30xKugTGxNe3cNQq9PR
rKC20RKeNlWisESGvn5TJrQjhrKK6Pr2LXpqLqWgmBiPGLA8jREePlCIaZOX+IRyjY4+faKcyQan
8MJfyzUnGFNjrY9oEYZkC6CLjHJX4GNZyhh8Kx0azCO81UxreOlm5ihNElvHPF1unOf6zmLU4XLs
qQ9g2VMvJBzjlmSQJQ8+y+Hcr5kxxdzJv0yW+RgQ6ve+D++eTV6M3W/BosnGyOzKrzpqNfALuKim
6He25tjHyLWWPuONj4bzx2WwAtEqnL8QNEAhpDPEEEalJAEMvdUVkythUs/qj6Z03bHuAWKkGHg2
Eb2bTTti/qXxBOudRsGjsVT9U5rEpL1HVTOeLL0oKY3XunGXcvo0OKa8HOK4CxvpC88681ZdNgs9
2sEEvJ2aX3pka2fmNdVZcJTwg4jviqvwMY3kAmlWmAxMHCLZnRazpK0xkS3CjJt5flOjqAHinzoH
Ws7ffTzQ7LXt+4QyZEMk1bpw8fJ+7J8boM8garIWzhk0yyRHIS2sKH4Z62h4KIv2CxC+7puNQ/Qw
5VVNHYdeF6rtCLfXaheGL8O7WSBLAMZZnJWhLepjoWfFWWWCZJEs72cwv2O6zUaMXgq0Al7tcXka
wzl8rOnhA/MrqRXVoX+d2Kb3jFSZ4dXXd4uE/laZtPQWnf3+QYj0sFpOdpDqvdxu+SwYpHJ31qNm
20RZ7LVO32/b0WoDBjXYtJoy3lJzQNKoHJ2Tr1Q3Dm11L0zFB2bVN+R8Ng91F/trEuoBli8ROLNO
/Rb2s71lRLk8jQYJr96ajD0Ajdmfuq44VXML/rOzV48QzQKlFJpbZkQOsjRJANaU81lZHftoRfw/
8CR/Vh3cxTnTmAOoOs75rkUPg7nd5d7LmQlB9zHW2rj11FC2zqZVs+jcglhnJmPpG8boMLm78Mph
YmLJCrWD1PIsGHszCe4MYC43OCG11OGCgInEz2YI1mTh8awudLCASRHjFAQMSOq3TAARY4m4uZma
Vm6Su2Nqpou77SN64mMKK96hTtmMWV0cdAojphtR5s5a0x1nNlyOqkj0rwwbFv8IcfWphWoGmLUK
bDb5HjXqs12UDo8ZNtZdKhvsF2aunfv0Hto2jdGDs7oeiU+bBylFvTcVNh0qO0Ro1ibtZ5wktU93
LndNKlF3dQqd1wvvAVQYGXIcdXw2RgYyAGW6I5aDFpxv3/miXDlLYo1YtybQwNVrz2+64I5ysnUN
HCeS/jia8W7KJ0bM6/vajG2Ap6TyrdEcnjisF8ZF7DemLJ4GhhYmp1pv6yPAGHiSxtg81iK1mWot
A0XeyjS2idKHrp2eTQrPQJkNmmK9YqIXvE+nTfVLOG13XkxWK0qrl/tu0ZfnehzoNlFguBZFTQkV
zYjT4qGNJY+FM/0kgEs+oqmU8Wa54y1kxrlQT9FPMS5ym9lJyO15yhhqq/wfxjsMsZzMRy4U0Vcv
jHKH4A7rUp8x1I2QYWepNV7IDgP3VxuV91nYkOGKnANKK+fAK1nfR1lak/ct4PTUGTIEXstrly07
NHStR43fYJ6up3OpFVnAITLcy0TFxRREqTwoS6ApdUmkQVIfLxVE7WmJNzIVr3k9ODtGPO2hlt3d
LNeo3H5HljBkDzc0dCDKVKGrJNN8qeeoAvx9J48bToWqyPlDbPmv5U7CfPqfMBA4SVvJ3yfDzB7H
ZZlctY0G3+Al/IBU1vSzkdGuLqLykDqZOACcS3Zpkb2mppVzEdXUYyf0mT9AD4umzIDKMLFh3ESm
TU5E6pheLXtdhNF7Fi0/Zd/cWKmJXY0KwC2qjo7ZSCnATJCrn9IKXLyiJdFiqQ9RSGTZsbJuW4lV
36DD0b2Ek+hc5l28yZaFAbmcX8cq73aKE+PeYXZ6mWRYQOPWlDdcVnuSmJel0pItk4ALdk17u47i
c9T72BMLb1pb4ysO8i4+OXyqO+5p2sWBZPhIdjVzzRmKFGpiZxsOuf1DwabBNbUq5kUZCCXFbvdL
B23HWMQnjKQ6IF9KnMQJgUwPs7EpuRtvY4yoPArGp81KLlPAtgFle7+bNerHak7JySnD4cClho0G
huHJhnWSiQQa3YGEzL2rmSVflzo1HtHFZWetBiS6xiwIrXHc+FpS44ysWu1Bv48OnJLboUk6biMk
pkVWmYtHGUkbFsP03lCye2ApW0IBdxmT1olgDR3G71Ix/0L2Y+8PAkETK32DyDq6q6X8CKlaYDXr
mzNDuImnYThnnNxBqvDbRAYNoLoz38gRxPedpDVYkfW6ci0e7Wnt3yU/mUdzig9c1cOjggTSy/r4
RoIHGLQpXvQxsTwtiqcXu7IsfgkIxiKjtwSMqt/XvbVuO9BFdj++VSGzxHRCD6W1QwJIx3E8xh6h
a7dj4Tux1u/1Ie+vgxr2uy5LyhcQaYaHXUd3tUhgXQQbWLphM8lPoatdMNqL8RFBFHlVajsC9Vmh
VGRqYrMOlgtqW6JSHVcr347pFS7NvSJqJWz6Wg6PrVGuT+M4sl9ELwrxwp2qq2VnQzbdF3a08kRb
ymTEb4UvMKN4dJsJbGZUuhNXBmabTMG4fLbqv6yzufGwOfW99mHzkWv2Gsxxam2N2KC7yOSxUky3
cghngVahXv/tq+k9VqIXFGQ4Ou75nDmnHQi7yCaDJqc3O+K/AKCx8puOASLXo8EzWd19EOnUfqt9
M75pKjeflNvuJq9mIJEqgCmt5y3b2Yp64bIYoQkYLHfIJuC4oEo8xxo0P3IIH8xhGQEsk/qLNhi/
qnBS4v0IlWfdSF1Na8JHh62nTScqDUk8a5G9ZICBRwKRj07VQ/YUvDPjikAzaob5ypg+GOHEFy6l
OumKNh02I8T3D2JQ+jYZrVe7k/qTYdZ6wM2LdI7MGg74mjeLLcJTmDbrdpmKFGdM+JxALT0yKixe
e0Gsolzs/KTJA6kovEqZkr7jB7HcurLQm1bcfkybMBkDCvXJyD5JytLOeQSlRjngtjysKs3nBDpT
xtB/ekuLrUaciPnhuSn/jVp6CdcFGPIV5zYb/ap+pE2De5q6JfoBRs+rktZvDinvPtO3z8PySpBx
K2QbmPIFww22Mh5K8VxrRyFOVvkQxQc7CYBIJ4yQVCC7jh2IhirvhEIjRGriFCXXH3NTJB8mIihD
4c8brHkgix/HeuTatUlUbg7diUaktnIVUo89rc9y8JOWlwqMJz6tr9J6rNRXgztV+RAnu86iiBX7
pUIPlP8WU5DThOoUV+8YUFWnha5Sstfma0+TaWDCmI89QxH6cbza2v4PiBg1wm+neODC2+E0Fz8D
O5B6eFmjf1rRosVCqOOQVonbbVS9ROaH0py0Ot0LBtXSfLQaZ8tb71SF93RN5df85SFEe0hJj+qw
nbufhf6FyIgxcq9Sp7eFzlQX+dNIvICLEci7ks52PgVaejCXox0zazVzT5iBmj+W9UvJo9Ny0T7b
PY1+AKFjn3u1gSjddu3e9qrx5/6pyfiPSyb2UTabVwwcvrAfqvZd5byM6uyQ6btJO2IF2hc5qFQu
0ZwMg/ovjXFNEkLV4DYvEACn5zBidWkAEDz/cAJtCkiPA704sz60E+8d8PsZC+tq+VbJvaQTgTlz
k4TTpjEOMUkjvjG8Rzx+6izeNtpVwadr3qLqmmv7Pv65s+VZLnInwR/wrOiIpc5OcZ9+3eixTNaj
A6amEyjg/5nayzK/sQK1YczRmefQ3tWMsYi3K4Rx+l1KfqYQfq/95KQUC96qgM6TVcFsdq7CS2Li
0CKrlZ1t3uMSh5XZqc224roLf5/sV1EpLRPc0XyNR1Hu6e5+6ZmeXWBs+tbK7So7T/iibeR8FF99
OxOFMq82+vHCwN6co/Dl0IGmLk+h3hxjKJdaHuRWuZkQs8Glw+SA1weYEOFchktF5lnz2UA3ZXLk
Oa9jw8nrMFfLaaSGG3N8hVTuQSRyG6rBNNslzJUntspIsQZLlLDG+Dzj/yrOErXOzAVfdB8p3HCQ
K8x3beOcQUhyMphu/YOYX1XnqQl3KQHMtf6jP7lT2jd1fdKd16jdrfnfhIGCAVbVaPe180AdU9Jo
u7vbRBdQ65db0rwmWB5HNQijeS8n1c2IbjQVG7MOkH6a9hQLTBD2C6kbk/ibg7ugLZ877a0zKC+V
gNp2X+l3oQbykOTXHBwm9gWSALbycIXWY7kp5PcM/bBITyuf1pCQBaGls4SuKHP6ScqVUJEH8HIW
hec4P8j6eP1eLflD+M+NYuj7FvxAGu6rvhsgX6Uctwsz+f09BclssojPzqJRkXAg8h3g0uQpeekn
nfI2Ej8D47uxw8dMXOc4CzLjUyfUvpRgiGm+RvVnNUbks15AK95fhfO9BWAaXq6QBKg3DiKaNKci
LTSiKS+4aVVuilgsyuVs4pU0WI2Yw3fhkMyIw0MIXNkKN33yYykIVQxfSY8N+jD7zuocrxqEwrFl
Es7AiJKVc7/x0MQfW0xaC2rEWHiR8VZWCNH5i8xceAgEVBJu0JahJx/Yi4w6th0vQIpNVncj+7PX
7zHU+ZItvVco4Xc31l4WM2Qoz3LZK8X7MP0TarAUOy2FOwna0/mqxJVFYDeBKZwZ4FHloeWeWIpd
iSlqwtaVaWz/PvJeTSAtCjefFHe2/q2cuVPzr81eLHHierER9S0abkTJfEFqgAQDkcvLmpJhDybl
bM8Bm+W9zfNwHXBzFR9KdaNr5dUmd1zrS+meI56UPtkWxU5P37rxn1XWu4WILWED8m3PJgSdhnxh
qQw4j1OObOB0xZcZXa0Ommq1Zz7DNv9zV78v9rFA7fD/tjJ2H65//ItJMY7ftbjeLYqOEgj5lM9/
DD+q7od8bQCznPtzsVH1n2JBGensluaUNrw8OcV7kNgWMUUj3a3Fy0AfJVkfpLjydttST7uwDcK/
hpbJH0BjnMO/PWyU6C0dH9XloyAlovVHhSIrspw+uAeLiWcknEgSEnNKcMnHeNUfcsxNOz79Hrpq
hQfekPGxMfLrxHYUH3y8pX5x5fQ4TiQHB3qExUVz6ECm7KK9JRNCUPHPmn87AigpXHExg4Jeo7sz
yufL4C7pr8LcwUbs1JOtnmLTI0G6CGVHcxFPyTuRMl+G6wX30G6d5UOIpZu5tq9l7KiTcsrlcFs0
Y9tF+8L+YF7AVTrfFuI9Dn/lpYdNqBZB92Xvm/5B1vwPR+7Km7HY9Uzk1jHaT/FeolGoATrH6+me
5xmXV4NTNSs4M+4HhPlT8J7CSA5Y6moV7Iahm6uebLQddcaHfOMQczAOArsrs9yT6Js5W2yN7Zv1
Fonnbjilzi+ahXw8RPMJdeFG9uf7k8ZEmodo71Bx65ekfgp1BvLC8lGw8W/7rXJ/ocqjVzJ13w4d
MYYovHpat40gYSdfaXauyR6APVilP9jvirjo+sOi7duOq6wamLO1HXltGPZBU5hHdFszvUhmJNP6
SDiVXPplaZ+W6cvS+Mbc8uRTiZHO2wTqEQbVynloPKb/PiRRVx1vk3VcqyuEzYrBYB2fpgTx5he9
H6WcA9irRfOiGqQuv1TrKM2ncHpFYVRF+1Vs2/hYALVad6zau2ZxcWjMVtNDnl5NkrZJ/5knPV+C
o7BfR7GbeYslEYsqr0J/idLrMJ7UCGM9Kan+I5UHkBDDalOv+AkLqnxDwcg+OTrCU3CXWzkKnseP
VXtwBp+LnCf6f7yPmHXDIkQbF/7OEr9OebIxJIsc0YKa+y3AWO75Zv8YZ0BOdfjHqbnR1K1sWJEh
FxXyclbvQrJzgYwrqvaD9ZSq02nUP6Mh3OW6Q6saa1l74UbjSqvl3lNuRiYYs7pjqRBTY+1TplMw
07vmBqBIFRcz15L4gttkY/ECtssnNp4Jn76i4Oa0Sw8zsPy8+5eQmi5KQO7lvtB+49HaNPp7ygGg
qyn7n6lLT7qggJ+ZJkbT77DEnpIsrPAuD2lXQAGhi0tTreDX17o3GG9dPe0H58pCBSVBtF3xtC1U
HLPlW5Bwa/msy3ybTN3TECENWE1Omchrw9ssCO1Pr2F9zkPhKg0WMFpVq/gbu8Jb4+ep/gpjCCVE
OlPOg4oWZqt4ifrQOeK6OtmprzGjmryxomIDAov1Dd2dEBE7OrlEyYk36K9Nzre5yuHZR/9Mg4lV
+tuMJbMIIvvEaXgj4qEfDiNLbYy2OXNB/dNwLvlXlmRbQjzAFs2jtH0exw80b7J/AIxP+IITO9y2
5Y/BgB2GLCPPv8r25WDutDCEJp1yE2/2sTVsR+2naVrQz9gJ75yeoWj3NS1Qlb0cqOLkeZUPJZ33
VTnsiZrQXZ2jvzbc2XagkW5T8BktMy+y+GXR4QlXrU/j79SzfryzVkGc/q+2UXm2b7003vSs+VpV
uckRXpvGT1P8xcI6CkwZEeiNIv+Y2oQbOnk3poDMmtcRheC1Vnjxxm+J8xrrmj+0ZHrX75lcSPhS
Ln9Og4aMbRvtNoDKHfiJ48Bc93eT98ItMZefEVLX1ktXNRit8TTIl6nZyoRaBfxMqmw0RsLceNT2
B53l0HwJ47HBCM64LZ6PTbXNtYfBAoy8F5aG2sJjC8MnPeH21IiyTHYDTs6JVJ+uPvbtcTCPLWNx
Gf8UhnBnWsi9steZlNY0clPt1bLOo6LtCH5uVO5SECaARvPJs61CMsBN7jcyGjfD22wgzRgwtOaP
s/2Dcux7xa9hFiYo3UtlvBBU3STVTN/nlzPeDC+tctSsfZHuhgxnKD8bY3OxPjnib0D6zBQgb7dF
/D5ZISRRTiPWkA4K3yImBmhPTsyfDfFbRjVJ0RfGJQk5NxZXALWk+Z86n9XmRZBVLU9aypeTPcFI
vcia2FfQ3uUp9rHuuPuI01j8GVJ6EZKTln5V8iIHpk34JermGsrXbBLuuFz6JmTcT1n2rpH8WuCC
WDTaufTxBejCswVluiqfi/FNaZ7t9mladmP7iJfSpftLD/0gcv6B+tp2N50bjOkcu0TdV3QzsoUK
iD3DIn9D0PswJ5daObIRiKL9KbeOhfxIwc+vS+9aEv0rKq8YQDM+vVVjLs/6nUFzteBKHVPXqenf
iF6jHoKoPqeIM5OKay5v77L8cdBsIFDfJdoOraKho4uHzB0tXpMid4zqYEjeRmQabLYxvP6XTF9O
z29I6kAxPkr9u2nHXWwsnqHuMUaQ6eJ7vNrD46BgHobCKisCG2DG+7ZkTXDcrqiEZMP+hYkwK5u+
TYJ9i5pBWBpObHUdaDeEG1b53lCOuCsnNVnq7BA69PYV+8LCoLtm5SmvFublbDnS70EGkyy+PnaH
DnQXfw+LcIOd3QVc7dUA9jJoCutwjV+EbPY3pptF6p/dEknSZx9G+M2JWB6iF1uilx+Lckew4mD1
S9Djp1HvuSYEY2Tjewj1ma4Skl7/aaH+0JJDh4vOFczZGV2PjP1uEhm9pjSDZuFht5Zpb1fRxzBX
H6apBM46+rZUT1WFh7VeXdphG7nkV/qZvjHOB3r8N0GBKJ3xMBnpIwZFb5qWbVIjMNetCrCTBAyt
7ntbORVZdIwNZVsy/d8wzfhtFbkdivkpWlQG+QysJt1dRbfveGoSh9x8YdxIvlBLYLrhbdxukkxx
ofU8mxYJsFjuS6P5nDObgHgFMcDJnQPGb9SquasOxqZRDH8F7e4CxGa9728pHvvuWZojJfJabnTn
fpvLPxgPXack22ozqwLWcljXKCANd80dxU0MZ1e2GpNK1Dlady4LxnslQ/qhDeYwvOrJCHMF4tqw
dpdhLY6lMmL9Lr1QxcVEcxlt8tHmgN5Ea3glUXieAfmUkXjX634z8tLsM51NP3I5enRkPckblvRV
A4s16+trt3a+wz+jko4clsh15tQ3OTgafI7rshLQwdMTOeQr1p0itFNXFYHR8ZwSqZwQ2ba25TO6
vDWKHWTVdG612a3Yr+zw4zHVROGMn/uNNH8g2/mJduT7NA4HMws93GroJREFw0fh2nO/104VtV1H
Wx4tkL1URHjNB3X4GUIBO0UJEt4nsSp8wcgZGR69InVLov1REbyCJU9vv6zHOKd6z9iB66V2NdTR
l/97nED2mZ1HusyN4zZouh5vVb8b1BlvETI7Jnw4bveWXnmS9T8juz8//Oy8mMkz/zpI8CbNOnTa
6kFqusiKim3Up+eRJlJv1dtIoSen0vmZxezlNOFpTf2qi/OUQCxyxYhOnRrut634vO3CrwWvKCK2
jU7ozKCExOSM09sMFx+4KeEash9Tn+6zKfecNt+rasl2Z7pr5vLGVDnHhR5H/DbKtm0Zxdwzh3qJ
cgBnj2dNMyTAcMvY2PQHtu7jNAL5X2FNC3kbSO6lukyOmT0hJIp24ThjPncUQkWNn8//kXQmS5Iq
VxD9IswYggC2Sc6ZNY/dG6y6upoxmCECvl4nnzYymUymV6qC4IZf9+PtpUk5y8P1TeB8nUcG4o76
AnruWH/Nt77jCDXQtvsL/qJTuYB3JcqXRBkXEurum/WEc2jiWkcPr/ReaNLbUlf1QFVUBaZ/Pag+
/eh4eOmKgHwzPdVeAKZPqJa2jeLFG9/LmVveQCTekSQD+XVyZHTtiz+Wv4pF4gWktd6vj0aldGYw
WU0tYx2BUAyQNaYztTUslRKnuvZsw9qRI5nph8ej4PvRTe3DgmtyyHgpnDoOcUFgYCW0jQV85ZRP
csrOeBPajgGDC47fZ+c6GTdF0m7rht026Qaa6bBEtnHf8CECbYbtGnG+3WV9eHQRWME17orZ7Mox
2Lild6AqY+v69T1j5pmULzcthuLRilO4WaFLdL2XZIVIWgaEIPMaPUxQMsqCALNB0cR+RSBr7M4R
1ajN7c6WUYWsnOEomHr7Sf2jR4OWOm/9dDTrtnm5m7kZrsiybYDrOYQui9M4HIFy15yYkuxQPZUo
ey4pPxDxd24U4rPtUFeay8CFcGiq2LH0npPhdHOeL0O/dfHmRbp6b6fiPJnCjvHLPqxZQqebUM+N
j00RFwU3Q5Jrhag/B0fgCiFAk3h4YgvHvutmxPKQH5TuGP4rI+tZRrJbyXZ2IJa10wWb35W/IsIo
0aRtkpgY9NjeS4LNJEPcBPQyVpIIGeW/Gmt4gCRfth6aCXlU/p4LFqdcF3qD0Ys/zq3KfU12LXiu
atUqlpaPrlGorSSZ3PY2n11CQ1m4xbEVp+Z2X+9ir66vdkjK2OFkaYYas5JLwbf86xEtiZdSxJnA
AGCHOKf5lNo0A1aSsP4w/DQM4i0/r7Vq/qDtxch+l6z2zkPeax3vzkH67yhR36Qz1NC0dy+1WF+9
wjvi7j5QPvMCz/OJrTCt4CSSjTxM1s5EDZpooY8Z/dTpKA8EpbbkyHZJVDzZI6Mqe8iQZCAQjqdA
Wb9ajUc0ZPPn2CsXDmIYMmNzHG2p4o0FM1w2Wc+Rx/VN16eRiZ0+TLoofUMrAQ32Q0/U2Q0Okfkj
+HrNtK0OhCMHPLq0h89qO0rCDvynDpVe+cgoLNIV77v4XoB0Ybj/4tnjgCU7LHAfj8H4WeF09Kri
QSPQjYb21qUm25Ve8r47kONnxTPG0pQPQjQnZyIO18wHVxbPZL/RQ9nOsrg/2dI9OSL618mc3t+S
8E1WvzSwRW8rds+O0GR4KUw0nibW5SoRj40zbonP81MOisJS3IYeB5IffC4WQvw4BPfMHr80VkIq
RmdEHkxZ5e1/sHZZLEUfZZtc14lkmh5xVWbpa1Sbu7GaSA5i/vdb2humhV+RNzcHJGbWGjkxQQps
84IVAx8HQTAR4/VtoWLt8pmEo9ENfbLLL7egGjucMfX4Afg8kttunFcTI/Ron6k8YRWQtJAYfPzc
PRvWXTYaOsUwriVcUt1oPd6sm0sw3FFYfQBedAmmZTqyYvsbGm/v58XVoDIq4e7aVH7Y6byfkl7c
a90gH4ZALJqIO024DdgpJ5LuoxkiZtCF2/R2dVQLd3kyqTbXCdkP912VcAN3rl6b/2u88CcK17se
wmdLK54QA3NhfdY9tIvQi42bnX06k25uGGbe7RJiSLuJQGhKEiHGcXs0E7NuPD+ltBQBvrH4YocI
uQiU6e1jaJG2ybmuin7BfETldldmjHLU8hUSUobq0h2mhr1x6f9uKZ5kbb+fKxavA2Hy2vTNSWQi
dqEpdMZn6BbIK+ASVg9NfJwPQVXjsZywnBe1ULsJAsyztZDNL0jT3TethCZK3wjXJPsp4gVtK9XT
gRve1kSz++SETRvu6TodDyrPiHPOVfhdDOEfu7eje9vv2EE4IMjeV481lutfh6EI+rcG38cHrJzq
oBe+BtqfsEZL3EIeVNNjEtDHs+ma8qugJPWhkdjA4BdAmz0kWVpfxQQKkCSDxW3H/5xm0V1oz/le
y2E6EDHMCYzXkjRcX9JtmCUP0JOJdqZrZniDMhdDHkKeC6nCDt/btnc/nSUNH12xqDKeTO8eBJp2
bIW0rjo1ikM5J8V5dv1zG0HDED1h6tXVzn8NmUdyLuqugwNyGFZBxo3Y5ZFN7LjrygDP0oBpz0gi
xSORSMxDZJgIpw13yv2BFY/LtqAnxwsD94vaUVxbM574tB3Z9RVpch5yLvWqnAwx1Mhl9USI+hln
WnYqejIGaCR5hxrbFa9TOfVPavAx82OvNQ95hH4MXh+Ei0tc56kAwxGCL0n1o27z4FsqH0rJMiF7
htTVljMtyo4vEiqZBgsvtl5eWP3v05TOzWAJQDwMdDaN1I+gSs1afYfOuu6ngr+eXYHvIJ30NRlL
p3ijBsSdGdgAMcptQQcRa0WzDByfS/YUrGPzr1xH7rh5U3MLFa6MMGIHgEbIC7vLa4lZYqcn+0UZ
/be1++Jc+86d8ivAHFnAPFjUJaD72/d2DAkZ+8BVHqO8DQ6+MxKP7LXzyfo5esWhbN6hvMAtpy+C
l2KZL/3Qz/uUhqeLHcnpbRxcVsGRWk/cI8n1YMt64lkRjzUUgl1ju91fG8PkoVvNfKxZnYJFlDnv
SpGw3ulTjxFde9bfQNbVySkJ4U459wpiBf899jU8Co61sugILXc2/7xWf5c2LJTIQCn2Fu8lDzsX
dgsOEmaXtrTOmFVsxOkBwdpPFYeUgyiMHli9k6G9mT/X2t9jmcuv2GLcLT1G07mtgaewFh3NaXYV
tg85TW+zmUlmRCEaoB01bzQbMp7OFmd0SbTF3lSFIDtXEHrHyTgILCH+eGhua55WR8GfKO+r3S0A
Bgtg7kgklrBP5cBYVrW+QchImajzLIwB7msEW46fGmrVC/8IjieXDXhjq+neBabDAWpuu2iZkrJD
WDgMc/4DfDrH3qyRheoyIqzQsf/KOsW/W1vKJKuGn8bxhhD+K82plVr45A6QHpYM122IHFoU0/Jg
UfaWI6Cfp1xT9Nbf6FHwtouAySKI2mPblN9esr6q0pBjuZtz+RhmQOCIZILjiMyC0w9rzTHtG45y
t30pmKOobso4SlUo9IOf+PVTabyQDxJcfG6kIjlRm3pjSjj+m2UmVE3KTPd+wm+6TCKyIYNcHsdA
0WLWzCGmXSSGrXFpLY64wk7Mv5/l4jQELd35pN+gB2Tznh+9P+XD2vH6o78yEU7NVlGFRkVtlf71
ovQ388l655i6+awQhsTyllYtgneyyYBqJPAMSJanMZFTDjiVJP96qk2f7SlMfsZFOilL8SQ/BUn4
kPANfNFa9BdhYStUFo1qAN4izpPbeVGtzs74eTwkh8VjpBUhCdSqH+aTj4lzM6VUlm+Zego/tjMd
OfCWJznthr6CY0DYtT16BIpiWLhIrEu6sCEpOrsngYvUWhgXryPCFf2Dabbnz5qeLMrLKc7iw+wV
Dg/gajn+RYNzwPbETeFa9Z+q/9yTH9nqpM7uOoGX2GU+W8OEBe0MeBm4vr0pR4uhWXbrp7Wy7hba
8ngm/N+L4WkZ3Xw3g1DCGculBVhzgpRvoaFpw6AHjZt1cTPEXS+Sw2D1AuGn6PbTMgAO6cKEcUM7
irEbz9WYOyRXVMVYR36CAZ1sH2RxG15VlkhyuLh9eOvtco8/lvdnUiSJ2HNvejfnQ0SzLq5oiqOn
1OYOo5iQUyv4Wkk9bCt7oku8pGeBCY4xtYwEauGYDHGbL/CJbOIVSUT4Fp9dFw9Zn2JckE8pqZE0
zlr8ElM/EhUp66KhbipJ+u28tnetHn9ssLzzs2Qiw4KQFI+99qrT0AuWRCSVBCp6do/BTXCfsFz9
T/EZh/TluX+odPyLhBXtWq24WjHpl3GUsPWL0vk8B39oLMNboDq3BXPgWjhrQRDzNVcfdee7T+Qb
pk8SR3asISXgOnB/j2NTeLu80g5D3whwLIVldmJhMJ7CFbeNAM762N1Mj4WLQBVwr9kFY6n2VcoX
mGAWAWUxRI9d5WJgHJxLVZrhgZRAi7Uy7xBspEXGpq0+w7WCyRO2X9xaJzxJadny2jOVBHBDRBxV
A6dxWGTlHZwC5g+7wuLgi+WhXeW/ZMpvc61vvvH2/m0XzE+mCx4iaZm7JEsI9DoRt6TA7uZxB8dO
pOAY5MCzcet3igpEfWPkbVseWfbRawrnCx86lZAyBRy9ROqRDKV/VRO8ho2OdMb+0zX+u8IDu/Od
mwBGCbJ152b4HkNN8zYkIdbDpCXiwgZXcG2kLKKnPI3YVQsaIJdUIvBb7EgkPJbURL+6EbsmbApM
2H7+kKJqd5MTp+5nMnKNQGRJmozVgIncH5pBn0GBPXdiQhxs50dPW9e6L7v3JPELLA8dgsA0e68e
jms2IMP8V7mDzc5YvOmR7us6UO+0C2R3IkunN5/7B3d4g1DrEU6np/ppaSkMqv3XKiQ/JchM8vnm
FN2sXfcxFkbeq4LJT0gLjFEOUacUjf7VebhSv4njvK5EBNWD3VbvXXqLiS0B66xaW06A752iIxBJ
Ku6mlcVAyJciRJnYqHn8V9UKSEdRI0ZhD5I+K+gOABXvSpFOc9x6FgwGm8c0OTg5DboU1QoM/bQP
bfRIfHpmHo27zqoPMp9++9BKDvAzossyprcqhQjzgigAtvUZwuHC7SiG0gUybfDc4+Q12PfzOWqc
rSmU57BjFQ7I/GL4R8O42lXlDKNhxXBdrcF3jhK3r5v8V9vWJEoWLj5tZa2bAjZLPC1Bh3iwsusI
IV7s6iVT362y1Rd8tJuJu0SV3ImejVmQBtjwpWg5r92F7aM3Be2z4xYOt3o761bgasUrcgY3Tr5e
2BEGGnfzJpu7o6Ujf9lPfSmoPw2Nc6IhUvP2Jw4uw35JAOmkGMTfuXvIU9+2gCVGB8+gaUy9c+Sc
HfDT2jAcKex9dFI9fVe82uXOCq0Pvcg/qmTTCzSu3kPTBhUVzP7P7FVTE9euftDzML/7ToTrWQ74
o/LsRhGAsMr1cHhlfftqk5GkdMoKCCS5476rWOMzcmeEHOx3L6OK5IhxRFCAGv7MIR8HLjrBblbc
nPcdMKaT568kgKtwUQ/DgvbWBdHAf8nn5uSxF6ebsLjLyuFp7Yn3McO5DGRlJ54UiEDWrYvNnpSZ
aVPWEwAAAhmsn/ibUFWptvkwBugn3dsidfhkUT+yn7NZXRI5uTsGmg6dE3R86APJ3wQii/ZdEvU/
5Q3Khu2EQXEOrMcJntRfwFjmOgoxXzx36E9mClCDk7D+I8UqtpayR64g9nTl7WriSvCYgcPSR4kf
6W6OZHfKwzw8VT2ls6EoCK7qsUEtcwT7DVM/9JpTRc3oaiiU3k0rJm7UQyJBxbPwdd7ODPBO8yf8
GhmXweTfN7Xb/SrtYTh3fVQ+DaZI7lxvLj7sgO5eV1tTrMt82c9LyboJlNU5YI3BPDiJjPRJv5yF
b3+vmNMsqG8buwGcrorIOs1EzY8idaedjygWF4HXHlFG8Cm4Nid5yI+WZJ571nUuvya7c+LFz/XW
BXOwta3irfy/owtnIKEFcnuUXUw7k1tIa5GT7J3Z+Vmn8VMuBO7twl5+hyg2F8+Q3GYB35yB25cv
q42Vzq6MueLglmNMEoV186BeVz8fOU2QJoWFe8ySxZ9W9AxGzFqbIRrFv2D0eR2ZnmP60JdnAlxu
bNhPbQiZORt2+Eir6pxHy40YZLWxKWlOLvBWcu6vOtsNE0cuzRw9TbXkhoa0dfahiZytbbNRnYal
hY2AdOVjZ1H+uOPFB/KRtMGlDxz3n3YJNw9m4jo05ta6zxm7/5YwmB6XyMaolnVM/VB7rpNxHitb
/AApGzZ9NrKYYrSNmBdKCWLtxrIxQSrYPnTWSxuU/raUhnRM4tW0TGlXhl9yarN3Zozok3Dh7xwe
Pv5q7emPXoni0BCgIeVHjBj9p2s+sm4cWNCVZTzAId1PsyP/5fJZNOUxkb5+6ipAkXuVshRso5Sv
hLv0586zCqAAtkXgkhkbklr1KXQHJKIhK4GsuOQftPMsXDsIQtJuPdFov6Le3GipF2nVaCgZriam
bK7Y6CTn2qp/AdYrt9QFv1aD9eFEdKlgop6v8Kn6NzzPwz0LaI/oYYpi5ZTJJSLKR2CwS7+RbCi0
t4mkhG3Sf3cLDBGXQurNxGXxV9OsNoKVRldZe//K49WCtPB+qq73Y2Y1dcyUWN2L76bN+NcElsx3
TREO1ylIHdR1N7/0GLbOUED0Qc1S42Eq6lc1EiINKmp5+2JBX7IXd2bGJbaUxBFXa+9Yw80l4K1K
3BuoKnO17xXn684XJrxPh0IjRDvepRNEHheVLMcVB/yLYEOK0X6o9vQbUdJCzODqlCtLzEI2Wzey
HPoNIiinVZ7tqrW1tmsQ6AA9ycbk3i+ttwlCCZWptH3stUv4MeYo76XrpeW29tZ3b/VYGMGM8pBH
kxSf54L9qE3a8jg6zleZ8WFa2oVNw9AtK4vOou0/1zKfsM+7DVYBZTKaP9sJZFPgeI+h08+I7K64
z+hPfkps4EtmxhJjJnZvALzWncqG/lDo9PZPiN6CsRr/uA762jAQA3DxmG1ZEKh4nES0U2tZ/aVf
uL+WbZHAi0sqLePBY+/XB9J5WEUbEubu/X07FuGu4rp2Vm02suljATXImskgc/x7GnKip872p20k
Ryj3Fvqcxpy35EBPzVqtb1B2m+PaaOfR8SwZR2ExPpLNrvetu6p4GRzKDLl8xq0UyZ9qZtpAl2RW
WD37QPYVs8bAEZ8XObStGn9cArnwUIWNA9scJZ3MOP4satMo6fEZ2Ab9pYuhfShq5X8DDgDW5iPd
K6COKz8ym73VdNYhG4IslowLW3L781YaR92t7YJRwSt5nOAXUt89g5QpwdTv68XJCa+nyXYMZPrm
FWzf+GhY3rvdW4rg+mhdqVtlrOfTcECiaw5msNU+N7XzyFtw2zahYqoMBRTQGf0Ds4ogBU2/py4J
NxZJswPybbVz7Dz7MMFin5U99a9q4gnBYaGwU0pqxS2LnWglbAu3ZtYCPIVuHII1gSrLAqys+99O
lnd/9aLMC9r7RJ09fWhdqtr7ejbftpTpPVOE4rnCwRz1XUcoaq2PkWz149rW8kISGEAeK8etHH3Q
Ml5akxYkEDeHHOttz36jmTs6r1N2cVGOxpWPtF9XzUAapwP4i4Vv1fiPYSPDHab9uV42CyiHfTrw
sjlI9Funtxkpy/T2AHOQLQvaxUioZv0s00m8DRmDGpVPQVzPo4TuGEb7yhfqaCNUbYp8+WDsRP/m
IgyLQ9roFHSibAPhtm/GlHyZGFNY/kB+IUBvDgJI4r8M2xhxFp0cbUVy1Fd47ma4Hoj+3GecHEy+
kKVG7I7yPZsw7zDpjAGTP+XD7dzaBGQsNzWf211NPQLB4wY01dT/XmycuLmf3CeSGHuy1MW2ByyF
UyX7lzOqbqRjPpcZM3HfJ94x09UbU9IYh7b1UnkMbBulRfcxyQqLj6Od61T2P4JmDRgJxOvvApeA
bLhY6t71CH2ONFw+BJDpP7u2QpUWHqa41mG1leU/ag1ZCFMN997yBdm61F6c7EVYpzQRXJ3Ztu56
WwDKCwJ1hs+HaSRbU/f2XeOD5ZvQ/sPVFfXIs3CmmNFzdxbPR5xJBrZOOPIQNlyAtefM72lRJ/fh
MPXXJq/nHRciXHxa5S8sMkiO97iBcyDF2WYlBbVZ+/xPpPLmMjd9dcGGwY8OOokrf4otuplG51qV
LbJKOEKO8lJwhYwEonqBOOYdp7V2ntj84OceatxnM8EEHDq3v0PqFEwf6+gPyKud99vXdn3PMwdq
Ict+YGdgVMs9cD6JhxUib6iny/PR2w4eUikiB3C9kSCN31ruJhQ1kzns6CRU3s4QwD7MHZ1Radez
Vw0axHS37tgM3erBpsGDw+i6l9XGUeNleI3xa2L9GhsiFtiRNgZ41sFdx+cK+QQ1RL2YSTxWU9ru
7CbVB6Ce9ldwM5CD94pubw9zo/B7DLm+fSdn649T6X6fD8J0QF3bflcUznwGO6Ih3xdfBKyTWCkb
564bktpNO3sfRd1yyVaBrDDDKoItN++7ybW5bYHCDabsC6qN2qfYKYCbleba1A0XizHCwGQx+m8z
0TLH2zgnIumqQ74OwS5dqn7cY0NjGb1GJvakxaXRxa8V9obVpRkvEYnY5RouNSCvRETZ7egvHzM0
/j+pv74hUBH3GpicLm3TuBTjVSPYctalmPkhAg5HF4jZjzOM2VMuw/AxyXAO9xQoPdCCdkNSkaHn
e1QWqOLF0jTY1PHokjYiRZPdjOQj3o6/bIn9+6Q22YMTkgCs0Y+BmIDgctvqx87YqCJWE+Fjj81K
PCVUqVbx3lHmdswglhwIwpLql6kNb4TiVd2CPpXpyh2KyfxguaR/BgepFq+s3Aov/dLc0Y9ibvVT
Bh5pW/TkIKypy2PNqRyXJpKXuaYFKjD1R0qJ6D6NiPWWS6NJBmXhbnQW77Vv6CwfNcOVY43V3l30
zXrJn1WJ5leRhpiAQ4vneeaV8pzhL7dZlqirS4amWImTQih5cecx4t22byEEfPe8H3CK9DCT2WDs
8QVicZUAN1WjN4Ly8Ifo5KOh4xJVASynlD3Iq0cmft4Na758kuMY4mgg1gxHcd4k8kYpdxZmvT7E
Q+G1DDm6KpkdR12cI88ssainl7pDcJoqJtZAW2x+4UQd3WAOr1qQAdiIpmP31jUDD02RuoaFdm/L
5aJyF0TsbIrXpFV/OYChl9fytgZqiudpScyLr6aGU6kgrhkGOMJl5n4uANeuwiwlgz3enohpHcZk
lr/VXQF/f8W7kQQm22c24r2QiY2nY/WaA94DJvsw+kkD9TVyu+SX4uSHlUKES2s6Sgp1wJzX9oBk
M6h3fPpyzABojPZbCogCqxqWXhtQNlLpmm49I51wU7BT2KbdmqMhW96IgNopJ7Y9fmXjGrgvBDmd
Z08VGD08/neK/DdaQcQtWs3bSidMBOCFcK82yXElQoDHF8ecaVHsrIT9RjGzwrUTDuwqt45q6rPf
lSXZEqCOHV3L9OeoCpot/gp80zUQx3OlnJHPqjUa/jSMtAALyys1nThS5sHf80ui59CPfuhOxfjd
pdGl8nru2LwzEMPblSt3biHaRlXPZz+BBZ4mBFNRruflUs0d6Py8SQ8OF6/9sszIlSa9MUAM5U6J
LDpY3OmwE97QHIqw8F+0J6uXJU+BKQRtcWNUeBt/IFiZajY7ExNK4HKzz3r310wT3sMCPhZstkPC
OBF8tzyx1+KUuD8alXprz5OEtidT5yU12fDuhCUOTAI8aOXDiGQ08P9qsLA82OPUn3thFa8iZEZ2
R0+ikEzTrq+xk1leUf0kVlE+NWMKqpPv91eYE1AtZ66G0MFNjDJOLEsMLvjcBZZ1iK2vnqV3QPtn
MO6hRgL1Mez6CvMEKto5W9Ifv5LO929IMdM/zg4sECssh9ip2r9IC97PPDkc52zbdtItuDOHgBpW
q8SuQVaA5IuQm6TjcuxMmfqSVentJm3Gz3riUgGAhBlbh98OZEdqMRNvzwiBoyX0e2T5wUxPWRfk
l2ZCJXWwphlvvkVYPJ1x6jjlr5AFPhd2vAnj0lmPXRaqhyqU3ZOLgIWCelOAHUGiR664Ls0iMcOX
OWULkPKJfeig3ocelz9WbRNFFTrYZra73kc+owTpQPSdFLxJIzitpg42A4CryUXdK8wPbvL6GFpj
sCc8vBwAD/bHuaM7wMaN9VW5Wq8YrcVwbDgxtmIdOE+FKa+LxvOx2A5VuwUc+qSjVauq0C493Bx3
3Jah1GsSNxCpOP0a54fRhyHNr26f4b4/DxYDxUp53A5MJP2YDhSK56JOudsFbfboECuHwQ+m7TR5
RXiYAq2Iq8vukHTrCG4jWL56WiD2ZOI5L+AAcvwTXWU7ML5X2QI6SyiJ+n/LkjAeHB3WSq9mxCpu
a3u9M91I/Sd9pwcgryCAbT6/2nGtezcU856rl3vU/Zj9aZN1OPrOpOK1MX9mn1q9sVH5vxrOHv5G
M+ydQrd7Tb3s3kfhgl+VentnxZyrBAOuAvy/F3Rv4ELFg5Y1ziAO1YK8WOTuwUDg3iweaew59UEs
FMm4W70hwE9KOUYzzvKzbzXS3O2wXcjwnWbPSs6hQfPe5Kb/XVoi/C2Wns1hI9vmBOu330rX5+8B
KSBNf6npBk/uZL1j7ZAcg4KMTUIdyq6mLxkaRGAdyywtdnk6WRyuab3zFmzInRv+G4UFAOqG/kLd
AdeTlVBLnIIv+9qhEULX4N8iLbDZHKzn1G7E5dbu++x2KttBXC83BE3wJUy+c0pK9nVauuETmxwa
dEL5i8nCvcL9ty4SlCBDCkyp2AOkvCUY/MM27maXkkEQ53YAa2loaOkoywnmYxkVp8rHrV3BTJPR
BaMlwbaqqD6D2gK92CQtZV4kbTIgLxerbNsPfwIzIwmY7SYepwePEehckPmPe4kDpSqK9C5gA3XV
PPp8pEaNzwH3f12uWzU3oAIz/w/7IO+RkPk35j70OOqLD7OW47ZLPXmIuP6daZtwLqG7DHu+v+2h
Wjn8ir6OyHcqjUlZ5Pu8HKJfbN/MhnukvekUNt9IUlBRL8UQ5z2SCQ9gDK0MvUThnWzhg2xYuRR/
EFthIGH6v2NELGNu46TMaLOOTdPgsbRmhPywFrdJLngFBEASAk4QqDmIh4RYslsIfckOmdR0NRZ1
ExfS+uYjnwtwYhxMuljFvkiC9IqrFd/fijbKaYyR1mnE3rXVB4JXuusQEuNldi0GTiu/oNxlu8UK
GJhUa/9bs+itJ+LyJiuLVyoBMP0UTMa+I0vc76MqZ6Yi2kZw3qN1F0jxZg3w71EuFm77FRNNpox/
TF2sJCnghB6SR8C+9d4Dl/DhpHCiuZXMF9fm6Vibtd1mxQrFKyMdWNvpM9yR40orHgmtjv0cHaDM
YEuF+EVe0bXq6lAqktSMBmQCBsveDRX03yywddzYtX1C4AVCUeXtxQ44h+Lo1qvj6SV4sGwcQCOK
EOAvAjtlExy0GZx7wJbhJlXZj2oruD/s7a7wttc4d9AJIpk3x4gVxhF/LUADh7lmr1wIASav34ea
/Tgnb3by4CcGOPsXpucWouXGhGOw1XTS7Ly6yz9EvdD8gWqIURMN/xxavveBr8nfD7fxYp7n9jC6
qM9IYuKykh8/FoC49spgns3zGc6GxjFshGreyzyony2foC135wWjFup3WbWv0WLcPccFDDg2L8ex
tIOnKrOaPfaN4B0nJwCPKmQThSOBVWfjkFdlQWOqCYo82OW9XULw2Bj2pNvwthWSa+StQFxLPMu1
02HtGCJE53DkI4GD9NZXaFtvolRAKqqsf7OUAY3FjvAeQDS/67FVT+DbgXEI8JHD2g7bxNctAHAb
/b3sq2tStetrwyR2pW/6UQOp2Bb19MPpwl05SicGQ7DwCU0mgEQYd33sPRvJxEhDBjIz7DXECZoy
xmo+tRACr4lCvuk7xEl+mTiNjedgHx7tA0jtzyzk+7CppwzQMcavpJpbexv45T+An801b8OJeajs
D8OAaxcch/NkUv1FmuT3ANbipNdseR8Ry7fsY+f9kgKuy+sxYjTI5B0bteYwJDN3FOLRkBTox0lp
PfrPiUUsGiBbhHgRw5KJNmXJUlG1som9QXYwhvkW9dS2f1Obra5dmLM7nBlsbXvN7rjcdVxTMLs9
t2GpDuEciW2yoBNpB8ZHO3vFC/Y+HWvON6ZmXD5zExqwnOiZQ51jAW+S4GrcloBseV27p8EGcwKx
3/7lt5P/J3dv7KyALJCEsxIXoE7vnEQHsZzKZV+vidyHdtR/FHpAUwi4IlPEDA/ez8wVh7nzzSlA
yHSwDTvC2vwCmi7uADfyQXXTgWgO6+eqjtQVv6hiumqYQLrW+uYoZuoCPUIqw44OdHIHFxZ85c41
HrSkPoUXlaCoFGWS750un6ldvIEuyxkHNGY3aNYektbcTu85dq4Pm8EN3y3h0mBGtdpECeVDRTtl
b+yCE0bzqnzWtIg8RSDocdYv4ye2bncPbo2LiRTYbPiX4l0Hnjj6OCJO3YRoGZcoNljfqwr/a171
3bUr6w7dpFMnjqz1zfVa6+yytz9U3cQ5w8TiTIxPGGG4IhYBQbvE/oJN84En4GmC3Q7CH5Gpit5a
/dYEiHsOSs5DZ4LwkmIwj6cR8xxb14xHpWm+C8dUuzItG6qQg1tinGK/52ht7JOrJroTEGwPnlvm
r+4tAmYHTnZFNCt/lMcS2sY0dm83mEt7ZzK7aDTVhQtH87gaJfYW7WZ7gCz0EcjyPbe8romHY9FQ
5AInLkKrDZHYaUHZ+ink5KMKdx4GR3HK/kfaeSxJbmRr+lXG7npgBuWAY3E3kRGpKksgSmRWbWDF
EtBa4+nnA3tudwQCE5gsNpukGZPESdfu5/wifQtfFSGS1qM0UjQ6nI6IZIRE4WeWRGm+hN0sqyGR
Nq36FDQJ2E5KAUD3BiOcUNWv8gM7SXhoMuCT8DTELXMBL0hcNW+zyqjA1ufe9MPLE5MpMAM6srB8
9Gs/AtqqoMyu8s9QRjZdMU0GRdkh3ztm49xJg+GyKhQIVA8pL3R9vpBjVr/jYiTurSg/esNU3Sqm
ZvyNl4OcjZ34ThscTI3i4avsZfEWXlPwgyNueAsUBKAOYqApuUooVC3OAHtcbNIPJIbH5y5nL6D6
mt/3if25LIdqV9l8pNO8H8ak6SUON7zx0JsGPGCOzyNv8Z0whtBVqMvcTYaObEHSMFtYaG+ilm5A
Dh6HFYgnLcvDRMRwtlQhFVW88cHP70KLe5bTBIcWReIMriyX9mD+ByjsOEF/09gfujgoP+cm8jto
8Qb+G2eIzUfAe8XeGkfKnqoxvi2jVHKAN/KdlpErw68vufNbhwnT2Q4oIOru1ALx2Rid6qkk8/yB
okaIHGz2FzwV/4BWtP/BCkrtfujQi4uoHgIl0tNH6fvwbVM9v+sM1OS8tvLfD6X1A0X67FHLO8i8
Ri8R1vem3cjT7R12UmzL4MfZL3ixa0PuHS0LSKRvF2RWMsQcY8qY5EIqqke8ez4MNnyCUCP/YPSI
DjVRId9VXc3x6ZjzPQ2eRzSoMZlDRm1UISzFMdYJTHblgCNkeB9K0FQ83/RZ4jm7b1mOyNuyWfWN
gydpCPMErYz6KEaJ0xSH5VvFx2sJ7KIC9QaVTB6uISepLP7y5xt0VpbdL6l37Y/Uav3bBHsvxORQ
XwkUr7sjgZl9VLvRx/3FbChwoTUbRUBzbEMdSVkjNegBLnnT2HCsMQzFR0JHTMAcaaReNW9qG26A
cMzxS22XOglGz3wEhgMX3NK+SvQjooiUEwKHjUCuDR9xVDSdOwFU4h2SXSEkLDAceNn1e0y7WlAX
Bem0BOywAnta8yCUyaTASCHzBnSeUO1pnETFBlEzHwsQ+LeW0TkPZToVd4oGeKadlOqehcetuibZ
3kR2uPf1VL5JAMDuud6xGzXtSwGK8L4GMHMs5VQzt/BGRDUhuiUf3T+g8clytWvu7aMqP3uaerQT
0e+jfDSfJlu86J1AQT7hVG0yihQALOWxhUD3FDcp2O2G+VEK0NiJ0gb3VFciRBpwxhgd7K+rskDf
LS1ZJGRNuXMpBpK11J3e4m4V7PvYgG2DxjZvGxjY9ViP7Pd1/kZzYAYYLfxQhDRb5B6y7B4NLRWk
dxtRFhXldy6u3HIAn6L/EictW6CpNg9oajFx0QNSgCrxhk3/Ms2KmmqXdreFUxXvmFfGA4ZsE8JR
kw1xMKjx4suzn1yBYMTaTfHVjjuYwp3S2juNFyoIRR1qSQX0g7wer3Tb0NgrgRgNcQX/KIYoo4A3
PxosLrZAzdxbEyyVzqygVYVe/VxVVe2qNR6OfinjO38cMCcPTLEHkPudyj9lQXQ2n3LOnYPV+Ait
FzVqCzCyb8Dz2PdJhHCA0Tps9qP+rR3s8qmmdA+piBJQrYFUTkBw7zrMifa91n/HH029g10vb2Vq
tr8wJrIeNSeieuSoP+zOSG8rpFaPTu98D2wJmK0ig0AB7Sd4Xu1A9YaHaphgga2g6SaLHiyI2WKZ
1Vnk/tT8TpgoR2nwvhGmEd6tPcIANHHq2pu+Ak/ewX0rH/ScFV8Y6X2rGP4HXTTp0eTdCEi8GUjc
k6J+ZFL9KBvqFEWa84CQAQeR16mHXldBkNaaurNtJdsPkHZ35pihR8j17WaYIGGCBMwPrc/J13hU
nHDjC6DDhcPdoAQ6pB8SMmRzxgZrLEQPHWE3jxE2F3uGgqd4oI4HmWS/dewS92g6JX81I4luYbfK
9xJDL5INRgPj0DyWXCzfUWBDc0r1hm/c9r6CLrNIukKBwdl02FctiaO+A6sQRflPGseSzgdoHbPH
SB5RjZJFUD8OiWnu6qqs3IBt5z4oEMUE50eFgrqqnkFZB4KDiwqFDB36WyyidwLj572WQpg1Q15Q
9oBTyk73Ru9Bx9CEC5Y9giLmTFMnpGZanD4ASYFkqu1qenScDn3jQMbPjUfmWuoUHeqYo0GoPS6s
CCbeJGEEspk0MAq6VQ0up/+KtySp5TixERNRke6HNTIM+T1lGuUmjqE7dpoxHoBOS+gjECfUHn+h
KYMp6eDwtG+6xrjT4xo2ejViiECt8Q1ck/dRHMvPwICimzIr7TuwLUg5oeJxQ7o/gCbQcvSDq4cg
o4IvtpX6STRWSdEBgA1lApP3RTsW/kF29m/faTufCukwzM99Bdkq2FEwZsQ+70eT5K8HMhkZXDTm
ImtsHy1w6T4XQNE2FX5WPrvcjSW5T1Ie1Z6BGz2XT9hEkpcyMO2pkQMHtuCIjlKrQHNRmTN+oVPH
X/u2QRLUUtA3R7AQrJovHuvCJ6MCYOOn1Q/tb99CpdBE21dJil+SxOwd2Busrkc5zr9d+rvWUnPf
GRTzA53VjSgEyoGzTqnKBnwTSkS70wCNH/VTiVDmLq+oUMrE7PelpcZ3FTDcB5NLFW6I3Np2Ncct
HDc7vq+wdkLCFEGzUMJRaR0dQeDYqp4oYk1fLLwQPvLvYlbQBMohbUPlYLbBCG0PABIIRPWn0oK8
JCFX/owtI+SVEOMhMJR0jTFrHZgdrH3LkJzzJtVAuPPxc40vbcSx7s9o4RryygMv0w5uQVQ/xC35
HqTk5UGnfodYiGGjDBKJR12LQ7xAh1ujhINcUCpFr77rFP0L9Ww4kaZOhtKyrUfT42bJcQGhievh
oUjH6i3q4eJQTWmJMgT2AHYVwmdjz0sHA0kgwUe8qi6x+JyFP8hWg0ELwxuzatGssQQ4Tl8od1Lr
wjugNFQU4LhT+TG6r7Vptp909LlQUyXN5JYGCLMcs6GbqfCQXDaYi1U4AhcIqy+Sqvit7b13IDFw
x5stSdQJiGupAKdBB5naHYYvBx9aGKjPuWyateY3n7vCS5lRHZu6RH3qg0x8CFIyswpY+6NaFLDT
BseBWg+kFTBkRXJeUOClCA7nCsC3LTTtjdVDlUSk/OvUznBJHR1aNYRGzkOyPTRN+NXkWNwlHckK
cuzmHZOfzJzZmyjQAFgL0QG/Q8gOtISKFtusx6oo3EEi1aHuqsE34i7nvBVYkICNGaovvIK1uw5O
OCxo6XmPpaaxbiLc5jwtGu51DjCQsMrwzibNrd4PJRhkLMZiu3DzAfquB6aK/Yhkma6T3ZFJgupD
IRm2FOOe0BEI4IssfQZP/sVuLLacLsXGOMRC2HIACyDSC/KJ12+NeqwV76d0REoMA+KdU8KIHQN2
c2VAn6zhF72JSkUcJwBSgPLC6hlrGP1OFkn/MQ6ExanCtKt1CqpU0iZqykjIyFA33+g6aHbObg3U
itFSWiWlZc5iCGGd5XdTY8gfedRgrYlm7873QE5dt0df9V83pDQhmpo2//uv/1X8+H4Mueb+939p
/xvsG3bJITrFqKKhT2g9v/bzwtANRxcGVSChq9r551sWLC/uMXehP3/yp+Im18Zv10NcOqITQjjc
1Q3dEqa6cF0nz2a3UdnlrjY9jfIL3DgrhpsM5fGVcegiVTqmKXXy1WC1zptSqIlOPSpXUPL6Ho97
LMIpQcXjm38WRT+PYpZiimf6lts78iMrM/9oBSR5wdEpT1zljdvr4daGn4FHqFiXjmGaxnm4WOWt
b4R26XLwcISP3oaP/Nb355+fTC+UAlKtVJ3SLb9RqcHQ55/9+uL88wVpSnjY/PrmeLCTu9zbX/++
Nrc/R1wzzx5+/vd/SV0VDPdJ/8yT7+T3h01swzDzStR1P8gvjub6HQpmYAihrN4gYoYsRg1u93lS
jtcjb3XcYl02oCw5SczSVQQasPui3WjZ1vflecOKIu0DSxUMDFhLiOXBPxz4xaocETNR1ImRySa4
30doMP+of4R6/vvbDheivOH7PtVmzYSre3c9wDx1LkfexqQL4QyN1OZ5gJrSc9FaSulK+bEEdojc
V/3jeoh5DK+E0BZtINOOAVXuI8ZkDgcwGLu25UolnxUAjxkvmOvRNhqkLfYvCTQJED5LEXIMcPi+
fqjMjUm1FUI/77PcSBxjnFc7gIoMWjigu2kjxPq8/few/L1gTxYkglm+BlCwdEFN5t2OosT1Xtr6
/vzzk+97qJZnQJtKt+diC2P94/XPb/XQ/POTz2sKT6Z4YsgRNApbqpLA5P5hCxZbFlaFiRUmsnQr
bpXsThsDMP/nF5NWmsJ2uOBJYS4+X3DYU+6sK3dI8QDgZh5FNx1vF290r3fV6kicBFrsgLJWUjB8
VeU6lO1wt0fD6XqA1bGQ+JKD2zd5bCzOvtSmWKvVEQris74x/GCrfJ/ab/9ZkMV8kh68MwvTcNcK
keOdBAxmmxpg9ng9zOpW4phSAlnXDUssFnebTh3eiwa71R2QRRDnH4wRCc0P16Osjr0jiaChAaJq
iyERXa1I/Is4blHv894YGF/urZfrMdaG3dB1wzYdXtzCWcTAN61pPKOrXAV1P3lbQHX8ZwEWJ59F
qbWaLAI49U1bfgvLaiPAWi+ZqmaquqFrNGHZAmpW9OBUuOn3GgvB4Y5McZE/XW/F2uQ1NSmkrsGx
kctu8pLGQ4e2KVyrfVKSl6F612gbV9G5I5Yr3dSFCe3akJplLPYq6STS79IYFMaAaYRTPimqfCcQ
s459/xH6xoTX1pBtdN7a8J8GXWwvZKa7kkReQT7sx053/rrea6tDc9KkxdCM1NX6tEsKl6S65T94
Idm5fdO+/4MoJtcGU8VDyLQXG0vmy4ibqV+6ZKvC9zL4YcYvk75xkqx2lEVhyMF83LDkYsXrKtn1
AoC6a8WP8PStjcFfnV8nn9fPD6pJ1h0MKZXBpwAf6S6HFSJN1/tpdYJZljXPYnID5uKKNaVFHunm
ULg+5UWqcaRHUFqci9Yxibx7YfxRl/073vLOCPTUSsaYeAnXknT6OAK1uN6iv69sF2vGYdRty5z3
yMWasZsU0evWy93KBmZyFwAHlrcouFG2hsyZ/oVO0vWIq+N0EnCxXsIgT620IiCCmFh6BAgs5ffX
Q6wuGofaqCM4X4zlw1eICmfujBA4Y2oDMrDlz1LYO/vhepjV2XASZjHjWPZislPCoMGAD9wdUv+l
jkREtO+olPkEvh5vXuvLoRKqpppCME62vph9JXoM0DqDwq2zD7EHyOAQ208lCvndRv+trdSTQMbi
mk/ZDk6OJJD8HeZPhvnuejvWZoBQSUtoguyr6sz9enKlVMGXaTgO8nkDgzgwzFgEvbIFmoYqnWGY
wqG/mNmLruo99BZJResuSenguYs35vBygv3r8xa5FYS8rYtrhV6B9YUTiZbD6HtfbDKqhwpSJMUv
ODY3jujFn7THVA20boQ0oY2dd1k/kVgHQa27k/lkY34ebUyt5ZD83SCTPWDOSem2mGfEyZCAYymy
JlV1N8ElrwxgXfzSImsjyGqvsShNiyssQ7M4ZSpqNfilWfTa3zhGC71J9daM3xv1xlVjLZCj6aac
Z5cKgfu8NXVnOSiLMfrQa1EFFPFnVDNm4g3MESPWmo09dLku5847DbcYHKjOVpS2czjxNZCfkxQc
723WfTacl9ctnH8FcgxBZnI+FBYnqOZXRmxASHW79sXuv3kTSiUba3O96/4TYrGnlTqVN+RWNddG
fQeNg+nBrB8gRVxvyLz8TneyZUMWM0HLanSPcnosdCBh3qLJC2HSvsNfz/jtbaXEVoMxqR2T5SP0
5RugKBSg/gqLlcL6iMZHIj5Gam3vhZdqD4hyAIYsyx6STWxHGJl4g/0Hu4WjWzwODBW63nLxllLG
KMSluqv57duyiv8aaipiQwO6ofO2JuPaSj4NNg/wyUr2S9MWILbZ+fAt/5lF96iZXx+8efVcDB50
cqzNbInuxGK6ozw25Rie6W4njmGI1O3D9e+vt+A/31+0IIlxiUaxX3dVAXRT/1nhyON8+mcxFtfq
dIym2umIAZpnQAZlembmIyyYd8//LNDirOtav400i/UEf+XOwpIVcPs+VDZm2NaQLI67MhiioTCJ
wv4e7iqA/F4m/2RTxS7PNjX+cvlI7Eaj6HjNM7H2/luUJKq3w1aOd3XoT2Isesv2qkJRHMEGZ30L
htsGKnf3+w8GRKg6z9D5j+XdMHEyP9ZyukpPUO79ircpRmFbRYTVdpwEWeyiwAoTWE0e7RDv1WoW
+TqYsNavt2R10E+CLDbRCHYhLgME0ZUPdvSoK6/+PqIEJlumYcLxubimebXaRUMvDBfB3131vUfU
4LUNMFQeUcKc0wKa4cwNPNmqJlWvQetrhju8mQprlzXRH7TAkJYlYGpIUg6LZeFp40CpVIC0jNSD
HOKbYHrlw1kjXWLZ0iavCBOLpPt5E8qBR2AzqKZrFKP/5PfaZyo0waFP8qNThRuXwMt7hkFDdK6A
NgcoGZnzYLDuYqj/qemWzX6Kv1YTG8mN6n+DOvD6gWElE4P6tQlU9jxQXY0BkMHGdL23g/WIJcyf
fJ5XjKNyR+cRcP75oUEpS0D6cNX4TYf4a/3xD74vUWDVHZQ3Lp60VdZ5Qgkt061HzE0hKGzkeS9X
N/2C+CfZkvnFbC6uYYGdDBJbKOGWgLyT+xAn9NefsYQwLDIMcn4jLd8vIm+cotQd09WgUnwqQqf/
pgyBuTGhLoqFTF9ux7pghfBXKRYLxMk0KZtm1FxlAKjQVqDLje/DADjO+1IKEy+99K4KH+vh/Qhs
Yip+JluZp8tNzCBRR85J8OpQ8QI8nwvA4goQ94rq3nqmepfDTbs+Fy7vs2ffX2ZQoOr4raoHmjtq
4yw8cRh4q6NWfvC8jfzTWkvQQaMyTWqe9NBiVotiQtYZaVbXrMfDu7YcDtdbsvJ9XaOXyG0KACdi
cabg8Bvl0NoNV5FfO7ctX79odI1Fz5SWJGeXyYXWVlMUtA3DJRtf9F/M19+4yC3/5/vLnELtJ5lt
VdJw++D3mD9F4J+dYWOw17qIA0XnsBIkF5ZpzAqkfSC0Hvle1mT4rYY7e30MLlc+uVGNtx7gDRb+
EhyiNvjyNEXUuQrea1AfSZP5++shLttACIu1rwmQsnL5WvGDmd9jBr2bRJ897IjrZuMCdLkiCEAP
2bbhCPbIxeaObFlgIrrUuUaS33JI3cweqcptIjfWw1ac+ecnpztwwEaLUdRxfa7x4M8NA78gcZ+i
yni9x1YHRXKJMIy5JrZMKzSAzpMhhx9j4l1aNeqPDiiyYQU//lmYeeBO2qPHQzwKZDfcrDFvjSp+
AOP9lzSS79fDrHWb6agOnsRCqiRKzsNoGW//qWhbN4pcG7mgnLJ6BBqvRt71eqT5Mn3+juMpyOWI
6zzb1UVBRjRTYzW20bjCugNe1zn3lo+sW/yp97+P0cv1YGuDJFD949AXJOmtxayrsecQ0lYa0Bv3
AQS/+N6oN+5iqyHgSTrIeKscKosN2LJsPWnLGM57hIW6ekRYbieLwx+0w7aA2FDEUlV1sQvXbZjH
pDYbGJc3JjhuvDflxristcOak5ck+zjilzgONVC6QDGZz5AjGwDDmfrejDb6am2WIaLOlmwJw7nI
j0YVfEsDGTN24/jRLsx3To6+V4eHvJAbt73LWys3SFvwx5wvuMiVhqAbSc0kg4vG6c7G/jg8CEff
G/2nCIzj60fnNNY85U/WqFc5TW/B5HXN/rOUX6rc35Xhp+sx1rtunmQkfgHxLmYylHfUu0u6zh++
waodosfZlErdaMlWlPnnJy0Rmp+hZ0QUVGzvNORxA4SXbP2dWm9UyOdta7kLSObZXL7m3rKs/fZ+
6wSVUQ+uA7V/dllOxo1TeW0+n0ZYDIoYsAlAJm1wK+PHkD960UMp6o3uWrnJmjabvxCsG5altegv
1IwrmYwZQYZn+K6p/jjFmAHBSRr9aNemL7jegqHD4uqx0p9gIWw08m8w0rIfHTE/llSde/uyuimp
l8A70Xu3toqXzjYeo0z7GBfl+0kauIHBSyyNN2LOMCIDdoucxtfr0/L/8QvATFBRu0KNbHFwFELF
lE5nxsjqmOm/ta7bV+ltqTyo7bOMDm2BFuCTabw6K0S/Uw39n6iL/TAbm7FOLaKOKAiUXIww9QhR
etrYRNaWw2mYxd5eRkkrIhRk3VK+WNlX7E/xWe/t2+t9uLYWTqPMPz9ZdPCJBVwXojg2LEIcQoMN
5O/aXuhY7LmWQ8H1IhVdpVPuRyhbuHU100GGGheO5E5x5CFUIWHZ/vP1Bq0d8Q6Pu/kcsblPLPYq
7H0Bk3tT73rIFujlg5ZCfMXCp0dIKIZUkh+ux1vtQGfeF4HnUnpZzAYnRTLFgO3pFi+R99m0Nq5g
82PwYo2dfH4xCxLYbRLi6uCqBcKRIN8RKMKAiZLSrkGCxUENSNlAQ11OPCFsXqaWxtK+fHXBbAhJ
3/q5a+afnZl3OUuWGDBGv7y25+Z0CHVd8lQmhb7F1EMWOWs7dLBdoPyzyx5/Xg9wOfX4OLUwHaQS
pJfl/jQFOi6G05i5wa2jHazf2E7hp5psbIOXe/0chdQOaS7+v3zOK0YSTCFWEm4MJWRnIF6abAzI
5RQ7i7B80Odxl8AsIIKGz47P1Xijn1a/D5KLdAhlSrkciKA26rZwJvopOkJy8t0/GAbOWVMjv0Yp
f7FLT6lA3tjo+Tx0tBQ2Wtx9VRSI9PucN9L1WGuDYYB90yFL2DY51vPtbIDZbYggzlyl/2jzmsgO
0t44dy83GMHl0eKxSpOgRc8r9mTHrDphx0HX564axnutfaynF2EjJRO3hxCvMzXf2KHXZvFJvGUW
IbKw/hmSOndLvdtpqLjkIvxopo62U1Fg8TNcfV/fh9C3ScbNu4C+TCk02AmIzFQzN1LRWB4irkn4
UyfORrvWZt2cATMor0jK1ouNEy1+Cc/MZvnjR/MwQtT8g2bwnuAWTiVUXb4pFJTYZdormSt1uUO3
6xdGTtlu8NAluR5o5SJGNhFehqZZnDz02vmMMLB6CKYgyjnikl1TPCjlQwZDSLWGg6HcW9bDrB+O
HIvTY0k5vE+yjSNobYacxl/eNs2wxQqa+FZcfK9MDfWOqNkBfbj1q+yDmTkbONa1RUZlGbspqvKa
JucD5GQFIKaMdPXo126AoJ9dccka78voD6bHaZBFpyJlhmDVQBD04RW8bY7XB21l9jEnNJvtiP2C
vPZ5G+oRwQ0P8VNXIO51MLf2odXP83F9TmqpF+UEnBmryUNJyFXZsOvuOd+4+q5+XwJhm/FEgqfG
+a9fKUCWI4S4Xa/4kt6p0efrvbMywqRFOf4NY55Yy9SF52m236ZR4TqIgFlqhbXxe9QgrgdZawMH
gsUDZj6k1eXVpi/qkmQZxmT+9wbCYDO8/tycT5x/B1iMsYrUY8ftqXB167k0fzvax+sNmOf5+d1s
rkr95/tzL56sgwgdsh6BBICqqbfrBBJzIFXfqMXL9TAry9vWbFBKwODJvy6TfTlg2LyZBOw/FSv4
oYLrrmeBS3nx2evki+I3G2tjdfQlcGIsG9jSliecJc08aaSWu2L280aRJNuVCP5geftamLc2Z6x5
umKOZOka8LjzHhzzAvO7QS9n5Or4Cb/J6z23NsNMg6mlSouEyzLv68BTT6XFKvHB4D4OCIMf8zaI
D/8symI7zIIRlV4UIt1cVR7j3nxbtFv4kJWGSGaaYDuRtkVJ9LyfEHDVgs7XG1f9NqAUkL06IULt
4OTzi2GYSjaYAB1aF2Xf4MOk3r26g9Dr0jgrQMJdFr0t0yCtU/J5/5vZfjWULRrbynzlDOcqBiEB
pN1yM4S3rpTIULauineoSs0e6ra9hd9aGwKdaTQD0QBVWYuytx2qSlf2aeuiFnwTH7yw3riFr+wm
1G/J5ZNZmHPTi0HI8zANWuE17ogQffEYDm8Qdmtey/5ilBmHOZuraWzv1uL26jR16UcKfTXiTOJn
v2r9F+Tm16+70yBysbN3AFpyq6OvavFS3rTZxuG3Mt7AvXhyw/Sd1/ViXx+MPKhajMVdxbtDGaGa
Nh4sW9+ff36yr2uFKtNc8P2ieVScT70ByX9ji13Z03nUWxr5aBJ3F8Ogo2+hDTJu3JoRrjTcxvWX
OjsO2dFvn1+9+oBq8h4ixSy4iSz2DrWexcSyonJfNMdNXksA4/ijls6zzpHgAi5ScC1CGLjqqaZb
3Rr1vddsXDUvVx3pZthqQEB4uFFmXgzFpIsiyAaDHdzfVRX0r8Nre4cAHA0oRgheWcsKSqsq9kCt
CYCJ/+uxC36+/usOBp9/8/AYg8VqQym60bSoE+74FnMZr9i4gKz0zoxTEoA++LhcXtNQfrD7Eoix
6yQ6LpDTF802X101gSPBa9fgJkiSd1mbxZykDs1MAzWIeaO4qfAHqO5Fu3FTu1xxvP9IIFODJwZP
qPNhxi+lQVmo11w82Q+JdYhs9RYO26t3WKJwgNJVKnuguVjXpVkO0lNKHRALeh/2gzIeitFVzY2M
5+VGThjenPos1cDNdrH75b6FEJs/6W6uZfeq4CU4+ck7cqz4Nsnw9fOXdATZCO45aJpoi1NDSj9I
FK9WXJzQELTwvlyfwCsDA7sPvX9etcaMKz8fGJzoZamVhXQRNv082x0h97dzNOXz9TArE/ksjL4I
g8PJmNqldNGi22nTrhs2xmQlwMz0IgdIqeKSHNFaiMUlGgvRrH7on/R44/efe/n8JcAKAdQH0Uvn
YF1eND0DPcUMb2s3xWqyuS1e1BwVz1sVC4Hh96u7ivEGhYzsAeXM5ZrXZF2HcWmAxDrg4hL196//
PHxh9lzz74z94pozCSOYOhU70Qx1JOonW9nStYE4/f5iQkl8okbUIG1X+1ghSyYhrl1vwMrq41pD
8goMGaiYJSEScxgng6+vuRn2Gj3ePTGe2mWR3ijJ67sK8BZ3WtWCdgGs83zSRrGSIs1Wqm79GHUf
vHGjzLTSU2efX/RUp5dRqMS16sY7G8ZdtbEZbn1+seQKI6zUFJ8mNxR7JG7DegMLs7JzIFYCaMBm
H6RkvNjSy6gVU+RHk5u2x9b6YMbfhuj1mxNHN1llbv5zkn/+FU7uaaNSdIhyV0COI7lDb/HGxlxw
2BiG1XbwpuC2iXQRz+HzIIGpxpOVRBrcPWSXBneoMT/rPl2ftKtBIO9x/gEWoShyHqTAWhoxZk91
i/T9JH55HbbhW7DD9RgOiEMgbTNk7zxGG9WkCAWwQEt/9GMc0af3CB69fvXNeQquVJRCWBiLhgxp
6eGLHqmumv3O9ScvePAUEFefr3fXytw9izLvAScDr462WeVloLqG+JWrEANvr39/ZTt3wNRI7svE
Icl//n20AQGHJ5kKiPpoRl+U+sFJH4wRHzL8C7It/tFaa0wuPkAdeVZelNGxrHPsGOMYF0nqg907
z2O7NYlXKuXWv7hA6EdRKV8WqbyO8m6ZVqqrq+NfVa+jZodg/uQV9wlF7ECU93IwD1ZuHXTYaRWn
2cbEWJl9kBjA9wEb5z65rMWVPRL8iulMbqV8FuNbI3hACPz6qK31I9UE0v0QxeaxOx+1JvQKJfP1
ybUi+8nomnee0z1fD7FyuAB4IGM11ysuYdZ4Dlh+lcwhyr90JLwLJ9v1o6BE+vprNw2hmEhyhJv3
ctdpGAVRlD2bv4oAZJHZGAeMmPmGRnhTFMPrN1Lgr1SwgeBRoV8SRGSY8cpAQBDaQ3gjENlIwo9e
GOyvd97c/4tL0lmUxYkjsawWlS5UN1XE2zRvd8jeEe27EjZ3lrqxRVzOt7+v3qA+ISqSpp0ny8kW
0VSVj4NWMLmzMWhTaTeamR505eV6k1aj6ABK58u+foFZ9wKLIhbSqi7SvChUB9OHqc8slD39jVPo
grPO5V7lyvc/kS5qwPisFbD1iKTpmMl+9OxnJ/0twk91jUB6C58v+P9IU1zOd2geBiBotnTNvKAV
tFiPm/izjG6f7NBSw7QXX9dpq/681oszd2HeanljLB/5nm4NcN8GVlVYgcVCdbL64EQ/rg/V5e5A
U06CLHYH0ZZIC6Tj5Cqt+jhV/ZMw6o0JvtqO+XAloQNYfbnJhn3UTlYtRtd27tLpvTK+b7u7V7eC
WoAK+0YAmKZefz6tpxiWVR3V+fG9rLCe18XGNr3SSzYPC7JS4L3ZSBe95NQKeGMnyI8C8XqpYSf0
6msnRWUNJCnn64yRXFyn9EpEKa/g7Ngm+zG7DT6/vn9OPr/M0iKLyW5q8/lA/+xPt1bw6Q++D7nZ
IVXEKbCEKuMDFGqR1NLj1PQYd2m7fOPavDYAAJT/5m+RTrOX/eOnSYUCSnqMd7X3kuevfgcD8DA5
V8g9krBbFsUnnKZsOajlUZ+lv+qdmm3xGS/vTkSwyceTMuKtvTyFM3PAeSXXyqNobwIEap03SJiq
6VMWAYPdOCUvO4tY4P7m0o52qfZodGGPTHlTgXt+KsY35bSlErQWAEgX5SmwUHDDFhdBHTG2OphE
eQxw2kPDA8mLjSZcHorwEmCWwnEBPUby63xBtw1O1Wo6lcd97bzDtrHF3w8Bj1cva6KwopHgNEgd
LBEKqWqHtd87xdFMVVSrnRsOjdcujPMI87Q4OW8HNIiNaCACQus3faju+y246eVZRATKhRooQu6Q
+jxWJxGw4sZHxFGLYxk/pjmQtPu6fcQ96tXtoKxAinAWBTLgup1H8UewrBPL/Fg3xS3Whhny5a+P
ACuIPRZoCgO/2GLtIAowzJHl0cCtMf9Qv/oWLHVDsElrsFgpkyw+r3j5pCVhmB6xPB2im+z1GxTf
pwZpM6FIOV4+VZvGdhIvOeKHh7WLgcvi/fUOWhloXVB4VoHUzSOxWHSaCCdrbKzk2Jq3GHhj3e7E
+6TcOIhWoszYFTFr6vI3Zz7MT6aTZ2lJIvsOf6YdMsK/YufH1uaxGgEdK9ITSAawG55HwMMjL9Vi
YCSMx0J+D8JPcPyhHG5018qGO+c/Zgwi8rpkOc/DxGShB9Fw5Ckifop6sVd6c182zu2gQsLelfXL
9eFZ2RPP4i06LglKr6si4nXBeLAwyVC3iADzF84fCiD4WOhk1shCwjo9b1GnRtMQD1hneeWtRPzf
lLvSvHt9K2Yirq0B5ps33/MYfq4FWeZp+bEdv+n6r2mL6L3WBpA5DtsV9uvkXM6/ryW23SZSz472
RwNPy+pNmLjXW7Aaga2QTCdXGvSOzyMkUT8NtVly1YH7I5ExdzAWmaKtWu7aLJ533P8bxlh0VBnD
pqoEYfIUy6gPSvQRAtCWJNfanKJ2T3WdOj6J50UQU5WFTJs4O5bOr/Rju8XEWv085THeaKx5zsHz
rqqSzgbjoDKhHG4k/exCmGycfysPNBAI8O2ZuvOzfZn5UvUSl5JIy464Y+y09l5Ib+8Xv6IoOqQK
bpRUf/oCK+qh2NjI1ubBzJFlD1jTSZJJgDfDJLAcm34Zzmet/KKPv69PtZVLCvs9lzlgA6Acl+x1
MwhbXBW59Vo4DWu58c328UMS2U9Z6jsHA8Pr4dZaNK9LhPk08BzLjdNseODUKMwfO9isRoFRbakd
DOdPokAHm9NFpJCXSY88CrpkLIlSdk8SV9Bhr2/xo9fWjs1tWyCtDgNwebkb/ESJ7JIzpk3fgOw4
hCVa9/27ut8Cp6wMEHki3uga88+BpXs+wXvdzEA7jsGxSYeXLtP2XAVxslB2VtMdht5+vj5Aa+Gg
Hs3kgPnVvtREdsrGGOs4S45O6qrMt+hzoRu7kT9V79P1UCtLFwyyIDPKs3HeHM5bFg8pF+ROcBmw
n61dp7/+MIMqggYYbB5uActJ4I2TVzUMyzH5FGIJsSWAvZJ3JVPI5AK3J2cS+zzVT24Zfj4xMhXX
4sj6C3+8dIjuZJPexN1to975+NXU0SHP3nn61o1/ZeqdBZ5/fhK4suwab0qvOA5K/7bBT8oejKc8
9R6QaNlYSH+flYvzmliIcM8Ebq62xnksFR8bJJi4mRvojOH5JvW3Zvc2KnDEdQ6W/G45n4wQM0mr
uWm3ltjK7YdUrMrcYF9X2Z3OY8Po9LXKwrmqMH821RvHeIKGcbCxoizv/X7aaurKdOS+MO8YPM0F
7MHzcFXpDIU/9Dxzpg8UIW4KhDDVsbjx4/QmEb8s/94sD9hZ7HTkvYryg2Mccufr9SXxN+Zi0d9k
a9nw52T6LC56/kuERWnHpt5Xx25S3mses5YK1d4LwlvdNz79H9KuazlWHcp+EVVCIr4CnZztbscX
le1jE4RARAFfP4t7p6aOcZe7fOfZZdTKW3uvwOCT2DXsCaUx8E9hccXIqjeaNRTyb+TYSqRdi8hM
odxXs/L155/27WDAE3lmPM+zAVYyXcxGLGHZAwfFaq+Ha4f5wWiuYR5kJRsS/zpThQZwJ0FOGfsX
+arFwcAGpbu67tSeSRluVCxOTPWxruCNM5exkNfFEfR1kJ3RGGnitfi+GZQUVk5FHTXvTfWalG8/
D9q3NTUPFcF7zZmvcXTqa0u5yFo2wHh874QTrKxP2S982yF4rlnIV80gMMg3LnMYdkFHc6qdfm+z
T1Hs4YBF6o027jisVQrrxM1wpC8QiLRBx4RcxKyw+rUvtDN0zZyy3hf11iBn5s2vhwpwKtiUzN4e
ADEu1lcjBe8tGNjua/YZw6/3RJxz7NejdARMFepUcNpYHJpz7t4TDq33IGu/t6cCjlNfX4yN6mA4
6Kas3lfyNXTYiczet6AJ+YS/f/sixrWyNu5hk1HvX7LxznjR3cPvhx75Ixw4FhRfvlV2jUbnsKVy
qn1ePMPmL+xMa/1zC98X6kxjxisAiVUkiZdnawk5GdgxYXIT/3IYEDY7F9r6w9zzcdoa8J76ubV5
Lr8cooiScCkDD4ZXJtIki0vLgGGZ9uDltIfFRmDKNpTF2nbv+Sk25fdZRzuAzgEIYSFtsoydgXXx
yz7u6r2Zrsp0pX+bL5678dfn5+b/uucHQvKmyPH5roEv8n3+awGu+fvwhJvVN33si+WitfwsiWEM
uidw9BvK+Lqq4HlmypDAaE8w7/DzrHxfxQDtIIJAehqNImvytTu537RuPA16D1xjYOqP2H1w9Am9
zyMzMotiIvSHJDPU8BZd0lMsEFZmw167OrLLOqKPP3fiaAMIxjFk+P43/kQMV9jESTuNhRw0yWVi
/P77KAtDjHJ+tkAsY9EBDF01ekTY+3bd+Ap4uV9jqCgoP0DUYLc7BHqXi1mYpMhH6ib23hcvdrZP
5ZqR9SlOw5Gpxt7DRsebHAypZeQGqPuI+Ca19s0dY0PUNhIGcicu8SMz8aWNRV6hb90Wqw1tpCmN
Uv1QwYvt57k+cmjNlAxUB+Zq1rcnngU3dlBa0QIsuyW7wsWyzosPMu4MayXIKYjDkTHDawuEJjDL
Zp26+e9/7XYCl3rAUhjdexPZChJBocxo483PXUKwdmTcZuzZTKeAYN03xciq7iauucP2zdBa+yIm
+XZIrSwGEo3egVxYXvMMJpGUu2xT0xF6qBpErsCf5CBDfyAjDTPfqTaDLfOLqm3fGs99IwI4NmXn
frsyZey+TnBlvoefM0gbboKyV2gxzncwR3x3LFBcgCViO/h3u2ng+0MWZbWhVrorjI1fO8NdMnTD
nTH6zquFx2MVdLlrrFtTmWCAxJ+qStadm0GsKgWcoarg34Zsfx32sYskmT+Yu5Rnb5khEtjYOXXg
WyJfMzOpPsRgdhcD5ADPC69F4rGm6UtSgHAQJONIsUZbnIV5bK0nmClOYZXYL7VsbZSG3PSprlrY
7II7vzc9/ZDrpowmdxKP0nfLqEvNfo3us7WSxRDCdnrapjns2T3YAa4UN3DNteIewiHxRTMaZMU6
420aLa8O+naiSeDGnvyEW2YSdE6friyhnCs1mvfw0BP3NUR/t6aqaejZnQtH5nxyzCgBoYetYA5g
Vo8dLHOeNKpYzcqTGdmYqnsVVf9o+sUAH9uRnns+Bj0ofAJLwFYNz5kqXUxOaU8gYEp5P6rZrZ4a
Pt+NjDWhpJl146baKgOvLmQeFQXzbq2OalQFEgmHQQlkgjDr+MZl5fiekv5DwQtuXanmpZiQCwsS
ZsRmYMF4nsGV0HvQKn8YGu+RTtOYBKBskdvWFSoAAg+y1sYYR2QqPBXIPoZ+n+MPsLPvDKP443jA
4eQx7KD7hhd3KfIyW8uvD8CWv9jmcBsXWUIj3Qww7SMfranrgJfOcO03k26jxuvs8rIxym6j6+Iz
15bL1wDvg9Lf9PbBSfuqCzksdZPIbBnEU+Pea7zQG8Z0D3zEU+G0Be4SAy7HI9V3ok5fzMq9hS+i
agIjK560qd6HpDKCSiRWyP0BTL6i0yGHc2uQwnF93Sin3vmw2WSrNFXFKldZIiMCbtl5OyVpFShW
QV8iZiogKe9XjpOlmzKb4qCHAXZkgvz7qWCcsBNC3ufjEAekFNaqKOPHrjHYg1PQcjeOzZ/KaZs+
cFRcnKl8NGBhb790MZvcyHBZ421lOpl/ehvK1ECfDiHOt3ZFoeNb35JWQDutgkCT1LDMnBQsdss0
TaM8xgMUNZsHaQL4voX+aZyA0i0665oToAimpp6Cym5LWPUyWCn2vhO5efrpZFURuU3WtavSs+Fj
2XZlvvaGfsJSsmlANbnIRkaKwBqtqto1o7QCyLmZoZPpKiziCipheQmBeBPyWgQkkRBppDYio7il
CQRAWmt4g2RstXFyeJNrbtmhTytG1zpBbStsRu8Pm4xGXmhRXwro2V8WusjgcFvW91TKizEzbmH/
BeOyqVeFDBuL9FCKTA98yJ9NL8PBo1PbmiI71U8KSkz6rPbS7MLuaxxrXSF6+Hcq9tAMFEOHfIx1
rRgBo0j4Qt8XRMZ619pGvNW2ivcjFBIM0IHg/j7A9yAQRsw23sTjXdXKIl1lhtvxDVbqtajJpuVp
GnRUPLkEnHZctXXk4AfAI1iVYSKMDiYDMU0vqTckN/XARaT7vq9Wo63P9T/e2EWqiIqKYfDeKS7K
9ZBw8s5hG56ve6CzV4RrrH+wsK+HzKIcuBwnhmYtHGbqlMo0EqVdP3o1Gw8oBr5B9Zmcy7a/KXJM
hgHvnScAkzwNt+0GrvfChSGpssD1TeCoHUw6H8Ic2J+L2PbydW6T4bVra75hvSfviTHcT0X2DPKM
2nm0si9o7rALr8LywG42wt7ueQBEVhtkBkkjZEc5iNzFuIZ3+HhhCG4U58zpezgey+kNSkGZsWFI
YtM/VeN6EM5rLRoJPeiow2Ef5InlRCgUWlHnVBUgSK09kTB3SnjPa8sPmJe/9xXTYW70OFsLMDx2
g0pMeQmLWI9cdBJwnBE16iaqc8MqIUFuJ/6qlLP/NMyqg5Q6cHxuB4jBpQqK682WdeNzOebwuJEg
Pys6yfN4qi8anbRB2+cA4Zn5mw9LCsjyJNetO9Go6Wu2suHZfE80DlZb93CMtpTxjHvjc7TSlIRt
WXaRR8caI9wjyAuKjsAHlcU8NTcurj9YpOb5IDbjWEgs0yQuA2tqWRK2XZoHSeGDf2iX92SEfWrg
ekimsRZm88CMbDPXCKccHFcTJt1pjJ9IGFy5dK7ZpjQYXaUJ9eCY5mWXbBAyyLt8o2wOJ1jMS9vj
h+Gm7vYAIpMbWsdFCHIu9qjVV9DPyKDLHFR5WzxAUDRfq5HQlZ0KjkXLm70zDBA65Kq61Sh9bxnU
vy+AkYw3Ocy+A6/VnyOGMsSFC6NoFMFuHBD8N3PmMJI+06u4zzj2o9E+V7NZVUq5fq5yaJkRM7sB
WoWvCiNrn3Ee6udcjGOEo7o8K72kufPgPY5DwrWqkLtaXLWUmyvIuHVNCEHEoi23aZKX7NLoTP0C
qWIaTHXNQmAqsQtbkz/XtXw3G8deOzgpAiJSGvYDhWey0Ymd02CQfLf7Y7H2jmjzgSqrAhbE8Pae
ymAW0iVOHaYD6t8MxQpkbBy+NVndRFwlZQihSfgXc59ejIkDAxanaHY4m4ugyLxyJdLaPeCCq640
E92ZLaC0ISj2TEdLNwsl3mEbLaxuw6nQ5/5sLOwlg0cRubZTUHhFdQnmsfXM+uyxhU3zg26zMrAH
rzrPcbIENMvA02oQTSm3wn4aEOLdeFPlq5XRD2x2dS7+NC1xI/xW3PINnEZhX0r+xDmKfVGvyMFq
h2bYGk4v2uveMpP3hiK+6Vl9Vvv0trVkelFNYy53VgeP8MCEU0MdTmV9QVL3TjhaYIHDjt2x6+fY
a29UVpVbw5dpSEUC999zD87zkKteZwnf1E3X74RjWJFpDM4O2mktjI0hLlGTnvbrtIRsWW1OM1AJ
9zgbZRPSAsTxzpZX8QSPaW4l9WowzB7/0UR+/Fo3roQ/mVGvsF6g/wKH81SpLBh8b9rgDv5ko/mm
lV5DT6EAiBwVAOFvrMyLKm7/iVlBgklwYPHB5AvgVg2qRyaRqEuTwM80OuHAuh5ZNowypEtDyxQ4
QnXyASZkvh6UaFARaR6ZqNIwp87zNNrpmWjta80opKI89SnLwrvKYtL9AVWFXKQe7w4TfJo3Zl6A
32/o7L6AX+5KcjJuY+VofzVaOckuoeFfBYb043NS+ROkUsFK9lxd+hGtO7sNWGkgKhNgAqx8+JYH
xMNNZxdd+YIqZ2oHtiXlkxpxDQakYsnegpDsGBppxV477dbP8IB/gSLrq44dHsopaRDRZbAS0Qc+
lsNdVbcICBMcPRekaXsV5cLJSZhleqhDD5fVn8GbvA1EqftXRBN1hGyOHUgrRSEla+tqlcRGtbJ5
Pq58QbNz8Nvrayo1uWlaJ11XjrIxFY4QYRY38JpX6cjvRauA6OO0yd2LtnNLGsRWP01R7Bp0bVDy
yZO2v85pcV87jlzhSMZbgqTV1iwcDimUEnih3pDxK2yhWwSvtVNjdBo/2ZQ4qkINUMCLZdTlOd4T
0PCajGTQF4UlK3rIlVMUW6h5pmrtIOiFiDfP1iKvRCTS5ICC259SIPwr7Sxkdgenct7hoeFPn77f
tzjebZw4Ln69wPSvpPDEIwBZ3sWkaLYaMuCgR+zpfetMCO3Lqn1Jqd0eDMu4ruoeKCffbfE2GruQ
2B22Qsbx9FFFYh4wm167MccszXhQFn1snNNRFgnk8XvD7xC1oprQdlWFWHIq1rEmoMd0hvPcY4Ke
ee7b8aXdItUM+3q9JelQWjvVm1eoZPbQJexZGUqrI9s8s1m3SrwaeZ94RAEFAG7rqnJSD+yk/J1m
NuJcSO9dmX6qoXCpk7M+BsAmMJGgejC6Mt6ljMc6UhSaFUbhQCcJZIDyzK8kDh0c+snj4MReYLg5
xgHAHEhpqRIsBJOVK9B/Xh2YOhPg0REbW4N3o9pGBU2dVIBJTmko4uxAzBFO6HWxl6S9L5HVP7N8
hdAvnlrc/V4T8kTK65LIIhxQV3wsnOJmUgmCNNK5odMR7OqkTHYmheBkaipvA0kHis3MvAjg5OIM
coakvgO3hQaexaviMtZJJa+gWXEH6/MXAnRxd8Hj1vJuOSEQG5pIlwe8yt+l3R0Iy+9pVdtYr1b/
mBBb3Xt5Y6rAoOP0qKxuuOqr+sKTsRPhEhVY9b730qfTo+W9FUnR4R1ikG3s2MZLVmQkgO4M4N6p
W9Fknbpa3nGowjw6MX69VZbuWz91uAYtdgvRZns1juqhzLo0LDLsC+k1H03vxdhl5aOlhyI0JzwT
k6EqAxcu7JvKyYuwYaC8dINPDoiJ7xPPSh+hXO6+QsMrOZtss8I12rh5kA+8vOIlHbqwzPG4zUHE
WOWo31900F4ia3OK+V3pFX4RwZygUNvJ6u6awhH6IhWzKmXu4L2X+KBwdZp/mP34IdruvK8yCEE7
8nV0p33pUOhb97bq5WWXeO+MF1YgK8ApV1XS4VLSxISNseMBYuO5BXTePCg/oXzblphwqK7Tnd+W
LsgzVrWzS/JGBvvN8rssLAsckLYkb7QBJ5HiKAqmFIOB6pNEHXhIMGYVbx8mQFTCcfbXA3ao/6ys
yQhy243DsXanHKmIJL5oi747U8zoWCC0uuBTbIC7ZwNlktHeNmH76DwOCjB6Mx1vhtxxI7z68QrU
aYaDxT/UhD8aKjUC186tzZTmKhwnlm8n7SXrMuMdflpa3Tq66PG8VzPZgGf1C0jobZROiL4LoXBg
J2N5NXgMfdDg3okp7w+GnvJXAVOtJ3D/in6LNFF9nQFtHFBcPX2oXWs/QTnqvoJSwdbVdZqFNCHi
AtJi9r0ScYod7tQtEGswLAoQS7JnBbjbbqKD7iJewkJ8DcdlZ9N31dpWBXnEW1lHEhioqx5qmatG
lg2Q98x8zcu2G7d9DMIy3lVA+MU4KXAL+oHfkipsPH/aqMF7wtDzAFEJ6BMegthxIocyt/RWpEgM
uP0Wj8S1n7b+GaldDeMDnnZXbStq68Ivu2nV2Sk9SxuvDlFqriNLtw/ImrKtY9BnP6mGYCj9+6RH
x5iwAyexL3hG9pq3CM5F/O426hmBmbuaEubvdI23oY9K/eAKvVdx0raruiZ5WBNd56FBSBFVDG6Y
tYe3TjvyNxcSVqFt5NDss/KtzOmWVs62NEZZhwifq8B1plWF8Mp38i2rnzy2bZ0mMEf7gw5xvW4q
ZZ6zJAEqEdnYDxtJkdfEbfE0L0jcRU4+S8nmxTWeoQ+0icUKXtgScWeTrbXvNgEUuvILSyO7Olbk
eTRSdS6l68pIc/XqFy07M/O+WdXJ5Fxxy9K3uo45nptQmSFudpDt9J7Fpb3pIVs9Bg1L8G4mSPP0
iYJldN7Yw8HL/fvCIHkCSJWDbFye9pHAvghFa/q7KjdklEGlqAw4LpZ3jlvkHlCM3txOWfauECKc
xwMjl2nsVNGghz4gOGTOJ0/R69aUFvI4EoaJvcWhUesZTz7VN9Y0mZu6sOAKm7XphaYQ0+WgYQVp
V3x6ifFR26UV+F62dwXEvRQC5gi05jfOC8iLcuCI+JS6u9iWjnM2QLzrwZqQCzM7w38autoRUR/X
nhfasdleW3U2QR7AVogDfCNBRlW6QWf2ClrhmbpPixhNJe5j79M+6nPPvNOaqY+0q+AiwnFygis/
TU8K18GmZXjurgc8D29rh+JN6ThKvTdMQC60qe5qs6UQ4YVgb9hmiW5DkxaHQjjDGW5ZFPRGPx8u
+jx110Ov3oZY4DByet3ddg2tnqAaM0HjEG7bcW34V0lREZw1IHFkIBa6Qc3lgPSh/4LkQBbGrWwe
JyC7rp2BxnHoeXxCtxCqnDm0SgnMQ7i71nzUIekySMtT72Fs6vTDRyb0BnJKj0AeOduJjixEZnjC
4ZGM1mrizqOJVF4+4VB1oOQOSb1EvHc1bfHrsyZHeqHP0ihuOvZiltx5GEckkVKucQD6MXtp8Qg9
Nyav+sO7ecaJdYPf3URDzcc2rJA4i6jf9SvAgqoD9/HANXv/jvYJD3urdAPKSmzEQuogt1IrHHDg
rFurjF8zYB7uIGDQ3plNM63p1F72jmY3QLJlXaBpOj8vDGFhJbFhwBGL13HV1+amSCfkQoDaBcpA
IVF1NjFn2FhEjjegy3mXloZx1ijtYjMfFHdtrf0pykjhBblv9EFC4JATmO1k4IUhLCesTCZOlGWP
1RygMGLO1Q0wOpZgL6UsE3HVyPZu/zi5q55tS/37ghbUSwBNgI4FiCPWokwjXA+RhRQMFbnIzLbx
KVbysXIGgCL/wLDM75h1G7kshpwT20tj1diheUpo9sj35xIyQBzA88NNcgHIkYJwXzS+t2/tNxyh
WIg/V2SOTMHf318CIp3G1UjA4fu56pE72lrFLkYm7udGTnSCLbAVSNKPHtI/HgrVF7hGjBNVpWOf
B6ICEvKA24EANv/9r9IVRdYHViKOC/jw2Ud8SnH/+9chdwc0N4AucCeFNtTXr3ujzwyWdmwPDJix
8+T257H5Dhb4+vnF2OD5ZtEmweeJuvDdXT/t9LhxkY/4uZlTvVjsA2QqUf4wWrYvpvdpOKRv/7/P
L8q6VDUqRrGY7VW7RaKbnZjho4OE8iQIkCiFgsH2dQ4g+FU4qbLx68naE8GoAuujPKU9emyIABCH
E42PJ+I3DR+uzESoDLVvOeBmHMsAVpa/H6VZsWKWv5zV0uZu/rVQ06wpZAoJ3L2F3GRqrWR5gvJ1
tAt/NeB+bcDJyilT0M3ad6wPtBdxcgpAfawFIOlhPcHA2UVnvrZgVD1Drola+wcFb0SHnyI3HPs+
dD1mC6sZ677ENWvfEylTnbPXuA8RsbvaODEJ8xh8RecAFgDUCXC5gNJ/U43vhIVyqtW6+15fTXEE
+QW9qe/84vc74kszC9CUITMR+x6aUSghRHF+An5wZEdQ4BNtkFgAmv9ma1KVSHckSekiQLYvxRDZ
cmOhclwjCfPzmv1+QUAzCzBF4KPB2gUR4euEt47Jeql8vC2sKb0Y7WKPWoV9rbreOtHSkS6B/QW6
EUgnsw7RoqU4Qe2aCo/sTfMDNa1QDxzlvBQch+73LQFvNgOLZ+D0N+UxnUKRAotv3LcjxXOg0nV/
DsABfRE6RRYy8fivwYVIaEA4AsBeLDsI0n8dRNTZRqDfgHdImlXTr9pTutr/UGUWixpAUgrgK7jD
M7DmawM1c/FKKRGGmD6SdLFh56FMcw+Q4bq5nOQUD2D2K7hRo+gTR8ZgaqAhLDdoJ7M6n0xP7FCC
TO9MoAyCGO/nDZJM7hVC1/GCyZEYm9FxumsTVdorNrzAcQyiXc5WmHa7zkmsV0UNllBKlFsE3M6a
azK58WqwifHW5MK8yzKEnj+vyyOrBYRTEG/gGA7A9FKO3YcVA3Gmmu09nKV+fhgpDYZpgzTez+18
h6DPzFY0hYofYgCsm69DOwhwsbrUYnvUrQOmbzrIMSCrNTZIUKESHg8XXbehcodnIPLMJw6r79wf
YNawSB1cTCBgmNbiRGdz4qnwCN+b141rQ503xgC/K+veT8vQUHj7IdV2QhHi+xmMpQp0DggsaJgu
CWa8c0rPHRTfJ3G84Yaxvv15SI98H7RqcBdmSy7Iyy1G1B2Jzh2u0kNV6qvClGfMPCH6d6qFxUVb
ytZvIO+YHjqUW9uV4fwaGgl1KGDLZowZpCm9xawIG7ZIHRPpIcsQJYQnKX5Hfz/03h2sOODllqQ1
v1MdyaGJtzcpQDJyA4Hb/zAFfzWwOJAaPlhqrNCAIuvmQOiJA/b778eDBcUj4G3/sYxffJ70LWcl
smN7MPuEgrDwr+McfB8zAMnc+em4JAMIMzbaUnNjL93zwtxo78S2+37pAZD6z7abtWC/xQjUaOEB
Ydri4E27wj9kzroYz347A1+bWMQHxVDZBPAYcbCNCOwmeUrW5cgU/ENBBc0NMe23TRZDuFjYBfzn
LLKTZ2X86x3gmw6gosC5gkT17cLpdZJrORnZoXhPAHDuf7+AQDMH8BEHBM4+dzE6opJUVqMvDgzJ
cRqUj78f/L8/v3hV0752WrfH52Vx7nWXtXvi58/7/+t1PLPk/+/nL42MLVQRRW/h+2YXKhdwBRog
PY+aeZh6p7QCj6xVZE6A/wamEozmJa55yBwnyX1ZHFznvuz6YIDD2Sly0vfLFoSbv9qYF9tfD5dK
NtBVQXh2MFZKp0G/MufM5erXk/KlkcW14DkFuP8cjZQM3mnZ+VT8+l5DLyBDBa4uKHMINRe9qGw+
NFlRHHCgryZrPON5t/kPffiricXBpxvuFJznxeGhGS+H7NfXGoynoAAEgRsbl88SXi7yvh5iFHj3
Ury1ZcjoiVjnyJkBBhrg2T4GChT2xTTnJbBBA5Kb+4FE6Q4omV8PzpfPLyZYGCCzAvHv7Pt0WEMH
rBTjiX13tANQS4USCeIWxPdfZzinqTP1k8YA1YA+uvCz0SdamH/jYmcDSYR7DcZSSCcu36cZb0wk
ZD13r+s1AG+OWPN+/fMwHdls8PXAGxtpv3929ddOlIDy0BIFzj10bUMruyqNcxXXYf5rCwMoQiJj
CSNPCDfO5Mqv7Sg8EFKoQ3r7OFPn/EyejJKOnIJfGlgc4glNknpEsX4vPgEqSvy1nYZuDrroiU23
DJJBuQAYBNJVyA/Nj58lQb43Ld6owTUOrYt4jK7KnJ4Z3YML9kLX7SZ/jID7QlEi2f48U/8QCf5a
DTOXBG9IPA4gh4VX65KDW7QpM2M+sMM4AFoCZqawghj4h3t/Gtkmhcc0yhflQ9ra+oNL2n3o0vHP
C6X5p/QdeVZw8qDgibGWlPuBwSaKam4PZBoz8LRoqwYSFWOeeHdJW8HGrKPJNUR6NVzeobYfyrOe
hSCa6CoGDGG4N7wC8ATVrGA3728AglAbs2PApgGQuGuAVYG7hxiAXJe+yC+APE3utG8fwOwk0c8D
s1jC/44LQ8IUNEfouSx1qmPq9zJxe3ZI7fOnTVlciKefG1hs9H8bsKA1CsOKI+FH3jStT0jHDqSP
I+Du656e6MKpFhaXRQO/ZWol6AJ8JYwN/w8doJCwtcG1Bc0dRZCvmy8pkEYrGxOft4xNmiXbE/EZ
OzIFoO2Bm2mBK0m+UT+ZTpFH8yp2gI0XtD+5EFexa6p7sy3jG2JD6ciwJzjXlDyLOJSDQlso+xIF
6dgOeu02a5d19pmiwrmTTdlukDKgn47WlxyQuS2h2kNyxsiiKjPUzp8ac5PZBmgCbodw0GyApPMa
te5bgKp6sBA2ppUM4ZiCGRei2N8ESnTkTwUh4qDjoFdM48DOgUw6JU96ZBpxPGAQTKQTsVSWd04G
KmniDNaB0U//NWYPP6/DxXUwr0NMIIQFQZqCiv3yOlAt93zpcXZATjGwADsYhjMAxH9u5B+l9cUx
M5NywPCBPBUqZYtOyMltB+HH1sEd3ajMN7x58jc9sjfWC8B4QIOzMhIfM/DdieT4xzFvHfelR6Lc
6E+EUEvVgX87DAUlaEG4iAiXLy/qNxwyiqV1oF15WVf5SlvJjQnP3j6GP1EyXTEOpBMED1hprmhZ
ntiVR1b1LMj2f80vdiWQRV2XpWi+bwClFCA63BjqPLamEw/Ab/1E6nlmVFLIHs1yQUsi/NR0vs2x
e6+QK7w2IBbiKBzmWok1y6tspTNxXXnp02CszEbcECs90VE6lzT+nnPIs/6rt4GUITKVywNCaIY3
OnJr17RDybfsfDOkBgFisFQHWZH8Er5H5S7JhDWn8+gOa6cFUhM7UCCjbZNt5+VxGPf+59Rm0OGW
sQJgcIBqQt3rLSDvp2KvxdQgqQllPrgE4EJEiG0uK4k5yogsMTJxGxMDeM2puzPlGDKRv1rQAf95
Ryy23f+2NWufgAmJVNUidPEQA3fEKMQtFJ4u3dE6pJaMXCCCf25mEcB8a2YRwIjBG6XTlAKe7jxI
YhrGRIZVbKwEfKvkKdfCU51aXAkmKYzBttApNbOrgPJUSRWkzu/I3Is+Ifv99eIBlw06kKUUt0Z/
7sVrUl+X7olnys8dAa7maxNgfv5vEzDwo3rT/EFU8/PEzAP/1+b41onFMQC11bp1JSYmZ2DUJeaz
9Cr4M9u3zOTXbqz3DaUnxu348p5lDrC0v8eYeGMrL4Nh2W0NcGOyEeUa5O7GORHKWsc6hrMeZxxk
TIHz/Dp0gDFow6uIuPWNJ3Hjncp7HO0E/GRhYjDLHCxnhjd255eJErc9LvbA5P0uJvZ26MYNSHa7
n+foVFuLORqK1pMOtHxuXRbSYWvpQNurajpxIR3don/1aDFgVeIpxCPokct9sDETsH0Boesnbyck
P+9HWKT8h25BgRdPDdQ/IRTydYYkdDtGUsf5bdKf5eJWqjGsXSPKh9/lB/9d4pApxILDaxyivF/b
iVnZAtAk81sPDtPp9lT98OgeRWFjjopmkvS8EP/K6LjCmSo8LObl/EqMO6be+1MeCkcXAPjLswcz
BcpnMTVcKRBQUvQAqkSTvYMuWi+3U3HiQX50x6Ca6yAhi/KIvRinMmY5QG+Yj1bGH7Ikq9Kw3//D
lM/hDkxecOPQxUo2eOqnws3yW+QrSjuMp8AxATc+sbCOnGmzHgLw4FAhgQHwoiN5QTkxOp7dml21
Q29pMLbw4a60fdcM3qVbGA/jTMn8uW/zpbI4Sb+0Ok/iX+ugLHMAeeNY3Fp2f1Xy9AyHR2jZ3b4p
pk86GK+G6tZlckpb4sjym0NyFLaQO7bYctYKZWtADoW49bzzWkGQOD6fCTc/9+1oIyhyMCRiUbhb
5vviAYGH9Ki4rdhmmq6ALUxPqaMdWX14X9nIyGH1IQOwWOOq7XL4nzm4iPKwCftTMdWpzy92qVcU
SlCOz/8PaWe2GzeybNEvIsB5eK1ZsiWzPKr9QrhtN+d55tffRR3cPlVZRBHyaaD7RWhGZWZkZmRE
7L1B44/+Y2m9/ZCBkYb5h8AHFKco/tjAs5mAEonOjbatxm22Eggs/fzLzwvxU1vUUj2YfN5P4UX8
MoDFu7/CC0eMrhv8fB4EkNSJrzvfVj3VifTwrMsQVebo4ZLjGcN0M5RrL4JFU1AhKnTjkfcTb+Yw
HYpStabwbOnBpsz8Xa3+I5OkGWiGvj+opYMAqQ72BaEtSXchDkTjpJKzoA3PoHHPWmKeQMxt49Gp
N+Ax9yrQ7Kivv963ubRV2NkM7T+JTeHwmRINGQ+nCM9qlLiDo77r6+pLD1j1vpklh+AxPlNa8L66
uRIUNSfbFUbheSrPPm/Ft98FVEzhJlZmX1DFLohuCtUia9XhrFYH+y+w5fd/vfgonO/kq++r14dl
akMdU0rTcJaMh9gwDoX+PKjbGsQmRezO+exXLxP4QG1NWXMhyKHa+Kr8xqSRzxHsZk7Bg1Prz2kH
kL3/mWjvUumhz06FvxK0LfjeLBTERYqSin7DzmGlHcBB3+/PU46awbsRQEoxfVcrtxy/yfkaUfKC
12HNfpUNJZoS37hamoRjJ2ndOXWCJyky3TozvoTwSt5ftwWvIwaZOZ9npYub+5tK62RIXdNxSHeb
MfjqtCtB6JoBYX0cp1HHsmu7c5Vv2vwAZv/+ABbm6WoAs/2LS7oGu2zo8/ft9G9fAgu7t/xf900s
LPyVifknXJiIPLBb1tTPQwAwFe6KBGaG6NmUk72dvQMRszKkBZe+sifEHY3XIHBtDh0PHQtei2yT
EKnzCw5x41b2irF5foQgh7wZqXpiDsqkYmoidNo+yZWiO8PJZRyVNYmtpbm7/Lzw3m1bWQdbwefH
ZJPGx6jZOe0zzeB1cCzTl/vrtOQKlGvIBZKhQmZBWCffMajFlnl31vpnpUl35fQVXaKVc3ThrqMv
B23GWZgA5l9hQMgP0ZZSqe3ZM3cdsHfu4E1re5vR7o/3h7O0MjxCTEIPjreb9nbJjiNVLvz2HMBm
EOo/p5V7beX74soXmdTpcOW258atQbCtpSOXVuPi54uN7eBl0thv+Pma8RBSsR4e63IlRFtYCyoZ
JtErIkokm4X3Zl0PMrxlSXMOlUfulgSMxPQMfPz+OrxWRoUtghnKBfSY0brjCEfYiJw51Gv0Gdl6
B2hkAPr5knl/e+rXPvkSV5uvwakDaesGvyV7G5iHWgFldLr/I26HOrfwo/arUrxF63L++8UZRONy
oDhT0Jx1fkOiP0TBfmp+5Pmbo1IKdtRwrdf+IQ6GazP8hjyRfKdmu1qbEvRe+EZQCHHCtQVh/wxq
kTvlbAGGjaih1PHm82zuR6RsRBcd1WixQU/KrDJH1qg+h19z6fewRrV669V8nmaSV1+4DQLUMqng
T4gagsGTHgKLpb/nrfueRycSCRRMDDpWblR5uwiQIbpJkmtSp6Qg2QVvjTRnA7QwonRG+Qd+8etF
Ljwf+kI99lwKnT5cCyufv5ki4fOCq5Zllo6dwef9ZKe0NUwxv3xjJRa7ObsEG+LOb0MjbtA8dD0Q
uUYV0wi1suuXLNDDz6anWQJGRMGCo9W+pPmt4+bjD8+GH/aN6CJeXcz+hYH55rzY0XDcWKnqNI7r
Vbl8qGoYYWDc1d8XcFquzNbSinBK0szAW3AuyV2byqiYR6WaO66uPClyDlwt2fbjSlV1acKgZ0Yz
HD5UTiph2UcfMh+/LCQXQoRgD5gyf5dkUrayOZaGQnoWejwKUHixcBZ3aRy3/VD6Z7sdzjo8GRYA
YqVOVk6RJTNIKfHuhxN1bnG+nrHQIY3eQ1fjkgx0HdAQkdxvnGxNgu3mVMcHZtLVWUYJtOXNTlQL
S0o1yXO1oSKW7LcoijzDEknXbLZygSwtD/0GMyZCIY9mCu6WVInudRRKz1mWyZ8onulfDM9Z0/pe
syK8z7VJGdO+C4LzTq9/avXP+5fg4tdfT182z8zxeb0qel+OZgli7hyNAxQfHSXdyc/Weu2WFgU4
G7cg4qAqkde1FQcIf9xYhn921H/q8cdYfC/k78MaBmbBytymxmJSGETdQbCSjEYbNahInG1aNBRv
2zTqRjfyXQPg9/6szSt7Fb7M2cQLS/OsXhw0bTjF8NVGwbkOvPdWlZ47dYxopWn+zozwEKl0hBXq
r/s2F0dHmxbQQwQyACFc24T2wFRHD28bVX8bkt6OjaM8PoVWuL1vSIQgzMco4uL/tST4NWBzpVYr
yz/TBqDuIGtOtpFmFvtal4xPoQQnIhQ80TZUsgnWIaN4lxdQVyVJCT9jEkLmcf/3LA4cQnH635Al
Aa5zPXAnirM0kGv/nDvGFvkWCe4nDSon55/7dhYOKNrTNMhIET0EaiZMsAI6R0F/yD8rJtyLWpgq
RzDU/jYrwuZw39S8q27858KUMMNNAoa4K0b/PI2dK0Fgts0nMNpq422SatpO8PhMU7+jAXOl5XLR
cW0Ce95bFplqYS7TqIDUUZckNzZSyPbD4h+y5nM684MXGF/lsf1ue/C/3R/t4sTOPTE2hUZaGYUz
ZigjgOZ64Z9D6AvTvtjLKYJbVrq/b2bRT2YgJS+KmfpcWL8i1yDQMAP/nEC2uZ3GWnmOR6Xct7Dg
beM0tFfuzaVFnAub1BRoqgLld+2XOUg1z5w41GzLqR8RJzAPpg+bSNc+ScM+Kvcwbs2MrUN3uj/Q
pfnkygE0CiiBTLown1k3ZWqQKP5Zy7xjMNKXUkKPoev+yoQu2+HV/2rmRjPVs+OesJkTRzUOlGuq
9u9mbShLa0Zg/q+J+e8XBylxGZW22A/OZQWPgP+ztp4c433sfL4/Ywu3HPP1XzOCazRkHaShkFiq
QKo3QxL/6OI3tuq+nprcPf9ZEbA0QkSY2HKvdbbNqWk3+8l6qiboq9pg5XBeHMmFFfV6wsoyadtR
YU20vBrdeKqSh8zW147cxZW/sCK4du0pU9GNHmPx4U0aZ92NnEdyQ3XgDxaGPh6L053itpiS1bvO
J106r//gnHuZbFlQrxx5S2NRyfdAlG6SYRbjzpJS6lRHvedClQLFOJjofdCPH6xBlf9gbYCvUUOf
x3LT/GdahR2EVsYj0A8+pbrpjr66cuYsDgZ6CRkYokXlQViYoOW8AYuE/kk1OrtaH3/12ui/c2h+
eGsiaE5eMm90hfBeu2k8QH9Wz9Qi8NyZVIje/8o45tBNEIsWWzOBYvW+IywNjEgC5ScbXCmNDtd+
XQ1oMrTQQp2r4dBA3Wyap25VAW7NyLy5Lk6bSYeRYCznG8LZxObzTJS71k2/ZELXCc/QGafEIF5C
2pDH5qiEnJne3vzhxQfj99sn6tKAEDqMvK1AnPj+uY0zdZt6dbnXB0gejTaz9/+bKeGegcE3Nryc
scgcllZy1I3f8hu5819PTYIR0mOaapBgmufzYknSHnLkvCQgCbitk3dqfa7/ILExxzv/mhDumKLT
jHQqTMlFM28707qtapov3WKXFoTrxfQrRfUHBjHFh6FX6Dgu9pmXbbVh5bhcCjkuDQmLP9nTpKol
i496XR4/Ft2zkzzWGgDhDZS34VrXztJlM+snAHl0yNE5wsxBgU65WWJc6SaH3joa1nICSwbgI+Ht
PJ9pQAevV1/1pGoqxxoD+S9oxdfqv/P/LobZnPoOFQwyTjcRYd8anc41TC6gkOCyUp8T2A6h9Ly/
TeZJv7FCzzvnPph4S+ykaVnxJgwzYmowa7DaJLJ59OEf344jYlUDhE9HyL5g7St6O30bMvV1+9Bx
wpk5i0ZDzXA9gUYsJ41iJpKrxzwbFChtoxWXW5xDXu5AwZBfugk244ibrq9iyS0sMz0Puew9JlGu
nVI6s1fugKVtBMCehseZWQcc/PVgzAay+A7pHNcYjF0vv+hmtwvjv9i/Kyu26HaogXDR8FS4aXCv
mxzmrAi30xBY63bBWr/w2veFfVN3U1ClfiO56B/ALmeVX+573Nr3hfNGKwxiAGveNv3OgQQgtf+6
b0CEAPzHry5mSDhoKq8G8TNbCO2tksJ7vom+Sj+1s/RTef23k3aSvqn+0YrNGEIFdvI+3f8Fi27n
IG1DKKBoJHOufUEK7VFDG4BDGy7VZDug1pmtuNuCCdKdNv0HJAyBOwgm1EmBxUkLbHds1Z00jVtv
0j7k/a/7A5nXQjgdrqwIAXsPqbQ86pLl5oH2NXXSQz74LkpKcK+n/W8dCtg/sEfcMSt+c6LKwiYq
ZctrKhgVXA+9b6fNTwC8Nhm5qu1QaQ9qQ231vsEFZ+QBDEjCkhHU4p/rlTIsSctA3tmuFfU/II5H
sqD8dt/E0krRIkLnHoE1PXzCKVdyjjf2lFuu5T2pwSdt/NCVP+6bWFombqI5qKYV5abfqvb6aYQq
1nFNKQfUlyjPUlAPcMKm3wzL60g4RQ/3Lb7WF0XPuDQ5T+xF6FOr0KCXYei4KFAcpaQ++ka+D1L7
GV2njRL4Bymyj0HUfG27meFk2EOp9dEcg/eRmjwYQfUwFmuvSxHaOO97UA7U4QHRQYojek89BJPm
+LwvtN7/VEjhuU/jfdSlj4037WBT/I0qhk8/Wr/TAm1lpyzcoyoq1uBcbYvgWUxrDJjy6KlwXK1N
miPs8M22UZPiGFRgSdq0zN8XAUo3idOtePBto9U8ar4M3gnraF1fr0SUxJD6eZLjKlmrv59IYp5g
RIRsE3rf911pRMd8iIP3bTUUH9OhkvcNvW0PSK39XnGJRS8Enocf0jp0AxkfTCtswoo6nxlqxraK
a/CdU9G/j6NROYVW3H1PS0j/zd5rP1R1UL3PqsjZZWWlf/ZqNQetE2WIuwzlUWEZh01QSeVTVvpr
cMLFpbr4ncKGbJVCA/HnOS79HME2KIpxkxNif2nGHjWAxgyOfS0bOzii19Zq6SiYWTj+f4aETaOU
PRmDNvTcZtRgF3oEWLST1greC4HIrBj2r5H5R1zszCFAMSoZMJImG0uFy/uQd9vJemsb1+x1ONbc
GsBjW8x9xJbRSn3gO26l6Qenqw5DuJYSXZ6tf02I/Sg9rS4Zsa/t9lP8NaWlG22dc4/Oy8oOWrKD
yh25Dx20Cixh1xOW9bZkmk3guJ3/0a9Jeg76wW9/398dSxcN5z+kfHNn5E03Z6S2ejIhQuhmEQWA
2CEo+HjfwtK6X1oQnMucaln1Yizk06mwT6X5d/pT01bmamnvQKrABifrBe5eCDssCJaMKnFsV84t
GOxp2XC+K+0vsNh79svWCvf3B7W4NqSK4E2BtBJ2meu1iRzdQ+JMdtzE1o29mSBBIE2V8xAAMdje
N/VaPhCvNDrg/7WlXttKyU4VldI77qDbv5GNeV/W5pPujE95WtBfY5z7OvxhetD45vKpNpzd2Knu
YKkrkd3iOkIlRQemOYNB5r9f7N8uqKWxHkc8pdWyaqMnmvEzrqBYBIuU/pyUqFi5y9cMCjFQFFX6
5BgTjvMFCvJNrv8I5U15uj+7r2HOzezCUUO5AZQ7nSbXw8r8sImjMHbcurX6B3AbX6dCVbYjCk5P
XZzke7mO0VMoTeMLKg7aAyycwBQniNE7sAluGHSQyoc2ZOBT2h71ooQ4W2u7rZE5/RYiN/3Qx4G3
y7tSfc/lAr294wQrg1i64eY2P5NsPKQfYrQYNdLYVJPlubEWHTXzZBgnQy73FWiMpNvdn7ClVbm0
Ne/ECzdQ+rAEE+DQNZNbxUdbSbxTO/rBLzvIm23Rld7Kzl46oCySzDA6U4aixeXanpR3SoSalOcO
yKR8L+K3d4O89izy0qflAIa/688bUoHSSU2Djh2/M13ope/P1lLZV6VJDcw30cuskXr9fRv1m66A
SdyVQn/8ZOYNhPaWHYGjs/StVgU/Omirn6TRQBnHyqCkg8jd36SQlJ+tNLL+ZDKhZVTpRJfpOhOc
vfG9bCrntL0W7GQDwbwV51g6hgn2waTpUN7ddCBOKOY2RhmQeJTy76XXf81Qqmtg1agtsIpVWvwT
emuN9Ys2qS1DI0jF6aYB3erUrCkaHLKX3gfVrtW/FWjQSh3vwh+lHKxk8JcOfohfIcsiKUVILaxn
QZXDtzy2mja5k/ozIlEAOmllGhd9/sKIcOLLuSkh2gCDJVyNmzxIN2uoqiUD0HKxpcgKzc1W116Z
RX2jtSGx2LhXtAc7X5mktc/Pf784I1qlLYiJ2FTBoP1jh9YHKmq7+xtraR0uRzD//cJE2feRl/qY
GJUPjvHo90e9Xdm7a6MQLjzLiYOpUJik+lnuPlXByufXRiBcb36rhZFl+Rxssvzo1973KZOfIchZ
SWaumRHO68DLamP0MRNmR0/bee12WCO4XDTBiUKFRqHzTyzPOFCnZ35nOe6I1IF06pCr0VdigcW1
uDAhjCIDRdnUNSYCXkFoGSkrB+PSrUZpiQvGgYWIEtO1O6H1FA1D13GIyEfPJ/sPC+/3MlnpWl60
Ah8FeMmZxt4QRqFFqZNZcsll0G6DD2hV1p9QFr+/MRbf3XRP/mtEuNFazsKOvkDPrbLsOdALJEW1
p24YPhE7o55iE+O3U/q7nYadj0hdUigf7/+CpWjk4geIl8wwJ1Kbih+QZiR9/PLdkBnve3htE3/Y
gc79g7o6xe5Z8sE2ZcYtHAVRXA+xCRew28BDMx6laaut8U0vup/mkMyAQnlmrbx2j9gBsJH7PM2r
wEKLEgQSQin3Z23pGgMtSIKI64U2IsEDJzWkmYIXmluFZkJGItK+UNdVD7LVKI9+GzcnsoXRrkOG
4nzf8uwQYgTMzHGn8X5SyKteDw5tuSgNbM65rIteqLqd9UjbFQN4MfRbnTFVt5I1bbI6WjmZFncD
BC2w/xqzNIIQjNSNNmkWStIuiordKZE0wgTi6uNgSvKWZHl1uD/ORXtA7zRYgBUKcMIiKg2xGLwz
nIQQKoX/BM5z4n+uii/3rSx5PxoPVEGIEECCC9vPIlxNkl61Xbre9gqhT59/6PMvUUnCX1kJXlds
iZmIjvR7JEUaaen278T/Askm4ktFAN1m+df9US1tgItRid6p+nKP2AuW4OhS7G21cmitfV4IeOK+
MqWGZ70b2T/68uXNmFKSQs4rjIAbighROHelOCFL6ZlkbOKNj4hXv/+T2ZlhCv/5vrDmXTOzvkl8
X8levAxmN8h67ltYumL/OwLSQdd71Fdsv+8L23bN/Fkzj4aH+O7DfROLF8elDeEcqAZL4x0551Bk
/yGPlZ0aNo88m77UufTRdvp3ip5+VOLO3OWN+iKjCn7/B8yzJJ5Dl/YFJ6hqjbIrN6fbNQh621/S
CSl3a9N1z8i1b4L+3I+/7lt8vdZvTJKRB4VHXpIM2PW0epwGYZMltivJZdgdiwqwnJ9P4ce28vRf
Ds/OD0gMkxwuQi94aqxxOtaVF1EviVFPLoKXbuzjExCA8oNJHnvfFdH0IQ0QxA2S4Fvup8ZRys2K
TE0/vD2WoMZqODPsfwbFCj6d2q1ujp7Os7En4ZU+73P+gwrZ/Rla2JgUjmdMxgxZvsmryWOkKV2g
WC5STP6LnXy///kFtybnTC3SYSjsHiEGnipzhIqFamHhF5+MMPwxGnK9qeU1gZaFYaiQcP+7zvPf
L14LVZ2DwZsi2zXax76ArW7lalk8iGdJDeCWNPyLXc5d6VSlb/nz98sDtclj72mbKT/qab6D1mpl
oyyO5sKasPQ8oWnx6GLbjdPHKH6Ax+r+qix/H9rSGebPusyrdjFbAdy9Spdktls62oNX1V86zf55
38TSXczD818T898vTNQoUFelFdqu7qFXn/wksYVO8btm+HzfzoKDqQ55F4B2EL7elN6Qqc0Do2Qo
FIsjBLsN6VhF2bBHQS5ZOT8XfQAggcNuBHonpusjjWuAwpHtIqTzVLTpgWTIY5cEH9EnfuiGN7NM
zXfarOAy96josviE9yVJSwKTO2ewHqrotPqMmI++m6OR9ADEKFTzOWOuV8iQKtkIm4p4tB3j3yPl
2m1upUj+DXIvHZXGUR8nyiATDcY4YAm+9YT2I5KUZaSMm6AupA20PvJKxLO4nnQDAyw1+GmGsJET
Ka/NzqSiPKn6wUO42Sx2lfTxvtMs+r9jzaA3jlholK+HLlk+umx14riW3W6em6J9+/7iBp+bZEhb
3WozpHrTlXJFMCV/j+j5WWMaWLrIIbaa2e0pGpAWFm61Is/UWpkcrgZl+GBEwS8NZj0zidAhlD4H
CY3NVlrvVav7WGba+3xao1JYKnjTuoWkDWUl9FIsYQLVLh7KIjdpz0CU0dKetCTa1s2nGAHVUesO
pdFsg8zaytb5/sItnCpXdtXrhUMJ1C+kxMauNf7t5ONLodinQYfsqdGiNXSqyO5IWR+wAJejDcej
TXVG2CFIkqY+ms3Z2aOvYGenYXAsxpBtEpqjtBmQL3xW4tzel638V9TFKQeceZaDKNnNPe0bJcuk
h7JWgl2a2Z9wlHintX60k9Kpedf57RcLvoMVz1tIR1//ZuHcVdS0NhT0As+FXhyzVvrmNME7r1S+
OVJ4qLRum1XjxtGHk50a7yMvJ1WgrpyTt7vr+icId/7oeHFN5is7y9NfkvSIKvObY5ZrA8L1aHTB
IAfzGNuvBuDweOXzt0cQn6dmIM/yJ/i2sLsA4qZNoSvZee7eNKanIv3YYue+Jy9O0oUR4ZyrIjtp
QhkjUbodzW0w7u5/f20Qgu+GeZHXyTwI3d5GExKSWzVamafb+/B6ngRXy9vRtimRZue0/x61D/or
aOi9HuQHVVp7Py7USK+NCU4FgS+3ZaUxnvF7Lb3zjILixle0ZDcp3anOB9nID7X+TydbhzB/ifzD
/em8PXiuzQsuN6g5NK8e5lGZtzTUyqEV3E39Slp90QrxMjc/laobvQ74T9Dy7u3sPIEdVLdKceQV
Ylj7+2NZdA1kXyhqA8PlZXF9iNKy4yOkzfap072KvnF5yOuVW3zRuy9MCNM1Tbmtt2hFnAPrS9z9
5Vgr31+aKLoPTRQWUPi5wd8iAViXgVLnZyP8oA9HbTsNhH0rEJgl/7Z52hkwFJC4EytBTpD4RE8M
orA/dNM7DwBplH8lpTR06cpWmufjOhZTHMRyyK9TRkQpR1gSvVW1TI+d/GwNzsbPfdiDPvv9Yz3+
zJFqNFYeZa+//MYcsTLqfQgj3WA2S/RnJ1/HmxOv6eiLKtRuG9FfceK38TIf5GkTGG28nbIsOAya
XZMSglWGN665QWoqOTmSDblixJVi92nwaNJ7dogNO9nyBEQhNyigX2vlsvhcwyH4STEnfx9FjgXf
DkhUuS4/G1EZ7/W6+dsYk/YzFFPW58wk+5mpMGkOSmhtQ6NG2rHM7XzX+k7/E7nwZpuRW0flzAON
hpTvpiqm7HOq9vUa4eKt/9L4Dm6Wvjr2IV3811uEPMXoj1Uru9nw1Uv/SqFbf+sevDYgHP95qNjF
FGLAHo8k3nahtKUU+OY7YDbCRUZ9GgSXSK2o2lE6mVDwu6OOdPjUbCfpo16vGLndiiSUkcsjG6oB
SRBjUdrBzEaV2vLMqmw182nMvtTOF0/PV7bI7ZLQ+DCnQ6A6mgndhQtNVpugk3CCc25vU3M7rokZ
3Z6K19+fx3nxYJ0KqwmGjO+rxmayD86wd94obUM8OfdumHRrUpCd8+LXJgYjymLJ8cJz0Fg7tBE2
Qb5yLi4NArIASLSADKPIJJwjqVnIgV5m4bm034XRMct2cbqSllozIRztnS/FwODT8Ny1WzXfxggZ
vj09wc10MYo5j3ixFCPy840WMAqzBtW2T4sVl11ypYvvi8JPeUgXbm4mEFIm//hpunHWCPpW5khs
Vhus0awcnwGM4Tez+Kerqu2qetuaDeEpZJcF4P8EG225lcHKaI/6Wgy50Gs9LwRbjnKHTn5t/g2X
CxGNQSGVUnC26EiVlWI7xLT3PUXZQ+t9STWE5OmNd763we/W/CU5v7PwFLSHuKoPbz0tr3+HsDcd
rau9TPGC86TuWvVgBzvz7QhEbt054YImGOkdMeiXvK4fiwbSS5smbfPYeZ+q6Pj2UVyaELa/VXUd
ktFByLuCXOtD25ykN1OtcsJcmhAWzAv0upIqTITWi5LupexklVvTWBnI0v65tCIsB7cB0n6pz1x5
+7o/lfIfLDdBCbEplxaK3sLtGxqACnwU28+5/ICMQ5Eda2V/fy0Wh3BhQlgLLbKbrk5UPJuKeba1
305yw0Kg9EbpE0VeWReGUEtKXDahGZx9c0Oxs157o85TfB3BXX9f+P2OVrR5F/D91nlGVyjKnm3I
h8M/WYiLUQjulLXwslSeEZyN5KBG72JOfPvNGZ3rgQi+1I+NWVWpxUK82MbWtrdO9Jj1K0ZuC0/X
RoRrsbeTbGoyZqsPskPZyJuY5KVt/Gj1fWudTdlN8o9/4F8XMyfckgZyBwG5u+A8jAfP2kdrR/Oi
/158X7giO42uH3OYv69tbc0145VbfuX7Iv2eFGYObV18n37W+neyxgS09nkhf6g1kVVVEQsyqZvy
xfz7f5p8Q7ga1bjRbM7a4Nw0j0Z56NbyT4ubb6bFA/MytxQL7tT0tW2N2hicQY8acLOEz2G7ybRv
fzCKCyuCC4GAtXq14hSM7a2Rnjxnd//78+a9OUIuvi+4UA2dQO5bMmxM00PnRunDsFY1X5knMc5q
c9XT654R9PKjPQG9pjD/u/Be3jwOYLzIqJKqncNrwZfKJgYVNYDubnIQFNuC/pJmpZFlwV3pCyLV
DaErZ7ktLMXYNaFeBC1dr54HN96vUh5WTtqFqaKDeAaSzSl12muvIy24aeWYx8PcBK3txvidE32y
+lPavpm2nL7+SzvzSC8iOkWT7C6bu5UT6TtszFvJOatOvjOdEDb272q+MnHzThB87MqccIGotj+o
SGLR56q9pJHrBccx/SvW30faGgn/rTcDWXhl/COvodpij5NXluk0xp7sGubJ9LdW9ty0Kxvm1gtm
E6TNyAksJJ1Mn1dDr2WKC4OE5ev7JliLEFcsiA1Tk51EdfpqIfzLMbf9WlpuaZLgJJnBoDSq00st
rH5ThVKWDQoUK+ahjY2PRTqeaMA/3t+Rt6sOoIm618wPO/M8CjuyiAx5muJGoTqUnby0OUpV8Uvx
yn0/mh/Kul3ZO4ujssHYG7MaJziC61FNBcRVI61fbip1j0bobexM3sjyz/uDmvf4tSuTTKHADLMk
63/zFqIDBOBhQKxQBcO7qOw/1laVkCGbfvae8S6bpk928PY0JzbVGVQA4o3/CKdCEHROFfWJ7Mpp
EWymOAUpbP3Syv5UoWu+uT/AJee7zBYJxmJNqwyK6Yrr1A/N9IEI6Q++j1qqimI9NXTRuQ2zM5SQ
xJcb65/C8GdCYeK+gSU/oLdSZW9Ciw81yrUfwAhaajVMwm4QhubG9gLzSIduCTJHM1dcbnGu5tzw
rB/t3EQANKcXSicxV7pZ7xpv3BpreLc1C8KVg3ib6k+ljbvJxacgyj8hjrqW5XxtiLzxaceg2g5H
OQ2Twoxpct/HtOUxY2bkb/SIGyCQ35dl/UUKtI2lTPrWr+rf+VQWmyAIIZfOT16hbOpI2phlsb+/
frd3IFA6lNBJSdOpLYtIGjVsO7kdgLYZ2rb8KimQgbvl9AcrR4MgwQL07Le0rfI4Wl2LZqAbaUF6
sgcDdvYCton7Q1laPcjMaAEnRoelRejmi53e7+RaVtwQNib/M1fu/2hAOGLtwuu6GR4LfcD7cHi3
RgGz9vvV661U6YYP8m9S3Mnb9MFuTeFs7fOC35VTZ3S5zOcl69QVD7m8EjovehKMtnDmQo+kicFA
WwxZnLa64hb6timPtfPBUd6rb0+D4K8XVoRJ8srUkdVM48AsI/ilw90/951ooZZPiwdUyQR+M7WA
yDIbSEZEzBHKbgidgvIpM+NjYLiB+qyG+ftqajZG4+26ZIAG80PXv/kFiHE6qWkKhtiB9r1rF8ib
qaiC0p5c2852oZ/tTvdHtxQk0HoE6hnUvkoZ8vr7fpznRaJMkxsjZh5uYBuptoYUt18HApRDp8rZ
g6GN3UpAuuQZHNfKHCQCJRDRgFmktDXoJdntM8dHBiSZnoya6lfe0DhIsa9dqSEu2aOQO8sEQZJA
9et6lBD4Blrl1zJnmXlMG/tUZw+JeYi8ldlc2lGXdgRfHEc5NfKxnMflvUxxdary8evbF8ymAsNi
0Tl1EwCVMbSdjjJOrjfmRyOIngzZSzd6NzwlKqqycvL2HBdTdmFwntuLt0oSKFFgyxjM6heje8zN
cleMnzs0Cu8PbGnu0FQwGBX81/QXXdspVckre1q/XZWmgtbZytOaAsWiBRqp9bmyT0vf/PeLkWjT
WFDwG8kzhcXGgJtDeXv1isAGaWPepirgTxGUEBZh6KPmyvpDNOhpLuqkmyj++/5ELQRYl0bEW21M
msqKAozkvTJsiJH3RWrRoKCuIdGXDRHxcjSAMxXZyCNz8OJ0Lr86zamWfnnNu6r/fH8sC0vCzUyu
H4J4tBtlIb6KYbYNLSnW3FR/8Z3fqPDe//7CxueRBUUnjy0AMOLGz5VmqiRJndwIBeb6pSuPcWBs
0/HjfTMLM0W4pBKF0vzMdSf4bleWSj5K0uSG9SZuPpgvhfFmFKMNRwXhpjHzpRE4XftuXfnGSK5o
cjXa38O0f2oGb19Wa9woSwOhEZ1LbuZk41K4NlMolW6PNnfdJD3JU721pmhbFSvl0YVFpyOZxi5K
FDAWie/ffMgmrYEO0PXyZ3l8Tn6/fTFoieTxgU8BZBemypQcOHntiG1eBAcauN20cL5Mnrxy1i9O
1StzPl3Pxo3q9dhbkj20Pa7VqcdR6g5x0byEQbxCtLIUfsD0RrMzNFXsRfEZb1V2XJmZz/nrON7G
UyWEopPwga6NQ1yDNGyi4JT5yoNZTDDq5D8rdMc3beR/uj+rC4HCTDhHiAA6b8ZvXnvGYAYjLTrR
5CbdcOiT4Fky0q9tZH7TPNQdrPHlvrmF5lqgmwgI8vSG1MgWGeMhfZC9pGsm1+gj9QBAOPrVVk53
Cgn3dgG81PvRoT8LEFvyUrUw/+eeDk0hvdN/cobMoqw8mRF+JPN0PXK/sisZSbTJ9dExrdD5g8ge
/rN4a0Urm3yhoXfmiYdNUoZQkj762ecubqjRSIOyTozJVc28fQr8+FssDQiBTHEbHBMzz5+B75mP
cqXX2wag1a6VrD948rLxeVLT1gXKUzzLIN8orLRVJneog71mF+hdrklpLp3KlyaEizjroyyrNZD9
pAQ25gDJirSr/Hgb+WsNi0tHzfz8ALSKTh9txNcTGkzO4LVKMrmOtoVSKnk7azKEX3Rgv24MesAF
34j7iUTVNI7gdjofVPlKnDxff0JmgA1A1I8kBBJGYj7aiXgjd2o4ukpS0BX2PUzkfal8Sn1/O/gf
4a64v+mW1oVrZp4nBLXpqrueLXWyAifzqtF9p1rfDlvJ//b276OcRav/XDOD8fP6+22pU/+Lm9Ft
Tn6zM4NnWE3D4HDfyMKSz6BvbpiZDu2GCYRH3GCV3Wi4aI97n6Pqy598nr05X/XEYeIc6X5rSnFj
uFn6PUPJjJT9fQMLa87v/6+B+e8XZ0Cm1VKVZBjgKDhWKsyrXrdz7M+q0e0Hv9x2qr+7b3FxxgAJ
wShiz+U09dpiENv9KIeJQU51H/rHdOW6X7goydFBy6IwLmBOwow1fVdlNRr0LpqzIfvknEV/MIBL
C8KUxV3RmbVRW242/Yop1oSatbIoa2MQbr829NWaQVhu6+0VZS9Xu3plbyxboPvUgkWclsd5kS6W
XfM0I5/BgW5QP5Ka/T/Srmy5bR7pPhGruILkLUkttmWbtpI4zg0rzsJ930A8/X+Qb/6JBLGE0jdT
s9SMa9gC0N1odJ8+XecHPbo9GMZB/BXBf8KJCKVqVc4shW0CvLVUuDc082/V59u16VQKdzInUqzC
0VnHsJBU3YN3W5ehIbi6CD4RhDBouwFNKOJ6U/i+S+oKqNPCDq3kO6nvHbpr0u/me8dux6ehmoFq
AhIVvNwgpmVBp+iWTgXiTla898ovt7k9KXH2feHEm3bUCPytHUbO5M/qpgeYEt2wzSKBs69v2N91
CMeOdnw9nSasY9Z2k7mPksDMt9GHO26uH/zK7YH18E4NwgcjiqkkUNUqCxI+JFSsj0Lxe+c5N/3s
32jXiRDBV7XRqFemExFQ9jhvSanv7Wj8fn0dfD8uFezvOoTHXLboamrMCgnxDHtvp3wbV9OCPiMZ
H/qa28VtCHpyC7hdNM6fGwqt48LBmaMpuvaWNogjiVdcWYfLz4HPlENEKTJ6tcxNNbpMYNtyd1Z5
N/5E6+D1nVpZAcphqJPzwhiGyAjRj2720zAbxApHELn/SG8n/3MQc4PlGP8Cx4MIxyet6lb9ZOEm
bACMz1ofnKHG9OnWNbiQgJsPvgSD3cQ1kBmBkEkzPeypvxieO91d//7lKSD9DK5MMI6gq+ACF8GI
FdcgREUZBY2xgBZsaj3fxQm52cghhti8GVFDpCvWKB3g9OtOU/RwocBfKFtiv5TaYch3uiqxwEsz
P5fEleLEvycDUfO6gySFHt32vgRQWwOYsrgdI3Euh2/siZyGZEpZg1Ai1Mjsm8bz2BZeM4TUqIKu
Owy3o2TQX4J6OcJs0Jtd8N85bmfGRW7rIbiioAWJZ8WPk615Onu9rhCXRnMmSEyx1EuDaTtcUOTo
Gzp+6wCEuy7h0uEDHgMuU85vA0SOqNJzQiq0xbZW2GBUFTNzzObK5o9myLfplH/obP56Xd7KioD7
QeqWv1I4NOP8pJQ2jqZRozS0Z/tnQeBq7OzmMgj3MX/4CYHkvHgYa0Zt9llh0jCzXpOtmUjOZMVI
0YTPmfuRusULXNC1oekbPYnxefstHw9d8ggqin+xRycShKjFsseSlpFBwyjPvXE4LrLgbu0QOLkQ
/Dz+A/7s/BDUxLFTQ6+WMEsXzmLsTbFxuytDxeavCCEILmOHUDRjLiH6zf2BBTPyg8UsCVJXEj9I
PYCrAj3bCHcvptHG9WLo0whtmvo7I/Irw6vaHYl3seLDHK1lM5KAyIocK7uH+hqo9AH74jQG3KRO
nE08dWXeDQNS3frsO/2I1uHbNw8SkEhH2RspHtFIIhMj3UajRi9T/OFggDdtgynfXVeylfwRiJCQ
vAWTAM9/Ovr5MorCiIpxQq2maR4Xa9nmaNFSKwLmh7t4fIzr+2Iq75r65kAWUlHvQPqej/EQ87lI
9DoJ1ZFk78F5lrDpx9yaG7Uyv2EajCRDtmKo2D5UcMBmAnctcpDpqVVq6lgj6eruq+nXzJnuv1zf
xDVVOBUhWGqWN+itGVvkWwclwBC5x77PJbqwKgI1LmQpwIiLRNv5MbVKqbW5kiK3mU2xN9XDk67O
Ehnc3s+jWBwKqBUwmwx5YyjduYykmg1GeyxDmd0t+CSey9bxSTl9K9ooiLRi8tK+lbjR1XWheIC0
CNpVLkw3VzI88yucjjHEnoUM5c/rR7Ny+lAmJI4MROd4Sgg+DiwHU0qaaAnr9FFtc49i2sGU3n7V
gI0CH0dYy3noBCFzRJ28j5HSK5gSZBhoWcoeSivbdCZBOJqlZ0o2aZCAE3HeR1kXK/+/CycPsB+n
hkVKB0OEBQVu0F6jd+AGDMHIcl+XqellmK1TDctTm+lPTtwSL9dML3VliZ61daH7ELlQdCrxKXLn
KtdS0C4nYzUihJp9DJf1MS3zugLwn36xNDwogGZVQeAnppKMiCzmuCRjqAyzZ/WHRdnR2TNciZi1
O8jA6Di4UAQbaNwUnma1CrpiTYEco5nvxnqrgglcVfbdcE8ctteGJMirahc7DA2Kkq7g1SUibsNF
i328yCijXsWU2MjHsEo/Kyz3i/F+GYFsK24HRwFTciJIuCsWY+AJ82IMGTEyP6+9rGhlpZM1jQD3
EP6BiPQSOoPyUGpnTTFjFsGbkgPKJrHVtc1CyInpXgh5AHIVHGmhj2AiyVHia0tnO8CXaiO5M2In
YIXEta3E1ACEowhkchawi0lScaxac1lWUzj3ryyeN3nzPVZQvIjibdq8X9fyNTeHRwjwrXj9chzB
uR2ZZknMaoD26Ym9J3So/TKrf4KwWhIurFwRKF38lSNoAOsnbR7NbAzT3yTuH7sfxrdhrh/bH5KQ
bk0LkKjDoAjQXiJ4FzzqUGdlYTR0CPMpGDyzlVjr2nahnRcEMbjtME5MqPHMeVpOVd+P4bgUIUU/
XNR2r7Yjg7avrQKoDqiZCt+DvM35qRAAFfS5JLCXPAl+xZqsTXzNbSOpiclhUGYUWMVTr9MCpO/R
GKpVWGe/zekNAbw2Hhr0Y2XfbNkAqTXTgSqjTo70pnvRaekoRlcVBfxMhJEXVfLeNT9KhsKxLF2w
QhkCqt8TQXxfT0JrF4NRHb3ngsono88Cs6IHxqK9QZrPrTF6ajw8m3m9BQt75ZvFzywmAQ5ZooMr
ZXT8DD6ch5OFIoYQLqdexWTwQcXlVOntozUMj3NaoYoLBlSLoOl/CIayfFPV/NBPlesBNrpPHePT
dcNe3XP4KhRDOGWUaNjNrLldPcLgMA3EK4u9A/J5+2sdOcF1OX8+JN6TmDYOXAKgW8jHCro0kcKi
SgQPYs12QOPqoV7op2ae0AHZzZ66kKDMzCCt3pwh/qDj4NVWaSPVUfmd6vzAYNVAr+nT6KCkqeW7
xiie7VLb9KqMTWDNdIH7QbuAyccOiEHqWMUouafYEMzmrdtDji5wJ78dWOaC/AvYahSfEDiI0Blk
cV0LoM0lNNXHSttp369v9opfQNoIZRuAysASKcaLdaLHo9noNEzr3mverOV2kDEejHBvuEQB0QQb
27kBsTnRI6vC76/z1G+RDwNk8voSVlyPafCar/snxSI2mJdqHjdqO9NQKQzfdkqko1+G5YdhfUrU
j2h5cNrjdYGre3YikBvKiU+Im9rNnQhv/FY5KL3uOeXXfyMASV04Hpz7Re2GAHlkxyoNLXPTuQH9
F4qLVyhQzYh0gWCyhQUUrWVS5pIpbGjkPTn65zaSVE1XAg5IgOaCAwvvanGYWawPTm236hQaXfZV
Ye52YODddgGMzOs+8SZLNtxkxTmdCvyTWzg5E9NMc4zv0qbQLlSQz2ynNvWb9KgOtz/hz+QIvgkz
hu2+KyAnd9xHdXHuu2T8lLi3s1DzR/x/9+/PfXCyHAzy0atqZlMYg4x41J9I96ma3qmMxWlNky0N
5QkEyxwhJBinTkCANPaIQKfUY9Yh6j9dV+QVD4keGpDMo86CWo4IZqvZnIGVd6ShuUxerwPCAuhH
Lwk41xYBUnc8ekERjvBGCASJufzHHCuWen3+Wt8+qAITWNEQhHS0jpyEI1y+btJ0ajF3czgmCC/7
RBLIrv3+088LAWbnGOAfZf0ctjRgtp/LIsw1Wzz9PvefJ7qkpsDZsRnfdzBlaPCiaqdp902DmYbB
9dOWCHLFULariZahWTc0+qArQM784i5+YSEDKnllrgtC743LaYEvIpHKGSwFk4TmkIBk3zVTPyaL
l9uvKgPx6ChRrzUdxgQXvJxAdOVevJ3mWsH/nlKcPntv8qOjHhpT4lTWbrATEeLGoWuhp64zzSHr
0x2ozuiAxkDwNT8UzYGQFETtm+snteYtTwUKXqyrTK3PGQSS6XtZPMzpoW7fCxnx/PrOAXAJLh+M
gRbBRspim8DKqnOouLiU0b5kJgrI+wfJ/b9qP3CW/y9GsB/UuKMCWGCoXR0wCyFSOt5d367V80Gf
B/JR6A1HE/e5BZUA3tMuhgNoO3V+AByhfYT7LvxI76oHm9oasmzqtLf7xd0n+WLtr4tf20cE/0hN
Ap19SSFqLTny+xRtyXV01NR7gwaTrK9SJkKICPoaHbgA6KqhVr8veRxo7tFFq8T1dawd1B80IwCN
mIsk5qUIbStS9jqKCPZ7H4yqJJRdqx8A2YtWV75Ll8yHTjQvUcNG9FYDoWe1Xj98qcbDUvxYrMyr
yXfTqTw7vR1chYkfGNRuo5sFYyPEvGFtJAspdKaGAxjmfNxGxRMl5vTMGkU2OEvnV5nwMoIsyLFA
IwBKGH6MJ64cjDCo0mAQeOhMy7bvn1P1Ben+LVLLvtUFg8b8Ao7XmHuvQ3JZUbe2ek+UPZs3VRl5
pvaBgaZD9UMd0T2U37XttLl+wtqapaAJBvsBtlte5jj/gU7jLlVnoFWJmbtosP060p6Nkfh4NoM0
9mCmO/S6IjIFA+B3y7zL2xcYr29ShAXGyzTdISAJmkKWsl4Z34czAkM1HjhAM+AiP/9ZvV1FuVOg
OweveLM8uKnjDepeVeaXsv5QquyFjJvWqr3SPtD2Ma0/GMZpETp5DeswD8m9H8fGU7p442TP85i9
OL3mx/0sCZrXjxfbx2EQaF0VX9h9XkVTpeF42+yL6yTewp7U4ZW17VbD47ZxkEqLNp15F/U/zOpQ
GvdNheFZCR7jVaBr3aYriG/ZFAyTkYcs/QvJXq6f74qb4C0PPC8PHcS793wfo86ZaVSi92Hq++V1
qfX4EFdGuyHVIkM0cK8tqDryHWj74aEpsPTCkWXxpFhdjyNrlL455H25bGk2LffWMvW+w5r+k5OP
zWunuIrE269K/kOhieQlHwRyvkhLzy0tQ40lnB0whRE10Janfnmqung7g+yCdbe6ReTJkf0D2Ak4
ffuiAFlpeWY2WTlg4PuDvjz8vn5kF1c9vo6BxlzvURGCaZ2vZmGKOau5hnpKbbl+NeaJB3zu6Fss
SvfgC40lHR8XKiLIE2+SuVX62Z2HcAYdJS0SHRPQgUhAdk6ybRdBIBfEK0XIRsG4xUuZAzXzYaZj
qLUT8XsSOw8Adxieo6Sf9SlZdthvGU5pdTM5jx1aWlDBufD1bjGWBjGHUKOH3tQ8JXtgNSafSOBQ
FxclX9qJGCGiQUQxTDqFGKOyAtXMvYS+X9eKlVNCEQ/WxdMyUA5Bx3tiYKKXxrrQZsmXkbXFa9Uw
zTfcSPt6XdLKlqElSwcyGE9ApM8FO3ZKAqxjWkFSRL6Db+pZKd27aC42UzHKOB9XVmUC+A+0HcIV
gNCFVVUp0+y4tVr0473U40tR3Kn2p+vLkYgQ8wzoJ8UcrBoiNOW+jzGPXXuaZf2+qzJ0FGwIDJfn
f85NtkR9M0nbqAn71J6RKymnTaMVxVMZMVtiRCunA5eAWWKoFaKxWNQDPW4Xd6ibDsXcDXPuLLbv
pz0tPq5v2oqpAiyA7mUODUcgK+hAGTVI0JGsC92ptEqvHjS6H5VW9zSkUh7qISn2ZGSpBNhxmTT/
c0dxSllUkpEnFYKRaCnH1IixuGK6R9tGEz009rOtwV6fMQZyHL7m6XPU3pWOxLhWzBcNzojRsJ/Q
eTHrgSH286LodReSIc/vMsxF8x3bkYXsl+EueC5gwqgn805ERDXnatLaJaUzYXUYj8OnQtPfJl3z
JyMOItCKA+6SB8nYBFprLb6bqJIn66WO6gBrgRMYSSMLzzvB1LQINJSY8VGGcTYFuRqD40P1bmdL
QjfyiRTR2kyjrNtYZWXoVurnGXmwiDmb67rJf+hZnCGIEIwtsQi4/GatDEn5e6lfR1SqwfeCOaGP
Y/ytSUL7ZoSOIFBIVyWNgSFghV6GieG7mu0pmgx7eql/2DWYG9QCLbeq6D+Y27S9M0BC/bt7KCRW
Jfu48POzwamcfMHHc/1h0YIper1+Hpce6fzHC0YLgnyKyQ84D8W5bz8tZF9me7PZXxeyqr0ECSQH
zdtA6gkXbExcJbZ6owwz+z7uDkvyQCxJcX9ln3heFb0XKkc0O3ydp0+1yq0wLjQpQxXMjd6USdR2
/fOo5wLqA6yPiJjushpTIpW8DKkWdLrtsUSWVrl02vArnH70PxL4LzhZQKlPExB/ZRkWOtnSAq6l
TPZNZu80Eh2WpZSc+9qCAPpFMQrwbwTEgjdL0pHUmEFbhkPteLOR+7nmXz/0y1ounCTSuPxdCuqy
i4hRjWpnxgBXrCiPHqibfo1ZeYisEfzW6oMyKP5Aip2pjfeJpmw0Rn3a1o8pGSSPKK5cgsc5+xnC
xhp21bt1rpYhs6bcT1P6DNTopq+HnQ0mPUDuf6Udk1xJlyzMf9aOVk/EFKASuaASAKmvo/RTGVqT
HVK32Cd9esCggG0HTtaFlRsMRHmkyeJpbhMYPfNzmqGGnD0nYJ5Vu3zTol/Zu34gK1aoGWi7xu0F
4PrFHTKObk+YrhahtnQAVoQg4g+KRlaAXHHwkIKRgY6lcd50QbEGu1bmxbYLQJIOi4MJDM9J9ppU
xG+63Bvm1y7/cn1ZqwLxIgFzE+9DFqEQaL9RWDllJUbrPttT7yXLtrVdL00eO9P2+kZFJiG/3aGB
2N5AotUENcFFt4yi1GzKBrgDo92PxWbRYvR5S9ITq8f1V4YI/Y9rPH4GgnUlSKc5CSSk31ImG5i0
IoVTMAL5iR4AnrA5dzsOJlLppLSrMK7eaPuWl59z/fP1A1pxNWciBANMmWnn2mxV4ajuf+nu7vrX
ZQvgfz/xmwOMKVI7LCDRD5hBtjet70o2SnzZyi15tgThdqknPdOMFkIG7W1Qy52BoVlzsvixjMNX
JkiwnrbrOoo7rgqt0UuMIAaMML8rDZn68lMVfOLZeoQL2UyJwfIKYggb/Tz/aRel11iJFyVbpL83
dvFht8gdVqbvzO2uIoVHyl01Rz6rn91R8QtEv+pBLZlHlEPLiiCr3/G48efJ9lw33y/5vHH01qPg
Ia7u9HKLqaWfmLZsmbvBOBHP1X+BOMSr8reiXzBApEJKK2htLYgXNcgws8uxfqrTl7yKvTx7XdQP
isTGUOtANHx2k0dVk92+KzoKU0Nmg5fQgWwQtCidqB4VZdVwjAHR601vZZI9X5fA2TV13iwvJhtr
a6kaYuVNqGvUnx30CMqAqCuWgDX8lSCEijH6vZfaTpuw1j5N0S6lb5ayuW5sskUI3mIcMFDe6Yom
1JwPXT90VXD9+yvqf7YELv/EmKehUxs1x/dn9bGYgZm9W9g2lo1R5NotaP+ZFOGwVWKN1NRxFLZB
HpDY8uJoh1jII81WUeaNO35cX9WqPLAjOnj3Y1S5WJjTcrVQVF2vgeAv/SbGpL86VMm2maNAVx7i
mzv0LUCqcTuhtQeUNkCPnW+ihYyJOcxRHVJmPJj9e1HeXELnElD7B2knxs8CEnguYdENPEPjpsGj
/pDZ3iCDpK2q2cn3hRUMizqgC7aGNVpfzeKjziXB76qaccpKztGC97Tgzo1iZLTtdCgABuzU42uq
fylaFBtk4HqZHMGbmzMC4DTSIAceLrXHXTs+RM4Tk029WlUwAhILHDdCO7EMpGR9DgIc0oQ58VD9
6dm+0rwme1Nqn8naeFe9zIkswUS1MjXcuMbeRYuzbTAnc5zyu6l3bg9WORnnf5ck2GjFmtJJdSxJ
iXZOY3m0CoZMRmnP9//EEeCtjnGYGuhtkTpCh5CYX06TjuEJ5GJaWAbu3B9mEweWVfpj+t42nWRB
Qph6IYuf4Ylr62gEVkg1ql4W+l7Fv10j91yAprSo8osSbUMPmiVJHQja90ciCujAGwGxiwUKJ2WO
+ZS3Ka1eNPBep5uBDyn3mIwBSNA9LgWvbgxlxcMVjHxiADlqTbdYoKh+MY17JBtpuum/oi5f6Pt2
/nndj4ovygtZworiwSqA6oasGhCNomy9kb2YZu9l9i/Wjv6oNEFiPlTzT9c90nxb0hvbIP75AaAt
ALcmXutAiZ4fYhzVpTvWZf1S3tvqZpZNIFk5McC2/n5e8BeYENJ3xpLXL2pzSFtPzXZKfN+Q23KJ
F4sQNBF3Bp8MBylteR8n6Pm9G83v109qZSF4AEP5gJ02AILnxnCi7AVtx6S15urlo6i/TXHnVW7n
ye45MeHMF4KLCKUbE/0cl13YGVjuzB5TNV7y77b3C6FnaocOyAUyb1TuzfGJLn7ifrm+shWXcSpT
fJWBT9NAAwHGPdrxuFmct7xxN7Fu+kV9jNzbXoDi+sTEYha5OjNA+vHioJt9zm3PXFpfk5Gnra6I
t7ICksjZowR1qJhtgqEIRqW7X/oSAzIDZXL90dJR9pUEQn+qn4LDRYEXkQnY+OF2RcqyPqvsWR2w
osHe2w/FS741tuS3NQSF/6k1P1lgPJjGz4l1R6vFS2nsUXOTFs9u/VjEQRo9FPFzsTxn9K6VEcVw
13H2y0D7BYAHwmcg3Pg/zzWWFu2gKImrv1pT/7XTPxsV+X1dc2QSBOc1/FeCUb9Ubvg/fl24L6dO
dTHFGL+/04bNnAeKK3teXNi0sEP87yc23UVEGyna+V5t7VDUXpx6hfUg62sRE2c4BPwT1IUgk4N7
JSJAftLamGDMt/FKh8jxMDB4r0fThkzGvhrnH4rubvu4f9Fp8U3Lxi212qObzKiKFDvioNNuKlW8
YqMbhzzgJwENhn/n0wpA+yGWmPI6ouh0b5Lj6L4R8jm7rQB98XnBBE1U1vNZx+c7siHl9sbR5vzz
QFZgP5HhQYpHfHq2edoYCbWiV8L2I91ldHOrZvPvo/CGxgbwiojvG1Sb4ylStOgVYK/Kw3Tx2z/P
UWa4UNBUd9Gnrlet1thqb792aDt7qBOJl720S4L4D8SRHCuHMFCwnNw0slhbaPQ6xvfLtqO3ny0q
vvB5FnoL4PmEq1BraqvJlCI+EqP2dBjOzYZPMBEBSElO+ofaq/B9A5lmWii28poqqArWn1rltsrK
H+05EWAKjz06Eg0gM0d5jRcvi3eVjBCA7++55wXprmZrfCwDwZtSCHporAMxMdTx0R134NRBR8xi
/QsFRSsMQX8kT5A4gutt1CZjWdMrr338033U0W9+XUMvXSN6/DCrFf1TwKxfZPvRPj0oS2OlR3ig
Jd7mrWewvavfrqhnUvRzB6wpSzd0hpEe02ozLD7SaNdXsWIIZ98XrsBiiYu6n/D9obsb0jvlxtYq
rkhn3xdOAb8coW1qpsfli51sUfS9/vNXDgHXBVh80fTvIowWnGhqOdHAqFEca6DziFc84IWlpP51
IRfBElQUxQ10rJuYiQJB52fQt12xAP9QHFX0wUXO56g6pMoDoGpNJjmNFbOARaCqjPQKHzQtuKUy
HRvbzsb+WDpPeCfmime6EsJQ/mMFyzsTIdzobZ1k8Optf8xJHW9p1ZdbJ17aRzUFvNbNx2PfW+kn
gGtzT49K05SscE083gcq5wID/YgYDA42Sbq80rtjYcSA37Ou9gnqxE+Nbg/PWWONO5Wl2d4FOPAO
xeNJgpxbUXfARf6KF1ZfJSpTTUXrjtuWfs2Vr9cVhWubuLdoKeLQUjA4wS+fK4rVUmvRB6M7Uu1L
x47t4C/a6PXTneuMG+XG4bXctNAzg3wW4i8HLKaCNCfp4kGfnO44YuCMnjhBa/0ypKW9FeXnHe24
43kYdEFiXQxV7Ti11R2j7hBNaUDLX/Pcos1sY8sKbGuHg7EFaAWGqbmY13e+fVXati3Ar91xTprX
jsT3s2VI7rU1A/uDKsStADMT96yrUsqcrOuOtRtPr5Gb6CFwm+iYyBRVkolZUwYbYFP0tHCosTiV
PlazRs2MejhOBuj7bOOrEun7mfSVN5RxUNjaM40qyZ0nDgr6oxOo3WGw6z8OUXBVRlyNg6lAaAly
Sq+ZyRY8clrxm+nJNob8aZzeZnTTzgxMX+5Ga9J96ZrbdrBfr5vC2kaf/BARVTS0c5cUDD9kwMhF
Mr0sGExct2/Xhaw5k1MhQsq4HZs+b7JuOI5DwJTnHMhle6dohhepxyy572X2vaageDTD3tDIB7po
wT2neY5azoJFqUXidcNLFt3I0fXP+Z1IEPwTMPSTZpbVcOxalJeZZYHCRjaCRAS1/SMEoS9YOJF3
wmVzbmdA8amziWEBx17B3KCHmul+qmE4zrtmVHsz2vcYfqH19b/w/LC5/0oVrurI7suqWlh/LGiF
muFdZX6J5nuV3eVz6Rtj4bWxDL4ssrT8s1ILjcvwkuBXFB/4UVRkbp8mw7Eq+kDV7sr5PYkAUty1
8aZM7qaUepnyq69la11VlBO5/O8nz+Y4XRatiVPITcxnPe/fokqWWl41MPBLO+hXgsKIbPtJPfSz
0kT90cD7hTyi3DPIpntcpl5xwyAS4SS3f2Bcwg0TOZWSp/Aox6HE5B3q+pn7QnpwExw01/a1/ndt
f2jxszJ9Tpqn8kaa7j+HB+4rjDVAT6ABxihhE0vFZa0BW1hooI7+cCOE7+L7gq052TKnMWhUjobh
FyCWGCWPwLUL4PT3C2aWT3Ve5FoG77Qgcx1leR20Ztx6KHkPPnClgJwXS3JUmPq/rkwwNTOZ26xw
sLKaMTiRySvru+uel++NGOngYPDuQVb8svdcWxyYc9lAM8jeJV+cHiHOS6r9vC7l0owApMILDpR4
iL5tMS+UDdCLBd2uR22rGFNQ6HNwXcClEXEBvLPsn0taUDGG6aAxbScIoG9DtNPVzkPc+y9k8KQW
xpEiXDMFX2DOBc1BHdkf52rX5ptC380y1N3laWAZeKQg6ETW52LikxvTaDIViKidgAyBGuM23OQy
mMrqaZxIEeyl1KnRjabSHTGJJzOe3XJzfaMub3OsAuwYCDX/7JRwGCM1ED43Fi6IFlNSwGo/76he
e7Q4lP1+aZ8cTRYurR0/j8w4Nn+t7TivS4bhqP1xQZ+2YmztuUS0Lnk9SoSIjcfaZNB+Kez+mDTP
zNq5U9BrkmDr0tPguQgFwMQEvIEvmoAjMB/TKYO9p8jjDxur8yeCKZEBJgKmjcSrrS/nryzBt6jU
SQoMgkeEAiyljkLSNpMhAbhjPHcu58sRgtgsUykjbYHbcxn8bGi80UYhydI9fXC9rpM9SVeihDN5
REx2pRiYwHRsXxK/YpqGlyr3ahN7vRZgDpwNTVSKh5be0xu5yXABncsVwtcsain+gXDS0A5T/oyp
Daa7k+L715zDiXKIsxsma+wwggRSEO3R7D3ODkn3irvouvFK1IIIoUIzYCooIALYQ+XedQMDvIU3
wrUutktwpJS0aBrAbLMjOBb0GVQXkiWs+bfTjeJLPAnaupEOLOpbLIG+0chHW+T1LVr9Pgce8Pap
S37XujZrUFzAcuaW+Un9xPqf/0IA7+XEFDPQN4sFCyVLQATQGsgeZW/JNmu+/IvPg3WX4MJc6dAH
RjEbp1nrjyb1jNbXJU5sdXtOPs//frL9JsqeDqP4vKorG2Qix3J7/fevGgLa8VDpxm158SBPIx1j
KrWoO9pZfV+xLx1yT8g2bMZOFpuvOjCeoQeOFk9x8Z04OmqrdAz3sTZnG5XEW43UhdfptET7ToXX
I9tfX9rKkw6uBKMCeC8BZ9kVXGY+ZEh3E7M7ToV1t5izny1TELs7DGbK7ce5xI6Cz8BWJHJXtxTl
DeRe+VNEbHy1xzSKRzA0HOe881Bn9czpqSrfHUsSbq55F14aRBIWzZQXpbgYiKqFVCWSljle+ma0
SXP9LqemRMyaCgIKCmwLBxZc1MwUxxqVyjaGI7GZi+7deVekzJXEg2vKcSpEP9fzxsSkMKUwh2OL
pOCobxeSe337Xk/bRjbbauUBh2DqZEGCV+5sTMPoMhuyAJWOPs194VnpdlEr8BYcVfuA9M+A/w46
p4lFQVpKsm3r++kCaMUzehc1Qn1CbXVCbfpoqYnP+vHRjKb365q/JsLQUMQDCG6FrcHoay03+nI8
Iq3nhRHgzNe/v6bhp9/nfz/xSgn4Fs3exPdtI/ELwjylfbLHTWXsrstZ03Bg0fBIQACMIX7CSRWt
7Yx6WY9HNHnuWRb7JcOrdJy318WsLgeMZ2CiQxoLD7jz5WC6j2NlSoXlECBgyRbkQbru9cjRXZez
EpHCD6EuY+OuQwulsJxppkYcJyo91mbjE4xiYNrd3N7Z6ZPeYY63JCZdUQL0V+N9iEQ1AJ6u4P2U
jIIDqxyWI4l/Dn5X3QpsAikVoDK6hW42PEfFtH6XkQVkajaF4w6mecvKu4Ht4E6vb9mftJsQ9kIM
Ui7oCOOdwoJjKNXRLpSJYc+UzjPiz1lDg8p6VfIX037S461VJz5Qd8B4gvNjqYOqw3SmOCD9EzED
o5NV4FdUhUPjebYcEQu67M5VpTZVDPId0uU4lruabUC6GEX32bfri149uRMhoj7mJhhm1WyBgyq9
zzX7F4/vs0UIe5pOSLtYcbUcs/5ujn1UR4xCYrmyfRJUfWmAUJyMEkvIfriZ7xwUy08nWbVZtlH8
7yd+KKPKwlqC00j6PUW+tn+5fhCyVQjBrzlQLUZrHjYKrXl1EE2PzD24Mi48mRT+95NVkCU37CzN
l2NqPZBE8a2p9Er33pTVXtZ3C9aKkAEk7WLqsNanaFGTejn2TqDZvnTCmOz7wjqAadBSZ4ZaaWxL
jX1WSJ4KK7cB1Pbv7+cxxMk+RYVTAnTQLceYbSJt24Ikp9leP/BVEZixCLw1krxoCD0XYThxWSRj
RI+gdTNAVJd6RNtcF7G6SycihF1qjY6WfRkvx7J7woQe1r7+b98XdinpjNxKwMYPEIlvTwHs7vr3
17YIOFaDAGuKLkMRKa5S1AqnQWdHi7xm6o+lmbwsk+A7+G8UnT6fHAcQA25JAKnOj2FZLFrRtFGP
ALV6in6MqwRC9rZ9j/YkyZGvnQcnPgJki5eLRdS21jdJWc+DimfJQ69i/hqGll3fsbV3CB6IoCEB
vAcXssh10akMQ8vwRjnGZr1bYOVVrqmeNRh+ZqfPdsZ2it5/jKl1zzIZoG4t5sC6LHSbgxzrAjwx
WNYQt0A3HN2eo7Sd7F6P7wtz60YbPZIsdG0rQcCPyBBMzYhtBesp03lhyLjqx9FU0QyxIZ1sYiU/
eFExTiUIigEKvylqbEiY5yB+yrb0dyzrVFnTb9T00QsOzYOeCzfXDLpARmpTO6plYGOOTr7PZI0j
a/uEUTPIS6PTAqGgsE92FIEF10rYsdYVr8xR+7YlRroqAboMWA5I2y4IopVMaRJW1uwIBhwvGTLv
53WVXtskVJ8sJA4QBmEVgoFqBcYgqIgtrSHbaOVjlCkbZZK8o9cWcSqE//3E36NdCOmKoVmODPO7
DU/XN9cXIfu+cAxDsbCsdbEII94Nqk+t4Pr315T19PcLylos4J/OKtxXLp5HWkM9S38ZrHLTGBJ3
ub4QAL5AKoFnjNhib+hR1P4faV/W7LatdPuLWMV5eCVFSXseKHnbfkHFiU2CMwnOv/4u7POdYwni
FUpOKg+p2hW2AHQ3Gj2sNWbDHGXpEqY6g2XfvhQk59A3qHH+mItMCmKsyRmNcUQaKtsCJ+7JAJFI
PlkhWlMkz+O15zkmdEDEhjkadL2I1lEUiZFbRjNGE2HlRvUmza+q0fTN0lXDUi9oYAw6KLSUtts2
Zu299WxqDrpdKvsJ+fBgHlTg5918lGe/STjK2VLRC9PhNzUlDbrin0F5b8AJcyuQJM/mnskRLm86
KUWjau0YGQWorrI3NT3GlPoT5v/ct0EJx+5o2jKcgsvpES4VsJjomEJR+aKmbGnIvbZZPESZYfqO
h5Ji6y/dxmnCeto5mNJcUi9Qy4O5vLZGLdnalbseBPFwIy6AGC6xORUvHz3FdfpI8/5KtQwY6k+l
G5bVA7EkD+IVe+TkNMhjAVGVg4+d+xM2ZQTTDuUQLfovUIgC/8bw69nx0/rmfjqHA7XxHk/ORyPe
92nOlt7S+iEa261S+MkicVwr3hcNtrieQLKDdKq4EMdoFLcCBFPUtz24Mc3dorVBa8jK2WtiMBLK
aUqRfrkIHVRjLqrGbKaIFpuC7pn5rhnRdbuSiRDsqm1phukhiACzMgXEoXbvyDIIMhGCSRmpPrNp
gQhD2c70AYNwmkyFV/wv0iDwijzhCxAMIdOSFEs1e5ASmbtU3bjK7Zf56ec/w8uTezDRnbJWDXx+
/OKaz112+7Pq7PNCtsG0u2Ii8KG4y8NUeSidoBwlN/ma5Z1s0KcDOlmBWsUDBj5xBvGXtvOXyu97
IB5I7ijJKYhWsSxd6bGknaLe2YxpCqf187qyygTwv5+sgmoJGxxuD+b0XfmRl7/+4PO8aR4pO/T3
iL8/6WrTZRWsWin9vMcoJ/mDdAnK4L8lCAvQTUCasRISaB3od0YW/skC+DsDTxyedDzfn2LWgbqd
sDGqlyZQaRHIalVrVwU6Yf8rwBHsrHHzwTUJbkfXec5zAPeimrMUG2XyK1fSEP6528JLg2PBIMuH
Ll+gwQpWUU3p4i3d3Ed5G2lWGA93Rnr06t2gP3aOEXb6LqYNZqTDEcO3qfPl+lauvNp4AATnCwYD
NOkJK61jo6xanTaRns9g1W38Me8D7iaTxK9jZA1kZ7eytchowoMBwBpZY7H70Z7TDn/w6kgrKp+R
vZk8Ke3kt03iZ7ZsUJr/emFvz4Tx1Z8YUuMaJC4Mt45MvOur8n7otwp7i/N/suToZIZvT4bEha7t
5+nyhP3MEeL0CSV1RMr8K+vggBJ927H5HrSmoH2eweEzSq62FW+B/BHv5ncAhXdBVkmZ13iTqtVR
qfvzP5Xk6yse9ezrgq0Zg6KXvYOvDy/59GV27sA35JXH61q41gNyJsU4Pyg2eqXZGpAyz/sRfMgm
/WAx3fTerxY91J7nK9OOsHtmygC6ZJsneCqrnQDfOkFwjVl2pPr+4Eo9WxgPGk40UGGsKRYM00Vo
OugKP5ZVevj/L2q4i7kYNAEicgLz4vn3SVIMHarqVWS532jzqIOtJftx/XDWtghTgIicVT4ZYwiV
iBwANNRI8jrKH5VlY00Si5F9XvB/qpNiSGku6kid/WH4OvSyIsSqAICIIh4HfwrYg8+3qB+BXqgo
RhXN5rPHXklr3/6wAAQqZlThPsHnJaKhlTMzBgtPmYhW1cNE022XMj+zaj9mbqjXMgz1NYvkvQYe
ZrvQsCF6UOSmy65LMKcxuO9KRQKQsINpIHIkb4sVzQLqKfI6HFubo6Gfb1tOlTquWdlE9BfABNjf
GO26rlcrrhJT37gIOP6vfkEBhQzbonRL3kR5CsrtVjHvqzEL077fjh4QH+sOA1g3g0mgQ+NUpmDu
GXAmPeIWTdQUPwnIC5L4D1KTZxKEbSs0h5T6iFXVMwFt1jYDI8P1fVu5Qc8kCPpcjC4o6hqsIWuB
vEe3/eCr7Q4DA479cV3Smgogu8ongnBd6xeTd67iTCOJm8iaIrd7aojfW7vrItZS1pyM9r8yRHCH
SRmaMTVxYbbsrmNJYCnH3Ot9z341yUsxvKbNq6XLbukVlwAUGryaXUhG8ke4pdVqsLPF0REXuBvi
7oxuc31Vku+LTae00+HQAHYU5e6TaWzY9PP691dcwOnv9wSfmQzgAbNjs46SjheodHeTZY/YrH8n
RT/3AHEyVGNMDUgpwBZ8Z+ob0gVEBjgv2yvh6s90pcl7F2sZhu5rY1SPpL4RB44nu862i/+Ek0sY
1dvmP9tVJ0CZC6gM3Ex2HILNU8VmZmVgoxaGulGoNPex4i8ya5RtlGD3hJBObVRIceJdkQe6jNtK
9n3ud052qa96XS1jHgrh6YkJw7h/nHCTfbmuVKve67fpiRThLasXeyiwiqwJgGeoY4he3abpaypr
6dFWvdeJJMHIK/STGEYBI/RQHaJxuhuXPPddrdvoBjVD8BvW4ZLpO6Jmd67S+7rHPnKq7hulehyH
WA+GxPl2ffHXFQVdoudbnFYacDJKbHFVhEkZdOwx+4bxx+tC1rKsJ+quiVn6pSmommewKNJr2gbB
T+6TOgYGMKOjn9T54iPce89w2CFNltZ3qTv5vQc6oRizyBIHv65VKHuCzgfkHCJQhZbYXjM2eO+R
dgsSWaXfSFbL/YMQAWO1vwUIbzyvrrUFMXwdpUb77mRdSE1l5wIWo2FaaOrpXjG97TBZ9yNWqSfe
FjnMXduob9d/x/rR/v4ZgrYtaragmox7rOofnQGENbXho6MZD2hHcr7rFvQ/SWK/fJkYo221kLSY
X5bkAVw6ZbKv4gfphNa6Af0WJNwynkPavh+ws4O+Ab4Coz6M4vqurV//v09PbI/PSDaWpMQLvakA
Bqkd7eq5KZ6p+mTWj626G+MfczKH14XK1sVV9sTRxbrb1Ujw4Pb3Hg32XLh4nP/R1fl76/hPOBHh
dI2tt1yEYmih1vZvlh3fzRXbtqOzvb6a/4+5/5bFNfNE1gL81mlqLFzTyXOn/1OYR8f5MpLWVzvg
3dV/D8Bvnb/n1g5QMhJVlCi9iGjusHjIB/BER0zbsW6reseShFkvWeHqeYH7EtDPYGRCyHa+QHDe
Aja7W3BeDgvoG14IgcSJcOO88CEnEoSrzyWWnhYxrgqrvfP6vVkFVn3IlG2ThLH2MDNJ5XHVJ56I
E1yWMbRebzsj7kDbn2sfWbfrKiH7vuCL6hx0wdTGhjXZ7qOTeXTJZon5ADRfZOqsYbMSbYOkVvtK
45+EAmD1MQ7+pNMD/RH/O3tD8EG5QwfQZ2Mplp5gFi32E4nfliiXoZ8rV5NrJrP7GZaab/sYrdIv
03D3r45D7GHI8mFK0h4bVrWz/z6kk+S415dgIoMI6BAb+LDnS6j1Ip1mD/e90e7JMPi9u4sXWW/R
uk79FsL/fuJlrKnyjLzjMW67n9PXUcYAKfu+4DEHrWB9WeH7s7W16F3xB0OaUKTfv19wIgzgi7ij
sUkae8uUeycBePbOAZr29bOWnYXgSRwPtQI349sUh6kFGG/EVBIRq/c/QP456jRnUBI0lqCOBggQ
pOzdKVTGX1m5s1LMAznfK4Tt11ez6t9PRAmaNaAyS0cLCYA43c/mRzd87TGszxxJvXx9036vSNCt
0tGS0QGFUsTir3YVKPZDlknuENmmCeql92WalTbC0LF7BBEUWvtB1XpPmBvY3h95lN+rETRtBgWo
rX5mTTwfEMeAV5DCOq2eC+hvwL+Efy4GcoqxViY8b+Dgm2wTG49u+VQ1T3YvwVBZs0kMPIDeBR0G
2sVAzuQUVd2nE5xvEgLETpWd+2r0dypAUGXHW7w8JbgI+/YxK3701S53ep8O753zZrG/nSHfVINk
UWt7dypT0OkGfE8TdYc6sq1tWfok2+pOWLQf1y1nTd9OpQgqjSpPkmk9VqYrH828Swv0dG+ptllk
KBGy5QiKzekqWpYzvNo9EhXdeN807TbXEtPPylkS1a5lbE8XJWi24/RWUXVYFHhEkywg2f0yhfq0
GdVXV8ZgIVsX3+CT+0abYjRTDFiXpm9migbm/TI9ZdMfJLlPVyREYmWvMmPOoeEYzXLACjMjiSp5
4qwvBCDNfGgbME5CMKY16gTydtwIvW0/WnX9rrnjjiKyBLbUH3SPWSYGf/5Plph3rHoSTxqPltq7
eK+iozn159tbAM9ECAGZAgwZveiRwnCLndY9u+b+uuGs+5zfSxBcQh/TfJlTniIByI/a/MXaWHIg
MgmCA1imburTBBKcyFh87du/+/2C4ffokkLnA+LJotrZLCz/5Eo+PWLB3vsizmI75uqk7pX+i529
tvUPmki6EtZu5FMpgqVbid2n4GGuo7h6LbIvKn1XZETKsmMQDJyCsAgtqzC9ad7GRiCriq+m/06X
IJi2pZJsANcnNirLNk1KN3H2JUGLY1k/KMWrORVbtB37rvPDnO4H/SnxfhrGtrBkT2TZMgXzrxjg
L5wYJtmjo6KLt2obXVe46/4FTWHnjhKUEL0R8weMrr1N5p4W2yl50dIv16VcXwb61c+lEIRnS1VA
ioGXnrE3ZkkIKPu+YPaaTce8rfFG0hsMRtzlsk7JVYU20FmMPkbHtUWCDkwq2W5et3jmFQOaXcGh
O7U/SK1LAubVZZyIEZZRUU2fbQO3FmtfW/pBgM7/B+dwIkBwXnTW0wYIIIhja9xV3U+7+vrvBPAV
nty7i9uN3TBhBcW00Raguku876q6AvpM9dDjjfFowX8NWopmKAC+oP8nSFs/t3dgostHSQwuk8L/
frIKXXGR62b8IsRYwqSFo/WtQsifO7JKokyQ4MW8oaRDQrBdcTz5LD6Y5WEAauc8fvmDY0H4YII+
A/+KM7bz2GXOksLtLwr6iE3oL9qnrotYNZH/iUCzxPmega8vp2SBz1c9pHb8hXy0smT9qnmciBC8
SOEMBMiLsHLr7wVgDD+vL0D2dcH4iKO40zTjid/F72iVyySOVvZ5wfRapTUbvcQRKM6uNICRLtn/
VVU62RzB8khn6C11oLOlvXO31bc3Q1YZkp2wYHtxPRSNzcvSVh7M6TOquZXsNlrfJCBuOgBmBhel
oETq3KGFyMIiUJnOxiCTFgxW1wADcD2Q5wEZT7jWGwSgRZ41yBMVqQ+qFd8eH6j9PCbaVqOeb9Bh
o1XvTvdjse4z8lhjri/1HtH7KDkt2e8Q7nVj7JqcDTV+B3mdu60NBhaZQqztJahb0XoFOAD9Ytqm
TElXWsNYoNFH23t5uTHZz+sWs7aIUwmCxVRkKSavH4poMX7F1bPZ3BkAp7hRxifhKecMsTjWl5id
tHKij8PMqmNWK3SfVLH9gGyPc1fPtie5Wz5Jbc/y+J+yLA95MXTvXrRCThkgzvIKfPUF04M0xVDP
FAC3ZNMX+5499rnhV0oWsLkOqi57B60Fzeu9RstHM6t94ugBoxm601XJFlwkA/CzbEQd6C4yOMCE
6DnAfTUr9dAcY+b4ht2FSnqo0NirpT87V/KivfAigizBi+RD63La7Obouh+Jl/m5UQVJqvt0oZJV
XSiPIIn//eSOnVU7axrUdo92TMI5AQPwWISjdGhodfNcTADiPYwORHHmAS69sPqqaY5q+VOd6qDQ
XihY6edF2ZSVjN/mwuSwJoxjQ01t/NdFM3bjkJQCp6g+Ap77i9XRhyFLJEoqEyHYHCCLbVNB8edI
uupHprj7nhBJnmZFBEBfwOXFSekA8y+cjDkPjaWAWfHYZWpQf7glk6xhRcnOBPC/nxw9Cg66pqRV
fdRT4mfjPbzGdhrBMym7cy+LmwBLOV2KEF/FKDpgcifDgSwvlpYA+bTzgTfi5y3bLNUdaCS2addt
jDzZ9V7qZ+2tpTqAmoCvTrOAa4J/xQmrxqqcoUrG6mgs5V2Cxfaq5OWzot+84d0FeCD6R03ROThF
rVlzm9THaSK7IdUnn4yLP4AZxy+YRfyKZRKJK+rBh901E3kidHqIQN+u4sZJSiCxVHTc0D8mWfS9
JgDEDwZQa/nwsYj/4AwoxKSWVR377vucNOHgyRCpVhQQVIuYpsdkGnpTxU3rsqGrMNxcHS08d9U3
f6PRL9evLX5/C1cJJICdHs8REEqL+OG5BQj+qVKrIwU7ndmMvk3/Li320OVToI12oLnhJKOFWl/V
b5mCa8imzsgx+IWrcsLwp/neqQeqlYE17a6vbVUOR56AxjkIpfjfT8y3GOoeyAo9lBqtT+O0tGGc
ojVurJ0hKABmeftF4WG6lncrY+4Tcy7n4hLW5zmQA7PjMjYot+ThiI6kRr0ZoBCgYYg5YavA4lRR
CD0Xo/RZqXjESzmX1bypZEOKa0p9+nnhcPQ4WXqA9KfHOgfrdWuZ9b1jS9N7l5fqZ9M1qGV4M/8F
QlQ7F7qCbv/k2I3JVklA0qubYavJUFF5lHyu3RgXtTGHawLnH8h1wpG0xlSB/Gfqjpj/2qQGyIO/
O8m9ZT2o3rbMf1xXt8udgzOw0GzLoS8ASyH4cGYX/WLHiADnOQ569FzfzBDigioKIP/Ii7joJhdb
1Qen6vtxUWr0uZhba/xS5Y+pCayh5bsz3preFUQJpjONtO7a2qmPhe17hd/I5jlW9kpDXyKo9dBz
DeguIVSMjRx4auiGPaYFGX1XAQ00a8ubr29oDSBV4JpdBAgiPBjUKp07teuP4M5R663dYp49cGXw
dytLwZgCj3ox2YuoRnghMbQWanRckiMho/7cTmURWi6tJZnqSykOUklo5kawA8AAsRvOwiNsaUlD
DnHbWRtwKrTM3Nyqv+ciBMfiqokyagDrOVjJezFFbP/vPi84FqJkc9MBx/FQf2ptnt0844T3I8ZF
PF7B5RVjwdjN0iqGqWvcAxmacH6OmRnevIIzAYJR2AaQSdu4dQ+LC3V1QSF4a81WWIHgQVrwXZp4
bbiHqWIbdOv4f3sF4qTlZhhdxHo6f2uAQUazMZJ+foXQbFRBGe4Wx3J+mMsk840Z+W79dp09FyMo
1DyN1Qy8o+Ko75pk2piqDBDk0ijQJYexHSRY8eBEpuR8Hcasq0s7etkRw7++ux/U8eYrnQvgmUhY
OAI98cQtQjKjV7Kjlb9gaCvVvtM+uq5U/BPnVxTuC0BqA7mSD2mI13nJtKrI3CHDWXQYfw0qM+iS
sPYyiTNc2aszOYL5pRrJZ7DRZEdieX79F01liKMyAcJhuJnDajZDQD3hnTyZgUZvrckCStJEzoMz
V4EcXJxwy+LGmLXBHg9AEsNTeeMuMiyxi7AEEkCmDnXhF8YFDVHhetXk5uN0MPtNF29iJxxbSVB6
sU3nIkTbw0srLe0UIjQU5l48GfjAhToJnxdsLu2IE7sjPk+0+/4XSTEJUN9XN89QcCnwsIhEgXF8
QayXW1lhg9hiOtB7RQWBLKbrb7QKCODPUFQ24akupvImdWGMGstwmN8G+24gRzJ/9DJ6xstxXNwU
cFGYK+UjnxfzUSXEE9sddQAQ4MYYrYdiaAJQ1r4ufRfawDdWFLI1Z/NXhVEtVZFduJe120/5FvJl
wB3huFLn/qtsljh1m0IHWkfu15a2MYx9Ps8BSnjBaN7XydMwP9IuBjPvjgCTc6J7u3vvZX76Umf4
NmC3rU9mBPHhkjcJHoDpoEdOFQcdIJ1Zkm8czNuV060xAF+whgcnmHqx3WKLaIOZBDVpZj2yPtRh
r1q3ZjGEz3PbO3nwLaMGHowanzfGKURbfdLJmADXVQb6AiQ9FTP3Ivq51SjMdRsLKxjxwBsrv8IY
N6Gh6WE2IUSrcG1vy9Hxa+k8xKVvwt6dSBYqAmQZMyNfTD1i6n27PI3xg0vfrlvdpW+CCLyTsTwd
KDji4jBs2fRVousRZf7gBNmyuf79FUXTVZg0bjuAEOIde34+AC0hcY2QHUWNsGv2+QNrwHwguehW
9gk4zchtYgkcNE8wKpMoRkKN0oyUdryjyvBIjempaZbt9bVcJE44wj7mrF28LcCNJIb9WZuonaa2
JprEvvXmnWX86jAOQ7wXpm/zBg1JqmyQeOV00POkYU4ZZoopI2FhTbeUpVcaVlTRJGj1t6mR5FNX
jge5LB2uAO9MVDAEDVtap50aktgRS97GYfGr7y1aOmvrcH3nVtYBf8uRjk2gKGqmsA7LWBynyhUr
GrytrgSGZBWyzwuryHSvQdIWn2fqm4XsS7ZISg9rAkAxjgI10ESAnipcsW3j0VYlxIrstvL/cTJZ
78OKAvOMnwrGdF5MEc8588jQln1uR9l0bCkBXoO28ZybYykQB2hQYfAeY6JfJA/wigV1qmqyIxWd
9F4V5PE/N5+yg+gACqWC+xhYnee2Pusl1aaxcSJT2/bJxpQBIq+cAnIg2H3V49QAYr2k1NXRSJDK
iwrM4qCsGKbhrQsA0jdmheBEIASncb4Au/eafAICaGSQDSuDJr/5sjr7/kUgSHBR5UgnRKr20P3M
K4l/ujRmcGah+YTbMfhkDWH/S29kTmdrJBoL6jfe8uxN7NkZvjsyYptLdT0XxP9+cumarZsMQGcn
URqH1b0yhTK62rWVcHB3HWCvxiXi6qQ7yRA3OZpOvDLQ0m+2eYwHX2Oq5OK41CikoiADTwyAW1xA
9nQYntZSs44PixmU5CExo5sVCt9HxU03ML2CqO98o/J60hvWd/EBicFs2KcyULC134+oCkkc5EFg
2ILCuiM2qTJofFDG8t3qpvsMwJKSuFwiQ1TaEhg5MQOh3WHGPO2obj1HpreXEtCZjve861iwaoTF
57vkFamnlJ7mRt0GvdedTFu59z97biNLcPp5rmwn2mrotEyQFHGjOQtHfQqMQg2M/rkznIAYWhDf
/tyDPEQj4FBHvHsBvtnFtG4GnXqAXHa3dudtJX780vrOvy+sx/aWnJU1wXoW0OVsSP+k3n7fnYsQ
7+s5Lwwtgwjd3iqdX+t31+2C///ikXBYag5EZtgX9ylZJhYvTqZE+jKBcgBxZ7V34/1Inj0S3xzh
Ik90IkvIgkw0y9tphiyXvSMr7JWyboEV9UUHi44yPh6PKDsKwQFxBserFYtE7pcU8PxqcjM2ImeW
5q81tHKuwHuqsQm+E6cjEbuvTC9cjDG8fhwrFnImgK/wxEJaNFWwljASaWm2i3vnHpwxVrFp9Y2t
d3tiuNvr8lY0+EyeYPC2MuW5nWFBuaX+k2T9nibFfs7zn9fFrB2MiZ4DjRNzA39OMJR+asqWFlhW
mr8BfcOWpG5XPw8eErxroMkXANFpYVL0CtQEzAnfSgzflzeX/XDuaC4C8hLIShFVCYo1Uo01tluS
qB3QKLVt9JujWjCKg2gTdQzA7lykvqjZz73NPCsy2s2gBXm+ub7/a8eMlxJPOAPr/iLPOVToO4hr
24zyuHzOzPxRN/pd3Hi3Fv35k+xEjGjgSVuNPZ6HwNnZqH+rsqFEriWCrzr7vJDktAAyDoRDz4xK
QDI2NAsWJw1iCxeVDEBwdb+AGABv5aJAKhb7OqBFpVWaWphJXH6omffEMBjUpenu+rGs6S1qfXh0
4yWLrgzBuQ911zvAurYjbegCVm3H3PmTg/eQ4eKFGd4edu5PgFtBa8ArQbGWBaQ8DbBEw1nmRFaX
cSJEWIapFrk5DhACPGaUZt4Kemv9jevViQDhVVmnpZvFMQT0c4FpitT/g0DhTIAQvamswvAG3yYg
iW28J8e7/T3D8ceAS82r08jaCn5WrfLUTIhjREa13I1UCZda8vJeUdkzCcJJ6+bQE06gFBHlY2Zh
m+9vVyU4VwNeCjB9GtqIBFWq8lpXO2pHMZnuFJAJVFPj68P2ZpMA24KJIQr0MQJRSdAlnVGO6U3s
qE4ezRdwzd3+eWRAQekARC5UG4TiW2EzMg16aUdj+sV9UYyPP/g8WgiRx+HNw+I9kVRaVY499Ajp
YuM7nX9c//yKA3Q0tHaCsRtPy4sez9jwinypFSWyv9vWEGi5HdTWHFSerKx+OTSLJjFdw3XNIfjR
vyXsU6U5+bJYvRKpdAnVMSzLB7V5ptOOalngGBsVCXG3klwfKyr8iZqOJLUHAhFHELrorao02eJF
Y/zR2FZo1vU+j29+CKJhDLHbf4UIV3lsqKBe40JK66Xa5je3xgIrGBuHjkiOyX6hv7OhKskCtN3I
ycCF17dPWaKGbCieAOgqeTJzUxCuQ/Q+oJUHLTYOxrQFU8nGNltoT7xowby84/2w7XeS3xlfUk3W
EL9yMFydgaykWajOiaUS1aZdi8sFgfsw71q8o7QWY2xM311X78t7BKk3DezW6ExB56CYVZoUy1qq
oegOpfFPsbPqv2//POcGhfsFjTZQqc8dWA/WmmkqXXbwplc3CbTqX35fcJCkXiqjZfh+7AbO8WZq
Vs8GkQv4D/nvx9tG8O+jt0zLRLz4OKt3rbVlN1+xwMTH1uN5zhtFxb33CoKOI4e2h2Hv2EXotTJA
pMvD/QyfEUWbGrKeYqld0WeCdHTRHNAB7yWhSm7O6J1/X4g9OzW2iWnlDSB1sqfCp2UjEXBpBNh5
AB4gnYbssy6Wz9xMixe37OpD5dV/df0ceAPv5Te/X9fSSx8Ph8sdCGqwKHGIXacJuvzVcsjZgY3f
MtMIZvToEhT0i0ZWELo8kU/XbjtAb/PQocX/fvLW9No2Ga266w7JsGs8v5EhFsq+zzf05PuUDQo1
OnzfiDeT49N/rm+U7POCQUyWCzLFkXUHBTVa6ztYtvybBaCh0MRrzEIq/YJLyx5Z3RBX7Q4FgL3b
Ow3M8bcLwOWKwZtPixBrGVU5mHSZWX5Ii69dWN7Mm4oIAdaGUilmDDit7vn+L7Y720Vdp4fe3TCw
IUi89Yo9nH1e2H8aK5Bf4fOb3Pre3JX9t5t35+z7wvWWF8wgyojv6wBq+at2k+3176/9fstDIGBz
0iokh8+3Z541fVmULD3kSWjOO42Eky7JD15mc9BTpqE3kXe/4p0n3Ai9V7jxoqYpWsoOLq2Crk2C
LgUOseugSaf0R9ng64pNoK8TbdDwUmBsEd+t5lDl7eIm6UEdVb9M7trhcH3TLgV4AINBZRdPCRQP
xa7OkRFMjyoWBlCzN+Kb3c2PmPPPc/EnLmOmWYpEDD6/pNPWmma/0jpQqdiSo5etQrAMWDyr8PAv
D41fpRuQA13fJK7554HZ+SoEy1iAN4iHBj6fm7NvmV+UcO6/ohf3ZveBLCcq4HjLIFpGrfJ8s9Cb
B4gJmk+Htqp9J6d+K7mKVraJ1+AwYomM3WUfUJWDBbDXp/5gB2b/lus3R+KcYQYlSjDPIuIX38RM
ARv8UKjjQaOPVeEFSVzefs482EdHhcoJC8W4FdWGdp6ZNx8ovY93iXdz1o4H+78/LwSUSTrFSTzg
87r90RcHO7yuRpcOCnEYADAwQwHSO0TE5+fb1nOjWHalHgAur9xXqlb4SEW56BLqWikOp3jWKLKC
kxgvPtuCM7xg/TFzvIuKxlgOjXb3mmv760sRLeLz6wjvQOCNrBqim/Ol2No8LmndLAe3mN0XAMvX
75qSs53dqCBZzjPSBNcFXi4HS3GBg8Lr32irEfaud50FcxR0fE++Vm4YN5KX6uV6zj8v3B0JOtvT
tMXnjRlUT91X3cRA8DaRFWdkqxC2LVOTVostiBnMoHb9xZNomOz7/O8n7hYPjthjFN8vPZSp5weW
S14VogojskRrLWwPXcKYbhOrohrB63eYxuFdaw6at3FVGPnbzSd9KkLMVMRGomQt0o/vmu63TZBI
opyVLeKsDhiH8bgZirMSqWf0TWYUw3uv7tzy0ZOVRNe+jz4DFBV4IR9dl+dH0CutVnU0Gd6RgQSS
W+rfvj3ooPicwTNgDZoQguiAOnINgPi/86E/ilnd4u/r+8/DsNPLDkeMsgse67j4TTRICTra0YFR
C+0N71Z9pxBMafrEvcNdlymH64JWdgpTfhwnDtEs5xM63yk07uawaNK9U9sn8UaThB6yz/O/n9hC
5rhgPavx+TH/UMbv5q2gBZ/7dPLzuamcfn+mQzmO+L6qftPa9/T9+u6seCS0HyBnigw1ny4WomXF
tpg7Z2X/DmCV703Nts6o+ErvbMERIIk7Voz6TJRw7RVGYSDZX/TvtNlqwz95HlZ9LJEhW46gtpU1
VLY9YTlasiHpRslDr/EVKjFuMT7/PJPfmyb6DrBo0BaD7P371I4+rRQfqDr+YrEgpb+05q6jsmWt
GQsCPX5QmDq4mLyb7RpkinGbvtexQ75r7gTCxqTOzLskJ/PDlDbzfa6NuQwe4aLXGQvlcBZomvsP
apuwnUqdoj+idtL3ts3MF7CO2wS3SekA2GIE74rj/Rq7pN+S3G4ea2x94pdKNzN/cu1xq7Q9eO5I
upQgGmHFtrWcWHJPXB43dBbNyQ4fScRICf/7qXEMBqVdg33xmj2bwm54sq1001YyFp3LA4ccZGUx
UsK9iPh8abvFtTKWpu9295hOyV2p1JsR0JYUOAnFO3pzJWq8Kg8DsBgVRV0Us8Tn62IDJjgng6bv
TZH46GW/d7IPfXpV7JDUd/qYSMRd+jAcso73H/wxckji8tI5K6xpSXDM6Zb4qoxi+NLw4V1ABors
F8o/yIycrybW1KGYhjx9B/HIpnQfWPm2yB4Fa5rg4ZpVUQ7H60B81DBWm22Catl77XRBDVw+Mhzg
3IIsUzY3eUzslOVgnIWzDsEqDDEmxXhiEw+dZ75YxjBvOqMxnnWTzjvVTcrHZOobmTIIp/MfgcBn
RAmet0eLp7N4VFkaZMBf9HyDHrKNmSnh9SWtScB8DroyIQb96uIdAwuL46UxX+rEeNPm7n1RZGOd
Yg/+5ypAh4geAoxa8/7ScyUYFrsjTWcZL0ltLX6umtPfVVFauzEtQd86dNaDlY3AYEkaHfnLLNlY
ZCSb2LVkIf5nZHESeeCXQMfRMQgSSJN3TgtOjWTubORey14p3hCVXoJpr/QbkobJ9NGShyVGTufr
YH8H14uvoqXJTdHAiBLGcekSX3OKIGcOJj1+Tfl0V8AN1s2TOUiiCsHh891CogQvKj4CDdMRfmOS
mU5ex5b2MlctRst8gLJvMKrAPAzk3X74EIUnNfYDYYDY4cha02CLYWovhn2X22+abBxPBL7hn7RB
qgy4DxsRsSMKSIuuSuqy1V5aNSvu1dRstlY/DG/E7rRwsHMAm/asoK0PHG91z4bRvk9nV9uyKtZ9
U5mtR2vxum2basbzVMxtWFkJ+jFth27rpkML3XVjELyVqB4iTilzq6Gz+4691iyslU3l7G9tE7kQ
Ibwyk9woansa2Guff1T01UD4ztTjv1uGYG/O3JpJa2AZVvmmV98Lo/MHWZ5EuKb+bx0gX0bVgSPV
8r+fXL/KPKdD36TsVS2S8XkuVOUl7akBvpYxD1KUtTbToByBidXub10cB/5WMQUL13TZ5k3YzIyW
GMaL+f9Iu64duXmk+0QClMOt1HFSa9oepxvBY/sTqSxRgdLT/4ezi/1abKGF9g+svQsYq2qSxWKF
U6es3VQ9jBOGGu9ui1iyiSiXgWUDFQ7RmTJf20RxZTJmG6ek35dkM669uTJ7jLgWLgbPIFctwFtX
fWx1NoxNpTn9iUQRZm8YUf0GEnuSAdhfpWcjJfrnqbJ/jWNU7vB+antS9e1LYuc5rBbaDY6317tk
oJHyR2cxkIhYtJxWU1tHGVitDKfETLtN1anZtnB7t/EbtFcem1EdN7rXkI1LvO4TkkKKP7TM8uPI
adf8zusriFTSxU+RHAYrjXO9VlN+mpqj4oGB9clw77d6gmEGLaNwcfEcSAY2GRkZUQjnp7F4AZG8
r/Tvt/dTckjE8V4KkEEJKdACmlpAAMBBkd+aB2cKvDvR41dCJEOiA2kx8BRCFM8HYSVKBLcXsXQQ
F7vkSEbEBrUj09OCn1z1R05Dm+yL8nxbhNjo+WssiikAWQs0gtiz+T0jUTt52qC2pyYbBxCDV3k+
+HmnFr9r24t/2QzBVFN5U8CdUp8wfHXU7l6k4BuBO2cL+MhVCdsAHTqhrdGd+KB3gRfHCHScl2iK
7iSxxGnNBH2AZy7M5TgBGpNGendSMPmq2ozZjq8Rel/7DfAABQYGyUtkZGWrZZk5Nwc3bU8DBpam
4JcLhmrXmq/dGrJ1wVzMJUm2vxqmtpwM2p48/Ys2bS3yyPibXuwssndTtqntPW0fsvzO2ufHHl4u
ULq3ymh3YJ6C2MSwpmNObOthzLtuxRheG38bOC9R4EMiEvy74l5cnJSqEWr2Wt2dQOOEEepf8zUu
t2vrMBcgWbg8bsBslLHuBFh7HaCrqw+Q58nflDwddmlkrMHjrm8Z3HtE80DhiM5sGWDmuoqWpmmL
Bb1Fb2C3dcd9GphFYBT7ZlgBPCxsnmBUsZE9B2YRsJ/55lHeIGBxUv1UIliuUT7Z3LYYC3uHkoMo
V+KxQseJZDGqIc1Lx6z008CekgTdLIHGdmuQuWvLhw4yxJJiZq5A0Mh6VgK1UeCdPI0Yupc85vrG
SVZ8/BUR8gvBYrVklh1pJ5CqqHFAdV9byxKviZDeh5HlbQGIDnx7/pj+6JNjk64cxoIElPp0FE1M
/AWc6Pyw3axQSqMuplOqgtumyNJjoTeZjyFwb7dPfVEQEJIC5YlGdJkYLtUzxUvScTq5TXWcdP2x
j9Ejl4z2mvOxYELBkOChAQg0Brg10oo6i8VF1DCsiPKtO70xNQrQgPRsoiuEr1VSrj1oBF3oDgBq
EhySV+1fJCJsKA2vDO0k8WPjHyt65e03uztSDE92avfup24mTk5c9h0FUXoNcd30w86OZYmWPP7/
lCHp3DQWPLN0pQwL5TkrDubwidwJl8UjMF+GPlc6zi1SEBKVoWIdB3f0GX+/rWzXJmwuQNKBxNbq
VtdIFY59IobHRWqx8sJcGzFYMJF8MGFjgFqWwwu9t0EDhuAPU4xVf7TIIY6NwY8rZxeZ2f2v5lya
9FibbcRZ39Q0pPaA2R7JC7G8tRz1gioDDIYklYjIwFAqWcy+6ymNqUPCMd+UbtizVysJOtWv2esY
320MBLoAuSR0vgCUK6O9u4KxriYODYF59B37oali31kzbQtKAEYFwGHgCoBbQa6jmz3pmNn0NGyN
4ycrOtxWsWt7hiVcfF3SYVVjSChr+DoK+K+jO75opfISqdHavL2lY0FvC8YM4y3DiEJ1flcKCnpj
Pmg01MieJ49xdkwKcJEqj824adbmsq8Jk+4+qXujc5iKSMH8PlgndVJ8PUPjbKwGpvUnwgjtv9nE
fxcnbWJVekOp2Fhc2tubKIr9BOk5Gt+H1xDmBkcFrxoFS1CVydqWMyeJbR3altkNmJKSunlwlE5b
0ekldQNjFeDS6KZEWCoU5sLnpFWnE9OKaIiB5h0PPOfb7b1a+77kck5G1OYFpUmY6+qrnn9vM/3L
bQlLKn25AsmmqaXB0eSFFcT5UU0Olbqn5Ypvef04Owb66NCEj/MAQEAyzE5Pa573OPCm/dwWj1GK
wrSpg/+08k22xme0vGP/ChP/fnEirqUggqfQZtUeNmPpBuOv2xu2dF0uVyMduYV+agwx12kYKZ+4
tYkxfdHzCoznTTaIQHyqrOAKlxYEGBz4BeBImQgQ5wvSo1ErEH+SMHoYv2drlmbt65KCocmnRKdu
T0JDMf2Xql5zZpfO/vLXS+rVTvk4aB5+Pe3gK3VbZDVT9Wcfn+7PeqDAc7FN4tguzn0yi9ythKDT
oPxyd0r28/axr22U9FImSuHQxMT3C8Ov++BO/NeHuUIKD6QI6Ci6dmCdsrBGw81IODFnY5BxU4DZ
fTLWcLxLx4EgFnkG20QlRS4aDWOMidw9IWHi7j3vQVPPhjbsQRAb8OT37Q1buCeoGwCVLCiBr9tc
S5Bqk8gY47CoLJ9Ew25s9QeVszetKg6OoR7ztFkjsFgwZuCgBrwGCVFRsZLuihYVal17Xhwq8UZ5
d9neig+3V7WgBgCLYkEoKwsnQ3os09xtFYosQKhZ8VtuHDV1WokwFySgJAoGb7hJyHLKTIiGoQwK
Ncs4jIBjfPD4ijG+3iL4RejzAgMHaBAxO2N+T8SoQgV88V1YabavxLwOMDXuc6znK2br2leGHBsN
zgA+gIRMjsjMPLcH3Wn6sMSsupecF/0GyeMa7Q2ls2/0fliRJ3ex4QYJgcjOA1sA2itXciusSe3V
hsd9SB3XjwwMFNS2bvuLOk9tdWpijDbF8PRW292rDwgAVagaqmWo+MmdLlmHB9S0hj4snOnQlMWJ
kHx7W8RC1k7IQNMXIg/bgFczPzJXHx06Ut6HWdH7seJTVgZadSjRCZYVbYAptz7FUFiOEfVmvoYy
/8g+znO9oKsHY6iYGoJBGHKRHjzzbW0i1xq6rf3MKdmkjbvR7GJH++TBJl3pe2Bnqg1jOxYq9+MG
aUs7V7ZmisFeVfWnosBL2uqmrvsVC7OkyiABRypalCoRi8/3RWFjXk5W3YaxaihBbiXWIyGu67Oo
WRsEsqTNovSMDBnifriTc1GJa2QMjZosTIxNCRrXbsJIzE2/xtd+ffex16KLAw0EAL3J2kTcLqNK
orMwt/mxzDQBnF3xi5c2Da1fopzuAWksZxOI0zeqTfIWYfhWQ3d1zzDSo1xR2aV1XAqRrKRLnAY5
rKwNvewJo/C6lQhCKLyskgBywJ0U7DVXUG8FfHAoTutdGFmu35E/HJMdJ/qzNJ19rb5qWdiAMvj2
JVxc0YVIyb3IJweAQVXrQqPSviIW+Jwba1Pp10RI17xN86ikGValTs+a9VCs9fmufF8mtq6izozs
BN+Piz+58ataGxy7+H1kXXEbQQ59RdjY4pIyU037sHeHIMnSTXHnhMcPE2/jvJHehT+MNq35Lcwy
1art0enCpHn1gqhcAaZdeyxo+oMQNLzgjQe9yPzzGmsck9RGh7wePeSm6rdNhwi8f8qz6I0Yyc9U
Mza31Wrx1YKrgpYLGPbrvjMamzZhuQeZ6d7j3zLyApC1n8amD+6nLW2/p3VzMO+kQPjYSAd95R/9
segwlTZysB2iqYnahWBbJj/5+Hp7VUuacPl58e8XvjgZLS3pvAn3M9sk7c+UrTT2L9kw+EYAaiMm
AgxZMi+th1YNY8Jl1JsvtCv8Du2A1doAycWjuZQiORSAdnbaqGGTInfMfmaKaR7zKLY+13WjvJQT
5mgAtRphDhL5Tj1GTrox5iutB0sbid5lVFgROGMAmmQSzMKupnayuzA1ez/bWatzv5d38n8CZNyM
i0kHTpyZXVjam0Tf6O7+r3TtYg1yd4bixFTlHLfKbOlWZ8qm+nO/tl0KkM4JyT5K0hpraJ136z0y
/ubzOqhm4PWr1hUXdpPQVpksDrN50HS8/O5annfJtxDeC2gEMJsN45rmt8WxUqop3ojLSL7HY7zN
3XRv60fjzg6vj0sP+lT0HogWyCs30h5szao7WE81eqEP6hq38ZL1vPi8PKjP0Kf/Wk/VzR+6Idsz
3TvZqb5VK4wIsPQT6da8ssXrATZ6MHwABQC21vnOYYIdEGoFjKd3oCyHU7b26l+Hy8iLY3aGh74H
kBXK8aQ6lVGT2V4VYg5cMPSvSXPs6vqodkBUF3+DYUP7LkpliJewHEkPWDUNSh+xOvRKE6Nz+r2q
86eiWsvILNk1ZOH/BYBJRkWvPHSatZSFTp4EtXkwqxevaLck0zEHNHTaXVqFE/l29yXVBLoBkCnR
3yZnsUhWN4VmQagp+qsfter37e8vXCJNMN4AlAIGE1Tn5qow9Hhy9E6vwiRjAa1/MMP2ubLr1xrR
1+QIg3rxtLUxhq3HmlGFprlTbT+3n6i3X+XfXzDLGtIYoC0B3gzegfTAVYYVgSF6qMKmC9rqmE3b
qN7e3rCF64oMA0AnIFbF8FwZ2qsA+d2wCKqd2ehb1c5ueUr7DW++kPJI1zCHCxd1JkzyN6JEzdTJ
hTD0yFba+hDPpXt6uRjp9E30Ese0w/e16tXLv4/1IWa/mU5QwFgJn5bOH+gFtDYiEBRu4vz8vQYY
hshTWWiQnw5lQYF6WWJtjObX7eNZ2jFBQAG8JNDdV/qsV5y7A2csjFrF97v0zpn14jFAYQQKpiJf
hlhQ2rE0V82p9JIx7L/p2iO9c7bVfz6PrB/a6TA7C42z821KoXhDYZdjmD0RG0y4X+/eHdEehpQ4
YNYgh5ZMJW3hyFcJqF1i+rWmoACf/kYAnkkLvcQAZMnxPheUT9qE7o3ezDCbYMvZqhleCGINzBdC
BItJQ4Lnab5FLgideM5sJMg6T9tR9KDVEftqkPqFgxHeob3PuuYpGhUfBcdHtXB/j0hsuRyRQTkd
ktQL9Mx+oHnzuzLtEFMF7nfiL3+fKT2uJEYjck+MPjSRS1Oryl+DBC2oOPJmgnQDW4D/SEbObB2b
82rsQwcTqFNgVtt05RSFGkh5AlS3P/xnwJqu0ilJXeZD1yh9aE+TFoxW/cnF4Na6bn2HpMDyMb65
rZcL1gECQaCMyQsAO8s+ENP1IvN6OoRR09kb1k3vA4anBrRJj5wN/9wWtrR/H7lVdLuDO1vu9oz1
ChyeNjK5jt+MT165YukW3iCsAx8WXFDoJpMshBFZVWIytwunalsku0HZmGsZj6XtAjE65i6agHLi
os2vgGFUrZtrWR+Cn+PkkPy1S4aAT9mZl2tJ1EVRyA4DGo45kldsagnDAHd7yvswMZNv9UQ3bZJ9
drl7aDvj8BfngncbGDRMSkXScL6qGGnJaFSnPmRV5m8r/HX7+0sOHAbTAYaOQoRowpVeU8+EAYi6
YQjT0tR8tRueuVo/a0Z8qIk+HdGRseu19MVKjD0Yhf/CLGAYMviDQaiHbLTwKy4coLTMBlR7Ox6a
+qttnZPg9uKWtA51AFTy4AFj1oNk2TMnUZt8GIeQKY1fkp+qeYqSlRLI0sVB5wMYtmDFBfvYfAl9
w4oRMXwfxq29eVeQzr69hiVdu/y+9PhVE3JXnorv601ynNo8LNr055D2nz3Uim+LWlwK0PBoBEZP
AhDE86WUVZfF05QMoaX87NODvtYRv3gcSESLihEaN+RHikYaV13m4YZ2T3rzaNBTx/5CoUSu+78i
5HdGIU3jjSlEFBi3axJwfq6o1NJxAHWK6QUCX301P6QcFU3hrT2GVrRz85dRfxm6g7py6Zc2ykKz
JCyM8KiuLn1qd5yDKCzs9Fe9fmV036yBj5bOGlZeQ4OLuP0fZuHi5qGRty6pxcZQoW9K0PFPt1Vp
qcyE8An2+D+tdnL6kxtM7aesVsPJqfNvAyCom8x04n1Ma8NXMRNli7z3+NBOqb0Z+qLa5EVTvzbc
01buz8JCTUxdQagIrgRAuCQbUFTGKEjZplAbkWPDfOa82d5e64LvNZMgGTHescG1OSTUzY41Qax8
irSnFC5O5+fp06CuLGihmw5I24sVSb4eUYCHixJrCvuYBe34Vc2NnWO9uGnkW2QXEQI29nPcjruu
iIPa2FLCAlDc+aq1j3u+L7KwVNcQBwvXQhC06GBOAW0+RhnMTYfjFqVJ1Qovol4+5U55aO1vdVQA
l5l9ub3bS+cJLx3wQry9GPogSYJeqVZuRkjQNX1g5VuTrg05Xbh9WAo4t5D5BX2RnM8mGOqNJnv4
KrHiBrX+nCkvarM2y3FhGYIS0/4YqC6Y7ecbNhgMzhJDfYMnPzO/7L/dvUuzz0s6mfDCSUDs1ANX
FAdsj7boFTu49PvhbGESkHC5r7AfDe+5RUuvDdkYJDtt/H9+XujbhXlyEky2rCt8Piajr556y7r/
rbMuf7+0/1llU6fKojakk+uP36dkrUC2oEUodCMzKmaAg9BVEqCaSFENnAxomQq46yfFI0Z73D7k
RREYLIXQFSyuiFznmzRyoxzGFEFfU9F9Abs6DdvyLzLWgv8KFgf8kWKunySEUodaNOZhbQUgd1jr
Cl/So8vPS+5T3JrZOHnKEGrxpiyCv7lmgptUR7MIoFByzSPrnU4d9BQOZlttNPxZ8TeWjgCJdkFQ
JUyFnMFxSDkBKGbxsOiDNvZZHkz3N/+jYoOsmgPmPJHBkU65JzxKnWFCesLS/C2GtN1/E2wEzg6q
BSK5ohrzA+7d2Ox6u+Uhxqp0ip+QFS0VpkaKm9H0hnoTSDrALOAIDbi4yggJ7YRnOOEofp4MDCIx
msCgz275mKCpKr1zGK9IFs3ESduFfDEGk2CmMy528K7+ZL1frXGBLOgsOt8+hrkJhg4515D1Ta9a
E0S02W7K9+Tt9rVe8CfwecHWKlAV8ADnG9b2BRpfixoHzjXlEYlD55ASl/3Rp8oMQN4AWldlzOPH
eCrt7ZTW5O6IBmk2xDOQbiAmlGP11FOMiItczUD/qJrPrfthonMB0hHlXdtakaIjGfQ66o+EH2/v
3/Xx4PNiSDmy93ic5BphoWnwPlOEMc6Ayor5VbdWNFr8vrlGzwVIcVLX59YQuUjMmM2O99smOfE7
Ca2hxUKEDQ9d4AOvcpIDJbXbNm4fpvVLrJzWJjAvrQBpesRJYqQKes/nKqaYVjvkfdmHmH/yxHu0
tsNdp8ib8bvzPsgpCFU20eACMyOZ96YBQNVqWBfmarl1crpX8YdjjuTdRy6G4eHExZBh05HcBW9k
tDCJ1obtyUaHlq6uJZcWdGomQHrN20RXCzAdQsDgbAY38omxolQfQZ2kVfATkOCGXwKSJ9lh6OOW
NJ0HEUlJtqP1WlmfM/aPNXzLx4Nqdn4M5saxTYOKZX43NpsxarbZ/bAbeCxAq2jI1go0hPQYIAFV
KKNbYcBBPfiYmBrY1gouZkH1ENGC8A3URrAwstOiOx3jXdc6J70yfKNrtkWpn62s2NytEUhrAfsM
vwV9ifJC1KHzzCqrnVOO4dxaXgcZb+9+OBGbI9WOyhqAg8iZzi+RGbmMRF7innK78svcCDJ1BYa6
oHVwrZFVghj0BlqSBIN6g6po1BO93KItpL/f0s++LxkyRykxVbxPvJM5Bm22YV/vP4PLny8pE1Wd
fhhbfH6oAp4XAXXXqtyLGwRaLuCbgduEtZ8fQR23Q5WBG+bU5HmQ58DvrfWCrkkQ6nzhvTTNWA61
DgkElFVfEGbf3qJr5whvLAbMgQ8J5TOECfPP13rFCjci+HyTPI+mkvo19XrfVuxf1O0OjaccNfNv
1nQpVNo1YIzRd9yk3onXSZApalCsdQYsXfJLCdKutanejJ4FCVO2i5OAsiO9321FDUa0GWJkCnC0
8t3gJEkZQwn/hMEZvqUCOHx3ogHnIjhtkWuxxGM8PxrPKOEddZFzGjCv5nO7Nk1E/N8lcz/7vPSi
VNYwWXqPzxfgHkn4gVjgMjqma/2+C/qL5ji0/At2DTHBe74KGhtGNph5dFJL9DC/WMXP2wq89n1J
gcupAI4V2b3TZARevTPujw/F2Gm8RSCmgwGUqzpmMeElmpro5PBz4ufJ6+2fv6Cos89L25PEyGIU
PT4Phpau891pY9zvjc4kSBuU9VZmTh0koDei22b3twxgf+A2INcAZUW/2Px8e2TKkgJzBfHOqf7R
TNcmhy6oKcqp8BJFyx2oiqQnyKWKGhW8UWD/isYvYmuTl0XIWsNHdWjFWVyUBQyBeE1Ri5SDdc2m
GZjIBri73jvrvlvGp17/rtD7H1X0q/xPipzQ0BPFGVgOKZObb+zeQzn6L44c7xEuHWw7IhHJvnL0
TVCjG6LTxs67wG3vHI8hggOs4N/vS9Z1rIilErePwIBC/PjRmP7igTDRbIMYCiBiqJcUgaKdSEl7
dEmcCuWnS37Szf2X7uLzrhR9mMxk0ZDCdGv8MbPeY+tdV1a86SWzhKoG8pLAQwMSIW0Ry9qKGX0V
nTJS7rRJfY5L7fPtVQgDLRlwVC7B2QAEObbKlk4ZQ6BrvSCed6pTdAVNThzktra1Sm/v6PEO7IJ5
cFvg0vXAM4ScImJ+/JFOhVudFfca1qQpZsCG1Ac9M+hbwpqs3JDFlf0rSK4NTTnPup5DkELP+vBK
SrYx2spXBu+kRGsGfnlVHgb7fBAdyrqm20o5mhqU2Wi39rY/ZNPj6Py+vXNL2gAfGgVmjAQHsYek
cHUUdyCMgxM3ZQkyNn4FhsfbEha2DI31cEdEmvS6XQED9BJVyUr7ZLhvSX2owdBGyLdEob5Vroha
WAxEGWAowc10wJE+t/hll7pxU/T2qXt29U/W2vCUhfNA9RRbBVga6NfljCarXSVOmsQBuam2ofmv
vCgf3CH0+rWJuB9qJF0gW5gXwWj60Ys2X4jutEbmVoN94n05+sWUPKakeOhsGxOk+TsfBvWIfX3T
rWEz2MX29oEtLRNNneAeB5PI9QiMuMhGnbbEOfW8eCDmgbx45S7O75xrKky1LWDYQJOiRfIqPwyM
tNl0JcR02j7edt2KLizu4eX3JWWwBo4MS4TTavRim/K9xY6DGqrjQ1lXfpxXft8dojXmkgWnabYo
cRkuYqKJ2WUSNViUcrK9L4CRDV9uH87CbZoJkJwa5MO40hsQwDEsS00BW0VyilTUB7wR//vzbWkL
FwoDbwCbA2swKnFyHJ/YTUQ0GxdKoSdb+VHTtXzn0nLAHWGiUGCAPUJOeRQFd0v0UyogSrP9Knqz
4sG3LL7TMvBip/Xu9nKWTudSmqQSaRK5LYJK5RTrWudnMdrL4/QR9LEr27YkBx4hIKUYGQTnXPIM
MdoqUrPIUk5VMx27ij1RNJpjTvfKRV3aPKBL0Z6HNxY9OrLt9oxhihssR6eZH6Fv9IQ0yNBigtCd
M8DFXQXaGykuOAyIx2UklGIPacZMBfQ1Zo1sW5B63+8+GTCigbIGDdnASptiRy/uTedlDi3N3DvF
2cby/GLcauP+togFXZ6JkA7fKWrdolWBjM4rscGsvKJbC58HYY3owEed6JoHRZ1qxexKF4NYMIwW
w4O2eU5W8oPCi5FeBZTrUOiCawWwunwKE1xP3hMENJ6pBJ75Vtmvpb0zPLR//YjYC1tty1ha06VA
8e8Xp0LLicPdhsD2G4uzAG/ASp5w4aJgDhxMEzqjMEtNvv4xAv1KbQvQJICiRDlgkoZifLr72IG8
hwKjvOYC5ya5hv2QDMVgGGjzf5gc4D4Otz+/cAfBgAc/Fx4HULYyIgJRXz7FrRaHvCmMoGtdvyb8
UPW/FaMSDXPT59vylo5EZPFFcxG68GXTUmuccUCGSDi4jzxI7hyOIy664PIRs3zFfzuS5UJRmHIM
WCWh4/zhbeJ7Kz9/6cAvvy8lFcYoz+M+qkiYVv0Y2GO1oVG/VVuTrUQEa4Kk3EJZgD+izrEQFAbb
LMizgPUrIhZIirFZyLJZgNViMJgcdegYBkgdBpKPksc75lRPeVofOm5scld/ygon81EO26AVqfYL
FC+I5iETO6KJ/7ZKfGRCZbtw8TvkoCSJ486Y+igOTUdhJ2akVrmtDP3V8yJwFWdWukXRoXo0OZxw
t7W+ZbHdPk5gr/WrZtR/q/Uaf/CSobr8QZIW1Wk8pU6JjcHjtVNr4rfZZ3Anx3GoC7IrQP2HaSUw
+0BhX22CQFFjvjJI4+SurhLeZIEhqyT0cPJgv/gBeJHvaPUnjmZ/36x6tneGsgo0t453XepVvl5S
J5i6rvfrJucblWGSO407ukFAa26ShGaPKCw1O89ca9K6PjEwOINEDxwqAp0CONXcsDYYOWsozRid
orZqgIvQtNeIOH/MUin2bGy8HW2yxo+0uNyoTvNPrxTf0bAWHyZnxIBlg/C3FRWSzBhSSprQYKBP
4enhiZFOzMvqPEtInp7rtqr3TpbV8ChbzX6oYDy3o55PfuuippvVvDvUrgWef02Ld5oTfUcZRf3T
ZxP6qpVKeS4w3dNPMi99Hfq8/nP7d0q3+upnSuZDq9w8QrNBemYjeenM4o9iopm2d463xUhGVogB
KBp1RlSZ0e0md9UkScu9Udeas/7qaNt6jepj6fPArSNzbuMZR8/j/PQn2lo2b/Tm3O6U6LNXne//
9XhT8TKj4IsudrGJF6820VHTM1ndnDOgAOFODSt2b+nne+jWRHsW/gb6Zv79fOgdte5TdjbpY3Lo
8r/Y/MvPSxFOlDCrBEiBnUfrs5V/rVcMxcKvB8sLTATaE3AJZe7aMadKi8wtOzfGxk22sXNf4VDo
zuX3r5xyphQU7j87D+nGjPzh9fbhLtyA2ecl3SlaWpVDP2LzGTtmnbWNvTYYJ2fFrRHO8IU1/VgF
6FEc4MIAEYPPPz9jsPiNbalazbmwDhO1/Kk5U6sJvOT99nI+BsLKggTRo4Oit4FapaRMhRHZday1
xRm/xkBC2DUCrbDTwCtRwCcK9YLKQWNMBsv1SLyi2dgZR8Rre1nyuyFq88kh/LsRjfk/00iTk6kn
w+eyJnSv9bF7qhOH71iC4VNqzHPd543hrGWEF04EdW5ASlUxEvOK5HdQwGARu0V27rvhCMiefqgz
Om0wgeHb7b1aEiRgT+jlMlHUlamdQYiaOx5l2ZlVRR9ORaE+Oqk6vk5aNa0EMwvHj1MXLXMCXQdx
8+M3XJ7RvFKKc8oPXXqMq6eevo7VfZlooWSQIojLEPrhxZbOHoO/q3jIneJc0SfN3aVsRYmXNuzy
+5IlqXsF6l3i+0n9qnvPdQIg+Mp1XLAmsyVID7lRdxxwXIhQtf14spvN7SO/fpaBkUU+G9kXIB0R
Kc3PwctBe9naBj9T09fN7623w/ypmLxPv2/LuV4G5HxAcoHbsBFazuW0E80dC0Ry5zI50G26NpFk
4fOI7QV0BwESYgvpIJheUxeVjenMu3/IoYnv//XCZRHkATgMNG7Mfz3vrT5VY68/syz2ja9FcWf6
A4oqomDBRIwpPda1P9D3cJusbDgP7Lfu/M7uflB1nDG2BnllFBNld6MZJzOvlRFzVeMoSPfgOVsR
cH0RIEBMxwOjFtqX5O6iwUljp3dqfrZSzCRpzq76KVqN5RcOWRR9NDB4/IebaH4KWa8i2VpT69y6
Dw3sX/vjto5e2yTwvqGtEJwaqIJekRJNXUYyxcrts/XE1C9ulW1Tr9xa2tfbYuS8sThsZNTgIaDF
AfUQQ7J9U2RGLampc27IWfvl5nvF3MEFH3+n+vshXuNCWto1dOAhu4asGkZuSQZkKAjmHY+Q1gHN
75zLYi3FsiAAi0EqH430eGTl7tUp9txS5UV7zsBD+OzVzkr0ufx91ENR4EE5VPYGe0snDSFte3Y8
M9C3nhOtKK8wDnMPAZkbUTdC0RhBitx6h7FXDnVitz3bZAhqemrpiZWP7pvypUqn7e3DX1zMhSzJ
Dha5gvk9SBKfldIHI3igrJLML2gxskUotaHBDG1+MmjA5Ippj2xqz5b60jHj4Ka9zx3NZ82duEyh
x4CVog8P4gReUXo7eJPlCGEaDMH92dr72Nnfv1UIj0SxVUDwZfRMjNmWqIalHYaJ+p2ztdndfjp+
/sX3paMoNTJZXZR052J6VIDFcu6Dl31sD9xb5OcFA9kV80BVGYqh9Wl/Tsw/5fidkd9V855hkg//
x9LWyhxyY9p/pGF4FIy7jaKanOi0emWYULzuzh5HdtvcggGavY5q4bfqVzsLvOxYZA/Ve10H1Rhg
tF+Sf2qmZ8RvdI0VXG4/vPopkl6Uped1umJ059Gp/Fp56ZUfI/2RKC9ptisK38KAQ3Bs0c+31WXh
CcIFBk+Fg9S1C8La+esQG+htyFMCM/SN/eCO364RbSyZCTRsoj0NSgNHXFoWr8BNaSbCDjnttqbA
BzbHfmoC3TzkHt2V7ve/WBAqIrjGcNEAQZ0vSHVrmjHNY+fIsk6NEm1AsfDWe+mK9VuySAgvkI3A
qLXr6vnAE9QtKoRfaJlUqr2SrFi8BQ8T5VfhmcHDRLJDen/MSVVMJY6as9o8MYKGU3TWuk92dWrr
dnf/jiHlhcQ10tbXgE4wLEVdrOsI7EH+t53MUvcxZqxGn4azRlglDlt6M4AJRnwvulrhcErGw4qs
0qZ86M6DkaXfMGiMbTXytYwGY6PXcfnt9sIW9hA1GfiIYMD4oPyaq4I9VGDWB57prNTPKajJO+XB
1Q9kArnU3RET9g7qgGAJYTmwNXNJJHGI2U9itnK8zQCe6t07m/+EdQBmG3ER0J2IPK7QQWCoz8no
tOeojPAwbUiz5kwLjZLPBnBL6AEUWrQ+zdfgJVnCkecczm2c78Ys9Z2Ev6h9cuhH74S08bNt1DVm
/qj3qx9CWYBQEIQAdaCKU7xIi+lqPE68nfozjwzf6b6BXD6IV+elLdxXEYMgdYgSCtIBwg5eSGl4
G/VGhdwe/aK9Tz9vK9r1x8GGDdJMmFEUY7GS+ccFb7CLCiY99336CKfoEYmslWfx2k7PRUgZ1q5k
bgSeTHpu1SGYSvfgKs6zN3kreEZdmMe5FkCOqATpOuJN6MJ8KV3NTQyaZfScRaw8jCbv/SmKzMCZ
uhfHK4+m9i2u2Ybp8dZt7PipjtLxZ0yT4t2tmmrnpfbgY3KHuW9sM/YrS+v9sizMTVe4QJhlJlnR
nuvnBcwsOE4QCcFtuwIqxDqgwuMU0zNN8n1sNoGr7YtpPPYuP9pwe9F5dvustaWTQJEA3SbQI3gq
kiZ1fZ15vDWSc5qpGprbUozjffI3beVtErXCpJoMWAld8YxN4oJarIyNX01tcrzhab8dWrpGBrzg
OGAL4IKL8jwukJw5nViNIsKEeedJ8jZmmLGubuv0sYyAgXomQL1mmrptm3fPbla24tq+ijYGQVSC
GB/9UtIbRSZ9mGonTc+Wha61in9NMUjdJwOojNLWeC0MtlnZ+4XTRupLNOIgSX/trul6VeVJoSVn
NzX8kT1OVRoQ79ATa2Pyr527M5Xn/yPtunZcR3btFwlQDq+SHDrsbsve+UXonaQKyqmkr79LPTh3
22XBgmcwgzkHaEB0VZEsFrm4mIDVyNAfuZ35ufbV8+aGoBBT58kY6NnKDbNg+Gh2Q6cx3lczw5Lk
u1jmmOoU9+zosG2T7JO1R+KCrl18X7pXKszt9gAmYse2ilgDboKu8ll1J4kK7hbMuztbhXSOJbM8
lgCdeUyItSmrN61dg2SvrEPmOMEAZDuxxoYdRzeoiwf0Hjrtim4sHoWL8hBCPlz6sg9ODLzWsnpk
x/4XdbeetvLsWVzB2ecl/9vMxI58wh7hTdjn/uD55doED7lu/c85YIot1jCTPF/lHCwbFWDFZEcy
Pg4ohLbWNuuf8V/H3OcZC1keOF1kTl/RXr0Szi6YMgYsIpOJewxpItmp5ZYurNrFCF/de7bYlkxZ
4CBUUl9REV3x2Iui5it4fg4gly35T1PvUQwwKxxUGSZx2DE/jvcgAinvbBV73865UfR/guZg9OzK
73Srys0SgkwtcssPzcNtZ7SkcDOZxNx9CEYDuaAkhrqv9Ja/237HtmvzHBa36X3agY7vXxVg6qE1
8MSp2VFBl561U16MN4X6+drs1SW9xtsPSU7MDJ3RhJebZBOzKsFyQ4+jCB0PNVsQe/ybA/8r4qpm
VWgZBsfZ9JjkG5x2oUcuCfp4w1dD2PlEpeAFNGr/v5j3m/LsxGk8xkNqe/ToaX5Lt7zfjikQrCuh
2OLBn0mRXEFdAnCc9y49As43DH6xVrhaXAWeSXhQYNDeFTKKqe6gYEQBO8ZTYCADJfw8e7DWRhgv
HrwLMPNMTDPjBy8PHh2cBeqLFk4FpFx28tkRD/XwL0wEaGlU05FZQQeIbOoa60BlVOZHB9VDsu3X
BlEu7dT596U15DUaoCetyY+T98ka25AgaZeI0QcfwEqoIyNDZmfiIXEHznX07YE7QxKFAc8xcdyk
OFKeNr4zmN946n5Cq3iglvnHqiv2dqH4zMCw6bL128r0G4NuGie+u4wNs3d1RHvIvgKeK/0OtBsx
16YobOnxpna27hpJzoJagKAYr1gkhYDZ16XvYyx3V1VWlh11Xr6UcfyTee1DJsj9NoTLBl4HHPaI
o2V+UT1rVLSPNhCT/nyz1qrXCxZ68fX572d+APOJ6knEdXZMdTBXH9eYo9Y+L6m1IQBVqJE2O3rT
F29j80+3L5alIwDtyIxbRJ3jipp2IM6UjG1Dj1aHUOOjYn0sP9+WsLSAcwnSAqbSTfWmmiWYmwxc
219uf/56AaiamajSIA5zZjTN5fb3Zu0hpIRr0Vm90/NPna6FafLntpDrNVwKme/PszMebUxYESNu
FQwhCLjx0SzW2nXXliEF37GIlcYUkMD7wR+HV88LbADVbi9jTYh8/zZNbucJ7l+j3qeYEVw8qWX4
L0TMFA1ITqiokkpPem1MpqaocByOsgUPrD9YxPf0u19COI4zIdKlKBKvRMYPQgb6haS/6nglMbG4
TyBJReZrJueQ35oTBVpTFdgnRWdBnVW+i+lPUIE1Pz9vxmUIMa/j/+XI44EQM3a6OiGEaL/Szjcx
xKXaiXbrbgcnaL4Q4utrHPsLhc1LkdL5oKV6IiCEokeSN5gNnfq8euizZ4V6AapDhbblQ4EH9em2
VsxGeGuh0oEZYpjaQUBqX4UzHHXcAxe7ynC7ZKW2NYPeEM+ANEu20rp1krZQsJ1D4ov4RUt/3l7G
kgAAyEE3jBIDuq2NSzegmHXRpUThCJNTX4sPcbpiPYsCLORccSeCX1Ru2gdnElowaJUdlfIx9pTQ
zdc6oq4jfbS727iwMCAADlMuPQpn1Ccrtfmxa0E4yQOXPpft40RJ4K21sS4sZs5Pon8MzyJkJaXi
SJYNHCNVhuSYaMXGSJ+cyd7dfR4XEiRl9pJp5K0CCcVLbWwwGPruzyOTD9oMlORnlpTZTZx5fYVW
dCx7NT3mzUMRlOzugNV0kcVFDs2FTgGbcfn53JyIpqa8PFbDG98q7Y/bv37BiV18XroY49YoU5Ai
l0dGghjmTTGi1V5D2F8b9tzDjX4BBPY6AAySySFJ2oPmpS9Oqgl6OrB852lo0X2r3x3CXcqRrkdT
sDJTOshx6tNQ4oL8dXuzrnUVyQiUiMA2An9/xc/p2RkHzIqRU/vTtp9Qmb/9+YVtgqICewFjANuE
nC/qqDOAP8ryAK1yv9nquKUHUPHuUOT4dlvQ9aEjuYa3jwuszwz0kTxUUjF3JFkXHxvlkHfbZNra
a0H7wlZhoMD7YBG0tV2xu+mF4YkSZf8TpjyWP4rq7uoWeBrOPi9dFWZuVoXu4fNK9cX9UbYr7VPX
/g8FEoBsUOcEFA2VQcnoQEet13rDTx79ZBinNPvq8ZNNwvh+5/FORohCNC4jAAykdVhAMDuD1Wan
Usl8y1Z8x9ncPuuFg0DbCUJ3XBjIyVuSgfemQezOdPPTa8EVX4xrxfS170u2XXq9qfAyzk/mtDGH
fT6sHMXa9yWbBsJ7mMnw85Mu9kxs1/pPFkwB1WxcO8Y80gO1xsuTrrRKxU1a8BN13yrwm1sUgGKM
x7z7EM6lyIm5Jhd5nWklPymeX/y0v/y3r0vayjASoMjsnJ86N5zEpjHvvoLQ04nukxmCuzCftsfU
mxilRH6aiF/RcJxWdmfxDM6+Lx2xocUt41bKT465qXs8CIJsLZm8JkI6ZjEpKHOhnnzSza2XhsTF
gKDg9ikseO/zXZJRHrTnGKML4OGJuU7/a6SmcTSrcQyspow3CLGm/W15865cRsszVT66YGeWFwSC
khMXpqUoE5pnTpYQvkFomIhdYf1uLIYWsq/1tMY0cG2IKGjO84MhDGGzfGkwPc5ojFDhVCtvpBnQ
Ony4vaA1AfPfzwKprku5oZcV1KyO7OqhGrb/7fuzjpx9H73iSTEKmHo87af8YRXmdq1jlxskedoi
odWEgUf8lGRhaYS998K7FUtZ2CL48DlGAEcRWPkkZ5vH1mCM6DDAiHCQCIMub0WHF7+PHO9MEoUH
kswd5KRJkSVZYh/1+qXc23zFl19fq+BB/ft5OdafyrI2c6ZYx6IuX1xT+e059BHNyyFSGju3pyu7
dW2R88gXoCDQvwdqJxnPyiveCa2LxyMP0x9luu3zYLxzYg5Mb+5GmXs6UOfDc0+6wDPCuNdYvXpk
5UGIjbEGT1o4kYvvS1Ze1cTRuYLvp8axbA+YCn/bKGbHd+lFwM+OdwsahVFtQbeiZBR0fpJxuz/m
RWSoSf0gSP3SeNZvdIz9qUT92Jlt+uilp9tir44GnSk20GTYPwyNQivmpdhU65VxSvXuqKJzuDB9
q0591fmcrM2jXpQDLByyMyqoveTl1ZiKorhq3h2JV/lNH2ZVWJqlH91ezZXlYxUgkwGxFxjWwAEt
eZZYdBjPQIvuyPIdSoipExrl9raIKz2ACEDNMboGgdxMlSRtGFgoUk1UzZEp7hSQLhxTb1zRhUUZ
SOV7oHpCm7I8jZj2LrfdwQTwMt5l7f7z3StAh+FMJwpA0pzOv1yB25QlBePyeBwfUQVL1obnLfz4
88/L7ERK3/cNn/D5wX3Wdh1dcV1rn5diLJrHhl33+HyrbJONZd5/vPj1M2QdhEB4DEhZEM5LYMlt
fTz2z1qx75OH23u/oKAXn5d+PdftGCSJ+PzINq77waQfyN2dqghCANtFgID35OwRL4/XVgia6opK
PZIm9rPH0VtDIy+sAQIwVwvWDEOQgZptIfRyGFMVfYaxnyiGL8BH2w9ruYqFg8YQJ1wWgP8tUN5a
HhIIsGf1mNlhKUJ3rQliaRnn35/ln0Uhole9MhX4fqO+ZuSQF9uJrESG3nzpXDh1nAWqzvM5zCQp
ci9YQamLxlJjOrKkmx4UTIrb6o3Ow7jpkxS+tonSBmOF3e4r7pbhF5hZKYKJQa2Yz5iuHYlC8sA0
mWZuisRJ0entMt9rGvpAU5B7ALOYv6RNSn7h1eoJn5nqoGz1wZvCzhnsR3dy+m2f6vkOuT0RGGPB
v6OJmb+SfCgFkLxT++IIr/E1TCIOmDtYR2boTfuYWWXoOVXYGiPmJNjqAG5BJx+bbdyo44aOiRLh
rWxsO66lO8sqeFiqQ5r6BqAo2zQhyQ8dsyKiWFjflaYXvgXgm0/Vvps2ZeMAZKsngaoJvp+8eqK+
oVPtGX2Fit/WU1sGtWI6X9Ii5RszJelTzWgb1ClvorIYp1+JafRPRYpeXZZNICQkWhq4SqNu67gu
A2Agq1Pm0iSoedH4mKHWb2lmNn6L1oqf6uA426ywzaMwMFPW1xIrDsYRJAu2N2k/mesKGpR8rCL4
fjUB7MHqLV+JY+8wUEG3lZP8aEGVvAawvVZGXPoArSErB4XHY+JSGeuJm23ZE/NomJhKEW9Nsont
n7d9z7VBXcqQFX7oqroGqOOokdB7SdeImhY/j3sXiVeMmb2aM+OiW6AohGMcbaE8NkEBnOG/+P1A
vc9Nx6BfkB2bYhZ13iY4ugSBg6sfuzU6oOsYBRt0JmD++5lH6NHok2jCMo+T9Zu7hl/TxK8Y+j3W
UkGLgpC7RLsunotXiKre1JqKx5V5ZO5pEDsj/jSOX12d+rc3bEmpMMwYEI7ZjV4V0u2e68OA9y86
1Bo/rR8pAJ+0/nRbyNVTAq8f9JDh1MEGdj28uGIYtFjXwjhOIFGZnMwvxEtlPmjdJ8p+3xa1pGGA
8AHcCTwlcA7S3dwU6tCq3aAdjeqjUA797vbn34spl94aAwPxXeR94bGvClJcF0TT4l47dlz43viH
VcMONaQgZY+e+0tvHmmF+VdJoDQORhc+ifYTWhX8yq43U37U8pehfcmrn8a0q9ZYpJZO8u8vs2Uc
/NR0rpF4WDmhh2ryRyDw7hxpCk55cMvjDGcuTgAv5G4nDFylGR1qHV3Re3V8mlZyCjLXy/v3ES7A
wGwwOiHtfWlcqtqpOq406LyhBk7h+rnOA1F91OieYyy1PvKwUj447jbVk7Aftrx0txr5HYNNICm+
F/ler/fKWjh2rVH6jJPxwA46s6rKqRTHnly7wWMsUjEwaZ6zuhLIXxv65fcll1tiOi1tKL4/Vn8G
w9mYersZ+YPbrvEarS1kVqAz18Wr2DDBPWlGBq6mXg8YWeOmX1wK9glwMMA3rkZ4pHN9P0EvcWSa
xYFW46kty4ehar/XYg33sCRqbjeDdwQZPtzX5WI6PL5i0hU22GiGF7tNdk2NAm7j8UDXkxX3dW1Z
oMw8kyWlDeoiaT0OptOoU76AW9wfkqdqrZy+dDjI2L4PPpjxYdLhMG8YzJjEVlQ5ve+1rX83hBqm
6yESR+8UaNlQE7vcsDylGUerohWlpvBVePkyHjYwntv+cXEZQB6aYEuZJ9LOx3amY4oixomBcTDy
6jRQfcW+G9E+L2O+RmwNxojk16UAGyN1Y6udsIyOb5peDRltPnaKWDHK66YISY6kX47eu4AHqlZE
3DjIZjhzpm2M6tShA5Fv+r4LRhDwN9lXw/189xbO/atQ7Zl/7Orp5Gk0RdeLrUZVgpeTj9nWt7+/
oM0X35f8TZq0wq4Evq90geGFJgvIl9sSFmzzQoKkyw5hHsFoWDUa6q3mfsMk7uQnXQPUL2gaiBWQ
/tCRlJqHMF4qQh/bhep2gxo5DhivX+/uKkO+FoTDUDZYJZgtpBSOkthV2hm9GnlGFVT9BhSjPl2r
Z11VBSQhUpYlHkqlVWOsgYDPXIl/8LEIHPugVVtK9k21cixLB3+2JNl06trpNbUQOBZSvTq5/eYO
1aNbp5vbp38t5p1obG4dh7SrSwA9NkmlsngCvHlDhofE8KtsBcS6KOKfqWcqhgDIozdTK09NrZom
IJ52eCVicC9Zm4h5rcOonKCJDfMjnJnHeP4JZ44sQf99CcK9CRBHO9DqLVNeLD3K752og5DnUs78
O87k1FDjiTF7OmqgQPo1NSvh/bWVgAsLWTwHdzIqQTKinRTUIESpQUBRBRMHOf9//L50NVbCbZEh
aZwjyzYgxPMFN9c88cJJIByc2RjRhnY98lG0qZ4ym8ZHoU3JW8PiOMpc542j1/1L1qcsYEahg2MD
YFE/65RpO3fS+h7Vn+I0f+h1Negr5XdtKSd9dD/e1vU5IL18DVx4CXnu2ljbANuPMOCpfzLiHWmO
KvmgeynQhWuprkVRQMKhGRkILEyWv1SUSVe0xGiZGtnsz5h9mfQsHES/I8kxL/lKTup6y7EsTPmb
mwfQyyvf4miHa0DEl6sR+vLDXH2L5xAc0ZX2dnv7luUgsraAX4OZSU7WycAUpdqtGvFkpzkkKOgm
NU8G/XVbzLW7mJfzV4zkZkdz1Du9bdSoS9IAgyoaP7cUf9CSleUsyZmheDPvLR6fcv0CtxS1k4po
kePuEz0sp3tpVuEtgNo/kyB5JQudtBpyeVrUOsDg5vsmBvByZRXXLuNShuSR8tyb8myCDGb6zhhm
awQgi7sEt4cCCbKdVy/0BLM8hBZzLZrMN5M/I2L3+hX9XVwCiAxnn4c8k1x/yZKh8Po016KS936/
d5HZu61RawIkjdIxrtLK2kaLButLt22bFUqk6y7q+Zz/LuD972e3gsntutK7Cufc5E8V6sdth3vO
cIavTtXv7XlI3ZTvYtF+yTonpEoaIvTfqCAVKW22YTNROMu9IKUiTA2kaBsSclauQKoXNwHpgJks
A3ss15/HYSK1VXpa1KcbNwmztU7ple/L8UqST9UYM1uLiLaj5KFa86iL3wdGBgTrSL1f1bhQlQBT
fKzj99uf3Pbjp9sqsuTbQEw9v+jmSEjOldiTx8c6T/Q5gHwA33Yw2rtuSDfD0Ie3JS1FkWhpfmfr
QQ+3nPLSu8YyEswIj8yRPjhettFy62E03WDQlM4fBRpyXXPFABZXdyZTuo2szG3IyCATBTJf8R6m
/Ek3Kt+pf99e26KzOJMjxRc0trORV5MajflncCJY1vck+RdZCxBR/d0/6WXca00LRYMMZJ8+dMP4
odNQFCtRc4nX8NPXbWCzYZ/JmnXyzLAz1jnx2I9qpAoS5uD8Zc9OtSG2F7pjuZkKTLAA2WBefy3E
51LFG+B0ez+Xzg3zdRE/IA2D7KV047ZqPhlgacF+WgiWXkHMrrp+vzYLb0kjQTKOYAVFfPyPJMUs
GgtVKaxySD8w+lq3H5T+Y5N+BEHIRl0bufhOAygHYefSJGdMK8zuFQOkoYvwEZMRNwSEI8KsAsQw
Gw2jriqr3xekDN26DlR3+i4ED1uwLqsY99Jl0zfMWgjaqlpxj9d9GTjrs98lO/GxxHhTYz5rh2FU
n/fbiB+Ygyxf56t8nzJM4dLoJl7r+1084b97L8eJqasTElewTN0cwzI1P9uDEpak2STUXQnN10RJ
xtkCEGtzBsNpx20+HMohLKq9sdY6uXgZnu+jZJ9DPk6V4eIpHivsA9XENra5X2bFs1bH/pigwzWx
kMwcj1bOty3HqDZhP44VGBVotqVJva/RCkFTFhoJ9ykVdVBlyf62XS3lizAxbp5pCXUHfH7eqzPD
HkjpNdSbVZ4/FsXesZWtZj509fNYo+s6i5/TCrFnXvkCJdDbspfusXPR88vhTLTLOmJD/dWobjbs
kSqb259fNOZ5ls+clQdqRnL1Nuq1Cp4DcFn8j4cgPcs6n1BU9NvvhnhL0zVsyII8YHxxJc1NLcAm
SDvJWO81ikeRFIk3rNiqf0qxG42tpX1M1kCGs2eQPAceUzNnH8ZkYXGSn0o5A2AszbBz9vinxqhW
DMbxc5cc3VhFp1afhYBqboUybm9v6cKtBrlYHjwE6rgySQ46aNI6zlI16pOdTUMrDQy2cmoLSnEh
QrJNJE57qzOxNGXIA636AmTd/Wp3IUEyS6L2tcMynJMDlhqwjICnp/+PIqTbkufKMOgjRMTs1DSP
5G6UrKajdWB+VKErcO6XvbQcPUkSnlGONzXVw37aABMT3n/SYPYCAHRuVr6qR7e9lWImgTFFeWV+
ZwMPgQ78na8i9JYUytXwXEeVAvVJOblP65S2GXOmSPEePXtXYQjbhKa/22tZcPdg9forRDoNJYcX
RlF0ilwHk/GKFvOZfaE9M7KiumuLmf9+5s94PuTUYyYWY27SJvAy9DCuiFhIpgCNraLmDYT0XPe+
FCFQgCla05uiRHsYxSNCrv7zYN2dpQS5MOCaqFPMgI2rLGXd2qnTq1M0aru63tX5DtCe20eyFE+C
HhlE2w6gjGAFlfaKqkaD62gcI6rr+1hNfMK61w5onZ46m74A3lzTd1nT/WmN5smhZtDXWdAaa0e2
4G3wM4BTQF4KbMQyNEX1esU1K2OM7IByFphTcX+ocSFA0r1UM3tAjp0xMoFB5pvS/NFw1c/qezuV
oN5gL0drCRo2Ab2QtjNukrJHJQ7c6+Dg8z224g2WogSwNePNCRoIMKzK3cEoJLcgmVNGhDI9qE/p
vjKyoHCemKFs0erqj9qLHXO/tg6q8/O2qixYL9wQGL4AHZrvVUnlu1hnSFqoRtTY29b96ZQp8vJb
Y6WEv2BYqM6hvujMxOMgIro0rB7IxalimhFR/py1dVhj0nMj/uSFF6Bq+i9WNNNm2cDAIssjxf06
eHCNsTPMyB1ep/jN7l65BnQYXYPILO0cUJ7A/QBVspAnqHUz5VxADm02pvXYFL6BKXP3U4JC+c7k
yKDYZsR81R4NVNHgvjiYyNex6PaGLVnpuQDpukOxCfgoAwJU9ogOW74G4b8moJpXAFK7GTWMmaDy
6ZMhBaFboZpRoXN111hd7ZdaR3xwSWTPRoI8UTw11a6yize9GTQfT8cyaIAl8L20X6vgzLYqBXcw
Yw1mjMHBmIsrBXeZFRtFqgxWVLTPFYY35M9au/LEWxaBOxf6Dv5yTfJKXdsmQB2UVmQ35Rs3k2fX
K0BQa23+xbkBS/s/MZJXGliSTq0KMcQE36k7hOJf5DOxV38lzCZwduVmxG2JbRdWxOlHsRH66fYC
FkJ6NF7M3GAobF8/jog2pSQvNTOy29CKn0yCIGVL2ZOrBqtwmsUzOZMleaCxEbgqcElFeaf7XA/c
EjjXtZTRoiWdCZF0q+vqkTbvQtrgt3o/OhtmhE4PC+xmCE7lwMGmKG73JIXDwVkbhfKsO+PD7RNZ
9GlnIqQFOIOu5kpFYKlp4T6ht7YJbAVUxE2ulH5p5mJ7vzwHKX/Mt8O1Cpb/SwUDXquxOzWHvNYM
3SbzDbMLWN6Fzf3Yf2yYBuqbuXCPwQWSk3PGUiheWZqRUu1Lut/fXsfSweNqw02Atw8YoiVTZIbN
s0xL4EK5r7xla/QhS8p7/nnJDvOis0cyH0tvbiwWtPWza670Riy8eREs/l2BZB9uksUY4IUVJPkO
ePkiR4VgnysbNGYXvrBX3gxrC5L0DHMdsqSsIc0oXWTAXwZNA7Bvd/tQ5o/Inh7zRzBoFuVKdMJI
gQBoqMw2N6gZEXbqFeZnaA2eJ6wbn0v3wOAGbotbsp0ZeoIuMkQeqFte6jL6/WsPpF0mkCc6IPif
7V4JyUB9sQYPmT90va6/gqTNi8HvzTFwHchA9OI9NlS8dimYyVjKP2fIZoRuZazFOov6DQoAMFVq
8z+SnRZeM5RMMDMS4uCmG9KtxGzL38cAbNRj0Tgjo3YKJhAYW5MZWemu5L43bG6fzZK+gfoOHkCf
dVy2TxTPK5eXpR4ZA2aCblGSYHzlWbd0/OciJBvl6TBwtADpUQoa/ykU+mORoi9iRcmWNgqMDxo4
DTDiFEW2SyXrpgT0yLquR6ytap9oxhR4bbUGClzSsJmoDbwxiNvwfruUopLSMERDwKioGRsy2Q8e
90JjVPBGTOut4VTB7eN5/+CZSmO6KZCUQAZivBws6PqhWPdM2MRIX5tWsTZEaNWR1GIMe+rVW5A8
di9jqeVhg5mPPk1tN4xxkGVab1SMXiV5t/Yikw4TkSEcB8bOQCHnO0PWF4yw55inwUk0JHr+UA6s
/eBoxAp4Fyc+aJXWhqMvysOgN0g0UIaR9d9Tmy6rk4JGaRqWml/bkcHCwVi53SXl+WdVZ1L0y2Ol
ejlORQcpmvbLm1rfu5P180qApDc12uebHOCiqI5jnziftP5Y9yumLD+W34UYoBWdYVgzpFgygaLR
0trLRRKRYXxipHgxFWPnKLXil133Kgx9q1lxCNDsAY2YiFzcT7eVdf7+ha5CNwB0B5QRCaI5prjc
xbZ1yeA5ahLxtAsTYuwa57Ucv94WsqQQ50LmozyLvB2qMENDRBHpI+iZCUXDFfOJEqFgdlvQ4mrQ
Zeah2w+WJweVnTWAfxiZx6iunB8pKX7ZmMYnvLUWAeku/ufQ0PwIn4I8ytUsay0XQ0FyI40oIZnf
pf2+6cwH0CKdSj58YML4U6G16PbSlmQCh4Ds6tzUeIXQx/EUuKlpGnn2D8/aU/IxI49m7fkVEmEY
krW5LW5pJ5FweOfzAgGxnCRqMMXSTYYqRXXzQas/0vqzMO67Jt93ESNlkEDBVYy0jRRiMG2oclG5
SRTXW1c75XQlTbPgIIAvwcgwfBz5b5kFNMcQntGbkvhQoX1JMz/qd3LczgtwkI9E8xLQ2th8aQE8
zztFb0zvkA0bdeus+Yal349EGkjT8TSZm8kurUZzS2dEW5534P3Lc2/dx0z1/uPRWY3LF8kysKjM
CnBmk0I1cgBlHQ+ETn5hfRmylTzMgs0DEoIk2XwBoAlXcizUVqgxpkMSNZYf05+GHeieXyf35TLn
VVxImffwbBWJJ9DBmfRwXzzf4RX55tRsJRRaOAaIQAABigvk0WU+BUyG67O0hYe0x3HnGvFTXY3h
bWNb3qu/IqS9ypKmLScBEYn+aIA9zwrSfNeuja1YMGmwQgAlCOYcaK2M4/SMvqx6TJs/8NryR+MY
g9HkdHshC3uFThV4Xw36CinzQs+OQ3PjdkJqyDtgvItZ71fJqRY2ypuvfJAnIMGLVVx+P1OJy8ZW
hcUVyEgMvuo9lmjyGdZCxuutwpGD6huTlG1slAyMF9y1Er1OvMP0s2Wv/HPX3219EDADA3H14kxk
fvfEQuOFlbjuIU+egfqy79ZZFxZnYKtmijv8v8t90pTGKgnX3QPYTMcPFl0Jva62B9MDUFxFMs20
kS2WiROEpbgxJ5V+6Ion87c+PGlrr8IrRYIEcHCg5Qk4A7x557+fKVKtgJlYGRvzUNZpiG4YPEJW
UgRLEkD2gX+hTvCw0hYpdu+CXFkzD9k86f4hc7e3TeH6FYAThpnNc4ENFFrk683qk77J43I6pCDd
yZCwp+muFcxXyGNegX7bfSHjaVC/JdamjvdxtaIC15HlLB/Q0JmOCT1pchTeW1NVmxmZDpp1NGs9
TGMrmMTThIn23s57revQ+zPd2UeI4i+ml83EWdY7b4SMowAYD/1SsS4Odr7JladVQtYFzUOwjJcp
lBoeQGan6zhVzKwrx4MK7oDug9k8Kum9YQOWgEsRfIcaAkhUzC9VL84Hz4hNVRy4/kszSKgpv1c0
Y36ZXMTc7xLm6sFs+SDBu5SgJ8wWSTUIKDdeve0QZCTAA2ZoX5XpYPy0v1nU3lgiw/CWNQjP4v6h
4gCieSSpEVlcikaluFCBEhMHo/M+92P+lY32yajV8PYSF4wLAx+Ab0EHCUI8ucc1G7WUAe00HppK
7XFQpH7gjLMVE5Me9u/KBtVGxx9UAQgTaR+JB8xODwaXg2sU6PaDL1J/qxT8ZmoWVOPxXyzpTJh0
tdlJwU2MfIY5N+XeyMKMrXVjyVi6f9aDNqz56gHZprwercaTw1MsKLd3cjkJcpvvuupbqQ1+rQNY
NSZ+1mzVNaz64jYi+JhzvWhfkakl+wEZAeSZxkPaNdS3e/ujKIYXZhdBbHU7lKDXPBNyALIFIIuJ
1mdNQxstLnM5U96X+mhYbJoOytSSbYPxWH9GM3MSFBy1ukG+sQ5iMG1kRPCXieVVqFDOw8LCuHhg
pXV/srs+ECWmPrR2DCqN3ht9zB0w/Snvcr/TELH5vGyqfQ8X4nMj705JZ4iId7zek0x3N8nQmC/m
OGiRITojbHnvfiiE2++5lnw2ymb4kpmG+AUEvLe3EqJ8ZqP5S3EGvtH7mmKcK3qBGlGZoQMvH2gW
mJvR6PGj7LRs8A11KrOwKzoMc2Yii8HuUWZbBSTPDxUR9j4x6x5od3sKW3vInjwyjptKtYpPTgPS
W7Oi5oYAVRkZmbDACZIZ4dCPxr5Iy/JDNxXebkKBfdvwznmM+0bstZnCFhRZZmACU+ZrmYoJW5UL
8pS+VfStHitaoGvJeHQIJcdBrcmrZ46Zb5rJn8JVAWm2av7KhdWiOyW1g1gFtiZhhb4p0Pb/ITOY
uSkz5oXCsIawYn2/6er2jRoWDUwr08LaHbUQPrXwixQwQCex1ZcMDQTHJjOfE6R+ymnTjbl4NL04
2xAMQPPTvE4e7KQd9wZCdqB9tG1iO0h7UPeXZWVTSChGn4AEIQk5JeqGqha2dADyz+sajEVMneJZ
WLmKpEVGQMptC0d7bgk5YtgNhsHYIo4o9X4YBRv2I+vLHlvfeL2vIj+wV8wuxeSg9Js31nCzYii/
ahNxh6AtzKQLMBnhGyCNVhPkKOq+Kq6CEhUymCBzmRozHDCx9jtxE/Wb3rbNRhlqzHhVRsf5pI96
/iNGF+1Hz22KZzWDNla697tW8/bLZEypj605QTHGTZy1vzNFKKcYbYTPWTKy725WmO6DQSwUEJ1O
2KFpEdeHLurFHnmoP2k/2ZjiPbQBAQdCmLljss9zuw9s0ts7pHHA+KxSt/S9inafPQAaf5CS9IGq
pMi71PrwFjdeFvWDo4Qx3vZJgJGMStAL7nwwquHkKAIcM6Sf8tfS7JIdKRVQLCB16gPikzyILKtf
SNmaG62Fl01nJRktpwiBSz6UZtFjn8lPZoz0e5643WtqgPExx2Z8oiBJsR/igmfbwSjt0xhj731b
TxN0EXXpi6LlyUdeld91p8y+NKX+jcU23ijDWAa9Odn7aVCaLcMpTYqwtjgk8Yq99b4YY6sHucu0
kADrFBrZWGxZlblhwdRv1qRYVoghEbpfkA41eKvEf+oh8xPeev9H2pX1xo0z218kgKJELa9autvt
peU4juO8EJlJIomiVmr/9fdogA/jVjda8NwXA4NgVM2tWKw659Q3YC1ST+/yIiCxoUJ7JAq4exPK
Oa6dx49m3XYYqCO9dilGT3/Z4q8eXjjmhdcbv2PJZo9VWRboA7CiNUWiv2Wd9Cxli72eC+U7g9sH
s8XLgLWu2LUTZMsLl/Y+njH6zuib+s4oXTNA5dt+VaYgxz7lsS9jKOIWyjD9CXvOG2ZgZap4JP5c
q9rLU7s5Nt2gAYNkiQyeUEm/SYd0b2ZG/aagffuX1VpoSGiKNMjtqvdpKrV7K0mH/Syd3M+bwoSa
S0/8lIncp6orQP5F1f3Flgb0JzikSHMJtY+ms8c/PYKD+waPmL+6MpV3Bk0YmPtlFns0y1t/auLp
AMdD/JIlQyBJr38TRqFKdAUeuoc8rZO/mIa7x0vxnPIN0cx7t7H6oyFqtq8GzQ4HqfdvtMu61h+d
Sgd4sG/38TQ4h4olZlCXon9haQdmctZkX2nepvsGbE+vt/rkvgft7nnkXQU3ro0HFIMdX+gd2lNn
gu2kpimoZllAjknVBV3rtB4YN1bQOVkZ9VprHTWIzx1aMCrDGKyi7yoe8oOYJt0fFYPgjST2/ZSW
5dFSnHg8a7XJ6+q5/K0MCWc3AV6ikfaZ6WPhC+4+x5rOAyrUL8nz1EsH6M2YUr4hxws9mFgbvZwD
HtDnZrojmg2v4RbzUwYlWE9z0Jsjq2tcDGpOH1WNajXeRb1HJToOlyBFeo3Ji1DJEjXMRDFxBH0K
vwk/6qEXbbdL26x7nKly96R0mtCo7DysZTv55qSVQcIm8xDHRN/xInbD0XARJMV69wO3rwynRKTh
POItZGuV6aN5iwirDHu6L03rroFwtz9a5hAMGnqegtrmPtZ9J32rAQFLueYf6VrzS+PEzZdKVPle
GTBrdw3bAWRceG6cjd+KVtpBPbSz54BW/cST1gXESJC7zOXtvtJUFSbweke3TYdQ5r21a5SogG8n
7K7JyOhrTWbdmdkoXrq8GyA+A1YOMtd1YFfYOyqzaWgnvRWgxay+1yagnn1wzwUuLRUHEARwvYy3
5oOcHO1AM/xh3Ib+ZgL0s1uiWp8PcBqTljVHyx31UNRF9gVw93hvqLr60pSyusubuXutIfIT6JNj
PjdKx48uFq0ErW9/Zh36UozOVHuu3uO9x9phD4BG3AQCk+VRF729mESHwqxyiztJuRHYRlnfVwXe
ZMbkQnUBmxhHOm1fzNFM/xZWJwIgkPsDTd3B4xSS3GLufpXMgIyXjTcl1bHNxqzU73FkuY+EId1V
dpbs7SaB726d+SChsxcOHOQ1UbSGD4262TMgs3XXFloPshE6Ux1RA5oGLxFc7AxlvWQiro5j39Vh
2RLsWWtOAsnLMqw6Yh2r2Oh3dc5sz+lp/jgbVuwDG2QHWsny+6JCdJXYnPjGWCGEjIv3rCCzx80Z
YkjU5rsaEJ3d4JigiBDpeFMBdX/JOqjjV8wNqxFyGkVt/e3M/d+NPdrvfc91hKLQBxQdJfumLwVq
Sg2AhGnFD21TmfdoCBI/Ki1J90bWld+yWeM+ZV27z2Rh+Llym6BG/9WA5Im9Y6Rs9gWf5AOiAuzB
qQcmoEsgm1ai+RZ11UKhdZmHRhepL+uG7VNeZjyAWFodTMtlI9oeazqNiCFQRv4ymmhvZmYaaXzd
nTXf7FPp17QfAm5lY8iVSg+FSrpoFpIfStWpp3w2ykADePYJ52gKRxHHp1Jl5KkpSvAce6rthK4N
+3JA3XCqhWZ7uSQiQDqjAqio5W3QdXb3MtH4t2QlevuwU434MoQo5/BmOWk/+eWsNT8Me1KRXnfZ
L7Nqs+/ubEErUkAXbyDJ35me6R7XBukjBjH8onYNX/UIZSFfSw8l691d23ASAmAOIGWv7IDNzhi2
XTr6PG+asK/MeCc0q/XmejAPrt61odQgLC3xZPP0vnyfSrSZS0Y3PznmLAKjSHJAb+YJFLDK8Ubk
T8LYLLUw0ac0tFicEH/QK8r2Jhgx/a4ZnOpL0Y/cM5P4LZ4hChe3bfOOMCJhoYkyY5SYon9gdS3k
UbiiqhDMmtoeRc4uEGZjHFnjqic3tn8NTTZ4VYlNb3Jo747diKB0iJ0Dh6BUoIG34qcQwAkn0bd3
NqHdy1Dqyc6Oy+LdAGzxAaWM9qvdavKoVDlHlhanlpcpNA66b+KZEZTneO0LpWbdT2QtTmqEQ0jo
PPod0iK4UmoRyilrw1KyLAK2yv6CyKxE8+BK7hIkVB+KsXdeO13yyhdD1R3HMc6E13Jo+aFRK09/
y77oIlOz8xcZ29l9W/fEww0Zo8uek42oaFsVlDwGe89L6IK6CzR1ZKnl17MBKXaqDwdZ1smhdAcF
VRT7R4u98Mirqn0UA8+/jbUlHvoEbYOyfMkXTX36mohu2o2GVQbdDDE4o67JV4dWaURjLfUzliZ4
DtXd3pgKJ6RxX772ssYrfM4L362yJejpbD9G6vmYtHMBAcfqTVPg8RTCyh8K0VX3NLXaR7x4Ytz5
Rn1ishlfbKuO70gjsFWUkYHfJv7g/xJBMgCYWlCcTZZM/d4t4Evx3KqjuqoR2Te6U3qDOfAwyeI+
gtqI5mmDLUIDfSi93MQTI0/i4dXgjO6shpGTi4P9tSVWGSYJz4NCDJBjJzmaPI51f0+yudhNVj99
Sc28/WJmkJw3ZhNq10Ondk3G0YrGuSvU+C3jphZ0wtX9mA6ZL/Kif6Ij3koK7tAnZqF2lEpzp7st
8w1Fhn3Cej3gbfGbZ00HZ9HXx7JJ9aeSomWdJAoq1GTymnkACAPoxQdDT9qfslDSI2ltPJYQcfOk
XehBNtQWruoxOyakzHxw8qoAnLV9Aqyw4xZgMsx0Pg4o+IUtF/URKLh4ZzAOCNEct19QGqA+kr00
GNsmvzcc7kJ2DMqRzrxo11YiCyrhurveQn9guynVV1Mvfom0dU7EgJuz3Aphy1BrKOoa8m6KU+cn
bfQcBW10TaJt056svDDv9cJtj3ZHflt2CQfdNfpRjMYI8LQwPSTk5G5mvN8lqLT4btEuIszlFFpd
h04wiWOF2jjq+5gRcLOkI/6YUDzwByPWTrWViWNadvkuiwfiox6YhGoQswcXroWqwcWQMgX1T9Ii
CHUlPULJvolKnc0HDSxiL8kqJyBppvmZm8i7nqXsfnSSyoN8DfRJ07h6b9FVJyQD53czSFP+TOR8
dOmU/STJbO2cRh8f5mb4M4lMvpqGhrlk2bcBNK9d2fG/O6Xyl8YQVdRKPnp0pDQqKWSwEI7GYU+t
Yo9AfBED1cHSqegQiKQ0IMuJFG2XarVHrVo7dnHaVx4yJ+SJIEvpd+2AdkhQ3Ev0Qb/jkKwKY3fS
TiYo9T5kpMp7ZKDLx94Uw3OeauMra/WXuc1t4VUkd1+4a56g/6O9am6qo1mvLJd+Cm4SJdnw7ibJ
+IiuKaUvTP7HLbLuHnTb8Uj7urgzcWX5aTKitSdUiA1/dgb5XKBloV9icjSY74h9Z/F4gHiVyD10
aa78IgURd1BN7POUVfdGrZN9XxDHryun3+UJOvbWBvtmoPhzmFNZ/Ml6UHjnCR3MegMiqBmLezzF
mvpktWgp3lJ3Zl5Z6fMXi3F2Z3W68BHxkr1t538amaHpNa2zYIwtxGWpMu6hKwvVU01/SKoh9524
IlFt9MsUAnzaupobpEb2M8+zdC/x+NqJRnZIKhiZL3UkoIpCQ8SNFxg7AtMwvpajBaLmTPCihGjg
90zTmjc+ptbRwtnYo6ZXe2Xt9icN8RRIKzwGmq1GeqvP9UM58PkJV2rt9WluPddphrdO7vB7SK/S
MAfA82C2tqy9gaoE0YWd7CCGXiIMkK2XVrkbFkh+enFX/3bSrvYkjvgBoNA8bBv09LDHRgshb189
I2CePQ2IJK8m2FGxy9B5vRn1R6cb5UOSN+m3T2ZKl+QeJClQStShEGKvcszNOFggKDtz1OnoLv8w
lxtp32vJQ0D3HHwZukKGsUJCFgowW0Bm5qjtnkZxl9CXz//+D99f9+EeuK05eorvuyfJ/XHwb3/+
IgWP6XFRd4LeIni0ZF1fGG0Hd9zI52goJTKFR4PsJvFJ0h/q4udGVtgBxXI2WKCpRBlge5r3SQTl
xedXS+ACNKbGFp+3kXIsIeL2fnuOri2xuxR4qAOZW/R2Pi9TTHY9WRmyT1GufkTK+Pnpr4OuCCSg
DeEKHfy4869ztI3WGojPRVpDf0CG2kMG7LPVRdv9B9G1MAGwU9fFtxJRdFapikWc5CeUgJBXn4w/
t4dxZSPBBjAJC/XOputuj6gguAbQgizS3ZOuoqZApuLrbRNLUeOsUrUMA+0qoGKzwMPWNOXOLKH2
Q0oWdbgjFbVfGLRmpCt/2BAt3QCDXgKcYGvRM4ZgO72kK05INNZzVTBckOirlPfHmXfPpqt/pSr+
m0wd0pHjBrXlyjaDSQvaT6geUWatPBWptNFBl3UWoVOKJ49J/Ov29C3HYD19KI/jjC+0RUgmnW80
STPEMwW3I1r8mtt9nk4ecqkeOr5AFgFZoC2S/GUFCeuFgjYQNzALDY6VQQjVuLJIiBUVva2HNeUM
BZLmyDjSw2USZmmPlG3xdTS0cCgqvuHZrk3n4tccTCrwH+uiPbK6LbQwdSsCRMOfhqOwaHh7Qrcs
rPxCjzs9GQS1ohiopRxb0v5628C1DY9O3Et1Ch0OL9rNlAiWHWSTsCNyFqLGMpio4FTLNftJ/stS
7EPvIkwXoJ9oaLLu/zuhxVQx2J0RqUXDaPI05HFvj+UaAgHoc5SwgUa2F9rd+fYTM20IgNU0mlEy
i7t9XkRFM3h2dZyresdy9aa1+XfCzb1yiz20Rn1z/H37N1wsGErdcONA3wHiaqD1zflPyEjN8Ix1
p8hGgjRL8ofZUBvlxKsmwDxGpwf0mweW8NxEhbcYcgnGFA2q+kMafoTi2v72KC52xTKKDyZWkAAg
jUQsGzpFWftTL3QvL05jIb2E7W7b2RrK6tbG+wMN5znsFHmMpzMEPbYkja5ZQPgMZwdMIThEq5Ek
AD6IMUlhYUkFxmbujUjTbnjySzcE4BHUkdEMHiCKK4j7qTbrOqdD1Cg7LoA1q2WIzj0OXvzo2eAV
0NM4SFHK+2mk6Wtppc7OGIq/bk/mlbI2eiAvtHEI9dILidlciwthQ8A8MpADsS0BpXwEviaaLOgK
appbbLmr5mBFN0CqvgxZwJSjdmcZQ8QKGhrl97FTnkQOX3VvZrmBery4V5b5BXgM4uEONub6YNsN
tDD1chzQ34l8oyzeNRY0PRgKVQgzJuGxoQhSS/6tz1tqOFctL4Kx0BND34c1RGEwjarhuj5EXZp5
Q2d7UGz0reKOGw96/6wgw8G1T2qlLJ5yYdsvgCIXfOt1LJX0oBD2YIRGJi3noJjyJyuv/KSsg9Jp
LW+CMwtzSrsN93kRj8Ds0vwUXhpa1dhG537FVKrT3MYdI4Y7ILf2oPd5QqN41+oB/rOsNhb1ytEE
mg5IMWAtEP6sYy3pjnhJ2wb2a4xaBLKCW5i6i3gRAwLKH8U2hKTkQj8DBStWoBUtzj4e1Q70O4sW
ieP201HAYgZ1Ntz/wP+imev5vOEIAG5B1RjNph2MMzvpWXN3+2hfnSo4/AU0jifC+gmVTBpqHE0/
RllVds+Tg0wy3iPxy20r1zaAjdcBJI8AvAda6nwgucsbxrRyjLAlUQI9sGappx2rrvM7dhj799vm
rlwy0HP/19zK+bcdJNMgajVGegIIx/jboV8nMIhn8fdtO8v8nwWlWB8bTcFgbIE9riFgHancJGbF
GCG19YXxCk54eheV+c1WugddLShV2k85MNUb5+nqrYDzhN7KAI9CyG+1MUrZS5k4YorSculCDnFS
VUNPVyFT96t2X0vEprHxl7nFE7q27YHTR6hl4xlzgYPUNJdBGlIHJHF+1fFqYc2fSvt1e06vhVoM
XckdiPdizyNUON8rFklRvxzmMYrJicEDU5X6mjx13PJTG22F5merOBjkMaF/tOHu81wouGJ4Zfw1
8VimznJgPsBlzaFspJESGtXF5OVI+sZpcrg9xCtn7szEKvR22nrJW880cnKFRld7jT7fNnDlAj0z
sIrjGtOQHUswBl2gdGTsku5uqABREe8d3QgNro4Foo24PVHHIWtRDTKj74dAZTCyrb8t/nMLl7jx
+bUm3pi5szMVEp/3Kiq8WW6lX65saXAZ8XZY/B+eEavAPu1NlLEgOBC5DaDD9dTprzVQQsds0NnG
raQv31q5C5s4SwxPQR2k//z7h601laqY9ZLMgPS7np6+m8bDrKW7pPxmJr+ceamZ1QcHwLYtDvcV
93tmmJ7vacEyIx5ZN0foPvQCWHGYGG98iFqqAvQn67YYr9fcE+yBvoCNAUT4molXaYWBOFXNUUXj
v6yM/FXRKkQlC6WHBJJDotiT1P575vWD0QPvcnvzX9ky0F2BW4aMFggaa5nZzq2Yk3fAYFKwZSov
27hbNj6/VpntCygHJhSfR9YAKemwdf78h9+PkB/vTSBy8dg8X6xYpUo4QzdFeax960YIy9mxwzbe
FctH1lsRhIn/GVlrx7Q9EcQdagBVF+U6AJm/FBl7Rdb+15ig3EHIu+aiiVrhjPvbo7t23tADEXk8
C2t00dGraVA80LkAlF59txBjt3sUU2+buHL72x9NLCv44ZiZyrLGXuVzlNqB+bPRw7w5qC2xrqvb
wIJCiYnmXpBxXPkNpUNMSM0wYswBm/xia56uD+Lf76+OLJ/Q2I/FoDwM1a5397G+G9oD3craXV+N
f60Y51OlWmfqih5WjDokhpd+N7bGcdXCPwEsnrFLj5RzC6U1tRkU+Zf3PuDr0kl+SKqe9GZL82bD
zoVSVpIoE/rPU8Twjhtp+xSjju2xRG1QGq7bwZsNUGsbz8VVJMsLBXxfBzg+Kx8LAKdVBIDK7f17
dWtBGO9/JlbRqxs3dlxLmIiBdFLQgmVbertXN9ei/wxdXwh9r6klGoAPJVpIYVEQPhYD2jB0VsCr
40C3mlVdGwscMVKpFM134NDOlz8DJ3qaNBPFE6RPAb3bmKprq/Hx86vVkHi0ujlgrcDb2wH93QOQ
awa3V+PaXCHehbMC9RLX2fITPniTSWlGOomSREkdpJUfQ5vbt7be5VenCaUBJDJNxFLreN7utVmU
CnUyZwZGibQVesew1/8wEES2DCkVpPbWbzBHcp7Gekwixx5CVzQHwUsvdfXQ2ep5eG00uPkRxSNv
5eJ5dD5lQM8iAYEW0JHdOP1el2g9ESPf+NmKAxQyIYkHOi+6WAPmuPLAxNYY+tIimhrUTgsBQPr8
dGEtdAZGNWqva6UHKwc4gs9sjiYDwNG4hvyeHXblwWo3wsJrexhJGSjX4hkJAciVh6SqYGYy8DFC
Sd/rs58FED5FvvHk2DCydo/AHyujqxYjZexX9VtvIimyla64agTPpoWNdaWTD2L1okeoMmJFGvTN
gIofel22L7fX5drmwkSBiLekXi9oVxCKsQWYepCbAUj4qOaK7nnc/blt5MoDCtKo/xpZ7WBe27xr
LDx08wypx/q9AOigMt6xMm75X0yhfoo2a6ifXTxABrPP3dkG7F+MU+lR0ty7mv7cl/NjJazXBhjo
20O7On8uGGM4Pi623Wq7VbIxm6w2wYxi6Hiq42G41XX+mscEi/9/FuwVsxgq/4YCGX+KXHsvtGCW
jwswcCsA06/uNuT2dDgBxNrG6prkfVFVrYmJK5JJIbJ4HKArjLaPb3Ej23ve1UDSoGCCzHHufNc6
awJZgBpePo7OvoN0WZn0gbDzbiPAvfbWgs7XgkdAbgaKDOfOry+lnmkdygJV3vyV6+kjq7rE1+w2
9VuUwzw3J/2+LvLPv8Ptj2ZXO3aKqwEom2SKGjagT24SbrL2/lEnXL8Z2EKzxL5BSe+fV9+Hm9B2
085NwLPByPiAjCeAasXk5DsE29Y9mXR1r/Wp+wTkO6gWKfAxY6HlocgzkOPdutrHFE2ltM4U77d3
9LWNsLBkUVVf3vHrQgybeZkUJmZcDPfJ964OyCdblC1pc2QuFy1CCB9B92e1pmkCSlsKVZlIBwgV
HT0B9H0t1Raa5dq5Qf8nhrwXyHzgOp/vnNoBkrx34aPlqAfF3B6R7FUt+BZbXcq3DK32SuwURdsL
GOITgBukDICNOo35CEEZ13y7vTjXjgMkBhAqI+MBIN3KGQxpPMNfo6RYaNojHaawdLW9mQLooqNu
JAfxRkj647bNa+Nb1gk0VjATLtLmcd0n3GlAiZT8VJrPDpR/B/BDNrOwyxtsfSA+2FlfqsSdBG0m
RG3ZWAQliEgKiDR31DySfbPlvVEiw4IDL469JHdVSzc8+bWp/Wh+FQDlU805QHRzBNSqmvxmfivV
UWdBTj1iH25P6bVbA/chJhN3O7itq72ZZmOdWh3FQ7GB9khlth5ejql/28jVAaESp6PFDpB568yN
I1K7dGOsG95e/d7QtPnBqGPuc6NF+iiTdijMIXtRebKlGnLVMgIXhHpQBHTWQb4hwbJDg1okyNSh
oUtjeOLN9GuqmzsX/RXtjdD1SniBSN9GfRPlsOVZcX7Sm0UoquPAfDHtGY/7fNpVzT3m1fq0+IZD
EBijpyL4yIuwzur0ma01KuglkAisB39ufoEG0Sbfbq/ala0BmjW2BaQEgBkwl9P44VpQRJ+yCUjk
qJy/8nnHhrv/8H3w35dQHy/JNcW/KuNc78daj5Trj5NXf1I5b3Hu+Pa/31/9ftLMcdEZUo+oK/xM
H7360wjCxcIicYyMqAVdsmU7fJghgvxHLieDRCTJPBrMbryRzbu2BNCHgzIGtIuXosm5gcpRQ55D
cjhyHid02kBX3Q0DywdWng5bdfk07n6gLZcr+MMIkLqRips9jUyZ2UHn5ndcMLB1u3tjZIeGtZnf
DO4MLmT2/fbqX/Hl0D0CqmypsKFkvRpaV2QQnl3gkTOoCINvfdPcsC++/BcjwJXZLvSnLnQqjIzr
wh4TEkkC9Wk5TXcdJ9xP3PnVMvKNAPHqiCgSh6ikofnWejeYg0s1AmRZ1CnrS9eJl4VJ6Gm5OE3O
ltLCFb+GIvi/tpZ//7BumgKzlY4Z3vz9Dyl/6M2zlQbAiUCxIofW2e1ZvBKHOSiFAnYIENalYrxh
F47d2ECa9jUgN5R6rYkHbZJs3BLXNjtKc0CzQjDOgOLZ+ZgouCE2ZMFx7Rmt77ogln8eBYWkArSH
AQdZ/Nlqs0N9Flz4ykL+GFwBdi/GLaXx6yP418DK4xjWDFhBa8yRWe+s4dj+/vw64GEHT4MpsqEX
dj5BYzPY7cRR0hLvEzk6RsQ/2QnvH5eJghmkqYBOx5FZ3V+uPSSzcFFPcvJfVeExueXQLi9IiLlA
+hki4wBXXPh8nXIpIClkn1gKqkB8jN3vKajcRjIG46e17QAygjG0VzCht3PhncsCXEk9naxTqR/T
+5R/ejedf351BNMBKhtzgc8XDw6o3Fsx05VyOTBS8PoL0BLFtrU7cavJAuu7RWu4KUwa6EfMpy6O
way+09ldRUlgtb/0hTut3esglurj18/utnP7q/G501SCPjewk+a+1uA2N+mxy/VPuxYYWQSykIYF
fmkNtECPjaKeMwxST7/UHeiZuYfWaLcH8g/U6/ySW1CV4GYBj4VIYw0FK2eALQRC4BNy8/Wu6XNr
AK7PYC9Jl4o3zDLor2X+xZ1U+62rqIFAtEoTT5M6R6/kCkT81lX3I7WbJwBrUX2cuUjfOq1z9q05
dpCxT+KoLbr8bhZxvmdxk+0rAxA3MgFxAKI4bQ8IRdQUsAJNZkbEjocYiQZPAQ9xN/Wt/NnXafyM
ytOIWr6jv2XzqL3FE4Ni4pRUUZ9AMrNrZumh4xnICvGceYXQM/Sin+xgyDq92OPiQYvTcq6eBLiO
gDKbxuso3Je2bP+kg0Y9LSESjLk5becd8mDJXTNN8Xs5OfN9MzndnWPVKbBOfW39GYEl+y3ppAW3
V+LyIllyDAROHhk+6P+u7ny7ANuK5AyrXaNV+84GmfvTgpA49B9MrJ9uhuJNkVQw4e66DHSp3e0R
XPNfyEc4EKRyQb5YV4nKEjM5drF1ImTYpdphrn9XeeuZ/BiDhXjb1uVtsgzlX1urAzjWrSnjBram
3tnHkG2y6KdvXED6wQ6Cl8S1C170+YWil3Fh1Lj5T3q/q0K2JaR1GRAhKoaXX0wgfFirQtpxhXRh
rDsnfXzp8ASq2YLyOZhbWZwrEwUNrSXrCQnKRVnxfBhKpHGt6b1zSsmP/r5wvt9eh2vDwDjAPkak
DIzlKspHel+rkti1Tjr0Xp9HZ4Z8B6u1r7M0hifWE7mh+Uopfu+5vzKhCr2o0gE/Cjjn6pjwrov7
WTYFUFJ1/TxU053ugCEdNmk2Q73IIVBvKt4dUmXhMGfqyW6hoSSKIvF4C5kykiJdoBzlvpRwUU7o
WLLeTY1ZYPId2zcqmv1kSIs9L9IHfqmV3advjsWjQyYLKISlyrL6/bHU217L5/wE0QDCeg8lCm+r
QdOlK0H3JDh15BMQLV6UaxPE2iYIneJkEzS0B1BOWSPUJDYc1uXOWqwgF4N46Eq4UjRJSUVni5PW
3+tu4g/z510iLCztMAiwE5eMniSOp9EkRXYycuIxG8R/0nnD+Of2Fr42DvS/wUMI7TDwaF1HjuXE
ULwr5WlCb/XnaUt3eVnQ1YbFAfn384v5D68Robdo+MPwec7e5zTU2geIaTzX7V60e73+tFs0rYXD
AB4tMlYXK49qij2REbuLFvLRBrkbQmyfnS1o2NrIN6NsC6H6NZh6aS8hnLZUp4oGStuji+ft7y/+
6Hy68H08QVxAEdGNfn0+UpMkqWsIddKpEo89cZKvROuTY8as5sHk/XBnaMRGg9Bhiz92uQ8Wy0u5
3kJbrgvNwcSsqJJtrU7trx4tUF9vj2vr6ys/TKYM6hyiUacafVat9q7/D/kQlELAM0H4gFZf+Hu+
0dxMQsMCLu80Qq9g8gQaon9+CHBZWBVkCzFTq4NixLpZoCWgOk3Nk8YfiLG5AssrdrX4FA2DkB9w
HR3beDUEvaPQXHBiemphK4yLgfm8gRqTT2Ruu4d47tKveOeVPvi7pl9peGWg4UNf49XNp5TCNzDt
Z8ndxm8Jb3yc7FfsGN2T0FIloI1Y3U5DHfU566kTJGXi7GpXahCDmGSAioPwR4O+xEPLnhzOtINI
CiD3oNU+v46uNVmeXtL4oMALQbukwYaUYinm+4HWw2ve4g4fLDT38gql2ZqvGjKhRXVlf/pltThd
C14dtyAaeKzCEoqzYBV5Qk8JDWoD2vGfXuTz7y/37wd3lTbVoJS1LMH0kptvJvt5exNdBonn319t
orbXRZGbmn4aZEqioWnVow7EBEQXSY9GJENC0ycIi9efdlvYUAwHA6luSKKv3RapE9pN7VRH3Xxn
i69OvYFnuDze599fTVvtNB2vOny/B11Xh/sYN/ziFXgpLOBYI4ZZsk3rjLBK4nEYocANePMXCXQG
GyGcBxkHCcU37bFOZDDU71ORB7fX6zLAcxcyI17bQJUCvbteL2ggTujEm0SlMzwzOXzBI+kUsyxw
3WqjQHAZtpybWub4w9bT+9jKtFYkUW0bvhX/TIydDUWH2+O5XCjMnY7S3ALUoUi0nBuxp5nEg5r5
SRWQLJGHsnA/fYLOLSwz+mEYGh9BikB99tR3UT+Fwvn2/xvBKuRum0wk0sL3ye8cbZH7jY22NUGr
i2oiVt4WDT5f8K9t7JtbNKVrG+rjAqwCYAt6bCR3dH4arHslJ2QJuJ+JZ2nKje106WmwDni/AQEA
IXBgzM7XoeAQkqMO5yfGHzX3btBF4HQ6svUnjrZqt9fkqi3sKECZoI6PROq5rdQYSdE3poZBJY9o
0+ip6rlq0fEZTXnp1hVwdQbZUtxCYwTEKqsZrGpJ3Eoy7VSKMaxEHlYmf0tK7dcQ1/vb47pqCiwp
KGUDdHIRU6R9DQlak/BTDj6KET9QNUGh6UGmxsah2TK0/PuHQzOwNI2NGYaoPKa08GR7V0JNdrQ3
3o/XfAxq8pDOh/Q8auWr6xM13MF0+4GfZi25q3LxiETSQU3xxi19hfUA+OcHO6sNMXRAJHKUO0/2
6H5NsvTnkAJB0VE3NPL5UUspGtqqXamMXUvIvjXy77cX7tqGXNhteNBg9S7uu5hpskDFl5/cDICV
avC0CnxL7VVCoLh4uW3LuQzbMNgPxlaDLa2xLelk8VNcIMKSUAUOKmn/ghJvdzR4n+7rqrV8o06J
rxk6FNYg3QutzWZxX9hR6CHfos6FN1RoT7T8lSb2mwbxJ4dbO1LP6oFbNPfcSdIHprcyaLgBNVSp
Ma8n9tIZmLjAOUBDjs2tG+TMBP+hKuIvVpbxu0o17n0OjUC0yC7QrRglt/8j7cqaI9WR7i8iAoTY
XoFa7LJdZbv3F0VvBokdxKZf/x164puuoogi3BN34r54LlnaUqnMk+cEedKwfa2z1geRJnuK0VUc
sNHwDl6UfYeyW31QUC0NlVRi1w9gBIXYW39X5bR4ApFXs2E5WGPdzGaPdZK+DS3ftrxtM9/qszrQ
hd09abIpgxoVYr8hHgNlQiPvSOvhxR9v6QhGxPQglNeh2DaaQcHQCB7ZIgJbcpTtk45/GTUZh3h6
4wfb6ocD3jIQt4KXiQEuuVWKen7X9PGOqqw0wJPYv4Heqw9vL+vVRYDsylRdRYwJWNtVGb0EU2vk
gcoI8jG+aT3n9PT+7wPxM0kggWkCb5fLI58VKs5V4iUnukN2WyUrEd+VR8HPxwmfypuIlq/Lw01c
eUNEUmDDvtMi6Lce6NrYh9tjuD7nk5WpudgCndA1RCRNekYqaBKfRlr59esgQlsc0igE95qmGf7E
Vjpq0BLvV/zl0uJMEF3YxEMMLECXkwfhJcNKegW7OB4f+nc3yGJY6AxDFzFCMmRGZmvD0tweQPWQ
nkR0GsSW8x+3523h58M7gnEBCz/JKM7KmWNkSVABcn5i7Qv9WlXvZc9BKfb887PZSZIx74WHz4OA
TVAexkMb3h7A1T1yaWH+niiyXBp9Cu0Im9F7vPVehx5sqqCbWwksFu0gzQ3NCjQbYk0u15mYYKHP
ocJx0ps6bNzfsnvg5d0/jOXMxnSXnN29meicXIG57SSH2qdd7tuA/Cfdys27uORoG8JAwDCDBMul
lbLG49gwBD9V4I/ttQ/6Wubo6sBjr+IagjARFITQQTsbRgXlXCEgLHPsOp+q523QkRWI3cJiAMYL
CPakTnStdWcyXCOthBt2tVPffSvL31m7cpcuzNKFienvZ2uhuQkBKbDSjmkK/lUw6r03ukc573wI
s4NNRztrOYjNj9rrcCje79ERZgMpCn8I3Y55CUsKqo2mx7SjzuMWbavOo+bWKxNkXC3zNALgE6C5
Q5GEnFeZFGtIKsEteaIDlBJQq8u3QCWzexcY262K+vg7rsLUd6UsgyIT4zbXSb1D7k0EllHyn3op
jdDk4L+zFByFr1XemnrJVfA1+4mzJ5TZ5SSvmzQ6dV71sxKN3FTt+OxoxqOq6gCUWysvncVNczYl
sweBrYMNzkh4dHJ4vKFuHPD+520XsTgiC62TYOEB6niOhCQlOHrLWNOOtv159PRAZgfLiEJVvnjD
SuS6OBiklxGJTSDBq05QMCZlIIOMTkyMH9OMvlZav709msVz/NfEHEyDJlDTam0jOlnxg5d/0uwg
5f8yYWcmZjcQeBhq0Rc6toALqeXmVwt1TAdssvwLp2vI5sXh4HoA5hHPXdQTL32GI20At2QTgY5U
BEZ+T8Y3yd5uT9niBjizMfNLZcVyyyxalPIHLczGzjf6H0Vd+k13gKbHSnCzOCDcFGiu1+FI5sEN
cVKOmAFHXButMCLf+oxsK539gxUD9HeePeFfEIxcThtYfdAjkeDN7hraLhrurGQHiO7u9rwtDeXc
yGxtFHgU6OQXjzUYmUCs8aPhw3d9iN9/heOo/B3LbHk0aG6UoMrSjqX7cUwASn3K/iFKmE4jCgzg
/UBAPXMyHbJzpBwc7diVnQhGrd0bA/hDASdYWZclBwCMG2CPFi4RPNUv14VOXfsOreFrdoP1KTdW
LvGl+wMdjUBa46a6Ft0se7CN8xaurBu9J2if7SFae4/u9lDvafAPi+9MuxgP8YmCaDYSZG+Gjtm4
D42vdvyLOXsQ4v6DCUCE8VBD4w3e4JcmYq0YAbQFizlNdoyHlECGYvMPJtA0NfFokkmT+dJEVRl0
iGtTOzaliMHNXA87G4TqOzQFryVnp4vxov6DqN0BqwZeHEhsoYR9aSp1h57IYjSORju+Jl5m+W0R
fVE5f4XH/l0rJNYG18hWNtyiVXS+maj5oe44z6eBClxXViKNI3qWNpG+E/ngW9UnwTaVOiigl2/P
54IrRQUHTC8uuHqwO2ZLZrks0rrC04+seIug4F1z5gMZ75vOoQJP/W1j06m8mlHPgDPF/rtGEjN9
HKEBkRvHJO/ZwTGRxht5l25roxJAx4nNmDsTD77NfSoglXTb+oL3I0hBISGKecUTeXaUhzSu+yQS
xrEzZKCTL3X9wmJtZYjXlZHprYc2wj81CjR3zzZoJMrYA7+CcXQhN6+I3/b3pND9qNsKJ4wYdEj2
XvLj9sj+7PrZxE7gfzBzoi0MGYDZ0CRDUi1NK+tIi6TaDE5h+5qpxRteSX2f6Y0ZAhD4MVFZDYxH
rZpdJ2UeKCWb327tDqHNC+PJg2i775VO6yc6SCFIHddfO7ORrzkUpECUPyaPfSUjH7cUeSEViOSN
CJG1PmbYqNXAn+vR/jqMVbYfnIEEut52W6TDssApxw56ZykvNnatx1tNQUeiqUYTQG8PzEwDXMmR
KQ1aUjXKnpVRGh9uT9CCm72Yn+nvZw+ZSJo6yAkAXhSGGTYG+F4CO0N44r3fx+IxCc48OA3c4vPn
QNpSrxhq4Kgsdw8VkwKvgTVc28JQLkzMwvkSIXGWFjCBhI4JsazhPh7v1higFo3gkExVSmA95xG2
UJCC6jlwWm7ySo29qIIiwdZYK+8u+AOgPP+amQUKsopVq6Ox75hCDQ3ZUsP8DdmloTqWJYifqq9u
sZKKMci1B7qwODsoKdG0oinA9M9SDyqVbuAIY2MxvpFe4bPsQMatiRw1MX4M2aa13x8Yod0A/6DP
fKE7e6gAtCNa6h6riZC/sg+MNx96dw3ks+SDKIC6QF8AFDN10F9u97gewbCule4xqYB3hmYLmuK0
GPeIVvh2/J0k9zm1/OwfHOyF2Wnyz05ZligBUZLaPTrFh67eiTjw4vdHGBcmZncyV1zjrarcYxYV
P80x+dENfDNka4+Ypf1/PoGzjdlmTeEYESbQHD4X6b6akuX6rjc3t93StNtmbhu5G9zoWCoQMsyj
WIcTsGqPxDmC7g3kWi8d/5C6aySpS2MxAeFFWytocq5eyzrcuBMPsXOknbnJRyhGKBKU2feGr4zm
T5vZfDgQBwbzDzKE1zh4qzDbXOiRc+ybTG4HAQhjqVT30cy8eDPavP7iUK5tmQEArhx4v7UYi/YC
Qj27ER2FkY8BxFumaeZ9z/PqDi3/ZdCaUDsprTi5h3xBfm9Dgw0JO0oCRczxq2UXExdICR0DCdfR
Do29FZVrCVRj+jyCFryoX2Sn7N8CSjGHwUpdiL9YybaB1s8JzzorbFrmPsRcA+bb5fVWFM7wZCjB
70YPohBD0/InCWEiZG4gCFk2tvYo6vbdhElTBnfCFmKRgDe6ihqcmEYpM/nJshSihLdEVlu0C9Qo
3Nzecgu7AbsAokFTbDvBKC7PKKkdLJKCIdP4kaf3Bf9Zd6Ej392egvFMUR6UAdAtgHfzpRm9raOM
KoOfejKGDOycRVasRFqLIyGI5lC/RxvMvMqtjLTW7WSMTxzlNfRtlntX5B9NR9tr5Rod7sJBxXD+
2poNh4wQtKgz2Eo74kGQEh2x5ahBG8+CXuvtBVqI/xG//T1EswWiqtaUpuG4AsdF6x1tHmobyKrm
vlTPfba9bWxhDileg1PTIjhprppuiwTqFojw7GMnQEST7bPiO7a63xsvt+1M/vLKM4CwYOrvQZ17
nkPxoMgqREPto4K6V2x8QyVvZTcsWaD4NpC5YLa52g2Z1QoxtpF7jIMaMDRv9aG0sAUmrDdIHUEp
AXKJ6e/nlxtrgQ0BSO9YQZ41CUWy19dE1pdW49zE9PczE6YHkQg6mWiMZ0hSOnrAxEP05f1LAUr9
qd0WTYlXCQ0rFSOky3TnWFsvGjuJle27tA7gTZiQLvjfVQTcE47LDkIwxwoq1nbyFEFi8vYAFl6s
4IXxJtJmNPReVVa6GlKBQNiwo+t2Qdl1v+BQ74rG9c0YD4q6lCtnZM3e7EDKLtPbBgpcRy1tn8ya
7vKo3UcExXiQ3xRSrlSmlvYZWPlAnIDmdHQOzlyN0EVjDVAjOVresdd+d+3D0P1DEHVuYhbdxNAZ
dzIdJqT3aBovqXwp3PciEKeGCIA9prw5fPO8/AW1Vtf2Ks6OfKi+CQ3VSBc9RLc3wlLxBcTMuo6G
kmmu5mVPx7Ibldseamzo9PDB/h4be5QKIY8kcgHttOK+SbE1uNgxdGCVo3dna3LTOuxzmtLd7R+z
tO9d1CT+5G/RoTZLSPa5qXeA7QMUERtA3Yr0cwPVqNs2lraGi+YWCjQ6zu+fbpQz/6DJuopoTrAT
LSjGFlA9qFoKhU2Qlv+DIXRGI4kLsA7espeOKJZD6UINCxvEyR5bsNcaSfoE2cyVk4VmsoV7wT0z
NHuogFzMiP7gH73O5IcKdEtb4vJ0l/bsM/K7aqsDUSK02nyEyEe1VaPJ7mTblRvFLHubx029ca0K
FKpGV/ltCf1H9P7/NAGa2aVjFd3nymlDyQDY0QikutEaQTd9NhQ78HmCXr6tNdgqbe+r1RfOKc29
LIybAogbBNS71NH5phwhKFDLFJKbhEPZszJy4GWA4sm9rjukfOB3ngTZuV+7wFw4rLBDoDrroOOj
tc3LIr+XkeltKVdQHawGaCS1UOLVhhRUJZ5t75ICDjISTb/XY+H4qCirj+7oIHKF5s5uqLm1Fwa6
GyGd54BiWuov1EHGW6GUaDcJ1C/08UlnEbkzLfUxw//rqem8fKMcpXZNRr86dvpDJdTZkkGzD1Eq
HqieQQ4s6TZaZWZHnrvVru+HNIBmdu4Ppan7UkUo7I9CO0QqHYPUjajvthBc1ysE3yVa3YK6FCy0
HYU/IK29gQYCBIlJXHy08rgOW1Dshq1dpLu6LWigFeiWRMenfNK4ae8omKA2ratHe6CGh5DXFmg3
uvKDl7hAxyts/A2SKBnE8GQLwmlWAUHVlMjwRzx6dJKSh5CdV/6AViA/NdXvanQULn1D3/QFqY4e
qaWfJ3g/AIvZPnV5oW/oAEz9OImukYx2h6bnRpDZbYcfyb6BZox8ZKIz7r3a6b1gTLTuu8wj8Ljk
EAAMrZR99GSCpiwE79vMa9+yrht8yGJlb1BS+U76On9UKd4v0sv5Sztqwm9aMCUA7ukEBYV8DHFo
8gUKbLFx37PXIXe9U6yBdl9ZkuG3js4BUkFtGIF0Mog84L3ColXWQ5Lz7DGLdRV0ben5Y1PKkORZ
+TEmTnVSLrTypq2U3w04Nb7eDxBQzjheKYaAcCj0oADYgnTOVue6Fep18pWm8s2p6+zJbVszQFGC
vNEqcrc0i6IdusT6B0+ADLatabmFDmwZphIU3Cl1mmNaSYFTFJXbvGq6e56noMUEHi7f2JAWgGox
jkMDma57FMww0CHj0M9Of/c1a3ddH/NnTYCNPW+a6COxe2Mi5elQu43QC3HnFMm4y8q68tHWEd8b
QvP2RIeupKPi+C5jhrsrGmMIC6PvNlVZU2B0G3T85n18x82m3HXqrYN6Yox926DEFpoUYs+3feKC
gweDiI17BsU5pOZnPtFRDquJasSpphtARuhK3LTg2y8+P/OEeotWCnSJCDyY2Naj4km4+h1IJFfu
5QWHe2GGXHp2FneN7CMpTg2Eq9m3EtTX5ZaxlRhzzcoshuGg2TY8VomT0u6t8k6jH4pmY6+xTK9N
2SyMMWjslGj3FidoEfplBaABfWi8lTtqKWOIGZuAYeAmQvZutu4FuhUl6BfEaSwNUJ9rufuLcGTQ
UkuNj22BFCwOTBJtvYxmkHTO9JAOngizKFlDXy3vwL+/ZLZFvLrQoiLGL3FYaI4bTV8Z6tr3Z3tD
xjEAS44uTgQqpeFYh7cP0EIcDQ43AHFAQjZlsGfL1feJRkSP5Rqa5yx5JO0LS04mv0N31Ur4sjiQ
M0vTxjmLkygo3htVdeJEtd8AB6j8++2RrH1/2v5n368zzVZRjUPk1TmI6ChNggQO87aRhdz4RA8J
kB2qOnh0zlZ77LSWNehPOmUprq8hiLUfqmWbqWmgiTq/zX41a6SxCys0ISDRUYz3E1rfZjGs3ndO
bxcFGNtsSIBnJXQ4mzwG/Zb+VjD5AGXUX7fHOE3UPC0wNUOA3NXE0ZoTZwxRa9ZR3bBjNXh7s3JS
iBQ3+6JmCHzIWr5oYdUQnUMjEQj0aUpnTqkYTbcgHnDhcRTi4inXGoYWv48KKjDEYHTGw/RyV7S1
ILngaCXJaLuBXvBzg/6nlUtoweVBwn56Fk4t7lctiU4O5kOv4fYxScHfv8sFCKDubq/JmonZ5kaP
RaJZI0y0xdbNCXh30ZL47rYeJDvBlYmWBOwyJLumuTw7QSniZMOMOU6QX9r3tVh5Qy8sxaTZiiQ0
ElsTddXl5zuCt96YWDg7bmCH9rt7qvDrgY5BQw8Bmh8kRZef13QDCt2uwsUD8ZDeQdF0/HB7EZYG
gIfXxEiLJO0VfTM0T2I7HpE+bSIQ4QVuu+Jc1r4/85CDUcoGjoefnM+CbgdtZQ8tOBLgg5HGxkaF
ouc8+1tGNST8ODC8JVTSufcpGX4IcHZLCEQ78uc/TNWZrWmoZ1sJ8byVe6rhp2E70lddf7n9+cWh
oHiCyx+pv6t02eBqkFEYC3HqUucZLSD4N6gzt8huhfmay1+zNdu2PDftsscT7WRmWQzeG/FFdToA
e9JOA5Lkll+KNW7QhdM+cbAgsJnyCVegIE0fI1OOQpzinO909jDy4p6zr7fncGm3Tfm6SaMWFO5z
BRnmmKPeISg6Ue/JyqDxvnLcp3mZXSOgP0RzCK4uwInneSDicRP95bgqWY1efLwhpf7TYP2Gee9H
a10Ymh18t+Oum5Y4+Kbxy3W/5Br1Wf3BKlYQtAv74MLM7KbK8trIeY5AjKtvBZp4ysbxUXzwrei5
ISuxzMIGuLA1Oz6aW8ZJYhBxasuTyXZdeeL97vbyL5oAEvRPNyJO0CyBSuNYUlJi+RP+RdINdOdt
/fNtE4s7ACitiS0OQtrzgrc1ZnaO1wBOaQKWRz/ORPwhNkX8UjVcR2d6qa+kUJeeBd5EHjq1vqOl
Z14O0FIRSSvuYnDTu6GHKIkX6rfbaPckL0Irjt9Io28GlEJ85oAukem/E7rGa7YwsRe/YeYvcolK
EQgL41NndHZQ5+6m4fkzXvD/8Pa9MDRt2DMfC6Y/4bJCR3+Jaz+kEtGTalxtc3sNF7wEKMnRQTRx
FIM3b7br8ybNpJI0PtVt0ASAZvxvn59tdMcehyhiNsqFbmjgSv3xD59HJIPKBPYhKGgup8jw2lon
UR2fsqHp0VnHH/rIW1PZXdjmHjQV/2tkNoY2ryuj79v4pFcn0/we2+aOkCwwyOvtwSxuLLwCphrR
lNSa2SniMbOayY7n3I1yh9QKsjVrGIul9QaqEisNPB5yzTMjDoc6sawSNPqYbyjdR/pKy93SIJAg
8WACETOdI6p7qFA1qXCx4PmmSEOv2KRrtdrFIZyZmC16nGcqlRDUOXnVJopCJ3z/MgAXAn5H+Ilr
TlRk4kgZjYiSS+i9Zpbhj3KTFSu5mulZMrs8wVz418jMOxd62oreRgSAZ7nVnHR+r2kPWrlP0u9t
9UN2Kwis5VX5a276OWeuRCZVE4kI5gr9A4shrGXsLHMlybW8LP+1MY838mLIEh0F51Nq3yXObo0I
amXG5liNTFO5C3lHzJhlhKM27Ec+7Cu93bhp+9jQ7KXu6Rbp8hUHNi3EjYWaV3/KCljnZkhgVvsW
ma0v2MkjJ5H3O0jN+0Dw/k+bj8z2ttePra2DuPoUjSBW0lTsg5KIoYGxXYneVnYEmfmBvmUD7k8Y
sotfLH62XWTE1/hKlhzn2Safo/idiBh1bcRI3kYbzvdV+ehVoLHe3p6yxX0HyMtU+wYr1RxgLCLO
bWfAW0HL+I4lIpT/0NMGBui/FmY3vqGZyP4DZHVyitLvv6KNw//fhjC76e2xhmi3hk0mk2O+79ZE
aBfXGlwHKNdOSCdrtta1kyP3DMmgU0+pz4fnavycs/dHzxNL9n9tTL/hzMNEaZbJwWX8ZHhFkHe/
lfWhabe6QiP02+3Jmibj6kSeWZqthuk0EbjUIsTp/Uaq2i9BAkCMLhAo0zSx+qfd9Xdcs6XxhLTN
qMHcac7eNvxhjcZ2+rW3RjO7CIDutVJDc/GQNh4E++GKT0XiQg3p5+1JWzQz8bDj1gEU1p75lapt
3cpRoBAmmXfq4+JQgCqr0lQgErrytllcH0h5TO3nAMHO8zRFl42pbD1+qvtMof5P5EMnUSynSVse
ujpCyQytXStuetEJoIucgKoAz4J5GjApJBU6yucnN1YSzzat92m+9uJdNIK39MTy7YEQdLYXhhT9
8EhwcdBX/xAsR4JuJZxdPKhnBmabAW3HhS1qwk88cvaFCySxZ79acbS5vRmWx4E2Lsg3To+32Wbg
aVqD7gTuRvRbHQXO/O5/+/7c33BFi5Hhbkk+VagmrvHELP58F21Ik+4u5CRmOfomhqRQDXWH05h8
pnKH8Owffv7Z92f5hgFFx0RqeNaCTTTqnjGO/+37s+knQ1PablyJk9uHXrZZe3ItHvWJiBWcR0C8
z9vBlNU5BRh7kOVVvwgUOgeQn9b251zp75snZOcmDq0p7Y5iwqR6e+nybVu2wrIG76iNW52eRvf5
9jzNdZf+GJggcwA1o0vqap8ChQLtmLjxjnkW1EaAjm5K76oRZZ9XaobVV73YlqYPfSmdbJRcicRm
u+zK+GwTu3Ic6xLE1kdRqOqHV8l0WwmXrByVWXh5ZWXyCGfXZkbdwhQWhmjF1G+V4xst1m2fp0+G
sIGnfF2Z0qluenbd/MfepBqGbgggNebBUo9qUFXVvXu0wVkSgEQm9ieFwTC2HBnWSW34bto0gNmg
W8kglXuX6Un94faPmF0QV79h2sBnY0653bi8a9GuI7uACMS4FfWCLsaFlJDn1KrC2/amObweM7wF
NA1BiTpPEnQFCn5aif4PWjWbXFQ+ZyysozWE5Lz/4z/jmkTiJw7Za14pCR5e0jHYGaL8KbJG5ut1
cZAeEkOdGZ/awvleFMM3yayANtnKpE7b8WqQZ8ZnTkuXOjELj6N3QrmAyos7T2QrD7x59u3PACFN
gF2DftZrLt6kolqe1I59tPSTh4SbYvf98EzUMQFNRZ9tSIvsL/ECw4520lhTnZr5tf9YR1mGTPLN
KAzM3L7nykavBljPunprquzN8eqtsliYpdWKh15cSlyM/7U1m83EBsFB0YHSGl17lQ+1rZ2M6AeS
qw8S5IR+NBR3ZdlunUHfKWmu6YksrSVIuwDD+zPW+QUXx4xJAraFYzwcmo+mXAnV1z4/G5zO0lqJ
GJ+nVeJvLfzrveeN4FJGfwBKNwusSxW+DlXP3jkW5a9cQkog21va79s2rscAGw6at6Gui+rD/JKr
R0uOjtOhJAtS6ztC97c/f73XLj8/C8RsUJBFiYfPm7H2NZ9ElaviQSPNobLXeuoXRwJcBtaboBt4
3lot0BdEqmgESN+Tvkghs/fr9liu3S3GgmAPtQAUTVGDv3S3WtMnVk5b+2hnuyiGs1XfgDf0u/Jg
umuudnEwZ7Zm81YViosuQmcDyaNtkTWh5a0EHdcX5uVoZpksYE/lAA5f+yia59gJcymDxntsUaex
298uWbG2NB707aASiSAEvSgznwP6Ghk7g5g6NYyHink71X+4vTr/gTJdem4gc6wpjrXQ944b6nJ9
ANV3B0nHCJkYvXK2iWvm+4yUQNDitm6CwWqtu8h01SYD5BHUx10ciqGKwGpnDj4opBVSU5V1p1dp
dsrzMt5GYLT4LLgYXotcjjt4sP5z62rWS26myb4zWLovTRsIHeWxoNIbEYI4HyxZoNizNoluVJsE
OjqvTd5gDVlMd2yI2UMlq25XOH/IA0kaumBQOJpN7G7yxhFbs0t6X+kJSLrTBLVzZ2jROuZ0X+va
fnNg/dAYqX6Sdg3RCZJ4GyP1vqpKl7s6FV0Y10n5AIVMtR1YQg9tUYEWn1UdoruuGI/pYEdHK2uS
QHlQHa/AVLC1YvFjGCcwLtBZQVSabUgrpj154P16SDyebGpXgpW+TMqt1+s0VLwvQpuq4tUUNPXB
oFkExdAyn/A43nhMmNvRIeULa+MsiLvE+cQ0u9gyIbM97Syk45ooPZSVsAOU1cld5dAvpTXEwaTk
4Y+Fip4dnXWgIYSOntFw8A/VYDDUKv1H1BtxCE7o17hr1W9vTWZt6YQDFwHQBRgTJsHJyx0E8hdO
aQ8uG9ZZWy9NDuiS9xNCAWludrnRrdwf1/EU+Q8xO3pKIOU1h/RIpzGs3rDQyBfH20zLt6yJDqmz
Jr22aAZ07MghTDT28/s+kroNDK49kTwZEK3N4wcs/rFv7e3tE7h0xpE3nOJhakFKdXb+BBNRM1o4
f44P8L0PupCV+3DpMkHHBKQqINF83ZXRdgXT4xrcPIJBCV5XvuNCitop/MTa3R7KnIoQMdIfOj0Q
8BPQ5l93fBVsGAdTRicijL0nhh1O7qF0yxBvOF8Tethk/XNt0++JzB5Z+s7s9ZX5WWTRRm0LaP4A
Vza6X5VFPlmx3PUdWZnQpRWD7gfqleB8MFCiudzvnYih+VeA1bdwi5/UkpkvDbYS7C7ZAJ4MViC0
DO88O1O1JGhA8hrtCJUfn5jCr9dkTBaCzKmp7b8m/vz97B1ktBlFHNOChcYubT8qvQ79msk+kt5H
UrXPdg3BwWa8swe4N81ayf8vbUqgDqd4AIi2q7pvIpRrcadkx8FJtyL9Xspkk47fhVqZx0U7DtgM
0DaGuuP8duNyMFs9A5V0BUh70nz09NRvnReaf7m99RfXy7Gndxe4+a66dMoRJIlozWCgGNiYyWNS
hu/+Pq7uiVkEDgnQ5MlbnS0WzjXv8CRixzZ7cf08e7n9+aWTi+8DnjfRz0xsopff55ry3Jxx7Qhn
TrAjOjNAG0R0r+o8emzROAI60cz1gepo9uC/gU5yP7h7tASu0RgsTKQxwXrwjsVcAqJ0+UN6pZo2
Jwl2ZRM6j9YQ3B4oWQjgkHYEizyECzxgUGcDLWjdm4NpsiNIi8oN4TYkdizQ4Fq5Eoh/jfTL2Oc5
Gi4qd2fbDih0OyZ2JXopcMey+JdEkLEdkqgMnKYSQWm06c4s1Ve3joAINxgig4nSLwNse5OW7Rv3
rAPvrN9t0tJH1ZA27AQHO4o19ituaeHCwsgmSb1pAq9K3xRNSlzoIJ/UAKll3NxEgK3p+RrH5eIC
4TKBB0Qv+ZVIGKJUopAB1Y4manYFJMuq/coSXSeJoHH+18JcI6yPynTiNUVXHevDPKn8gRLESqZz
ypQVuDI/tI3m1yQPE2XsqNOeOss9jD3UOez8zrbaQIvrHYicHg232SQZ3xvZWt1kcbLRGAIkK4Ln
K9S0YUHoBNJZExXZo+2iRyXyq3El0FmIqwwgTScwA+YDuNnLo5DWVj+WuqEdR6Dm9Y95moZEr3zl
WdvsnYKl09VpgLsPxCHQWsfLdvZKsxPaWzkHXyQvsarVT821wzjZtXw3amQSi7m9xkubCPZcnHCk
/JAlvhyaaNFOBCo57TiMT0Lsq1+3P/+n2D971OCEA2cMFAioAuYpDCT4iqYjPcjwUa4/aAxtKLFl
NijSidwXSmXAV3rkWRW1eGCOK0Fj7aRhJNkXvGJBKtmabJOZZvpqs5T9HFLHAHkG7YD71eTWrDrn
QNGW+Xr7Vy/tKfRdTlEFimRgF72clAqxJelTTIp0P0Y2VDdJ6tdsDXG1cCMaZ1bmvMfWqCVJycHT
pxvYWIH41vaH1RrDohF0xQKiO+XP5+sr0Z8J9uYcTgKdWSGemGD64T0LWZ0ZG7eqo5VwYumo4GEO
p46czxS0X06dSqMer6ACnLIAzZRI6fbeW5o8gWsIoi4rd+WyLWQgwYWMDNA8oWGaMSR8C4xNmx5q
beQbWRsWysZdoPlOtyYlvnRhESSZ/t/c9Pezmz+lBSmtFENTwvIjY+eNEl2InyR55mj1q9fajRfN
GVg4A3yB6JuYzaTZG55oyinwzHdVDA/qJ56/o1bs60V4e78vTCS8joM3Ax4/U7rucmRW28WAtiE2
a+N+r0X8W8fMXa/xTd3wXZmqFXe64HPOzc03ft3zDDQL6G8ela/kU7umd7D2/dnMpU6TOaON70Mx
G3muTKzc78Y0HzOnNhGrTKAwPK+uxMAdqZuNkUPQYWzoLwJeucJXO6tDcLKBmwb3Be9x9fX2Rs+8
VyKqb3oGjR4jRbDhfBr6/qEqyz3T+Uq2emHH4Gc5qLgj7nAgaXO5jIBYEkgaIqJSbNtp0k+re60D
nVwc74coC9zaXpmIxX1zZnAWCxuj6BLTnbggtO7RSrz7PMe4PURW4xiu98X/CQmv5h1Jf1QZIW52
9RYjes7yRIELYuys0Xfy9tEEDZ7efLPTV3TDBubY76AxsS8V3SUE6x6V9ub2UVmcYxNPJbRoIXid
+5xJiwEyl9MzBkyNVHtqB4C2t7Y8et7nVTGNxX02qfHiHQ9JzXmIXJfgcUymtxnozEOaWhvXeIiG
XwXlPoMfQHsNs1eeaXRxTeG58dbFuxqO/HITQR1UH1v0gB1j+6UYEjQIGSGXpq+oge6RZ2f44o47
SEr6+G83HZi5uib3S8glNkYRaHkTJEBFAcLqJ+oxcfTQi3q/Nigaau1dMexlXQeZMoPGIv7A9lpP
AkEPTnXgYKXqUYXU5LFIM19nO9d6EnhzR/0T598ttreSO5t817zPo3Wnqrt46FfcoLG0uNhecLmo
t2ACZvu5iSGyjC4DaJcM35puk43HHA0gTqwgCPrTHqFLZuyJ3Z006wmaAn6RxMijQATHG/yy10GC
JHzpuPvbO44srcj0kwBpsRGozbMcjKajbWSGd7Sjx4HIcGg/e4j4E6MOqsrcjErzR2NbqkNRfjMJ
7qSx9Wn1VUPfOuisNlT8iJoqoODxV8NzJ92QQgClGbejfAPBjVfQkFVrmZk/lJfzowo6BxucYSYE
COfNjBLCyaAEAolKgl8DjbxNjC1TRW95r0Ji3Gv9p5xKPPg+y/KxyJxNYm465G9IvDP1bQb2di81
/Sb7Ztn/R9p1NEeOM8tfxAh6c2V7mRFbGqe5MHbHgCRIAvTm17+kvoidbjSCCOkddvYwu6wGUAAK
VVmZZRjH98bCFFF/mr3PvD/09lPDzk3wdbCP8/ijb/OTW/4qqhGpXf/IVXzKknInQH8QBPWR5ly6
z4Xr0ffnsk2a2Ead2gj75JPW3BX0fqrPDlw+41/b6redgi5tTytV7lNylYEkCPEzOrbAaCnymjT1
NNQ98W2U6dEi8sjP674lCXRttLeBVwl6wLcq83ZD+6TjIC7NXPsxGJODA+bRAcCpdTPSUaA100NS
GsgsMffjNejm41XtgJQVqMz4oX2v1unyasJA/loQrj60ss5903TOk26fidNA8PLb+4eAlkDQBcLK
bcMJyLNK0AJBLtvsixBCve/s8XgbwNIai4XAm+AmPWZBmCBokJ2GuFbYHoufH/j1F18Xpqeum8Dq
WnydV59L85OPvsZ1A5KTE5ltJNzweF3GIpycQTdZPSkr94n39iOk3p+y0f+SjfxzZsZb8KkcR6cp
FDZlzovUBxoywA+ADgbr+qbyBnMw+gzO22cNLsXGq19YP5Jd2dsqpNmNqaXhF7xjuPFx8yPXfG0K
mNlES6suP+vWXV1+dfv93ClamlQmzGsTpsu0voec2zkpp/7UmRbqVl2SPzHTV8EKbi4UjAbpyyW/
gF6ZG47rmbAyIwlM6QPZVkN7gB4GuG9cloRtZv3qSHlY946bR+hiEMTMNlI0qOGI6k7GUDlWHHB6
pum3xL0zkn+giBGmqnyVbFwguEO/Bq4c0Pgvf3/xQCMFMYuuC+gZqI163ybFnvvNvc+Hn3i2HZ3W
+7M+LNmSobUFzSEIzm4xVNVsDSQOXIpWcwiO6Qn93BAbWsi2AoEmtWNBqRQ+DiytGADkZoHX9jzT
cx7QsAZ7NP9Ztd/Wx3KzgbFEkPf6z4bgfgDPJ3YW6/SMF+IviLZ9my33DsgH1NbbnyZhn0DepCL3
l9tEB5IHn7iVd55R95jYaFPco2nYJC/uwLet9QOFEJAE+Y2qOiqfxv/MBUu288I9tHzqE+5Y9Dz0
ZFvgbaj31YZ8xCnsRXHIwNmE6RScsNcooV1e5+fcpJty9M7OFJznQZX2lG0pkHlA9xHX0UL3fz2Y
wZ9iw8o4P9PGS55tMjvfsipBr9jnNMaRu+4cUmPglQXaCjjhGz7qySkhVT/HEESv6y2zUZpi4N0a
CsiZlYpQQWYK1E0oCLhAcKOKcz2u3OZWCv5ffu4anEbD14mxsJl/4qmwPiSZ7wGZBGwsznSI2grL
VDiso5alsXOVE2OvUZ1stNnZ+5nxyzWzF0StD3prt4qJXO7Zq6gYuwya4rgnwWQJmt7FRS9cMNGy
RvcyWG3NB0N7CBQJANXnl8m9+DynKfC+FeFnaCdnoJVV/HrZBrr89cKcuRlrNJPh1/s/WIV3Ww/u
X8VRpxrBsmwXI8icOu/cZQRzutOavfX/nCBx12R2XaBrB96lH7VPhnlYd6qb9zqWNwBrHgTN3hRF
hQnSge7oQYzDz2gNPrDibhz2vPiesWd0VDnmAdqACoOS3YILD68T4K+hAi12inb1aJVdVpfnUq8A
1m2J9uDRepGaNbUtmTJT4QFSe2jwXmSzUa8WT52xnllcdSPsBfvsBeXP3+h6Xp9DX2bDWHBQEPVy
b2HrDng3XLBxlecCGgHAzoyZthmwpzYAKfkej+pE22Vs2Gh58KUttF3tpE85nZxkAxDQUEWmg6oh
Tw1IWgRm95nN83jf+dCSh7Qo4S9YQgM6jH5unWBnDF0OuQ0OltEHbjnplleuvuNlWoOpnZJTXNpD
6IKE+p4kWbwZIWERNZWLb3EtK6E6X2s81Al0vaBjmmC1oWxA7G2OvKk7zzv0QoLOPs9HkAhlJDgm
uj4/4EGnnYC8i9EUa2ZP6Jgqjb01WMhfA4ISohwRZ6FZFT8GsA096ZXxw2fxKwdFdrPPihYYxJSC
bE/zQBXs+U0POVDPLkMr8/+A+zX+amk6GoZH4ho7PPw/u7yhzzm3s7NuJAG07d0U6aM5qU9QY5hA
2kmMO9fQ438CappgNiIQQNUoRGlzu3Tuitwbtm5j1KHBteJTMU7WdmB0+FQXhYfpGVQ8VZITAPBE
lF6WVCaKbuIJ4PVjjtauHPdm9/C7aAxF8lniXmh4BlIX9XsIggZCKO+0fllQxy7OxAbn8vzDoI/p
cNdjAtf9WHJYIlG5iN8hVbioiwsn2TB3ddyCECCHxGtAH3gNYr9GUW2RTNYbKzK4djBfgPNfG0kM
Kx50XhfnIjnFL96kSgbifxeuK7RQAS+P6h2epmLxiE3O3BiVlp898mUAy5vFVRT8sgGAUgnibkgL
3OY3As71VEvK8pxWG6f76qqqqYrvixVsDqHcIu7xfTvYBTukINcXWfV5wZlIQGNHn/B57x7g7zbb
rn9+uS/E+YduLZB1C2rsphbcTOD6TCjPz7MLUgbenSzrCSE6TryTrqkAGbKxXBoTNh50Ep2CBiw/
T8a9j+PEfFkfjGzjLag6pAnQfIhcx7Wv2rQYXR+IgnMLbWPahB04zwtjy/brZiT7zkEB0kH9Ebq1
N0/1PoF+tjcV2BIz2VpG+WTXzjEe3yn/iZ2NOgvK80BZYEQ3WluIEyvNgTrhObG6M2oN4TCYR+5M
itFIIgpkVZaHOpzgFmIJMtKmsHRSn5dGRjPodu6Q7WzjMZmf3KwN434I41yRiZA4wrJECPWRtgWJ
lxAkZXYJnzNYfU7QSV3uasYUV7zMANLsgJthkUDtJHhC4WW17zFWnS2OfF3oqDTIJdvGAYc/4AwL
Gw1Kw9eelrLAorQ1+dkxt8Xz8/i1HreZIvkk8WYo0qFgCv5rnF6BMIbK7kBHmcf8HOTTCxiRwRMB
SKrmhzP9yGyh/uvDq/Gn+CLySsOushGjGQvIceCf8/qGka0GmmjAvedAjOCm72BqsERgO4KLJflm
2o6TaqqkBhbyLoApQNkmLreu4YQHPLo+ox5UbXP88/4B4D7HexHHF+51YblzgwUexNYxQZ557Npk
bxmndQuyxb60IFyzrVcZtU96vEpIHhLP3CJo2mn9v8xXBA2yqQrQtAxFBmAXbyDICWiq62m0qzP5
p0qOgYrhTPr5hZ8JhT1UNPRl41y8rjytJ/rkutW5YV+nCrTIqo4flQFhV2QDhWyeBQN2cTD0Q6zg
lJF8HmVXpIvQ6eOhICIkB+yuKmy30vi5Ses/VoPg3izfH/LgAQABuaUagvNDcKaFXwxopYGfrQ7Q
bADeFCsscaWr7wuu1Bh6l7Q5vj8kzYlqwxfkcCBFnx6R5VPcHZLZujIlzJY1NsgRJTA11aE+hMaX
9U0huWivPr+Yv3AmMGSbrNawKbz6iHMvRnVqeP/Rh8TxImCDi/y2I0ZL6yJpScDOtstQbQeyRwum
d0ryLDf5whYAlM0iA4pu/utxFF6nMTdmWBG72s1N86OxwR/TFruYF++/WZH/WbpPgR1ZWFCvTRmj
lwDU6/NzRh/mY0cVTxvpilx8Xth9rl4lZue6+HxDT56+a4zdUFPFWSj1qgsjwnQZbtGPyIXzc1ns
/Xw/HNe9SvF5X0jS4jUwVHnm8bNbbsBwrqnwG7L9h5QJ1FEQ4iw4teslMOOW04TBpaqyTz+Njflb
S0FW0lKin2xrmBWX6zLlQgSP+AP0BPBjoO/EE4s1Uz9aeGmeh7yE4nfrJaCS7AMQU3TexsBltY1p
6v/IrdRUwdUEb0AZBPgkIFZB8YXSKKg+rkcaNBbh+C9AVmO4IUQXoB9vbJxBBZoQJvTNzFLoxz4F
rQzyX9dmeDcOMS0GcKV6/sL8WJjubnbw1FVBCt6Soxdz+T9LwMHgqQj9jRtU5pLtNsm48Ikk/SGJ
y89aAwXTXsuKMDagSMCAAqdJvy2Tw5DP2y6YwqrwHmk8HlhlH7zk+7tc9e33IPMWQDAM73uchdcj
JwRsoaUPnutpOL6279wIN18XLgqrrOq+j0HU0n63pq2lEkqVecfljxcuB3vSeE3oBC7NZF8226l8
strX9fmReQZSIKhX4aiDJwqeMftTMQwVNldA7ZB/9u67Agk0Vbe9sMP+N0/I6KDcB2W1Gz0iyvSx
bT2wXMSEhp3zqYWwMj0O7JkHQTgDSbQ+KOF8ujG3/JyLW69263GiWZJFRvoFCFejfV7//jIpopO/
FS8tF7gMRyyVBonr0jT2STTr1pPVDdM2iacpbKzhjrf2NgBPKIm7165X+ZvwaPrfwNBLgKMRvdSg
Hbwe2KDpWhYYGcj0dKhsDOPWYuZ+NL2jabYv9aBq31WZE06n2SxGn5cwlyCLyYdxT11ti0b8jQPU
FdRvtuvTKvNFBwcHcsr2UqlclvVi2WjP07if0wT6DtlrZVGoOtF9hV3ldKXClGxnASmCO3DJduCi
vzaVavUAPosmiai77avDnB2gz7E+GoUJsWFM5wAMtx7YLnn5arCvDfk5Br/WTSwTIvohoK0APb09
FMQkQEudwglQ5oum6p4235Pg6/r3ZUMAGgC1c1RKwREu3MNjmhQEjWc0KiuwdtnjvW08c1+FoZaN
AtTHaMZZkAcAplyvBbwM3I0+pZET/1uS7+N0WB+F6vvCKVqiCAB/LWhk13tIetBaETDK3Pby9y/2
L9w2R39CbCEtFzXBCxR/9OSPrv90VXGjahTC1odmsk/apKTR0DxND06rGITshL4chLDVSUezApTa
GET7AFB5WGW/cwbVpe4egpFcU3HoqeZM8Cxt4r1ntjA3dpuBhix+dqaDkmxQZUW4B9A1NRlxu3iW
DbRZ85rYSP1A2Ip+/f95mHCauF6X1GmD0fj8Tz2XgMi+rhsQyZXeDv6L5REPE1QOeW2znEbUC45o
lKcB2nROWvyFpb8yfdz05XNb/7SCU4cqlaHd9apNpJhKMX9jeOncIpdGo5hvpnFLkiOZoW1+Wh+n
1MkBr8NxhtZKW6wEJLlnAmzMoHniHGyIRCg+L7vP0CH83+eFYLBogroyIaQUQcMzc/b0d013sXFI
E8Vy3Q4DGUfUk6ASooNsXQSEJlOQF/0MsnUw3YV2GOi9IsC5XQ00aeE57KB9Bz2FunCk4bzBK9Vv
8wjqyOGQfm/aXa3fjbkKE3p7AeBZBCwJDKHcdxMdsikDe7Y35xHnr/30XFt3pqM4eGQmgJ5HbRgE
hMDJCKenDX2iQa/7NCrRDME4D1V65rLFuDQgHJyDPZUWwzsyYkUbQiWg5SrlW4mFBXODeujitq64
Gpnh9+2cFEV0P/EvtYpzRDJBIOYBjzFSs3glis1aAH0NQaVpWOsc1StgeXrA8oJShW29vQDgUIAp
ADpkLqxYwonsksqdqZPkoIc/F2jnS9k5T5GtPSZFc2e378N44Dy7tiaczFrp1k7twxo9Op/SRLE9
JAsC8gZsPLQH4FktplBHMyjAuZLySMv8cHz2W1XzsMqA8POhOwgVoBYG/Gzb1AD779bPQcn+vhpA
cB1SlNro6TPH90v+fXTuhmLTjneZ8/J+K0D1oaCAugIaKoSdAc6ZtgpYVkWIW/ixt041OVJ+XDci
myo8u3EY4g8EeIJf8dqIjQDcBZHzswq+2uaX9c9Ldgd+/t/PCyvRDanORsPlEc/7DWs2aC7043nz
ASMuomzfX/ozxdvX87Q5BTaDR153VydB2EE9OVX1L0tHAk4hpKH+B469XnPmpSjBMJNFHqoLR5rm
/audZt0Xe6iC7fp4ZGuCPKrpok8aRSuRHqFAM4GTpZRHjN5HpqbAO8gGcvn1xbkv4uHCnXMXXf08
ap27OuWhpfOwHhQlANkOQXkaknMQtQVURNgh1MgTVnAsCSPo63FP0xQx6Eq+swtyOacAWscc4fQF
BFbMdDraFHte0bDI1s+8jOj7F+Lq80JAouHi1Zocn4+xP3ikOqYkKwH8DHKL4OUEgFJMF7g1KCyq
0WJRrxWPRQUROQcc39tgNlQd6lJLzoJ9hlYVTAkBiaNnhWNlM4vgcyFNrdDo082gqfTJllW9fvAu
6hd/zSyOfeFaMaJQdL3CDOVfq3qE/k8Qms5TrN9rWmRp7WaYfq5vFenAQKOog58HCURbeJxWTQnA
3mxj6cciHK3txJ60QnEOS7Yjsnx/bQiT1/Y4w4rFRlr/Ita8bf3f64OQbJYl+YamYRC/QktsGeTF
tPmaW9J8mElk8od5ftbK7pB27KgPqqYF2UguDQlb3ysyX0OpCCxQm5RCYXZUBb6S5XAWGLqHxn/A
RkTUQO/lHAClSUOT0qvu7VvrZKtUSiSTBawTygBIGeN4EQ/Hye1Rom57tHQHL3Y2hab7L2rL4fzO
utlytFzZEeYKKslB0TWwY7sDmEFeK75bX/Xb1w4MWOjaAosVIjsRy1OSdGqGjpAoAHnsSPwNJ2bY
NMYG8juhVb+zRPe/8VyYE05kcHrHtOSx9kTpt9p5DOJdkxxKW3Fivt21whGwJIlQYADH/y0DY8sa
W6/MhEStQcOh3kCAYW/YHcL6L6P33cvJlpafY/7OHr//jQ5MphYuHQTjYh8ThR4H0rucRJBbLl5H
Vbe6ZONgVH8/v/z9xQ6dza4IqoASRN/NJjUXBenTujcsgdDtvP21IJwBjaPTIKhrEkFlNt+67KCl
33TwPfBdvFm3JN2jzlKpRY87SqnCpYYohmZ5amtPeaE/G1qQnEAu05yM8gPU5fDwC0vC4QxaMSg7
17Dkg2OWbnKuiGSkq4KDxkF7JxrLxDeRBeqmzhkyEtU/9fGQqliqZBOFJ+MCt0PO+waehq5Rltg0
g5oA6V/blqG/NriH5ysqzrJRXJoRQuS2GOx2Bo1SVGnma5/aL1P3kd2BnktgzV0Er+iouXbf2HOa
uivbNCIMLbfH8bDuUbKTzETvEcCnCzeqGOw1nZUxZjlJVHoAjGvmts6CbcbuWJKeDEtxG0tX5a8x
kfjC1hkHXbIHASmgxBLifMuhw9EP9u/1MclWBSl1MwAiCuoL4ulMBrTi5x7M9O3d70xX7Hb51zFf
uGSg8iFWqADhtBpjhFDY5G6b/lHrtuu/XjZJkFb97/vC5WWObYl3F9TO7PY58OpD6kOFfkwV73iV
FeHtWBLHrwCSSiKHfd5ryTfXUxiQORbQoS64fNFlCWa9a79N9bTvG4atASrRQ18X905cPLf6eMoC
bYdGIFWSRbYsAICDF8NGWg2R0rW9oQy45QFwHiFcCz91eEquL4tsPEBV4stviBlxo+iFntsp9Pyi
sb1z+0ffgMp7GAfb9Ne6HdnC4FBcAvHl2hLFBJxuzu3OrGDHB4GH2yVHU+OPvkMVV4l0vhwkOpGT
Qo5CX/7+4lrUrMSqxwrzxR9o74dppyJHkRtwQQOHFlH0vQsexgLon3BjTCOnToA83/WZrRiCLJxE
ggJNhgvW40YWAWQHmQfOYJxdtbYF1XbY2eduSLYzSG/WF0VuaWmdRDbnVmmDNOBvgxAC4j1jY3lF
2Ic04+HofmhAf82Y12sy2zklvgczZEDdAYokFVTXWNOAQu7r+oCW3SeGLAtnFN4sBoArIssaR7O3
Oc7gRw3MsLWOzrC3jQdIv7roBXI3ca247UVWx7cY79KecIuxmE1tXsHehEC5BFDFqvfgLC/DdA8a
zGYL2scN+0CGAaWOv4MUjiDdrZIsgUpSZOUbnm/RqbQ+ibKtCn4qNJ4g0YMMr3DkoCHItgw2YBKD
x7SftmV1n/jV/9OIcB30AKxmeQsjc/W59+oNi0/epHr8y/Yq0ogQDgPOEEBrYaaswBwH6uFxydzX
tn+eVDTy0pkCgSAKT5CdQA782rG7wDJZAOqgqLPSp26cTl05RD3nv9cXRGQqeXMz1ISRCwV8BJo+
wmRpE5Q6Wg5gQMe1JgSL3h2p4r2l0WgGgec0LdU8e8NACuUYAJOD1dHNs936j5DN5eVvEM4910yd
jDkVmgeCva/fT72qwCu7iS4NCHspsZ00qC0MsgdfHnvV7HLvze6Wgn3HVoHopIMBPSJ42Axg+ETi
h27kHh9iD2F6e5wBqjytz5XML0A3vXRu+XA/8VJdblsfuS0SlUZxHkb3UTOHcwMdw3Uz0lHgJYCu
mKXtTVTLrWaE5QZag6MWROl7mmneHxNNRKqXpuxQ9ReZ7iXve5uPdwwyQiAIsXRtI2RjxqHkpwBC
BsRNwsQZtg576RxVnCW7mi6NCt6ggZ+5NVsjiXwPTPkl6NWT1yqJN2i1/MBJtJAoYoA4Jm6Awk0R
l4QlAPYMPntMNJTMApZu0qD7+f7VurAj8hSAVgCslz3kX0GluCUjNHm44tkmvY4C9N0hUb9QUIqV
E8fQxths5iQadfeez/wlLvynstNAiUCiwas/x2CMcgY3orTbalmlOCJkbg9NKqi0LZsKoL3r41D3
+wlUE/GyZskn1B6jPiaH2Lc+ckGhlQJNLTr653zxOEx9fwQGdkgii08oc/0Z298eVyUmJYOBV4Mk
GZgvlMzFu4NlpLfNOofgoQmWU0c7zc1w0OioOCokfg4zLkDECPfsG+w48buusEzMWTp6KGaPmxSb
jGhn0v1adz/peMAevxAz20tp/npxep4MKWuLNDIhHkR6Cwo+zsZslERztxEYgu6FqNABdBPd5Ndm
CsPmbWMl0FP0jyQ5qErz0lH8/bwr4MjNZMxac8Lzi2tgcANTp+/97E3j/UfC5SBEaYIS+FY0Y6cA
P0Ogg8UB8Oo5sLSqGEiWmQQ9L0i8QfcBqIRoR6v7jo/IukYZuN80CJD1Mdqz+TZz5rDX0JtNXwyz
Cu30vO4Lkqv2yq4QtxAWDI7TYpEcqB8lLNl27peYncp5DsdEdX1IbikAPPHAWPSWQWkteASQ8rNW
9aAKRrnnB5riN006fHn/eABwhfgp/gROQIhNutYFk4A9a09G+73u6p0OwFvwL3DlWy1X9CpJ9iuI
zbFiyMKghVd8/lVezYANryD2QBDl+/eOEe/mDuK38wdKyMsh6gL0+dbaJQzKJjZy8QypjGICyfZs
HDuAaYLK2a3P3VseWngzXdkRbtoSMn+cEQiY8Ul7jDVnU9XFftSbQ1o9z7w4WCA4teMOAm7zHmWn
Y+PzzchUbQCLF6z9CsFL2qyKy67DryAgpbRbtikoKubjPZ2/BfEQQrYGfDHP60NfRrZiU8SOZY1R
AHKFwMZzG2QKPhE/24xd+9jV5sFhQ+S2L+sGJVsBDSOg9QEIC0eweAYPEKdrSw5lc3jYlvJm26ge
wAoL4pC6KrN6iBoimEkfAWIO3fb3+hCkcwZYA2BqYA7Ay+f6fJ+oxQdkeUiEFuy82k7JjhjbgH6u
hsPwAaAXigF/bS2Dvcjl8CEAgxnapKN42hHr3stf7FERMklOQphAOtXVcSLeQKVGE6WHJIDWzTzc
G9k+p486P9pPnqoIJV2XCzvCtGmdQex4KXNaYI3i4Dr/d31ZVOMQpipPLWajXoAHTbpDu2wNJtBy
0/8OtNMH7CBf9AYtQ1FLqNRUIEbpGBjZotIF+x/Yqr7y0f4C6Yw2HKbWPmUaSJPfbxJPnIVzFG0g
N8WhQS997o0IYAPwVX3yp4BsE5xZ93k6ViArmgPIP1H2Z92oJM7wcJ8EaGXXLYjcCcdR3dhmUyV4
wYEtvub1vygt/hsTxV0iNYJqFFL5iNnxx7V/N0aDEuiIvJje/NsGWpiNX0byget34SpZ1GKR/MK1
dW3EKcfWbSY8b2KQ2YwOaG0+sj540AJyCArFmyCm9L1GA8AwiVjojfdpcG9XqLR8U6B3ZBvIgjwL
FCGAfEA8cT0Mj6Etg2Ul3hb6a1bfJdX7G46QDPhrwBIiSxw29jDrBdIP7q/U24FY26LboAzNHBJt
23Xvkg4GhycK7W+SXsJu7WjeBF1L8KLW7rSd7ys2qcyvFqIq1LwdtFSLEVfLCggEV9DOqFxok04c
/TCJxx+6IVa1TcmioQtLYuWLzQnEqBgq+EvL3tyc+6Ld2NoU5s770Z+LwNCigobn5c3N2U567PYT
rgKfMBoSCB7cJ7NRKuJi2eV2YUW8PQsnD7piydt4fv5qWv0n1jlH03ZeCPWPiD03gUq8UbZULopJ
SxIKne9iI2lltlU9uTYstgc0RYfE3Fi2Yu5ki4QuOmQOrYWYQ4SnuDOjAHoB/2B2YLzWPxUG4imv
CX1jt+7WMkOoIqAugvoYaJ6Eo6bX8iEbGQzFDr+LGYnDxNYOY6uDSX/+QGEM1/aS6oBTgEtHODxJ
4Pag2ELbKDPMDcGAjM36aCSb9MrAMtqL6CNA+4LT65CcHxx9Q8Yt6z9wDMCCD7JHoM11RzxyZk5i
jREbna8QTdH0Mvy1PgLJegAmADQfuHTBC2sKIyDO3LZ+v+DYkykPW2xRZnobj/S/6+afdVOypyxA
lcvLCO58q61SzBntYhd1xLiPH/ya/XaqDpIw9g7NjkdC5qivs7uA27uW9arn+nL2C3H8pW3xFHLz
MbUJg+0Z5RZrfCiA8xv0+1YbdqXzWtXpxhoUJ4XMOXDnLYwSwJYhPLl2jhzpg4DkSL1WKWjxp8Oo
q+hVJCfDIksKBmQHi3hD0tWUQzAGcY1OPc/ZIOgJISC0BVOswsulZtCsAcQKGudvcshopR9Tnc5I
c4EY1uiMje/Hx8QOFHG2bL5QvUDG3YCTALp4PV+4o0CE7BppZHnHhmxZpwhCJCc37joQBL8lnm6e
JUXVc6hWuiiI0GLjVAeoRZjFpnf9kDEeFo6nmDZJvO0v9E2g718yhCK+2yqqRm9Ki+K5yjZTRlHR
ZpvSPHoJOdbe7gObC70iS0c6ynI34nGsjesqCyoa6YyEGuebJA/CpIdu4Aj6qJSFQffUBr8LR/U8
emt2F7cWSsNLsiNATVUMJZCU9JLGRA8hsGbQZDKhmJTUtX3f5iM4FnW92LoW91GOYmwTI794gCQb
DXsIa935buFvDbd8iNM6q0MI7WbPfDIbNDu7wa5i/u/Em/hdN9jjjiN+VQSMMsdeoN6AY6MT5kZG
rTT9zgHZMMWtRz8zewKWycY1wVRAJln+BA1i/xkSgwaXMj61FItTuRCMYHp6aqoUfJ2POntqeH9E
RvShHsrtyNytQdhec/JTY5L9uo/INhhQVEiKI4uMlLXwMHPLCkRGmlOAtQBU/4l2TD5QAPQvLZjX
W9gbeTd3HizkoO7V7zv7sD4C2YIhAkI4CTosDGTZchf3rVVXVo7tVkRdMd/V+WcfdBDE/LluRDpN
eD7YQJWDO0Okb+SGSQvo6hWRA9XSStvmKpyL7CACp9t/BoQ7N61sK+EUBoBC2Xd5txumYdhgt/xB
3eZuqHWwKxdasl0flqxCjOwCmiCRK4Sumy28XkZgkCs/C/IortnGAtUnce0wpb+dtIR2yV0W74L+
yXXzvVf9SgH1WTcvW7pL64LzdXlfOk7soeGMP8R1AGU3sgdF+7oR6UYD0RioopDkBXvQ8isuHAS4
Rx/kbKRADqUJ7a48eoSf4qQCT0hungbkBehS+bb9u9nsv5WTeQ+S2UfWkd/rP0QWVkF9F4+QpTEU
R+P172gtLekKWsJRKzQJ20HNdxpp+S5FV2+YEOud1IdL9X+hPER3GqBTuN+sa3taWVhtE7ASZd5y
A+zeJvWejf7zuweF4x0ZDxCx4N9iS32gl+CAHXGBNhkAR8DphS2IZp0Okamrvb9ufWVLGNBMR6eI
Y59GRrG3AyhZKy5nyR7EMMCyseRYQeYn5AqsDo12YKbLo8x6Tg0HjE8Pbf6nyh+74ofnqQI1UTbs
bX0uzImxQNzVAEnHMOebZ0O7r6uT0fq4oh8dHSpd42M67QP7H+534TS9tOR5Gsdtafw7Dv/08Z/S
3WvBn/W1lBxyl+MXk3RWZ809Wn3zaISgxdnoFekFxfS+nUWX+9Ca/bzWaA5KEW0TzOfWf9arc8+e
Sfw113+sj0VCD4SI8e9ivp0KF9bAk9j0LlThowBKR9P8HdKGfPqha7+5f99AcFuL73PWhHFrblj2
lLcnlGfC0lbE+5IT7upXLFN+8SsqA+ELrvY80pqXjoc5gUro1/WRSo4VmFhSQu5SchYZkifP5dDm
xapRp9s5s7Z39PxIA/MJ6L3juin5aP6aEjYItDSQ3y9gSs/vi6zZTOmpVdEESSJkJBsAk0T9CgVn
MbkJCBlPSwenNYc2ZeL+CAZ/Oz3km4a8rg9G5u2Iw/FBGw13aCW7Xho6erjQfFx9ebbnoaEiLpct
y+XnhbAnsdu2Ni2Mo8qOab7V/cfGBujg/cEPhDXxzgOiGF1XYgUTThG0VmvSiCdbPT8N9bHqFPen
bNEvTSzb+sKF86CZOWMwwVIwmZNHtsTyhSojKF0NNCgAQY6OKCjrXFvRK3eyB8PDgyFMvQfyThLb
t7N2wVTh5sVjCKmf689rftahDXVCsM27cPwEOhvFQ1I6S3gzAPuIV+RNA6TdNZlT6aCDN0mxBXvc
Ju8fbFdxmsjCNcSIaEvEsxuVQDElpxtmP5UEs8S5/9AZ6YnpwF4784bXHir/+castIPdECPMqvKl
BmmeCWny9X0jc2zQA0DncpFUx/65nsrKHhgfhiKPkrLT90MdO7sgtYojLeh0aN1eRd8rtYeoG0BM
PE9A1XFtr7eD0q55XkQpZnRCZubQJ99RqFoflSj29+YhABr8Z2b5GRduvrRpWMEIaoVs8B6Gwg19
UnzKabIrbe8+AZ0LBH0grq7fJ958Z3Hz1JfBrrf7f5w2e23N/FOX8h233Ee38j8rfttyFAmvaXTu
oFsbjWhQ/BGzvUuKzNSnOI+Q9f3pVi2YnlG5C7uUpXeEgvOjpzYNK31KD6WRPbhNdeBk6hXeJ12I
i18h3GXQBJhNnuFX5BOUBr7OOmROAStt7C8fGi7ce2mExaoLmxXaei23KiePrCl71LTyoOfGwUpw
aWclP+RD8skd7efam55oUX5xoY+1/gPkA/3Pvoi4y5MJ3C0E9oPxxRqfiRXqNXgaFR4nOzFQWMMt
B+7aRRng2uFSVlRVa9MSo4RUafupRD+znu7Xh6IyIhzejU2qXM/TEkrs/5btUet/zqYiKpdd2KBc
AGcQ3t63ddaqmQKPELeITJTb9eph0oKN7o5HLb+ralcxHhlUEVDSv9aEewJMaqNdlV4ReckPlHbQ
LpVskCQPewvd5lmyIXUd8uLOth/RXKtYMVkAe2lbOPl4ZXO9MGE765ywsF/6INlQJw1dbL4m+4La
nOJSkWXHr0YrbDkPOQA9qf0iig26HxuQduovxljuuu7sLy3i1c6w53DoEsU0y9zGccGYjw0IbV0R
ENrXjHj53CJng6YO37qb8n+MTgXVlTkOMM7wGWRuFsaO6w0wcK/hE8GJW831y+wE9xA+uWt1aKeR
0TulsQpLIfWdS4PLqC+O+CY3NDZYywO83qcVFGk3s7Vt/EMKWVskH81z7h5bFR50GYV4di9X9VLu
RD+8WIC23LkbwCMAsLW2oQdm7tY3uPTzwBos1xOI50VEepDbpDFdtBUxsIEV/LFqPhDzL6DGt9QU
kv3CKuVuG7RzCkxj7zz37KQ1z3GmiChkY3g7BYH3W6TzlvP4Yl1a1o6Zb1FATMv7ov/mpYoIVrZv
EagsdwmaX12xTTgeU5MlPYZQgkyM+c6WdxoUQCx0O8yRVUPZdy6e15flrYVDXPZLm8I5leVgnatS
wGZL0u7zkm7AwnMgTAcTLt1RUPASZLm7It+iw2nPqmQfu+kWKWEkgvHW8cuoyudNir/zW/ZQtMkD
KEhOpcO3GM3m/0i7siU5dWX7RUSAmF+Bmnqm3bbbfiE8MggxI0Bffxe+95xdpeaWor2391tHkKUp
lcpcuVY2ZD8Li+5yMt4OoEnTWBt543Cqe//WTNxTa61a4yK6PqYtp4A9jNIVXtboi5GWCShtAb7d
taUQgpT1zq0PrFLcvJs7AdlVPFvgEdCId7kTEMEWtpc36O4dI2R4lHTPmy4Ahcb/GJBLpwSdVykH
RPcJIhuBbZ7Arx/YQ7l3tLh0d30Pqa4fHcjNdE81e5ub8Myy9Nw0ydKiiQAI5FHbDaINOvclnZ+a
/imph7BUsY4qJlLuMGLJ5JCUAIXOBv5hyJaIU6p68mymWM4nU7oPnRnARJ+hmJk49Fj1TsA7O6BO
F+S5dXLAqddW4hXwh48WaSFV5cWljU4j2wyzeVW4cj5d35+qMa9/P3MjnKJe5K21VTcHa+WAupJQ
3MebJ+BsDaULpJ4Tjm4MHGqjn4IlOYrh2VSBu1X7RDplzqDlxB2xckXNw8R6WUBUl5anhfI9rX8Y
viKmUU2aFIX2dLAbF6TjT9p4a0KqvWgVibitUqCPl+oqSYeWpjfSKGkBWl/hY1kgx4od8poUL0gm
6MnDbMQVf/DsZ030QUs/8uYzK9ugrHdWn4SWOQQlP9Tlq1F/H+Z91SpKy8Y6k29c9NkPk5xNvrgs
bRf8MOo88LqIPEDm0+5JX06kX6LGBKi9fhrJd9H81KtvvN1nye+iP1X8y/V9+/+co//MEAgdLzcu
Ov8rIy/h9UphhK3mPMyA9wW5Ue1txCVi0IMeXD2p1UXaPBzE0IcWfi54p49Got+A1+nn9R+0OTEe
FO8BzkN1X36Z8KUXRbOgkbhfxsAcTmg1OE5aEvW24uLfPE9nhtazcHZixTRawpjRkGOR5aZCXbqv
uttxGXbXx7N1pICVRAc5SMhW0e5LM1AMTLKsxP2/2HaIzrremcLGTgOnKEBpmR7KRNUgvbm3zk1K
p1gsWdqJDt6+7HmYj3vf+zojDz340DzWw1lHnwbNorl/nfM9uoVCos3Qcnroa4TbvqlwW5vPCBeA
EFArA2f1BkVh+JpZNmtPUiU+L81h9ouATcexebR5HvDmmzW8zlSBHttyLOc2pRlwSFYafHUstp8f
myAT2fEvVvVsUJLnquo+MQTFoOyp2aHdK6yaL76jBaIfIsP6MKaH6/a2nisIIS3AKFBMfMNQOvRj
MbsLdlHX5AfeztGU2CjQTPfO2jZCiWJ42/P3X3NypGISXowWwQ4C11gDbDlXDGfr7Lkgdsf5BloI
/CCXh6KiYPx3dTgdAnyvzQ82uoDzan99zrbPwZkVKUTAXrbGEbiGp4aj+rE8W84t9BYPYKCZuw8V
f7aKx4TcFaYRuM1LAw7bpH+ehz1jisBy0wWc/Y51ts88DbgwiJYM+B1c3LFPfhHyPtDNXefdOa5q
zKqZldxNP+pkKgrYyrJvEEvk9k/4zzx/pUsT+MWn1n4aloNTfPXaA3ebYG28tVTMiJuBLrS1sMJI
doPPVZp4MVRCq0GO9GRWsT581Jc+LIZjUdgBqIShnZoHUAoJHCcuVOdyq96OR/3a6ARAiYn68+Vc
e6IROYjs0IBUTu1usAzveeDL18JuWIDW+l+O05Y7PTOSve0MkDYti9/5QroPY159n4pelUTZXHrs
clQVVtUxGeHiTjNoFdemtc7qdm2qP2W5F2l4heUd3ZcdjUauev1tkGivItL/2JQOF7xw5zcuGvQA
33wA0GnHKdmVVbfz9GWvDTyyWPHYs/7bXCRHvc4juMqoGfI7bpLo+hFUDV9aDcfjpJrWl4C1uAHI
tcPcOVEXerZ5uZu8o958vm5vc/efDV06aYbGK40TuEm9h99Hf7njZb8Xt/x23YxqWNIh83g26cW4
xq3dsTL9qBw/NQM8WAINdx2FNuy16wbXaFCOFs+XVLrP7KodwOwPf5yn1YekrX6yeT5lSR1UC0h/
rcYKx4rvUDg5/oVdJMGhlod8OGTgpNOkmVMJQRPkj7Lx3ij7u0pvvkDgYMdKeqtr1SmnInL5X/Qr
QmzXISZyS5ABkVFVtQvcpVGhv5j49JiL+tQCszcAK9PYtmJmN3fMmal1qc98c50ZdWJlOCxmuey4
oT0bYox4wRRgo3WB3iwgullcaAKCc0OuI7F5yK1WhxlaDUGf3xJAKdiuU6F8Nu/tMzPSPqmWEVrQ
PsxAW+ob1azfRe0qRrK5Fc9MrJHK+YSZacImAY8GqsX7zMzuSDOWgbbYHAA7NAiW3WdBl129ZCqa
rK3BwTBwRVCBxExKpy4FuyefesgE2R0NIdoRJK0iLNmy4Ftr6gfg2Le9AFMzFga3APh1q9Pw0BT/
8vOSd/I7rUByAp/X2Ncl/5aoQD2bP38l2wQOA48NuTg6TBp+vgCkHI3gD3naxThCivhi67ig1v9f
E9IQ0NdWmqMBgLflRbkdMh5mqlna2mDnJt4scz3koz0iahuSWx+sXm7DgwT1NuiUhYZFf+EafdTS
Lrzu6rZO6KoziyIsqBbfyMnXqUi7KhPIJ+XIyolhZ5rjJ6tMHwBuVkziW1PIlQMTh+4JQMrw7/II
VdDqAHE0K56wBYF7zL+2iET6xI3r2nOi68PaiMXWxDzCbNMEjyyRq/ZazoRfrFpK4NsOhfgJ+EMg
liLQ6kM/fdaNBscIuR4n3xWa6iW6OVDwJToIBP1VvedyoO44CGIlDYSVnAn9o8Axh/rUmAdEaJ0B
tXu3UVl8uz8xWhTrwegBQCCRa0fzBLx0Q/CobyftI0ihA2SqkehRpA42x7VypHsuoKvo5LkcVzKJ
pIVkBMjOFr8OR7vblYZ1U47+HVlUxGpvjwNGdGZLOnGOownf7nAXUrcAN752SxmJ+OLvmy6JcsZ2
+tDGHeOKNs/NIeLuXXcMNIvkbSOo0zhgekCD5GhFXTWjXzWdAj8fbmgL/b7rm3Rr1aCX5tiAASP7
Lud8RDI3dl2BN4c0P/0FKE6cdFdTxDJvvSMok5B++EOCqL/pTSFdYrRZj8SSvYgZSa0WhbdWxQe1
ZYSssPpVygJ7ULodXTIukzUgYKq9D+i0CGym4hzYmqtzC1LAMk02TdyVq0SAFqeqUb1H9Jcn5u79
SwKJMoB3IceMt+v6M86u+ZQkaIcYUTkUyU2rnSonmCeFx910Tec21j14ZgPkXKneDYhql7oIZh8S
E59Yt0ROcUjGKZhInAwPy9wHhvVyfXDrHF1GY4ggzgYnrRJoHY1SmHiWFGa3a5gVZPqXDA2njaAo
Y3IQEKj2xfaq/TOd0qppg5F23IbFJrdfRtYdWl5GBSjSFCdpI+dxObTVnZzNaeb2wHkvMMTYoU1f
9KIK/fpokN9Z9r0radSWt5P1CR2KgWXeMFByWyMPzfHkZh+uz/GWAzmbYxnHUkMSDjJoKFe4epcF
+mQ/k2q8oV25H1tyum5LsZ6+dM/kber5qK0jy+8/GMsd0vu+ToMEOU9HfHFV7a+qfeuTyznOew4V
VRvPP+E/0vyXTjo0FGHDNj9GKIglFThAqhXb/8OY4usDVZqWbp4c8iaETOustpFefwZWOm9+Tf4T
93CjJ19McQ/ljcCZyn/nDmS4hIFWIZppGLI/7BiPG+M0j4qxrYfuyqGUu+3a/D+HElHRJ2qRU9pl
xyIzgnkso9HVFCdFOpErcSw6i/EUg9Q8GvBkzifImFUF5HOqeLFYWA7HrgT1E1O4uC0jqx4MnrKA
WaFJ6HKnoNW37ACUq2La/WLN12R6SFQpD2nv/xnHuQnpwHuQCIF9mGjyb46Zn0r/4CV+OOONjn6t
MUsVQ9q0RywPtAMm9Kzk1G3GhFcRLa9i1MuDQVih1bNAYzzq+GOT/dAKxdmWbtQ/41tDVyC84E5Q
wrucwgUqCKbDMyiH20EJ9hkQbir29qYFVAnBxbSGIDKKRUu8yTGzto7tZJ9qvybVi1n1fcldFI1F
h2quoRxOzYDMv5Ayue4VtgwAyYe3xIpNg5zD5RSNQ0HqEZKpsWuGKIKX9C+OCrr0EFOvgqUQvL/8
fg4eI61CWS6mfpjwk6btWvN4fQhbB+XchOTB0YpS6X46FzFYzHbeOMXG2D7mrat4gW+ZsfEcwVME
2X8wYUkjaZxcd+uRxkO68yEYDv4CVbyuMiEd+WwEf6ufTTQuuWgO3soYTAla2Whv6op1V5mSjkab
ALAytwuNsW5P7h9k6knw5+srI93jf84fOriQczHWtZfxUS33fNFxncZ9tSvMo3BWPGry/bqRrR18
bkRaF9DxWF7qExovjv8TuN4FKtqTYu23bKAPz0NzFShOHbknBxTLRmUbRRkTG/BqpC4U399YDdwo
UGMz8WDDg1fewpoufJQ2mljrX1Eqj9z6eUhUceTGIC6MSL5k7jKvSI2iiXEPt3VANIV3V31fii8y
TXQTpHAheW8Wkc2faaeiIt+cJvTYQNICZOFomZWOIGOcQW63jpkIli9gwKSKvbRtAPVvlFyAeZQf
567ZlAtkKet45M6djWbtFcQGorYP17fsxj0I7uR/zKwzeRZoUw4aTkrnOkbuPOD8IBwSzjPa5dIH
y/jyXq3N9RiCKUD3QMQG2gEEFJfmKlyNtW5gVFM+hOCwDEj/NwM6syAtfVLbetv3eh0blXf0hR8a
zmOfgjbPRbKvCHL2en0CN9cJAgFresEEEEu6VfrULlLdaepYkOLoEvF7mdo2FMk72b/+b+b+sSOd
SxBu1Q14PerYJVD6LQl3dkYP1Hs1j2bA3UF7ZmJiCtTn9uBQqUe+Hz2wb5QDOG156mB3oFklaA8j
yK9HRSJeZUK6aPK2Bun5ABN+rgXOTfpSNH91Vn3k2kHigGqunASwZwe8fJ1Wx4X9XIGYrX1Am8n1
XbAe97Oo/39X58yElANogH7VxgbhXV0L4NnjHIAjx/mZ0Z9GEb3f1NrTh4Qd8NBvmvuqBC1/ZZdU
MQQpQlKX9wmrI98w+qAU1meD2VZw3eDWCiGoAUGf5xM8zKSdZ1YadCoWt4pJbezyDBnWOgt66oX/
zozkGma4bCNzMS6N/CzqKTDbHzZRAOm2lul8KJJzYKJe2s7yYMNA7ow0kV3GOW+DQU93joriciPk
ANbln3mTXKuWClanJQbkY22s7pO98IiTGi3RiiO0ddsBnOPBX0LuEu3xl05VJwzdbnpax6SybzUz
vTOzTGFiaw8ghwaCA/zzPBkK4abOAmlb7AHqQ41seRTap9HfX98AW8M4tyHNV2cAH2dyu4rZHDVd
gAa8699XjWH9+9lVZ4Prq8oMfB/PPhCaggyFo9inUq3eWnUb7e+IzvDUA8HwpRWO4kXrODOLjZkc
NOuxG5rIZD/e27Twx+MgzYy8JvwyKAqk0fRJnqPRjbI40Z5z+5SocLqb41g7LoDS+uM3L8dhsqn3
895hsS4OQ9kEY1YHXXn4eX1NtsIP9MiAWgdwByjTSGGUlc3oU0FrbKyJKsya4yi+mu0Nz3gE6YgI
XZiKPfAncy07amzjP20FKx23tDy16ZZd55R1PIPo+dbV0PdZaJ0Z6bOhHQoIGB0dzj8melvvGmKv
3KdOsePTqAddDeYkAz224WKaHah/tBrab359A5Z1I7o+LVtbFeVPgsYhvPF82eW63JlA6enD5Vaf
KGkC4byiTeHf2ZD8rTM2umYA/BDrJNbax86uQW+kONKby3s2Dmm2hY9OW+bDM/V+c+OS6dk1xcea
mDdt0USocIBfu6AKTLJq7iQ3wtDfW04e5q57Ze5DxyKuQj1vWkC7Fd5IFhgRZWeIBlPhGtBijkXN
wpafMv69Wt6pnfnnfK89Xf8xIg1jZp5wlyWpY1414HXMIdzToUPu5S82AaI7tCGDpBAR+eUpdzWD
O4w7WKD6NpvEQaCUC2ZmxanbunbXMjEkE5FF1F3JVxVNCya6xUWMx+tI5C8J2l78Lljal6z8eX1A
67TI5/vc1OrWzpx8Aeya4YyI9eb508QfTMXnt5Yerh3iVuAsBh+mdGjcyi5dmpg1Mi/lXeqRvTGl
Jy3z3gf8/bP46GhFo7ANOSX438tRuEmbNw4XOJtWU6CdSQOlv/f9+kxtDAWpsJV4Do98oIylsA7t
iVWimS6N6fADijWtsaeuYrbW3SMtBuDviEtWSj78L3l3qJVrQEpqNHaa31NyHBw/9LU0nAC4AteC
4T+2KlnujVvrwqL0mqAUbzSKtcHyzwE179s0C5hwoDuq4qzdmj5vpSdGTwaKEbITyHLO9Jz6yMFp
kBou9h26IZmKSG1zOOiiAzkJAKjY15f7wGQsE6hAIdmTvtqsOVDnWKzQ7Folb7s5GnSrotwL/ghw
Yl4aGru24vWIzWBpn10HVKXe66DqYtm0AdVJyFijAw5SAZc2UuI0qciwNhVB03tkZo/69Ov6nt6a
r/Ud7rgQIEMKWTLh1C0ESjqrRDbDDj1oGoNiMdIpopdFcXqcDUcDxAQyPzbkDQD+ljynVgxcdGNX
xr6V9+CfG7+2ULOpQygtQGQvYdpTUiWPeZnvtbhIrb1W2vsacUmYZI12HITBXsHjQXfoDEXnTlM4
eDaK6pUlS36cBKG/SyTz974g/j3awcwbztPl4Amt29mNjfqBRoYjKGDmOOmbKuimaT4AKYcOHJ/w
uCuL6R66D3nU6RP5WZeDdus0aN0Fst/0f+jNaM0QFvbGyBxHEgnRTr8Hq+hQhV+mX53Q848ps4sf
aV37xzrJjRu7Zhr6I9FNBNL4jwWveLBijY655oiDDmXU/eDoQ8i1TOBRyuvASCx6LGle/RpR0txp
ToHOIMehe1DYaoe/WPa1NwpvH7yB5GXvgY4p82zAWWwPuhY8zKiBq/Bcm+sNLARSS9CksYjky0Ci
65ptCRus6XcPOnDI7x3D/9L3onYDDgBs38vTAUC3Vlk9TmCy1L+EbeyGrvw8ZcYduuUV1/HboQAJ
uzYjg9wUMjue5CTteuY5byhMAaGAOsjp+khkhhXcXvg+dN9W2kxQxcnLUdeGaEsD5QmGomHQZz2C
l1agqFODE2sabtJ6vp07/euSeHclFQdi1q96QRU/460vWH8FmOSRunJWwOXlhOq0AuGfi2Q8qIvi
OS+OOsc73K77o2eP4fUhv41zL21JYYE914lp5yaNR9Hta2OIHHGiYgC46dnrvPtC5a43VxAJmVU8
xFrb8S/HNo2dayF+xwzzZN+kxh0njuJMbZpA8gK7EmhCENNdmjBo5w+ezREe6HAV6a+eqSTINy2A
8ALPMPSsE/mRwzOtyofJLGKx952bblGkLLbWHwLaEPIElgBx9HodnUWCqdaR2uaoxbFsfCxLf2cU
NAExUvHSea4iXtu0BWEaUD2gtwlH+NLWpAPh7bdJEReimE6ss+Z95/ZzxN25ijK/beLr+2393mVg
5a23HKipkJRDWkZyFhRiX74/Fdjb5EC9ncaRvdpfN7G1OqDGXjMYeBe8kfN0xtYB6rqGiTl19ykk
d3cjSSbFI3TdqJcDWcMngqYANG6vjI6XE1cSVvU+XStmy0vBQwCWKloo3N1bG5gsxJnQsAD0/w18
swaokeZjhVJmRdDS/8luv3tib6AklIIn4/qsbdqCnBh6hvSVNFg6Nf3QOQPUnShSzYy/OEg3hjYe
wShxmUlyKArd/S6SzFa4us3tcGZVcj8+Ag8jYdgOQzYf1wgidABvDnXPfCfE8Y9rR05TtxCLou9N
zjql5UJpX6Q0tusvFTBtxfRMHAUZzsZosKWhmAKiWMyivLmn2TOXLvPzOMfzSnAIQZDIUiXsN7b3
hZH17+feYQVLFAWMsG+WB9EM5COu74TNUaBCi2UBiPLNE05fQELRQBMobqY2Ggb9c7OU9yQdFdmO
rXGAzgrgRrCyrcQ6l+MAxn3s85JgHJ9I/1HLP1wfxebnwRnuAyG8wq6lUMEjfEBQjc8nGg2dI6G+
4sBsBQt4fa6FbCjjgaxQcmXzwnpB9DmPTccDRyHRPgCVyvYd4s+wbRG+u3P9vdNs+97hE99V9VDd
eHXp3DW8MFQQkc3hrk3kAAWhlic/USptab1phuYbxIkiPvP7bEo+Xp/RjVABrByoFK7Zvbflm2Xq
jBb0Tnlcmp8cJ4tK3Tpk/R04xiMjI2iZV6zg1j7EAxwQMchao1wtzW/WOGAIdhmupqR7Znb34Lf5
EeK/r9eHtXEDgoNLX2kgUR54WyRK5mUcGjOPu6Q7plz/mkFV2BdznI/Wl+umNkcEGreV0n4Dtu71
4Lascy+PAR50dQAUHqY+vG5icx+cmVj/fuYd2jXW1xssEp+MOlqhWyEkk1V7X2VlHeiZlW7uUj1t
XTg6eiTmgz0d/90o1jU7+z5oS7q69/B94bLI1Ocnu04Vgc/WELDqgG0BLAK2X8n99LbJE7x74X6q
HeuiQhHnbFyngLojyQKBJqAb5cpWavbwr5aH9NdwJM4t8T74+Wd9vnXN90c7cHLITUBcEP16ch4U
uctimAeaxRzkr9z30TZTKrottqYKsc6qNGMhByLncuyWDv76TI2zlxoEnd/fv9bnX5fWuvSX3Elz
fN0fwrq661X6MjJkd735MUP//Px1qc42U9f0S2n368832qhmfkh7I9QKtMiV86OTQXiIjfOvhQ/3
qTV/BLemYoBbF8XaFIN2aOy2t6Kw8PklGiraNE4pAekC+qq+V9r4iZQTDYa8DAvTPlSDsTOhJeek
xgdq/MV5Pf8FMtn0bOtJa4HsH+QXFuQgko88998fyQGhhrIP9ghIaWWYWupY7TR1JI11/27W7lkX
L77iTG24T5iAVgGILMB4+6fv+mwhM89p3dJ00ji39z27EeaNluyub8bttQKtKYIGE0zgb3QZcpuO
0AtJY4351Rfi8jaaF4MfNW/Q7hzItxwsGzmi2k20cPKRlspaUFW5S6qdqNmpUiubI8b2RVF2fQHI
D82pqUmnz3YWD8ZTyV7t9ldaKx6bMj3Iejwg8IsUNwT6TMTF0vGomQ52qL7KY/jbn6gl/shSK6TD
r6Ed94bDbseq+2hSApL6QcmUsuFZkBxGzLL2OeFalGwPXlZQk3pZ7PE8nD+LPFNch5sTeGZAigK1
bhHWkrhZ3Ig7g97lDaqFikatzTFAYQCICYDd3oTLoz4lht43CDRFu5sGI2Dty/VNuW0BAkloQ0ON
QA40PTpWA9Ty8jgtpiSk5qwHdYmmmX9nZf0VZ6drKCyzaiZYKSByYQFagjYRhYmNCJJALMABDn9V
fJLbEf3Gq323YzmS3G0PjqMFUX8heHcrREaPS2Msj76eksh0IWt9fXQbUR4uefRB4umHvIBcrm8t
UfjQjMlRMB5vHGhZlJ54IRP/mC6WYkNs7rkzU9KeS2bAUKsepoBtSwK08DUPpBZT6OlgKL0+qs2d
gTIbmBkhBPIGGyzs2tSKClG/Ox6qD3RQhGFbkwa9ExAnughhgBa93BJJTtPGH0UeL+ahrOcHz7wz
yjFsexWxq8oQuTRk6sKCQjIMdeXHZLRuwTMJxD5aKVQoiq0JM9BajnoRWDmRDrg0lEAIvKhqLYuT
8tCR46JICm1+HskTxEjoYEci4PLzS1pSJhp8vvcfpo9J+xcXIEC7gFYg9Y2KgbSzUDZqjGJpsni0
jTRyRdpA+tOe7pwObSDXd9bmRQgdMfAD4agiDyANpVmavmhmksVLDw4i9FShpYXS7sFNhrkJzMII
sjw7zCtvZT7yyC6aFA3GuvPLnNCGe/3HrLH4Za4NtF1ACq1FSySoTGncc+Y00zgwAAdLIAZR5hjC
zBTN3vAqL3JdzsIKTMfBWPkfXcOdFa5j6zzD6h+uZhRqZK+FNiUOvW4vjZ3ZuzXKHMR0SZSVh+tj
3DwCLtZ0vQeRgJPeIxlr0PzOqyzW6+GHV9SHRfi/aIuC29ArpnNzQBAiAwYLckZoWLncpTVuZHvy
iiw2qM93U7s0j6PdVjdTO72TfudPcLHmsVf+P0Cy5HbcRRt5u+TYRZkzzo99CeyM3T7ZvbNE6WyQ
+y5trcjs2kXxZNncvpAbJmuoCE5Zsk732W3ma7nT6sWcAS1VQR4BFDFozBnKBcKmTTSgDFmCNSV0
ex8dNWSIJlQ/ksV8P37XA+eQ666tG+DZkh9nRVZ7jQB7PR78DYr6WZB+aVUv/q2Nc2ZDbg5qks5N
iAcb83ioJx7YThM4y8mc3slu8WctgRsBCw0SWquq6uWUQhptMmhFUKKmR9cKXfbh/ScALAXAuRDc
z7rcsIoUM/hYnYLFJTS8+vYVZdHAGD6R4S/u57XTDDQjBjycLXmTlFBt4cnCYjMTQYLSLzDVGkA9
7x/NKsuB1woe5hDnuJwtqGpXqU85i7tlLwjIfE8gl7ZUvERbi39uRQraIJzaVaY5sXgClW1nd1E5
fyuyLKi0n38xHORKgNWFrCSEQS+Hw3Wrqliql3FhRm4HKsMgqb8tw9/42lXXeoUPAtklp00SICA6
p+3LeDTGMfA79lCbw9fRpopXz5YLhA0XFwpBICqXIYt8htwDiFbjSoBXvTbTFuRk9UGw/uP1edt0
ROeWpN0GuATvfGMuY8Ns99VMg0L37iYNAlalfcpzJ3JSfS+E90E4dtCU+UerNhQHaysqWdObOFoo
iXpyjS/ti97QSlHGrjd8BcEzlF1VCOg/+WX5ikbBAyLLgGQBLieFikZjz9WSVyz2W/vFakUEddBo
ajE8Woe4bIBXh+wZ6NjuTMCA6OzfsLo4zb2K8GxzYfG2QNkXnQNQFr/cp14hCOR9OxbXpB2iXmsj
MXpZ1AMDfH1hNw0hFPmDp0OEJEWS0DvJ83GEt5pmWrxUdp7u0aWZQlZu9BKFrc0FBBgV4L01NJBv
USq6dHAGTK7RH/yHofyLqBVlxv9+XtqiLHETe5xxg3Awk0+pF4yfr8/V+ox/szkg57E25gFuINfe
umKEMAykceK0Af9Nc+M7IC2vbkxh76Zexfe6uTAe+kyQ14AGqYyeMPx0mA0fCETXe0S/SQB+ztJV
sZbJrL1/LkM8+OHYXXTmgHDkcp/1Y+6XLeureLD0MvBr8Wgn3sHLi72V8r2V010TLMHYRBaJiNDu
wXP2mNTZsR+nIXz/7KKMBm0YZBfRzLVOyFmoA1G8Ka0MNNJ76KL3F+NLWztFsOCxsJtb9/eYldru
usWtKUZBBlr0AHkCUCTdbYU+cZqgmBEvGpjpeygAvVrk23UbWzcbNK2gw4rHxwpUuxxV44h04DNi
ftM7ELozsj3xD6ZK7GVzJPASoLRH9hxXwaUVN/W1rGwtFqOAeGgHdph040GUeXR9MOsJkg+AjRQX
0kNrQOqSSzN5YiDU9n0WM+OL72Rhkv7Sex5k7uvosGA0lr9wGOf2pAWyTF5k0BCHwyjD0v5NiOqe
3vJIa0YdYqhQU3/D5VNznL/Wpus9fcrTW/v9xRmINVhIRwIAA11S6XQx5nE8JzyKuHmCkiREXVqh
ODWbI/jHhJwSR65d0NQDwrfKBnZa5rZ8IFmqpNhZrwF55REtoeMNBQA4IynDidO+dHoHmIidM/fL
Av2Go5ZrUJu2+HScaUIPnGXGqR3KBDCf3NpX41Kq8Epbuxxpc5RukUqGr5J+RMrbsRwcjmgHUucA
9rxSMR+rcv6LKUVERcD6hSoH8gaXu9wFKaEh2NqYliThgnzApMpKbC3auYX172eubkQVSrNyWGjM
0CuDmR6vn9Pt74OKAjEM8Da69H076T0oNoK2V3j34DyZFS+Pddu+2QzofkT7MGr00NK4/PmlWfOi
bxDdcuvOK4YAHIshB9IFd0Om3fkFCW1jf31EW24UNfT/mpQcXIpQO699gH0HhCYe+N9YdyKo4plc
MXWbEeC5JWmTCWsAnI8NeB7m7rHqoAkBHZKRFfsxt28mEKQEpZveeKAW8LXhc1U5UeVpL+N79WT+
3MyAKSDmBjoL6V55F6YuT+sJob019x/9croBEl0x1q1tgg4HlIcQ+OE/yYQNlv66YYCJoiMre4Ew
dHLruXz+dH3pti4NNOivYRNa6dFUdblbeA3MzOIJGs/OHGXpR6tA9vW+tu8GUH262vN1a+vX5L2J
gAnZIAI8CzjgLq2lukj7mQE1ZzoVCxruH1npnzJa3qfUvPVLrnogb9VlkU74x6J02HytR/28ALpt
Kfp73rAsrPTuZuECXQlsvJ3bdK9xJ1g6ngbQGG8Dd5ii64PeXMiznyAdSMIWIXLBwK3RBVDUylSs
s9vfRyQKcSZU1uRY1OZQDfeNFvdY+kzKH0JrFBf9lmdHn8p/DUiBhT3QQSs6rFrOlgQQ4eo06uUP
01KRLbxxIzhWCN3RcQMiEqTO37x28rleXM19GqzBOWXF0gUiE0lkudMnfy6c0/V1IW/2/moP5MNr
9wiAovLeT1syuqPLvCfLF9mLbWfpY0lG49llpvE7F/4QrS2sn4cWDYyiJqQLUNXO73FmGbS8eqM7
NWPu3Xu5OUVF7qanNtPHsNH6KWg6awzTVp+DoaNumPXddJfZwohnq0sDziCw4YL19LWtcMyYbpRB
r+cqUMKbdcP4MJfoHHXRgoPDfXnafFOkzBmoB1nLaOxb/PoddV+uT+K2DQRRwPZuoBFrpEWTFhny
J290w9Sf96x9tHtPsQPf+I0/IwGAykGYA/lTKU7vdFAFtm3hPZmiC6bMOiap9QCnts8oaBEMJYvk
W7exGkSrxdoyTuB7JbcovNzqgUb0gGPQvvLc/ODkze2MduJFEDAJsOy+GRNw5Gi7vLCeS79SgDzf
nGnJ/rp1z2IQWiVUz5E/f5qH8YbT9HawVYRVW6fNWLf9KusGhhNpd0zpAHpW7PKnpK/IjeaT7sNc
j3igONQ7mdlsvfc+W4eEl6OJkAfvIDlIzQnnlpFZ/pOhP9gQxisgenl9L25O2pkFadLKhltaC6z5
kznvCeTJ3pvBWAcAnlREt8D4Iul6uSYZeub8KqtBw8c4qLDH4Pf1n/82uFkNgMYN7TPgRwWXyaWB
RdO6evJm/2mqDk56M/52q1vD2uVe0C276Tu0L5s6LN1I+3Ld8JuIEXbXbhcgM+Al3qCWiSfIULee
91TqDyz5RJBbA/qkretgqV8n8X1Ubb0tx7vSjaJWjlAApajLgWaaX+szK/wnkPPt0yK5Ixq7qZk3
B2aHTuGBQvAXWhrh9WFubY9zq9L6+SB+Zr2W+k8zM15AM/06Np0qYbc5leh5Q9cJ4AdvcJ5VYhU5
A9v9kyXGkCYTCHVA2Si+sCEerWcoOEfL/OP6sLY8MMFbCHkZA6zzcpJocnPutpkND1zdWvTgdKfy
nbyQeKJgg/xjQibxaYd+Yg2Cj6e0KL77o/Gh030RZImqT2TLzYPpAG9HHDBUJyWva7Pcaije609T
3vww7QZCWDQLwbzzyyh80IM3ln64PnmbO3FFu6ztkOjkkY7c/5B2Zc116sz2F1HFIAS8AnvwEJvY
sePkhcqIJCYxI379Xfice7LNpjblfC+pVLmK3ppare7Va0kQyGL7926E9OS48/pWhV7s8p3FRB7o
wKXvkrGSoSJxtbtseW2sUOucDx4gexA8fHsG4qyKlTkSgASmqxqkUgwFw0OdXjnvTrxi8YCFgaAQ
xodG3MWkTn2rx72s2UfTDQbrhtgbhd61YwVkCLDpaPhE9/riMBeu3dSZAvKRlDdaFnpb5c2Vewr1
dLz3URUHL9YyR4c8oIXcQuJEfT8eAJ32R8PeFePHdtwo16wamtFVAIPj1fWajT25c/tWA/a8H2gU
y8QvDXGlj9NVR26zLLy89Cszho5ohEtYDJQ5lzPG7Yropd7aUSeoL1vfU1uMAis+Afh5YH8hfIuQ
aYllqBO7HCZh2hGxh6iy0k+DVn9qs/L9UcrcAYWnwUzFcZZqGEkK7nfo9EDQ/Ka2rswtYtW1iUJg
gtYnVNkN/Pv2jPDKQP/TyO2oh+SEOpTt4+WFWDn9c+Dz3/cXWxeNOiAxmfB9fdiVX3MI9jS12KFF
2s8htOw27w8g8OYF9AI9abhll6/f1qTp5AqPROQQJ8ci3fBl5+UCpP+QxgTQETxy551BGvg2pEwG
EiFBpt+N8eR9cYus8VtS9XNXKQudgda3boEngZUXesDBpH4AJRc/uJ2LG7+2ikPl0fHWG4p301jO
Pw7vJUQZM3G/Na/1yelC13ClT05LomRwHxGmHW10T6NPO7aDy4u64ljBlzMLLsAlzQ//t4byTBcy
pgWJrBQ4haT07awKajyBDH5wzC26sTWngTQbjjLK8JAKWLjxCchymaucRKYWmXURWiXyCORpMv9i
q6LzGbAjZPhBZLzw4q5bNCRhEPYyvUfm5L6pf5j0p5TcltpNtxUQrrkPG34JDB7IIFrLu0mytKSV
l9mRnQx9oOnQ/rV5hzJr5egbq7V2xE9NLY64GyP5X+YpXMj4SOQDOI43HgWr22HuoII7xMwtYwrA
DHp3qHHohsytIOKneJhJCHAKxwBzUW87twzy5xtHcdWoN79UwaSES2uxB2medRBP9+B/dTOMs2SX
Iown7m1bPDDx4/J+X3NiYO8H4QqS78RYYuJtUzZF2rh2VJjFb8JkUEDXpq+NZ+K239RQfIorc4se
em2D4F08d9nOWI3lWw7kCmrwcuzGkg1BlUeGebScdwoMz1GnAxQvatFoU0aRZjGJRZwXyVDZJGqK
O9lzn24Rw62OgnjgCgSaEszK1ltP0QFTZaF7l0TSBM36HkhkvgVZWHkPYAx/TCy8njB47UxoI4ck
M0q1ueZr3An75nfv3PUQfJ2Sgze+XN4P5lk1aJ43HF6k0mZc2BIPJnnXdDlwyBHIkdv7aezZNWcp
PRADMDhblqNPaTL6k5j0YOppc1O7XXNXl8oMWCp+Qa9ljNIkbCjbl3Up8VCPnYMcmtSvcmDA/N51
26087dqBwVEE3TiqCGgsnP9+cjsQJDFrZ5h/84h2bb+1jh6yZo7fk/Dy7Kz5G+A20FHtATB3FrKQ
XhRDyuCvk0r4IgdWioB14y98Drq1cdOj9jdX7t+OxtRLU3OqjkST/hnqDzuEzn5ffTdr6UO7acPX
rI9oDljRW4FU9+IGMjPkMPVhQsvNdO86VyD2ef+MOajjzmwYQKIsb54mY3miQcUj0iR/qtPhLtO3
yLzWLtFTE7OLO1l9xka91ZqYRGltTr7Xa3tG4SwRwu6SPt/YAee9KDgfc4spAldqgZFgMWGWpWVx
gmxwlDQJDUqVhZbW3jBR7IbO+qpl1geeVzuz4M/dVGxARldHCreJZyXCE6zX25FK8KAaQ63DdtnW
YV2PzU5rEUCXxBj2dqaqjcthzcUhXQqBPR1eBmzJC3s2acFOODmRpht+l1iHQZm+8Ma/2IM4VABD
IXOPFqJ5j54sILQPLKOhjRPRKoq1D9nH929BFKnMV4ZVvAXmWT35/FhZDgO8BhTF6lCFRXJ1+fPm
fB7flKWwI06/v5glYwKxDBH4fobCsg0yUpFH1aTovSsMInwJ4Z1Dpekd6It08tLEusAzN4/9wWFa
ANXC7ACmBrZ3UmcIUgM1HgLwyguta/FRdSNw5GWcXpcKZEFJhdyhhR6VL2XG4o1xzD9zOQwPbIpz
8glkp0tcY+KAUBVG3ajz8iCdLBBSfpQMFWw3uSZooL48a2tb2YM/wGMGNJsIBt4uimUKvW4S5Uay
PBLvWd1w8HC9WzGAzAUhPMeR3ML/ltGbJ2vDkGBigtDrY1YMvtljecTGoVw5JG+MLEaiJ2nXZwKP
IpPlBzIdVI8yxpbI5oqbdvX5ITsDulBwmiOFkz2c08I1G+k5kaf3T8prgFVk7248mWfrj41lni5O
IHVeT6BvGYv4MWnVrZtOT+9edZgAeAGlRhSVlt0hFGpOHakxVxl7Avtm6zy2xfO7aRXmcaApZNai
QGS2zMpptO4E9MMwjh7MIIG5gZBYWwq8Q+drAIHlWcNjgrrc5PY1jdQIadWwpBuJpJWgDwzuf76/
eNNU4J+TyFzQqJflHuQCN30zPIwFqDYt+kFzp2+umX4BlfSG2XmbLo8/thbevnhMg79qscPMpDE9
zio3aoZdXoT6Vf6iVT6a/wGUefcmQKTxn6XlPhOacBl0Yt3Iq7SPLKaPsS2PyWTdC1P9/N9MLS5r
x4o1lubSjeDc/Cyzw8mVPp+QWFffL1ta2RVvBrVYNaMwR8hZw3sqO+TS17aqU2v+EiWBOR7Eu/qs
GquKvrIgUADvLOzryil93dl1rf1hTLS/2QgnlpbXJeVgM5idZtN+KwrD770fLhnDyp58q/kptqoD
qxN3Ym5xe7oxK3lBMrgEagJ+Mz8YjpeXZsVBA2n7Z+oWDhqN5bnyFJxOiQZOujeHz9lWDLA1iMXh
SYQSNZ44uGiGB6f9TshGhLQxhGUDDW6E3mEMkyS9p9H+qnPiO9lWo8Z5H8AcyPyZKGdxWvKqdutG
lUjvNSMeb/KJkOlFuPVtD7y/7raPIPP5JWPtADq2Hej0PpRmv/ubtZprGujhADPF4u2TASbcuubo
RBIybQLaPomXfJGDvvEqWZ/PP2bm9Ty5TpOUWaTRFLAiXnebeuYP8ESj6GtuHKVVM4CtvwIPUP1d
bAvDG6Xpap0DSe7PJf8qk98Z38gKr/oF4Ehe2emB3V0cH8GcgrI+cSOmfbDLyqe28F3xycw+XV6Y
NUwDss5/DC1OUSq7diAS8JpY1SFaowPXjYOmv6/Anmyqz0DOt53jN4D3qHergMz7chbdgrKUfd5c
TpmRdpJzNyriD1N+xUkg3t1ZvjCx2BBmalAOTWE4vdq3+wOr3h80YAhIJ8/Mxudt5VY2iSJJEJPw
2PkiRf8ZlGUbR2d9hRCTzFYgKfIKEDjZ1HbDpGFlJo0S/UuSsBGM41UbgDYh8ylvdq0dA80NieRS
u+pBnzhO6fPlPbK6FxELY3xzGLHsNwFRFp4XtnCirgKhdkhfMgAOyo3oYSU8wuPkj5GFk4qlXjig
YnWiwdTBc6z38nurkeJz2TrDg+bp3bdiSoadUE3rcxFPG9H+apkEjsPWkZqFltoyeZkBkGWKXDqR
MdJrVqYHpzfCNobstFl/Agf/QTH1QybipzU2VxT8QCLrr13oIfZmf5137u/Lc772anNnVtYZF4PT
Mbugk0UfhmTq+jKm0aR1iS9Y298mJc8jXTTqoWEeOSSm3ErqrBoFFscBcguecYll0RTk3kY9dSI3
u+bWDSjeUGgn5DhlG1f32mLPlOavmBYLJBlvRyfSosjwIyhUsEE7y6ncZzbpfFH0D1M/6TtllvvE
6I5sNB7eP69zxwWoE2ci0GURI/FcrtdTghui+NqSH7L5ANLGPfWOaivwXosdTi0tIkcBnWgK0jIa
pfnBioPJCS+PZCn3+poJR5MKtityfCCSWtxCepxNU9YZNHIymUs/17gbGqqudjVv5LeJVc+481Pf
rPRmNzA9uwbONbsd7EZ+7Ia+v2oFU8eKWzJQmqK7KqMbCZq1a/LkBy4fBJQJjZodVllZ4rotkScp
Gl/Sv3DBp1YWjoOlRqqh3xYF+hy14BDCy5fneXUUuOTh4aEqDu60t3s1a4geMwuXvYjdrw2Jr2Na
vsTtVgJy7ezBw0PPA9xd563+GZCSVKOIkDy7DPNGQthD3dU0/mEUw4tVQyzt8rBWt+eJvcX2dFrP
brXRQM5x0kOoId3F1V/AaNDOD/EbsPKjqXpZc8Uru4VMikuBQQpEHDbVfqC7FLSe9Y219Y5aXaUT
W/MdduIve2VxZUPmKZKp69PyGzWqwNwK19cuQhCv4qghow5+5MVWIynw9glHQlOTVyUYicaiPlZC
Q0dDdnV5dVaHA1Qh5g7ZNNTw3g4nn9pB5fbgRKU1/pAKFeTJeQSm4/A/mVne7GASEWNVw4xBVFQR
fkSuf2fRrSBzda856ImYoYRz4/vb0fAiHWtuAU9lxOOvJCtvzYxsgE5Wj8+JiXlCT9a/agsI+0Cw
MjKQHJpp7HeadluPgdwqua/sASw+Ku4AU+D+WlIF9EyNA0pjNKKC+wpr3+xRMq7I0+WVWRkPzKDB
ETTCCAKW9RVupHHVgOAeL0/9CtkD4lOk0A3V7S3WHsFAstH2tnabzJsatKhoLTEBrFpMIEv1TnPL
2Y2aD8T8DD3f5JZmU1g5lD3EesKu24xZ/uR1eiByAyLj6T4G3fGOkUz/1qV6fkWIvZW8XDkIqPFi
zyCZPFPbLLaOWXeVNIEcicBkCJHrEUoYFiqAfzHZ4FGd4bt4kCwJGZmwhAkQCo0Mm3M/sbLDpGdP
UwEt6ri6tlF3vGxvPr2LnByIjf7fnqMvWhpk5ZaTkHCMSYoQEgoBrS/TQDiBmsUW+6CeNtzJygHE
+8oFpS6qS+csNjkSq7x1RsQiTmg1fvFweTxbn194K3BAOoWu4/N29zJe687ffB6FC/QGAXyC4v/b
rekWZV/rGj6fOzdeebfJZLH680++P5/FE98xIFxSTYzvZ1emsa/4/vLsrK22hUgXXSwo/p7RGanK
1gSCWjtqsrz1G+qGfGq+oPFqV7xy82q/DDe1AzQcbURGa67q1PDi7HiDh4SPqYABkSIY0i7obagi
mT8GNw4vD3FtBgFcmeV1Z5qW5XWVFgOhALfYuOmfhf7R27imNj6/vKaGKi8Gs8LnhZ4CtAUZ4vej
VfHWmhO9cHxw7Yv3CG3MtlfdYEXEqd2gAbL0YKu03bCyth7wrzMRAdSjznrXW5bg5SE1KzLzQzbt
h+poNke1xZWzamVu9EbpEyIOy7EYM1dO1pdmJJEYGC3nyoUYvD9qTYhi1pZ7nrNDS0/moMEY28wD
GHyJ0BAARI+aas2oUVaCxgC0PFrOZyiufqmB2fYzChq1Gg/ny9tt7UTN7YnAUIBG6oxxOk9JApTp
aAF5Lm8qwDRdiY4BS3xTvTYE0M94sTxk6rvM26LFX9uJANvNzWigvMN2f+sq0HiWKtokVqR33SeW
ezfplG/cxGs3HhJykBEAYQpeA4u9WEC0NmMus6KiOWoKatha2LEvlydwbdlmqClK53Nj+PLpCApW
wAK8EhinBFkF3xjyHzmkGHyzoMVvs0VzczawJIxLS99dtrw6Olzl2C+4985Kt0XZ2BY09KzIaMb+
q3Tr8dkF23YozWGrzX7V1CvOCvVoUDksbqVsosp0tIpEcVp+4G5+TA12HZdiI1O7uiX+mFnm8FHA
H2vJapjJD1URpO/us0SwieIQUHwuJK1Q4Hy75QzhNOVI8f2p/lCp6y7+5hpPf7EoHjDnOFDEPuM8
cKEp0pSorUZ9WT/bZDh6PP5Zde7/ZmbJezChzhUPNbVwj1ugQzZBBQRVSFC4K/ZuOYR50v6M6DWn
enKlM6p3EytcK5LAWdgMKSbuOzS4PG1rMfqpkcUTukH6musqAbIajG+mjxeodsydkuxU06WBngPG
M1ibyKu1bY0cHZ6F4EaEoMTCP0xNnM3wdBLp+U4jR5Z8EOlG4LBqAogdWMCFDkzU2y0nO8XJmOuA
L0/ZyxBXd1aW72yx1eyyZWa+yU4WiRpJzkAjSiKlgbg25YSHdp5rX4bJ6HaXl+pVQ2R5UaGfFxkc
uFRwGi+e7qOh55bFEjuCqArxe076fSN4E1SOnXU+T0R5m09K7cuiKkO3iWkgpTYGTdynONgKeOe0
TY+to+W7MTHszh90PTs03VhCuUtvrl1lVL6g7eBPTsevof/wUciS3uuiTvdtbsfHBN1Gez210OwF
TdQ8RTuJogbce01/UO4OCYrXrf6AWASkPsPQBQODgpCWmwCglvpXW9O1l1lUb6cx1dw2akQcjPoh
2ccEPcLInRt+Cs3KRzuGCLCA5HRIir69gkQp3+t9vJWvWnF7s0YQaMXRzAu2iPnvJ4unpWaSJg4A
gNLYgVFxS2pkJYrB59G1AH7mWTF04bzrQWbA3o12VDW3OoNC+E1TH3m+1UK8OgoELhTHCRHF8pmd
SqgWoOXUjjIroKMv9Y2X3soWBxXrjCRG7A/g7WKL91Uj0mpo7CiXd077NE1gXd8IjldNIPUzc2iB
EmJ5P6hE5uYY53bUsu/VYAeUQutw2jCyshzwdOgyeBXoOUNdQyJwbEjrEeCUvNCyct8AM46G9Eey
KW6yMp43phZTxhJGKm9gdpR4QUY/1EgwmPvL3mDNcSMdCeTgK93pMvzJhDeJzMGVWvbt7Zw6lmWc
7MB6cV/0LnhwbHejurSyzUCvivIZgJDggF5mQjvSJk2nESsCpu2b46g9UF7vT7a/MbGYNo8ncd9n
FsJGwwiVYT94o3GswWR8eerWIkcPhlyQz4GA7Oz2KdNRKzrHisYhf24NeT3V04HmBEB8BnbTpEv9
LN2C5K9OH3wbkqFk5nJdOINJA3FmD97EiOYPivt2tzF3K9+HjMUs5wspRATF85Y88WWZskG9T6UV
KYpuSJf7dcw3UkwrBwivhrl+6+L3o93rrYlyjKGvOyIggerej8Rs9cfOyuUulxrZkcGgG0/N1RGh
kgmQAh5nZ5QqQ9v0Y9ejr8qxxC427bDqN54pqwM6sTD/gpM5G8Dq6A0ZLHQsfihs79hp7KbuQPLU
FVsh8OpoCBrEUDGcqawW6w+tg26aQ+PI6f3K0XbxJlfRitPBvf+fhWUQn1KFHImJZ4kS8beEAu47
DvKzO8LLXT4/q4bQlg3gNaLts75YNCEMdRbHVjS08pcWG8x3J5Dz5ma9ZWmelEXEA3j3H0uLBZLo
NZ1MhR2nvbRiR54bgbkLOhHKYjdt6QauDgtbF75txnovOe5dp0TfzIRQmDTtM+TJd25eAFXublyn
ztpOMGZ1DHBFzHi5xTEi5lS3nA5m1I7gPlR6DoAxyW10ZzZdxFvbDouy032vmawHizfdJ1sflW8h
IAflVS1GP6ZOhSR2q7m3mkj5UfAsBYwi7vem3Y4vmTvSYBSNe2vJurmirlZ+Qhd8GhhJLB+xeOlN
PsHBQr7WDpRVsWPbx+BpAadvvjdjUtzEKYp4viMLJ3AYoce8but7W6uzGy+JWajS49R2VzUaMN0k
dLMQdACHZMzC0Qi4FoxJHBbUvRFJRT4gakMWOpd1qIP75oFBgicoNb2+Mdze/gg+leQ3AlV3Z3ui
2ddimPa1cvkeosQN+ij1IZADwtOOVjxAAOT8VqXDwRcpTN+UnRYS0ow7K3azPaDN/MFJteSYGW22
a3t9i7ZqzVvMCq0WmjCBciTztXLiLcDKKiq0F6GlAcDzhyoJC7ELL5+sVRMz8aqBVOssWP7WRBPX
jFg8tiMa75y8QjTN/Vz86OW3y3bWzhXoPv6zMwcXJ0NxZJ0w9E7YERNPTO5Ys5vkLhVDwEFOb8gW
6fytLNva6To1uZg9gCSssgRNQeQNe0AEIVsJos/Lo1qfPfD7z93ncz/p21FVNvJOo9cjitTxMOEV
ktPMOk6D+KKRbKNWtzjEaOZCKAyZG9R0IMEHf/7W1uSNVkzcnEe98XscGl/1L5cHs1iiMwOLJXKZ
ZguvLnkEDTKfgUDFb10j7HkbAVR302juHSKyaOi2AA9LpOW/hpFInmkx8G5evM3HGuLteaaxyHLZ
AekmH4rVh6bvod5eBlANSM3rLOFhm+8F4DXDxqW/CGv/sQ4lVbzYAao7izHglxp7zDOOIB193iGN
U/QxPVLtk8KL8PIMr5tCfmBWnERMu9guBRKvfQ+eq2igN9IM2jIskwOjob1V15+39skt9u+Y/jO0
LLcSh+uj4JJHsXXjGM+y7P1JL/08uTXJb6d8uDysZRfYmbnF/VLZEAS1C+wc5aGzREH5tPRJ8YQm
U936CWRsLo5DtYEmXRy9M5vm2+OQlCA6RQoBy2Y6h8q9NSvbb9oPtreR1Vk9dnir/7tmy8SyspjO
rKLiqHLuBve5Gn9enrytpZrtnzjGuVXKrUyMAxp9u04iIQYv4vReqDwNZCZlyGq5FRkuPOPZ3M1/
P7GZKM8tCqflkU2PbNjrWZBb4eVhbe6JhbsqKtLp6P2DjWm6L1weJoX9sbH4tSObMM9FJHX9AGjK
0RjVhu1VR4ZHI1A0gMqedVkiF1XqKbKMkVaAGq64haiwW0Qpe4xFv3fj76XacCGr8wnsH0qtAAOA
F+btfA45NRnPOY/cxNhDsO7bkIvQKONfl+d03gpnpxqFaFCEzF3Q+mLLQwqH9CCh4FEmJLTMvknn
fUn5f/bFiYHFOKRR9hNNUh61Wv55HKif0+T75TGsbvcTE4vt7mpiaPICJmwbESZ/cCcXRDSVX7Yf
DfFMxsq/bG/VTZzYW2x1kSK+bkrMWWV+LOJPbND8wdt3jblhZ3VtUGtHwzX6Bc8aYVnct1xC7D4S
XQCROVCLXx7H6hY7+f5i7TW9FQrdbjzq3CAZHiIb8cZlC2sjgObJHGAAa4RA7e0mbliObaccjIDT
XRmHUm/CyxbWxnBqYTGGDuIyLEWsHcVVF3gYCLHkAeDVy1bWLll0uoG9Gb11Jqrrb8cxddIRbaHh
ktULgOa6nRq+aEnjT8SCkOTVZWPrk/bH2PxjTjxpCe4AYTYwRnN3X/N7zd3Kwa9aAHcMAS8KxeNt
sSxtJUEG7FKEfcKD7qWPhr6/WfgTC4tlkTxr82q0efTJm56E83x5htYOIGQmAM6cy3FnKenY6SUD
PSKPGr/UjmoIQKE8brHCr3kV9DAiUzw3Np1hBCbS03pUBYt4/guo3mDgPJBgj0lx4osE4lcbaZzV
PYYXGUrZIJ0647r3qmTgzgB7Chsrrr5KA10Y7ktpkIOiXy5P4OoGAJ4daLWZv31ZlCsBsIBUx8ii
ynhpb7p3NgW++nwAnCAQDRPnfRJVjBb+LMXn6QCiwHYMJ4J8R8yDavh5eSBri4QXJmL8Wan8TGut
UmZtdjoiAjQeBw3UjoT2oShvZD0EiU7uGNvCIK/NHMCA6HZG/h0J6UW43Sm3r1A95VFZhL2fbdHt
LDlvX6cO+XB35pnE63mZ/vJKpKQgipJGQnV6qKrM3GVoG/bhYvudNQ5TKFEiQ81LfDasqfzaF3ru
Mxv0d9kEJdk86adgsFvjMDRi2Gml6/mF0aBdUqrhHvB+VMWSLPFBSPyToGAeQtxPhlo6Nn6jgR12
bvgNM61zv/QynjZ2+MJXIx8FHUEUtWfqVnAR6AsvWg1WG2t5N9x1yIMU+l1NvpKpCi7viEWg9mrk
nwQikl8gEZkX8MR7usKWXSZKdSdqTeJm08dgJt/PfBz14Zq1pfY5JSR5sGhe3RBNbgbCqzsEeGEA
OuAAkWh++wOkaDsbWsZppDF2NPWi9HEKtpLYi6n8d5v8MbKYynLMtGpCT3wE/1elaEhTzB+sv7iI
gMT8bySLi0g5NU9jPMMizS/c/fhOUop/xoBHEEWaf0VSzyq8bgRcI426nDbXemVLf5y0LVDI2l0x
c6cCbgkg3zlSXNWAKBVJGkEJ7lrPND/vi50ZK3+SWy1uq4viAuoFjL15DhV33CYZbGaLSCdSHUea
lQdexQ4aiSU/buzytV0GpjacJXQrU2R73+4yK3NomiEhFLEWfBb2hHOej451b5NiDHrmDq7vWsXo
50Pc7ZopbnxjbNwXTPUXXbVFoPekDJu86q8crSfYO/3k67a0fKZ79R3u3BqS60CqeW09vGS8TG94
XatrYhkz6TdP96TAE89zS3aIFdKjPhlqcl9l7Re9V+zGG8ELgxQP2bkZ+HF10oGH2xxYMDHXiXLE
NwEFeS2oQ8eHWi+mg211L0hFfVO6Sh8MtI/uBPADN8ql6a6NSZjbDp55Kv2uqyo5tJPojwbpJfgB
JtOn5vjYs1oce6szb0cHcLsW9Mz+lJG7oUrocSgh/tMOSHmiqZf7bZ990T31FWlKFvCkmMBT/ZyP
n9zpYxnZnt86h77nap/WXVBOxUylKoZwQL5P99NZsqVXQZnYQVwCwAD5gYP08hwtm011sICiCDNS
MOiJoTMPcEb32m3h7wCeHvYAIlR/4wrQQwU6BpS3UTdfnNKuzKYOEnMiQgMkYtM8mMjnst9w3WvB
yamR+R4+8apll5lNljARJaaOurYB3XJvN+UqLAZIXvVb0jXLHsBX34ACNhiygLwD//XCXtZirG3W
ikgAD+oXPB4ij2nlVUm9+KbE9g4MwP+BtTC9G6PT2WNToUUgkPo4fIgzTvdWJbLrEcmCQ5tk1kae
aO2ge8Dk4E2GHN8ZyJZayegprxLR6E1Bppch19FHnT5tnHHM6fJpDj0ivDZwxqFYPP+KkznPilgK
UuNpwwHpLfxcDp8QJP6AZnHp18DI3yd51x8M3DW3lBZbNI2LMc736KwljCAE6E4dmIa31nH4Ghea
Uu1dR4tj56jHGoxfwCtv9cSvOjL4MIxzBr0t7cjMTUnb0iwy1GcNlMwbk7gWIIJM7P8/v+x8y8Bo
bk8Mn1f8uhqvY3vv2Pte7iz+o+B/sS1A6Qr0NbJEoPRdTFkzlnqX9XkGooU4SpzkA1Vs16GCeXlf
rN1oUEcEZRQqbzj1ywMvSjRkem0WWejxoMX3oiUhK+291m1cMq+dtssdeGppcQqpLvLYhopKZNHk
XnQgCeg08wrIwcBWHPh1EaYNIFLNcLScaTd47R0zrc+UjYGl5LHN8lAbzHAYtu70xd589Q4QrkXn
BuB3KDItTgYz9SYe4iGLaucHIV+97pctf12e5DWHd2piEWCBL0tVUqgsytW3tnlMvHtT7uP0Icm8
jeXcGsxikrOEcGZWGIxNoIqTX7XjU+N1G1Hx+p7BhM0xENTqFuFCM/Fyyoomi3Qk0OOxD5y5tuRc
lZDxvDxxi/j737X5Y2kRf2tUr3lcwtLQET1A+bcOBJ+sazMWfB9buJ848KZ+InE76qrrN8yvrJuB
9yAQWOhEBcniYqDQwZOQ+8zTqLENCToqejvF4ioubLQH0s8F2VLBM87HOxM5oqdyxqycS1/ElgeN
hj4Z73hi+mivu6Hss+YYe9HceWWgxfmuYS8VlGWd6vdAUJvUr2X9w7Ue8XbwMY3oN+L3Bqj1Ly/D
ud9DTAgYMR7F87t4iXJBf4DGkiRWd4XxuU/ljlYvilt+7PyaGnItvYfL5s6nfW78naNR3IiAzC9c
3whRCk0jurqT/GHIv1f5F2hu+LmRhrrxvqovNtgbU7b+9mIC3LguqZrUXQqGN4/vPbFLJQCYzlOX
RJUKx2p/eWznNxTuejT+I9cEVWJILL41aGSayYTNprvc2os+ZBu3xurnEeiCv3HW/F6SUcpMWUrZ
2XRXJ1lYGr+t+PHy71/SVrzOGOAsaGZGMRKJi8XiZKVdITurqTuobxPoKTvmlaY+1+5d2u4bEuXk
VzZ8VHa7sQVXB/bH7BJkLidS2jIV0x0Ex6j3wDS2YeDcqYGLFHTLQKOh8+QMb9lDA45JkYv7tK0D
Ut1wHiP9e9Dq540JfL25316Eby0tfDSlqsObR4j7uIDEsmWk1d4e9O9WUrtPOVDOfjqV9KV2HXGV
Z5JcpYTKsLM09rWIp/q741SVX9v4efroNPuWChG1WPZ9rjfPeDPad2jWnYKJp+jKhlLRUxInP9PO
sbuAT3b8Y/J0BfD82OzdrOpeLO58El1pBrKhxSGBiuCn3BjFuEuEx+9rKCH95kPSN0eK58BNMWnV
k9bXVSA76u3dIXZveS6B/chzIEel1n5krvbMnNT7OELoY+dlpX7I1Ig0UVKk7G4AaeEBtV879euG
WIB0SOkGPXf7q76BeBK6UjU8NjvJ/MxMoJ4E1iGIdKb0KgXS8kokxNrLJu5ucjbKK2HYtZ9U/XRN
6JBckRL3gJhadtCwYXyQT9BdA5GBfZ9VZpi0ZhwZiOpRYMnzK5OA8zFpmyYwLZ54fmfr7stQ5No9
E7WqfHuw+++DO2TX+rR36+537NXfCOP+wLXjNItW8zIHwzOtbxq9/8i0lhyKsequBC3HHStz4reM
63jJVSroJWkDp47t+1me4a5DWfCLbXLtZ+kM456Pon8knqbdTB5kKZXVOl8rOhdqeJvf27WqD4Cy
CaywManAUDb7WneG+7HE/XiX2vznZNvxvpmQQQRale9zWTU702POHnz3ZeA58XCN+s+AOn4eHwfm
STxiubMzzWEAcsgcA6iJiiszExRfAQt4PZrfuxIaI1aspnCyoXeMwKwNtCKE8tMT1KuCVBvTB711
8qeprN2H1CzFB6aQyy5Re7opnMS4B87JPfC4zoEI6eqdNBL5ucq77qDczAEIeCoPThbbHwwr4QFv
WecbOrIMCtSJQadPaZChBuwbduZcZ3ZhfdOVpf02WsRRnsinEDIY5KrO0w4QX7048E7HZA+gXRb/
R9qX7TbOK90+kQDNw60k24njoZN0ku6+IdKT5oHiIEpPf5aycfDHsmCh9/6GqwAqkyySxapVa/l9
vkGyTtv4Q8O3nmbI2HSYuHdJY+w1S3Q7D+3qYUbwGteA8I8oGgIiM8/NnWtTBBWV76yc+2vHy+zY
tInWel1X5GfwqW5NaIFluyBRMQl+3T5evIUQAul+dIBBTXfie5mFs0izJaqoVXZWVuq+U8fLqzBT
DtsTyxXYA0hYCZv4G0/n4x0uEjccezOIW5d2ew+aslDKK7SYyR/INkYOD7Sj6iCPYorvra2HNfX4
RmTZGPYjH7+kld7/9Bk8xnSzLeO9GTHbNEGT2tvnGi+lnc/xss57t49yUbGYdtCl4IRbT6gY0Z1m
jmQriU1jZY79l0xoWgw1yzdQZqItwEFmZOIOiqWQfewGwt2Bykf8FLyst5Ub/AK6k2H7I+vqjVkQ
NQGxjgNFeqoLfAD/BHvShxFthIFPaWQVrnyGPEZ5BwUVd9MV/G/FrODB7hwLTwxd7KRbdYgCtC6N
qhIOocDfA8SDjpcIsSCQyDL+l2eGHeq57HeE6e0d1AzBElCy7FwZAmzsLKWPfT2sZfJn3vOf9zOa
3RCF4t4FYuAyatAwfi8YBD/RIG1DgbYJxILb2qQDZMm8FRzXzIM+jKEVwEXeEYz2V8oVQV4E1Yha
/smrnFg52rHr6y+JMqqI+CCeQWp0q9f+b7PRVsLthTseexZEnVNDD8ov89goa0rNkUZ6xikHxsR0
2Gr1sFZFXgguQZmJ5x6iI1R55rlOkyRt0Qxjejb72JJfCmczQkp+CHMR396Ji6P5ZGj6+6eMC8ly
bcTpCUPyjF6esK5WYtelUAw5OgAtUOABU9c8p1OnxtCkTEvP1BpP6ZC+lCAAukvz/u+Y9Y8khRRs
ah5poh9Y2v9pqXpZGeEUHc8iGSRZJrT4dOSgtnk5RE/J3BZ5Rk7e2ACWmbpVsGNgH3lxzMqCphh6
TV3OyjuZO0PMhEcPXVWiew788l+kovl3kqbG0bMcsilNdEyPbpu8NIZXxYGEB3RGoraE6MFdR/xx
iwviL/Ch9Ai1Cnaf8AQIWsiUl9vCofKpRmPoY9pyEhmsHA7osuqeoZejx27mqRjJbaRqx6BQ3wes
yiMZpPfY+lXyl3R+8zXREUndnpw5vug/2wjvl4kZHk/HeS6qMIjDBzNgJzt41rU7RGxhBs0QohUx
iF9S7a3rExw5K7nV2VPtP1bRhItMIoQUrjgMRYHOp8TX2aky2hhBh8TjuCujWkN6p3QgAONV6U6R
dOVZsLSrptTqpHiOgGrOv8Uqn0lgqbJzaYFnkqR1qBHzdfDoPqjLXZKSx5XZnVAFM9eDyAckPWET
7/M5YrxQIA+odQ9nRes1Bzfj6kCR4dr0jjA3Y+3ke8yCLnFWmsHZ4m7wgM5RbY8CM1lrHp+8/NZP
MS93QSGckRvSTc8qa6OmYvvAap9GS61gn2Z3wPTwwohREAKYAywAV6ejAFWfLJz07BlGhJsKlBMv
dEAJtl95fi8dXJ8Nzd4ntKDaUBl2ehbBWz7SsATo9PbqLVkAeTrQCT5ocK7KaAMNWrfxBVIVBmgP
HT1M16pns23wMVkTTAgthmC+Qbnuck2CMWhYrsMfRw0RpD+GlV2HnQZeHx8ngltGplqB2C1ZBCs+
QLNg2pla9i4tgrMWzwjWYnlK33vAw987jI4+boyaBqe0dXFz6iVLn0eOtp3b07l0EaCDClxxNpig
p0zVpe1ykIXuk9E6mQYddnlvmS+V5ehPngn+TRAA+DsX9ZaHFOcrFBhxpaYU4ifmaCR/b/+ShYVF
8RWYIiSUA1SPZtNu+IPVJ2KwTm0JqsGq2a9lkZcMoFfe1NFiA9JwY/r7p0vVpHVRJEPineqDgba+
8p+xtNhlnz4/X8ReUxmzNPfE5b4s71D9vD0/C0fFxfenPf7p5zfSLg3g/bwT8r+1/K0Ff9la9/Vc
EWZyfSAV4PXYYDjxgtkYAMKzjaHK3FPrlQVBE4zmsZBmoqYRWmw8uvESq3mc8o/QV8gA8UZltt1r
BBhH1iVPvpGEEzfHtpBe85hrhr6RKIS9F7QevlPoGpmgHpwS9oazBoWcLe5/7i7sHigLooUK/nw5
O0WQjz3EwthJQgwaIjbPAGX8vL0AMxNXkzNbAOLKvCzGwj153lNx33X/5j8YgQ5gH04BHfnLqc/+
cgR+DXgAsYVxEoWKm5wd8IB/uz2CmQtNJkAyM3GIIfcGcp7ZXh+sxgA9duWd/NQUYcC19FVPSY8H
mBQrpmaTNZkCoBOBBLS0kHqbh8ogK9B6hFUSKYYkqMIytcXPTENi5Z9HhNMLgmrohYHq+rwEJU0U
vPE2lEDyAHPUZJGQb6nx70+ojyfFFBNN6m1z58ookg5OPfQnoqxNab3YIt24+oGLNQ2y2T39MWuo
2KGpGp6AxrmZixkdJ70Oor+TYYj6vm0HbZN2bnHH/PS7ga0X//vsfTY3O3Jp4/HRBEHBCZLZITIC
sRqTje38vm3l+k2IOcPjbKIbR61sfp+aovaEqfv9SfY0tDN35w8n2+7DPH9nwHwGdgekXLG9bXTB
1RHa4QUK1wNh7lx+AgrhA6gYFYyqLlTmF7dD+5e1EjAvOTmaT4Enxp4C+HcWvWGbcYsBynayMy8c
X8kq8HppFJ8NzDasO1Bhw8f7k/6aqjy0tzYaC29P1LTGnyLQD5f7bGIa46drhXjlUJYjTCR3eg7G
2N/RSJCIWzk7lxwbIEVwe6KahJ7dWQqr1rlPGgErIxSxgx3U7t0tRABuD2VxtqbcFbDEgJPOxUzB
uS1YnxbylLJgi1pGOOAtYbt/bltZeJwBDwIxEH9KM0wUdJcz5nK/o4VRyRPYmJi/zaw+lEiMpoD0
PBTOTkHiJtndtrnkaJ9NzsLqTAPu10oaeRqOVrPp67v/7fOz1enxEKemj4ljySMfz8VafWTp5wOt
7oDoH2c00AKXM9b6jWmkohKn1uchOAGEtUZdu7T0eCcjZQLhHGzH6e+fvLhzfVQ+IT15Qgemmbhx
KX9U5bd/n6VgKr9NUET48WwzjoU32BMrwImFCNMjMOT/W4T3sRXBGA+YCxTUrlVyeU9YZXq6PFUm
Uu73RbDl9X/hSJ9NzC4Y0YE1JBeGPHG2l8PdmnL69TJMVT1kLPDvhB6fTVEr9cLPO1ecAt7sWw4m
bfYETN2/rgNkypCxgiEAaq7ufIX2B6PmSp1avkcpH9md29+f9u/liYjvuyhYgwQNn3dngzD6oRAC
6MWTLUks3b8CNZJ03BNbbkq7XCm6LhrzcD2CiWgibJn+/slx/dTWMj2p1Ckw6vtqOAYAMw56FkL1
OdTZfzFzeOZNHHIIlKE6f2msBcw1wFE/nJL31rrz/ZWJWzgZgTJGkykKvHgCIJy//L45WnVZdJo6
oR72xTIFqC39NgLH4pNMbFDWd8GLXRTPmkz23Opfbi/bgu/hbeFBOQIFMNTHZ4eYkl1iC0uIkzDM
Vyi3fkWrzB+LkZVBXp9lyPv+n5k5jst2O9Dvp7049ZX3Vx+6txGZotsjmTbhzAHxFgdRA/5HtD73
iQLi4jx3qDgl4w9u+VvkPGI5sLjX7Pi/sITc0MTEDfTgPPWWMJ9pht+KU2ENDx6VCfhAaQTmOisu
FVvJcsxRXDjfEEC7k0QbujFwF8wOaRKQFgJ9ip3apm+2sNSDEY12j72RgMW1N9VGuHpkF2eggfOw
8+tkn7tOi2prVzwPVYfKqJkFYdu646YRrh2C3obf356Rhf148Runtfm0H+2xMcpaSsiclvoG2jFj
WPb1fmzTL7ZRvw3gZ7ltb2mt0VOHBI81NSPM2ziQ/gNxQzewU0JN0KAn2p1J5QbtiUdeuiur/fHo
mjsWGJORb0f4cs3U0wmn1mnTspNh/hn7P5n2zbNe5PDF6B5EjXzyXi+0e6dD9pz+VtbK+3ZpZj8b
nzbWp5ntTE0LUkHZidUMRTOzf6de/6IKPYjG2r2z5FpH6bz1/sPfIIQNJCQeILhVpzzwJ4sKIupl
ZzEGIVKoDKD8aNxRK3Ni1Asg3K5E/tCWVn4WpgYIWuckUdABOuV0hohw9zgrK710PiG1glgbYsjX
zyBOy6qU6chPXY8eCdZq50KWf1S6hntb8qjPdmaxosompKKOwmNNjwa4XbRSi/IyjXj9z7rLEzIX
8TxClamINK8h+UnZ+oR0QOamWvJzQM4iLIo8/X17hyzOGyoDwFi6CzRJrmSjcgeDn3hAvwz1cOe1
apOxdIWPa470/vCWicJquvSBoZv367COW2lpWqi5QG9kA2H7cUMMYJEIB29sjag/TgCGiBKrLb/K
GuyHA+htYuBZDPQStE5ITaMI2xpBSSX0f4RNTj/OhYI2ACtg1wMJ3ixMAHhYcUixsFPtmeGkM2Al
e83cS+ft9mRPm3B2QgDJhJeNYaHBCnmoyy3DHJTAMwk7Un9T1R+jq1futqUY4cLCLEYY0CKd92UF
UKLatugCA00QuBcrgHefOwMdI/0r3u6ha65Rvy4cPxd2Z1FdVaFCX7mwy9pXaieRz8CGcceKp5y8
3p7DJUsgwICGLkg3JpTr5Rw6pK4DNh10TvHe6HGqoOD9h+ENPz7dNrS0WJ8MzVv0BMiFrHKYJLnN
A8kOayTla5+f+UKgszS3ITlwUoCB2IEEFmIt37XoDZ+HMPMGFD2qytKmS6E9DbjbvYaga7DYVvx1
NOsYngKd3Hw7eCtTt3CooKEA2wlS2NbEcHu5RqZDNAFkEjtZbTVsRGPzzcRTcUgs0v7zq86YOBgh
DYdwDmfYbBrROF8GjYHMdBAUB/A/3aXk0Dkrl+vSeD4bmc1jXfVmjb5ddiJ8DJPqjXnvGRqkbvvb
kmN/NjLbQq7H0KTvIzZK/ftkQlm4d7b54lhf7SD+3yxNrvnp5qaDI3lbYjhjGmdehJc2uLUSdsz5
yqm/5OOfhzTzA2mNwNTqI0reZHjQEweUV9bP22NZuI8v1n/6+6exqNKp0IaMWXPxFkrqn5llRCZA
eWs8HYtD8aB3gqQ7ci3zGq/JqZfSElupyCFclbiOHittbDa3R7PkA0jfoYURSOSpHHQ5mmrSu3Gz
KV4tq+BJdqjmdIXeAI1l+THParrncuzebhtdmsLPRmfenfZ5qkiNLWSUByBUUgugi4NWv9y2sjA0
9BlBCgNPcVSX59DxLgUXvo9WplM2NOOjOVJ1p5eNf++DOSqW/sAf80CsdTctBakTUziIQNF8ijmd
bSqpYycNBtxj1B5d9t557kOX9RtRoc7M5Y66MnbSI0nzIyEqXpUBWTg4fAt1bh1CB7is5l7TiADA
4Jx3J2bVYZ/YYaJezbX+3YWZhRH8h1sRZOLzGjMjhk4rWnWn1Aj2WQKIXNsdhNJDCQUyuRpiTD44
C2JAKfABMkcfAOqNlz5qZz2viiTvTl2VPzol0UMz73YyLd4dNkHbiwKKLtJ+qWQXdm4aqYrm29u+
tLAZpxwEehBQ+4Is2ywGkNBs7wbw56OYnf8I6PesF2vtllMcfzXK/zMxbz/AAwU0Ucyjp8K4Q171
mA9umNNnc4QOvcufbHvlZbzkKZAkn5YQLD1QqrmcVatER2li2/SU1e27K9SLFOxZUwjfbk/dwmbH
3puUcFAHcxGIXtoRyjG7kbv0ZED6s1LHSnwV/NHNvt82s7RCyK4gzAXqARnj2bEsA3QHeUlHT+QR
2sr+GqHd0iiQQZzCP0BIrlx+qEWPlaCYLW3T0wcp35kHWPjm9iAW1gRABoDn8AxDh+Q8o4LO9VYf
AIs7VaWzZxqLRsF3Y6FWzCy42sRuMkG0AIhx5ksPKHVR0zLRUUxTf9rU/k548JsL/wBqdhIOyOuE
Bv4U3R7ctdWpTI2iEYBwYPecv0UyjweDagf95IxDHo9i9GNqaqGb2HloFkk0ELRCG8Na9u3aMSaz
SMAjJ2NMkl6X/leqsadaXeqnFpyeL3JNX+1jsi737eX3ZzcoHpa4v1t8v0LhLXS1EWKLKeGxUOUp
aZB0quyd6PkvE5oleNG8d924bTUkaYyxjrSSkXg0nK0a/NMotDBITRCP2VAitO5yXz22MsBeMdmx
HKmMdUu86H37VSVJZCbtrvHlxjDpc1G3AE5JtMUlakOQh+PA8VvCfe0ab4+3NmgyG/5ad+5dMdGH
a1ZkcOOhkHKHm3MlAz4HneBti6YS8DhDOnniKpjXVQKQm+Zu0WPC27Q4j4Uv9n3DzGOtDHmXpKbx
lAEDK0M0FjRnCM/80jTePQ+gGXdDV+yIexx/9Kloyxhyl8UxIG4du63/qwNda9xzMazshmsH+fiZ
iBTAXodCwWwBNVs0HiCh7nHw0WnzLYlvuz1eB1cnu4sSEKCJyMmil96brtNPEaNHCwjLNsw51r5b
RTQDnWs+fGMgUraMfjNqkzwL+FIpQQ21trboMtw7nQUOSVrfg9HyHa0OIVMc0OSOPGqef6/s/K6u
u3t8Lm70AZIDTQQ6BIRu0OmJOJiRar8Q8aDwAO/85KxzXuzRTuiETmn/MQf/IWlMVLjN7otok0NV
Bo+06ZIH1XRHkTbIGmd04zboG8mzXW4N4m9iUSDaSc7iDto7YQvp6hBKHzvV+m91znPAidQpVXUf
FgbbaEb5YE7BR2ZRK+xTuwhFMLJ7mg2QRehtM5R+2W9UkFlxVhQxNFz++hCwUmjP8TMoSY5NlHKN
hp4ECQ04jbKwGDK+JcgX05Ck5XfluwdZ87fMCeK+9u/tlp4dgx2dPAd3ffrEeXqviH5v8+CBZE6U
5WwPutI39FjfT5S96B+KaSnikY1x0ZdbSNMdIeZxlzf0q0e6+9FJDmNabhvkpkb+vWmMGBT/G+lp
xzTzcS73wcbp2y91Mtw1g/fVcMlTmUrUjYNOj4vRPSSdPpGs9u/gs3hrrD5GvvTkVuaG9gEaXMpT
XfTpfaVJIM99tTFTeIJvbtLM+UmMca8nXER1kCdRPUJgSQ1lum2MBOS+WnYarRwZxz5/AmV/bHH7
p1Y73tYuhjYGVh+ELX39w0q8bk+zfOcK6HIin+W26P6xhrgQpb1zEkj5eRWaO0C1GaFNC2Bkn7xD
U6Lbl11gxB7VgSDx+tgH3jtE21kaiaT9oTiow1zirOBZF7YgCNAAVAYPGpJ180bCqm6MnhXSOdpa
8MNomrd0TZ3+o1x0eUy7n018ZC4+bUK8ZErOlHCOesD0E7HNBOSHvfk2aE09ROhRw9nkWLGhbwkS
2EN8lp15r2e5vumqv9B929VlLLQihLwlpVCNzpxjIxiqohZ1T5XeoX/HjWtrkJumomPcVXJ8LXKD
HYqhKna3j5TrYGTi/AZAxcJZi8fGLCWckVQHNMJQR9dtI6ZOLEN5BdzVSbpyNF6fXJeGZmEv8NKO
x60RQdt412h/UBlL/z3T8dkEYFKXh6NweqnhCa2O2RCN+deWbin/52TKpYnZAd/W6Dlsp+kqqs0o
d432Q18LD/3pZ165F1Lm4C0HnPeqTxntKi0BJNg5up1XAyc9djvTF881MJ1GakUBWpKsQBTxqI/9
NjAyc2u2I48hevjLZMOmtURMirTaJALsMlB5CIGVni7He6kVT5pbfxOqi9Gk1t+PqixxwibpIecF
GgQVp5uWobuxGOmLakDW5Gp51BHtu07bx17T0QTeP1Wj9agNNTjg7EPW98VRmbICh/nw5Ab1Rgp7
Z+ICEK39jRTlj6BK38qkckL0WBmR0XUIGgL1Xufyh2Pwg6m3x8E24ky2RyhT3ycQ9irSwAp9cNsM
PPuB4g1CGcc5ZCjubQcokKGD0zzwFAI2zP6qDw7uMhrZ0or0rtvaqUSiC9ixVBoP2Jp3WT4+G6Xl
hH0eHJCYfb69f67frzgLAASAbAJQoFfZ97T00caUSffocJngMqNtCEGkJ2FmT42ugUDeXXkDXYe+
E/QcNTpQYeOKMWcJj2IomkoWo3EMxhqMK2nqk/1QK/7cFwENE/QXY2elAz/WbGi2twfrTh+/dE2c
0ZAitZHgWcBU+ibKF54g/TEFaduBWh198Spe3QtOrUgiu7RDT136gpqm9oX2mvuzBPBqD4APSEgT
3dpnIFfYOxrzX9G/6xy6jBdbH+k8O3S8FE0+imZtiI687HmoS7UpEudn05nJsxgaSJ6aLUu+qFyX
T3jhOxunTEDSgBKM/mq2lv6LETAg2pLjGsY+AG/xCEQm+P++E93h26DxghefmDiABq1Gmo32Bw/y
WAebtfKB+ml21LSMxkgx87vBABmxFISDk8DIHgQDWbsyIXXPJBm+EuL2L7JucWIjDv5jmAz90vDM
KEO/LAlp6mpVFDRuAh1r2YFTVFk78ESv5VynE3O2GDggkBfC2Q2Cnzl4ssjtHq9kXx4txr91Zrqh
jox8asXgYo8qh27HnjxlqwzHCw4Istfp4aqD1uTqYekzT/MzM+uPDUA8IvvbZC8pvy9TlBHRBNE4
7ys+dz1KPJHhb8go4kE7ryTiveJLXwwD7o2NEGdZ3YMM3V4716+jBpSCpw4YNLji5J2DxKgnaZv4
9XDM6eNQn/8dfgjIiwPQkD0pQdpz8FMvs4JTHddGFfRVSAtbCw2RvOkuXePUWLjPAXSb2hhQ1Aa8
enZBgZW18lRiqaOhnn1zC6dT3kO/BkdbszI7hOAVRttPe8mzslBjxa60vvMp7e+83F79hajhYjiz
jI9GQZzb6DCkN3/xgABtpq6//W8mJtf4FM0p01dOYcJEEUSJOjI70vqV1tfrSwLLPz1hJ9D7dQcq
L2xicOhuHT2G462AQuc75RED0mBN3mthYdCc5MAOUtXmFb1Taygx8saQx8Lx5O+s0sddQdzsnOWW
uQENC/D2t2dv2SAy/njuTjfhNPRPs1c2TWeL1pVHMHaivbu4szGsGsgFooKVpM/CLAI8Bty2iZS0
Y/jTT/lkSndGe6hw0x0lc837UWTjrm5b+rtKA/VscT2PPNWjX/T2ABdOBvSOTNk6QBpwyM4GaBFV
CKqV8ujYHd10g65vpTdou9tWFvzcAbwTEmNTS+cV27FjdQJcna08Gn03fKFqKJDPSaCVJ6w1aMZH
kXl2b6DiiELNVFkAmmwWiRe6kaBJp5DHdJT5SVZ2ExqgxjkLl7IvECuxfhUDH4+e5ySnbhy19zyF
9A2ohnvAzar6Ox/9bE9wa29ako4Rg55cXEFe5imQAZ7jjUGQSNKL0KohYOdWjimihFflpoQSRqjK
FBwZioOLnDZ0q2Tpxz2Ejg+48EXUBlwPcXH2d6liv3hrS6AdNewZ0dDNoJqd0hVem7IF1bFVg/4R
9zR0EdWmS8H11/tFhihEQUQ4Ac9e7iRbWzmoXZRecJ9ZHCfvmJqxSTXnXtRdGrq5Xb6hp/iPobjz
J1CjG7GW8w23DbE3jZ5sspTTXV7T4qzXArxyArWSP0DBa8fS55BetIwcPCNux/pHnpO+XnH5JbeA
S4Da2QUG9Cqf1FaJOeroLjnaXCfHvmnYjwL0LgeDN2uaTAvRBNLqSLEBuO4hjzvz87EjrZXKoj8y
TdTb0YWqXUEkOVOtGDZgarI2hDcl9O9K8gfP0PS/GOlERgvuXWAjUG263NwFKzQgb7v+6BvDr06g
z9vNu9cqKdcA5wunyMWDdzZOYZSpBa4hdUxJiJ7dSVZJPg75Wdbb21t64WSE+ByqIVPv3wQZvhwR
2FpooJWWPPbjI8p2IOx8qO03Q/t928xSOIbgCFTj0IxEh9hsNw+5BhUqj8ij23gRSSDzWQ3VN08V
v3SQFk6cNK8jmDlWTsWlwfkoYUEHHUexMa8NpmWPLi7o1B95ClRGch6dH4lRRGO1xmV9ZQigXTxy
vAkogfTE/LACWDxwaU/zsx0cIK1C+LcaEBDv++1JXLLioscccEso4eBwvFwrA4JcXuE62VnKb6ro
wX4BqVXfA3ArW/HzRUs23okYDcDI8+XKi9ZGlYRk59yx9vDFnS0bSI83+9Jdkz+7urkwdZAGx1mP
RBj6HmYOKKQz9i74fs5D9eBt23ElqLk6m/B5qFSipQYEqNeJtsFsTVIBt3nutHpLveLrgIyky8YV
GMZHUe/iuprsQE0UJT8I8V7hcVSgIyWhoDEQWFVstSD1RQr5OSuORDyhYyznzy3YfVCWCXP1BNKh
FU+/Oi8+zAPzPwGhr4GxPm+Kius8O9Pem3LXz63SfghoROQEcpZoVLvtiYuzilfb/zc3i0ZBkAIp
WwfEL4XpgKgIUnLOt/Sf2yRmY5q5u26rvnIGmZ3rnoWetQ/Yyn5aGAW87kO+DbLaWLnL/ZSkwC3Y
PUaBzt4oqIyosl+r5v72VC34N4yAuhjgR+8aNasVXgr6Mh/t/uV34r6uYQUWFh64LBtVHDSNAZE+
2z7wO50ibMnPrY5kgIZa5EOd2PIdJANuDEHY/CkAT1l8e0yLEweZAB0dH1ND7mxl+spPxt7A8YB+
68j0aTQE92la/vsh5OmAi05Ae1xMc9yZ61CtVcmI9YeYpLAfa/Was4kzbmWFru4mXH6wMgFT8T9o
YC/dwK5Ss8wcrzjzD6Ser/Qtb0kQg8bpxce5HvbooIzsvHV2t6dxTl0AdCoso9vbN5Gpn37CpWWN
UmA60ZR9hujixtDsHWrYWygN/FAmu5dN+6dznGPhjrFN64Mp/t42f72KSCVA8gMgQvD+Adl3aR2E
YqUPFajmrD8yFZU8TP4ZRAJYzicL80p0beqV3bqwgKKu88Qprd9VYco1R1kcyEfCD0c8UsSzgXR5
QqzUSJqzUtv6txJ/XP/x9lRdb2I0a023E550EFSdQzqkCEo6dnV7tvOARXlvQ76y7ddaKRb8AWag
IAggE0AdV+8rS5l50Rlde9bL8kR0E8Rg6aYJXq38pc7tgz8acWq4YNBBDZD/s/g5YCRAk+AfPO4W
AB+96480N8YzYzK4Z7nGtqhss5Vi+bQWF/fkzMrs5tAmyuXKn0THyC4bgH8AAVU1+Bta3Tflzh55
iMvz9uJdBTMwiSwTcCzISKNNbeYeFBJTTmXW+tmTihxqPPjOlSJ5bAKfGQdWl684y6I9E6ktxDNg
Qpin0YKgZmPekfGsuiqL+tbZeHV1CNr8lwCn2O2xXbn+NLZPtmbTGTS1ZZEg1c/gfDz7FtvJTj25
o7H5b8zgitSB8jOvUPVam6A8j4PoXEInJoRebVQqvw5p168EFgtzB7IFEK+BSAV4nTnZLhTGQH9G
Bu1smYexfSu6k8XfWZ6uTNs1aBE9tjruFRDCIysEIPXl2WdRXlBgVLSz3phPnqXCsUDLxPhQO9BG
rEC0LI067jrlHFKNsDuJ0vnGlxDdvD2vV1fP9DNw8wBcDcnJK+YoTQ0NgBhg3RyFEerJJmk2MiOg
j3quCxmiNHjb3IK3wBxCBWO6dNCFcTnqwnE1cABg1Fm5z30QSb+INaraFRPz7sKAZppjQxcc8chJ
K76Z7o6t4fgmn54dIZ9HYRmXoyjRh40sV6+dy3Lb19uiWIk71oZgXn7fzxrs2Q6zJIsmBGIWPCNl
aPavt9diaekR1ABciXwGMk2zUdh6U2mV5pMzt36lfhkZAeSz7w3tIRhGvPfXqO6XJg15OwtXC0Tn
0Xh8Oag6T00rCUxy7sfvGfiyabfGF/4hRjxfl88mphF/ynwOmmyFmcNEi7Towa2s1wKdhz0In89a
2VZ3bFBBWPCm60LHGr+YQVKESgzvlnJiEIRGUBB/ajIXWnC+aFc2/NKaIhfrmyYEyhHjzfZ7Z+Wt
nRBCzuX40ICcSqEUHKwlbaaPzCcA5/10xwCXeSWmVnSlPbBB988DUg33X8mDtUaxgxrmbRvBDD0g
0yazGdAZZ1P5xnkokYKtJTiN2x6gGeYj2Vep9lebe8FW+lb/rXFps2HK8u4lsBOgjfW/o38ebMh5
8pshLIwNBrYZHUjcyKFBHsvKkfsGJvYmSuF3VDfFfVJLDRlLiVwkNz2503TW7IwKOzwB95YIfV24
oQ2SrXsQM+cxCq5ZOEzY5MI1DIgXtDQy7UwPiZP98KRrbJSQNbKijhszoG5KF2AhJnyod2c2Okgj
aqBDTH/qUZX2B9lESafSsB2DqNJLUP7miRYOSeOFvIMkFNhIzZOV2W5YmAYLW8NqIcSnukOfG9XB
7L3+TkdL4S4P3OaQ8aCKABnXjlqdfaO1B0xr46vqG5MKOV2VlU2MhPaAvu+h03Z0bPlGWrmz4UXa
fskTw7pD/6X3ViWptUPZ24oHkfF935FsXzduiX5Fje816GiGepUND8zT2TlNPUAKZAvAJ2jsdqCk
ek0zKKmQ3iObwfTqvT2y/K4InG4nKr3dBCmaIFJkd2IosrpA7bDyjN4iEkEJvIwQRWM+K5fHtYaL
mBTS2nSuVW97NMduuadBJM4HQ7BSSX9oeGrvMwuomUQYxZ0ySbtBqQCFiRQKPOD/CUCzrUzI2dpp
NLRKxQpNtmGqvOHQDp3AAon+QPyiCpXduzt91MVXX5uS3blHzp2Xk22PvNSZedBhd7I+C0tUO8CS
A7SErWv+1nbIySJQYGekAFodOD0Izuj6y+3T9OoZDKjBVPlAEQTIa8QPl2dP6QaUZX7ngobQiVLi
Q4J+2GkeOUiCUmZZrLYSLRwoMIg9Dq5YXKRzzKdh8ETxkbvnHKJMpTZ+tTX9qALn7+1xLZqZEljI
0KLyModq6u2Q411C3LNpUy3UDPObMC2+a0ynvbttafHwQlxggSRqwnzP7qMS5N6Sk/9H2pntum00
XfuKCHAeTklNe5Rkb9txTghP4TzPvPr/ofG9fySKELEdIAdJNsBSd1d3V1etWks3j0ioOoYPPLmT
kg2o6M9hI3+5b2vp7oMIe5JkJ1N20+kTmFpOpOe5R6tPTZuj9EmNoxdB7gH/mRmdRdFGiq2V7v3F
k5PyNrlGgPk3oWUeB4g7xbV7lP82Ubva3h/S2tdnQUOpWGMmZHxdz+h7AZSpNSuZzAUXZ74gV6Qh
gxHMXRwsYWyNWu8epSR+9BR/HxfhJrW0E1y3mS0E+opDLI2ItyjpFyodNPbMkhOm0YVjSznpaI3J
Lyjpt2UY/MGQqALTzD8VBm4A8gPpqqZVOveILJVTq+KzkaGpIP0stHrrC2ta4Qt7CR0a+FlBhfAW
nNdIacBywySTLFjIaXumjz3Swl08rqGr18zMwqAw7Fo4KUfrOBrHQC5soXsgLlt5OCw5w+VYZpF8
nSgdcBOMSMkx6x6S3Fb65xzMbbUCVF3aqheGfsMAL4K6vAnHvjUxpDT7zjh32Qc9gV3LV1D9+6fS
VtLoK3M3P+5GvRbKoBqw1lqfFCHc1/rw5HKZ3d+si2YQHoWlyAK1M0/n0ENFHBP31nEYnSw8AT4S
hIf7JpaO04mZDgZBKGlvaqLwq+SqOU70u57rtKJrg8Mys9ChGeC+oWml50EnVRoYOAD2IVMzjfVi
gVzon9PcQFVJAG7Y/RMQZyHjXrpbKyAWpBsDwN9/szgN/cKi7BZh4/pYtKpil2fw4+TnXvsbIS27
yw6+nNPUslbfWHTDi1FO++HCpt4Ry5YDNgs1caI0Ibz6rFug7PNkV8WF0/XqyitwcQFJhgHmIicH
VP7a4kDVXfR830XqdTeivuNpwMzdr2Hw4/5sLtoBVTzVIXCWObR5aGsvokCFKlalQ18IDUP+t2dV
O7de2clL5/l0e+CN1M7B3lwPSBLaCBCiax3zkn5Ccxs0a4Kxt/lL0hn0WQH34zaiPjDzRQr2sVK2
vX6Ef+eYFuo+MfW3outZJu1DFQ5boD2xPekEwMnq761Q+Xl/Mhc2NgUP4kBTpxp3o9UkRJ2nSUGi
H6UB3tek9TJnGBGcNAth3N43tXACY4puQlEnXrqpW0ZRJTYZObGjLnwZ+4PX8ZKI9EOAdsgq9cPi
sDiogE/Sjokq1PXSdWIRVdkg68cqrG3DVXYowe+6Yi0btWQGCroJqImkMPXyazPApqo8M31g2E11
rES5tRUaJnet6q/RAcKIzLdmxxaOohgTdQHEp3NXmaDh6Ip22rGEV/E8CEYDK7Ur2YFX0sHzqrWt
g7COQK3AL8ptoQfUtpB0toUy/5WIbfaFNpq+sOW6lA6wVUC4ryUlKHBJPReR1z0RVPY7ociCjR4m
SFjHXT7axIa1oyGmtOFX/RoiCRyJVLYfvTbrN/QspQ9d0eQPgR/rdmWVOoIonvXsFy5JQa2tHOBK
MJcEQlq8eoKlnGTXp2fFSwZHD4yItN2o7V259o9uVkco29feVkaXl1gwa7deMrZIaWvaB4Q29IcC
UK5dimq7yZEKsHUtS9EbbcYXL+y+pwm/wAwM77ED0+1UXImAtUXka9Q+eqRNGUoBadIh8Uprnxei
8lK3FWJERfvmdWK/7zPuNE8LzScTBNHe99zMoUmjf/LiqCb49egDCb3DqO5CYASZVDxpZGcCjoUm
3QY0+/M4NY3HnILYAcRGuw/B9zxJ+SgeB0MdzknZWW9UXOSnytPErSCIqR3KkWirvSI+Jnpv/Epd
BhSVyvjoA0zaxCibPCJQ87vzxHqLStSz6PGp9pM4584EseWgRS898G+jrUSN5zR50GxipU5B0Cue
zWMOqXizokfKU2gUridhIbWWNzFathvDHRuHzZM6UhbWG4newX+a3hD2qRvojqgE5mMCx81LW2jq
Izos3avegw7yoPN6Lko0Alw1FA5R20mfI1+scSyl7+2gNaVPaVy6K0fxwm1GxZHWD4BtoMznFcdO
M3M1qXT0kPxxm8afhOZX2+f0Q8C/033Pq7Ui8S1LCc/jS4OzK1vxES0TTE2jx+dYJl975Xvqvgb+
QVPOpDvtShyddg2qtXSaXNqcXdlEbZ7ZCNiklcZrNyW9ePru/hm8cKVByMuumyo7QARnJoKwgZlA
cw1in3rT8kB28/19C0uDoEsSVgr0mKfVuj4SI0+mGQh3PrbKT8lFsWtMQPKtdYz/Zm6fn4aod1Pz
m/olb/iZe7nhUgVzdoxSTdihkpUdyhySLaHJvvdNoz4h7qN8iVU9dAZ4zx0k08pNXIZA4CIj3zCC
6hwmtfn+cBziY/rdTNyUU3p2IWhdJKN/wPxqpp2JrVNwStee8/4phhUKIDhUB4o5z2gKTSyEXtVq
R6/4p/UQadpYxa/7Jpb85NLELLeR53Gt9BYmtOfKjFGEWsN/TW4wXz8qY/CFkoa67TboQrdBKjnW
KNxmX/XOHRG07gfbDcTPWlkRkYdrTbaLjglLmky+mXrxvOadR1qc9tHkMYXxDxg471lW9HCrRFCI
r0ze0mk1aTYSWJF+uIXJkEuO/HE0j54ZFhu/o5+raYsvKPTKjhgYP+ngSTYuiP6tWXQKvR1htK/T
cGLFghFwtFTvVW+0xKbKgcpNkAW7UhqF54BAkZoXpIntAFNskkTig2CGCvKeJUl6hORIYVq9kwWJ
9JDl9MyTrdSfPL3S91bQe1t6bNLPAdRlW10Qmp0K/3NSa7AHkeXdNGnGf/PiIi0a9cBeQeSSTO1J
SvbqllsFgLQI/ZlKKyjXQMtdXEG0bZawiNyfv5Xpm9Nc6L2sDLErmUej0+CDcr90bbEJdNmzAQzt
y6F1pBTtlPtGF90DIlNFRwXnFtaZKZle04+M0XZ4HvLsMxC7N0QNjRU7SztrIkz9n51p8BfvMssT
iz5FIu/YkRUYgsBWxzVV34UHEmSv/5qYpTpkK6ZDmiToEd4zOX6qNLxc/egTjv2nKfvd5X8xFIPe
qFQtGYpXfG50iejk06r4++8Qen5QXAxmXt8uUKeIiT3NY56RIgzSt1gXbFmtXpsq+Bml+kdGW8CC
oh4iJXgJQ9HWsnozaPlKBLLsH9wL4AcUwGnT3y8GK1QpQoN6ZR5bIXYEWh4TOt0hGdnen9PFwGNq
iuJ0R7uHVO+1Ha330ygWOvMoRu7GhVwJCVW7ldSDOihfS039WYf0k4/dAxp2KxmYpSESFRAdTLDM
GzrdWkyVFiWWaT0dAVZWfPPD/dEtWwDvC48UqIh5+CGX2ZhkVm4e9fRV7BLm8ENa/X3fxtIGI/aA
q4EghJasWQAiurXYEtwaR8T5/HZXeyuzdMsaSWh4aWC2gzXBykt0CslVFq+h8DUxG6gXDprxLEav
prttyPR11qFrUJPSXpr8pY9qu+l+3h/lop9c/orZJi8Suhr7kWGKySsCqXbom6gfbqMMoh7TSf1f
kgv/0T/3ra7MrTqrpUa9DNiKW+BoJNmxi/XPVWyuHCrLAwOwTfjGe/cGOVYkPvoHfmgcwz46FsXw
ZOYAFtQsR9nU/UsL4m88uz/WpfsjlM2VWf2N55ifNlPlCE7pKYM/3+W+IbqVJmXEx41SiE6NJo5j
jG71YDZqc9CLPHB000s/xcHgHiufNyt9WSnKIPBboBWIjlku/KhajxWI2nYTeK5/kFrZgLK87zbx
YCTb3JK/DUOpU0e2rG1j6SH6SqL4udU14CzA/nfRgCS3m6JXbncy4Ov7a6gsbkIKIwANAfJAfnZ9
wqRmBWbJN4yjHHFQNv/olZA+t50uHww5l3ZZmEROk8HmUIwZsXtdmrs8kTPe2oOFPwvJGWExYZ/4
TXvuYCShgDkatJJHgbYNqwZKosFNLJtChXvwCI84SHTxse/dci+RbXAAVgoOeIbikUe6+mwhPoQG
q2adXLfJtrlQKM+FRiE11ofis1WuHA+/L4z5EsMhDyxRp/vmBtLj1TWE/nFFMjYlH1FY38tB+mvU
ADLX2QejjqhPumfRrI+kPs6SUAJKU6BqHz1bjkfSIMpfiRg91ErY2oVaPPvmP34bAFRX1nbC4mYj
nUocPlGaybN1gqajGksCkGMApZ+iNVtdOdx3hWVP+NfC9Asu7rSgVtNBk3itiE2wSaJqIySwCqTv
LyNaOqSbTDos1DcgD833IRw3ZeNo5sWbjMrXaMgrJpYPjX9tzJ9EeSfJZdpoxjFrhMe40cmZ6uMv
Ez0Cu4/aoyqF274XHlPkbEd/jVdsKd66GKA1eyyptWolIZv82MN47yl/Gfo5I7MGl/n95VqzM0tq
jgU4PylmkAUS2GiP1K9ZsZHXKP2XXma/G0CQNWdZbqqmlQ99dJGax+ZzNoJ/obZd2IoGM+tKMLDo
31Onyf8ZmoZ74X2gw9GgAhl/HFVHYZ3MlYNu7fuzQMAv9QpqJL7/FzQDE/5l5Zmy9P2J4ZVXPi/K
G+FbNEbpbooy8yiVLpxFFnTVQvQHUSdtS+BiQGBRg525lqT2vuJF7NC02ojJB++vOv2DVeBVPDG9
TQVlfTojLlZByH3P11vFIFMu23oG44fQyu9utiVkmqh74CHndL/pXgcSU3HZSxhp08OowNqwRnS/
uBjQWE8U1tQy5iSlcuQHchJZPBO8bKdU31zPXFnupX0xxZMTbGZ62s8CLrEQIQjKfOvoiQdL/k4c
vQ2jR7UcD5G3cpwtncsXpn6fdhdr4sPmFVHlotrqvUhGaleNXSsf7x8mixNGlQ6UN2zMN6WLwhIR
bM8i62iIw4mS62mojfMfmDDgkqCwpZBtnDmvVemDJ2mtefRFEnOlPQZrhdXFQVxYkK+dNwpHIy49
Hkt54lSB/QfoX2vKZFL9o9x403Xvj00XJS55HBItffurDFBq2N+fo0WvQl6Itg96g24wKm4udZKe
uJgoaHSPYot7o4vFjZRkolOWjbw3ZNg+7xtd9C/T4Oydyt9gW6+nrdVqL1XiqRMYKsVWe8rap958
71OBrpLfT0l6+3nvzTtZhDwb2rYKldMgP8rlLy9dS9jcrP3MwMy74i5R6ijHgNht3Ed92N2fo8XP
T+J/CpCe206jVlenLu1MOVV18U+jtMcmizf3Tdys/TSCqevBIDDi0TE7escikXorl+STYbmHwdzk
onHI0k9DeRZEceX0uo2QfhsjTIElluh3DhTJWmj4xThRTrlcg9sP3xS/3+mhtQcdeJCa9hiqCAEC
VXGkXn+7P9DbJM5kXKN9YBK4Nm8Yj/u6imhqUpSTUkQlBBnqU+2bexTC7JCeoLGKNFuK8tweTOGr
3Gu67VvePvDC3k689s+mAjF38CxsvJsiiOw3jT8ahXLSo8cy56mFNGnufbeUeuO64wZRh42fvwTi
9/uzcLPrmARkTikrTakJclbXu07IEk0qpEE+JeaTPKJI/li1KxHiktNempiFVHlLwVHr0D4Us0/1
Sxyc7o9g7fOTQ1/cS2OT5oWCas/Jb/5SjL9WYp21r8/zKkUutTSWyCf5s9bXG91TNv/t589ucEVt
4mGoMZD0B10EZ+bJzn0L0/xevS2nJYbFE2JTuPduuAEk7lNViHW0J0MA3l0Ar2sN07ejiWhJFyZd
EfftLbqUJv5fbHjTVlokBj12oyyf0krb+OPAdhHBnW/vW1kaFQJOdISRMaDmNFuYxFOVIKcl84QI
m11KH0zzJUn/jqK3/2ZmtjzuQLldGTDTgj3W5A+K8do3kQ2N3cqsLZ27AMwgHpiAjWRCrt04q+XU
8INcPoW5sIH6ZJ81E582dCYZ+uW5u9a1uuTYk2oOaDMkxgmFr+1FXpZIVo7f9bLTwcOoctzdn7oV
C/NMfFKCBhkGUT5p7ce+/qStadYvf19TUSuHSAva+usRABINCi1V2DlpvUF08bUKwxVk621alb0D
SQM8uGTzaTCb2XDrvqqbopJOQ6Brb9AMeVsjy8RPcV92myzXo88wCut0kar5WysM3kOay4MTynCX
JkkgQRUTlJ/SQrRePOgdPt2f4CWXgXdpEp+nGYgW7usJKMdW8UD3SidfifaBlZgb2jxeZLfs7TBP
nsiRvTu0ZTq4LLmgJka+Gzp5IZGjodALnEZ7LHb1O5XR+SCfnzR6iW5J9s+ffWYCPkAofe7A1LAr
47sfrZ2FS1MGLorfD6vhbbtWYlg1GrmufBL6U5j9DTmRk1e1PaqPTdetnLtL/nlpS75eHlg+qlwX
PUbjOy4arXESrYTMy/HTxXBmMTNskP2QGoJ8Kk0QDcKQZS9CIbvMnSZvrXYQdxpyW4csHHK70hM4
PZVsrTC6NEzcAcADFSgaq2fpd70pwkHwB+0E19PBHwNkYd/u+/nkx/MLbGKiBlkxMXLNyRFkiX2e
KaN2ssh3qhm0oqdIWssG/M4w31ghu0QOmoehOUdwVr2BMpo5qiepS/VjnRqd3fu9qNmyMDY5nPnN
D6/NyRS44gjtDYSLQRc+RtpLp6gu1ZVYdR29SLRXzxLkypZbF3I3+FQLG36KkEMwUejJ1pQtUgW6
k6NdAqhXKRH2kjz1xGGh/xhEw6elp+XOHIYo2A29rv+Vi9TbvcQagLwNNJYqhfwhb0n0enJeTrpV
7qvF2Z03NAd5e6Hex4bY/PKHPEQ7JPgpa6X32U+ldKu1fepkuZLZJlrLTxx3kd2NWbeT+7G1LbbF
QXTD+Pv9xVtyj99JbWgVyarNn3VK3Bg1fJr6KawfTevx/Z2qnBkkWKCg4y5DM2W2Bejw7fpU7emf
4LFSVsIWfg1YG9fKyovDuDAz/f0iyoylTKkDDR8UC6dRN+1ad/uSj18OY3aWQ2keeanM9zX5uW1f
NfncqCunxRQRXTu4JJJLo4wKzHWKMq6HIAl93cVxop5iOLYfrAY5OX9odsOYuHZcm/1T0HfNpsy7
dysO0iMEnGZitAPkwlPr2nCs0eMYJYF2GqfmQX9rgHDh0H2vn10bmS3QGCeiApe8dkJiJUkcby0D
fesA19+fLZAZ5IniTt8X/2nLj1H18f7PvwVd/54kiusidpilWTym6XHBBIbaSQqgeqZAhfqD7ZYG
IXpVPyedspd7FQjS1EAptel3YZRXkgu3ETWWFXYTjJ6wOs45xOizEJqw09WTWOYPCk8GkCDJrkyT
j25Rb+8P93Y2kbYgbicFI6pkeGe+KIsQ/o+5oZ50dZcXH1195c15O5br78/uXiPrJlSVq5784Zl/
BO+Qyjsr2Py3Ucwc21dHVamnUSS6k35ojBWXXjoTfsMSyAZAb2DMBtGLYj+KGoOAToP0R51+AnF/
fwSLJn5jAwlylZsQMgkbqytwrNMw0qseyz2wunDYiPSl3Te0uCBwG9FKA9YTdqvrMwDqiQxtAgwh
0qJ+IM8X7NrODb+Nnue9gRRbI55cdDDYDDXY3PCxeVSSVTqU/0PJeeq+aS9K9/X+cNY+P/NfRQPP
YfZ8XpJs6UleA0stfv43GoVzmnTo7HGrjoOVTQD3U4cURHkI14COy9+HL4Mmeij15tV2WafXSDS4
NIfHTJgYLH/9wfSQdPjf9yf7F7dlJQ+pKNR8X7ON+MXK3luK4M6nQvD/Pz9zJhjS5K6c7vz2iznY
mriP+xV3XdoXSPZyOBHWEr5M74iLARCcVe44svVy8yGX9koe7Zt8DZW8tAqXRmarHLqDhnQDRvT0
qXCifiV1tTgGmbYM+F4oQOmzz+ep4fqmnmsnBZqB7LmSnUHdvn+d6TKGg0TUp9h8tg3EKk+rvjM1
3h8PxLTZn4xg6kKCVAUAmDm7E9ETqaJBz/WTmG6G4FOQvY698wcjIPkL+AtKHHB01wttGHDTSSrh
qRS27U6tzXLbdWV2uG9l6fQj8KG6wZ1H1mV2UfCGT7h4Le0keGNpC6r/0rf+XvQakBprpDiLtqjN
khwju02+73pESj+ooUL30UlozdKhcTJ5DCRgLmPc1h0NEb5yvj+4WzeWWJ6JpZ2vkmqc7ZUuiJQ4
HGvlVFcPgXlYu2Rv3ZjPk0yUIWSHGnnuBEgO+3C7ZeqpVzrHTM0N/A07C7Wq+6OYfGkeHV+YmYM1
AvAzlTnmRAxCXBv7QnOTk9JJ6Wewj/LJC1D6soe4Dh7GLB/+MdLe/3T/ByxOozqxdLJjWZbZulWJ
4JdhIignaA/EtHeQVNj8NwuzeKIVWp+MkaGc/LchOMTyw3/7/MzJ3fp/AwiR/utzCCXHlWhl8qSb
NbqYomkKL07lLJdCQxx1hZyl78TFDsmmPjuo34x2LU+0uBjEXvQxaPj1vFCYD1nkp7BVnzTru/ng
Syt4r4W8Ik5NEoZrDOzBDWVgm4Sk0ayYV6v81tSfC3Ib6r4lvaF7AFCHwRnMkQYHA5rRHKDtrtF9
+zV8f4aWXzHhajmYAJ3NEyvJgMx26bc8zH6kKsHlh/c7hCzBq0FJlyBsvqU8WKQSt0m1Uy+ehPCL
lK+4w9IikfyVKQIoXHLz2yfqKiOsuDxOHXlXu1qj/Jzux5m3gUQUiSHNKUYyZ+daVmgKiiKjewrI
7MTK9/Eg/G1pEN2oo10Adbo/WQvHnGKC22G6mDJ6iK59WyhTLZajwjp5hbvJ3X1q5rvOXdNSWJgy
por6wnSfEtrMrIhDrgomQP+TYrcFZYXu/dlAGE7U3+EAhBM8JK+HUfgQ9zQZcMyk+PxjKN7ePUmw
bE3vY7iZAEHMQpoa6KoSpUN6VlwSbMhW/W21KyYWZujKxCzmyJIk9LQOE9pO4AYoV3qxFo4wutx4
+05li9vWZrNOk5yqTkLDXvvgu4ajSqcgPpPed8Rxd3+21mzJ12sR94Eb0O+VnAV/i3ATOjHCN8N/
WUXtLOUurgY1O/mlrlMFqa6Tc5P9YEvZFR0kSoEylveom8nBi2F+bYfc6cPKhpXy3Zg3yEDIaAGJ
AJF228Od9MMgJF4FBFg75rbRrCzZ8vAuvj/zOlQLkyyvy+QsFjvN/SSbz1rxomWHhC549PpydasF
L+oa3mrBESf83sThg5AH0eH16vE4MXtdS5Kz3z3mW6NYeUMtOsdEMQ2zxfTInM6ji7sUKS8Fmrc0
OYfCS6vT6Za+hU1wEGEX69cwoktD0XmEA7JDShKalGtbJZ3JOZIdHAq9IzY0w9Bvfd/VF07PieJm
AjJMTLVzSsSypN8t6E02kt/bUv1SkjIR1K/vN8KzeCoPKLw+1dkwYrFsEddR4rPfOqHkRMFmXLvS
lsZxaWKayYtVyQOtHMJEi89NG9Nl9smsnkpKEPfHcftCgDviYhyzpQfUlaKCzTjceENLaEMLU7Uj
uL5vZcnBLq1Mv+JiKIWZ9LB3qfG5Gxoni35W0AZ68o9J2dFcWZjFHXppa/otF7bEwSpyIcAW3LcH
DxCkIEmbwkOuo81/+c2wq83mm+wVG88aTpPWycqMro11dkIYObIwaqjH56EKnIh0TVk/5+XeKw7q
Ghnz4uKBJkU8ajrw5s+hOChiX+5YvF6tbFN5LQ2nk3bv78nmTEU86n9m5rFbQsEDEjzMNL5sW2EB
ZeBKbX3R1TWCYBGykalOer1mgSz4iV/IzFn/d61EwKy+y+LKIbc4WRc2Zj6ogH+OaleKz6m/CQwn
pKQGv8DaBbEwEuTJZJNnGwXQGxI5pSoyr03i+AyFj2MYgCXHN8t/dy6EEPrCyOxk4KoQxbqP4nOW
vUbBz15+XG9rnEq1s4j3ysZsSVIymgAZCEfyeq/TOmbZxFmVtPMDx7CeTONrFf7B3YpJIHgi00d+
eBaQljHKOlGR42dUQrXmr8x9rL2nlCJlo3/Xja+1eBDEjbgmEDpdnrcj/dfsLDQKaVaHiAKzFfCn
EQ+nFNo78mB3zbaWd666Ft4veCJPCSLX6fnKDTK7OyLNiiTy7NFZjjecEUgQh6MDh+b9M3fhyXJl
ZeYktZkHlTvo0Zn8vTw8GOpD1X0rrXwThEgxj9/vW1v0e8q66CJQeL3hvm0NvSyyUIjOqfyPJH6S
stcuW6njrJmYrVPaZfSWZJjIyl0T/AiTrdj/uD+KRVe4GMVsZcDqVElssLF4chyk9G81/GxBjJm3
P7X0Sxw+pu7KobQ2ptkioZjehvQNx2cxM7Z5/q2qHlKxW7mRFo1AWwaKBiGbmwSDILXt4Jo9p6v2
BEd7S+kwNf5kIBc2ZgNJ4qqK6mbkdI2dNLfrbJOKK0HE0jB4qk7EIBNlwTyuS6UoMAFhROfe/4AA
aR597Nrd/fVf2pkSyQl606eOgHn7b90NciElTXS2BKcJHuTikLVHt38/dIq8r0SWBYgvL/x5vC1E
XgvGpY3O6GYW7SERP9wfxuJMXXx/dtVFVq7RQjh9v//S+l+F7JdZryBt10zMoix6WTqtC4eI1+om
bF6TYCO/u/mPfpvLWZoFUnpV1zHy1tF5rLYe/NYKTY3B2lm8MA5S/WgkoCbErTmvDSr6ICWgSYoz
Xac7aRA3uflUyGuAhCUrlF3omIcanp6W2c2W6I3uuVpVnKX6sZAOavEw+CsbcMF1CdB+IytQjqFl
7TqEagU6NaS8KnFd5NghG4Cftwx++sP+vm8t2kGqaoLpTzCs2cL7Qlf0qI2XZ9Uq7Xqw4LRqNkjI
25Xw131LS5Nmck9SiaEThO6s6xFRV00gYRHLc5FGmzz8FgC7r9M1hdQF3BzNnRdmZhMH2YVs+nXH
gKR844eho+uZ3QsQeynbaGgOiW/aXaHYQ/Hlv41vdmTCRt2NgzCW53iMnA4BdlW207VE/OIkwsQj
Q2g8ve6nG+/iNWQUmqdnI8sFid9jG3T7sf/klu+PR3lnTwyB4P4s8tjXRtS6ztHCqctz9lkUybqc
3WQNnDBNxixIm2RtqGCyRwkvZm4HbkSxegP37qLhwdLizaAUK/HFmonZeUO0pDSBhQkpkX+oXv9T
Bnv37iWn6mdRCucKA3Q687UxkJvEzP0C3b/4UFbJqzwUO9VcSxf9TkfPZuvKzsy14lgGbciL6hzH
0fAI0Pxn2RrGRoFD7jkyAukBsIrsgGIztoPWuTYNnOZLrRq/lFbUzgWUdofc79pPozfpJQgpxDaF
Gm473fgl5NAAKRbq56WIfrU6JvFDqXq/woak3qgKb3pRqE6lhKlT9ebnoG05Uw314yiGyl4oDOuQ
W4L7NiKu+2J6fvxZhSvH0StLtjttoMFlQPpOaQrI4wo0raVSDEiwNJaTQsd88PW03BV+2jmVZ6qH
AQa8XdpqvUNg4B1kPVegCYI7ubUC/y0Lo+phTGTR8TtJ/Wypcb0VksJ4A4dY8agRmy9tkTYOWunN
1vNLi79a4tEX8uLJlHLXqUzJ+2KJnr5R1aGLbJU2K8DV0796KHhus2DrwwFr1tEj/TSaXfpWcywz
NX2M4oKOW3jyUUGeGF96Wdg3olZtlVJonCGlgdWLC2sjNepaV/HCAc0OtEyawigdoCt4vRmlou6z
vPCzs5F9baNjNfZ2watpLVReMzM7nfs80PMo8bLpdk5ggopefMDua8Lvv/Noc0/mGUOsBFKRDTPb
94PveQJekp0TdTQOrhp1TkHZ2kmLNERzohf2oxYIG7lIAee2RWCbMkIQfaBLj7Ve1uewToKDUjfB
c1JAidf44vjU69BijG2hfIB0OXT6XFGdYBDBOypNuZG9OnYys+o/oc1q7dOgG225KFjJIv+W18Gv
tknDfddbzVYQzWTjFabnlJZWbBAKFp18oBpMlQgKeRSKHIknky3J3Vl168FO09K0q6T1V57O0yzM
Z+nyXJlugYtTXvfScLRS9nsR/kq9bYhmhCgVKEg8+NZaxLTwriSxOr1d6U+b8hzXtjwDdYkCDcKz
DIpEH86F8EWhyBsrykNoPUvhyt2ycCpTnKL3EIoJhUht5gC5pY4BBb/sHJZEmlLwCk3k9v6pvGwC
SIZF3pAQbTZ7yRjrumdE+bkrxnYXQBu5g+zM3PyBlUn2jqoHe3N+g4UlNGkAwbNz+RB6z0zVf/v8
7PYaKt/L+0Dg89q3Zyv9fv/rS7udsgqlSFDV06PletH9QBIasanys1fVGukzeFeKGo33zBWeyUGu
TNWSO+viROWN+AyRw2xBVK6YQOh8rGUhGZlDVHp2LRJVhI5Qr1WMlo3R3Exd19BvsjFqkCpVXMb5
OS0e4vgTpCq2h1q5ABdvZa6pli9Fm1z//1qbfPFipwpm75mCjrWuCFC1gNpO2NTmV7M4e/rHIvnq
iZXdJt/ur97SlqVyNL0/psWbI2wlv6uaurOys5qemrB9QObYdlXBqftD0O8TvXz/S/3yCprHg4Mr
G6M0uOm5Gr2tMDz3LiiNtebkyQnmZ97lPTfrNam9sm4EFADOfiU+qV740AnSS+GOq80gczuAIVS8
kLwWTU6QbV+vGJANTaxUKz/Bu7tprdpJ63qPcMLu/hrduOFkRpVQooaMAIX02bFKGsg11SgoTq6e
21FzNH1eWI/lQFXYeLtv6mYzYwosLHX/SdwbNsHZiHQK58jOFKfBhIVX5l2d+gKqOyh+xt75vq0b
15tsQd3BJgYaeKMLwv/38wB5m5NLBzU08gmkydSDdy3adsHKLTjtnSuP+G0LJ6fdTwcTMIuu4Xcv
WtWLipNZfxKLlPDgD9ZIU/41MNu8ox/S/+OGxamvBNS7n6Twq0pbVfErV/b3p23JGy4tzU5AIt9M
dEWmTfsYdZucx2i2c5uHsV9xhUU7k+o5Hm5N4JlrVyjcdki8wS9OnlJSwO7EQxC7dDanp1GVn6zR
X7G36HrwpqFLSXfVDeOGoPuxmLWMy1d+pOIPSczsuvkueT/uT9+N1/HenSCWUCFOibz5jV7U9DRo
VBJOI7JlRirZ4nio3Phj5zZ7PxaewlUuLGAzc+/DpoEUOlER5HDELNdTifDqMOaM7ySHvbSTSl1y
sopETKYbyb5oPX0rxKnn+I2bPriDQYw5lNkXM3Hbpy7swo3QjNajr1jBTk28cdNCSgZHm1o5ihWH
O96itVOKLX+1WkfvU2OjVvEXeNEhS/DhKws9s7XDQFAA7IfyxxYBiW01VrVtumW3bdUOokadOkNf
S/D+9YO0H/RWt8faT5+HURC2chA0r3WIxHksxsI2zLTjUNey4+PoebSrpJj3UG2X8cesf5a66EOZ
GQ9ffOiq9AfTKJz4g/AgxN1ZF+SHoJXjreIb4zYfIezhJCIr0NGK08ha4gRiTqGFrb2JfH4vqlbh
Bpkp1zHjrLH7iuaJMB9QNJBjyfGTDKlowVT24QDVeDt2qIgI9QYWNn2TWFW+q9qxYUT0ygd1qTkF
eJu9HHpvUTrqu0AYTSerK8grGrdzROn/UfdlzXHjWNZ/paPeWcMd5MR0P3DJlGQtqd3WC0K2Ze4A
SQBc8Ou/Q1dVO0VlKT+7Yx4mOjqi3bIJYbsA7j1L9kJkPSXdzOoU7j7IIzeOETcqp5EsaL8xBgBW
7Ak/8JRRJiJfpJmc3onggdWDetHUJ9wMX+BqB7PMZnY3ztSiMBa4+elY+u2mz6ibOJVjRx1VKipq
a962Y91vTHfOo9wu7HjyUEQzB6B+ja7wooDp+qRVmkLECj2ESq4dV35dJwy/8ke4H+VnqhmKqFeh
2hSOA4dLi+QZfOL1o2kWJaRroIK7FaHsURHxhw+hyFtsLd+JylK7J+XcixR1N7jJ8bosdqJzvsyT
Z34KpCdPO7jb4H2MnP0ELeST9/fhd7zvq5AMJ1MLYR9kIuwMoMNfbwpN65YOoCjtctGfe4u6fx5e
t8Mn4fnn0BaNSm5ct77zgZSXLdkiZ7GVVN7M3dY0oXMx1mlTOFEDBUJi0IumD5NS4AEI3w6Wj1hC
RaShFD+WGXzpzCiYPqnm62iZ0ehOsUZ4YWftkKUKAtG4G2TVZTZ6CHB15NK7rBtS2l3ZuRe5Ylvg
xdS63o01iSND8CbCLiOAmgVScD4Ss2uPDjbXRa/Lie1E+9WRMm6g8Eb15yy/NI7Sb99ciVZtrc4n
IrMOS2NkO4DJbWBrZmyJ+aep9qtGVkdTbrgghnI0IrxHUt8K8unImnkbR18N2HKE7N2QTWkVCHP4
PvJXkSqew2Nn3jIKb9bk3owsM7bXgJ83gtogiu5yBCUNsmzyfgfenHGrAVqtec+t3IwM6MDU45Jw
A2sKv78T3pF1dWyuV5c4SIX7vZqxsxShcbs4QJhmIowj774jrXx/zuyNVcv06DcG+lJ1sehuhu6B
ukdubUeG6zueZ68JR3pIK2o00X2zgqji54Y6rhl4rJFVtiogFffqGXNe06hwNlZxVfex/9MCOq9n
/k16t4EPTjgqtkOOzyshCQunsCNPq7do8VUbq3nvQljl5pBJB7fVhJquayDPiiiLEzNw0sAXQ4R6
CmSJiAlXpcnwElPi8OWsrlMmxHNXNV+sPPiIZPqxwLC0/GZfwbcB+A07QHJ7te6ZNYewMxCYyIbc
Z/3OIWM6uZ9wvxgKNw7LPHbGIyn7g8sTLlmIqygKvLm+zkq3tsgqtvMha2xvwJatX97fzN/nbNUr
lGmBt4EYBWg765IwkNGBtCe/2pG5Ow3kBzvbjNk5cjkxA0KSs43oP3r9/VieN+qDP6nL99s/FKyg
8GWCLr0QXtZZIx5A1mEQdrOjZKecIhog3vyftbCaNlVNSEMMugEVPOl1DKOU/+z7qwWLex6Fiiu+
b5ZDorURWXz7fguHNvfeGK3FZaaAS7hBmM0us89y1BG6HI4+ppOApn8ktB9ab/strZ5LYnaGyUHt
G8QgnXLbT12Px7V9DLBxuENIORDcHSDlvjqhSjPovMF3mp0Sm264zryTErR8/0goOdgK8qpAqkFh
D5CH1+egqRpZGRmpd6WPGy9/hs08N7+q+eb92Tm4gr/rGGODIsO2Cr0zYaOsAI/e6Y9GGQ/Trywv
BAC89gLwQL+7K+8dHy7NhNAAXe5UdluyS0TPIw0cmvP9K+xqMkx3tPqQSlwXwu0YpJDqMPsjC/hg
E9DkAhEAlnFvEjLIftuU5RbbjXkc8NiYYM3yCyvXAgQIF1AkAd/kYRq3DVoS4rqQ0UvdXLeQ6rd/
NlO/nEx7TawCCdyWZ6iCLnf9IqlQ3zoGrD04SlipyD4D4PgmvdNwnSs3zNgOUkvw7WsjF/aEFv9p
cM7SDWBCEGwh/fJGGkN2rqqIUbId0EZpO506Pjuy8exDO2+/idWWECrD6akKtkPuDYbZvT+fBsJ1
o96WCm4seBg6M7sfGfaL1O14UflTc+LNo0jsEo7dwVwGkbbyJ1KxMNIe0kOdyFF6qrMabixWG8/d
VKTIR/gpGVE6nQI6J2R04Xsf4K1ELTib/fwm3+/RKvkxgZdZoHW24z3mRlwp8bMI4e+zgqwepDFQ
mV2L20LQvZ4qEjS70nuWcwUh4FPTro9MzKFQBUv5vxpZ33YHVAhB9UYjcIe0It8ADydzh19qJPRB
gliEktaetaxXuE/wnCEjOkRXJni470/FEo9WFxas3x/fX23DklJZtgJ3IryOM7adgg1NRnVmfXq/
mcNj9aOZ1bFuOnTkKkM3VPOZlude+O3971vLJninH8Eqv88qPnazAO+qovwDyINJ5epUO+VN01mJ
N9UppLvOKgrfPFtPae4jD+by9P1f4mDI+TGW6/QocZRUtAX7t+6u/LyMZno/wvbo/UYOjiRQ76gt
oNAAuZXX5zDNgAGafcYgT4HsHhIRjvfTNpDL7tlrYglI+4dkXdkIzT3bmUhuTZOKKDlDjDvSkYOj
tdfK6qQkZT7IdkBHoCMSQysmHopwm02b/2y4VuvbzmaP2nmL4dIJLi5jeWR/HgzOe71YLexQ91JQ
n7Mdmx6rsEbq9Czkd1V+ZP8caWYNPGRBg8hO0I0KqaCJ25HOILxof56cX3hB7M39mhmLKoPRjS76
0zsUs1Gcd9r48v6UHJn4tZlpQQFFES360lttOlS4rvawayiDIyXuw838eGA6r1dxg2Yae8QD0+IX
Gvzo2r6ziiP1qsPT8qONZbPu7RS/GqVDdcd2g704Ul4YBoHT6Jy64zEcxeFt/6Ol1bYvpJ/BDxC9
ofpTaRqPUiOn+/68HGti6exeZzIS9rOh0ASf9bj4rN5ITk7eb+PwpPx4gi9hfL8NU8Pd28KmF006
fc37jTwmy3FoSuCJB+ES8OPfAk4omzJe2VjAlbWl8Iu1i8uQpVn901Q4BEkbdGIHfscwA1g/tdtw
zEKfBegJqiZKNbH0B+j1nbc/rVK8amgVwTrXkMprfUQw87wnImZzdiSGHZr4/a6sYtg0IxExcrQQ
emcwLaz9X9iJe99fv7hpb442g3LQTpIvpv3odB/64ci6WgZhffzvN7F6ndqF1bQoRmF78M3QIKvV
hecC8V4Zn/DKjDv19f11fHDIwK5FcdJ2PHjvvF7HGrWLgaA2txuGRw/ayC47ovNw6F6GmyVEFgJc
z2AB9bqBcJBG0YQN3zELuBkP3lfP+VAlKvzMgKZ5vzMHBw81XcD/IKQKStXrtsbRCqrSw4PSJh/g
AucVkfGcbZ1nCDG/39DBUdtraPn53u53irIdSxsNBX2E+9F0zJL7YEd8aM8vIIK30CxUZzodcr/Z
Qaw0oU4W1+2Osc8zGWNjPDHyh1/oDlQXAAUC1gOQj9fdQc26sjgLkd9BvS+7J/WRRXZwDex9f7XI
qsZ3CsqW+yQqV0aMK9IUbqruqj2miH0oKsPy5d8dWS02V4EVWnjoCC/miGc3psEifgx1eKyRZfL2
Jt8ugtAAHrzZ9XN/Dy+Fy3r2Ygtq4u9PyhKs3kQCUFwXX2BkYd/cj20OLKPTIHc/l5sKZVb+1dTN
piMcKvyw1fBYOlf0SKMHD529Rlczlftl39vDklkOoRvYJHOWtA5LPEck7/fu4CCCt+EA2wqf9nXN
oA/DgQ7LCpfWpSdQFNwW6sgmPdgXUDaQ41u8f9cH2+RKLlvTanYMhQEanvedjIrmKgju3u/Kstnf
TNReO6v1AKM43JT43OxaI36s2iMDdfjrIJx4iyPMG3t5M5upCjKFr3fW+eTOd0YwH7kqH5wLaCz8
1cRq0scCsLUul3j/f7TzW0+el/6RqTjWwmpfmsPcebpFC1V23UCzTp0Hx5zIDzeBXgB0BVGXNQ5F
kbJwuTE0uyH8bJYPIxDr8vFXJvpHE8tU7W18OJsA92mNzW60zqrmuR2OJHsO7XgwSVzTDwECQDnp
9feN3KxhYoh76yzNU1+M0azDJLQeZu8bH6FNdOmpX3n17Te5OjGRQjZkCYu2XZF154OsEh/WYtCq
Peun8v790Ts0QYs5NnwYoGMGAZjXvcu4JUHG0LicFYCWdM+OcOAK/gu7BQQtE5gk4O6gkfi6kcAR
sy84hjAA4ths/dMsYMduGYd25KKIBLwdeG3u+kbjZ0pVNe3qXRXZensUbXfo8y5kg2D/tHgFr+O+
bGDzJVGth+7Wnaeu7COb/dDnl4wLhMRhp4kL2esRGppgAJIf+0TUUTNF1bG6wbHvr4KJMbV1WWeI
hl69CVgEuND7y2j9ffD/fdxTF+My6MHCHO31749bpCVyf5QXEKmLSPCZD8eI8etzY93Cak84JeQc
rXaSF9V4YraXfnjfn1fHvCesA/3AYwuoe0wCDNjWUtSTEc6hMxbyohutK7vNNjPN7iyHbevquclu
g7zc1eGSubbODOPBcz4B7pVHCh6g74/nm4Qjugt/K8R+aCujErMWoagLwa2JBOqCduF1Y4bPksE2
ryqoG6mq3Jq2fzq57gk0obakMz87eZVHnvbVkQzEOvh9/zVQyobaD34fhPDX8xqIsAOEB7+GlQ2b
kITbQbh5IufxfmpzQJcqlP0Dr8kjRwdHLeiXV9X+EY7NsJDEQ4Bc3dAB4P914xlkrcH6VP2FBlZ5
SwfVnBHBIKETzDEp6NbwjQfI9wYX7SzOaOk99c7w4mb9V2tS90MGRFMR0lszKAAwtxvzklqy3/So
z6Z0Hm9qeEklNTT1gdTTSV8YpznM3fNp2nCiz5xQX+I4i4mgSa1gxUYntlW+XP6HjODt+gF+rzyC
08sLiKnn3mCVCQh7ZRxkxUa33rYA0HKoUHoSXbYxS/M0tHFUmOq2sUkeG6T+nFmqSt5fNm+XLy4j
uFkBQgvvKnDGX49YqKh2Al33F+Khyc6c7A+Ew399mf47e+G7P8Ze/Ot/8OcvEIvsiyyXqz/+66L4
0nPBv8n/Wf7Zv//a63/0r6cX1hds/Vde/Qt8+M+Gk2f5/OoPKZOFnK/VSz/fvAhVy+9fx6+4/M3/
3x/+4+X7V+7m9uWfv33hisnla1nB2W9//uj06z9/A8Z9b4iX7//5w8vnBv8OY/LMvr75By/PQv7z
N9v9HVQgqLfDlhcKISjQ/faP8WX5iYWf4HWNYnaA+pCPTPpv/2C8l/k/f/Pc30HmB3bChFUefLcX
fxvB1fIjN/wdbwrQv6GGD8Aw/tJvf3X81dz8mKt/MFwxecGkQJtLTeLH9oF4CaIHIjKQzeCjQphu
tXdN3B97E4ZgsaFbrVPwoky5Ka2M0YhlBiGA5QjgrGGBEO50l/upU1XOtLWV3R+jG72+ZXz/VYB7
BljBRWT1cM14vS4Htxs7AVxmrOp+RraMACHT9zdzkB1jUB9raXWnFTwzWpaBZclCS2w7c+ij0s7z
m7InP/cU/KNTCFFLdFqUvdbEoJpYcyUay4yRqQu3egAYdLLcNgkLQEVZPqgEYBmVIMcTfjCCkH7a
W4h/zvf+/B7q6X7zqzHVrhIlCCLgk8Ke6cpxQOBsMjXcEEcegzW8Pnv/7ClIE7CzQvYDJfvX08cn
0VOPYyWFRhWcc+JwK/aDyrAThi1gRETkvbF5v3vLRK1WL0h2BEZauNIBw7XqnmfoCr7b6F5ZVSgz
G50xprZh5DEuksalUZl2RPNCn7zf6nd3qXWz0LTD0Y+HHbbQKoLOGbDYlSqsuLEHAOItpc6zXGn4
QsDzm264M1En7gmzUfYLAAF2Q1qbp8g5BMPTrM3GP/EykLvSxoQGTcIZ027kcSRyExAtc/Oi7Zcz
wZhziCSRsm5J/H4HDq2KcGHtQDsVxhZrd+W6YnyAnYcVE7eCahCvaHUCl6ZxihxH8SNLEFSgt7OE
sxdDhSWOoOWsZmnWbjgxcBljbmh4tQiUs0PElaK4hl8qtAoclbcU9IHaqOMxs8k58Tp7iGTrtVlU
aOoTcM44sPDtJHK4l+WyPbcMKM8nI5FwUlbw0ZInA1YKS7peunlcajndzXkPfXuMOb8fJjI197pw
izwO8SIHQRvWQkFEUCwfTihtu292y5CrBX8UZbS8qaYEyciBeQlZHAVmlKQAvW1xuT0xBtrzJABz
p01g8s2KHWgF7njSdgHAMKzvQDswWKWfGMeFetOUIJZc9IHq8xhwZ+O29wb3s2q8vN1Qh2kvERUF
ccLpxjExaQszs1AbwRcrMxmL3M7qoX0UdAGA3sGw7YmCs6LEPbqL8F+AL3wjlyq17dGokklZ1Udp
diGAdw2VUdi7LeiBOGUuxmHg117Vec125oojrsNh/j6UbTbFXlHbV6QX3ScMkwfm/Girr7jukXmj
3Kzokwao+MWWKfNeRjeHbuRoDbSKh7oWX3x3Jo9Fo/yPwEhPVsTb0j9rPam/CLuEHMHiPfPRA7Ph
si/H7MWa7fF64D1B+bCj1VPlBBzON0xr0IyzWV7LCvLICSQrvYdZhBTEeO7Pt2XPuIpbcPBvwfzI
shSPxOE2qNrgRhMUcKN6sGdYHpWBdCMBV/mT1uOQ3LHrBpSG0Qx0CIk2IYOI9aQLIyMkMK/GoJAv
PptoudWVUXyTpWsVSeka1blLu0bCFqkKAQGEs9Fw5WXCPuvKYmyjBkHqBiclqVMf9AiiIo43oX6Y
aGYOW9+YXP8sZ9x1z4pgsKmIdDMOUA50gvKe0d4muAC6cCBm5VihYMNJfy8WFaSIwOywPYGUkOud
uqrx+YYMAuLJbpAvVktF6SknYrxbONKlKwr7cmQN6oquJTIaub3nO2nfdNN1ZprMjgUOGMjkIpA5
sUUdf0qaiddf8A4oplT3JbiqfW6WeKrMg3xqx0J1G8MwwAnHe9+bT2YBqnpcuqQMUVkk8t7BATbH
oTMXTqzlAGarLnRFgOIl4rnuaGadd67nRmNbMTcadDnW8RDaxmXW5NQ7sfMOkr29n/lACOm29xNm
t/a4dQelp03QtNJPOhQzg0gGM2xXohKvCfbBGz2vvOcdLlGRNAYYGMGJvgu3czUF8wUl82hc2ICW
z48TSmVDCktNr9u0TE7TCxV5OZ1mY47/RISMPrQMbDLVn21sMmB8x1pcQv6gUQ/Cp/lwZUv4Xl+Z
/ehN0GRWHDxNlDyTgmbKvG47w3n0TAmqvPZn3m8NMzPiqSkYy2OOxUpiWfaADdtm2MtLLIHw0Wxn
5DLc2aBhRI0WJva2RUN9KvK8r2IV6uJG+3SqE4fk7i2z7NyN7LFwcP1vQ/NisAUsLvJqYQdKGDuU
Ee9CQ534qCbO6WCZiCAImtyzHj3DyXekzcbPlqf08JE2bUFkVDFKuyfu+72WMR9VxcyL3B66xeXL
6r3mA3VoB5dcv/AHEg+D9BmP2r6zWysymUXcq6YyFNQzQlMAMJX2WQGW3Ck1GnNIiqzwIU7hKVhw
TZrgBGSe20ZO7tvjha2qptmObotFCBqVgXpImakgHq1J3nWwfMjxNLUgEV5DWkpCvgpfjlwyVY+z
Z4JcZM3tgi2Uyvc3g6OyLadT1Vy4oq3sEzFLwW+VNzcc+4j5D5Xyhzt/YOG5YfX5BXIQGtSsyqIE
gDM3+8B7NW3yys8XG9QqnkyBcdVDey+4Q2/dfBp4BIqNl4za8lVUTw17pnlNN9PYWdE8svkGLCVx
D0FOfj6EEP7wx2B4oAZEGYMsowklftrbQqajMV3UeTddlmX9zF0K+k5H/T5lY6sTIXsdSVEXKZD3
8GywRxIZNLOTXBpkjLK+qe/EokECNpdlfpgzkXZVUKVm20V6LD9lpZ8lrlMHZqRy6Z3wRhUbA0n5
j5UKjUiTDMI50itOitY7b8KQXhR6omnhsI03oF4/Tqb/wVjMFScO7QAEoOrMVzSL9axvwfJLAkYm
VHiLGfiB1vTTMmyq1HGHdIAEyRwSPJTdwcPaCDK87fNBbIqqzjfA7J9Q0j12OucIRe0UPItGBBvC
6+YE7y51WvW0/hRO9nQycnfYNhKBa5q8YBtmNaIKsfSctu70hYX8saoo5GZ4nkI0B0eA3VZxFVD4
lhFvKi9ATmqjgjjiQyVax4TIAn1yRzz/Gz7yMFIBoZ9xnTlljkFPKmZ/CcbWq2KjsZ66ClUsORc4
zUUJW5Smh5E6h48zTEr5I51G/5EK3d45iHox7pfBtTFrJ20GcPocor6VeQtaJPQxhei+TISCYN1B
1ZJ5pyGo/1vDLh9h6bMbw3La1gsfqFrGqqoh5JJVrp0AOAV4IzX7PrJqNpzSvDc3BQhzorDu7Bq6
HowDDhmyrtuM0Ic/KV3qnc2VDQJZ0TlxYQxZpHA3aCKAc82PtHBkn9A+m7cWs53LMmAgcXSzLpPe
HisV9SA2RkPVPbmsy2+ZPSgojpiygxoOnQI7JVm7q/3Z38huoKe4xd45HrEuR2j5SpSw2VUAYZK+
CE+a1m7jQPDP+WhfliGFBTmg8bK0BEgGXJ/xjFwhjz/GoRLnOdJiMSUQpfPYElbGPJvLBFffc8Ct
8m8LOOMzAbQefEhN49wPIa1suPpDqX3h4wuwIYVFEeBFhGSxy4wmmvmI8xjHKRyxBgozC5embg/9
6kLrW290rlRJXkyFfyPZbJ94Ashtbn6DGyKkF5m8ag1TxgMLtoMNe73WaL7QoOwTVwdd1DvuVT5m
w8fJE8apq/PrCm/dKupKBba5DbUWs4VOhTYhgmP1E0Oqvd44gvSbBqxWFbgMq6lLlT95EVNgrI7C
jgpDprgN0tPCG+2E18GQFmy+5m6fbXLSPGViCG4dhnpE0KI2bKptkwPlGtLgAlT3SJL2GcRZPGAM
cWsM5amEh6LI8o9A+9zNioNY2vUfWogSJW2ePTclzjdkIaxIdvSyAR3WL9oOBJou/9DCFNxAijBS
0voioBgSdSMPYtJZ5javcF1GDg1s0xIQ7rCAyEIoAF2IhswF+qosnWXsC/8jn4lMzHn+ZtZFkeRs
ToRqdFz0n8FHhZQNtVkCuEPMW3BlCzI/uWaugHJUqTZCee4EM+LtzC9cXIhH0OQy6M3oDCLRU1H4
qZyNfsuQm5sS04eZ6cg7f8B1pUcZWGUhIDoe1HB1InF3/Jh5GWQAYK0yf7ZVBxnrSc4Iex0tgzio
+uKkUYa+Lnya3c7FxB7z0YetKPGKDqPWwI1yMZIJqmgYbRPk2tzSUemrooM1He71cV34RhVR3YBS
i6MUQ8/q0UtwP/HZqZULO4g8w9PqI/KeutiahdeFp60m8rKEbKW7sajL4SfaQ4+po6Fz0pgiP7Nx
ArsRHjMopKNQO52aVR2eGBPJq1hrBXcMJlhFIjfMHWT9wKaNPbMWRVo6Tv8Nw1gTHBEMjLl8Dr/2
cwBSdE+VO0ZVRzIU5zMAvjZilOQpVBOE2QSbveG0RS3hUiDDg2E0THpXms2QJXVO7JtgLmoeO4ZV
XppyFlXSQ3XwGblOCwcBMlA2FrUHtVegNZA3Ri9Lmra93QWJEwIEnOiA4uZre5praHPYloDWRGs+
4Nl72zYtvGlDpG6KyBy7GuUWlsP004RoLYbdHSCO2A5G/q2lll1FSkC8LGmFAeXejHdmF/nKKE4t
Z+BPmePM6QgA5YMMPYjblsoQj2NI+j6BeyxGiaAGRqMxrIiO2yDzz4vakWai7aHH/51DvygmOLoI
3naqefDJXDwUWYOFasGz+s6CvEkdQQ8rKKLcz6Bbrintn0QrSozV3MDHhBoKwkRghaCs3oVumima
42zIqgmNg5r9RMou8KOBWe2JZdezOpW2271AUqR4akY2XANGOz4FHBqKtWpnB2ubdU5K6tB7lD2V
BbxmOr2thMUlLtuaTJBBQqIsssvQl3GhlfV5yIvw0aUh4lHtZSXiLogwOnHm3r8XrQG6cY+FOUDT
qB5vXNLxr9XQNAhL8OOoYzV187nieBTEru4HPFeU63VpVTjQIzUdBfmxPpjdJ7Oh3p3jN62IOLRZ
eVwMHqjiVRD2SFEpY0Tkmua6xV5k41dfMaePNRiEIgLwzLpxayKvoRrZFGcCrdzUI24HUQMfkGHr
erLCeTn6dSxzoUZwGgP9mTYev56NrG1Akc7qB8rt7stQm/qqclyLL9us9bAYsu6uKW0QvVBd88ak
k2EI2XdjrO0kU2Ix7OE+Li0SGEsnCannPvmMogCgJrv4YgioDOLIpY0boUOiRU5IFt9YMTnXyoGW
beRKIkSCO4L+GGjeCZwzhOGBLYeZbYXd1veTAAUhsljDvhpKuSUicd/dDPWEB6qpGW/BiUcOP61r
Zn7tYBIIS4LZHEks7Mx307HgXKdwesCVVOsRwgjam+fzwhkMaGV4k/Gpht0VzPi00fK4rylkdoZg
EtVmqoyJR01VBxhkOeNV5dHeqNJ8VFMfyzpwNnj64rzIwSknsWPX3o3TaNAtDFzx7+sZEI7IEoHC
U022uRWFptNIqNJBqiM1bHhlDmqYUcKSmTXikedbp/AUg0dVlZdy2mhflnJbDXY4X3g1EtQRrKnL
B4OHDYlI6ebXBPdWKzI82I6lnh5Fm4B/CEoFB/4lQwaix9PI6CuNCohQ+TbklOGSPwzGTZCbUxCZ
gtQ5To+eVBuv7cd73+h9DsVudBM3bNZdW7rIqqgYkUg9CZDLaGA9Bmn3Xk6hG+tJmDTtq3wosLBs
JI6HSkqw70eBeE5xhuO9Nmx0E05ZPLZ+8EgLZCljwnFEbbKa2gpCEbR6fj/DtiJhIhsKPDYAQFDV
QGZyyf0iJ7YHOPC567fUafIEtGfzBoyX8nQWNtxPNU6IreGomUQSRRpcVwITgDc8oPllOxnZxvJb
484WVXchMp1bRzKmS67tVepywYlD9wOCJnCdR8Xu9e9VhJ6oKgC4IX47fxqKUuGCzgsEhKxIcSEz
j6BHDjS3mLFCTgc0GKQal0zk3jBUWdf7avKLJPSaKrHpbCUDsg8nwLR+g8PMMRGaZVRXvUMGGvRD
KMMQQCOX0tdec66NrH5hekUCaDIFdZjTPkCRi/HUzXNjfiJQXKqeu2HiqfakfyTTeSCtiswMrsdI
s8DIw1uNLTMbjjQjygozgjhUTGgfzdI3twZj45Ea3ptxXax2bRuSY1AaBFxiVcEY/LLSamlq6me9
gR1GlTilchJL+uNJx+osfX89H+ja0inAW0H/8f01zJAoUZtgbZmxTXoc6TSfPmDfIxIbxs+ZV2Ln
QP0GyUXgylCitN+gHBxnJH0O0Z3YzgI/JiZuNczD+8DRlvcH/+9/oVR51b6wW9m/vMiL5/b/QsVy
CUj/9Vdh8E3F8pR9LRDR/ih+fq9wLn//j4JlSH7HRoX4J3i2mOnvul5/FCz94HcLth0hSGCLu6vp
oCr6Z8HS8X6H9TMuMqjFwF0G0Nd/Fyz93wlKn86ih4yzBkUA+2cKlq+L1wbkkch3XbOljrm3swXF
SVsVoX+SW4glV2I4wss//F1IDr/+bmgXgy/qiaTSy3EOaY0sYm77009Bd/76tbFTX3++JEY1Q7iD
pHnfoZY5+trM7rJJ829707f7I8Tt1/lex4Mf31/FgbDRVaAq6qdwyBP6uoU0uBnlDpDUSA+YjR25
Tifp5v3G/m6sll9ifw4gEowUPvPTSTiBgyyCkwEXPvvBT+HOf3RmdViQsDPbMpz9VFmte2FZo9vc
jkBF+OdzINm0NYj2+6iZu/bm1zq0dHSvQ20APWCyNDjUIZnOOJSuVIzEfF4cCZ/LKvpxLv3o0aom
GhR6NKVyvHSsBBnP/NmhdtxWws7PPVyw7AugO1QFLmzHcB8wa9fqNiaS9v2xiuXrMv+PX2AFuWpJ
IypPzF6qsmzoYsAJtvDu/NZWTjfibpSN0LrCVcQ452NmVamyOUpykZEFdnOEgPF3iwaBYX+MFzzZ
UCODn46B7cVOz78RbyyO9O/vPr6KChw7dQxm6aXzLMhHk0P5CgigYzYvf/P1N2ZFQVn4wum9tHKK
4sUE4OWcGUV1zP3r7z6/ig3cGD2oHnteCsfW4cEaOzeaqCa/FnnWigx9PZZta3deKpeqK2S2jKFP
/BbFpiPF5L/79VfRwJ4yK5jrEtGAuwC3zr4/uVHXYSsl7+/Ov4lta3HEJhxGDwk4soVVR0dvSNN0
6sEBu8I8g1lrSK7njDv+6fuN/V1vVrHHLmeDcbyktwx5Ln8nCpHLh0ZK49uvfX9pdy/UiADOceOS
7NbcatI5cw1IsxWV+Dkh039v9GAVaUJeuTWypnTL4ZDZbMb/x9m5Ndltalv4F6kKCYSk13VT39y+
dWI7LyrbSSSEkBAC3X79GSu1z95u4k5XeM2FRSOYwGTM8aGucT53y4b3zFE0rHjloz8/D/7vZ7x4
QtlQIZceZaW1LrE3PapOyXnv4249a2GXNWxd+1XM4zCPFV1VXupE7k/SbM3bHqSAp3/+Fi/9EV7U
WPBsGCPBUpRJBNOBbkLe66Fm2zB+kiinea0Y8IUZ5YtEmrzWMs90XpqObbeR2snboo6hpfrnP+Kl
5v3oUcH/G4PDS5eNKJIgLYyLOOjOr+xcLzXvHSzcnA1AQXFezh2+gAX+8MxclL1GDHypeS94ODxH
bSiOyUs2zRLfYMtXyBzIJl6DLr/0A956lkWEpOyK0S9iNfa3Ok775Wxa2Ha9Cxv/6w//sKCzZKNT
HK28hHeh+DXLp+ndCiX+a/yFl/rvLbRsM0iyoiSv1JRZcWN3CgBhIxX8TsP67+3Lq9hGbhOTIe9Y
a5C2IGXKD61jyJ7/8w9cJ+JPzj4+hHqr25qoBZ94rDZtwD3HzfKdivaZ39W2wpsi/C+3/nOncvqb
6+ulfyWSe9LG/8YoP8XRrXWVDfuCUNjlnb5roqnKcLKXBY51uV1aZg+9bff5KBqu1UWue52dOFvo
8HEmlrtX/v4XviC/jssPE2SreJRB/laVKkOtBBVLVuZZ95pm34NH/u+v9BZoOttVjHinKSnZkXrb
42q257Tar86c0Elvb4GUHf7UEVvUDR65+vRxhVt9/+ZqI9N+ziVMkMMiUeqtBKqRJLZy22GEmbDj
QjNgclUsXtlxXhjG1NvY8j7ZUeaK/HhkgU2XFEoDLjMW1nfuxaG8b1M9LIKVOqsmeuR78Yde8eAf
1vm/qT8NcETb2malifRS1jZm3aGmef37Py+xF8aGeyPvYsPztq1ZCSP9/EuKnRlPPZEK2wL8ktyR
gtEAM4GiTDvcwo4uhgEE3u3M9prh6AsRwvfZQoJ2S5PV5CVKBarkNmfGkG+rjhEtmqSB0XIvnFao
1OG6/q7VDnpD2Lh5sY8ufYcFYDhYrpVyBw0tDB45HYsCdx/unTB2tsvRcZOd3QiZJ9/w5LbzIToF
dd/PM/KqIH07rnsJWyZb7j18EblBgjmsdS9uwZW/iVYcs8s2EeqYWNQsVNuQhE0qP3GJG9uQx2LY
ywR33gNp4k99zV47BL+wHnwFOTLnPVu7ei/rbLNv3NYTHC0AdX+t9O6l9r1DRdM6qykSrmVUqeI2
mVeJCu+clWED7235cNSASQHEJ+UYi+4yFbDenlP2Glb92sefbMe+qUpfpc2+x9FSLlH6B66dEtoj
K3Vf2iXjYdHUd4ihM6SYrQQdlGLyfyjs0J5jNshX7FdfGH0f42J7HIWWnS/lwFIYeBepO7VbH7hk
/Qeb2KoO9tStK+upY/eiU9kbvXaBXfc2a2zUlZQxtSWIo1V8NGkyHbNmlU1YRGDeNpbCUlBGO9I8
Gq+ad9LW9sFVVRc2Mf2yRuRHozl2rb0YVy/TRwo5bfc2NTmEqUEz33dElLGYx3pOVhwJoZ6ROv2y
FVt/CWvcO0CkQLyifKCaz0BPA8k4OdhtFijPC2vdW7RUQ80C2cmMkY9gUIjzXV+sVeBn9fYpqXcT
RRP/T9dZMiaHdIY2Mazr3iaFWlyUpzfxfC4WJI2Ta+tT8MDQa0r0h+OvJLOuugmtr23RHF0OKRrH
03FY36m3STUszaF8ImidJX+MYKdfaoHn76CB8QFOclVdLqDkPhd4Yys7eBLh5sXXsP3Vr4ZYLc2q
bpPzObUVFOsxJF4gt9nAvntblGp00g+UuHM/7z3kL+IP1+6v+Vq+EIHp9Z//8E0nGI3pAcqDs5JQ
KcNC60s0Q+kWNureOiVVaujWQDSXjQRKslV8ndw+BTaePO/5OBVri9OkO7cc0nneiu7goMMPbN1b
pxlto1pA5HbOChe/mfA8AvPjugt7oqLeOl0dnrVRiexKlOpBhbr3qLI+RTbKp7A54xeEJuMKi25d
z+XGFAhZEUVlql4S+z3ow14LIH+cNbGoEjOsCjtrNXV3RTvFKHlpt7ADZeJtrc5UmsJgz5W2oL/F
bfJ+YvR9WMe9XXWdtlZtW2RL0USPCI9fUDkQmL7zS7cLIVQW95kt26XJT65Jn1CFNQR+UG+d9nKC
IDx3rozEVV3WoqIqGUnYZE+8dYpn4UVPax6d+279XWzxpwQ1BGED7q3SXCx1hP16K9EsHM32BHYB
h22idVjo9f2j5zp10LsaW8KgnXxmFnHgMIn9NY3NC+HR9xhzY5eQrhog5B3MfhrW7FsjIJ8LGpu/
ahJ/iL1VLsZsFsaV6Wa2o0Jtx2GSr728vtBz3wi/6DkTkETbEuXJxZt8quM3HfDMn8K67i1RlNRY
Y43AdGwqmACo5XOWi7BPGntrdGdD0VaNdCXK6ugBas4v3ZiHpXh98RIqCtZFULQdtdMTc1DAsddM
gl8acG+FDktV1ZbW9kyqKDpGbfUgoC4PC4l/adN+mCqAautsjxJIwEnxVm3Zl9xs/854+L9px78s
KX5oO2pwTjcDxqRr+vfDlfGlXjPxeGlMvF2U6WWjK3LqZ9Sl3JgluWdp2A7quyTrDVov1CW6kqv6
IR9WCM2rsGdW37VGdHZtnEOnNepLZ3dss1+DFg3xds2uaI3eYYIL5Zr8ZtbifQ42VFjT3np04yzX
beG2RDlZ/ARMV1JCO/aaTdgLn5F4K5L2MMFoRWHLKYKUIOnlTVEVn8N67p1uJRxPUJxConMqcLqN
CEeJBA3c2Ii3JjGxx7Ej2JIbwKkO6cSiEwSerxkCvDQs3raZT3NmWTpH55F/vNYPIxMcNibeptnU
zcjGZrOlyyHmWOikD/HIn8Ia99bkgvf3beur6Rw3+mbp8LY/0taewhr3DrbGOSKjDo3nXfqOOv1d
sO01H+mfD3f8N10XSzcy5sWEclj6LkXbq4PLQ0i/oYfzDrRwXaN0jZF6TSh5gMVbezeylQeNCryS
nrfeTGyGK6HDRIFVzwEQ8l863gQdsKDXe942CNBskSgqKFe62fZIGGyjTwlOQK+xQV8adm+B6kWx
Cu8dKONg+mu0zJ+QwP8lbNSvP/nDzjNTSgynGBfn6vQ0OjgkoEYlCzpHQL39vHXTzBlyuis6vq7v
3EDuVtT1Bc4Xb4XCExbWMA2dylzSNx0Eh+ccHJWgYP43LwdXG2gu3WxLIArfMzgotCh+DRtxf32m
EXx+qZpKyMmT46Jic4xZ+2dQ4764akNWHrBiO0FgwL/U03onsvRjWNPe+lyNrWSeoJ5si7vl0A3Z
eOlVG6aM+BvqZkiXvpgh3ynxDLOf+n14RCFq2LM/jIGeT0MHOJRs4sWU8BBR3WFyJrqPZrJ9CBsZ
b3kuEUVUhCdMmczb7xNOcOuUfwtr2lueFhsPSmOHqZS8/rBqfUuUCpuHvrZprnLJ244Z2OeMzXmG
RcgJYNLvYf32FqfYWTWZVU5l0eijZNujyl87dl5H9e9PLigDef4xlwj5YFBNTdmoOUUlbsbbNyPX
KwgAiduOYf33FimcNVaAJ1JTdoL+1jXsU6TlU1DTvoJpheKx4yhxxvqfp5t5uhYozSzsuQvQ2+ej
U8MpWRiaoOMs/qRm1HmySP8a1nN/D11HLVHYPZVpItgCBofb2KHPu+bfean9/zUozrx1ypq6zgHp
xJRco/dCJU9iDLuLw5/r+bjABHnEhRlNV1vx3hLxFsYdQc9QsG7wms63So3zZkpaqaSM8sS+j+tF
BCl9UUHwvPUkm0k6o2y8rAh8XzYzlqiSCROMAdr0vHG1VpGF+w9qhGdNDmTOLuNSh2WHwS973rg1
DDV9BYYc4fF+3pL7Lv13CM//TRRvecKhv3PtWJsyq2qUY+7bfWFE2LsZ9vnn/S4wS8iaSFPGMIqi
8fhgiA1b+756yQi8TvAlGssJJXMiNu87OQZd4oCeft7ramVK1ro1JcfIHAqI0OFXoPKweOgreixt
x6gdihHvNg2YLol876Ii7Ajqy3kIwT2rT8lY1oKq9rAgUXF2JOKBA+Mtz7YtoEprgRKmxaaOOWxP
PnSC7IFf1Fuec5vyClq7sdwLkxzjiT1iJw17PY99KY+L+nxI1wHTZYA5rkSsRbUmuF8F3EWCQrqv
X8ikSiBYNLrMmP0o6un9Iu3HsKa9NVrD6JN2XT2WWV/AtWuJYS3AXhPqXT/eTw4Bvj8pZMWkqNce
c6ZuUA/cI+lXVhUbw94/Yl9qtEnncqMqXeYRakaP86LVn67IlsDLri82ilFkyJYi0qVptgnmgSg1
x5dNL2FD7x0CsmxdczITXbqOJ0fCoYenuLUfwlr3Io3toL6baK/LiWU1yHt7Ir9KMHX/HbXmv8Hd
1xutwnCzrBiboWlh82rVL2sXh+3VqX8MSIZFRZnDuPe5hhMXmS5LNzQ3YSPjhZqZznTT3aLLtkrB
ZB+q+oZluf53kL3/DYwXayjie5ps+KxFX43TJXNwIkTh+sD/Har1fz/gHQfwiCiHXs8YeTott8bk
8Fjvwt4UYCv8fIMakTLPI6d0SU2b/wba6XoDJ6vXcDEvBARfaGRJtMJRKB1KzPjiwCF9gdNjlJ2D
PuxfePsfsiSgJ+GNvkPr6bw5WF7oO9m/pmL6S7r9k1jmy4xGsULqmydDOXN59ZtTfYtFm4lVHmGq
Ukt4BG3LR6em7hYW8REvbdOM6RNK3LLxHUPpuflYZHC/hNeeHW5aeMTxQwbafPVYr2NOlsPO2hFk
4jEBjppsYy+/DqjbHo8cB8vkFKfItZ8z7VYHT2ZkyY4cr9TrrRujvC3h6taw2wpeTtsxJsgmfI6g
jt0uMYWNEtzVVrS5dLBxvtRjAcsK0iW7u6gkWWHKNSva/7bC3Lp6ZxmP2m9TnI5jme9JAdPFFX/v
Sds9PbdkTvNjD3tweeRbVrubGjzP4oHnMAQ9knFPPiZ5scCxihtYE01mL8lQ5NtlUd3MTrNhdQoj
rYUhhd01MwOpS8PAjMwF3H1yIyiMGQdh4vulr9ritqOxZeWO0V6OKZXzLSyT1KPpZ8JOjMwzfGsq
U+0fu7gdsrBTiC+tMaqe51nPQynBrvjV5OOOHGqf27CY7Itrxl5YqPOLoSyQyzukSfvQ7PCgDJr9
vraGYOTgFasHeFyCgXgayNKW60hE4OGSekE57gUcOmirS16rdD0nE9yeDlkEX81T2B/gxWWrRril
NHYo8T7w56LZXRpNYWJ0VNg/D2vaLWYet2woG1JAvmMn2CAeadEmf4b13YvJM8BHdHaJLruxgIVj
NowUT5vwogh7Aoer9vM/QK3McenoUPK0GZCPjA5JTYuweelrECmrNlxxOl02XP1RMfmxykTYirr6
fD/LXOONcO0S9Dt1VTkV3V2VxmFpa+aNeTpDMxUjt1mish2knKiAgRgcVwPHxLsXwxicconn5LJO
WnjsyPFPQIaegmYL8w7dLQqv5z4jQ+k2px9ROihuQD9XYecbX33YcEEccG9TWRvJHhhuVqjrcPZL
UN+vZgc/ftBF911M1hoHBBIDtZAt7VkIEXhA8PVeOluqdq+xheONxsALL+awq1tIGdR3X+y1wMFt
SkU/oNC16+44nVN74HBpCdPIAw3xfGymtq8hZBow2XuXwQWXkt9wp93CUsG+2gv2KuOuJpz7kMpa
bytWuTIjNguLvn9RsH84PCW0c4W4xoBWqPo4LSOsFq36dxCa/55ZfclXbECcgA/2UEZbT/9ooDb/
Y1dA2oftfb73TZrQvm1aqcuUZ3N0K4seMOhqWf5jmvIM7/Cj1cQLdXWxL/xCuWkF97q8L/cupuZJ
SzEP8HiEhe9pmYboCQVnj1FUdO0JpzhZwPEel7pLE6XpEPb1/wKz/PB9lgzchl6ZvhRmjb6pdqHf
TYTFF7YyvFiKKmBOXIvT7bKNTQ630LaG20TTw8Q77Ae8sAEznx1JjOsGXNm4uleiRmXYNgIZFTgF
vJi6E2dQT5v0Jdx1hDysS7uwQythtxe2IfgiND7tGP0EP7CB/wD3XPcJtQHfg0bH16B1Vm22cHtf
atNPx7Wmf+42De24lwmoxz2eJnmlrRB26RJ5lyRT2EXdV6CpCCbQC/xJSsvm6SgjmIGiTOVD2KB4
Rx7bdAa+bHNfVs7kZ9ck9UHBxjJsvvhCsallMCnvY1Xi0P+Yzft9N9aveLlcD6w/uSr6OrF6xTsj
NwPs82Dnfhd3Jj+AurKEbWJ/FcX+GAgkh7G6pKqkMh/qQ5vn412TOVjNhQ27t5DAKxgoh59XmaV9
exyL/EayeAtbRL5kzAA9UleF6MuCNcvDZBQDGKCd3/9z168z4ycD7+vGikVu8xJjf+92NuJgBZvr
4tyReBjOHGfnPuywT7wFlW+8yjmth5I4avWhSW17nfykGML2Yl9GpiIxjXMhMDfT5KOz5EMdV2GB
3ueowVwCnnsGfUeWKj0Jg1Q+PDb/He3sv9u8LyPrMRkjCVXgOc5M9WHeIv2xb9KwaqaY0OfHq070
sSPJ1F2jZP7+6rxbWpG+huJ5YdX6GEON7AJsMvsOj+HISgwj3K8BgAic99725zYYMzt4zkIhAAun
I4oPxy97VwxzYPveooUhDUAe1nTlbrJvyB29UVnz6Z8X1c/HhfhqMjYTvFajQhCFn0PVHsbJzX8s
dAx73IQ/4/OPKpBH6JvqOuw6r5BwnPJbxVMXNN2BrXne+pC0bt1hK19WdYO0U5zArFSuYXsI8SVl
Bd+zLZ2Qf4sXG2+nXkCPcGz7vp2Drrik8LbAfF4qjZNtV8YN3045TGzfDajnC9pgSXH94j/sJBsX
yCMsY3Sq43od7lqwkh6TRKfuld7/lRr6ezwmvrCMM5qsHO7NANG5VL0d47h3N0LOo7ngIuaSSwq+
3XQa024dHqINt4IHDUNh9eUKmLw4nuy3GYu2FFSYysGhYIukfKv6dE2Oahw3cdzrptq/DdUm3KXX
2HOPLm3X71Qxdj/r1t5topkvtILnbrHDAwNWzkqw/amJUd/yXl59Kp56kevphAsb2/FvzXK8UkHq
x1Y30X7Cfz2JNzQBcSXoqAdW5vNBh65xTK4Fyee6gvn0XMjiARiVOmyDJT7eaIhkOiA7KstkJX/w
ZHxfxPW7sEDgxRjcNTcV8UWWdIfOtkvYbTJMrxlpcPz5P5kqviTOuUjV+7TKctTw6rg1094tp2KD
6uG04Axf3/KCd01QDoPkXsyJxyt4eU5lGcE++szk0oFI2NW/BI2T7z7WgHyMOyKV5TwABRlV+yew
al8bp+vK/9k4XcfvhzUbk1o4aZwsOaCLH6GqZm/zpl6/rm0cvZI/euknvKBDKvCBEj3K87RSyWG8
PppRHGaDZPutWFDR9oog96VP7oUfyBNAY+Owa62FlfLi0jWGOizqzkLteXKEojssq0R8EV3dIHdS
mQ6D1icRhG78EwJR4AaWewsa5FhgVvpeljFe0C1dLpbGrwTol76Ed2rIKLScO2pwT/ASzuxt0U3p
ZcgLvJ9f3dpJkLqA5N66TtE2FyKLYHUBI0HUutdXc/+w0lbiC+mmrRiF2ExbZllqL9Bc57Agj8Mu
K8QX0s0CqUjq4qYUoL1d9Az2e16IoHsccJTP1xrhOu66rKtO8SzuSAXr7oGHjbmvodso8AbgrFan
fWfnqhgvSiRlUPjxNXQbjNDEVMjqJEVyn6XR/cjDsniASD8fEMgKr8xOUYGXsYx37TTZMkrpx7B+
e6f7Ks2aeaMRJnsM7o/Whh22omOXsNa9VUoKEHhSEokyE5O+h+r10whEfWDj3jqteVZHc+JE2W1J
d3GF7W8IwA9PYV331me0rXjYU0aUom1HAE/yhygz0zmocV9Gt7ZkdBMdipNVTKyXJFl+uRIYw9J+
xJfSNUNhx471xamfx0fZDWVrXmMsXifdT3ZCX0q3AURcqxoHqc4C69O7nhx3AADChsXbZmeo83dU
+GERTUBjQTV21ByOwmGNexvsDsOwabZaoGpJbce+1sN4qExfhAnSiG+NVagNNRcyLVBoNezJIe8q
cz+sUoTVQcIW/XkYcOBL9NlIgVNddryMvYcK4JWR8TDj/59AIL6WjvE9hsFT3ZTxFtH5ngiVosCo
hpfnE9yGhlKkxQ5U4Dir9MyRXVuOo5XpDIdMzbfL6Aoynncd18lXlaXJXFY5FVlQBp74Krw9bRZA
J+fp3PcgecALFx4TDIS1oEnh+wd1haVAU6fTWWSruaSVhWNxJMOej4kv66FLQvdO2ulMFwVQZ2af
ULD5GgX3hZXoq3rcMsKEJ9um8waO2UESaY6ZDIx+vqgnBdouoiNGfVcwgFgsGEwGYPWgQfcFims0
xrBSsdcbsLH1rYA7P7BNk5z6U9gPeLG7F8LyPG6y02oajj1na11/bK4c4bDrpC9RNFYCd1hpd3ZD
o88qZ2CqFCwovU9S756EU3hKNVXuHF/t0JYUCCnFsiDJPOw8n0cRnc1sqiwanx3suLuJjYehA5gx
aOB9eSJrHAwOXA86bAukHJVxe0CS6VtY414AH+SVUE4re56TRh3yKEJN3spI2GnC95SsIR8mLKL2
PEAsBUCxqR87MKt/Deu7F7zZojVgtaMFyA9PTUzu9VlsaeDAJM+/qTBLPOBt3Z5hO5q869Uqv3Gy
Z2EnW1+CB0q7AtGJunON6plTsTTNEYs37PGe+AqbHWUQlZhxsMp08m1S9KNqkrDyasAJn49Lo5BS
HjRzZ0EMOaw6qc5VBRndP3/SF66Jvsami+WYyIHmF1516fyuAeNZXTaedObCjMYu+M8/81KY9z5u
NdOKxS3+iDTJoxPAS/WxX8FWCmvdO0Prpsqs5Wi9rntxyiG2ORbD9ntY414Yli02b+gZzVmvejsK
NbanSVVhUdLX2xSaEavS1IC+5OaLagCPg4HxHhYmfUnipijnu1nM2TYAL8aT/GWP2zTsk/qCxL1R
bB+Q6znrHFg31a0tAIDAcwaNuq9I7DNQE7O80udIRQZcct0fqN7CnJuIr0esGOtM3HJ9FnZswBRT
3TGHc33Yxu3bfbl4Q8rZ1Pmlbfv9aSd6/bUl/WtW8i8sJV+OWNFliR3EyufUxKhHue5OOolfyxG+
1Lq3UEG4Qbp6K4oLi5A6n6PvoIE/hX1Sb5XKGABn8DOyC3y+KrBVd8hkbbNOn8Oa99Zp3A102Ikp
QENTPWSO7cqbBw5YbB62Vn0FmAYMDkc+XVyK6UrYTu46Erht++IvGHGNdkvQtGI4rF4VC32YMpb4
yi/wGQSwi2MBlBusj+QSsyNr8iVsmfrKr5Z0jd23gZ3gwnXTG/2O8DA3QeLLvgByxKVGKXbikD+0
ffTAevE+aKr8TfIFG6HG0J6dEu5UXDLdoe66WZT7Jax975zU63hsOzdkFzbEKyzU2cTurqV6r/kJ
Xo+5P0lfJN4iFZHULF8qflE6mm5sNc/qccpIXZ9Rp5pVt7Xal+aN3atXL9cvhAXfootvQL0P/dSd
SfG5ZcCFh51XfWFU2gFcO01ol4oP4NodRBqYaPBlUQOUw0UlsuzCARKcL7qYyZvJFGAh/vM3fkHW
R+Lrx/nhNQWC/MRi3WYXFKbUh7EZhL1XSzRAjzsZPZZLMrcongadKXm3TontjzA9jchxAJjyNSvS
mJJrePvZXPCiarYlVT+3Y4er57r06zHuRJfos5QIht2lAfkdFPVBgSJ06OmII9fabqbPbodO80Zd
kO9opQJRWM7bbVNtUfUVJDmoIXsCybs80HbbF1BHQeUdHySPc/1mnqol5rdrBF6qPJi9qyOg7Wgh
wBY2wC/jfDpwrKhDWoxD/VWbRrn4wCQI6Ld0l3CyPm3Is2T1aRvnxRzlRtv1I5z9llkcUgnyEhzM
wR+eQBEuXAT6b7HBsV/exFpyEAmAHseh6YByj86hg1M29L/oROEy0mZt/qfSCv/YuJHNJ45yAHpw
GCF5nEEtFuW+AatokGigU/91QC49A+zexAQQzzTndfOlF0wW31XtwF+68sAHow4wYWu3z1d1443e
1bYeenh5TcdlEVMsTxnqWavzjpe0BGTQCjzVKkcAKI4zX7ZUnZJ5T8l9nM+8ALHc7Qplb+OwAe5e
98eM65m/aYkT+YmAK0uPTcZHHI5zlV/Jyb04rGPNxx6y2nZo6pMtcGfPjkhcrfWAno29ATMx4RnK
eWZRVizDaR4hnit3h681NMAmg/6NzTyOOnVyqk9+G63ip2Xb1+y7E/tGL9oMqXzcTZLzX5sxybJH
aitKH/aqyR2wxztKh9ilWFwMo4qdZ657g8KZHN9LC+Cy+2NN9qJ2FwKzaRySFRl2ebNxui7fxlyJ
oT4OM3L0txkKw4qneM3gEQl6LwPgrc6jqztn57p+iVBctENLB2OjzM3uvOFbDsNtkiK/mdxy2efN
QXJZXABW7o9A1y7KICOyRdN8PfDP0z1xkzwvBlvHIx9q1z6ta1L3OabDAGBpS9NpPQ51wxKY9zZb
d0JyqMm/5Jb2w32x7sieNSkBIfawaIs3lsMVIZngYGstpfRYpJS272OZG36B741c7/tkifHYQCws
73a8/tu5RhUs2SZuIYHl8L4jnfuWdBFKmcycMf0xS1Wcn0DZTNtvuJLmHRaNYsN8mtp0mB6lIzV/
gmpuVJd2y1C9VQxkSO/2NErkQ9wscv9d9B1AxCdmooE9jli0zbnXzZbcahW346cmUjlJsOvImqeH
TLFCA1RtZfyNtRXovoeqLlRdLss8p3fEgD3/uV34lh5h509gElAvNC7guJ3y7ntll1rWQGXL/Buo
qKP+hKL/vTni0Q9HChQ5DNsbyIunHP/zELHvQ2vm/VYletue5E7i+KgbrKTvLcM0v6llsj/agtQX
Ahx2+zY3LuNnkgvdfBhls+7vFlQ3JBEEArBzyE9Xg2h+Oy227/+UeFBr7ls+0q0chraryhGIbnPv
xiJLgH8GhPNLzhNW/B4vsnpEZX90h9e9/TvqOtShXdL6VMO3KTqtYs+XO6A95v0Gnk70cwd4e3HS
HQo532db0/WPcV2J+HYZhNvO0di0602xGcLLjK+SfCK8ktWHZixqfdSbjWBV2ZJiQgWJ4uArzvuU
mjcT2S25pZoDggyeSjW8dWmRNRfSyCE72bWdETuXNDfNBbL22LwZi5l/72DV0B8rpP2Wt81KDEJJ
M6zLmaeDNfWJ4BFxvpctfKcvVe00akuibK6fmnwq2K3SWvODrcAB/tY0RauPdT9JMH3zPq4IkFCM
rrdTpyZ7sgC4Ryc79Ul86Lt90V+oLdCDU0rqGC6TK3ohonoyh3aNpv7cX52SDvAZ3OXjuKBe8JwC
OfxbQraFg3pX97BLBeWCv8Eptv6jwhLOjm3XJOrI1ZIOn7YR2Ez4TikFJ7oDlfsubheLIuCnDdhA
8Mab0WYr4v2ul2EAThmnp+WAh4h5+r64maa/gi5isCFImAgVHzq0cv2Q2jpzTguOB+hzvyQqBRxd
92nZAeIrz/MM3PF2qGOb7/fLOtVI/a4AfhU3BIxpckGBYdPcToDfRYfdCBF95Kk0yalhoKifJjLH
xSnb9r391ZCdtjez3ZeidGqIqtO4gMn7QMFUe0fiqRUfkX5PNtCWu84WF5j51/aukLhYPm5Ia+UX
JgX2O1tV6QiBPGvWB1WTVh6H3cT2yLTJIpSTmKkSC4oa9yn+YIkEd9v1zNp3YiVZcjPgJb99HGBA
KMbDvDFwjWD3fhgXU8RgvheTfZtOY9R/TcSadw+8oxPmWN+orvmddvmOmaDgpDedhzoX8wV/2dqe
gRdm0y9czk11N9WipbeoEebdG2cSoNDOCEcdP4FgRas/9is7GwzLpk1vpkHUNUThKD/CHAHIub0D
93rTN7pVFGLrBOJrcp40YJSHGfjt5CN+M/91jhu7/tbByx8l90XSDOw4whWzPkaIT9VxrfT6sU24
pTd5oVELl/Y9NMRqNnl03LSzIP2ZYQHnPZqz+Ih3nrx5h+6m6dt12WpxE/UJw4OeqGTknpTah/4O
iupmx6mo39fv2DWmXsK6lpD4/fUBjZIjbcZsf7ND4aYmRGJgpm/zFp8e/r8cHLiHBQF5fAuwx2Ru
iW0Ke7NaXqTXnXttYNVQYxgnMMYLrHICG8F6d/VxBHV7e0+LtSsO4Mvl/JIxhfh2kHRpzVti43z8
uptJs/bQ2XlNbzdGyfrIMPubz+20gq6DP5IO/8fcl3XHjWNJ/5U59c4aEiAI4JzpfiCZKaV2WbK8
vPB4kbmBO0AQ/PUTVFV/baVdzq/6aU5VPbhkJZMkcHFv3Ii42W0NlNK+ETUe4sVKqnFJWwye1+c4
/70+x8MlzbyzK+c2R/KkuxUvc8zn/Wxrr3nLA6ebuxnPbL4YKrB1b6u5LMokrIpuer/0nLAPDeFO
NDGM2/y2x5OiKv/awsrWv8MwgVB+wkhuWX8c1FATlL3wqaQJhspX/LzhenLI3wpfRF08eMbhKFQL
jg9ke3DyjTw283SCd0bnQJ3k3meY/bswwbznrjqsZqgfucH63tW+VVFSLisaVw1vw3eMgK6SUCey
CtPJl5BjUGXHzRlRmCE9x3Txm+GmL4YCSvAArqpI7yvVXdOmt56KIyg0P1XdgDnsLCjD+TZo/RG2
yGh/y8dQtJiMPCsMAbobSEHfiwkDbNIpzIDQiNLT0Y1r+wxp/VhZcou2IG3fqJpP62VQtUOHgBli
b0BPAP6gOKvhbTteZ42S/ZKIMMzvHAhJXoLZ3c38ZlrtAJ065MjEJnCXzGoMaA/K/raeAP3FRZOr
YUcd5M5qDwlrsBMZbdt09DOCN1EWKrgOTb8N2I2mLfkRYLwWeSLFzEjamMEPTFyvi3tXCQUzq3ht
INl77CF+pU/5FHVXY2uQcSVFXnlJUMGszyWI7jPGvEdUvyMGrg7neWR7nPd88ZGmU+iqex07Gnr6
UOIr+PemazVPCIuGtHaFac/qBVv9A/NHO+8Jr1WA4VUjnOiCsKQipQqs7XiiwbqXOIysjkeWVdON
AaNNtkkTNVxd1VPmboXb5tKu40ovJyFqfycwnGfBMYqUIx1XTAx/smr28kMdtUw/GpUF85t2NEGC
PsdAPjqV2TnJbBGeI13DMNMa8qMO7cp4XKrivNA9fENCyN1x2NJkXbXs4w5znqJUjz45z5EPvLMN
p5c5HK6aOJLVMCVFQKIcVro9ibsurKILYXP3NYQoq7om2DrN2VpNq7wePDLe+RbOuyiBqL7KI0FW
5E5BON7NXg82tV54EkHdf42eDDT0mClLYRIPDe61GwV521kv39Wkiuq4aRZ9OddK3uYWgw3SGss4
YYuxCSmy8jwMQ3llotxd5MGiPrp8rh4kVWNS+tG9YmPzllWylXHu9xPYQEbV9RAvfintFOfIdt3e
YaifO49mkj9FwdJf6MoJmWI5R0mzmnXZt2PFLhxYpeFb6wn+kCtL4ZaPqpV751nDZ6viDCtXwL3A
Ff7XUmdOv2Usilw8l80iwLANZuvScrNpOCi3rHCzEWPgegw8HoaJoI4paVeleTQH3sUchJAiQ3Zu
/YuxCDJ5M3nLpPcz7Bf8pzVSJEqkC2d9acKe5R+RuTbDjmnikfO+7MvwqlpmhRm8eTur2AY95tVT
o3r/dqCG9jsY3rgWThFTVBw6b5bqg1dgxHOVMFdizL0/VYWODSuRikpteJmMCjmKjTPqUapix5wp
vyyC0eEKQ+/n9TPmbVmkQ4UWDKtbYW+xPq6gtKp2MDfKyNkoVFndLwEgmV3XhrTZa464k6Kiyflh
2FiRu4E3hN5CjVSxS9CaaZAGcmHyEEBvtnwrwZFvbs2kRe8nTuZzcTENE/WjGH4pAi3OtSLK3aM0
5gRVMJi06yWgkwlxoWi5Da77BlvyoUaxaj/UrJaHsAPPgE6N5R+CidbexwZNUpTJS8cwmxK9gSLB
6kCyFGdmRnSfRrOkc5OP4l0EqwX9JCxi+/tpGiSpUsYHD+dV1jJvfojsWgH28AjhNNY6G5tEZlSR
m2kVi/sWwoVBfR1LyAB3osKAxzdOFYuEDwTrxjuM3mb1smtnmO6eydIj3V2EXYaI6NNxEAhPxcKB
4RYtUJbzivqFPad1UftNGq4jUoBYRVGUw52/Q/2BjK8aEjf3Wy6C6Tra3ld6HHN7Juu8Hp/U5HXz
vqs8LQ/TJA3DG1ulHdOBqGX+WEsGUWRU1HL6qG09ACvK/cZLZG2Cy3LIsygZ0MzWV66qwhyvhJfQ
aE5ofiRjPw9ISocIbjlPZg2lgIHCkF11OQH+ky3izUCJ08gO2Lr2t04pFY+YohpDTZcbitFpour2
zgrmkhyDZ81hpRMKtEIaHk/adl4fa6PtdM8Dy4tvMybOiN1a+36RRnY7V+N8wuiP8zVq2GeH+YVl
FdPOk9kFpmSHUZhMaq085KPO986WFSv4DCd+wC80gn31Sa5lkeKMD7PbjkzjrvSG1YCY4mXeAfkt
1YkPeHeKPaGHLIHrFX1LZw1a4GyLvD/IYjsx8LR0ANPdrisTnEh988TQWfH3VVG0Ou09VtrdvEBf
gqLPA8S38iIob0RlfRTMpatvQM83B5WVUYsdmZmLzgfQcS1JrsnBZFp9FEhW7E1b2+lCD7xVRSqc
WxLGEDgAxeTZR7iRVGWaN4idZTXW11r7SOBW2MPYg+KiSPrVYVwMRDn+eclHqq4HTSd1PWZmujR9
31WfyLiIeteJenxE0Ul3jUch5cH3icTBrRyz1tQS2icGj5jnkUQ+xsXDFaXEIkaeESvLmz3FMHCT
DEjvu0Sg3zxj6p9YALojbk7JMIxLogwqRiQ2vVwSCJFcHgcFFu/gaqKSHvwlMKdh+0KuO9lqwCva
W2Vzwe3MiveLnYf1ag0XV72F+0pHrpqoNOWUaDr35WUnwG6Cs92ypJg3D4gxm8NbgumM6dzxpYKv
RIahxi3OeX4fFBTFazahNIojTPW7WKvMW8D6HNSa1ugEszzONLRdX7IWE1MOpEbqHGfw7hDPnQYI
gTMLOT+mDi4+aDurRni79oTs9AN6RmS8slDjq9vRYpLnTWhgNpQIMfb2tkFL73O4th4Mw3Kmi3dF
l0PyVeu+V2CzNeFjQ6QuY8y1LWJbY9IHKmZMBUTsm/t3RYkaEYjctK8n44IYMWLJyngFcsfSmkdF
oS6d5SgzY6ikgo9IsFuadChE51vX56u99/vB4+9tNrTm1sylLC9EIfOm3DUmq8vDnBdLUCDeEvat
tsgmP9Yut0iwV9nD67nuhvUtcNYGfJ8ZBXmzxAvO8vF8qSaLnU2GJ0ILukenIriERQAOEsFg1B23
NjL8LfaDVTtZ6AL+NSJolysrTFt/sA0K2HgcgbFdBx6J2ue+krJO6y4byaNH1ma+cT6qkpusw5yy
ewEAiryU3eamnyhtv7F2kvx8CXLlJ2EIu+crHGQ5Dut8YcSmWcQX0SeY9ATyarIGIFw9zPDm8S8i
+Az5l1hYvL4wEQ17DJ7zl/Za9oCj4qinFm7dfTE++4yWxQ1ZsxYctsyv23PYpnvkDqo9HnUJZhCt
Ft2H1vV7TDK14x6knL5JAB4z87m1zeRhPN+qxcFTqBrf+6oZkLpHyO/SYJR9BSkk8szmxgAmqROw
+/VkYljSBOQSTD+GHJpprz0v0eWfP1vi5IS7ijJ9ZvNS2HRkfV/vFKViSAnmoeg6HsbGFXskvUpe
ZiFMtED9U9twKszq6tKqKOVykWnQwhOoFHLJUvgA+BNcvbMG3VQ04rr8IpoXuiI06z48R5zs0Cse
cITFgJuCOoZcca3SoWmN2oeLCYZnXrJaeUiRglBTTCyFl8u3vm4U1EQ1+jN6SuYGx2GYeGqUZxHp
iVsOdSCoeIJjcaOvtjW39LjxMqzCpAoW2t0yXqrlnYe7kV5cBJp2Zr95KSPvnsU6hzdmKxQuM6+r
F5wxYGvC3shleX7rmmBCTjYaGvkzajKU5jwBpMyQlPtTI9svpUPIBg3J8cZ/HvXsDXsDa1Xkhdjm
gM0xK6UbLybZGXHLimrOcSKKav1aFwBdP1aV7ep9mIetZ/F0e9piEnA0lvchshocDUTykO17hPbh
uehDZkWsAwmvYMtDIx4DwBAlho8A5tSfJcxE66feM5131+XAte/nLR+Hot0JRRI+D3DVhWirH9Wh
aADvY5GEPd2PHPldtMMUPzNcQn+WM5usgMo7JPTlyEue+izS4tL2AMyvkESI6Ko2YTg9tKqqxwue
U9sdPINJ3R/Rdcn8BA2jCJKSrvFMrDix3lXnw4Hm3jOTKd97K6biJRIJQLtzphHjTTlpyCwa5vP5
cVVgXyXCn4Bll1S1MDgZc09/EdHUZ4/UTkVCWrjrV/N64a0YHj2iXuoKdbB9Tl2MNKMCWMEXbc5d
10p6PgJMtGeqjlb/CeAJYxdljYZH0vsN2s87qFn9UWxn+IoSfgMOvP0wEmISGjWVF2PPXUf95EK0
VBjsE/Z+AGLvsC+9ALB21ALJdrHCgC8Ru2HpWToWnIXnejFyPe/DxfNbGIoRaySgixyTujojg+qK
BeM0PbEJnt7PPA9Nc+UDAuR7xQojH6wFAp2qXFQ5tHGgQ92VbauiyyxXbf1gBR7MpSOini58g4Eu
1zO+K8E8bbeyu8rwJr9YKnTq3iKfLbM58U3kyiGtOtEAnQvhEFb6icFm7r0E3hCR61O0O7iQ+xrU
0c1Al3+A5aU/BYmUsDFsdg0Q78kceGNHPFjNq368W0Y8NLSGsBIwUptw6R4oHjukPZIV9foWIHG2
7Gfs5L1cV36FWiHyLomXSXS2Ih/eaWTrVghy5ldR1J/VFR/Y1ao66H4D4jr9wZZGwtSgNrCW2GuM
GnZFHNiIcbRyCCg//jCJOYlQv00fmzkU5K6D6H8i+81oNEDptjCMFhfjKucqkY21deqacZtnpqfo
ho1Z2B5C6Ejt+dD2hqb57Pr2ikxwSQES5KOt1LmRm30JrDKIvSkIvD1aMbpMlcglsut+mHoeR7Qp
6aeFY4b5Zbbm1fIGhgChBsRYZOP6lbaM5p/7uvPVwacQ2h18gFvDNTTro35UMEQu3nYtC5erIPQm
980NrOqvnMu9CTjGQkSCDAbgOGA0Awi5nCZQzQYdXhu/mWyiHcZWHkZ8hSo1KyF1AmZ2hNZgGG5M
wFnsJUiYN2rGjOy3vq3z6XrUa9BecAxdQ16AO8zAtJfaYS75xMPqM9AMj6YVE14/wXITiVgytVjt
zQ7Yew1wAIF0q2bslo9Ib5xp4jwvGLFZxDCCrN+z7QnKHlV5Hvsjk7cTn5UHsXvJy69mOx+/cgPx
PpTMLD8MnUQq4iPeqQc6jkRj7+WsGXTciwmaXlTSGFPEC7/0U0qYB3IHzYfshhRc2z3CKJz4ZtWW
87Ouln656lbesHdIBqJwiauhMhfO8XV5J3jTz7c4tXN6PiFdiRuYoQwxRtHkGybYLzPOXPRp7pAc
S34xFeC53wAPbiC3hvn+igp+qFGcM4xNDJn+BNnkIGLIWojdLVFfA5wYh+INusFBns4zxpO/qcCr
w7mICQ9wDpSzyOQT76Eb7ZPWB2w/n7XZOHQ6LqE2C+NOoF1KE7T4RvOMejkHRoW61NefUJStpRdH
Gg3jKmaIshpQieqgNYhhkd7bfL9AnIjRNO0SRsUH6HudGWNjMUJlOGtQcpRVYge4V9sL1MMLC9KR
FuhYp7/u5W/KjJ/00I+tSHIAj0vpjXzfYXSiSjHffrkGU2lIcDwDVAfCLE7Imv+CuXE8GmscJjeF
lEZ7qI8H/qBdl5m0z5HWQKqKzD/xoTVXSEIW154gKvwFdePY/KcCGQXBg7B9JDAAQMPjYjcAQTlx
Q3/16UdUlx7jwyZeSIZ+aPO5HoMnK/rsBDf1rz77iOaCrGxo+jxje4cZA3ExukNpFP0PP/yIN6GD
QLedidgeyMoO7YEyzgLU079eUH/1zY+4aNkyl5rJMtrnvjchhM8Z6jwE+//o04+NUEjdU/S88VxQ
GcAIVEuMtFu7h19/+F+s0GMflGgMGtsvFZZLwSX5OrVlYxM/cgRDTARp+rg3oH6eg37P+v9oFhh0
gK+ZNIXILYdBBNtj9iJ7Fw7jdFMFQAN+fUMve+snu/vYEYVXjkazy8N9I2QBXEW2zgIyxD/PLtDR
U4hEC/+nDYM2Oiv76rFay8cAK42dZ1NpCqSmebHDKLivy0wxJzbWHCfwH9/uv1/Zg03//B/8+UvX
u7HMC330x38+dg3+/Z/td/7f33n9G/88e+5uPjXP0/FfevU7+Nw/r5t+0p9e/WGHNEy7e/M8ujfP
k1H65fPz5277m/+/P/yv55dPeXT98z9++wIMUW+fBhui9rc/f3T4+o/fyLZ0/vv7z//zh9sN/OO3
h2f3pXhW6nn64ZeeP036H7+x6HciKdQQYUQiYFUCm8s+bz8J8ROfwg/WpxgiRcKN/9ZiwmLxj988
+jsP/Ej6PiivQSjkxkicOvPys8DH74U8kAxsAMbx27/96+vd/bFQ/ngjeBx//vl7P7fXjHlBAsHA
XxDw4eck9PnxoQFPlpFkEiadBjn/3nVijPPM0lS75e9Rff+8FEdmKJGHkug4hLehBQ+SoJwX4Hqk
3EMfo+fq76nHtqtw0J2o9PHUOBfH0/6GbnAzACAP/VzapGhGh7sWIMLZd2/5J4/tdUh8uQoT+HAp
GSN4C/L1Zjc+7iGDOxcyv2U9bzIaJJOeTs3ReqH3/Xuzv1yGR0j6fdiAcAa+3OvLhOCT2lXB2Epw
93UwV6BJxcuW8FeYNUhCtG35Rd/kcefUFYo78KL8lOUdrG/H2Adyt3Z3pPev+Vr8rbi6fTEZYtpU
6IfweIz4sUpRFxPb6Dl5UjVBBgVi89ABCAPRqLApVpJLEXNOOQe9LJDXT0OGKLaB5FPMXCHHsqC5
aK3OqgydQ9gsHZbO6w4abkiJWzhmvYBmltposDsBaslhBlMywXCsmxZp0FlE2+JQRBg4kbNc7H69
Fl44vEffi3HKmSTgf2C/Hr0lDKt0EiwU9NrRGHYpMmmoTgLipahGuig2aCmVIHC44M2qlgeINqGn
LWX3TmDYLaawUXslYOR8BkgZeKXg+bMHWgJPFc1LEpu+yz8aEKcuRUjWNzOZlxaWGjP6Nl4J5fzk
gZ8y0pL8PYn7yytm2ECITH5IaPBC1fyOGWojJPYTaAfJlrcnlMK6acghrvv1w3udrP55FUE2qDmI
KDumzq41dREraZF4zF93Cmy4dM3R2+w7isQV5eiJbOPHeCcZFqbgTOAfeUw6DsNy6PnCsKMKxZGN
z2DrNS5KnbN/zw7jj1sTFKU7RdhHsKCvNy96cTWAWhg98Ag1QegHQNIr0p5afVuoOVp9EQaAY0Nw
H6/qWNgamF4XlY8niM5Ne1Naf7nlQo+7uhThGZrHoAgFJd0bw+tEKcFvsypAdR5ZQNPXc7ZDO90e
+vpBFyPS041ogR7jgjLUY+cDqT4KcGLTLvfMPgyydUfQvb9kYCPvVEXneM5h5kWUiA5CZqc08zhq
f7g1kN0QziMfC+RYNAYTn24xxVIkWtE6KTn6D2StVcolsDRDRZR6obmu66k8sUp+DO8yiiT+Az2f
glG2rdrv1j4ZaTTlAy+SwtHiXA5QeXumOmVu9zo5fVkgOHYZOAfhpnc91h7ZhauxJVkBABQFfSXc
crYuNINTgIwSYYH7ZghoJzbcz54pUCQf8kwWBP4x4btn2sdsQ69ImiJsEpCn6itPivpBzWQ4H8GV
eGeoU3vB279XXL3cLs5lpBgcQxNEcKylhWRUrNaVZQIfOJN4rbfEEx9O+Zz9ZINLHIvi5ZBAEoWs
6vtXJ3SoJOU+gjGgzKRGi+mcD76DYYeX738du16So++3HvK3AEtEcoqJMBFaBK+vRVyBBASoeoyS
8WNfqrRA5znyvOrMjqSNo256yMEu2nuiL+/AV38Eiw0QMzgWZ/Dcgosf2vyHhSiZdKKt/lYti5D6
8uW4CBmVAUV0eP3lJKbMCAqQBO6GrLi369pcZ5M7ZTb7ojL58Rn8+zLbevtuq3RRBFhEAwJpC+l2
gQOvpZh7lgDKXj/XfgZuIsumKx96rMdB5UXcGbDJUZCYe8ADDCSW7MsiJY3LMoTrlQwMqKTNB9yf
2HGwVjYA3caEA/kCo7/cN1XT7AIjn3/9Ll80Pq/vA6ow7DPEamz96NgnD4HZqXFY4YwvxA4OOsPX
JVLyCRsXiFfJzWedtSXyHVL78EbkFUvsFDg/NqD/x/1UqA+99vIgCbF5A5z2HLSYuuFgNnY0eFDt
5Pmx61gwJHBHCZekLq01mKg5l3mcz6WCjAdq8BjQ/wzm3QqE6dc3+HLcHN0gkQQWfTgpELOPXXGG
NQODYgJwNpgArCDYsX7AbandUhbyAllHl6KOAQNd+uMOVZF9A4pJXGI4PBpiXtJMLDwRiY6P/q2K
IcwncLjD6mTH3ngTQb8KIxc5cp5ueVKMfvMG5gHBhwYiAuHpxOWCDQs5egA8xJ2HsDuDZPQ4qDe6
DqcWmzm24F4ucwAhSGQSs4DnZkwzntVIKON1AlMCYy/QRN+YqyA/ntiW5LXEZduX2BII+shfEX1/
kLI59Oa3ikLEFDjEzvp1/qhNpBOk2+bKFO2aLsHKrsEd7C69VavEymFMdNMJaHenJsbwtOATlCII
H31TX5QjMFrlhfJxhq1gqln4TIk8Ib09DqooQ+FdGBJskQhx5diiMmAd7ddMA/wcXbSXrfdF5eDE
1m13aqTiT6+EKR0obKGNY8dem3oYesypQN/J89pvTdMMZz1rbQKShndiPRyfvrinaCsVCY6LkIfH
yjzwdFzARpkn5RCw84+HRQJGg8TIgpJ90g72h7UecC5BbxLw3sbRe2xjGawFGP4WnVc9reQsLOYi
gbPTWddDJAKiwK+3+o93JlCTwRIJdX0Q/WDVLvsBJBCLYJVFKzy7xNyNu6ADyu6DZndfCwUSaFGf
cg04kpBhYWNDY0ujHuYUpeqxTnsJV+gzvBa9j3ZKhW8e52a57mZ4kI/ysiotmsfhWQXTY+R1JzbV
D6sG24kAcEZdCkCDH49B2yZmO2lBBKPFTHc0A3iL+cKgqYIW8ncfLi4FWhZjIS4J6OQIca1gMjtw
gixG5S3BSB/M3CjAQIZ2BWT+umKY79oP+lSmsWUtr2IXQY/Zl3jABMkN+mGvT9mZjA1IPBpJMIqy
s8HAZr8K2vxisDY/62qSrOD98or2t32uw6thzPRtkBt5GPP67a9X149xdPsuJMLdAy/iaPa8/i5o
dw8rxIh4z3rxUsInkEflYPw4MrZPVMb7sz6b/dseys4WiabfLrH2zQkPoh/PM0GZRDgKA8qxzH8Y
x2jD0IcOpE88ZNd3CCX9NagIHVrp0ZpSmX+t0Vw8K0ZbpqRagtso66czNA5cCuSAfVkaevbyYP4E
Ie/+eB1HaOfRH/95XX6Bzqv7po+hzVdo6G3/3D7o8flZX3/qj//m/0EQFEnud2tkA1lfgaDXn9RX
NPam7yHQl1/5AwLl9HeAfqi4/QiO1Qxh918QKCe/b1XWBnNC3hSxLVn/EwLlv+PAoSESP+xqdMO3
3PpfCKj/+8vhgN9EiEPhKyFi/xsQ6OuKiIeIzFuzSgqc/QK41tF6Lt3iymjSyPLmNzJ6AyEH2AIw
bYvhfUgTPo7lZXDqQA1f7WdcE3AAkDO6AWnbDR5BRpmENqmTuZ9qWFWngZImgbxE7757DX8uyO/B
3Rc7wn+HjT8vEzJAvEj6cBQcQRBBBovwBuzXFNwy5NBbaDyfACFOO+PisPzQ1e9qBYYEGJYXmPQ1
yKTsE79Ot1wVPeG3XpB4/CJSNz28MbtE60QHIL/Efg6VAEiLydrD9yeZTGq7pOkSkHlUANJhLK6C
GxDHebez82UPdvUYIysGSJE3SfWp/ko/YQYYWxPP2/kkndZ91aTui/sy2FjbtMr3OCLjiKTlesnl
VZs/rF6OiRa7sE/BkOLzeb2mpxp0P6wDvBOCs2Mr5F4i3Ou4ZscSSoQZ62AgK/RL9borrMwvq2p+
UzMF0vU2qQxk//tfv6SfLYUNzg+AV0cwhD4K7apFpx58BnCsIZLb+1C3xODWnOpKvXiwHC8FDh4z
ysEIOcGxSes8oQs8hNmaFvwwgzXM07A9K6ZrK1HOzF/CKO5JhfzuU9M+TeomYLcNyEd9tRdY/i5Z
q2SJx/AQPA6ghS53o3xXc4sO+i0nFwG/LMfbcsbZt2aHxX5w9G3UDDGfP+TmBhZIc3siIf3p7Qgo
ckI8OrLtotcva0TpvTS88tNcJEF02ymTcFXti/zKosZFdZPUlcYwHAXO1YKIL2Nm7yro8jeXV/+8
E2emv238fTFcqvUTK795xWEewlRxUFqnt6BlKxgh9fZQD7vCAMm9kWHKKEOpv6S2vo/ASAGRjZsT
mczr3O2PHYvkDWwuxDwkcEeBIZ/WbLHgSaVqZl1Mh3UPGRw4rdAQbfR27JYhPAF2HR3of1xTIm8C
Mrplb8cOmJStILgTtqZ5SK5l+UmVkJ4WLLyyrG9iD4KfzevvvJMIh6anBQYjnpq5tC3yo9WJHPwl
r0LpjSP99evskLLxsQX4ayCcSlZyRUHkbpb2i8V8nD/O6Vc9yu+j4s+uJdA3w07ftvtxiRF63PiQ
lK6pKDMkAyb2BQwWIG4t8L5hsvDr7b0txOM7Q80c4aAKkC8eD4SAcgQOlAwXIppedRhwGXdV6OJm
Y4MCcXiqOUSm9QR9gfhbjeiX14rzk4dIkqAe9Y9nyC7LMtSDZrjFCrRnG+rqzM1QBf36/n4SvnCw
S0DQG5oIbP31mwuNT6AT6RBXNAYmwfEF9h0hPVm8v66aX24GeN3WbgOsxf0fjHehuoFi0F9B4FG7
bbw0tPbFDtJoiSgD/reqbls4vyceGDuxB/HEr+/yJ2cDC3BV9CdxWCPevL5LCC0UJoPOawpnbrwq
/9OgJRjqbl52YnKQNEGOgxV84qo/CQbsJcMVKKxQpR5lJnC7Rrml8jXtWvjCFyRYk0lWO7/8FGVz
kEQoRv5WdfPHYw4QVYFLAONBT+b1fdbBgGGjS7+Cp2jCOAwsgjh8yeJsbSCC92rQ1CuZn6jEf7Ih
YTmAzjBYT0Dejn1sMauzm/S8uLQJbtm4Qg4CHX86y+6bE/TEcv3ptdAu2fY9NuPxgPgstAVGKOBa
WQ+Otyshc1p0F0fw5oqdF5zYgj+7Gq6Eeh85LqLN0ePMdKlyhQWS1ubtDAJqDL1NCT7WnMdrcApP
+9lOxDNEpgc8DQXq9mW+Q2KpD+sOx1HfEECLCVk8TI1VGPX5653w4y0BAOIBZYjXoC8co3YG+oMc
5Dk8wHqGgF59nOf6M5R5CZqIp9owP8ROGBcwdLQAB4E6gdPp9R3BnIEaO3E/lVBiwRlf2HNj8iKx
tf/kJglaY7AeJgivIZA7YUv+MqLqVdzGtYEFA5/jSJcQ2V5fu3BQalMYDCDBKL+sY/t2quCvtoRW
pVNnk9of0sYRDOWyzX7OpxFSz+ntUIanNscPMQDfQ8IblIBksKkQjt5qtuRRO8ELJLWr/kqwO3a9
H565rD6DUANSfW81p/KB12ADgsB2STDYt82I4uHYTbEaxNosswHRswZBU4BXYAd5D8dMGw+YWhXD
z+O+3KwNJAP3EvTgb+hY7TTkP6e+yXbsH70EgKTA6fBVgiiUR4eL7wHg4nwD4OsV1pGN1nFOvAu/
GrynQbBbly8qVhAe7KWv4JJivd3siwsmixsvnIsTSecPhwAKThSJhCFQAVw49jfzK8gpYT24pk72
OQTjxRaNk6F1MFIYo9hh1FnTF99+vd9empyvnwH6upKEePchYPtjnIPkIAyoUrjUx2RX03ybUSDk
+fuuf8aeiaVlMc32Wbvzit0EbHZ9aqKbsL7xp49qfjLmQLyPhbxB2zsO+/i+vGUXyp7nFlx/4GPt
mZnjmj2TMMVMoFAcuHrIoKYLdj05dPlT5T7MxbdG3Nv6ejk1My94iX/H97YFkogSguSZHaV9qxcF
YAvjiVbjeehfeKg+OfvqxF0DMu04fRhaDv+h28w9duoyA+fYPYoaIgh4TKKEYTejfQpyG+fDfWiG
uNTvI3Om+XvRn7coa7uzpo2d3GOUNzs0sM+Z4Y8C4wocZEm+G6K73O5GfeimPbP7rMK87Sus7Nbc
e/lXoq5nckn7T117Hdr9h6U+p/6OR6mJ7qF4XYqUvl8+KLI3+t1cPCh1Q+BmYK4kaigWd583pVv5
fl6TyPuWF//L3nk0OY40afq/7B1j0OIKggBTlu4SF1hVVje01vj1+0T2rE0R5BKW3153DjU93TYV
jECEh4f7Kz6t+p2W+nqCoauLwMcUHpePCwxwDHemUylDVTfe9+2DOrpK86VyTkbFvvo8vaTpoUg+
luExiYIsP4Spp36x0HqX38frM+l4HjMPv1uPTk1X3OeZbWgPdfTBNoCL+2UJM2/6YoWfmgEI0aM1
BqQvkn0nUtE2cRvrAbyXLZ/G710DfNrNYtfpPVpB44vyaIQHc3gnq36RIezg1tCJpPvUeU6XF1N5
H4eZn/R36/iriH/NsEgst6yf5PWktz4Yb7eaUphRjmtrP2XzqbnLbBcUvTUew/mh6U+K4YX63Zwc
yj04zmXA5PVkceYpLVGh3CI8sIhyitIiaYqRkHIVJX0gJUyPkVR8HVNwAzZxfedOvLh5HQtFQIXs
l5KOTuv5/K7IQqWC9yZyfP7hUIzUvO1cLvai4WtVaHtcyMxkm0q7zVticyc1yWw0sEEXbxrf5TXv
loOpftBgj9LkfelMvuSPuv28DB9n/bem/901qTt2JxuFHVW+izuPtkaJCEPtrqM32EepPvXJ0XCC
SYFQGx+UDqmxbymuVKhGj+O3+IOWueFH6QFNEeSBqmP8gUeLDiaJNPABsYB76wlLgBib14f+CYw9
fLWKvxxRlMB4ap+bT6rltvnBROI/8QD5Vh8oKVTOoVGC6HnMH+vhVGi+U7h3WuGWENJfxv6znXyC
MuQu/6zgjo8oSKqDJ1Ueh77mFb80BfSL/CAbX+v1pa9ORviAyAaUWXuBw3Qndb4TfWtbdDVOqnJ0
NG8eP1ERsC3IlMd+DobVG6cneBorYmQlkj2+bt933XfjsPQfcCqq8i8FlAWdUzYqP2x6gH0x3ffw
Q0c8gEzpp26f9Pqd1lEOMxG5aN6PxX01nCwNN63ft2P/Ra7Fm1HAXihR6qb43+f7Smh3WU0Dmm4C
uuYZyfhitHBaJUN/WMEfem8fTVG4Y0CH2JQeNrsLxqY+djpMuxL9tlSnijfBLXetLlS80k53Rtu0
i0SWQU4DaoKetMWJ3fp0tVmHSEEEXm617eiATl3pRZrV+tmaIRfCzjMza/bpxAqG7yeIdcabFFD/
/QEiXwZia7O+r2WRP/Ll1EJWbsiY74zq2yFD+MArVedt4rz/jmJTxjYdkmVS5s0ToJWREsiQBPGM
yv4N52h2C2fce4Rf2Sj85RooOnhtfLnNPQqCZNT0LuIFZRl+jgPiYRjLhkptGLkWss873+4yERJj
USyiJ2VQ2NikZSlkoWIYGziZldmcUuke04mHnNcOEgGlh7QC17iNGP/b9qetkASxiNQaqJbyT+en
AUbG2hjzOEJxnb7XFZqLsv2krr+aLtnrDW8fHgzFMHSGSUosR9u2a1MwlpE5VZS10W584nqtM1tz
zcb5osUU0sP7Efl1S0sW//YUt3eX6ArQwaRJrGrkl1vfXEVaNXWuw85Lkdhym2JA7ErJYEeU8EGt
yZNXydoZ8uIcgsQCD2bw2iHN5um/2aBaLCuQoC0K60Zt3g9S+ySPiWdNCzgtKTuuJfyzVFWDYWju
ZnlVdm617dZleIcnFjB0jeyWh975V01yKcKyD+NYJ28os4JPGVAqObQLtYZ+dT7eXuDtzhWjAWPR
ADLQ7aGHeT4a5SUU4qW09kBJdhPuNjLcRhuQplv36NoNtv2j3zPJvfiowII5KJbG9wTvsjWZrE0k
10hkS0+25xaFQXzlrdCovEbq40NbD/9kRZXsnNDX0tCfqQJIJlIfig48AoDcGZuJJkYnKdUQFl5l
v18TH5PFoxw+2u0XbGvewdJ25ZqMEbWttvRtZ4EveCcXCC35o/R+RTAg81fpFKNrJP+Ixy+QF32p
8hGacY36caie+HOp0uPk8ORF6KQdIDZBNnw/KF/4Oyz4oplvSFz2nZ9n4v9VQs1ACR/X6svtD3qx
fZgn+Hh4FBqVOVqB5x8UbINuAKkpvaVuP4VTKx2aWkemCLkb14D5v7NbLwIDNRx2jmijOA6VCfGt
/7gz5qleEEwrEo+EwIM4HZFAOK5U1OoRWZR/Vg3RjE5O3o+l/v72RK+OrDA8ya0mymXnI69KYip9
1STekmZ/o+8wHa3JQO1yjKUAigly3iuM7aO6OjsDX64wU6YgKJgmME7UTXwY1CTrtAZhEiWXgwX+
K3Vzi8cWfu0HuAc7Qf6iGWGztqyroovaCzXXTTzIjSkHo7rOXpV3NKqg37ameSq6+c6YzOUZcrGP
akD5TKMs8kxAUpjC7tVcXkvj56eHi5t+KNVmfgvNmPPF1mrLmAuhQaIpSKTld40sAdL7ogCwUlXJ
HfTkKE9fipOsRJ9Hie4pHdbkTo+7oMzv2PAr4gbISzz0EnJePwusXR3VNaLRldA944CUn2I6UzZE
dvO909zxsOcdWkDXh0yBF5bXp37Y/KT5onbEfvEnh1AZ0eqhwFFHd2v+15T4vYPKT5VjKcBgjyF/
ddyTi765P8QneeUZEUdoUtJLOF+NMVXsqAiNkTL0c6LMkWsbRf+Q8xBx+xrZtFJ2q6GCdR8ZH6q+
a1zViPdcCC4Ct2iWAyOgkKqRq20NS+XQwORg5SmgQGKGPiEfZ1ty6/Eva7aAcLXLcY0k//aRu9z5
3MSwBNTXvjBx9HzeuZ03SDA1g7f2qzcMqE6vKaiqSKcsou8Zo9DE4K8723QapS6KxUAkGJZb6ny4
qRzadUJpzpM/aC/VR2KL/JchPH+PWfQhtDCnPPJ/Si9lAVbQNVqvGh5Hij4dDmRQJdwO4akv60N0
B0FEKTzcPRrjN38O89fBeScE5JrAVnxJ7QnYQHKgyw/PFltIOqgGJda7Gs0Yw83bY6l+rJbvs35C
IMPFQL6iJwoEFFUWslf5UCuuaR7Mxk0RN2kOXYEOiec0FGSoPuCNcrAazy49a0Bk0uuwM9RO2A52
lDJiP5dOjREgiKg1rsi6QwQw3PK99m593yN5gZDkZ+ur0rsgEOIMSvtJKU96Gjh6oKPnaPtzHVB7
Xp8dnnSo5r0WtdRPUO0r89SCPnKea8NvW79FchFNT/mu7vxeQQf8tKzP9Qpfixpm0EUB/1JfgDIG
4PGW/i4rfdxczMlPf3TpOy26V75jNAD7JX5Un+dv0z/Fg/lDDaTH8m8kg8fMwILnXWS7aGtWGiJs
o59pX8LlpW2+1NlLUnwAM0sZQHlf4+6q3MuOJyWeKR+c3/HTuhOhL64GsXFU2lMgGUVXYxOhpVxB
RSBc2Tgd4q1oMtoHEPAndMnAsMxafL8WuQ59QkV7l27u3e1TcplAvg4PvkQ0OQDTiH39x52YGNVs
q4PSe4ZcHqs2RS6IF+syBlKX2nwtg17OmMluFk4ABEbg27d/wMUxZXwTKAA1H/C9FOvPx1eYcGq2
EVtN6u6LOO49sxk+5WtDVaScdwa7iEPk5RR6DO4mWYSjTUywE/QOrE7rvVRvo1O3hE9U6P16MUC3
LPnPqGczpAISfnuOqnjBbYID4wIWAkNKP3qLwC0QtWrbyey9IjXCQBlVgd9QUcPPUz0gahcPiaEJ
DIRyAD8wv+tz0zhKY6Ic6JHi4k2adkRC6gFLBWH1rf5drKV9T94Ge2w1xtjvE4n6IoqIB4Du0046
erlqpBBsTpHhC/i12MF/bJGVbuMoOVPjIc3z0BrDiRbcIZnIGYcuB480VV+ndOd5L77E+YoxJmBN
UnouDsfe3FpmgXAFasINaVqzBqsBC9Ac7sdGfaCRg+bKUuzBrS43IhgKatmOqoAqpl1xPssx7B1K
KECiKHz097n0K0f5zp4G6Rmpkc+3N8TliopeEDAysQ1RVNvsw6SqUCxI2sqTuIuCRqYaZ810RhwJ
/4DBKyMHUH9Wlv7tYS8Xlb0nK9zA0D4pdRrnU3SS3gFSW5WkQSjCdkp3BG4jB3moLsdckb9l6bDH
Q7zMCKFPU5GiByew55zy8zFLo1OMBsFxT4G5jl4IVcYJa3vXXIfwDjvrhEJcDrq4xuqgH9TGLxF8
PIxK9uYw63A1k/vzVhVE1E1mOiAuYmYNpGIZkcm5N1QqOfkKjK44hM1kIWGdvsOtx5uN9cPtVb/c
WOcjb1Y9ndbB6gWdWbY8a7bD4+ig3mh2BsYDezyRy8vkfKzNsYEvqFqEs8JDdOXHYvPejwdMA6zI
1frntX/U1bTxwZ7HOxFOrN75cWVcwiqhgCoZiM/zr1wkJQhe6A9ehIbkYVg6GM5SGe28366tJGk9
TwwuClCRmyMarUYaSbFaevgXIA4vQ/zUJhRDI5TfjXgPbHBl68I2EchLXqkG53RzNaVLh1sr3lNe
OucviZn9U0nQlUclfJq4OYDkHytyapio1h2dx+hEK/Tu9tbZ0E3+m/ACGsCh6OEAjd8EiqilWcnl
WHrV+KNGitRTSyumb5+Wj2GdVvTQR1QXJXR1el35qSMihIRI5+XxGrpZr0yPLYWNA7Nsj6jaDW6b
knPaMbjrWCpTF6X/N9+wrBliBGw0nl4s2/lGGDQj1RRgsV6cSu/qsTkokV77Zpt5OQa3lKvwOEFy
d+eGutgYOv1lSkKAcSm5w+o6H9WWwgIUSpp5vYmqfFWnPyRYQrDyv2pFZv8ng8GQMFQKjDxrNpGk
Cm29x7Ij8xx01bi9sa5BJfI7Ep5BR9/29g64nBn4SEdA5Sl0qxdQY3BL8tTGNDzmqP2FdE95qm1h
AGB5JVreOx/v2mACcUYuqonK/mZmYTfEvZTbsUf98gTRLjBCfXRV8lOEk81/bs/s4jJCM0N0EcjH
uG9RIjj/Zos0A2pTaC01NA98K8XlvXHsn+WIQhliz3dFjK/D7SFf6bFnYWoz5uYywvVAt8aEaogd
gn1AxwoODy4pWTnI34ZOOVK5oI3dKH6mmNgYxe0pQt79PiN1P5T5V2T2S8/EdOjBwjQFLyNrB7dy
kRfw+wALUKehYWSig3e+JvMyhMQ/PfF4BUhIMWj5O7X/1VRhYFbD4jlZ/N7Op3onyojPulkVogu1
Y4YVb9jNqAVmRFqkQkqpOEh3ubT+UhA72tlbr23U/xkFdWJFg7GFYjdpDxt5i6bCw2eNVDVMvCyP
a19OKoC9eCFA4J8+dPyrX2VvfkAtWTkt0oIQm6P8Rozq26KvD3G8ADaf1vpOjeOfBN76DqJ85daK
9qlrtXTnp55fov/+UtyKSBIo17HNN9EEkfh2CqU4pSppPmlO8YzyMLrAXZTe1bxxHe17nESPibno
O5//QiPDUCmhU1GnB6TZl+X0uIz0gXYQZyLpT5gHRi70hlPb5DniLq2Q+euDzgBRHCpRclxQrU2W
h6K6K422/RFN61875+W8qMFKkCdCP3691sFObt2Z51SaLLnNUi+BpeNpKNjrtidFVnt0uuI4RVWF
EKDzDeSN7BYZ9eXb45+HiP8enqIRotUyWfIWQZmEgzyOKcOPHagG9JY/I9AOmUB+33RO7HYjJPTb
I54fwP8zIq80xDN07eKhVqN4hyBcyVEoUxBqxmq9T5DtR/bRM1ATODWjdaeFlvHvjvv/5KP/9Uqx
+78rMN2Vv6vy7y75ecY+EpnYv+wjRVf+i0/PNWvzSShfc1b/FWByDP4DSSC0zNfypiCy/Tf7yPgv
XlQEUgAkwMQF8Pd/2EcKfx/NHP4jaQqQeYLdG8hH55ECVhR8DAK1ANvyQqZFdB6vjdbWQ2NAea7g
YWN7JqS92KWIP+XAnJS68DspxlIFma+kODWxkHS3eyDBO3nxtojz+jvEdhX1RxlU/OZ3xJYMECvE
Hm3UUIsNeG5N1NjNMcPJAl7MP0tZ4NfTIGT+skKKfp6wIKiwBWj2lIU2GQRQe3quaG5ws5uszJan
gtGZ0zVzp/tqU71IvBdeciObvksl8uyDk847E79Yf4aDTcbEsaMCB8Ae+LMyEWLkzINy1v24t9Rn
9Gb0h1ht1sSd5Fh7luR5dA44oay/rBKWsKmH9ofb8WJzdb7OF76saHiAtaQTev4DOjXOzUafdF/v
ckxZcZD7qEddEfwHo+jcDLwCQOdu4fOWVg72MqECq+Zt9RVjw/AY5X26w8kUi/U/FzSbmWxdMPpF
qR5xrG1xrGLzRtHUaH41dd39JGOPJ5yXDjOStDth9nLZEBAzwVZTi0MKwlI3y+bg6FjxSvenPs8e
jLYzH5JUTj7fXrbLCbFWNmmzbgoBn21ps5wUHDdbafQnK+2PZiXjOQCwFCZOln+/PdTFhBC1Il/g
BYJgEL34TRW1iaJMyuna+tlSWAcZ9YGDDK94Z9kuJgQKBZYNSlV0LwXV7XzZsPqiHFtZod8Bfa+O
bdwISH9nw0xfElv5/dY5CfU6xKOoVEFaftUO+aPsF6WJjR+cEvopWryUZJoI5DRi7P2Xt4+DmoJF
giFq0dve6IiXhjkMbejXTlx8sOVcdS09k7/+v42yWbsWQXFeol3oIzk73FWZsfhjk+6Vu7ZfiHsA
pTdRnoCjBPZ6Mwo+fZo6ZuUkQJTLU4SowwFPjvKvCHmmu9sTujKUTSgw2Nt0O+VtMS/FqSBLW+R7
O/SP3TmS8sZtZR4y1ODKvQO7ZewhgYgoN48DpiUQJ9tHb4HPVhzLuFmVq4YeVRdXKY55Fvi9TBuH
8i/dbOUUwT451e/TIg7VB72rjfF5mPK2gNg/KJpnd+skY4yGuSUy4Wv9VdfHAfXptC6Hv5KuqppP
0P5J7Kw+s0DaYtAGz9WY6vWoWXkN/FDCobTVnbq/g8affFdUwPWBzhvZPgzt0M7+VKDL/JDUtRPe
FXJnBmuMCnxQY01T3E2m1A/oXoxy25wWNSv/UuWxxZ+7LRHh6DVpfrj9iba3IbqRCnccXUj+B8rK
ZjdgdsqkYgmFZSvHe2idQd/Wv8Ni/Qcp5p1CweV2YCCBd6KCDVts2+4chlBNo0Ke/CJMNbeZNc3T
m4SWW5r3O2HoPC2HZS3mBOpPtck1aChvXtHC8a6MVHDVWaPgw9KzzCGqAgCWW+m9XNson4BT/Hh7
La/Mj2yPm0kTKj8XFDJAV81cxd3im6h+A6gGZ+TipamcrKEu9sqZ1waj+4DWB4o7qMBt76cIizOW
ePYXVKexBJzAL7AOroaTmffmefHoA5Qiorq43M9jepdRf4yaCH8syYmDFFGY7+Y0F6cp77SdLSK2
258XPN8NzVEG4X6iIL+9pOQwGrURE0tfMtLJc5bcua8naz0lZaHiLyDNX53Bpk+uLqn05mDF0Dig
2P8CVLcJajrWWOAU5ey3RQpDHRMusPx2h1j3YUQZejy+dVFFD57Ln/nSt9oO19hOq1bDKPtlD7YH
1N+Hdo01OBMI8d8eaXvxA16iqUe1xoDrZxOMzz+faSdJZobO6quD8bvrjdDvpSXbiSOX25FBmAjh
HiLVxXYk4Td7Z6lkv8Kl1m1asz85SHDheDxYb0xoX+fzx1Cbs111JkrgC9TqGns0dwYHGswUJ9+8
HZgQmQyaBpS2L2hR5ADoj2KJ6q8LRHPN6IeAClDthrFZ7azdlQ+kg8KmLIysjdiD5x+oq6V0VZpE
9qmyaseS971b642xc4ovIz2gRCR/UXGkrXwh9eq0Ui93xEtfTdOyorI4aXR3azn51SpLd9SWFQDB
7Z13ZVOApIVTy1mmEm2Lif+RnnFzmThQmrJvd+oX7M/7ByuPf6gWHqFvHwg0LaVRscd5hpwPZBRL
F4kKKS72yfIZFWv6sGsfB4sVLzun6cqcSGZAA/B45D23FRlETDXFl1dFgTVKQ4fiq1WrwWz0reVW
mhbOp9szE7/8PCBSZUMMRxTX6dAYm6y9GGypKvChIydEM7Npm+/4nZk7b9QrW+NskM3bPCUqJ5q9
EiGEc7brVI3iNfF8wKp0/ay1gB9vT2pTRBTXs5gVtEsecRofbROSyq5em9ZSV7+Fho9lYplP2CIZ
I7aWQGURTdOK0rAPS063FfQZ/L1Dosc1fDL8TD6FCsg3XRAEjzIfKvyx6G39/fZPvFx3MjK6atCi
eQFeiNktSOPa+D+QuqZTHCRd/Q2b9j2w57VBgIFTD0HoCHmpzTK0UoSlGhZ/METk5kcRWuFn/tUe
yfVV4ON8DxFbyAXgXQu47lYABPBOk8lxNPlYqUWgNBJ1kA5ZkVbr86wOOsSTuKgm1N66ojpVVJSr
x7kYm6dWbrGuiqqszp8Lq3XQkMPhuB0fIhy+8OgsQ8gM8xAteAi1hl4cB2wLMaQs7Hq+S/mCy0nD
TxjajiknWD9qRv0pk/X+nUxpQCkOUh07n4VnugoWa8rL+T7tcbfw8MRMRqioZi3Z1Gyb9oUHBgaZ
CdFtdElE0o+oGGbqm082oG3YGtCr8Kun0XAeRKJuGarcArO12Hp+1CIwZEOiOwfB198Z6vLDk4vx
6CfcUzQGzHE+VN1YEgG/mXwH4n2wLKPqNQbQuNt7+KLmZgtRW/oYRCohQbQVvVAxZo3qQRv9zkp/
FdM6/1anrvDNyJEOybLWj9GwVI8dbsgHSZ3Vd6WM6dXOj7iMlyZIRN6b8Eb4FVujBGzmhiyqsYvM
5yR3o9QZviIIjAWfGSY7ZPjLVaXMSWQRsrNiuptYmZlOUxRdOfqmPiC6UZEIr5GzpxRxZULcZUId
n/K76Hiefztda2lLN0yI10zppsaqfsT8XHOBLag7zZbrQyGvKnTzhTTF+VCylHUYInUMlY75xygH
CS9est9ladpjS10dCrqC4PZzvb1G7D+uattSJgnH2NGH7NIFFeClbzXIp2czUopsZ0tcPs74Tohx
AZkiMUX2cTOtOcUixwDR2DjOEUFgf8jsT5ggY52GcrmV6+HOgNcmJwKfhUYwMWLLtsH1G/U+UwxY
yZHHizc/lrI+n0oeWN7tM3c5FPU1qoVC1Bna2RbMDj+/WbBRGn184VJImjAkCyO2jkU9r/7toRyW
6Tys0wFExIyoTs3jAmritNaAN9Ws+jDAMEacjLaBY0um2rjy0DRoBylqheyzuiTPi4IF10G19XV5
Y0kWsCDoN+Rn4PjopPniV/6xcdZe1yXV5lcgJQSWPZTWFZ+8vr+LrWncWdzLAy6Q4jDdICmAQ91W
eMw5j3rA4JoPWEk9FFquYMwUZ8fb63r5CWHZoktAxYrbACjd+YzKLscKN6lV31naz86Qt6e4pDZC
PhMFt0e6Nh8H0AzrRiZ5gf9ecPas27lX/VnJh/fYMBsH1Dz2TB6ujELXUOG0Co4/Vdnz+SilZuMu
20q+rmrlIaoNNRCV4je/yoBXkeUj7CAonluGYGJV2ipN4J5p9BSgPrn/VTeSqqnaWbTLzwPXkYyY
LQdij6L2+XSMogZjYERx0JVVcm+2enoc+OMBKdI9MMZloGIo3hU0znQuMW2zE3TAeOEirVGgNaWq
H+plIDuQupzaJf4xyl/DpAxJAPZkd5KX30w0/8St7VBzprxzPklpzkKAoEkSpORsKcbVULN5rC3V
Tgy5GIfiH2U/NiCfjMrVZoZZzBWXrYWKpZc0H5dVNqCOvdGBiXSfC5mKrKA5kCtdKEyM6hgmVkcF
AstI+9DrAJ8m3tw7z+iLeEgjV6C0NTBWjLhtDpFSOnFayrPfdVk/HiSlV7DtlXu8GaciRRKWgqMj
/d2remke6hxEuTuDnov3AI4Xu4bf8apeQ0sY6Np2TccaxXFc6vkdevFIm9fwJsN8yh3lPRbCg2c6
3dv8s17XF90oOoygECAA65t3xMiLv19MCgjabDfBuNiT389atKNOcrFXIOQqGm9QwQKAsLUZxSxH
nJ9kzJ+GopGxrEMnrp6mPQDwxfFmFDaJ4MYqdBNR3jy7T5KK9Suc1QjqASPINrEx0VDb32Ve7XFw
r40E80wUeajwkI+fjzQVjYIRL71o7OZ/m+QkXysL0n26RvbOzhQrc3ZTMyfiO0oy/MGLchOBGylu
4X3nWhBX0HryGTbmbFj034p0+VRIhvmgyUvzONfVm6sVryMzN1reBP8tHLUeOqjGVaUFamcC0LEj
+zQuRekNaf9Gdj+K0EwS+Cf5nJjiFlYJRWPVBpmh4knJnlBLRiWRntKXWGrye3Mds5c3Xp48+qhp
glgFqyUw6uefr1+nUk+NRgtsTYKRMYL20WZkTW6PssXjiWkRgKkw0Duli2+J0/5HftNFM56aGjWe
PpTg/OAAacnHxW4wXhzLYkFHYipjsq+8drBuj9CMWY2l+bomelVgpVqoSIRQMEoOClCAl2pqCrQI
dLmq3FnNjOGdkXfjHubgys4WKQzhkPc+sX3zRDE0PM1pw8ImKuYerWREXOJQjh6MTrd3UusrQYHb
6fW0iqby9tG8OCm7Yp3UIMQbGHTB0p9MKZPvbn+FaxOifEgNm6CAMtKm5GupWYdkXqNTiEFiZIgK
B59eCkcYI6en/2AoEd54oavQYTdRruNFXCRKrQfOCIobW5jaLRNNCiZneutzlZ3FMRF1MBLoCxX1
eBSSLmqhB5gSrfeNnuhoRCjFTl52bekAIFEFIAEkb94sHT6lMVFW0iCjTSgxTfgCGHIcek6cSzth
bqOYzT0kZoR/FjsPYq2x7d4Aqe8mp4MvlFZm70+TiWjXitSTHsHjUJW5fJAyrXo0uxX3wKpd3tXx
VGHURtiTEAl1eZjtadaJ0LoJvQQlLmLWmBRH3xwFW3KWKCTNCqqyS97pxmx+z6VmPnHNRIdylfqd
S/L6eGj1CO1Pyh2bxK1Uc6FwmBiBAiL30K7l84Ag7JAoeKknye/be/Xa4bNA25LeA3+4QIE6gzNI
oxQZQUxPjCZ7rH3sUyfcmdK1HQTjiEwFkQHCyeZEJNlUrhFFxCDBg/l5XI3Oq6nanqQxUnaGujIh
HLPIMhQFHB34uPNgGznlWC8jQ1l5bwYFxMOjXmrmzgviIkETmjDcUgDRTHDr226BXqe5IaFVHJSZ
BcnVmuajHifF51UDp1rFev2QmtVev+9KDiD6IKLJTgLMK+l8akaKyEDVZmaA7zzyEOkw1L8Gfgro
4mlu27s0t7PRnRc1/Clb6fr99k658g15koFRpWgF2nArIFUZs53OhU7upvZU2uu4/lSYkh7EVtwc
bw8lvtHmxEEDEVgZtFs4eZtkZ67aFfQDE+Vr2saxa3BfPWQ97fiHCqiO6jpZCM23TdXhva3jABc0
9ZjtWSddXW6b3cqLg/fNls4dV2XVV4tiBuZS43ae5uGQA+te4ydZCSfo8FYzfCRJh0s3l5p/ewmu
rfarZgQpg6DpbWIuIMYmlazaCsZe7YKuraeTLJmmL2nrHhD82on5cyjx3/9MT8axp1bXWcFQtuZB
XmfVhc6yZyR2bRT0L4QNFZKVRJzzUZJpHbWSxkxghely0pGTv1NT9W3+na/XByVBipComIids5lL
4kxlZ+d8M6fQl7tOS7+JstXO4b86lT8G2Uxl0larXeoZ4kis6b5szJ/k1d4TmbgWYaDScgsI6C1q
2+frpS1gTHWB7cmm/pH4HbpL1jxSFYvdaEp+6kM27Gy5a9OCCwCRkXaVcM84H1FN7aRtSx5n4ICT
r9T2s8eJDtaeOcm1nS0sEwDQ0sC7KLHjtoEDfZIzTGLN9yavaBffJ8mP5UrdmdHlUNyeoKNFmQdg
/XbPRaWGuZXMnisTkgmB6PUK6lYuPmO/33pcGYl8hWYM6RhFpfO1m+N+notMMoJEnZqjWUoS+pTo
18MR22seiM9wHhwZSohMiVwJsITYOH8c11xT1hTvdjNYJrP7MnPWDvGq4Ks6YJkYmv2eJd7VRWQk
AqFCrWyL/s6r1l65SgnGmdx/FB1Cj6rF9IwS/XS8vYqXO/C1kwWABwYr9bJNpmXxrCzyomJrpHl8
khtUH5y8kr3/YBTMfSF6g6q+OFnWWstttzKhNMqW0yAX41MzTflO4+XyDqPGgaoS6sACjrTtuqfY
XXaiYhsoq4a/UWzJh36KxqDEZcjPp1E7THPXHrp2Uk+TQrHp9iSv7RJaMf8iJ6jAiaX+Y5dYvUSl
1pqIUfmkHErghK7cDc1TmIQobCxZuJO4X16WDocMOTDk3ajnbzldVVtUFY8hA4/bFgjPXMmIvjhJ
lP1uR+pWHnAH+wMovfC5o+uwF1Mug6UYHRAbMAP4o9suOIqWve30E8fPMZbxLnPMdsLjodGLIGxj
I/f6wTF/W0vHU+z2Ol/ZsqLtbpEY0e7ln87XOcs7KOi8PAJVLW3PMWvkuuZsr/9+5QxCZqd2xutD
4Hw2Z15PM4gXeWwEnRDvnGZwHCjaKwe178udjXNtKE342oBCBPy4FeUa46qVcxQLAjWdrNq1YAbf
OauzfoqXOg9uL97VsUSKRwVTIBg25z3Be9Bx2sIM4lBbD7mU5Y/JxJVXJ/MeeeTqUAACgd2AJmaH
nn+nUqoFNro2g6aV0W0yULHNGtIri/rGzpa4dhQgAVLtEX5jF/pbrZU6naq1ZDq9tTyp0aR6ahhp
h3Gy9S+6XtanptBWN6l3Y861zUi1mGyAeiRvoM16LnIYquNC3rzqiXFsq6YIUlNuduZ3bRSyYe47
ysUG450vZV5bRbLQ6UDhY52OzdTZ3jRlew3Xq6NACIeoSXuB4sb5KLwqhrjJDSPI2zR51+p68SQp
o/bp9g68NgpaZVw77HT2xWYukx3rOqFaDyIpgqIhY8RlZnK7ExyvbD6kO8V2oHVMUrcJEuVQa04l
G2mgZvj18oJJDhbIW7YABPY3TogrTahQkIcYVKW3ApS0URO6yx1qRFUeorwdp75WznuF2otlYxQU
0JCZIdkh9G42Gim+yoVm4bKSx81psmCyOkiI7lS3LpaNUUQiKlqpYLy2NKuoU+WytZY4IPEac3dG
vfNlaiLbyxO5e3NjWAwGU45HJ5f2RdVlnLIOmhVArSZMqpdiEFX2MZ73OjuXBS6QEayakJoRAsnb
VmoVmqOT9VkSzKIq/KWxU0vB1iFplvQvCUu41iukPm3+qevIMlxlqeby4Bi91hwbjMfnk7GGsuSn
82gm7xbkKJpvtzfQVg+CWwbzPtZAZGBCCWezWeWp6HOpY7M2c1EeCy2dyr+1xWo1z7FwJG0PcWOM
iHhxpFq/rmExf1pKOdE+9uU8TmiamCWakTs/6nLDCZwC6ZIwPBB5xHk0aNLUKRw7TQKgswkOPFif
ja5eheHykYKhbX5M7G58acPCUL6inTk232rDwjMsUhMreQTSmUaIzyuheb8m5IUPilXVe8Dzi4wP
ezh+GZoCVH5JgTYvNqmxh7gy5CSI2j6rjkkYKSOKHWM9H0qgG+V7pSwMw6VQgc5RErFanhVPqG7t
rJUY5+yBwOOaci1hBpgDuPBNTFOhfDRtMcL6z6q+9UrsGGPX1sIw/x5Gw2x9Vma1mjRXUpM0zl21
1Iz8Z1XJza+mBKmpHG//notMlJ9DNZdwANecILtZliyRJS2zqyxQjaWgD+0garKuofJOSaLlqe/D
emezXO4Vmrfi5iWjoPW9LVQB+hjs2ubucyQjelf0Sv7CTn9zPUO0iGGoAeTilFzY1oGGpP8c5wWF
U8TqVPTcD3Uq75pqio+1+ZgWKCdUC0CSwCzYnMYqXXWrL+U0IAekqpibibBrHsZiEao+rRqdjMWa
bFxUQsV4oBRW53c6B+VlKOu1fDcXqrbiJDY69SGyLJjkqRoPhYfR09gcU0nR+fRTKiMhPmq91e7l
Cpdngm4vayRkrkQDcXNRLNYQmkbdFkFiRoiqO0q0JK4QapQPoV3DNaGIit6+pOZRc4RIpJoHRZt1
aWdLXN4kvFtBFtH5oZRHg/88fDiUnvWFvDYYjKU9TW330jhReg9Ra+8lcmW3A2Z67dVS6/7fnJ3X
buTI0m6fiAC9uSWrRKmk1rR3N0TvMfSemTRP/y/2PgdbRRFFaIC5GKDRHZXJNJERn6FvcB1pUOWS
gfHPw0La5RfYnsmpUcv8S67P9mkR1ZH+485iXwFN6E2wu8hg1j9/8c5b8hIz4iXOw0xNkvfDHFnL
2c60pXj7LqY2tHbtoX7CS9qMi/5zFo+ZVYYWOJLzjH904mdZPj9N2bD8lEV+VJV8/cn4VKv4DJnT
+nzeDEwZjEqPsCIKW6EVz5MxKwgC0TLAd3B48+qgJwivHD4ZDXZ6BtdzOOoei3TJ6lDYaXK2ZxdT
8aW2IPrJrHprKggyAXQF1QcUnlEJ3RzObdzJ2C1TFCVcVEFmW6TnwYLZOPCQPN0+ePdm8GWodW++
WBqlgr291eXM4IJFSaWjbOiMesOWU62DGXy96hkVvAl2OAk7mjrXoaaJ50Jtd3WICSXm8VZxyTV8
PqhCaKgsO/NBuNeLfg2HVAIUFHIob7MYzb6khtPinZIN2fKY9SD8eaH2B+nna+zz+q1ehNmcGmIh
p5hivtXkdcmpH7PolzvN8rSYcYu1m6MEBhkb1i52Nl/Q+x1+jmXhHox17yvSB+FxTJVhVbS7nto5
1wTmwRMLZknFH8UMCn5WVHnfmdqReM1eKAB8qFHQdAB8amxCJTVAzShfH43ZewivXaghrOXLyfXu
bi/NvfUCaBEBQqaYmtEmUqvyKqZoVoRLi0Rr40Z5UCz9RVGB9KtR89ftaHvjAm3NC4L2NRE3U+gN
NJHspixDRVr6SU1n7V6tRHk/SD053w61tzJfhtosmXyInciuk/W+Exz9MzDUEl0XWdgH58jeDAJj
RbqGspNrb0snjtahp4nkcQjXN/5MoaH7Z0Ce405X+ulRy6R98MVe5yEmzyOQd8CSaa9u53BRshjK
B3PYFCqCjsDkH5wq6t73nhr/TYq3/GEIKS9NOlgHhdTdKaUjAXCD5QfM6npVTkaaTYj8l2HnCefJ
mFIER9A4T4+UMffirCor0EbBXNN3v46zVIqVWCiLhHPSowDkROBQh+yN7gm8rljwIDLX1x/Miu12
7pqaAmzpEIWk+WT0lv15Zud/1DTk4uy81x7RBMW75u3LEugRWSo5EH3rzX4zLMzna2kXoaYAoexo
ZJ4x/ZCfb0fZ22c0JGj082YnWd3ssyI30QXIGVuVyf4XIulT8SuJASq9p9qe5qfb0fZ2ANBdKl24
iYDz21xv7AC1TRO3CEdbL76gSlHc557V3UVR3X/Ty0w/KFbu7ACo2bT71yI3rf9NlqCVolQwaSpC
8Nxq+akt57r5pmRexpum6JbSL6WChVYvlyr5NTRZc3TJ7ixQsDeU1qHk8DbfJrEkRJTKZlGEtTvb
+Mv1zbNZ1UfD3IsC6ou3Iw8bVsum7obCR26m2VKGIAt+mTBXUdtR3ownB0KwEqVWfDxQ7y2m0MhR
1rFqnRMZwdImMCJXv/DMiuqD43hnRRKHKFQrKWhscSe1QYklAVwd5mqPMaI+6495qnt+n7b5w+3l
uDtv+Gohk7PatG8TOx65ipP0YxnGjgGsLKtrOPUoptTx/b8IhIgvhzCsNmi41+fUNFeNa2bssr5u
o7MSV/E71Bfkh7dHgbpI5k06gN7S5tQlgS1mAKecusBpgiHJmjuEAI96mXuTtvIK4GJwKJI5Xo+F
skFfGSq3SirL5NmKwcoDzRvH/uD82zkr1vKrBlHUpJG5bWq0UFm0TFGrkMp7fypVs5WIvZkNXu9T
w0tmNumXHSRue2NDxYHuM41nBreZQbNv3TFvyB57RVfhOKbjOU9z8+Be3o1CV4iEjVY3GkDXMzhZ
Kbo2PGNDVVLrUXSeEmOlHfWfdoqCEA1pOGPWDN8KgvR1mMVAa0ug0BrCGHqanXIOFNMDEDd+0uPh
szL0j0Kal9qw7pcZi03UCr2DT7g7UO5NVj71Zn3b0Mz6qTfKbKlCw0AUWy68M4YEd7jby37vwCD9
pUYLDZw29PrnL99MiytUryiqsGDAd41o+uempaNf29kRSnRvQGwtug/k9jyrN/vY0qeMAkJXhdnY
2L7obMefkvjN7TxOWhMUIcIKFrfktijZ6WLOZtmy8vscw8XEQD79uY6R4HxUZqv6+/b07Y7pt64g
D3duqs1+nnM1p9Za8TAjP8P5Iu2emsqYD27i3Y/0vyjbTA3kStNrJs+/1qzl3aLp07mwsGm0xXR0
5675+nX5jekjp+EDIflmbnnPcMgp/plFHerS0Z6RlxsmH2mqyO+byPVr6uif2BZHzcq9qKDSaaSj
LmwgIna9CovZyJc0V6qwMaBO4gg4ZP3nWhbLV3spvZ8zxTYE6YWqtf/i1OdVtrK8qCiRZFwHJkyO
Hj/v+CwrBI4l/SJ9YTnDEStqb52Ak0FykyjgjTa5tpfkyzA5UJ66Np1PRR73Z8g0hybB6xbafj2O
C1ym2Mm8IDa7GYRxrjiGrEMlK7X3wsyrc1QabdB6vf1ZKeM5mNJRfSgaZfxhJtQq6kXO4eAOzsFd
sPtBX/yQzfGJIHQLhppiVjnL78jPlb7iKR9zpfs25GOD7PD09e0bkcIZbsyr9xSkkesPyWGAoqjC
RjSbNjmNPaR3q2+PkNF7nxEYzcrZ5B1K7nMdJUqT1m401in19Qk+VP5DRdb1X+z2l0E2a9IGXGkj
A1aHlp5G59Gc+0DjGXXfOVr79qcmjFCEaRkTyJktyQbcfpraGgeLYSveF8o/uW/oUXZwSO60AFch
7/+FWVfLi0smNtuo0dA4DKUYf2mLjb+s/slT05+O2p9bJX4aevFHMg1+pA8Y6I6nSvmnto/e1Xun
KN7Z62W+dta2V52tzLqN/xr5yTxGj5kn6wdN5s1FAAc9mNd1eW/3IU121iMNcOijm6tOxXhJoUFU
hoUx/KMaUsH0Rj5o1fQ1Q0vuYK/tBlslfXkbrqoxm9nV7Mmtki7BNMdpe3SMp1ppH0bFwUtVZqku
77OcvOxf5A3kl8DoEZiGTb1J9pxOukPXzGvdZ1kwlpx0LIdmbHVGdTzYD3ubbr3NoeqpgMu29IBk
KPTGlLRUyqnpYQ3h49UFllONyd3tM2RvgQDUXbMtmon0xa+X6WxD+iqsrAoncoYPuK4a52Ko62A2
5u7gm+2OCTgjSM0Vb709qKMWa194D1U4DKuJQ4VNlrUU1kHNbG9A3G1c6PCkqfRvXvBd4g1y0vsq
RBuvCuU0JUEqRXfuS2U5yFb3Q4EnANtEbeIV+q+eh6Jemgr4XYvzcdyCVw9i2dKJ1SeTTtjtT7Uz
f0zaWnpZNfiYyOtPpeZtkhiuqEIzjzjzZ30O3NFcDp64O4PiRYiKG4h42A/b41EbF6g/wHHoNdle
6ltirJuHXtSGHqjdlB9t5PVHb04NmgmAPygTUyTYkisnmVhlusgsXPK4UN5RjHexMoxzLLTsNjKK
57rx7OK+zR27uzeixO0PdtreeFceLpBo0C50G65nNbagj2a6kYVqOYv3QzdPD6niuPc6mdfb72se
Ar8rFasq7VYdtNImRVcglYStpZXJQ1tZ9TfOjuQIVb4zJDAuBnYEq24G9g7XQxqtvjScXCvCYYYY
41B5D93OxkoZadeDLbCzJgm1SoGs7EpaotehMPyyi7Qwi3DCau+hlaj91d70Ziw+aD7WIwneivN+
xVMsdbs2p44oWdGUgcwNKwBeOpzevL9WASeIdivI+5XwmSmmbu29EgXY5Z9wvsrAyiPnn9tR9j4O
LGIuELQteWtv1lsmbKEOClXaqPSyT3TG8fMt9E5gVjDHH27HWmd/s7lI2sgNibPaRay36IscZCaf
EyMm5aG0+uYpqbrV5oUviaCKjM6DxtMQqvuhwurOEO2VM0Uu7q3srE3iPwKhUb00p/FTZGPQZ00W
VMYIdMKYjvy89tp3KDysX4ymJI2LzRBbo6p6mUUFjwztP4qWADtp7F+y6r67Y+lgAe8Xz1pgHlwy
O8t+hUBDpoOCAhFl8xE90aaZmCfKc5V07hZb0c+20R1ZaKy//dXnI+EAuIjGOwvz+vN5KM2qdFiL
MHWW3FeXuvJHb3lIRwpoRhn9i70M8AoUJs0LVs22KOwIR4Lh1fNQTdz6vVPaZhqUlNqOnOv2Jo81
+RtYg/zStuo4goxyTSictDhj4QMyrB8AhgwH5/pRlE2VQkG3JwapXYRqUxv3bhTlj7hmjW8lItIk
W2tlv0GFoNM3n6hM+qbsrYqjtuEtnfdzg3Ol6A9Opr0N9TLK5uaX9sRP1wrODBEhMpwinpZNY3nW
48V884HOUUENhBYxXXcq99drTs5VqjqFbUDNnajcx63ztUIt4s/bB9Prj8PTiOx2pf/Bp9lKXzRy
SOJ57PUwLlkC2WL0Z6xsjpSedw4H+nyQZ1YtBTAmzmYwVSfGfFRSLYxV06+U+b1dVHfz0A1+qjZh
rmfvUOe+7+0yBKYZ3B7i681rA1BbVSbBw/Fo2K6/OKmBTsOnLhTXEXf5YORfDVSfTdQczOoSlXl8
pCm1M6srppWiJnekTXnn+tvppuD5FRPSFd5wX5b5dC6XZDhIEH9rylwfS9SsuJEZGJDdV2ve9bJY
eHrahl6bgQ711qwsKGLR52ESl1VyAshUdOEEpCMLBwis3cnIRdT51mgUmT82sTJjaDoVw6UuNAN3
b1njymkOet7dm+NMPgRBoPf81Mll95ilavsrref6H6nNTXmKlYm/X5pa1ONpaHZzkHRVkvglpYs8
KCO96HFTzbr83NdG/mdjAfk9cHR8LfZAsRXEEt+WdATQ3ubWEaRugvIdpR66dVmQ1HYdPyitNUBI
GQZsoHOAoWPQLmP6x2A09RCM47J8jnIEPE+kBTGoUG3Epigzqhy/0FYIw6cEGWuPkaydNNBLYziy
T359iqw/mg4x2QA+5VsUmanURhpHHhXVWXUe+2RM/UpiuKlqIj9Y/K9XIqFYHmQAK4dgW/qzBgDM
1WDUoWO0zakQiwg6WXYHFYf9KPQq6ELTHd42/ooaKbqpU+rQLoYmpLcxPCdRc+SHvBsFNzaeeasA
0jaJ8qTkMZe6dVggJ/E0e5aNxmoevVUebV1RhrfWaoCM8Y2u966RNarXLYylyqlYYsaHS8FSLYjC
ySMJv9dZIaFgi3HA89yh/XAdqnDbqhVL3YTpUHTv5KRqn/ouE/gIj3PYaZERpGlfHaSi6z+6OTRW
eMfaveJeAT59HbQp21kHEdGEcpywSeZyvu/7OkYvNPb8WFX6O1HTg/Qcxbq/fRDvtLVWuB9HMNo6
mDNsC+2t5/RKBGEt1KOiaO7zvs7jgPY3tZRxaPvvphVZP8qEHXM/SnVIkZONMvs8LWrrBD0tiDd6
0wEP4QfBhQJiQGJHffx6LgbTSSYacTXIqwlibOlF4Ny1avhCoay4G5ti+nl7Cl7fRdcBN+mqqmFi
kFUsLtXJPwhZYRgdjfKjauXzcxwd8UZ2o63QRxQTWGdbXbxGj6yuEwwvyavhIzB68cFEDuqzVMU5
KkZx8H339ieSE6zntZP9il+mLWZSVQnHmivr6FsPVCoY0YU9yFj2Dk+SolUZm11K9//6m6nZbLiR
yjGj0SU8p1OufMono383T0r8/e1fCw69SlqJlicP0utQUdqYYCpdQiEI8JfXudU91kuez4S7oTvF
5QEEcm9oiBiiQ0JRk9tsneAXr0QPgdm5jds6bEq7eNdEzmoQWBtnTc2sg9xhb2ms2BqKpyRlMIiv
QylpJBXLpfae0NXAzt5cvGl1gPQmH38bJ76oteId+S/vLRDq0aQrK2IbSenroEmk6PlQ0t4rDdn3
fodEcfM4qupcfX77hyPJ4EjFQJZtvdlmSjmPs8jLJlxNPIPcjuPPVqIWJwUNmLOiFctBGrI3m2jm
cZ1DFKfJtvlw2bK0kdTZaB211KCkS9QGlWbXpxIo4gW14PmI2PQ6Irc56xL6EAoC9haTi3fhNKPW
wdKsht6PWm/2YSH+iRL9FwE/6CCL2IuGmyMH96qPhyLa9YfrpjYZjLFHqW7RqyxwOiSipTc7f1lK
7n7B0c9+f/sDvt4JrI61YQlKBfGT7c5rorphJrMuNHrFPJtYoH7sm7E7JXC6v9wOtTc2uCur5Q1t
Z/iC12OzjR7/4spqwgZ01KeomDCTjiLVxLKCG/HBwQ/nyNDn9T6AYgm2bSWkgUmw19G/2Odttzhq
2vLxEN5Kz9Zk5qdlWoyDB+TeHFLXolYH7p2i4CYKmTyUQSzcwhjWvAwxr51/la3iLqfIMLKDD7Y3
JOR6uU9X3CNt9OshVVZZSEn3M0yqyAmiBCPODtXPN+eZQL1eRNnsM8dGgitT6jY0EOY4VWZqYKOc
FwcT9zotIwqkSj6RbrAo1hXz4vNM5pJ27TSx2o02e8hnXfsmtNQ8j1ZXf5gVrRsB/UTTwRmyO4Mw
juiFakAgtkAzjGkdVSmqNsQAs219TVqo6lsxNLfT7QW/ty5WatP/D7Q5+msjNnJzKNuwHKLiUveW
chaIOH71hkOtude5JjPJi4AMC8MUBN+uZ9IROTbU0m5Ca9aS8owuvRZMWm/iM6zQmzFd4d6JwsxD
R5bLQTay+xVX2dm1z7VigK9j2xI0sRFnLWok1kNpqH/HuHYg1zSEbZfdpfH46/a07n6/F/E2O0AI
x1vSlnh21IiT6aazn+vRETVzNwp1BQeyqEuNcHOzyQqZpMrh40nZVQhNtAIEn6Hd3R7L3hIBxcAH
AytFZ3f9FS92gJMuulE0ZhNWlYjv6RZyVEGv/NRRfft0O9TegF6G2pxS2BPUc2mzREQZZ1ZggNwQ
Qdma0ed/EQdvzt9a33ymTX1QszoHHJNow4KH+Q8AlrmN+2+UHBkF7F0npB4rw2ltTbubq1IRk8xK
kyNKrdv5T/w4Cmp3hUudxW6dUOlm4+i42vtYZBR0maDrIvSzOa5izR4LqbMkALIn+Dd01r1Zx9Oj
3uvWx9uTuDO4VZ+SnBhLME6QzeCcNDLgi0xdWJvNAF1alf1TI1DIOdFnHv7EU3p4e691tXdCyg4P
l1VBZnOECDUt6BGB2yuxlP5VzbhX+K6pVEfuXDslStIpEHtrzshTaPsYd1TBSWROVajkwvuoNXZ6
7ty0fTTVNnoCa+B+zfs2uzMn2w2B3XlfrVlJ32rGSF5MKYC3MRUO3lHbx01sGDP4VmCXdgGkMxFK
fTfLOEl9JXKmN782rmJtJa+qyM6cOtWY2dFQgtnLbfLIoQ6WDlLj7XWzs0TXJxSdkxV1DNj8+jwx
KvTO8qSvQ+zBhvvOGvoHPU6jL1HSZAej2jlPYHqsbWzOR1LyzQFp1IsolmyGXZjCU9OdqP444QH5
5m7Dqm36vyibyyWF2OqkpVjpkpl9Pzn19L1SpHuw3XbHwlqkFQRqH3Lc9bRNi5MbZs5YLEeOfutG
xlk4zXiQ3O+tfAsBEWrk63OCxX8dxiz5NI3OosM58fNsKd0HneYuvYfEF/Z4abvxbtTgMmu2EixG
Nxxc1DujJDxYJdJ8kOnby6bry24eUIkNlUKm/SrU4p3MQjTtwTh3Di8yOsgW65tCAzp0PcxxwCfH
xfM7BP+VhJ67tOeiV10f5LjxEHXF2xlO+JrwhEE6jDkl3d/EkxSZ0TGqwG1r+a8p89SP6rw4p9tb
a2/2XkbZfDw1gkbe2VEVJjJqzmJsZDCU3T9vDwKDSmNLQezgM10PRRSTYtWxU4V6G+lPlSrtM4vh
SMNrbygrFQzKG0JhhLuO0mLZlxUVR70GEuVRFkPyZInJPkg41gvjuv4JnItG1/r4opi8VSyNlsVO
KSiCrYco8Z88y+R3TS+8n3KI2+4jpghKh6J47j6S2Y5eeHsi99Ygmv1AvOhY8OrcrInIlI41ZiUl
bM94rJYoDppqetZ18b3uyRRuB9ubT2xoICUTCRra5pByrCoDmgcqNS3z5rGMbfNS9Vp2pGW/c7hT
vSa1Ii+gkrptdsGckk0i4XNrVTL/HDvFDFq1yE+JmnpvfyNRNlr1UqiSUfTYJAOeJ0Xeqyz2eonL
n9B/tIcSrun59rztDWgVDwLux6h4uVyvQ6W0ijIrDNbhoCtP0djhB1BK4xlrt/jgTNr7RJSM4KUC
J1ulTK5DtY1GGdEglNnW5anEafa05IcZ4lrC2C55vg4sL1IppH02JY4kwrk9ibwKkpk7niYvDaTh
+PgW/2E73d+8qrG8iel74d75digDhT6WAFJq2lo72sylB0NXSxq+WNMjv9dpUv+poAZ+sKd3p/FF
lM00xouSLEXHAIvJyjCzTM300czK+KB6vzuPpIfANNfjaevuVLVItFsNFP+kakbgBercrTLy8V2a
iOm9qSTJMw4g/aXwJHmjaQv3YGXunF1rOZ/qOjNqUJO+Xi6DLbQ5SSBwoXnnvatjLTtLVVE/zN1o
v6tSVONdp3ZC/rIX+2/eFGBSKGxDZ7XITTepf5JiBNkrwFMHz+medUhj30ttsn7WUK/ffm5xOoJg
BhVOb3cLZesUq20HJQUz6tm48gq9flYz3f5ye0A7a+YqyuYswX4ywUkFEOzSdPljrLaxdW97TXek
a7wbh8OX82oVi/ttgv3iLe2JVPZ5y2jK0Rp8A9JH5+dzMh/p+u+cWjzNsNRW+USAvTY7rWnU2p1o
9IRiqM/F3Jhnd8y+NW39dtQQbd7f4uJIJGCwsJk4TV80FgOB0qTyHpO+/SPSPOcgwd4bDY6tSHbA
BFrh0Ncr3SUNSMUCZdVQ2UpDI/6wFzs5lSKb/7q9DtYEaXM4wmmGP70WgXn8bQ7HWuLlV/cakVoZ
RAK2UWDUqnHOxTCIoNDcCsdaFKUebofdWxbUZlcc42peuK0B4xAmOEvSVf1hsn1Xa/KTicTA2+8X
mycl59VKsqOVdT2NxeLlpeKAXreyMgtaQx/vUucwA9gbC+Uo8LQ6ij+UIjZRBNgUox3K0EWPwXda
Ub8fjTj/dXvGdk5fyinURuHV4/K0HctgF00DpoMoXiGflHlQrTMPTvd7nIs6iJPW/YICVR5YSayU
vttm2sFk7qxJCttYTAA0A2e7PX2VbtF4kQNoXxa4BqWAA4dsx/Q4txjA3x7rzoxehdrkibXlZUaW
QABFqsQ5uZ3zy+AG/1dBwCjpXGfreXv92URpNsVAtwgV5aIFy97/kmps3/+LkTiUpUAqYWmxTQAa
rdfLEfvRsFITgEojt4VGln++HWXv02AMtMrRrlbu2yaOURqoc2TMV1/EWCV76aAE0iqGJ1zUxi+3
Y+19m//yzlfDiFfPlNRozX7UeC4PQ0tf0VvpZWrcfPoXUWiiI9kNgBe0xvXHaZW5awBjsNhGDFt8
zWyLMJ/V5T+3w+xsKoB/vL6BAELe2dJi1cGcmiyV5LrZML9f5sQWrd/lI4RVE4mh3i/VRMwnT/RY
FeZJIh6liMZ0Othae3PKSUjXA8NzkOWbE6TBXjipx6gMlyn+z5yl2rOrpeVB92hvrHRMOQZhbIKW
20xp2avgGw0uLk8YiY8goItIm/xqWcOHRDeejEy+kwPqcrm2HKCU95YnNxkbjfGButlcmSMkaqmV
Jdu5sZwTzzH1HA81GPA2P1IO2x3kb8A3PRdw0ZtBQvBfGs2GjxVZw19tgfhu73R3jhd9X5zlTkkn
lGOMH6VZHOyKdQiba/R3T4KGAe9bStHX63UQUdzmOaSzqOrbMmitePlhtHr/ye2UzvmUDGpm36WQ
dLozxYR5ObgcdmeYaxQUNPWWV6JiiIEoaZJ7JWr6ro2LoaHIQNUKebZAoOj+7U2z84pfHb5hLNLb
IjnZHJwYReWtY5ALa6lqnXBYMzo4R9LwY5OnvZNb1lF1em9/rNtjLRysnvKbrzpHpr4UI0t3qle5
hlmx5KmMVGM4GNluHB5rqCmvF/pWmw0KmlBmxS1DqXkVhiNyCVywim+v0TpgwHgB8cpGMX8zGlM0
BsMB7Fun0PcUq2me4mw6UsLcG8u650iGua95+l6vSHPpk1ofWBK1ouaI2DZx6Jq58/H2WthbeC+j
rL/iRXqf2z1tdmkgf9l72V91g/iE58XxzyIa1be/ixBbp3wEjUTDanITyioV0VDH5eOI3juNbROf
FgC7d7cHtDttZHGsa16zr1jcauQWdWUxbXR0878Q8op8u3aNv29H2dtCdDJg+vMf1bjNx6HqkWDy
y3EBcOYnBMuPmuy9oOgU6WfTERJiJ8VHr5FSmLUmVa9UO2AEqG6BnkU4y/45cZvonVLa8wcuRPsT
TAFAHsaRIcDesqDugfYJrgNU8DdLvBwbR0G0vArpaLUBMkKW3yTaEqyI44M9uzc6KhKg4fApIsPa
lE0TLZdtrOhcLqkQn1Ktqwp/0K343EdL9G3Ace6Mmsjbdhf7Cb7NSrmguc+lRk3uet2rPUYOQAuT
S9b03h1eEqXfjtWRlPf12P5fFFIg9Fb4GohpXUeJraGSLfTii4abwF0ta3Fqm49W+2yWjXlXYDdx
MJnX3+13QG7pFbS/EvdQ/bkOiAO8GCpUhS+oYZq/PKObeP5N9qKf8VyftfD2Lri+NP8bzaApATt9
1QvZ+mp3U7zUg+emlxnDnvO4qG4g3KI54eFQ3gk10+6By7pfsww50IOBXm/z/4Ze2SUrch7a1vYV
H1dK21P+SC7FrI33zgTNc63xHxRsd6aTBQlzCiIrGlTbe6tFmXkgm8suDqlnqFrTn4Y9iXODS+jb
x0N/GNUhzq0VFbrZBW2iiVHMTnaZ4IQ9502l/owRhz14zfz+wf9Lc35P20oYBXkKMgh97E0mNw3g
yOY6yy5u7XBW5YVhj8m5t9BdoUzgdPE7ykA0p5fY4DEayEGZJ3+AVmAGYzzRRIsNJPxPQrer8bQk
ozUFRua28JQrJ1NPndl42mPdJMNwisQwlb7qxsPX2vWqfzBxlVngeqn5ZUmjxXyXdZBY/EW6zdLB
ds4s+xNSYtiDlbm09Duc1OjV2Zhut++rfDG+JbG6ZAe3xfU5vs4HdyuriJ4Q/0td8nq/zJBsXTUe
q4sisUdVyn4+9R0+6ohmPqeiPDrJX68nCtgQ/gD/IoDBVXgdrkkwB8xyrbxgJT0Gapa7ZxDihS+8
SXvzgiIUpROotFCk6AdchyqXLmq7xi4vEqfpu84q4rCpq79uHwCvzzekUshYf/OucV7YrNqON1ZU
KE55AV+Qnk1v7H+Muls81WWtnbDvHZ/zRCoHQX93Oq8XMesXQwlyL5AGANyvhzbQU24nJa8uU58X
to3HpBL3z0hLKdYDddeeEnpujp73jHR5Ur6vXacx0dyGzTz4lapGyWe5uFL9qmR6vvyoaqm86/IF
93A67YhhOVrffTZNOT/VkztlwZy53uLHPQRROEcRtlCLWVWTr9Z9/j2vE5D3fWN3EtKSUh6pDb8+
YiE2UuNYDTVpQWzlyRsq41zzXXexpNNYPoTK4XHWE/UDQkLzV1U2gnd8toyPZTL3xsFx8ft+up7p
tX1PtWClppJOb2Za0/O54F3ZX2ZTNsZpdMze/ISjmWJ/bDJP5F9EWjT9U5u3bv2RqZ/jBzhA1d8A
xBPjm932M2T/NF+OgDyvT38SE6gI60MRoP72BeP10vEGty8vwkAFUJ/75Q/NiKZ/bq/u17uVBwtd
ClJwOD/kJ9frLHVkWg1FVl0cXFIyhGcLJQ2meMiXe1PUy5HM0euziN40OFequFQJOSCuw3WdRH09
YjONqdZUZ9NV0hoEpT40wZLY0zcLuvqft0e4G5LPyiuD8jFNruuQblN0Ez2u6tJly+o4pdrntnfl
XY1q4LnN8vagkLAbj/SfHhALCqn363h2ieeCaSscStMYNXcwZ6KvGBCUH1qIfSYSUgL08puHaK5g
JPhC6OJjDnMdEn8irUjytLkkyAfCf+i6ALud5L62zO6Ul8gy3463s2joUqINvoJ3OH03XzFukwZE
RtJczDnv7jStmN+NeQdNrrC1o+25vjKut6cFG4HDna1AcrnFiCKKZU4qFa+LiUIyYv0rrOeycON9
ma2pFRdEP933gznW71PVSWuGy7INrGEwy7vUMGIBMqcfZt9EivKopPn6alj10emBgAWjfrp9vpZ9
n+eLgKCKt4KIA8NAOCVr/15o/wVTNwCiFWPfHKyvvcl/GXSznq2y7Jch6qqLaibmXV+U3kmrYjcE
iHrk070bCtMmcEcIeKL7cb2u5gbLNCgw1cUyK+2u4r646GopTl1SDwf1hg3xbM1S1g4PWOMVHqmR
817HWgmFWRRpkH1TaNU+QOuoOyF/OT6zf5ncDow+eH/hRf/Mkjbak06F/0djCrPzoaplb2v7//f3
8GRTSWBw6IUEeP17FMwsWi1yqkvTJ46PnqNxXob0SPZ755BHjoE2KjqcpGlbQ59BMcakbL3qsvS5
F86W2V9S02kP3jA735EUAigLmHJkLNR1Hb8ogNgI3yij0tYXI+4VlL7jhYOvWi4i4ty9fTTsDYiC
GyklOQtEgM1nhCe0yMS068ugZcaFM2n0aWEcKXXtRTEIQXaPKBlH+/WAus7o+6Xrmos7tu4DopfG
s1jyIyUBwJz8O5vDh/YURY4VaoJKx+Z2LKFZRWU8jJdBxeb2R6rNxfLTKJABfDLKGOJXsChc398L
VAJLNZBp0/ZnFwaODKo561JsUDWjOaPXNskzVgqdEpDX9cVDNyI29g+YH+OrFGWd0ZZrCzPQs1zV
AkNYbRzgmmF8Vs2CV0tPG999x2M+s4rAnlrNPXcWhdvTgJ+BfZ9Uk9Y9dhZve9+DKNMHrkq68odN
O6xGlSijGRyDoVvhpH5fZUoSzo4ea6diVpEuxwvFrO8StyoW35E4wBe+2w+D/KnSeHXuhTWU1SVV
ChWmtezBmZvWSNHRiuQgwixJKCUDgLV/lhEEdSQudS35KKvSqc8DiSRUPK234meNu0kEVZbNxcc4
bjUcD+WU6inCZ/ok71JR2zKIvcis7qu2cOw/qwZp58dEunPzkBlOZX4sx1WlZELU1vkzs+iDXeiT
quW5B+Ub/cVoO8DpvRthKwIxVz21TiXtpzgVnvS9xc6Lu4av9c6c4z7+7iLU9yMalx7aKr1/Bapb
hRGkXqvjz5kqXnOyPGGb/jR20gyc1FTa+8RURPrBmVMTiwOE4orON2Lu3lCbPP1bjKCPm/l22mSz
OKEwPuh/9fPMqWVV6CX5aN47n4VYPOuk1B3MYTwosYVIq3j85JbCqTs/sftOvUN0vijfLQNv9jBS
IwRstXqZ2jsjUlvlhDpA6nydRu52f4QatXxA5r91mClNLQJP7WbtR2s0+exL00p/LkZa6fdTDvPn
nA2F63yb9Up8LNRCGvdDjqDlO09NekQ56tmcznXhcFP6juimyPOndsiGhyyuleF+0hrpJb7jcVLd
5bQvoCEOWVX6BrnceCeaRf9rNOwl/vrmEwV6CC+wFcqweuZc73WTZVtWudJwMSB66PeLVM9NXLdH
cro7hyRx6Fpji0BpffuY9EQpqlxm7aVAuMv1U3ZAeZpFki0+NZL/I+28euQ2om39iwgwh1eyI0cz
I8uSbfmFcGTOmb/+fDXGxRXZjSb6HNuQDQjWniruqtph7bXo/T+9LCb1yJAZtQR5uk16zCYcVSM1
aj/iRjjQeA2+qWgV7kzKb/gnPp4xqnKUdQgQEX/aAnX0KjCnyJRavzNrJ/hJTAl+t4dE+ZJBWd/9
EarOvLwTyTLbM1dF2npl4tS47FD0tnGttMRIX+fZTmrPqaQ69xtew86TOkv9NTcatX3rmONMvLAJ
qYmZsZ7XJENB8E8cDlnp9rWkJV+NbpGjdzxe616ZwzT7axPPZe1OxlDFv8tSN+cuvRo7PpRFOufX
xxst7ujNHU41AvQGNWwAAduBCKVTnMbU55ogplLdIMySK9GC7Vvo2VxrCTINDTH1wg3kiB6Rbkjm
349/gI9Puf0JqB+gAkDWA8XD5rViYl6bnVYu/XDihT5MSLm/BwC1cjdrgrD1erpisjerlfHJNiX0
W/qCHtxBGxhrc8s0p9hu2VKjkXyHjHaaUhf0x1xPWtNbVKOOzvCFxL/39bS8g38cm+Pjn//OI8hA
H11ZkF5CMmrz42dybc/jQLQ/KUbv1uVwKAGzeGHbfCLaNXZilTsxNTxfRIOU3qFk24o5p72VKHlp
l35hLbCg4NWHak6PS1191pflhYP0+fHyRLKy/TpEeCATUA+haCWW/0NwRHYQlXEPzWdA7/5V1fri
kCgt4tgQal+UPpb9OV1sN186c8cz70QxNENharOhlIR5bhtiDmYYS1JWsVTqjVmDpA4q93tMknfv
NcGKST0J79+Oo6FgN8m9FFS+VhaDJ7WzflyKRjrYcjLt5KH3FgRtBIV5UG4U5jdb2fZ6SP0fU6Ed
jLWrJYECRYc+7HyxOw5JLsicGPBOOsnbq3Pqi0BREgNi1ih4hW+v+A3Q7D8anIhXfUrDpy9qxOYp
HgAqoo0CMmDtHzaMbGk2Wy35fJNdMy1fXqHMnHfi5ts1AWWm3ANPmkJTaotbrUMdsIMRdn4xpcGf
TpM4FhTrWfWmBHogowfh9E8hZcXLIE6XYD/iF+ojG+8blGJG4nPqfXnI6+nY60CkLgXMM/pxSLMw
dKWqt+pLaVlckUZra1B2SX2wN/R3e94p07Nm0hJQQSDt1tvbyOosh3LT+UORjNcyk/U3XR5Vj1oc
d0CZx9+jwJx3Tt693RaAbsGBx9jpVoExdNQB4Uel82trRKmqTuR+gS4ukULXHMYxhBE3r/Yw6x8R
xPqmoZrLImmnU6/mPVovtabV2qd6Ofq8pJH0xYn7RvqGjkHff+4SaQi/ls4SzQdYS6lRBTVsCO6C
1pXceXakVhVAR71fqDLk1e9hDCHib7FKI/HU5Loefh77jqk30kn9dwZOwtiNJIrC32J9kJyDIXhS
3qRgjpud+sztkcd9BHss50yIIG28KKiRz6HB3fsgTporY47L54Lqxc4ZvL2jRakJIiYAZHjKdi6o
Q2ejLZa+92tSL8ifu7n2AuALAxLuWvyrkU/ZKbQz+6WPIAN4+lbDOEmgkDDlZdoOPw3m2PWT1PYI
pTbSuaDo45rWrjz9nY2ke8p0hibY15ztM7TEEq2iCCtmJum+Nin5r3LV6zvx4O1jIErpTAhR06Gt
vSVasycnhC3JYCOLZP5FM4fplexQvTDhuzdle3dBkJ2KkUJIa7c3WsRdMaqt3vvD3KieI0Yaai1T
T49f77tWKEGK0icCbdtSZGvRec61aPAJQ4dDWGmjuxjlXiXgrhVAbzCjMDZMvWZ9cmFIXlRELAd/
bCgBJcrcnuc0Wr4/Xsu9jyOadEDQxQTclvO5apQGQKk9+EvetD91gxrzZlvlyawMaQdnd2uKchOz
l/QDgT4w+79eUNCXVrskI5d/rxTXXLfTv4JWLU4R7bud1/quKTGJASaKstANZ3CbhIPTzr1PWvC3
RQvYjYya2sAgPQeWFS8aQBUxPyM8Drzs5isxED13pR6PPilyeJqlMnMdpd8r+t6+HR9qwuiVcRco
VAbXWxeqU5BMzjT6fa/2ywFuPf1cSFkp/xSHfFrypFp/joXsY2UC/yucA/Ym2rVrm3E/OEuaYdNu
W/PzbA6IAhW1BAmKmvrgkeKTZJd7R+vOQgWDE8AHwUxCsX9tdADO2uhSMvpg2IwDz9HoZYx9/RTZ
Zv0pKNW9MfI7jkI6zL4KvnPATZtFmtastOZgj77UKzpjrbF2coIyPCXN4Dz9agmpKNS8IF2BUXP7
nqSylhuank9+a6vlxerb6WpHY7WTytzbQPCOogFvCe2ETeJk6ENIzyea/LrszNKtzdSQ3LJX49mP
Vav/li+Z+jzGAnglFWV6x6h229vuezHQ7jWTevLtNKncIBrnwIV+Rd8jLbz3sQDfcKwBBLO4zceC
sT0x26Sb/EArGz8NTfUsVLNfOJf14fG1eGcbiZook+hgOfEQEUH+kKCZMw2PoHJkv60U4xLNA3OL
rV15MZcjUmzFc+QrH4eNX7gaHdHdIkFb2+uNUjabWVfg1yrUf+e6GyK3DIzihQTA2HmP761NTI2D
fBNDyLrY5h/W1pYtkFykIPypLqUjIzUjF0qWv5eLA0N4ENTHx3t5G23TABBTTqhwCRj+Zm1ZlHW1
lNM2U9E+epOpeR4U4o3fijQvr2hQm1+yeSyfPm2iGSrI0gD2gSISm/DDIsuplUjSuJcJuuWjksiS
GwZlcXq8tNs3Gogisig4PhgjqAvXVpycSl2a66Ov10szo7oVDo1XTXG9B+a7NSTwywjAUVKjN7at
h3RmsGR5w7FutD6jum0GnxdJanYaYrcHjIonBGIA/kXtbtu2brKJ6cisn/zKJqYhg9cPQWotblnq
6s4Bu2cKgAyHDA1FOn2bi56alIKGxjT58M86UMNCnY3ofeYxdVo9HUuL6irwfuSUSN+33dyspAI9
dfLkL+ZguX0gpVfUCvaey7sLIssSDWoC6i1CsGhlZWlna/Jxd8lXklFxpXiYzmYTPEebIS4LbkEg
SITTAta29brRNjLdqurFryybri+RR9S7FXzN6XkA//j3Yx+/szDgqqjHk2wJ/qmtj6uTgXh0IlOr
cpxjMJv5oR1H+4RQ695NccfLgVWBAGeNgllR/P4Ph7at0rqFEFr2myZ0DmpO4THsoufkKD+2j0kg
zhDvJJnVFnzTjcM8Vcz6A3EsKo8+e3jS82A5a4huHh/v3c2C6OWSH4hKDtkCAzXrBalaq4VRIlu+
TZn6z2mKu0M1xumXZ62ooqICXBo2CTAL2+hw1NOoaqzBb6YWtWgc8dXuKmsP8XHjCJrQj+BqoDaF
NMI2qB77zM5GKaWUIPAseex0zLnVy1E25j1HuHmiOLBgsgWSTxzdbRTTa/nUDIYz+H3SBl/NIe0P
XbYo51nOuhO0tHvTaLdLo3go8POE2djdPonoVS70xZTRp8EsXbRZhQW7r6LTpLQ7p+neyshHSEtg
HUfccOPic13FWWrIo590NCtpadEmjKfyVCno2OpMJux44EelYFUAYgOFthtYafJISuprF7R6eYGh
wxr9AEp3lAed9sXKW2LdMig/2WC9vqf9bLzki+W4y6w6Zzqh4xk5P8VPVCt3Z63QP2nyvHcKb6IC
dhlaJVh/hNgQ83nrn4vB8b7sNWnyM6sUJJXacpjKrnyLqnz0GjMZfrbSLtnBsXygR9a7YYoXlGkJ
bgB4fjdHZaqYIe+XSPV7avPOlwCRiPxrpk1d9nNZQhnxPbQXPTuBrNbVV+oWc39knM9uX8ZImlug
850RuFnaEFQ7aL+/O+Nk6B54K32hm50HkzuqVRj81VFutV2qnJn0jymFRpaeZHmSu7OTJ3njRWMb
O5cuTu0a6p7YKj71gs/z1xmCy+TA7V+2SGaNmfRnlc1N5MY1pw29b6Ro3DKJZm041FSnAq+kSNp8
f3yd3B4GUJHkmAb3lYDMbTyGjDcfCGc031ZjUwY8oJIPQWH326QVyZ4m7K0bYAwkuGDSpaa3fZyD
zGrhabc0v6BL8ofW2XX4BWYhvTiooQEBRgP5c+bTtZyLw+Nlighj4wowAAokh9AApya9dsDaKJww
mSPdTxpbdzUnbS/IvABlgw//te3nKvaMumphJzSDpy9sFgrOltQaXkyWvjbNrFo+2Xql+aU06d4S
SsM1N8t5Z1b+9qoRkYIg1qK0g86B+P0fXlO1WqZMDWLdj0IVolmnNNPmKxXPysFaPnDxtPm4xx52
53sC2wL0C80dxYptSdGQlsSZR4ySCs69t5hdZtJslArdq9RJ6rwskrIQ1B73z/XxB71dL7e3ynQS
pUZAe1vEUQWYZTFGXffBa5naoSmTcqbDaRfdMSoi5pX0BiqfHS+6PSxAgoS0GEVieFS2nxKSZIAZ
Aaq7feDY1zbUMdM5yTXJ7WzH1K3Diq46+QyZtg5Kf3MuNcRVm5puhs9gruMhifheZ9W3cVFbVx+i
by0EdV456DteJB6k9TGhzC6YCAgASeO27EsF6ltjooF7mU2gHkkbB4ehj9udi/l2G1ka8wIU9gUf
zHaIP82Jz2dKJ/5o2a03VVp47vSQ4ajJ3lO73mhDfGSiIiPUyW9EULuFubfwKdQQeth+Lod5/W+H
SJztpUCugKzQ67bOgJ+D4JSHeWwdgibUFLgDaEec5drIjfOEukb1amqB2vxm9FRZLoUWEKlyi6OZ
441jNS1uBzVhujd6IK6F9acQlR3uSypIwJi33TOowqIsrwvHB+fVTn4qjwazFWlsMMY4mkr8AvGz
0njlopmQIUpVmxzbvgi/PT5mtw7BjcmYNJQYDLEB8FhfK6MzdhYjXYGfyGX/S5ii5yAzkfL1sZVb
iLxAJgKCpIeMy/NYr80o9hgIiHbgl5yJwAU61sDhYGTt5OUD5dAL2iGd5qaGgH+MhaVrn+1ei1N3
BuE1XKW+Ga5qk0p7laE7y4czCaIdMgjq8lvMaJlDd7EkpeQjLAkigZzZqdwRkrKnwTpiBgPiEVpP
iJ5xp603oEMGNawsla+qUklTprY/S7W6p+t6c2lyBphbEkgLSjNUGNZWwjErbVDVFBZoBb87ddRe
qi6O3xQr716kaujqnWz85hbDIDOqIKvoBJFPbJZFnCsthUQ5Uh975zXqEEM5Rzlyr+4cd2OArnOR
/qs3y1y7Fs61c8/cfD1a6kDWefH5fmKib73cBtWZQCrBVzTpRPhd0JV1Z8NJi51V3tlWXiLiWir2
DHhs396yyFO6qxn1vC5apFOm6ojhqMlQvhaVEmknQ0Ne57BzZEQmvrof0IRCZoEW+0c3b1uHtXqn
7OhIyf40JtPgNUVSp8diiJyfbGWyFNe2+/DfrIh0YHpg7g7AIivb1ewu+TWiH78nM7Hea+rAVDLF
CCHFNyJW+iTrvV6SYYpGqy0uXOnVu8ZMgIfVPaTQPStcFTyHLJ6kVPz+D1EOr0kjz72eX3pbm7I3
tRq75bPF+NRzwPT/lsMbz4Q1Mx3kv5s6iDSMGa9fll3QU2yQLNUjF2x26SZpu0ckcGdNgoUbMBKy
KBBfbA5lG0vqmJh2dkmC3iGNgKHi1Eya+s9jh1k7qViRgFjBPEE4Qf1gGzBRIkb6qI7SC1PEkV+M
RvB9SrrWC43CaLxUMavDY4PibP9/B/0wCKRfwRSpBSPpmy2M6HkYU18nFyOKmi+OJI9/BfXYXxHC
cnaK3Bts/4ct+nJ0kUC5U/Xb5r0FUNghSprkokyIvmqTMb4MiTq/D7Pcf29KzT7KUu+8OMPYvhRV
l17Ktog/hzDW7yz69mOCMuGdpNHOuBkcXGsHHXKjDRigYNFj3nEfpOUpThJlx8o67hbLBamA4Cus
AgzuMsC1sRIBbOwqO74AbpFQi5/sL6MzzF4YL/2fzSTPn0vmiPdKQvfWxtGmZMyUExX+zSNt94YF
jdQcX+R+bn7uNXn60kA4+Pmx29yzInAY5KRUcm+ouKQxgXzA0ONLHaaA2esORCD8VTs7eHsaaBYI
/g4KJsLa5rqyzbxSwtGIL+lo5Z8bLbIDt3AiPUP9qB7/MXTUQh6v66PYsz4PvPFU24l5wUvjqOuP
FoOupwFVJZdFTZX4F0dq0sE1lUbT3iVIBJeLvVRaziSwkS9ebw32H5NOPfkAtaYcHOUqbboXFQpo
6cxAuqx7Td71qbsEw8ToK7ei2sPdmJT5u9zbiVxTm5gL6edAd7rgTSGQG1+yIChNX+lSKT4mQTw0
OznZ7YkX1X1IngTakMra5iYjU2wWWYuks2RGY+k1dZz+4dRFSNXaStrvj/dzHVqIM0AJjwMmaJGo
UW7ZnqJRq0JYbhJE6avqZC1d9bIUdvNul+3wSc8C+e+ZisB5gC/0/NjyrYcaAkanMM9Ie5eEaf0h
zVGpQMbK8UWRMvtotgVc4EmzF1TcnnHIAHjbVWA0kJFv0eIG1SKTdjVnPHSW7gW+IDU9IXTX1q6Y
tAwOFNv69FKbGaIKTy6Q6BCGS84g54/TIVKTH17ZXAv5swMpvDiSGchuOkgqOQePrffYzo2/0IBC
bkWQcRD0Uq5c24knKTaNZokv2pDan2EOqwpeWVs9dUMHnfxjYzcnHmOQSgmVL4Gr2DpnDTbKqrQ+
vkiT8tcikU3os/I2OtL7Ij1XVMM3RWeNB0D0kpn73Y52Nc7Sl1JpMh+pBs2xywLzwtVcvwQIYZwe
L+vGTZgnoEQgAl3CwduSWqnIct5lXGRzoiSv7RgbxpcxVe0/CmuIIq/ppXBxi87Kn2J1+FgjITUw
L0YZ0I7Z1vIQr1HzSY/iy9AOimc23NNDZ6fex7T34zXeHDjWyLPDtLIDmgjEyNpPmmmMGN3gKNhJ
PjNMUzGQp4zBjtff8UYTvyfLFUAi8GRrK1Vf6fYSpskFmdLomIUSa9Hk5Lik5XOAP7F3bBozA3Q8
CPxu2oejtCylM+vhpcoZ21pmm2kJp9kDvt4uCCAPKTWYc/5FurBeUG7W4dIA7DxnXZr+mdlQODla
lXwLG5Byj7/QrRdiChVtJji5Lkj51qYK4rxKNnKVp8n4mjehX/Xxl6JQfq/n4q1tqp27/87KQH+L
8Aq/ADe5uYHlGKI/BK6UMxwZ9iXop8VLDLXys2AXmHfXFNmG6Crj5tsKQKNUZoQSFLwlhfV1sdPl
iuxQ6ipSF50f7+EdS0hP0eAVWQDX4mYPe0T6kKhVlHM255o361XvmZUpn6Gm2Buvvr0LSTjwQDDZ
fDJUATefq5kpIYHnOpfh0Hk9emhKlv5lJ9KhgRByxzduTy/GeEvoxdCzhC1obczUQlVu0RY4t4w4
v8vxkHzq5HI+Pt69u1bAWQH/Ifu8GUJQkFSpkHdTzl1rzm9xQtNSjpI9wqO73wjaF9GOhzp+i1ir
kPId6PwqZ6cQ4GnkW5noYewp/quuzXaPZPe+NUINMbDMe7LZuchmjLGsLOVc66PlKaPSnBbDqU4Z
AMCd1/He9hGzEdiAsZZvOMhbTadMA6D9bEeN8RID3r0UoGp3XPyuFZEYiYK9ALisXYE2mJ06icH2
Dcp4bQu9PwVL3exkEOKgrAJtBzcDMsFEisAgbwU9o6Ce7DBKVYTqrBGVzVzO29NiGfknNZgKxR1y
BAiZxrKSvRmL2w8mhsuZNgB6T8986x6R3Upx0ugzOsuh85Kj1+12k2P70VI9/8EIzRS0+MiRKNlv
IU/SNAVWr09IxDZQPSt2Z3iKPQ9PnyrBdI5DIOfGRMGW8Bv1DxlKQ2c+52E2ulbcVW6Wz/NODHPr
FuCqSMf4VNToAaqt3aKK8mU2+ghQRheNHgm+eqg6e692dJMwUAOEf4R+A/V0kfqtrUiVZDstIKTz
MOjaix0U5r96r1THwi7j782y2Ic2corfQBDtteVv3YIbg5klGuDES+RHa8uyPKJnawzmuQ2n5pIP
4UJYZkHRVCVPk8OLy4m36mPaHxfcPCJZ0FhjNDvGuQUUcqZ+SGMaquTsOrdt7S1xb53ED5N73ZQo
vz17BTNhRJROMMrf/LNepq6Wi+6YsckDpgR/x0joeRT167+ftkJhjugJU0LDQzjTD8mJJSfWEBS9
cU6yiM4HffjhW5dU+h4L5p2PBs89pX9+oXm0RUJBvpYweB5qzGNE8hEh1OHQzHN+iAGSPnfKeB2F
MAPwU3F7iJdlvSSpL+cQro36OlpRsADCGMLQK+R5j49wc87+s2NafBlWROF484HShqu3NOr6qs22
5ClRpB8jBLV23vvN9fufFQd2BsqMtEy2hemqXJYpSrBCSbr/C4k/Kz0nQTg0BzlX53+H3E61azzb
tLOe8owbw5sDHvK8QA9vVldYRaSfM0ohXzv4hN3nrej4sWDhtKjzCb/5wf/KDiHeySjqa2GRzBVd
7lxgXZj/+L9Z2axFsuqqbPO8vhpMZL1GcL99TlBT3+vPiD/mh6fyY8uQCxA8YMIBlY0ZdQzKpZvT
+ppEwyezG38uWJlnwCEAjZf9HN0g2B/8nJeRGXEiXLrLG2t2mAVL0uXdVRA3TQd7TKrMVedF3tNW
veeCRLfchNiiirGpwkLlz0BXmXZXpQBmyDgXEuIwwJbT/FPU10PxCn1ZWB01mm3z5fGHu7OjcE8B
7KZ8yV24rfKV+pDqVOH6a9tV1eQNMizhJ2vK+95rukAz/kzzbJz2WK/uLBhnZOAS2CZzAFtgQmkq
9WLwpIjB84Q2qRmcLSKE2CVSlL1AqZMXW9Lb58C2Hx+UwSiGVqHxBWq7BVgtUxOmDORhVpVG1e1K
J4ZCbVG/PN7TO/eWIGiAutVh9gCQy/rIOX1RpQ7cJlcjaIPeXVpikm9RPIfFT/8LQ0wxU8CHfYpy
w9pQSi9EH2KTsz1YsTtBaehJw7SHSbizHFplooIpZNJ5r9dWmrlSKcqkzVVTy0+TZPUXQ1mC8+Ol
bKIdzhqjE+Ke4hRQrt+ebKbc1QDUWH2djC59sar2z74GqG6Gdv5iZ+pSfQ7CwIgOWaGWewSZt2cA
fQYxno2yhWC+3bwzpaO2HVUnWFWqsf1SVRmcf5Iy0uTNLFjgoGNryz3M/O0JIGPmBQXaJRCG2zzd
MHPZGjXWqwNfLz2AE9GXKkcF7Vhl43zVraE7QIPb/fl4m+8tldlNQmQGDxiq3oR2jdTF4BkYTFXg
MG7O4FoQEcl1wjC0v7NYZYqq1Oed83BnrYRXjE1xwZC/b9eKhqgCmw8P3ZxMzVvl9L3yU8FYavYq
OWkcuAgGSvGFh9hpfn283FvXFSVbMYuL+1K52hwQmP7MqR2Y5Ai7IH8JJAh/TaV6UjRP+C61WjBs
AqGLaq9Y/w9PLEqRjTmPY3mFcSI9S2pdfx67eq9Vd+fTYUUQ70Jbwv2y+XRibKtIsqy8yulSvph5
4fybI4F8IK0scnjj8+eYq8RtybIA8cuCZIYa4OZY2DrozlFVyyvMLKkXNX18juLwOYza/7NCpkNN
lqO3zUHRKDP0Lh3Ka2nOpVeGZu+qAeoNWhnslZHuegPTD0xAkHCA3Vl/p0YOFA2NNHZwNPqT3Y/F
VcumvahhE4j/t220apiMBW1z4+08qJECjzbTQwnxUBg3y2HQh/ELk7Lt6bF733UJvo/ANFKK25aq
6sSwWt3G8dRoXEY3Dxr1NFQTGtzKbFiflKBSn6ui/7c4qtoUMhlkZpZkvYVqWBKnOkZ5nbTU+t1Q
s8ItYRn8kjvWcxCj/xyD+xG/QF1RwETXptKwtUH1zTiGqgxHK5rMQwS3v/t4C+99LajgmGUn+hKT
xmsrrdANm/SwujJD239Lssb8MoRO64e1bOxcg/dMAVTkQHFUgUpuymODBONQk2EqIuWGLSbtjzO8
3VAqFdFOVHfP0380tXmyyc2WmpZfeXW0pC4PVLrN5FARCP75ePfu2QEBwpHiBaUYsvlGSqEsyqSE
5RXG5umURoYJJlrfq9bf2zjQEozn01MRxcz1Nypr5krqOikJj6sq+IS8LIBdBa2r4GUs7HAvGr9r
DswsjXacHMbDtblEHjsbrh0cb+6rgx460SVRa4YNVAjTnt8/YsT/hChFb3FtChEvdN1b7nR2bTmU
UKm4TdXtoQLvLEh0RXkGRVmHUcC1lQ66duzUHNpOGg1vivvuF4NLf3iloqPs0cPcee2BIBFgwyPC
oLQtLq0fXsMkMcJCLRzu1sCSL0nuuDEQb3cObZjHpdZL9TDdcfebe5CGLNSHQk9ACGBuKzmxFEI2
WJjF1col+bOZvMENUslLdxgnaa/4cdcW7SnekQ9ypM0jMuhqJTU2Lm8vEVGTlPVNBXVuw1drw0T7
3EjWuHPp3pwykggSQ8JT2gUCr7DeUdgiIz2ggXOV53h+zagMe1nX9jvJxI2XECiIdg7tRAoh2Flb
kYJJz+wuw0oJCbzadPpbWc7FBfqzeefauGeKSS8FEhEwJgxtrU3FYykXdpFH12kKS5fid3OqxNUO
7X64g6m8Z0qAAhhm4jzzRq5Nycx/Q+PYhtc6z4xLIMnOm9pb2aemM+Vng01RwOfVFz0d2r7bDdQq
OSqt2QivYWJFh1mqf4G8LT49vjFu3I+RY9GmR5UJoRNqd+v1ZEUWWDFM2BfVWN5yRYFEYrTduk2+
Qh/xZH+AO12MBYLmJ1P/GO1dGwvAexRa1pXXhPD+aHZBBBNmkASHmv9tdB+v7MbLMUZJQMTQ/+GO
1sZ0pQvbeQyKa2Ik6qGIFka+tGIPKPlRnF+VkMgwmVamPcULTMC5eUygnBpLB6mTq612weBmRd9W
XtTHuX7JDLuFpxUp++kFrZfs0FS8bm4xxtEbWg2dsTPRfPMtRbLLhQVNC4yqXF7rFRtIZwhFI7Z3
LpzaY0hDvoD7M77bSTO9tpkizzt7fGuRS5mqrYgY+WuLR61kK+iKusuucWc2v7WWEnxCCjZPfbtP
rfwAfCbemwu4/azi6NH0xY9k8R/rRTpdZxtNpcPwipium8e54tmTvqcZeXPMGc5AjliM9hBbgUxf
W4lanHgKjOE6znRjiFR6F312MW5g7BE9fLwmaw8SJHWUXRzR5bxhkLQzTkPY1t016sPpVVfm/BwD
TQ+xKCefnGysjxD19i5DGNG5UoviE3mb9ccYGpYbB3oc7XzU2x2mlmYQIAkQIs69eZHQ9QJAWufN
tSi65rsgHXAbp0t3nPWeFaCU0J8IsXMAUOsdllslWCBLaq/9oPfRcTI1ye8HlK13quJ3vqQAgRCL
C4klXom1nQUu16iN2u5qS0r3npdGdpq1Nv2eNYt6ePbGoYUHvopqIAujm7w2hULUyMzwUFzLpEgh
OoO6+EurytPXx2ZuV0TkCp6AFjKjBTfY7DmrNQK9BTOdqXtEMC36wGS48ZKYx8embs43pQFWAm0B
c3ssSnzEH2KvebFrJDHL5VqH0A3CzxS6aaKlB5qVje8M5ffH5m5WBloMNC/vHp0TkGobz2v1GhCX
o/XXdEkSN6s65RCNJjKFdrEHIb5jigCP+TlxazOQuXG/ug9lezbm4Vr24XywWOlbnys1sjPB00Uj
gYamf0wlnjEakt31JkZtYfaWk6jXPkecupzzCkE+M98JTMQPvLpF6GtB1kgPzQS5eAPNWMwKXiQl
U8kGu/AUjYEFQ0ca/zHoS+EZcD1/ymtu1J3TJb7IjVUKcTSVoYQytrmNNmmONDuTepUHLTg2CCNA
4m7HJ4e56jdl6YYXeKXzt8bMgr+ReN8rWNxcIhR4QMYBAGDAjQOx+Yo6A8QMXTjzVWpM+cAs6+Sm
avt0AocV8g9bFJNZ63Y6C0SmnaUwRIPYmIrDPJj/Gm2tHphC26vJbddDeCSGK4EKKYIS39pUD2CL
77N0amFEHVrpfeSc+5XGQNjjY7Z1lQ8rVBYFCRRHbfuEToS1uRPbix/IdiXgrV8bffxJBd7gdpHx
Oyjm02OD22tEGCQ6p1hL0Mx7uvlMKvPUs9UZi5/lJupPVmQe5gnSf13LfmmL6OfH1u5sohi6gCaC
i4vK5ia9aWqjMq0UhiaYbsuD3kiB18XdHmuD+BQ/ej7hji2LRjwFWi7jbX9cEhE18LvRD9Oi/Nso
Ff1QTstwnuoguwR1q/2WJUlxgvR7L2S/Z5m5JypJosWB96/vk04L6tywoA3TlaQ+TO3SHtS6bQ/8
OPPJhhb+cztplotyk/Pt8c5uL02xZuIiMX7BTBu1yLVlxv+qRRvHwU+7Qj4CxZe8OAQhXQTLs/ez
SuDBQaCMJhgOoU1Ym5piYChqX3Q+tOfmV1SvEQGulehrZU17Yo8ff9b6U1JyogDOqYP8ApW2tS2n
y+QoHpTenzQzkd0pXnIk/aTWHL7xOGbxIdLHPPkK8XMYXuZBixa3nfLEflPga1dghAcl5BNQhtJx
zuQpPDCmycv87N4L/ROBUOPRuh3xYdR7HNUJNlnmqMB9xENfvQ+JXZ6cPtuDCt1+Z7yLCWgYtUFv
Y3C9IcZQxkmrwgYaM6nv9ZTSPo35GHGWqunb42XdHlZMAUkXRO141JaTLg0jpTCMDpdKq/Znx+7U
b3OW2OenrdAVE8MKZEAEgZsFQfFftnZoQjHMuLwXZ2bmhaa+J7N1kwvitGQk5NG89iTsWzNqoQYA
jLPOh+Gj/EMe0urfKZyESHbSHdPKnF8iE04X+tHyse7s6GpEo71Tu7rz7QSPBcyJlKEFqev62+WB
sUyJLbdwEsjFmxFUyWujdhOlLNj4Hu/qHVMENIRrzCNytW8v2tjMk8ouZ8fPhiX11QQoTW1I/dns
nsa2CF4zUjHY0SnysMGb60Bd8q4dgtz25axS3LBpk1MYVsHOO7WNZj7Y08BMgl6gQc0lt947nBRg
EGG8H1l9eKqd1gaSlJSXBMpomHiG9JtOwOM7eR6fqtlMd7z09mInF2KwTeSC5OnbvuaSF0OnGIHl
1+ABX+fe/FQTcV/JbZYT0UJ9WgZFedeYczg8/pC37zMfD74FdDCplhBRbdYddK1hLInt61b2W1RP
1VlZktRbtAxRjVDeiz9uzzyHnYF3bjHR/t8+neZkNinZp+VLcaod+7Af/ZYH5/h4UarI7NbXuuCB
BoYKmQolg21VkNp+DZBHUn1VG50FtGFkDHBxa3J/sEAxc3E7U/RPa2ql4kkj4nPvhd1pzTXPmzIG
JcnLQ8u8U5X3NG+s+ApCPfh1jOkeuLM99dKlbcrgdclKM1RcpiSM0M3ABYQuAy9ttHP93/qG4BUW
mGuaPYIXYf2JqEjOZEGG4tPxYcpkDjpZ82Romcd3hYrLeCqk1gBgUEuUnGxzrpSdGdNbHxE6PXAn
w6vE5bIt+o/B0jUGQnJ+psSx6ZpO3NnfwsKef7Uny1q8iH3pdy6YG0fBFtcoETfxDoXdzbUtERgw
1dolfrNk0zl1ovjUAoK4PHaUe1bIbgWmkhSXe2y9tbMelAYdoNTXKykKrnpQ95WHavac7XzDO4aY
CGa2BudnOVsELgNgnZIuY+pndsX0nAxXSx020denl0M1DrY3qGl49LbIlyZuOmmKYniEHJWRWPjK
vCS2x8NjKzd3PzU/hpEoGfPHgDsRa/2hMoB4raEjvxf75WhZBzOp1NdSRbRIU7PxKVIWSrgfpiiM
CXwXg0mbCk6bITA7msjNgiZaDlI9BZ5kV9ZOUnTv43zAXcFbUFjcagG3BZprdGliH2M1qYmSlbWX
TlG5d/vdZF8shxdaIHipcvCd1jtX2ENWOHkR+8PY2D+hA6kfM6HyMeny/3B2Zj1uG9sW/kUEOA+v
1NDdlNxtx46d5IVwJs4zWRx+/f2qfS6ORQkidIC8Be1SFXft2sPaa0UfRkdpnmiNag9WB+QZyniA
Qq1kR1tDzKmAN1O6jEkQq73ynTGO+XvuivgcOyL93Bj2+DG1i2XDRm4c6Xv1iI8mIR/rIqpqCUhe
MzMNCl0pjmGTqKB68Z73LfHWKpJ3gmIlsTHu8fI8vcWlKGsmWeCkiXEwIzM5hZq5Ba69Ye/YOfEd
+G76uOsnMo7jDPY0JwsafRzTJ2j5IEEzsg6aucIrNuFrt5ajukdtXVKtgi653JSDMrxrKGMdNG0U
BuPEk+92WnwEbFRuONmrl4UyL06WlxgILMn5yslWs6i7vqmbIPSMsYaPLXPyNwYi7GIHdll3/CXx
ap1waxnEU2TU7tak7/VeISkBuEbNSkZ56wavqHVrcJmDCQxhLXtO+m+Vp3sXi2Xrjl9fPVbiQPEj
tK5xJ5enGkVtqcGQ1QSi88IPtaKYT5lwnE/E4sY+myzv2XKWZMN93dge1K9ScUSWNK/a/7EAyWwl
fUXitkxPDDx2u2YCCyiabIvl7dZSkgaCau07n92q8hFmauhpIdqAjQaTFTUWyHt2oz523UHr1VDZ
iFdvHKeUbaCGzytDF2hlpCAEUGb3iDdsIx6PWtjPZwA280eHqceP9pJrHzW7En/dv+5XMToZKd6M
WRyiO+pJq9c68iDILMMONXVSgtepTo2DI6bqhRE7LfLLOh7SzwucV9FrnStW99QXhbO//xOuPQ5J
JLzczGzLRub6J8yMvBujcJUXFGWSXRo5rs/jsdVZvLEKTx6uGvkU2pjrMa4Geso+S9rwZWmi+CPT
dV+ZY00/P7wVaOtI4KiF856vWcYzfemtxsrDlzIp8mM55/3OQDBvw1Cu7VKSRwERlYgDEpvVN8tw
KbFullEwa3BaLFPfB1XBVGdsKY+Jo8tgAadJ2Uim+ySMa+i7x1RMaRljFRSMhE07e5oaw/csxUrg
4xnzLVDZtTWSwmD6EJyiLYRTufQoSt6I2W7dPKizXN8XuWEEebYArY+m6UMinOioOTECW100HsZo
3FK8uT5YslWeCKa/cchUUi6XLxDz0TVlWIJlWnJlX5kGsBGTage6LZ4354dHrYXlKNYwH8npAum5
XC5nvj2ByXUJinw2n+Pac/emUiYbq9zaFC6aXrqcoiGIvVylJ2YY8zlegii06Ze0hgM/aF/QBwqb
Otqq/t1cDSJreYLUvK6K+/0EkZ3izIGmNt2TZYsaUlistLNm7eujx8cbp8lklPoCLZrV8+Ml5bhk
7iQogxtNRB08TZkPQuJ5I8+43pJ8S1EpgPJItu6k3/4pNvegwiIZ1UVghEKFTnWunnP4CY499LjP
j2+JFI3M9L2+v2bi8bolaRbwI4GjDMWz6pXDMVKcrZD5KveUhSyqdgREZE7kupcbqidlMphe0QJH
BUzv17FRKochTtLEb5IRcVOCdXVr+vjS/8KcaJsS+iXDIuCpBLKXixZa2RChm+kZXQH1nclzPy7R
VvR6+a3+swqMkywiYVJrYtaE7pkG9yMz4RPz0wwOw30jTO1JMZt2I1C+tRSoCcAqtEXQAVmZhREj
QZSbVXaOc0fLgsl2QrGz7XQxEIQNgQreN43Lj/ZjZ4h8AsIh9MFJrfKcoXBCydqfncvOrmymVox6
p7SW8Rp1uVv5BfWtw/0Vb30xhiJJEildA2tbmQmthDjLmjE7c8ztsSu9GZqffgsLe+sYf15llY6G
ma6oAhKhs5bpnt/oNqqaoukZNUq2/O3WUvqlCVYoSrdJvLAhq+7P7tLqb0YzdB9nZx4ewgT+52vR
UqKPS32cGfXLpUqnLpLWYKkpGiiw0lb1O6WP9ve/0E2bADMKeSxHSNJxuYoC/CWtkHo+C6lRkSbe
09SDK0/sD0O7qZR98/SQJeWFhJqDlH69mGqlXW1k5zFxkp1XiPkQhkMSuOm49aFu7ksyMTF2wN7W
OX01VVNBVzU7J8byilb63phKxBM1a9eKsNlw75cJ249PhVOgWCtbDN4ayD4I8tCyyrIzeW/8zUGo
2/D1bgw1H1nN0UBZdi4QZprEMO0XOAgfC7H+s773vlfZpV4/LxCdZJpR5Nm5RXwWu7dR1MwYG+h3
lK+jx+80bTkmfTSJ7KRycvkR+7YSeZtyp3vTyF7ryKue6qTcmha74TlI6kmbCKGYUVmrttixa09D
jvXzmnj7BI2r56kXWy/KDYNkFTlcAeUNmJCVQRqzqveppuGAq3zYJ6GzBCop1AE6emfDRt6z9v8W
v98/EjBwWS4jANCvYE9xZRZ5lM/5WTSzB79JUUd/OmHYMV4tvGraDXXVUo5x7NI7NnGY/Vu2tOJ2
WuFQHk9tVBUqxVr+HdrSe61S11N8u2JIe6OofOvcJfgLVyChWeta5TKoyC/mYXbO5s76bkGIfhhH
ZfjzYa9D9V9CkPnG6MnI7/JTPJROSgMhipudZ8X+NTPgURpUc79kFr17fesj39qS7FhjruBdwZFf
LtbEsDlUqEaeY53mbDPQSvWbeY6Tjef15jrSWG1cHNdw5UptDFWDIy0/N0qY7+NwFn6MiPr+/tHd
MllbZm6yekj9YmWyDZpdST/U+TmpjdfJVJSnCM17X8zRw+ohQGzoLwC35/QI+lfnVlleq4zCzM/K
kqHR5DnzcS7i6Xh/P7dODSQWbQWwPLLBffl1cuoDPciY/FzCB78v5lycp9Ewv/8PqzBcgnMEkX7F
zccLasSDa+fneamq4+hm7cEcrC2igZt7+e8q69Y5lVu11iMlPyPnmexGAXQyRyz8f7AzyWMqW9u8
oWuSOidii3HNKn2TIMEgMh1P0Awbq9ywM9jsGZaV87LXTPqjVSrmUGVzMBdRWyHVTGz6Qc2M4ss8
RcawYQU3V5NOR2p0AdlcRcJOnCSmncRz0I0I3ftuadoMiWfGvktM9ff7tnBrLer1MBlKqk2GqC4t
Lqa4koaingO9cXsIu9CK8xn5yH/X8niLmVH+7pXTB6VGPkJhTEJnVneoVse5FDU4K7pmyrIz7T7r
zwj+qTXiK4gjHDIKFurOzb1sKyi5Nkb8qkPTyUJfgtnc1dJLvjD6X7t6gPzu/M0a63GfWoxG3j/M
61UoEcNDhq2QnlHEvTzMrEUgLg/zMNAjeznqIdN8qibqhyq28u1kFUnUIN03BXEZ7f30Xiha2S6R
OYSBWyzGx6qK65dBqbVjC6xq452+/mJUOmRdDGyPJceoL5dCgGWcJycJgyaHMdqo7eJPXWnMN4S+
3b02K9pftjDqjaT9OlqVFXB6JkSR7434y0V1rSvmCSGtwIAUb/HtwRv2+szn24nEtHaOEAjy3f9w
N/cpa/vUIwix1vt063AeNRAcgZGMqh9NTnysi6rat27dHMc4mv3Utr/cX/OGsRBbQMDCFA1zEWv6
82IILb0dbSVIJns8K2M/vPEQJxudtZurUAWXUGzEXdYJPN80AlqjskqsTIfCllq/odo83d/Lu5u4
vNqy3SqnZyj3gVlePVyem5QqlIzRKe/MbvycxQaFkCap2u5LEVlu8oJZa4zsgpsTftga4zDultTU
Y99qVDgxiMyLcNdps/wzWqrqq5dYSCGpceOMvuGVbX4Ajtm3AGjhTzrWYVIMu6TWsq1n69ohshMM
gWkHSjpXejCL20WV6bCTrjFSChB9ZIKndZoOZsul2kpWVrTD75dZZkpSDAo9UmqXl8buhQNUCFYZ
nxZrstUDJM5V8+ypUeM+2WGnaWcxVvwYoZmD9zUaoet94RcWVGDoe8XPrpaW5YfFsJRmZ8xlZha+
Fc5LdMSHj1/0wRmUnTujifEBsXG9f+2zcEx3badO6h8ApIrwxTabamx9JO60ryMUIWLDAK/PkxSQ
EJ+MmpcTIPblBi2okxu1U7NTVhfk0T14U8R+8tcOJMLhvhVeOw4eTeDyYCVptV5hzO2yNISStvmp
h7/Gz5UlP7Stq8IGifVApdNueMcbW2P4DVloi3oOLMDSq/zkiN3ao6OlL/lJhG1b7BfUkdx978z5
L7qeWltY9new+uUdk0BTegjMcBAgrsc+Q7t2obFgucJMo770l6Exht/ccYqcPfNMRgk9bwlL4D5u
TI2xmy7tmGwcUTWvPxpxYWqnVBuS70ZrV/VzZtSdfczSSDPO8dQUmm8VkVd+9ZJUn/Z15Oj/KIYd
Fm+dAJ1/rCJDiRmJS+vy11wnGTsqxjJAwhKT2r9apfD+od7UpL7O7/FOyzCr3VMuYKPY+MZX/kyO
fFDz1CA1AAq29meioHw8V2WKGGtv+rOjpPvMy42NL7uCSnItqe5jr5RlJDQLtNvlp+3qfoGmI51O
rVcXh7nVupMKEz9axGHhiyjWfSO36ye9tMQpy4v4qZuX5KERJPkbaAIzkE1uSJWSvvDlb4i7qiS8
VZsTQHz9BUbd7jOkYN3n+5fmyoilUBND+kwJkN/AeHC5yuDZcL9oXnvq9bDez+5c79Ii1J8sNd7q
pF9/O95WPhpMG3LOZP1IVJXRFctit6c617/3VgYkfTG2Zv7kS3NxS9gPWSelaEgEASSvoqOsiGHG
Wpb2xFXIzEO9cEX3jKFZBticbrSY91Us+zBS6vjbAEYIhLAzlK1XRH6b9a+AlU4y3Xg04NbxJsTn
XePYc3cqmqp6tWBVRauoGJ9E3Fjxrhmc6Kmc3PyfbLTVP+5/0CsvSJYKlEb2+5iyvBoBnqmhmuic
dieUSL9BdzW8hUP31WpcI1DTeAs0dhU5yeolTJd0TSEpY1rj0nzGpQths0nQp6la+zlUDbqLdVrl
oZ9URdjt5rEU5Mutu2z5w+t9AgeFTeidWwLEnzTsn7xvP7SWqiD3dSratIlAwmZst9FBoYhG1HnQ
hlXz2FSFvJKsKdshEgvOM7O+LEVTp30aTqduEUQteTkq6oeyDYEb7jsVbcIPAphB9VbXcfa1qrpl
i4vz+rYSJ5CxE7chmUrx7HLTpWHP2jjZ4pTWmvUtyz31xURU8owE1rTxcF/fVoa1cLUS3QgfnLva
K55RRz0xQ5dAT8Yv5pDOb3NYbMFPri+KxADShgHaSMl9DdSjh6W0ao4XtWd0sHehram9rzhOWRzK
SsztybJ7J/zUkiTSNKbSWmx42WszkvN1hHrA73G260k7yJlMGCnm+eSkriILIZndSV6eIvnAUIDb
7Fqnj7do4a8/o0wywBhLCCRfcx0uA3gcG61bThFUQHsQxp7vqeG8j6z6631vcGslPCGOSJI8g3K4
NJhomYaJureKO7Ts53lBRNFotOhJqydzI/u9dgUgBmndYaDvs+bypH+6kFIBHAaARjs5uYX+QT8g
hqeIWf+F0DD5xdBE+ToqWnx4eIPcQ0n2TBGQEdqVmVpDTrzbe+rJGzv32QvJuhmRadpPcSXUjStx
baw/OGqZp5Kubu1yHNj72ryx9NNSUEj3wTvHpPlxU/fHhk5Av4PXeBjeGLwbf4/GStvqIN74mGQm
tM1Jyt8Fci9P2AlRbeeCRCdzasSLOYfaPizSCXSMEW4UGbTrlE4+orgAphnIjK+G/TTRz+USTcWp
LoUo3ypFpIMfdVa8aL7do7UYRK1AByLStK57wV2qzk7vYlP5NS+TNPrSDIpRnEyv6L8Ipui0ejfa
cElWPoKiabfvwdQlBwfiwOyYeKnIv9pAw/xC5H5XkqDGWNFX0soWBFNfgsqJTATDTQWVjbgqgozH
3T1mU9N9HiMGvTK7Sfjj6A/XRMY3S4xiZgjJyeEzIDwEMCsaFBlzK+/9LmuLaleMtrPv7PnvJrOq
D7QyneyjZiaacapKkb4iyTA9e4h7wxRphek+rNWjo3hLd7DmLB12KJp0HmLs89z5yMBQrVVrg4E3
fnzrfmzzGvH5wmMuOfaNqarcXad4TmAZM6+/BhKtMPRx3jEXrfzb9oI4PWIy8fvYtGEIY43mvQL2
PyajfYrGqGt8d9Dyz21vkN+5i1iMncOD6kdLEz8ZReUMO/JZ1/a7vvpeQvvl9zr6QqE9WgeXkHHy
lxrCWkR93cmfQ2N5IYiq94kTcU0Qkh79MLSn3TilyIT2lX005tzzO7NU9y7PqLKzXFEkT2Wqx+Ff
A3/w3UQ8Odt17ZyhXuzpWYkwThynh6wdugGAf2mPuzkf6toX2eI5qLn2YevbjP/0T0m0FO3eQK+6
PkDPEGnPVJnC30x1its9H2fgBpfDMPFT42Up/LizqnrXmarSvwxaVM5HdS6WbsN7Xd0tKEGBCVIC
BdgK+/nqZV2QaapnxZxOc+fGtJ7AHXzW0y41/dFRuy/3ndbV28p7Kpk5GQwGJYgvubzIXlxr+mgO
5kmhanmw0uFbXjK0c3+Rq0iYiWAGTeWcKRkMPutykcieU5Vv4uKPk64/GJRmot1iLh1bWnL3kzq7
VbhzTdHyrWslKz8qJaQuu/u/Qm7lIhKWvwKiMUljS0C+7ipWboWwNHLlJ1gw6HBHKj0/r+0+WHWK
jqkXD/v7611/RwJcBtqljjGVtfXM9TgOfaIkg0vJpGvcvRNNyV9xGXr1nkJ78+n+YtffkUSRgiw5
KQ1T4GCXR6w2faPGVHBO0O5kOye1GXgtq8d4XIk64bxjCZIZegJUieSWf3pYqSVbUYTDOHVV6uHK
mqiLDw7cMd7Gt7o6u3dpcgagkYcChLKeajWqXISg86yTkmutvcvNLPoqhNH+06N3+/H+0d1YC2Z8
HjKwo9jHGhs4W5WIReIap1bvmmXHfEVnw5iZ69reCUs92tja+6e4sEMgUpQ6kHYhmiVcWN0GmMCo
GxUDJcWoFrCVeMILfTUrhvHNC+Op2s9wd/0CxCRJnnW0PcPAWiAvD5CZhZu0HRthf6giYrZgUYpq
i/PtKnbi19Hvk3KcXBIO5vITuzD1tjz81smlGHyoIy3+0LbqBDWCUlHwmZz6Q9Ea9mME0++W5TKJ
jjQ14S+V79WhTPTOIl1f7JOcd38qWthcfoumJkd3tw5FdSCXXx7tqUMLIqsZoMCBUF4ZcwMDapcO
UYWfFYwtZqajBPT9NyeArmI1iTylWAQ/PL17eiWXJzqYZeyKMJ1PRamFh6Q3Gj8dxd8eXMVfHGP2
9lYVmp+ictzqFV75BLRbCEiphtPDlawalwsbaZY5Y1IrJ9Gb9qnrRwZMlObh2iOVGklyTk+GMfsr
IsfBStxWC1PvJNHZ2LHVf3WGJnxdvH4Ltn9tmxBGgneF9Rs6W1zq5Ya8Yuj60mk8EsEs/2UYHPcp
Lnv32Lhjt3cA7v9jZ9Zf973D1atBpZN6gqQkkVJMawmcoe+TeqZDdDKN2HglW8o1IjbNyZkzmZX5
KVbawtt4Oa4sRq4JZl4+U0Sr6xGrkmZFaVqjd7I0rf7WL5PzbCRtsQN+g1KIHSE32mR59mdd9tpG
8HHDZliaNhDSDFCormnbimakECtM7xRmoX5IiFgPXjYZ/8sqdNTeOW7p6K1uu7ZApaZ2FtInFK79
UQlNv/Pshx9gjpHvBkHwuyzzeux6UgUKhr3inSY9rHZi1Nx9W4/t2a6okd+3klvHBgKb9ITqKDpJ
q+fXqSdPLHbinroi1f6ktlh/KOHZ+/f+KrfsAtoTXDOoVPMKlOEwO9EvnrR/auDLdycP+zdj6crx
OzBwFNLh2sjKo9kViuNXilZ8v7/8rU1KzQ7SMSIpXMvl9ZvrakDcG8GaVg+TXVeM00FdhmnjfbwK
FvlquBTQy6zBAKD8FT/FGPlcL7BHmu4ph7nf3Nux04Gdy5Z48Idc9VJYLU3tTwO2zoVeJRP+oASy
cQtlc+NXgEoxCd2oujODKD/FT7+CGLyqFNKsUzcI1zrow1S+gQqfVT82R+9sdEPs+RCSLQxi2VWs
fzOLWHlsskU+inATMD3AMDQoBcoZlz9CUyq8w9ChRzsn5cEMw/pAZ2SLjeGGh8O1EWVR9GKgf12n
Ril0rPXW5TK6ovTTsP69CrXE14zqd212Hn/o6cHBvIrLlG3GdaA6J6GezsxcnOxYqK+MzUbPgHT7
V6PNk6NjhumGq7mO7mjfAYQgmqH5DJnw5RnWEGdQdkvDkyhp02Sxa53TMfF8p7WXjQLe+0ldRnaA
ggmMGdiHkgV46+Va0aSmBo2v+NxNLmQzGW9m7Zslaqo+5DfGp8nJwvxoL7H+r2AYvn6zvdhNfKXT
8m95rAuxiw27i/ZCG2vxrSqzrvmqLhmRdjzGecHQljs7ezXyIuut5ninN60qyuhpMZ3pO2GdBaW8
KId0L6KyUs9D0bvVPmMEvvQnPYuG/WB3jUBYqIkm3xg7BpJ1wV32RdP2ryNc/ND7Okuq+Zk3ROlH
cygdcDFWaydPNe2MaaelitNDq13QX8yL0DAPYzeVf+VOahZPS9QagktqimrnKZr1m2gSu/RHrzeb
vZrBiuZzR9LmeTbspUIOzY4GH6vHOTPuPc3BWDpDsnNqIrMNp3LtOck+Jeccj6ocUVhFDqJVB6Do
uX1yI/U8wmqwszsIyf1C64ZdWgMVl8CcDzSxq43y1Y2YhXkZCmUoHUHgtybuJtgFJFpzu+qQrLNG
aKakNalmH4YhGQ6ZaywftTCDDOFhXw2OQdICvBNyrTO1bGwAGse9clIRcWy/qtY4YIQj88UbUfT1
yQLZwnGQ18NWegXraJp6jLVWRGeUkZtfikaEyd4a4QR47tvQzWJ0W1qt963SbZxPwnXHZqMUeuNV
Iu2FnAs5K9pb9spJ2pHnCKeJwpM9DOnXalbNg1EJe+Mz3lqFiS7WwEGCr14Z0JTZdmtylU8jcpyH
JJ6SnWl2DzdVJBM6X43XzyYCW6tEeF5DwgLh46kTbTn6upMvz5UKU9JOacpkY5Lh2jJ5wtkP5J2M
AoK5u/RWeVKaY1MV0Rm1seGM3JK9F1BUHxi6il8oQFW/wdFUPT9ql8jnSr0BqB3kUOrqXW2hsswr
4UZnjXxy5/VtRGC2qVJ47fQBssAPR2ULrDTd5MutZXQYWoHq1zlpI+3FLNzuV4/ehh/rI2XX+zu6
cYxEZDSTTXYG68dqRxSeI5BGRnQ2s2VX2f1f1gzZNvCiF5sq1t5VNi7czb3RtJHURaTpa3WIxM01
hEaz+OyNrspwXJ7kO7qE5levIYy+v7fr0ICnjK4xI0IShr+2+iirlAUC8+hs9cwWKsv0W9pof4e2
KnymsLakWd7hpJfvJ5UvJtiAUZOX09q4/GyTE6V23YbKaXQbLd0NMm0+2ZaIVB6LRFF/DzOB54Sz
Mc52EXClxB8BlVVPIpw81e/iXDOftAyarENPz+X3kPaztu9HvRr3ourRMrPNuar/vn9INz6IHCrl
99J1Iv9dRRh2kaWO0TX2yTHC8USH/e8U8FSQ6PlG/H3taqkYMatAF80gMr0qVHk8j8LL7FMPZMFm
uq8SvxAkTOMuVlzjTbTZcJogr/zYmHH31yOblOPCUvkEICT0zcSl6+akQ9tkCt1aCzLomPep4jq7
qE2c3UD3Y8PoLl3tj6XkAIucL5Hg0pVfaotiUZci0QJjgqx1FnlxBIu+FeBfryKHnqn5ve+Jp+PS
1iy9nq04MtRAQId2wE3Efl/PWynozVWIdnGxsne1ZnCKE00lAnXVgMhvOM6NtfhG32YbJ3bN4CSP
CowFhRgiUN6Py83My4LQu5jUYHHaaDoyxGom/055oZenctJ748mBdsn82CuzoI3cWnV9FEoi2gON
4Xh8y9WhiZ/rsh7c5yizEF+IrTBWFF8tms5CnJFw76sGqK84qMKz+QNRLs4+7eIaEbiu9vKNDd06
NtIRCdeTlaV1ETKd9LaF/2GGVy+dvuqI6Z6kCM/WuOzlzZWWRtAAbEN2/Zm7XD+3kWVpDAIMc+CE
SnlUGXWAGzJzd0bULBtRys2lJDsBDgK82DoN4bOESdmzIw3ct1/UIwpzBQxtRtN2G/XsG4dHvwFb
k1yNiHasshCz1hOn6NI5ULta281zo/sOL+7+UYcAdwAZHHKlIG4YNr40uSSfIwTd5ynoq5aIvkWV
PCFH2FVzX3x+dCnGLPlUPA3QI/CdLpeyTMUbqjRsAlyDztSgqv2RepNxAkymbKVw/FP/fYGkRbiy
/swgs6Zyp9bDNeTZVKInow3A2c7P1phWO3qiAyAF99P9TV2GDT9WwrmBnpHpMOi6y031kLvq6dA2
ga7Dn+5nUaHYvtIKpfGRGqiKo5i0uDrSJUwfa668Lw1mkyIqlRYCCHdVfav6yrUGrnzQVLP2ApK1
P3SK5hyLBM7H+7u8DCB+LAWg5p1uCKjderY5ck3FjGu7DdpSKZ47J/eee60sd8VQiJ0YVHuDo+fa
9imaMvDAMLrsu62tEjo3meiYRRCPXvECnMY8RIr4cn9T13eZRfhmRM6yTLWGQ4L8KcymXIqgnNX4
dy8anT0ZrfmCcY2Hx5eSDTcG0R3yrPVdRuQkUSFQKQKYKYddDOTDz9sw2pdV/Bh8RX4q4jsMko8E
mO2qjp8Z7aSO4VgEg239YzBC/Yx0XLSP6t58ur+pa6MA5ImSi5xfk7X1levwZr3KFzNpgpFa458F
YJ0qSHV7oJ2udWkMDSHx9oa7urUmBk8LQtIqI+Nxed1gtzfr1LLqIKKQ+IUhpG6fFkZyjNI6+aOE
1mBjvRs2Iuk/iJ1lM/+Kiy2ySNsW4v9g8sxc8Qu9dhb6pWqTgf1Q638fPlGSRbih+A/i2zX+W8jR
PINZpgAqn+IJwFzuN672NZyUl2mZ6uP91W7sTQa7eC82dk12byejWYO5roJOVZvyWA+lBlytztvo
Ga2FXttY7sadZqIOKBeUODSe12V8d+gWr84TCKTdfPrCQILhj3VbbjwyNwxETqRDBQL6mNKd/P8/
FXxJ69Fi78MBStPKO2pMvREE1dZTj1DJSzYU0cOvNDgYQgHCT7wjIf3lemaZ2Oo8RCKAQdj1I8Oa
A6uOuo337MbZocvBZA/xoazTrMzeGcvK0MG+B1MqILsvvO4lBSK6kdRfv2XAUfnXcVAyjloTbaew
AeqJkolAQaqCiuUs9uaS2U996FR70XXdB2U2tEddvRxEB9PMMeJC6NBdHmCpJqmdVGxtbDXjc6Ib
8ce2cX6/b+pX58ciFrUKKVjJOa6hp9HsJn0ZKyKIZgiI5zQtdiWFzA1ncWsV6gfEu+8YTF02I36y
vUKnC6wQmwduVuX7vjCFb3rLVjfh6trKSwSnCehSEAb0hS9X6ePRGSpXE9Dyzs5bFMNeFTpN+jaW
RfT4t6FtQSxFW0G+/qul0lgZmiJrx0AZlU4PVKB30z6e4weHbnm0aFZS3getwNA1seiqxd2bysiX
L8dAjvB9dhTR+IYyPMy9jTIuuS/xLrhVYt7VLUK2qIn7FlOzpmjuYaUbhpeecvtjo+rsBu/Gu8jJ
vReU1lObwxCKnqdkChJse0/yOJ2purcb/vTKDlgFL/cuVQI0wF3tBsFST/RGqwbMuCW7ZexivxJe
LmvTqX//+txciktK0E67kgt0aXIpE8nzrOVqYM+tXviFGwqCXD4QAW8M09Lh/nKXTbv386Mihj65
RwuGFuXK7KaFORUrYWdIGaRHtRuUP8Q4mF/6IomPMUHJJyZtpr1hhP+0oek91Gn6sTpB4XujCWNZ
4/YgXyonyKdVBhw182RXjneK1DLZJUbSbDweVw6XNhMQIi6XC5WauZ5fSW2Aeg4SQIEKMHE3l8Pb
6JoHRc/Gg+MU56WolEddFLBt8jwZ9jI7RwR2+SUToyqg5aBc0rbDBAaBgVu0+LxHFUQgJeLoyL1I
lMFArN8rdTbSlGugBopRIycgHG52pYqDVjvdxqN1bZv0sjEWxntxjGAtL3eUIocMRDrXArUsw3/G
fhoPZe1UzBYPW2jtG0vJrJKki9OTRMCXS3mlAKkFfjUIpypp/ESdrIOKKq0fRt78GEZPmiFMPhJY
Jqk0IbJdvYtjGeP+vTQkMVeSf+3SKAJDb4aNGP7qycK1yzstQRyMZa+Nvc1RLSzCzAmyZCwPQ61n
/hK21cYq13YOakn2JmjjY+Xr1rSLtEQcqpkdQExSHbMkynrfHjP3gGxU8hIO47SjYPAwV5scf6U5
QSwjw+k1bqqMoj7j2XECozZGH+upYBmr5429XQWcvCMQhsgFqKny2S6NAu4yRFFC3QiMxtAPttHE
n1Ig0AHzjc7ZjYzq0TeZCIOGiGTKlJ2lNUNJLMlGiQq6k9EkzQmBxArl8TD/dt8FX5k676OUI4HE
iTcGmqrLXYUhg0hWGrNKFoV/9LNZ+l7RjudpWMaNA7w0Qe4Tro8mDzkWgytMfq0MHU7RUB01bTjW
7lSwDHT5hj9po7IFX77c04+FCKFtmF14HyCgu9zTWIZkB8sojq2nlcdoEhD+0to+JxVF0EeO7/+X
IguBbkNK8qz2ZERpzHjJLI5jbxwmw+jeKq0XvwzLlkrKrcPjhUTGRWqlMMhxuaeog2Um61z21FPF
H720h2gO4rn721l3LOQnIjWQpAKE0Aw3Xa4S14aeecBKjl1vRqdoMq2jkhgdMwIaoF64hT/ZlTKd
enXYyOYuI4H3cyQf5qHCPOTM2MoMmwqNN32CbJepYuXJ6pl2pPBeq0+qPbX7NG3UZ4QBtGME1nBv
52a0kXfdMBkZAGMzjMFAd7oqcTTekKTLwvp9qZS+OmaMKCTlHBRlvQVwWany/Gev72xc78y06wZk
rZitkeT1eJxLZMjDUPeelLIVT4YZdXva44s/aMt8mlJaZBMCy4dEKxTma3vHtzQavEOBPnq5ZM6X
+x//holBC0mBUZLZyrxw9fGzFg0kkXIGfakdlgguQ8Z3wo0b837N/1uy/bF9HBpvGtwgeJ3VMlqc
2ZlbDuPRbKH8LuF2fjURhN2lDITus9HIaJF29tNkdf1O6eoWCJWeHlKn7X+5v99Lh/6fH0KjFQ4g
SkzANy/3O4E1hA+hHI9OGNt+7rnKqUEOjWHfsD+KWnlMJPbHesxY4QJpJ4BqWQXXUavM2UjB+mgn
KXTkkRyA0ZhPGbxyS3v52px5q0h8ZAneZURxdY+7ZdGUSTPYmjUub0aeeb8WVZ4dUk/vtlDLt9ei
0YigFZXxNVOqpVVzGk/ueEzNhlyrQ9bZh2q5PkdOL369/8lWkqLyDNkYLUbCMlmJX9dXR5hetShH
DszulrA+5aKNhtcZzc3xGMdOb3ybmXP7qC6hl/gW/FQIBGpWs4uYv6p3BpB1UiadLnlnb2RO15dH
slRImieUmHAlqxM3oX2ujdkZj6GVZ5/cPBeH2PMeE7j+sX1AlrDcIDwAG9FqldwslLb3WGUpiyEw
7FL3a9XrN67ozb1QBJCvAJjK9Yxp5kTCRjVnOi6z929pDvnOM6d0Ixp4p8C79AO8mYS/jHIwdw8j
0f9xdh47cuNAGH4iAcrhKnW3eoLH47i2L4LTKlNUDk+/n3xyqxsjzAILX4w1mxRZLFb94fL4Ndwp
UtHq+eSNWS/9SUZJHZiyWjp/MlpPAVfWYqpXtaMrj6Ya5WVYSCNuwkjR6/ZBm2e9PPRqkpvP5KL1
HOSdkjZ3rU0J3p+1od2rLd3Y6Aji0mxiC8KM2qaZw7LoSSON6VRO7j/zYutHMxm/4s0w7tzCN9af
pAUhqBUkxcfeBAoDxnJhutFE6lIpvizbPCgjUAMvn6Xr8Eddie1KTRjJCg7U5fqPWj3ZcObm07ie
k2ZBx18tH4w4WnyrM3ZAMGt6svnY5BZITpHQrn4WmynF5URCLu35VCpFGTi9qwu/BUt3tKw5e8h1
Kz7l7ZB+fXmKf97Vl8PyruI9gkYFrQsoqZdzHDIv73q6+Ke6q6J/o8Tq2tA0syHzK6/WPPAp6vg5
VeLCeajSsY/9zBly7eS1WuodUzs2fykeAlJBX8xiRsanMKKnrHHc7KgqJsw4SD127Gta0iu/3V5f
HmkwFZ+7pc479MKyuDmXlhijY62W7oNeKhkaz41iVCGoWvvzkkVK60/jmOhvSylhiLrughUQVg+W
POv9bIsPZSRH+76HYRhrR2PKy9+qOYxRGJWGlJwOK52bnZN5vf1cZN8pVfxpqJJQXS4aGOnBxvfQ
wJprEecEz4GAx/DrPFTWUMZDALkdE/Q9cMBtLz8x82xy9Nk5aaWaP0GB1u4rVe5ZIF0ntCTNK3SZ
rh+64VvMXFc3WuF0jnOqFFk+m+WknEYlnp+SHBuJBszZ1wirroM5DHtSfDdGBjRHGZLX9vqu2lTt
KpysK3ew3ZOpDWd7MlN/lsYPq8WHKRdPE5o8UGdfWZF0WUba4DQEeeODxqeJdPntNOHqk7Ab6zQW
jX4AmD+f0lpTdy67bSRkFFAYq+wolTv0/zbXUEzoiulzWietoRyixKn7o+tLj4a0lbzqFfxnQiYx
ymS09Y8tEHiWTZUN1F9Oai7hKhfT8GXO3OXby4FiGwuZEMUeSuykMEAst/lS3AujAQqMSk/bIGfZ
L0vzMarGfPTrdvK+u5ZUh53we2MNV7EVkHrUSihqbb7UWEBtnO3CJmFYRr9Pm+w0EmaOAFz2oFO3
hgIXuLIlNRK0rZ7mYItGQ1vKPg2O0fvZog8BqrGxn2TLnm3ErYVctx7C8qsL7zantuIF9M7S2adk
morARYb2WyxhoXf2FD2PS7UnM3hjvFVGZk0fICHSXbrc74soLKmtWIjcHGHC1yb1Ji2fw2ho2oPB
a3Hnq90aj8SLpjRpNUXIzXj6OGlFBHTsVGep88goAjHXRYa208/HUlPEx5c35o1Px3McmPbqHr46
VFzODyw6Kfs6Hu9W8U9VF/1dq4n5K/KC2fnloa7epRyClXTIm4F0DJDLpsSgjU06dHURnZxpaL5I
eJyV8AsHVsKX3pWF+74z3cbyXegR+jnR2knzJSaZ452lxfNDxZUxBFItEvWgi8xs1rpp81o4MnUw
XqirrgzNeqrA6931V+fNpHAka1NxTqm1FAezn7tDOba/X16J7QW4DrJqAnNY2MeUQS4HQcmXFlnc
Erozbzhgg6j4s72r4r7+K3/nJusoa60F0+G1YLodZY5lkZWD4Z2KeWzvxqJFiiLp1eNk9cPzXEXx
nbk46tHp9fiDAyX9+NpJcidSm6IdwTV8Je+SZ1IORZ/FYTbyBs1jQzvZMv/x8iA39hS7c715aX4Q
f7b3r0QtoKq8KQ7xg1hzHRTeMZOk25kemn7xvmtRo5rhMHae9j4yUdwCRexZ3XzA6VW0fly5CvWI
MfO6x6nW+99Ob6BC+PKPvP7ciLsSF3mOAK4HvXP5uZU0iTJkSVFim0Y7NLLSCvumlDvo/ZujsBLQ
QzmrlCUvRwHrXRnpUiRh0qV1oLZFQik8qV79VZkLzFcyDlS1KA9fjkIDf3ZmhF1DA/UE354yEYzU
Df/HilEko1TG3qVHsokUJS42iOWrSVhSEOeP2g0miFQ7EMyrFVspAeSIqD/wXUg5LucyTF4Um1XD
KJqXHlvwv0GWd3v+d7dGAU9qU5LBzIN3wuUorhElMsuUJFQKG2Hc3lO+1QhxfX95j12pddIjW32n
V1AHFz6dwMthFiQRp76NslAdSvvfxZus5ZOO/rTlk3DEz3XkFc29MiiL+phJ0/2tznmLEkqPgj5B
uEvH9NBNICl/DFXtYlqHRvoHmZl42Q2lM7yJ42np7o1EjJm/WNgnoBfXGWkwS9gOvmqIVPNVNe7f
tW6P1enLk7u6pJjbKhOCthjUAwDAl3NbK5Or4mjK3GpUc0yzeshRQblXKjS1Xz8ULXckM5GaADS4
2d9qnmnSxvMqtAo75WncST+ljeJnXrpnNrR9sq66/ehnrFcvXBvqhJezEpljj2PrYZhbl+cOcopv
DdYPwvH7WdjPvWHtxMobq/in9mpSRfLASGymptQJoFWzzUILMRB/GbvlTVtErr+2bU8vr+KNPU/C
uQJ/yD1XRarLqWVenDRZXmehzPUi9NRmPFi5Id79j1FWFizpxPoI2rwSGtPkRYwxRKjglRkYohQH
R2ujnc13cy68dyhjWNQVts0eY+pmpFspT6W8/jBZ0MYgs9E+f3ku29ccm2FtTZCJ8WKlLLaJeNZk
1XWaalk4OISh2hTmQ1NARvQ9U4HurFvt8HvWrOLOFGXz9eWxb81wpUfxZF6P2LbmWZVjnDsNY/P6
qQ/eqM8HpartnQ7IzVFogKwFGnpZWwJ1VY9VrSpOFlZ5Yh0qFFaCZWlfq6a+riMNR4p+6+P/SoS1
KIx4GUo1C/MSmVtnceAsLKr32luQLJY2EkQQisUkWZuYjhBUN2hJkYf6oiRnZCh4gbfFp5c/y9VT
AOU/mun8B26fBsJmkDE1jXlY6iLs6j461AvVmM6wEA8DFQQzWjbar5cHvA4QVGUgiaIOv+q9bN/2
TolCJLi8KrSSbniLUK5xkEpW/7LzYicUXU2NJOiPSiSFJhC/W0r/GNvmqDZ6HmqT0qoP5thrmS/i
ZLLPpk6/+HESAzyTl6d3a1AaCORHtGQ8gvtlUIp7VXpuQlByYTsfZnUcQ7dr7Xc17CmWlq/w8+UB
r9aTWYJGJFkCX7w+WS8HRLMI3xhcNcNi0qV3jBIH5FGVIFLSmcLYg1bdmh75L/uRu4sAspkeiWyc
OurMaDKZfR2RvE+yjdwfhGjjTaTY9Z7Exc0B104xwZfcdtsr6GzYK7FJ2CibqX6jRJr2TgGG/l02
PMoRTS93Etxb462iw5ZJ0wDdyM156Kgg5wt4oFDMc1ZjUKkMxqHr4uxcjuhwTvVY3L32A1Ia4m1B
JrpqLm+ZxHFUFIo2RGUYiYWuMLT5+9xN07fKPFenl4e6nhxDwb2FUczD/6ox3sbQuIrJEKHDh4KC
ocrPlpPStsiHOBJnbZbytWXYVQCYBxrdLkpfsD70y+0ZU3lKzbID9NnPMbUT7xNwuXbno12fAcry
oIFQPyAsk3dcDpK7jT6l9JHCSeNB7Suo4z8PXHYfFzNe/n15Da9uGCYERgf+EUETVvb693+93SEF
1cWcwv6ksWMGTU7wPjS1p+ypDv3x+7t4Wa8DrTBtcNrsxu3KmUoy6Ow+GcZekX0Y7bRtg2hx0+lM
Ouw8jvPo5X7lpnV7L9y0jZ8IdfEn6aTuDPilrt/2dm70PwY7oz4bFbFl+KYKlclHBdKK3spMwNMq
kmb6DCrHqgK8teLlHkreYtzPILttJE+Gxjr2taZ9q9y+Rw+bAsDkSd8xx+q1lfR1o/DoQxKEnI5O
zuYbemJZ5qJ1y1CZ6JohjaW9kVm6fHr5611lQJtR1hPy19cD6qSjVGeUfD0vO5AFuUFV9vppKMv8
6GZdwbom8qOoZRG+PPIaOLafk0ANagiW3FpGuBxZAqVoYU1zEISSnjGCnY6R3teBNkn7Pebh8xlZ
2vSjG+u8gwaNbfw/xocwRwKIMDcI3M34ZjwqtVaIULRJGShjmX1LlHwKSsxunmSrJwGC5PObThm8
zynX/mufwRT1Vw0f7C1Xqui2cNDjH2AvIueIIjtxZxvD8rbPSTNenuSGkkqhnWFgiVDcguSwajBd
zrL1ChpwSGyEqF3K7k5dis7y03RujTsarXL2bfwhh59Jbyixr1bOUt7xKq21e6m3tupX2ujCMFXs
RAaxlSsZznn6VAZSQIT1US6Z5EqHUvFzKkzsTVtPzPadpfQI8vdG3tg723Xd9JebZr1ludeJbrzr
tz1UVshFF7OQVIKHyp+LwgkKpf+I9/xyfHnl1oXZjkSjdj2FkOAR8LhcuCbHS9W1gFIO5mJpvpfO
ymMlTBHWMpK+gfzqngHprblBuKaKQI2ddHoTSHERdpcJtcVwruLiuGTpRyzGvMDTkz28xXXIJsXl
hqX2DB0abcfLuU1Qpnoeb1UY47x7HEZTPaly2MMqX4cWikjkRgDAYHPSWb8cRV+ku/SJIcPOi75y
0w+BOWhH4qgaoImrB3qlPM/1nuj0je+2bnX8niHRUUnejJq3sZRjMUnUeOY0NDN9DpoaJRxzKeMj
Qrl7eto31vJivE0YK5c5ATw8yjB3WvVuMQbNH3jX7mTRN/YGvmXkRBSbSKK3u7F3SYCycV69npFg
OLRN4cx+V6nGAVNmZycy31hCOrgEJQSbIGNtlRSqRFQdIsIyxKAB1No0/jsZ8edUiN9LF/14+Zjd
WD6CP80rQiF0v23+PKGxHuWCLAul2SaIK6U6lKa3lztcjwJRjtrICoNDs237zhcQ8d0MfH5YeE7r
t1PZKYghI/60E25vjmNZAEaBTZGtrEfir9t0yMrcdSTjDHqr+bW9aGdkAo3Dy2t2vRmoiPwB9iLP
wBle//6vUdoksjtXLAgn6zO6qNHEtXkcLD0zQ3sp3T0ywPV2oPG7Vq/Ye7SrtoiSrm+yvjWnPnQS
OEq+27itOJMzFOlTJOu8epat1ryOcbveW2tznxYY88SEaytTr6hOYbeaOlMltgWi06kSFIuB0Dhi
FDsf7Xo5V2wXKjUEi7UAuXnh0D+Taq0pahh1AxoeUZoeJFI1dx2ErFfKF4HWXyve9JnozkDG2dSb
cja7mKiKh3FTT4curuvTipncmdAfyNLF3cU/z3MGhAQCLqAw1i/61wZBB7TPF7deQmMUzT+aTYAP
NRGnbZDkY2wee2E2X+bI1Ls0iLJmnB8rrWrns5GDX32tBBb7c5UsAX0K3WmlNl/+GBMtS8XoYzP0
+kUEUeeo4egaex3qP+SvyzmvnAtOOYACwv5We8OZk8pWgW+FQ2nly7Ht0DJ/yswlFQd6VIrrp3aC
6FA/Yq/6AB7UM0nnsQt7bCm6Lbz4Jq3XPqlpI2w1XGanHuCGdLPyT9er0OVdirbmB2EDUjjiID96
D4msIMgUSF59k3WF/JpvVnG3HHJHr/VvXro4nxvQokXqN30hnQCZ/HJ+oIAunqxSiO5z6WYQhAd7
RBRdCrt1jlLKWjvXKkjGh17NtPw4DNLun0o8h7BBq4YsDmrLzIcDOu+6/FWVbfd5lfFusSCykias
s1YbfLdWYIxLPGcWPfBoBN7P6dy1h5jynYCZZEr37DpzVLxb4qSzSfOj2T5GWhN1n/q0RtuOl1Q6
vmlBHngnCDVFclwsp2uOQhSZd5icUVko5UzzeB5MvS/PEbJ5nwxvWVROTZdY32rNUf6VFZDuL6Uq
4/J7ZESF+li4TYYHFx5n0a+XY+JV5F3ZwhSL6DGuRhpb9PUktanNaAOGrdfKg91pcYB28Z4T4Xo+
t5vMpGHPleVghbDdZA2CugmRwg7nMZG/09IWj1ljy2OfYDm7JIZ2zEWdHV+e2lV8WqcGYnANGCTy
W82SzEtmRVYmPczejc6jXWlhCUE1GGYMvl4e6uYqkl6TOsFou6oWJ6Y5wBDgEKHDMzwKoG33xqCq
/2NCa1sO2Ar4nCujw1kWSZ3mkR16Q7wKbNjFsQSpfxLtPLx//YRW6hBswFVycFv+nvKu1aRw7dDJ
2uKpNkZ5H1nengHn1bLhkU3ygnQ/UsEgjTYhrlaboleqUQmHotChVijRAaif9tplo+gHxRqOzYru
vKqLJe4Ci2PUnBA5SecfWprRIa0t7zSZ9Z6/+NWWYyi2AVJGZGb0JzYXiDq0XJRe5XJPjdEPPSrn
LFgmLb3POyQcdjbd9WBwypgajXpKfmCTLy8IVy7lMM2KFwroIuFgK+7PUkeVLukqYy+Xuf5SK38N
hWwiL9j27V3f2LFit6nthex+CSK5pZJU1d4eCvr2MECXuI1gk285UVK6GeBTwwvLcoRva2eV38Y4
p7+8uW8uHOEXTOdKMtzylFPFIx5rkReOZqeCCFh1urKh6w8yr5s9VbgbUyKuUidlewN32J4kmEmp
SmGbKWFv44Myxj1Fz/eu8ZujAHSgYbC6+m1bmImRowhUxVE4VGaUH+JKxD+pzS57YrvXS8enWZ9T
VH7Ycdv0spjsup/LzA6jLDX9TIejIsyuO09qvucZf2MosnXgV9Rf2HdbK1mVlMqMeNOEbZONR/Ls
OdDSyA48tW92TtL16uF8hDkg4GjSZxiRlycJmi5SUHHrhbLtPF8dTC+ItV1w3lXhjnQO1vOq9AlB
Dszc5Si14/YoPIgodFs3jr5kbeWqb6VpxCrQV3pKfroMsjwA289/JcraRVscXdlrvFwvK4kt7GQC
4ors3MrTWXOlGFo2eaE6EW5l2ptYYhte0Ge7TP1by0riDjQNwIDNCbicsLBElmPW44Va2ardMRlz
tbybjMrYu35vzAlpMgbi7Q1DdPvSihorbhy1ikKrL9ugcKk2lbKkH2jP0+G1scMmtvNOoJlKjXmL
Y24J7NjNqEqoVwu6YbX+dVQBdJZgsl4/0lp65Hm/Njdht1yuHgL5DYahdXxu+6I7aZ50jnUunNOY
Ka9+NBKW4AtzohnP9ax1ff969wzRUIte0+NzbrZfcxec74Q5wHH9v3ZKJDe2xFrT4sHIcLBHNict
UQSw73SOz7HZtEFjLX1gemN8fPkjXb28+WUkL6soLEkMre/L+WRTynNs1OKzrKqTAhDP9xL7V9UN
PFrQNH15sBtTgpJMEo2qJSpv1uZYW4booHL0yTmJetcHd0sVvp+8nbL3nz18kUKTOxOb6GfQVOS5
tvlGio57E9aQSmgqmFeN/uBNaf52Vu1qeF50M1L8PmsGm4L8ktV+ZWfq+6zxeuHnrUvpGgCNKMIq
saUM1C7q5Pe+EI4GfBbh453k8eo4ckGQkZB2r2g4tG0ul1/DR0xIjHbOCIr9I1ePsliUX0WJM9Yr
l56FJ6ZSf8DRhdrO5jtH1QD/K5fiPHl5cnCq1j56nVHtfOCr3bSOAqOedhI7l5bn5XSaWVtEZcH9
MEa9mQKkHarOX4Zk9VeMlqG4X/iReyqi12tICsRNCyCeuwlBuMtBextrV1tLXV5M6AQFtjdSs9Qw
F1tOqdnFe6IqVzRUGmZEtVVvGEAP5aPNLvYmzUuEvTjwgcrlTVpOMb6fWvmvOiMweoRol/a+1w2e
OGeVSJyz56XVGBiKkrQno4bcc375015dllxOPNmIfKSBCHdsngZllLq0X1zmn0bfu3nBIVi5x73p
azzlyCLb/xi1g/fbXpf5ugTEuMQMkniYOGtr+3Ld3dYQXhXHHusgNc3HJc3w3TRyg75VtXOJbcKD
5rXpQ1Hp0zutV/QvkVlaH1+e/NVzef0RtLfAogEQAo55+SMQxjXNKeaOdluZqifqIm5z9MrSsM5l
EZFGuknVPucJ1nuvhY8xskMhyCCgrVowmxO1wCWEhTR7Ya7VEgt06cz0fBdr+D/jECx5MCNWgS7L
doZ2hXxk58Ftb5wfcb7071RMjXdodlehmdmQE1AyJK+jL7qJmfRHU61lb4WVdJxHGvHVHXWleSc+
3BwFSAmeECQ5V/qeJKqFq8e8jRZyNuM4ilwbD5U2jXud1+uYwEsPtjTVydUzV91si8mKaS5MJPm8
mtMAjJzE0bqvD1mBAeDLO/DWnHjnrcprFGzIqi6/j+nlSp8WeUR3pkm/2HAuQyuv9NP/GAUJG0o0
CIFSdr0cRbRNJCwriUJjyOdjamTquVeyPQvp6/jNsv01ymbZJHiflgdRFI5OKt6KxaruZWLqJ+zt
9Df02Z2dtbt1elfdZ/KOldpubsZzAa1hqU4IAUzb39mL+z2vhykArQKXfr7PKnAyr17HVfFl5S78
KaNsghYcAHQotDIK42RuQ1dtskMyecu7l0e5sf1gmzCQTXeBOt5mTxR1hBxMJqNQido4JP5557FM
1CO7w9pBX94cahWvQRINTsZWeGvsRtIGo49CJ7c+zWKisuxkDTmPKHbumRsbHfUFcM0rchGSz2YL
YoNKZwNt8HBq1cbvdcU4qmZvvX6jI/GwpocQaYivm9u8aGx7jjOhhF7R1zbmzHH0aBorQ+jVn2hV
tSRJJLIiAryZDVf8KDyRxGcgGOVbBaP0h0yRXjD3rfj28lA3ThVNEshfJPMACrY0EaOQCwvaJede
6OpDF83unVCU9r1b2N03y2mavRbQemwuEmCc7smB/8xvLaBvNnnDPYkkaZ6ctUKfpD/Whpsc9CYx
IcvbSvOTbDZyT9VoJeKTkXdO4yOE0Da/eqdvxJHOtlpnvsRg9i1cEGN87hH9QAkM5oDliwZfk0A4
Thf7iysH88dg99H3SJmSDuPXaqK+hnSePLSZjl25mi+2+8OunWhlQWtq8hSNOgFGk23fhXFXKD89
pAlcLrZGVCet7RLvmOWtCqM/hlwD73UwVT8fRyUPjG7iF4zGiJULHrXZF4F4uDjMnpoWoasUwLhf
/nI3tjxYYzA0q/8CCeb693+99hqguSZaQyCBx6R6jwRqdoKm8z9uxTU1ByTEK5GkebMV+8GpQOrN
6LJXiXWkulIG9UKp43/M5a9RNrEW+pRt8HRNzpGWfTf7fjpI6hiHlwe5EY3o6yNnBDyCCsPWFwm5
ySahuM9Wz4dxJaVL2qmldkyq5bXqIRQjVxgurVuCOXWi9dT9/W2ENmNOVKRnhNyLc2bxxhhkpoVr
425n6a5nRQ+cTG/9g+rZ9kEpQLkUqa2n5yyJ8Y9G/uWIDcV0MhZwza9dQNq2IA/XtsUfjYvLWRWQ
v223QLcVsVgjmGrHOnqxY73rTHPP//N6czMUTdwVx7IKLW+iRBYVrVFboGwTuoc+N3Tta723h6i/
tXYrxxbePkUTut+XE6q7bBBGCuc0Eikdw8zrA31O/0EoaY83fz3SWstAKnaV1KLVvrl0YabmSAmq
1bl2RjxFQIOg4JkIbRwOaumpey/q7XB8n/V+h25DV58EcHOeaHLnwi68KCxdzOB9V8eq8pzGRawT
Tftk2SkHbVOldTj4fzxxaZvABNt8LUvqteo0VNNQhADdVKbyQRuM4tBWaR82LnTTVi3UnTxme3P9
GZTD/GddYbRuzphCrQ6lVHS12llLPijO0B5nqzHvJASGN2S5e/ox6yT+vrgY7w+RZC0SmUx1Ewkx
e5kXiOAKzcEUDSnZ/ha69rlom+fRLVC00OSpzMY7s8x3Hlk3PiZvn7VIuQL/ruQ+ohqoQlwt8TnR
DWzIS/rJ72cA2+1xXGy5F4pvLOuKeyKbx/Pv2kOy7s0Ipyz88LR4zIAqCDJ67LLvqzifTuPgzdNO
ANse9XVdAT6xb8CFXKuG206CealgwLjGjd1zG4k2eZntBP/bo/yRoqSUyEvi8qi7bi1KRNDjszkn
cYBhZ3Mw1fi1bA/m8gfWynRgDFCEuRxFM3jXWSJJz6uzO/w9UzQPTVJhS4Yrno39nmW9fvVQ3SIf
hYa8Yj82Kak6W7TczZYRu65822l5jxamtieidmMLri0Pqv8wuinRb1avSL3JndGoPytFXh3VJLae
ZkXXQ73P94q+N2IJDUqeksRKuhtbgqLSALnNc5X7rJb1+yQBrCEJkEcjaaLCn1sLHrNVWzuMgevD
zZdDaYG26JoIbw+3NS+eXqlLdp5dtRrCtBv04cGMLS09jSiHt/ej3Rc/uyhd5DHXmt45TPj47flU
XG9StgwQf5Okn+2zxemNqWJrXVLm585Kqw9j4s4f+r6T7193jduUQFlXms4uL0Cq95ebtEYJzko1
Mz2rdds/wK1dAjQR9Kc0Es5OxnBjQmRAQLHob1OX2eaoLcz/rtKd9DyJ6VdVqfWhojy0c/vcGoSA
TPVpZWBw7V3OR7W6TGli5oOcj3jGLhX5MFss319eteu4SEORMLxG4pUOvDkCFFhqkyoqvB9ppc9q
ETufFUtqWJ8lGvYlerzsbMlbA1I8pcGNJQbFtU3KYDY2jsfjnJMyWNmjXsTafZ1k5j3OG91JOHN9
9/IEbywj4REZv1W9AWGVzbaIZ/CIsdIVZ0uK5qSPfXKnp9q4s4w3R6H5sZLhaLxt2yyZOmlGaTIr
6Q4ySLMySxCmbPIvO5O5qoSzy+lYAoci1qsQgTbXda9PhlkbFFPySYjmabGKITp5SiqHj1JTxW+F
spny0NVVdjdFje6da+a93GULlGVe211sHJUOwsnj2JpO/a7sZ71ofFJWdCVS227sY4Kpqxeuw8jj
nKVjQeI9eD8H9vkQ6EKOtQ85yK1DvW0aM1CHBTeHKo9r8UWNOkyFYwSp7A+RNXLvQfOonUO3AGy+
iw19aB61JUHiOuqXJHmPuped/4hFJDM/7k1NKf2hVPT2QTcWJ0HrKwISg+6GO4dZ6yrdBxg9mnGw
alUijRPVnfot0uN5Pjb6OLfHpEydAjQaylFBDu/n3eBpKQxjXekRXwXXxsM8iyrTSWg4Tb0OE1jG
2uwnRTOmZ1E5tfs7i6UxHCZcN7VHpDAWK2ilPYjDiG9j+2bu7VkN86Iq1XeJi6vLQXiTOj4kQvWK
MCfGOodhdRg/eIpVGh9z26s832Z/mwGdoDjxxw5bp95vM0wvnla5LfXRgr6BGIunz3mAipH4gaB/
2b/NB+nq/jiplRV0opG/J4dGz722KHP5rnFdNGxoIuJeo0isZQ5eNsG8LG0YL4cpnxbn2LlZSsw1
o1a8qZXS6U+KYiv6mXfUWH6YY/pGd1ET2cVds+TWeBhXcZwPE0q9+iNAxAKrszbPta+I/OF070vA
XfMTo6BCp0JhaH4q9Bzt74iXR6QeuOKKIxJCqfCtDA+a44xCfJL43kSwjkHPa/345Fq0+I4SJZfk
mUQ+xo6p4bJNQJ5YdvasdbOhIkhpd4jZtPMMWbsAH9wdxlZrnTfZDEAeolYs9QPllnx8Lqwq9n5D
HI69d3UtNfnOM4ah8FVnMDDxW0qlLc+5rZjOzzaxu/o4uUbX/GoUqzJmPyqTKdMCaeAF/aFzOo8P
4MpunO6rrjfa+yLrZu2xgc5ThYXipfExkn0WJXc5mav+GZ6xrv8aJyNznjAWVg1M3jS9/zTp1KdP
jZKhzpMUkzZ+mQFIdncFveuUs6b2U3Zc5V7kHRr+UxIsSAVlut/FCYfJH5KsopmmN9X0L2W0UT/U
5Enth0qJXONEr0Ak75S1Mn4qW4CexwR0QRbE3mjwzBtnLTtVUzd8bqTWVMfO6xM7YM8Mja9GHlEp
WiRfZWirNj/ldW+IbyDNbe4Wc3KUO10puneLLRDA981icSN8Ut128N4uVSvc96JH/O9ZrUcdjrEn
RjVd/GZxbYqfUGtI2tNBWE/qQPv3XNnJqH8urWKcDzoeCJ6POOX6L3XIoRy0NEu6+wmjkfQkzc5S
/c6ZWzccjNTxjhQII/FBkm7qftsa6Tfc0TsDO7y+7YwTYqPJDyoHIj0uWptH50VbenkcZDyNXxSr
S7KjqxamBbqt6c0uKJNhLI9ar7cO+gljLk8J2KrsranXipH4tBvj+oCIsZ35RuF2448Ra6/pTi+R
EAxMRzTUAcSgN9ohTdNKO44RNFJEjfKy+Tz0nlZ8d2c1nYJhSTwEGUErOL+1ssGFy59Kd0xDkXZa
MBjtnaWP4JLcenaPhtXWz0ZGlhGIzq7jQ2Xbg3fI8iRuA7Rn2/pdVor0gTog/us6akPDfVnYWfoY
zc2S+ovi5BnAMK/v3rkLPG9/LMWgwGyL4m9rIRf/TrsZmyXgYozafzMliz72WpNO94voo6IHqoQl
eXFw0jIxA4qbg9v4MR3zDm2jeSLH9/sh7crcJ5Zl6hstLcz5TjMLfHTsWU/VT00kJzZAVBbDcrBF
rqDG7EFyx+hcM3PVfmZl9eWu8uDBf0AZwxp/THVvdwcxuECr/a5NajyqkTyzw8YrbSMQfTcK+Gb2
YjgFDB/EcA9GlbbZY7ZEk0R/QDZr+NaFDWkNeG7+nBZNmvhOLYofaMANcQ73vemaQ+p0qEEvluS3
tUMpkZFsp9rWHupISfq7xSxsVlG2jVBxvYet7/o40uvuvbrolXbv5WX10QPcNdwn2twKP/WW5L6s
J1U5Z6yqdZJTX9v+mDHMAf9x7UvrmXkfTFg10Yw2kz49LLg52G9yLl3lKY3ZEZNfq/A+37hmY+n3
dd0NcSiczHV+ZHmULU/zpA8tN1atN+15ymZXIro+kOy+i2wvat7CudLfe1VO8UgsZvePO5jazwhZ
5tgX3ExRgInTiOVwX34hh0ie5dCbpd9IenBnJVXtL9AKh8+1ENMUUKVfzEdcixzrnu7hkPrpNA3/
ZvVi/Y7GiZTQzPo6P4t5YA0xRG1VCgSehXjQU+6Y0/y50QZYSoDrYvfklkvMKTKSxXZYJjvq3xfW
bKQPbqelc+3X3Mclbjhyst+AOBzyX8V/nJ1Zb5xI+/Y/ERL7cgp0u/GSxXGcyZygrBRQ7FvBp///
eN6Tcbfllt+RMppMpJQpiqq7rvtacCWwLSxjrb56NtBPVJD5+9VriOurXXMO+eK26qaF3Fk9Cl34
Y1iO6WbfTPjImdunbv/Ns2yKEgcWTbb2JFi3FOvHoO6nOdIxz/lVu6lDIN4MjT4shmLUHrTOGj8Z
Ayj9reblXbaXQ04ZFl1mTlQWda3H1jY5PzU15phaFXnh/LKJDCwjYlxE+6ilTitDx4Uv+TClIh/M
2CFQ5q+xFMYT35OWPtdzX+WH1TDz4m/JBUxFNXTv9/ZbqQTJlCNmY0dtiHDcL7f/AWOpIHQOxLU+
mZyKcetobkQnCdKctNz4StnJX/USI3o51FkNbVi5sQIA1qeKyXtQQtb/6v5yDfm/vCJzA8eYGeof
dzhw0pcPpDWqaNU6V6ccsU1SORMNEWNzHle/7p5zd9TjQpX25/c+Gr3XXbDPJWsXQ53df9pJ72ev
qOtTb6hCxIM5pXvJp1/Tql1CDRi10HPd8URIsOdQQzfnulk1tjipypb/zjLrB9ygla/H66Zr/x9X
YQS1GFzTPISid/a+TGTX1ram4uRjQ6LxWVnZU0NNvUYt9Ktr7OuLR9tpqdCVXWAaHAPOmaP11lL2
Gm1zUh5bYab58idfpYVNZrV9efttXVweWR1EF6MrxFdlZ0e/XCJli+U0uNN4mlJOSVvTyygPlmcs
+rEKtt6t0cC3EI0wUloX/ISk3DMUym3zXi2ByXCa7CKhtmG3VMF+3oEP+/aTXUwi0AXLAngNrBD/
yLN7nb4OBWkKDhSDcvUO3E7cp2CR+W2zyvHPu4eiPISlZwHb42p6tuQDFEfetDHUGLAiysnPw0mW
+U1TtNdsq195qh0zhGKOQw1t+bOn0lQzT6IbjZNhp+QjGBzn+S56mp38mk2Wf75HER9CWAkwPWU3
SMYZrmAYBJzXNARO02obfQKP2PxR64PXhmaWFc+WMNPPIuNBD3Jr8urw9pxe3P/30WkSwAmAjoKx
w8uFWRnZmFuC0TNuv0eu4B5HknuNdvbaKNCVgSwZgwydfQ7+s+VzB2kdrozmSZc0AzDsnGIdV5Ar
W+L5RwYeClKCDzesUfCScxIxW2K7a1z901wbftJY3ZZIe/ozIcs/2lN9berO1wiilL3NwmJkMOzb
zh5qxEHNU3WVnqDBNMdm89dYt/r+RgTk0L/vLTEUFNX/tZYt0NBzh/FcTfCFVqBXagMnkjBSk6nv
xZVRLudvtzBgm98dg6mi9gf+z1sKMEEONOX6JyXc76Mw7ofKbUKujp8Xd8uuDHa+JHziz/edl42K
XZHfvBwsr/FbTs3NOsEsaJd4XMmpj5pcFj/enrqLt2TT9kU0y/Rxqb+oNgTPEqSuUST92mNSWBRN
Fe2chycxC+fLe8cCimRv4pOC5gdx6OUzOf5UuVVrywQRvnU7cHB9wLxCu1sgTl+Zvv27/G9lA1S8
U4HZb8FaACPPOhuluS5lHWgy6YixMw5zmZvuz7xLQTQ2M/U+9S2ygI/mnJbF/Swa+aiP7Tyf3v28
u4EXnXV2ESK1rJfPu+38sszAo8MaWoGTvZiejRF2TFg44lrYyOV6IXYL3ydeJr1Fbtovx+KKBtFc
ZHXSbmSWqsF1Yk/l7vHtJ7pw9WFeKeDgABMMsZPMzoZJ+RFcszKrpFm4qJKozM4cr5U+FxFAi/80
BsRjJUAWJLY1S6/Wex+t6/YxlWthgzxkm37aVt/9aixixOGhJK4jHhF35XFqpgXB6P3gd8+pViw6
UqysDMo4EB4RtrXXet3B6dTanFqljwp3pKlbnvBrdOb7YCMX6WD3zbW8if+HvL5cSrQE9q4+7WLc
XM+PAHOUXEQCP0ukWVP6HLn7LXqR6E6V71DU2vnzN8dup+1p6DZl/6NaszbykP+TWx9gO5RO7DoI
aj/kEnrMA2paoSInVbwrInc241MlClmeJmAicKyAhL1DU5AAHi4wP+tfs4TYEyEA0IePyJ2FShpB
4/ZgeEWXR7PZiTQGYBLa02i2Pkmr7dqUhzW1tPnQcNEo3DCQ+vJ3onNix400K67ZZec7p3khAjlq
MstYsN+YhuJhU7LO75u2w0CscQJqI7/cLBG1K4w4xLJlm33wMgwyD86ULn2YS91a7xyJ9Aef8ZxO
/Udv8Pzqoxgqy/3Eh9aRq5j1aRUZy5qhB/C5+d+Jqu60x9UJcvuWPdVr7uyiyKpws6z1B7f3Vj+I
2avVB4MkBz+BBwD5KjR6NNwnBwOK/m+5KWAMIFGbhIjaS/soLcuyOgq08kW8cS0zDlm9xxgJ6Xt/
+UZ56gWb4ynRi6qbjlu1yiAiWCn9KaTEFNMSBAKFq685MlxWlzCxfDIX/2ZITeMHR0Jdsdjzuj/p
mzO1Md87mfPdIEf9cWlW90lb5lV+GmXqaIc8LZsfqAr1v/loZo9rofcYEmLVCzKt7VmXTqmWAVea
Mf+ag6UGsee63WPhbepT32gTQk5HaffjOjrLsSZFVeABRHkXmvPatZFX1SjLpZN5IqrMWQb3pfSc
X3oFwn2gQSGNb6A09nqftUH6E3PRIo2Nxs7HKCgDsQlMhLzNj8rZGZ5qt8XQgPCLvo/0vgq62DCW
BVwXSWY+35AHE+Crrgu9fRJ6sNZ3mMwu5JtnazXfLB0K1zuR2ta/S29v8qebCb86Acu12smxV0s+
zgEHP7EyuqmFQ+cFn3p3m60tmg1NGF8RR5tPVbXaxVFiJFVnYUPZkP7rt51f/AGNrb4WuSimG70p
F+fjmtFKjXW7hbVRbwWvZN1ws3+s+2LIokpzCLCac2Vs3Iz0Bi8UrdVov5py9B9qUZfTh6bQ9H+r
DWbVyRSNX8wRXpje9ClQvdf+WoK6eLZJxso+zqruviz+ahhfalwZehr95QpMVajNTfy+axH4694i
n52gXJ14HQKDoEow3L+KlvQcruZEzGKG+54eBrqmq/vGHqruvvTm/An7Iz2H+MHKD61iTd0ntVTB
+Dc3U3jVapW6CPs5rZ8XO2/HD9k4G+7R1Sddv/G70nVumw4+9j3U29r+XDRp/2DZrYM1qYte/6FJ
xZDHxoA6EzCpA7uz6EBsn1p0weUTzQG+RgkybYQsL+FRKXEle3Ayv/1IcgCNEQdnjT4SVmoEoYFH
dnWQWonTAYF+2KYBZTfJkhFVfDBTkNyDp6NqjXK7rqxwtPSii8HfQfiFl/u/dM3ZyjtAPeEcV4pP
EY1VYH7GpUw68SaqUWIUYo5kE/j+CBi1ZEMfWcvOowSy8T8qW9L9cL3VnQleXFu0EZPVzFFuDvSW
7Ekb5tAZKzCmNnN7K/YhxRNa5PllkSxmV/m7BAkbyc51x5Pnp7mMcqGRezOVuYPXkWcWIuppmfw2
F1JKwh5DBVrmoHVF5BTZ9iWnthMHy+r1j5lBI/BgGXn3AWk/szuXY5+QYNb9cge4tgfbyu1P+Cc0
Ja77WyWjVenbr24TNOod/JUS08Io8SDGwAd6ojAItZVMmYNXtO0B6/7tWzZl0ryzVjO1bjzw7j+l
1lcY7czN7LAXW6kba0J53xQ8/y5aOZaMUDbl+MA1qPo+tSapVMIsZiBcs/ts0Er7TZ7A9nOsZ/GP
OdIbiPpAdFY0eKPLzBmlrOLF5HgApPEAV3Pd+VX2efa9KP0liMYRqT6ZTua8hNqGTjmmde2Lu4Xz
/A+bp9WGsLoWI2xsZdB9Q9c5xfmst9+cafMD4oS2Db1MLb75npZWca7wpDkUk1/Afp2Jp8eCrKI9
Lezus91VwY/F6hszUk5b3Q10GzdUMKK7zQNzMmIlCUYgfcTchtAI0iU/BEVv/sTai5QLQALmUwRa
ZoRlEQRr6PSAphB2IZrcLHQHUi6MnrUczD73g4gSZYPhYrpzG0skFHcpiSa/qmWbganyYg6ZVdRd
K/nOv2WuV3ZSusZURqPbwNZtuGJ8dEoEBgdLIsWM8tzzf3tma3717FXXwowlTBPOBOuatmro4bTN
Mxtwl2vwbYPUceI8XeYhHEkYJ9eZzfvfdPI8C8hZL/8E42J+TxdimQ5yGKdv89zTgJ1bL/gqs9X7
4tWTJJx53uR9uk2QAf1umvoIuwFKKDE0dIU0WEzfyYEz+c8FA/d4G4hei7vMUA8IqkcZT5SnJ60J
mBkUnpy/vtfzM+I2U+fxlDkcGEBYg8F51ig/ZIXonzvbbX8PGWc37KDCrKK05vA5dL62fubNLd/G
oXa00Cj69otJAlMX9h4Ybtj3mfVQZMpTh6AbijrWIW1NYQN3nDgqtJjfGpIX57BY0CDvWystXZou
HRvDXLTyAJNUfOiXEVPaTfTiUbeLUdxwb3ASk8PdQqTtdU44LKkrjm411V9k23v4sq+SzsFsku+L
/9zIRqMK8LLHvqqqA4SZVMbSr50vnUdHMaT4tGSkltV5zAdtwSob83H/uGl24+EoLK1/tI0vhEef
2jzyB715lqs7Yr2Is+vvZm38PkKUP9P8SDdEOcZEB/euH9bqh8ZNx+FjMQK+29TP9cPqDRYzrKn1
h1XpRhoKt2nSAxzpUr+hjYldiFImPb0yF30ZkrfHsdy1djVhXeNuZWR0dXtLl2Etw36RAreeGQQ3
wqRxeMQ8f6W5DV39AUvzqQTYdjo/JKdJL+Nh6/w8aifPGW62iTk7lJtd9FFgE3IZKW1c/2If73zt
8Vz8p6J9/Km2g3mgVzb3Y9gH7taEdTOvnLZz2f0B1p3+6OBnAXv2YD23HeSCW12vdfNGzHN7bw0b
9HX0g5yaW2/TRnJTN6cH3NbVFwqv9mtV1sN3JzWRvVmGnD+TiNvVR9As74vsFuObT/iAF84LMGGI
sIYyt6hW7YsH3eBxJkAcC/C+xMLDULogW1BYSjuAn1r3W257Q1w5G5b8zbzVI/2sjUnq+47mReq4
qdr7od1tSX08fcyNOsgIVJHlY6GPPo7sqjKN09bIpYrnRVMdnwdnX2TNrvnbXNkC47bflu9u0KdP
2BsHDXs6NVU4biZZwTZuhHNoDEZn3nBDWTQRucpZq1Nh+WN+M2k1XyPc7Hw6tbNTLr8m3H7WBwpw
W4sLS8zGU7oqzJB52j49dV05bUdmSVY3qspcXijZktD7J7tPv0PvEOtHCoei+WY7Wq8dal/ZfTQF
faHuW/hyw2e0z24Xu/rMLa0zbWk3IYGnbN7h1BSjf2h0M68i0Q8i+6baoqOZznnyy02DLX1Ga7/Q
sqlTrT6Mur6g95nLfkQkyTHyAK3P7uLM7D3/Od1N6Y5Wa471ofLHrrydMpc774KtxnZ009L0720a
fOMPZ/QH7aD7pRkcSRkc3F8I6iamwNBWyEp1O0lyq/sxSQvkEt+dmki+D0GWaVuyretiJoSKrt96
1k//1fY2o83CEqlT+1AhnnU/wAqxn4ChTO3AJBWuCDOV1lOk9cTSJZiEB8OdO3TcdHB0r6ekX4y6
vFs0Q/r4ZS61f987JING3lw47jEvafFyXDeUm6g/siLSi6lVJ4oIbwGgbNs6NrhaLT9d09GsZyy7
VsgTXGz9e48C9GvXoFPZu5w1h2VjcPso7Kbm0qaRNP0POcYye5q0PTcp0ri+NFHVNEPz7KCiNiIa
LB1nXEZK74wX7jgth1bNWvNjrSYkqSQutcGdzW3V+kDypSZv2tUUiq6cXWsfMK8i1ZGlaJsseeHr
WXBQeaNkUrNdzh8MVVH6WVq3+Hckhi/BFvsVJPCvC3l3a9yRxSdDM3Ua5w4+Td4fiypwthNyIgdP
VjCq+ndl5sRxEw4/bWHmzKkRIXWxq2MNab2I/YUr7Bdpt8OKL83quR/KsvWmeFMj2Y0wGbb1T9sp
mH6hqlds8dRQ2+IAA9L3b+tZFd2hyfT+sR+0xrqhG9lyk/HLQeq3rYCK+AHo2eAH3eo+OGrWWogl
JOYjaG/dugmaK/jSJWy24yBQ8QFcDFqu51ighagPH5wqyad6OtRZmkZ8uF8BQofkbcjltZE8hAUA
ZkjCQM9eAjtW7usTeGSVLEYjHsht/755OYBHv357/0BYFSGcAe3GBvQMaM9tvzF0tuiE9ukSpalO
YDx4RiSQVV2Bkc47goCAOoxZB/YjI4ImvXwmpUqq5Fo2SVAHzgNykyAq5fCM5a1K2FGsAySPv28/
3SU+Bh+daaSPYNOvuGBdUlA1XFSrBNMTL56sbGLnmK13vyzuSvQdKXrpF9Cje/lgpa5hBVJ4dUIk
QU7wyzLKWwFStsYW1gRX1uDlLO5APuq+HfzBcuJsDWYOWpOs5ja2Y5l+rLkNThC9MQ2nbBsyrn29
Y0gMgIL1vXE9e4IStqb8gvvLmjwDp+2eByvV1CQe+1kRVj3AdDh2vqkOb7+1i8W/dzr5xvC02r+0
C0m6YbubDkMmWdN1De0UGoefBnWkAdxeGeoC3Qc3RTG2RxBA/70A3J0VAquHJ2Gyqsb8q1TlRtXU
uKSuGR07Yju/txuzm4SwZQO6o4djZb5cKjMug4Y+bWWyic58MvnSnuEctD99bSq+EFKdX/nmLj8A
WAL6bpFMUyFAF/pyvDbteiuFL5ssg2ZFbuv5X9q6rt/dTmAUqlg0C7TqqN5fjuLWabNBpZFJDmeU
SnMlQze0xlZAYcRk/pqt0OVD0Xrf3ZfRKHm77P7lcKpTAfQ5mSdWuhEWK4Kp/9fHU/W9vhi0pLFO
guu+OwewOZ4h+XYLygudpcAvEXf3TAycZyYtx6ovr0nJLtbh3pAh+BUPwX27Ot8b2zQdR4OwtUSr
mi4u7WB6MoxuiGc3t57TwL9G4r/4xPbxgJp4NvrQCJReTuHorva4ZVORuD0FhdyWpcZst9bvx6rW
vr/9OV+8Lr4tpJ8odXD7oKw9Wx2Z1WN9oU1bMtn5ctCDWos9u7Kv7IuvjWKgd+cow33BODdEFtwB
c0OnQJxxRPzVpuX6D041k3els3+x/WJCiwIDIoG7b1DnSdSOqnNzaRw9SRe0MsUYdMkk0biGVV1u
YQGon4VLnm1/3juHu30FxwydLegZztneG5Tc4whT6JN1DPrjnn4bta3Mr+xOl3O4H5PMIKx06DPn
c8g7tCYJH47dCfv2QQF8DVp5jRzxyiiUT0wgOzvcoPMTrM65d5Z+PSS2rU3xOo1eBKFgiN+escsX
tR8dDAPnEtj6fKetZFcC7XVDovfKi4oeS9OlvMuy8s6HXBvJ3r52Ml98w7vsaG+pGvxrXyYvvyk3
t0H/FaWgVkzrY9V3402Qqf7YeKmVjGWzXCk7LufRo+OHGGJf9uy/Z/UUIrfR2HRjToohyCKPbOsQ
KuH07nlkk+CsgqjAOUnV+/KpmDwLzwVvTHCvyP56uUUnE+eWrIummeDnE62S4LNRN/Y1h+T9L37R
gdvrm327oLDCXeDcan8e0qmZlUSsuDXrX92a28Mo6u1OX43qtNIQxWe3LJxng2vAzdtr53Jm96Hx
oGTFI3P6Xz/0Pz3/samKYhvyJdEDykZZT2tiFqCeb49ysQfvDxj8L/WVs4xu2cuZFaXozbGalyTv
DVqK+LPdWx1dsGDYrp2Yrw2FNw36JjhQhEeeLU3DJ0WCnvuSmK1lh7pS/WH1cy/qU/9aszh45bVR
DbAgOWBYoPtX8p+5w7ijoc4vIFwbsviOljBraU+5morwmSLtJu229KPhTc6PWahZRno2Nlf8yy4/
RFr/MKIgEDG90ERe/ghjT1bhgp1ysgg0AUdzxlD7h9TB47zKGdePC52Z7or+9bUlA3tj32pQaaPy
ejmmNebmOIH0J74N7qFPiB0J2PDe/clDRMHfHTkxpusXhdYKpJFOklE02PGHpunpScrxy9vr8sL+
jaIbViM3mf0ksJH4vXwWj/5ejW/FnAhPIMyutYFdLHXWZfsACmVPYWWNxifsWVaDjVWXabi6Ll53
0su04WgAcPc3qeyRJ4imXcZwVL0oD3CljeKaUQc/yfkeQZg9JQwe6nj8na3rTcs7G1r/nLCQl0dh
uMMf2cz5lVl/ZUnzlbIZwFakaDq/+BDFV7qClD4MnZza/ciSztyo1FWVxzhmu/mps7f112LiC3Ek
jmTQo8bx02uQwCsrDDYY6APOoRCFnbObulF0yhtppXCXrf1j6erdHbal/eHtl395bO4Jz5gJcVWn
RjxXpGWkeRJvkquEeqMaeLF6bkSql2YQig43jweRalrxQDe6XN9dweGEZvGMlMDcuc4F+mUK82lN
S5V4QT/egS5+Doqqf/93SnVDoW3vsAq3opdru7bMbFkKnk8OK8b+wqgOncbO+/YsXu63uMhyOLMF
7jevC8KMogueNStKvZFiMEZ44xWhh+e/c/CInn+vUy4GXfCeoQHt9PGdvPvyoWyyrFVJDEVi1HON
Y5vknpyvpn2bIg685nN2cS4zGIJPLrIsEQxEzmawrFNibzPLS4rOb//m4Mn1zTQOvnbSZzb7GEmS
5j2OjVE+W5jmWZHAJV9GFUkKLY0op/wu0KRyyVkzUX3kOPDaT+tctl810+7HqKtK8UiWU6DClU53
h4RqnNvxzhzLso5yMJzv87bkfgzWWv2mzyerRAZSfrOEQ8tpIUFBizHFgvnvWOvSJD1WKw5da73M
nwDIbRIxaPLUx95VQfbPhvDnj72N0vxFEmAlk6les/mzWfuc9x1C74nETy23HzdSM7u7iVsGVBGT
8vUwbekwRrYBVhrOypuv5clcfIpMtE09vod472jjWX1XTdMiitxyEm3Uv+LDabOdzjda2SL7ksS6
em1/ZaO7WLaMyE4K3Mjr3VX0L9eRkzv+No+dm9A5XI3j4JUYiWeoZvLI2rL53WUWLHNKREykYaZa
fJYvh8vtpZcrxI1EOj4GDi1t+rFKf739KV4UAwxCFUnQy37f5dR8OQgHwyhmMrMTjXzJaKqNIaef
Zo73dim6T3pVule+/Yt9mgHtfRq5q/EtnntH4d8QtL6YuSEGxEjYKQ11PLnNK6/q1VFQeCP13gEl
++xVLaIMEKMFeuLP5fxJwfn6ui7ZNVXKa6PgNYBdNdQmB9jx5eTRwRONhWo0EZbZnQq93kIa9NfA
j8tlhySeA4e8573YPvcfNYNsYb0JJ0Frax402kiRNGoanrZ17Xi7fCC0L/8DUAEyqdTOlpxHy5WP
33SSXu2ND4UUqsC498pJdvlAoMG0B7gIUg9eoCu72Wdmjpuf2KnK5ZMelMSuOUbRlr8x1rEf317h
l8/E5u/wzTocAJw2Z0thht+7qL7zk90s/RtkxfxZlus1y5VXR+FGbVmWx6/zqMN66oa2TRc/mQx/
eu5mMd0ZWq6e336W/33zLyo6QAHYpGzJOPoSrXi26RFxq9sok4OEVgdSK3TIY35ccSDoIqRalnXr
Wav/Z1RG+W+qdXNxIzJ9/Fnn+CscYTNsBrRLmRrHt3+sV14oQoDdEHO3GObXy+9gqWTmd2lFBmBp
CPeTgjAynCqnKrevK8yQP2+P9spUwzzFW4ptEYjkQhczZHPbLYrR3NyJ+F6co4vPTfz2KK89EyoY
ouxoMmF2sP/5fy5qk5gavUyHIFlI4oXyVeiJQvENkW8aw7eHujzJCNwAk0J+QJI319CXQ+31Au12
XqpjF9WNTwEWbvil3Oa9Xoda5uh/rPzqR/jKLNqATOBLmM7sAoGXgzatbHS0ZmkyQaWLWl1WkT4t
18xLL48XIrD20DfICBg4nPOEBRyr0bDSNBHIOz80eV7+wp4dg+wZP8QO/OfKcfbKVFJO7v7fBq00
ZG4vn6pdVGo7WCkkYzYFoaYjzdczt3jSwRzjwOjNu2aZ+2uxh6/NJb6LhF+TYoE28OwF6s4wi3Qp
0qSWnNS+v+g3gbldE/28OgoqYhykPFjm556zK54Jtr0OaWJt8heeMstBdP67r9BkMpOLwmFDL4sm
5P5D/GfZV3rvldTmWjIr34w329SOUrrllSr5lY+LCgpfeCABJGD+2YSJDnUgh5qWKNvMo950qmPl
btiWbPXPd39bL0Y6O9F0BwOFLGWkoMXMzEPtf5fpDp/w1PgVZJqBvFKZasPh7WFffUBWPD6j4BEA
ni+n0axJmxUG0yjnPP0JWGAM0TL13Ra5S9f/ePdgSM5Iadnb7tDxz8oQqmCi7YDjE5sS5JNFDlpo
1GsVT4PuXMGOXlmD9DapLMDK2O3PlXtbbm0wI7w0yVWfYpnRoTdX7nt9/DlHAb5BWThMUQqeIwp5
QAzWoGwtwbweTqBewLB1J3V697QFPAmO7pRXO5z58h2NWtm42Zpnt6k1yD0pNzhUTW/dNzQsPr09
1OU2SOePPZYLBEpm1v3LoaYpnyEJbmsyKfGvrdI/QWE9bnpDuIksb94e63LpMRaZDrsfrL6ril6O
ZXake2XzsiYo+CwIGHjG4w3vYwkTLPHbQ12uBobaHbC5VmMHdN7YXHM390vHBEmU7hL1cJ3ifBvf
6475v66VDrqE0xUA7TmtJGsbKqt1sZNKM8a48cSvcQtc+F2quXIQXz4PqA6QqMc/oGUXvmVLAynf
4G6CVcf2ieC98rYMBnUFY7l8QZzzdOC4moAgYeL18gWVXpoL8tDMJB2FfWwH8mODza9DaWzXkmRf
eSBy15Dz8oJonHr7n/9nN4fMUXtVr6wEO7Hd1sOHIKlK7931PBrAXcnL1FFNeGd3SOnOM5mWrpsQ
uUpPdvJ/COk+bIU9X9lVLx+H2pdrEFpoVEHwH14+DnY3m9V4hZcMwvg7Oll+sktlXylmL0sIBtkf
A5Uhpfx5nyrNFpw22sFLcB6p59BqNQQepbt945qsQWLFJgJ7BThs77UB3K3XDVYFm9IupjyXli+j
ZpR9D/1G9UN3Et70qE9teuXpLqcQnhEVOiAfmAJ6wJdTmPoS5652pFRpuTP0SqWh1unTlT3olVG4
sO4mvXB3PaC1l6OwM4kKeClN7NWp49lp6igboIi/vf0AU/D3vLwO7aJutnBIpCCJ5tmnpCN46ESb
p4kclRfEWjF7xmmYDfETd4XxOeuU/bu2G107WmLctd+49nf+nmQWrNCrHNi3kVfOpnwwc4Cjx162
2vy0N+u1Y1qkk/Vg0vGtD6Un6/Qzl1XfPSx6aozHDKMcDWWFbk0PcAVa5+jTAxMoxCpANcNsIJBn
dTksd2hylvUG+48JbVVQBeVhazPPjvWxd+Df5s003OLVKY17Z3VGV4ZF0w7lAXnUtN5MWHdsJ3c2
ZHogodK2v9qatjznS185yJGw1/rcYqZln2pLE0vs9SnMV321KqniSc3udpKbIZ3EUoAukTNUPa2t
VXTD40qYtIUqpRv+9pUa+oemKegZmv2YfV00XLLjWU+37OO4WCQcVAjr+nhjJ96gZMOOjL2ud574
7tvs5FqaCeyPlVNUUlPah9qDKf1ReWb9eTB54odsMa3y6GIR3Z0mz96WQ5BLhd2KKe0gmW1MoIoY
33y5hk2tYZpjFCv+K141Tl/nfF7/LdoRDx1tm6QTzYXhyEdl0eQhUNRa0AUp182GUMIzI9UKa1dF
qKfFQcTJBWnEyzfCGZG7zB2CG3ysqs8IsUTwIJDzVXQjDE19ALoU3u+103T5Y2iVEnfGiBPojU1y
lf6P6W1oW0bi6rTb1XS9LkQViXIG/ZxTiOOy5Is60fHtbjvw0W/O0AzFbd05GK4hptIqOCu28uNt
XIzpWNRkl8QLBl/qxrAnuPhVR+vktnBImr31GmiasYN3TBc1kxq1k53j2hALGET1TSEp9m4101Cc
gDav5Z6r9/pnWp3J/OApA9GPBqvlR687vQ8+4Lj9aWv7ejx49ZBh4WMW7Yx3irV9ztPU9SOIviL/
YM8ADvfONhjTLTX5VNy4BQ5CsYAJg1fQQlCqg/xKYWewtnaN8duqqRZvsK4c7lSlyjRaK3vEN6Ix
tyrqp1TLwmmwChUrt3CQdDjaOIdbN2BZ07rk2O7eQZO8HVJtVmHellZ/snrYU3GJrfJw4EyRK2ul
1buIon2EH6+RHTs/eoHi9Wbw71S05r6v7oLeXa3jpG+ZjWvatIyHRczZfNNkDvqJsA4Gc/4U0BAi
nGhJde2A8Xfr/ZMSdjrcB3Pp/yPGQv+CDVsQRHnaivo+m/FXCHWJX2k4WqigonLrWU+7p1wV+e6s
peGWIUSI5kYYXaRxa0sBgV1VRDloyBq5EhkAxYqdqxANeUBQI6DMx3rVii+m0WpfTCxfik8ZYWLG
137ZKvXJYL1gLk0I+3rrdqXywrrshuo7WtthimeoalpsLxLabudm/jShnnTk2keKuOcmzCuTfGth
Lf4/jpcuzU2u7M5CdELH++coiPeEN40kqwc3XOxHOQr57+S0Rnsz99YqYUrr8zO046J8XD04cB89
NAHLaQD06J8wQOL950PQPHfanBkxuqAA2rixkEfckXLwsRhJzj0GWKr9GJxVpg8G6ZHiUPAdq5/r
bCwEs9V87ncznrHoVhH+DffTuE5QuOGoNhG8fjnf7Cml7mEcHGMJ+UqYQrQ4IvjONpyWN//H2Xnt
yG2s7fqKCmAOp+w07BmNsma8TgjJsplDMRZ59fuh9omb3ZjG/FjwOrBgVVexwhfeAONsaIN+NYx8
mN3I6h+ixPW7o1/gLb+TLkbl/9LZaLxdPw2xgXbhgmCkmHwdiToKgcuT22Po+zmVDhSvep5a47Mj
png5DfGoTUczN7qXJXL76WMMmUYeUq0pmv3Ip8RyXc56eyjHZlHPaR5HUAtbgTs1Ck59p+EnMghr
P0yiQrXPbmvriac2gq5S0pY8JvaUqzNWClbzWKiun8ISAS7x0R+a3AraZHKNp3yYoLF0pq+60Fsi
Y34i6LbNvyPDVj8KZY7mF1tK3/2eN56oXiJqmtpXvUiGPCwGLe2CZFH2ciqNqnvOFqjYRyeDCPsd
o7fOlrtezrbYO9E4T7z5KoKLzDZB8w/1SA+SEUozzV6DFFTCSPBasUpaDfGxalAmPpYyyqed6kRv
PGNssixHb2qaetc38czGWuAonrxmcPC7LObOeeXG6utfC+q0wt3VWlHBLmqiajzSFeu/uWK25t3Q
eJF77gTtAq6HeElCDrj+2VmcWjsMqu2NB7/FhPknXKGiPSYZNcgjXYVCN4MpF3HyKZ3R2AXQ3tgF
jSZLLEdlk2kjN0fSjwhZvPyV2NChu8CYI5Hv7ZZ7E65AVcuPPv3b7gyc3fwIr6SpfmmqjaM9bCMS
25Q44h/aV6RNfe4t9QOAMInfWJ+CJoZaV9m/rTSm+Yb+Rt3uC+5mWqYw1+2OdV7M4h9eHzl+8IUn
/GBuSwwlRJnp6Q5Bzl48dlkGjc+f6a8c7BrpuwBJ0j4K6P/ZFEUwpSTEtMXi7vx6Nr41dtmi/dbV
kLmWxXOfY61zsnB2lyw7LIUlEGcvta45aLyd2snxZ+KarNYw1Y75SlMITdG0d/xHXvFJIHM7Hz1F
SXPvyMTHuG5JGk6S0oeTlU3iR5tijPHJnXNdC+Z0MV/7OO7Tz5nwJMdyQZiF2wxpse6nFOh+JQF7
pBq/LqNw/a8+4g6whegemgevaGlWICOP3hqSl059WmB1vmAGZUGf4kdGPPeJa+LZGAuMxOdZrB5f
VaG+o4MHAIf7d3lC/MvSwrnJUrHvYYl1v9MprTHHbsfqJxyoCPVZYFi/FASnXxP8lOWwZCtIaHIH
g/s4hv0D3c9o82OKXPhv/EVTdTAg0WRf7MRPq6cyLqVBcDg2Rh0UE0yM/Zr84S1RzXX6I1NZ3v6o
kM+EFmuMyDIodGmgP0/m9IleI37g1awW8XV2DFgVQcI79t0GhC6/KBJ+uS/p0WZQ49r5OXeTvjgM
+dzVH6ZxjIcPrtBG9QBtUXuC0YB7W+L2WcEyi/ZLpw0WHeIM2s+p7rrI3XkgC7Qd3FzIIESX/CJI
4tXnGLHF+rOGjbJz8ixl/42EObtt6JIq+RgltcKxTSBD9kQpbFweiY6X9qGJjFQ9F17WVjt0s2f3
FGmDPvxyUa/7VC6rTiV2Sc50qhc9HT+ZY1/+63Vep4et1es/xOhbw99+FEnjUGHvMn/1+FcymNos
nl/mUkDtx788PUmC01BHxcHeoUpiT8RuGXdlMzSDOvblgkhFZ9QUSQLZNy3eP42HSubZRNQTcIWE
1rIDLR3x2JpRnR46TZjfYo/64lHh1A50YJEWJjeIMnpuUAoLBudgeRlXti/qfmd6cZ/8ZSaTZ371
ErtvfnQ9myFETg43I5t/L/Zxt2o6BGBcxvLJaYuyQVgwK6lNslntz7E1uPpzzYaT37y4MYaDjCph
nSpue2AYzmwfyQpNJAVyaC+PVQkpFQ8bKx0fc6vNvSeoQmP9sPKJmn8KR0bFoes94bCfC5iSo1ui
Y1wgq9mfIN8BvcT5QRVBNxhGdQQ/7BofDSFFdKjSJEItEHlFbXhqkHjT8kBpcYlYhYpT8W/hRXl/
LHu10BwSUCSPGQQIC6nddOH0xNqqbkiLCQUsyZVW71SmouehkdbXWHYw3uw2Vd0HfG8rJ4wFrr+7
WBPlC4p7bLii9WvtGEVQIoMRrkd9mppoUB+LJHZLtDGp6KHjMlpd8dl2Fby4oHfUqvheQVd48su8
XT7PttOz3YQyxpdSq1CVzOA1JrsozhY/gGiXa0FduxhzJTyFzuobGv9spimqdsRtwIejxU/2k8k1
FMx6T9jF4+bcs8xZ67OXiaVPQZ/0ldySfHnbe4+qMrPLyPepQJrxKfWRUVW9Y36YTaQ30D74XMsE
sQpRzh1Ss9Z7bW5olYDdp6ZCMWVlOG0KHXHfj3VjtlEIZKQMak+kz7BLsMzDLf2Ov9ef2uNmqui3
0DChw4xi1FasT3jZ5ErhR2GLkm0WKE/1v2JoGF9rCLlu0BtN/rPOk2UKSt6YL34ea/5uyUX699vZ
/I0lpyamU0Ny7LXhtpkzmpZaDTBQhEjN1oFyc3nko/dHtG3aI3TpIfSTEu+HtEv2MD6/vD36+rdv
VgF0MiUY1OJwqNuSGZA9ljysRXzmhC3y2LeLC9OSkOZlQVcUIZ8SWta9+sV2TNIZMNEriweEwhUm
XxOTsrh3oxDuOBmfG8nj4vXWszUj5tBr+nynKnMFTWI8KuuAknAs1MBe8Hv+Ww0k/ee0s6uqlM6E
bjfW333BhZop1e2xrYs+EKCPf2VOf0+I6arkuY7s6XT2V4lBKuCXI2dYcHUUTKjTZHW+yxMxf4S8
jpAz0m5/vf0hr8p361D0KGij0gikIXc5VEfPeKomOoAgMudXePjlcWwdeSwRSjklPekbADH0P94e
9dbS8gVppFJ2p5mw2bwtoVLvKdpMsZ6/FD79pSxRj/ow/G3WJLOQY4PcQQLj7VFvLCu0Gyri+Dkh
Rrkts3WDVggyKxFKt9cPfdQQBxauCiJcAP4vQ9FDoi66ailu28VTBmu3sScRuk3kHVCh6YMZUjX1
hPieeuhVUc8FTUo52ddAbHD9boqHjnCtQogBfW45ol49ov1uLlp15zDcGoViMpVxaG3UgTb7RNRa
WXFM+GKURPYVJLAdWKR7HYUbu3E1ggSdhi/y6o9zuRtRNMqU4eHgm1Yi+96jzfBFsZLmubXwjhXT
5FGSQcHXeHh7Z9zYjytNhaaJB46HS+1yXH1pFkB8cXbWMH+DRyqLczYoVFRsCwHMqs8OsdKnL3nS
yzvn73pPUltecT0Y2VBi3nYIwS047Uwd5Iyotdq1eaK+D+TeOwpG90Be12gYzjgdIaT6gHeuV9vl
LCMxI2Sn8upsSh9bVCxMc/UzVl2cPuda21N17XvdPifg3O0HnVrxt5mEpztKL+pR6XBMVCLYiFr/
4+3Vv7EGhsvBZFdxMgHEXP4ux1w7VYhKn1sNsw+6WmMcdLQiyXMJG49vD3a9xbjoQDvQsVpxD1fH
pZtMjX56fl4mE+GXbmz9YEDL5FFBSER0xdSS8rnJymi+s8euT5BBpROCKB1aUHvbvZ2QLrcttonn
qpFi1ewgLyBqeffFwyg+JUuDhjAc1HX6/3m0zDxDQsXLijPSCOJ7XqXRwZyXAceF6N7Fc31oVhwf
h95iNVdw/+VQHebBEJIpStp1o52zKrNODUoz3BCLRO8nRY6vgJVNCePddxEDUyLEkIyuEzt5M3Bh
dDDLy+JsZGI4oFI1BU0xR+/tO7qMgqobcFLCDvzFL0dxRxupDgSGzkhEOL/NElFLz1zka+QN/XtB
nn+GgiC6Er6IYI3LoTTyFg4uQ0V+axDU0GnwvPz32xt/XZWLkI1B+Ps1D74wLjRbyJ2HglTbeguf
Ky+8T6gIG8se4AJl4TwHktt4tX2P8npry5MMAI4Bt8LFuv75fzZj1+lON09FcS7VUv41DcXy6GZI
4rx/YuA41h4kLXx/Gy3R0NJlXaXFuRk194gVCanPPPN/HZG3Neba+8djT4DGpIoFuGh7kOfWa7wy
TcpzmuJiuCzFj45eZ9DnY+jr2b9vT+7GIQNwprHXeRRXr+nLJbQHZ+gRzWNrePvSVfWptoqvRkKa
05hGdBi9ZqaqJu/cIjc+HKBtlAFoP0EHMDcvxezHfZWjmXTORem9NiOXIbtS3QsDry/+NWeDGwQb
BqTHNsKWepflq8rZ2czhwI7U8o9JZeaPnbvcJfSuj8hm+xMjE1N4K4bF25IoloWyjjZHzVkikrME
JaK1faDZyMZT4XdxKZloM3zT2qL7BAaz/TnJZlShFsU4NnBzZ90eCsj8tcoRDQvSKfbNh3nwzeKx
zTvTePDsReAtQ9Qp9hhQlMPBTft82g8LbYUz72izioRzxI45CbTrBRo6ysuJ12i18h6Hvv+VeH6f
ITbLB9nlYEXmA3UFRCtzU9bxua762N3RHiyxKEz1ZD4gRUGejZIxEoBU06P8QYA80Xc2zF4PjOdC
QIFUVFs/QgSu7+TBN3aIz+2gkXCjwoua6+W+jLzOYo9k1dmmT/OK8p/6jF3NPbfSP9n05qvR36fv
viKO0KhYj8d/bhCdnecVQ1+dUaEym0c0Gzz/BbsSurP5Qqk90AxER880BGnT9Ymc+icjNeNyD999
Tve1M5r/oEnZTicvahtJfXZWyWGJm/KXgElrhzID0v9XP2pJvxsowMbh2+f3xhaH7g97Z31FALht
zm+JBmlE7a06C5GL14I9OIJp0/TD7Aj73VIXkPhIq0Cn8A/uiJsnCzMrZ9bJVs8YMA4PvcriQ+qa
zZGOmLgzr+vvz3WEVjC5G2kjKLrLD+N2aPmYFOK4IRbHPKDhO5jIEZVTcnx7Aa+fLSpLVHcYjAT1
CubhZn6meylX0UJc3O+aosAWITXNII+waqL2SQPj7RGvPxnXO/E4gc2fp3ITjtZIBLb57BTnmnO2
Q6Gp5tjRSMMuXN+9PdT17b5Cs4GfAfwAu7ddRcRhyzay5vKsy7LdG/OHqql2mO1QHFzLyViRlqsM
aHTner+1pv7Ki9MAORGTrivwn1NV4NYS4wRSnuM0z4Jk9PapU1g7XVovI/f8nffyxlYxgN8jRe6S
QIIvvxytWhHFVeqVZ0KFZF92ZvJoJcW7aR8UHx1nHYIoG4LO5qAtiHHp6I81Z8Rz8J8yqLYCb0E5
lc9556vdmNAqk71C0OHlkX1fTmgYYySQxdCcx1KpT6nrxw9RjsXK23vjxkcC/8jfDhwNj+stsMpD
9ht6Wdmcu+bY6yOLVmVTYCnaOqa4syFuzIhXXnNXnNMKs9tkDSohVKuR2TvHVIOOErzFMZmL+evb
M7pOvVbqFCkXy0YAtWVjTCbvapQ5rNtMhkton9PK0gu4b3aN05nSpmaX41e03FnJGwca4j/vIPBB
GC1bHFznyqFCN7Y5t0WrHRWw4MAuhb/HVODdoHOeKmhHoFnW7BKE++XWMDMtHrwuqs9JNi37xpb9
PpPjvWDmxoQ4twS8JJMUYbfV1yUBbrG0RnNeejBIZSy9ryUA+pM5ZM67syAeXh10H4k5fKCt1/qI
AC/eI408I2rdHYho/F0pM2s361grvr09bmxCVO4pAiCSg3LItma2YqiHbKzl2UTS0ALh7gv/MJty
uFdlujUQj+Mqr4UrBxoolx9JqXTMECyXZxwgM6QuJmhiQtzLxG+N4oNi5t2CAQ8U93KUopit0e/R
jkMJVvuYiMXw0HUE0nZn2a7vCfiBkCzBJ6530pbfU3clwq3KGM5+lMXug6lmlJ5TrY+nwyx8lPXS
2ZX3wprryRH08YLg+oCUEWnX5eSw76S7OtfDuev84jwSK9Doqes0vxNmXO/01ZkVQx8ycKDt26Pb
en3blUobzghiyyNF+iGAU9btII/fqw7fmhLxseP6/A9cxPpT/vModoYzUAl3BkAOSXYcTUOhtSLu
cV9uTshZ33vIIjxUm4WDjeYCf4zHc6FP5QfhgjRAcdY2cSIQcLvfPlHXFy45nL1aL+EegRLP5jYa
TTvrWsBE59Hpqnw/xZPvHs1OkDzYbjGkZ8rvhn+aizL+9P6RyQxg3tMN5JFcN+1/FnOxHGxo5CIe
cmlWzq5Cf7Y6WbUPjmWewTo9tT0+cHvDUWN1fHvo65hqLaOw4WguoPSyVXHQrT7xvDRvQ4Qn2sCt
zOW7ntgI6S5a/LDQoP/UOma7A+8X3Vnu6x3Ey4ksIQfDgga3ZbG0puykKvMuHIS0TlnT8bIZ6T3c
8/V5Z025udYnbc3RN/eKUnrTg+zswlxLv45ZiW9t2bx6Sf2PY3fRw9uLeb1dYZSsINTVp57a0WYw
PbWAM2kOqkBtivT2Es/HnLwCFQ/9Hs7/D9nsMtdbx1px8dQTYWxt9kycGlVkWQkSPTLu3L1MwITs
UYUetL1qUitfoZ5gBlZIz7LHiFF7ogExDl9X/z/sP4EQ6n1gJcqM8M5UfY+ANtC6YyomGqRjbK7e
mZMcwWVlbvzz7XX6c+Ftfzz4AQrKpCjUsjfneoqNbNJl04RdkS0JWNO2ND9ZJgIKh6KovCYNKLcX
yW5SdeGeI5if2a7ozLHbp1LlwKqzkcB7aeZuPOJDHceHvKdqUgQqLnXvsdFa02o+lyhPGy9WAtLh
JFov+2XzdZYgT7g9cTohA99nRaLrAUinzH4GCIGN40Q1u/hsYDQx7mO4vUiKgXfLMP6Ii+b17XW4
tV8I8m0+pEaPbeui1I2VBrjEymGqAXPR5uKFaMEO3KZ5fwzkrvU37LuJ+ilSbR5xNHNTcwLgHI5r
8aafrPGEwfCEJWa8HN6e1PW5dlEvQC4NMU7mtq2py873eduiKqx5iD+ADir3heEW7749COnWlj7C
duRLW+I1yUrXuB6+y4PSij1ao9GD0ZT6ndr5jQ8EhZWuPeVL0petKFspAFfZySBDaSfFa6sbS7ZH
wz0/2UZdF3cC7xsLR0dy7bKsDQnUxS5fgXHRK3PWE4mUqfe6QijDkVf+zte5vg9hPK1vDCkFvd1t
nR4UeW2DOmlDbJSmB4RtlwWZ7q5PQy3Ord+RIwZ5h9Z3vYgIU/K4EBUTGV8R7mBIIgTd8MQkRZZ8
U601IVAp/AEjbyLL6c4nuzHB9VVBswOpQDLCzU43JymJHVclOFAlY5DbjmzBDaKgfoxnK7HAns+0
st/e87em6NEiB+RBUHRFsjbE7Msea5qwqZrmE8SN8UtRe/Ipw7/jTqxwvUsg1fHGwHuhws21cblL
Cqts8PZY+tDCKFsP2jL3oMi17Zwf357T9UC4KEKsBliBGtUVTEjomLyVeLfCeej1QJk56NPYfDeH
G/42wR3FI6IQ6h6bl8ArYwrMttWH2MX8jG150kv1PDU9fJtBe3+hfo2LCcKpeBC6bi8NiV2uZiei
h0vWF68D2OoD2ODpTuJ+vRkYhSY1DXlkHKkxXn4h9J2ApGpyCKdKVY/oobmBFztqhSTey9VvfCMK
pcyJOJzTvO1SuRrGP9QJpnBqcrEDnoHJ9wrGf/dOoAvOhQ5wgnrEFjylREXvw6K+j94Ztil4hX4U
+rLcCZ6u5rK289bLCamT9RNtli2DyuSOCeD1Gk+A515bvey72rtzGV1dDxBTOTTAhGhTrATTy49j
FamfGsM0hbnpUj8ZdO2AxxgOJqJITxNm9MHba3dzPHQXSCnogJnb+FrTEPUyUYsJsR/zv1Bhnw71
pJrfo5HkJ6FHsGbeHvAqoGeCWKethLU1QHQ3918rChwKfHMKbTlbhzROHtSSvqpJP5GCftQj42kp
rXvhxe1BOVkGW3Ed/HJV0ZuXWrM4fDtNe/XdZUeDsQ26BlOYJEmrwO27j1M53Qkj9XUuF2HkOleK
BmQPoIeIBC6HxTQt64y2VmEbA94fdW2/jGA7u9LIH6NeiC+YoozfVFWlIDvL1vriSMv6rSL7+9tr
fpU58jvIGv9/hX+Ver78HUU2S7DZjgrjynIQ2B1k+VnQXo53faRXK8WpEp+h5ZJ9vD3wrd2FuMcf
Yj5FQndzZnQ1UB4yfBUOwzjjxOX8koBvW9wlg76O//f2YFf3GrP0iR2pOXF/krhdzpKauzMNKdKO
CWX4jwPOEuD6hfMaRfbvd49ELgqACsYq985WP3aKejwPF5Q/Fb4NZ7x0oLINehGq0XAObw91fesw
EgopvD0IJVN/upzUglxs0eSQ532A7S/u4OY/81bad27QG0tHF5WSHFf0qiC8WbpENzD2qDItxC41
+1Q1hftYliL6ZIxdeSc+uB7KIPMEawtFlj7attpJ4lmYVaep0Mvc6ZBF7bRXBgyjJK3fzZimePtH
wIZ8ggd8m8VRntZdBX8orEc5fnWLaHwh1EvvBHTXh4vHlG9EbQZdQgrul1+ombQ0lXk8h/oi550h
vex7nK6yb6MpjvqQguIGAnXnMbq1imA9uUjBslLI3YQl8Pm8WVnlHKYx4EcfJtKPkVUPRB0v39+7
A+kIIry4dvTBO22LP3E+t50OBy5MaYE/FD2YWQTC1f7tUW5OyCNYWLXUkcDYrKI+/BHr0ecQ+edv
M/J/B1BtkF5xCrkz0vWJAvGISirwNOJsbubL75UahesmszmHuWoXnLf8KDB7WGFvz+f65uPTgM7D
HZUY/wr0u+Agqxy/WkJa3l/rvgl7Op9BNct/G7QM/y+DcXRX1C/T2vLa20KvvQhiWugP3ozYhbu4
3ywgwPCd4IqefYI9404n4eb8eErXWOWP+/zlKq5sSqcapyVUHhS/XeO0aic1qC7SNzqgXNV8Z47X
G8TSaWYBGeejsU82nw0RfG+eQXuEXlS1oY5O+HHwfUzHWn++A+C6ORQYMYBVqFlS7L+c29Thv+ot
sx2uNP4Tmcu/GAmqAzdUe2dS13uRSaH24q6ch7WJcTlSV89R5ElkHA1XpMe0Giy0m6iwvr0Xb8xn
hQ+sdQJadWgbXY6SztWoD1btkeDiejSWrfhplfCOMLq0X94e6npbsGhkf+CNPLpmW22jvBg6u6xQ
t2ssGyzaUEIcL0wzPui4RuFM6Yvvbw94YwURjVj9jRFEo+W8iTBac/GxabCccBGZ+yFewDD0izXd
2e23RvG4NLjd3T/f63IF7RZqISZSbmj2XsUt61fV/7Q8L+7c6jeGoVi6brp17eirXg6Ttl5ONGp5
4Vyk8UEMBYbH9KLfv+nWi3YVXaNiBDricpSs8nscLPMo1FPM6/NS+oeBEO7OprsxF+7X1VuHAjrj
bD5MXenJ6onnkfrNyW+7XLyPWh7nd47q7VHY3Ab3Hs/G5gDJLGn13s49LJDn/oNb1P4+Rgf7zue/
cYDWEAL8CIkzZbbNaxurrHfhZHqhhoAacnhS/4AgKeamKr8n7PrnobvMGSiv8QxSdtAILreyQk6V
NSIuEYbQyYTi7gnxy6CXLhAS8NqDp/8oXEjRZaDhjTtm9Z512aH3gEVHhgDn/DXB3U7MP2bvmzZ3
uzL50Av4H075LREvkcweXB/jOmmq/7Xi99tH8frsEziulyYVBNLX7Ss0uHE24KwQ8S1AUppFk56n
xoh3ZmOhBR6N9zwVrr8947G3/lTTOP6bkIE0VYxzBoOoNj2F5VFV7+lM3QP1rPv08nsAsqcwSF2B
Chol48vTgs1LD31nQSqwa8aQiIyOQwqvPYDp7H8Ce5afzb6VTxjiVS9kWdMdtbgbq8rIHFZKrys7
a7PDgb3WDlYA8ZnuQhKir4FRMdaLe+K1lCcpu6fze02Jo2pts/9gbKyNm61gtNalhosmXHzOvWRW
/+oedsRPcQUqdmdjtDic8hWx8LDw0oj9DFPzt22XK7AlsQrv8O4tBSx8rQOTPfL2byafDhkc67pI
zrihavvRmoyznglYIyjN4oPo798ebt0xm2/NlUinkf47jectlKBFIY/OTdKGcO7TQ6+3VqjUZDz6
MpMPAEOzB89Zph9vD3r9gdEzh3pHskIDhLLw5QbDZNDNesfvQxxIW459ihgxREQ3dUNstVCyy+ul
u9e45ia+mis5mLlyZFbE2pVRUpSs2sh0UcO4GzyxSxHLHndt203d4Q8Z4Wkc6+W7p5vS3ZWTJrPX
xe8H5+DAE/zYj9StUYPS8A6tEowWcu6jJMpLbiBgLhSvGrjHeYpK9Q6qXWl/T5cmqoMhJuB51o3R
bANngDcUym6w8s/tXNTitRK0LuhlK3tY/bdrXNkwNm/3k50O9d+FGmKXZkDSxWR0zVDW+ySCVft1
NvD5xiVVUI91i24sD9rkJQO2sihxH23YU9/F1Hvtq50meX7AicD1D44cNO/kqFXJAzmB9ncLfTc9
yhjC4mMejWPGz3Rhkmmj70L3ipSBG6Opv0AHwS4RxZvhS5pPw4BRYd3hmjtmhZ7vwPcs9clIe037
S1j6JB70Zlk6JE1FM/4wLDLFPIjiwtcOTRfl+ks2+Z56TiR5xG8snXPkA8p4Vvm/kxm1yZPRoRTz
GC8DsqiFXrTTzkgdZDrSsYh/ZHmW6Ke8XMpk5xUSeBKVHCfXHhOt9uiYqmzOFGPnKDi5B+UVqXl0
c9dtwmF0VfI11+o4TjBK9XI8C7BFbSGTEzwFYO/06aPvFwZHwVe53KkxhUHYUs01Tn7WuO4D086H
ndlrafMpWvrcWGVGq+5lkIXwkaIwluYBv6DoHyn6pXyBsh//46BJkhxSFNzjD02je1GzM6sIrvfU
FRD7i6FGy6KjUIU01FB3MhjTwdYOEc1gTKnr3rRQROk07XtHkNt/A04S619nasvpF9DC/Ria9twh
rITYNf7jQ40ETJKV7nBIwYbKT2ORj/9bTDSkP/CGjf4uQRUo3mda4S80dCe0rrDLjdr9UCDGcejs
KktPGG0O6nFGm8BG96GamyOfmj1mGtx9D+ZSt86+zZWTnHM3y6ejxtq7uH2L0v0frWw//kcqfcj2
+mT7EnpL0cIBrbSy/ii7NKn3izfJ8kE2bpc/aYlm/IW9vZM/twbezGHdKwl7pEtw4h4SxJGfZSLh
7SMXU/S7OhL6l9GavfYpzVAe2RWTMdrPBp+dNmCPGsOTa2TOB/ShcJ2WmHh2TzG9T/2IhODofpmh
4SXfU+zfi4+pD8hlDzZI9q8ynstnFNgRKylZqP5Uu3oszsmYwfVGVcXRf1Re6/0vR24ETeUSibNn
oQGTOCY0RuZT3jozmiqGFxlaUGVmOR1Mi9dTDweMRc3v7dAm6bfJFrP+0Y4aREhzWIB4sDYI9aUi
wBNpNvAixYrmqHwc0wPKUjI6KxfRqN2SopX9oRaTfEmpUUVmEJll9qHJ9e5JTfWIQHiJR+/JbXvT
FoEH1e+VVn6kajgkhT8WAZJlXHl79JWS+AsJWJziAZzmjb+3YuF2xw531a5eHUsFsxZxHh1NUGba
81xwOwdRVA5ROFMbfwEt76XIUvn2DwJtVP4BPE7oDiWj4ezgGQvqnIn0/L2iXin3SiClhRZK2c4c
x3xQ2KL4NYps7oxLmI7vLYbQno3Zdi8nN/Sw6fUfJy1p/jETtvljjvpY/VNSwvNCYeLG+mrPefbb
SKw0e4X3E7WPna7Gv2HEefgmIxzlB5PWaN5OePFo7Rc7nr3TyKMvzqnCxuhZ81Vshonk236xR/wO
TiIz3TKo9FgmL7Gyqczh+dmqfYsmhkQox+ytUMtxuwdq51blB40Hc8YLZLIXSCx9iiZqUvfTbmri
Ztm7g/Ksj8mSTn+DoRxfxqnvtOex9HIPKTYkGoMqrebx37ef1BsxDOr3a2mZTQtoaAs+lBnbPKkX
E9Z8ph3gY6m9WKzqA95ASWiirnpCQ8rCX2hsP4yWRPrFQ6Lt7R/xBwl9GU1Ap7DB1HO5UAvaRvKg
6FpZJ5YZ5n2Md6Ra4rw8EM/AnZpG/IVnPqfzKIcO+s9UkkF9M3XpNj/0UsyfuIwqua/SZUDiw1xa
LOFxFM9x45aGW2XJAbvownQDDmY1nD2vG5CRAAnT/TZyzuqkKm84Rl03igNIGoURN+Qt68gO8H/M
0mx51N0MMFeghq6vd82AdNuxhdVgVChb0UdrA0NZOH0HTjy6f5eTHi0fLVrz03tDvFWPEY4jgO8/
PoCbEE8gmpcuY5WeKyTHzZ3g+W8Dzm/inea+QflscFShhW9/m6vUgUFXgh6QbBJh2jOXMVcMvG5B
hSk9d7E+HhaBh3Ndc3P9H0YBNQdHDzo3VeLLUWQzV8vimunZLZLpyWspZeZ2Z9+Zy1XQChqDbHHt
DQC1IlW4HGUaMRu03NoikDNsIgA4MFhFG8WTnYnuTNDqh+z1e75H1yu4jroCArEQoOm6SYlHn7oE
Wl1WKBGCq1EPwmslgGih7pQRbs0OhiNlblqUdEDWP/8P9DA3KRnhyWKHAEGG8cB7OqRfRpyPzZ3R
1DP4GrPox8dRmqK/kw1cBeYIKaAeyRTJuzh+mynaEpUydiNSMEv691BOT207/vJz998kie75Ht4e
ay3LwPBCAmT98/9MU1az3Qw0n8MW3hoiSlHUndJF83GgMFEAoFL9+t69yeQQUFu5FbR+t4ArROFm
2xBMbir7ZuevfudID8o7d6B1Y5usnApso7gLV4LZ5bymNnWjujL8sHZg9h4gfFlGUBkAy3a2jVjd
bkaXsX20Udss9l7dLbzpxQwlD1Mt8SjT1EgeutSOrX1SJHYKfc7HkfxgL1KN+8htq/nRcmSKxFXm
jl5orx5ozs6ISgTVRNF56Y+eo+kcDaQqvyP+NkH71eJu2RGtmN13HVmt/rufqjg6NbSIB0zlx7gL
7TpPe+QNHTffl2BLiZhJ/NChwQEHacQ29rQdkKuy5/cUYj43+gLptlBSNA92lGbLAe286KVxRDEG
/uCr9L01PPBeK1AEsAAAGJBLl+uaJYmFNbyGfCiiR+nOQR8ONj+Sm3fgCNffj3GoPazlQsCpWzRP
rHRjkAbq6rrTZaHf28Ujimv1vW3Cr714KdfZAAag7EkchGr85WxMUgAICAgOIdGqHorES3eWOdw7
z+tLcjUKEsNrHZcC29YaWLZtQs7PXgSRVL1IRHoPVhr1n2vTT+7cydfLtsYdKzeVau4KJL2ckGLN
etTbknNjVsV3wxilOropKrx3Hs/1M19OCQqqgXoROiga6K71d/zn2pitaTDqSWTnhS4Nfok6ZIs9
YSM04q61ljlo4brhkuWKwQmKvOzv8EbXD3M5/h/K/gpAZHPQJrwc37Rx+65aSn64AqodyrnoHbvp
g2cO371ivPeeXn9A3I+pkGhEVVRKtuVxSKFdNVRI+ERS/tS1YjpWsISCxQaN/t7bcXWJJCSh7b6K
UW1ebifGIphOLlF+kVJqK8t/7Gp6N2yJvxnGLcV++hMA2Tbvi+vUqdGmQlDUS0lrRkUALcd309sY
5U81GZcVh0La5qYYMteTbjHH57hSxS/gBPVZ2cU9jaPrDU+xn2KQ66NDTQlkM0oGzoKE3Y3PWl5Q
p67qyA+TzrnnpHljB6z65FxHtJcIqTfDxHM7dPlcJmdRJdZnezHNELMtdfb+H2fnsRw5rqzhJ2IE
vdmynES5Vqs1bTaINjP0HrRPfz9qcaOLVSGGzpmJ07NqFEAgkcj8TR/r+/e3wLWhUOKi8ko1cAFG
nG/tRGbdXLRuFCAvOuxUWuxHhGyTRyRnqo3d9rZxz4+RuzDnzeUgQ4x6wxH9dYwbo0XHUYMVOySl
2e87z6x6vykqQm5mdRS3gSs32c+m0BLN9jUNRUZ/zCTEQSuaUPOdLTfK7iWog+yunsNYO9pzAde8
wANGvzWGtI82qtJXvjc/l9OI+jhhbv22AWhcSllpSdCZ1BBvNOrSxk03Nzw73/8MlwMtWQoABx2Y
DTfR6ovbZj43TRpmQeO2JW+EPP1kefGWgdVlHFuWn44bzxAaL+v3QJqauG6gxRB0mRo+Ihi5+CW3
PcK2GsxaNExFvRG5r80LNCFSGuBkaZasDr+JiWqChSqk3W5GlgsJ3vgQi8T8eJDxwF4uOGM2MWj3
1fo1Cd6zRuzA7Kc+H1D9u4VWUG9cA5dnhb4I9JUlpdQRrlrd341XO1ppdmWgjzyud407Jkh+dXr3
rIKf3fJpW07e+WlZVFWIMaSuDu0t/fxkps48dbGEG+yWk/lYwUaYqZR3So5aSIPgogaaOvsVDXkx
gu4bKUURz9E2+PDGXB5cvBGwk14gTee/wlFEy5uBgr3T2qFvzZlyj8am8uXDo3ATgQ4AL7Vk0cvK
/xUZxjKuc2Fb4rYOU+0B0on0cRbIN77fkoX/vaJLrxFJGojrXEjAEVYrKtxKzcUAgxxhi64+efCq
ppswV/vUR3F2Hm4iF1lUv7QEXr3vT3BZptXQy86hUMPrACrDauuoduhgm+ZAsXUSF5nYUaPmrumD
RI3fiRo/4rLS/CHuVJJs+q0bw6+PITO3IGNDEaQUAIFv9T4Z3aGf8jwvA5mXyk7qw7jT1Snc6FJf
WV8imLoEljcc3/Ir/vqKPI5DrFTmMsgmrfqOQnJR7ArZ9ofR4hmDvrO2m5LY/v7RpQX1vGAHyc0I
NWuxinFCaFrTiiaAav5v0kzVZy3Px4O6dIHF7CQnwEHDTra2+/L+wJeLioYkKEK2FBof9LbOpzuo
GDqgntEEseHh+gNx8LGWpb6xadcxe5kWTTrMDZcyBG/m81EqZZydwqzaACc3eRu5NOY6qQ3HRM+G
3WQayemjszJol3nk8yBAEPBZzarLkC8DGV4ErUp53ZI9iHnKsRuzujwPEHDhQi3pJzNbgzPQqHbd
SHXrIGylkL5uUcTd1bY9lnsn03a9ehPPU9PcNp265aT1dsudn8WFf04zkCcl0Km1qE5VWUmHAEgT
iG7Ww3v+65cTZuHRXATl9xq4bETA2nop7jaF3vp26k3VTSLD0Q6SuZLpjoexpvtAMfClYIY8gBIP
gt9Bmdw5OXr21GUP81KFDn34m310zDtUbh61uJr+m+Vk/ib770sK+G6Czm8oxuS2MTLL2amWQiEX
AdimPTTYjmZQybVYnMRYd1g3hFJ9ldTIKa5XOdpKYDXl6CNaXQ47RXVF6I9YEzu7QeSGfTeJzBMP
8yDt4khEnaxdaw1T5hOkkvamS6SloQJf6Cg7w/tuvoyocXuPnsB8x487nc6ebOL/DGN0on9LY5bz
P4ZiRskNuLGqplmHFyWKaVH/UuVGUwSjgij8Pg8rz7wbylEVe6MOR3Grmj0GAi5e0/09rQjjdRQe
61bmVCj2SC8YdDKUDCVYpbKtbyBdizYY26L/ZrZG9Uev1djaN8hX57u0nabpLspcsNyJxTM3KIDS
fVRWkRsIvybSUxx6gHit7yK7bL1QEzXV5sybgjTFktdupfZaz1K9xWug/FQ3QCh8St5bxj3rBIMa
zWJ5yZjLwQDTe37WU6ckfHdTE5DWJi5r1kw/9cquaq4Gb+rnLSLOZWwhU0IkjsotjXnywvPxpEtn
1xZ1G9RokdmnalCs5t6YczvdxXVtv0RF2smNSueVOSIsgJggl+Bi77maYwhWCie7GXK8xlWEbGPj
KwavtdSYP6qxxnIyOxCHGiENItDq0tVFOXGhQ47PLO6HpR9W39RIKX0tK6/ChcFLu+P7wfPKgqKy
bAHXQRhyQc6fL2gOvXWeqbUHkQoQEaQolLudFTWFcRCh2XpcvaW1pQFwZUXflGpYT8RxIKSdDzrR
SNWj1umDxMXG3Y81VRxUKZFQSiHZbbyILmdov11GbJfFqXgt8GIVkcszbhwC8t7smWcwhuQwH05w
4YZPXZpsZS5Xxlu0miB+IuLK2q7yT5GOiKDp+hz0pl6Hfpxj5ON3Kpx1f47ynqZRm4stvOrliuKL
Ca+Pf8hJYXWdryhdRAXnn14NBssuH7OxyE6FHUY/G6L0xsPv2lA8ytBuAowD62p1veutLk3MGfQA
Pfn4R6m0I4LqNPCDxiq6jYTlcixnYc8uKiV0C8G6n08rqrW+o0ZjBLMxdLekNdpd1GPlNDhIjX30
IJCukPxQ8CE7QvHlfCiznlAYiSMbWZRM8Gzopvui0dPPsy6jAzJ28sPjgSQlki0CBotm4+qdWU4R
OuamYgfYmiS+EiG0kaf6sdL1z+BY2o0Y9qZteZ5CLLkDbyKKdAuJbfWS6Kwh0hQgKkHSo723Q1eg
z3aZqDLls+gzMYIJEq1KvTqlMD5qITrRo2mW4UlRcdH7JxrVcjxS+3V+vb/sy7KufpeOsg70BYrV
tKtWG5cSXKp1BaoDo8SWIMeh5qgrTrhRLaddczkOZXmaYtQnYSKtBR5RWGi5q2TEro1AN5WLGOGN
jQ2C8dLVSUtrs5E2zh0FDuDyNAlAV/sWqt1El8Ouq5+DY2TzIa2qztkjnmCoz1K6GCVGhTt8KefM
1V9TN82MPXurxv1F1UbrONiZS5uXDoWyo39kV3dVVwgoDWNc1D/k0KrVQ2ZEIjwSo9JyH+rS/YQn
cOIdxGKU9GrTib6nK0zs0FErV/FtQJz8nv5KiVUbAn3DXeqZdXZHglIGJVAu+skk/soOPyr3NXeG
8RePM7A0U0U7f5/q7mD6NEVjewc2IzR8zEhw8WhGw/rTZqJ2b0DO5mCninnAGSJsoJ82bqbM+wi7
zuxPZmIw8ScN+7m77SMjFXsa44YZ5AIw4HHuImK42iX5/G9Z4Wf0BIMRaHGEXGN+NMBS1L/aLMrj
U6fmOfeMIDijbS8w55IU5GOuPMg5/W0G1zvE5V2vkiH0ESTL5A2PerPaJ1puPjll0smnIfbsr4ZT
NNMRr3Ea+SmiBMrRGj2EVyKwHC5SBZWgB2k7QuwbI4+escErvDvQO7jy1A0a2DgbhSPvr9n5hwpU
Vu0yUp32wOPTyW8dkbYmToRDWR9EN2jqvcxUYR3gNwM9i1CggNnh1Dk2mU5rOGhF1pEUx8JT20ds
/JAfBLqmaMcettZvNE6VYVeT0ar3dNytEOqoh3tX0U445aiuMs8HJaJPtl+cQX5ZQ63VJ1XP6n8m
7Ha8IKcO+c2LUrPm7Z/o0cnIvUw72FhQNa/zCO1o49C8PWlWZxP4/lJltcFJcGzOQ2KojaWuzTx5
kthAUSbX4/JnrC3u4xbyx39GF4XlQ4jzx289Svo7I+bz1ri02PsppNuzM6y0dI99p3qfzdQIExrD
pMU7MzO1f5xOoRxdCfRQbt1i4LAgVSPFyWu16aOSD9SAwBKQMqKKRsFtXUR0JjmHllWWgRHnOWCl
onmyMaHaeCBeiTA0U62FJkDNAqz4+WpprehTuwmrQJqggO25iQ6iqpuTUWzSiq4NxYSWR/xSG1m/
sLPciaDqTlVgTUOBNZUzfppTTfvjKba7USG5Ep+dN70rEsSltLeKz3XSkG/YXh003mA+oEmiHduh
dG4+egvQnkCED108yLhctOdrRxzrMQPM6sB0RHE/umV+islVP5y5LKPwech3l5rasqx/V3sU02on
I6mDaoynpzBsFGCVGRhCtGL3H5+QQWVpqWERl4zVsuWhVCw9ipqg6rT84OZ2uycl3ErFLj8OHUye
fAYEM2qda89eT0EpKNXGOpjH0uHWptfSCzPayB0uE1pGcV0yMQPRc2Az58umUIA0mzamakTj8h7F
4uk0aRAnp0bv7yJquqePrx3nlJo/XQX+XI0nLFAVQOiaILHx3crK0DhUat9szOra2pkIFRuWupBQ
1xtbTlnRgRpYvlCcHOouB+VZOVsYoMuTuhgOoBHPtlN5DCy/4q8tx1UCdD1PGu7mzt6rTufdFJ7W
77q5FBsTuixQMRQVU8ICxVNi0PlQhjTIfuKBzwRea5f30Ve3T07zoBm+OqsjKUlhYL+mfX7/a12b
IRKM1KcWCj8acufDysxOC2HrDXWxJNkhcqriUIk3K2nt1ka8NhSNLZ6rDLcQe8+HUrq5x0cAN1NL
sXBEQ8SZ9tDeycdh//6cru34Ja4uLypY8NYqUNhepJjjkDcB3tcPDlpWgPHiDhHNPCdiiK3n8EWb
kcciVwcav/DWF1XhVfjLZaLErcp4Q5gm91oss6fQdbobxcMj2JwKb591pJkKr+avA7D8xyEq8dvE
ofabCGV+7MA17EIDApxXp51viVDZCNBvnsXnuQDtKsQplzwdxNAazDa2o54pCd6EIpflfPSslJzU
S1Uv3vFMLACrq00ijlYNmt136yZS9k1jea9RO0w/3Tm1Bz9SnMbyk8EshwPlb3v0ndAjMMa6hVhW
wURsv9XmYfRHKPHSt/GNfI4lL9i9MyRWguqPLKONT73smfW8vKX8DwyQ4vHaq5n0UEgVMG1Qo+e0
c6OhO8gcU8YPb6gFbIWKEfKe7KlVTSCOXMUprbINJqHLvVFE8ecaKR5MG5ryOzKnPKE/PiABx2VM
HCMo7JwfFcC8s9WObhuEODgAL8Z4MqlG81nHzftfLRFiI1e8OJram8EQtGNiKVF7FbNrXpVAkqY+
sFyI776hV4TuucGOcmf3jvHy/uzeRD3PvhqjLPU/tPneGFirA1qWrbBrnHJR4NYa9bGm/TzAJahz
D3yXWVSaHw2T7u5i+OTOQdq1lf/C+rFEo11MtnbLpTo6d5N0E+1QR0lqf+tLRNz8qaxztIxbu8EV
qdYcMe9LKXovmCOBMR1PATvWQVGA5K/v+jYb4epKdLMftEYZeM+Eg4ZpYhd13qnKc627JS+W0b6d
Qo/K+gRMWP00jpVof0cKT8Y/BaaS3mthlDyGTBUd4ns9stPueWik88fSwuIHJfml/wVMHrW5OEu7
7wn3Jn72tZF6fobVrjgkduY8jiBUshcjNpNfUADcL+ZCCvrkTbNl3XezzMb7aqTs+NHoD9cG7AoN
V+DUnKPleP11v43wV8D99FpQgxU4eJ7s/SwGy4ce/xYH7HKLMRSavwimvOlsrrY0pCkXg2FbC/Ik
S77UhdLuKeHBMuiMJNvIei8ugKWUToaI2hP8RV4/59MKxwlz6kJqgTKa1n/eICMontI1X9A4jE6F
VplbO3odhog/CyAd6btFm3ctvqGYUgFdNxtBTPioD+M0t/FhntvkUxvl2kcF7Il2pCLQCHnU0alf
156KmK1Rl60VpHGo7lELdf1G7SPfUMdf759UsHWXM2Mh8a9xueFQAV6FPjcaPQ9B6Dkgg1Sin7oc
vf7ZVqdhPlAUg5Mhpt6Idq0m6/algW7zdUbgsw/yGH7QbmCDw3+gqoVRaRd7921h9lQLCretmkcd
pJbn+q1S9PMnDT7L7IdIghTPmFvG5a4Ya/u+pn6fgsZHe3A/a0Ni+4qjTRA25xSqRDpIDILCGNkE
vzLDaoSWkoXJEeDLlO5bFqU4EmIm/fM8lZGzd7XJdZ87s65Qb0ilZcBXyF1g+n2GMazkhLX3/FeR
HUfFHsdnYr6Yd31nwQ1S66YV3yPDjX6gTEj7KoxmKzkKrx/Uk46Auv0jV2PPAAzilcpnfA9d66Bg
9hoeLWsGuooVZertajr2eAfP+Mnfl5lr/8z7Lhe7YRi91E/mEVqCxUP7P1XS1iNOFNI+4RJUDHsv
tmLtVjPCXgIlmBJyiBwKgLZPnDxLcE6TC1g1rnRF/AvJQTP9uLRGe98WaFwdcyOJY+yvp+gLxuiY
KcNv8/6rh1mZH7Kyyh4rVEU/k8XgB5zPUxYdsk5xfvRU/6D/CeRK/MHqeZ10culQxVHs/k5ndaJ2
0iVz7M+TWunHlq2Pda9Qot/oYoncr8Ee4WZdxrH2PVSGvjzoUdbZp6TpZnfnyViNdqWbZZCxsR2B
bT3a6lfSD+k9ZTqinw/D1KXl0c2SLrl10QfKjmqEzjuW8TwUB1/vtdZ+siI9kgdTKTw8m2OeVDA9
pwRayPvHYY2QWQ4eDT7+AVBGv2xdI4BgXkFBtHl0VN7MReJKDIaNyFXBAGSFTaOHt8+Ea4XU49No
4MKw6+up2cIevr0/zy9QmuUUAlFOozjCrX0e4GC+0VWCUhloVme4z5iqR95NOpNL7MzOUKuTAv5D
u3OrPi5JPhssOKmgWD0C22GYHGRSjP0TzutufsqsQuSnWlExVV4kaZo9TTgr8nu9qpDU8grley6q
yaDo2afescL0td9lrsy/xl3ff+VyxvXM6drc3PeFl447tVdU/bkuq1p/lnlq/LRD1I2PyhQV1q7M
qkHecGqN+MGsuH4wsp/aSfVlUXSgrkutTjZym8uPRlNV1WlAQEjhz9XF4+Y9KkVNhldxmTqpP1lF
6rx4NB3F7Qi5YsZWh473Ps5VJcU0vUFQxu+63JLf3t88F6kq1yusb4AO4O0gdqxyrAqeXhib0gtG
HAt2kjoXHV1zS85l+VvOdwbZ/RvXGj09qDirq2/0cKUrW8UL+rTXpyPwUZwiZxWLW7e10nvDLIz8
EPaidTZS1stl5glJwkpat/C819Swgub/2BRqetfUfU9XPj5KzWkh18pbBp0xV2+LfanGJ6uSX99f
2bcW7vmkl7GpmZGhuwt47Pw4eNHodoAL0zu1Ez0VX72vfyuumn62kxCJhzBW29ekVOKv4Amq/mZ0
o6jaKQpaE1gXldb9RNf0O/QCrwAuXAz63gXO2x4Q2hyHh6hTZXx8/xdf7gWaGIsGzgKNAnS72pOA
nzMMiqPsDpXcDoP1ejyl1Oc3wtXlXuC94tFqR14WkNsa/krNwpxDpc7v5lYRY+DBY3zVqDnFRztW
MZsuD944Tp/en9pl7kXNmSc+gBeo97QZz7+FXUm1GvQivcMrwDmUo61/c4xCIQ7WyT+mXZUf1cLE
yoe+uwEhcKElGhdIt9Qy4gF68p2GVE3lm0RoHFqVLT7dlU/2ph+yiKYvtLBVqsxDOComd0jvKguR
takDz1eG4xZY4fKTUeWmgkAdAXUGktfz1fOyyQ1nMApLNX660apweupbp/o0tV37nGZx/8tS5fj6
0U/GAtIMpu4EWBBR9vNBaQSYnS7C/M7N0uYUV6H21UX36ren1Nq+7CttIz2/XEpE6hCk1hZMMHyD
5anw16tDkj21Hc30OxBflR/PFD9JM/Pd+7Na/pbzoHA+yrJR/xol1Ux6Q4AQ79TYjJ5sMO5Io+OL
3oL5enp/qAtKKvBDTF/5P4TjqLGuK0DRkMh0tqfsbsjb5j876Tyu1EhWFv21uUtvGuzixdGu6FAd
5sSM6oNtt7HyQmEpdXei0NlIReyN+DVlOVD0PHT6V8uuqh+x9LJ/CekG8hET7UCjNdvmUKhdPQFi
QzLgkfrZAJSm15RmN2V1F/qyNfNslxcidAC30Vval5rSGgc8tsufStXN7XPXD0n4O8RBXfhCybpX
jNDG5JGi/aZL3sV3oLBoLRJ+1NHRnb7QGtEGEwhZFAUNKcneitC9aLtGP1SVnXz0k78N9eZwCJuF
ntf5J6f3m+O3FkZBa8cOKqsm+aeIfubkz6f3v/jFs2gZicsc1BStMKrD5yOlsZWYXglhosXhyAfL
G321ndC6MRNd24/11EEGGYY7d/Kajfh6cXjeRqaMj8gIWYS9mmOOZr07VCznaEn3hhOmniQ4343b
/NooNAwQscKZYmkfns8Pyzwop3Ou3LphLR8rd+wfRJk4H70GmQvFdQSAl9uQf89HmcE/KqCPlVv0
puPHuhyru0xaW6isK3Ox6BAQZ5ZbEMDb+ShQqEiP0w6lH2wDnFNc1tUnHTyPffP+nriI3QBz4cTT
otJoqcFxOh8H7YwBRY4kDBRb7X8gve9+x9lA4mnQjZPzMpR5259mKxVb9/yVEwbKhjFhXPLHGl/K
i3Qh9QgFAl6zwMziqMJmPm8oCTSeF28Eu2vLqVOUJLfkMPNYXU0z5R07gjINWul4/ZFWmV7urdIm
5Ly/ntcGoriBXBsKRSoR5HygSqRRngnBQB5m2giftDe0mpPXj49C8fiNo7KUU1bTge6JYnA+hEHn
KP96tZ4cUl1sMZGuhAt6lv8/iLs6TsR3GHigcwkX9vQ991oKbZbo+htoz9HPOpbGrtbslBBp8pL/
4ARpk0GVhOaNDgCa7ut7sK0iJ6dmFRh2a+5iq49uRWRVG5v/Yg8yyiLlpqLjRx9rXSJHMmwc7bbQ
glagFCMrMr4mFl6wKNhtPOguFpOhQHBTGwexuiiIne8LUcxt3g+DhhiD2uPJlzhk0BY4BGXMd2bh
GHuhqdNTY4dbUfHaJGkzkLHrvCZp1p2PnNiDEXpNQ12Rt/SDkjOKqJvqd2EP/UdzJN6InC9Qfwsx
k2fC+VC5nFo5T5oWNDFNx5oS7o2eFdlHz/IyioGoD23uJXqtQpZCnlxTY9cCErHqFDf6L8xxjP37
G/DK92LXISNvw6mlRrr6XnEbIvKnRHoQ2r1+QE2hulNF3u46Q9qtP6W685IBEz8UYTt+9Jpe5gep
aQn8CzpttffBGqNkY4R6AO80+1Tl4HjsNNde6eb2X1Ug8SDaPbEzWnur3L38zWfZ5zIyRAMuN6RV
oRqdfz/RWDIexKwFuPX0D2HcRsdeyvg7qAMIvXP9UaoYBDFYjtgOLLQUYCWrYEmbXNMWsBJwLEd7
zpW626tznUC369st3dOLwMxYMCko5C8v7guhy1qGpF4GENIQpOo+ydPoWEbWVtPt7RmwXsJFbMZi
5ywO46sptejjkYWYemCL8m4kc84q5daIlHtVDV9zxTqovfNvbZifMGL8qTX4xlFp7yyDUmihO7vI
tjZ207V5c60vrXI4MheZLBJAUGKKRA/GWhY7W4r0Do2mLTrAlSCzQA4AlUKO5UG7SoqUKom6ucIO
OU7y/AWzijQIk9g6zM28dTVc26QLc2rhHRBl1iAKFf3iOnEYSq2j5pc6Y7hmRLP9KiKR3KYC7bz3
I8GV8ZaHLX5uxE9Czuo4ZkJRzdlNzaDNu/wpkzRqPcrOO6wlxFG1a+fjQRRkPF1GdEZsCm+reK0l
jRbCZ9ID6PozlF9D38eq+eFXB4hcKixU3RBbWNpp50e9sbs5LnLHCFxHaWlnaQm+WzTDechvIRuu
7EAQSQaZHv8u5/18qEo3RJsnAKqjtqg/D04Y3lTuUG7s8wuZJ4IJ9C/I88RMuNrr8vLQ14OZhaoR
hLP0TnAqxE4OhXia8mkRDjJr2fDmMSJk0cf+mPadOAw64MuP7xYM1RZW2IIfX5cyZ6hYM+pBRpCN
IPZ8ePACf2hLHfx58KCjmgjyvD/iteWlDQreC2oDPI7V8o6T0WglfaUArZ9pbyWuvisqOR/fH+Xi
ncDq8himNscYNENXu7J3mgp/stAMLGv4Y2OnXk/WwxjLZ677Fzeent8f7k0behVHebZDBl3IPgCy
VqmEk+e6MYWVFdQlPYoTVYY+vs01Zx720hrjaJ/NCQAjB4O1WyNOQ/U0oGuHzOTcVMVvbB5z+1Zx
u+a5CnvLfMnHLHb3AuVCZYeojuGe8AZ1niTed/g7ufEIxLCwMz2QiprpP/oMBriPBlEXP7RTnHoQ
7Qzvi4VQVLWroozMqYXuK2/FrKvpaYpaq0YQsHfzG8BSPUowcxH33wxcTQA9o7ulEOfFjEglKknf
qiFDHHXUVenujUYxM3/uzbIKqMhY7l5vgCH4iUJr0DedSKewMjriH768/K3l2Rju0zpfNL9EQkme
xJYSylB1njhm2ThkqFOm+YvrCP3PFJbTsOt1XKj3I6hk44i0jvLNruyufrLUKtQfyihHoD108Kbu
cHf7J0KSEx3GSO1cn0atkd2AUVG/V9joaL4tczPyJ+Jkf4w1Jf2DdVSfYlk/6r97Abhm12dO4xG4
Blpuee6lPxC31EAN6Xmu7uHddM7HNz9wfdpK1OTYoBeoKUMDz5zTw5Y9/c+iciheDfa8f383Xjli
xAu687AmcBVZJ4NlQVXLG9j8oaJbvjpBV1LMaasZcW0UbmoyL0ghPExWIbmvhaDupplB03bR3uhH
ZDpFvwVouzbKG6lzyS650VYJysDN4rmKYC6W2n+Z1XT4lvdpeHh/xd4aVOvzi5gBDwFSSesiXox1
VjUAy80AogU99QkEmvKAhJJuAEsMudMguvR0u+2IVHbuaF3sEwhuf2BNtsZeS9BufXUqvfujmtgM
bv26JXqsf93ShwSySEHsAiAQTWWqGkIxA5uG5NfCarTPU6I4DnKMlgGJNWlVH1qL9mtqhvRI92ZC
Oy0tPv7IRRt/QSgsxSSkcM8vRmnn5DJ0OAO9ybXHQVTRj1lw9t//FFdSMyBglDE1ijwebkrno8yu
qSjxRAJI2Pk9JSI89Zx99FX7LQGiK1sLHR60DaFGY/O1rkpksJnQ/BZ6EI245sVW4e7yRULz/flc
G8XlJHJOHL7hGhXYW1ZaEHD1IO60+KjkUECHknD1/ihX7jv3r1HWaBzbWdq9DRLTOSrv6Inm9kvR
uThxDvF8p9Vt9SXry61H59WpYemL0gx+gJQmzj9VF6ao92IIBZzW7XwFtd2bunCsjQW8siEApIDp
WTIGih6rDREqkTT1cjSCRFg6zsHeN1WdjH1cYmL2/iJeeUTTYqAggFUH/Pz1hoCak9j4UEKla5HN
UerMng5yctP22GNa/GTXyksRzc1d0gjz6/tDX1lKhmZ27Hj2yHqXGC6P2Sy0QOvxgD5khPADGLkt
avBbY3AVSGA+WhA8Ft0WKsLnX6xWEFUuvcwMsrD5JCztP9RMFT9ruqOrWL+8ON4nylenVh4Jhi8z
OlI77Eye3ZSuPUnWvnUbpGW74XPcTs+ysWcEpLfO/7WV4ILE3IE+IwZ/+vlPNMzQcvSJlQB7AiF9
mt1jmECieX+936ou65VYRDsoM8FEZRbnw5AzapQlOjMQkWmHu8gsa5rW/Ww+xTgkpkd6OWF3n9tD
kT3oc+rpCHtMmXE09WrWSIZSZ+vhdm3iPJ/oOixefbhyn/+isELtEqCgEaAz7GArHqEFnrhbzc+r
oyw9B6qIkMLWJL+RSpRkfiZoxFEeS703j3FfN//Ddqa1ARCazgbv3iVc/dUXjOdhikTGPiPD6w+1
ahcnG0WPjfN6GRloQNGU5r4Alklh/nwUnlCQb8vKDMxODY+9C+LdizV5RL/948u2DEUrlVIoCL01
HHACG5UZbckNrIZW7JOHD9+cKN0qFlybEVJOSOagZOHBgzyfUd9jha4YxDrUkJLYdxIqMmFqeeSv
otx4s1wba9E9opRFZkHt53ysErZmY9rsN+Ab4T1a3e3OHFwlmJrS2zhtl7cTeSL52+Iba1ImXx22
rgOqNSqWFZQDohsoYpZPhSmL0yJ0+Av5sMGve6lu7MG3ysP5EWfURWXlTaMH4v75BONcFqBjVIvU
kZfZE84P+b9J7BWVvS+jCumJmodDxPtMr551tzfng8ia9tvgFk2PtqfeN74KXPpZaCP04zEdMHEf
QPRlt0i624XPI6qrjlZVdp+EF5U/k2astV1nmtm8S8Hnzj70w/C5Kcv42Yos7ZUiatP4epuIL1UH
odPXkWNXThuRbVnM9bQBz/FdUWlGumc97TqtYwsh+kBOufCBdRs3DXEfeW8iiik1HmSJ/bnFHvgm
E2C4ASqChxzjOL+HLVXu3/85l/GGX7EYz3C5AV1ap3MKhEe7KxBZgeET7iGlOjvMvdzd+6Nc22Dk
jBChkNPBGmLZ63/FG70DJpo2uh2YsTJ+x/ai3QGHzG9EG8fBPEsbR7vK+/H+oFemBh+P7i0YaDRn
1p2KHnlRw+pih3Qh/K6B/Xxu+sL+9v4gV65sgvVCVwLOQZK6lnO02t5057YXQRGGVvNddRRd94UH
5ghXBQcs2Dz2NoWwMHb1E1e2GQZNBsvZpxOate2uxrAz9r1wEOEXtDPKT25Z6+mtk4hs8AVSSEkQ
x3MRBklXZI7fmAi/bGzJK5GGK2ChqVHXRXJ5lXWM41Dwv9AJ2mIo9xOkP1/KujzgcbBl2nllKJZr
4Vcs7biLlsA8F3PKKXTItjP7WAsPQyHUsU5p1cmN2+fK5zfIHRbTvzd7y1X8rPusB/82MSsQewc7
buxTVDpbKdu1UagoLfU55kNacL6zpdp7eoggeqDMlrfjPV6AGp3FRoC+MgqVK25LHkT0qt6KlX+f
n7zNKhnFZrA0qo7Sjkeo06PyQdk5wCnm4tCJgi2dIhqZ53OZEBGKk9g0A/TdITOPXndTleMW7u8y
i4f9Rl9v+Sxco2uS32SmFHc5uJTZcwqpavpqRtMNgk7zPo/ifSzsQzQr/71/TJegugq6AHDo02BK
A1DuzRnrrwWsHBsMkZdagUNk53gq0TNmJdo3F93LUxRGfLb3B7zyxcgPUGCl6Ija1Roh0Pd50sZJ
rwRAZLAwRDJsH7d2vnFyL0dBZc17U/TxDHBXS9z9a1q9CBMImbMTGG5SH9EvzwNjpHD20bmYGsBS
wLRL6ZQYcT5KY7WOJLn2gpDi6bMoR/0YI1z48VFo0pM4oZhHKqKvRumbftQnQb0PXpP4p9Ob9qed
0hz98FwgGfNlFuc+agqrUeJEOEULIysADhA+j50zHjNMbF7/h1HQAuHaIQHmz/MVGxprQqIjEYFs
u+pmdsGSRzxUP9zaoYoOjZTCMQ8yUvnzUcgIcAhzIhHMiAH742zMPL+LLWzp5dEBYwA2CcMuwgOQ
1vNRUG6XXt05XmDDzIoDdWiMT1UYGg/TYk4Kt9PzXj68eqAalgc+VSbewav7qEhN+DNUYoMi1dxb
oab93q6NrV19eRVBH6I1hqEJ3GZ1XS6DF9D1cZaLIJpLhZRxSo79hOPaoCdb1MIrx5QsiycQ9Tmw
yOvwzTzr0jVTEQg4PX9oN8aPVVm7G+oNV0ehSQwgjp19QcH1hFfOg4OXja7WErhjVN+ouPt8ef/j
XF02amVL3ZoW97rTl7gRVNCKUaAvIXmlh9HRiufsAXugre73taEAEEDcX44SYeF850XoxWAJIwWf
pG53OHu5u0I48OlltgVVuLZ2hAUejm9FwHVpyZLtICuV5lqBUMkjeo/xcdbj/+PsPJblNpYt+kWI
gDdTtDkGPPQUSU0QIiXBm4IHvv6u4hs8Ao1oxJGuQndAhbKrkFWVZufe0fn1e0fPi1I5J4l/brpQ
mdC6eFSIFePQqR+jyuPtiW2mU8ayP2gz7y2IuwGAAqEWc40yC/n9ZUCAAej9HD5neZud9Sixrk4+
vJYBmO8CQpvnmv8WRbFthVGNmMNzE4OeZLxkf2Tl9KWMC/0gxN67gEC/ydeHbSNb2SxFMYskR4fh
WdSG8kCfLnurVTE6DoNafHLUpXy8/5X2to7CCy8Y/k2/UP75b1sHi1xetxDPP3d2Wn0anNh44Zo4
gmbvWXHg1uehQ/qTbvPaih0ZGrJufCDKGdNlAab9bJqL9/H+WvaOkMMkKM1yoJ8AttZWIG6gL9mO
IQqPWnKOoDV4gRJPeRRMG1/vm9pdECQAsmn8q2G9NmU2lablHqYEIeZfVdXMQQKu6Wjfdlf0m5nN
pdAwm5AW3cKlUHX6CzyV75TKix9qBf6A+wva8zsOkGwEEpfg4+sFwUc5O22L4CsqRl8GA1LbSJlG
v6mG7mKjTuDfN7e3MBCQHCKagkwCbxxihuKnsAqT1xy5vM9tn4mvVYgoxhkerflgaXKT1uGwnJ2F
h5JsgmmHLRy4y0BWLM0QBYtjNZeZiubP1urDH0U6laZcIYnpNDjitbKq3BcMu8P/ypUOHGWL6EPT
24Jmb7CfnaIvLyWX13sGTo2f93dyxxOpomMLdnLQ1bb8sL8dYEvpilyLDPs5jheGYShIXBI4gg/2
cNeKBDmbUl6T2uPayiiakMoMa9HsHPj7oI4vEbypB0DPPSvkyYDNwG9T2tw4oTNFtStx2s/hkg7M
uk7qxW6c7vVnF8w0CEXuCAbG9Y3vWXMt4Lmy7WdVL6bAjSHfD+P4SGFhby10iYBZwojI/zY7lixp
lHSacJ6LxRz8anTDS2d1Rxn57TliGJQ8ggPLhqFjs/4uXmwrNioG9nOlLwzhlZX3Qn/WveQxVLKv
dTT+++DKQQcRqQISWpsyizrPFbVmFtaZjDPqtgbNXbM6SMv3FgQ3hUSAM1XDsNDaSlvrVu4ZWGG0
2vVjRk5P3sC4aAVDwYFP394LLEUGdVIMmIRik1EokzLqOvSUz3PvfoWv+XmIxd+R078UMyepmNuD
Et3u0sD3coQo3LOL66UpHTwiy8TS4lLVT5Ix/ZMrdOtNbnTO+f63OjIlnfO3SwFF0L7MMnmQFHX+
POkjbBuw3j1A5pccrOr24cC5IZyCuATAHYnm2pQmxFIUmQMvZmJ9sJzmbyNqv0Wt2/qAif6+v6zb
MyVtgfCgV0YJcruDBbwZXiNrd4niCR9EUXPp2+Xo3t7ZPPpEMooAjUPwunHBvp88xTMn57mKung5
iUSxTsMIt96ZKqZ7cKr2jHEnEyUQUUrZpvX2qVrupih3Oc9RhHyrArjJz/PlJ/QExquvPfrIku6F
HeR+3epfo9jlNWOsu88zJemTmjvDtaF3fXCodj4RKGG5cxSgOFSbW6IRqA5CleM+g9r3TrMzU/Ns
qn9e7Qc0pHiMyJdILbbBCo/9mOQ6tQCt6RS/q7riMa905WApv/ip1oEDWR89UNnWo4q7DfhH6CqU
kYmUZ6gBlua5HNH2hHW0/TwyGWX7Qp9tRHxhQ3irZJysc7bkU3yqLbMcEIYXts6hK/hXtBw2h2/m
uNT6qYGjBsL3sdOdZzyw/qB5/bL8FXHvhj9zpZuVzlcTQ6lCn4G9OPkWV43Wwre+IE9/fxela91b
3uYdNItJqvW4pNDE4vAsDm11QflmeBpne/mQFSFENyg0h2qSvWvbJP9x3/yO56NxQiFZVkbBJG/u
KIRbwt60Wsb0vSo/wSSSXuNKHYMot3++3pJsvMnZU6Ab20x0QGMV9l4SN9VkNBLWZeVC1dqhMhpH
/n1TO+5PIEZjUcq4EPpt3D90085Uk1J5VqIiuoRuXj+wB0dceHtbB0Jexy3ZP7B160sjbPRFqctE
eTZqyFTdvs5Omoi+m51qnV+/Ht4qqq1QfwMF2dyFg1EUeTGjcku11T0PY5JZIIag/zzYt70V8WGY
MSPIkPxe6xXRkUHxuIqjwHEqpJyLtvzDcaPqEdnPI+LoHbQFLkdPkmSXgJnS/9qWIZSFmmyjPGvD
9MLd+7Exqi9zrTNBm8+pbzux6ttl+VEpuwdzUL6gfHNUG9n/DXKwnOlhRCq3hSUiDtFAHMQXzO32
XyvsxPceku6zC0/HNQ9tz4e3NXzIisY5j67efHCR5Dil3OAH+f+vnufmFqBZKWdWKDbIZ3W9G05n
pSoqESJYBkuSqSyO4X3JaOjF13lSU/MvFdasH7U5K8tT10be8FwT4TBvqKWlEp4JCpF0Yo5cFyeY
gXLlc5vMinkZELGfzwujI3BNhaHyhbEYr3vHuLJIPo12r/RnuzPL7pIJtRKnvCuc1vKd2RE9AOAG
kRrgBvpbZIm5S9UwaS6oVXn5t9Gspy9pYzTpqXOZVfWhSw7F2QgTCAFs0ljjqkzqr8aU7SxPat9M
ymfoyqkD+EIRzfKGKdq4+JwUdTm8r8cl+lCiKmM9a8gDxae5KL3PcZpP2inU0ZoJjNHz6j/yeVbL
E1AmZfQhgPbqwm9JOrMvyEbr5cNAzFCdSVzi/kyiVHensIo9cKjaNPZXJORL5cUYnTx/cOuWqb/Z
kaoakwWbj28pOlmBiS63Ax1LacC6Q+/EeWSYootcmHUIqVJVK7wrrcMOIqFGm0J+3aRNaQmTTkG3
NFchJX7vzGhcfNCbqiz/UFCaNj4KaMnmn5mZRvkl1/RGezcx+OT4KUj6WjvPKeytFyAe6M6i3e1M
D61VMJB4tuvIMgPb8Ir8xU28pIbpGq6ZZ7gxc807OPo7VybcGBT2CUwo7m8joKiEeaUItfBZzrIH
pQl02yiiI92EX3688XOwpoxnUcFjjNvb3DDNMsPY1dbodUOSHOi52X1JY208JaGEeIOWGJ66QdE+
JPPivVtqtf8cLVX2/tXXKfbpLgHdAQOyFSurJ0OIIfVCKKNc66RRFr+kuhj/w45Kxn+KDpDKAEha
H2lTE7a2eLysdhq7n6IilOQ+ojpoyOxc2RKCJDkryKLIodZWDL0cvRSN7KAIQwYLvEr/JLvbL7EW
qUdQpB0fAbVBj4SeswNcbPPglR2i6UuIiHyockUjSzt8Fl3WHGnk3bLO44OgdMgtmE4nm9k8d6nT
ZbMLcfpzMiwvlWWfoFVK/bSM33A7PrWT95iq7pmM580kRWyN6KmFx9tv++hdbueIyBiPnTY/TFpx
LYviTxiSr2kmLlnBEESkVKdZnc5WO1d+YpgP911rJ5sFrimnngA1sEObn65BiIK8txkFwDW/IcJg
+FSRlbPRNi+Fwf9X9uunAjmwslFPFY/a8Ra/WTDZBYlEEwWGFXe+WWjzE5HWcFAQ2HsqMSAfaknO
DPPn2s88kdhTOJVRoMIa5odF+hDncILZYAUt+60dDqPPR/nRtCXaX/b7sX812bW8mLjsoLC1KSFu
Z7DyOjIKiCmjgBkT7e9Ey3rNFw1QrvsfcM/HZXcOCDMlNib01uukPo5o3MIHhNzIPKNMqfkVs4AH
Qf+uFY4RiQ28MzetknlQRg0u4yjIRzOiLlUxduLrc3I0uHbrjlRw+AsuCTn6t4VaVbCO2INqJoEq
Bju/UH8pxaVYsgF2Jr130vf56MUfjdJW84N9vL2X4ObV+FaMwEriYfnnv9U+AJTmDMZXWQCB4xMh
QvagUkQkds0+3v9gt5UPOUUtIUTAc2/rOWmWd6oLsCtIeP2HU61qTeGbwkneO9o0d345MGZ0cMr3
bIKU5qCDySVc3jjJEqotkt1RGdR8xg9zrjXJqTe7qvVF3lvvZKb54f4qbx2GL2jjLnSNOe1bnAxi
ggbw4jLhZdb679C4qk+ZViK5ct/M7VejXEA+jx1Omb2dkSO207ohscugYNbvMi6DTdqM6k+l1q8v
hDDpyIwx0GYyGrxg7SBlmhnajOJcILwwrJ5myOCmh7HLivOrlwTkAjYuCpnQkm6XlKLnDGhB59GK
ZsU3rDq5VFregznTj2ALtx+JNhQYJjD7lBbhe94sqXcVbWm0JhiYkftB1cV7cEFkHNEh3FQMKBuB
6uLmgPJEUhWvzdSz6MCqzmOgKUvRnx2jc40XEesjzIhWVH1ncC9OXxZRFMNDPzZh/I4aYFNf7u/r
zWIlfpPYidIP7Pagqta/IrX6JVuYTAjyNNE0ZuVg9PUJhNRX4/ckuBoTnHBbtss3L48zKB7UWHMb
qFk9nvspnT9BYyWCeNGVr/fXdHOuQSRL5h3aRPCGgNJYr8lEKVTvc2MIzMKOvja5N0Q+OKRUPfdW
T+1IN5E+uW9yZxuBTkAlCRIWmqZtTBVakGOVQh+CRodUKmHq0s/Uenot4QSU7BDR0Zzy6JvzEdYL
C90FzG1jSlEXq6of1XwpPiYWnOIHeezOBkL9LlkD6JvLccO1HYGysaYuxhiYRksPRBk68yFucsix
0s7t5lMeH40cyk+ySihYGR9LEnKy++iPry2OdVErTS8tCq//J9fa8nEYtAl+zSg8D4YWfy/J49Au
m1Ekvv/pbi5LaZrUF5peenH8vTYtnEqDFzsZAysUyqOJ+PkfKNVnD1YjjoYR901x83Mnc49t0yZ1
cTp7jocx6EO7YX5XraCTXOA5hfZ+OSrU7bgk7FBArwhNgMdtMTBRgoZzJlpEkirb+EsvOzPoCfjP
r989hkHQ1pIoL0AP692jxGJTxlDGgDnpFGHcWC/Jp83Rqd9UijLk315vjseTYo8ka4IxYG0u16c6
nsyQwibkdOfJ6cS1Dsdv49Id8V7tnQGPBWEE1np49taWmDiOiiTNpkBdpuUHaLD6ryGatfGxiysI
gRFnKrUDT9w1CYgRP5S8NVutRVrrw1haaLJElOkfc0NtbL/0UuvPrp6L3BdVRHj+H/YT4QzZ9kTj
YNvyzLVETW0nnQK7HIoftjbPV2oxtT+OUXv0Atw+eJQiGV8mmabWSktjvaNYcQQh1RR0ep+eUoU7
2leaMn7syXc/TKUzvM27sjm5qVE9VHV91Kreu2Okyp1HS0PS9mxuT81akDym3BpEoxguiyTuRV85
e2rmH2ZP89JvXZq9gAvhwr+/y7f1EjlZyyeFGEFWSbdLr2FOd+B4HYNJiKl7Rok8FqfKgIHiVA5R
+G+korTum1FTvo/advgAx60PwR+kwvd/yM4FRG7JbyCyAWLpyS36LZyfRTgu7WCPPMJpfRUImZ0N
Jfk5wKb1eN/SzmbL8BP1LOiDuR42T0gS64zBOMkUNHExPymJaXyPRVtdi2bS3qJ62zO7o+gXYr0j
lPjOvQcXHrVgbNNZ3957lZeqBlXYiUyiRsva6NJrn4XNgbDm3k7C48YcAjUhOcK63smmGYqaR38K
RN3Vl1Kryned048XYrojyrgd76HVaKOhgefwPG47tUoqIsi5I+AVDbTqH/W8hfMTvFv6MhUZsmpt
iGQpRNoz84vGVE7ZSTEYkbrmEZ3dAw+6/a7cvnKYnqIOQPztb6lTtLbcOMKT1eZH6fV/9K791I7T
V+QuUp/ish+a/Zf7vnT7Rdc25Z//5rVp2RYeFbghUAYOaA0uETIIkRx47O0XJbem0kFfF3z3zXSV
20YJXPLycXYK549atMafZpaKxA/dcPrn/op2bYEYhfWGQhysy+sVIS1IXANPTNBn5nhSzXG6ULlW
TmPsvf6Gl1MzdLYMWkK80ptbz0icvIx0lpXD1Pc4J2n+aKtFeZ2Q9DjwjZ3vRGdVFiiQyqHwsjkT
xPXzVMQQd2pJnF1b6ozPOQpWB7gmuTfrUJEFwcVCf4WL5WY23Z3n1sihlg46h8mFvGQ0NH5Xq2rm
T1VcQWF3yKW1vy7eLg4hkqVbgTZbEZ2udmxhN/IyJRBIvKkGkR6AsHd9QrL68q04X9u7GUfQixJa
maDp4asalGhixr8GuGyUrx4xgYEPP4dSnXib9tzGJ6JQRb2T2kDQ9U0PpzvQMEGn+HLfyW/DGaoP
oPaYoWPbyCTWTl6QntVlpY2BMAewMxaq4qPITu1MOlb0ZEj/wRz1Zrgo5bzOdtZEK0ejtxnrDpIx
dV/o8I3v0W1y/h1UTXmkvHTEFb/nFfCr8cYRhvLPTSiKoCoUY9kwBaGgve/XkL+gH+HCGP/qdfHf
Z4SGtjGX/zZ2MOYGCFetzIFRQ+H9xm0ZWDznrhhbrI1LApuVllVP943uLE6mRUAhEUphdF06629X
Lg1qiivZoAYUwsEYh+JbAonD9b6RHY8nLnLhM6MQwouyCbFF2M5ULxs1MGstfcrt2P6gk349mcJF
EPi+rdvgk3EqOaUsq32ke5u7aUkWOpBRM4AsRgRjslMsoJOyXCoG2855w9i331ljf0oTJfk+N9Zw
8AP2Fvv7D9icBgT3NDjr+yFokS67OsjX+sagTO8VrZr+w8f73dTm41VDAQYq64aAqJOOtxcbvpFl
6sGCdiIBCQMmmvaghmSOce0iy+w6I+IwQ5C57nSq8Rh/jCKOdjvnpzLW/kJzxPPbzj7wmj3X/N3u
ZiNp7y9hM45DoFkpbUZDZC9Kegjl33llJCAEcAP+CSnwZg8NhVffjCnomAoDeAS58Tm0tZD5pSr6
R1Eh/u4bcSScubelvJ+/PJRi2baYGkPtNQ8uhSuv6PJvc96XgZkO3fuUbvqVR749JXYbvad592qk
qMS/MISs0/CiN7OdclTdoQqbnOUqVIufomj45g5185jQDz0IEm71/qQpUjCP9xS1je1U2IgiZGkm
1FtSs5ge9ASFZl9rchh2C89F+mLRTkNptMGYmy1006V3Nd3Ye0gjygvG1HYXLfLcC+AulbC7c67h
0hwBgX9FsZsYQ/JH8jhSRef12txM9ZwyXIPSdaAQ3fsu0ocvtUmpwc3E2euMCImLxDrDH1Vf84qE
fUTa7tldTB3utU65LHZWf75/f+1dH4weUhWgJgcMWrrObxey1haW1vTqEKS1hS65m8Zf9AU2qKU5
pP7fdX36Ithi6NXdUpnNBap5tcbinYUS5jWZiqIC5RDlje9anfGi2qiintIpPmJh3TvZPHHkbvT0
5QTSeo3MjKemM2dkp6PdigvCiDHKOwghmgddrV1DFFpkgRjI0rZoZSutuuhuAcO8CyFEirqD31Ap
O7iGd+If8n3JPEauTZCwcaKOGdtk9swxqBJkQv3JXIjo2q5KfO5NKWLQqO3RWNWem3CC5WdjF284
tqwGiI0ri37zqHlfBnWYOWbJ/EYjMDq4h3eXB+U3GSltO1rX66+VloVW9jkK46VXqm+NdISkpdDt
wkc3TH3Rp/ioBbT71QD2yqlYKcsin/jfjkA92IqWV6ksXixJ+DDMS575A/pWRxyyeysDp0qTmmFS
gyx/bYiZMSiwx44cF+SK7luZRizeG/P0DepJs75WSlsflBN2TRKXEPiTq93MdOXLPNVKQurkxVr8
0Ix9+TkRqhsMsWd8bOkHHZyAXXtykAKsKAXirYhIMzRZFU9kAEVjnlWRzte6UKMnBNfsk+mOn+5f
XvvWGGAFcCDRSZt0V68thJJj4Kio0HsfjFxfvohWaRnjsefHpV3UA3t7nkKjRCZRAKEod60/YLSU
mp24Hh9w6ITm12NJjWJOj3QL983wbFLZY05/K/NQ9iVk/gkdvKbtso+Z1k7vYNic/sunAqfDFQIE
CQj9ejFzbA9LPdIa0ZQu+lOJ7fRiu07yPR/H6tuYZUfN491VSXgqmS5Y7C3AVwsbcxy4R4J2nLP0
qoRdO53aUW3/uO8Ue1eVvDxkHg/H8LbvkumVN8Z5jAJ5qLsXu8zqK8S0HWqjunUQc+z63/+b2ua7
ca5bC0JtvGhGn5zo9tR+pPVv1NB8Et0ho/He+8n+kTWRyOMcm+tj8UK9qQXeB7Wc/TiWdX/xWi9+
GmDJuCDJCiYPTQbrcn8799ZIDkW/Gpuc6c3jqZc9kyMpZ8yNrPwytl10bsdGf7PE4Cp8iCTL632D
exkVJ0wSWtH4h8Rk7Ze1VYXKsPD9gPDoxUkpOfx+NWj51y5EjHVk7ueSZ7PyQc4mNn6tlO4/93/B
7pIp1VGRgfAMhMr6F8SupUx1TvPCVeMx9IcCxeiTM1ICGMGlOn7VhJF6sM17XitF0ij9SrtbPR6l
tJSeIZMp6MdIn09hltkfCJDSt1XOM3ngt3tHkTFf0GAeCiy8R+sFZmHhTaFKx0Idcu1zwxlRTqri
IDF7fyN37dBShmJJzmdsXwPakhTk7YZidq4BaC3j6tLHQ3Nwke1lNwxv0t8lpAb7sHkF0iY2RD1g
xYnm4b2Lpui1F/NEOCTS5ax1RvU0LiXxZWGHB43zna/GeCIcLjogO0hi5J//HjpkqrMQxNONAAjB
4fCsk2UWkb8o7ZHK5a4pumkEsFS9GCZdm1KaKDccujwB2xB9dYxiLvxcKZxLWurdw/3vtmdLslTx
hrs08baBioWGM22AhBgvRJcORfERsU8lV5f4WdeG5qgotHOxgYZkGtyiey3xbuulRaM7A4xiOjs0
Gw3hLSKoHwQLmu73qtn/bcWevTzYbu6YB6XRHf/keINY5TliDnjbdFDVoXa1iIMOZ3D2KODZe4nK
Kn+6v5u7VigO8dTqgHG3NDI0lRpl6XASsBXFU9bp0WkukyP+8p1vJmdygfwwP6PDLL7exNIplrJs
+imoGsv+Outl+9KCQfiqtCUG769o54IkZaQWStORq3o7jpCZbdQotofb9w6M5ElnWicvtOD5HpO0
QahRWNrrDzn2JCUYlV/6nRsfcb0pWUyDtIM+fRv6CVSryxvdyAWy2MBGvg/kPgjpFnVcoNwWd0fc
XXvbKye4YbWRBPya/Mi/nXSN8RqhNDMMAnldfBwr+EHPsejr+GS33SQO7pWdE0EN/RdMmJI6hBYb
a7Qg3BnMf5A13gChY4yg2cmp5qW6aJk+i6e6Sut3TlJr0cHru+OsMhPixqaOD2XzJsgoqMmZtjur
zPgYxblTnfSd09rWa2Hp8LRy1nmCfhUCti9smo4xzXlLBa/Y1EGhmt3ViiXjoDq4B6ZuoclS4gnd
cYgtwDhRpl3v5WC2jZEtnRYkFgU+f4mpkIIjiU6NDRbpDSwN83QpxhS1eApAUMGXYanIMcEu9lN0
jI9YFfZ2mItVxvXIwjB+uf496TzbMRUpNWigAvT7VB0uutLl5/tH9NYK3Ftyghk0F6pgW6R501gT
8tO9Goxw6b3tFVTpNAeW/vtWbi8CsLuEaLK4Rw6x/Y5eLMCdU6ENZg9kweRpxU9RzdOfta10b1Va
t3/ft7ezKmZWZf0BSnOkz+Wf/3YKKxED1TQKM5jnav4X7t15Ps+eER8F9rchBc8e1RXKz0zR30A6
klZHVEMvyyCpEuNlsPvojV0q8VOOcu2HNA+tSxpb+oPRWPWrzx/ASV1SZ/HVJLhjvcKhdzRRmmUT
FGmYXhxroQMPCYv3+bUbKfGZ8JgTbKI0s8XnZIY1MwGbtEFvi/QKZHR8WQznKBWTrrwudzLQiSaR
HHABdrSdPtHspvHUsReBpdjducidHF1p6xNALJPqR3lxYFjzW1F+4DP8vL/AHXADtiVBPyEFDXF1
k6tbTWr29ayKwFVGcN6xHBQpXKc5M2Xa+2XV9Vcjr5wzdXjvbOVa9dmAe+v1XxNcKvEh/Qwe5S1i
1BgpBC210vIoLwmi2onaZyd7adMjobfbgyijJxmykVtT/d4cjMQBPdYWSkdfTXe+MmLWzWek7Vzv
NDEV2J/TSBfL+/tbfPskkmETP1Fzp4ZA2X3tqnVmToopasbBaJa8B2tVOX816LvX56mg9Xtwj99a
gy+IGWRSJII1prPW1ugKlQW3wq/ORfVgdIv+vueqhk2lPKzT79iSdRHIZ1XclhxwbcsSkWdGSVYF
7pjGj7adSt3WIn9UFl07eOlvbzSQa4znwI9Gxgn18NpUwnU2ssNVUKmiPVv11H1e+rz9eP9T3boH
VqD2ZTZAjtZ5G/dQdYHsLDOcQeZozbmsbOVNZLlD4C6J8rFoWu0AS7Fjj7SZi4WXB4nDrZ5IFi/h
3OtJHRhNZ0L0nxj57CsD6pcnQAJZeoosJjuvr14kxsgfgA/JQHFz4hkeF4WR2TWPgwPhbbf0zx3w
iktY9+2brLbDA/+//XS/qGNYI91fOayw/nR5FveUiumqIbz2LTU65RrNYrrcX9TtS0QrTJKMgZq2
IZzb+IddwgvSGaBS1LTVTjEMAx9ruFYeymj+7mgxCvK1U7oXOs5/3Dd8ewaIHMhoyfSo495IwpSR
qYeQrwBDKMpheeuRGH1JhTYP78DKGq8+BVzQvHrMBEkM5/bATc6YVIycU7MTURYYcxKfBKXyg7T2
9oP9H3kWZ4FDYGyJkXORgdJy4yUoxymazozkuOkJQvPJe7UnMiwLwgFEPcAbEsu1ZyThmKGF1OtB
Ok3Fm8KNh1PrxOJ9VnXjeeCtPMjHbr8VaAfw9DSVoSehOri2p1hRaiNBZASFreier6dGWZ+msBHe
o1mZ9ofXegZaCxwzIDEUI6BEWVuzGkDYKec6cJpWPy1QAlwja4rfdrmqHGzkzitOKESoDNaTQ33D
mN2MnZ57c9wF5RDmj26qM0SVxd3PTmdeHZbCZDhXnaMgqF1G77K+TkpGTYzZuNxf8o7ngDCGhVgO
Umqwjq6XrHhprPAnPciHrDp3XZ4pLzY8WM3BlXL7IaG6Al1KQCapZrZZZqKHaSmsbAhgGzJpQum0
EUHBK09xN2oHb8LtmsBPUSyglsT4DPnYek1AKrSihyk6MJbIO+tqPV4ywhP//s7dZrIwx8mZUHoZ
cjBt4ywIL6X6gAxtIKZK+XOM3Wl+11EOfMjaMfoC5C1VIFm25iO5Dvnr16EnM2rUQxgtJFNgNm69
OsMWmtNU9RQso9Ae2rofH5gORme+yrJ3ClyKrz6CELtxcTG9Ds6Tt29tr3OypiXE4waL5wI6hrS7
lm1rnhPmaA5C25sPB3EPqHoGCDgVJLabd24oETFnisdgS6ERH7TRubZDkr3W5aUV8g/myAi7eMTX
C4qtwm7ALBkBedK/mitcXx/qV79uGJGYQYki5eralm6ppwjYOhObQdcqFl/qwmmK6JQ6cZE8aHNl
/1P0lTe9jbIuKx+z2sjdg0BlZy+h9AMGTGlAprCbm1NUaZMNeaYGHj3Da6cq7snQY+2gznjjjJIi
Xar8UfEwyLk2XyziaDBm6KnBQHvoJTEnZuE0pW1fzEYkl9keo/G17shSQLMSvVJ4pz+6OdxJONQo
aJhagHpD/B0NH/dDoWbu26LSsz/vn/CdLSRHlp8Qh7FvKOc6i0SgDl0t6BvkGcO5A/nJoM7B272z
hWh70cRiFg4hsS3HTWIWITGCYwVZa0+f40TVTlNVKWcUAYuLMxr59f6qbm5iGjHk/YQJNkE5yfja
/cMunr1xbq0AUm7bu2RGrVF1c2tQ/9riDOnTfXO3m8jzDaCDohCpIsWNtTlPFdAKp5oVeEQMqCg2
eu36TCuJ7//BDvchPV9QmDBcrO2oyQSrJhNXQa+lw7siaYgi66o9eMZuPxaFNiAHNCrJNbg+1lZC
waRrXed2wMF7atSiOytWHQjNVc5pKr7dX9LOl+KFsQmOeZflGMzamBq6InGrwZLy1cnZ8JQcXUu9
hLZfHE0a7ZhChYWyLPcvT8sWzRaFnesN9uwEuQKg6GdhOCX6F7UK43TSU5Y6CLR2tpFGIFAfKie0
BbewvX6IncyCHj6wqWc/0/xyGl/zuvzBjlTg6V2jHLUqdhbIJhLVcWPw9zalqT0iKNuu3cCu+vHa
KWl/DXPUzMaheTWiiHSeS182mWDyB+65/mydnVu1Oo+YSjo0PmBoM4YLnDbIcFZVrh7c83sLA3Yn
YSmUr7G7tgY1RDnMve0FegiDTq+IT4mT5I+trh8c5B1DLExS0vFkMvu/iQMSrYnsdBjCoGBEIZgS
d7AuXdM2f5hdpBzJ6e0aA+nIXwAsQT2uV8VsWV7E6BXCRmHXpp+Ebv+n0uagOcBv/3j1MQNDJ6sU
PGIkhZuFjXGkxoTjYZDq1nSeqrp6bBwgskpjn+9bugkZSWEomRlylE6qrW08AzC/qB2hhYHdVOk3
yvrWG3jXtUsppvncpt3yUEde/HjfqNyqVbwojUquQoj3KZNsm3RLmdvI7WK0UAz9mjn0b5PUPeKP
vz3R3B9SS0SV2ChwsZsPlnA7DYPFK7YUf1bj8hU4NQSqVeP4cyJ+3l/SrXdgzJX1eSrZDBJsfD6N
XKH0CbdwpInwogmrfKIgXD8aSxofwMxud0+akugQkI/UleW6f6vLW4PX9fOoWIxZJ4t6CfmXU0bG
ZMB9f017hkDbw/PI5smWw9pQHZlxE/a5wwS5OT/msWU9csEciZjceiB9VAplsjJH1rK95xuaU9Pk
Fo6sROQ+MpiQ8Nc/Jl19sjrvPUNjX++v6pd24Nr7mPNgGBhYIDBVpqnWyyoUYSeJGJ0g0Ya3fdqc
03qGwZ7Bt+GNp/bXxGzhJ6I8XS3eW6cco5NwjKNBF+kPNz+COPWXoAqX/+aEMyLGlcWYamDDeYd6
Ry7yk0518rFoYugwK4iYz1lcz37oDP3H+zuw46tgxGW8IEW/yKDWG5Bmiml1YeVIX218MDDKI2P1
sLk12ZHc2Z4pPqpkjZDYnpszWDUxSriLE6Sg4Z9dPbMpodECLMdQO7jJdryVE/VrqhHE282dmdal
g2gMO1o1WfN3wbzPv40jXk3/SDjHbcKLA1yKzdvsHclRZ1eIeQXZFGfvK2eM3zZprxwEI7drwQaS
hgQGnDx4M9dfKA/rJbeyOX0Dta/BtBUrUk9mXI1HtIs3hriq6IrCBQpHp47A1NqQaxaZPTGgFhQj
8rdpZ6t+WHpHhHY3XoAVyS4uKUcJG7dqnksXD4Pg8gySxLEhk1bH2OdyHr8l4xQeHO+9FSEfBPJD
Nr151dYrElOuq/1gO8E8zeUlKsv2uTbc+Xr/CO1awQeYXuT5xN82ViDKF+UUu0Hdp/2pnsfylNbm
UZ3j5gVj33419RgZk8X9zVpaQ1/yFhAc4PPxT0UsH6Za9mDUvvUNQZ/t9WuSw9ZcRpJQbntW47RO
rSUa3ICZfvexr1LjUiuWOHhU9nyB/EF2X8AQe9vLpx70graZcAPgpNOX2arPrgN30kjE+O/99dzW
M9k+ikT0y+lUwNS6OateMUbwFetuYAJ/rX3qAmV+9ty+eyotp4/ORpON36pBZ4qM1mZaXaG3bpOT
alM5O1j1nr/wMyQFNPw50FWt/WWs3LLL+8UNYkXRLpEXzdTCK/cgrtrbW4r6dCV/ETRsUb9tEzs9
cwoseEgHX4FT+SEPy95nIPUoh95zTRg1iA1kIAI/4HpBaWhMdW2UXlCWRvOlcNUu0Aez/0rPS/fd
SvcObkT5rVbvJd+SpAuKX5MaC2duba/X59HK89oDaNwto29XQjxWCzzQjAt3nzIbaFLc16/G5kmr
Lp4oJxwJVDfXY9JqlYY+InmTm1L5CHvlZayK6uLaIvoP95akIYDREapwYAnrBY5hj9JqyOlbhnEE
2dw5p3apj4bT9vwQjApdZCDGEDtujoRIoni0GvxQm9rxWSmz+MIL/WrqIbZN1rvluaMgscU1RbTE
o7qYuB3hD72MZTK8T+KqfJkctXyMorL+5/5J3/N7j5SdeBixvRuZm1oX3iAiDnoK0vlxjjTr86zS
M7Fj84gq7dd32DgiDGmUPkjcKelsscOxS3UlXFR4cK2JGTJ+Tv6+Z5xM85dlNLtT4Th98bZBDif2
XeV/nJ1Xj9zIuYZ/EQHmcEt2mMCRRhqt0g0h7a6ZQzGTv/48Nb44anZjiLEX9hrWwtWs+IU3GLRQ
dAwBFD+uleyZwr/xtR/tSntY8rz44llZ8TU2reV7Q3b2vcIB9NlE5fZHZvaZGtSd8o0Cgn4qoywZ
AZxPzXmKsIa+M/umKI8NMhFA8vJidY6cBe27Wbi9eujQ3AaMn5bJ4Gt5ae7UIK89T6WjIZYUaEDS
peF+vdyqThw564A+LZqxiYvtQFHM6oDpstHZJ+JoSwNpVXlz/MvVC9v4maCQ4iK3aZmKT/3Bih5V
2sUVb9hkVp+nYrJFAMcpvoMf18CLaKu1OUUdPrz3ldp3ybNZKMXO23C9Y9AplHrkuPugdbxNe1vV
QVVpiOuwMez0y5Sake/m6xpCxeh3LmV5R2w3DEAAWSEGiMbMXc6WnjhVnsVcyrOO8YlPF0ij1zTN
dy12r/j7ppN7P8zLeNR0VCjf/aYbGBxIGhTgCmrim2tapXS2Ns3sPSLLuPpeBosgrrz3xynEJzRj
pNUY2ohbDk2eW61UV87DOZ9Xz+cJoHhm60NfHrIqbZ6FORRe8N4zTwxB7YzqD6ARQJSX0+o4ZbtW
c1yEVQcdxO6q9JzVQvHnBvbT20Ndv3XkiVxjtHlo3alb5omKbEupIuwQZqaR0EtYumOfRcO9W2P7
UufFvHPAri9pcm4qdZgzSV7jtpYQxwiDd4uczmIej8miegeYXnshyY2vIkmSUowcAjAcm61Ra4ua
L3VShFaeLpB3zfNSpFEwl9FJcec9bbhbo9GYkb1Jrg2qFpfLNREn155eF+GIWuxBqG12QmQMbJgm
ftql1Z7eXrJXXublqQMogqQ08H1wCFfasflM6USkUxkaBqKB59GN1+6owNrr7iLTLbMQ/Z26eZjN
pARLudaxcZgWyzODRCq8I8/gusdJrbviiKcKSFanXdoP0xih3djk2fS7Vo26DfAiSx1/8sq5/L0Q
KLQHdxq6XyZWBOBZtcH5Ymm8TIdyrr30r2Qt3PWZIGZpD6KecvWo51T6jrUSD5+H1taEL6ZFb/1y
5nYKDDGvuO845eivY+8+24rjQD7VxfhlMM1lxO5lnrKzXS9lctiZvqs7S2ZpZB1E6pLjLa/PP0pM
s5Loq4kQR2i7SMBrhnRSqsv1+PYoty5hnUYuMGEKEZROL0fRhJo0gyWqMMZ8/ouuzO7XaIrq772Z
7vU+bxwpapugKAD1yJhE/vkfH6R7M5eSGKpQjXXLr5E5Olq9uicRdvODCAlAdIPRu6rop87gFbin
VeECgu5EFy89VoOpnMphN6G4NRQdR6nqIe1sr0ASip1SGGqrMEmj9awAN6Z3LPJzQytqZ5luzR1S
PRKYRFgHcuhy7pLKK5VEMaqQ/u1wam03Opl9G+1suZsf9Mcom80gGixk6nKuQgUo1O9hGge/Gx3t
POtLtnO/3hqKkiaMLGo4IHg2N1+XVh2+3Q6boes/QymF2tfHSTDP4x5349bU/RlmbIL6fM6nJVkJ
M+JYzx8R4EiDAiulh7fP0c1R2Nd0QEj9AK9dLlBsJKpQkI8JDTQ0MCNx1cBWUvf8/lEYwJM+IUjO
b0MmMY6ZPepGHRaFHR0VqAvHtq/2iKs31oZcnc+QnrxkXvId+eOgUjJIUlFpVVh6ioazhDLdlW77
WURKsdOlujFrjIQim+QYS8Ody5ESFKmrfnA5rDiMpH4WafF9nA/uzuLc/qD/H2azBaLE7V2rU6sQ
0e9/tMzR7yT6x6est0cevTWS1EQkTybKpO98+UG0QTDdHJQqzIbUPcUrYLEgM2LrmRZr5u4EljcG
o3T+Ks9LIZky9uVgtP8QIWvtJtTdYjynKQofdSOKH40ADvr2xpOhweYpf5UYIdtAdPGqje5gsZJ5
IhFhk/YDQIRZ+9j3i/0ollwL9DLFL85tzb0A4sagEvYj26Y6UsebeKWuhRO7EM9DFAOU8dTbcTQc
ks4bX97+OHmtbT4OljGRETvxtSR2OY8FWZHeLnZF5jE/z52gD6f+ypv6McOEMauN1I+X5QU1j69v
j3tj98vqGIVsCfGgxXg5rtspy5xFXR1StSq/iWVIn4HkV8edUWRyc/l5xBFAtOhYkZYjWnk5TGqv
U5FwosN0SXv9s16tdhw0Jhc9tcWqac+uGmXDp6kxEvNpwG4HASdzjPvA462ZQ+QNsuSDvqJW99CX
+uw9obQ5tp8QzE/rpzXSaZ2g7Jp0APeG8SsNTvG352VZ/FCba1w+2hRpnbMxIC8Ds9hqCGNilvzo
CaFz5Cckgx5VBAC0QIVPGgXToEY/kwnJaV91l/hfZ5yhUWjNWIsXgJjrJ90qi/G0FqbyuaBUBQ+9
y9L/eKJJMCmPMv271vRTcmghMO+JcV6fOKYS/qsUaEcRYYvzUOjcQ+Mu6nApsAJ1BrsPBguJvjw3
91TNrzfH5VDyz/+4hJNibXvM3uswMZz8iAZKfxSlqb37iDEKRW100yH/UI26HEXMM70UDxeWJoqV
s5YZRtAAHP8fRqGqzcslLdiviBODOSQpHDDBJbGszt1oJHNzQCLX3nNksW9sda498FKS4Uo2fPk5
M1stslq2epQLLWjduTuIeUIoxkQU+x7hAoQ93z5dt3YEN7BU+aa0jDTC5YidW6RjT9Ibmknv/mOh
pPjVqPta9S1aETvT+Mph255kskUJwCcUpDN1OZjjJbmh9K0Ix0lYMPusvGs+zW6TLCfSp/Y7ymhD
88VFm1KlImVr1aHrzWU+W5jefxOYS6k+aD21wtBLICk2rfYKsmFtkx9FZ9Ve4Are3iBvB904uIpn
jUHer8X0xTalH0c/9pZ7StZpLfyhrxbvMxd3vpzRoBJ6EA9xr58tamKLb7qpZZ772EYUseYSHQ6I
N6xKEDeas/iwAPX6UMFNwknKpUIx3KvOvGKRXiVZ/u6nH/8rOMhgEGzymy2NlkmQZIaV9UnT5kiR
UjnmXpb7PHTjTjBzY/MB4oD0RK2HrsoWS1QnSWf3qFuFaLnNj0U3AhjpDCw4llU9r0WcPr9768l+
PbpSXL1UfDZn14n1hN7hLEIrq/LfOEnZg9/ETRv7sZIqe+5+N+4jPk2CRgDeyw7i5d5LhdvbTcpo
qrp2gcamD5wEy6+3v+k6zgAdi5AmmktoQgA5uxzFo9DS5oTS4Uyz5jObtP6aDwIjp97O/cmI16c2
8Yp/3x70xhmWeTYSVvT3KI5sHkhjQoo3TRkUyXDdH9Vi4Ay4/5jltB7+h5HYhsQzbBIE0S8/r/LE
HNW47IVxv0TZvZK1wvqYlnAnjmbK07Kz+W+tmcRJcbvTWb4mPdZulqm6IsJVnaKjAT/io+ate9zR
W2tGA0qKeBBAsUUuP8qTvm1W2bShJ9TV+tuKNAM/ui6FSJw1bu2FqICYCM0RgZk7Yel15CY18NBO
AfZOSrRt2OTaChl9ctpw1MfqZ877jAaekmH45ytxreV+UnV99CCyLF99I3aU1k9zI7F3fsatDYRU
KhHBK+J5q5Td6lqdjF3RhpZWm6emNetP0WSKj9aatvdv76BbS0qDRVoay/dty3zpU3BoIMTbUOTe
GJ1jK9Ht0xyVoj6+PdCt2wwOp0QmwLO8Ui9qBw3ckWWxqmgQP8SYwOZBLEbx4OnL+hVZzGgHUnVj
QADVtGfl6ZcN/cttZCvrCrO0E2HmjOgzGulvL6lyLADz1G9y+73sSsCzZNCU5LnKeAQ2F40VxROQ
C96FWjHEpyQXwzHtOvfTYM57QeONJZPvgdQTkpfaFYQrg5+jT1wv+SQ8H+x94c/VaL5/vQxYXlJz
g40BzfZy+soi1Sb6irw+vOIv1DpWOkC4Cn6wptn+q1GnPfbhdU+FGfz/Abfd5xVMhFe1tgh7/IOI
RZJPdVG8rHP1cUmrp3HN/iM8a6cDfWsqSWXIZOg6EIRvPnLAsVgw0XzkqmhtsOCKWAZeYmnvL4Fw
mXBjgrmSDOMtQgIjk7TqyX/C1qubIGowdI6EVgXTIvbqvDeuT4ZCkh7oM/ZZW96JgjFpG81lGw6N
QS/dVacl9KI8vS8xT3lYMr0/lipupm8f71ujknlSqwA+g8TWNpTEaCdCebILq8WJ74a8006xOfWn
QTeH0Bw7cWdP5V7EcntQOjj0/aRp3ealmMocnnERtWFFh+O+Fevo6wPaYYPStIe04t0t6t3O0bUe
BvOKhBiAGm5NqiSb511bjAx0Zd2F4ypEe4qUvLmnt9p9isp1qIExdNWjZRfVoVUN5CUn185DI8Gd
kLIGqvVvz/uNpwLwBKZK0oYAOwe5w/9I67JY0UqebH5MZQPUEPOhh0kWxLDJd264G5ONUBNqByhK
AmDbvo3RuBao+2pdOHVT8Ss11PgnLM3mAUXh7NkzlJYgpI7Pb3/ejQNK34wOKwZEnJ0tad0UI5GG
WfehYq75BwR6nIdMT6qdUV7z7MtEiDICtE9ZsQHZuP023Zvg6JrMoi2a9ohleIGVkjR5sSAlQ9PO
gOsV66FAqeeBBuVyQAZ4OehoR5/6cnBVv6gwy3370zcrC9gCaKVsMMtWNuXMTYm+W+3JzrCuwBGS
yooRNdU9qobJozWtw85Qm1mWQ0FjJFuXIgT8bTNU2qTe5LZ4gtRJo/honsc+//Q79aFfR0FmksYG
dy3p++ZBLlC4MJwZAS4Vm4AgsdT2RCtk2Yn4t0gGhiEwZdPQ/pRs5au2UFTnfZum66PRUQUOC69J
2vPULog0u7QJEl/Xuq6+a8wKjycbJvOvVOnsEZw8Bsc+Sl3qP3aBbvWnykjWpPT7tLd/5NbYG0fD
rJwQMrdWH3M8YdtjF6vOO1Hn8vfzBVKFCo6i1EW/PNH0U12tWazlEQcnKv8AhmN+wwAqqzSKnY3/
isr/Y+PLwTjTQPd4ltj5WwKERyXUVPvMeGxsrcZGTHXbYgyXeKrZB/T57cfS7IrsLqNopvuFRn34
BFtIFYGmZzU+0HVm/dPxGPV/TWVjpx9jNR/zgymqRH8wlXg9e8uCG2auKcPXXp9ETtpV2K3ul33j
Gscu7dv866itijiY1tBrJyPJXZuxl6ze+dirA0U2TUDNaaKOAIlg81o0kU2JGeZKOI5uezCGofd7
Z/7RrfpwfOfRJX2gqIfNDRUcWh6bJSx7C3RMqXchpSPBC6z+NEVLqyhWDm8P5LAXNstny7eeFwlH
eeLPy71iD1aaNUVuPhoe1s7+AGv2sCpqHBR6ZH0ajbT8u7badwLA5aYB+C0NhBAw46xtRp2GdHSU
RjceycA02wcn7pwxK+SsmF229+xc303yyoDrAS4XFV5bTsEfD5xldJ2XZ6uJtp1icCsn6wF3vPZ9
tRY+ifvf5gXg3JEJbT/JKi0dS1MHXaSsqu7NMYlfjMJ0n6xUW+9QBpjeR2h9HU8SFnQAIbI1tgmX
Ukw/kUqrLdDTke0DW6ofUMbN7o0hBm9Qtd3L2xtlE1y/jocSIe1rKNas3ybQjbBUr5EMsR75RcmP
NlqnU0O76r6OAB/Xyap9oD+/nroB8t/bI2/Dpf8ODUEXORjJBNmiRLoaQW/FgV4olBSheBsZ5R7f
nq6qx/spTcqw1az00JCSnfPIqyDAeoY/Lsz72z/k6vizxAiqcNWRfCJMs9m1fZUXeUsN8THKC/tE
4WEOosSOD0pT77WI5WxeHkuGglzjyY4ntdXN+R87T63xr7UeWyI2vyxq9ZCWdXUop1q909vhcRgY
eOlLiIFJvSchfWOtaX++ilyS04PiujwxJYpxhdXrUFTr1Q5Eqo9njhATa2U4vaxNcoRG4wR6Piw7
994WnS3X+mLozTYbmrZD5i+xH1shsNzSluTo5Kr10dQb57SKjCln2R9w0xuCTgzx2YzfCbR6/Qnc
8ZAHAXZBHdkss9kNSd64mf2ICYx9Epo2BEkn9gRDbuxqml/S6VM2EqkXbQ5wREBfW1WjPgrNnp3T
2EYUGXoBQ/I4pola+w7MwsbXu1T7aHZinA9jT+csaD2n7IPVhgO1k8teLzt6KfREYIKSzaL9frns
hd7V4NENnGGS5nHlaZ0fjM55In5G0sOxPmTd6u7EWtd3M4UI9rmcZ4AX2+cHjPXSgX9kEkqkjRU1
0Xw4jnsWrteniStS6i4Bt6RHsa1Lr3khaO1FxuMyWFMwNMN434HlPWDPHJ9qANFBpK3Nr7l2Kcgn
o3n/9r1x4yPl+yrxTK+8uU3YKpaV0lWKZF6t1ZbfNV4aOgAado7OzVFohHPvkEKjuXa5epVmlW2h
TOYjcbf6wKznX7I4d3Zkgl5xPZc3Ew83aat85yhRbyuLDUID2lg1zqNae8X4KFIk9FO/FMDaoGs2
XfVBV5rOehqypY+fcJr3Zt9Mqvhfd3Wy6LlrmkHl5spMfJt8p6v7NQlMda7/rRYYqXcK5FfV8ss2
cr4kYICXYLSq9HuKrdV6EpYlwJAqeak6z0IruslPFwpPgRuL7G/VSEb93nSGPkoDpbbnPXbejRnm
RgZdZf83PdjcTVYCvG6OMxOrR7f6gHuz6o/CyX+8vVuuIzJeMDo2NFIQPeAgXq4jpVSzSUzWsYqj
+aVEN/Mldvv05IzCONJ4Hk+tUo6Htwe9cfShyUl8KZkV1/tmUFOPnU5fodU3Wt/cYfWgwHM0jDvi
ChOKmZceWw+lpqQX+fz+K0Dqu+GVTX9UUh0uv1cvsIYvYsiAXeWNhwSk+CEfyuJ/GgXsJ9RVivvb
i0bt2adg0R18A5biSGfKfLBre69EvWWR8naQGMDPk0Ijkmm2yRDgniv4q8AAyxwvPcfY5PrWpNXn
Zm67k7Cz/Meaq8bzPKnpi8fS/uKtSw5j242/UjLZnX7cja0kU2Vq8xTnqStvLh7Yo0medwqcViCr
D3RFnrpcHCc3LaDFRPMHDwOk09sb6TpGop6Flx4vG+TBKx0sJI0ayxkd7C0qJXrqB3Tx08ns7ipz
3nOpuj6OrCbpkTRyR6BqC6FPBysWxILKYwHiwfaXwWn0Q+nYmb4T2l9/E8tpg4eB2sQDuQ0INEwi
aY51yqPSzvOPklw/9x3R6n9FGHDt3OLXB1FuHR4K2bmikLQ5iPTo1MpbXcZCh8oJ1GI0K7/M3Voc
AEIlna+abdoFo+ktRtB2mW7uND2uZxXxN0ofpBZ4JIECujyOXr2uXaxVcYgShes3VNQP8/xOwRCO
CYMYsI2gPkAy3aqSJmnZ92Y8xaHTNbZfmg6Si32yBtWQ2Dvfc2vxAF+8ghO5vLe0FE1jzWocQMO6
LvW7VluKk+hL66FOYm3nuN0cCqI/0ZONBOJWLMSAwEhK1MehNlSf2tRs7igl/7U6hdgppN5aI6Qk
IR0whzCCN5uk8fosiTsvDvtOVZ56dSx/aYm5Z5N9fXvw1v1XthlG01VJc4jSOUfUvwyd0pUM9KH6
3vad+N14Vvdh7uL+WaxWvLNc15/GSBjQAryWfDRv0wUrl7rFWiMFruiCZYIxxH+FZef8fvuaujEM
lEuOFxE+H7ntgM3wHHi5+yZEs5W+RmGmHwae5PP7RwEtyHvAOSLO3zxtCSFOFgnQMVEx9EEDFDMo
Sm2PRHG17WStiEIl/CuuDGCblydWEbUk9ChdqOdjFBQ2b2esFfnBmt6LXJYiOKiSo0sDtxO+6vZy
AAfXNjmAvMd+7PsXY7Wan2NjvBPY8ToK4To6U1RtUM7aPFvkvuNCxu89ogA7vVRrbZ/W1O53Itmr
LcC3gMxChlLazVMqvZy2joCGe8jlW2atPoxNEh+81dnzm7teHBJp6k78i97WlSVepePxiSSpR2Gc
Gv0xXe387JWeMR30xtzLc24NRueMXg7qChLCfPlJtqloU2dEHj6pa2LfV64+U0mtyiXydZi539/e
3fIluMgEdKxf5StBUYj3Yvv+Nsra1AtghkfLFLZvF13u11ZyVObye7JU0+H9o2F1QAbFmaXbujlL
86jgSBav0SNIFv3n3MyF7+WNct+T2cW+FVvvbF+zCyW3nto29Q9aGttERx0G1VOAcIYGiKaDKNr+
OFjV0p0cpW+qM/Gk9t48kToAYQZALVgIVNM3T29axFaPvE8dptNo/RvlifKMmXT88vZEXu97eabg
LXPPQoZ6rUv8UQ4tYNviyQjOoIwM/YvXROIb9CJx97+MQmjGTSHpFJtvqSAhoc4JxAB7sPqIYAUF
OjHVO1H91RNFfZjFkfUT8hYip8sNL4qyqCa7H0KvWp2PuZqK46jb7oORDVOQ29NyLBrtnQBLNgZZ
IM1xohcUJWA+XA5amC1GQcM8hAkSRSetzrOD2g6lz6bvdza9fMgvj9jlUJvvGyxaXi094VAv3fXF
sDMT7XSJ/taM9JAWc/6MMmtxnyv5dHx7/a4zGQ6Z7OlIXUGQndu28DrMVqUu+hDOY5fcI/gqdXqL
+jC4eRxMkTMEY7f6dRc5ZwzfRg3jD4XwFO8RGmSF+17zHTnrr90s4hANOsPWQ4JJaNZ2HqZQcyfr
HuymgvmGWx3noip34v0buwqcHxBk2c+VnfHLBU4bRRi9mczh2GXFGa6k7Rd4hPva3Ba+BRv7OIrE
2DkwNwdF2EUy1dF22VIL6C1MhaKsc7jWdfUQAxM75Y05hhT6xbOzlu3vzM32+jDySzb7i+ibBhDL
LKXWN6eURAY98DofQyz8yuxjJirL7+vp3yhF3WuNqyUoYnvBIQPd9/NoOf1ejHn9YpErIjFD0kil
m7r65VRbdTp2TR9P4WhFw2l2lvQgxpgsZ4j3rJOvC66cfDzbyGwQz+G22Iw1etQW5sWYwmSOu8qv
4tax/Bh5rk9aLtVtjGyOflV85eoPmp4gbNmb5QLLUlBhitos3lMNuvXxsqMgJZeoKG2FeZuBJjeS
I1OolJPqO0h4Bf2knD21bM87p1mGzZuFJpKn4UZFib+2Wrx2O6mNPaRziCLjbNEhafDQ+KEXrgXZ
tsnm7w4TDl8i7V3hj0j/+1Yi9ryeXs3Grn8FG43nW7oQyqfpj6cHUz63LkcOlj52YOhyzxuOjZ14
T5ZeWmEaaz8bQ59HP63n9HuWi/tEdb/YCI5JQ+/u5OkYxKA/1jfnVJTjXqh24zDAeGEZ0CzmLGyT
0mGBj2/l6szDOOjWg0WZ2AoE9XDHL6xl1f3Uar8geq0nOFage+1Tn4+XHYDsrR/Bm0mAIwUIqNtc
TlFqOTVq0/0cch+288F2e9J/W0T3WkYrxvXyIRCxioZVW/yc3F43d14ceQi2SyTlqLnzAQNRSL4c
v+rdVqgF11A6NHQxi/mD7sD/LolW70Qjdr72xvvGPpCOiiinS9z75Whl04GHyLIlbMuku1dF1JC7
CKgZvrnEH1y1bPyoBCfVEPvtpU2v1qSbT0XlAc6iQ6pOJLtJNaM0S6I2qZaQumh56tAroKviLv6c
Kc2zEjVzYPRW7QZCmEgvx1Vbv3hqp+SnzBs6/VCbkFSMderOcTFMR721f1X1WgcIv+9FHNchGx1X
ieUh0nllyl9OE/Ypnb4sHSg81uY0IKmB66Np7lwSN7YesrfyPuJ80pjfxDVGM2pNneAovNRV8kHR
dYAaVawd5mo1j8OUL8e+tsRnbHnb34WTDt927qgbW4+6ENohmLxBadqGv6VjLF7DmwN4ZJjP6+TG
R11NFIQjXOvY1tHwYsRe/iXmSg1cC2ieGyuNnxSpiZG14hycxTH8Jba0IMu7+ehSVN05HHLzb3cM
nQ8E3nQyA2qOl+vQpXGOwPKK53JuSwuDZX2ZPTR6/MRoW1qRetR9L4o9f5IttkyGPvJOkrpKQGwo
Q14O24q+6sdxWcJJ8ZrAGlpk6ZNp/sjv/MzedQ99U+PkU0fewXQ6NSgadfwiGmt+GKkzgjh39rQv
bpxbKeaDGQD7EkTfJi7tplxZojRZQ5oVtITVaSQD9JQB6YY+m/OzaJ0Obx8aJJOr5H+9vVFurQIF
Ffo6iFBfU94okQ6tji5L2Kna+O9iDHPgGMT7HUBcvym85Kkocm+nWnBzEUBmo4pBLQxKweZ0oLNW
YISdL6HrDGq4uBpHfeiEqp7zSldTX7N4PXwdWezkxLWZ/KXA4azucxT0rINV523nk3S5X+tken8i
zokFmCF/HKi4rbY5mnmRg0DFEoJlRbQjy6Cs+1ri0OdY2/hpNua+899eg1s3Ep0FQjYwEXg/b+5O
I6rUSrH6JVw718C7sbA/r8Na7tQ5b4Vs0p5NXs6yPbUN+nsp1lpFYglrnQr8IcKp4qgtMbG4MtVd
du85Qv9Uicb8jw1m4D8KQmfxqYVqBP5j0LU98embmwCwrM1LBTEXVZvLkzhb5ggYql3D1sjs+Zg2
GMb4zdTF2CijunRSc1bYTb38bxRR8R/A3UH9OTlz+WQPbYwkoJnHv6fUaZe9mboRSxLHQ4QiP+I/
t5jt3psMJUr6NYwmw/xaoy+hAquy1uOIv998sLSlDL3BQ6cE/affyMWfV1S47lMvpuQ1wF38tiIl
4KMC5vgdggI7KdVr3+Ly6oRAhaYMXk5I1RPfXM5cq86Fp1WlGurUWYeHwYuUl5H6X3xnCpNaDj36
/EPFPar5qeKlL9ZcVf/UhWI9Cdttntt+mb4UfevNR0lR5p/veojzrYYFiqLqEiIzRMNOdHK9yS9/
s/zzP8LVGaFx9I8TfvOC4ktXeEaACKJ3//ZRul45RnEIt+i73uh/Ll0scaSRGhrgLLIw53mcjm6F
08JHdW2MbKdkcp3Y87gjBCCRusAZ0YC6/CoYel4WO+xhZXXAUhp9azQ8m+n4YK1ufur79mnsu+lZ
cTD482cqihKHrkwv6PyDzSuNOdqDoMshLzYHMTQ5CTU2aHzcKpvNMZvFmkW6sYaAQabaH6sKm2uQ
MMLHUC15VJx6dILWqHL1AEwkHb5oZtL8ensZrpMT+SNoPwMWl1CzbfG0nW1ubDQZwrpBj9SfMjSC
/dgoT3lizZQ2TWUMFUsvyNHcOcDjrb1H2Mo9OolU5EaoPTCVpfhrXtLmkMy7gshXm5Gfp5PByquH
K/H15/+xGZMMfc9o7NWw4NyWvpFkheUj9mLMh7cn4uptlwO9ipJBP6Rivdkfrqrka1qPzANixAQa
5d/xPH9TWuVfYdUHgM0nW90zHL+GfdHEYljqagD8iMc3AYUdFXPswIUOFw2YetAPyvCXJU2+D8sY
CSWI5qH9SMyrlIDeMiPz19KwS3+Be6nufP/1o8Nvwb6Pyig4CJAYMv74Y6YXI6lo0ixq2Jq9Jz4q
CQHUg8Yr+kFkVeydEIFOssNgm3N0BEPWWPjfge8hFBzAHTpGZO5ExjeWnoiYXIWGn+zzbOK/uB70
BqaIFnZGLx4jTx0+Zdbi7QBKrx83vhsTNXQEcLUg9dx8tzZ0w1wTh4bLNNn/2H0FvD6plLE5VHls
YQOfLCJ9UPPK0A6CrDwKVqMbfia9t3j+PCw0ODAY15vMTzuoSntshlcuzsUtQS2U+g3kSrIgNsnm
91EDU4gCxvwpK7XCOjaTtijPOlpbkXno3amqfE0f5+W54n9DVNDDOic9RQ6h6GMNtjg/qo6yiGMB
tB8Sfp6r7Z1IKlV8G0S8zIeyKYvpa2pk5nTSrUlRXorIHcW/7lKv3ZMXpY7V+5meivpvYWS0inxk
aSyrO8Q9thcrNLrJqA5x1U1ZYC9rPv+2wVfEH0TLjRVWfV7uWb9eX+W8+JSOCIWlRSKH9XKnpo09
62KO0yc3X3QghEj+/GPmtvFjXrMJfOaoC803O8sD8WwqmfF9yRYY7q0RZ+VB77WkfIEaI4zz2zeI
XIjLhZIlNtCTsunFdpIv3h8HCEZllLVpkTy1TjJ97Ky+/0mXgbOs2crkfUycWTUCBe2APQvOq6uL
+hbiLCRMQCtBamx2iLpQW4orPXkaEnjMd2JqYvdcIMNWH21TFCAZvf4JClUs/DlBS/W9QTGFVMDY
/JueBCTOzTOGgRKBk20nT6LwJuFHazp+0Z16jxtwPb3sfsJhHnF6sFRPL6fXqXlmZkutnipsMDBL
Gryp/aTmSLf+vbhJ9Z+ITOUXQOo82fm+q0iFJ5pWAOwebgdQhPKe+mNdpbCPXqdIrDSYaty3iqec
a+wczqZVKztB0dWV9xoNUOmHOAoubKta5I1T6dJkqZ8WYS93uuKt5wR98J2r/noUCwdohHUBhdJI
2laflaTQazF09ZPaFhZ8otk51AZu2G8fh6u6BqxG+Q3IZHAsrupM/bhGXq739dNgevUZFcXhPLmV
+cUZR++oawph99sDXoVTkkZJIUdDcQ5E7xZDhBd3PRTGIJ6I9XU1qMhSi4NrgKk8LVZqRx8JRNP6
cwztcD6iYeRMPzuvTdo9ItX1frGo80oOPrwwib293C/j6hkCib3micpufacKfYlOMKobzR8cbZcm
cGOaZedEympAL8Se+nI0S68myrSJeFLYUseqLdu7yl28uzE29MzXQJrueQvc+D7JbaZiRvESGI78
RX+chyyvzQWoq3iK58w+N2UGMN7LnO675Sjzf95e0xtblXhEwr9AxQCU3Iw1uLOaLqoqnrTUEH1g
GrEtDqo+UKl/e6Bb00hnGFi67LJfCQpl2oLAnq2LJ6tJ1cBwkjqkNCU+6ENPZyCf5mVnwJuziJTq
f/UgKEBezqLaja6bLpN4qicSdrDF6gPaleuD7RJqvv1tN4eSJq7yYiSI3rwPTkHotFpCPE2RZ5fB
uqhGc2gtL/Zwd3Sm72+PRtGcn37xEIJPJIzENxbJKLoumwOgR3UxVSK1nxBETp3YCwQ2wx/RwS1D
E+XTg4HQ8zcXJ2BFnX5lkOiP5epVeIFT1l+IMgN3zccP8wDQwXeiavxtrsL+d1qqYJlzJ0jiQrtP
oGz5lSGmLig0k8RAT3Nfb2rNN4YiOYuyQBO0r7z0W6ItoegN54M32BpJPlb0dZUhuZ97xRMl7flx
7kz3Y5sm7ZFod3xeIfKNTU9XV4mK5WnJB3FUE9tF38pB8W9dkm/poomazlk3HOM4SQNzGA78X40n
fVB+lF32wY6q+a5RkWib0mgo/FQ4ZeI7cdc+ASTX4kNmuOXnyrDaR0RPcgw0IvVcWe3CTaFGPpKZ
H6vILY78qvnJneLu1Az50gzJPc3LOf6WUcV/QQZw/q2JMsoPzeLlYSeVfIImmbr/Y+9LtiPHsSx/
JU/sGcV56FOZC5I2yjX5IJd8g+MjCYAkZpLA1/e1yKiqjKpFd+97o+Muk5lJRhB47747lA8VZPn0
fUXAvLnKMuDDQpLo2nwq9IoqHnxAXJ7bdO7jtqzJ2k5iSuW58ZX4pvdtHFsdy2FvhVOEH/1cAqJu
xzmdcEXCgsoOn3e+qHvIvJPQXOkQVcuLALfse51vjJ7rfb25K9h53fR4b3E0+49lDKn7WUQhJ58h
8qOm7ByDs0TRxS6x27mouPy17gWouvW4j/kRLma7ONnk5mgWUz7SYwC7H7UbtEjoiHFr6QOJkBzQ
Z95s9AivMRUOUMrudxEkQl9Tp2XaxgLl3hp0ORzHZEv3zlYWHsmb9XvaxyyuRVdo0HTbBp7N9mDj
zSCBRq6TOtvJjMvd3ujEngtL071HhzAvHzeoBe0J8+MV3oVkAhIOt4oSBQJSL+J3YHAVyWla2CzX
VjKZQmZRR4P5bCemo48Z4dsvm+us+LRgOzJzl2PixrtExKY5jg2v1hMo96is13SCsNRntVEA23DG
HpFcsC6HZOMCRmSbq9/SfIYHA5hKSE/VspSia4CA8cNaqOa9XFTMOwTtkbmNDKGizZthm05y49J9
yiHEDm90NJ6+V5MTX9Z1RM2hFPWsX6QxZVuJQs7PxFQzZDmUVRColKMGmJZ7hgaggJfLoFvGHUs7
l8AFCR2hmaYvmRwX1WI2sGauXTdMFGBpztwHGCjV+dXxYXrZ9mkAnRcCL/MkwdrLJhApktTibW7O
WZmZPSSxcJ0j18GQ2t8XRlbl7Q4itb3aYnbmPuQCiKhBAGrokOS5bUd4DvvpgTAyuk9RLeJfKNP1
2I8FujbcQANfDnWiPEfYRbzq5z3z2n4wjZX25q45xdu9aqjK2pGQfG1ndDPhWgkWyy6IAsB3qeqb
k9biXGNIC0eflV/qsGMh1XC6KSUQxZABfrZIQ77jcP+qn8W2Z6OHgGGYqh4F2Sp+5KCtNJ9GZuXY
q1DKsots7GNA6c7Bkw+R1FAwD8N88ryotx8kmcX0gEA81yAhJB3UcduS6UOakxoHPHSyDCNiNjL2
MoAYPR9zlq9rqxKbsI7AUuHz6Ael26Kio3tMoXZY2tjzzd3BIG7hpwi1dtSjQyg8NNMur55LD+O0
Du6OedXGlc3VweO62bYJWrNrzqvZ9VM6S3E7tTgK72ISw2Eq8zWckKo6ze8IHMialrAsVReni3S7
9zSFg4Mr5hgQPdyrIHVZmCZQUN6QDBpknD4VJRZFR8k8hGvItzE5xbGX8wWI+047FwA9tCV01C/w
BATiUEYjZN3RFOfuKRVbFkOfvqVN15jGzO9geJBF70WcUv2MX8REr9sK9fp9lZB9PCxY4OW5klMW
emApNu1xqeusDZqHz8UA4z2ByzvmI3YLQN9dZXJfdBVszzfcA4SkRbfA27ro5zmBfzUW/eaQBcp8
fZJ+t1MfxUrSJ1Im0YJNlDnf1mCzbyeVQ27WajShtl2sCerJJznUUckO2792UQZ7ncGLibO/mQ5e
loQV8x2u3T6dg56BAG+NnF+GHaUsbiqFxcql1i+OIVOqFzEynFsw6c0XBbOg16GuSHyoLNyQ4IwI
4f2dxEBmbcchxZ5PdxD9YC8nx/mEzFEYwqEHMpCciwUaJcTFlf4C+zhEiLtECIQ0CEHjFkGU2Vus
dG46VUAueY7Nvuf9hm0yfi+IxLyC78KPLZ0wuGnrBXaY7T7TKRx2X+rimdfWs4vhzkKp5NYo2zFb
9RGc6/KRubEr7drwbyx3ubmXUVMZWAtMRLVw16vtschE9k5oSCNCy/ziZVvvi4Pp6k5CdDRyzsO3
BPF58ljupHpbRSFMX8cDwN40Vm5vlc3JAmuqqEpP8IkY0zZRyLTEdQslbU265+/DEpb5WOA3/BCg
7jdvMiQwM4C4CiKWDlvHJI4x9DufaRxmgR0ohOVpsEj5AEoHEU+PKaUZTmCHcRA3NurlgeFTuN1B
fPBttEvddAhNwpjfr3Z/02DK7EdEzCrarSIJazcuW5N+gFDBzc8rXL2kBsd0prxbBHVRP0AdXb+D
QD17DVuRw7VeVf5hhtUnCJpTlq0vyDbZzdWGlbtXW/oxb8PgInMBJapaWprsYHfouhjNASxePp1g
i8RoH6SCxgPjRxcuZEKq9Ktf4kofDUartIMLlQv3W74ioDOuja77LR8a/1BksvlU5WzRZyKT1HzY
gWCWXSoLopHUSPXcSUFg4wIqa70+I3SFTUce1SG6w2GiXuEGnSZ9IzidjiVAku+AkdjYG3zYGGcX
8FI88yEo8ZAypJ6+of1DiZDZKtsO5Sojd59uU7qchppi2woGuQeHvRATx5aUieEeLIYZeRK4O6sz
dJDx1Il9yNMjHNlQCmLasYZDQKVymy5jptXVsyzG1uxZHk65TIfpMc0snCvXZVjNpTHaJ9cmjBVi
mpYEzHOPpY+pgldIKx3jYin7OOFyPU02oHxRLB1e9hrL4orVD0pdPAJZO7Aqm/wdG8yqj3sCKWjr
uBj5e5Jl9N7OVSK7kqwM2wbJ/HRXI71Z4MPZFIEM+jZ3w6mXjX06C4K/tq6Wp43C4xVxfSGdT3mC
Iuw4uEa4q1Sobg/TMKroA3LNsrrPjRkj3sKMYkWhh2iWhoRuQ6Kn/zo0hjW0tVOETKZo5UJ1bFLw
0YAGXKhjpCVGqroOLOkqq4atR25lFL3kgQzfBmbT9EM0Kv05IQm8/Pu48Ls5l5BtNHfFSIW/0o0m
rzrKwfsiDmhd25iS7EcU4dI/NnOOgBi9LPq9TUXTXIZmpEuLAs/IA+j55XKEOeoI57ismBocXNK9
FMD9rgkjJbtAmm+h18Mnwk/7hJUPA8FNb/20FPP3ZIuXot+Z3fOzcCH6FKMAq1osXUSKupDUS7eX
LIvuoz2e6TFTwl5FxiZynOIo8wiCGIsFWvtosUh40dgGppAjZmko4n0+jNiOmyvsUSR2ezK75VJi
3ds2JBrBoXPG56co9WWNAgzl7/2WJSrrJ3R7vi35NhT4KvYSzFKLEYs3Y1NdByD1eRtFU/oBWQAZ
O+eSI/I38th97mTwZdPmEg6NuE1QCJ9wpRzpAeusyZ2YSe7vbDCIhtrrDO4SpFA71lkVKJYMvA+x
E5ldzVfE+0lxQcFhRcdyQpB8Qez2k4e02k5JyMfhSDBUD22521IfuZppdtjg/zs+415g60m5EQMg
joSjGs3YHMS7JRn26TTfXGxaTgs4TXXwI12fM5pw9o3Aacr1iYnYuHezVOpJDFx98SPL4RFYUiIV
NoLM1ncCtNihBYgaOdajl2TkCD3drTkUJsQjznG/0gceNw7j5w2z0atP0XSdgIU05LFBQZUdmz1u
hp4vyJDcW1DHiL7faSZQe4FHwg6xh/D6bMWsSrA4YEqY9UVKw3i/CqNUz2Zbha5kYE12+PZsHm6R
adkJJRwEwKgZa3qFyIC9iDK1mNyyKuQfcq625b5km9oPKUOJ8gqxu8o9ZgNR2fxkmKTZ+4yOBcTA
m5soCFXxPEADDp5ltOsWDArpMH2cG4Og9pKu/DuYgUE9/9Gj/9v3/X8NP8XTP5tx849/x/+/C+k1
kqzsf/vvP+7pdy2M+GX//fa0//yxvz7pH4/y5/LB6p8/7f1X+d9/8i9PxOv/+f79V/v1L/85LDge
/bP7qf37n8ZN9o83wW96+8n/2wf/9vOPV/no5c+///ZduMXeXm2gYvntz4cuP/7+G2YP/wJX3F7/
zwcfvs543gMdfmqKGek/X+w/n/Hzq7F4cv77Da5E9QjX05tGCkjJ9vP2SIoHMKEF7wcOSQ0auPS3
vy1C2xFPyn6Hwh7KN8hCEIqDiOLf/maEuz2U/46DGIpYQC5Qp0Ail/72H3/5X67Rf12zvy1ufhKw
tDN//w2w+l+AFWDf0LTmmFX9oegHAft/ADkmzZkj7bQyKveTj2+UgCwVyDoPU+zrB1kNC23h4M8x
DECja/vMTtpc2LDXvEOHCFO3HQzLjxUUZqaX2Hy2xwbyFZh1FjAPBsXeqbi+oiFa4EucAxCfBJ6B
oxh3rQxjq+YY46XbGJidK5+zAvouJsp7dH5b3HkEe4lW09ihwLeRT1pR4pPq1p1VrN2jRCztTTW2
t2aC21TrsHvd58UYfQkRBY9IOZzPLRw+/X0Ood8XzjCY6rI59Wu3lDMgVDHnZGvzDcUCyLFDJc95
ZG8GOnybQ4dxOgNMs7FG9x6blmpHht0NNlCjyo7ZCu3zAbkT6JMjxdHt5ks+vTYVTx/yMRfJwQ7T
8KiDbb6OgLdeEYFY/5AkbXRnPNyS2xHVM4fk1iXlK0nxlp+RGmuLFsMzkF18OjXzdVv5tLaLQN53
7+AeXV/yafECsjFWwmRIhi098Co0pqtkVYcDTmGCfJzCgSQlTJZ8KMSIOqtgGvqOktQ7rmE04WSh
xoXrpIgyj8aQeLqkzNW2lSXSNABq7hayhG1/hX6+dkcFmddm2nVfCLhXbM2PWxON89mQESwhoKgs
Oyhq1DftF4BmQdXV97FcyNjFqc9ftrmwbzG1UXFAd25PsMqVqhvlUn83RAjEBG8UFFAdOJwlYnSo
ebvU6O7auh70HSuKCLqB0vniqAHw+Y7nNxfa2JewtMItkFUd1GcjOxWmBPFZYxqBjTiKfoxrRHFq
bZTeJcSM7yNLzS8waD9ZOiCZcjTg5XWTraVsJ1bTD24TC8UHxNURDMQd8zU0qUhWC2n2ORU7It15
HoPNXvmieO+QBAlbYQYnho7C112264RhZUtSEE1bu8/7674AHe52hON8Ty1sd7o6s6AdhLIIz2oq
C/xuSULnI6I/6gXmdWvgHUi2+ueYzuQ7gRveI6RcyTd0BihyzSD2Dai/WmCIv5KC4yvCS5FWkSpw
/eNUn0gMvAN2Dk0mWgfK6dc8KuTjmhWAfmCSuIeWr6K2kNqQomnrUYnQjill4pqCwWJaGmM2hTLE
wOo3JhtgBJxVSXid+EC+o97LKyD0IoWxYu0G9BtulubDMqT52FekoShrbcqf0GWm78GO5++SKFjS
jxpmbkqtaTgOtNzn1qysfmXg+j3b0javoqqmpV1lUtGLmFAeX8Ztmh8V8BwOTlJKctxyFZNdY+vh
Z2o82v5CI/UWD24hBWex9jOqL2T4guOwT58Q8j5CipCOwX1iYhreHLtdn2ZiNG+9hctfX/oNW99O
pxRgTbmLCfTTGj6ueTKoe7g0zJ/iFO92IBXzL8Fv2fi4zgZehKA1Ov5e7zlierI4KjkIdQEErHRU
2+k2VrGHQQN7OBQM+FHnlMgRhxpNM24ohQSKdqE5EM8GwIRpucMYto0aBwgd/Id57uXKxvhIlwEB
gwMm7vjrGhqJPgI8pfD3rvTeRABKUWmXDW+TUEvS1zoj5dFX0foWxZV4m3OVunbbImCGaIVRWVuU
Kpiuu9ozfB0scIfKlI+TWbZvprb6Tu4D/N+HpkBJCmgYRv4G8aTvsWD35ADMb2raIc/H7UAxTJx6
CjPjuJe44ZY2y4LdOpK7DJA60jy3Q1VJOT6SMR4vmjt4NKMEHN7f5Aa2RWftjkuqsCerHJeg9lM0
t/OgzHxPQrmIOztPbG4VlATukOMMci0PBaComsy2OZRkXr7QWmFROLSloLmAsfrekIgEmPOXYwnF
CaZoWNY7fYP9N3VQ+C9x3cOOi36ESRp6jkAycSUzSuwDH+qCdQMMWVBgyxCDbAujcN1ifFDUrY1m
O+AmnQBtTIOgSA9n6fxCzUiWvrKwHmgVvvgu3mP5klLRRJ12HItvpfEydpBVFW+jHaH2mgShvS5Z
GA8qkfAkSjDM+bE3NFYtznr2VhcEnKBLvpli215IOeOGviGkyY/NzsuDC+E2k0hCdSkMn9cToSn/
xfZ0eij2sviURjS8TS7V38cIe2EHfKX8kcBJDPi/iOOXXbDGt5nR4lcOe+nTHipxNyUhfKFJ6kDN
uM0gRiLAdZaKadErNQEiAFMjee9tSD6XBRvGdq4ER8QAnv1KVAaeGWCZ8J7TKPzikV1hmYNtoINu
354AbAe4Pq1VA+Op+capvfm1tKtO1djGahQYqYxrcilchTUDbjy4SKBcaIpublsz3Chr+ZEPQKDh
246s9nYiuVVAJAfp+nzX2wyRDY/vx0mN380e8brdlczyDmm2vn4esgD/UEPBLnow1sqhi4Z68xzS
hGXGxC/nK82+8ia2I54YbOLutnSY96cQ5mIHwFMCEwcbOFn5O1gG3mJ/sYGS5WM5Ucv7rWYwC6h4
tRP47EY63toGWYbJxUfFFD9rr2q0tbme5h6DcxhAgFIi72FBUU93ix1L5N6h8f1e1XCs/oHQjAGe
1ROZIrRdcI5Han3jaO9h7ZrdnulDN0G0+A2G3WzrstjPgIzBBiS2V0i3JX3YQaC5GOfd+LkMNsoP
JjIL+wiuzyL6ibCYnQlFajNFY4RhfjcXHh8MwEqPyx7MSr64PDfZId6W5tbViroCiRDuRHmNjQv6
ueWoi2KNfyqObayN4JgSnxD1EcFNf4UY125tUc95DWNxS/wvi3aJPxhsEPpoM+RM3VM+CH1PYs4w
KGzg8V4cZtQW+9aHeIEiA5RuV90NnGVDh4QZMUDglE/DNwGucNOPdo9xmYBf2g6RovhFU7ivbOed
uDxDdN8+ZPkPt1s3XQe+ev6EPNsYPl8op6MThvc2vgJNXBGH6rF2z5OKFGzJYjBmOyxTkXUZALvk
xcQhheWMqlAKYyEX+6d6ZQva0aLYqAJzSanqrdmS5HUn0Z6e5tqRX7EDK+KEKNLSY5cAi6gFEzVm
bRqwmHu7zs4ea7VW9rxMmvsLPnMokNB7w4Ok1EzZR4aNZ7obWep+Riij72ugjV+qxcfVMak9p8dE
G5Oe4I3a+Fvo75J2Adhz6ERRQlEXAlSc+NBW8SARP5QdvEswZhAlhM9gqJawqqmiLAH+g1Ibzaus
1DfsCdQdi9XUWOpJTPNuyLa1frQQsSGJs54yhBeg7FCo1hwiHCuSwkwdNgDxL5XFHBV8Q8EWK3mA
o1LpUpViEDpy0pdJBSoyBRY5nVAg5LpVxY77jTQFdj2Jc/NT3lBMAHGrqo8iRzV9dB6wcqc3NOXd
TJK9PMiKsvdS+/HXksLxpwN+DHUwlBLAIiR88VuDktr2YqnyoRUazo2tUeXWtLqZoV1ORuSNdbqK
x89RIivZwemPx53NNJu7pXAQzq2Kx+MTZBADImSgodxR3non7vJtUqz1I/GiC1vElnOzCVl1HGFG
ORjxji/3AEAwPoJFrErveCM8BFeZjsbD6qqVdkwkG/DJGFehrcYSaWS5CPXYcbzY1MdOjaTDzI5D
6Cs9LPiGzfiq39i4ATRHEvH3NQoTqmgzip+DhHb1oAiSXb7JSea3fMshQnPhDZWhB6JsROiUqNba
ddkAYAUs29W6XcG7vZLJekteb4qprwpofki77KC4H7zPbAqkZamqxxp7PrmGxTL9UOl5Z58reMs7
0i3g5wM51Cj+848oPRnGaoOWsw3/ZFP/f/zgtz9oQ//2H136/8APLvbr5P+CHtxoRn+iB/XvSDtq
4N8BPXMFzB7t+z/Rg/J3MC9gbVCBRRYX4Fijcf8TPcir3zFVAdKQQtoDAs+Nd/wnepAVv/9hS9aU
8c2aEHyb/xf04IYN/BcpA/UIADNwJUG4R4ruzd0Bj/8LawfjA4W+tk7bkdoNPl3x1xK7InqpNDuH
lBnwwJLx/+BqA6rO7WX/9W3BpwWfGvSWFNgFDPRu3MV/eVsMqLnOExu3KNdM+CRxCC+XOapl1TcE
isJ+BZBYvhNoPuQDQyRz9Rg2gqKD5yAY3DEM//Q1Iynsk7NVw/gY4+hk79Y40HABFKAPEp/tD0yf
E9IzWEsD3sdETxzZBC7zW42OJDvLRit5jQ28RPsiYxKqMQVjSc5xVmMkNhvEn8lUfh4G53+gbsgU
5ggx7bEBIdGbVGZ9XTnoE4AgKer7tBk3/cR8LD+UCDQh/brJABi6KS2aGjOR7DKFJn+FX0LAGAip
sR6/2r454N11XsFhEjSuvVsY6rgWOMQKiKNIIsQpNxjMsm7H6Nj3SdC0uhvXtdRTbyucQ22qdb5d
LAG18z2aDAI15rA2pzlxoEaPSfKYwj4ZHTziUd5g0/cYKQQL9FEYtnsJcvIRzuwrLEuyrXqdl9nk
bSFMLp7IVokZ/bPYow8my3wGcgFYNO/iQGJM8ACBslMyJvxtS+CVv8fYjhboPlG2yVm+1bLWj/FS
b9+cQZcP9IbX0CzRgD9UbDg2OrDK0/kb8oPn7ZArYGsYtkOUjkT4NKk7VOxpco55hO/rbGx6F2EC
g8F2zKs2wFEbLWKafVgJr4pjBgQWMRDlgJ5N5vYQ3DZlCtaIjXJPFI7Z6wewYPCeqMbVWwwoBUN7
D+ZQZrKctwMw8CujVjxwY6L8Cl02/VgB+aFHzGK2BXs0gaPibKF83alCZC0HAl+e9sxK3akAy070
0PPCNXRE6QQPx1CHjDxqFq3bjzrTe5JdmwaE+dDmQ4jl1cduFkebG4dsekWZeQKZQr7FK8M/eQRE
olvRVpmjRWNLh3YFRVE84q29YkdNyMIR1NwQ/cRNkvEnlTnLT8TPO+QC6Y6crpO1IBj0sMGMzfOu
dIQuH1nqi9v6DTrr7QlTz4V9miUGPJgTrjtWIQ44/HQL8oXD2PzPb9Yhoet5b1LG+zFu8Mok7FXF
EbddlwYDD7CKQ2iTjRRr6Gmz4BQuOKnKL/mAcVHvh7kETQksjeizViM+tTCuWM0ZpvtvKzqD7BCp
bUajtjn81Ut2Y4wPUtbPyx8J0W41yrz5YkeRTsCmgagTTrGo2iu7H5wfmqVD1ACeHzlt45Oo9oR/
WkFr930sdw8dihMTe6kswIunrczl/BEhPbPBSIhi37AGJjsH1qBG7FnJzEeaw1f5gqaV+V6BZVN9
hx6VVX25OwMuFkCbn9ZE9Nekk+Y2kJLoC5caU2cnEsyhk+TKeaKPsGqvX8Ce581xK0z+cVC0ehCo
5u6Vn87jgL4YMskdvMMOozHWp6vPkYZdnaipLmxN7RdXeX0CWHYMQ/Ep83w9F0hyL+yytpkCI8Ki
RnlqBjE9qSKOOjfXGMOXAakDGU/Iyxpqp2GrH1FQN9LlI+Ywv5QgQD1RIRWneLLJxYV1adCe3dpk
mj2M2IynTjU5bKYSbIQTcuB+AMACWrbH5fMk5jPfqT5WQ/F5vQ0El2XMb2OyF8RI/Zxxne8rZVU/
5sk52oEDeiXJpVrct8XOjzeTpkN6S36MoXaLWMPazVS+b24XBq5Q6NFrddW+6VW0f9qoPUkL9agZ
KZh/dKvuV4PW3q3ryYEhEnmaHBqToAty4qFa0Ou8wnpK7q0b6AOILy/1nB0w90S/NSCipRI1aYEb
y9cEdjGomF4WVKB1mpXAKYerC/WpjEd1Rd2F5p7nF98AO9TkXYA/IbSDOAsyF+4GWEce5wIjSgeY
7BgraKFgj3IHPB2bmGPvcYJtcPHHLTvk8xXMwyfCQn3EVlV8DpX/mE2Y9wEGiM+jSTGCS4O+QGN5
GcAqg9MDFItk/QI/F9HpBZMupcCwwYwTpBq+1V3TaA0sPjs5mAKEpu4zZAYMafYD04ZLlEznhUJ2
IkGTeiMcYwo4cuMqjRvQkBUyJZlE71I2fMwadsTJH1BjA0YKu7a+JfWswLMEgZB38Mtyx3jN6meY
fUQFVHHqPh9KNGRL8+BI8RzLdevGGYuJNO7zulbPMYM23Rn6DjXqea0XAz+q4SGlUGG7HSFAQ85O
g/TsAF9Af/F+eiqAO2N6kKIVAX/32kS8UDgmcVBFfKGXSDbf2GoAlKKxYEuXryWyyGPsj4gOC9tz
U+9Jm2DvORQbPEsQOMRu2hPVwpXPrt1e++XrBgpGaCNZzVEv93WC4VhBkHqmVgWnjWk7rclSnLel
ZJ88UNIZv+pQ46PWAJoxYB5eGx9AtaPBuDZK3E3Kljp+RRyQ/LjYKvnaqHn40kQSZK2y0g2HHFe+
w87hHzWGvr2Yivq1qpfkirSV5etIjE6O8+hD72YGVqFHOojb9dAPVcHPQ8lBydMsk+zgVFp/NNJF
DKOKDe0WCXl0MFsjDgTnxT26omnEUg8Yp8OS6G0fbXLW8Vh9Ae6vDkJM9JmjesQxAT4iSC++fHRJ
8zUu1HSAU0CetYqCDHEC6VSU3wre2ORdY/G0Fk3iAEAWxQJcWOpVnmS5AoO0ruyGEI2PCqNcpLnS
FCNZwVUnfEQ/F7UMUAESBoN0WOgMvUsKECY5wfDokJOsXAFDEvAK0njyGA2gpPscs8k+zHTYXAeV
Slwfl5jHz8NsgSREAN3Qzm4ErBZmoocZDm4ouaSuTm5dMgDPenyco8ScgNJX35p45ecQb/G15qAC
N9WQHTSwInTxUAZ2gKo9jkW2YzxAJ4WtF5S9Div1uQLyuQD+DllfwswChPK0Qf44sC7VCm7ksdBc
fVAwrT6n+O7eoclKLjEFt08mht+kosP6HR2sPyHlNnlVEvGz2BKnCfad+T6qFqlJ43kQLH81rlwP
HBhCehzWqDGwiabxS7U1JwRxgbI3K3smuZ4v8YwJXqsj7DlwlCq6Ytjy+4QpjP/B7PhQ79VnCrJB
b8yKZK94NWfu5PJAIZfr7FKewHRLTugSedrrLEo+akPSA47YpUP7CdIiIldPAFGzZ3Cx6DnHBnq2
KmUXDMEnSMSqAtshLTBBYuauUpE+LS5rUOxM68XC97LNKC+fV9Taz067DdZBqryzRfFrh6z5Iqfb
JqzqFUYQwF/BaQHS2LSNGJJ7cELja4l51QNmFcDTIqjS4sNA5vm7qg1MsphZl0vdrMtD2JujA2Ho
VHFYYHYYAIDuqjHRqd5bSM7HbsDs/3QbS/S1YNE3D1Lua6yNRsPSyOlSgcZIztWaNP0upxp2DDCC
DLoUdzfearfLbfyJM9UkbW3tdqq2XV/9iKYCAYoNRoUbRNS+2J6x9WDAh0OogORGAhGqR+3OIVmn
E5p7V3fSUN2DR85abuh+JROPjiwN9pPNsggBrSzyZ2ZidmfBhDnO6Za9NWh0xM9cACbuUls27m4F
0vfIgRi8SCTZIKJwhta6RYIycH9fEfsB0rv6PtNVgnJmWt+jo4zHNkTgY8Q3o/yx3gfgJpPDZu3z
gHHqBP7dxw2WECtu6Hr8BRQaS5rNPv0yYNSN/CXgKMDQQMJVuZbbEUkVCXhmW9yc5DLUDuSOuu5X
BaaGylb/TW7QMh4bDpJEp8t0fyw3QIdXwO5Un0tbIJV6Z4OAcXUonkFyGot2B6Ki/zdz57UcOZZl
2R+aOwYtXh3uDhfUIhiMFxgZAhq40OLrZ4GRNkM62aRl1ctYt3W1ZUXGdagrztl7bb/ua/sQqXp+
B0/C8KIsbxD76uOhoD2wasjA3GR28lNWrVqtqd72Z0TdCuExVHUtxmk4JGYRrNwaCa0WAwBKFWrJ
qywc1O1sNAGdtp5JvRSVWtLlwtTndUEfGpue7U54SZRxFq4GaTneBIaaw40GQImKVR77Wmdr64A3
c0ck2hOBsNMNZM0sRUqboOJkK4a3hMRcHBIFbEVm6rMuQovY9TF1/Sg+MqurRyefzYs+rtVVzazp
u9SStn1nBucGs/ilORT2RnNiwR4gjO/NoSo8u6J5UE5Y83qO2Osm0Y2fiOvkA9CB5gyuWn8tqK/6
RencU6yp9shW0jPTzIv7eqya7YzlDEl62PjCKMpdAJwm3DIHSVQtXZWtcgXRsXS04TxtNRbqifyM
DV41Nvozb3NnD0xO1Xgz96PlA7ZjoxGj3qnXURY0HZkmdb3B3tqv6VmqtCFZ8n28lf1eKXq9PVOi
gBQvqh0Hp7CIneSTEbsKr/pWr4txhWDCkgwas0OUrqQPqXel+c1qHIO4Cs7dSchX25mtxiI+N8up
EpVPkHHBaauGV8FoWdsckcF5VhX2txDGzJ/EFaDuW7JtL3OlvuQA2eAf4ddulsI2ktcM5WpaidQb
kQa5R8TeaFUtgp6PjlMkLDiOwdOSS0ejnm/aGq56S0HS9bNBpFcWnnp3JQyK1p7SSiawEB/MYl9W
o0OHlXGkBDnOG61KWnB/WfyLhuu0yTtDbqcoNurtgDW/3RaVRaBwaWrLC8kx8zjYgy1WkqPlmWgL
e4+lP1jRdyN1uOSTxz1pPFvkMNxO4HMOGfL6lA4wLYE+7owJLVKiYbvngLGIDJw+3CS0UtejpocP
OhKpRzMLUQzXNPhULG4bE2X8nuSf+ECUhs4LiTTqrhsa1fWsgpKrN6el+8dkKrqDuPU7R/+xJS2e
TXCkNb3u8eRdMhkoITxgjaWBoyVS/1krrU0znQWObQA2pHokct7r21Qeo1lL900d94gAoypfpRmt
1qqiky7ihJZ92LTllpGpmcbq4rINwpVRd/pamF3zwOKW75uh1mmKje2uBt5L4ZR3RvPGochuQTOk
5yjw4zusJukFUdmYrmQ7c/cx6vBYDlhr021F6pa6Cay0azgA1WwUapoTv7Ima4DPdLH+c+r09CnL
Rc6DnexnVEnjQZpS+qQTlXuldmNzY7t1ghEoTWlwxXk4XLf0qvJVFtn5uO961bydUXr3O6m1xUPb
89C9knnsjIAzESNRKWIOgWymUPgvXKo5a5GwU59OfdpkSHjRAMfXicaZaBOkmvUjUyFledRsctR3
s2xCatVJm+1sLZ3VbdY29vMgnYFYUhLqbI9k9lHfR1hPntCNVE+KyOf7EQcXfbBSuDWfEftS7l4k
atS4xRR6fZoSs5Gm07DNEyd6iCzJ5oc1VJl30P7SP2zOkF+UdqSVKyKp43OtUcIOIxaf2Kjn6iPV
KVr0rTmERzvWg4cqt+9Yv2nk4Ycpfw0ddXlPIh0EFpZOzVNKE/EwQAyoOU8s9S0z6/n/c0UWP1kX
+miPk9y+Jt0RHz2zZX0fYxOhghXpSeRVlFx2M26d2mtj2R/QAlebSFWGOxQn5GnkZs3+0VWjh046
EPwzNSdEPjDDJ5BPFBZMEaiclIJeUGsYB5gh+053iofeAqhHMLpKdU20NpWBdMIajfi3adA8tnoW
rfHw8n8rJnXKFJFBFavN1fgHMA4WmLor42gVuQW1KAcX6ehptanKQ7CYRLxyiOqf/Nts+s2erYaa
ZvKxjURwLBoZDBwdklSmG85u/CUSLeG0FmGl9NtM2gY7+wWnYjS5ce+ozeyxMvHH+CZ1Xl63R6wJ
dYM2+t9/nrzUncyldqLFub5HV3MIwwL5uJtYWraPA1PJkUANNas1loS8o32UU3eYd1kD/zj2KA3K
8jIPE26GBkZPmegaWnN+zLAZ29pKTvRutroN0Hhr52WKLW5E4XBlzS7lmckd5WNhmNwrifRt9AaH
Lo+nJrmWH6EIKuW9rhWNBiHO0LN7DGU8/rqVTrtro45VSCQIXAnYHSo9PceLr1XPOc0LnRYiFdZ/
SjnUr7hJWptQCupyzPNnUSIARxWVHZQbN0fJtVMGoYyeZXbJeD3CcXwUps5foJkJt+9vbUeX7JeP
QkQmuVCNwjOw4CU2W0RR/Bm3JD1v05ihavkTCfSUvIba5UZBdOOS2kbn7295TlRepSzKS4HLXltR
aFPzY1VXefOY2ThiV6EkHxyVSZeN10yXYeI3kD3Sc2HUvJQRx/X0PCcXEFHc5CRdeqEy9eRnkOO6
Bzb+TfsNPnBQ36v0LOV2KO1yWdDCAHkVFLyK1iegpPO8mfmh9VCa2QXxOvwq8E+dtacMKCqvyNvJ
Y0kncCapG2aUnt8wHp0xKl3qWvBRfGjcgeEhJSmIUrZKLnHMDH6+pnW4VwZy6f24M5HpNUZ+Jqyp
XdWIY77Fo6NxSnWSXW6qWxpNc35nBP1grf6XQnIo5TbDXJUtJr4VhFy0G5Jqprw0UMGXe6dszMdX
wsx/5I9v5I5vOwfQ3QFeQCThQ9ewrhqLNfhV5yAZQtggsc5bq+nVJV2wWF0MhRZOPTwJaLTVjs7y
52OexDouJBZwIxqaHwJN6MpYJ+0KNtMoO9k8IbYR8pHqXa94AW/Db6S/3VrDRnswJtTBK6cXRci5
pxBiO1FqWbVDWl1nA25oz+0Vc5NoBU4x1OTbSa/MHxXUymFtRou3spoxBaJq0ouCg0vr3BuW6G/t
So22rlqpB5Rwar12raT+Ciay/PxX3Zjl8iBGY+BwHLz59ILe3tNZaFJl+UB2TmWTd7us9yGR2+tG
N8erejCGc90eCtqhYXX3+Z196wlebuzCF9J1yHUKGKxTCm3Fp9bHxYSrMdHYWJIkt6dqHP2OTMkB
wqUD9SXxaeFOvL1YNq1Ib4EdoClVTh3WNQrXrs8pI9V5FlzMRo8p0RTuYUxmU66qwHXO8rSyL4XZ
E8br1OjPanw72FHpyG9FWw7qKop0rfviJXtrx15uhYPNgv+kIUjD7dTTXhChklYs6KhjtPHKyRGw
JFHNdrFWEvYGn9/3twb6v4MZCjgChMnawvd5+8TdKbBQlQIo7N2cw1WUSb3zXAww+8/HOb0oVbPp
s9kqRVIFOt4pPHoiZjzhmyr5OBuq7WjrY0TtZdR3HqUM1obPhzt9kRlO4z1CNkewkU2q9NvLKiY1
LpiPypV8WXjiMab3gCRnmf6I7AbF3UxLEYqFgcryzB5r/fkPAMx58nrR61Ro6i6CbLj1f//7V/NT
PGgEhdAXWrG/r7qHqMlmsQFP2lp0IEV4yZ7D6DeiCSXdgqhJH3FBl4IaD6YJTma1QnFQCamYtDQV
L5owKoNVUNhksaHItMKV7mDy9oJWN0oP5lJPka1l/oCDO8ScMWZt3uELGWwOxBHCh4ApOltNSkma
mAyliNZm1zL3/23LkMLLQksjYdmDGjotJo3adL1IG+vEy8XY/HDCyYiPBRtZ7YJOhCXXIrOmaVdn
rdJeZQic68U2opb3nC1YUOnc0B0kmpBFt+0V/mKnULjzTRfgnoPbsCy9A7hM1A045zZpGRBlSYzU
NaYx/mlFxou5qgfd7lYGM57qDwpuGo+QF3YDWp/z41Hgx36rtzxK5rXwKUTmGGzjRHUOeY2LZG0g
fiEzJXX/LDFo3K4ZT8UWzsFUHboWp+ZD4QYZO5Moir7NdTtfA0NqWUw1g59gZgFdKY36e3YW15IF
PUMNkp21jhjnXWROU/fbzAx20aUbdeJ2TPSg3U9lz3LfdCbSYT6nRF2jFUETXOoOf48eU0naaHNV
TCjt2FJ50LrYRaWw6ZotdZrYF2PCvQzo5sy7oAlFu29JzkaDhJGDft7LfsSsUjc+jODXxm2sgwFc
SIujsmtxMuVHLDu5hcS2onzduZOE///yN3SxwSAdDZpkjRi8sldgkmJ3R2/v5SbgAV7ZtMGxE4qS
Hzuzx0+8ATh1c9WOriTTN2lp3sgxoNI8uFtUo/aDpmOi1hKFPsckhuoiaNsi3wQyDejqC+cpSMfz
JinoLVhFMl0gcuMAmTXJJA5/d2koUfqSB9vjaKr6fG1Q2fxDgoB2PYUpQZ/4VA3o3HkxZweOTcVX
y96J9kFTLaYKtlCLqcMEYrr4Kl59qq6VplJXC1DWDS5+1DuOfc01Mk85RiAUT62iC4J3eASfTxKn
k69q2cS7LZA/8jRweJ7sJrSB82HgDPS7MQYEq1BQWgagPI1Xn4+DRuTNSoeygIKWSkYX0VUKiou3
10dd1ejbpKxXhi7sb5Gr5r8TRQcFFSWuma+0wubgmqFYc44BGdzf4WIEfz7/Ce9uMVRceEUkABPh
5WgvlLVXt3h2J00UObnbCpjAq3JiG0+pyb4m7whRhG5Ov/Jw4h58PurproIrRh2zJLCDGcEPc3Lh
9OAigL1UgArDSY66yvmGWWtpd2dF/dhDd1S/mPffrXNcJ/oJgFCodpAnnMhoBr7dESc3Aukodi/H
KRjkGjf2b3eqmUo+v7rT14cwBtYYtO2odSDvnu6ZCkQrbjsmFSJvjiIrTvWpuC5bORfPnw/00cMz
uZPAitCfAFV7+/5EXQgt1SAAYJzL9Nk0A4STRpTxD9y+hMFSO+Ovv4KOz8flyz95c6FQQaWx4Qfo
7E0N/eQBsugVVhOoA3ufFvCn0jSHyVDqEkV7VpBKaiCJju10/GPGpfrLRK+ceVriNE8NeSDtRjhT
9Usrk1rboFUxjykdxGktAze7tvNev5cFzBnAHgZ4VaQW31ya0U95rCnoEKHqYruhusdS208UMuNY
Ek8U9v1TFjuLZCd2xwPUQPCP2uBOTzrSy8rDOV4lZ8zOtJgqq3wmuUZU/qxq4x5tRuFcjarNcjXF
dRh/L12HyDcvMipc8xAL7Bz/4Mv5GjN2KDxJIy2nsZPbAYk+JcuNCxpAW4G8mOVhKGfDpp1W9GKH
4IZZOwI73a3qTiwwj5f6gYu8j2X8pbgkdM4V5zlnfefK6Cf+hjCTcXGhtGVwk9qhShsXk6ySHzor
SJwNNgKJeqjLc868WoOV3SiiUmPhdOersNFnZCWOgVhllqwbGf3F86qvc2cbzwYTWTEk4hJjiHs7
vhSCorDGsEDP9lfSFkuFLXaVywb5LxeCTIea88QmwU2c0TfTzKhAxqPrUYv+T5bp5iJM7UMW/slR
YCDYfPdnjYnlZGWmRruWtewQOctiosIpzOAhjkA8gKbp3N04h/r3RsbDN9NhZwHSwDLlQZS6eSzq
0Ag9/KVOvClcB8dSssxMLWq8He1qx/JiCOuUOxKjNTxnHPr62KQz4jQ5mMe/a4JJdbBmXgtEeva3
KJQYcQEVIBqWR+U67AlkGLMf+/vn6QQ54VEh08A5i9vaMc5sSpbf8aSjyXWsUe7aaXatdZo14lHQ
n7kDfJdSPTKUYP6BLCY9Fqoo0cqTyELVnG2uj6vV3A6TO7RbEtCD3FPmrgvO4U4G2bbOyafboALJ
83NcWXjlstEy1LWJwEfAzDJ5mf/KX2bM6xpqDlgFvgUtiA3MxNJJ+VtGCr49o8/pwC0PN6mxn3jS
qksyvKZx9F++/H8lIL0rc/731FP6xov6P3pU/z90nmrMbf+zcHT1O4vn36+Vo8uf/yscFY6NcnTB
J8KydnCRaqw6f5WjwnH/N9BB7AYK+esW25f/qxxVHf4lokBBkesm+sBlefhHOaqaWFKJ02BdhAbJ
evxvhKOM8GpzgSTV5S+gBsMJkr+Lo+TbxaFDlcb+Rmn8VkR7J3LWcVEfwmrevrodV3/P5a/LPW/X
oH+GgRXGHsYwTU7Ib4eZ5gpw8zw1fifEsWyVbTY9B/ovfYyuMiP9gk2ovt0x/TMaYljChh0yK92T
0VIuSUWS0/hObV+EJKFhmxm+x/SePDvPXa825GZMEZkYk7qunegq6cUPNchvCzs+xwe7H+sbw4rS
bRA2z9iG75CKffv8hpyww//5jRzZAd9x8zEev70j6oDsdXRHlA/uGK8merm61MkmVVRrnWTiNlKr
u0rVUIuJG0kIJ21iiRQyGa+MxD1TWJDSJZpKmpm2xjfIBDPmXzw0bUG5/b8ay9/fyDvGCk6yGvuH
k/U7Ym6aU6tqfN02Oo40EAS6eosjDt1Uoh3wwH03MKY6sgq9ORnPwwiZk17ZiAzyXR11wL9E9xjV
1Q9AtrdEL+3Kch5XtoKQ4fPb+dETJ7qCN5gvzX4XEihMTp6Zzd3E+5jjiZyaTRzTpNIxWtIrs5FH
qNj7alR38/AVXPntNuef27TkiXEgoGRwCpemoiTR/MjGR67oF1bAdyQeP7++08+UKhdb/+V95rCj
0mF/+7bgGY8NmiuNn7PL76ZmF5uIfkrrK+L+6RN/GUenRoCKT3eU04KS1ar5lBQRK6lb/w4LRxKu
HMebUs+KtZnbmZ86SbiOpyxczwSHUCCobz6/0hO+IJfIpS52eqY/tuL8z9tLpTtuE3WBXIUuVHqW
xnjRamBrz3jFpm2bU305hO0wPcQyFqueXtFjmJrGoppwzhQzlWiC8yz+3UtwdhsXwaBngnffA9UY
dqrJX7W1TNH8GOvgPKjcCwm779wsbNdX034/JzPqMDaUSlwjBcED66sdmitANL6OoGo9hPYl5JQt
ZcbgvgS/STZIeAZ4Ut/xM2Ae1v1mSoW5pZ8S3hmtYqBhoyk2IPhYGUF56UjN3hhxgjI3pSo61Ha6
apSI/qOAD2+X+3ZS1NWgIQK14P1FbSoeBM3tLbSLYhMa47ORg2yBHrF2AkVsrH6na5jO9b51z8wv
o5tPJP5/H4eJs8Hk6EB23OmbV+adQ/OvqX286RHUC3SFHVI2j6nhZlGgFEN805Kl7lcjrCYgKlHn
27Sy93jyld9dbH7rOn24HNAe4ZHFDWjMue2zHaVFHDrCm/rwvOnJLKtDJmQumZ5fzX9JI4MGMCq1
H2FCsSVOkOsgsFqHOvX7UHH+fP7affSBLbHDyHJ4ATnWv33rplAZzbnJaiaQRtxnYdyeh3NzV3XZ
788HeltY/Od+LkdaCqnU6E/PRAPF1ZouRO1LJUt3RTULMn/GTBBIpzBrkbrUbvome0x4D744T390
jUtRlTOnA8zSOblGRS9rVSJ195u4TH9XjXMeWaNK5RKqxOcXebrccwvRPCg6hgdmq3cjBTNol0wJ
yOMo7CsTgxURNsZtyDbDmI0rQDC/Ph/vg5tKCQimj0pjibCY5cpf1SdU0QcFDfzaV+CqbRp9QdvP
RJuBZABadW6kqge57ouL/OB2MqiNwoK89uVpvh1UkNWSjfFQ+3mop0tD5wys3bTSDMhnn1/eC1T4
9ULM/bQ0jQdnKxgo+EreDgW43XHxedY+SJ/f4ZQ+0ciZfdckr9JFd2oO437o2j+V0hRek6c/Px/+
wwvVDSZkcpjtd4nPFipAG5YXGjCQBLlpnltoZJrqq6DfD14aSzNQN7JLprB22r5yu8xqsUTUfjlr
sFbn4luMN6acZLayMvVOqoXrfX5h6unK/XJfbZM126K4Zpmn741a1cimOeFrqEgfrJDyg2z21H6Y
fafsZprGaC10S+4t+pVQqmps4eCqhtYqt6Y1zPtoktZXkQUfrMHEoNP+tHByvd+9Wp2QDrwBHnag
bKmAu8gwpyfp/qzHIsOlPIqNoXRXNN0bhDxECH5+Uz58DMRxGMSBgR1dfG6vvyU70BOzHtzKN4fk
hggeP8inM80qLiYtfKbtH64/H++jZ6DbNJZ4Assh6eQzmiwRKqppVj6uqoNWlQ9V0n/xnD+6JBIQ
Wbw4alEvPtk9oTElam8eKj9EE7I12h53jYDGO6jT91AJj534YsB3J5DlxXo1on0y1cI2K8YafY8f
ljLYJIgiLqlxJOu86J8aU2rjpraLxDdKx1zbQ7Mz2cp1VvrYN9pFZsHqTczRx5r21OfaeViJnD+v
j7vEjn9/fvc/+rYNml2WSeGcQ+BJxXNqVEKv+q7yMcN+s7MRfFl1YSbR9X83zMlLlXZdZFldX/kW
3Pa1QG0YEvS7DsDffzFXLtvD06ny9QWdvE5lhgpsHrmgeJ5/xnq/yXtxmXXWN7owXz3lj77Ul3WO
XhbwqJdp+9WyM4CHioysqfwEyTVV6rO0c61VnaoXjWOeK062F2m2w8td+th9bz6/pR99N0tavYID
03wfzDCMcTwgZa78XCuUTWE5/XODcez7fzfK8iteXWLZopGP2Jn5k9N71Ao2E42lz4f4YPF2UDEu
ESjUSblnb4cYXWI0mkqXft2N0NmGR3ecb9QmubKj4FaB9b1GxPnVDuXDJZVUKO4co5qqcjInFFjk
x1nacvHBqb6AybuZpxuM5zPIPCY/kjSxWjbqDo+4vg9U4+7zq1bfemdfNoJUfJjayCzXFpD628sm
tTcYtTHn+Un1B0SHBxGBJYEY6Klhfj9W6aMh4z+tlhWbRau0os++/vwnuB98/JyVIf3TNeOIf4py
L2Ner1QW0gc2Gvhznf2GLnTTFyP4UFPYIDOnyTPt7LpC3HnI83Tw217boJS1galbKoBcN71upiDy
1Yp858ZKAPj12Zba61qX1rjGWJXuMxSrNUYQry5nRE99SEcZL2odNUc1HL5NooaoNZrHcXRTDI8N
rBM1SX1Ch2JP1XtlTYDwHhHx/L2jir/hZcAMD01jBWLxxhIUsi2hQtDSyPCyZTpC1U5vhyjL1lZp
XGE22SdRGR0i10SjQzfGi4b8vKBzf2YgVQELEW+6NrzDWYSeN9UPYz2eoYfXfaTr1LFDhx76bIGM
FqmyJj0Za22B4DmJQJr2orq14knbTiK0oFTqKNV1tLdQ4DZROhSPENQXTHlwrPJ68JsZuE7jOGc9
ArDtpAgcRxLqjqaqKGqbFtth7YilUPEnN1G4NumFXgDqRW+3DjEWrNSyNo+dqop9GRr/fuV3FDaZ
BCWpCgvyybceJIXu5kCZ/XZAaz0PmKYAN13jrL4K3eSGf+uLufqDddnhwOWQugLUmZft7SdAy2+E
FVlJnCnu5OHvCL0uUjbwRQ/ODLhhaL/K5HpX0mJhhuGn6RRV2VvRLn47pEG3fkobq2STWWlrjLio
CSEO3QKuaIHAxk8dbR/f6lN3IzEW5Xn+W5btGT+tOA81aWBeirK96iba2ozH6RIjZ/FsQIDadqoF
QMLJkEt//pl+NFMs9JZFkvKS0nkyQU7ApSfXpagPAJmkTnnoRtEe5jy6dHTZICyk0o89MVm7lfan
F86tUQ/dF3PFB1OFY2JjBTeKTkN9yR1+tQ4YCD0h69slq00O0Af23gAhJJpt54urXV6yk/XbsZbW
KDs1xjmdk/RGSrBvsHW1NP9hJSY2TfOLHfYytb8bgor6IkBULe10h0u1ouqSui/9dNC+oVvHeFMU
37Iy2lGXiVfL7scK9WsbWs4XF/fRUmctS45imvpCnHz79oGkIW9xVEo/aeJD6pi/MxncmU1+NUXF
lVmaE9iA/gtMw/JGv7tak5d4OU5QM1o+wldPLnUg+iqtytWmsM6Rdt5WZr6xYyzNEBa+GOyjW0sj
gXrw0u14V93opiwoRxz6fmZaV1DtU4xOuZfq1lGCtxKGfatX1i1ItR+ffyMf3Vi6F5aj0W9mQ3Sy
3zYHKyqFoUqsoCsqvZul9UrsRdytZaXip9AytmXpw+eDvpxIT24tRUqaxI6jvcA/Tm5t3+SNycLm
97Ob7g3RnKkqxzWjMZ91cjxWcThZEMzzZ+xIO8pLZM6lRxVMoieamdtiu9WGomq+DbGNeGGtL4gz
Wzc3omS6r5OfhiGpBYpmEwrY1dALTU9t6ls7NZ/dtH20JYZH8OX3etqZK4yhF6RfCr8RbrRyyuiJ
4HnUGUmzdFmdI3WaftUZUIUTTFkYK8EgkLKhbfPUFes+rm4/vz3aMi+9uz2LQmY51QElOZm30FZZ
knZm6Y9NzmbKFgaMCw5gEktpTeYCYtvO3spAOUzL7iASWvUjm4ptitjuFj7/uu1AmNtlvieeIUHn
D4dyEJXhgQ18BGyXr5MwdrelRXfz85/+wcJEdxi1o04ZQqdl9fbBtqEJYL+WrBLWGHojv2fVFbO6
HpoxPHMkT7WrHOeLb+eDQ6NKn4WekGvhTmRr+HbUjAA0rZ7pB6PVbbfdOJJ2BzJ4LVmXKYFIOIRz
nnsuBomtzGJMhKQL+ElSKOAL9Xsy657Hof3W9TBUB2ydibSMw1hlBNxgxftis/DBqrRsEsh+o36C
R+D0k5NNG1Z2ZxT+QlGp2+ROL5DqwLcApaGE4/KP+Zkt7KoM+yO2pnw3aMNXip33E46KOJMOJjeN
VtXpjIp+RqqIsApfTOkxm5QLHJVe2hDrHqlr5ARnAPo902m+Oma+Pz+QW7Vodyhy4obhXXn7sMx6
jM2gj0s/62SMrRy/ZYSJZ2odTwmf6yC6XeCWo9mdZ+2/XYtPhj5ZRaomJuSQiAKqVtMuDUY0i/QP
ZP/FE3635L8d5rQk7oBAiewq5SNw+3ME8hRXG18rv6o3vVvwl2FUAwnd8giRr7+9kaGSW52ecCOH
0aj3gVUtGEQj33z+RX/8vDSS6mgSopV+8Qa8WgY1OBpkoSQw+4m01lrjNrKMCyuOnnvXvepC8pto
ai2GkJ3WOf/R4Cz4iPdU9p36yXwisx7m5BAyuBQHbNjXXZD8mtK2W03yqWqrfZhEmefUd6CE919c
+Ltz5nJ/X419suNNhIijKGTscOHLuei2raVTy6FvstZF399VRvJ9dMTd2MgzInr/7VS6DG8QPaxz
2kVJcLIIhFhL5iF1C793niOM13UeHofqUssgTBvuF4O92+ucDHZS/JlFCAB2sAsf9bPXg8OyANIP
JuJbM/svhzp5bSH7VlDlnQKXELEAA2gMZj+1v9Eoyn/+BD++KFMlchAhOkS/tx+IbnSyslQ+EJjf
BsALEK+0iog/t+fpArNL/59c2VKf4IskMOS0JJjTkTTpaRf+5NbdFqppuKr7TG6DOtdAa2DH+w+u
79V4J2+IPaR9p+U8NCDQV7Y6nDd1ta+cFlZ1u/tPhqK9AIyNr/20j5JMVIezhCABDAbEdznGhduA
aMlyJIrpV830d3vS5WWkr0DxGi+Oc/rcwAIXAengXNdk4Gi18k1cWxed226aat4ngGJSod9/foHv
V2U699QDEZRSW8KMcvIFGISaK22wPDxi0PCmizVM8Oe2yjdqKPcCT9jiYl2F2bQBfXKb9fUXh6tl
Knuz6Tv5ASffBVZq8j9GvndiHbw4s3YGHYrMGW4+v9APVg1eGU5wlKxpHryc819N54gzwWiO3NxG
xduNKgQdbdp99WoiuHp/ORQJHfZl7ATfq3RJ/2HaTtnDWpr4Ab44uDGS3NqyI/CANYNyUaJr8MzD
ZtKnn5NMaN5S8lunWqxT/FJuU1H9cUpZEcii9b7tJPW+7aivkbtymyqatbXnejdpzbEq9XPowddT
QfRWApZ736sLky42xSrqK0Dj/aiQ1QTRONDkPfWp5mwqQ9dvKXdvQ0LujkjsoSPr1No9/PxlAUCB
95xmuVuvpJ7GftPnzh9S0ENsH5F5Vvbxri/EVd/p+TFlpHWJPdRz4a+oOG7Xc68fgyFtt33jdldz
ITYD4U27vlY1v7C5+jSff8k2NS6gP38PqW+tR3q+lVmHKztve98xxD0xK9kZD+mHCdb7tuV07JUu
oSOaLrG4hLW5mqfA3pFuV6w0E0jC0ItuLTBoedj0jzjK0YWS2b7QNlZ21lXXxIk4flfYwaVh5BBS
XOgpqYXGAj/rOrTUdh1GJvr0QHmUTXc3iECsEKNe2oG6T1VJqJQ1aaDrGwktj4bnY8S4XmxqzVlu
6y0FPzGRC6kM6yidg+sIIppXxEl9oFnuwMVRxCGqFWtlLsXDIUrT32LWK+JWJkmICFvProXx3IU1
uamtubFCLTlzzLD0lNzYA/cBP2q1yn4oQnjsOr0fqOn72FD7DSHkt/oUPgX5kKyS4TZW9eEQq9jX
e1ljsXDSn0QayAsCD585ZkOPt9w1gJRq5Rpz6+t6lmwGpdwNaAs2eEty1sAUyDR6gB0OPgzaibrr
JQAqTUdo68ICDBMQCrSN9Z2wiksq7zy7IegjIrdaAH0QH75P0qCrMYYJSImcthZkCIJzknbGSqiV
wyavo8NQx829ishlhdSvX7l2rvlqHlprYlPKg9E14y6nlhh6SVVvsNd/Lx0IXKEOSXZwhuHaaXsA
4pre7ckyPJfWpDwMIjQh5YTpVR1IXWzKLrHR444ww4zgzHKEsQ4MY/hhFnXiE+veNBsFFYC+7QtL
qXb9qIpzy8CaSPm4RoCsEoDjkmKo2WG07fW5ue6KTkOwTeYD57EFaWuCnhRVsTJnKY/EGCh7zMkb
s2kSPwHfzb9efrOVdqcCyXgyO6vcB4l5wzk6/UZvE78UcCt3X/VW+xTpEg6ORg17VZBf+duMIs0A
BTP01QG39OCsxbSE6yTdHXGjO5uCxUoj/6YNxo0Ug5frLmLgqLUOo2Y+2tGoHitFRXcHmGc12PZ8
iSiw9oZQbLuaZzLrHSfkqunqtdpxYoMSGGRegRrdz9SK2A7A0MMZBMmnVhmsTdCyvua6mehroCPz
ZSuRlxGyhXmF8Gvlwl541lKHnb6S6oRtkvgfbavMJWVPMiDQDmsNEqUwrDRf2B2WLlmPNml0SSkv
hSj6czt3+0Oj8s1s1aQrNoQmNrfxJFQCM0pgjUNuxD/HMri0I6fx5r6xNmVvgK5RAuVa9LRXVwjL
I4940uIsSIZ9PzQXehRCtq+KX2YnRsJJojjcyIroQjgVJjXJAMvXXsUM3hDgWQ8XZmHepHruNS0n
aJcqDBiFaFjlMjAWPJ2npMYl5IIrpIrXpClso0A+yDr5VS9ILxzZR9DlF06o7Ox4AP4liZrAc722
8QB4Xa0+iHmmLKMgwcBZTSU5w+GEzMYnp+z/UHceu5Fj6Z5/l9mzQG+AmVmQ4eVNSpm5IZRZSnpv
D59tdvNi82NWo0tBxVVAdYGLO0AvuqtROnF43Gf+5sI20zto+VRiojpfT42EXbUSf4Vl06xMBFc2
iaw8WwYvBnZuJUw+7daG8o2/S6dsEQK7pWb3Z2azL8ZGDKiQBnsl1GGKDfKTigkDigfWLwbqPPTt
rtqqv/DL6Eve4danPfftBBKz7p4bM3sOZXLy3pZIkuXyHjPIh8TWriSELiEdFpd2ZK0HSQf0VN33
rf5Dt8ADDeaw9idBUzraBXwZRTh3UutzxJ6crka8zZTXaZFvbLvDsj04II+GzyGas+gmdMYKfUsk
/erw0scB1m9hLPV8QOcJHrtXYSiX5xFsaHNf6OEvPw62cdZcBWl4ERrderS7VznNv/SDjteeMhym
RJ2LpUTxJqCxWHvAaPuC199TSEoFkk4Uz6+14JuCNyPHPHzuS/NKSyx8S4e48oYkv1W1aQdRrF6N
QZrfSwonPZmyJ6gh7oCto2Kgyonki9m3Bq0o6WfY+wjRmMG1jtyJHinfJL2507E+3HPPuJ1tf+dM
fU964QHuX+PJkP+AdovES3Yh17W9DZx7EwsISRntF9QXMH0zr+oW/fu4ZzsOtbQTqX6Abo9mEf9g
1PziFjn/dFXpWJZZcu0lRr+OCEhWOQ5rK12YaBjZeNZVzX2Sj68DjtaHit59i9wMMvLjNsR9pPmK
IkYf3RmZntfFnY+MJiLYEr8kiHA7Rb7418dh2Km0ega2z7QwC4fXpfCwjzB6JwkqZbFaX1qISuFt
6BZ41w43QpVvQOM+Bfqw62BonBn5XY2O8jlbRKEfAVTmHVerykdI+jlpUYNamBPau7SVkPR+KNLh
2vHNW62U9j4KNiAO2OfmqxIZB1Fbd61iXUzNi4y0f3sOEfA++AWlCx1wLgrN6cUiVRtguqLR22FX
6PfegOfHlOWeBBr047m/D0ohJ9M0c8Dyye+J/ph9+o7fpzkbv/XwncBJjltiuu+HWUcOEmJ1riD6
fmIy6Bmo5qgnkFKa8///JtzW0dQEG0z1ZDDMva30HsH21SQZq48ndiLVnfG/jo77OnICywooeiFy
Tuu02PZNd8D8ZJuFEmjIGoXOc+zNUzt3TswIfqA5wS9cVNHgng0xKjJAM6BGmaa/McWLmj/pGGHB
XWpoCmkIaVJaLu1zfc/5T7/Lkf4eegnEhDDv5xGUzq3AJjKI6B846fz0l/vBTtxp4kHsQuuA1cPn
U+23c16m9o00SnU2hMVW851HPAw2Rl5uuiq/Vsf28PFSntoxlBBsTijpE6D84x0zTkaCijFlJykn
1dSUO1IUr7C7m4+HOXELGKjxqgaoSNZRXmzMQMV3Bz9RiiMDWnfOs5oOtJw0ZFnhpEvWGajKqU2D
PRu0HKDpyGxoiwMum0jNlWnLORDNwZT7Qwb9fVfbyY+pLikh8nlRAtK+BFV4MPFi/XiyJ74pg9K5
hlDp8CsWlZIkhKVXZAXLN2V0BFqRbGLLRAytU/QzJ/H9FQPxdmb+qFCr6TsvTocomz4a66rYhv1k
XJSozG6yTO1pPgzRDolXeYUDJQauU2ueaRudyOzfjKzIi1YeJpzcDRaTtBrM1ege+ra+/fg7nrhm
5hoQywjfF+zRYhWDyazSCZctiHftRW7ubO1aI50wTO3MQCd2J+AikDUKiFZ4fvNc31ybmenUoT9w
x9hJ/VWt7muR/FlI9rpqUOJqzDOn+9T2gDhJFR2WCD3JRf9okuyxToiut7TMvLo1N3WBrNF47uud
WKA5P1TBkOs4IdiLI4eO04TmIUcOSML3eoYmGvrdxwt0cghaAhTrYWdR0Tr+bmOao64uM8QYiSsz
w14E86/H/9wY8yZ5szYB+upmiPA2saeBmU/utsm5psOJBUHliAvQAMzAm7Y4r6BehpJyRr5tHfnJ
LqI/+1LfhbL4B68zf3/mA5KoghlefK5+tLNRNhkHWacnRHF+9FqO/sUgrT/+ZKfn8/c4i09m6UFf
GSW1PaA6kjsl/Wqw7UfEk88Q+E4v/9/jzMfqzdJIg9DA4DEfKH53sqXdSRkWXh/P5eQYeGb85lPB
9l98s06Yten48/tk+evOV3cI9/yjIehMzsoNXDaLWmxpi1m4i2mge3eANX3Z9/ru41mcuMkoNf62
NdUM5rK4LOXeAZ3oUO4tpvSX7ndXkLB/VE12OTnn2vknP5hFf25W5VHe9emU2k9Nlj/fjsQniM0x
JSjjn58O6BhIySw+Ikrzb3iz8Ao24U6fmPkWHNK1IxXoRNr9Bir8rPx5plB9aj5z8AelzoLGYS0P
JxqYhlPIjNXKd1Nzj7Hm48ezOXVcUPDl2oe/S4d6sTiFUhe4QfUsjsgu56wS82pKjNEZ7MupYYCg
OOBfILZry0Z8CoDEDnwemVm9WEfjtKrJerT6TBtKPRG18lxaROd0TxSw9MeLM1ELt/2UDUAR+qbA
uA3xJVWx3BJbZwS4N1IMAs2xVm1tYIln0nBQt0PzLcHiLDeRaEAxN/mZTXMMgX8GKqOT6mBtXa6I
hw/5oD/kxYQdRrKrtc5VtOveMM48kCee46MZLN79JmxAAjgaPtKtRnX5R6ur21gurlS9XuvYdX68
/CdHM4CyYezL+ixzpsDp5MjClHcb4TqG4q0khIuBOjqfvyLnXJPw1CYg0vj3YIurORuh79kRg8kh
tVobPZHOci3z+Z9MSaMRSWAIinIRYeAnhtLAyAccDeFyYLxRDrcBuHf8SgrTOnN/np7T36MtTmjf
U3MuC0abCmtjaQJl0KdQPRNunh4EHIc6o+OgOR/vah+J+DQrgbHYklhL+Z3sFKukrs5M5dQ9TcT+
71HmvfLmYkv7SW4s/Du2IvZd2bmYcPy0KfUq+n9yOostXgKO7gXandteK1Z29jNVvxmVeuYqOLmz
QSqhOkcGTbx5PBveOhsTPWWOA9CuHn5pZrUtJGtFuQvrZedM0nXy2/092pJLA3Yh6hrMidhozXoM
nNUEH1TQ3A+7T4NP55rS/JoCE6GvuNwMZiWXqF4LNgNGxFARNqhonPl2J/fbmyEWO6HpAlvupZGd
gGg5VWUb648Qk6OPD+rJbwZhl+CTxw2M//EK0c+JfLobOXnqlRHKMDeKdTmblZwjQZ4eSAcpgCAf
aeliOoEurNy0eEVbWm6jZa6F0nqtmrt6duY1fT8StTUsGAgO6Pe+K0HlaunIcUSokxvmRtOqPaq/
m7TqbmIS74+/3vuXjqGgiwEVx5iNq+746/VqGSodlLetL1k4RYon4A/bUAmvpSTcZtol7do8bs8M
+n5jMCg1NlOeHdzAyhwPmkxOaqKRRrSQYBtuPTtFep01w5nt9/7oMorBe2RSqJzplsejOEoHZjtj
vYZ4WkMpoQGYrRP5Oeqxs5zMM2t2ck6kzVREYQS/k2arIJWhiMh5aqVkpUA0SSX6hcO4/ni9TgyD
AigiGoziAEpcTIouZJqEscgItPBhKqRLZu4i5X3mIpr/zHHZjno7vTPdgDYEimz+GW8ucRnvliZK
7GwbNHJiruxSbh/t2W3q8ztBgU+GgChgexO0/fE4Qd7jaOugY4Hx+oNulCtlMG4ht3w6AJ7h9Rpc
CPJ48CmLO0LBa1VLLS0DQZpghW6AkYwk48x7dGK/ITuGgA2wVvDgS5hka8d9ObZTtlVxSjXU4jKT
ncteVIh/letc/5zWGYgQeGRvh1vMidR68OnbZttqEPh31DfoprpzFwCnG/ycmm8fb7yTs0NxZBY3
Q6BjSVZAT0tWe7NnOAzkUNjZ+sa0DTG2QWPMjekNfjzciXsJyAs3oAkzgnx/sTGE02BNKGfZdpgy
d1SCF/Su18D7PMu4xh5v1wlrJwXnAv8TF+/RqIvbsEOYbsJyLtuCRvBK5PGVfpztTrdJZv51kP/L
hKOO5KW2r8X1S/baLDWo/huqS7GYb3bCO1/Sq5c/X4KX5udL/VZi6ve/9JfGlCH/QXyvElYgnsLl
NGtg/iUxpWt/gARDRRcNcMq46F7/W2IK0dU/Zv7jfNOQpsL4Jlj8l8aUpBp/UHeblYxB75O7qNpn
VKaOb046YchUza6kiGTSQCIVPr7R7NLvbCVEOqQPU6RY7AIxuqDNV28+yu1fN/F/LDIFhljh/UQp
ExY5uEXmvBiFp1UZkSr1eqO6COXqS9/1z50xrgsnLd1ab8SZ87icFkOZcwmZ702ND4zr8YCoHAma
12PltTy3N2gB+FvHGqQzz8G7UVT0kJkT7zarC1b6eBRsT7MBO5wZVo/fp5Abdavjd3n78cebl+Dv
x20GYCsAk2UoJgTAMyd1MQp27alS542XkEtisYRNSxZsEj26jOzmcYzjn92IyuzHgx5fLfOgKoVx
di7kEIPSxTz1Ny8qtmxI+TRS4+lmFQBcARVhlUJaG5IqLgvZKs/skONAYR4P2TQknWktIhQC5Px4
PEvgD2ebVetJmvUVEwKLwgXqyhjGnMPov180CjEzyQs+pQZHezEzX1B7j+Oxxdw6HA9i0hNPLbv0
zHxOjaKiCKJBtyIb/y0y9ub79fjJmpHdoUEJqjM5xKLyJTZj1YxnBjp+6H5/OEPlDCNxNffaljs9
1p0+mEKn9dK0g6Q5JMkW8VADH7VI25RSof7Cpi3bfbw7TqwWVUCE8ehZzpTAxWrJCCtORYe7Sqvq
+drU83FT67qEPU/5uWowkjFEjaSYYHVJMSCSLHY/8kdmB8VR8zAmiLdFYUP5HrDx+3hCi6/I5uOG
Yq8TpdISJT073n61kYSF3U+Jlwj/3jBafesH/WU5ROsxl/dO4pzT1licr3lAoPc4U/+G378TUjcm
OS9HnLNQvRcXuO8arJpjHdJSLfYV7cQzC3ZquBkdwG6cle+Xx7lqBt2uOlAupB4GcDwbfAYk8iq9
gFotKV6np2d7oosjwBSh/LE90Kaf+YZLDrGG62NjY8/jWYMp7YEqPiSV0Xx6YqA62Pq6SShLT2qx
cKESVJBBCwbBD3UPZUXfd2kbr0MfduE4aPWZ43ZqUvP1ZFrcVJQkFi8Zcsdc+hn4QA59tOmsMl2n
TiD9g1mhOUl6DoCHrb8IlnMcmUSpwG4fE+Qr8EZDbadWhVe0WYN/VqKsP97+J2bFO8ZWZL1Akyxn
Zek4ZnOkE2/y4QNydSbrVCnPYXDej8ISEWTwnzkasBffzhEFQE4BnrMqI3PVgh5Z4ShVbD6ey+Ju
YtvNWRM2kgRJdCmXrNrWdJrInsRM2gkDV+W/rpsAP1nsAv0zUcapoUg7EZjSZ7yTvJgQaraBNQ1W
6o1TisNXp48POIENoFFF/PL5WfHlQG3M1V1YC8cXVDf1XVpSiJg9uB/RJRgv+ggUE2ZC3af3gmYh
DQbIALAU78tiUriutFEHXI73MUABr0f1yBuRFP8HE+Jun4ksM2xiqQ0faoU1tLineWYsNQCW5Em5
VrvKD67l3CnPQF5O7DxCKB57nns640tF7yHOKwRHE+R7UxiunK7+Si6CcxieE6PYJsgMWGTI/BJM
H69RJsmDITiioAhLsNTN9E0XqXVme58cBJEEomh2Ov2r40FQVo9DH213T+py/HbR87sJ2uocW/zE
zgap8PcoZC1vwz/8O5IIk7HMi/wh3Nllqrmz28Y6VQfr4bM7G10/NNRQtYAs8q5JRi98xAlRSzxj
UKFp8hQmkDSM+Dm1O2n/6bHo+cMKRat1xrEtVshJAOgNSItQU4kxbrOs/LIdguiFXEI/cze8XycU
Mue3CaoPocuyUjn4qoQdPEPB3EjWRi3QDlGVc3WH9++6Di+DexuhGjK5d22f2BpSO7fwbw3KoL9S
u6L4mgaJ3V70dqCVOAZLqX1mB74fkySEiuEMNpwFgxfN04HkSh1wsfBKBAZdH3G/FdbSxgr/MwJ2
rT6HyVuwr39Lgsw30YwEpPSPRMPxZixYHSVEh8cLOsdvPESznWBrOjj6ua0j7CdpMJGnMbkPsVnv
W3geIi7lb2pTNl9bxe5Nz4+7QMVHT/Whe2EpcqN3sFaQ6kzGdIuYD75DnS6ZFxNG2Z/qAf/14w2C
5Tn1RSRkCZqq4fgHisZzRGWoxDYWPD2E+mryf0gpPdszu+79uZ0xTRgBWXNuwyc7/lRNnZZjXRLn
DbHVCvQDDPVLrVdtjRaJY4RnRjuxE6juyriEzEQsotnj0Sh8xlGHTAKrnjQuJpRmvKZEiljSOOai
hxtT1Hcfn+D5T75JhnndUYRiMIPLwmLPa8dDyoE5hVJipl7jQLrvzFcxyeg1yOEqqsrEhXby8PGA
p+bI6QVeS8CCENZiwE7Wm0aqeA6jYcSmLdCeUYW+qlKUjpKUzsrHo51YPz7mTIVGAcviNjyenpb2
miXVOpxVchXI621TPkqiSvZI32tnAJqnxpqfw1kg7Td45HgsuzTqQQxpPpPwx3VoFtJFhhPAAf/g
af3xtE6sGpjIORNWwWj+Lo+9fU7yMA9M20cCc3LKclVVifVFtRt5XYDVpt6c41CMidSnICvzyZtF
y6ij03zHU85ZvJSFjW0cvEDOgtk0V8h6+GtDHpS9g4+Ri2zC50Sa/hpvji2YKQhwNGSOv6ekYjoZ
2oRo3YD/t90XEaSgqO4u0xDeXoxbzy06GueA2e9XEVUX2lPgpGZliqUSeKMLvbA6Rq2HKd0ixKt7
6JFmXtpiNf/xKtpM4PjscX/NFXVCHDxYlh9Uix0r7fMyg1yWd8h1Cz27rZwalrVGd+wppW3xkMCg
pVshuq44c9m830OUG9ivaAD/rhItLps0IhqKygRz57pur4oUbGClU7nExG6IryUjjR9xuzXOxfjv
3nGQAbPCOueftjo3z/GqJn0lRF7gcV86mbMfZ6spRws/195m7zDKrMAPpIKOHHacx6NM/aQKuYrI
zzO6SliyQ5yArrD5eAHf7RUKXxyE+QvSouAtPR6lxWC7VwxiR6UW4XoOyFxFoAMShcM5W4GTQ1FT
IVfEQwFlz+Oh0qmr28wAI6xmg7lTzXZc6bLI1nIs/cvTgo5B8FqcKC6fWCECLIB83GVcL8bizsRF
Fj9m9PpwEUUZjw5qmK/8Oi0+WVOe14hdQJGI7U/NaxmGDCqeXbSBSYyaAZ1v2Q/T75AdO7H6eJXe
bfTf48CbAW2HAOAyWQmksYYnZyAng31w6Ta230ueXTowj2BO7scCz5hNC6f1zAE7+R259yDGz1r5
y65jgrpsbOYCgLLhVIfal+IXI9HU6B8NgzwNSd8sXDzvnDeVUSiKcW2ZyDKQgMBHs8oIjzKJctj2
48/4u/RzdF3xHen9cZhAvVjoyx4PlFhJUXQT66XXOJ2JtRkGj2mIxxGSE/tC1nYlVolpjk2YXdlI
ozu5eua8nfqib37BEh/jpGNjdaZCQthJSEuhc5I/d/pk3H8803PDLB46s0HuruFweb02jleZY3/R
ID+cKUmdHmS+PkBDzdH/8ddU+36SBn+OtfCOqze2DDNSyiRHPrNsp3Y/xQdTJ7ajTrl8ZPI66pOu
mqXs4sp0B31U7hvQ2lSliPh0vLQr/1IJ83NJxsnp/dYoB2KkUnE+np7AmBdvZYbVpyjvkM+Lp+c0
QA/m46U6dS0izERiRKkeSOgirzZ7aLZBRXyHa5bjloXQN8JqKbPouI6IM+/1+znNKCMO8lxB5/Za
PCoqDvc9EiuUCsoBB6oiLCNPi+ri8yeacWbGHyKEVNGXMFdDK5VOL7iwtMlOYrfp9WBrjHV0Jp57
/+3I3OFr4D/KNqTjdrxEVjHqpQrQnZ0gurmHj7FmaDmurUCq+HiZ5s18fHUQUgHBmTuIVBH1xZdL
BQxGk1Ry1iP1N3GBDnlZi+wmNJVil+RZc6Y+tWAvcdNbZO8oyMycybnEt7irYqNECU/qRi+O1SS+
QVbBKF5SQtya3Mqp27vQKOVnlDCdYp2UVqo+WTESbXtiBql8+Hjy776zBfFm1mMCgT2DpBffuc6x
kiiLHh4uSP9NNGM2ZIoZd6FmnYso2SaLLz0bJ2IQyR09g+TBahwvKoxxtMn8yPKgLEvclCKXeufG
ErrefM21UkZdNbGHqjNdMD6oInpkvtN0U/eh3W51no7YSynDPlYJ3usvsWjqfBVlQdG4DTp21ymZ
1r1BZ9E4JKM84klcDgoYCTS7v+px0poXY5U5hVvVmjmbzo9V8EXiffrdHYmGlvrnRLiHWWmr90h4
6GOBVDd05xyfR/x81W64jgrKffeYBelt7CEh4vtPaIA5Oyjj+pi4QZxE/g/dQekacUcO61C68mRh
deeqhdDi2EVHotR++KrILOEJkyDjToRQ5Cq85CUFNRrFxkpZc53aarKLIgnYBF2r4FPtDmmgaVdN
hI554eIqGnbrShOw67I+8YN07Th1holRbBj5FHh2PHXxnyMqdeMBiaHU9xCWFeNPDFSziApfWA2G
G0PfxfI7aNCxXuXylMXP2qhhpedC+fHNe6svHGdf+3Vu3OIv51ibSphas29ZYNVrReEoa7PUhczU
9VwLV0PhxNUWRUHTuU6mFCO5oenH8tJPqkrcDIgbS1+kIAO65/dt3T/aAge5lRIp8qEPQsjrmMJO
+Wul+uI1LjpJvdS6AfauHUamdcDZNp2Qk0jQb1HrfOj2KGr59TrCEtj6igJHYnhcg6btWYEf/KkT
VNmROwWJLrtxpefBhTZg1hogHZCH0bOkhz7ULC7lwu11vRY/c6HR03c16Ovxd05b4q+wkM39B99P
bfOgGKVtbZpEHdVveMFG8Rp78dp8GesQqjwlkCjDlEm0ahWsk7wB/52E9SjfB2GLurAu1Y15k+Mi
BfpuqmTmM+TOrxoXgte6gD/uIq2ZBTutk5EhcyqMN9dDYvn6JihkXABhBaAD0QzR+Kh1ta8gfaMb
2UoVvVG/VrPQiqaFDaI2Jr8NWH/Z8hBUUV5t6iQfLmVhZolLOU+enmupr1o8J6MuJrYdrNZTMoIX
V6mT6Ktaq7h0KE1h4Odj+F216igydt4YBkWwTvVcZm9PiaWtQnnUfip9liHW4UxS7qGPK4Vu7owx
wCujiG+aNlZ+yir2RasCt0Rti8HO+Oj4WIHvDbkbmnWI6fWIe2NT6CgGgipdZWlZGZu8lNXXINag
3duBavVb7Px0JJ2VaRw2sx7ONyvONP0qEEgqeGIyzdADCGLabo5yTLGuk0J5LAc97HGDLZzhADmC
nKsOkxJdY1/IYqMj/vJzKEhT1mqmarmXK2b73Zpio/0SEQx3Xo3iJxlvgmbBhgJw9dDkhSyurCSA
8l0N4RhSe51aB4/lvrKS67KQ/WaTGwnAfPggobzqpT7zr8LSt7VZm8xuDnHVBboXRLH2OCXSFD5P
EAZYjDiOhZtFOf31uFX0L1z84fOs3HnP3a0m67wxzfiLlJc5141d4Ws8cGf+qmW9/Wb0WT1eUDSI
vzk93sMXIPAQDUHQHfVvYnBfWsldkr3Kqq98CXsa1cC29XZwjUDtpS1FdLzDBkRCze89ekTy3Vhk
SvOclUK+l2upvVEwN869QULh5oJ7KL+Bj4rOk5SVTrEz/DqZPGpB1UPZ9knqFagE/eqF7xR70c4u
AE6Mxd0leF75mxTKRrAtBe5qW5BBwas2KEqJmAO62vvMqYxuhbMlwh8hEaO9UaIqji8D9AyUA5JW
2IOEcmO6UqerX2OZhN0m3g+lisM+2tEBByEbbVeRTZdlh57wqjGKRFrbQ6AVnumHA7wXX4Qm0pxF
o91mvoRAZQJVq3flZNLtdYYOTvfDp51fXWGPZKHf0YW9tuYusQYXl0oxephiT3fpREntey038nfb
9IPkC5CnRLnAb9LUd0IPufKrwNAaz+mUVvWULpESRJnyHqVX3EvUwEUEGPH2QIqE4TXamAVfU2VM
fpR9pT6baWH7G12RMsAQWqpwN0S8AfV67NCuoR6jIRPiS2mTPaaJVjvPQVJGwdZKOa5QW0hFUKrX
1HtNnfC+UmNfjy8U3wHhTlaU1Z4MQjNeWZWB6zS86c5foVQR5zegXsv02YTOpm4TJ7WnSysANvYl
bEus04cSnSnutD7NVgltQpuNGNctug81DhJtH0vythbs8m9SitWEF7d9d9ClYBz2+sTirR07kps1
sBxsrR0H9tIuz/DD/VXT7RfkTH32MoSW9Vph01j/HJNBAQDVAyVYR9ibK245SRVBQpmZBhJAY6rV
buensnPHbdU0uyLTgvFQckY1LxJtjPpwN7by6KoB6izPamVW0YNkd7LCZrdNsYrk0a63c5+/v8ck
uwwfEKVp9b1SKMAtvczukMDEdyfPHm1kdxD0bUIbYcpsQirzqg6HITk0Ze2kuyDAJ83rJ1sXPpZH
CCw951IbY7HhgLt1kDGZNKX/3jp09V+MNmiC+6gvs+anhmEXRyjyQ+MaDqf9qhd+z2MvO61xiIBt
wNuKFTHthdlL0dovuJa3PspiCYgBE8WmzsuLMaqeiIwqtjHM7d7ajXj16I96ImTlps6oJT6bXdIE
DyNfGrWWvhrSm1qfKmSB2izst3EgtNCztS59HsCri3sBeVVaMf24+kG3tQW7mwi92xuRWsl7WbKn
wSvyzhqpKlnawWgi0XxFe5WanKrM1uug36eLWJ4Ge5db8UxLUJy88uKmx0WBS0Lud7XoVW0FYUop
bxpRD1xB5cCae42O4W/ohnKXS98xPJCGrRJWwbCRZEa41NVosDbklalylaCtNnpjO+LVXvVyrG6A
ocSYEgSTOmKwKyXqU29q0nVVd4V12dPObX/CYeiHaz3AZV7yrERXmodQBT/igvRX200rWaVyizNM
bG/lVndepFaWmyfLH4YcjFzpoGM9dlJnrHmeqIhKUoyHvJf4CGYVbjuEtvxSBmKQvlZFEPGUikx8
+R23fwqi+x8atx7hb2/K1/yhrV9f26uX8v8DEC5cjzcpzDsQ7uP//T/EIOL1LQT397/yFwRX1/+g
1DnXjmn/Y2cyswP+guDOUFoyDzBfyNvavHDkgXlRt+H/+h+6+geJCUUICopkgr+b+f9C4Gq4vP5m
G1hwLSn0g8X43//zqFrZLP73W2jscaoJkRbMOJ12RocLNHfTjhMgy+kaomXc95Iy/taFw2WfOhdZ
VbrZOLy8+SonCqV/2Yb8ndf+NRhFZuAxusWHWKJ9QduobV6hmtcWUjY9ZHGplIcmV7CZ7toCfTW1
HFXlKjSc+Fc91bmNzIs29Gul6eyd3GRYZITcszo5d+eXdxKYMmOfBEHc3NLZsPMdqj9tuDGmJJf2
vKDmeKFWflvtTGuwrrQorYqbJGzVS+6GNrjOkZURq8Eh7UJfSgTVZtKRNl4hhhiIldpORrNRJJmb
Q4nraZ1UWI+txhpw1CwdS16j+4aGMUnXtrdRC0psA44g1w5dmVWoxuVVlu30QUdurVT7GxF0/KV2
zPvYM8us/OYkIE5dSD2a5FWNVelEbCGfIu4IA2LwIWinJYMRIpdF38qt+APeoKa4pDjFJCsrrha5
d1tbDqWrYRzlPekvnLG6HYYo83hkk2qbm4WSXZIFGLm+SjtkWahcmDhXq04e+0SnHXWgoYzQ47fB
DtXbcCoi5GoH9O28JmARXVum8eIa8NOeBtFN+X5Cju05lmLd1ftA+jHzhLAduSt7AmXASiUeKCio
hURx6yHyFVdtJt54KDKuRrqG4ryPG6TEiL1tbSMARLqUkzkoTbvqQrSyzNa4dkrrPjBDGC5+++RI
KBQKOShWU93ClFW/wmF9NEV8L+Vtsq4l9YY9rl4Rwth0uPO7zgo2yAbKXiY3jsfW3xOUGXuH9gzS
+xkh++QESEIRj8ZRdYjM7uAIGYm5Ud3ADE8gGbfbIqONJRmRF1vSTT8OO0qQA8Q8fYe+J9CxZLhT
tfAiUsNoFcbSxm5RmKnabFiBeLdXuLoQOvt/+kPr6rVD00OpDoOMrtjoN7tswr5LHY17PVeZmxq8
hI16EFZwVdppuUoas1/RpIdakTfQ3I1bu09X8diVq1iRrnul20x2fS+UgJQWzTA01w8gc1zfxtZW
tprOJR+9knx0N1XjqpGGwqUjvrUGsZtETujMLyhxFivM/tZQw1ecEz2M5erHuusfSPbWRi6uhZaG
btb5X7S2v5B1fyfpUMOQqR34fv5+NCd/JaT2q53Ks3hitKKJlLiyOc2/DY3Zdog8tRWuGYz5PrBG
0qAWQT7FlkxXT8ig8bCvVmkePuskNa7kdDc9ybdntVLt0kVaOSGJm+T8qUiUSAJnvLaIvLeh0bw2
I+9dILoeq1MyXlVd1em08SdldMukuSqV7NFMCpQuKucCWM9lPkW3hRqgeKlYRETy9ejngZsJA7Ac
Un+bLIcc4JfFuPE1HNjhND7BKkxXkQ0d15n9otPO5Zn+yg+9VG2m4rTyT0dK1kDvi9spCn/VaXPv
Z0hvKigr1pV5gTD6VxNrtlaL8JPOCR4io/kR1k6P/KrWgfiIdE8U5EGiRnTPUS8swaRJdB0clZsf
mmQR2/kIAusourZlNa0oztxqZaFvaWPfOpnfXtdxH7t9Ne06qbBdLbRe6bVvssIuLkQS3JcKSmbh
iGQfFsIzt74gOq1rmzhputQDakiZWqBqpSW/0IFrqZ06T1MivFaZ8gurK7/5Tu+vZ6k+kB2vReRQ
mFHpcjkolxl6tzbGGKvdLBpd8B2rNAojt7FUMjGNf9JGF00ol9tIgpaZQUYSFhlI2jk3eqMcQqHt
Az+5kKk3uQnax3Lv3zVJp1Mg4ISqVnZHsFzjTm8M8DbSFrMQ4ymwFeQFZjm5Uuo7t/CRGrAq87ti
9BcqXha3Prqt6xaozTourMexMvF4qoZdZST7phpGD2+CXRzWpF/VXkyMptWm8FToDB5513SfzIlo
oWdXY175WyQg8aZKrJ0yxnszs/4c6rBY5YPYSjAm3N4KkrUVdpqn+aG04rL4OaUKtgxwkEn+Si9P
unaNFOZG539eyk1FMUjv433eS4fRFvzSsEVQLKgS+SnM/HDXWR3e4uVa15rI02P/LrWCazOrf1YG
+7voU7eI0Il1bPxBGiJYC6tfTxbRI+y5ldoMlmsObUgLrW64d4NrJEjXgnLj2szCcc0jkV+z14u1
Ig+1cjXirOgp8CxuZC1rVk4HYhWp2MrVyop17ZNNajYH5C5xJfR9anNOfwEQ6lCVJJGE7b80ih5Y
TyUJ72Kggge0lRZ5YLna27l0qDCguDBsSlmR7ie7/0fYeSy3jmRh+okQAW+2MLSiSHnpbhC6Dh7I
hEc+/Xzs2Ux1T3RvKsqLAgHkOb+dujU/mG3xxObzhSHjwkL/OqLmYi/0qBDV3SVSyvtoA2n9GcpG
eyTwKQjVUl+8uru0+STCzlJk8jjbzh9YAkT+ihTM/rM1tU5Ik7x67rQ9VXKr96tV7Dj8fiqv+2JR
JAi3kduRbfCQUp0RO6k45FNrAjcKP+mX7ti6ms4ynf7c1uywSOfv3OVkQczCP5R2Lm6k5yxnwxVW
UmHs4IhkActSTswJYjia6triQvEltfr6xnZhEMucJ8GwrIBfgvD3zbrHRV5UV/+FxR12wSREuG7W
YwHUGjb2MEUOwFikqYayjNbhmO2n6xQM2R0PBFbOmvajZVaLhBh8HvyKeSGY3gn8aymH86gZzEmE
bpt0O3m9OE9Z0B91BtcoaIpzyb0BCqXrYe6VX+3YTkehO5/+JgI6QNSPTDRPGq+nFGdTuNDxfUEJ
YMZWUdkPusXeaa4Tin1banFjlweVA1h1xEl2/cX32heHUrTE2Ij15exbEodI22cVsHZaQNFRpvT6
xXfVl7NOJhI5lkX0E3yXeoErUZMxeN30JAdRnm1Tu4hBBDGU0lfGEwE6rU8PoEjkpaJ9SYKl0X4v
Vo3paO0ejbV4dgoAgNRj5Al8zXiHqN+1i1Ogq+u0qFPul2qp9iYwyNuNudmFRsPXLrXNulr9SO8a
PfWtqpaEfNljNVqJ3+RH25yuxO5/w/9duMPtB6ycc+ym9W6qsybUnOBxajaek83vomrkcGiAAprV
8wiLyuIMSMqg2iDs2vl3R+QyyslzXTh9aAXVt1tZV9UH13IsXsVsx4Zes7frZZiJ+lcVyFADOg+z
ztXjQukHVTg3ypuf7l7ZzbQ/EXvfQZ/+PsiRDQh5HK61/j36RRd2k/POb9tBKa8/58V8072xDwtv
OTe98RpwIzam3hO7fKeD64Vtus+KK11m3IpBP0fdIL8EEokQPb75SOaOXI9lnzGU2WIjU9XvV5E/
FTTscKz4mkcssru0f4rF9KpjnsvZhJ+tm+dMNyuoYA4eIyoqpwHRUQ5pcUWju3vNwFEQdiWk1MHG
g9B+V72qPpZy6mYZAuZzQtpZYF2GydYZCaG4o7KHzogJoG2Hq94TUvg/uMp/0r73zQSn493EhIzw
/5MvlLWg8l1NHkLXeMy85Wx2MbzB9tDOeZpFW7GtfVQ66fA/RHD/sob/cyXy6KYha44b0ETN+m9U
n+hBS2CiJyp7Oq1gAdJsMnbLUYqo9v3KConN8Mqo3ODEo5LEs5460dbUuc7BEFu6V73g5Jz3gFDW
Z3U/DhfboPeHmPUsVtXoEy68aZ3OQEhcX65zVDck4JaEZbcW/YO9o79OfQebnmnzevvvG99/XlU2
W9TB6CXRrCBi+udyKVsvR7Ll4dNq+vp9oGPkfdbrg9aYnMLEXHufrqx8PfnvP9W4Cw7+eU0DhExA
y3fPFkq4f9MKgGCPVqYvOtp+DPOx3QrrzZKGPez6dW3SsDfnrQw7p+BJapqVLWMFsXfu75c64p4P
/pdR85/Ktf97dyEWvVs1YFn/QxY7E1g6a2ZPSj9385lGC/+8VoN2KVlAb5oQ2kV2HsGw2qKV/+PG
/o/9/l+gA0iCgXjMATf451dg5GCLgSXw53lL9nPOfMHroiXMPbLMkm+995Trx//9CwDQ+Mf1R5ZN
OAamVFh54q3+3QKzmGvvwRGRfV2rU+Md2nRKpu7zf/yQf7+5SI/wTLKFceBBYBP/8c/fzFksNTQE
GsbGS7CrY3W8Nm68H8KfP+ZTu+s+7dCAxwwNGRPZEvkHXvq7//4R+Gl3eOT/vdXoiUSddw/ZQpZC
+tW/fYiqZMXzIPyiMZfnoOpe85TxS1RsJpbXpS8rvvy41pzTmldX0ThHMfLqbehoIOdZqJAx734u
520oR15znRcMp9XL/7radEyzqa6iBsSWF7tVPVEBlsfGUJfMrPnHKKDefGmLve3WsRfkkRrcHeB3
hAmErGPnRCL5TZRL7Bp97Grd49ibh7EWSNC1/thJqwtppYjSttkAtH3Oa8uCqmVEfPDdykxY4nPC
2JfbZKWfvZ4mgdO8dEP3S1EK4c9+HrO80Em9fPTOenJqrrKzzR/ptCB9X7/0WXyklnkqrfas8XaN
S2xx+NXIMTfkcW40SAEteM0WM24yviMqzavC3Xf2etQNeQ1ghM70of4qTW2nxh4ZbQYqpYaRMaQu
Xyi6ehS2u9sKulM9/9RQS+Gu7N6B/mNJ5QsB+d8FWp2lyg7bYj0X5ItPcwEI7A5faPZ2rdV/cFVe
u3maQjzBNCAZ+3IrTo3mfDKhsTVnj3mzxZvJv6xlI9z99AHuzpuUTln2sV1ma3sn135VnK+mAapq
i/kPzN4r7+mABHW1X8jxSVHzRTydsdalby22iNAXY6JyDNWF95xb5ifuTyRazbsKutPU2LTa6xXp
wuuw83wZ5bRRoN494sCLZxF8UYh7zBSvkVI+YvT6wEByn40P1bzsinT+bhag/cnqnq1ieaHTJpSN
leiD8UNzvQOUFvMrX+xcq+sw1K95ZpwaGwYDP1ykYKo5HnDh7zLVssuU7ZdbAOZQ8SC4j+Ym8vT8
hYHyDfOUjEHkZFTr3EX3sJInVGYP3TJeR6t9zaZt2UmJ5KFADPmr7Sxv1+sGgf2E4Jvt2W2mpNNh
MhtLb+JUKx5s5Z3WQM1h2vAdU+ymEglOoXJ/TyV7F7bVSKyUeticwooma3jSJmt8JD2PyXcsHy1/
OLMIXzXMprG7Nf5Oy+1T6Yozq+kpUDxn0+aVO9jBkqAK5e2nvrYSLTOLQ06P6pXAuYeZduE0nRQA
RTmPob6Uh3pmw5yIR9IstR3tXnuzQceOtpy0J8CZvyURXtE8ah9jPf7o7NGLlEZnI2EcI1ZQMSRF
V3zBsby6TYpGdIP9HLgWuqf2vA/GaNs6J8x5abRN96C1LmnP1ZXrGrcdKhIUP/RxqHUOTZiBUHYr
3Tk9c5+OYBdIkHi6urh4Q3qoO2W+b6sq+T9OrwFsJv84jRtn7j58wWEogdke+iVII3SJHHZirON6
XHwrNMbpPKzyb2o6dJBlEtClyxNJDgx8vH0J8uB5GaYPbViel7yPsiFXkZdaJVYYIDIKH1YWcfuT
iiF5wqtwUH67gEU4iG+Diyi3hGCGV5KgsW8ZGOs7RVMNn96dnavuzo/Omn0hYAgnQ+57c6VEw9mL
lEl6cESYgjWqbnssJuOaBs7O5E5BQvbdCfLte1hyOmFm8AlNrjvhG1G7VddpK342rZEQwnIoavu2
ujr+E3Uetowqgrre6QGFa77xNalvIzc+JiXKE5Usdr+3m1rLP4Zen/fj4g2hZ7EeLH0XD+1E0wjO
OsEvnPHhCplMXkCXifvH1ZagZuGnh7GGegqxpahj6rTWkLiT0L49JE1h2tNQ4fZl+1J7hfNMAUEP
JMxFh4CMM1OcDW1un+RY0BWjFSsdW/hh5VC92+yG3Pxb9R54VFSIYV2j1jTLVyOo5A0Q+fdId4Yi
zB8YxYgxtP3VJtcBC5xXJ3atYlyOqkrTZOnHmyc6PzJWS/9Lx3lrnlCBAHCmNfjb6uuXrmJT8CuC
+guHbtBs9kMnV+oiCv3NMWfjWddL+j+awnubCm3CZGgPOP8X8wYhWAcomLLl7PdUT9i0Av9E5SJP
ZSk2oEgd9RbWMAq6vc2MM3+8LhtB9bIejm5QnNsZUpgeiZGOAKUwArNdbYt7KeZZJkutPfiLfxsX
045S1qMYLzE57NDmYTaVp5YiipBZgIrXhdGWhs73cbA+5brW4Ui9a+h4gxn1rtROli8fh3V5Ql33
YKP2mkIPrc0vcxt/W80IqZe6RjRLDRC4kSnollGk4xfkXBdRKlVrP+vcRkSzjWCesxpVuHXyS4eF
Ps2FrYww91nPnxtDFUAdTV1cwarsPwasw24wBpkniH6MORzc1gFRpEdcnTeEW1Y8qG0imM+36nez
SK89S4N25NWaU5EpAsomhtqnq25u07VAtmGvP4rc/jVlutMcyBYxHsegmXarj/rc01ANZhqARVzO
ZFvu4JQHSsUqkV/AT9yw5o+hKiwKqpZ+16Upe1e/iG5IeJYL6lYQa4a1b3bXTQ3TZ0ZT6COxflka
S18b4hL1Hlh55/8csF8lFSFoz6to0iMKkgcnZZix9PXRz+dCO86ONcuIuTt4npkvXkdiiE6oedQE
C100T9W0cSOXRryCW5GcRRAqN+MYin7d2UN+2+bVI4Gxe58BtFff0kJfmWls6m2RlCsyhZlactQW
GB0LbfnInf7ZCDB/5CSjhMW8uE9SNti1Zi/41MbcAuAqUvtvi5vjVTW9jVnPUpG9ltfGTKOg9BJb
SD3pS3zinfTfZSeMUON2xPfRChJU1/IQmC3F2v3Y1S+MInXoSeUf88Wpn4Omzd/0bdq216BDKxr6
c3Z0kAVclkLaH+2Uy4hFNN2ZjZ0lAUjXvqVzN3asfolodFlvpbE4eyLfloMdTBXlwPZm7VkfZAkc
iH4lNuyiQP6Tpoc5EJK+HjDSlbCI1l+XT3gxN17V9AKXqM79qAFB6GkKPlIF/ivv/WvvLfJEoTfR
eB0DXtRXcrF3jNjl3u/A+yz9XDnim0vztebBIyKZHdzXsVdiX6p1b2SDFyM7KXdyqjK8zEbvHQrY
zT+zk1PHkymC51sBqu7o67FHE0bjSTPdT89Z2TvLnOvzavISbTXaAxWM2BmOSIb5gDCiKOcutpdZ
Hcm6f0orlzaZu7Ndeo64dd62J1RkeGqdPsHMSDXSHCRdUYsjlIiOVLvuztOiLjwhW0ScXZ9ocgHS
7qtvTv/mMOl0seXS3xVd9T1mfDljUDuxNJfb0Ig49407I+CF2TL9yVznmV63gdWlP5lt+bCYyxKB
eN8qP/gly0DFdFhTaUU12ox0AilFv0EtGYdSlnFvAf1qFTegli0Xve1rOruCU6lh29Dy8UJD8C2r
tKhQQ3Ww50BG67zuV+SkpFhC6cFlcBoW/SFrMWCQjaDefCN9szMEjtB2U4jO8LVOW5lYTse529bo
0Y2AGYK0eT8chsn8sTCE0RjBRGkR6HfoIGH0Y1kYC7VINnEEReAUN5JNWrgcq2YaoCGkcvxbX6fW
heYWe6/Njv4JXDme0gGLZdsQ6GvSEjpK5tcQfpIVWtbtBBlA0BFtdY535Cq0VI7JLRpa74CgRUX1
pPRffZ/ncxbCHf0uyqHea8AV17G1nuraXh+r1rde9EWrQrn6N4Erf3fvqfnhLsNlXhGQbEG+XyxN
PcmWSTVzqjcZlO8ES26hg7cWzNSmxI1unNagD6+ythOV2QXl2T1CqHFIGn0MUHv43nDtpm3+21ZS
xLxZvspy9k6lT+XjoM+fLZrVw6aq4qHJeI5SXW4HBzxgJ6l9itKBkXXJ4LkGs6B4J+38XWNNKsS1
eENYpiIAscdO7+rfg2jWJ9OsvNjwRGL9C21Iu6Ny5L7inceUDQ3djLu21N5V6z11c8/lFjuSgSM3
24hERqlJ4owhnotBRe1YJ4O+jjRIpPm4X7XJ/zkW1OJJLQ2Y5u5DCYXix7yeyyJ2OPWKqHbt7MWy
5vpls53l3Z1HHC4ZOPx0m92uQ7U5IqahFylNVMs4P21gha7NYa7HvOjhSTkszSV9NJYymeZgz3wt
DsoqnqAvw7wbrq6S17UvKdMQz5MNVw2ss9c7mC38NVvUD+hIK19M4diOH/ai0XtDbzUwnn7u11Tb
bUYhIlrBtGjasnqHVg2dTodHOVdmIrKFNMVRKw5uiY4vb79nYyhDihEvnWmfjak7gSz9gsqwE16I
SYFhNfHJcggXwMnQ9cQcaotUYb72N5IOz9PAHdDN5Uvddg8WTCcFWioMuqUK6YCLTAGP5mX9oxzN
/rbawTnw+urZroc6NFtmh9Srj7NcbrWbDeF99aKWEVp7qtYpatDGo+3iLZlZx3XW6ZJLWyPuTfNb
1uYbemfnGeadgQp94xeyMpO2sH7lwmBVLpfmI21MJ1y28avTsPZBUNjHolA4b4PuKchompEY3ZLF
8ZHybG264/E5OkPQRYWZiR1FimWIkFDCva56DM5oPHq83KMyzz/1jnExmBGU0yj2YG1pkxB8djAW
EuEtXjPckwgM2tQ9m+5s7Uy4cPrQzKdsCBDzcdmlhxyY4ACvDJ681c2SQjrMQh1pT7bGiu60j0G7
mfvah4qv9QUJ/XjLVYD0k372gtmGTAUWotLKFPlCxZaUd5cvz26LsGEM/liFdmuYxCfUi5FjtN/W
4J5lU/a3ilK5ZvbeR45gVgrriLA0PdaDdTJa6CWDll0e3v5dbqYIR7ibZ/JxbhU802XOGh8Qeeki
a5keKI509tiG0LABo9L+FSjvLJcevDsXp83lgLQ3oTiVtyFCwo92bjK3QzpnL7AbWmiP4PAMIbtU
IDvboc59KsgynxDSfgYOk/JcdnO0aRa/b5vGVHs8DYQ3haM+v4yyR1uRDY91Pfivs1NCilcqi9Fl
FImodYOzQeEAsIf3dZhWCrEm9xRUOTvVsLWH3pmdKG/Tg9kVP23Vrr87yqTCpXWC01qpn3pv+idk
i1Gdl18SR2qkPPHVWP2Noow2GTOyj7xmqZNqISOuqcQrqps/aVHlVFARntU21rdTYGsV/mgQJKM/
EiXpJX65QukNMlKiOOWDNENzzW510ZYRjSWRM2rajrSnRw+rSnRHHkx7fvHX6coVKuLZbQ601R2G
Cb4nd9yzZeaUrSOG30texwDP13JOccJJEVwBan/om6Kp0Pbftsn4C984hVrXHfGR3nJjtg8mEvAa
HHDP/qslxdRL2DC3jVbHdPfLUt+2rIR1qZV/CJqccwoxHjOo/CkGUPNxrLSQUf9xsO0bSLWMWlFd
BymasLS5/o7m/HS8kh/h2flRuTgVpBDP1Wz59NRy4BiTfm6beV/V+RSini9PtM+1v+u6Nfcj/8ns
lp+TycOZLd5Dx6N6IQbhpcrB2qXP1j4Ngh4lm0+iijXOTfEmpf62Bd4ta1ZsDZ3FBzHXOHU0wkJt
89VwiuskeKA1vX6C9v7hjMxCgVOehbVu0WLJLeyn4kyv3WqFblX3PDBmHjmrcXVE9TuzeXLoh6Wn
lBCOvGVEbKSO+Kigyg6Dyxpu/X3N8R0t2pbZZj5Pk01xomx9MMY2fy+s0+1h2MQbIV0vykMeIUvt
dZjrD5r5DlxFJ9Qd/mSrb7Q5fTL8HgPkkBG7B3Biv1bxhoyDeyRYY2lhxAVGg+MYifCT4mVe+rd6
A+bRBvlUFhgVOtGfS5ldLJ1OuHLuD2lddne55S1NjTOdMxc/GJ7b8p7XODjv9tCMUa+Ri1DqzUer
OyCt9bVU+ZtHvSk3AOUQ3XZc0/rb9te3stT3boAoq7CaT7evy3fddrH3zfou58I8wBYMQHr3vi9O
7TAby4d1IkycCmEkZ71dHkmE+CVXUUb5WO6ssb0Vk8fPnT9pr42GEoX50JT0Xlb3dloXR6mJR0KB
KK3OHtr86mboH6YB+UyWIYZav+e+O2zazORBlP1uqYOZvwSc7YT+Mov8XebqDw+3fba7usRpltZJ
lsqkGhA9ozN5qur5xePODQy45sUz5p0/U0A6lVd3ZaLUnD4NnVVjD4RTYP6Cz2ex3+V9cWMxLNiI
lMXE4t+w0UsgprrbwZgmzehWn0FpLqG06i5eeAXZGxQjoWZuYrmNTDbN53Zqy+86Gx4Q78171tyd
MMnAaNolj/Hv3KRLi0M9OI9ACM+L73zKAC1fTbsnTxdieqLa3WZXr+B7XcF/WAZAdPQKMTq7wYHQ
ZoZHu+9/YOP7Veek07Fh0VJYrRoGyQxIBjF4asa4c8bTwqs4Ni2sTsA2N5/VO7RSh6UtTa+bUz9s
+vwA5XXJJPAUzZcNCqnVf/ac7Y2ghD6x6umrqfQKnsza6256QtOHBUVxEHYGA31KX4KOceIxV3OA
OM/99ieU4d3Aj21SkSb+tDwZjmOGo4f6iqbiMUKvcKqC5Z2Up1dE/VoYyOYBk2SBvLt6JTMh5YZo
D3Xj9vFUpk4E+wosulwyXT6KxX8UqXXWOw0/S13UiPLmX+PAKyCf6pe81fe1DQ+oZp+BSc7HxVYn
WVGbO+RwwHM60CfbDW2sOv19tDnVc99kYjeLMVo2CVRu1vG8FF6o+ZUWZ4KNApmhxRachSsIjR4M
h1VDa4IK5MlU3ZrUMEgX3WpfNixaHJaZT/cnC4FVtIpLZTpJ6q88U6SeefY30XLjp46bh5MKV6Zt
3bIgt8NtaPXnweakI4qo0E7bmv6ee8QPplTNz7UxtIs3Ekk46UFiLOkZJZ4FANpuz0aqgLGD6dz1
FA7P7OTROlCWkHe1tW+FJoi8Kq5DqQOPpQ64I706yeZNr0MKlEAypYaOUBg7rdci+F1xTblbQ7tw
3XgbvJmR00fRN+SaeEcpO7y6aTfctlpPb4tmkI/ft9P6kLpIKAxKTC3mrGkJqUGu8nOmc1jy5tyP
AKLs5fOuCArePYxxnfxJeKQdWfB9D2QsBtRu4eSCclVN7M19/7D1+XOx6iqSjf1dl/52QK2fHhj5
WPP1z3ZNfw1a5x6l47wpieAUNZYMDb/+XTVZEeU9gFPlLl+qQvmhcveGyXCLDXN6R9bwUQTuHJYM
ENjN7o+MEAVts83vJhNGYkzyKlyGEd0uzQOEfLY3tJWOloGYmXUzf9SZofG08uu743jAV/Tca4V1
1CE5E9cy/wSVUUazabBh5/VZmxXvbx/ZlY5SJMR38yFJ9YXj7xI98880T6iT0LI3mx1+h+QwkZVq
E5hC1JGI88PJXMu9/JfEBVxsSBEgp57FFqFdWlUvO+XOLKEz2pg6MI5NzjdVebwcrbJIJhCdewwH
KUOu7sdk5qAb9JyfU54+ksiTRQCyXoxmynkcjVFc8D4vXJitx0uWc82Mk/Bl/qgBg8VWRvZFZm10
P28VxrjIc3rOBsR4UdtmA2oNIa+Y5N7czqHTdqlrrYz5bHW165WkwBcXDLYet4DfMUbDbPbOXDRt
0g/olDGz3Ykkl7WckhvbcU8DFqUoMySqrzuCnRsDG2slDtIUj2Q9lOy3bpco2SPeI4IkGl3rJgWM
FS+c49x6O5EzgFtzqnZB68sgnAun2VmCGcgAUZkNVluPhTCmixVH2XKCfvzAXPyzEfjs+HZkJLrg
zZR3l2fwooGe19kb+MM1mJr6cUNkG09bIA+84yskmvZhbQ0dTZbGGJvb3f2XwVAYmrT3wIulgE+a
iQZXHsdAgGY0X04a7IHCgZuc+tI6NmbAwnNCTxuPjUKlFqQrgu9l33fBa2+xp1TK/NKW+T1Y2suM
qSRxWZMALLYpjTau14gcKvtI8/lzXhRrHND72vj6zlDBm2cNLwv3rSeIxQB6B70NiFDl6cwZJ7Ph
B8YSHZqrtRMshm082qzZtr9FMu3eEask49weaWK5TLP+a7XM5341HoSVmkAMQxoHG6aT2pofW/RF
gafixbaSiQb2EEvXM8FFfVKNqCv5xH8Ryz7qZT7s63R+qpbFjFq3ohyxWen6tetEBtYhU/457RGn
OSXTWVXN37Rp8zaajdhCM5tKGoC9FeBJzDcr/9FYkkT3STtpbZD4hHLyyT7gm1/TgdpfFl52ply7
B078ysqRU4sgSPqv80Pn2Z9Llz+TXgDpllkxx/M5u3u8zOHEQnmY1v6HoVTSEb0k1ASENEK6+s+T
LPPQG8dL5eooO/Mr7uL7XXNkZdk7osCZOIjQREtyrFfvMDoGKs31mBv2saEKex/k3ota0T2RzXYe
063dSeRXbI8KWUZR/qnT7C8Vkn81qW6pY1+Zxz+qoj4bIrvD2NZ7hpM5rr10QkVmM7UrDdGKVxnL
A3GiiHcdhj3iGd7KZnti/hqpnjJ2LBvnoKljW4Jy6jRGursSBy4XBtSXsC51Ne1iuhjjBrzWzPOX
NF0WgmmSzw7WshfeUbDT1UJ27GYbp0r0MPOU3IYF3e2xXWrA/Ji04lbzJiI8tNH9O9Rm9hZkPcHY
SgLQmSMBz5PeLDQNEzvldFi4t/bNLJRCL2sgk4Pu7Sd0EYtOmLXVlHPc+gYaziqnoscVenzf3nFp
p1Gaer/SbJEvXQtAGuJiSyOrdhYAJ8ObEmyPCb4Bft1SWJGbqyMuZgTfjuMVuJTvxnIvA5CpFzHv
LVv/AVDa8zSSq8jZelWexStC6Maeme7XUHvB1bfEp7Jhc3SqJcZ8aEOO0QFpml/u9HFKstzWn4vM
dGJrcx/wit5QQSQbrM9oe2isRS9eCumWSMobnjx7wciI/NkS2m9TFH7cugjTgwGZ2uqI7jEXBu5J
OhKQRu/1Vc2JZ6ocSa3zq2dZepwz+9VL86fUY4jr1S9ATCcxOqklys49fmOKDdr7+mN52W+iQ8kD
HLzsuOXYAsrsHTP/sQ7EyyCc0yIm+rO7+2tSb77bhm25Gs7mqtf7mvdTiJa+CIXdqziog1/MJhhA
hgKwSPd/Z7WW/iwV73KSWuROSItKXim1Aimd2wzhZrVgff7wZNcbH4EU+/NS5Ydap+EEouoB84MM
M/TQWofCtkzd6pCPOEw6lsFoKv1PTdPelCuu+uYt0WrC8jXTCvnoOpHTrQYXy8PkDAFrl8EQYkvr
Y8dkw1DBE1NCDLMyEaVkvTR1gGJ6nfFxth9ZO/ySVcO41kENYsxXdphmThkZFc+sPd6mbjITr/a0
3VATsKk41QHeJ3ID3D70yWANmUPPpcDlYeFLj0y/4Ui3+xN5LEmuWtx61FVR7MPspQK1G+R03Hyr
Sfje77nj8th3AOQkBDz2c3nSbOujIY4tHshu2RVDdlPWNF+0rfzqi/GtW7ztOJI5BB5RZmTa4loW
zvjsVe2OKuQOg3m+RlNb8aTo9q4XlZc4oCVwfjZHaoreYJrlWTemTyJUuNX433Rhyq8X+0bdR4vd
qLBNS+9cjtpOTK0bIltNX6hKoCW4V5+IaaaImftW1sZuqdwUVY+9/tYn7WMbpnvmn4OEFJoFr6zl
sRsW+Z6r0Zeh75efq63/yXtrfLHnFiNDO/BSrkwFJY86ZFuZ7Vuury6as1MibbYIsIm2St2KPLOe
TTwAY1gNDqcN9HXUo9mP1r4IwjET7yjPHxx1n0Lw01ud/z40PQG8PetqFVSw6JKTUYJgwDltUwzc
eay73ETsJU+uptzjVjCpTFP16i3mEw0dTVwEtbmf7nbBcakAStAW3fXuBLuy3A85KQbTLHRkdBr5
+XvUmOYc5vxO2ZnvXgW7Qngomn2jH7yrlUuMLMuWZXhyJXbn82x7GegqSUzOuc7vaJc+VVNsoXjf
oqpqevNq1rpTXTb3HpjQqhXXjJbZcyQkBXmvqwlAmawV7pMTbH/gJYbTjlExU2bBQ2PBkVfYofKY
cWj79kwPh/2ISdZNDJetKXGWmQIe6jynRPlZV13/D3Vnslw3kqXpVymrPaLdHYADWNTmjpwnkdSw
gYkUiXme8fT1gYrs0r2KJku1aLMyS0vLjJAIAnC4n/Off+gTI3vpO2oboyrZvquWH3oR2c7UbB2b
4g6hTcIH2XiUGbRRcfyiozHOH/ORr3xF0qgnNq2Muu4lSxsOfez37ZNJWnP9uQZuJf05fQQc5ekH
Xbv8d9BCvMTiIpnAnzGWXOWVNMyTMSPBcg3298PqTMUUJ6YyLxrGvz4pztnFGLp9fcZgiBcjg8n7
GmB20exG3c/8ULjuT5Vs4+l5UH3vPo+QTx5DvJEiFOH4yK9oHfTJHFCk3vWDLKyNmrPkEqkv9h4y
JgV4RGoxXQpc+6yNS7me7zVi9GoLI9hcZKoVlA2XfinBqC1NxCdb9u1e+U5X7/oudOMTTs+R5z6j
2N4ltZ6cG8/FzOY8mYXbfaXqi4p1A7+zWPspW+dqwHXE+BI3USlWyIboXckL1AKwIQSEM7BKMame
mQlvIhj2WwveWAJjA4cCiL/mvA+IQ0/3Pllv95bje9EWgYec9wTdGy1JoE0XXZbaMcJTD/sGuEPI
ALMfYDLhuA/BZmAZxbqjxA2HrsTp103y3id3NVz0yulQ1dc2uqnsEzp5TXHFvHi8LTIm02eNBet+
k1a4Dp0Flh+py8FBJwc2wsDDL2OAkaQ2DbE2JjHa21EO/TMoVj5QcpECdRkSIjjuhEhicGuRKHEn
9WR/aYN6mLZm1cFYMBsGwLeqNtIcMl087NxA1wxEw0ZCp6ik2nQLd/RMdE1Yw4dJJ58WryuLbuVa
vXLQedBrqGsJo72/0+msrZMmiHgzjIshu3ali8jYoZ07nWHj1iQap4rWfyynfmPAgHOZcaWxcY1o
eTYuEuVoflbtTOdEoM7q1DZ04VzNOuUQYVuHHO3Joh9OkrmBPir6BnDVCGEDrKLCZ/uARhh+spIZ
GEYkunzI6yC0GZmlc3FZidI9j+H3/DCmsuPctIPihMHCcAFj/xLrIdtFuWzAOsGjor3NyqwJ18WY
l8wTSeR+mI3ColxIILQB9RHBhmh9RooBdn2Gcr1HGOcH8S5r8pQx6DK2dMeIQzEFeV6NYctsFn4E
4mzHDuKoZy3K7AnGiHyKYg6WlYlRBXRMaitjY5mtbT2Wdi/w2YBrXF7ijBSNiG160k4CbDXym4yt
bIEhy1czbwhoyyN43utBjFDVYgi95qnbaPXZsFEyrKLZQeMRYuPq427jdvEprFIa+FhlKcw+jAns
k9KNUDZ02hjvbB3eJxFy+s2oBmMaVsofVHmW62x4DbhucpUDmwC3hSl9S20VvU9bzLgKdaZ134B3
VDC1ErvdKoJTZsQRUQ1yYVvhszNWrkbCz8nS5dL9niVpeTP2XnNjWwaoTqgwu1gwLDCmMZgenHjk
U/aapFXXY8yvgwmJmZ7a8eDqTRxb7XOhFJzzeuxSddlD9Tux0gyhDg4oDgI4O2vPKBsSJjKNYPMU
Y5CcdWGdDJRsJgQuimeiXuDJM3+1IsXzhUDC1inhVaFzeGO96wgy/pRJeApN7jP7qBdS++SP3QZQ
qrpC28wWyWjloW3xdoHeTNJsU2BGehJNktfilePyct3WuLcRDQWb2DTNE9/MwosW0PemEEigyHnI
nLWEhFDtWieT92ryup5fVkTIVIz0tPGH6VMXFvIGSAPAvKxAK9e1yLONm0ZlcFpIk0+zBwW0QKqA
2fa6y9nZMFLoryFmFV8g27KFgCw1i3mo1UwnppjDdjMPAfsjfZRfrrNsMl9Qn+BfZNboBNsokf0m
9ifDA6KAzt1h6HAB7pPXu1Lo4qKOZrfFwGIqTjOp+y+6d6Gxk4nGOVSPgMtFUXDgFi7vaSz08K3W
RYz7vZW5Bd2IbQ8rVHnNZThp8QTPieqf9BYwDCsMruHX8NcsdgnULqMgpCmnPsZNxO/FawbveO1F
SMvX/iBR6rqEMVqrYAbT3LK9jPUOm3j6xglZZbzo/3q9LXOqkTPh4oJtwilhGw0b43s6x/3XJh6h
8rrDeIPU2XU3VPrpIyPDdNoOsoHtKQzoosx5A+sq6TR7uBSj5W/KpnBfRVO2V72HZIwCuIQTRTrH
zpRTmyOqyNyvfTGW91CgusvIQbtcVyyENQoF1lKmUsSqUdBoLHU0hE8IgMj4rMn97s+R9QWGHX82
V1QQN3g/UXgQOpgwecEX4s6rMdMDt3LSez9sLqw2bdotvTjVetOO93k7hV+8pgLtEk5mwTQhYyX/
3giV346GEE92Cusg7bvsKdISM5XYRrZtJJJ2qp1L0J+0y+6YnsC2E0ZpbmA24euQlFZ/2nS1fo3K
kkJqElQlKJDVDhQufYSaGqJDssOANzNDzclEL8wNDmT2py6tGuPEYtRyBQrTb9VQVtyRGQ539Lv3
RGArNitrgMjc2lN8P9V+/tL16fcOW+ytBombt3N/R9kf3ChOo1uXuWFyHjs15PAx8pBxhx5C3FoT
T8VkFIbJotR1qvCmCovuwiwKb5OkTuxApDLaqznCnmU1kKX5HAWeD28E+6WHKI1oMGe4PWtGfQkC
YLyNVkLO9S00CfcHtx3cWqYPwagNiHe0y0Y81J0TPRcwTgxkdZ3n7nrGwoz5QKWtDfre7jRygc2p
BoxoFwZgu9AJBUs7Ti2ONGUumty0xpsKFstcX8W0FfV2hgc97nG2YcP5KZqYMYfp9qY5eUCYmbxR
emZdUu2x7uU45RqC6FucScrIYWq8QJ0ZbW6/MqA3rmWQxoD6ogf+fvt7feQxvEUQgrcVOutz2F3e
ty5q8aqakaThSeKVd2HYeTUCebMGRIFzdJoYgj0jGjN2mDQ3WcY+LNG96ZvQbRoHQn8TVxw+BSc0
nCObPyaW7wm/pAI+pprsUyWY7g9ND3gI3xHeVUUzE/gjBXfYBB0/HawA1nshbagoREI+1ZBqNraM
7XNRaXbd3kq9aRUCjJ3lleFStcLYeh7xa8EotrNxacrQDLzQXviXBcrjjYNj6E4Q77GJsXBYUzYw
CnRmIMfVKIgbW2XGuDTi1MwVOGke7zNP9XjqIc7Nt+gy06chp3vfMFdAVzT5jbOTBVr0rQfo/QpR
WemVGUj9iPd2xlYm02rY59KxyjWNQkhOCo7rjPDMvIZPWqER8QbRqx/t28Nq2zmcH0FT0kc+YBsy
Iq1IsHLSdgR89RFl5bPsODupn3Xt5ogUU55IKwG3+J+ufwlXHHurwY3WueeNN7WIJoz24EWjQuB3
w2YgyQp0ZVkc5N6DdoNgj8rc+qQKBqdjN9qPoTYpLjOqLnzi6Oi+WHLMETZaLswl3Ya3YTPOVzCs
1O0w66DeiDZfGOuoR6NbDU8WczdbVNbWMwJKJAyXw1unw4n9zGyzeddVdfklZWb0GBLMjj9E/bDk
kiHjrpIfcsZ6y0NV/ATCqy+ZAVCx45Kk8ZWZasXf1kh1K/T06S7HUwGsTJAetc2nlO9n9untVkXB
RHBVENN1J7OpPitrK7piyvmMfxTcTxGQs7wNelw3HguVTHqLaIMXmmYJ50hSt8o6EV5okGPydvoP
UQfXGkkmnxaBlt2mtKbxZu7CsCRqrGaF9+As/bkVsEpX3oj/19Z50715y1FzmZMlZ+4wY2vqFY4D
wMxvPwAknC+iQJ0L5SAumvGGuDlKLtNbOjfd2RxSgyr4J9Y48uEnice6RDgvBU5HRWi0a3hZ4ilZ
1goseySOtsDGrdVzrC418YrJZTu5o7+bSUk+tzvyAJHK9DygxK/4Icg+OaCGdhqTE7NOK2+Lg4gN
LWPu6IxVO/TJSRmO/PmfuwBDGV+fuTgJBDRISTWu4bAm6D3fNjBkBs5kg0T1kbv22wHGXBdaPhBJ
GikuBkUWQgx2Tc2OqL9kHvjoGOF0azfvCkucwOGETw9fwWghoQ0ga8nZbCf0Ej30OoEiUWcTGYB0
bx7P/a0gxP03Ew9ZOyflORCBmd3AT/MWJ0oYiWv0sSrZBbZjeSdeqNt6L/XChxz4UPezj6MeJEq+
C5jOafJoZFHVrMF+NcNc2D2saniaL17Neboa4XLgENK32ll3LYXUilC7WazJnufeIh3xJidRpvlF
OY0yPulSrr2qjSQPN4ZR1J9ZQxpgsxjtYDumeMAtLpKwUEySMzAks7zgU9vUPsVM2wZnZZTjSSl1
I9BZRwlqjkqpKWVkBC96hSOkbZD8HKFFX0EMVO2DTQfiksZFk7XuKg1TyjGW8j12+vTx5zusAeKb
XdoESXfS54mwVxV/uljTr3rPTCl7cw8SxExYmA2WNpGd4jwn3dZdi1AISCzdiDAoDX3b3cWmZ28G
gX79ln7Bd/Z6jATihCHLnk0NyMmej+ncWs0TkKs9tOI+IK2n+jTCzvHP6OxZflY9MoeBFJU8NqbH
ko9AXvJN5iQ+rKF4UNfwLPyUPjHEmANwMW2YECbo+L1uXEz/Rml+o8p3vySVv41dAw5VhLxmYfMa
QXBnlKy9IcgfAxzSOULSq36wEHqYtD1AEStvyoK7gJjmCqVZC1upfVW19xX5IDuibXNY7/BK+/wm
2/sjo6r7IuM/x95TBy5V/z0vq/9FWbJqUSf+n395Q/1mY/X4vY2ev+f/to7a6cDKavlrP62spPpr
yXIn2VS4luWoxbDqp5XV8m9Q0OMLaqOS1Qqx5r+crMiSFY6FQBJ/KynNJegZ9vmbydXyrwSqSoLb
JQFw/Kt//XY3P0WW7zlZWcdaTHLqyFC0XVOiDCVs60j225aGCkgHIlyD4X7d3UbWrd9+9zmenBb9
zskk9s74SaCm806ud1l550XXygy2fqgg4DPdxCbADBhFgNO79X1ePZrlIyyRcHgQ81VY3XRttYn3
HpzpeNwzhJncW108u85VMF5APrTlp/+/C3X5Ip6Lcqoj3Fx5lH9/IcubP/g/27zlnd92L/V099KQ
T/ivt7D8yf/uv/y3l7efcj+VL//x789Fl7fLTwugIR8sJt7+/3sJrl7y6Lc//nPpmX+5aJiXpUes
yk/Xs7+XnvhrWVlIjRchvc36XGzF/l58LMsl0sL1PHiduKEua+Lvxaf/Ap2VJsCkxmvawWntTxYf
mvYjJTBZmhhJsfw9MB4XO4FDOTLWR37vQrUamMiP0R4DXNfKMZKqZL6bJ4U0d4RuT87xXHG6SQo5
d9v7Q/HCKZ1C4xia8dnK5EAhPTSTs2GKxkDNHn2ijRqgBX8N0yBPN0NeofWt5oo2rMYhQGL5IUdj
oxgf3rejra9CE2IcfM9gxngsdSsF3xrJ4GoA/M8vE9hCjICGonTWcO7jHIWlz+ZuD2kFBdpOh+K8
sAu4ixbmEN2p0+BwdRNXRkLN1MaE2PU6SAREP6RO68YR4WdFndCtGy/T7lkzDKPHWAI0ezW0NdxY
o+x3oyzrdAM8mlcrf7Sm8zFoehxAlI4BmeMoeq2cKL7rYvIZt/wIVGVdpTobasQYhzvg1ureyqWH
C5pV+w+02ExukR3jR1SlNgELqqmbT0QKg1tNQcsxbZUNOBvjxQEZcF0j/vZlbW5HIXJ48/Oc0kMD
eLziKF8zQwX/NTf2HKfVnq7dKrYYGwVQhLpudK8zLNustcTHu1wNvh13u6Z0sJ8BKx1R5jUKNiZq
jxSj+658bJnag7F3ktM4tRhebu25L65yS8XuGieAECWw1YPIBQN8GWA2AN2tqhvSm5U7JdHONCzp
7HDZdb7FVTdcRrHqXnqRq/TcruOqvY6qIm6YENaMqqAAphPUy95pTzpsVNqdCREG52zqNdgjrgXZ
PO5CZ8GMmQXvc7fzXyffGBWCk1x+mZTf2reYembfCkCgCKOcPs7dVSkqZ4Qg1ySUPDGN5L5VLRO5
OXLaBKU2J/w6Q08NbRIs4MYGtcoRXHrxVxY7Yy8nsTUnfUgCwMppWvNbMZXO95jMYns/zmZ1Y0nZ
i5VqNQZ3sYd358rvSrxVKjdB059Fvb5we7tMN4KBE6wfBcsVTSPDFsh0SYGSwAhS1Fy4Z/jXdme3
z00TpJ9E4ItPOQ+IvrrtwwdAyu5T15uFt5vchGnmAuzDTRxH9wfiOOtzPBRM0lXt+NHKL6fwidkh
1pxBj7GS1wXQCs2+HxHewKX5Qk4OLhuQIpDH0emKS6MczRNmQv7rEKThudWnwY8cPvpdS5n4ve1N
qOW0qv4TUizzFbFS/VUxoDxjqGw9+L7OvwpzaqoTE1I8XrJEhk67wq5UvK29fDwTmjFKsLa1neEh
JoLJRaftoKG3+CAZEgdoi51CT8YO7ZgEgq8VbhZuIGCyFn3P+NgAwUHGK2K9KFhi/iqcz3laBboC
gJdoMCaYdXG5d4K0WkPrNZ0N4FN6E9W52W8GE3x0w4A+fCqYSn0xXYa0GKIGn0AiomxThbXik3an
7kW/vWua4OaKXHJ1w+vNWTsSnk9Y1k81FtY4g49W/WTEFTdVRwhcWBsmrMp6MEAc3caxX3B9Jf+d
nBS+8LAcmXQn+MF/a82iPW9VUyWQmoGRsZ8JfIdfOHC8XSJtEN/B6br7SLSZz8SyMf2LHBN05gAV
vM2NjJlnY/Hlon23jLadrl2403TCI/tCuu2kFQOT9Y0TRTewlMw9BqpwQoRmfuCkzVTt4M/XT2QW
4Q9mgDNZ6PljPLhJKs8uPQRT+qIJ+OG1Rau7HjSD3ruo8gq5syfZl/ulW+xOzQpYFL+rUjLCmCqF
rK9Li2TcWk0O+4yRg7urexUnWx/44iGTsLP4tWKpqwd3rjKxIf8rPDWiKBwvK+zawj2MCjfcY/tU
y8+UQHJ6njxXfTWrWpRbpCR1d+JZVnHjoa2h7XSzxoHNYgCxgUF219gLkJiVNL3BcGkgdgL1t6rA
67y+/R5g5JNv0YgwFyT2GodoDvBQbBnslg+RMsW3wI/9R5Vq/4alzsfiK5m9MsQPrzhzMTdHuu7I
CxX29tWfF0f/vRL9f53drHi3Tr/rmibCevVnvXX64z/+XS1/4WeZZEjt/kUpRA7ckomIqghznL9L
dO8vKiECHmyHQCLceMjC+LtMcuVfJOFiuUxkqKB+sihe/qtGl/jGCDLsbAt8Rak/KZPsQ2sYi4gN
4gVtxqWKfloyfjiskmjoQjEhn4w5YKxg1+V4iJOrGdcd3AnIv2iq4zJpme+nc30jRDvrOx9mBaLb
uPamm1qOTHBXISG4bsbulGT9SZwhxV0hJ2CSUfq1uE0Kr3gMg2UKQXAFFvb5kEQ2uKH29a0V2j4K
KvzgwxITN1z/rTW9fIHbRpNMS9IieyW08Ir6446TWzDwVAbE8rxunj3RGtNNaXjxmSpHifFDIwqB
i2OkMWVk5M4MxOrsL7IzWwazsRdkwICWba0SwtYv7cFHFZRE0VKNWS3zuLzLUQ3oyEGlHUd2cgcB
QpGxHeN5DojfS40bSjyn1k43E4+KwUyF2LP1atwvP7AK+qd3Q/dEH6Z40QxjDt9NhUu34pkt3lCI
O8kyHWqO934uMQROJDXFL6X93/3br87DRzZNy1pAicZak2//sRSL+NckLp9RC0uuteIVZrLUpKoP
FOJyHVjDk1CZYvqIy0J4XuTFlD7PXiPv+3JovkxDwxKYImT8HzyBwzQYfiObPBaTNoLsUgx9js24
msCY4yDAj5iSB3OjjWWgo+nwq8DaJjaHee/EnALwJLxGb1SVjwX6KVguH/wa6rCTpSGxUPcTTka7
jGUUn+bhk9E672biWXE3wE4o1Zsi8hneQUdmYouTwCB2Fi4IFeniUiTU0tp8EUDcG/oAgG90/mr+
bgZ94wEjUzIF+3TEtR0M3+3K+YdsTd+5s1pzCD8N/jz5z3Y/wo5bC/BGtJDvv+al7/kvh6TlXvjQ
7WVbEfg1Sbnc6y95ayJ2wylqbZiYEWOXb9ANnWyrQZLiD9bT0t4fXsjmIpZUZK4ry3lbbr9cCI6x
z+rwMx6aM7YanZOLGbuVMYyHSTdG6KbsjIr5/ds7/mjoSvlksKCT+Flja60Ob49shqrMNR5xmMZC
8CbKY9qZEJo2dezVJ+9f67c7tNndXZvPhRB2Ko0jgCMwBYStZJmT+Tod8UY2E+WfoAjt3bOpam11
3nYYQf+ZNx5vEPdxOFVLu6y1Je2jy7b0tbiDBhoTwGDW65G5NSkVtCZMgf3mUU41Y55Ml5xZ/7f1
/4f94bcny2U1Adb4axE0hfjn8MnOsNUntL50kJaY54r+axgvO9dFURzBanp+/2qH7ftyk5ZjQ2PD
nw0UQYqjm6SpUT3mozGmBAbobF2Xzt7vTOpAP/VuGkfBVtLmjPIPPe37l1ZvaZQHS5dEMdP2gCEc
iXXd8YvFoIGoxcpk/TQ+ajqsqT3qwTuUqHPyPaWJazxclPm99y4UwJZVhpg1xcUI0hCMQci7GFtb
TasldJmFkHXjjHGfXy4TOL0WObSM62o0NKzgNKGNw9O4m4v5lsCRscDwqHez22LO63anB8mkiASL
oZruylboGd6JNvTt7PfR/IqVcWkPWLHrhAFBPzhifqgiyDovCJfm4GGAOOEikprIr7i0hkhZV1GO
nddtDjiAjZQKCmjBQ0rVfp4IZ5rUepADbE+CgDH5aQKcd7ekT1T1hHouUkyKOplHCrvxAuXCqQcf
yyKZJXa89CGkiY9gYgezHDelEwIDxOY8zl86V0GHZrhEeJOVlAGyduF0oeGeEmw2xOdtwJwbNqrL
YFFPRYaoIZgDuKuhMZJ0sU64cvzEmKj1L1RggVwkWhKgtaYdMFwIy06MyPyUlQs5f1OO4BCbdu4z
OtkhNAzGMQzJfXubViobzRvgmWpaLEd0PtQnyE5Tg+ghM/cmtc0NixEAdlb+ZC0+rz1MevIZDPfF
MzKve1D1kEyvibZLB21WETrlE81HqcDi86pCzjg2IVNPORjNC5UNQKczzWH84nmoU88M06cmASCK
K3VhwKPCbz4KZiyMHTgTwzZBnY07jjWA1pDI4ubpZ0vNclihDi2GM9XhY3YyBEMm1hDj2/40xLjY
uNICyizi1NwLG+RoKLlvqF3KV5TFrncX1MZA0EpX2jL5wsQWMVOsydbA1iwZJ3FJVRipu4nBqHne
kxxZ7EzE1lhSJzqyz1xcHSK9wQA3GB+msh5PAs/xkx2u13CgagllYB2VjCbss9DJa/q9TGID0g65
a1Ad4dswP+E97I9UmLyyYhUzBrKSPdQRM28vUDKHUu+ZCUps1j0I2vO0cgNbYnfXNuZaMPE/RyvA
JGZs4EWdDiXnCtxOp406NzhzA8NGRAFnzYrvif7Musc5zLHuWTM1F+HpaDZGyNJ1ZTbuEmWmJYFV
QsD9gkYxmNVn1WJqelb0AVOYVe/5Gu33PBK3hz0Zvp6OueqGFl1aABNr2NTmhPbUhMpirNuyZKi0
Hg1MEG5cPfFkEYtWs/WE65KMTnm54cKdlK3AUa9O1Bl8OgpSASIXfxtVvHjcVUXVXZWLzcLFPLly
usSHDTGojEzit9aJGiqUl77ox4upcGS4dwdHBpfSdoPo0UkjcL7LPs5Kt9kOQ1i0EyBWhmMf/lCt
7z6ldeA3Dz6GvJGCSx+nI2imMzCZXjED9cIHshkjLB0s1PEdzpBocE97glLNYOeOAMrqup5g2TPs
zFqnuC1cd2ygYjQmOwXkbmmlX6eBOJTPnYGFIow6Q4rHzOlEd+4AeYynBtxrpu+4ZNxZ42BZz1Nr
O+lHB+LhOUwHJSRHrU3/whyEOvGoPMMOnXg811+S5/C/K0AAT8llqjajUy22fU7/wQHx+/UUvvQC
DjpDcYt4xMOTMBamJbt+Aufwh/Akx3wDein0H9dkk55n0/7geodn4XJ/ainJBdadLDjPOvIMZcLc
9xjDebsyKVwkZ3rcjSEud0TgNBdu50pANB+utjaLD2q4o57g7dJEopjMkdg8FZF9h7faFdQVqZpp
0LqwCc8StopxPY2pfy5EWH0Wup9OU8XLWZd1DTwcZ0O2w3OnSTa6yOUHuZi/1a5Ur8RQe9LF5tMU
1lKi/FJSysA0IneI/ddwCsyzuJPQYR2mwu+f/4evl9LD4WfbpskMAvWkfZxI7GPwE3OL9WvCgQvC
XBqi2RcpdeUeP5wa4QPWfckHFz1udVymd1SQjuQVL33Y0TvW/jSWRIn5rxVfWQ9QnecJ7nsiHnf0
6EN/mkRJi61pjfUF5iJTe0rSgpi+/OmtE0PLoJryRyzTmKPfgmlF5btmuBQ+oU9Dti/HoM6Ij0pd
swbfsjnvV2Zl4tnw/oWPlzih4JYksJ6dC36TeRzazdhvUqqyrBOoEhpzvnCc2r2rOnmXszuG+6Jh
gD6jasSPMcJw8uT9yx/WtssyF5amT2FMKVxXafNwYTGo1J1lR85u8qQ4QcxenQVqCK/8nELpgzf9
D9cC2FHsEYv/r3XsxpuSY2PGtKk7amzvggwoqBS2ndyg/h23f3pbjNiW5cRaNpUjlu/pl++FfJl+
mGxSW4cwcHBzG+P0HFoeeWHCbMuL9y+2rI3/KprftgoOWG0zDVymvuKo88JPgmFcDk+giWsXl/LE
g68IwqlKhKImPFdyHGLD/GBL+IerLo7DJl8ObRj9yeEtBm5D8Wtaxi4lkuIW3vNwqjV8JDRk6lOK
oH4tMc6qP3iHb13ywc0yIme6KDW+iZ6yFsDv1yfr5g5liPKifUHMpdgjFxwo7PEExZ4IC8qdJwJs
EdcSvtW8TVOcLNbNJIgH9EQdMz55/9H/tqSARpim8jtZC+B9vHkEXU9GBZmn+y6WjCHKLq2h6HZw
Ku2pito/feRvGxUNr8XUlTe9fMu/rKq4DmWruqbau27dQyZO8KtwXTmsrSmBde1kzY9OR276wRZx
uC2zvhwOd63ZlTiL6M2OLmthMzCGld/sh2QUn2JTDXcib3AU6roOSyBcvj+64uGe/HZFT7EdCg5A
k83waEWLBHFQR/m3D2D0qzoLrnMjdva5asvPLOovyorzu6yFbRBQzt2+/06Pd0ReI6AXnxOQHJuT
d3TyjqUl0opkqP1U0HQmKR7H5Ck29+mi+hryBjUcbJ7NGCfjB+9XHh6zy30rtRhpU0oBd1l6WW6/
vGA/wH0Afmq/77tg3pO5szD4MvSXcz8iWyOufCYKGU8/ZFJwpIcTnWi9hz7lwSR1jRUTtX7T+aps
PlgCv61zlpHJg4FQAhRHhNvhL1aUmsOhrUl7qbA58uwO8WYzfycL4qOd87enz5UsMA6yqBciwTHY
YUdV1iG+nvYpI7z1iMH/GQ7R7WkS28bX1oBSLiE3rAwH6cefbtpcGsLOAs1zcfMY+YAADy2MsI49
qBo1nt0Tp2GmwXePZ/vj/TV2RJLgTbv4f1A7Q9TxIP4cv2nLwF4Uh0u55wnghUO46Eq0dbHPMZ09
rQibWReKuDTlVsHV6E1y3zaxXruiFp/KedK7Oa0+W5nC7o5GjfhHmV1mSRK+5Ib+aNc5fCNU257J
Ec2Uwgb94tw8QsPbLMNSCfXoxo5sU56lxmjN3wwjhUHZkVt07ZROc5f1aC/stTcNH4UYHF+erdWz
bE+xGgBP2YYOl14yuGOfOuTJDIXTn+ZGmd/aVf89kSRjgiBgNxRiKZkbUbt7/x0dHnCcMcuFHYpd
yWLE/uroDLezZkz0GIqdQ47Ej9RIhmwTOjVxcJnpQNesLN0/RoyLHt6/7uF2u1x3aaiYV0Euc1ga
y+b4yyYgVVIETj2JXRe5qFJxs8YBG5YCol/edDOkp/+D6/GO+bBprkD9Dq9XTiYBMj5Quu07zbkz
u8OlETPFqef4KZSj+GB7/afbUwsK7klGX5RJh5czoPOknVsJHLEK7xoPU7q2FnkzxidFCeymsTD5
8xtUwLWQpjTL11xW2C8PtGhNL5JU7wSCiGAjvErtJ2DDreljdZiNVnH+/vUON8ufL5D3JilnFdv4
MUxMwF/fjJC+d7YVBasgnHB+4p9gBje5/4NLQepSXIxSyH2bMv5ya2RBUD4rPE9gEIfbZpoI7yiK
0d0mPs6Sf3QI/LwvdkfHZRIDFK6OvsRWDsFkEQiLh8RoX+AY415o2POkNnCHf/oIFyCYT4+6loPw
LW3il/vKBq3nIbbFTi10enzXidODXv+QNJXzR9XzclfapvFi05eCFuy41iAfPCthFRC6oJtya1ud
takDCErhQLePs1uxZX9JPthbfl8iGrDaXd4cr0jaR99cp0NUFm4rdm4ROQiLfKu4Hy3SnE6pi7KP
Drbft1Dt8nWzoVCpsyEdfXIK/+QeD2q1ixyjq64l7ifou/LWjdvVWDcm2YMhtJkVKKg73ROGsmSG
vf9Cf99MQRCWOTf3azGMP7phO8EaZe47LElmfLPlmGHqUKblrgIIWJexo7d48aZ//mqXTo/NxuTs
ItX18MN35hQ70YGLVtqJtgsEcIrawjyfIkduK3PCtqyb6j/+JMEx+PABqDg1hbnsf78sXR5uZ7kY
y++iWH8h5GfYySm31jbB4h9EJv3TM10KJZYv8xLneGxsIDjoTAPFuDApxhUxi6f0TdSIaYIk3IAw
ZBqlvXn/Rf7DysV63UVk5Xp8FcedbQR/ILZnJCRdNIWbVuNr1lVzctKkBIG/f6nfT4oliJeBAik6
nBfHawaPGV1Bw5G7KMvUOowM82pwouHCH9EZpipLPrjeP9waK5S6z3EWbsjC9v71zWWaxOkh5nqq
gAMpZ0ROVpj9QFvSnrx/Z4d1/tuew/KAZcjNeVodlxbMjoYEVf28K70Ig7gux81LpHn8wcn++2VA
HkDtlhAoKopjJi5CqmysiQTYNSK0iFstgJgwylPm5/dv5/f9BVwFRg1FEiASZ8Phg0NfOxpNbMmd
SAnDadmIdjMw8A8RZuW6JzF9C77V72KP1Mf3r/z7ElmoOrYtFUNnQKSjRtG1cM5HX4uhXTXKbW8N
xi6vzNcJlcllmEIv/vPLAU0yoWT7dqkpDm80p3GQASOh3QCDAh8VqCyYEdck+3oQhKtocpoPPrfj
G1zgdQvKNqgOEB0V4eEVkeT5BXfYMh+D7Nx78qVTpMPoEum8xmX0/fs7/gK4Guc6yBisF3hR1tHj
zGXWo30hghQFjjitKAr3BvI8ZIipS277+xf7h1vTdKa0+aD5NNxHD9OmVy1ChFrbslPhXpV4iiRZ
V53N/X9ydma9cetcFv1FAjQPrzUPdmzHiTO8CPcmtuaBEiVK+vW9lG7gS1W5q9qNCwT3IQhLEkWR
5+y9dgRcgFDeGy/daVFhLi1zcSzMsyKMMvPszPj79fYT+P99b0vgFNLZl1GNESDIQ2c1dgU82cpt
78OpCffY5Z3v/J/44PIyj2+wSWP+INC/mKttxt5JpVgzZZQPSwqqKULcAcughLJ0/dZePEc0GDav
BNMRQQa6jNNLxeUeIoCw6rVq3fFHDys2fqxF16YHN6mzx48PFuB4oW1vswP909P/64NnIVmzjASl
eFyX6TGEKbIOKlqkWM7rj18X9ca5FuEwOf3zRzjgb7Yx2tbryYgF/sUgQjmtwaikAQjB/+eHL4wv
NS8fHx9G88/eBiz1cL+JNllH9NQ3HJP8lwyF8ErGpf18fajzTzlVFT4HqGeYF5y2z9WAqYcZRYSe
XBNlLA9u6+45W9hr/GSci0YChup6qm7MR2OeBf8ppfJCUM6Zy+FUExH3U4c4nSWJD+JRg49KGFlQ
PmrOjBSO3UbuJpAChzAzjKNndgSopISeLanVjetksBHGx5NWPOWlTbcPstJ0Y1145164qCvZifsO
38aL+luQSQzKNPNN28XoO0xBTmRTNa7xo7o7IoCTTVPbBIN+8BHwz7lziZOCPauEdbYcyRQzK1IR
9ceLi9gPVaHdONYS0da012VD1QEF9/UxL97TecxZZ8iT4Cignz2BMBpIHskqtbbHPHtLrC7YtGwY
9lWttx+dzPNQ8I4IWJ07qOdbDotM0dghI26tbBCpeZFbSzIhxb4cvezGvvR828FkYuNG/dbRCTtD
mHQ2r6YJUw7G6HVra/YnQAjQcfRQffSVmUehWQg5hTMi+r6zUfIpToRDxm6Iwn0L70RshsTLN5wD
OJKiUDvinZ421x/YxdycB517HryjSJRm5fDf3xDLkZ0l6mhYm8K0VqQci4VAtvMU10lI+rNyN3nX
lR9d9eZ1fNbVzdfJgXHefv21wCbIyQ0j7RgU0DzUAnv6xDpEmJhZ3ApyfOf6aOewJvAS0OU93+AA
yCEQ2aeoqzD6//YtfYArbpFHMdSJ/IIzetjOuvZ/r9/Vd16DP4JIlGdzoe2iBxnroOIaElkSp3+z
YEHddahYKLPZ49P/ZyT8/rMRc77G01tpFyUFbsfihUv0aDe5GktL0Aargk76jfXkfFPMW8BF/Weo
s/UETqMW2uWo1ljT6rsUbl+96OuwJaKa0Ox0DONHDZjLUmsqdWOncyajY2Wfx0akjkaSqj3T5vQy
m9RPvLqb1BqwG8xJ9sV7aOvxY+4NA/LiIoOeWSat87nCTjgtXH8MHkGhDQ867rGjMDWMDG2065Ox
wAtR0wrnTIvt+vrDeGedoOfO944POS7788cecooMbMqNa0PKN6PMxy9QvPwby8TFLpNbwWcVDQfK
TU7m80fwr5dnxnVRv+GJt72XHWpW4Y3fhBaWqpig7mE0btQcLnaZ83guMVF/DgmWN1/0X+OhrapZ
XHvGg5W2aSWtbauzkw1VKGPl+127YfmIlq1C+U84Qrm9fk/fe4EhwyPIQUPBgz8bvrOnrAsTFG3C
HfJ7Q+A92rauP9x7VTP5C7/C6CId6dj318d99zZzwkRDMffNzqUbk5Er8l6YcbmFVZ+jrX9spWeu
3CJvVv3/Idr4ckAXsQSzjrfY4lx09nr1LdLGyTX6dS1EHhKb5aavlDydL9giBgl2qrE3I2Lc332q
+lWNM1isNN0Wr9VoYCTVY1IfQRvmct3rBE8AMXcrwvgG/5/rN+ZybWMycFikBsXzQD9zNh+qvqAo
3cMV6jmY1sAhjDUnxspYGtRZwsfro71zV9hP0ESkIoSt0Dv79PKyWW6Nzg14hk5cHpuzHxg1WGSA
I3O1mvHh9ZRNBc1Kb9640rI4e7sMYkhJ/fT7NZ08E/gs1dbhNZfTpOFhAw/x8eFw1nPOpwZNKLp1
9vmVNl31Tk+7dVsn2Xaiw/ZNj9Bb48dK0+X1W3m5OvkGJsz5vMgFMstOHxwiutEfdVhboIbaV7O3
LSTDnvp2fZTLTThbl7+HObuDra0aBbFjXPfooVatJ+PvRqOngsONab4Jq/W0e0BqBrJmre++oRC1
Vvh/83WVtaQ02En5LPCgdqvrv+ti2rLPsTj3cK8pi1MaPb36nGOeVbFL2BhhS5wF6qddFYcwSjhw
rq8PdTFnKe/7qOzY6vPJYmt1OlQkIkA5WeNsqqTvHtGW2euoQP6lj4ScwZ7vhhufx3cGNHRs7pzo
AsujHn46IHQuoAyE2298MpvudB7+i+Xj7fGD2LmPO2AlNz50F98E9m901viDapzBnT0dkANcLssx
NbFY6tWDmUTuZ93KrLfIxo2yAP6OM4u06Yi0ti7Qi12baLcOVRe7kXl0H48GDam5kXs2zdjqBVae
9eYmKmPxg8xB9UmnRvBdb2UFhHYgNQior4tZwxQ3pvjlVOJemgGHM6qqvEhney6iWjs7dEdzQ2tl
9jY5QbvGXtvtIxA6wY3JdPH94zqJXJ9pGgxK1fP0VteWhwt+qs1NP2jlKkGE/Jk7+laMEXlw2Ot2
MCI//q7QOWC9DagpYe05N0uB8dM4MXBvsY1n99kIdWtFmquH+20il/q/7Z4QKqLX6h03yDuTCTmo
aaJR45B1UYAfrEBzbCWtDYdY2PHmOBwngghX4BbrZ2uOMdWjDOofBrYFUeTV6/W39WJZZKKgScWK
RW+DTdvZyxPBgJu6GiT05GbFgUiYcD+RGHzjMZ7JvLiNbCGYrDxG+kUI284WBZ2jTtGUvb3RBj38
JoZS7Vsy+763RQ4yW3Yh+ENIiXkMqNshZLIazf4n1WfPvvFL3rleBz/o7EUBnElN9HRCQVpx2poe
2WbIIudFoDrb93krbhyZL5ekWXDE6vCnK0jP63QUtxl8CRfB2uRN8mabmIzILODJohwv7kJgUzdW
pHeuim8ox0XqkexWz18TK3OjnrOJvWGz8Cv2Lbgvmn+rfzP/6JP6Eg+OLQFJmyx+7EXPlj1Q7HE4
ydbe2KMTkSFb1QsOYO0uMGW2vT4rL+4fhQacuVwLUkf2g/Oy8NeuW5YNBzv8ihtwv2S9RBESIbf0
y0ejrZ7CNOtX18e7uDTGY1IGqML5jNAsOhvPI1jHmyR9hyEOv+ro41bI/0uwqU1jhTce1sWaxmAe
fnfvT3UVGfbpYJoHhqNNU2MzmuX4PAWy/VrkE/Jka4oPHM5oyFckRV+/wncGnUvIoIzY3+kYYU8H
LTqtwdHAFSLyrO/qPtCP4I+dLcuru3aDdsSijzX2+qDnj9GnwIHQhh0RRDiajGczZrZIOg7w/J1X
0HzceCOaxE1giv4xb0OyjgjgISzs+pjnj3Iek2ML/SP6qB7mzNMLlWlQAOsItR0d3VTej7oIIXmI
Jv40Ft0Hi3Ac8mZJBqdDBmRTZZ6O5QlH5BXtsT0QsvaXGopw3U3NRLiTN+o3jgKX1+Wy2aCoSC+H
Ec/3ygUpDX7kqfjgA2ohDGtw5NLSEPGtZO3jQbp+Fy+fHHVyD08GN5Ecq3PkVB7Sz7Bi4N51TjQO
FMz2UQfrsJq6wF+ZLGg3jtnvjMdRhlYtGwpu6Uw6+vuFL8GMF6kdu3uS0PDUGIDYejLGSL8UTbAF
sA6258NXyIiopBASzbLu+Rf9tcRQbLPJk57oHAnnJfGF8ag3RnuoJLE0jaP67fXhzj/zGC0oDFPG
odvo2HzvTofLZMQ3btSdfdZohHAAMwe2oVdrqwN0FOrauEtADcLXD+DBB1axuT78mf+EHTnj08Tk
9oIzm6XNp+MXrhF6msz9PTjK+EfsCwTs5aD/0Au7+OH3GoHcVQCc3nLI9CpsfZwLg/aBVA39xk85
37r++SV8GCnOz3Cr84OYYxWCtoPt7aGYwO/rpvFXS2zppnGK7iE1ZEb4g61Fu0zV2ev1u/DOO0Rb
m/MfJRU+LPrZejSxIWhhD7p7DZ/bQSKNWidxkTyTFtX/uj7U/Dz//ljOV4ndlj/5JF9am4ogzEwc
Ce6+Lu16o7qkWgkf/JCmOoU3M7jFODhf3/+MR1/LQUiOsdiYL/2v6az75KFhXWU6GyNHW4Vz6OhX
NSScVm9WzchHc8ld/fgKP+seTI6UqNg5kpydQ7qygTsF+GrvJaT69EZDRPHUYauyINn4iKtvfKgv
LxMFEK4IHC7oqSlWnF4meee2S/a4xabNHpYSI+4KurD8HIZlCHQyjPJHrQPTdOPreTlxGNZnnw4l
iCb3+bAR0Kl51bVZDvtka0TCAYDfwgIvTffp+sR57wqpOcIMZINAb+Lsm5KS+db2srD3o2j0tzb0
m2/4k2xyz1J3GhZ8hab7skDC/9E7OzMOMe3MAp1ZLH22AicKx1Lly2DvxmV8LzCuZmTZB86dLCiq
akMwwGV1kxtf64vX5A9ZcW5QMPBcwT99nl5RFUBGe39foRp8jDw517Nrlf5j2xNRg0Bz/RsjXjxK
DnScsuiPmqw/LPynIw6R7xPpaDr71MOk7YbQluHo65Qc81q/tRlh78E/d7oO+JQ1//M4z16QojLM
SrVtfWB1Vp8Lp8TsXTduj6WlECpArxdkYLZD2TifqorA7X89wg72gsVJ7vWyH4iLxKhFmm5vqmmB
yi0A94SX2aEQTZwUIKqSjLB1xfFNX1vW4D5GUM3UytJH/Qsf76GFEh2N2oJMCmXsk8ipukfdKsjL
nvqwwLjbumq8U4XW+I99Be1r7cVB7exIRyU7kkTP0Pxe5wNpULbPvDxMZkVbzuo7vVr1TT31Ly3q
DOuZj5vRLkSRYLDQGyDjEOTy8GuFAQ8AXOmB/iJ2NHopK0OLVmaR4Ne1yrJcGlzsJ8eHknwUSonP
WkquH1ANN/fWSW+L55zN1z+eWXjP0p7BuOwftJ0iquHNTNvqX93pWw1+m1lWC83WwLTWeUoJRlo1
6wShiXIT110m1mlFxg01mTZ+VFNhup84iCX+roHj/ODRQPqsM+l/lGwWf9CfHPWFZzfBgRRTSQSX
ILhhGZW+X3w1jDLDOgJw8Dt+goZMRsOYxDoaQ2lt/a4cjl0xaL8aYefmWmmCTgFeVknIZpl1x9ov
/HsVFw0xSX2V18fEGwM0OUQa9/deHwgytIDTuvck1VRQtHzIyHjaYtO9j0l7IwwK0fwznOso3BZ9
Ft/PTnqcxVCaf3Gmde6M0u67dYmj+1fqGdDQKb7mP8Cy+zl84qYR+pOW1xmpS3Q28kcqeLb2bwbA
69AWkR/8izy2SDHGmqJY9SAQqiUokCE4aHWr49YgG2eBMpkc3EgOQ7oOwICJh5KGWEbUQA3Rx3Ar
vq6NbhClFyMVeohAeTlLQiNEAmO5j3Ctg5sZlgnua/1XbfQp2ZVeINq1sJFTvJHxRKowjKK0e6gK
SVpSZBXOW61ilW9ZM5o7r1VJai3IKTGch5CKAekMOM6zjZerbEWceNi96HlDPwhzr2XfSXRnZH/R
IRVqWIHY1l4LEUxPto8PFPQ/4UYlYg1iCmpLT+UPE5LgP7WSvD2C8n7fkL+KJ22ZtnICUCGS2iwX
UdV0lVxWVqxHzyK2yF3MNFJUjt5YVhH6W3gCBAN7CVRJaujt3KbIMu2Zt7FvUDxW/QEXuj58wRHT
eL8yaZL8Uk6912yg8Uvw+3y842/ZH2JjNgbU/JnMzi8aAqHY5VI1d4QfFuWisSPzGYzEZO0GWlKP
SHgMD9mJVuPiTsb8tRGJIBKpJ/d2bRGn2fPb2lx+G8jylYeoTYqdl8m42KjRqXysjchvdrDggwlE
n63qRZ1NcjzmnbDb3x6+0fY3oRF1/QgWJnbyJfE0fb0DcYBnxC66Zl9WshPbcsQ2SdiwrROGBIg+
XYUSygM1WsvOHzI15DMO2xp/I80hThuWt+UuWjUmZDrDZiR1LtbN9hHylE1cRuIY35pGkVBNdI+/
iRqfbJ7RrJxk2RFhw4vRTt1z6erDE57/ijyBuG676L6Fu6FBuZdlemdYJO+9Mv1j/5hFundPgBaR
rG5fJcE+bck6LOOJ1D7lke2a0WckaMtzI59nzVTZkP6SHxriF/tFj9jlWGi5RfJuKXMiFVqtydZ5
2A0pEeFCfwmKSWtWqk37fkkPr8sXuZcUewzAlrWS5FVBPoTM4i3rtjBtkqBr374TYNp/QvXxH2y9
I+quhdQJHxveZrr2eu7Dv41KiTOu6i7qlwOxH+SVkssDkN8dQmvReKKNNrXTdJRo0iZRy8gfeyih
sUpfNWyIbyqPgn8HV4+/uI2FgnM+31aL2giG332XsvpYWTCSIhfFnye3cgkMI3WE3x7HwQsRRmja
TeDuAqumM+1Tpim0sbAKvw1wFnPAnF3yc8g8/d6D5xWttKnu7mMz88m8Q4PTr/1OG/ZB0Fbfc41y
4UKNJqGuhNfIl4gexlujmTPHz22FWIdFbQNKGbzkd2ZrsO3hjFeBtSCXgUUoIM0FSmBvY5eoDRls
hybPqWM0vWYsh07nIU2tzB7ieCCvgJ3W+GSSqBNDG3e6/CGIs+FFWlFOTnuYTBstcEX1MPMn7Sd8
sAGQKjbMYbsnKS16k6Pdj+vGykT2RLy3cxyl8iZCncbyZx3K4Qcufifb6GUTUKyu8+Yupv7okaMr
7U+EGrlg5ztXwJbB3h9thTG5d15pkCnrDVX5hfa89hp6lSH2w+QpQghEy1OxWy3j4E0wMmT4GC24
NUVVvhFVxCk5JCxsWKpw9Grc3rPACQCbujdD7N98cOzivneU+1WFtd4sBuEEBzfjA7FyWxvISxMK
1e4tTn5yncq009cE1WI3CdMuy5Z52oo7K6HtSmgiMVyrpMpBTzktrCiobtJR9w4xOw+KUy/saPyj
+kpvC5ukHssl8CWIggEzBFW8Oxv2we+0CQ0+ccTLUMijDpUuOor5n/3C9noORkmerjn4d6+dX9Q/
pCXIsS3MSe440ZLiFxSW4+Jld7InAjnhJI2ZnvcLA6ARKNiAh7VNVN99zvyJhD+2f8bDCAaYPRYh
1D9mnO30QKaFr8ijRTawMDizlHD32cLwxSmrigT7osL7mhnSYxkKjF8enTg4pPgz7yW58P9oka6y
O0tX7atRUE9aEI3dFs86GL6IZ1r63yynhfFvqKJ/JUh1yPZdACJ5Zxp1GB35G1awrLU29oiMjbsH
omSy9OjHrfrtQUgVy9gVjnwxKpnV66ht9G7Z5IVl7GgmDg3EuHGs7hMbw/B2DkT67MRdmnCByPpX
CKZ8f5GEQP+pnxAsOna1Wx/IoSKWiGBlz3oFviSTrT+ZYbYStdsj6WzDcsWusX/t+Z4AJgRkAtkY
MYN9TzKCqy+wukff4TWpZiFcyK0r5nMfAMzB1kzfR++hwlTFmG413R9Ju+l0kRy72R2xoNsYkgKf
qXitBZ0TbnOvtV6SWKB6lG7WxKQojOzLgmAa537nILYJwefOmrgtl6IT+zRYiNrgeLsiCIAHJpqy
NpFbdf6ynjz/MY0MoupJHTTu68CqokNrCPp81mjY2a7LIv81DkrVLQKt6d1NMZRptSziOBR8X+ls
r7K646kHVVzKA3X8ol850ijjb8IzfDI+ws7YEhKXQiUd2eCt8PnO1zNOcOqGmnC1+1BL7XBLaIo2
58iESbrPwsjkRSSESC2oOgIYKQEbpshztLj67AIBV4eYSU+4VynCLwSeas3C1CL6V1UdVL+rmZJI
ghFbQcfja0M+x+DuOpXzAmRZmBx1YKREI4UUW2mm6iT0Er1DAFErBlYiB6RWfAfqGlKAPQLeajbe
fwe5JCg55klNKpaRR9G6tP1Yf04GODiP5LShnvAV+RR0KCQIhREGzDEbJrKqhqnNHtzKrJojjg1Q
8zB7imLhVZL3t62nQX5BQBe0Kz+u+QXe5BRfyyJT1hedkG61JDhW8gKYXRpsVKNVIciLNjaAXbmd
QW4d4ZfDAxlwdrYnqIRAprZKgPLKJq43kewbRdfE1JEbho4BG44jhOJ9D1TYfqt80N9UOfw+Whl9
nlYbUoC9YN2KTnvKgqqwfvrEINmLOjGbcOmT2quhGjFy7VHWtsHWgJULoHBTM6zozKK6byFlsk0B
YvVZVJP64jdBnhwd0eHQJpPa22qNZP322ZwOy4zAo+rOnEwz29s24VMLI5iF9ZWhxu4TihovWKal
rNW93RZsZygyptojO+sZJRCJ0nvGRab9oPlphT8nJZpP0jNKiQtb6LdMhe9VFCzkjTObAwOedVYz
cTLqMJ2M7D3gRNT4uXw2DWESTqTZG70Y3yDkmtvrRYw/BZHzYy/4itlXMfN9zsudyuE8p8En2YNb
8FJCsfrBWhVs4L0VMWiwQiuYMM7CiBthHsKYZWhRq97cZY7WmJtO9n22dNmTfM2iOIrXEUu4t6CW
m/ymz8BTcI0ovtObuGtWZpS4X+wAyNTd4NfGL4pr5cYc4zG+JwqGhydHYt7IVyH3fdFqHDY/116a
mKQjq2K4Q66RuevRzntuRkvoWq5X5YOvehbFhdYE0fAzq2sbH+bk22+uYYf23ihi/6uOAWG8q8Tg
fHMlXlxoZJX2Br6MQ2CA1DzZSBvYJacvv06OvKOCGNuk8Vs+M0rmG7vKG38hB/paWwIza3kgPl5M
xDsnutxQGpqOo6tMcohHIzbW5NdlXwEgd/HXWgvHYsWRcEBF0mUWAUyjvCU9uihceA6ibVS/yCpw
OJw3SqmntcqrrfigBaX9WbXWdJcViVks1JSjGg0iDwZV1WzjoftyffJcVmhQa6OsohqFCw490mmF
JuJkrwPMSw+BJBHIK8JXryiDjWWopL5R17soP6EgnF3ZDINvFMvo6VBaiB/aKTN3PySwUUfJu+dn
pPjWTeF9CcP8Rg/nnSo8482yOlwjOD/PaSeuHdT0AUJn7+IU26F4Sx+1SfkTqWzu+EJCTLL0mChH
M+lC8tQhB4Hc62v7oCMheb1+my8eMMhNGpGzMh/1NF2Q02tnW2gGsvScvYQjvmtw7WzSAZEBDKtc
cJKvmp9tZ/6bxsS036g1vjf03KzW0Zmxgzt3Hhs1tESei7u3onlfx/Flw1ah2QT0SNiqhmX33eM2
Hb1M6290H957BLQAgM5Au0FScq7uIHDBjwpvdPe0Q0LCJYTlLVgawnpV+1q3pC6SdktFecVYGLjR
+Pa2A+172vn+pzxw8uGGv/SdKYi4j/9oeNPxPm89Q8+qwQN71Hunvt3WqgwQNhKdeOiGvIYv1KRD
v/7wk2fIWfJBL5+i9lkbpCXntsGl4OydrjBXSRdHW+Vo2ipO7PgAZ33Ytg3Uemuyi8/XR37nUwR/
GTsm7/ZMKDibc60xeBnqd2dPEpW/ycm0/Yeqa78Y40Db4zsdFiFsquLj022WKiHU4tWbLVunM90y
izCa62f7dop9wjhzknw3vRlkS2V6qlpRTomWdqeyfBOPU9DcwMC8M9vnlu1MxcIvfcErGLVhkl6n
cdEZLO4ScQpBkqN6FEp6JbiLJvxF2ky7K9nFFzc+xJdtR6S0M9YJaRHKjT/f6b/aQiXhbjkFDvqq
HZWGRSpYlJYc1EW1AD1RQqj2u2I5gBJ7cEmmuMe0egv+c7GcwxhidZ1b1ljlYACd3v2q662gjX1n
37aVuSlGQZRs3NxlXjndUN1cvtt4jNCTzip9f9Y4zO/aX1fbeqpuzYl1paOm22+s0tRKvpA+hbMi
tnNx1xd5ki0avYnIIRFZKp5QFMp4M2Wpf6d6o7/VljtDANF3pcFhsM5y3RSEWPRPfxJ6aQK94Q/s
41o4W7NhE7+w2fVv3TyYjgMRf+khphP96BGsmx87nYjfo126RMkUkIJXpHhSsciMhMjZogUh88EX
kgY/k5Lln/XQxq1x+vMCkim4p116yOueeqyb9hsaogC3I898nTAB9oIi1o1BL14IBqVlCB0PhQbC
vnnG/PWYptZu6T9k2cEpDI1gCTcyPzVeJo7w8vIJE1pidNRQxjTeRTrxFh9dDhie1g8KI+AADnbK
0+EJjzT55tqk9CrpsrD7Rj1naveUl3JD7FIpIiQjTtivtcjtn6/f8Mtrn0Wb82YcSwGAqLMpypNX
5kQXeh9GTXtIzJpkTTPgLBq1kTroWlftG1eSpyT0Tn+7PvYffNnJrtyjO8xywJqAR1A/Xw0sjkVj
XYzJXh/L8WsONKXc6oYcOHmltKpbRePnbigF+pI2Jh/vRZkOagUSzQuLQkJXFytbVj0c56nsRP6P
4cNFObaU8fUt2ZjWzu2y4fv1H33xfZy/FqAX5p4dLuZznkddKo3an12zZQrvcD6E33GDy43pNL/7
IbCrxfXhLlareTgEWkhDKDaDdDqdHEY/0MsTbr3PI2GubQqrb9jOsg0exja9MdbF13Aei04SUxEP
LAOejqVXRpUOlaj3kZ20n1ExJ0QAoz3NF9IYkmSt/F7/kiRjf2PLcblOckdREtF0xULDim+fDtwh
9GNl7I19E0D8OlBVNdfSKvv7hK3XD2i76r4ZnaRcQKMmgTStgDA3M9p3ia4huiH9ubjjGGVRiOHA
o+o/k8pPfwwZ7hRapLD2Bnk/31rapQ+2FVnBvgjsvrzxLb645QA22GNRASQcDVXx2ZXbviAIoEKG
Q3HLBJyPWdvYJUw8f6+ZyBVmw2wGtVvkY35D6HsxkRHFc6Saw9xM5tW5w0XISiQlh9z9hJXHJOJg
qO+tkt5UZfYPbu3dcPBc3laGQ66APh1F48U+N9KgoVNT6/cNqR+rWo7pIz6EdDuo/Nb+6vKmghxF
UzOr4ej/nevhHbspimQq+72Z6CQaAzBapxlaoiKi1EmasPmpMKJbGLP3BkXIgwuf+3kp2UQG4kkC
WUCnd6XyV3Hp5v2yJ0Q8WtC4tPNdNAnxmopiuAXYuljC0ReyeoIxwW+ABfd8wlKt8fwsmPbIx8Jv
9hSZT5RrSa0DQKW3B2g0noAsWxCukQQhmJ7rK9Tlhf/RcHE8hm6EZvzs89UVRaNxOrH3fVQFYiF1
j8wuO68OUmXmOmuLV2GEHwNjso2ZdY4gKmc1k8M27uy9SYZMS0e+pXvSq7JDbji9BbvQ9Eieor4U
7q5f4sWrMmMr2DWi/p1VlRfVo4AU+tTwmmMtiH1d+ElNBwvDI/1DUPOvVHa5wx8eEt/OrM7DaEmM
z3zX/9qTEP5EGm2u5BF5nkGnU+X03vKUDYIbQOI/1JH4KDWGEg47VZMNEKwfPspn8ygNsjJkInVH
PfQjYxtLT3b7WtIwfL1+bRemJEZCLMWCh7eOAc93eQ2tfzdN9eGYCjRh+0Qj8Zq0VILOfkft4D77
TjuMwXKiMJcRDZ/4P3Tmb3FPPyV9pEuriJ0vPeUugAJ6tyAllw97dl/zA+czqYfi6fTOa61HCl3U
6ce6oDi5MAk0W5joCJ78blS7oh1vFGEuXl/IgyiccCdx+9n1np1Bszz2dWsIaN6SlecdWm+yP0nh
vGHKjrdR6BrdUyosfZf2Kt1efxAXazIg0Fmjz1kUSAPO6NNLNWJFVJz0rGMamL3bLQrLQqJMFKZb
3NW5im/ss+eX8mS7NyM3kUFzBgHJgon0dLhJWplfh2V1tPyqsV80r9LzTZFLp77xvl7eUk7WwAZh
fKOhp/1zOpBfOvRlXa0+5uxoknEt66pXi0nvsm+FAxRlryG6ap4KTyv6XwABqx/X7+v5+CA3KSJR
M8TK4kB9mKfYXy9vn0Q6aAcvJjFIK34QHmMvx8wx1+RLtsUybKr0HwVVb4vlLo9W18c+X47/jD1X
F/j+wew7R9tlg9Da0GTsiq8rOYWxONACoaPo1dN3qYryZYib/0l6/l9NQ+fvzDwoM5hDJVJijhFn
FRxe9tQf8ZYck5DXnuiLrv1sKyEm6slFRuxkQMnq+nVeWHgY0wX0CLsI1jaH+bMVErkjjr9oAgkD
fQ7HZhzulcjko+UlcuUObr5rUCwtuywsjWUjEat5HVFT13/FO096riX84d5hFT4n4aToWkRLt+oI
W936FtCneyDhrDj65C/0SydMh0PgaWrlBEhfrw99xnj12GgwtfkIUpqek3cJjDuZZS0KHmOyZHqM
6Sbmu4wO8EA3lGYWyMSo/trk6LnovTVAgKZ6mvaEbmrhMos0GudS9b+SqDHHTTeirkKxb60GuIi7
GrH2kVZC+k8PKv7GQ+Powo/6ew3gR2NT5qVgarJbOV9yOgjEyiVu59CoIP3kDoqboylkq4siiH1z
kcjSOgAScdIlspZ8eEwJCntrO8tPF2Wald7Xhg/Kl9IU7SuyLvXVGpIo32mp6cIndvlY3AUoFpMf
VaHyYRMGRHrdFVDoMejTbL5Db1NEL7Gw49ch0bNg7ZWuerGk7PtNOJrNbqSdi+K7jrS3uCbrEzi+
FcZkz2tpLR5oUHR3JKA0U7mgelemq7btuvbLSI8+2wxC1MQo4VrWzS3mApvM4Eh3in+glRlrVlUt
/gm7ZGw/VUATBbMSKcxyZjg+kvLeV18r6UTtQhuNLoLVY7WOvrOtsnqNQUs+GPHU/SwHwyVXNzL7
rxHtp3ihTcnwJpVRa6g5m0zsM9fipBiw5PULG4DZEcaXY8MA9tSmCh0qTYSmxBvTiv3wEARN490N
uRFmGLiDPv9SIXpJHxpD6mpndU7zSbmzL0CQ6+PslDNJskoqOj3LtBk8bZ00Iivum5wce9tB/bMI
UgJPn0ZXDFjQyQecE1yRwxHVQmzsSnhDna6TiHrAKtEL9VXJsCgf7MSIKgI+pkhHONi7x9F2RLh0
uo6icJBM8JnrtpKLsRp6UoWipF9UMAB+ll6Xefg/xJCtUjqe3SoqzPKHGTe2vkiVbEd61/Hwb6dV
NN8TpGOvvsK8+6nPyG5eyNw0PwcwGqNPpTnm433NOlES6CoKj3CiAZ1KMUrr6KYF4Qx48Jt2ndAj
+OmSx/Wk4imTi9D2xnY7RSQLLunhx9ZC66xg4ylsQVsDREe6QnY/Nijh2mxD+79Hps1MM5dwtX19
I6ypKXaqEHq0ZmfTRagyhfzdj5H4peu1k657evL5o+2FdXY3+aFtbAHfC+M+CAVxDaJz/Zepc6Z6
H/RIXfCbKyLZiWwy7qgi5r+8Ie70xTSZdE62aV+3zDUOhM9+NNT9ayeGqD7WcNLQBHZW8RN5hx+9
oXqIsydHFd7wRlR0lq2JEfLCVTHVbrizIlHLhUPKNQIFqlNbxcmDU+pgjY+dlRbJ2rZEJPdjMETF
OiXMrFgUvAP1KrNF267CcKjQCVSskvvB7imzozrQjc+8uJr1HA458g2vj5NkmVvK/kU7Vs0xU7Pi
KUvwMS6m/6LszHbbVrYt+kUE2DevFEXZktvEiZ28EE6z2RT7Ylf8+juY+xLLgYUDHGwc7ASbIlms
Zq05xxzLYfiCEMp89sEWLw9yxiMqm1I3nvJsRGuWGL7mRspjZnkBhjJzlFY2gq6jma72L8PlIYWo
ffR+54m1elzXnBDYMs1ENGa684VS3CK+mJzfyi+17S0yLKl8yusmzS0VT6lW9iAI7GY2cMughZsi
Ma9B/cp0LV/pE67fiaXVf+l5RQttIsK3+z5I0Tf0T6R/CHJIe5Gwkm46JMacjEgTxlVEi4P6GsPC
xF+0gyHtj4akFhMmldQ/lQKGBOvp4NzMZDFZW86500Wyr5L61PWLBVN8SvvIh3ti7ApPz60dvsnx
fpEdpe1O79fqm0YnZQOx6nxohTN1w47voW9v6KEm454o6oR0wsWl9mYOWXYkG4vVxGJheMV/3ZJK
iyptCHtOeidjtJd+vzaz58RJ3RLjURsQ/PcNFt4XmRNquaOwKRvaVkHzMtmqJZQ9n/sXFbR8tAnn
2WcrT4NvxTjZ9q1npkEER9IZj1qfJIegsTV9N6VyrK6oGDUlPBOKuMd2NWEzoDBld1O1WktsTWE7
LpLPoS0+GVmt7GPTFm0G4iwBmuisY/O4xSa1ZtgjrjcipJT5bWCLUR1HFvajRrXdiOo+qd39pof/
SqRXm0Vs1WY/TCSRX8zIjfUtq4wuPbQBaugDJ7bCi3zEKQQkL7m0712DHPQ0JBy41AXZ3nXzOahY
3p7tvDTrh3aUnjz2fo9MqGjNtrrvmHc0qAdt+juRDlZuNN3mZO+HyrCXyJoH5McKKSSJ8/Th/Zcg
NYPnTtPydaerqvLCpIf7FSHDdauoTBHQXyNn9+erPLOtJUKmTVjrXIzUfu7VMCTNHYj3aT5R+iIm
fVehzECO1eS1HL7N8Ery6zkw5U3pB0LcVFO/HCs9K/VPU7DYR85LpKHmnamNkXKH1mA3PXXXljF2
WcT53qyuW7KMiJyrrTnACp+4n0mYCb7Y1Uz4S98oL3tO2JLOD5uY7BsTSPNjsDLtds1zqzxmyjD7
F4cqx7zPypXJSEu0CqJN29niCfWW0R1HP8kOnc5Uu9cLJzVeOTpoex5c19xsjphrbayMKapKQKs9
qsLWJBF9JRFM4n/M15ao+HZt+ZIXWww3WOdT724diIr7DS/Z+52VTdPEVMHs4Upfh+GXIuZcIGxt
XVQGiV3QCjZoADfRpqNA1MTJ4rA6Vd//oFI6t5Hrl/bvoOGnwKlfMiNGI27Y0eKmjvGzzVyjvgnW
AOplaCDKLp8THMvFtb2aRvZfQqrCll2b1M9klNX+VZqvfbrzS2J3YXPZ/jUJSc5XwiJW8CSV0qkJ
UAHOTp6jFmff171mXSnN60jEzu0/Afbp/Jp7+TSQMq7p2inr3DI92aNXprsgzW3vJpl8nRCIgENY
U1e5/kVf9OCgaOuQXkjabhVDPmrqHynzRLqrm85Ga+UpD1oXmhKXBAX6OPH2OsmqlElAmOswaIfG
RiaH14Kq1x0zFGAEPU2hN06kk11XYJpFGzZELrhRa2h6e0htv/qqWQWqzFYD5RBXtcWCD3aniFHV
mHNk5jUET29dVBGzR5wQJOYDY3cygGze1oQCBzttTvtxb5BUP0buMDjPSzCTfd7yI5uwNzqv2M9N
UP7oyE0x4pLMbfMw5KUX+3Y2sY3xm4QdWtCh2rW04IuZwlr94RVNrgn21Pr4n9d4SMWaAcImVtCc
+uGUmX5xS6SDYQ6hW63FLQyu0rlWnp9HZVKRhKyti9WHmlWT9m3MnnSgUrdWsmcLrFC/ecIllHfU
vPx7nhYle11SL+8FJVS5c5BFjlFe+5N/Rz1GZveVVxfjZzVp9aFygpUtHR2t4ECcnlcjnWxShXSu
kz7AgrAN4ESAKUoN7wEvj2hv+5yKyScqSMXXljpKfbUE/cBuq3XMLpqtVr1ozYTGPWxdsNa7iZZ5
e6VJffKiPi8dbY8XDfV+5yBTm2qHmI7Zd7IFbyyysjosu0ybf5p5k86h1zaWvWdwI1LzzUpRmKSW
vWPCqdzvQtiw8ZOumAUzFaW9aDE96V51uVuf0kGT6a6bLXmbW65078CM5UkQ6siF21OT83HuXQ1d
MNjEwRp3qVYYqK1L26JTMftBfYvSvO0pvEK2LXYNm+PqZvZsfCsL6mxEFkittx03Rf7HDqmQw+bR
7jRv0/x2zMxuVSlE1L18gmzsiMho/Drd5x6owL211OO9uxaa+jmvWkNYJemI150uiJc2Kn0JbtOk
XGe5gwqSmA9tMMvHVU9HcYO9IuixFkjSpGucRI2u36yVkX13NSfrr5MxUMxbVEbMT5o/iDXEbsHe
ExeqTPeS4N8M5oBfal4YNB26gZJoSQvsQTsSy1PQE4kGWdZpVKdzeeUmjmfeZvrk/ECI39JeHwIv
O2iinK5yK1jakAgnwigHZDj6zbzOmrVD65/3EVBuo4orgiv5oJHZPHHpilyuTq3NMe96dz4wiDoH
+1KxEMAtA0vcq1Ku2sGRRkXFsM26nUnATHA3jTnbJTvLauNrtW6a0VLVmThmSa+yL4sYpdwjsG2v
3LTM9b0hFg54Bqpgm3xKxJeR0zQ6nWZaQVqSh04XdA0zWRfUu4msnoqtyCDmH77GhiQsB99Z9ilZ
nHqEucxpQwfTmrpmP2KCG93M1GsXuH3oUqVPUMDSSyRqxxoChoKszb0E9bhzhCH82zpI7XXPU8ab
nOk9J42hXd2nyjXZfW4+lPQkVSU73EYu3qZxWLD9lMQeM1k16X4u/TV7sieZxAG7/LSOxjnov3qJ
ORVHMKP5kwHGWe1LhS92CMGCek5otmPR7Je8Btw79WNfXsmp499vdWH/RKFJq9js9Mj6EdeOTrZL
yFp2d1XuOt+2XOkyTODe+3u0oeycHVW3C5mXwzo4HCK13NhlgjmiCXPLKcXNkruevNVcs7n1zaUy
r1IJ2YcvGT+nDFEYDjPxqovOe6uU2E1Tn7y4PvKf0MV/Fq0lp8LQRV3S7dp5qb1jmqGs2otlmr6r
0R64B8tcSO/GKMbTR3Dtfs1k2qKPdecJSF5n+3vNWtY6MoYm+N0zg4gEFYQ79D8H0RTfukq3l69V
2WDJ0xP8hfWcWz/xgXTq1pOoWQ+zUaffM2ud1FGvfJ/QSq0Rw6NM+uFY2fDPomyurPlKDKYZGy0g
KtTCWZcfq8ZLGzhTYiWTdlpBMkWpoxoWMisf0UJQDdT8J1BrU3+cOX+9krZr/NfmLl6S0rd7+2CN
vNuFhazaB4ujr1ENJX9yw5bM3i4L25Wo35D9OTJIU+LzC1Pk3o+GuQg9RhBarseaCvMQe2vTEtph
Tw4BW2XXfFFVh2gUbYULfLPqBDOp7qz2s1eQ77lXU2K0ewPhuRF1Vm7uRhry1XMjuIm4ykzN/Wyi
XZZfOm3oyHVdq8qO0tXJ4NQRMOSFdu6s/s7EgrZ+T6S7LHcswvMQMXNXzvVEcZqTr6OjMOuERvYy
GnXPRI8D7v9oD/x8vCLMYilZkNSKD0LUrgyLAm13uKIzyeywq0RV380Q4Wc2iS5kYw46xGeyEbTn
21H08hGfiCQL2K1N57D5DI6zi+AqNMoK245TrEZ3WMkh1lF91Hp7K/h4XvuciSKygqTwSaCcCoWJ
oCMoYJ9YWbXcBW43eF9ZaA3vS5obbPdDBEX9q5E4snjoMAobN76k5rrrPbKTbzE+AZCfldr8qV4X
/GBmZR0jAydrw45aAoe0TiHV7iWumH05EqsXA7DSnyWSTX3Xj0QFcCQbJtSuak5/u2kx6JzjXG0g
QtvIoTpfqDK+r+laDhmSFLPRjdm0T99W+noD6qKl6f3JKM1yui9cI2Wy9Es0/fgp20PvUY/4VDFy
5dXHRcb3V0blAOIfIpSHfuncT+9ahSRhuilPVqPXcd+RcMzyuCWTenkxHGTTldOxsHv3UlbnO00A
7TYsyFDU+CdSMeOsujkIjEWpyZVRhbCF46RdatS9WpOeeJrqOLK86ke6CAwccGrz0O1NspApsvwy
prS60Lz+56+hCYhsDmUkbdyzTon0FmcDG4tT5SO/YLlf1yMlw7KhCtK2Xzr0x8NJiZ6mFc6P74WX
URJAvoKNzsCF8fFLeVd0ZvLgf+zM2XM54AfeDgdtUWUG5Ci9ySenBKW6FtfSALLALFZi/hHtcmUO
HsaKxroEznpX6LfQSKHSpDOpbzqys0t3fKBQ1hZx9ERTvZhjT4CsbeH8sK3phPnyEiXx3a0y8Dd6
H9JggGQQWd7eKhj2dK0tJY5z1jVk5szOPdHKxu3Kb2QIbLWoeXjmY8wuvfFzpSJSLAShrK0EW2zI
9LMezuJyMO7toDwS02UVe6H8vni0nFEtODD/yBjG1NsRuTQBlsiWOosmxQ4n9mqIKUrv8QcRV6mC
fS+mOiBXfdHXg2B2smPHLYvsMJapsq9L3xB1lOAz+p8bJJazRekiLSMKDiPluZBl0NrAY5UzYkP0
6YNhopuzc4ttnuvkYZFp+r6pKL1Nht3EOM+cI66xS1zA83L/9hv4ZmjWG8QTkKf59v3p9ZxqGsaJ
WKsyZ9/p00SwE5CAMksuxaucdxe3S9G4pm3rIGCiefv2Uu2omUlPQHdsJoG4nReVntaC3PqPv73z
CfHPVbAi4Ahgi8PjfXsVuBO1j1WZzJ+GlTXLk2InCM6MNT23T6lb2SdSqy+lG/3rKfIB4PWiKEaH
bbv1v/qJ7kgZw/N5kwtvejeWdXmkfciuWBFd/vH9nX/g2/0hSGKt4UPfxNhvL+UnlR7QbWHQQPmI
Og07seEV+C3bLr/RUvNS3s+/nifoHfQrsLZopZ29NStZ101SY8R9I8x7EwdHiEKVE7JYUHwnNBRG
VxTxxzf5z+eJw40OKd8FpLq3N1mZyi06FZCz4utF2A0C/5WpBXudc9WFS/3jecKGRl5Oix1h0Lmo
gmrDYk54vGOnpIhIa4hzOQJLO/i2egMbNMfrL6iO//FEuSKXw0SBnP5cDlS5xTp3mCniOU2XKO2L
9bBZaqgZoHLGh/RdMbtfWJH+8UAZllyLbiyy7vPPPPO61R15y/DqKC+5k13Es+dnIY0Tefj43Z2v
CAxQ7gsBOeo8kyd69gG2+mKbIkj02FqwFAqrbaJ6SZvIwuO8y9FsxFRA2n2SUJH7+Mr/uknmUTZg
rEVbysHbUWP3vqrzsSLJLU8qEEb6EEq7gSYb+JdyAP41aoAsI73ngIde7qyfHiARdy1BPl3RpoS4
dcu6o0pe3ZsZB09TGy4R3f91a5CEHFqNnPG55ttbE8TRpqNigkm3geMq8qISO6muMlv9+t8fIm1y
5hbWhI3x+fZKhdbhxRc1N5Wp2vw1A8FzH1Fd6/RnaM28fHy1988R7RTLDwvQFlFlnitO1t7k1MhE
3QIJZqcSiH0OH/cgVV4ederM+4+v9/45Gnx3iCnRfGDf0s+eI+a5dkW3acdbE+nKLolyysy1++5S
uv708aXe6R/Y+XEtJNuMRdoU5+3/kUMUHebRjt3Fa4HvubNXljKkEdl3h2mRRRo7A+3MO3bGQlQ7
Tnt1GbY97mRO8oafpNcf/6L3Ew8CTyyWiIrQQYKPfftqW6JsukYTAPBTLGVdyIooUsgONgYaR7Ep
3xMbQGKlN+XCuHDtf7xoGlAoMbasLoR625//tUKya2+NJZmcOBXkNrOE+Oaxpj4bK44oO89dLmmZ
3k9Df2ZYTkQQLFEgnr3pMl9ntiDYAEcJ5WVUU/6S+FN9DQhd38NskLeVlVBkSqbmwvz+Tj1n8Y1u
QlpUykyBgOve3mvmDVZVjwvhlRnVEey7vHw61vTBqrF9XSdrOVV1GYQ5zawbfVn0x25qm0ODnO7J
9rplXwWreWE0vn/+lFDQMW+IWSiX5+a9ac0ai0o72yK7yU6OKUd2zH19yppmvWsd//Hjofavy/kc
CtDn8Q9cvW8fAaJqlrmRAASEXOPnziyFuSt8Tj6h4U1U70o27hfWnfefNvLsjaGLeoW99LkQn5eJ
mVelVmyJrJYhTZJ1cyW4TTxtMqQLa82f4+3fOhniHbadMx1NJPkUYs8Wm9XQ2Zuh8IilpDJr+y2o
NeyPn5aBspkraes4q/B2OaXHH8yeLxQAvF21EB3jNG5z4d63Td/5j2FG05m22YJS2Xv7uCsBAHM0
MEK3aTUcyiGgLEjYfdZckDS9f62c+hnVBg+Yt3u+udalyZE6A+Wd1yp7qnQvP7mlUZ0qkhNDp/R/
fDyK/nFbluluFnRY/yh3zj4kKdw6xetkxWLhGWcQiu9QE+gPH1/lHwOHu2FJ2NDBtGrPxmrrD2m7
klwQ08K2n4YlK6swEPN8GmuM/v/z8QQzL6sqXyLoYB7m2zelOqEcnXZsbMsse83g5b3C3kzXa9j3
mtyzTizaIe9tccm5/I+7pDvLdMiazjbw3WHT8IZtt7YdidbxRNWxz0NNonGSStO/fPxE/zFMtk4w
nyEVCHa6Z8PRNyjVIRvhIK2y6pgxWUaF1dq0ooJsn3kiu+BP+ef1trQbXiMf//mqTtkPihVK2tgV
a3K1ccuOsPrSa78TdgRV8xIT/J/X49zODnBLlT1X1LOl7V2kYTYN5MLdByaRoY1IUCRtBzGVuMOl
FcU8/75Zr/m4NxMBKwrxKm9HjSVUBsXAt+OuX4F90YXxPms5ajYIlkiedFx5RkjQlp2GQNdG+COl
DA6rIvZGr41+R5LqpSnn3XjiJ1F+YcJlVGF8Op//8EH3DvGycc3x78SvVvt6IY+q9JS4MNe+e9xc
irs2sXhvENbztSsrejAq1NpiUmbau7Qdl0O2Ltl+KAhsngzfuTCc3k07XA+25EZkB/JEiO/bp+0A
xtFwvtnxYPa+FsqKTB+ICQbqno+/k3fPkFmAMxIZfHglXHyfby8k7Iqd4SRodJt6EYOyLA4q6M09
M/nzx1d6d0uYMpl3eFEkwzhM3W+vtPgo+FMCbg9AEdLPDBrnSCRzdsEs9f4q/KfJ/9kmGJ2P+WyY
ouQwSbKVzsFoNKvaAywyzTRELrZI/39+dEyLnMI3rzDCtvM8i9Uq6WM1g39IiHKn82S5V0mt2sgQ
OgLBjx/eu/GHzcDcAkO5Ehny518fNMneaazOP+TCJitD7wdsJZp1k1jDCf9QcsH39f4pcobdOBqc
9di5no+KScDTcvvWP9iuWvZA3tcThC7t6uOb+iO//nvPAKSbvQIVYjbl8FT/HF/+2pFPrrcxrAbc
7HSs3NAy+rLusXQ2oxsFKKBSkHWj48EHcz0eqQmnKTkQCpNZR5KYN88hnKyANUR6GyWyLoddKahO
h+kiVR/T/zO+0wutfiOg6j/P7erf47CwHpxE2AAAMcx9IS90RB3ump/nZUTrkI54a3f4Hs0cYVTq
/IQW144AxVz9dvH15TVDtFlFHRj804AUwIazpNDFVr0ZrEdqWMx/wm4HE/SPgm3ner3+mM4mGdWB
WWrNnd5Mw3STtJ6FDK4ULnAYaVc7emPZU9KX8ysMsYxYKI/iyE0q7QS0Zr9i5AHpmd41coJ7NeJK
mGLX6fI1ojhdNbFnpxXtZqEX3h4AS2o8gAmSv+axqerDSA1on6yJQXfOAQ/2y0ory4vSha9xP9tW
PiMuBMVc2fC7MlFGpV0sVXvcTGps4mi5DvBfxtnNDoZTjGBjBj9FCheBIxir+1qiidynfeokvy17
GYs9G4/e3uWoC6vroV1oKfpZ1Rlyl9ta3/EI7ZHqAdvRvIvpwAbwjHQEw4kW47ovluumhtL5u8J9
3lF+s4KJ6WhU6hm4iIXyAYMMgHUJe82OLoxI5qA3A5L6Bl+aTyCPz0M5B1uQ4bAaLbBP1MdFcyiQ
eUUVOVlQ4Gj4xwjMN6jiml/XWt3s+8FPLlz//DNnQ88GkM+CKYUKyzlkZEIKqQJlFOjAF8xxnnxN
prGOXV/rYs9shqcLt3t+PQ7/zFwsauTiwDk47xI5ZoKQLvOKY2pVbRIj7qv6GHYbxsCmxtIXrTjr
52vbRCd37cnOR0A7NuZpwScTHGh4bS1aRG5rPCWdnuw7+M8QkDtbqRBCpy++N9DjshDA+6LfNqMu
ks+ub2M1sWq2tndqSfXjPFgW8BaM7x2fsl09VmzDp+chBQS7N7sZipfrCcoWjiUWmG3SRfrnVLOR
3FdT08gIFgkcV/CX7IRoY9T9NwkE0ItzodFxJnIoe2rNGaqiILv3xoAw2kCMcb0f+gSrd993RVHf
BX1mWAdCETLjyixM8Z9hF8IBC9xxxAqZNYrgYfbM9hNszPQbbwrVizGt621hyBwILqbzPSTgIf88
y0roJ37rkv8QDmEVX1NoqOvNsCrishKr85oDuRYe8ZK1MExx5QrCdhdDyvkhX2rQSkoL4LaC3rBu
g8ZQ+S8L3fCB8ywZW4IuTGDvHdI/tLAYyd7Jdq4DGpV6TdH3KhJ5X5kv3ZB2S3s1gzgHctqVa35A
I5AaZNOlgTeEsLNX52hyNtUilEdd+mAp3HafXWs1fg1s64zT5l5Cy7q0AUwz3yyrTftmQR3pXX96
+XgkcnQ7+/TolNCH2soCNJOp9G8blb/WApnls8mU1xzTAg0tCFtqOV7c4AdboeqhXENMzmffx9CV
3CekyMt/Qcq08NBCffJDAbwVuXiPuizEr5aOV6tX5z90v87u0oaFfF9NdjLtgI6gD8v5IFLAo6ae
aDtMx8oMqzwz63vG+Fzs6ko3oeeq1Rh4X3rTPKCvn9tHQmW1Knb8Kmn2uj4Dca272uqRTyEDyW+m
3gMRNyh9bcadjvFjiZvFJo8JaQ7W+LqrfIANSD8y/9lW0l6/udrqOy9mXzY/fAmMd4fYGEmUj10l
DcdCt5SPTtQwy7tAIcX8naskaJmIXFmou8EtG+OoRoHYs0a6HwdZiVWDx2RZMJlIQZTf6e15O1W2
YOymrA2GY7FmTlsxnzloMlTSdTkykKmhXZ0VaRIX1AHvbLMJ5F0O5zr55roVupXaJgntOh+9RsVF
ytd9m5RpS8Qfg3EAFGsVxwTVOB6CtHKkekTPS1oA0jIyEhz0HaFwqMQ89vNcXym8qeglXXvUr1Wt
+clJY4v/qCHH8iEi9wvqOIxMvULA13tD8QWOmvmCASIZMb/3fH3NDiRa1qPiHSoQnlauqSiBDu1E
XuM72o7ORta4O2my1oU1GXJ+E/qWwpcQNVOLy8/Nmly/1+ss8X56q6WtV4UCNLEfsn6cUZoYQYGV
k/L016WrpXii8rxGGmp9/+gUfvoTZqvxqQVma1zz+HW1WVaKl4HvJ4X+afOSkWx5nRYlzmoegDMX
QFXdxnJ27ZJaL6QF506YJWOOXTe14EjKelWv9ab4v8dD5KnXNpAWrwlFUHm3iKzMEU8my1M6+l4B
O3eYI7JTacwOU1lfpeAOs0jNbco4TnKQo3yvSWGGJeAAvAmaSr7bWjtY90hiV154gZY7RvxcXTmz
pky4joXKb+QmjozcFq7wU2LJqjAPc+nl3nXQM/rHsM8Hq+8Q2RgCDrs91+ppNRbnt80fwoyzV/I9
Qys3WHBx+IhBHjA2ufZV2hlZsuHqemnviqJdi1f8q4b9PCcIqdicu5VcTlCOCvuYQTuCJ20I66bX
PDlfKQDD7m0WdDhQ1z9y73Io2om2dCZSUsD9JdibzWiWv2igTcGJ/5bDZjWxxnave513GKFhlm2U
5tli7TFlII2Hb28DMhdStt8no9ukCdI1f+qI5a2fU9vmMsqqdUgfcen0X8FvOyqs3cVSBzWbNgjO
NgMaOi5C3fZAMhYKUKwu+3IwtGtqGhqbvwkY4BiOXRBAf1R6Pcb6ltm8UIGvshcMi2VzW8zV+KWr
A1P7jz2YVYcWaQZA97V8NsKl0I1fqZ4V2v9YPwPhsjX86X9brP0k0r6dZwt7NCetk/pRE0tZHow1
UWhJPXpzC24PaRhYfHpN+3xpfj+f3rkstRG2NFs4D6bMt5dNFSKDbGmdo2C7WD/6/doHakdhpP9p
mVnm3jn9tCbQgBEd7LWxr5ZDm6GbD+1Fc9aHYBn4ZHwMNFiN1OrsZFNPwxgmTpDhrNIS+WOe5STm
cJhn3Qvz2vBv7MDrzKiaxnESF4rLf9rpf+8UKUFS5sHnts2mkF7Ozs02JzKx0GA/+thvhv1oNSOQ
6dEIelwiEhpx0cj8tawb/4tdO121xy7Weg++rSxOAgvdjxuthiS/HW0M0LxIlfzkE4esgjD7NDVR
6lR1Ze01jUn+WYqhONpNazifa1vYz74zGENo5EE5wpgZgfN//LreUXdou4G6o06PKhPsyjlvKBjI
5ExSC9g7NoU2Lmtdvx1dTtLt0Nf3hdpckYMNzjcENplkxNrKbz0EeStC3zIcNV99s+nt/Cb8DzCf
qtT0xR6nX34ym+6FU+S7jQM/lbxFE94DqzaFzbcjy6bj2ntSzcgElWpnWLcSFlBatDSjQ1g4hQSl
Wuh3nj4vTYxsy7kE13i3i94AXmwY2Zb+qQhsf/7X1sUeM/qgiasfB2qeX2hiDfuOzF2LFZwlB3sb
e9cL72f7St8OPx21HYZeknMApJ7XHrhVErS02j0i9Ch05Bdt08DK53Bx8lqr8O9Io602a1TuHzWT
UogKewVSemeMHjTe0Br7wHsUk1wrYIFlOT3BrPILojkdWLwL2T9YjZgg7lz+X3vXl/SoLtzDVoF9
cwsUt7Zz//+XvKkCvH1qSJs84ViLD8rfn69bNkT4o7zgpgc7+nvsZ23HX6gvFVLeX5UiLDVhy9yK
tP75dxtYY5eYI+XftvQK59AXfTBf4U+b/IcUfk72BEB/8G98IzcvNZr/jMS3d8wb46LcxsbzOUeE
1MLSqA211UkKPbjxZ1828UASe4oVc+getK6bEd53li1DQ+K5uM9EJ53YJqQDyW+f6BOJB0l+p4oC
NndI2I5THhBnly9LahJ5bRUtOcucb+r/JPdoxa1I2uBCfty7kfcnu5W+pc7I84xzCVUqZTaaeq0d
PXeMFaEXr7MzqN+sJc4Da2G6h/xKAoZ0nN/KWZML5b0/3MO3zxBpIaocTgusJ+CX3o4ac8rbel1W
cSI4ojOiLEjnmxIxM9Uath5VBKJcoCa2MjJYPMqlHSu/Ix/MCcfLDnds5X3DnIsI3/TY4Ca7acUU
98OvxvwW15LfxAKv2LxrIE3LJcwQp2n7kjm6V6E9+ubwMCMHv1FmjhieRLBE2096Cy8rrLPW/oX8
0+Ykuih3gQZtuMM+73D9n+hYAe8YlYlbUEnRat/agaMyzi5rdv3dJqjUs9AxhpLM4SyR+uHCfLF9
TOePjanNotK70TXOJ8ka4ymFMb04zW66rKEVqAHf6DrfUUEn8cRMilNAbzzUjfRXu/jGkQj14fXj
H3E+clgk4T8gfKCUicrpvFwfNG2O5W+cTnVPJ+i6TNiLhHzjRnGkp0dtEzm8q0eQrtFFak6jAxXE
BlPG//PPoCNue9C7bATT5yNoWdcZWXQ2nISnegublbfsxlY34CKY2DcB/ufD3kmFdjst0Jex4TUX
BvGfssrfb4MnQaQlNMGNcoDo8Wzq64OMkhxk+dOcrKmPJyYY1lBOfu9fr8MI1TdPlqm74YjV/7C7
wTf3lWs3d2JYxp78Bnwfxw4q+rxrJ8xQ8YgDhbw0o3Pxmg+6qYYrFKdjERfExN40q14vrwnvODhO
M0kpNfFIS6h5ZXuUQdrPHI76rnVjYu20Q6KJsd5//MTPewzcLl347UZZXDeyw9tvdibLcE0huZw0
3/256L42RUUmnrMOrPmF3e27nvh2LeoHCAx4v/T9zq5VFBCRcs53p2nWfi6A4u0wKTeb3dSp/NCO
1EYBnlheE/f1UBE0kWURBrDxGxW5CTjI5W/vfHfARA/Pgk4V+nR94ye9vXtFQXPuVdGfNKSv+Q6K
BL6kWmCr1h1KmDtT5mtwYW21tv/o2xFGt4CHAOBlmzzOt9tMJy5+uGE85Zt04OQ6ZWtdTY0ppyv4
cSbUh6arpvwkYY9pnwm+Ktv7zsaoIlQ5lC9rRoHqJaDQcZ+DuUUmHpQ4C5rSJN4q7Y3xl12b8xJ7
7loCDKB6P4Srm3p5VAtRuN8mpypZs6w6n5078rzF/AhzgEWXc+3womFx0oq4A9DfYB1iqqZwYy/+
ne5ACrgw+N4VljZap4v3ji+NoyIr79vn386JZtfpBFHItYY7lTlAFISSbXll0KGEZp4IMl96R0Ki
qceh/bl2/uLHIJ1mtfMlg/QIY0WPcgQf+Y5Eu+xrCQxaXS2roRVRq0zrenKS8VJM4Ts/AT/c3ESE
zhbqTWvu7Mg01AgAspkgA89jBN9LMsja2zyjOkyOBKaHThjOnb72RFVoZulk99pkC7kbLVcQZliL
3LvQwfvHx4WmhWoxMh46zxSM3z5Ks9/CxlBDMHVa7WlxcdkSHWQ9GEZzP3Z+9jDPQfLAHt+87h2n
K0K9Xax2k7Iuz2mPaPLCMP/HpwXCCfQVetJNvXf2apesSuZ5LC3cdktKvWd1MZZifz7YHf3+VacN
feGK7xR1yC033Sy9UmaXzWPx9hFABoaDounDyZoBKezm1gOoYw1YoyNeZoXLtbdnU34yCv7S3m8o
s0YaNSM0N6K0nAtv5P0D4Pb5ES4vhXP1+a+ZPTv5P9LObEdOpFujT4TEPNxCZmXNo2uwb5BddgPB
HMw8/VnUf1NFWomso275plsmCWLYsfe31xeplS2vrMaxkws6S2VBK7XZ27+cCPT8rinp+Lk4vZ2v
QmgHlhCvDp6NPxY1x+r04rxMZaXE+qvxFJ07j+rTdOFt8DVXocLRI9ajHFlWpWdCf9WdIL5mcyHD
Z79H39pn/fH0y6xuj0dPWi2yetRjB165/qrdpZc2/WV76wa/4i188NaYrcNWcu/0hTJm4U2xw5Xm
abjQ7k+/ydYjlprup1toMphtSBus/moHdWDuMIfcKxuh0zotcDRaqwWX6KR6q5rXqH/Wt/XhLNnb
qd899zio/qbhLXnzLrDPgs7v0197+vU+dLifjrSjZy9r4dP74UgCuQvz1FcRHaR53sCSye/VBtKI
Yl1quq9mFo6MuO5daAY0DgthCrgH9WpuzvjNu8Hau9QNMIHB4er0T1ve+tQvW77Mp1+mNgqN+SNz
KHZ+5cNDU3zv5Eb+7K8LgjyMtkg6dXBxXx+hc+cakpJHhKn/Lb/Ufng/ol10tuX9+dc59Okxq9VQ
TiLBYozHlP+l5+U7/f4X0+H0YG09YrUSaPRBmkov6mu3j/bLNJ38LRH+1iNWK6E1FF2bs+URl9V1
dKlfALzaWgmrAOt/s/HTSK1WgozNiho3z9DuCs/vr0ECTLUvf9HB3BlB+lv99f8bttXsbyJPVThl
li8zXykvxmVx2Pr4a+770Tst4/ppHnMTi0kg8E7hj+paP5Q/7PtB+ONlL8/al/jZhNT3ttVDt/Wt
lv350zNp5R5lTOntdZoC5ZXrulIF3jf7+f83eqvApajo9sUZSX8d9uP5/yadsXEqLh/gaBPQSY4g
SUOR+6HI/vQitOHP6H1T/dWRl6Xy5JpPFjhBY/h++k22HrOa2/jLh5mYeUwV42J6ELTKV8gqDqef
so49uTxBXSVbCc6WaYGQavVZHNnhTKjO373GjQsyzWP3ELr61MOICOmVKIsypY/RTZNzZSShv0sp
0P6XpJLes6igIfv071m/9XKXQxewWEIs25+x2pemYZRQR0Ptu5tmg5+qY3EnlUrZWXpNlhXqy0b8
sYzi54/J85bWWcLKD+eP9Y11xkXNBpcc/4gsiN74CyZZFzihM21s6+uTAzaDZYK35X5CQAU++Osw
d2MoIgF7+nvf6G4dB+hCOlxUYJIgQiKn29T7fx1IahZ0A1P/oX2PjPXXByLUobtCZtUPo86tYCl5
05m6QKAcqH3YdbeV3HjieoFzN+LIokpC2xcxqrVaei0gdnVOjORnoyvJ1RynyZ2tqOENdBr3bkYg
f50Vofdv8snFgYkzEk08ucJFdbg6ZHIjU0cFONLP0NBBXoyoDiMh9OD0YB59PRv/CY5kqg70mB2x
apXKdfBE1oqfwK29CrRdD89LQtekIDXkZ6cfdjQleZhDHw+tXsw96gxfv5xbcbN1cz3/WdlFdy3p
y3zAoG1r4Jav8WXi00fN/kWhDmMNovvVwCm0xcLese3nJC77s0qxrZveSbRzEeUvoP3tc2UWZkV7
v9YHc9cPG7rD9fVqkYgioiZF+T+jH201Wyw1S2sljtxn6vvx4rg24mPpjGpn3hRl3Nk+VodJgrnj
rCXFN9nh0+35dkS27k+a8b9tDPo6ebD8HosuClS/UPnI2K9+D8dh6MjMjF5aRRGdCMIFknKwOpI4
D/kcOc6VxGVJ21kG3McArirBgGoy+56kMYvqj4m+fQqDpk0ScnPY1Fd27XtZYzeXud5Y1a4gSd3n
wRQlizTCbIQ5bszSo72T6xrNC7Q984drrrfyOvPwiR5S83nqbeWWUl8yXfWTHr5KFxTamex1UkEb
EfHRoqfGYS1ddUu9g2viarIiEHJjjMrd50pj0AycKH0gDs4lfrjGRTjb9Y1ZOvXF6RVyPHcXjPLi
1oMsl5zAMhCfTuBQH/oMdlv4HDexRUZHmE0Ge7QxrPO5a13nkA2GNl0keQ+mwh31AiutoZzsjfFe
3ygxZaNlGEUbiP/FG2sZm08/o1+uYaYTKc/2HDXzLaJSgIsDqjXjIm5BFO1mOdTlHnp9xUVQ5KH1
fHocjrYlhpImN9pVqOBSplmNg4ps0UoovL7M6YSXsl7jTX9m1eGEHWWHBHtjjRw9jrGGBs/k+pB1
O6slghLUEZHhpC/ZnGX4kjVFlPqAcL3WB2WwJVk8Gl1E9qR3ibAwxQB7v4oEaPlGZxp3yjP51ukh
6wB8VZlRHKoFheOiYthNmcAtvci3kk3He5NHngXVz8c/cE5Wk3osVCuUZiZfjFgqtxKT12uont5t
iTdzwEubaP5y/QGea3xrwuvTtXbLGutoXXGi6TSqQrKm4k1v59e55Vk5vjJRTTTOYQPuKTHSPdLG
9DfQi+LSrKPviQZm6fR8Wg85HR9g5xfbFdY0vNnVB7ZMuhh1p7NeZFUW903UlQ8DxMb+gb7c+b9B
d8D05dZci9swnsMtN6qjp1MiwaVjeT4DT+Lt6ysXdlWnvTuML2D83eswS4ruF9hGLwtQnUnVL1X4
VAc4WcOhhDO25Xdz9NWxmlraa0D9U1ngcFoNedhHYD7sZHoZuBxByRK6e1mkbpdeGn02whhus+m2
aPTqSdSNfVn0U/LLKMPR2tjd1tv48jsAEdAXjdAAy5LVqlYsDSlGh0V73bThBGjYruQBbWwmL1oP
Dypf7fJqo+nn+JkI3VWgEiYmDNQTVmPfjbkqFcS/L56IXJCWvXc31967m6eIRpFYbeyc69m95DEt
0DlEwktXyrrJIbXaWUeTJV8EKIsAGORwM1McweUcrqlfM9H9NM6b36en9zqwIoOKoA9UB20VWHis
W3siRAgkcWvrxeigdO1AZYpXa5HpbJyJf3sOi8dB3I1v4pHWOu8GN5GJZ7BP9kpyiZgtoxtTl9Lc
eNB6Q15SwlBdCUxxb1NRtH9dMU07eUaWddpLhHcfqDDEqoOLMjBWN3kqx4uTRxHVLzYdKPbWbUqI
2ygmNkJ7sZBZXkOpdq66wUTGZTFFVboRdjSAzr+y3ss35srx1CTvDUiCXluHb7bOfGuNR38ZQoQX
PMgQDCL3Vi9rIg4XMpltfzNoMNgQPvzlicCdWAVMUQLCtUB5AEiQNr0avTiQ8s5C28EKXCu8vTvF
KszTet6oEh+tBsqGi8CHr+jRdOauTrqoUPt8Krr5RZR6dpATaSXK+HGgskYuoly191XZvf3jWoCL
j0KASxPHuY3V6depo/UpnjKQ919S+Jl3FCzoL2ymcuNAOVoJy1NcuugWv1wa8ldbWUjNH/52O794
2tju8K0y/SaNx40Nk7+UX/v5MkNBj4sMjXtIxYlN1sYLVl/MS0tm8oxDq9JeQZVUIPAaZZ1CHMDB
Hbv4VNVKCzVUX3vCNwROyCiNqV6i4IWwL35PoWimcxtiYxSw11Jw8kWBwizIlFz3flEKodfQ93DL
DN8MT4R9HSixPUjPN7uxUziiRyB32JIOYX7XIBIUoV+MTWsfZAXx+5st6NDVgmGSqHZ3YQ1HE6qe
4yASihBt039QzQaZ3wNcUPh5gWhnA1C6jUbBxn0VsnLjhyVtz32gy7yfaazIzKq3zkH5lyBLp1Kv
6ayKa1okHTKTHSrKfjBkfu2JwRtvM/qy5LBQSsc63VuQYdMrpw3j8i0Relk+FbUT4xPvpq0pimCw
1TDJ/akAnATFUNNDrBBjxJo1vBrsbyyQ6thmc89RWhQ5+WDVNZRwVxOvs9BlWSB6rri5+vMA67jj
pkSC5DxXrWm+a5uwlQdudW76n2oQclSBGdW9chdaU0faUzZSnMlRS5L3EAxssU8yqXMxRQ/v8DeN
fMPLgRMkPOPybYv/yrEFpljH2TAEWFT39gtNFLL2DZoO87MxQRZx70Zm3F7rUWYllKANQIxgIYy4
aPemaDU38R3anrLbVgsz9Phjl07iPKOuqpxHkdH2j6aEqf09Gdnv4Tx6KKBS2bXed1Ul0TIG2tLJ
AInbEaYBqXUsyugCxFb5J6vqCmxprY8ACsHXW2cWgEHr4HmFou4mHffepwpOY3GYCHXjA7aSyXQR
2xUGT1RUQwFdN46aneMqETDncMjoFI8MwJOqB1I2kLVBUx3tDpW8FJy67lOKT7D7NoX0doKJ6WmC
2o8oS6MgAVVoHZJazeMgsmjsOCMem9Hnu8jng2x2JU63/N3JrteQt6eBh0I3SnwzRjQ3+bpNixgi
XVTwCRILu1Yq+rq8drpXYkWZL6lIRe3d0Hd68r3XG9M6DKHrtM+4Jhn5VR1l4wAZFVnvz0hoZr6P
aLaDLlmqzYSKneRbo35DHyBsH3uX2Hb3plO1ALfb0oSdBtUkv8EuwVycQOweSBxdR1YDSNbMJkQZ
vtuZSegbGc0J3/gJ6AxHbq3ZOYhIT913JtT6x7JV5upPzTU/vej4e637yUXyrQaJa02av3SlJL7O
9IOUXs/mVOK37MBPDdRMk833SRAV5zs+nZE4fosIvrqtzNhpJz9Lwj78UfOTQNEq5pSE1i5rzMT7
NdRFOP40+xHtrB8ZUTtBtGYjuBFpmEeQ+vrEtYOyagWk1Miigfqbm8fC2sOqEoRBSRGJ2fKlY3Wc
rPQ5Ktp5Tz26+F2YVpm056kuGI+dvjCXfs9a59J+EjuR9+v0eXF0JqIuofsCJBe3MbKlqwCRl6Gx
xciUb0gpCtc31Nw0gkzK8cbGtNbx1aJKNo7FdXRjavBjUBOZ3AExoFynM5BsTUMtsUwSEKXogoV4
L886JTHGd3tEQPLf6TdcRzjmEhfi8UjQvXhSfVwPPt3mUa2TJ5Op5HGD5wVdWMn4D41ZhXuVyp49
R0+F0xd8+JmGh1i3Ru376V9w9MIQDR1HozWbUxPAwHLKffoFCEmrio0ne600I331YiP+jYaqedBh
Uo//GDpiCLUY9GGySTPuolT9+iyjaSGit4547TLhnJeVNeo78tJt79O/6dYbMdzR2PI0btOkvRGa
L4Ccr0/TzUmxRzbdVw3s+hjQD+o9DrGFxjLJ84OhFPp3wtxU31VOVr6eHtWjCgevSiIBDAbyIKgT
6/tUglSz9YgSX6d4CL9VtiB9cdbgd1LNfqIUZrfPQPsDjecIfS/lFIFLNuIq75xAn81Re+idUBk3
8tYfhYXPIQutnwsBg3Q5qUc6vldD0uSLyU0k1ZdkSHsjOcRWoYZFULhEJvfsWVhjn7UTKQYSOmLG
UdATsXTfosLJy6Cm7bGhOSpUs4ThrAs3OichWNjRrnGWPcaoBjX71/XInZisPmQwhGaIcldZEU8p
Ad6Ehf42NpihHnKnTvXzofKIhIiQ4i2C49F9nNgUaRvt6YAEHNIgy6T6tBwSSMR1AsDkLRezaeDS
WejjLnSNpjqDRpFjTQzlX8kPOgg0AYKWLSi6jyoLTam0HGEfTs+jozlswoUA8oj+hoOUn/T154y1
qket6SRvTRM6ew0DFpqjy/5g0Ra6o5Mbx6jZqoNRSYuNGtXRvkDhyLL5F3kYHT2W8fXJfHwlqTgV
3riWEW8acxyHV1WI1srvAaPk/5gLMFkwsIt5Q1i7VK1WWaC8HegVIPR9c2YnvaApIbmwG095TOJW
XNg0YP2jnIXnAfaFWmaxDZH2WA1soWiyDaE2vMH/DgUC2D5/aZM8lDsIYrrEWcuSlY8nt7lRgzge
V65AZPe0Zf0hNV+96EAZd9nqx7elcREeu/CU4iZOMNXYYa4wRxvj+pcJvRxpKlUXuhtsdU2swJdN
yYd+kG8KmD+8k0VD3E6rNR6I6hRh+U2GQJ1QpFuEGVDp23GHYLhPArdM0q0kxfpA5+qHDz3XJhIw
ZJHXYkng3G6c9kP8xvUQ3xjLDi8aA6NzI4jIaZ2fXjvHI70wUtk6OHHcBZT6dQaPoY69WDN5b+4k
6+eyGrR7UdldRmQ1R4+nn/VROfqys5pUWoldae83F17i8mM+7RuYsLaeTWfbW94WEfcqGradJgka
NKBUQssKuvhDSWyfX1tpp9JEWnde9lLVlPOuK0OJIvpcU93FYMy15BA+q6IeFSpUZqm557LtG+0m
xeU7u8yRrk1vnUdA/xyP7vB0+kWOBs3isCL7DUIPjh6Ejq/v0cJ5oLNZ1V4p5DjxJXOj/u5yKYwx
7UltZfevT4OiQp83CuKPWsZq1Ixcqo0d5/arqaTWa4w3MG7TCpTeqnI3FsKyrr58IGt5FDVpjJ9B
IKxr4ZM1maoMbeu1rTNtuY1Fu6Sem/M8q+cdpRQTzrztXnDsij3+XFui/ONxJSnnAE53ljSku658
dhaqoTSpXUDRXPGoGHlFepYBMOMmHqm4iZwe2KOFhp3rgj9Z9PA811gNLKj2lpSPqry7VtdiyjUb
0Duj6JIhaPZ1WoiNjr7185g1UHGoVVOEJ5m7FpCBI/Umb1D1X71u37tuH13K1O6+DWX+yo2o3zib
jp62YCcXKrsBRoZdZJW7qhr6YakpjO/4XVN7n6XaSpqzveSgO1VS7afSHbYygutsD3IVe4nSIfFQ
F6L6+HVhZH0rhy6d1XfPC4t7cDPFVSecemNB/OXNyE7DFWPTQtS/LgdEmYu5nFuq70oX9i9Wj6dI
6zXZrpxMgRGwUv85PU/W0xIsqUo7Mgl4cv7IclZ7ZDcL3FiqMH2falv1a1r8930/0c0v6vmfPxpV
Fj4ay530MeHc1wEkEcXYyqx9L0ZbHtRqHg5cSm4qAsibCevJf7xrcKUCMURVmksAGMN1mpogVtST
PU+/xmHA92Z027PIjLLALu3iHw8aSHALXmhZA2ydMNq+vtkoFk2Do4/vjdOVh9jNYd0penQd59X4
cvp7Hc0PPhRgChqcOUSJWlbhKWhcezJmq3ufWi97c7vm0qUtAnaX0cbnMrIfTz9uiYI+b5q0crG8
yG6Sj+YgXU96rEXQJ3jJ+B45lfNmCdUihzaqQ+TLzhmLfUfqSviL9Cj6x7ifIiQd5JTFWHIcR+tq
qDlUKu6aRf6Ofefo+kRxeHxwCw7Gvle2EPHHo8p+Qi2bSjO7F5Pz6weUdt3jUWtN7Ce2B+8g7f9z
um5+dTOq511Ubu1fR2JjuP7UWQlPGF/u/+u3I8UVo/MPlV+1m7rjL2juxXyhOCIJNQzXYB9hVTVP
aaXvZ9lktK+O+E5BA0nK+GIKrbBX/T5hMvoVmGasl/pEFC399UMh2ivBuaD7mpqoCja8hRHSddaZ
mAUGmcgST/FVDH4ooJh1XPXfTk+Y9UguWhCDlA3xA8kTQABfR1LFgymf7CL6bwq16bEkg3meeVO9
H3U7/W5p0/CPq9ymqwMcPTpClX2Me9vqeV2Fz1UtjR9hOYsAXQidZ3JODynVr63L8/oEoA2fe/zS
0LTsVRAOvj6rTFgDJlfhX3pIB8SfSvXERIfhFIGn2OHEkJU4zNakkXVhcRriNIkIcsSxkKM6Dry2
x/8ryJVEGFj2oukyr7GQkBj9hqmbbU3powQE7KWlg4KLPj32CDVWOzsnZ9xnYZW9d9h4Dn/wlOnC
XTHBMIiJfqSp7I24UdM/MCuM1h9bkz7hSG3rIojcIqnTc0EFDMOL0/NjtaGQjCGuJAZiAOmPZG/+
OoYdN6NZoXXl0SkJRHSj985o9yDPprq0TTWJc2gqSCmnH7q+A308lY4iz9G4BsAcWD01h0Af2pnV
PtLzjjZHDPF5Vnj1ZamT/JDW0F8RQPRnJrt2QC+McVeG4ZYwfbUylt+AWInAE+kgK2RN0+3cWZah
6dWP1bB4lAD30twg7yb34MjGvW0hiGT/Pthk9fBmQzC0FG1XExYd71CNpVY/pt1k3BfDWB2UPh3f
4shrd67LljOHpn44Pdh/+cIgBHUEAovK76iDWkkQCLX5IB9zrLKxL1Ozg6rVyY2S0A7tLvl+pRTD
xhdehTEfg0tq0WJSLdzZdS9bbbkV2Ze2eSzTQtJEh7GyaiBhNut8iyq4Xlj/exaG05yG5IpYwl+n
cIYJJ1UOXT7GpWIXFx0JBNqzs9IMr+YZg+mzwswp8LEMhPYoNdypdnGoS+GbrqJD1ZBaVP/bYQn7
hM2PaGDRErrU/1c5hdkQUDK8tnwcOmFcsPqy89ZTKaZg0rYxp1ab4P8etQQDPJH82JoMgR9eqw9q
UT4mWRLdKJ7W77sy3gq2V5e1j6cAJmGz5fwnAFgdI62WcNeoq+JxLKf4piub9zlXxie0bvEu8iy5
h7PQQnARNbbr4Y/TM3g9mZbRJG9s4lEITYly/NcPDEzNgQJlJo/K7IkHTmkl8Mq5v7QSorvTj/rL
aC5qwiUQWKRf5irwoAA1ZpCpykc6dcFKNmN7p2de+vP0U/4ymosqhNyEy7PoSv/6QlmehmqTKNVj
qrmUlrEUDEQY2jvDi509lMP6vJ9MytS163BAVY69sTrXWx9EIB3HCg4klL/LtWb1/DodDKcb2PRV
Gd+pYUWVGqyWmu0mQ69+FFj1bp3VS8j9KXBlAi3yUK78tG0idFirJFF1VGlc690jfdrKlWxgme/0
Ys6pJ2MCG+0yaqe3Rdh2717d5peoWNr3zovzdy1pxl94stMlf/ojfOy2n34ShzB5B+C+C/6R2/na
FEUXaYSraNVeFRD8DIw6G2KwmYuWPIOFmIT3FeK7hsSRk+cBLp72e0X36XBNjiC+9ZQZTl8xZFp8
1lkiUy9VCsKYXlo2VrkswGm4qoys/0EdXCBLnRTlLJxSo9jIXq53v4+3ILvFtWBpVEW1/PVbpiIr
Zx2HUBrgs7T51nq1dicyu278MUnwz0xD1FWX42j2d7JouuLBaAe981F4ivgFMEaxsfWt5japYgcZ
+UfSyqPUsi4RmpHiYcs1ptfMsQqD0yScU2riqdYYOzQ0bJl+FTnli05Rf9gNE13OaC/m3NhILx1/
3kW3Q7jF2Y6wnYX2dWAaS3rzaNniWoTmWHeYFQ/N8FZape4FRe9gp7qfHNma5zh12+Bbm952dnOh
tdeYwnft1eDK1op3wOZjLgF4GLhq5iudx3kRlEauun/MJBrBDkZhee1UcsqI96OyCOywn+Tv05N1
dYij6uIAX3ZAcuPLKlr++6dsZgxJc2ijUL+mP6drXtWSdLxe0Ye/o+5biS6IK64hZ7PEvPr59KM/
+PBf1ski2VnWLkkJKoX2KnBVew9IbteYV/A1zZHi1DS6IbzDBL4HbNZ8yL+JyolxURdwD9m2Gmxl
kyALEUFjPozd6hiomgi5FLd29Aa3go78po9c6ywxYmHseqvFRK9TR/dRB0YaqHlLy4iPu1+uXLVh
UX/X3Y4tuYUpi3TFa+U1ja8qRnuhPqHQMWVqPI1Jm2Pq3Y1jHWgU5+/a0YVrn3Viiq4Bq8lLN4Zn
uYd1S2rX6Cmu7hHRJ/ZbjmS/OMszd7yB21uUhzbF3PoMo4VqxPRZSV6wdUztXQuT9F1xZtW5Lhsz
1gLRlO67m+RgmfJc9r/zcKL7HZObBvkCEzM/lGQgx4PtKNVVVmK1edfmunloUnAQ54AiM31HdhOf
bR/IaOJeV5iwQmdoPFx+CI8n70qJSqU+DLWjXaSVVya8oInn7MYX/ro3M7koAtDxQMKQY4/l+3Vy
oe0l7dDN8TU8r2rYIVPrzk01Nu0DmvP5vE1H7fX0E48X51LPX4RnC/T2eD4XuUTlxw50XZeJ2f32
+kH/gaWE2x8yT48q/NNmLQ7amkIjBseQJgK4cCBqIQxwqYY9UYA7jMGmz/6gamp0maaJhvV6VFqI
wVHQ2dAGveQFBdiQ3KK2KZ3zrjalsbHbfXSirRYH6QK8AB2drYvU+WrsVGomUa7E17pEvXExtKKo
NLA68Pp9r8HLPdaHMLn06q5EceaKMtbzQEpnPBvQjADk6NPwmoJ5q+9Lty1FAztXV18RKHl3lugX
LwOs2+0IXUoWpbfzZEzf6gqS1l56ZnbmGezylygg06d0TrTiwJJRYXNYNpfu3dik4+SPCiqyKcCE
VOe0bczM8skFOC56fd3jUrlxri7By9cRIYmyNJuRVyeTuT5WO22cauylvSsH1fgfeqasgz0nED01
M7xXFb6W3xsDHudjXHhbn2OJXNYPR7bu/C8s9taNg54zRTPQefdqyMOQg7gVg9UEjS2KX05ciuiZ
pFPmAFr0tJ+R01rJc9Pq0BMsd0hwxwEu1wc27cQ/oVq1rfQLzZnujCFyeu1SE8gynmmEcWsV39+s
78YAuKrywiKdQdBZSHluwzpWkx18XbcZ6Pzoh7PErFPvJdJi784NZ6NhVrPJ4ZaMd+2tAsOyvIWl
XabnzSjrX6M2lrBMTy+3jzFfDQsVzkVibXqon9fDMluC1Vip1tXYVXkJtQXgq3erWXW3H/O5pmPe
qalh56JIkSAo+ZtJZxjUZJDZ9VxB1WuE96eWsZ1cqnGcJBhtK0L5jr4O9qXIE/bPibRlkgVRQmYr
MJ0+tJ9G6datsi/hKhOBFLqJ0kvLMw5byxVmfTDxlc534TB69g8rLxLtSatHFwfqNFnEbo1o+IKW
O8EgHkViXkgkIvUT/hiFcY8kS++vW9IXvY/l/FwFAybaCKYAzCdozCpd2+nc8YuDRFExPCGOY1j5
Xc6DzEHi3HpOKh4LrMvpYBjtSVawX6o6fC2FyuUtgH87THsItaZ4s0MDhk/DylGe29qcr4y2GAWs
+jryzkOz48dOhTchuS6USv5H65cLr7VKlOjl9Hf8QG2svyMsFtoyWF1oIVaBe5KpmLV0nXaVVU2S
B3Yq3Z9Lh0j2Pjd6kb1rrihiH/3ivAd5PyX7KdbdYd87LIBd52hxJH0ZTo1+M8k+1e4kaZH4QcjW
eI6wGFkAmzkw0B9lYvXOUxSnHLWWOtQGpzrahreqyZz4vY57uS9mQDTe3qsb0yOXJjj93Wgenzw0
GZRZS5GfcR2EPnt6CP6yu/CbkCWQvyedsb6ggWt3Mzf3pitbCd3mklR5d29gN9vdsOZ09cqUPZxw
D6v55ka0dKJumWEeR2JcEJfC/ZLtp46/XHQ+RWIDBFpqKr121dlqE92kXIFvpEmDYKBloRrvJ5Ej
5iWbNMuz06++RPJfPz4B2ALWIhyDQ7ouoMRZiR6lK8U1FN4h3c+tUjyMeoYbp2pVzsZOukZ/LEEB
oMmPXnAq6bD3vr5na6nSaLvQvdKivJdcgFx0i+dhloJ3Z/8uyreuxuMlGIyhSgP4eIrFRkij6Fmu
trrb7LJuaoarehLjwcW80PTVGZfwh6IqMv2C6TrkGezyoo02hun4AzErPrQcCIe43K4u16qWuiJO
euUqGxNXO6DBVnPfmZHOPJYWxjSNbfUvWsd+ufHgv3wf6skMFf3B/Gms42QqnyMapOTajUU3fpsN
ENjPahdhPeATA1v9lh/28VqAKk3KliiKph229a+fKBp79OAiEdet8LAQJmQbzF1PCB3eE027yZ2r
4g/vN20T/+owR2seTk9I+3hCLnBGipQL64w6zdfnc8NyxGg13lXdFeJypM+TWM1J1YeOysCNnoXz
Vg1xjaxgVtJGwKZukQdiba+zXabrZVWuRg63XQ2ZbjKKrH9I+lw2V4payvqNCn7SBHQNoluPIW62
gVVYsXuvRVP+3Y60KITC3yOce8r7CXC1rk65vYVj+0t4SwMwKV4HFhxVfWuV6FWVwak8W0bXtRcS
O/oTad75vR/a7laZkLn5Mk9mfAAKw/HTLK7uFke7hS4P8+COpmEyImfgyJX22m5hhfm2nsfKrVdk
dhJIiukNFAbD+qWEmiKTXcc3KM4iJ++jjezC8VqiMMauQsli0Wms/SmKrq7mRknj6xLN+yXsAolT
iZrEyjnJca1tfAUzk2zvZl5RbfFiP0rdX/c7kjMoXrgp0IeDJuzr9MoNS6TpKJwr5O7VPZ7A/Zvl
Fg1BRG0XKMKcaojYQuZWdc9MmuRIoKn6YCb8qZViZzncqHoxFdPTBLNfcoJ3Rf5zNrNcPgtYz/ML
VjHdtG+UxCu/1/VknFt22keh3w7xcp2nBAAw0nNJ2wQjYrh0V9L30+ybwVPG61rLu+JdooBP5F08
xE0j97HSC0y7pyotFS8YertwrkfDqaxv/Vy3F4AwK/OsyYGD+mzcvAMtu7Lx6fQrfrJUO24zcBLs
gE4u5cdgqBHyT7PKFrbe6aV7lKVh7VAjJ0yn5sNetdokHeFUjZ7U5DrsWR2C1NWp+UhdyV+jCM5w
ULcxtLszrcKQ/DIpneKnKDVT6S5O/4y/zC/y4y7nDDUxmphXPyOFpb/kBKJrlx0z3ykeeUHfjWec
X9PGHA5zY7u7FLZcuvH+f3nwYrVF6XChJTK7vs4tIMBcRyI8fVB+dClhPM40so9LfgK9Qz4ZP3Ht
OObW3egjs7qa0wTgtJOxM6DhXKu5nDgnku3D+cpFvOo4AfYGtjybQH9kfklXzx91XJKxPdlQ7zI0
3fkG3gD9KWEzmIpvdya8+CER7pUQk7vvifScJa2n0QXjIc0PZtXLcTSgFa8CHZWCOGyafGpuCF6R
rYWkI6ar2JuEDRLA6tuf2YSjyq3iQPV7nGsz/dmPyNwOSj1EdmCFmAUM+87Fq8PeNWYaFv0O5t4W
0fvjoPo6Kgt0nKCWcwx2rr6aBq2eK45RqN6VxcLVLgxQ0XJntGkxPdZFWbywYgkTchF537gblN/x
cejdcVdDxmkcUrZWXByKQii/R2R9W/69f/l1bEGLBhaU/gKmWScSe4Bjcehm12PWzWHpF6Ia4gsE
sdwzvDkFNBBpZXMzgKsIn/VqpLrp44WU1IC1tS7+5uVkoneg+xLzZz9VMtlqAD2ezOR/ya/TNoCA
lXX0dTK3Dtnd0cir694axKXqirDeSUmOJbowWybKIbJzPLdNilGF3IgTj2OA5UpJ2zDaHmgT6+Ib
3QNzSidKic1O4/6HzdbgD45MziUt02Ct7SoxN8Ks44w3UkhSugTh6P+4BqwiU90RlS5CHeHmaAvi
8Iz+sHMvHNyDTIoHraRJPYUK6cNFn77ZcsBzvB688kGFiVptbGBrmenHkJPLI1BGinCcZU6j0YVc
2LTXgi7fKQn0vlL7Hek2d4SDT3eIeW9BbLzrwH4rARYcVvbQzchbwNLmkzIr/gATPcaVhoqQ+1SX
Q2/a/uyGrfLcZIoZPrALKfFFM8O6OB8Xv4T7uZC1vRU2fzRAfFmEbMJLv/lSuaTNdr01Zfi05AZd
ktcRLXnihzBojHu0497FRkN4+qXpTEn5nzWxX0KLRqW+66ssGV5kNKRnia3gSMTRpdVpoJASL2DU
kwAK2FOd76Hm5MWTmg3F/1F2HsttI+0aviJUIYctQFIMouQgy2NvUGOP/0bO+erP0z4bE1QJ5ZlZ
javcRMcvvOGTGs9c9Fm2hN/DdHCEX5c8cLuyQjwkBq2V+LUmqWCJYYbOg1ZkGVywsqpjM0NX0zTH
swVq14B1GU6GEaiJqyndrgOblR/DPszdwzLqlvhuYxg37ECxqtY+LbUSHdwwIr2FcY4VmWUVff4k
rMzwdl3pmd/DMdGUcwcqpv2kZJMtYzO78/WoKd0AfWw9PnZWEzf48YFDOfXsy9rXRrNDREkVsbfX
FtoqJxut5vAYTRpaqFamE9oh2ewYMcZ1y/KvnaLG8ttFvRKVHzaNbgeZnUKv9/FiyZBDw/YCb4XI
aJCB/8uXFoiRTOOInK03/FHBntoWVlnikRa51v+IrMEN1LAbcdYbe2Xn9RFRBwQEY6O2/MYB0eTV
TuOAjic5gry8/siXu6iiH+La4nFeotEJWsObHjsmpUN426qV75jNxO05rrXKOTaYD5TBzIXyA+SU
/W3JarAokD1Tb/4GfErF4pjmALqvPhzZoj8BgO6NszA1vLd9hBmyHxEPyZbX670OLp1vAG3SMA0u
2l04r0/pYuR6kTx6CmWQBy2ZnZ0xW+aTYzThI30bXfdd3LooZmVj9pBTSokCM9EM30lTwP0ZZhEb
dZD7W5DfRAwHAYdrB13+1aUvyPC6JsvzR3Z+N2NqBaAsqLSycR5bIWIlwHyK1xqDJAOaU938KJzQ
+4Z9EVbDilGO/ev7G+zuIfgtVsXFJp0O+DkyO/5jnUXnEMsgUPBIKLGAXO1nYHA1GF1sHejy9m24
0eBbc6e4erFXoKoomeu8yvrqXc4IG7K0LzFWSd0qQgm9xpMNVyM13VOOg5hICTNOiavQcImGYO5H
pmHnZrM9mX4ulHr4oMWWXVwIuQWCzxigeIjSmxQukJYpBc3pjcMg1+TmikUXDcyTJeUTKJCvwcSz
m9Kz60fr0ZnM4tynpfPZzbq5gVZb9p+RE5xSP+8V5bkYImdjuu7TKZp4gM+kgDIIdN6r2wWaMUnD
DcozHtk0bpGelFarXjtTLcEhjq7AhqlzDPhnQVHNca7vrbhNrNCf5gbLLifRBtdHPtvqfd5bFSo9
Xkc/os6dy2uVjWnz0VShzj+U+gyan35hoQcN0u8fx3qYKDjji2BESM95/ZLutTaN58+qqpjuz1Rr
0l9mWsQ42enxkAZabsxRoNNTf4mr2Zn8eY4tZx+aTp/ssFLrvEuhTiDFDuPQekvrm4KuY1Caem0l
O+4aBSKLqhbim96XzeOYRDVSQYBjEgRMBHY2HydDy9yNEvtdvYzbgZtB4nId8CrAZG+nly4gpdla
Lc5TMyAxUOkdp0BbHPUB7nD/yY1jrAMt6R1H6nWZrT4/jKFTHtUKRz4u7Q5Nm0Y7IyTkfkrQ7/JH
G7NEH6/MrSRkHS5SouIfmYAQrxHQrm7kCAn8ZIDpca4X1Tq6WRb/V1LsPs61ouwrXS2fs1TZuB3e
GBPvBVhk1Gzl+KsxKSGUY9gq4zmrB/UIdnYIQlUvAogS4xE6PQ5OhjNsbPl1QY67AXQ2DgFSCY2X
Z1WfqpIKSxO37o8FWp0vFnqOKWyWAnRlq1LR39gB6wvw92jcRRIhhZL7GvnqdJ5CR0/tjxXms9TB
iljFEKx1qt2sTREb1BuMLY2qu2mVrEgqJOAb2HV4It1uOqEPY13jjIX8g2d99cquWXaVK9LiyZyS
Dks/pcle8o5oayN/fmtqeQ1J1UCcSI2i24Enb/DC0NL6Y9m1MD1Gq1wOLnDR1gdR4WxVK+6mlmIs
rVWskB3ZK14b6TR2a8cFee8pN6doN6V2svcIAw5h6/xoKkL995+y32WHP+9p1OwQfgIy8lsDCpep
26/rc2+EDrTYR9CCSYanXA2muA/MIs6TD3WimWPg9Iu9PKMTVUGsUSr7McOYqfpQ5w05N2qF4juO
UHq8a3JFwcm4MwCPJB53+063E+ubq2XqvzU32rTXZ5NqlT2WyUuRJFq658HzvGPsFvrHcY5a/IWh
vJaPRePZ49GLszz64gHFt6JDgTJUre/ZcGb4M8aKUfs3oi3M5YGPQLeMQa32XfazoQQFhaQW1lDu
8sSqo11GfzoDix6HXVD3ef9TD2s9vqgg7LID9laO+JqS8vYnJG6rXY0fpDhhswnJ1zBni/ucW1Z/
HImF94UrrXaa2hjsQB+doawBPxgaSVAR6ea5mEXRgxMZhubFSby0/PX+Yr2xNygPepSPPGJMoKa3
a6VoJulQkgHDL4W2vOgRJOAyzdVfaMgu/VM2p38pA0pmhGCm1EWTWntYEq2uFS8eiPWsLD6ljZY9
Ob2rNQcV0vt3Je7iLe2cdcjw/4NJjB7MdcKG1QnPy7KjhjCD9sGC2KCuQOkQ8t60c0OMmxXRVPui
dVVyLyXfkmC/O+S0FiBWwaIBXkeevWpoWPHohnnSWxzyKQSFoatnoVXG1Vz04ef7qyj/qtWJYwAo
h7BQMQ1cC/BC61jI1xr7SCYx+rVeJtgt4dqYbFzSb4zjavLK/B06Qmu+3S2a1yYJkBMXQZdKMb8O
6jBa5xxSZb91Q95dzdDG4LmC9wYFzVWyuiHjWMe8B0uyYx+r4TO92PGTKlwN5/CiWjDmzuideShY
bvRk5Hb/cyKp6tLmZ7tJQQe6d6sPVPEeBQJohudW1esDqHkNBSSv3MeG0QRzWzu7AdfPB/iIIbow
Xbx/fx3Xp1EOT1xLbwYdDaDuq7ORhFk7lobnnXUjRbG80OpjquUTg7rR16GJvI3x1rNMH9SERiBb
wbyBd9llJelQhbJk59mDXHYWEX6Dn2riSvVUzZHT/qTAj9KNSxVhSyzvraHB7lI9By2MAPhqpivo
QGHZiexcIc71VGKcGwcG4JcvCgLCeAqbw/+AnW1hte7yPvnF8BGRIQBfr0HGut3BeYjOauPO+TlX
1dnwjTEtH7BETEC/jwXFt9quHuzGieOdRRv2KaXNlfjsdfun3UTh6f3lfvPX0PsjypIUI9xBbn+N
pfdjhApndu5aJcKud8pDAMyZ8WIqOjiPkHApPmjCW14BMALZgkbWYmgb1kvyjGdbt0FpXN+WcnKk
1RhkGvIcx1z9HLsa+0HN1fwM4eFXbLfDXj4Ofl6Ghu33IvdgARBuq5He/SXxiavZovvLJNCcRCRn
3S9HuUCojQNNWYms+mhHWjlTdnR+mG0pvmzM+t0pYyxcgoi8eFbAIaw+U9Onoh9IH88tDYWTgSCP
tSuyNv44R2lZvgAkKr8J1VGiw9RRgXWCqtPEPwpFKPNiZvT5dqmSkKTEAHh+jfbgfOmNKNUOqjaq
fyl5/nteiNggu+hSNmQtdwCZGzJc2lbncdbml7YWr8nc9FcjtMONu339XMkVkMEozUIXSd51PcCa
7ZrWlajOQlH1g7SnQoss4oHMK1mifH8N3thpXDl8FQdfwkHkn/9R7vDaFktyQ6vOXgto0k+cfJxO
Cb2sp1FpMNXVyLA+z2CyKoySc3fc2OhvfCsQByCHxOCECGsGARbTC+2GtDp3dZ489zD2P7RLO37T
1NE4/u2XMpBks1C7kDQMeQ/+8aVK2QxmOxfDWZBp7dLOqS9KoVigsfTsqih2dFW75UuPAenD+wOv
32rZm+RiQZac14Q3bRXZ1cWgOqGIcZdt3PgRIR7E56CwmRtTeXePA36FjgftmusUxOBqJTsXtVdd
bfrz4mTafuoUYFyiWR5UBUfyrmna4yTqr+9/2t0rDaQGN2KcEemYyHN8O6d266ROZVvkDroaw8Lq
snpfxrb5ok4zIk9FWTofShhUsR+GQgDih6b93/s/4Y3PdjmSOtwBWblwVj+hxXMg0uEsnIRjO6cS
u/vU1/RluSRAIdOgRMXPz3pSy/eHvV9U6N9EX5CJiPbIA26/XC1S8LsRwgelhs+5rw1K+tHoWrF7
f5j7h4m9AyGKQoxUUOZquB0HqZy+WqTsQeQlifplLCPHCxacD8rXZkGH0p9jIIXYGceYeNP+LrrD
mCLF5LsuJs7dseqnWPv0/o+6X3W422w07m6AKvBBb39TU83eoI/KcM56eyIntGrTr8x0OnHLFIYf
elP6K0zCca+LvjoZnaXv3/8B95PPD/AkfVxy0u6s8ZQ+LvTeysYziGnjP2NWjN5XMnNLWOB+ayHh
A/MN6p80aVtj9DJ7bPDbc4bzEHbTt8zIXqVZxF6vp+rR7ebxOPJObkYicsPeRL68/IRGxCDkZZKp
cDu7cdXVHGV9Os/s2g8UhDFKYTFUuC5QbZ8ovM7jS+x0hkVreaKJU2lhDdNHs+ddaBkoDtNQ0gCL
x0qErLMJGYh28mTh1jomhHbYxzu7XJtCNSgiur5+M3dgR+MFlCJhV9tFvkMN/LOaJkoZTHmnXTpN
LcJLvkzuABppCbNnaAJRhTrj7HmgWOj/BQ625i8CTCt/Fa6L1WcKlY0ZlGMcmy+mXSr9MwfKPVIg
TbXvGtBx79cyUEENJgUY9b6Ph9F+pLPnaX6DkIPtD1qdwbuxIzXfZ2XfscmUsvvahaJ6Daveq861
VRr/kuMi9Uo6UgNc5X7Qip1NcG8FVb2kBzRF+uyhmoAifSXmVH4V+Ox5x1xTIpRAmRbIF26nfm2H
fPpfVE5ooxcFbrfsvc7dubOzeA+D2psucoba8OhNMWgXMqHmi5nM6QutPzI8EAWoxltDaw27ENW9
6aGkYfKigKmS6K2c87G0Ux/t29Yuoq+LjoTQQ9KbyfQrRbsVFvukDmCOEzc3T4Alkn+z1sJI2kXA
SLnaQLQ/J2Nh1N/i0Rs+hGiqhbvGtCrdH5xFLM8VvVsUQvXGGT/oVZQqoI2N+HMY5l0aCBuw496s
q9o9aXU3sWBJbo+7NqbT7xdWnDf/Y5IwgoIXGRVBn7iAA8bccb8jH9pvEbXvCszkkpROYQ0Sb0jD
jFUlgJx7sokt4bEYo/oauUgWQK6qXA8Admv8o1NRwlIpyc3uamQOXvUBpU65wapefc4sT9RBA79u
8vG3sPRD3vH1J9znjTjBUSNXsUzzjGrZuohlnrs6lvLXAmqTabd3B/FxYzHMKi0+il3konmL63Cu
J+URe4/+Sxg706d0dstjAsj0qXV1CKRgt88d0GZA4bDstop7b/0eigzyAULsa40gHDKsAjrdbs5o
ZFbQLs06Bp43WjtPaPPGY7fmuUsNHlBGPHR8P4/QGixMER56llO0Z443C8X7g/5pabbeT4QKhw+I
2YVB45Iko1WQf4qmOjqEGW2cv42MTfDKiFrgWSNzlHWq6pEo9kPYtue5ne0Hkw7FFcRkvM+MUtsY
6i41AZ/JSABRYMPQm1ztUr0bEBxyR5Oiil5/zNIixyJCzNwMWRnVWjBUUfXP+6/a3XMjmWkerSdA
OjAP756bqnC6sdZr2TuxPgI8L0+5mihXvcyXXwpKXoGXVunWvpaBys2+lvhoyTcHbyO9gFbPTTIU
eoHurXmJXGI0H7lQ+/uCEEj9sNhJ91MvapjnVmy1TUBwO/8YE5R3d8DdlPifZA7VjSj2bt5xQMKe
HSidZFbR7L99/ZYMkK8QjnVpxWKcFhKWQ5eZyk7TeyXQp0HfOEYyKl59PgBXyQpkldnkq89fIEs2
Jq54F9SzrT3vwfgzyfRGOyzgnMs9gqXJRwFFMLkWeWp4G7vsbskRUJDteHSEePxAW99+rTm3YCzc
0LyEFoe4hynhd0UzXkAKtoJHz80/mB5GVBtJ3xuT7Eq9DCmXyi5fX8FWPRnu0Lv6pZyJJnMUo5vX
jEDxZxYh3/6a0Bv69P7evgsZIeXRTjcAxYGduGP3zpFRDIoXahcnnvVXt7KKg7Zo+kM7O8ZPCLQe
rpiFHT7g4qQ/mJT2qg0E8Bvr7EGh5QJDfJcccBWvi7FNqSQa2qWJRflPPvXGZ3pKyq6jbXlM80k9
QU6rr5VadltysXIL3W4xS64vWCTaTNTY5Gr8kXjqPWRJKWtzSedubv1F6JT3Gw9xB2H18waO7f6q
BlmO7JbUQaF9S4x+OxrKOWPZcxdfOKwJisxKuU9rmAx+RIy7K7jXjopXFb/qJVM/jy2qzKdJn5K/
nu7bX7H6ZnOI23CB0Xipm1B8tUqbK7NyFgNMcTgt3zQdB/UqFzQYhVeILUfIt2YcPqb0+uU/6C23
czBDjNKLiRmf+tAJasy4SkRdFfVIR8SJN87w/c6ilweOH9SnTILXLURYenga1LZ+idQxNS4QFkre
CNSwRwi18Y7qf/cTd/olvmZh2W/R1O+PMjU6C8EQjcUG3i4P3h+by0iiucRhxr4oS9gogQDjM+/m
Pp6fERWKd1GlWxvd6DdHpEvLlqVuRGp6O6Jr0VMsqZVejCKv9tlQiNYHpqB9rLzG3g+Krh/fvzve
WE3ye0pMvMjU5D15if7xiSZaYCrQeedSa5l3MZbRyPc5do7q3iq6emOwN1YTdTzpVod4BvxL+ed/
DAZf2+qs0NEvcFG958lI7c+JuyxnHeA7Bo7FWPmdlcYA/UJnI/W7+87fgh1S3oZbmULjamgAk53e
5Et5SUphtgc1nVQi43Spyp2j1yh3vT+td+sondUov0uWKxt4jSpQsQggtFFrvlS2RrUwPoFBSC8g
XKJTZkxbYnZ3M4sKINegNFYjF+XlWc1skzhiaVM8v61EOUBRpJzrxR2YdQMB4jLVvqZKFH/RssH4
+P6X3k8sdgxU/sBZwac11lIO3qCgd6jPzQVZev2jai/Gc6rkaZDUzqbd892LzlciwknDmEyTXbTa
rFHOze7FZnOBPuqeLNGl54bXPLBqxNYXjVzQ15N6q4r7xlrSWmX/UDCWjPzVqCIGGF2ISb8ACrVw
lB9j5aWpLe8zxGtrP4OL39g8988MyvlSA1d+J0iG9RW7RLFrQ5LrLkpoZp9qZEaan7aaQM0kYy8o
8/l2bCavoWXl39o8TJoT5uxh5FGXirFr3oji7lfYIAUC7UCWYlCNlH/+x6mFWU5sF7nzpdFL56Dm
vfasiPknYdvWfXtfkEPCloYMtWTuXSZ7tY3LLu+jxtGWi6CGkJ/AcJKcD2pYP+hjQWW3mKiS7yZD
OHtMDJTmRV0IZ2LfKs159gXmismX97f3/cHiWsQzFJI6Iexde7sys8HE2mK5VFMn3CC2tTYLwpgU
6bJYwD2DCPWCOBBREXcPBZm3+/L+D7jf81yU3Fq0LR1Cj3UMPefuLGiWTZBWU/E6uRhSBXQxMvu4
1LFuHuIscsfvVucam8UEmQ78EVvx6ElALnKeoKJk9864XXguLLRNhBDPvWfVyyVzWALnkvbt5ELq
KsDSFUE+liL9d+qLFOtusZTJJ00q5H/WksbtvV0FZi3x5achTvH+xKw3C0uC1CRRO4InNB0oy9/+
vEkOYQ7h+Cy62TPbx6lQSBx9tMdb5+iWyvhM2z2PTErzk7C1/RJS4M38pXbq8qR0EUTmjjtj2Tq+
qy3DbLFlCJC4MQgaQOXd/q5wKTxFKz3tMaWQN/sjJez2GGX90Owa2xkvkGrmq6XlVnOohlnP/zLp
lONT3PydxROOA3q5Hb+lm6oxL/pj7RrVQ84y2DwGygS3sHDEg14NEMa8OUsRCs+0sahOjZeo887r
QuxpjCrcUrQzGfDPfSR/ENmJRKcQ03Csb39QAVIwjJQEUCkqJscOX7UZWY5p2IKiyAW/HQdyCZ0S
2M/cInePbtZ5M5qclfPoZMpknk3ETlN/sFIoVBlmYHjR5AX8/iJeOvyKFjuMg3pqnS259NV9yfxL
R1VqOVQcJBxtdYn1NLJro1Tcx9SyQFTlCj/abyBNDL6HatZWT/l+uzEcvQs8rWgxgqK/nV0Mhrom
nGz3ESbxBL5u1soTygzVCQ3WNKhxfdg5igbtsYWmsfFSvTU2nB76mxRz8M6QT+cfT0Pc14jlDpkL
YYCq9qmgdCXFpCA5RGkjlCMaU8LzI6QfPgPqsbeAOqu7Uc40uAIAXbQRCOrWbWMTGtwwk5A+Km1u
nU0xFDtuLBSOFK2FAjsrxzaKt8KBN77Zgw8pLdAB/bHOt9+sceFbqdp5j6TjSb3L8CAvfRpJ8w5X
seQi2rH9KFBm+2g0o6ZvHO63vphsFxYOVmlUJleDC9wHgLHyxRzTau8MXnack9C4okTwtS2iYU8F
3T1sXLR35wrUFl4EhCOycc5q336xovRiWpZ5vqqpQAV1xkPX/WFAG38pLTPPyLSx8vNjbRjsF/zw
ZvHP1FR0KOnDxB9yJO8/22GfZZ+WZTCxj7LEbDn+PDmF+NrZfYhjw6JiRxR4ajU/hLq+bIGZ1ydS
dqa5EVBEogIo4cy3H9AA90Y3RzMezbkq97OXaPgPe4137WEaKRvh0nqJpMIz5SauHzJGCey6HUzV
80UvKIldhOLEoNiThSZSOZ7tZFgeRurbn/oB84/31+h+iTABknkNMDyqT+vAaYqWrDIxmbv2gPCF
r1da67zQu9V6NXASaH8vXW6oHU2pcKLZlSEIOalB2xvGsKEpvz4efLQqjZFI9tkxHNDbz8ezZ4F6
7xlXLIO8Ht1HZQFuXGrwnA+KMo8PVe2M7RG4u5p/1+PKw0Ln/bn43Rj/8x2g4gd3lu4pmR7iv+uU
xNTtIhzbWn30CpumMYtcieOStKbhJ33tKPhDLeklAf8vTtRttS/NWHBN+rPRCut1LEckp4PUo6P3
hPeA59b0v0pnCVoVpj4YxyiegIuDhS2e85oubcCAdvtSiSiy95lmDBjuobNgfMzDcbEepmnAN6TS
+unkhL2qIgnW9MODQEFy2GM2B+Wh01Xx3BLiRwfT1Dv+R+Y1ue8aS9aiLxQOulrToMvdHSLQaEaT
Pyi4MObwofk57fRSkXF2aPDQk0p3igWgvECAw5ravTkiP/gxgyV+aoQnpmfNaPVmrxuRYe7GPu6d
b8m4LC9qBFLN1yLMhI/vr8fdgQA/L2ldMoWiGuusHomySpwIxlT0KLRE1Q5I8tTPojaUJ6QU9Z2V
53UJ+H6zKrpK2zh93FVyC4I1pOW7Fl03FjHmrVV5j66B316ppO2pLUpJzZ0n+2NqwOvbOIR31wwq
xTqVC3kBE+isUcaFlxgKHmveY19Y7i50KNv0nYXCU+1U7cYmv4t+kS1BfgCSDh8HL299zaQT7bEW
v8grOLdFO6KeBHotoplsQAxtnJmanFq6uzqZO2SkbAfFd6eb1XQXW1F0kac42zj59xPOLwLpRBtZ
zsFavbPFbyltxSiuhdtYP2ahZV9I0Wm1t2g9BlrnbLUX3phvWUQiR0HAhebV6lon2ptiTzfEtbSM
7qIz7IGWZny2x8naeHfvhoJbgCqpFAKQdd/1ldJHQ0ieBXGtAcP4hGvg9KTUTYxMV7vlbb2+yqXE
PKUcoEaAUzBXWEXLyEKKHkCTfcm8uFb2XVt7+6ELLdufbY63r1SddxoV5DkbM5q+ecXsfHj/wMp5
u7k/Cal46xHTAAWCkMrqBZvGpq/qJuuvauTYJe6Ehpc9inrO53/fH2gtgSKzSp5K8GL/XxNcI61r
kdrIzGoN6VA5FEG7GEhhjJER7qo8ND7M5TwA9J61KiKJ0zURiBEZgAPvLjVwv40zG5fB3q6aa64P
GrlF1o9q0JilbiGjZ9GjR4TM9l478vXCRyrDeIW/ZwzOxsm/2/p8hwcECkIPKTq4rdtHT2uantKs
aK9UR7pz3zqoZqE1eA5xJvkf/kJbGJ03xuNxYzMiao8P4Toi0zAWajQ7aq+9dHfNzDD/l5dKn/3U
yD/kVWlvXOF3259KtA5iFXCBg6jYmhbYKok1EI52V3ep53Mb2+h0Tna6/Evm17+8vynungs5Fs8F
iD7ONp3T27kEB+Mlbut2V7Vu9KuWTMrBQ60AialaP7S9Nf1Pj6Z5YwHvBqUd7UrALNB0KEtrBsXo
CBf2f61ehYNbhddbMGz0MX3Q+gp8HRAfJxjSMv3+/qfeHTQ5KlGbLZmpPIGrgxbiIphbXqdeK/T1
dV+x4vkbKMPo9P4wd6sHcoqYiN0CnhD3tFWGWNEjMw3F0q5O406lryN1fiF+tT/CxNH27491tzMZ
S25IKvx8FTW829UzVeLLWIm16xTDXuUM6IekyhZkuD0FSUm7qF7fH/Ctj5M1Q0wAQJGRmN0OWKkx
dbBk0K/R3Hqqz+5dEBEDaIUaghi39slvfPDN3UhKz0vAE88ESXXs2+Fmt6hxd7YQ2QyF6e6ShvLw
bvKSnnYvHByqS7XhYcBoNa9lZaf/AABKWyqTNQJPpacmDwrVRjXQxdR9MkAqVUFux9OzWseIYlBn
c5TvGMw5EFZD7Md+tlPOVpwbB5FoArcwLw5ZXzl1MGR9/jqmo/sJ4hYxoprP4P39bI6rr4BilUU/
vD/Pv2Wcbr8c+Q62heSNMNvrwD5sIuQMC6FdUShQW48conFhj9mka/NeGJEbX6zRM5+ptQlv3whh
fkiMSq93iUnsT4e0zftzM+mVfkpjZHdxQrYg7uZ52mZ7p6V8Hbi1rqev5ZjnUbFv6KKPj3k2TGMb
zAKSf+RbUP/7T2XL9H0jEtbiXdh205ZZwF0KI1vZkOaRtcKHg5v9do25CVrcHkgPZ9TIP5uJXat+
iibpsfbEwgIgTdwcQ0dWfxse6mVjpu93NOEczU6LXJUTtCYJA7hzBZay4ZXXrQRfq/fhGAwSrkAa
Dork/XW9/1gSJdJjMBp0kOgA3n5sjeoGAKNSv1ZlXMB/z6K9Y0b5wVOS+Gi5aXnysszZYYS8pQqz
bnPI+q0HLIfCDe0OWWK4HdpG+0/00aJf7U4kl2aqIbBlSEygVIfkWVSP+a6qOv3a1apxtGdUMWip
t1vFAXlB3O5rCFDyX5NkAesL/fZXFJGamH0ymI8hqIHnFpPbj2GMWUGYlnOgg4TUNmb87q3hlkJO
nsowFSIdzNXtgGi5wn+cu/jq5emCYGrybZRUpHTqwiDPOjNIlsT92weckJyAgfYZmSdRw2rMuMMU
PGrD5DqWSnwR/WT/8Hr7e+x5+d9mAYxERRD/B540yWm7/brZCE21QV7huqRlAptMC6t6ZxTjbHN6
Rf99pge8ycVdLyFjgunCSARuDSGDPFF/lCH7amgbEYbpNUu64rSIXgHXNJYL6FNFbIQnd6dTjsWB
QUifJwCE6+1YQ+S2bZTY6XUKeUtdBMD/NZSx+GEU6BLs3z+bb43FdUsFk2o2a7eay5LRc3RLUs5m
xZXaWAamtmp/QoYm2fBeuDsFfBYKjQTidKwpka0+y4wGOtq4HHLpVHLb9+o1HpMEy1oQJPtEaN0W
Se3+GDAiNw5jEivA57ydSAP7EwcgS3qNiyx5tdAre3VRaw0BACfovtTlMmLTVJHJvj+p99eO/FQU
sACBy8bW+n6d1SzL4H6ygt4Q/VtYqbkfcCqH+pxgN1fNs/PdxiIlDvLEXL4XtTO96tD4NtZWrt3N
tSN/BYESilweRar15ddnljXMS8yE9+r0QWXmraj+D6moQT01LsLgSOIvxg5Ujwio/mxVse/Wm1Ku
bMtwauCAwhC7nf3FmTzFzcb52eyycrhQNjK7fQ1qukaIEh664MYfrNDdbUz+3aoTEpJIUxykiAZR
f9Uc6boYgXUphuhIX03bL2ol/WwYNciloG6qoRxASUaAUDpn1j5pEnx6KUMrxwJQyW0tmEM3+Q/0
PJarw1COHmLvdAnGs4Nm1vzohLREoe85/Y+N3y33/81yWei1UlaUdQYwE2sO4+hU1L6Hun+KoUVg
7Dj39IKjQbp4FIYblC1gcHT5Q4TzNOVznJbeA3pYVReMoEDUQDXL6KULO7Gxi9Zap8gmUeNiH5MI
so1Io1fraHVeWCrD8DTEcw8ZAS2sKMg6xX4WVdx1e3AvDbLNUdTOvjvBZegq22wRfW/cBLX3qpo+
ppYif2GMzvuzNiWKtnFj3u10cClczGSrxOl4A8kI5I/bOS57s1S7JH1S56lyg8jQyeB7K3nKW9hx
O3ylWvPghb0LJ9UNm/bBjqxyq6pyt+8gwfIEUruBn8BMrX6Ea5VjnWRN92TndB/7SI9/WEmttnuI
ztrLjHngrjCd5ev72+b+00mWKW+YSEUQ6qxb1J3VN82g2N1T2bT9YarD4WSjdWz7HZ1JJ9aDEjn1
nTJX7sfKdoaNO/2N0UENANsAgURws9bAK0MKYb3q9U/CU6nFdaPaH0iBR/0hJvsW/w5l1H2gpFkJ
VEizyQOzQ7Hw4/tTcHfREMuCgnU49ZIDuS5VlHTepYhG96QrdnhwlQh7es2d/3PRowxqXWm+/fV4
ErIHxQfnJDBYqwPRoLmR2YaZPLdhqQqpTGTGAba91QdU5ctfdoju6sP7Q67FHzmEgF6RCqUY81sQ
W77jf+zwGccGWmR98SwIc11/LsNZKD5BpWIofoFroxLYRtRw7KrcVPf5pNj9gdC3QQ+3Byn3aukC
oXoj7Y0YpggWj+q0cVHIn3Bzf8EIoU+KFAV9y3sJwrkc0ZOtx/hZb+c8f5raGQnbAkfJ1zTEi+Hw
/ozc7zzwKswyDwv7j3Lm7YSw3ok1jXX1jMLNDH1Owb7Qi62vIimaz3XnfqNqCy09GuzzXEuhqPeH
X7vRSDE50Clkbhw7inLrCmaT5A3gkDF6LiGuPKeDVAG0YVzFHyY7rMNrNJlz/4p5CXwmpAqT6ika
kKVEVlAV39omncMjItPuKxdaIwIEPT0B7pN07JCpORlIO8+Whl5Bhe5gNSVwhSyn1NEwT/XyA99e
EIWCwMaxWi0N86lgn18pGyQfc5TsUL6K0aDs3EX3HmoQn2jjTPEy7Vosnot9WBpZLhCmbKECZJVm
fbXbUPmclLGefIzwo/gR0tRfXmwDjRlfCI+ds2gWTvQKNjovmeKEryAEPeNsL9Oc7J3MCbNfou/b
6pJqc2V8QXQIMTjPyBpjZ0WmCHctxKH6nHcocx7SVCY+KFDX1QEZRms6V1UzOGcjb4snag1VHFiT
s7QnBXqTcRrQDm2e2UKldphwrM79sfQyaG6KaJ1P2ahWkfL3u4t01aDwCc5CPny3u4vHpGiiIomf
ra4bz3NTTi9Y/IyPoZv2nD6zrX8paW3NVGe0OGebZc5fP2nYQVLwJIXjF6CqevsLUM7tOd1EMRRf
+k+NkkUvUZQjjoxxSIh9PHjSWFHNJzOuwgNllS1hv/vzxSmmwwIlmV3krcuVWeMgo57p4VNoRXFz
SEpvQfHFHa0s0N10aSYfs0Pb/Cdx+/raw+/NdnhCLenGNKzV9f6Ps/NYkhNp2/YREYE3W8q2rTYy
LW2IGRk8ic+Eo/8u9C/+KaqjK/QuRotxFEnmk4+5DeeMgosYy+8g9IEBOV+HwnGnWQRmekqrefZC
yBap/uq3Vncv0V3z4QqjPci97L1VcFpuq0oUbwDGY/9l5vJ3vxZZXWefjKgU7jenYEJ0lxWd5lwb
yS/h5jz4wSL+074m66QXugpHXdPM1BeMHQ3gYrcTwrDtJim5mkItwUk15NoSPz4OQZfzOWRnGYIz
nKKRs8CezpcmLQFbBcFYncYOZOpO02X1KfW7qt2h+cR0tkBFD1EqLM/S7POcBFa5MStNPkgja0Dy
a1acO1euxj8X/tk6LGkiiiuLzgIoiHWvx5kr19RkaTy1CDsFjzVip/3TRBFvYn6V4UUzdknghkVl
B8kzurSO9uDlNXa5vS7GJMSkLik+AaQWcqP3IyAKs9H6fDe2U5V/YZIv60OPp13wSdXDFO8EE6PH
1ph09TINc6n2dWTF+pUkZ+3KTCuSvJJwgJANZ5J20vlCW82AinBlW09wPucbHW+fHxiBVdarZ0bx
weqbIPuaNg3nMkjw77kNSqcrbux+6L9abiOKbQI6+961C9v+2hZJc+9J2hUHULaDdm9U+Vh+Dpw0
nV5KbzS1TVt55dciQoXwSotmLSAKu5lKxeJA0RrihtRXpVHi4gPtlcVw0juvMwEgWEJtXV2I+GWU
HUYG5Yxt3rFMHeQy3WJoFjHT6BVZytja4eCX828rt6+vlGwXseZPfY5Uj89MZhmnn69vig4gkvij
OlWl8IwjwrPx45w24jYCHrXJq6L81kRWCkjCGzG0kP5fygUt60KPgIYoNQSNgnWQGSOcuqQXqJM9
gDMPgZXYP0u3Rc5RGrF41fvkmn3LZYvAp+9LwwXkAroHFyohFurnUIBz/aSXqfWvLsfbCV+S/QKy
CPHJosOv/DzCQ86LxFNHoftA66TYXwkhFzXL8itcOoS0CpnfrJVAlTIbq6coOeXmjCzO0DR2v9Uq
Zd4uCmzxZtQqQ93oIz124UxjdWcpP0PjdmxKS4U5wdn4qjR8Zh8ctx/trSa7tNkaQZEhAQRGRIbO
ZFxjsFwGPn416RcsSypmAuAqGTa6CAIxbN5T19VwHwpz/Jf7o5x3YjDnx6iff+CYju+YPrbeTus0
pTbwr5814WrXgKfL0T+LdwCnafCQf9IWNMBjnm9dO8Wjsc6XBaxtb59k/k9b9OYnHVbUIz599TVL
j6WIXD/vz4jEWjx96eycP29OPV2ZqJ2eCOfwvpNufqo73z74qRm/JsPshLMKOB/e0DpvH2+Wd/YK
nRzgAjoUT67i1aNp2be0sUf3NHdj/wUrwi5laBIbaKIiXvFkdcXvVAR/qefL0aTSos/L6ICnQ3Q9
f2EYCSqoO8fDmqQs8YhOk3w/Yprxrey77GFo0t8fv+VFFfPHx3nB13rLiHGtadR5Y9tJ+O2neXaI
hI2pPg19OyBSVl1DWl6GvcX7+/8/avVqM7ZZmi8y5+RWJUBhP2kBseiO6LdJk8g9LgnpIQ/KYqcs
lZ0yCwe5j9/1MrmCT8Mwlb49ChkkMKuWRSyKvMyiQD8pu/HzG7us6+7YRnj2MShs2iOG73ayc9E1
+FH1EqUmjUJ8vin6xn4cmRz9a+FT+9wAsBs2sEnSfZUnGJZ8/Csv9x2SooCPCVFQzq11/0kbjVqR
hJqnWpPYk+tq2OrI6X+S0aSGBxPVtUMUd6b42ykDsDxwIwsOdhHyWM9QaNGrNiNDP0Hj0rGd8upN
BzD3WdBpPdJoiG8+fs0/wiDnRxv8Gq3EJbLRyFqnc0GXKrtGkfw0EVeNQ05agRhLXrhGiLZ74d0m
vd4PLICrboxButO+j7tA40ZOe7ADVlNpGxSIo/EA9804UUUpeW/NgwZCb7L1X7WZ+tPB66v+OBj6
FKEALJo8bHzlCXy1TB1ZY9Mqgt1MMe0cht4AVGim+WjQR7L9PDTLComOMkKzYtuZmpM/O4NjHyJo
GMlbhdnQKw3Btvo+GZ35xbZmjcjAHMcPx7SWN0k/TtFty/T8rZRN9ZwO3RDdS8pkEbawH+MprGTv
/Pp4VS+P80IHJIJA1F582lZnzMG6D/Vlwzv1zMuSbVRiJrKrAPMtqkJDdE2T84/c+fojMmugDUIX
egGOnYerPrY0bex052QMUFU2FqLfWyTNfDNs0XM/eI3XzQdjSge8wFx0UHfWSLi+qTNozEnqmf13
KUpSkExg9BMus9/tAArUQCMNBO6+9XKDtl5Xkrd9vFDv/XKS2yXVBW/KxbJaqbJuK4U+WX9C6cnj
h5ZmsjXnzj55dEydT7G9EPgLpZm/y3zIdznjK/8JQZKqCRFFsQy8pdv80NY0CzaaPogxD/XC9IZ/
tECITWf6VfHKiuOLeSU+XIZRRss0qRn1oiWERtj5ksd5OrgNYIUTR2KGOCWSUK8867YTog7bQAu2
lWq+B6Oe77lD/nrUSlXK5kJLCbwCufWqNgBPhoi5HPrTxM35bARR8h1WvrdbdHMO8zS0X9puBGL2
8de6TAMYFNAboNbkRuYQnb+z1hfaPHqeOHVKimgLCSnaerVvHWvVRVvlt11/Q3gsj2UsAG1+/PDL
nIcSgpEAl+PCBF0/XNjCSX2naE8lFnpHvVEi3eg4hYQZbci3Ktav+dS/cwMA1eKSAhADBme9NWFC
CbecsvEkGqsbtyrCBuymHMp4m9aJ3CRjHVMqlPnnj9/znUWm77Gw8pDLQid/+Vn/6bn22BbNfjLI
k0+hVLzxA2AieB6A5q2Mu7r72dJ3cR6q2anEqxdN/ZXY9e7zAVPBnibg87nPnw+oryINE8PJ10x0
ltoUHtlgoUJ/mIIWEafJcic91KbOTw9Cc3Cz/vj931v2BaLCF2aUye17/nwLonZdGPl4yszcaEI8
fFIczvwxerYqc8RUhwZcqJSWXmlsvLO/liSTLgLBCKGwVSRi0BWMaJTx3nMjb0yZunGY6EL/14xS
oimGytdSjHeCH2oLQApIhnBXItM8f9XKza2G3StPyvdSdVspq/pNjC+sbe65eXc3AIv9mS8jxAMk
9uiHbL1R27aNGqONqY2ufWdJM8ewqmoRbJhiKNn0xzy3DJHOGuJDb/vZ57YcU/fKN/qTFZxfOItO
BI0gOuGLfMEqEkgzM4WYqvmUGal8NqeG34w9asws34rqexXn2VMS057ezLaPk4TmkuBu53Hs27su
SVLBMNQQeNsoXcu36Evp+AUFzIQ3qd/UASrypcAZzmtr664yhJm/1Qg+yo0olPdbn3vjK7LbnL+U
PnSAy6UUWAbgf33VO5gvsH5P2Lrw7uBdLMjh8y+kCs+oLU/rT2zV7NhyKX2OqT4fygx1c07FeCUd
uxx70sZakIwoTYJX4Eo/f2BvwCkM9HZE9qzJizkc8NplFOw2kOwsH63yG8KgnQPa9Gf7ezKk8o6z
hLKwE1dJtjUrB9oGfm7WV1MYQ/psuLP778cH9PKgLHA54iHNv6VPujqgGvpVmers+WQGiWEhLGsn
gPqCdBG8G/Z5poNU/viJlyGBJ9KYZh7M+SQmni9Kq+pglpqcT72Nnq20C/M2VtqnyK8JUEIf9B8V
kejw8UPfe81FZ5jOIv1OMvLzhwpU6/y27/WTMMW0rarcDjHWTN78Qj9K5bWfPn7cctbPdxp9mf88
bhV+sBID6BxJ/TQi2Rzistp/x4/krcwm8/PHT7rMXEASwVehc0AbAxGQ8xfLfVsZRVvrpxpvvL03
YsSxp/fkFP+i8Uc+nJudYqpl2R3IThze8k2qchWo8OOf8c4LU1ez1ekowHNYl9hDWuJXnkTOyTOm
dg6Z1ZvgAGN91wEhvXKs3vmWSyZOaAeaR8hdfst/7lQ78fGJkILyZCzmA5CKyQ5tp4Bw1HbuDTVP
ec0O970ncoHC/14GORQB509MotaGCKaMk9Fo1Uvm5ckhULZCrq8c4u2MsNA/f72cS2tqIekBAQIJ
cP7ANu4MHEYqE/ecWc07u3RG/0kv7GAKwbRF9pU6dQl8q+0K6ZDUiBKZyesamQZm1QzGNjBOIiXA
lJoVZAfg4K15pQt+mY0saEKmGyQiS4WzOoVaUs+AhnLzJHsxbAz8VikHHInNMtJXVFX6DaJvGEiU
PX3kj1f0nU/ICaGggq4CoGst6jLGlqUaWrOnHCOu22RMoxsrAnkCN3jYVkh2XBNhWt5lvaYGudsi
cwjxWF99wrShuQgM24REVtkbleAdjVP9cF8VcXJvRBlO49CwnjEVMx+0qAk2aYuBK7pj5TVljHcC
LpJTMHUWcAvqEEsI+c95ochuKiuTxokruXidWyP/CQW6ONqEXRlWRmnPW0Mzfe3KOX0nJizdacwm
l77bRZ9xkPWU6k1jnJj6WodA+mMa4m+VgzKIvH8//rzvPsuB9bSwgRh5rk4oDSg7F/zzkyOa8XuT
aS3aDg6A6NFADOV/eNaCo6DWXdiCqzRCaFmcmIr3qq1S/RwjCN0ImJqj/Y8YUB27cmbe+3ooSCBq
QmMHmMBqHxmZHcwtndQTitzB0Z6sZGdnVbcPOn3+xrAfi5Z2Tj///SuCgwEP9GcLrxtXoraHYWhn
4wRdj7QjzvXb0myKcsPghQnq//CwZYoBYp+G6Xp/9p1fIyLomCeRI41yp0Ms31m+Bh8h1QrnynK+
FwcYA/8/h0si0Go5hfQHKfOMUO46WbDNIV/pFNqB+b1ppLYdxnRMruyX974g+SYhgPRj0So+P39z
grqH0Arr5Gl+s009YVWh8Pxsa2RMdY3W8vZsaeNKAHrnRAAjo3PFBcloYT0Qm7x2kMNsE3/S2vzG
tV0Y/9BL6Y5ccrb9/PEnfGdVIQdxGSPBgwPzWv4FAdcxmCeX/mraFjeyGn/VHTqkyDZ6+Oe1uXVN
+vSdNeWBSM0sR4IEdvUZPb+qVUpP6+RatT78wAU9kEd6kM5wYE9HtL9N+BdblJDi+Yqu3XuPJvfw
ICkB8Gdlzz9nWjjZ4NqZddI8rX4CvVXmB89CAecAaC3/ToUkq82Mhv7/kPe4C8ETNimnElLC+YPd
OO+rhBh+mjU337ZIggw7I52jhzn2m5M+FKLdfvxZ39tDi6gPeoJUBiA5zp8YozChW51lnmgba0/Y
mkXethFjlu9zdy7zKwv7zkzOxf+Qbu4fnS5rPQhTRg0lytbLp7mlGvSToHS3XtnTNsAX5ZYELd2P
Rl6FEvumW83y4vQxqbX4ln6K8fLxm1+C5RaOJPAj/uIPyAjnr+5j3Jx3RlY8pbHLtxZjb9moWqv0
RbSzuuNW6W+6bKofhsmVEercaty6tWp/gpukZ50VCGf7aIlcUd67zKDoMdPYoGwiVaNxdv6zjBYw
nOf07VMEFwRl7KgmrQCsdQ8CiH4wkuyvOdiqMJ0gwl6JY39i43lKw+ajml0oP5y6tXwDKLY8STu7
Z9PXvwxtAoGfOM59UyXeITHy8qVqq3HXm6kdukPc3konG68EmsvD52NxDvyf7Jg/18UjrXG4WZWv
nkhosmGjUjBwivbIc2+4GcpiZmmFXYPkyZU76jLAMcqhOQuciREX7IPzda/qvsA5uJZPU2SNv2Y/
6G/gBHXaZ+D7XMGOHXvxX99UIEwX1AipG5pu646lPWF6XfaJfypj45C0OcasXZ+JnWOV/ks5N9E/
H2/5y8O+lJEotsDS5w74czr/kyYmcyoRgdcxYe978WscR4f+qBt9lZAlXz9+1OXpQgAEgA/5E75K
iyHt+XLaZcxlW+XtI96R881gq+pmaBBM3wWyjG7tArmsMRn0XdLneD3h4G5+dqw+QeLdMdK3xJrE
jzQ3RH9lh1/UQTAuwJ6iZsd3hj25ulXMNmp6IC/tYzmYzS8V6AquE7OMa+KkF7tpEeShjkQFBS72
BTG6D9LKNqJheoTV4cuDXSWcGLunREfzt/oVz667/3jFrz1xteBR5vaoyqjpcYCp0W0QeyqOUdx3
9yl4mAMOX4ePn7feTJzPZQK0EJW5sug3nH/gxu00SE1p+VBXdn7DtWw9CCs6Gch3XJvdrEPin0dh
G+xhxUlvbz09KZpywimnLB9SL2LGZZcCy9uoEG+AaOFi+r37jyFENW1yI7aunJl1OFqezejEgS5A
XUtL6/w1h85Rphz84kEpZlJp0bjQAEs/jN3BqHfwR61fVV/63/5qcYkHbNCFq0BLn/HAmiY3mp6a
U3z7dsKdxLgxgK190qamd0IrSNvmSuhbfcrlaexUkJwMzmlJrKHxhWNUNi1tZ9foxlztMG/X581k
BgNY2yL7/fGrrU7gUqUyueZQoAhHY2ut/Z1P7ujU+Wzv5n5uKU5ntB1CS7PePn7M5TuBQgEBRP4I
NMQ3V4lNHYANRjPH3qUlBK6H0ejc5KtkpO0eJxsR9GvxbrVPlqniAgSB/UcuZdJDOt8nk040i5zM
fcbM2QGRKOagyx/xRon8NlRO18iD1OIxvimRp2raTWVOw4iTeVT8CxPbN3eecpI8jGRsj+OOgr2b
m21bxXOxGe06drcuXoB1FvogKkzjylle52X8eoDYixkYYEyGlOu8DMxWRjo8u89d4JZPFV2GbDdR
sjKZyJKHmcHad21g/89R5rvHGvjsCygQ+VbbZtZdKWsuV5Kttpy2xSUPZLV1vpIDxMxKVHbyUsVe
Z4SgCt1NUijju2wT7zVRytsxEir+7i5mBXB7wIyQBpJBN249RquyXoPmPY7PvqyinxEmVZ8iDU3g
fzW08dEeGW05XVHBf2fVeSaz6IUTQyW+liuvcDOx7EHXn6dl3H5Tq2Sq7mpbVD5yIVFh+nJnlbl7
iLqY8couUG5Rf9PMXM7bKZBxu4Olq4/XvCCXvPc/OeCyEozJyYlpf6CFty686tmOCjV26lnPZ9hv
OJBv2Bw3zJBsZ6Nq1BQiZROJFocS65hMkdteuaTXyQPxiEAP3PLP1BzY3CoXy70+7eE+GM9VY8Qp
KmKMxA5Iuc3amyUj/WnuK1nt0nZsR+A26Pp8jnJdlreVmQd6fos9HHz1jhloucXFEor9tapptUf5
gQQKGNNoeiGseNEuBrYceWjvuc+xbIw5u3UHN+jisGySGqFNvGy0e7udRnUzJ36QVKExzJ6xyVpI
9s86vP5x37ZO7sMHUqXdbrB9KapXs7Li7i6SpEqziKT83VrWjOsTDpGx3HSTLLt9mcUyCltQ/8xa
pyoyF6lMu+1fS1UmfbOXU536sDVqze+3ZqwZR6Oc6L8qYwrKUxRUdb7XgjgDulX74/TsN62L2vWi
QrprR5nIXVbEjnYrFur5Zhhm+cnBeNNCApzU0QStPmHVPBB57ec6N2PUbgstk+5T1akJX7+pQZ/M
TXDuOZoq1Q/anOvaC7+qeCP59v0QqGxabLB1ArcMOxtryKFRj6iO2OVTJJAvE1cut/UpW77VMqBD
Doq6ZukcnscT7ITQLbd7A3N3Od5XQVSqMJkmrOOz2iixvsQKYpsXeSr3MTF8a0IYQsM38TDE0IPp
08f30iqX4dfA/8OLAygd5h/QXs9/TS8kWFBhNy/9HJ0kk5tjoBViI4vOxkotyn/7dhUd4QeIK9Hm
3QeD3zUWlc4lnpw/WJN2beZV3b6owE6OOK+CLaq6esffLp8yH0xGl2LIE7ZuXh4/fud1Wbm8NMGV
TsqCIYQMt7ocEyyYUszikpdaekkAv4hKCzGbqclxk3NpF/cRLpzpaHibWa/TF0lX5msRZNfq28s1
sGhSMz+hYcY4ZJ1IaljItWCohpfBY6fbkWGGRlFO99iOtgcdc51/Mt1daKvuX1rKswLAYWleL8GV
bsN6elbU5tyWpdCefSNS2b5wxmS6TzOwslvgaNPWABhthKIWwdVg+uet/hPQeTbvSi+N5jLWHKR6
519eT7H7bIOueJHI7sOwBQRYqL2qJt0odtK1qjoUfsFdPwdKr8MksKv5VSk4o2E/BZgPbFNNZfIe
MzgTtefWkdGzSbhTvxU8hSn7NZV6IB+mESXCg8xKmRz62AywFQtkVNzDwYBr6Sc5slD0T5hVJkwo
zOc2r9o7IWNRouzFKdxhvak/lH5mohmn60rbGPossCNPjbjeml40tg/RnNi0priRx30Qt1qWhVGD
EPQnEjPx5FrT/B1eZRo9MyRoXBQPja7ajQMw9X1jwyw5QF+wm83cuwiYJS618I+Ztk+5iWejjm6B
lhYEh76V/LcW6gpPkR+X91UmB+0wlQHYWmGieMZSsWD9bds32KzV5gjYxxshum/KznRbmgWF17wm
mp91TxXOY+WdVE5mbUCJ+3kcCmeMDBS7USFO71HWUfnea5X/opPbiNBjGPk1rzKV7RbRTvXNcUvn
uy1Szd+5cuieYF1V7gErtTLb4F6XlJtEjrLd96Yuj34JeeeLtKf2iLpNthQqVqstNKiK5LHGox2k
rrG0a+nhdq25CRjSZT9bWfQQCXNh4rccT1A/v/sSs8Wn1szz+cnLOs24sUTidMlmCrx415ERWRuy
OGtujo2s9IeMCJw1+1nOrY2TPGyYzQx33tsoUVv9NyYcUtzD4SruDBHl7i9JQ/WpkqX8wsBe+SHN
P3Rz4wqJia1Z1nKHW5pZbOciDo65YlJsbfQSkUnoMwlEVr2Y/dukSaPp4EhffBcBkPpQ4qv2FeZ8
EWwn4LfDFnRO1WxM/Fja6eBK8Ktvwuqy4FDPNQITo9bEya4VfgfrGJd6HK4mSd9p59htUNxMlir0
G9+oxn+ZjcSQBTxH1BNBc/Q/dxKTgXuMegcw/WaiNXDw+9Erj02RmdmGgDDeoWrj2a/9ZFgAHYFi
oRRkl4E7gRfJi/KfziTNeYwUTKYbzQkA5jualtUHb9D6cmsYMi/vqjztnU/0n2L4lY3udOGoEvPH
jKUzh0vWgX6HGJ3v5JtOpE0SRgkItJ0SNprbnrSNT1oza3O8d9MErmQgqt7cL0kNGVXp6Z+VVvvJ
FmHmGknKLnLEHtUzU5WPpShlre2cZGqBBWV59zzagnapOQ+TEw55qUVXWp+XWdVixE1DluneokSx
SvsUrjxV56b9S1TE5rYbhL/L6kS/n3SRfBbDkN/WtHf+9kLm0JHqLlIqUORpi51HR9iwhXRqPXoB
Qz3sy7JIP/mZL34E4GeJyJxn426WRnSqevB0VxLJywuJcTmdDQIvjRRASecPL329s+bEcp7ZzLMB
IdfHs6gMXQ5oCIfRtQ9JNJXjIxg7hBtw88vT5PjXlzOaLkiE0w1nIS7AyG5Xzhno8PSlUjqpUUtb
/NQxxwPo30Sv1qjbRwc84dHtZ+8ZtY5up/WpdqUCXXWvuKM4lIyuAekuiNV1N0llrSoCA1u5wimN
PN7kfTrFB86X8nexpEi6cQxE668UGu89FbYAGdEC6cOX/Xz5i1IHMVDM9Qudp+RZGF7yq4+q+YhS
XgH7jX7Q3yejjOx8BDIAqlLcWqv0b6z7maKvEi9Ad6rqCIkqV7vBE3YIrUN4W6TbfP9xauSXKtay
wxinsLwTsrmHFob008ef/nL34QfvMmKAS0Ajb20oUifWjKqUUb/IVhTfu75u7sspgs6WzVC0kdpW
mzJebCKV9pfiin++N0ko7Hi2HYiN1VEvPG7pQjXixRq67HEcLH2rpDP8o/CBDacC2asy67OXj9/3
8nPjg0b7CX0ttjrz2tXnBtvTiqnOXsahiZ/qNOMW1EDS56FK6/1AHXUNCffnPVa5FyMMACIm0wUw
gqsDLkHYDGUn7Oc8nWMjrDSA1pvE9ZPxGHOzGoducor9bNXS2sOXWbxFIhTo+q9EA62+r/1muY/7
WDS3g43E+yM9Ci7lKDLnV365mYYEl3JOQk0ALf85MTGs8jCfVIrSbVSiJA3JvyWX+9vAtYBgTTRM
aLAt8jmrfax1rshcf8xeSy8rZkjd2Mjj0ewcjHrUj16QAgf1aBHpW1D2fykyzmZdenqLEtUypKWs
OP+OedYDOkYL89V2YEB1uDmFE5nSva6KZlO1Y36stNw6WfAqbrU0M671+pbNefZR0ZSgVcafDDLp
ga+ezzjH0Bs2ywunRVrYmBYB+jv+6DBQGNNn+lZ22My61x2yxq0+DXVSFEAEde/zFFUlJObS+fLx
zr64OYld3iImRXmx3J/rnZ2XXqMVs/mS5WnxYpWedtQR7Y52ZmM7xywfo/uRkeuVTXBxnhacJcsQ
LFLvKDGuwuccWE2kx7b90kRa5N9NuMjfR00pdqZogvwoW2348fF7rrq6fHlENJblxZUMWM4aGJho
5ASDiqeXQWnlp67RxIuXGtkhKciuP37U5ZIucjFoxXAxgO1dY4DiOAHNJIP4FQ/Q9quQ5jeJG9Jd
RXlfhkMEucXV6uxvi3SyWOZmFKkoHzMoX33HVhq4i/dN9JJ2VnxHzeZvdAyhSfMi59FtPOzRKtK+
kJN9TaTncml5suu6YJAWR4d1RMauWKi8GJJXQW/miHBMkYbG2ManqDXaa4rZEAMuzhA8YvQMbC5e
uHPr5RVsZmqo1Hsh/Wja50rOsiHbmvNS7gKztLtfuiej8RPMGRhZY2yUtB1JwbH/FQPaZOFyySbM
S3uj2rtmrf30myZP912alk/SD8pobw2T2WJjm6G9YdBlSm6hL3ZWEYL96P2wG/qku6XnFTXb3nNQ
0djYZtneSAmb4ols3Bh+GKkfFI+54zc6VVZuG+qEvZhfhL1m1fZxkF2VMpLxmi91mZafUXZKio2f
LlyEORrjeRcPevPDICDkW+Ei0rqZss4aGZ5X+SPq+360JbHWUcBKqvaX3zESDicEUvoHB33vb5lj
j8OjkavuS9IK7c2vhu5HMRtWtosVpF7XKSN7E4+J09/r1uC82Kqcf0i6cK9J2cIHy8cJ051eKVGE
KbBSHBemOHmQlplGodSLKbvty0y8DJEx9DdV1c0O9D40xTBtS/3bmOFTFSLbO+sbwDKy3EErnOOj
N006E8ZUNV8aZWjBYYi7+rfM/JxTUURIZxW+LpPXispd+9Wi6SKeJuRttqSVQu2dIBP6XUSb5T7O
rEILaez2v/nLBi05e/JH4I7S2iGNkFYhTZvxsyanxvwq2rq6BRVj2reR01v+LpXRgA9IYgzfLO50
9AHbuepCGnjdiMZv0FlhnU0piTN/392a0J2HLDRzIdzHqcCmK9R15lxPqBHbWNboYmrvbXoX6Wen
y8oG6XxHqE3HVLE4KkWuFiZJhWi3A7np2IqqNDZ0HAXiSWLI7AMu2+Xw0Ez0TjYupIfxi+c0eXTr
Z8ZojrsZZsqcb6i3gvp7aZrjGDpNXH0ZvCnKt4u71mGc/MR6VSLv7NAyizbbZ6SiiNjwO60QDC8F
qmZGaPSkQvhvNO8D9wfoKwUQSlb95ya2g2zTm5mX3cHKqsR26o3Jvsd8CaNhTDfSfwYQFu5egLyj
lB+tYRTbsZbZDxjqydfYGprvJfZIbajpdbWXQRI4j1ka+w99O3vVromAn7/R/hb1ltbd5IWzWUeI
F7H/sbyagin9OkaD85Pg33fPgyPV46DlabatE1zr2EsNm7B0e6ZiqYDlWTC31p/yHhekCQap6774
EU3/+6JHSEe2Y6AfKQaJIvQEctkMyB4kzbTrUO1LT3ZrKbUPetSIPotR2fizmzDQZchPnWCquiUj
pI2TQJFCE0gW2MB37jAe65TNxrnBEnbnIfk7IOE+W85DlrT9W1vJ4cdsNcbPwmBzb7BKsdU98LPu
O/q0Kr3HBiMTN2qq6q0DJM4NsdtR3k2O9095A6BAg4AuqvTNGaqu/AnxtbdpCQymuzGHzPzR2L2K
jjne9oivlGTeW2C0uHgaCXPBG6U5hUNzQ5b2cxI0tbsBHyExF+2mMb8d+yaeX7MBqN8R96qe7qHj
avkB99PSCc2+dr4o9qOzqX1ui2M+aYrxolikn0uUpZDATsFh6zXqjluA2JYiNnhxstVHJHNutGTI
FqxVVGFl75kZSn1ZaUZ08IrU2PZg5B+9WSEftc1gtaR70lWXRqFd1G9gpFN0ox2szYZQ9xpr/jbz
/592WmYm+4oEwvncW9EwPIwR7bTFjrhqD6p0BxHasel+kVHjVNS8bfswsKqDs22mQeV3Vp0Y894c
aVKEtmZk5V45Tr3LOpMxQr7Yo2/8lgL2JXCHhsAcZKhpbRRq/vUWv0kwppWYgh3/A7M5uALcSz6l
8hcw1Ooz/JVuOEKt7W30ICZPHeMGfFqopwLXoMpzun/qEY3mR91KvZFcqi3MzWTVVnI7AZdLIZz1
EJy2jaqFedAg7PrPCQix3+hBZqj5FEL7pbXYQd0NQ+A0uwZU9DXo6R8d2/NkFCQLtB4SQGb3VLPn
ybCHMjHqX2Pz6mP7om46Wfk3SYNMzTafGaQVoVN37u84D9ITzS5Nu42RItsald4yfho0R+zcPMud
TZGyk3ZOY5e/DK9t6QPLCNlIZOE7/ZClrbz3Jjggf51lAZJZ0keSHaAOaxpE7Hod7MGkfS2Rcau5
r4ZgpwrDDzVXH7WdjbTlNi3i9hqXbzXkJJEkYUUUjqY8Q8aLoVDQ6hoL19evFrpHXO1BK8pDD86j
QRqjT4i4fS/NTTpO8k3mQ4NQyYwm6pV2wGUCTepsQgoG32owIVh9u4ZGLPLAhnidO8P4t+G56Qau
qrcZErEYoc//R9p5LLutK2v4iVjFHKaipCUtruhsT1je4TBHkGB4+vvRZ2JRKrF87mzXtssQQKDR
6P6Dev7TpBYOD699Khf0u8mhLzeLaQwmqzkZH0ADRE8ittJ6r5pu+TZak/ggcTBudlHVbxGRr+fJ
sGg+AW6l2IIk4uWwcysKHUcW4wPif6RucxwfuVJctE/m4sW2q49/PkveQpSEXcR6rh7dKPpOpaEL
44Pi2uIH2nMw8tIILKFbUPLtrVKcmkbN/7SaQg8fBiCIYTo2uC6unvpVLXMtlXH+0ep5jmB53eCM
VBXyVSRu5+0Q11R2Hd21nYUE2pZH5vV+BmWHYhPa05QaruAnSaGWVM6k+6Efaos+i0lXZdS9xG8N
Kxb7PjOTk5gpLvpYPID4G0J9q7Z14yfAGELjk0fh4tC66rMCGWhH2WflRzRFld00ZEg2DFqJgnrU
eDUt8rncReqABBtse+nnmSU34MXX24xQSFsPhgGeS8DSLrcZlVxVZmgnfOSZYzzQVBwwqBUaDozo
PX4Qelt+vr/RrgZElJSyLR8d2hhlpdUnR7Y1VTzMEz5qvZk8NwPmlUNiWo90dppHI3XlxoP7upFK
4RA8BAyu5RAjVr2aYQXDt86s8KNVlW1DB8nuuKgQfUBKVlGi6jhUif15mF3nk2n3OEvrxlC9Klls
brEs1iphZJb8FOZNEOFcq2snIseqO9jQMvwIcW7AAswsX1y4wH7CThS0VcvkqGulAgleDb8jEZj7
CUSIH/HUax/qRXJyI5be+EFoVHGXcBkuUJ4rOoRBG8glvn3S2sh6UmmFfO9zLzb9xJrK2E8jkQBt
t6n2IWM1PaJJxIMk8zgNll6rf3WyzjeK2lcnApsM5J5QhVu+FR3Yy6+VhR7yOFqc04FRkUIUsEN+
diIffpjxbD0RLL5NljBOVa+iup9U1pYP6Xp7/mKLkp+g8U+9isB0Ob436aGV93n7rjRIIDxmIdSN
NxzZXHGCTz9TO6yt2N44hOu6CYNyKtBggKZFX2XtcVhGZVKkueu+ZYU+/9N1vJofBP9Xf9BV7oCD
PRZtfzSGomk3wv66nE38WzTMgd/BPqbEuwpAat8CWVMo5ANj8f4Ku8JGr37WzEOqewOM6zlVvue2
q5i+sMW0ZW5zhTNZgJpgG7B25z8WcMflaoPYa1vFsqL3qmzGnyMywwcY90Xto3mVfc8RTH3wzEh5
x90h3Y0Ys3+ucU1CDNuJtmpXV3GC30Jxna7GokC7lLovf4vShKYA65C/a0UyPbq1Bu8w0tNTCJMs
MLSotZFu8qLQn7iaH0IUOb/Idg6N0/34eON3LJIDiz4D1xLOOKtPkiaa0Q8Ui98nqZZnnFCLF7Md
Hd6BQJT+bjNX++mYo/holK7y78IJOUDw2QjS19vCpq6FMggxk+LcGs/mZW4SpWjIv/eSFqdvl31a
7XklqJ9bFcj0Pjb7svdNJyntX4rtWx5Z1wdiYfYBBAfnT71r7S/Q53OXjo06vneGUbxn2lgcZ6f3
fD0sq4fcGJQzS7SVVy8L+/urgFQaFcdFjBIoIyW9VX0+VCxD1kXUv4tu7r2dHZZevRtySzlT2Uk3
4txVnGEY1naRPwATjubM5W5DZF5voWRr766a99EOADe1ikKE/0lGNTxGuGVsvBrWgXWZF4qI6K3Q
QTOu+ISiGMWQWkC6zHn2Tqj9ls92DFPkBdiFPLOPsy90sq0DNVyHEzZjmXe4v7NvTZmoTqIDP+pa
UMPEZKlq1UZ9n7FbC4/UvOT0EvWRdgzLRNPOOS28fKM9frWRmbUFL54KP3PmybdaZvAlhcgm9d2K
+kT1rW4WJ0orvemrrnSMJ6pIxTcqgmHhm1UY/3N/xjfWnPgK8pcysUlivQopdtdwZsrWeOdOw/Sg
QUf8K2qG6jHr0D05cXul+M5TpRrjwvHDEYn5+z/gakujsrM07hDT5hSDtb6cPs2GWp1wt3uf6f90
eySNFfOMaJaya70wSja22K+n0MUJomatwZUBqwVL/0raWMSlTg3J895L/BOmfdNIy573XWUOT0AR
uuqhFxm2fkUYd8Z+TKCIgevJRuUvwCSGQcVaSuPUl+DMosTD/Ln3JHYfO2nGgJf8xqxFEXRiUmvn
YFVWfKRXllo+Qn+8kmoH/ehaF/EB5dp5EjtUACst93mqgsZFHJeSOJYJ0vbF6CbWfrSWpL/zzO41
kWPabWCjr/C4nDe6bTwaiSX0+tYSFEImXUU3yX7Pp5GSk6zeU8MczV0XFua+6kPS+TjJnaBPsDUW
YwfhpbbLn70bT9+8SJMPC+1o60ctG271gRacMhnG4nJKo+ZyP8SmLq3YyOZ3raTY/ZAoUYvjqaIX
vebnbqk8sOA1VUapYVxZd/g1PkREseRDqtWI4N3fnFdBHp4I8rDggXkQoGO9CoFg32JIg9X8rutl
nO+dKg73yTRO0ne02jq4S3UszXCZ+PNhPZWzQMpBRFjnHHkdOb2Jcsy7UyWqdVbsdvHJrGKq1k1T
S+VJAIs6iqbrNhpVNw7jQnDiFcCNxotz+fPfqGRja+kxuD71HTBa9h8bB7Z9jL2kBDzkqc3GLH+R
NVafGvQiA/K+JbNf32ZcdqU3z1J9R7W1/R6BEULjincZrPwmj/cgBeY0AL4/7GNM6fRDE6FpY2pl
2p41MMZPiw+tfEukan+Tembou0ZBt3w3Rq26b+0unQ5DTTfiYw9AG8/juE2cfeU6zSlBtkjuqqwu
vb05YPN5mlq5YN81fLN2U2x4iL/c/6Srm4WjBkh0YT7CT1vQUKson5WN6dVKnONbPauBXrlfNXOp
1Cvz01DU2UbOvNq3/x0NDUG0KxdMyvoVl6UKZTKrKzBuH7DDihCK03cTwuDhoSZN9EUdmY+YBhpb
AILrgclKEI2g7ufyPlnLdzVxmCcZ7arnNIx5jKXV575vqL3qRaidkmxMXrFrHDfy0eu1dcAOcIsu
tUaI5auQUUi1Di3eIs8Un+i0VbnhiWOemOOwL63QwJRk2MSf35ooVwhvUgu0whXfSTZRqKdqUj5T
wdWORi68E+XkYreUYd+wg819NDG3QO+r48lndejv67xFlucwFJPL4xnFckJqsy5pRhniIJPlFRRF
/fyctlhbbcS+JZf87XQukG4qTgsg4xfE2FrFPgEGk3ax5R0irRyMRc8xTOlsqOOfqnsxkKdi37Iw
N2mPO6tZNYYW5rIQ3iGGfXEIee19wCKRLhreA6+d221B5tfb5dd4i5oM7xdY0eujOKS6pnAXe4e0
qp2jKNmZZYV0xWAMo4+Ezp/F1GUdl1iOqRMdTOLcandqKNq5saJ7h9ytmx+J0jVcW3aygBuajUf6
jU+G9xDzAoRK8WZduNIETQHaOai4FhUd30jvIKQBU74fylYJKxOiEuBSFOVepGxlLr/it0vCaoY0
NMqRij6+ihC5Kvtgxii9UhcqjraCyEDlDfMD3OCtN9f1/BgZOCGlF3Qx2J+XI9Pqom9lSwyrU8M7
gjzusRaJtlAMW6OsNr6OjX3f9J13II5pmI5q9hFM+VZqcb0Ll7ks+28xT+JlfzmXbNCMujRa74BA
1eIBM9Dxr+Lp6Fpdf0g6HFDvf7Vbs6KMQW3Ps8n61j0C+NxNa+LkcRCzkx6TGfC+PuRbNq63ZkWx
mn3OY4bWwGqzq6Fat10RuYd2hlGYIcQT71q9dA5zRdfQRkBvi9d2NS84SUttikL5YsKxFohTnTns
x07LjrN0q2d6181zrITp/v7qrSPvYg4A34JaB6GKLb/6WlEGk8PI0OhvZr3xVZs7dGzL9OBOTbkx
1LriqS1j4YXNbYZ7HnnRav8pdq0oQkfqXERN+jmHe/Jg0dKb6a7qzg8TC/A34n9yMIRLR6urrPC1
s4X9b1SInh41ilDmxlWwvuyWX0TdHeXFBTpFGfByr9ZzjgpqOGRHcPrFuTBE+TjWcbmnjI7UpT1r
jxPSgxvB7NaS/z7ostV+CzNZEgEMwRnxiMgWLAgNlHaIOb0vU6wE//zroj8FQIh3/yKqeDmUhb36
rMQMZcYV7d8EPyYy7W4qT9JNy/p/GI0iA5kZIEcoS6vR+jDrFaPPUSQWSZxzPDgqPvmUsI9wZ5st
dZarI8nHgx9GVYPEk+7/ah0lSshTV5TZscGb9UVFwMBXgdP4aRFXEA+dYWOz3PpuAHKZGWowXLHL
gf3tu0VWGkr4w9lxMhsd1aRhPNBnL/dNRFZ2/7td3USI2wAUW3ilDkffWJ0UncdiVHoyPJglDuuf
pYaIwMnK4qo9mzkdRB+KVKiDXNAs9MhlM8DEuP8LbkzWXrBuXLmLM+yaY69qnRE5aa8c9HCwAIVA
wtmPhVG/hRZQno3IcONL2gtqcUkngB6vKdRqBJiu71QyiawabVxvE5TAO6eOkQznleShodAC8b4/
w+s15mCg7kMCQ18difrLz1nmWYfmlciPEFUdXy/mbl8Pen+ceT2+sWf7fRe1sT9ndbQx3fXIFB3/
e0rQooA7sC5PdKGNgP1s9EGB5uz8sIjd4ihsiBcAm3LaY8cDu8cG2xekWYyWy/15r7/sIoOBdgLd
bdrbtGBXe6tNncgBs90HauG6rY83TvM3YssGvDNtq7C//Fu/p9q/xuIVDPAavAfIics1ThJEBQoR
yyASUoe3JAtTQ+Fsas65kejd3muyNP3g2tFw7jDMdZ5IGbzo4f6E10GeH4G8KhpiBECequs81YiV
PMu8dAik6lSn0NOjdy+d3A9pLbz3eVS6o1Xo3of7g663NCOBieVZs2wusJ3LV/gtWHT8mtmpxRjE
lNLbf0WVebl69HLN6MAYaXP3sySMxG//v1FXIdHNYkNHQG4IhjalR6LNTm7tBxCa1lfTFkREntXD
p/tjXu8nelhUHXlQESt4qF7OVFWgB+oin4JSEbN7KI1Eyj2WDZm2cxMx/CEGRVs+Ie9vwNQkEED6
V8PJGkfScvCmAGsI+0FaXfQ5M7m35USFx++nFLTQ/Qle7x9GBHgDRALoLyW8ywkqoLsbN07mQJuJ
FDtL62CgN6LTzmqkKvZJch28dNTYNoQl1h26ZaokZIuoAc8eKuirPQRRr7XCZBqCLtKUz24LHG2X
FImj7YGHvukuiDkNUqX+ForQTo+tGWuf6aQ4+Tk1o27LKec6apG5ETk0SoaAidfoeU+aXVXKeAya
tI++U0aLHrNK/bfHGf0jh8p5RYwt/cB1tSX3ch1ElpQRLUYOEwU8dxWo5xRGSqM0QxACaT3qiRHt
I3p4X2o6Kk9lHKfvg0Twxgxn8QovECzo/e9/c+KQoGgMEsqgvl1+/1BKrbUcPgN1LYlaqe21KHrJ
dNxFsrVnP0Yh4EsDSflfexLVl/uD39h8eFjRJyZDBxm0bhLHwJf7cGTyeTwrB3Sxs+fWG3Vn10+y
2w/ArvEnUduNp/3NUXnELdJ+cDTWmfqICBhScs4QxFWcHCbTmQIHndS9rmaUqF2jKx+ImVvWBOv2
67LhUXRZJPeAQ1FeWp20TFNBhmPwErghUqIT9O691aQLNciOvbciHJODrMboaGXWq7JkfhoOGQ//
w4LT+uTK4h3Lw+jya6P6QNR0+yFQ4lD+9FIgILQvgPG3hfIhjBOUEJTYO94f1OQfvbwnmbhLMvAL
90Dh+HJQdUq6WevckQu/tUFm6m69K7s4/Of+MLc+K2klWAeT6jvqeJfD0Kha9PByxALF2BK9nCmD
lwBy2h/1xIno/Gfa64T1Wf2HqfPyYSknuks8A/O0PsLmlI9hlhTsYvCfx7DowrehaT+BNy43du6t
w8o4gAnI1KHMLSv9273LE1HtdSHHoEbYGcbNNH3Wq8w9KVGuD0fHmfpXqNUeby/aaBsB+8ZNyF2P
XwoETULl+iuGM9Y71GynQEcpcscBGgId6HX7aMCO27I9vBEVqc4SEAwKpmB2Vlc95qzuDNtyCrRW
6rxBagNkQKefeWKDy0+Kf8CcGf+xx/STaaT133+8kX4VwWlno8gLiO5ylW0e8TPqF3NgynAKj+SU
fanukroJI3+cei9+KtEYUPfOkMxbKKEbXxgQF9qfGqcTYNzqVuyNVEDcGLmOzV5XdjhcxPOTOU9J
4HYutYU2xQ9P7RS12aUw9Lc8UX9xtlZnlbCIHAqvasyX1gvfm1k45K3CV/ZcyUilZyn7yLCkeC71
ZC79QZloaeHRrTslQg1OpJ7LWQO5SgHC1v0iTePmYC6imD/AniVNAAeu2vf64Khy4+q6EVdwfkNC
EEtBqEvrDGJuIBYlhj4GajtM31wT9o2jNmm5Mcyy19ZLAgmLNJBzRx642g4SC1pLQ2onoLSQOgdt
VouDafReD6mlSMsH+Jxb7dQb298FmEFOBnaLQsCyS347510W1SnKG3PgURbCL6aV8mVOHfWlRG7v
FZZVVCLS6hjNOYvt4WfSqsgb3z8EN447PglID8DrowKx7iOYBcDQzkpVfoIUR6FmffIpxKuk2cUW
vfM/rBox0hI5FxIhsYXX1OWE08mDg6IWapDb1fRcGz12dhMwe+1cRkXhbITRGzcF7zWy3v+O9usQ
/La8aMUmeZiUauAa0fCQuub4IUHe9Ytq9OppdGky9l42bbxebn1TerSk2Cj+LMi4yymy5cZKK2I1
SJHy9UXrmY+inuKdhuTPYbRj2qe6guOlm9SvodFEG5fwrTljbkbGjTY2xevV8ODYYzUNNS2gCOn8
XSCB9URnKH7ES1yrfDLsuNrbyFLZG/vo1ukh1eDwUIy4LvS6ih5HWSu1wK5RC0t2VTnn/UvLTY1+
VuhCM/P12knC/9zfvrfiKJ1/bg8CAzfl6tCOhlomusLBjCEf7zUjNj66k9r6mhLbe9RY00M70l00
8nELGHQrz6P1xqGlwUjBft3FtVS6Hekg5kBSvkr8fjk6grpAqzmfci+D85ZKHHO+g9QZ4qdIqxxf
hTOm7Qoj1P7YF2E5w4DAafkgnY+ml3G57czS5ADJeg7gNGLzk2GOAG0s3oF1GfbT0HYwD2X7MCBH
dO7TttiHlanuhBHHGxvh1oMPojB9UJ7RaFuuRf2QBI0QdeGXlIpsfk69Xf9Eb0HxhYiSE/AMY+8o
dqXs3L6lij4nU/XodZRRtAGC1EZMv3EaPMoXrA1if0s353JVYm7A1B10vlExdSeLytyBaDMPewWk
3oueqRW+UGXcbBzCG7vSAx+BTRZt4CWbuhw2j+2qpLs+BRPKHaqvIYAg/YzKDlBL2y1RjSkFPitu
ONb71NSoGm7M+0ZUpwZJj4dmNPSP9WvfUKhv9xOv/XhSTZy352bXorH4zS0cbSPI3pwrYZbayVLs
1Vcn0KzGVtL64w7DcyxAEmAMXE4kwEcC3rMucFjaiSnNive6N4zm4f75v3kKwRQsUmfoOOFBernU
SlmZaBFofGFNJr40J+tF07Ks2rk4Xj6OStXsQarWr1Zh8sQeqa3D/6zCref1rQUHggw5ACI3hnDr
L65WjWaJZdObGvqq5ZTsoxpLznLYVG25kQ5RyqGYQnvcXYSVL2dsIJDdL8aoAY8t/b2xc3FArUt7
v7+wN66xi1FWJydqWmAZHaN0dq597cY8/FY6unvUYFYeIC67Hx3UMs+O3bR7A63gr/eHXx9cuLVs
Uf5BIFbcZmv5NDLBxBrdeQqyNvSeXSdvvmXNmH5VpyLBeb4GnLTrhWFu5CfrWS+4UmQU6cTyKAB/
sGr+FPR8Wt2IncCIEejxI5A63g578+khK7q63082miVWUTcfm86V7T7PqH5tuAatt9LyG5b0E0kC
XtNXMcvTBuFNmeYEk5tKd7/0TM291qagPPJMONlGqLheabqZLihPUANU8tdvzdzTx7TBQzeIyPg/
F0XaoKcWFoE9e8P7hOHUwUlczb//edfZwjLHpba8iAVjqLuOy5Hbp2ialm6QgT/yvdpF3KrrOudj
ZaJePiNBIg73R7wxTbQ+yD5pBNGGXmMFG/iY0DFqBDPCKfPVvuvf41FtA6tXoKi0iqg+at5Qzhs3
wc1hCUtIYULQIiO8PKxZD8zUBAkdRKlunQHm4/ZHDuq993Gv73HtdfwpdMatcLSOEazvArZa2sIg
trn8LoetjNxWZeKxh2q7z3YpApDevoCgtkUyvLFZGYj2gAPwBBWx5c9/S7HNtg+7KMrdAFWz2i8z
rz82oaWfC3xLvt7/gjeHAhxBUECx9YpeIarGTDzkDgJr7uNnARgSWjrcp0GPqo3Ncmso7rNfrsQU
rtfXp8BADFW92Avq3mqeNYjhR2BQ1tdBOlvOEzdOAnNZ+r8LPoIGz+UC8ij0ZgWKb9AjVP0K3Z/j
p3thMIRR/Cbq0TvfX8VbOwOmDDKcVJcXFMjleKNWlWnqtFqQJln3DaJC9neox3JjAW9t+0VUDg2X
RcVlnY1qFHGKiKwucJ0KVOhUCAHSxOmsc40HRfhgWGH5II3E3YJn3AjgNnRs6oKg9pcy3eX0nFDI
SO8zI6j1TpuR1YR0ZmLBcBKWooU+AET9obDV6anHQVDxQ6tA//v+Cq8TouXs0a3j/kDjiyVYJUQV
5MvUi2w9GPrGBEVuOtW+zav82BZQNX0XPWmyhDTJUXHI6S/dH/3WyjtovOsUSAGPr12fBsJBY5qR
ETixwL5krNuTLDkgiQLfe0LOcicwKNvI+W9tqiWyLpP+RXO+XHWwNwrlrFgLDAMFxYS23V+A15vv
96d2leuxslgRwLNFxw31vqsmXVm5sR0melCWXvpY0qQ52J0A9650+oEeuwO0Talfmgh8cN5Nc4V2
n+d+uf8rbiwwzHF8TgHZEQbWaBvdKl19LjwtGNGJMaMDtn7C9NsMLo5fjMaYdQco3Vak+8i4cEY2
bs4buwvnQurCNL8Rs1u/rhIkV6QtVDPohyh6TgpX+xRVHVqYVZ93/jSPxb+GAwPUdfutqvSNUEVN
YSnug6lYPsTlV+Y+qcSUNWaQJIaoTgn6K5YvMt37ZgjIEPGh6QZV37I6vhGLcZblm4ONYVh3lZKF
8JjVQe/MYASnfgitWXwAl+/iRWHYp/uf9kbw4B3DWwYpqIXJt8p5HVRP66Gu9UAx0rI6dq0+2HvU
mGoTLjsgWNRjeVBYr4OplMnHBoO6cznU3pbC143ThF4zH5el5kOv17lwi5bsyNOxbPNyb9clZn5w
ndqcN7bSje+JuRNfEvkrF7uNVZLgToPuCjMxgi7xov9UFKQQbrIacYiEi6xILP/QZIAy58IcoeCJ
9BT50Do2obZJHERwPZCDOv/Mh4w2oJjfE3RGkNx0hqc59YqNctytSXJeFsLEMvAa7wRfpcesLDaC
XODz5w7SBG8EJlazevPAw3gLBH5zPBq87CAe4NQ/Lg9JirKlSaHFCJLUTPZOaI6Qs9vSb3D1eCCB
6c/39+yNeEBxA1UJhqOS7C2/57cELOMmSPu5toM8lNhN76gZe+N3xHrd/oAZnjZGp1B4NHvDOo+V
8TjkarEF8rwRmKn6g6/CvoDKOTj4yx/RZU5Vo8piB25junXta4UW158HNHpJMdqkUZ+sNJVSP3Re
WqafAI5Mfe0LJIjRxgrHbCv9vV4Unk0mED5uQqRe11qFo1c7CCE0CMdRYc8PUSX6xyy1pA8tMnvP
nKx7d0XmfXGN8n+4/hkbeDcNJSoiAOYv12LsZ8iEbK5gyGc5+twlbrZDfT5zfEVFr+JpcLtE+pTf
tGgnwLr/e39DXMdLNju8d24m+t5Q9i7Hn/Wu0hIlNAMsF1E4nctieJDFbKe7RjXyjYv/OmIugyFq
sgBhwVMsP+a33delOjehWVqBUybTwU3jEp3w2DkZg/hIAhJ+8VDgfi2NuHyYe5mWGxHs5vCsMeVO
DFGv/GYSqG/QMoUZMN70BCKNTlphhSieaNMe98v6Je6Bw+4HJ6/HnSl4AW+kWzdX22LLL8QWAAWr
BfBaM3EcRJeC3iqKT5Oao3gxVOdkHLcO+q2RLAYB7kfTE9Lv5VK3c4WuZeyagdLEqHPZ4d9RYqpH
E13qP6zogQ9ZEBMoCVC75MuuQhjXbVMqRmsBVfFE/YYSZekMR1ADxfhWxH00xHts07xv4DnVKEDf
pPjy51uYJIP35C+G8xqrkhhZmluNbQXZPBhBm4vxgxqjQhY3Tr6xg67v2qXhB6Kbngky1GvhhGzK
jL6SnhUoENwavyKhTw4R8vxf70/p+lowWUnejdx/yydcn0rF7GqzbmBrhl181NzxXYpQxrssVI1d
Fc5bhaxbu4XaGWoEhD+KLat9GSFF5jY944WmnFDBEAavIdTqypMty3pjw1ynxExuEf2hCMAltO6c
Kk3tNDxznABHA/uLHXlDG3iz3Rf/TO5otj/1wcjlrg3h8Z7/fFkJMDoa4jTSKfVfHgq36wdLzUI7
aFVa5jvXUly/rizLV/DQynZokf31PwxISZ3zR6eF8Ho5YGs0ultFSJKajVt3Jzc38nZndnn0KtvC
G1Ab07ZqZbdWF2AN24e0GzjT6lPKRrqGRFefjL9u3hpZylPsNParVff5aU4iVcC8TRAgvj/TW3co
8Yx8GNFXsHurYYmbGR5r7CCnNWu/AxXJg7VF/T5NaqTMrG6CwBkqmFb0yHTeH/vGaUHchgbxYkVL
IrXK+XX8HowkTtygDJXej+dcwVEsTo5Do4Y+SPpyYxvdOC3QJ1xKkpCbOTSriNfraiU0lfEo6lpn
AHruk+yr4sdguNpGdffW1AD6Lz6FrOxVddcZecSazURlzq6NA24L6gHAjenPuSZhFzlbxKKb41F5
JD2DyE9L6nLDpjIPbSekAFl2sjmPiF68zHZR/zWrk3gpMrkFC7+1lNSS0bSHvs6eXX7PbxkBkn3Y
BSqTDcCyLPfQ0rmNU4CfozEpW/D+q1Yj6R13FHc/TeeFwrvao2lZ1CL3Ii8IZWMduyJRPmFlMh8E
Mo3H1GoRl1WMjCgLE3mvoW4Z7ZzQ0r5SlDU2YFPXx4WfsnT82D5cmmtgqZ2QY9MH8biuFATAyjT+
Wk6WhgBp0uVnW5uML6bZIBbVhln58/5xWUsFLGkupC5Q+IgmgDFdC9zrrRthUSu8ADVqFYotmrK7
wfHET6EmMt+NZiHP+Mr1ByWslH5nVQ4Ks4gMmvl+MqX7tWzjcrHR3jrHhKnV/kOqnGSYp8lytuhZ
rd9DUVPXGU668lBpOgAh1Boyw6c81nVI+0bYytpFqOZ7OU3OOyY3erfr2mmke9hXiniQytCWe0vx
+s8OC2Ac+hgcgO8ZPe8qI6+sdm9rLcq0mRFah9lCXd5HGzP8GisdVS54J9P8ZenznLQ6V5AVtUL0
53246/rY+Wnq2Qh5FKaeawjVhb2MeiQHCy2d0XuQSfiSzmqZfaXb1cqfkao3ybG0yRFO8FfSWKBz
a1vhF6XX205HHtpwxsF3c2XCPm1023b4V1bLIp/sSQ6KvUMdaRg+mWYbJc9jgmX6MZ651L5TWqgm
PL7RLz2jcKx436whdtxTqE40EXeCK0CTO6+RoXio4Aa2sDnnyCse6zaX/c5JIzs622ptRr5AU1R7
QzoZxCtqp7JGIyIabax04WXV3xrAIfiK4C7zL2omU97vNBNVzvPU6nC3vMltkwf0opriaXJrab7G
kW5YwQRiN3nQzUUZ28v0AnkXqM5YrtSemp9LGKfjZ6AZI75eWt6if+5NtvlNZO2UnRKXUu/BwKYR
rYyI59pRaUXoHrrCwAeM9k+E46Id6eJ96DW0q0IKSsazMlja+AwNGFnsnWfh2fuijFDrdhL92/yt
t+14/sdSWrSn3TRN4mdUiwvliAae2r1j8pDPD5mNFOgeKv/CptIKSAQB6DYZjWfgr7Pnt3k+ut+6
KqrGf2lrj5q9I2pn3WNud4X4ew5pLdf7oRtwtDsM8K1Nv2oyj5Ol4b6zaMvHZRTj52U0Bh5tIz22
yEVeF87WZ73vQno6XI9d9ezlUx3uUcXBX2+XGxUWEztPiU33abZL2mtKhXbHCX3kkb8250lVJz4d
ITtOcF7qnPY5UaCg5X5tT0au7ZOm1ObTSD8r15gE5/4lMpaGu290mR3Ffj0UdvN1qkYtf0xH2wyP
GN0B+DvMvZJGJwuh47I5kEu3WuJTZnW7YaehnIOCL9AIkHX7ouWQ4oYowtp+LD0HMvFMk6Q6Z30m
vDetTozU9rVey5MXiY+v+CcK5yzxRwzOhHaI7aIXwh9mAejH9Bo7+2YroUJg8oaBJfbpS8TJ4GtV
TL9uj/KsVh4sTJfmQ6mASN2NveI5P5UC0h/4RK16buWUIiOsZUg6LnSj4ksmlLE/dHUt6mePdy4F
7qKtsy/UZFzlHBVhVx/nhuae7ht6bOsvDi3OeR9KYepPvWU31nlyHZ5SCHcAIHnQp7BofoQFTYLH
srDd+eOQS9TLfWUSvbZLFyHSf+qkxQOQ+lGYeOSzKbq1qq8rqo30NsJSoJ4Up1Kq3TzPakiscvuo
PqVq4/RnqGEpdraq0Kc3geynGEC7RqEXjOjmzbuiSh3zHySdRDQjmznIdJcYnrLAUaWjYo1pFsr0
06iruv2iRfFYP7YZIm8foiRq1IWKEyk/HKpOJnX3gup3482m9xa2aq8+xjAq5yBVbKHr57ianLDe
CTQN1b0edQ5g08JC6GbX5HVh/4iNRon+TnrZWiCEaF0eYvST+4cMpZzmqPdSjx75uG39d43URPts
j5YyqTvbzFTOQh3G8fBXH5XZjL1G76bIvveWxHZjQJCCa8bttL+p76tRtGtHT50+KGHLXzLcJMxO
rT7ZzjGjWhe91qLp5YsWN4o8q6j2jF/YII7tIwLQ9L7dmqJ+kLY2NqdYl2p8mrp62e4laph/TZXj
pHPQdosgiS0RCD13WACGQTIltSRI1QoNIT1qE+2nBMAgzqnblP1x7LDk/lnWXCg+PlwjMr525XZy
PhhRm45IgdSuEF9mrzKtzg8bE+aGGqFp9gNaaG09IsQ0Td0xH4tIftONFvmHweVS0I5cO0X/4NW2
V4sdlWcY1zGEi87x6zlNKz/FeLI+cQc2zSeEMSrxDaScOqES3IeiQUyV7cNlMYrS4ZEDfql+1TUU
Fs+ZCwTtxbFjapvQ78PwRN93LD0/7iK7Ohdqnyhnxnbsj/MwDcnnOOJUnxFhQne5VvQEiLllVVOy
y00veZKdHXa8TIWb/0SY2B6Cnj5Ike7NLpusL3QAsvzblNeDre+5CDCJLyygCkiOzpnQHrLGmpCx
nahpY5UG5Kf7QI3ZrPZk7BW1yba2arveAVPjtYLMtvF/HJ3XcpxKFEW/iCpyeCXMjHKyZdkvlIPU
pAYaaEJ//V1zX1yuki2NZoA+Z5999oL7jq7dF30TYzyAQi6HOIVYVkfPYCJD50E10siiXWPLW8D0
dqLOJSvXVtZfU2Z1uoCCtlNNsMhwIeRy4rBQ2HczPluXCA5Z++FFOCg0oLOwpd4lPVSrorWOofoZ
hENy3HrhPvlbsYPv2G4xvsfJTz2vVv0q1sTVRcjW9uRdpikqgSfOCxtFKTjq0VW5zX3aP0b+Vn3X
No7hew3E1TqTi1bXFSSdvo7G1OiwNr/bmaibr3lSNq9wQOlOng8xKfM+EO/VNgT/bxPwZ1+W1I67
v/CZguhJ9iezJN5x6mbNdOmPZ5lV+Rnn5F6+lcQWnIy01IK9DKLlGQSLdB9FfVTDHbMzFlxzdj7K
Okuc6ztCOKT/j6dSvxfLILucXAOWMg8IiRM4aNOp5wbkKdH1W9d3GfYaO0gtgM5fXdXWb9E0VSsn
t0dsjNbrTH0mdg2u6Cj/qnpmCm+NlA3FUUXWmBHUG/wMmjiuH0eCL9tzN8dTfwa/QAFuk4HBnrNw
1YnFzkCe9Fi66KFqrBJeq3b6x20qg4ifht35fAwz+PFxXdZ/dax1kMaxqH9NXineJ++wsTWKaHVO
tdTdm+eJMnjaO7M1BSYQTapOu9hDcmbZBYKhPiKl7/dWTuLiWBrnJgmdc3hL9P72tnteuT8rFVvJ
z7JvHQC45Ra++gjI1qvlJ/72V0kZvjmDs3oZZV/5fJiAj3P31sC5s22p/7UswLVZ54/+20x21/Pk
GOOnSe8m6u7YBnAD10WgG3uwSeYYo31pcuksIZWw8gNKO1cgGB+ClLszT1sRXEZ33v2UrYj5bWQK
UHMo8DZ9TqBMpyxySCnLY3h7Ioc7V72RkL/1mRNZ8q0e1PivjeOlPEMUH45fRkZe9+8wsuuyI2pD
ruZqdOw9DwPcP0W1Mbn8RYGpkxfiqIftfXHnYMG5K3Z5McTm9HAAIZXeUyeNKNmgAJYUNhjR1ctU
quiF4622bzeGk36exIev02naY/tUc7kamXqiib5KvFs0Zwnt4VngXRnPsDusI9sO2IR4AlZfP7sT
I8R7MO/b9uFbjK3SkWjsvghFfEUSgoYbKKKMEOdGh8IjsV66IZdP4IGoXvwquvV3aOdp4vAYvF9X
bddnhwTQELAKthKoEWtgv3Ztt382di/XPOCVfGs9K1kKjjDfTSEsrceTKQ8noYvyKRN6nm9HUueG
cIMRjC7Mk7w91rW6ZbwsicJS5JmD5hDReBnYL09+cnzKoGg4pawzw7TdlKmx7YlgXnLxd2bVECPP
rRfP5WM1tZ740UbwJYttBE13bjbfHrKjCoLpRGpNvT3Mx6SZKI39PPxGNdFdYUUtR5zweJz9VI0Z
3JurB7BmSWHbk4vwNm/44flreFblOGH9kd4BQFO2e1sVyRbW2zOdRbTl1Ixxg1UToPKNO7I4Sre4
lm1b3tlD3Ahua6+JbnmCYHVNgyme4FK3Sp8EVv41D7dEjryj7sLsG3xhmftdR5I6q3aVOhsWtZbU
j0Urf5Db6K0naXujySO96yNv46Fc0yNpG/tmN3T3BeiNscubsWUd0WsDcXwz2xTZH3rshiPrh6Dr
bW4hSixxoa869uWbQUXFSIFDO9mw9s7OInVqNSEcnbug3CNHPVurx1G7EdtMB4owHzKP6NbYviWm
3/HzUqk53mmJwVlQwLJ2fq/M6pDHxaOoBlS8j59wsT1gqp57HA+hJBjvkd659/9UfKIy1ztgsTRZ
nYUeTvj8qDnpsZk6uw7fAHW7Yd5oTRO0E7/1EWOS596bLO/j8L16v3FU2TGscavNu3GEXqbb0fWu
9PX4aPu0tufkLYzq4HvrhccvAuBCO93V2i1pr48xZjfFObqCu9ibsjY8RPy76yPYNpZm5sJGamfS
bh5b78Yznf8i6bcQSmYnUTdHb6nhrAgLD1OCQ444H6dhXtJ6t0SSl3Gyy9zagYRmEHLXJ93Cyiic
asfZ0DWlu9y1g3/wPGBFLG3QJ2HCON5UpUMIG+yy1y0Ju9Uw+h8oHkl9Gghk9zIhR8igimgdcBJm
xMPlxRXkrj1pIXbDYA+Ps2tJjjkj2ZOd594G9eEu8VeyzuJnX7m2nUIbCb/sKRF/QhMZCTqPKCov
mUaHL5XHQ2BdnQk2vN+ImgMqRAHCUnSpO4rgY2Mg/FXtqyQ+EfDKkYXJKn+1UefTOtU8BnJM4wPd
z9j05Y1pbK2yeMBB7HrQGnB8oqjki19T7UeJ8J3UI2vhT7BboJRahsx7qki4+BZONCfgf/awKUA8
RRYOuahrs40lQ3ZuN92OuWXBG+JZGmlQTHJKshIV495aIf+lK4mKc6H8QwAmp8i0Um8+NIgE/yg1
QNxJ1qk0uneymuakyrZhSiKw4Hv1BFLymNJQ6d2cV3qQp7Ctrpbzkli9E8v1mmiYsl7unahh+3b3
tflgEZi+DxyIQR1Q+zSngpiQb9ptBjDZgJT+0p4NbAlbE4zb/Xrv3a9qapzMUXUN9mdN2CROjtl5
hoDWEo9gJ+uz5RO4TCLjEWpupDi+30ijeWBtohuzhAfkxsMXhJE7N6FdlBPxxEQrWcN5kTyjc9xS
zZxFbUdy87iXlUg7QVucWnvC5NQkfb+kczi5X1bdezJzZmJUMq6ybspA6i6vkKVrp8DrBWt2sY+d
sMT6IFIPWn0XpUS4ym9j7+4bYdAjp0M1U9DnIqydv9KzQbXowXGAriA88loEtM7swEj1rL294bkQ
WtXvwV36lrXe1rZSGlrc7oHutpyKchEnQ3PygNUKFTQmN5eGbmfjATaVCtfcq1pWRuJoCX9sA032
Eotd0PeGyztz8j5IvcB4Lk9nWJxk5dn4K7cGa2C5z0SVJfPCB9wANHDJ2a3oCYBT6ZL3+FrBubvw
q3xYwn+RdV1Rle5RZ24bqc9xO7hvbOe9reb42tkGf+AxOr/2Nt7yZDqI1bEBxTzqFbGFp0kZf1Pi
mOrT5IUcuBWOH5UqfDdoIIPxPpYycTpWKYKRthzt4MJt1ns8KJUj03mbdy9tPOVHee+aQ/C9/2dZ
sfPGNySpDujFUm25Y8QVlLVzTKTz7jgle3DSZ6e3P0Jq0CgagquhPtyu1OmVPVSyTVUajY0rCBAc
JMjePrYfw3peyOftbFelWKYTNxNhk/zzPfi8BCNr9VG7VVCTyhyRuRhN6/BC/QOROvKk06dHOLDk
6VINbC+YF0sMAgcvS3HnKpQVr+tzuRwWRc84qi2LAGn6T2GJo5d3xHFPbPejcDnSDso8qPv6DxWD
y+aN0ta/bZjbAMLKFL71HMoyG3Q10l/bcfVlN8uwFMhPxy/pDnrIpaZrS5eKzTRQzpQIbxiXhXyq
omWfHwfbU7fRGtZvcMxjDfzYaR40h3R/MjE239tuUbzIXkfOwHRBl2Mhell+AfhamqwBKhRQ3HtM
Hn3q+EuLmBhlbQciK2UhPCxTri0zZFDTm+qEna0bTj6603FCP6RpGcLOTkc1G871gfjVjOz3FqhT
wA5vQXExNXcwzXVd2ExUkm/2akp0zXDraBRl83FsVh0XirxLev5xkW3hart5CWvLt29c7pgtYzG2
1387y8YZPXSTr+8dhcR/U2p2EC6wvJruJqEWGHPgTNPb6JkG2YWUJkwWvatQhemSl0wdc0SPPrr+
w8E03Ul3gAkUVSVB9mcwbuGRH6uu+CdL5IsbapHdzmJpmT0Frr3JjIEpsyanP5rqMu4kxEGYCxab
D8bnq53e1vFEjvghHyzL9Eu++j53MNzRxr7YDSbAehrD9jzYS9MwBsFzlLHyaCcZHflawyT1qvks
le5pv5JpCz6ioInWUzSjB2Xdohvwea5Zlr9jvQcMFCx6T3AKcSTzPg7I0ISG3tcxF4A9OFc5+P+i
SZtvhp6mfYH1sL1jXwM8NY4hP6oHCjA/VA3q+rkX2npbUHjJZJ3kVDOBWodoyFZjOSxjDWX45QMY
41WS/iJTVSe0wL12wYs6WHusYqMr2jPjzi7J5otS5x7bxbvAcymzVbDOrdxgMKcy0NP71Cbtkh5c
aU3e0e9JskcY6BSc9EiG3jBXUeFHMnqSVoReA1x0Id46JFQ843E/FmBNrTZjtHC8usqKP2wB4f02
FkY7z65SkvrGpXgr2E6egcDLQHkPV9VW5W59GHMTYch6rdnZmPNtrrCMtpKb8uSYtQwzbmm9wTan
971hCaV8VvYiVKHHwHnlzE1EXgJ5+Zg3HcAousa23NW2Dvyi9xWtT7J53muHWlqnI9iNP23Uqz7F
mxuULFDrETmiFnxRjJXrZTr01Y3fsGGfCV/qLz5761NDJAPBRD3wRd4lzU0/NKZL7cnfmUUoYqzJ
jWKGcEqaTjTF0q6JKJp+G+Ksi+buLxHR41yMJJ5w/ppjfRyWwPvjXxufdCZvl6sd7INgUNwNt31M
r52Du3PLfBtX/bOWQ/g7ZB74VTr18FskkBxg4VqTk9rGd/eCw4WqqpklYtgsCWS5bwN5FHJc5yFv
0QP4nenq0jFoj6cOGo3MSPYNXvhso4Ob2e/ffRUNLYkn1TXZtlqDd0mz42TxaLRP+RpGOuO1yeEk
2n5FN5xjjq+SkI4+HXxTXUnNnny43pXfCcAqpyxm20wWJaMMcwoRet7UHl1TEoLt+xTvNZi+Frzl
5XB3/YaPpa9yf1rMs5o54Yq4H7S5qxGFAcqztUWJTYBDksnVYhTk1m0veNtXvwEmqPlhS6m8LRuR
SPpiCm0Eh0TjJEuDvato1eLW8D6DhKkzs/jmUeqr3UtS++58qE2ikApmgo2jScU5QARCd+DjxSe0
BFecfHve/zqc6WEhDiluVmLC2rzfGY4wmJvJxNnKCvWjgUN+0n7PO9iTWwv3VtXVmx5CNHWu3f5j
cPadWmkLtzaThDyO6aKH/tmoWqlcuVbznVG7XWdMuc1nudIY5aLrJpB1bR2DPlQqOiujyl/JYHW3
mzUt+l6EfnVTAzIKKe+d7XsTbIubNTgrdkZLS3/k7BU123mpq+amNSpKTnHZRiYLmBzBIoIQeIvW
Ag4oYHR7q3w84qk7mWnLVnuu7nAhtVPWhW455i0HzS3dsCJxIJq8JZfzKFU2HRhOMjWN1VV1g+HB
DgG6JhLqOjDKbYVmp1YZ8X0mqEkVAXMn6jEqMRgzwlreqKeHNV29tUairFqXhW9Wzr+8MmZFuHUH
88AvbqqHILCq7bY+Vlp9Vwbid0wOExH3KyJ05nNJPcQD3tRMJ+7wczxiFPS43ss4bUAMfpjpsMr0
kLEqM402cZwEy3Pv9s6Op81U7mdZhdZ3HyTP7zBy5pi6p0WrPkzCoi7ya5uyITzYt5Mnhi1znSq4
86hJ18zzj/67mUT5tfMEPlKa6PbJZ4/US9H9Yf7tBK06mbAdqKW71fZFm9ACZtioTVNYidcz3/OG
3SUwv4+7TGrratBrXeSndkzIOFpDLsR8W9kiLPzFgBecjjEI01CPpPMMiQCRyAq5nvPYixkm0hpz
fwCO35iMWAFcZVae1JpvU0AvYE+gCG4DrSwnW/WMQjT6a/8cedt143ZfVJwSIyb/NXvS40kq5f4R
gcEUpyNIrDVHL1rLGxLle/fRwjzanUSI2MtxXUf3BGNvLhKOrD8cTYYhha8LbqsZ6RPTYVfHenL8
zmG1K7Q5KcfV4d6I1KGoOwFz//BGLr9TVFWLSgfTV5+xio1h4rXUfFsRVX5uMS7l/0t3iy81HU18
0kGFgrY7tQdFpuqqs9UxXDhDRB3Xx4Vt0ih1+w0RkLnHSp88UckWbA6pOKOabWr6N57RJ3xf5XYp
nUUr6hDX+Qa5sjJntGsK2VlWW5tHZNfsTzULwdw5nUS2vV7or2w6TX2xdtvkcEgIkNbc8KqyUAIT
s22pCMNtPNfL7Bay8tVyGkbtq+zQ8Qg2NT4AeYZ+F/zgmcrFGSMEcPV1mzhSL9SBxQFPUcJa+nTc
je20oFBu1nLAZ98BFS1M+dDpRbM3pAgucZJtdlirzG0q6seEZhkmcp8QujegTP9wuVvLfJ/c8PqB
6KRJufT4U8F8upXNnLyZweJ2xvKG+rj25rrA5e/N74MRDlVNj22hqMThOpfGmQ5DVReUvz2ZEErr
7Z02uR1Z1W1E+s4PoH24mJ14ok/AXZJ0RRNuy0hZj+UCn5tNAHe7rrWVMVkI3lnObdaM+ILW5Fq7
/kevxE64jfLiBwIaKdxtZ5vumV8M4szQEO5xHAVl+2DJYxbf2DJT1gWzCUe+Y/yVwf/oHD+TWitm
YpLIhbtA1c3ygytidtMpWAjOaKgc0OZLd2uyPg5XBn6ehCFcV2PE4z6q1/gkgC0/OmBjXpOprNwC
3K3Fv25DSCO9KwYKdJtt1Ierwe543BBg5Du3YQVOq0w293joeuCcbxtn/nspXHm8ER/IW04kViwL
j6yHP9BaZ3niZe0VS3nkrT/NCxt9P9vdWdRDia1bnze3mot4pbq/gNflSBxNEgepP/nhr33wFmKk
JTfdZSBx3bvY29jbbz72BZPDFvLnYo7DiYcyuTEHj8HFvNgweY8LXiDmRqlxJhD1PcKVk6qegc79
MaI8QCANzfIyyJ0/W5RvQ1NO7FNw4zJRjz66CEMKG0vJuj+P+8IHuqvYXdBLm2B4a+bKkplZoaHd
raCmvNPoWVHybNZwtU5LOKxjQYqiHO6q2DZT6rmMUC+B6e2VUbNXL9nQ+9twD0GDrdfrm7TdgTsI
wm8bUfX7o8MVJqhlGOYFbyaYNycosD5Oqin8msaYYtJI+dDu4/G3PyTnFtxyeZlit3zf0J1YPVp3
ZmFM3uMoVXqa1rxsxfRHg/WICmZj7S+DQagq3KDuknwNj55946XqHkGeHPJGWFpnyEFQS4Br0VBP
PNPaJ86b9zKMyywJp+lPt+nphida8FED3aSjHLf6Fxy6wXp0Np9md2YDgDsm/t0SlPsebcGPlpQO
ose68btY4zrlElGpJzUPrtxvh/5cT6J7d5bdD082eAakgmr/Ffl7knBWdaX+13lO+xjaE2JeSwWi
U18pY93qpIaviC8HLbSZJoJrljVIPg3s4Sljm7wG8xokj7gtEK7KUkR/lecL/8Tpn/ivQ3SM7qmi
Wttz2YiW6EW7DdNgrUP3IgLXnBmae3foXeh6YBZfwUIGJ/SNGFZ1Xa1/fZd08xlrBM8bv1mKKR6b
9bT1w7KfvBru2lNzpXZXAREhBRP/vrCDikg21seCPKYrYZATNcHvpq+QAWJ9fbwIcZR/GGOPv+Pm
eMJonvR5GwGKSPWU9ByeLut16Wz1OMws5UbFJMBYw4spD52bbVnPs9/4UxYutlzObscZlVY6qu2c
SycZUp6uIFaDndZi2Q2ITjIOaBYATuiXtdzmm7lmw5emKWl/USDIR5yuNi1YOAWXiWvSoxvTHt7M
UbTxqevq6ou0rhCpm27up0eekkN7Fh9/B8G2QgZZtv6MKj6UIDDV8sK+aZRin2srhm+6f2yCPepO
6zpM3oc64v5zG/cWsdleUKajpTp+kJwraA/MVQAKHNu6b2UyJR8HDiDvsfH69aMyk+5RGuVuXUoo
eA3GnCnZeKzgXklNYG1RLpXF3R8vLvPCCTfx2StNVJ6UHdXTg7K6LWTcVwWfVTzY/7DEijllG9+2
Xw+qItZ3vHpr3qBOsjop4zX+tEzJnVPuTVv0/T5X52CLmLxOFGH3WKraWzxWDnknAjeHz2dlMcfY
52IJ2mF85RKkARzl3jone7HnLavDRk3FRvGrcpaShuVzGSu94sVxOWwsnv/OxWGPCUlTIbLlHtOS
9f6YduXw41SCfZwDWpzrJvYqxOFtqajR+2A+VU4gtgyDUJ/0WYcFpIV17sBU6JKdEn4yIa8qLOn+
ugjb2Uknh0+vTc8xXpeq5zk3VTtamQNL50fYYaJJt9rX5Iso08TpqgUQqj6BNMd5aZuE4gYweRpb
VTSnE15/zGBb2Na3YnKSPd3HMfi0lrWfHw9rpbjzDSmRWFHsJG2JJf3rWRCXstmf9iW3jMA+s8WY
VvOjX8DHl0cz6tvOmMM9XTsDxC+bqyjcUNxTTl2/LJaD0ytN9qhGnBmNKhg74PxIlibBcuTrmsLR
QkjJeh3ieGlwF9FIH4pRxtjN1XQbDpUJLxE7f0u+BJM4bjrR+lVR88sEp3X345WhT9BXadg3wUO1
N93LWO3TDxqakobbsvtXUTrBDWfNYueJ0YpO1PRXqV531s0kjZApm9ZDU8Bp7F8Pxrh/mv1IHv3R
GzfqmKn+WigpEZyZwA6Z0Az0EbrN6l6iw6P2wt721NjH+gmbul3THfOcl0qVyLtmaJYbhdBIAguz
rmtl6kypLTv3k6ZdYjz0XPltiCRIzEk5jN7aWXROiovLjjInXvafXSX3G857cxeh0DPb9CvR5Tyd
XoSx+Rujk42VasuJ8y7uDmKYt4o3Pipt7GyhM2wBbG4LFPcS+9Ot23Tbu09KPMirEqp6UW9Hd7sz
mRtuSRztfBK5LR2w1KiaZ1ds7Xq3avqlusdGmbKVTzatywDMSw/fmd4PdwhPM1s+uAlckjVPPRX1
NeiqbmhNLDXDqV/bsksXk1CMu3s9fg+Am3/yPMQA0oquegYpWxXXo97ksfbi8jPGEniKAaOPWeME
HW4RVU7vJSkYDGMpjGPS9gFs5q3seRZwkhNS6FYYiLhpOp8DDUR8gIdi2qAVGbZjMWOI7bTi2b9P
zM75glrdzRlpx6YusHgwNraGdele28bpf/oQ24Ns8x3p3bR2t3T30SAkUy1Xj+OR15VbMUTDX1kw
+1m688zvieV0CQKZojb1PfN7LuMimKp6zLtQ+cwXvIamYTekYJ8VbUT/uCTa3m5KxCKGpEqflTqa
V6hidlssFdzEt64EoFQ2vFxqB8mvCJyIAYgQrGNdlrpcWj4I0i5vYdEM8MJN66MvWrgU7mdBq5Rz
/gnnbIido9sONgvLguxd9L7Q6uxLi+me3h8QKqeHS1xOujRdr/MuWpZ/e9uKkhcdd12BzI9dV9P8
/AnBa7k5I+KgypLO8uyss8vodxDshDHsDK7zXSiW7Yc2qU6RDKP7zt+mv7yr1qc9HuNYKJpQ++L1
UcToDAsl06lSUIRGjTtpHIbNMP/BYk3HjoHcfRgiY77N3E5DVpfWegeVbd4L+FL2H3LNt/uDvK3q
vFl2/LqxbOKnbtfp6QLymGo2kEvrQvSGisrSLmmFmSdXgrEWXKQoWaocKBQGYppoEMro3QQHss3i
rl5y8cdyLJ/nzhf1zYGhI8wif90kqVWRpzPYf4F7qq3R5gDQjta5MuTqMjXvEvt8hCEzvsnp5kdD
XJDKWqeEBoYkyLpeWtrRxrhgSpL17Jf7Xl42F3Adb/5ABzHGFCRtEzfeDU0Qq2yauz3IeFZuFovs
yH8n0zXeI7mhGEQcd6yd3J4N4ipirAb4HOz2SC3e79WPqq5j65ehgRLnAVGsy7hCh9VJQzH22w0H
ZLDmeFTR83asR1G+VQOObJ9squikIzTPbNuCcLts5P3ILATey5GNS05wTY8cJyB97d8JptbPJljc
jpdQzsHZoQmJrv+Ts7k5uB3fmKU2OpusMuZ/KsGTGqON/VqLcMOgzApUk/oWs5U9muVHU+IteyA2
V1Qnb+v3H227THW21U3onXx6M8Y0fc/9ovW08whIota5mS3O63Nbk7h776N9WSf6r2hJXcZZ0Zka
CxWzQcSzL+ywWFautnW68xYN1KEveQ7Eccvba1nq39qFoT7H9VL6VCB1a3jgWP50H+58eJlU9fqy
SNyc6ELB5KXJdLXZW4x1+1NQmkY8mc5bkjzUnq9PIWdE9OVGY/TOSmy5n3ZmmNFtk8TzH4/7Gv1D
uihyYwgcK7URbMnJkwK3ipl6mVE8TQ8OdMK7xpn9U2ut20MyVg7hAhwJjwMkg+9YJOewMB0rDZgC
49l7wODLmMyaPO9ljHwjskmRXXpbqs3/FkwqeZK+OtqcWb/cCmcN+jeWAD15J7B/rGjLlc18LC6t
i04Uskq4D65dRIwc6Wn85v3QYjHfZTOE7cXwGz+yEgp1PA4xxJyt1h3v2QfC6qJWNiSuPpFGcWyz
qcuhHoowx+W5idTfFp9a1wQ0xpE3s25u+URz4Ez0JZOkpFxQ0YhCzQhFFV8kRCbHOWLn6MibxEx/
ccXiBa7QthdGG745bexiF05dlbfE4S5jsXp7/f2YQ6616zTz9TgEfTtD1at9XFSLnS1rXf/cLWTf
NOQcxuha/urkHN0zqN5fsKIc/9iJitgzQOZGocHkSnpJ1crhfq19fC/9tvqFroPmXY8OMszGSZjb
mG6PFMqh94pPRv/dV5yTNAZN9OyF1VqmfUVE2VXTH++02OPbuRqSbwMj40fIMN3nnGi6qbnyl9tG
tcFz7a7r0zA5+sMevYSiI1m3J8WLQ+gfg+5HoyjqzRLoPV3Gyf+UhjsV2xZZb60I5J1UxqbuYg0v
9xN7f1DSZpTIWSKDqN9JX5eh+etohPdxvZrzl0B+LDHdz9F01DUdIy9XhHamYn8vrsJxUetQndq9
H8/GifrPce+8m6UMwptZ2/332ZmdO+HPFmNUn5Yo6McqTwZGfcHsPmCg1AV99PaC9fRf1a+C94MX
A+gzya3OobIgmQkniyzNpauS3+zfEfHRXOdPozrb0bg84YMLv19v6HPrMtKzdl72Zvz60ntiOcd9
fC9GBHDXP/yUKF8GzIHqfmLkTR6Z/Z6SpHvpu9hlvMlZmw2Jf2rWY74TZD30tv6FQ+FT6g0rQn/c
DVgUU766I2OF+/08zsO3ciI4M6tHnDjb93q0aK9I+9TZEo/rkOOUC7/HVwZWEUSzl/X0mg+gviM8
4uMy/QtD44an1umiBzN36mabw1kg/YKUd4Z4wDxSr4/srXN1oxng9o57PZ/MsA66qJr2IMxmdKIs
jNvgY3GN9WJYAH2fYpZCqkFMT4PVi38bfnFKK1IcfofSt39oGopf1mT533pLOk9Ms4dne+7krRLW
Nud21XonwVlx7wyrLBKE6Dum+lTJ+nDl14DNEqPNsFdpDFy00DiHmL+7yeOxBFen0boU6KzdL6fF
G5V2idPcdsyLzzEeaQZmpK2/h/0BgJ1T/9ZlXPqVSBxH0aPDnETh5ddo1tQ56oRTYn8gtbL/LpyF
Kj5W6g6pjLV1Kcz45paL/Ttg86SgDGB4uyr0usS4P63JxypqWrfQ8+R/j7lXLu221owzVoTMun0T
nNvPTuTxrawpcv/UyXXpYg8Efr/guOWZ2zE9dPsZq3tSOyeGa9F7Ioy8p0QeuKNxpT87rd/94HCO
GN2V7q1tEfqJCeKAbc2qon3et7i7s3uc2RiHrJ7xiiP3P55vVS97yF5OVzfWY9S3+6tpJndPvVm5
p3V061/WWno//+PozJYj1ZUo+kWKYB5eq6jRdnlou7vtF6KnwwwSCIH4+rvqPp84brsKpMzca++s
llGtGC5Ge6FYEwbrSJB/Izug+1yJ8wEadoPq31jmPj+/yCtGI8p4XwwE9BuGJAmtYiOeuXVo+Tk1
AvkLBDhLBKixi/TidoFgFpliYOIYIbTGJgW2AbPwvhUD/hjZd9VhGZT/BEwpHzR45IMHwLHTcb89
r+SGlXvwPFdk4dIDQiYlR11LH3lgVDi8pLKxKPpMED/yYqpeG0Rv0FJHrIybi6H4mm3Oum9Q922v
NzH8LeepyCbQuGQX6TClaQgrtlK4dWkVxGAQPqWUkTcpNLakCP/XH3QVCEQ/SLaPoU/x9Kc4vDCO
RXcn1rUQwvtNedWxYQtaVF82GeR3YWXzSnWmKHGDV187lXelG2NStKVCzP+GTi3Ojhmb890v1RSB
jeNo/8wNMPy5YZ9p98fMQTyfNP7D5qtpbefQ8CX5eKBv2cJ9MovmHRIybIFTmt7tDnAmS52pqZUb
zVQfuSQRbXLElrNufRMO/HFL412xezT2Qq+hAfnuWznx/DBsIEFJYcuSOG2l6JK3UdlWf4iohLfb
o+BX27GKVR6/6CRPvKeiA44+hGGRXPDEbH+Jx666fWm7uTyX9ALDS99RNBzhgtbVOZaj2yXbbRCR
iuVxos+oi9MUM6urdoky0mDGS6WtvikFl2u49/SWfPZID9EhrKpBv89+d8c9Wl9ai2shhFueTv4I
1VHhotvYJDpYtIcDoGwCxqC3XOEaFqAUzmM7QDGyeQ5Jhu52cGpvkjDeiEtqv4LarUXmL1Hp3nqU
puTsdROLjg/M0F31h0POY5i6bMo1+uLlrOz40U2bESdQtErPu4RN97Td2stn1mY5yZTYiVVk9MzO
MU6qpXifRczFnMzETt7AYsaZmcbkOw3LQbEQfERuO/cXg9MuRhSh7r4GIAMpLe26LPug8HLyz1vA
zEMF9dc8lkGs84y/u5ocVDQvWX/yjZRg+NGy/pox3DrvduSk/Jpip1vpD2zN6G9XTEXnfBKQ7ZE8
s1G5Nq/RrN3xJlF0vQtW6sE7kaAxQsoHI+IMT0IjMUatbVfdIommBxQ5Of4hQLqJT+2Q9/q/KOqb
CaUGAvkbroa8/zH4s4sOvXgeExJ/VdSrppJudVs7XLAMztkx4+0rjEj5aVujFZWNJo2rw3eEpvDt
oE+zIiHu6MGB3Mg3/B6JXx2F51f+z1JXsXhC8bR8veMkJnvLkbiSd5wtGAycvmTbdrMNaf3Sgg7H
cJC9n59xU8b5jnR5u106i0HveUqrKUftj336i03wj5Y7Pq2kOItkZpPzvmJWFvRHprlD9UpaT1g/
s82DA3lLHJCKPpIhMyA2mI3jsygNo5BdIVRTpHuNbhGGJ/7AND67TtxAKuNMntsLVvYZ9TgekdJ3
0TIUBcFOdNDhT6dNZvdXUEc5JpFF41k54CyWOZInZqh7dFA+pvNpKCiCDpLf0HOzVk+BPvmWHZv+
hbM9ocqeq5FZUe9J3/+SjuARiadGeGJ/J+YpfgXeLWXIzsqpX/HZhOtjbpjc7jjpxJDlfJ3xDP13
H4bsfdFLeAxG8rn7vXYGX72EEEP1c+4m6OKKIcX4H8xnV1yDhB+DW6kE3d75zFCKq9TRYk4wjEv+
i0TuZfxvVEM4XXqPge0ByrfMeWYLq05zPC/dI0kLIj3FCYOLcxEPGytE+jzPMzcGCN2nS+AHX7hO
g/pAjP6yvNTwTOI4MRHE09pjw97ZOGFEhhsZBbvsacqZBhZqO4jCkxEPqUfqTuY05eJlbt3y7B8T
Jt7FD2pGrXr0b7H6zjVMVTUvR64XDwFhrOJKPFjRwbjqyhEjwnZDyjrXR9TDt1P0rEtLb9fP40MQ
mFQiuk66DjIVB8JqpiXaut/EivyAykRT/i3a8IkA37q+eRKN7eNT2KIJfSxrx8Y2jA3897s8DFew
jvi+HhYwIXPHkm29Z0mgUp+4jevlUgyuH3LK4WodSKYLa8wNqdT1wfKhzPach+TYfhsUW+Z/ef4Q
1A9DLh04Yb9wUAAOCVNh9azjuq6/pFsXvKr0+t7WZkOMVTY/UgB1nj7OtTtIeemxGbF5veUjsfJ7
pJnXfzp4VzzLkJbX/mVIwqmNPrzcx9+8K1nOEGVuNScVHVWh2uTay6L/z3CSpHvRmjo9hoU2GJhh
853tlK9+szwSUY4VdqOjMi8xXlKcreTSvMaLcWmI/KZb90tLrA9vxuR70++B5HUXt2KIyBAdq4Ed
Is9zOoxNt2ciKurHOGxE8BlvA7tAWXI098dehix02EmO4tLBro4F76KiIM0fuzhymUm0rNQLrgLv
dXvwOS85aOEa0weLADBcQBdmBGzl9cOT8mTTXGPuWcScBbFj2IERLCkP07a4x6hnMntu/ZVNi/hj
/LH44YumGM7MKFPhnY1rpe9+jIbz9k8Z+0P5o29I8vLhUXHQ6h264zZBM7G7qt+ZqYmgg2oNI7Sy
oaE8hIb5gkcbuUz6OrGe3E6HhW1O8rHXLoYbMpKaeNpPZKRWr32CUN3v2mQdgI6RBNudFWOV/hoJ
DZwKhvOirErCA8nMPgZjHSzegcD+yDfPSTj32wWHtex/449A8OCv8MWrlEw9H90EmLrMpCjo17pl
nfM3jNuahQMLU4t8h1cYwHnw2I39wPPlN0hGWxEWmEVzsZ5GKti/4RYpfQ10ThiFMNGMYhKrVH7b
nDIdf5YCrCDgXGtSeUUQ0oKRJALZMOL+CHL6nIbPqczKZEHupOBR0X4tkqY50axLbBBt2LV/WoLE
ypeI0IvuP6hJVf7nL/ednrtJE08O4Q7MZqnTKkdh3FIhHk48hH4mvKILGcdWpviOx6GtLzOY6vAc
wSOUr62L7+q41UHcXxZbawqhjQSo9uJXQ0jLHOMqxOKZbKGDhAxq98v0mjuJqD1N4WOWSXbm2Eot
arzjOrXmVIaOWwxZbdAKztg4EeXz+9a2B2duov6gutH9Z/u2bV7B9MPJwKjy7l07eK5r7TEopVTH
DvxzmNMk/wOlPi9i184Q1ZmCCouTLMplLH87a5Nv9myLIp6/hz15Fv2u9Ah22hWklpDxgqbDID8x
RRMS5Rsm9Furt0ZxprrCmKNEelWf3ciwHXek464/QC5Mj9mC+8d990FsuJlEUA1j1gfgZzfp2QTV
y7pOcXIIB4OGCeQimCW5TX7k8udgNQzPUasSJZAYjUb9PLZefQfHkEh9BHVn9S6ut471Kadems9D
TLlfUwHWjfjcGHVAtlaVk/4I5oEAhz3jyVyvuzkO6vYvJX4BuEv8LF1LiB6bP1pfx4qUDoatb0hA
s7+vYbcpuNBQ+5cCAMt+L2DAyKwQXNfZkIgo+MP9opzTgseMqNW8YqBtSgIBqp2vwlwdq7Ty1A3b
pagOibYy+JvHTmymfeB0wXKsSe+qKUngl1d+wSIafzG8YmlwQPJVvXdFwERoh/MOL64NWw/Ou6gE
eQJzgqIhHKMJlpt6I1lCnfdTeK+ZC/khYrMC3YdzVXdHPeq4/E/nHGcQo8XaLu/YrxN74own15wG
aC0IHKc+dO8eMoyNwIL0JZ4r/f633fp8cTLZGmqJeTS8IFFvbPxO7v1SPwLb4OquzZ0PGOO56s7V
MDswKOzaIK1BT41v3wOdmuAuVUTyAVsxLZWIa1uv1JD4uL7IFhnHkwrxoZ11uraD5kmWYv1GxAQK
3lHaicGMDQ0uo1NP1VNmbFX1XHsUC4TxqUkKGl6+6iU8deEcQVMCMnk+vrJpzQHkB1tgtFtyrw0f
+dw3e5vX0pfHQBuT/saTyomVOYnW7EYpKs++S7bffkKDBZ8ycFduMQlcVD3Wc8gw8ABmSjJD6M1u
+eB6vcAAxnNej/AjmhlUxuKidnvU5ehNP6g+J/XDW7BjszOYq2p5bCkfijOFWDxmdsY83l543vsp
ySxVFa5aE3OBCvooo5N3p8FrkZyUaOYCejSvNxZTtT2Z4YlM1+momsnqb57f6WUBLl3KPkB8kNCb
7OyBNZrOEy6xWhNbtM3DsxvzZveM+aeNR1iOdbl+g8EX5ctG+2y/GggV8SskaW793RQsbLwMHKzV
BmnquOkvPtbBnuwYwUNhnlzrInM6qVdwO5XQUjsmsNsf8suwOlGsmcDjTY1TGHHEsLIS/i7UmgEA
z6EyQu3IwAhEivoIpc3tzYUbqceNCONpPDBujIcevmEykZ8F5EZ09Tkwvqw/2K0wQJZDO4Tr33Qr
RvuHkYCj/yDcRd7bjIM1/q+cm8X756xqMs0OUTRovacWknqZDrnTm/6knGri/Z6W1MQJl1Sx6DBz
14FEiX2sRom7pXV01Z5a5v3EMnh42s+o7VVwWk3RJ69DQS7KAxGnSr81vUzC26hE3r+NSKz1TzWA
dh3LZUvlzUGNi3a+CGp28NDfV79Chv/5JQSf5h7hFnUzwxLtau+UAasZXSSg4GNj/h+9OZaalfQT
v7//BDTux9XYxB/vCKVlYdfIFYLgOfgm6B7ywtnaH2HYhukbnjb8+7TJjddnruREPqd5HblnxYQr
OMQDJ9CD5rlQJ8KffEgf6RAinJTsp8jsiuf8aivlLPeQgY0eJCSWYeVQsirwX+BytuAcuUQ+VXwo
/jzr05ikcDPI3suGkye0cXU1PGBRlGEiiLsLspTyNnKoAyY7c7FV4tAh3oSaOxeaTGVs7yjBv4Yw
EeNv8mK6dt4vmCdJ57dKrMGDXNx+FdmGjvX/Tm3FjgzvW+PDxA28hbXdQWv64t/iU45IdktG+XoC
o1yqW6iw3rDmevPLY9FORXjWAaOrkhgKeovrtG6YvPCpD/MdT40wYj/xrTmWptjtJEjAUijvghO7
D479JjpN8dFthAAMONiSJ2qw3n0xuObseMCOT7iEx8k6P+laRf2xVOscSkiS1Il+UaqX5IrhAqYl
m7qop8+EkUGvhroSnzQQ4coTDby07oMAtH3KQC8L0rsrjBymfkzXsurpzftG+5+CWVXwqhoOrEu5
InE89LDAmAS5swxJJY3rZlMfJSWzxLro6+uMUlqTWbRxmBHMophxExejyuPG/5i+mjKy42ki8mp6
HwFI7ufb4MfR987Svf8jOCGRH3PUt5i5cm+Nsd/1SKjfMdQ4JJlEsLTfzZD641HRPg+fIAM2h8Mj
raT6s0jHyFfAR0Ehh0WR1xj6wjOvwpJkjI7mllsGbtl2r0k33xEWV7mU/2My45g0UbuIeJcOKlfR
Yzm0wPVjAdZx3HRt5pMl5qU6BIRehGQ0jPAXj00R4wJOg3Xtvg1BINNn2Wyoj4ue+VuXhOrNzVjq
Ni8/l5KPV1L7hJy9p65mzHRtmY03h5DPPk33zVqkwamIk/FzuocB4PFMLSiJ8d3lVzJr0hyvzPoQ
nOjlSHWhnmaJ4GMscQJ+5UlQMZunx5PU/B66Q/19I51goWIDnm0o7COITri1HCMhrIQUny3Zpvod
aUr3H2jG6KO7YZ7K5QkSYdnu/zAj1GFJcZ54vWaiXblpb8dntxyLJj7YdHAZQufaZ1UIOCueFtM7
Pp525Wl7494cEKWExt8Bbjk0kykR28uAnqBuwqmDH/bBCGrmWtUtTwMl9hhC9fhrtdMmz3DbQ7Uv
qogAhIRyB9KoKhYCQdk9M4dhsmMo0CK0qDRZx6eg9Nv0Y5VDCtUbyMQJdhxfpaL/8Mjq2TEaW0O8
MIniV05wmWYVHrjkY+tx2mO1rHKOtUPl1mxSGsNBYycfVCwwmIWF22/Z4ORtEtwK16PyuDSBYndz
pAbPyhcYnLkM32isfHZXs5U1Dt7r1PGXyzq2BFAzsWUIXXQ2jZkz1ZV/JCTP8V7brq/0a2iZgH9o
shPcn06CCHrMCSppH/ASk+dqHDMk+S4qwzwiWiGWyW2ZddNdm2oasIgWVcBWl1Npg4VliqNP8n4N
omtLSNvhvrEUbdyrO1r7sG9r/TWks+TDKF33uiSpqJ5xxElawXGglMl6TCH9SRiJQLwDTsTklxG6
BAiAcleSU9BBYZSYPJoxpm3FVpCP2wEFmBlqAsNPHyaqKBgPZDqZ9JnJbledOW1QpJj3CS/5HCRV
7087Ko+pIZ8e3D9GRCZiuIDd4GMWlnJ5h40dtIs4RobLSEKxw69M61VfDObTIKu5p1S9r4qeeWbM
Eibvrc0hlfQ+7uti+9REYRAMx46oAV4B6Dvn0fKDfjaHVMGYAgaWtesdCAuCmusck0wvG6oU83+g
lRQETczkXsa2ADYnmaKtzl6ldVc+3WNvxkM7bhaSaaIN658bhgJOdZnvdVlFIYEpsM9mowcYJdjN
aE6KK0Mqer+bXFLsChD3oZ7/oxPGLblH9bmTV31Ut+u3cXGJBDuykd3tH+j6rfNvm1SqfFb5jaUn
jl6wNjMLg+aBT3Tb0CAy/Lq5fW1l6XRvBLwk0XKJNz+Q7RXXia5vGHTq40Dz3fxjim4SBkQNEJ7G
hkqYiOfO7+4SzbSvUi9/Vgxi3JfFtrwxl0jikzMM1d+ygEfdbWs4+zFTV2cS3W7j+PKPYk63HwEv
xd/cENnEBiHixXa0lP5DE6zj8h/lvftSBH2FoDmXqZuFM3YlDFDKe14nZlTHVuRlcxGJ1x+71pY+
Ts11ejXuHesAXDbxl8tIdSBpZCFSBnIIsHLBsFx/G0kc7G8lt3Dz2+DrdFy68rQ0DJ28yV8+OGfj
xN850RDZ76OxVBg7WiW3PQ6M5u5Yqjdvt0niT8SxuI1m747uROMTmHtHEAwh25vxA0HTlgp4yVvx
mMNdg80fJ654ojHiYopfuXic321bQoBj+vGvSxiXwwnamcbcEA3m8YwOdLT7ufFwwJd4wHKGPRXS
ut/ZzcvQ7Pp/xuvJwI/BpN4Bd3xAB2JQvZ9Tl7Bmox3gzs7hLFVzrZPed0k/Tzvv0E9TPT9WkIzq
NWQlmv8DAFcHP4oumL3nPGGY8SDYcTo+VEAHpMS0UeeNPxhhBuGFfKz2Kie1Mm6P+jSFvSHm9ZTm
JUG6/LGiudRtnmug1GKI/N+Qev3o7MeaYLgLTE5cH0t/w7sVuU4qblPVGobdnaXj2SH5Jtv3sgm7
5QmQiFCI5f9p8eRsly8BqCiJE61Ot2vaiUh/Cm7LRFMuMtRkqtKX/Bvsv3FnkDfytgwIClIdkoJR
BU8g78pr4zBr3agddFX1DGHTLl4PfHFr2mGRgJpA3hvaLm32YbA14F/EsTEhBdPNe/PDZ2AaQJ8l
jO/dZhLBA2VU5DwUsHjzg8AOFcCJNkMz/wjCUImrk0LpM34PVw8KLp3MePaY4Ye/RKqIg2OBQrhc
dNPgOpXp0DwDna49FZcfNwc3HCkYqGsWTpVk2SIyXgiRaWDeo5RzqnL5yXQ1AMp1twbykLT9Gh3b
OiVrxyMEERNhjcFVZnAi+hdN87pkCV04htJ6sd9WUddMUL3FJ2ypAJW8eWrZhrtJI3phFbkxh7Yr
iuUwIUHWL0u+pH7mcKOXN9vauxlhqb8q/Dq3AjQRR54L/nyI2tC+qRrG+tEXBHI9rByRaFrN6F1b
vEyUyBQdjMq3GMvUK0M63JwkNjn+SXk4pwHPmZi/jH6TX1qOPKxJM5T8M3dPNe0SDrLkfMdfgh1x
E9LlSUgwjgVzFGFwiqtFPwPPNv6fhXyJAudowLofAdlqR0xdRk1Ax0SllYqg4qAFLhn3KT12yExM
UvWyoGSqR7sc2N7LgoLCod3nZFwCQmn39ehoQ5KFECn19eD+x3naAicpTHRdfy0qYNbghJGsnDOX
adh2mFZbBIw1ve53slpPTvs1UcMnmZ4Yiat47pL7rkMtUh5SJhi4xTC6SsBGWZorSxhbvvTcIzrl
tIV9HJHkPpRiOG+r09pXQjxwU9FbT/bDliDGJNP0dWCfh6Hx/1O+P/zDE+qEpzRMipufU2Ie6mqm
qnJ6ehRaZVpC8PCJDcu4wir9MwRjNceCYusSFxUJ0joXLQEUW+Xzu5GqcJ9Zd5FujjkMyxtYfI15
CxfxIxGCA+5xmG33yN/hv2H16n+5rtdU55ovpzu24xgyUyCh0e5iihRx5Yevx1rEW/VNhuv/LV2U
Y9fcYSFsRuQBRBBNKy8uc6UIsWIp//htZN5jTrg/wgsS+1gpHY83PTjqg79oCj6Lrpnm32HJCIih
tm76s1uZcbiU7YgwqgZZ5AdEZPJRinTCl+BazPCoIkNzkKRNgKCXVTe/eiDt9iwYTRNl4rZN8cij
1f9mHXIbHbexyt9mRoF+JgOq60MHGGV4CrBeMi4IyyQjDhW0umDDCDTLODlO/8s2Oiz2PNxURRWt
oTp4rGNofjd9S6gUg618ajFI96FXe5kjkAl3SQpXieNMtSY6E01cEMCR1JSFuAkkL5I9sGlskHuU
GNVlq2FG/iWqQK4XTxEZ8uI4RW7vKVEsWAXllm1MaINyKTA3BdC6q50JBW6X4rurD3NTCQg0YuHC
W+FM+h/zOhH+nUk2/TlOblV/QwaGBIlRm2/ogwTHJtviXdDKuOUL5VhxZsqZ/GX01F5TQWIXroyg
lIcgjuNXGHFdH6NpIZwF/6dL9jLxwB0BAiyT3rcjMXYEtWCmhqPFr/Hs43JlDJirivCBZhO4+EIt
vb1B6lcfeEfHU87Q21JiNcRrEFIonVtObk59GdIQwDj3iy28qpTXHxneTZ4Lx/TDXq/oK1cmhqal
opLE9JnBBXOUXDQZNk8tCSOwy82DzjT7gQgwF2wqib8ttGPyOPLA/CcIU70nEQyWHhU21TmmTd7l
p3JKnEsnWxU8MrLEXzk199gXWqvyvWHkQ+Yf3YK3J4Q1OVkERsb7YeviABesMHxSfayeHRYkt3vW
gfV/Fx4cNFnDEvGIKR6LI9DXBUtLOoTbnVv1bsREBBgka/q4YY+xSaf4TCWAMGqWxgE5Qz5it9Wy
jW+cBsC8W1VOa0aW0QZrifDspyer1Xbr41C+6HwJ2lN0F8QjRJv4FK1yIrE1xRtQPQys7Ar8Y88X
1ZyRQQqaZHot96DEFMbjNZGMXdzvrhShVgfMhSUoAE6T7muZI7d+bCbsuyeqtk6zgDXK/1oUtod8
dhN50ktN2p2P8eBnCReOUErP/D0i14PWj/KJHRkR94Q4r4QK61+mxUpzotLc+qyoQ45CxvJYwosm
8njFqJ2Dh4IcQ+ewMeiyv4hCQdP/bdXQY6V28q5sCRyUucNaVGy5SQEjoZIHh/8z7t5R3iQ3Taw4
MuBDOMGrV3e2HXKmW1ZuAUs0lPlqLRxzUXTf2yndzsPkzsXP1tlyYhU9ApLMsRptP+K0gNTN5iUi
kGLyXNffeb5JbyTszqhJCkrkCIaLZiSEIFYocXnfoLBHtinhOG0wS3N9beD1q55/VsTXrqQEDWuT
+QSGpQd0f1J7x8UjPocn5OpgxxzPht2Vt8RW8ZrFnTUslCnNXLlvrCIxzd9VKYWCkCeSEB/CZlz/
BxAVKxAOHq3RcPHGmKgp3Q/pp0J5SQ+M5JiCV6305rPsNDbxJC/mK0a0MPmTWGIffnLG2/KR0Ikx
W1O4cdSUeb1UfJQMRrqEvGjwjOqv10QsnuYWDS36g1qe6eHX/r0lc+6/acb/hy9ZtsQPeOHGMTn1
U9NlqlpginEI2eIxAAVlnFMvRH54HZDOxSNUntyTqrPtaWnSNTzaYWztt8pjYShCaprIqyLXtIQS
8nJ1SsYuxGkrGevu6g2kllkw+a8NI0kUjbNcyhUeKyFcogClr4/wOnSb8bK2rxGSuMwq7TXyuJbe
TCBK23B3Fkm6zE+rrOVV8qzjNYs3cerkfZne3CvnNVe1SA61H86Pm9pcOPCNN/uhhSzFMT2o+VL7
WPGzwpsbDAC2AgvNcxcJdMfuLwloqOPpccWETge1ifGxLxQeut5QsL2Pgpvx5BkamV1swzr86jSO
q13DwP8vV2zxkkw48E9Yx+pXsYiAHIS7WMTceVxHiCY0eLEjxwNtanHX8CuO7o4VnhU6d1yGpK0o
nKaZdVX5MhJQwP9vTPFjYpnckuGrcNsv5uyzvwMM3G6kGuliz/QohjdlckcuVxuCkKexFwD1aixG
RxdDttwn1oivaBJ6xcjo0sLNNZFu2O7179UaDFv3uAaApIgdbmyQMzey7OmVXbYEfqxDrAkBcX1Q
K1KMl6+IyWr13NZOMWNZFoQbcmR2o34ZxtHD9I7vqD6VTkQdOwuDHYHFXj06wsaqkXGdsBGsKUHS
2O266jQOvpyfFJXufFbNUvw2NYcwk1VnfS+sWfzDbDfinCrUO5UxEKKmIU3bUfuWjTBngsMN0/qy
nt/TogqjY+cvy3xc6kX9KVMK7XtTrN/6WoQEVM/AeSTuRD7JOmC0C17iLfjRAvm3h6axfrNby5qH
OGi5+Hd08svPtJBxn7V979cZoQ8GrUt6yanfhgpDoKweu8K2H5rICSDJvm++AA2L9kGShfvd9cjR
eSC+yH9F52+/E7GzoeZ5xXRNEjPjMAfEAX7b7IKZMl83v72BpyX/UFSL+BIQ+7ZcgewGdUujsL/M
k4QpJTAi/cB4Tai6abFVA17V0t6CrsBiXzVIcKUxtX9AVJgPcIUWf5iaW0Y6LIGS99iuHLiXIKP0
X2RMZ5djQD9vjrUMUR5yjzzuo2RhQb4nhCK9NjkgS4ZPsVnOjfGjCwGJ+kSEocZ8sJQp5PZCcXLD
W9k5h2qwAle3ZJcFZjigdA/c9lT5JZtzNKgdnd9mG86eJnaiI8Fk24eb1554KgfEqnsE+ognkaQA
XuCcuOxFV5/orw6PrJUmjW9tVOfiDWkK9ShZw1FfnUj502VVRTseK0BwsatFmn6tKieKoqXiI3x3
9bBjRdNaOGfckXS/aY8g8q6aJER0F2sc/sRsXifcHhPAhNOQ2pxNc+zmAwi5rRkQ+TZGN9zivu8y
mZOsTeh4oedP10tpN3b5VOoPw04wZr+uHrNZi7h6a++w8E73qVDPzcgOqZNuWVZ4wRIq7EnXTkxM
mFGAO5tq6GenidnFfoOzo3Fk39X4OJuk7/9MJB48L5qu+zEfiYwFQYXTZxATEBO+01Md9Y9M+AkW
I+fOKKgJh8N/sTggs2Hb6tcmiNs/OX/jt6mm2cHjzwfJ0NKYd+JB9cjAsd3Qf2NL6D6Z58gDMoQH
92UfMwovZNNnVbwl8hxZmC2OtSZ1r2Ocxtd1sv73MKm6G+uLCdZxQdq+l45HIlcQeySVMsRcv1nK
J/JfMJhPT0CTaObFCsCJKX12h8wtRR//2ha2ZVzZPpiUp2qiJ6fLZDacSfLrMBELUhGJReG4qTXW
jL0XkO26i4nD+UC75QuubZ9zLpRm1UeqyzbJmtD4BBsPov45hdHyQYw5M0RJ5Nt3WIm8eWS1nZg+
oyJmWZ5jyvHIzKJ1bgQwh0+9j9yAUlnVf6xT9I/l2I71v8nznZEdLYylKfQT0k5Z8oBoRT1MeKUx
VqNwLcGmfi5Y47CydHxvZ9D9+kOzNKH50HpTTwnqb/crCYNQvcBDLf9pUvvqfetu7hfVlOyvZFSP
HSzE0vyWoWheuslpAPQij2Q52zgp4Lqr7fLkhQ5eIjoaJic6dcbxNS1DxMaYb/vRmrr6M/u5I347
WGUxLMajjY88Fjm9DO1Xm7lejC8IiTA4rxOjgAtpNyZ4RYeLnbduoxLh8O2GcH1ondJLXmN8834G
0b82V3fo9F/jpo48zUvaDg8sjGyRcqoQebJf4M52KlGrYXhnJydbvIjp0k6HYlPfWhl06Qv8rbfy
T/bOv6Gp0uDqhYnn/MTPOr8Nus2X61R1JsYS4boTea+wuS/0Jm3+LvEn5HsDt74eRuJh31ZwwAHJ
YZ4uac3M/dtAQC+7Nvw5PDX9RB449T2JS9gTasiITzC1KHxKSN6tdiaB92SrGEsXzk0KeYnzrk6b
4+QkQGEp8sw+ICf6QOg4KznnKhD+y7iwZfAxt54GvVLNvO5RwRgrdku6vpa2YKkXpbs2e+tX4Wez
ju5Q7IfC7Zbd/zg6kyU5lSyIfhFmEEAEbHMeap71NlhJJTFPAUEAX98ne9cmaz1VZTLE9et+vO6S
Gn92CPcOj0qfkfThUAASUSf+36BFMrh3cV59Qtwr3GPCYkJBERLjS2h5Se1k1oqVcpGuGH9C4Gis
+mKUGdi0fNj7mu8Zc82Qe0gr69CGu7xgzXyX9Qh7IqxN8KXG3vi/I06f54GCBGRAWmrKP36w+MOW
g05LzIA7AjtEMsYXpAaPsX6tu7t8pHJyRywugbPaMlVtM5d91gZqnv7VBF7Gvr7VYUiSWPW/47IB
EqHXQOdspEbM/+B81x8n8ZkgwEIHP2tNWuM+tWZhyRWVCTuAlpGmH4xgVGMUbjc0enBcg8SLa2DS
lcPU2kzQ6cBwKq6lKqiGR7pWEGxY3KZqG5Z2gWQ60POoMZ9rSEklPSOMWe0NOogZ6oQdIkEUMzgm
vBz+HqunTg5bumubHgXHE++c2CUkfr+BLFaWkFn8LDQbwWvpn7dgKoeOq9s/FAaklFYwUvAoTtDp
Nu6UjE+kPg1vb16QGeDIyL5ZbCZ/QL5Da4jzyS6MDi58MHLPOJ3DJZxPHofjeYMOQ9qzh9v0PGBf
xStYwVDZ9DiG/B1MSPMrK1eYoiXKFVUrQS2L+3xVoDMUSQVsveHUfq0DC/ebvUgBl7L1S7Uu5sgV
A5AH5oHz3OOZSTiwFf3Fj2OXWGXoCGjBpQn++bGLrOH4fnXIl9L5jb0el1eo4+LRzB0PuQSUV4f6
W+kPnBYAYlVBFxlaqBi2ZXfTjD3CDre4CPzQXezP4qMTmfs61FPb7FlI478uTS34JqZp/kEoqd9D
goAhSC5WNRtR+4YGHpQTshOQ92owcDIkplqvv9qyr36vUmTQRFnSUJZXB6TaknFMUO5KKVHQ0VY3
nh/VL5lVuJAqi+GWX22SfxaYqie+NLlsMygePTm4PHcObiY7+sGXm9m2LrPuqa87kRLwzBEcsLqN
2dZfYkC8NMau1dZjPHszjeyfeHVWAApDnujkGRuK7SWu64/atXjm56xdP00tMQFyZ9bZVk0yesy9
iYMCk7YhGCmcpdoYT2AShbTZwttJCNkdEpIv0ZZO59pjQihQwPH+dx/TINZvGAKFIrCJezplYQhc
Ppyyf7f5GGT96s6vSpUhODfMVhzj+Lw5s6Von0tDzUfQGoec20JO2aVR47EXaoa1C6832tzslkdq
Z5qYjK0m3F6ghuTbgvv5DN8u6i9LxTp4k8G1IC+bRfhbLbmXX1aUFhM8CNjnqRTslaomif5UhGlh
mEiCvwfVyejDW2qE84oz7AsaJ/8TJ+utwCYfuDGd0XRqv7YK1scAdW/diyipnvPUy747cyMPkrhz
Dg2vnWyru4GrCxpO8iC9mjwxpweWhXwQvI2XJOYwrdJ4brdzfhtF6qbhlFQJ2ab7dvIHRL8i7zFT
0B32jruUbTtBmFsUe4n1efKwhuxGjAZ/ndVJ/9IEpAWb/EicE1mvnxPPQbONh0p9zbOjM5ZOef5O
ONh+VXUoImJggXmMgCW529a3sPcml7fWJmeUfY0HL0HAlQZ2ECtshn6/wLKOEIENkVxVGV4KNbSf
8YKqdUn48P5gI4QjAkyOEX8tM3VR2FjzQ9VCR8AEMJp9YxL1KMPFMfshrLM7Uc88kv05KTJYHWH3
OA1N9GfJuV0OBDJiZ0OHkqj3wCNZME6sKdCh2f5SRyCZQ9duZulkwtn6uzDUQFZZRnk/XqY8HH3B
HA6n3AzJc1n7YDEmDP7ZboZd3G7bdrRQqXTuBtXG+kJwsbg2uJA4c75j5KeYM/hcPvBZsrceqIQ8
s/riNyAFlJpDQ5sTM9Ywd9e2QO/eRbG/8CdI/a9+wjKt37Di8TgzAuon7E6QmnwKAlDt3fmZkwBS
6GBufRa4o9QhGoD1EwVCM9FPlcYau6FRibu3WXugE2yZ0+iahnn02xUa07ff6v6fnXAeUBHS2pHi
zxGw55/Vg4wSbGqv09HDjQ6AG43LqsX0hkTt4+TH0dGIo4Xtbb4qMgCaMDINCzNkIpxL9Msk+Qlv
dYeWgIlhGmmCdTnqfqlwQaM/LEyR4QlcKitNNmrwh9lk88rps2g+sW8mdNVOejkVFCNwNlRlRnlX
TCY7zPz+O9dSR/so8yogy73Mfnc8mL6JTFDZ1Y5tnDFhZ8h2czOSWNXokz9x3Mk12dZZr8b2smrf
j84IwR152xhbLR+/DrUJ7iZeRPVf6nkWptpxEM2tEkrfRhkwbjUjRReb+D/lYRjbIcqmISEzVjJH
0TXZnV9jO97eDnMQ+6uZONpCCIBEZ6WHYrvmaA6myjwy/35iv9lJB1gPvK6Z7xYA5zHoeEG3PB9u
W1tsQzBbp/4lJGXRS5I9iq6PnKM7QeYUjeZsVq3fS7fg71FHsXSP+YwgslGVE33HCVQrTmVkDDYN
nuvyyablQCNLmZS/FZJrfDJqjN4dHdkFv6EkTuPXrfnXLwEZsRp6JF+MA5qXlmim+j2cvkgf46Fv
37At6nBjOPaCrWhUTVdOqmf1PtJw+GZhd2Mm8ONhOXmzD9c6pVRnOcYEq7t92DZuvRvV6D+w8zEj
jwJ012hDXqvsr9bT+fg7Zc3q/nXwqwveEkMFb4fg99H6s3xKLYrrZ5db1s6F73b23JZRTSAcdFpb
bRGz8urbsO8ch12TkTfmTLGkxHE3Hqk/547hhpsLl7T6mcwIApBfxanu8mb1Y8AsQ8g6OSn68DpE
WDApVcqTYjMGYUe1FFSnQTxGye0Y2FEAsALkzCROOL8sCywg1i5b1m4ZcC6sIfW879wq0VC7Renb
Rx4tWf03ZNGtTwHCLcUfBlV/A0UobV7Jt7fLi1fI5WXBwopUNU8RN3groRdyreYWKvxaiNcV9T3j
NR5P2Tts53j+zIZiau9cbxTiPqMKnMddUQTAFMgLJFeDl496o5o43F5J4kmkj8v/L6AK/YiSUEA8
6opS7zqqvDmqhmxYNmjtyfAYGb0sp75q9ZXXO68a8nZ2+kESo94oxH+E6WBJMJiZRuj3dCkadW/L
MA53ruEn/qxM0QZfpEo99axgu/JpY0lGdoWUhXmIZizzyEO85WjdwabbsytK3IM1Jj1yGs/VtrKC
RTuXn2k3NU7e4RtPOEIonCM8j8liEe+A9gCRTKt56t9JSwHCSCOdmAdWAm24bw0a+y+zco9UfGdw
fA94Gqr8Gd4YG5JAmuoD02QvN2O/2MdssBCOmnVasYjCc1Unvwq7+cpStxcf7dCt084JNTWQG/be
ZLpt4nrFP5YFs3/WZC7Gp4ECvO6j9SWXCVoKskeII5uL/sey18VPpGrsGKs3KGiiBq89NZkWuw5D
SUO9AjD6gOgM66PuykTK2FXj9AmeaafQ0bsPrIvkK1aM5FckZOa+wDacwH8x5V6A0mj1YHCgDHcV
69oj2kfT4MLHvHAmWgLEZ/VQJX8D4wzZ5mB8Fs45nxxZvHFgxCgPmL/S7rStC4Isb5HSTfBGCMwH
J4gOR4QPI6SzHQBYEBgkkuzCOoch8JbjhZBHjvvuCWtEFb2x/KOTy8NXme86uYgnW+fZcgqBH9xZ
m3pvSVwSQHRIC+xL0+SXsHHR3thZpOBV8prDUjxy6W9nf6ru5v6WKJGG3dlz7bBLv4zkb0j1Ehch
azAt0HmwFY7OecUTmZFidGETPvpDSnOkvw52eWCNhFWThu/c/6/02Nr+4p4qwj1GTywfTCohr3BT
4eH8j+Z4jJcKSYEut0rpqaa0fkGx4JCrSEVsVMC7+SIQufr7pmV7TzIsGe/72IlxBLpA+BSJtJh4
qmZ9TwIBrHQWsw8eMUvd+37cv2Fyar6ZYVXyHfNrfhs1oGiWQpRsUvK1+UfOTUfoZZVghzTPc5ad
5zbNnnFhr+luBH8wbA2YV+glrA/uUXs1izm+pbza9qK4PY5C0lzb3qnFLiyCvn5Jlm7wDsFaM6eO
M95V8Cl2Xej/ctVjGNVhdCjjBqEgjDI2Ec00g/NI6j7eBSyVuOry3La7ifex8xEi6cqvcXTeUxI3
hCla5xgoXhVBwye8oRhCRPc0vKwT0o3f8lrXBIwER9a4c4qHNphXQsZjmbOe1D0btWhR890oqKnm
mAbKnBKOuDbdSnwhau/bytXvS6+7G85t9dynArXYudcg0oMnyPllcDTc7foYLdxxH63geLUZPXhz
QOfiqTwWYxj/yrJI/Y2wEHMgWOPpp6xlTdnDYDqQBADdX/Uoa8o36d5psOM08wdzLZ6OJZ+8u6DB
KkXDl804jPREtU4JCibJa+pKsrPXhcCFcEgQI11z2heOORGMb4VxYXm9MQ6WxxjTKajTnqXuvl7y
NN9KnIXFsXL7nKrPuv9TxZXbMmc7HcZJJ7b+KeWw1u5DTP53fcxaf4ey7lpExU5YEKukvfE5l9Xj
tPQhGyRIKe4HRByodNCqGQEnVYv1bl4LYL2eH3fmVMuh6w+Li+iOOacX1ZbWV885lWS3GdD9AkaX
kDg8t1QzuiiCipTTLmEN9hxyjoQoCvt4GDCvmpzrcHGa5TP4f9tM0c85UVtB7ds9Fvv5zEkoyO6F
aLsvJtN6OApPhkARBgOgPRXZsCOm1ZHKgaB28GVjD46iJGRDl+4yH+oh1vm5zvG8Q0LxYhRPbhpU
PmnVfEzYL9UPHieE9RqGcgr3Y6LErecjn4r2JMIseErMFHS/wpwaacpDlsEc2eaqj4QSMWhsFftO
UtkRUDbA8tQV5MIZLeOSEDAOFCeqQPaS43acpbJ7DhavOgeyyh0wt/6wHjzEse5JTuvwN8b3ygpj
WSKvvg5tuuyMuLGwUZfW3eQg1l9Ra1lvOC0Bh6cJPD/FNwQunioRdfnB48BxazJpi+CrxzRP+HzO
nW/Pd8m3sekJ6j1uPOPn2wn4RHVi/bC+rCLt4/koiCMFHLCJ6Au+DuuzmfdXx7liacIfUtcJR81U
OuxhYeoR+9RlceBx4jzhYOy8bTsStY5p9ytlvY9koKZtk7FSwF2tfSZT05j/liEqr+GMUWsbo73H
R2l82UNPgu0jOUoqTrjbpZaaNzhxAHVmmPZmvP2SF4FtwBWzElnBDqzsM2UW431t5Fw6nxkexKs2
lZq3El7OcqBJkCLU3sE3wImSkzBgo3X8XAkF1QeseCCSRwOiCP9w+8wDzn2lIiRZn3WvOOCx22wb
zkozmbOquzGYw7B2ACFU4xfFdZg6PHxEOGKb5D3BCfcfy0RR8B3OCBiYo4R/auuofvT6oP1umxs9
ZO1hJvdxvPh3hTPw8h9XMcNVKlr3WnfeYn7Xbh53zy4BxgMH5o6Zfgll8+Z1dZheFIvu6uIilB2D
3NdYKuZGuM8d60M8H54U34F3u1LySFh6/9qwhYPiR8Q8F+CHdi+pJkk4mRgP8dvz0m63dimUb4oi
KQ9ih+Bnr8s8JcGuxg6hdjPfQrm/sVQDHvFUeR6YoJaGN/2oixe9uJN7DAwFnBs4GIgs7NUAaUzC
JaiDZm6c5MgyWbI4HNJEhcdk6sxtGTL460uQ6fmHpgv5t+dIdAcVMsOgIGivPg5aTes7ZnJOG6E3
Jz/adOl4rz0neeKBAyEL4/IIVswH3brxR0755/93hHy5duEFiQdeJ+LPqFK6n92eQMkeUjlPzrrL
GufbGUj2CqHL6LHM8vCDsEfr/mK52kQvtuE5iZWSV6FLkfLahVsvdNfxlz9PrsPW6GZ92GVZHyW4
QYgubywTAA75Ouv0OQfMq97w6ASgsViKOr+GNQiuoK4WDUCw8IhLxaWBQm5CH366yx+AUw0J60Cx
ai7WU6ndBRx57rD6Dek9X1H1i0hnSenG0KmJuod2uDcDSE8Yt900XUcvo1Ruk/l1yg3NV958p+hC
8ivohkEwODQlFV1IrnjVmYn4WgzfLyc8kFoBz56aHu6oHp07wn9gY0aCLP/BOogjngFuMp21jubm
VCn8uodA8cC9ZJzwwpPrh8l9xSS5PgXdiuljUOucUhiSifTMFIwbe+OyqEwu/a2L+wlPwboe3Tzs
3EfjAyGvgaVhBfBquFa66g2n1IbflvxjGYvwufFLfbmFZNd9e1sQAMvwnyQgq79iQUvbTbikcAvT
K74jAehdiAVLlnBtlKbDWznZYfozOvXQjBi/tFpe2iirnL228+1CF0IyOnCSektFSTP0xnIhfbOR
c8Svm8PB30NDTPwnz+YmPscdw9p9XSt5Wam2CO9wV6IKRtzi4ycipqmOceU78zYb4hEazKKHHeiU
atwPiBa8TaNbDHZbyUDO30uSDPCJuXzncd3GarXvDiBv/zEE68X6mX5p5P5dtziE4G8z2z2udt0/
oCXK4dAyVODCyCoGdwyN5fw9Lo1BWNSd/VPYLlmewmnuCW+PU0xxDs9bom2hDadnlBTPw39381fx
yskeYGCqGgUOQY1lPqVaWxEutnmmsHOojtnEQnFr6RC5uPUo6buwI0/RMi+6dge+Tz3eIrmMS/Qz
Bhs5e7Xz1NBJtmxCf6BqZezhLx5cSxwcAhiF8DsbOukrHSDCu+DwVfwaJp3qgwYj8Db3APa3ENQV
/SnzlLF+myeVqkOde86FJiU8K6KAyrNnFcppqhsjr98WVHuSwimwNlHQURRevUARTl29W8HoyIOP
6vbbjYslYR0RDw/IQTdzJjTaXUoae+XTmOH1EfzgBGIzAx4MwaJuDggwrNihjN/IZ4Ieya0aYY37
fTdrmmj8zu4QdduntCCPve2TgUkBh7umF+HWELx4AOe20ehMLlu9Mfyjutq07yPJb/HIytcV216m
HtZPgIX3+A7Lq4a2uG7XgmAZLWl1YS8U7RV/PdBA6SEFfXb1lc5TuAd+P783Re9gbx5j51rQqiTv
ctdf40ueh20FMCuY/8aiM/knj7LpuY5z1V7Y1ZKV3SgWZM9F7M03UrFrURKjCQ+pT6klReZzx3Bh
WZkiRHkcczwzkqClx3rcJ23WfhFCXKtHvs2muZCho6htycGhndkhEirgMveXn4IjD+8MI4d6S65P
0FQgkLB3vGjYzztdYqnpbqgk4kCdVCHtIyW+9o78fbTxDNmqCHCui8k2by8VMGkQPqhhJ9VTQQFL
EDFrZ/BC0YDOwvRlxRmoTmwJ5fxejYoQygC54aQDXaZbrOy3DkqKcNqXMcW/I2NbO6/RTLSSxxvL
vifkg+DZadEFnlI+IerSswSJJyDAelROgUm1Y+P13dZUDm86qw3eAhXMR2ep83v29iI4FjxBLtad
bYY1BBjnQxyEhuYUHsCFT/Y1jJpHgrPuUdJqA7KybfRwWDIM/a+sK9M3ilSb7tSUkXO09UgbidtH
+lJG6I3PM+vO4puYvIFzF8k1/9GFQyEqXFAufBakfv85Ydm4KKd36cycSa1PvZPWd3YllbuZdenD
OVYE67cRqefushjo2GzB4rA6KOPMkHYW6hv4EwtZx+P33Dl0PKBKTGzT6FUJ08cJBN58geQDkD2D
9vkP+KHBy8Re74XvP+P3i1Su9qUPigA/wViZz6pKWvLUip2hoKMYBZJ9S7PndaiD48hbh2QOxU7e
Ri8VIFKiFuaubthVPbmaFBTaBflhGlHzdm/7Au4gC5CV4y8YX1ot7ZCs+8Ra0Lkhkoy6C6CZPmUT
HXbbLsvKz7GOCv8QUTuf066+ho9L443JnpxSH5JWvEG4V1Y5z5hoWHCg6frYIQov/o8QEsAbQCJj
/9AiiqsNvpruP5h0GcpTciMdFhzlWIxNJGgcWRUU9hWMeJtwAZPwHFsXL6Fwi+655VTmnhgUxGc4
GI/1cBHZE/2jzfo0u7iz8KDhxSZNvbpXXEcUj826i+KXTNWR3q+i0MjCo/iHImoZ77jyfjhS2wtG
URzILs9i0CiTdv/dzM80UFKr6F962ZnnCJ5RuHUci/0Hdxq50YXirxsdu6ejyJTVjzfkONi3nOyi
A8iWIHkz0ZBdPBCX1V/ySz78OeKvAidfPvQACS3KPIXd/uxORwN/Yv4IGGbdn8Tz+/wU4XdCFCTA
DDLfa96mJMQ/swZ5Sv437ekC3bEum8YrQIwIsjxxov0KjZ+oQhMsrwMgEE5acbbEv+gCVBB2BGBA
yCZN9kDJwsItvfiYjzJHiRxs5ZzTxJjjJb0mUV78G5TEYybBn42IMlHhEVK4dW0SXudQpCadvs56
ne7swrJ421JKm2zdsV6oTCRo9ih41wxvYRMl7WboxyY/NpMTgISI5/SBlRq/uNCGcr3Ga8U1HmEC
bnSykhmwOFh5TmF2+c0J26T8wwG6+0YbOhBPqoL2cTKD0x/bgJT+kZqC28nQYdF+7uu+PM0ah/92
qdRKqC/19BWw7Pwbd09dUSDBSethyU2Q7LKhjWAXG/zvO2CIIXFUCewAkz0VDidXR0tKHUGQ0M3n
1WXyD7mIRwasEBPvmJidb3zRTI9Z64JyTILA1B/lkqysmUKi66/M9aBTHcXIuMUhgXdMFEqcqNAz
y0GurewutsrC9o6j3sz/UTjhPxh7I8SqQahjEkcRBYeyxn+bEqfvz/QJkppbYI0lSOl8YB/RmPtv
YNcjNsSSXBVcmlTA2ygwCq6kMPQJdaMbv9KoU0pefY7Jy69mnbVznqnivB9kTRQJpTH4kJhY5DYf
Aqq2YBislDBYpx2wAMqswxRIFyYgADfW8sj9kwVHG5ew+wpMO2+Dpp7sBAI9g0enCyNu1QYBRFh3
QNBjUcfQLqaS0dCLTekQdpjNLTbkRvtA98sjKCER4I6Nh9vcRZx6Lwo/mQ4wDuiJwYEPl7ud3Ehv
KJeFScoL19xRZ3kDWuHOZTZZZgdIk1+sO9YIRu9iu+jPydLpxBkGQ9oeBYv0QaSEeYelO9I7yRjw
y+iWZXKHmZjHOqQ1FyM/tVWbhHEmpmJ5GF9AWtFNwUzqEFtzRXfRg5X6zmUYvtEWR2WPntv0D9ym
2Xpdyin4r3BKpnZaOob1riwW93ugmKjbJmun3gdbNkzlZPlpJuVJmm3JT9cLC37GgT0MR/nOcJzS
o1D4Tk/DiBs/zKU7RvdDZXlBg83w3jPbxw8o1WXOOy+r0Mkba+8a0VIOBTdlOugVNNp9afP8cfZs
lG77VtO15xSmyS68eMrHmrGVKkhPxdH9jMxKVNsf/X8F9I2jp5YSvz4MyQMqiCMvEDFnHhYiyZ54
mbl2wyJbenu75ngwsxbYnMAJw+XU984XcX7xJ6p66jVJKvdH6oCqv51w2t/NSHkaJqQEIZ5Jtiga
qLOp9xTSXwlhKBAOVkz4egzDYkGl2A7eiA898QbWuok/0tzaot7eTZS5iS03NRSosVux820UF++y
S9clNNsugNqz86xTHlqEPH9bd7kfPLNFL81+psrptoKfdLJfV1DfuFWdurvn0EDr32ai0fCVC6ah
+RD1kinKT8YPWbYcxdyCWiki3zGuUW/iptg3Eab0HfQDkuIDKd+/gZii95JjLe3Mc9b9hi6JW0TM
djH3nW1F/+mz8dsrXZkQydBhcQLDffyk0gNAk8TL+Oh2Ga51uppx7IDW+qzpgoq3RC8gR+Q87UM2
VdN4Cetodnel8FmQlPQ4Py0BYvdpKMZ5PNshj15AGqAbBKgWMT+6oXE45zOnbwmczoaCCqb8Jk7o
UCQRmkWnqA8VVh5B6vJMVThmZCBkgqo/KiQ/fGYI5zce4wQul9X6fg5tmj77k8JTjW73hdEHw08Y
EqvcozxlLNnTKmiGz7BN4vXMtGYm+KJtDFo9Slb3pPmk0b9pA3Rv1KSweqGJY3lcjGJMyQicncm4
pfWhozGzfWDVFV0h8YZcdJLQDsiFFu70Sm9Nda1Bs3nHRP+fzz5HEXjSFhj+SEfWPl6TQB/zAKzH
f7j0xaOdORTuPCoxzFZoyF2cvhZgG1sMIBllJbPtVKU3HcSB8khOcCIIGTqe4OUVeBU9BP76PAlf
of6Wdniu4behGI8hGa6P0KUX4LsGUSGvMZxZYGKxSo3XPUVZgKd6x7/WLA6v69JDukDz9FmG8kK0
MJCiiurjFc4AF3Y+oe17mGteQSrY9mBnGz1zsAza/bjOzbUbKnfahV5Adr1dOZB8MRZl6ZGtwYQU
XorhEvtQ83YcNvx4X41yeG8Ww3jQZa6FOrTk4alVaM57oYX8ISRseDgaXh+brmnEZzGJ6Ap6sviK
WkouNlS0GPrytOy/W+0yUfctdQtU4eKY2YQsyJhwvDF8wsyZ0Jan2iHaj3poWkKPbXn2MdmY09K2
c3BEnqE5iCMki9u5xGl9pLGh/bXS4el8ue5C17oDFa9inkmmE+2l81NMyBeDhdOX7bfjYNPdxmAP
OMPKFishJXwO0kema/8/WLZreR4pFLgfAKzMG5Es4z+oFoXcrYFPXHaVJLpP9FBYuUc9a+vLZNdb
dAEAE7ZVWuBi1nsE2fG6hcMf5aXh76zriXpHzlitxOuof86mhqwEKdUqO2eN5zyTbteE0iIsF3f0
MyTulfN5ghV6Eb0Njy0lWumZkt5qV5sEu8YW8lFSn+IYIMnV+gsYGngEGNkCBO0tE02dXdncLs9J
zkV6Is658G6WGY2fOuQViqUPjs6Bkz32uFXZPnwlFkdtZ52azN8TPyJGgFHVWtAYAU1MkNWYXPIB
/Rwium+yfK/GStKeAadomW8jBPkSMCV6/YonY8Oz41ZD/qcsSyKKTq0F5Svg+PHybTg/rpzs+Xtw
9g5sWEvt7QoCHf6emij692QbMNDWjHMrIAjigTRH8R/eEazCsg8gYtxz2o//GmykI/bjnkVQGzAu
bELGfnQcXaWfqd8gaT5K1jDJK31x5CyBNMYEN7lJMMJcl2ro/L+cQtbiMPGC+tvShfOrGynRPsdR
D83KsqBZMTYItiZcgU18IV6hL7QSpMml6wfvdYxlzW3JtsI7VOSp7IXuiPkfrczunwYVqLrdMFW0
J3wjWYKOUbfutAuhGy+hMzyAa7POu5iIQiVLjsqA3lj6DMppjmULdaw0bzWAGfc+SdGyf7qSuoDj
giWRzxSMVfDFBUj4YjtAekpOGV+++K3l6HrnJcfNh77VzU51Usp3S8KrIvjHEN1j4J/5ii7JLGmS
3TleMOKPDFDhfpyw4AAece9RlpAM2j1DwCJQ7GDlTU7ewkV5SUi7EukQmEd5Iglo9EnoBp2iyRW7
9VYmSLlmJ2ZosaBT4JywifOdkNeY8XkJuUnmyPsOMDO80ZhDzz6Nga/vwW5I+eJ5PXtn4i5TfnAn
fuIH3NGYs+wQ6rN0HOmfVxVWaHKBJKo1QerymWWcsD+kvaoeuE4TGs4mVHqgxyUAGjXWcp9Dxwr4
SFkmzxc3w4SHRhxG6r0m4wAortLKZ0Hcmi8378R3j3cmfhtIJwLGZ0F4ie1gaNuVhXrhOe/QcLZY
pFbYBM3d1AUUcfZrjVcfgk18GlhS0Wvvjf7VgA2ejxwxGbY7J4pQF8m11LswmoPwgMVAVZ9+werj
nFmO5G9xBsJkY8Y0k/dUTWCChistc9wFRS2zVyTZkOG9RCiQx7GH4o20W9/AFHEInxV0umJ3s1tT
h5l1o3paTV8xWAX1wwqnKj+gpCW/mxZIKZlF7GiHeqQjc1t7loUUIxI9frPq5i9nneavTFnpnLqw
U8E9mhpZPqyU5U4DKflpTBdgZ5SFD8918DxnU5PttngLJULTileh3CyTS2a+MGa2+5rim5heq6Br
TqNDj+U+1BGdri4QFufcykmbC28mbzpFPtPXC0ma6ZYtrBl1xxQmex6zrN+sJA0oJQtc6nYiNwn/
4/DAE2VoOIkdxYJgsUkwNGCtragzOtZxQM08AU9Qp2IM7RPe66h6V8h2twphI678AovPkxG7yK5M
Ygibvg+jN666pfoVE1RfIAx0+eS8yKHB5pIbICukfPFrfADslaAESe7guLfYA+Rem2LIrwmdzphw
nSArr0tng+bXKunt++aH0sl3F4peed/NwO70RBo9jQ+tP/gPY8T8QuQ7S53tVAK1uPC+WaFPcgTk
3/Rk47wUsKqQZ9auX8dX27ptifvbQBy4GPhk8mBCJLALmwmzfGeinL5uJFNQM3ad0B2TxN2BacgC
JBuvTrMzKWrlQADuFC7QMZ3cq6NdGW1n2ge7O1lNNCvGSHAIyHmQNpbyM56dYCwgz2Vbr9TRw23r
gmupyGvIkgag1wZjr7oWIknpEIdog+2d9nBmYsxQAF5v00s7rao4zlFdBHvab7h55ADkBXIiF8Ir
OnMEW2iJebaDL3Hsdk7xrOF1jQPeYu2YJn+IsEzxc6d5896V8yr5fCR/N34spFmGN7rwdPEs8efc
3DnGSzg10JNDepll5rmBewWKDzIf2fpiySVEK0LJBzXHgnEBcn2HrS9PkmMrM2D9G2/mcyJCkUNR
XXf17GtBQbgKmk8G3fnZlX7jAaLNySEgkMmLyyLJYYh3AozxqhSvtG+vdHXZCnDHnuhiHe0Ej1US
NXnXHo3se/UexDlTJcvI9UAMm5RDD/NnxPbNpobtk2WLnyuh3nm84gYnOSy5n7Qy1CFC2vpvmJT4
ycDJ4SviUQmHNEYuwmbhup8ZwiuVlDgGqSZ3u/C/OS9preYoQjM8UyZFk0lHEQ9sE16XT7iAaPLy
vcZ/7BcZ0qgGbZzzYjsonmObPoHgQ+xcw3sQZZy7+wVb0630RIbucQXQ+saimT1Kg6e6PEokDWxg
6f84Oq/lxnEtin4Rq0ASTK+ioiU5t0O/sGy3hzmACSC//i7dt6mZ6RlbIoET9l77/5HIQPtwhUy9
I+6kcaIC+rxPiEBfU8mwIBxJKB17I/+iQoFWwsYMj+ESMpeHtKq86hzVvbd3GVIQ66Iq32wpHR1O
VrLoUJb7hWHpNk0IvTh/OrjsuCMYPnM9JzFUjfQ3H4UicLGdQUtHq/tvyknhS6sk/6YHAmuBBvEf
9FiyHWw84ie3ZlS2IYC8sL45h5HyJwMP4Y4ikejPyrIDJGUV9MFL20p4dNKdVHPMDapYRHCAyu8z
2u2/NbOqYhv0QfEqOvlgJhNVD31hnEsQTKWJl95zyYhZAjCO0WIJ96h8I0F9sA5kJg72IeeIQKv5
Qp8++nt2qytpButEmVNVS0ElWg/UV1D+Vt1gv6zpH6EUIQCEYN+UT0HnzPl1ctbyx15bae/qGmvD
xG9m0fbE9O/rd7mgITzUq9uZGHUq0dvpRE94ZzP6G+ImsItuY5V+i+ShqcV7P5f6XdkqUPs61Ha0
6wvbcs9tGiUfPBOzOsAx9dL3uQLIHQfWwIA8CBb/Wi/0FNsQvR8x0aZLiXlSibNwwybOaxRqwum6
aFznt15pEJw68sSlJeGk3gIqIRmUwZdrtq0ts7dmETiv3BJMBlYj9ovR1kTo7WJhhqG+4i1pqWib
BtXOYi/iLBaPsOoO5ylwjDCdBGq3oqb2exU4/8TzjAUrPxOQ1jV/GZuPcKH7DKvUwpNokuqZzjf9
AL/HcA0rFjOtKUhSGXupsPAipjVq33o7EDOAyK714cjFfdZa42VtgqmLF/qe/GX2VM8hZgIv2kZI
zDASzoz5wJrhSTHIjHuVVJJDfRJ44wZr4me8aUwwpTBgBQXFAz7bQ3po2gH3a1fVXQQzHTZTxxpD
pQWzs6LDv6M6zXCyyf0Joa+2Qht5ODY8mopqcO1WHDICTfR6xXWcsZBVFnb7/tHpcmXv6by69m1p
xEpyl+t2Y7Qv82TAR+5neJQHH4/zc93JiQ8WshzQCUTGE25LltnRctevyBj3hric+qrCxvcvRT5y
Pp7tVLYkq6DUDmdwdpxzEu5B500H1vLT9M0eyngfCRvS4q3ParTMRKDASojtgVDbbdF3a3MRDOtR
k9VMcMGEhckILkoFuONnRujVwW744y9Zhd8JxBqrCoS63eRZd8XEnPqwijrLH1WFVnNDw6/4l2qt
MyB2KXkBaN7n/jLapjKfRdo6BLBZiySmQVRNHHVyOJNFI9cXAWfOvevmCjiUZS9zcJpohM0mpwQl
PpQ8CmYMjb9Q7koFhumgWR/80P9ovAFlYCMyo4hEScUl3UABSsEG0UlBD73rWalOcTK5zkp/DFJ7
a0P4hITgC91sxxYN8TZyrKl6FgWZf/1G+YTnXvuFiwu51wiw6cr6wZ+eC8cdmiuF1DK8eZrul9lm
maZbzzK4Bl2EuLBL/Hb8GT13ze5xzTuXxp76V2Teoj66yoEO5mMGEQwMWuJsFpdKsGocZkGt3Qg2
QbkaL4WZ4CBXOjFoTdR8I4K1gKI+mwJ1LDagMvwueb/0DrCoXxHJQsm5GTNAYkhRRQQBnS9GBgdX
Rai6c1C8/nGJ1oF1G4mZVYxiizBUUM24kSLKQAJkA6B9rNq17q6mdWjTGwVMmqhdg3awJHQlOpWj
nMIPm7Hte4vyF80LIpxrVhX5em/Ns6j/ghjp88cGwyWkHTAxK3LwvoqCl4k+TW1hLeivdrAo2VuP
yuSIHj75QBvcnaCVobpHFyd46WmnLnOtUDGOt0KNWEcmTq8sHFRwBqiLr0AgvrRjrYxtjhO6Amen
anv0HzMeXgxhFYSPe2si02FruPa+wx45/cHxvSnDAclwcdPboV9s7aarojueaNIpIPzd8hl098lm
pOq3nk8vAElkWO4M37eItcdg+aLQFaDagD07nvuuS9fp6E2rXf9bvXCx7vg/BPVLbivzSPKrERfL
Ed47laGsK9KbTQFuEzoD2pK4K4bQfje1NEt54LsoUxbR2Ac9JotEnP7tMndK9pUbFG85q1Ri1kpe
Pmx7N4D6CwvLKGP9HTXjn6RI0x6LvdNjogSFV9l7jwqturJ+TpK/vLyrCwyXhT7aBZWlYkuHefPt
j7UmLhl/Ux/UYACcovgaS4Cdt7OSDqjwHOfGOim9wNk6YcVgb6qSAQ3llOdSvWj+sjqVHqcwZyiT
Z/narqO5y6ICBIPibiHdpmixKHc+zHggwd7tUSsL/4s2TA7vNcbSO54wjYp+DnFmOZ1PI0iiuoTy
mwIh/saH5cljEBZk1GeQ7bv3is1JR+IU3zpm/sVGaKZADO4dVOLvHnHx90gZiAqEdTXoPUljzojI
IukMo5CgHhlRhfINRKRPZFs1W+4fNPqyPWiER/apvBGAKKfIMHr2Pfw8kx7n6lgBP892hWd3+D4R
x5111qURUUq4LHaujfOP0sVKTqIzeIyGtSi/ecn7vxqbOzRZX7gf7I/IpVugIkaHzHcIbWaL1n00
QWITYTsP6duq6ukRzBST6xa3A/I2gqVxeLRybr6pyiL9W1ou90vnEYu5Tac+N3eYS+rnJprC/zLw
I5pMdkeHiGFDyFhFNjZljDTcrG+Bkc5pWPBKxpbL1jIemch2rHC4ig4sVBOkwM0EJSVvPPnShv1S
4raCSNXb1a1i6uzaZXFxi1RHc14YxoXEjJ7CcUZWU3dzXe/z0fj9VlOZEQUJkZ1EYYTG5P2ajrVx
FqUtEpk+Z3YJnhIxI7WZ3ZNQMjn7iZhya1d6nnd1SmtC87G6xQPXC5v4OXIcWPJ94LG4b42vgji3
OJ32pKiY8JCY4MYGB65djO9JeaMNVX2Y9uh2BEbMIdXDV2nnYNdCAEIYfklDmPEfDMxNHbd+bRDm
8J5TyMmNxqgCNRZ7tDM86ylCDrBBa7861xkr8X9rDio87rW0yrhemOVARCALp4bqlr7Yjouzimd+
eWOzRwUNA5BunDnEAJ80t1skvIG2fodC5WdZt1F5165plx0tP22uTUlwNqY/Nc/OxuSrS3a3ZKqz
nTGUfRocculd7kPke6NyKM6T6JviZqGN2qsmOUL8LJ5D8hQ+3QTkjuX0Hzw2cLlTTAoqZn7sgTfy
i/TNtTHXHFTtoLQ8AfauzeeMNwD5qvGi6jAxOXuGEBj+m5HxocOfa1t+6mSczJWYH6I80ccCbIbF
3xICNmLC34SZ07FptJsfXBbhlahcBAwuLo+XQDvkD6OZkOIhtBh6qZO9ipX9JgCW6b6xvZHcGNHX
9qO3mtw9eNxGEVJwS5Z9t5/mstIKETqpCRPwMASEVPCNF4rlHFH5BSDJ7EDOG4jQpUWzwgqfdaES
4T9cUaHkhyD/+YgeZw6IO0aau6nzgfEDfkYNDkcMC3bp3B4A2TeLD0VK0i3huKtxu1B5mkvUkcy9
l1qEd5Alku85AKm5nSrb7T6oI+eCTHvOii8HSMYbGJOJWJC0+Q36WR8aadw3LBnBb8aNTNSFTUeA
R5xkLoLO7yO0BXrrKFh4GFNM+x/99bwcjSjA9XUEgLyhyebQx1DHbawSwSYkUA5Tmkz7XnIGE7z+
RZWyfmHLdP+CNeaXcULWOkzwsNTtAyREtygdTHc5YS7rcZ0oGWL8JFiXIkrBDyKi7ZVPPorMkSSO
6eYUpDl/YG5c+I+opxqBzIWKS1293PHXC7RCa9niFgzwkxOhAvvPvnG3+oYuiXc7AAzYo6uqv1Xn
6+HUAWiCbRC4RXVO4FlZAJmJRXn2BH+q2CSoMhkGo7Xn+AQZYV8BuJbYCuc+eF67kZQNZPo5CdYT
vjbeBhKRc67QP24nrH8Y4W33GMAnE08mGxNub9QEhKbgS2u3vVvXxf1N3f6Ht4Q8maGolhgMTuGw
il3Ko2OrEmR1mRDP9YOXBfHnmDjyOBGLwoK0kObiR8UgTwWhnDDZqPmh2WM5Il0lj1jbt29WVdQ0
YjldM1m2GOJ37lwTtiOn2RnhrmW6+2t6pw+2rrLH9cDitlzuQuZa7N4hLjf/0BFHfBAF73f7WfuA
BA/4Cly9v4UDLW9eac1jXJQ39idwC9JEWGupJHp2C95zKlfp4xnD3g9kKQRj0JcdabWbAq3KRrQW
2blpSjl150f1oADxojlP9rfrHBhMRZKWI8ebutW1ndeGdVnGFnQZmtglaN2JVwI655eKSj7bw9ES
z20KenMjbt8yg816zA/Ye8qIEUfLiVqlo0ZJpGtxESKsj8ROklVBi7SqI+AehAIFpf1nsQSYGSJO
2uOMypXfF/nZI0AaP/mGPZbjnUl9RcmT9OQBsl5aruwvSK5IMs+CfTl7kLpCjtw/2lkQ3U3SZl9q
fLeH1Dhay044rnIfs2VeuW1w8iMGQj/9OmbOghNxzdV1FlzPkdPpaJ9Jm8kUC9lmRelbSfJu0Xz0
z/QTPSZefES/Ya1cdSZjQJNVYPLpwntfB+hyRfeKMIPgb/Qc9C+9VeoEIOEyZbup9byHgj3hCj8T
w2jeq/W75X1P6a4muMaM5T0b1yaLPkAoMG0TqAk4X4kqCI54btiBA5KBuado/5BcuZFTHFxOneY0
0IXNux7ScjPtWZ7kzo7v1cbsnumQ3VI1uetOMd+Jhm3fsmnxD6g6Rs5HkYOktJ+dsqDLU71nWYex
dZf+4DkDn4KTs0vgUUzRhxTWIv5M0tMVzZaFEqETzJy2Is+T4NfAd0lIgSK1A6GZApzXwMFGY6XN
wCvGZLV6Rri4LPdFh72KZxmMbTvNHZcpSQlXlqETA9GJ0+0AIMH7YsnhIISlrx4PqgE5f0IyicIq
LyEqxB5OjdebESzjfrYUNolmHq6FRYFLtuPCbscyzshsOB2pGsfKQexHyEGKUwg9w3inLS6MLSYY
jk7y1pr0zif/Flj9EKYPTNVhAGl8OnoXhHI1f+ZiJDOFsiEDT5eSSvkRlqK6RikcAxKZcc5g2EYK
ProyZljKcZ5YKvyWCEog4ik0vNuBeTkjhiabntZ0IOGEyUN4R/IG6YtdmaRnu7TC6E2JaTpWZICU
Gz+ckUaQBLagJmMsf9MG6H6VojnA7HT0he1rFjwDP4Lgy5Q+vK9tQVBVizftdyXlctwioNQyFjeb
wtGvMwPTyIvowi2kqxpdlSuPXbZAcZ080gYogJow3FO/TPqhIxVpV9GgB7sUEId7GcKoV7ueIBO5
mSdwBPuycKi4ZvLUipMBi/arUoPCDjsioE1yAf/rV/LjjpkfgPWG2EKiypHlU76e1KwBEuYFBTtv
siRYHUxWnx5GNjesdAPFFX3foScJXL6NoZuPZTkMf4fCjB6KJvKebynf4By4t/tpyLsL3lkVzkef
NL7hrhROZaPj4Tr9sFWH+6DWMIeQZKmar0Y7hs2mwrMYI3QH4NjTxnypoCtnFAeLWmaEmeBdPhNR
tQdwYrV4k4jBy2f4HUl/bwBhrZz71BbawFz0b0GpeYLNzmH1zGxxhbSAXg3P8EYxaCte/DpAfRCQ
qx2yuM+oiAtqd3xKZTr493gmyAFiA3BjtKyECy1x6wxsGcpyHm6+lbok0y4vGSjakec/LTm5A8cg
CzmzNn7F7Jwku5GoG1S6HP9sxquF1Wyyk1XY0EbxVMqk2DsZIZfwWSZww89lLezoBmCxBvMcIdFH
ZqG8rh43JRGWS7qnwaik2q5LG/31rKrMtsq21uFPR3Jbua1QJN9jOTMvuZUUeoPflUGPoYsP4wFy
8bVhIPlc9xTK7CYHfeeGLipND+P+c2qlOd2MJqR9T2hmcQoQTS+HDlKt/LTo1gsyWlD/FPFsFSl4
vzWv4FIO87B+rlIjxI15uStAusLRHepZOGTfYz7Vt/yrSPvq3mW8xX3IABQNe+iVVcK6FEnpMm7q
pEPPIoIcHpvMGBHfTwHyknMIRY6NYJ2gj9xy13lyT0a3FZJmQTx5e88BmEhEnanH/hEjPWCtuOdY
kuSLBylkGcBU0EC39G/t5GwcFo6Q29Gx5dVP6KJC47TkXEaHT9YWALWS6EYkidQBmXWxlHGW69Sk
XvePYaBhepPYwse83jq5fWjAH6HSqzC0Y5CH/LyG4w75fZl+tXYYOTtpMpOeHVArE8mWtsmS9cNw
Xf3LUMMZyqhBVE+Eu+BH2HYoRAzF7lDZ90Ue3bxTNL9vfY1P75m9oys/One0gHg4crbzSyvW3tsZ
A85lh1y4nH4lPYRMWKpmsDH6mcvXu2dv69VoGdsEji2Vjps9hMSj2yia8qLHbFctc3+Pm3Mud5yD
VfMAIEqiJQRxl15yD+nGY2/TYH8nZoD7tLMHaRKWx8g6M7zyLGn8H49ywrlJf5Pqw+Vmw+MxMcW6
iwTM5Y8Fax4S+HroRM7erWVXpDWrvW7rYNqOdhT5sG/4L4Ib/orMtPrpq8TewFKRFUseHFpWy/P3
IEO7x5mbddZet71vH0I1UjOvYAEzSEQBGRvbAUVYRPhVmGiBabqmxIodiwwV9txZ0F5QgUcp4Wr5
Klm4oGqZ09Ng956A26V8vXy3xAYHh1n6rEgh8uJM/iwL6maEl06WbmfZdgviSh3VF1MqpyU3PaOD
nhMYIN+29uDYaEZRI8IHLoHkAeYHtwOePZtVVpQJqLtNN2M/HXJQlsHcAXUBzBx2zmEt1t7cw6AN
JBM3CDkIfoSJ/hhGHtVuqKMlOEx4bIZ9hza7MHHtjTWJ95BuxAvZQSRrMpxy+pNwu4Fc4VyWFWce
lh4XgEmbzAyeQU1aAcnhht4MM8Xq5IAEEQOhyY+ob6DhwmPYQxVUTXmsgTzIFgMGhyHpaXNg89YS
HVSIzcJuvPssx3H0X32FUJa8pd4nlkgHpF7GbaEzd8BKTkfL/phJWNRtgwJrCX+TbcV3My1lE+O2
G/TGpImQn2WY9UV25r0JXGzRJbr8Fi8ByPwNcSGc0oyEBRl+qegTqGU+iLhNWCgfCmYvyWtgHWYA
PMErwltAx9zxy/Rc3B+G2Yd7YV9Ril+/QVmPFNdY4IsRS8uQMImSaSjUYtLMfYFsHmxjII9ul04u
EsOFlcJd7TNpPWoZ5je3o3A51YkKIfMK8wwavJGZf+wh5fhbUcfN/9A3MPYjwsgJJ9JQFJQUCaFl
4MrT2noeCcGgq5Kah17ayvd9/N/s1a8B6HH5GLoQdCaYugCdcIK22fQ8UX6p6I5p9gAoLsb1mYPf
abD7Vvl9ADFIF/fACVsd7lsga0rt8P06NYjFRgQijMHm45NeyD7QqNfDYp33ZVME1WdCHTCfQ568
8aCbnmyKOo1yzRq9GaLjbOxRHzphk8BnDRJcEWMLjK7aXhbSlW6U0RPj/nFGBpyh4+yH2gEPpsOQ
RPUU2teunnxzquitUIPyIdXbGr0ai2TUCgzMiip/RimrmPN7c0mykaJtiBd8EN22aaj5t5aORkoj
5hd0a1lDOh3KaWczuMuYHRnYeMsxYPMntqy0xKvDAxQdBaHK35zyDBnrwpeX1h0JsXX69V1Vwpl2
oi4bjS18wL0lMYswU/ISVAS4DZiLdiabT0REJb9D6xKn3HlJOPwiD/G8L1obu+MrQQEX+8hYvCPh
yko/oZ4j9mYyLnSFthjqYM9cDwZyqQYrbolWY93nztbMMo8Tadh2ePo0RpM1lN9lqNsz2pACoF65
0kXZVO0URJVnMHmkDma2ECQphnFV5udh6NvoDHRhbnEzV+jYUkLsnR2rKUq1IE2JLAmKnAcrsNoC
9WZrvJVDEXIjUt4w+7DGNl+PNcjGgWfbbpIzpwAyqXEOx5+MreOrqIRh5YvjDKW83VIPNxL5B7Mp
6gSG4jRsm7AMW29jsMsBlVh83gEL5CnxSpEf/bWBBHiPi0shsqO68RGg0KBkd6TLBPMDUvEiPw2R
N4pzYKrF25EMkf0ZZhmGqH/pAa/wy9VbESKu/PKblKlc44HT2iYee4F9V9rW3zT0qt8RR3nDt2EP
fyZrXbBUkflXxxql1zewGCz+5PCyQuiSW/7m7Av1jCW5dk4ryW0/Vep3LSgnCOPo+bo1JzEw1Q5r
vkKfB+ibv+OMBgwaaRStT+RmZQ8txKflkNS1p2I2vLfwmlYE7S4gzZmQmT5ojqiMM7m1uzZSzEAR
OT6NDrum/dgTS/Wwjkz2X9hWkcLB55O1HLfEI21YGHgHWiRoedlQvoFQcP/z2rw4IqkGc49xK3+V
akrVXeG7oC/I2YGL7oeWuF/SGecv0aL18yzk3O5rf7FDEpYiSZQeqFu1kX4+vKjGlAynOYz2BeLm
5hDmbfoQSlbbx9ll2kXsThVhS52JitxZg/KBR8ksERs3YAD9kDW19kGNTxJzwzCGDGTSwop9O8eC
QAaADE7MWMwpsGyc3pMOJG1Ck2LuIQNa3cPlJW7H8gMcpzbiIUJqscYQQxH51qHpE1IxSpQCJdNn
2RPV0+fsoQkWtR7b0AAlhGtTuBtEaSmqTJxOt9MaU9te+bzGX0mKkW0bJJb3jO4IaP3U6PRJ1aL4
J61CXBrG5Azi/g/psiIP2X65rrcDEe89osR6GWGwjwWjNHC8zcUDU4E+bBzETSdtkogMJHBm5Q1a
OJ5hDQTIzYaV28Yva/1j29TAAUkGUDaCNj/NRBHc5ky4/5ACzpJsLmutx63wO7Wc0ban3QVxGpYI
U2SfVH2LT4hXl75OeD28O+1lJF7hbCjfG2vsvgvC4/8VUDbtu1uS86vVI7mM2TI2d4pfKd9mWMkZ
19jkbby29hC9pZyjz54puwr9F4evQIPfi9capG53Io1n3rP341MOk4AgQrfzdBwgPh8obgDHGuDP
yTdjKxc5B5Sy6iC8wnWOQoX5zyrE+i9kuUTi4rQWhwiCLa48qxLhkVJvYU0Z8duTUC1SrKq8OhFN
rtDBtkb8QbRX6g2XEZCgZDvOk8LcpPUgd8qSmRkJTOudnuYA/hZC+ytSqzE98Q26QJtttM/bRngl
i44uoqMzVpkA6R6rwT6PeBjzzeQafFXcvM390ud6xp6gbahEjt1s3RW6zmVde/U2heX0gc8RnE5k
hWW5C1LqyHga7VuHmKfdX8UwCOZJzpDts7Hm4V+/Coz30agJQ0IsUvjhuXIaf/7Gecd4Fviw/53q
hZdycqQyG5Z74pfY0+WXTWszXdSaIMfc+E2S/thIeEo4devgHsOcpO9NC3CH0xQ1vLNHRh4210mF
XrMfaOvc2A2U17/IOmERTqxdtEceOJHxQZTr7aXtx1edQmHZsUa9oQQRURCQRN1Oghr8F7rdoslc
HEcI3WI9SgwTaZY5nz7rYO8ykAZmXhvc00Bt3KwmthfREmZnawbr4yaWfQqnqCLOpewpi/0x8Zoz
sjIyQgFOtD+FtTKNzinsX8JWlh84ydLvBA6e3jULdzdqjojOdJwDnO257B+SjioxTrMZano79ukn
aG3sR2CbfFZzbaIYBqUs8RA9eoB90DVOWy9wycIiqKqq41Li8ifgPriFEkpLPiP+YeHo5wQxG+K5
w8fa9t1/AANmQOeyd7+qDD3JEbsFHbHbIvYh7GsJdj5xRs2Di22k5P7ORXlvC4x69zrvvRsFFf4B
JqoQd/m28sL1BHXdgCisDchEUUedu82Njd+l0+UgqebVBBoTfeF4VHNrAJtB07APdoRCkJ+qJrxo
BEWyzbAViw3ujnB60j0tzybssaretYNXHJuJLuG8qEwBCO+ZAGxWGiBvl1lTEew5u5cTLYVEDEyU
q2/da4kNIziKhKZnh8HUnd8Zi2bioe7YI/yHrQaf9m4KOmCj+xkxdZ5eWf4RIn1g0eAO464I8JTS
fzizV/A5l+mLZYSXA2OKkqm/NJPn/uEQD4Kdl2XFEC9BlX4OOCaGf+uCv1rumOWOduxrvNsEdku3
/lJZ5Z+nEfsA9hKkBDUhUGiMt+UiJ3VFiLcM+0kvLYJCJDGW2XpUYglPu2PhglQJo7tndrw4IjxY
uWpTLpUTwWgInP7dh/PaHnDhdu39gjPUwjaZwHuOQXA12SPJX7nD5HtlaIPqZkE8zOIUqgP+chJx
oI75VVxactVnzcGYH1cOaHRexAameJARGZ3Qj4w0kzKYb0EDfsShgeWtildPmD/ZGvUSt+9Q93tk
RXa9s1EkPnspJrNtUJMfxDjFqv4UJAQ416TzKV4ZSCA3ZbLfyz9M5abfiBeYWjn0ZiIBjc+1jPfH
F2wDCa6NeWpux3/Qqvrgd94cHDub0TJbLRA2R5Y7TvqPeC/EkOAKpb9vuwyhd4DBNzuSoLO4LM5l
L5qzl03j9I8L3smvQCH4vAoMezeITitfnFu9/owSIk1eoEzdNorLKoETVAuP9f7mGM/2egX1xR2X
hs5ReimiS6rY6T1YsiU/pCmm/40aDKYyOnIk6/TygsFKZtO8+JSMkGn8KqzjIqTmjRsUSvazR1PP
bqEmSr14yEIMqtwAIKTKFbIzRRHUR+ANYeiFgIm65ZGqxyEXIIQKdQXu6P0OADqWC2OMcHidbUHo
GzNxhYAosIJTXQJJetI5pe9Hh2PCP7opwyEkVI3Gep6t82ZJPWt6zzIvbO9ajaA2ZrLaCeKtVB89
uK0ZxI5BpeBuIJ6y/c+xWQnuka95ME6zJmME6sLxfEHfPlenOdOMzJjHREifUqSd8slFgPo54Qdz
rz2pxePeTigwYCg42H2Wkq9rP5PcfqNF9EarGHNfRoJ23yM6+WFCgu+blAB5QQxobGDxRBkgS7WS
Lnvt6nD5oq5Y5icVEeBMRJG2vQMKOAfLkNXJsN6gNW+6a5o2Q3EmrSEo7ruW5c82AmDIyhqvR8Nw
B2i3i2ETGyAAfseFrsoAPITDhB6rUxFRAbjVhkuL8mXsn0ztJcXrVM45+n6+Fg6tpWAZzzUTJdZj
7ttB37/SaWiiR1M7rdlAWetIEIWSyei/dxhUDBCLCc86/yR0o/cxjJbhXxHRRh8xQk3ecQ49O3/n
yrOtRybmOnmWaaGGI2UMyYLaBC6ecdfmSqm9QTaPBm12trvtfOyj8PC87fwc5RY9Netsdk2CDJJE
YjdPao/ilDJnIGYW0oXVIzqSe2bTmgrbIcwovOtSDDc738uH+gcgAVwLkwX5h5I6PRmJjYWBkkMu
FqKR+Y/jM+lANKe0OdlzgSdMptr/SchbH+KewTTpQ6XFJRpEs3PPKJwokrLgWd3ebjD/NnX13yMH
tBADbzhRLABbsDTIhIBvNoPdH9dZTDdalcJQJSLknqxslrIDKhCCIu2bcL1LAqxMzLwMzEg1h0IB
CNTk8QzMhdK4HBGo9FVo/lpNXj0tWZRlGKcyD8UmUmzIzTDx3k3H/Yglsk//iAzmC9N5bV0tTA44
lQZeqBhBHtU8ojU53yJ48zf01uN/ue5QI1lI8Nkod7nHH4GQwUDdykGWUwD+w3iNBdlDTZywQ8br
t/WSCSsk8m+kyY1ew/fSL4t2q5Dbf6DrZ7mX+0aTM4vP8BNNjUNgEFkqJ98jvm43Mxh/G9fbjmdw
6uW+5yG9wjRksFmVbTi9gxWtvtbVGW5INZ1YcRZM7hOoIP2snWT8JLOy+c8ZZPmdkDd75zh6AuLY
IczfGC5zbG5Ii74YjqK86hfVd7seDoO1i+qq+IimBgSejf75M8en9mKhjc+QNyM/2Wosi/d1RmDW
Jupb9FdA3PqfoaRaYc/ulE9Yad23SLjOf2We/z+taZqCeA3rHnX25CsB+dIuiQZEfcz2Lm3srW87
nIsG6Wm5ZYtcn0OUmZCPiDlWGxSMMJU1uNKGQ0/hX1ykIr0IeySLjCLhXCMVhcVRHfqYhBxZcN6u
xYKNQmWI1zbhIOgI6PasCkefbP/rZTf4MWma/S91VpvvHN0EOQVMA7WzaJzgPCI6FDipJJvwsO34
XRXhNjltRRBVd75bjRiLOK8mwqIQroYCjQp6xSKZDxwG9a+elfy2NOftDQheW3dT56ufgBVfhIav
bkh+jRjI71IL8tVuWqW6H107fOHOSf0jSXzENyzoZoFhNHxOm4lzle7NyoP+1DMCBe83p9VLrwZC
KR3uaxJ9W5a2O5uVy39ymKxXjSL4uKrOeYCpfKPrgGUa2JmVGYITrvZYR4VTH/IkxYS2ZFV47qs1
+tNAwZjiCY4D6sa2xTaSOxQpqECw90ZsBB8tRDPqpOvQeZ7nMXtSic1dmEoCtIAOpObeHuYGMAdS
cneTASc7Y+pbv8VMdR5nLlnXG9/QhbNhtXHUytmYNy0WOJk0o+w92Vn3qLPdhplwFtUnD7HTHE+9
Nz6xVlOvRbq016IhHmuDZobBmTcEw1MF9ZExTRqY/+yyQDvCJsw/uOVYtftRkE++tywS6GN05wRY
hsqsf7FPqZewn1NEJOLmDR5nu6n31E0kmvPet3MsLMqpXePlq451HoK3QkwnNsz4yseiFNk3tqeA
GZFuvXyLh7F4jmhsA6rGpP6aXCv4iYpxLrY8CWRkdbRkzxG0H34MGx/PjiWCOkc3m0K8prXFpG3t
yj99tKBTqS3tXdLObpx9ROWkNsFQcICmPYMkYoM4VzcRcLKP3pgA87HP90/VkPBocKEhEOJsgM0+
dbn9SBYi5xRALvsrZU/EQ9VO8jAsY/XhTU71Abil+RxHF2GlLRZ5YeFQvCaNDwt6bBjXn+a6qA+V
gfa3Ney1P5Hh0CElgULKr1dEUNQOBWVv4LSQNx3U5tkRygPL8QF763ySDe1zmCD4Bu+0sOfqeRnB
M3Ud5QDBNois7EBAM6Z3JE+yXIMfstx7DcbM6z9qus0X17cIXcYAEmIHUu7TglvI7CycWH+rLJsf
dIhJ73+cndmO3DqWrl+lUNctHJESNTS6z0WMOTjTdtpphX0jpLdtzfOsp+9Pu3EOnMpABLyBKqOq
XNgMUuQi11r/wPNaKh5tfWbOCxCLKhiScumzpoP02kAd1cFEBoE77Kj2NPFeBwQEkLOhDrxpOneR
X6fbQjWnsMUXh/NLQ93KE6THB5LdTVAHXbulONSX9MVBAuwBTqD3jK9x4imMv/TNnAzYmid14yAr
14c4Q1SNTwoWIBtmHjJC5aNjz8E9wJhy3KF/Hwdf4yY0fkVAnawNGK6G8nraQsLIwuIlQqrhXo+G
Rfx/EKgTk3UEDsYqU+6h+yum9xRra9Q/QGw9hOMos1sRjyiZINqRIVUkK5Q9YxKX4iav4wV4iQYF
uk9VrQd7Denl/h6pSpqJZg3Ck2KFUI99lWk/O8DYR7X8dPRagwHqHI6mf1lTJkC/dwuA3ejVAnlN
ajQJ3bisPiVjZn9362bgFiUGwlNFC2Q/6dJEVYlS6DuzM5HZJEFDqsdBNC094nqIbhz3ZDVsaimz
EesDBOSAh0IjREenSo84FhcwhKrAD29UWaA04gy83vch+mOKoK6GXwYORsFekAq1dLEbbSEllM0t
VE5xQmCdHu5ocRNtI+rV9HM1ZNARI+3tnIKHrvwNNxqtEcS+6D50keM+AVXj6oa2FjzQE6aNpes9
uZ0uhtxLMceNUdcv/C8A9aF1+sFgHMuWxiUfBz65wJdw8cwcnYVfnZO7yTL7WqdZHt7zgDDf8/0r
UOFlHH6Hglw8Z05G+bn0zSC7C1DYoDCv6VQIIlpJzaHuneKTj0MOz+ckUA8mLCfkd0Zr+BoELbc0
PQ6z3oVCBva+t/Cx3+gyK8H1ULHeDXS6nE0fw5AEqN/U7w0SX7j5Squ+c9Lxw7Asv/g1wvrBTxaI
BUBVs4tfHBcGtdGRSR5yPUQHCmZe+9HFbohSY1zktwDYy576k43t2PLopNhhj9JLEZmnH0KveOEy
Y0ODXKWT36ZBuJT/mwS8YAdJGL8C+q/cRlUI2tYwRnYpBjP544jg9l8BOkWY3cxVVG3DNgm+NMBJ
Rw5u3j46RTZqNDE4rBuZdLBXUqNucThw/Z9scMo5KA3nFNdj/RORMfsUzHmd71TbTN8E1IuPNBxa
taW8XiH1jR7Woz+3y47Bs86z7Wm4xanW1Ldz4+qLHpWPeIYI+iRAmGScTwKo8wNsQIgVeoeQBsun
U3azVV+C08dsekBVNETjkcUg259GgXaXTmOVR0uiqWKXuprxIHiA4dUSZc497t9QlficstgZtUHr
cBoNHmMtBpP6VhtqSQ+b1wlUIDG7w75ONKveA9Jm9QlD9pfUjKjZhoB7qHtUpXHD/mdqZSYqz5IO
6Vs29tQxWgDPH6dsoUrxuHV2OfL68VLogRZb8aSFN5SapGUdpIGbGtYNhi1R3z9japh/IvHuv49h
nEArarDJ0Sg1lNucmmW2CbEU17fBnImjbDE75L26kHdrI0++AFmvvzQo78VcjguTIdImOtYuYt7o
McQYehl9ZP8iqDj2Du5J7OyHtB1eQlSxvLmk/7qxDKq4e+ziIuumciCWHQPerO8bpyP1Ah0eg/0a
0uiLYcJeQIoTY/q7sNHyJ3CFIVgdCPLwtPx8/BqWvLW2YU6lcodWo7glcpHQN4BQ0p0GXGC4gUoQ
PELmoqtlUPlAlTHi2sGZLFPxFq6h5cLBjwLuAFrdiKQHxfA9S+n4HGBGNXuBdQBdwgqwDeXOutZ2
dPH78In6csBzqyy03QgTUn9sx1iMOzdPwZlNDm3a2xaH0c/weZsbBAN12oMzcEfatbRYaWHLuNvH
3ewjvcCWMHYo8RhfO61FN7LGgbK9DR3I7IdluyiWl1O0p5uN5gYJKGqV4AZrPLk026oOGrRnEijs
wCe0BHEdH4uK51XqmGhDOCbmBoCU8H2ls9roSCC6xXB0xFB1Wx6fXB3QlKsnG6+y4FAJa/zWROOi
+FJLCMO0XE0QDMA9sO1qu+KFWquJbIGEhrLRgBs/xwjaoBIj8NDbVDngy52ZJGjx6HoEOKRGURuZ
uqgQL22JyPSWEC7fz+gNAZNRA95RPZgtjFhbc6KZ7y6ysk2YDPOtGOOoOeSZlXrONIVqU6KyBQCD
90J60zali4s0TD7/iFcXaQjVQ6RKa1KbX3EXw4GULWiu20yzG9QKecpQezQH078JKJVAbR/xv0Zv
KH2Yp97UuF6CPv9s2dif7KBN+O5jTHz+1oVDSK+oqByxq3J/IH3Fz/c7hQG0RrqxKSkq0cszPqIN
U9Y7+JbxhyipjQFYA3+5g7A8cy6gkuC57fDI2RlKC0+zmYH6DiIj+JD2udHucXcyj72t46k0qqR7
4L03RkdJShltTC4indPfoabTaIn4C4Gn+EV0aL1s61LL68/otDsfM72jszjMstaPqgMZCm65Jrmj
hxCh340CFTUeWcUv0E7zn5DLRbFNdR/OBtaTYt5rphVqMLpgdxDWI42aCnkKSns87kJcL/sdF2bN
SwZlr1OfOAj11V1rvZjW7NRwYwwBEDMIF3dqq+tv/E6ZACGxsMsPDi/enwYFyGAXgyPngQmt5QN0
IS5cVdC2g4TV/nQo0dSUJKSNmBKsOP/Y67DukaVQ2RcQQ7TuyqY19xRUQIRQ0SORS1Fa+Ey9rXxX
UZSDY5XW+fA5Q9DQ3gDIodsCNgdXZWDMkrJkbMeLXD/Wo0GmoptGV5nNLs4mRO8pt3Y/ZpBV8b6p
gVjsBHiNU0J0/5ETjj5NSNBG21xZ894h5UQfvwjUF6OL83u9wclkZxYGXXRDFd8y2wBGg4ZU+QFh
s/D9bDgmRIMunX5RpR1/6tBZvvKcLO8c6q3xrkTiD9Uqs832KWqjX0I+8BNNKpBCSUdpPwoLhOsr
NzfBlGdLpc0tu2akiZNhOwWZJ3nkhKFpxFu3H0ok37F27n7w+KKGyqEs4/QjoJnQAqPqFL2kFEF4
3olw6ggiulS9+8mFi5Yf2rC37I0U05BAt6l12+83mUMfutvOYpzad1EiC/rLAK2ab/gAsEx2Qo+Z
AncT6cZtgE5/R+ummCqQR5SV6bPns6TitRVaRgc4Yn8uNhqtER1b7AJHet2TzkmpROAmJrceWNjb
RabDwPW9Qj6kTVxj/CCBzcClUESw6oMvbUnzBm0BC/+12Eq74Iu0hJ45245vDgO0ihXC/2hkIWP5
KcYUGpH8obS7e6zrXPNgdlOsjhaGhvlfcFqljV6ELJsBDcaysPYIOyCSeGe4KLPy/g9Eh+h8mAoL
Fi9Fz7F9CJ3ObvIbx8VzybqHr08DYh+FTsSCjEaJ4s6+SWBHmHukCEdkVEJ86zY69X19yR7I8OH0
jTzVXG3+kKLTnx2BfNO6Q8KTIJmZLRc+N1Rj38X4B2rbUeQFrhOAnTBchWi1aIENCLXHuI/PCObg
DLwNQyjrSC5Iwg/sn9CLXRTGNnENLpWXRZQLOLSWMsjPeevtTCxLHxXQevzua6AiaUN82sC/1r7V
FNx+WaZZf6GWWzfbGKkBHlQZRi3bNvKVR1MbB5+ukAIMnsL0fBcVEGh2euCkxrbvrfrXAhnGA2Aw
40X2pFbw8IGy43WeGEiOIkBuko6N0y/HgmiNEXY20hEC1s/LB0pDsoeHpd8AKZSKEkRZP5SdpqYN
at/udzsdpgNK71TnsdRoQR51LVU02zRAxQ1dG30dgeh/CzDKi/ZjbuTUnUjWcByjL6Zu+B303h2S
hvkGwhSvfASCeZSVY4WEezCrzuRPzXkwsxLhb/I6GxDQ3MI4HC1eq1sUQP16j+IRBvGFwlUk6nP3
RGUd+ApU2My6s2jhA6lsEgCQbptpT7plUp9RRlz9CinCTttsVqq7d+JafuLNB3IrcHkYb2Yd59D9
YIJ52SiFsJKp60Z8i/cJfJIyp6GyhfwI+iiSDh7uhqnZ1V27bJFdDG1GO+rDOEcoSAnAu74f28EW
A7MYyQ8xO88WGS3NVHAUEu+8XkIEA/uJl0iV4KY+TODDRtpYvOEkRZ+yhABOeMD/jCQYgDdqBDnG
IV1YO9ZNU+ftXew3gbWLejn0W0f5FCOQX+H/ja6O2sR54X8HSdR4LqhQHqmQLH4qURk/EAjr2SbW
xM4uZYtY/Ihu7SZqES/dQW0zPVen+nvIqVJ/BDBGfYm5JTcdGPuPSCyN31VulA/SwtD2ENHD8fdY
1ZjuvsGEjRvTWKSNjJq+9c6UEI+3quID489g1ekWVw2qami5uvoGpS00C5zen2iWxvGPPM3xZs2b
XHtE1ClF+83W67s8ydFXti2nOmYRBo63LpT7e72tk5MdEpDxCEVIcIfeARhE0M3gl0RrmfbGn6PM
A+Mh4PkhxvU9jJLprwEFY/Jr0CbNRk1BFG0oDJP7kA4jOstycPM31ESfrVAOX+XcFh98xYeivphT
iMg1dOuxEDOQy50G/SXOVE6bvoueErFUWKPMmHpE1h32m4nnHPS7kaoN2R4kAh6vEALsYIhf9ALR
VpFEPZwFDSEHeE9z5LmTsK1dCJbQPZQ0qMsNDwI6BYgqK0h6gssagfMhRCgCgy2Yv9DncG6zh79I
/iZskquxvec7QhuKhR8tWRfVuE1HKELMspTKWTQV7K/KNRda8pyhRkPulQOHw4/iPSnWSMauRaq7
oTJZV9vOEuoDMj7jC/zF+iUmY/mLXm7QkfDN4ymFW/xE/7M9IdtdfxrRKEdlKBTI6wjDYsaIQLIQ
/wHzDfQlL/19hT5peVPpdoiwRu32eHB1JY2guwhcP/ZUFjwCuf/3v/7P//2vv8b/DH4WH4p0os3+
r7zLPhRR3jb//W/z3/+iq7D8r7c//vvftqF03VSmC6rSpuAJBpW//+vlKcoD/s/iP0I9Cpu6odFc
Gln70COFX/ph/+HyIPbrQZRyYFHYtmsREQy8qlaD8FjCdFDWJRZsQoOLmfWPWuA0W8NHPzr0mwQR
KD87XB5U6OdGpVppI7OFMoy1/KrfpjZKkli0KgtPGXaKu7mhAcWKuvt4ENY73cjnL3C/3BuYsepu
DAA/RFMRf738I87MXOEBa+mObuuuZRqvf0M7ZjoOOF3t1Q3ELEeHCjAOTvoVEeTx0QBmCXLR9N9f
HtR5O3FlC/5lW5bhKrUszG8TFyaeixL7Fa8vSN+HCb0y6i7TLbiUZx5W861KC22TZ1O/vTyw9WZg
BrRtQhOg5mXerwd2C4y0RVMMHos7oHJoBLc4/2n7sdRfstJpbi8P93aeFneTUK4Fjs1wbfV6OAR/
sA/Jx95DTHcApBKT5k0O2aQNIjQw0vhj08rsI5xq58pEhXg7U1syuFQcG9M0lr//bYn1eBbpiEK1
V/puf9fNPJtsDTOLuErFs+7ryaGkRyDpOFEhjjVn2jXhIG9GDVzx5UVYJvnbAeZsWTxWqR2gNaWD
m1j9khBBp6wY2tHzx0n+bAleN4pkyGuqSl2ZtXx7oiwbrDftdt0RgjP9etZ0qJE+V83kuT1ca94s
MyoRRR80YHFnG7ROWqYmjQEnj1xIkeX8HSkZgeZ/P/LxAamHz7WAfknBGAsdo7QojkTlaGgocQzZ
N8QGsLCLwZMtl9DUUsbofPX85+tFwOP5p5SN08JqDkhWV1y8avRYU5KrqRS0hRt/Ko+mb9TfLg/2
9kDYuq5cUComQUjJ9cfpgZy0ri0o9kX+Uyiwd9jPvNe6XW+jjL2vJD374+Uxl0P2ekPYZC1CCskc
qUOtDqEKICBZRic8GBnzgj6A24UpDrqIyFnfh3UIr6ZCP6pNJIq4bZqMV6L9mUmTi9ri7xU22Juv
dwkaFa7VOLH0aGOgY0aH7V2WTfpmKHXrVxQV/dPlCb+NsfCkHNsU7H7HMeVqwtKHTxoqS3pa6/gA
z5IMxTILwIKo3YMWlMHOCQ2xuzzo2Um6uqOUqaQFGfL1JK2wcTQUYSUmonV99HOMvbIuax8VYOc9
1Ynyytl7e8xtaUjBJcofUn9zkeD6kc7AjzzS9OTUzE1L1TDoxMdp7JW4ElPObSFT0uFZti0hZQm8
v0U3SIYGGoeN4dl5LcKbsnNboI+9WyOW6PL03xdtP9CEBUi+F2lmf8iwFQivzPjNZ4W9xBFFodJy
KGyv97E0zJKqqGF5sHvpA5n1rB0n01rksAocMDugSo8cufLh8od9c6kwLJw3oeOMtjwdVpdKBj92
UKoyvXyGRG/h7rDwu12yklhTHloG/b3dyOmIuGBzc3noN3vKXUYV0qCvy8vMWN3bnGhNC41ZeWUe
xd9wiYvv3Mm3P5olZPoBd9PDPxjPFBSewXM5lrM6OM40Ouh4u8qD3w9IwLFHNI6QvYkesYcJj3WV
zldm+PabCp1HCUg1kwBhGcbrjRW3YSngoFjeiEvFMxpg8XskMK2DJupqh9to/wwdz9L+eCcJSXRQ
SEq7Ei75su6/beckm4e0RgPKww32GSc+iOmAyndkk3LaVq3xMyOlS64EiDcHlhBs8nTkEcZLzBWr
fYT9DKgerFE9BxG2l7K1uAexEnrue9t+vvwd327ZZSib2Vk6r2tzFYuchAYenpKa58P9ui9R4zka
Y2ieasONPw2miYt621NNo+4xXYkUZ4e2TYXFh23yMFhdcEVfduRwYXAysPGbntKoMZ9clQXzSwqZ
rNoGhqYOQLJhYeRYzldXhj9zYgw4pLqtCFYEi9V+mrAtcSRgy5MJxPqXg4T4HQCF6uOixgeBFUj9
la96dkDTIEA4wNpsfTWgOboUvksZnkbMNiHryfB5GMv2a1OitIUitbpyYM7sIoMbjZGkTgbjLgfq
t62btrWRzQGIvglVQcxafR4TW1riqkSklhB0ZT3PDadcZN3JBQkI1mrTIjvR4Axo+16DE9teVbqi
ES19/UbWAHr/fC1RNCf6uJxO7tDVWqalMzUJDLnTKIxK3HRjbx7alvSeToZGa8miHHJ7+aScmR9D
khjxFFMCMtXr5QTvXPKAjYJTqSgmQXnrtU9Yg8BY8aPqx+WxzmwVU0EwF7ajS9ZzdSpDixKzXU5g
ZnBaRaw5SN7nAKKOLcL/h0waP//BcKyj48L9IdNcBXPgC7OaCNsn6CoIk9BWMu/wEmoPoCxmDUGy
cbiyWc5O0AR2bKNjgAvg6vslsdHVSNSEp1QWSbuljB/1dw26tXKHiXWc4MeWQGW9PM1zX1Apsh3D
YnW5LV9/wT6E7JOARvawHNf0hyqqi3w7lNHUHgDRqWtX8pkLi+DG4VNc8S6p1uvhSjdqwszNwhPG
ZOhnWdRn80Ptdoi8w7YtH8qmf0hA9b3701lKTgXXMmffkW9uZpFhYN8YWXRyagkAozJCtS3qkZta
TNeO4dsVZSxitzAF2Z3SV1OUhUjAEVXRKchDiakF5m8yH7sHum7FlRN/fijDUTqDSVethqpp+U5G
WTMtS4liB1oKamWXWB9dfUEi/YM1JFT/v8GWq+u30KkPJZ65OpzMMh6GalPY/YQnhrRi7QZrZutK
oH67UVhFGjmGztORhvJqtFoTHWALpoZaqjmhZufAGqAHltM3corHGa+m+5xw8fmPJ0kFhAqEULxr
XHd1BkUVhIJqYnSK0LO/EYDjT+itF3sdb9vkzxeUggeZlk1pB3Dx8nV/W1DYFtIa8B090e7Nn6Ho
jJSt6SduMGozt/9gXrxkxBJZdDTtXo9VYa+T1VAKThO6+u8sS2oPQDUkHbnmWiZ3ZlMCEmZWFrwH
YsoqcLpoL5TCXlrf4Zhx1prGpPoNtRPJAh4T4ZVVfBs1ue14K6Fy6DgAoFYbJWZfdhJw9qlWlvhg
DcUzfXztxhKd+Iw/c/d0eSGXf9yrasByuf423Gp2k1WECje28AQqXBs3hm5gMSyHwcW32Kre0wjW
i8/NUFL9ht0h9pdHvzLZdUajgVmTqEvHJ6uPeuoBEhwRrydQvaBz6Q5nV7bNufEIm9zwrmlQvF3+
/rctikiNM5jcfyd4YcN94sbap8DBtspNJvVS08W/Vn07O6DpEq4cIW3+/XrAopVFzvURnfrJ9T+h
HJQ/FFZQbltnTm9nq+8eLy/ouc9pGUQYk9qDpd5UWM3OqPpW8eCloAycqIt6/aGbwgpCYLfodrkd
/YP7IYLdvUV5pr27PP65+VoWHAOuQpLUdfWs1zBLgERIBC/N4QHNIt5Pk115Wa4XP1gN7ebyeOcO
p+XQezGVYFh3FXPSVIuMsPGjU1rW/VMK813QWYwgLgC1i64czbODubyg4NEt6enqxYZBaJ+Mjh6e
Cg3C//u67atbbPSm8nFMEeC8PLO3JWRX0nxBzwxBC52S2GqvIqS2mGK48SkrSnpcKdL3OIqMkdrY
hgsLcgyq9JuD/C8qHYjMbBDlgoMrRfJuJBG78jA+c30piUAb4m4stG6tnlV5jh18n5YcHFFY6r0R
uGMDkdV3DwOoMB8jdxx5biitoXB5ZR2WI7KKUDzkuKSQzHB4160+MfLaEaSuNjnBhfDRk/Lb6dlc
XKKtJnFNDAbagT/FYn7WRCje5kOV83aAv/o4zV3/0MqyuBJGlg+9/kmw8Ti4y8uIBsPrU22UmV2U
tKhPOZq807aHHg4zi4N9vDz3M6dJUUWnxUPuTalgNU6AHDNai3N6ArUM3V3XtfgIcRlcrAOL4WdX
NfbHyyOeiR9ERRIPukKmANvzemYy4XpXCrw0suf+/TRZEQbW2YxAqy/nH1Hlak8NdnZorzr2/eWh
z0yW/NUkOHOWHfUmXbDCHFCrmZ2MPj9Vjd5OW4RPql2QajkUKutqbD7zFQHrUYZ2lyKWYa/Kab3e
N1nXu6xunCGiW+ClBuRIFWja/vHMHMk/3xHIFhGZV8/aMUV2HtxydioTUwfK3dQYatQRXWSkLIpd
YTXiygY9FzwcaI9CKoPGAnyv19+xiw2FffqcnXCdQsITNi3+lzNQNpDZdxhqoXpnGDhppZOptktf
bpvAvj3EQpueL0/+TORAWISy05JVWzygXv+SHsLsDIMkP4W1dDVKpYssacHZ2liNfYp0ZC9DI9H3
l0ddbyZLUqNwiJzkuroy9dXJKUDD21RLJ6/qRXk7FGZ9F0cdsbMc+p/gSFE1+vMBDV3SYyNG8RBa
DTjjs5dqzJS+muHc41nV3iJoiS4J/ZbuHUrQ0R++7JcZkskv/ZMlD1SrL5wBRc+0WErPyEAO3oSo
tP2U2Aw0uwZn4yv7aflIvwe8ZTD6erz+KEDbhrm6i1Iqg9A2O93z4dfEOwqpWfOk4Q0YItaap/OV
KHTu6yFkSOuSy4aNuFpMP8fEysIwwgtTVN8PcVxk6TtzrI0vduc6uyABo7+7/P2Wf+R6hty1FH0k
IeFNeaTqQ4EEejt7CLPAaLBoa9SAHe8H8CThtphJ4WFcZF8p28zHLnKDa0FifU6WJQZmQfl5eTjx
vnh9TpAYLMu+jIUnqUtBJwDQ/5QpmnEoQZvfeyQIPvSmm366PO11DPzfUclLYTQtzZTV6USQHyX/
dhKeXlVYl5Y5udbGksq8srxnvqgpjL+zUN4zb2p5wAkbB7EU3ZvtwWyOMCDqHhQyxItjFEv9MzAs
4OCX53Z2zKUKuxwP3XFWbxatBVGjIwLmoZfqdouyEG34zQChOb7rfCp8gIrxc/16edQ3sBKWlPUE
ceAuFURlrA6mMfcDla/B8CAk4+Ojm9lO9xGH3KIrMfAfw70JsvBJINQKFgkoJFomtXXl9XjmwNIc
/7vcL4m6692ENCh+3lVnUhe2IWA1joXcfkhDC2Mpq7kSHdaPhmXGxpL4CxJWoa+L/LM5wmWDruEl
/jS7dzp24btylPetm9Rij+IktZsGbZ53FeYZV+LumQ1MgODEAO9AuHdd4IhK2Cs0qk2vn4wuA6M+
4unltkFxe/mzntlM3N0WRTdL8W3Xr/E8hbyGnLgJWEjV7l2UxeERXT3fPA3THH+lP1a5N5eHPLus
Nq1jWtdEenu1kSDX0AuPfKYGQnA6NkE5TiSOLZA8RJq1dy1q2GLXj6Z/SqF0X/moZwKitZxXsCv0
F/Q1liMYMQ2ySVg9IIrWSwlsqz6OeSaTQxRGwx22aPmE9Kg7PGHcRjIAWt5t//wWt2gyK0HVkZC4
TrhCfyz7Doyul+pBnNxPcDdI70RUuu+zDjISjtHOeC3VOTtxanUuMg/UzPRV2ECAqLLxKZJeiQl8
8qj5I55KuhPreyPtoRMCe5yXB3BeKCiKZYWAqRaK0+Vvf2670fj4/z9iSYp+K1RoMhrCWZTSq3TR
vgdRlX3FjUjurVw1W5I+48r2PnP7ECV4v9AGpb+87mojDjJDHXSlJ9Gy3nArp/2O7qf8jBoLLmlT
Gkw/stG1/Cv3wrlxuU54HVOzt811jwf169YRsHi8sKibFzhr0n8IM13TDlGmkuzgT7HzTXaxePrz
9eWSJ5cH4Qh4YAkrv6/v0PhIQpmGR4m52SNx5R78TiC8g3B/tJ/VOB8vD3huoja7eMnoFbq2q4u2
pwMBEqQxPQeNsHeJO/QPhV3EDrDTxMkOWp6HkKIpW9VXAuTZgSXqfQy+lLqXnfbbTBMNyqNdF4YH
gVgcIh/F/WFI6geY39W0QQG/qLe4/IbpP/iygBQEwAHKX5zh1+Ni1NMLM6gND7mq5nGcuvGpzyBC
brDjRnGapuyI8FHcQsK8vNLnrj5gMEsGSfQCUPp6YBRbCqRFdMApBpDOHdq2aL3po4nSqT7XWIRe
Hu7s+gIzoU5DL5+G/uvhUJpFfSTkw1pdmHq46s4f5mlCbS+Xc8lZRXlwj31yXVzZUGenSWCmRExn
m6z89bizTMICnCa3A5I/ciemmf5TFCGGD62PMs6V6+DcNB2enuwjUnSS2NfDpbk5jUDwTU+PzEcN
XddH2+m7A0sMo8+Y5/eFoU1fLy/tuSmSxVJ4QuKUZ/lqTBFotY+UmQGkfqyfDa2a9QP4tPRAIa7J
rnzH84MBT3LJGAUFiNcTtPXYN8veZttUmv1TCwsknuahBylqTno7Hi5Pbfnpq3RjyW+AhlF6AP+3
Oh2Bj5ycwD7HQ8XUv5dlV2S7Au3Nqq5PGqSnoyAqYqMiZ8g0PmSKy8Of+ZpEIuR6uOEog6vVGQE/
1KIvU1heM42jhcc1RrKoHJmDV+fjXN9Y6MIkOzOLpvTKyGcmzp41WWCT7Jx8+fUyI4luW33qMLIy
h+0Mm2rnxzJqN23p/+KRYSHhEkgqXKgMILEyFpGpX/nSZydvLVVMAJBkI6ttFcPKxe1Ht70CveEj
lj2LBv9IbyN0oTxu8H5qDrRR0ysnaAm0q09OpwowMgQBEuQ1mgqxusRpS8f2KiRSAfMrA7a5QCAF
LfcOjrQ1GP9grRf01hL4TYtG2eu1nlCp5jNHttdpQ7BoFiJ4+b3s4ixETLrztYOBgrF2dM0ZUYOu
tuVneNJTeSUen5s3lewFKLgAE9cXwSjlpE+oF3pxjZnyDCV0g6x7CCMu9p+ylGLjlQHPfd/fB5Sv
p62KotXSybc8vUOJbI9Gtv4UjQi6IxdMYuv0YMg2Ig60an/5VJ0JISTwNApBGYKudVcFxVo245gi
tOZVeVhiVtojjUm3KY+3ZtB2V3CI5pntBAwHMSJSd+Ajq4NkSMjblgmhLUhqnFg0SrUmXLF+vLKa
5yZFggVwTNBuJQq/Xs2cHCPm3UJyZ8tqhuVj5P3HcMQSYh+NxlR7f76GC3bDIURQiV7vFlNP4Rgi
0+sVEzKbdxAT7QZzYIvGZ4xr55V21ZkUaym1QIbgWgNAtVpEG40znVCvPCsvXJ3rE1QTxEv9U55l
9rNyO7QcEXN6iuUwXolCZ4cGbe8qqiHY1qwOp5Wn1AcGy/RG7lyQ7Ibe3JqJmce3EsBRfSerPkci
Dq2/Hxr/Pf0HnxWYO7g4/nDMNXAlcpFYQT7e9owQSnLY9/E3va/M7cJ+vYL3fnseAVMZ3OJASOBo
rj8pQh7NYEZCeig8o6KDDkv5Ayk0azqkqaE6HFoiXJ30CruKT5c309vQI6n9sMKuS4GUOsjrvQtJ
s2sRtlAeWscBPF0/yHbIWJnyU1MY5c2sIA3/ujzk2+PCkDaPMnCdOMOsS5fCyKpgUD0Y3Srr3gWQ
t7JtRQ6LeBNMqisf8W0MAIGtL00MXva0F1Y3Gdp0jiHTyPJkX0R/CXvCeyZIXeQRLk/q3Dqa0lEu
pV+wEHK1jqNshRU4jIMSa50fksRGeymGAgkT2SjsXYJBrHO4POaZXQPchWIoNuFcYuv6Nixlq1FJ
7Xp0XI3q0EA0PqVxFUOZtfvGvy+d3vnZ2KK6Vqp8+0IhC6bcQjqM5SZ75/WmYREnerpgRv2iUO52
1PvgENHdjA5OExgvWePMu+lvA2z0njpzl41dcq0GcWbBf/8N69ZUJWHcLZ5MpxzG7PugaaN4n5So
7O0cvEa3eEm1/h+HwiX5B9u+FN6xol99Y2dw2q5H+/rElTOH90ZownOtIjcxUDrv8/sGhRRkrqes
/eLHbXcl7L+NhsvoJqmFtdTY1hDsaCJzLqhwnKSvxGc0M1p/y3PC+ly3iGdVYx5/4IlafIowub4S
iM+cWE4rLySK/6RS69Y2OvlWmpqW5o1UY+7xzJrussTWPrXggY6X9/S5zyp5+fJCcJBHXIMT06RJ
Z4Tgg1MhhnqDDFvwwY39adfN6Sc5uurz5eHOHCFraSg45DOuQ2Pq9U4GB6NnCFdqXoqNe44MQjdO
2HxjNIWGPMpcAVqLYNECe7Su9HLPBCZQKDRS6GgQDPXVE6zpggl9Fz88UWefrEPSD4F9bO1I/YMF
pfjrWEsWTHll+R2/FTd6o4yLKlTRSeCpeuSSGTczujfH1EGx5hgpjRL75TU99wm5UuiF0V1FJGF1
TOqsj9x4NKJTC2lxOEQABPKjO9UqvIFFgCBiVljVx8tjnvuO9IZ4wNPPJW1ZftNvs8wSH6MIE6Sw
bA0bIV1YwZnmo6ZQtO5Hq1P1vjEz68rSnjsW1H6pjrG69OVXg2oz9BJZOcEJ+rSNpDrR8FZGRvax
qaEsXp7g2bGcBVxiArCjzv56gjH1OQ1UEah5HEw/6AhMIM2aNe6u6AZM3S4Pdm5v8uzi68H5ADW/
OhW5LYLUdsPolMg2e9EFYijHNo2qfHd5nHOTUiYXsMvqwT5YQt5vX60J57oxksz10sjG76UobH9r
tG1g3KppbuzPfz4aW4NWwdKeoGL+ejS8QVQkNN2lHDTo9r7CghEdvVaHNt7ERvjj8mjn1pBklgY7
UwMQsvz9b3Mb/dIOU14anqK9/1jJHAgQoKg62V8e59y1wEX8N+CKsLl+JC/0LdwCUt+j66GyG2wF
owcaJc4Dki4OCsiRk/cgofBJfgnI8Oorw597ClAdIW2lamsxz9fT1PXegRhTaV6Ckn+2mKz0+1JW
xX3R9BDTR7c6sMTREeOypNlniC88X57/uZMPOwBsOWhQqh+rt4gIkFbzYyJ42JX+gw+v7SEhZ3mX
K8SqVGDRFaoz48ppPNPBBFIOTFJnJcFdrfEqZi4CvfAj1xPBVCcPRVEjI2wjBH5EbwnZRz/3s0Wm
tJ+lvKdfhmyd8hvzhENb8/PyAojlNL6umlAiA1VM/kA6SBnw9ScIKLuiZlf4XpamhKGa5b6BNF/6
izFie6f3bnAMRNIiHocTrQYmeFFlmMQece5h2qY24niVyq/xbs5dA8ghcNrEUlpfB5GgkQqBjNiH
UlVk5m5s0mq4LRM9guI9Bd2NhhvE7eWlODskR9y0lp1AS/D1SmRC69BLNm1vbGe0bDWjah/4eYOz
NxAz42kWZurL5SH/5qCsVh/Yzt/QO+Cr5FKvxyyrKMV4prM8ay4d4YW620wHdoYmFreHusHHHYwc
pktaViPi0wfv7NTQvybz6P8PZ+fR2zbTruFfRIC9bCnJcksc27KTvBsilZ0ccob115+L+TYRZZjI
AYJsEmDEqU+5y2MU6Kk65nVS3QRNNFZfEMocnP37v/CNC4KftRDbyOGJAVavVOohtWihU0wfR2RN
iMVVF+wm8ujPqje1bECUxCkPjlX4zidHoP+6Mf4bi8LTSAEX8QYOzTrEGvFG9qVWxF+mUTofKL9j
EtL6OKtlpA6G60xbcMj1B8M6JV8n/lgI6mByVufByCxYNf1oPYosiA+LzvDOtaAxhK1FRgscEUbB
bJXeb61K7Ov3J/vPI/L3dlgGx11nKeVxKfHYnG8H2ykC3EYj89EIUFE/mH2Qw+EjIerbm8nOCusZ
qcvhOHrCAnWsOdWHADlebKPBZ9zBNvcnZMzVsDhqaE75AR2f4SHPK9/8x1VZfidZP+tCAMPiLJP4
1/Nk4EUZiUoZj2CP9VfE4MCc5QhsEDZpRbVv/TZ9fn9qLpfF0HWdSxN8zAITWI1YIhZogMMyH01X
n+OHjsLqC+TOYtqPXs89lUe68dUopyS+sTxpb5zT9TvFZxLi//kbPguMxvPvnRSB8HKJPna+bx4k
Op8/vMjpMZPR7WutKf39PHYBvtRZiQGAu8XaXR+CZWBYBAvED6mLCxIiX0mjL5itx1ik6tBjFIG3
aGmi1pmnxk7gfjFvPMzLw3u+EYHWGET+1M3oGgerjVhkZof1QW0/RmkcYSfl2f0LtV6683bamP9Y
v1o+j7QQIMKiWUDLZDW7E15VUlTOo5oSvIRHT2m/TdoVe9O19PHDpOfJqVSq37jv3/pGQG78IQTh
6V99I1PKrcpew59Uy7/TciuDnRos79YezHKrHLgONJZvJNAiWUMbguB4tYPMSnMxV2IwgWAqbwn8
60e3j/QHDGihKyS6sve1xBT2/WNzEWos4wIpZ8AF4X5RMjeT1G0RhbQfEeUMkDm0EyQ7u85DrTLl
sq6qUv6U+mRil6qlh2p24gMQQPPr/+dnwIJBJgaMI/CG8yWmJInUr+bZj72lGff6aOVXrjbYZaiQ
KL/D8xBdtGwSP6Yk9T9KWUfXdZduFSIuQLtMhsHlys3OMV1Ihee/wnUahVyna7AIsmtujMmrx6Po
AdsfuG9LA7G7xP0056NbHZwaQ2dUUJAb5UJJikVbtpk2Es83DvbClSEtAxFJLW71g1D0qwoMxmy8
3PL0Vm/T5ErVi2aHF+T3Ci+pjXv7csubKLtydyO7svCLV6lZkunCy50u+jQ3ho7XRFuKz3qB3moF
+vRfg/vl+iC+XSACLsSu9UsaRHmCqpfIH40Ru6YH1WLEc6RU3e9Rd0/KA+Tw3ttXSdN8dV0w+DSQ
HEwX3t95l+du6eBzrRBnk2ivlTSUNTla7Uz1Y41exXd+T4cx/IDxQ16X/nyMoti8yxHc3r0/7MXC
ck+z2ylfAOc1ocme7zSDR6mPB2k95SM+V1eBNDA+Hm4cQy3utiUYkX8dD4iCSbrG9oazulacqvUS
pd/UjDByxIP5RllddbKFkMXVgB2wOuT2OG/UMy8/kSGZUDgM1OKDNbWsQkJZIOEcPEpHie6mDpz0
iI9tgHK5U43DUZ9xvduY1j90rrN3yXYcMkUHqgY7i+fwfF4xXHIDdLzjpwKcvTugiVi1Xxaj0fk0
ytHO9q00AklvJyg+eFVqTIcpiLG3KXW9HG8a1WAk3wMn0TYO1kWAAEmZ1p1OpwnCsL8OT4JkckQq
6uCx9FT3krdD+cWzUQINdYkiw0Pf5Pq3Zki64rHqywrbFS/dqAi+sRyUkbBiAGMGSF5fBUi9UTY4
RU3xU59pw60Zp+ZXTP5qfB/bGHUoo4jtjT13EZItqhMIP1DLpsd1kTniG6kVBtPx2EN91+5qqyhv
0BTwOc0jQo8YwQl7j3c0DgsAQixrYy9c3GX2oicCxIEwndrB+u4sjF7lY9qkT0mj8JgfkKE+SqS3
k6PTIxb+/vm6/FbwR8t30sNEcsw2z/ddb6kUiecmf8o0Td3gGKyfZqex/ott5wuQhOyqCMjiEVhE
mHZj6MsnfFnTJUdcWM0U8FZjW7X0Yq/SGFsmzmtUzfaRDgoi4oPWfnXR13uu8NTdqUhrQXVU6e/R
js2Nw/7GwSMDpMNHZky97UJTCi9IrR6q3nu05BibOJBQaXtOx1hzHnwc1ufQGGqilxRgNtY+w6hF
17YG3wgAxkBpHPybed8u5lUb295cTvz5jQAiGnYiagRQjC4CnErVZtX7eUAUx9N+UIbmNPu6FV4f
Fq0+pfsU8bfoKJJYR1PVlbgMKIADyGq3cXztAycDdpsNUYZXrY+0Ozac5Wd9IhO9pQiowXyLJ/tx
8bcKrjovGH/7mBN/UgW+p0/4gYkBpXi9EYdEqOz7+5vuMl4BVELiGyydegpUa3huluWz4ameE+b6
WntIY8vbuekc3yiuGQSh0tg9joYtdqALjLtiQhVp9tr83sOgaOO0Xbyj/BR+CEVi6iP8WRVHOp4d
+g1UHabcolAYFVb8iut96x2kPsSLErSPN0Tsttnz+5PwxsALQo0gFi01gDarGx/Diq6OuIIeA6c1
9KMGdOkLAOG8P1JcH3dWPvenJE60eePYXV4vRGRL0WOhePHhK1gGF4GViWKMn5RyjDLUJ6PZaRG2
X4B3x3/mohL5A5al3MXR8thKq+n1Rauq3sjjpw6f+19J5El0SvrMUg8DejfOYXKlUe2qzNXUfamw
m39WIsNByDJyhOOl3mgb5+qtW4d0ZXnOTCRDKc+e33gadiN207vJU4ofxYvgNf/Y1bob0pJfbAFU
CrkO6bqbssQDD2gbuBicfdXx/dX/Q0pcHe+lxcb7wDnA52C1/BgNjr3Ef/5x0LpK3GApMyMTi5gp
FiIUNOdDCYa/wNYWE56d03vOl9iRldgLu8i667HWquglQuYTAI9dTL/GwRqSox803oOJBcmn2UiA
RxU90AxAumP1PA0Znnq+PTnqo+a7CON3dhl/mOOk+OV1BB5AyivrHgWSsb+CJ5Wlz8ArumSnIbmH
X5OjTQzu5zXqcLYdubcGTmQHp4vT9ioRGmq7UZP5xpHWknbsCh/haCeiWX49tXoU7FPEcNIfmZE0
163R2Tjk4DWQ7SS6sECn0dH1r9ixeEUE/pQbd10wAPglvq0+NVPWT/f0r6wBUzUtaW51A8Xob5ZT
oGMslW1OhzEYXQgNiY8brp828wPuBdZ/IqgM1CLzLH15f/H+ZHXrxaN7schDcXsBwznfQ31XFw6G
eNEjhMjp5wRxeD4mPp2ovaW6FMMvOtIYHU8KoB5t/7L7bvKU/ZEExtIql6rtw7Zv1MelYo55gF93
P9q6aNJdHgFy2bjirOUhXf1cChBU5LnrKP6ta84pSqbIlQfaYzJXZb+Pu8rCfjOOJjildO6Tu97s
i+YhVrAVjhqokRb/94FMRpbYYIcCnwiSqnawsO8CGaPbB7Z2d90VMgP8OVjG9znS2QdWoYtvxpDl
zx4W3ij/pnQc9wZI7flQQwV+cMTgTgctdx0GBhcg0fjEWZBd3ucY7gTGSKTVMF+hSPqpOSikg7fO
/1uTgW4aOSJCtsvbf752OgUZXeB/+ZgilaR/46EbBlx+LB5SmgSToBuBuRgO88NU6R+9VgW3eMZr
9S0aHvqA5VmvxG1N1Wcrh70MdEEbLXo5f7q1ZALnP8xVHkRwDDie8gQnzwfMZuevmd326ccWr7dr
mZZy4x2+HJFqLGU3AnsQXcAnzkdMRgs73jwon1AAM/Uwoh23m0oPz4FYTo84/W4Jvbw1IHce1x19
d2rRy7//VV41kxYJykiKJ2zt/GteQCsPp65If4oIm/SjLiPxrzpL9L7BL4DhgjrxRuW5iLUyAL8g
nvp0QOvALr2vEtg5nqQl8EqYX3kTtphhX79/RVzmTcQ35Kz8BXLtIqwo61HzndSrngZaGN5HXNv7
epcFY/PTsal2j/Au5uCQDr3lh7Oj9aCXHbNrtygNb0w4J57sDU4fkL01wa73sD1siWCeSnPOdxLz
jwP3YfIV/KcI66YWG+H0G+NZlHLpXdP6RL9r9biqMR40u6vap7oMkmNZR/8FAOju3a4GVIEL79P7
s/zGY86n6Vxt6OBSYV2nzVWPM+w0Wc1ThIcGfN8JQ0/sA0E9ECRbE/x1mScHYhzDvOupJ/Mo9XWR
PhkjJhkbqfJb306/mesRuZZFl/x8c2Phlwu/6dsnMPrDMYbEcW/lhjWjrl4/YNGWbjEY//Sozu91
j21NDMkpdljnVQwhs8wOqM9XTyB4Zb2PoGl+p0A2Btez8KilY2GCmcEkkXDE+rwukeZt4/pBL20A
osS7g9qZWeM7O1evNNBateEd62A0sYdSdk6K3Vi22Mu4wmZZ72ZLETMELpYIfmd9tfo672FV6Jhk
Dv4UTHstwwz9UzB6W5pNl6EykEjo1fDqwBgBBD2f2cDONGt0VfHUtF1x0rEpvypKrWRAa7gVYs5v
ePc2iuhvJIa0Q8i/llDRvcRAlWbhVm00e08g/rHhMud275mj9V+DSdTR1WT22UxwiU6CjpmOY1fc
NoahmRgL4IaBwokx/fPZWlrr9I55s6CRWqv9NQUq9TDY9Z7i1MgrEFiucyibNBoP2FyY9yLv+nkj
crjc0ks5GQEAGhhL/24V5ySpwMyoz72nAqUSLexqLAiYhOklzfTcwOWjHTdCq8vshBFBSHGQHAKW
tQzRMKa1XyhGRL9x/oqLtb0r5jl1w7ap+sP7twfiO2ycswPkLJxySm4+QjEoZ62+L3LyhiAvCbil
vbn7lthKonfhZ0WRfacMI0dQsTMQ531Tq9S8GqsBVhxri4H7Cye7CL4o+LRSRzKzaibEkWytfaxQ
nCuuUQMp9F+cN+l+Svus9/d1PvjxN3iKuJQ4uGQ4u2xGRv96TKr4dtSzNrvXQY3YoTWO440+loN9
ipUVw5pydWxfhIPPKhNhZJ31jQIVQne3o4kOZBn2lO+KvW/72nSr4VDzwYxL6XQ79B90KxS205lk
lFNgvmjkaDwEIhlP5Lj9fFVgm1LunNKKrmrLbYfQ0dsO2wq8Fj97vdV/XAL6/Lp1M+fKGcZE7ZuM
yu9+4DyiKtTEgR/Gmj4m024A0aa/dI2l9DAn5Ix2AjWuR8TyAu9QOEH/HY3FrNz7Tg06Xg36szE6
xoRdaGX30Q1iDSK6dxNc6wniDeex9CNZhZi0GZ8dRKOnsKmN6FNWjwPY2dmS7b62lPmLeNSxXiuO
IfCa2LHTsM/n5juOF+23tqN8dux0Q95xnjUNDfgY2cM8r6f01NY0XK2hK760iCE9pnbcTNiH5JBL
cgpSniPyfFf2lOn2dVPIu6qQNRIkzeg9uV1svcJ77U+5l0c/+jwwipDqe4XJrBmjAhqUwS9Kk0Z0
8BSun8+wBGZrV+bkAWFRZ9LaYSyrio8VNqzDR7Tb6u8eMMdpNxkZ5d/GwuQr1ApZ+GHSmVN8nKgX
in0aIG9zbPJKfscNtUV13UhALzj4kqbYEacBDu4VnnMIaEVA/GA7IjKt6aV755vT8EK5EytMaQfV
HWEaeqgt/i5YkrQJjihTOjWP7lzhugewCpmKLHMho5jE5t6TF2jSC3WtC/5DM6D+1glzyD/yUcke
Mzm/O8xDlNxGxbBYEwx6NzxPvpv3+3mGKHZAnb75he4R+ndTpw/zro68rnhBV0wzX5q4RvDP7qXh
nXCBjb4PNuntc0dhu7/z9Vxrdp7oouSYlDE829Kf+hbyaz3NOyFK3Va4DDp47wq6bd9aRTtkJ2ke
locMe/PleMViCtNUYVXY0W6vr7IxMcjFAtHrYUoJTt9lepPAKTV740tfqXL4aojGNh/iccq6Z4vp
/0IFp+6/24kXDFHYB9Ksb5K4GO713mjr/yBy1t0jrdh5xJUUqijWfL30fnQo1A2/ZZLa7kcZUDi+
Ku2ygjyLL95tDeYH1GkxCzA5ejN+c3IZPAhMDp27PG718a4r+sW2EeIiNtfTQNa0j8w0+gh6yilv
+Y/FQY1DM7o7ROEoTyLPr2shNkSGce2jHJ++QoVOdjPdMXVTzA3GubNSE57CkHYga8c48uHVbDfe
UyfzuGZ9c+nvMdTFSlG1zfDQzvNs3JD+aEe3B5lyxHeyzvYqxjscZ9cp7a8g7+flndkU03Bl4b0S
37hzMM2n3ha4BPO9Uf2SZdlINlm0tnowGtP9ZANnNA52qcpfSguMZOOpvAgYeLWBcVBcgdoAjWMV
GFmUS4BUDdOTHpvOY5T7aR4uulu4NmFxdGvPtpEeoyLKtwANF88XjSrfgqj9R2LeWXNrkU+L/Z4E
78ktKu0nANGTomSR7k0jKrc4HBeP88KNJk2k+7fkb/Y6kbW7MXYKy3+qqr6+qsVcfk9IbZowmhzn
yVTttBHgXkbbNCRoUyGeD+cetaJVhjpTWSrcxkyeKwfwGPg2/WM61tXPLnGNj0Yrx1vdldbRmJ0e
y2wMw7DT7e0v77/a68yKJjeQFWqX3OpL02yZlr9yyJQuJ5bSXvlsTlZthpagC2Z0dfodd7bsqtUz
Uqm5cNrxg2qHDngTFnwbNYTLmQeCTzwE9oDCPPLo5z+hrI0sA6ZfPBsC+9YrPTPHXxqOqCh0oVUs
bxOaAhv55GXJ3AGjRkDKF5PQku+cj2loopM2t8STtNI6LJyo2mcYl39oZENsEAhDfBwqkfvQ1gv5
XdSohlPuxpANqdgx/te4kPMFp2HRByMYDfzVGkB4pmKIlu8TJiMOFpOG2o2aUnaoO8p7DJQWb8A9
3jhX9ADJ78AKgSpYo/WqVPfmorOmJ0cUcziA3L8urXx4nVQdBeH7G2x9eSwbbGEGULbGlQuk8vlM
u5mvRbEPZQR8vBkjWaWCnYcebv4QeJm6T7q2xROrLn+9P+yyaf6ORRkWhhRdR3cRSQdCez5sMoh+
altTPPvI0UYPUVWxnziI8vNsJfFRxH0d78uKfOuD5Xfl5/dHX0/wMjoHG9l1MizES1bbi+gOG2ZR
qGeKQFGxK6vae8wLs79xZT/2GxfJ+vyg+gMhARcZInI0atZUN29G4duFC/a8MCZxCLSDJAS3OPoH
+mjmdzsWSbIx5EU7jVY+afliLUTLCMrOKtSf0mGoE2zUT6VmmRyOUp+QoC/dyssIy5oyvgYdORiv
tT4SqxPPz8EewIz1vYZUTonIj/F6HWXuzdhWg+8O4zHzs6uISbp3ELrhgbUwOkfz0B8/kGH3wZVl
YJ65U3VWxM88SFiL9JEo47DooM4/v79+l5uWz4MhROpEH5fpPd89XRalA9mMOiGpUz4taMX7lgzh
lCukf7RRunfYWSa/3x/0AtbJgAvji0Iq9R5MBNYXIWLUOGxX9anUg1bsyhZ4967z0vgudjrPuUmc
AjfaHjPSK9iwjnfrQ7e5FlJrraM1aL0IDbeDdUNCO14HE3HOtYkt7rhRJlqe+/Oj5QNi4KoivoVg
vS7Xpw6QmLyR5jOMXKGj52VLdbQKtSV1cXmIGCdgWsnCKTbaq0UwVB1TcbbM5x4WxXRVzd5PB8xZ
ujN6nTbH+5P/1kdxHS5SSwA0eRHPV9wtc7y6bdd81iot3dNiq5Ibb7aaaePleeuj/h5ndXA6HyX+
QY/MZ7KBxt/VAUiEsOrlFO3p+wAle/+z3houoC9nASqEp7duz4mx9cToz9ZzSv+boE2kd46TFj/0
JK+2qqOXU0jpG37NcvMy5BqAkGaV8pLUJNeI8uHroAlcQHvqmi//+knU9X2P+jPnE1rq6kFpGt1s
M7rIpxiz1ZpgRc08nHTbFo9Y8/v7g108I1QDebYAdaBTQZCyhE9/hUeuHXeG3+TpyarzDoXMsgq+
k/qVXxy/s6d7cGLpyUkz8XuGKjBsxAUXt9AyOBBEVGfp+/Jinw8OXMCacyoSJ/KmtAoDU0K6rFI/
gAUWF9FRiby6MSJ33ijWvfXRyJ0RAwOHI0JYHTzIPE4qvTY7JaqNaOYEjX2ovC4+zdksTnW+JPZD
p7uYPTmN+8/P2aJHYqGaTcTrgLpdje7NgFgs0RSnMqNcag15tcMlWvtmy0bcdIncqspdHJFlPIJr
Ni3w3gsOFejOKCkBFp5so/K122QwSnE1dlEBfiavpmD//o66OCXooS7gK6RYoXJb/uqiMd3WMwm+
+tPcxqqkdlLaP4NZbMlF/KmPn93S+E0viGVCS1SrrXVQiQd0wUtbTieENDP5XwmY1tvPEAmzfdb2
3Qe3oJZ2bXZugL8KrSuqrIPbNM2xcoLptoAjisWyO8j5Okod5e6VIyb/kPeRHBLy3qmdbxu3KdqT
72OGinkm0ssgsjvchfu5SMPW1MjrQ1WR06ujmRcpRRpRuS819u/fklTGW/ZRFwuJXgUvBvQwukT0
wlcXQ0ss56ko6U6zq3ngMUbvi4Ea9bFxu3YjI74cCj1LCqrOEuNdoh6G2YwHhwDo5GK5fEqSPMDy
IJVP3Qhs9ur9DXMZa1loA9FmZoeC76JYfX4NgLhNSR7N9tTNvoPaISSna9Q7A1y4o1S1vwNdZXi0
5vPsHBOrE89g/mcq5/NIucOIZFkD3J3npNrr0tMeJ71ssCJuEEnBqju2xSGz4/lHFmOjvZNuZ/52
iNeu6R5M4kpTubQxxkxk89B0qV5u6GNeXDWL+j+8TCpIgIYuRDo54m2OEkR3MjzZ9zujFdDIbNF9
Gs22/jyZnjjY+HofM+rOG7frRdi8rB4ye5xEauQXMTpmVw0S+VN3EgnVvJ1RwCgM7bG0u12b6o08
lgl2xhuDXlzpy2mkfQh1CLwMUKnztewan0dSmOpkNLDAj4gCVaBSBOp+e8K14WOFG/sVpt///JQw
Lg1EzGqIBqDjXJwNB7lEq+1PpiWzGU9Jqd9iYXfjw9D52pMhp8SO/+x5SheRIammuFBGieBWwU6f
jG2mnEg7VR1VTdynAXKEQa8VCAoOXiEO75+Ui6x+GQ/4yKJeAE2EE3M+u6CNwLVVU/IygVa/Sxua
0UYyZPfU+j4sym8uzPQHmUn5kVKdc93xyR+bdtjSYb2o7KDQv5DgEf4m9eUJW/2OaixLtnuevchY
zge7SNFtt9Gmq/BTb0HriDmR95NoRBRmAhpBiNcX12fvymBjSi72G7+EqA982sJb5decz4hK/7jr
jNmLxXud7xOeteOQzsnREHP7Jegn60D4vnU9XnT7yES5rkBfLHKSuDqvHjmp2rlPR694yatUPDT1
mGeh0FHLbIcaX+9Is7U0hKfYCLjRjXtsfeF98AFOJbtONM2BNaS9urE7Lg68vVjvUnDzkHgGkrxa
lSwKjEGPhXgRZZVgMdT63d6TVueFUtq+DJOm89A/0wov3otqapvrEXfU/FDgwnzyxyb72dia/6PU
FP1edDlozJpF0h3lUAwbBZoLuu0f9X3eMXYRNxPwzvN1a3LgaXOTTM9gPhuUIhNiNXA9KRg2MDRy
CPs05lqXUWGAPRp8R6Nf5BS/7V5DuN/S5XQ3ibp+RbHT/NfO6fLbFnlhwmKXivDaxhCMOoDALhif
1eTJu2g2gydTOqkeNpUobxxmdMsi6nLlGHFpY+IDjOzC+gWs7ED2ldaNz0UalUGYd0l0HySVkYcl
duppKEar2Aqg3h4T1gIxoU0Ourxcf0X+Xd6XZu+N43NKfvqEKdEEgUAMn40pz/Ycevv3+9vz4iVk
Vqk5sN4EMIQvS8jx13gLAESxjuOzPTu3saxkvUvdYnoxhYeMc0BflKg/kJ+a1hX/+ggzNAh5SmXc
M1zVqzzDHcvUBxc5PVPxlNedrzn7YHadH7XQ5VXeOfYN2jv+S1nZ6uX9j14+6ixIXUaG0YR8PlxW
iljnH+2WRuT7kpGNcs4f7UE0LZ14w9hrsWn9a8wGxBDAAyAichvkjFdHCoVgWMko9jznnSG/oFug
7iJPw+LZnsllN975N3YPg8FXcMGUcDZX7zwBeZ/jBzY9A2Khaq582RpgYLtOhFLvkg9t3gRbtOA3
x1wsDyDwYd66ruoOqteCsVd8YOz8GFt/EDuf5qR2Veetbe4DJcWWWv8b64cxytKaIKSg0rmaUyN1
K4usm88kEH0WZv1Qydx6Labp+/sb5fId41T8NdDqNPotlJbAn6dnrucUpjVE4qCdzF3boQ8XgQS4
bpzM+fH+oBcTClOAMjkpOGDrBdh3vjsdfHV9REPGk9OmThsGCSIoYZQHTnOFwU0x7NyIWuX1+4P+
KWv9fSboeOGFt1z9qI0jGrQKmshy8az3PPGSjcAoQzVTAQSSixBVmIqs/FQ3FElvYjMzr5vEkNqV
PzeGflOZcHGPcWLJ5nbGyNwV7Weo3t4nu6nkFd3u+b7BmK1RDmIMPWTwyPUSmNijO+nHqbFyDXS2
Q+2LSDHIdh0YguQ5tqPxWkVxg8tPIis3jEUWJxhWBdYnK0784Rrca/vapwVMWB6d4UsWJFb0c0hG
rGWrbBQ/637y70ezt4IdyNBEHhth+vnGpF1EfkubEOY3NRLC+cVp5XypbNF70dS44qV1tLy4SuLM
8kJTTWN0NMh2y1AIR+v2mTX330fllq9a4Qwenn+Oqa7bCRfVjWhjvXe41nQslJdKIlQc6wIXK0Qi
PT9SL0YFkCNMVQ0kO6o0+onlPOf7UrZbCsgXUdcyJikFQFCKYwCpVzsH5ZWhGeq6fxkqoxvCdEKF
YZf1uAACHZkH++AZef8zgK/g7xpf6h9ieKvj1Sx6Gwy8MaNAPXnAiLeEQNe3xPK7HCieHCKuesB1
54szikG5VjSIF0/15Yd47qJr0ut4Xh606V9jBQaj2IlYDLkdRKi1NkJL9xTcqyZfbCexvkdR5/+w
Y2uI91KpAYVFzx/Kjd23vpwYkoYx8w160FgsGM6/T1oKwJvXdC/wxOddG1TNKymvfiXhcv5ouRHr
u8Lt62Gjb7rceWcXBQ1Tqg+8L4SIywE4H7aUqePWva2drCwo5dFUrvdgdb78anjZaIcllz7XVeXV
d9mMc8vGBv9jSXI+PBt7aVdSFV08J1apRYvTKsvXeye9aHOcGEe/GL/OWTwhx9+6nnqRFsAYvxwc
tlwdvVBO0ZzraUpyfWfaKv9WxlYaHAebW/Y4OYl89qcMoYbclIY8zHYPfFpNg13t6aCbyBGPbeXu
Ztn57bUdNRgfkDsEchiPcDNS0zmAdu600Mixa9uPAk2dK6/Tgxd/SpEXnqOqpSgVG9lBw+87RxCF
nYDBTNd0hyGOTLhfOLmrD+OYBMODQQvmF2mcL34N2TTZz1gge+LRkZPNuH07KaQ+dEqh7Qc3ghH4
8/1H4OL2YP9Sb4aLvxQJCCDOlzbVO6/x5zg4GVVSqVvP1uITMLHyTpipcA90h+qtBsjFJgaxDgWR
7bT4VdHeOx+yMecaraGmfhmrtHFDlSX2g5qqojuUMU6JoRFZo/5kxEYdXb3/sW+OzFml97U0a9eq
lh3oPUOL+uqFV2/gpAg91JXZPXiVoVMQmajxF/hdb+zfP3Dev/cv5FfieofmEvCHpWlx/sEe2BzL
5/V7GQkI3atWGs5nsO1ecNvQjvGuSKyHHtDuDFIx0/Q7enNavesCWya34Cjc9Dbwa1Sa9T5V30qt
r7eCq/W8IGO/tOg54WTT/NrV+Y6g4QPlqrUXnHdbO/QqU3yjEdDWh2iyx2+jM0XPzRT4WyTl9XX9
Z1wKqYR0Adn72ngjaXvqdWMVv2pOJF7A0ln7su39x7RP6sP7S39RKfnfWLQRF10vE/To+SKg3+mL
xtC0l3YU8k5JJb6hdlEetNREscRoUutQIrjh7CTkq+yG3MC9UY4ng414fX2XLr+DAhV5COoKvNmr
3Z/b6CTCJ4heph5Bs+sZOOGXQkLBriG0tKEtYzvdVXE3m/dlylO5sRnX5523io4A5Sta6ZB3zdVS
z4afCy9qs9cx0vUMvXu92/V1NHxGSkXWdH60aGPmLz94GZGLm+eYSs0aHxEvOiBakOSvUTN0tzZG
9fuhHIaPZeFrXdhavM46umY1BXxXHt9f9eVrzk7eQl+EYAAFngYFytnni56i6TwoYMmvTVzo0FQG
/b4uuujKt1XmhHo79AeVWc4DIMH2APqh2ljsyw3Ody8YLzJBHd2H5d//SrXzZIp8NfX5a9xPw51m
1N4RZbL6kHe2tvVMvjXP7O0lOSIKNP1V0Ul6aZ5GGJq8jrOorvrEKb9Kzx5CzW3zI1zO+SuVW0hc
qsi3ctDL+2Op9qKBtDgYmxeG4V0zaKY+BvmrP7vFVdkG2TNCuc2hsUrndpZB8znSjGDjMn9jJ9NG
Q40NDi5kknXJdxzLotOkU7zauWGIMBixSw1Tw6bXnabZQvS2RyPZWNA3vnRJ7JEBxeGEKHMVimiG
tbzudflaBql7q7pZndhZyNh4NBdIeSz3i5q1LdjWG9to6V4wsVRrgISvDm2mgmjurLl69c3y1kv9
2NoNVFcQLoftt3Fc3zgyC5KJ6gzcVgBV6y1LS4s81Slf6yjq/yujMQAwiDwFhAJxk/iNeSeoS30F
QGJ8KARomX8+sQxPz30RIyQ1XWUWTH6sNcplVbuxHO9GiDBV6NctVdyyq72nZuq7MDEi3dknJKz7
hpbUljjpW4tMWYNOGCRvVEOXnffXqVXpSLU6yqvXSJrJK/9D7nOvDUI16nUaBsj9hSMCQv9YG+Nm
pkcLuw5Ts4XZsFpkUaLQPoi0esU8M752g1F3D6DG5LEW0o13Y62anV4FQ7JrSLDen/W3zhKp0x9M
ireYq51/MRlrBm27rF7Rwtb03VBXY7yv5Pgr8mVQwAGdmq2r8SKRXqRhuBc5uhQhyCJX35tAnk28
1Mo+C82cOkrLbZYd00ElB+X4hPl1Wgyf4tjQPo49kcKRANq59Vr8QnZsn6zYyHEuA4Tl9wCFIm3U
qd2vOwmmk4BPV0n6eYpiq7wR9dBHx5Sjwt1iw4gFISbTEeNwkXoHfVSZ2LcAzbtdSjXM31iQi1PI
Ler8L1BB7JCC9PmCTHoa+b1pxcSJmfoxlbV3D9Awio5dNk7jEcIvbcOqFa2z61wzy24qT/t//YZF
CZWkh17XeoGsCfKQUZT/x9l59UqtBFv4F1lyDq+euNmbDDOGFwsO4Jyzf/39mivdy3issUBCOhIc
qabb3dUVVq0VXevGmPcD8eNZKqP0W5L03wZ5tj7DDRxnbu6H8y6oknDDE9zdQraAjhbPNncC0oPF
e1YM5YDcURxcczmwDtyXKnbpo9b7vm2dL0onVS8qRfn945twV9oAnE0vScQMDBYBh1k4oAJU7tzE
tXQJ6jDZFwxroRJRksalqhN9RuTKOuQ2jOFBKLcvel3E53ZKANQG8vB24GBu1JLXDgIai6JUL3Q/
lrxNIwlJDR4tuGqoa/VumGvKfpwKdJG0nEl7LZusl8BP6nMx2QgLo+WzcRLvwgr2Q/QmqJ9Ts2df
bk+iYoyJFJtzeE3MKPiUt4lzkZxcf0ktPf1sSgDZ9lFUpf+NM7Dex9/izithGrw2EsICpnjHcTOr
E9MRBidAGZvi3OZ6w5eoKCZV0fTKYCz09NjeyokjHaVnRU2USdBliqDNkdIrphRdibAG5ljSllRM
lWE4MeT9DCvCuzDgNDw2urJIzjZUgyI7FNP+t/ub2CA9x0GNr05nmW9lU8WtVIr5cZIbpjikLd6g
tTX+pk4nmmAk0Rb//sfbNpEamA1lwWssBfaLJkvzTqXq0LlZ2Ds7M5CzIwITzoZzFUHDTRzOxANv
uZh1BSd096pL5cDg/mgn11wD8sTkKSDbbpZPCrwZW2W5tRWCPyAQZZZX5LS3K9S7hscmK6VLbzF1
NFKs/lgqk7Hr59g6N72RkNTK4fvHX3HlloCLFi1KAd+jCX5rdA5NSYPjRrpIneSUbuDEyVWDpwQt
c6PfE61r/S7PC/XZik1r44auvKTEolRhoU2mE8QO3xrPy0FWY8P0L0EBhs1VmWSp3RZu0nBXNor/
1SQFAPRhpJnrEL+2uxJcLWXYcaLD2abD6fFeCHM3H5sKIT158ls+gojQb39OSOA4la0WXsxGkp/M
CRYjN2qAfuzTFuDB3ya0whrnigREnGtzcX9qVQ2SppPDiy1FDhzQmXyq/ORVl+dd5Ybl5Hx8vLq7
+7qwt3iZfbUaWxhgwksXJNHP2UIS1rWqfsh2U2d+jxj1VP9hhYLkipSOPxScb/dTRoYjQI8pvERV
+S2QuunYt1byCQ4PmQXmkff3CxS9PQNib8r7y04bTWEGOpMgvshtE33Qayd7lVlBfZR8uuaMkDd2
/PTY4v2BIX2EC4AHTjRXjGWWbgYDZbgyvpgMq7uV0yuqG0MW4/aMCW7t5p17ELRGzN4zqcHsMGjv
2920wdUq1Fzjix3j66RYQlcFGrG23I91Ns172/K1JyVsYSp8vMr7g4NhnB8T2cJVaIvAQpnUxGhM
I7qEYwsAbSqdVNqjFpQohz62ms+Doszlxs7euSWxWNqJzB5xQcBl3y5WBroxo+KeXNq2LT6jQMgM
rTE5SDkiEvrJn9Pph6/VmbLT0xACq8cLvo+oqXLRsaXQio48scPiuzJ6zVx1oiUXghv/a1bbyfss
C7XgJGW+8b0AjxczDzqq7zQrJHdvpmY8qHlTbfyOleMFNsoAbc/LDl5iEUj6ADWzrrHiC42puT/U
sZEEBzkZJpp00pYqw128JtZMvCoiSGYJlser5jFtnFJKLrwHPv42H5vv9UTd1saFHiOHkgGcNW35
Nc8DnzZBUiaXx9u+cs7InX8H7JRWIeq7/eZZBOt2MlNzgjK5U9+XcxmekoDW0G5ClOUoz2mq/G2Q
KsqZPEE0xrlXd203habGKGlGcpmrrm72zJZTvzbtsvgIOWFxtuvG+S+YIKI8MQLPgHLU+OEGjkms
6vbRIXsW4ppAhSze/cWjk46JA8G4lF4qnzo1M8VW+rqvpf4/mbKyc6AZMdhXMxmKjVstavf3dklS
QGCQwS87oUldEMDVfnrJ9DhuDnHeq9O5gqJr46uurI+WK5mJmBy5P1dm53RmlgX5xYkazTNaO3sS
IHKmNXv7E9sRvB1Tc9p4ee6TIZB1nGPSPxmPSQnq9ixVzPkHMBFmF1DrY/AtQTA1PfWB2lGAkrTg
I6Fkre9lnvXuu9zpA6yLSZ0jL6z03VMzVtCAS9AtbiVFKzcaZTmBsiEzuZc+MQtVCTLHzy6Kxvz3
oRxVC+3Fwu6foWGqx40IfcUagxliCo0qLgaXbkwH6tCVfNEihKT5fZBWFuKZ1WAlPwxf1aMNn71m
juSfSIZRRgZ3F/eXnlhdyDWIOrNt++QoaeRYO+pdzS8JZrMvj53FyvFl/zi74HgYC13OPStNl6Aj
WRUXZDk1uNAQix5f+XGefH5sZ3VRsJGQzDOSwDW9PUgICxUxrqG4TGVSflEcyXIjraFLXij9p8em
Vt484N3Ubxh+sMStvDXVDECAB7POL6Y9d/1OV6r+GeUO5ZzOKbl7YyqfBjWHIHXWupfHpldcL+8M
suYkrvR3lv2sXM0qLdSm/CJXmSm7ullz/hPfOjVzEH3s2nhromTFK+DtxCkh+qU5v/B64wQ4VEut
4mIxMP/BCcx035CFnYM5TV6HflkFB/pRQDn/fp0MLYI1Ib3HIy22WGmrNpq0qrzk6lTtoFCIDqWW
FHttamCzkOatjOJuX/me0HKBs0a9nfHxxelJp6Ch5JIqF53W8HOhFg3gFp3Ou5tSJd01cERs9Qvv
DixWxF2nBEXRBrmR21Mk6TZldmbmL8EcxMcwnZq3SdhmmZuNDWDqx/t5HynREKRpAyoSSLkDuujW
Wqq1BTBvRb3EytR8tPJqeGcPzJYcswwI0m5ISqM694oSH5WUCVHFrKwn0AJ/i90naiF64ZaCJ6LN
sAQDaLQdM14h7dKTuZ2dWR+vhmSi9oIc4JPdGCdoaOMtufo7BPJvq8BBuS805bWlNHWeDsUUJLp6
Ge0uvcZhH59Gu7HedQi5w9A0jtV3RopGd5Tb+ZqXdbwfGdd8bcs+pH5zZbYuTBvjz8ef5P7I8fQJ
hTmq8tSDlnW3ImFuQe4M7SLlafS9b6LU35vR4KgHop0gO9cRJAUbtcf7M4dN1NCYAwZdpi7bPC3J
OiQ5pnYpc9v6FkNG+aYaknHf66F6eLy8O7/Pl6aiRx8Y5CE03eKn/FEGUvt4Fg+ofukh5Wl3bRDk
6b4epPj02M6dg8KOqN3iEgkO4aC/tRPYnYxIQWBc5DQtX2jr61+DPq/dJlCaH4YRJqnbadrWE7D2
8UxBhUL5QQOktfAXpjSNBeLF+qXt5MR0OwNOI4LOuu/pr1ve2DkIgD9e6Nq3o8fMWBjKNoK95Hah
dVvRxghq+IyiUn+RAkuvTukw1ruqQFJsI96+/3p0TFgYUQLOCWu3xoqW1nnGLP6FeS1VgusS3Nmh
rRvZ/O/xqu7eUrImwBmCcpgx2zt5BmDkAGZmw7hEmhz4oKBEPo4EkPwhxJcdcztUzf2gMeUxWraV
bhzS+8ODdfyiYDLjjVvOxlM1LPOwM41LGSnjqZHK9FwPVXUucjjdggbAiuuYU3V8vOb7w3NrdRHu
pQkSWKkqYVWe+o/h7ORPRafrzGWoxq+4muaNK7K2x0SxuFvCdIjyFh+zbpV4UMzCvEjjnB5SWw0P
lBIjtzKD5rUywKIU+/A9N060Ne+3tlLWSnEA3QIeO3HM/nACcQ+l1tjN5iWQjfRgpboc7cJ8bupD
4XTNh3AKhi0s1LpJbghdP+hvliX2foTYKqhT81KliX6GVdU/QDsJDB9IoQk+NjGr748/59ohosko
ExHS3ePe3C5SmoAoJvDKXNrStK99ParZEZb+Tt3FgdoaBwWNXfgVmz74a6kP6Hbob2IW1CSSVMvq
y8iKKmPSjQto/BCyNL9+FyY13UM4U5snVMjZeTD69vnxioWruUlJhViXyMQNCtIqP+J2xck02Xnc
htm1rwL5bMijOQJzK37atNRaN00zg9RxsPamAkF65mzJiN6dZ0CE1KHR4WCyWkit35rv+lY2x1Eq
r10UqO6kN+1ViZTuwN9BLNdn2melnrRnK6vDjZt096nF/IMFJpfWBhu+hC5oxWgwdjpU1ziA4V9r
FP1QDX0BY0UUPelzGbyKUOzaeLRXdlvQOzJTyofGSS52uypLm6G7pr6G0Idd6yKoXgw/rk9RT1PY
SSPlYGpheajHqfqgD6204a3uQ0e656I7SK8SSBef/Xa7yzwwnDzRagT7OrVzW0tyfpqgcue3sgZF
2MkiWILW0jSkhtAlyvOzpLSJ+ZRMvrThr8VSbw8eHVuIEkSFXMOtLDxZOSY6HyBprkxMNZ0bzJqr
z1P0LVYGY+MFvBtVhhgY1RVYPuH5AaiyrKYileVQetfraxqHpbMLCGuhSrc65ZBrTvNST50UHAhm
/UObCWFUJK4pl1dyI8pPYcRopD5KDDMnJtR3O3wfoyUzsn4RLJKS9U4LDck/TvVohm7H0Oy8c7pi
hqEQNvZ2Z2dVYu3CIpk/pk0dv398f++PMW4DinnR9hVl6oXHmtNiqNrGb65q2hp7VG0KNzGdeh+F
Uv3UduUb4rry9WObd36Z7YQShgYW82S0zhbhC5BIgJhW0F71NLNYazcex5Fe0jzXzUG2y7+vDQuD
AqkvZhbAlC+uDdgip0awrr1Ccalfy4bmI85fOgaWLL2iYAjYpe+q+KDEUJ/vQhv9INjvgg+Pl72y
1ayYNqhoBkDnv/gVPbLyxSiX3RVcU/iWX/oFUuvg1DOcfZC7Wj37rboF5rr3j2CBAXXgn6G2Zjz7
9sKOQczs2Kh317Ry/GhXcKfBkBi15naTrL8arMw+aWriB/B/Zt7j9f4ec1tcUao95Fr8QdjBWBpX
ywZ67z69Up0OPw+JnJ3tse6sXZUHOePCFWqfRTCmidtm4fAyKk79NWyV8JdUl33/1DVKx9wc0is/
YHwd38a+nx47oyjOptIFcLq9C4ujLKnOOWau7xR1QL3dx0u497cCKMXe/R75xundbl8yyX2dpVF6
NZIp/tIym/XSpmUIeyW0xgcEgNK90tFYYCY4dKtZU58e21+5KUy+0FOhJAGQfDn14bR+UyCWm11L
WwvfVYMcvgklpXrK1NYByFpaGzUldeW8wAFORk5JEATr8pN1aQKHh63kV5ro9UujWsm56PPejcx5
7l2p1ou3jhOEnyrVgn/f7ydZ2uXQN7xPGFt9gypt83Ga67FzB9gX9uVsVRdK9fMe7L2Dhq7Z7gEs
Su/pYSadWzRpl+xGZvXPtaZmHyFcT3fWNJsQb2m8b1FW6S9JArXuxmdVxeOwOJmi/Uf6K5jy7prY
o+RAnF+q2dUBh2y6uj9Zw7406yJ3W6MZvoJXdJ6cLoE2lD6dFhzqFsqap9GMcu04xSFaF1lfRt+b
uZQ86E31+shgmm64Y0nNQwBlkM6AXlB7BVynAkOmhubrUoXucaNc/HtierkSPhN1FIGXobN5e0Ir
ejxoQgwJYU9Uo8igxhpEqBD67FSKxufJcoppL9ga39DLiMX7olhPmRb4nwKjmN43gz5802SaZ3vT
R1BzH2ezeVRlKd1VYfbr8Wle3iY65szF8hvxwKB3l7UXq1FaWR1l/9oxgJN91/Oy99Ri8M/VVMnO
63hq4+xDGGSG+U6J1cHZVXOwJZu+dMLiN1DJxwuT6Yn63u1+wQJj9ZBGS9conv1wX+WOTBe4CtT+
xyA0u3ZJbqKfZUxBvcnjILzFn9/qt21Skd8kDnTtFrapXMQqsl2BF499f7C7IN6V1JWORQgd+Nky
EutXBWTwDYwK9UnO2zA+zGa9FTit7sAfv0L4nD8Ssb5phgbaWf8KM2YznFONjgYz+NpcvzejaPw5
zHo87rK4Rmvj8fcX67tbP/kJHEgGHBRLiqvUzzo9TTTpqk4JDMDlpGvvm1JBHiSa0uT02NjSk4nN
NhWhnQydFi0lsQ1/LNMARlXVwRB6PfdC/iCruSq5PDEwkvV6EjyTKtjJT4NpqVNe5o26YX7puX+b
J0Rm3uB/A8db89YMB2VRV4Hn1218dMosfjvnefUlcfL6Y5xKufmXqYEwyBXmlYBojwm2RX6tSUj9
DYUVeHU02MN+5qU/VEweaPtWsiX9NOuSRXUvZhoNtkGI/4EIwZq80Rld+8TIptAcoH3lkJDdLnuu
yk4pSH48ysr+edAcX9TpjX1l5lt0JOummAsV7UJo5xe3SUItWmObA2beh+QCL5MeHlQkflyl7a2t
5uSaMVDqgoZSRDLL6pCmIMBttqF01WhTvpYY2E2PZVqV8j5SImNLb27Vms37RLGEpH65i63iDDNN
CP8aVrUi7c1EC6fjIDXBfGg409bx8VVZO6uMzUATLLwzMxW3H01tUOQopkS6GlVWu4OlJvuETPPd
FFKSQQCo2Lgba8ujhQRagKqiOCu39mAhChh7KqWr3pm+WzpWGiNCFeSfHNi9tviQVh4dG0Ux6J0J
/+9JYXVAErJU2tLVaqBhYZ3zK6WuiqduLs/N1DufGPW3jsyJ0x+0i7HfkpBfWSxgIxyRmMnhP4sb
AXkAZBBWE3itMsXnppvaZ6S3FLfSKz/ccLB34DycAMZshr1k/B6h/e3OEnBYbdZ2Ei9sUedvrECy
foDaqqM9/391yIa4jnZzIip+3TzLBfPSTpbCgldZyBc05AAb8cnK0RKCwwx3AJuj8Ci+zh9e2Idn
dAQCwtEqleGU1pZGbAcxM9wmbfeK+Rl/ixpy7XsLPAwdB1zD3X6jJCzVKEVmnq72v6hGzNnehw1B
26Edb5+tWYre+pafHnxfswk7t8yvfW7BqwjjHp+bevbtggM10xXoXFJPNWLta2oP87s5nPVvOY7/
x+Nru2pKs6gC0TOEIGDxsU0r6JhFrmOvI1n3d9DNprkbtN1Q0r1Kqw1U7cp7auP4yAp4vEXWfrsw
XR3jERHj0EuZDkK6pzQy+Z0J3efwuZ4jy9nNTt9n//mK0pxqI3D0jULF2kniHedBpV4hmDJv7ZeN
j1oxYs0ewgXMxITGHP7SYT75ZGmN0R8zcwzTjcO7usGgSu3fOFsSwVuTOnGMrABI9/TcnMadORpW
SsTWp/NbPx6Vr3//OUFcihIu2CKK1rfW/HasNWrFiQeFnU/8jmrGbL1lVjtTv8NLrG8UtdYWh2Ok
4kNiTjFvcXrSLish/rBir9C1HiomvGS+b5tiPldWEW418besia/7px9QHb+gIBh7Wpsl8/upmmv/
OUI1+YfdhtPh73cSdn2dfF1lN5dLM+KIMXspizyIf/z2wxinsb2bu9zQ3pM3+8aG1127GQBJRUNd
jPT8Lpr+sbasrQppAnbnqZLWZ64B17yr5qZSkMUGZnwKBtspNFfN+uaHnDZD+w83g1aO6HuKSTpj
EfmVA/zmlAISr2lq61tjTdaJLk9yKKRGex/lsrT1zKx9THrGdHJBCdCuW5zUVje7SK3sxBuUWp73
TiJlpqvCezagNF1ZWwxnq+ZEOxeMMIDW5RvSo/LXluOYemaIfCWy7YpQKZOtbNfaQ70xGCc2a5Gj
AOMRA7wwXlClXMQmk982eZvG6LF3g109y1M0a8/D0GwxJq64M1j0BDkAVTk+3sKd0kYO+popOM+H
qiY9KpFuxKMbDfV0NCppnl8VlImTjYuxahQKUTCjv5OjxeIGLaTw0rWJ141+brsU7kNUvLpxaPZt
kWjmUZnrvPh7L0oRkHE/gFiMOS0Tk8Cm+KBWcuJJRh0WQio57hgZqFAPhpUnzOMt0PXqKnmrKLYC
q4E//tbXTGoNS09TJJ5RTcMXQLHnKVC1cldWStYe/Hhot5I98fYsD40iSFkgSaHYuUTBKm0AkzcK
ON6cFfkHhENkYzdGs9ntjAov+9pBzBLhQugvsr9/lYGLUMtiuF4wXSzu/jyare37ZeoVcplVR6Ns
pwNNkUx7jSBWUu3CUdUiuiOlL9u7Wsp6+/LXvpZ6DvQ3AsRP115c3j+cX0rPS04DM/PULCl+2L0j
vTZ7zfR3QnLm7/MGGvRwmv6OQMDb3dpyJD9uIybUvCqojJdIyfPPpEY+bJNy++3xstbcAFgAIkhC
HSZVFzdF0mkRO92ce7kfIAmUTa0VHBqL0OqxnRXfhogZbhsHTld+iegtaoa/9NbKPVinjO8dA8iu
2XT5vojz4R/8KNdenBQyIQwuzkqWtmbZqU7mAa5Kz7E+F+9yUI2Wywnbmj9YXRfeU5BOgLJa5stA
u4auy/XUqxIjUZ6SZGhOzNSpJrxVYf7p8SauXT/BfEAsDNUK4K7bc4H4UOgURpl5SR+bZ1OSDdeW
g/RtMuQ64Nlx/FnTcHp6bHR1hcw/0e0n3mfG49ZobSVz0aUcfFiCGFBs0+7HZNQ9xdZWYoLvsbE1
l0ZmDiUSeRoK2ctPN+pjqsic/DjNU+tUM9mGWpVS90guQtrcH5xc7rYQG2srJElnDAjpc8YiF3fA
SfNQivSZ8wJCOHJHB6XXQpvs5zKwjA0/tmqLYEKQHVATWIoiUP4zVX/2M88xhiEHzl/Eh8IYmJlB
cPsfklJGCOAgYmliyHSxsEiH1cBEuNHTusZgBLGvGFaLQ8rnCjgB+xU58dac4NoH/NPk4rTYMVNq
ZTDkXtZIZvcSpVr/VQ3TuoKJR+4+DFUnH/7+yIBikqEDMplOXEalcdX2MLi2hYd0YbBrQmd840uR
Ert9kZtPCMjlH//BIAOJODESfiYwby+EMdMMgX268EIrzE6o06BpakYyErp188zz9LfkMtQ6aIv9
v73FVxwQJkv1IC+8oeLZY4V8REqP+k9i7xzpw9LeqG2KS7Z85ekFUm1k2BPSikXYOzUcl6CpC8+S
szrb1ya6irumsKt/CJiIEOhPAAgGXb5wZyWIwS6ggOOFdVd9SeEXOzdBVrxvJ2ejEb+2IppG9MS5
36BhF5bm1ualRRfM05i+Vw9pm4ffqjTcDAHXTj9VCsIjeB945xann25vHEf4Dy+26uB9VlT+x3hu
urPSjx/yqtY2nMmWucWHGgypYlw0LrzaNpLs2DOF5xa5IhXU/1F23JtW8w8pJ2PcQj2Z0y/a+7eH
n7jZARGj514tsI17K7a0o+lndfUReSj0th5ftdXvRs8PMD4MAqCnb62FUg6TcjgUXucb1rtYgj3L
TarS2HjiVhJbQnPRKNUgAwD5cmtmEOqczWTkXldOpo84ZCh3p7Q0q1NJ5vLSGiAadrUfFvLrfEaf
8PEi177in9bFJvwRWcpWI8IVm9Bo1uT3AVOiDQh1pWCM2IKvZO+UiF8+Nrm2r2JDwYEizactXVhe
o8aaxUoOaDeLh5MqKUN1zHvZ+ic7ZH502QWjkHgN/1ha1WYU9EkVvEzJpfI/J1KG8p1D+UfaMLS6
h7QRYDQQhJ3L7nBsCfaGqOMmVFEmoY1Zv0I285imufUmhBgv/4dHh8MvQlnSIFqstwury9mXyAIL
Tx/9vnLTwS/2U5DO57pqO3MXGiCLHn+y1TMKfp1BE0hDaNfdWsxheAVHIhWeJA31K7uYG/AIqvZr
pi144rY278suTp9GlZfvseW1qBMJgP+zvLjydZsP2pAmpQeDh32QxmE6pxIko0mTh6fZQufBKf0t
ErtVo6C1AB2K2vbSzxSBWQYhCrOeT4N6BJDh22452Kh4E8rsZdx4t7MHfetJWr0YTJiKITFUEwzx
s/44sGUylHTKAxyOTe/kJHWJZR/mBlHUf9jTP+wsvqYDZXXoxCZBy1AdzKqP/kPyQ0GdXKcpf4ia
tHqdBG27gXpZCz6FfgUlLcJPZu9uVxfpU1fKs8gf5kxClAOxdPlYaWOpvcCxaUwbbnXVHDMKvyv3
pCyLwIWsoenG2kk83UhUiXGPpEteM/5Rmr0rusXxl8ebuvbxmLuT6b/AiGcsc8xWBzyFnkvu2WlN
oU5RUgLCqnbMLXD5mrehP0Axi7UxfLc4JaZSGcUYk/RZCUqbbaEG87kwuQ/H0i4bQDSG1p0fr23V
pMj8KPaKCZPFEwVriyajeZ55RVNm4VvHKLXsV18obfMqaHt72KUG+iAb8cXdEJEIPVkhWAwH7gn8
6u2BoYdeWXJkSde4ngPjWzOHanEkmsqUn4reFzPKgKD6T13vmPLbdEhhrkUDptXQHqr0Iexcqxit
+lRXiP6+TAR7nx/vytoJIy9FWQfyfVK4hRtuWjPoqsbnhJXB/BGxJ7BbgoT2iUHWLYqKNY9EX0hM
7Aou8WWWSPbb5pEmpV5XFFO9l8OwHD6qrR77rkwlfuck8VfbnjPz4+M1rp1qMSHLBCS8CiBzb79B
2FIUrjQubV93qXOB3q2V0NCTx3rcsLR2xkQIBDAOQmIa1reW8rFupbicMg+x2sLfo608/YL6UH5u
Ez//ajTKdPr7pYkJCWoagqJiWfC2UoRr2yniUEtZO76Heq5OT8x+51sjeGvnRFwe5iNol9xhRnjB
jDnJyUrbJNVCt1fqqDvb8tQ1xyacEIJ+vK7VjQSDylUVbBhLHZus7KOiN9PCy2EhOkUwKDzD4RjY
0IhHlrWLwxFe88cm104J6NPfhJhiPGJxE+oEYJmsSrmnxIhOH8A30w3Ru7T4+djO6tLAUYuAjjO5
rK0lWTnmaUvya0otmnZoIFfpLqr1aNip7Riae1QEN7WdhZtZJqRiM+nAMN5CJnx7MLME9b5p0AhX
raTdG3KM9iGyec3emu0p2fUMTbwAt/PPWZyU76irlt8fr3rt7pOG0A4mWSVTXab81oh3p2PgyRGK
OK7fykp5TOI2+FrFJXAruTGreI8alHl5bHhtux0hDwvQBj6r5QBcPMU8kyT/nl1I8oFgXdVds28d
c08zuPncgGCbN4KE1bUScAEGhjURrMztZstlqUHcggxNm1tDfEycFkplCcHl+psUz2G9C+vWB4AM
UWiyFeSu28YTCCwbHmGxz1VaGoNSkC8wRV59CYw4s54doBOgc+w0/zLaYaO5vQaSbqMbtuYgaCrQ
87eYp9eWL7psTo05SQ0V93iAvrYIk2Z8tk0c3wdnBge7VaJeA7AIGUzYq8GyIRi7eFnLBqirncTU
3etBuRhj+KQPKlV3GRnzl9Cqk6913IevYtmqL2qSBy88TNlHpZuM949P2P2W835SPWPTxVjgsryr
IFluzYAGPclvqmMKd8uzLYY73KqO/dotwZRojMmNzbvHdu9PNnYpTf5+bqCiWwQ0jF0bUW/ZoadZ
fXlSU92PD1xco92lANzFpy6Tp8cm76Z6yGGwycwbjUFe02VAKqOo1yuVE5Npt4nl9qhon1WKosNn
R9Lq2qW1ZFqvxsiBpmjykx+kCY0TuCo6GMpGaHXv0vgpJACyQDHSV1qE4pbVtrKBMogXV2Q2c5SP
P0Giz9GrDGUH6eCP5tiepMEMyRCkzN4ZbaJbp439EH7z1q/yI5jEZ2KCKjF199urHlEayI2Mhr4V
E8GqUl20/+VaZ7joCJkHK4rS1wyBA1rjEE9eZA78ZRpk8Z4sBfKFjVfz/gnTCN2hQ2E3cDtLx1Oq
c1sX9Rh682ibFalQqWRHannxFnRp1RA4td9tU4Elv112IXhAUyUIvSqEt9kdiiQajqmV1lu4mg1D
y2ejVmvTqOIKQ5pTnSOKFPHBKoyo3PiQa3dJ8NyKJjAQ0eX8p13LcpLYY+Q1CUTNLpUuWT7ps2QN
x8o00vxNksqVfXx8esThWB4eQbEokwjhr5cAsIpWrZQHauTBj1eEz3Osjd8dJQ3ejPBlpidQFeHo
asPcn3KUXbb0WVYcqGjZUJ1mjhle2WVqokZGB09NFXlt38HUoTFX04dtYBzHgDzGTZtQ09+gsWbO
h5hqre4qYz8wcGH7tvIT3eu22j/ej/snhB8kuP5F55E/wtH+UTpodZm5HaQgvXgw8gv01ZBvxW0/
H8yMe/TY1trBUn/rylFkwqUt3uiwKZVGmePEa4fWH1/PxqjmT3Ndj85W8WfdEvznMCEK/MbCEj7a
T9qwYVWBbk57GDOy9lfaSuVWV2Vt+4iVhbYfHIfUOm63L07VprKkBHCPmr6Rx7D4IvVw9M6T9S9+
huE4WvjiIlAJubWU+hL9t84ANmGpQ3rQQoc5You+QLOBPFvz8QxIQxfGgwMsZBm2muDgc4trGYWh
NX1wiiGNvtUqetNuaYVl9Caxw9531UGuulMvtcHbdjB9c/f4rKw98H/+ikX+KGuorQOZiL0WfuNz
b6f2dMoInPftUOuvjNRQn0FWwOnz92aFc4AQguT1DrAR08Q1ujKMPSsc8mQfBIH+lBum/AmcVd24
M7Ih0ousNfPW7O7aQdKZ3BXVGSYwlj2DqBvCwqjU2IvAxz8DpiR+Ua1hMncGs+NbkPJVa9TRf5cg
gOMuIlYnnEwjHsbY67M0PVTT6Hx0onKihDdGG+n52nHCu4PZEvj8O7pXxtMq3SiT2GN81gfgrY4M
nqsEw/EuaAJD3TWWBgi3TNBqRh2T8UNZCXX7w+PvurZgwZpMQkJKAm7/9vbUStfNvZ6Hnu0bAV35
MVLK90UWDZar9YW2Nai39rQhDUDvWif7uWNqVk0/bIeUJ7Sk0POzN+TL0KnS6zhqzc9guuON5Gd9
df9vTrjDP5x4UOmTMkOnyB5rSX0YKwC/kP3NwCtIbqOtV2ztbv4uKQnUuIh5bs1ljOaotVIEntnp
RfqSqbLfJBTNmFM7MYstfbWQ9zAOjCib5cbzvbpSShQAOng/7kpnPIPQuTQDcH3DHD70fRFWrgMZ
yN7OZfsfYn1aeACaab8i8buI9VGBAntbYyuslGFnB4rxXJWd7ALTD/ehNVp/3cAW4xZMQpPK/Rbj
vN1W6D+n3EykwJt1PR/3yMMHzl6au2DDwa/tIcE75XQKE7wnCwdvDS14e6mLvaatordxXWei6CIl
WbVrVbVTN5a1dhcovYAsBIELYGtx9Zysz/yuIlwf6T9N7jjrxjdpKjRo3Ad4OEdt8+1YXeBvQKPN
k0xkfruRWkIx1AQk4uVZ0B/TPnTKnZQU7S9KMv6WXtKqMRrLoqvGg7kcZCv9MCgsIP5eqMKeejAn
uZhcNZLS1i3GvN3INlY3EwiVCpKKmuASrWk2RoswuxV60Ak5ryO7KV8rIDb3oHBiYxfJSGP+g0XK
jyCbcGhoJS3iDoXpnCnuyG+sosrfGnP7y6j95H1edcNBGfpw/9hRry3wD3PLl6k2TakrIj30CqMY
9vk8ksaZQXIgP45+zVQTfv6LPTELZwDRvmtQdiOcRtAq8vkSy/wBEO61MZkKqksdDJp+afT/4Kpp
D1I1JlgEubVwKpWJ2plCY8HrzVyZdqVUTZ+apPWdE5G+9vR4cWvJDlcAClQYovBki5uuFgjVDVQs
vFSpUIih5ncugdk/m6HsSK6tNcWTjuScO1eq9O2x6bXvSPFT6N5aILmWiU4xOKkMN0DiTa32JZVG
OXbhMEqedWVUX7eBnF4f21t7k6h1srF4GGqti2OaJP9D2nn1yG106/oXEWAOt2SHmZFkaUah274h
JPszcyaL4dfvp/Rhn63mEE2MjuEA2ICri1W1atVabyg6q1Qm6BmO3fyH0mpfHooqK4/CrowH0lnv
wQtbfc8RYev0U/LiDxCbkrF+G2o6B5cw0xkAUg6T/jiNFKKCFtuAj2VaK8XO2dgcjGcGxVwU1amM
3w7WO1XSRWqcg1IT3RUGNCfEcsRwbB0TkY77H3R7MBCUtAzpva6lBnI1KfHFyvNrhvme3/Ve8exK
F1yvQ6ltJ8ZsLp7E3wGZAd2/ZjgWU1QsotWy66QMzfLgoFn83a7j8lNS65aPp4az+LqI9D3G8+Ym
RYsO8AVqi686otPkOClPYh6kadP+aVau+weJ7HJeEmPUHwoK63v6/Jsz/WXE1XtxcRMpPmzzXqzU
GQZn6QWe0kTPAAXMAI2ezvHtYt4TQ9qKA8gRk1RA0iAbXY1aUEB0h3mGNUEF7zm3UvuzYZSKcgQF
nOjBMnv5yc1t9Wy0aVXvnMzNjyypL3Sw6Mya+u2udRor6zIQcte0Q5+jyo3SfXbdOnwfKl1YPtYt
Kdbe+3/zM6MKwvXPlCCY346pIe0U272aX8uSl6O/IF3yTxn3yZ9iyTx/jrXxVI5atqdHsvGdwWFx
ZNCalaIgq8RDlCWl4CbJrnYzvRShUh+EmzWTvwihFUdUBXBO0Spr8Ocuz/fMBOX/fFXZYnDZkoRg
SnVrFexnfR6TFNvXa6438WPDQ6t/qhQn3+vpb3xbEM6y7E5WJwl/t9/WbpGkZhgmqdhYJipxeBwB
ZDX+OIr+2+gB0Sgza/zzzeGIhEeXZmu8Il8XC4ephBQDH45NPlV+nPfh/EHBmrpB7KWv47eXqhiO
gATfjzrzmryJZKQ18a4gMrRoXHhaal1iQGF7vLuNs6ERx6WurEv4WXPDMOLrJlE0+RXpIQrWWpW2
zqmfZt9JzTn2oybW3+p7StKvycYJeACgQmyV2+VD3sXAWBy+TzKaevICOAmnSYWR5mM01mb1l4tS
HFoyTWHtVZa2dijwcQ4IBTN6J6swBDgXUL6AfBvWsyv5TXHdHLIkEg/398rWDv11nNUOdXFtcqH9
5zRpoiaY+ib6DMGhOeJ4kD0UcaIdsipKftwfdHNyJltU0nwkieP2u4JnXsbZMEDXeFUvPmZZo4tn
O067w++MIzWtERjlO64+ouu1DpxtNwcEORvqYezUJXqpwLfuue9tTojWIjgH0FCvwInwde2+Gcri
mqi5dc5Ka0JAGmMiK7g/oc3Voh4s1cBhxa/7Gnlu4RGDStzVzp3oa1F5sXaUEo65r6Wdoz+RdHUI
5zkUqHfSjq3TR/Pwf0deNzqIYQKdA0YGJKN+xCVAU3xCj6b6c1m4P7q3a3TLwyc16pDDANXNMbjd
JIqKrA0xGqLIMC1+qCbxh76dimcVfc1jkeNgZg+KyHa+8EYqB4ocBhrgbqCfxmrUpEHvcOzK8hpm
KY3BDDDdD6uPap50bvr3/dXc+qa/jrXansgpVSRxCauZGP03T0EL1++aynqYcG57FkXXvPz/Dbg6
7Kiq0K0UtKQL8HNMTkEE6mgJt/6sdbr5Z1OO4W88iSWmQ0KAyI2tdTExhhmi1wlHkNK4ec4Gy+o/
uKkHbG/Jccs8LBg77fH7t06j9JSS3W7KUetTIsWfwHLw0MB9sGuAdRt2ciRvVnY+59Zp/GWc9Zmw
yrQBi0Paryzxd2Ws5gBaKjxlN7PcL2VWjcljmITOXsK2uUX/b3rr5KVXWzzHnC6/CqrvWmC5Rej5
YVNVGT4Ek5mc7m+areG4/n5CReBXrJspcZ+KeUmAcNUAcE5ZP1uPZIbRE9ZNyZf7Q219UA49TxvK
+mgXy4X9pTbLdVhHWayS/urm9HcWm91TaegQ0XM3OtsuUu5pMuws4tYhJLzAheEPKTl0O6ZddHlk
xVyAoI8Qp7QKr34sQaG/G4c8Kk89pI6dssYWSAGEt9R4pSorDZ5vh5wzu+pxAORaQjHgu5NP5xaN
QIw4nADp9iKI5tqOfM+bJzTbFLfuTxbmDHsA5c11Re0b6hHpKSIft79i8frWKgxUKJSI/qqvmvnw
LgIP5Aa8OOo9u7HNpYW6ha0ZaHrW9nY0C3FQPZppFoW20T8uxVCjMGcv+otdLGqA/pB7mWjB7ETY
rUgAyIhrT3ox6uoqwpoZtPpZpWOLZDr0LSylu0OXaPF0uL9xt74liQwZsEsvDLr27ezyeiibyIA1
bSo6ojhTWA8n1JMbzfeKJtwBlmwPBqZE9qBlOnw7mKjGASPAOb3aPWosSpgrTypo+q8gpofj/Xlt
HQ7YvIBYeEhIke3boXpjtktKfqyaprq4nnv8bYqb+RMWJOAePUs0Oyu2tU9QpsKTg+oBuMrVcWyK
Si2cMobX37dG5sfVNP4AuWW5/oCGQ39QaIG35x6i7F4mvPVZOQ7SNZanN2TD27m6XdhwIVJYSUD9
9cGc1NpxoQI4HtA4cXbS7p9uKusXKO1pqiIwrdihq3lyI4bljIng1UJfP6hNM8aNyOlPldMYZyUt
lQNBYDBxqZ3Hz+Yw2CJIYtv91DVIOXgL/+vAnSF/+gieLt9QP7Mf7y/9FvxCijMDqIIzCxRhdWLn
DuetIeQXzos7vh9D23kolHb5T4bw0r9apmUfFVDwz8Kb29qPB60fgpp3n36KvXHnt2wdY57P/2Ww
Q5lfLU0/jqpWmaC68qorKr+K1QgB2FHt9rxzN/fALwOtVyXVpy6r0VtAsL/7a6mXvD7oANm0x6Hq
0DC8/4ll9FnvAeRJJdqfK+8VOEuFu96nLjI5OfSQKlj0TlGgTQDFCYYJ0TJZwvzQTGnyh4oASvD2
waVxEVeefN6uwSzg9gjWXuRenEJfbL9LVaP+1FehqXyuU31OcYMcrPRD25VZ/yV2cnvPNXbjW5Pe
s/+pPQHRWsNBhnqM247fdbH0PsoOXp4P9oPZg6ypKz023j5dwj/wHW46yiLr93QuMkejhOZdVGNo
PzeTVvW+1jTecrLaaUwOTtm56qGMxva90uZx/Bv3n2SS0CPFFIcu9+qG0CcrjrLG9C5aD8jr4ETA
FcogDxvveda8ElueJI5eLFys9mRCt0INmAL8aR1kdWygUbeBLUzxHcJEChs3QS8gEAMAnbMSLd6n
uqg7+9R6CNa9LErnEeq8UbmQPZvPhjp24RHzyrY9GL0Yp/eRSU0gWOp5MD7MUwli6P6O3P6hdFkp
fNLYhb10+0ONlmJWm+jhxZt0uzpToUuzQLXE/Kk0ub6FMheZrwlq4oHbT8vwGKogbs4xUp+jn9fC
Cs9Rw3UV+aaXOWd2g3vWcvU3EARk/RKKx/WLnvrqe7ZR049hrboXYJviZHohJHhtrv42whGTwvvf
ZOM6lH5crMjPGLyurWW5omAtXIQXA43e5mDhMjr7dTNq7xRRRtLZuxtjM0Cq0kt2ANNyGqvoJE8n
DTFuRB7Cq2kukTJJFJx3cRqR24ehD/Mn+D+8+M1SzduPXWtV/+akH3+BVctfplzR0p1bcmv26DXw
rUGi0K5aheNcrYATYUx4iURmXbJSmUE71pX5dcCCM6fNkbp/zeGY7bGFN9Ie6XVKbxVPMgoBq6nr
UTm0ua6FF7ruCAohENWUQQrEsjhFS5acC8rj5c5cNy4D/Sc8nasA+511VreYGV6/ONVfsnBqk6da
aKafZpXuBShKZEfNjQfMiZcSpDy+MeLP+/tsKxj/xKr/1N7B3Gh19Dy91GJNQAMrFH0+2F6CELOv
u42RPgizb/dI5hu8M+DZJBUSCUBAXGvgjYLd0ygKuqBUrDpfbVzncQmzSvsWpZP6Ippq/pz28xKU
c9I8NJjIpA+uUtaKXzQ4ivtpWalHxQ3VnWL2VtpDxiNBp7zRXl/KplP2iqhR9kX4L8HMfhEfEASP
Vd9KdDs9iE4Uf1QLmjoHo8w7E39zy/uUxyI3zkkuP9f9hdnYilzEKpwFKtBUZ1b3Rij9q8cZgdE8
pGXAo9BKzf8sebL4JVUpSGqOSTP1/pgbW5FXOEqXDoI+BOPVZihoqrp9EnmXoXGMp6rUVRSnUJp0
D57dZPXRHIuwO1P8wNpoGHH4+nZ//I10j+lSR6XyDV58LYeLVVtRo63sXBAyLf6cG8jHAfqmo70T
XLe+LV0Lab4BzQnliNtND5JZbwyn9i55UhSOX86a+t6JhRaeOy/unryxEuL5/tQ2IppBTJG62WgV
0pm+HXLShFfFruJdvKju3qXQruNzn2DXBuWzsoOiTZEZqSJU2g73B96c68/eCQKJRBe55r+UVqxB
2K03jt6liyUFoQ4bx9f1EJ8TQAlfhRa1b9cuY6aU3glndFFeeWAJSOzYGpbhJY9T6EWJHv05G5hT
6xRt1UM9JJN2uj/HjSDGTcUTXPa9uDRW69kOVRnHYe9dMoLpCdJs/i7Tky8ZIv5f74+0tUPJJIlc
HEl0A1fLaKMI0JPBuZcZXtxhcHiJB8o4L/pvrBoOh9i0SBnWV1FSYEypKYXiXsym689qbzYxnHjD
fjEULHlOZaW8XbqTqAfgH0q+bMqur1x7wgSiovR96Sqz8Q4z4c0GEFbb1VMjzKR/ey0DuQOPz0h9
UVaibrflFMdJGiYexZ+0iA7Q5Zc5wEBD9SnotHvyfVurxo0uDYfIMkkobgdLtbrAhTnxLjgP0Z+h
SVMEmZVjinZ/d2ydtV/HWdX3EGGaUKFZvEuZOuNL7jVOdqoML619KsNeGLh6X/xzf8iNrS+7LRho
S9kpcrbbqWkzTpMzjncXRde/m2HmXRZjucAZtZ/vD7RVvGQkiVCGKUmqvcqNinKacc/jNQH7JjsX
fat+WMYkcnxLactzqfTimFteXvuVkrgXa7TSg97V+X/u/4yNTwygj+xTqrqQpa4rAjzlhiye2DeI
RB+N1Na+jmMfB4xX/KHV5bgz7Y3vyyOZQimVGsgoay5bFddoj4SecimilAR8caPnLIy156bQvWHn
qbqxTWXeCQQbK0Zo9avr18saNHN1M7woS4lJZ+iFePWpeND/Rk8P1Q9Xo9BGwkkd4nbT6InTW2OK
orXpdt0U6NqAk0lb4Hj1YFGe6r6ivbroO8+KjeSCkCGPu/S7orV3O6jjFWGEBUlEQ8g2ys9xGblH
TZ+E82iN3WIctFno8Yc6jpL8oZiavY2zld8xPvxpWGE8rNb7d9Eau22mEFn/1tHESWcjef7YisgL
3Cz0njUr0h8pS4AEV8uh8bNJ0lLHNhfn2AOeu7PYGxsZkR7SLI4ugK61WhxeApleOgCZE2U2KAVM
zpGmKsridja5QWot2pf7J+enYsLqXYevnqTAUv7BDlz+ol8ygThyaji+uCtUroIdLnUR61rwCGoe
5lGLnZKyPPoonxw3MsJDXNepeRW5EMuTi6OUelInikMPUdXHXutjc5n8MaCY1Psj3bD2BI1rTNCe
M6OwC+A8huNl4gb9AGVd0T66OA47PjeLmn2FtTaaSPLXpnOsgXTAf03Dvv1xf7Zbu41SFsoWyBnD
fV3FxSijbjeaqMhXNhlsBj2/8aaPhTaXXyZROs+F5hSPOMA770VUGMf7g28FDZ43iGk5ZLKvcJYN
ziQi8VJMUjyt+xbiagNNpSw7PwPgsjOWDLvrVSUmS7YxFS4eL7ermgxgRTFNDC9la/BE1LEdxU5e
6EPtR8X4wUHXteIJ42rdUUSjOvoDaWK6s5k3sls6vEQtohf0EWcVlQ29G9q5l486Mw4FULIcr/uw
jNUXAnk+HgYj7z/MvTXt2fFsfWnudNmA4QNQTrydPdr4KiImfXgJtbo62p0b4dCoe+NRRVz9fH9V
t25AKKxgkSjcS7LD6gZsGstrwAVQpopirPqSugjfq8ocVYE9ptMnrUr67OS6PQBalJApCSUwn51T
K9qp3mslymi5XnapbEfLCdjCK1BUmc6WFgudd7vtJu+HyTQ/6TXWlO6M9SmouvIzAnHA6TBM+hgX
lvHNzq3m1LXKwtHrycYT/DK8nXfV1jZgMZAspsArpXxvV2NAv6QdhBtesKVy3ZNtdKX6UGVjovoC
7UjNVx2lCmb6o7+x/2CiWZJpA+53Dd6IHK/RasRTLknuxnHgdNPwUY1dUAYR5ftgUUBbHeGydu7O
6duK4ph2YhpKgxPsyOomjWMkHPvZ8C5GZi0Hd7FUaP65RDZrj8ZsjDvLvjmca8jaOfweJnv7gdWl
sueij9nuXlt8tScKoH6dKnowOfrSPXHzJWKHmbIVXwigZM40cQFurY52VS1j7aUDayr0tvGTELsT
Vcni7I+aVlzmt41ZGAcjG/KvrYlMkhn37uf7B2/rkDNbFZdH6GIcvdtZVwYe7+1ke5fEKpcHQZLU
H4vB+WfA+rw63B9r696Q1wUJAvUB9B5vx0oyKun2xHStclweXC/SMnxdxPRPoQJjQTIH5zd76UMW
G6818zdCDKRn/KWkDj/k69ULYlaqWHQDN8eI7+5jnJfdix3ZZno0Z7cwj3Y2cnb6ObzOhnuK4kIA
EajAdj7e/wobXxxQG5gPVFClfPLqIHcaAIW2aJULqvzWNzRCneZsjf13oUDL3vnim2NRbEB+myQb
2vntF8dKIR56/NQRHm+Tx8wtRt138tw+YfUz/gaYXXYZJIMUKWKS4NvBBqFOg4tF2FU0bvosIWj+
HBb5B1HW40FXqr0++sbp+dlIBW0hSclrxAeaYekcCajsg5EZXdAjIaqcxrZv8/d2NC8D1ITZ/qEW
C3RdbYnjd5M6xMNvfGFZjJE1C4fexaoE5I6RknUpEAxbka11wG/VlxHA59XsVGMnQv3sZ60uJgy8
/m+w1dbphWWA20M7IDZz7+/EHSb1jB7lcG5n5K1JtYcQ5K5qjtZ7izf4574SJvjkKW3T1E/DrKT6
jMzPd1epFj3QzGHeU8jc2nD0b+Q1BWgDyP/tHjAyE1h/zC+cVXNanjLkks1zYfRJEVAE39W+2IjZ
qOl7nGoINbKicztclTQWQDuP4VCu00+5Dn36NBVOMwQ5QJ/4PVYUO8nv9iLAfpOJPsXGdU8hjOMo
AoUSXUvdA1nlJ61lv9QYXet+3idj9SBUoXiPqPF270scrVO/95zMwVoRt6NHldyFslaTAUZSAHj/
4w7mqL2dYGlTi5EXJ0U7CoW3nwW7pqGYwcjBKbOHNMjAcgdVEdYPSjvM5k5isrXkGDYCa5DNbWQ2
bweLYsMpOhhHV80N4eLDTO/705KLoj8vTVz+ez96yoi1PgKygUAVlCYSROrb0RphzU6Mbe21aMo4
P1gdeMWXwp0xl74/0E8biFcjsYmBkljI264f8qDSkYcoCvQOGsVJgoxS9/fSHk3vqC9S1BnEU496
F6BZis3p9BgaaX0Ez1oFo2U1D1VsiNP9n7S12y1A19ycVIt4bt/OPe/rAYcTNb26f6VJK57gmzV/
aGGchL6Zmt1ePN/KybkrAbH9d7y12E5ndpFhl3ZyNc1UE49zOg/FaUCFtg1UO37XUGUJP41GFgW2
3WvOAy8gL8G+q6n2SJlbe8wGe0rxG6Qb6387c3mXkEHl6VUvi2b2sQtOD0spjH9go+6pz2x9ZUq1
OCCAjyYXXO3npR+9BRMiyLullap+NzkFPpwDsD5fFY1jBqRm6s5m28iMKKAS2PFgpjy83muT1iNj
ihrAteBtW37wwinrzxrMyQ8DtkjZKWnGaD4PNV6zATyUcpeItnWXcoCpPtIVxpJylYnWRQKQ0yQ3
UjrcJvwJ99ojhEbTDHpDWbCHi/nZx4mi41cLEp7vKKX5GxBcBFaZPXVQiqBrzRQF4ftQ5XRfjUoR
38Z6fhFl7nFPQeC+3j9JW/uJEgz5JjZshK7VfkKaPQFJCAk2bqYlfbI71TwmZmacirIa1If7g21V
xwDH8I6RlHAKyquPO071AP2KkqDXKvahbgvtewuDyjhrRcWtURrq8hT3eazQm3YS78dA9uIehtTr
+Tcdk9jJI7Z2OPsbEStSNQoLq+shwb7cqRAIxsNIcZ6ihSxpaDA9ONZoOnYH+jDFp/ufQEamdSyl
XMNpIvNl6NUXsCYU91KDO7MIexEd9FAX5pOHFnR1rBULtVnFFfnBVKIk2snPtkemOfjfkddSp2qY
qa0G0vm6uO5gHOnsWuKlyToPCPukOB8KD0NjFByqZU/renNkqWQJ7BEfibVKmGlmtcLlEl1niEzP
IA7DJyQmK/O74D/5AtyP+4SEXPOft3/qnxhPmaDgRbpaXA3kIoXIPgadq/UngYy4nxDGH+Lci7+J
epz6wFTSbI+HvDVbJCYpsDMqafnqpdFkrjVMESXXql+Mz2Fnup+7fGmeGnXMjVNWZHnoR+hf771w
tjAPBAtueRmygTnJo/5L5bViYG7fBEtLVRvndy6GPI+aCkE5iNTeeVnqpghyN2mdd0BsraBznIPS
sBkQ3B2W+eSptf61B1r9GyIXspNDK5x9DwhFfrBffpex1KR6LRsPeU+YdOVsj3/pc97/40K2//P+
mm8daMqD2HmA45Q019ux7KkF8G2b0TXKR80MKuFM2HW26RI4QhsOeVrvVUY3lxtNZVk1gHdur5ab
ohe8JTVHAi+LqpdpcWnAJfX0Ly5PwvQXqgoHFV284DfmaVKRlVrChO/V3p4ox/VpH8fXdEmWK/2c
Qf00eo2xvITAmtqD2Wm7Hfetq4LsVsrMyOrkWuLSnM3WiCyBYFrmdX+2KZKlVOjdOnCMwh12cunN
z2qRuMPsphG3HqzSizJpoQ5CoY073S9qZ3nm1aBHQTUZbY7aXrZQFkoq/e0OQlz9NP+oBFEqoPR5
u4WMJUUHfOHyjXM1/C6y2H3vjpkwTjSO/mqwvWt31nLru1Ls5UaUOFWW83bAUMn1sEoNdDZgOOmB
Hrqd+pR1Vt0fBS/qZAeCtJFh0dDE1oNHIt2DdYeqcY2aMgQbNuaZ3r3vjLHCnMWJZjcoiqWb/xiG
TO8enDxMND9Rsvk3hIPQrUQoFYQj2KxXhn7LslQL0inXIdb0Q63XUvnXcv+ZQTl+fvMx4W3EFpKo
btgw8lv8Enq0GXZ3ZiI/MyHjMx2WxdTqJ4VakDho7gT8c/TQFnz7RUtlATtzScy2X4EO7KFpqKiZ
Cc8loR08r429A95ozr/o4Fjv2ijPz6EGznVnG8lAs8ospBIsmspSA4Pa7e1cnUgbhGIB5gBYiyhl
rSaifi4G/E923tQbR1PahwHhsHkPQRS9HQiDE92OUAq88AYO9SDPndjjUeg64cGNcB547irD7gL6
9aD7376enEtJbaLkoLmrYGvGelOocw7EAgf39za8hpNI6/4d5D/90GvKvBOFtr4p8BHJupFOEmuG
NjytJk+XHqCBCLXxUbMyQLJOnY87OJWtUgoCCQAsaDEZPGtXabhl9qXi5YN7AY84PqaVEgcwY8bH
2ZmVALPb7IuOYWhyjtrq2Oaj8g+lHhzwIru3uwf4bu2XanH65lQNxp4O31a8gOeIBZhUb3jVfGiK
ZRimoXMvoIU89anJeRw96E4/Dl/STNiK3yjm8AKQwmjOJt2p6PHta07WQDUOohX/XK25I4SVOAto
Wacp3HMZd/NhBrJ3mifbCpolXHbO0db2Bv4DKpLIodPvud3evElio+gYr4Nd/kOtDR0VqdEes/GQ
1Jhi+xhJFuO7adGX5Pn+VLe2G5gFrnV58wAbvB06nKEuqVqhXEIHRFZgKM0gjkXvdH//xjjccRDX
JApkDccNDacqnBjstbEk00NWt7g1mxTo9hAgGzcbdhNY1yNPjfj6ukBYxdqCxgZwxL7Ddwwbn+Id
qN3uBCEw+Xp/SttDUYgkzeR9ue5ZlUWvVEBLmBISoA+iUH9kYTt+rTvu0t8YCVwDMCjSWcowt4uk
D4Wd6k0SXook7g9ZWQm/rYX6nj0c7lzVW5Oi4kYlQi7VKyEDHCEFdhAcPS2xF38uumI+OEldIkdR
e+POXbm178lCQKvyMpUi9bfzKvMJ2zY9Ui52HOE3m6jjQnWjFksZZGZePXq0HZcnz1iqnaWTB2p9
ceFHRLVFJX3GuPF2YCOnHmsBCL7yNGm/cz7qz7mj/qgH3XuvpXF4phuIgdWU1M37Puvb0/313Ji3
q5KPIPpBJeBVv10J4cP2keB5UnjlZ3yJpjmYhVe/0y2R/2U3XvIZC5pe2wkzGy8VHmtcLLKLzVW6
mnXWkHlEboZLvOOWf8p7GuhlZ4W+rWTmC1lDuhNcNgdky8oQzot4vW/7EKJFbWFLH0dL9a1Z4vDT
1EWftWLINC6SPNqZ4OtgBg6KIqVEujPiGubd5BYQSwGPZXbL9CXUTO4rkjDj+xuXD+oIKwcehPqs
VORa7Z5ULUrFiutrZ7f5Z6/U3N4Xk1OjyDsb/Tu1MtzE7wrrzVoZq3FXWRAqHRjbRxh4we/mUggd
69kdx+pcKOV4TJ1EHXCKD996F8pBqd9oaBwCZ10/pfOJjRmbRn0VrOaBp595yNqaNNaO9RevHqq3
xjrG43kpZdygeL0CCGtwIKmUIk9hw2EX8CRqQ/X73q6VjwmAoz0v3FdHUQ4n64KUxqTm7yqFzRKe
c86YNVeLtsIhw7fvgI1q+ZC1VnuuatMOTMwkds7F60E5/rzeic9gPkEK3W4gREzrwrSm6irLJ9if
ee+yMOli3x6pdiN7TOUx3jVPfxXZDQblFW3z7CPaWqtdi9tbGxe6U101b1SdQ0yF6iWfU3U+NP3u
K2hzMEC7LCVMD5rttzPMamtG7SOvrw35zjfch+pnp6bDv/SKOr01Y5YT+2WsVbYmErcd9bmsr/ls
W9OxzyIz9wEbZnvNtlfhTA4kAQwkarLPqt9OSl/qlLbUiHJKXbvPYzaUJ3zEsyB0Iv0pndxhJ0Xf
2iaw0NFwtKXC4DrBmLgNWiCLOADxOHrs2RyPhlPOo1/nvOqcqlOem6Q/3g9ur3JvJvnroKttgl5k
SVEHf86irZb37AxlCJwEt8mjO7flt6HJox+xh1yVKKxwJ7Bu7Rokh8A2AjJET3X1gQ302ib0GnCy
M8oOPFfuisMkFMc+0NqeLvcn+uqykBMl3Ub9TyplrA0IQjfHzSXFgxdH0uY5m5TZOTRVWe4VwTc/
qLSvA8kIC2t92HXFcBT8VPGHmWlPeoXX+5G3/KdVwx/YmKhzMFRWTFutLvOd0P0qy/k5w/8dmX7a
7X5tFqFH4dDie8p+/VZLgwp7AfCqD1H9kA/C+7IY9VT7pVvmoQRLK1/uf+KtA6M5fGCQosj/rmU5
zWH06joxcJwcrXe6Xpt/6K3bHfV8KLgw9fKv+8NtnBdwNpA9iKk0ENdlptojaHP2UTqqzJ5qxFQs
/uBSlCR4ZF8ctXXfj2m4p6a+MUl4dbwAfnrrvZKRzFAzKb3BLa/A9Z13iVqFZ8h15ROkRz0GbG0v
bzZ8BL7ERQy6GtQFAsergNfUY9vJzPFa1n12nOJWbx7avsv7N1/Ft+PI4/pLKQuLb7qdeFFf56EN
RSB55mcxCN3xs57ix/3F29isPLZZNxYDZPE6VxyKhIQgqTByM+pGg9PtDY/a0HZ/SyQ1TvUp1GS/
I+fT/TZrO/clRVbWO9//EZtriQwwqQfxHdjl7YzbodESir+sZRnOlJay5Rz1oftAQoIuaA9u/v54
GwEPHJqrgchjzFfJzqApsJ2FUV7rTG+OSk+U8zvarg/L4pXlTna8OTkwxSgaqhDY1pmcbjV9aIX4
hC5zMgRzXC0v9NTVx7aLtT+yOY92juPm5HhhSTwaJ2QNEdOcaMrGhclVmWjfT4OpdH6N00GJ6djk
Gaf7n3Lr8KM9SXmQxg9NZTn7XzarXetOm3dJdeV0TH6aFgh/ho76rLnD8IlLfTmGRuf8e3/QrSmi
+gcaBokNijer7DGy1TKz45kTYmruB6/WoHmNqfVX6RR7iiFbqwenAu48PSZcZFbz0yojbcY5xuKs
T8vpfWGkifJUTYM2fyBHnsK/1EGht7izZza/KqxV8F0UI/nr9qtaVUu5GvbONa1V9QtIMox7e3XK
fmiN7n5pwuxDpcaOsjPqxpWJqZJJHP9ZW1mXe53eBDJpdMUVa4Hkq5fOjd8Peu0e3DHR8iAsLS/2
49nVq4dYKbJ4J6HcnDRsMGQCpLDTGqtKr6cKNQXRrjyvch83DtwXcXRzfaVvteMQL9gV58Kod0ov
WyuMSQUfmUBA7FmFdYQL+riOESRkBxcgmtwl4I6sH9IGeYgIvMxvTFMSK4BzEe54x96uLYw2o4xr
fPpg8+R/KpnWHFr4yZ8WtRePVg+iNMhwZN+BXW+tLXtYqj/Qp6Arczuqq6ihAVIVqTA9TIJwRheI
NCi6aGo3naZxUI6DYfZ/Y+CTfb5/WLeWlTQagwXd5h/qai+XCw7i9MbzayN650NXan0QpXgD+XVd
zwe9LeqDZ9V72mgb9xrRRaIBGJWm7fpKESoCHknEfEn2HrAsGl9GjGUO5Qyj8pB0tT36WTlwrcVe
aL3ErXB+3J+33Dc3xS6pLgsoAKgmG5qO3+0XXzKhqWHDLyj1xU2fEoEXL/0T982a4T/Hke8UuhY4
Gq/STT2NzbZxkBpqIsdtgyGfh+GxXdqsOiZtVWYP96e1EXvZRniBSLNSFPxX25cajE453k6vyF6w
kyr4W/p7OzTDBa5ZlSPo9/aodDPgKtgv42LzXka9eyDSHjrPUSZ/ULzuUrc8AlvRVQ/llJQ/smZc
Pt2f60ZoYGiANLRRJR1oNVf8yvUsc9BVMqLexU1zGNzsVC768K3xRu+fLC2snU2zcVgYUYKqUdID
Mr8aEZXyqTc7M7u2TRt/VI3YAaQ1Vfn3hMrEv6UisCurbBHvfOOt0/LrsKtvPIimVDTcSK5e1H6v
6sp5V5p9lvl2JZrvddi+A0j00eq74alUk6o5/sZnphwNrAIhMxKl25PSlTPgqJ4VXkQdXcEevmuK
aP7eq+Z8NntnfHt+zXMB2A5PNP5c72AkuzMlHbMcJ53+R9dWMylKpF3xe8SL+v7MNqIusD4K+uj5
I821xjZowxCWnjQPwJjhKWzq4slow2nwOyUazjj89nijxqH7VEdvx0PLsPDL0Ksl9RoXq8IOlWsN
d1CMghrPOXqKaV2whJ52vujWruWeBBkOjIOIt7pCwaPT+8/M9FoVg+iCdNF78aQ3uehOreJ4h0zR
m9AXjWYtD/c/8FY0otAlDb1B2OGod7t1yiHy+lwB9Q26dX43WdDRXIgBf5tDN+zkCZtDkQPyCvwJ
+VoNFaIKPmixkl6BILePbrN0j6KC+ZmjJv7yG7OijcqUoGVxg93OSqlmK8NJFgVBu0jP7tIk/pQN
5h+Jw0XyG0PZ+JuCn6OIvyYvOAsbV5PeCO3SCOGLbDZPdmwO4hTnTjXtxJmt84Doy/8bbbVRMJWY
kH9EGlHHsrXzhxpo1wctHM0gyfEIaJypCH0khJ1zbXXlTgr0GtvNkQAciJAI6gbsl9VnXQBfqpFg
dCz9NEhB8Zij4qn/D2dn1hM304bpX2TJ+3Jq90LThBBekgAnFhBiu7yvZfvXz+XMjJR2I1r5DnKE
ouoq1/Is96JL9BSgiTlgrEf9hjKc9V+etLYazKD8r7NUyS75Cn60lxAm48qDmUUOs4oN9LqfNFGL
/DGXrdwN2OAcacw3W9tKlUs+Hx+OBZCZHG1xnlsnS3bawbbSMKNvaiwfkrwXWlAlLaDquqP1/Pl2
+miNweGYixYlep80ME63bma1lTIVpXikb9pN4Hy1VG4nde63Q9b05t6wtV4GOFLa07XWaeWtZ8dY
NoD6qr99/lM+uJTID7l7McDANWENEIw8vNPbDHG5pMycmyKRhhc4ivSt8C3M0+Wb5/ql/f1BwEDz
2+Utc3nHqB+fzp5OmD1PFQCvGszpqwU0T9s5TZ44T1I0NcIAiVuk28/n+eGYJE1kqRxUXvHTMTu9
RHV1xjrS7QtxHc5j2dM8keMVNFP1NhpU5Z+luEH4LKmpxXCLSs7qJkTSQY1HO0Twd1KwRtYV99Aq
IruDuuoGtojkpQE/CKXBzPAhCRGQzlhTBQzZlaozMKDQhB30nT6W21STmnphKT/aMihTkwCTdPOg
rTZvq0X2GGkuS4mJ0jddtFV9yEtTRkdJizPa15VLbTFEY2L815E5MbSmFvwaZSJQDacfMUlAS+ga
FJ9CeiTWmBfaMfJNRpUB5E0j9EjA0TaB5RXOr8+3z9mcl33Ds0aKhrgjgg6nIyM+pCI17PWPkUZ7
PHA0gXYHLiMxlO7EHo1AK+ZuNw3apavi7F5i4KVqBCgFiCLVldOBReG6STnmEkH8rvlSlsN11KND
7E9lLv+1JLYElYsiL00OjWbjasOOydSEKHE5j6nZTj/z3hzvkyiMA2+YnAsR3/msGIqWMDcOAAdO
yems6kZa46AJ57Gn9Sm3pQIeAN9YazzmhZluPv92Z0d/mRZVMKJmcDfgpk4HqwSO4bMwsycXlvoW
Z8/5tynt6WfcquX3ZZ9dimfPNwuT0ymqUe2H6riWcJ8rI2ubLi2eZGzlW7Npm9ifoRMcM6+anxEh
Gw9IbXr/wzTJ44GlLR7OZ/iCMOzsYoSg/lR7jb0pClVRfbgnIB89O7+qWtFp/9OImPouCBmETlc5
dcVJFDTDs6e8mqU/wvH9kjt99CWeRLGrSldeGO8sLuJDEje7i+LGIqG72qCTYVdSGd38aYQPtJ36
RNl2qjV+p9vS75o4wnAzT0dB4uCF/2hhxINBFg/DFjwy9/pZypkXItZdJvZfpTX+XMxBd8m8aE0G
IsQh5qLHsDgoLxHPcmj+KhIjJ6L0dmtoL9pYT7uyqbonSn1QA2YVgrIRP1Vjq+xSWALfqTu0N6Jv
vwGH6h4+Py5/JIH+KsnwO4D7/dEjXACO3Lenv6MoO5Ai6lw/W3pmK5VvKNk4HCMDwvix7z2EpvwS
TkGyRQtDhSeRishofSdshfw6Z+ZsXkW9W/ZvXYcmxybvPPeHE9rNq5MC7ILfMsJBOChJCZABbKs3
3DbSxolWsayfvdKpra+Z+XBrVHafvF2Y2nKvnE4NMzWQMZDplqtufe90dierJNSS51ECd74F6dA9
iymx8MHyQrD1k6NG2xSVaOsqMWrT2Nb2qGbGtkiKbD5OaqVpd06ixJk/x46MN1MhogmmZzJXe4xD
0/BWA1JdHkRE0eNgjGjsHKpcz7VvacofHXswrAsCT6vbjbce4AQHfuF+L4qVS9Hir10zA+gLHaee
XoAal/d67yW972lYK3S6F+3s4pJLJOTV9SK6RMjkW5R8OITqGmFUJbJQMph4z1aWVNZeaScSMR9g
fG1fz/noRNt6QOo6cIDFaF+aHuKYh8bRtLXCUiv8pVqT7xoRuc9qHCvaJvSmXPjAvwY3qBPM9XZC
iZviPm9TNfVlOUdfrR7ux43ldoYD3MaTxT52a6342ZphGB0bVI3m+us8dlXdfenyKd+bBj2W+1kg
KnmVln1u0cIWSpX7jdmMw55uTHOtiiJv/SYbteRu1iL5pbAb3YXA2ItXu40TmNFmMz+YBRo8m1YZ
OJOZk9U7MU3jcNXlShruSzHobTBmUYl9XFYLsesrb+yvR3duqMBJYwrt2xIr67eUstjgO3rY1FvH
UIrkZTInBOXbNHNEkOWpFfkjWpym2NmZDJP/4IFkT97Ekh0LGuVOUFt5Jr5UNXrdPcUCk9a831m1
pRyNOnSeHcKjeGvUXva1bua+Q2IhFPbeQkIt2rbelJmH0U20atPp4Ca389DIauuysTu/y0bvHnlV
vfJVabXeHqReGvqTBVU9GKPWaDZpZUzdDk5PnxwahToNygazct/ymIVXJcoDuQ/8aowfvFpW7rbQ
7NjdtD3o1ptCVasMyW0794Ytyh4qTo3IqDrHwSw1h+YB6nJBXYcCetA0uj8MyqT20Zl0r34gezL7
W6u0ChMMwJxe6z06Av9VMWf2pima8Va1mr73MytOPLRq5yY61IM+ejyATW1tTaPU8r3Se474oqZ6
at9WGF2D7kVaf75qE1d4fufGoNjzuYCgb47KMelpyAWDKmTxHKGM1gcjz/yra7fOFNR2Wd1xfS6r
Jsxo3Jqop09HA22J7NYp5fwrmrsYreyudKrUF8ioIP6A4Wjo6H41JNINeLPsaR9hHpPfzlJVtMw3
Ui7XaqPkSAh8MQlMwgesbrT+UNeRp30x1UYpDmFeNmMZGH1d5A9RnivRbkT7MH7RBhv/21Z1sq7c
tF0W6lsZ6hVaVE6eqOJHqMR9rPtSa51SD3KZ5NZ/KtBD+5iXQKwOTl1GJU0jsoeAo9d3D6qr6EW0
02fDqKJAJooz+DK3zfBaSnvEraRJorSB3T1kruh87ESQeWxCPY03uj2FVNYxVnqspjhSv8dRo97P
NAcjv+FeEIeEq1nbIfmvv4d4huG7ilLABrb4NGz1oVGNhzlWJvmiGZUBHGVQe/FdVoN1aypGXN9Y
PW+Tzw2FcLLrRmpzXYfSG4PI0rtmM3g24Bypl7l6L+pcvPdAXa1bVSUvmqjs2f6oiHwOSiGs/YzM
s+arjWO/2nNh/KyRw9DY3rHWbOxpxrY4rAyZQQJ12tYvUTmKAr2OZnTAnbZsUdxykZYw82oEcDQn
GrK5c//mavGUB22q5HctwEXXj+3SHa8Kmi2TP7RROPqWU5T5dY0lVbtT4y4+zEZmaJum6ybF96Zu
6lDCU0SvbgmqynyDQq37dcAOuPZbE3fejRlaZbw3TKGb6RY7HQVdeRij6WGAudSCRcDE0XpCmCR/
CweTc531WRtvEKUdzK/w8br+OmvQo71BkV4M+U6os2lfJ00Y/7QyMbWbbDasGLF+3SwCp46sB2jo
Qm6UeXIG10f3cSgjv3bJowMd3eyvkZmG3WPmgVwKaBPpAodAdZldWQ3Kht6+Xu2IAhDpqnquqG/l
oA9Xqix0krYGLkmQj3E+H1uZhf1X+NcIJmQwdB8bmke/ed7M6HtUTNNu1FC3euswXtYDq52BeqH0
n7V7q5qLO9VLPSso7UZYW2M0+2o30XIagsquzXGn0NwEwZ3ihOlPKcjHq4wuSbwpQtP5WYDxmI6y
W9jGbmaZ/aHvvMUGtUxKX85dV9w0KZivbWUno30oNMl+hqWt2z59xLK5N5MiqfZgmQZ7G6oFmPS2
chTtZhjQG9I2LZJV2uuUI1N1q0IzhUpvjSLTb6KlkAoaIGI9YYGPfRCSzVQ/eyGrMtnDUzcVZ5NV
8ZwHn0dDq3YGjb/FDwk4CzUvqlFrsXua52HvTfjZishqh6sy6rKHGpXp/mtohJxxl2dE83lt7HFX
dp1R+XnRu/8ok7P8Cip8xC1US5BqWbP98DrQbDW2tZfQyJLE59J/1DovLaCYXBKjPAuVGIrcnQo4
bE0yavM0VIK8IOKoq/QXbsXisZ266OjESfPcYf4+7CvNSS8ZnKwyFiaHhz2CTggzL3n8umyQIpWV
EtjGr15mxpavOJW81YZcu+kUZNKiCkcBp6xwUBg7rbrweVc59tLXpbpIseJPTmitAXaFJekMNYp4
7bpqrIN0spOnnJLUxh6z7FLOsCzdSWDtAhT+05MDKATbelXSa5vItehPiZco7pR7ASeq+8LbUZYb
DT6Du7EiCrn7whos72ueQ//e1mpXD9smmgnKUkPALIBTVh9CQPkPJmjggTJv5w2/Qxm7pbmBqt8n
P6QSq+oOnkmuHhKvaX/VhW1n3JtuXh5nQI7DFbFeYVzAup5tHMj6SIyQmnEYSXZXdadBjHaLpJT1
MhMtN8trrkV3qR43R6kMDZu27stm+/npPPt8jLnQ1xfm5CI8t8rCmr5wJ52C78vyavU+/AiZXPcK
pRO/9KL+kgqutU6NWBxKI0vdHxYsW2c1x0giNzrHifoyCpzQdlWlFf3dqLRyPlokMnJrNdoMq4ev
Z20KPXOfQWcMekBzBrbUhPTHmPkCRmf2X1wjwmfvYZLOza1eFb12lU2R7d3PNSF64ovFXbnwK8OI
q/dkqkKL8HyAnTD6JUIfyfeKlyzahuhw5Leem+V5oANdTLd6r2tPaExKzbfNugY7WdFFI8mpRHtd
5vEcP5hNZTV3UaGXfQHbfOzLDShvNQoUu1EUN0CuMxSH3ARU6pdJqGN4DGlT2Tp6aokh6OxBc3ao
Ac8z1ltm66Cdw2VBgXybD9Ywlpu+7AqaaKGohvbenHnCfnphlBevTtxY7T/WrrirFqIg6Z0KLYba
1erKQoVYJLKR0xP9gmibzAWORXHi3jqz8YrFo3Khz7V+EmzYbyTIcLkopOq0tE5vyK6JR03Gnfqk
lOQKO3tKo92kpPqdmllZtFfdedjobmYIP40R7fBbu0zNCxt/fdj4DSjzckVTAqHdtlY1lZGqRJlX
6E+RHRkBhuvpQyHL2KeCbxJyQGW7UIw8K7z8GZGDDVwDaBOVgdNZp5XWW7Vo9SfHJKpIOsj7Wdwk
O1mGoa9Ie96jzqEFRdL9UBJFHLXejAK3zi4J6n8wc1aeQ49gBYUmfVVPy60454BnxlPYJclBhXm1
NYdm+gbwSj32XS+vPr9i1kJW9CU4nJS1gGKz3LwWpxNvJqeXlrTNp0l47S+ny+xbj7zHPkKncVQ/
6YXrbbounbM99l8KKW6jNNteH6p5E0rwaTuwFuGFgsaqevp/fxSasvAYqNeaa2JBhAVPD9XNfAIG
FAc6Wktbt6x71Z+HQj7nJVoEu7kxQvXnhdVYlvfvN2xZDTqY0G14Nc/lTNt0At/GzfgUx274A4xJ
k28Q16yu6rgzvG1cxtO8SUMRP6Ve2fykeyq2EG9V7R9fmz+/g/EBK1GZpiZ4+lVMLymFJUfrqW8H
9040uhOEXmx3BIG1Q9Dplmm//3zuH6w5jj9U/qnoLJTa1eVPN1JVZlRrn6ok+S2kWR5Vs8R9Kod2
taFc1/3AiUj/N9zQ8qERCIFRbKIkvIhonM5z0ChJqHlvPw2jVK9MNcaXQ87zeE+B2/RdK40ukXE+
uN4QsVoWFbEHYC2rlfWIsbOhKqynomnnZltMzXzE78WZfWS5w1vwWV0aGMIaZAAfqAzUxpgutNfX
EeEyaaZKAZvGANttdcZ7o+7UrGXSKmoA+w7wxzUxehmMJFkbNYV6mCdGsZlG65Lj0Vndbhka3CgI
LfCreE0s189flcLeoMCGfaH7lIxhKr+Igh1xH2emBRoktfR+i35Y2txC9TaCye5dYzuQwctAoFN+
WyJ5Fx9yIZWrwQ77+Tfm83qf+Cpdh2TXto42vo2m7HqBU06s3c/QK9yggsx1AzWorf75kaACSasK
PX26RwDUT+dSNyUCVWXGMlY84cLqO+HHo5mBlvDS9FYDUXQhnD7fO4wIuI0+kksPYi2kb0dmqHXU
qJ8GCeloNpXucVS6adfFeX7tYV911RrqtK942vYZD+mFS2HZmqeXE1+P29ohSFvOy+qNwpGwM8mN
7SdviPu97pbdJoq9ETXacd59fhl88B5y+XIk0aAFKEnD43RxY6qpUzhW9pMtGxTdevSbDp2n9bFf
1rbZbQa3z6hi9doXDOUL76rjuG11+lrA7pKqjP75cuLn8EwBYVfdpZt++nMQRTKHbNLsp3rSh2+x
HdbbuJqynRNXmj/DLN07mfmPcqVcTgzKgkPDQuId8bnTQUdXgX1ZdfYTIaKzt0tVvgrHARTSwt/5
t8br/xsLDQ8K+AjnrZMnSsRG24jUftJKXfyQqCn6Bar/h7Ysiwvf9vz6WeaFsMby4oMfX925tQcs
S+HLP2X2gL0VL7A/RHoTTGl5SKxICaIZJUfdipIL+/fjgVHhAjgPr209x9igJmQOlv2kyNbbjMlQ
XOFNgQtU4SGm3ZfbQTYvoaXlF+7btZIIi4uoDoOSgBNTInl6+iGtoU8sM66zZ3NEqeQBfLGn+YYb
abR+ezXzS4tuz27KDWnu6tysnQ17K9Uwx6lkfjRjrWPDy4oqcjsYYmvguHLJLPODA0dPkQh/wdBC
aF53/pKyK9MyH43nuOqewzBLd9Yg4sDIMn2TRlgQgsU0A7OdK7+Oxixox8jbC0p3m89P/vklg1UV
KEyMOhA8sNcBaJeobR/Hg/uEWFcM8GgY79p6UF4maSmXqk/nIQcISNQiyKxNuvtrSB0A8yq3ycCe
UjoQx1AzmkMYWwLQvar8mLUuRV+zuXSql1N7eovSJwLvTu2H3jxBwOlmEHPkZLM9JM+NbtC8oAn/
1ONT0ZJUmT36i/346/MV/WhA9OcWm4Sl7LT2d6IsIePIVMXz0FrTTwC87dZrdHUPoWF67Dv19fPh
/gTH6wkSX0BNWdzcaFmfThDurVP1jhM914lb2f+VeapXAfW0Vj1msZr4SkVpFIGtX+0Yh8fGwFrR
n5xO21fEvNvBblOQlDLps50lcaJ/rKC6XliSDz48EuAe9zgxCOTLVQQ0eeNkJGHrPoWNWW1Ki8BL
jF1GNSyVb2beu34TCx6Yz1fmg62NYCv8MpfcCmGEpfzxV/CjtFk9Y6/NqGi8AFdK9ZvZG61HVRHt
JbnS87uOvfVHVpJok+Bk+S1/j5VZIovRTXtWnUQEdVsO+7xpM78gfD/asdrfT1pfBVEKqeRfZ8lo
ECkAnuErdkY7qDApaGUfZ89IijmGD0qpCGSLI4if5uYl6d0PNhujgaYDmglFGT3k1Tzx2+on2abP
2GaqelB09YhzoYkQ750iMHbcml1pTZsoQ+1rm6XSdV6gao9fK3qwoW/pofpbRQjROU7VUE9bdChd
8ZB2Lfv0H5eFXApstYMJEoXms/pdgi0mbiVd/JpMPDpBid3ohih5CrcIU1/CT5x9/SVSQdaTFJYM
FjDH6arMad5g8+TFr7kepjeDnWZ7N8/pk7M8/lAqxvfGTm6MdmguPLFnd81SJqKAQHyKPBWMjNOB
42KkUkZh70XwPrxQopuPw1CN36qsHl+ghlyy//h4PEBcxOFUp86KRYVjlOaY6i9hmxdXeoZd1zAW
2bZAMK/2I1SZL1SnPhqQDAbteJozPJWrCTphJpMkHM0XgBjuyzyM9l2R0R1T8T3cGIN50cp5uRRO
blOuJ2ybOMN/sjZn/Sk1NW56S1fe3Lzp7U0p646MR49pgYdeUhyNJs6G10ybHEs5xBCey3sQ0V33
X2FMdbRLjHmom6tcG6f2wrcmHl//toUDDFeCR9TRzuOaVo1E06HG/AYqIEY8WPfamEgKLG/iBHIs
XCu8cand7CPFzeavZkM3iLZgS3KnCCv2bqtIzzeI0BTOZtSsXN52VY80TOGYanvVFI4sDqMSITSU
QbRGgBFQlHU1t4mZXDVYdw47qQ658tiFPfBHCpVGtnX7Ln4ziBVibHo6onM5aElxn2bIwMcBDNBi
Elu7Mpq69gs6x9/p3yrToxd3zpNhkRh/0czEfCI2F9nbbA5RvxVekcUBgIXsNe46J/GrwsF2r8Ix
dO9FNSr7chin+K7WG0oVXWXwXwNLJRlBfY8uqDyUkW0l944Q/T1aleF4pRRh/p8JnmnylQXHtJmE
QxtQScfqOOmd/jB7bac9T/mM5VaZprn4OtACONpoQib+TEcxWyxB7Px7a46qenDHFqybP7fgpjet
bYgbD8qre21GrtH7TqQ0GKdkTYqDclJ53YFOSVy/tzmVo6CttYaOzKyX9wI+skmTPkmzG/yEDJXP
54XfLafH36XVysn2LTs1kQ+SsbJJSqgBe6SalZswz0cvSKRTNg92PcWq3PZmXaXF1g7R5I3xAopi
dzcCaX+cFaGab2k8CLlLcqq8O69WjN9mEs5lDpHJ9SiY2xJIlLzwAJ9di0s5awF8E9/CW12X9TQv
UpO8Uqc3rohuH2ey3yVmF+2WrNpvwN8hvovltprI9EIKcDayA0kMEC19VEouPAOn92JpIw2QT4P5
y5Zq3iAwAa9oA4JO+0Z/qfzegM7BfoLqZ+ntO2zjaRx8/vyclQ4IPBBlQWkK3OBClDv9AVM+Jlae
F9HvDo2+6Jvhdu6jIrWZQCxvvsI5F+I412GzFXGff+d1mi7E9WchFzhbage0Ism86DavAhLabVpB
4pK+Et5r+wRPm2hTFVNh+OiX3CoYyrk0073qEmhyfWFTTUQbhoCbkHsJule5V+bW3Vg1qv06IeG+
q+epPlS6W+0z1EdRSKxxwPh8pc3VpUgbG9UJZBrofoK/XXs59lmE3rAzeq8otjkzGKIh85Xljb6g
k76OJhfUO0hbXiH0PGxKiqdfVFWUauaV9V6pFCW+ObbDg1VG+TugG+sfhdGQf0KgYIkniV70xQvq
dCx9MsMp0WX4quIKdSXaubtuk1pFFxd5lnq4KKX8JwD/+9X7MyCwJMh/HBbCmNMBkcTOssQrPZrW
VvzNGbzha+hCQh5U2R0mjN8iP6yoGeRNZR6MunrRu0q5+vxDnqXEf34EnC7iKHYu2IDTH9EMWkVj
O/Ne87rXm01oz66fEOF9j7thupaTa25jW6RvcozCdz2e5dfMKtTct3LV3X3+W9b3x//9KZSq6Q9R
M16TpLOiV8e5G7zXynN7++ANQ9H4Q48pqe9JVGw2hlbPtB9L8U3rp+jb56Ofb2k+Pzoq/3/01UIg
xGVaPXKfr7Usko3dulMUGPFlt97zs8o4LmEVFHRqEGuy1WToo/S6lgXP9PQ/04OTY8+dtedplEc7
8eYLbZ6PxgO7Av8ZSyAguas7qRxce/K8yX0dpWWg5jpidz5NMsAhx3zu6ia58P58dGQhbxAZc2iB
xy/r/FdSNixI3jGPvNcsaqw7fWyipyJ2x8NsiuwSmeyjudFJp9SwkI2IHk/HShsiwgbn41eM6p1x
X/Z2diyNxJ19JVM8bHszy/j+z9sErIBGdkPZBjGj1XKaWiFdRZThqxJqfRS0dK+inZrylF+4Yj84
DYttAR+NTiWN2lXSV+H9MeFQEL62alUGZRF6oCIqZWtj2HulN1MW1GXYPAjRtPvPp/jBF1yyDOj7
UA2oS6++oN4hwGnWjfeqYePu7Wd1FrhWmea8VUfgdxeihvWbyalHjpIEHhFFFL/WrHY70Tsl0yLl
NTMVs10KslPmt7odv4WVkhFFdLkfGV74+PkkP9g6XPIIQFAZY5ee1Z1xU6HCbLG8YRMhNFEOV6SK
40HByGBrpf0lK5+PxoOrAjGGFI4xl9jlr2NBM7DJNHVSXhd8xLUCK2czlLCotoqbiBuTVbjUbv/o
My46WMRBC0VGX31G2k7CC5EweY3Q3Iw2sGrDQNFtUQRFLMILu/WD25OxyJQ4+n/6X6fTyywZt1U8
hK+FWfU6jWQTeJk2zuqF2+Wj3ULcQb5P957tsjrx3tDURjo74auTR/1h1uW0TbM0uaZvHd449Zwd
mmkOLzySHw26GJBT1IaHB2bjdHJjGZZe2vbRm0KmEJhZI7f4SGPoEWv1VV/15pdKT8SFU3g+KHpp
FDN1Gqioaaz5BjIc1CRU7eitT2LosblVD3SIIKXt3DGqbwq98SofFri5+fxgnH9Jxl0iIOpa0IDW
xjxUrJsxih3ORNoZjV/zIQhJKBn9/nyc8+3JBYpGE8sJ3oY+7emi4opm523Zx2+jdLwbY8onX0jH
vjd1xdv++1ALiwK8B7kBP/h0qDxKUoHxYMJQMr+ZFF084C0Jthkpi3++Vv4YMMJ+4c1dYDWnQ0V1
G7fQOpiVZxRfcqVVDuOkcRSG+MaN23L3+cw+2CRoc/A4cIcuYjarW8UMKyfvE/g7rdpam8QZu0dP
MbJD7okEzJyho0BbXhJmX6dZLCIdFHTCaV1Q5lvPEXxLU5hFmbypqpR7QxfhxsAl1U+m1LilwtzB
Mxz1H4A8xq2XqvaFq+ajjUNosZTCFvbWWos/TOrJqQ0leaM6Nxx4JkVgOkV278xDcvh8ec8vbbIC
KtlIo3MW2K2nX9Mq3cGa7Tp/a8fMqLdqnpTpnYtkvv6dClX3LaogXV8SnvpoUGphHDSSSUKb1TfN
qzQFwl6Wb5qE5KviY/yNupBxM41FfIXIxnjhdvtgPOoEJM4YeJLKrQONwrPnBvhT+WY0juUDZU7Q
FpVtt5GTNH8LysQXXvzzD7i8gjSk0NijqLmuZwIMEkXUj9mbOunzzi0j5/uQGBgDacOs//NmgWSH
ZDHdCFC6VItPvyBhRBlLWaVvSkin4GFKG9L/0Atz5VBCF3j4fL+czWzJ47QFu7oUv8+WEpXJqJJG
0r0tMk/PHdpHvkaAyuOrGMP/MBaZGQiJpdRBMex0ZqDHKludk/7NUEsLlACyVlveRAgerZJcakGc
3TMk4dRml9yImZEnng42mHCW61Af37yxbW+MMLEDBCitr+MgDoMntolepBfO3tk7BFoOMDD4NJ1j
4K0RmWXlhkUWCf1NTVXCFzzxanWrUyu8kPedf7OF1IfZOJ16qnTGcjz+Csy8dGgH8jT9raNHAbsW
j5HreAyHLshU71IUuKzTScrP91qwdvBP0V+mB3w6mNZacF56L/uVWb0B+LGwvsMLFcE8Zg4A0KQI
ILJ52yjVi1+fb82zagMyoUgsLCrX6M+qIJROhzZG28j7Zmh+UzK1XxKEzo5kVtN9LWAbZU0kf1WI
Bz4IUxuvcZt0f+j5JC+s9doqbME7OwZapRTSiWv4d/ojkkIZw3K2unfDANu9nW0RNr6V9FFNXWzq
kTdJVLSPEPs3vytmHgOKmwztKpdWk1IzzvWXLgX9fshUrVR3F1ZoveMWigbPGUK1ZMkIWKx+nJEg
INJllv6OWJFxP5ih8aKAtHqk4t3gYKZBZxupHm1rMtFjLYrBCTxL0RZOY7kEE+bwo5nT8ScsjP6S
IsMZhHT5cQBIF4c1dirw4dOV0xo36wZt1t/VpvO+JHSeHjV8IGtfb13jq4QjKH2vQ1bJl5Trc5/u
RBxvhqaSV50ZQ6GNzTq2LnzP9dOx/CgSYSIBspqFrX36o5yBOHFIbe19nrLx3aq18reVUVU1+Wr3
iJVd8jz7YP9wQKlRL1aYZN/mOhKHWJTH2ui8i7JRcaOQRYcqopN3fh230deyrQr1xokn1Tcz0bub
kqf6PizMwYcfmP8qJuKZXax3udh8vnnOV4LS75KskwCB6V7nJW5WoivRa+GvtLdelNQOafcXg7wJ
HbQbc9G8fz7c+j6m0ktvHW4+W42EZF2rDL2+hQqhR+8Rj4A/q3jEtEqtHJuq7Q7SKIZrU7rx9vNB
15fXn0Hx7qLCD26Xyu/p14YuF8MxY9ByBrLaGbG5p+XlQQgstbse3dP9iMbMoY1g9H4+8geryx1N
XZtC9wJWXn12Oce1ZfVK9I5OkXyqOrfcxCIxjmY/ppvRja8+H+5sdWEQoTnKLc1rhwbJaqJESmqS
CCHeOTht7hsIa72NRj+1SHTk0qeuhUKvZQ6X8sz1U4QUCKu6FEQAFZwXhDVca3pcI9L3JuPoQLkp
N5HXhBZev7x7/7pjGYzWJsxyQrFFu/r0a1aNow9u0afvQCuSya/htCrbzKD6Af5e2SLc0VT/GIwx
P+r4UM8McEHEEqs7DJKkoFE+5O9WFBVXTei6R9jA4WFOgLB+/gk/WEqGAoDLQ4OIzZpzN0PqrlK1
yt/jTE+2uacpuzHW9QJaIgWCC/M6257LvHAcWTJMzDHWOiRUIYWmYDv2DnoxDpJ0NK56mlH7aRqU
uxzPuf9lPIRqXIJMgLlrxxy1A9UktKR8T4QVoQhRlXV3UPXROkZNUSp+VZnGBejk2dlfpshpWK4b
8KHrT5fG9OSV1MnfbSHGb6Goq21TCttv+hTAjdrq3U1tWotNciUvBU0ffEueF3SQ2DtL4rf8/a8I
bbJIGCKonu9xP5bQmYa6vGprKRI63bl99/nG+eBbMhhpCfc4sfyaqlEURpJnRlu+z0VqbEvc67dA
Csf9gCpjIKHeXbhrPhyPl5PW6YIlWy9srut9XOVj+d43wr6iIJHiFtjkdzxcxVXLM3+hHXC+mKgr
adR1wUcv5kOrxazH3IlkrqXvsyPV+zrq6w0F5umOQv4l7Ph5yEkQBbeJxPmP7pm6uke1CnwnwVL2
Hrl1hQnPrGdoLrj2T6/VxTcc4+GMCbUGOTUYX204h7t2mOsLLcTzBeZH0CDg9UCHhMrW6e6hKjmp
Yvo/7J1Xc9xIuqb/ykRfL/rAmxNn5gIoA1qR8tINQoaE9wn76/eBumdHhaollvcbCnWEmiYLiTSf
eU3J5rTm5GikZYLcRKH9tMYq9VunfC1ah5Hw6AIOS9GAUtO6no2ucV8JaS6e2kn/1na18EONi6ua
rV1MqnR4ebmev06gYXRiKUsu1uVr2SooQl2qBVL3pKV6cB/LM8I1iRNf6Vr/9PqRQBISdtDcp729
ivViB5tMITX9UzCo1e2sOtF+6MP4gNl8c3x5qNX9C6wLSUvQsUAYFGTA1nY809wi1SHl6nNYlDp8
4VbdU1ULP1Zha17lthHugkhut0grF0ddIGWccxoB9rKQfjtmBoCag4iE8gzhQdf3wq7Vj0IX3RGE
jvZDq9TsU4fIivK6w3x5WIohtHhI5rn+1/knnVkQ0YpQnyd1UnDhKgLtbYgm92OUt4HiJmnTb9z8
yzX7WxL614hYcdF6Xs6AdTnUHPGPUcNCe45GukhhV84f1cSSNqo8q3331yjLUxFjQOldw/NyQWGy
KBTtWYDjuUJwBZjkIEH9LNMCl8lJxTf0dbg1hvxVneeKIsUk3l6dbfbYjY6U69pzXeKyvV/+mx/r
KYbCEXeApGYCjpdX6mr7/TUipzfcBaqE5Lana6aqC1QC1Ux/BoIY71snMa/iCLVSqdel/ctDnc8n
yRZ9ANpk/KEtdzpUNzjx4swVha4cTs0EQmyOd0ZbBoiIyznUCa37/uoRUVYjIdZ0oBv8PR1RCe1y
MEDOhK6etM51ZzuPCVmvs0saHaJvi4Hbxso834JIjjGPXPNc+HAYTkecAgxIUx3pDrdT0FW76yCi
IAQiTc9tNtp7/M7CbxpouOLby0+6XESnO4LxFtVBclio2WsgsZMakelkDcKqoD7lu3DsoitUwmxX
q6vwU5inygNaNzieWK1+Y06yteU6fb6O0K2E68RNidAEU3D64EJ1elPIZRK6qaEDPsHS8Q2zDIVb
L7cYImfbf9FBBeayjEXZa232WRXlIEmt1Yf0W9BPAbGNik9f5WH12rfJQJBsWD/QqNiPy9v+7UC1
hnqcml4eWbFBPqd7B919dZcJRLweC45E0wVRJ8LrTkWBY+P0+QXCPXmlDE4ct1QO6VNwzp0OHtRm
NFSzxlIKoC9Nh5kqonoTZVX4EOcaQmSZbQkZbDhgw90k1bJzrQRIk8FCmkuvTkKzcOuinISrpkNO
FjgqxCqJizBCrD+UObpqHlILQndBypqY46LyEX8zkq6UHs2mioprI5F6GaI9ZnmuZsoTcbEyIpZU
uQHc0Hj0dC20v6NUVHyO8gg1RnO2Gq3bB3Nja+WOItAMX6hBrePzy6v9bJdx2SzeSETTlI2RWT6d
GirKtZaNmhK6ppO3V0Ub5HeaXudeFFXFVxLB8XNr280WM2CVQtA1QiWDM4wdTnpNGnE6bG8gNKO3
uRq6ERSi9mqoy6nxhh4lvpus6q3sGq7UcIOiW5Xva5ogW3nE2QkKBWZRHF46c3BT18gbE5oX9J5B
i1CiUp3JBfgqqGOD5Ze90im676YeGhun9tlDMybSlmh2EDktZd/ThwYpjpBOj56SqxvlzxIrtzcF
+uQ0bgfnWh1H/WiA7j+Y42xu7IALT0vUjVk1V+9Cx1idpaRHqeGkaCm6UxP7lgjr1A9VdQ7filhr
9duSKDjfiLXPVhY9copRiwAoRCtIJ6dPq4R6l3QUChMQuLruCpQIhac0hpK7+RBWnlRJzl0DgCXY
OGp+1ddOtjsZDRjIhdkHkgTK7+nIiCWVTq5pUEyE3IvieiSdbBuv6jQl+yTg+oMw1jtF+DaOgLHw
LBv4zu1oxkV3ZxUDV/iBjBqNiwbdxzddN0uRqzQqMPRcyrtqZztCP0YEq/D4qhb9aIJsBN9cqLyh
9TNKM7Pb6YTH8pWlkawitkTPLrhxBLtZdaXCUmL8sqR23ut5Lsf3ZkqRZYc+dVPtMkCOr5T0Jrrj
zMMFnqwHnUsK+afzkRI/y+Q96qfB6XaG+sHJIjef3r3uIFkPspr0tBuENiuR+kl7h1yG5I6TG79x
NtbUeh2vB1klkSLC/duQQvUTqZurKV4oXTfxlf23/u9//Rj/m4Lkw19rpf3X//DvH2XFkkcgZ/XP
f93FP5qyLZ/F/yw/9n++7fSH/vWmeireiebpSdx9q9bfefKD/P6/x999E99O/rEv6A9Pj91TM719
artM/BqET7p85//rF//x9Ou3vJ+qp3/+8QOhFbH8tjAuiz/+/tLVz3/+sZSj/uv3X//31+6/5fzY
Mfq2REt//aZ/f/vTt1b88w/lT4AgJqcXDTiKWqQKf/xjeFq+Iml/ItHKBUvDmCTNotD2xz+KshER
P8WPQf1Cz5TMhjB1OfLAcSxf0v+kqAmPnHCZ36ZrgOf+/blOXtB/Xtg/kAN7KONCtPz0L4GG/2x6
IiXSNP5SFWaVL5Wh00VupFWfRc63CAlcWOmVrE8g603VSxTKmB+aWpVu85YQwR2jsQq8opV73Kyd
GgXIaSqrqzzSjGEnaiuZvKaStS8qWnCJj0OqXl9z+yaSl0RmUbrdVKcCcbW41B6CvDb661aaHRR2
8qQbYbmKOClu2mQc09spnPBHKLi/+pugV7N4V5md2MVRWToeRXJ+mwYOXb7KQNH31xqSYN7I/xHv
JcwCHqPI1ATagvKTalZVeCtNolO8APXB5OiMov6UJhoSHRz7lrhRI8gJ/gxB1fiWTfMk38/1rFa+
7fS4rJlhhZnRqGgdkYqq9M92I1v1HmRIL1+VCZr7fhcwMTurBBfr5kZmpleI4kfH0oFus7OchuTb
6nsqYLOFN0idIecAMDoqwr2RZRU6i0oX04EKe/N2jAetdZGWMp4KpZBuDKMwOfgyuIAeDpv14Fry
bHyw21xXoXAo1XVp1ohC2lXvlL6R1qO877uo/jqbcf6Nk6vPPNuuzWMYSE7nGuGUv3Vw32ncOHMi
yZ2ImD5oKLA/6WEeljuprOK7SrbzR8uqOvQ1ZxkD2Fg2ouZ2nEOpPiBrFzx1dVBLXtaa0gcJolrI
b7Nl6vqD3LBu1MwyjlFZx5TcnaA5SqaSKgegl1DhTWoB33WapbJXlYn1TlaSJbKN1UDaBeFYmJ5T
qn2+x6XBCvx+ol/karktdobeFrqrh3rzXeSaKlyUuHClVx0p/UIJLP+KfF3Uu7UmZMmt40kDmjuO
g1ug2ircPGyicmFv92jAKMNVMBK177TCgEcbk0m/UY1mlrwxjiEfKgvDYUjDGDVqOYqjq7TSY801
+46PihoUs4dniKS6NI9A7JsC8URvTos89kK7ix4wHEy+a30ct1chodQTkYo+e5Ohiu8mJl2fG83s
2r3kSFG+G+QoWHwn6+GGC7H8nltlou1FEZePMnKflidNRvzUgVK411Crz5DIz6Etqrk+zjsUMihr
6E2Y/5QE/ToP6XO15WXkI8Ig2mB9sAI9JUhHtyPygtQW5Y1RCuVTZljZfaljBu8KRR8LD3mMLnXL
oEvfVU1r9G4MrKM6al1wY/ZG+10byjQizNeDz1SRB3NnCxQn3TGpYuq5otGeZblNCtfGwQ71rxle
lDuCVUV5yUy66DjIcfMzdnq4ywih9TgzTlnQeH0KScrrgzasXMXswudGxpjDCxFkFG4357zQWG7r
2yAwZvkIfnWOroY4DVIPwc6AVxKi9r4jPnOMY0lX/t1ccoa6QMQQ+0FJEmpmLUyMPfV0DiY3deKf
WVKYi65uOpSHRlToP6aNPuybuhxbyFmBdK3oQ/EchDE2nVJaqD8DYpH0XRxZw7NlxcNzVMut5Uap
VA47eB34ZSF+pny2U936bHRDX3pNqtgfm7jpjT2KInD5jaR8MJFDRVh9UJLnOErU+BBQ/fs2mQLt
RSsvInSQLd25M8MgfCKyrMa30BaYF5MlmXmSZuTXeS3P874LxyVO4LVcqWnHYQOzgQRrMBzp6ywZ
0mO1xOUfw1y3PwNwlvsd4rmmh1R9lHjtHJieFVK91jwhnCg+Zs445n6RV2bzVkC3n75kfZDW1xSk
rStOjSB2jdLqTc8oMWNHS7u0PlkBslr3mtXJ1kHKAvs5bQUPV3QC9n8lZu1OSWOpP2JXBP5ZHezi
EOLtGCEZiRe3Ujlh7DYOsutklSlSvH2jEVhqqL7OBYO58VzqRNyTJB5stCbR1TLmNnVDA6lRL+3G
qdjJRgqGq236iqbtaJkwWgBFeL2owzdxHyBcq41B8xbtZ+wAZsR1531SS2XuzVmmP1b4PjpuH8O8
9iIx1zaiLC3UwhjJx8rLigyhTyq0SLklRSPeJ7aVYvQB3xwrAxwl7jMjGH699/K2M+02Zinl9U8u
A6vYxYoR5sxWkk4cuE3aeioHzXygsj51+8rkUHOxbwmFS+YWmTtHKgN2tBYrrZspLTYDqi3VnJIW
qi13E7Ym0VXI+hyu2gp1aW8o80Tz0tpCSrAtav1jHUhqtUeBU01vBn3qP1kqfVYv6uXMPqSKgv53
hp70D3OIEQYjb2a73fbB2CofR+iCqjfmZYw488ICf6yaIJF3JRdMvcviXnyak2kcjrlTzsOS6hro
RMMcDBBax3fnNkxrjmVNC6OvSR516PIqlfoYimF6Hm24xZ4e5bWJT9Rc519DFER9RSF1uS8UCc+e
kY+lvc8UaU5ZFbKh7Qpj7KZ9CRfxqa5Gw7UGwzzG5pg8ktdTArAHo2t37LXb/FMhNB3R4ELp3qN1
zKGisSTi24YzF/vBrI5QcQaO5LilMo/PQabx0fWENjiTHSD/1xFmOcTASZBhiIGWbCmH2fc2SlwZ
jupXy56Kh0Y0FpJaSda8C6K6km6lSlmOvACT4jocRqocUx8ibbBTgrYbnhN1nr44Wm38zMO8LI5D
rZu3IaVyGTlSSLgMin6s9yvW/P9R9x9L++D/HnV7UbyIqv4n6l6+/a+oWzLNP8EQkkgj30Id8O+I
G2L0n3A6aS5RK4I0ueTWf0fckmL9udiILCVoCu3Uhon4/w65JcP8E5A1VVxgewtonrrxK2Lu02TM
hBVC2RCmIdAtfIygMZxG3JqFJKEErP9GiTh1GtcuzexRgE0KPqhFXiqIUCflRhl6RVEDAU968Qtw
giYTBIN1YyYeOZUCJIGvLfdN6L79dHv/7nGLSXRaAT4fY/VgDrTVCrsr+zp1P399H7q3gbvRnFhh
l86HWGUrk1khm+4wRLt//Hz3/iHZPczeFxQj3N9W0t950u950artej7QKmOu9SabjImBbhxX2b2P
djxMvtvS6foF0/1P9nU2zFmFVY0UOUGr+zoNhl1VHkGi0+KNDqbK0QZtMdDynWP7jvVOKVNPxrhb
GhH6bpG0SmdX06/T3MFzbUvneONNrjHb+vTvaZ4Pb9443vG+cZ2NatPWEGS4vxe260kmz8l48tz9
GnnvhXuvulvTu1T8f5tdVjw6xpSTFnjOAq9ble+qEOus3LHEsbQI8rBAQFQ81jR0iSRrA/JwWrXD
Cpah6FhrurM0Ba21Wl8lAezNnFocJYwj3oeGfV3MY+IPUpheD86AAH9ab5GTVgfJggsgCqO9BCCW
Vu9aICid9GROTSP361ZpD6i7Qrrvu2YHHqK4zlUrPr68KX51NX6fz2VAFKKXwwRXyL9qCb81IwIJ
A+VGVRkwR19NbXRzrxcEl6WRWrsO0MouTevgKJIIBUpKAiSwTeW3CuFYCqDyEKZi+FZVclN5QlEQ
D68KmzAjHtFti8loALYmbyUTw/HWyJ07KwhNF6nz0g+byj5WSDvuY4DGV2Tu+Y2UpPVe527daV1d
HwwwnN5kyRFyB1S4JivP9sCkjMPLc7AsmZMp0GniUd1fpGuQJFsjgEuRW3neYVaioXN6cLIsO5Tl
0L92FOoywMko/gK8B3K8PuYkQ0NPfq4Pk5mr3mAE/aGRumZjlPX2UB069At/Ft6hjKzVCo2A6Ueq
GlOuH0gFmo+VXUjXWW0M7zrae/7L03ZhKOwFqGhxK3PNrh2y1TTIrSgN9MMUEiOnjPxhysVSFNG7
t68fCsEm5IcR+qFFserMlPlklzEojwOQYmNvYSG8U+JYAbEabUkGnC0GMA7c39hX/Wor/xKx/G0/
JCpiBAG58gGMr7GfbZIRrEu3uCzro2UhHEO/WNrVrDy2+ulJSWAZt4IStG8FivpcVAohbJPp8XMW
OBxrc2tV75y2d7KNE3pZZL8vdXq5uD4uHU4orIv62em4SMfItQCgecRku8QqGbfHz5mRDvglA+38
JAyr+RITa9VL3qJu3Q/rw43TjVBssUtdUKQkXqej5zl+or3eZj4eLHXozeQuho94iTV4VpPKb9Xe
CbdgJOuZhuCtLluOCBA6Haya0zHtHBVdiEnmEXRc7HPqhp8rc8Aeo7G0m9meyz11Y7GxNdaLCBgn
HEXgD/R54fSs9S6MPJjppdqlnxcTbT3ZKO/qMopfZXXLmbWMgqUA9AX6hmdMQfDn4cQGLP1atPmN
kgela2aGOCDrJf2Vj5w0AX6PnS48EGgVFg+NJK7FdfAQ9oaCMw4PZDbOvBssRXKtee73r9vmPBDk
VSQAQBxQPF8LHSRlPVozMkY+thzIKjnYa8SH0NGhO9Q159CrIH/L/HGnI1WH7gCUOHDUp0ujs8sA
9Sgx+hgVLDqMWnRja5T8im7INpqO5/MHQQH4wgJkwMt6farM+IqVEa47vhwEzb0RZM1RxqdpI5S+
NAqMLlTmIGvQSF7FXxIuxWD+28lX8kk6iCFufKkuvr/8ki4MsmiOoPlEt5pkZ9nkvx2QrWCxOThz
+xVJ+D4ZsFFzE8A9zy8Pc3ZWMFsIydGNXtQ6UYQ/HQbDmrHWlWzwqZOpbyzq07eq3NR31WTP2NyM
04+Xx1vFrstiAC8LikXlnqZPurpiMBWvwm4qR98s9PARO15pj3FSg6NAXu/wPkjRdhIQuJPAvBJa
XG68uvVlyvDgaxCZ5V4gf1wjbVLOSytS+8FvDZDmQRVjcjdEMpXe2uw/vPyoF97gAjVni3EkIhG3
zoOARWVFrwx+WKD15E6Zo3qLOpLmvjzOpWeC94EqBI0wEHyr5YiFi4Y/ozP546QX35hRq/Xtoo2V
Y8lg5dXLo63TYdClOrP3y4YOIQFgLqcrpo07EVtahj40pVAbY2yzth/Q8i8/Fmi638/4S7Rfktyx
31Prsd8WDcXPfY1aVQgYJXOSjdNZOVvB9PsX6j/4DrCEUORPP084mgm1KVn28S9Lejr/Y+8cJauw
EG+YI73Z1WIyWiiCBL0UP4nlDmlk9pWHqVJlHdNgFMWBuj41rlyakwxqh5A+KrBIHtSx0LaYOmcb
gI+7OLWgTcItfTZ9o2klXa7Nk59YivWzwIR78CJUJnBTgtY1qGFycHK7veuswdqrwHY2TuOzi3oZ
n94pK4a3BybmdLos0VWGnteTP+Em56qFo3vK0MdHLc+bz1T+49uCZ99YNGdLlEGp3OBWDIYeNZHV
mpm7WYxqIU0+vJb+a+r0WbfIYpaUNxWURzdu0YujLbgDwj8QvGuNlGpIx6Y3jQkrrri/shKrjd2w
rS1PjVR5Y/ldms7F8IdIi62H0sXpdLLtg6HDQcrPhESjlpSLY3qKO98pYwxvKSjvR3Ra9Y09v9Lk
5FJdZpTbgft7ITOvwW2RokWz1Y7gMPELdlHYyFALF1rwgPwMBvKJXODF0h+qyko/yeFQvdFHcw/o
lvZWRM8Ap8/4TiFtoUGShULdCMwu7UnCQETBIKOBd1rNihRbUjbIiexPOgS5qGin91kXQhGUhGhu
NDnbylwuvQaoNvTgCW6WusXpawishAbEkMs+XWQaU1SM72pYFB8qvQ73XaPpGFuY0gb69uKgHIQU
NxfXIHM1KIahi+eTOvt1NmSmWyR6szd6tX6nxk30NtJooLpJRXd74+VfWN8ULzRtEawBdrSufI01
PE0TEWc/HpxK99LIaaFOBb390+Tlfnr5vL/wkIhxLKxUiFhECqsLWxoddKota/KjVJZYRSLLYMya
3T2KK8Wez9GhEta1rw3klnuMiBGc/wIjWosQmL1WgpkyZ1+mLlq5jaLXtScPCaajLz/e2SX9ayBO
42UiwTSu3iFO0ZqWUVGGJCl3OxKq1M9GeQtfe2kUeHwODwXnBTeD0+Up49s5KqJUfDE3Zb+jB1bI
OxQK8nxjaayrvMu5sLDxqdnRgiEvWu28ArSSFKSS4teNLI/7uZlg2FSOHs6eFi7Tp1AHft+KULd3
wywwvasa2loeTqxW5IkhA64iV0Ya+7EdG1u63JfmgQgdGCarF5nI1TwAZCgq1CEVP8nsytnR6TPa
g6lH81Z54dIW+X2g1WslV82CSWMgA1HTkOZojUs29mjZWwUFny0C3lm6zxGHlwxYe6DNRLcraGld
i64c0oLTR5IwOo006ZOZCPWqpUH8Ljda603cIG63IAS3JI8vhBML5NGCLk6QeSYEPgVDOmV4I/hT
7hTvDXsGVNzUzviWewEbpUw48m0oBdM1aKiKjltWvU6L8ddNRHrHs0M5Ik9ZJyqWWna1Y7ayb+ZJ
BlREbtvhOu7aaguJd2HxsLLJP8nFQbOu68TFlAEVSYXly6Gh7wAAjTu8/fLXX11kKERI3K0yAdKy
sn7PuzRQhc4YWH5gIJXlOvmwwNPxUv3BQRSBn5gD/fPLZ9CFxYreCjhddgZ2LWsjIDUto6qOMssv
pcHaNaHV7rVpkq9JAYON/OfCxQxIlOVPpExOvr4niYxsJQO5QhlaiK95GhYPaJtJ/c6p86pwm9Jq
uo3Yb90PWo4k6IwsUBBllGXXdV8Dh/NJAZvr5+pcWwe8U9XJjeo8fWiUqL6Zh6J6i8Jv96wLbUCc
FoNVbEMz2McvT7PyS5PkpCzHJyHFZZ2i7shMrw5HivDIRs7wHHvROYmXjkQjB6GI+lGSQ928V+RG
K462UYnkGHcOtgTpqBo/BPgZ+aCmwkzYQQXgFDO2048JRvT48HKD4KmRqFMDEKCJ7H2faOJjUcRN
5yFjrca7sEd70JOLOXhXquCBFSnO73FobOvP2pw2mu+kyvgmN62h8uwWPb5dT2HLPEZhFVTARBIN
ox4V6PhNlNbCxpQG4A1c8AnlDsPOlZ9N04tnAtC6vI1UQ2q9DETDxxqYFC6zubCsfZxhGm50PT4g
SSvJs1u1UDD2pSr0H71jD5MXywFKd3WhMCXDJDmfO2w7Rs9A+RtXaKOXUBZmZwyehEYyoqDQ/t7Q
H+oRNEZIJdhZWu+ge0gNzjhoSQ0rVycJxOaottVgPxf6+FURkSTeJHHX3PWDgV2yGRnN16QiQPcy
al3fUMST7aspj4GYoWM9fRR91b2vRFEkrtbOynstTqSnCbPaH3Yr9PoIcXN4hDpTqbzMpNLwVwXB
swtwQ+BBMVfSHtHNaMJdD3P2sYllaXKnWTgPoq0UBbxaGPyICgG1pk+C6l7IQW/5PFOPOm9nBG9A
VnF7GCYs0X1WNvl9VyhVi4dtqo6LxSAuaYNR5F8H6JHaUWvt7AMyl0q6D+qh+6nL/RT6Hb8jdXOl
jRTPCGTjB54kA89TV0VxE+VCxnh3HmvUJMqUloipd2rsBh0f6NDmMFcPcUFW+ijPQ9kBhagVlXry
2HaenWlycCXlyYSfoSoPqhtp4MS8EN0SP22qUj6OqlMGXqnmrbYL6wGbdYT5tR+lAbDCBeAyWF5q
IYx8bUtV9m3Mu/EHIeR8NVkpkNZCUZvSNdS60Q6NPQbfQ1suv+uayJVD2XSZ7FmBLBX7crKlz1Io
m+0ONnbzWBFGEEV0Mh+DdRbubVkMsmtI2tCyQkb6bEM25vo+5JJ8/l9YBQxjm9Qa12e7/OqJ6qeL
Bnf1OgrIr6vK4Z5Dx4FMFKXo5R7/7WxPtAoVbFhAPiyMJnIbOavTfTqO0ecmHIcOmFSDLoCkhcS0
vQi2Uv8LFxjIPYrI1NsWCPIqlM41KSgGuVJ9wTF539Cx2OVZ9jqtpL8ekjOO5yM9pI2zeshx6oRW
arnqq3jZl2D3poyb35a7fAaViguL12mZ9T2yJqDoL5+wl24Xrmf6YsiVLbfo6fzqXRkuoYLqT1mC
BkwRG9MRt6z5rVHZ1nFszS8vj3eem8AyoJO4KDRTnlzfLEEVgEmNBuTqgxwjmaiXFs/5eqi6Gymd
DdOVWmMeD9EsEf6+PPQyi6dXCex8jZGpIdIvW9/ZNJ2UuJbG5KqawsTZl8LSvqPzJ+MDIg927eal
VXT7DjLz4KpR5GzlnhfKcBRuadUtSQu52TpxEVNk6pOZ5FdmbEah3yMEV2NdWSAFpIXE2XtBSqe4
jbQArekDVNKh1zGC4fyXxQcd5+p0Y0rOwxhaedS0QAsQArMMTt9+KsW1NmZxelU3LX1op22cGzB/
xjXWufa3l6f/fKUxFnsZxikUO1Kd07Gq0IAcJ2fpVWFDWYu0ON1DGu/uIn1wDobdRxvPdr7SFurY
wlcGeELctNq6fR/ryGXPto9aaorOTGi7pjHDW0smhNZb7PyQ9mk3ApYLE7oUCLGi4xmBY6wG1eQR
bAbKnD4nd3bPRY4T/WTO+7CTt3RNz48mhNs5MFgT0BXPGidNGJmWMFrHL41KxUG9S69FMm11zS+8
NdzP2DWLUutSAT19awrA3RLEDaAcOZG4QgLpXRsN/T4e5IFdiv3gy6vkl9vPapdaNv00eoNsFarx
pwMm46wNI1kbtWG1zBY9bY4/6hlafTMOtfZY1sVgXg0ibXNvgH8ZHJNIid60Q2M9xJJeasAmR1qL
yIRJ74PJasOd0mp5dpeoemG4gRbP3bGtDPGYyKIP7q1i0r+IYHI+APmXtwAUF9YDQACyvUW9G0Oe
5eu/XV8xbOQE+4zAH2V1VMCBBHW0RwoQUtgUGkgRvTx7F4dbIA5cWnD41pmQ1NpONYP88au6syfX
Lopc2lM1bt7rWY7My8ujXViBAI44iBbzguVcPX24elIayYqUwBc5xLk87M0vnZk3G1ijy6PoXBXw
uhZF/9NRnIYRsmwK/NKUIoIRHMm7D/IIa3RjoAv3A24QiwQH98RyIJ4OlFp6X5t6FfgYF1rzjnBZ
JfqDNta0OJe7TWAO+8oeo9t4mvOtosClN7eUA0hfWfbQP08Hz6gXS32LVowsifg9EZFQP0PcKT6o
UqNX719+cZcGozRIakUOC2BsVfwIUcYYnLGXfPxPJLeHVJPgH1nLV73ixIeXx7pwgLDwqe/SUibK
OIPdjKji4Ock+ThH57usx7NPDtXhADHt+7SQ9V8e7sKpT7MCvjCVNBq+63ayIQsxOrki+bTGozeq
XDeQpM3stk2zwi0QI7tqlE0FoOXlrM4sBmXXLsLErJ/VyxN9JEbubslXMc6T3TCH6AJoHe3GfWdi
57Yz88F0XC0uhm+SGthHtUXq5dWl7UUQaJH35K9+praSFqOZG2Yn+RQuc8WP4IwoXh8aw3DQsn6S
d7MThq1nB1Pz7uU5v7RDkVxBw2apJoGdOV27bMWo79pc8jFyM29yhAW9kHR24/kujYIaK53ZJVw9
0wZoobwajV3yZnGDRrOQPhwQ+s5prY2BLq1YVA4I0Gh906BYPY7ZO3pqBBGPY1FNShxReU7c/9RD
aq7Qj7bAt5c2I9sCdUJwm4ue0+nsCSdOsgr7BxAxrb7TtbKl/SRMd0L5zHv5RV3YHPTQl94rsDSW
yurAtg1wqGqXBX6XCuBhnZ10j/JCXdyleZeDSNUrHi+pHef1hwDnqcMfA0gXTP7TZ5xxWCjEzDN2
mLr5lGUzd1Zm80PWU5+h2FrsX37QC3PKXHLfou6ChP46rjUyiupLMulnCroNaqAkuymyNYqPbfv6
S5AmC8cojNKlyLna+7TyCwjjteNj3xjfZ2oRXXdmvyXtfumBCMEozAFdZO2vAvUQaMBQEsn7YZqN
N9A4xD6slfDJCY1XWqst2SihKwLyKC3zH1bK6ctSs6pRhixx0BRpyyud+sphnNRkSb7N0JMDPUOR
AxPnLOxA6bV971aIaX1qtDk8Bplkb9Q/L1zLqHLQWgIWx828TtugNEGtGZf7v61SGoU2XD2MmPrr
kDqaF0vwBOPGJOLjQqt3r19HKNexKZf9ctYqjoGPWV3O2PRamuR2MPGxJqrSQeWaMC77jbV06S0D
uFq0DjnAz5LxWIurrtAMokXJqa4iZJfsHa9reBiqCQbyy8924ZhD9oCoflGuZaMsH+a30HQIZmew
e14zsm4mOiMQ7Yh4NDcAfIEbnexsjHehqExkSmeQgq7Kn3UsbEr9kBWGcPw2m8Xs5kLVcq9TI1xC
pkBupINZBmFyQ5m/TY952PblPkJbr6YeiurU8eWn/5Vsr+5sPgq1CI1VxaWy2lHJoLdIFuuB3yZD
rntYn3b1dYNVUPSmQSl2dqMswXc1mKV+3ElZmt70eTI+mdivf44qu0Q/tsvM0IWFhfV0Eyp5fpRF
Z11PlNUHtwuGOti//JkvvbEluvhVml86k6dvrAjicJTnKPCdpGmeKkeLv2BLX34BL5dNuyLpDXVj
/Z/vPVIxOuVExYiMnuGhLPa5ESm5DShgHuqj3vbKl8AIanlHGIBqf1vFTboDlKO/m9vW2ZJiP7/y
kfykRcbVIS957ura6Iw2dWaovMRVWuN4Y2gifJKOAPw27qfLA6FaxXlHKrMG/0YgfzsR2pZfh6F9
lKKsuOqEviUXd769eRxuCQBrFFtYc6fvr8XeyEzLllHSKDsoc6/v8qaIDuASx43lffGBSIEgPwFH
PPPjjCZsMsApW34WAKJx4Af4FcJ/G/HExQcijKBwSFWHqOz0gQDZynM7mZYfWU2xax2l9ppe1q4s
qXl9lMTckUpTjMT+4wwAq6J6EI/VQKmfo8KzC3naYzQ5evNUbrm6XXwq3OzpN6HNDYPu9KmKnAAb
A1nLn6PxkwJYCCD20MLvrYaNq+18Qy8IK2SOiJnpxq47/7EBynA2RwtgVymuYqWwDzIUWG90ChWu
k7YlLXRhPEDEgDkB1wMnW9dW8DNQC9BFtl+UpnxdykGKQsPc7gt8jDzFHLaO/EvjEW2yqWyUdoCP
rmYyLSICB8HxYSXyQ0er+5G8rf7fnJ3XjtxW2q6viABzOGUlspMk24onhGzLzORiDle/H/Zs4O9i
EUW0ZgY+sAZaxRW/8IYGX8ze+EcOykTdyeE31g4OBOBNAHsLS2m1diH0/LSThO1FUoe0TDmULh18
6ziJaU+rbGsoFo7ggFATebTVxyFv0YIf02xvLmb7ITLa5kgLaDxidPI++cUlIsMggloY4RgEAULA
63lMnUozUdK2Pa2nStvWDRLWtbRnA7q1Wm9GeX2/3wQE2LO2op0a2+NoAL501Ime39T/Ndlx6425
uSfNvjke8HxEkLnaCXquv2ogfJvo5rJW5Vy42MM4nyYTQaAQyd4zfgLv9Jr+/9NIwRThF6Kem9Ki
ZPcWNb7S9qw+CE9W43RnE0AeXa5xj02yrMh1dEEReHFE462mCryWkO2MpCEgKJjLGvvtVtCYSnV2
ZIqq3WEeNNkTNt3nCqbC0Uhq9d/7kcJK+/9/n4r9MIL3JJaYN6x2TFvOaaSZzO1gJbrwYiVMfznV
3OnHNLat7JCraJt9RKOmHi54kFgVAZDW/JmbavMgKJHRbR6iJD/e/1kb4QR3AQhPeC5gqtYxV1FP
SVePmkXdyZiEC15AeU7qwPrZdVUzHGg7O41ra333n1IZtIDvj77xJtJ/gCZNjW1hEq72W75AoyuH
gNespeY4ZmZ8gEYs+fdH2boW2FxYYb3qGK/v9Ci0dPzgaDtYaTW91F2RnJJ+so/2KP65P9JGQL2Q
s3mpXhlL5AvXBwhFAGOmwGN7QB76D0MBWOOAHoNtHjDyNb/rRZOUSJCEgy/LJNuOMtDtRQl8JwrY
mNdF7Ql3Ja742xZBp8UaBJvJ8QonSl86JJbcHieDz/e/dnMUHhO6VUhMkRFef2xt6qk61IrjBUUS
B6/VEVDYk91mO3nKMmuro7sA06FY0GVYyk3XA0V4f4GrCAMPkgFSqVkjadWxxiT6S5YFZvwwJFn1
rCmtvFe837gPseQCOIkEG4/0+nWeajrvRZmxPxHBfmqZ7YfRisJnPazbQzHZ5uX+jG7unwVvCLSP
WaXvfP2lVqkSIyLf4mW61n9P7UA8m01k0yOhdxANwXgyYmJU6K7OpUmT/Dwo7d7m2fpo2gfsH+QB
EN5fzfaotzPG5XSxutpIv49J2TgXE9V/BzdxTddO/At0QO9/+MYRJQRHLoGGO+/q+uGh7DFoucND
Z7dWd6jnKHa10hHnpJ7K3xiKsSjdLNcwUfL1FGvG1BWdEfHGAWT4jHevjloadjZulBvhnlrlxvUK
VvX/BluO0JsHXJbxljcmshizi2T9gL9A+r2bs8YfgY8VbjSHykfAHrblliCE90zBtg4o6cbS2Ier
Jq9vI5Xeo+6ggOtJ6lC+xIgOPcEUUHdC5q21I4daLhoUYlnD1TemxBOim7heJ6M+6Rr6JONk4jhc
iT3PhK0PolJKCxmg6C1rBt3keZYzoq6gSyo/DRBPtgut3LlutkYBgrlk10sj9wYU0CZw7IoUa8gs
jy5zmpfHGUuEnX24QbnBaoa2IGExku+Uz6/njQL2KGYzN72yygRcO6X5Y9Ikx+WAU9PTU/Mggim6
CHWMj40IZFeC6vYEeIympd5JRxlXdNeyqvolT8LSDebEeN/K0rrA0YB0f5kLPPrWXjHIqY6KMc+a
j6RAe1IgOp6GQXVcpzT38DarTbQMxUimQwhCq4SI5Hoy6FSZcZA1mq8URlC46dBll7TqTJxBgX/s
QZhWK/y/0Tj9lFHweacCdj0ahmQywr626s89qkd4XZnPM92iHdHL1bP1OgrFUXxgiGwXWOr1KAk0
2CqrQtmHMBM/1wat0ljNzSdjQmqgl2WQxKDmf96/Sbc+DYt1SlGkQZBTV4MKIwosPZZln5Zm/tjo
VeqXTrdHntj6tCWdM1kyXFjWy2UnOHjps6X4tN/sD2pRa085ldmPaRrqf1WVIxMORBgv75zMrWGp
Dpp07oFGAc2/ntE2zNGdjjvZVzQhf5LiRD73mRGfezPndlVIbvGIchJcQe9P6vpdZikp/jKhHAZi
eDbN9cBsJFXvKcv5aWVa4P9kWpYH7u35a5NkGM5VQw16s5F79SwQkvCAw+b5MS0aK965Nm4PCr+E
+JJfRIWU5tT1L5FayZiVvNJ9Wt7pOUit2Vdluprk8OJ8/6s3hqKyg+zb0npADnQ1VGG1bZwjpefr
lXgJYrt9SYmxjjmuJjsfdbtpIbZxodNkpylNj+j6o5SmbcoGnQMfUr1ZHSUKmjMSZrmycyK3xlkc
VplBFBHg7l2Po45RFufw6H2DsOaJVLdAxFCVj/fnbfXoL5uFJv5CJVDgFNBeux4FZ5ZCMoQu++ao
WMjfjXXS069JEvVsJ5XoD0bbJX9PYVlOl74p0r3DudJRpmrFD1gefVwXuQdu9sioJnoXmpPit7rS
t25TdCEVrBQSqWtijidcA0Yk+qMmvmoEoo7pqpWm/yMZofPNMYWGW+M4fAvyQZnBWEgAdqtWtQ4j
IUyI0J+p/Ei1Qe1/qkrX/OEgVFSBUwUX5cM3Cj9oTpH8TCPb+I6hcoSMW2gCprZo2/yojWR+1Boy
HjceaW8cxURjbuewruLX168nz+bBIt9f1DGup99I7LJJMU/0QaBGxwl9bp7KUEKywpgORSo67/5y
r4+JsaDKoLBTFKcySZ5wPV6DHGhhm6Xjd31Uf7ZA/h50KUMnO4+EvzOUyt/1JhOicsy2AkoBOZ62
PpfO9VjxnOX2pNUj9xBMKxdvkeYlk6xRfZlTREIOTj22j3o5hYhHhnH0vWzMoXtANBRh1lbrF1nd
oazLbyigTtZLlcn5oSai+zkGFeKUtZE5T/LQNlC57SoyzYc2G4zqSGlQSRGgDg1QXdFoRO5QCwRp
6QHlqO9nZhB6BTHE93lyZtMVZZy15zGTbQRSRVXTrGnMrEFLVDGR+J0zZDhlNBFBdY/y+NWQVBgh
FjCNzm1z2w7hDg+i+DgMQ3M2xrafXvQAmwpEO3lTQB07sfaxguLLc4pxIYRU7BaEr1ppHNKGbBvT
y1B7DDFlbxP78/0VWM7uagF4B4jouagcyiWryEEurUziHHR+bAvbVyQcqS9aEHTZI4B+u/dw5FS/
OWU0htPOtr55g1h7MIW8fYQT8OFfsaxvcgkz4I2SJLP3FyXW9GBHIqYlNpThD7lMrR61OnWSHkwS
i9xXWkn5wumsJzfPUC7cgQRuzAKBGkcLGzjgC9ZyBN/8FAuxxzZpi95vmqA/lkiIuYj4mv84OtYw
UOOghYPy27m812DdZfNTKQKOvfT0MRJbHTSaRKlairLzhyZgGszMdD4oedZDSM8GnA8SfcR7I5rg
PzznI5rM6Gyhv3qU0FaOThTcqL3c3w3ro09F4NWxG0Y2QRD/vJ6HqIiTeEiDyV9KpR/CTkp8Wx60
41whF3p/qPXTxVDM9rIBSLPAT6w2XrbIYpnKMPvd1CWe3ubZg0Ba9vL+UUBDyyBf6PLRh73+oHxp
7kkq0tJz1uXHCF7NRUHq53B/lI2tjMIANWaKeWA0QIBfD4P8bzzYKVd0TFPkgP62/ECVskEsqVOO
appHf40akVxcPTpSBaOoKIadS/t2B/MLbFJzSi1M5tomthyaMmr0SfaRTwm8uGlir7La+BxbgeWn
Wj0dSjOcdwKD13rR9e2BHhQrSEaBFpW11hTS0EEus8Gc/aVmh4BZYJXRQRr7Kjp3xQjYT6SV/iRR
QD4o6tTULhrC1WNZx2hIQxaIH7BqlaDZWIMU7/y2V0bDzW9DCn7p5cGeW+/lLHQSHbn92c+UTH0s
kwGdYjZ/9bc1O/Pk9mmPGWIkEJU7NoY+2W5lOHPhy32tRwd5DMIClWALFMEkhiJ2GwuXEK/GFMc8
SK0aja4pofF70FrykkMQDeZXnB7M0a0F7apjp1bNR7Mxu/Eg41P4Pc7rRhxGUeFwk+O28HPg9H8Y
8yip3WAJX9y6rfICGyV5+K8P4jiHFQ9/3TXaMOzdrNeijzoaqN/lrhXJ6f7+XQd4y1mkSwIJhWVa
LEGut69uIrrltM3sY4oRvMhGYT2Rgo9Y2M+p82+BRfN/VRcgl2aVtfnX/bE3bkGQGhrgWxpq5oKn
uh4cwKracH5mn65KXJ6sSTX+S0Oj11w9hWvmon8ZfKiSDrJcw+WIIDBBw1f8YLDLVfS2NnYupuWs
rvYNnURKGM4SAJGbXf8eSSlBB7at7Iu8LONzFYKSgwFnZkjSTFbgtlHaBAdl0q38OC3VIeQi53En
6924iHEiIODm8gLnsH4aRl2ChDbVgy/KOvGDhl60DOj6TwI/sXNFbtwcFLmIvyBBEhyvnZf0BjVw
oc+jP8uT86Fq0/w05ZU4YI0io7lYNcCUk9+pgIPYIqSnB06mtEpcgn5p2kUIkDmJ2h3kMs8QBT3J
RSSfKNHYO0u6vp+X7iY53/8NtzxGb953VK3yWA5D0xN9r/wMWl37l6Jpn5+7sh7Q8ka/3EtEVP6F
ZIMu0Oq2eh1nqBnz4vu7fbWurz8EnRfKygtcn5jj+oeUuoriqtmbnjQk7TcnUuIDTLrwQ2oUe8bI
yze92cevQ3H98fgBQqIZuZpianC4RNiThcCWpB3g98zHMIJ9ev+DVsnJ6yhALgkdWUrrpqMAoX2I
bQoHXhRNlo8honrUoM0BOCmLj5XeRzsTuNqty3g8OdCwUbMgblpD9RxVEa1wApMG69zhZYEwZj3n
0gszMB5G/B1gEje/UWKHhKAtDvVUmag8X6+amjpBaEsMqrVZ4KaFUI/DIBme2hnxTlC4MZ+UJzn6
C4qVpHu9U6O5R9g0YtVi4Ry4reNjL8rwEtlNSgpUtsf767exIa/GW/78zcnI5G5O+iSxvNCM40Md
q+qLVTYjvdoq2QlRNocCV0q4TzBGM+96KDFaWQfz2fRykeRuCPn4A/a9w+fS3DNe2ppEXrRFJw2+
Pn3S65EcHuIKil3oD2Xcu0E8VKe6sdvHebCTQwIRfucKXT0Zr5sSIhH6VwhxLsJe1+P1cS5ps9aG
vlZbVua3QV98TgpFKQ9pqQ0/bHN0shPYHBsnvURTH9u0T/z767hx2inlkUVR0+MqX+Ok2miU6YTY
od+JRjkZgjY83YBq57SvAoXXDwVIBFaOcgzdy9VuMXCOyapKC2n3tOIJxdb+2bRn69mqTWTZg7Z0
jsxQG7pW64R/3P/CtbTz/wYHLU9agAYiucP1LLcgK3JpLCI/skqnIlmHAQ8uN7f1p64ZIHsrVQlS
axT09dHtbaLgwch6MOe9lIvyqAadfqlHU5/Pi/Lm7Fb4gXSXQbJtagG2qNHEVBbOuDXo1Z6Yw9bE
Ubki0FnK5wCyrn97B59fEzhKeCGAOgwqVMk6B10UfSTwaR8cGdqYnTYy0U9un+7P29axWzIguOZQ
7G5w3YTkQWa3o+TJuTwcnW5WL0FujMe0HIedTbh1DqBrceTwWltYxtdfaXHo5LyYY7/ootS5VHBv
ZvxARNb+MANN/WH3mvJ9lHS4QHGk20+pQi96R8ls63PRg1eXzjrdkDXmWMucFotKrDJtZYxPjl0H
p8kK/2mmaC/72XiK4G/QkVAXugGCv9dfm6RJKOtTDMXJEZ3pRnGIYE3cSfV8iHJgIm5vOu1wiquh
S3bO4cYFR0WQVjY4E3Cz6wtHHUCokXxJHl4+Vvec99Rh3bonCzyW/NkfjR51e5bVGxOrc6lynVKu
h7eyShJGyjHCSVLJg63+Oava4rOc5Z/z1u53VnBrXplNAkAyEUQZV2cFt6NOUtQy8LJssXiRpXyp
sWn9QzVYPSkkJI8C/kqZ76Ejtr4QXSkasiwnnYLV9p1kpe0oEEIDyNrIPqZCKmQXVaVEc62xnnea
kRtXAqxNVk/j2eBaWM2n1UmYbZkA/+sRY5qLg+NQ5Np4ELVemRh1ica6bf6KrCz8s5DCZtrZQpvD
gy0k5SXLoP53vXtTqY84rnYAVUaVPitOjrJKaOEj5DaEGeNTh6Za6el2UtZ+NQ+99OX+tbRxVyxa
xGQdS/J3QxRCcLpUpjqJ/CTvrf5flC3a6KFk/9FgUAckKASOjQVCFCnK6B0aDFgaOY34DYjlIrxA
M9OkAkfN+3oaoCRWUyoglkljEz5mdpe4dtYh2mKFez6UG+p8FNXooyxiE+zsNbCgLOwsnSVL8urK
lMJnR2ihfEZIFmOVftJ0v7RKgRRUhw9udo5MOW++Otg5UkFQw8w6V31eJxcL5aoHY5Sk7hHH3Oll
7EDa7mzNrYPAynC10Qe4zVKMfBCyU4cSvPahM8hv0/CH1FMYwfSqRrn6/k7YuszYhHQbuUxZjNWx
y9MANfMUqmhUmCRGRlUarm5HtOlDTYQ/Y87PdL4/5Ea0xIsIbX+x/aN7trpiSM9QnkR01dcnJT83
wirP82DudQFfi26rFIxABU9bB+rdAki83lypPcdjaRtELJgU5v9WYarEj42hTNg1qTNOYrGmhs7D
1AJMuGD+NEt+2Q0GOiPQ6BI/VLUs+VrpGE1hl6rVw2NQ9N1LNMQYmNL9EMZhmhNrQlLD7KYH7NJF
/UcMbsL8JRGF4WGVi5GoBjGKPcXcddVmCcZeDw18aXD5N8d30JUxhWoc+5KTaY6vYCc0AuiAdORW
0+SEz10ii/qgBmjbHrq5YYZzQ2/Us6ZJ2YtwUkSI3r+moHY4y5jUkKYtm/pNJmMqUkOp2ox9xQqE
H1emOEQZxMr7o2wcDeIauiWoB4AqXhcuqkq1cf+yYz+3jORBJhz+mLazuFhxoXy/P9TWJiVwo34J
goz/rM7FnCd4ns1MsRqG42WEAnNQEILambaN13b5uznmlK2JEFd7NJOrVAY/Fvst3ZWDZNVVRjcM
WkcpUO4Ruto+h0q0V3Ta/jYmEUVz8s91LpjNvVZULQdQDZUwd51Jl5JjWdnZzhxuvHIG3jwkZ+h/
Ii6x/PmbTYFvWUPdO0v8NIxIifhG4GKxpWrCzdMiGC9OYMfiBfxl/xn92+T91HTyHT7QQN2QHs/6
ogmrWYw61odcNDVpGX7vh4ri2ktRy4FXtG3k3d8zG3fpAi1aXE4XHuP6VUd9MxRg2iI/N9rkPEPQ
9vRZaMd4iqav8pjsSVhujAeyDPMn6B5A7Nc3HPw6CzmIKvTztBGnLEoMF4/n4oKG9ujJVE3f/zLh
8ISwGs6vtMzWAGtLG7BcCkToT30NM4fe/3niKj8j5LUnE7Jx0hmKFxD0EXXKm+MX42kZVWnoN2bs
QFk01cdKFoovUHb376/a5lC0wdmqCyVoHYTQglCyEutNrx/Q/ZqTJnsMqtB+wOR5eF+nc7m3cT+h
Jgg8jR25Dq7nUsmHvksjf56MqXjsm0CrXUFCqB1FNaP1NkVJEnwz8naOvt7/yg0+JHhn6uo0PYn5
bjangp+qatC29MsZ1e0LdB4ktUbbKf9tolZ9TEcCz3M3V4F2hL4wYckEC9E8W1g2Zgd8L7uJjozQ
v/bNooZXdZ2FWyD/4mQaSfwSApOJvtz/yVsLg9iBgtQOE0cF8Pr6SFGJgV/UO96APe8hRELJowqU
PZD57Jk8bNWoqW2iWA4eiybiemtLOsQU4PXOQihXX+K60gmEy+HUq2F5yKsoOg15M54qekPHqo7k
Q9XGezZVG9clOrTwFwj9eBHW11XT2EOdyPWCgBf9f2U54imMHfwxwFbmMOnx8Idt5L+CpOp39sbG
e0BAQX0C7CIp35qGOUdGiWsR0Pu0D1oPkVbzozUOe/qvW5wV9r/DOcN47la8ZpywXh9ltJMIt9MC
uUNJD45T3HbRWc21+juEpORrm0v9V6Pt+T/oSVSQa2KTXJ6lOUrNCw1BJ9qJRjcuUYp2iAGCb2Kb
rdmA9CebCA4FrOW6Tp9jK5z/M51wRpwai08xBeLb/V29scrgX5loVhj431oOIhqskFYQqOOhpu/i
mP/hA/8hqs3nKjS/1or2sywgDt0fcyPMWCTALN5h2Nk32W4zIM9QpyNU8FArvzdBPh2A06incLQo
087iXzk19Z27buP0cnRJLDi4izjSKrcztTxqCX2RvXCS71SaWhqIBaj/eq6P979u+ZtWgT6h4EKr
BxdLq2AVRJm1YWLZpUMxiPU+XvrDCGA3ZiJGF/Cojs2r2RoASyKl+jusZ/qHTl5L7ycmEoczuywp
7bP1ZVXWmdTHFQUFRUhq7lqpbL40loE9Zm+2Vfn+QBgaAJkNYwLMXQfCRjNCLtYplgxxh9+nUYZf
QAQnh1jrq9/5sDdDLZfHmyCux/o2HPN+gTUkxaXqpO+aSIbzpKTDb5xECjr0wZGhRm1q2cVvRspR
6VSToEO9JB8lX6iR/DTXXA72VLYHe2z0y/19s7VDgTZyFzkL4XgdrglNo5iWVYGnySl2BFhtyd1J
bdr8l6ZgZ/wbZ5DciIyNxsht7ywu5EpuWhPVDdNoQrcd4zx5ARdmpEd1mgQFlkQFxYEMaLxHDtj6
UMJwaOJc8ks78npiHW00hwj9WG+2k/60OHq+FCVYO63Uq9P755QKHm3lBS1J3ft6KGmMzcmOAMFU
ZTifO/qsh0YPZU/p7L0K8NZXwdSmQgJDF97YaqgWS2BMdaFxp+WQfcxlJeTsTThwz6La09LYumII
nGgLLu3Wm0h7sJwinbED94TeWR8rtCv9LtDlT4gkIN+otEPzTJrV+Eh8Dd8HWjN7+fXWqwGrFXgT
al4EcatYKNRTaR5yg8QwCgLZV6ug6M4zZZNfchYG/1W4izXHcMi0r0QL2R6zcmuqQScCCqKwv8AV
r1fVoYdH28GxPCuf8g9tbo5nYTf4MwKN3olFNoeygQwRjACDWze5rLKKYoOGr1d2fXCuE20+Vn2c
PsiN+htseVStqN8zEGu6vrI1dSK3khiqcez5SZgamr3QDQ9RlYwglOq9DbuxiZi8hdYETOy2ORIa
SdHFs217Cw+7gYVnzJ8r+KQ1lagy/D4ZKa9XXaBuTRJRPkxqE/+6fzo3Aj1ACTzJ3LILA2F1ZKaw
rWethMKlCsM61E2bHXucDE/3R9lYQiDM9ClBWIBLW7fbNBtDCjWCON+NtnUeKhBddqGOl6ROzZ1L
9TU0Xb39hO3QYQANqbcioFFud6XROY7Xd3Lae8YQp1rhtvQ2/ka+fXC+KgJL92PWdVn9K5Ra42ke
9fhFEYEmvsy6oEWk98IaXgaUo8fz0FZT9kUaeqv203ayFKS1yzB/zpUo/7MU9F1cpFnmF7NvOukw
DXU6P/VCkf+kAdzWJwkTt+4yT8H0r5MIFE/joFG1szpM1bFThqY4DFMbxX6ZYea4lJ0VRLVhMEUP
0xC4tZM53xRrmMZPWCQ4i9V6rCteETfZn8rc4B7aIN/XH9XGKf9r9C6Dbi4a0R6SvFBxGzDj9qdU
VmqAXn3HVrKrJvrDTO1pdIWZ6oWftX3V02fQRQz70sG3VO6SFiqYTJvspOTCmF2AyPpL4kxJ+hW3
Ak3e2Rsb0TYqSyTbnAI24Pp4T3U/J91y5qhqSYdhSIQvaQmS5JjK+71amO8PlBhvATohL32r1xoT
ggbGgFCYMcjWpxKn1YdWQIHrZWfnbG3teu5AYGuw89GZXP78TfTS9mjt4vkT+pGhp+XZ6oowhEQU
2s1ZjZNij0S0EdLz8i1GmkBrabauj3IF2IHcWfI6gEFnnsfwL5hgjZtgpHVMdF0/Ujkedo7b5jfy
twI4pfpz00ivzBpvXhkdxKIfGp/FC15QMzc/IDnXnu5fIluXJWwwrIoARtKoWz14jTXq09DU9CUA
rPR0hNSQooVRxyb6yXViH7VsKvVDnMn6A8I3yOInkaVV3v1fsfXB4I6WlitA8Zt3H5HAfDJHqoUi
GsLP8JYLUJm1/SWX1GZnp74+ouurbIFXUX5YmsrrJz6Pa0sDB0+DikBw+rNzivIH/VBLuCKL9eic
ZfMwnTs1KLLHOZaSp7ClgeYmXWp+SyF5vOSZcFpfywypOCJfb9K9NUA0IQYj6cmnODSd4oBzuhW7
UtTVn6usSO3D0LQyOvBtKuWHgt7IT7AbyRdC1UI6I4unPOA4nUHRQGr2sQ6DeA+JvjHD4FlQhYHV
CEF2vY9HanKSYqqS58j55zTVnAssHsyw5FHbWcuNx29RQ2UcTM94glfpRdsnqoN0JicmbTN8BnPu
3lLEO8u4VUmi1EyrkcYMt8E6NSuF0J0611nGWB+fqlJDoNRYXNUchSlOCl3/W6CKeBrN9NvQRzHS
0cqv+7t245LlJ1BFgmyzodurdBQyC0fimKLL6El6mg3A38V8AiiknCE2hjuggc1FpIS0PPY6FbTl
z9/cfc1spkPWoAELbah3i6DPDrojxZdO4u29/22bq0gMzLX3Widb3QvVPGqJ0WmSZ2C97KGzPnmD
Uxs7QMetUUisF0DXwpFYF4XiosKvdwgkrwn1CcNcJArUFjb1/W/Z3CsLSA5LG0rqBDDX81baUmyP
EwV8Oagt30GczCtGTf/Qm1S+DWec/6NnLZuuDpHxScuNOTqCADM/3f8ZG08J7BsbWwJudGoYq6dk
dIYcn+eYsn46Rt6E3teh7+rkRGiKB5czdhfahsnOOm4NumCVgB8AgEYX4/rTKzpTuR4OdLmjEBc8
WQoeNKUpnjP8VLCxLKo/VHiCOxWGjUcF/V42KBfBYq+6ugLqporNcURiNoxi8UXBJuYUthUgxVmL
j6NU548jkoGHaOTlVIrf0cJY8CY6RHGAQzdVGxm18EUln3NJk/O5aEVxVBzxK7CpNC7yZztTfLuJ
qWsA7oDaB3r/pv2VKK0iVLUJvGi21L8sbYoW4bFp5+zfZKaLHgVQLH0BOvO/5Ve8OfuTWrVVS1fD
c0Rjf6r7WnzoHLU5dlkHJzCHRjgPAlAi+KV3JxoMjbzH4qpBOfmGOYFxfZDgrNl5Yx91sjubUfWj
CWb4JRa8/z2xwtvTylVASQO4vka7lrbE9ZeGk63PyJ3hy9sTRyMPWUoZnijJHH7orbEyj4qgEHqY
C5FObkXiobqZOhTE1IaRJDtQ5Y1pJ0GGa7ScHgKl1flJktaUw6To+fYCk58U4H5+CpmNr0nV2d9s
uer0c9ho1kBTySCZuH9nbAxPRXl5YAiPeE1X13A3R1o/0OH3CFu0Q9lSWHLb2WzcIo37p6YA1Smy
zHpQu/zr+0eGw7NklrzlN80KB+9qiiz1wAMQ1KjFiuxRLvRqdPW8GC7KHNqPdV11R6DVgX9/6Fff
2qsQDeVtsI0E3LSICFdWOwCteNxYHWPwktnqH9K61dPjVATqUe2j+TIqjfQkkk777kxdT9cobs6J
rAVuZTbz0sOs3QZFhX+6oNjTX765TRdJcB78hcoJeEtbIoI3h7DUkKiLErX3ukEyv9gFYuSFmK0L
HIT5r9qJtM+dng2f70/HTZhB8Q1hCAoKjEgFbrUHBOAaaJFq54lMyPIJo5HMa6wo/jA4pVSfkY3S
o50X8+ZKW+p9Oqx+OjaLsuJ61+Ospyah6D2nIO811BhmDmXw0/0P2xwF7BCypDwWN1Cxtqn1Igga
+Ld1Z/yN86L4QHlB+41RyNF4hcALLD2S6zWr9Mwu6piiRT3YxqXpxxJzZGevU7D1LTTsLchUyDCR
dF+P0kywmad+6CF5StNB1FOEh320q7a7xAirk0E/GxNxAF0KsfxqGFFRqTBRfYRQbdmXTi3D+lgE
pvIxCSsjPgrA8Y5LAcR4meOy/FjlXWkf0SHH4HISmb339N1sTdgb4EjwkyOgoaOwXF9vz4OFmqKl
VPMiE5mqrlZQdcEKTi4j13RKVaLxPU7/vnPXLGNSXltkUsC83NSjRRn1DQAwTyI8/djpbfOSi2DY
2TWbX4ZsGUyYhbK/DtbsMjYMnG9mQhgMlErd6byki6s/aN+qFyWOnHjnyN3c9PTDOWr01QjSiJpW
pzwccUNj1SdvzvTk5ABne7KKOvlz1CLhjkpoXVSlrLywjcP3dhCXkekl8F/eGGrJ14toxjSDQIHI
niRV4qznWvxJn+glmI7U7l0sy991tX+XsXjPWL0FFLtODm0N1axWSLMHtFk/1YEzPbW1Gf051Hq+
pzt1G0gwGP4D8IwIfolgVrf1SIcQAwBMiodMqr4ifhE9Eo/a8Tkf6t6BposavNs2RvvPEDr6i907
44ckoSK4E0Pc3A20aRbd9YWgTWdhTSC2w1b0GNDOnlqpxUfIGu0ZJBiuXe89GAoC02T4qso/Ya5c
r2Oft6WRWGxZNliQuGGFBunBUcJxL/fe+p63A61eh1RRc6nKtNlTckl/TOq+OuVp9m7UFbP2ZpQ1
2VvnIzUzmWYP2bfGjYp+/iT05J9AnftjpWBCeH/2bp72ZTiczBfOz6LvtXz0m6usnjHdiBDs9FAm
n08l1rV+rOvjZUjmyi0WNeYhpyh8f9DNmXwz6Gomi2JCqkvvZ882RuWCBnT+EFaDurP/bg+dQoGE
c7cUhNmEq6slxeRYN2fOQaCO08dInaoTrOvSC6E67Ax1+0EE7K8SNs4idrR+bCUpidpG7zWvkNLo
qEcgePSu2aO+3X7QMspypKk4o/a2urGWiiWYQ1wT2wTnN3XKhsOgjeLPuKP6fn+Fbt8BACtsDBgE
QEdvUtlEV7MgjWXNmxCxc+0glU/T3NgnlKLi4wAadyfsvt2G6A8Bn1cWzgTAWPV6G7bs7gzZQRxj
nay/YOte/SjLBBelUITxKckc1A6Bsso7hZitGV36BHgzsHrUl66HLaEIWyh26h5AzugIUq8/ZArN
8lLS9oSWtmaUWswCp2BagWBdD1WQyVUyhvFelaWVH7Vd+jmszPlpxkf2lzNRst25F5dDdP3mgDUj
aOI14OW5Mb4ysDGKRQT7c8Cc/icufVb1gOwehAQN9jveVLhFGpeszhGlodLvF7pa/nN/F21M79LP
JUoinCDSXb1EgTo0mYgLpNADRXI7x0JrJQ2Uk20n71aspyfC6WDTEh3eNnZR26FLFSJQiFlMdIEU
Zx5n5uZ0/4M2FhFqDIcCgCq19DVuFAqokfdco0QrlUVrzkDUVBjdEeKouOBwKu2FR6uLhU4sDxsq
ssSYIH8ogFzvGgsUQEGHKfOprNhPRoBxWKtHe/ndxihQoHlZQJAAMF5n+1ndac7UZBl8nbR4UcK4
Ps6lvUfyXJ3x5VtUpFoo46jwPG+acxbyfqkA+unrStG5WZcqJ+RF/7Z6ZRauPqEC7IYgId53DF5H
BRBDUkfrjD7uqvzYta0Cy6LO/MGIi79wCG4e+kBLEhygktJxy7RaaMRdDGoc8WPtY2rTT/ud3wAr
mr25cBjW0EtJ06eRRzXz+0m2/zA0Ai78xi0kf4LkYMZz/SxJTuWaU5J/y/RafL6/a7cmnlyHdh7J
NPnm8udv3niR0frtUdLyaTPjNTIN2vfAMiuX+AzRK0ktniGHceu9e1RUecCzAICiarHmbMxDPTbO
VJX+DNnsU9jK6qUyx+YLgl32cyLSXzEYjG/3x9zYyOwvOvYWTa7b6o1SFlk7133hO2WlfahKqXIj
Sc68+6OsbtZlSwE/4AFWqdWAuF/VadDMBiBXSYWv2I79w66SJD0N1ZAKj8jm/3F2Xr11I2cY/kUE
2MstTxOPZLnI9tq+IVx2SQ57L78+zyg3eyhChHaTAEYcZA6nfuUt6I7nelSU+EtHwvbT0kNotmrD
Jtmpq68u1+dfwS8AyotCz8sW7di5Xq9ZWRnIYsK30Bx+z8Vs+UrS659f/96tWX0GHRIhcpGvX8lY
q5YFdcUyqMOwO3tZZJ0XY9qTc9r8Hu6456eC0vIqKIzbJG7MBpWeVpB60oJs/NIIHTIV5Y1wp+ep
w2OVkgJEHxzNVgeitaxSFPjRBw5qdF9HI4MR2iuc3XfYMskIWC8HO4hELKojhUgr3zkaa7S89H2g
pE1Vi7iD8qqzyllgR+p1rHpKgB1P/SVxcqM7UhE0HrROLLS48n4YjknW01kLrWUs/Da2u2th1dEn
oYvpk44A09NkGSSqKDErvV+WunBP2SKKX9qUN/XlbTvg+fdS/YPTCiaUXXB7g+C1JqbONpSAFrX4
qDZ98iPXU3UnIzfWW0AOwxCA4GihEEnrq2GiVMlq2wsDurZJdWhifCaPU4dVEBw5gbtlOkzugpIg
tl0HoBfwCqNQsbs7Xevcn3niGfFHo4iU4QjM2/pmxRVY5xhNcOMuLVL05cx+7JwTsMwyuh9STN0P
Vmw18UctnFKL0nqO5l9X6p11UZIEIchwttOfxWQOdOkGS81Oc5fxdhVp2hony+nr+hxjuFUeZUXR
8cGdLv9Qw6nnj2kY6vpOrrY+h3J6ZMmJ//CScrfcTo9iCV4oQMDBIsw40Kp6vhphXb2xWPG8OSnz
IpYHSs4GznU7DDaiONz3RRjUKBX97i0jfldp2WT6djLYe6/E1pJT2JMqXiiiIF58O5g2YOitImsW
ZGJIzyX5GvbzWf5gQSM7vb6J5fT8KyB+/i4ESsigyTTk5X071BI6fWiEcRjMyWQeRrssZf7unnAh
oqdATHlRirQ+1hBD/n595PWDIRdOigAbIAMIyt3Vvh7ifMoVd/SC2oNu61dzat0lOR25USWRU9x4
OOl2ph1kD/bUKmUZvD7+1saRrRwoSBDlzPXGQRqV5LVvvcAqwvg6xjbKDamdn18fZWt+IXhA7Zek
PMzRbue3tZJlsELFC0yncSI/hGFyyaw4+y6yBFl3ZfzZjE57MG2927lPtzYROQ54HqrDWMOtVlYp
vXgRbh4G1rgYl6ox1Ms0DN0Jz6Vi5ybcGApcijwZ4AFRnpNT/a9YiiRfHQu5X0O3SR8AxhX3Rd07
56Ya9pQHN1aNrUqwAcwVYsVzu+hfQ83hBOIsyaKrO9btV5RZIHC5+fDuzasm9dyJY2iu0ndazZ1d
RjHBqRNdjcFN/4n0YbwUQwJwpGpG7wfyzQb3GgpWlzytwp0ds/WFkhhH+wCSOH3e28l0UvRZumKO
rghlWhfV6I0RZRuaFsfXv1F+w+rk89LSSwRp5bJDVufP65a0sIYlui5VNJ3CMrlb8uHkJd10R6i2
JzuwcQ5kgk8tEk0NdvNqRmdjTkw9jhBANKr6RJvSO1f9bJ/yzhZfjFqvA93Nm2/dGO1pFcm4ZfWd
Uu+BiJCNKev3t/M5EWy6sdok18xGSnnSBuvSZVn6meTKuM+W5p+80cOdEsrzDf1iUMhG0Cq4Wsgf
bwedc/TMUUbKrnaI1uApR/jV9Qu3jFrfGd1+OqGXnYtzl4jSuAvpYg7XvMmT4ugOcfRXRvQ8+TPy
Rr9bnISArZpJUZ2o3C+fMt1DoSBDbhtFyYFt6remEl00ZQLC1QDLcbnGLPX9FGOhem1gwlTXNm7C
zi+dztUPiZrrf9x8br7bipcgWNk3OoK/XvJYizL6Zi8hwtFSkzGJMBOjcuziXhJ3nv7bU/Tse4GV
S3Sy216NHy1rbn90aPd+QhNteXTYsJFPacyeD3q21J9f36+b68i5JyfH0YHC9u2U1l4ByAqQ87WL
Rar/yBetA8Oqe6Plt1TE7Ms4J25ymETdGDtHcuOpohDAwCiOS8XA1ZFcWiXxxJzHV/STsu6SDWlU
H1wqqdanMm2bd2z48ZeCivH7eCh6/aGeQn2PcbWm8smXmqeSPSUFNbicVoFOohlZD6ksuYIT7tKP
mcWzfc7iPI/8FlE/z+9BQi8HJdSiX22uTR8maxowlcR+Kj5otTM8LYMh3srifP5ZEHgNbn+SIHNd
K7enMYxaxEOuZdG2Ayr2ZM2Hoa60EvPYwtRwGtUS66JpA93jdq6tzLdaG+sUNzO1HbL01jqBZyTx
k4xKIF63W8QE/6tX4xRddU84x7ItppOATviYZa52CnPb8j2lQE9zmhqk/d1wp7Int8H60FOFNmn6
AqJ9kcCEM3pEDQIm18Jsat9VZushJKjeOQcbj62kn5MTEh8S8a7OwQzsw7WjjlFwf78Urdr6C6MA
+l/2rs7toWTfDGcPKR9yO5/QG1sn9FKeiFT3Tl0/mR8Bjo/YroVvJDE9byMEQyBLkeRSkFrt7irq
iWJEFF1FPnbHJFHx8SyWxe/hbh9fv0jWvcD/j8XjCtUEUv2L49yMWVyUQ6cEoHHteyyXi5MCM+Sz
oRTt45RI20i1yA7Ik6jnbtLQIjHC7OvOj5DLtN4s9KzJJOg0AatYfXAdDnkSawQyvTY73/tUJMTA
NUiuVs1Ee56Xss8vU0rbxO9Srrd3M27Vy7GMjPF7icWah1BTYbwRIvg8NexghDEAXiMisV5xvPQc
bpHoyj00/ILhNBmHIovUL07YtfdZX9nBqI/jHqfkubiwmg3w7YhfEY9jv2aueg5aqA0UdZTkGnZ1
nR9r1+t+laaV/yynWf1egEv8NMxOVnzSxVAKgD0q4LNopif4uGRYzx0QsHU+TZYrvuBeiqJHjrbM
T8fgCjoUS699NioPxB8gU1BkKrwTrJw4ZP3RBc1KVUGpmvOAWOm7yvR4WOuxgp0Y98J5EomTWVcD
gFd7GGNQ8Id4idsfEGvBhOe2kf1BMWYg88+c6mTiEej5k7XU/SHz4pg/z5n4JOa6/qMIrDMPZWuU
qe9GYWwdNMSQjVNalGHLzTiXP1tXKzXc5eba8R1h5B9IDZXyW+ta5f0Yeq3xFC1TesrNdmnv63YS
vyHcWH8nUTz+eX17bpz8m/WQV92/wuwK4N2cGuzO0Up/6kPinOYGQ8PCTJe7N48EBICCEx0ROjLr
OwbbKR5P4qDrbELRtIZoRG9tcI4FsPkPrw8lf/Rqk1FtJoIgj6fgu05TirZ2nVLpkutQeuV9t4TT
waYCvHO9bEwdvSxyIemsCx9kNXVOOKT2bEziatdh/5dJx/Cx8MLkXIxjuhNmrkWJ5HEFDoapuWzV
8afVcQ3RdY4RahDXkVL5z3ZUlx+zaaZf1TbSn3qYVu/Hpsp/atD5MKxU4xE1udHoqxP0nPDH67O7
EZ/x7jKzpPXUtteZGYDHqh9q4hNq/c2jCzLR1zHGPNMBc07UFvVvnpXZO0sqX/T1kgLsxQFdArpe
VJ2p4StFXWrxtY7QLei7OfdDpAAfox5/PwUE1Jf/8JGSBk6ZEvj2egupEN+WiK+8ioQ+oqRoiKdI
Kxz+mCXh95w9tfgmVag91aKtvQsTlsAPHBLQoNVKcxd6WPAyu9gz0u8yABke8iV2P73+fc8g0vWE
kq+QuNBSl0Tt24M/C0/rHH2Or00cRobvTenwWTWz8i7tQjPxnSrKPiiqpf+uERMK2qGCqGK3DQKF
Yz7Wh65ThXaul7dS4p93OsVPaXTPZicav/1dkY56PcR0on9dSx9HxRkvY+h6D+mSDv7rc7Ax1bLS
TrJIHCKrU7dDZfFgF/AO46sO3fmH08Am7BZl2qnrbhwXMIIspcll4QAIuh0FJ97aWzwzutbQ3/0J
zm3Sh4dZFTOac6jq90655xCwcTN5qOtB+kGLD+mR1ZA4GUJnRqeWmnmWHU07Ui8YUqS+redvlGWS
ywV2ANNNRHcYcb1ceqMKWkxjcq3mVsFZxe0BIQrQkBlRf3culFLfwwjJnbnauc9oJ9SnCOrw9bid
UHTjYy3SOCGqkTXvaiLvp9Zx5/u8b9VrnMT9vWW3rnIQi1D60+tbZmtmWUgof/LooA11O/agL/DU
0He/jpWRX0wn+T7USvlBr+u/Xx9oa2+ipou6Hk0uGvurvTmnutoO8niWti7eE1D/VJthz0J9axCC
fjqjtCqp0q6+Jizd0VgoRFw15CfupzbEfCU2zEa9vP4xW0eAxwAWjlSSfrFJFEsr8MXgY/pueEIE
KbyYSuWczS5L0KMcsddLmona9+ujbq0VuSr6+IAHGH51w6Fv5I02tJ5rhxbOh6Ya84OrTeJsl3Oz
9z5v7UkJEYcsDaLmRXNCZLEBh7jKsBUIp/Cs920t3jf51P/TmFbylM3jNCK12kXm0aDe6Pj0MLoP
VZS3T6q9xN+FGELTd5Kw+om6M7ZeUdQ/0c5tB8nerWp/9CpnLxh/ufzIgkpuEhQWwiR7ddVyhEzA
ZzP2NAZgu7IHm1IjQfbmvg2AJvpmqAChJvxiaujTEuw6ERUyzEaOgPuVE9bZ1ZsPJttYmmOz1Dbp
xWorV308xV1XI2C12NmZDZ9dmkargrSxx+Pr+2pr2qjxU2UkBgLtttpXdeMKvYVdfXUUx4KJgTxc
U+b1DvXn5ZkBNEAFiOOCKPiLbmA+d30edQIlxi7WR1/v6qU7hHbkvA+70CMprCatOQ2eOVl7CyZz
sNsLlo4UYYHsEwGEW+eGNskU7jVJftVHWPIEIq3uHgYd9/FjNbVNjIPUYnojSVZUthfqsbYNzX1S
f8LK6b8U2VINx1EAyzvymto0m4Y2/13nnWb6CjQ8UAlGMkQPXpnEoa+rivc3ZcjpvaUqAidVdzTf
o/OXfEIWA9W2Wofx6btlbkzHpdOy/Fh2nWufnKiH/TnGkT5faK4VM3TlZco/WOHgZgfQF2ZzaDQt
R92mUYyRQioGiYeyUs2vyDSY2OR4FleOKGcSQBOfh3u3wCznzXcQU2kRtz+/k6AVbt8LobshNQGd
57HoxCVDsfCEMVZ6KJ3U26mJbW0YKmHUiaQHLNKst0NJB9pRMabkOtW0xFPm6JeZNtkhc4bmqalr
Tcr8vJELwPPP95HWgZVnaLjEt4MOfacZNSCiq77o2l07Q/lVEQLwm0lXjqis1Ttn72XhD3QLCZ1k
r0NXWRdom7bpisIqBCZUpZUdkzQ2f4vGDjV/LpU09TNeoLMzewWSC6RsvyG2e8PO+Xh511N/B8vF
6w+a/UV0VYs4VeAqEX9UoggPQzhHn6lFZ/ftPOYPdqfWgak3vXoECrnXFXv5psmxoYSxxOAp11F7
M1Nz10fGLrLMOwh1cHwvHE3fWrK9gu/WNSdl1MDesUPpkN0ubarUpDg5+ynEAfA0uUV1V3r5nhTB
y7wOLhDBlESGgfJcb6BsNhbOrZ1edQjcZZbnl5D6u6/W04ww4l4svhaqlvsVpKtMWvkknqXV3R2J
LFWsshfXSO91k8ISzjkC+tBnNy7aEMP0mSNiRW1vndyBao7f1KnyMOSjEjRJkh0Kpa/LO3tU8NYJ
kba7F+qumvYzM3l1/1JZlh0syRsAEnQ781PEjadMPW9ZlC0uCPHYBglDR0A7Rt3oJg9ahr72qe6r
/n0UTqYkaxlDeUr6KvusAi38x8ORdbm31aQMkGXssJrKGvOH6yXCOdnJ7ImjOsCOZsLVqgwy6l/K
1XMGAMB4u8XVAZ2jdDrlod2mV4XYZI/huLG3pEUiVBCZeiLrcfuFNpWMZO5ZBq3wss9mbnq+Icxq
7wldEaeeV5v2KmQz3AxMrBNuh4F4XElymBJgljDN16TM4H6UNv0xPCmUormnLVtFByg+lvbRqkpT
ORgp7Qu/tfDE9PWmGHK/UtCPwVtFLZ7CaIG83LYaadvUqx0lXaRijqM7uKWvlzGgAq9XuXNFVGTN
IZpm9x35iJ76s12pywEZneR32pk9rcjF/pX3i/HJKkEk+ho2FomvopYoTqk+ufYRi0KrPbaZi3OY
1tc2xjwD7V2qLM70tWwgeB+GcY7uytIaOz9PNPVHXSXh39CisOGz55xw0jHszwm6Vb9wlHHtoCu8
ykNpe8Hrq6LwGZ7ndBm+N0uMZDWXeDngAKuI8ZT3ABsfHNDns1/iB9QcvXL2vhBhKel5MbUYNnum
/nHDAgasYjbdr7weZs6vMrvRCUG7IfOpbCTaO2HW01etmVvv7OJLbBEXzNDBXw/INqpjZDEakgKg
PFmy9Ss727G7VG7jBU076T4qVxkqLbieRGo+vZd1wkevFSUds654lytdf+zooRwcp9/TRX/OrNdH
F7STTKjAcb3IOajGGXk6zm6QJ7mB0VY0xNWxFi3W7wvGQ5wsHTeN+9TzRnHBYSLUEcVV0uSuFRN+
bx2e8d4FmFY4nw1jFN/a3KnxWI86bFQsSvPuA22Tuf9b1ZoE9GpuU/bO2S5f1N5qYYi6Szye2qhB
JGJSBrX8VPXuUJ3LLh1/5ZmTCd8hLy/fue7ivbOX2TaPTWw3H4SliG9upWAYKzLc6fifTS2/vMtn
pGlbZxS+ohvt96Rc1PScO2qnHac5ITFZYjMf8SZWOTBoMzXFdZj78jq2SZ8fOHHqdMy8WXuvGjAo
fMdjn+28xxuBD8mFhPZwzAkMVjHWUGuKWCZcfXW1xppFz2sPmLjjHEeNPaCkbX2MiXR3Rt3adAwL
GB4tLhpM6/ZciNRv1DSKG8SKPvvCBr0xpnl5TKqeblZfZgc3Rw6zawlHVb0a7x1tbC5GO+s7gd9G
PMLzTDrCb4Ff8QJHEs+5oPXBDwkn9IXrdHlU9Kk70YuyHrtenc6xkztny9orBG8EI+jlQcxEcZk2
9foWd8ANeEYlN7vqFeewFepBoAl6VofIuOwc8Y2cBAYbEy67rt6LUsVU0GqFZQ04Mp26jyb1hOIg
3HHGa9jAKeBo5+nyUSSDmflOrdLJTIypTz5D2V5+GHpTGbUPnNaYcecK1T2+0MZzxismifNIbgAj
WoVK8xSNNIRjL3CVJjulGJdfjWnMd3BsW/tcds6kfPEGzou/yPMZGk8ghFBobgGc/TynXiNfj967
Tn3quD4Ul2QvEtQ2om6A5QSdUt9SfYGgsxBPdro6VoIozBBqxgavJbrNPQvsCn9l+s3cVRZg3WH+
NaG18Td3UfeJfUNztUhnzfGb2Oi8k61h/3BHtJnqR7SXhr9mgGY08xyhnN2poX8P9cr+tLN1Nn+9
zGYJt6W0+mp1KCePGkrTqJ4u3FTgSOlpWyJrAQloufkwG5Hx3tbD6Fxhj3yPPare+OTF1iEzFfNx
FB72nMqgvPeMSTkvbq8+RXM73oFFUb4ZZovVaqakO2u9ERYbtDnoG0N0o6ixilx6b3FalAWUgHsE
YsqSx5exMvO/xTSlnzFl03YmaeMoG+AjSa6onrwsN6ILExlhx3i6kWa/Mzsy6kM59M2HiEd/j7O6
ORgFcfQ+EWth0NuwrAtj8vjYVoJ56rGoJd4/Roku7hZrsc6vL/7GyUTAhKtRIrRA2q7i/TKVcgkV
30UjeTqgPNsfyxlF+NdH2VotiXFmR/M5rNvtB/GFhFNxQY6QAT1BbT47mZSILhGB0DEu9T2M3dYE
8tpRBUeleKOeuuC6VglgmFNu90eLyOqkDHrlR2359iIqNzuqlhK4gNTfGoxkhqh6ZZH8tGTuHrzR
VJ/G1E0DODXJzp7f/CqAupTvyDaBD97OotaNtFn7VAnMakje9Yo3BVQt2x/oQzr+6wu2N9RqwSYw
KPi+C46XXkRnuBKU1jw7+YIGm3Z6+1A8C5L4TrcUbMPtVzlgAEcIYWEgTDXE72k2EFbJEbqZHC6R
18faeCEoi0jfEeaP/pm8Cf/VzFeaThdgSjw8K/ro1JqLeIzzQRwda/lR9/HfZquNOw/zxkz+e0h3
dZZR4LFSYBDSJyepDL+w9empHMglCU7bPQjB1vdRLgCz8ox2XodctYTYqHMZBpVrF4+KG2b3ad2a
94XdirM1RiOP4OLshFdbX2izG2XVRSomrsJL/sula/vQDZRSTa923FN7LRf9HFnjnkn9xj1iInCJ
jhVIckRzV9ty7rtEaztCynJQuuNSmRF2ER2WzCYOpqTq9s7e3BrPocssMWywqNbVpN6bw34oai9I
MSk7J924/Blb67vZdVjJ2MMbDQxlOk52RqVHetbwEq9mMtGSQskaiTWJ4+yBxwH3h6QrLj0p+c5J
2Fg0lKtk/Zr3kwdttS2nMknzHLbBlct3fDAKa36k6mN/6F24Rq8fug28Jp9F9dPDNglu3LofYNlZ
ZCx2yBsDZvCM1YVyqKbCPE7gMi6K5swkIgsu6G5cPTZG1X3Nx7Q4YPer3EeQ5Hbykq0vlxrI4BbY
Sy/aLUbN+KWnQ65y3PY0Fzkob09V0GLTjJ2u18ZxRBiYnSOfPZ6/VZAyNEM4OgNy8l1Wzg9VWyIS
nijquVmiDFta68OklGIHfCKPwCrBBhXAO0S7nvqpsyK0qhilZ/oyK4Foi+jkzUX6kV5Es6NosDmJ
/xpl9WWVmpf24PZKgJgkSouIiIS+8OrEhy4LeGlnA22UqcDna+Rv5LDkcKsnog+zxewWSoxo/zg/
F+xUgxG1oeMQwhAgFPWMDzUytfddOHlftTo1nUOyGEDJ6lCcX/8tm9NL4YKuPmnGi1zaaEjeBcLd
QTWr2bWzneyKfceeGcvm9GJLSPgHvvVFxqqowolEXkVX7G6mq5vVBjJucffoefl/aNYxp1ACCJMA
k6yf3xFEoahrQLTuFAPB1L3iDufcp9dnbfMgwKdkvpAcePFEdIbwGjcEGh02RuTPztycLEShj4ro
68OQJe0BX6Kfr4+5NYfPFzfwHZ6nNQQacJI2OfgBX5HtaakN6qVfLcxmGmZ7hM3NoShpQfiVKgPr
ZAQBNCsTEZvChYF3mOc0P2Stmgch5p07+09u9fXxBtSBFgUEkpfAbsTkm1KFuRx02pJd+t5VA2fs
0/PYauKYY3nwnQTM+tJF038oSQNORKOVGiKCPetAd5zwgR89LpYwrrxLaeLB6iT9vAMG2jpfJFiU
SwinZe/sNkLDq00bLZejDvDYDrRGUYNU19OdN0Db2pA8fDCWeQQl6+92GKfXaLd6ZhgojbVEfqHH
NSjabpg1366zsbkLncX4mwYZjVSM+Kbq2LT4jl3ybLFk3WoaKp9OQOcdIZoDp5V7I/bLbMn/qMXS
tCfKm/peK2hrm1FGk2UeqSe+jn50fYkRWuTlQnhnvi5uk/32Ct042c6k/YcD6wDdp4uH4vYLNKE2
q82oVhkFjTJ3jxJG5Se22l+qrhjOaToXfo4Ayw7XbGtRYJBr+HISAKGqebsoIBu9uFGBmynhOBxK
mBu+icLRKbWUj7Y7Q1eAkrXztmzNKTp79FpwYUEYa7URPB0ejS606OpokfmUlk1yMI2i+T07y/fX
76ONk4sqCEVvRiErXe/sXCxa1QpgbgpKJLjB12ZzbySR9ojaJLIWiRXlT3ZnVssFaOle4rNxrMhN
ueCpRErp+9V77YgOAQKVwa0J8K2vNSqYTYHnzM50bo5DDYxKmMSZrCsXZhkig9pa0XVo0mr0B2vE
g2HOwl9vn0v2CY8wzT+p3HG7U1Bl12cUoihiZlZ9pdncn+iKJj793vDaaPi+eBE0wQRP9//wgWBO
iGfRSJf1oNuRdZpddhtSZm36fPhEQ6uGbtLsPcpbtXPyYU2CFVBP5Ja5HSYsRO3MNZTVOBbomi5J
3bpHyApT7ivVvFDGHIvKOeXCQxYFaso4Ub2NR5oli9E7B6MpjGonmN1aWiBw+I5DtZEM/NufVLoT
HiIl7PvcVOfHluoDjIBpLzrf/HISPJIFCQbl+2+HsbJxVivIKgHsCO1uojJ9dYsJg2obioeRKTp4
0Dx6BH0z+V7cD4HaefhbjG69U23Z/CUcVdDN0rfoBc0OM15l4NC6QabMKY9rDIQBXriV1MfCnh37
romq/oeqqPXshzqJyqnSCgvpUaAGrp8q9ih2ftL6giR7kgB3qVeDXBI+R7dzM6qIRuCzUQXUt5Rj
2w9zkLlVfxp5jY99riOFhRzCG9edQV1odqT2Fg5A+GGuBoULWRRwTYIxUo2zEfYlWOhx2TlX63tY
jiKzXsQlpaLRWr/SqAYFQEJYBDCBTD9NqupSGfpCc1nZI/q/WNj/j4VSJtEoOJG1OVyaIeqsKsjA
tHXcTBejCevWT2pYJtlIA+1c4Uj4ENmE+seh0qf0QZ8QSz81s1OPQEq8Iju+fp2tj5b8QbYMRUBA
0/Zfa5tMeRz1izbz8cNU/K71sRM8t9re2doc5hl/SQERE47VSvZTm9YIYZUBNaHmYzSmTgAWTNn5
mPU7Jz+G/3seOimQTUn5dr/USaY3k1cXgTV4KQUvXl/7aOQ9aPgOeg7heDwpvhgUcSlhOu+VEzc+
ku4XIqgAF0ig1trQHs34SGmXJkAT2/gMlmW8al6/p7WxtYcomUPkpm0icZXG7VciQT0iI5E3QaSY
6hdPacL3VaM6F6XR2kOVApSoulg5DMPSnbNO8w56OtWfLSVP35iJM93Ahg35D/m+udYWTCZYy10c
NVJ7pXiEO1b8hX4opEsjGi5v3qYkvRDkuZpN/r1aWVElCxxAuw76xY5P8HtNGrrOW4l3uNgQH4GY
o+CGwvjak6OsjFABVJoGqlNQQMzYaXzN6A2cUXSV1DMaze2HSA/H6PTG72NkJLCkaQVvHKt6u6ZZ
QeYjahyjEbKNPhldL3zLbPudcumLDcooULyIZukYwquQl/y/atChB0LP1VKBubCDVgxCJn4x13tn
/eUGlcPIyh4caZktrj4mz6KEWkyYBJB0OOPAXYbEt5rcqx6RthnDL3rcLep1HPXWOA+gncCB5lah
nJCGXlLXNz0h9J3367le+u/sVa6t1MsHywbEjG20+vaqaHUnbkVQVLMx8W6p6IrNZpQjmj+x4U5q
Hs5B1ZSL48eu8H4byKKFPsbBqrgHTiYVzjtQjGqjgQaabAAX2oxr7XkJ8/hz21TUDZUoBTT/+s6Q
v2v9u6k/YU4IigJGzGrNTIrA8SCMNDBrc7oXdpEEU5mFH5ss93ae282hIAFis0cH68X9pXi4B+Te
kgbY1KZ3QNt0fypT5y5Zsi9v/yju52fIAGnl+hmM8hJvIxDUHLTc9juj6YIMgITfR5lyen2oZ5bL
egJt0P+EEeiVcGveLvzQtGnkqSINECHT/5QmAurQpAzvi4LV7+xnXZb/qJFh/iGEmkrCoEhcX4t6
9Tvux4RdddObhl8T9vTvrGqwPnZZZyknJ0uc8oAQSvFLDUMo9kM7GV9LdwgXH5kgbMjGyJj3vmZr
iajnIvSImM3Lu1+vsXjEiUFQeQHEgrmc8Gu1oZAFtGxn421dFuBLyfjADnOWV092NI1xgaGdCMxE
M++Wfk4e8PSJdopKW6PwZENud/EWAGV6uzo4tXVe5jgisIXnHkUMKqhMZvv4+ibYGoWTz9ss5bt4
PW9HaZ1hQeW5TwIrn60jxBTjTGWyffuMPUuEPbugEUytdlqCkWlcQjUOxlSPPkxu1x4tu8/ffokz
CpGObNnQ1lh9y0xwXxh9xCgqtUwMatOzGY7G4fUZ29hoNNWQRqUCIzHyq2unUUAVCmQxA6OoZwdE
f9qWfji5buHb4Nb2atsvIjeKLyisUd6TKDH4DbcLlObw/aiziwDfkPmuH9wCd9EMu2Zv8Ja/Ji1u
T4kqjJ/Q8vck9+QOW90POogzuEHy2gP0ejt0Gzs2uLdBBCVwnSNF4lrxKQAtxt3kquU7mtHj1wIP
pH8AWDp/atX68/pMb40PPoh/oe8g1RBux7dDKy2KxkuDocjL+UzU5zbYymeAxmwvTaN3Qq+bjy2+
TP2JG6spjvDC0nInwJLruZ4Fj3904koQp+vnMQNAgWJblwaxOuQXY2q5iEn63U+dJoqnGGUE/Vqb
QIte//iNbWbAhST9kAS0F9tMgeVWeojVBvZoGZAu3aK2/ASyMqZs0Hzf/sCRRHLRSK1RBB1XSWxp
ONh0WEURlPWo6j5MmeZT7dbRn8mY7b2QbmNGbwbTb9dVynNYVhMi5din+b3iiuhoda3qt+KLItRv
ZWiVO3eprMys1hCIG/UCQI+y1LY6RD1NYmTczDQAUQ4hN83E+LktcjxwoAqort8qUT7tFE5fdFiJ
q0BDcUVIASsqp6tBy1ZVjKGK0yB36+WjV1PSjpNpvrOywaByUoznIavT4yRs7Q4MzAD+um5OxI/N
r3Yu9mhzW5POw4huBv0OqperShG7J5lgRBFYWIIPVof+Onlu9dBHsTiG5E34CKblHpNo43mRFyVh
NYIGDvHT7VLD5EsLNCLSIOzy5WMHAvxQq4r76/WzsrW8Es7JPcltQTPkdpRGX6ax6whkYJwrsHfD
9tx5on5qsKX4lCb9ntjR1tnkjHAspagQNZLb8eyO8Lz1FOYSSpg/AOM9WVHvXhQ7z//DNSDnTbZd
eHTW77M62RPE+jwNbCm0ZdXTr8rUlsPsWdrOu7a5VBJtSGccRN36ChBtoigZbo4BvIriQXWU8Roi
unr3+lJtPGeUk2QUjXId0OfVUnlq0/bOSKJlinwZ3hdhG8FK8JKlhghSiCawk8jQj1441c61iMv4
n9fHf8Gl4VSCQZOwYxB2VHVWP2AxW8dpF0J5FJaAp1NOVu8iZcI0QVmadPxmaCiq/IVqQ5Ee3K4a
IAwqM6pifuc55Zc5EYDPRSWa9rBYwixOxYJKzxmKgvZWov//f6lHV5s3QN5et7sMHkhhxA1np23J
atIsye8pbuwcnY1VB58mG5eAsBlmNQj83cWYsN0LEnwdLiQ2Kaysudqph2wcUJlbsonh+lErXU16
gUvy0DkLDoZj43zSwjl531pT8nOu3OxLTaye7QScWwNyFbjUC+givahXOFhdKYDIIuBPZX3sErSn
uima37nK8t3AFeH0+q56Di1XD4zsaOO5hSqnrMjerlWFsqQ+lkMcdHldfjQgR5s+Hs+xdYSOUjxp
YzhAXwhVGxNppPDvxh7dTUgo43y150W3zkafuuJYSC32n0LkRo5hhIjnI2TSwfDVOY0A5QtkbQ/9
pGuYzGlGjNCdlxgpcseuQR0G81cFGWKhKYeyiVLBe5K54TkDFnL2ACs31zoESATLMRPGMRdOg50B
SFOEMDWgR2+/uCiIE1Dw/pFfrmek1AvTpTcRBeVszqfRTccDcE3jiFDTvDPU1mLDAycW51jLAtXt
5Gf8FSBMjI/dyZuDsNCLz93/ODuP5riNbg3/IlQhhy2A4XBIikESg7hBSaKI1I1u5PDrvwdeWRSv
WL4bu8qy3QOg+/QJbxiUeMbU2kzKGl3A/8fuopdJ28Sj50+L/PcFs7b1XQnV6Xy2xiDNlXOdWy71
potO4rYZHwFn3zujzNPo9RMSaEe/2VybrM1xMjE4zUyzT0vHy1OttuaDyLyf9LdbmB4/0gO8yz9t
C8xW6LyNfOPcsgfzuwdB5bKXXf8ZUb/6y9+Py3sP9O+l9g/6r24bsjTw+sMIL1VkohPXqOUROZGP
ZF/fXQXJJpoCKDcxr/t9Fd/flmLarVRz0XVxTV/8iLx7dfz7s7xzoTGJh6sHYXpX13gTQEVZLMJy
m/wET2OAN2AZh7rbyrN8nOwL6XfFMQ+FmeaCmPf3ld/b9gimAPFE1jAC9/X788HkAyWYccJGOE1J
z5E/qkmgaFjzuPMkP2LY77v6zQbZh+QAQXbPIf/trof4rqlDg4JZ42rcgcoNz2raf2drbrVJ71cC
R3WYLX9/yHcXBa26T4X429se1QDfT1ReWIAts7NDPW9TMnaFdwoHO0gn5Q3nET3VDxZ95yhAMGWi
DPQK8/I/gCg92liG0ecndqp1rWt/oNgNxgdjij7S7nx3KSjRUNG55jniv39EELxA9gT3b1MiRjX6
GdpwBqPUsJ1e/v4m312JGg9MBRcwUJ7fV6qaSHpS6/wUei36b1YpXM2ATclvcszmj0zp/sGqvt0t
kIFJK+jE2L77pqKEXVTooS6KUz+M45UbwsEMXCHBzIW5/6WHEIxirNw2mbhZ7z67ymmv2k3Kj2Bg
/8cP2YdfHBZGi2+eO9dt0CrRFKfSap20AIl41Fk1ns22VodiigxqwBbkUGmpMAk9SVTKxu7w95f/
zlndowN3FEitP2l30PGa2Vuc/NTX4xgvVfAiHbuPI7/2aKz4/5UpwD0BBX4fMdCzYBj1ptgTanbt
DDj2ubH391IFqQzf6qH4MWCc91+1v/5ZDIkoxOtgK/3hUr+ordWZ0gby6POcYNncXay1aZ7+/gbf
2767qxXt0N0w7u0luMrWHz2BK/yiy35KPYx8ztcav994Gkrn298Xe/dzUQdFjEUAGbwddxWzidK8
jRV1ga+vlzSD4stlFlOQSlnpvFEXfBBy3lsROGSElcLe8nnbU9bwo7lbOm7fdgvdq9CVI/4WVQ67
zPDXIfUE9NXk70/5zgW5eyIxwue9ks+8iT2tNijUxJifqrLiGMJnxz3S/2iV9yI4aRl5xa7j/Ucf
O8N0ltEeqXiHDAEOHb5TtsfOt7yzcHKGy4EphIg3p/COf3+6dzbMPmpGcQLQGj4Yb7LCCACmLBqT
bYkHw0VRqPJQO3OAxn34UaPUeufr7WjWaB9FoUr0FtYKonRDngBuEfLY0jzaEp1QBGJFBnt+tjvj
IZu91j9zpC3L88b3jDbJmh7LFHvL8EwxKzP8YqKVaJ7ltYOYHTCmeyH7yj+rvAy17P/+Zv79a99E
xM5YKzSaZHlSAEdSd52KWM+DDc3Zmj7YYu98fDAUzJYgmSK49rbwE33F/I4ZNf2fDaW+ZVOJwhIl
doy+vVGjdtN+GMYPvvz+Zd9cPbtAAhkk1AWq/TdXTwMDsFUQF05BE1V3w2ytsW9YBXBmx05CXxgp
mDz3G5/HTKcxknd/f73vbQamyAQPeo17cPz9op1QVBjmKi9Ovt04TZp3gsFp6A3SPuaLLcp4NYPx
oxronTSU8gAoEokuVcnbOh6OrYlD11ickEEvL61R9WfeDircDGGxiWixWrWe8JAq/qMnK0D+XbcH
ZgxHjC7928ddco3eOeZcJwMNhxsVmJqBX2EldtUFH3zY994ssDtoK2h47oIyv7/ZAJQf4i77LKTK
9pS+dayj9Gv76Gs6l7nZbh+clPfe6i6as0v2QST8oyc2ysrBOqo6FfmUP859rQFctdWh81BFvij7
MVIxITM6o3o35AeL//N/f7OPkQEh0abmwwXtbavKG62MqXbLmx2LakztyXDbVIAzLi6cPli6Q16p
iXnnlBepM1DyMgUpTDvunLC5MYp+vs87WDUIMdh9c7NwMXuJzq3sInBGJNqzrBzuoAB0n+yM/yzR
OtTbWYeab/PBiXjnokFLCp1uIiSii28359IVrVu1dEdaXaGYtWorj8eiD8/+fvDeWwbd070+ofP+
R5cJU4K6NCZRAMU21qtwnAoUgYPig1XeuVfQA/T22TztpT8GM37vbaM/+/KkPexQUwdrUolwuwYh
59IW/oA5ZL+zBUN0zQD4MDwFQfXmGpsC1et6H5ZkTh/m6BXoZYpBaNlfSunOY+IXusljtulgH1d7
1VVck19MWHCh7Yzus1dtZzxHKdK1WscXB5GcLXGBcIrzQMFSSLC5GQaMHsOsP6otX+5mPDvnG9fE
yenL4Pt5nbhNMHXJ2Ga5cdHyMbmxplFcukiT32F5u7X//RUjieKxVxwK6z8cylsFMi0YHUm23Mgt
yVoMTpzcLfRpRIHwI6m/f+Dkb85ZSPVP9KJE4P5+E7A30QwTYF5ecYlYTTJWA74+ozRRcINDko9J
YQ/yeSjdWl+ZrmzMo94FZ2Jk7WgwYTiGRIgxddZIf96x0NrdpP5IQuydXUduAdKTgcPOM37zGxvT
ktsyreLUVCHf39TjmbGsPRJJwv0gyr63FOpZwD5RoUQu8M1Sg6sgOsJ4PHm1a52Noht+ZjJrktHe
mte/n9h3l0LofpehANNr7yf6X42gfJ9u62wS4IVViK6P46eDUYaJXzdf/77Se8eI+wmAHO1Zn2zk
95XmrB7rDRreiW7Ms5BleIj8NYxNgQAHqoAwGyqvhvKoqw9KiXeCEn6gtL2ZPQKCe5uMZIOHno/H
21Rq0AdnXYNPK+Cv/z6/JdvZhwRgYMI/UKSid0XTdz3bIy/F+VYb+lAsW/DJGC3/A5TFOykdS9GP
5GZyGSfuf/6vb1YOZiYts+KBwry4KOTcJJ1PRQbtyOICMopEaFPd//3zvbNRIhAQ7BDgCH/inbMB
aX5vwlO1XLseMFSfXeL08ByqoPzg8d7ZKLsBNTB/cgxwpG93f4lyI9G4Ps1IEW2nyFaduCgIpjpp
nQXbz61Sy3I9ATX1v+R5aGcfpMzvFRP7NIagzAXzJ+xhWDtp5spEQANfpZ+wKZ3hvF6K6qvlC9FC
LPDlV6/Y6NR6DcPjz8aqoap0ZLx+PHpueWMPwlfHyQ69SzBeYUB2n+duLPB0+Ij99M5moOhhMMmN
CKP+bVOpDNxprBC5PmlSsqO0Fz+Gb76dK8/ZEiHJ77NymT6go737iQBpUk3SX2LK8PsODLWazSyY
6tMYCOebFSlxv6oGIaPNLY5VP9RXkvfL9WZ6p79vw/eaSWQYnGKuYyrmt0vTPVobqIb1yYZgpuJS
InoeY2G6VYnIGqI+3AnEq8dN6QaccW05yaJDx4oHFJc///3HvHcmoAD8I90Lg9vdX9O/DuLQONTO
gSdO9eC3MG6hCjyVudvaZ0Ckh+Xw99XeiWPYp0KmpBe7pz9vzgVVtiyU5gIC+hdAc+h3d6OsSf++
ynvPRL5LN4JR5K48/vsz5eQrNA5HVhFWcAeI1okLc20OOffiBw/k8796c+tjrgdeEJ0aCrW3cWzR
Xt0ag4+1sZfVx17KoEycpQgel3ouHOYFY3P/Xx8OqQdwROCpSObIbH5/uM0kWHZRJU+26Cwaoe4k
0KiDW+/Fatv8D1Z7J46QCTP9pLGM8A+R+vflGmTxZyMjjiD016pkVBUk8EZ69UONObw+ubIPkcTH
OVrfRQpN2jjLIuDja+cZ69HnIl7pD+dTdmhmvyoOfuvOzaFt7CGLpee07n/+IKj2okSzZx0OqPk3
v9fGnwkJeBCcHuijQxkt3oVXa33OkapvBgzhPljP+2MDACxnOglGB09ZQAG/vx/wdJq+i6pOWVc5
CWlHhzbXFp03zhSc//3L/6FFReeS1tfeIKUZBc3jzVr50Pr+ZA3iRFBZ+xSK1Jyd+wj463ghTn1V
lO3fkKlq1XELunJMVuga0Me6oMpjs2l1HaNqV/iXoNKXC4HY5gsgpm7EUm0x4THk85ynGIsgGz1V
M7fxB7/f/vNdMRDB0Ikcmad4+22CLXN00AKgKgOru81ot/2YM/I6PMARl0+6zHN/UThGsKBkRASq
A7f6Iutarld+I3CLK+DTlB8kPX+e4J1tTb3H39gzb3umvM/Rivr9qraU/oqIgx87cxQdJjlZ93pc
Hv/+Et5Zbu/cE3DJsWgHvIlNaETMM/pBAktl6pGiVfn1WG0AmiKfpg6yNR+xZv68XDm6ZMUAAsJ3
sDKVS4g3ag/sTzmUn+cCTPZimusBlmV4zOQ6noParD7If/6M82CaA+pnZoocxrfjkkw3Cg5bPZ10
bbaHLeyRpW7s4IOLdD9if24pRqYUtWQ58Ofedp99iaTdVIvohPCjU5z5sFjy62YNvENkrUYRo147
W3gaLcE3a5hVfyi8pQ/SuUe0M5ahMb1IChJ7p6X5T8Pi5Tc6w2/u2sN5KE86S07tFaySAV+kZlkV
Y2a8iYH02HmPWm+GBmibD8t028+N8ONyGxtqYXQIhsttNGWXOCqIvnemMJ7c1pO3kls2p41nZ09h
nhdb7AvSqhTYofG6ybJb02ab1LWF/Pn3dV2ww422ZfnpWdNUQY3wkLx0angdCY9SiLiyhqHG5En2
D/sRLuKFtqh31g5esSZbFKz1beO2COM2sn4KKls9WctWdcfCFv1DEdLXPljltm2x6OYZwfExq+tf
wmgLdRrpDRlxGIlijrWnxfBlzppBihjT7No9zrPP6CQyxlV/z0uHHuGK7d1nw1Thj3KOWu9QkofP
R7ts/TqtrHrorjD9tO0r7KOXPB1Rma0vR2ms5iWgccf5MYmoNGKowfP2k4hWo+zbChu4urWhNI1f
lPgkbd/gxus6bd2KJmu/SM/I8gm2yBKZL9uCfeK5Ybez86lyFLPZeAKSZROaAwNN2lPY1wBTX+yw
GP0EHFazkO863guThca/pIBfj/W6tShWoEIYnGOgV0znIpzES5HZ4xMDYzIVCZzhfjS1ZZ4vgn8h
BmU5N2k1rPYSN4MOkF4Fc68T2mF4xQAgyl/Rj0YNG75jhTpmI8WzWvO5jX2Zzwwt2jD8XOnMQrhV
y+Kx9TLdQjHrxLehK12R2GFPTr5y2eG0Bf7UOiivlm0MmsfaYrkJoDqiayIwV6sjX7K8i/BCtAB7
AMdH5TkFpxaJlHbv8oBQunVNGjN8A0Q0NIdC9zVK+iLHNKmzw2mM/SLLkEGIBtUmCCj0r5xxL52A
V9yhZNuUMVpo/pXRjCFQu4DBo1RWbSEoG9ZJlWl/TCYE7O+MvgsgJfUdeuyB246XdRUKhR+i6h7y
thaXlec02C5L/WN1fBkdbbQSddpD5RdJNGfBXTkoPLlh1E+I15EEY4hGeMP+c/OCX9bkZE8bZPsL
VS3lcoBVI/RZYwpHpIPJPXNVtK0NuaTW7kVBv1rF6NT1l2NZrSB3gzy7wxq5fIq4QkWyzmX+RdVZ
9dX02u25MKp+S7yysNYE7/H8p1vOhRGXNnImSQ3LMo+NdVjWNKuDJjzX1rA8OHbr3EZaOGNcqrx+
WOrNu49yd5yTrV3961GCLE2LMpx/IrW8QnWeFP3LLgxVAYNrdIK47XWVJ1YgSxPhPMRo4khtk8E/
H6MD5jIdeuubqm7qzcwtnqwM2iode+W1qYOQ//oT2h5HuY9Kr0gV8z9xbgyteyUZmd1sWRGlsjUa
jWP8OK8xsEN3S4YJ+m+qGO7JWPpNmEjRoxPp+F2frsNs37i5I/iL13Sp1Fsok2WbvSKR0dg8lUjs
v9bacKANN7sXZrjmwcAubJrbdm2LIPHWcnwsctHnSbvkcoub2eSATN0yNEnpNe2P2rMVAt8EM5n2
Le3Ds6Hw/QffrObX3g/Fg9OMyHEP2Np6SdT7xa2nDT8/gieHCLTiwJynhei8EYgWjcCUhB8JfkRv
sj6ec8M+un0t8zNHMUSKpxwf0wV7mZpIJ+d7jNppfjUY2m0Yx1bOz9LEZg4XuHbtdykMFIhMpi/f
nK2pijSkVVbGI+Id971RZCMCXr73SH+vGw6VkXcqhpe5vRrMeXca2+5Xv1nG+qiWuelQLTDkeYft
i58gU4vfIrM8o0599kwUW4ZubuG4VU8ALMCATf0wwYGPzOE5z7N2TcxGmd992rPY5uK3ERe9XT8L
b/XbQ+4KwkM0D06GiQprJdh27RwL2GZeXGWlfp1LIERp5/mVPEzTEgRJG5rixoYOcGfBSliSYSmK
AdH5wnmAyU0P0izHUN9ng+ljFOhOzfdtB5hwHC2jO2x5U5VndqCd1MVlwkzr1h66JAyK5UHD0iE1
9RbDO+Rk4n1ao3gypkGH2Eq8dXa7cP9Zy3j0sb4MDqExI1c8BQbwBXCqmR27rl5Pysy87NjjFwHj
L3BLXoq90PFPvLq2jaTRtiUP1WzYD7QHVIslyAxAb1TKeellFH2CfQTdMFjhuMStVGOTalesd9h7
6CuvLvogdvMOcBNXZH2z2t1676p6u1eiZa/mS+m/hhl53EFtpNPEjtq+WKoaP0bR5WF75i5Y+cSR
HocVWKXZ8GYq6Yorp53cU5mPxfdcERbiuSqKOlmrqb3vXaeoz/C6D14wFHPVBd5qW8v4x+1Pi+6t
722NRH86YSd+Gg27Lwnzo5kfmi6YX/W0OXOsIPbQTZY9YdDsVfQJkkOWp+u4BkfLxvovcTLPbxKN
oNQvHN+FF2/aLIqzah0CTOP6PHqFxN2tcUM0MeJNcVsmEhhgERuIH4iYGbR8HUt/2sgtCkUvWgmM
QSxgBUNi5V0uYmtuopsiL/qLyVy9JVlFJLvYddrqaRIILSqNSQMStzJc6Wob/l3umIrz7xluw8QJ
K0exW0gAUOJirVu+c4ynbX+zhfbYJysp8+fMgA531hP7T6O/ZFG6yIzkWHMT2fQK1zEETl0GIdPB
mVvX97Pu0XaVjVvcktdfu3WLxKFRAGDjqTTCG43ewJQGS8aeVPaw9Oc1bLVfTmM0t2jhOzL2JEre
SR6G+JOgejstKSrv7ASmGOvdkqsSqwS7Kj9hXjdAMSm7Hc/hddNtbSMYcVwVJP8zooR5i3Jah131
aq0HzE11dE0JX91FKzjcQ+e2gUwR5APqtho7XIL7ZiUiIxqnD2ZpiiHWucm1kzs+wp9iFGZ5ZRi5
VvHQKaGTGbIF9+O0aI4o0f5Xsw3V7davVP+WW9h619nf7PNtaJaXyBrzY+83XsR5GZavyl/VZbE6
w1fTlFyDZt8wf2hatNRiZRNhkxbs1ByjAsLlj6WIKc7DANyB383+NxFWnDD8MJyLrJKohq4APxA+
7gjKiSVm3cSuUUy4advK/0QtVy5xkIUoqbuVM5qHrVa2nSxFS1zsnMXzUkA6wIhQQJM2RyQKbwAB
VRb/UZHVsTGvWcP2K4yrHlEKvAjafuIPS6QZlWBuxz0ToN2fzdE8H6eB7jnzM0HiVXV59kvb3ljC
zCeJBU4pq91N3GavZOtYv4z8tixGHsj6glJifm94Y/QU9CaXfI6K7eNYLZ55RKkx6xD0G+QYgw62
8NTxtaEShPZ9gw3fIESNFqd6miJz0nTu6vHcXbsClbWldL7i5Ccc6g+rdGLd2WAao7GzmjOzNVwA
3R4YjRT1WRSGzbnJbtxwCyhwXSbFYJG8QsdUWKKL9WoX81nBqAZzc3BXe7YbmGNs+F79AwnXrTtv
3ML4LKVZVphkq/be2gEiiddtWBFUPvBxtPVH+7zBWIP5XVfWZcydNH6J0LA3k3oIp+fetPKrIuDY
JXXnCISqGSNVCZQKbhKDYqcmPZTudeeiXxPXYWFdzKuBoqoEdtfHIpzHr4vXe/xq0xNm4qy++Vxr
LJxmP5vrpME3vUiGVi+PLaC9IS6sHmOPCKr4khRjh2k9+Hv8t7J6rouDNZKIJ1FDZZOyVa0GS72u
+1nU7mQlXVQGVcwtY5ifLAMgyCXFQSBiu7JJdp3Jlp9x6FS4ejXC/gnt3CMFiRp5yINWy8NcNWwy
txzWOUbwo73NgTSqGOWB7IczWsPDpiVuTwvJR8N72isBzMxkl05rPdA4D5e6izOGlqBv2rb80ldb
dMPkhvt/89duPutJk9y4aqP859A62XfGnpZMvLA1p8TPXLSTTLtEk5M50kvnemTYhel/lgbk3Lgx
uvo617jrkNt4y3cxR7huRBY86MRVup/TlczrB4qK3SOWENo4w6bKfTI2a3y1nEjWcEjHcA/SmGjF
NdnLdykmHs9G44zuMjyA64x5zHxmG6L8SYm2vArsLXsGAoIt6krd1VQTUzvHVeEShLPF4wfPs4Vo
i6DGkD0tpswZPoFo8NykbrT46YSq++nmEbeGcOdexG3Rb2U6VIb75I7UZom7BPMTBS2BjIC1K6wR
nq/qfPelWq1yKlLSPL2/H4mkyLCJ9dlb/FbH3bRRW3r25jxDFCXzMcppWNLaizAZWaNJPZVZOb94
owTKUUlKpxhwinFDxu5Rvo6tyI5TK60ZW4Jh4TOjKlUeHJ33kBfAWQ7cisv6TZZ1Rns96Ewj4YKv
LrKoUUSbrl5/GHNeXip76au7xgIKpAzpPxQQxeszPa8RZASlI+cyNNtSpyHS6Mcw64Y6Je/UAFis
ddJHOSHPEC8dguvk2ZnC16K1Rypn6WLaYcgFnwT0tWgYy5xrvOyC7ldVt2EdzysmQbTm8Hc77Jf2
82a4yxD7QIPqlBidXS+tU776/uBWqdcb4vNkm2WT7pv6UskoIHFvfbNN4BXYVw6EDRpt/QB6biZ7
/BKu/tglWLotZgIkxOD6M+rxpc42OGmRsSkP/fppOW+QALViUqvuPg9X7HMCXPvK2MAF4jvSePOP
bPHVc+3kW4RLbDQS+z2FRn7jk3VZ7mKFhD9t4NskdP+4isAr485YugBVeXv9Upmq/A5Mpr0LgkU+
d/5mBcdlslrkvpCoy+PeXzU3hmxGhTe1DAj/EjhwLKlwKI7xwvo+jt1w7ZSsiztbNr0supaCqnvD
wmaxK4erhrvaS8x2mW8Ff/ZZlEZkHH1prd8yKaPP2TRUUZoZAK84CfiUA8uhgR//QxGKC2ANp6nK
tiIxxIidgh9uHtY0WPvd1+S+x0iG0fO8+S5xPGoqj3g3hFWsdRb9QvOnrWOSwa47RF3mijN0EcIq
cTBf4qxns3wka7SuZjxvx9jVntWnOrD6/gxNyPD7klXrszvbw4VnodRF08lfXwjX7JVw8FgwkmND
lAQxmMcWLYCXYfXCmzHYMHtxEHL9QX4UuVgWGJiUtNYQ0KUYQRzQD2iRItMbfaS+Nbf5WGHPQsve
rLg9/K0LIgpa/D4rKvPlvNNTYUCK9wzrUPSi/wRuBZeUcsCqh4uppQXVGDlfv2rHTsS9ja96PDnr
HF4aejbvx6Ibb6B8kwxtrixwdIHwxY9AZh2URI/l0DrZNOzKzXDIC0H6ibjQakJ10bPzO1MO4ryx
bfV53vreSK2oaaI4s0JUxOasCHSMpefcIBARhmVSFCunY4RSQbtsstdD6BbixzZZEdJeQ1clRRtZ
DGTbLRrjKVxtzOlDmuTJOGrnq2NO6rkaoqXiOIbzTPO51+aJunGcyVhn5ATzoTOtpKCxjKl3uOgv
uaupN/ypLa6x9hNtQkZXGGcQE5l2wIP0PleFbzUpXoEb8EUaXGvsWj6CJ1WwqBdfTEMf51OwcddH
Yf9QV0v2eV6cLEsZMti/ep7muo5s+ISBJcK7BdVEfqOsdjayHTxnQLJkXFcUZTGOphYBvYvy74Po
xjyRqtXcMHkRtgdN1f7LduawSAetFNfKMDlb7GkHWigSytF15kju1JYGTX9m7Qy7i2FrpxtDVFiU
bcYQ3Wq/GwnQhrnR2Ag6xKUNuq3NYfOUwWZg4m3FptzsCzUqH0cmK/Of0HKBzRYiQ3tnoEP/aYma
xaejt6jHYB17NzH9cvk6V3bO+8pX/8LolBHgdouMBoOlMV8SLvnAv8icbnnVvrHUqQY/96rdlbZM
7ppTxFgpInB2gxhftDePXbwOtX1FZraOR7lT/eKopMeTLI1ebjrS2Ocm8kd0ahjG30dbNSL6aWCa
FJP9h896t+maZEvSki0aFhxEEmqxelPTbRSpCm3QQNnWwZWb9KFUBeYXBoJGd2oGamss6mz/WniZ
cxFwcO04nPLxGb09+YMMzn515MosoCjdyUhm7SDko7OgLsjYNqs7Zk1pXsIh1R3A6kwtaTjn+nvp
YCjPCC3Ke0QcIr8/DFvePUz02myS9xyDUXIBWovBuJV9XCBv9yrM1uyZAWXy59TlhE9BzzZM51AZ
nLzdPLKvreIVhA41tt2O09fN6peb1S3mb+wP57OPePuPgi5nHS896NDY8rL2WaIX8SnPVW4f8ajO
v69kjGHSVStzwCigGIu32laP+Tw137baMp+mxtJfOrSCngzZdz7+1ll5A18/+F6WeaYPut8F+Vo6
cLuDprUcwaWBKiTJtH9toMC/9YgYPYlmkUuC1BGFK5mq/SJX+vwpSlI+e27kkIyhUyOcZ1r1V9/N
kM+r7QxQicv9byIuOPRRvEoRdYlnLstyjDo6LKQtanhgcG3fVUGkvoxeoS6ttgzq80GaZpHuwn9Y
enKZLPFQII7PfNfa+nid3fxrZrRrzhzOrh7nqDAIm8tsOgelOu9XYyD5mHSMfJ42vKGIGaLULq3t
2tQHZj7zhfbnJQD1EAwPVm4XLUEtd4Jj07tTGLMvgTzzdEgNrKN5RSAivJWZypi8amt6BUpIVDHX
IrAShkvKOON97dM+tvnXVQcL9cJAlXNy9DJ7+EUyR4x1VC9hTOoxPbewBpp413enF1eRy8aCqUAT
46qGx9s4EGFiCQC7ZGQysrGc3Ba/ehoM9LMtEzBm1zvNmQu20ErcYcSudC066LjQRAiNLcr3C50I
VFVij0bhio3pwrsSmRC3Y91mvI9Z+oo7V0VRkmMoeTHbyLvxEyssHGSQO59EKyM/EUVtPmRL57/2
jC++NPlEjoHBl/N5BOnb0Sf0lEt4QsMSRUnRPNrDjHjoUgbl/TQ6k3M/d7P7GTcFWzdnoWbo/cjM
uv81trZBjO/D0VEUzdx13tEvK/2ptrG1S5xWdldWCZ7jHAG+SR7WSWXPI7HjRGa4yLNKg6FIhD+o
F7fMqu2gMhHipYM/m0IwUkaUzpjK3Lf9XNBlJWYXxykYxk/RMMAFL4N8ei3aea/YKBDvvLXWt2tp
BQ1KB50zk/xX8tOsLfu2nhazPLQQtEqsYfv1tZK+c6mKYP3qaat+lOxSL92Cdr5dF6f7rqrWf2gY
tNNBK33KzcapxnsB3FpdBX0TdlREYqasbG2S50laFS2hafKoJQikZXut6a521rlQoTPVNGE8TGRo
7WNGMZigmQKc2GgWdH1+YCrQBGQ5mEfq2AQYXB+KzsqouSy8dHUr6D6bTR40sREulpl2xNd7LOCc
25DOKekGUJxfs2nbj2PdG08dv8WKGzPKVuZCvQU9kWr9JRgcl/EKJbKTgDioLgZ6Wjoter33AYky
14NpCwULy57bQ5Xxc5hqLP4F1IgGh66CMfuLsGArxy7D7wHVuWwik4lIKFHkoqInOABDG9Bwy/wy
u/YWFwMdTP6iL83cLu25vWTBepxkVVHZ1tLU5/ZMEXfwbNSjD8Jp8sfGACdL+6KjpSO2ufB3b1iv
Sou12IZL08+r7LA4WxClTeOHQ1z2OphTBRQjJC0Zms8wNtaKwfzaAsXGg86Ksbuav9CIUH2CL5MZ
vhSm8JgKhigrX/SjtXlxwO1ZJL12SM8w2BM1h4k0/chgaDu3+5HCofV1K9NWynalfwp14+BYjUkB
WOa7e2O0AvA4U8JarFtMViagm9xxj/aahTT/G29XddSuI82DL6vlYQpGhLJnJxhgMPuMsmIX8MV2
w+dr7WTAQ1OlwxTqSy5t+TR1s3MeVaL9Wf+PozNZjhPZwvATEcE8bBmqSvNgWZa8IWy5BcmUQCaQ
8PT3q7vpVbe7XAWZ5/wjN1h9WVHmtieazHqayacpeepXRfY4LwsQQuNGU82aEbZJISmrYiZdAgZE
AcA+nq7Xo3NTbUJGDw2LwldJwfB3N63ep9T1LvOmc4YhNaSzyCzp8KqQOnc438HgM9mkwGE6PDvR
6OrnPRDL8QHoYdTDAQQeFj5jTJ2W3Vb9h4uv2s8O1F1/1x/UWKRyoVLuXZJB6p6ciSgMcsI9f7pB
WtxUpzWaa/no72Np0mo7ouFmA06f2UT9Pcp4LxiCQaPFftt7vnI+OLbYaJIRF4JIxTYvYdoJ7uBH
Y3cieLYSgk+81Ep2Su0wj3ZvTFVleGObXs5Pkj7lIWvjYHfz3pbHPymAAv8sV/PmWfOgaV55G+Ku
FrZTeBx5TSEq/H7Zquuu5NQdeuc0xRW9LobnByrV2QhxE6W/av5NWfq3pFGF+o4wclf+pAsiNl9N
Zy2KN5jDJ21ZH/m+lFDmkezVhaNN2s2csbN63kNkTEiHroR9zrBHNADp21aTHFpy44dfMgyImwfK
76usixX8SB1UyVrATSTv9Z5YaAGnw/3ydl+Z145G1qWQW9smmbWujKhqgsnNekcKl4awfdoeCJi1
nLPVUPyZWTNH74lzbvo2njXbhDmXxDZouNBTdzjbv7FqwEHacjcbw0vifK/84es9ENzUnjxATP0z
qjmDzvsxsDzy/ThP0sZ9lo04FJhwieHxMod4EX3vWoO4LOM6DjlxPcu9M3D0/uNiiTf6AprBebbK
KfayOh4T69lngBsJaziW9ZEK4xiKkvd/e3HkMm8PYNWR/+EQCBIVii5vmBa5u9ttQ9+cfuAdcHTG
ljmS06l5IXJf4pJP11UF9hetc/OcxwJo/sbbum68AdYlXQD9PZeIxo+gOLe4LC5zoMc6D0KxqbO7
ICdKca7s7lsHPKRSijxtwB0bKD2bdmmGhyFS3AUdeyyNC/OAQN2QXdOn3XhwciOUsO9sZ20AnYQ3
75k7+olmNSIglRaNaPp3jDscM9p0pQsW19I7VROtqGnFebHeD8nEcwTFfZhcM/rIH83VPMFdJYjF
MYtZqNSmVqLlYy5lkxRoAkKTlVKvv12KXP0swRh9pDxwOrxUHanoJ9XSTJOWid1VhTusg85mv1na
XLlQQ0VJmp2b19qf9l9t3Ls2ZKW/hG+BGp2IQuCpYUkk1zDzrIEPXjWD/jlPhtLSUSJuz1ZMpiZT
ejQHYeTrSkeA3rU2t6qkLiw3h0+dLa4al79WeOCnqa15k4/JNgSv/OFckJK/3LvSm3Iod6ePiMzM
oP3HJqUeCUGq9gskX/3LL6/XUd1tsX1v18beTmOyMVkEG/MmjJ3FmFeHVT/eNpXmXmxr6whzFCAH
7LeOvHHPgFEn7zaxtP/DZ71FfddoAu5SwMp2YG0ol+Nd7vbUp25AoRr0wgDzK5OlLE/2avvjT4gI
uqEhi/vqDiADFYASWoMxw2+FRWdqhIjozhRUdtU56zswfF2dDlOSNopTIpzyMcY4fFsHsTaPwxJZ
DwHyivgGOCEcyT2nL/cuAPv4uaxlAFhaIwiDQ1UWJ9icDEBzfuvv9zpCeZhRnJ0AxLr9CELn9GV9
0lEV9mkj2CZvaQIhE3hohfMKMsuK0Xcz2Xo6GUBS+7lUv2taYI9cbocosz48RpWWk/RF3gzodz7H
vmfy9aCnKIz1uqG7zFIo+ylp8VCe+rWP7Qd62kNO8BXIAE4TnoSpB2uAFxSMEIT6dOUW6jMP40F+
+ayw9tRNB8jroPy1Hj2qYtVLcE3k+NXqmhx4ghZga4uxKdl7fZTXwY8xFPaaLysBw/8aXcYTZAHn
aMd8Dn4DOGvzoE82S9jZn4EsHymhb0RuIXz1Ch1sib4Mla+WU4I+sP6xzGZmnMAVN5yMRZL42K27
vGyb0m89edR389zEc+4KfcAqovPIvdoJhvvIa+R4wy3XozQ0AohEaAVROAtvNSdSPfoP8K4yzMQU
U/EWlwEFz4cOBQEB3eLfjNVMKNOKFeTfODrqaYP8+sDbbv6Pm9gQAVrv3gmo2HJvBJBQ/RZXSbyn
m/KjKXfHxirJEmIkNoQgQ3qhLvBOw0B04BvZNUjWIzpa/msWZY7bgUNwK6xNxKhAOPJuhnKEttl4
3dxX9BdS2lnfAn//J7uta844TulzmeGxo9wdonA9TT40PbYyY9F1nkZH04owte11HR8qYsVX4oqB
aO7RvIr1FDZy+q1ntFFgVIsAWUzsgfgMoj1LTsSqqjLlHhj0u/WYf7FN9OvTHCQ1VYLLXJ3reV+9
kwQkBiVYW3hblRzOgMxm8Mp8dNs2TOdNx6h7whlQUE22H6UBrrQ+NZa3Ua+N0OgsNg6TzFFQhlnQ
G3e/uNPMNrdY1BCfhnYazxqxVZV5nXfU9y6kWZ+XC47hS0xAFipciqT2nBKhZcykuztHrqtALhkc
Azc217zw4LX9xcr2IKoezDh5BKkPWwyyl7T1o0bCiZKoXgL+YsI5aFl3tHfek2H+bIa5elxxLaOF
EXxuh0Dg/nSwR73X9RQ+7nzuIUvKeGH7roT8tZnO/UMIQvvqB934uyodGjLj9fCP56vyJn5wvBXQ
Fe2SIsQG0HvMAKfkkW4kyP4WbUD5hafjTgGBWImgFjJMjvNhrOE/h27a4dQZmrBPwyyC4MzLqOPC
rWl/P5EcgUhKy30fz64VtuYcoiigaEpUUXDCEKTKt3VhWc5n379eCIO2f/GHOfO9ZmB1/myjToKz
lJbj5rLejvo0xiHd33vjHOPrUq7ip9/4vLpCzuVnGycKBMP43m/oHnRcDbFhPzTNU7qgUjf4PVdY
SNKJBQ+umKGFV56D6V2BudVZWc/T9+b7dp8LuKFHEMEWWU2oo2eiAWbEDXFAqx3suuFNosHLTm1P
CvRGcrEHwgKrEGS8t4eftTTJz2YPx29Uw3734O+2QLzc43xwV9n1WSRrMLbAFiOetolP9kMHk6wv
SLckMwA1aP3bEl1JCybt5SXcpv2vgxanJ2wyZmeNLTn9g6BrBFV0mgu/DEPl33m7VupjQy8ZncrW
Vf55rjlfbl0LiPdcHcpb8kl5K5oZd+uxoJYsNg2QkrlZRKR/EM3LI2pZ4fi7x8v2d0N5/WIlJDln
Q0XIDG9kXUWXxhAXkNfTatT7eJS2f1VneetlQRM7nMtxXV8Pvfbs0/NIKIyGoU9yN97hjiqr08B1
taArYBxZbxFzbLu6IGRattxaJ/sZixFomaynmVxR9t361LMO/ifX2EBO7RFk9Fzx6H21g5mr1HPN
4YJirma6QfTHl8AgMaZqGPb+5FEMW+eh0f4n+wWSAUC0vX9fpN64wZeVO2mJJax2ijdEko88uqou
FkDY5qGVjXivt7Zr80kmjl200TLLj2gqh5AfzYNF8Vp4s4vtaH8jWai3/+pyQ7iDGD84kFRt61+l
LSpo40ks+oJSiMoE2hPLGMhx5UiI3DZ4spmHt3/dtICxLB70XLbZCgdxN1i1ROE1h+JU+w3ZsgmZ
e6TzeeP4vrkkXZ/mbZ63C2dS6xX8s4M3YYUb4HUcnmc19XrDjyqOD6duyuFMwi/ZZ8j2fF2UPKjA
vijtfzZdZUcPU1hWaBUq7VQFFb1g6HZihbe7tYzXLo9o6uBw5uuESihmkAVRgGCkwngOuEpvN4ok
CJjhZugSUt3WIa5MjvatrpGZjMBY61jpIy3HGHTQkZH1TpEgmxRf16dtxQrIa8RGBrMP/ZubtYYm
QmtpI4LghLZSU/Er58fSRfNFQK7/OZQAPovAjlfmuKpl0BD19LauIllvTG2c/0JVh2Uxg3+/NIdC
ZMRVWeOsGKPwSk/2S4EtO8RSYmo/h08M3ibkNGGBpaH8jyxCtDnXEJ3nI3T75pyUvR3dcnyubc64
7blcEePERhwcNhoi9vn6VDE2xueAH/7b5vuamG91JM4dQuXuj5pJyk8ZOeCkUxEN7gVaoLrFGW8t
N3jdkvaqgznGLOwN+70LBDm9yhA0PXWHGJBPNbFj7jg3my0LkjEu4qt3LNUwCs4lILi1P7MY1bj9
qramZc/YrUGUGdBW30UgbSee8KF9cBCY9ryBoBwFhv3ydpj3+aHW/PynI1zsH5Bn6ysVJ8lvd3Bh
vWvF7WiDT9s8PAgV7W8xJ1abaojNOocIcrxTmxjIDVD4DkWYAQhfJjG/Rptvb3nJl42lcxnGONUI
5zaEy2pzC1D3FtLPES76cTB6cdfSaTJjl3N0BZEPrvURDZ607oXHIJAnEzRw5tstcXV0UFnHC5oN
kDc90bSbb50dPHRowOrXXZJt1KT66NWSoUoRD502zvDkHdsMyaf2Ojl7lhDXJH3lvNr4MAnns4Rr
XqZEVpiH7VH/Z6RutjsDBiyfGEn2a6ZBXDIPD7a0z1CvjCN+qCf3GWRK6sJikx45XePml1Rb69Mv
5Abz2wH+yzjVVmDDDOHG+uVMk7Xe750DO3dgLgkegb+69USbQOD/tOhE83JkXQboOBRefN1SNrwb
iJbqXDHYirTdGm3xNY3Jc8OCBnwNMWpfEDQnnx7q7+akF5/nJkk6g5TR8/avZU127sB2gnquUNLw
UJW6+rbGOVlfkY5DvPrQqvOzX1MchjC867ZnqpHW3whq2xlJK8q9dFqPsD/7GjEU9Z+JpUh13pXK
pInW52Np3JVBtpSfmkGown8irc99tBgWu8DF1ZR4/bq9xfhA9FcIKIyU3N805hh5jObHQXGI/awB
jJBMuIvvTxexrVxQFYq4FzfafR8cJEh+DU5n/5mSOXr3UOov1z1v+uyrrkl+uGWDeNw96Hm63+yx
6p7N4V0Rq1jE09lFdovG1+O2ykYXsvflECBL9/M8Tcm9M0bwC75e2x8BPtPw0dKL25yZgEq3cFuI
lJsKEZsFzmWVM5ttWAlz3wTgUcW2hOtXwlW7ZqoeR45qJe3h1HNv45F3HAX2T/7bU4MmsU8pNl6Q
Xwxsws87AJLMyfoaypRJo9cnGs26NUUWO5OOGUD7o5y8phmwd61MLePh8tszjBF76h+lzqJ5l0Bh
0l28rLo2KKIJmDbJdBHGY2Zz4F5HWHyDudzhvgH20VDelryCSbYLMMysnfpYMr+M05ARg8wnjJPR
nr8P03hufdVHL3sxJ27gZg6w+Kdot25L8YB6brFEdeQ/qFnyO/qK8OYHci2QUI+JO6q3Doz2OO10
lFyfxgRQDmdG02VHqIbu5CNV2ZFist00JHmgieK+5hJcw+DDGQGaMiZdpz+3lhrnu21txZszj73K
VtXsVr4YVLowsh6aZR/8+umggcM6xYHXe8UwVtV4uzlTU9/58bgyqXorGk2+GubPQWz740BoAhFf
UydJVzWNbFg61aAYvZP9Fj9I033geI4uJIYur5NXIx8y0zj+2YKo+4aLjN9opwESX9wS+f3hHg+u
HbRPHc7n522Qei4MTAUKz2V3XzsGYThv6O5Xf+USgtMkAonZaJupCu9c5M/2otbTNigvuQemdKJ8
iWv1m7dh4ioFAoAadzZaHSRT6GcfrytmiX1GDrdXQfxdmcStikao1mQI49R4SerJ++4t5K1FSA2j
yyIZu4Lo3KkZQ/jo1vxdsAD8Moo74spph+rkH1NrPzk753wGjeHON55YyuPcIln/RCWFCcLd+/jN
iXQ4P42I9DSQVeRs4CxxKZ+WeOeQVvFKjN1q4uBPLdomOgN1wJbJSolbL9oTTA0k2HcXLnWN9DSq
7CIKorkv0LQinlN4MO8OJssdpR0Bg7c9LWsvUit5KQeJoMmdSv5Su9hKBhlp+7dx1HPKerNUn2tv
ufYpqhvOd/Z2Dlk+JEtSK7pw+uNwofw0dajmjL720SvsoPbiSy8Y8AvcUP7IlDMEZEOVlYzwvYwo
y5pw679MFy+/9t2allsrsrebVler/xrrI959iGVx/LPHDVuPP7hQARtZYp8z6vzg7uDgyhGYN3RA
uuOUnI4lYP8CuzV1f3Is4wgsDNvyXFvW8I/ED/bh3bbn31J0jTwh1UKv3Kwr0L4cRhkwnw/2LwFj
Ub/hw9l+sqHgqTPxnuT7wb2JasKzcdfM3MM7o/rfzp83k1ty4SCb46s8y/Zi5M89K+Zjg+byJ6EC
0G3+VE9fEVo1ncZtMt5FnpR+EZcLYI46WnEH9MHzQ+KtUVlcu8Fv41TN+y5iEaUKwqRO5x2ZB95r
cayp39UCHdaVPLyP6Z4xhVMq5spIOyjFMV0j5dg8ywVBUTvpX5okjTf/6Ct4C3QSX9GC2/kmWrcD
H7V9hPMpchGKZ6VtvOnsMaaVV14/EdkKkVFMVs30RYK9/BK8iPWtHrCtASa6bpdbm8cBu1jSn7mY
GWnv+x5KAyX/hLYERSECepp916PoVGypYkwq80hy0hb+PfgmyVlhYrTvxsjvcUk1i7ueapEsdIlu
3t5eusj4E99XwBnRHZ3G8bPWRuSsNeTXp4ZBUtF5AhcCSD/K32RvYfrip/BEDjd6FRyNdvLXHlFe
pSjHO/F42KqbCiuM0XYxkfg+X64/cDYP01oupxmzjLrEFqA7VO6BanbWDhizQvuqchpFZILiZkfi
Kxi/Me5V1IgVJHq7SFtoRm6jbXyIIq2qPKp1Fd2H3u789QzZxTCr6+afAZbMflYi2cY/rYqUm1FV
bXu3V7XYmFOLAQYCxBeveWhVuLwYLeL4opytaR6OyZFfLMf7K+dZK844acSDpcJlPG+mEsEdIvHk
jXgq8TXohT7YEZWzjyx4mKn/koOoWSmJ8E77aOVqRlU1CLYSZKcZZgPsSNC3FSCTZE08kZhGnd8k
PK5mhHjBcd6aVfvPGKsccSpd3dwTw3zoQjHqto+KDeM0LB65W4k1zZyWwpq/KfHxm1uEh+sHNbfi
0WfTMDlyRP1fFdrRx+hhu3qMk22Wl2O29UvUGa/9tEEgjp90J2/9JdZ7pXlGcZHkQzStCSNCG6mb
poq4Wzj8nJ/GIfU26/yOU45hn2OXG3AhV5StSZFG6wz+2doW38rxKgyvANjiW1qr9TUi42OvW2AT
kQ4u/R+rH5gQI4fuggucUSiKoO5axqfG1IUrmivlFVOXChZrj/fXYvUhn2xkunjbvdYvWieyAlD7
I/o7mBryzllxCjG9TO2RmwGXadFFAj3hSgybdwmvlY7nZjncz2hBUZU7CLO7sx1G5d9w46POS7mQ
eAQf94RrBKnVYpDFXNNw0PLoftj1TQD2fWrD3VB73vMs9RjihvlX3ayWC81zTSCcvWAz5wnsc+JQ
6OM/eIi9F+QV7l9O9TW8aqna6gTYONU/nNpeRrT93NH6pW43CYODyrQsmt7sG9dPINqL41Yuc3a4
s1wicx9kbgGPf8ip9pezt7NqwWlR2vtQu5So4O0r5fJs18Go8nXa1/t2bQf0pogjWZ08mMAHjBfS
RhYrDsj/3htplvS1WMzFcoC3UxBW5+KOXWij8zK4ezBtqCYnEGi4C5ph8p/onKjnU2hdYRi1JuKZ
DzT8RmfM95Me8GTMa7tTAylQfDv+8EoD6bEcq0bmS6Q9rphN7uq2iWTSF4mNQq3Fb4cWn7Dy+MwZ
Z68Xq0bAijgiUZyOgOVvCNR35udgcquHal4G/bglx7Hgg4wO1As2dgioC43nRS1Y7c9g+mX0yoei
v3jCulNmW2l7P0sJsZuNjmDdjeo6KRHjDRzGSY1kcLcXbOcr8oH70rWC6DRgerhrWx76l8gmOenC
no5Anx0LEV04OVb50bVmAQ8d5PYdIEQ4bli7ZnO2oHm9W+TyDJrh0HonpO4dD1Ij2odFOhvqVDTy
b7inUH/xnMruleEz+ULy2OIbjqplohB5ctlYCQit38Kprv6gM4r200iUZ8AmQTcfji0/ck9T//+1
k6Q8j/cOzP3L3cZ5S9HTNg9gRLO4pemhX8njatW3cWtQbsAgdP8ToYE8QNPAry0Y3I+THSzjcSt5
lau884V4FlXf4NCIeJXfuZ0HvAAoA6qHGrV0fIuwXHj50mJHRSwJjZuXu57u+s5rygwEL/41ETrV
nvEOMsksfduMN9HstPWt4wpJuybFEBh0oJhIz6zAA9OqhPfO5s5X469NtrxlrtsQaklcGjUIwWBr
XYB2x90TQl3S9kOz407Z3bF6ojpOcuuunSkgAfySutwNiHu0vPjnUKFv4m+6b+UDLxkSi+sy98Ou
fGe5dEfM5FJGMUdEGGBUCjH7xrlyFFd/4o0yvF9MhO0gAgbg8HW26GFrw+NDzAF6OQUon2S9V8K6
Ja3NTuM26/7c8//hW8GpIHiBRzaR1o0GkdnIB4LCo3ljK3oPX2AxOD4IhazA9dJlRmmVhZXrt2fk
OG18ckXc+2djQZaSyTXMZzsWyGsntXvi4oel8E+rqL2rfixonrTeSonGrQ3Hp6OfxfDC+yvDm9Kx
NnODkQK4uPOXpzrCSZvJsV4RjPIlMosTX+Xao7M8kBBk4ttknIfHasfQfpPspI4gf2kPdgixx6hf
yub7wOk630Bvsj4BSSXCfu6tIB5TItZan6etObq813Ug8xka9a/qofKLSFlyzqYIDIkR66heFL4A
82fSHhyZYGJrixJxSHgeV9iuy7jOEZMj9QjfHlckHo+IfqbcDt1mOK+Lv27P2pFtiLmv29+jjRx/
/hdhH2NY8Oa7WJrKPtsa3Wu6HBX0BJEPHOxDhV8RHGri5ulbpDCpaUOHD1o28B6Acx1yZdsK/yV1
VM1Z5ZpaZPG8T07RE2l9YxKOzwy1JTGnweGGM/eXmdVPtVZHCE9Fu5JkaGK0nqtl/6naMn6poHgc
Rgck/bnt67LJHIRJ6J1lje15IL4ZV0cXqC0Nymj6AxUCbZ8MiccO69dIDflyBJgFc2F7QUzutIXr
RQdQTbj4AhYMU3FBfE4VnZwZ8P9mR0oDaDUgP2UEa20FGIi8Lp+iTVhZ0yrutpLkR//GHAjKL4Hp
439wDpixgIOaqvDMZLzikP3+k7cYOhEz5p7Gzi6dszeQRUugwuq/TegP5b1Mtl3fVlOwvvOCXxv6
1qUq+kTKf5729m/kugIH2WTtaMJihudwQfHJpRHjfxob8HY7kRrGG1NdcraMOubMVGV5FDPV2S+S
x/1ZopH6hkRPcjSAVy8SyPT8cezr0fDhQmbhjXUDa8laTU+QVBPjoUHzcsPkvsXM5fMcp7I8OPW8
hIiHDOvNIAtKPAL0LxOnUW5qYuFThtr915oE+oc3OerT9NF+6YgpErcTOPVdRFLa1cS6Yb7pKFJB
xxuR/w+mVTb3Exq4D7ee44HRUjojMmwObh75aDIFmVYliCZ1K9El3qy4zXevxhqUbCRv1DFih/OI
0I9IB2uKUSTE1fBMUdj0Sdxt/Sr21vp0lgFip4+4Te7Jxuq8AqByDTKE7/F91BiMJDTu+AihbEr9
vDZCINGX7na5kqBQe4juwdVR2D0o34x/beqPt2IxPkEEBCrgGY9iWYVnQ39HAiKI5OhV72HCgsfd
k7IsJe8KLZ7AN1MuITFDZfAWoGZuoGhc8xb1x/Qr9FtqpzxH1n80p54pOvDnv5OF4itFZFyZM6n0
9h8eCZJDWVNs9qJoM08ETPjXxLwj8OkRmdu2UMmi1DM9LzOiau9wvsLpGNhG4OGGXEakaefVEY0/
BOk/XjGNS/UsiJD6x2Uehbm1dLvLIu14KGuHrvs7wNQZJOhTxF5zbD4qO6+F0ppXiZzo8BjmjxHP
KtrYuA0ukctyltXo7gGPXDKY03AmnyJznRpGwzdVQkaFIM5IQ9As57aSa8k1v4Ufse1s+Fu8Pniq
oopdyGkS72MtI9c9LzIyL43oqu4uRLjyHUar+FDWyLvc8279HyI9lpzEuz7KiEaq3yMpm/UyiQO/
RlRFycVKPHd7xB9Gz9eamAU9pSu8/TYOUZ0yPK6gIbKlwzRttQk/980gEzBLostzCy1952DaE6eR
9hSb0UhdYWMMkf75sI79fpn0tty4WPCSPGxZWnEcbkl0B0uqel7CiU9hLRIgGp9m08KBkimRB45u
xsehKom44Om1f7acFsMZyRZdT5bX7uq1DZfmuVX78eXgdrgxDq7KK0++Y0dc5VSdUOUFB+akGMA6
KcPEzfyRKeBmCCffRopikTnni7qtzgHZDJDygS+r3PjMl2cQ+dr5bZTZ3qS/WuqEqTF8OHTVz+eQ
SIhPsbBZAK+O/SuCzmFLt4AvjseApIKMG5O0ja0Mj1fZLcGeAiTsqHdnixy2yglRsyzWzsrDtr9X
lwqMsnBtA8PfiN7xGVzW6Z92Y5YEjbRAp3oLjc+2c5Qv/dJ71snDQPBld50X3vib6/23HGPQA62E
9nN5tD2SexkvH9cKacQiGP8ZFfwhCW4PhJZUvZMa8jSQXYWUGTJpud3HNThOmM2H5xgAnFuDBNI/
GwZ6QPM4UH+SsK+tmwV47ceEP6FJsUSLR42KuIEDGv1nByicp2z34ALcXYryAf+hwOfZzsmTcrrO
nPFlUsLrXhkZFDTTD8vRAFP24CZ1Eehu4vWxZr08JVtlqmLfOqrEFMnv8sLxxMSV9A6FvjyOHdVB
Jm47nqeILBExoB2pK9gxTiIde+fR9QP0O/9HiPqrMxRsg2sq2/F33wXSrDxxPSomBqcaJoYMlwVp
oANn9bed6+Sp4XojHYaL5HeIvWu+FXVZuYVlIvAHAInNKyIyRkSO9TZ6dcvDQfLujXVPXcUcPet6
4pRXC0Oe1U+4Y4nEQbcHcAEhl8InVF5+tOUIvuaO0cmGl0LjNNRekC1wL+CPti1fGdIY5DZpO1jd
FMfU+Qi8/alzOEPTdYdG24JGXEfoGbz5WMMGZEyKOhMGHXC6lpQp3Xmj3amrHYVR8i87TRSRCBK4
T3zP3CVBYNMYhp9+f/HJ4/pVykkRvlB76PAPwQlyIrVLz7c2G8xrtUUtNvxgFEiEMFStqWyQoz8A
OwCEVVL572Xcls+6OsoHG6amvPNleEQZmRvWViTJ5vTpsTvhfjdWPvlpRtv9N+2D46dVL+X7jnj0
uGlJ5PqG/BAUmg1IIFJQxZVU8KkGG3PKpL8nHppD1/PX+i95RnV0JlSOssR97/aQ9YdYhBsrGqen
sp4cEPiQxasIZqg+foZ6wMcUhKV3iSxE9PjxwwM14zzNcBAydnJ/6KespWwwuECLQVWgjmnK3D+i
GPEaSme6N9puGV7xPCzPe7OsL14vFcc0gnaFGr82v2b/up/gH1lvyWJANha3fbTdccaV9g+eRowU
4e4NK5K1IHCKqgQswQiKfi1lMb0G79t6uytjg1YysALSMiHv+iyMK8eu0paKpf8mGParZA2ncQpo
v34uTowCnD1lfq31iGSfNJw7iUoqKModCo7cpgo/WulV4l81LY7JkYwT/XLNzHDTA8lHeQrAXTSB
AV7yKyjd+p2odvmjNYIXR/iDvuyhtG1omNq/w6BTuWnDQ0P0P/NOUwStR6rELuzkLJPGu4eV1QNt
3MDcT8PSockBqA7edBKvKh0Xb+ZFQP5TAidU3Jg+46N6PEoxJWlFWFWQKWe4urgr5prCqpzmI1TN
dJwmiJblmY9qXmcuJ4L5rSkBQQ0DTxcHdgP0lNxdIV9XAMPZ+4d6J/IJ9qfr4vFLJWs0p04VxlwV
3YJzAxEHmhF/1igBq2s5QtZ4ZS/Os21Q+hCKQ3UHaJCnHt0jEW9A/WHwyIPYkRnqhktZOFPAnQb4
D3VeLaitAS2DqSrsdiMRhv90nQrij8ktaKKDKDz8jIT8893iuQI+Angl2iFq8nnddHNSRNrWLFj1
+j/OzmtXTmxd2ze0kWCQTyvDDJ7Obp8gh25yzlz9/zB/ae9ZFCpkr3XQLbnlUYz4hTc8C9HJs4iA
FTxNkypZH31PGz+l82GkPBGR5Ra5bXySQYAgb6AX8YNfWYmKwo5df+toeg7nFI79c8qDgJ1ahi2s
T9sp52lo++8N0tD/opigPWpSqiFtZFqetfc1QNQuTDYZBeciHxzUiXS3qrBc3EFsARUxEVmxX8nz
9e8KBdGvCghNwiYwRxQ0oW+aHw2RqMWxqzoDpRse5H0NychBiKIrz/xZEO/qfoB8kwijkA8qzKL0
ZGnt+D0xeyrbUxfY/kGQAaffKcpaRyi+c0lHrYibSe8k9QKgsHU7taOOJFmlTlxi6vYPumcigYSv
BPP7gDo0fImkVz+hxCZ/HGqR/JLYJ//U6ZA/BZo/zrQRjxtU98bsF0R9eWYoK5TLbETs/g1SCTM7
+i/GsBt5vx5sdvr4kGhp8iLFUazvJ3DB0U43gRp8QxnDh+2GDzHsNOSZqdtPZIq8MzSbD81Q9B+G
KJqaDzntOnhTdtV8SalJAg1FiP4bCIveOgMfU0tQQBk3JaaQpr4rSxLPSy/nUv2dxric7UUflsUj
dY3czYmvpnMFLEYcA9mXoDQA4UKkJx2C98Qh4rvie0Sf2QRsBMx2AwZukqOyQU4H54ddSV8pp6ys
FtF5muwRRlmWEDwXhmyz54JMI0zmAhxOKSkct0BeK8U7YK7xM2SaKnrsi0QHCiSngK5iX81AC0ea
f9SpJReEkN3cBy1RYXyPChrUdV0JrcwBJWOoe3BZ3g8UuPzopWj1KjphhSGyYyXsHlCmJcpnDJzL
cqeEMr8aoo0QrrCAf4PStpJzoqRJ4FIgzYnbsCfqQGXVo/ytsQrpN9l4xuz2ufl+NFIN6OUYVcYO
2cg2/FgC/Tqp/jC2x0QMZPyT6GoAsKqXn0DVRS8KSkdIReV5MT2HZaliOwvVBgM40Ld++vw/IAMN
qQmb3jGsLnCR5yzMp06Enr2bzHFQDv8jPLXSAMWmzuR1OGUpaVZkSO5oWXLsUQUeTqDQ5Zy/agKU
kEfFeCmqMTOPScuLNbYsHMSJuN9Q91wREjUIcJDXRN2VHGX+8zdCvDQ/Rxo9ResgGC3vFT1XwYWA
3xXkmVvi0LMI6rVqLYqX2KBZBlKU/H8hJBrNaqEwelqnRSbh4CF6dAwNYT2PiMPsqRCZ3yVvIp+w
iQPpaYM9y4nGIQJG6ob65ppQpKliHU9byMSWaSHXKrGlKZfJrVObU3Nq0cNEJjvszvdFN1c0MA0T
cThLqLOrg7oQ3ZR8yrgjaYjTetVHFtD/qoIwn3uLkkP9gCSqTCBk3x9UWZ1lBPAV8MyYBy09TTIo
kL1H0dHpu055AcZgnTWhSHuNhsyJqAvlIvA1x7Q2pkPRx+UOc1N7X/T5linv2tZCtut/f8isSfpm
a6G2VJmVwSR3aYr6HjAry1LCB+ii3YZF6+pyAtfAEGoWdr9ReDUGIzG1qnUM+sdn1VL1ZwPZuA3N
6tVRTM1ktlQVYNtiOTvwKa0CQtQRuLNSndL0S95X+vH++q1umjejLJSx1cY3QGENrVNAinZwqPCP
Ft2hryhxZW5UAaQk5us2zsPKUmH5I2NiqsgmvsKLT8NA3qbQqLWOiR7iUS/G5rmNew/xNmh/979v
ZRbBgoKqMYAroVa/EEBvEVsCDxK1DkZ1Av5sY1gnoJI0z/90HMFukFXcbxSkaJeXTZBxnQNiYfdF
tfqcTwKo6DT4G3viVleXUQgjVc2EI3mjOItYI7hwnZ3nIbd4svJSfPbsQRrcKYyEQx3QExvW7PP6
X1+i+FFhKcndZSIgv9zrAqsTEz2i2iFEaL8EOmmGFCXxccgMH0nlWes/NnLU3zwhNoRvX/0DFmOb
aAfbBprjmoUtzuJE03WBCBZOTtNJhuLEAH2RXtIkmwS4yETudCa4Q6dqiccudAWMkjRF0d22hZ1w
imW7JK/y4BTTo0e3RU/MMd1DifD0SwadFhBBig4onVbL9t3U1OnCF8C7dwmU/PSIHRQI2RTNE5CC
yaR9MqtJLTauz9vtico1D4MGYkbDu2bhPqjYSR6GoRidwIqNTwhFgWOYAvn9/c15e97mUeb9wg2N
OdLivFWxFGv0NEZaVcgMBFLfQC4MhNMXU32+P9TqB+FcZ9kaEorIMl2vmQxVdbJ8k6Hwyz7GGpXZ
GTq4carXPgiTCxzkVEMzKLRfj4KAlF1VtobJIGCi/VjrSB9MJHVwFrbcBlcOAJVNmdoqWY9JV+56
KLDNGbxFa3B8EqR8l6Q9+lBtP0saIWAogkdkVoMfvd0CuxWJNAYbF8v89y8OgcXwimZCWaUvsLjA
qKZGaauVg0O5RKKEmNKvzXtgelQcHspSjg6Gmm+ZkK/Mr0UFUMepjGsG5+brjy68IozMphqdSAqx
9DD65GhWbX9Ukb3586VkqNknQcPBAyPJ66F8I0JEPmZvRtrwTRNDC7uLXq+haunGSKsz+WakxaZp
SgkJmTYdnYYg9APYLeM5s/MRaozonBKVE3qylnG6fx5WB7XpJqoY6chEHNefBx+OBNqC0FED3vjJ
ifF/pQXJi5UJ5SlVWvFjpPP68/6ga8un8eZpTKpmyUu9cGhrPk2duHd8OC5umcKxkjQYD5Soq41J
XRvKMoQGFs9WBIqE19+H9jQpal8MTq8hCt5rJeSjsPu3HXp74yVajqTxtuoGmGlZI8bDG/Z6JN0w
02rUY8+hPpWcKpVWthoNyglwUrNx5paX2OtQppi/R9eJ8BahZDrlXgfLy3MqU57LwtjYSQN9ifur
tHzM51FAlMmyQshus6GvP2gYM3zKAJ872PLNegiFfyH1pwdKGeNQTNGv+8OtzR/YhNmCRhdcJ4vh
7JRMN8lNz7Eo4+/lymguRUbtgMZqsrFUy03/+mU6/gyslbA0ZbFUuOmWsur7kiONIfq2ag2WWDOq
4rGrqR/vimmm0sYY83y5/4mr4+JBC0iGryTJvJ7RPMBMNC50yeFhMs9VK1UgUUf/wYOqseu4Xt2h
pkR3f1B1mQHNX8vuF7JlkHbZy8cIfHmHk1bgu14hZdoxLHJLA1lst5CPLVz19kJVW7eFgaPuIjWo
frWVZf+yzNLuUQ2L0FCARAHEzMjn4lJD/YoHxkorIsgK/OYRbkj/HrVXaTjoVTyA9AbdFGFDV0Q/
VF0dUpA1yOqfmlyvv8H2opdK2av6R4aJ0YK66zoHYo2nXKICtOkMzqS+cn8O5ol9+0jNU4B7p6bg
IoomhCauJ96UgoKKUOE5AxypAVEgM35E89U+lWYkwE8Ede4Edmz/HCjdn++PvXZYbW5WHWl4xbgJ
oRLCOqAD6LvZAgWktlSbM34J4V8cVjqQpHy0whlq3npvsss81U0PXQfPkcoI93a5ko8jywO7DrJa
kKvxhrfEa+R3M6VvBlzs5aqgNEz9xqNmANqlCgEOqUjovvNR/Jv/DWoE1g94XGY63BGQHmYIifT+
1K7dUESLOreUAcHIXESnBVpz5Zjl85VRlO8Gya5O4eQLMA/o1kFAzDYi/tsryuA21BHbl3m15Fdr
mDeTLJV11NGB8hwZEvKeY9UceHvSIyCPeGPH3l4VV0OJxadRAW1bO9I8p7DM7CfEKyquSC4TS/Yq
mhu2xhyn5cZWnStO12vKR4HHMUhGDS7hxZqWcV4Bk2ZNh0gwnx5QaVlOh6MVerSyEqPO38c+UAmY
PPkhTaiY3F/Ptfnl9lexgNGoD9nzUXozv3GtU/QTLZ6oahq8w/Uuw/qzBOQXZRDWNnbw6mBApomb
TUHiuPjYGpY6pLAscGPfT5ADqBt6Yt7wkoAo3Hiv14bCQcciL1bxI5YX189AHV2LqgRYIErzKLJa
4KEbWxzrGGeJP59CjbqlDniaWOTVIPPNFMpVVsgwJ303HEPpYVSk5DcE3uZgkrt9uj/U7ekzZJpv
BJ1QcRR2zPVq0RnCN8QWoUvl8CzVvBa62vtoufTxgerAlsfTTSUP51xZJ0lUSTRM8v3FeBUkntDv
0bIhWLc+dRUA/WHy4j3KrcqxA7yOlrahnnBaHw++FMaPRdEm+MAo6h+a1s0/xMBNnrqNqlAzVa8/
3ICl1M1gORf2bvRiwzFD3RMlSjWSQI8MYCtCYnngvJ2+kSgr805ZntC3Qy9OiJTFid6BC3TLSZZn
FmxdNPoRGlH8NMEwhAxQzZqxlgqefJcqyIS3VEULt8Ug+4R4V9swe7AXNi6OldeAVgu1XWi8XCHG
0jV9aDOj7nKAryIbkRHOauMMkzlEaX9APDZNigcaURHiJQjpDVOFtx/Gf3+x9XkLdJWSJCbWy/1R
ow4g6EKEbtzoJqbslQxyq6WUDhZ+Yx3Wtj7SUhYxnCrm5OJ6B3SyX4apMLg7iumrnfqZvLeEj+wQ
AmIfs6LeukBW55cAhmAVzz7S7MVzoAZaVxI4Bqi+t8lJBAATAKUird8iRIV1CLUMveLeQgMzeIe4
Mpy3AOWCPz/wRDJogFOuUXBBvf7qOjYtnO770IUlZ32Xq8Z4hxx3Ngu/1A8AY/lRfzEg80vaBhcG
Tb/rAU0lAm1nc28qFltLT+XkwzhrgJkAtd7T9DU2tvHao0uiY6BqRC5HY+Z6vDxAPaawotBNqdCd
zL5HcC4bwJ5nLfJ1LSWjQwX/6cNffCWNCc41JSP20/Wo+JGj79L5oQu3dviHjnoDuziInnuddpnw
w/p0f7y1V95mI2HRR/fp5pVFmCSVmwyanFkaaIX3SXPGYeuf0fB0h/oNLizgvfYon6NTm4y/7w++
tpNx3FTosWG+JlNZvP5avctpSECbJhtBSBhogZIOJwXoHm9IA/kTw7fWFZUwT34X908UENQPWTcF
5kYsN4+zuEkVRRd0pCi869by9TJKfQggGfpugiEq3Bcj+Fj0krwRZKyOQpZpkkRzaJZJrcUMW2Aq
fHcMS/U33O7PkDy0rxtzOl83y29R53KjStwk1OW+VXtDL2E8ScSlyEegIaaAZgmnEKEyuShkpHfL
yEWi0PzGyUWfYhiH2T+ykwCqIqKNyCRWOhMSvTabcadkYDqh3IJrPcRBqTeHNuuQFRryOJaOGz99
fitvfjpCKFyiSMRay9AoIc62gfORihuofuylPpgeoSTV1jlsQ02+RK8qbwguNt/8FNAtVLVBfoBN
hOMZtPFHI0+sFA1LdHk3npOVO15BUxyndkuX8UheXAYIwtlJpkuSIyggnQbw8qcANsNvGBzy+wHL
j43Lbm2rELmYyFZxEdjL4JetYkqoxvquKKfOxZwOOlsrxuDl/oy/RifLGeeNpBSgkS1SALk+gJZE
WqZOCR2FJEpmWVs1+BF4BoTiSaCOLuHygvR3DP9FtKYyPEmjml4wh6k6TLSoCD2rCCaYR4EQTr9P
M31AKsWYkIm1hGRdEGBFFw1Lv/FbBSnzZwUcQT4rYJv9A9xE5M28KU0/Qv6FjgsibLSaC+KwGfKS
bV4PQDoKftQk56gC9oOmV5exscYJ6YU8fwA4bKMA0ynxx2wshAGELmoLbGxbvzoLeGTfTf6S+L8m
kLmvaxWN5WNdECIdBT10/+PGTK5sXeJf3INpXdCAWtxkJiqn+TQiqNbIo+rKeEc+93WdXe6PsvIm
wY3kwuS2oji2vKfge+XCggHmFlEuP1RFXz4YWVi7CQjWWd/8s517yrf7Y67kK3PjGBFuklAEZhZf
1nQFum74nDgYwhTwSrTUQdYgOHj+FG5cAGunjL2uYaWqyNSpFqeMRx8l0gkF37HMfxUg31jTePwY
avh5eCiLbZXzV8ajR0LNYH4AaTUtIjfwFtScqQnTT1YBH0QVFm+nMpEoWPmoicDulFQ5+nx/PtcG
BX4wh0wknDdNJ0QrEygbnec0IZqwE+xEM0CxGjeF4AyHLdm4SVaWD4QFc6nLGhertTjhUH1qQK+p
56A/BCR+8Ofbm/8apxBkxKKNFVy5tzR65CqlRb7uJrn10RdClKanqJmDTgazYzrwL9WNh3RlChG1
0bmQTZvKxE0ArOWmXxhzN1WeVFYM9V/7o9HbgfY42tWUH4sKDsXh/rqtTKQmCJDINSnXmssnAMcw
HZX1RHJKGgcHBNCkE1hu8KUkuxuzuDIU/RcaFQBjdBWNuutbOalHbN8iBR2esstPIG/jp66AqLJH
F2jr4hIrSzaHuSQvYHEIrheHIApiQxKTmrjYHNrZscP20t6DxdMh/OkdMLCQNPJX1Zrh9zAFS7/T
lG5AiTpMtH/jOCqfuHGL6aBW4OWPuLKhvYfioXXSRkv5IrcE1jA4CmEf7FlDgEe9qX8qnZB/q5Zv
xDukM/qPlhlN4cbGX/sugixBZZ+Szk2pVRsA1yL1FbtFaFcHg/N18Ky82LiR10Z5ra1Q9UBYe3m8
NF4iffDJwXVtSi5Fb2GSpI5btbC1UWxQBa8BKuHH/C68KeSMvuKHltolbpoWzWMIeXFf539sBU8p
g9v3/0ZZ7IS2ZJhe1Ikb6ql1UAcjOAmjlP9ic8/XkaEqGKbT9Lv+lphR0kaqEhcRMRwWVOpFRo9W
hSaj53H/yM4/+Dq6QVeZS0Kx5uIUwLrroUB3D3WNYqSL/0pY7ckmqqMHO/FDp+D0CpB2phkL+aLi
7/DHVT6ifMqmr5VLIISLIwxUgprxoMUunOvM1f1QnhH4oxtI7biRvKx9pUKv0bBxWafat1g2bFXT
jKw7cVVkytNzUEdgFCtzsNBwzhAI+yXMDoqMBkfWbYYRk68/n2UM1wmBDSJJsax/hMgkKhBCY7cp
9OxBm3r/mfqpvLNqPbikOMs8p6WN2HOc1hsj396TTLItaH6SowM2WmylRpjASl9HnhBs3Be0mX/q
aavj5yyKrX17ewbJkMkPDWUe8iYOysDutjVaNG5IIo0Y2Rg8aqbZnu9P5m2EB5ldJhMV4NxswBTX
Wxahhp4+b5a4iD6ipYVNNiylmYqfQ1ApuVvLoPGeDAovW02jlZLqzKMHPmVplO1Y0OuhK9nP2hqP
DjfXshGyfjU8JUlkyMfUV7JfAcrW75s6Mw9DrGMeDLoihkqTYAdkWD14+fvzsLa0lO1Q7QUkaYCq
uv4xvi6joAgZlNpm8amEiecEeiAOchwGn+6PtDbjIJqAH8x7+KbiopajaFojSF0I94nTFbb8fpQQ
HLKxxfpUwTk/meZYbTSdVyofJtkWSTqNACHoPV9/Xw28Ve9SP0UhNy9OeOeipq3ow0tPpfnQmuL3
WLb2OYbdBQ+jxsInMLd6wWsbmpVmp1E3mfOW658QSr0XJpMZuxUF8nNbIoaO5aO9cd2vfimoBEOA
M1zpOEvaTMPx9Ngd7Cp5rzYZfkCyGGzEbhCaVE7IbYyPKIAFR8sIU8gWhdF/noSX+Rtb6jZqJGgT
gk4WACXr5raAg9torRInboUQ0bRDYrj/WcQoDOxKdGXAKMV/c5jpnnEpK/rcaZ7rHW+ebZQyNKUl
LnD7GoEHRAtF/dDXNP33AEhnACASoMgtiK7SN751bW3fjjz/+ZuRKX8rpV5HiYub0PSs9aXhDlgC
blS+V0ch26VEQZ/OVOZD/GaUgQKpn5YeS1vbOlaymumhUonZrn24f0ZXlw7QiS7zP4t/XA8UyD3Z
hs0T52miPOnqbw18kmghqGZ2XWzUelYuBG4D7kFqsHNquLh62kYefDNWo1nGTUSf6JPEX0XYGeJd
jGLNGamc3JFlNFv++BttfcY9ci8oYIoXSwbOC7/GXA/dpG4Ft/1EdrBHknB6DEVcP4is7V7uj3hb
+wWualL15dYn/F8ih8BfdkVYUWs2sp7qOoLNvSgfYYSiYYWoH0K8skAPG3H5JPivxu6wQZTQb7RP
93/GyuLaM+nBoirKA7tcXLR8QH+VdBKsyWqfENXKkdoGGgnBZHZAbfWN9V3pm/HdFvEnRVI4FMuM
p+NCpDXSMaCKlWASeMWhC0ftsULn6VyZaOOXuALuq1HUewOjCkim8UMMp+4fwrpuY9nXdtv87oKu
msFby1c3tKNW0yjsuHkQU9FEoV1KT3ptj1/KygoPiGzUjl0o4Jfvz/p8uy9iY5soBoS2OQOtlrUP
v0cSPU7pWmFnjmPFlCWHyjph4Y0BRfeIe++LGpnZxrO3cmEQpILRnmsDtw1pgEIgGDqbVpnsmUej
aMxne8qNjSdnJXZgFCTJNcOm5rEM+wNbpDaJUuhGuhTuMSiCIqeM3gHtQXVjFteGQhBv3kU2ncZl
ST8D0AKGOItce+ojY49OAtp1cWNDYkpRajzdX7O1kwLoVKPPLnM3LetjiHcMbR1IkYv8cruHDIeh
DwCCiz2FP9EJ2co6V4cDEAFNgECF1/v61vWjCcmTSkSuqNPSoc1tHbJerR1SxBgXJ30Ljr02mRTh
5nI0GfsNIg5NZ6sVSPq5XV/jTIGX3LFRMvuAlov4iy1CdG3NHXvqLMsWNWZKuH0PSuRKKUFJgRjJ
EV1C5SustnLj7brd85YMWJhb3eR+QyXzehZrLN7tqBhiDGxj4ksyz6NoNH9jlJUwi2HI4GdQxErN
KFVI11lHhqls3GmrKD7P6cwsRoi0SaJaLzOx9mxCvthBGdAOBiYVGzfr7YMy/wZIMhqZPdKgi4hy
iJqhlUciSl1v2TDc4pcBuahHzATFvi/sQd9xn2MGC/3rOIyRuXEab+80xteJRWiOk4cuy+My/KAm
EBbxiKjx1jCM6iG2IOgjizPsW5A/u66YxveNGYcbJ3N1kTmYlNBU2qnLzlWj1C1uHSmznwbQqqMw
P9eZpv7xrn0tjNMtnYEm5rLJYIMdDMu45vsCydvn/Ff7vkLr1a8r6S+mUplR2ZQ6QTYsdy3bWJHs
pmAor8GUBLHHU6MPxc6UIcRhGy2fQFH2J71BbGlj6FeWwPXTxGeSZ0PmIS1h0y5OTKk1ikQZwy27
zHw/5Fr0K+3Qrd3NnYjuTGky1M9JIIVPdN6K8mIjlH7kIWgPxlCHn+opAGtSV39e0uFn0XYBcERo
fYPz8NWuy/DAJS70jXIEuRV5H6YJqaQDnsuAhu/f9Ws7SkHhguyXE20sdxT6sljYxFyG3mgB7ehH
3/pUWk3dbZzZtTPzyueBNS2jiTf/jjcxfAgZuZnQyyTrR3HmhLdM/NnqxNQ5bW4NSCKk5PaGoeIa
nGiqt5FBCIW//matOaoEIWxfmhTXw0PXSorGTiMXd8sy/iBSbOBo1iEQdlBE1cpf0wGlFTyMFURE
Zr8HMR4QG8WBTSgjOWRoabgVSBAzcozIQQYeBr22alTlpvpbMwjUZxFr6C7Ixnh4pKTjEF5wj1ER
S8RJVd2YzNsXjKY1kFtkoue9u6xt6mbopejkR24li9RN4wGLJktPLg1yBBv7Y/XCBzvOMYHrRgls
cdkKz1bKuusiNwBM9S7vNBUX0DBPjmMhT8ewDIcnS+9RQU7D9F+rQV0Y+xix8SvWdqmYO3Y8oehc
LD84QrvS1/GccsEZNs/DhGeumabmxr23NgoxqqqDmCbYWgYiURIEWYPyNDNaootgVtKlChtrq0Cw
tnqMoeIRwieR1V7vxamzuhy1FbqrKLgfAjk0EABuY2SRkLi9f7pvQysKECDjoMoCQ7+pTHNp98Zo
9kQ5U9E8KY1QnESjZIlvYneYVGs83B9vdbeAlaRrRp2LKs7inLXxgOcHMjW0ilX5pyZpY3fEu6vT
HhIsTZVDRTG83CW2hUasncWokIdtZr2TYzSqN/bM2jQbEAgpcxIQ3WQe1Gx9Cb1p3w3UBJUFrfLc
AB+ZU5Ri+nT/s1eHIoenx8s5uQGUwOWz67ED1puDFUR3NpFrBc/W0UJXH63vjUL82qKSV1I6ZUFv
QSK4OhPoSMhr+o2e7QcgTQ9+BPbAxr3xFyDMLXjv6qKCD4FpRL6j3lQqBNqYVMWZScPDGWlX+GMy
O9hoxWVEnDfGY53qgWcW/qcxC6LyWHiVf4mHQt2qz6zMMwCyufhPf1Qj/ro+OTWz0qsRstlxP+Gh
hLKijQSFEV3wrSs3nozVsbhcyQ9oxcJwuB5LJC1LDY3RBd4sLoYdob1u9mIfK5BQ7m+flXuHVi/1
Jkahhb6sBPk9qhSI37N98kk+p2ldnDzZ2+KjrL2BxDoKKhMGJX/xusxvnmCEhKHcQqBwDb9utd0Y
J8Mv1MeV7wCbrGdVybB1gs0hsoc27woeQ5WO9w+cBXBdTAK1+NzYqOcetVLKLznaVvKhL6I+Vnaq
MibWUdH6DoNaMm9sSEK0lS5aa5lHHFET+8+PNhAYkmFyb2g2y8hNw0DR0HJ6rpKhxnu9tHA1T/34
EmPyvXG0Vw4bQ3F18uyAM1jmGmmH3R3SLomLPiY3qNQ26MhAR0JnDv0VVfNGZeN4r208ODWQhgiJ
wXzPu+XNMgUNLg1jSvQtdHl8amskI5FUbBxaevZGOrESlKGjAOiU+BfIwfLjijGfcLOm3ytbfviC
3HnkTBXU9TOTrz1BmTNd+prlqcCOZwvYu7bpSWKIY0AZEfvPE//mMwcfw5omZexwQklqBIx5bPSw
2fjCtclU+bE86VyXvLfXo+Rqp3jN3E2zy7Q0dsCadFf0UvSfgbTr+f4xXtsq4EjBtpMz3ZKuFCnC
26NuEhdfbux2RVA8DJL/ocBODa11q3/358MBo5hDd0gB7JjrT+tRuikg7idulqfIbfHafPHbAh1M
rYvPqapvNbDWppKSMTGYDG/+poKIULlZaYgsuVPaKIdYoE3BlswOGKr9ecvI4nqn/TnH6rcYGPIV
7PBAabnIy3oPSoFSV+SjAH1/Alc/yCCsJe+Bqbc8aMCr21azKHOhiW/uB2qzz3mB6OUkadXn+0Pd
Vl/5IKg4aKNQc78pFcZdDjqqSGLXqprpJHEv0gMLrHdAZ3HEquvYSUpP/uMqKIPaqkG8zD15g9DN
QPCVmANwkZSEyrqvdLxlxe/7X7a26SGlUJck0qLtNX/522OcFiP6UKQHKiheNJeqXW6X48lHU+wg
KdnGPG6NtgidYVLXPAstpbs81B+LJP0RlXH80nD09gUuNMf7H7e2QwCzEatT5pkFHK4/zhYjvIrM
j92xg2fQAjnYSwHsUz/nBNwfavXLVFAxmA9zpJd5uG0BzosGNqMmSfYpVEVyETWybmEUyscqQAPj
/nhr1y/7XpkvjhXanYponplZFF7sWElOhPKF60lxeLk/ytoEEjshvcQzfdvjKrQ6xzEA6WQkueyj
Dg33iBcXwqotVjZ/PhQdBjJU2i0EiYu1sigZJ73BdehHIjzleDIilD9MwxEBmi7dGGxttUwgejR2
qJLdFFtzxIgrX+UulAIZkiJGCPvQrDJXnujXmXm9hUBZuz9A3YBMhTQIgG7+PW9OGagTmCfINWL+
kWafq7Sp8ZjPw1NY1PJnGTVY7DSkLdjqyqAEibwwZMKs3jLKYh+mqKRQGmICahdrAxyKkgazqNFo
/L0hpca4b6v62/11XB2VOxLbbqqCNyVzyRRwTPHfdeusMw8hGfQZowHzlCAp+mC2Snaaplz5830K
uAeqJJDquVYvrucXxZSpK6KKQZFTf26zKfgQ4WV6SMWgbYDFVo4EeT8lPvhF5BbLpRRmoNmd50fu
YAaKdfKMpHznxyAnHbT69WAjtVjZqNwnM/YDViSPwSJIGIRfJmrgkY/Hifkd7yTv3LVlfdbDXsJm
rUz6jUdnbfloQpCizfT3G9gxkzhhxjzQzJEiaR8irItDZeBf1AA7InzDKtwRMYq8v2fms72o7s3p
wNzWfQ2IFssnSqvtDG/Wbc+U4sVUhmfSWOMUIsa+N5HBPY9+NpwHDzeq+wOvLSZjkh4gQnNbl1Ky
qo0BnlCIw9Mu2jez2DL+oLCYOsPw/mItZ9A6ZX/u7Zvy1IhifpBjseiqRh5ggxpBM9gXyBtTDJtt
rV+sjId+411aeSd4AHnXDdYSNuDiWvUajEc4/9Dh5l6LYWfJk+VvIuzWRjG4uLlQZ9jp8qqJjBJa
VEPNu0z14hCPc7kRP7yNW3sFesZ5o+VnQvwhsVp+TOQnfaGbM4RQIYjYd+R93+yykF4qjmG0j1Gt
QFY/KzMktWACHXxf04PDFAI0kU212agwLI8KCeWc/nCzokAFh3Vuc7251EvoJRl9ut6J6q558aNE
PY3tlH/GlwN4hOfjPRfKv+5v2NUxaVjP7TPAykutyXBEDlqZvS06PB3hMI118pAYYXMIB7kD0K4R
d+9orfnaxg27vIjQAOFipWhlyzIQ0uXAGJlloLiHEsUyPXi20THGYqpLfufQHv9VowIXqPtfutxS
rwNq6G9AgOONfhVSezO7FapJfSDq0sH8qEbwU+l3aRzWG9fd+ii05DmPNF6Nue/wZhSlzqCsDE3p
pPmA9489KNZ7OzLExscs75nXj5nVVNBF4/AvZ09B91rrvKZyKrhq/l4f6+lsIAbdHwLi7v/uz9zK
YGTKCqxfsuEZ8nr9TVgTjGaJgJBjB4300EB3OgWDlz6PMliH+0MtO7l8lwEKad6KVHPwDr4eyu51
HTV4r3aKoi6b31kUIIEp2jF5zorZ8rLDOaJzcWj2XhLqFMiUKui03f8NK0toUIZn/eYLjl9x/RuM
KofQjx62o3tB+yg3LV5FmEV/uT/K2qTONdRXMIAAWXE9ihVOeYMfYusEqQhO8NF+zI3co6lhFXl/
pJWTNp9tkGom5UTC4euRUIbvA2UwK8eIqCa24LMjBMi1+WYLu/bc2Eqz1RBf+biZsohCAX0Gg4LE
9ZBF7jeDWumNI1fS8IKUV3bSjMl+EKXmn+5/3U0xmi2D+hooLo402dJS0ZVSe4CJkY4fda6WoGnz
IKiwO8FbeYclrubWepX/m8Vj/6OIG3HkHpQ/CR9HvPu/Y+WT2TBAavkJPFhLOTFsKQdRitl0BkPG
TxUWQejJh7V0gSBv/2EXh0/mo1GBAT8Hbm+po2mayJ60Ydg6IdZcDxJv2GevbFPc2qmIi33dZ2Vx
uP95t5sI1DCNHIDopG83n4fNUpYlYVQ7SYUFxqAbR4wz6oNMLXef9VG4MdztGWQ44NcGX0m4sUze
pp7gLmisygmUoHUa3coR98i2ulO3a8YoM2ILOghtPm3x4CaYQmpe71VO2NjTc4F0+znxbZwxlXar
urkcipWS5276/PIYxMOLEyGVmofYlYT7SdWVbp2rNTaDZn7ydQgi95dqdSgOO42ZV7Lf/OdvniCY
3liAVYnsDHKQXVCc+4brez9bam+Bf5ar9PpRb0aaN82bkZRRteO4yWUkcQuYsi0qEHT4po1gfvkm
zKNQbZfJksiTboQ5u2ikXox0pKMQjWSzLcQXQm/TQXDRPHaNEh3zTthgMvT6OCjjlszjykdSzpol
c6jhQjVZXNSxEhdpHBeyQ4GzdjPJai/h7BR7f9GW54uPJByCyAWMh3xeXmzFTI0MLeRmcbJY7w6I
I2APIk/9IZtCLDkzvdx4aNe+6v/HKII9eVOwaCeJaMiTZAdXB7nbp1Mcfasq0wr/fDMyc8RB9IDn
OtZi33dYNY1SZgish+H47zwvmkoHQeVewSC5ol15fxpXPmsmaM5C5sA8bx4DPS8x/cQ8Fs1THQfp
MooeWdwt2QZ1zh+v8ktuJfS3qJNByteN5cUhGiMCJ4mFGie+tr+EeRagTqvl9SeSBwy8LDnAscJL
/OCUafX4Rc1KIXhup8HY+fAYoSP6oRKcAB6a4cm35erC3lbqPaJ32FOWUzAm6KdGBME5hdP3eZU1
0sHDDuNlwmgJ3d1EUrWT0ceh/c9gy2P9HdRbh3kmZrACR4M+kEBQyXG7b3TkpfZDEssYf2LXN268
vyu3zYwGoScK2ww8yGLjDr7w2ilOhBPIFt0izOJ3kQRS3ccra2NxV84IjV6mHV7xig5wRD2mlPpx
cuQh6L6aIfaseIn3h1Zri3+Hsft+fy/dFBFQVkL3HQAIHXxKe4t71Kp66j4yw1V2JOT95Kf/eWZn
ffYLLd8rwSDeiThOnSLV1MP9kW+RaPPQUL3o5JCZ0lu5vljTxI8QvcQrC2FuX38oMi38hpmN/aGT
LN3JLd9qdwSn/ruplcpvIm3LU93ZxqfSy8XXvunSdx16z8f7v2plpV/Fu2kOMik3WuvpoMAGjbWJ
NKDWL37V1O6IWeZn7M+ijQlYHwreG8R/SinLjMPWpqJHzpqVbmT1KckrrJb0MHvKJdyB/uKrZon1
mY/A/b64oNJOlJGBmwYCDiXG0wFaUYdECoIPthQ3L/fHWtnAkE/pO9IZ0Wh1Lpa1HAlBotqagLjl
U/zFJ7b7POAE89QmVpb+EmKU/jBS5FmBbqCjigVAlH8sRgykNPSVOJscpS/MDzM99oBlmXzAOQkR
7eT/cXZeu3IiWxh+IiRyuAW6d7PDeDuPfYMcxuScCp7+fPjKTaNGPqO5sEYaVwNVq1b4Q3QEOt62
E9b1IMZDkaeit27qt26UaqvJ+jlAukP1VzisB9fDcIEAF9j8RT/gg5h/mXn/XpM9uQrfggLZ6jA7
MSZ8RWQQgEurehcNtux1+Dc+VFP+1+OL9fH+WGq9fv5IeHo0rqpotOdgUVFoOpX9PL0tMoydXCmX
1flga+6+TEOHfQ1n5DYn0IvQtGM8fAKnm5SnKa/zh0HP81+r8+klWur6E0q49cEe3Tt6jEBXFCFB
T95ebaujWj0NSE0bOEb/I/o4f+jrNnlYS7qDHGQvwKqwfVbUm70Kyl2/TaCyS0VQEwF3FgrzUdVc
utQBPhJmEKwmsp+hq5AIwj3xoEtztPJ6UP/8jqYxp9Jc8pDYynk0SbGucmb9LIvSuehCGX6OcQeX
ojWrIyrKb3zkJndAi52+F8xpZAu310pj1CPuKRlfdWzbipu8D0fs6OZk9BlmprY3KUks/JKyaPJM
/CGDWc/j1C3N0EF/RQLbIuuNHnvI5kaxq6gzClbqLELbbY0G9ZppUafqzTCNYDLvx6+9vUEXiOSH
tizMoU0noUA6WJmLTA6a3M7PkyNZSDDnOdmjfATW2wuVK32dgZpD3NrWS/Kom7k+LUswtuv0uIq7
C8JklS9H8/Icx9X8cP/R9s7aKqODPsCqvLbNvwu6X1Gk4aY1OqGjnvVBG14wJgqj11EDJBIUoaS0
npJ1/bv7C/8mi2/3A5Q/4F5c9WTKmwQKBi6iF32GibgEbNhf+kT/1jpykga91djtwypSap9LTMST
09Rm8XKeG7yLUTAUxr+TU8vlG7NtM9VP5QRR5LDSJ9uvZwCynr0A2kdxsYjlS9WM6ccCUYLGH8uw
Hs5yHbcodBrq8jFtRhmDqdkw8f/Dekz/2kcZojsYSvc/lp75mp/Y+Dv5WB83H+YptQBF2I3AUnUY
rfJJlkGDlQfRb2cH0K0FqQBaAYG4rSmJSNFvBIEkSOWHavCMWsmlpzSLp69aLaf5uRuGpDnf/xh7
azJ14F8cE9bNcB0Xarkhs+wlOvCVXE9+U5cz247IwIRfCRWvi0eaHv/PmvA+AbiskLJNAtJGdIdF
y5ozNFY+AkQdvyc2nA1JiPej7BxsuPWO2uw3UDtclaSYdFm3Ad4qDW0MUSoLomLRqch6WU08Yyrg
Bd9/sJ0jtaoWrLplq4TTtnB24kzDNbwQgW50Tfws57IiuXGH+sZpFrgBu1G8oLOG6My3+wvvhCkd
GpdK/ryyuYxNmIIR16HLgTGDGlP1eLGZzA7yyLo2nkYwbAeKG3t7hj2KqAhyH+R0m9V0iAIzKuVz
0PTL8IjHZ4c7ZSKpwreA36snKAxHcXjn+mKEAWuTcfza5NlsGbuKox7RjQU7qdYpX/qsklvXRFAH
v7rimylJL1ZpacIr7f5IsHinGYOuLz3SlXbNmHOz9DxbJZKvVLvElOZC8M9PRT/Gj62tp0Ge6frF
LNTCLyGmQHUfm/bgbe99W1DHVJxk0PTuNtGSFnBBcq4QFfryrS2mIugy5fvS58XD/U30m0S+PSeQ
Q373fla5hE0syBSjnsqo4buuaLs3cWrQVMU1Vir9QU2ZiLjOUtQvmjVMOH/GSvm16ZrygsOW/Uku
Sg0LOQbi3zkFkOATTId6oPY2faT7v3PnOHNdQZQCG8Es2NlsPwyGesspxBLo8ZL76tAPJ61T9YOz
/FsyYPM2fnMgmCHAU6BndB0ZJVWpuI8TmnDc+vlDOBZD/YQEePQ4IEQ0gpabWnQcEiV9svRqEWiG
lssX+rjV4vUiw5cY99PyQbYSHFstq1V+djK2nF4Msw3izYKkiqeHjVQ+5PWEPzAlZlmcwmJGfSqF
yGh9N6XODr2Evr6K2Eudzxe7ayYE/XQrm9w2KazQDeseuaUkyercTXuC9fM4z+l3ocf1Wz2Jol9q
bRa9H05KJOMIb8mD1zj2pCDRM7Yg1mQr8gvJnMsLGnfqoyZ3Rfnl/ve6nTkz76R7r6yVILPIbRGY
G9gQrFU9ZfSQqD/ICurpv0GLa8j+pDmvst7p1LwQ/6enZhALtpD0BWOPRtr8y2pbqTi4gHaOFB19
jhL9OZLS7TTBVmobzImiB1olq5IbGcpHqnz9tS+5f+4//E6spCZEehU824ptXwPbH3m37LTlVNWG
HiQSscUfQBPoj3ZqWZht92G4vGPMcKQ1ufN4tFHoQeKBxJLbYIlaoJoYQtcCwylM80La4CTnSR0i
8e8MJOdo2raet81BwVZDM1ahOCr9bQoRdzPDxUXRgkLDkkDDcvahNWfSd1UtPuO9OZ0LuX57/7Xu
3AfsJ5rHSPQQsbaKKpSO1tiXsc5U28I8MLZyFAQmu5he28Yhe25G2lTRkj05ix4duVXuBCAb2i09
DeRNVlzk9TediqWr9Cg3sRTMMdONkuIhS8SR2NTuKjRoVq13KAtbbO6UqOaSzaUZZIMxuZFq5X4a
w6O+/yL39spq5wQQax3hb9mnaW84oU5CFogKzyiIbumzhmjYSauYHN5f6mZuSduCGnB1t0HCjbe3
PvEfZwGQ7JwnEjCvFullXzYL41m3++SUSMZysWZrplNc9P/qw6iBq7ZT6FmjdnB57JzHFXHCl6Nx
yy/Z/AYTA9lo1FMrMPCM/pynRv/OapTwjPCp8XnunOhoMLz31IAHQdwYjGu5Vddf9MdT211u1jg1
m2u2W36QSwOv46Vs3NZZcT59JSF/4XTo1Ij4XETJ5IXNcgRh2n1q+C5EPYMfsz0u2SzPyC7LVqAX
jn7ONJVVUlP4eCePyJhb6UG34fdr3MQE+Bvg14n54K5/v5Q/Hjod8V9Pw8EKMKxO0cLsnezUtHoJ
SXNqTlatD2jd2sk7gA+5L9ly5zkW/f7ZSMGN0fL1p1FFi9i0m0/3N+HOqeIdAFyl8NAtmqDXX0NB
mbOdZMng7Nr6O3ilimsMY3Tw/Dsh8WqVTYRAyIcrD1ZjIGdKdOLa+2o7vfpZTPq3sVTFYzf1R0qd
v6f+21e+WuvRFQSEcKNqM1gSKbvNLVu3xSC5tSUN7bkqRf2qWTm6033lGJgs51U3vyk7rHde4jrM
hhc1HUrtOZP78UvfV/Mlsspw/JLkki696mqpY1cE+rRzR5BaLSSjWMJIaJqyd6E5mb+6TB1Nj/5o
JB5KKRefmOFI1oOIos5Al8DoALCCWHmIs15JfCQIF+zim7Sf/KpNldBf7NgI39mhAJdUaWtfMcJH
NfI7gMyR2yHkcjTC3T2QCJ6R364CVTdIV0tEiUijzqQVVs3OOU1J3h7aBk+vi7K6aLhdqzuSq8yJ
dVHMYVa9UI0IToaFXvPD/e24E37X0Q67EV1Q2MUbcKqTDErVx7MZLEwaTqkZ2acmVVuPm1v27y+1
c2WyFJ3xFeS7Tgyvd35mZHhEAw4M0LyPf2YYVLuIxKA/FLXzC67l4jIM+fzISP+vJbLQPFpRDbTP
CAoMXzcrF03jpPNiBt0yLqfSUEdPF8nRrGzvVTIDpUokywKsvY3s+TLDubOMAGJk/n1B+5LIlmqf
szj+eP9N7q1EZAPbixLjmkFeP08/9zk8l4Kb2Qnxd8+S6hvQXO0l6YFT3F9qL5DQKzYxESNZZRB4
vZRUhq1V1+yPQljaY2RIzQezKNTnhKL7WRWT8dUyj7TGdh+P6or+DIfjhlofpULL0oQXaWnRYJ0k
krDCS4yxPmlylh4UB/uLURfgoEXSuoW96i2sNCMajSAptTUyVKTjkpJejKHWDw7A7VKUrTIJIxwd
0uMtEHxOEiPTR4Kyo+bLU9POsluHxvIe37mjXu7tLbNWyPCOCMTrOGqz4w29ygiqqhEYUyV7ocYl
X+Sdfb6/OczbI72SE2jiwvrlwbaZtzPGYawOqRZMkdE4D4KphfrWGKopfkJsu8zdSnaGp3Vf/Swl
Sb10NtfqU0aL9EOHJ/YHRwdX6LVF2ij4D6QqY3MospbkDwqS8T7aokrrp2FvfxKWGZWuEqvlrwVj
2vdIlRvJOaxMnQ6lCMMfgIcZ4EtGHH1Ez6QqnrEOyWw3RWBRcXHIlRTPHkPzRz5khvaQtHP2wzKE
nbl2LBn/tfGo/WiXpXyTFrr9vXeGpvIoYcfZzUYVKwWnsboHxI0H6wNG4bS4MkQsxnedyNPyKYuS
+e1SGlN2DpGd+WlrWVtcAMM7sz9PQII8eW7UD+gAaGCQGlC+HsiuEkHEKetiX88hzrhRXaY/8iyM
x1M1p/3sE0v1l6yWTNnTiqaXH9VQKr5JilzI7mDZuADlpjaYB/n4TrG8cmpoIa4FIx0O9frEJ70s
z32WaQFZMGLllYz2/ne5ibkNpy5X9FWfegJHkaVq5samk9sPmWpNr1xZyufFrp32IGPayeU4l2sZ
qbCZFQhT179o7MepKoHmkDLF7+1G704pQ/pLrtGRb1/sGbnMoQ11DKAZXVWS7vixHqd+3moaMyYp
82e6yh/ub/1bZTnAQzTKsdVe5aBvNDmWompakVdqoOfzkKFAZEvlc1KmocVuc6LP1gKG5SJKzCzc
bkyS1CsceZEeMVaGnlrUhUjPelLgi3Tww9aIfJ2GUawBsFtJQ+t0dnM5rOKUYzlXeiDiqhoDZw7r
9JTPU+O8zI48fFskJ5vdscvsyguHQYbFwCBLxaS4k4pPqyqLfJGSRdV8KLZ57dlZ339jPD+/qRNl
/Hn/1+7EKQgHQA5/E3ZvqiHDmhuU1luNYXkhv8/KSBberJnzUTPNuX0pNOBBFqMDxmpbEbBxwEXb
jmUtkKfS+ZKPEOfBtdRvNFLVwhVwnQpvUKe8OYkutyK3SbGdPwAG3F6l3C6g/lHio314I8Iq2Wpj
ZnlDTOYP7/mkttvIhTq6VQFH+YTkm3PJgUUelAJ7r5iLgKkO4PhbUl5SQ+Xq+oXm1zKq59RAgIfy
RD04pDt3G6KnwAEcrIyYY6+78o96K8zlSsJQWA+YAjQJs5vO+YETaPQW4WQ5Pf/1rqHQIJWkIY02
3jZEkdWPomxzLajqwghm6Dpvlz6NDvreOy+O4hF5OhCrzOa3dXMz2WWaWZMWkFZiWyQ7owtZujkw
lds5riA3QOutJFBkNTbBDT8ZK9TQxAzKJAydX86kmpkPr0A33bnjAL6UzKwP1tzZiajC0hVcWYW3
8/ASjx/bqhoRKI3WfZ3kFZ3SSY1rQen16xST1LlqsoOPdutHC3ia5IfmB/wTGnbrGf1ji3SarsSJ
0MYAf6e2fSlwnRk8q42ZnQBnal95PZIa2CibnzNzjphxm9ZonCKji2svXb/3eaqRQPfxJkgVPxJd
G70RRmx/nJKFOdcK1Hix8gaBvyiLa+VDHJHy4EyBV6GrZATcb1qM9OaXmqvqm9THSnXJCBgdQC41
sc5TnmWVV5BdR+9yeyxM/FMXJIPv7929d79KHmLPsVrTbukWVuzgY9f0fZCm2vw+lLrcTUgoGuAs
vXoW9K8bXyjN9O7+sjvb7LdqACGWtgjIweuXH5cNJjo6+HUFB+zXPDIWz6igwNelar9diVUHj7mT
GeLuBKcEFDF/2OIWaIENJNAAyRMRG2+nUul+lJUdo3JuiFMMA/8HQJvGW8quPNhnO8eW2pIYhDTG
eno328yo1Q7xG2agg95Zrt6o/YMRGeLh/vtUdl4oK3CK1uiAIugmw24WO52a2sRgHNHg6rE3Qrm7
mKmiBmY9mREbtkJ5urFtSULptY6XJwMZEfX9atyXueOghf3PNqqr4kygG+XXEO8zcD+VNH1U5TnW
D37vzrYjWoKpXrlLt4SifEK0B91ChniQ8hgPm/XrnOchiUCvZYObtGEeVKLPj+SC9tYlRIMnAPIM
OXQT3upUS0Z7CedAqqz6kg998lZv8ewax0x5wzXZeXHeJp/uf5ydb/O7N07nb/W23873x1FgObWa
v2v2UvtFKmd+Y4/2SQzVp7Aa7eD+cjs7zlQgoYBm5GCx46/PVltmsj62yRx03aBlRFFHjV29zo/g
GXupOTPYNdtELMMhUFwvtBgN48DamQIDLPTiT5GWfCvpME3uTGs7PIm41QNFauYRqEaWvJelWFcf
Rr0xngUDyvnb/efe+barVALePNwiEOI2P0eEJYrv6GwFyUSCF1R5Yr2t2ccPParWqCgnnXpS8rj6
+0YLk3C8Pkmh+LY3854ly+SEkQSMwjENT2GIy1GeRd1lJC043X/EnbwRQQP6H9S2NFq2pcfszNSq
MPyDCm94z4hMxW1a2fHkFJkcodXhgxLK/TnhLJ1ju1o+3F9+p1WIBuUKRCSW0qPYAjrSBWx7otZ9
sGjTEvqqNRS2W3aieE0kTFW82XKUFKQSu/2kYdNDlzVVos9yjEvHQUTfyfBQD18zWPiCoBE2cVVQ
ZWdzDnNHZMPsm2B0TFfHPaH1VwfYoxn7zhEmgsNg4Fyt7O7NmaLeBbrV480cThWIvT4eLpRZWDVU
Zeh3g1welL17T4fW52rXztcmU74+WnEzVGilpX3QI3C/OtxrdvMgyjn6Mtpxpx7oBu3cjgxlKc9W
rSLd3K7GQL/uBrPtYZNhVDtIiuN1hlIFQ6pIZ0vM/aMAYvy2yekh3t9RhsqDXJeHtFvWtJnHXGe0
m88IvCUNKyxrAhh+GUd1JFX3FWPA/5M2hswIDOrIP0tuT++ddPWSrXR7/pwvtjT5YPhCuuy2HZqn
aFls229x89S45cJJ9vup72K3XhqR4Cg5tYqPq3fdnropL1OviwDLPNhZJWQXl7fE8CItVH4Vjga+
HDGG2XKtsLbeK3Un5e7SFeKfcFCMX5mFQOzZEEwNAo2eyYcKEXPdxQZ6AOjRDe+dyWrlswNRI/XC
3pA0Pt7c26fRmhA+oK2QAeZVusk3YCUGphqH068qNgcc7CfMdDxzKozSbxFTCz3FTDIRuxjLdKoX
NbFpHGyz27SBcEVNTjhhDgauY3Mfssw0w7wOg3LoM8NVnbxgRDWS+c+jUyk/0Pde38es2AE4fDW5
SGM8S+6CIZl0aktdfZ2y1P6k0m36pU/VVPjCGs3YRcCrfbi/VW5iHz+VXUJlzq22JjnXR8Jp9HaM
rDYMCsxMsb3HZ1r3bWwE8HwkyzfdnkacxaRgEXBpzCiWPyoJOc5B3Lm5XdefgdQiMHMHAdTtwIzG
T2ZIWYsDnObMHuVR/qqXfX1QJd/Em9+rYP4LZZD02NrkxzS8rC4xsVKd60Rmr0hO/E5EhELYQFWr
nqM+rQ+C+86SjDKIcqtpGeaEm5MY5eHE7dKHgZaZduu3Um0+dMUIcM7KE+e9nfTWx/tf9CbIIUPK
kAc4MeRy2BebL9op4cBpj8KgHYbXRivQBdWMzIWpVFzur/R7BHEVZsDXkqesLE8IfMy7rzePkeEV
AltICiZhSi967OSWS2G5yF5SC/GdDbcobqemcLT0uixgLyD28n1qrBQ3bSSsvmmhpjVurzXOf6Gp
zhV3jam8GNlkvJaaJia3AyqgeIsiQ3+SCknuzu0olcbjrNZR5Vrguo3/lA5bQk+NJoFJfFhHzqU2
RPtuIGdPfgO464c+U+uPRtJFpgurboU+wRnBG29sRuGKcOi/m9M4aSdVSPqHUVmkxG1rp3xFWoXO
AP5mi2v29BzfrcjBp5KGHFjEUTerFxW4cP+WqrZUXaQu0OzHb4/YRj62kATLjQSe3EE+sy1Kqb0k
WVmX/JdGiX1aYrQNI2SvHpy+MPK3SMVoo6tWM4AzCGvC8GStBr+VDCqAKgyrhjeN3LeFW1aW9dww
av84gMh8P6SS2eLyK40vSd7UkbsUcDq8RQhcKArHfq9psYncczha/6AAEX+yoRfZLgNJK/STCr7d
Oabh04NwT8UCNXIRjVu0oyx8J6ui1ut5L6O7RHOLt04ZxrZvx1R2rBPmg6/1Yzr4qDTKOZCqxTHc
TFTISxtqJMmuldXlFxw448zV0yn9dH8L3mSn8K5ptOHYB9Xydhw3tlCYS7pxAdVUdOolFT5XK2dn
uRhDfoYhznOi5QfX623Ctq66im1hVYaWqLnZ96g1ZDMXDWALJk60gqENKH6jV7PhgglqZdfEnfY/
WtMR/Xs8jPkkatwi5mqnadYdvILb8379Y9bQ+kfHhV4dH0dikEb3I/JL5iinymzUk5Dt8ODBd972
b7lmaDNrT+nGYAYsjWgndS0/HHi09iw/DkYVF26aLc554aC89NpkHFxROw+o0TpjOgDeeb1zrh8w
76knhwKMzkjYfAhNufGXLK68cYr+vb+bdlaCTUs/kH9WtbY1o/vjVSa9adDDH5VgQM3Jb9DJedfL
sQxc0IgPlrq5F/CI4SUqIGW497gfrpfKJympRzVyglqV3i281kdl6j44XeIgcK5FR5fC3nJQ+9fG
LU8Ihfd6OaXUV3eB1AnSiLRuiXvdI5lQPCcNNU8vliNPnps3yeNB8vwNKkN2x9lce1PTArjAWiBQ
Qqv4GI59iNWAVCn/1uWCAc/9z3aTw6yL0Qdi1sJtBMHq+uFAckUGWvZ2YGRJEl5K3LUNrBLV4tSo
Zjd4y9yIyB0Lp4mIknH+phuW8qCPvPeC1/IRYivoRMXZ/IZFTfVISSwrsDtlfolAYeUPY6eozUk1
8vKpJoQeZBa3QGoem6RphVIDHIaav3lsoneRIaQZxJltdpdG6XJsW7UuFP6CEd/oF0lsY4MGFcUd
8L3TfKUfw59dOalQYIAXP8V2Fn2sk3jqXKPuss7Nprw/amis8ecqSeBnrlIQjKQQmcPR5PpnSvbC
9SO1TtBYcflBRb7nP2vUjpRM9zYc2QilJB3mVWT0ehVHpck9qJkTtGUjvuILYFJpzFKPfF9cf7y/
3/aeaHV6hizNYPzmMFWag5UN2KgAgL44kRMPT0mdqAfBdu+JVjobAsWo5fDXXT8R2V1R4BXBrkb7
2cuAND0U1VK7oVNN/8cBwj8LmUqboQ61wPVS5tQtdo4BdNAppRy5ljFq/9bc22+HoQg/51bN/D60
opbUNRRa4pppZR+RMvcOEDMcvDhBcYMT3UaofNLzPp3xCsc5IvIWpMosF8tGbEJyo0RQQa2io+fe
+ZB0mDi1lAQ6oXiz5pzTse5ByweUNHghlUVzwRcjDu5vl9+Yp80JoMIiTyE4gbJVN69XbxXEb+XI
DqI5jerOr5Zuak/kF+n7onea/pQCm7V9pWu63rdLM65PizLl7SvzqjkMKKOrxuuGQjK+tnGnvw5h
Flsu0MMo8lCs7Od/HFxG439CK67+7SsDMallSPvMmx0r+jmiJUyOLZXLOVpiMKCyEakPeihZijdk
mFvQalK0PKhh5X3qSyv9aQ9Z9l4Wo2b7oWzM9kXVh9zAmqYZv8rW3Mmu0Kfpx9RDSDioA3c2vUEf
CLQzmdUqP3+9E+VptGEdVE5g2W37oMhRdy5HTTpXPVJH9z/LTTIDaP23Sg11OnDGbWVW5nPc4pTt
BDO5ttdyqt1uRRQoUrE8GGpBySTTbr2/6C3MYV0VNjWwC3CrOH9dP2BVl1ltKD1Bu5+kM3V5STkA
/Pt9hV7mY0IqGXllMi4vYmyMN0uXFS9SkUlvejNLAxPK3OL2sMO+OkxX4oN6buc4GLx1BnhQvFZU
7fVv4+IylrSmF6BKZvUjBC/9do7EERdw971TTjCiYIh8kzynWodjRGM7DAvUJWCWogBRyGO9fbbC
RhuCVOqqH02aKUfaruve2RzD1TyOC4KCADjZ5opg8tLWbTqGwRiPDGec3vEXgSrIjNnMCcdq+bEX
uXPqlUi8y8v4iMCwtzxNDpJLNjgk383WXjpcxaNUckgujQGalZN4UpoXl7wd6sdcKPlz6xTDqRsm
9VznhnoATNhbHlI0yrbot4BL3Ww86I9prjQJGaBtt5+AsGlvDIgpvHpLcRP09fwG4SmXAnLyBCZC
B1fMbU+MjQ89h2noqlbDW7jeXDzvbIdlHgY6XoEkg6IrX1M7Z8aLEJz6KhZVKqkQ2+a/FJUVNl5m
fWmMWH9KgfEqD5K2aOLSZ1b8NQx1khSkO6JXIRrnaHa7F4LwC109O5GtID+//qFzm1kiH0ldy6Rt
vgo1tRAcS8Ef4W0eTQeX/M6RW6XcgFL/pghtb14rEkJqI8oAdaqRG7R645cp5OHL/aizc7dSPwHA
0yDecddt3n0ZY5QiSRUXULaYF0cUysd47vuzHOqS7PUY8dxfb++pNDIWBsBMA2+y/0zroXm1sRNM
WRk+0JdN0pNVDO0hl/Cmz71qBYGCRT8RcBbUg+tvtaizoYWYHAel0sPxzZXZZHKiDNpXye6l6r0T
zuN3hmJF7NIR7L+peaJL9GN1pH6sMqkfU6tOjiSndjbQ1Y9af/SfVWSUWKqoGjvIh3Y+L0kTvlUT
KDyNHC5Hp2odQG9iGsx6OFE4Ea5Dw80LaLTSaquauZzQw+FhihP67lUGhqVy6ktBtPEytdOQh9IT
r48FTaqhzLODTbz7wGigIMpEV4SL7fqB67RZMmYdZPiw4V50UzL8qa1CrInyIzDq3lLMrldveBwJ
b9L8clja2SjYWZXeR7+6fhxOYSf6T8hhffjrPczGXYU6bGWN2JswoBh00pJ8IidmpH8qwqh6h+OS
dTAj2jmZrEFJDi1vpz282EY5w6i2gyUul09y3KeXyYmm14RXHXmZM5jf7z/WzjVANUFYQxhhlejd
3PF9WvRWJJcMctHCFa41NcnXXFip+DdWCgcoReXE35Y2H96JHEKfNzo5Pcn7v+G2f0Z+T3zAumqV
ZFO2/TMl7SwovZMVTLE2fY0MJqxtC4vDtUetxHGaEiCGuaSVCwOJtn3SS215nBlO6QfnZ23obI7P
ispaMZ6/ZW42b2OGPWzpg7xyRml/InGjuQoA31OqxLNf1Hn/FqFgyTO6sDq4jm/H/LwDErV1TEQe
SAfo+tBYCHxYU9SYgW3V1nLSRaefG2RwbFcdVW18rkK9bl1NapJL5WjhhxgI2QdstZZ/UE4Pj47w
TlLmUJpTPhNEVgbF9a8JKbFikCJGoBZt58Yh38ed+jT2zcR0zkrd4nZetMu3+xth555Y5YzWgTOy
sOT816sS0AV0eygOxWB+bZamfLKy/K9tHtcXDQeL6ZIB1nl7n1NW5nLR8Wh90g6r024ju+U8zN8X
QDrN6f4T7cQnBwgWcAyEnylkN/E4TKOFOehMPzotqgAzc+2xLpvFR2noSOh57+UBMkXegqSKec/m
k7VyYYa5KeA/2ZnpGUXdn2fZyA5OyO4+JWmVqVh4jQzrr7+RkAttCufUCBZdNNnJlstCuHORp+/C
RknBFS9K+jxgOJl5cILif3DGyUy3FBP6NaVcTH+NUOBzwsgFELq2T8kpr3+PY2H6kM8ZO1Wt4qeR
xlLlTvEYZb482vpwcLXtvWSwq/iErs6MN61FepW6WGxYXNgl6BDuw9obZT0/KEX3dg1IfLjUYEup
ETbPhDCSPZYVq+iYg7mZhkBRpiPPo0TWX8uy8fpgSXGf4VWINtTmcw4kPEaNAkxga0xkcmdCJSoV
jh9GrXIQ5vfeHVuTCAqJebUluf5ScdJKS62a0BMtqXgcWe/UNqI+eHc7l8lKuAFnwXwAPeZty8Ch
VWI71ToCSgrnZy9mPfTCpe8ndzHnGW2hyul+kiOZJwdL7Rw9Dxw9fU2faGrdP/y3l/nKxwGBjcUX
l/q2B9lFTMztRIHSJJrqZcyysSaImtHo1qVVPKtzj4743y9JUwmCDnUVOfBm55jdbCUROXKglll0
kUWYth5zT4GykygehTYcdXNvtyrtAfD1fFQc9Cjjrz8qTfSx0OzECiRlGP20aKMz/STjVLZ/b/YI
KMikIYHAwNo83k6XNSFjNIMqbZBLZnGuCjl/mkKZW7JL5YOCZX1N13nAuhSjGI4EOay1CdsG8vxK
k8Oe1urWOskhLkBzP35TEqGfshSqgBWjkVHoTfUoz6laHZyUvT2sw67CnplLGAbD5q3KqSbFQqus
QCCtDQYiat/LY6I8yWPYPSgNzNZFa6vBzcISmLNWxtM/S1keYRX2vi2xjm4YkJXbMnFM2zqFCWsF
MtJWZ/QbZ0/X5vyiqMzr7+/bnT4YPl10+NaGyIpR2gSHBYa0lQharwg76L3XMf7/kafxTNFiSx9y
EAwPklE479tWoBoAw0ZxB4SZn5dcnp5aW2sehmRM31kYof66/9N0S73dDasKG8dpnWBRN1/vcbTi
eHRUW4Iwi5zxG+lXrb+djFyRPE3SrOasLyb2IxYygurzQiWCBO0szTMyKejVnEU8QKd00RaWu3dA
jezUfFvXUtnVz1ADjeyVjL9LTk3BXw/ESVSJOyIvgfygsKv/0GLoo3OjFFry3Mtlqj43KMMYH4yE
isAdDDHZj2o1RsCFZrlavsS505Xo2elJBjHOmdMTHbAo/Qbop5n8UZsH7UGytEK59LbSa55Th6bu
xYiwhr+sPDYLEAciQWmGSXaUvnTozURuGo6G8GHSGVxHejV8y804zc79ZDq9Hxd6p3gRLLwZJSTk
0X3yW2YSHTD/GT0fdaRxLzlg3jFtbx6HOZlCN1lKW7iJGZadawpNfbWTiglK2zU4EGXZrBSeqiUd
uWfdSDZIIzF+b40K1jf+fkPsy83A/9kmYfyKcVEzPGYJggqXKGxk9TQpSzc/dpEzdZ8y5JBV07do
jlvflqlVolUq2ApPtYZ1/UnYyRzhPG7j9PQZeIZdPwvUdcqnKTXm6tzmlATfJ8g6iF0K3Ry9Uqh6
dUrKIdPdqk2m9q2c11LuYUg9f20bo9T9MAvz9wjk5NJ3RSuqf6Iq02R/qJAEm2Ajd0rdu4MZyfpL
PjeD7DW6Jp7HVuF6aMbe+G4NqhG+KmZHt7so6+bz/zg7r+a2kXQN/yJUIYdbACRFJUuyLdm+Qdny
GDl3N8KvPw/m4pRFscSa3Zvdmt1VsxsdvvAGx+1VGZstZOrQEBkorLrTTB2J7gT5K7NrdHWYy8R8
bjs3+8ewJChNCP/zbd2bwXRwO7bPk9Mm9U9aHAgqUa0vs1DpmfFtSUxt/ISS6Axh0mgEnPyuse4d
hbZxZOHV+Fs6bto9Q6uolgP15ulW+ADYH1aehGyXpw6Y00KVC6ZGjjtf17Wmkv20turZ47UP4sXU
picjcRzU60rtOQBdG0T2uiy8wbkHAWvJku8taZ0T6kNSqngSy6oVYWA0XhDK3MvWKJBV+7Oml5tG
mN9aDwNFDnXj1rpIw41kGYRWLa0FT55+TcOM++WrB8zvpxh9aca4j9O50MHryJsSkoB1AKVsoS6u
ZPMP7HgE6BpMUn5hmIaoSxk4gxV2pKP7Vbj5z9wR4kcNHtEJXb3ySzb6FHzNx0w36HuVhgxTJedH
rdOIBQv8VMYwcGjOhbJ3c2NvQz4J9hr9mDjQSMNjaKv0WDPlGeR4ed0cRUEl+Kq06i7hR9r5XTEs
yW8x+UYfG0Y3f5Xp4mZxQI/kwYUM2qjYHWbLe5wNMJGRlSfS2dNdT0uAJ10myM6kob9YYw/puKrc
tL0ZgklLUPxwhYe7ukLfIuoyB6RV0214xMH2yK+nMQuSOJWTQ+QnLUt78uyu9m6ot4mvEASBnftY
1yLMMMokuzMQUnCf52IprwhWa1BJiCqJPMRQaBI3Mwo8ySfPzPPhrnA6r41SSG43dMpFsUvRAL3r
An3+pYqVGhhCyIWKCqO3HzsUG/SH1Qu6gKsQuCk3aWW/GrRASoiLfTBfW/5oqwONyPF2phDghpXe
AKhpoUWXYa48XTzkxQySMlHQhoLVNLIwsQwF8mwompcJ5/R2P9lynQ4qpTb3ILuxutcwrkuuVNKV
aiepKKVsunpxdpmdt09dCwQ1rRZWrHfW/vPYl+30jGNCUiH3X5vIQ4vCi2vYcD/czu8/WVoh7NAa
R9049lMrZCgpSyHmUPqrF/pCeA/ebOf2kcfOk7cGZPD00ZkW8W0dYARGVuoPd4PL3sYBps0Biw6l
H+nu3GMpYqp+iVC7m924cThIL5ZelagPWcDZbtrVyCdIAnPevmQaVOqDbRTD50wujbfn2/rBPY/9
IiM3c9WnDpndGaKxmqa7bvGAoo1m7YnYyoe1DFMOhx9W+TLWod3rWbXZXal+X5Wmm+67hnCaJ86Q
1c4yi/qRgMRo905tDkWUpwr0lypN51XaszDCRprVNQYithFSyGPzLjUQNG+p2qcZ5MsvDH7zfzxv
sB6qGmGX0Jma4nc+DtNvvfTcIu5UCrFnWvIV92O52J+plBcgU41Vl6HG/nvhQR7rGNPD5TuCQsln
5c7jTQua+8/suzNdYyi7XxV5N/dEMwsR5oXWv0wm2nrXWqWtw76q8c30rLH73iVG/placnaNGV3V
7frpXx2RXPk/nJKaccjfxaUOA9j2j+vTF4ApmKn2aEi8nFGRyfRPra+V/bFZpvx+lf7kRmXvpkko
QNAjKesF2deKiqJHUsKujgrdq7ujAP5ZwAwX7nIrWtd5yYAEJWHdSE8Ps6Gb/0w+HRu3tGUSIecl
7gYdVELoDA721ZXrpLfQyhEntQSAqBdrEUOcqJH7zCmhm4W5ECOfDHjgY02/hS6nSOc10hA9fV27
ZLV3JBV5ureFPf4AI250L/Ps18/0Fict1PJ2NgljMm5atB817yiXLjv6aZa03BtW8GNSS/dqO9K2
d1xFtf59UXPv7JMhMYY9wZxu7wSs7HsTV+Pv1urXPPKTKe6kNpjfqCcI+GnWKOfQUuQvmAbz9w5d
u+Ru3I8zsJdQVGvnX3vFKq2ImSkcr4cqz3l7gsoOdWSEH6c1nR1K33UlowTxuyOhpPfNJdkrI0ps
yRcYnjTzfEjIwwMhpMn7UuXdEJdBEbTxomnrawM5ywlb6cg0HoAokDt68PivZ4Eedez52WLsZnRn
9IOpnOFqxNnHibW2UNltZXrr06Da3j7gvMQeB/Y0Pw8VeMpICtOTSPEFZcUX6Um4ywFoLlAkpywO
xAvd/Ywa/XLlIDdAzp8m61eRZswyAFf7VLc5Enq2OyVFOC8WAo3RoJLV/d2IsR9ePg5735dCwZps
9THI93BuTv1lleI02FlpHGuvto+lVsgpFno56KG1kAKFODWlN6M1FreoLRiXbDPOpB4+sA+IdhTD
N82styG3A5Sw4kUzjkEVbEEaLtlOW9Rh5xb1hYLBmaEAL8LKgHNDN+w01+NCrisNMeBjgiA3BNMy
ibwkGa8W0V3ywXtfASGNQosQDQfDgZF+kta1lo7A8gQZHD9GZ5egQLtPpzp9/PjLnSk7AOfd5H02
o6Z3nd1W1FJHjcM5giFGHFR3ZPc8cyd9tpJp2LuJnr5+POC5FQTYSvqGcwykr5NpKbh99VQFADKJ
K3eGEubt1HhLZFalFX081JldGSDgDC/B2Ppcp3AJ1C+XxYRvwNXTGv1udXN/l3RL0lwJWLUHVwl/
E0qdGt7GzsCs8ePh3y/t1p7YdiSVAShiJzOtyzFv0rYFECpSe+/peXJjVmBr7QA2tWt7ywUEBunv
mdwTg0aqgRt3+11JvCbMXxUcS9ibmfazm90kCbGDa9LQXQerioYB8ehIYP2pIrf2dQg94zje9oml
g8tqpqneLakt2uMcIBTM7y78n+aYjEOIqaVVhHaqYxg96LypPBXo74V1rwc/F2tY8wj0SevEFa6E
KUGiKV7sVGnzC7ZXZhl1duN8U3ppc1FpeQmwee3cm7FNCNr02l5RutBqowzXQXTETWgh5yQDXa7t
SjNAL5e/kqw3HWJfhG1JiuYL9G0DKqU/Tv6nBNzJ8jT2np/vNFV3/mHuq+xh6PTF/jEY1myF3KmO
dkVAaaRRR8FvyMKMBy6Nqy7Q6lAPcjM5uOkwkRwlxvgUBGNbDlHa2EZ1X9QGjsFALcwmqvNmps3S
o0ga6bpIJLrClpUjmKlrxoEy8lzGSksdjE3xGWxigqBGPhcK3aCrHjdZsU9Ns+julWvk7jVshr74
6jmk+KHv9GV+YwZokey8zu7yCOf2pNwRU5fuV5sU/tMKx26NCldYMupksa5QpEpAv+4IvoGaz6I/
zLWvqjvg3M7n1QmKNsoCdMx3KkNtamcEadvFs6uQagFx6dhXnWrXn/O8Gs/JVA88xXXXpbea4Y1N
SH+Lt8euW5xE+7zOhwM4vv5BBht0C6u8OiBOMuftfzhbw870tEVFHsXuLFwSbfXpAqadthMwX0Xk
2WqiViGdYoyaLhgfNcuveRl4x8ReEz1rEJXtYn1pOrfCe7YO3EmEopRVf18neT/8KdaheXGRrCN9
cOzFv8nRkrt1azdLtlwKqQCQO8l1P5RdvgvwhLL2o46W3G09mXijLEi6Q7rVjPoZf9TehcZhOpwD
QAAvakIlp+tmMziMC2q5FRftci0q+GAhThmJOkwICqyxcP3qm8znCZW6VdmwSufS+iydLvhOmlN8
noPevElpRGqRzJy6uu18ULLh0DYayh2keneVvUiC0nL1iqtqDcYkGksaBXtRFQQONWDkNjacRmJk
rpfQdkVv+vdlVnBwqqbJxnDs06aLXFWj6GWvGv+fvgpe7bTOJs7N2tk7gi2dfmSaQk9BkdpYIxMi
jBOXVH6e4EXaJbLfsCpRGFqSF7uu0bsDqJd/I0b0qshFDPdLQFn8j1p7fd31aTV/KeHpyYNmzLrY
JZq1/c1izst9OSj3KUXpGcaG7gkKQY3T3HeqQhzJGR3rNynAqt0tUyA/T43ciGtNoOm7ys/7EhrP
4nmHxJc55Z4aSh0al475j4Yc5QLDBaBgqKzaqkOvcpYnd9H6JsqoMZqhla+yPgZdMxzysQ6CSBjZ
2iKiFKR6RAhfNzdzDlAtmgI952NJgenJGkirDTPNSnaIESdBqGsuIhZkdBbZHVr6fFTN2aNdJOlu
GMl8I02FAy2Nh7kOTdHR0vZaMX3B8NKnxRmY45diaD0TUUhUbCPDIfui81TJEH23/ls6ppCrnT6d
46RQnR32dHGySKSjfiwHa1Y7LOEwBC8X0E1HXKBR3DVUUjyQc7s/alNmw4Un4n1MgZwwknBUqoFy
8Uq8jZQqY9J1RYnvuG4lFFrBY2yq9BKj/0zbj2EAbG3CDqAETuv8hteQlPQFisLUVIpwcsbxU9Ag
0MF5npp/6Ko3n5axcQ5lphlGGLhF54Z5I8xrbbSK7x8/w++jAMCziODq6I8Rmp7OGbuFuvCogWDt
0bS3QUJ+qpmmvKbu5z1S4iuitQpk6Nt1efh45HMBAJC5fxEnZzpzoupH0xtH6zgOSGjMcjbIMZZ6
b0u/uZ+MRLvQCTg7U1ScaWM5qNeehlZ25mMp2PXWcQv1wjYQbez3Vr6vkvZHgs7yN1KkmlrloP5z
VIxrHQHdBjSHanMagGuFgpQIJ/zoVim+rIUj49lEWk32+iVns/chzr8GeXQ6AaShErn993/hoyht
lEXhpNYRuMMaV/WY3gkus0/pCMu9tGh5KtdzL0RyZ44NSNItWqWuD2R/W/i/BlXuMrZyLfSjsPv+
GMjk1Vn0dPefdws0FJbPgdyDHMpJFtOprM0XuTlEGsLtI19O9S8EDsSdSNag341+7lxgtL4PxQF+
QQWga8NHc08xrbkrRydIrfW4lNygupPl17PT5Hup+fUFxMr7Hpm5WbYBiCQOpth78tmKHBWr1sEu
UgvadbcOrvkLeFRygNNmXw+IK0Tkd8OusiRZ/mhrFzpGZ04iUkYurpjonoGvOBk+z8rKq2jXHFWe
yd2AtEhYIv5LWLoWkZzs/+FAgEvZwnCGpKe7rfxfG6Yu6YTVYtOjMwc96tayPdDcVUfHUdUFENh7
WzrAA2zODXrDAnOtvx1rcNypcaSr44bTcrJ1zRt/jgqWaGhM2fAaVDOzTQsLu/SiCLQiIuWbMSdq
B+Neir6E6uihNxgOc9D85+SSn0ZWqROi0mI/XQa7F6Mrib2OqsqdJ8T2ll+GmosynvzOfu0MCicX
TuqZ64GbHlyUw6W/IYXfLgZ2BkvgeiWkDNAWR6WPc7ysqAD6Tiev0c/3Iwlt9eOD++7aBU6HEiIY
yg2N9s6J2y0WaCm6sRzzuursz0BKi+DPSuE7O5SlCx03qwcgowU7PAkRWTIvmdWc/wEoGW3cJYoG
J4lmn2YQDQm+j5pri+JpHXHDIPkc+7uU9ukhx7boHmLE+GnBA/rbx5N/d7JwgOVuRAGAc0Vr/0Tk
KCc7rNaSOyRFgTHSvTKPdXum+OpU3n6ZqLJ/PN67O4uF3g4USw1yASL+2w9cgeHueQFxBrTHZpdz
0nbOoP8DlvMSv+fdVjoZaWv0/nWGZ9NscqfD/FW0FCrEHMjI7yloN6jY7M0sq/fOvPSHj6f37qXZ
BoXqtsFGgakGJ8sJhwkH+YzpmQkIkym3/Gs1l8Px41GAQfDj32AWtnEAqPPxtkDwVKoFOv0kpAc8
YlBFMz1bilrxj6Cn9/iT/gumBLqdmdMBf1iCbbBvNZVgJynaeKDS5uzs0Qz6I+JCJSKS2M3QE3UX
scbaUpvloQUq44SWsaXyFWxRK1pl1xU3RVAhY5u6ZUeLo8YNK0YaRPbHsbMr9UBdYDUj5KXV785O
8LLO8l6YeHomqxbSPwfc1JdIWcR9NqKGYlBHdSKjSprywBu2KHwvF0s+aJmHbhQ2bNn8BRMP7aub
w1onz0xleuNwLzZhkEzpn4RrwovtzhvXuJc5WuG2S3q1TrmA9Fk0eXHg3ezu0aDPq92mB7nuQYC7
n2zUjbPQtUTz2iLrtLedxHj0sat7GPjxN+YUQM9Ps1R3w2SYhjFeV8BxsSaLor/FgtxBKrao82dD
GDQIMzMZZqYnzHvaBmvxbVzdNAdwngq0cRPUexC0qYfuh19If/glKqCdyM9XQXbjpE2z3K+6VjyL
hcZo3PfjRE8ls4MDJXFLvAaWyj9Xsiaydd1xnq58Kvjtg95yZF4bxBaGTRUE7oCZuRCzWrGan+dh
tCcUWWRR7TqSvvah6DGTjfTZ8XOqQQiaXo/+gBiMxsJYkVEPZkoXs1HBVWvrSX7k8K4kW7OZ4fve
CX/vloOxXKseIa6oyTDN/VQJ5U4RuWiJGoCXyuS72xXutRCm3cXI2Zr4DUKn+qY5w6gQsTXK+QvF
fDrEPn6V1qckL+xuh08hZXpvaXP/eQLtNt2uPb4/zy7A1/ZnWpaaEZreIK6swWQrBr3uzbBEzIQC
h0jSKZxniR7Sisi8fUMJyy6u0rodUEAb8X4Lqwl7uRjZLDcPHbR8xz19b3RqKn9AtVcvHKt7UWPu
TS+jo41mSG3P/Jn2VkYnKW90tuWY2X00c//qV0uvyRluzCbAFAir/YToB9ck4bSnI6DQ6u2+daV6
nGtsuWI+RDPEAu1cOsQd2MJiJyhxUYcTa3Wtt+Ts0do55g9V5tT3h7WACkMraHks7cSuQj/Vg1/B
WiYW/9Gd72hnLDRwMR0m24S89StJBhc1R1KjDkWKYP4djF7OGzV1fHakJWfrpss8Rzt6AnPBsCry
LN+vLqpEuyrz0k0Jgw4aPsaaWUVEG8KIrMq3QF3gXLBDqxlNfurigR7VmaDTlhIH5XEza3l9ZdTS
qKmXJW0T5l1QPLdzK29cWkXI2PtJ9ag7cOl3Pq1g49qxPbVcdwEky723esmRO7icPlH0pfetALEc
qskVQ1QvDQfLyxbkwOdsqdNb3RCTdQV+d/pcpUn2il09sD67mgczWh0XWMg0qbQLl06jOJK4g6Rp
PEKeOgR6tt5B7OtvWDUWHc15xKd7E3JfuIBhNXZrEQx9TATpymdKIoP3G0yvdHf+KCkK8S4kQ9gP
Jm/v4jRlVIwOGg+zyZP1u+mo/L3Opq6e51w0D0ZlGl8djC3TQ55VOWooY23ESyt6C+mAHiIjf4Jq
uY9WGhgSh8qdwqTpUhR55uEBbUnJdFPEo2p+8tr5EAvzosr9YyLytEd/KfP3dm3aP4GSup9Le7F+
dI5T3Q2dNdzleervx9R0p9AbnOxHqpo52U0iJe1sBtv4+fFzdSbG2HR9oNryYAXkR29fYs3NTX+W
tBCpZwNGcMxuT4F6vmn0YQHl1lzSHzjz8ge8v55O7QLurLn9nr9efpGKRhcda1Gg5PY4eHNGIc22
qquEvZyFDaj2L0ubyOePp3nuE2wmrxvUnE7WqUDu2o6rhp2OR4KZU/0uR3Wb6BcT6HeZmM4SIrcJ
+JuGGT35t5OT1ElEkBhgMCsrqEKC92SmmDdZ941ll89DnzU3ttMpJGL66Wkd1v7142meieDgb6D4
Y/xLITkVzQWJW5hiYHVX0xUxvS3EoujPf561qb36eKhzGweqyCbyuSnSnfot6JhI67M0mSv8I3qr
XoaIGo+CXo3BvYFp6YVM4OzUyDPpOKGs8C56M4uRPjmaL0fDzH7aqdtfU1pynyoI/xdmdm6vcFTt
jSDHfjl1ymhhdZVcJ7jlpBlyZtVkgMKalqeP1+/9QbBAYFPyQCQHiT335FJIFtfslQE8Bm0xHS5l
Cul4zTwWUXRXaPi2iG2xez4e9P0iov2BAhXToiYBjPLtBkVJrM5LhQSnWWdOCP+h39F1dgCPKGP3
vwyF8gc7hILl6VlAsKtP9GmAz7Tk2R50iwUezFkOdZFk+4+Hev/BSEsp6qCPwNlGW+/trOwRpQwC
O//YZ1ji9VjI3RH19heu8fcbnlEQ7wU7SikOCPTbUdYKO4xisr0jN3mi76igpVVopY5347caYE3R
50Ydfjyzc98L2opHq3MjE56mLHoxchoq1GFUgYxWCOcVgCcPsRa5op/+K9aarYG1JgUkaFeozm0L
8NfVTLcyQyQIAoec65k32U7S7GrqqwKzqik1vXieLUqtLpFduKQA3Sg1NPMQfzzlfyUQT9Knfz0t
eC/Zpwhkv/0ZtedRq6PWdJx6P9VAfyXOPWUv+g02AMMvMjeLPyinOHVo4PUGUpMm4BABUGrccGww
FwonN/W6vSpGrT24iZqMWHUpKFnlw1KMQRQOfpwGbjc8TLUwJQnFkjafAcMV3h0Mt6W7xRHYHXbA
0i1xtSRZMEUYCvhHtQ4Los1Fab1iPyHNC7f3+31MnWNjNcLGhjp7+hb3rVqXKeP5EH1TXGWgzW9W
vbnEnDnzSAFn5+wDe4Didbq+QZAr2rJcpC3CEk8SWvX3HvHDLrRMYVjhKL3suqkzGi3m0LeH3K/7
l48/sXHm7tv6BpvoDOq1VJTefmId2vGQtIAHrAl5tpjildt8nspukDd+o80ywgwtqKOKFOmLaoEz
HuZAr8leOi8X3zM9AEAttLltrrCgrZOd3uZ5f9MXk2ftFm1yx71R+/0lI/P3n4dvAimRctum3H56
PqrVQyOwQ+NXtMa6ywuQ0XNqzBf2/5kjv+1mE594FLXevauTJt1gyAOgKWAKIwHIzaNNyg5f+8q8
pOqxLfTbs7YRCraIiKYV1nzblP868kUHIiHVsTLUyIkjGczLN7VOXgEyMlse0Ccxe5qtnn6bW0h9
XbjczqwnWhPexkanWsKSvh3c0hUNdhduR+9RtgNbC3xicS49Dta5YehlsJg2nEZIDW+HWdMa/Hsv
/WOA/OcdDrpMb+nq8XE0Nd12t7aRRmFNF2ZPls6hwK+yJCsoG82aQguUjhF29Ld/Yrva6SFaqSmn
pC2MFvWBXNTh4K9Njlr9oFc7vyyG60548LspGed3Per3G9pUDt9dRcQBUSDz4ed4vP76Dq5t8Ar4
v78eQYNb90FNlr8JIWptJGjcWTtrRaMwnLsp+M93jbVRKIiYsIyjJHZyBGtVJ/zDwj/6cqx2Szlb
VxZV3wuf+NxmZiujKIL9BxvtJMhpAz1x05nsIs/qJJqFV4aCGX1C5fHS63XuM+NBSk8Azpn5jnCv
TOQyXJMgwDBHHa2YzIkzgvUL1b2zE/prlJMJUdAretsuWTYzX/HZ6ACOzYn6UmSNujDUmUuSKBRF
P6S2N/rcyRdKprzqyjTzj1I3pnt8bpI65O4eMIzJq9ugB4WLub13IUI8E+UgCsZx3HoegA1PTgv8
PFOfwczhriyKvVOt016frCxCAnjeDVlvPHz8Fpz7bBvkD8Qa+4ti99vTWevDrGBBeEcE0+r7FWx2
pKTnXwhtzq0l+wLaL9cN6dnJKFDlodOrAF474PfvLdgkAAoGdRXUTa67cdKOOR5U/1mwhCozOAjU
dOgJb03yt3PzKfGhIWMD/p+neZ93WnpcNo6LGSD/9vEynvls3N7oA5HkOrxQJ/uS2x1nnUYPjvOS
NeScpWO+apY236PLXN1hgnyp6fhvqnDydLioBKFZsnWEkGl/O7k57VlEq06OVH/TO7mW3m+sjawX
6lPBlxnHorgpBRfiWgagY2r3sS/aZN5/PO33sQxilz5BDPV2bA5O3y+C2XYYvDa9bl1K63HtFdPN
Wiyzihswnc8ZAVUQUW8pM9D6DXxPYTRdfuGSO7P2iCWRFzhEb/TjTlbCy2rMz2dPOwpDX5cw0LV6
wbdJW/40a8KVmkFsvXB7b/v1ZPEp2WxtX+TudCAHbxcfCGI2ZHOgHX0Uq48zjgsPLVSDSOULUrZZ
P4dNkK2hIqM4fLziZ86rt+kYb6IirPvpZ5/SGkDWSvESSRzvYXIbFQZNUF04r+8FjFHEAdtJHMxm
Jko8uYYKiOYpnXntmDizbly5iBUelVGj6VpOuAKEGLDp/9COLR8KnMxFSNU4/6TbxfrTNFYwVnVW
FgnIzBp3gtl01vm+zcHahZjCpUXUGb2LxKYGQDbUUw12kBCGl0QAVnQramQaUOiErAS0D/3E2xE0
ph93EohPOLpglPmkiz9FCgJdeasq+gyhwmnOuerS1PiC92AwXRn4odHbSJX1NE5j8jK4bf4khqYy
4xLduHFHKyUThwXn6sfVKJssFNMESlOQu+Mtt/T2Ek6AiIxQ5fb82S1hMEZlZ6P9Oy/S+BTMGpI6
NkC4J9VktRsn0m2+KKK1PNJpAeNFkGgu7Y8cI6homJENDr1eeGNcq6CrI6HJFhHx1EgF8YmWg14z
aGb7XTbIMJNzTy8HcsUjMrJ5FxtzLcFNNNVsPjQF6H5M3ix4f0XpL9cQI/s/tSPMPwhcm8cOoFix
m1JZ/yjLDoXlmXI26nZIzf/CHdz6MtR5DZWvSb7LIR1e/So3l+sCyOVX3FCBdfpMdQhRb/RvS+lg
vVp4WrWvspKcL6E+ZIepsRneV1BS7a+15rmXlAHPPPNb9A2cl8Yz5P+TI71If7QMKTUc4vOXBTYs
3YHB8He23eQXHsBzQ8E/0P9VGyFKOrm5+xY4IBGUf9SbZn4Eedw+NLWWXOepdwkFc+bsbuhwk+IP
/K53by0NviIxfSIKQcfkqpToEy6FuoQMP3MdIla53caonG+6Ym/vJrft4N5Mnn+0laF94wP2N1kO
UjCyFlCp0dz6rYr/86W0OUfAG8AHRSd4eTvkAnGvoMFHgr4YM4oQSt1VJm7TH49y7ksRYbJuAYkz
Va23o/jZhEwbKJjjNAJXLVU9x7acXjGAKS+Efuc+FEJ/eBWQGoH12569v9IyhJoq182Yj1fghWpp
eRW7XXKpH35+Pv8/in0yHw3r5qZqkKii2FkhadRXQIYS5Khwrb76eOnOTYj3irI/IhebbsDbCcmm
90uVQStWhnR2I+Wu36PmFb/+8yi8v7xLzmYn+65+Aq/Xr7RN3SwdVb2zIKDtjbb9z9wRmFyAIHiU
cMHZ5JLezqVYuG03/vmxTHLfIEObkuCqLoZJXFi0M9+HjIkiEy8hmcrpzQDEKanrcaBn0Un5pZwK
gAKmNULWFhLB5I/X7txgqDQHOKKgk8whejsrM1GUXwSJDcSzJC6QKo2rEZBzAmvxQopxJnhBwwCV
XloxvPKnsWrqNkQuJr2YivKHFiFtS388Kf3CCpcWxDqAAOX/arJu4RF11/+Km+LzEa1xjimogtQ4
mWhmeQkQCuruywTwWFs0v8MWrbPxxe6WL6NtpRc+47np4h/k4QWMvChyFm9XdkUA2ygAZxxNrypf
UWMpCNhGAJa0+6C7VrgmISas38OhS/6H/JvqCgQZOlI0M06NN1dXa3K5ZVcYcq3XwlUOoY4zeHfA
P+xLushnDjmGrJb9b0UPYaKTiY5cIMnqoZUhi9TdDVZQ3/u1eUnj//1GRcKFrgkNjK1GerqcypIr
SrdjcgyAO1yBbBhDOWbtp9lLLwk5Gdvb+zbMtskCEYPdVGgpjJ/MCEsogy51hl1MT6EnJktfsngr
G8FzXC3/KynFMEVZ6rlTPIp6nKMWNnQa2lByUqw1bOLDnTeP7iVjrPd7avthGwgc+BuqVidBgz5V
ujs2+KVY7Zqme+qesOZrmFDtmBhdXOgjOvLmkg55WLW9U+4+vizODr8BqehMcNmeniHUMFoj143k
mEso2lFGu08hAYFfU6ilY3ujJt16wcmoyndiyknBPh5+W/bTz7IRz8DVovKNGNnbE9UO2YTGCoql
a4pPp60FQdzondo1SWA91Wl5qVV3JtflQSGv9oG6k++eplvD0Pd0VtvkqFswh5Qtapwk2OSHRVpN
JA2h7xwDOxQTl56HAvb9XtpT9/TxrM9tfBIuECQcaZRwtuP3V1CAvacaxwAnnmyeLBSkZ+yuEYXf
mQ2U14+Hen+StweUkil3xmY+f7LAXjkiVjC12tGcKx1UD/m0Z9bW/7CLEP9Hv4uHB8j5yenyViG7
poGdoVvFsteNqj8A/Cp2c6lnkUxUFVflZMW5N8/hx/M7t4Ho71Ja2/T9MOR6u5SZxEoXknVyhH/k
Rr1r2XephP/i61rzSaMDcel1fQ8kpssBRntzhAaD+K7bW9ojRFQHdekVeMiWt9Wl+WPtqrR/ctQK
/bSpZfPiCWF9HVVjQ/B3Sw8WUYIaS5hV7fBHYbb7aLUj1Z2PF+PcLQceEsMg6idAQU773ZsUQqUP
HZCMyinrvZo2kXG3MP1waHzxMi260UHkcZofuhakqCmItHm0cs8cEACAAR71Wmdc0j18X9kBgko4
wqlztjrTdgX9tdvH0tMkpR3vWOT60yLr29YAeocJBxZDqVHtCA9+S99c47Tqq28fr8j7aiHrwL/I
YeDzgOF/O7bbmJnlorl5TA33TqJJVmZY7QxedV+1GbA3xFeuPh7xzNkGHeSSByJEtlk2vR0ROlmp
WX0fHIMkw7It0NUuqwz9dwfr8MJQZ842Q9G/pnD27wvydijZLeZI/SM4ovliIps0yLg3hbhwg5yd
EKYwW6cRkbnTwKPMLYJUSjBHYHrpDiO+mgwDc+DP62SRbPz31cMiAVwI+ljAlk+Oc7phqZKZFDp1
ARWCPW1ir0mQiTGTSzngtu1Onh7A2FxYvHs0ME/L1TpiEo2vyQBKtyPzK6FQnAyxXigopWTFDEsO
rZmELeKnn/Wh1C4d1jM3F+MTZpET8G+nAB9qH9DkW+4R3dfW2MfKb7daoo9bT6F8NE2XzB/O7Ra+
IoxpGrbogZ7c0RlKYMayJfPQWaY7kiH7iqDiUs/z3KwotqA0SkDOA3fy3ixKow9AYoIPQ+Dm105q
tJ/r3OIa1jsvQUkYOuSFJ+DcBkXYbROY5Y17h6yYSuGPKFHhZ/B/nJ3HkpzKtoafiAi8mVIedcvb
PSEk7SO89zz9/bInVwVEEb010EShyAJWZi7zm0H7nyo39VOZzf4znbh0z4x5aymLTSB0Th0YVot3
OElZ5wzE6G0s5eHUq01yrulJHuSwDna6sxtLMR20X6A9wn5msZQ8g4DRJjiI2IaF4WkemHzQMjOk
P2WIY8Hp8b7bujlozQoXBA4utBQWyyWVMg+zYWg3kJ3VnyHT4toFdywnLvr5fnKZ5qIYP2r1ME+3
JKhL/dg7g9wfk0RI05QN/tOnUS4RqHn8wzai1gYYQwuKWKJbszjAYx/qTRbMxi3VpfrbLAff4F5J
H1+9CBoSJC+0qIXh2OLUkUO0jEo/hw5TqsFBoVN4kybQ/Y9XWW8N0dACjQOOnft5mXo2aLl2ugAu
dnZRfpDMzoFwE0Um4Jc5/olk2quVlxlgQFcj+8Me0YYPcn8/oChiWfD9rBvOu/6H1tSz8xg55acC
aBDKdmH/HXfQHH8qo9lp+m8+qrjwhdSJ8Bi+Xxl/xFaL5d4C5D5OF1BjJcMkLCBVLLKZRGrx+fGr
XUeJ8JdhyMm9wSB8deokjsmEHzl43+/HS4E0wbXuB2vnvl1vSYOkimaUilgtOeAiFjucFjV6RNYN
u3GcWWUteMrr+RfiUcXr358irMRAp71M3BfvD/0qZJ4GEJlBNqtv1c4BFt02gwsPWjnPcmTsdCnX
aRKTxpcRJ7MoMKeLSKmtPg5NmFdACIoO4YSoPo0lrP9e8kdPipF3gvrW7+yHrddpU/eb3EZcw8uJ
H8AMR52bkplq7Zh4JAbVkYAqT+08F19eHR+YeNG1pE3kUKcsurCAfTrWH/3raEbhBwSr6ptdKsOe
6PrGE7EMVyzqv7zEpY/3pLUm9q2afy1sXSoPkLaLI1KoY3eU1WRvBLC5GH0vILRih6vi3/9Kq7F0
0TkaM/86yWZ6abpSc2Wz8q+hUu0hvV/mnne5kqbRlYe1jDoz+tTLyFdyo7Ezsw49abLBZYZTYyHh
2iUq+nhIi/6esnIYj4XRVKYr12khRDTb/Gc+O9i+BBYCjlD9x+pbbhTZ/wbEQuxzNyM3Q6chLX6F
rAtXrBoqH22KDnGFeK4MMJKaLVnvtIBvpiLUoEOESOdYh7MtRV16KPLCNK+ZavTlce4QdjpymaLc
VvnV/zCEjcETAuzqkGID0MHJPnVuLjyoD5z1wm8kmQg2ZMCQYygHv3pnSDMtrmwOwtxtZi37NueD
LbRW8v7PHAf1FVyRoRzD3EGgEG3PFMKHPCcfEa+GBvPKgBUvHL85KloanCv4OQzELPcVJfD8EfEV
Rj35LVcBODxeZRVCgGzZgexBKi7AootjRkbjIerbUbo1YMK+6HKpHdNZ6d6GPnf646VWJ/TLUmKO
BNBcQBbvo9UOy5D0AnSGJXRZtb5W38yonL/2HhCrcA/QT6Ktv0IjzmnXmYEx00xDO+miTAjj5PDX
dp5ldbtpdACgaHNkQLRYdb3L2anj3jb8G8NF9eRbbXpQhCuq73Sxp9djVO1Ew8Z3ossNvk8A37jQ
Fy+PUVhjzmUUeH1SIDnZyKiBgMVzw7Dfq4rWohSIP4hpFQWJYJMs1+LWQ8eGuZE3aWlxC/oiO+R5
nz0pc25+K5Wi/I4PTOfir46t0oiIJgKf7XMwFnvN9u1fgq4MOQw/ZIUFD50xLRnVJigJJkZ9mBB3
fDJiKYKabaaOBxWofVsrtX6eCmN6N5Sh/IwBbGTDQmu1144aeCuimqdWpJVBs/Y+fJ0wNGdGobFX
J+HvlNQXIb24AXbvqBdk+/Y++Hq3sBxpE1weChpy0/vlgrRhsmqYsdcr8fzRsKrkXYhb+04cr8MK
LjLdV4YKNpO25SpZ5JtTMGmBZ5sRXEbN/j2BGz871VTuHDSrWptynv6gUGyH4425zP3zILFtjxa2
h5ivFeVP9Fvj8ZbZSISipo65VBNyRLtaFQ6nzsbmeqeU2lqdShvmNTbs2BiL/fzXTRnMNto1lRR4
koSloqQMkRdXTXFW6jG8JhXc79rMkpMaFnvVy9YbhqkjTnGILqtjvANDMk1pFnqhnEwnsA/2EV4D
1N+6LU6PD9hVl41XTANf8KExbWDX3D9kBGdSjpoh8JK5aT0wsEgoCjFIpD/Gz/SgcfMq9OlihYOG
lpipvLqdwfoCaMH2MCChLRvNfhMPYy8+8dQnp6A0Z6R+Z/0AQC868mV3TsRVwiqCiaxH5CQYFS2b
J5Y1FwHIEsY5sRNce8non2zIFIcartsxGf32FA5y8PnxK36RortPgwQcgmwVypsghS/eMWxuswhS
I4Zaiov3aQ4sLNNNer7Zaa4KYDZ9lIYDlgBJoRwm9Ik/Mn2FCARN2+8Po1Uq37jTqxM8ouGPPIRp
dVSTlFkTwgcSItF+kB76XK1wRsfSxrr08xh8iJSxRSFfbcs3foHvO8jmOIjPbd0U31EJVKYLojMI
kHV13P5kOlmFZ0Op66+jBlWXj26P4XFKnci+5oYJmTxTAnApXdHgJ960Tvo7D2PnjA1TSAOqhel7
xVkhUL6pajt9BgqEItTj17ixHWmNAj1DqpOXuSwOkyJTimaMQs9IAUJkox+c+w6RaiTO4v/FZQ6t
08/DU+/DB3688kbUUCcK/w8ZHc5VehD6SlXnwxR6ahkWXq2U1klFSf4DIM70MPa4sKdNIr9+Y4LO
fsHQUBOsEC1VKmtz57Shl3VBeXJo0IMaa/Nvlaql52hOy8sY5D3K7gjP9VB8fzx+5o2rhOE8RE2a
Jy8qNvfnAt3EOAm7IPK0mck4POzoLKdz/fb1qwBVZYbLCGZNdSizcbIB80X4kfVk/3iq9kj65eMO
cWvrYWgLU+gjmUUxvqhTYzx0STl6+ooD2aObTUH2Mw+Lvex7neCBbBFqnxxoTMGXuKdg1IOJyI+8
MnSMZ8SnGVc0Gg4EpmMciwGhhf/w9sgjaQMDq1kBGbRhaH0gv5EH6R+/PLtNP2GPGOzsu82XR/DT
luUuXiNsoxLpXa56z64VM4KlIRuHAFKKurPOxqUHaoduAvcdI90l2MVCxUgJAad52gAlxe0xh+kP
hcUwWRukbM/XY+upWInans6FTP/3Pr7DAueMrGpCLwVr59aln3gAatudXsXWmYVWjilzcEGAWN5u
Ztt1ZeXkkacHmvSW7WQd46gbn2Y7QWvQGq0jJ0p+UBRq/cexsfU2AUgIxgVQm9X0bJZAeMqJg2r2
XAfXqZBFdSx1H5jWff8vK8HfEe37NbplCG1trLMs8gKz7H8UBtJIqB00n8cyqncCfmuDAaJhVkyu
sqaqx06Pvw3mup4C/uCY147XqnhZmfjztWH77fFzbS7GN5NtRYT9MldwisCWtEQPvaEL2mfHiEIX
NV/7XE6JegIQ6uw00zYiUjwWIwLhTsZw+j4io1lX00ErQs/PGIaTSEy3ua/N18cFqwjIPPM/wOMi
Yv9KaqM2HUYgkqHXQV95NyIieTSzqX3qmqHaWWoj+CEY0/Vhrsm+Xr5AE8vExALJ6+lZ6uheLONY
cDTnrqbPJTloeg9mfKkJ0q9ONZs7R/5G/JNqMWxnHgbja3kW51qhhJaShh5uZ3VyRH5VQTtqiMuj
HKp7snlbNafJSxXvkzH/akgmIYEB79TMvZSpxAmlHP+YyGMKbLmVzr2l+tdIcT5TKOoYwSD2XqWo
2ODlvbMVN0IWEh+/gnmBDvNE/PtfHxcdsIoWTJ95KY7stxwHCviJgY8RgEOS1sd7OcrGFxZSYOKA
o9x2ltMfVS4kHUBs7g3aKNeIsUfhd3mU4PIhxjWRuSDo0yShEBu21H8fb8+N7QLphIkajUUxVFts
l8oeuMx9PfOazG4bPrBvvA9kq92j8Gwkf9A6yPuARG5QeNRsRoalNPi06Jm48dAnHtWFdcqbpHWr
EAG6pm6y6394OJB0aM/QlFoVvkFcmnWEB4yn+3LzJtPr7FYPGPY8XmXr0ahJ4LLiIMhQR3zev8Kl
bQy9hKSSeznYjt9NP6tXpCuSH05ZoOQKGhKB/W5ImsvjZbe+HL0ZAXOA+8uFf78sRM0SjYwwh/KY
dKekthibVeqwo4m4cQDY2OmROJPH4q69eDi/y2fT8lNcwbSyAF0K7eBHHTdFjztKsNt43dgJDBnZ
eeCB0U5bXvRVS4bG1IOd4JtOd7WtoXlmytZ/h74fAkZAQks/dLHUKbEbTWNh7LzTNbxIMMYpbXVw
Ww7sx8Xj6r6Cg3lp458xj35GYxsvb1ev/fonXjIxfo+VUc7XnmMDv+UkyP7FtCz7OofN+AsdMDtG
UwAmiCtJ3eTv3NobX4Ibmy0khPaFi8P991Yb1U6Y4vHTAqODbWNPZ0tL9aswEd55DRsHICkIKIKX
U2k1G5LqODHpgWFvUlfl0cD66KntkJ8Nmrk8kQruHUKbr52TlkMIn0/GiItYlgzwW2Hbp17n+O3b
JjaN9+T+lX1GEXOyz9EoS/OhkQC0HZtyRoRLS836k1lW2HNanYTo6Zwl2tVsYaqeHm+zrddOtSPa
gRa6GMs2nVSGQ4G6SOoVsZH9lhgUH1IpgCU0GPpOmru1lJBuhatK7K+av5Jq41PMbeuVWvQHfSvn
ya67/oycQPnl9Q+F3CW4U1qQa5D6OMSmH6lG6iVTgkGIjN9Ig36Zm4Em36lHXtoyi7YN1sOoXAq9
33UKHUu9MaGSl6FU7sf/DMxsP7QDJmSQspzkpgyOfjHpwIA/xVD2d2kXxgnDrHx49faB0iAUSG0K
ZCGwer99YgV187jQMq/SFFyW8yjtkqMSB0aI/Ydaz68OG1QuUQN4KffoTC12a5F0vS2HWexZ4tgs
kin9OpnmT8TNtOvjb7m+B1iJgTj5KLP+VXO851bPfQZunorCoGtgwX6rirTdeZ71Jccq0BUFQ5Rk
ZXkw0iYfNOS9GEykZvOFOJGvJHHA8CVAh64cmt2pl3OS+8cPtz6JQDIJSjOAT/4sl024s/EeGCOv
ns30k+9Eqjc0RfPWnPQquPRapKjnxytuvU4uOwoWS+hqLTNeeLAvE5rIG3CCQ30NuDpqGcrOCbv1
OokKQf+EALNKu+BB9ik6iJHXVGlwrYGBn6ass99GHYYAlALtJycL8tdvRQc1HYbkokLir8UeAITW
GMpMNRvFuYrVJlsPufnwQKNw+lTXTfxnyJUSz6c6PQ8SZozl0CR7/qpbL5hTDgi4mOaQFN5vxNLW
B94Jwxw66dkFTRj/DcnLXhtk3ZAX2G4G9Dr73Vwd212fTYoTMhEsJWnqAMHozlXi8v4cqDF+32rb
y/KhVsP0Iyz3qENczKnfvz6SbAOuiA1Fh4JiUUY4aR60mRrGXub3wQ37OeU4yM280/vb2iFsTYbV
9K/Aji264uijKh3i4nRVIfoepmzs3ie1Cl40CH7F6bxHmFjfUbQM6MHQw0KIb4X4zseJytsYQk9W
ONwkFGfcyBBMSFMxd/b+1h6BSIUCBaoXlGOLQOkzVSP8ENFJwrQ8do6RvtEMnxIsgqc6uVAzguuM
z/nXx59tDcaDlkbmg4y6yEZWNW83SeUgFxTcgVGNuJLNqXoYR19+CjD5+mPAJGsPrT4pFwOGhONS
K+r+qZpn+11VYLUFcC+wfz/+TVt7RnxcQALABFctyqwjvOqpD70Gtd1fSWDn7/U+tHZe+Ma35ZqG
EATIErjOshaUQMI2Yc1owDZws7GGenwGXTU9m7UcHh8/0MtA7D4r4MMKagSKZkieLwGW1MIo6Tgc
7HESpTXGYFn1VGUDzLxZq5rqQHJtBAfkpxL1HHOFfpZhnQe/auymTi0yN996s+zeyW2bIUGKmah2
sS1CnhZdO5uopRY6YjOIfTKDGduhPNutg4VzXJW47nZyeSobW09pJ1TR9xaW+XTQoAv0B2WcZYj4
SlRYhxlfVs0dFanpd07/jc+JHhfPCOQRnMnyZIiLgVxPslGyL5zPuA2aOK4gd/P4FW99TWaSBi1t
bjGGk/fnbKClapu0mP70dt8eka9hJqDOFfLCg7xzZ26cQWANMa4Rn3JdNalhUk6VHQC/GGTlqLTz
8G5o1fDZQlX4Zy6jgfb40TbXE7NO4hSsxPLRerSupNnSI7AJcvwFEOf3HG/aa0/38t1gd/bOvbn1
uRBKpC6kluLYWxyxUulgC4DuqWfVcsd8ThlPQTzvOXFtfS+eBzkvAd1cNbmrYFaaAmcqb5zS+I3S
meWxkFTlYPdFuVPUi5NzsfkE4ZYEQEjwrdiMRV0MJSbJMfWdMf1Oakk7dMzvr2OHw2Ap2fGTpWFD
3MLF3dn3Gw+JpBD1lJjK085X74NSaRWGi0h4eg5tIOMcO2XyNoLz+yONpfafV0cJ1BP6CAqwpLX8
pFlrU4ivQOpF8hThOjoXKHPpzIzzpJFqODm6ulPAbQSKkKjhtdIxEezK+6dLwKfmY1Rm3hwiPGX2
uXaBIruHFt96h8jw054QnecVbszEljpv5yjz6kanwx3giBElmXlASnVPWWxrKXIockXyC3rlYiP+
1doyQsCvkhxnXqDk889engLsKPD9+R5FXf7v48+1cd2D2QR0A1EJU4TlodgLQajYkCm01QFvsHGY
6oOfNeqnyFej3B2BXN5wd013zuLtZWmiwZICvLw8SzoIv0aJpYlX22OO5DvHSun2YYpR7qhLBo5x
pu1N8oASyePn3Xq3TGGgGwpy4AoXM7FLehVtKm8YOwC4eL59zpHCdDHmVj++finRdKWvDrtnVbxJ
iBiNSWZxFbS5cRT2Igi/oOx5ygYNuMPjxbYOF+6bFxElrp7lFh9aRcMJV408eTDMb006Kqoba6jA
mmlt3OK51K5K2VnPKIDp6s7aW++UFrOgBkKYQlD3Pl51M60AxJJVGHaJEHUFq0euouocRXaws9c3
7iDEBP5/KXEW/LU10m7AN25UmBrbWXzOY7s5D9wef2YtclwdrvPrR60QVkFPvzT/wNkvFtSkpkK+
MI28Thn+RDgwPKVNtAfW4p7hdy/uBnHRES60hgQM/v65WnzOGDMAmvIx1NY/Yxlmz4Vr6b30HpKy
Kp/TOWosdNPVpD0ksm9g/2pVJuVyhV+3oeV5drCUTpouZmWb5WEKDPlD0zfaN6vJAsttEe6qXTXI
RgMTjrQx38P1qP8kep+glohq/ecgMfL86phJk1w0u1KCUxPmReNKA9NRLBakFgP0xJcPCHQNf0wZ
5quLGIr8XTFzRz3CeSo/9P3gf0ywfG9OQ6bm5dFUR3QGnTjon6TRgVhcObH2XYhk9kc96YIKozlt
zo4pYxrn2BiokrqFXEmSJ2H/+HZUNaDyJQ587WHAzzpDBmtOfhsNheVHn04bZ4ZvJspFLWuUhrQJ
BXyph4V7mKIiSQ9ICCHrPxktI/kZ2OJoUqrlzduYkydDedVOS7KLYvyVhZkVHn16SyBT8mD8OuLf
+oVTyprfNY7FXMqtMzz//s06yB3HtlHCH01cRcMtK+F1Zv3cxDdJHZrgRDaP5ISWyBiI+hhqmycZ
Znvi5nqgapxrEQaAhRbj5gxeID0W8dT8j9NjNHEAxZcOU3OpBhc1xHn/JZ4oco5wbrP8/VxUzacy
rsznQJGDDL/nYazfT2YZlm5am/N320ic34M5T2dnhK7sYnlvUH0rZm1dcrnKOpfbv3/bJbmaPA/N
0A+uiQ2dfaSuHEjv8Q4OjjNyVA1iKoM+X+UGJ3D8ebn1Tk6UWekRv2+9Bjhujsq5pDfVXBMZWSsc
NMpKP9atE73BqLrpsMBInO+IqQz2oR1z40vlGJhGwt2V7WdVGgYP/f4B/0i2rnKQuWiwqAwL4UOg
2JkeQRFC6d5tkUyuDlJYDu0R/cC8uilJiP9VyWVRuXYftP+i8os3op/i1ocfIBPnQ1NNmfymbGfj
ayf5IQAwI84PaZfjCWNCyC7cCZRb8L6nmGzczDYr6SsywKp5CMrC9CRoXZ+0uEis95Dy09klZ4t7
gtKZ+hso5/pLPzVGi0ZCq30rK+gxZz3TzOJPJ/UqBlVK1u81kDbuSupC+n9CaptG4CIRLpMxSCx8
HDyjy7A17x3/s1M59u+M2vxT1Sj/1mO5R5xcHelkBLSJAA4wowQnL86rv87ZJrEHq6rn3EvaKTo0
AmuH42qMPK3x6/HFtWoZ0eGHpExJilgaay2SHaT2AtkYrMwzGzX9YY9O9iHQWhPMkRO330vEfi9d
0hTsvGn8Cl43Lk+Pf8DqURk5Cc6WaI5tEOHGeGzmdKgSD7BL8QFB/wkNTn+gbKuT839ZCk420G6u
lOUwKe7zPHDkJPH8ocuPWR6gcWeWxlmVfG2nQbWRFOO5RCOcpJ8u9TJoIiwvG7wEmfdCMfm3y6Tp
t9IxKXv9A6ECj8YTJc16ThkgShnGQUr1pPVs2xoTWudg27HxM2wRBtjJM7YuSQpeCAFA7gS4+D4o
9bbUJiengEqCoX5yIm3AzMY0x4upjaStlRONN73Hg6OQlXFvF26FiU4Tlzkb06BVxw+x+TyjRcQu
bErnnLU6DuYq695yqW1fzbklJnVBthVDWaHlf/+kuRnJbTjTR1WV2AEHyxFlt+OlkYK9Ac0L8vQu
8xDQRa5K3qi9UdeopmQW4zQw0I7TeDiKhumbqXaaX7Oe2/8z0cmTDnJmJ6qLI2n+nMCIsp9hEWkS
JjSSnZ79MY1+yH4uM7IdKGwfR9jqm4uf96JkADZFhPP9mxilcNIj1LQ9+Dn5IUdAShCV0NXAnPln
H6CYbdtjevD9fNixQFylmqxMpQC6XEBIV3ppSMSEQ1B1GWWIP54kLc9OaVn2FyOx5ic1MtCMefyo
qwgTCwr6E6BSqoblSVg7HSyukAVzaUq8YpJHtlX5EUrKnj7lS/wsPzpS7RQmDCJpCS7eKoRomJyz
xSRSnf3eVYcAxPaoDkZw1LW25l70K7twyVjoy6F7UFEvTXH9j5rExQe50OzPqhHp03GecJC89l0+
UN9HRhNeNaeyvmRNYw63cSiTf4ALpD9S1Qe7NI083qlXhfz4UGnzbzx/OuNQ9j7gBjXqldTlfq3V
r8R817oAX8f+Qx3SqTtZzaClTNlyNDBJe0yaaqD0flRBYIwu5QCikXgUxY7LVYicZlBodfCWYyv5
VE++6bsKepffHn+t1QHL14LXRc8a8wakr5dbNA/NMcxr+hw868mc/faLEUmvltITq9AFA70KA2d1
EMhW3M+hnGaejA0Y51wkPddZpe1E3hoCxjLMpzi/KELW06EojlMzBVPqYaMUXdLUH07kO/JxjOKO
76/4hxBFwndh1EZvCvRI/wlrS3s3MLc+Pn6rq1xH/BDGgGR+uNDBgrrf7ubg40SkMffHPm46+anC
YS81zKZlbTwmtkRMcjju9Gy3zhiWYyugdyxkwu8XZac5swCe0AMJ8v8FRtbfYikQhkWxbZ19vdD/
gR8WP/sYnDQ7r35r0yNnKZDd4A/IgO/XJrRKNlmZe2Y3DW/QYO/Bm/lItPZOvzMZ21wKbjwtVVZb
QVliqaTcE9ClZPBtGpxSAFMFUeExme2dRGfjM9qwgZnEk7NCt1zc1FQRgTbJde5NjVNcJj0pvTKx
zJPCqOFQVmHxRrb8fGfRjeejoQSBGtwkE6TlZ6y1yiQznzPPN6v2H60vMACvO3h7kTpbe8g6ZeN6
oF+mI6CLNgYz+kWk0jijgugJmpqy0a2RpruZdY1Eb4NsmB5NsgtcPz7VSWf/GRgVHssIzF1iys01
hkRzkXIEHuiCtaegQjHXr7DMebyXNjJrxr0MlJC5Fuodi7qhL41Qwewk8yLDAj4lPMo4LLNkPCPm
WnyOtLj5PoMfPo9JQn92ltI9XaDNdyTGpGxZMXFanJGVDdylptT2ZjUx38id8T7NqxFX3QymFI43
O3tpaznmOjSDGVsKId37vVSaVQ4tmVyhtBXpi1002lEysgBaf5+ekN1r94S4Xl7h4h4FlyBkdsEo
rYeWTV8iHp21YFZ9/CDBEQWnrEWC2E2MJP4xOfVwTqu2tA5a7kyf/Tbub3Cd9uS0twKflrvO3gbW
sMKiqKOU1pkOyCYzm+hNBvvpmA995bZSFu2cz5uvGDlB6jRyMcBj9684g/yNFuqAR19qticriJwL
Pknp1SkD600719aPxzG89Wj09rG+QELE4Bnv11PDsRwGs4MPG4TNP6yEqcg8xPoXo+9r/T/ED+HD
pmPihLbnYsN0VTkHo1wkXjNn1SVRkvmiVGp1KdC6PXR4vf2Hh6PKFkqAKgNJQzz8X0V2quSJ5c+G
qDzxu579/GPvjOMpwvP66+tf498ric/610qgShT0ZJzEaxkyH4GFJfS96LspvrnXMN36YtQT6DsJ
QiSiYPdLqU1jhI5CSTg1ZeEW4Pie06Y13Qj225f/8FQCM0o3FH7b8gie4L32cgA6Kpbz1ossNvux
sDnfBjwNpJ3TVETacqtTiKC+in/GGiWf0CqT6RLFXhcGOPzY2vQmLO15JxXZenvQv0VqjgfUKt8b
GjPSW+CwnpTN2pd4DpPT2BrzuZybvRbP1gNR4FBuUFmJ2eD9h8Inln5SxaCuCVLrZNBO9gDv7CHY
NnIrAoHklWuAafcSTjImihmPlYYzqWmk11bGJFG3p+Zm9GZ4Cm3as1HVNxcSwr2jautVkqFD4QAH
uB5XZ2YKqoBLzcuLOIKvIaPHa8kJtkxJcX4ciJuvkhsOlAgD2xV1AYFUM7NDM/VIr2E7T/jzOr21
B27cvG3IpoQeHdyv1aAzLDkOMQMiOUZ14RQ38UyjVA4/Tdocn0ku8VqeeqU9aclMp27ommMdW8UO
N2WNGmb0Jlgp0Be4+FYZq9/hAkrxk3q606rBCc9cZPqxWdOxLEOKAFCJncEKliDau0Xu1J0wfc40
N0k6/4lqO8tcoATdjZx7r+m1FWycOfwyts4arF33QZz7KkOAHLj0m8GsGGKYlvQ+i4pfgz/KPx0M
VP7pGTns3BxbAcDRQPEgbEFX9F7Vt9FicsrUG+XefLZQjf3m0G48Pg6zrayaW16YV5BxWEsmqIO/
cp6UWeZZkRX8zrox+O5I7eQqIyR3IESji6rqq2XW+dw8Ekc6NZnwDrs/Jlq9UxK7jVPPyAz5OcPy
t3R9x2p1F0iW+uvxE259QCEPq9CB2JDxNuvGnuWMxfgxUGq1aCgv6EX45Md1qF8m+Dhvx0oejnSn
m9vjtcWDLA54gVWmvgRrQsdnYR8fomaqpB3nIQMl/WOlSP8mY+r8KZwmpAbu+npnlLkRM3frLS7K
OvRVlDgZgbep0qdurrYTvsxqvBM0m8vAhYZHsiVXzvEPvTHUEvj7hfQsVfCVGeLuZDJbRxMCDAjW
UV4qOmDl+yjha8rMLfPU60O17696CI7sOEmxeTQjPLox7kZY0jXyzlTdsMZHxI06IGjHDBvWV4+j
ddrdgu8LMApA4TJiZbzLOfzIGasi+0czkvo62R06bOjQvv62dmACCbQrRe4Klin7eq3FbQuBosuK
r21h07XKC9iB6WT+h8xAfEThAsbJsQLw9gz3tQ6xWM9GZ+JTaSXGuzAu/aM19nuab1vtINEU5Kih
KcHOX6QGc6Hnktlk7PlG7+CeTGr3J0vK4lctV+XTGCv+WUmbChK/HkUnKJT9TdXyTnEHsHc78btx
jRNRmFaAPEOFwnHuI2tqkPaVFJJk1QyDb109KQdjKGovTYPp9PgEeLwUQKn7pYoKRYbZASYVTvhI
FF1XHa2wyt5KGoXz46U2jnJ4Aw5yQ9Q2An9zv5TQnqKtRUIeJgqYJQt+whjG0c0Z2+SCbKBxncI9
7MT6JAC5BFyQeKWAWzkJjiqq+XFe00of/emp8APjM3Wj7Ow82vocZRmCkQaQyMuXJZuGnryBBlrm
9b09naIg0p5xKMuPvpSbT1HT7AkJbK2Hx42QBCZo6cjev0o1qQptVmj7oLiouIgD+8/qECZvVa03
wS9hx/n40229RhifADUYyooe8P16uTk6bVPBU2383vrUSUrytpWVameVdSxagjTA4IE+2rp1EunU
8iaiCN5A6v+7yir/jIXS+KzJyc6cY33nshIFqGBvU90s6wC0vUtnCoHPQSkpf8/OlNkHq5WNi+2P
DAWCJLkZBrPXyJaDV7MS4EuypjBEoOLBYvH+XYLjgG2sAaorDIwXmnFUnqKx3EOSbkXIX6uoiy+m
+2GYTWpORBqt/D5Qp+RchtN0NpXuhwTw+fI4QLaW06FZMDonI1wZcMcdiTks+dTD3rc95ANOMa4i
4YYbmV1zafg/O0JdW1+QuSgZLwL/tPtExP5V3ZuNpvh4KACmU7BOM0MLiA0aCleNjf5JArtNU7KP
f/Rl4+ydY8pWnAolbuJHFP2r+g48f0dBlXlDPLVgQywyKLdViko59MxHPpdVonCKyiBRNL/zkrGT
nkDtq4dWKcNv5HPmT01Nk9q1xyzG0ETx+534XjMLCDKGqexYUkqE/xaJlo2b4MCwAYIfWJCPQVIk
56Hu/c9oGPVPUxTMVyBerTumeeFWmS27GR/1EPSN/ZwW+MI/jo6XmL7PM4WGE/I04MpeqJ73X8uQ
QUNFbQ/bFkJ/7nZm5tcHPJl1b8gGu8Zh1cijoxOk2XTG974sjvYoOZkbKVpqH4A16eg4+rVpHwDz
4lMfKG0YvY/jurEObR/P+KRlM9irKLTp8I9trco7jyB25fIJuJPJQTgSgI2KDfBXvIWVHWJEZ2ae
Q+130mkinTsUhuCE2vWz6qPu46QIxU3lkF9hdkXXx29wY39h2oiohS4AsquKRGdgNsWhmnt2X0vv
EGRuz4qRGpe6wKqDnpC/87gbyS2bWcNHhcKETvryhGRzSXkQqJAYY0e+TVVtHypD+6aPTlEdDCy3
S3CdBQgEyNr926oysq/woMadn7F66yB02WVCpAcFjNW9WuBH0kxMM29Vanyvaj17D/3dFGNX41qX
dfZOm2tQYPKcCjzWq9VymU8JijCUXEtQ8RYJPg9m2jXahzdHggtSgBt7x+yof2b0MJ4ztWSOOwd7
5OuX0+Mu0jDbEgBaLgkLKqKxqMlG/CHtWMZA3tGRHXzCjxmSSjMkevJGN0bnqxTHNiJPaRe5Zm1X
7/uulE03y7o4PCbIer2jlydLV9+ZmBzO2F59wsorfCubY+zNejO/IXtQ9+qPVXzyoxElsBwksEDF
LGshGtXjmBYSdm5V+C3W0PvSrSA5N1D9D22jVztZ68Zy5MUIRIGLQalnyemJArXxQ5DSN9Qax4++
hVchE2Ld1adA+mVX9efHu2+VuRqQUQEn0FSDFrWqQ2wrkHt9bJxboeUaA63E7560Xv0upb7+PkO0
8goStN25Ule3DIuimWyT4SEOQs/y/sQZs7LqqY2cG2Cj6WbrlX3QJ9QFhwFxw8fPt0rvWIo2HSw7
hokAjRaHW98VY+A3IyFnouN3tFGXC646GJB/H6+z/mxQFaAJCTIIL3Q5rOoNdhO9KutWDal9jPUU
mdgOeI8/R9G5LStlJ0zWxwcKL0xt4O1wfKw4va062FWmNjikdUH9wUmK9loBqLgGRll4yuj0rmQV
xVt7xEl90rK99vk6bJDpoNhBi46+9grcUumpI8+tYt0yTfbfIe2Q/mBs2bGqkRv/IGzIpexYVXB8
/JbXgcOyyHFxWZAgrZL1rm5zgM14GIeWNF8S8MUH5EWds2za8U7gbHxQCJokYTSPGH38H2dnuhu3
jrXrKyKgefgrqapcZTuOnTl/hKSTaJ5nXf33KAc4iFVCCd7dQKPRjW0WKXJxca13WG+cIAtQHVR7
wbGXPgHQVnBrlswjNrG515dj+vn2zDaGA3RCB45cAijhmvWCWmFWLLL759ioh8yB7tV8Q7o5ejcW
WfK+HaY346FAR8Cc4yPS1l86uq/P4NRAoKMSYJ+tIbc+iAoz+RjNx6/AzunuyPWf2/Pb2DCL4OTy
9CessW9eD9eloeCtKttnf3nRDXBt300JxrGqMCunRo76PEtqd7w96FUmvcwRoQKUJxa29jpVhIYC
PGWu7XObaXZwCnRSNMfOFtjHDMooOSPiKL7raS7/KLK63dMcv449DA88Y1F1W8LQKlNFi7UbDINQ
XjPp42SpyZ3PJHeqVluj8NeRZ13kZdj8r1cWo0K181vLPld1pX2p0BC9FFHw5rqjvjhLYNYKqAU1
gXU5NQuaMcCiOKRYnVOGF41y6EqMrG9/sI3z/WqU1YpZtaYF1PkRVZvs5lDZJbhhX5Ucqg571/rG
slHYZ09yJ/B11gEbR7Hc0gIUdc12rjy5m5Sz2ln+TsDaHIVPA9RbQWNnzf0aw9IeBBk9/dlsPstj
AlY+mPdMbreWjW6VSR8HYgUXwustIAeynFU1Yo9qnH+eWz89ZbUcuZVpDDsfiBcof+t1DkeevmAy
0L4jLq4hA0pWDcoY5TEsast8Mosq+NqjX/Ekz1IYO52aIDEU5ZhEO0ORIbIGLkRJP+e9DqXe7zsD
JGQYguvVhugOQY+2cTSKkk+hSOM/iRLAAeFIA/ddmGTJY2SgHuaFcSf9TypCo3OgaigvZmsCEs0p
64WAunrtMbSydHIyjfqzk5DS9g4e0tLBBHUbuXYb9coxldtK+UhSjluejgZPf8CK2iTRTDMp9orK
TgN3RvcxdyazMN4bc5JLvHmEmR7EoHGz2Z1s/dKsRCphLwTcN0k9au+tqeNt1GAPPjvhUM3TO5Jc
/V5vahQj+9GSfhSjHf8Jcfp8huKLwv8gYjt0jF4uf2t1mr+kKZJzp5zo/4RGkl94g2GCv5Q6kahu
X9jVl1jkxfem7zLbHXQ9s7y0L/0B+xMz/JhYMGu8FvrdQfWtobvzu9F4rHoxtpeii+rUE42vfo1b
OBiU6tUFsxMm4jB0KoZGBjqM4pjIUfWQjUMTuUMiku8RglXRXY7s1+jgvlLbx7aeQwzpbFGBH40Q
e4D/MiI31il69ZRjQ1Z5/tgqpaulWaWd5wZRJ/Sc4i9FifL30SbpohgQzV3l6E1rGY6RhL3wYJSZ
eHUU/MuxhF4+IVosEq/yIQt7BmmbxEfCfthpWy7gd1MNBope0aTem5k51o9CyabmuQlU6Xde4Gzi
4gGEgkJfVXP1XvGT5IQ5+AShhZqVcMC61P8r+c69O8yJH7tVk8MZ0ayxeJ7NcTAdPbar+k4oSvUH
JYI0PNcMyadQINNgXW7F9nsjLhXpqe8NSjM8TJoHYi0SCiDhStBYZmr+ECNtfkhSfRa/+PBKi7dS
AZbbhMazuRDfrxUxfAtMlIaI8pmLXf/WB377mVvlzSbWaH4DusLCjNT5GqmD1YGgCd4kl7zRkncx
AlLfzUi3d7LYq/C4jKKhaU51fnnxrO6uDKM53xRGcukJvSBl6u4CmifdqTBcjcLdRWmBXjtAILqe
q1THiCpZgo4XXaY2GO5ltfEPupHX57ffXRYXMa9EUtMrXs/EvTXisYYuTDdEHnyomc59F3u1P/Q7
ec1WvKdiQKlmEXmjQf463oewB2FxpajBz6J0Ot5qwEqi5MS7sdlhuW8MRVIK/Zva1kZnQ1KaYtDj
Spz9uFXduKqzY1kZwYPa9vYe1mj52qurBZ4SbgHcxhYl+dU11upGoViAwC80O7qDMUnJQS/09IfI
gvRhkLWh3snxNzYGlz85GoLzS09qlZSmUIWVos+xbjWb0cuavPIqAtNexXJzmKUrtCj4X4t3taCr
U2PiuVuRe3pp1dmuXde1ayEO4hiDov1P7+vkzpgy1cvwOr3vq+knhzP1gtnI74ZS6dy2LvqdY7GR
klO3RqGO1wYghHXiSE8pVcM5sM6NUWJdENghyP5KOrSmVXzXJkM/kcHuYWs29hODgglHEBg5yTUz
1ieEzylA7HNHldnz0Q459nMALKAT5k6gvN5OFLGXRghJzCJevtpO02whK6iXylkOgrRzwmD0o881
DjF3Qx420Y9i8Pc0Ia5nx3bCRJxeAe1WanuvD2aAV2ozNr18jsbB8mp0Mw++At49zqu9AA2gfX1c
GITHFP9eJnmFHymRc56sip5SrPVWdaii0TgqUuAbbhsi2uBMY2n+SfJW5oZP29hyJC0zraNa+GXs
ouZvflJo5wUexb/I98YhgFMKVmjkni3MwklUpam8sDOTxB2KQnmKoNePXkgelnvIA2vJUTSD/t6u
7Tw5pfnUfk+BbP+W4yT7rNtToJxsqvOYQwa4CTxgwYmXQkYzmgvVHpVfRlvrzREHjeGriTjgdFei
CmQefCqB33LNCiJ4y2kzH1s1TY8zTld0A+tCx6gd1nh5lO14sjyjRwzkXnQNqUqA2I7m6Voa2a4k
hg6hClxg/ENYjECFZbLD7xmk4QKXjKyKHcyvVN2LLNEqTq3Z9YemgfBMqmEBZ0Dcz5Tdwu8oLiAL
r5qof/d16JBWFb4jbGPCUDsNEvnbmBVGAQi+wakxSNT4px7Vke+SBST/w0dL1Y55ZNtfRWnBYbGD
PL1vZNuvTzWZTuGmmtGExw6+/c8kk/302Olj+yInZRfjexAVo5NDSkudQu3Uh2HG4PBeLe0weLQT
YfWuD57rqz5EBnlsaCI/ndnJfB9K05B6FnIurdtLtSocrfOLX62f8OHLAolAT478RMDTVssHy06T
3kVgZtKceAzU33OaZd+TtlXv8VYphoOSBmPjmGYcVHdx0kh3Ob2/1unsDAzIkItfioH0oSXX+vdp
sMVd0ivpz65uqq91jjsD3IcXtHOKzo+0u9RX7Q9Tok7xoQnITw9LNIS5bGRx7oRz3P/mo1ePMb7q
8ntE/g3jYCl9lz7POV2WYw/7sfYqRUwf+2iEbZSlfX8S8RSpB83PWnQZysh+QuZJVPDPh4geijG3
h8xS4vCcd6pfuKQ85fc0hRTtaFGtt8fGnqXkzjR87Xcxlnbl8WoUoNpCMh8v7WYYrGOi+8dKCsrc
VVqti7y86QK2gCTGenIGeWxefGj8vTerhVo9SAEPB6fNG930BslXEyeKI0jn4yzaO6NPZ/uO1gTC
jWNnZk+VCDVOgzG8zIVvPzaFJn2YQnqbd2XQppGT9Ub6iR5cOvE1taA+VK1lBafGVJvv0FogdpXQ
GfsfgTIPspfZlczLI5n06hRGEAOyqKmxAGurIsQb3SoHzyr77G6M5LL2CMLKSyuH+vzOFmPzrS4M
+6eJH4G4H+deau/DMOB5IYKouB9CI7QOQRsPwH1GNZUdyBDtU52oKVxGaOTiNAkUteAX+/YnI9bH
4QNyUiylErPDOZ8E+aeCFKL9gBho1DzPSt4Ebpfytr3wVRQg9XP7xUepTD9p+Vx+LIu6mr3bedrV
tUfOuaCJYFIAv7nKBq0MpW4YZjT8q8gdoTsixtpphzSq4ebPjXHoizfzZ5YhiSYgjReZrjW5zCzo
DYJhAGafDcOxjbDJKJs69KhP1GdzNiOv1+Jp56l+lXUsg4IuXAQ7Nzyr87L4K0oNKXBs/M+dkmjP
PO72NMiubry/o2Ccs6iwUN5b3Xi9rEZzjfDYJR2rzKUZKrtQ8KuXTiv2BL+WrPZVevh3KAqsi+YX
Ck+r+5znDnVwZJQvXCt95AxdidlJnQBdRGTBd1p8gcA2FekxUaPg63/YNH9bVvTFqX6sxi4iynhN
B4QK8yzTbcrWpL6ujYfUbBFVwBBYuFwE0vfbo24sLthFOpS0S6i3rIFbWRaitzEsKhhlZD2kAhpl
ZYr4OwKoewX9raHokfABsSPiY64qb1B/23xcFneetcTtJ5S2ZVwHvQ5LircWLCkDw7BC/4Cc87rl
pFp+o40pJhdKLj9FZL73NcILO0n3VfJHcgScZzl0OA/z+HudiRkowXf5ItyG3hpErUCK+4Ol04uJ
KpwcbZ7yO2+J6wWkwCwt0gd00qnGrt4Sg4Q5YNjC0A9idkQrJPUe4dXZDWA67yzgxtyWtzKLR2p7
raZs9r6AEYu/XRZU2V2V5MmhTtv2VBVS6SJOstu3var5LcVzAhcvaB6bwJVfLyboCt1ooyG5aG2U
Tl6FtqPwEsx/njMRz/VvRU7IjUJVGWjLJuH0Ph9xferDSZadaYqRvtHZXHedWbfz8fYRuY5yhHDI
WpzNRRh5HRR8Lcx6TN0Xhz2rwchK9p8bv+te/ssoIOT5wBjDrF8ttlpTDkksip6dUnoCne13ZCz9
r9ujXG8hDsaC21qkwmg9rYKM3kJ04/ZA5KEJfXfx0nLQ9A4/tt1Y78D+t4bCH5FASkkf2a7VUH6C
X0ECdeLit0r8OI2p/uxn8zA6bTIO0c7RuP5GXLaLwysdZgCoa4AJLFjVDgaUThUjkdxBDaOjKtd7
1JSNKXH/LKpn3EToDq9O/GQkc0EVP74UqfieNHnmjQKbczRIh53dcD2STLucehLtV5QW1kX9vqv0
rsxRjNP0Yn7wq+lXak65l0dqcnjzjoCODk6f/g7tqzVMQ4uHuUGiNEGqHRJxn1OhhcsmHCUs92Ax
Vw3lZXMzGYpxIJKv8CgtmC4JOWhu1wJ9xqCrzW82jNNjisrmlwKb2k9MuT9j4Qn5VgBD23mtXxNR
lh8AYJFaHQ1taY2z6HtTL4qSG2hqzWo8ZXlk2I5aSXZ5MHE29x2VPp35XOO2+NtqSznxWptuA9ae
PhIFaWKhadOGhukEstDfzOvmx9FbAa9DALg2wUDsylYbnUKlFsTypZwN7URBXuDTzVP09jffyk8p
jyg0ZRdT2/U3R9lpIq3jQxh+Abc3k9N3Rm4kzjAAAXFCny5A0cx7kIytzw9gFOTJ0i+9Yhe3uAUg
t45sviaEfkBmgUg+VMZJ5T1+aunKfULzenaTITzJ4Z5t0/WFRkqHwwglMmDGV0HcxOo2hK2ZXiqh
F5/wTBNOgJSl42dqkji450g7Vc2tNQbNDLcL+An1v2U1/oG84Vso+aKF3zDquv+5DwPh4pjjO0k7
ZI9dGc9L3aPcScivwwaz/P+DktC9HhRyPiEyRqtwRqr8pKMPfj9UC5O82lVG34i4QB6ARy6BFw7x
KhaCAa46C2bvpR8ViiHUdp8kP9m7RJa/sk7IFy+NRaxz0dFcPus/q6iGHTxpnwnRIFNeMLrNjk2v
5y7aWZrsFGNmnOJw+CrkZq9vsLFb0SkCZ8MtCUT26kFVgaSspim4VInS/wxQvpoZr5bp6yvgdR00
w+zqucxN83/qlEv1PRKm8R4weGORFZgp1MYX89krcQu5Vyuo03lwQRVuArcZBkdNFHu8x41RoKIs
wCICkHyVV7ZzMZLpUuuPUSi4t4cx1F0zLq293bk5DmVEdIPsxStgtWVAZIytgbYdbOlIxk43DZ5S
GIE7Z2BjywB4xJSIGr+x9GRebxnZSgxlyIQ4K12Wu/RobScb5JmaUaW8s8pYcUM05d8HIMfenvHw
OjT+Mm6AYqwvbUUPpR6ncNozgY9UnS78A8rsltcFc7gTXTaWkpIshx3xEZxd17CTQO0HheCNZS7C
Be/rwZR/6OCEd0bZiGFUMfiJDPWXnP16KeeoijrR+cGlsPCTPMhVoPzWE8NG7WdMa+sIYaUcz0XA
W2fnbbURyP4fG4s+FxCpNUg8zfu6sBRQGu1AtcwOk9qLprn0xlyE59uX4eZQiLWzLeHwX6Vag9xE
KTg2ZOTLCLtT3g85GMUgOuJvpPyHaXEhLE01YF9X9fSkT5A6980ANcOgw1klDY27CQ4qbeUoH/YM
OrdmRtOF5xQYZEjvyyb6J3gOtW7XImqiS1JxuZvoM3lD5eueFYm9Rs/WflwepWD1TDLWdY3GUuTW
SpWZt3DuB4+UF6eTUIc/t7/UNazaoO9JhxVKErCqq0u8sGt9MMjaLryOykOsJvUzilFYr9eDehjj
tvLo9eJCGgvj4EeDjjLn9GYgDL9hEUZAzw35HaLz60UNI7OLJZ/MfJCy6pyqlXxSB9TUq6CZdnbL
1qJyuhctPpkLYB1PBhHZUpwjppqkYXtnjfF0GhMr2mGVbq4qPGTQY/SyECpYzYiCIh1QGAQXqZQV
LywU81jM2eyY0ODdTupSb0BQzC0QoXHqqcueK197M3lpWVXYIIDtsRS8gkJG09SngVRGUGmL4hhR
AAFwWQwOoJd0Z1W3TgXveGInfHiA16uUIsQFu+yaGj/3McAurJtMpx7H+vvU7CIcNoeC5Q1kjrfV
VfZSmWqo6XDML5Du44OCKpqnjhE86Eh9M2wVdRVAlhwOigdwU1b1kxx+vWqncgbHvqs/AJwxPyNM
gliCbYTGzuN0I5de4BQMRw8dqvfqhhWcblPLkXQRadsfJUnqnHmhYCt1LE5SXlo/b5/7jWVkPIbj
4UZze11JkEQXB4qEZk5XzlmI+LDSPqg8x94D1/J3dsfGlYd4zDLUAhy/Iuj2WjnAWVgoj7TJY08n
1/NQSLBzhBOSjP9BS+ITArfmh9tz3Mha4KdwI4CHgbi6rn9JeqGWiMeSuSvFfKiVMiK+SemT2jcS
GrdxQ2Oqk57yNBvenrVQyES8FcLKUqlZnYcxywSnREcCoR1GTw/C0MMbMT2M2a4/8FaoYY9igwjC
mofYGqLbGBNKXimu4nR4tcoxI2M8lIo8HuPcMGDvq0p17IzCvCgC4JVXjFVn3Fe22n1582ovqSEl
Rwqq19dVKfQoSBWBvYHf1Y+hSBqX2hu93sT/nSi4+Uo413jjCMvs9sAbIZ2BDYgxi+751VbGmV6d
SoNXU5gp9iNUce2xLePocHuUjQND8ZuIjsYTV4e1bPJ/Lv48SCvuKKq3Co2Zj7LUDUclmBYtjV2R
080J/TPUKhbgFdqbI+3HSzuWhmfLc+qZUrdXOdo4HYszscaLbNEX/ssp/GdCIFzDslke08kwZD+g
7QafFOg7p5Kc46zFeRTDINRz+rZGl3+6vZgb0e7V2KvzoahTX0s8bS9akuUHZLlM2k8UT4keshOx
tjtb5JpLv/D1Kc9QnFlS+zVirajiZmoEolIAP4MQEEGQnuM2sb5QvMIFcOiQs3IaID+eNPkBM7dT
9UEPivkR1cBsDwSytZcWyQJK82gQI5Tyei/F2szXx5LvwtWPVr9JV/XRAMtQOpo6dB/fvtZQ3OG4
qzqgob/x45/vTCFwVG1gDegKld9zemzHMEZYGZJj5KXy+GakECuNUslyrxDqrxxhbRSMQKdOVMMj
u7yEmta4sakJLwwMfaf2uLWDeZGSNfLANq/stZWw8odQxU1XrUFXABf1w+dBFGimhx2Ql8EMaGHU
keGPHkij5O17mOxjKboSFq5zHvAI06gjJ3iRotkAqlP9liakbnSl7J5jM053tvDGnkGQBTsX7lBi
0PpKkQfVmlKQx5e+7tv3qEZpf6pgqL6Vvej2IurmWAuzlIKycQ0xs3S6QXjwIIpi6uND7hv6WQaK
du506JW3d+fWUHA9SMh1GgBXN2XuS/QeZMJq2Pbhu1kM89EIsv5jLCrldHuojbBKjkvkhsdCxXyd
ziX5YEiFT58mHfX4/Qgw+A7Ax3/4TqSlrJwCc2rjO/k0nStLWnpOVfhtatrKbQHsPPZdo+5MSNk4
ADT4uG55zkCJWR9tgYRc7KPycBms2RSAl0uzPuCJrtnHEYhN5Kp1FncuXDNwVkpuGj/9XEPgN65V
6Xs7Y8zM06SYwGvqcvKxyUb+kbAdDMxRRN+g45sG/PdWn3TonAOJsJllFqJWHdph+NdPce/aoS0i
D7chNnxQZOpv/KyH+CjpPgYEUWuB3Ln9FTc2DI2VJfeHBLW03V7HTtBcnT1mEBmQUa0OMLqmg43g
5FPYDO9vj7S1uhhGAgdESYOH1PL//xM4hZX4TY2cOforCsrG4DFP1mgkJzwaCjzassxVu2DEiw8L
vNsjb1yPwIT5qPT1Fw7kao6d2dZ+phR4ivVxdohZD6dKkuEUt0HrZLnU78x042SAcKXdrnEj0bNa
zZRe94RpExjoztCCQ1H481eQ9fZOOr715f7yxZcC/gYsQgnDGQxjdPFn+HlxrwwvYkCYDOHdvcx/
ayia3/gXgSDlnb+akKBOqAeBREGhNgqvioL6CEckdRLI+jvfasn7VtV0uooLCh6eFZf5srb/7pIJ
0r2k+LizaLEYTkarVl8VgYiVaxd+dMzGOHuGZloG/+EcLFgC9MBI4K5629Ugm3MQW4wbAgyELzV+
y/zxXeeb1cvt3bi5mNw6wJLIIK7qCPRlAcTqenQxRRCjNBdoLmqjmjvJxV6SvbXxly1ILZuKxdUl
1w5/2x9ThPbPlLkGXNkfqZ9Krm4H04NZUUC5PbW/pkjrr4e2P4kRfGq2y+qk4SVmgO1EAcgcQv0r
TQflSwVy9lkC1fpFL7Pw45hWmPNEZh32KLH7yp8C7MQHC2KN5EqdKSaXfAePTrOv8jNaBN3kWA1+
eQMGqO2xi83+R683VknbsxqhOY16lXm1Uuj32pxre0Z6Gx0WagdMBD0j/mNdnuSu6DUUY+JL3lk9
jW6R/Sp59/4szLjuXW3WLOo/tTJ6Mx2iT+pgNfPOpbQVS5ABWspOC3N0fR4a3RrNujJh9s968UU1
QJYVSTDuYGm2Th2oJ3rbfLlFAfr1qYMk1Pb6guwQ9ZQDVIya0xhln2x7rO4AC9eujV3y3e3NsnUO
KLouOHE6WFcP7ZmXZ+NrgC96U/yEciQ/lkkc3ilp2+0UTLaOgbXwiUnBKD6t3wdzQIGChAt0zCyJ
75bQ5B9qkyYBumZz8TA0+Z7W2BIP18fABo7zF3AIQ3C1nKGNX4ehL47dYV0+cSQm147wmiqFpTlS
ObSf1UZMhzRl795e1OsPqVLMgmgJ5H8DFNWoEFWKgkjd2kN6wIF5ADRtjQcLa1l37PCzrDI93Nk9
19NlUN7x0CFRcrsC6M0VGUwc49kp/Da/U4T2czASzU3nQMHoKNWfGr/QPQXry5260AZagpE5mYtY
NT2L9emwJl2towFLEa0ok680XFPdGaJ5hoWIrcABSjJ857hOEB9obTEQd3T7s980xbsKTyfFaUhh
Fbfp03Av9F4L9ND3go6wMCHUDUgW+ueKwqOQ94wem5/BcuTgmJBR9z1d7vPfGIwVOuwCET81U5v/
zIKZhEhrFfVbAmh0dugcZunOJXcdTPhN6NtA9uVVSUXt9TGXi7EQaUcyLWVde6f2yJsaNZzE23vw
+mBTVgC9hTzBljijmce0vgvSLdvP9EsvEit0yzQSitNpdrbnKrO1+XjCgcijGLGobr2eUydnkdUJ
QnQSRuI+S3XJsaV0PPCYlE6ZpE7HLii0ew15n51UZXOePKbAJyNcemWeA+0E5mMH1ApMCnSAHuR0
XXGNCRnNpdtLujXJRU8byiPF5at6S6U2cQaTklwvCLNzCAEkcnPfFppnpSLHDW7yrc+V35T38Yxk
6862uY6ftF5IV1D1W/A46/w5iAMj1viCl0qdGndKo+TZDMzQmYshPmlKEu7ceeZWFKOrSnUbcZRF
mef1NwXyNEVVsXhU92r8GCntUMABLvMWokWN/Du2jFnNx4VZ4c6FBTk1pWP5w0zsxjqYVjcWZyga
U/2CuBuMkVm1YM+GQzS869W5tb700SDaAzWzOHucTaUgKnagbDzed7q4q41k9E84D0eJ0/iTbHuh
hv3dcazsRj1kPRhXpFz9vHEoVXQqpIK+ehyMPm7xivINVL8U2b/Pkh6qQWHNxhe60VbgSGGVL3SZ
Qnv0yy6UXHCxfQmpvy1eUjNCVXQYhVoc0F/KokM9w49wzLSmZhZwL+JooaX9AkJS0RnrafwJJh0V
kG4A0WO51U3qiG6T0f/UQd0q3qCPJh3Ouk855JE1mW7ezFjJKnpbw3NrRD54s9S0sDLGPjGcctZ7
xUsb37COSheFspOWUjZyfkOtvIgYN/hjhxh+dUcep37K8lLqHjPoHqVXjb30XqLDHzmdb/ShN7eD
rL7cPgIbm5BnAeqdSxmAPbHsmX8eBmOJR4pScqcmWJo5Gb0Wd6oG7V3M7/5lBGb/8fZ4G3sQEwR9
KXHaCnIMK3BUJhdzK6oovqRFpwhXsx8yFC1Tx5cC9VefS81L1lvlzk26FVIWadJF0I1O9XrjdwhY
cD2DKZjiQPWoXWG9SA58qoa23ckUNodavFkImug6rQ91S0e+iowUTIE9Z0eidO0iKuPfNxik317J
jS+HeAyPEIQZlpthuZX++XI6DP05i3qatyhZqE5XG/ELLy3j1I5W+1OvpD0U//IHX6dfqI1QDqaQ
SSnnKrNszbkHGFXBdM7MXHeEH1TYVgrixU5Y3poZ3HMK4QuJ80oUSzI6g14J5uGzFNfuQM/Z6+Sq
dSg79rxgpj21tK1vRv8NLgtFbnKLVVwcfQ2xdAurIFWayxOeUZVXJH3z0tHAPdz+aJtDofjF0xFf
DEpDrz9awG3aS3kYXwyp6+8DNNAvcqk2h2kytP+wE3kF8MhRIcPKa8eIfAJKmcYjq5jn2kE0ieZU
QVgfQg3KwttntVS66L8aS4lhNavWMEY1LFGLnrIRrUExjPEdWmm+zyMTNffbg21EEDi3SOxRA/qr
uvV6CSNNnlDVWJz9VCtx1dm2OgfYcucgQ1GeWlSy31HH2AN/XD9Z6RnCRFIBz/JqXcetMi2QVZXI
h7JRi37SlqoOiSZXllPrI/7hdC98+jEGVCtorrbxKRCdvZv8XpNywWTxj6OSTNcCfcrXUzelmnuH
+/MCy8ykJJVX4p2wB6RWy7BKHxCbsbKXAMJyjbg/6HwXG5/yUyZJGflFhCjNzqfYOKig4heTqKXA
SxP79e8Z5UzpjahAJXwsUPtDYdKp40Jx9LBODkbr7/ExNhpkiy0EtHI2GbUXabUANjcTODxSplCJ
Faed7PGu6mbLicvQ9BK9Su4MsyiPWjAHh2SeY4rNnX+ZLQxRb2/CjViIcz3FT8D6CxFu9UPkXpei
zOLajNO0uzN9PXq2M80/3h5lc76UkWke0TZHTXF1sGranSg/Y5ASWwvewsrsI8bVGg7vyMA0vZWf
TbuEv887yK119FOCBiCPRoH9dPuXbMQtAFiU1eiA8FPW80WvryhMtBou4zQGHnKGBBM9mV1cxPeq
XZuTBrLC8tIFWXq+r3dV1kR+lEGzu2h+pfaOVDSWDtNVqX+RI5ZPMCjjT0XU6Xd6OD0MKOPz1MuV
cxM2ezL/G6FmaRMybWI1wPX1/lYMkpO5ZNZ6I+DWhml/T3ere290UXfiMV5/puow7kXujWERMIBb
xnUEp3NdHgvalgodFdWznI8YEhazFcquiorpsYaulLsw2ZEPakoL+cbbn3ljZPhzdAuX2hh/awUI
K82gMfo2sc+a3ppHpczzsz2Y40loUHRjtH4wl8n3dLk2zhKQ2cV2ZWGGXFUDVfRGzDBn0AgfhyMY
mfRg9NQ4bk9tYwfj9kVLhuoEtcc1ywqAukWfEOXoGOiqJ6o48GpNPTZQqN8eG3DpowxNLKI4tk4n
gnkOgSoSEEtQF86o1sr7NoiVnVE2EDVIAjObBYzIQOsXOhaseoupChqvmJUN7tBW4iWWrYaMaQgi
4cxdaWiPEsj5hRFVVgjPhk0RPFQUduK3pzV8OiKUjVgEm3a1b9CW9U1faoOLz2PxWKBa8GlITN0J
zXlPWnBj3gvrGFQyF8CSCCyP+n/yXrLeFMwbKG8jx1w1t/154p6T5Z+Nks2VG8t21R7KcvY/RIs2
hJvHTf9kt7X66/aG2v4hZItcSLBLrvqaVtWHfUeEvqDR4GMmVUQurrdq5FAo82EwNvKxCcvJVSJl
8rJoVBzF14zft3/F9bZmNVDq+MvYRO1oOVz/rkZV6CXG1+LcSSX6zvwehKIsA9FhPds5QZsTZqMR
IbiB2XLK67HKItPCPtDFOVmMylw1qGLViQoVV9gU9MQdsgJKeypCScSO6fd6eMz0oL6ggQyv8fa0
Ny4JwI7Ml8IoxD80UV//Foazk1bXA3pnTQhsuyiNDzE6b++yoOz/Fws1wsFp1l6mtJ7OXYHM9QFz
UE118jlEo+v2r7lODl//mPXCyBKP5xnGiJJL+Uuomyh6DfJkPlRxObjpJFsIDkEhs63gfYku2NtD
AakQwFZOIPqJiBu9XoyqKdWuR/nugqI3CgwaGf5fZPRPzBtI/dKktN9NfeEf0fJbBO6EfWEtRL4T
Ba4D+QI1JxuCVmguXmuvf0assRkDowsuiW62d5luTMKd06jpdsa5Tjv52zzjF9wirZX1ty9a0w7F
IMMm0UbIXGYMLlMvuuOsG6GDKJp4vv15t87Y4idCadnWuJVXNYsQpbRZs0eiW1YKrxnL8VTPfecg
NWLv8C62hlp4eYBnmB7v+9dLmFt9kFsDMSXWReQENPW8wJoR6MsR59jJ3jfHApMJUnDxb/krxvhP
6DBjPc/yPAkubRw2kIEBReqNNIIt0/fabZtDLfQAixcpTZRVlMoTAARjaKB3m0rhM2Iy2qfMGPp3
mH3ZX29/rK1NuOChzQWvY1COf72CjS9wXzdi2FtaPxy00hdHM0mznczc2hpmYccAJSWZoCbyehg1
C/TCHyb/bEfdGB3NSJPaxwlSevC+1eXuS1Qnqexm5kz3uS+r9kcEcyc+oaiXJ25Y2IXuckFMERg+
O/6YTWMTH4OeWrFTtZP0a6y5Op3SH4sGcaA6SvB9aVPtVJNZzF4/T1Qum9AI/kRaXJcOdxEuNKEa
jbFb1KnZe20j4DjOph6FrkKx5U8O0Z6nga6P77EnGn2HClE6PlV+wXaW0MNs3cFWct6McW2ad4El
VZrbh6GRc6Wm6hHNjaxC2q4zaq9vx9E+8OZPerwYwBI9SspsfYrlZMwesPFtEapGEfMwaTE2iw0e
WXepmWfgQ8wyjO/mxFC/GylmAI6fd4F/SMY+m09mOojmILcFip2lVKbWA+n+dBcEaHU6i/bLO1UU
YKKnQXSfayvN/HOo1vUvnrd2eBBSmTwqVVuhsjRkCOdAh2y7QwuGHN0nP0IdskbSoHAaqQk+8GBC
fyIM8Jx1GgWrNyfP5QnxqKambhYJrfjxf9Sd2W7kSJamXyWR98zmvgy6ChiS7i7XrggpFt0Qyli4
Glczbk8/H6NyukMuIdRZwFwMqi4yoZTopBvNzvnPv4D958UbB8Ur7wFsoG1oqhsOCOhJ7ZLkjINN
/G+OhT1VF5zrpPlWKZSPFbQ5e+P9fjndoBfegmE4qrHdCLYP89P7nfR9Y6V1n58HbprvmCfMIX7h
ayxWXe5wGIhrUeEl6GVvXfhlFwFzBgRiw9IcBJQn54AyG2X1np+d23pZfihIXvg4GVOBD7vpyyOp
wpzFsk3dN+73lVOYNDYHkGbzY0eq8/x+fStLVFfaoLxZM9z4PJQzXOdvJttfL4rA/sJYUzv08wgQ
36jujY37lZkpcB7wMsIgaAX4gjy/euCshi2kys+xEa0D/LXG9kAuE7iUkmgQh94em3PcIc0hxJBE
PMIzUrfKCmgmsWstw9norUOeqens1/vhK0sOpGIbNPmcXy8I1J5IxZr3OqyphhRNjk76x0LN8cxQ
7I3V/dr3Tqohmy5dAMfKyYLLsV8z16LPcCLKXSSlq4qqQHzTrbQJCxUEO2bGb03mX7s9tmCblFVc
+BDPP3/sWbGIavIRKqLcN/dsIMYxwZTsstCMtwy/X7sUMhSaSLrzzTPh+aVKCf2MAotlbTBudZj9
xGNvjERi18vh11/aKxUO/TCT5M2+dIt+eX6pZAp8yCk2h1ixJFbYVEF6OalmlIzdC3nIkYbpb7w9
r1ySceQ2j9xyKQGMn18yJaWFxD0/JWWszXZkDDj3zJ/SfZBhilY6s/bGC/PKYtmGvAwvEGS9hLaa
wppAMLDIzgOTI1rN7+u+ah7hZbvRyjYZOtOy/Bs7E+RknuwmlkJmerIzVdDBPXcO6B3zTkX9aLo3
2lLTPM9DFeG7LKO5bf92eCPfouGCVeNhhVO8e3JRFwtDf3Sp6WanwSgxBZL0ooQXwvs3vsKtGqFG
pSeFBvf8KzTSocHpbdWOFqHUIQONLLKKxo83H7lDk1fa7ter9JUaCFAcSc/GJAYHPrleUiai8OSs
Hfuybx89v1aRXzpvLZTtrzwfO21KZJB3pmmgYqevnZaPa+GVvnashto8TIuqo2at/Whoeufvv3ZM
CNHnuCxKWvqTN3yZl0BVAZeyzbS5mjQEH8IKPhVF5+/I9nzL1em1V+6ny50KSgs4zC7zYXr3LMjD
LHOMw2LVMnayytzBTnsLrn/tSUJG43B0AP+9U58xaWXD4iVzcFzsdQoxpmvO8S21IzVq8g2u7muX
2tTHiJ03H/xTcGppkXEYGF8eh6Xc7qVpz+x25ikq1OS/XoU/BlknC4QVshHQmO++xGGGnner9DIy
4WqzPnOxGleQCorp6DO8v5r1hLpuKvug3BFjXXztbdVP4QT0DFFJLbyRtrX465msLdy8K5pn972e
B6u8x7fXljubHBk9wpo+6WLRrLpzS2iaefDr0vlY2LKZIgduzkVW1e57r1mdj7ihUru77lpZ14By
XrLnmG++tpUlMNUcfXmV0Aulf/oUnkuI7oNkr3yGWBbNppHlsQeHXQ8nLfGDsLWhyIfY/Ev/z2Ed
pb5DxZo+5oSVLGHlTLp99Ptan6Ik18dPpVlM6oARjvMBPI5Dig4Fl3wrw7zO1oy0DEdvWOAeLF7x
XQCdMzn69ZfxSs0JDMH/tv6Vg2RbFz/VnKvrFm7e4uicmaV7UU1lEi8GTuvbgIjmg6ZZgyTyrULi
+8a7+8qKA3RFOYTAHquZ021iMCigdJJ4ycNwmv3EfxFX2QDeszjzu1/f5GtA2EYjoMTFSZPrbWfb
T3cpW03CM7O0o0Z439lCb4tETCsX6mtWoFYtWsjhNUV95to3dm094X3T3f36Q7y8X8Jc4KcznrAZ
ypwCf4IkROXUUBKFbIPIhcYbJb233luyXN84ql/u85t5zzbkw1wZsdTJtiiEXXupy6h6YjB0RnWr
nVVlp77/+oZeu4qPOZPPJV5BWZwVDk9bU74T6mhcNstkH3GxNd/ifBkvd13slnDmgXzibgTZk0JH
zh1eRPCsYOv56s6A4vJUjvPqRtjIVWMExRoIHWcMeUM3Kx9IF1gPS44sNl8N9wnxav6lmPoAsrKe
3S/ECJxNLOeHXz+MH+yN55saMCsjJ1z4KG5f4JvANZXp11N2joH1cN6A1SyhrjLxfdT89Iy2AqNB
E2ng5VKnI32vWO/FWk67ttC82Bk9fT96yr0ZM3c9/vqjvbLwmNZgzcG4hhmHc7IaMrXmM7kwGKn7
w3ggYbA/cxLibWrXqOK/fylUA1B+TfpljMqev2e+5jMGq7BVkZrSY71SZC7UXbKrrPJNG7lXlh90
dJQYHCNwOU8H/DVlAYw46tEU0ffTCIQqwgaYsTwklpqeXPwX20jRvKZh5yTqBvrLOIawfeSTC6wh
L2WK9cVsD6MNJQy0J57XwPyzheJF+rKPWCbEhnWd91mqS6A9renKsBut4Z70xvyj34spCy3GvGeL
ORdVXKSJsUEvzfwYOJBxY91R6rbduNix5a6Yqg+agSuqEDM+ZUbqtA7iKd16ksxggH+rxunDkTPk
+zw1mR9KjPVdBhJL0UUm2SEJaHSTv++yNXiLv/PKCtkolXTYoNGMhLaf/7Q9aky8yiHDV0X4+RiZ
81rvTGjbd7PVvEXd2RbbyWuyDeFJRWDiQDTIyWJUQeVYSUD7t9bFo6Gs7LBqjox8YfWx6Q/6bYAa
IiaNXg/zWi5vrM+XPQx6QAAHxn2Y8TDAfH6jBowDX1UAw71V6rHoAxkjQ+6iNAgIFkYXAq2xe8ua
57Vbtqjwt/RWjA9PX4p08kSpYQ9+PuuFv+uZvxylO2xcOjUl7+okWSClJCI5ZG0DrtCpHorwj/fy
P77M/yv91tz+6wEP//xP/v1L0y59nmby5F//eZV/6Zuh+S7/c/u1//rPnv/SP2/Gb71U/bffrp7a
4be9qr8+ybypT3/n2Z/gSn99kvhJPj37l10tc7ncqW/98u7boCr543J85u2//J/+8LdvP/7K/dJ+
+8fvXxqcWre/hsl0/ftfPzp+/cfvHpvNf/z85//62fWT4Nd25KQ2bf50+hvfngb5j99t7w9APmoQ
viXOTQ6L33+bvm0/scw/4MlgUYXoBB4PTMjff6ubXmb/+N2w/2CQ6G+JCdD+mR2zQw2N2n5k/cEx
z+4EGXozS+E0/v3/frJnX9Z/f3m/1UrcNizp4R+/E4X47K3xgEqYonOO4/lFF8xnfL5uCVyZdenO
DEtIFPfOR9E7t2brdJodZiYTux4Jnwp9Qm5dEZa6lelAHeWqfR76vh/g+Nhm/wkJpd1HNeCiSZzr
qMz+Iveq4rM1BWAkGegwpeyMsJmNu/fLnZG1rn+UXQF9p1dEioeZKAz7QABy8tlz2uR2aFYsfcyy
NBjQOwt0ltU0xFfZ1uVjKUoDb+QS+5ZDURnr+7wzuyUG2dKDCJPalkwfv/VkVGExemd1lrxNUnLh
QrQKDgC306dNxB9x4Fd3WAfFhaTRNwOZOudsy14FDqvTUHa10xoPQ15M7bErtJwqewmqjtsn1vXY
NzJI4tHu0xTtqp4i6ta7AHMOe9FgThNHlO7LpN6Q1pTtB9C+r4Mt0bkXoxlOM8fOTdHI1RI0IHru
RgMGn+QxUTUX9CRS9sOudQm7amPs5bKCiJK+dScMeQx7hhBcOCSyLKpM1/de0aTD/VhycK7HvHGy
wf/T1PN5Vhf1rEld3VHrZ1USEdeUFcG1mnR3mN6ZGgOEDgpJ1ihxnEeYLcg6cmWLbn23uoVZknrI
TaE4xuYUNdY4WvkURIMiRTDU6z7w9vi6M9Nzjab0QuF2VnvROoWQF7mqykdD65pCMYTOOv+WpF+E
vOucLSrUg74e36cV7ws9lafw7aXfqd9BKbXKK2uQQ8kIYJymyKqKXovdGvlabHTKlKHfB4kbGijl
ndjKaT6Oq/Qb6UZ4zbbEJ0wIYM8Wx1T0gGoeYiUTTPsKQg7GuC8ck/Yn7WdvT+aAzapKR906NxfS
Jq6oM3N3N+d5fR/UYjDAYUt5y9HObxoWaw7PYc+OB63yhoNMV/8WmtFsxMNET4olcDpe8g0VN7lT
1u1ZoHyJcz1zmE9EGkw6/pI+EshoIBEj37vwB+fjODSJGeWuMorQ94du2k3FuJiH2ZFOypPJrYx8
ad+p4Zr3s/loarIrce6qBx/REf6wFwRcjNgQYjaPc4qRpG1/ZwS99y5Al5SfgdoNTtitCSdBCBm/
Nx60vtDFwcwwxtrnrPUWIwCtUce0SjLzmATVSIRJMaxOceUs3oDJRJ5DVfikG2lTp5HlZoW5KyRi
j09jOXryZqlcWR1kwUgKhfZm38T80CHtK0cP5OWRJOY7uVnncbKuHF7+8TrrRJpETS2d5ouBQGyO
IKO6t3o31gHcpjXZqRHsPoJy1V8bZddda50x2ZExGv4diVuqOqtmXARCuxm0iyyAjExwiEVCUV6q
Fq0nkQNN5DilfmemTmXsdC1bMDxLS0bEnl6KdOetif8eUbhzFsxBDy5v5NO6WyonI4PBKg9cVcwh
gQ1GhqQmG+vQ7sQgQ1cxe9qj7cmPHiNuG484361jWm0o5KS1tH86abEEuzyZ5jVc9aAoI61gxu4r
A7enmjVy5y6J9y4r8szdsZvmxIhhw9xHNjxjhwm2U9o79NqUnF7jpw9FMy5PA5h+ufMFEibEV/S3
+85OeBeQXVWcZoHoyaFb/D/n1ejsuNE7/dHFGRw/MiPxj3bmBDN2yAYuzInuk9dnaL4Vjki7aoiT
2OtEyZD5JrgWDLqQlI5pDU0308/XtG9ZOLolvnsaiSK97O2Hsa667KivIsmajyU8zPeus+0jyDjG
bwzOPec8twbKjbRI2vs8W+zr1tC7GSYX/KXImgy1xrNRLNfu7HMYmEoXxLL57uAfMja6IcxHt79b
eyEgDWcSuUdv9UO+5yTL1suSPe+2Lr3S2VkrRr1Rao5jHRMUa3x2NTlvaQdquesx19PgUqeJXURp
ayr/ZtF4k7uwqmCrh1DAUz9cXSaUCDwCfXbm2CstvoJekFO00ythc9L57hR8bIt0bkMyIzgmPVOb
6xCju4xBxtKn8xh1UwAwY2d9JsNFc927vAhyae1ttyozzkxn9cNqKPSPvVZp8txdirwJXVOaRLEH
vvCiAI+Dr6bew8JwIGbV5201FxlxcBanX1X3cOttpjVVlKEd+loP+tofzD5QHuLclpIL9kGeyL2F
HaMbCa1OLtpyrbtwoqslQqQsravOJI1vgSiI8m2ndS6ThC7vLfUwBbZ6n6yM0cMBteQtrwD3ymRg
kSHGgeNR5EBUITabzcfVZG2E6Zw17DWDUOWmrQ7UhavW0qwJroMH+h2/as8/sjbaNRRUzGWI5cG4
fcilL50wCLK6jjDQrD54CIiGEN6USu+1DBOhaz2XdvdnMegFT9dsII/FZeIUur1DFlP6UYHaGuNT
Ua2Fvm8zmZo7hMqziIai1fR4KNimif4xSGesJq8giq9N8P9uMmks0apXy23JwytD0Wh5impBGknk
jBhLQggqqyf+u+WDN8rg3VJoK2ukmpf7SR+962mofFRvU9d9cozJXEOM5z3rfJ1MUlHWfgq+awPO
eHFZqvo60Kf8fbDY8tYMktYPa/QfHwOZ2I981PFzofXrVV6mhEcyzW/vKjfr762RHPQwteZS7cmQ
JRlI5UEvtyXWlGFt5iOfGq6AG2K9M1lhBgSdhwMqDUoZq5kQJgVpM4TVDDFrN4kZv/BhmmVk1CI9
40SVU7S6Y4lQqUvFATBKntfcyoAvRNm/08hQUVFu6c1lUJp9s8t8p/kwEBx2DU2BOaWC+vrOL9rh
6zQMzjviu4Udw3VCPrP4RdKBXXbUfjLTEnAAJyAQqJ7qw0oOiXckPMFRfCMtmYn57Ih6r1tV8wBv
GtlTn/b0Z8PUfpVrhnjFzeb+ExWaMikoM+sLG+zMUWw7hB12M5O3UPeT/ibzsAmPgnWE7sw6qURI
2pFGW76NTWUNbTjC1LO8XKzWpOD0W/0Lhk2lFqJM6zEKcQItDf1l0QsUA259vyI6qi9mkRZeWAif
mqeuG4mWxu3d4RBkPkBe1o/uZ90ohyZcrMatL6EDoYxbgr5gs8fVJguFNOx2R86PUceY06Z+PHgS
F4AKMOCzMu3iU2EZHX9WZAub3uoSeqVTwAyYASmh4hFoljwpb9W+9grDwLCwBSI5rAXdCmegJZGx
IMvGDl25+A/b9afdMJNkk4e4UEo9glyREBrSJoADnBgd6rkp1bKAPQ6XyrMmnWaxLzEWv8GwKzNj
iVyhDbNicznLGqFdKa/pjYNGNZgf3GClNm9hgw9xmin9bK6TdYibQQDfV33i7/GNm94hyxnSw+JQ
LGrs2DZPLJTmahGdWijnW8Mt6e+Zq6m4rVDpfgDJWasgTGw7Dw6ILukjcE9Z9Xcb9uPd94Md5LHb
lMNl0lSjFgkp2ztNGoHg9qb+Y9BVdcWEHA7dsF9WrWdHzr1GcwJS7tp8vuomE5UGUsaEAnApeeVx
IVH56uxLvwvueoQiN2lfs0aYss/vEndoGwqq1iAGCxtmHaL51BmxZuIPw86uk5fK9i+oFrrNW8sW
Q6Cg6LTLBz+t8vaiLjUj24lsqqsQnviwhEXTpk8bzMDyWAAzw9wnLdecp9KNy9ogrrEVPd4o/8+a
8fZb/V72375JuvH/D1pwLPF/1YO/f1Jf89/+d//05/M+/Mev/asRd5w/KMBQEaPHg3UGcfW/GnH7
D8YgPyAjjNZQVvCTvxpxenS4lDjpQBKncLE2Ksdfjbjh/kFX/wPqoU2Bz/Z3+vB/UbT/G73ytpkV
yBXgPZQVyGT2CRSdLl5aDYaN5LQzGu2QpKn4ltvB5Md1T0U1O0Yem/26Mn7STH0KDYuzal0XYRxH
rKcwX0fM/p3k8+V9mgbC2pu2LM4UeWQU++sAa0rPEt6SiRc6D0hYa0kY4NxcoEGZRZ9+deq0O/qD
9oA3kRP1vl5fGGJhR7GspP+YF50Xm3WufU0wGX7H5mvs0b8W8HgM2nxCblch0dj4ZOadIcO1hmNL
XNPTbFbu5yXdNhcQgXe+sdQFr1JZHsvUXiJQvEs+N17SjLGBEPrWdL6nsg7owXv4qx3Y9q2TuDgX
wVKN2sSa7jhNiizacHvsohLSnwZ7ZJfjGLcPuFdJ8t1mWU6xIfEjPbbA4fYFEb8c12VZ6QTIZX0B
Hzwzx4M1zQtGKAPmHFdZOeeHxhrMq0KjfAIj9JxPuvTy+cHEQ78+rklRXXj5MHxLMrc62FmlQxvz
Oa5C4iyrB8qinN3G4NB6L8iwS6ezGoS6/FIyZfDGkBBaVYkP9dAtpA4nU0K/fPD91U7ux9VfUieG
vt2xj9gjnd34fcpmeK/kB+o+jLA0coRKDO2bETSaujU3Urcb8IWlZrCrSVJu6JNF33PQXc3C8UFP
UmKm0+tcUxUyaZa31kxWnJquKrGOoN0OjKvC96kTIbBiracrO0kjcGP1dZq0hQ/MCrqqCiKmjxPp
eW40OlAILv11MDGSdscx2WnG7H7kqEk1jB5gHsbdOqcDERJ+8KQUPKiwccrgwutHR162lbQphee+
7tU+yaRgMDHj9MWSN4dIKcusrqRd2eO7zcGQpSVQO3x2kPbsnDURS9iofgw+BkHp3/td2Vy7bZGp
vZ5J1PL0EuM7gwRr50jcZj98mDTf/bB5jX3N9Nqyb1C7t4/zUtb5AesxNvqZYFt6xSCYopn8zluf
3r2MVKshf3c7UWYPw+SVy2GkkaeY8Orpi9s7ZRqVOlhQ3FSe/2XoshR6YWvK7CIB3Z4io+2dNZKO
NgTnzDzXT5Li56rLjCG9WM2JukILyqbCQjE30aDX2qpirU6nG4Q943w2tjRcK35wwd7ylv6uFcp8
cJzF1Mgw7ZbPtRq59ljTfoCAqXI/TiLYYSwjDYYw4wKnffbp5ziL7zvKhSEagSAfimw1i11HJDq4
1TLp8aS19OAOfnzzbk27aX3SKfamXW/h0YRWY0mxQizKbjgbRJ7NOMJZVEp1KlvYdIneMdHQyvW+
ztrMDJuFtQjLvTPsG4EcS4b6YnlfOZYrN9KqcUljc+rbe1UVqTy2CJPXqN8qoDjrCMjbidId97lh
QnMmdSQQO0JosymkXMyecPa2zxpjym4YwI72XtRa+TlRVkHrUAe2NlDmmXwpCbXsRdravP4FDNxv
q9tat605m+eBM1lp2KBQ+O75s672m5H1CtnWXFTkrbTgMWIBXN+XmXZrAfpz43nwxJnQVdvES5PW
H3xtMT+tWC+JEGFl8xHYyfk8G0rSFPQu2aYGZidd2G4mciwVjzapzXMAA347zXbW7FoEyOREmS6d
rdKL0moJAUzT7mZVbvBRY2OFmBDwDu0zaYtj47UBDW9nyCQSY9JVuNlBDg67olspbGZ7rMW+ExL0
wMzrqo6WREutvYRYGNcjMEx+gU9N6h3NLmgG4kRzu5LRQMQODg8EEbN8DoyyksSNc02QOSmxqVsj
LRE6uEo+LUZvQGtzaW0iTddH97Jt3ILWK0WLawAEp8P0KLoUpMPsLDePlKkPBIXGgsKnMMGc0kVL
2ltvMi1s7xiTiW4jck0dz3TgJZlW271ObJ2oHQzpSM5o77ueDGgif2wNqLbk4fq73MKOinwlz4aT
VdvpPIed5XR9eYQT3xXMk/BSu0RoMZtbgruxVcNIOvSp2S/2UIdsOyqLGTh5SwGukYr54NsVyEWo
9zCvxjiFUazUTkHjmC7wBUi6PiRdyZ3LW80GI3IofgO4zsVgaF+czCK5tp/Subu0C75QDaLwozPh
R/h+AR8ZYgeaSQBLv6/BpAOviVyKZiw1BK4RkQ4Lo78r/CZVlwnGdtNZ4aAUOXPmYfiO9fpwr82B
nHcSXhpeFn0rvmUiq9J9YrgDjdxadUvUWMCAbYUx3b2GC24dpa5XTuGomaVzEBj7eTcmmGN7kYLL
l1EB5cXntciAQAnfFfRQU4XQMvK1AX1ON/DhEejkQB4xRf3ofBpJMtaycOmJM73BcRHMVolUJ/Oo
ENOwJ8sZ3/Jo6urVAuBhO7ZMIJqjtS6uuMx0lR4XGqzpchJKd3Zot0YUBHqdV/hIuN1s3q56LawI
qCIr9zQDwCWEwRpWTItrPqaDReoTmD48Bqv3i+F6coPyzJ8W/0ZyR8GH1FeYiWicEs41SM5on1f6
yAlVEok+MjXFTra+kaUx4Wo26c6NXntlF60KUgTSYCqyLwMwKemsQk2fq05L+0ioOb12YMK8Z/KQ
7L3MZttEjp/ZWWiboNlGaJjKfDRyRLjbpmM3j42n8k+VIfM0YiThr+FSwBs4CiLbkP+2Wf3ewGTP
+aAVs7dgWEPmg4n4uAkIAO3cSVZRCk773YYm239ofFEHuwYDGly3fclMOWT1D8kF9H0sixAOVSsB
xuVQRpKufqRt4Y3I56jq7M46T229+NJW8Ap3aEY2ZybW4nI7ijlLHzEUqR4Ld3asaC1cPmghmu07
rRhu7BpK3vy4WOPg3Ke1hu1IKBxHClTTRYKUflbznqwrI7lUgO7rO8NfU+M+By0vdmvXBNiRBEFn
PtZmpoZbsTj1rWxn77GobL3bzQPRfQclc5ZKbZhtv3Mmm2H1ZAlZ8tjWaW4wYcK44pE0BVr/iXBj
Z4tBVuNZBlhmES/raeBY5NwCoRVW9SlhbetXImNMdbDQ+2VHlP6LA8Ox5ShwV68QXliNklu0MAJw
MYQK+nFnpQ5Ibq4t9p66K7sy5sn8WIOy3Zjo4u/9BiQgchLDcnaoBqwFlH6kCgc26u/0hnqYYbnO
3/fHnpl/ZVsdbWXQf9QD2baRnSml4mVyPG1XoWgob0qnleUNDOwES6ayDs7WfNGGc8ZHRSTMGZXI
XOnqPBl0/ylBBjZGGvPjxy5N1BSTdTi77/EzFWWsJ55dgu8tak85W313IcufJUqjdSyUPXxvdGd+
aNVoHMZE97KzyhTtu5VXddnjJMQSzT22TpdbOIKTVju0Ifpd0q/qpicu6avHHEAPDT0Hbdlqx0hb
Nd1h1VsY/TWkY6+hNmWsej9FoRQPMIMDYPFJN3euBprthSMIgbv3cWe4WDN71kU4jFb2VZSic/ZO
hSNpaAJAc9IKuuYjLAf3U6OVxUUjITyEaaJPMiJRj5DpqdTnJ6fvFju0vC5DD0O9mIE0Vq6grobS
dOm7TXalGQn4fjP0DkndjtA5Ghrl3VKlB09ClM2+mCVLQlpJPoSLqXhfrMKep5gqd7zP1slTZyvR
5bfuCCrPiW8XZ0xoFYs/S9xgBz9j/rPUi6A5CsT9FewKzer2QWOQVq47YP34nOOKtWPeBE7ZzRu9
7qfu9a857c9z2ZOpLCaEPGEkBGSUweIgqe75VBY7iZnMtlVEpR3wrpSUEt9nKH54LM06n1nCBpjj
gZiat8Jvn1MK8GnGCBtK6A/fbZR1/kkf2uCK1HQ1+dPzXHGwlKuTvi/qpI6rCmse8hBqJ0JjKm7J
WW/OVkqKt6zPn7NvfnwC5tFAPYjfcFGzt5//RBnhmO7WMmeLboWeXA+asPcJQPEbFLMT1ei/bpTx
eYCfHvpErDSeX2aFQVTakyYiTDvaIfa6QYAeunlwCUrT4E3MVGwMk3XmKVDFsaEYnWutUQYJ7x6p
d/aWB9jL+8aPi9YfsxtE9xDTnn8gWWhNUiGuj9aFMHfDpX2vkyW9+/XKeu0quAjCDMclGBji5Cql
kTUjMh/mY76+HmmMbEqcpH4jTmZju/yMZni4qUOsR3wDTxC++8nDdWCFOUPh16AS9O1s4HCf6Vq6
5aFY0vQtvufLe4ImyBWxM/MQ3fxwnf5pxaBrTHAYmcj5qjGmCxeHwGRcs8a3whmf0wW3JYOWyARq
9cn+IcLi5K7GVke50vFuJEk9FnsAR+rVZGF+qFttvSstmSfHX39d2598/iB9j6mYDp2VyAj63eeL
gmytgKMV52bGjMN3GBTWrZNl4wWG8e69vk7iC8fNHOka6zT69aVffIfcaoD1Bjfr4PT0gzz501Nt
XL0N3MUGRyiriZ16djSgIsY+edjjYfD466udEGl5uDaCKWjCCNixtjVPFyaer63IDZ/aZrQ4dmQw
czBAT1kenFFQZnF97y5xMueD3/lJfXB6L7nOcRr69OsP8uJL5nNs1GFUcsi3IPY+f+ILwyfT0lDM
F9LfapJ6pYUwemqpSO9QKzLddt9cWa/s9y67rWUiCYRHfLqy8sSCselPbEYI2T+IxjNwoWWMiGSy
wj07PTBJWBkJQl1PxRuhBC++Z3y0dfj5iMKob17sO2g8tx44A1sfveSCaWXW0BT6w/c0s2lh/tbT
xTMV13xW9OawyOWCk4NtGVylz7aRRRX96YVSo8dUx3c/VwPy5t4HGXzjgid7w3ZBjhA2PABf7vD0
gm1QyMxU+DEgFQcPLZwxrt7eVU8WDbAxjnmc1hscDJv4xX7n51XWBhoDsFK0uz4ojHi1BxLcm8ks
ziB7vHV8nSyYf11wuxyLFQ+H0y3PFenYjEmLzURqmY8VDetHtAM7EBOHpEFwoGxceFF//eWdrBQu
Cl2MjgNROiMfjB+evxqD4+GUv2AMbmnT1wQIBsdw9bUy3beonK9cCJ4AjvL8n53dPjmksiU3WnKk
0mjhtWBgny5RVeGjCCVpeWN9vHIpbDvgbFpcMMB+8/k9Tfq06DlNQDjj9B7/uCnU70UcbLf368d3
YljL282ZQegHdiWgrVt99/xahJg6xQCDJmot7shoi9oH8JzkeFV0Dr5Uyeqld1YzJNeroNUKoXPJ
NPJnsSYHjHfd6ooJVTXtfv2xXj4B24bDjQ0jLlpMSE4edi0xWSyGTRuOx94u0Xsmzb4qdsH2T3//
Uljj8py5eWw5Th4AzPlsrrMUjnI3PnhqehiFeoD38/D3L0MJydllMK1DYP38ORd5YTMcBjKXRuHQ
elbwJwrk9Di/VP/Gw8MhCQkI6kye4ekdKQifY+mn0TSIJcryNbn2KT8ixNXJG/v0y1ceoigjKDZq
DPZYTc/vCoClKnvTSBF4JMUZaDPv9zyq9SjQ+pwx30ivHK0ev/z6WZ70A6xZinAOB9zVWSCI+55f
dWS0mRTWkEbscEET6fSa1xP085tgkKxT5EQf0RSrY+UzzpHwnN+oV19ZndBd8RnDKwLO6+l3SbM8
+Z1mbef/2Jq3nl6Zjw3EThkJV/CBfn23L6/GrSKJM3QLhq192nsIUbVoMQk+7/rlQRMawLcrH/4H
e8HLCzHqw9UMY210O7Cinj9Wo5j8dMzgFJTr/ONNYHD2b70JmAGhvN+KYsSZp09Pts2cu6SpkDq9
jnHOd/Shm9XI2Ip/+ruPzqU6RlPIWuG+ThcKhFU/hY7AoxtwZeduBIKkf+fd3lzQKBeJ9WXH9k4e
XEWsAwk1zEl9O2suwFu/CsuuL4pMfv31/bwoHFxSKqgDqb3pluiGnn9DTqblcJ+BO4r/Q96ZLUeO
nd31VfwC6MA83DjCAHJkMjkXhxsEWSxiHg6mA+DpvcCW5W5Wq+tvX9nhkEIKhaorM5HIg2/Ye21T
y/amJcfw15/mL16EGCgoWdTa7s8v0jslLMYMA0ZhVNUdGpfug1+Uuf3HHwVPLkc76QNsR79WJ+Wa
Yc0GlNjx0YhveL5UF6IfftVZ/nxLk1OE/QKjB/5cVlR/vmDUt2lqJn2EcAt3Zmjy2cbdYGaUz16O
C+Yf/1R5DRgl2NAoRaxVPf/HMUE0d1XkzIxK9VrODwV6y4OYGRgUtjNt/v76/dUnA7VJJUlLC4r2
yz1niAWAasSp0JY50VyFBwFPRVVyqEXq/sq5/dMtwRBgNS7SoCPw+6njI17Smxl6K35GZMmWJAV6
2YSb7+8/0k+vQtVIVA9BMCDPeSJ9OdaVJW9Hk5fx0/V2Q84yhs1MisHfv8pPF45X4aIx/Vsfxzyz
/vwdEXA/KnabR35M6yz3Az4hII5G6dxSS5riF0OHn4pwXg3fD4fQ533xtWqcBqNz7VhE7DPy9Jth
1GgXVEPcztrIvj2z41+EXvzVNQR2ip5kNWT8VGaoWYYaURqe/zlSVmx9DCdCsPd/fw3/4lX4XAZW
ELIEQWp9ufkiWps6E3XkJ4USzRcAw2kHSUwR868gUD+/EjTPFUiDe8mk519LgT80/DMaS0jLkl8U
srGc5Zreo3EFNPpLU9hPpQy3xFqZEbuHuob//PMrdbGURHjz2y3Ws3v08ukyjSL9rUSNcGo6I0qQ
EDT1VeOx7FTwrRShFs8Z+g6A8qh2kxyFJwsScNMVmrMLdS6HE/oGiEBaD9pdc+bhPBC48mLVYNyD
PCm6s6OVy7fEm5kdMH6cH5BA1s2FiAYWUY4gW5HFrZnesNJm7ocXhOY/yW0RH/KOTcOe/eUj8X0G
2N/Iip87C6nxVl+7rIdJttGZmToWY5Y39RhYatU9yKVx43PXlxFWmkE1rglOd5ewQ9Bw8iaNoG/X
jKNsY9aGzVwZiviPZZxw2XCWSz2MW3vaL/Fcu+ceyfdL5sApD1xnYPz7T+8wEB/EzepM0NY5zJcn
HdLWbsoGx/OHmBq2y5WKxdMv7+Off51rqjRweSoSldnu+v//4e6KuBx4oHg8mG7NOMkopuhceQM1
JPb2M8ClX5lTv97OgNBptBBVweSiF/g6Q69bWTAishRkI3n3McHk3ZEoH/8CuPcXr8JBuqJhObVX
IvOfP1bmKsgKkXv47WRQiqeUWYullHd//xV9PUj5LBBD8NjiCsJQ/7W4ioqUCOJEjdjdDyt9tYkb
5NoRHUBp/7LR+IuPRIfGD5TSn0L4a7mQZ81A6sGg+IPEBVaXPBZiFpf+50f6l13vXzuOL07BL//z
v9/XJf/+Kj/8k4fwv+Yt3P2oVzNe9/Wv+r/QTPgpPPzPbsK74f31T+bDzz//u4TRcH9DJQj3hEzN
Vcloc0L/7iXUtd+g55BBZqz80bVy/beEUdd/IwmcyEU0KTypsLn/W8Lo/UbRCVSfZY9O5JxNMf1P
vISfJI8/DKth6KzMnHV6yguuht8//xZMRFn90ttPpGUwnU7EKBw3QHeTqe3JRYfu/IhV2WZJ2FdL
17QvZi8Vfd7AwSvn/Wykmhq0C2hK5mVeTugF2Y3rpNDE9uGh8luKNIgaw+j1s8Hjr9K3UeoOiZ8l
FoyiAMik3u3ZOw5LUKcyq0IE/naXXQ61GbO7jCZDPwPBt/mrByWtOIDnmnR0ZAh2qSW7eKJ8eIsj
OFL51q3nquu3koja3Nk7eUssPNtphzU0Uh57w57fw9w9LalATol/pN65sF9lwPR4IrF2sOYCacES
o/hFe5lnzjG3lXggnDKa9TZsYyE64mzX7/KoiMay3rOKJuQSq7Y1bOd5HYH5UWJWAAUZulu+trit
ioV3yho2s62G7Cqr2KYv5lCS7ohom/Qr7pA+iN2mvxR1jIPBhZwkKr/ssrz5MD4NFcZiYSSgCosd
rBbDkoizzUoGx4FlWVgzlk+bhvjds1F9GjhK4WLmcEzsOoeetU7+MdcmgBU//bR/qOwE8g17Ymwh
86dFhFFC/RhpPCGx6+EhSaJq6f0pVrGWtKvLBH2ji5Vh9Z7wdVnDQ+fgmLnAdZrjUsmqAVjLp3lF
fBpZdHasF9kAkTpAEar0W1yPEkuJXiyj4/PYxxADCVh/tz5tMo3bMujJLRXWbMHjPfH7kQSoYwnu
D2uDxh+MI6NySAUkuitAHIQhp8qNeDhatlQfXXVUQcEwbUQzYGkNXp50KZ2bOkG1iABotfvghwVV
GKifRqAKHWnFeGk1CGli5lM6Y7V4j4hlMBEpXe8gzfg0FxWLouM0qmItGeqAKg47fvlpSMJNVuBO
Sj6tSjZ7DQt9k6sYU5ijqXuXqPXlzrErw1APo2ZNxmssc2E8qU0d1+zhBYq+DEOEOeqHqu4WA8Jk
LslNnlDToUIoFlkHU9wQXIPm0riqvAl8QosmJYbziDE2XLA5F0FtWjDr9DQqWsavXjPvAC5Zuj8l
WXI9aFb3bg7ErPpL5mIRij107QEmC3WAc2KnJHPEY3zNL3b6xl3LZZRqRy5XOmeWFSiu7K8Q/vBX
6wm6Vj8boxblyzh33tYbjObZMxCBgAbSo51URjwmcOL6F3iR6p0TLebLokrnWyNaHG/jZFSnAqeI
tnedIpanAYyeg8VJT110AaonQ5Zkk8kvJONmK5rClL7V6jidyMgyllCocB6OTo8lDq2QXR9Mq6gn
v1en8Xatep8Kq4GG2syJ1ILGAR9MIlTOreIk9vgsTI4Y7IRzIfeNas71qV2UZQsZv3BfpkTtEXkC
GY6mqx58TB/oTZzMoJZkKRJsOi42r97G+rnlqJqNkKwEq7+rNRcRLDLLevZzudSlh3etspQRP15G
Kw3cuMww7TDMdZZH6OxKcqv0qMbSQBGSGEV+gIAlUKlNpjAvY8prHZGE3gIsMiJdpMG4NFa80z2W
Exp3aY64LzSlqrWHictRhnKsiXVLS5bdF0qsmP0hry3RXc5D4ioX/G4T5yjNunJFKMmHbAPFqVVU
ntjXXHSv7ljhWWVDVsff6WeS8WXyohZ/r4yGJujQUCiPINAyHLdh0aDHQMCoTDMFIcumRnuDO+Mu
+aHKlFhHUxobFPx7T9K8PRClZF2lcYlbpI8d82E1ZhWnGDOMsdPtsW0Jgh8mZPBPOk7SKvBGZcU4
BYkGIlW9s2OeE655QfJStCAfz/vHrMtz5YRdvRluq9TWmkOSEEfl2/xgkrsyGQ0U6SDGUSBi4xW+
UXtUXE7SD962YO+SbPSeYchtXHaqE7he1N+4WkdwGOLCoaCNQsiz82ZEZSEMqvIcjYI1eEWn9+qq
RdJuy2jAuqKrSXnuLJMuoLAXsjtjwOop0VcWyXme0wkRdNKuiktLSDxtGZOe3leEgcSbxiYncUtb
eJjSkaSDD5BRv+qpDeedUIpS7ro5ia7hsqL+R9Ei50NttiqDXLsXPzocq092hY1gi7rUuRzF3FzG
PJvWW0NVjwAjrQLHKT5WSK3Rgopfdot6SLGP42fmuauHkcahsqX5sslpH1hSxEHWQKDeLnM/vip1
2bzH3uTml0qrC3ubDVUj/Cjz7C6A6Kxp/mhLcCdFTKTASkVXj3KuszZMKTwxhuclvniMbgrgV4Hk
DHqJV9pAU6RrpaHrxNpFagjguYTOyhdWnDac/dZLim1UNRi9eHz3nKojlv4gcUk/D2ayOI+mE5uE
ui2LKD8Xuvu89zq5jbPGepkaWJ2rXtRpxMZ1NGAvpPq1pLR3Rb/c2gLabkBigoE0PLXrIzfUNITC
m1ZZcyvtO3i5TbpBe5m821EhkCsO/XzUi6hyw6bFMrg1mmZsz0MVtcfYiG4LsdT8laUszp43ukgX
QRG+kn3X3IOxtN3NNOKvyzGNphVeTivmHktjKLUPs50oSdiQk6Hso07Xr6AFTZ3fiUzLrooEYdUh
62dOfoqP5IaTxHg26IfSPSOU9IfFt8wFLTNDfxp73RweKnIZhp2C1rcKWsVL9KM7mqO6q5xRiH1F
8BNnkFdyLDK/sbRNb5eiUW4mqzH69xTzlC7ZTzh6FkjVWy6jNtXfEjHFd8Iwa8RkiaZ+x08aseYv
hoGnDVFsA8br3LnVR6PJwZS1zvrgwxNpS01dEW20420SO3yvqrF8LyZu961jlWUWuF2BCzpxKuc1
n5jTYDhN0Pl5rmFcqL2V8w2TBzL6CjZUudEdVT9YSDQT367MtPSz1Bwvkxj7Nd9boz60Va8BWKg9
ioqYgQDoiaXRUnSJ8RxvqrFLOY77gjefaYt4w8DlwFXDf/DqaTXG3tZIHpWxqm+1xJ71jTPnZsYp
V4+XQBkc1edWpMwyvdiuNmnfiz6seMIesAbDclrHAngFo48O1/7TQOkHNHY0rJ2NUjAP2nRBYI4j
vNUPvTKqP+Qw2vgiLRF9U1PJ3NgivvlRtJmR82RrymnjjXmiP09IAsf72rZzB7VwMlTOTk9bTQ2V
gl7hV9lIP3X5iBhWnC50anbinv5lWuWNwkJlWXp+IjDP8U00LN9qTe1uUlBEiAPF2Gq/mAT/9Jrg
Juk6cHWxv2X692WaBDzdGt0udXxHy8sL02jc3ZIr02aOJujCxdj9Yqr500qM12PXR3r2+oI/wdIt
ojB5KOBlrVFn2TxvUTPrw0bLFrC2Si/DftLGUB/Q9BrUiL9IZP3anaM/gtJuGwy+V6/Yp47mD3OU
JSfjI9GIEwSjp248uwdUqlfv/2zeQP9Gpuo6C2KiYdF0/rmTy+CsJBOHuU/gqx00sy3M1Wysb2Iy
F1//T14L3x3qn3UY+HUwpGVdDLrI9geKrrCPlfIRR716Gtps+JWC6wvxjaUpH4yEQ/R53qoYW12F
f5xCgcmSC/AIG9Mvp489OxV1a6ku+1YIVoo92/WGqjuEryKOTmm4bwr7h01iYAwYG/SuPHfMx2kC
9dUUpDcsSgNf/O8vyM/fMO/RYU5GVhtNu7FOT//wDY9xbNS55OLjtqo3GH6Kvalk/wqU+kfzl//a
cOXq/zGv6Gd86n+esOzr6n1oX7s/8po+/5HfhyygL37TmLODD2fRCOjA4/v5fcqiuN5vq3YS+ZIK
iI55ArfP/0I2Ob+ZbG3wAsNRIpFm1Zt2vyObNEBPDPBXnDLRzfxwzX8yZvlyC9OE/57ojfKH9wcU
8KcpizHwYLftLWXzvCEd0adjsy56NbtZTZLUkFNISKiKfweUvXiMpLAheZT6YZyUdoP7IVywYGxL
Lb39+xv3U3X0vwdAvDUD+KSz7k2pQckf+XLnojWXem+yn1ikFj1T70RYH8DkVSheoKo0sounjWN1
5QE6qlqcmsmjrLMJJjioEf4LVPLNRhgDVpgET4Lf1Z0ZQiut940ml2u977UTiRhJep2RHcoItI3M
kXzaUn9L7UztQ1hS0Y9VCdZusqTF5wOYWDuxQWgPf/9RtT+vMD4/6ipOZtwGlpHl7ZeDBGKLUULM
jbaJqtj3UzX0chtR2QSR0Jy9nQ7pXaopy8FVckjzypA+r8YaSH1zsoYUVk56qfQ6sKAI1K8bee47
mzQtGOLmF08rbX0nX74UhAZwI/li+C/jy1meuEIfVS9Ndplcpmv8EeUDOrlNm3BbWLYhr8YWlMCE
j3W7sBS8WrzGPUDigr1Rw/4KokGfDj0dxIW9zHL7i+u43q1/ene8ISb0RNUgHAC68uU62vVkFy4w
q23TdPS/vZiAd6mQUZid7EEfjN/UOb8yCxEdOwjiJ6uT2i+YpmiSf34TqD3hgKLeIyPz666/6hhv
2yjptk5nK/TfE0fwMYYCAfw8f4qRE4WzUbAbgUYVJhZOZFcFy+HQlK7O2byttItcLNBIHKmeFAvw
rljhVeNCxgRKvVvZVTAZa2Xe23UBhKOydAT0ltyhhUyDJnuZO8qitlazbzWTQ4YYVf6NeOU0KB3A
mlI3qcblfYLqHLhBmfvmrC+jb2tDep8YEsMc6LWx2o2185pZDJfCItdpgRg2UfqvfBybPReSDFHs
1FY9pXqOE1eO5rJd4TOVb8zxeKgBIxOis5q+s85yH4coVTA2Rb3B27BMjLpjw5xmpOzQsntcjlgQ
FDStwIfM7xIf94sLOGmfigg0idbbwCljlayNZSL/qxM8W2VhAc9oEln+UKg/IRHlFp0A11f2MBYc
kKWpP3oi/UZix+xjLZH7ZSrFi2e35lkpixkzmzvven2INrBd0kNiTfVeMUX3GgFZy8q0OuGp7rdi
HsvjsDJjUS9l2JCL9lCSSk+ACDEkk7BOCN+yXW0X9q0GsiwEKNVsZoL9diS3VCfkyskPry/gE+Fr
PmhKc2dYfYHFenyqdKPduk4kd+owL08OfIcNOWfeVSE8Glc5ppDlOs976WX07LryepnVUQTjYBn3
tcSs6rrjfSqnpkCIM3v3GV7lj7jAzXwxKZ59NoxyCryO3tjRq3gzKktZ4QHi2mPpmc6xnuDpoZ0u
7+wZ2N1MLYocuk5309TfzWVTb3OHNTiWY+Fb0GPXMd1wn4B+C+NCw/U6u+PkF1BwNl7KlzjpdbIV
UJMPkezSH1o3W4GnVhTu0n2el5peuMYsl3jKDyXpZFBOXXJtGTVjLrikds1FXnJVbkDXRTtW5d+V
ud+IlS6OWrG9iub+TRO6HkxeY7HBZCFbj3pQZ/G4sVgDbyCIic2SYaAkbeV72U36xbgoN4nIborI
6oD2uCFQEURm+WIE/BqjrTlE/XteWNeWFi07KZJz2cRyCwfF/QGJ+bsy9sy61jhUCFjWNiNFMiCF
lW+M5ifQa7CrURLRK+qdfjGNUfJhtHN35qxRPV8Z6Jsk2ksfaqa91YAM7NEupliillYjqzyeD61s
rY3SeD+o4+i3Lagt3JPyqpnzZZtnaX/PvNDz41qY1wJbWTUv2sbLCnQWrQXvKtVm42RhZWX+UKXq
hqfG9FJWk/dmlMI8ZNB6nxT0uC8NHg0QM2Z6ihgzGQFgvVL6aewle3h9t7XuLecJ3fyugBZ55Yrq
O8T1x7gDQsJ5Z506GD17fBPRVmlq8xsG7+4uSUhCjYrlSOhSdJNPhOf1pTQC+EJ7bRnTIItQG/os
GbJ97mUKABripEGQ18nwkfMbfWETqrh+RG95VcRTvGef6GyLXqINnrPDXMt1Y79ku75ld+532dQ8
DlVmHHCm8XMrzONQzMMHYnN5Zh6FM3Bpq2WDAQY7amzn2bXXdUqAS+Ypa+ZTG0ERSjqOMddgGkTg
iDgmdjniHDfyi7lT8jPORPsxhX9ZweOaqosaTsXWNdPnzsuCvF3npI0rzmYcF/tlZCuAo7o6ag68
NMeV3j06f/zJXKxbjLF1qOpdt7XtZJ3DTREqMDKrmtCK0ytaaGNbO+ljzfaUzBx8ek1YosO8ycwO
e3iMF9c3K62FZinsXU3Pf1QNdj1qih+Ge6IMgN2wKlHitcTvixuRdmUonDI5MHXNnmSmpQ9qXqkf
DVuOS08v3/LFSy8cy2sOZqRY9zCBC1YInn4gSufDs8UdUQUgQbzhafmsqBKGxtukLMUlqonqkFc2
WxKjcS6Fow3+Gv90ldnlTbn03zKzdjFh2nc8ppKjYUzaRrbDdCg8b6vqdcNUQ54yu7tCa2Vs5Gyc
m9TTfKUjtSpP2/bggCgImTZr+xye4AV5u8doVG+qAY5g6gK0rLG7Tn7b9soNFnDXzwHgBcaUki7W
psk2yqK3CiReyOiVx52wiz3TljgYxuaxFXH9qgnRPKR6BnXbZCDoGSMhJINp7VJHZ/1VmNlFxdAr
MMzE2Nu5F/MDNfXNBHoU9J1wbkx2NGGyiGJb0rIxlsXpV7iteTWUmSgCxIS5z5Nv3KOezS9QY1gP
s1cRIVg675OuXLZ9+jBk2hRoc3QtxhGBf15kH1hjhsvKtMvLLHLSvTtZVcD8RsZsJlLrB+Dn4sOJ
B3lmD0rAaAMehT3n5I9apV5Pmdd0UMcUEGe6UOH6OUqTkVswRhM697jn+GJlq4NeRfjqnkaAWO0W
1HfnXjA1r5RNhSWzgho9Q0fLI7hRu36cavyXQzcVxt2cOgzNfNY4VbRbhEhCyc6TPOahx8JaWJpX
7IbGKL9XPJyKSzFm0rmwS0OQ+uWynkVW6WRNmBINpgYqN1C9r7ymNXcwzPr8rqmc8qRFxcD55FUN
Q1wSSM+9AxZrH4tOmRnF6Wp8UNWJoa8ujVbeDNUs8PenE5+tcTrjYkFud4nYJf4Y2tlLAw/t451e
U1+duc0HGpi22XVTUp0sr5vOTjlxPfR55grNAygYCrBsPK32iDJc9Ll7hBCuPQxtk+/McSzODdhQ
bUPUU4jD3XtV897Yt05tbKrMddg4jEvn8INt4L9VSJr54lR8tU4Oz8AYEnMzLHOh+2MXz03QGs60
i7RywiOrsnoKW71eWCbODC/8pXbw7vR9nz04uVko16U5sHca7Ph6SFIgHbMsN5wy6sWCEOgSb5l2
KmQN6zZtaVV63WHWODpjPW+SJOVsgijWXQIdNAtgOU10VLBCHnPdEWpoAzY4NJUt74zRFEd9GFpo
3+xCIOxo+p556fzGFVj3aVXUUINm9m2NfuyYAD/kMcZKAOaXto2WanxrOj09DouiseiI0vSaoHbj
sW5U44Va29jwR5Y3xXCWTeTEbAVrpXZ+EEuCsQUQjnnnlPKujTwgq3X1rRRtHUZe+phy3YLInRhX
Z+dcsR67JXGDxSTAmVI0AfqjT2SQdbcjbuBTXc39aZHOEgzpGthWqWxAdFtUtxGnbLbPiJNraGK1
uto30RjhHYhBooMVYR1nRakV9DVh1CXKU7RUDm5fQDNsm62IZe1eywdNuUyivtNv0sVLMnIZ2vx9
pR76KuXlexsrgvS1cQixqJeHttGLp4RgrNru8IQsMIZSy27uWW/AxShicWxGj/PdUb0rZczSA3Wr
E2CKAZmZLfMw+VjFxp1tCAt2W4MelgjYeQX069WrlLJ7c71ufkpwcxxMR3SnLm/n9yLLnqd8BO6v
LTrbirqpg5QUuBcS1WmAYR/Gobr0+msWFeVh1kV82aPn2qfR+BCL1nowkFxs5RBfdtXUPGmwkPbV
RLUQ2s1Qvyp9Ykf00YXKfJ9jDXd7goA+bW24dRXAvcyHvZO9l015rRZKhul2Li+bSc+yYODtg4Bj
rhEqWmlw/WKL2sZ2P8rcs8NS9sexGXdlnqtHlY0HvhGUUJc4/9tNYon+SmhlueFKWEVoMqyIyfkr
cHUjtmjeU2RVfsOWt+6M2i+NWvH8nKiDF68ogfy7/Y0B0jZmNw9aRMWG/JgDX8jwebr9zjL50TjT
UF7NRMpUQBmjwuGRmjjM6uqsAB46Ao9b8agnV7RUn+tcz8BYp7XIa82G7JFxmK7yLjvw3OWUi6r+
I520qfcbZ3S9/YBE0AlbhSVHQChive/h3GWbopCehmogF7sYyBSkK7PpLrnmH2RwzCwewcri4lGD
ylA2LfmBvlsWGESM5ACirr/x1PJG9mkBLdJ9RAeyBGYnKCaN9pVtpvSVjN+XNTbRfTQVN3mWa4gh
nOrB1ddtlWnl8xOhzgacA8+M/EF45dYuiumNE2XZjV0eDjOmfvpFXq/QGtZxEu6mTY/aDW5yiDmA
Q4iB8xAascvgyMTuVGENpPDC4QmgkxkS1Q7+Qyf7VsgkCyxByUnxPZ6QkCR7Srr8AvA1cpR+kve2
ZR6KqT+1mijuZrTu6DLKeRM1Ns1c1tbVQ7PUU5hMDikJ5ItaLONNxbiDDJw+wgnRS5+dKBv9qQUc
npgAonXBae7NmnWeAIwHMUufTacb8TNPHOTk2ajv2mbqt0Cd1dCsbedVHQhgR/t9tvMoewM/0F2A
zJEbS+QJJWsH4Di7MxUXeFDCkmKnwiI6eK2Rfe+plR+TyZXb1JbxNwpb5YJFr3ZqylG+DkvXXi2z
6EL07TxweWd5cmj61DA3XWVQPiy1/l2VuDl8RIwQEVvbWXUhfX8wC0c7Ye7VQwSn9UWa6dmPz/HJ
Pxri/n8polvFyf95xHu3Dl7/2//AD/2dZcTvjP8V5K+v/9i/tXQk1BD9g25bU+nm2VT9PuUF7Efl
jlkClxVWvX9PeBWUdOs8XgejzoiIGRmD4X+NeBXTZsb76QNT1XXLwF/3D6R0iK3XRdkf5mI2gnKC
1FD9IlRBKPFVjG2mDGCsUdd9dAklamCV7Z+lF53DuNfph2d9Mm3QzJBeHDCkEC5FYAhI68xMrK45
syO1TdB6gygpPduppjwGTJ8BVE+Ws4mUxL2RwvBiNuQ0utEtB2s7nqpMLcTGUBuv3S+lne1yi47p
CLdM6wEgVKSThaltyvEOMr0elf5cgfoLHEUHYxb3/GpfC8wNUme6oMeaG05wqegFumUKLa+d7Re1
y3vgPkzL9XiXZxPbJ38R0TxdIW2cwHAulRmN9CBl3j9Ip7FRaTGGnYLJnZcCvFhZtLu8Em52p+qK
ld/q6dKUb53SOTdWXNnqjcWx7R7tWnRTaEy1U4W6Bnd3W46NqPeUDaN7P8wOZWaYjm6dh94It/Ot
jPsm2/euB5oqRKdclwfyq0bvcqz7Vg+Z5TnOfEmqsZUtYV86hmrBZl9kfNZcMUDV5uPV87MF9Xw5
ShZEzQ/DTUCVIj6ru/S1SOpchB71F8RFc4FW2/gWIkN9nyeMwW4aLcnal8SisDqnNNeKb9iNVA5l
Y2Tuhzt0/bAnpm3pfsy5o9E/wilPTRXcijQUPSzwVhRxyCilMkSQtBPUtpAEwHrZZzFfycekFrYV
ptWiKduo1iAdBqJkmYrgSWu8+KqSePNtpFwZcWVhP0bKqt7jzaZciBSt8frn26K7KgYkQufRq7zl
SRk8TkJYIekwRSQ621r3Yk5aFz0tejKJb6KXdX3tiIrJnyd2S5feM5MwL3Jp5N/iJu8PMYe03+fO
kznbzTs5AtEELWl8Ut24CaMYDPx6494keV4Hpj3R3NWSWgv2mNL6JfguLgSokusMEZzxaMRmNDwL
HWLBhaXDT0YxC+Em7NI1iN6FDj+4ITViZU0Mc73yvphqgJRIq6DGjMtyEyl9s+VLZVKvJNQztGUW
tzHkcYayoNmTYNJgNwdemtnPIjK07EAkD7GOQUlysHrO4eiq18QFRuD1YtdW2lC1UzSnvtbwYDul
c5qqu1SBFfhmk3rcRxtryi39nCPOWa4Kvcn1Rydyh+e8QEJAb5oOWNfn0tjVsPkZa3bRM39UhwqF
Xs7vTV3k8PP516WHpMg+qlpaQwNV27Fn5AGNKPETLPBF5jOy5ofb57WpPKVI7sY3FvWefHfNznMP
CKcUa680hUwvkQHV+kerqsB0NHYX0dGWyHg3iToPAxkObKDQ8QHN7feL0pW3WLhBJ/aziDRuPZHD
mpo7AI5D16obWhO6c9MZ1xHcrNTPcLpoRzMYeJAGB46OM8ncC7MYO6Vp8rioviTvacI2lrt7h8GM
s/VM2EomsdPIZJy+ZtHurrHZZDQK1FZKBhZezWofNnNuXEQLyOV9r9UAvOKorkCpNzF8e13WJYCz
AbXZTMN/QcU1XtdzqRShkWU2DScNFwxtw6qeqEqWHxEzngvNThdmt6l8r6GZIYWX9m2ZuE9LZM23
UUeO6CHlQzMFTwgYlzrZFaTy2DipF6ack+D85I0wLVsctT44ItV2S00eeWqnvLNS6brnCe2Q5ael
kn6PI4lCjh3aVc/fGeZ2l26K2ZhvrcotdlgojB2WlflUUWPdx4zTbjqUq/oxcroP9o9ES0VpZW4F
ypXnZvHqh8yRLqDVXtM/Rl0rEOCy9PFJC3AYzMOD3ZRur93HxsJCwMIf8aECoGOmrduEEA5goNJ5
sjctIqHiCAybuNLUtb6ZNoa73RJpdCslHC1ceHp+6sfSScJRj8QVw2JnY8toTXtR2wjBbGdMP4Z2
fOhbhuy+I8fqyaxUcc8JQPK2ZipRuylLJT8MIELe3WL0zvSYcUj8RRwalT5fFm0XvYCjWuie615u
xgFIrO/qMrvCwIM+10ymA67g/KVrBma7Wu0O29HlQ0GuBOIcxgSkpQEyItjiAlrgvtHt9lHysI9D
2h14rM5omrcF6FBORSd5qlRnvIxHV9mpkWbe2+TBPbeqHLa4zu2tnJz0tjGNbiMKst9GRznObkJ8
p9Hcq/kkzhKAb3S1zif3bTZrgdGUEs5Va80Xvc1hazT9PiUIQNKLtmI/zJV6NKDWPbRa+mZCmjki
rjvliWdp4NOt/hu4cdCtiGAuHXO4yme3uG+WZYGORTc8APIIp7qGvZ5Gp77WybFj2nPDJK6+8Ja1
FDAavXxOo8456rqtsJaac8T4dX2lRjmgxFyJn710bHeCtdNGqP+TvfNYkhvJ1vSrjM16UAbtwOJu
AggdkVpyA2MqSAccWjz9fMHquU3y9nRZ3eXYbLrbjF0VjEzA/ZxfOtpXsZg6ZESdIWhUWmXfTjpt
ZXs1o5SdkVnQW4MhbaPpWXoqlv4rTrNrcuH2ZV1Hr5FhEgGZt/d2XWvrLG3s5xoUKiDE7UoU3ZmN
od9niYJmQiiof0X5IEEKE5YL1ie6LJInTdNNMJo2nEpp7/2YgoalbQ+1r+krwio5WIiPqAKUqCaw
yTJGD5NfORtuvg+TALAhALma2TH7rZ9n1VGN5aYsm4wWH7Lm1F6RklisaqUPBO5312VrT0eGHG/H
geqf5JJpW1o3nCfGIM39VlfNEH9MLiG/K6Ir6zsChZG7KvR7oZ8SB4mwMUJXShGXdWi6anpwPMLS
SXVH/cqyGjc+BTYOw9pOxgwld8ZFz/xKdcXwlnjSVSH08LxLEUlCiLlotJQBCtyn84ZDTn6CdqdX
Xu8+F5WWvcom4Xiu2B9Tocugj+B7jpYa0l3U+UY46CnhGROe4tepz8xVKfT6XExaHjj0cm6E3yHJ
B0s7SZyfL7wZ2rzONARn/OV73AWX6EnQ6/4JK0BK5a66nNo9JYlu0BuEvG5EM8/vU6IBp/pDWnXX
th2xEjeqfnemkjqRtKF1wRiLb0OUsQF3uosP0x18fsea6W+yVrTrbCYvP1LqGrDBo/MGWo08vSoO
tZrsHygIW56iLuXvgyKPOJXl5CBoiDdSleVpjpxp5Zdzua3MoVKIHIWx0YxxWEdAq+aKybmoVwBm
RJCy242baUGoRUDdeLIirwnIilc2aUb5+EFTS3lf5mn5Sm9x/kJXiP1Crn53N/lOZdDLstSbQZ89
2vnabjfQAbWZ+uoDW4C+q7OmQKiue+RzlPIM4E1QprcUH3K8BCDmtr5L8tFd1f7Fs1BZ8roZ9CR0
3KwP27hN74bRLokY1EDlRinJm/aWA45n45mWg8ciJdNqqT19W2XL8Gk6NXrUQnxWPA3bwS/agMgI
DVJVAGDmwx1jQstlmpLcVNe+E7ht7d2YZZRcSP34TGsTj6w30SGw6NE5r9rPtHAyDfit80OCX+q7
ht+mdWhbYvfavpfPtiW1sCr1An65SN5GJsldMnu8cK1p5I+tUxKH3cryqhp7+9tYlcVDm0n0tWwi
E4HHkya2HWxnHIpyTq5tCAYyPrO8WkUClWZQdrDAOctbyWxGUVCArvirTB0Iv4X5YtVOuljTdWc2
UA5EIyHqpWTSRCPVr001unvyuhkayqZkZtBMe482o8nWJfahdlXHTaQd4ITxzURkI2/JrTAfZZbk
Pg+n6kI0lX1E/Itpv2hm43w57ly8mXU/nlO/Y1pc7ObbbJZmuCBFrgL6k9xs1UHof7dMTx4MgH7K
n1ByB/Ni62v0vFiXtKYebmVB0lo40gzFSNfeFOZoX5HK2WwNPffXspDdHZFmzlWnGzzbLfW0q7io
LmVDUTquerOvKY7oy/TgEs1Cyrje8CRaDXJXTB1Zn5/rzOyDXkkSdSeyqtEIkN7rJVSbhbYJRxQJ
CnOI2BH4ini2IY3wHvGVZlz8K7222AR5YscrqmTyh2kZ9SjUkIur4+Rkghh3z7qrNX3eEWBuZ4eh
SUUUdo6Nt1WRJbMas8kI5taGLu6FkdChnOTG9Ny387kxSyzLBq0qCYO2nuzmpAR392BsLciKbR3b
7rtjjroFrlT1Nx7H8N6e8+xE2k38JgijBbLRY1Os86pq1qPt0ACfz8gdV1gwKM3yqay4wHzNcnQq
qmdWcGzDxhd9/qplHkNg4TYPeLp4FQGtGFOEo3/ZRHmv3SjK9hqn3HPcO+nbAN+2rrpseGmqtrzu
CfxdGW5D/YvlSo4qOk2u+6WPrwnq0aNAmVXxRE4QekAumDlo6jm5snO/XyeZcNaZk0CodVhhrwgS
Fld+ZY/fDUbK9Vy79vtQVST8lZmDl7PI6DGhL3agp7i2T55NDQn66/JVeDHjtLI7eOJJdepOYTDb
1GVRHGe9o9uJ+GU4jMjd611DcDTXT/Rhq64ODRmN957VjLdLCd1N90Q71tsqybxQdzpjC7XxTtdR
/ISMMwtmzUoIIKL8k2SDKAvn2mrvDLtcdgORLnhJSpGd6tTzDl1bjVtFfCp2ntI51Jg05hAn/nNi
GNG+wV51TwJ19kloIW4g3+qPxK1jINW76N2JIcg7p02uXPpJ7wwORS6etB9X+L7z28T0Cx6wqf1e
+cq/TSM92piT31Iq5+0dV+9PxH/Gh9J3cmPl8fWDkgKqe8+W0Tc01PJsqoaFe+zTUyJT7nGNoqMr
opwV4pfdRYPGAZJaGZk80rG+QQvII6GE6kRvrYHYrLpvicvOVpNhVBuSXlJ3w/lN3mydzel2LKL0
YODbC5DaOA0TbVM82UsLWR4vXNCCctVQIKXLOb+lcUvHaPtc1uiI0EXMIwN8H5O2j+gO5UJM4MJt
HLvIRegYWMTKKhOWa9AThmpKKen20d1dx9RELxdubT8UkAnf4VXsF6rsxkdFJKgT2BMawTUmDe/J
KPF78Tghteh6R/nHeanT7A0+yvd3VNULQsXhyPc0mdfTBmGjbLeMyh9FO4gw0tvxZihtZ1wNtfel
e9nwCmmpt8dpIQDqujJoowICmBZ91RWokrImf2spopsesiHnxZ2wI6zyeoyfffQCOyrS23uAj2hb
p5OrBaMZ686evO5cBHoTz7txahx7pUsk4oFEnCBDM57dtUfJUXnQHFxFSO398VT25SVgGAQu3zaL
ZW38CAVIWtXOx0VQtI3yKhvXhGDTziyYpjDuR1qYw298IlEDBKlQKk8+7FTQGkOeb1hPF7LtJTP8
ng7FoQsnz5xPADuICLFy4lLmuiRHlhRoPIwEoEEFqvpxamy8ZCV9FCGdGRi/ZCrf+85wDm0ydKte
uPc0L9AriFP6XW9lwt5rAQUs1nRPw5t9+sEUgk+JYJKmfqURTXVrFEu5hRG18EaW4txr9nQvujK/
4puyiKGXfEXy37ShimdoOcIfkXtRbHU1exolM82i1tyrGe1Fnh+vF2eez3VXYwEkJYXzqcrSdONU
TXbnVlECjVQWPjSlbeoBK1dxAyift8EUVY5+NkQEMpgbcrYYBiZLwAUm9PA0BRYIpoduLo6gHbEX
5qkJD5BOPbQsAwTofaMImL8h5L1nb+PJGmW6wjBpu5+2XPryjTABVH05eb6opjqYXGIjXcDyp9Tj
+NiRvprgZ/OifIpeOqe/mFsHesm0rUkMdu+Hir093hYZRW83Lcu4vY9ERptxNowsMp0/+tExIX9h
WXt6yqcmnSNODoXhX2PWZf43HHYR5iWA+GFewy+5zWmIpLhhc7Czx9wfMVHZOD/bPQqIjNx9tKPe
OWKvjW6diGKRTcHWMO6XkaNys3Q0Aoa4z5yPkl25DhcvQ1WG34WmEKuU2RAYKD0wH6nMjv1wdszI
gDUV/DkmDt26peFUFbvMGLR+zWd3G1fAf6/jfuiO9ph06QYqZOnv6lEMyybNTWp7Ic875zyQCb4c
G5yx9s7J8YHuwIekOBaVbfRba1pAJCGbFyO60zyHD281XfNCjy8ab0EK52Ef+63sbmato0XD8vJk
3sKA69ompxtD7iBHNe0mS5UvtwvzCyVcc2tWiHomNzoV+gR/CW8+649g6S7HLrVORHo3GYbKHF2n
duNT++GHS7cA1P6vVsxerU+Cuplunk/auJRMx/Z3PzHUodWp4wzmxI+X0Iva6iQMbBoBZrvZ27gm
u1Wgjci1V7Ej3Zt2kuMp6vGKicgE+yOvfcV2goTHjrbuiClrVXQolfJ2kVvU3CYBjOiNoBzdN3Ki
0M41evQIjCGhyBux70EPL3lpxtGdl2Yf9VEeRiZbfD442joxm3e3M9PA6/sXIg+wUVJvcAZ/FQ+O
9JrroWC8oElbDNBhrG7XU1d+IHR7nDzZ8VneSzPTG4kR5JCq9oBemcQGNwe594dqzdRVrIYEHr3W
cxPJHC6ppAPRSorkuVmYOIZM0T5WX0otOq3ZEH8t1zSMIEmcWm0nhoZV2GYEKzt40hxvH3b89SV0
LVAoqTa0N8yogLp+DTBu3DhtHQWDGVtynQ4qifZOixIF07ZOh6jDAT6j1Vt7pZF+h5v0NhQR8KLn
rTH7gcD8qJ+XZsl2SSGOiJziXWZVck07w7ypzeKu9ZzvqUvdGLytU9/GXkQGOTW4e3e0230yK/Oh
y131NROVDKFsjMgklCxuisXj7sLDtvJU1Z+Nvq9fbd3oAr01iz0zPj0jRPfG30bMKbvEKa1Q8k4d
47SevrzSx6nttLzYLtrgbaQM9y1BBDIsU/FE7nv8TDi1iwNHiXcrysSbLlMgS36wLwJhF2KOJL2n
FTJF0GUMV4ZRzOsGiojgc+IzpTUANQ2DTz9C3Gz0Cg2ZrpJnt/JntGxGTX1QgwkTD6Ef3xEvr3at
m37aCKz2tLNcWwCKhGyJR4MUmdDIUZQ6daoDhMJ8+lP0ZQ8jZHMivbfK8YiCBxyvTfkxKwuxrI8M
dlmc596FZsdrgNJwZFqn8zU6DqKhTUNO3xnpNRrdByAPXjx0rXl8k3qzF7oGcGwoRH/LDPYmeWkp
gfOtcJmymwL6BkFOOm6MJSlflgrF8rqwjW5N6m59n3fpiJk/m4q7pZpvjX6JWNp6fb1oo9rLPtao
1yynVRVRKToXqQGznV/0UdoqQvHahBGv7DZPWvUdQ/Hd0ll3czc/znm+g3WG7eiqF000BJdId0fK
Q7yrc56rzBpfqf+gDLGfD9E0LGv0juTDJMpGaVN2x2FqqrMsvelgOMA9FxHRvjY19h6VILTAmr/1
l5KKo7HbxLVnfNaUed63ZGxfIGCvWbk1olFhNe9pA31VA3IdRC1qIjWrXUVfXoB/t9jolGNCAfhb
1kbqffOYgh03HgOzdV84Q+ntU+MBc360T0nNCugkcYd1X6MBWYms3XU+1TEFBT1OokiomKRVAsIa
zhh05mBde+ik7TCxOkeyQdm4vkF3SBTmfRm3RILS1EINy5Xl8tiqJZ12viXnEInis9KRM9Pfbjzq
hSHh+mYZQi+VB5FIphQqEOhVKR+b2H2JG57MPO0IJ7NKjm9hPEtzsQN+WZeNLcMSmhYzaFjaejhT
dZdoAuO9cpOadAECSVtkbFtmAbke0tI52WWvffjRpK0Mk+hcNZIDTCzwo8r5lU49dFdggOPRhNCa
B3fICEto6/h5yQtmv6lvNylCMA64rKZgz5WvA/whSoh5CuNBeujdIdtYHDPn1mpb9Ejp5SC3YnW5
COb4g0WUWcMssDdicE44BxXPcRWrwwj2u4q88tTnUf1kNAodBkXMZKVRRcatU+6EkcbcETQ8rfXY
cXd93G/ZZi61X9QJhBCE87gux/TUS7c/AA5yhic98o6ivZ2zzDnyOyw/7SWLABhKlhSikR/xoLan
MSvyh6Ri2FhpxVTy1TIJvwA4/KV1jNMVvdiPJmmyYW8j7CAqRXOoKk0o3tStnu9raKN9bhSP7B57
4TdEu+5e8xHlIkFM2m49CUGDWlJS1dL05r0LeRhKY3pLTM1fiCxpEDhFw5haYZ9rulqZiA+r7YiD
7DCRkvAcgaQeq5nLMvUSdQu7XQa5ltISe4HSAlyi/spKUu07AAZDtEbNsVEZZ9PqikfKzWiMWEoe
2jr9oBg5DgGlbikJu+00RJuXSdEN7CVfQiqI6Duy9Uthg+0Tk5F0GHTHvGQGqc1QV957mnUayUS6
G63blAgtpqUmV6vapsMjMJUiRGOmnTdznSRwYNKYaqV5jeRmBACy282Q4ngtJwRjHcZVWOZGjRQ9
mpxBWWEOG0U+CsabQt9RUQGT5xvFZ7+Uh0xMBci7Ph9JzNKuOa/d7TxzNTOsaiHx0voDdk4kfvM4
/EUY3G8uG0IBBWYgIvX+tICJ30yoVFqPmlXO7io3hx0b2obKDiqU5vnv5QN6hmddQtrIJ9ftS26P
+N0uOTpjLiLMz41Vov/DC29Ox5mqNT38STLxj3ymnzsoLslV/1Qg0OKHCoL+CRIjDQTVmBH5859s
iJE3j5mSZYqJlTLdNbUBKFhhV6JXXCa6Fvr8UBfGND95MGIsuNt///HG5Sf22+eTpm2ZBDM7mMnc
i03yp88fawIVMFUQRlFqFx0kMKxNxzDCBTsRVrnxNOGrF/QT2XDW+8K40RcF0oAtnbgF7t7kFPtK
989G17dO8P91N2XHOP4wq8//+J/vVV92zXxHd3j1SxiVcXmu/++6m6s0/mx+Ftz8+P//KbgxnD8u
HQYo+lxCE4WhI8X5U3Cj/2G4lxCqi+IFS7UldCxq/7BVmtYfDnmYZIF7PhI0dDr/qbkxjD+wU+LP
xCF7qZjwvb8juRHOr28wdudLhKOHnQ/67JKSevnzn563FCAvjetqHcUcMUeZLZUVNAhrkO4hsYRN
YuML2p6aHVjyGT9P1dYdfJ2sWFotA8VNkOTDnN9Emj8UhwgLt/2Bvyetb4iR0q4otV7ybZRRfETi
Sh09Fwpv0GpypxK+pEveSOHzzn5XGt6qd6BbLsi9dehBfeO30TRUfNJMYzl4+BO2+C+iDdLuQQAJ
gsxTEsbIN4a+bMTikN2NnmA/N7ZqznPXDO3uEptLwAHcK82aUcM+lJX1sl6AbGkdiMtk+ZoXNYuT
O8wGizwpcDsvc0W2VsQ4xuvJzVjkwqxIbH07o6pqGD4ccgjKGmVHuemhHWywEtq5aMlZRmqydnIW
nbXuuJyjb15nzuSbOLNlXblVbxlBNDBIXQLsMLOulqEBEOHGjD76vuqf6xxz66omrLFezV6pb5ig
B9YiGpjuqEodaU2mJwhVbD8mNzkveBlavabQJ9ppg6GpRgNKjB3JK51O5VwQVa0RNpky7xQr2qaL
Y0pBXR3HARjHC1czckrUp9lVN2seuaG0mb1Xg51zH5JYfu+3ylqBXvpMoQ05n9J2sm+SiSWjT41Q
mNBAJkOrnMIQQVAsC1nuI4AJaI1CM2hUkX0FEo5RJEVIa4TIr16Ncewu7YzLdWsm4zqfu2kLsG1t
msR071I0pe9kR1PcysKRIi4wype5M5LdwvtVhhLPztNSXOAICjYZyBMCjNapp2sFaFds9IGRRfna
A5W/l1ZPJR4Ma7VEO0A5flYQ810eWpYTVw9sTRbWFmGK/hti4gshiMbBO5V255Fk1cOHWFgIQHGt
70QeSdwfpBW2qDbI4YSY7DoaARqaSawrtBwGmR4t5ZwbvbWrh2V2sqNdNxBLuXsaqum8+N1XXynS
slAmr+ZLtSGmrX08YK8sNYyDDbxPqDPJryFrTkU7ImVNivItc5qHucEq5MWxHvac7Ch/qOAc4RvR
eZnxCpIaBcgwODuik7xN40zbGHB4lSTFgAiK4VIl2lNX6E+5HaGnsbsWqQ/xbMWssEXW/WlSfmiM
CPY7vvNuLtTWbMVTpFvrqkx3rSc0dNy0TOczvaya3kzrfNE/2omVanbfsK4cyTFYLxNROPZoe5+Y
Uz40uiZJeL7RmF/uy4agIHtcGMcR40A6SbhPE3XZjEtpzpIi5Kr9iHWKq3DJGKvEHOPQnfQwdxRl
sb1xvZBMECA0aQMgc1K4uhEGg9/3EZfSFqD85Lc1D83o0G9Wxc9dFR+oIf9m1+J+zJAvjWnxzXc6
rkhbUsmj9VdKZPGrSuStaXr7JRssQKqsCYq+OSyiUEGnNExP0Q7t+fOPYBwZA+iQVwm6aoKuAB+6
d61Sj44aXzXZXY8gsnnbHfUMr5XDjg/YKB9RUrJ49V315WZI0KqR3DEzdTgsJjHNh1G5dxiUIQYH
oBKc1S68LH6AArlZ0BQYesxFojNhPWkBZ5d0pdxhgdFDY9Mws2+oBtNXpdmrXVZ036y0GTaZ4354
gNbnetELwkabm7ikVNgYLBYbmr5ObYMdgQH60hnUelfYXOCEe+euaY3nYtQ3WWVR8JnY+S0ZW7ss
A0CwKmff6j7pPtFr4tpvJQo/FhpfDwt7eu6miEV7aqJNvFB/6Fptci7hBghGROjlkmUV4x+65NGE
fVM3B0fhJTZTLCGp3xzj2swOvcCOJBJTrd18OHqIJ0Tf3igt4whRKQy8WN7Rp95Jw6nZvVBDjmJ8
oSND3je0QwYkYRPNhYwzTDvT3CEx25k0y155TUH7r0gR8+t6SGbSqZvsdWfKat3mqAnS0do2dvwm
4XAfmP2vC0nTe9dXlP7wmGa14e9kknoh477aOWPz2E79h3Src56nx1Jh3Kvnnu4a67VFvYVVMtKu
KGKDgkgLyH9N3RYpdD3j6iMRa7ARtnHQx+VMJtWqHout6CO8Ry2SgRy7WsIbtSpEtE1te4uJo9oh
vtl01TCg+Ki2leOHxazxdNbazdAPHzifDnNcI3yt90RUaXuIjVvON3klFr5z5+H4zFKTQkBHfczl
9EhG75fZzgfXTqDmVHxRzpwo1wUGMOZis5TabUHzzkrgxblQ2HtsmZg/2u4tQbylIiy6ssLvCIGL
0q0oRIDF7L2q5htZeFUQq+6djKk5RBBUomdB4nIRU0Icm5tcj++WHmwGmgjroP+hTct11xX2bZU5
SO3EeTG8bGlAx2mG3HG15/CbkUn85HsJj1ej0dLzh67iYYTfhu6wSdLT+Q34I9VhVrVkxeoyo1fv
FzeDzZUikHv6SbcYT3Yi501EchGQUEJ1rko37cV2/w5Ogj4TPNU0QIcWQ5L5SEik1avQX7yL9t0Y
vQIo1AO7HzGM1tmewHRUgxD4EKnuLXR45dcbXePGqb5MoxeIaBFqYuFZ41BMgNmiNhtoNkriMQsz
/rItk5NJasQxNcZ4+WbrOArEOoLJ94ztBE1emFur1EYn20ZWZU4l9H03adskbsud3xB2+Mgvz6yG
KxZKHCgAyzfTXE+3LZLPt1rnPQoVd4UZMD84yXTfCIdAu53QEpe4KDlYm7phoXWec0TAKLJimmcT
/Ag8Q7eFyXuorSsNTRZq/qyK25q3WwAVu3QsYo/TdFvF8oVIT0sPvap61KE3C+06xdrYGijZcv0V
aOHCOCX0SQWAjKi4CcOkV7hHajGdMpog6Cek3Dmx74gyisI0dcCQSaaL64xIu9whr8qKx5bQvmzJ
0cOy7faUGGFYPkMqsXO3K6NwZB0WUtFGgsxsKR0Lf7MSxtqrYCcQTADSBq2HQQbEhyap4iqJmqa9
uWRoc8g2TNe3s2RbDay2ltupiyFyCXdsUyC65lvHRZA+GnFbifsJsUK8p8JeVW+pzYO6ZoS6abQe
knlYzEg0m6jp4nNCNkAVkqM4jIJrZxnRJWD/oBuVyvahQ9sAxBN3LkSCE/Wfw6jP6c2Ye1P30lVy
kntspFN0wfy5Gyfax9a2naZ5qFH/sTx4sWO7m6HVEP8tHuEMtAU3jSc23egPqzLF0r3NR0lEYyaG
bHoupdneRdK5RPi0rgGTWyvMfQi8a/sqGShv/4GQjduSZk50tX7WtQer0Nxd5Be12CaRnum83hdU
lpFZrjXpc4Gi48abP0Q+JCTB4RU+9VQSJmD5Gn1FmgtOjASFKNlaZis22GS+BvooxSbSJYoHQ5Wm
/YQZCwVKOTaI0ZUkOQAoKKkqfmiDl68udNNqrFIAzHkh7akhUv8FmAC6jUzOVevlxUF2Zrshc7bb
NpNannHxqVfatntmNavCc5xSxuqY2zHPIjRqGnI6bJz4f5Kp2/tkPYALdtoJyrTaExRmn/KBuP6F
zsw9uvr6rio47ZxZ64lxaMm34sd9cJdFnBZ41J0onORAfbg48y2JFEigEQSt2AmAcQsEXEfcY0uc
H72ix/wcFe0GK0310BYaqhfdKwKvUvZZG1TxvctEf8gSLXuiOJcojT5uvrCNMiUKZvzPItLdr0ZR
drfSham9QdSQxWryll+RI5KtEXxR2ZyCUtV5ydZwUYAy96TmJhEy2+RWq7/NTlqATnGM7DLQOqTk
3ZUfJc3lXnlT1Det2r6IAq1CNlUbbv7GzpqsFTawFToYmnamKrGDlrty36T6tKGf/k2rnHGPl3/e
OZR/4RnUlpjUvylbw+u7t1qcu/sYyIX678ELerN84dopApuoWITvQ7wmeINcBRUlT0qXU+gV3dHv
2y60CugQkuhYT0TvGpg6OW9W5WANz34bkSOMzzckFiQPvNm1d/CFn62HPK5FhnI7jvWNLDFEximP
/TJaIsg97vJ8oYbWkAIBViF9k3L22n5EkfEYjTYqMd3W1ogRKQHGO1HFg7uOlU69fOwTzVun6Tsc
NIuskBdw3kDZ3htZiMWquEdrxe44ovwabezbfBNG1JlyiW0lYWEVC+VeRMZyNcpW7SGOBV98mLaW
CTTMN+nyP+Nl/pY/6v/NkCssRv8OiXks0+7z438c0zL+qOTPkMyPf/AfkMwf7IqoKMi60g2DuxrI
4/8kXf2BAwnFHWgN1QAm4Mt/QjKu/geFNabwHAtLjuPYRCP9wwZl+/wR+I33IzeLfqO/g8iYvwKA
HN/cIUJ4OK5AeTyygX4FZKhpr2yP0zTYZPfyrFZXwe54ewy//HD3V52zeLj4l/0Tbbx8mI3fAskS
RQg/vtxvH5Z3UAuIxgNaxeaahMiqEd5mnFHKrEql+dp2zgv/2HB2EozUJMaTIWu2Dk1hfqSlOaXH
IPZQMFfG19SW1UFLXbrQi1lsMG+m3Fej4hDmML5HsD1tRVmrG2h6FybatF9KMCYcHoqyZwfDNzIO
Z9a/Xazy31wjw4U8Qms+g9SXUegR6qtz+E81meR0gjE+p95gXfhw+54jvvevc7+ssrBbsg5UXkxc
o7GFTRf9tOQQkXnmvZi9p/F6w1E1DGfz0m/cSPqfqkICsaP+gqTsKNJsa+2jh5m2DYXIAs4GBC9o
jHYs1+VQqxreTU7OXhP24N1xTjJARqkxTQRVSCHo8qTE+qALreDH18csJtKatqUcPf8xIoG0Dd2i
jqHQ3JmP8Cf5mlS4vMB+EQrNuECGHZrBNlhMb45C5Wkm5zXg21k6XkTG6BIXeVBgQBBbaqCidWQ2
SRKUYyxOWVXDWtFCIvAxRINrbpzBpkHdL+z5o2M7Q4Cn3NnZKuDs5iYZI6Pbz5lOfqNdMvSvyLEs
7qvRd69NU03coGWVn81Zi9C1JgUOehMpCbri1C5fkXik6tD4OG1RgS7GhvgV683opOvdEs0xw+Un
GX9hp4XnsbHOmZus0CFduzxR10hMy/4Bj2zVYyNSZb1Gu+S3+051+ptu9DPug6RMYROy2ArQXYjx
2GSN90oSDarPLIrJtVnaOd4RDm49LkaT1kQhVd0txJvV4M530we/ExzOXJrl+6ic8YOAmfoFiZp+
tkWR7iDkxbHXcjhd+iOFCBmjPLlKdHfZ+4XSHnIkJHf+NNR9OF4uHeLP6qPdxwiR0kKY96qQDH41
cZjMgzjyV+0Y50+V0dQ37KX4siN/bIEUBw/PWpyNpGEsQ/Tdken0XiF58AKmzWXLvok00hKNHEJk
bW697jPKwPGeGRGs/CUWd8kYKlCqP9VG7zth4UXVZxM5bNIkaIBvJpVcaBIYxfc4ccwlsAjwuU0b
R20bMtbqtZEIcV37OEpWlxanbDWQaFIhVozBOUtZsNT1aAe+e5ph9tsk08pNM07j2cUXepO7fTlu
RlaJDHF6Wp691sHBVsxtj9Vfj5WzdwmbOmsTjqRNyWv7hl0gj1e5HPBi/3Sm/wuK5kKB/PPQgmqi
WcmCJHFZL1yaFy4n6E+QtTTyTrc7YmCLJqxQS5BhtvtvfIJ1qVxDb2gjQfj1E9o2r5s+5xPAU5tF
7PT4b/Yb/fkdfvqE32B3YMDRkopPkDCqfAfRtf+d70CoNvG+Jg0Yzm+phMbCwJ9h40OvF6IyvMj1
/+ITfpQT//MXAR1HlChyO6yAXIim83t5MfNRUltZxHPQVfZ0ToAn7xc0zM9pTHzhUW/w8vDNLiFR
5BuQGpNGa1OJ4myQ5VyTatRm7gbmXD5PtWGLoI11gsUaY9Dlrp7KxthGDrPmScdnI0OjyJX5F4/S
rxF4fAOeHrqHCREyPLgWcbkff3qUmGwJaiEeCA+NcdK7D88nJLvSiQCz/+KTfuVZ/vwkLEqOpdt0
kPE/fv0kGs1osik0BsVZPeDCyBC3LLcoYZe/IDD/9QfRrki56Q8W8dcPIqPXJQ4OWbrdA7MQ+2WN
qA/98eXfvyL/9ScnTGroLuXt/O7/y0vI3lF5szGbK93FRzhgRipKj63f3Wlj/hef9Wvq5OVnJ4hX
FvrlP3zmr99e+EuGsq2TAb7qvYmQ/M0F8WbhQ6pyTMSfszPtOvFn9S8Ol0ti6U+ny48P40vp4AmW
4L9/b2zKaRz/34Sdx5LbyhZlf6gRkQmPKUiCZJHlWE7SBFElAw8kTMJ9fS/eHrTMC2l6Q7dAuMTJ
c/Zem+k6NAgkLZvSfQUnwjcigBHR+u/eeOmSG786W30d/v2CyuC/nM1f3ieXuo9U1Wt4JU/I70/j
xNwKhFVnha3p6GdPArG5WjZpsrGhu3qVgxla2VJ638zSKG8SAmUuFkLN3dDPEL3sLs2wettLdp9j
4TQ3CNHqdJMiiKWyc7TxSU0VbhaHzdbG5JN4yqVWUJ/YSYaOzofnmPyVzzFb8S+x7+bgDH045yHe
m5hZj1vqNjTQRYHxttxp2doJ28MNTWDrnKt1ODbkmCF3QGn8UeI4cyMvMacXV/mzh19AujswiP7F
0dXUX5LBw/yTtPY6E1DCrAHC4SQ+BqWyh7KIGbEbMM80oy88sgJukh3SLM4ulk6+831IFrDoaP3J
Z4fbeYU3KoSVrimfJqRp5kn7eBxvgjlpn9qVDsNxVk4XLcrov2VLMjw4ddqgukvrQ+Ul5OQOMMjC
NF8IAe/VaHYw7l3a0/bUj3yDGahvUs+n0+6PjWFjMMdbEs2NVB95ZpTZVYZKjPKwFNV8r1aoGSo2
0ehX3TICaMSHiK/OoqfTisfA6v0H2ZnNtvFs9+yvqJWNkXJqk1Q6z7eMaJt7M2jGKhrHQeinBNcT
Tdy27c3QLXqGSbj+k+nEZArZNhr7HolK3g8FHh8zpVdRFVj2sfY205VXRexwn/nF5wB1JoF6BaOJ
K77V76xHCsPgaapZw/cyYa5aAWARBGDx2Fneq+HK+Gx0QQsgOtbJmf5CPd1wM82obz3wiX483mh0
tlWIzB1Duk2y8/PEW7MzSIyfo5qZkX3WbHXppZsYUc5DQsN7xR7+qsyVgUCAwGg34gezeardjpHm
wqCIJNUWUWzuMmYcsqa71QMiud4w8iIcLOCXJg2D5qKHRahojtlonyou5X0A8/U4xXBmDnXNHPWZ
6KHV2k/8OTeh6VsV1Cpl6/jB82Bn5U6bCfrioXa3c68mehh9w7NMe67xIwLo8JFQIU5RPwivvGmn
Mc33TjtOtM8axKTmPUjLPv86CstF8swExDgsTlBOT65w8veesWpzsubYO5b1Whdb/Jk0WrGeO89u
UXfZebAAsIZBtlTOtnW7/Eu7DjnGLOzjQYyN0TT3Nnsysnih5VmYczrPODJJc/W2ob58qwsawVFG
G5mME2uIansJnlK7KiJnsUcmacIc3s3STiPboK1lLFP3MENrpny2FW3qyT5A4DejLDf8Q951+t1v
oVkC+4OhCFsA9pC0yyvZM8MVFmY6Hg8YRIyXPs4BdNTww1HtJjr91ujAv8QxdklEzPX6xkx7onMF
jwrxc242GycWNRExIwYCU60MMFl1aWLGwydSpfz3ZWlhscI0svYGEnEGG/gcHMPJ1tDs2uomcztp
vHt9ask9tjNjhzQzKEgUARS0VeaMpsq1BYqzlEVu3NPn6c/2urw1tUrf0VjVZ1nn61c8LrG/x2kY
NDv2+e2ysatUAKM1zJwoBBVnL0vWJUy8e6PbO1V8pRiwiGc7JFfVj2lo0QkrawouhB107l4EqnRO
QtezeZ/Cr5A7aalsYWjZDfg17QwLL8rtRWwqZw7ag5F1WErcuJ7hLSCFwAecl4yOtDPFNeEFpd1m
24ER+FbUWZfihDNhVuTwGHAgmPMzv7vG4OZP7yKfR/V5YLe00ZXN0gEXLXUjyK6LcbJyr7YP+FMV
I2QU+ns839PeBCWGz9vLm28ukUsLGk6zuwFeRgMOPMG688h3vfo/euOSCq9KInyJGQK5ynmp9YyP
i9itm0DJNNk2Okm2rT8srz4K3vUsGTrcMuid9XPbofEmBryuHwaATnsNiuZj0hKgpA5UakZusSpr
J5rUt15KplPo3RJ1Is+o8w7NYPvyCE1h6rC/LWvghtkKY4z5cZ6vN6XIsibyhtW0HzyYVNWnIW6n
NrJJCcwekd1VO1FpcaPZA8ovEJMk4ExIfjZgCoGjS5bjIzuw1T6AwzfjA0PmFGWmCcrErt1LrTS8
4dVVi7nxJcg1pq6DwceOZCs3eSfQ1enu8J8TeUXjYPajXK8wRuepXcxX8BKKjRY2ipOHWfrQ9MBF
bpdREuHNNryDXmY0TxUUNcWbAwXrlDjaGbcAlYMHUpxMmt/mUqmbZa6IkrE9lNehhEN9NTh3zLZp
X187rBiHShzEGGV4v4kMOhnOWjJfoH9xgdCGm34sXNM98G3oDijbm+quC5p+n6EKfatA6BL/QdMB
0bwcoVhMsnpLELh8WlkAvCixszrqDX/Jt6y247GFbMJb4uJiQ+CXyn0iOv0wrNnonSvEyHJjj0si
o6KfkfE3OOAu9rDWXNkZ31zP25cMWSfCeImzJ6voBVuC2AKYa8a7ldyDJVyoKvb0qEmykflMOXLl
NLDlTx1WMG+VzT5dUQdjO/CsYydGKc/w15CQXNUl9cVuiE/aFQg9nqqUGPh9H3Dfw15g971zoDtf
DDYpdTSp1X4htf3CMk3XNhWjbg84GHT+qSiSYLoDhpFvvL5u78h1sf1zlvSCNlFXdvrUANyh7eHm
NAnAzPCrsaUufEwFvARE+sYmXvL5ZhRopuC7A00rhrL6YswQ0/bm6E/0dAgOKnc1AABwQgUDaKtF
ivZhGK3cVdMqXBpVShC3XWp0KPGUO4cM8VSxlV0uJyrPJMDwaATtQstGAgMP4/idnXyLoZhArtdp
kBmfMQxM/p0rGdKduhlLJcRl31ToLerkSK4yf6IbV+fTiogBLEyCoGqUwixYa7tCHpgtZs4xWXVR
3xARlW/9dhrSnVWhDb/AG8bxRYcP4pK/Vt22MuokChx3pYJSyzPBXv34JEg7k1mW3/hIarY1vZnt
lFgHNPvpXYqMdh9PQRoRJtNuYolcJOHtr8JWM8kt13k+zILOW+k73UoH3vXPhcSX96M1wDyaY08f
rc2cPQMUo+ZbW+RIWuO+Gh9H6EIFImGzgF7neMMdKEPxuWpnVbCQaLUz1nE50Xyf7dAfAlIT6ebO
SzS5vV1+muifpAw5GJWB3l/k2Rz6jqo3s8ezWABK3AaFDaxiRuyFHmeBCE4obXKsC4i9IYIWF5Ty
5D7k8VoxhfUa/30qiLN4BSattma/BjmfNNf7DByni6BkrDvA0hPFhCE+GzNhlQT/BP0jQY3EAlRV
757MSvo0Hfy82YGqqYxNm6e+GfmxYSGuStf5qEbKxahp1Fzf2KsRf1QmfB4GQbXxmW0UYZB2phbj
yatT7JD1mmGq5dovjJriYvlmenXcfkic1VmkvcpAe1RmXfXkQGU6MKWExKi7IKXWoo27bQpfIsLH
KbUzrQZQXc/kkPyV3nrWS8U+oVJiuVloEh4NODxk+QLs9c/XoMYN/Owkv8YmtT9qu6CCprMZznlx
xCdxYo4VwjEAKlcHCB22uJOMY7G0RBM3KdabII/vZ0AAzwoRBKV8T2eI4MmRFwDf3lDdE0JLp1oW
wbKG1JEwQaw1idluFKv3OJl5a4XIjvw7v81r0DSWc6fFwh7KrvQPdBnlC6+cv/dU4Z/6QJmR4ffG
D5nwZl1Z98txEkE83Thx2gIxnZVF1bjUyVfXVnrfrqsyXrRVAJMiswQZR5PLWl5rVEZwhDow3JG5
M76qwAYQ1AQYBop5KHedY8BmZ5vFIGsoinNfmsLfMROoJcIOIEdxN8frMVvXJTmWRmoDxe0rsQfd
3CI/L69uGgO9hHns8jaB/F66jQV1oFOfMmzy5UaT9TLthhU+6bnQ63RqUtNaEPB0KTo9TXRhSaxN
tpP5tHzla5CjmF8rRqsE+Jk32JTYd0Fn5qhAT6Esjh5CsmHaNEK5/QETZjpd/Nn2aI4BO31Y8rL9
aL1+vLUYnzAiK4JtjI9sDqE0xc2Z2NHpkxiHsQu9ep60ua21O7BsJlfVA8k0eXtu6KJ7N0Os8up5
AGBL6c/99HYt6VifLDbFxYZaZLzMY2k9GnPcf/F7KeZdSvzYKUkFthmntN/xm5I/mtiVqG/XaRIF
r/HQpRc3FohgcmVjN0YxuWDtSnBEtLaY7wpsqIfeHrvpujchPStpr1giNXZfVZ3pe8Po6h5IdVF8
2Ind4qa6mkvAAkfrIuPi1mnT9TMZFJ0HQA20IhtVCJBXFNRbDn8I6wyf3XIz0qNnmD0iH4SNpvk7
JJcFW8ba3dZt3JZPQO+ps5VPoB1y/MvR0DvUDMCecB9h5x0IScMhOQ7RAgr7ooDk7IRovZ0mMQkP
cS38PfTn5AtRCM6zWhRUmRog7QYravbYdL147aD/fNSrKO4delG7cnZ7AUAXJK/ZKY8GnWxPvpl1
d+nacNhZJa3a2enE2NVV2Y+yKYGQYVOf94GdLneIZtmXD243721wR8u2JgoTLqltQtADivZCquZy
k2I+QzEAxzPilXOSTWmTrlRN7lcXB+ZtQW89h2km6kdK0uazHqWNUJCTDxEFUACRJpmA714SBflv
cNhpMhQycVgDw3bHuT8XWVEimURhOjU2plUkd4+W2cjnyS6f4poywaG7QSJCJkgys0sJVke06w8W
GnmTY6m1oxg07HGhfsfZvdb1W99plaKVvMrPUgviKgLjHo9bY331hVfspq5tjtPqyWlTq36SYd6x
F4kxS3zGl2gcmlnRozLmXqNc6Q0+GaUVr/POw+alKOyanuS83IfzA7LYZCf5yU0HuzmavYFXsWjd
+iYzlb8Nyhic/ggb/tHI/Pmz0SXVxW1lsnGMZD6VDGvOxLCTVWChJ79rfLc6jItVXLp48HaCgdKm
9sqGaMQsuFLCRxxBbN7Dnv1etXUHd/qitYOx2DN795DP3K8tDwFZvGkqCm+nhBHsLT4oRjjN/IBN
1tbxS+vOhI1JzF8uPi2mfwv1Nyq+U5r16yFhSHDsZkLOwyawSHubILNUiz0/B4xyHmEnMGGZnDl2
d1lWoVStHGPdQqCynnQ5uft1RFq6md2xAmqfLcWhMWM6Fo3dklyrewLItMTSN2ErD72lQTzLfx6L
bZWWemN3AjXPhLCUbTqqK7KASjk/GkTrsU1uuzOmxGHrK8aHcQrpwJlY1xyJFTFk5MD/1AdV9QqP
3ywQ0ghieaUDEchSS7DFvM632nNNiJEy6JAxD53zPemLZseXvv6inX4zZH4OHk1a461aNUASiucX
H3bhU6WbSlO24qX9uvqBeluA5I6RsfqifOBy8PrMakQ4KGeYPoP2ryLUtcLPs7ouQ79rb5A6AFjC
3jYb78pLGgREtEQ67/j4JYsxfdFtZ7GxiDK8ZVNI/WruxDXcYRvIloDBtIvJfU4RS6VDO34dY1fv
yIB5sInCJW5TsZMK8WuNZz3y6niGQEDGO/XQE9L83V3oTC0VHv7NYKbrp6CO7U9xv0wXmmDsJYPc
qRG7yF7SroS5SwpTwRY61SbDuJWBzQ45VPaEETqPOitDBCHrOIsUc2k4FCUPwa5jngQgwEtbUnMz
ibMduhhCGatLHt1uKe0QpYpF9cuTB6cjnMenazynejXODPLyai+kEse+YcgfFViz8K8JJFy7oDK+
DcDTV9S1i/iOtdqQOyOuUJDLKY2cGJzKhNebyaT0wbZMdde/e3Zl74UHirrVTbYc0KFz6Km3UPQD
Q+8eTUPJ+7nkxgWF0DsCIqctxtuJekgO8Z3dZEEbtu2VQSDqfnVuVdY/N0q/e3433q6+uVzsMcjO
62KvrLKIq5HG7tNHGIj5YYmHEtUTwQJ673WO/rRmtefdiKGaWW1Bm9/Sk18oDxs2TejA06P02cey
f2rdV/aG083k16Q/FtM8HiB5DN8URSVoyMCHzKV4NBA2Cr2Fel9vIdqBvEuR3r4iQjM/ysblPnQu
W8cd+HgE2qnfAPHyBHuy29pv6uDQdXmmCW6eCaqk7GxvUzLi8oiSzSatZF3ql+CaS7nN6L7fz+mI
hbnTFgtHizE2IZW1HT0yX8om8sfBQ9jds7dAdOBMH6aesmwP9VUfzbTsA9AX+fBeYJzYp2os3g3L
9uGK4Q65iVcCRyM2D8u0z9rgntfyEXIcPGx88fimZieGd6xtJwqAfNRkEbBJiBA4WrdwOJHPJ7EK
trlKuk8qG8kb6nuG4DAy47eOLU+wMTUoEGSlfveKf7CFN7HmvXWxGobF8ZjbkPf4/ZGYjCrGauFT
NlkjCtst0bMTBJjSpjFoTW53GyeL/42G5vfGrB7jlKhrEE++eY8yq5HRyii+3CXoxJ6swdb7rDOz
H1ZZEHQWkxFb7nyjsqGZEVaNM3CB7r3kRe7wKqTEKLTIxJhTAF95T5RfiQ3bnvnVjtFbYBwt8pO0
avCDZI9K62iuSug9/Hs05v7Ud9jbcYUWobb1UOyQVHd5lGN4L3YdSIF2MwhjBDBX9h1O6yxZx4gB
c7wg6YSk5SeBR4JIpooeQG1pnQ0E2BZZ08kSHNKK/v5dSnLmEiadQ5hwjzPoq6Q5PmLSrLJzbtet
s43JlvEO1rIAnkOn4r4jcZBTqKic3G2QlHoPF2MtHhPZ+s/KhYCHmgw1rkY9TStLJaI4BhPws03n
0GRJwipVbv5gBp7hbenZEy3PAk4OZ9230zs5rpO5aa22fR9p063fBjZa5cNI3XusWQPnQ41gYAh7
PAqPMiHyfBsXtXw2rtXuIbEt2R+Cxoo3w1DXoAEMyGax2z9pYp3om7dCfl8zK41mbN5GGDg1hJR+
tpQmfjjNzyXXPZqtzqUDLUVEbZLd2uNAoE+J/f6xT0x9mJASsI3qAhTSscgeKOumO5jDCPc9iT1l
IXqZf+XO8bd60YI86hy0AWHMTtKHHaCleS+aarJPllMbKOX6+LW2fLGt4rrzz8hmoAP6A134izZ5
sTcZD/FrRfBBFSZralAayKR67fRSLLuCzMh0t47GxAOU0D8NtZHkrxiOgKxs6ObX2BXi7UpEwzkZ
YhZmr0DyXZc+E6BmfudgRbxD9NM+GavRvaDXdZis8cWCmZJj06+Q0NasFcN+dH1/V7ouItLKhyx0
amgXPg0QxqZNCfnNPGOTCX6UAztX4JFarts0vnqpQUEvGRisxAauuip/DBM87gdir9C+NOhKj3VV
2AaXZmz2RVK0nytncW5jzFNHEQzTk7AwX7cEFWG5/B4oZTyCKO2iPPiWeWj5HAKQGHTSOZgpQInQ
rEVD+lghxfdekgi+GXGxIaCu49w6FWmVvuUIkbtdpku2ZoiN14SZcvBCV/B+TMtnjPJFQ1BYSq7P
lPSKu9igIBlmzUZD5acqXYZDD+EdmUq/6NNS0wg5i5gU3cgOFjwUapgGxIR5XTMy4Fbf2UNbj7ta
j2BRINWPZtiZq5GcBCKlZlehvj7bMZTUiDuO0YZpelHeixpdiqoZDG3RtKQxPzLFSD4vTK1QlHTq
IJgZXtrrRzf5zxjlBqroNj5v9xcGfRJvYG3iM+dJtZEiy5kCs17N5x4N8v3o1VSCBX1HLhW7t2im
N1rsc6/kuwDMmu3ZlHVLfiPl6H2ShZmdDDSSiIVxYGAjni1yWepU3iRBPmWkLjStid8/az8K2dZZ
1BFTPr0pxcwihKCUZvtOWXxsIbY1O+iTE6M6ujaPahrXU3pFpz3WjOc4M39Iygc5OP5jBom0vinz
pTG25BMaL2uvxL1IEuTHAvnmyQGBI3a1WBHNrqZrUugE7nyLT8B7s8S1FU76rWvuLIT0Z56lOKKO
ElGwDLq+mQdpf1BxcoUcR6ruwKzrpen1yjyntAYv7KveW4H/+P6wzZMkN59bSjG5McnAbWgsrprj
aQPXBa+2y5TAJSfb9Q2Wa+LmjdcmnttD7vFJDStYBx/cOHlLImVefCk47dCsMtN4YihaMlwhGXml
cedZT9PgA14AetNvC7jVJezBDm8Cs6fxOFRBUhzWRKlun/TO+pw72Xi1aM1YWBYr26olsc4L7epH
puj5l3pouwOO2opUpGpQxSHtalRgM7QutIP0KKt48bodjOH8ifDulgQ+VTRY+9cpeCKbzx5uy8GY
ysvQkLeyqfxrjkk8+nIh78xVZQQAl3ijqU5KQTXiuT8MRC/lcZjUwLCmYn3EHVBCX9HUEB+KIc7y
YoDgSC99XBVT6AYJiQXLYtPSJ1xnehlHEBPbeM7ql36aA2pkPAIFqBLLMBDR0zaP1jEw0seBGBpG
X6CjPltJUh2VWNMDnE4wD3Zerq9Zb9noHufiKXUUfSU7nmKDe+di8qPPIdoQ5fBMCIealDgPUyKz
u4LwN3FJ06tRPufZ8k4On+xjVS0yw8rvN+xJU64+BlBTv6PgHO5kMYE7tfrAfcxM1mGsuUP14Cde
/2Sx7bdDFxV5dhMPrgK0Jmd9ngheiUAMJp9dCiGsY3NMrzEXmcUGp1/e28JX3kZD4Rw3CYlJYD/4
bs8nBNyQt6UNQXDbzDp7sJLSWo+lE7fNW7vm012ZAacDLFyUbzW5QXUoZD88D46LT9H1LMbArjJo
9mfNjb+2XbpdYVOCSrV04YQLqUsNaVcFeekUwtWZhl75yG83cIcCZrG/wg/oToDKuwfpUpiYdru+
KliDt41jAiRn5L6VazneuLRN0Ig7TA4wNwHZSPaL67QEBlqEXF0ZHVARLnk+MPn0RGc+5rU2v9lC
BYRiZdYYFSWizs8ZNSC9zwVdRMjo0Tv0vC/Hzslhls+m90Uq7Z8s33Zoq3cCkH3dxsV+gjuCpN/N
rMi0c/E4wmElXtxFr19li/0S9yUr7EgI0t4bWp2C40hnppZVLw+mttlkZXVwDf+bkmDnMJz4wSdL
IlxVgG9iJy/fe911t0gL04dmLlAV8ljVDfnt7dhsawMlJDigQYHNMlvzoSd2Ncoq3G6YvM1PshvI
35ils2sVf6pleh9vapIVACK1jBABcioiFZuFp8TGJYMFBbKLNcKPvGH0M7/RKaojKmcBcH5Rw4mA
9+TWc5T3KrSbM2YwsU9OOjhkScG8s2QGzX5FJjTwGYzV1KQM/r/xLsW7UfXBQ95pOlVkGu7axLWi
pJLi3so0EkpVghqFfWK9aUFxL3g0d2gafej8cWpWP2Jy67gTE1rHG1DmfbqNS9bjA0U6Cth0ysWx
nOLqKZf99MWqs6TGfELcbpgkhJw8pFms+gM6PhgZg+0e5oA6N3Sg3/NE49e6LOgbGGfmbf6dXIf1
s9k7TEYEk7buQLtyecFCOYjblAkg18LGqXCcLI3idgoy67vFa7iPhY0hwRpAkYQ14M8L3Di6DghZ
5GWih0klRdct7AFkEE5HDDPboqEk3CWz/JdqBUi3c0fttbseSh47swqDSpXjZTrGQWKk20p7yoio
KBTmVGaEh7pM1vJ5yVYy1Qw4YSZ1XUBOJqtc1PBJO6H703Jfkp754IA0ucVRa/l0XmWPYRkQGXXL
9cZFMST7+p4+p598GdfW5EUB0c1wiynCNqnG5FZnPWJpayEz9NVtKLOCZOln6EeGMx81pB26zj6N
NF7xlk2ksUpgzwnjCiC6Zpgy0l3LYdwR17lnvQARMHtFdlMkQ3FJNSBjWivzyXG89YVpe0IAhJBx
Tv/QIlkR0e+zMjLeq0nnd4l0aVIj1EtQlFCn55FXG2xh2dTzXqxcML0xqJ6382q0ILrntPvajTih
4FEO4xcH8qjmd6fVA66/YIb3VeD0ovHd7HymEvVFc9SLvdTVCaajd8cWxr3Xw9w9SrIL4LyLmonF
WPVAGeHbxP5QkMCsVXCt6Usby2xve5DUnOqgfdbhje8JcWFwRuO35W81EEPs+LjwsRlvBtfV91M7
om8s285K8Gz7mMRmOgsV0XVuYaK80M2DRQjQ7VwbqXVCW9fMR8vNaHHBDGweDNCJDHdGXhUm/Rl7
jba7Tzrb4d2Y6j1etfIk43R9j7tieuoGhJShXp3p3AV67XeqSuJg43gUWJEKEHkS1FCORzrX5qtL
5f2G5HyhQ+9YjB3sVr6DCVzJgqAf2TzMai52tlOMoPPnxb6ZSEQM3mDBd+fauZqUUm4Ljn67ggjQ
YYFtcfHkTL1EWdznIxcookyQPr2lGmJoQ9e9fmQKkS5PKAnKDmPh2vVIzVrCPru0+NELAYu+Cqwx
fWAr7497TT2ztXoYqRsx2gFQf7vxq911jIs31MVNh5TByS8sAwXKJdHw/VhUte/WwXzxpJ6vSCEs
wNYiPiPtU6yCDt8/AkUgnzJsFCgEgEM61/ziDrcxq9SYx8yHema6QcO4xpoHw6W1TgFQ0Og747bC
QCZYSjYVwrgXSyX2q20Jb1t4ZvrNN/kph86eVc8AAvQiu0VJZ4pfPKenxe/nt2AtoLBmgUt6BCsu
cOuRjyGUUb/zvyX46ItjTdaVc4s6EasqBfwM1FzBMloCIEmh9Kfl01Db+Uc219Z762MTRAxW+19S
lE0DQTmqwu7lJv43+HIEXeKzmDFYLRNsMANNNUuX0TEmSvPqPh8WrBASXQbAWm9R6wH3RPBICxMZ
iJn42dNYdULdFbGYSDJZcoeCxZ7UeF/Z6XqT4r3+KviufreaNl02Y2Gy7jSkevKc5/78yVTSflpa
Q5ZM2bMsPlzLM49pIa0lgloQKYSTWcucEE5CEMIYqDX2bTMYwBUX8Smf06I7Nj1Qwq1mocaiNTJM
xmhhXlfqZKR7UA0J/nRlt0mxMW3LKXbrGtP7LhKjf7X0bH+kNQX+NRso5mPCp3W4yWLQS0dm5/Pj
UBi62f+fYYYpXHcjS3hW4OyEkD5ec2ngKeHXyy6Frv29dHV+XuZkejdzeMSdJcTnv6tD/1T1er7v
ofsgoslDQ/ybULmZJAw/DbAUP+eSmbcVL27grce/H+V/CG2ZRQqfQah/jbP/zXskVE4e/ZAzjTcJ
LDQuWUC6QHPHLFfZD38/1K8i/v9ktgEcpwCNveMI0//thNBnqbKv6OiuKTs2ET8XTfz490P8j2sW
eAKzqWdxPsL/TXLtWMqYdcEhLPWovGeSdmni//0Qf6qgfZDfAkyTcPB//Wfm+kk/XqREsdGtthlK
T+DPrTAr9niTOSnrH/Jg/w9Zsi8cG0I5KnVfOlfT2s9KdeDK5M9lDVoSFYdAbNg5C7YIB3f+Wvk3
WfBPOfKvEfXXG8Qlw+SJRsSCt3W1wv18wIYQnQ6drR32JUEwNA8xQ9bdPgtu8+w2gTHKuNf9h/j6
zzt2lT2jYTMdX7oCJ90vxzQThpqwB5lcjBez0YexHiJL7/5+z/6Ti/8qsw4EHXCX2yWx+tkgmX4+
s9kzGoQk1NDkr28gbu/H7bwliyOUIUj0DUXmNtjQd9wQl7EByLIBnrHhooe0SjbGlvHDzts6W/0P
h8CfbwQ/S9IGQP3tufbvj6vCJ5x1Lj9LBvezfh388z/OG6vkb8p2DsCVNWHg4Xr8/Y4aZUKXGtpc
2O6u5z1ux625MTf0gsI1/P/njX9tw4R0gz5m+//OGq3lJtnGG3qpG/WPN0her/Yvd+MqtscP47nC
8v+fr/LnuyEnVcJ7kHPoL0fc3pLQ4CDM+4371EfyLj4YgMtDzR14ScOnb/+66OYfb/Bvh7++dz+9
wSMctSbOObxBiByKhUff29THL/fNhvx4OqoQQo9xpA5fkbKEwEXDuyX8MYX5Jv/H7f+d/GZK3msW
KgwpCNhdVvpff0lP292bO9eFKqk3rRSbsXmD5bLpFsJ1TCA2hiIdbXw3+9eefgot6SNZlf8A+v2x
zGBOwcnDN8Z0fWmav7uGGpzRaQCkfbGc+wacqxbDZcmhK06GfDDbfMsE6u7vD+Z/lopfHwEO6gtc
icIh/s/97YV0ywDJbiqZreTBXde+qYkisrcJeTKa80Kmip7cO+a4tLadDnmsPTzMvrXpreIMzevQ
J8mtSubLP37V1VXy56+yHL4hXAxsJ7/ej66HoWji/iKL+AOn/klQuju5Da+4ufVdvUlmPzRq/RKY
5b3hXEdL1odpy394X/7nDYHN5sKi4Hf4v90Qz2TIm8xIrdsKpS6hzkFQwosHVOmTPU7nDtHY17+f
+R9VwPUZ+OmQv70SZkdebUsGFBDWSDk0ykQaTsxodTcdmvQfS/4fq95vB/vt3s+Qu1GVcLARURV1
HvNvj13o38/oj+8KB+HN8hzT5mPGzfz1VqKjXcDPQhMQi7Nj1rQnb44WkfWPtezPtQSMn4cBnPU7
8LFU/3qYxDOGwRismM2e/7AQZe8SNGsQoPICNaJ5/fs5/XHhfCgjxAZiwfLQB/4XpfnTwmU63dg7
eRGEdfPZsk+5+4+T+V9/n8qJx5/Lxorw2+OvAqSlSYNmbVmbj4GWxjp5/ziFP64Xp/DzIa4/4adT
MHJjRM/CIQSSKraiYQ4zxdPbAaHE3y/Wnw9AAE1b+FRPrg1P+bcHQJHwbgwObHaDHEJwJJvEGl95
5f9R1P75snIYWHbCtCxow79TSpshMUdo8HHoydchjyr0KDUqHBwA+pOn/i9p57UdN7J06SfCWvDm
FijDYtGLoswNVosS4b3H088Hnpm/q1CYwmiOWu1O6yiQmZGRmRE79v7fdJz/11a1y33KZV2iUW1q
i6NDbjaoDkXB2oJoyE6xaqtBc2jREI365Dmyxm2bjs71SbxYLgN7ECnIxGn+Pg9FQQCLRiTJcFVn
v1pdekD9+CVFIENNveNfWuL6yQZiUBaTaM1JWIWpEpxCw2j76JvyKzMIxOBKLkJlIuJao3y9uIFw
I5IVY7rEw+1AG+i5G4plXzagXYl3DZTQXyTto6PXKhWpsBvbpP0Oe9r2+vgu3HGyqMLfKVnceLR5
PGoK1C08EYtZqEIFDBWB9scdor91epgkeJfg78Q9+kFn4yKVO8hWiuxh2T/0+Q+tdMl7rdwXLnzi
04bJWk3SvaI6ixIUi3OTdnwePsKdSaJMLW+N+BuMaNcnTJJZg7PDmCeByg2RaiU8qtCVnq9RWysD
Sq8ybzlI9e/o9683hVH0KHAr4XFotA9X6WCq8cjn5m16Ew20NJZUSLcyPJwr3nmx70yeqzr1iCnq
clmfha2ugvuzNyTNDmW1A5wDpsVMVOVVUdv4MNYyyT61SVdu7+yvyymgg3Fq5Qadjp/OproADdkq
BS2hm83muNncb473/NNu+rnb2bvDwbb52/1ut+Of7IO9r+3Dfm+/7PnL//mh037yy36x9/znA39/
4dfxa7fTf+cvzvTT4cdm+ovj2Bvn+Xlzw8/jDbY201/40+Hn9EumXzr9y+b38e357fj7COsY/3Y8
8vP3cfq/8J3HlXPp0uOQNoRsRTPgJDGhYzn3BLUhdUxZFYTPJAdRvsviuHOjO1d/ve5yl6usqIrO
3qH7GNjyvGHbG7RiLGtQwxle1+aQcgca4uowMEINb31cN7Y0KDapKuqqoWJ3NigUGGA7tcg8RnH+
RKP4gf5qQMbdXSsLN9dNXbqRAoW2LosMTOcGMY375NCNPAXJX7i47CSONpn7VhXFhgShQ/vDNq3f
QSBct3cZ6xSNew48DTo1azbOuT1fipRcCX2YmFq1PIpuEm+AKGS3vZC0K2H1MpBjyrLgMua+onGF
PTcVVLqnalVEWyIMYgeJYgNMZ8gH9IOe+TbVT/3WM4b2CAznzQCFsxJvP6fuPEiB5ZuuGQR1ZTrB
zu3DtJeKfZyQFrcz++d/XtXKI6Ape9jyKft2Rx/qJnH+dDv6C5St+4Wutn13RPXOfss3ov3x23S8
nbEZboWVXTPFpPmnwWiukPKY9ow8rdLJqo8gNEOjQqOtQbfVR1JQUdbuWJcmFI2NMlFCGLJ6sWF6
SKABhDXoe7UWFWnagovb664kXeSkIJo4NTHzpVwyG0MqW3w3kNIbtNaQYxuy5lACsHWKAZyLIqW/
I6EtHHgNH5VGLJzrn7CwUafAw2sVaibex7MvSGLX9dWWL0DOxHcgN7nLdCS60+F7bBQra7ZkC8QW
NFDkY3mKz54TdGQMlE14GsU1yhnCrWjdJwm3req/tDOdvSe+gXwiPeESdkAYbDrp3gVBFMBMU8Qr
l4UlD7FgBlUsXpdTnvncUOHGkddIoF6KTHqGfPQdEbiVsSxEGxqbue5IpFAmVz830fkRmOKYVEIJ
8NeulNbRZGRAfK1Y2ezSNPvnO4qFObE084QeCgETXQzDblQ6HIOnEcfz/9SCCmI8cYSSnHDzTwXO
XxfWTC+EcExrnH8UAviH2SDDBr4DIIyEFek18B6BWqjIsVZPnbwXATKowV3W3or9PqcnuHzxyzuA
VY210yJ7zP65vh8+886X0/Dvt8ymQQ3rAOorpoFvGbK9Vz9k4k8XThhFu6PhW9f2Qf8ldo9u2AJI
gd13hzjW9W9YcCtuhroMopf0pjK/EUitrmR6yXTkpQjzY5NzXoNXu25kYTPqksqBCQkcKbp5YqwB
kA/3BPUyeg0/ZLSW6ZX4Q5PyttD9vzc1UckphBmZt89EeXe6HwsPYsI8UnSbgvy3Nhie80o7gq19
d6N8LWhf7hdeCFDOUezhVEBd6dyW0MEZD4cSXqwgT1qY70okw+pg/fjb2cMMD2JZpOYjSZ/X+5MQ
M7SAMgcNM0bd3vl9AtqH7o9s2JJ7WMkmLp3C00uf8gWQIJ6sk7uc2LJUoSry1ic5RzrBfM6psB48
WRG6b3GdF+FOCalXb6lETmo1dR8Crhg5rRAI7JCL8YbgQFO8/hZDgmHcu2Xe/YHpzhrvaPOi98gA
CJFsMtQcaVEbKd7CKlzFH4NLG+lGHwPtTaYp/UksY+sWl+lr3iNd+5r7JS2DvaKn5HfzSTkYbU5A
gH5QfjWQyn2tgjr8QeG4PoRp3/xB9a8+0B/WhysB8tKPp7LHvxeB2X6tx7braCQ06f8V4k0S9Z4T
ZuJEezpY2yoT+9frK78QIKhyyxIXM/JUqM3Ogn6WAtxuUDCzgU3aupLfIqdkk/KD9QREEzRR4Kpe
Idl4URErNX16k7L0mNGab9D1Isnh8/XvubzW6xQcIRIwaNSyDG3m8BbabnFgCKjlpeqLipZCWpXw
EVQ34eh/N0dp5fZ7GZsYN00+FLV4t+GS587oRbkuyI0oAEpAnT6sjI8OvcAVl7/YxNR1poeKaSlc
vfT5mAr0+JpQgROPJ9FGam7HGj81h7/1nJmVWVgaoMgaW4QpnXag14h6BNrP6EaQrxVXAuDF2SrL
oqEQLWhGITtyka7LFBlFB6ARDrqgOzXdG+MPj4aaYV9X3rYpn2Xx1VQ+UAe+7hvzxZqbne0N+hsU
M1E+0bDZTlD2pt6vzOH85P60MFF7avgDt4fpBXMSm0pPosuzGmhA71IY+rZS+5WWB1W4aaLQiUFn
Xh/QfLNP5lTyJhZxkBvR3DG0EXlv00ecAt4EyeocUHBOFf7MhGB73dDSzJ0amvlGlWupVwHKdYht
X9CkelXQ87puYu7kn2PhSofICueVJc6eyIHqxorZyjFO/t1sDmHxhGzXdRNLqwP31/+YmEZ5sjqa
CDEBOs2xE3RfO2lnoPWGUBQwWdqynwBBXbe2uDgn1mahwUJWpQhcFmeIbnnUOIKR251JK1y4/+8M
zdy6h4me/kiGFbq3kvm1je/L6oWWiOtWltZH4w5GI68BdkSc5RX6cDRHCHbYswgBAE38kefFTeel
K/F7ydNQPyI6wOYFTe8sfru+qI3qZ1NgFFKTc+l+8+D0+Hp9MNKSmakKpgPulafgeu4KIozcyODR
3xI0ws8GhiwZcAfFAwfeCbvr/buu+qV05gZGDtipva3HljJRhInpe1z5lGlEpzfsyfGh6eXRRPIE
qMzM8ZVc73TNAkgIeI0OsKAFwjTRcKoZlCvQpQuWkwUFyjLwtYUjcDp95QumoHTtA2bbQkfrIzGQ
H3f0ECRAs4uMY8plXkOtls6ISSqjq1Z24tLeOB3zbPo1KFC83Mtixyr7XVD/qoJ91qGGWP9amVx5
ZWyzvQEODlZXibENGq0r6SQf2hkb3Shh1/vkrbA2Rv1Lgbqkg/w3hIgXqcmV+V087k5HO9s6Ks06
ZjdNcIWaEtIPasczHx0d7b3Qf4F9p4nFidR91azkU5biHS+NKalCPJ2Iq8/inakMfqTSt+LQe3rj
GVzRMvdODr8Ayg71X2G7uT7Z86vXfxz5X3OzuebRL+iCijnPH79Bb79tVf02b6aqPsqe0t/mVD/N
TY8awoRK0Xi2b4I6COHWzWOH6+dmKDZZ/jCK+3BYQ7AsDgv4iiKxOYFozez4AYQDkK0A9E2+TJui
LfY9KBazgCR35aK3aMoit8aVaLpTz4JfXiY+THFI7/DQ5alyo9CzlO0G95/gbyuZ0+RRWNS0CQvC
ZWzmksEAhLYZSm4O9bbWALE/t9GjqHe0H95V9cpun/xsHmBOjc2eCFIQ5Z5vYCxtq3TfhpJoC6Za
H+SGMs91H1wzNbuARdFYqImEKaV7MIb3WEA/MVqxsRS8LDxBNmSJdP4c2ijBmilmIQ6RgwSMmszR
4cvLZVpB/79Gc2Jpim4nF5Yw6KF1pCPY8eraFiaSQPehbX9cn7Kl8H86nJl/h0WrilDp0SMGjUWh
vFQFZF0afbqvCc1dVf9YFNvrFhcnkFqzSs0SMNQ818Jh4zXpUNNs6dNFv6OlP4hfkQ3/76zMvG5A
gqhBOYJlSnmdSp7wc4zH20CSHwEEr4X4hXPGZMfylmE8BKRZqPVB9kih2cUgAbwtDbp2BxPc1DDU
qB9GLBxU8i4cP9qt17QHV5YcGtVWvmEh2vMJJFlE3lQi7LbnztLTRjXk0ycY6odsbNtyA2t3m5W2
aMAEsZaIXQhVQLKJugrJJWglZxtNrvqsGqcXQaK1zhAIO8rHr6qO0LOQHRMP5uvrqzldQmYxZJpY
lfOMfgWKaOejg/0d/kiUAhzY1LadbiJouWJhIXRQtgdHhP4mZQ5rNn9pVcVDqbSclsLP3HtIhkmW
d6W0vGZj5pNqHMC9WGAD0lob5H5kCHeS2e+uz9XC/jobyWxtkPrTFC/HE0pIapDIiotDoHyZEvP/
jR1NnNXjRsgVJXIGsSOqrZ2Jj/CJNWHueNLKTv5MeM8Xn5yABqRXBLBkzhafNnq1UOAHccbSQEKh
AcFGFwrgo41LR7K/AUHi0wPdFBYkYKJ68CEoPPSVxC0vUNIboDOWE9H3AzEWFQR0mwu4oHw/3GGt
+ZPCl0+Hs1+kT2ZtTUoyZSgietiP6MskQ+TCtcWuM26AmMUisj6VQudrDqeyMPbfXPj9foRehUYh
jGw/6R433OcIUpQfcEnCreYLfmkDgPP2cKfov11kfJ6MWKYHSzDbdJ/neUoLK70FoTMCVHH3E7VP
e0dji1DslCqSfNh7Pf9bqbXdN6EsFLQSssz/kQOYCGzBc6HRQYa0vUFyESbEsAzXQPBLgQV8JGVF
XuYSpZfZ1ss5BhO4Yh2XXvRa25dcX/NJlYeugW1ivlx3qqUtcmpNPrfmhU0AOw/WjIK6ae7bQu3b
oJpXfGppj5yamblUFY24z4AZSfktgaiCX7N5p03++mCWrv6gWSYAH3dUVGlm5wLNjr6l+DpX/+Id
uXc52SvqY+SHjpIfhXCPULtVPOn6839pdhr9ycUBXkf6eg0NVjLld9tSrk5eYvQz6QPVtNYW1cdK
2ELOKqyBAS6ywdwraWGxKNARonGX2XjpFqwFC7ptpzGCdzX7ObZISWnPXvu1iapb3Ru29NbYXqQd
+vphjLRnjtLD6Ge3g2Lsr0/Cwgl19imzOahLEyUuxEoctQNNomQaMgn5hpIAQhhZdJCzZGWxFy5S
DJwTSpp6KwxjFnZdqH8DNaEnEXqdL1lM66GZ08GVuA+NkH14TQO/cvUlV83f1wf6WdyfhcdTw+Ys
Dmtw14HebhMQ5ePBFSeQvZkYiFPSek/vb99xBYIjJhwrI7uNfMGFNCIOAqfNK//DHRRRcGq6aIFm
Ju2TKMNOFNKPRQ88/a6yDa9S/cOPtP5t4tQDxKn6xS2ccdrtIEJthYCcvk297On6oJZ2DrdSWM1A
lYDs/fS0ExcOvbGqUbCDpVBAHRO+insRURKigvoDRQ+4a8rolYzMkwbleBEpNm3xHyufcBn4AOwD
xkJBm+UU5xBZw9OMCp4zmkwHZGDFnS8lbxbyNm0Yo53s2x6ayrHQwqNYUunpnwKYaWot+FLLX9Qm
vHel196go0TRDisfdpkyQjVcoUDFPgOiNp8bM3UViNDovvRS9IILpYaT2RgfyS3ZboaqGzzU4fCr
h2M+rt7dQvty3f5CiLYoQ6gamuaSyIP/PLogVD8KkO0l3JSSb4ri763KeNOl+O+vFxYyMGTFAAXy
VpifO13Y6zCyJ84AKyFKRy38a42/T2AAvj4e6XKhp4zjBHrlMUwda2YJiheJ9+uQOIX8A9ZjUf1O
Hz6UMMkI7e9Xtdm5cIr4Nwqtx7HX26LyiLgzBKai4sj8b9e/5nJ2p0w+aQ1ahTh05+BYMQ5HgY1F
Og6cQQa5wJDSGb5y/C3EDFaO4ApE1SSlOwc5ClBg0UU9xs5md//4Ov14AUbo3DpfBvvGt29uVm6+
l+etpDAsC/wU+BoQ5+c+0/itofQFJxIyy7YUbHrtpyy/9fXP65N3+Uw4NzML+lwflaJCqchJ+sbu
1IfBWkPdXh4rkwXePfRyKRMW6nwgWoyGRqJhIaNzbRC/ontP7Z5+/K2bruzzpcFMYHMJ3CAYoXk1
SddHF1cg/kRWWD/VcDzcdTUQoetTdoG6kuXzaDKbs9ATtFavy4QqiLVri9YuBmGwFcl/GN2Psgp2
g6Ciyc17ol/L4S1NJvUrjksOTYL87MjMMrgLxhRONZ0nc9Dey8lmuhwB6R2jtQLTkgee2JJnpyRK
0LBzTrS3ylg7De3pWX9UgqO59lpZHBMwFYolNG8AJjl3kMjXyW3r3DsQ47QlMUNmYtcMD8h3p8J+
ZekWD4ITW5MHnRySfUsvGfy2CYwMMXfyP6LEnfxGd4GsGb9GEtyBusuUXbtW9V8YI08xy5z6INCG
n5dP6CoNKkPNUqdLPrwU/fiUk1m1xfDWsMLt9UEu2iLNgHuQsuTH+RiFDoWHsMlTNAxpZVT3CGeI
9Fr4VWPDD3Td1oKPAJ+gNs2dQ6ZVYBal8nooZG8osFXtdel+pP2m6gF6Nq/X7SzUn2gDPTE023O5
MpR63GOoSeATux9zsCO/ZXPbkyQ1GrtNj9RcRPktyw5mtW2i5+v2p311fmPE/IRw59SjZ3SeK0oR
MvG4jKYwQHQbIZl4TXU4oYnMxpe0yh1Z+R1pK866OLcnNme5D5QkXDlRsTmqMTSSOylxbwzlVqvX
Kmprg5sFlbyotTDvSwrwkDWbOrk/Y7BhZZU0iJ3V1oG9KzB/XJ/QyxvE2YTOO+s5ywe4+BlcapBz
u60rGFF/jpXKI9/pw/Lw99a4ltIlMEGv6Rg/3xJDDz0paXQe/lmwVSAzj8o7gUxfVPS7ScylX8WR
LW3CU4uzxdMgMUw7Q0wdQcr3Vf+PkCANDQFggOIEAKyV28mitakNhHLL1DU62/KaaYTwPzC+ukdS
HCy7BsgyGLKN7L2lwtoj/WLtJi0wjcZBWsc41OcFHreTu7ZpoEDOBkeoHMlPbWTUnVC8N8NnXmzX
1+7iUJ+sgeEB+sL17uJ48AMtrWIXa4L1T5V4TqeuXIE+D7KzzT2zMDsUADDDMh9Sj4Br+T24iQ+7
8eYP9HC3+Vvg/GrtyNFtkZbveuevAIAvdh6WgeWK/CBbBP7l3C/brDKCIjboWBN5CZF9qB+q7C0c
QiraPbo7N3m3hiVaMzk7beOk4ykq4x7e8DOmyimmNF1BTgnv8D8t9NiWu7L3Lq7nszHOZlduxrpN
yduiofSAZgNE5Fxn/zZUzmzMjiF39MbE8LHhE5JddDi6BrLxTaGujGXJF3lckakh0Yk3zuIIzQ6V
L4OWs8v8FQ0qp8xXfHF5sv41MAsbegS3Z5JNBvovZCQk6RmitL/fT6djmBzk5ApUawOAzxoTpu/t
NEjJR/Da/5WJed9JJoVkdaZpqnzQnd6baK2sw/I0IQ4oT7d88ITnY3B7WW+BTzKGEFmcDuLLF1l/
uT6IC/4BeXIqc+o/otP8kn+i031d0FtGoX+V99/bTfQWH5ApkfbwDu2rm+Jmxd7FeT+zNxtUkWqN
KOfYa3fSF+l7+112XiIHRkr56Q5asztjI+6NzYrRKcLMY9/pIGcejTxR5AMwYya9aONBM476wmgd
28YJVcPWjUdfKO2iCeyo2ojFyrZd3E4QHADGQ1bW1GfGJQ/FGKNkxIZ7XySPZvW3b+jPGf3395/t
Jq+F2LJJ+P2FQXdUpd0OtFaP97G2Motr45htqUJXPI2OGw5EKNgS6cYV1xABn11hl+v0P0MxZo+x
Um1Ab9NQD7WwY3ibn8HzeNfevFdU3z7SI2SNu2SXfy1WJnDV7OxiEbgWvHodZi3ZGV6ekw/Rgc2d
G+Gx+/Ft2CSHr9Ym0VbCxwUFyufOY/PBySJzzZi/YBpEF0VqSYI9WnZxq73L+2Fv3hcf9eb1KYzt
AXm5jQgvih1+FY/6Sny8fN5PXnNifdoyJwGysCowES5bYtDgLdpmb7Vdl4hGbYW9/M1f2QLS5OMX
C0uLHhecCcEyxxxldG6hdc5YUWT7KN5kh3T4UT9I+/4l+97fwr3uFEd0gtZ8dnGYE6IYdgZ+XHQG
meHYj13PMPsI3Lm2gYjNCx9KxUEZJ9c2oftQrNU/FwcLkwpBld4R8rFTXD+Z2ipy2yYXGGySbJst
LMKNXezTo/YChcfdsDN31nN30+/D7V9jG1jTU8Oz2KpXBfoOCNDbkfVQwxMlvcLXZxfaSgxfCgSn
ZmYBjbWkTiBjRpR/GN1UP/pzPV4v3lVPLcxCmmC4ruyC97TJRBa2fJvv1Kfatr27ykMCwrS/Vjfp
/lk5aE9r+2LheKKHhMox/BokMozZ2OQ+97WxBN9eVF8lajXFZlAPvfV2fYALJztWOAwmqIR+Ad1X
Qnid43IkzqGBRfHEL+HhL/2V99LCOk38BiLXB9qX2O3nfii6paHQNc2ms75axrPor+DSPtuEznY1
GUiN9xj9V/TeqNbslt1KBRqBGR2Rxx6OKOg7H5Hx2Icbd1fY9S44Rtv6mDyjcQubVu2Mb0/Inz3o
vDRSG0rOR2LN0d2qDw/jPnVQwbG9zdd4ZQ4uZnr2idMcnexF30TNEUCv76jCQ9QdI32ruH+7HTDB
GvLgtmDahRHh3ETrScjCIKjr5CG6Iy+qsvL7X8TO6fenpkMX2ifFzGyWhVb0AkjQfadWPqQSEu9b
xEvSDkLjFUMXvj8zNJsrz3LZF17uO3I2wj18Gxg/1XiLzMB155en3Tt3m8+7ELwbU4fMbI/FI2lJ
JUMjqd7ob72N3tBdtFUefiLuwanr7eu74LZ1kgPN2w/ac/xiHZINN4C98Jpt14pmF3tkYhWgAkbW
XsWJP2P5iX8oSSomZdr59Bx91AGskmsIpYVJPTMwTcaJgaQOJX0IMKAZjyOCRtCJg0hdwy0s+AhV
N3xPoywgm9rMB6HZl1ytnqwU97FbwQ0Dk3HmmKh5rR2pCzvq1JQ+u6NB1ZcpUo+pfnxSs31T3bbm
yoVsaTRkQ2haV+BLuaC4iTNf7RoEaBxJfYceykyPboUIOSXVaMXll5b/1NK0eierk8IbCr4IS5lG
/Taliq2uXfMu3h542KmJmbdbaC2IEIkxXztDpsPalrfuJt9WUJfLtkDcHH9f31+XT7qZxZnLeRYY
p7jHYinsgjfBslWncNKjd1dw1VLftf8HOr+1eZz5Xy2MHBHq1B12mwr3OSVT54/l9I74Hcp0iL0Q
khQ2w/76QBc8kUw1/g6qEXDJvHhYd10bqZVGQz4ZuugrvaVhuYI3+CymzWIVNug8UnBFjah17iCK
oI9t2uu+026KB/rrbPPWeExeejtwul34gZoCHIq1DSXdw4ey7ewHYG+2+ZDY/yCd8ev6eC9fDLAs
nH7MzFvNMqm0OjN8Z4CHULMhtVcHu96Md6rj/6q37g5trMLJ4GxEeiOz3ZXzfiGUnZmfeTL9WTBg
o5nnxMofU7U9WJKL8CWDeP36OC+r0LNxzhw4jDK5qEYMDVukHuzqodzJ2/gVtpKX+ka6GfdfW0fd
xbayRerjwdrTc3tDcWalwXxxuFCHTdAlbvLG7Nw1zc7KDJQDoBjfhIhbcfU0H8dqZbALO4dqMXhn
jf5oWOpmVppAQUJgbAJHq8G0vAbJ1+uTefka+aTm+NfA9AEnIa70yOcFNQbq94ogZ9nxITh6W/Pg
/xofxEdtj/iGv91ah7Um2EvU18zyxd4JCrlosVxts9huv6sfzX58hJYBnPO98LO4qwLO9bUb/NqE
zjZJKzepn0hYzaNdlTzV+cf1Cb10C7BHVFkYHMnsi+te4HeWUpUeqNNQrm8st34w1bE61BlA2qL3
1+Bjl28hCgJTTWAi6JywNbPxxPGYI3VNQsRXnA5dZgorXJy6f0bbhDJvW9rDLrTfoldSBp7zW6TK
s+KhU+w+D4F8AI0hxG96WGEMOHcg1eyFCNAgeXsEDjZTtFMfvafOXk0SXK7cuaHZSAvEVWI5wJD2
Jb4DlQv1G+XrY3BInG/yO0LIlu2u3EUXfPTc5iymRSgkacjkgAyx81fxVnTUHw3z+cd8DBwAunby
K10xuTSd3DRFsJAWW2/eG94achJ+9p5phYaezDb1N731BARSDDdZDc3wGlB30YM4JuFg4arBSTlb
QHFo9VAYfTpB75RNeEi23dbacnJQHbGVffjhvRr3rekgqbbp3xunqVccaOEQneB6/37AbGEht6e/
2uADElvZCTcjnSR35kd99/23uRtu+4137I90J2zBcKMgdoxeVfCEjnj7UI+If9rgMla+aHEPn3zQ
bNV5bPUjch8kF4atDguWUe4CrsqesLLW0+8z3zrA8ahVwkE58VKcbx04tBu3aeCZD/pHya+A++66
/KmRq13e/XM9LC25lQLdnw4ED1T2HJUYFZDU+iqmzAztqwhKqucuro7jEJVQJlWBIw/dL6Ua+mMU
9O/XbS9uXBHKA9g+YKydt7kg9t4Lpcl0asQm1Ae31VrX9HTizycS0pvpMU8rC/DL84n0wkKPUx3x
jkxrtobA3ceoj1EefKsNZAZA7hhpsOIji4M6ibuzXYO2SODnNZEhKJ5CM7frNSTyfEwSpV6I3cEy
QuJAZ99sV2h5PChFgDBWUvwKLKilzd9FUDlj8RCGB0NeKcLOXfHTGtUHEToOGpw/E6Un1wA49ZQU
CmX4UczxRlHcZ7RLbKlp71WgY8q4FljnO2wyB9UBCAeTZyn/dr5grGNZS5VlwuUp2X6z1ZRuZ4yO
5K6F02kZTj2Dvn14TWDqg4VyIpOebTG44t3MQ7bLVtt/gkxEBtSAxCF7ve7hl7OHFfqtQWuwi6Ff
PR9OlKdKQEuJ5+SV9F7n6d7Nh9deoHm2JfUD1NfcXze4NCyFHtYpqSRO9EPnBkc64VpBijzHyF7T
vH7wA+qk+trkXVQ+IA+he2ris+RCQ65w5uSx3JdJJpAeO35P7IjzAJLI92/O1nleedJfQJuwRE/p
1NZHFl7B1vmAfNiVXPquSS7tyw10lfv9XbWJbZgkr0/c58ycO8S5oZnndYrco0zt+g5qkp9c/yV8
/yHXTIV/Uxjk9GfCH8fv3zf31vb+cWcf+mng+6d31b5T7WKjbfOttn23n9A5t9HFsL/tt1+cm+ff
v49rwNHLjXL+ubMVQKE68kpvemUYbQjvQBrsUynPtrIXvRhaJ608ai4deTIHspe0M4IAyuxphT6Y
DKyZ2Qmb/hbJtJ1YGLdmV9z3fb2DImhl2S/dGKpqalsTJJY8ymcq8CTq5I2cpgGKaEB2mtuqAIYR
Dd2RrtiVd/r89PuPd/07rFkUiF3BqM2CYfmmayvud6QWt1EFv1HT3yjA9XQtlmzd/9tcGNUs0r4T
tRAocdj6ZmZHT60Usy8ix8tGR4daUosoTyiP1136YhKxYrFsYCrhLoL9+3zryK5PfrlG9qer7rQy
t+UxQid7Zd/MjzuGQrWKliSw+7Q7ztu5iqjIRSXtIto9mhsNRURC4c1fj4Mh6PgC0Vq/uKI0o9co
cck4Rrd9Q2l+V+nSgxgbf+9zHG/wqFmagXaOMgudqqtVhTQxFYVmZGuokDfiXRR/vz6Wy8N7OkP/
NSKfrwkC9sMQQwLn9AFzJnmIslKlVoFnjlCqxe6H35dfrpv8LAjPIhstrvCsTP2uEzj73GYb5B1C
iT2pAjl49jt5pyLu3pfiuyR5z33UomQqfkNAFELkYhOo0YqHXIQOCycXZXqzwdxSsZ65YdNYcdz6
KokvsaW+0xnvVmpo/xRKI5G50JAYLNLh6/UxL7g+G4t730SxcNni2XdqU4d6xlsslIutrmXRDaxd
wdbr2NTXTV08k9gB0zUMa2A0QPJP33ISq/yQFE1bSYEzeLtRgrM1pXQ7vrlxe1NFb03cI9V6B1Lm
6MfTVDsJenz9Xk/CXR6JB6F5KN0/hnHQusPKhy1sTdI3oBChwtb4yNm6U47sokLVA2dMyVTCoxty
i7LSCj1ST9KT+2jIwOmijYlEbyDoTX2TZbL25MeysBUDmkdvksD0/NuSkwEEv+IqG+QU5ecO7cZ2
U7YDTUyS0AtHUwxSlSQ7wqxO1nU9TURJoXynaQ+VQTQwwmZzfWiXLk1om1g7eQ+DZGJDnc95qbli
NKRR5ISI5CrSRvKdUT8AKG1HsuXppmhy2yq3frpieMGvsKvCN8hrgrzGLEaMhZ+6Qo6apMcWUiJt
k1XCxjOk7fXxydPvc7ZlGR9nA0lb7sLUYGc+pVe9pVFfgj0tZrGmttXg2TK/quU2Grclxfk62Bbu
reLt2+yNx1NvfilFx2//yfOjOqkUbvvmEeLE65+14FDcyyc6ETYVkgWzWdejttAC5HjRi98jLm1L
q0w+F7iL6WQ8NTF9wslmgmKBdESFifwdsns1dQLYoW6H792v/scawexCYILaALYBNOJ5UJmzWGyN
RV/EGbbMJqEvEZKmx1pW7azaVGvE90t+A98epbbpzQFy53xYnqHrXmBx4CPVe4N4+2bqWTUzcSXU
XlwK+e25M0EHOpGwXOQNYldue0EsQyeHDviuKMxxk3du7ohjK95IgaevnMyL9khocqBRQbw4/KNy
bKVKR8TQ8uNbuf7hBfLO426orjxCF6YPnSMUEKYWGBxgdl8KYjiPvKBiXEPxwIn1XrvF3hPM1+v+
vTSciayf1xNVIeTzzleJODj6XJ3h1gt/Shqtzjtd+Z37K1eAZSuk7dGOmAjDZns7QLfUbwIISjzx
UI+/R5zPm7o9f18fzNKcEaroQFR443KpOR9MGNdcbkGoOSE36b0QaMltUqhBYFtBmK1UeJbi1af2
C7d1nu4XZ2AI/X1mBLASyn4nvvWJYbV26ofScz+ISK4OKL7KtijI4q8K4P8uRfLzaxx4412CKq/x
VPYxtb925KW8R0lERAJUrNzflVv2ryPN5++GUWk3hpkiSju0pvFDDbO1VNHSfEGbBuoFqm7yUbP6
dNFwTnWiGziNOmxcH2lqKyNNv5ZVXVr9UzOzEySV3QiCLcwgXrkb+huvFh0tgkXCfbu+/ouGaMvR
KEFNjQ+zPWOphZyPKvd9MJ6iD1uMqn6TzKh4IWmjvFMl42Jw3eLCDELBQy6F+AO6Z37Ry8VEGsyc
dJ6hRwcB3Vx1DHduvQZnv7hCT8yiHD9EboZHxDt3bKUE4lXXZIVdtUSgHDIO6NBvB6uxbA1GUxp2
Ns1a8/ayTYQ0JujjRBJ2brN2S3fwpky0FUDO3+K2h1x6LjMejckT+MPrE7lwMOlUTImqELpPLNXn
1qDe1/RMiaCdMvUjdCKHpIVlrvkIauTEjHZ33drSspFZ4XZO99LE/HlurXBNdFA1GAO90bwVNbhu
TW0rVyshYsEdQa5RNEG3bnpdzcbUaF0kWAJ0bmKm76ckQphAYJn4YE66ldNiYfqmRp9JtAJg+oWD
VFaoEFD60IFLuN2mYivcE0R+9WlV2yHyzdsOzuyV/MjC8ED+QcwBdTF//7ywntxbBNcUCthTkfPt
lLuw6JxEBCJrJjdul6zkLNZMza4t5ggXdEEPL7ewt9z0bRSc0a3+7qubv/aLsyHN9lkgirWmpNhB
DHnjVdXWqIObZlT/PmrwSOEPEtoy78NZnBIDsVRLlLyZOXPTSOWDm+UI0JcrXj5dHGc3arieKHRM
bKOTCtq5lyttmYVhU0VOFn7r9JIH/pe/nq5JSsQkcUDVBt2JcwO5m9OrmzW0Q/kdOzWhUza0UYH+
e+em7ZiOKJ1TdmLdOzcjapXpC7pHviXO7iAQBxkk3jbpb5RM7CAY/n5xznbt5Isnbh2oQsj9mV2r
lNZrXOYKhVVtHDalPpQrzT0LCzRBW8lTMSjmcDZ/QZsFxA9MaYVwMAfjcZDW+nHXTMxGM2h+6+Uu
Jsq8t15Gr6STbPC8l+uOsLA/zwYy8zR/ACc8WlgxO4DIxB6VCsaLQi/gdTsLYQ47k/YZxAuw381u
q11piGOKLjKFJvXLJDLSWu7NKPvbYojuFcFcy+MsnYEn9uZNFoOp+LHnTiyreQXveulnTtbCaeXJ
xQ/XNXde4O39LFrZt4tWdYmbsq5PtW/l3AO72NMqjzZAZ8ziW+pCefxHRn81V58SRXIac8Xc0gOU
y8u/9iYfOvF4uUuNSiiwBx2ZM5RUu0G/QKngeMOXTntMyBNrw3a1Lf1SsoxbzandmfurUu6Joo9d
yf1fpF3XkuS4jv0iRcibV5l0leV9vyiqu7ooUd6br9/DmthpJVObjJ69MfdhomISIgiCIHBwMG+1
aKNX95P2NOjbFqvFqIyimbw5zjddszdF6YZVS1qsmTsXZiiBZzCDbFSVYDmm4cqjdDel5FoxBsy1
z/4+MX2yVu6E6KODi79ga1WPRMmAmY825kAFUdTqOVysilnWYifnkpKuZpYzOU4wGu2PoekwKho0
BmU8+5fP4nlBjG0fMqwA5iN/ASDlqbC0TUnf6EjltoZUonBZu2Vl/cpZri8On+iu6Fx9OuZ17Gry
Xja2Ef0ITdPrCbhhBP5nxZQQPGKCBqgUNRC688kGGZV8moaD4Q61oz3ksyKz6olxNaJDAcPInBZw
CTRIJKGKWyQHiAtQg86lHR2CRottwWbzxsU4EBEP4fSC4gcc9pxhh3MfFrGOQQCT0qP9NJF98Nwd
7Lg4jlL7ibepwC2eneB/BAJkhccBY37nbsgJra4jseH+VAnq1hvZH7Tu6Ji1b7Gbq3I8mN9GAmlf
rSeCGsJZYvJbOBIhmByLBzHIlE7tYJyTRupmKfHG3vHrQd5JsrOx5MKD2WykTnue48GLSzA8qU89
+KYumyF/wX1LR9mcpWIQh/APh9y2zTkLHdCEkZ8DZpqojYjdmz9UTAIwORiZCGZ9kEFz60t7MlZa
z+Ai6MCI9pVyNeZBl79dXsfqHi7FcDGuY6LHTaqhRvmlVAPyrP2U3ydfNa914v49HPh0SdwNM+aR
0hoEsnprXyN3HVe3jh0IFsR+ZBl+/qM3vHtwWYM8m3/+NPUcz3UD9F9ujJskRXqaEAccaa2CMRUO
ZpzkeCD5aZEQf6TteIPCHt56ymAcmqy7x5jYSfRFTIXcFzF4Kms3Q44A6J9TS53pgNdlBxbMqUoC
xM3ubClu2PVXVmV6oVrvLKe8QbS2nYzwOrLIfVQJIr41zwDfAL4X1A+BPeIUr8XhoNMS4Jxa/Uot
9HDYN6Es3XXOsC0K0SyN1ZPJKHQw4wIpHhyR0/VqfZM21IBbKJVQc9WsOTqhZgVRVVTvfWzSTdHK
ty2ZrRsUlq6pLVk+nRPBAf3eZ07rSIywzmwF/ukMdhIamFnTh0gkjCDqbz27zzSEFmamP0kOVf02
6WriOmOSR1c18rdhENOEAUVyZd5bFq2fRi3pZreVLP3D7onmJ5I2o09Qz5KDXE15hAIBfsltWrN5
KpxY8fEwiWqvQcotILOZPatmi6nWbaE8ya0ufVV5U20dKqkvRhhWu7TFBEQa6fMxAvvgi9Rhgh2I
++30riO1ECLKbOxUGzpuKuapkRjQgcQ53RM5tuR+AqG316uzLw0hWBB+hID5XT58IilcSBc6eQbQ
FKTE2lVEHztM5UxED6Vzv4iV4J5D5h2j/pDgOF0JuNaLcHYgozLcfAZRjE3cDgimSPUuL+b80JwK
4qKaxAFwSUGq1RvVCJSKv0h17WjBjDZ0UV6IvR+4zUGPMdL6SGdgQiUfeUthlzqzBZcVD4GR3/ax
31qPfXGDo5IUvpUJMih8oM88JKB6LGON1i6wEZ5qMBmBcVd79mxSyX2mWne58avtSz9Rareztc1Y
fF7W5KpHACxZw+w/MLVgRsipRIoZ8kNn4UHTIaC37zVMd+pec+sJZTRAIWPV13HfCLsUzq0R64Sl
gJ8BKEFUu06lDqk6GVaKZ9sQtbtRwXzsJrk1a12gzvXVIWAHIYcKAm+e9Ya2bVcPOlZXYLxekv1s
JtcJr9AzTjA4Sw9U69BnjVsqm8taPbcaLM8B8pzVhFB85l6ltt5aocneEmb7PHePY3kg9NiitVh6
lmvUoLaXxZ0Fu8xs8PqVUcIDGA0x+Kk6u6IrM5WAol9vn7PeHzVPTvwwDtrEteibhnccpJo3dikQ
vBZqLeVy55CqUS4NNnszNe02tsbdMIlaANmnnx5ARvuG8b64J3D++FRP3Q6tmubYQUJ3ZbOvht0E
kk7D9ApTxGa3ZpRLUVy8lRQERbEComzSegPqhLaRupgOKTAO0Yo4f0/oVM3IGyB1r+huOd6NyZuT
FV44fUZAcF+2jDV/gqcYKgWo6bChaqeGYXSRgloTaINGDaHMg0MxsMS4r8PHDp2ppggYoK7ZgwlP
AsYAjIZHzeVUnFJhjGytsQAvcudWwYCdR3XGzgVSdd+EL469lfTrjnxgBk9mA1v21ZQ3EWY4KXRr
Y8aw/llLlZuVj+m8y00/zrOHy+pYU/3y+zh7NasGcAWCwCNWDlR2+2lTW/da87ONBSHOWS2QnUi4
U9RovuFG/BNBq+1GiQxoosYNBVhiOt2lkVuBt7xN7itz8iMk9pI2D1JwjHXpj1K7KkKwyv8ytEMy
vuT2CAJzTzbvMWzwsg6+ES/8iVp+GmfmnVpqxsiUUGVXk4wBGDToE2CEfM15otnGpH6f7ArJT0nm
56rA+NfOGEZpI+4DpBHDOjmDrCoahXaPqs4cyV5BdDfUAYkSWP2a+10KYXHKIumRNKWTkwRCBuUd
hJFGu7WyjRY9DcYuC29RdL6sUfZzZwpdrImz+qqaDBJPEGca1LNBZ6TdjIAXOaJn55r1AoCOgg6q
OhgLyT07u0mCybGMkZb0nkz39fwQ4dmiKx9p6l9e0orfwHUJakiAGXGd8PkKK9RpFusQFdNHk9Ru
ZtUuKW6J4iaaV4iSqiv7dSKN26+BqiSVAEPxErqfK8zGciI3jnTXVN1M/6GRzdCK2iRX7PBEJLdn
FKNocqOHSLXWArnt/KG4lkWGsbJhJ0I4dzMPAJvVNYQQ0PtX6QFxMNTq2rXfi0pvK7wAjKwCg42R
lEC7Gc9fCD5PPdUnpsP0MR73Q3zT5prXFr5BAj1/igEkivrPJv+MzWM4gyUSyG4dHO7yxu68ON63
ZFOHqa90QT2o3piCnbnfIKJIgAWKbgdH4AdWVbP4XE418I9drsb4/boHHK8mnlJvrernINmBJQpx
V415IYuLxmp76BzMp8CFW/0EZX0jvcbaRkMGMIn28hTU8abUjo4SqMVdax4ycENX6oNjvKVZtC1F
V9Ca+11sFJrYTp1TIyMrKcv4GvAlAc6rk2tMezFQPm/6vZkTNxzeunrcGsZdnvnDKBqrs+Ksvgdh
o3SGsB+UQqfiJeQEmpGFpmF1NzpP6pyDseIwRoILcPV8sWGk/4j5xosuXLA0h5LTsLxz3rzF9eAD
8ZVXoilwa35jmb3h/EYJwEzT28jeaPa+n36b/ZOqeZN1qMjPwt7E8vayU1x7TYCOAo9BG/9DaM9F
br0zR+OggKcaKXXQprtp/GwVQRoeRn12Rwe87a7aIsQRXGcrreuMMR8FVSRM0EPKV1WtTJrqsMDE
C7Rzv3QfWaD91PzoE4MMSxejl9F68hm5xWt7bV9NAtkr+wjRYOoH9hwI5u84Z7GPSd1WoVVbuAjm
nW37WbvtRWyDK7uIpiCGz2H9lRh8dGqRZWaVYxUDv2lWaHWwN6a8jUCFI5uuEfvwRUKg1soRWAr8
zrsu1mSqea2UYwiz0amb0tKd4/3cHakmyIOv6W6xsG9zWsgB9Qyx9czBe0Iinm0hmYSKoegMiIRw
0ZxVdkaew3N7aK3G29bTnNehPlw2/BVnbTHyZhuIMEZByv6+WEhiSkBSJrA/dKsdm6LztIpetUMc
FCBbJT0V6G3FX5+I4+6GWMITQsI4DS9VPxNMTotVxU2loLIPNnQparYTSePMrzY6S9VySFNNv6Yf
tEdGqd6NiW+omDn0dVmTK9c0MldIe4CgBa9ZPJVOVYlWcKdqWyAXrsoj3WIk6FOxnQ71vgGngONJ
z7GH/vAjuFRupB+1WwTllh7R59+5TUAEMd655Zx+CqdmWQ7NvLMk6lnghzHHA3ic3bzYXF7w+VmD
EPDQICHI2FD5mNWYM1SCRqxXBZu63vmVBHJA68GS9pflnDsRyGE4UvRlmejR5PRKZ1LIZQw5ivKV
WAHSWHP1qoIBvzfvM2vwIkNwwWnsYJ1G/acSOfXhXU2VMIRE7fZH7GlvTfBI9/G2C55+Oe78Fj/8
ypoA9A2s879EI5wfH0s3PRSPaJAItACpva2owHJ+Tk8/iTPlVB4KZcqYskMMzNv1zqFp3x3Dx4yp
y9peKU0tJQFby5mxI5dDzsx4xhReJHnDMN5YbYhauUbpJnYyA5FTXXzqkUkeIsWOtmbnJE+Cr1g1
rn83HcDy06+QJ4UMA4MBDV6NV0MQeU7Q/kxl927yS3Qixjg2V9JOxIi6qma05YKWFPVcNFWfig1r
p9YyGdnntrpucrTuqPdA44IrqqoFnnDVqheSmAIWjjczqFznLM+dDKXvNJ5UgWYatM+FvouG116/
19u/RCgivEAx4s/auHNk66EOyBEkYnZUMQSzaqEccRuW/6ESxQT9W/XgcbL6GOXjxOoRsuWhAcdQ
GrfviYtcQN19hfqDHD+Nzo1CBZa7vnf/iuVJ5UMiU2LmbH2KT1PHraU70wlyJ5AHQe551b3+WSBf
BFdIbTZZAUmSHhjp9TDfKdOb4ACwY3bmgxYyuMtfkaTS6qIo8RqMIAPjYoZkdjs3gRPGrtE/9xS0
tvteFljlyspMjNVGAh8JLuS3OBuhkUZ6OwHEOadHS7lLjbfs7yMOZA8XIjjnGgMIRYcJOaokv2vV
u7p/rgpvnm7VTuDGV1KWp5I4nzlW4LNEiRAP0bfkQ/fqHA3L/Qs45DfkqN24ALHqbvRxQMxz2xwA
Zvz6kn+IeBZXiFRYshQFQNyTOtpwOI8ygZPOHoFXwe3lagDJbIFB/gB/S/JSbNMrsCPOh/FrbDaq
ILpfOQ0ncjn/UnVIUqJzmkVVd6n8SCvPtsGCTDDqavf3pnoiijMavUcpqDShZzv9aqU383c0eEU5
Abp+rVQvCr0mgN9clrlyPZyI5IwolXQ9tylWh3TSoLxhknXtHHNRrYf9CncGT6RwBtRPSTNPjL/D
UT6n/gPzpUPnoYoe0ngXqgKfsroisABgJC0ajjW+fC93QxMNAzKNOhIFPapyoLwg6VHrBLu1esIX
cvTTeycZelVLWsgh861q+GH51ItiFfYTvNpg8PAgLE8OjuFTEXlrR4UaAisWgu2/kL80UaZ5XQBI
e9AwDQAU/6xEa3laWjMoSIiiBWaiPs5GIXgXrYrAlAtWmQKwiwdZJRGQgVg081KfRflgkv9iwepC
AOffo1ZRxxn4OUw8vJdRTFeTWyt9iETh3Np2L8VweQ2MR+9xU2EdUbOf8xerAmRbYFFrnmYpgrOo
CMNcozHBSmy0asbvDtozJSTgpsRNK0E6fnVXAAYGUwa4GtCpcmpZdoLhlI2M+poRH/W29JqsEjgW
kQRuMQmClaJgVeUWVwLyQKUhiMJWN2SxBO4+qNsSOTyGnpai51h/0qbRo4NgR1ZlYNIN2uIYEIgv
DZJwzqtkRAm+GG9B0mcXRy37uuyAV8JXE3Wef0Vw10takybRS4gopxuQ53SOrwPPVV5X0q4rKz8H
A8xlgWu+GO0nqo7aBaM64vQGdAN4qzRkHaNpU5kYi1DgyTX5knmEf66E4NpVo16I49bXGk5kDSyV
a9fHQdnF1oul+VO9K0WIyvW9+rMuzlkOvV318QxB3fjDpNsq/mHoApNbXQuKWOizBkvCOWShcjJH
tpCQ18qnoXyOo71OAMV7pFQQcQkE8Qh6zFLqsqyC45enXZ89IWpNS68HLssUNImsKu3Pivh2NYIu
mxacBMgrRq8SOsjrOg4cUTfF2o2Mnh1DB/UHump4i5NLNaVxz0xcc3UMDq1tX+5eQhHt86rHWYjh
LE1pKVUiAjGqfC9Jb5Vo9Pzagx69NEAJoGcHRMg8TUJBTZqHDChQgfylkqIrmya+Fqs7JRqu5OFm
zHNgSdS8cnOnEYCjV0oiyBIwFnQ0jTFuDs68KfihLLud4YpulKtsi5Svj8YxFG632uiGAZBko0Dk
GV8F3rknIpknWbys4Sm6ijYQqW7zffzwlO8JJuG9Ol7ll1/IHmyjG+Ve+aF5kl9jOMjnZT+1ZjWg
lWezxgA7xQPuVHqrZQ5mNOKwjfZtkaSuQXeDBMzX/rKYtRMAHAYLUJCZBcf8qZio7bW5sXECCmWr
hr/76XayRPnnlaIINPlHiMGlgups6qrMgpCuRDMe8VX7OkRvsrV1DE9BPTd/oM62EdEWrB2IpVQu
9UMwYbntmNQmv4rbAq0wr5d1t7pF4GrBHqFVDviZU93Vaj+XMyjsQL4EVhDMfqTNVptCtfIqKzFb
D5N4HBG1xNp9CU47TADWAVI3+chl1NClYJmQGbZ6Prm6PdDebUqp8qy4tbfGoKp+2ZTxtdSGyO1N
mbK9vOhVg/mzaD47ggJyk9hs0VXxkVn7yn7vus1lEeueZiGD27lq6MOqnCFDMfeM326oMVGI3qXt
3YwUcRP6BYhX1OCy1LVLB5wT6KzD85qVyE93M00lW+vQn+LpCKVSLahw6EInBR3si5oLAqtVy2EV
QmT4keXne/jkTOsweapDyayO/ZnmAZHQsgxCGcSJhmheyuqOLYSxj1n4sbnI03Csetym5d0EQufh
ORF1g63qzgHLP3oqwPFvcydBIpGV5umADavybZVgFJP9gYc1MHgFKuiiyT6rZ+CPNH4wWGVWLTAw
WNAU64+R/T7Xb8SZ78HOdCXnNmIFdAnoIpAhr0XG32XbDhJa+AcPB/b3hRZ7VWmtjtn9GDe/Mzs+
oEmWuKlNBCEJbxq8HG63NLsCQZgDryWpij/MqidhzHg+/4j/EyMZw72CQA4UqvBfpysiFRqxyxFG
aEuT42oFGikypxC8tNbUxnqLHMx/ANUBf42hQWbM5AiW0WFOik3Ko5GGx661Xy4f3jWtsXlLIAxj
mWk+62GVvRSBbBPPbGrmT6Y8pfs6JN0xAvH8i5Elr5fFnd1obJdggYjowIyHliTO4KM+BkNZPKH+
KCV+3+4BGCv6d5Q/w+nQSalbWdfp4Dfh5rJc3vK/xQKHjesae3ZWwiqG3Ow7IsNvSPHRbkt9mzST
7MqF0dzZ7SFKX8YOYEGr+Lgs9xuVuUzFYG6mjCwnOs9R3wVkmXOOlTNPbax1hksaB4xRc2sdpWh8
kxpNDRLmt7LOfpVoP7+2Qzn5LZ10r0niB6JpPwaFvGh2ndxI5jRvk16m6OkBzdflT+RvezZQnbHe
Ic2C5lsgWU+tOZXkRkKXG9gltae2fB1ErVb8u5H/fS4azLMm0rMIcFwESon0YqlPY3qfZlvD9ksi
6s07PzWni+HMS6e5Ppdgq3EBt5IJUCQAuOHWEuSmzjDhbE2YvIrZLKjbOzpfaVabtkcOQdVdhMKu
br0YyQ9Ne5byETOtjon6XA1XTb+Rw2s1ETKjruwXo2DCOxJUEIyt6HS/cqsv0kprDVdV3hV0dIU4
NH1g6V8WhkwDYdYMaAUEkfbwHCbNJnSuhbSP37EtZ9T4BLDAgjwT3He8yUhmYdpjD6O2pjJQ0EER
Vm4Vo8gdYDynV0q3XZRgagmOsemNleKh8j2qwdwF0gxg3J2KvFG0q9AgP4Vuog5ei2q99ZSPj0Pt
a3LkyeiVq4xoM9i6N4UhJqQ+AjYwgUl5tGs3b3BFEvQlXbflj0z/3dSPjn2rO1s6yVsCYlrw/6TZ
Y2cd8lzEwXAWYWHnT5bOWXMcW8jtpFh6hYGNkZm6IxgSyORG+u3Y+VpX+hN9wFhPwW2wcohOxHKb
TsdRktIBYgGr7gZwK0KPj6DIgbGRIxhwBLmec3d5skqNe3fMyIPbDYG4YsrddppcOQVyenTb3lOV
yDWnT9ku/ct+aOXoLpfIJ3zjsu1NKe8N1xhNj5Szq0qZG88icOr3UN9z40WyCh3ieCfyTYHhNIUm
5hYY7jQjXHUyF4j9PP3tGAelu7csNqPOnxO/nID1SXxT2WC4OJoc3cEw0dQ3uBJ46Urtehi3jZy4
qBIGl/XwfeVe+kDmABYBU5gR3SgUKN8gUL59oOi9yvUM4nDmLTDH/k7RCVKnamCRuzn+UZRXSZ65
rZz7+eggtstd2bnvtMaVq1u08Lk1Og4bU3Szre7XogmcuzdAEyRPUwM9kln1JctzEpbYqsCjDLpg
6hBftx5sMCRGaDesXtGP2o2feiEqdYi+gjuPahWOFsYaglAAUy708LPCqyfvMsHxW+m+/37o4/Sb
jI+a777rZWcuc2U0kFFH69gmqveanmLcceZajt85b1bxLkPhIK7A/z+MsQhk532oQe/6JLAOptYz
60Aq8X+/hFtwAd4mTWvwJU0/u7TadY3u5kl1ZasHJ0TQW/uKxmLgW7l5kOUNmW/G6VmXQh89Ph34
ASmdXLU71KCXbOwgw3AXGmvuqLdulr5ZZgwqCFEn00rQx7SHVAYiWVRyvq/ThUVLSTpYzoB5nlHz
Fqpby3qXtMitG307gtYz7GevBd2nhX5G0YSHVfPAlgENBt49g7+piN2bBbK7BtpAhsLt2qbwM6n/
1FtAIi9vzHkgzdb4RxK3L8QOQ12rIQmYGjwMMpQXNq0x7s1O1KogksTdBWqGTQsTSCKa7Ie4Kucc
LGHpnS5KJ5wB6r4vuz9r4q8BPa9sa4rgduIq9G3dxSwtN04PZTf7WXyPkbiBCt9EFG+WbhR5q2oH
El/pDsKQl9R508oXy57xLz+G6RqsWACf3OZO5tEqKNQXhJqTc395D85q/d8fzAh+WKIVLZdMdQtD
M7U0BJEfPtiUwpsRtTzAa+8JpoIi06RtElXfjDJ6pibLzxznRxL+qmvAR8sw3s5OjyEnvcCXr1v+
4oM4JzlHejWC4R4tu+a8KabSU+TWjZwj5ph7jlSCcOWqke+G1nSt+O/vUzQsMAAL9IHiDGcmmZpJ
Q5zBUeRtBDoZ6Trs06BNS0HZfG2JkGOhlYUxdKPofKpzqUlMw7LggUcDeEdkNAYgHKLSzyZ0SGph
I23w34bbMESBEoTymLCZTABD9hgBeHn3V846a9Rk3CjoyjsrF4SV1jg5iCLduKX7FGPJ4zkPilaU
SDwfGICYfymHW3CqhRONMsihdfMxokO+cJQXrTV9dSw8pzAeQzLsbTk5OjKGRerRvTkot7Gub4w+
ERSW1pW/WDMXK3SJk2K2MTa5Y8kOY9vXe9m8LmbLdcitBuienB0s49hlgpPGfpe7hdA5yrQA9wCq
Xs6uUzCRKTGTm9CDqRDPaQXUDesrW0jg/KnS61Ms59By5twQ63XU9k22S4ZXbbzPigPIpXX1OBQC
E1oL70/WxR0aUGeSCHOlEHtZz8r8GkrhNpUPUn5Xx18p2g9iUM/+Pasl7EljrKCmCs4THq1htHi1
mhNWqps4F6G+y1C9L3JH8GhlCjvbsoUYTqG1XEeTxcSMJPPKYRslQZgHGuZcaybIiQVZhbO6E1zx
yao4TSLKVlupxC2VFHcK2HDoNWY6xOR3GmGouBZkOW5Gr8g/AZh0s2H7H1zBv2tFX8mpT0pplipt
CrerNVEwOPJtrxXXfWoLTsGqx1mIUU7FzGmCHFeKNZbGQ9PeUvNtDh8ur2T1oC1EqKciiliO5G7E
roF1w5WHyuslgQTRIjh3loCVxAD5KFxIFKEmiMflSA5O0QiuwpW4FVzYrKMITT5sVMDpQkg1ShkA
RYhb0RQYV9QNbYDTWvCOX0mmiKb6O67jjB0xACMCRZIEZR+26EUgQHS7NBqKnamUQz99GZG6y9td
VYyeSSku4Ft57rxqRExioVBhbWWr2drjo9PtOuPT0W9k7bOwPiXN19U7p819YFJ8fbiSrA/brL2k
FYEF19zdyQdzkUtBQUxYMlOiidqgjXZCBqRof2lO2bn4A2bEV1n8QgjNr6Jpjj1pkG/tqEsFD/+1
YwsfhLiBvY7BHcFtk9UVSqgDe+W2Y5kFke1UvqrV8lEJi8jtDYIpjfkA3KZDH6M0yzxzmDHQJjZU
XPUd+p0t0QFYc8mYAYVhl+g9AHfst+YWWylh02qr1QyMXH93gD838jeCCpNVPZv2vhobz7IeJV36
e3M92Q9OD0ix4X1bYD8icN64qomp9bTq+n2SgdMRjK+gV2ppI7h+mE+8ZLWciyaZyqaCQ2g2Y/pe
4g4oVNZxHoC+2euo7sras/33RWZ4amw5ytgsmwfaEM5T68Wo5eaIk2kMtdscaGrDyQDX6ds3qXWb
T/WXbmYPtSlqK1nLoi4F25yXJr2WptAye1Q/dcM7Bl0TR/ZL+6mo9y0FuHu+L62rqhvdzhBchitO
78TMOU1HatcggQnRppF5Wf8+YHJNnws86xlRwT+a/XOYeM2aZtWHE6RQXLF90mzj6aWYZty2vmZ/
1LarRCCsMzFKq4VNeXMS+TPaaorpsaStn8RgjHpTHWRKU3ee3y5fLOse55vfEw1TGB3AXV5oriiz
csJJL7rncbpKtb2Wbnq0Lo/zjkygRr/KdIAv95fFrqXfoHlG8/mPWO5CS2aMoXFyPCQHB8nEJEjg
V+IUdCqY7FM3vq3Y4JP56OlWAZ9DkaIaZKE1I3cnsk2lh0z1VctDRx4gO8iNXTWi72Mbf3YEQZ+A
UExm1xV/7qlmVZEErYC6x6cTiJza3nW6u9DaN8n7NAtMRBHJ4wxRKkhaxA3UQeNxhxyOEmN+qbIp
y30qHeLyubcfDeO6HXbR2CH1eD1ZiUvJbzr6sXJvliL05fqZXKyfM1kTBF5KT9n2GG95N+/rdN4o
cHld/KxKXtK9TLqKZMpTNeGLBD73/3D1/yqfh68BTGmMQGYbyKq2iKmOaVhuzPA6ROErw/Op/HSi
X9TaCCySuZnlln/DlRZVce4g1Lld6emMSut8i9oDech7j7UH3DjBfBN78Z48OVt70w/+4EdBeFPs
RUhkPsbjP4A7EimpJJUo+IAM1C4MVonSyeU1rnQ5I/u2WCMX5FmSnEkjRZl33Cgb4zF6iiK/9/VD
tS2vEIvhDrcOHnmX32oXrJICDbMzc65gA8SlyH3JCOjx98UNnmUl/F8E4Tr90hDGzoOL69zJnw3R
RGCRJE6TaG0do4YhNjoZtIaNazqeFt/3PXqf3y9rdF2SAxoPQOoYCv50TS34Z/DkH9GZAHYBq72p
EZnbTyCg6sPavSyKv6uYeXzTT1kayzBa7O8L9ZmJPcVaxuzT6IOkHIKqA1pdfbks5ezk82K4CDSO
JFqoNcRIu/C6+JAad3xg44COg2/cgTInEzF4sB/kzQJzU2VgIxFoggXudF2FbOSmrgAKYFgfVPsa
QVxUhbeNKbjq13YKhKWYZQoKSNzInPV1TTeQOsJOEenYkb2s3qTDlVrcd+bfpiy+NbiQxFmfnBlF
F7XMJpRyO9fOFW1BhKHlmu+oZecjpeGmRbVVncQfm+azNARX+qpCsUJMUkVnBpA8pwrtanueW4cp
tB5cR9J9UgUtsETk67KprBrkQg53Z9koRaK7H2AKYl9R40qnG0kUCZ/hJv7R5Z+1cOcLgz7moVGA
IZXvzXtlH/Wueg/4EMa77czH1vKl55C4sxf7QNcLriH202d2+Wd5fNY7Gc1SixhEZeyRogbv4bij
44Rs+9eETlx1wuNwd1mhqxsHylbAdDGMQ+FN1LInFaMvodAMXb365JnKV4SJCKilX5azehTQVogB
N4xrw+COQjbFnUoNGGgy79COX8ZPEhiZy1tD1Le1uiDWJID1AOLJe/y0I01BqIqTkEp7s/6ynf6X
k8aeXFeC0y2SxJ25Og3jKawhaVDvHXujZ69aY3lgqBIYxeoNiiF8/y6Ju0HRiYAseKhgSZV9PfeF
qyER0Of0uWz0hzrpjrFcemP0pJYveRzdgYkSqY05GOx3Hfj4qayDGfNwrIru9T7aX95XkRJYgLG4
IbrUqEy9wrcpld84QalfyxGg1Q+XpbBjfXYuGIYJkEhMqeEfDKRyBlXpwdBijz/S7qvvvZnu5eqA
qsbweVnUWSHn+/gvZHHbGmW4B4HtBgQ5yN8AI78FYVLj2T5pfYRjPtikMM+j+CmCD61FYkDzYO4f
AKZs0sapIvWJKoOdsAMy3hbKbQOUzeWFre7UQgC3U4kmlVNSQQDGhvtUO04thlNqm/6/dJ0tF8LF
DJZa9JnZQY4R/4iz2TUAuE9+Xl7LqjdZrIWtdWF1yLmQKWUyJiR+aPI2lsRLMCeRdqj7C9LJq3oD
nSnSUkCpgfPiVNZAeuDgJ8iqwX0PUcA2yN4oar5etfCFFO5ii4CdQrMjPH+EI2vSoA2BCAw6+c4O
N7poFtzqNbMQxt1wMkkHTWH02LF8HYKZqwE52MZRnjDLu6l3Vfx+ebcEGuRbCXI8AVRj+g4O3rpi
O6ILQ3sisn9Zyvq9jbCY8X0rCFy5VenlpM2Rxu7t7Mra9G9yQFw83wrqTne529wZW/Ox8z8m1xbc
batByR/B/NsRk6mTLmdTBxrJ3s4AxlVmex221v7yAlc9xEIMd4UaMTpfQwoxUVeBRw+pwdfLAs4e
wd+ubyGBc32VpmWJ3kHCrH7pnexW9W5wXnT9Qa1eI7D1SMrBLkS32+pZXgjlHN8Y9bKpJxBqlLjN
0ImEaBwJqAh1MNvXrM8uNjZR/tCZeIE47xg470ndayHnTz0ouytauFQfni8rYtVgF5/EuUqpk4lR
EnxSTwfXsh/LEpR5D7W0vSxmbUNBqIpkN4ApbKLDqWfJyjbrixYA5Fb14wkF23kWWObqy2oh4uzo
GTGxCwD9PXKTBKMLCoBwEz/P226TfIKhD0MNLy9JKJAzUrMgMpEZ7RI9dl/5Pjz0VyB5HGt3/pJd
lbjS5rLAta1aLpAzWYckZo1JvtBh/zrK/mjdK9YbBrv8/6RwNhpSmINWYVVT+nvE6AmCIbXjj9b5
uixmzZEApWQwwkeg/HkPZg5Fg/FnWEyG1iA8OAx9M1NRayOzKj6WWgjhvZWtlnKk1hCCqo6bkUeU
WRx6byP/Tq+agvplLxrmtHa3LSVyNiGrxAEzOCSa1UYnXqfijKvulB+HzyQXtYkLdGhxBmE7Xa9O
A4RJxVPS+WP/rL1f3iVl1ebQucDm3GNcIg87aVtJr6cObSVG3TxZYB/ejZO6sar5zSmUxE0Ge9iO
TT35MeYsHWwzfRuKCg1mNHDiX8BVH41s2Gjj3AoilTVPaqqYAoFPQ/GR74x11E6P5AIpKLuXANuM
MXshRCvUBzXd1hK47TU1L2Vxaq7ByyVlDWSV1YDSm+rN9S9dxLWzpuilEO7YISQi9sQ6RPIJVB9E
8Yu0v8mkxJ3/E60EMLkqmsv/h7MrbW5bR7a/iFUkuH8FF0m2ZFu2Yzv+wkoch/u+89e/A897Ewni
EyrJzWTuTKrcBNBoNNCnz8FjDYSaz2Mx0j4rasMJR5/i6lMKofMf171mdXFODLCxnqSscmKFtpnD
QAgx+hGElmof02B4KTVPAYT2urG1kwVSIChemhqK0F93nBNjvaXNcjxpjATgvRo/6tG//vPXVv/0
53ODqaNeM8MAYE9QZzqh2rqR+dxNIujr2pSdWmF/fzKKAmjTIAf/LWQNd4O+CWRwIg9OZuGG+/QP
49HZkwE7jdEYem4pG/PSshgT56wlTt36ah/4xBTEjdVF+WPkK/s6HY4eDKSVYSRATckyNxHAyteH
sbZfTDCXqQSujK5rbhhFA6a4KcExpdbbpXXsAsq4j8m/MLCcWOFrp4Wpo2JAMA4S+rnye4KIyvVh
XMDcWB6KFjfg+nAPB2ckN46+1xFfZlgw0DpaaDu8LRj9fTxtILBlBbuqecUOTbtNFcZgAHJ13DKv
f8H6RP73A3i95ESSkgakhOw5NXJQLA2Mb2X7Ng2762ZWt9GfcRrcwRjKsVJCY5zxQ0XUwtmQPdmi
1GV1E9kag2JCTxjAqHPXDma1BSoeDzQFedGbJz3eycUOEJtE9Ha5dsqbJ4b4mEDKOUwiPIfhFZGM
h3H8NktbrXtr8q0m6sW9KOV+eciJMS40aKXdN3YNY11PF998sinQ4wk1Ivqwp6+vi0O9vecZdKuK
6jyru/jEMndRH8ukyGYTlhNWGofAQxULjvFV7rLTmeTcP4FuuB1OMKHe97nbPkqOdCc5EIU/mF7t
1rvK8ejkhU+jW3zT9qErus+u3qRPPoB3/8JqjGiR4DPWu/IU3pUvUFqCvPDTp/TePijHm95taHMw
vOu7QeBA/G4oyaS1swWrJIfwb4qe5L3V76F4raXvmfHw98aAAwByGOUKPK5yqcUS2lrWs2A8paUf
E+L0pr7rl2bbKjZkJNBv1FQCcorVsGapYOVB6QltO3z7j9oFcRxkSE3L2AlUmaLnWVVj6F3dB/VO
t2gcfCJXBtjnLiV7M3W7aXN90KsX/NMvYM59cgRJVjMoMeDPTljekcldQlcf/So7ROGhgX8ljwEu
vP9iE+9mrABGICHCzTTIdLou7m1casBeOmqoND/E1YPU3EZG60BOh9ZlSsEULzDLfix/zQHtCU4P
EGtDNYKLEJllFXlhwKxdqNKvKl1alFLs8RY9zfmuaBknHmjENjVYqh0zSVRcSMiIS6q1yPgy0DIM
/fgvfD+sGChDZR01cb4I0idLmTYEGNigeWzV1wwS73Eg0oZZO7tOjZDzNSYF2n7zIModANOs6Maw
7pEuJaNgftfC4KkVblWzeTEHScZQcM8AIE6lpohaTDQOzlcDWcnlQoEFPT2OOV4NYQP9b5EIoLB2
QKKXFch9wjYmn2ykllzWVZOgayZsXhLTfmgU6U41plsoCG5a0m2vO+bamQ8JTbzwQ/wIVNFccK/x
7FrYC3qADLlEf8Rbbf2uAIO4bmR1df4Y4VPNCSVEbbSBVbLa3mkg8Iu09rqFC/QQO4FtBU3boMJA
0Ze/bJbhGIRFgHFEMfChNP8t3ce3023lF7e43MR70xtxVCyecRfd6IK86QJA9mUckvNgKMD2tvgG
EwUPJVbdwjfKyBlsigNqnx7q8SndpW6yAUbh+mBXXeTPvuUf6vQUKlZhF+d4/gEhf/jRQ84otX8V
1YOQGnjVPf6Y4h/sFG22xjjGyKYwc+Nk2cdThO6OUVC7XHWQP07Pn/BpHif6EmBEg95vJmU6Ljj+
rk/a6kiYFAUaBk3IVHHJraEE+hDmMNFWHyrEE1LA4cPv122s8T0B0gcOctSuIaFnclE+N7JmkGso
h43O4tt7zQlvws9mG72Gx+onHh7VR6ui5BeoHljNvgDqfyfilVgZ59kncAlhb7QhVN2r3JHbOdDo
HMjyA7o4E9PVigLowusjXntgRTchwEy4nYBNgq9vy+gzUwcNI9byhCYSDi99HwC81ZsA6DjVklKr
j7ZK9qA2nZ8AO3zd/kqSdmaeO13kgSSpkTZYVc2XUJqC3t7g2iB7VOV7WcQPsZavnFnjTpkWTMtp
GsOaqj52eG5YOpAMhNSMXnoVBzse4NCB/g9H25lR7uDRZ1vTOoIZjqr7KoRGuPB6uXZ9OTPBfOok
DwtVq8ylDOOSpGOg++iGVSN0LcsHPXhLJS8uAEj9peaSn0ReFL9GSc+o9PCq46BnQI9vR+NDDr/P
9bM1BCIHW8EkggBdR88qgO/AUHBbCiTheR1P+La+eskh5Tb80Bd/rKxN3jxriwvnA6mkkDd8ZRdZ
oHFCJYQV1yEwfT4jaqyXWWRh0ucb+VP7XoNQclu7upM+605/q+xqb5TBGXfdmdcuOrjGo+PANIEP
RHvIudUokbpCIti7kz975EfwDqoI0PznpR9+FneGn9/b8OxdchQdn6vDBYUHWFmgvqLzp6c8a0Gt
gEjcCSYgtF+M8pB0/vXBrRxaX/LHoPHBk6bJUwWBXEWdVBP96C1RN+b0QTJ/DltnKjZTsrluaiVV
OzPF7ZgaZDKWUcJUpLiZBKbErV1sZhFaduXMOrPCLRbUZDq7bmHFSjcTuW8tEefd6qLgMvh/M8aG
ebIrx0QvSRXDQEIcI/wWD34U/23XJDIXMM+xXnSGib3gR46iBsLtAzh5zVj2QDJNLcXL059pAFD1
Hl2TZepnMQFfvqjssxZLzyxz55SkZhAIRNuDE9XHHmXxHFCWn3gchG58XLkNinSi561Vk5DZJWiA
NxBM+DuYYidBpg4olOCVJoNkM3QkepBcdOD16GmSA1U+4/7gXnfGlVUEO+gfo/w4ZQsdTIz0q1ge
SuNBVn4b08d1EyuH4JkJLocHS9Wi1hNMhBboTtHIRY1duLfobAlO24tmMuYuJ4Phi3Xt0Okj+rYZ
fev4rPf1TRLMNAHjbQuO9bRT3U793WRvhvKE20Rt7PMp8hQLuBuLyimUmvVoFw+GP+eNGxrfSCA7
OfmICfgqmE6mXjxMo36fQLzl+gStBISzz+ZyPzkeIkVv8dkD3jNI6Y/Kiw28ZOFdN7O6DtDGA6YQ
3F5AFZ5v2FCLgqqdwbs2G4v2Ett2/h7CDaFrqKkRriE6IntXGBARkdMIwuHXrV/GI/Q3g20UySfI
qy4k18aszqGVEgOxlT2V8m2RCUZ36cj4+SYOJ5jQwQ3PjS4fqrgJEvz8FoVauw6dRE59W367PooV
dCHMALiLlxLU6WDrfBIZ4EMvdZDCZ/FjA4Hc1JfVzRS6RhiCtvFeX9x6ANXIvnPqZ12jneMQqlf+
IgqNa8M1IOeMtAO0WBdg6S6qlGQmGG5dfpapse9maTP3RISUvjwWdRlVHgOSDAYKY/wrY5cVSp11
NR7hZqo/y5vBlV/ym2BvHvTG6ah5yH8VTn6b3YjkZS7IdQgyDZhVQHgGICwqx+cTvchyL1UyAvBo
GEtEJVyvfyuAG97OJRlS8Bx1wPJ39TI4cam2x3LKoAaw5Eqjukoco5UZT1P3wG61MRQW7NZw1TEg
3tg2AxDyRp8XVCJZWNKuTqPnwOzb53EpsXaqnFpbEgi7V5hjnL+wYTzAeqM5Eu+ZF/1KdZ9nhpY0
qLRrId5mKrP3MjtTHFOyLFqTfD83GVL0DKTzyLNEcMaLDrev6cT9B4QLaO64aINQggw48wabP9mR
9+CHSqu9hDdq29F2IBt9G/BEvR1HWtCb/F67iz7/HnmC4f+x/3X4nWQLkjLZjcxIH8vsd2jcgshj
CF71XJBare6KEytcJNXTakh0xnZttY9p6ioN5LaUb9dDwNqWMMGoj14PTWNkqueO2bcgwa3UgTUB
VQ+k1w+RrW6MABw/eUkt8PdcN7cWN5nUhcVoH0HHyKX6ba1KodJjSGh/gkYooST68Q8WGH+lBnQV
jgU+cgYlJIojlgKYhm9rARScBIyfq1N2YoFLFecaCJMqhYWpPA5Qnh+f5OTWTkHBJKJ9uzzjGMMJ
k1jDaxdjruQWJxgaqFyMcPPlDu0Acr0NIq8YqW45oFG4Pm8XLdhsT50Yu2BpRWbTFKwdrKndnBzG
eZPXnpV6Srg1QGADvpH2Po/dMthaaio4Ti8of3jjnKsHaNKHg8J4fdce5YlK38Ao5o2bX9lBdw9d
RCPX3LwqWxruIC2OhpbKmWnhWM7o5UDmCj5nbeOdTgU5n3ew2wDxxeZdrvcNKpr2Noz869O9FkBP
TXAboYrsIFBY91+fuf20g6I4DtsRrFi2L1lOW26vm1upP7HVxRnPumCxObgJnoo01QqgSEFx57fd
g7y8kWRrtfczWvC6T0vdZdp7JY1AZqVOKf9oRZ3PaxsfwRrJDBDuuBBw2zKojTDpVYw3h+YZSL7p
QATRctWCyQDABGqB6DPhFm2pqpQYDCKrgvY9P8ixULSVrTt/6kE5G+c4whcaErj92NSSXAcpGmZG
HbCA23x+VOytlB7CzisNN7RTWrcAuuG3oHy4FghODPN7MzWHsBsGGEazmi1tFPVn0t0p87e2ulH+
HsOP8PxnkDbnKcmMUFSxQVZh6bfzj2ohN1IkookSjYjfYnWRGTNr5opUlRrLfVbc4iYSGD/lbgug
s+DYWdvQp2PidlsP2F6bymxMwF6Z7213k4zfr++wtVMBnMwgM1BNEyB0zjeqSocseMfYmQMNkJUm
/owHItGxXGYvmsLFg3Ycca7bXJtE9kyHAivjROI5ricpUmObAfHy9KnrnNxyJPlbqdDZvhlFyowr
U6jIYH/9UsUA9xI3Pq0flFIyYKuz8fBLNOO56kAulpmxSJ+Y/SRulymQXkKFERc7EGZylkI5wMUX
Uk9ODOZVZY7vwvIBzUx3klLdVOpdJKu+pSM9/su5ZLJVqALCMF7lZJ74epCB3Kwly6ShvNOTGY1d
+1Dfq8pLMzyWIpWpy3Cs2AhRNhaPtdherBxCpDIsEipYb/5Pf/f58OHdPYWuqK/oslAHM+iaAtG2
qQJNxRedQ6mCltGSx86LTg++T+mebjbU8bYC2Ip9cemHIfRm4cUYaq2QfGbB+SQhJgHJShJWseMe
3IP/dvjPL98/+AcKs/iNX97//gf/sqE7it/+13/+85ce9Qq63zvu9njc/j5u3dvjy/Hl14voJLxw
L/CGASVrquw3WhI598rrTteCso9RNmod3/dj5+vXVoRku6xPMUN46lOQhyIT5f0YeLw8zWdMvnvr
ur7rY9AeFUSAtRUGv7iCZkcVb2waz+LVqDaUd2KobKf09vbl1j28+5vXD42+eoIlvqy7suGcWGLB
6GSJ5SJUAjuCpdvDAcvmeKKhrC0MGKZRy0MHHIAb3FUkLu0yaWOQDN0eXPft4H/SDdzB2QrOAu0i
kmEgp3a4gSgQRovSEnYO7+8/n5+fcdGmzxN9XCj0KPHv+F8wDQyZs336XTlPv59Gyv75PVMQLrP/
Ol4PPV/c2WcR7+uLgD628citoiZwPrUNbjMFdDPgKWy77O53mF7quBj71nEEw//6YdeMcdeX0Szk
Sa+ZMRfeT/3HDXYmLLlbV2Dq6z3lwpSm4pHARIxDofx8XPLUhnNn483CRVjADvB3bNuzQIDhYXwu
+/0vc3lik0sskIRNfVt3sJlTleKPlIIUkr5gtKkTO5+b183D/mG/9wSLeNk7yhbxxDCfY9QDieQU
hhEBS+r7z5vvzp0oqKzu91Mr2vmUmqFCIGTAhucewLaICPqwgad+E7nJZa2ZGw7nk5D1bBT5y9Cb
6+829E5k4ausd+EduNXhRQx3W51/elCTspBSyBSwlbo16dvg957rbx4+Ku/jK1Q6W7YHROiH1e1/
Ypbb/ilw5fmiwCzzj5S+9c7bS+uNOA5mp3Nbb3BdE7uC4qTEiyf+yfCvr2BcdzoPzN3UwLNSgd3p
Cg6mryT+2nxwB5NVRJAP0f6ztOwYdQ9ff2DjsM3DTlQco2yzsj/wJ37t8d9fmwnbCb9cto2v7yfj
4s7D/ODPdPGgFKkO6l4++6qvb/Pd/5ze7CvYt+A3TgT2S/QFKnNpfl6IDEI9BQ03yGO4eSlLkI1q
DVgJmGFkFF+/ECIf6StGf+fcsDDpHn1RUnOR04AbU8dTra1DvwkHObcD1KaN1MGC3aGfG9obILC2
e2qnuqdm4eP1af4q+p4NkjPGReUuKaQkslQcfiW9D2lIwQ/mDPQT/7bQCX+GLHPzMF6KYW/2D87j
7nGz8zwM//fv4y9My85nG+nleLs9useXl9vjtqe/Q3ekv0TvIxd3HeTHbFKQEDAlSF4tWk/HvEAL
EkTpCxm6eOWclrW3KGrRgtww6M3NYi4gMGqKTBBkV5aEKcsS8HhpYPfll8QKpHpetDF1JgW80GB0
6t2+XN70WU9u0qIRaQitmgN+FC+jlgYNRe78avrSbIZlAkeb9K7VeLa3PWIHVBHB5y+7ykDCCteW
UUrSTZQ/OFcLx1hWA2ZIaXSqGGiTm3D7iegClQXVj6S3MPjWFv5UvBJzA52CmTxlQHgagieUy2sJ
9x28F6aTLfcBvsNIAmqRwM9s38wfwEmmQeITvRDF3kTgVLy6GNC0sLclQY2cBV9uG5xNBJcDtotU
ZTPBB2jQRnRGK6S6DGZ9PQZeUk69PASOmOieYPMJjHInQqBWvZ6MMNqhgppUN82U0yzypWErTd//
wRRe4FDb1VVQinEL3QY2OiBt7BxbKgE63VTEyyApRgY3CAQHHftRF1MJ7B36ARE3gZHD35/k61Za
mlrYEOwV+37pdvnwuojYktdNoKCFWyzEfGTORCJrQ1ETcBhGc+3Mkzsrv7Pw7fqMXSYizCftP0a4
hC5qomBpDBCTyq0ptxBbkFtPUsP+LR/szDOsRNuG6SI/FVOW+FlVjfuuAoumN/VSvEuzWBddhC7O
I+6DuESvjshSxZqMURPXlJ0mguyP5erBrTk8BdHRjne17QP17hrmIYYQniL6AGbgcmXB4YDXXGRP
/Asd6VJtMXN8AGo3Tqc4ueSp2s4Agqx1Sj2mpeTaDfRoIILzoYmgnZfAjq/h/7HOrYc0a7M+13Dh
Ut5E3d1iBpTEP63ZHcdX2fKzxm9FNBzrfvbHJDfj9pjWAxrcUkcN3rP0ca4Oufb7uputHGnwsj8m
uLy6rOVFqZgJKJvIzQf04nLrflggECRCUYoGw/7+ZF9qeSlbGXqFHTWZ78r+XbJln0SFIG9bDaQn
4+EiuZ2qatoMzEoHTtXK6bTNaAEvmjtm45m2IGxfXN05n+DCdmkXqa6z2ZuWB9RdNfvOMPZAmwFc
lHY3UGq4vliX2D3OHhexa8nQk16CvcKmy1vwu6XqdvmZ/Qx35S55rGizSZ/hkD91wayurZ0qA8+M
yrONZmsuFTWgQ90EpZ06VXWMxx8huroTESezwAZfW+5JquTjABt1GkBeJqWk346QFLg+hWupzclI
vl57TryQQCNkNGpYyTP1mYyq13euPIwpVVRBuFrzRDCJo/8HjYjALXObF2pGWmNH0AuBYFDYoGv0
Pp7f+rinvX47BoIMZnXyToxx21jJdGMaFBgbg9EzwmOizW4z/PyHuTsxwj7iZO4CREBkhTBi4tgj
wyE3/EwDTXKwu27n8kkBbg7yRWS8aHXQLrQ0rK4Il7nFEV7pBi0/pgH1OT13dcVraoIGn6cMUixK
iStC4fSNO6v30fSj6QWfseoqf77i653zZLhQRBtiqcJXFMk+H39M+o2aPQUiueo1K3iQxX2Cle8g
83Y+qbaNM9xIS9QXljstdW3rTppcS8TQvuYfSK8ZxS5wmGi/PbdiVEPUjjnwB+j3p4P9vYX245gI
qnWXT2xYNwu1BCiMgK/s4uY4j0oCJWFYUWRok/RZnWlQyimtbUpq6AEh/gMHCdKgxgtTqz9Y1lJ5
cjLO5WEyzLZxVCuz6s9RwlspSFnL0AbFQhL1rhVm5FNuMz2Behi6RL1SL+QaRTqIJ3malXfdfhjU
Sd5kuT4hM2m0SnM1tRDyLa0tlgWFUNyK8bQH0Pb5NGYFUaQ+BgSiVohbBF6uQMrJov0sUHlh25XP
dNDBhxwHBS5k+ty5UlWKWkuoFjt1E/Z+lZi/swo4tOvbbNUIWkFB8s7kW3iwdADmDAloFVx6yvY2
hnpjWESCGLg6X4xVElVjE8gULlE2BtA2LQvwbXFHwMI5vTdKQ41Jn92pngVn1Npw0OyNQr/NuCx4
ftMAdYd6nhGd0jmnFiAqmaB9dtUAXuxQmUNnuc1n/SBV1KUsw2B0pgbZ75Lu4+8XBM89gAmxAiAu
L+feZYfJhBbdCC0fo/kL3PuOBQ0RwaJ/HXC8a6GHDTQDaANmvAnnRsqG5HWTJEDxtMFGiT2b4Eab
uxKgdfpLmIxuLe0LSwahqcDy+vT9Mcz+/iScDlU4ABwHzKVZFz+GwXS0kAi2zZq7nY6N255Km1kQ
8cXYQvIdDLiuOnmSpfuzLjhtWbS8mEMNF3Y0USi4aHILBcUG00qWHJAhUwmALf+Y0MuLa0AzJA/2
FBqOVmR7ORVlYavDY9hokIPBR/iqZo7yYxcMMDsPRgTySdVNE/NnVqovhfTruiuuuwnOCTxQAzgK
TO75asl4LC6MEpDRAdABA1DR8n5GW2O8I+pnWW91/SiRZ3PYXjfLfurFxOLoxxGFyh7u7+dWtbic
kRRghEYTPRBgPopfNYQf0fyg/TWdCzurwE0D9C8oDiFdcm6qjjSQNzC4tlTbd2NMHGVU952QyHRt
zU7NcBl71mo96M4QyWe0sFF1nJzcLGkMuaikzwSzJ7LFHfJaCmUWieEmh+K7ld0W6SGr7nqRwPDq
RRgnE0BNUBVA7xJnBv2Nc6viNHZwGfnsW5DHyD010SXaGxrNo+YhLTK3rH/GjUiMdzWEAMaM8I5X
ScADz9esBJWrCZAtjsUO17tWabZBmIg0WURGyLmRRDYLeAaMxGP6Mgbys5mLTKy6Oc4qjXxluTwB
sTSb9rRIOElmqf+sw3hXjTMQxfbWGt/rZvCvb6q1i4h9Yo0bkIpeb5yNiIo9gHd0lnsPT640HH9Y
kfQaDPador9et7j6ngrFdoBYGB8TEBjncwgwnJTHEkyWUXUcl9xRqvibaZUvBVpHRohF64XidkVV
0UB9U+3ZJb3m9lblmehbuP4t63P951O4DRgMyZxlNY4dWx+dWsLWu+tqr9c7L5sEplYmGhA51oKO
kwE3Zc4924Ysdf6luzdBbLvdoB020reGmbuh9S6JWjZF1rhljXurG5a8wDbEfdlYvtXh2xQS1Glw
ZbJvDBH9zEpwQcsJoBaAkJhIHLhd31aNvpAROC9oTW3w7tdLv/Tu0Vpq9/p6rZytaFNAaRSxGaAA
nqREmxoJza/AW6VQxGiejXGrSzeFhu7eljYEt+dK8F68No8K3orRV4yRXWDqrbyH2myAky5bHqba
iYrplni7PvGGrv1bBDXjDIB/qOi8tNH1weVesmQ0oczatNreup2QV9Cph6y1noOiMjUfDE3EQL5y
7YNBRkCiguPL5oGbS1hOQSohVCcj2fSSRTuUNEbss+trtuYbJ2Z4mGbTkkoH0hAsX7gWJe2hAslJ
RSBCLohka1kJo8ZCGY6R/Wlff3+SQ9a23nfVl3ZI1UDRM5QykFIWpL4F98NRmtr4aMWz+gHUbefP
BfoKo8ToI6pFhpBzce0YRFkW/C64QaGRgOd4kSKL5B2j7lmSfWW1kHPqnCVguTsYbnxJRkBDPcWu
f1yf61V3PTHLjq+TKYAGWT4NjHIKGuXHusRGjIyXMrI2kr081GYCFSuhTCPzSy4tOxsql1frwRSo
baECRko+p8qbhg3RdqG9N+2dqd3b3bc+92sdXdrJbgwEV8i1eHA6zVxQBeOiYs4jxhtP77H8PhI/
W5i27Y0uO6Hd0lj0yCqaYC6uLm1Qx6UBg+UsQXrntV6+5SBSIGXijPm7Em2vr+fK+WTiOmYAsKhC
7J5Hg/Rjt5RhCTfqZDDFttvOBD85WiwhJD62gufqy14HFoDwpmCA2hGhjj+h0nAKBinG2FSjkvE2
HgMAMs5Qg8q1HHLQwYcWJpWXRiO5IbLyJAWK6o5mZ4BcL7NxiEf57u9HD5ABelZQ1MbVmjtV7BE8
MHqhwbMYJ7deQd1ik7S+JYEKK182141dUhBg+CfW+Be9MlHDropBcacU972C3rG6qSHlekTwcqJS
c8c8cYuGHOrIrxSXOObOiJ8rsPqmrpQ/yiZNHiYoYCiiXvKVlBPfxergeD5jOp7ne1pSWwlPapiF
CXXRtK7ucTQIJnotREMH0gbQFzy7AGqfm7DTAF3YHYtWaQyarXlIo4bO5rgjzVLHfjzZ3dP12V6z
CPAtQI0WuFDQMXpucahRMbMK8PEscZPcQ6IC72TyAsoa0HG5Qdi1guxr7azDbQTQFWAkoH3OTSIu
H7oEJDMu5a3kBv1ugcdGn9fHtHoAnRrhoq82La08RjAySLZNpyoBZ43kZTqaksEiVg7TZsFLSpHY
x8m0Y7rEvwQfcMFUwVz4ZB3ZrJ+Ef63vUoJ8Hsm8DUWG+sfQfzMge6EALPE6kUMe4SLx/brNVe9E
YIIHYpOilf/cZC5LYZo0cJ1stGmQt/sxEHXJrPkKqI1w6Qc02bpsmg+UdAGwBg0m7V7Obs3pUSIb
ezxeH8haqCXoMNUBCoCSFK/sZJVqUxslCzZh8QBtiJs6qp9mK/bCvr+Lwsa9bm513kApCFUlVcV1
lZs3uQvHLodgLVhv6/a2NUp7byzWy3Uja14Pd/ivEc4fqgRX9IiphOj65NppTaUEXPxEkHSsJjvE
IjawDvA/OMK5D2RIZguQ4MDvtfzYjAr6tapdPEZbKYCqeqpt+8q+HfVPE9wh1wf4/5jGZRJZH15e
eQZBAxBhO4htXDx67LL4uyIZNGqIP0SBM/X5JtffwQC7AUpbcFxcTC3WTUcLAYD9XxhzPoDlSWNb
dYWstnhYFjcFhYSoJv51vp1lVswG4OUGa6pHfZXzEbMDi9Lw9ZbyPt2D17/eDL7PeGDCjWk7rbt4
3uiC/cDJXZEM3rptSEPiHqIhpvA3OstoJiW2cBtJt0lPp6fCR8BEY2HrRJ0D7k3X/lwMZzmE/rTQ
9lbYpLE6v3/s8zwPchJXqsYYJXonOOKobagGyZnFKTejt1ucMXIVR3AmXRbQ2Xyf2OTWNJ6GpI80
3FQiaCjsYpremG9SSX+i6vwxYfCQHJy84LU6iMhvLuE8GvTQgOZElqfhiszzglSk7CtrDlEOjl/N
wJGBlhm2U7jRgfUqpYcBOQbkmQtDphAuvb6FLqIrZ5plvCdnRtVNgP2qME3MaTcpOC0M5PCPi6iD
7jK95Axx2VwXEyUoFhiq9uqvxl/e8httpx6axNE9zY8L2guS56+M7Xz/nM0q70NJ12pJJsOiPDva
e7md3OR+PoSPwzaj+WFyFEd3iqMM/QdlpuZNJZjZFX86t8/5U5FARyw2YD/aSff2U/iS7eqXxAWL
6/McesvWTNGtWz+Tu0VUTrncPeeWuWuKknXj1CkRgDsWsNnpa1RUfidS62ALdm16uZyqCeIxaUcM
b1EILfqW4qb/2NoThYr5S6h0NG9G2o62KOYLPNZkR+uJx04YVxowjwVXxV5OttCwd+LP2ab9SMn9
6E435NbybVd9vr5TVidVsfG2wMh7cHSe261GdEsuGiY1yHDjSzZN+RKIikerYyNIifFb1i8EL0gd
DtLAbNS2MWxH3f5E7nPfSXO1xeXN/4cB/THG74/BVlO85cFYpH7qsregszDURJvgIidl2/7ECLcJ
zEhHDUmFEU3aB5o7GPsEOMQiV/2G3LSKt1QfRHq7PjDBLPKSF1Gy2LMSwKYdk8JtsuSgDzMIF+1S
8koVuNLr5lYd42SInGPkclBMZgmRbFk9RsFDPTi9qDdSZILzeXD1RIsZxlgq6ydA3ipeOcxQEC8v
AddsqRhoFQ/iBK+e7CNONpa+oPA26hiHbh8kxVnqQ4lmD5z+6jbIdnr8bEqhE8oQzcGDzr0G0TSD
kk70DMEc4iKsnHwFW9yTrwA7cYWrJ75ianYg/SLRRAnQeemPaLrPe4ghB64RefYgSrdWnebErnlu
N2rQMlq1sDsnT8SAHPYWiFYXd/zrznKZsmKWYQYkdOiXB68gN8vt0uNRI4AdSYPghYZxKAZqVUHp
kmCeaDTnqJkprtSqNyiXXTfO3ISfW/REsodsIK1RjzgfY60mMZ6CS7hRON+pUu2lWSAIz2yaLkyg
4RsIBWgTqjyYqI4DfVbAiemktXWjmZKbyeBQmtR3ozR3oeiMv7xzf83m/5nTZBZ+TrxlMq26nEma
OlkECoXPalLcMKBa+1hZwAMVjRuVfl6MOySM16dyzV20/44TC3pu2IjldobsEQOAtW6tgu8sbnyT
BI8DwDLXTa2mh5DNhYgFIOvGRXqY9e3UFzFsWS2qAYO6gNJ0QQNA5s7GAO6pyWP/f9Oqd6mSbfGt
7mIJqhPrE33yDVyeWOMtsshGfINkJsFzY0rjbW4UkgsK78EpZDyJjVK4bMLJmm+qmDT3+dRsOssS
SeD8P5OBGtNXa7XC94UqUZZD4QUfIhsgse3cod8m5ofU+anuhxotjckdMUlNSidRhFxdcx0sGkxG
hiFkzteczCBUA0AUcxC/A3aQqr9s9r4j2EFrsZ7RgeDFD12vAEadWwGFrSqVVcPyDP2mN8ptBHbC
cf4pcKq1WICnQgQhRoBy0adgZlWsWAnSKDIgxE6B9QJdwpzqHR5/gz4j3wJUKhIwpzuBNf6cqvKt
bc1jrQV4683Vb0GnqYLotBoagVORWSOyCZVoLgQPmYSDqckRO9rcC9TgMTaXbbfUjjR2bhrER63P
PX3KvTATZAyruToIAdB4Cb+CfX5pU8CLVVSMnLR6aIxpEzfazwxslHn3iL5IVwmjTzSP0MT+Now9
HarvXYJTaGzIrtVTJGoE+uaCpzW2o/hIinWxLKB68Jt/I53Ntq67GcE6ntDINRxzdd7gMZEGwXRX
FoMfpKLnlDX/PrXIXRsq9I7MMyj5nSpZaqoiXWvl7Husd44uiepGa15+aovzckXqlomMsJUim7ZH
cOZXL9UoSGnWDqNTI2wPnJwOjS6hg9yGkRnxMUmgEhmiFHYDwqhp8K7vp7Xb0KkpzoHKrOsjABpS
p+2I0xYexFDM+D1IQ5fgnjeHPa16QUxeNwkAOXoOEY1U9vcno0vGKk4HA6OTgxqWEqdJyW62ZWBt
7LvAQNUxv0+lRQDk/dLcvvBLFKQAQmS5O/8slQW9AV49xCdtE79qoJzCNXZfHlSaObeSNzvBzt5P
roa+4fxQuQsNnt9qcNBNN/Fz8Fb/0gRrvBbHwFGLdAqYALzuc44k5Y0+RwqCMt6LqGxad3EozNlW
nRUURzYQYQT5ExeYyiJfdD1rEZKP2qPilzf/Q9p1NMmNM8tfxAgaECCvdO17vNOFMSOt6B3o+etf
Ui921YNhNEP6TntQ7FQDLBQKVVmZgduZDhhfPH0TeIlT9padrlwDS747f1RUiA0ZjzthXUWJ2kFR
N0gwKBvL22zs+sxJEDV1J0rL3o6DRr+va0xjrqQbS4vFLB5A59AyQFFKWCwvM9z1cocpiPEm0bwG
I5f9Wpa4FGnQz8Q9Cu5wKv8if7hwXbkZ+jzS+8Ru23dpOgfhU2Q+UcO7fiYXV4KiMD4ZRl+/zIRN
bBhTXKc4IEb00Lbdc8whK9VP7nUziykJZmGh0IVuPzj3hVywAW1ZIA8jklDzpIcuTQ597o18w9tb
WXcLxdXwUKJHpXu8bnhxfRd2hXgdDkob9uE0x1DUZ5N4p1X34FFf2cWle+hydYIjxkE0Bdk8CRoy
UtpcY//MRrdmRHJbLXPmRWWrOFWerzCTLtudyafRAcedLIQ3vc8rrW6wugmaCSDwPXSMOuMEcSAJ
ZAOK5FH68/p+LoUSRJB/LRLhMeE3WdRpGKm1tSKwjfhstn9BOo0O64UJwVXwwiNgfYMJw/DtssXJ
csPgNuhfSgpBsq2KaXG/WTnQS/fE3JwB4g7V5S/3hK+Xej3FOtykK1xDfwMIBCpPPZjrm3PEh31D
sqPcj7vrm7liVdxMgvs96TpYNYabqQSi9VYNn7l0W5Mth/YnWfGWpbNwsUiRVsXUzDaRNJjr44ci
PYQasdo1fsIlj7y0IZy3YuAFDVTYIEltQcFDJ6Glzk3l0RkbzPqvHLy1JQkHb8yMZKxkmGPhe5rH
0C50V+eYlsrymPHEPQ63B2SdCka0JGiqGomEDR2eNPIUtQveQMtAv0dTYnrQb80fhsJIzmxo+GSP
PJBuslwGxLxPgv4YVml6aHQDENXr3rOw9hnip4JIAXguNEY+5zZGbkZlg/c1qlA7P9jXbLAg7bBy
MJYeHHSuxuBJjfQBAtefrfB04oXWoVDY95V+lIxKvQ0y/ZAOPR6V3NyMndo7yOFOaA2B5igupr9Y
JqA2GvI3MGIpYgmWM1aXWYrHrG88GOQW01DKGhT0KzsOAf3jhQ0h5GhdOeUmauZ2E8V2kkwuaSC4
OskO87nbRNJRbZgVdhRoqcpONNNOss6C0pSVxMN2BFx7gBZYI39jqAle/8gU2ytkkp9+mXCeDJZU
PhSWE5sHrqk99y3O0D5Y63AtRHU4N6hSASMyUC+YXe0i1wA9Xw0WFbwqVf4z4Y8hf7q+iqW/D+Js
oGcgEcK+sIjSAm944HjhqtinsYemjuJet7Dop+B40ZApIdH9kpIFUwX6vwCPi4IezGY71K5R2Cl7
g7wxgPYbqCGtii5+hWnDbS5tzsHwYtt4ONPxYYbZ1h5MsCduwMFhkbdiY54n9Jyf66PpkJXa79Kh
B9MXwCQz4PYLKCKlWtaQYn6uSceUbiQ82vK1PuTCtUQvbcw+ebksRfblppmXVTmKjBqRM2UnP3oC
gCtRrXYtBV08ffOIL4VvYNJNTONjP2RKPeB5AsUaR34aIquz0AaxoUfgRUfjRkYHXzo0XrpZExpc
3E3MEMiAm88vRCGPr+sxoK2Gd1qk7Em4L4dvRrTyFly8PaDa9p8NwUmKHGz5eYCHkbxhVrQNXPXN
P7aeuQkteh84ykqFaHlJGFKd61YMzH6fP15WkSgMJyzJUHArfO+z09ismABgC39EjErze3pGRuO5
J+Igm3jgY4IBBTuVoupppqf50OWke8YsaQkoi69+S+vc3PlRLJ1ZHoM2NVMyNwY6ausXcrgLYt68
kcGX36sYxNCyEkxeLOkBqg+00DZFF/gewPjtXqZTR6yJ5dMbKL8IJFaGFO4xELkE+tDgTjbG7amJ
UvhITUs7qlv1VI9MuuGVPzQYmR2nTaVUwbsKPdsTzdryDvoPw5HEUXObSrxFVSosATVLMnMA+0Yd
OIGsfhhTAgR7TmpfBUtF2Ty2bRThVuiis864XjuRDqE1uwSHHbfykAGcN2Ec6rmhCdlg4/p7XCnB
TgFhnmv6eAtYbWuQbVgORYnWVMWPkabNv8yHTDUGMh21avPcGgmkCnOz6L2K6tyT897MIE1XtVu0
Cvod9bMosOUp1J6CdDL2Pa0HbslDrkWuT9KxtEgmk6Nayv426M0htsparmurxSZ6PSb2HZ1P0tug
0Ezadm0azQqmnenFtIs22WTS16wJgTmQZekxxhX3bfIN/6Yue+JKSqi1dgQkampFDRuJAzIr0rmj
nCgv2qTiqR8M9JBmrfLeplz9hxSRfNuzNHYLrkR4U/oYPIKcR5G+ZAntK4CPi/RH7uvDPsa0y3Os
dN2uyJXJ5v2YnfC/t6cQgpx2kzLt5EujggasFu6MQY1PaqRXDgcXY2lVaAu9QNaX3vV5AL0OiPxq
pVUSI+09PwuCdNOWobor1Lq5S2Kt8gAiNcGXrWnjXurz/hvrQtllEkdTyZCKYNODNBNQGsBcb400
qM+pX8UlRkLmNAfDiQ9BkuX3RT7RwonLsNy1RVW9BYSGaLIrvH8nXSxxK1XGSd+rYdq8xgmDKNeU
lnu/lbXHvC01fwcyqmjbJup0h7m53MuSUbclX2J3Oqv8XaPUOlr3BD18t2orX7FojuYJJBmTsduk
dT3cpWU3dtaQmv6x16VsS32p3fpRKSkWG6riIwdQ5xFs5JA3rgBdfQggrpI7OevSxyImw4MaNMo3
swQKMkhNGUq9ZZw/5lpXvespKo+WmkPQFBTpYfVS9Kl555tBDQq7UtMwCEGyg9EPAGi03eClRd0/
qtWociuQePETdAODqwDx8KjSKKshvo6mspWpBaDvWWSGD1rigxEg0sPeCvB+fVRHVfIKv9VCSy7k
NLdCf+ifNR70Oz/NuGnlUL849KXqnwOtwQEuZH3AKRrJLszK7tD3ifw2FppiqUlF8NN1w88A0S3Y
OeMofFmQFRx2lR+BKbqjPBnBLzLxPeFScjvGU1tYmBqudpVBEy/XG9TV9SnkqFLqw1FC7vVDVUj/
VDKz3WUG5CogxMvkmxxljDwYq9ApecHfA8MPz4iGrSPxbPxgmVp5E9EkPCHzAdrErAQ8bRrH4BB1
EV535kj9TUXi7GFAuPbkuMYgMQyBisQsKw8iCMmJlEV8L/ljuKWhBokFIylxkGjYuIGGMRsIqnZe
MdHkDeTokkXGsHWzMWHbXmbQ96CB3jmcjwzNAUWtKw8AwMAjIwNBDal6N4pz4hZdovebklJu2kZG
9AlqBEptgn86goqyGtZpiLoFB3xFLwExtDrQArgtixrNZgFLXKok6aMRayil5vUgTQhhOqjvp5pM
pW3KdfITsyMmhKKKqnmuCtN3R42Xb4z4zbYL08QbSVq/aYHUbCswt9lcaqHXx3jpgDSzfwpzaXoh
Siv/7EliWIwlxR1gYuwYgB/0gNm5aafAETFAIQGRdj2lXEy958LYTKaBd5aYHOhy7Y81btLMdKEt
10BGY6wcI5dWUvylGxuybqjNYuQNeYjwjuvVGG/LBJmr5u9V6Z+q2xjpShl8zcScn19kdDKIl0BU
BhOt8WB2kQXSD3mNc2HNxvzvFzagUtxhThiZqVH8rBI3KW6G8v5vvsjvnfqSmBotLiMso0SoqPQX
o/jmQ8aTr5V3l54rl19E+PKRooYB1WEnx5iM9hR3f16IAXHA73UIKaFU4XL2CbaqylwI4dm1/qz8
MbB5ftJe2BDywDhRoc5SYg1NvY/bF24+JP7d9c+xsk2/nmQXX9z0IZWicJhQyWuYYhKEr4wWLroU
APOYl0Q5Bcf/s0th1DYZ5QwPg0zZR+AigKaVvDYftZifz6j8f40IH6PT0p7J0D+y6V32Xp2D87SV
bOq0Xt9ZrV2+y9vru7b4arw0KHyZJAVkFSQSqKjYCu6222l72x0AvbrVNk+mIx/XHjlLyTpmYmSw
HkAn0xSb5bIhgTqwQRwbof7K+1tDuoNeT2DcAJ18fWnqUsi8fBcI1QqNpAPvE7wLdCgrAb722uxu
eheKd3QT31KH2SFoc16bPbXMTfkzt3FFPBHF2vYorLjXf8sSGoNe/hYhrIaRNGKg34/tTrufIk8G
HERhb6r5IgM1iKVLpZWMHlmbFl86FIAog12Cojv05THL2zwslBkxKNWbaiaE5Hxllxef5xcWhGAe
tKUamDNc0GzHb6XyY57nM2XMMEMKMo6+m2l6S5q12ezF+gqRMfxkAhEBUSHhLNZxrdVK/OvTqnYK
SA0KD1ujhbZbcBN9rHy7uYsgvi8vjQlnsoK6VDtIMJYYqK1FOx0czzj84CKJwu0QvfjkR1z9XDE6
O+c1o8K5LHiM4n8Go1An17b8R7ZHWdkm32UndodN/rRibl7DV3N4bIC6FZhCsfZAIEEd+BgNstU7
ftScdPcR2cEJanKZFdnqre/VOzQhjHNws9atWnIg4LL+syzsrsmnMPBnF+WpV+6gRHaUv0PGfsNW
6GR+UYVeW6Kwo7mZRD4PYYjolvlQPHvTJrIyUBITi/7ITvp9+IHn3jnILXrmT8bKOVmsUgD7hknN
WaMMJZjP10eNR51KSnzQU3Hf3Bi3pLSMDbR5fdu0oYz4rbgdD3hUm0728jff9sKyEAd1MyzMcHal
5tXQrRukxcoGBEEMZGxGaI0etyIHnFEf8abL7bVRxaVeK0QRf69biHyRpEk5EmcQizz3eJNtbxRm
pc+9U+6lTeStzaEsXS8AWECeHNnGjLP4vMtRDSVfOiOJC/8cRVZPvabc9PXJX2stLWUDl4aEuAf2
o9HsZoCvxB9b/qoFu3aN5m0peF+amH/CRUYTV3DXaA6tE9sNGYALivYXKc0suYFKNcaVMdr52UIB
ERmizjhFsz/0I4aUXFNfKREvXcIXzQxxLkmps1pWOrQMpMk4QnNu30QQASwiEIeqznVHX/r2l6mF
8EkqPEPDPJxTC3lDwm3ADYvQuynZFOaKpcX7B1gakBqBu0kD6OLzxsWgpqNdBlP+XXzDFBf3T7dv
7Eh1tR/+/fVlLXnahS0xsVWV0q/yGLY6xTHIeSJe1/9N7gzeQqBl0Fr8IlbEB0zIQ44S6Xl50k0I
cGYra1j0gt8GRP79NG8KaoRzS6d7ynuPhofC31BtJZld3ClAmDV5VjbDp/n8VZgc5ZDXnlsFbNMH
nlQlUBpeieNLK8F8P6YngXIwv6CXinIywqAHdCQMcysDlgiM+mnhKrF7/asvxs1LQ4I3g3ORk6yZ
DdVNeURBONnnKEi6rKnrW8Yxdca7FsOFlH4bZKV26KR7KY00uyXRWr61dLLQjMOrZyadNEQW7rTR
pmJS8Uhg0NYFq7sS3gfyocHk3aCsdCjmZYm39KUp4bLKS7VCsgBT89BOpN31GAy9vrPLFmYdWyQ6
VBFTHQiIZyye2yxNvSmLs9atHKZFD0GD+t+/LyY0Oajx+YC/X+U/4jZ2ghyVTpO5GniEr69kaWAO
fSqk9TP9A7QEhNsOjgjIBocpo6NgntGRjUqeHmRWiXpzMzFgrZmlBpiJToojhpLOI+r2U92iqt1Z
sQbtkEm2ot7ctsq59U0UrVf2Yim5u/yBghM3XdFO7bwXrfRi0NuQ7rPQDQtQfu2rcqutASwXt/5i
P4QAgH4Bkp0I3a0EeI86aixaQviygPDl2jN2KdRcLmz+JRd3c27GoI8csbAYEwvaUyOdZXklAiz6
Kag8ZxkptFdFP+2lXEd/EnjCWD2GiYKe+yq4aXm/fpsQXHXE/DwaGNivFtMfdpjZ7Tn3Ape50P67
aXeSk/+MHtsHYyUnWCw6zCyl/y5NuD67iYVSOX8nTLBF5+YWEoNovFg/5KM6M3LgJf7HYh8oQF1Y
FEmNojw1C6AzgfiLZDutH2vm5elrWh+lbG26bLGDfGlLyPT93m8g1g7fSHfTUTtoDurrZ9Mu3WhX
f5e/qxY7jlsd6f/9tNILXXEZUwiePpTj+wrM+ng0ltsijo6gIfmLO/ZycULIqTV1HGIfG2nSdlNo
PToPuZWyNen4xRvnt4eIUnxVl3Ci+NjDcZCAbbEYpDqqxCHdQx+nK2F0+Sz/540iJcZYyio4OLFr
akMcWjxlNLGosbJvv1DWXy62ixUJEQOTt6SW0e+xk2fzSO7A7+D5GKfu35oDFEr23f1orbnDcvT9
vbB5ky+ClC8rETNrfKsg3sqYr+H1aexPFUXhDbQmysbUvOsX0rJBoOqRGFFFFUOW0tJo0NMWL5bX
/gxs0jG5nfaaHb1cN7OcG5ngFNWJOkuHCnG+jMekJwR2WHSMsr0/3KSYHlOVFxDMtYBpEIsoNpBy
FvBF1nXbi84yw/fReIWmtZhj5sOUoDkJ02G9z9vQltHlDdcohBaLBRgo+s+K4CxdzBI9nK3ULjBW
D7o1edG+fMlLF3y0/DDuqof4CULHALfv/rf1CT7TkXyU6HzrmMYmZhue1RgZ/ZswdbE64dqp8mjS
Jx02hiwAWh7Bv1050ouB8MKCcMEEfVlGkgQL+IyWD5Wabm3o69f0+JfzPCuSspk9HJCdz4cr8011
ypsBSBq730T3YMH0Knva0mcPTLd2d6KvkRfiUjO8+vg0WvV2JY1dmv7F++D3DxB8ZNAjA+hW/IDB
OfmO+T068N0/yZHu4rNmSQ7NrX3hXneOxfN9YVJwjgJIaVpkmALIjfgxRg5kZRlIfqawoDbTRrQl
0/EeMIV3TCOs+OXqcgWn0dRoaGgF2/QUdhimdsyb2KOb6C5/0U8stKUNMS3FjTy24kuL0WZmzIPU
EWiGv9DtV0lfx8b8pSM9uMsMDbP+j31doWVdHrua2fkg3/HhY2qeMcPqEpDxX9/1+UOKnsbA14Pp
Y6h3sS8tWSnrVa5g5VmsJLEns1Hekk7SwSpegpvCKJSn6waXYhz8CgSamHdGMBdce4h6pQk7LNgM
LSUpAfe4mYI17vLZV76s6sKI4L6wPUQlgZFQ+x4x4Da2KXKilj/W7fP15Szu34UlwWsHsNMHUL9D
o3Zo7LYHogNgKRVYEK15u25pbeMEH0U6RFPgLfC0NN+DAHwhD4y5100sdpJmej3MPBogRxOnLAiA
FLU0H/uKOdORuNTJjtI/+r5/bA/h5rqxpfMODC76g0AdIOub//0igVDVqqqjHhMduf/OIi9hwLSB
5reSrd581ySvCj6uG1zewP8MijMIRtpikrGGQbXQXDoA7gnuzwzAqutmlo/074WJwwfJAHKbsZrt
7HlnP9axo/7ght0B0xk0lhI73LtucdkHfy9M/byTZaErXM1nH0w8mruEOHn6oJGVULV07V18L7G5
qoPrOmsrWNH4a4ZyfrnycFv7+/O/X/gDi+g0BLNmlz/YcQNOy3gtvVr0uDmtA/IW5E5iobCLwfoP
YAoSH/bAm9GOh2cuE0CigObaRSPapdGKLyzGIQy2YYDbwEiFWNsKmoIB/QCLpnKMfIzGx14eQCm5
VVBBWPGCxf27sCV4gWqk0v8rTIVg2pHQ4teer7vZ4st6HnX/dzXC8yw3xpzwAV+owuhVvC/5QxHc
c2Ln1aYFzA1VhHivBF4PYB4UGvM1Tvflg4UeIiQ1gMT9kpn7fUaV1ocHSqHSx1bGuvGJRBJgczw2
Cqdo/Bwt8KG6TxnNbsC1lBT2jKQ8KWAz4RYQZ2snbzGkYDgdc9kySOfEPI2pQV/VvoZf1D3Eqlv3
+8ZciclrJubDf3EstMwcqyglSAVjdk7aHAqT8Tnn2YqnLp6Ni5UI9xgul86IJpipu7Q56AwiPL6k
7OMhok4N7VDDBG0/iYMDqYq1etdi+gVI3X/bKFxtPS+VUWXYxvvUtPQb1fXfarA1b+WDdpc53FXv
ETy3ay/YxcN5YVW4gPqmjfSunJesQXFI9XjyUISbIsSU0Uo6vXg0f1sS2WTjuO6MgMNSCD0YTmSr
WeO7XvESMdAwrWAgxIeFlOBNVXoq0NIkW8HWrS1DiDDmoJTA/uIzdcozM2Dj4XqAWfwghjZTZENr
QxdTwzyOc+iuo50XoTwv63YGjrb0JPm3GD26bmkRCoXnGd7ZiGcYaxaWkqRKnGrztDyY9qAscOi6
n6lvFfFZ4uBXLtxe27LsbfRPpX6LQagV60sLRaNjnltAAYWKqU9OknCKCvQh+jvTI5viftoWiUV2
jXscHQZEkXXkdlvb0gpMYdkuIAIGhPmQfM//fhFLfCrlMWg48QHj+p2HGJodvmEk4GbQH7WkXglc
SxEFxD9grMDQNUEX4bOxokB9w5jHM1QiQ/XwkMUfg2ZYegHi/EOXOHXzz/VtXTQIalhMqoN3VBdZ
VKUSKUqJ8iigNMVhrN9qA2XQ4RwaPdjWg8cpGx3Q0658y6WDh6QB4ljKzHsrdrkZ6jUsVzAfn0Dd
S052ancYu7XEZdEIiD8Bs8JwJrRAPm+laQwtmkqotXFSe7U/7apQ3tQBda9v4GL6DwyJieVgPlgX
YSS8VxOasPkxGKWnkd9MUO8LeX3WKHUxjOWFVXgLEb77EaqqZvp+3fpSdAF1k4E3MEVTQuSdpuaU
Q25xfnsM4Nsejl3x47qBxV0EwzTa0Bj8Qwft8y4mKqkGWUP6wPxpM2NeS0n2AkD2rptZysbBTPyf
GeHClrXUAA0DsiSVgXxDxRhZ5rXxA/kLzqmZAfk/O8JhVgql71pM79g+ctgI+LsEoE4F7CxrWMfF
c3VhSLidI8OnbTlh3wpVBufNO8BFJH1oyE3LnLyItrXxF8gRpHi4BgwDgHQR1lH2rSnzCuExSPbj
9CrTrcL/ApdsKjLA7qAt0VXxvpS0GJVqCTVQM45tNoCCEHfzWgtsyaMvjQiXDE2mmIQ5jGTUuJVp
e2fm99d9bc2CEBg0Lc8gQIToU+mdpQw3erryKRZzbqA29JmaA3TY4pBdIo9R0HOcytp4kQuQIByg
rC61T3F4p+R2eJJOqIJPa2/opTN0YVV8qYXItVN9rt/0yYRp6OeGM6s0nHyNtXR2XbFOdGlH6KYF
XO6HXIYdpaLQ4lXHu2544ZN5S6fvGYhKLJZ8XP9iS0Ho0qLoE3miFUmBw5RAlYLWGSi/75NqJZCv
bZ/gFplaqwGfReo7czMloTVRq4LWSLjyYl8zM3vnRTpRsLrXBgYzJV6c6TBaGf1o+m0prwh7LCKi
LjdNiNxkVFKmAo5gQ//GDsZ3iKco1ckv7/nQWkFS2qquIpP7CzAH2k0aGOBnDRlFrHiYcYBRpfk6
TDt53+Ts3LWP171h6XjNHS2IbuHWQ7gTgrivF/2AqUmYYNW5mssC5WRFYWtlsYbx8QrlsD3TcqfX
Idn0qpZ/QWIHLAkkHjFiDe4dkT+Pdq2SRbM+vYxueV9sYsw3yN/0aHN9nQte/8mMcCeiwxGQhMFM
02B0rxluGlL9bHLZuW5m4Th/MiPsZtNOVRfNJDFpHZ8IiPIYpl1nfYUTL3wLUxwrV/3Czcjw7gd+
ApRCX1EUsSLJVVzjqo9p9QyVQDdsf4Y+WMX6B7gUJsE+zKhf2crFNV7YFG5jiUi9XjXqHLIcPj3w
5M6ytDKy4mYFLLX4zfBOQF4L3nfwgXw+3WXNs2AWY7WhurtpjdCDhti+moKVN8maGWE9GgQxWS/D
zNBsKnoLSZf0j4VzoC0nQywFXY5ZzkFEMjV+VeYJRh7tDrIUOYRMOapWGK3OrGatubq4mlk6BTo1
OM2/MuyLkGhCtQJJGUwNYe+0dKsNLcQwrOtuvmwE+urIX7AycViozjQMt+oGqk7glwA34wiqCT1Y
ufmX/AzyoQrQiHhxfOFcCSCeLAWtBER7rGz8EJ2NGKLTFdTCzc7EqPKAwmlUbP98ZQq4ESDsgdTv
C+dD3FM8jMsApPsNhK1NnlUOM7vei7RpZXkLdxc4aX9bEiLSNDGKcVIsLzQJqJfIMe/MHWSNHdw0
uz9flAo4EkYe0Vf58hAGkaWfmgmKwOVA3V4GV3hM3ZGbK7fxfB6FXAZ6G3iHwtcpXnHCpV+x1kyL
CCUgM8mtaNxAvSQ0DpRZY+xdX9DS3l1aEu79UMomUFdhQbnkgbfRouyjM91Oe7huZv4z1xY0H4OL
s6RIqhxguTCjTzesNzdFUa4E8OWVMDzbcZT0L5MpaZYytERR0crynyO4r8wX1rq9/jcOAKbef60I
IS5KoNEdzlXitrwt2t0Iwslh5VZYmkeDKhSWQGapYV0TNqscuiyRZ1ovqHPZ6Y/yGN2P+0fJTg/D
Vvf4IdqxPfq5NyDnPwO9fLibqUbWpkGWAtPljxAOVZRlZtvPP6IZz4P+DAF0W65XPtmaDeFa4kPP
cePChkE8Erz2Cliy1wB9S7EPDXkTElEaWGDF0tWQqgm4pHEngfnio8zCY6dlh0SLvTSFfE5lWIYS
rolSLeUS86DEXJ0DA5GYiekYyuqbAOuKuhJcNOcY10aVFVYNwWhaumDv6NdqV0sR49Kk8Lm6Uk2D
UkbEqDJ2BiLOVvvse1cqbmYaXseyleC+tkLhyxEOZLRPsatjURZ2Q4Z3v5TqXdrVr0Unv8lmULiQ
7zlnwCOv3JhLrStMCMhgl5w5XPCfz7Ek7sK4KkfsLiBknhZFO3Br20qXux1rtrhsUI2MHRAr3Xed
BoGs0jWCd6hZ3abhSiz4GnFmyWrIOUDJB5mVWC/sU/A4RAOKzGlrgmJgF5XfYuOVMu967Fz24N/e
JIQcCfPEQ1pivRNTho1col4Iis/OyZj0PhT+m1wop1Bf66h8XRy6NJgqmqFroHIRyXKCKVPHUpqv
oP6A15o2JNA1s7n/8/riluqUsANFdTqPMAEP+PlrErB+DGDaQrBT6UlOqD2m1DFVc1NJ8SFL3hoj
2+kg7dCDcRvo7ffr5hePzVw/ROEaFHma9tk67bqOg+IJb6bie5NkOCmRpwYdMol3DMKteO7ill4Y
E+5aTZcjH1TbqIWBTb6kz8mU7Mw68HTpbx4z+HP/LUvYVB20FTHlWNYYgn1INg4sZ0jH2bYdipu4
kR0eNpYxrc6irK1w/veLaz7HTwIxPOyGcbkFlbAd662lg4YCBNSnYRxt4NNvA0wPqrG89dvmISvp
DYv6xpKadFMlraVANuEvPvHvcCFiQEE9k/K+nY8PGgZp6JmBQ4kD2jVr/LhuafGgXlgSVt8zDlbF
EKsnwzeiWVm6TdH8AkjEn2dFuxXXXbw8L6wJIbgYQQ+mzeuKwIgpj68+ytNKsOaza1aE4BP2iS7p
6exJOgZAXNCkWEiCVz7R4m1ysZT53y/cRmv0NlTmiD61zatmNsewpU7nP2Ou0SU0cqPwPcdwzPWv
tbIyKtQLocFGfUxLzjV31SGhCg2GaFNKzUqOs5T5QoYZryBw30P8RzDD0rrUzQQPvIDpXh/TLTiV
Nn+zkt8m1M/bh8GeCHqUiCt1F+xjFgLNHz7705qQ6uLhvliJECsLrSmMZsRKyBjseF2elO5eyQ1g
fOiKPyy1dIGWJSAJxaQhQGXCphGzqSUtNJF8gl59GKxJv4cQuK49M/I6TF7r3+i9lRNQXbRuvTax
u2pd2M8QaXlNOBaqopBWkDsa7kPD7ssD5GrS9gOkQTgFUAjsVEAEe/f6x1wMIhdLF3a5Zn3V8rkg
UETgmY7tiW6CqHWC7Ck3LbLG4rNUjv2008KdFAQh5H3xpLXD6ax3bgnMv95tIN6K9O1ek+5T1Rni
FezBoiPNWOj5QGhfeDslM+1ls4DN0g93Oe8gZFa7uSFtWizx+m4u3u8zLTM4qAhKs4IjdaOejb6K
0oAedoAkKq7Ukk2Kh8xEXpFb/nFCCOZ8ZDOmzGQweoo917EIoEZLCrwrNAbd+iT90VRmZ6sBhSis
qj9dX9tiwRnpJyYIwcUwKwl/PvdBYRq1rMMcgI9kUyflsamrwtGbYNiB1pZuWqp9b6KqtgajLRxt
gOhg6U8PGS3X5M2+7jNS4ZmmH0kUes1iMO0LrrVAFKY2MXpXHVLwE0DiviZWqr0FA1mJqV9D92dr
wgGdOrWLYw5rzQR+clV1U3ZbDX9czJyNgHUfkIC5Kjz/iItLSQ2TIYCaL0ZXs/57P9Dh1mDdUxE3
xUqxZ2E1cBZ06iFfDLkDsX+pEykckAantil9q0E61kYuXaMI+HrDajOMAkTIMqANhlhmVNqhTzFr
hmNOP1IfKsmQ0tlxBpqS5FAUL8PzdddcWhJwP9BcQcUFFUfhQpcbGWW4YITI6OhKxlY3HqY/R0lB
Pfy3CRGHVaq9LrMSJnh1SoO3irpS7v3pKlSGrATIIoIj9kWvR80abUDCntpxau5JC62Lip3S1QrF
QgxG73reqhk/hJl0YbeaOOigytGhDRDdG/l72d0VkDoaOxvIyzB3a0maW37X1/Y1BsMmituYV9BA
Hy8CKCRDDaPCh804s5X6ITI4BJZ2Rb/GxL1mZ/73i1PE1DYOQAiK/JHZTfsw5h6bbjh5+d9WM4en
Cytl3EPu0MBqdHD8hAYG7pUHIgPb8njdzoJfY9cQc2fGX6iFCBG3ikJIYDbzatKHvrvL5ZtqTVdx
IZJ+MiFcyKFeTqY5mxjYR8B2CneCAoCkn9NaH+9rYorzKasMSCcwFOCwfN6zBkSR0jgPbwzlXcDN
e9loV7pOixYMPK1RKcftJELjNCUO/chHS63ldhO/EO2P8wisAL0FKGqiSIHmyecVtGE51sOv9hl7
qjVP8wsr8W9yjHNf/+pLPnxpR3gDqUMOuGuP4jXNnCBNrYCByBbtXLKynqX9QvMY7VtUfkEGLiQr
bYPXSElRW+bmjVr8k/bqyr35q3L8uQyPqgAKk2AzALMQcDmfd4xKrJSHDq+58oiZqN03NbCYU7n+
t3ozupklW88nda95uouJ08l6yTDt0O0DB7UCKIyjaGm9+24ApAj0qjbX93hhkhE/DR9xVi2bOyzC
dcsxH5mPOZ5jrV5a9fAot74VglUKYywWL06m+ZPQ+K7RWi+J7+Su3qJ7+tiqmiMrHATLBcJXtfb4
XTiLqO1BXgZXDWhCxOPO29SvwbCJJyJND/7UHnikbLRK90Ycy3Fag0YsmYMMLU4lGgzwaGELigJ6
AT2Dn/F6Kt9G5oM7NJsMptpFmtapFY8KAVlaW+nbXMowtUpIx6xpYP0+gL6sa7ZTalggGilyqHsa
M8ly3NVPPmrDt3rREd25/s0WoiGuYEil/x9pV9YjN84kf5EAHdT1Skl1dFW3+3JfL4Lbduu+KJE6
fv2GvLszVSxtCf4WAwwGMwNnkUomk5mREYBporwuSzmAu3bqDKXPvWTajeRVTY9sDRS1aALhw1JB
hgHApHTEY6FrbLJxy4vhCc28MTsin76+iqXrF0Qi/9qQjvdogmgbnOrIv9jb9EHwdYHWNX/ryQcX
D3nEqMmLFZvLyzIQel3MTBmyszd1x0mFwpRnsn0UfSUQyjZ+XF/W5TsSTgsp0P81IV28oaY6BT46
aDrDoFd22Vdr+ml5N7mB3v4HCeypKekjuWOUx4TDlAtR6kjb9ckHunzXl7NwNs6WI32kjI99q6mw
0SQjTXJK7JfRKairHYy1KLkQ7s9MSemYZjcs1GqY6qufmnKTt1/14PXR9vqCFtgfTA1NPjww5icc
GHTPY7E2cDTqzQmnZ3B3VZlTd7D9KHkxRn2nKNZNWz+zKD6IuPVdAq1GnbjeiBdVCuLEzv5O0nhH
OPGI9vP6DzMuPWf+YQ7SQmCHzYtBGBal4KAu1RyUuErrKxzIzdisVPAnukn6oofq9I4JEnefGLzf
pWTMfMa7vqf1TCgRdVNIMTAXv5asVu/LUE9DX+07M9+BDIJDxhMC5jflYEAvoRotw7f1uP7FUxH1
vq4Uwy/o4ZDfcciSTUsGyOb2iaV/2oKZ+xJsSocxcvjghRGbHrnLtOe6U7P3sG2SfcTidtMUSYsx
x5K7t5kqqpV59KWd0dDyQRVvfkXJSXPEVSKK1so9e1SSrWJNegCY876uGdsbRgX2bog/0bEiYgXh
cJkZYIQCBTEThM4zPl3ylcGJ7XSCWBd4t57DUgHf0Vqb9DIinVuQco8e1ZoxLcDsojQ1aE2PFr8J
1zB4l2cYNgjaPBbuN9xy8284ydKLcW6r93hwdNpRHXwu3oW9MbL92L9cd+E/H+I8z5ktocQE6Dm6
hH+SjRNL3EjtaAzDHHw1w8/Or/2C2pusoVR/SvYQQHgYvHbt9l78Ric2pQjllHonrAiiUcOGfEEo
LnD8aVsd87tmD7bRjblf+2SXb/rzRUpxKjc7ZtkCBtVt9Fh8T47ZfghqT328vpkLTn+6l/JD26yT
2OoZzIiNDfA7bTcmliPe/39WJP9Ly3gEsmLevZ+THz2ER70CN4Gxv25lZct0qXAEBuOwy3tYSY/h
FsMrr60vZiaAldLRQkpx9mnkIQ+ukS5KB9ghD9pG7LoDyql0fIMUzMP1BS0e23+dTp+d8sTRJ90u
0AWCIUvdTaEfsX2of79uYqFDawJMigEnjP7g8WtKfsarTqjdLNWn5e+1coPY61eQ0LAeQ3vjuNtM
/7LVTWWvPIYub+HZqgGY+nx+kWOer8yMeWjNFGxeOFdQ8aZLQnDtg1x27dzOniXFChgCcheFF3Nu
0pwb0nKetxCRKrzW4kFlNDR0Xiv1ra8GaodaAHEy6CAofNtCpTOa1jDkS6FKA1XeXJPDoJwtV/9q
EqYuqUy4JPf6oN6Uu+popF59gBiKDsJpvIbKrfYUvV7/qgvbe2ZWOgl52mkkrmFWa28m4SnGr7G6
zcM18P/Csw4MBAA24g01D/va0u7i0S66JgZ+zRWsVEGGGItbpAf9V8KVdqcSjpq0ldXDp1MSkIoN
fW1QkILUQTZk7U1vD+wxz6o2op0yFd8ZMHH3Ta7wz9pV1hAPC30fE6A+1EghEIRnnwx5SIoatQzb
zcFtzF9cWgTAYsa+up9uqk0F5bTndnf9IyxcGWcGpY9gViZqARYMuu2DgdervTYFtvSVT1ckvfc7
EnWOgmTN04wgVWkF9vAQvGbpGp/AQhjSMNxjOahg4h/keq/SiIYnGvITMDIGnGd3pcEpF2zlEbCw
X6DRQcqs/U/z6PyoloWAIETWg37O6f1EQeI5rDzMllKUuToy12FBmSGjxfoYL2zBsBB99JgW6AAV
Aa3VglSMacaKrYWPM7MdgyhTc13kdtLHESqpcxEidkMDRJQfDEj6KkizlZx16QSemZGuCNH3zZCO
yIXGrfsU5RTVhEf7kH8L7xOv+yojmiVU36S4bZuV0PrnOpVCK0yj5TCTH6GPIh1+YmRdmGVYofZk
PpEb6DEF6Sd5+DTvBHhwvWyPSi3fjQX1kr3hjbsUbKz0r4/Y2U+QjlhmuonujPMml++Wc5tOK3/+
0u14ZkD6iqmaCDNxYcD8aSS0C+l/68AlOlXjAM3ilbf20rPxzJ70OeMkj0Uaw0PjPb+toG3kh8dp
SzidbkqqPSjb8ZXT1HsxntdIaxaAd8Ddn3xO6UpWlNzIyR9Z1Ld0X+4TxxevhDYV1WZH8rrHbPP3
AfLM4nyETtKbeBSTyJM5rmCOVFWCaFhDSi2ElDMLc0A4sZCqqdUV85pKPdtbIt1V9coalo/5v4dg
zq9PLDQ1REamEWtoymjjGrXXDq9WR7s1UdlFO5i4hcyBjplYuRpnCq2ORQE7hfYwQWkqcn50xp2b
xithayHWY0b6XzuSA6Kx246uhpdipNyP4rbtXxW+8hhYPlQnNiRPy6xQbwcBG1P0mIYZeKaD0k5p
1O+66VZnD0m5V90f439wXZ4tTXI3C31gJXHmYEFQhm493qheXR2MtU+1toWy08XV2Lkcy4M4rFl/
YxF0wTL/euBbsyG53VhNYaFDFw90sI+Ts6t68D3Ha8Fv8fS4IAZAvgSFdHlMnzt6EpEWG9a4EXbM
d5NdOFKWl56tfh9H6NG9sPypDcF0olWU58/KWuax+NRyZm5HoISsGXRxfryqtilaUcHtebMx7AdR
bErw1gyNFxYuVd0eQoPHvNpc39ylrB26sOieAeANUVO5Lt2ZscXGBIkV8wc/3NefE2a2G+p6KIB+
M736Vn0EH+kaj/NShnpmVvqoKWad5wlAPPe2Nt6VwyailB0Gj781T81h7Rm7FFFOFyk9/GwMPY9M
s1GhLHY1uQ0ZIHI+E8H1vZx/s5wknFiR4dzMLZy4m62Y7K2sfTLdOgIiNy3iJKQQ364bW0xJTq1J
KYmmNMPU6LDW0mg7+BE+GYj575ACgYRoi/eP/hahXhQ/Phk3zMtTv2dg2Fg7N2trlrKSauB1F8Zw
n+nbB8Yab6dd68VPbvBb37ebkLJtDV2qw2FYiatLMQGnFZh5iKBiJEKKO1OtZZWjIhXMmc+gP9bZ
nq08Xt/h/8NH/zUi+Wg/aU4GzQuAczbCN3f8DjXFH8UROpR0Zv7haxne4mVxuirJTTkDWVerwaC+
1fJNuB2eo4cKMEHAJ9DRXCtiLu6hAegaUneCd6LkQBigJG4z53tJieT52KW7fu2Zs2zin2qvLS2o
6jE+AkRn4RFIX0FobUCrr11rey2E7rOyh+SCIstUxUlQ9qigAlA6d9pa9r8QPVB+Re6Pv+MVK7+m
c1u0HXQ8UFdBEM6Ur2F4VOLbeO0CWNisMzPSOrrY6BLmwowRHaP0KOKdGa5E+8WtOlmJdMVMOvTj
oZ9aeIM++X2r0jp6vn5o1hYx/4KTHFFhEUM9AotA3wWirV+x6KhZf1w3snQyLeA9LMDzoPB70diZ
WidT0AsuvDQitAZZYghhs9KgZXmH0gzsDaY/tUFdfR/493ANhz97rRTnz6zP/nKyxkwxIDGrwuEK
kW5b135SRXMY7ZJGhhWwNvdTDPGWzppI/MKL/sysFPOSPI3w+saiJ+OxDY+5eTto7wb7MKa/zotR
OLAJcAIEGoko25yvr2j7xmpVO/USaEXTjDd3BRiLczVeKYxe7iNGQkE/CFQNZpPBx3Rux+x405Uj
MBxF2VLCb+vhqW9Grzf2arcV9n3ZrzSfLp0TAiazLbB14xTIY05DXViQZAQKAgNzivY9ix+V9v26
a66YcKX+lsmhthpWMFGbfMvImwH8fzv6140svF/nhYBvcCYdnFEm5zsXam6HJxKg1ZNGiy+n9oov
l9aH1oBKKrU/lFvrKfPXxqAvg8e5UcntR6W2+36A0cbuAytt/X4tki/kNDDhgNYCdRZHQ7n8fF1N
10Vx0oQwEZTPYgM88Cbdlnv3mO9bi1ZeuTPKF3tbew89dY/p1j2uTcVexvrzXyAF4YIoVonhJtAx
CVore1PHBLHAnfVy/QsumAFF0lxgBLPcfKrPF4rjVQiXJ1gg/266B2PY2Ooz11YO8p9q5XmkcqAK
BugEQNUASP4pwZxEKrXV3abAPDH0IIvH7EUTNApSzRMQgEtukm3o59SAEtutCKJN8QRe9+urXHhc
nNuXIkmTT3rrovfh8Ztpo/n5hrxrd+NGp/l35/aXvf3xa8XgHDKuLFhu8XF1YkXqwGD4YWq0VyE9
IA4adQPzlg8b7QvQr7U1XoZlNDxcAFBB3zrXPqUolqqjwswBHsN85Sm9b+5Aumn71tGqqaDT1v3Q
PDAUhJ5hrjY0l7zIwcPNQCt/rvRKYQCoR8g/hxG8KA9zOg+K5iq/6yfMr2pqqOyub+7SQk+tzb/m
xJky20wnSNth8j2BzBSpfwxl/qxH786k78bu67qxhTgKLkKHIMBhrIJc7Cqk3cOmwYd0q8gb1B/D
yKlVP103shDRnPkIgvLb0sEmJe3foA2gwnU58lILxSiK5qD9gBTQWfHKJTOWgWwFMFsMUF18psQp
UntGl0Hw3IdSwzon0NJuAdeHwoFuQHVYRgkkbqIUegagy1S2vm6/uNAwiP8eJAfuEABqcHHOGEI5
DSZ2ntS9g0ab4jwIEKJw3zT86x9kISMAn76OVABAossG7Ri7hdaIDrCUcJNNbzNncJrsa7RptQ2k
3NBcWGOYBbvaZcjAjYMuCdi+sSq5rxdPSuHGUZl7Ru20E1VJOHpFqIb3g2HDz+0YlTRsZk082xHc
d3soKzWaA+wKSl9KQ7HzSuuRXkHFP5naft/3CnkpwhavkUQV9S6tjWzyhYGESi2sLt7yPjc0XyC5
OrYY6Dyi3cjuGm2M+KG2EwKaLws3zzROG70b44OlF+qHPlbOYUicds9xEBNP0wrkZmQi4AG10Jlg
tIlc66tQqwGy9874Cfld86Fqw+IpVtrstc4cfiBuNmxM2Hioncg61GWpx34xuOKG5Jb1Jpq42erZ
GGuQp+i70dcipbyrEkf4k5q3kTcyVfxA3g06HD3Sqj234G+U9XZx35esmw62rvbhvauoxrd0cB3h
9S6GIOkATd69bcbjS81ZvLETgeGQSut0H00wawvJxylBs7qqwYXJx7THiFGsfMv1Un3Lmil8qLo2
AW7MNpt9IZTUx7REz24g3NF6KEeDuLOss+oGn9GIAsPNxt96A1pwOvVZ8ZxwvUb5DMDPTdm2yVfb
Nbm+UWxWoghk2xww3Sbibzrpu/dqikRMReykn1rEjIBFnAwUiDbjSOIWVfXOCtcmRi8LKChBQ6cY
lUfwW1oylChBrhorDUaf9GLCuC3KNkq3nVJ1m3S1F4rid6qs1Rn+YCmkWxKoafSG5wQfAUOKe6Jo
mjjqEPeUJxSoyuNb5dkTLW7J83N0Jw6JZz2Zdxkksfh98RkHDtIw4Kv/nogQK8c0Euhu53k2ueRq
hpFNygKH3QBBPJS++LCafyxckGcmpCvL6MMBk54w4YYbzG/rt6P3iToyFOLu3dI3Hpp9cmTU3a8h
jZYi/unSpPSuLnO76nrYjUDiDNU02pf765FyzYJUm+pGjZPxT6TE+WqTu0F/uG5g4Y0981wir9CA
4J9HRc6v+w7vj6rsRuSOla582MK230vI7zGvcUp0fdypzTeQhIkQhQpLTLTDiITud5le/IJuWwr/
TdpDnfSiWbkklpZ+ep1KCVcehUMfEVynPf+uIKW14pXm/JLXnBqYf8BJouOwLqv0ZkAvoNdfMr3c
Nm7rmWN9U+r/gaXTK1V6bbhFiYiSAobZDh+Zafkpr31W9gCx/D1Z7/nlLW2aWvGq7jH/7rUjeEtv
Wjy119DGC/mhAzQD8lEbIQXn+nzbEjHqAtEM2WhWboDY3hRb6ymeioCE2va6c66ZkvZtqNQiGxXU
vsM62WH+r8wBS+z8Tr2N/56mDRt3sipp4wbNjkQWolFRDaHfWYk/Ej+vXojagPhzjdR26TKwEZpR
dAFdFriOz7ewiSrBWxdb2EN2pE1oHXsG2bnMoOawX5eeWHL0U3OSo7daRsYSQ8zeWKDbL/xR/QoF
WBFern+thU4/ho4AYEV/CYUX05LCoXBNFvczDp1D28veuU+/0UP+iSsHggHAbBhbddcf3F391rv+
GrZ0KTVGko+yLXj2LgE9Fh84WFthO1Y6Cmy3A5yINq3JRK1Ykd+dYxmpVjLiRk3jkjrxvUUeLb65
vo1LX+tkJXJxpJjY1MwcIKhvmta2NzKGBqF2O4EmEW3lMH36/5mTzlgykgajOjBnGD9z+2eJDLkO
QWuVvl63s1QkcE7XJTl92hSOpsyvsOSH+6yi1kinI4pmuDyPdoCGlqDOnbNJPlfMzpU4OQmaGTKR
BgEdBQGP87PGEEJYyDWggXGDFqbnmo9cf9JGlHETP6423biObFg63zNA0pwrBVA4lZbqxlrcRxXB
nlZl7dWTcag4f+J9XQQauxNoMivuCmpqKVRiEA/sa4i9GMaSlolMuDfsXkeu1xMeKMa9mWEezUlK
dV87zRs4+9Z66YsWZ2w/WulkngU/31iLd6RtMlw11ZjbwANoGKrK+kT70LNQib2GNGG+LQZerHQF
FvICzJ9gVshBZde4SFjwicvM6tETLGNzX/FbO2y2131m4ZSDORvgYZBkoU8nU+8qAFw7hAM/rGZZ
EZiTGvsWawcgEe3f1y1dggEcDDfOg9TAnKI7LzNcJ2oMpG5VM7BZ5HhH5l1M+1E5OknyO4tBg2/H
tY9h0jLASHLkoyLLvq7/gou14gfgD5jRCJCDuChaVOOg13mHH4AHeUTxP4MGbew/Q6X967b5H0tg
B8QzAIAfuXgx82alYN5lHoaDXstcCM9t0jroQAY0mCg0gXWdMtNeK6JfuKlkVsqgU9C9hYYGsw3e
AwTgedsnWU7jMqSRWAndF64p2ZJy6ZIxqNUo2MyktWle4oOuYbOWP9c/myhfQDUDaV0KO17i3Fmg
xOr7A8tWQubFBXS+CvkCcrjqTmGHHYsgkswwuxPrtFKjb10jVrCBF3Wg2RKexBjsBeT6or9R6WOW
c4LVZEDL2XwAIR5GQN2XyRi9NsnuC1bTsW1W2kNrVuf1n+T9uMFjMyQtPCK96XPVr60jdF/oqHnD
LBxeb+KuWHGMRSc8Wej8309Nxr2tgmqQeUTofl1pGFjiT1nZ+KqpQPFlbTZ58QuemJN8PuFMQLwB
5nJzpEYImOBD046esTbsumgH2L1ZlwtvASItC9CCUhtHDMtbbnWIQ9szRREoNUSGyzXZmsUdPDEl
LQnKxa4wRYc41UKj84c17JJsQCGl9Ji1xqe0bAuNFCTnGD6X6S247uCmLnEATIM7mI77Ycf5DVhb
UETDgWZkVRBofjKd5SjzOQBS/38MGnI30VZ4KVTEDcj27NWa3Fh4U7eRui/5Wxc335BrU/C0HZtC
xTHJ9//BFTCT76E0BboVOTDjBVyFeYOvmCu1nzYGDafP0Az961YWfeXEivQBq0KveJfCihonmNEU
ezVONzyraG5WKwd88VaFRu48fYiE74IrxGnrHpB42FK6QBe5n+mgKM99HUApcG87kT+gDkX++nEw
f0UTEzkzrxA+pxT9dW6hCdfPlZMx3AxWX1PNSH1L6VaGtRbj17925DncMVb6sFAE86oM8D3joy2D
vuRUQNYYKn8m+4npuOD6x5s/zoWDnpiU3vyDo5cm4BBwEXwwN/ZxXwvgZJqPVAPM2Vr5fmvWpCfJ
5NQASDnYSNJTPXyKlEfLBQ7nCdQy0RqFxdpmSllsb5UWKVXYskQTTIoPvpduQjLyUgpoAWl+Bg6J
63u5ZlF6jWe1MtfiYFEDN3ZnCj91owAgNNTE8z0I/r7nyfANoje/rptdzE1OPuGcWZxcQVqpJcIB
UsuLwP9aNLkfE3NlZZcFgPkEIJUkOoio0MyTNlMvgT6zkxHZiXKMxQtr3rr2YES+pu/SirJyV5DN
NOU0TB8ctDVAGjWYB5vvgTFnUeJdX/BiqnTyY6R9ZglgtmOOBQvrseBjUGcHsOSsGFnc1RMj0q7m
BhinAWZBBpPdGGwImrHzry9jMW5iEG2mgyPgxJcs2PhUeScmxDJsoSZ+tSSkKooPzRqH4eJ+nRia
f8iJg2TECOu0gaG+7mglUhS1XzRrJXZdGiGYWwS7DiAtM5mPFEhYruk5SPURSEAMoohkW3Gyqdw1
RMTlZzk3I0UQxU4iIzPw7R1dF2DqU8NgTLr8rz/NuRXJ3RU09DrRYTFojftFCuR4QpvwszdXXryX
LjDbAfEVKlvIEuT3qDPUZppbyH1IZ23RTN8x166p0Xfb3tLXwDmX4QnGZmlAOJsGz5a+kO5kUw12
N0gAwg3i8QmjnY7txwqhZhrg7YFTuxI2Fj/WiUXpYxWxYWVRruI+s6Y7uwXK140erh+iRbebGU3/
m6bGlXxb2ANU0UYsSjHyz7LsyWtG7HAbZu5f05pD3RBHdRYtAdAeg87npyivlWnQRgIiYbQq9Xgn
MNJCWp0272itXV/UpXLpbAt9NcypAXBwoSPG20rPnMJC2jh62ttGfRqo/lBhEhd81Blt/P4NMw6f
2tqI7B8arPNs4Nyu9ME0PM2c0TKZZ9Nn5yY/TvdtMH0TmwfNQ0ufcsz/cvxrG1h1+mwGgyde260C
egEzYEG3S180D0Bn3/WqY+V3Qf9q/Lq+M5cAM2lnpJPpVBXjtTH/wm/xNn6uX+0g9hwf+KCAHeqg
B0HUdONQ/bGkN/HWoMJcuRcuU5jzLZp9/iSYTmrTcj7gByTaDWOvmvWspXtS3I8GbooV515Id8+N
SVdEoupRpUwwpue+Rm4NM4iAZVBBo882Yf3EwmBag+ZePpHOTUoHauxFWiYJXG/mrzM42ELtwEJu
KMKdvXYDLu2lYWH420Uz2wIM+HwvIcMRigqdfA8X4KAYFJpVdBQNRq2Ez9lhTUfiEp4P5zm1J7l3
mdgEupqwV2bfOxCColZdf+D1B4zSrTKC3XfjcGDEVy6TpbiLWiCKxng5AJwoBY6hHpQ4yzGyguwv
TPdK4tI8CrTYpRmYydXvzhr361JMBPgX8ERQFgM0OP+gExd1E6jRjw0MdtmmZx929TKEK+fwsrmM
rTyxIZerGlMHxw5TcHMx9jSVk8/5D5ElH6SIKBu1e60mB8z0+6rTQ38pCrLpFZIoK2fxknZW+hWS
A6V5EuNnYKU9+m21+dmE5UMxVBsNmlyJ/jL1EZ4yRwUMOUxgLHXIV9q/S4fldBckh8oqzSzcErtg
QammqWs6kddJO5rpvT2stAGWvOjUlBT4qlLUjd1iqSqqnaxmoP7zDf7LaDdItrN2Z4v/JPicWpQi
XWWCuqadYDEbn9NmO2DMEpgc8Pb5nfje2lEQqx7wRJvrEX7+U+Ur6NSqFPIG6AeTabY62N8x30LJ
Ws61tpFSgHMKzWzbGgbacoopZgap0gMgXCaQY6kCwwhfSqWkU2k+Xl/YUrA7XZgUBpQ2rGv0shAG
DIFu8BPJOmpj7KmOf6fpPvn7qsx8QFEjwUg/xoPk1HLqICGXq3DNqPjqO4FiDC1dv9C+X1/Vcqz5
14zkJHoTCs2eT0A3paDVGm9JRwJVb1ZeF/NHufSKf81IXmEmXaS2Bsyo7WPZz5eSsUEDzgaJ/fX1
/B8h5V9LknsYTTimkQJLLK69Ie8CM3m1JmAytwYEn83N/IQ3vSn2QaZGV2zP4epylWhpAgCKuRh5
oMsZWq2aSNR6fW72v4uMDNtZ7XVf1rYDEosiFI9KTdrXSZDGF4xXN8Ss+4ClhbJyChcDm6Zb0DSe
+5zq7MwnV4iRWzyxwWKGCRnix+lzDcFUvBIICexkpVXwZ9bhYtUntqTrKhxMkWQtVm0z7if9BJsw
NqXfm8wC/+h7YYw+lnnozGzb6Na7XcdUBW+6GPqjKr4Up9jA/fe5+hOz4B4YQbbGoGzTJHxsWHro
2gpscWvia2v7I0VjJa4zCCngNyvq76Hc92xTK4cKRVx17S2wZkk6YK5LjDQuYMnBXHNlB2X9DEqg
qImDClrT1x1wMTSefAnplEUoYBFe46uX+aZj0ONFr3f0SqtGez3xFP6qJS/XLS5muOTEpHTckL0o
NtCySDftbWruFR6oBASvlhcyX/AHF0wcFV87Z/PXueZxUih2mzDhnY09NeoHm8ObzEPevuaTFrQY
2AYQlvK5ZPgwOpS5N9m4crguARNz2jJDRdEchmaTDJxsjDG0W6DrPFM74sLzeotTEu+m9A7HvGYf
TtRCR/JRGzyrf+7dG0t9tXm1sgv6smf9+yukrSfZyOtex6+wv32z3iGIs2V+ugccWKXE65C90R6M
Q5X3s6Yx/UK7UN1kvrLJA9ef3q+7weLdeLIh0gfRmkkwRJzWGxQro3r/gSIGYEXl6HO12Zuk9QEC
stc2QF90g383QApyeRS5cavBKvNtWm7imP7+cDF/Hf6K8YyEoAY2oKMWhVTaTJqn7ADuvb7uxdvz
ZN1S6EtA9lXlMX5BxijE/Lw+9qt6WDFirKxTHmmrUABPcxNW1G1bBHynbxNq7T+ZX3yaFGxbXhTU
r8BFO36yL29EALy3178bjz81L9lUe4DZ/MxfP4Qr/ifXo3jbGQ4Ia1ovGjRMLrHaMjdhFmteFbHh
uyIc7RFoG4Ap7T7ublqeQBwvLRL+m2gpIeDXHt1PKCynB4GR61u1K5yORqVLxodpCIEFF1lz1EQb
QvLJNttHyB7wzRinEGnR+8z1Kxcv2y4ZFE67unY5jeMmjILCyZubKDW7XWELwHvsBlXZRtEeBpVb
T6g+JCjW2jbZhXHtvGLUMrzJWDQCDt+H3MeRQsXb6Ke7Euxd21QZ3G1btlXQKAqk9hxeHguIX/ko
LoO2uWDd97wa+5vQcmOM9AJFTkPXKW9zDDx8qwizf7got94WfKo5baEdmPpqJWxrE5qkvDHiIduY
oa36JbjC6JAoBCXe1nhPuozfV3DtwneHqEYfeir9qSviZyUVFoVYnHPf5WKEeDdhvKXWNGm7rnZM
qGF1o/VTxQYe4iYqO1QIuRphCqBWDdq48bADcifcm0pu9wjTTXfDXZe9OJMYn8Fn0tw7wxB/a1UQ
tYIDX9s3KH4GeS/Ur6TRISZQMfVddLq7F2WMPzF0WLGpRxtDo9OodXuGZtRNlBH1QQ37yPDRnXK+
C1V0t3EzWrXfNGr5K5xsZRPGFg9nISNjpzlFDcLwKGfkhoOY2qJ63LnlBqUscBGxMDQLNJsyjtly
tddH6qS69jgObfRAQj1GcbLOw7sW0Md7PNRjg1qNU3zYLApbWqURNJBbmykgs25sFyxxJblXw6y7
iQtDuXWtLu+8WnXSgFnh+GW1FvGqKS277fVA8ad8fnll/ROr3PmMnyRkZEKlMFNxWPTb5BG54Efq
32c3of8Toqxb/Vu1T/zX/mDvx01MQa22Yv0Cand+YcmwtyJuK1fMkdLZfnIU1XbxEzSCp4eS6u9T
4ATpA4TU7KP9LbzDFDVGjld+wGJi4kKXz8IkGcEE1vnqxxzHmkQg4tC7itBubG4tMjlByPsfmBb8
mTF+tEt8NLMa99eXvlgzQtnGRPUdNPiGfFcnjWEX9VC0Xq6BD8NooYbkuD+yuCEbZgjcDBYgcYaC
sqyaNwlVNBSSqqpcKTTMd/HF5z/5FdJdbXcMbBnoe3noSd2FyrAlyn4qtuCg86+vdzEonxiSbmIB
ulwFzbWZcIij3MszTNGm4dFUlXeeOFRMa761mAGCbt+YYWoOmNWlGo6SZ645kLT1uh70Rl4yOj6z
nzTE5i7C08YXw21qB3+/Ssh9zhrUyD3xRD73J9KNOs9H2FTZZwn8ZG++WsykDn8115A0y+tDJW6e
igPVsPwQj2Jb7VqGHbXU52jwjOFgQoBQ4b4DsJpNNknjJ5q2ssClxMLE481ArxYoCblZIdwkqkWH
8SpEfpDGp4e4S4Iaz/Pr+7hoBhORGvTRZnUd6Vxi1qtoRIhEupp2LHOppdzqa4OkSwUhAOr/sSE9
gPD2xYC0DhuRXTcbjXVi32RRuLJhSwfs1Mq80pP4Go6jwRsNVkQPQTXwJ/WQcOl10DpGK4+sZYeY
CR3RMkfrT1ZzSqyyThUFpsyeBVOPNBt3iNNMXtNWe7PpQKSHOlvMHJ/UxtpxW/pimDOGfAEUgS3t
z9PkZJ14HUfQNuhazwUQAtJqiWphglysVFGW4jVO9D9LlMLVpLkgnejxkMyUIw6bb4zZG9ixv6dK
/qGFOOQ5hmi7tQ7d8s4Sa26YYRAU/n/+EQGMVhvIxrVezXahQTNtK9wN0b1J96xpwNAntYu1+dOl
DQX4wjUwVgvs8p9X1smGEj4q0GTBUl3j0YS/FCO11riiF20AsDaTiuGvPxOwJzaGopncqsa6cis6
NPpWx1BqXf++fpYXbzpQgP5jRTpoaeewvOthJcEwozbGuMayxyYcvrXE8bSQCa9gzCeiBxGV+eyy
UvkP7p7THzBvw8kywxpsMRVY89G3GN+sAeW3KfmpGPVO5QAQd2sP4MUjf7JeyUnNQhO9CLHeMt52
4iUZXrvkRfCVo7AAnUEZFpQ5UBh00X6SKZRCMNlrFUfuMvHs16Q6v6BmHJh2Ro02OgryUzSMJtA3
p9xIboheUKfASE3ZtGDIsOKU1sOv2tFukyShpFvLK5Ye3ic/TmbzL22rS6IQW95PtEkOk7PlFQYp
Wg9slBhkWwl9y34McmlIgWBcVh4s0KGlGUbzVpTOSOtS85nyX6R92ZLcOLLsF9GMBDfwFSRzqcqs
VapFL7SqksR9X8Gvv07dM9OZSJ6EqU9P99OYlSfAQCAQi3u5N4pCkixe9T6Qg/kPjGDIk6GNJjUA
kwyvXXXfzwlmvjY0o5AIh+Ypssatf/3syBYmWC7vtKCOBiCqmAHuKKhtKZqOy26qJYGwDEiw2TCy
KkNrlx20v6fm3RRC6yKRzfWu7h+aK5d2fvT+ivRBhp1WsdYi2AzQ9oLR8zG5C3nitcEHlL9wQbEW
T7HrG7h6FumirINxE+SbhYAsq/oeRJslfI+5oTXdju3WcI68/2u6SzxkQLKKCT1EmhQX1LmLSRH4
zSVIvF0TXdOzsY+Q8+uV1L++mrUg+hRF+Eo5xcs9mbGBtVkdCuj5bMJOebc7OjNC+scyTGR0oZeE
QljY6b0uQE6dk45WOeCFpnx1PavtQ4TiGQ1q8CSh3KQzxNRW46mJT6IfYT0xs7QlzZ1r3/D0JwhP
h0mPsiyJ8BPsOvfUyNykxhM3poemf7y+vReHAONBkABwUJ1A+sMR23HnyrHAGIepx6QEhxEY0kEo
RGrJN7wsSwAFrDtQEVVVKBeJsS3mDkO88SGKA/YE7hvHyCN73Stu+SbzoKeBppPIm1yQC0Ccxyu2
3seNS33Jlq7x/5z9CMGVxXZlNobKF8ZskPKDAOfTuQ289hjvy71zpKz+mf46EJbeVx59ur7Ly58+
e3IK6xeOijbTqEkbrN+00BqBZI0+Sq7GP1t4DUIwWr1uKLJ8WB0G7fEYMn78gBTc+5d5Q+9BQ8ms
x+4Q/8gfy2/d3fwJ4drQcDU/+Li+zovDKqxTMFt7DiOsDj+iwUxr8pCoG03f5fmh5LL+4MtDKkAt
t/FJgINWuAIRJKAwQ/QOahJrYtVn/v0wvCi/6c546lLflrQNrH5FPHJtUDWAblOM99NiKjjlIJaJ
NAjs9Q7KzV/X9++yjrCs6gRC/IpxrBYK+EUgDedp9zWL823nKcy+/5bY7Etl0W/r22vDFMdtfKQs
PLTP04j1GAi17vrbRMbHceGG8HPw1kZLJVkkEgzhKkFbt41nkw7BE+2GjDeF4XP6u0QO8K+XvdD8
4sG00Ebhf+JjI0PrcbxMy3dJXG6cHo+oYnCamdmFaYWe7UT0GKt5dIcqAySPmzKv78Yxy57jGYFe
lpO83AaNBjHDuu4Nn1hB9rzQOx5IMk2cEYzV7SCka8Y/2nFsA5aUiQI53jjmBHWr2HzOHCVBu21L
rH3StogilUxTZNL0F7HAInluQ0eaqkhfUNELBhxP7QakluD4MFWfj0XgGm2r7EeMkTGl7rhPyGhs
Td6P6LGp6d9GjAs8ZAUNzQHRKXhiz09Mbo9jnFbgH40JqTednYZvlKOpvAiav5fYBdSifwZaeXsR
jz6HmpxESwqUWt2sHziztSLeR5WFCiDqzBLbubzAkOwyFwUPZMsJuFPOoZJKV8oxa0Gcz6v2tqRW
9Ujw/PqklQ7OIYmdEvyxcyfroLUOjdnYRoipiQ/UKe76sa1qXFNu8Q1Vhd3kmZrXZ1AHaBOWHjof
VE2HcLs0cWY+HNFrgb7J6z9iZcFnv0FwfFoKVbZwxG8YkoNpvkT2e1r8i009wxA2ladq2JcUGHNx
H/T3oClK4ufry7h0pmdbKU5zNdPcQvsFEMbMN5qW7TgU8f4eAjp8mAjAf1DCFW5dezSK2ggAoST2
JrZs8DKlklVc9u4ZiGdOMASHjVm7rOgUYNR+FvnJQ/6dHtQ9QU/ijbONGNqKZ9nHWdu5U0jhHLex
HSEnBchsBl1PDmEKSSf9n1k20cxPEQQTC5GdKZUFoTnYz5FLGhSxzSfDs1i+GT2Ia7n03r4pXFXS
vnL5vhd2U7A7VMJiZ4rwVqaP2cPggY+Avpu3BJImdG/7GeCdF+1lOAaujM9tWdLFkpF0tTCljxtI
LE1YmJrs4hrIVoncQPEteQNvKVrLPAssaNPndcNcuQgs3KsOrgA0CGMc7txnwb04Wd90hVtq93wY
mDaFHiqDk+XRYMsDa4s2/+uIa04DhkpNcAgiWyAWffokKp2qRGGpQOinTjd58tG3EozLYAEIJxiL
3Z5EZI3eKOAJAAZa/uLfQ/uqhl4SyQ7cRflsYede9KFBiG9hQl4/R2nNjmKuChOtwXf1pnq2FrMg
m5oyxPUSoZuVz3QGJSwoGkkwNQqKc7l5q1ggko/w7ENvh8M067Yx3XqWJFtWdhBHC9wMJgaZLss3
YGZxrHaALG1V3dc66LWNhA18a1TK338qUKBCH1y3UQ0gqnDOQmLVdpFiONEANT6PwQk6x3cRmGxb
o366bnkr3uoU6k+e+cQqgsoo1bkDFLdqNrXFPcr679chVowbFkGgRQTWQiQGhdXURo6YrgLEOIRe
HugPqR6yKOXb6zBrvh49EPrCfY52I6zq3PR66AGNYcbBOT1u+vkpzm6V5CUk6KnxaAylpfp2RrNH
cldlEDP7dh38smiN6A3EMATkfKBCQjB+Dm51SHNGgQEJq8cRVVE2HejeT7fpFuSWnPGN86jgHQu2
wJ59V7Yyevy1r4isiGrjhGMsTXz6qIpio7HQhFhgHoKmF0ci3lxf4NpHREEPKjeODsEx0QGbvVkG
Fp4Wbly9YNZ5Jo/SUHHlzYg9RA4OrxrMCF6Qchlg5bJyzcLb1LxNR89Bo9LApsf4OD92GauVzQfZ
1bvr6yJrhxqkhhi0ppi1BunS+YebK7PszBoLy1nL+pu31u8ShmQgeuh7lrP7wSNb567a6XfBruE+
3ecuCJdNtjRKyX7M2gWrnv6YJcA9OY3pDLKIrMWPAQGg5rBkgJBCCJqp7iHZ4DmpvtlPsRvigRS7
dz8lG7H8beGKPcMWPHdPi1hLC2APb+lvfgNCTb9mxkP//kV/zttph1rFbjxYNkse7W25yE/JMqN/
zPTaT1jM/GT5fW0kVbN8i9J3nvW3gdWufjS3MDp38pXjI3msJFXdyzoaWh3gkvCOhmnrGM8RIHHZ
j2GzVIG6LY9c7rdH5L3u29ZPHyYJ2MoZWl7pqMUvDRZgDDnH4mFaNnNTwRGmOzVX2DzvYpAdXf+O
K65g6WJGryxY45ESEECoWdYxiigwIaTl+9TXDdlY2NpnAm8vxm1wUJFeFik5g6CI2qK0MTt/126j
Vwy4Qzi2Z+rzQ/oW+WGyQ0KiZdeXtXY0zkCXc3xiG0SJ8oLmAB3ddhvuNJCjuc2ufcdY3JHsyL2J
trpNdMxvNXg/SaSxkpvE2BZ8O9IC4EVA/HcObjvzVAU5hYayF2zrY7KnNyEYfz7JA8LCx+Il9sx9
/J6+xs/Jtnu/vvIVB2WZmHCChARIlvDvOXZea40eBRFiw+IYRHdxfbSd3yOR+MEVs0HJFbqv8LxI
8ogzzTSNiy4tUjyd6xfNeLOyv7d95Bl05LKX/qKLlEPR9h1PUf9yKxQ4x9Qjxb3eS+Kz5SsI7gPv
A/SBILGhY8pO+EokCwxrHJbHnrbV8m8j3Zb2q2HtVfMpMDOmWI3MKFejXVxYqK4QjA/8SayfGGWc
D1yxBg4VPowx+yFTPpzBK1jCCukLaO3UgaTsHyzhAChzmqCFD1hFzPK7/Eh/RhvL6zdkQ+7diEVH
9VOVvTRXrOIMUwiptLLmZATNHBxy9E3dlrgiIy+FO9aP0V3Hbmgo29EVH3mGKLxtFVWbhqSf0WKH
C/hLfUlDt2N8z1mLwdfgGcO5N/3e9q4fsWUZguGcgQqGM7akNEq+LNN5npVbo0Kbuqt3EEbh0saN
xf9ewRITK2U+mFY3AQvPsNZXsTDXdo3n4hZdjvZj+xxK1ra6oag/w3LgQDQxR0yNoYBXU+Ese5QB
cd0kxrd6kn23CxS0teHAgQwdetW42wRDUdVAnfFIAS9ilzKNexUoVex4e/0zyUAE26grSIkEE0DM
AEqOQYmu+W0rc1QXJo+VUPSR6XiGg61CLM+q2jhZ05RinwiMXfdGNBVfX8aFQ/+DAAywuBM0egoR
Z4e+6XggkAuYascDfRZ1nrTMcdXP6zAru4UIQMVzm2gLB/7y/5/4pqBsKrwjK7DoooydoQw68tfw
r58FJngTMdkBqnr4P1CDn4MobRmZjQ3izSLSH/Ue0mOFtiWhxA+tLeUUhZyjgAAl6EELBBQdxOaq
utXi/l63ZaJFqzA69gs1FQNpeMENDBOS8hYmZ90hMw/dpB9te2Ak7//ejMF1hTt9kRNSkfsUVjMr
BB2YC71xo6NLCzVknUFs4frXX87CmZvBh7FwFm0LVBsQUxFuC1LWBTL6FjQLTXMzOrFfzhw6vwtX
aQKRxNFb2r+vQy6/+xqk4AMSWtX21IHoOI/RGa76cfURBp2XTsjYQU2l2ZqxJC5b/qKACClzvNyg
TW3aFw3L9lxalblQplOKtp4UT5Ox8s202lozfRqCXBIjXbaNIUuNNxLm6snCNi4GSVGg90GfL2ze
oOvsM7+yQOS/LRMMq31PIVmjPUbRmxNKKuNrq9TwOMUgFRKfaAw7txdEVWOcN0i26s1NGIHbeSFR
v20nBwQ3kgzvimtCdQ9xNviHocctUoyQIs3mugQUguB9rgeHPkt7ZE5+9073eN1a1qAIAkIV2km4
MsRsjVGU7WgOsBbTGlTWalV/pBHvDlVbK6wL+b/wVGiTclDcWwjxECGe7+JIaKsFBAeiIZYPbRJG
IW0LqZvrq1r7VsRUEeUiGWNePPEcCDrAelBDLLXU9lI7tNmcFY+xhi7Qsig3vCje/g2ivqxtud3F
Wl5tN0PW1OD8xoDRr4xPW2LUbA4bDBDRdNNaheSUr6/wH7zl/jy5VtqphQ5NBLwqj3+rUYfZ8ulm
ApNtq9SPViOLl1Z8sk1AmfGf5Qm3GMc7s0bbPJZXjBg8/Qa2n00Z+9f3cBUErx/w8EKXBt7kfE1F
yR0KyvRF85Hsa/2xG0wfakUS21i1+BMUYecWLr80WXp5pohs1CZ467v6qM9fYdxIOiHW1oNi6yK1
hGAGtdfz9egzT5I54fDEw1M2OtCMVlgkc74rNwyy0+izwD+omItXv5EYvAmUJaBUNS9SX9X4NUCV
tQjaxzr+yG2Jv1iFQ//7Irdjgj9DWBOfInQlg2bDbefqxk4Pmf6zGWvf+lWBU3/Qn69bxEoUaOsY
bUOVHOzMqAKd72Cjjr3aDog4Usf5UjLq60UseRGvmQPCM4wSUIRptpizxSFSDdLC1yKNs1f7wutH
/gM1DYamdck9uWYPiJ9slJaWkr9Y0Io1CPaA1g6fCoT2ug42mF1LMoljuEzf4nY8RVkWfOIZLCPO
C6fGgrrMyH+Cy8e6CSa9eSjJwL9rymxjpMyqtuhayZCct9vbpEKtnBVN4twTZxyerdwn47D/+y+5
KHMhd2PYKgS6zn9Vn1VzkUWgMdec4EGPq4ep/n4dYfVD6pB+hwPBG0sUQiChWTi8WRCgNRbfDGqu
JdtJ1+qIJZUZfHTRIMuUrkEi8WYg5kGaDyZ0vqigA3dHa8IJx1n+Nqqvc6o/VqinuyizbK6v7jJD
KnxW4eA5MTcxgQjjUepdkI1bq/et2Q1NUB8mXlnrrhFtW9k9unba0dWEq9pCxQhE2+cL1JSwsWcT
nU1V0+1jTBnMcX8IsmnH4cqCpr9JjebvI+alkeq/kMKeDqXFgyIEZAMO786w2ES/OqgOYv4GXZdF
/C/8Gd6Xy3AKHpkoq5yvcOB8MMJF5KQr4m1vq2+FWt2UFWqyNjl2HPSyuWwUbM1qlolCkG6g0myJ
Ti2q58lMoMrq2ijAGbO64Xlxa5Sos1BTkopbDZVx3hb/CcBLFk07Sc2yh4UGKN3o6cgMXK92uEnS
r8lmin5XB8822Ri2xAutujpYDGzGWJSahG2N0C47gwVyyUDbTCvyBwjkbAJwe10/FWtRELLr/4ER
OaFaykPSL/apNqEfdi8KihZ1uYn4zIZE4r3XPptJELTiEUAxzyQsKTQVLSHZElNOUDxpA/rTqUcb
tMBTxLiTbq+vbPW8n/oW4eiFzkDRsIWvZfX6Xdw8ldQuWVqO28wMN2TO3qfZfGvy+8SSaeyufTt0
QKAigcAZCTkhDLProQhCKGK6aQ1u3so0fjtdfoPKsoyHe+12R08aXLWNLjFN1HiJO70o5wlq4uhr
fC8x6810bkv85upXw4gPHlG4crGh5+c76ad8ROsRchY2JLUysM8n0NQzCMtlTMOrXwxvfaR44EYg
yy1A0VLh8zijnc/qOqrddI4eZkcEm6BXMIzRgWjdkLSUWSNJ74zOjJ5IRPpbCnk7SZ7mcs14zsGz
4JcsI6BiSGPqozlWiAJcVDL80WI8KL2wAxuTbNL08vgBCOzvqEgv7ywRSB9Gs9cdZPqD9lBYPyYw
sWXFDk9VdJRJTvqlUZ5DLWs+iWoweVfpkwEojTesdXynRBglCyFkIMIdO5hmW2OuBpWrwA/bT0cZ
WCpTC17DQC8TvCLyJVBkFk4XlBEbFUM0hZtCo9LKBpA+ZBtdkSVJVmDQeo0bDcxOOMpiEYZrCBcq
DfnmogWlg2ps7QD+I6xCiVeU4NhCWUxXkCkadRQKLIwhRpWyaZXJD0yZetcqzDJcjMsE16YoJKo4
qPC0tYVd4+AlV2lJMapWFqzrA0maZ+UYa2iacpAaJMj0oK373NLCusEZzhzQ+S0sRNSntpsmR1rG
Hm1+WFW0odDPnGU95JeR1lLuw0sOSVyMflABFST9URLEQIUS8beqaV5IhVtaRY+KCr1MExK6eej4
1++YFT+xCNmCH3Lp6ANP5PlKBz1Msn6OS8hkqptB/8z4uJ0Ra3Fz3FxHWv7SeYYQhvgPkmglQVyG
7TQBqaPfIYKIK9RXAtOfpx8mQWji17LywYW9oA0H1VMK4TB4/QvW/hKZoSHSMSOLZkUWWDXkF15R
WP3bWFVAEZxS1hSGmk5AUZOvFlROvVdHX2bqc0xzJ4kE7DKWE9AEEzGVqcntFJOTytAyDoGM7kG1
vRgCs30L9SmvN6uN3b1gDl9iJ7LNXGz3xPeSvlYRWGGZXb8lye2U/ZqkWesL+xcWJ9hip/NSy2tg
OCCtmd/GfJ/PWxoUfoPwdJZRh1/Y4zmaGDeavIn7YflwON8gAIt7DywvCqhSZ3Bgc+cWbG7XD8Bl
Y5qAKIRzFa2UOG7w8RZefkZu8oxVh+7WQV9mfGw3CWt194lvvmfb4WZkJpPVVi9iLQFfeFaZkOEB
gxxWrKSdH4K7vpNNMyzmd3bG/yAs5RRoH8KfCBfb0CtoyCMYbqblSx/tbee2q1+izLdlis8yoGWp
J+ZoTtC+hXYdZu75po4w4HxTTG42ej04za5/tQsHKSxpORgnSNYw5tEfohC1/CpHZtluVtsYUpdc
OevfBsMSqHVSAuGAcxieIKuXWcv0cKvhxkldKT/v+un6B0E4wVyNyExxx7izlqCTFa0ff7y+cQAZ
MqiBTa8dbUkQ+iffcmkP/2AKJ5qaUeTUC39QXNSvKUH0kWdF7WN+Kd/ZbWXozAlzYrI4Sfl73KNn
M23z+tbKoHvOiljRP0k/t1/9VCqHxqDTQR2n6ofRRdkTBJ0NjKcjDcaoM8S7HFMSXlJh2rTuO/o7
G9Xgpecq/8QrJ3KrejI8noIxx+UdOJ9TKwx3YQe98LwzIbZLKyc92kM4HG3Owz34KaaXpOuO4Msz
CSR7jMmrHT3+Giiv9hTcMbvZbo1fkVonLni9cqhpK6af6NOzWtn5Fq+mZ9BBOjujJKAIV+KHElrr
++uWuXoGQGCDcwalXc0Ubh4QQNhNT8C2EmrvKDRwcHTbkKFJD5MsW3EZDy2H4ARKsE6rGR2qKBgt
dhKytzA8FtFd5bwrRuJq9m0aVUw1/Ewma7rmoUF6T/5kZiAiIFhsDXoCpVgm6vmUswa6wbwAO0rZ
7xuz2EZobuN567Wd+vr3+0pBqYE+L3QGgjzh/CgWw2D3nII6J2hx2O3HwYSaF63azyQA4ZsmY5la
u1lP4QRXFkS2qagT4FL1Ea99v6Xfk+6vk3hYxymI4MXshjpzOQAkLH8VJYtTb8ge60ZjWXlLAsu7
voOrdLZ/5G/N/y9cIMDF2TxWk1OBfSiNWBZ8jBQEk46nBywdv/U4fy2UoAvOHN6xQPu8jr66oYsy
qL28+U2xhJQpoFun0H53bfIT8/JuPL92tcSzrTnTP+qj/4MhfLQ6N/UmnRp8NIjZxTPK+cSzQZNX
vJP+p9H+7QNr+XoU5BVQVMQzTuyMpXpahuaIk16gYqBGtm98TmYpyROu3UAnICIpRzqi6K0sJAV1
2b5EhQlGUtljY/3L/Hcd4gvOqmal6BWso61iP6IKg7yNaw0/r3///yVI/u+tI66Eg6qvsVrcOkUI
9bitMUGkHnPspv5Wq8xRDnP53ea+M8gO2drylgv8f+5wcXkFjzTSlwu1SzBjUgnZcbhEtEJcX54M
RYjiIF9dgEwCXrEGoYvZu8GwiYJf1zHWtxBTIlDyxITBxZBXWDtGWnCA9MlzOG/V8ftsblMtYkG4
xUCD0n420fd4lCxt7VQtsyn/QRVuNEMBF0czATVoP+L6JdYSEP/cKsNeT58xUiFBW93IEzThUsME
HWj/dKApynusfxlgEgM35/9xI4U7jE8gcwwcgCTVI+ZDiXM3qSUDhzaPvDYE32vpQogVIl7udWBZ
cLAs/iRsrSIny8C9CSfYBNt5mtAJFN31Y3jX2PzDbmWlqTU49EMTdKwsXTliH7qjd04cJ/CHg/bS
pS6xErjdxKOg80VLmuR6WTOTUzDBTPROn0mZAswZngPrQaOVN5qfNCs9095HnYQEcc1MEGRhmgeh
AHy+8GoLenDBBRpmAHVSbUO7Yclk+sXfi6Qa6imKcKpBfGSWZotLq3TuQPSJd8Y2JQ9J9nndLNZC
qlMYIbbpx2nmxgyYcC52WWdsMUTHGp1uqpSwHiyaxXSvajLFFdkWCrelkwahM/YLKnl3+t+kuyHO
t+sLW3umnS5MsPfYdvSWaIDouylDLQZEYhUl71Nh3Lba03Ws1eWAQc/EKB1Fl4rgOAo7y7vBAOXM
CEtAqehmNMz3BkxZ12FWl4SSxZ8rH/VlAabqStDK9oAx8XRzJ+o89JXxWw9LqGBP2+tYK+cXufWl
lQ4ze2A2FLavSWLk1VMo55p0d08adF0Pd3os60tYvrPwHDxDEQ5uwY0ygg4G6COaXTV3rJGFZSvm
DQColaP9FQlNMXTnFo95GgDATFsoqKHjS4McXP9tBs2mGihfUYvRMhpI2kdW/BFYq0AJpDmYiUZD
27mvdVCT18MGemq1jahJDdhkGY+LXkBSHNBFZyaSevWKYZzhiXdKiLGOQAGeMmz0niVtucvy/dym
knVdtpEsndEnC1u2++QSKSLLytoIQFq9r4w98rQQjEsxj+W82OOG1AXL0t2UbE3M53WQtlWNWXIG
Vo7a6S8Qk8Z4GKGMBckfl/NjxsFPQndpsbtu+2uv2zMQwcPnYY/X0fL9UoX7UMx0jcRh8dQeWgcJ
CTvxe3iTSBufS2S9JAv8X8DRMIiubWJSVTgT6WzPfCR94+oIGs0yZQrdZPFrYTy3SskCew9xTyal
q1k9KCij/AdVMFmlysio2pAatPuNFnoFQaN1u1HrbViyKk836V83D/4xpX8ABZsdA73IlRnLbNpj
Te+dya0nyQNmdStRHgJxDJhHQM0sLIpDgq8KqxHmqsbd3QTecE+Fdq4faHruTU4BjUMLw3FORBJm
GrPFBqOUiUOtGSx6PxeiFahuIRw6PzK51XElHaF6GeJ5G4TEJfNdVH5ct9g1b30KItiMkqGTdx6g
ElrUGHpL3zKyVQPPsd2x2V5HuiS4wHc7hRL2tFOdpglAn+Fakx9a7lQ9xuZrVD1P3daZUoYm7yw9
Rtmnrm7nfod+7FlncQzhmvfrP2TN553+DsF+upiqNMPIpqtgrLrSXwqVe4itWeLIqGtWvyB4zRHF
ghEQrZvnXzBdxuaimmDFugnqxg0niluVm+vLWdNaRG32HxQhJIqcKsqMDCiJmXsalCb4J1XRsAYC
/G1g3g52vgnIIU6Pmu1O/buZ/oaKNkQErv+MZdfEC/n0VwjWyitVHbteg/OJfZvjc5ZuX5usi2xm
NchbdpJXyereWigCQtIS/dHi8KZF7SBTbODNs1N5GK9GfccmHyZG9iV+VV+LNVDDxRg5YFD/Fu6u
LKmjtIqwwSabvdoH/RAm5ribsvQuZSjysNof/RjU/Sz73ez4Jj4kr78qP78nd7GnbXGZvYK+7KDu
ZA2D63vw3x8mTp0hl1r304gfVtPnNEC/y7xPdcmbZc1BYPAYHZBoycBrTPiusz7yLCv0Bty5L/XC
l5LsOn5jzr5GZNyga/t8CiX4opg72jTrWE6HETrULVIiG2aRIQguKK+7bExnIJRoL2i1mqWyatLq
zXG6CMG7gPoMgzIDIOJkbza3keGP+Uek7hIDPJ036GzRJkm9Z80K0OGIAjUUrpd+2HMv0zdFzhNt
sQJjo1K/jg+ODOJPBVM83dBixIscRDCYOxOsIDAivBwSWEHJ6pt2024dx2u/4u0rBG426GvwAjdg
qETmNmt3pa9I7uM1l30KL1iGUuZmxpclxhUU1OCnERnbxk3811wwuKKWWB9Eruh0gb2fbyW1RjVp
YyyTT/ex5RnJp1Xem+T5uqtc/WAnKILDVokygjMTKEmignF+Z2EYse0l/viSOAVrQZc72A/QeoKe
BWEtI8l6eyiRp3dofqeo22aaGH0Jwpd+ZrpZ3qbOQw58g24cKCLJTtoaPCj1kWeG0DAKLmKuI+NW
GGklh+LFwr89epP9aEev5vRFim9KzaLZa60bikOh3xMZMfbKMV/SR2glWybyMER2/hlb0Ow04IeA
LpKq/MQAmxe25iC5FdYwCAYxoKSNt+4FSyN0JdqOgznIrauhYuiP2oArRvI6W7lTCYgvET1gBhct
osI61FGz0mbANI4ZUTbH/jwbrKG/+9hvJ3BuU4nJrJyyMzjBdVkRz9V4BpwyJptAoUddmcAeiJje
nHbXj8Cfq0lwKOgSQnAJAsplYla4UyNMMDeBA92A8aZk0WZ0A69k6D6HTtNNuYXE+8xK/5N6NTOf
BgzC227CQu8r99KD7qrMfm8ki1/b65MfJN6lmOAxxtnAD5p7l8S/uB15cNlRk7EhPFaNTHhi7UGM
DQC5AAFvCPoNheM5hGZp2AXwNBBBMcXNDQ+r/mrfoh2kWN7HnJU2S7kr2fflz17u+z+wgu8hzYD0
ZAvYl9yfVBbWrN+CMJ0Fe+MhPsw7ZzPcZmxiaIn8gRR9zj6c/Ue7C0Kms3DTft6Vs9dtuCuTr1iL
YrEfGGbHaDMsXqx4hF2solaJHxZ8VzbVIfS6L3BKUC84gNYPihaMM8Qgexml7doxPoUl564iCDNF
m3XAhq3ONH1g9PX6jl9yBNOF4e6fhQkfWlcxEFnbQJi+Bk/fGX58V94lb+332A2eTeSAWfhsvFUI
J9GO4N1Efsp+/x9/gvDR8yo1wyzMO5e7YEPyu0/tYHjl94f8+PVegYpnfA1AlPSheJSZHr+VcaCu
dSudbYEQPTgkDFFbxRYou+N0n/+mbrkzrR3df72VWzVhQcGUH8YzfXa29iNnP68vf+3heQa/+L2T
3NPUoI8IY0xwo/f31LW2w6fmTWDzCh8hEAdxMV93m4lJCq1/upUvThoG6TBNoOM2Ej2cAw76Kp/T
zu0Dv602JomRHceYoOWhMKp2RyW8QelQTVzaueqPOPInWSFg9Q4GjzCqYKABB/mssO+8sivLXsRZ
5g6Pa71jKbQp4ZRdo97q+r507mnLwh5dQsXdTO+kwn1rFwoaxg2sf2nKFzkRlAlc9UYP/NG8pYkX
QggWGqDj8HL9A8tghDM8LuRprYrvGyhwYXV5wHDAl9JET1ona+e95IpeTjNm00G6QaBKfDFtU0Sd
Zi625NwH4A2KtsEj9bP99I1+07b6bridnpRj8fvZ/ImoY4OrZNN6YB9321fZqVr3mCc/RVh2k7T2
GCrY3ZTj2A54A+NpmmwWEnAATo1L2LBVN/ONvb++32tvnCXm0dBIBn4IJC+EA8U1NdKMBJvQgX3E
nrYKcdwOKpPjlM+YSeX3SLB+dJ3uk3aU3GBrDhupcUhtLeNVF6WMTGn0uuY4ViQ8BuqvIXi6vriV
4ByzFktUgiODx5QYc3HTGcPlgiQR5xNa3EvMN01amCVum4cykv7lrwlOwqF/aIbw4kDKV9hJjMRG
GOFETTdvM9YpzjMY5SEhAfmN+MdQybLwS1B1DU1whE2gNVa4iLA5RQiJ3GPeuEFge6X1lI4tS9sj
VIiv7+Y6IhIvGPxZivHC+tCzYxRpC4dnx5nfNngnGq8JJIz6XH8e+99ZELpQWZR8wrXYykEcgdgS
xVYwLAhXbmIkQ2eZaA7RMMhu3pE2hGxFwYzGV8c9AUc0RAEMBUXzDxOqtE2K6XBJfLvyXc+sSAil
k7BueQ3xbTfrun3RWJuu1UHjPrhpbDAevV/f5dUzAZNFtydGj9HyeX4eW1sLx34sIcLVxWhNbA+T
mkle4Gt7SsD0aTsLW8WSGT/HCJOSQ9ep6tyy5CweSjZDoMppqJ8G5e1QFDfQu2SKEe/sxmBz24Mr
AYwaje4S05QkPC7ZHeGE0dsKPjBcLfZFbY4MeagPfdO5hUL9aupcwwluc55tp2DaaRnZFNB/tsdn
rbTcXNW3Wc/3BdFYTSvWmGDw1qkbQbmn70fczj+S4iNFsdLsQcueZkceU0iDYsARdBMS57XqOe2F
VBTp2mXOUDgPqUEiJVTxy7X6zR4PYIMk3XsF0aLowazYVNxaaseuG8daBx05xRROvRWYDdTGgRm2
KYvRdVDoihuOPvQ/N2p5PzlHLcuY06M7cdP/i7TwGbhgNlEWkCnhAO9H5XvXJjcW/dZqnZ9kOZsC
UFHyT8ly147e6XLFo4ex13bqluVW6LVEji8q3lMkpC1QaYcWG2tPb3ZqmDAdjGAtSJTUbazAG/4a
+a3t/JL8msXVCC73bP2LgzyJPVEXy0J1wq+BZhO0bA9/OoZNj0z+HEAsI3ioizdVASdZ+lpnvxT6
LMG/4LJbjgqStxYuatDoihktM9WaGnOB2H/yrUGUa0QvyL4Q8OdCFtreOCl6DWW1+bWn9Cmm8Nww
oAZZTcYA35s9R8OGxjfg02OOvhmmipWhxDOtOL8zZy+gRXzUldDBpabb5VvRVtXe6UgjcTkrRnUG
IpxbIx6VsFzaJuMh3IdhDAKmx8aKMToGoXlQZV7/aisbCDSU/TBDDgcncknZSWfn04xb04lV3yaQ
6omhXB9/60q64QkCBK2S3NPL7xfM9BTRFObuELZpydAvHZvo561ItgvaEIo2/yLDDxg014CbdeEY
EbyBAnnRsUzQzKvgScYqZf6h/j/SvqNJbp0J8hcxggT9labZdnq8uzBGIz167/nrN6Hd76kbzSBC
by/SQRGqBlgoFKqyMkVOQ3N57/6YYI6/T2RowlPsqRjnWxRGoVGzobCDPHDGMLKJ8L7+rRY9wwQb
CzSW0Clm6zjyGAFAVlRYUm71grxp/HMdeRh3puLv66aW7mBw2v6xxbh6TxkpmgG2wJEl3k9teTIj
7aGbTa/sgY6WifBElKixJFSUQfudTvcQPZTdSg33XZrF59bIshfOb1oIcFe/iTkZZl8OEGvFb/Kz
+FUums9MLO/SNPn2h9cMDcDE951B8D01ia1ZyfHYD76JBoG59d+x8Aak6oQgXgBdhwbS0+s4WwYy
YOIVoHWF5A3VV9c6ZvKWiTyE/S1nLEh+L+0wAA/UMSpfbAYMrzmYAg/caOtjUshGYLVU70s4TU5z
nt3MCZ6EI08jbemQXtom12vszT6e9ILaJomnpvEGHSHwef2Xrbz0MiZfKArI7RoUcd/kd72p7qVG
QWvnVecJSy59MlTogXKCNA4Ea6hnXVyNM9iG0fKDnSiwDdHTg2RXYISNCyj9HVVugtuFIebYKGo/
RnIHF+2NbzHsPG1qUV329ZcgzLdy+gF5BWiwj5Y8tU7WvDWkv+9U862Es0p5chdPohOZGSfiLsap
ix/FnJsCWIhRDPGjRNUi+lFBatYYXqYDqoyhH+gnrZ+PJd+53GzmowqC0Ak1wWZ3E9oIrTP2TgFo
0rqR5S+Kr0n5tsAXwIT3QRzzeoyBnKxKO9TLjY+RahAV5onEuY6XN++PISbIF7Hm91C/xsxE/lNR
53s9euiMjQq2pelb9gfOp+Iti8nhaugAR0Dt4kDIMooAlmg2niDVd6bICfD0P7p11H+Xxd7CRQZi
CzUDGjmMPho0IFLRyVrQU6tvVejoRnIYB2/9iy1VKZFlIEUE8QKBnjLzyRIfINDfcxRzNm5H8IlK
QIbkUWmlSnGXyKMtaOXGUH923T9q/otgEhmPL0vMTUfrMs6PWfLRy9/CfNVZJVWSZ7i6myHOrRpQ
DGeo5NBRojDZrq976ZNemmI+KeQBUiNWYCoBz1jaS1YQdTsoXtrzSOx1U5xVscPBUN4YyUiVQVVJ
OBUVmicy2Wo8IrXF3OBiRSyLJbwmLXQfZnwh9bpIeRMKgOfV1hUCUIO1xE4kgAIHzRt1tLf72NUj
tGAVxYoGw11f8dLpRFQHVw8G5lF1Zu5IAzRrQqXCjZtgsNOitrRWtxtTPQ7tj0gan4Z85t1Z1E3Z
kwMKNIBUQNgFYiLG5ICErw4NRFN5kl/MGsxATRGDVc4EE28lk8kJAolzWG++KwAxKH0iicWI7a0G
mhqVwHqCv95O6vYFNIOl5ZPYyZF+cgzdFg1gCXkNbZNSNRBWUitWpTA10ELC2IC5l404sBIUIv0m
/PT74edsklfofNqkyO8lDG+uf8ubkIQFXlItMBubtoUP/TyM94ZNZQGpq+h38bDRyFukG24jvOu8
Sc2bk0kNAmmCBytVJmF5kTpd6dSxSQpb0qCwEj6M+HhAe/Q659l446RXdlCavM4+6qIUS1/DwmJJ
Bpvtm2LOth/bgvqemW8G8LLr+0hzjCsHBQwB4icmyEAovw3roPocDmFQg0Cl0g5kAnw0CDgWbv1R
ouNVGBIAMzBAA0wkHyuc/7ADpwmGFURrEofYTdrMtCq9zDkHfGkxQJbgvfObYYStYqF8lgop0SGG
hneGqt5zaZZu8UbYLrynoMeEmiPo4uhiL3LDrhaTBPiA3B7VJrdKwBj1TG03whSfQ1E4Z42i7n2C
Apog7A2j3mHc66Wq5lOJVqMj5OAfacJ78Eor4Lfq9wVptz6enFYgyv1m/cPeltfoTzUgCA6aQNpq
Y66Soe4x9paEhV0L2qaUsq0YQhVLE52yN+1oDNGO8W1x/A5m1YmlAJNGf60zRumDIToNvk6w00Lp
4XqzmtIHingSqLLZPuh1K6gfiUT+9nL+bQR62uhmQoaBPZdZmlVZOQUIBAhCfiN6GgHdHA9Af4sL
oWZQF0U2Ah6ZGxKvJlXmmJg4luNG3Qh3P0Yn+2qs2jHsqrG86bt+AxzEOOeHY3KurfT1SXgO9+Wn
7nCFp24qZ79/CdqmKKBBdpJtcnVxlUtyggUXY+Lm3Ys+UWnUdtzOVe3UdedMfv0olTV65g0v5C+c
ZewCHrKwDl6nm7YJ2H7lSIVtjA98TShwj6V0SEMe3G3hHF+ZobH44pSpGMs1tQ5mogLs06l21yLx
XD8eC/cHJSxHkxBitiphoVhGVc5JJuB7avWj4t/1+bsM4aPx0WjeFWXb+byuO/V1Js5e2WNyyHZq
DX+K4sKeK6eo79AajdBzRyI57xXhEzC3dngRek42eZt8wVfw5pGRDsBpb4BaSV+aVVmnANJshdYz
HkS3sMkHONKAIXSyXe8l3z/X93XJQy4tMuuUwbOUlZAeAmGzeJ7kYj8G6jniFbeWrKATihQO+mfA
mDKRRatMyK+lWWEDfunW7bSr6saBsCznLl6KoXAQOrQCHTI0dJhw35pDMhpjga92Do/jpt8hMbel
z+KofMcWV/CSLPjIpTXG7UVJ9MGcC2vtBlWcreZFnnSoD/MdSHRGi8f6snTIgKkyoEYGDZ4bxMAQ
G2GFNgQO2ZRbcvMLfHbrrnD7hoP3XVqg6704xrpeqp2YwYIMEoZd+04AnhNBt25pEuBy/X62v8Ap
+9djOLCK1irgj1DTQj+LKd+QGALrvdYgRonPkrqXiTtwm44LSRrIf0DJDwV7KibL5DToXBG/HofC
znfx2Tg9az/Jzryb9+JT4tgG1GOglWsLkbO+oUteD8EhDeEXikMIXdf76SdTWEAUADErqx00b61A
Bushj0ryFr9BN/DCDHWci8825YEe1mWPoHFGS7XHE8UqbOMZY0WJp5+KY/2qbauDuZs5oeM38oiN
kZeGmdOmlpDXLDOsj3ifIwzP5/w4IGpt5Cdwgv4qj+iZOX1gtRDgApv+m7B3u85OvyYgWdQdVx5v
6Yq4/DnMcQQHjBaIGn4OYP/qVn9Cne6gOaVLnsrCaTajazrKtjpG5+TNxjjz+rdeNA5CN5Cdw8vw
1Ln+CIFmFCZoUHE6tUOXeoBhONLwkIRO7v+qByfjkTMteDS61hjnwvMDw7FsVpH2da2YSVtiTEbE
xBy4u4aHtriPjMhK4whyiJwLccGXdcwWQ/ZBRPcPRITX6xOmXq1qcSxQKetnqzW++wCpqkx4LauF
KEeVEQDepM8CUPRe28llqfTDSKSUfLWwnwfSgqZeHTm1lNvyOy5YwHLAPYwNRMbNHM041AMtGyYc
zRfjUz+2DuYNbP/ejCyoZo1258x79PmFk7EJeBIJS2H2yjZzXqu4nqqugm1iN/9kr/UxvZcPGcWo
NhuztGdbrqzyhUchtLSxlytmDquRVHCYFFab7DD2rwWvPLVwAHQ6RgXv1wEdYTF6pNOTAhIdhS3U
bimCNBojTcCyNccwcUngAcC/fuCWcqUrg8xtVSaJ2ZYlNXjQvPYoHfXDDOI64ReAcg5UccVDw0nP
FpeIiwpqWUjTbsrS0BlSh1aEb+rFuO/M0QMjuKWZ/8j6D7wzwRqkexiu4cxNLX43BRPcYKkHlOy3
N11E96HPqyHBsxQpfLvVg+EuExSHs5VLhxvLkjBrSqtt7MNP6eSwANdDYQeoyQrKaxqBbuzUoorR
2XX/QibLmO8JHoTRV9p5PZIrXua7tMrLX8B8zEQd+7HKFZwJfxb2st6Rs1Kp3+vrvI2ZgDRBe4Uo
6H1CEYj+iIutzATVD8amKSF8+STmIKjft+OhVc6CuFeUX+u2bgqJmNS8tMUcN8gYYNiIxuep+9IV
L4cq63iUopPJ49/kfTsmktVyIsE78O3iRHQF/N307U6PePcbvTyZu/63PgSkkwEVRRp1vXeTKU7R
aNK4jFdkWxq2NCaOFJ2rgjeHurQgqkTx/yz9rmJefCW1nqMozKTCTuV5myn+JjFjdx60x/UPtLQg
E4cYkyqKAjpWZt/SRKriDhTUdgC2ct0Mfox1dBJReoEMMOfuXMrQoOIBdg6IhkCDkt08YICzVA5g
i8TloeuC+3nSPL3OLJQvNknSbkX5XoJifVoRyxzviPSkafURw0ZWJf+ok4Sz9FsqJZqm/Pk97Ba3
FZhvmw6/Z1b9t6KXXKWW9mqZ7+MkvG9APppCpE9HuQJt8hBosr8+hzAPMVG84gmy8pv2Xk+mZGgx
rJY3ppVJu1GywYWVksjOBDzqP9Y/9II/gcIAJW2InUmAGDAZxawF9ZQBQ2/n82i1qjelX3PPCdI8
G0z4Uv0iScG5Udp1lAPQ6OVT4FQTb8ZkwWWvVsK4bFCVoyg1WImSeEb7IUD1PXXC2F3fL54VJkqG
pdm1Soe1aBPYyqCks0P9kRjP61aWdwxvdMwuUREiJp6ALCDW4YalnYLBS1K2JkS1J3OzbmR5Kf8a
Yfug4dgN4lzTTw8svXLO9G08YXSdw0lye63AnVHARk8VLVfwSVyHxirX/XjUsWFCIyNjbXelXB07
pcTEV0rsQfI9MvC6DkvbRzsAUMxFmgx12WubaawntZnlJbTtYuD2zaOY5Z7ZSi/rG7hwLYPLAyTc
CPkwxDYDq6SKpalEFx5532maoezt/1i3cHtP0jIXMipKNUIUlmA8HJqO1DLeFboRZc7Qh7mVhEPm
Sk3+OUxxh7gYZJz4d/vBru9m6jYXNwwlUu+UAndzGziZcRf7L6ZvD/FjkR9HwkEYLDTdIBoDHQmQ
tpsoqyv0x1wYM0VfyRLILaIXb+yK8E0EhUOcTbaGvjzJEY7GbzFIn3yTl9Xd7izBfDVqbRBBgAoQ
C16fke60poL8GFju3vxQZNfvQAv12Yn2335CGEKZHRU34ApuGhcRuEy6pkCGWnbvo/bh17uge63J
fuZROd9645Uh9tpqikRX0wGZgVS/68CpcSmnbhN8jBpjcpAW2AAhZPtRjdLPRdtqyKXGw9zea7kn
hG91sK2GQ0kOQcPRU1z6QpfmGD8sgjzu6g7m0nKyJ3E3T7XnR5/CuG25WNpFWyCMg1Ie1MQginHt
hv2MFjviCa588bU14i3QLg+FXLtC3VmlPHIyntvwhEExDIBh3Ngk+Jv+mgunV4U2Dgp6Hw6YP9X1
zWC8+Dz699vgTm0AuA9SG00BXO/aRhGD+LgYEmTzxS91eqziYzhBHolTUl7yOYikasjc0JsDd+y1
FUmqslzWqRXpQfMjlP0f1k/PYjDC1YGX3e/4x2xVJ1ZlXlZxaRe5o5UvxP8OlLMc7zJAzbmUR0te
QLE//zPGBCPUdsOuS3EhGpgAj5Kdqj+omBfQxR1QSevrWnIBHfUiDFcg8RVZgth2MIZcBd+JXWGM
LK09EE5iLpuXEi1akWUksxjhQNWN2b2wLlR0adPSNoUHYAAtYj4KumitL2XJ05Co/GuE2TWjGgRE
WhiZcTiLXRN9z9Kez7q8+HHQ0kdWjJKx+XsA+OLQ5GXZQEcBZoxEPWSiIGxRVWgsJRg/9U47kcDP
3PWFLVpU0ZVEuMPQDduLDVVw6oo+7iY/+0kTCZBLV8JOGEqnLbx1U4t7+K8pwE+uz1Gv5BjaKAq4
w7RtMCg1lJapInnlmFn0hwszzHHFjEqFYRyY8VNX6z+68LGMXtdXsrhp6JOAjBuNhBsWHzMOlRrC
eqVNyEMfb1p1L5o+9JtsjScCt7gYBB+wcEItSWWH+kLFLwc5w2KGJtqUk2xj2OV9VHiz/Iuf5sIM
/fcLv0uzwdBiaibpMhSP7TFyJ0mz2r9mc6YlkQs7dGMv7ESanhIpgZ1aDXdyZ7zmc/BfPv+FCeak
ongc5Gi4lHYfPKrROTLPM4/CZvnz//kozLXTKCboqKgjN1KyCYNDl3hVkNmhUlg9t3BA3fW66nK1
ZewDpjbToakUGOvyMAHqjsr2zp6gfmqd4WC4w+1nxam0Lrbjot8mAPCv+zrHA9msQdOhq14FsI/w
isGfXvH8hlfx59lg3s4k7aPEKGEjBR27Hp7F1rR0Hqchx8fZ8aVKKwZJJDACZkGzdXuAfMle55Wu
Fn0DGuDA2KHWA3b0aw+XxSkMpRFWhvIbXARgwwalPZ1N1RMeUHGhiwDXuLDFuHooDdEIXh6EIU/a
dHtKBlG8oMu11WfMEIAHL7nvtvpfv9qpUQimYrNwQbFXVKjoDR45JcKr+CxXbpr90nkRnP7uG5e/
MEETsosoEQdpKxs+1qXlr0b+Y5S+EhOA+ydjIBb0wtb9e6ESdr0g6pwX1vywTaW0woLKwpIii3zk
h9rST4IXOaYn/1y3tuwef3aPCbR6L6TFoOA1XUNuQIa6TwgSbOTfYIou1Nd1W7dcGTTaXuwj44tJ
OzZqE8KYOG0zV7SjVwVjJvpdv6+3yc58EUDN0rvtXvBkr36MnJKXmvE+JOOgTRD0YlVga8Na3QJU
0I9vKpS8JPmDlKee/IcXx+VymbAM+F9SBwqskVz5kepTZGGuYDPV0m59X3ke8xt4duExEEctASjE
vraBW/vPmBXQgUSa4+3YYQB+W0S4Q8OtL+qcJJQuYOVcsMDPWRpDtdRg16+T196Md+b4rPrUZmcJ
JkRP0K6p6v/yOPnjRDITmwt/bsIggdFuqDcZeSirwc5MjzTgFYJwzsApDC9eBRfmmAIntFmrRKTh
Je8gXqpndt2Wj2Bn5KyKt5VMiCFCq859BjPQT1Jju2z3euej+rgNB6hsWQ3v/cBbFhNkgrQMhVGG
PX866e1dUTyT6mndLelPXvMOJrT0VVpCDAgm5uEJvJ3y9F/KWBfn6wYVbPiBFvcwYIzt6zwJj5KJ
wUspfAiA6Jo09RDl5zKFPnGm8U7cLYDyKpLJTCCpDVKJcQTTmlK8yll3jNPgoOvTPlWifW2K9lzm
ViFprjqKnPthOYYhywf1HJTlfweDi8Oe+13WyS0uo1hQ7FT8FuPQC7N5I82+k9XxaS40Tk1o0VeQ
QFDOORSV2Ta6DHniEUShOHHq4GrV4OaSYg0Yl1n3l8Wr6MIMc7CVzqjNeMKetlG/yQzDrofo3EfE
yeRfIcaS1q0tNMDwCS86r+yzDC+/SMlQcfU/hdCKPrMHbVed6m3QW2SHG2gfY2DoI97xOvaL3+/C
LrNMrW7lXgxhV2olq80S2+y8tnBqcbZI8ZbwuPyWd/VPg5mJX4oazw0R0GD2i1cBeF7jrSmcudnI
vLt1KZ2lFXlIYGk65KjoD7nwS1Vr1G4G+MqOInEHUa8DDv9DXGunPgx5rrIULS9tMcdPEvK8EHOc
gRHTomHgDAUmhbeo6rimYAUhck2oB6/7y9I+XpqkP+lieUoWlFUaYXlN+k9mHITun7F9SUIfZBs8
ntUlD6GPa7AwAZmKDuG1qbrrIc7Q0cCZbHQfnEOfxDj64FgmxDGgQLe+sOVuwIU5xiGzQpfLDtwC
qIqh5aHs0pCAXf3BAMpoNo9G4ZbZr07jiV8tusuFVdYvw7TVS5l+QiCaRq8HpXsCwIpGtuvLWwpe
l5vJXKxyAV33FnUsuxg+E9EWw/tk4uR5Sxcdrc8T0BpA6sJg7lI0ibpAqxAfC6O460v/EfkC58Lh
mWDu0rwQSmh1QXACgz1HdHbcquE9FBc3iqpTi3gpYpqHcXAUlaooNxAoZEiZS+FHI45WrNrrX2Px
4P5r5GYyCYWwyACDSWlDP/Bzbp8jM9xFKPiOPxrhKY6kByPJOSYXtw6AVzR1QfCDMbrr05QDUmH4
Db5OMn3W5r3CI6pedOSL/5/5NKOYT71AE8RIA+2fGZ3DBIiBoBBcf/ovtQ8M6YNzCogPDQok12vR
wj4aIglrQec3tQId5CpR1+6rkNc/W3aGfw0pTGm008eUJCoMiSWeFOXb/9UQ54TU5Z37Y4SJcyLy
JlBnwYia9hjRsIzYwixKFHKO5wKwEu1OFcVyyhcDMgvGDjreBBLHODzTA1hY/Qdn/C72GtgaNtku
fwu8cZ97k5PsfCvd8xDAi7H8wjYTXHMBTLqGjDVOdJomSEM7zDCBrI6RPYPruUzS7YDX0vopW7ir
JIisYLYGRHKYtWFia5qrcYj5NiCuUzfqIQ72AOxhXTiC+bpuaOnlCQQ7ZPcAv8WICAv5TaY81zLN
BBJQ7VxlyjwhnTd+AnH7et62yi+AAu5UFNDiSTvGKg/lsLROwKWANdYAb8bfzHGYxSEfYmCGlK7q
HDkluSsN0CfrEsoXppPcAQsBT/hgIZ5gIA3TAUAgYBqRBT+SvMsnX0JzLPU7UEvNP4bJDDkfcAFI
SjB1QIvsEOWGuiYTtPpZbbSsQ6dKm5T7rAcsC9bagyEZ+V6YJjyvR+EedSn9ICH/gHpG/BWTFAAu
rQfZQgARuDjgPLeWNhsTAzIEQ9AKImwjupyImI0y1t2r32r1lAQJ9NgC7DoEPDSTE7QX4g/W/8cY
E1Q7tIHFUoOxMRgBXRLUySYa1ImEkMeptXAjwRI6qXjZYJ/Zs5JXKFaYDfK6euoTOw2R/qdRJDjS
JOyqKVI3dWpKVjM2v9qxeF4/PkurNIEqx/wYEEc3vMB56BstIOsIgHq4y4Pu6OcowIG27//PDBOD
NCmf5kLHEoHWrUlmKV1gQf5l3ciNe8D3gCQE7McwFQPDutdnEaySitjLIq7BcHxo5u8iem/nfjsl
qpXOf33nUmNor+IRTN8bLAYIwT6o407CGZwbqv4D+DFW+V6Y+ruQ6iVnaTf3lAGKWyBJQJ8PvDNm
kK+XJkaggDSKuIK4WPZmlG2/JZFRu+FcJg+9P9W79Z288QpqDtcUcB+YzYRK5rU5eGBkVGZSgeVp
NqwOvBGQ5iGJNbZK+B9WhikdKJDjtQEoAWMqSoPeDMW6siW59MI6d6Hquxsjfdt2zd+CFrAqOvmu
A1uJyMamYd0w6H3TwJQBL8zAqxrqjfP3G6fitgMqjJKvs+8mPxTESpPzCn6eSqA2b37qodA5ZNZ/
rRu6fTJhMaC9xp6JGHoDCv76E1UYgClLKJTYc59jRqw79KlIlVJ3pQi8fYvZTFLtpaTcSL7xc932
TbwC96dpYJkSCjKIV6xpU56CuRiRmXXynZAarlR8mOOjTl7JjF6p2v2IfCiOrRu9veexYHBBgG8U
IF2gaKjPXrx+pb7oMJ8yV8DCT27rz27Rpjsp6zdaVZ8GLdyZQWNleAlnmQqkachDlC9EF+o5GJcD
oSwuBmbVdZe3ciWLlV0O2mil46TbMrT3grEOXSVGGizqneSuL3rpHF7YZBudnQBqJb2XKjsMHbPT
P0UtsfIUk+HrZpaiC4pqJl6P4B24AeNlEP4UdJ9UqJuYUJAdvytJ3apzvcWk0Gbd1OJnRJ4GHBmC
JmXlvf6MEZq3yqzKFR7DxM5z01J6xQlyDaj51knE0DK6ysn61yQQ7b7ndcK55pk7whgzUENUMN90
EF/PssK3wD64GUqlOoaRMNm4Qc5jIExWFQc/dLCZ+kb9g7MHN6VbuDIVdKMUhDRvZF4DETJT3RzU
ys7D+F5T4wF34bgx/epLmsg+9mWvS5JjF5q4JAf9c9360semZVTQKQCgi+nj6w+QG/WEKqde2cD/
n4ZmfCyD+RGsqe/VbH6sm1py3wtTLDJxmkq8pXGT2EpboiUz5dk57rUQw+qKzwm8Cn71VaWfbilk
8tBgxr6irHq9KoLBdDloYAqPDhePnY9B4c3J/G7jsjbopDEm/jDoBDjNtY2sVaN5Sgja/sauUqBY
d5inn12yTVPZyqEs0WoHLXiZyp0/PlXSz9hEPSs9CeUmm7d67gGhAl2nMvDUcjPwmKBvvyoBfBGs
j7pkYJScjcnNqAZK0QPCJlUOARVRB/G1iXzH5uP6J120oyFRBD05HZBn9mA0e7mvf+PyUt9SJ8zv
DJ2Vynsl/2umGtwyGHehikgqNMjYd10ooKE4UNzXNOdWOz/qyvvkn8fsa31Bt45DsGPgUjJAkkeZ
ca4/qjmqymD4eOa0AzTAK6HVQNrtJ3+d5cAKQJ8QDTIBEmAnrZtOgJgqrbj35ZgeTBHI+6ImmkOG
8DWYhoaDvb89eLihgYxCgmDKqIMzX0nyxXacfTz5axRvx7bz1E63tUL3/n7vTIBmqdo9pkXZqmNY
tnKSghPWHvVt5v8k6fv6/39TuaCJBqgLsRaAypBSX38bgJn7Scv60s5URwYBFJjNlfAAxLwVKzul
+7VubckTLq3Rf79MMCQ/klNwTdjRoLqzGBy1VHfWTdDYeh1BLjOnm9qjDJ4pTW0HIGGELSSpQuDc
RVsYMy8C2S0Kk1bJKz0ueALFNuOakfF4uBlQM8YwNnt0We0SBFPmvBFm0QFtz/qyblE3ODgm+oB4
CtE5SXbuwgeHwBR0SHtTaCRqxYixBXBgz7FNpvhtirXnvnhVhdRJ/AdARr8nsTwAigMKOqciXAgQ
ud3kqx9D//3iOzYD3rQQMa1s03wQZkTc1gWlsJPgNsKE9lvegVA9qVxzFtx0OI3jxIkoC1uOByEo
fHAPgVWMfc6DkFsJ42Ks7CwwnvFuC2xCtaGTJuUlU/RSY9wJhWyIKIAwCJMG7IhNUYK1WFACyMZN
SmT3QgsHmsX7Sg++Va07AzagcwqZZGFzkThgTNQA3zUtul1vrmTWuTHoYPzNj+RzxnB25H5/xE5r
RW5ih5vaJVbudtuXwVKtB25NaiEg4NVB9ZvxtsIfzC2vGEKokgHatA30BWsruMvvZ5h1VDc49bb8
CrJWvOrusuct1Hl5mevC0lXgu+DjiN/gU2WCaoC0XwADL4Q/TuVRtoy9sUvst+K92CUbrl7TojFU
ZaDtRp94LKRslP1OiVrsswDCBuhG2Zk3Qp9pdkFDtY0518UtQQyGOlA7/dcaE/rCVA9mzcTSKlfb
B3vBCs+pEwEsdP5QDjnvJbXwdr02xziRbqaVJPVY3PRQg8fLqqCIpaeO7qEgzrl4F0R6rm3RhOYi
GmhSjKPawdaw79wf4yHxuvfqXbNEOMh45qVhS5HwaicZD5WUTlN1urT2vXOnL/3QWyBIwwsdElvB
U+vVLw8Z70zePieul8i8aXKIuWD8BzaNh2wbOpTPa4Igqmlt5MyqnNZVNqP3EbriJvdeOZGfXsFM
CFJRgKAFMLxldJYxYkhNoYH+ABjAv82fydfGP0F63Oo2qA7M+2LH/ZwLIe/KHuOpatSJSUk/p3LC
k/sMAkw7xl5XduDNkCE5Dw5EQU6GnXvrC124ua/sMi7bosKeCRXsdjYIW2Prx6PqiSLfXZfXR5VA
IY5NbiJcKpEylCiHXbMnXvcrO8lO6AhWZpt27fZf0e4LZOOHKbPWl3db7acRAISQ/7PL+JCZyzJ0
XVCSrd+TL1QZAss/1j9qV7JHN0+tl4eOczDph7pxHKCBMWIBZj+0Gq7PpdrKak6o4wzCfNR08dDm
PPWf3zi8NRuMs2C6i2h5hOtishXbPDbuWdpN9vnx3Xf8zegEln5Hdqfo5Rf4hz4GJ4QEnxceIke5
M59feIJSC2kBtM4xMkrHHUFpyLy7h0iNjJhAZFUqnsvpMUXDj3c6Fh5nKPsh20PvHCQg7CNwBlFi
5SdqbafK6Iy5JZHMVvxTwCVlXDSE/gtqtihPqWwlVShiqUhyBYqBoT3toy1wQx9gaH/QQqsYwBtV
HaEh6cz33KHKxasDKSZeujIGEmH72m1CBRwxzSTWIDDsjW15HyDtcLUzkMniZv1ILK7xwhL994uL
IxIzUIWPsFS5vWKjkWnlvBbTogkMoaKmCPAGSCYZE13aB0OK71X1LyG66b68raKdwctcFs2AuBIv
QRHJBJtL1DkK1v0EzwtAmp8/kmo7R/bE45a8JRVFCEFFCadZIpiNJsyGJUamNL6u4er7Hp3Bhrym
p7tggtkZxzC1ZoCqQ+tusIqtf9J3hJPCLJ0uvDsIZupQnbmVA5xC6BPo8Ejd6O4nzdh2rbmJBoUT
tZYX+ccOi3OGkEdWdSPsTHuSOb1sl0Aq2ZKHGPk4eKY7q1YouFilCwhTbJuTSyA8yonWtyh2utXg
r6S1BAz/sk+MLo9CjAzBcbRT82U8Bnh0HSPXcKZvfVNvwy8ZGsSftRs8i9vULr+jjdlzNmLRp+ig
PUbUVYx0MK6bBEoGBTf8gmzeDeODDq0hTXUNtPb+wym8sMOE8CmrMM4awo6fyZuwa9Bp0166OAO0
deK0h5aueFqX/d+SmNASJaocGx1MTUJ90iR/M6imUwCQRqT+tda+07rcgCd0fX2L+emlVebUCG0u
z30Nq3MPBGZimeTXBCmtCu/FAgM/mI130VZowTBukB1p3HXzC7cwpnhNUEICkwKyAeZNUyPnz+Pc
hyPpsZ35oCn1//4D6oDsYpgSpQG0rBhHydB+wrtJwIMRjBaTZs36R5w+gRx9fSFL+4hKFIhk6cUA
BRzm64GZWJKlLoLUX2pJm/Ks7PyNehJ/YqrJxbDFiZg8iwtp95VF5svpZKJde1hs3NSBl9wP9yb0
X7GH25qn9730nS5XxzwrepJ0ZUFtRRVkRnV7QF1vfQMXAujVapgEkPTN3GYBLJTmTgUSSmicvOVt
GXUnJiG7MsLkQFk5al1thlDl8LSH0OncGDIv7uA8TZ7+c309S5kCFOYBjsE8FvULxvFmcA2KdRFD
pfAbX0Ww5szCRQTFbU87zR8cY2RpYUjtcJXjxQ6hnOubfIwwghKoUIMnnnkW3fngb0y7hPrwV2zF
HpKIdXuL7nBhjnG9Si7lQc2gl5X2stPEvS0ZvE+1UGqhtBz/rojxuMRX8lkm0P3SK2d4ULywsOJN
rVuSZzidaUHV94E+SaA4doz+UZ/X17f0HLmyznjjGAyVNuewDqFDWlq6+9FvRDARGo74VPys7fDX
usGFZ9eVPcYxhbETRzAONPZg3kNKE2JTRLbixIeYH2eSYcmShmoppWsGZNOkn/YirZTHEdFehJDE
lB3qFo1slEB/FpHT+tv1Jd1iDg0CMMwfS4xPEoFUMzjQGiQJsWANe81T3fP9WSytcgvlVS+19pgd
7CzfBRiHY3vpoF/aZhx0rmudtCZsFw+9BQV22z8nXu/+0+nWX8MbmWUyjlolAUmHENI7ymd+DM/t
VjgJD7yJCd5XY/yx7bIwqgusx8QtNkDROUOT0WlaEF/zwH1LyR2+G2VOAswWTRVmQa3ekkhKILah
fM4bqFFBDwajq4k77urtR7gp3s0TeQ4fpwOYCfbJD66I/VIN6+oHMIsNq7ypzQE/wPAHsN2/V8Wd
JlgTpsImJ4dezvCtKN9zc4cmrqzWVkNeO4PjQITaYG+Ky01gDmSdzR149egmnOLd9KCBQtrwxoO2
E3+C8NsC9GnTW6Prb6R9bUUb3cvt0BvPpvWq73jCYEvR9uK3sOJnVVZ34jTht8xma/Xag1JweNJ+
161vViuDDQQAccwPsxPSSR1VcyRC0qVHWQIpjAcJ37sQOUwAYSJP2UZOt53vRY93dpYKv1BZ+WOY
+dS5IKl6M8IwJHvnnYi3LubGcFwrGuMBEg69/0PadS1HjivLL2IEvXmlbd+SWm70wtBIMzSg9+TX
36TOiR02xNuI2bOxbxOh7AILBaBM5u3AMO/7W4ZSn5Xj84xUswRTI4hmj8pF5ZuiAM1Uw7kNNP+h
G0Aa1T2uc2Pdklmxhh8tTbBqf4+puLlWjTq1IrtS+HEbb/XEWqwkXXJFq1ccdzksewt2KLX9wgmC
XTtZuPTaPFjPdVacYFk4X0kWB0mec0KHmQ8ckfEmK+xKRt3HTRVL4Mwi/a2x4ObT4taCUtcp8K8T
RWlmT2nNhreH6mfQ3DHWcO1GvVxD6mxUhjJtFQEY8YG32l/+Y7Ln3mJTPUn/oiy69Hta86dupFpu
BCxe01rK8JwKp6RjeOD36b75YPqztzTqDExUuQn+s2JuuA0tcZfZqYeWngYeQba1W5n9RnyRH24v
4lc25/uHkhFG0MADzRrqQyllQhpVg2nGRd1pe+kFZJJWbd51yMXIJu8W1gsip5UgtctveFv48S/S
TbD7zw+gvmJfxiTKInxFQTBFUP4FTih5A4uPcTUoowSIpDXaLaWv1V+4f93kGjchF2gNMW/i6WIa
LHKM1Sfl18QOrBEwkUStZGgMCY+JUFygPNTFrPgzBCfjKbrj7MRJvH4b2Lc/3ddr+9unm0eE/gtI
rRx0IWM/NACo4IJhjr358kM068u4yTcsepF1N1lgUbfDukQqr/KBlTu876hO6xCTn4U2tw0q9qZq
pqF55999FA+B06B4RQ6SxbPuiSsfUdfA88qjDgCdg69s2+IjziJEIHcdS0tF8Ro6jZoNUnMW5dbK
VWJuBkcXEXpVcNRRn1HWyNTEhowSEZRlONWryCtacjHqbhbtOcwYH3HNJDRHoSCvozP3W6dPmcjq
NGulWWrCTxe1KZ9GfFJGtnPNU9A9iFICipcYhlCpc7RvwnLCgwbnZ2D7g53UkERVMaL/LDavTeLo
wyEr7ifj920HXTkDlqj0oZpOpBPrVkKhMf8sEuVFrERHr7PXv0ZBq9SfFaTuJG3TQTwkQYNiH1Xg
QBV3jSrjLaZubsOsuAWYw5GxRhvO3ENNLSFko4Q4w0yWVSGT6Zad1lklAVca5nrPZWXoD75clo8Y
DlMYwCsHNxrncMlD1wZaNxRq5zVd6Lc6l1YWhpQD3WmNuwrX2/hYkre6sQi5v23nytPlCo46huRg
1ryTAVeN2OW8Q7jCicsK+UVbgJveBlvxfpDAq+g7g2ei44iyLZCNok3n8uVUbjsMlicJq71n5QZ5
hUCZoyWJUoTNAHMKYdaPter4QU6PeT0wNvLaui1NoZ5hYY8zgcQAUvn7us/NLCicqdwLeWo2yb9I
c19ZRfl8oVbjkPMov7YTV57TkAwORB6D+2Iy7vmsERm2rW1k1JeR39G+yr6U748gei1GBXCdcZ+l
2yr6ZBYI1pYPmWWEQBlRF12319fTriRDOooTCtmQ31DMvt30xE7HS5cxLjxr96y5FPIPErV2gx8K
GO8B0uj5Xvp7cpv9zwlFGc1RHuRLcFd4coCs321HX4seS1BqBX3Rx5gnAShIQ1OEJ/5Ow5QjVMvC
h5BFo722qf5gIcF4vZR628VZmAOrGS5Rv9NZdfK1Bz/i+nzFQRMseJOpKkCQaZMvEMT16ZzrFu+k
x94bcFFV8FrCwd/jAWPYeMCUjOLHmhsucaknzBiA6Umdz5MoqDA+8RL7ic3/tUQLOuMWRyX9MOvz
xCjSHkclnpseKXAJT3LIfHKMLbXmEJhAndvD0RyOwZzrjwQxxa4OZNii8b9zTNSmDxP4BLrKnFAQ
53/e9r5Vn1+iUVFQDGWhIRHQMNShvunxQLaqMckCOmX9CbN8kuQM8M67RggUS8nq/KAN0BfDrFDt
8FwSWUPS1dsQtDR2XzW605Di8/ZPXKuUolkek3izLgJYdCmninIpG1N1hFMR0emalxaP7zYU7Tg2
3L78EDVoZ3YtpPcw+sV3x0YawehSIuPV/pj0uySE6qQg71A1OoOM0y6Myrz9A1fXcPkDKe8bqhzE
+AZ+oHoc3Piu94JNghea3Fj+Rr5gLnsHFo/Yw0TTbeC17bzEpe6jfaiJpR+jJpCTl0Y+pqykzpon
Lv/+jL+4VOdyLBNZRrgQsask9Aw2HQgEd3F853emkTKqpmt7eIlG+X1WdFwsYlYIDKZvYzXnzZ8V
1oz32pm/xKC8HayOU18WWDEucWPyKCF/Q2xxfLj9XdYqRhg2AIkGxssMDHlQHyYo+nRIE5gyic99
oFlVua2ExsyRUVQ8td7JaCcoWUmPNduWoNTXAnFgqfsKvLDvnhLyqCR4LR9V1qtkNcQjtIOHHDQU
89TetVPI6GWJxknAtcnGxpvsc+1FmoOv5RRH39GR8+tN+YFVtlxzDtD2ghZ0ZpL5NiQbaW2XijpW
tC+IE5WowNXd85Sx2KHWPH4JQ+1kPdV9npTwj7DxptzGnja7abJKbTR5npiyxMrXriSqIJ/6xy7K
U7hKrXv+yyFHiIdi3B8cRwc8Jg6pFIMJiNeg0hKe8yQ3jbJj3DxYa0o5jBhCU16CfgPIJu+j9gdp
veqvyVxxZC7No5yFE7V84gmcJRqSh04XzVHPvFqrHquwc9BJxCiJreVOr/Co/Y0GAciKJsCTLra8
S1ztVTJs/1K7kzVuUV9069G+vdfnRaIyLWAq5ueBBdCkfxsFRmFMiWofiGrC/Rrj/meWyAyIte+E
Nvl5wm+e7adz+lKUyE1voB1KTu96ckq0R55nRay1S/YSY94Yi1Av4ZJddxkwNNEa9pj3feCsyFG3
fWxO9+2226Vu4g0/hE+f8clWjQOPPXRLwbOFQeRr4E5PAp2kuH8o4PHyOxKZeV2Yqe8zEh1flA7X
HwotqVDRBQ6cEgOq10CjojWjOvSNpV1UL3eED+7sY0dbwSmEMkpvCzYa1T1+q7fmNJryK9qAd/oH
/xE+627E+KIrww/zjwG/EhoLQFBEZ5KaCPJ4UwhiD95T3ByvjW1qqYKpucIJA6WxGTiyXR+kX8I2
SMzMiz31iRXqvi/89U+YHXvxxTHVNVaRkjXI+u8M0RHRXcd62nw/kQCBQULMwvEyOIuobwvxb6Hk
89nK4rOtfhtyZ0bIZHW/b2/B7757DUP5LkG9PQQTKtq1wS3Z/eT7rZ8fc3GAtjpLpWulvjZjzUri
GPJDaZXyIjKRYQp9YAVD7CXt5ySr+0Z8R37eUkG5Lqi9heZ2cN2SX40a2drYHQ2ltqcKXeax7nLJ
3RCQx9v2r1w3rn8UFfXkGtsFXLCgiZE0pyW1w6HLe9yOkS2pr1O50fmT1DJAZ/f4tp0gUI/OWRGL
QW8nvjLGXBKRZkp1/p6k6gXsOIzr7ffDGGYtICizJHBPDWNZNaCclZwqhtKPxxObK4LtyO3CjEU0
tLohFnCUt9at0XBhDTgofpo9pvfCpDYnmUX3t+qtCxjKW3u1EIbWx8KpRNgEtZvHKJ1I8/AeBli2
tz1j1SQwYSDKQLQZKqbXezyA3A84ReEYAgqJSqmacuNgWP02yKr7GZDA0VEo+tK2v0ZRsypphhQW
VcLvEF1EyNThYh35Fqd0ZhpboWqKLCa8Nfcz0O2IiVRk/BWaxlObBrXUFXysAkIBTSWdkr5inExr
0WsJQd0FuRJEKWUEszhIMnOYYwKjF1LjUvF0e/3WHGKJQ32kqCRY1QI4GRTq9PqMh/WElvswdxqO
4Q8sqHlVFzG/FHOB1DKgCOikQt0sKhGt3GABPiTRx22rRNYXmn1zgVVlRB1TvsHybdrRbERTPzZb
2YHU2Rkzm1ZqJyakw53J2+nn8OEptp4Cm0UHuRZBlktLRRC0W/Qt38ye2WZOmjn9lLs9+hEUYc8F
Nsd93rZ5bbst4agIUoJjY8x1wGHI6ZETJ6T0ME1ZFshX3AZadc25vWPm7JrrQ9drKyC7IXFt21hy
6U7SoZCPevA+sbxldfUWKFSkMgyocGDgtLGi1Ov1bsNxihn5+6FOnUK/C1r3tlErbWYYa1ngUZnQ
rCwLze9gFVS29d9aYKavks3fSy9gAAOTVRFY3DNaIDbiqXQbzIcFl9s/YPXzzfIwqCKCw4Q+0jpJ
4YZwhL1c3JkkiKxIttSakalc3RYLEMolg1ENua9F9dGqx4svUcs6YFZacebxoHmuFeUTEZLz194x
EbCCDGBYgyof5EPvsuBHFXja8BHJn1V3hiqrWhwDziP8479YvwXubPpix/tgiyDhvOPrKbCFOjQV
DTcilrjc7AX0xWNpHRVXuKpLu8kHSpmd5PyXPB5EJNZQ2AvAUo3RaCdX/5rn5Ho9qU8GvYnSQHYK
flHvjPhH1B2D+ofCOqtX9vTc8QsqDLRn48ZMfbUOWYCpEYFS+JwVa5KboFRE9HMnRIxTYCWFA4gF
FPWhApKIvZbhKTSgofIidOa0iY6QPTnKd1VlplsQfuyNHwKjKWclnKAKhkQoEmIosnw1SSzco6i5
Vgr6eFa3Per+YKqVPYGGXobeXB84LUvAfWU3X8FRRjZSn2g9AVwhHlLQqccbgWO9mlkmUb44qEWv
gzsd54vy0NdQ5gbf0LFN7C7LLD9yhO53I7uVvuf1+6rbK9ldHZ3rwG4R2ELG6q49KWGvjqUF06Ci
0cVgoeYVbuoJ7LWDk3Ru8WXzd9l6iA7dodmED62bcqa/IYfspJq78KmOrdvbf+VycfUDqG2S+Rwq
+RDbtQbf9Qe3CO3Q+NEZpyLUGEhMW6nzryr5KIkUQEmQgY03vIIpU/kzdH+Rw0fsxi+5YEfb4K43
s0NrRo+F987qemEZS52Nup4PWmngy7cQ1ZRtGYxhVepEwZsUP/9vy0qdiomWj02mwlaw/nT+vkx2
Y/JQjxc/Yh0c846gIuvyA9LdqSB1lOS4AlIlHir5rSGMC/VKrwmGBmU0k4HtQZ95Jq4PiFouRF+W
k8Yah7PinzHjMiRuKblTth8HG8ZJQWhNssK4LX1JgFKGYaj8S5Ec7V08/VgIA2iSJwPKMUYj2RXi
G2Rh+NiLIYQk9k6ig3uIWIGhbtJiH3RHLtyDaHVU9qp06pVXtb9HF5opjgHilEd8G1JQzlSbPb8n
k9vntjbh5SOZo7yNdX/f+qMZ6YPT1YrVZJxVD89dWGDu6l1svSRVLS0dQZW7H6uz1vDuEFoGHkyB
aEasCLjio6IooC8FvD0gOaVPFCRk0No5KbgHIAKiQzY3jgQM/bxTKpV920lXAuEVFBVsobozNYk4
Q0WHSLXrEIx2sQnmUT2w1YJB3roKhmlF1FfwH6YGr90omPo2SSWAJZ1hDlCLgKq42QivXH/I21Nc
NO5t41ZO5hnoHzwqsLX1COoxAXiEe+YxxCKJj0GtulPr3MZh2UVFNQFcM0WtznYpvpnWqauLH7ni
SVPoFZq+1SdWB8wKoDTTIs29X9gfdBaSE0PdF1W9hd6rwwfFNprexubIZeU5Epy/HylHEgKE8nOi
F7ly+vhPMw20cIHRWqLig0D6aUR5OVTdPmN4x8q5f4VDuWIhSKFcg0HRyozzQI6J8Bh1jJC8Eiiv
ICgHlCbJiFBsa63Gly1R6i1VZlzRVo0AwygSjAhX6AK4dnFxktQgC7FYcti+NNlkd0X4kMWMO8Oq
HQuU2T8WN7JO0Dk14oECbj1TQudrnm9uuzTLDirix1xoiOg8aq0y/VWUjjQi14U06f8EQk9Sy0oO
zShMa1sDyP4bZdvrMiIvozrNWCuas0dP0dcn57CEb5Vz2Ik25vfs23asJZcxYvjPV6fVoKqKlI0C
jhmM1E/HSD0oI7H6HJx1o2QXUXZIGxQDwh6PcR48dppTCpk1hIIddpmp9Lzn95eGsOoE8yeiDs+r
H0W9SzK0DDUGh9VN2yc9v5TjKQj2Sb3vgqNAnK5lNBmuBNsruPk7LHwy9vkui8XZJ6Pe6yLD5KKX
RPR8wqi8sr4ntYfbzoA8hDHvYRLftVW5T7PH25+ThUAdG3kZGPrAA6GXX/3ME6GQcxtgLfF6tVZU
lFCjZMIQDNYqUfhHPY5jE+0NYFk2xruh4xyD6O4Q5WZTPxgB+V/BqeARBhNGBnofG4J/TP3KDLHJ
23M63dXqbogNsLHsM05koK46I7JeOPpRc/hWdagrXQ1kLuysFBHLz5xIjtHqY2kDqCPf1Qe++XV7
ide8UZJQ8EGeGf1PMrXC+iDXxWAArzW632mVPw7IhbUCuPihSXcbai1tgxnZP1jUgvYNOA9KEmEE
94Am7CpAv1zxrh39y5P4UH3kjDzUStMSJpkXcFRo1n05iYUMcN0Hf4qetQs5jb9Kwyz22mhJjq1s
n5V75mDC936HK1Sah7jQxCSoE6Dider0v9E6rxzlLVg9QrNgsYMxPh4trqoLBXSVBmCh0GlnoDyf
MovEDzqLtHDtkFuspCJeh6xQiTEoEwMnlYytmsj7sI+sfmQliFgwVCBuhbCS0maGUXhL73cxsmus
rP3KpMr196HC76iP2tjOIByI73Sveo0fs4NgZ/v8Vb7EqhkxwvDqmbdcPCoOg82G78j8kersOXjX
TPWtAe8Y50ReZ6FtlPtV7MVHND8a98nz7Q3HWk8qPiNuJlVUAVmSPnr9WZRqs+SfbmMwzaMCSDcS
gYO4XofWQAntgG9QSdtHO4hatj1Myl+n3XBHbEjEi57Oem7Pfkef3MulpQIKTm01HEpgoy6Ojinh
LKMQb6oYtA+cHzzaCjTGHWml/UYFq7oIcT3w4mNqhPqY/phGRtEImLUtIrztz2myI7GTSDbG/+0o
vozlMfM3beuVo82Vp5h4jOWeW0GvTZ5/AJq40cONwjT9opmGKTCSTMbIWl+ZpEMXZqFYI2/i24Ij
K8YAcKg6k++khcNA/tKEuAVN7ZxcD/QIDQOg51T3aPlrqhQMQhvSbyNy5Ixzmh+q8jWHFqz2bChm
J0YmlzsS/0sQ3lW8URSTH8i9MfO2BLwjNU7UH/XS30wQ8tCKR2RJRO41zSvbgJBsDarDpnobIJXU
NOcAtMZysZHEEAXKbSdjIBDpi/pQTwSFmjcd9KRcI1vD6AriJgaNabpVyl3OZU7ZbzPO8+Otmk2Q
79tOuqeOXtVdyHD0pbMC1bQgDuw0+wyifZCCxhG3ihR9cdNdEp8z0VZFSMBaBWgAsnOcbuPR5Rvc
V7PnFN3f/ibWNrrxnBf3UoOMQLZPxnsorGgCsfVqo5UXvXFTIplFd1DUXRzcq/mBA4GV9mKg4D8d
SLXPpQTDNFstf0iJl9Xvfv+IuklmXLRuk6umNnpEOmfYP3wHgqjoo5bRunfuJ7fTRCcCJXv6ytc/
cg0KRYNv4lJE1GOoW7LwlMUXLn+Xxto2MJyOC0ujBlguELyV8q7mbCP6EHPFkoMf/HhK4zNXgFgX
hRSxQ5++7sL9oAn+5JfgK3an5ncDpQbjwPtnpLG6+kknP/uqN8Py0EHAoMn2IOzOjMEinRvITs3X
W64tD00weop4TqTe5HPd08kruoXcNHJSg1V3WqmugesMXZuYXuNRFqKJRVIl8KEL387NOJaw1baV
24A2JTKTQ40xXJO/k47aU+XAwy6YzhtZt5vvNzfk/sGODWogtHCj4ev6kCwTJW8rEfDxIbFFq7eI
lZ0r8B6aLxf1ENjZ7gOFo5faYY0GrMwnXiNTG1PNR1WrcKh9tQf5jrgrzeklKM0UV1frQXO0Y+HU
h3ETbjW7sGOPG0zeDmzWSTBHWyo+XC0AFRvDrs6boMfPEGcqEkD7tuohGPfgYXjKTJxwtnYg5qvx
eTsyfb8FXZtPHXNdQfSR11AvGwI7TN8K0YE8otlKLPvm33/LPuqk40nal5qC+lVqpifZkvahS2Bn
aXde4/j7etNarJTSSiHr2jbqhEtDMMs3OtY0fS5NqA65pQxCB+Qf7ffmeEo8xeoZ12aWldStOZEq
0JTPbqwZO0nx/OEkcZvbH2ztFF14CkYLr7dKCHpplVTAiNXgJ69sJj7bFnFt1v07Kk62kQzvTS+a
IDUnJjQlrFGA7EPU3RPCemF+Me39/x8VRbvrn2IYiVgYc0kel8F7KINJbraNbXLy7Z/EG+zpAaea
iTKLWbu62Vm921i9vVNi83J7Tb45MfSRZAjfQSYQ1MLQl7r+HT2kshJe9HGNGitXxLBhieBaa0dm
6/637wugL9pdNO4jhNO5ZSOZkkKFjgcSb6DjUzOz4BxJdG9b8/0LUyjUnhQ7aUqGGihVZOoY7MH9
zMxjL9v4l3wrWdlg5iheseh9WbZROzTDVIIWlHFvcfl9Ez8WitsL1m3L5j9x5S+UYdSGRMaSq/kW
hnExz28TUqYvIiepsTPkY37U2jj5zbXxwMhjrnkH+NFBNaOq4EOlH3okRptMNyU9yoEeD7I7HlMX
1V6UXm8b9/3J/GXdHxzqoTfJInQx0ONtGbjX2cLgql6wE39whhUc9Ev2UOyVI9kqVs3qhPz+LJuR
wcCEXktpZvGmPl2gTUZvRAQkxVvsuq3Gmy+YTHAkr97GDm5pLE5dJiD1IdugbKOqBaB6bA4RMsOe
YSn32lsPAuhwp5+Y6YhviQHKQiqwQhQv67UQgKUC5prcgnA1ZB5xU3Mzq2axBQjzz//mp3/W8yuz
tsgytlmSdyMPtMEWzrrXfeSJWYNh05rfZ5OnnmtcjEKreYc3jRvWubW6EfEWgBAFVBF5ulQ/Cnme
iVPao7EKLa3dpp+zWIrKunKtbgsIhQoYnINeCF1EUBtdKwwsKy5b7e/W4y3V4Q7lrvjp32kOxMum
U3oXuE3PiAHrvgPaDpQu5qsefWhgxgoSwjpwUVj6kO/RWO/6dvJTfMQ8oVWe25+MbTlvu28fc4FH
bUuFE5MmDHMQxYroZGkaE/2nVuTVNm/3IMzB64+xst/7D2ZnXSBSl1mt9RM15WCh/hZA3wl5ajdz
uQ68dlCfgqDAeQTZEreNQbP0GxIWb8WOO7Co9udr6zerMSYKPkwo2WP+Gv++cOEqKWo9l+ZglBxk
4bfOEjFZN3IBQIUAdJb1adAgljeDii7v3Czl2Ip5/SFr0Z7aFgb6XVDKrxIzHmWkoKFGO6DI3Yeb
oIghwqeYoupDKaQ890W/JbpkCn110ZUOqT4uYj0wvl/z52+y+LlUAOkIKKt5cT7d1K361r9PZq66
4aXYPBTg0dQ/Unfq7Xgn7QZLUO3BGu3LX3fAXP8Eg7q4SZw8VImCFQOVbcm/ce29HkHi6QVCawwP
XP34M8/gnOXAY476+HGnlFFcI35NqHVlU3EaBt5jbKvV8IGxIwG6u7NOE+XkQ6bheTpHZPA0KSCq
O7UnV9lLoJP50ZjBo7KDBgF6JN3KvQ3MwqXea7FfESlqgGtE4lYupgOq1FaQj07IotpaX8U/FlK3
yi4elakJgKQbL1H0LEfObUvWTpl5AG6+uqq4tFK3Z60uwqAPSrhkoHg1kh7+HdQN+8wTsuSUsto9
1qxZolFhMFWLKawToI3GSxu4ecPqeWIBUA6hapEyCDOAql9k4RPSobeXa3ZaOqJ9sZfj9SNLoG25
jmiCOEqS2lW91Wk/a8XOG6+OXEyzGAHrhFq1ZOZJ/w+STm3UfAD3r0aAFEl8B+28EBlnEh/T4DPw
iRuIEppLk8bOOuOljzLQFWXNM99hmkHR85Of1AyP/176QeAAgwsUaWatT7R1X1s+BnIpdRl+D/kN
KhLDbtBUVIMP9YQmJSREGp7xil3bYmCExDwhKL/RQUOFDzmSZD0s694KfBBNaIdCSjFd4+S1ffuL
fsNRIMew0COev8PijGqysc2HBspr3KRiEXFA21D6cuScsdG+eQ6FQ23kMa44qZ4nQYKxPmlgSygz
Tyow5a3DLlZPw+yGV24KMKgVqDqEXyGYSo+Ahc1UickAo9q6BtOPhEwuMm7Dc56hXsHL2WeUkNHL
qy5+4qs2ZWT115Z01g2EODEogsFDRS3pAEq0duByiGLNrMBT1dwpTV3aGOUDo940tAy8taWdZdPm
MUWJhwrcNd7U+F0gE1hbom2ta5+Netf6GyE4Rg1rV357AmBhF1A0KdSUp7ISyRDQkwc0QAkKCnd5
+KpAR4+I/gtpqy0avT7GQtyOPIsI/3uhBuBL+WpqC07EmIJAmuWrz+kpOTcuWCudu8wdGhNyMJjM
IXf1z+5YYY6KdZ38dkxQ0NQuyTq1VCN5hh7vBNESu3tU7EVySMdNytKBZWFR7pN0pTANNbCCoT9k
rWpW4LWWu9rp4vAu7gyvEFkE/2uQy89KnYJZrQQdH8CD4jS+64TcDBThzOXgjeoSqIxpmtkp3N3f
Bx7sEF1CMgDSwjRVix6XetHz8x7F/yqG6/wnISL2GPy8jbNq2wKHOnN9pay7WAIOCG7tY2bnWWAZ
5R1H0LvHiHGrUEh/4TaB8hqYyK83osa1pIXSTWHlRWIFaEMIwIDc2E0lbBR5ryeMWt4qHDh8IMk4
k8PRpGa+UqSKgNEHq+WDaFNOqmBxZZyYY5qPJyM18KqL/GOR9Ky3+eyBdHiFstU83DQLhn9t1MWZ
IZWiX0VjCZ3B9IwQaArJhi+9f/HZFhiz8QuMmGSSz4MIBJSP2s+mI3s/QnFH9y+QHdhqIchOOJZg
49p6ztp6UNiWMDDLU/GlQ3Yc7+IQgo3CI8dZRvBDm7Z1/5gikwup6dv2rR1RSzAqouSt6IdaDA1X
jWD8svuU0RqUgm+al94TDu+0fh8pjEL+2mcDMyKvSaB7nAfTrpe0CKOOj2dITpjcQWh2UxO5ba/+
9VUJwRKaJaggYUhmVkG9xgFR51iXalxYUO8zVemCMa1Od8PRlRVbDD7QllOkvzjdVtKBcT6tLSpG
XFFCA7fLPFR7jRzzMYYuCux1Hu3jnI4iXfTEa88tdO60h0wCcUH8ePszrp31UEQ1DMx0gGCTFgpX
2yCIa26W4g3FS5sLuzYVnVAZrCrjGA/K771k87r+waIbcyDv2ckZwbrK5DMcM0h4+JmFTt6nKoic
KMu3YjOUJl8YZ50Pnm/buXbH0JHcRLUGJIpoabte2axFcWxWY0Mqo0MkfTBwpcqgYmRwgZUVjMDG
AqP2xjSBGDSGnL3VSR8GyrlNYifxS1k6g/TXAxVfa/rHLuqwraYavKTaDCU8i8l7wKJbm38qHSpx
FIBIAi3+sko/mAK+CfTCwN+vjfQihN1PMWWRka1D4AnL67jrQnbl+tMUfCUZeQmnB+degnIIX4SM
bfWd3mteJTx//gvx9e+LYJwVfMonBJd37ZxHVnEYtsQb78pX2VUvqvle/EYvupM7taN7XG+ydBZX
49ZMKoZpbg2PLzqe+E2HmTQcqxrfgN8MfRMG3n2b2w6+FvxRe/8HhLomVF0i6VUPEMl4KrVtigr4
pFvYCFY6nNOP22Crn2wBRu2mfPDHUskAJg6cKeQJmh2c2wira4YXMjoiFag20SK9XJZFmlgVENQO
BBXy9n5kBcmTELM0hdZxNEwN4C6AzAD1bdK+xmZtcQfRdXQ983jhOKQDz64g1KyJ6tUvhFEITCdB
9gdWXfs5erRIUisIfwZfOQ2aUSJbaX4pBaiMs0fJf7i9gGufCKEObUpoZdUh8HuNZkxhKGUaXL4Y
X5pZIqdlsN2srdwfANDmXQOM5aSniQ4AtX/XYESp7ULWkcHCoL5OqMp5ncXAGFXXiO8l5YSL9u11
WjsAl2ZQ+6bgW75oa0D03SGMLbneFq0t14yzj2UItWGUDI/tVgJKJdUuWnDdEYNhaVM5t41ZO3gW
L0z65a5x6FXo5yAgYnxdN0PjiWAUgqgf2V+zKyOiLpHmZV1E1NhoR1ytgVRAh0stfStVvaRmXPi+
F7EpFOo+BLZtCGH3WLYumu4VHcIwJY5tjCOoMnnqhAbjn+gG6EYrwkQY5sM6M8sjN0niU1UOrB/D
Wtx5fy9MTvikhnrt/FzZcWfjMt53tmAS2RQ00wCpk7+B4IgTP+kvOsNFVy9Oy8Wm9vIoKzW0ybHY
A1rd+io9RyCZSEoku/JwN8iyieDlTb2I5pvYu+1Ra0FrAU2nMUO8cVtZnB/zEdTHf5YJpu4cDBSO
nT0Jl9tY/4+dM8m6iBchgtb1Cldlk4+lDzCJl/xtMkqpK7fBq5YG27gccFlLWsUiSnzJDWPHl2Ph
3v4BK8bi8YTXE85oKJXTD9JO90MprxoYm4fYnR89CGb7zlJ6T+52kCW6jbZmLuBmBgVwHOL0mYPG
0qHKPjbUGOkDPeROsoB7sdIg5xVZDSSdSNd/zp2kI1+b/JhsbmOvxKMraGr7JnLV1KDUKaxUOMaF
k5TPaJq9DbGyXQAx0+WjsIP6MGVdphZ+NHA1cjLlfdzanOyAS9Xv9o30t9N4CgYnkS+VkEEEUwnN
QDT3Pysgb0SQUDfiuAvz57h//Be2LCDmw3b5pTg1IH4EiCxy4vZYgrGJG0ChszFYHfgrx9GVMdSq
TVVvDKTAh2kImjR3Y/E2BPdd/PO2PfNGom716M7EfR7PIVWB1iBlT8p1tUgmHHrQHwTPqpW9S057
ENkS0fPxSSNBMBYdoSghGhilvUYikaomeTj79nHcBQ/jKfLGD24bbFOgtYyaw9p5ARKqf9DoMT0t
Nwo+5NB9mhxCLz4Uh9CNjvqBd8G05yle5TU/bi/kyi0L5Qc0cfF4P2t4Rl+bp5GsCicN5hloSOsI
aKh7xjZa26l/ENBbe41AxMgYhBYIPHfXDQe93qa+fduI77Uh7KAlBuUOOjdpvd8BY7yf7PGUZKb6
WTmj67+Eb5z7L95786gzNHcR/BSBvgeDy0/sJqlElE35wY5TI7FwDWcRF69tpAUKnenXilbiix4P
iFZ+RWd6Ku6z+KWZ/v54XNpCJ4FlP225MIItsWFiKMDMh30Su1yM7vJTNt3f/k5rriCC/wyZbshJ
K/Re0lutSklZgTVuBKlW2KkgCJiK0NEmncVnsAalw50FKGbjxSpRAa+QhAmkaAhDOdkkqjfGb63G
sGbtA+moSGK/4o3yTRWkGHqMEWTgwIvCz0qy9cyNao8LmXSKs/PSEWiBQztC0MSgokkQu6PREdzA
AfUlkmp3iu9AOvFQ/LVYE/bSEo7aSwWJUqUiMIuviTkVuTWgV4Ml57r6ef6snTZH3cV5ZDQGhjuq
+TzqL2W/SeqHONj+vbMt7aBeLFwO0tT/I+26duXGle0XCaAipVeFzr1zfhG8t23lnCh9/V0y7jlW
cwtNzBzPPNlAl4osFosV1oqA7OfIOhQoNqMSOoao6XDNfSLUQ38aDJoSvo0L8wloxahgZuDQdMHp
ehyJ9S9OKPh0kL5C7duCp75cKt0MgersI7sUVuC/9hmQv4qtgsxtXFj3WvhpAnT8+sqtBT4zBAGa
7lD4BnTgpcQWD70hmFMKFXqY2r6yFelBTwNbHyU70gWvcJEwzhIqteq6VJ5ffLlXdBjrZodmijej
7HV0c12veaW+HaSFXpxFFFJpmokPUT27ISM6npTC9mMvy9zGb52wvpPw5LwuctXOFyI5N1QPSQ+w
NLz/wHNzSHLrrTWUs6qB2uq6nLXAHzaCItQ8uQK8u8st6yc8xQMJlwXDBLWSvFQYoALAP93L0c4P
BQ/J9XX8rzA+GVm02VhQBcLKINwNKXhAx25ntf4+0nJbotMvxcCssSkRUXPNqsf9qyXPnBGSeDDi
BJdVoWOCu3pmAZoZI4zLiepr33tfZye4kMRZZefD6fazioNS/ghlDYQZgKopkvFES+ZlRHVjEt4y
850YvluYzwjZtnGj2K0x3CrlU8A0lFQj8L32glBn1aBkvErQ4jyjBM3/vnCcuSqlaklxNpkR7BpM
cmVR+7uaRKjEq6cSdQZTBygOzIlzAQDKCltVwk1tkKfGf2zV2zrfTj+D8fW63a6qg9gNLXqoq+h8
9nIAYLtUTfCfSaw5I9IfFpjRm/HzupRVbRbBAKdNBcKusNIghRjJPb7FSdL4wWdgyAE5SSuLYo/v
GE6z9SzkcdYzFdMEV4bbDUkcxa7Jzyn8KFgGWAxtg6rneZLHJ58802ZGRBeRQq0ekoVwzsslTOrT
JMC9p5D0aOqPGfEfk3DaUKzs9WVd2zwQAeHtj6MCUjnO6QRZ0vlqAUlFdcrmbulT+M9xc7GUKO3B
EoEVYqnWrO3C3qMSZQ/KCG4/86sbn4KQ2kxHvVa76WAwLLaV+BG4IwJ3unatL6XOBrWQigfuaNEQ
UtFGULRoCrdEuZOVXYJCSBEBpIGgys6d4wrtC9gkHDCNKc+JisdXpAafHdPRrtQWAnVW7B/THRq6
BXHSEElw9j+MxmQA4XWuO/+UCXWNMdlL+eiaemOr8dc/tooLYZzxUxbISjhAGAabO4bJJ2oPg6A+
ubp6C4U4G0/LaVLlHqmZCU1ek/KspA9Jg0lSEVjtyk13oQt3fQ+NRJoS/zuRwp47TF0AH3+XWZVb
m9Z5xHxgMOSeEYvMb+VgXYjljMOYFKsfsnm/UOQ10FCSFbejqKi3YuMXQriTZZpdIJc1dAukYp+Z
lT20or44kR7cMerQsMXSAHrETD32LbNZY0GRVOCHVoKfC03mf1+c1jAHzDoIl2ANdGu0JwxMsxpQ
cSoi1jZzip/X7Xt93eg8fQgfr/Cv/zaTM91q4NzLsXDV5lgBxPu6hO9t+hhjksGW8f8i+BdfWkpN
ziSI0DfqDr3KHgbT7fwoPd+Q2+E9ADeo8oT+m3O59b0EM/yf2e9E9BFrl9jFR3BOQ29qM6/m5C5G
GmcgBvnEdFBROhTzfiyxO9lBadYQiV13VX9V57xHaIGaVC4gFUyQdqPeZ9l7yU59yOyACZyIYCMp
50RUFiVNNaddjXnCeNyaIEW9vpHr7uOvMvMXLAyzkPqibKxZAl4a5mCzwBvibZagvQ9D1PJ2yAW5
NtHqcY4jQhmTTRkETpU7+e403UVD4nSRO6gCvN/1o/1XNc57DLmV1RmBpIZsxw5ZPdnOZVE2dKXZ
9cIEOf9RaXnTdhECDNCKS5NrRK91/tHKmt2Tjzx2R8Xu2fb6lomMgvMlmK5VNKJBL1V+6fwPYapS
tG5czCRXPcYzGX6/tcIf0jjsSJa/thgzva7GWmlmuXR82as1yrCfZuMuA82WzA2IE5sAPEmANAln
wqtcAcCKSKhg8fg4I6oNlnUGHDEM3dxHHgG09S4/Rnv4D03BWJv0BB+St+51ZWdb4971KqJ2osug
HFnLYSPy8RWINYfAjTKyV5GooNIXxXTidUmrCv5X0rdcdi1HJAOkPPLMwCAx6sIum39zrhYSOK9b
UNp1ZL7LajOxaf+lB5vgH1M0z9fLQgbvY82qiWsVtqGn74b1OAU3aE1gmOWgKjrIBUu26pJAjo5I
F4ju3wDjZWmglVENOMPKvSqjWmO6rDl10W0pCY7u6tFaSOJcErHirku02Vs0D0R3deJZpcgjrRvA
X204j6QGSlRMA7QZJARMvScBhCZXPLls7Up2CgzcZ6YdqGi3fEmy9wLT/iIGANEXcA5qLCvE1i20
bIqfhvqVd4LDtHpnLVaRc1BTak1+xmYNgTU1PFiy10h3foeD62ZN7KG0978ZCD8QqE+5r+UhFAri
HUraDiBPh+Ar0EKnF5WiBLbIZzWMoVamDtiaoFZHQ/G8X2/R+NYnB11UVhNJ4o6YmmCyjDazpEFC
o/QxkkLwy9gG+2Ki5opV76ciH2RhLgq0f9ydX01jW/lzeYCYr1Kr2IHx2ep3jagdfPV0LcTwp0uJ
0iaYMzUT/WFY2JuT4QvyiqumvRDBHa7W7OWOzi/HwXwM29/Air7uvUUqcEdHjytDxTDXnGqObZIE
Lum2qv/7fxPCnZ9Rq8yhn9dJ6Q03x8xYG23V4O1/EsLf7lldxy3yBHiX4h6KFQ8EezaNRGiLgvXi
r/O6V2OtmdNYMn0OtY8o2KYi7sPvA9TzXfR3z03uoMigD0qTWRMKmgXw+Nr67YdyF9+ad2B5c+NX
sm/ctLVnprfnoLXzCrTI0ub6aq4e1sU3cA+BykQHsjnHfAwoFXr/EvWVUxenJDrJFvs3T4KFrPkM
LJ4EUqSECa0gKyh/+MroTlX6QmIVUHfEay3LrapsoxvZ+3UNhcvMOQmwseUyrkeEnRv5JG9A6jdt
FGBLZk48uMZ+2hYn/1h7+QvZ3AefzeHluvz5ZH2L0BZac86jbWUjneY3czB8aOWzpE67vjY2qSyj
wGSYdp6A0/C6yPknr4nknEkR9v5gzkFOW9oV5jks3+txQiTR5JbokHBOhYLZS2azasq4N5mbDa/S
P+a25M4I51LaetII7nzYp7Wh7CFPP4WjDX9wLq4sF38LjyotC2uCGvGpcYqt/BDZaJO7QxBaT25w
1re57JSvysZ/iF+NV3C/gWGocyz3Wd1mbibKAggWlb+oq9yUxi74s3lPaXdnNQ+aCFRzXQQmRuYy
J94OnH20wJOryHwiRozuh/Eu8Z8VUQvHumP5K4Ozjc5QfCabkBGl43OUtXbEtE0CjL2yLN5zTdSX
snrK0JCCeWX6B/Pr0rdUtV4rmYqgg2KMqTJAh9ttesC6VuUhjPdEVMNfzxDNOJZoz8bQFz9mlBl5
AwrnEZneh+YFHdowkeiEwT7dzu60GyEgzeqJXojjrorax/zpSKFeRN618WBW+7AA5oYgSPgOYDSf
toUY7jYwdTU3hwJaSTvzfvTIOTqohZu+lh+1LQOuJD4kd7rje9fd1ao5LqRy94IOuiHTyCG1VU/o
ZyTsNRRRlc1u4tsRx9SgjAKAZaCB/9I8hjpVjCxAUSPFeDLZAZi8ASmUwtwm2GqU2VPy+i90Wgjk
vH7dKVKiStApNUflZCAkdvxORzMOGXuBt19dvoUo7jRPZpnEbEI/YGcl91MeOlFAjykTzHmvWuBC
CneeFRzdJuggxUi3pnoYtLuM3OiiQZjviH2zBS7E8P7e8IuEWXNzIzjCMLGekto2wpuqBELYS184
ZnTEWB1Y5vrmYYwdVd9Y/+otTecZTAp+BdSEOFvR4lAbjLkAhsqUyoCy/2GIvOOqPS5kcKupolVB
01GDmN/roMTMsk/a/mgnT/Z/VppXiSAJVjdvIY5b1UYKWlL7UEnT3vTxS1aeDOsoTLytvmGogelO
qqHkxtP5miMwPPN575qROX31Gf5jLujZOBYCuFUbtFCLSgoBdbtNskOm/gK02fVzu3aPID2kmsBy
t9BmwHlAAB1IoRnA0apjAcC2sD1YOvpxpi4Gng3G6G4CoiVbBZS6u+uC17YIfZwmegSBsA0C4Uur
U1jOdCtncBjGA6X36EJkyjERZVDWfAUQEoG5YWgoLvO9MoPSSmUVqvPxUlw/IvtAn1wpV7fXlVmx
BPQ5Yjgbu4W0F19eaHSqSJGppw7B9LtDQp/YaVmJYsPvmAwznM2CW51zssUkk8SSSA2W7OYB3f5e
f5SPxh5oxzv/BEx+AHyRI90rD9e1+7aIf8RSYGqBSU1Bcf5yq4bAx7S2qoG0vjJfIz/byYVxNkMR
Oel3nDRODnfpy3phVjW6/Z0QLq+pnqMO8PFj6mKeBOb5yiYJYMPdI3AivWBo7BLDBziDz9eV/eap
uI/gDoRGMzkayMy/PoI0zsftojVenGontNXjbJieDnqzAuKvixWtMRcT9ImiM4DeAASiVu2mBQa0
TL3M2F+XIlJu/orFi1SNALnbW5BSp44JNdizGm1U9W30f6QY+kep77q8b4ecW0zOYElhJFVIZ3ma
FwLfNwQJ0SsZBfa5KkXH+QYCjYoxAW7L8jQk2diy2snVE2FbPXCH7qzKb9d1+X5Vz8osxHBbNE6I
jLNZjHae3mhnq58xsaWb6NC+Gvv2vnwwAlv+JQr0v0fes1h0NiPjR2fGDe56RnDTUGAn4vQVL7WG
Wveh/k0Nlyq3fWHT1GX9j1F0f86/eRE+cjK5iydoG5WOJWQC0zOJfzO9Q9H01YpvWmHL87cLCKJM
DFvgCpr5S3hGkSJsaVY3OPS6ea7zcxeea+22LV/U6b4XOdA1Q1nK4tRCjDoBgAmytDS0Ma5U+i5g
ZmxpEBwzkU7zMVwcs0jWosIIZ0fWgX6VmXZV/IwADQ/mINsAfJbRmd514xRoxqMVTOjhrepgXsXy
tgh+0f45mmLbEjEyrdkFOuwJZsAA/IC451KxOk+R46Y6xAAAyExvjOEwAQXMb49Kub2u0ZpDXIri
9oppKSs6A6KSeO8XPwjd68Gv/00Et015UWqVpUPEIDNHie6k8qtiovbS1Z35u2R8f4fVaEnmo6nU
0aIOU2Ukr0EFDPjAyDeNW9nyRSPCq7Y3TyiA71hHRyenFCqyZg1YYMhjyssUx4EzGcyth/FIMCoz
NuorgJ6d6wu5qiPgEBREWegh5wMESwvloB78Gq33tZvMFwlwMEM31R7/jRwQgqkGsE7AnHtpfkEh
18Bwo7Vj5QPAlJ14LJwZE6McBcY3/xDv/+DNUWXWZBV9+Nw9GQGAtmkmLGLV/2jKI/o4bbXYMtB7
1a6ae7KoE2H1XC3kzQu8cBhZmQeDwiBPmXYFMB0UN2jfqXzOS0HJeYX1AO4WtgHGAwz1q3wqrFai
AZ4dSzicrZshd+TXZFeC7bg+ALDAaSQ7AE+s7/m/rG6XfIqy76uX2VI8d6rVJmyINYvvN8VNlwIr
wc4/06O0jdxmhxTPP7UX4PlhRBZTOwroV/hyGdA/5LQFLqhTyNuGekN79jEypuz/hRSg/CBpg2UF
Zga3eVqiK+OUNg6Yd5l+MoLnmrmS9XJdyvdGMUQ3GiZ9LcDOAcqLf8qMA4DKsh58KuMBoxmgbZDs
Zisf1RvlYG3aAIjUjWqTDRoUwwPdRy5IX47IBwqq4t8tFV9hAvIHwEaEgtrmUllFs+JM7vDbae2G
eEoBB7XchMVdWQss9bv/vxTEHYnBDEIFBLyNw9SvQLKzHgiQn4IlFcmYlV0cO6MnZislUIbct6fK
MfbmRt32WFZMNe86zGGGTumBZsVGjODGnr4nW9PTzqL31UpkOUN7obuawF8TysdA2jj5A2Fm4wQv
9ZfhyZ093QJKHWRP1Mt38at+lg+joCNu5bV1KZQ7ipFuMXS6Qmj7NYIjmwIquj4BunHfbKSP+mbc
XV/stbVe6sj5btlMMOzaQ1w8nhr5tzFDjLvXRYjWkY+CulJRqmaCjJdyb56pnd0D8AWUKqdX6xA9
tmf5fH9dokApHtCWWV3SArmmmQtCsb5XyVYSRXbfr6KLbeLJ1AAvR30/hQj6qL4ifHRBcvYkpqr6
M8hzeeVdyuEeUYxMbdyN8/7s0eskn0CzJG/SjfaEs+AV+3HT7Z5ND/xH29T2o42os0H5Hrdcyude
V4ER+Fozm+MApt3wpN20m/gdDOKH9sge+l2LM0hxFsk+2t/8ZnfKreJOXvTpw1BFbUzCtZi3feEX
wJIXq36LbwleOk91w1O8Ab1ivrG85BR/Nm/li7SNbx7D8+DEW9HbayXLc7kSnOdD/k3Xk3knxoPh
+VsTUBJHTIPuZPsXxtDNr+Rdujd3ogrPvL78/lNgmuJ20cGNzT8zS6kaSSuDPYVGZJu22bEOCsH4
39ppWYrgPE6gxoRNI0QMUr8ry2AX4bRUnYjweO2KwuVE5s4t9EXqnCVTNW3bokU0Wgz6jyTMkE/J
KDsXof4wgFRyk+uK4CJZO6NUA33BjAaCISrOt2mjbyqVP7/3UIxLg5vJMrZ974XTHrhGICazs0Tg
eGYb+LZbfyXy2AF+pZOx6+fXUfESFMBqq6KPPvdPk9GL+iDXDuY8aWjNLFWYS+UuSaUzk8ifHxSy
bhyToH0wMhTwpcp4YoP/0JHeLYzx+bpfXT0DS6GcqTSkqtByjDiRBtNdX6JvITO/zHhyLPoxUuok
QQSiNRyNYpTAkgaQY4tsCX0mqe9awD/Jdbopk0CQaFqxLKTKkedVMA+A0XZuKQo9qM0pjsCmJ91H
/TkGGCctXQMPeqAfClZgjhq5Hcb7A/Eraq0Y9eSfIHWBGKwAy5ETxiDqm76sUnLlvrTLaNxEeNhT
tZBtMgBNqJgecj0WyF89q4td50y6yqPG9zNsgNxOG7+rb+Y2wSKsBBu9alzQBDwFc4qef45oZtR1
JoNLyNiH0Wq2NgYOiTGJeAe8koaKJrFWNpDMQ/wU+P14BPEj3CgKTSQ2oVWavbdqvjHl6j6bfue9
iuqQ6Epb1W0hTMEOL26RyjICCpLs2vGbzDPzZJc0KMw7Rnhs2r1shoLoZ3XHFuI4t1cHdaTXNZZy
8n20qw5erBOHRZLgASDSirunO8kgUu/DHTCAgknqjzByJfJDjl9780hFM1mrbm6h06zzYgl7ZtVW
1GAJCzBGIFx1q/ZnwPJ9CvrO6+dNJIm7dBspryMyv/iN/HeReB2YmpPmKTdFPWHru6RBJx1wNoDC
vNQIaAwajWULmQVVs4GretMCKipskt11dVZvc/jq/4jhdgnNj3gOl7gDyzYhrl9E8m4cAtW7LmXd
Fv5K4bYnjzTSmB2UMZqTSehGpW/9sC/brSE5lfl+Xdj6DgGcCSRBM9Y898zWWT5ZvgT7bk3JkTBs
TQEpolbUDnNFEKis6mWiMQQhBIgqeD9fGUxWfQOrp0SxXRsPavVKgR05FQ8J+l7kUmB7a14JaWkC
LBk0zhs8E2WuTpjNDuHq81q3k/qm7kIbHKFj/1Zr/7SrAQuHjhCgWMzlym+gYbmGED/OkasoAllH
X16AOFqJo21e6ndpELdP1/dszQxRDpUxqDFDIfMj331eFFrWYqhBrYG9oAQ3Y8A210Ug8Ycj8+2m
RBeUpSEnYQCE7/JIxYWZjXqSNI6J5Ba49uLwnQZj4sntQCY7VZLkKfelwSNqUOylSM2+2sI0AHfr
F499aYZPfosgIhhnNM1cajE+E+lI5JjSaVDr/qZr5SEH+n6BZSrVpEJXd9a8JSlTHb2RyzdgV5mh
w+RScnyzYJ9EkvSHpjLpTZ1agBqssnAn9wH7FXVGpt4wXwv3AZ3jtHQixm+DtaCZUNNQ2ZcTk7wh
mNL9REKaua2V6P5RS8L4pJeoJ9jowNKJDU5JNJOODDSeLpG0fABmYmEpWwvjTKXtT5kWerFcqiAh
JLTBM2IIBy8lRu/hJdn/7jtmNTbgsENw8cSdpTr+MOX7UVbZMZal7NSk2fBkAnDrpZGqZ0VV7yCq
37Eip6E9EgAG2y210I4VKllq176ibqJ+SAG605rOJJfpQ4f66C5oLDlyRgX0RjlDxRjzhFFdepqR
AKVuzIix1fRUxUQtifdyisGKVEaOzlAZPcCSJC/va5DC1n110Pve3I/A6+pRc2Ch1/ZS134lficH
Bw0EhQ6+ujQPdWtEhVdpNUW7TsgUsA5hyW2EbD78RU4qTCnXSWm36lg+anUUI3hNcHv5ofGSlfVo
t5JlbViPjhzggxpAtdAa8sHGGLW+LgVrqqtZAWscOfbjDVW1GKApZR88dlPTmo9pyrrR6fVcec2H
NtuVGitlx5iyBKyC8viT0AAYBLVcll4mJf3zaGHPXDn3jWI7VRpkKqCjfdWkpDIPWlBZT4i8s93Y
do3i21nlz1ACYPuzAalumLtc7toTU0qaHxqUFzR3xN97eUXCwi4s09dtNW/RelXkFp3sLiqR4VGH
ot90ea69RBkg4pwmzfODlBGyK/2k3rFKxtBnPYFPuU5LDc+mRMEAaBL4T3qvym7PSHvu1JZtQniy
QxPm1c6XWuukDmmkQHaQxC5Qg4Ndmw7xQ236014dUFC1JxaBTMVHd7wGQmq7BoXmCNYDHSNcZUr7
fV8nUo5YhcluhWHv32rUByB17iOEF72CHkojYP5JlaT0kdBi+IXm1cgbrSm5H4ei3ZmA9PsVSqzE
1GVsTsckj303C3T1vmpkCaRyyIPbKnTe6FWfEHuSgvojyECnZANzNnhX4hi1rDIqzeHOz/PsUPup
hPoWadN7bWisx1apgrtMzcf3YWxGuiGJas0Qln6+m6jUnEI5pbgA9SjwsjYx7vsyJZ07mFIqn1qw
LjzoEhiPFcmIfxc6gicgYVkoA2paM3hmkHeWbSRmPzy2Q56ClLtqD8ZER0C2ZxjCAf3hKLi3v/c9
okaDP3hAAvmAEB58f7BopptNBt+Ac+FKE4CfAFkxUsu1DOrh1nvWq19aWud2CO/Z2cnhcwwKNy/O
OmGf1x34d0A37mO4WKUhpGwCoA0jyAtsrX/K8syN6QdjqgvivN9F9VUF+in0EY61aKttRA/claLE
5WpwYUwqS6mZszmBP8SHGFNWXYWhyUZx6gzzlL6807TWM9LQzVDOBW77q2AB1p562AxkK8BnOWPO
X15gEngkFGrhAjPqzyTU3LAJN2refHTpa0HYYNd9AQjmInDTEr3tJRNc0iuBFQjN5iYDkPjoOp/S
1yh8bkoriG+rW93vPnFUDn1+yFGxFmj6bch33uqFqPlTFvF8IXUTbbu6cdCV5UaWR+LKQ34TsCnA
aH0xoi0LD50iiIVXojkgYcyvS0VFFxhfNUxIqvko5yG8wj2oT8OLrtDdNBHTtnLqlHXyII0/riu6
EtHJ6GvTkDVBsUTlu6XDQJKmFHRITtREzgAAzgCAZJK091OnFYHersRYMuipkFsH9B2wuudvWaxp
n4eNVoK23QnVLxBq2/Qfj9xi05YC5vVdCIAbVKrChICurQBsLmnZTT74b2mcjHgtpZV7fe3m08aH
c+gHnAGC/tTsuNOgYXRLq/UJ29U/1sNLGL8GxuG6iNUl+yvC4GAqwxGNytIAEUxlrsEatxFhKgmU
4APf3J/QUqtAQld/mv2uo8//okY9D9kASBYVTpSp/6TQFtuiYg5sBMM1YusozGyzw11fgbZNlt9y
pQSKQnsPVHUbI6Sijoa186SifX0GzQIsKw8FlKjpSEqiNE4PIAA/+ySZh5hNCievSZ8YEeQbVq8H
3FOa9ifxBnj9S/OTMjZKSosinfGRu61ip7f1q3yDKGpf/KxaexTIW/OGgFWz0Hgrm2id545T3lVd
o85XYyI/VYWXTp8SPTKRJ1yTAlpt9L8C7ghun5PShXjwERX2Eee3DRjLfWZXKkKIf96Ah/mGhRzu
7OolINajhECbDGw3Bd01U3oqEKimOREUbNcOlaEDcUgHByuSedw+Make9DiEWSDcOKXmdBoTkSdf
O1Xolcc9NT+X8aC8NIWxJxpCBZiC1NHA7o2cuhUDJEuuoPR+3UX8eTXybmimPMfbVUN7t8WtHJ4b
laRnFqISj73h4WNk3rHdVoBnmY7lJnKMR39DPfqM+rs9FnZ9yAVJiFVlFx/Aredg1Uma0vkD0gbD
RIc8/5VMAl+7lmcHpu1/tASV/OWKWkOlsmSCEGmHsL/yzpnXfjaOv003xr748p+au+G1/hChia0V
nyFXh/vCex11fG4nQejXgbMHNa6mtj+mHc3s6COUnWD/WBFb2WWJI2w9mX/y+4b+FcltqBpM05D4
UJU4/V7eBZ1r3PWtbXkg8no3dtpDfFBupDuyE1VwV6NttIXjPw0TaAD+vlxkRS/HUG198Mpt2Ul5
RgopdqOtv0NfwVax0bARPdbb4fhy3YJXz+NC6vzvi/thlNOusmIJW8vuEqLbviIY4Z4N8PuC/lVr
NuCFgMns8TYOIKA+5aHdH+Pf+Uu0sYAD8vO6JqtXwHIBubAxz40miTQsYAYApJv2LT9FnoTGyo2+
tcC6+49nmRDwLMVxxhmEQdS3I8QFaNYDcJOtVYOdimDav+N/c2I4g8T7uKRyDzGtm92AKdOpvLc+
s0HO8Eg2P5pd9CpYxrXoe6kX51E0g0V9TyFQ/UJDb3aeiKMMdvfWPAWTqz79C2lIMOJdoaHdDORk
l+ah6YUc0wrmgQ7+9q3ZKu9oZzmbt/pBF9nH2m1KQYOAWxsBPh4xl6KauKmsCdzcDjJrD+pj76LT
sT3Fb+Y+fNA0rzuam/ZHvLUEd8TqwV7K5ewyyg01CVASdeSvxAtfcjdiNpIK7AH92bqj3Ggf4GEg
2/CcCYKUVduhqgqWXOTfNDTkXmpsRFEVFomB+DIm1a7JEySr9XYcXSmMJcxKDlB/qlAIKlU9g181
tfhxqkjzXAxUdv1MZrtCnfJzWZdERD47OxbeLyy/jbPrdjLrHKSN8At57ygB2xfSsPk3xoVWz/nZ
Q+eOxkv9KxJH6mBSxDWThhyg+ihX74MS7pKsd0rQVYHzrizJfa+HgmzFunL/FczPTsPczSYasfB+
LG8GGm5yOd0KlFs157/K8RPRIdh3MNcC5YZDeZJ/Nki/4Jokz2ZoB79O0nn6kf4mQBoRlCHW/DkS
6P9ZU2vOsy/8eTvN1AeGDtbcnLy0pbIL/GY7UfTAUS2wkypwzMq4a0rt/bq+a4HOUi7nKFK1RucP
wZJm0l2VflbSgZbP10WsrqhGAD4LNN2ZgflStbwamUl9rGiGjgLkL/VbA/3k5O26lFXbWEjhDL+L
JC0pxnnfop9mue9ELfGrUROKesBGRUcrKlOc1edxNZAoQNSk3kIJp6psekPuKtf4qjbWvtsxUWVq
VSM8MRHXI3+Cpbtct8nIEYYXuDF65UUaTgkRnOPVrTdm7GWiaDPJ+eXv15gloEyBQl1doPmY2WN1
309EYNjrUiglgFVHmy7P1DMMITzhAC3G5qEYvGq8qxOBQ14VgSYNvEuQuSC8gQWy2fbtgMuuGv+8
xW98zAbFQ/Nv7HghhrMwc8rwu/MNXsV7XUvszN9pxgvJBE+P1eOyEMPZmZUSpObn+3QEAmp5Sui+
k1wwp14/LvPHfrsn/krRuLfHYEX5lAaQolBnik+k/kipa8lA1vDkUWAC6xcmno2glwNJ7reBeCnV
e22owtbpfpidV/UeO5i5rW7TQ+SaIHu2zd7tc0cV+Lb1I7uQOy/1wqnKeR3LRj3LPQxbeis94D13
LjqnPbde67Tv3e76oq5uHQap8AfN4hheuJSnkc5gagMu8lg+RZPu6HGyj+ufiVQKKsmrQTn4Af8j
id8+HeUdE/cwtm90unJjGke9fJXH1zDfJ3lhk2LfxvcZkPcDUafLety1EM25JbWWB0o6KGl9jeii
eA0f5YfsDEKbfMdmDqxEcsIzORYuoQI7WrXZhWTujuxRmwjaPGmdJER74UPWntTuBRzzWXxilWja
aq2fGTjO8wQ4WgvRAzB7nYXxkDhshrqCng11mzM5gIGWHSZvvKPbcoeS41kt7exWebhuQqv1kHkY
HLUedIIqvA2pRV4l+gSbbd3+Fb7f9h+D/Xt4tnbTnUDU6nr+FcUbUTyYVuBP0LB86zxjW93on8mv
4jzeAkwaFMYb/S7ZkI/gPbSF+YD5bvnmfhaieSMaB7XoZi1nZjzwG27TI73Jd+/PvlMchYazbrML
cZzlyMAJS+s/i7qxgJR51zvRubepoz6kduDQU3rOPkWNzHNYc01F7npNCW71HBOWmLq9raVjQu7q
wZYM9AN51/dx9fqbM5kYRDVQwOIMFe9jcNn72MbIwri2JtuD9dmH++tCVoORhRDOlSZG3XZWDIcj
6b4tswdUKa8LWFuuuetHBtnTPDrHWURS9llmBjjcE6o17Rg6U5CeC2YBv6vZ5rQWVCHWXPVSHGcR
QatiVK+EuC727VQLNl19lspNJhqPXk3yLQVxZqDULA4iBQvHNuo+Luxqp9vMZcdBtusjmuv0j+4o
7QY7v2ei8y1a0nlPFx6sZFaKjDpEa1v9Cz0ChT25iWd52i3g8EFps0m3wX4Cn7EQ5UokmTNJYtat
2mVYXcv8kYWHlD6NKZofdl28uW41a7a/XF3OLK1u0Ie2hSAd7YlVbhfhVhli+7qQ1asAzK+YnZv7
O75PgTdZZ7ZzDFvlHkDc0QhzDNLXWtunvt3FRxI+SJoNNI1IO8XKU5I7QiaYtQVdfsHsyhdbSfwh
pMOcxWyz23R8RAcBoK08FF1tKxYBuq2tKfp54E7mwg9gmC5lUZJkk8kQGkbjrSL9BE6eKiqbikRw
linVTa9Is4ixkO/zGAkww9/MWKuCjZudBu+Dl6pwdpj0eVZ2OeS01tZKf3SSVyteUPxW9TM6kN3/
4+zKeiTVmeUvQsKAwX4Fauvu6n2dFzQrmH038OtvMNJ3T5ULFTpHmn6ZljqxnU7bmZER0QjBrYdh
jVdo4VyFm4D5xHAMXCHUxqRpkCneKrBK6sol5EffNW6WuRZ5gRq2J9ZoVhZC2Zk5JZT1hYCMLcHz
xwzrxyrPfauNtz2aZfG4W5nQhVPgzJTiGhNei0za80urzzZ1m9yEjb25vmZro1Fco+41xxxbmOiz
h4l8jOSFTS/5f3gyYiA2yLlQCJm1Lc99vJIWt4v5QjDIF4BwqDjk7UpoumQGR5v+iQ21TYRobZC3
Jc7lkaU+OqV9HoIFjJOv1ilcI6w2rZj8SQz7SoxP1ydx6cV1Zls5TUfDGDiVsK1bn2A5k8lNWu4L
8T5VmyZ6C+m+NV/G6iBL39KfTHslYC5EqzPrikcmZmRZ1YDZzULLi/RfNZQNkih0g0J/L8p+xWPW
rKlOydMoTeZXV8cfifnb6mOP5b2rZ7dAdK7M6/zlSkBBzhNXN2jxcpBOzd9yEofNuDRm7V+cNyOu
y5V2p6O0K9vwsYojlHmDryIH4LQlz6h2PTBLuCz5vP4Jc8i69gXKSVBkTOMkwWjjAcgkxiQBwK0m
oCKs1jiBFif2ZLDKJrFNcLDrOQbbCXobaeG2tOiNyXs3MVLQBP36LwMD+AQnrIn2Y2UZ9XCK0pxg
YLQ6WIM/FQAt7q6bWB7QPyaU2JKCbzbQBpggwIUOjlsmE/Ktd0m/i5P366aWdyDkhv43nHkdTzxl
luYxBoLL13iDwllwJNvmyH6hEvOYpy69sfbp09qpaiyG5xmLDVJKkNZcUEGQISG9gM32tdvEfuG2
e8BgtdAVHsq8m5lBFJpq29KNbux7/OIOvntrPq4SSC4QHSD0nXyIEgCqBG4pU3wIfUi99+QWjC+Z
7Rmtz+7QROWN+++JX0IZ+TV/Mw/RytV+8fg9Ma46EhC/oqZYZWhh19LTzds28CxjI0CxZq8pCC3d
Dc+GqvhUMdQJl8U859vSB8HB7rMBH90+9vkzeW43keuMuzXW1mXnmpXAZuJAjizFuXNhdisJ1TEc
X7btNmg3KuwZDz258dgfU9q4FF15hh1ubAEtCmK4hZH4Hf2JzrqVd+Hiljr5EmWlowicvFM/v6PQ
QyaPFs/BbYVO6dqX0dqBOsebi9B3YktZWAHuyZKMGLV1k98dUZXpH+PHdm+/4iEFlQjX9MS2+6X5
TzF6d69v57VhKqusG5K3dgTTmgPUgo0+lDbx67pz4/53JC33urXlq8PJSJXgUcY5CO1KmBu1jyGi
kGA81M4+g/wisV65/QhaDVdUK2NcvHkxqJAyOpcb1KZHbTLsroDUO7hDE3dEup7Z5RPYJUixxns4
f/7lQv5jaf6Sk9hIaQXOKQuWQhSeBCgselRqnZUwsGwETCugOGToTFFOL8GaNqF61nqyxVWYldu4
YdtIb/zra3XhGWBiOmUfVDyj55UzgCopRWJkfCzLDOqx6dZh4qWBhJMNCP91cxejgjkwN86FdpSh
HJXsMGrT1GKDk3pOF22KuvmJlgDP1vQVgopFMyYEeEyLUqBMlAADthyiZwNLvT4uP3MsjyT1I49W
CjeXcWweDd7TQF/TGbM7f8aJIzjCzqgVaSmad3K6YVUSP+t29DklYbwRZneXBeV9EtsfBUTA3X6y
j0GIjnK9nSp3CCp+SBpKvesTvLSeJur6+CaHApGt+GZGSyKmKsrQooTTMYrdZLqn843hJuOv101d
bDiMHoaIgWZmol/QueSxKNF8GGdeKTtyjLsw8PBikB4ZkwAMvo0GxP11i7Mznm08WJy3Njg/8TQF
6ej5fJMg02qTNJnX9QNuyLHd7NqyaFZ23mXOC2ZQT5wpOcFLhYU9N6NPTVAXIyThSqRj9Ju+3kT8
mGtox9qFqQ8hgl2t39hl7TbWz4BtIusrqg9B9yjWio+XFxHlSxQHS5B7C+Ohy7zkvZkJ1usflV95
k/e72yVQJjlEd/Qx2rBNt7fv18CsS56E6IO2oL+sT1w5rvoefCj97Ekc1L6SF5ObtzZxHfDYewGV
kTtP//X1XTSJUgUaDQF8h0zT+cRHgxNWOckydJRseXcT0Bo/30ZqeOXaZfPyjMLUQnz1/20pJ78l
7D62LdgagxDtaPscdTwA7vXpvkU+x3wa0VVVrz3AjKU9c2pVmVQ7COOiGdLMk1mSgi1ocOKjQYrm
WxCw8chaYT6QwKa/AzmH/BANXLmb2npwCHXSP8kxzSHWZhDwNGmDfuCkr3vAIBuoMpZmR3Ivxevq
Z9SE9kaKENS1rYwhTZEaZrkPEhG+RbkFSFWltdFWBD39dn39lkYHj0HPJlj+dPT2nq8fnRuwKIO7
auhvQ49oWfgifOfTipml6G4jn4nDEURkhM9udBJ2uUyrkRQi8+yM7OqBbFkTbcZgrUN50UWAPgNv
FrAfM1H+uZ2Q2j1qaDgT5cjTfpPJiP7R+nq+XgRGHGy56MB21lTtc4oQ6Hh9DgUTNwRceq2N4q/M
qxr5wOeAmho3EXVV9MY0xj01uzDzzK1mecGB+IWHnO3mJ/HDDdl2T+HGvHFGV0tdg7noRDrMiNxs
37vpYQADTL5DH+LmxbirXnKvWwnLFy8WbKWTj1NpCk1SSPQh4eMmKgBFfwH1Lj4ysnbSOeb9Cr5g
afFPjSk+JkMELG2eCTTAG4YrtVr/TWTFnjtNpF/X/fnivEGXAvojEAN1SOKipHnuAKQoS3T+FXAA
3fxwxuapwc3l35sAIwjkkXVkrCGQcG4CLVpoqU1G3LvKzvbMysAdPVwjCF68qJxOmhLsymxy7Gxe
Ifupjjbk1tgwH5zPwi224za/Dza6/+f6uNaWSQl0o9CSokpmhw2fW+tQkl2QrEzdJdWS4nfKOQ2U
qF02AJuA3upTbKZD7yffDC96uCPe47R/ROdr5Fp3ICnehNvro1udUCU00InXTWXAdPfHeZ0++4cf
g0t2DJmRx2w3eOgUvm5weToR6xifKzjqyWiUaHChHQ7jlP4Z8kejuxVrl6tFE+gCRgcwYE4gDD73
xI6jSV3WuMzqdNwlUkfqn0LGbU12/BL7Ma8a+DfRrqgDUccUzzDSLjG6v54hCrzTrB9h/hPNkXdG
gxA1pr9q4njEij2aJfupRIE7EWuVxdnERTQ9uSQrq5ekYKuqzdk5W8k2TlJ/6Bw4U8qB/6jSWNsF
1HrRZ4ogXRe3AxXalxOnzyAvBMHeqGkrjrx0bJpoUULiizDgJpSQprNcJuZ8kY7N3y3ZSAgSV9Pe
Xqvor5lRgkDQAQJISphJCkDM/DI4dijojnQF2r+8wGjmgUApKhSWejx3Mk1EUyWZFyYOKjll4cY8
vovH8ZV3QPikxzrtvEoXH52tbfN0OlBjJclMFk+kk0+Yf39yQyAkjsIM5LmggPKjV1a6Mbi1/oyb
aoOSoPsh/fAFMLHmwA+9dOOVE2reKBfeZaP5B9VHB3SXioP3YZP1Fvqvvdb6xdg7nM0dil0tfmVr
8uaLwzyxpARA05CNKOc7bN1SnyefUYR260F3I4hiiA5sKoFcWdyLE3HevMjNMqjbciAvlbFp4djX
6PjNkJA0BlCTDaNfd9ZagnApFKHZFmg7qAVR5KPOl08fhdXqeo4ZhLRb8jZAM0hfbV+aIYLqMqHJ
Fq2vwEchza0EgWpqHavScLvTQ08WN8P43rFtPaGRbnCLGFp2vhM8X4/ii355anPeoid+GYqgoBqH
TSMBTUviE4Sa8ntv3pvBtgIpof0QVeDc2FLtszK8VHZuofttdrCLA19NYy2enxYgwWj8xTveUTcq
z8HxYTvz/ba4DblLrd/B8IRWLg0cUMaLHbgT7pa5b9cPNLmFtlHA4Fk3Xbcp5VcqNsUaGmIpQEEn
Yq5pYtWZmsHjQ4E8SornA9V/T2BKtB1vLJkH1d6V09RatARwnEXAOW0DtXO+Dg4Pwqi2YanZpH6x
t3a4PmyJn971kIre0+2ndMnWeRAuv5+ZctEfC2yG9xVtTC/zmDvckk1yyO+ZLwt3336OuGT079Mu
cJ9KPzhGm/frfrO0Hyg81eIAOgOFqh7NSdMM1JK4vuHNB8+ZxCNb4/5etsHQzweCbBDUKVPSCFZ0
ooIz5CPdO7Q6OgXZa6RZCY4XSXAEEPybEyszwsBWAohM0iJMOXIrssm5cCdJ9Ic+B3dCrVeZb9Yt
Gi86o7uBKINug+olyj+uz+Xyq85xMEYd1/uLpB0OWq1GmgyP1H3wTevc4ceAjpt6q201gHpXrhpL
s4piK9pW0adIIVhz7mgooHVOkPR4GsktN7/laNECAOf6iJZOgVMbypQmUFevomneNqE/Oahu7o00
c+NiW+WebR6uG1tSiIRk0T8jUs4cCMrlURxiRKLGCxPm0Ejg9l+fxS5zQ9f+VexAsVilHjLKd5OH
fq1xT1a+YekQcijSxxSafMgAKJEbkLcCOUJ8Qj1hM3RG7MZdvOImiwt3YkON1Jk24BCHjYBN9U5H
rvBgNNEPJ2vWkl4XlmZVCYCVADlAIwPSmucuEoGGye4F8ONT4OwECQFpz/ykmbbXF+7CzLzxzDmq
gsIQXA9KDMlyU0x2h42nVYew/9KDXbYWVpcc8dSEcuuqwCSBJDlMgLYKhwgIRTeAiIS9jmI/c+t/
DRydR3SSplUillklZgOkHsz1hmdl/BgNdDOKaeXQXhzViRllC3dVZVdthe01xd+bwnfq2s21D7t5
5dqhdDbXV2nx8nw6KGUzGwBbgv4B1pBpaNPPKQRHXfaGu3NUfrRsUxS6y37r1SGN11ZvdgD1PnS6
qxQHAXOVo4U5Dpn0tSnu7fZhmI56/CBero9waTpPzShOkjFZNaWOAQbJS9hYbormHcvXtP1k7XBr
XomNS8cNOigALDY4RQu1so2tfsiNsAc/Uf2ZQRAvco2v+CZ4HgHmWVm5pf0FolgkPwGaQ3ycv+Tk
alfT1m5TAks6vWXxLjWeQAh5fermj71YoX9M/D3ZTkwYo1lXsppXSH5M8pfR+ATkp2v0I4vR9cSK
sq0MYSRmJzGQVi88A9i/sfevj2NpqhguGZASsbE2fzVmT8ZBAZY2Kkpw1TDvQM3oZhN4cHfXbSwt
/F9RNR3JaORMlX3EBwTaBjqW0NdDAWE3ZVAfxevIKEMgXXdow/BjueIBizeLU5tKJLfzhNhIGiPE
hpNr5XdtWLttf6tnW1DtNuG9hJaVXHHwhV07nx9opQOrJXo9lNXS2jCuo5zjRWEUbq+D7zv7HY8Q
6ax/mMH++pz+ZXNSHBDG8KbHEQKCIpVsSqRJ2Ik6QM3Es7z+BcAB4ELHypXv4rY9mNvsZvLyZ566
4CWtHvmB77rc5b7txhu09K69s5eScKefo1Lx2EWQ5LWGsed3bGd7+Wu4SY7B3tWO0a0J0n595SRY
NahMdijHqixijF/YLjsAHeeHT+3eganhPfDSQ7n7dX3GL1vAcAU5mXFbOXwmmQVmn8CihD68q7kJ
mnji7eOEbH/uGbtkZWcuPQnP7CnbJuqkZOALxOb30Z50N/UedxO3cPMHy9O/F/eh+wFszD2WOHLc
BuF05ZayOsXKHsojkFc3xd8PaI6NsYWP2duf4c0HyhqBg9q527lrtMQLfg2eFuSqHDCbIiSpdXwa
pl3u9BVUYSlQ8DbE5ljvggW0d+xtS3+xGAVQ+gnwjsvDCO/RLRL2bsL/mPF0zJDF7Jq9Ndxx56XV
DzZ7Drt8o9UpREe2WbNyBlzu9/lToXoGiBwuv2rs1AUfyynDp6bNRshnkn0hfdHreKUPv6/73jzT
Z5sdrLs2sIy4YQMGfJGVbLg22U1kp15XFHhLTIBFJelUrgTNi7NgtsLBmmaDvxZINGVLAfdS2kAL
ARBSZ9NNUzRvAzemnZbbb/9+ONDAM2bGQohsqmnnHiQqCZ9QNNSj8HuGjO5khCtrc3G1wViYiToh
QZ4eqqTKDSpvNTNF3g+lqfJrNF/ayWOQSyYhegvFO13DdC3NHJL+SJcA9gaovnLhMPNyTCZao3Ik
6ndKwjsW1e88LFegNBcONz+SsSWQf6Bo8FcrD7VwihKE6JlHUlw95SuoQb2QomPE9CZzpS/04oID
W+BngjwXnHzWKzy/Q0EetOdjaiHaMaSf/mjEz6bHbni/7glLVsD3gQQt4IcQzZkn9uT6MVKJtGlB
58Tf8BSbP6xiOJY58yt7WjmcL8M3BmRDOxZpFbg2cCvnpiortLPcgSlUi/yhu+lNlOH3vNhr1i0I
U4dpYyPNFsuv2LmF7Pu/HycSOWj7AV04QoZinHfo8kVbWu7peeFFzs5hB2RlXFTmVgwtRAp08qJu
5BiWBT0zZQ8zU6QlH2FonDpvjLv7IbSero9l2QQe/GiRnwVGlLEYhV5HFs1z9MiHBxT9Ylf05c/r
Npb8gqPgC+gCsjWgtDxfrDDqBLOCEg9x+oMhEep81ZAY0+WKmYV9Oy+JDs+DpwMroZjp4kRyu8Zs
WbdFxY+Z5fikWYMOrVlRnlmoZEkTOOLcq8t8N4n6LqbWL3Qgr+S3FucMmRjMG0odF6p6raAxL3qY
Ce1Pkf8Y0FFWgRJx/HF9af5GGeUwwh76nx0E8fNJK+22oLGEnTRvfK3aTcM3s7iZIgNSnIlL+X2B
V3nlpf3huuGFkH5mV3Fto+Jp2AezXdC4Mg3dsD134xRd/wMEJ8xnHbCw6xYXZpRDeA46OohPAJ8p
np4PaIUdWjThIXZ54VC4opVuYL4Hw0pgXzOk3LRsoUXEHGGoMdPsxRGmcQD6pLgd6/Jb4kRrj9eF
meRACQKNSaEGTVU4WadlSUdMBImmTN71avTbsOvQ5ZK70LU8mkhGBda/15YEpQaOLpyQOCMv8EiJ
QzQm4g7UDION3v7e7SOf56MbVCuQwYXdhggPnqq/Mt4XWW1QmNcgbUfoQHXnhmWgNLMJqkgmuP/+
vXecJgsV7+Bgz+xlghGNyHwK47XnT2a6EbW54oVLJ9dZVlI5JAcQmxOWwVAw5ZDlnDxTbmeKdci9
2TckwSMaHDKa3yS4/U63wlxxzsUJBd8vlm7mEVCRnjkvZiwZkqI8NjZESzbGaG2IUTxfn86Fyw1I
sP7fDFPCSmB1JNVSmAkj3OuDb9KsXiy9AFUo2RflmpcsWptPyBkah7qwcmMTQzVokk0YFNZLL8EU
YP0Q4nfYN36E6/z1oS2cmBwEqyZYzWYy4b8LfHLLQUOlDvzmTEsi8kctM++c6vt1C4trdGJBCSCV
PtYgQocFJ+69POzdibTPVpJur5tZHAiopcH0A+4iFOzOQ38r8jHrdciNNix80p3hxRRrOO551yin
C1IoHApceFJBxUzZVYXAf2cFhbMPwXMwI12LVwdZKUgisJc83xj9k2Mdnd96VHp51u6uD3ApEKNj
zMEH4O4BLqPzAeZWUwV0HHMvZg8xkoa5/Cm6TaBPK3t6KQKDexenKFiTDLRJnNupaSaJIQASjU3n
OLHSHwrbDcbE5Tzd9QyywtnaGbPAXIHkG17UoOsEmZ+pZkXTSea5tKzcQ5fDhwU+N1tk3TcnhWZS
S49519jeZEWvdu08CzlIlyYROdSWBF9JVoGmqDa3ZQvBnpCYb9dnfXYbdc3RKYK73twrgpS7Mhsl
JVKMSDTUoDKAVKjduGG1BfdbABDjyF+7tf6fpWUGy8XMS40nAVbh3CByDFTYdZiDcRbZ5+6H42zz
cvLEGixucWAndpSbH6ucSGOFhgR7/9YOj31+0OngZ0Dj8iMpt6X8D2cfw96cNbHmXIHiVgLOq6G/
H1dzFntzkVrTpNvUZMV7l6LNqZl5ek/imdW2cUMgeODZ/FGiA7mdQp/x1+tOsbRFgLDDMs3+Ct3f
cyNMNFnGOwFp4+E+APVibbnM2XN92+abaPwvE3diTFmoSK+LJktjRB1Ld6vq1hC7Jl3lEFg6dNAN
gmfZXPmD0Pb5kFBvR8XFRGyrwPBNISkobaTUelSx5BAfjCLYUmnV0OTrXPA9eQRgPJofk4Fv+7H0
erCXVvQPraqVoLfkpTOZP8oyOJvA4nv+WQjzgYwjPOjy1vHRxIEd/icBVUpB3vLJ04pjmfnX13bJ
gRyK1iNcPjnkcpUNXzpaC8xPirWtsnhfgdnfQ6c3tB3N1P4vppBHxe2d68APK0cWlOmaIOcYXFFP
Rz4CTjPor7YjX66P6DJZChvonjQMvLmB3FQnce7fz/T5VTTldOck0VvfimPT/x6DX6aUBxa1kUs7
3QN25IWIYUONuvQ1Q3d72pGVm+mSn51uHWXMSRM26PjB1hkBpXA6LycQACnuWvFm9Cs3gsVI+s/G
UYmf+snSZRrCVEi+SrYfkqfaeK3Kw/XZXbOibByby2RoKKxwduDlx1g+oI+sl/9hH4BaEA1kFI8j
1FbO94EVpn0sMrzCQhMMC91v3YCyUvnhNIVbamJLTN1j49pFdGkrQLwFywV2D+SRFaMiLoysdhB5
cIvf8LRy4zrcMOfp+gT+5TNVj9hTM/PN7iRkt6SKO43DjIb871uX0B5dKGA6iDc9dcYXKxhIsGWW
mVMXBacu80vC+++IVdIfOQlLz2F9qoEujZDimRlaC7Y0AlU1LWg42Nu1Gq42RgCv8bpwfmTjxJ97
G/JDyAQQ9gKlJf402IYJKo6g+arwVwAUATDpM63YsGujIky2UKQAj7dRgirAjVoUJp9qiUyXj02L
PmjI6RTMM0wd/fbRYOYbKaXVbJ0mnWV4JhPaD075WAbVBA7yOK1TtytbByyhtNxWACaA702L0CVW
oGd+iLqSo1gmq3tet2RybXvIf4GMXnyOeoLijnCAiXXL0MKrarBQecmbKuw8SEUZ9k3SO6ZvOKH+
Iqt+iI+dNdqPJMr4AEWrUoYbUGGmD4khOh9Y8dB2I8tOd1YKMJlbaXrwHpV8cI5RBnCJF0vTeSB1
Vh+isHa2Q9zjdjBaZazvrByNwh6HbtWbjKsQ1ZauT3ekbottZrEy38a8bVAWFpa8BdB1+B7oUdx5
ctDKTUSNck2We2kTnrqQckzUk5zqPsb2yFDebIL7Lnh2kPRhycrBf1m7RShFVQWJe2QxUZVWDDWx
bkVkTjCOw0Ne7CNnE+vbsXpjLHHL+DZwDqa2v74/Fnfhicl57CfbY2B94+QaMiI1cP2lUYEHPSqf
wnL6um5ncQ5RIAY2AfhB7PlzO7yppj5PYacd6r1EW05RxW+xaT+XnVw5+Jan8R9bKkRhGHMpyJwK
nuw9YT/08am1IOTGvlvlZoLIR/IUo+v8+vgWHhlz+ykKIQA44SahojkBgIN+aQO0W8qPYfVYyGM9
/Ayj72PhxXQ7YsOKV+xzlyCNULYgE/BF8tmmP65/xjyN59Hu/CuM82lGhzEL2ghf0SfoTQ1e6jHx
c30AmZYvyw8I5olm5d166UCwaELDa37hI/2unFA5TeJBRG3uJWgjLittawl2AM/XipmF5Cvs4KaG
8qiNMp1aaQpkb5fpVOAklPaLxXvoF0f1vo34jW2i+pkZiYSAEB55ragPoqiqDdN1tuJal/cLyCfj
ogOQHGgjLgqfE0t4KeZMrGiaI+6y0S7IWOdDfhGMBtOIbCyNjH8fFeaR25hcgpszPuB8TQMCqDtJ
YDSr3gX/nUSja9ZYSe1Ly7734/1o3I3TWt1mcVlPjFrnRvUsSMPagiMNdNqDAfazjbptUVsrN4+F
vYrBzSUIFKnQw65mPXQ0mwWF1SAfgHJ+lt3X/DXDbSN7AKeyVW+y5pgFa/3/l7Fotoky4jylOHsV
l82qpONdDZdtst91k3gxWlGCEYC639c34+IcnthRNmPAeTGzoCO2NjdF+qPNNkSuXG/mZbjY7ycm
FN+oY94Bw4ShtPXTpBfuMK41fa1NluIIzGgcGuUYRAJQPk6KQyLYk5PeMvRPrcTQxeB1Mph5Pk/O
IkhgxiixYDA5e9CcX1pjQ3jxYOLpEpA7SQK3gXrS9SVaGh121NzkAV3ZC0JyblbdIBkyzBBo8qPs
YRT3eY9mveFfP7Nxp/vHjtqdKqPGHPUIdiKS39ok37R26oM82r8+nCWPOzWjevaQ9lanw0ynATSD
trIoq/0yWyUnmD1XdTtEIghVoOIGiWHFDvB/pdAZsq6lkBOKKDKwtkbbidEdktYEk7HRIWfGKu1e
6KLfmPWYf2My62+NBhBgV9YAh/37kQOLAsUrYEVQAVZ8p+x5yYUOHGdoA/dVZxBDDCsZbLqS/P73
lk7HPs/NiZc6Zm3hmYCxs6B/KQLIGziW7xQv160s7YVTK8rGJnkzlWOAlXTkB28hSVOA8KB6Atoh
0qeZEQ1l++sWF32HIeGETMh8eVIshqVIyshAilsIFmzjSqc3BWBfqG2mdGWxlqIWmgxnCAwOUlx2
z6ewbdI2LGZTXWfe1UHxCCES7/poFg8WVMOw7XCdNtDZeG4jCpK4nXTUOaqhc8PaM8e9oe/bfmu2
G8IfDTty226lMW0pmmD6AG9HwhlXQMWmpnF9LAckt+kQug5pIZA8HjIIuNh5u7Jal0lCgs5ydOIA
cQlrKgTLSXhVT8LIUVHMoAfrTz14jeyv2jjm8iav367P5uLATqwpWUInk+2UZbAWIW3M8p2pt8ir
NG4hVmbwEnrOMC4TP4BJA4+loju1qU6bfB7XSHWf0XZr8swXAAC3jebFkH6R4we4F7yxGo5B6myD
eFzxnKWx4gOQRgaKavaec8fJsqIMBzQGgTug2QbZz45BNxVgd52LlTVc2uMz3gwsRByZa2fekSeR
RMsZBIE0QMJ5bPaf+jhJkNxJ4jSu3ljse2GPzQMkeSW68VGexHMQd8T/8Ang/sVNCNVpVPwVj0U3
BsuBQ5shLQ89k9sZu9s+UnZnxgc5CNdx6pW9v+S4KP+A3R/0/nNV5nzQDErIpEkFBHvZ94ngFvuY
AYDfEJC8DX64qo27cGPHWuJdMvsUynfKakL4s0QXVzWDyFl1W40Wu0HrVQShZSsWGxNZkF3bsiZY
GeXicwW6s2hR4iC6xKPlfJhU9Bho4iD7mgeuaUo01bxU3B3yb3R8EMlDaT3Y9m6q1hhT5+lTT2b0
S84zi/hz0VBKmNNZobRxIdS+a5ZxmyM7kodrj7GlAI4LO3IU1IZQuIqjsAG/NihAp55jRG497ori
cYifoDDY011k7/XmzjC2k7AgJLM1yVe2Kiww+6UyTOxNywKkjAOQpYaJIja6NMuwrPm4HawHSd2e
d2hY7/HwdfXuyKnXsT8MBQZUwnxC1ygLF6aZ4AmBQib6q+fte768gZabmmx7aMgbN1L8tKqnKPx1
PeYuhcITG6YKNxodGlAb0slew60nw4DgWWd5g/4zpskdEAl71NS/teH4hfyma3TkMDOxX/+Ehb16
9gWKEyONg2sqwxcURepxyJg3zX0Ztbd2O/gU8LdRxCvxaAHyATFYSHpDiQadmRfIoyo1k24iVgGB
5XCydxqV9Wc3hQFi4ijb5wjp26dKh7DlFqqEOBYC6oThHQmtZO+URW9uu9TSb2LO5Br9zYLPQ3jJ
RLUI1H4oZimh0gZV7FDMCQYa0502sW0p1uBJiyYQqtApApodML6ce1VvZ8nojAgacgoPFZinDaAy
ri/pwukGbVMocgCtC/e9eG93I5TmOoqbe5btoQrvasNdDck3Hq31Ii1ZmmVHHQLIFdCn6nwVcZoY
ISKRiCWyvaFf8BtaPIXGisss2sEtCHQhJplrUeeTxlJmNYhVWJdMvyX6T72CntyAgyyma8xZi1sS
EpgWKtsmgrp6cTU0s7QiJ8G2Z/eBfENuxNXBVZwmXlY8aMWb3d129Cbr3yJ7BZW8tBVPLSs3sD43
ahHVeN/o49GpjiQ/GETzqHnvRG9k2l93kqXTC8jxGSXkzD1rKvdBbIG5YtSLwiu5dWcVxvPYv/K+
3IRhsS3j1m1NedT15I5p7KYhwdd180tjBbyWg9JvThf/XYWTe5HoWtpVA/DCyAK+jxQNHoW55THz
olr/hLPetqG1si2WR4wT057z7mgLU7xVG0YzCkKMeEjo6wDCPW0k/gCGUi+xwzubSLRi8Bu9ND0a
/MqsNRz9QhUVYW9+eAGUAQSOeqCYQUScvsVuKZo7UIW0zYFJUMSzEcDsPeMbBvL9YJuafhYjJbdN
irUln1Fm6olqg/R4pn/BE1rtgai5CJpOR2CQ8YGgENUCgWJpfyLEBlvbp+PBCo6D/A8HDBC1YNj4
i4BRsfaABIdVNB8waJSP75K2ztyBtuWRZ/xl6sS9Ewff+4S3K9mYpZCBdg/QTqCnAFl79Vwz6zwV
Rgv2ssp0LbSHOTYuZUD+6OhguO7LC/dPkHugtAqpcwCUVfq2oLRq3SnQxNjTn7zpdqBZ9Vu8nHhb
H5x6rQt/6dWL9wQq/jCFdOrfKsXJ1unSoOsSPneZ1vXLYAE5YmReoScbwqqdbB57DvHgLtiGKENe
H+jCnJ5ZVsKwVthg9pkfM03wKIPYa3PgOdJwC2X0tb1qXLoqTOHwsma8zwWGTBsncJlliA/tZN5Y
qMXi5L8Dt7pvlvUmydAQWEbbgj1PdnQ7SXvX/AdV8rlNyEB4QuIQm1aJFvkkKiPKMdhJ+wYIWaM1
btk+N6gyX5/UhUgIO8j7Q9IAkonqC7FjKBpjT+KaS7qbmvUbhGrPrshPLW/3EJaHeMqwu27ykngU
91lk5HG7Bm0QUnvK2KzScXKmwWYiDhQUPvSGhLs63ePtmbN9NPmZ80G1u5xvjfhNA5C5lXvqPEBg
7/qHLI4dtLnQDUPzj6PiVzqTD5E24jtivL+TnWW+OvTI6gCl+Fue0u11a4vu+481qoBwoQRdCRTa
MdNF77X6B2o7/jBYbrkW8pYCAopHmF/kpMAhq8SeIDVG2XUTHv06RMM0gcJH95yT8jYyk+eB10/X
x7V0ZUE+xTTA74fGMBQ9zq9HjT7oAk/xwiN8BL4J1PHNNul01yqP4DaCrkUgngPoXjPQjorX68at
hY16anveyCfRKOlBrFKjaA5AVwhmifiORGu41YWHGPBkAFMh90HQ8a4Mr2/KMmIBaKJTjW0YUABU
H3ELFIfrI1k6nwErnEFO6M2cMSvnQ6EdeDisFsXcpubFToSR5U5WFj5Bb4v7PR3SXdQVx9ixYRwg
mma0YjcKR1wMQ/qm4bA59EX2f6Sd147kSs6tn0iAvLmVlKa8rzY3Qlt57/X051MfYDpTJaSw+x/s
PTc908wIMRgMcnGtceOIrPgSH5aOJP/Fx10e1aSo1XQ0eCzlcQ1xI48gjwG8GLC8JSfk9kalxDcA
I6Niw/C82kWywOQQKRrYHRhDlu0MPYyhOZfoDgLZkav7Xi9dedIdo2YkFLWq2m22ZmDW/PjM5OJD
h23GONGAScMc3LJ4syrREYd0pwrxIzV5VKvAmZHZzESz4iGxLKf35I26x5/EYLFuzhH/SGgGqNQI
z70gHUnSopbDVNHF6BJk4tBsLLWfDHbeqOJMJ8GFp36zGM0utOqgtpUjSdkxTB8rUz/GWmN79Koj
PbzxTP0QQAM3FFvdzXVX1RQDuhAqgupyeKer28gfLU5d1plkc9dt/Bl9NqA7Xu2/RWpxpYafpVqx
Zb1/ldNkH0WVXYlbYy9rB5PjaPLRqNTAO3S+VRwAKYxpSTqhwsRSqCLYDfibSYC62ngarVvinWn+
mdv8k9qfRBnqpWXSziWDSJWPphQc6y7Z6YmxcTGu3RB0qUE6aNSm4XM4X9AgKkLEpGsBgYdMED2G
8c+QmWR1iy1kzdNhZ+aVCdPWLJ652LlsZJ6tiZiuzlH9lXdBCHeDJlboPNLVe+vM0fgktZJ0TAOj
uK2NWro19Uq6UbMC4kjJ8jdukJV1z/VLCNYZ5eA/cxA62V7eYl0VTcAPknD8HEK5ZgnVXSOIVyb9
2Y0ou/IIIdOh5gQYnunbZRcvFwpZ0by2IMraXXjr5T9b4bfc7Az1syYfyuyQbIXQj2QDc/nuxOS8
/JPlMZmVd0aMydGR3OoTBZHn79BJ8ba125sAyrXH6+CX8Ng6hptuhJOVnT0zvdjZMSiq2opQbIuy
L6XoJDKNy/GhV7awHCvXxJmdOdM6WaKXemJet9gR5GQvlIAZrcERhvqqzQtU2LfUbdcSt9MdXRyU
XgnCIezZ0aT5PFWwgBQvffgsCm7u5XZu7Td8Rlt7DvCaU4ByzMx0y1twQrnTyBRSNyprYH7Tahiq
Q13WZr0jMujXVSOXsO8CYt6PaVO9i0UlPwqaNSrXjZF2tKMLadjrsVLFcL8ao79Xp3F8ksdcRN10
UpTkkSBbHoo+U41j6MXDt1hibAX9Kl/ZBZNPtPeR3bypS6vpXZkhYVjJ9C4PdgOyUteJmAsI53A6
lUz2YPBvRemn1Yj1Ua77eHTF1BJCtwuizHDqwTPvNaGMQKNKZvGo+Kr4WspS8lkTU+j2BMmceDzW
oi86aih5jJ7mTXTVpmjBovhpwebI1CS/wWzvO8NTNDsRBf+bVIWolMl69aKUCoJlY1v2uzZqxK+M
xBDSVDHUGThL/UDfa0EpX/t9PqR2U/RN4qR1rwWHOgX7ATZ2ZpWREnUmBxOPVinD0dskrTzZ1qyV
aUdDVhKBxbG77uPAgmPVj8yfuQSFw9ga1u/YL6SrVLHCA8Wn0bUSZvyuAbHDadVA62mXOZts+3U0
Rm5ptK0DLFX3nFZU019lMbZ3+mTlNVISkdfCHt9Cp1NVkfY7tbzmG8pXo+nEfl39aGspe8nDfPJs
rRxNt0Hy63eisb3PRm7495U0iJHjj0nOMII63aroYey6Ko4YTyebzHrLPHSZJw9wYjdXadNG11Pf
Z1fUT+UrsaF5VQ5FH9pyFqT5vqrxMKECnXutaSMAiEzLzZ0sdKHvQjSbQVzZeXeiXAjVccwkCGFj
WRTu0hbftcdczj/L1QjOyQOGqjrVOJWl2xualT8VQxTc6NWoqA7aRCVTYUNZxrbR5bW2GxCE20dB
X98L2iS9qNUQTgxxdCCBZSWXpcdC67Ji1/ZS698JTaXcDr1c7xTeVt8hOSgPEJGAey7wjHTj5bp6
i82TFcDliObKcsK8qhq8Jy24laFQ9ORDUN7J/Zc4vFdiO4uOSv4bKYlRudXNTcKDlYDAY5nSIWO+
YMuXN1beNVZZxyRATIbfMn54r/k/Yzllrqs4yJgb+24P/OCmTEO7TpjiUfONoLQSAhEZYBYJoCIC
MMv2VCaIUxqQIoPDkWzZOWi3ba9yKkV4MrINWyvRncE9ixlVxhOR6Vm81yWU4WupEahctsC57wtE
wsL6OHqvnhJufNS1ZVEzE+nMIEBPsD2/SIqxJ2yWYOK9WqVKWqr5tSQObWKj9gJrGlGkdSdfijN7
avV+i2Vq5bo8S0QW11gidLIizJwF5VAeTZT6BDa4GWKmFh4v3ykr62Q4FtJoiBi4FpZpvjKMVmWO
4FOiLtt58HS6spC/CEO/i4x0ZybCbhjyjSx25a18ZnNe/cklbfiRHnQRNpMWIeNKIWF/ubyqlTwZ
QhMycp4FNJeW8g0eACm1HgE2FMhPq0wDxGiUe+bXy1ZW9+6vleXTEF7Otpt6gEtTa3GpCu9hbN3P
+B7BQNPJVw+dLxwum1xZGI12EywaCSqCSwu3bJSxDqcet1S1yKnFlkTDu0pC6b+na1BWMsuvUgkA
5bM0QwfCLIKCdE1qdpV2jAKVjOrV2KoQrb0ywRDxbOKIkbgto8eoD4VS+CFjvhyizyUwAmrwI+NV
TsMoSmH3us+vCKJ4ZICjVz3dHklCvnpd25V24vvxbeZLxk1Qd9Yx8PVg53mFfxOEvbCT1KSjVlnr
sefGTU/bPtHRbZGrLvjvI6BE3hNHWDzY86aQ9An1YEcPPunJo+n9loersN5NyWOQvujdr8tOsBod
Tswtak1RE8piOJsLvDtzgN5mN1Xvm6Tgq6f0xMoi2IYaJW5l9u7KoJzWR1R54kDZcLS1Kj5+Rm1F
nmclGJg4jwVWF2aa2CIwXuiUV4PJRtVzl0xfAyWzpeAr461y4qaqtFHVWTtHp2YXDh7XWSpXEWZb
rd8V6asyjoek3TCytoOMgeqgRmd03vKJ1yRKPXYir9uOxp6vBA/Q+W2E7y0Ti1Aq5RV3pY+JNI05
G17wJDfhRrhe2asZM0UXHabwuWV3/omqUjS6pG6oBojFc1YL33wv2SO1tvH4Xiu0nZpZeHUbJpXe
mJgpEv55yJnnCsK7yLITa6d0n1J9I5SuJBMsiyVBA6DDeb9wgbSk3ZJqlPGaMXDzvHmIJmPXDOq1
3HiukY77y4d21RyUPSZsADMcYWEumvRSbyVeph7tKWlKdlqpMzsGY6US3BXC1WVra1cToJ3/WVv4
BTNrg4C4Z+FUwsPU17Ys/6zju0bbB7S0s60wvvbpmGxjuJ8TDNfbwkPUGBLdoJ+wpv9SjZ1lHIb+
dxK9Wr3nlu3PQd3CJK1tJrQ2YCZRuafwtzSoDDQa/bgEwMuUbe4V9pSog93GkTMGxui0evv98oau
HQKwOtBh0UQl0198vjQYciufGWfyHPTpoD/4vnaQeffZl+2srYyHj0LhjdTlA1maOY5GyFljMKDe
ddMNyng2M4dBxbPnv08Q00X4W9leJkmKR+l3SkgyjepzLoogXN9GoMKFdxy3Glwfb6z5bQSciOcR
brLUNo/rQZhiA3HNgRqs4GbeY1y7vbVxmWxZWXiFqQ1qMCQzX1581MbfjfUYZa5vbT26tswsApVZ
GNkoSciRIu7dXIl1+EPosvJTFke/JFQgd5cdYsva4hpOk8a0ICRFZjX+rY87K3zV62uazZetfLxH
+ECQEPMAgLQApvfzGK8ZtWkFI7LEiR8oO7XQfVcdwy3ox+paTqzMf36S+IeDFXRFAnYvpEyRtuYB
8HNKmQjpoY31fIx/83rIKbl8wZosqSHzJA2hM8KSbpAry47QOl76rcE1rAchCDcu+i1r85+frGtS
24DZETxiqJobxSPtLIua2eJOava0n0dSVz20U4akNqLF+ob+Xeai/tjGKlm8zzKr8aVIYZRpLTub
IMPe4qf6GOEhiQTgC589uECCxvkKVaNrmyzkaGWmZ+uNATE6rC2ysIshaUXA001NulBKcrzslmsb
S+LES0el6Qer+LnZMlT9mMFp1LKHeygxg+rFl6789HtQjHYVGc5layvJ6LzKv+bmU3LyHfOskTux
w5wRiLtYuzeyCEGYo6c8av1bGO5TaBa2KIC3lrg4eV1BuzdJsOkD0jHUq4yp9kG7R4xbNJ7MLbLx
Px2i87bevETUamcUkk5EPl8ifX6d517eOFb4pokIch1q4SrOfDtSbiUANBYqh6YL0HTDUz9Kq840
oyeGl2e/Lz1dKDDcedmtWH2NQP0Xb6VQO0IyIfLK+VCEq7GhMK0XVOsqN9faQ5cqhzrIoUxq914R
uWKm7HXEDi9/+HnRlzZl4d1NWfuAnPHuCb5w2XvO9M/RsGHj48XO+qnYo7RKw+cDdrOqKt1jNowB
h6CpIDzKELoJeijy9KTdjW12D1J2S6/qo/7RvOknRheBqUuNSRz8AmFwI3+Lhv5gBK1bZL0dhjmo
Ys3peDZG5ZcC2TUqy0o83anSG3V0WzE6N9NGV1Umxpayw+UNX3fDkx+2CFyi7rcDLMoNTIHI+gqf
5PbYdbS8fqhg8bJ+5xd3RnrdtVeX7a5+aN7qNDFI4j40+LKoHIJImvdjyEDyNEfZ9I91Vmwt72Nz
b953wI1Ed5C62iJuATtOwRxxqLtqhBcqgeK02zUItWiNZQOBelWD3KUX9zROwYbttZv81PQihqm9
QaV4jmGt3l2HZXmlaFuXwfou/l3dIoZkvUwTMebjWc2wHxiUrqG4LdSt/HQ9ZJzs4iJkMNohyhF9
LKfkleTGR4ShfodHukq31TE7ZqbzKL+YttXbcGYfx+d/cZW/i5zP88ldUGSMeiboa0MYNrj0LneJ
Xu/6casxunqxnqxxcUINkKhGPV+sJhC0aW/mzxZXT3wbtW4lHtt445G99emW566xFKS22dJEcuv+
Ttdv9eHn5Y3bcMClSkAUeb1VzOmxkL8OysNmErn691OWBKKE4uBHEqZaJVmd5iVkD03FpNHx8u9f
vZBVpBTRFFEY1F98eD3tciOpiRENqO+eqooiRS9a8aqrxbHSk5tuqL9ftjj/jR+unxOLCx8oU10s
LZgyHH1Eec4ZhcdSOGr5T6/ZeCCtfv0TQ4uv31u8mfMRQ4H50Naao7Z2OGyJ366uBmI6xRRpm3yQ
o4z7SYhUpSQA9VxvaTJcibQe7UBk7K8ExypufK+1HBgc9wzmBp/1gUlGbSmB5ymYkcA81uonU3J1
a78Jylr1CvCZpL4g1pm9Pg8HAhIJvqmzdT7T7BUUwRE0Tp1Oe9Y/IqJgC1t9tdVt/GvwD9nTSfwJ
mhwt5B6DZX4w5fuq2jX5L9F8lfSrf/C+E0OLV7MvmKU/lPPKhJLU3h0rO46/y5JjTRsTr38mbpaO
jpgJ3ULahUxELzYxBXDgj0FDygdXmSNe69e6AxxhtMMjGDM7vtLu+v19dP3l0XMtp/38Ut+0bnKj
Hcp9ZrPlDnXOjSPxUV+NFOnkNy3JzQr43CpFr2tnevgs7Pxr5djc5E/JJ+WuuJnuo0/h1bR7ikVb
eyxvfBcho0HbyAxXUGz8BOjkdAjiKf0sSTpiKMMVaBBraleOeq0cBnemsLEB5+6ouT8CXzsEG7KA
K1igc5vyuT+PiddVuonN7/7kSLfDJ/FxfBQ/l+4X6kEuACG7coNr9YZdP2obHrdCIHRufJEe9ZYS
WVbWseDrWQwy33mjEx8Ep9/3j9qBZ+xtcm/uza19nt3rg/ud7PMiNfJ53npFjFnEr9xyp9n5dQwb
q1P/uC1f1QfTFlz9znBFF/zVRpCS126t02+8yJkaiMjEUWG/lQdpP9nvxsOw//6s2+1ed6Vr8VF8
sBzloLqjHX96afdk6NHW8tdC2OlPWKRTXdZUve7xE+Q7RcLFmt3zZA97wflz9LJ9+rk4GNfKznIv
B5jVPE6ZG5Ygig1afYvPjbDfWPsd+27YEa5V7xARtLvPyr5xjX3oFDcRjDR2VDrp3kO3aePlubrz
J9aXX71OrBJiuxpkBqRF3U6mm3V5gWsWmPDmDEMqDD5hsb5CSELceaidJIkcJLSdaFOmZ8114e3k
wc72UbZduI+UJX0UipgALSi55ZEg3XzHc25+ZO+F/cu/8l9HO7hqneTd3NrAtQv21PbCb9RaUibJ
w7YVd47fO37mBpQOYJ29vI2rfoK4LJhIEQTmh4FNHZLUuJwwpLT29MOya0d7SL/5iDBpT4mtVU7o
dE7+hQIJI2qHzai0lh2dml84Sl+GYaoP8x6PtvZj+BzfRZWtFI4PvZgN1uqbwkMjffi5seq1tyKT
2axYZZKdQcDzSBw1XeSVPYzIlvRuJPCd/NKN2y5+jeX3SHOD+LpTNzZ69c47NTlHipPcAu2BHgAG
JqvQjp+6o2QbD5mb3RRX8ZH5cl2xpXst5gJC9gOprWjnc1+/IUh0eekrTk0fDDKimSCFp/Ii8/Cq
mrZKCSZv0N/ANFopVAEHaoomuoFtCS3Whr2VD0xlG5mbeY4ebYuFPVkezUyXyspB+rY7AOEDx+NF
HQ+hZEtaeSUk0OibZ14otGkg1M93OAmLsFPFunKYqNqbxfgNDtWNbGp1NScmFh8xCztSbQ0TUl3a
TQ43Uf/QjYfLn2jl7EMCPYvpkF3P0jbn69DLNlLCAiOTQinUj3cty4np/n65bGet9IohCmMGbwbG
DhYBzpdSpRbapnJ66XogPbRgZ1QPimf7gp1JV2ZyVwQvl22ufSMTPix1HjeDCXaxNl+JiijumFuo
zXSfecVVYlT7yybW6lws668N+Xz/Ji3QsyTGRlwgHSnueH5Dk8HQq7KvGndiTGlyg2Yf+Btjn2vO
AfqJiUMmEniwLK8kKytCiAFmLiAI336Fw0ve/r68tlXXgLsAMhUO1YfavDjkYzZ2XeU0xWtpSQAc
fhhJxA37ftnO+lL+2lmE5SAL0fhqsJMXEEjfq+09bEOXTawgOBUmKpiHNrjFucEX3icYYTJ44ux9
af40RR68uXH+Xk3KPGSl+sfRn6ZDJRbZbS4FV5WlfLH6MXGzyU+fL/+UP6CQRZLKT4EnB6YNgHnL
loekZjRmgas5XTL4iQ3zbv3e54H/aCRD8WNUs0GGYqAwUhucZOx2dWbeB3Ggc2kKNMQJaNmRvzw/
ZLExy0KSl9wOZt0bdmXpPvI20/ToW36NLlUxHMK8KW+LwG/eNF3UKzvpC1DOoq+Fj9mgaj99aCA/
NSMzXeIwGnAy9lLhBmrYPgEOl3Dgyh7kIXKCRo4e8nYuWXnFaNpyCbVcHo/5757JRoiUoMDY+bCr
PEpZycu5lFr5Wm5bM9yI8SuIshm3BlMbyI556Hm+dE7utl5optGEqRhEmeCY+RtbvAPgvZ+s6Vgj
uqCAhSeX+u5rv8WyeTFHcOVy9IkLA85+ZBaRUs6qr9A52GrdH4tcopvWbUxKr7g03GMACSgP42/L
bmuCKqJYanxjwDo3UBzbeT5cD8any660cr2eWZkP8MlOhJOZtZqIFasu+nsVqH5gByYizraoh9OV
mNXxcyxaB99AlaEY+g1o0soicWSEKKiZiB+zOVlUcx/iPG5bqoyJhKi3kN16vv8P1yCfGjJahKNw
oMVNC/1YqhcM7ThBazwUYgeVdQILuxpsFArWbihGPeiYGTBqMnG2CKlTKfUdMxTEO2vUd1ab0J0a
mQYsja58qXySxgmmN+BqECjoZo2KSZv5r5c/6UrMndmz5huFOwu5qvNPWnZjVDbFHKfIl7r2d5XH
8LDuBu/3/83O4tqq8iwtFKMit2CMxtLLW1Hz3pHhuu6tKdgIvvMHWgQ8FsOdD4Rdn/Pv8zUF3lAk
0eymVU65UHmJitiOUEOAc8TfAmGt7d+prcW6VC/gLTpiC9koqzpoQXMn+reJsQW/WrVDf4mEfib3
WK4p6ojwk4+vhIFsPo0yqbMm1NJvS28De9K17O3y91pJZSyJN5pIHCVQL7Fs2RCHUzpfGlbq04bv
n9N+q1C2cpzPTMxLPokmXaOW1mgRV3uoqCJF2lsSmmJd/Q+hEbIrCFnIWlRC+bkZPzSlfJyPs1p9
r5ihHLyXaIusdoV5ib/4xMjCDZj90Zi6YbtK40/fBdKEIf6ciVeS9KYkB80cwG44fXPfQkWy5Rsr
ZRiM8+YRocqA+mixwikQkgxhV1JqvbYN9djX6G/69zHF0MCtuy1A2dotgCYbHH/UDuYpy/MNTbtS
aMZqdvmiv/Ii9SANw1cwFTe5393OSkHipF5pSv/+3z0Sjj3Ar0DwYcxeRMvC84VYr1llNNSHRs7v
Fe0fHkAzg+f/TCwSQ4QcUkWfXUUTw6dOTJ8ZD2IOZnIvr2TN8flaEtGJfAw4/PkGUruKJ6PNiIWV
5U75tJeL6craHnBf8wteQGQDM7n4BxbP0qAiK6t55bSBVOagXvlgduVpPVNzcaXtu0DT92ZXDi9m
W3T3RZLEbiKXHv8jgR9pQz/bjLYhBrXMaFpTGjb887krapUwQnkfxY+akCh3AgVQANZycUDW0y9s
TxSHW68zpmsVpe1PwyRHzHlbXvmp8SwmQAI4l+1Gb8Lbvq6mJ0vti9c6sqbrDqyb2zXFZCJkpaO8
l08N/1elKKLI4bmQarZPceOHoiHpuGPwCxXWTLJcfwi8R7OXS+5K2ej3ADchtCrU7qCUgxXZcm3S
3g2Cx6pTwr0old6VkHlXcS7IV4ag7aRiUlByMsb91BcWMDVrfEAscDqomqDeajBeV4DI2zzdKVks
PimDDrFGOqjKcZzq6X2sdCm1eyNi4hBuE6YIhqDx7DHKkp2pBd3rkAzSoS3T+IvghxKjfKEO5kjw
AD5ddqzVjGIefpiL/tpM6XXuWbIl1Fli8DCcaRVvQ68s7tu+aq6YNVDfgbZ5kV1l7eAWwmDeS2Yb
ZfYAqHcjgVq7qyC/og5DagEN3SIYqsh0oKrJr2giMKBjh6bUi2LuxnojH1y750/tLCICG6iMQ0r1
xYRJwZj2OROcE3X4/qXrzI2t3VrTIjRkoAy7JiZ/EZl7a63BRkguSXflFlX/qh2mF5gwAvz8AYfc
+lajyDVrUhow5JlbaXeFasKHe7zsKmv3+6mnLL5RQk+t6DW+EfnXLUMyz3HWHi6bWLsn0E6mEkcD
SmEq/9wZe55xtUoFFoSfxEBTQLmn8HkvFHshyb/PtE5eZF4V+lb7ds0tIBmhUobrwYU7//lJXmFZ
vdAp8xZm0i1aPLng2zLlxig50pr7B7c4tbUomTGDOqRGxzYWBvJbLbyae0EXX5ukrJ7RX1f+5WSd
ZOsLj/fTcqwhxeeCsrzvOq9f2wf6VVeJafe58Xz5+6274t+nwcLlR0ViEpReJqlt7Ka+XenxrpBf
PfhfLxv6+MHOh50WhnL4g6TeYi4IiThbHo5S+7NSn7Twh67tLlv6uCQsAaSCdwUeGsqp567RRm1j
SDlzTh3kMpHYuEp41CXb8t4v2/l4857bWawoqq0WUjNWpMxze238wyxE6pDRPk6sL5qnXhdxvBEM
t0wuTpuR9Vo0TZhMG5gQPDcInuvRd6CHi7UfQfffccLzCnmKg2pBMldcHLLRr82Eu5YpT8qpCckD
jKZd+KTFW1Qoq85BqjlLw6BOvXz4TF43ymKKoTr5pKV3QrJH98rJrF3JAPk/fLUTU/K5d2TM4BuD
gqlRuBVj2ZbTdpck1z7D0OCntC1+so8hmC08MbdwRiVUAtGq5i0Uy30ceDd+329E+RW45rmNhSOm
oZWGajvv3vg1059HycmDwTbH6ya6rqY9si+o1yfFsYmOgjY6evjWW8968ziiyV0Lr5f3d6Uoev5r
Fj4K73Ceiyq/puqctrqBFco2YB7u6NAW+o3FZIos7rlSg2y3Kd65UjjHuKEo0IehDw/13fnXFfQy
9s16RKzRlL/ECqPlZX8v8Ho2pfgwAqSfssodqq+ZlQC099KtTzH//edVCezT8kCoFDoYpBbO7Xdw
a/WhAKd+C+BGUTqS7MTO2jdR72w1VY6CSoMi9b6pevVZFTeiwwoiZH4hUm0y56kZoKTn1nOlBRZs
svqu/9RnuuvJlTuaqcOo37tnkQfnxq4YYlxj2Pla/Bm6hp2nN7dVmm9xLK0F4dOfsjhmEDMrQ9Kw
EZmFWFqwE61fDKyJpf8vO35qaLHjjZmKs8QGM++MbCTxu8J4iFjYdf6qd60rZIeSuYo5aw+2+pAr
ifi83SDIZpUcGNYW4dESm7ijujGLAuY8YKAe/KmIT6m0iwZtF0cPwXif/gOX75nN+YY4yXsmlZPV
ltgsYe4od3I4KomrR2kPAWE4fEHko3++fKDXYvPfVVIlOrfYTRWE0RIWx6F1cq/k5jbusvAltXh/
TaN72dpq+JirHLCOKiodsEXhIZElPW9Fkb87MO1gckTxSVMTuzBeTf07PMlJDu5L/Zx7D2224Uvr
Pvs/00uGQ6bNtNgcMd2Uw76Xmdto3VTx7fAfZOzwHJl/Yb83SRIWnmNUDLZVMpbS/D3w9qC9Zf9O
JnGVlOskco3JmbqNxa2GxlObC88xpinJpBybOtOHsbFPRIbzYcOL9oJ2o5eHydvpghtK3zY+6HwA
lyHx1O7ig4adKbSJhN0s7ZzKuqqae00nEDpNfwuLrig0LoPBQb5vZdvT//vUHbsMJoSeukJNVVnc
RhIFO9heqVclefXW9tFT2PdOH7wnwpZw9Pw3fVjniaXZu05OZjN0iTj0WMq9xC2CwFXoZRVCtru8
n2tOSneWHeW1xcjdYjtzqRsgS0RBJRGgnDciaiemT8zJVPVrLLUbQ9yr1mDLnUHNOsDchaOaZZVK
Ah0YaBzmoqoCK2/gpEL55Kmtc3lha/uHosn/TC38UynkBHFVTAUCkkyx0sDMhNyVW+ja4bKlP3Xt
5ac6NbXYQ0PLgq5LMZVnN7X8VbYedWoo5W1Q/IgnV5m+itK75B3l7lMeP6MxbUUbv2Detgs/4A/M
8sRXYCjSa/iWSBPyn2l6LZq3kho5pvyYhlvvrnnbLplahu/SU2sLVnKnnozfcfAeZ6Gd6x3VIRwH
FuBOTTYWt2bx74XBrPX5QQimsEi7+cLQ1J+RcBMXKMEC5B4cRbyLkq0DvuY2f60RT8+teVI5RpRW
gZ9m+XWY18cCqRLD+nXZZdasAIfgxNHG04C1nFsRIl2Ia0bQnCDTrmCpfmuLwC27f1AEgLH5r5lF
1qSYAaQsKmbIIm+aXN1PmAgH7QhH7AaUd+UroWCF2DiDezq4geWKQgZT/rigYfVUdj3VcnsxpZ3m
G48R5IWuVg0oznR1tZFPrLyIaCvQyaJ3TxV+CZrIilYP0jTIHS0PhWelTQ0nBWi54YSzky3cHhYa
ymv0yRmiXWLGp1IB3a/wMEYSUm9dMUQBEmXaryYwTuYmbanaqNqsQHXplyjIJbI0iLWW3fky76Be
Kmc6T9jpFcSmkraz28mgFKyhNKcdLXnahYBJY024UhD2Ngx/pzXhoZko2Po9FEC96+n9btKNVzGX
AD8ksLTGaPnGDN9ZTiz/9yFSCLhoGeDVJCHkI+dePcXUExIBslbBIE0G9WHudG9Xtl98pYQcdiu1
m4/i4pvoDIrTrqW9o4jL1A7CKL+WZ3NG+lD533ultHv5XdeejOko9bu+Rcxk41JZCbSk5wxfzIK6
lDIWrwM45hiwnmA+TbTGDRFKtphBhtvOvC3VcGN9K3clDgAG44/MK/Wn890chz6B8Y7lZXXtFh75
amQn0c+0eboci9ZO7oyc4l8UKEAlntsxukyAxoc1Dc1BkwfbC678/lWOeWE2R4NI/38zN/+ck7sq
l6pJNOYtHPy3HHydZN1H3UPgvWXznM6/PKoYaQD6AcIFRvclZDktSmaLROaZ/N6l4llZjR0BGapl
CLjtWrua8rt8q6Wy9uUMPhtngKPwgarGl1ttCJIebETlNkriZMmvbHztxS31mhVvBAby184ivPsp
yrylRFDSzGOHLK9Oe1+1pclJik2O3NmzF4dtvqcAzzO0yht16Y3+UFVqiC1DehzUR2FwZMoRlMrb
prM1a49QXF7sEUOmK38wt7im1t7GOCemIcqZuXIWTkpnL9LTcfjjpI34Iy6/Gtpe7o6F5YgQ4U3t
IRk2zsXaxXJqcuGotOOGrNb5ivoMPJ2sFybDN+6u1Q94sqplaqMrY691mBDK4LbUqr3gl/uuCu+0
OPnUBeMGHHPtzXa6i8tpLllnotBs2EWj7H9WwYORiHYS+A9UFK8LpX0RfHNvUfZt1M8MN9qXD/7a
U/zM+iJFsHKrGQuL1Qb1VVzuymiACPZZaH96/rsZ3ObFi2TuKuW1UDdeHStIi1lc53/eYy0OSijI
cjaaWK7KyBUqVG6b4FbTo4dKz9/qItmP/TNyNAfB79w4ehmVd6nb0rTf3PzF3REr+pj3BZsflz8T
7wlCWLexnDR66Eon6a6yidf6p9rbCLersUiH1oxQBP3XMnEZR18cMhWrgeRmzYtRP3r9Pso2HHnt
DjH+WlmOr83csLmgYUVTyZBacpX9JB1l7atc21X/etmRVnIxykYiol2AIaBWWZya0Bgz5mAIRZaJ
HEZ80Iv30RJeKjFj/lG/jTTZTrQt4N2G0WUxh3FW6f/rz3W5m3dvmncTUXIINKrPt4Yf2nq2cf2v
PBFmNlOIcABTkVcvTgu675YPfykZp/RUNDKMgVfjJixnxTvOjCwOhpbqqdcoGJmGx4Y6TmKhS0lG
u5U3bS1m4fuhAJ7KKGY75veg6uksePbmYMVKNCX9BF1EFeOPxtF5ZpGVYC5jWnWOljhq8g4hoTnt
Ri2iXLv1cVb37STTXazHksEd5yKmCu9h6n6V/Yvhv2jNxptqzecMzi2MuiQRDCScL8iEckT2TFKl
HDhwHl9Z0luQfzaHwdaaH5Oyq4gZl4/W2rpI3REI5ooHiLE4WmOpJ37UY5FJIVtoPEdQ0fqbPBc8
6f/N1LJmQc8hBiUzmxJ6Jx7ioyB/UpB3m3Jzq4+xviqeUJY6gySWNEy1L3vF4GvMtDdV8jNDdey7
WUjCZ6iZi5fakD1tN+aJfwPrdnKbTJNxq49y2hyAzARXcWvkuW0Oodo8dlkqtbtwCsrOFZW028g4
VqIoPLEyGC9IhWk3LXa/0Bj7gg8dEmPasRSM9fpRA42aIHmh5AEi3l8uf+21AwPOa1ZUIktVl9ei
r4PgKmrsBQ38+znirF8GEkhdfDTDf+Coh0gOwnjwf8Aslq+M/0fadfVWjjPLXyRAovKrwgm2j3Oc
F2E8HitLVA6//pYG+MY6NK+I3X1Y7AAHcKnJZrNJdldJWl126mLbXNXKy0iiyScmPdUhnT1w9l2n
WRkfYLyAHJd3jDahv7goPOJw8+3EFmUqZIaSkLo6mG+erUKe7sGJqzzM8UgUV+2z9m0w1PRAtFz/
rPTO/gkVpN5v+g6tRiPefI5a0eivOLCEINBqc+veSlIdbcKlNgyeUfVR5Ne9kb7okTR6uaE2HuRu
lc9wVnHfoShoKRIsHF4ubKJin+io2UIdCcu+G1B0lQ3pQlFZvhHtROzM0407Su4IQc/2eNFoPp4k
t12F45pnmMsSW53aNHOue80CTSXKcMByCE2q6edyr6pnGdjowZmK5/xtRN7r4xkkk/KP0xCOprZA
1r5c7kptn8/75Q1WMQ9UaZ2YHu3whHumFn359I7az9sfwDd5kQFDawDSR2Y1YrNF+VYGVQVZPtHS
a9p7q8W73OzjLbqAM2yj8XJUmPsXjk0w0rhKaaBgVhM5clVyKO3rqT92lSvlIJaBNkBgPFP5gJvJ
3PgA3Y0In3ObcobPbDYllJwhrQRzw/mYpNA6eKGg65fdKX6K1MOov9IwEWBysoIzSHLuVEOMfJUs
I0zIXdT/lme0VX1uD+syScyx9QyC2ahp32fzKGNUI+hHlajPkJWdjudVOz/kM7htMLP+NiInqFqg
qUVUhTgO2iOYcZQGxR5mFSyks30BfkEZVYV2/R4He1M4ZzwonP/RkA2VGPRjMx5q17kWTOGAzlXp
B8r+9BlVGqmvgngf9bP//BwBwR90C0E7Ehqz38hVWx1F/80Intocr5jFFXJTP0l+9SKKAl50Q7cC
zhKIbUh7WOIbpZcNUFUp4EvsdBN3J6YGunst00BG0aC/1JkaGRLYoy0XV4ZkQf4jT7oh88Aekguu
YHnuqYC5EXKSBi5/2S/pwyiwiimB71TFdRmWV1mhgr5dxPfHmUXIA4P8FwUWiDWsmgpUr6xWmVOK
h1Qng3qGTB7wcGqn7+ogyC94i0HBRRj4Af609jGLoS+KqNTiRVCpcqBAR6cEuvcX9YgXuHGfl9ER
G9/2YuAdenFXimYh6GOiDZRld7WkuqaVgp5JXf6U0z1SWkfpYifL3X5Md6n9VpbPofqcFIIGjj8v
iezCXwGzrPgj7VK5VQGsSRBpgkpCI3mJfasHP0nWO9UAKZMLu9rr8yEG9YZ2W5uvcfg2l9eNSLqN
u5GtP4WJCGM75X1n4FMkCUWYcN5BQSFR7unyz8QEzUB9IPkVOnCh7BiChRTczMX4LyItTsro40Rt
Cd5ImE8w1QC6NioIugMo2yb6TRQZjly+CSabt4Wgrs9YdNCQg7DsRMRsSR4YC9M4XiNQUk9+Bvne
Why53iXTRZ30IELtBKZ9Xz4LfzZaLMEkiT2KXaWlGpAemm6Na0Bltezeqj+SBPGx6MILkqTHbRu/
JwXnaMvvqzwI6vSJ0VVA66ujpDwl9YU+RHcgbAR3d+KoVrzfxhNZx4T4Ip/7JK6BlzXjLjfVW4p2
Hc3K/LhNrscSAlbbeN+PSmf2WcsUr+1rSWaaePbEFILrd3ysm8/K/BhFF5+cuHCOwzhkawUxTuXA
aW3yo0mTCESqhXSphMMVyfMe3NajAfVT3CjJ0E33wYj6KbVU9GAlspZJQJrYmhRlsbaWdsTyqEnc
DvntKFTQ5U4j+hrgn3gRwEPE+bBCeDsH4QumMaKnvNqN6Z2C/kKjfomCw/YEch10hbTcaq8mcJBM
u5hxce3a5LmVMY67AjQmkAbuUssJB1Hayh1B9HOhHxVvsGBNOIfTpCFr8SqAeUSNUxErSA1Cp53J
ycgGQeurCGr5fWVZUqdUpiqgqKk8WJA2SlB8WgzGsdZtwSr4vvPDO1dWLdO5gmoSqShIi0HUQvsO
2oSVM3bvOP4ILOKvghUOE00SLSyCIaINzhO+ig0AJwsSUa+Ab1TZY2uhLvt2tkDXKbhbFA0lE1VS
Mxq7ssZQVqrmtAR1rFndOelQekOB7vNtj/zjA+db8TKa2BcUlNEv/zwfzSovKc49QNOT8XdGFVcm
4Y01hsc2j1+DAl0CpOk+EzDLp3ZxFVmyEyU4RVcBjtPZC0pbBansgrfxPSw1ZC+ZBR26P6MOdQ+8
ylkaLlkiAxT+O8nwIPSAnrR/MeJLRyz2J6iFa2x/OGqrUMBa1JhpuYTqeWH6Wjl5M609bCmCa0NO
Co1dfgXGuFXWS6UF5dYGV/GXan8JOTANfXO5V5pPUM7L7JcI4nSCSeYN6hqTmeS8mltTkoGpKRdF
fJO3GEjqtclDqjoomNDKUygf0sRvoIDUniYLL/QXUXtvxn5tXMboANz+Ht4KXn0O+yAhSXjOUTN8
TqOHP4a0+TBIuqdjIHhRW6Ip60qoQcBbBDSzFxrQc9dWaFiqcQmYxOz2aPF7g1qgIGnnbR1rCCbs
2aEKtjSyDGzSOI12iR4Kf5ZulfQ5kH9uD5oIigl7ht1aZqtgYdSNAgqKu0aqdtSEnjFaAUrByPEn
6GvkGB9tmyjIMwtmIRC58uiFEnEmTXAK4IMsirgo3IFyPWNQOtpW3EhYdWmDOpkEpYZhcEnVQjBF
vD0XnJ9/YRhb6jhDHfO8kDcWp7F+NKTmtcGJMWt3hoymP6jOCrybu3GsEZnVNqtaISctELsCeonl
wf4N49TriToXseTOkB7p/7nqHYIK2vq1P8qf3+jzwA8Wt92IsZTDFrzAkG01Bz9rr23lsVX/+d3f
Odiy7lYbMM3CAuQvsC+mqj+iaSfKJbdCy1xAd32IK8De15Tn0r6r6oPcPaP6KVN224uBP8Yrg5m1
HRZzBnV4GIy6Cjv4MWr3UOzKW+hfYweDivtQO5Z205hv/xGXWfDUNCMTTc5YhTMuBDJX7u9KyHSS
HYUMpYRaM2qAlVPzFGQG29Dc5bKymFkuKKiWkmICMkUPk9xfzMa470UnGm7IBN8Y5AxxHfBNpUca
IFEthQv/4yzjUhXPc2rbvW4bwrlMXfznC4Sc+89g161pj6B4VewbyPK05MW297V0lWvXkPpyqxeb
7Jv22ip/4Ql+G5sbDFbQTKov4U1L6m1AqyCfBvONM8ePUqRSB1qUhn2gkqkLogF364W6CAruzIXN
gQkGOi0SOZwXPlv6OPUncLubMWQKQEiOiriuPViiK05+gvGFyO6uvUUyNEUBsTfBquAb5e2Uzk6A
p/ECbTEqThsNdeTM8reHluufKp6rwJRr4TKDMTSprbTQRx0cXNJVM96lwakIj9sQXO/8gmCvjcKu
qMquA0SF25jIpB6K8ATTJbCCvSDOlWCQssUKHZ3udVp64XQZRb+37eBPEYo+IDBgE7whM24oh0qG
V3egZGn0hn/vldo61Cb1k2CGWK66H4y7As0xSHxFwprcFbCCZoL3XOf5HPdI2zPlmeIRzMaF2xB3
xy54U4cfTTUftm3l+v8Kbxnw1WZRRYqeDP0yoPa8V+cRgliyT0sCqZv+JqyMvdxVTgyq+W1YkZlM
nM7HflTlBRYMCs9S8N5nVQRGvWlXqj+UPvcHQkXnRa7raKh5QWGwgddnZlK7SMvtdsbIxmTa4bXv
SZnpKVbo3rJAEq08xcp0GEN8hjnF4NRo29CxpRc5tVFsEexLYxDskdzVsqi2Koscz7fSfG2Mpy7R
LZTHVSMIyrr7MVIFC5Kbk/6F+FaP31McSOcIEGBjHfRrHF4SXCNrO3UUJKTLdH1L5VdAzI2UhNeG
3B5NpBhQv44DyLi1UCFLZ5CApP625/Cn8X/DhgKcc4clFt665WUa+/bQG3fW8NIqok3h/wkAXyCM
rxQGOO6nFvaYIGPqFYhuo2M2zS7ioHWTwod40kJwoDSiJm8hMLP8i0BCM4MC4F5uIYQaOqhUodqh
B7MytOkn46BW15UpSMFFQ7r8vooBVl+mViIBtCCeiRqGINybTf9vIjeqelFOgP/AKXcOohZZPlrL
vBWpdRhjutdAwYbqA3fbPbguv4JhAktFjAmNSoCBhpnT0feFXi0sLVdOdkEgEgTiuv0KjMn5FLs1
y3oCGJpAnSm7pr3mTuHPBkyu21aJgJZwupohI1RqnJEAFBe3ybBXYJRp4XX5Hz/aIfNb2cPkCDrF
BpAmcAQZTyt5mD9E8rTLq+Zh2xquv+koC0BzzcKwy0SLipZR3swIS4oaO4M64R77AQUl/8rhvlCY
QFGArjXE00eN0nz9gGKkx6mK90lhC47J3J1sZQwTKrrYzMLOshFjce6HFBA6hnw9PqBa16lCbxad
XkVjxwQIqw4GyGUALiyvI7LoFzpJnAqGTmQTs1ZxWRPZxoihy3Ez6dXEBpUM2Ol+xhmKAqGpgsuU
Kh9UX83m7nHbN7jrFy9tmk5Qb4R6xHNPr6smaw0QE7i5fonseFRqTwVrCKQmlH9zlWmsoBgrmwwU
pAUFlKJ2V2o4uYl2P+ZoyZO78L2vs6Maol6FBkQwutwpXOEyIUqT07FPUjxnEnhHl/qjET6F4yC4
yOTO4QqFiU1qCuVWdbHO0rw2u6da7CoTFOj1Ha1tPxR13HIj1AqOiVBz13e2ksOoLPR7XAT3dK82
PzRD9GIpwmFClJINvVXJMItUrTMuWWMFeSI9fejKRJQxLnHoW1bz1yaUb5z7YmFJeRBbwLKjp3g4
QsNOTdF12LnzAA6P9GG2P0f5sUSnz/Ya4Ly/Iw6vgJkAOUpGZsw5gOMGRTDJZxPY4c4aZadFKKtS
aZ9TMG5Njt1b3oBklfYB+jlih6iRQ3rzHmq9t1Mui152tl0KagnMeLSoKIOk+0Iz9tT2l7p115bR
RZI9G8aPFI0B26PAPZmAEtZSQHq49M6co6nKRCl4ltAFiUYLyMv35ejEarNQiY/FzwmcIbaIx5Tr
XGB7R0UJzn5IUs4hxzQgJK4RXHFAd8zIb9q3Rv1dGYJsmX/DssJhIoDUTUnSBDDNrI60OOax20i/
svqAothJ2SvkONKPunuqsrtJE3b+8b0acuZ4OMWlB1soq3VQLxwGOFfd+np9OXf+Uomvlte0vLBb
LzGdrqqdENQk2/O5RO7vq+kvLluzXIRzNfUpjJ4V9BiAvSgYRQv2ew3Fsm6+IJh1M/VSm2UKIKwi
9iRYQc2DgUyWJEuRNJo/IVS0Q5H2f7SMWRdmUVA56+E2umRi6rrnuRb1cfP3jC/LmMWgG3HXyFCS
du3ytHCqxuWjie1/e4b4K+4LhNl7UQtoSdMEO/DG52jSsUGaWRPVaTBhxnjfphezJAh1IqdgVlyG
NueiI4AsggBPbNlFUBY/tq3iLuqVUzCLzVADFGVYSGorqI4U9akIyn1nnGJUUv0boK/UhZmjxIiG
QFMRHjVzuFXyJHRJYfn9WDilpb1sY3FD8SqCMLu7ZlWkNRaXU6tDBmHiIH1u8ALdWbsu9OROpA7P
HcMV3PI56/MHbZREaQEX5r+r+FqjbmXdFLq3bRTXGVYozN4OhUYjoypQ+nQ+6nr3AYZ5Qba+bQie
Hc8NyeTEpkUMiLiCOBayE0kFLdRtVu22TeGuV4jZEX0RI7ZZjV7L7kmb5CEu6sfyJGnqycjlZ6MW
MQby31lWOIxztxFNu0BFXFCHFzxlKaqfxDuUebc6xIdrT+oOoBuLOlng6vwdbIXL+B+ZpKbp5mUT
QUlV3VcXwaw6ODx6S/ldkdZ+ZP9siugXTVqHViZot5or05xEzMjc6Vx9BuOXajAX6tAuGUnWXVCN
gkEkc3L0+BBJ1N2zWPRt+1pBMc6Z26DvxOkL3L75hw7HqRMc7uiuGV500xJERYFZKuOlaZMGBfjj
sdzqXRjFLrDsyZU1QWTkBhF0NoIwC6STOIufLwZNG43EHOCk1bTXmt+o1KFl7sWgm2ifarkRrG7u
7rJCY+YKBI1pa46YK3n4Qeono78k9vMQRKhSvizobmo7wRoUATIzljaBpJXlYh40wEPDLaSTUhOn
Lq9zFfxgviq6DuLGry8L2Q5hPYoWet4Ii97SnAk3DXPSPm7HlT/Z2Xc3/DtnLLl60KDcpxhhlJzJ
d3Y8QGIrQ5tTmZPeU7LxuhqSG7ltftXqMLumNj81wXyUrAD3h/FNXCuRW9dZ4peZGrhFDz7TYSpz
kPUHkiCZ4HQsQ/AdwlB/VAHQFcdu7YHUyrkZo/pSxbN+E+5lvOnpWUkPJJFRXZNeRH2712jqUsRi
KRmOYwsNmu3x4uhk4SsIWgoM05Z1lPuf+3hIc1vqljmZ3Mo1TUdzzVf8D4Vi5rXeOK3/Jr+3rnwv
XRX79gnEP9mddCWSYOLtBuuPWBxntX2CYFglVMJQoJrbGQcF/Tgu5LQEtvJQoD/5v+XMdqQFNtgO
ogqukcjzhYR3owzN4GGV/qs3uBUOM6RoPoTqkomFjFvcA6hd/MpsHEUTXcLzoxNah0wQ34MbhVm+
maGVKGuDOabx1BsgjMm9hS7BnHxlvJMNEUkifysFMwnEg9Ad9k1vKRzMMUg1eEqWupk5OWV3leMN
eIwex+g0FAcbNcoSmpgKUX8vN2ysgBnvCGMbfWEo2IDCe7WXoPA+SN72KuDuJysEdilGuY5UCkM5
WkiB5x01Ai81D6UmckHuJgkqdLBtgmfiW8MgGNDssRzgGkV0r1d+jIILGVmp5sfC7muut6+gmFEL
RgLx+WKBqu60Ra+lkZ08FInAiVCYkYPMBPRel7s6Kb6yURgQo9qzEDUlcjcqFDeDhcdc5DUZkGhA
rZjaYHoUBY8VYEdK3FJG22pzY2d+koILSBXs/Bz51iU4Q0dl0ZNAmzyzuNCcl+apCci2cNKTfj/d
Go/NNbkNdrInv9bOhKTuGH4iqdv2RN6iXuGymQ2p0yJR/pyR5qNl+joKZ5NbEl52ijcld9tYHB2p
MyPZd4a4MNIeiTD2yj14u30zdKAI5c6OcZtf5Ht6ac/OCzg8nqpd6KUthARdSXDc4K2HtbnkPPDj
EVmNDQ3uM4+7LrkEO4DcPVq1ZwiZHXlXH2skJijrYAAlQwgkklwiJHdT56nypY6e8ECF5vkOCuVu
Jbr05bAdn48wswgtqw9JL2GEG6c8zUjzH2Q0/oYOHj+il/YpuL9sF8XN2PsZ+KHodVsVOROzbsic
xnKfIGLbTrQLHo3b5KXxTD/28Qq3B7+Udpd4lqe59VG/rzzpR+sYx33zSuHd1G0OSJtsz3KT40F9
q3fynXQZi85Ji/1stoYmQzRv/5E5YZnxM2Oa0yRPsIeN10E8upNw2+IFqHWWxcx7XYB9XJ6weRSB
o0+occv3gbBRgXvcW6Mw81xneqzNyxaVI6Bbo2NCyzF3tehD7VBLkUlQEvIr+WmW94O90yfZ317J
IiOX/W2VP2l41UXhIuCV8m6QKtdA+WBeiB5ZuRnA2kr2PNTmkpqn8CdcP9TWrmmu5uHZkAw3zl6b
5EkuD3p1rOb7beN4m/MalTkXQcIP9d45jNMq6QI6NZdD9ikp2UszSR/bSKJhZIJ+3ctlUViwz5xu
deVp6h9akeqYAII9AiWQVCvA6IIjUDq7JCZuoM47kN1625aIpoo9Bs2WHendsAyatpNw+4BEo7OO
NbnpdX9QPhLlslQ82ciP27gi85h4HkZjr8gRYEP9tV4I+JU7nbxsY/Cj2t9zE1unpFtJQ3OKWYoH
FJOC30gdpFfLGi5rnbwn1kNjxYdtRH6U+kJkVvdkp3UGXTUUzVYnSGiWTm7UohyHi6GAh2URdQQ7
BxOnisZqlGGJIKSLrktIb6K0TSu7X9uWcMdO0WyQ8aKmDW3k54FCRrXTkJEFpTK8SXIm+RRkk0ck
1auMmxAX5/8Njxm5PJynNBkQ39PqvtZuAnTlTleJ9ZYHd6NRC3InrvOtjFt+X0VBU46TVDYANvUz
CuOPddo4USqoHudGoxUIE2rTsB/wvA+QYKh82zBdGS2+qEa9QVGLwO1Ek8WEWyMsEpLKgCpRfm+j
PMdv5/dpfFDJpSRiA+KO3dc1APuYaLbNRLMAiYoZevo0XCiWF1elwCB+wrlCYdyh0HDKR8lo41qn
6KY+zAe8tx/zEy3wAuXgDQXSrZ56BIHzKd/JuZOdLJ8I5o8sLv4t5Vh9A+MlbaeBLibFEuh/3YAv
PXxG/eLH6yPRXcurvN7V96Y7u9OL5XeuejHrbrsTUsaJRptxItwDj3kTYhy6ySm8fHD1+/Gy2feH
5L36Fd2pfkp9PNwr/vZq5KejK9sZj8oKMhlNBdwEpEOSg7uWy/ZAPoKPTnXwGi7viFO9o67jhqJw
3vRF+or8U9UKf/H41QoNNC1N7Rj4+sPJzpECB1dD4mPu5d3kWPfdZXBProPZCd+3Decu2hUus7En
RkN1o8CcJ4MT435EO82S34ierQUof2oXV9aZKfoRRhXWxfV7ElyCKCxNemeuBGfT5WM3HPjP1r+C
IXoTqIm9DGKYu1lk/lZxhrCVyJHVzzmScayRcUctKg/mBqOvIfxzm7lC1Yq5jvoJqB39kALNy9JD
EGXOZD0auCONm932jHFWCEgdFsUx6AejAJhJJAIaJGGwtNiZFgQsQ2kGeWM8oN+p1wV1QLxUCdfO
hg4lPrAvQ5bw3ClzZZBiU0VjCtLMUxx+2HgqIXK3l1Gam6SfJlr+JdwDm6Q7lnIvSJg42z5u0mQC
0SLUfYL2/xzcUhJVHaqlK2ZKdnGi36f9LHj15w7lCoJZdCQZE7lcGsg6I92ZgXKQs8wrIyoKLpwT
9pkpzCJTC8xS1gEnya7U6GmIQKRi3DXESyvIfuLiWH6VcOjc9hPOmgOoCk1zEDXDY5iKhqKyc7tp
0CxidLELvsFdkXR7E+X5khUJij9FUIxLdroBvksNUJFl+OM4OckEXcrevkFb7u22VZzFBqtQ3Au1
OqgnsE8DKXrD+lDHUEoZODyf22JX9I0TmE91/q5b4b8awy+0xfDV0q5DNDBmaPhzA+VkWCgKSY52
FIP6+2LbqsWXmcB1ZhXj6+gkkc1sglVTmO9HiLbF9NMGR8wYvfRoe9sG48/Wl1GM15dRWZGshFFS
i2tW+5Sa720w3DQit+dE4zOjGK8nRdymBMUnbj/FNoiCgtQJwKLdmsNrSIbrDuT4bjhp82VmoCNf
MHNccDS9mxoIBcAjxoD3BHQ8Sg5wPYZ8EPXG8ZfUQLgVqgnNQ0Y/hde9f65av83hFyIbLGcdzSdF
h4NX+lPzjQvia5av31N/2hX3FS61EKH3uFbztieTlzhAKvmvoQaTOIYDhLUtusA+l34WedIh8LXT
8Kz9zvfFYcpQuuTWnyi71QUrkRs8EVoQXnA4I+wVqW2gAzsIAGyRk620TlB5k1mLzFtCx7dRXaEw
oUUibawqDVASCHY3NzpqbaE0MMyNhxoFtIH74bSvEtziJa7dP26PLXehrLCZ7a+AWmRMJWCHrXY5
ZQCRqys8xu3r2DhsQ3EDwAqKmcU8Q18xDQFVSMNeAuEeAUlUlVtuaWSQidaftuFEc7f8voprIw1o
lxWAU+w3qtyVuP0bRCtQNHpM7NQzyIVH0zJ6dYx4dpe3h9C8ENJbc01BDQKKfyAUabA8RE0L8VUr
lRE6i8tM8mr6KxIeSrj7t6UTDeSPUAVgiUyrtqe5RZCK6O0LlHgvhgEEEsP8NkvNSbeJ38/0tVAe
06J82J4n7m63AmZCddwU+JvLbheru8au3HJGIIFe8YD2HiNBU6Gh//NnBzy/fZnKxM1ct+LJsJb9
Vaa6MxJzhzuJMejvlEpyc00WnDkXv/62vL/gWE6QqJCjqF82WGiVoP05/NlPs6juW4TBJkKoWrBx
kY4LP8wa0llQvU3yvyDkWY+bwcSpKWt1rWsA0nXUi3tZdwNi+bOpIGcoRTs471IdaPB2Cz2mKki4
ztdv1VTKRCYMW5Ucynkfl7dJ8BY0V1oIUgB0YU0vRD92yS2Njk30tu2T/FPBCpxZ2MPQlkXcAVzL
/FS/1MgpNF705DCNaJt/iKorNNVZvWC34e7nC1WfBplgpEOMxXNFzaaMAVpIkCmPlL2VxN5AiE91
zWkaA/W6CfSepd2/MXaFyxg7NpE1GkuyNMdX84R2GcMIQUY4+WP5bDY5GiOeC5T1l9aznsrefwRn
0sKuyVRzXlJ4KBQ6knYqi2tT/4UKcC82LzqIvQReWB8CUVPfYtO3RbmymYk6UjiHNgpsEAOI3yTW
XdVB4SKodor5vG0gN3avgJhgA4IXCJ5HAIrM6DjhBAQtrZ2GttltGIE97O1DArKDkeoLzGgH4CAc
XyJ1hppVBU5EkfwZf3V82cTeQUSpFtK0AlhCPhXqj6obhMcAheOVZEMPaid3u7HB7b+o5oWfCKI5
EgTWJohrNCbMlXketuZC8NDWgxP2AerWQ09LpL2l5o5alwcCvuCwr4+anIBMo9hJs/mQoVY/s58n
9TfNu+P2sP8/Q/H1RUxMpHUuzVPd4wBA7yLTH/qbHsSiVXSh45HXVPdSA9Lr1rdFYqJ/SgG+O/AX
MJO4Nahe0gsLQzFXb3Wo7luDOCC2uzEmDZzuEE+FaJqS3LX5dNFbIxo85aMe5UdVflCz6MLWg8fK
eB+st6IhrtwRuEl00ZtpAnLwaN+Wyu8mq/0wBFtYqciQxEWRIKgS3aESFely08LVnDJpIVRZUn3S
YUjW3/btMUx+VWh21GQvHCfBbPED7NeYMQG2DmhvB8uBqSLonntognEv0zulvQEDrCSZDjEft92D
v/i/AJnIGtYy6rQGeAfVAgeL/tDIimuMo78NI/RCNogWWqn2/bIu8hvUjVQW+h9zBwzLQ31MwSwD
dVA8igzKsBcAL1527oUQP10k0ixoVkExgxlRaqMfkchIgGl81QTxHlLiBjwex5cueU9xFzMmbl9c
jblXQ2IsGATBlXMgBT7Y39DWAtkssLCfJwmS0auNupwMwwqCWVDPnXapfKnFxAsqy8vB4meWt2BH
qbPCnZt7HS9dWXQjT/+cwej8O5jthEht3UUVviNqZ7rDjcDgJCNuY7WivgnKJHYKYk677cH/7lzA
RJfwwvsGDQ+WhmOYSRqmuop0zL7OtENYPaaiJ5vvuTkg8Fq4EOpgitkS6H5uFGvEowGICyje1VCk
qqN4xtKoo0TEs4OrJppET6E8s1AVi0Z4YuECWGNcSiJg+R80mDVO10ZdOPm0C8ff20P3PV3GDrLC
YNblaED/JAw1HKgi15LgNomImVBkBeOY8VRlwbhMTh65PS6Wp+sqe902YvlIdu2tjWB8rsPNgC1J
gDCLGwnctxlUccOrtvnHF5/nY8UkMAPmQ1mWmTtWJ3X8KIeXIL+zVME9PH9GbLI0NmvY3BmUfDKG
cMowIx0ZnDbcpa1gyvmj9ReAZd8J4gl6ySkA6PRQ1/vchJrxA+lF+mzftxiMFjoHlx5JlFWzL6mh
iYI2exmtoP8jtQ3+R+iO0ED/MJKueAl1Kf1AY0T7OAcJ+gqbLA0EpwiOLAU+YWkJxV0BqhdlxvXm
xCDWNIetW+/K62ofHMMfegg9Ojc/+tmz7kJW+fpy/lAfTG94tVDtlbj11SgJElIONfXyGZoFOpll
f2BZ3dVKnY2Qxi2OUB65GL34h/HW7eghcPKrFHXCvv0oiagZuV60wmSyMUvqtaiyo3bZjoz+kYha
ALmrevX3maSrbqVESQL8/Ui9qunBsJ/sxNte1SKIxcTVtVUe24OkWYAwrGtJP4ZW6mgicljuWrAt
rFwDrKmELW/trXhGpQQw8gpNNMVPHC9HlG831m7bFh4OGO5RvmWg1wuL4twWOe1GeHkKrrLeyPbW
nPYPWWBFg9tZHXkf0wjqN9uIi2+zMRFXtSouyqDihRPCOSJO9FBjriXUPIJrWek+Q0N2khJeb0JJ
UBtfttF47qYR7FGo2QHHBdsrjJeBalA7xBSIoO1zy8CpR1R3zzUIDTF4BjLheCzvuTnLiZob2IEV
CLAUhj/paDpVnFz9pbWCi7g/084OngFhSRAwqrr1fboammRZ08K7j/ahfSUn1RtRJPA6XKdugNb5
X9Zx2M3XhvNUnIyb6Xa6eavd6WAfTEd1WldEBccb3fXnMIu5ApvfHFF8zjKJI3SZ5el5e/44FSk6
Xny/LGbWcwzdXYIq5NZVd/p1cCr38m3rmQfzOr/o3iSvv6AnsJjte1iZX4HYSMSozVsga3zGXVvS
VHjDAb6GXuIsu7Li66CUvFIoBMEDWrQ8loZLEMqy3SJFog1yqcFTSRi5XXXMZacxUyfXjtsjyo1e
YBBbavVxj8wS0I1mlU9Q78YtcvTD6nvHClAkYNxtg/DWBB7L/4IwjmFEplS1Cwj0wK34dh4esv4Z
JxGn6xpBPOH54BqKcZAyDBRo8gLKCq4MtBsUXe5uG8NNGFbGMC4QkNGgUg+EQXvNY1A/3SBXVOhT
Yxy05LUUMZ3zMnoEZFDFW0izwOB3HiDbsanRN2TjtF0+FioKotHAXkcfkJPXzB9xIXAH7vCt0Fjj
AjsbcCeE9/npUGXvEhXc5HMHDyJ2CI54HDHZR4tUTcMh7BHu9f6lDa9U+TqluG+x30ztNUFL2/Br
e7K47r1KrZbfV5tz0ctTbi2pVdJr6OtSwEWZ+LkqOk2KYJbVvIKpwRaXDxQwmX7UbLS6qMgURecs
3tysN2dmFc2VGkphnrTguX/p6YVsP22PFS/krP8+42lzqtC8J/j7CoTu+88BZFb2tO9z0dMHLxoQ
HP8XKR2IGbJv0lBZSMBYDh8A07MyRI5ODr18tIYGB6LDtkm8eVlDMe4sRQUKgSvMCwXRSj+nIF56
qSyROLcIZfl9NftSb7Rh0gLFki9ypXft9MWQRIkSH0TVIdaDPjQUP52DzGCVMFp7MQUFgGj91AgU
R0XMH1wXgPT3/0CYE2odorIqjAASQ3RwVmPPICgsSUEALuLF4iKZoOCAAOCiQsOYQyhuuxMFmaap
LZ1KN8l4CGS/FxU0/7lGZ1MkaFiCBA6qStCsYpx6TKeYxHivADut5la6+ZygSVBT59qxjQbidYU7
5foeT5c7o5Fet72Pt2DX2Iz3WRM0h4YAr8CkmMH+W9/OtiI4hfPiqYpoihCHO/ZvKjthNEcF/GWp
0QkRcrqi9zRIXHpJZ6MMrtTNY1sHqUes+qXQhk7wUMrzSZwW4TBQqNRwNjn3yR5qmeYcY7cwUThp
haU7UOsqsFrBAZnnKypuGBYpIVTam8sgrNZXl0lQNB6RUhuBT6AxGIJbuA1dav9zlguc/7+AWMGb
CprMEV1yd1VGdb+j1EH7UOR0kHHJgb4kQarC980VHHPawhV9OeUlMgkjHh30fjlZIh+sEZt8Zlag
wSvc1o48c7zp6CzKk3hpBS4iIfiJi0gbl5LnY6oWSqCM/8fcly1HjmPJ/kpZvaOGJMDt2tQ8kAzG
ogjtUkp6oUlKJQkSBAgu4PL11yO7picVpZGm575ca7O2SpMUIAPAWf248wBlD9RhWXjdNEVKB70v
Kidh9nfonX/xth9Z/V8TvZMF/XCYWC+PVt/FtJPVFzmGTrjcONq5LA26p/qL2/fBwP4xVwjAgo12
9DFDev+KpQD+sBsNpuEpoIy46dUsE29iO+5la1EjXBt6wNi5tdLiDZiQxFLDV3jHD/fYh9iJf6yS
oa5yYudEZi+adSiqlNWwy1y+rb0gKtshHZwZfG95ZObLsqgTu/j+ufH56G7+uvCJKUczXqPEg4Un
MLsOfCOJjvrpi3Dxo5vp4xDZHsq/qG2ffMVWE7aV5yFkIP56ydZWuQ68F3f5aiePZ+PUiANVQPHA
EFb4G49ZNYyMDdA4iO380sMglpqtmFdiY+xua6p+w935xmseK1AqLrmMbW3vHFl8AYf88F1DeF9A
PC3gV0+sEIFuPAFito/HXsSAlJYqj+p2Bej95xv30c2EON5/rnNa95yk1QVA2ByJectrysuVtpun
JbMS4+Tgnvk+86/geh85kQCXAOqCDsxRePJmbKmFsacGGl+clgmcY71pFfLAcsouKVWHaTRF7CiS
xY7tfKX98ZFdAIqbofoJlRo0Ed7f0hmTFWU7K2T07ks5Xpr6bRnjqUun8X/xvQYUBOi+D+gqqDjf
L8TtieSVg9TdC7413bYsHzv+WjWPg/WaXX++hR+09wCEZwyUn0C0IhQ7ealylMMMM4dvFPKig0ln
9LTG1C4ubDcN7DRwCoRx35yvUtMPS7i/rnsScUxVRYllOpg8ln6f4iuy6do0eLom90G74t2qvf/C
yny4e64PbkGUKPC/E/PmLQLdGGdA6CuWOHD3zIqo/WyVd5Ae/vw7/ej6Bb+sdGLPhDuqgB9XQpwX
hU7UWM8jlGmzLwKqD1BM2Lpf1jk5Jvnk0yk4riNBJ3htb0A7EskdvepRkU/0pc5i9/b/6c1+upBf
wptsLP/6DjkqIn120apvqrKgSvvVqfxws5By2a4LOkiIM76/AQvUvQ1TE4pXay+2N/ZtqmJGo+DC
fspvlrhc68sGyWW0PH7+gh+5IlQn/7mu837dXoA6RwUjTmX3kputyQ95mH6+xAe8ONi2X9Y4uXHG
ElRVBGsYSE1Gzj1maJNpG2y7JLtRt/aYyJjGVuQm+bOIzwCaj/83ae2vT3By9wQoZCi0HPp4cZzL
arHSpl5iD4COJbg0ut3+fOF/e53+T/6mLv/h/br/+Hf8+1U1c8tzQI7e//M/Lpo3+duleH596/79
+If//MWT31u/qfPn+u+/9O5v8OF/LZ4898/v/rGSPe/nq+Gtna/fukH0Pz8fj3n8zf/pD397+/kp
t3Pz9ufvr2qQ/fHTcq7k73/9aPv9z99thnv/b79+/l8/PL7An7/v3zrVF+pvf/H23PV//u6EfyAL
ghQSSEegSwwr//tv49vPn/h/oH0M1D3yFPS2oDTz+29SAcb15+/ECf44ajMziKcHtn/UNf79tw6R
3vFn1PoDcEaLAu2C5MoGWuI/H+3dDv3Xjv2GeuKl4pA7wbtAPQcn/ZdA5piHosiKh0RJF52cU9/e
+TPIfic/i/rBmERDPD4eJJDIAMwnFR2s86Zur23WrthsxF5YTr/q1bCzqH7StdlmntnoDtT9rlUM
a7cyqdNaRaScfIi1PxWxwEzDEIZXvO+hn/ct088qg4g3BMN1Xu4wMhqJwftmenTpG9afG4vfzj7v
L0inU7+ngKv73wNNX03tQI5kFClmIy4habU1ffmUs3BJQCmLOg0bpnvZS4xiUmheUNreZ6OXFH5b
RDwLwZhnxgsqizMN4GdSMLWXEB2BFBaiN3+MvQJFEqmXrfTx8MZhScOqIsmUXaLQ0L25dHmazbSq
yqCIOj6mmpgfeoJihRANeNyXF5DIXHgYyoxII8SO6T5x/fIJZYYh8Wib+oX8QZZSxUoND21bXw4z
RqWRDUSZG766fM/cfMuL+4lo81RaLsopPWSQB3cpo2bMnVjMeEzTz6WI87whtxJwA2mmaOr1CFSO
fx1UHo+bDjIGzSIhaKyXB0/0IKae2NryZSIorRM6FWdgUe8iOnQXko9XzDgXlAWwEH3c2epQhX4Z
1Uo+Lq0torCZdmGV+3FvyYOrMgSybctXE1HNKqgcKyVjVq4Xv74qgLIWFdocAUQU8uWKZeJA2/qc
hHTXtcUQ+aS5aYfyOgfaPSY5UanXVyhYE/+VIKgjvreb/KBLZo1fDkBoFtF+BlmTYHViICIjo6Xu
yBnuSjTY0GBcPLXpanEuygns4s1wKVt6QwJObqoW5U6Z5VAXHUO5doblnrD8jFXqRrcLRKq0fuFi
smJ3ovYPkjVONAA6sDGIKeKOztk9D+w8kbTIU8U53TqYZh7KclmJqcjiWmgeQ4XKjUt30kmVw3V5
3WXbZj+0DRbKofmGWLlNWsXGaHKrC861s6esAH+076fh3M0pydwpLnV44O28wdQPxJZ7f1fUrRv1
83Buu4iRiCXapF9sdhkG4zPj/ZJq4ZPIViWeSxcPFWS3gH/JZyTqbIpI4e6roX0AivvOIuLgi2JO
Cw39SMGd6ZzJeisWd0ggifI4DjZ4JFttVhZt7quhwm101PnYjD4mFbN6lQv+QsvhYCtQ+pS+V644
tTZheRDMQJybs3Hbl1CDrgfN0QEabSdC//KMlLqOgTIG2WFx5Dm0MaLrT+BJKwLxOtq8jiRvwe/U
Exfai8OZ3fI74GhM0o8QvNcCF7xAeSH38Gfl9BrKam96NGSKzIXz6kjstPXOn3REyKRjmzsv0jhr
p+NVrDGokdQcGM4icDchn9qkwmx0n4tVIS64I/SqwQUp+isogKRh+FTaesJRKF+h6WsGGiaUt5cF
64dYlKD8Z6yV+8HMNQjkSz/HyLwBFVtla8i6oxzjhk29apexSx0rL7Z2IbZtZsyT8JoxnVHJeIDI
1407zPs5nzM0d6HxwyAad970oRvPkyvhkHIeDXLwkrGm5ZaRCUPjsoJ2/GhWAdiGEumrC7pMh2rJ
dxooqg3rwOlnbLnCQWgux5CczY0560T4ffHNbVmO96J247YuVFJP5I17Jlzx2spWVp5d5MBfscXZ
MTOfASMOiLaLmSfkykheA4qFFGLzHmEe8oRx3SlaH5yZxj4JhpjnPK7VuFHEXBbBcF4q0LTbVi42
oAgpojwfzwY32HUVcZImlN5mCa39UJMH7fWIfbSx3sqABlEQwH41TgBgn3TqnSXBEAQt5SRY2mlv
CSnXA+C56CvKMSm7yU2p9tPZyBvXF49Ve61mupEjtBjzcsA5ArK+NznCw0rMt5nYLqqF/R5s09/P
ntMdSO7s5LislkHujjM2FuC0QRcRdwKS0WVjOnDHhX84jkpBq+gVugs6niuvOlRecQHeGEjTiL4D
pVRRrBrRT6nl5xdj/exUEhyeaihjv5rPxcy8Z4OxZp733RoMkDRmoJFvQ3tTKJKOvZWoTC0RdFuj
vvB2Yw7iSJufE87vwfnjrQpT7ypSbTnk5mq3bRL0o7A/aJijYvs2+8GEuUBx5mVBtnU8Ccq8fClB
LtnElZEracHH6OHA++Cu9eANhuzMq8bvlq1RfAjjygWOB5iJQ5Nbb20n7mw/W1aKtW5atDhMyhV1
6hWTHfFCDpjKAMnG3GdpKBuOmQFw3epJDxtwb4L4FhjMuB/Ga2asx4kvqfJlAcrs9rmyCDIUGwZg
pJWXdqBpOIQhPJBZxkfuZw2wzJ1tr3UHkVerByZlAvF/OreLm5bga1/JzrM2jiTLw7Qs3wJvEBEd
keO4TQ1/RZwJcZ/bbCZXmbiQU7kTqihfeJmblC0Eus6uX7ioTWLmR2eVigswer9YBa23yzxWG1Kw
4RtnznzvzrN6nENZX1mVuwpn4yeti5G5dHZdHbnhBE4YQJwJ+1bLqrstLTPGi/9NNm6/hZImS4se
irz5iPqdUjCypPKRmAlUY7sxewo7P4j8Bj3E3IKoLQMlWBeq3WRZACzpt7Hz6D6zgzFZiAu2iNl9
BqXf2kjf3dY2sW7QG/oGkgX4Mv86g2xrPxr6jeWKx25LDjR3ZJQ7Wu5Gu0cCoW2TNB28paiafovS
YzqTNgIsJs5UftHLcleE1naYHPCX2rFyQH/nSr3pYeMdC3ymvIgrX+1r0BqUHNxtwr33ud5nmQe4
KUaHdQjEbRemc2Z3qTCcxl3QbObKvq1BLhMNNbplekEVKJvGC7Bwrov+eB+9PGlqP6pmHVsahanS
h89Ue2sgqwnoAQmyySbMLoJiuMkd+jQrG429Cb613Y7cSjljd52YYmovkIIoCbh5SwxyzQp6DCDP
RxNdFPa5XQ3w86C+wDxbCeWemjlvTifWytlLC+wj4RzNQAy7Vb5h7mUu+auA5hlEfpLGQw/eTIiX
oD+i/BqaTPm6zoZNxpsdxn7XAmVohF3p4Hk70vfB2g5bbLkkVcrn3E8ytlxX0junyqioqke9zqfl
ToFjE08yujEthmGjh/EestOoXs9waP3sXQwS7+1aL7nvndkW/Fk3Lz+MGQ9gSilTdwSVnOw2ws63
lDsXONQI+biKl4VEng7TUXkrUUOrqstArt6+tN01scabhnkJqHiTht4oJR5Nk3+Tyl43fZCCv3y7
ELGvc7L1tXWu3TqZSNkmqhROMo1TiKoFB+ZIU1QO5x+QqXpwISl4tA2Vpx+V374xC0wU4xANmdp3
XKxHZ1gTztaoy0cuVKYqd/xuxnrFvXFnmHlc9Ca08rXSOaL5NqV1uKfVebiMT2Z29l2+t9h17i1X
agrPBuGCX6pLA/QN26Lde5bG5TVVVNgwZGpqz1pwKEdzPhyGij97iHUhM1DHbRggZmrkC2r10B8g
SVMdgJrOoP6q3SQMMBvTSHzMbHk/ZIWDjWia7WfPR0QVHrRWF4q2V4a4YEzID8dZJb8KLt2pXi3t
Ne3IFFkQ0IsdcSH43EdEOweLz0kPrv5kJHAm2kKhAgZnG86Pk7HSDFLgnIsDQ6DqdvaZ7/j3nBV3
jWQ8WnKer2YbvXiQ0wo+XGIc4pHnrkiMogNcwrCZB3rhz6+GFklQluD57uYE6ihRO4XbQYb3vYfg
RffDbm6tdHJoux4ouTLUvtPNgz95e+CRX3GSeFL31bWTKxkZr8giJCP5aizGF1ks4SpoKnDJMXaQ
c0PXsqk3y+Scl6V1OXrLqu5AGdV2oDPPhhHAHv/N4y6P2mG+5xjKQUYBpDPcWH48liZ8nBArlXBl
liR7IcF5M92hlbVuSIUOegiuFI+Za8lNMlvdhZ7sOHeGswo+sCBTEDEDFzBM7jZbsgjg/EdjQMbZ
nM95e6AkuAkHMKi29IFlfWTD7MFntKAGd5q7YXmpvOfSJW8LPePEvbS8ladzwMyq4mqe3U23DAel
B3oFnMr3SfGDstz7GjWo2GXzqmIomOPpioycuyNfVUG/c5hZQZPwB3Tgr6bcrFTz4JT+W0G7TV3K
s5xb03mOWSToD1w0GqinztAdnDaytSXC7HWRQL45qaYs5fawtbkPMSfvO8Q6q7jo1JYo6sSj8J0Y
Y9IH0ZA1d5YVlBA3bds+VQH51jYemkHllLpWX62C1uExgWsQ9bglY37utghJFwJjQ5GmR7wb7Rio
yCDO5LgiVpvHFVR7IrdofpASfPBOBn0RaV1XJAggAQdrzn0DWFo/0q0NknX8U0EBNrjNmuKxqSsE
W2bY57Zz3mh9bxZRxxOV466poTaYze49q4+qzaAWSSgtX/qG3ShC1Vr21XPhIJakgdJrRKZ3EM3B
EEymtwQormgg7YPJ9GNdSYHwh+RxV0x17I/la42kFRrCkwVBCuWnC/CcEUevJh/VtdVB+cAegsu2
LDU+rQKhpOouwKlyWHLvvGKWBN4eVdel1bhR3eJCyY96UdlhfqPS+SPxYAYwN1VvfGBF1yVzvUR1
07K2glmk3KguGptaR0U4jXHolXInOgvt6Zln32w7vy20L5GrgC4GnzZcVLDEORwY2ThtkWJzDCQN
XAzIOlDvDYYK8Bo2nAGtv8Skza9AhRFPo3MtA4whe+Eq410ToVy8CpV+o759KdolzQTmXWc/Q/dY
5FWTtmMmDz53kEzokiZgrSHJZOY+LTwVxp7i/g0HNHmFr3SCfdjOTo0cMke0Mqnpss8q1Gw8k+0B
SATOhzbEOWODlKj5NejchiMUTfzG3jpViUhJa/GUBVO99cCZjRTtNSe421DwmxnORuU/KBLsR4JE
qXN2nlv/COBr6Vw/FZkVbNSsQHmty9HH5LN5qvl4n5VyS45aVEEOyqsOrm2BrLiw6N4xOOaTdM4Q
morIg61KWsjxVI2JGsL2ngsL59vqdrAbK1zNwsUZH0mxhWupiY/Mw87g/FwHobAKUl/a/Bks7PZq
qoxYh8itwUOKGsxUQJKjME2RbXkp/HplLZiia4OljyzcPliP7AyEQIe5o0Cr6cWL86PO0uI790NW
vAxhldiTfWZ8ec5wEoOueM5x1KRPbtGT9hO7qVZZ2cSilWkh2zwaF3vlQk64zeYMVRi45bJWkHHP
KqjUZMNKsiFyhnzj2eNZ3kKQvA3ntLHJlAyKQyPYlWfAhpyXCNVqR+7akb+xsFpxZnYhpxtTF2cM
VFpedjd1KNeOJgYyMx0CZ+e3Q2QGEXcDg2ic6Z6yEPJGon5pqxEjIsWZmB9zH8O2cr6iLL+Y5uqB
yGaPecuNi6DNU8Dxh3yHaZ2rQJUx5XPUtaRIQKqwByX4JSg6UUkaLnPzTU/lddkEKmLLsgKBxgOq
CmzrIyRGwKg6uFjCUCLwaA7Vn95ORTnzPUBOuzHT5wOE3epFzIdsMhfCCa9wLSEJ0t0yMDPBnL0x
xH0LHb6NhcbsSafOuOTX1eSE52YqvXs9tNZqgNRjt6CzyQVNwGv8KIyMrAzqE46y96S0/CiDn4pG
LzwDrd6d6XKUszC9uusKfgWBtmLlWhraolKf9wbgIXtYbhbhh/E4VBj+JN96aV/kU+ajoeggulyY
jGWrH/IKbD2RY18DfNgiIhL3jkLDetEoQYgG4fsQppVxoiq3KSKU4kdXtWqbWWN4kGEzo5RT0iEt
ocXZ8urSc1BQjEDvNQ1phzFoli93TgjLCZro+SxbfGjhFQcUhsKY1IUHx0CtHFliydeOhSDHadCu
X7l5vgXABgki829yOd2UIE41GiH1v17LP/DXVnXqR/9pJf9Y8b/p27e3/vDcnP7m/4fl/GPj87+v
5kfPMhfP39+64teC/vFv/lHPD50/3BDdU5CII3KHEMA/6/lB8IflBEcsAPiaHUggo9D+Vz3f8f6A
2Dsk1lxgBShmGNAF+6uc79h/oAeAtMwC9BBoDAi+/Qvl/Pe1fJ8dG+X4/CNmGmM73inDWp0jbyxI
yDcoNLO0m+ZynRfUj71FinVOK5b+8t381U74tX3wvnuHSckjUu7I8wGRTzBNncohSGpXnZEy38zw
JTGzu+yWGQwIz4spD3NQWHtgo76ajnrfuvvHojYUGGzUi4Lwb3ITTheMg1Es3/Tahc46yCATW3o0
IvjPL97v2Fj9r97Iz6WAPwCYjUIbD+2RkwavNO28NMAbIjqvy324MJIUYHuPMquq0tbGyAvv/WPB
B/9VBNZ49/nXe7I8IAgoZGM0xMIYmB1iR983Kd2KLSMUNNtN1Q9QlxY1TXu1kEtobZAZM9XtEgU9
WFxKHugXqNl068/XP5mMPTLZOWCUg4Id830P/3/ke/mlDYyQEo7Ms/UmG46bDMN8N3SEP1WG10kx
82WMsrZgZ42jk1zoYa1riVpTPjlIVkzf2Te+N0zrwB7Gh3GmIk8+f8CT8/7z+cBxgQkxB12sv6lH
cuWiSygsvdEoJESiBtSwcydvEwi0anpk61+g/uxjO/qXA3FcEPN4gY1mfAAtAfekbUzaPuiPBekN
UDfIVBkkH2zIu8BYrKxMsWtQhsFdtlVSWUW2AhcOOGiqwZ/3k6qqfvX52//E1/76NC7DjNJPi2PT
I2Tu5GnqAdLIZMiqjXE6hsJCm4cqAgKy22H63Z8i2hbl3jSheuCoTXpoEa67Y57XoV5ZIp0PimsK
FM8TUw4afnRqc0g9UM7u835otu1cTE2UNz46Y1NvIwQYA1w4Bfuyr6Um27oIRoFhEOGkmVHZwbdr
6wuiyhOGAhC24BUxb2ljl4/38PQGYnLHRmuT15ujNBRiBak7mvR9M92J1qti5TfTvQp1iaL1YIfn
lkCCq0Wd71uMVK2r7Fixq7PuBTwS5HLpJ3Ej3MF6mkLofM+mFDclIOaPgXKzrd8N5XdqA02llt55
HhaCNtIke0AttWPoPes6q406uXSHsTZmpfNQ3Hy+o8cLfbqhxxF4zKLTo2DUib0hZsyQCxZisyAI
ibyBVSgQuV/JBp3eGnynNibbLMemALDCaby/1YFb+cOE59r4VZs/kAInJ+uBWkMh9g0MUV+hLE/s
9XELbXS40XqGt0C16wTi4aO2VCwtlqO1yg+V4js82BSHdDJfmIMTd/SPlWAmKZwt/PApkUA9OTKn
XSc2o8nzgwjldFd6lrhZiO52A+XiprYLfv35np0a6ePrIRJALGCDzcQ6nYOkYRBCdUnWm571+Utf
jseEu9K4iaWrEBj6hUfv53ACFrAXuEStS77a0I++YQzvez7FiL0HT/F+Q8noAexsVQ0gcj5JuGuh
6gDcNZ9jx62/QiN9cHqwkwG2NPQw9fmTXuUXn2AoZj77CnQ6DfHFDUOKvOr56K8Voo2oEH3/+vn3
e8I4/NMEQL/csYG1xHeMGOv92ynXKjk4OtXG0npZYmZ8t18VPriGItYrU8cLqZZL289lUpAyy9G0
DyDw4rQSJbCCB+VWuQ5CciThL4PXDi+10xj4a2g3pyP3yD5jffP4+UN/uCNAobMQlvnIfvD+mZ3a
qzynOBbKUeWLKrRC0swX8izMmb79fKmPDj343EKQfNp4D+9kKRlw3Wm8EsKhNjvYTmcfhm4ad8TR
wY5BTfmsoMbbfL7oB+9HsR0OYIuh5f1tZmoZma7QqZEbFIlY6lOJvBqNjY10s6/0XT64X9D7DMEL
4gMq47PT7S/AgrDMjdpk/VjItPbKEqJRIPM1THdXQ2/PW4f2wN67g3L3Y1DnX8DvPnpXrB4yxNaI
xE6n3QZr8Ufi93JTs3yI6h5vCN3k8GLgKvxieOH4Lif2nwIwxkBFSX3/b6EtAnTvaCzrDYPP2k2S
drvOW+CbA2uh97nT+VBbARHvsez41ZZ+8D1jlg+0A8AyI9RlJ+dIBxXQAaPXbLi2zJqyjF8XeqY6
nnyRHcplhu3iozNhFrMFLgw1K0Rbn5+qj47ykcLYBybdtf+21UsXoIMeoMXHCsvb5I7nbcceIziK
d1doYKD8KiCE8kVM98H2wmKCuhn5mXcE5r+/qmCNo5buYDzzkoXnGTGI6HxH10UCTP5XWlfHL/Fk
g48gMN/6SUqHLO39Yg0ypKAaA7XRiNXOed2iWvFllPrBIs4xMQNyDEYhcE6i9jqkrbvUBSwCihpl
ZDckhKxajoby59v1wTeHMW+wh+DE4q1OvzlUXQ0B7Sc6sp5m9+DD77qoaawJ2rJUNl+cjQ+uhgNf
ikzKD5FHn6YirRorM019u0GE7qxrtKLBHWMhol28oD4riCaX2aAMj0fiPX/+nh99n4y6IXB6Pyk5
jjfnF49HSoQA/STbjag8EGca9gIlxa/olz44+xTsuzj8dogZiVMfHhILaDnLrzeauDiGC4KGJZ+6
Xd6PPO0qPYIbNMy/Cl4+cOa46yD+xZvBVZ1q9S6smIpZZPWG9JLdy2oml8Ey6duAqnJTevVXN/xY
ODm9ABSZLAUNAcPg8OkFyDHlV4sjdAuk5Rh3mWY0B9B4JsUPXAb/DoYhJOjvhuPd0gTZZShHFPQL
rtDzyN1S/2iYLW7G0kEW0MrZX5Omp0Eyj8WLyzhif0AdRhojLCgiwOdCuqKFNht0dLtbBC7Nt89P
xgc3AIzCwGYffS/qNye+CdPlXc8kRIuchhCUs4WHur3OUFEsbfMFhc4Hax0NIxwDyB2POpPvTyEG
ippgdjBhMnokT3p7hOhPS7p1eKxF/MuvBTwqPJAdYJIGlZ33S82W7iVoM8XmZ8Wjs3xQv2UBSSBg
U24+X+pY+jo5ED+JKjELiYkdiijm/Vo1z8loTRku15Qjo+49OqJe4DVruxXWk+ydxU3QjFbLRS9m
OJ9hDrzv4NUXNx0ZJWQkcc4u58As+95v6ju2TLYBIAZoCSBv1MvnT+scncF7+w3hm2OkjXIdjJ53
sgmazZ07FyiI1KPMz5qRNs/CF2TfdFOBjhLn+ctgFe1t72qgICobkq+qdZar3C/0RbmwPC5sq0db
EtDH2kcuosRgUBHvu53HTXA1BhJ0cnwckjbz6rMRCJYvjDYSrvemFPUChFKYQAZ+GKLZ+NZP7FnZ
taaqHNFsOkXc2Bnb4TFzHAbZsQYd4Zi1Gh1X03n1y4h4AF95hfZnNKOkDg6LxdQh4EBBwOOgoZqv
ymZiE/osYRGA1p6w+wIYTBmNzEHXSinPr9eY4G1Wal4QuExMTNMmbKCNm/YgXQzSEjIN88qbq/a5
YEGDdqzVAPOKxA34H8YWn0WBOqsq4gOtg76CxkDNYWZTdgBHoy5i182dixJTp3U8d75e0FJEzr7W
Y69e3EIAO6LQHkh6PxzRQWI56vulv8vCyr+z2VHsdGA6WpgKV0Rj4Nexu9Wk7QxzMkSJGy5y8j1o
MoqjWQrz5nfL9VLJH5atnKSb/WX1EzY1V+EQNx6a1E02LM/W1JKtW1os6ivlnwtIZeP9TXPrLu33
MPP5gTahtUFBAZ06jOqwu4K6wovAquhtnbAzBx2QZVgLewm2GZC+F3mhxcYhR7j0CPzirVYzf5gB
fnAjZYFlu3An8sN1wE0fhEdwklUBtrB3QVt/yzXNLqToBM4rk2qFwdugiZu+cdO+6dxlBVgyw3Ru
A3RmhibxQQl4V1QfMvMcalpZqTFuEU/N+NSpyX3BQVDAVbr1/NhOjG+BOCbDCllItYZOOgQ9gtZz
VyDNLq8RNYseRRnzCNtZv9oTpv1QY6N7UYvmHrjPAVjDoT94MgRoq3KqBns0Fs81y246H3wcNfrf
kWRoJaYOCxQavMSeLroR0KJyEmEbLaBBBlYz7EKQ8nGh0sLCcPMEAtrEWRwGuIKlLomW3Z7Dg3/j
XjUnVpvxXdBnaMtTaaWyZsFhDmvJIqn64PEoJrlduhC9IQJcSDGaB7/xgMarSbErqfu9bI2bZv1E
N7WH4TR4hxtgX5/9vq83Ep7gpjdVe+uWPgUQAUno4KiJRqqtzXk9WAz6oxYtVh0I0TQakc4LUpbu
qqDoqM6GVTuU8pxtrr3yziY2WS3IZPdWVqy8ugThlymTgY/9DvXaFiRc5P9Sd147ciPbmn6VeQEe
MOh5MxfpTVVleZkbQpZBFxH05unPl9p7gFapp2v2uRtAEFotqJJJBiOW+f5/jeWGGU8M3BTLuNUx
IsCMcdRyrYup5iYFzMrZgV3Pu0TUwaqIcmY/pJJy9irthr7fdvZk6lUclmRQmJt1yTrCBWXNIbYX
nRV9neqsINXxol0AQUK7LPHXRkkBZA6BUyxletMvtb0JQzncSum63WrJymGTBrE4LosABphrOzq7
nmOtVUZPVAx+9HkYczZrvEc3yuC4smaNi2PV5MZa+YOLNmyW8DzJ8qGZZrOfpkz8yGoQ+iT10xfL
DvTXpX5IrNDhnGfnBM/q011ivPwyLYm5CVUm7XVRdRlNvQDUwQ9q/hyCx/hjZXB8Gc0dgg37q2my
6aBkOp3GxbIfGWORfu4Fhr5DOarjbKYFXjYIV3HjcwyORgyPNV3EH0Ff2WuwxWTT2lO385XzobUZ
YHKwVE0zopngjCg/2PO5CD0YuZkx2ZtCawNxC0DykoxW/8ErSPNSFfjD1p99Ve0In4fD1Dnztyic
FL6sE9FMMdp1uQ0N/lerKqeRXKeze5n9iC3br7wJoDlePkCyioOvJqiusB/MfeYqi727nqyvgp7s
HuWG3ObZUL0aKaPzZAPw1g1rbYO7HLZQbtIUa3scsZ0bVNHtpULnmUxWhoWMGE5+nLTPli/9ZlWj
JfFZxI6594HkLQwQB8GU2Srxdin0itiKdgGf8Md6yHbEQzHenTHjuPoFuDQ17rMP+0dxxoV45eE5
9U73ZtinRVV9D0hWngbPdb+26uc0FrQYFq/8QW3S3YZZeC7Gm44NchODdDy0Lswq2pVwLRdLr8vS
Dp9qUcXnruthMNMAmtofBzZz6dbJl2Bo40tngD1GPdQnIBYrWWF+138Mxmq6FUzvWfuDPPsNXHPF
zBtwVrcAeRVMh4iRX4i6qfe8tv0utJx+uywe39V3+g2Iu7UTVeAd67m7niDEEJ9HDEfh0inPPWUt
fMHH0srzXRE63UF48HIsfAN3380/fMv0t9ZUese5nM0nH0hiT0cjf3CM3+zbKDRPpQM+UoWW/D4z
SOnVjHm5rWsGqjtO+dCH3isiC9ri1ghXOk6TvZLORPdaarhNuJ2cbwo8PHzyrvRXH/npqXL7ADy4
GA0QxwxvMbv2CA3oCjiYxe3OxmuyZ1UpkNGmtYqbavDGSz0HjT71ne87W/6Bv3HSaeAhyDJ9WLw8
WwMIB9vK0pxsWP4zl8vys2dnDEHkUnd6bgBL9omMINx9mkihY+4sbxAMRzL4GrJDdNHTEupg3lDU
TKwVPH30LMOpetBdYtC2OJbM9mMniE7b0P0hYZ92Xum29kbNdfYQCF9uykrWGMpLoIFkjs3R9wu9
4e6XiEGtw0y74atLuec4VQMDP0rPH/ZBAq+/kUNT3mCt336XSS3lejF+umxKrzb0QEbSsw3mjM52
isFSq7RUP0urF3cmkP7LECsYlU4M6c1QZm7JKAf42SjWQ79p+8AEW62C/mFIjXNYIq2PDqohLPMy
5zzHUbhKad3emdm9Lu1+OcPwZxg/gxuvJhNgEhSIZpV47hfw2wi/0atLiNVCUTD8qtiMAbL9Gbjz
EZ85JqrAgdGPNfVyZsOCYovVdiFaObcqrQ86H9SXYUpZ8IzqMyD9x66L45UX1cNNmtF0cHO3vNS4
ZG+pA8/raNI5eij3az6MzQe78adVvvTiY9ZGFiRx+CqMQGpb1DA6RWl3zP8I3WM2obqaNSiJUnF+
CBYtt+kwdptE+dYhG+d4I4SChSZEcMYRr+GB1JEZIrgQDD7nvkXnZj2z7T/RRqv2edrI26XLga0G
f1C7OhzcS1FI99EtxuXOMvPI/hV3FALD+LExSfvU0I/r1oUzDdDPNi1Ue46OrH2NsXljbbqxSV6n
vG4frFHnzTrTod5V11uEr9l88J283+DF2RzCZky3bvGR049dXDmpePZEsRD2zxBPFIBJTAR88W3a
BkfBTT7Z7fIlkg4CnRYK12kL+yDQOlxHPpZyZTV280iA8zOwKv15WFRzHmTzoU+m5lPYxF9bMxNq
h+yBgv13LHyozkZ8TnDOvYcszrcqrZbHsOhe0V8lu9yxsgfZL2XGEAXmvKR1Na1gipa16INx0zd0
IXuHxLqJu+rWDtp46wVdvU3qqjlHcYoMQJfxLgWlvirfj16YZbckIfuZA5ZhRO4sdhWQ94cmstLj
XMlHz62ey/mKobSdOS3KmteTl6ib2MWaiXeg29SJ97XPimtsNwXbGK+ULcHmFuuS7BNTw4OTJHjc
iCZIDnm06A1sabS18tbaTYj8VlNQxWwGU7t1KnUNNJvbOe+blWq619hG9la4PiLE2DbM+xZJtBaC
0Z1gpFlsM6Es2WSeFbzkc7UgK7TqXK5CAZE/aRGv2yKNMWGzgtu87ORaLHrAUsqy9kvmopsbqvA2
B427TLlvvhmlgn0IaNPrxN+JHBGt7LPqQ49n2H4k9dk6enyu48mhyWP81zLLitsGPcy2LcbiNrXi
eGNnh8xT86m0jX10ytG+a/pu2ONc2R9EnUarrsIAqrZMe1qq1P02orXaddcxpGmN60rcR9OL580x
WZZl1qHx5IkmL4SZdD9npT9sJrdEnNbBaI8iaSgJ6ENT5cinfeDxElqOKMnK1F08dmZbNH6/dcba
u0TaDa/KpW8CN5DXDmXDgR19OCUNJiQCK6St1/vp13FGlRLUyDxqxy1e26DvvzRWoB/iLMg+OoO9
8mr/KtyJ3HM3Ju0GUqRZOX48nCyI0PiQKWoJ2puY8YTpFc+uXKCL5aB+4gDIuM7Z4J687GVPmTmz
DzaM5V0cyHrtpRy6tpVYW0v29amZiablkAw7eEF7wyMr19JYDSF4h35gjPbu1Q2UwyEC0RgIlLAd
sDI0Hn7erACxcKgfpnljzWWzqxjCunbb2DxORZkeTMZeOFYF7hl0xxGdsvcE5DCbvKz0LcJOtJ92
xPAVkC21E11d7ywAgx24p4stO4F9thrzYridkQfeh8EQnKnRIG8J3IV1GpwahLZqE7ujvojMFxeE
C9bBIqo7glb2a4yZkl1bp+ljSc604gPGTRcB6tK2R8IaTdGhRBK7nmwj2FRqG1vE5abU2VeGtAR3
Ze0ND9WS3w2KAH+wlu8oUBEnVcVtlCGKdUbH+aklphl9DRW4hH6JcE0GH2H/rHOp9eKs5qmH9raD
/iUZHHVTI23ZSF8BzQ2f6QkYPGRtpI3FcLF6XW566VgrxwToRu10RLSAVYDndMWDGTTnNkVwmEvx
xSuNy5C7xOtPAvqOxLzGlcXJJG/7VGyll8SvyAfzbZnjfYEE4qZuqVeudb6E6zCj+eEN3bz3F1l9
H4itdh1Uw1GAw92PudYbx2HPDW2ClRUDbPDSqKva++wN6NjGqrS2iXCqF6ttk3PUBtGuSIKZaWqg
w16XAGhO6XwBGfkapWbe9EvGEMxGhl+L2ug1eZM4xNLznnuflFdVgdmIXseroqtyd5UFZcjxkS+f
w56nJUwHGu9l6YuO4xu0KdMhCke9H9upuyujRb1U6JM5UHSyGYxbnEZ64YwQxVGauxU8w+7ucXti
+Jong72Oh+ZL16fd1m6mO13W09pSLG6/j81DkFb+N7usXx1vVDdIh8w6mydg1mjKTnGVBLs8BFlF
EOyMuylo+5smYZzbXHTY5lbkj7DoUwSQPWXF2U3mAkmx/LlghoKgx0q3ogzs9TLDt9sJddXVoMy0
61zpMFJ3WjZ5xTQdoYatiahjMfk5XjFPw0M32RcHx/eWnxMR6Y2VhGI7LsmtlbndkxsUckeLCSwG
HG7TilB/dxMMutzaaokOePMoIfkIP2mQ3OfgARA97I4fwmwa975nTn0hITjT0TkP5fQ5LpofMsvD
XdgIfRj9Zt7ZiA738ThWp2nQAfSxCYYfFngV44BTPbzk8Sw/lFHefPfrn3mDltb3NZKzBLWuowKw
dGepPqW6zjaOG/SnZhi9U1FPw/3CmDEJYYoBh5PE7SHJBTpwPPaCvV0Jbz1dc3kjU72jbpc8pvCs
jDNZykOGAuuJ03VaO0Ylmzwt0nViignGOfT0jvGCvEkF4z+KFV0oAkZdmM9JNU6Hvu4SKlGF3HZ9
JrmtYj7hQ/a18RwBLBwn+6Ks61cq0+FlVhNCW5nbN74bpzejLnO0F7aOd01WFwgxmbw67lBdlGJF
GI1ATPlGTytvbophG9SaJhvKCK/EzaixUy6oNuOmdeaa6JgWXLvRSJMaUpBnPU5qh4mbfwyL4l7i
4rXVKSG4XKJy7c1FiavUUu8YF1ocYYZsDo7IvC6VZuoRwSyCShK8wkVZk867oGuKaeWLXswrK5di
22fZIzUrOgIFJSYzEw6GYWEIo6HG3WBBQmKrcsfHjHdJ1CZ78Nj+bkpKe+3IxUMcFa4FJNY6qIvb
sM++DIoxWR7i6QPGZtlOxNYW9JuBNolNeaKO+/PoxsmhHD3ccNBT66Yh/JSITGx8Sda1jXBuSfrM
2mKbN32gOYIO1ieT1nZQ/xxpdH3RHI8PuTXM65joa60zI/ciSN1b/CacjyoIC7YFIm0EVpWT/zBp
KvZh4n2ODQpiBOqozyFHj8IuymNoiXOq/Q/MclfHsGoZkVX3yMpEcS49dzjEVdtu/NpDqxNH3ach
6INoPydjtzWoqNAfKg/nwDDxGVjjF0j++3rvmrK/nYDSTgYD+510PPnZpejKKLtGMrC6HcytUybt
Nozb7KcTZehShzrak2kNm4CI79SzSs9EBvqgTcj8EQ/hd9MF3qmqFpsYtnNfKCnEX8JIQ/nLgGFv
wxTex3FKw2aMWYU6Ig7vZ2V2QcsrSzrl7FKMSR6WJAvup9ktVoukouOnTX+NxfxzO6F1YC9w+y9I
XNGMd/HkRauJe/hkd25mrew5Db5ndHUhutusuVfOxIHRzGQzxA2npE/bWw5rxqtHSYjtQ4CYVQkr
PPROUR2VhVfHKqyp79SMQ/64hFIf8/Dq+qlT8YoQM9gVSzEgf8TYgq11WEiRIV0+NwmEYZ6Zbifs
eNpmYVdp4NPRW2kV5h+wAmmeROPVd2nfEHOX+bik64mdDPHiYjU4BaVFjGQ6V9mXVM/87CYYqnQz
R+l0G9AF27hLOX3DSfMq+pPlvsCelNKsXkYUgVbzoJPCQWuizHMu0oJoQs3kggMDv2sZDOciGFGy
4P7ZF5twYfAH6mghvo9Z2dzk6Vh9tauroEQGU37POGal1vZisuCm6hRBQIQQ8aaNOrr9Rd1HV6+/
zPngZUP9s+0L7KNmMaizk0cczFMeolCzlJPcq5FJZ+uajBuNJ3TgbRMqy1mL0Q8OdW2HWIRB0C7s
iz/TWafRmTgsOAjX41ydLIGtQh+LAUuGolFnEyh8CrLWqp+tVHqvcVl132xlDNVCJkRF7GH0SEe2
qs99i4h1qQYut8+t7Cbt4b0KL3Rfy7iof3p4fH3mIYer1sniZjs6FnJ+vCrMhg4lOgEMTMt+1boW
GBBwYbRrSemo3xcOs6ld58mUTXs3Sxtbgb7K5qv0Vnu3sq3oVY121xIveRTJN7K/YsFxOr2oJQKY
rHUFp4vEjetyk8FfY/KLuoYAs/7Uov6PEdkM/G46drxRTXwTEcYXF7zk1u9lQ3kklgmj4sLpRSdO
ae/Hao5PebMs6KGCvqhvUxXa7grWJ2ufcjMCTCR2mu7DijZpNgyyfRpyU4idV+XersotJa9qw/LJ
tVVaHMsokdm6w67D3dgFph7rpVLIGJLYo7Lh8NYnfe42m7alKcSBIIEmqxmeLY6S6hyObflUR3m3
N301+dsu7Lkh7XyVXghwI2QTvhHejlWaix0NMyKLqqV1W7R0vFYmpbqxxqizfKKkkX6kDE8GHVvG
2/VitD/rNmxP1M/zHQMJy1d7ytGZxHjvr0tLd/tEzd23duy7OzFPM/KkvM/OMe3eOwqy/PiiBdRZ
rh3LqItZp2T0ye2kWZhrAH1AvLg3nwJFZBLnqD9D2NxdUg/5IUoC2rgqnNOvwkrzG3/OYRoGmOBh
2wQUntDckSBtC4qWwxq5Uqc39jDrp7AyDCnK2mKuNl3W89TTxKdP2Ub8Z+Mm2U1PafyVikCWrZvM
NGwWZTt90bFfP2PN1n3LhwTtSRK51hfLAcv0tVs/U9VEA+bOOthkUeGGKwjn8aWx3eZDHVOwKISK
XskZgjs8crE0KIv4VjcB8UFdMupP+coKEN2zX9E2JR5PnCs1UZoUWYrMocVan8FduLmwvbKR3vEe
dAj/KM4W67wvYRhdMaftxjEJzYPejdx034ej/dGURRatyw4CkAoWK6sZcu81okKvmG/r8iDq3Kcp
wewqHmaRm/OAF8idi21K8ghjxblLMbjCpty3NvWANUFcxuV93Kmk3ImEuurKmnjpF543BdBqnrYQ
DDMT0Zjx+urWFYugDcyn0umC74Er8xtpUocy5IxzGWkH1GOHLqlalWTmOMfMGU7eKrd5eUp95VRy
s3j9xi/9+FlKiyUfxqxAy9Q8BNXTOdq1Xg9tNeQ4/6CEj8CvhlhUB2pU4ws2M/kB91leWBoGT7RH
MQ0ZWbgcC8mtDIPyafZDZinFkWxPmd+G30l2MAPQQ8e7kXUgyAQEiwWkamkisw6cbk8czbRl7SUO
im/qiB/LeWE8ZaiN0x5RpMhHjqI62ERNkeTHAB+XQxOFaXOT8n7gukCL47MsWdoF3as7VfB2zr4u
dtqU7LrFnH6kO8XtDIUzq8vYRjNBh0QAb9Mxyne/Gtc9ANpPY6fa2epkYLsPDMpOpH7X97szJDp3
0RXzVnNb7K4wi0+SrZSzFQWuHChYU35oPI8fSjemLDzGTvPUuTNCQfq83Q6nY/dVcQDs4mXC8MNP
0nWstEElrCY6R6KbtgT1nEBFwF9Tcbb3Tq7mWxy2Gu4B3O99Gyba/1yUTZmRQkqcBBC0s8tUdIZf
p6rs9lpJkqGmwtd0PTt5UF5kNw37uqv10baMPsbask/dInkWHHIob3nAFLnDpmWGw8TvG7kU7O2j
nSWX0g/YI7PFZZ/zE80mYteW+0pKae/L3NQbH+3kY8P6vtRTkdyOyFO2nfSHg4VieG0mYmq8UxZu
0uxkVXcOUZ/Om1ApKq3KihLrNFc2MwdRweYbZ/Bdbz3M+bB3HHquG1XUBNs2VdK9pF1zQ8N0wa7V
LdhJFO7LOR3TEry56+vnyQjeRdUE8WUwuHlxH4JDUsfWunCrpt6MjW7oiLT+SdNPQLQagRU5wvgI
8oZ4X7RWlRKXaXTHHChEyTjFHhi3fJtXTTvc0ArlyOoCIGPlQf8RPOSHeMrdQ59j1ZKnPkuFOez4
Z0R0PkYF4biy8V158ewuIG5sOKT8yIVvdOfyiUDLyleEPSzeLo/pUUpztaEcw5IDk+jQOZPG95e5
HjrUuhIfANm2YPz5JO6pUV16hqCuImWLVaA4G/AEAoE2k3XqGS9+ojTBt/Glm2BFjVToMJU1ISDD
qtnjLdUyZiXpfC/9F6j2byO6+3/RIG9s79788X8/64pfb8Vwv9nh/b+J6/b/H9nkuXBz/3dh3dPV
vu5/nXXzA/ruX757v8z1rv/qX9I6gbMdIjngN0GMHOMZ+n+s8nDC+y94FZAxUGqWtA3G9m9pnRv9
FzI3dAw+nCZtxytQ9m9pnev+l3PFIBFUXKeBxXAu/4G07g8MHY/dEDNRZFB0Ia5aht9BJb8gp+M4
Tu9zq51JfKdyTZeioSAzWndAH/qAbwBq4KijMpSOePDCptFGtOAwgpaB8wmtN+qSRTPeGolgykMP
QHYRh3JvOXb3njm/uF7QX1mlX6bAjodID8/p0H4rBmyMBPXtmvQeqwHrwU1tNOlO0e/KxknXtK8/
1pPnPnsqjq9+bIHe12lgnf/yjP/9LvyDQDBClAUXyh3j15X4e3PT2HCxygnL8t7KA++CyNX5Ug2i
PnpZQXDR2kW7oU4p38Hy/tCtMYvAR4mBRuEqn+Me/P6sJH2DGlpa38tWZcGlG0P1ya8C5252dLb3
wiW8WYxJn7OiwrzKHrRwsLpbomglQ3T0u2pS0YNDLRvapkjV1qHG9B+i3lxiDE1OFRSRALKNK2n2
F6i0Stx27o0q77t4Vjfj1VVNxi0648AZ5voADSqAnyf/zh0kkck/P5Zfz/73teHQU4QC83jXQu8t
046QKaeW1Kp7mTV3uW3ks1cU+V2PY+UtHm7ZKQhK5a+WekrW0hPNsSWoI3LM8lMB/7Z553Leso2u
i8wLudOVNbzKSt4sEyrVEZYCnbjUYVc+c9XfoyXTpxbAbzUIH3G8tiMyoKZ6zOTwYRhIB4RjRe46
i1Xyo9CU1Vd143MgB+N7s/B+x+VCcDKyxIiOpe/hgB2+Zf76qaGzZorlYjNHC6Yk+FhkFoNIPE/i
ljzoIj/3vZJqY5sr6vDOrXlLHCKzYA+Dr46gZq9enb+vk6T0VTCGNGuGNKMEuVyFRELO/tlbZnsr
MhJBW9qvoyp/5cXGvXeNlj8Ku9S3uCBk76Ch4vrq/LZyeFDInv0QRSiO1W8xVNg5ulydzu49U7L7
UcgevxFKiztqIW1FjTH1vyyYB1MEr4kHfz0ZcsH5BsdHhfwL1ze5wVave7Hff6n+3PNc4UGRunih
R1H4p2IWVjub+i661MbWx2DSy100Ou0nIYZsr6IGd9A+dg7u4nXnMs+tkxa6eGc1c+K8uUN8PAmB
8Hlm7h9MdeVUHBB+0l4YK2SwGSvBcOB69DGD9/jkqdZ/Z5P9Q5Xquu71+3IyIYP1OCB/XyMdwsu+
tPzxwrnDflbIuDmVyhTrTDCYWVsq2PhZtqwzmwl2PW3+zSRwLcvltH5ntf65OrgU9tsI+cZVl3ul
ff+yq1HfjVLLRNNFkljcdBHGYaaHvBoSdOhI3+zstszbZDsWVXHTUTSaVlkWBxQmQvo/xGXLkg8f
oyx9B57+8x3+NeoAnTARAY/nLWU8gl9xGNmXMBizvZiG5gR2KbdOoYNPQhvgh3gWq1Qv2eGdW/Ln
3ubSruLV5VMRQUbXW/aXWyL8Po2019FtbU34QlReUr5S2DM1eLJ8A34Sd147hPeuclFOJ6WHL4Zf
QD+0eHEW0jabWY3jAU5fH6I07N6TZ77V/bB4WDjoTRECIAn9BWj/5fpqu43lWDvexXbH7qXvsAtQ
dd9/7gR2XNLHiTdcCklVhAW/mZcy+PrODfpzh8MBmfclZPpwgND+zeZvB8gqZpERHjCK9kM7V/Ua
w5V2IyCLdrrpsn1YC9AKDEoyEtE5fR3ShPabEmTiGA/a77y/f7OGf7ueN3rVPsLWuBildyF//JjK
7CTi/Oc73/lvFgWygeudR6UDuv9mUVAhzBvKj86FenVmrzGp6XdJMumjgk296VOoyrwIrR0gu/k0
FcY/pMtQH0PIvCP1irJfYybRfdcKA33Qx/idRft3l8dSRdEQsM0zAvb3Ndvm7hIPQe5eeEm6l2aE
eqM5NFRYxOFFv33nZvzNCiTpix0CeQwPnLdHiuV3CHejwQNpHNgrM9MOr33synNUtdO3ygfpCdro
6jHFtIQDZ8ew9ULSUfb4lyjDjXTlp369S6MWBWjQonMi4y6Ps522+6WqyoMNoPjeTM1rYvF2mydT
IYNFAvs3R82CXmgEuCZm6TEKXOXYMlHIT+sbPU1ckoqpr69MA0cX0qN6Dj3ve2yIM/teuD+7Ea88
R/f2JsYZa4WBXfk8iLZ7eefWvpXb8HKTqzDczrbxBuFqf3+QS7Rg9VlwkS0N/BxjzlzgaATAgIym
36eliY9zHCfP5VCKuwWbhmfM8jYVtUk4mOwHE5aG96b8/O2N85BMMZslxJz+19//ZcPhM/HRqIVz
wbWLPk8rupdJhGaTgF895ezA5znR07F0AFhCq4SP6gZONWuI9hhU4fHc9e5NrrvuxR+j8Zsn5f/o
tv1KOKGSQ670zfr3J9vFYbMUZA6juKvNUt77efIhHs107tsWn8rcIJ9vK30GQXo0jWEnR4h2FGbB
uRwfn39+jn+uNTg71GfkuJwlgf1mu2i0RAWNvvaS0Y19+XWqZ9BJ59YbzaeWAsc76+bPN5LPY1+K
qaiFgiP992Uzp7nlVVPhX2JC3oPv0sYdRKafqlLnI3NjrbXBX2Fb4s9y8rGHWf3z130z8OIaciOy
QVFFRmAjRIreHAlWQ2cN7tPHd83vj4Ge0oOKSvWtTrCUEznWcPP1wEKIilVdpLApjp7buMaNsLj2
QZpheCdb+zOjvF4Rzj/o0wJk/m9V1i41C+OaILhYPJ+XhkE7ZIwuRtyGRd6s+iCk15TDIV/96JLZ
on0PQy2kVBV0bWC2opPZ1xFQ5tu0FF39TuD1Nw+Mu8St5ghnVJ7zZoHAZoJtuGF0AUtUXE7j6WPb
V+O3XDr6WIiCfiI1XeKwUm2nabGCzTuP7PpIfs8LsF8g9vTxiwl9St+/L5lu0h5Sg96/REM+P7bp
7K2cHIOOeS7O2LR05wpkcYfxQ3LIpommZuCZ90oev/LENxeBaI0BYp6DTuuP95b4WgeIWbL7GDiQ
AEbdUozs9sOShPeltSwfo2mMSBQl4ixn8Kadkz1g9tyfXS3TfFM2Rb1tnfZLnwq1mXBQ+J73or8E
FraddbKMV2c823lntb9VwLG+Cdk9slpel2uu+fudwxYQ52/T5fftGPnnpVrCh576xtkzAfWHMJpH
pgCU0cM/P7A/P5WJFAgU2cKvIfvb+kMajFFSxKO4xGbks1RmPg3ArfgIS3ikOaRu76bsz//8qX+T
oPGxkYeM177qTt9+2ZjbWTZ0jC+pitOvTl8EFNDw6SMybbeWs4wP+aL8cxOb8MF1Fn2Uv0o0/4Or
YAxEEHMxeAu8TenjYpxSa8rFBSQQRVWLddIaHhR9RCBS5lHor3a9JF9cNXloPPj/qsfX+z++CKqS
ghb3tbKJ8Pe66f/lHAz7pg/dyVkuThjIMwSevkXu5X3DzF/chcmob8xU3uEAlW1G3yerbr3onWt4
IwX8VdtAZ49bGSYmLL23UsBwBFoLlWdfJrIUdzsFtvlUXWMBxP2EYkmVkRKUBXbeal7knQdW/zTh
avpDwyQtm8Dzzackve5n7dh0L9Aa7dEaPOchrI1/9q+5borZ5rERQQv+Nurjla4cV/7MgIFdyCmE
L3WXxRjDh2TIv4pt4QIO+M47xm39M6a9vmI8cbTjAVHRmzOlVENdpP3477Cj1DN5V2iyvVz88GFm
Wzk3iqkEOq2/5H1YPqprDRA+1T/3Vk8WnfrePrOd+aZRDh2/wGMKBvPrdFxN29L3l03KafyjaUf3
DjzhY+MO/llOy3js2yq8z2gXvRJrD+sARSBo/rV4Mk2ue6mXMZqZcDHmxIFZPewXgENehWl+nIlC
Np10kPHkC30uca2zcCyzLWAo659jZG53g4MVUbBYZ+ah1Ke+ZWhIXHQ+tOqoPtZVGt6bSCrch5Ec
aGbjPdBGT1n4grVVBNX3DmH4I6E0ajge1TEIM3HCvbB+Bmfufy5d7WzNQgDAHN70VhLK7uPSWXYt
XeNXWinWV1N1DHyR11KDy59Jb52GL2c0YHKYKXefy7C+TcpoAmq0WCqkcNHDMCp9jCgOP9RxK8+V
mXfNUiQn0J0PdmY9cLZ7+5RGJAaTps++6SCPbhYVV9th6cRdLkx0cmFV4GrbbO9Ta5qqXKKuYY7G
7MiJ2QxOvXeSYTovo1MeFanOQ94PSLHiev7BmJfiLsupClUqmTZFVY7n2q3b4wQ4/iFS4w+1FDAm
tA/NypoTyXSHyEFGVH2pij4GZc2tXd8VzBjNmaEWxb11UyVLh2lsn80HT/v3oszhp8xykxUYSGLK
L/TRvwarVe0OjwxNJqilpfAairI+4zdO2+y/2TuTJbeRLdv+S81Rhh6OQU0ANkEygtFLIU1gUkhC
3zh6x9fXAlX2XiqkClnOa3TTUnkFEgTcj5+z99ooT/mXl//IJgzhukla57E18mNExs+29TK3Cuwp
jU9QoYuf5a/bzECFu541k6yQs1bxBieZhCWfufXd6tzdW4DkaI/iX7tPnHwoA389aaZrZVAOtnOS
ZHjsy8uPZkluZMSYhTibHJ8Qyp19BUcwGLC3mAG/nLxSoIeXqTv1TVwjJBtvSOrzTvymOC+cKgqp
md2d3aHkjLKi2xR6FCPfVP1Tw8g3THCPXTMRF8c2RxXZN0i7cpMZMtLZMj9ddiPMj3hRca8wedcq
6wnLUnNjqHw4LLbQjk1RY4ebbPtMjm4d4gUev061rO8qhukHXETjBrNnuhkrY9kpnH4bb4z7venV
aKF6f9S2Vtn5N7LyH8CNLNeVj/G3nex8k2ozNiWeZMC+JLqGKO2NTz4aGWQ+aCE3Q9kszaYfiH1A
WJQ8e5ZHI0KBL9gY+GVDE2HHx06m8w+QMQfkLNFBRwNwStwm2tnStcNkKj8YnWeylEZfcBDlD/3s
eV+mIXmJutjYisou93FVUK/IwqXMrib8H4wgEl6zZ7YhVOcOHywlp2GaoTTzMn5ZWJzPEuAXYQ3j
Z6hvpgu4rB5fW9HhsLMtlG29zjup4W8CnzZaXyZn6p45SffPdqvzYkwlL+4sCx5CjO/LoVR18iVv
Wf20LFch33OtmDw4+DLJwyWS1U6pNiYnQBJ/M0bLM9S1iiwFVJ24qiL4U3p3l02kIyi4WLda2ccH
2LrNecTneNIAlK2jW03VgbAXNl2PfvbWsMpsF7dCfhSZHp0jjFV0eDyWl5Ssna3Xq4fI9OVx0tF+
NIlkIeznmCWl4bneLtOqwrVI5Tt0bSY/JZKhd3Bpq1zuXqFc924Z2mOSLeVrJFP0nqWTZHuIFE2g
iySnXByLV0IUnRfL6aZvZTwTNaml4tYta+3RHKRiKAGFt50766B73XQwbBwmHvy07ZKWDUZGz8XK
peFvWGHBY99KAteK/vlSx1UFYMxwSWjqXJYyNZv9c9P4FdOEtDCvkrJj7pRVHk2F2Tmy5Zgf3JJV
3bfqJ1Jhb5aZXXapojUsS+udwExR9A51fm1pxnIslaz3uVQ5Ar6cpzmGcBcqZTQfbG2g6Qu6buJ7
rs71oYe1P/svZW8335s+Yn7iNSbxPNWof6rd9KGaTLXXpnIXZcl4AuoMyDgv7F1bLOIG5oZ1wEXn
XImcbAxzJNCjENOqfe0flTllG78VztY0SnFTJuWd607ZacQ0eC/WatMfoF4Hl3Z4l8VGE1IRenug
v0i3x0cTVVsdAaunKF2+p7633IyqqH/2J7O1OIIXYu+1hONWyk+1L0aIzhVJ9PCfPSjYfoyVHrWW
fk2/DJ9C7nf7Ua8JD5JZzN6mJS9CNMT4OAjy1uQafVrBTlOtP5UM2/ail+q1ou7b2KTheptsAdYT
LKLvnrVsnR8OPgrxJjK+2frcfbTrRgPunGH1tTAbhL6GzKTqMnWEKTVwIoSAMKoWf0WEKLlFSlwu
GJha387PxjxYRD7kkoSOGGjBqGuYUKbvtTvjRyUz7piTdL21pGOcC89OH81cd4+IRlnYzDEitdOM
Hgpt7k+m19e3BbKcrUG8vMNbxVtfsvw/u6ld3M7tEjNhRLz52XCL7unSV72UexKy+D02f0JO12RQ
xDxAILFIBZ3mwkx37AhTH20jsrTI7zGzGRSykt6txxARa35hhL0/qQ+F0rTj0lTdFhtke8bWmO7p
lNRYMyqb8GopyDrnRh4GSam5Ma0OGQ4v+McIgGUgmN7fjJcdUmbLoZtteWgsaz3KctRsAtCMvOXL
gL7fwqoSYtSabrNxfZdNirZY1tbDgNT1vvJ1WvtOva0zd0TIXnCnBgFzib0rqi1eM+E/KmtyT0MD
hZ8yyHjWNfdQ5RN6NSxegllE6jHCHzNxX8X1WhWv6+8Uu+5nvZg1vn6eiPsZiOEU+LiqPzWUFRwi
0FAShVJPvHNAYVl59HHh30yTpEm11pHVMjaf/HY9ZM0IrngDXDE8ZOivP0HhpFL2VPcSdzFPoC/q
hjT4xT4yO06OKaj7Vzx0/bn1CesCTi6WAyFa3SntanMItKWTX21bcrkCWSfY9WV66tFJPMWN0PB5
pe5OEiQ1hsJYKjJsFKuvqXkDBj7L5PMYo6vsOzsfXW2rsIwT8ISoPMTLNqNOTW/zyIKsMY5cLkgd
b3xkGtV9I81lfOlNwutqIszEBgyUcxL6DMv60jjGA2R+q7pIe9GpemscDlZ3bw2N/A4UZaqCLiE1
K6MP8Hk0PcxrCW7CNISikR6Qzu/SylmuWz7OJ1aeFiSJ69D9Ro52Ixd6LqJt9M8pHBYrrMpkOs2L
+Yw51n5gWnunMufZK1z/WVmzOLCOjtjoJj68oaOqBhU4lTU64ijRA5NCY6tcQCE86x1q6ChG3+6W
JDc3taltiIUhiMhrHhywvweGPGorO4LaClpBnxKvmfD6CDKBrHHaWV7knjC6Hu3MwY2N2vNFeMkX
hvBUbgmQ5Fvl1ZgfYPNt4hlFRr5m3NnJqIgFIYdom9lW+zqLpsKcQUYKiSOV1n5dU/3wsBd9dK6c
yao2/WzZ33j2otXDjFD3pk5y0RISoOYrr0RRW7mNc44T4iBAkZNSSLBB8lES2ZN9LJS+7gBiRl9v
zFb7ItAKa9d4aMd4O2dmKa+xW2ufk5RcpMboVgrqrPYAREib0LBUx0Rg4fU7qqkcjqaY5vPkGtnO
zAp5k0X6d5lCFdlkkMnvi0qwebMP5F9YEa01qQ6nCuHyLGZbd3DMayVKzN9T43tfupFaPizcDs1k
jjruA0B5KyXGZ5hvx67zh7tohIPiB/QQZL6Hzqt/MFRR8feJuX+my0IFhFwTe7hXE5EmOVyMKo9C
OUYgURhdefeLblWkgKBNPP+sHwpXdiLAt0uuR2oNt2XLH9ETrg9SIyNpGAf+yeUca6qZKroEEJeF
Zjny6phlzatz+c8y3SAdBrMxAkOapzwviYGa5FJ7NOsIKys5pVz+0y6i3irUwPs+Tq5Ah16SX9Wa
6+zC6klp5dFoMRWd2TQZVbr0ucsylZ/SrJ1eWc+n4HKUYxvmitF6ao7LhqJA1P5HHXOPjhncZkBU
WQVB0jlWx8CfU/cHri+H1Whdy4pqPRBU8ZCdLLIATi568g0OMzRLVZnWH/r1wBuXE6OeMnGm1ygV
rHW2QqQQ+KmXkLA2C776sI4T+txm2cGj3je8VI3fb6lRcm9DZtkaAtndosPtny0HOMSa9Bcgazd/
foy66fgLtbi5rJI2d21KMozqoPPRT/u5wA27GDvApulZAp0hopRYuDgwNLKfLidW+ngreBsvZoee
9Apn8o9hFIji5awObAd3kyy1cDTa6gAxLrpidfCe46mlUEgHNim+Ivp9UOJaHhVHbfSz6yKhttJE
ET92dWne8M5iQfX9kagNuzce6n7on/nZuX9Um/m2nZN425PPF+EMKO8B14AotRZLPzYJwW+DI2/K
vivOstL4B9Dzl04ItggO41gXAlPPo42/cIoQRh5/8zWxAE6X9Bv9WE++VqnOzemiNBLARLg5nlgf
saob7xgvWadZs4pdodKUifr6w05O92zMBtMIL3evSnZ0TifQWOhBOQ85cT+Xn3bJdJQsdo6olJQK
zvZT15dfURKLx7Gy6m06lR+1IuG4CkcXYXFmlFvbyNynUs+NA+c/M2gXneZHPsfbGm3bGVl8HCxU
CI9a2rPZsg7yfMRRau7mnFMDKWEpx22eYNxhPLE5EzIPUTar3Dph/LmjWsROhxeRLjhvTjx4Hw4M
39RxnurnREu/Mh1xbjO59PhhO1ttVvhhOI3mcD11kRcAjLfuB9W2r74diYcukfjM3PWG2UhgvwPP
bApk2otFMhsTp/vJzpsz4Yz9VnOXRAVLlloksZr6lZg7Mp98PUW5Ucr5q+ENOX0tnTJRDSjUcT5g
X4jHBVJlgWMIEu52EnN+u7QZySA6iPRLg4aEEV6WSDWu3C7SUx/YnPk9PRevYTQW1jNtrI92ocoU
HbKTf9a6XGw6jJZqc9H4FLGovhVzFN1dHneI09F9TW1BvOn6dufo/UO6IdY9YOunfB2JQcaBgGsa
0jUDIjJYRWK6JXIiBiiwUppwksAXHnDL125+LkeG6ROctzS0uJqu94KpTxcidZb+2V37xns9M9tw
jmoc6QZOvISi7D61FQW8o02tEfTFJUaFYzfpsn3v4sLFwcb/Q1Ls4GlLd31CADwhPmb5eY66MaSu
TW4vq5uN9AJno/OIzVecx46SD/4C57fLEYlOB+GiqVeg9rUa57ldy8nL8Y79iGZhP/EWmohs7kWd
W03ALhld13oORg3ZwvNyWYhbcAfPVZScsh5QVpjMMwQwpANHmu7jSQf9e55Nu9/Mc86/WuRR1nL8
6sAl2FqQUO90ncCfutDyT06qWqAWNk4QxznTHNMeqqHj8LJ2+hprmV57o8q8gGetvJmchqASBM+h
AZad0Jhhfrh0tn2Q5Ce3nDjUzOVuko596N2KLN513xnW1talIYmCqv5YgGc8ul1ccxBTWO6aKN5q
9doi6pCQP+RdVp0LRDj3oz/Ge30exvOAtGQvvHVhbTzni2V6xUlfN74E6NM58TNYZ3o2/WAaDLNp
RKKvw2HYOZZO2UjuY7QBT9Ae51Iv76AO1VdlDxrGaCz/1VsUPRsEgviNh69I1geQMfXZsBZj4w34
RhiFRlRFhthpHbQ2L3N46BxJVT6K1eJPCHVydtIFEdTc8YhcJlKdDR056HvE/A6LFI7zpLeQ5fvF
8M2ws9g+Dirj2wxzNr2ShuxAAFp7FZd93otH9ihvWRsBpNvxrLlewe+wzpRrP41C/DUeqZFpfN+w
hO/pHpFSFunq4fIsIQE1drVv0zSox+poDX67r+jBErjWiCshneYgozI7+HLa4t7Vrw19TJ4w2n1R
6ZBcU9BQlDlZfq33y1VujybgDrt/LlbRhmg8G9W+b+58UC43BqeDABCDespNf36KbD0/+z6FgVtZ
Yu9kPWbKEVNkbYuzx6H6GouC+Y3nKf00Irg7XZ749wcQvw+V0TMLmhnrjJcJ1BvKY9oSMztEmrht
iM2ksmlohuvrOQTMDa18mxXh/Qv+rjpFUwq7EeGr5fu66a0zqX9MPKjhcKQB8r1VGgsiEc8JGaCp
7n/DkKLfwni2H7QaowbLnn+TpAYhfCYfLphk38JHdP0P73+gP8wL+UCMolYZAiryt2NTM7XZaPpF
u11sGi9elPiv7ULTEELctOu77kcxYouILZwy3jKD2Jjie9ULYuLsqWbtAR0VKnBeBCfp2Xbu2uik
VwllVJqKZ8K3GtJxh/QvQxvjD8NeHd0ug3mBttp/i8LVR98semFapHsO+Xbpmv5KkwnNiDWTVpJA
ipC9J+4yi1Rgw3DdRhUBfdCUinCo0SZU/oKnKa8HTKipYdy1OljdKfby02UREuVfh43GOsN8M5il
jlqn+YhRfJD4v/7ytZ1XSUIteevlXnHt6fhsxsTO9yli5x1dSufUT5RsZFk7n2YMOLs8nj6RisJR
a62eaVRAblAq+Zu6dn3ifvtcLEOMrNG0wsP89XMhX8drqrX27ZR02QcMOBFRcenwDP+n2MB+NO/B
gG2ydl7N665/9JgdYCHLeu2GFCn3KNbd1UKzuCF9rnuFf9htLjP29x9UY9XpvP2cHGdcPiPjfe+t
ZmaVd06xRiQopq51+V93wlTlzaeU2pH4K5rahFexO7bFlyrNAEKZC+27dUj0/if5fdEQ3Kj1XeER
tMj/+fWGsZGzkulM0S5TQj0Zl29YGCnXrbg8R+sY4v3r/elZdwUTfWRymAjEGwHTZErMC2Nh3lp1
RMhHV73S46/2dZOthn3m5RMUyMPUNiOdfXaa96/+J9mHzmyWpwP7I5jkN183lYooxIpXbY6M/jz1
Lm1S5YozCbR0RvvxSNs6vxalnYbz3JPG7EhM7Akwhroqtde5bp7EVMb3qOb+dmcuo/I3zwRtMfCu
rAIus803tybJqH+WzkzuZiqMvesMzbMhGYBMGptvR0wekyS/F/dxjr0w5OUDPdFBJAxYHeo7lSSY
ykGieQQmxsUHZduPEUqboHGSTgaXwdBlrFTVHSdAshrvacoRIM5dgr8wP8l5oIVj1Z4d4sQgOTeT
p0lHALUZMAjinYur8kN16TSpVQ+u65SUEl7nibq0hz4ph4dk8etPP2vinxOIJlPGZslTkyiLVN36
JI2+vv+T/uGB8ln/XLjGLvL1t1KqcnTz1p5RW9jp5F47lZ5fYSwbXxKwGsQP5+M5qRNjR+IAZFY8
Yn9RVv7p8rzAjPQZuvMqvxn6ExnD8WOa0rtOS7SjLg1SB1c1P2J4EjWmetSgcxZyh9j7tckt8+79
b2//fn1/lQLimLLQd1pvE2bAbftjPcXFHeIpnorLmVLCW0fN5FDBXuzRl7PGrHTjTJh69cNoBREx
lSyowup1igrnVu7rSDgQigpGlEEzdMZ5dBeOfGCjKc4ARVNm211NCmg60yOQerqPoWiASatpqYQW
E8gF+orfPkbarD4uFNJkLg6FMIA5+Zx/UmfmQ2nQB8maT7g0WnFUO9UCMiS8NGmGNoI1X0HZeL70
czT0wK/52lhJZFy+JPoon3t/iY5AUtXpp47EXYddtdmhckhXMeb7d/f3m0tj1uQeEXLzh4pqdDoi
U1snv9MwfcEWwkpx1xBde6BFalxha1ZfyaXGgmgp6Ecqtv/ycK2yxF9XBAq61VMkCBNczSq/Ls4E
p650x6K+g/tvXts5hxvY6WTeQNldz7IFsQQqQO8hjqj7rL8s1b9vDRzGYaGT0rQ+YW+zsQApSOza
mWRddjn1gjKmJ1cI/Uywkhl6vYUH7v37/RtNHsmKg8KVtAgMVKyFb3SaBFCbRSmG7B7QMdHASWxb
QZfV1g6+YrW96CSxlzVhNBg9bpi+DQvp9Hct8LcttPD/mcKZLXDKvPP7gHkPd8xDiXPZTFg459MU
IU2N0+XDxQRG1aQ/vf8txFtlCmJYwj54aogH9FgW3izknhl5jTOo4Tbu0ubab015cmzZMkO3HxXH
a3AJRn5dlyN8qblc8tchl8+twTmKcXzcQD/pHTiqdrbpLsakOppBPUzuHYjF8qbOqpcsb3mDRpCF
nzkl1vt5FWhQ1gL6T6zpe+4b6u7y+jA1YSzjpsvDzCL+zS8iuSt1V6KQmJ35c7mY5sd88MZDzqjk
VKXpfIUxm08opHUFLki7MvI82slpdDflNBHXMkK1iIwJAm89uZseau2WIQMMs4SRwb6eGCQLdCyw
Y2YIXoUqeqDNSZ7uLwJXLPvTnfAg+y1L8wHQjHdN7dVuR2cYHol7h6ji3Jo27nVG0H6AZkf7Ujoo
6DrUBFu35Lgo+t4Y9nkL7GwDcf3cmH3+I/G16vnS5Y37xsxvYJjWz2bV6KcsIjysR2/zCqzB+JSW
kXdAXy13fsRKV0nHTP/yFL99b2xKYkIfUES7yMF+K+cdknlVZrT6rayY8mmgs+5nZ132bKfc+mM2
/9wB/8+g/KSa7//1H681K36rHr7HaV39YjVel4f/3aB8Uy9fyq/glL7/9n/66U+29f/EpMKi7XK2
8qgdOExM37v+v/4D4zLBOQiDXdvjfyhU/58/GSHDf2LyEFSPlrvmSFp8iP8xKGvkguLqM0yMUpYt
SFFx/o1D+ddlhL+GwAY6JAJtm29bXOvX1V+n34I2hObrrBtUERppSOUgsnumF+Jv7odfn9mf18Lh
RWAJFRQ+kfVc9Y+TfM5bPXYwAhjcgmMMo1bQSYpnK3mFWDueLJGzLv3j17j7uY3900r86xHyckkk
m7wgTK6JtVnv4z8v6eSizDJTYoxyYciOltK2gBHTw/tX+cMXW0+pJkZLbMvkuf16lYIWs4wcJLdJ
7FfJwcNwHq6b3gA3qxKEDDsVwKT3r/mHHw5PO0djVMusBG+ViUlR0KrrPbI0BwVJz1agJ4uEQyXz
jiHev3+xP31BCmDBNkMVyMrz6xfMGOQaZi6mgOCh5mxVvvPNZhUmdmZsjgNNIf8vv9v6u/z/omQ1
9FJtE8ZHfI6BHuqtMJwHEn91zsEC6d1J79TXOYma0zA4H7rM8a/LyqVe67bvf8u3D8t6URSjXBFv
G6e3N+9C0lNfMiCZQVSBlgN4NZOPXRd/eVh+v4rQdd1DdU8TjbpvrQf/8RaMkoDyBU1AII1mPKeo
SW9k5319/6u8fTosDioUdJd6nergbcbMrCqxYDBRHMyM9tmfcnWXm+zSnTGUV//6UoQm8kLj+3B+
/z5w3aACTY4KgMPpSwj4dHKCFHrLizWBF/7Lb7Q+ab8+GELQKWco6yDCZoX89e5NaS3LmjhNDqEC
CLCvoo9JMw4fW1Q6NyWwnyZws1n/y8v29vnndhKWh8uc4dCacrb++T9+s7h3pUQQCyuJ0ep9Gi3z
KRN+dW01TYtWqtKdvzz/f3hI4BlRDrNM0gNz1j//xwXnTEihg38J0kiKLcnujCE9Nf/ltf7zVfDO
r+AM87fXOnUYZ6A/WwLLbKCQA4bbzL4V/fubB7QAj/XqRGevM3/9LlEBJW8BbQ05EHFtnTuQL2Tq
Hc3Ukz+SoZJ/Oa7+vnbQfDF91o/1i3Gw+vV60KLQ3SHPWLv9V9xl1LaLL1GMDy9Nadxmou03fWsc
//VrAEfIwu+/mq44J/96VcCZSGIqcFqiV962hf26qz3Xv6JvMTy/f6nffrZ1jTIJfMUlJEzdW1/+
fzwc0m0Alll4ZZDqdzeAArN9Vcns3z6C9Fx1joMCFTt/kf/mNi6a1DPbKK0gV6mi6VNq86ahLH78
l19mXaWIB+ApZ4cmpe3XL5NJgZC/zxk5u1h73MkX7NDm3/yDv90y2nF0vSm42KDhmrx5gX1T9N46
nEDGjWQHEVwSdoAXN+9/l/Wz/rI48caueYDOuhISS/XmKoqOyCjo66FLRXHc5svCMQTGUAa/cvf+
pX7/QuulwKOsfTyTzsGvt02f4xRqGekzLayiJVBrRgzBI6lnbt+/0Lqg/vqdHI+CBbcJTBy8x282
xXYUgDzNxQsgXkUGa7rqPcDkZUfv2FPTEkLeR+vrSsJgAs2eczoy4NTmf/19XYoPnnsHdwe785tb
y/uKby5Fip3NhBAcVdSg6jOtsqn/8n1//w0JuiKYkB4pBnzvbXdAi7IybvH0BcVcV7vEl5Awh2W4
iq3GfHr/1v7+G7pcAJsteelUOZek7n+8x4BpHdmWs2AwuzS3nmZXV3Uukr8sv3+4ytpepVvAVVjr
1y/8j6uoKnYnq1DQv0SF8CK3OtwGU/KX24b16M2DwoyOhEqbb8R8kG7SmyfSAcC2jN4Uh8RqAWSj
h1N2Wx125zfkJ1H7SevSjBgjT1KfgjtsIpepN4TveE/IZFI9um3nlTtzlpLlU9M0EIgmkM+NGZXA
iIHuLN88Un6aClEmFOcowlYa2pFNZIhKO719jK1u9HYRu3G7XTI5Y6I06IG0R5LilshGOGjJIj12
/ugRbYCoFdpeMKGBI8GTRTom5UGamZ/eg7iwxx2ou3hN5jNNOd47c6TGIOOP7S3pTINx73loVgJj
lXEGXpP7fgi8kGxBZWVtchqyrvngJPWqPB3zMpR8u+Y2sn3N+5S0kypudAw+S2ADQXKQSLqRHurA
bPyrPPWN6m7xYYcf5k4t+b0W2ancGZ0G+456W5UIrj2U3kE1ZY2/HytiaHB4GHSEjmbuAMXAGp86
D3U3R8kuIUoCKe3iaPZ9XjptusnNSN5nxoKCzmaujvqt6QA15x3FFbFtgoivwenM6sWMo1g/4kvK
rWfadwlE2mZu0+JLkdjY2xpRIaFeYou+HVClAYhlJWR/1dojDEXUSLUXtO4Uf86zScRh2gKS2pSz
kT4jG9CWg0BUTY6QyuwkbE1a93eeStxnOiiFuqohQ0+ki3vWj6UbZx0qcbMgKiy8uuVXQxoNZTQl
rxTNyJDcx0NOXhPheKWxceucnJOi5G+/T7QxTdm7kJIHVukUC3pId57IKQP5dwaUwXiuInLlDoGx
5T4pW3Tq0HU2kcQsZuWEc6gdyXgFtKsjLFztE12ifRVZO9hWiGJr7s5tZpftaUo1woYaLRvbb2mp
lkNrKRGFcJQhLIMJ52Bms1bXwWKmMHLwO4i+fWwYaKRfVesgYiHxhLaYv3Wspre6q9z1NTPedIho
TAxCpYy9cRvTUJ+8jSljffyGvl/vryGzFN33QWZtU4WYuPyFaBtlwdYpRZUcuybG1zS27po/mI3d
K4EElbOHIJbeCYC0P7TO7chBqNNeO8WT781DQIFd1neSJLHe5shnWePrAomRX3VoNV87+PPijl/1
ibQQGvR+0W/wV+Q03nN4WeShMWQij6bNnKDVF+CubeVq86EdEXDiY0hlfD8Xloe0AV+NfzP3SdPt
k7isvwleKiIuet7h17KzErp6xLCd+iXW1TWSJq3YTaIZxcFKckPfEq/EOKFInPHcT1Ycn+ZB9MWD
KOC478iyMM1tomFOwiJCVtdmSbBgw06L6GcbUT6SapFh/tuuOnaxB21aNiErKTvYPDTcBk35iJrQ
Rrm3cz4ZH/AT6OPe46+0tzajGEaqyBrzrWAUVF/1ZmrFYW/pQx3aHVSnUGQjvOyIsfD3pfdSCuCk
IHqsKWvbuIIAV02fMFlhH0s48RB4obWldWoQatl3gx9P7keiPob0YdL9qjm4dMWXPbEhRHktZlw4
O7/q/Y90ptMbvfHh75tFVn/XjaHDcdcQwhwsxIySjBg1dYMS3RbFo2xFwdFJr431BxqmL/boo94q
8zqB0Z4VpKe0ng+vitf/nM/MJcLBQDJ65cW1lYVGh3OCeDgO/PiLEtAuVZcA+PB5G19Ike/We1aU
993QVgSnzYV2zlUuH1n4PTMsLKHFe8u8GC+qrm+DpGzypyaXjRGasZjbPSMIp9uBVMuaWxURNcHv
17vdDlK3U6LfR5C2bZysgUFcza3Y2UYj27CeszZ6ialqOLrXMjGuLZ9+72o+SA8164VN8ICT4Wrx
zLT61MewnDHnLv4nt2DjDBmWTu4PKSE2I6g0KuAbHTBlJHjJZG7gWZfatcswisiQqijcI1bTjiiz
SR/8kE1crZEV0G+2tjn05Amgj1o2SdR7wH5h4xoBaFN07DE62+WY8LYYu1bLCBwUA/jSoxzjlYrt
NjRuheqs7IApKyqDuCgy87nv2zbZzJ4d+0cQzC7g66nk+DvTFKJGcZUvd1ZF42abo3r5yrIm9Ru3
9uLdgBEIj9MoGn3XpJGT43Opbe/zSCKlH84assyjGohwAP1kANQGWE5TolEL3wRrCyEZjY3YMnTG
mrhHv7XjF0UcIEriecr1MDJGMKBL41lFSH4Yrqh4NknJWIyGorDx3fZ7rbVRu7VTVUwhDxQBd8q3
gBKNXUtsk0pMGRDQ7MS7nj3gM0K56TED6dOHpebyKhZ4vm+bNQ8CtX02TkFReDEC6gzF7bHITSJc
lM+kkLXLbrMdUYLS3IzQVO0Nrcbsh7m6E/GZGCCRwBqor6KRCAkz25oEeTZyNUe6MSxyBtAdkmpU
60Tc6KSFX+llM9gBOhPOq2ODvH8wpwJ1Myoaovui0f0oeuBth7SsSLHsGIoTAlBNkRt6TKDv6fop
Yha7Ri8oYkBb7TCiFqe+cDQRum5nf/CWEWckcGsOpl1c6NnGGgelh2UeTcvGa+r+PlmW3OPzJI4R
ODmIskB6bpkHWZX7KvSKBf1nN+WcOHXHrV9Mtj5e+WqxyMiTrYdc2pHWt8Rr8YlpMFxmykwsOgGy
JmmSuzdKxIELm8GmFVlVhCkJpV8UDIg4aKzaeBrJeGIrKEwidCD/EXlEgHWxdVErbpHQdd7Z6rCe
7+gtzIICqZAhTZI48gMU+jr+X+nl6PsVFOg7IOMyvlUJGBcEfKKEdtlm44h7tsoWiyzRGJUlnp86
uckxeJoQmKdsfjRhtJPpwiQlO9uZvYx7ppPZfLVAUUZtkCjXOEV97uenhlqif6oyH3k9+iRy6I+u
NcSNh3uxsz1m0E4068uuxJZnH2q51H18bVoqdV4Jjiob9ldTkuXjt2ykbjAitoWz22iW3XymbDHr
Tbt0KBwylFLRxtbK4SplQ8Qi5sauc0UesYLbU5SEBsYcDhvUogMoYLeu0IDbnARfJKNbwkEKkfRc
rDXoCteeuhdDKv1NCsd+RZknab5mgQxqswgmFRsaP22zoeiyxiCRmcntl9yCLb+Mc+w7q+v2g90X
97pWjys421k+1glJZdTg+HM3cdvaD205jUeny600NFmhruPIsiH9q5YMHit2MR2S8tJCue+Z8r8M
sWm9KM62PG4m4IWdHvUVQZZ6mfe7kXhYhOsERzKatfvAAv6Jgsx23aCeFYGcSrfkXWLrXkTzpW0I
jCWRgZyDodLOOlN0l0e+Imgjw0jvhiM9hXjbkcH1AqOaFUTDPIFr2KJIDKwuJTyoNDJio9jUiaCR
GsGAo1mSHtMW0fRRZphAWYZXU1CDJOupy5YCbbphDPCJixxVcVGXgLIoXEHjK1O0I2p/HNYIlWX1
5GimpZGeCkpqR9nn3bl67OrE6RIqHVppkr2YZtpmoXDGGaU9KJkrt2oixdUZzgSYLcWDMWUomIHl
F3Kz6DEBqUkix+9Fb0KJjlXDawjUvGs3A3gA/o3l9R+6QSWvdd7SMoX670Nzcp3pR4Xa9aObZu6V
HRHVQBavwWmJs0BNoJeWd9fKa3lXnRa3MftNj6MOPD/4xnFgKB1A/ai/TFrvnRaoxuXWjLPC3c6F
g9KHla559tNWuuGcwMAKkkHhtZC+Df/a8XRtR/wGtAY9h+YfepiFhiCrq/9m7syW5DayNP1CjTI4
4NhuxmwCiCVX5kpm5g0sSSbh2Dd3bE8/X1CaaYndJbXuxqrMSipRuUQE3M/5V0fHBM1x65Vrsd2b
psg0haZU9AQWCn/8sI2FMDwL7GcCmFPamqiF+bT10r1b8PG6ELLSesiLSFl73578Q6SMuSZRijZX
7a09Kt+ya79K7HJ3k2FlZMQuK5Zhx8c1Jo1CiFiLpnLP10GaHh1JXvRFgWSpRiwFAZ31DVWK3eR5
CeGJ3J65VzpDEomleaf1gyqfzJZ4buMmnVaRxmXmadbgYG02UqwxSXNM8/Fpi5FmgmKJXq0VMcp9
aVsZ9S9alWY9BDmZ1M8ufZYab7mzZg4ztjs4+pOiKJWn0ursse9jBiD+SWBTa0ja2fY8Bzxe+4o4
1OlgOhdH+6w9D59eMT1JVsEhDtlC3QRjHY6ynqpdHbeaguzDipsYVxpDexxsFB/teFpzPnS28RWB
9o7U6mPorVGSlRBu70s/mu/4vNSEbJlbh8+p5TJjWr0Z2XiycqQOpGyuPD9V6kD/C4b7lE6qdE9H
BRPwVjvu5zZ37c9TwenNYVvZ9TEKKnMqmsYt93212LeNdHGN1xbW6l3ApP49M+TuHQM495fOq1yV
aEqbD2Unc8wTzha9eIuxujunJFmVzQtRU0exH4vcEy2bWfTGa7uKfWnN/Yplg9EbV4jxn1WHVZG8
e0jQndUHOkchicL5kElaU6/qwJA57jtmOS6Mgk3FOd3r6N4CziiumsAKg4TiHEvunYmYdQDZ/ptY
PcnZ5hcMK4E2qceiXC7THrCJgbyl9AUtft+xKUzj4p1oEsMG3DNvjjtSgLanbbPMW+ZHI/bi0hYv
4er5N83KF4n7XHNVIAibPs/5YI88HHbvYe4ZmR2ATz3uWtM5mHICMLQd8HBHw+FQZNWxH7uAbuhq
ar7V0bRx8sHSLjs6KYhJMBhBL92mNct+VREtXQygNan4pjXv1qyG/BojkNDAIGEwHKE/03THqGGQ
p+PD4poOl9tGjHVEyWBv0f9HIO/DpnNRHrdmKqkgIXCD9AsAI35VE5KiJjYSsIJg9iawCIBnXBq2
6PHjIrcgVxErwPVUCwyCQ0gPWe53nd4FXu08Wa1fN5yhDLs7GiPOs1tVDFd5bZaFHhmroN/QXRlA
Ud1QjUYvmNn1c4CocJBNjSBfoxihYBpzdzwZOXwL2mwmrYseAHCeQJTVceGu7hI+lxyH7RIRd2Bl
dZQlVVYQF1+avHrrZ46Z3bhKxuzN3qpnqw+3T7QVLR8DFZQ85Us+6MuZHM3vfC4zd3+WB+U/KNBq
euTrXmldpiLXuOLJ94efnijvPYUDvghsERE3Zy9C4x7Yem37ra6Rb+KlKch9GhDxf6XtmnPH1Erc
VWmOEYVqruGVULaBoWnKB2yn7lauFp1ma7g49aNajeT56jEpHOeOkcTc2l24OknZb45I2o1N9RvA
QVG/2TiS6a8akOscx6wDpiLNkl39qWSM67n4Zse3XiqJ4+sRUjGQCHs7IlrIVvHsanyoXNoqYs9f
IFz6cs67G+pK5h/zUtK+SQMYZicOb7ZlNNZTnAd+fl1uYfrh9VP9g+HWvHZTpJwvxDyZ6kexMH1j
l2CE3gm/dfB1UVHTPiqVdeSmVKFWT76GrAYF6IsvOtMPTbniMfUmgrV2FCpeuU3HsEuxDGsRpbtp
5zknXue3sRbXfTN8alr5g323TFQXfG8qZ3nFyDHu6zCLjn4wX47nkRMp0DGsF5ywYnbktyyUq7r6
D9waW1o2EabZwSKLa0LZdGfhlRj351ZWLslOghkWKFRfgSWwL6zkgvFzj7P36T/CdkmHgfWPBb3J
FmJdC1qC9FCYT5FxxSObmch5ohXj6TqH410XtQt3TG/K57/Ghf8LkhpgOgWslTYBccSc/sK2N9Hk
8cn0LRaQ4lz+2qp46dIoGW3r77J3fwWHWQzhXeCQzvn4KOx/BW0Xl8rxbk53VMYiaOIaTKRel39I
efNdoESIfT6LWQi+/AW8H31P6vbcTGVkMFyyBDXXCFvcv/kuP2UWf6Qq+Da4BIDSYcbIYPxpgfgD
0j1mepCOHi1KPa0qPQwlt84unWTT7wNKdm5zjU9mDmx2ijLrreeQC+8HsU+MPv/8DRS2D+B+Jjxl
8AtJPWFbFZbFG8igbOJZB1Fs2aPNM2H9Tlf8I13W/6wV4lP30Tzq4eND37x3v7ZMnL/ft7Zbhxxw
nmKK379/8q7f//Q3Z9uTXu/Nx1krNZpK/99yhPOf/J/+w9+bHP5GeeWc9UH/Xnn12L3nf1Jq/fzz
v4uu/oUIB2VFyGMUkPp4lv38JrrCR/YvAU0R8mF0JTTxmTj7vRVCuv/iyjt7ZLA2kV91zj39XXTl
BFRJkACGZhQSCkGR/080Vz8/iP/5QaWI/XxCElQJXRIG3Oy/cGpzaAYs6TgqPeJx0QcSQrKdAhK3
3dh0tX+kX320YwIyaO8mLWuhKt6fNpNQxwOgwhSDPbtA1GkgR1BD72VVZ+OeqrFwYAhWiOvbdUCB
2mLKorMMH2348IfX+u63n/WPuio+zX+m2fkl4AJRypy1R7A9cFh/5pW61R7zspp+GASq0z3fdOri
MZq1nSw6GrE8YMMmq2pdt72w3O06zb3tSK66/MDfVmWvaZMa9+iDeRqmTg68L1nQ4woEKSLsvYT5
4PJ0afIzkYzMbuiFz+J3rrWKvS4YlniqPOMfGOMccHQL3KGQldveWUEm3ONS5/60N4v0iPPFXJPu
lo3dY8dyYVdxs9WYaQlZDzzS+2qin+otJEEaOPHOchCOx8qxMBXYoOqsS3ZxrhkqUiNpqO6sZ+Wv
fYPXPU+How695ocLDurqne8U/W0u8v41ZPIVV3pZI2rrzzuIP5NCxgSKnog8zaLDDW/yzexzYp2q
pKNayNnzRa7TIZMOXvt5Bfftasb/pVtfLaelYHMZJ2M9bnQClofCm6gHBoqb131VFvlTLsgLzfwq
n4+qyUB/2xALYTJYmKhwBy/98sa/beXwuMs0P6mo9a37CPu+AXFA6B2zgdsPRd0L72bKs3o9uBp4
KZk2sGUm4rR/1agSTGyhAUsJhYHn6GuVBo/Ud1F0h8iwQ25hqNmOi3kB2m7yqjqocBVn2ihT2x23
aF8ewt5Cbuj1IgPIpv8ojyWzwaU3T6jfTRMEtxkogvuAQXNi/i8geRJdON1ra3oVXZRz6tzPIiTP
Cluavuz0tmV7SXXdclgBogmMyaaFyleFOGeXzj8t31nU13vXm+z+ovJ9pkTXrrfLgO2Wfk1CiF4M
yHaUTBPZA4lLld4X1QSYwyvZlZL+prkhoTAbIY6mAibmdaaX8EfbqSoD9pOZ+N56w3IXaPR3saHI
eAGAaOS76PHiXIY0oKYHbE51GOsQMcV+JJmmJ6/hHCZvt16mnomimr86bWFINnRsxOdjxSCb5ID3
BKSlqXFwiQu+GB50vpjM25Hk+QFyd9z3Z+KAsZpfjFeXROH0qmUttONezqE4UNWyEHLW2yLpA0b/
x0rCCGI/hwFMtAi3c819zRc1q0BsL7Ct3S0kDNBn/dujCAR9jlIuiokv0Xkku70tCLnlSbEwF8Wu
Ve7SnpmPlrJlWdIqPmOrMufQG6vM2xZgDHNT9HlRqOsk28PCN/5ZSUHQmHY+VWCR6eG3jyvxe6n3
YgTDNEs9yZDxbx+6YVZ1dID6YSRzRhjYa1XOVGi75MDruBjDdxDyyUtkjqkxgbLzXhx2FSJ65Fw4
IDGBS9xXMd7zmtDCkatVvlo6La89BP6ffDGTS1AVSn5drBlgC4zqe1FW9glLW3GlMk7daXQ8UhlB
YwCBdJWQwz6dsrr5kdH1kdDT5WcH36rL24AAm585Cbk6FO1gVhzS8HksJt68x15pf1kmQfo4CPa+
2Ir1denC4Ja8suaZ0LjyfB0QkTdju7g6ZzS48UoJI/BXiR/CNGmdDG1LuyECiIue1LIbTAAoT+uM
amt31h3e0iJ0T9m5wmW3rIF6ptT1MVQLrvuWIIEslvak9X3ozMYkEV8B830WFA6vzxisfAuTi9j3
yMNz2oo9a6T/b4vLKMuZe72+J90lWB/KlmT9xFkn784XdXstwo73wLXMk1kigj1T6sLWgHrDcDgv
v52eCVyCfX5YWQUXXsNw/bQ1pr8GgIFB8wRFuASelYEu6NtZf2A3H76EcMjeHhDEopmYc9a6mOo2
/bKUxSPlxNkF5OlwzW9fJahUzOsSzcQjTXl6UaJ4jGmwbY9dyUd30h0WyyAvmssNg8s+n5RGEryE
gviCqHMJFwh5cgsx4dmmt6DiNKtIBWnX+pETm+QExm+yeIpuZF2kiZX/I6jVpznqo3I/99guvIyF
m/PC3/pYcSc4cdGfu0sjmSmQsNHgDKAIZ7cFeWclEeEy7+0WuSdRN86bqQnr3kkr6L/mueXb+xS3
+WM/9xRF50yqu8pzwEWCVWvKR2VBzV7m+7egneWFPcJdcpKYa7rpaWFAj3mJHrQ/VU2wvU1rAyJt
HFMfetXBwGR20X7laiwGwiN0fioga0/I5YYk2xQYtCZL0LnMGV+CUwXASDWb4R3bLbqcvuOzlh++
mn6k9jbcUPmWJZpp6nmVUfoKUBa8gT3MeQL9+ZWejqYDo8BPP9hpCJ8VTCLJ+VzwrcoouCqKroiI
GZj6B0kyRIJHackT/OXdx2rr8UdYjBAHuBD7Xcizd+u5vv4mhA4ejZpMMswCYxiRb8G1aSQBi6Cy
FRYxJ7wHpwveazKgKFgmlI4Ds96PebZ9YVvEMxzi1GtDKhfDqty+jfYmvhgmroMzjvoe1WkUd6vG
FoIeI6G8PZtedUoiadwFEbWuNZXRT1vdQYd2ZXgex0Z8pCd2DS96bRkqM7BnWlL2BT2bCER+rv92
Ma03CiL5tSw3HnZnoyJ4c71m3lsIN4YYQL/6EeLNlLti7sbP4eBz93Mc0I9NCcvGfZLCRauchKtG
ESQUOxown5uWDxHygsYNDoAgy3LgNii/lL4GcCVhZrqSXnNOZLKj6jjqEXVRHxCmGJN8qe37tQ3H
k9a191EXWXu5KQ53kHt38WOUrtV2VCIQKqbIPMdVwjAGfLPwHoTP1FqSqh6SMGoDpwctx1xGdMML
YpmwjBfbI2+99kCETqkjsyqxMJGOe4Yg4D3Jw5WwaHdR0qaN9eEERtkQ+1meJlm1RlMMNN8nU7To
w7zQiB6rbsojrruOs1tY2Ah2tnEAjnryna47j1zhpEyH0SRjDxzyMBNHS/v4FAXZPuTeHHe1Lyrx
1pID+GZchLQQ7Ge2Df9qd/RyRiHuAHtiQ5unXpECO3XmzmdSyq9FuoiS5391NNGKJlp4J7RbXkdF
NL7kq+zuuZHD6RJnaAtlzNRBh1uVc3OtECDfzaq96mi3aBOP5SJNewgWl+ujioR7cvGvZsdi0vZO
/kT6yKWX5/A3j91xdG2mVpkWvrgnlYrIxjyapjtvDmoydJTojsYtIzJwDZJJhwGPpNFmtk/ree/g
MMl9KhE6z46JYytOLhXIDyCn3Kuyk94PhqNbRCmi5zWE+boULmohMmZACCk1i2gr4MC36oOVLsXV
XLbuFSmTnTzaJjVlXCHZkldtDWKyt+zw3LNLrEu+U8wZrwEkYLiT29zfQubZyJuWllAnVReJbexI
7dzOZuhYJrCHJLUYxQhsRbESh+XKw16xuu3ZZxjWKXtV70OT6ceq2LiWt3EobwZh/I9MBCNQuVrj
1GPaIoHMR2sAkfcWiSxiOyJhh3ejNz7SFtnNNfWpE4awcoWX241swiTdbDl0uhoR6p8a4NYJYDQn
rdCraRDDwLb1QEMBfNjObJ51bTeIspPNeJa4ZPHR5Ky6Jv+M12r0Ynwf4QtVYxkWVLkOKD1yOnbJ
R6n5oTl7Yu1H3UUxKffS6ciRjKM64PEd/IYfU7mt8znsiuY6wos27VYXyVUcmCK49unOHPaZbeSz
q8v2VcJ3HEsdFW8g7QzzomqX744W/T0V3OXKb6xSeWEs373AgE7SqF3Z1PJifLPfiIqtzonC5yVA
kdlKjFpZfi5w9KX7Idr67TBtcxuedDh3ZB5aUpGClaao+WeR/iBCJ7+yc3u54P6ns8IN9TVdcOBp
Pc0yXVIjQ3UTE1l2c57+Rlg3x92+KDFsn40A8NwL32yPAZKucY/X3b2qvDL/7rhpq3c97Sd3YGoh
RGwlRUxiCpidGFzyheQ0nigfHB4Zv+FbePx3pNvnJ6I0WQjpDi92vPDlDRpf/A0Kn18XBOpCdeq7
5+Nltbd8ueChA1mvaA3dYeqreZO15Z9UnpYHK+zUvcy94mOQtSQKzLMeatiyt2hR0SNJT9k+4H5N
nAC6MvZo6i529tBAF/L4fqTzYkG3sLK8aJM1XdyqTblJk89Vf+yHNXgVQ+sS6TzaK/wmL304C5+/
p9x+/TQ51Cg6qoWALHHYkgwJC1otk1XGNDtNp8mRzeWq8+XIZQlcyU4ZVkEAhUNwKU4He7mzmTyO
RTR8QRybPQuYkytnkBwWtJGctno5Mb2tn+hOcV68bkbrX/dYakQ7bu6e4WQ4+qvT3DmWOww7Pu1l
dlzkYi6WtRoP5+TP56USwTHIGOB72z20tTd9GrVDDEg6utH1VgXf20VY6AeJReQRjbb6KiRN4qSn
jWckRZlXxFHuhJd5uzgX3D4fivzU777Vw8Yq4e4pV1uahOga/9ouAqKGI1DoNtZeERETWmn1wClZ
3WDZrfdzl6OYqDo+ndz1UUMbLakxh3kt/BfiJLMY9RPwcicYbTGyxzWLH8LMabir85x0MHeeEMxX
H57m36JPzroYfLe6koXlnCbkGyQk13KP8q3+QIPk7vNg7D9F1GJvTHjtQF3tgCThqMpG30o6oe8b
yNpj0Ank3laWVfsxggm1TKDQPk4ZvhAM8x2yRdJTDpVVM1+nRJ/FVBcWl7ZOp3tnbN63rFsuGS/0
qVz94boytG6H2LA+OfVYfZ5qlC37JRyQunhc9F9Aadejoizu3GeodTyEUU6KZJXzWeLzeZF2Q+6e
UG9FsKt5+9CMtubNJ3Ub1pM8yCsxVymyl7y3o70GY/5RDT2Li2Cq4ZyMSrUburw8zpa/fg1mgmDH
ruvMJfDudDcGFg+RcjaOe2srhu/2ovDy2iVpRgJhx5dBsxPKwYjmWAbB8hVEPhRwOZPH07tmrbWr
6WA88THemMmRFZEkt+TmUSKzumAYH4uYuvSzcjJr53hibdp3bqPkHlptOvSp8yr7Xlw1sCAxRn99
8NCK+Ady9bEp2yQCExgdi6JYrlRqZRfIxOh211a3Z0bhbh0KjSGkFOkFei92A6Gb9YTMVDwvOsir
mHPBK/e+5mdeCAD6gsoVUYdeogU4Kipxybf9m5c1PlEv9NI/rUv6NAA9f6oWPziHilg8OEEJWf00
NFPtEZxhiOw0MJB3uZys9FxYFcbTMEWfG7sa9qFvz8d1zMrtQFaBRHyi7TXpl6J6OGd1HMTsInaB
qBi+ll4zvJsyG0DM+unbMusS3skliJSQhONUVwQcF8qiFyGa5eUy9d1+rCfrlguw/2qEVd4hDumh
4aaWFWybnRuH1Z+gMNDCi7lCcEtOWHF/ZlyDALlhEmRr9XXLdbfGXL3RhVD1VUmw0U4MqToJWXNQ
mE2dghYMZWZYJ0HSN+HHMNsrZVCo671EB6QrxNi3B31cbH+7R/tkXnpvReRrnFHfrUO5Hqh8feM6
rh9RqS/7kGj9u5oMMcNve6RKgQc9RJj5IWd/9i63Qm/2ZRaE47zv68V62wavf0FWdNsVTr1vwW/j
BYHpS5419sMwFHXsbaUDgGbnr1E5dicrM+CFgfXYphREYwmq1xMzM8Iq7VpM2+zJyFZmv76ezFZe
sE42RxdlzptV5yIp0TzfEN2c6JbCs0T7FAbsSGBrLsB6dDKPznphzuqHseAmYubxeBTcBwIBzSWg
XxbTxjYgArTkTQrdQhBuYFErSBEANQyjCzWMMGRlBPBMjm4mEq+pYbKbx3ZI96a02quonRawua55
C5TLDFetP0S9zIfeqfLPTuUaBqs0T3TkFZdLpIabMtv8W3LdnukJbOJmar4HbWg/eSOpZ4cRVc4n
hMXUBCzjZ1SjKr+GpNGfR+lZl30T6tewsdOc1aBsnTsYbDCgxgszQNjA2FWiSZM1CfuQD9xF1YDY
INEkvyNQH/6ufKsBUwNEXSpRdj8+BbXPBOgOrC9oAhfqQGRu90fScAEue1KBVELcDKG7eWXZz2sv
TdJPitKVTE3yiroC/gCLvX+3yrl+4sYdYCWJvQTKmuncQLWWAQ+gXpnqhCi9vrvSmtjepFUMVWR/
QoTuiQpZumsmk6hIej1wzCwyYOniPQ0Bn1RNTcNfg+b/HWLuSY/8FsxgsFS/8Hp9K9MZ29AH1s31
MsSx453WTZKMT7W9jmWLpgJAf1hv0TB0L3/9vf9s4zmj9T4GTRfvNXEbmDN+oeBCfxpR5G/vIdru
mzxy6XFbRZFsgK5JLnpzat3KPFhpKeu4MJb9N4zYf6U8CNJ1+QkwAXJx4Ub5M1ugAk9Ziw+SvNn0
W+1ru0GVq6I8X7+ltfSmpy6UAqmWHfEWLJZtfy2KQo7w0qCb+5k2XeTHXMZFslLWWl6kBqXxFclk
qXP0qNS1ElmO/XLXbiL0d2ItXOvvYr/+zJXyEjJ3yAAPaEj+Hx72XwgPS9FDuApZkUyclv5RDQoc
3Goah6ZSGucdEl2FqBiVSjgd1YSQMVklzlSNtcyf5VjW9XFDvjUl4idrY/WWX/2N91H8Nz/kWTPm
/czKE/ycf36dXZfDNkj7Cq57KKZj6lp+e1VPGT8XF/e9VnP+gUkAroZMVV7knyxS1EYscpgKkBEr
bFbAPcGgkBqv3vZ3zu6fLv8/kl8h5m6CV861zY6Ecz7/Bn9kaatNIQklcV+bKpoefnvo6M8qlqPo
wKhuOTcQgfs5eH0StMPqX2TLuFW3WOvpANv1qyapYFxKxoeqb/i4jORajwdqZMV6ReixS9qvJnUr
/Js+vV/KgLxz6MJvGQnnJnfp2L/Y/LvC26qIfNidI0miPrnEJIdvVdZ3E7k8PNjvNVUYVTJbhNTd
ZI6TCfLyHFUQF+u36soL6MY64dtP4bEclVcHKLAxS4jfRcfoDdiLu+LMBqH5UR608ep89rzUJ4p5
qPwOFKwo5aFnbl6SumbVYJbuw6MVtjXSGh6BH2xMxQNmS7DWnHps2m0oVX7vFI2H9/Oo/KdocT1i
prXu2r95OpzzAfLnt1UGPAASl2DEX3m/POAbxEQdQOrsJt4mdYuohdXGEAubxjkzU0vCfyvdm3HQ
LFRDnjvr1Rb5WXnp2Q1/LVnaPoH+E3gdNVC0cSM82Z04RGnKtv2VrPQa46W1g9l1xqRH94Mms874
V52FqHompMaO5gTRThG+dwiltwtQl+IFgN9en/7JYRogX3FAI8/KCZTMHEu/fITVLNZVlgjb6nBu
zhN0FhNRXl2Qf9oROTmAB9gtWngttbNfraj+Ozvrz4zJ/3y1+Ql4kRFTkFGAOBSf8/mq+cNDtKnF
W5tiBE9WpOsf/ExIhsgtBFP4jdLhZQ4kXQlSveQWykKSlYbzySoy55unPKxCVeflMnEAZ6mgqcAq
D7U7mzfk3SRJuOw1F9Y0p/3ew4V69ExZdcREUmuyI2Dfqqdd7aTWHnGdXx//+tX9Ge7wx18Oht0l
6By3Iv5IAtd+MYx7ys/s1Nff2Uz6G5AWxOmOQVu9AyGIbtgiTUokf+BepkGp3ju7AU4MgqFM93RD
pu5+xhkjdi2Cl08ryGgyrUXx6BC1t8IpCe8xQnd15ZuGMwXtV0O3SuM0Q2Lbs7jJlzCIgYSBzUOs
fGXS4fbrwPI8NEhRNzyQ9o+u+a9/459u3V9+Y6QKGE/xwQiyBn45WSryeSuvrb5r98yrubAe7BBE
fTM3o0pocBKF/XTgM0Y9+4SY7ei14K7M5Kw1uncxeP31D/QLuc8PQVgKAW6EmxIbSUbML+NCLWXO
ELGeD1Ku84vWdNZjUUQowTMjUlphXH99nvpJwORqRG97AiDC9DqilCYHbdI4gWaI6gIHphf9aFRY
6H1BJtRt4JauQBJb1j+GHFHqldf19Y2ZSIp7tEnDZr86E5w/I+WcbvSePANev1vJHmfbDWX3ak1e
B1hvT6TyrtmUT0lmhWV1oDGCj0ire6K0p5H1zRsxu2JurBkWkX0TujxDY2dxurk51VXtMvKJnhrQ
uoqhXPElZ7nGNaeIfomali9GgDM4rlNLemywXPYn10cyHUL7s0h6dJDs25CNFpqT7tm9iwi8TZqA
voQLwpl4UozllNdr1YnnMVr5SngzGXvLYgiQrtbRTWV3vogbR1TR3tU146uHvwi2jFcXZTpWrv63
Z+sfyYWe2pr//qoA+qMA6H/9W0XR/4c6IQ7ff68S+t9V9jHk738MZ+LP/6YSEuJf0dnSzlBKpAg+
Xq6s31VC4b98tD60gRLqQ8AaiQH/TyXkBv+ySUY4/4cSRuIXGAN/VwmhLeIkFsiK4CtDclflP1EJ
Eej1pyv1nFfg+xGWbbRz5xjc8JdzEKlWOtRlftnCTmflExJjKW8me/FKcpMWGpPgy+CxBG4q200R
XB6zaINczc6/rhXtOnRw2r11oDpe63XOXAQWEFoG2AVTJ2mHrB1LFAAD5qvd76hJzurhvVBG2Nib
MwZ1Ej2pQnPePDjdqcG5zPzDcEjP4Lxw9XhKPoOZYEitRG6WR3dsvDqh4IPJjRJDb4J9wVBK0FvT
X1FJCDRWiGpSh7W1t8e1xJSSuJHKbv1S4+nD8FCjf0A4S2tMO6nvQNOgqG1R2OpCAmywrvm5jXFE
ElsLsF54VoJI28pPAShNQYi6mPTN2tAnaMUSE29fvEq9dIuKMzVsSJwdcJjPsnV6e9xXUzCLR6tb
l/AIneFmN72p56fqTH+cpIWv6K7P58jeK8yGmByZCGCptPGbU42pjit/0hxEDcMNt6vwyG5sug2t
jK6rOjEtYzC0ztqdFrq6ll1Y1SiRuxYh01FgNM4SvHPNdJTu6PsxbUyY3g5huPhmOhBXOcLXjz0K
PLOvmUKy7bK3clS4u0J30r6s2IIuQt9inBscATRUCkQCfR2MNYKQWgE67HCkbgp7YOUD4yQYC8Qw
XmaOLIg9lJlslse1s4PsDqrUEoc0I70BtArbJ5ZwbkA+XBzL9a0d5XjCdDc4M/4pDrKdNCW1EDtX
GNs61ekUANtPNahW7SC33c3YNLsTdjSwV8e30fyU/hLgIWyLqYzzsY+mZFvHfr4ElBhvey8cLYil
hWjnia+znBjevfBe1BHtblVVCYKSswmXxTiBr3CK156II2dtnn1/9e8zry1eceDDjStS2J79zabd
sCiD7m6zKpot66zV1xbi3ptVEW66C/LUxdKEMqjYGa/zTbIhk40gU8rms6bYhgx2hTQ0UH7RHFcR
ENEwpJm0r9PCKSmbgWdtE1uNlX/yw5XXVqV1hD73J49otT2MCX4DEVsDV+al11XqZSlQau91Xg/2
/ryrw/3INueSamihONj1gjEbWwoliZPVlnxca+tOdJ5GZuZQubKrmG7Hw1JYdIVpzE5vIqphsvDf
RCgFUZchcrdcMCMmoJ57pPB4z4IsNyDJtfJV3JKKz8+lAmQ5mxT++8j3fJkW1oaS29nfIW/O8sRm
ASHHjBjGKs60nofdMGLbPfQkgz9EbY1mpAzz1j0X1qtXcGPcmVG/6Tm2F0CzvQsd+W4tQdAnCM/c
/mANnJjw9O1wZNJP230wmeqz15aBiMtmbPKYp3W7avyRCtWwx9m8Y/5nBeIb88Gd9+QOyOmyzJHv
7csGfr3fgZr4/cF3lsIcqfeCuLSjTofvKuRWvbRGbINIA3A58z+SZ20GQADDf0KaVdif0m4eq3uM
HB5IcBnghkkICdJ1u8cdbdL3eZqnJY2zlNqTcoepW6nvS88pwYMFSxarsWs8rIK+dc6RDPHsoWry
qsFGdYN9rvwCwB82J9z7vWQ0QB/wuICwenuVTml+FWxU772pEpUO8VwLCQCPpXKDCtVSUZ2PXDlR
wHrB88np/dPks4b7JQKpBb9k8Zgv2XrKqgU7HykUiIOR85u0duQjl9hu0+5zWky+PIao6iLUiDiX
ksmBUVyRPXXt+lLPntvchynb99mBX+L2slImq4vFQV3xJcgd7RB3wnkF2BhaeZHtCkocs+/4sDbq
2+ZttQoSZyYLk45yFvdA+01HcmooEaBAVA1l4s41SLY99213oZsmfNdF7rxOs2NZjxPydky7wkhY
Yd/Md+tSi3e1WdSYbDOCnb2ZkEjt3VI46kXUwobqnZHAxVj9sK9TDGLAEY03V7dhZ63z0eD1lE8R
stpwL1vfX3aznLNHnELiqbIFtvACZ3UYL2ZB28N3QKAVhD0WutJxMzhgHaTXVYp0BRGYVWeJFB1W
PmxBMI52w4jKA0lhXzLIvrzvJF5b0OBt/j/snVdv5cbapf/Kh7mnwRxuyZ20FbZiS903RKvVYg5V
DEXWr5+HPj44dn/BOBcDzAADAwaMbnlrJ7Le9a71rBei0bk8RDCui6uqrHNMHTjs6DgKRZHuWZIt
w861SSMz8csgQIz0UuFckdWLXD5I0uzB9aU9+q6k9OpUzoZnHDPBtyepi1rI47BmZIgx39BVUeP+
QifwyUJRfdWk3YEihshGakKqJ3fY1Y+bxcjbeW4hDyZabnYktWxmCbmKjBNszuLkKqjI9nr4VNyd
JQzHvyXUT17JmvvQOTqY9z5ZtAkSQKm0vvE5LnB5DAUgirbJ8uwyceSHSsaMWJ4jJfpbZdXriwEs
pzrUvI7V3TqHaKlpwPw/xsRSqOjOc5fX2oQmHNHORG4/EwIeu12UcuUKWG8Uj8zhgPTUVjbEcdb3
JkkQf3RNKtXc37vp5vmp9Eu2XUq41ieIypqdvlErZ0f+dFjJ8/ekMSjSoQS1nNnR9k3kVQexZPPz
2gyZs2MX1j5hfPK/5YL9RSw8n5DdWK5LhXjf8h4FS2+l+8xlJN1ONzBOKs6Aj30rqzGu7abh+hbK
5V3baRsebCN1HtCQJ+c89W3Y7S1OVf5+todguOZctchLBHiX8Cd2H8s9C9y2xfc6EsNQ7dkvpWGK
qZJWl5cFs1t5rKwu/aE7A2erWQzZMx3Lq0W/ny7aOwQ7Mf3olkB9uqnFWzrntk8vUV0Z+a6eWMyR
rQBazB4OpExSeoJQshy9/kin4Ojv+pIGnoTknlU/pO5aGafKK4oAu2jHyU+3eEcvVkbW7jDUagli
f2jFgR05ppK0aGzILrwGiaNawqdTsRYwI7oaPb5q1CSwb/vZd6uhLnPXVhImeSY7I7gaKav82tMp
MF4saJX9o92sME9gmA/yaDmd/GSzqgWVnTYRtkIRgD9XKkQY6yGLBNRtAYXek4NGSlmjoS7PRViu
EbkA6uDi0aHS7J4SLHyUhYFm+EZccajvQeqV05MHhSgF/YI1YCZ6tTeanqNAfsxD2XfLdPTxDK0D
310DE4fFt9CkpRrXxQzPZsCFnZefmeGxsydlFuRHG7G85t4sbfAZWKfuesgmrCpqTHCgCAMCz9jX
GCXHCHNXzPJfj+fckfgGMHYU9UkOvnvLHTbXCScfjD2G9vNXTUv6A6erlDhd5kxWnGKdMa8cPllb
CnFdKYP1bfcrPjBCVIvX2cRYTb/nDM4aqwJrgOuyx3Q0xiFZRsJ/7FdR9dfGwEbieeo2mGd5mTZX
IL1y1vydU8u6HIo8r71Er674FhAKecZ4vyEdJsgsVa3sZdf5KZAJnJ2IrEBT9FeuiIIyxSg3mz1L
evzMs8GduIHAVR8ISwdvOB5Mpv7eJYKG/9/wCHKb5acDS6k/9nMDp6krXfmF/nIsuwtuADJqdVPZ
hxAAxgZX5sIwCZJ/MapxGJ5Qt/tspxHD3lGKFALolK5sL7N2fULyrFou1pPzsfltGYAy7PJJgOpd
JPgSxRCbG0smziT+TfZtvsasC2kD56k710dCvlbBPaSSb2tnA2c17c4n8ilbxKYpF+73sVjMnyWU
KXZKRTDJfVmXHFNdY54mcuX+7McRg0b+jx3RvzWg/7fT919m9P/X8jxspP6HOZ2Ud/2XMZ2//o8x
3XYZuAOfgzlrA9Rdnz/5x5jOAA8iNvAjDy2Uv7OhVP/I8hjub9S6BREMzU2zR0pkeP5jTN8yQHg/
gLBuqZbtj5x/Z073f4nrmSG7FoqJEMmQ1qEyoxX8WYvtsL04xGQOeKhH80jVcUSwFVteMdWkc2vz
ngnJe1rBn3m7ctHj1WJEHvQ8Ea0fmeEH7MzzsPkOsYepZBqq5U0SQt1sAsa3sWDU3dkqV6+yDASW
/LFUd+7o5+F1TR1zk7gRh70YAInxY3aNnGWBUWJSnJoWYVMQcME3WaJBJTUN9E8UYk9kirhGLkno
duu8n9l2OccU92X0ahZUKseak9lz51UmMPkqTz+zCrABO+9moWu7nlSUmANb5nUtBa1/RsEjYGou
nwNmmYAiY8/rdh1jm0lhLaXnu1ma1OGgWsAh8xwyyUnYE8XBa2ONX7Zierwv7Nfx6A4BqyfiLTSQ
xAHRluzWqCSbK7PFsLBTa9jrhunSLov9ZsBtP//0kfsvQk1/1VtCgMxANXnqSDsECNnw/fWNVH2P
0dX3rwqWk5fKDNQrVZzR34m9v35cSFkCUiZqyfbAcmA4/vVRorodp9m2LmquHGdndK5o6C2Zhvw0
Z7oo/mYh6P9e7PQvbTmEvMZnk08lD4iUFDmk2v788Ww5gqRpMb2jNcl6B+uqfmujoPleRNHQnTTb
gfwcQXvYQpI+EAPbB3qIvKSlIppf9NddtsCU0awOv5YSf+ou3zr2hp9IExj037JsjdpjX1vZPfDH
DnJCNoYm48eahtfco3Ha+wM3HaJXKZ+9bImkExPwqZlHyJqcHbm03PiaOt+KRLP+NrKAPt07o9W9
kuvd1jzz6KidBuOyJ+uDPbA2xBLtJhQmbOUM2uFzqhxYL7V0nWavA+1w/g3xtLswB2Al9aPsT7WE
XXkO8L73O6NvUKG9sps+sBIEbyufLVySgHDoLFndOT8N6EwnQgbIN6IgsXr0vNr7iXfcOyt8dPlO
VVOl47JClKG9VAyLXtadLRjoMGd39lq2SYkodJHBihIstb0MTB66eSfjrbfYMFrAFpknZ+E6/RIc
Qax490vbDtG5YPlJHSa9fh1H4ap6H7M5aw/cc4oQM3ZQ0cLnIcMnntthBk6x+n238mzdUiI4LRK8
NsXGOwSnQs9n1dqPWiNbJmGdAwxf+m66G5xm8G78sZkH3JYqPQ9emkXckCc8xZIkt52QXZhecyeC
ObTKgI0RpvklOLu0FkKF4tt/owGaNVelJPUhEaQyalkj1z5wqnFeNedgumwle/rELkNoGHkzwOjD
YAAEr8SDQaE1GtB4Ho2QlwLnwvKEc9imbjHbfN7mNJouXtg2XI6LhUETe26ZDokIxWbnlWsWQEmo
gpturBt6cHGtG1f5WJU5UYa+6I+l8BksgjYn3FYqYbb7ySpxqwt0ly8VgtJPla3Vz9wNJx3PxjTm
fBu1L859JpsruE3Ylqpw6P0dlz59Gk0vuMFpB4hKSzKEg/bu7JKzw7mHEsNagG3RWYuFmQVso/fq
hHp5QQrrz42pxn2/jOrnggD5WvAq2rsAZlWfMM2B+ckUh1igNM3UkMJxXbRJG8uijyE6TBh5W5rE
2SjYdBijTu1G2wsvo6XdHz6v8WttQPC/DvuIKJ0tqZVO1hWqDSlSmRsE7abRS9Ii492o7QJEhll0
EnXFbtXTSnpkOvQOEhEF5fQTsqtt211qTorWE7Jq1WFUuH1HYi2fNRcYMjBwrkiSjZ58Ybm8WPvW
seWzRajnpzdhVYuV4w9XmGtgveGjYBdKn0j9k3cR5Ey6bnSHiKGlh3U2d+QpV5920jp3ylOp+zmP
GZmMgfxqDdgq84tRIl504TubzRp8wrpY15Puw08W2f5FmVn/M9ekV/aGIE2xMyW9ony3tlL1WtWt
TnzHqV5yPcnboNfL59Rw0UPAblJY0DPMZD4eBa3aFgElbnzKfooIrzyu/cpf40tEqaQ9RXQmr0Uf
XDKzYhCuMyWDQz0S2D0A7cl+tJnbv0IkxF44BnrDExl2HYFwcpDFvDnl86fDpjgNDnPgAV0qekzx
U20Yz8LkBZsX3LT16ppUAqameEm5PVYoR27609eeX5IrdWwQS/TGr4lbz+HNaDtdOP3ALc5RGsJh
2dDbOnn8HUUc6IbZsHswh6XH6C0WIU9RTfEm4Z9Mux1EUqZsCrVsvSmm0/g7NIO811lMFh3KNboV
reasB0GC08QSxG5DXKeqV22gHMr+wV571SbO7w12YWsXFx14qqdH3Mhul7LIgn0fef63KsNofcKm
0/4sfMZ7ttT5+iIpkMWgExqtnTCMFaexpTCLIF9VtjvM3FCaju3g9HfRCtloxyBabBQ1cDHHmn4I
ioVF5/fMVpwFdmlekUFSaYHsPuWh+UUNo/VTpiL88BqPV3Vcs/zCFt94W+YS9qKbGsVnSTxW039X
i+msKmQCNDThrrEIAahAA5y8KWmwin22gJdd1osFsQ2wzmhf7orsGdcpmNp97cLeicOiAMMBeELj
rSdly8qz9umYwU0MwGiOINTFxarbZxRl4weCsPs10uN4YfwLXjspzR+s2lN8f8iKnHocjbuyttFd
dvVgqTGh44VcIwZzscYhr/uQMH2Vr3gXsUDTje0Rt5pnqnIYtlJ66TFoi33hus577jc2Sr69Ko5w
Kx5SYZjjJeXyi6hcj1tzUV665rXXdN6XzByLp5HPu0zS1aseZGVz3e9rM70Q567BRY4YPWNweyB5
c4bErwSjPGYlg9bdHfKcJljS9M3ZW/h2YUDNN2YqrLp7VQ4TN501ory1oBzp3tKcJZFPrfpHAw1E
xhbHpE8xT+1bNWfpR1gBLoHin4WUzOMujC2KMv1NY89GLOqd/wHxc+AUSTLajUE9tgSmq8V/1thk
vkN3zL42NJpjVBhGtCQTXxgmYZMlUmwTclsS1AITo3MYcZaZ2Ti8NW3qv1EPo4Fq5mTTcLPXlVhq
WmMV9Wq/u0E5HqBvfFIxsAnX7mDTAOx33zqWOD+8QNGyhKkThzURmjzblY0jgN3WQFVu+jCoJfd0
lcv7IYxKRHecnjEO65IliWZ94CpobVfBnBPVWMS8GYhJ2dR72sxnTZaSbADicVjRSeWJmj1TX2jr
xnMWjTN/rI3xOtK4El7XzEndBI+Gga+KLM6cZNQpPXkGsbg7ZQyLOElq9DYPh2svcHSnDjAyJk7P
HS1olb70rPc2JUBNxMGmVhPYFcdLDma+WFuPQiQYdKuIJ1aXbs+vwVrqtSo4Up4Fe/YVfwnQZOzj
baY8dZjamXEBuqjUxTtcgtw9rVntLEnXpal3w17ctylna8jLsl/K5rSB1rIqzMYGxwg7AV3j5Uz5
iCSlwuvNGwNdqi5s436FyU2FInETFvoL5QL5hy292qAI2i2D+0qi3n3Q+MPzCVM8Ce6+XrkyXpFV
gqYaW/lSmVOiyaPZFBHiHzr0qQ1qrxMLz8IrSJgE24IPoPPA4r9ggY8gWO9KSrynL3oFIPiC+N7Y
h3qgEf15KhvPwe7lkCk6cBSx0cCioRTkfNE77Yci39wfMZ2R0n8sSP4RVSjyhbM3q6KAuyg+Qm51
mNoqGiy4QnbDC1170xalzX0iNeQ9dLBH+XOHW4OywfamFXJWt0MgghHHABaIAPjcwuB7lbpSmJdJ
uOhZDYgS9dD3c2o/2UMf+reElEBZrs46f4koIuHrV6Vo9dXacLwJlW4SK4WR+aryZf0cWBnS0VzJ
eVub4S4+tZmj3garx/zAVni+Fv5aAG2DW8nxxJHcDVvWec8GZ+slpolL+/uCOmSLA95oZzelHwBC
UYwXJsCySh0bywZ93IfKfiMxRCsuMT7wuCJ3a70PO+31V3CCIvtsKZGTaUcUZIfk8OLz+Up9rlHg
shha3RXbNnmXbrqIESIZmEK2jftVciQH72C4/bmEh1bsy4jVXoeHEuU8bCPy6+0gH02vKfRpHYBa
7d0UEh72i3q8X3CzKru7LmeovNy6g5QnAlOaMQFvPgM2sTZnh3JdPyo2wD/sMnI+NHNv9maYonir
e5k9ZF2bVvCEZlRk3xlAV+h5UR+2OdvlfUocEpOVnQeoaS3WJJ56x87Xt7h7I7cOPyUfCXIKxNxO
odSbgUSGHsOEudZM3iHkgas5D6aXxXVGmOPInyzIBNTPei78APVqUA9U22EWcxfftI/54NRhYjDt
Io+y3bhYZcDqhVxz9mxi5/qqOS6hbnGHMHbsLR2q63M8jfs6z/S7DsqQ+DOLFBF3Q4qOgCOhcK9s
rwx/iDTIHlK/WNJdCYVqBUlZNcxlkWNyUyobZFLsP8Q6fx/c/79o9r9wyP5Jw9ggO3/Ac+6+N9SW
vcgpm76vf7a3/P4T/1DODM/5zQwoDvURHGwboyAi2B8OFy/8DQMLlmbHtPkRNI9/aWeOieK2OYi5
JJHQ8Daz9j+1M8f9jZ/BofbP/+m/RcL5qxZC9QH3Cdx+G1QHPc7+1cbYEblwXQQdMISt+XWosb0R
xRbP4xYq+huT3V/d9388Fl5Nh2eMZvhr0QgOssIpROXsgzYYiAv7xf1sB8DEyOocp8yYniquWYgA
+HD/9J78ra70xyPzmBaqj09jyy8KTLhghJjtwtlDneog0TJsoT/8zYP8ly+lw/OjEYQlvf+fHHsT
qWRAjgCAwqch5NqbzreV3v3PT+UXp+Ifz+VPD/OL8dSaAY/0EQ+jgILckcsJYyWk8UwiD0t3nw7T
kS0Vh2mUhG6DXLwSP3zIlym7/M+/ye+FOv/Stf75m2CM4h/IYgGf7T/rWqq2wBop3k+sB4mzY2a8
NZLiSHj8aPFvSybqAFc8ZpBNxl34oBL8Ke+YJs9OTDvj33y6/qod/uff5hftEHR/4bsQQfezyrqd
8Lwb6hrcf/M9JmeK/I1kyxuM6zb8RWl23VWxB2+dvW9T0sCQWd/1BWTKDcBy+p9f3l+fD2L2xsBC
TvQwswH2+euriykpa+yx1Huz8GDdVva2JR//rjCHBij+P39+F3kcoFs0DHGhwmf3qxpqMj/QmcDj
VHKBAuoaa65PNlG9gekkT9ujCxs2P/aF4747top0jIzo9N9GfKU2bSJmOM5X9OSlZCOV4oi/hDTF
wXSkq/ahwjSUuTFOfvfC4RDqZEE0tEhklBOzNt3BQp3AFzhcy7pYuEEOXe1z1+0ZnyenRDdxV3of
2FvNVZ0EBnPZbUNUD82r6hGHim69C/PggRHyprTpYYJbbW59E5UAOR5hZT2oNpjdnQqn9YUhAXaV
nIUb7hb8ZTU1Ovx7Q5QM0SmXS18+OVjIYPArQfFCyJI8Qqpsoy8E2dP0MkG0jo4TlkGOLtt6ILY5
6pc/4MG7rGUVPgLN5GPw3evNap+lHpRQFp/Gl83N3u1yYv071mdDeRwx+MqkhaoIbl8ToEnMRrrH
wQi6lvq7nKBOj/Pi4HCgz2NC5c7bklugPZywYIGBwY1GHG0Yt5R7YVequjGkEZD1OWHZjI1whAhs
E/FPu5rfBnPg3sMrdgt/IRRHbNzzCpO1Dj8i0FpOeAyiJbyGoc3zjYIVQ5ThhJvdZxnr707peNOe
2K1eD22x2PSl1wPtXsS62n2jhtZI+jSz7m1pF2mMIyy8F/iK7nEuBw/IYf67x3ekY1c+1o/RnLPs
VXk00lFXOZgO05Uo2s4x1uEzXxw57Tyv2HBjS9NA/HVz9VyR6VrIXivtwRynkivOLYE7b6Y35Af3
T78mID+Lr4WL1Ybjup0/N1iSNxSv6f5gQCnu6JU1WPmCPRMxhzkKwvqAtHA8jln91Y1a4A4T8mWW
bHrhZ+XL9VakRfojy/rhPm+0BtpKk7VMQGXMF7X27evKthXUeZ9ll8Jx2EMGbRU+DIzV1Lm1oH0T
klPz0zKP4kMN6KFXK1n1Dk+hId249g22z2JJy11jDoArwkJhanYtWd9hxaTZZhEE/CeHzg5W0AM5
5ckhytTR63fnZM4CtWsmtCvtCkhvZpsDrc0EROUE0A0ASgD+WtGTxn3BZJqmQAycOlK5+bDm2EOB
qcl+C4a0aDRaGw4jNR/0C0x/jtaiDoyTaWAuixHwnYnpwmLPa7mzed1FjXlruKH+ZvcOTko+ZuFF
YU4teTFJ/SRTUJvffJzqFQpygY2sa3v3MUq3HpgU/udntxioBHolzhhJ/GAQB6zy0qb9+sJHqv7I
Mzg4O6RhLK75WvZA37lQ3pWZxctU4r54HLiGWAAueBsSlnh8qXU3+Lep17gQaHxnfMMD09z2I+yP
Havx8LFpWQskupLNz9bJoRxIbAt8bom1TLw4Zs99qwVdcnKR8q5x52gA0fg0vVNl8+WOva5HTrBs
QGt7TFbaZa5B6aOWYJpAHlGiDVBFrxVmdSxe3wgABVwFLG++Xyy8N7s6DMVP0wTnygBiI9Rj+Fxu
vKmtPZqVxDhgYFXFhrsOdHUYBDI+jv6oMPfCJ5GAu9ODY2z0fBEe+rKHa4Mktg4nCjxECidq8MIz
uQgQAtpjLEVbW0z36Goh9Y0ljeBLhLbNRiEr5id4/Ga+SXxmjiw9O9QGkBir93lXSn3bZ+WMbTNH
ubKYwBw8tcPFwwHZw4MYggW7aSo5LxINEImNY6E8mesqVOLIenFObhdsb5g5ttASfbcfUF6tcLNL
wHJA77VYZBYGvRit2Zr+0Zeq5DIofcOIu8Za5qMdZRrFkyCGgpHfsZhQmZ2PxO+nChy9gG9A60tv
muxEgHcQYuubfqM3BGpfFSYZgQp+xrNb0S21DnmtHn3Zbwz6lDX0tbZ5nXc+RSUDN4K8Dk8tXlq9
c/TC7sdWEmI+qAqsgibOGnIpBbwtq+OXB9Te2ca1NdneBn4H9w/NjSsqHdD9CwfMzN2H+TzfsfM2
8MxgRgv3pskrADkZmv++HtmnxJVVkMrKxtESFNSWvn3jVYDXwEl5VCZ1Zu7U+75jj/3sV5apiMQg
BHiomsHJxfIdPUJi5wVDrBDLIbfNjcJImk/FfL+wLfHNmej+4L49X00FgJL91MF3iT1gAECdo7G8
5bJaRjEmHP/KXe3uZPaZfrKCHsGeUmAP0Av9Brht7ZZD4yrkzpswNcbjknvMvJZdyxKVYlaf/VBt
nskGajmUh5wVYqgR/I5BId3hXFsIkLvtsoMliueGZ7QN7Nec53lZKxu1b2z79WazItHWM2/V4pvo
cSOcgVofwi84uyVh2G+/n6r+Twyq80/kHfnzP4C1Dv+BlPGB46Rrf01t/F+Yx9iiv/+90YMAzqC+
t3+xemw/8YfXI/rN2aZLbBtsxr1gC1f84fWICGsgNkY+dZQ2+Wn+5J9eDyv4LWDCdaOAMBQ3lY0v
/M951fZ/47RsmqBeXUbh0Iv+Ha+H5fweVP7XgZU5g7wbtxob3BjRDNv55aCvwjEz5UhjiCc1UV7p
yKF6N/KK+w2MJmUmrl9lJCxSzwkvxkoOMIojbwine4URrNh5YgOLdhb9DLuMF8G8RZzCZ0zhU5Ye
Zjb5fPsbu6aoY4KTBiRkoBQhXOZhfAmWyMcdBvrutZisZTj5eOvS20hl9XdTaez2LeebKMb9FX53
HL5qcR5N9+kSut+DEk2sghnyVgQduxgFIlxUefXVnVs2Z17avEeRYlO1sA9DsS7vWOYWb+mC4hVY
UF09VJxXo/Xqb8VQt3uXbMI9x2ZaDwCC7V1zYV8A+oh4qSzze7Z7acHqbysSWbm8JrxrXEBNtuHx
NBnus7304iI5FjWkeLvsYVqy8BrujnfUvl7ugrabWbGWYx2X04Dymc/OHfsQCnxCsfgfUAS+RiRs
E8whI5hPad0PmQq6OFAYYztXt/s1LVltuZNYjizlmjkZRWqdTdJpcFDg71yGIC3erdbkux/Uz15P
dTfZ1ew5ynqsjTDkMwJfdAWtKJwvnF34OdkM5d4L008Z9l+hDpHdx4aA662czgPTVKLWBbBBHnlX
BguOI36G6sV31MFQnL87l+2nozOWgCRUdrnfeoeOe9g1Ry4cxQ4pdu0Mw0s1CuuSp6QRu+qFHHTF
HotmuJ29FBnis0yvWYWwY6I1vfngPlLsDGxHJ8tpAI8a2M9vfQU1mFFJdklQkjbL+d3QcWHEXoZh
Xs5DwLu11JsTAQIijIpUQqt2beMp8uc8iYbNHuyW1b5v/e4Y5blGA+Rcj0XTO6e1TftAOIOIxXuJ
yhjxeMOdn7GynRzcugAajxlQnKvBWQNSJM5tK7Wx8ykuuomEf+eJ1rk2uUvEZb0aGOqlfRxrO7tN
bdXT4hM0d2k3lh/a1f7IbXRqruqxmI8LhT17Iq3ii9/W5qNuufaLKKQ/fmjEDqLRVoTbgRxpzfJO
+Ex6q2HjZliKe8Bew9XAqiHJDS3O7VoVB9k0N7pqejRtOGjYADgMZgqtlZQHpmkKtXgTCDXHoY03
sPTWac/JHLo8u7pn1wutR2Eo+1hStoOXeX2xARDFLhcOllddvnLqas8TWZVrzjP9jpjfN+W45dXY
ONljWoJ3prYdG2bX+9VO1f1yAX2S7x124TuTlGNSU3GqtdlcRpgdB04vzm1qGdFlyFp915IJS9iq
Dte6MNnMYXd2P7qMVkKW+uoKFkJxLTh8HqAmvFnSovpTVGG8Un+y+VDHhBTKl4y66+U6yxjaEhWV
Y3hYeOvPmWlgwIjEytCQuc9shCQXqJytN8L28jbqLgXdu+6bVfCWQ9Gqv4UL9MW05MdGSZbWcoHz
d9Q6EVSzKgwFW1CCEBULQLWj35cUJnNoiOFSllep9MXOT7P6VfmYqYWy3OtqgYFlERA7d1iyzUB+
2HP1DqA5uBcr2n9jeEUy9CtNLkDIhi9LU+qVbj5hprSFkGIyY97ak6GgqQIko2lkeh+sKp+PvsUH
lTVDtlwHqk2tHey2u2hSeJNE5llwq5bue+WuWVKPeGZE6XK0n+fa3JW1SbUK/YXWI6ELRgt2fwjc
e/z91g3hHa4+MNfcIQYLu+QPy5ARHLIyIMHAx7BGzzhlu+l22exFndmfWDhdsdy6UD5axykfvxM7
N8JhbBSqYv3CgvUsiPv4PMaNWcz7KA3eARaeKcw89IF7KEfTBvK7nsw6v8tsYttzVz+NDmlvGk+T
jk4iExIEf3ocLPMA45f/7k4UYMaUif9wiyeTWIERel+FtnDgmwdLzsdutm9DWx5o5sIwBDa5KRBA
wuu+BKPo1tcz6LZ06Y4dLsdUyyMRsyvGJNYK7V0o7TigMqmfIxB+zoHAwoVN075VUxJtPIB1thMD
hIY14q/AK9XjJRzOWAYFyyMWHpWRPjrlwsXBpgk1hGiY3iiyLvAB70eCFQueoGcucJEFCW4mEe7n
GzHTBn3F/LuwyZ/89cFplBOnE/wuu8kfBOEobI7tRTjElrLyqWo43NXySAuf3InGtE9UZbh3NWVJ
H4ZNvAK+n7IeLMnNNqd6adfSmfFCNIlyzsqqXgL4ctjJFBdBuFFY43zae2YupgcJGPrgwRWHBdLj
A8ngi4Ma+7TJ0cFnIqqlW+sGYvSP3ueS4ndkKWaIfcnMQpNaTfUObnG8haQ2EFaRzlWF9HLxaSLm
tO8wqTjdeaF4nh4ncoG4GVlYl+6ZyyKkdUWtW9EPnNpZZFpdfsr66NIFEubYSGCmAhSB/S8DhJUG
Yo/hk2/yOH/AFb21NkReWE3vmri87KJL42j7lKpI8mXqnjwzZYncQHQSBkkeZntc9QJ1FwAfHewJ
19AD+6ADZVh3FjVrt8C91qSs1cPMfTHygKcuLRcTirVey3mGZD4HZyS+c5YOD2bGsVvZXCRnOlcm
oM4hhL5X1XQEENdZnUb6i25FC9NVuZF3JkDRHtMxHbC6RktxoNQX2/k4WV9znOe9z0V8cIps2hPE
5ihEroUtZm/f+Ag6e08U1RvhSOOrCvQtd5KalDZbQDrQIvcniYAzQ529gYXbPddAlbQeSAu4MN/S
2Q43EKO195RJRA6doT2iQH+1lsxLjCB9UjVhnLLk6odRmLKadcZp2MEGI43UNfekkbrN1HYoHW5M
Ra9fU8j8CabMC0XhcQ938NuoB66BDgEi6dzMStNzOMirWRlfraI4hKaY8MzA5VtEDfTaefCob7pr
SuemmTD8NbZlAADTXCls43PolXubafWozepx8qKeUwqVSxYspNo/GFO3g29YfZaMeImhDZ+qJWSf
rNDHco66UzWDjc05pjKXraQDJUjcUZjry1CwxECCwy+wGioeLedraDWfHtnIA8jj8LT2/bUf0PSn
GvHqk6pIsrnbJI+AkErayAP5BafYzS4L0kOYy/62T5f6rOsFRpRWz7bNEYrYz/c0tJa4EIO+qtgx
EloWiTFbj/kQXsrSc1i+Cmu9kXkwQKUL5KEac2vPiRiXa2r4xyqsuo8MUF2dWCbOI8scI5X4JDm/
e0Mr4zmssQGBukdBbw0oXBAiHjpesTgqXGESyTW/2BiAYy8kZVRqW1+txsx/T0po42RVEV2DRuZW
p3QgiDxOaA97CpOUiQw8k2WpcU0kAvwAeksuyPWXbec8oHzU31wj4wFtHdJSVMnbEdYJvUhLepdB
R78f+1o7p6YVWkGx9tvbAfvON3NRzKacea+qwJy4Gy3zFStxPmi0QMScDMIbA783zj4csLcB7IIj
OWVx4OAdnBdQKGUzzoCELW0dh9m1rgcrc9+GVXDgATuAjOSJw1LQ2k2m8R4aNPubZXlf1GSdKiKv
7T3CgdnviLyF8xdrCY3y2IMZ4aJt+OqspRyWozmX3Z1cp/V6siwDR5q1rOacJUPH1u1YLvCZPhZP
Dycjwv9wa40W1p6mCx8hgDXqFBX1Sp8eSPUXFtnbBmlsre9zJPIvtZPqOSFp5t30dPAqVJp5xD+A
kCo/HKPy/VhV6Om7ldggNYCrWzpnk1IM/7brura95lotjSOX8cLYGQXOOQx+eEdjRLhxy/aMWKBi
c6Xw8Ch9tzQPLAaI8naFL6LXFj2UNqVc8pbAUl+MR/YFuIpdi5DTEC/Y4Ca+7L4PqTFDRj/rqejt
twpJ3D31flhQtumlgbebYCx/W5Y+HGjIaLZ2vZmo0lXAbce+n109cnElHN1ODFPMZ7HQfjntNeid
ni9shgUirTzv3WXD8SzQS+crJO95fgJ1hsmHQZPbdCD8St20K3keysfWSszcZuX8vZ26FqWYHovi
AZ4+sBonJ252pSWxthNSrxXrdS6WczX/b/bOZDd2JM3Sr5KoPQMcjBPQ1QsnfdbomrUh7iBxppFG
Gqen788jMgtZ1egCalGLAhqZSCAiUnElOWn2D+d8p2z1eUootx1V83M5eHgRQ3eYvtMhjVVj0MhA
YPxamjE9OoNV/qwQHMVIOMbHxBjcY7A0HqPrAJmHXnNAcJ4RFT4mTNJTs3ljSAzTAexUxl5j9Zyn
QVz5WcRjeQxcY43LbPU2hdGbcekbL01l3F/NaXZpecfE6f1Dh5rUKXp5z7XR4sShm60z9c7Yq916
uuu2WJU5pkK983uruzCNGhj0yPCunEbABzL4kfR9cBDe+NowPotqwwelKCR7BBi6T4npPZFUN29U
W78AB5Hba7RnmXSnsE7x1+npAWtGjGWAHUnFXK7EUFgYznNvWyTMYo63+up18tp2t4Ar265hB9VW
CojbzofCpEyXQEB0aJtMVeWeKfoXy6HtLJfXaQrv4Jm+JRo69abTM6mLbvHKR/0xdNlDJlH8GUb3
o5IPciiPbjP8Kkx5qL3lZl1r9wCP+MMr+ADmMKqHNRYZ0WreZLEr6I5My67ia+PVBozY9eYuG617
HbLNGOrmlITTF05qD55tKO9so39ChIMAy6wfUjFdyrW7JTt2xodvqAi17u2c9OfEtx8GdhcYrofv
0GYw0pWnMpmXG8fB7SYB9pXQUXLDpjDuxsdVVu9LGHzSnU8wtJKj1znk2Xp0SLyGntnur5dgkx/q
7ptI7o3nJQ9VwFXmOEwx9Y7Dd4wm0/ushvX8Z2bxlSeA/FIAqy72K+1GWgU/h4Xfh7tAZHQ+lhBJ
2jjlH0sG2DqZ8uOyJh9VUPwSGB/Oltl8Mv84ohXC7lcPcb2kK+F59evMZmMLdnSvTf+HkWRwzFd2
jMqDtzqa01WeLpHUTfzChju/FWSfjPb6YxA8jnlT8H2PCFYbDZJ5Rn3awa7QHphk2fMtE+27gf76
gUBCMp5sJAuj6rfKjZ0cSKJ2ONAj2yrOc2XeBL6BosYCLY74udnU1oiw0blMfvHSlO4jsZJ7ds7q
MUcsjbWZ33LgHX3ir22q22BF6sbfJ57Rx5dRkZbTHwaMva1PfnthP5mU7uac3hXl/Dp3U/JSgdqt
oLH79nrnhOWLQ+wGBvtTNppHfND7fFUHH56GYmFyFWxtZr/aIu1uSCKYzuOQHFQC4lAP9PblCx7k
iPjyrSXSI+lsT3bQ9oxsqpOl8tgaRX4TmtZpaC3SDsTR6Y2XROomwkH1NYtebHFMOHtTDKdkabap
HV6cJWH3sPCCc893JFJekb2lu+HFj6pFPQSrEdyPXnfPHOXIyOa96PPfCYXhyhUdB7ip79gn6xtz
AqTCLf6hssU5h63dHNCOxIr93qUYGysusmWK8TeED+go22v4C3tRs/e29FEYGS0nEiCUsK4C43SS
oX5EImUzLmjPOeljezVgckHNeo/8+gnAwTYoDOLT+1sQQs9u6e7WKQwvOs2YWxjgJsFxRLPVMecI
9/XoRD5TntPaipPlp8hPS3Y/g3FgwGNec5m3tnCfhpXnVrQRd1saw4Y7rx2oNKT89Z6xx2PiaChZ
nOszE8oDpBQ6QwMl1nhwyTTdd6a/sydIR4N0f4KifO+N8OSXQKUIKmQ741uRKJs7VrCRMskbgdVL
PzQgzPdPJFBvAzIvCsLpiyDcpkHFkoCVhKHulOyIo4CUNy30dFcVLovfuAzJlxfJb7YaG/IO4cDP
AdXEEBcJYkRFtnfYpW+9dHhi+33Plc3mAwiqeOC8JjxNgcorYn+gjq+JGrnFKn5JknBXNd52GS5Y
jI+qC15MeyW1qL7Y/MJFqI7apltrqNEtSlK73OG40xtzNZkVSidEqO0KevN12tGCS2qI7keQrdt0
SZ/VRCueV9CFLfRBG9dAgdub3WGU9ldTG4fVWr+RsEeYZnKs5yCBbROiuEccAhuL8Tn3x9vU4lvv
MdQ7lXfJMNtugHltAeUwEzSHDit993vsGoTo0yfeldsK+tVgzSyJ1jfVVh9WiPI4QRrOyoTBTCOR
XE8PARmWjTucl6a7nag5fNINWyle5xUrMVuet6Iu70c0MEL356YTd3lh+LduzdnhJgwxVAmnxYfE
5y3uB6FJ96Wr7prFnjeWHSLYMyuw0oN1pJB4JWd2B0sDT6H8YJ52nCG+JcRuQvxOYRkk0w1oEpSZ
HqNe+C9ImLX9ksIyHeoUJTj/mo1XzrfFqiG3N/lTYNYYmgWp17O566cemnBu1hEJGqfBbaydZafO
vujqH5VF8oo79hs9ax0AHy4YrVriQ8wUlFC1p11F8vIGRIGi2WrVCeYsv5asySLGez81H0Gch5O/
n7z+QD34UfaGGVmZ2iL9J8edzXA09uEj6c0vhJGF03tIG0Upm4sFjT4+Jjwk2IFIVU084Bt+x4d5
ADpoVOZT3Wd1hW4XT9SiDZbtChmrvkq4d5g9bHLqW3TPu8mwkktPCpazy5EZS1DjSHz3FdumF0LI
WA5AeHT9LWBj6xkvdUbeqqigAeeJ63+vlj9ydXLC9rRcU/Jb+skECK4c3O+8GfyLXMfp0plBCcIg
xI2D/MU1/A0gfc6ItBKaCWdrrP3WS1X7MTkpubUtuB9JJwXgF47kVN6R58puIRztFyrnUES4hHpQ
4ku2vM9+u9A4polR7fxak7dQgGPJ+B6D/MWer/pbon6cFjf+5HtROjdrcigJJrWgYhSIopBQuKrb
N9nq98cilB5kekTKMxjjXjPQbwJjPy+y/rQLMTxOCFzvrbkkM6exqHn/Emn9d6zf2v9ZYYnXhMP/
ZOmmFQvE/J9lotcv+GvnhtoTnhn/vW7J7GsC4j92bnb4h2mawVVxBnDnL/noP3Zu9h/spvgKlGHA
KEkrRSD2j52b+AOVGosq4GiC/4Av+6/s3IKA1d4/acTgrvp8Y6zcKIf506w/mbf/BLsslM4xbLSv
iyvMR1oyQIyUXDgvzdNMDZ8tlThl3kAOBC1rN30gKKrlEDn2vNMDLHf3aXSe2B2wsyjjAdU0T/iC
vZEvYBwZGJdhfYICtjNVfZL1uRuSG9JAkErMqfXmpCfHvljGDxI/DvaQ0BB5Q6z1aLxK63dLphFl
aGfDB3Qit/9pdAqDWl0eGyWq2LcUdAzkCDt00Cxhhq0fFBHOoBgE1Feimk1jETes+xynoSOLWCcF
jSLlapfeF5UTbkWvj9WVqFC7kVfczYG6uOsFJavBqCt9yhhup+N06kbjJFBqGeQ9uyODQKu8gvYH
Aqc14w0TsyADGJPhNUxg1R2MQe9BxsZ+X5EkYJ47sgSS8XP0R9KZpn7FgXHdT6W/ZR1Qlxe3zJIk
0+ZGHZ2E6yNFPV9dtwYrBUZP0G7U620BtdZq0jibKIiL66bFIJSIIW5fRaaN4mv4xvAQB/W3zpyt
WJkhq5cg/J2xMcF3SbWwhhc6wDvkCQzxMGTue7quotS3peu9rLPnHRyLE382g3RHU0Tf526g3Wwc
nX1lZE7CtSJ1CGgVZohXPJ+kIfUbjPCHAO84ghLAGYbtd7eI9NoNYKOTUd/Y4geD43fPo41nboaE
7icG+pjrcgolszcUpk47oH2y7J+JXpt9Zeb67Dmiv9NEMjmN+6rRlHGKMwvlQ0af0bkgJ1LXfO4m
D4Z+8kqMfWzlrr3N3DePCZvsp7tajwxShd+foCw/hARP7/Pg3EiGg0Z4rFI8eBW+zlnMxA53lXPr
jMh+xmknJhHP1rzN1u4sSZJLC/3VJRVPtFSn2WuIFGyPDg9pl6lvC2xmGNR7QZA3l/bOwv3KmUxl
YDDc2aQk3TtJcOsBV5nQ63ctRT+6hyoqmZUYsAlqASwpNNO9NeLLWTqWa8HB11Dxpoko5RYkwBQz
ENlk2kDnCHykfNRh7XEfAZDGTRIEy95oiSgS+X3iF1u/HHf1aD3azB3N4IncJOJUJjtiuk5K1G1A
LrCJvRCPA+sQ8oB845SPIiqcuDLyXdP/InSBhXBmvib057aYEbZVW9jq4YNFIM0RmSm1BJiVxTi3
YEB1QdWpP69mSK951PhJ0PPwnJrbhf6csQKCtSZbDrM5XfSMeHiV96K1IhdrjINKEsQ3vNnAvEzy
LcmNk8XmAmUWffUYh0zLduZ8VwyUddBPXF6lvpi3YHqM9S033236boDP3eNUg5KVGUQkPUEOumnm
4+Beyp6bjjxxvRv0o1VQlpr1jqCpWUxPSJuOa/8oefnzUQ0xLLobcN2HPCPmx7+3x3SbM0PQ7NJY
3+D5wCaOvyIjjz5KZnyrebtV7LsIkDo6rcJ8bjzI8sPL7G8kiVFF0JQen+eEHb/L24B6hqfqZ+NP
kQ8Hq3VkrFgkLfPPAdMlBpZtnfGmAb7Eg0P7Zr/ULEA6XvOWJd9VgTWvX4nx3ZRExrHVbN0L6Jr9
UDwWBe7y8W5EV3leHevdzSse7SYarfQnKQfQVPoX6QGNQNC0pca+qV1yZIoTKgjccFmN+TM7BWJ6
UCCIyFfnWMOTZ2SgKvysOOAgwOQ+jXHgmIiSEg7ANaFkZGl+LRPLx2F9C4MfIQX8BOrMzJqdtMwt
zx09i0nf3Em0XrOwBE7aMon8evz21XpaA+NmnZ9AT2YDdEIRPAqnfe6RO2ap+ri20lkKRsliiy3r
xjtW7FfBEYDgJNxaQVYW2Z1y8+FucJFvEvdb/ezdjHhZTNR+2D2wnvgceWup4x5NWmMssFgguGsU
i6xPNkkFOqvQuiELeNuNmKkdiH44Szuatey+rt1HG5dOg31j4QfLz6oo71RSL59hYUYmjW9S92Td
wH5ylbdr2Z/fSQlvzJJTcSptvevWwTx0wtJbyTR0s6b9hUBXC9Yxe4DB9KtjN8GfZtEwujdOm81v
nsp7GKOVenEaK3KYnkamZ/Rf4xTab2DayoOaWWuhF4X0Ie3yXTWsy7GFnhKXAX7aJCRFVGI79n2y
7+GEbvgBd0KO6B6DX3VrpWfQUOnRC2D5FFOInrcgMgNQp35J3AAVP07CEh7EEskcxmg+DDzwYwCl
oAFux0gYycorLUXkWlz+oT89olrhjcxugcO/EImxDV2TlYZMfeS51mu48LtT4tJjUN5Trj+MazAd
q9WOWYu8QQ5Img0Dr3Y3D2zJ229ULvjgpNn8tLrWP6X4n1aCSbSFSTNkX8qDRRASWb28T5n1YrsJ
o1R9XkR2mMP1bVCKQdX8C31tEPMTiJ2dz9Hieke2yUdi9fK4b/iA6eZiDFxbwaUUOa4xRN5Q5bs0
0zEjwDezmd6la7+1Nom/JTk8shmPWd091C2JG7J/Uz4hwEplMYhE6GOWCXGt6Q4yxcuL3Ia7v/fX
6/WyIYmNh8olmCMSBixPurqswJxKDOVwWE1o7qs+D7MXfNdBqM5V2/SxKYfmtU2MYLcsyYzXoXe2
ljZ6VrxVSLeQD7kz7IXXD4+D4ZAMxgznno1gskKwzpheknuknxshs63ALf7piS5zOWWVstAOigWN
sscsR1I1tLSCAPsWDu0296fYbRc/8nRrPzSJoCDKi/62IfZyr8QiHgNVotfEmqZfk9YT2RGAXPuI
EEsurAQLLv9ldPJD2eeMcifiidYOCAWibL/iCA1AAzZ5UjQMlSRTEKOlovTB3VRXKE99KjveI4bM
hn/mre7vyzDwP8RiXCNb6uFGIB8lpcTv3c+GKGWQuAGuV/Lq2Xd1hn6XPAzbUbNBiTN0SOlOh+1o
IigS/ikYh+oGCp9PrVgOR85El0TjdNmVZIlBOkO1EsCC2JOIu54HJ00fbcJ2osFCy2EM2PhK8UuF
z6U/nV3Ki1fdlMtxEBPD55L1pcw858aZk+nJ6LP5Q/Dd33nkm8RTkZC2VYAADvree5TrEtziEcD8
IPzkSJzkxa+SMa4LnNtNoV7LxQpp4tCjubVG58A3sP7SbN/3ZIQd2wSDbFgHyQOXMZ19RuYq6v6E
etA8l61j3GlLNj/x8zevmS/ljQvnlVcProUGHn7Mm3VJGY22UDDQqiGVyV4gAk03edvtQ6slMxEL
lVHVbFCRNztu0J1MuHSx4ZYvaaXeFstI9mGSerySaOkLte3dwoJwtsoTntd8qxp3eTbWUv6o7dB9
zUUPwVuW06E3qZSBb0K700uys5fAe/GbMLvKtuwDUE0r6rrJKPm4qK2WwMh2YZk+hoWFlB0s2S2O
W30m5624iMr7xbzgpJrhjTxBuv7HFa1alj53coVmmozlLYbO41TkkhLO8g+JOx3hvmX3Q0KarJiY
GwUJGGG6/qvoLrsRs3g2ELdHq9ndGslEA5QE4JLdhKl2nn+Rf2VEDTLyjQMOxe7mJ0W+k7gWJNSG
B8ydCaF9qr/JUwr2Kv+FDBvxCpFplvZfixHMvMKTORbuQ4JC7eSN4qYovys+y3ipcrRK/fBgFtzE
pHE3MRPqclvg/HYN+61xZ0rbIi3gO0PJtFmhpWN4IWkPOXF6Zo7C/sCZHj3XfGvG4WFA33Yaek13
gDQltRp7H3Z4nUfxIa99i02TkvrlybI7tckRh3neVN6OHpNCRsc0TKGY5zjzeVC88BT0PoKXMqAo
VtaKqq5eNvWs3R0Ejtc0n9VtDUDrOAxZWDz4IcD3lef2q3CzLnYyIg7IYPK3E5N2VhlLw5rKld2R
S9YF2cM2ZMdL3xNBoPVdmefFXo9Ir1GBy5I3o75OsLomTpUPUltWV6NrlzKyIiF3RJcGwrQm/4I+
innQzbIOkjRDs1e/R2IUJvIXpBnXPN/xRPrvz37o+G072Ymtet/fDCPKhBWliIbpoQ6toRJALaXp
5mePjFaxHlwIGJiM13LbGaiaFuurYHeidOezPCNTEXf9B03xdWUw/4C+xtIERefxv03Q/D9sosK8
4T8bqdzkP7/+A1j+z6/4u/PW/wNmPFJh30QHyHDlOm75u/MWah3xN/Dn+P8zzADL9W9K5uAPEHdX
PpjJQAUd9NXz+PehCjw7mgfPtNA3U9JZGOX+9/+CB5h+searCBlo+v/w138jqvCBym3o//Vf/i8Z
s++ZPqXOFZ0nsN2RO/Hv/X3BwmzQGtZI9Y5PJq3hhT2+Ks7NKOlyVo6Dfd2+2xPhwRvELTbnEarI
BwBjrYszrxs8gEeTIpQlATJFX2zC0IQNcG3ik+vWdqVgRM5RmjdNmiGO9qSvL5ldMzFcmj6jf9cY
yCJENmqPTYywdExK3p+ZC7jAxmDksk3SwPiak8Qnklmn9VlminxMTcD8yZw0KFIH+EHJ37AIw/Tx
PKkrgTw8T3gt3ipnMN5q6iXrIHCVPAM8rr+8RuL9hHIHCd8wsY+1xWF2Ksh2YSMCyixu03hpk+JJ
mW3zPKGnInLGCqaPoazsE2vxq8es0OiDUVGNn2kuiHMTM1f2PsEBSnT3cj2l2l6G3wxGx5fZR912
lt0kdnoCMbIBMZUTNCltptbKXVIUk2YfPPm9xJeTNXNix0btqMtSms4PaGDtEVNXYZ4IzEOXONvG
GtVlRQeJDUxvMo/Se6503uyRZQcyWsCh0bj6iCBpfZ3xDA2J3NoBq9BHYafTuexUA2/eysj3G0Yf
SPrUVg09zIpIbyV1lqxRfwqitrfYsLvTJVkHzHmrP3x0aPS6qBgDgsJ7wDdk6AYDgHW42KwTnNa1
b6H3WnddmF+nYcu1GhRLpe49B3oG5YYznB0UdO++3cCic2EoyRMJeibkGeiCkPMdvNEaphL7c2yD
Ae19i2dxnPr5ntwo5CSQD4ggn8MfDeks7LRLqlWWxy6ZT0VTgYRqwzqPyUTonxHKrb9Hc5kfE43P
ipmgG9bnPG2Hds/Si91HQBgirfHVzEXl61xohJuvpl/k78wYpuQ4eqa3b5Mxq+PBW4p7srTQlanF
VlnUF2K2D1VZOYekqQr8d33i3Tprq5vjwnFtb3WVEri+kIzyBjXMpSVo8wXSKJHvb0uQspC1O8Me
dnZmpy/9QMG+Sy3bf64HAo12rTsruBiQwz+YSGCrMdOyNdgmqvYOiCJtMAxUPm+zseS9WydUt9T4
iHfcbA0+0QCbIf2jX2JLcl1vvF2s0amoEnwkmrq08NeOnebKQVxaZTt0V82poT8ed0HBv3jrd+Fa
kbvtFTOAFCxUUW6P8K2XAmIMQwxiHwhh6q98HagOz7Nj1t+WWdjOzvEdEDFmqg3khSGRubgOkYp2
/eCjMtAYyQhunkIK4rIWOOwaDSjcmiyew66/kPdl3SpQLx+JjRKXBjFMmB4yjdK7JGnnb5V2Zh/X
a7UOsI1q46HvmMchf6qIPhKp20ck9oB/lYZkGDiwoksjazAMci0cEWGyu6LqSzMEpId+8TbogjmL
kwQiy6EtS6OJlqxCRNUJfYDCCWNKCU+2FIKrfA4XD2/WIvoWE7myim+vV8l9ERAVFdVdkiyIXNnW
XzAmZD+CxOb0IUmBHBpII+YKzMqy0OK3I4bfC9kRjOMGmHr6gWgMcQf/0/MfEWthzA3VEqCJ4FwJ
tiNV6m4A3FUw1VTXwWhWARdEjqTeIVKrk9dPtLEAtWGG6s68yxFgEytqZAwa1jDImVq2wwfCtZ73
VfPx86nJKS692eVl8ybzFw31tQyC0dRdctsmVBQA9/paVaP5znKMw3VkPSafWLJ3OarXpmyL+2ka
nOW+RnG17KoJISU2UFZE8VD4lGI9NDuA60MV3qvE8OkgGF+0/RZgQJM/OoZM5SaEiZrFa++DVkZP
WFwFG8mCL6G/agL7xguilJfss0fnomNjINOAtsxsX9slayg2O7cdd45BYiw9dxfAwnfGgX5nWZVF
8gSKVSOGOQiGy+pn3zz66aSBuBAFEPf+gnamDYnUZtpuPjI+zc0z9mKW/lmfw8cLksB+XorRqw8F
59btgu97fSD9eVL7UI7lPp3TJthghuTOM2EcpTsly/nizTOkR2K9bWZwWTMBwbTgHM33PsMK82j6
MzHuke6b9t5dVzUhnG2EGeug7B8MPkgkMCNH2tIyNosJ99J6b+A8Pfz/um1Yjr//9V8E26P/9ybs
8tXqn3Q4f5Pffxuyr79FEvDwP+/Frl/+Vw0HJdgTmLzYcZn8L5C4f5RwVHCWwIYWkmVpO7jO8Jv9
fS/m/AFxAJpKgOyPXRXb6H+r4Az3D5ZhNiTWwMGtRqX0X6ngfP+aCfZXpXf9MaHVXvdvvg3ZxQo9
j4Pn31dwbNotDwXiDvnfHDupXFIi0GEI38wd9J+bURlIQxFSwBEDm5DNp5lh0Ht2RaJGmIDB8Iba
AMm7Aj8tYOhdUb0pZyKG6FFCC9DFsoRRGcr6aaldIL/zn8Dfsl9yEmaZi0TVn0hgCZ24jp0rKbj5
ExpMbhUafZ/0PZh8vr4dHNI/6F0dNK36T9qw/yd5GIuIj2DaX1MWCMASXrvcD+ujHkm5eAs46paT
RUI3AEhOCy/ucpSUtkW0K7yy2cujljAUshhXlXwK+qw2nlCDUQa0Na8vrxboAVCX6biZIa6wmGnc
/DY0gJrBU9QMxFemF8Zm1Eb5swYz/Wl6I0Il3LdULYBuw9c1L/L3jtXqskvncLgrg6ZlExBW1rfk
ZWbq7SsiqkMhveNEGDOTllxWKPQswgCcFmwl1UXK3GEVhlzQR2Gj2+QyT2ZG1EH7zIBFKX6kfBFI
xjtym8VQrk9Tnntm1DRugj7IJTlxUvwwMdmiOHtx3utgb7Za7fPGGT77fCQIIfSuefRERd5xm9p5
jGYaCB8OgrBlug6qNhImhJZNzp7nhwqVukgvzZmK5YNHdmQ1jQu1uu/cEDq/6r25jqmItJU3dkyd
qGfyANEI7pTp42OwcVZR8wVeUVxmNTLDWetuyg845Mb+iBiCWWavi454bmGX2TYl6mONF2z2FNwh
8uuN3SKuwr3Tl/DYleEqAlSZsu4ZXoll66bDyu7Jzc3hpqxCPdzkXmHUu8zzQHlZnjIxKNpO0536
ErDjlRZQ/AzAoxI0wffRxdoI2wKds9dZV10Ydpu0cEiOrWeRBpQAzipREnbWENWOY+qbpYAvFvW5
04UbqH9Lu+1aNauDUU8ST/xYlFfYw0hhDQW5S41nKSecF0BDoYKwZuqLkyon4y2vu4ENRI5iCYkg
OapMrujzLrkGFPniVjZo2rkdlumjhoXVRlk1DvkzYo+puC2JAj3Nkz9SoeaDPd6lM4HM96juh4k5
PHvuXbteaQmjLp3kfbDDUnzzfRu487AnWnHPA+TuejiZOamptmwf3WkEbJ+ai53vMvJr8u1MMUpM
c5YO+dEqAlSqTB74bNCOdtWdq2o/uK+w6uHpambDOWFVvBJIGN5be9Z57jeI72GKRcm+YAsxDQqu
WeJD2Kq8ruSuQ9mLw8CdasbdzmAW7CyqTEYBWDZ1myajSeokxUh9x93IyQW1Y7B/ywI4wqY2Ez08
hCxJzUijNc92bmcWKRS3xScKwayAVhK4ZA5HaUA/x5d4/ae2I8v84AgY2rd2NfXFYTJVj3TV4uQ5
zBwW2bHv8dYdSJHEiGDzHDGaYz4T7Ju1ndDq9i5UdV8TCILpyqJicJ0sw6DbXyNLKlnl4kkUmrCB
NhezG/eUZK+CugF9YlnxRcjaYR/Mzdgx5yGIqrR99d0tifu9lDNDy2s78cZCkz8dowF/w8hGUk9m
E2ozr1itBKSHhLVrl5v8U3ZmHDcZGwI+CdGF2y4JqmonyAe7t92BRXO4tv5dNq7mb6Q1sjvUSwnp
ekqKDDzH5OdfjM78u3Lh9wpIVMu3zCNpY0Dwlhx6IdT3Mhvud2FbuF7KThYuGoRe8LJmFcBtqw9s
dje9/J38mYtQEbaI76gxKWp0QqYw/lUXFnO7Lh/hBJh9k0kPLC3vL7ijYr7amnN3bRfkqToIjra+
ymSr3FX5UQXAE3drk8yvk8kM4caq8/K5ZZ1V7idXTcZxVERcRlwYRoueUjjvrumWjnGgWXIdH72+
ZRSAILW80bTH8Gmbmc4Iof9wjY6ux5faCpyvfBIQsj1YepcRCb/aJLOZgnNItPmcZa579BIbq0Mq
jSREwN8ntyPL6N9KI/cC+0ent1HWAJQWhCBQ70RofMTkYw83NnvKJrLCpW522FDkHbZBmxAvd3Ge
JSPoPBodG6NMYwthR6Kp1U3dJjmaPadeHpUNyWo/gJeB29clgJqbZXb82Jodpzl3yTVbr5pN+7nj
j2diUjdutlv1Yp+TdAY73TCkySNc4YwGTaNen+GQ9I9BNXtvhZGjL3ZCxVKKwBYc0c6YvZcNDfu2
U3P6aXOW83nPqsIjNQFtjNhBQtOHVlI9Q4EsbwhqC4odkWXozJ0gRf0wWQ3i9qSkNemat3aopzeE
+DZDxxmGZiLs+kF7XZ9C/g0trhsgRf52vEa1be1c1S/WgGUVxV4JfUcF9Z/UNSM7qqKQHUkai2Ea
AvhCAWEJUQaSaYg6S7oF7OtatCeF7UWd7fi/SduR5m5msf04+k3/TBAzYtyr1PA6a22BHxfBFNxT
BAzqYPYZoh5aYa63NkBrh5jRSpD92dq/07Nk7Y1LWl0GO5E/Sx04oMOZLnMxO06HnQ2bLb+hWiYF
z5WPRGKwcutNTI36VTXXj1IokT94wjNoAQYJhGWUOYsSR5g/sW/mL1VOqjmWQYKoad/zlhDEcLXJ
VgoteScrYganng163NL/skdnq/QZ5Gb4c9Vu9Wyn0j1b2ey8QnvWZSzmSv4mu7I2N3WV038TXuN0
XKBzTgBaWCHyqZQr3gBGF10cNKijNyVt5kEqUxmRDuy+Jn6IiyMqrLH/lfv+Vdo3S1jhZtMSFFHB
ZhcHGGvdsh08QZyNbw7zk5FX7ZXAWhcj5stifOhsFu1bnqf0y3V1upyqZcw+AL2iPDUAl2EHo5Ki
EFwW1pju4PU468yrN3vEybfJlCFAMs0mjz7DTDxWLNuRSjpzADF5FAWr5LTCXA8CFVXNymV0Qmlu
QKOa2jWILVOWW5auiTgQXFY8yHYgjrDqeGVBV3Gd/pnTBVnTa6aPnM7+rBlGTBsFf3mO1LoUwR6s
FkppEFfFvIMHQGyck6Sdv3NVZaPfdlsI42lDkJUl5HQBy4SofSnL5KFmC9MzISR8gJwdhNxUITm6
DO5aOJ9G6nwrE3czuBQEGjyYBd/OnBo4R4Qx3TeUBSNN97Dchuh/BWZ+hz2lnTgwOjGGOXXUjWtD
gi3DRXeT4T5A3KWm5kde6a4+Cu1MXQwVOJhIuAz8T+xy4rWQBYIb2LwNhAR+ozq+skq3kFBkFddp
VU5khfRhwFE2L1/FoFEcsUxPIghny0W6Vf/LqULYCYucx3df9lwfECPRXCxM72jCmSmBSqZzJQyi
1QV5c71XP6jeyH8FonY/rKCYp01PzSDikgOWOjs1wfTMiYs+hMdf2GdJrfmY1oRxbzADktCpmYuL
qHI6Yhv7zP+wsS5RdJle9tvMsG3HXTGuL9j15MsKz0HEiXKZrZFaZLobM1Htb8LbdIU+feISCkdZ
ko5WpYGzKZb/w955LceNpG36ijABk3Cn5cAiKVKUl04QanU3vEfCXf3/JHs2loWqvyrUe7pz0BPR
mlFWJtJ85jXSGhB1zuYf6IxS0ETcVVS8bRSV9zZo9w+R5FnbRLo+4I3g6tnT5FuIqzd6DAOudWKs
5by5IKAPo0j8qnFbon9mV8O3vulgpc6pUf8a+zbEAa/JgG61vVkt+5YHDtqUJkHDdI3ngT2e6qLc
hu3MjebZuva1En1Io9Pu4j9avxh+zMsYvccfI1tebKfDSrtcxhHAFKwHbSd1XxKuw3t7mf0eFDUS
G6CRYr2FPYwtffgIa61EF0k6+n1ne1QiwnJCvUGiCyJ3eJxELyBJbOwSaPqkW2Mc019YDuh/xeaM
rjYVKgcNe/zaH/E35F7pMgo/m3C2xne955j5wcFGC6+1OfmFQwtJCfCq8YtTt/LrZKTNH+YwoZaU
8jp/qagmNVsdkOVHlPOgnPslTwVV+SH7mi4lCZGWsnW2kkD1RaC1/DTT9fheUHrqtvjyGnZg4rf5
nYphhkR4hZ3WbtEi6AHUJquvTbNMmLLVVvwHrlpAVxBih/aJ3wjQP6VZ/bPokgTxFSv9o+v8/htg
CJrhuabKldK1U7SnFPuef11+KJDP/kF6Qx+s9Eb5bCMT9M1PU8gpdBY5Gt/kkEQ9zwDp2wYtL8Ss
NFFknzNEVz6Du9f+0P3Bqre44dnfFtOLNBJgk22PM+SSwpOO5QcqQGCnSsKdd/NYFH8v4zR9Ba2+
/OFOXQ76xEXPV8bgLQ5srOLeLUt6LU0+pBh4pcpWOuoU3m7s9OFb3vjVD1RTbRcORA/CKzFi6R0g
2w4IkeAUTdSMwl60X7LS+YwlQDs++SlEqm1a5753L+k+djuk2e2/UQOJI6QcNePPBBQkbEcrEulL
jPuLuzWrwVYXGPy6uFyIB6FM8i9KGOKknljDP6ElPhcEDH31VdiSaB2bPD/ad7oV/eoyaAaB6OLs
maDYNJ8kEB8QaDLRrX2Y9dXyUYxkUwjc9LCWc6eHZWWZc2fu8P/joKD4xsGNHbRDed1cgz56Vzj7
UCEylMyYYuw0BIr7wkR34h0NZQCtTdYL74OhwlX+R1Osf59QqySWAoaCMAASV3m+bMfWqwDsYhpj
fk1sVECi2ptNGLJ21heP/7+i9k9FzbzaCP1EFW3zM/5Z/Oze1tHU/+n/9ELN/6gylUB7yVHtTp1y
2X97oZ7+H3XMTZ06m2V6hkkR67+VNNP9j4keqIMWFNA73VF/9N9eqKn/h7/GoLtK39KDkfVb/l1K
sOn/1tFoqpp4dVuCUp6gJOC7iFG91ZEl7+hmy8Ap0Y+HCoOqkYSoderDmzLjfzuwbzuuqp96PgpC
Mait2TYcmtNRIltKYU1WHUQhMh0gPXDtAZKbaUJdfHMJrBZaxfUxL85MGPSgWUjL81QF8Q1ufqni
BYs/pw6ow1QoBnaAfvW6210fRX2Is6mRYiuVLcfFiY+m9dthJO7KnUT9L6iMosE7NSmFQ2Di4wKm
++DNEE7U6QP2SfQ45702gzTUcqx7SIkPrdHYx0ZvJppSefFHYo4+UpdlJS1eoN6SgYnQCdHj3GmP
FP0187007Mg8yAT7sQcBK/odyEzxXBtFftd1vfbu+uRedW5Pvxupn+citovznE1B+HRyY7XwHBNn
BFTUBOBNQvyNKGNzW3ix+Vk6QINxLKiItfzwkLY6UEZRp4fZKGWJhBSYtRs/6LTsq7YruSOwAXAC
DkVkd1X2dfwKwxq3qQI4js49Rejpe6KSQ/hs85dZ8/P32mKRmmiDAxkIOQ+yNfFw/UecbyweHeAL
luXD9PDVgX77xW3wXfhmQB51CQ2+JsQw7waXfOv6KGf7yjIoa+sGqlSOR4V7NVPoHSVpe5QH5FDz
1hur/B60qUcxgZrw9aHOTieXjwP/n8uGgYBnnE6IaMs0Or2MA4HowkMx9dPX3qJCQrRfftanSfvT
iNoh/d3zyaiusC0BnsOlWbA6nzMCpjP7JgoiOwZqSfKQ30OLKv7p9ZyAP95ePWfr6LJVDMNiOfls
FNhPJ0dXbqDWCa00oTVxr0pLe6ydAGzlze+pYLM5X4cSaMOjkuehL386VEhDTUzd2ARa36WfELZ5
QAqhvaH8rXbXyZFkEL6TQfOdq5R/nA6SllT6rLSugyQEmwlIPYOXMw3PBcnGu1za7u9e3dhIcgkw
lEd/1ua1OdntxDE8U/PUBJU3vjet5HERaUeRedgXk/bLnqhFXN+NZ8eLAR2bIXmOPOsf7M6bezvk
FsSR1+Pe9pxoW8w0AlGNtX93972OgvOCRbFC5yifTsuVJWAcy60DMHj+ZjFltzeMsPg3ozAS/TAP
+UZzpX2PBysrmos6GNsm3M/p+MdkuN2NQQz1t6y2BJGCozwOaZLr/uoThX0zNOxK5iJgfozQCrfI
nMCZXYwvOPY4jx4yK3eNuVD7ACtzaMwSPTREBG7cI5e+nAuoy1Ybheac+vM3X85E4ss2Q77cWHdQ
hQGsUu6kj3N9fxgXTrRPosSJ1qkj4ul4OkxC+ul1BtP1Q1/x2ZUcXzwgdjXSqhs+xQ1cF8pZG0uv
ArKpY1gbP6YIa6qItAGQeojWX9Te+FUX585FxvoTd5OWnP4oYUcZguNmHcyW/KSFpnagpHQrjLo0
iIeVAg8DYCo8LU4HsWyQ+nrLIHXdl4GmDYB/hIhu7KdL60sp1hMYq3HN+6uIBmGQrEobGlIw9PQ7
hH+TTxm3GmxDN71xOau/ar1zech1kxYzoMC1zv7Mxxhgb9bBUPXaBlvxYu/p6HHWJu6AkFgw8Cuo
zLU6VtA3dtHZofF03eD+pKxCbONaq0cvdCJIyHVVB87YDd9TaYMA6iItqCU4WWpT9oN0x+qvjh38
DvpSfp8LK9yiB53c2Dnqo52sAVhIXABM7geH2EYBL9+eGsy9rKqvfGRQouZvXdfSfT0P+R6NL2uT
ySHbXZ/42WOvUgbbgESC+Sp09tVwXYjofZFrZZDCHkekrWzQbBjYvk9p2I93GbXfeV8MYv58fdyz
vcu4OCrwbIEHhTC7Gre3nbFNR4lqGNnSOwwt8JTHv+3G6ygufFbSC8Mm48Itgpf/dDUnaj/uJOci
yKXWf6YiNR/9OZd3YVtoD3ONFhClpxG+CLYKvebmTzSwrH1REAw4sli+s3DzUXiFjWWwDUNuJ0YY
bWhh+59cKb4hATi/ZMA2H8ldwB2bZOMZjO+jn449RMCovrfw0gQBAx1C02z5YrliwPoECckSQNFD
iY/cQ4iG7s4TGvpCvRVvqdUlAWL4aHhFMgyKfMqe6gLu0rxwr/32Z7AA0voG2SP/WQevGkbyo4kK
ZhDPs436PSE6Rcfv1wcxLuxpRkGW2AeAaZBinn6F0dQ0nFenMmjD/FdUJ8+T45TbBF7N1jeGBNWn
8n1saR9LfdmnBnyXMXSCWEYH06LXaJQ1cmRUoKaaDv71n3Z245Dt6qTNMLpB/pK2nf4yieZ65TXw
WFNzksfFgJO01OhgmGZqKE4eJ8DkFhC0u28cvLNrdTXyak3sxk89Sc8wKEaE7+Rg09LKEIgtqPL8
m48Mp50I0eGIn8W8w2KOMC3LwGsne186TYw+BSyj60t54UTDgjc8ahE6KO91Up9ZtQVfW53oThqB
VfBdrSX88vuDKFq+J/TXoHd1begamoU6nopBi3cG/AVs5KoRC9bro1zaFdQlTJ4isOeGwqu/vYMd
C63KsE75NgQXKKEIZBJhmuzmbqzepeno3I8RXQxwmKL8F6voEC8JFczrlquO0pugCTQkTunlVARx
KZIvItfLndaO9t31CV46kL5wLZU7EMwrZfG3oyxdiHQxRsOBWTTOQ5mX4xO3YozlaCK2LdXbn9fH
u7CgfDCKLwxoq+rB6XjmhBmo6aRFoA2dFtiWhFEyKGGTykMcRtKvMQeXd6ZEEeb6yCpwXz2ngnCb
q8cwEExf25hDz8rxAx3yYJkL9PM7dElwS2yBaLXpR0fRh2A/QvNHyBHx59r4pxD6v6abFw7FyfDq
FnjzOSWbqNag/Adag7VkASt2OzkYBVyf5IXPKUxVGWCKVNXs1SgZMHkKxjaj+MK+o+dk3CmHDmDj
MFttq+1vXCjni8plyYWCvRbxEo4Jp7NaKKAjnRbnAZJBNAzS6tvIrfAdRIMDjg6cd1bF4lmD17al
KO8dr8/2fDMZNG6IRm24JIbprTYvui06mDzoPWmjZH0iH4lEV3tuZIu7VV0WqLl0+pNL++T6uNb5
MhseZS8VufCSee7q8jGsZowStHxgScMafJcVLVC+KhWuhixZY/0FjDAjA2m1pnvBxbh7RxoABHuc
Qx3JPFBzcBMWj2bMxLXhzK3zve0MhEWpcWk/xzTHs9LA1Lnd9KnX0uGTPVVQFw3PD3qmuWD8pCRt
MSMIk9tpBN17MBE4/IL0kTxawJh/yAgG1bb26rpGuxtlUPIcbNg1x/tuRXTjEBoc4x+ZV7R/XV+a
821ueGS0gmIRyZ4l1IZ5s83HvsCvakD32PU1/XvHi73psab8fn2U81gVlKlFMmURyDlcJ6ejIEuF
KHzTV4FGgQMUyKMx0tKlc/zJm0E5mvjJ3rg9jLMCo6cyHoeEhOwfF8DVSwCaHrmiFj6Jbgt5dFCN
vsfFAOCd5UT3vkkTN4Q8u58AtlB9ac0UHf3xVpB2Pm/1I3i+CVJUjrLa8MXUVZnZhYgmIwmmpEaG
5l7SETqitrvA8XMj40EPveXP68t9afI8gGx0lyub0GEVPKM1iMelLQpQOm52SKHoPfH0azuBqvUO
iGf/lMQp2oW9i8pm1ZWHtEmX4PqPOL9qlKSOr1smIjqqy3H6zX0tbgs9Xng5SgQHcstNjhFMd0Ql
GlqpUZwBPGi79CGNe3iPGezn6+NfXoQ3P2C1A6qOSKaBvRBIfOVemn5JXya8ZPfJMKJCaNv1QwS9
DElPCCWDAIKS+KZzYxueH6/TRVgdr7Cf8VqdrSJoEvkzQnPkgy2W7sYbfWkQwybLV9U9/nt1qQOP
QP/T1NUus+L33SD0jWEW1t319bw8iqdiG74oG+v0e8ZRNgI3Jr5xQ4D+vVGY71FH9G48UOdFIZDg
GKNAbaMAI86uCmvwu1bQKQ1isKUotY/xx6mb0Q0xfQ2BYYw6GjkNEOdJ58syB5HbTdlfONda+2XS
nKeytrO7aFago6xPfzsoOP1xqzWQDu5OvtHxObH0Dcy8nF+00JW76yutHv3TyIdRbKDylu1S1xCr
7xnHo9VIgyUoRZ1/Bs9VPkLxx/JXxDey7PN3kZGU66Ntgyjkhj79pgAho0yKvAhwHTa2XgsgI3Z9
YKlJ+6N3y1s5wK3hVteSBl4WzFrFcHoewqSxHHhbEdKplpce/VDTbizkxfHo8Ai4DUSQjtrSbx63
ro/GJhmKItDBF3wugEQESAfgwQ7fkqp0Ff52NMdywotQrAkKuEJ92DfjjWEBF29mvLCU2mM+Ru4+
U6qWvtfNgYnk3e+PZ+nYqGEsZpIirnu+Zdnp8YgXeRAjOgDFXMZ7z65+QhbrHtylqA7X9+VrlXu1
MS0yRBMdM2B+8O1O56dFkN3CCsQgbx3a5pDr+xpyU98fqqh81nSYnwOoNyPJHlOtuU9Cb+cWCPAY
GXoe0WNFr2+XyfSQOOUuh41m5VVAKLaLcz2+8ekvvLyUldk4PrIgNB9Wn2II6T0MNR1Ekbs6ZId6
Y1nPdOoBvsy9vytaVDSvr446++vFMRzeW12xWLACPV0c9LuNuPedLLD0dgyQdlAVqiRDsjp9Fzkl
qpcuZuGQIrobV6baxWcDezTfEB9w7LMUbYiqpdSqKQvmUdoYbYKg7JRE0/XpGSpWWQ0jmNgrUYju
ka3+/M3m1lx9GasQjHOfld42p6F1cMu4Q4vFd+/gdiT3Zugu6MsliHEYUn/S4eod7bxFMUoM3lMC
wvPGzNVHXP8kyEMKiEBTkPzp9Cd1fluGxZJmgVvZGEqVGH0LPYHviybyja97cShuEvAfjkVbazUU
2CaP4i6zB7GTBKD2SXyjvjj2mf/1+kJf+JzcV7RTCV5V6We1jwqzwRwZ/XNylRDNcqtpD0hDpDeW
Tv3e1dLZhk0HgqTeI8tezafTZzEXeOQh0MvO8QbD/yjTAQJfGC5B2Qzxp+uzurB+Pv7GEPahjRGi
rAIh+uoD+SDORn5kiHsaIBMuje2MuHJZ3Tj6F4diZvQ9dPo468hfahXIaGBUAVCwhVcGROgyW+bR
kam48X6+7rDVMvqOZdB9ZGe42Kqd7sCiMyo0FP2EIrwxfkLfXwC9zqoASme7Qyyxu2v1Vr9byjlG
P8cR73CoKI8WDcQHC4fflzgBjTxTEfsTqrvdbLTJ/qudo2EHFhKFoaHItk5G/wBx9vTByXJnO2OI
jdOGGeJ1hjR6h1XZ78IiYPW5cPtImem2O69ex28OutSdDOIVc5poduycASH12ZbZjQOlVuZ05ag5
elyYCGHyaK7TA6MIuyQfcAytEEI/VHbt7Afbk8Ek0ipwHC08oASuH353F/Io8DqrWdEYc1cBiDXH
/VDkcRJQbckO8PTsfVOB13Hd4cZ+v5B9kPUQxv3T34dMebozJg3ucexacSDbSgtGqPsHw+rNe1k1
eH3HZrJtqqZ/tkc6CCPCY1ukbcsbJ0Gcr7FhAgijCQPD8wx6MpDaYW9XJAFGByZQzbzf2xMGl9cX
VZFB15/SoEuDUIjB80DcfjpVfPDAS+CLFGAsDW95iDRjj0pniMo8ftZRG1p3OQiRR+gI5TEO2+h5
9ssfUVjbj8s4oC3AJn6w5qUJbvwwVdZZ7TGubAAciCgJLp7V5zbovViOaapvoIVHDX3zbYOtxZ1d
LKaSqp+eSnPo95ADkBPDbuRuqSuUkIBy7sMOhNT1n3N+L8GjBfTB48ndTm5zuky2M42iqZw4iBAG
+x5iyX0YSIZ28ZTZT9eHOo9F+OrMl3o08drZEbZhmMGIsbMAgXdFau2ggko6VwiwNMhHCmvTo3G8
oQByq9R2ad+Tu5hKhxdYELXN01maEoW+GQpKYKa+tp8mM4Wco2z4LOWBtNSPEGbwGMYRYa5nM/Bi
q/14ffIX1pmcBmaxxytKaKz+/M395Y5SSrQoFKC8gcBKj+4O6TQJd8ewbxywC5eYyUMDNNGkqUFz
43QoK0ljZ3591Uyzu9dix7svBsgI/LYM1a6h2ci++m0sChhPTjRoUhOs4hlwyHWwfE0zntLZtFDZ
1Yx2R5PyZrx3aRld1V6mTqwDiFjPrWy8cmlEGvDwPS1T6j3P2KAc/RhNrNoAEQ1FGRalHhoE8rqW
HB1sEncojyMbAB+FxifKk7QOHozaqL/8/ifGrYrOAK12kD+r6CW2otzxpgWbjHyGzyyaR3wca7Ra
K3F/faQLd5vJW6Fa0B7cJ1f9+ZvNJDKjrx3oQwFcj3SBzFagnIgafXzjclC/eHVVmarD4mK0rkCu
q01LMKYtBo7UgWfNxjYUEDNEgsSXqT9zb+U3Rru0b1WnzwCzp7j/q1n1ranHOF1l+FdjNLh0gpg5
acrNLIrmgCpZvhtkLm68E5c2FEAFUhSgqNhKqh/1ZinT3PdhAPuEnGWVHOraiaB+Ed1ag3Wrb/ra
l14vJzmBTszJ0wQb53Qs3YdkMOrKR0UzPsY9rlBt/0QA+oh/9X6AVJvazbGDuZXCf7cG94OORO9U
dU8eXAPEPb4jCvUkwumzW/9Xs+J/bSydY3E5v76guMXT44N9XR0s1820mWAvDZDbQcExQS/RwV9p
4xqIqDkFfhq4eddPCxIzR6YY7WW4DIGrSTRQIWrc+CoX8jr1c17RTgTLNAJOl6rpiIkgnKCXNEAZ
TxCReJiK9mcu6+x91I0fxtTWd6DBaQwAW91mTj8hZWq3e6vp8XDLaIxdP3JqwLNvBwWIjFYhMZUs
xdt9UoL7wH6FiwcBJ4HviQYRtdabbags7erConsc+87XyoyHu3mp/0XQxEehcKCzcxSq6HT4wXWr
WB/4PP5Yk8wb8KorgFw3YpOLk3SpUICAtlzqKaejhFVJ9KvNiluOHnlMxfOL7uGoTDXahsyIgsPs
oauZjqJ46io0pq+v8esszhaZNPPVipoOyWoTTin2D+i/kGXmBslL/CIHXG8bFCCUtYLu7RvYrjYf
2JH+s1VyA/lN+kxNEDcRrI2M8FDr7q7vDEx8gFok2b3p5fe9yB46MCmiTH9hHfnoRsMjwMUtvM4X
vR7/RpPisTRpdKEmYdvRp6ia3s969GRgrQhGZgtqxt8g7hBM2IUsvvl+mrKv6BT+UlErUhoHkuN7
ILsHUrl3lsf5mPsjZpuBPk5YjMUPI5pgc+kds6Y+jJZ9l6IiDR3xYYr8ewe4EgaLB1mYx0Iz3tdO
cdTn6JeWjQ/xKPaajJ/NbDbhDFZcgvmOt3s7OtU35F/vBs8OoMcfQwOTa29sjlrXfLz+TS7ejy4b
XpUPbdRQTreEa8moGTFLBEBAPzSxsBUpekyRZe/7n64PdelVI/kCrUYZz6JlcDoU2j2L9DP1fkIy
U5oIyF1CG9/9m1EE41BiIJJYhYJN5qeg0NBPKCO/uR/ZSRtHM6t/8UL7HjCxVyYBULjTuTTo3pm5
M6YBSoDLLgr1FOG5KT9en8uFj8NBNHlRKCpQ/FqtGDTKLC9p4gbgpARII5QBPMQuDogW/HV9JPU3
rU4mI9Ghp6XjM6RKat48k/bQijgV3Ayz4y2Pg5YJ1Ckq74hGRLpLs7q6kStc2AvEdxapKjAy60yA
BwsiutAmM8upwj+gBJA+zU54C9t8eRTuSarVqjO7uu8oIkDSJIoMColQfV7Yzj4aeHOvr93FURz0
if4J/Nd7wSVKHXO1diVSIA8OElU78r3iRtXn4l6g7gjXCwQOZLDTL8SLDRE+luiopgggi76Yd2NU
1nvbraP99Qm9FqvOdgOZtUeDxgTpt163QU9GrYfSATE4glPUoM6y9dykG+9ao46fpVbA3k1MN2sP
QMN6G4Uixx7vW1HASG/jcHlwNV0gdDNZONHysmZf29hsPmWL/6cdLsseSQ77y5Q4Tb7HoxCwXjn7
+TuU9RDpQB18EPeYDZg2ojtN/zFCsFLDAWQcRvxuHEwaS9fAY1qQ2f1yQaOije1DPdMjeOf3nPjG
eAnN1kcsfSiGb06bpHKbt8XYB4094KSEVgma+6UxOEFegS+GcFyZ33XydljWlSiOeMRhA8KH+AUg
xZ42VkFHoXSr4hllpYOJHbm77SaZoEhJP+396AHHAHho5j/q3serr3Tn6c6JFn5q72M+tu28wvmW
17r+AdEgSFle37df48bo/oBgiWRZLOPa3/FmZ984Mkf+n5hY2rkt9pae23KDcigsf98cnO9Wllof
WtIgGxTUmGXbcnBGTE8yN8NywHWqlxb0550sjDrF110aj6yZXO7bOo0+Y2OO4zTl3veFg5eTnGPl
5LWY75rRkAfdngtsRN1E30aJOfmbtjaoZrpOs3y1usmjuRBqCFZd324X8gLVvKJWQouXks5qZ2ut
ETYV4rxBYVMarn3vL2lh/Ou16Xu9reV91XniRiB06cgSeLtcPSAcadOdHqYWzXvySmrqbo9qzdRp
yz5OnPhGTfPSpcop0j2Xoh8PkjrSby5VGfWsJ93jYCTXI5Yx7SFY0KY8mEY4v1tGozlcX8lLdwQl
VOTR+Afh5DoB0Ud97GymhXyrsfeQF9qIioLMWHifr4906ZuRL2JhQBEarN5qAcuhQKmWvmqAvFR/
QMXB+6AhyILP1TwGDZneH7mzhDfupUvrCRkGWA01YMJX9aPerGcuzSFMatDO5TiZ9+zP4WgVyk09
nX7RX9NvbJILq0mR2AbTwhsFCnkVrSIa7Rql05GF1ziL+RkuG3Wd/LlAP7oxsUvZGUPR5KEyDdhh
3TP2EGLrsoqE3/Ha4lOY85joXmvsGqA0+IU17sYABrBHrTFGrShyHloTPchoIfiMBv0WG+XCxz35
NWph3qyzV6SNi5MvAfE0otCCU4VdiGI3RBlI4Ewrjr7guru+oS4utgV2RzV5CdxWY/Y99ySKcGnQ
yRznJjuud7KecXnEZ/DGfXNhGwk61x6xISUmbp3T6XHtI43cl4S8S5bfAUPXDxHW49u+Ed1e76jR
X5/aOcOKIs7bAVfPKcY+OJgCEA7cBZxehPTHQUSCKmEbNju7xA2cHqd2RHSqPJj1aG373PVxF5xu
BF3qUK6edQrmAC4oKVFf81aHdrRho2YGiY4id+zwxakpSpc/THST9hgZFPu+E02AnpF2Z9by1nEy
1e2zHp5KvU3llSIELI7TdQf2NJWpi+EB5FS8pKZqX6Eki2fkY+/IvxbX2Ys5OThZ+yUc0yN4lEcC
uC3bAfnS+juCZEgfh8fcKZ5dfdii2/zJlP5849BfeBkE9EGaa6oKCR7o9EcOUKOiRnWI8D3Mt21a
+vtMVuON3X5hFB8vJdWIAisGNfJ0lAzIu14i1hG0M8I0UpqVclw3bszlwsZTPGOuZ3zofAW2Px1G
zy046wlpMwrACWGcX+wdHEXvimUKj/SD3UcfkZEPVYm8ht7G9t50Wj1AGOTv6yfg/MSpRiVJn8vd
SGdkdbjRx+xmN2wo+sVm9Zgh6nvXaJYZkBJWP5vGcu/+38ZTv+fNBabj69TqYDwO7pzOO5GC5JqW
LNo38Yy5ktk2N5jur8Tx062Nwx7VLEorNH9dZ3WlmD6bhoaKOMCKij8gurJgKq9nkKBDr0d8bQFo
K5+6eqg/gdNIqGV3dvUpQeS836DwKa1DY7gllin+3A4EZKWFJUTnzbsFTCVyV5Ezevt4SEGS4G/u
FtvOspGfGbLQ+ID+3ZiiVJlMeI3lVWo+epiNNxRYZYqKrmyRfO7kZP2Uvo21QVeUSKXoYJH/9Mts
/AnBufiWuFVPwAueotq0Im0HxJ+75djGWCYd0m6h5F7qo5fjaEvauzE0bTnMr2rNdGR0VIQaDI49
jK4KHDmqxt8mLNXjkPS53EWOVpClaPayMXJh1zsHO59hazdI7CC5Y9VQ1orJyXYT1amXKXNlsp/n
5Gtma12N50c45Vs31PRvcziIlwlxJDRUymnKH2iZKWuLaje66J4ecqR7CqTrFgc00FBM7/j1KVqu
SiYwm0vsqTKpW7fQthewg4SsCnOK8Cu2jdbqdjc1VMCqxfVRMDCPmSUtDe2bFoPEvrLQQZvndp9V
M340SBVujC5zN/yumkOfJM9eEw73ia8tEVqHskH04RYa7bXAvdqagC3oi7mQXVX15fQsIJOKr0jj
+YfOxS0WF+It6MZX671dFeNRTBz8AX6joGE2aqDxso1dS2aAZ/38Qcn5hfiU1275kZ25/+1jCqmZ
bhLyGrxItrol3xxTt25m1OV0ID19/DguljtvEN59KZNKfDUw7bjxDp89f8SqFLkMnfjYpDi0ev6Q
0EnjuFmSQEQlQlWajow5trjvPEEhcEojsBNht08y4/tUL/2NoEMt88lnUIMzRfos0BfPUHPLVFgY
3HYJvoAcv8KK3jtj+cXIsD2rZf23LYb31xf34oC0fQmVbbrk+uruT7TFa0aEV4NxqMMgz8r+o4O9
ws6fqbOKxnY20ut/u+ACqJ/mIK88i0yEvroHSw1uXIyjZaBLhwhmxC60DOdbe/rsOVGjEMPwllgA
0NaFRD+b4A1ETK1BRvaIVyRlWy2P93E3y/0Y4ud7fSnVUq2+HcUdmhQ0QHm216TXcjJdI8eEjjzO
fWowgkPkd/LehU45b2j8ugh41rZqW9zq2pyFCWqibwZeXS0417WTdEl40iJBxHCJhkM44Gx0fXoX
lpOXmbAb7D7grzXGbnJEN2DqCmABJbwAiycXyXwUb5EmnTAPvcn8Ow9LICsLxuMwKlzCGgamRZFm
pmETB2FtmneOxD2ijibrvo7YqXhj1Md+lnkwD3b4YERutQsTbLdTP9U+XZ/5hfW1aX8S98LYoK+9
CsPqKW2wQoxiAuL5V2lb0VNiG/rx+iDKeGa9fU5GWR0KRIvsVvNgDIcxfnOwYdKtifEfVRrYOTwf
G/owR7+ZDmlEQ4IS326u5nSLNqC18ZHSjHuv3dNLE7sxwyPFURSqOd6jXHzMsBFEDld/Qb73fV/Q
NAHwuEkaFxcTQzxQVHH2Xd93Nw7EpR0D9ED1EkF6cAZPL+5G1kPoIk8ddJ0mNiMpzD5z9M/A0oad
iWf1jeHO02M2DPoqeEdBvoUxpL7jm4dicgstXXo3CuKh+RP3DCwGZ2G9z6Cc74rQ/mCjgbcHMxY/
cgGjBgdv+DA78KwGy/5tjK/6LR7QdZAQXHH2qsZSWh7CpZGGp2RtpXvNGiNUgjD9Dc2R8kfuiIOH
B+KNl/LCFlIdADQHFHgNds3pApAxRoXRs1ETjAHLKDU/+ZEsPhpgBD4ZsWgwaaU4vMlrrOdu7N4L
7whDU3LhnNIhUkr+b9ee4g9a70kSB6NbPUTGEmNdHzageHL62C4lxD5Tqn0TdueSeyp8yV33aDnN
L+oZfzY2QdfYDNTeh7+dOKOdmxPuacNPuh53ke/pu66V76BQYLXVND9d1JP3sij7fVRr2+szuXDY
HRI6XiamovqfpxOREv3h2WcNpxLjGN/t3YOSzL5R87s4Cskj3wlQBT4Hp6NQ5EwS2AVRMJJG7tjR
JvzC2btxIi5+FDBvtIQgUHAsTkeRGW4r2Yj6EWCYZYscAcaIWW4cC4ep9YvKJKig3dgKF6cGb0Op
TIB/WXfWMj0p/MG1oqAT/q+mNwzU5pPixk4/rxIQSHPKwb9QFFa9wtOpVW0oUFc3WUBUPJ5Fg+l9
Zyz6PipjecAkK99RTcn2wP+0z1rd9NumzfU92M3kI+C0cTsOk6DiLeznYenFjm4g6o9h6y4P2I0g
eJpJ/qnlN0XqLq4O+BIEC6hiK4+xk3OSpkkS9hpez7X0R1wSkDhyhvjvf7GHqbuqOrm6eVeHsc6q
EEMqBtGdrg+stLD3TlvWu98fhSgZxgXwRUpxq1EsfMFGelp86AWBihKnhq1UUcH1Uc4TJ760gsoo
sR8ok+sItZCZL0K35yZF+/ZLMy7imOt0l5wlQYKHGs0OfBjUiRFU81JPL+i4uCAEgFJmIOHvUF7F
PThrQbNgWnR348epJ2wV81G01xlFcWvor55+TjOiUR/BPj/wlsifoMksLKKQxdSLBedMG9ucruBt
gWQgNrOTQzWUziFN6+7WKqmBzn4I9Bcl0UQjc12FRtA5KWXWawfkdf1nfBkfcVHw8JctxMFOreK5
rEcc0/3wb5pSxd+hiAgAlmF6qe3KeLm+Khf2OHJ+RPZ0TJTgpIoL3rzDkd+NLcrt2qHOMTNHYMtA
eBdqzfVRzlJW6CTwtMnSYAiAiVm3MSgVIMeKZu4Bmw3kfEcLlXiswZTRCU7y8VJWmx4To4+AiH7W
uPAGjozsLTYE9cMc+/VdaMbujraMfbCsAvKEJ5ZPTVimv9mRff2ZIGkIHqklI3N5uhoDHc0wZncc
9HGptw6LE6DgMuyRJrkF+VwvPMA1Li9XkUC4eM01pddq3VkCa2gOfl8D0hHwneQYTjc2/evBfrvX
GMZ+JWYr90Wgh6sZhdjyWSKCI0XegfkICtT1j5BQHl9mLzXuiZCbcptlth99LzFyMzYT3qDo6SfW
iD6v5liQ3LK52EeFhcdFHpvBOEYGXmONNM1DDbGg2BS4aVKLFPhFbSBi2riRF26JUSCaCl97ILrI
UbPH3ldpQvfBSpH+2QBNw3gnd0rvT/4O/S/I1f3nWmDmu0uHbij3MokXsWE3kXl2mv5F2j1Q0RCv
Um8zCGDx6Hu1dnHwQxvysVca8sUeDLo6pj4NxkYzkuqh0Zb20JWFvW34Co+F7KhVYY8QpdskQz0b
++JIf+7FwHtyfcOrY7NadoewH7SnunQBK55upMhPBcgzuz7k1TDtdCtDA025xYF4TdwbY60jBz4x
PCKFW6EUAUp79YnroZmhABX1obHMdlfASd9hA4zzZGsbh9rVwh2F8Vv5wmtGfjpD7LYhxQM9pKh+
FhXJOsGDAlQBM+y0cTMkIs9wTmlVz3v4H87OrEdOo433X+hFYl9ugWZ6No89ju3EN8hxErZiK3Y+
/flh6Uhupk9z7JskUpxUUxRPPct/Wb0Xq8WrBoGUKR/8NeZfBy6d6O+WgyeKuy6gwzJ7ib+mzowN
8III+7t2KGrrzkQ+NY1MffWiWMZ2QQIuVmTUS01d7m1PZq/L3NmIX6cz/Yis7WMdJwihn/CLwCfR
wBB5DpQcYyC/gl6nh8CkXMt3yj7JQy+xAW45iDgUUbdoOEJt538zwrbm9TS5mbHcy2JevqtmOX5Y
Zru+N7eO6qJShbGMiZQbHzUghnX0cOZgqDUcvM03+rHIAqNXxedqs6vbXXV5dKq2V0sFLyBUZ3id
uZKjD1gOw/oeT6cCK2iU/31dlVi8T3mR9ue+b4w+VJgPf11FRd2JXVH9rzGsGU1VCg9/QHDeowrN
HQd/hXF4HWZhvagavhQe6UB/MrXY1u42rRjErkcD7XHmOgpfdLXU5UEP603ht8kUaz+yEODWELm2
y/GnCydNBwP7OonXH6PYIuCyxXHHNJT2fbx4Cu6qZuY1CAGn3BOC8gm/K1Sf8D6fpyk71eiBhEjn
H3FP9tGYSQoAf9pBYHwJxnvYdFdrUACx24s4SbOv9rm8TwWu9Lejwv5L/bEKF/6W4pPw7anvprrY
eJCscQQiXQ9lsyznDOnYQMf3/qwDgMSEQp8PFmUGtQtGP5Zltk7Rx+AbwbXLLe+yxZDW3McRnpA1
9h1PjVE23wEruOpJNYvproE4g5eGV2OxOZSdeLViZ0ZUvbRmzZ/UlSqxcdRXkODLB4DMClWi+mLn
nvcxGc3i61wD1T55sECAKax6iauMoX9vDXtZg8YZFjtYx0z9ii9tOYet6S7YjKE4bt7PcjtmHogi
EcRxoQ+hMNb8j1wuIt5slbzFz8oUhyzHANQedlruzdjp1EkcxqOleIGr6DIHnCmS53HpsydZDvFf
86Sk20Si+ZYlwyL8Iodpj0HAkH4Yh8b8pE1z+V/V69XfeZO02EonqjWBm7FG8i0vo3GlZH8XZu+9
y1Dgs8OuUlkKfxdn5ru3Z1oEDl7yZW+jyLKORfo9d1vSmLrosm9YeeL9gj5O9gWXnuGzvS5Is8BO
/KzVa7P60uAM3OWpXt2Nej8AYYV48X02teHFzioPZoBly/MCAegDEQ8Mb6npCsL9ZhafDNClZ74f
QFS6ooqvqeJiQdOY3Qdhaqvfxir2N8AbgtQqn4oBL0pfuoNagWhtmAhgvviHPbbWIwmO84dgePcB
c5f4VDLP6EJMRpfHGlyWd+6VPDP9Ar1OJZRu16h/N07RY8c2YeUS0LTDoQz/AHpZCIoqnV9iHDRF
CJEkX7Vqxflp0LThXT6mxXInrQZXm/+JPkf9rdUBOmYOfhhOY3oflMKu3uGCZX0SyGiVPvLQ8fu5
9frXBIBw4lduAb0HEyqXOK0WySdX2MqHKSvLz7e/y+2G/Pku2z6QTVkFvAbqZW/4bYn0nDku8jhK
OrSr4xQFoaHW9Dunsz/9+kpASzeJBESaaD1ffoqUvq0uk5LxLWpYj02X/tcPRftO3ZyMfmclV1dx
IwOEse9a1HmSpOOcshK9q6hNSvm4NrEVYAjw5+2V3lK14H8gnYkkG7ET+NCuTi7cxnUJ20C5kw4d
QWMt/1AcoGjEBuNMpbOEqdmRU8OACdNkhMhflEeh9cfz7N4hP4IfQBGwYRF2QW5qDLDeU+xFZWKv
ESZQpW/N3hzVZvVJX4ZHlDykb8fuFFhx963KuRhLTFwfpdL/m3hfc2V6xMTwr8y1H+3UsP8bmjU5
d7nRHGXkb88akw5cMmm1qoTk3WbNrbOaas1Z65VuvJOp+4/oyuGEgEd8kElcuW1MgEfgiKEugg3Z
tXTdJAZZjGFVFFv4V46lBR5lcJyQSSsWU1IYs28CVfz1cwc6YZNT3AQfAVRfnnDstqacZZidOon6
59hri5/o+XTmz9q/sZXQcBlw8OFSrO0+JkfrTfx9WMorUtKcDHMrEK0tgsc4uf/GGadtwvmmhoJ1
tGvPeVYxTIhNedGIE9GA23npUB5Z3albde8kwAHeT1y+J8XSxrB1m+q+JZM4uMq3vdufcTTeaEIi
zq4z27ncWzwqk4VWuhetuSYiploguNLZjbIVRBWi7fKPdqZ9Jqzq6K1eXZm5P3qEBBTO7uXKllqm
uSKY6/aoj5woL9rN9d59UEa0v4tsSj5hsCdPemHpBy/5Sma2qSi7kOIZemr7BgW+Mm0vE0QiBmhY
p6XB/MfE8eZglSs3AJMrIJ2UBJymPY0FB6NBzarZiyolzsIut+Nv0JGfgH87B4itq89DmwxIJ8n3
GwcFkySoFYXuRWZmt++AtVD3Z9kRGnZ7H29OCuQwi0uGbHuvvG0B6cNfjRrKrNAaHKXRRYY2i2e1
yeVzxWjwINZsUWu/nr4ZawAdZXj0RiZF5ukMDNaLlCptX7wFVbak6ZtTja0PUWbUwxEze9/ojPSl
ktMREO1aqCOa0sjirOjWHgaHw6LA75DlY8OZ7p109t7ruYMJlI5uGIAM2MpqNn+5HROufRM/LbrX
QJxw/QGKzaIdsJnvnR3nj4ZTZhFE8RKzKlMiuiHNUHHsP24vfPVpGdVBHIC7Stv48mPs7XmVAGd5
uQA8ULXCDdc1hDirfSuDpU/rj2hEfr+95pWRJzMCLKh+aDVTSewiwGBbeYzWIF+Iln6rBfUL/eP0
nxHnv2AwljHqtXKV/liZeuTkSfUgEZX3E6Uro7i3iNEL9n6o9y1M950vliLb9x22eO/0FQWdkiMS
oSZhn1vTA6A6tiX1uaPfC6Y/8AYQ/0avtOI/NYbvsiqT19tPd/X44neBIDunF27O5Y6a+Vyn9cSO
WpVSdL4KIPhx6DwSeax8vmcCoe9CS9JH1UkMX/NieaQHdiX+MH7kcjEpaZmTbGft56pYrg7VFtdL
X8v+WVUz8ZzN7vAsHbPEnaqqn1VrLJ/c3vH8Dm8Vv03b6b1CHRdW2ubuWTjivhxm9zyhfekvwxif
RInMR7G0VoAT8Rr0qzs96sqq4oQ2hzHq0mdkIBE6Xkv7ORNackKASf2Ehdrsd03nhB4qtCcVX7pQ
1YFLzvyWwF517RENXGQ9NUzgtDlbgWCdBoMpv4kEJQgfM+3bO7dcq2e8tZc/NS0p7m+/rSshFGle
9OjB5TGZ2SfR6iBaRZWcKasvx+fGHT28vFLjIKRd+bw3LxIgFFgyALjZnYm0tLJYd1sSSktx6H/O
qHE3GqbgEivHbClEqJd9GdVcJtHt57uWy27ASoSpid4UJtsG/HQa6kwbp9HitoU0Ut43qdGOjyip
6AM9NJxykYlulq/CyrX7JuGD0NMC4VAxOyeoyvMSAEw0/6oyOXzsG2x6AjQJ1ScXE8EKG4SuwyMg
07L7dHWmX6bcbjTAjWpLXCIL30/Si6VwFaFse4bV6llJRB84OgZpMm3rcNXNIWQ6gB4qBUWkeMMR
yv3aV0QvfbvvtjHUfsqQAEacF1mTpJVwQBY9xlyy6cTZ0uKDEHztCIIoplVEAKLlaly+oaxzHXRa
eVAtG5MocxF5TdREPTiCbznV7CfJ+5YAWfQVfzTTfjoIc1ZmZbdKMjxJ9yvSusyVPoQQFGJnUjUR
ZGM+fuykTD50nrU+TLHIxDlTRMZ8HvIBNVC94J3bz1728fYh/dGH3F35W8OMqQ4dJRpL2y3102+r
PXzGY0d40dTjRq94X+dcbpK15alKrHNTF49jLd55MT2SxHwtJ/XvYlyfm6V8wOz6w9BOp6nJAkut
Po5MbpveCApnPitafdLR2lc8dF8SDsxgjCEkU+nraJ8d7O+Vi5Sm34ZrQ02AftyugMiEPRRw8NyI
AgkqxlAhgN8MZtCZ1pPm9X2It6Z3Oti37Wjs9w0AGIA6amUS+V1cEYtaDOtqu9HiDN0fcZZbLx64
voqp7FzwuC2GyVTv8m+UVfQ/oQRN0u8G75siaUn57ZgtLwtqKN9jmrQyNOf5OWd8XPqpleV/6YqG
AvOClPcXUVg9Rp41It/BEsf6n0Wca0dyE1cuTnaQ2T6yv2Bx93XBPGCyghuiG/XeNyHK9RFt9vK+
aoA8uyNWAlItcPJsZXEyEqh5t7fyTS+Zvg3igRZ4UigfKF7sbk0Ra7HTQHiMcgBLvpO3j1rc3Sm5
/ENNXLBZGDYrg/hYedpraiv/mXA59aw70oq/eoocsA3URz+u78sPAdduPKhBS0dr4r3TpnQbMK/c
l1WWnLy47X0n/vf2g1+LPtDBKIe2LBC87eWK0yAQI6QujhptQiSvdJ2gTglBt1f5Ae3cn1QiHCZB
6F8gtbH/wjPVbu2B661Plq+oSrgRDt4wJ2Ewhbg1Z35TgNZqmPjfz0Ulz1BihsDTUuuTG8+oK2SO
eWdrSXu3rhuyKKumM1ir9GlBUvgRtVwjEjion2e8Zt9hO/LriJrN9WMDrW4oSMzvLnepWw2l6hrD
jdpRLx7BoOiRqk+dnya6vPPWXHlOFGU+CClXXw05MpIcUKCZmVwuSj98RTpsdSM6MzkdzNaGDdBa
BxnCtc+ORiV0XvA0VHn65Sr2KhtpxJMbCc2tI2i1Nm3RyYvatc4/WVbWPWVr5j2W1eh+lLhCHyx/
reNHE2RTQEM6Z1O3uFw/lmPrCYX1iyVHC4x0jFyyyO5roHtBH6feR0dkE1nAtDJLYvoU24N+8COu
7vSGSwZqzu24R+coTQY2eKT74aamhiuvY557NKHC2x/B7VU8dfepWQDqZzrnbqQYsnsaugpJG0/p
f+dZAHRrIKDhlbm7/aRrs9Bg6Tiq2oAXzqA5YeKiMvYbzwLYEkE+Ulqw1pdvTViFUZrDyNnMsL81
EvtjhVzvQVC+djRBiUNoh4i7mXRcLqK7VY+mPdEQl1z9Rbhr9m71SMSUxc3PhnAQtZo7lInaWj95
wKEPnvFanQoXgF+AgSDiB3sZGuAORW1iB8CnkToIIeZyRYikGHDfaV33a297+Z+mUcy1j+ufuvqZ
aikFeKOkNR+oOAvPx1uuSbCBq+L/hpGeG97s9eiGIGEBGpSVhTS2tvAcSVtryMFKDykKOzdx+S1a
p3lZMTJNAmPgr75StNskxfHKV8Jn8mp4ovt6+6VeK1PItQE2kYNBPdvdgcAGUxAAghymRr8EDpZF
9sCtgIbAdM6pqU+9MVjBrDrLx9srX7v3NhULJorEICiAl2+60PXWBvHFLbQm6XuJX1HY2sWfmpQf
3cF9TZ31CLVv83/cX0g/r7g7wKZwQWCq3EOI/YeMUb4LR1/PUJODdVqVg2/yWvKNORSoGXTnIV7v
GeWtHLKhGLhlxaRUf5ayxvq9wXji1HaIKaVkHk9rhzx6tSifU7v3Hibkk8PZ2Ny23eEf6F+/7GCL
+gnX+kY/B1UC4eVyx6WnuIPCECRKkCU9V5U5Pvx/VB1X3uvFKrsveB1TmSRbYF1QzbnD7sKMkK21
mSp23fsiWbIXRf2NegqRUBckC00tym7j8sk4u5PibWHWqNeJQmBdAntrbtw+sW8VJtlAhN42EbYf
QNTdAbIxztVqsPQ0l/TxgzV4KflK2YZzqqWnLtHczzLvl2jpYhl25mI81EZlfmP+OL5oViwe0kJR
gnUAF3j7h10JmhQCG22B6lmlqXj5+MiZm/1YI6GWrrb0CZJdgCkyldKgWgEQK4ZnhqJFo2V8cVU5
frq9+luVM1BZSJmCzyNsb+Xz5fIlhcjKMCOOKBlHGXh5Mj2nsTU2QQbBEA1ZDHjDwu2SV63dxL02
1Rl8xhXFeVz71sKKGFILGCwKlFBhanzCLVCkUV5nYvsW+LpAmwnz4GdfiXyoPVAbb6oFIPd38ceZ
dUvJp63j5OnT8zIM5UOrtMNnT6ToX40Iejk0viK1i+0DcuiVpIBxBLNitFSAjOxnq4Wq0TgbUO2h
dzT8o+XzEOTj6h6AEa+s8gOjz5fu0GvYj7e8XOSjvbpOpC2Yifue2xidb5lN6d9+/W+/d/QQYAJs
RHKi3L6drApHGnU3OlHceSJUlSJ9TXOZB5Y5O3czZY9fenHx+suLbsMWEGRAYfj7/uUZdtMUGt5a
Zqx3rb+63vK+9rQvsa3Lp7pZq+/Sme2D5OBKSKdtCLJza1ggfLkf82C6l9F/Sp0Id4fkgYZr97pY
9BbcRDMQ/6Zf2mpN/E56YE5m8GXv0LdqotpmiNm5TK9Np/n1goE2GZ8+vcyNi7HHBKWDGyduZ9iR
8GJxNop2uMOCvT3oOry9OVkFIQYEYwEewwO//MIbYaYZ5pp2hCWrOEvyiRCpqxDJ15kipT5SOT9a
zrpcrjO8rudU2RE0VTvo1EaevBGKieoMcahn469n6Xz+FHtM1AyUkn+89596UZlQpLIqix3NRiPv
5p4ZrGiU6eD4vA04rLIl6MRo3Ij3UybZ2QaeQ50d2bFehEbczR9GIzHAiCusp9r6kwPiIFiz+Yj9
vu3XZeJDoxGyELc+TWEG3pf7KZLGK8XS2BEUHSVYRIdeqyna+6xwxqNRxNuleDzgHGwozNZ9Z7MR
6LeRQFpRVk/6PZTx+F6di/YIIHvliTaFOnycmN6T0+1SGXoGZQIr2IpEqiSPRZbr5xEYUVS3Tn0Q
ra8stSFU0WIBHgJadXe5mkOKGlKVIjySKTXarmsbYI3lhU29HrWCri61Ka9uZprAs3bvKe3SrJOT
Z0aVldWRMqHRnkz6dKdBdD84jFeiNthiW8WWaQME7PlCDNJkD0LajNKxBqoJnPlspIn1Tl2z4osm
NfWOlt16cFVcmUywjXwFJpIfsHT3AHlVo2gqmWMhtE4R3E5or86NG8bCMR9GUUiEmkfzdUr077ln
ZB8LAxghZmVZNK+ed5cWlvawInYV2sLso8QtRNR0UvV71PaenHj6/MuXzI8mGfky9qYocV5+NlQk
MUXgyqyhNF2CHbEhCkyQaGdZxun59mJXYh51J+Nn9mYj8mxn46cYxIzOc9EnNKOuHoxHUg/rTlmU
ESFeHLoWpZx+mZZGmgW8h2oX7WgQlpfrTaKZ+IShjMQrsE2pIcNRumV28FRXTvQPOq1r89rBVu0+
Hicf87YRGavYi/lqe2I5JWLt8aMhnN/ewO0H74IchSwKKgyP4CjtYapx14jKyB26govUXmKvS1DN
yY5S7StsNAxQieK4RDDMZqR9uW9t6cwWmuJ65FmW8qB4bvzaFUnDVAqhrcLPTKU+uW0z32OPOf9b
1nKJqtmc7yUCRi+MaKxHz2YcamVtvaIKJwQCSlqBOViW+oOTrl0AKNJ+b4l0iX51gxgO087cer58
fM7uXfRGW/d24+pRYdFkF0383XVl8juLbFpjqFUbW0Z4uT1au5YDKv96pGR485RD3X21k7b64/aj
vP1YDMxHaSzTwgY2uM/dzTIpctRyaC0jAeszh0mDte8pE4BRYGOQHVnTXilxLhfULx9LmVAhyWfb
ifRG6R8WIWt6l2n571QX2UP6lEJG14YxoDxz0CIbqMSyOY3QLZz+KrFiRK7E8V67rm5PTkaPkxqy
uusaFGBv78vbz42fyVhtax8zUNkP/IxsbQHtOU60ZEUbtAOJYDOpgw8WwDh40Vc4+6yFuA1NXOIV
V8nllmCs54HhspwoS2BjwI2WoVbXWqC0+RzFVUOnHH+Je7WpuxApwSUcC1MJ7KqtDmLM2w+fH4L7
ztbJpaDbc89NjwoNSqITYZk5nqcY8xNj8Y6aR1ea1iwD1Y1xAIzONxilpFpFFzO+ZuqQoEcDm/ac
xPA3WrelurIa5MkWNIUFNpmPDWhoJIw17eD9XnvUzfZ5mzeCo9vjsuo8pexh5h+liWNiCp7WEDoG
85cjKYn+BjIGvkBpsR8xqo2r1ZtjYJT1kxPGy7Sc88qpTrfP6paiXcZrVkFlAo27TZFqf37UQcLe
I/GCc+0AAnS1+aytzr9T6lB06xqU3KkoH3RygIPU59pHsvlwbC3eTVxu+2E/3bRonvexaE02cW2c
x76z4lMXizTQtepoqWtxiuhE6g3EFPUs43IpTH8MpVl4X9MwV+GYM9HStCwPbBwZ/cUyf72Q+VGi
MSICQbsxRC/X07Bi6JR5ciJbX+p7fYB1JMbUPUgdrj4V8X376rcAvHuqUVs24P5MZ6FyXFhMS0MZ
nlXnrJw+GXMr3t8+KD84zG9OyjaIo1VD+rj/wDP6fin4QL48QE2numrnIPYGHQzyEkd6YiT3K1Sy
s0snAvBqNj/omBdD+mjEuZwRjCdR7ENN7c17NTeQNSpHEfZK9g9Uef2ZSZ4G5Neqz1qvNQ99Mf61
CugVngY2YYzL4aWqHOME6SHxEatKQg2vkLDXwKEkeVyB9F/Tu9sPfG1/6aKRnG1UH3U/lzbawWiW
lY6KIoUeCVHEEW0H1oMTwPjR0I4wpdsL228wYW0zf2YOgBfN5bEpGACqcera0dLXFUYwgxc47GOY
YvoUJInR+B30mDOi8PZ5Iv+KYJ7gXDPJ9CUzJ/fcDqPhK8m6RNaK45sYzClYVJgkY1dqPmYv4/OA
K91Twv3I3MTtHrzYnc+uPU7hsG5gzylZ7p3VkwEQMLWGBtqa50bGSaRjPWV0yKrbNcRNw3ftesYX
Mrfu9MXIH+sZ8Zv/NZrsk0xKJypKGP6NsnYPIufeWxkyfrn9cq6FrZ/3anf4G61NOWMMiDpPb33Z
l8Znq7e0lzbOjQAKpX2H/qkVeICmgtsrXwn+4LlQOvUoeWkibMfmp7g1J7Vndk5GWB6t9mmYMf/Q
RNedb69yJTqCjuNKd2jmEiN3+S0o2bmwkd+IRtHjSyys5pwZ9dNszd1BGNnyzd2pu1hpd+rK0sCL
QySEkQSytqFX0EATQNrKCuTIUfB0l6oif2cT4U6QA29J6t56S4HP0bddzq1jVfNd5TUKM4P8CM98
bRPpxjMe2wZA1r5RmLZp0pgNjcJCDkioqUqFoOekP/SKdYSZu7oU0WID0IDlVXfnMVVklliacEg2
izZsPf0jchT5uatBKdw+GVfGH5Q8Py21HdCfDmBdigHMrm1Him05z56TNlEX18WTCQcrmr24+arU
4r/cnXvfHtv0IXPJ9YZKOn4rVPk4VPZ3AeD/ICf6f/ws5h8ImV6h7vRj5WV9WfJdGJWq3jkars7h
4ta6fspq1fZduF/oJmXT8tKUqyn92Gq7R3cymy5ssWg620sN9AwhvvbPolfno+bplZKR7vs25AQe
jNnhXtUOBUZe/sgrMlOY61YaNfX8uHrOV81bX1IFVJWqUcCYMN/S/L0xzOdRT5+nDfE8FNn7pVHu
ba36XFt9sBjqu85RgmlFIf32630bXsj2aNxx8cCGQb3y8u12jB97vbbWCMeX+B4Z0iFQEao9OERv
77ZtFSp0l7YTReI2yvrpDLmxag2oZa6R1aUt1YB4jov4nTZ2duCoUD1/9Zm4jWhZA0KC1/Kmg9MM
cWZBVNKjQTfaCDKhgMTaKZ9ur/Ij7d5HMsoPJFjIiOg87B6KJpGzdoL2uKsoMciAYVoePSsZT33W
w6LGMDEq9a45J1hz+c1aT2f8V9uQvFicltmYTgqeNqeiXPKzIoT5zhvy9cmebLDvXK+n3F61L/+D
jqGBgrfsCJE0JnqVM53AtZg+jKkjZOMVaBxHlm4/ApYbgnivE7us7ZI4hWlHmwjs96Xpah8BuDHM
VRPzkXjuA8UY9TtFL9f3qVcBuvQymh9laZ0Z7B8Kw7w9m/wcmlSb9ApMr71RFAbx85Lnnh2lG7al
kyUye3pi3lmxWfq5WFGkd5UsKDcBXVXY/8qxGlFGEYVPZj/6k1SHSEJjPThe23t9895ppgAlp+7k
wrw8zJ4CqkeQLERdGj+RElUf7SJpP/YjavuNqv5rZ05zLqH8RsaKhPLtU3dtT6jSGO8hJAlTZ3dR
69NY5HYe2xGl4hJq2bzippd5B1Hh7fcKXw2pavpFZKPIBl8+4qDFU0fzm0FbjX28FQ/TU7WITyY8
jVPee7+OZGI5bEzBYzrUZ3uIwkbVGDLp2NGQxs4pno0sbHWsHm5v3ZVBHstgqmTSi6by3KtSll1q
aMrEgKkqisFHxUQEtNy/rHrrhQv//HVa0ISS0nowkhpjBPfZRcElHebPt3/I291F5AMdZLT6YKih
PH65u1LvNDsRkx7Ni/iLYlUPLAUCdOIJF0ha1R+c17e5wqYpQl+Otq9NA3DXsmmt0WSWWumRuSrK
4NNAGvxRlOmjbtfmLw+CLtfaH0/uVGSJCxqBsTo/2fb4j6Oj9/wb+4csDXYKfH24i17un6jjwpI2
yMxlgaPqDp56MpamPjmypyZ1lqPOyLUNtCBfb5sIcN/cUtqfbi8845cNMKxFs9P0fo2g6gtpZHXq
LG0+3X60a0vRwFNpkNDTZvpwuVSllihKID4JPKFSkbMBQqb2Lt6gTlwcLHXtFNrbYxFEoErux58I
z0Mgx7aIUtM0X4y6aR7QoW9OCTDAx7ip2oNjuJ3qy7DJXUxTBIYKCiXOHuNHuF6KNKt5tFWlJTjR
1jtleJNT8fXlKVbbMlRgJYaz8I6+gLdBk6V1ZgQwcck/9kbJAM4zvUuEFtnlJO9qLLb8Cge2gw29
vgrfMzp8yMPu2z5rryyt5mYadvOaGfQDHSa0D44MOK+dEGaglILo4kFu252QZpAN+tq8ts22BpbX
suIt3eByZrby4IGunRBAOdy8FE4gVnYfM14PGsyyVovUvBN+nsx2KNNBDxMqf7+HRHxQGl7JP4AH
a/h+buo6aCJuz/7Th7ah9NZJwYdBaH32XnFRtDPVxEIQKNVPJQco9Q0ML0Lbi/Wz2qrrvam3bSAr
1G7iqakOTuzb5+fnUPugc0Y992Z0EneUqQy11YhOkn1aancAxVfgOgpt9ATd6tuvfvuXy+2uhUqt
tZEQhDFv50KBUtssmrgvI1jGf9xe6e1JJd/nw98UY8jL9gGtQ0mhLCtW2vQ+7rw2nk5Cq9oDb7S3
J5VRIjcP/VYqSJhpl2/T7So04GtvRYypq+5JyZOoAv55T+vtaMT8AyF/GVxAouGvg8A5sCBGUJdr
eVVbJlSbajQMXWwEkzrHX9dKt4ywnZCm80eli4twEvFKVmbL5DEHaLrpm9Xp8MAfmZJT3empcqfE
RTOinKtIlJxc468R5a82WGtnDVNMZd+16TRUOHytYIF7u5fIqFeZ273qyvDdysfmE2aWuebHzbB+
yddYTn4vByiR6ajoTCjySYiX1J2oA0otbzUE6hW2pZBAX2en/qSKSYPvZkzmV6sbiMEoq5lp+Kuv
36aeB4pC32Bjru9CCLaDzEztUY3mruzv5Jyp1Khp+tftVa7oOhJzt34mEwuaInv1g5TkFCoaJifx
rDD3zab0XVWtEoVXVBHyJ6tZlByeQ2XlIV6bLRRTd+zfe/lg0HONjeUpU6zpsRji/qVfixhmIDir
o8J0i2GXB4dzQ8trG6zgR7gHX6yQnoRstJ6O8oz5id2kAfMP1wrryV3ncK5NZfUtBTmzu3YU+EnH
sQektxO2NdEHmcw+9MCFPtISib9ZnczKzb2xF/eNHRvl2fF6coS8bw2wDVl3sjoHHWujbbJvDIpH
7y7JLBZIUTlf/c7A2hhKlgsxswZ7VfkUM5XmA0Fo2sDs6vhs9HQBYT7r+jtoPutT5nTOq2rOWGSq
bV91Yexgaekjp5lWAXLIw0nTESsJtNjyZj+v1RF216h3T0veiCCHrwpTuCyqb51V4T7eqYr2V0aC
8pzVWIKdl3Khe4MFin5yMSepgYyAVA/iHMF8v0ulOYfCtYbxyfDKjorLSNFLSRlH0gmmLX/7QL1N
IEDikICBWgDRZO6hjZNaZPpcFUtkzHb1uHFaQ2NKy3eyVwC0lF4KGbyrXuxiPlJGfxsvWRl8Bh1E
Coc3TAvsvBkDe4zmpaWOZx1Yami41XhwFq+sQtVoYP/FzYfe2e72I8k0lSmnSdIP+YTW+eqFaBba
vwwQxVVp+/Y39iWJ3y4qa1broBzbr1FS99mjDUYMTb3S/Y1n+XmVXepQtFDFDSlXyEXtgPbaUkee
AZ/r9ol4e8PwLIA+yBXYMBQkLqP+5BaTgvIVO1ZUrV/LzPDNolqDhAh3UDz+8MTdBQqAdGAFiZkG
dduu6GiFNNBM1MF1mAPNhXQuxRdJVSUfhKKvRARFtE/drCbVo1JIWNOpMWGElqhLrfi5obj2qV/N
Tag0HZ9QZUzjOzNe2k8efe80kI0C962BFIiWV+spvifXAVfZutLf9TGc2XBstfyoi3zli+K0bZ2E
zRkIvNvl/hUFDoYL3dFocQv3YZn6hDFOtxFrVb0KKrdTTkq50JFPEVK9/equHXaCJpAdnCkcwDWX
S4tqyrFsy3l1iamGIoceTwtZ/Z1VNsTgBnZzKRUvV0nA9TrZ4i4RhRB9Vquc0DyMj8qLt3niRgyg
Xvu/yJTLVaQqS0iMJhSAxUg/r9bY34FTFHc1AkBB6SE8d3vvrnAs6fAxqNm6GOAF95ieabWFHJjF
RiXI50fR62MdaNn6JTFinCH4uP25IRv2Fs36DFvKe1/TBbtzwEr6hjtWr7Jau3u1Tka8KjEXUkYV
+besBtM06e3ZlC0ZeJP/Y/Zq+gn6UHUQgt7u1xZ9iKZ0QIAt7CfJdtc4g9qacyRNbYomWRVP6ZLZ
H2Nr1nGeH+yDxPoKaGWbbME5RDkZ5QdzO4w/1RUkN2OMssuM5pMHgjvPkocs7eKHWVc/2bORo5qZ
QyBB8/BMzVEGWm0Oz1ljfLr93q79DgY2W9K9Terpal7+jnaJc1ud+wnAatX8CWxLQA5i+ve+bhL5
n4IKaQpIYCqrk9FOy4dKc6SDYanzrTIn9HBv/5q3wZPajrIYHjRWLSQVlz9mFpnF0fhhN8FMEWnh
4clCaC4sF6H/8m0AXIiWBrf2hii3dneOk6e4GgqWGscp+TouyhB2wHcO6o1r20v3mn4QucHGLd9t
L0aNnj3aYopocP+BqE4ciJFp7bIiGDOLp7W3HmZnMgNFH++tPv+bdsMREO5KCUupSFFFWUVuDSj6
clf1xXJGsaQc6wINJYuThAmwnrwI02h9ens1QwDPiOZqKIN+WrqHOMdsqM6SPiiz0TyIFNvBvry0
+DV0rJjuMH2hrL78NUVD62NUrDEqM9t4bbpmDaehTg7YhFdOEiYkqKltM0+69btrRGtd6BEdqyit
3uIUk3Qf+9Uecl9VjO7gid5MXTbK4tZs2yRJKV33vZxpghJOPt1CZytbzLC9MvsiGmP5z9azlIw5
kYhi22j8D6SszYCdCwZpelkO5v9h7rya60bSNP1XKvoetfBmY7ovABxLT1GipBsERVHwyIQ3v34f
qDU74qFWZzV7sxUVFcWgyZNAms+8ZgP3OSOXq0VuAtyLl9LvY2P80FSDphyxu80alBKKiggWJsud
cFVx76Dw87UYBP6DFY7t2aCyZLCmtM8lS6dX8TotanAcT2u7A3Du6zelykox0Q3DZQ2w2Yas0/00
4R3w3FcGPrFd4t4VkVV8dpU8PphidK5MqUgfnwGaRyk+DNIcmoumdPTZz3LVY1Kaswd+C0I6gVP+
+6PjdFmtH3YVZV9JDStp93SjSanY0dTXW+S7nSBZFoeoZVzORHen1wSjsJYQMaFojXLdadM+chAf
r5qs3gIagyXak+MUiUTOO50/VwBJfj+nN2DPdTjquxDLwOCvKLjXb4BgzO2SFdWEvv6zhebzdqkJ
TTRNkUejmYq9u1gtmMrauDOnxNyrKq7bXpkp+9aqv2TNyG2qx+3GE/A82ql0LspJPXi9Mp87537x
+HW6yiumF6MJ+v+vP2kBwC4ZiEa3IrGTa2eu00ujSLw7vbObg6YImkOdETU4JTXiHjrmfJ85Yi36
z0BUMjOTerC0wrhbPPOcbcevPhoHMPUysgvKMCcHTjVnlmpJBOontNph8RnJNhfxOR3xX2wWwh9G
gVdAfem0gOHUKpZlkRTbZG6Ka+xD2it8EIegTyvrSkaVfYUMbb5J0NU9k4O+wYOySrC6weYPvDlg
8FPmVVTqiO/hxbUtrPJDaQvPjw0VHZYmV/t3ExaW11EL/9Vso08ytxFnzqfxzPs/PW7RkaRmr7oU
0qEUvZWJp5muj44xbIfFEEHa2O2xbihdoaRxzv7il0OtjapVsWgFXr9eaUigKmnnIrO25O5Lm8/G
YRbpo13KczyIN891nZRNMkByRUaANOzrkfCyEKV0ymFbR6t4f4JMu5Pnxjt7buJNnaPUMqGaF0Zj
0TzkarVsTOOPuQR8BpLiNTLzCOWN06vFjnna2uD128UFdGGkZcdl0Z07PH/xTNfU2zWpvqoOyKrX
M82sxYM3GfUwXZEy71gpARlSf1GS/Ie/P9N+NRScLIvnSj39jYFG0oLGc4TdAz0pOMnMuDgKMdfH
aTynhXe6I9dHBySUfUGxHLeek+trsYxpxBahp/ilVkGs0GbpXSvfN4ZLjW8x2nvc5bstIKEfLs7/
43n6n/EL9g7FHIuq/dd/8PWzkDO4pqQ7+fJfV+lzI1rxrfuP9df+94+9/qV/3QwvTdc3L39dPcn2
r21ffX3qUlGd/s6rP8FIPz5J+NQ9vfpiU4HjmO/6l2a+f+HK774Px2def/L/9pt/vXz/Kw+zfPnn
P55Fj84Ffy3mY/3jx7cOX//5j3Ul/o+f//yP710/lfzaJp5ld/rjL09t989/GPbfK3mN0AIRRvRl
VpzY+LJ+Rzf/ph0MmXXVlAI5vFbTKmQCE35J+xuAr0VHfvVf4af4JehH67d07e9VLdNYqVG2Rbji
/OM/P9arN/Vfb+4vAtlbrGm69p//eL1o4DytdztqG7TCQdEQLb/eCa4CubQx7ZheoOm7k7HHE+Qo
a1gVWLuaRbut04efHsyPT/DziK+vpx8josyAiwpcTDrdr0eUZeImqCbGiAW4F5gi7EqUxn4/xAnb
7T/HAJRLPMc9eHo5gXLqhghWVyDD7LDgR6CH9rfomO5T/2byX5ip39vPjX+UgXc4M/Z6Sv5XvP99
7BVwzjujSEqYzJv7OdGdC00WeBLEQdQ8J+0NVXQ/seWFtIFDxwrNtOtSR4Vx/van464gERYR0rQr
Jfm0bZ32/ZzkKuNW7O88Ejul0a5F7F7YxsYy4s2UyTu9sHaufSb1WJfIqwlTRaDfAxCHGJG69Em8
0bmKiOdZzwNhisifhqbyDUduimF4EIYxhg6F7zMv+M2qZUgUqnUeMSnmW1z6YLll3DNkK+cvLdTF
o5O5HQbLyu2gOu8bUuH7tszOMVF+MSy1OtQ88RzkGnqD0J0GSK5plgRiiWkwjZr+JcdPG7RMfhhp
Shre0Rwd5fn3b/bNhkELR6eJRzi8xpunL5Z+toKTD9Y3iO23+DxoXfE4F245/VGsz8JlHBIfELpg
JXmVJ0cBcBi7aesqC2i6UvUEaqHnvlCri3GOzyQvry/FdSgKZxQEuYIhDr4JHu14wIul1rOgQo4n
Xa4nTJjNcw3Jt89tHWRlfHMprsfA640ol6IQuGNjGYRpSdo5UQCa/Zxv8i9n8m/deqTayQtfD1JO
ZdaAwc+CJhHRVsHyxJ8W+WRk6rmO4a9GQhCem2QlmpF0vB4pxr5BZ4+zDBIV/4w56DDfYPNt/nS1
0YVbOeRYGbIOTmnkjsgoM0iEBWI9eXCs5l1dyDNDnOCG//36AWyydzG1I9E7mYpCf1WqOEHBUtAg
HkSGfourhdgPjXiHmVqIJ7SXhzO8vtBQPCIYrNgDverVe70ZND2YOqvbTNEsznywXzxi+JksGMqC
IJpPPWhLRcPRLnazYLFSX4+TtaHgm2fxvm+vp9VQERzuWvvDNOj0CuxUmp1t2sGvmMYvq4fFNu6y
B9UrrFDFan2jq+LFI2j8ZJVx7SfCThtfh1N4THHTwHOuTvcoH1uH2pRB7/TGt643Gn8sjCRc1F79
+vsVsb6N1+e7heLlqhS5KnOxXV8vPNuJzYJKBE9lfldMX53ougj0u/lsZXb9O2/GWYlvqzIMLPWT
ewRI9oCdtJEH1mAfezlQv6vL6doVUaYEVdMOoExaEhd/1qcRdb4J4UKsZzYNJsa7WcmFjc9ZfeZQ
fHvkE7PRlF6jMaCRp0d+KVtdnfuWy02JcWSf49vJG57ybt9bh64clX1Va+fcUX+xDIG4rVVD5Bx4
7CcPwlbKiuMeamdtOht64IVPH/oYie5MEvuLA5I7hdMEAU6gtKcnypTKdlHVGhG1pXJivysjlP8E
tOrfr5/TYdDi4o6GH7AmQatjy+v1k2mKrvUl60fOsXLjJUYU9qPenpnMmt38vHpOR1k/xU/9hQU7
TqOsEiYjKKAnRkzVXiz2hT4YNYraOBj+flanL+l0vPX7P42XqF4aDwOzsporU7tY6g/auQf3yyEA
B8JlIdqn2PF6CFtQdOs8hvCKS7ta/NJNwSScUxE6KdkDol5tzWmpA2ijNcD98noYHSAunG6M2y0r
Hi9bQ7F3RSSnT4OTDNeq2rRPbduqeFXU/lROt63G4biIfjlXUTo9Z75/jjUtX7fbKpD/+nNMxaxV
rTvnAcrlu6HCutqNeo4/1dp0ujqADBFn1syJu+WPqROIcBiDxqGN9npI1xqprFYDJGqnn3YoNEV3
aLFXfmQbhb+g0fwOaSUrnPPIDGv0jG1DATGcJ7eIystAza4X3E4N507T7Pqhq6Mz9MBfLAAcO6DZ
c7wC41JP1pi1mORGJmLfJljwZwzs8q3wWq5CeADniAfnxlr310/rmf6BQF2B05dSJhRC46s9e9sp
FWemtL7Ek236akonT1wF/ZmMC5H7iOP0ZVzJY06PaLTNm9lL72c90f1O9E9OI4rw9xv2F8cQ5Z41
c9bXLOX0XaOu0lmwBljmNgjsqbHzi0Z3z52pb3cTtxfd/FXfd31zp1UY7mAVMoBOWFMm2I6V5X4m
7UPOWw0sdICaLH4vxnjvRdVx6JNdAWTm9/M8KeOxqCn60piBnQBvl2bQyUkYK2j9Lq7ZBFMcf3U6
87owineqUFMMBZMbCJsPKgDSFqCG3pyzKH+zik7GPlmxnRg8NW+RomuMZ4hX2J2llOvPCQSfdPje
TvFksWpyFPVIGSGgRbuhcLd3lPSpo8Ti27o84ha8yYcZIx8c3BzFxNuiSkIN16bfP+k3B9Y6WQct
OYuEBl/Ak7WcO3Wrpi2vusuz2zoZjgjrbdDxfod30yYSkMj+fLz1HPguH7TibV5vUdeJZjj5eLjB
DvY5MnYT1HZIgY0NCXAQZ0b75UOmC8bs6Nyv9mCvh0uUYWjbmHdZYy2XSNQ2rOGu9dJjZdZ3OPpd
SRsnVpQDLiWGC76cXZjJzbkz+jQAW1czBD6V/wIvesOKxXVu7MdOo2eYgPp56FqdM2pRWucGjVaz
+VAZ/Sjf0doVNDyKQVpnopfTFQ21kSYyT53RPaKlk9uxS4bZgEPYBFV5o0Aua/HSSM6pnKzr9edT
cR2E64/CLSfGWtJ4/agHs6xIOdYkJz0gx4xhMrJrhu9Mf6bvBtyBgTxeKG/UJLA9pXPJQjdLEHpN
YEK2jNGdzcC9XuPDXt+nUXb4/Xr9xawsjtqVfolWDFXM17PKJoWGddExGDhXamABEkGtwILQOIej
eHPqMi9oatwslDDBkJ6iOlQnm2OKY00wfPRu0He0m/dRuZGIhFTNRTGlW9c62NqfmY9+P4ZWuDOX
CaU+NtxJZFu1E4zpjrwkX8ZLdmDsD3byh9W1tRBDcGLBXgUfgkvq64eI9XIp9ImZyan4ZFl9EMvk
1u28e1sVH7toDn7/zt7ckifD6a+HG3NcAJOYvmGmpLD4cxoVQ//u92OcrovTKZ08tgngHYWohXXh
9JZvj004VvTbI05q7oszEzodjJUBuphlSCBNzfl0EaaNF8dqRJmhaBMUFtpafZwi1GKqvBBhJDLl
zKI/fYDreHQlMWQHQrqW6V8/QBCHOuoYbGUvjzPfXVSoxOaf0Vy+b2MGAdYNi44lf8rjwdXNadGN
bwIHVVy/ozcXGvTNz9wAv3h03up0uFZDALmd9gbQf13a0eDRVe5NOdxX41czuW+KD79fDSdN/++T
YZiVpMDFRifi5FrDP7HMZTbVgY6xANbqH9p0fEJKl6iwOBpZdkvIuDXUYqX3Rr7TuHvol5e6g2XB
6L7HrAo0O5q/CD94t854zkwB4te6xX4+naEscb0jI8PCpaJ/+gEjS3ETYGGK39i1GkxAzbXQAvvX
fOsXG59arVBcJWxtJcd5vYvEO0FZy4Ka0KOfK5cISREgnZllB66byRv8HfvkMYldq7hOM5RcjnIe
sgwuw2wt7/TFma5hICgf50p1LoxFXfLPbVtHWON2prgZBQURP5WRSLAlzzKGb91+nzd1c4u3TSlf
KjfVbyJ1aPL3nrbEGiFJv1yOk3fvZJm7gcTuvHdctbwb9WR0L6FlISQyj57yCRPdVuzasRV3jSqM
QNNQ9fLtZZg+qKM+kO4s7nxjqmV5mGzD2qj4wn5LCdo/xihdXulCc64zB90XJe/k3szzb5bVLuah
zSdv9OWgaXMQJ0uMbrOwk6BrTDXfzEUc27tZp8oVVNQK6l1UGRR5Gi9/wsm52aaA+Y4Vnaxxg7dS
QmOlTYaPqvT0DpJxdRnpduz6liuX5jh0qXGbd9m2AK9zMVpRdKy1fNgWudlSQmvsR2Ryl2ZvzZp6
qWqVeedNpRHO2QKBWHTXNV20w7gkrR7CBwFllGyjOquig9Z6ThDpuM2MY4V5tyIiMX5prWIGQ9aL
cTv00BBKI3VumqHTbzs4LP0GaD9LmjcaarOy9O/iqNLfW93UjpS7U2mFEzz98jC41XKh5VL181ov
eXDlphNKn/qYrWHb0arJ7VjOR4zp6YZjYlm7ar0rZe58tEXRfmvUztjMQ3OltbEeOADMEnWub8sJ
xWFWZuFPxfTNtfH9EEle5r6aYJbo1+VOWvNRV0fFXwrT/ipLrMYRBogxXl6KUElHe+MsDgJ7uhkb
13Wp57eao6h3vK/uZkpTVbvy6uWLpS6YRfDSYj+NC56zWdnCz8nWDa/6ZgwYW6mZeyvWmrWABxFD
efBHYepBVavmY94uXxwjtT9lhVFdau0oN1G1fsA0lwdQX/KQwvzRAjtWDrrUv0nDRNYtH5PaJ1Ta
yHhCvc/zlSJ/n01gzm0pDu6gzHSDzPsoefHm1q18NZ6Vj5AOb2bBO+Zi0/x6Nh4WoxFIOszy6EjA
K/yQsi+deTw2azKhLJF7gdqxb8El0m9SWCZUPsSMkngiNrixattMG27APetBa8/afiwpTxYjEUe9
WQr1oTBqTN3YdXFgxWtJfRj8Gof7z1VLYtRaZR9MUf1sqE22qdNCXkEbWI6kZfkNRrjG13Hq1SUw
7MQ8Rg0u8dkFRX8ALV5Xxd5HqPn+GJU3Rbe8L62PEq5jr43vBcujutPdZEIPEabUtirSfp+gmlOx
Mav83ajQDPZVgKbvevUbPkqIR7swnhIvdIvk06LrTzEiMKA91AY5mFYNefXdQ04d8aKFhvi+jcw0
1OrM3tB/S/Jjx9GGvxEyikq97RVbf25TdGzSuvUOZcypsImn0ldz7aqRJjKUnQ86s/Bjz3pxhvSi
LaxjlcTbEYXypWvZQLm5QRRpKjdDYXWxr+oLCn+aKAO3Ex/ioZDhqhTna3Pna4CcNphtlVTJXH5/
XHZgjfem226qxTskpenjdfHZwsZkzr6rTwXFkm4HswqGrH+cnDxUs5ThsrDQiu5rX8atoACyhyC+
6Uy5sad+L/t9husuWlX+qI5+O0QhF4E/CDF2+0HaxmM9alNYVe1HzjEESwt1OMLxOlJIA8qoLt9s
6IRmKtGkKJwPnZyG68zmWIhxZ8TlO5/kVqNP8EVTR7R4bP1GYV0czcZcrlS0n+ptmhFYEE5QlBni
vn1us/rZja27RUUW2s1sfKTQna9vpNlFm0HJtGZjV+47A2l81pmZ3GT9goiuOy7LtodjfD/lHeQW
F6kuX8y6eovuWxGYs5l/AUoYHYY5+uri2+6X8WB/UKu42C9GcmVW0WWXKB8qy/yYiSGQLgo+seve
2gYEO6c19jEKFrdWPtT3teIg/oJJfDhXypgGMW4prKe497SDVWtNeWzmybwDnF/72hQ1CRK/tenP
DvfDUkSPXSX0IHL7rNiUVT1Ox4iiyc4b4h1kttmPFqX/ZmL7pW6yOZ2Th6qr5ltDzaedopTKZWwX
kb3D6AGluSpPsJVzFzdI29K8Kkz9yJaLL11X4JTegBNo6aUl2eSPnYt5pKY9t/30qA6TLY80K81N
P4zRs+dgHedHk7rsFsu6LTA6oBpYQmrM5TVaTfOOlDlUpimkFhG6+XwkC/Phtm26qiK3K81gmJOg
l+20T1EG7qCYRBYdjN4VAQ6t6mNWVMI8qgBgzfs2NoyXRkPj0JZjvyE/3qiNfWWoyRXl110LZhkn
QEza/Ki+TofrtKUrIT07yIpEHGCUN0ijUtPV/cyu75u56Y9F0oxYvQGrYt+42Uc3Tubi2CbTrPmm
Vcd+Uk6Z38zehDjqwBa1olpvUFA9ZLHRfPCm3Dpajmr4mNPrdeBWVeFdTLG1BDXVTwComZoFXavm
eKJRJabVg4lYsuzhdi4P7tALJijr7v0CUpN6NpyNLGhdu9p4sbPso7h3QkKf51g1qudWLEMb4NTy
kZPqiT6apEMBVCv0Jm++i3Vl3C92WV8XWBmjTILWQRq00WxcK0ZRCl+LcRTkiMnHImzmXPenzBXS
n7UopySliKsJll4oLCN7v3KFRr8csmlfeD2WXBQpc3z6rCbd67XTt0ETe/F1Bqfuc93IcTdh2edx
pVhTHOqtO7ZAASo4o0PqYdpZWOLRQ9Awy+yPrYP4vFEozujrw3TZ6crBkvW7CZ3Hz6ljdbvCXOqt
tBXtO3x3RLdmHK9Lu5xvMcguMbnxHg2g1lfSUfZTJcYEywur3DmIUQb8VHyjTUKkMJUbXzHgcmoI
5y2+LhaJTk35vrUyOqn1KNVwrr3sqitTAYs8jj/GuiBAiVKXM7Ss97KroBPq1vLJnOframox/bFj
Y5+4WPoZcCABBw3iFlpmdxnlU/ZczkYVqhUhOOXo6S4yI8gt4kKzuvpeJHEaYpfXhqB5833ZJ8ll
5Y6HLlENjTZGvFmW8lOT9YexKpoEbOFdGbkPlazaGy9yHkslxYG2MhBEki1dh8kCTEPjQzHzofwY
LzyVi6Id8p3kfgg406LrNjedPWa0N16ZvHNzzC8gTREfDvmg+hLc+L2hDUPq5+wlXxACQ+8qzPus
1pG7tBX1aCKbceHqSfuxmKd7hArujGh6VGZjN8IljfdFwZFT4JmFXjQGalVsP+Uj6oebqDEwSMZa
Irs1Ui6bDgmnxRxu0060kZ9ZiKNjolE1X/Dbqx+7yG3uJYHvTd2iMjK2i3zoF3mB4HSJ7/Ao7+Em
DKHedTsj75xQCJl/WxJ110fN9FECzyx8J6URVBfmh8TKJmpF+pPTpy9luUyXiT7FIKJTKzo2DvyZ
bNUwn5gEJDZqMHn6wTCECBtI5+E4KbkfDUXsA+u+iC1h3cRFpu8sLNN9cyAcb+f0OlbVy67B8mnR
uNhIO9/VS1KHWQqo2VekE2IW8mQ3kGYG6XxDQIZCZCfjm7J3j3aabyTihhQ3AhucjNkLZddlxANF
jbLdqBnVfhDesLXdpN2jAl9xD7tN6CkYEeN2qxqhIpd1P2KTZ9/Ok+cPOfQGp7ALutGruD2Cyt3O
y6mPjLLg4taBlQwXhjWIJJiaaGdPth4gZfBtygTNJHVu6tYXk1rucqOb48AhKXnuYyfyR2vUAxNu
+ecGH7TQSuMvto4Keh/FMYFze+954nNVz8lmUOEtXNYNxHLOkLljAyT5oem1/qqWBFlJ1003XlPF
oWvJSWyhNKOi2KtDHqa5GtPjpxfhe1EybCTSVbCwmr2Zcp7iC9lAN1+i6ptuJMqhmaS3Qcc7M7k2
naTbZAanauk1FL3rFOmnHF7FtHTZRkvbL9VMqt5F6WPuRYOfgQVFjLjmEM+TQW5hq5l73YnzkCYp
LqMinz5UJmK9plCu4yn/JvS+ucvsriq2xugVN2nKNbnvOEahY/cjcajWUeIN7bEWccjGqZ6W0fPq
I1lzFF8Miy6rS5wv50UQ2BtVuc+t1Lv38Hq0QN64eBf3mjtgfRp1Zb73RmRokW2uq9rBqGuauisk
JB067dHkQeiWOZ9t1rzcvm+oDCMuzn2ghemseodpMgr9KKU5q7emZldRoCRVO+6po+K3ghOQEiZo
a236Yjbmx7ShUBPE1sgHyBQPM+uYbrdE0sXPuwqv6BiUd/Soi3IA9WwmY73TEg0iitE78qm2oyaG
z5FXhEeWWryfQQ4Xm3Ga5/f0DnNjV8vZe4n1fOjgCjvycsiM5NZpi+6dZ8f9p163omoTI5wxXcps
GBHWhevyeYzduNxlSeN+SMplmINZFJPxJU2ld0vaITiVZWYYNwQkzvgByY9qEyEypUO9wJHtA5IF
VXSDg1i7GrZPTnqZ9a0dXwtjVq2Q40lyJJXS50rqLqVItP3UjPdjJZaDUtUWc2lA6uYT5lDgRn1Z
kmj54Goa4wgVvfYeRTX0/QWtrqIKFGl4uzy3vF1KPNbtpyXtQgqEla9jx5IjV7NENqvRu57NbrwC
3/OEusBFpWhdGFW13vqaAurW52TLn8cmbt6n2G1eygbFp5iuL8dgbyb0yDpzep8OhjUOOxk9KN67
NG2OqS1IxDNOlSWA0U81atxy8ckhuRar/Lf5kiL91SAqER0p5eiXpObxETLMgA8tWay609Q7Kyct
nmK1mDZlg9v7PllCywridCRhU7AWjRK9IYDp1bDVU/cympEY2ladthnwAahCHvR1kUYXRmptpDpf
GM2j6XyeFy9YGi3Fvn4W1wihGsVd0+h2tM/KYOwD5NFwdugSS9xJPGqd5ZYBxcdR1+R2HLLPeUa4
Hy8aqdbVEj02bqhQJjeni7nFbyXJLCq8WVNvk8z8QsEDxZ5hNlNq2tWlbNPLBBL5VUdWZ7u+VHhK
9tj1vhY1aaBAcfTzVN0N06K+tHQkez+1lsgJqF82DwW5gJWz8Waa3bCWqM8Z94au1R9gn76XFxQE
m0unF3gV+JK/jqtQRr6tdOalbnSyUAMA42FcqhtEsa/tGt94jnPbU7YyGhP0jNQ8uklte/b1tE9C
MvbM7wn2EuWLbie+Xa1Kld0SqByy1dL7WSWDOa/8TtM241AhqjMXmFgNaQCxY717fMcoNF8CfzhY
3lIXGzgX6KaYMvU44OK0pkppJ3ezWhrK1mxE0l1h/31MdP2zt8zTsxMXeSh0ReZI3uJlGrAgSW6c
yn6qcsT09pWgKNPQ66su3Tztmq2CE9ZGZ8+FA0aBACGLub3GLzaioGNEgAkTlQ9M4FZs+toxH7p5
QigjTlzfqeSnKVcPTgOPFF+Cfho3ImbFXyszhkQoXz7UAFjlZnTMl9Y0dlRzHzuI7eq+LLvEoWSV
2KEDFOIaM0PDx5ZZ4NugVQ/EpPF958mtVdhmvInw+jroGiWoZVSNG3du22ZboNHh+kZdDtODibqY
T+mrDlLNjcawdVqM4bsHxBuk/aXX1OgyyzGhHdG7Cgxu5kBfYHCbftly3lUwCapIOfSWcpXnrQbX
qTmOYrgeGmyVoso79oqU1z0iUpVQtXDu3TYPrW4ZZBz2ioWBvC/Qo+hZOFZ+SeV86cIOYgJF0ZUk
VDc9rcxBPiF1l02oVYBwc6oSsVYrB81LMWFSgmQoppuhyjkV3XQhD3PEt6JIiuyuorj+zovoOQda
u0BeVwvlUeRZcjkpMCBu8kqdifK6KTr0bt3okd/ofa3g6tv0y3GwWvXSAL7pbqJI4K0+NQmrrIiX
MB8IcLc51Qv0kJe8ekhybzwsEL0ekRXPqss20QXisnlR65vY1vPxBpuYONst+uzMR03GD4RPs7Lx
lHHpfJyezW9qPpfjps3JD1GhycKegunBq/TuOTLt8aHl0v+KeE6u7AZXKe8W6t8EpkOkhTnqsmQP
rYlBUaOVAPIX4HBJXOxQH4yf87FTLzwti/cRwtVdEOWdMGy/AMx3oDGibWYEwSx3m7XOVFdbatey
tO5l5yTRRNC0eNx3vugl2einMYWAVD0r5tTC8dNahzMeY/AYIKO2TaKFPwEmBCu9frfYEYgZRPEp
DFhVmtwSQ5nvqYnfGu1S7XN6fBez2lo3U0lipPWGEnKHjtkx7oriIRtYWdQlNNEGpTq4JvlZmVkb
vZ6pwu+nQpVjlKM5pS+18gTfVAkU1YyK0h+m0UJckhNg3v++D/GLbsd3UCa21PBaEUd73biBub4k
ME2boO2aMKX8NXOG295DNJ3pKJ92tFnn0KNdm84NjHj6Hq8H0ieMws2B9hddBTSmMl0G6BA95on9
SNI6hjS6OzCQ5p92K7+Pa60uYhqg2zfi5mjaGLGCRUswlGWxU5s4vy5nIc9gqk5BEesoq8UefV8H
GajTxxh3SpckBY8xMe3AqLQgLvV6uzirB7U9HLpBrf47bSoXXCotUqQc3ZMOadKVbd2zs8kRtXIv
K8pqeB1WhwaUTmCAMzqzUE4hTGsTCCE7GHLaKml3yqTX4P0JXZJxuG228+J5NZ64zhr8Z/t5P87d
dk6aL11efPzT9YlzAqDhle5A3/xUvzdlh9a509A+l+WOtxtOXRJYrX0fde7mvzGUCWkNBwrNg3rw
eoVOVZ3rw5pNlJRuciq34E20hlD4zFp5uxOAVYAMZTGuYn3WCYCmoiTttRI0glFnIa2UsOslPaBl
g759OHfaeoudWSzf0aY/N/OgqyPX8R2zg6otXdTXc0P2y2gUh93Xw0T250nbdQmKT4QptLPU962W
f2pFu4+pPdYqMWVOZm1091lGv+H3T/nN7E2Es8GaA4BfyY6nT3lQtHbO186+lTJb406MakA53zca
QqliX50jzbxZt+t4GG7iH02+xBnweuYWtWi1ETqVvU1x210sfh2C9nvsdr+f1psDgGHW/veKb8cO
6pQyXtkE+TZ3e0DJqvKheTh48Mz30lIeuCjSwNWH8P9tRP31xDy86UudQntgF1+bAlZBoVDjpFCI
01l2VrPjFF8HfNAEksFWBKyzduBPVhBQpbqLXXAsUvRHzY6ujbYMJXEkKYyI9/ribWPE7RP5QwP1
B7nx9t+r9IRXefLlvx5Eyb+nfMlXjMvdi1hJie3pD/1/SKpcVWD+z6TKEJOu5waC6PNf9y+y/1Lw
P+LbX13y8hfpRSx+5luuf+kH31L7m/ME0WTSFR3kzOqp8W++pab/vcp14iRkwHrk3XFT/OBbWn+v
KBvLgzJIYYD2Fy/1B98S0sffOApA9EbeUEOXwNL/hHAJgP/1RlwpVi5cOVp5/MP1oZ0cr3R7B0VB
y8xP52mMQq4Qzti2T9HP/SZUes6YfmCp5gujRJxm9kaNdlOj65+oE7ecxPZIRaosvKzzMXPPozBq
7OQwdF6FzTl+k01IDXhJd8ipObcmudGT3ffxu4TADZXePFWczYh0xOJnTZGkPr4fmuEPhlQPlP4y
J0hdmyJZpkE8QXWRS4k21ZhemjGFaB9u9kDFcJ70R8WsGsMHqUtH0IkF8o2GKoHHRTHgU/q+OHvT
9W6SQz8OHfF8Uurkw/ZiPycEn5946J17IXI7V/4Xe2fSHDdyruv/cvfowJCYtgCqirM4iSK5QUik
BCTGTEwJ4Nefp9p9He0OX/t4cRYn4m7cEZaoYmHIzO8dE6Dt5jMfwno6QqqVtzOcHI6EOmhKjuDh
QJ9ztSuYiWBv0iEy/XbotpGeMzPo/Kv0ZPeBbmOfLxbK36pkk1TSJvY4Nc9jb3IL5FjOETCD1b3P
Yt+CjCp792RP7kROE4eF47BO4UCZ1GSeLNi4LZlQ3mtq4oz+pr0YCod5UdscinFgJs7kdcVhyh2D
7ET723bqW5i41J1WBT1vYvNqOjcEXKsrIMRol8SGiL51ssUd+JywWcQvAPL9S+uex15Vi+Jxbaxd
XEwyVr9CaHv7TG8v66VWu9VdkOUs92O86aJL8fgwHgkheuIEp8F3jxKjElfEreYne+1sxY5t2c+q
qn1YBuhS8KspevGXEg2s21feS5+P40fN+jZR7bra1zvr5k9vKJaXxVu3iCeD037CKc99KHshPsN5
0U4iJfbyZI1FRYKhv4DuzKS+VId96YmUxJ0WBRAQiOEfyinX44ASQFj5ZWvAQTFmSCMB+cbGhmxq
izDO2l7bEcIv0maD1lbeaWFmf9fTut3Z0KN7fnJUV3YX6EyLjTzKqYKXL+IgkYu9AX1EhQWdMc57
0eFVnvMwqVwEq8kSGjk0RP1AYzzkY6jX8hxKN9g3GIogA9NVtz5twRO52KC5gv+NYr3Jl26IB5DG
xa/NJVk2tYA7yOPNf99cwfeMBVjPoa95GK/3Ko6XG7uU+X6ZD3FvH5WrGYwcpef6AGrWh6nmHNVf
qciCyKoW9E8ohS0qt4K8qe1bC47MfaWnXBRPu9cxgefBLMBKBxJ4szkvG/srpb/Bni6dW+bvDUn/
7cusA9fc2eWGp3iuLSAi+Ii4ue4oyttR4c5axT+wp6rqsQm7pTyuHIPFo90yd6SlUbk+2esKyaTU
HC6oGyDysrVGQsEFi8nVT5Y5Mt7BjJuxnwSuBx5rdEZUJlb58KXiJvIxTjhXMsknz39rGHKLw9xq
Z8y6UQY/yCxWZWaDmgVvRSNL+EciV1+M5QYmtWKyTpPCQsW8UyYQ3WwBuEsVTr6dtgag/hITyPRT
LOTj3pqwBp8qWioAqCfqV9xDlh2R7MoyMx2B6b35+1aK/SmvJKMv624lz9nVSt46uhX5gTKUdny0
u6A2uIEi8RAin6qPJQD5Q7C6bsN9L1mUwDwMsaKTb25kHhjzq8BBfnTzhbdZNhX9ONLjlgImmH6m
xcRyn9ifqvbJr6R8lMypa0roYcHx34bqSYelWCgXmQDcjswS/kM9buPHLqP5VdSl+iDniJwG42P/
qwtSOQA3zQBaO1WyXN+0641TQmFxW9ErHbicZGIPsmEOJL8JA3RoHQYjm/Eh7iQSbLJtaxtxXDfl
6bRJLpY124Z0ptyZWt5BvX3hGRjFSc4CUyOy6fa2dONNgjaWe5h2hRt2WTw3/ZeJuYPIj0TpePvl
qrKtT9UcRWsqi3yN0iVq2gYNr4wUVLfdXCHc0xAeMfTfXd1N9dfAhbs+QLqw6Ma5Hdw3dRAS9Q22
LVNCFT0bBZiUr5NevLcmRPaVdIGj3kRQBf6B8H8F2RI0I/IBu1Q3/h5MDTo0qhy4gW4nAAZ32JmG
1/nF0fG8HZylHKyEeHHzhhQwfKLRYxgxgFXOdgsUU99JbD2/+lH6IY3Z8NB9MY3mpB0evIvAg3ZL
8ojcjMTHpfacFyH1R3Kd1yEZ2HNi9AjOGqbCWYBCO2/pT56e4ykJgSxRSjVjI9OymuR2pKIs5OGA
EoWWon+pS8tcNcsBf2vTHJY22h5KyqDfIP7c6lDWld9kMWAND5cgROoq8nJKSoZ2VPQco/MnD7Cc
w68rAJpKQZZgLz3LY+jjyfUuemuE6t/hTUBw0cC3h7LaCHEvrd6+aZU9hYmo4i5OO1dS8TK5+xBc
1GZVOpPKXrqsJebbQZo9BipbhwY3AWkKYTZVKnp2+5r7R5lK/NgIe6Los5LVj4adGax+r1jO2nzv
70fXAQjdKsf7uqjdixLI9vELz4T9Xml/HLNISbSPI1fjByca3yJMe1rfCJ5sf5zrtkp2ZNdwiT0d
nx9jz3ouR1G+IjuOPxtwNQBhjgcBivGCX8InwhTAJG5tts0yuqygHbu0boT2b+xBcwuh4OolCXEZ
cWyAF+a5x7KWjJgsu0MrHct/inhniA/vnHKnOE0xaI6rHtubsOmKNh1ax/pZFyOUg5pMJTDmWupy
LyLEN71wCiScxolfl7jqv8yoIVAkEVnI6h73wxcXjDlKK7ZreXDXar7Pw1xPp1V5MPRwK5TUVnnR
xQdXNq2d1gVr0zD1uT54ZT/ToWo5LQmZS2fLg1Aef50A2mhJux5VLHnYinNKva5lfizqsrkxJCSo
i7GeOaCZgAt92guowzvasre3ZfDa5eQvy/7LG9B8J2KU0XrwNRMmEamIq87PHl03g6c+/VVa3+rc
LZ5JbVX0Nk0m/qG6c0Yba+T2s7XJysl2Hsw3pDdxezS75d2Q9Ufe8LShUkr4P+XFso77dw8xi5+4
ZBVM6ZBjJkz3yK4A+zZbvcxOyP3Z3DG8axaS4VK5spikpjH+nJTDUF3TYji5aOF0fmX7i/YOGjnl
Q8dx9tMUrXJw5Y3t0zg0+j1e1uqzmFYEDvYStgvRE55816aA8mzl0H2dy277SZ6Nuq8MpGMKXhw/
D2FcX2lj5u8cX3Pun2OGD3bl4aFXAYjoglwN9nRQ1Yv0pfPLHbb9KSa888JYbc9vrC33fbGt9nG2
HHLqnL5BeL2VDC9inKDtxFjEP3SzFN+2sPGh5ouYuz+P3Q8EqkOTzvUW30xewPkK/B7DKqfL6K3l
SUGSAigB1V01FXG1ZmrJ8mj2ASmK28ycg1V0Y5D47gn24FVnNN2ZNkULrn4EWgO5bbVCcjUNs3ou
KKO8wIEGSd8Va3Q/CAEDhDYdElzse/xEzYqPbmTct0tI1hqKkyTfb6xptsXW04DwdyzcRWrtXsiB
yRuX/lCJxh8O6vy0QGJGZaIDmn4OYTsEqBmjgTjugZycn8odh3dhVaDqgcG+fUCs2VeJcCfrW762
5iPoA/u5YsVQKWQ5ILPkkP91q+oBycZezSQVT8F+se+5x2Gh6eMixZlv5Wk+rcF28P1pgbxVpVRk
gQNqXCi8knHiklRRQHUMdXfo0CDHF1M1eByYNZRssoecp9OhqgPW+l4ogi42gdqL87H1nI/5ZFLH
EuqKH8lftKwQzrqcs6wMmdMGHF5HhXco4GnE7drk8NtDvAd+oq3GcLwk9fIbYasjoJW/KJlECyf2
dJla5Z7lH2cqtq36n+u6EKuVG867mRsNgiPrFrOzWIFXfZ94StpEeSubjwIpfV8twwS4lGoMWB3a
0ccSG05Rqmw+9CDN6r1yn9W9U0v/bYgQ6qTzPJg7y4qb13xyqeoM9xh8cBJRCc8MM3QMd6vcr5kt
+zZjAhM7Vojc/NztCpPrOccIo/YIwnHkdZkv8j6e/UPuNgbpa+dDC7iFDaE7MOrR+7ISkc4R2d+6
tG3QbySNboLySBh6S+1wrhksR7elENyaGlddoDpHKUKdGtK3gLpkKxEza80RHTX0oiuLlVtTUtaV
Nb7TqtO4rQP5/M4Ef1GJbU38YFqZOopzy3AkyLqE6Njn4c7yp1FjphzbW0xTi3ussAP1KQQSrWAt
ueo12OIWrpSyrtC1cweVf9Z+NOOhDnIkz6oJSL9tKEZ0yZwoGElDSLHiovd6tqk1DyaFZjlYqlNL
Dj4KMgqXVbZ4bdBdTlETEbhFLHp1qLCLmcTe/Yaz+E5Zauazs3iJ761dd+IwMz5bKM3rq5ys8ybx
GoUURNQOMrFGKVbZpfD9u3hvvSjrCmM9ri1H29M4zBgEtmCu49t567c1dYqIr1ajwPisBkstqQ7P
87Bjuyo/ojNAIVP6wbhd1blDXkQjpuWrburZOpFEFKP/iEfXvXLxsRdf7VhPNt2eNVQQhoaGAyzS
oiEhy0hSEBzYZZzs4xbpDIWKqNO4YBtKRi3j/oQOKSqxIC7S4uIS7nksvIbnV3hl6WQjmlorYyTU
pGejohYpaSmLky5lM0en1hmb/KokuZSpp21qddFogmov3ZCW5YuCjbm/O6fNVRd7VKj21sUOLS/Y
/2XB+z0F5YHalG26VJhDurP4Lwwww5z/dMIaWR4jh8AMJEHWON1zzDYqwaSm3c/cCxUB2wEKubui
EHuX2lbR6Lu1JAsCO0e7V6fKN215oTB0OQd+wZracYQL3mEnyxSt6OxPw6EmQVfRGbX5vyrb7M4p
PG/vGdr92Lsq+dUoBtt7P/oyM6s3d1YoJ0QIu0aXP2ERkpcweGKmy2VbJeWbmyuPAvYbZbLL0/8w
Lq4ts5oWWv+I0DZ0Miu2CXYSdp6HcwbuOYEh4WqIjos3j+bSrH0IF6k2e7lrsFG31w5rRPMQ92qQ
z3lIlEs6yXwxb4tf8Dwm0kHs+7jsDJs3ZMP7qG9NPZIRvLHEb2oZqivDU92kBqGHf/RimefPs1pg
kzlLzxXb8ay77agZcQfGdJCTAw+UjlFb8v1JuSr3+aaetEO0rvb2/tCsoohSZnhVZboNpvLCrYRy
Dm4zqQpJ3llbNpbSGQ9B0MXVj1r11msUtq2+os58jzIwv37NCHTnGBLh1phuBo+OXHZUuSEu2wpv
O5B3b9Qp8FqmzEjsuNk8tUBFYQqPMSkIadvYODxuhru7VXkYp1HJNNCofS9l3c7jJRv8zJPmD0Pw
qD1RVo/kTTqatX2HfQlrj0Ye38h5TRdHdm7m7EvBzu1xKU8ekucbK1opXie9LugRrRRySxbXGx6r
oKm+Gwh9K1GjauZ0mweOvsO4Wy0sLJhDFqBju0MTG97ba9G2ybY083s0OcNpX8clOiHUtoLDOuxD
n3X8xj29zD5HwrLnWTed2J4kvH6EPrpaRba5jebO7JF6xjAYo/cxzoSzYY277VABCMrDUIcdwuje
ifqDkHtzDzyA6N7HgXAJ9NbTI9EjME+3sWrfonXFfkSo53Qnd0q5iDxyylc5RPFLvHSbSvaApzbN
556STYmaHMXDbiUa8S1zlrURItkscrlyhCOHpHa5zqyWYIhs5y2z7FrCjCcCC53K3DaO3xtrgp5B
fMhpxeGwxVZSBYhCh7AfP3n5LeSC4aC3K6TXzvZtkMwHl1tcrC/zjKCLiz8MTI1FRLNuWi9EL4OG
FfVc3fIyIaTh+iKVuWtov5ubk6Q7jYMUagbqhckbLosgI49FNitax4C57ZTPDnK9iafE3IFuVcVz
m68cLe4HJ+i9u5FAa7RZ2dwKum3quFXT0Q5o15sSi1Bm9WTX8Y6uGkApOPh5VZuPOdpdZ2I78/ti
yMrBtji45yj3qqSbV7t7xvjg60NE5cac6aDGe1FE4EXq2G+DnSPFELPGhoYqQQnELzDzEbKJcsHl
MEhrZgeIm+CiQabXZItG6HXFLLgQ31kzwBE7PoOKn0SHSmA4VVO4O9+Jz46Xx6aw2+iClgRfcLOD
Inzsantbf44LVDwy8WZmqrw26Jj7E8CAzQjT6sJn52FALlkuamWi+aOMy8Xc2ohey1ekV/aCzKKn
wasEp2sL10uMcd0afZBuN/0DvdOWv09uUM/Pdd5OgJfSzpkSkrkPAMYShDoTpoOwI1rxlQN1OT77
xR4RT4SXvfx0pWXwZ7N4r8FTqGIO33HbS2wOYoqlC4YplupLwaPRP7Ih0UiLDr1SKmObnA5ib/RV
5RXbV9Qga4UYw+vRCUVzeGcPZ4C3Cl3QS0vsF4z+Osg0pUN+yo1rL3PiZjSSGFIc0T2vCNzNWjY/
7S3XP1UvnZfJQR5PB4+2z+HyguOh1EGpWFzJ5jsVpAiUWex0u3Upatl1GaUx4Q11d4Nz1aiYsiOj
ohxNvyOkn6we+cunyJOOIFdQcU52mMNZxai9fxqtCIm/GbWZrryddh2qeEXJGVbXOA207pw2o2Me
1cW4OaObqhg0CXjI1q+xo8pPq2r8GCyptp5U2SODqVCNuIcNhGnH2MqLfdmtfXm/uPxL1H5Z0y0w
UWESow3yHkOtyQFAc/XvO7enTwD4PyqSgW6EFTWqaT77qFtfxj02Viax7VAwblF+zrpCPDqvdi5/
OaCgfIWwRKTcDv4KCOCu2PJgL4qRjJBo+dDeJIoEtAxRV5SfpWPVZobXvvMw3UTkzj9WZlqXDN2q
88GYVhxl2NSPdbeWJiU+At/bFOivUV+h9Jh3P1yyaXJHZgd6nHEWLaai+k9FOJPGKS8Tnmam8dVz
NFIctYfvPWIUhTTXHX4u4RxMmUbj+7CFJIAcoj3kMVvsXV2gvzWPeRdiSSJJd3kUDCh9xpBX/pw4
ImKsRRLPNRrM0xRvZ6WjhQOMSzL69yjhaZGY9zVn1a14k1NOD5U8qiGaN3R0sqzRL/bmW0swJDOG
wjEUhxLe/BwCgoRI5ZxE96ViajQl0F/Wsv3VB1k3wB11NUTfLRmblSVPtb96vFk/F+T+VN/8bhlg
obixcp/tWw4tHV4lQDRbmcTRk7RtVL8JTsNbhiIYtN9Ym3nOoV7KyxgVGv05VE9FGapCmh0EHojb
NbawBk7kX/9kjpLEnak+ummRQVqHjkzlrFoi9NpDp6z10pUi0ilF5fKX39nI0aupg67xFTQy0cMV
5+TKOPaeVcoOz9KtWlSZFIEWB+TEHNsGVr/yapiLniPyBIDU1zHeM+wpLqMra6ONjshynouiwSSA
096ejnEbodqPWZYEksqCkz5cWFefERrooCAaGDnVYAF8MPRSl2E8+yWachrW2t0rH7zB1jxFFQVk
SQPS9FmzuAOHYJtA2dAvjOPAGMK+GpTSH/Gq168ObxIRJbkz3qkZrUwaBr310OyFpI4l7Lc5KcYJ
1mtu3Px5EE4+A9h6OGnRMTDM6xgS5I4jYfSA1nym6qBv+Ml8GmON/QWh0wU2mcBGcabLV7omCitt
Fy+42Gk4VscoAhlObVdroJxga0lDxhbXXjL7uU9MbuEV8vdCHEZR+Wtm56oNebLg5fCz0CGXVsg3
0flob6jexr2fflV6OVtM22b5DMXe1o/BNE5x5tpnABgYBiII19X8iJo3tq6DsPPupthfaSoXU/Ua
tI39YJi/JqSdYpA3I7/fjY6qOEzMnO8vAtpJob1EUwLe06lfQvUEvGJP5pQxWvaAXzZ0yselHfvv
eJQ1OYK2Hl903GMUtVXTf/xOSf9HpPx/M/sY6/XTNPz8ORF+/L+AnCd25V+x80/ff3z/MwP/+1//
GwUPWPGbS0ylGxNeRnYMrp7/y8H//kfEzdmkCUakTJJe8HcS3gl/Q3znhujv+JFzYsPfSfjzHznM
5LSXkFFMOth/FHr8l8gBgjQCUnQYhZGpoORANPaPihGnUmd2ETPDPsXWaavDC093Mdu8+eViZh7N
c6AKUF3PfIyFcxk70r60dnWHqyHK+n24abrFxYkHV2h54taf3v7HHqr/tYHa53y3/7f2I0XBMvT/
GMF9/om/PWBO8BsSDWQa56zzvz0Of2g8ot/Q5BGMEbgoq9BYnp+hPzQe6DjQKqC1ovknPEfF8M/9
ofEgbRthZETcIhl4PGSu+E8kHn+JDOK2k3UIUnCObCN+9q8lcj1S6RxfbbbYM9x1Pu7X2jPk1zHh
H/90Tf4QBP05S/svmtU/PokP4mrQF//XEtHJ4YSSd03WdDjX0lL7FXyfLetjG9o/AiLv/sME5N8/
kAZm2kDoxMbp+RftE0CBKUVcZSUeotMwrRwMKuj6X1tkJBkXZ9ad+Y+2zHWIrZd//WX/2WWlIywm
hylGZBqe//xPCXW5cSQuMJlBj9hNNrI9bCfhjBM2xL4umn9zaf/Zp1HvwANEDq5P1+8/fhosy9Sx
t2QKVBOpSz50jF3mfFQ1cOzL/b/+bn/RAv5+Xdlq+WpuQHCMzVP75+8mHQzxPYE0Q1i1J8Felk11
CFdc+YwVISwFXqD7mny+f/O5fxHrnT+X8O5Q+BS8IGn9qyZwCfDFMBJkS+AUwOQ69esJA3HgfeRD
M6bId/5d9PM/+abkk9suSBu0X+D/5bq6NNoN0dBmeP+iHQAqjC/wVKjbOtxHUN/aueFIBzBTmPn2
X19jkny5in/SftIe7pFFRaAYUUBk2py3nj9fZYoverFSjL5M1sjgD4ZCMYJw4YtmlpNPE7r5bdlj
2LwIc4yER2cqg0uqa+1ni1JBZoZwxMGu/WB73CyXOofOibyfDoaHr37lTXaq5LDs57nJBpju5v7G
I0EN5Yszdz8M3sg4oZlG3FtxMKyn1R2d9qtoag9ffmcoABvHtegPfqR9iJM1X0IsFR2BK6ZaHku4
pTUjQKZ7IK4TDdI8NLRbYyNQV5bbSzLfqyZ3EluGANDYiv0NkGjM2ePqcHZTlDIkeaDi6fvrqJA1
JbzrAGFMsZHvlzIL2xiLSdqTKbOcqMEMCEvy0OanK3g6xOXcBTCri2k/pwYnKpizDE7SkfUj1MsY
PCyx8ukiGjReKfLpRHaOeUwbtlWdeeyu8oA+B+KAljmgQgXex5scdc3LOd28OlpNuL8vPVLYFAUv
tIGplPfWL2NFw0xuNTAfQ1+/FwFKtGRA4+tmMWPsV6McQSjAOGJSqq0A82IVYS49jC4QJ0qpYrrz
0aoJ4p8icWkjJ/iJCGraDlMUV59e72wcofOx2g8uTkJcY9WCeasXi3jxyqI7u5aKurts0SnDIDGf
bm8YXqGDzLb4zmvslWAojKNj2N75EMdbMkCrk0xdrWNXvtQcQ+mCZb/IcwTbqlAPnIlt63rTjNig
cTOgWp7Ui6j1K71SJjyCnJTl3YJXKSdIp5t1DdC0TkJ/QZRdDkkrelEdUb0zPjWUddtU5a2BYS0k
IDvmtDtF9aPtS1letbaBrKJ5rz8X20ZxjxvJh+sUCdLmtrgBZPat17LlepCQslrTWcvRBlEvs4je
wu3Nxfi93UTh4EI3aw/ZxFQti/7UPfAUugd0JwXzejAtXscN4r7cOSKXxYc9U8D+JKI1944R8wgU
qSIPws98cBnzutvEZCQqhrXPXH8Q+Rvv1wAeONtukW3hNDD0T334a8aDqhG51XWcbs5ueB3jaC5S
5A01cS2BWZ7bUDMV2oUHKOjR4YbAJRDba7nE5nnDOk7CAAIQk5KLgzdL5p31BJ1vXoFM9OMs2KlT
cq7w/gzxotC8AbffNuEQvME45rA9DgWS9twDbdKVDN6wtrG4s9U4I7npV0zzYgeoSeghCsobYEai
BJpqc57KwCGWxWu2D8tZne/xUDdvHqvIh3ZjoA7N7zQd+spu7ouutH8MYxR/1luuvhs395fUxrA7
Ham6guls5i23E/wT1kOgSwolehKDPwoMGG7i5p146uZSaXJ9Yq4no6d5ydfzuhMBZqDqGgli8tzS
VylcDYw0nHKBL9HCfCMQ0rXvWnr+5qWhDynVXRKNUr05s9n5F8NQfG6rVyioXgqHD6QsyywuRU19
R9f6b3usMVrruYYhav0qt1CkwPMr22dADSb+k5RjmXeZQYXzUhe9PGclNBStLtpFP1N2pJSAX+24
Qy2R7yDTnsoBQ92aGxe3LkTAlnv9lYnPNlX0ufLZ8jt4gFxALaSDXAi+iWrCeuIyBKwdcivnYddx
+DhBJ6LBiXTO8y5E+z4u1RgfiKGhIFpUfTEnAfDS2dK/g5a1cK/9dV5tur2N4h0hvrFKAscGp9hu
87HFy8jsUjwiuKjJruBrXUbQSOUX5LLSHNoxLmEZ+bkmhpTptu1eDTMcj0fY/XC1trO7J7tYQ3N1
FoIGp7PyJTiuvG151i8KQnOwzqiDqxt56001TEtMKNd+FLZoWlZ3xEdPrRQN/k8dDDZ/fQPNaM3o
FZmozLCllg5WnJGlL6aDIZQMFdkI7lf8jBU1k18LFRbFDdlQtTnu5R43J4qw/fl6qhq0tS4Bg+Un
DPYy3Aw62tpzzoBAHaBRFGartxl9X6tJiWvW3FDyIvYKcIc4F5zetTWqj3hT9c0ZOrQOOedBg57W
sumP2AhWFrd8r31/HWcaZpOpyIuN7UT4cnqsq5xwpSUEHj9EcoTo4KQyLNfBSPT6FeE5VXPUVizJ
4cC6qc+OUXdxDiwEYlSoPzffXC5m8XqkM2MrM4VE8amP7N27oOe3rxN/cb8Wsxx/laosH42R8hqx
r0RQ11vWJ+ah8cKhTgNhioP24lTRLBemzhac3zwhKcNYhiLckBfyUcfa90E46ZYZrvsILhB2ugW/
GffaNymM9zqeiIDrhwyQNPxYIo2aay3i8eTIyfIPa8uwOBrCGyS+dWyoZog+xq3rWX/kqAmJYCs/
1PGo6VEunKK9KOxoEkezdvlL0OAzJL6gwIV9NFW+vnqBh5PWIXru2gOBPd9vs1N8jnZu/LLtzX7F
7i/VOdE6j9YsqIb5Jp4h0m5N1TnOk7eW0ctYnMXokQqj/TCWwJRpt5vFBQyvwDSNj2X5acE1F13u
FNmHWSFXVDy6dsL2agnF0t72nYM2Ydb+1GK3L/bglcV7xsBn9aSYOYrQi9SscfhJHJH/qpm6v/tT
QO7AOTflUE6Bw2gtkCzoOtgufFuqHnmo1wUHOOzeo6C4N1OyBisC9B1l6JDhS8VL0rMxkY+F5ez3
BA6f0DlWeZKleH0MqWaUG/GaROuSjoGmbqTol+IdhGEjGcOChlkWDj+QeqX17qrApbLOAfjVfilW
9vSaBmkvD/ZPcKzxpq/Rr9/qbpYUyokytI4BSW5tarVFNHwzwP7WESmYF/xYoy3uTqG15c0FEogA
WnJGcoPGA13F1RjVa321WhELJwcM/MRlvY3FEW81WgpIbO1f6wEF2rP0y2i+gVRdymsbJBWRDeSO
8g7tjNggqUqOEmkhCl4MKGdGI3BGJDQkc0nxKlir8gS5cxWnHhbghpNB2I3oepu85KA2FlfnIFUv
neJS/QidfQvTgupKDqTxdrtvSzQchpytiJNOW8dHpO5bmbVTzTJcEf7mIEuaPdQxasrn4BMBmqPR
I/RiIIIu9Ir8V+X1y3ByifGSmS1LWX1rY6B6lHlcvugjlgHJTg2P2Au+pf6HFfuUaxcuQXbobsL+
LIxy7e99YW/7FZrgUGZVWbq/lrWRdxNxW2+j7trHvfRjzzxKFF995sIKx+nYSeanyUzEInfldsJ8
GFgXYTWWd52sq/eAsKpv+NEo9pUC9iub5cKuHS2FfIcNdEkYFE0JrWJ76o706uhXsPew6Jaj6iNC
vwGF7lZB99YGsVQgJtHewCNvX8ph4QDI+kvg97bVZG3UauV1HwUsluvQXX6Q8wa2SdEJXg2OxgLR
RD+633dZ7d8avH+ELWyh/Ix0tYiDQ3YC99D2zW2p9UgyUa2j7zMxWU+x0JafcOvti8npq/4wNfl+
L1uAcjb8wb7YbfTJ6KoKM6GMcKwfpfH15aI6OODV2IGXWsz3sLpb3Xyfxzm+FwalhEi9dlu0dWIv
Ly+9sY5GAHxGFI5cqKgSWNv2646EUh/QVuIkCRgukDOAkhcp/QLtPUFMcYfQcfReexoyvqlNd99E
k9d3nMic7shBtLjNh2p4w/Ad47CTTn3je1g10GZA+TjC+FtaIUnFUkDII7spgPA7y5VHso23lK8m
d9opceMhJHFbguWPbo53lgCMh5F8s+epqNkkQ2gYuL9iXUyyzZt77bedX0KcOFNNu2zpPSPthz1R
yEe766pcRZgFOkfBOcp4juGVyColi3LbHhoFq5EK6l1vWhchXTp77hQjrGtIWhAcnZ4nMzMGxByo
7+x4a7uj0wcMcZ3XTDfI0jtcCnm1btnvE+3/x57/D8Dwn4b7c5vfP9Tt3X5vvhv5Z/T59x/4wwDm
/xazjQR4vEIBTnUGU/5mAPNcWvW43JyOOXniNwWc+AMctOLfPF4v+gEi4RKQzT72d3SQDIffsHEB
GWMN8zGPOc5/Ag/iFf5HcAmshRzxEJTnjEfY0e+/x5+BiDY/Gyrcff0v9s5kuXEszdLvUnukAbgY
zdp6QQAER42UKGkD0+DCPM94+v4QUVXp7hkdabWvZXq4JyUSvPcfzvnOxp4s8j2CVV96otyRtwHJ
bc9RIcMF4XcY4SFpzXbKwFdHRd7e8WQatM1qfmzVhm9MF1urIb851OsiDOqLcmptdCq6wbgiXNoJ
GufApYOis9xXVTe7hk3q1lgfG2M86kau/sAI8JqvlPcleOgWZNJBUjllOViQfoBjyVP1TAj9zE8y
IdGrtUPGq1e94nTjeCuaiXiMqqj3kk2rwfqQJW5a2Vva4yM4g3xjKNK3pNrXvky34dJ7rRQpe5bO
UElH0MgoFjyUGdWhQpLL1xKq0WID3IFrQ+xGE1zq+n2e0UZPsb7r1YSoJM3g9WvlMcw5jUV507GO
3xIbdZmMzGdb6kbTssPngvgTjlAz70rFSJ0e4YU3jG27qaPoFiAhvrcWUiqjgT42zpqUPgWS17YM
UKngb5UsvgL4cKB1Ik9eTT8aLrjqjThnam6kZwh01R9y20avcsisRO70eTfriuQiUl6cvs7EPg5N
azOxsp1syzPZ++24ScUmBsD0UDTRUSvJ1JRFfkxtYrykvo0AJ2mogXr5k9U2KgL9K6oMSmDpvsov
OvIAPd8OaX9Guu3m2Ti+I7ntfV3gHrOU5qZO20PVXQvUhQgk3aSlTcPPyDk6lnsg+i88UYUzW8NR
tbuHQoUiM7LOFYOq+llv3C3opdFHJ65oi709TMNOL6ePcJx3aZci/gvSw9hHi9Ms+Vcc95+hpt+i
eTg2jUW/LhMcksSIdPN5/GbgmJNzzOQEbZLIUY+2FOTbUusT8A7QZU098RqORGYfzOMBqjXJbSJj
5Orhex6ydjmphan5BeX6dhTBQ2NgPCkUemsBgjGI0x09+A0UbFhlWf2JLOcTdKLbz/NepP0hMQ2K
XnbH9G+UKkFX5U4VJnd9mv7ACnKvNMu3OrLRNlGQe6US/9BwftkqO0IYm0R12Aig2/jJ0rqnNAH8
UmGGkvgbOYphE0GBq9LQIIAVnhlE+3KpD5FRfODiXIDmAocbtOZDGwasAiJFP50ot1h23MJuLnYp
XGFRFq9TLSVSnSTo0LHjX0IPK2TjMW6m4q4O8TEKYHNEuPfKLgnVT9js6iGSoAQVk50Aw0E0ikr5
AP77XcWy1bDjb3o0efMeRA5b+rslPOrhqvLGmhVb9De7ILUZdChfxqwfgNv4VX/oiRZWgJlO+kpt
US2+/EzxUWcZcJ6LxhcmG+MFOF0TbJmZvimCZ2a0iGTI+S6M2UBzKJ+K7Crax3IyXTwUQJly5Lz8
7HzlnbR+HzW/hS9qVlcW/F9Rhux1Uw4mqfCxsVlokTSKrQ2diVm9jRR34KKbopSUTRosaoVWGFpn
Tamk99zYs4jmBwu4C6KvZqG0EgItwSejO81GQcmpg12ikOhe9zawzugN/4GBUt6azbS4l41WK25N
BC31a1nFubKLYmZWB2YndHIbBnkVqe2zOs9OT4R3eqSNSA12gmqouuwnmUdpQxTxQ3Wh+Giq3LqV
7Sim7Jak4b6Lek1yVF2r9hDn2CmKJR90p6OpDPFVJFbkR7UmrlmaTSqlNbIon17PgHkZIghqClTx
XsuQjdMZ4GQnNkYT1rYjNQmCsazI6hYSskgGtx1mCU50L2UJnES2UICr+okxWxVCHCQEFCSkJrLy
DgGC6VETWn6EBuY1h5QTzBlfeEt3ZCXCS2xoQ0FJ1u4zvuX63KUvGQLm93ZRbooku9WsRDqDyBEX
MrZgpaLoV+lE5keh4HEnYKx7LRurcNGoPAvS2J147L9sTat2gG7zW6Ub+OpQdDVMoCx72hVqc5Dy
yD7Uy3YG2N5N6RHr3VkDS0eqlpPDwDJ6DtGh3QFG98J04I0v70bRYj+GRCb43PEuoW3JYS9BggmX
gzJCTQnCLaLy/DzYU0Lt3V3iOAb3OQSvrYg9O6jM0zjwB337Y9GynWnRv49GtENjvRsbhnK4/d0p
Af/kmCksejCLAg4LFkcGKlUfHKQow209+qIf9DcTQ8BGRdewmdClbxe+RXuIb89GVOIAZBGgxQf4
jtBhYaOiB1uvz+jBiIOzVYXbZcgekbzgMGVVgfEmyk8TozYHSeTGCKf7rJTyvZZlx7xBIh5rU+AY
OmA/QLQ+n6bfA+3ZVHP7I8iybytFiytwp+7IK6lcHB3ZDhVb5rRQY1kUTBs8zTg3+O4tI67HIMrv
kOhvlSH/bnoJb3fnBwZa70a+saJXoc3tlmHdMW+ruw4ShRCRkwqYOHHi9+FtkRkDYDT7OZKA2lXL
g5GhCqW+GNymybl0jMHpqtTPqmUHmvQbSOKdKfKMaI4odydt8RnzWJ4ySadB72/MpiNAM0VHjcex
jC+2Nr0H422Q0izqIPv8MYc/FIN4Xk5gv9y+GNyBcomr1Bq+sBM8a0mC1NPk8GcnGXlSrnbbaBJb
MyoKjw7kqTOnwxINy00g5TsD+M3JEPNWjyG163giwQAOiGLzu1xPU3/QkssSvRdDh2ms3w7LuDdZ
P9JB4+9j3xJMySt+b2fG0SuVmIACLIF7pUuOVqnBZuQdqMz4oUXs2vS+YXIuT3K+ay38NHFl2Ecp
jb5NsXiZJn1k2FeskgcJFTRibbeCL97ZNV60mgegn/vUT+P5GXfxdga8GMrKLjTz1zBoznD9djX2
mlCGly8VP5KBHOc8J3qXWkzjVeMyvQq92xlMRroAJFYGP6CRQ4s8lKnYC33CzVjuZiTfY2QDrTFd
Lb5rg9PqrKnqeiPNCJYsDmMbRFV1YrhLffOE/tPD2+l345WlwE6ejeyZRE9uwVsbj5XP6H5fB9JO
VXH2S8wf8taBu3CV6/chlz7tNOLqB9M3yD9INzmqsGyJYIfl2blZYPt9LD3lSh542DlVv0it/Lka
7asyytkj30nmxfikmIINZyTPfpgZ30YiPLmjpKlRFAJaBiUtsOQWUfMQE/kxu62O+lGvrlLNJEoP
FM+ax8JnHRhQQxduCFFetkDGg61DRXST0+k29psRAjU8tvE9uxYvYaG0aeMF/0q8hHdjVV5hDdz0
ibwyzzSfR83chBHi5zjoj0PHlSGX75NG9HNn3SCalPZ1jDBxSpod0dfYukNSXwhx4ATzsqbd5km7
vIwx1syyeasyu8QYoISejXSgN32CSbETyTdaJxWOSV7nLsC9/pSMwc6OoR5NL0tu3GdKO7lSqb3a
9ceQYSZUIwirc8cQ3bw3mYy6spA5GdCvwdPCoZz27TYxApN13ejENN5awvMzqxvWGTcoDvzQZi+L
jYLVMALtpxLkswleQFs+K6uk0edLN8BRG0Ca1dOytTp1RKMvpee2gLxcV9oFvnbIDFC/Qy4+vS5q
u3zH2Epgim5Yv0fnhGcIBPYd5uqnZV6jx+2DudR71pusfojXaojCnGvGP3N4Epm5Bbi+bYrR1RHs
6hoMLSk3pXuoDkBV82h4zqLlkqtUWOQ11d0ICB7iG7a6zAlihVW+cURhusMfuW9AfWVrQkJu2idr
ik5JbONmTm6kwrr2+fRZtclNVNzbvf6B9WS9XF7qSXGjHGpc33uJxfU0gt+46EohIbQDz8qwZy+F
aO47aMjJclaTEL7jgKqccRok1cJjlvqowHjP8WhP7EYWTaZPoHFl7oVYv8K5xCqYXzzE8zPq5h0E
AT/SNNeeu88BUueO7iFyWiSFtRHu2hbHloZMf6h481oGpptwSGdm2tOTkPEOl7mlbeQuvdjrIAlL
Nyy8vRj7JwrBQ1/m5TZA3repEdHHY0ZNcK2t3nbkSFdvi1b71GPpMHJ+4Xn7sAszgqsa+Msce51+
z7Vy0flHjdaPXspYZMMWED+oDppjCPpDNfXXVEiOEfc3S6WscZnK99jEP7B6bfswee7t/tRHQMEK
JX7R2umssRgoQ3s387EA0uyymYrjLTC3cUNPoFHe4kbgfpUZeamKk9DceVlWXOuyt58ToM8noaFa
z83JIQBuqyny7RJzI8dmzRIyoScMxXg1KvFWZJrimnaMV0Z6rxecEBCzo5q8ioQpohIrX31nO2Q4
mId2uGXm5wRms6sbQmBkNlhjpZG4EjWPtVZsQakwcFbXeZJZ3Wf47MbFXBeSsAQWhu492SEcEUu6
ATrBYs3mxIKk4tWT+i4HAJfhaX/h/242pR7pTjPlOzgkcEn01BVBtzUQj25IOgIPZQ74eqaWKlF7
18yCc8QmxjDU50drER9hU15o7xUtlzC4TcwWtl3fbyHJpG6bmlutDB/GHoJkoD6MSegNqunpY+Jh
QP4q2mZnjdMjQ+aXisId8xalEj0S7NvaOtqZtm267CkoT0Wb36PNqh8C3XTjYdg1GvN5JO9V9NEv
+CjGa8++/9zU4Ou7xQB1mjJQRr2KjF2K6ofQGHo6hTu4E9EnRACEBriiox+h6Jcz+uCA1Ae2Cnue
KInhJvKDa01BQhjyKPbRENjeHFvqBYpLdScri3xKU569OqjZ9Mtxf80LzDW6Zsn7zDRmCPA0z8Gy
nOucElerTMNp9bLcUs9HdNQ8wLEaKq5hjq2/LH3LXSFvR1v+YM04RxtZRgWY5grqa72edrUZZ34z
BG+SGhUr9FCioQvVj2zK6mtrKqYfNfmwBWof+0WAZIhc7xZRf49lnq3LPbbocRcEhs56YIh47/FG
baPIEk8iKlgjSRGoN9zps4q4Ikgg9suQWGGNGjpGVT06ALnDkScVGjmAIfyOPhtQKgepPnNpYC88
cbWktW+uOS7jOuZo064/s/5SbgsjGA85GUH5Vsbb9WXYLLuauZ72nEDlPmyjmdSVUDosgAWMpmPM
3TYhA4OYAA3ZhpIWmROI6QUQa6pOL21lTiEC85ILgB/zwcA99A0EIXdjtHs+S8tgJ+NCu52CfP6C
IUzTK+ezN5cFbrS2CC0bBiJdEEgavTylSRh5SlktYNnCyTGb0PJZuyfvjLoNH79c+sFBfhhS4Kz1
Msg7i/UYXnZFm35oZAC9dMOAdUFNDXEZjW7GeV1oJyHYSm9KKBW7AXXDTq411c1p1dukAb2kD2um
IN5n7rD8YnEf5kQuJ5BeefPPeYGPWQ4lsrYVFBbeYA7s3df5It4/FnCPDGGCNURZvzHUzvyY1Dy5
yDk6o9kQOIZsGRpYpcrBZWC7dywRtpzyGBh4rsjHVIpTdlrs3T3BApxcVLns7k2tkt9CPepfoz9i
IlCvL/eo+mlIrDHPPkLsIeYG77zkqlS3OyQQIPqSWexqbaKJzfVY/yrkbGAbgfYwcoKgS/e1HjfH
Jm3TA7v/5JRQHr106Tjvk17oR/ZpIWSiwDYkp1TV4CB41c1idbUGe7vRKdfLWlzpn0qU8VwygWzu
47gAg7TsIWvdk46SuBB0Hqa+fFeDxq+bAPtgE/qRog5o5xWzo+BorXzfBR1kkrntmQCUZmlZTpbr
8xEHKscIuidaJbAXyeJEhe1bMSRnGvnhYkij6jbEZjPdp68n/LIzdXoPAv/sTpIdjXbaJ/fQFC74
oOChJKrJl3lXZn0eXJy2vZ8GXZi5fdrT7GCvDXyJ19k2VqW4eRtlSAzM8Z2Umesw2MqdJE8adUBx
zMR4riQT4HWadW5q28n9ap08S5r5AJN4m1vF/Yw9z+9g3Pa7Ejl96Ddjb+Lp7+rcRUxH+lNRvaWF
sn5Tx6jb53FCmKRQ58rEptHEx1pW9czrUo7UzFoav5q0Dz3o5pEpkTWdQ53dDZ7c3DhRISsAsCSm
rblQ2QXGQ1cDni1rdtod1PuGqA5Mj0UFRmNh5rmYRsgnOsmT0xfN/ShTaqsqvRTFSD+8RlWOAgij
EAyJBfvYRoIWFLgYCbHO1UXzJLVQzjcm/7/4AQgrwoWTnRZ2vzuIS3tQWej3YUOd8YlanlAG9SK0
ZS09FmvYj5qSMVOEAgjZV0MYkqRVe54Crd3CO9BPOJbVhiNEsbdipEPku7UoDFW6bs9Qxotz2kC0
TR7BN7LfmEP/odR97Lbjirk3cL10denZxrCVIuH39Xgqe3V8ULuc7r4XMvDnrMRXjtAO1+Wc6gv9
NQTohEt8T3tV/9DjNtou4DwJfR5CogLZvJ4nlErHxWgZl6hqRMhj1a9Y8bm80y29ovjJw+Y+s4X6
FtKDsS/CCQsPGke8EyThUSic2Gxjh1sWsc9aXz+lZctgsQvvQWR1TgEOya1h5QsAZT7jDhj/RkI2
hdLwdIvHTvUX+NGvdiCVp0wwacvM7EC8w9raxG9CkaId1uhXI0/ulKm7YCD55hjBTNaAckjowyU4
zWZFYVEyrdFGzEntCyMw/socvMAuyzwjs8YV7sSzVOJ0AvcGE4M2rL/qcJB5SmGF1OarWmqPTJIU
P2jI57EzcTcSnrKRx9LPSXZo01LaxaP+3NZZ5IaL1t0zZ7qLi2kbM1tN5ItYFPNU6unHxPmnZA3z
XknX6lNfSPW9BISII1iKvWXmg9x0FCcD3yRLksBMMa+L5nEbqYH6Fsxk3nEZGDBoBvMpbgzPaiUH
0dhlXlklrGpvp5bKgUy1T4RjN7JWVnj3AfqsATuanszbSpfLT51npeJUdkWf3cowmb1oRYARBDea
4yNo7c5f5KJ6GHrwZKo2nepUvRaL+Gw7471Lnlow6hixvXgZhJ+Z1xLaybafAmZOXQ7SPq1mV9Hf
F9vgTYzNp1G2zzPci43EAKCZEXch8UWDpzBMSYDvdyNBNBURYeXdwJRvaKvdVFUev+pW50QI2L7k
nbylb36eZpN7PdcGh1y6gz3Ci4iTKWfgqj2QpYBcqWguY9/fgh6INjTQJ0JK/FimX4gzVfbiOVsF
kPjjOozfcp3sUuq0E/OGXYks9JwqFHnAL7dCKoI7odAXKHbzQ7DF3xF9VtwxIH6YqPo3xkCvHIz6
o6Hrh7liuF3jvfU66G4EOO7Y6WgvfTnQFVTPKxOCvqh2SVf6McbJ6GdR1bncTIl8GyeF9ISYv9iP
dmDkvjCkVyYHxx7o90axxmdLhaRvTtNOHtp7GEBfVd/HzhKMlGhl/t0CQ2G+8j0VytWq+8QtRYuF
WEsG8uh0ZOpWlG6ZqDyNMVNzOazvQ7lKD4yfl7MUB/U2H8N2i8aKgFoDX33dihOEhTcjy/Z2qPDO
MQ3DUFpemMZjMspl4A1x5zcTpC24XiyPWGbsdTDspdbWJpI8vTxj5hYu6RVgcyxfFoHsykrNOxc4
5cDKmvdZZ5YzvcyoRt1isE9pv6hnqcUhmkrWeD/1iuR0Ml1sZM9bQjU0j85gRnTRAbIXi8Wdu5yq
OrsPqtjyplC9mCrgdyVJ1Ldej8adzJYfWU0YxhvbnpNbIyEfaCDpcwNZnnTw7stqWn2/SGn7OC9D
+spFPh1hPH0sUhDj7AutG7Aou6LncQklg/aENELkWIgHq/pAV4RcJ/CIhMCZvbq2BTIBL7ba+WTY
qbTFiuFqWXkK+sLvl8oDxvs+1QzsGHtIjKRYjNliPne6glF2/EH20AZAxUvEHqZkPeRgltstTHE4
0QInU0vZg4eln1WD72k1KVjS0i/c+9sCXqFCmbcxx2CbifSpbjpjn2ET0xQG1YgXvFGS+JBwQ0j0
cYF4iuFvwqPsWubRWNbaGuSUDQLBTNw5xEu4OtE7KoyNCEFBqDEKXy05EFe4bxWdqTZHdESHCz5h
eNNrqYFh2I6gv6ynZRSfgxkfpSQ5KIm5S7KUeBrqqrRlpNLuIhIB9DSoTzGY/ptRVgIntUOWOSpH
NXSHxWWlMaOLDFFcxDaHWsIvyeyqrE51v+yJm8qoWnt9p9gnKCakRVZZisVbkoCYQA80qvQyB/lV
EtM3Wyx+3eXWUIuSo32tELAAMmDq+2xyRd5Q6gP5i5P4aWok4QBb3Gv1sp+n4BgUyllvDD9hibVh
63eMtfHAxdgyA8bHvO41t50uKjcBvLMA7OCyE0wc12gmBcuvuujXdpV1huNoER6lKwfWIRcEOg7k
p9apJWBSbLfdwQy0c8pvssWZLjlVbuC31qnboFTiKRy/65Zlh8SjHykLICmiCn50ofGG+2TTmNqu
zIXCAqtg4KsJ+4lEr/ygI+RlX3MDj+FSxvF7KTevMqwEsGWV17ezM4Y39UCgRFcj61wQ+6zAGAui
Et8VRdqoopc2AeUZZQMBqiUvq7fK/VAjqcl5H6Agbkkr2zCicmpZPnahBnkcERb1MqOGtJRpICQN
9p7s6cp2NGoHiTnkEmzuoPVlJ5IDolHS/iafgIICu2HTFU+HCTeKT2Sh9WSmzJdBikSulJrtrYYj
o2fbMbSSv644sUunDpC9yK0jpcAMs7zpSXmfJKcxnbwcRywRehoNTFZeat6FE4GXHOCKcVFSfr45
4cpb5MZNAQ/MKw6UNJRB/jbkz2Roxo+O/eFWJxpRSu9AiZqbtgzsG9O07htU9akpbpOKOdC4anpV
9MiajQvXGB4lao1VecSB0783PF+rC3Z8Fgxkk5q8nbkz7lF47xbodPw1n5kqS41IY0PO1T5xjsvK
w2r1RaAB9KFJnuolLBEACSRY26LlN95oNTJbwAwvKpEvY2axWVRDVPUsG6dJOdTh8hBQgmgyocE5
K5Iw/yYK0GGijZdXXkZf7ylbuWpuwa68mVXhC0t36x7Amz2FDpTLYzjmRwEq1DEXkAtmmu8Q3+7t
irs6ldvskwsldAZbq7aF1PplzHS9XSWftorvmu6E4iAvbvlqpW5fLg/0Qo5hsJSDEKC5XaOVLszc
YaOa44UJMOOuvtoFQAsU5YvCH2yXdC4qevvEzL7CdjwbWXPV7ICvnrBB59yxEUJqWnkpTvRN2cLn
netTQVGYX7Ox3ysBixTClunf+/g5Vwh0WubQjTsleLDS6nMU2UMLXcKSDXmvGR3Dx/hI4JKbKOFL
arLBr5TqO0efSIsR+mSNho6C6YpV2czQXw9JdRnicx4pH31qlGeVQMmN0mpHOex7NxNoGQbQPMU4
vxkAn67x0g0+rojEMRkKudSMu26WXict9YqoZkSnjy46kNFpoIy2ZnrQ8q8sCW66YnBsRIcFSSaR
RpqWPD6WSuk1avfNrJN9phzwxQrmJ7IM4zfAeXczzSpGG4y+cBcHiXbIqo9W1x3Vqr8rlteQGKvK
ytEOgJXKzHvGdr6INNLVYm9Vxqg8i4Fo/ElheFeaM6dza21FNu6zjjNJzK0LOeKmG6xNvmY95lZ3
gxPNK0s4lqZ2y3pgXyXKdirFJ74WTr+mOxeDfGo4423CR/r2fgDoOTKwJqSpvxUFUnjxjKITuSHI
TLT8ZnnoZvkQRWspoI2Bw51NByjDIeNGtKQXqc7ZKyvDsTVH1D+zr4iJSqk9JWWw5ZZ1rQGEjaJi
+hl2spVTRPLsxRZ0nOhzRqHYlRCCiYHLePtkzrgsNC8ts3zU/Znfa/qWWB2HHeKD2tbXaK7B1obg
JaE06OB5uCCjbxFyyobIAicj3dPjb5rcINUPSVPYhfvGmM+tEvPNUkeEwuEVpskhVRit5PeUm+M2
YUs8JXDa8+RdB8ISatKlywmnGUKvCljtLvQNgt6iUVgbqMe+0faVsXQu4EGmuMj/Wn7MXMVIVrYy
OQhDvCsQsYtJ21jt4itBe8gTlFULcsgsf9cz7TqY8y0zt4zQ5WtvFMehqXeFzeWl19E9hrBAYv8z
k2Iqz8zpk2r+oQa0TkDivic4kxnmhEyvHmQ7fVz0A34Ed87Ux7gYbghmzjnYGzqqqvUmOyapLU2R
RZQ+q0YYTQO6ysXiyZ65Hz3iFW5EVi9PLeUpB2TEwJVxihZqB0BqntVn9KHKQgRp4cdN+ggV6dFq
x13cW+zJc/uckE11quU+uUGStNyCFThOkIxIfvr6SVX3F/5S5VfH3B9CNVUR65x0Fdtav6clVPaw
BGnBo4ELUb+d08CoV59R+lWYTXatp5FBalzM5mkasBhsEGZAbxwJRs28f/OTrJbsf3r3UPOtyjsk
/TouXVux5d+8e3FMoZ13CqBnVW/f7Szgk1aYCWabLC/ShzpHys/Y3rpkyNsfrU6MWxaXbedKi5H+
+OOH+V/d5X/oPAB/Y8pmF9SU7c+6y/Uf/Cm71LR/rJM1LEE8Kkgalf/m7mvQAFBWqnBXVZikMAT/
KbtUFHSXWE/5zzYWAmHzuf6nKVuC168BCgBEg1MZrSSO3//7f4g6CH+U//ns/pmO8M///bNXWvvV
eWopjGINfdV9atjt8Fquz/pP/uGmRjEQMxfeVGHfGBtZQrHXKdby0BMo+iC6UN8GY68rbCnq4VMu
SLElxD1/VItW5wvdyMue7ecruyb6bS1skA3YGuFmg1xQ80WLgRdsZD13hzojjxxbj8wz074AK4MF
tpAKMuwvo64Hz0R4UxENaJ7fKnZOJyQEZe9Ck9pIfd4snLDadAZvtFZVFd5YaOHLyxyZ2mMP5IQt
c1u6cR49MXIrr9IoyKKQswqEqozbwJdRGodOOVpeao3BNdbL4nOyG8a6P332f3E4qL8eDusbqmOl
JQqO0a3MoGs1F//0hkZ2rjCNpNaI9Uy5kEncHDhJCODAsmjdl3OrfDFe5lBctAVsUTdOsoPXsn5A
J51eZ0K1vslxAvOJOo+eK4CliJkufmzUnBikstCGQxJlugBbjGHt73/4X53zf/zsmm4QVaKi5kWX
/ttxAmof4N9cUCcVMOtGWw98oisnz0A25jFnl/+Uav/yNP789Cm/Oq3/9QXXH+inN4sBQBSZI8sP
/JUMsUAY4/tU2hL8lnY/a+m2YZ+w0SbrAEeLSWZxypbsJiPnsgnmKyhyD8CqM6Xj7u/fCJgeP52r
f/5chqxbFt8904aP8OvPpTbtxHyWLV2yIoawr5UHFo/Bv/Fe/+WrKCqJUIK3HWbDr69SMT9GiVTx
qEg6xL6GePIaDdW/+VDFX7zJhmGu0AU87TIq719fRoh0iaFeG9C5SVFD/qJJw6ZSiCcFYBqQoskm
YiUmzlcZB91zoxtE1PSGnLw3Yqm/IxlHNamFuGJECHQW4+kCkivP0x+KmrX0OQvSkaWfIE/2ESvg
FapFiWWTBxqIc2+H/R21WA4GFF/245C1xUuNG/ow6zlh3HqQeQQxAsLDRYT4GSlEgddKyfaTPCC1
VpJp2YtCMA/94zP+3/vqP5BJ/PS4/4VPAIdl917E7z/fWX/8oz8vLUn7B488TJC1vmABBVPkv8wC
q+pfNmAycP8wwJPZYfz3taWa/2D0aQsb2AgIpRVH81+3lqL9g5Ucf6yqpsp/V/9HaTG/fm90YpoU
XsSCus/lRcX+26mhGp1dDn38Flsj8ldzCjb9xCn603vyFwf5etb9VFr9+SJ4vazVjYA1Yb04fzqa
tDw3mUSGb6OVRrtixtnSMiA7kMFn/Pkg/n9Pwb/8dWzoLAL8AwlKa5H30ysRFG/jLrNfuTfSaqOM
QAaxntPP//0v9K8vA31I6BZoCwgTlIu/vsxC+npi1PqLqKHue4Wc95dyRjTwb963XwuK9cPhZWwq
CcS15AYpv384xHBbVi1elojqP9EDcQ2thJk4ViA80oRPBRx5u7SY839zmv7VC3P1csBZ6zP4ey2c
8gDSEMkvIk8CV2CGIqWxxaEEN7/3jDRX3Wo2kptZiuvbv39nQeT89qioir72A3hhTOY9v53jZVxK
aqMsL7UasgeZmIUFzmi0i75l5ybhRcPGSUT0FJjZttTZhnulVY3Vv3mM/vWBXT01Ku8/D60KCubX
z9eYwTkulfrSJ5HmGXV4qUG1OSkCjf/xC9lsL4QiG5QKXF2/fcKMjaPZjIBsY3/YBj0UToRV+Nym
MNz//RtL3NTvby3mIos/1gk+oKIyf7u7CkOSRrmObpZZhJlDzG/EhDCY+J5YJVVo3IwpZlaiSDXC
IIbgAMqWpaBs5KwIWnKRBLvQdbPQdmM0uQUi7Q/yBxh6UeyK93zsGGKGSteAQy9YFLnGMqWlN/Ad
WTbDvKjWRm1iJOFEUWQG468CUakVgPXYYPeIEPoHrfJJca+x0hvI4NhoARYY5hBpCNtUC4ccXzpe
AR8EmGiPgVCWs6WD/40XAni3CGstnBx1X71buQY0q5XsoLi3bCm6CiMlhiRjPV2CAw4B16HnHWyW
JGK4rWqjr1H1j9aETsJGvS1ZivZoDAUDOlXVusqrZvQNxMcwxKcQzssvRTdJE83kJBv2gaY2l5lh
nL0xqgZRWZbmkrmr4rDdU1xHsrOgZkAs1uiVsdEX5CEr8e4P3hwF4aBP83AxyWoSRxJtmGiusUxv
kVREX41c6IB2m1hNGRQrphG8I2sm07hn3PewDLrU3Qw9PFZnmhrLiBzFmCTeWF+WiBM81B0p79hK
LMyIsmtwz0j3rI1aBuDopEhHZHsI2nZJ7wI9TpsxcXIpg4do4kruOkXy5qpqBorGaiwQrUqLLuFN
rWCN/j/2zmQ5biTLov/Se6RhcgxbxMQgg5NIURI3MEopYZ4HB/D1fcDsrmRAkYxmrtuqymrKlAcA
h8P9vXvPjY17fTJfC11SkDIRqzVnZbwzKerHBwnRsx129NZhBrRGl7QIvWFSVuqWfl+vw/xJRFgK
B8WZEsBCoYdsT63zmKVBFYToLSfV19Qt8iYe/krRRDjUa4XKcmqYa0sP7OqL34OkNpGt2x2YhxRA
pOnjPrXI2wG2A8D/MR3GKYHWR4XwF15vUIaxrlpYHeDx1qV/AEOZd+Od0KOYtnZilCAGd1aM258O
SqYqef65Ceu4wLHgu9QwvKIqaUeYBkNFBEDQo9q7VYMOomsrNbsJXTVRr/oexsUON0D9S46FBCdp
1M61G1rE8RZa5nwxyO6Bkm1a6c+YxJngVznUnXnTjKCpvRpSkX1LxpRy24I18XcDq174NDoh3EZA
Uaq+s+shm+78QvSkvcQiuB3KQJk8rQKqMcCStTH/YgmUdJQmjZuhA+3+Eupa2e04QjrGobWQAdJP
d2v6LgKtPOHYAWnqGrXSr1aCRNTLJizOG23CW7dqNVKEdwod+fJ7ECYDUkHCY8CMY2bkLzWRfGAz
RDoR4JuluE8nlErX51HCbHmkf+WT09121IidEcPh1xh9hPE4Ek8Q/ulmtEd+NCiIKHdy0NM0dHEg
Kgu0lppLM3HgdacapQIlpsyG07zFeUEH3ECo3EoY1FVT9/FnNuWwgldRzQHocTTAVWP+KWZnkKJq
ujgoTUAtLAwhaOdabN2NDul3GzzbCFFy2af3aFoTRDB0sV1KkGzf8U71Js3suEH9MXalfpBYDULq
1nV6r1nhcNfVKD29oSaMY92mZTSsTeGjto7nTI+u4oZi1o9DZ5VDM06RyswqQfBwFhF6sg+vM1YW
+FdaB+esjBq+sBGtmmSnD5Z/PxPun6DTj+pqyAWvS6QUAFpQ5vAZQqdNp4PDaz+HCYnPhYKCZm0G
GRVsF3ag3PYxWQNb+D4CxS88gXzlizq8Dgo7+kbqFiqVOoyHO80MhbFyCyWJqEL71MejHKAsrCiR
3UqDGq2n4Xt6yul0AQjv6FmKRPG/qfQLf3Sp2j8OQtIVsUM9/hmak9RWIYCCZ6LhVMK30cOstTYi
+aPrWpVmDgL4bwWPr17DkbNJ5jAaLOa2VrjPApQpTRezzq/oJEAIC+BVfWkk7scRCMb3UJdkWOh1
Xn1vs0IZkPviOCxJ9Yt2oUVeWT5oCAYTxST2yhkyp1/HQFe+CzsTdNXGFBFlZ7zEmQLnt3dGItoQ
NEUPGoaF53DQzM+dqsgfrFDorUFKuM6az5yG3xA0UbIqMZXhOFUnzKdTaP8aSDwBtsIwpNVVuAfX
JJ9KZiBIVpz5bad+mnQzB97ewoj1SvaKqPbFRLA0FRNN2XLRyJCyycWrn/JyEMqB50/yJmZI07JO
H811jhERz00AnkmdGolUSLfGu1GY+q8uStpDo/RoSXgCcm3xYUXgnHR6es2r498UuH+rNbHa4JRz
dxpw+imVDZPZqUlLn/hKuvBoneGHkZekr5g9wAVvmJLgxxjbue7BbADyZY/kvxBpADgVVYkoblKE
KQj7J1l+r6VoqGdrPc+lrcfsBXRtpa0Li23G1qDwQfupmnkQILISdIwTTtAdfzUBNaHT9MkmIezm
ECaiB7wcNXm8rRQ/+cork2s76RNIt9KB4givTluZYEgoxSejiXAAvO6L/v/o+l/zSfOfS60bzq31
z5e3x9b5b/ifUquBH50qistui2oEB6r/PbQa1h8m51nLwcvOAo9q5j9nVs35Q9XIMMVNa2gAFOcA
6f/FX+oUYTnEuByZAKyaH7K3Hx++gOsBYWIna5k0Dhz+62JzHgklpYHpmF7rKPpWBpq1SQblXMrw
vPP++8zKHwvhk38yjkGEuvpam3xzkgwRnemtFHR7krT62rrpcGEjkb8Ms46Gqt3K7MyZ8vjM8Tog
Ry3MjJx94IuK+bLfDAjiv8psID8sKFCHXD63+zYCr57kVnxmqN/uIOdjcrG5PI4BaPoXQ40jQKZc
KWagTpI/N6QqrFAfh49v5tOJU/9cj1/eQpLETZtpwkwy9MUpWbPGAMZ9Rwk0ccu73PYRP+hSqR90
RSEqkrS3n36b9WQbdbqxpSPabbEX5V8byiHYKqb0+f0fdOIOM3fxH5G0y+xZwkzZk7Ex7fg9sSn0
uTsOTQzWf4P0G3TPvxhLUCOgUcFcEotJCj4ny/JYCq+xXJsjhuweWWjFGkA8puP3x3qtAyzmKshS
a+58QEOm9XA8dWRUj2w1OVyETWxcarWL6UwEzqYulOJa9H1xh3Yc/7jaInaqNb48SAMhrpPMCQQe
swsYRpzqhR73VzF+GNqzfnv1/o88MeeoLzHZdAM0M4WF49848qAnLcksj0ZavsHmWyFJoinx8VEs
7sKMeIY8qs7lhTcvkZpHnR06bBZtSGUB2VTmY4LqNT1zx4+P0q/vKjOI1czCLo9ld3GUjtysllkS
WJ41x3haUxfsY/pVP4Bb1nv4NorDl9F0N67Q9Yf3r/DUW+WAwlJ1mwXaMZbwX53DWNwGIYarOqTN
HreWfeESpIFtzfa1W4EbbMKfpYtVZzmImgK3bi6IWmNv3RGW9rMXNHfe/00nni2zjvqUzb23Wf6P
73rgwIsrEgSyDjCGe4Cvw7pEhf/4/ignVuS5dkGpVADxZmE5HgXtNeEzbsy6r2GxlYATdWCkc8JZ
ZgkodrzPP94f8dR1ObpGFY6LAxS7GNGvUhUQZQAGieTAFfcRUY4pxPrjo2BWJ+vYQXVkLouJEvUf
QAeUeIg51U05EaYxForz1z7n/1gZfZ2y1JkZgDeDld9ZvBlAAnRtyGjDRE3Z35FzE22cajpXvjux
xDIK2PuZ4Uz1bvGWK/qEKj3jy8LGwtxpIKFW/qgUawpd9scviK6trfMmULj4bdEjLam0lJYNYoaK
Bk4GMeU5maFn3vT5tiyWVpLZ2brMlVhVXS5b6lBnKKNbRmmsjnVSgvTSSGvwLUy0+gOw2Yi6knPX
h+6ZBfPErXTpetp8Q2wYwculzBF1WillJDzovESDiCbbdhObZQ5B5xqt88doeZG6UC2gRipJFvOe
7u2qaWeJ3Q58yr0eGC6cFtwwhBqGqK3gw+qXFQjEM7f1xJvl8i1QAShxXkEqdjyicAs0U2lresaI
3GZssmbdGLH28Y/w3Hl1KLCyXKvLfQ5C3mrSJTRakfcE2mK123YcP2+QrxtnXuJT80SoLEomTHbE
LIu9DvJM2VsSReagWgGqbkffk1ckdy6LyyE28EpiWU4f6ynot2ppnuv+nposgu/e3C5nolqLlaoo
WjO3Wp01JLP47Clmem25KMNSjVrT+8vVqcmCngv+lQYFmWbr8aPLpUpZSfQ8ulriucs/jZGPzhPc
jeXHByfokjMD/j5X0HW4fF2w1Vr4JRe3tqP8EDk9CEzcIsaWiBr9KooqsXn/sk6NQl7EXO5X4fvb
xvFlDRAMOx/ULZrrMlvbTatvixTjwvuj/P6cbP50AZecdRgy12IU0YSEeAdATeqish5i6k0/OsiT
f8LWm3Znhpr/rOO3em5U03vUXBqS+hy28fat1hOE7uwWidwrJDY49HlltzYiYzLwXfXiFt8/8XKh
I/vZz9fjkRf8xxS6o1RRNZl99Dz5/Cme5RZJ7knqWMpKuEP7CzNtOm0HWdlEWGgU7DzDyLJviQyx
AqhW2vbbwq2j69GGTbTW214CpYqV6k83zKndRaFKUZkehTlDMHUsp2OLGDVB9oXIMTJJAG+jCEO8
pbW/yCdXb4XI4y+FIy0yc0p+Nb9XtwDYaLn5iKGVLX1L5QWiCD/4W6hMXbbRiYdCb6/g8Qzp4Fz6
NqLaNdPaTj3pNlRMk8BEa4wzcQAfmaKJvnz/AZyYUZqG6B8YPRtFSs7H9z8dYjsi9pu8+0bo1yiF
n2Fe+/v3BzkxoagZsuoI5E8s34vPOhG1kME1QW+GxtEV/ZL8wildiMkZeVsfH8rg6IQ0zp1fxcV8
iquIIFwRmd40ZOlujs2GkzXCdMr6EdnJ+4Od2Obary1WGnAWB4al0iJPdZzYxDajei3tH7NsKiIM
vXTv6qGkKMXejJBwovj8lVarLj49Rx//BJYe7YIhie8rkmfP3OrXnfXiheJO6hoSL90xEPYcP9Cu
NExiwdhxlK2eXrYl1j20vGDjFHLQkQTnqXMN2pXbAhLNdlYS7u1NQxwvPO1yanUvICIeJ5GRcw5L
7dC/rwZHHc8sl7+vzzxvZAEOR0I4hMZifS4cHZLSwI7FrzL9e1NpA6AiRfzi0K//lKNm3QRh3P18
/3GdmoZs/jmNIKKD0bv4ntthSu28QKlVYo84ZDExUZkaaejwE+Xm/aFOXR9tTFelLuU66P6On0KC
/4jzFcIqQbi1pzoIcF17uK+j4uco4htbFtOZO3rq4giCodoEvZy29GLiG34msjiYyyWdrC6aUuhP
Kf/jCp3OEJ2Z96fGotxE95vNhCte9bJvDrA5mQ5swmAd8xlCaC/JlBTSKA9KRe35/Rt5ciimMh1+
inNsM49vpMPXDlc9W5aJmJcLO1OZHbh2yhaW/r8YibkI+Jj3xzUXXz05ZWM8kjvs4Z/Ge8V3FaS0
5sRbMByA+N8f7NSyi6CTApew1XlpPL6sEPWoyH0WJGmXCa5Ic4Jk3VrfPzyKzocV1alDceevZvub
5wQ3G5Ntw/IUVlp2m5C3hy2lIZjsXwzDdbjCUsFduIslx1Vl3CiS6TBQ1tjnoW4crGhQLz4+CrsS
NiVokDT1Nc3qzcWwkFEBU+lwirbp7wdXHyEDufqZF3deeBbLp075xzTnojK128W1CMADok0VAZ7D
4KNoZr98DTlbhHNXoZTy/iWdmNysQjQUKVTz9ViKHeKpG/3BYDBqRcZXrbCdrauGcleH+scrW5RS
Obxjnp/V49piQRpMxcFXTVA7tGPn0EwD8CscsGeOuyfunoGymAMae7n5TTqe1rjDApo6nGWcVLUx
adTdfsgG86HC8boCOKOfKZYulPlzwYB/Uf2fZx7Xpy6+I4Pb2CN3izpTmfsgHnMsykIz20uFgvQ9
qJ3pT0JetAdtTIjaoP+L54nft3v/OZ66bETfs26Oohen/ePLngykPj5bPA+01XRRxXq5sWNFf2rb
MF6NfntOrXpqPFYOMuV4HQxtue3IeEf8lN4dJR+SKmpHt7auDMPP5GhOuNCEcv/+9Z2Yp3RECKOz
VGozf4F837x6NTRwRXmtEysNncvO1dZaH1gbSm1f/8VIVM9maTpSREM/vpNRTISjnQ5slVWQoJLo
vJUb95Anul5+uHSBBN4mAo3P8+s6fDxUQEtZAxtPrVc17xojt5/wok7XljOc69LMj3+xpvDhcl2N
3hLb7OViL0KCVKGMWl6t98kdX4UHByz+OjVrmjShDcqvV2vrgsxz+8wCc+Iz8xpTxkYQ4wA17eNr
xBwqE5orwuvDATelsH1Phwt2ZnqcmI7m3OTil7Px4D8dj0JJA3IvMnmoIUPqOcr01a7Y/QZa+LPx
5ccXaOoXLJYUENBtL2sYxKdzMNNZM60gptXfuupKzEbEkez5TUk15cw0OXUL6bTMnURaXrTzji+O
tA586JYpvKSuBsKg7XSHD/jcG31qFJuPF+YiJKjm8uPGZist9Zx5j77mM/6ibiPRkZw5G5wcBPUQ
rH7ad9pMBH971s4wYTQV+j2vSMPx2io7cVMj9th8/BWm6k91lavBALOYc3mBIADAoPCA7Tk7M7LM
y6Eik7bQYuVfTG9qIQJPi01Hd1ZBv72g0Gwt9mZs6KfSxyVIgMch7hTxIbXn6zfGZBdPbYduHDXW
xbFhxjqzr2UGDNGsisP7C3DDLra9MU17WRVibSvloVYlk7CwzlZIuIbl4sHuje0B3y3Wj8U1BpE2
AnzpeYVJzHpKyyZ4iToXJJ1rnFPy/r7MO2x7DKpXLPX2b4cWNe4C/GWC7SLik1WjRP1DWBAHPxhg
fN6fJL8viQxF+x3XiZjX3/mnvPmiyEoPcbBPVKyVvgpX0iAmoKsq8RIpoIJQYlIsRywytwy3Hx6Z
cwsbYhYQJikQ+6ORERJOFplAhofc3AeiK+KHpBDOZ86gDsDMAkIuu71oPY06XZz3x/79BnMgZANG
m4YuOj2i47Fhw8djxunCayM9Ws0Hs4sW1Nd+LOzpzFC/v+suzH/TMTgRos3WFu+6T9YMXE9KWrbS
2XdJLtu93xLl8/4FnRiFHRiCAAq6vPPLZYsiaxkPKRdkjgFUn1GAOMTWtP4Xo9DFnDcFvOuvVZg3
k4WImJGFme24nipQXCuQrkabqZv3RznxcJj6rCL03Tm2L5soACNBKJSO4flAbTdGi/LWJah8RW7J
dGYhnj+Ix++0a6hAGmnXoHL+rWw0IhTLJHVyj2jp6DHoOufTGLbdSyAb9Z41Otz0aCE//CFjUJqS
fMxo1LA4H08+VHhuGtQDRU5ip56RnZKg1SvB9/fv4okZwTYDSYpFcUdjU348ijYqZmTryLBNjtHb
ZkIiRlNo/PiMYBSWZI5PnPmWo5SFlSi4ksDTAiqAtIWlqsnS6cwop2YEdUuOZnNnld7M8bU03J4w
QZ08ayFxYhs6IUuuMyFxNeSZ6s2Jsh2rIQdBmy0NO2x38dWUdM3GkUKZV9kF+YNRAQpPsRPkypQR
tNkaJb5FEixSoyn1Wko9+5OjKr7tajDrXQqRe2PVQn6Km1xfEx1jfrhOPK/WrsX3jyI9sdHH96K2
itEc2C97EFOhrRS2yi+Jzq1av+8kGYX3gYIP7VJu5vEoQU2kgZvwDgak2H0xbDu/TJqphj2uhtmK
D2R05hGfmK4mzWx9bqhwCl+WBEendVFI84jLwFKvsWxP2xBA1pmGyqlR2AzNBQVObXhFjy9LV1qi
ryI8t4mdGZ/5GV87vzv35p0oRs8LscBthV3Dpkt0PMrAlBlFO3cxitK8zmLH2lvgHB+auoWNZ0dB
/iVLknJVZ3lxTWRl+ueUhF2ylgQCXgs7zM6scideHyoNs1KM2hMl3sWUGWtHJATA8DA5XH4CRRvt
CqtqH8x20s981E8MxceH2t28HLhso48v3UyxbiGBNb04a8NbENLpwRrTBvqsX595EU4NRRkKKQoq
QY5Ui6GMws7/asFVhVN9d6y82Y2xD76iT6P4zOf1xOsg5n06xUA2ZZQ5ji+rk4SnIYShuqH5IHdR
yN6Eiu2CmrVIWYOi8PG3gZ4phVbWvPlYuHhiLmJgNi+ZSVXeB/UNM+jCUsf6zFq3vIPcszm/mnAt
ihfUWRdXJVtRtXbNKGNHI6giXXitAl17xJbxUQ0hCcdwEmY1jsmj0pdT0Bpp+zVJSsObrt1KSdR4
MwCMPvOYtOX7PQ9DKRiLHb0FDEyLxZtMTsBhPcM46MhFJnZJh5Y5StcTSQZdbRPmo2NaLmM4/trW
Nf3P6I29KajX2Ag+fHf5LXziqcqToE38+/Gc0dOxn1R7TqTIU7CKganzmW+dXeEa7Qeny6yR4/5S
RUGVQXT88kFaeZtkEYoMJyuh8Flhc9Xo4Gw/tqOYR6HXQKP1tcNuLi7ISNMK8LxBemljDc+aGJsv
oKbP1J1+f4JzLR5722w7w569GGSsurDsGtX0MtcmOinRCYUV0Ue3LZTqCKmnScPpm8KTtfi8WaVs
80FywxLDqTYW+9oraKZnfZ/mct2Yx0GEAFcGtQVHnPlq32yY9abPJE1tUlMQO/8oUDQ+95mdPk8W
KeoYru3yV1u6w+eE7LcXQ2rVi0FKDX0xGRNUCfkds5OvZUQ6VNB/7ljwRAVIL7Uv035Q7cckI+N0
ZaHKr3eRnyn7YCrK4IKIzfau03qY41FDP2jPHjg/5Hmc0Z4feuMHfleQNlEwKhd5XxgaVJLR6MiH
i0DO1rqqg43JauCDtS6rQyhkNSfuhu03o/bZ52Xp0AUXpUSfv+Ib4lyQF6C8NJ2LY6HvM7IIB92K
xBbkbwKWInXGMbhwfEW1CCuwdUxIbpfcpKM9PvWmVnSrVhTiNuTFbbZpksf6NoU7gSOXrMV6r0Jq
JLCkyLIvRduFDw5+y3EFzBLmU10ZjxCXtZdSYpDx7BQGjNekWpbtBrYuUDRJcbhmQ5A8S9DBxHUR
rKdt4dFq7nUV+6x7IRb4eB8nYaqT3yvNYOc7MSwtwxlcBeKRPk2grss8W7cD6cDrMoaRtdORWwXQ
2eXQrmqrzKBguD3hKAON/HXekiMxp3BgdykVpSY/xqrkS6mW2tMcXNuvktDHVjjlIOhMMVjNPmyK
6UdoYP3wGvKY9RXLW30vwjS5M/u6TAnsGzJoWFlEAkZcF/5qrIVpATAubbIQsGOqXkDU+LWuGOaT
Tp5j4REDkzwRbY1MJWl766JREmisZLwBuZpIzq7Xveuz/MeomtN1m02YiwoMNeBtCwkQIFJLEFFR
pVvf/TjXn4B6Ew4SdDl/RW8Xw8geWVR/5kEd+tcoq6ZklRkK4TE424YN2Gn/C5B7gNs2oL9Pdt85
d6WfGHuo+O4+Cs36UiVdc2Ugm/MkWuznETvgEyX8xvKQoJLWphgtQQX+ZBCA0ZPxXa2IGlIKD1la
NuwaKht/qoOdELKbyYHJ7jiRwiJYK9/5tiVfE9V3y1VMokW3cpB8DCvXDeWnWvTE4FQlO074XlWV
XVI9gyJmaXN5jNMv9skx6O2nvinIsZn4+3/05Hxmu4nU2kPuAqr0qtaNL1K1TH2PqQcS0Y9rjaAj
pxr+bIfU/i5blD2beFD9emuUcfhloNiQr31pFXcWQhtnnapFbZCCNTh+7qUg1jADxWUXbmhXkCwD
E324RUdhvYQ1SJM1mdOi2raJ1RLU3VooHMwqd6xDrDuxvBVNbRiPkE/wnVnOGPAyVGkLQA4YlLFO
LVcSaW0lEGzRSTTfwrlFtcM6EenocQSRRLHRqNk1xDDZr3qlTr7WpuPAqxsqgSuoisYvaTNWZHHl
CV6g52oiC1pzowH6vpXBASlRHgIcppf1rQ4n8k0qe0xZH8CmaatElGHjNUNff+3Uof8UQOfGB8i9
2OdGjGV4bBonuiwFsdTrVgtsy8vK1CSSw2T7jF4nHdh8YfaQa6fG0YZRrW4RUWAY7A8iVInNismy
OBQVmD+vx9f41EMcfM4yC0er5TTPZZvRLXGMSlyg74OLJWRZfiv7sQHzrGD03BiEpTgcq2popIEr
29t4jIVYDSpUeA/pKP8nuPjhKcSkdtePMFfxbulT5wW0qLFIxw4GaEXW4hdhKeQC2ukLocvBHXhN
AeYjU4tx5xM2x59OApgLuLIo01Xpk+4LeXkO48lcMNebNoiM2zardB2r4CQLoHM6JqspGl25bhH7
BheZ3aRjsBnastP31EXTIF6BGcDOWPv9fYBNENNJWDvmU2X28Ehj0WrPvmZqzzX22v6y08RgvFhW
zlF43/sGrc7Scf3rkfdXrmRe698UrYfMWeuRbq9QfCZi08CGvaOextysjLqJtolQLG625oCOqdy0
uY/sMG4QWSSds9MbTjcQVF032UgtHm9qd+pfsY5kvRZ4QYdNNeTmDcjb8jGacDR7COFscWmFXf8T
CdcEDC4y5ENCyFtUfOnIGgv3FbjCz1m2xmlsXXaqkf0agxr6L7jC6TJJehy0uetj15gbTfqGV6Pp
Vh3neZJhNIXzrOvDsAVhpyWXBlG9+KxzHXYtuHZtnauV+gzksjLJsRud7wpIofn6hvRnafrkOQRi
0Ict1OVgYpUxUfZGRT++KNAiP6eCeFlPGk5qbgJeKGrhaRrVq2kqYyZwlkbWBumx/WmK6JqTGERM
OpJ8KOiKSiJfpTr8djOIR3cjgIh/J7Ss6HYOWhy48kAmEV5kXbSPWkdCkqyyhuKsGfaUZl2wnB65
RtngycFPdpVMovtWi+S04RNGjFjrjOKidyv3wVGTLOBB4vv2VPpPYq0FLBkbkyXvvhwiDXBUQgjm
ik2Bwrvv2lO/MlVNuUqGsgdXPlVdekHyo3s/+f1grtSkqm6gt9Y3XWuDGjfDyd+o6OCJpiga646J
PhF8lPOB/0G4TuivTKr4/c1IAo1xjRu68G+B2Mhh8lpIfL9M0tqVbTeUjnqrIYuNgcu2vMdDarWw
AJPebm/VzoxYOzRmKfTdMNZRwVuh9SkyG9a+yLK6kXQu37S+NnoyjBuzU7pqRz4pmqoINkR8raT6
qH1yXSmwKid+qO858hTdPpzstNxqIfTwLbhVMksVNyXVEiJ2dzsSS/CpnHyfuEFg7IS6FOlA8DtU
A6YqJ2KRfyO52fj1/q77t0MaxBWbkgiiPf7tN1sUaY0Ny/mIj2GUxSbUM0Hcd5Dc2pYM7t4faj4d
va2GsludmyvzoQXhP52H492qYmjoRoyZ/I7KlO+SZWEVBTnsma07bGvAAZdQCvR9U45EVYAD3Lw/
/slLRbRAgW8WQi41BDJRQ0LNG44x0eRuq1YYn6EjD2snraszbY/fjhlcKt14jvQzYIYN7fGlhkle
6ASPmoRw0ABWNHPcVWU7fLBEwQ0l78NUMf/QXkHsdjyKQowGdEm+XHpTJBvSw2pEYWaLaAor/Pv3
7sSzQ8851wuQMdFtWFRDJtVJp5bcRXASJjGWmYE4VkAp9JzQMoANZNE2nsrwusNKfSmF7/x4f/xT
N/S1mYPkQacAtBi/ikmjYAuHpNzxq904goOFFnBO53lqhmB7oWqBdQgJ0uJ8X3YZmVauJNCpLsqN
OSjNxrTZWIySnLaPXhDFeZoZdCCQUv12RKxbs0vq3EHaAaZ9M9EVuLYa4fz8N6Pga+DLRnVpyezR
7Bl5QMWJ4FF01XrvDGs5xO2ZyfF7XUSbLSGI4fknFtjZuvv2HBpFDuqDgGGUJpW3nL/tTSyyfoUC
mtiBuimdm6EZOnYa/XBjZbA8ijFJFE8gNtnjv+4pNAcR7VU3P9MMmV+B4zWHTj7IIvrGqDIoJB//
smysGrLCUNCYk6W+BDBKtoDpiS/w2aI7eNRaqMHhOSHI77OVUZEHzVIhKrVLxJTvjl3BJ3Ve6bR8
1WSkRcohNM6sZydHwXNHS45ev7VsZA1JJ1tWTtPr8szZNoTPq+pwrmHxe4kBbyqFGTzUuI64nOMb
yActcgKL7wP6fdcLW637msOg9TTSte6LTBv+uqj/d8D/F1KWNy/vb/C2x5dIvuRvHfCvf8NfFnhY
aH9ghsKhREkJAJfJG/ZXyDuz+g8XvBhTnL/e4Mv2Hwu8bv1BC2LuQNKMfiWR/scCr6t/YERCpITt
iS4WvYSPsEZfe+l/v2XK3N7kH5zojidHH2gOmUGqdigP2u1wcO6yC/0uIU3xqv2sbN/cjbu//rS3
SMnjN/k/YyxrrpBH1QHdj3aw7rub8MmTW+Xb+3/yQlz49x+9KNPZ0JUUyJjawTjYn0DwfCkOZKR9
D36ZZ7RMf0luTtyh5fojpbCpYDUQsUMkYS079I0dxPUm7up609piTjZ36+EylcrFqDcNCaiRf0F7
eNimehfqgOTNXdYNZCZJHGl4DiqvEo29rnzKEnpjQPHPMnExVjXabOS/LGoljpXYcTbSBL096TEZ
AFKbz5yxSjpXKNfUR23YzRBrurohTi0Mw51WW84Xh5iOrd46wQ9NbYtfEg/oCoyleZFXXbZWIkCr
vcrxyB3J3xrjnABGJy3rnWVn13mYqyst+NQ2+UXr9uVm/squ4rQDssfngeBz8odQzbmbAMfGnZqq
P1pHkAQbh138oOOhmgWHzkNQEwrQdybnigovklp0zcaPzWwH4JqoXVcvvlaxY1w1dV3u9KLNN6C2
EqI7UmVN1bPYNYn+kgxS2bWtE637ttGue8LKObuO5kYJInmVunV5SHoAAIofGKuAMzpDwKwlQ8n5
QTO2WBO0qa6yvuK0GirBPlFt4NSGqK700CdEyJejhy6HI/Ucd1kYdblJfY3Sk1F9y7Sov451BRSf
lp3bWC6af3/P1flj8KbUGytd79dDpR1s7aCY15F9VU8XIdmKQ+MQL39lWfcy2jvuPqCy+/77Mb8G
p+aucTwkvDJiZJUUB4VBWmoQ9vqqHRPgKzPjytIrfed3Q79RQq0582X7pxHnj9Gbi+xoN3fdyAvJ
BV7QLZKesdPXlMvev6BXJdepK1p8zOzRDqpxfuEJSB0zz7qOu81wl3E5SnfpQun5FOZXmO7INvGq
3gvWWk0y3iUUnan/dOY3zHfv1G/Qj68RsWMlXIUwG6cioztoHqWdbabGXYdVfG2a0SbP3BvEdaqn
xsk6se1vEEziTVhPxWU9AVbPdhh3PKl9CTXqIghXaKeFJAYV36RSXrGinLlbx1v/v2fcYlNnt62V
mnkzHQhhx1V1L6G3m2ubGn/UXIk/O/3izB2Z/8BTd2TxFbHIFbdCPZgOcb+r68eeaJmUQJXO+2pT
bLe2ZKt5ibMpwiv7co6uxL1K5eezrdyRPVdnD2Vy9/4v+YfpN3Nm3k4/ytTQq0ZlPJg7AsI6uc4x
OJTfXUIYXLl/f4z5i33qape9IfQn6IfTZDygDlsnV7fkuB3IiFuLm+S634stdfEVQdjrYiU36oZk
J0/dDqubau3u3Ptq+wB3cD9uHuqVc3OZbnSvuzr3pV1oVP7zxJcHdEftcgK6+GkaGU7qBtGJZmEV
zPGOrYtfRgGQcJUTB+OlGIK86vv7d+SfdhHL7vdANmZP2WQ6EPncZbT/KOS6pIQaMMRvis+5N05X
lhOfUXv+00pqLRaBplOytulKXsBdcAGk0Bu8ZOWyzhiXwfbcvfynpWbpT8RflIaOyyjWzt91T6j3
D82qWJF88uB+zi/6S2dbrvxNeO1vlP053suCwfL3E1wu2TPcU7Xa6aA6KkkPL1F8S/JuTTwve4Lw
RgJVtMVjSEZ5RK1gDmxBzN0TMnBmds8c+5Oze7G6WXZU5H5fTAeCk1dtlz6RunLDuZ0E9jmBJQZh
tu/dq7p4nlF1RTWX+wncJDq1CqkHxUFKpNYuEHKvxu1LWhuO1wp7kyVXSf7NNeq1QzyYOhAFNj5P
VFrZ+q5RLm7Dut8aBNhXzd7p9kp8aIpPTv6oAwir0qtqoj0P6bt8atRPHalGuXEfiS80irxgepJq
TVH5XucXFhoBbpG68fXgkzbeGsTG0NRYj9EPmg1kr+z96SvF5zTRCfYr7mIiEnEyXoWKv5V2uzGq
XTs5dAGI0grvArPdD41cR7m91aJ90Fy3uXUxiN4b5Ce2O3K4lmAcSl/diyLiQZkjbbkHa9C+tG73
PEBC9hqqrEYrbsiO+xFq3XVVnhO/vQrbTyy7YvGxdZ0oRa3Esuvsois6COp1eqVdJFeEzeV32kW7
mV6cH+ph+Gx9aa/lg35oziz4/7TOLL3IUTf2XRYycqDcobVrJfzAyKv3AMOtJyCUQAU3U3Y536mx
ulaN50G/f3+tEf+wxC+5Vprdkh5N8/cwpN31RL7QpJobF4QX+Wj4sZz+borF3pWFZ/ZPeSnXLt5s
Sn0rgcS9ewya6mvjfiI4Lq9B9SWjFxOrO9gEGxVeR4QuxQWgAGg+1NFrul2lbtKMpLKaCdn768Hs
d2UForNWvZageycIt4WMr1lzL2MykGtSdzVYKHZyMwUHzb8E9UIqw7d6OKjWrd9tSuMhlOS3Fxej
ibAgJGlbZ8Oqe2Vyzuz3T8vxEpEf/Tdn37HcOhIt+UWIgDdboGAJWlGU2SB01Vfw3uPrJ6GZeSGh
CWKmt1ywUO7UMXkySy/oupJiXAWCYdfhSbK6F+qviMdgH1N4dR7vxJqpWiIxAgpY5WLCMP4t/+gv
QNh/Da5kiU/0Z36lzNqYbu1T8vfxaNzvnMn/GMZlN0nQhqAPLTAaMvLYvP0Ebs/PpN01gT75Vgux
pv4EBVEb3ISQoahQXbG6C2oTqQYhKPYGOezkjcsJbAF9AvdlbUD8FKpqcn9qGzXfTKitHM9lmjNt
PRr1dY9xe2csYY5YIGtF4oPMtAX6FT9AF607hUJm5yJ6pUA5yp1au0BhCHpyG6mzRVbvf9ZqmQVl
+nyoQxZrBRwCrRB+OAPGIDwJHOTRBXhjx9Adyt0MDA1BQ73lBay9HAt3k5apQe4g/Oy2da6VTGcO
DAkYoBYzLHe6Z9K3JrZwQVVFdGSQf0oglc2h2E6lGyDOtQ9YuKFen4ZVneBpqUVBS8Ep3buQnd1w
pr8p7O9Z24VvGcPtK2qlZN2wQhVwiILJqsDmpDcdVEyjSukMqfPAKw7lMQiDDayDUgnjJEysYLbA
esY84A8s2CdVGTgKg/FAtFV7LfQeeKXSCr9vVdCCp1rd5bEBKVY0FjVMfQFDywDL1SXNJ6qXQb8x
nd/Zwf85It/m9UegNqWUKDc+1gp+8thZ0JJVUdxS42Ej7b9mHZYNpoOcQMi8gp0enf6gGLkm6JRG
aRWeJUb/ov4JjcDJtMfGYe3ACwuvCXgfhu9R8XYD32wZ7x14Hp1Ozwj5IWXX9JdMQVdOAzSLylcQ
ND8CVfF45LVlZH8HHGHQM0UywuEuMzMr1IQC7R11rIatEO7bmN47dYtLBVKVPPEzeXRTvXyndfnt
s7Z7YjOqeDMAS9lFRqIW6qDLVqaeaLXSWPLJaI0pkfZP/AfO4j+PJ/ptO+59yOJyiV2BBj5PGt2Y
2fP9J7p9mNwqAVZ+T2/1uQsN0ZR2SKqrslqZlJN2BnCiewoC2Eh/0QTFYuYrfet8q2bVwGk3TB27
8izwi1sJ9Wsf1MrAgUMLUFWi91i+NZGRTp05fcXAafQgbFHKT+5QQkixcKaWhIHJjgAEKMgd2fWA
pgdnCvRR2oesmm51pK1lJpcFBCgdcVELwIc7GbAH1EdrdHpK2BcRwcLGjqxNfVEZASvbBBo2EYfe
rfXG7S/1vjTh72Y7AMwsZS++lqfIyvRCa1XWTG8CAcDbYDZCbXYlrfsNbfxhQZC3BkPJCAsyJi9K
YDYspB3jShV4DcV3kTUn8IoxCeECsCfKJCg+EyvybtNA0HnK27Kn1uWZD98AwyBQt6r/yKWGubQb
Luqav8DPj8SPzxNEqFwMsjC6ngdNU2rfHBuhgVjBDsI2XfecyHiKda6StKAzAHjxTbHSBWi2FiYd
HrhKHQJDjo0hu2W5JXBOLRIq4wDCou2k29eCA8JGLWxOdXYIKhSn8i2aqrUbv+xBzqRMoaDwObqV
gcq2HmkwXQRsAAQSpAQ2jECYV4PaK2lUdOrbiYrmAWLGNhSmtcJBSKo2WmJunLG1TV4YVnBSCGPC
ZPC2w2BXiYMpyW/pZFPSOaStsae1ljtUOVBtfaQXoLIZK7eEAH0EJAXQI74Kenc/ep9avC4jXJAs
UQMPvcAiAtmOTNy5p6BMDjDZhjn+7qC4Y6WWEOSYknKpr+ZrB98D1UqDQXbGJ9Of8hBB2xQIMYJM
dnagpWcIXJYKYbZK+qs3fmGpG8pLeraF08UdveeCtB+MBX5yYLoPkf54N757Lu/NbmGDvUrqWShV
M7hyqn8Ib5xRXgpSO5k5WgWp7MlIP5ITswOc6EbtxVNuQihZ626K46nBAa4e6Q1/j0jdzp/kjbf3
G6tw56O4hQUOuDgDCzo+Kh/Q8WdmpQPsKaMYKFUUADKoOaIrfaS+2BNtCDEkPknokxaSySbP6NU+
6gyl+6LZUx8DxqSHyhm6GUBcFgDYpvAP4aSrTWD5DQBV6vT2eCW/W5zvffTsvv+wDlyK1DhKyYzb
aoKRHEsTosd6rLfPvv6CV9QcTN6AuoRT77YCmLV80hLrIVXU4FcdhoxsPlEHN9+hX9fobI7Ue7Bg
Ib0DPLcmOWgyPTF6Mmjpn8eTnTfi3lwXaYKOgvgMGuRQf3MEF4k4AkEUa9pvcdGtHfxlhzBL0zmd
z+FmDV++IqKmXIoblxJGj/ZbXWBrHt63mf+xYU0GGaYJXMeu8gR4r4RY/SBqyPpVqvhKk9wGivK4
9XZ8J1DurNiSJaRIwkCOKp91aeXQxkgLaJ5MSkSYAHZRoJSDqdsXOQBpBotDe1SqPZWfevBTwK24
sf2Tr+ioO0i+mt3awmDPA6PB4yhKXSoNUJeSOjbC1OCjtzKHNiKBbi4nnNBiLSvWUFsAqJci1HVR
Pvjbeqwm4Vz2N4EjaXvyG9TOjv4lL3WZ06qtrr7vmd2b8cKXAAkkJaYDlrcjsZ46isHquZkYEIwm
sjkR4LzU4DLazY4npdtowb4x6Z1wGs33RC+eH5/T7/zEvY9YHFSxY4cuSLHsQgn8ptq/jpRdpcZo
tl9soXGMjrybDshQ+SRDaPntA6kV+Vg946mB0gyrdrdInQ5AwtMIpyA/4PKSVsuaH18ff99a1mup
wRiiIC+FHBYJaW4RwuoS6atbrVL7wWonnbUliTQ7RIUir4obJn91Y2bn78e5T6c2QAMhxhygt2KM
I0hjIapuRBIRZucfSEwg8MWnSX6OTYwrDC9Ihxda/9dvNdbq7ZzDg3zOxSPVauIh20oTr3kpS47m
uWQoxTS+C4x6dq4G5o0xkIbRO8JqAS5mYKAmpv5lUPKoSaHLamGWekOeB70wGQ3tDOrT4135Bsvc
OzWLEAwocCgLz2moPCWtBQSdqE0OC53lTFUCIkMD1QxVRfNu9Ut84K3IRBTYqlmK+3X0dW600smI
Xpmd3+jD06iLT+kZVFIHkToV0QtXM/rWS/nda3/vSxcegp8MdAxNbaRlvD+FbEz1HpmDUKsJ22hw
MbmAgAaQegpM9Kcl6O7ZU5OpkMfLtGZAv5+lHweJ5grgcecXL1d7PT3ETq7ZwllnSaI/SVshybzm
d2a4ZBSBIEmFRlIMUuEwdG6rt+ZkQffdpFEJ84iyrw7hiX+ttGQfmKIpa6GxMb3Zrb838uJBTzmg
zD0ZI8smR6BIa0kGCB41zsF5OEIKxgn0LaLt7zN+b6yFseQBcoiy2dODsLoNDWySXAtXdlKkNygt
vaIn3ARwzMGTZPvXQqN2CpE2tnHlLf/OtvzYRbanWyCF5mmeGXIdVP7oqcn2CZ0dyXszm1f359/7
ldhVPf6eM2KL1v9C/ElXTMreWro1//z7dP4YoIcQYIK+eMZtjFKdX5baFIl8DTUIvBPo/SDMoYx/
gi3ruZKeWXJr+F49yhWP4VhNNkXnekGjCqqFF7SZIphijCN6446+hm4RkpJav/nE0+SNwVdCpyUX
RgTWhUmpMHas8nqqwSfXt1Lv3w249/ZpYUmasUbTy7xPjVGh0GFOhozED62WemWnenpJSK35Rq0D
UWRxBmT49Agv+Qm8Vh8syQ0Ppk/YDzvUpRG0k63m5G+X/95nLeITngvRNfa/vQhaz4zBbW+d2jno
kHILO7RSNdJ5s03UWK9vjIrX/Ct3vWNrpO6gN6aF/IvNEslkjRGHurcC2ze2TNOa8V0SbBVlGOXj
/Hgzx8ntddHkteIIETQyqACsE1/rbelcnop9tCF+uZYBpRcmKaYGKvXmEQsg5GnpGFHOpJ44zwxq
wJGIX38wcC9TDc1+uswDsbRhI1anurBPUucnIXrGGHf6pF6nKwpbCMerf+AtfEDznj+CkDqY1NHm
nnqb/1O+bJjgeV53dn+JzmcUumiqeb5olr6MXxMpYPqD+dQxGjBquGERMlFoatla4BWbTy+s1cwg
ALkGwKkmVJ3+etxTW57BL40DdhZaArcDeV+1qQgPTeTrxiTXxuQXFhIayREI+hGCn5Uj/NS0NoJ/
ukYboBKIbIfKvYMJCewRl1Hch+EG4mFt0EUWpqfQVTvUAlBVc1v1TQmhrRttsaqulQuXrQ4NFcVS
1WEZBYiaQ+Ft718KI97zT/RrhQtye7xya6djYbKGoa9yMRHhf4yJhJIUFatlQL+i06HWFNk38wJt
M8UQbQy3Vq5Zsj94kgAXL8J45U1q1fDQHrxbuY+OMd4d0l4rq3YnJ7QrNfyqLdYqHNZA7YA0zwEi
m8dTXrEA4BX8fVi4MAInXYvD0n8JBB2wicq9Ric0QU4mOlqLL84pLtUhOIuX/zjgwuQog5CIEJtD
hHJQPiHb0/aQFFRBZ9IrqvCXfWGfwpaA6VL8x/cKwrw9HnbFIfoXrWyQSQlA5jhBx+4pvzTzGtfP
ybEnqT19KY7/lJkdDtYu1+NJFZGuKo/Fc249Hv3+5QAk+vciN+habL2EB66SBj1ZdwnKW1tv9ZWs
ZG3QhP/738teKZshxzESTdZp7FDPNaCb5hgD2dfg4+ODtiZ90ufnqtiw3/x9L2yGdv/ywpJM9NFm
gRlhLd0gcnngRD01RcIPuvCn9L1Eu7aNB+tIv6CB2mkgClncQlu49L2Ffj8gbiZUFUN8ZLgfvrgb
WvYLR/5TCKR/ERvsQ3De4l5cW/yFZQKFrD+MYEl0AUDR42u48Zbcd3NBqfd7Bai2VZS2xt+KwqtX
GIn0PjQX/40G11ysMaP5+OSs1LRA4PJ7GF/KUqr/tnyf4YU9MDZnsJDzsiPgR/XsyrGqeBX28hE9
Ps8iQYv9nM8MDuWch2j2uQHtYCfaaAlbcY0h+/H7YyYIC/MgzsDLogM6i/MVaLSWGILpqSL5y2n1
MdBDo9y4NSvgIWEp4EONYS0PBYaT1FAPEZ6BT8kQAc4XyalQoYiqA0hBRKcjWIq9v3G2V8oygryw
UMlY85Q0YmdbZ86gsSpLW9C8iQ8gWA13yqXbtSazY9/YK7UPTxThz9VnvQveizN8Q8TEoiEIBv3a
OOm+Og66t+N99fFpmL2jf7svoEP6vf583YlNFjZ4BpvXZG4pB+yHBdwuommUKIKNUcS1YRbmqlXA
ShmBo8ZNREDkgrjTJpnag8JRj6VPT5xUKZL39GALQK43VKlHQDLLDbIF+VvVPTUspbOAWMozkqW1
6BCHFQDiJv4jpQXYIEHqmjQa0xzChkDwvEA6JJTrMwUwExfL2hT84WlIW6PrH3lNaDa3pBwFgxF6
KwKjNf8GIc0+k22PZj8SVMOSDk0AVuTfFEkVAeIF9HAY36voWjEOdIkh5cqYAeTRphYKHArrxIxn
RslLXB7jwAdvA0INEUrLfIe0vxBuVBy+o7d7O7WwyYUY0Ezb13DlP9GhVRSE+uOnavXUOGxrpp+0
p029nr88PhZr93Kp+pO2CZrmqAluLfUHstEJNejAG6gjilYJWFCykzhY9T4RVQoFn9JuodiNxGSC
gjdoSh5/w3w27k14YWXpppKE3MMntNXMToQ3wUB7rNWU2cYAK/UQEH3+PvxDn0PgY8SSVkZHRj22
IniAjdX9oXTe/owuc8IuMdkddQV+5fGkVtKpoKv6PSYkjoIq81t4teao14dhx+yiJ98JCOOIRmOi
V2TcZebjwVbN3cK6JkHSTyBCgSvGjldh9GzOH65gVoQMr0CUaM6sR4cygMiYXGjgutEHD3LF3D8j
hHm5hgOXDeR4AR5rqnce4NBQRA0N7SsbX7fyjC5bpNKML/l25JArgHOx594ki3vqjhFyu4RL38Xc
lZD01bzARds1+L7aJ0ByGQMqUNOzB7g5IFW9mm4c+NnLuHPYlpprZdZEMUjvkGIaPyr52ipb93bl
UV92UoVynkeDV8AjHzWPcSpkpJns1gl2rTwLYa6nlf54Oee35N4MFiY2jZCGbAbMoAZGOghokC5Q
aK7eNWNiJgFIBb4ej7NmiKSFIZoaSoy8HIcKRalj/lE6/bN/lvTkQ36dbt17vLEj7HwL701o4RAC
gV2XqYCV4836ULmJHWgJkcmkQXxeFwEIQEjRqaJK74rnxALC8WXrvV67pNLC9HQo7aZMgKGrEwfW
B4CMkdjx36VLZg0O+8l9yI3q8dv497W9WxgipgoHcKpgPFArHBEi6lCGtwIjQZpmNAozJG+S5muD
vlVYXBtvYYSUNkRr+IjxONQxFPXaqKW71a20UhkFPcPCwslUK4ABCGk6pKTHg4+2i8gC8REcq8cn
ULp/MJb9LkHeMWjlwgFMkneu/0c4l3ZPk6DbyDusWc1lq0vI503vzyYaClzOYFXH1CmdiEQGkLa7
bgeaIdIfZQvNTQ4PCOsu2mIt+MbL3jny3+7Tj0Sx0NV9E4Hn1MWuvCYGZOQBcJ9AAy2ojGBNhUUx
2lw1tyg0oSPRk+g16Eje/F71W33ccTraIssGuIgxIbSkSSQ8cqfHi74W1i/bXaQ+Kguvx6qXAHsb
ogZ/CdoVKnVB29dOObOk23dmSqotFr81F2TZ8FJWRSWXIBN089vkxu8caULgBaT9ZHpPqHcqNqpF
4qExw7d0yyGYj+i99V+YnBGOeszMQ5Y6JFitebdDVFPQ8PAfjZq4sCxlzEJjE+SyMGfI2PXnxk4d
7gWlVBK76Ky1CmsklSY4yUeG4Jo2petmLnhtcgsjI4VS35ezPyVwupJfcxM6c9AEKXZD5AS7YCOi
W3lIl5SWdDx6lFIiKxIPrDYWnJZsahGsTWD+/cftiCaKbaIQURT09aI3f9LiC8do1dHj3tLRBKNP
lJO2071JExpkQJ98/qIwZ7j40nPXX1nL22XJoT2iPbHltOjMNOYEUqKv+m8QwhkioWeghuxEyHVY
woB6+tPGzVn5bmGREOPBZz2Os7UtdaSIVN+MDFDrqJkpX/7jCIv4Mo24oiiVbM4GfXop4bkCnNAl
+OpIN6roGgPG5rbd07tif5cg56Tsk1jOe+wDGkD17lU6Iga6NHZmxPZ0Dm7eU3MAHK74+P/jxv+/
sG1h2fIzCpDlE+loThKUDpOpgi4AS/R3M4E4P3t3rv2ysYenoKo94lVBrz6O1EuAUlGxpwmMmvrP
xg6trdnCskReyGc8qITcjiEFrjoYnLpUTUQzQ8BZIMWmuOyTXCL2dvA6G/ypGmMAZ6wteuC18Rd2
h+7Af1MyPmqC0PT6Sp46B9xs3VZNYvYx7y3gwrQwPj0GIEWk3ek4HL2PzgY9W3ISn/uL7/S9yphD
rKL5NZo08c/jBV1xq4WFB+OJ/gBCNYzYgZ4FKRW4gk5uN6GWn7ZQ1ivhyZK0GVrkSUAVWDLEu3+S
XbCltrCyWEvwNljHqtSr8L8eqM2arlY76hCUEK4mj5dm7aVeorALWimUAqKIbhUif5pd5bOPtIer
nDvNcxmHMjM9PVJXb6slasXk8/OZ+2GX69ZnwzFWaBdkb6QeziVXkl7UG/EQBuAcIBMAXgyaJQ/5
NRCuWXt+PM+VI72EYjPs1IXCvI4o2z/jwuzLzcB5pTokLHHUlCyw6eBhCf3DeItO+Y1DXY8btekj
Pm7Fv2sOzhLznFQKEwEcDGSMzetoDN9Jr4MdO2yhiiXyrnykBrvyiPdT9lVkmh6v2orrzy8MAVg8
ppamsWqNjYJF/syYidX+kbb+fm1TFpZg9DpQe/bwbyQFuSkayuXoPvnTShtfvxZ8fren/zxrVFcP
YjzOlcixUplW63oNShFAm6jTdPGMMjFahrRb8nQrACIwVv8+27kwlWUMChNXovbMH2Hfo3M9Un07
OHsp2umQPnQBwdwona1YnCWoeGwyqaNrvENz+IdeQuvxlq/syZJwSaaHumIoD9ZZrMGXd6Nmou8b
ODwVZaMH7bsf8c4DsIT55mlXKX0s4XlxCmDgBHTphE5zzU7SDihjRzhnpDjWwIPkaqHRwOuLRkgC
gESAyb3Ju1pvVcnewqCsVEEhyfJ701CekXuQRCNzCCxIZtAOa8bI6HnXYte6qGVoox4YjRMcIGpm
tRZF4P8RHsAs4e3xiq+Y+CU4OPQEkC/3iCCr8SSiXSBEiW6EXoaycQ1WLvESFwwe7DosqRwpGJVz
qQMIVFTq5F0ef/wK0wAI2H4vH8RTwb5d4N+n5D10g2Y3eKb03pU3jyUB0uPAdbSBulWPWku2LDtq
R0qkKoUaEBKhUwHknOcoKtSKscFaieJdCPcylgmNLhAtuQVbJc41Q/J9kn8YEqoR6biey41l/+eD
q4yeNTrRKO2oICyYBay2evHeEd4/XtOVfoF/EQGKbCMkRYbhItmeFFtgv9hMCzOdj/Vc0Oh8QpMN
PLPcV2PIq5S8w04WHdtFoCL5WSUOBRRTCoF4NwT4WwB1OsU4eR9o3ASGZUmLWVKiC68tcbIpFw1G
UfPGcx8pUszoxy2L18fTWGk8+xfTYENJHhQmsFeROwGGNShqfpEM0BCRatcbg1pcURRFgk48DV/+
2/ARHmsQ79zq0+Px1zL2S4z64A9S5IMWyh0M+tbe2oPvcAeUKomg527kIHH8KQJrm11okvxH55Zd
uDdiDT0TaU4HzVhfYZc7khGfi12IEmWjUW/0rjk3preRxV1DFXzbtB/nkpVKRS46vAGMcesMhCT7
5lqa0SXcC38G17NzN7ByGzh61H5MX4sO/w9Q3ZVAdQn1VkCKP/EhHBLASi2mw3myp8yG1vsEAtxR
T0EsVI4beYKVR+n7hP2YJ+NlrMIkcBoDThtCvXvykrdBubEvj0/K2t8vbFhRgja3rnFQvJ6gTDYq
YPW4oPlp3Cqcrj0y32nrHxMA+xIY0ioBG0X458lmn0HVnJreiXuZnWwkwoAgHYHuBPga98KJ5s0y
3zNEQFsa1Ct+93f+8scXUIJYdlGT8y6I1jtQf/v7vO42XvQ1OMYSOZ16QsQLAqYHeTM1KuzsSrMG
Qjve5hTSKEYnP3vlSSxvfUYmQIALvbxAlS8rX/LyJk/gKklf5cgeJKf1SpQmBQ0Fm2xyOqRtEBQK
bgd5bt4ezF5RfcpiUUOU0l1RGQEQ7GW3ccpWHspvO/JjiXIxCxHGwV2cjo3/zDWXEdwkocGBH2VL
DGctVliKzIkF1XNMGDIufQuunNUglzcguleTPdwb7fFxXosVvn//OZFabKW6bRArtNK55fhPJnhm
Ua4XrFTRhvGLV2It7gMddZm3OkwvrQDyKepUs+gvFfJjoWx5B99Znjuu3nfU+eNL2kwWgmbOYNLx
ThjR2kYbXX4t20s5HkWPBdX9oEkv/JEFvUMYgYTMrMbJyA9iYXIAMASgwZpqkiUzUU2Dm4n+CdqK
jin/t4gSA1R9UYT/RCfQYCiynua0GgC0Rr20ihrxZghS77YhCqaVaD6vi+xfGk0NDLSN+GQfSUj/
9aHK8U4W7qtyIK1PwNahs+h6kBuX5t8f78dK+uHbl/mxCEk9KUJRoHJMa9WT6PztnMzpzMh8/O8r
F3uJFx/5EWRbXgU7LHzSzZvnb1zqFbf02xf68dVgEvTL1MfWTekR9YQ8sJR8VP1NiqqV92MJ/p7E
iBUyHlFzH9mCR9LnzuEcRkfgMcA/fbw2a47b9zX8MYl2SECq3CHX2Rkgn1BjtbAZK7UjwzOQdFRO
ycaVWwnGvstbP8YRc75lKj7GYnHAyydvUgV5j9Z+PIu14uYSmK3kfk3jFOEAIYo9MmCNBEsd3KjU
grKLPu1QBdBx4isruwG37DS3yoyvm6irFbO4BGmzctUEfB4gg6smqQYvjr9lO9kN0VA911cULTQn
PdABK1bepI2YaC0tRc9P9Y8FzeMogO3AqU7szvDM2uzc6BruUl0mgikb4ESRP0dX+o/nZAnMHkca
yaEMV7R3hqPsxHtAivgTdUlURqNflNO4ES6tXNYlHjuo8i5KZRx6PvFVDpCpSLg+PiRrRp+eh/yx
YkNTN5zsw+gzbbuPuRoJ4QD4F+8ocWATEwadqyUt954HWtTLCZVwjyMChZbJtEak3bgFz+l897Xx
NbPrdMfw0wuXygPnqjBFCAsb0uv1pd2n+78NFpMlstXtgw13e+1osr/nHAdlkdcstq1iYpdmO60e
cr0rJ2gIxaTiUzurh41LuBbo0oskcs/T7IwymNuneAf9ew5wP6pLmTm6RYSNQb6d53vLNhvLH5vI
5iyjSDPCLrNZvTbnQXw93rNvPAHi0EQbbLVDF6XpPyVm9CydKDuACApCCmXjC1YK8pBf/P0FQAAB
rzFPE9ATtMiUWgjcBJqHtS2bPP/Rv6cI9c3fA4xyBIF4BkmyuDJKCKvTVh2T2mDQAdk4bbDxKq7k
4nhlYUCqCYy50oCVpKxa9b63DH0kDjprQAIxkvi4hZtam88ifwQJn0SBmipOeq0DflKgwRYSI6fq
vIU2mr/43oLNb86PMyF4XurHEgYQHUgmadN52G8Bw9f+emEzmi5uhSjHX3PSMySvOs/gYtAxHItg
I+1+/4LyysIMlJzUStSAAUbGbC8eyC0UZClKtGZr4pbi90qcDyL33ws0TFlEIb7C4qc6iPXa/CNI
NBmpXgeSNfF4YBBg1OB98VU/Q9tx+cUqBGzIoQJ+HuOxvVvJdUCr4vc3QNadm3oG3xCjoMxrTXqU
INs5WBL47qA2Rt9kklO3POxJNJht8yqPlgiGh3QvGx1QA4h9ij3lggXon8cftGKuoCX6+4NGL/TT
AkI87vTUEWqXH1g9PJuMKQgq+ik2EhBrS7+ESFeBSIV0j5CpGV+E3K7GHQ1NqgZ8gpP4XsqjyrdW
CB0rKL9FKMMGrJPL1kjtpOFKf2S9GsZbWMmVNgToav2eMJVJks8qyBEIPXtq/coI38IMGneSaHWC
ARWkfcTtQ+48RqoIpyK6gWYtZWy6QSixT2lQC+y8LNjwB1cu1hIp3RZ5oHglPoYaoQXfoN2JBc25
hIZqUHEGG9ij+x46Ly8sD6LVtJOgVuAWkjVNqNoJlzJArmfjKbjv0/Lywu60Uwy67wJzyFp0IzEl
lOTQxS5sFQLvewj8EjSclR3VKPNDgx5Ms3Antdtxh05Dw6UOtA7SH48vwop5lhcWiIIKSpPKGKYz
2g8wS6tzewLtbtXlVnxz6OD8PnbIp0J+cQ7uWDAjnfynUUuOsSMS6TX96F7YVwkMDODZ8feMliga
OC9i4oNjcKvGtXYGFnYnZIoka7t5ekC3xIMNWnYlgLZXtFFlWjHgS/WDJIKYWRDO00NzcHmAO6DJ
qKBvXJMVp5VfonrryafEhoKbL8cwDmp/ywz5CaToutyrLZmcRpOuI1KYwjmxHp+HldZPfgnebadg
yvM5XmahgwfDYDFWTqkJGDAjdUCpibWqiIg+EqbxiZqN5bgx8gpUEG2Xv48KmzV0mLMYefhEv11S
EcgPiih6677JHxOD0qIbeEMwU2UfX2P05sP10rfclJVOHl5aWAsl9JUxRmc5qm7+e47dnAxe82Ag
n3zLI+NbbI77dg+MLEHzTnahzlOlggV7H+1EI7daDcDF4O/GHsyn845Ls0QF+4HCBywHy9VrGcmM
bjeda4PTCrN2tih9Vvd54dtUDB/LgQAIYnpQXrMOq6l1Lq7izSOlBrpk1zMEnTc8wCYB4tq4Lis2
c4kFZrOppqNh4lw5ZL+oBthDKK2i9yz7fLxyK9ddWlibERn/IBexcMoxQDNm7W4hNtccmKW8UdyD
kDPiEbBlLvuBJDhuxkvzyRnIlxVudyr34TOOqA5101PuspWVhFriCG+sO24s3ZrHsoQCSyVYgr9x
zRXIez7AFgzZCnQf1JQKVRlt+Curgb+VkF/JL/BLWPBYT2UADVPYTWCB1ajTCjQP/EOfpFqdnAl5
rk8wZdcvvdM74mZedj56d479Eis8SBTtjfORbF7TW4k2DrijnyLhiGc3Or2Ljc222tnLuzfSwtR0
BcdM5QDgRnuhwNegSuaAlzXblzBzG7H32mQW9qSVx46ZwgYlZTltLZntJ62Oy2rj2V6LQ5eAXrmE
UlrE4Dz6H2AAo/ROA62Rrz0zW+CTNXMsLgwE1F7GoG1L2pWe/AuqyNG1/+JvQCRBpiAM0XqNXkLm
NDrZvidJoo4k229q5sz39d7+LLySmI/+D6xrQhDgVMYkHVNT0TMQEcSGFOkVKTeu1YrFEBcWo2aG
KJn4FngrJMMnGjpv4kFuGZXKtgidVzysJYhXiqTKH9kZAeAZIO2uKDIGIBpNgUiiMq0CT1C0EU2u
HoplUAMxoamRYP6k/mkIiVd9tBKvSSDAb/036pUaXsMtkskVx+dfOFxPERLeBw43CwmHTtPCbtJ/
WsUYJGOA0vN/MudLimE+ZSBI6JWc6zEB8yFGRapB+xq0JFUftGqRKp36eKA1e7eE4XYB6/lM0U5u
oEU9YMVxBIWT18QjLSCRKQEHM+HA7JSXap7Z/ES67i2rAsJt3ba153gJy5VkuU6kqJvcznP6fNeO
NHSe1SLTaTQKgn3Vq9AiaZZOONipZ4+fMPut/zdN3CKlN47PN+7rzq1bQne9RkoV8PKDN7S6ok9Q
ZYqI9NMbLekB50aDPnkgzJOnQ1sc4uZ9hGJ6HPIak79C+dErc61Lyud+yKDmis7NMtOKUbpEicWB
IlcZfL1qSz3lSi31LGQ6wKKZICQzRbC+MumOLQo9jT56VKIyFpSNtM6G11r6Z2yN/7jFC3sW0lxY
DjFWmNp5DvuVXYGucCRtNJJDZTHn/JrF6lP0vDHayq1f8kmHSp8x0IAGlbnmWzQYnHoddV/Dn3l8
QDYYfCDXC65l0AurG5dlhVCNFxamLGc8mYEAFfhq0f3NXusamaQsO/4vws5iR3Y12NJPZMkMU2M6
uSqLJ1ahmdlP31/enrRO9+kz2tJWUdo/RKxYIMcYPBXPvY7UJL6qGh4/21OVaUGio06vcq9Iq6Nu
bJe2fcKWhKACtgDOsLpOyDBshcQus8XB/21c3UatCSuuSERYCH8m9va8Dvp/7MH/OTr+X8vvH72a
aeTDZigzGUAkMs4QkTmY/U3b5ZkBEvFkouDpe/YlEM0or4Gc/OTCuam7H1ya7bj43vLPsZaCNf41
i9dKAtAKZ/LOO3U3ZK9Cdhmxaca817oRYJyD6qc4WWjZfCjZ5Tomyz0EsKhwW+lVZ5AjatVFrYOm
EWxBfFCSX1xOHBLGXTkR7LJ6W7riNAlBYXk9QRkrPw5HHEupToZlOkbn6Uh45/o/RqT/MqjjJXFR
/h8gp5AabT5ouNKKYAGSKzxKu8oFsH1pwwTenfAfQ81/OdX/SafO9FUfW01djyaEehVHYDsmBiOu
kWavT9b0/v/fHP9C4FL/SapOWVDFrGFQPLnzidwUy8//ugAOqraTA+7e3mY+uEmmMwbZ0XgjAZlE
K82wZaeeG1s+5oCX/qNwjz7qd1PijD1gJj4a03nAMcT8jwX5b5fCP7nYoySpmPSzoTiQ8+oLT+yD
etk88W5FlL8Z5M4jhEcr40iZ+1+Nxr/I1tR/MrG1SB/EeMlEIGFSdOf+Qd0YLiBZ1C/pa2O6cXPZ
pKe5+R57X3xoI4fs9cV8U6XF7of6VUZiiYLtm3BTV2FqJab+NJ/W1UkKtwT0005Zov9Hx/5vLck/
md2ZjB5aUCgRpX7fxptvZTwTjNKwWZC8Pn63UO1D+O7exfa/IJF/W6H/OMW3ZmiWnBD1I9Zgj4Uf
h/quv/5Xe/pvXd4/Cd3ZWvV5dZcpkJSbBXTf8llreMLh9KU+AZPjRo6n4mE9aE/WQ/U3PXaFs10l
PKCD+vBfU65/Q43/aUG96opVF/19sz/o++ydrKEgO0mh5Ob76VBcyhPIh4AtZvmj8qf8//ckQdz/
Ugr/X3RwU4XWMci4wZfZkypaD+L61gj5VzWND7WiDwaskESypRxW0YZHATGwivSYavG+S3sSfqtT
3cauzClYPazR1Uz9unuY6lumERVYkT/P2IHoRFsh9SlelmuE9Wharj8Jod9DvJ47rdyZNdP5rCH9
JyN6RCZwJu8pgDqaTStyypYYyrQ7bNEACjN7cRF7M56XReIpEVJfcXgUJGslr17HfqT2LVly20V1
MXK3TTmsymMxtqfZurWIPRUxhNPmDZWZIN27SJE3LKYjyJ9cee4Qzf5o1p9jGora5Eh8XM18zzLi
je/m/6IdjV9lTRxHUbyvVuNUxl/cWztz6Z18k1uX6yYf/GZ5FUtfGMDUa7PLnCLGFiGfUlter4la
lLYiNee4TPD1W2d4Tunc+NuQe8O47CmWzC4kLmtPmvlHFBcHcjtfp6xwrbx61pIlaFT1PbEKZ+nL
r2SZL8OShJIVjA1OoEMl7obBshE8yH12bNIOIyWVXbjKWYWDkppWo93XGgeXonvVhrE+Flfye54H
pbzP4p+6H10VByCyx+0kMzl9K9uYkOqqE4qUsRGHh3bWP3pTOVudlQWdMeqlZ5R69j2VcvtF+HGJ
LUuLVX9lLTxB3LQIdRKWyo0JkAyFmGiFsu0Nm6e42lNn8JWTrHurOtmawuGF0N+rLPJthO4t0bv4
Taur16z8GIphOmq5FkiL5tZTbu4Kdf2Q+rXY1YrWvyUJHuGWWv1tdRtsc49xspcNtyi5zONzp1+S
pHcEMg0af8WJop12mLpT0RtVck06J48sT4mDXHKyaL9WJV79JRGLpjUyoQm7hMDWh7xdkZr9RPdI
7auCnDg5ZHFYZruh2S/dpacUTvLIUcbGjbB7Wmw885LZFgcXt1aWbsI5rLulECyYvA/pUR2P4uqM
6gPROoW6oxHFAM4UHqflmPRQWvRA6xwAbMMjyVdxovxF3E6EHZQzLMlOdDvJJmL+UIjtKcI0pGSO
ghXa1dySR4vAxhVBSt2c5/zWsG6Nt1UkYqwl3/KmmeOx7n7L9ndhz6kd6Q7yZ7OwSJTpsR+SwMzV
V8Z1KMQMWhJhcVM1g+4nJvhXjw5dupOwx6XmqVKvW/REynYdGpV4wWzkUnTSqZM7ryXlK1yH+HWU
TD/WwRO3x1w6lwjblvljy+sDH2OdmU0KGPf0L1G7OZM1HFYxhn9t7WclssKhkm/Kqj6Saas8mdHc
70qicIXEFZSlOGgZoASbtykrknMqjKxYGioDrA6vp8xuatFRi1elTdxlzZ5w355X3nlCNG1r+HV7
nratdUxDDA3FK6fSW3ISLzq/XLbXqUWgTtTbZAnUovYSn8f3YtV5qOVlmsnQFfCTSiag8hR6ORkd
Qswga/AElopWpD7tGaJREk3mp0XK/M7Y3FpTnNroeUliG0qtW8meeNd64fpSHyuhijHmPgmGO4Gq
iJhqe8T3uPefo5IKuRwrDZNo2QqyVLP8VuzrnZLAaLf05r1t1Gsjr9GxjG/zfBnb3yHrbJKHhzXI
2yeTt66noEWDi+6A3VHqtWOMotMrB13YpWYVudV43vAmN9P2KCRFWAL2x2JeOl1qPUWEC7sTt6Ei
6Dd56LHQFvI9D3gO2uIE8mTF3jjY3dHgZLuIQNfGdRqwd0a5lBQP4mQLxQfMfNO6EX0hTl+6FWm2
AF3jo7ACcd0RAYHaONOdoXCkL76z3cJscBqSIUxbmh0JKiMDAcWeyKTS0/NMkEx9FDc7Lh9r6Zri
eVV5Aw1M3PqmdBiiB2H7S0oketW3VGLfQXiDgQt7PsbPU5fshKwI9aR4HrIWp/W8loO+3CcMOtq+
DMwpMXwFFZ5mkQC86EHPfTUqMuEDudOP3eLk2NBiy6lxpWmcgncrx0OsPHGSpyu5NiuWRR8ao4RY
O1j0V2o1Y0FhNI6m7RJxG5yqbvgN8TCc2spIv6Rbl/qL5kUFWj/dke/jWfiWZUCkfYAYDIPbxXAk
PbVZPF7cq45Qw0BJ0SHF11mT3c0YbMEkStE49STFmDGH6BaWf8WGtwuyj8eG7LYcc+9w0HNnqMmo
y6r5Xe3HyzLglo4hOdDH6lXFkSi5XMaujCS7yRulfaN4QuK1CjNjXG0Gfq9pOcmcDkgseGqfaX7u
cerOaYtmNJinaguVnF5S/VVEnAZUd63PmfhcboJdgwQMe0P3pJ4RS/eMdVSg9cdYdeMEXWA7Pmj1
uZm8HssuFSCAYNSSfKLhtj1MEHyy4REpZhV1JOdVHi7dpuGNKWkP6vO6ch5Vi68jPe/l0RnWhcBq
dxQ/zOzHIMluoI3x09/R5JBASVtzTkF4gTSLQbwU1pbiyLIvSZ7VPXXxs1bvlftRYevTqa4OTKPi
8qyvXofvLwi1ateG0zScc+/Cciu3p5qmRR3dKQplNG1jUA07i+RPML63LT4wf1TZHFvySQySb8rW
0dLbE1Ueub0zSL4hDd7YlpxD2frYrFoY80abWLyodKFFkw7HjNyZqusYRzGec9R286xt2WeYj3ix
2HPFrPmFfHa7khIv0/VP8yPpvLTaWLSZo+jyLu6LA1ZU++n+8EF0zTn3RxJC2w2n99qfOOgb3gXI
zbAse3w7HKkd3Wo9F0zpp9a4doNjDfsiGVx5aYN1nCqn7dqjBg6gk6StKu2lHY6ycIuU4tDLn0Qr
V2uEOn+YrkoqXJGcOC0GobhMPo0GmJKw1wXiT1ssJpdZstXFyczsNC+twvFU6WR01t1hlI3asbaV
ykrayfHbaAAZjapBUSX2FHsUZYls+Gu5lF/bxIWfGYqblT7kZXzirTpQY91f1REXpt4dN8UeQf8B
LcWT0bB/85BLwFARkdfbXl1NX65oK2U9SNr5ssxvzIvtVu0dEe/ArpxdmQzGtVadRDtahQYvu1oP
1tYST4ylCBdbqt+aufcRVpIfSZosWIAllMQni8lbFRmBEH2KQAagbfZm7S3jgZTTwIplgk/vixkh
UFSptvnQdYFWRvvGMv9WJVbcKROuZRVGjfgpZQQJpbxqbWoDuZl5YiDzzwNjpy0wbxDJNc20LeMA
4bulCtm6j3VdAqvD5ml6Ka0PWXwZthd1pazzmuJhIw5AGvyVIBWspqMwwbOSUsCR9exxlpXfCX2X
IxIFiO/bCCutvLRpc6onS7aVSgj1hhUrdDtj8uU6EMvsWzVaL7EGLHTvY8V6IzyecNau0r250DMb
9fxC4E98aKtyPs56T6pbNSRhsi77iWQVGzHv41RLJ31Yk50iTu81d/gO7aUV1N2ntGVelVm/y0LG
ap05k/6S6ZTvUPbB2dMr0e6EckrlV57RmEwl6W0zji9T6/YF9K113FPNhm0kHCop2yVNFBAz+oJ9
30FVhWCdKXGmKv1TLKJnYsLSNELtDfNDXA2KNJadTj45pyUsibo6czkfFNjFfXfcso/Uehc1joqz
kVuJnbPhq4lQT0z7c68BZOq13hNajpJpwWaHcfeh3xbinZFi2ak1JsdlMHddpFwaoztqDN3ipjxs
i4WEjWagi/wiztxaqnh8jbhTh5pB+bYel7j00y11tPVVVPWPZqFNk6pDKbGhQFwz7Tfr3xMqpKFs
SIxHCeC1muZtY3+R08ERFT+Rv3pmvaZS3QTpscE8pZufyUQ9lmpxXYYYpYHJTyIY9DzyG+R+Jcak
WCnalNe+q99XxdrVff5SJfOLDD6zyNd2PC5V8ksyCOGNRHcR8jStEfci85tSQExnR81TTLSjxAq8
DQQMsRdyL2/OnLB17cn9IWcILfmrFZTFzaIdoNa471212Q+WvJMqwre4/duZVUKC+JMxtmGbcuy2
mrsKMEOlz1l80ld3zFAOqdKvXIxv2vzDInTpxzg/nKgsvS7J3Chf3Kj91g3ixpXfevI2oz2uFHL9
nB4lRbSF4Vc3BVsilbp6VsyHMnVLAxduoO4aG4oFLFWp3hUtu1qRRKSHkIcrcpJWXznjGKHOtSvr
b1tS7Fezfm5T2AN9uZNFpxQxtEZEU2iuYe0N6kTlO4tdztYh/1ANHpKTIsPIeHLjrkk9NX2KUNdW
b4nimhh4iMLRFHflFwPGTnNiYkur91l508yQKmFbgrwHyZD26Uy2R5/sDcvXWm5q2pSDtozXbTZP
MYYZ6I3EvnIFxr3DQEmLYeqkOxNuVkOOZyo10fCzbGTAEnehvEVrkOEb3yEXT8vYk7Oz2n7qyJfM
KSPZj9Zu8kX9lIPcYoJJYNaQ+62x1+szp2fHDTNlRwWtpvggYyy5sH+awTVFgkgI21NN1zI/Yix1
OpKx5VBjBhl9rs8JxIT27j9cyr6xvSxI+vrCGQCdSAGQwoYN1Z4jxdeik2kRGOXQ6TRUfIPgjsZ5
UErOokMx4Ha7WWeTKljNW0/CDwpAeOxyV8pHkqQ4sqmy+zIOYzouxcq9mG5BztnWIjO1x7UC9B3c
Zo1PGN0F/UBHsQx7YUh8S8IzM70DCSkxqa0XD78RsZhpsfrtVHPG1XbaBVMcdFqBE+Rzp+KxE5SS
ZxQRH6I7ZEXs1plCbZy6urhc5toItZh5u6r8iDFmVGW342q/CrPqC4Uf4bC4vEXoN7qqCFfRU/R9
Xf4ZHD1LRdvhScClURbKMCttE9k2k5xwbD8MNZwg19frZ99cVVQflc18aSD+ixOgsKm+88krVrv6
JcLIbmv9pexDOTkPwhvp3oEwE1JhYhKAmRxP3xxcgkhN6yQVVEbRweKqnWpEallTg5PVWvpzt4ak
WzaM8SGp5/lda8XlXY3aHqjSHNW9INS+Mi9BVg0e+ETrJEnu66RDRwOdr4zkO6v/TPZaXHUYss/q
vuiW/RyngWyRiaRv102SUUzl/rBOYSV1P5uupydK4CdLjKsdVBMHx6anQWke23L+i2MaNxU7hShK
jGBIqsfGRD8VmdajuFq6vegJ3csaEcMqPNTy6vTEUfO5XHEdv8xiSoI4kv4EU/LqMfpZ58e8PW+9
03wo7TczwhHpBz3P6CqFU3zrGIxlU+et472AM4ZD/SrI5FTgRodFnRnchy0mHZl6alIEfp4hkF7m
SrO9Vp60+EP9Waf89bYqPam9XTROot7lCSE7Vq29tNibkq/1sRN1PplCQAxr+YY/JYVgBeXXHcSD
BGLXtITBh2QeW9a1rJFL/+lf0kV9Ud6F1SfcWwqk0ZV0t+n9Ir2N2WnUeofJsXYduKy12AWsQMmK
L3aSBHl97vjfgo+3gLbZfXEas7DCenNyqixocby0LkoW6IRnQyquDK8lZoguON4LFDr1s46pVPQ4
tbI3lvaUf6e6H8E6l0L1pMBErDfcFr+MLLeLiJHnS4tqrd9lyqEsmzDTA0LgkbrOw1cyunIaRtmv
kHxG21M8fE/5FjaS3+FG1bi0fhUwYdxhEmwTqdq3ntVcamPjOIXOFoOB5XsKua2p/cz8tKbsXGh4
Cut8GdtDI+igIfBVrZwlY2nkYX5TmpgO9LHNPO6SNXPlCgusLDnBJg7aPjmq5lG/aM0RFbmJkQ60
mca1voWppcv2YuOlBJmoLv0UShuJ8DmjemzDWp0+/NBle8oEAdm+SM4BokrrubTCRntLJASIxfyo
q98GBr0ZABMh9TOHWfWmdoQTCrqntseychPxp5ex+62+LPhz5V8zXTWm/wra8trD6FPSADhOcvkO
zjQkl6gJW+1W5adOO9ao56GAl6jnITeJgselt3ahJIcUBFv9U0VeQW55UboGoN3gYYdqy2BV2TLc
ZYg4wieT7iZ/XEkRGXGL+lz1KsesPwoALYTojifKkQaV2Tc1nts2OwlLtteyts0vLpX+pf7VWj9u
nwo9VNHkk3NPwseAsgNL40GxpktU1g9EcNpKw8MkqF58tKKABMbEfOazGPVDdVOTl3i54DUsbM+d
QmWTpE6WVudmoI+nqdaTEirTGOgiH247Ra+VsCGZJrxFC1W84vIG5OZQWEVgVBk7HotAy5WSq7BX
8ZCucA4/lm39onNLFhRhckIzW7xo9TVe7bp8iAaW/EmnnalU3gCUQFHF/pngyNWJzeua36xto+w7
MVmfugt0Ndswjmt9rZTnNjprFLQ1U7DCVyJ3kndlcUjRWY8K4GHug1tlVdg/1pyDmDP3MkuWvubW
VL6hf4zbvhTAeIP2o893M8Jf41Mh+03k0kQ2uHzwuYwkmEVizqTvSt0BbtpFvddSHxMWYtAtwx9/
2WWC5Q3qjgnoTAWyXVPjual+x+JTb/sH8HZYCEp/bAZHzXl3b/ytVfa+KJ3ddowMjUfIohavr7fE
XQIW0dQPS/m+pucNh5D4ra9iu1Qesiio6Mdj27Ce1cUFdrPOWQcOpgRKFcLOcgxOqolGDBCoIIPd
eJXagw7tKE8OE6Us54judD3r/Zhx74867bzEmbIJLtAQJUVXhVRANMsp+5FUPdZCtKCotnFmB/Wy
ELJZfsRdF3+q9fdcvPWdo6IpwoTGulR15WDRq4OVSIe+BkfRL5AYpoq0vsDIrvROlcy1qRe2obyY
lBWRU2+OCCO2f2jxkiy5PP5y7arU17Jw9DiIlR/NKlxNf8pjp8jCpAtGdceQg2t4MpyZOIfmGd/g
rMC2TDit1a0nDLo5j9k16V+1CgD30AuzN6EZyIqPxQoV8Y+KrhViR6dKkaljkkO+IWHLXWGBg+O0
LakYdsWap3oRqUfspDPDOVJvQx0zP+HzYdRCvplm9z9zvWOnNImbdYGZ7bqO4uWpJxiuj38j/aBH
+w0SbOIaRTD9tBmlGg5OyPQ1L3lZCJJdXLm/oBumFuxp8OQnC8T9qJDja9KiAC6J7OWUKzDQQUmE
LGzjwi26l1wnzrtk4HHIRopGIxT6z800HD3dl/gdEgMvGrsKijNJGzLXaWCc88VT5ZftV0lfZTLB
BZrf1wiZPOeyXjliydsnGNGNK9fgxCpPUEkE7acHbn1aVRNs2y4xje84RwuSXQdfQDBJXCcTgeVn
Ub3hgBv5KkEBAl584gYyIhzs5J2sf+fLW3etuViSXYpvC2Va9KsXrzNMYKCsgqNWdZQhcuHoTDrl
ObAj+Ic99+EKW1Iz3mPl1Ks45uT+nPCQlmd5PrASihaM0FGQ47Wu1Z/FAWonYK8rq68p4INxnRYX
9yeFPlJ6EZh3qyDJQqu70wIkBhnDsI32t47OM7bSVqi+6+A5CWXzbjUvNYGRo62b+A68zELtwnu0
t/Xnjge+Q/s1xKO4PCxQimj9mzpYe6/JfHF2asGNeq8fQmyrxfTDnMI8q9xlZhImjg/KFNmbYQZx
jM98/1At7DDaT41kA1h6l6x5jCeva3btvO+eW0JZcZj/o/eMoEKqrzFsRdOLbiOE8nfjb8zdRHJq
EYf6nWzZqHzMeTftB+YHoydzR/8q2V76LVWc+zETjCPVG+MPc3hbpAf1ScGGQJ4e+jdlDWr+IsXb
1g2o8rGKpR01CFGcDl18lH5siugoULYwT9AqI+RKBpehW+A5BPkdsuPovcTap5RyUnpDeQCst+Tf
JHaL/istApBWIp7N5VkSDn3n5ssuEgMaPv1PzQ2ne8/Un2b8BOQl89jOPmRK6ltemSyy5s5pUOqg
BHkvztHShp1+Yo5tEzivcusKIyis3yjgg8tNUz5HHADMB/Gvrh9pJQp9p8a13S4HreaaXuhbQyP/
bqUfRXu84/8YQXGyyeX1f4Cl+5JT7eyYJjusYyxHq3fMB2BxiQBDyfalZ6FIpKH4XPDKZ755QyCd
38CbbWatRnQTb8xNekIO9SVol2etuGWsqaTBTByr2vlRDYfm3CiBsbrR4oOWQAgjDAAT7hJ2I70M
uwt/o6ATw1byWW/G8jFyLcTHQfOMyBnjIGoql4jeer5tCZYHB6u9ARXP32PcOvWbqt547WLvFjiV
68HU+UDVM5KHr00/ZBGxBjpYwui0FDVCy1tbXzTGM+lLL/xuBNizcIyVucfhHkSg3nlsjhWXjtJ4
llS7Y/mD24MRe9l1614VFXxF4ibEev8Nrzgh31FFN6s3wZcSuP6Jn4cCQFBf90WcsKUdCi3I8l0h
ORa1KxE5Ju5iQ2CanNF+QevLKUTut1Du8jFga+qlD8ItkGIInFT4ovWSfK4DnXrJbEp2pmSnGWcJ
mp98GtqdJX/P/OcWTkbY5HYlvEbNc/NZydE+yp6ZnNybHmuEpN9h89W/9ScVSL9bFEcpHjr9IE1c
5hKy5Wcrel0SSCG1w0ugVpMotDfNzRiJcRL3VM46E/LJFqe7AVLq5jXcbv61Niqq5kldysOi07Sp
/szaypGh2sKTjtih/FUV6b2W0N4WYHkLgwzUVZ2scHMc1sod9OZk/O/rncSGmgSodZ6dhJSmuv5U
yT9AuaI/GK38JgBA2II23mfYden0HVN7riET5Fkrc1Ai0mri/qlT2n2/JqFc1Y4+Nruuif7ErPmw
JvNLkNOgZbRs53rqqP1Oz3O/nFXPMD1Zn7hY7Cr2VbrZK0QmCKS2Kbl18iMnXzJsBPkQmQEtOCm6
nRJKzeEOwyWuqP8xsi9/iFHfpQqm22j26kt7G9vYG9e/cVJcGCg9FxeY807lJ4uKJ23KGCxDmzjY
t/mT5nWSv5l+xahFG9O/Rd/LjE4Wc3yvVI9mvO0d1ZxPeYsH8zAd1oFNXIKJychrAKnl9Fw/Wv17
rIl+NmPr1uZ+bOQPQAB+Pt7ju+THabo39gC1C4nGTXevk0Xs/bmClm7x4pbjtdlOYGrRNr1L5i1V
soc6CjO+WtOER1W44S3a5VwTGN1fk+TEvTmv/mZRYx21v3j+nWFaxyAANgU+FhSGK6mHGeqigltW
jKOWw1F7L3qZDA939GEF+B6uc7yrpv0KEsuwilGCEj9YFfML5jyhJh02Hchd9pqcU3Db1yswUbht
TONO3MLp6Ji6ry63Cr/tzo50r0agGZFiEkxiH9bruf4x4FzlxnQFXAalmKarMO6Fx204EmeBhnIy
3jUz5um6hRyUxs5qYrgNvzpWKfVFvi1KWOZ494WE3Nk5+dycetPo03Cr3ZNqPcJ2wU4aOoEg32SW
PnUy72hW3SU+ZFQZIgUCfi0mVmoMjGKMpCp7nvhCwOv+qzDex3lnyOGKUxFxXcvPBCewZIB3mTjL
1ZFqrfRyxsTRgt+4kuz66VJmL5Z+WudzzpQVoFfbqwN8O8Dd1u2YOrd+Maag/W9Y4zA9uVHkUaJI
+DM+T+ullW7Dn/VTpLo9pp4efTcLAFaa3hZ9fJe4GVa+eUxe6+azgAlmzYfpf3J/59RnKKoMroC8
a5gc89hOEqXEe071SBlZ+OB3ymJbO4ukquhS5EFR3azp2E2eUFxEZstjfiC42FTM1/WtBfX8Fem1
wT2D5qeOfjXTyS2afrjKuejw3EXtvC2uxvNeHJxzdWdVKVyd6iWdSUuSSi9J35v2JH6ZfM2Ye0v5
E9UvI46uan6lBWQIyfRIVU9bnbmDyv2JYrCX9nHdH9SOGSCORIwYSzHcJjoJkGOgPp+9PFA7nfTi
Jd8Yp0NnGSEHFL2v8niLV6xvFnU9tNRxsu5aw3GTLkXrLDOmzwFGG756iIx7drfqre37IjLnd1Tl
d73TKWDUWB7dhwJtpaXYuPc3uUxhAYukcGoQP0oGmD4WQt/svX+SaE0aZ1B2y+Ypj9Z16l7a18xy
WA+AoIAVUsxwS/grqg9cyZrSt94rCk3prQNmibOdWFnuWtkxDNnSVQy7SURXvqYV43D3Xru9r6sf
RTuUQKL51RIkfgE9R2LNpOhicR3UEg99DtRh34x0NBbZH/KhHb+Q5B4NPL/VzRcYY25f0QRbonqa
34W7E8xwFGBpdA2BmoOfcmiI4UKrVG8Y/Z1iBVbs/Z5hqiA3XjSetvicr+9t+hYnniV+iIzoUvVV
z61AOy6it+jMHg8FCLzF+IfgDjHVny1J/BpL4RC33DQRRo8vJti+0LzpGcesm4yfEibo0yeW+Unu
0mtUsAzN46phcaXzciDqq79LtC8zIRCZXydRKM48oOw2Tq1vlXnQGsxwGNxtlwYuXcwAFCL2dGwi
zonY1dnaTf2dJecUZDqOnQ4SSdztzK50VtLZaBiS7ksTnpRyhhw0w8lH7skOiQ2Kd6iPVeJnW0UN
Aa6tc0u1umfks7dq8HGKGOBByS9DMduNZJxGJvr4OwuOIj+M8Y2ISWbdsQVByqbenoyO9j5/TBoc
AaZC6+BAgZjIzS7XCbcx6cLLwk/oFZk8g5gMr2bzaUoB65JmHEhRmE9d/VlYrIkUwIXq1Ezqs2TK
TmU+CL17f9TTgzpcSn5hXHzy04wMGqP5UKg/UYNb9msmQs+XaMDlJ4H8+ETzl23A5ohmlzo5ghXO
UVHupD8Z0N5KfJCRdt2gQ0ay6lb6q0DeunVoOAq3z9r66uP4/i0H1n8GK0aPaRNOqkHdnTqy+jgv
Ccyv8p0r25SAEw3dnqBol0b+0etAqMWCp80rOAgynf/F2XksSW40zfaJYAaNxLaA0l2qq/UG1hIJ
reXT/6d4N/yGHI7ZXZFGMaWARET4cQ8AMoSBF7W5y+VPgw4/0e32P7PZ+H+BKqfZOnZI6yE9WsWZ
qArxUlASRfVLnyY7Q8BkyXin88ZD4exZi7nPRu3akUkw7HLzIUjOJixjGDypzdD4s6udurYPlrV+
qzaLV5nG62yvjK+uxvwa0M3r+CjdU+Te63q/GtNdM6NTBZc8ZKJkXNpwV+goh/easrHEcnYD3+6/
62IpUVdsZ2tmHtWulW8j5THSeyrtT7v4MBkxRe3WMpFbFnHNxsmcyXtCImx23w7tMc70+9RkVs36
MpntLGIUs0+zBpdoJxXVmXX2+fw+NDxIpXslxpp7bqw/7DF6VFy09nK2VrnWoz9BPhp1sa067vC2
szjXnM+uZVLCE1gbFLHpEvEeyGnHnr6HsNuN+qMDVlxgIYiqZ0sJLw1D7ZoGI3KU/hCh7jNOE6qX
Rwi7CUXLyjJUuSp1696xw+hqmABCVUhNn8/F1nTDa+GwvMcEHC0+9TBZ6paxVSpoxmx+ntXbCIgj
J1TZuq4fU4mSCwhlBjcykL7RdOvnzGWVniL6nTn0eAHIVVuYub7pXBl4VewkXqdW/Vq25kdYO+EK
JRRqYZIHEQCQmEbP7lCN6j4/BcqqTTem5uJv8/EdDMbwpPB8D6zz1D/Qftbx3hV4J6rIzyGS8g/L
Nn2HRQjzwqpppxLC9AVOGK8OfyLl3mBJEU0oVhnXGC6saEKE0wAbEg2P2dgarAmsivtUKPtKUwZP
KMbSIpdD50Z1fdFeOyvytXwzGe+WQP/S12nL1aC/1yMtfgZNUeZoJWiW4ibQkUJcGJ5DkNFcVsda
ls+2rV1Dnpthqy+B2c1drFmnnuBNxgQTVaxghMVOd8rgTWSjFRivpiSjUsp+WzfZXT90JqpWgNpF
wLAU66pS+TExzHmOyAIvUBpzUVemtpQh37fjIpN0ejz5CDyHJq/Pme56glNEGcuj0by5MUvOCRqp
+q5gg5Pljy4cqmWUX5Zy5xTZNgo7vHFdxHw/W6vByepXMVtQXGxZBiupJ+VkCAJtSQrIj7FB4exR
RTrahiUUBk+LMTzgU4qoOqfscbJ3Sr3S3V1hrcPx2ou9yTZT7AHcbW3ZXrisw1XLwg7kLHNmVh8r
zCMNGDANNEtbxqPB3F9zHrGq85jPCWmK5rdmrHfMV+hGi9bL6oeSrRkh3c0JeVtx9qa8t61lQ9RE
47sRcyaE3ognS0dnkc4bOgAXgxSWViGWHY4GYwn+sCoIsO0mxzdCPm65DSux7Sa56iAQOp3GsnqS
w7Lquk2VGtvKbE20N0qmGOYQ6Jnz96m6LxinduLT4dym+G3797R1CawxXsv6i8FZUOfHNoyOWrFJ
9eFudr9NwbA7o0Op9d1kNavJ5nsola2QH4bJ0hbFx35GWtQu1ZrSc3P1XXXXrHz06xL8xa2D9zqv
WKATB0Ak0HijZvpKYb9HjjZT+bAYsOmeW03d6LG8TkHiBZVg253pWUEECVEocLh9M62b2iHucyw6
96uvS3XZqZPwFS2MlpoVfGsFPCo3tdE1LJQsW7DhWGXfQmYZBf8C+UCWPMnnTAXpbNgI5oTuHgTb
8FEAuTuaLlslcbzpKncvxxElj+U3UEwDgnwxhszGSmv0ZFOsGLUVhQly1jO+EX0e7+OxYi4lzxWm
torxSJfkBwUxzui1zQyJOHbF66C5q0gkJ/DcYxLFl+BmUDSYO3WU9zO+lQzqxrZtdal2ebeyyxsh
dhytvWrG4n4G7SwG213lN2gXzt0bJDH5gdza/WIW2cYF9bcoqEy6kxhvUgGlYFxbbvkKeSnIakq2
Vl3a/Xs/v5nVRqfvNMDJakgbSXmCR0/xQ/u+0Y+j41LrlD6brQPdWugtb/GnKYn+C+y7BAKhplDO
Hap0+z1RKjoYxfbH7Dkvk0dNTPZpQuZmlpDSmt/obS0x/LQ/OeXZlk9KzZR6p+bF7YbLI3InM/uj
tLnQjBeYllWXYEdTIYilUf2UoPyJ14uXKAzXRoRYUTGFS1TT9aZWbFkbxOaln4ZMmGakxnGvIBx1
f+rzryT4kD3jTm5hMX0DGQxU2FmMH79lSjGp2rK2V3O3anBHqOfeXDvBJdCORtDKc4Jz04BCvFrj
/BWV/bCLmyeRrtvU/rayiDUr/doCF2OX3wpSvjBO9sDegD5FWPHb0kvah8jWPZt8WGfwUmjcxGg3
7Y28I+8aNmR0YX7FMmpTRgznojpMEuAJelXoGSp/5tuy3tgSEntJvJ0zscmBq2sxEC51K2pz9AkV
ZU/ZuKmCefKFhy/YCQhXDQWi0nWXbxHJfpnG8Wou63w4zsM2Cva6ODVW7IUcMUn/1Nf3iE5Iy0OG
kLpycyZvQKcutlxP0axVr/JYQ6GRffLWK/KUUI2b9X5U3rrBXXFoXyKzWinDo2mYRK8OeBMMP08U
62JR62UpOEPfcNKml9AW1qatZzJAKP+XRdChm2oX/vxelx4QEwUyN22RtHcRnViWzYdQI6mbOYXB
EKjtY2TV6SRS+0YxaetM3aTF+zyR+DGaXj3rnqa9tkGxc8eUz4ELNnl3HNgp/sfmNg5Eh9R+sg4A
Vm8WDjP5Fq9GYaSRzzB8nmwsp0w60nnnsr9an/2slAgkBHlnIhzgCmh7Y+U7EzYEKXQjoH0Ur2W4
KsmHKRhgJ9GmLydBf7etRH8e1Ql3S99EJaGqCNp5inBttrSfFYEodjMxczBWff8jK0fcQwZUi17m
3bmTTPQ59kd0rVBqk6+q+DxcBlXxndrFldeX5pMDhoLBo7Ctc5kb6wify67GlYxxRck3ImOdo0Lh
3U2CG3YGohz1QPq3RKeXsiT3d5qfk7lXgDc2WqvmPACZjtRRu9bDw8gmp9IxxaLS41OuLFMAka4g
YM4waBcdBWVBFbge03qj9wpI68gMkELs0inhNexTfxoNcdeO0/uoMDc0LLX2hQ49XDjufaWxOs0d
75m4JvVzfeuUGz38KVxS5iPtbFCImuWQeIXrnPUGVTk96cEDlHq6TOK3ioUj43NX89Asq2sgLgYB
1vCEncomAfE0Jp8BzVddPcvhVeNwk+KhtZ9Hi6mu9qgyNIxvRNBzbCIWG7yOz2VzdAe8A4Gsqjtn
QmQKrFTbOJHU3wPcqhnCaTijyRVB4LsUV2q/Mm7NXYdwHsyVyyTV2Q51Yr63c7Uc9ApDc/AwRv3G
CBw/S0btQRVfQad4PBasKoqeQKTYy2ADZNRG6UAED8pHrYY4UOL3psm+w1kyJXsu52ZbxcGTwnhB
7R6ikZGstAFuGitNNtIZdW4fqN5C9TMuvwXnkLAcDSNAeGfam1T9nCRLBoUBV2x8ZpE4MLzoZqEi
J1ObYMsBfeMctwoOTGed5z9GbiMwtkQSjVq3V0epERb8WQzPdodPiJm8abo875J1M2Ubmyle2L0X
pKR38gEnFrg7FGLP183xMDx2A2ioqeZ0K7FvMVHRZ9Qhx4w2LWU0E3RmU8Pt08T1Kq8uyLIpnbwr
XhtHvQ9z9y0rMwpo5pf2lCmwBbdwB6DHdZbVT61NecfALbb7A4HEsbKCGw/bce1giIJgNhFEhF/X
dDt1fMPUWZGxkAryBoJ2ZkC9WDb4dxlbwQuDXw6w6tvWy4+eXxaOQ5Ogo4TtJWeCjBmTKPdKdxSs
pfEa+gt/qp7JdYRmMUIvG5hykpbcYevSOs5JmrmssC4Zf9WSedn27bZTgUBmsWfL6QJb8agBtdTC
S9toHQUTe4wZzyjPU8gvVmmH0rljBHmoewbfwj5rYbEBn87CoX4Z2SObdwX+IWg1Ep6dlr/PUT9o
lqd5TTzTtqm5sSyiDcufIWCQV4zuS5fUSM+SrlvB4ZzZJnMZs1xhThjJOD2CtVfbJnXFZnYrxq/S
vMtjpn3UQqofFm51MDpIM6HVwMbqLtAphuPGj2OLri7kKmzUnroUJ0pjwaZLF7XQDC72YDNAcqyj
4oirk1SeFhyLqb6zqegNIVeNYFgsPI6xfeJSryCAhc1zlQCnDOOmMI0TSwGR7h7RISc8Futh+NYr
Z5/F7pIAtPsK/YvXe2C6W2fDJuyrbcTb0hoY/v6x0IaVFb9x8G+mIttHrrMJmjXNsewO1mMAs1OW
7PaGWmkKzQuY7c5O74Fh72TwGtScjlwowDUymu/K0Fq1qNvmODKKFY8lEXHFwFYa+2yDemO3RnpW
vWr+NiG12qDbVvmbyy4m4h9uldMAG5d/ud2zYl475wsOTEbvoYqQAsfW+ZHyPpDTbdouH5WJRs3q
iGTyh7LHRBZDj6O5MeJPzLMRvwbDmfK0aJlhldzFQBeKs1Jb5aoX9caVxqomPt6bblqMMYZbuvS1
ISDgp2LTK89DlaxtkmzdaK+PTyVmJL1nr5upeiJqbjKHraW1l/YKw8jbTT9wsMcEtnSfrjXIjakH
28Ry3iT7bfsqXY+OyVpxDG85xpsMIE9PbCgzwARb20fUQSbmzaAJD01/HYZoXU5Y/+xyZ2AhwBS4
JFDx5oPvTL4ppUfsBLtyzAU9co99vmBaRpsUWuMugfawmNJl8lrbH0p0VW0ffxH42uukf+jlp4Mu
r1WkunavRT7jAY2Hz2ks8NaX+atWxOcyIsS2MdqzNjqPclbJL8hmr3SnvZLuS5eIuYbtdmKrMRWL
6Spv30MoeZsOFsSa3wlDixrKL6Aknsd7ZsfcW5yehZOswwL8PEHKPHTlWQZXmhlZIArvs/Bmm1xV
XbxsrfjTYnA6XCflkXo/qoJzbyFdjQQAqOEAbB209BuM5On/d20CB24Nw0UFSZ0hbd2p37Q0J0JE
6UIX+VGvJn+2st0kLf2efVkwsUaLZzJqx6XoIHA1LeTsTrV1aU2funA+cv3dSc+z6Ly0VgBc9AYk
K3PDo7DGdwj2InGXfQBEHowqU+XiVh0VQfao1UzzaYH9MG47rov8poTf0h2obMZyotcldsPIkbIm
euIydDaqWGk1SxYj6NL8yL6cVavXnsPdTDa+KYx9kiEutyLYjYlxNWO5SizDD90RI8a6jNeaAlkK
2t6Zvl6v8/ioiOAeM0QbfQ6DcwmnFyv8wuqLlE8XaluKr8t7zbrEinFumLPXTnlURtWzTbEqbNW+
d8YEEko6xoomjgCnbFhhRXyLBlxXAwltmYjNdydISJvtK5aBpsP/K9eVFKhUS2hPRKUgnFVYgbuO
38kaV7OEOcIwOebPQrxD/s3GZ4lYYIA89P6oUMNwoJRPwp4f6Jm2Nk+dXEMbcUP12GOCUtqPcU6O
TrqfKpSOsPCjPMVa4QANTZtknNZShEcF1qAa44MVlzs9tPDIjNaqK3Xdx/+zTK2KqZO6qwKmBlEp
n+pEXZLfy1eA7ySCGC6aVZsNx7AJvBB5pZgnuPw59g3h+GkxwNA1lfZezq4tGa0Q8ao8N07tdS4n
6oYNDgyutzpw28A2ABu3mp+GDGlPxvDKwdtpz2LamgE/mofNkmL/fpbEt0Ct31Ngl+GV68N0L/Dc
otm6tMyBeChzGzXmOtursbhrqSS0iqGB2a4HEVy5v3KVOD3luwCSN8bEq82OuyQtARPdElQqLhVf
M0TrRWHDF6zl2S5tBrLoGPLGsV/TuYeRX6HXVMOwc0r7nuVbpd9YxaVprpNcG4ZvRsa+ZEKsGY9t
VVBChzQCyyINjEVVYUkrViqqqyFGL72lL9GtGPkpHjuM489Y2raumq9DLdHXszZ/jvb9QG1WzmdX
+crGZ+RwWvSbI5SlOATzWmL2giJeIdemkwW3KXYV5INoNqrUPvqmBDLOdiODGD3fif4rNGbw8+jT
0VNm4QrPPpdcsKe2iA4jIeAspBMfcqZZC4x5b6Lgz9QS3XjC78IUZVpOPMink8KN3asWVgRtEXXj
C5ah1v2KjB/N3sxNc86sE0omMvGE31ipjrLOfQNHfmzVh3Q+12a6ZufrskY7MrJLnb868dNU8xzE
ay726QDLXoOLG8eabKqkFgwpb3rFqnCwTkV+eqMQ0WctilYotGZ2DrXyYxCZm+IbtmtsMDdIqYtK
vPliiYNIkkvXtBv2DHlZJJdIvBMbE3UctyvgZ90WXtj3fjEfTTvnP0aRCxBEIp6tSsVoERAVS2Ke
bqbyLtPvdOobdd3OOzJjGewvZnKQnBFD6/x0E77CZVFucehGTCWtLQMj01y3/anqvIwxV3g1w2WV
U2RDZ5vf1W03FoMRkTwq0B1wEpBK8g6YfJEYH4L+GTUBvkrpEV5rHLrKsZOgKKy/TYDxXJpy3eA3
Qh2ITiiaisXjFbKiCjIvavLVMA13ZYO4cYi6fTO9TqYf25anJ/s2vjTjwQYY1aNTqSpcmjJ5LTNz
6wjBt/fpludayXe2g8pbu1CZWCOVD8qOLW054z6M2syRlk0q/bkVu8J1WQuIcYsWt2jRtUfrSTV/
rCyH67J3UTg/xtW7q3UZvhWsDtWg+bhT/UlvwR+StRIDyIp9ePtE3QdtOr88vBTTaax/nRks87Z8
VPvuLkKO6RyCo+u90ofYxJSlrMOHML5dFdHFcqNdxTetB9oK1cUz6m7bGgehThaJqJSwcdiw7S/Z
qG1zxGxMcfcgwuIFowYAAILAijVsy1jfBglByb0FVDLNuT/1H5ZlMC7qGA+E5ZpcLOapNZ3/0JFU
7ni6O201dZr8ajCJ5MzvijglmUVSheV9y3TF7sNxFYiWXWsVbW81duuZDWFGUuPuZPLUjc1jVBfc
7U2osuHOImPFbHX9HCqa/XjL7VN9m/7eD3ur27oag4PQZZZgunCbYgQTxQKFJUWZnqv5BNqZaC9J
XXhzQ1IBPHyF9vzq8Ggfw2uFCGRhnHDrVRDX72Z7rm3MEhN+sGHMvvMGs/PUBNSoHWS/Vj05rByu
s47ya2g/paHf1ZW2E7csiDI7l2QX2YWINkV/qRkco6nNWrIIGYIJhGNH47GIZWa0rFVlf7HciJyj
eNwGw3eIRdmVNHAyuLg9ZVIupvKU10Bq+Ot7Ok/2z1p4+wbtFNy6xxIpxFBfU816IfpIKbptlsav
RogfN8+me4ddAlemphtKz9Zk5tWfhxTwScPVsGy41+ruXhDXA7Yfyc+p3eqRslT1pXC6LerKuiTo
qUyzqyQvi7ppBlUjW5ASnc0M0H2T+RYmpyzzQ/BsqNBogm6YzhGp5gvqbPIDQH+l4pyzefaMIfDi
Zimb5lNvyzX3kt83ct/RORmJ4lmoj06KdF0Fa53JkByv5kRhZl8FU1e/CabZc7KUEpt0LCXrf7Lb
BRetWFu2Nuw7gJ0quA4mSxlFtS5v5QVTt6p8w/LbDSsR4WZjP5XNjJzPivWg0ldARKJApSbPqHBO
KgxfTH+hJYQ52/iPg3ocKSWwvOFflFHqz3nOc3xujs6g3DyRF6Y7RfxQVSuMt3jxzxFi6ET39ggv
Sn6AyqceQx3fGEOGVZg9iG4ZTPcamSzKltsSS2vprmrlbWgBa+JVZ3lj/Qb3HbLfV71vgp0cHiZt
2webJFT8MToH8V0Ke+r6o35Nq9U0fOXZ0s3fI1R5+y2yEKeeWlTU6FVyVgxParp0WEI1HHQGnEpO
PE1OPzs39PfZecyYmAvtBnlGd6FDYXNKODTc/mJbfj4e9f4pN6+it09KaL2VPDtTcaQG9tX+iDTZ
qN1jJXed+2xQLJfMwdM+KJaNawcn0Q2e3vCjRXg8Oh0TGM0KK//MoXNObkXYYQNlX6SOuTduptqq
EkR+Iot7NRnnmdZQiTZH1wLtmWOOqDljxpgZp7aGxjKKadMpAiWqaHaBU3AsdJO+7gGwvArblZY9
V+pnGk/rCi/JVLKlt55nAnD6iP/I2k9GsNXieluX1SZVcEulylrDBCBIhMnu5G0fzLiU85cUngji
k1q0LiNme1dqKp2HBj3NVHPrIvo3jPXK4VUmLLLPdQoYG21DWxuuc+0Lqnhw4H1tURBN2PGq7I3c
uTup0kQXeIJjeemdnON3WgsycsZs3donQz/pxlYwEkKBVJ27lFa9mQ7C0hZWVdU705GBH0vrBW2C
wBFk7loSIYWwKPnFe838DHWxifF4JTOKdgKBj8ohe4Nb3FjYOp4sArLU+CMTUK8SaWbSzTXj29Kk
qBXzrjaSQ2Y018gE+VXSRyWM9gFshqWER6uJjIUoMaG18cYVcqPPGCJIWBuLySdqo0cAzC9k/yyM
+qmM8TMMy0K5Czoio6fM8sqb/ShBJb50XKo9h6txcyrbCQddVdnQ3bZh8Dnbe6bbSPPFIqBblPqI
WSBqskVXqS9KFbwqMbIwypRtk3YgrS+bh3WdLjXAfLfZjtHKjihX5PQTxvE+dyHYMSpQQVkFQ7rp
Rnbm687tlg4Ym9TyZWBfZBgdWtgcS2VKcavPUxy4ue3utJpQpwfdIUbOgQVKGOyirLWVH+OJZ4e5
hbuwUZ5CvfZdlIE2lQAbl5B3BNYdW5U/z2i7+fRVuWAgCpIMoS/9hCFKZHcOU8MawLSLQIqgAhcG
emCW5svGrO6DIj/ZqTyz/nk7ZuJcdod4IFSp674BaWJlI5RTmFg+kRsvWiD3QWarXiIxJ1DlI0O6
C2ZYhySAcYpHgOL/jqPSbkmv/xIGaP4SeJeE+Zw57oDdZqF6H/MzhufFLTLxMizwDP4hMvE3cdS/
7gguk7i3VN2C4DNXUnko2/s2ePrDB/hNhvevi4IrU6pTaujaXlWH8gaI6vVh0mUMimihDmlTWb12
yYA11qotKnqJ5vrdhQJZyZwl9MEf3sdvUr2MX6KOk1bP696FzpnH4y0+N8XPjgS4mn34LnxK+rJK
Pfalo3kGyiFm3qD+4aWd330Ft7f0t9DCujXs2XZ4Mowmwbpkd9lhoGLIG5fM8qClrwnrOdFusNdm
Xbrvje2gbe3ufWwJOmi4wJRq3bp4FXGDRO1LlerLWHG/eIo1csP9y2Au59u0FxWzB7O56Nbk6ROV
msuHqu7l9JxzDDfvRqVtIvgP1cVkHof2uxweeYZifsKS6QkcZkE5snqi28SWskvNBrye5Pe5o6LF
OM+FbeDFzxZ2+MBGEqcm4azizn5Xe2yV+abq6o2WtLtcKrBIJktaqQq/UvoDvdrp/LMxxXlnoOL+
90/610/3L/fGrxuR+zJJiyxXZxYxyruTn+2Cc7GOFh/+U7NJ2oW6Bi1RF8+Kh7UOVnaxGxbXzhcL
htNeuP4JvU88SAcVFnr53+9I+/dfmvHj//7SuT0EVmdq2WG6cB5jIbS/s3Klczrd5EKPkQ4V8X+/
1r/fswSS/u9LOYEsu1zhpYpYaluR11g9SccYbyPy/36Ff49uNexfjp5WqfPQiSK+oR9zqRxtSOjy
AHX5h+juW1LhP389w7q97N/uChO8JNSYCx0m8JB0/kibPx05/35mGr/GJQduU9hpU6QHS18UR57s
FFhYfTuelz/Tg8kT3fKD5/AP61V+8zVZvxwsSkF8VzTxORJqh6f6QblnBHsLJiz+8AK6/buz6/YV
/u2rkkLRG8UJjbtQ7zckn6mQQ0r1wuKCl9rRF6VrMPQOlwyEb9IqrDQschQP+N4Muj1CQdHE0paa
f9chgvY0NJuKNQofcfMc0fFl5ORa50qeXS3dOPgHupAs/wntciAWV7X0I/D0efhUy8fU2o8/1nR7
AYcYuHmT5fex8aSQvVkuYaTCkyrJQrtBJ0d9ENjmnnuoz9ze4aI2uyUQ7YU95kvnitYxy8fJWqmE
riSE0B4UyuTOd2gs4Bo4qHbha6vhMwAyw/K6nE2c/Kt8QEhZE3t5fzPpMv3/GRwIKgytHvuC1IPx
SbBheR66d4OnPRURR06W7FNkxLk8oeSPJekRyg7MtxbjYiAar18EJIzlTNWYVQ5PzjNQgGXcGRRH
dCFdv0EQw0bZDFubNKouOd6y3zLjYSSiGThR/2pKjlYmKwGQCtvsZiic4cMyodxlt4qy+YjxlbpF
Sn2hqjbHZ3hO6xCnmfmU6uY5ig9hAWnlnjKgVmIuYgaPzbKdto1uQgdfhX7sgm9WJLXjyRirpVV9
zPkeoxr8w1ONs89mXUzJsU88F14rjfmofk04qLXqWptRR567uOplf667/ENPHN+lk9YoJLOcyQHp
hySOTPvEcj3606hejuRPMMKgL1iI+EMPcmI9ypVEuWeDehlusuC9UY857RnDoNIUJCITqKaTkQMs
t0lSnmXGkcpoRvMxALpz3lUyrGGWgT3nmHScktbDYPWe8TxhMcEHGDeP9bTr8r0Ot1JD0ENmVjFh
AlHMU9nqfgRRgIGKidYcPBad2zMzJtYv4oxxxnNnHrLsQraQFm5dm+ClaEkDMjj7qsHdmOC3DF8b
PXoRUj4l+SZXPbd8TNpLmeu+1of3Ct1E1vcY6VkwlwtPdviVGkOuxyJZgNSXgLVdVlz/+1z9a33J
P08+TEL/eztzifTCnUpAYTJ+MD+RB6r071FD9wQD24NH2+jIkjZgTrWLYp4yjSwB8kihKwZZL0Cn
RgM/a8IkLQ0OQ+X8KCbUfNbeLD7vJYNTlWEF3WFPiL+8gLMTu7GXYPI4dpIOLNauPejgyqFG5vZI
tlrTIAIeBmXXpgdF7Pps59oa0M5Dio6bglylzaWcNlPcnHvGjKmLAFR27TpFDlhYUl6syP0sAssr
xFcT7AMgMhXTSNZeURqWZTteknH4MIJ+Y46TZ5DKMKaEUOvh0ZzfxnxrtAdnnv//nlzWLwXXKOoh
N4kCOQBFzSCER/tVfwDVn9+tP0Q3/6YuN6zbY/lvR3JSKZowYl4ifB8/88/kx/xpLso9jVarrcVn
e9D+9Eq32uGfV4th/XL489s7ugEAfxh+WBrH6Y/CCVZ9r5sklnv1Tn53f8gx/t0T+fY8/dtnihXV
VkWgJgcl57B2lq6h/OEH0X73R98+3N/+aDkE+pQ6c3KQCiheERIZ11gdPsImJRWxURGRI0Iy8my2
lgNDfF9pHTY92k13bJvCXBdpW+y0fA7+UKn9e/VkGr981I5c3ZSdXPpdkHC3RApPUQ5u2KyCuMb/
vs3Fv39m8698+r995lx14fdTZbxDqMMvRhRjTUQfcDKBwVYYL0Rj4hNPV/BGhxyKpkzulOgzIJ9e
CWaAvtHP+uMMK658JxVKRJRswwb5r1ZWIt/JhGNWQx8ocSE0zH2z3rcy1zfAp6Ob36PK1wEiMJ04
SYtJI+5l+qlpVxn3PpNTj4dqrR0aAuOMhnF5Er12+bEA4idRxU15ZmhvNZtSu3HlKk+l/NQS9VLP
iL9x5vcSSlMjj9uNEW2Ujm2GT5V56dm53mZHkJuxZBXG+FZGhNezFaNDQJvcneJCe9Hz3A355zg/
6jXCncyO9YiNiVkAWnmMbBmlpeP990/wm3rcNH4pYdWWkYxlN4hM7VoqRBziyn5RzPDRDLEy7YKM
xGHiEPo/dCT/Xgqa+u2f//0Xz/NhAq5R921Y2lenTpoTSiWGkqwoXHL485wQmdTxwe8SAvSEY53/
8EF/UyHqt5jwv72yqswqZ8Rk7JWmRuWdg3yVTPZV6ahbcqjB3BlDrJQnS22ZkX5nlbrslQbed2Cs
0jEFLxiuumok/nDx6797Q79UxYPMmj6UlbGXQ6Pg0k3bwGDbQK68RoVK2leEKvw16JD8Zu8gAdq6
CgdjcRiYbUr4i2OOn3WS3sCqtNzaJPKTn5o3+b4dsExWiV5fRofKRS+C5mFw7Rg6etDgK243HTER
EbBmOpP904km+MMp9tdl88+j2Pzrw/7tW+40PY5VkmkPdmeT1ugwkStWBaGb2Oi8LnCQZxHx1PJN
gX22REFrQ8bTdAqN6KbWQfU00XfeZdcyndYmwHoGGinZRSrYKBlCHdd1txlqxDx8ykNdIt0Q7elE
yyy0d/99pYjbpf9vn+GXB9douoGqJ25BNNiAiAlx5anvwfv/cXZmu3Er2YL9lUK9s25wJhu3LtA5
Z0qp1GBJtl8IjZxnRnD4+l7pW93tk+1UNgo4wIEti2NM3LH3WvDIEzaJgOR4JrWh3sY2CSsuSJqt
yOT/sB+qu1i99I8a3xDs9r72N3QrcE7r6UojmY3bp/KAG0JKA0bp1WmAsmzc5IVoNvhhY+Y/d59p
dk35Ae3wIytvHMJufCU9N0he+Lx8Y82pkY8z8slMwpnWLtNdC2KC2ndshWtqDLoChN6s/knJeyNm
+S0UU89apu0dGJspCskgvWKzpbhgmvhl+PrTczqO6r+9a2PU63IC+3UNzn9lbtIdG1jX5NzOIjzj
2uybhyTOmjs7bLvzaOWTLjvTsNRVKwdhl0OUIV0EM1akGyKwx99a5HPKYxeAdOYWMbwXc0n54zqb
U4d6oODlJluzSL6Gi00a9Zpt4222lht5FS29FUV3/24LPpn3HC8MGqfkrvBtz4EzrI21uKNoGTI4
Xvh+AWBr6Wx5zLNhZi2g2s4/fjyGi3TFt+0VPID6wlJDP44Df3q8JwuCeJLpwKhvoPZjf3pBndH8
+IicGYGSOQiIWbyKHr9u8vrxmH8618l6u2F4SNPjuYK99lBsEVjcjm+g2OfF8t+MoBonE43fkTLU
GKN7HfiUE9TpjWeQt1kMqXHhzZ0ZT385En5rjp1QtTekvXuta8ciWYkTqU5KSPrays/qi3KgM6PD
Ly3Tb6cpTL8BzD8RUmNfvOrlwhof+T4gQcVd9Q5+i/bKI1TjX1oknZkxfzWP384ny17VQUZ5hJLI
BmCYavUuJ0QPfhDMTr+oDNw0xYWGcGbR98tv8tvJTPbgrSxjb5WJYz2JFxMigHPp0Z1Z7ekn42po
OdWYWiZapdC9UzXFm2A0v27A5wKdv1bVv1246+Ze6USS2HVTwrZKG3Iv0sh3ujmVNgDRB4dls3Ap
rK7IwzroAzkBsQ2ODM1DtMztiDUn5l9w6CZ0CVl3RDxKP5wNk5BkkhvgY0bSZrEaAdEXWnzltIbY
Zl4kriRskcXQUeikqPkHS1Z4PywDmidO5oB0xHjy3Wsv1yHBBgGwtEz47xIc8TyrBoo8MquEcAG0
8Osnca4XnAxf7JM3E5moGEFaYElQ2BlD5vAmZoZ9Ydw/82Fn/RpEfnvWcWM7lGBxishM43VDLiXc
9sheKpfURFt3xbIf3HZvqCo4xFEjd1lODSII3oTit2paJAxsF+bqc+31ZNyKxpzEBNcZeG81X97x
ziPlbYzrC6vjcw/zZMzSHNNJxBCO11q9x3dhDCvPh+1zSaTy50FXnKyFWxVY5WCiboizhj0FaL3t
Xhli+W81BHG63u3iPKvJWr52PBg/lvB/tgBsjbZ/zVRyobGd0wiKkzUsxcDRZEyCk4yEMmRCTn9e
ql2SW6zooivPnw6TObozmPQLwyJd6Ot7OzOSiOP7+q0F1rB/6jowBmoTH2X+o0wuxJGPz+YP06A4
GaE8l73xpua4ob5LiyPkkJx5nRrYaOlMF9b95679+Pe/XbsTd7IuyuO1a2QOeKs4LS5MgOeOfNL1
G0ghbpNz5CPFrksfenHB9XWmG4iTlYjE7poHms6BswUA6FFfkPcN0/Drl3mmD4uTPty0fRhqBke3
3WiGjCQwwPavvz72uRd60oFJmRrC5HjlPhW4gjquIzOguPesOSmtX5/izw/H9E96cZQH4aQyEo0s
gzJ8k019BxDGG7HDr4//5/nf9E/6cVz0UwiQuNw7JO6HYgpmuusaW0sBO8RU6NFQGXv9jFyH0oDK
+vVZ/7z4JD/kr600ykiDm6yi3MtYvpapaRMRN/N1mgG7KFNJBQqE469PdWYQMf2T3uxIWVIHNSV7
qqLSG/E45RSKz7W74dGcXdpKO/eWTnp2FcdehRM22XdmySK9qGOIvrX3mrhk5lawDC75kP/c4kz/
pHtnQ+zrZtACxaXEgKqnLH5yhyttpESw/a6i6kIc5c993fRP+nqda5llkX27V8KLH2te/FXgl8Hm
61fy5y5p+icdPgqT0A+rJtlb4UrF3xJ1ENWFHnnu0Ce9nX39TgusLNlrEFNzd4BevKybCzPqub5y
0t17lxWdrngq+RPM+oL6NrhzOoDH+QQ299I4e+Ys3kmPt81EkSx7fPZsb6l1887eR4I7I5gNIE8+
vn4F53qFd9LvR0/v1JhxlgTiWLNIFIIKWBYz6hKltgso5KgvjGDn7uekr6dxlyKJ5kykWVOnQMCS
WmavXULgbxBmXLihMy/eO+nlPg7gIC2hbI7+s8p+ZFkLjOTt64d17tjHv/9tTu1y2w+GOM8BSdwq
ao+hlEddfOHxnOnRv4LXvx2ccrjWNEjy31t7kPmScj8izbeiXlrlhRHwTGf2Tjqz1UmlVMEZZPcE
FY5qyQuXfu65nPSHsai8Kuo1CkimAc7xW0v9bHdhBDrTatyTXlBoTZ+QfZTuE2MBD0RA6ACtdyzb
WNTwBi/pjs88G/ekG1hZNRbecVukhF+nGQcz237dZs7MCO5JqyfNzmqcWKbUXOY0F0J1rkX0nWRa
uzCevj7HmU8l0z1p9KZOzMNL4nTfhwlYdadQ40HXCkkeNMORHhHPm8Ij0tovkyVZif3Snwpzw4rl
Ne08baOHqr8wNp57kCd9xLeDSBZOle3b4aBZ1/ieLjSyM1sIpns8428dpI3GzKuzPNtXIDV8tkKp
kgAkMJNvwfeWemIkbZfSh87dxElPqSZdRl5eZ/uEBPzaferaCyPIudZg/PUeJBtnU+T46d6btLUF
Lqch7B8jPHAvzanHdvX/fluYv1LffntKMrMarSo4g9SwJ3RwaG4D7bNrIM+ayeLr9nbuLk77exgT
4bfJR0ooRZfWQxqQKkCWQzldUtSfeQG/YsG/3UXqlKOjDxE74Eb+lLUd2dTaj68v/swDck56epSY
mt9Mabaf3tQ3/bX6DL5TGvz1sc9d9kln78xOZdS7Z/tudGx4eMZzY2kXYhDnrvukj3fgcv47CUyS
BIYe88lZRXdfX/a5Q5/02UGQklknIT0LvQf7gyR/GhbUnilx0N9Bgg4y/998Qscn99uLdavckWHH
E6ISCXmZBJ7x9T2cmT6dky5b1HjpIALSYjoSaa6Klbj1i6vq5dI8dO74Jz3Xl61deCFtHr+p/o19
/6NwvKH6ekYGx9e3cG5v3jlZtKqqjCNxzPOT9iy/aV+qW+2eCcP8ac7DH95mHixJl/76XGduxz45
leW0ZWdWerqv8ciSHvU9fLSPuUsz6gy+PsO5laV9Mkq0oqdyHZnhvnij1ptkt8ybZc/Gm3sXfGed
/PVZzvS4Uz+4X5euQKmQ7d2I2CPB0LJpLtzAuUOfDhSV6Ml55/oFsdrcRWmaBBeu+syCyToZJ0Ru
jg31PzSmieyOQqOy31TVACmyrxdfP5hzpzgZLkrhgoeYVLpX0Lyokwfp4RAYvvRxcu7wJ0NGLosR
ny6TcZ6zy3I1xus+uhCJODMaWSdDRC7MDqUkh+7vQHYj1GkWw0v+8PVjObeKsMy/DkBDHdua15Po
gbNx+KZuybg42qAP3c/2oH62rxdOc2zkf5iGLeOvp8nqGPxFyk3gd8MdMx7dETMwZvo6Zk8FabN5
oZWe6cjWSUce4sAPYtIm9+QWwOCyO2CD6z6YxW/VpVntXE8+LX04yqstaHdMmRF6W4QrVPww/i3d
ZsWWPox/79Iu1Jk+d1r/UMu8RbvMY6s7CFPaRjISfv1GzjTY0+qHROjDFNREwZUGyg2tsvajBJT1
9cHPXfZJfzZ7TU4+FdDXHeQ3wbQQ6Pe/jvwfb8P/CD/K2/9uMu1//Sd/fivBqsVh1J388b++lTn/
/efxd/7Pv/nrb/zXPn5ryrb87E7/1V9+iQP/68SLl+7lL3+gejbuxjv50Yz3H63Mul8n4BKP//L/
94d/+/h1lG9j9fHPv7+VsqA87f4jjMvi7//60fb9n38/Zur9x++H/9fPbl5yfm3OMZqX7G//87OJ
316Kv91/VPI1i99Oj/Dx0nb//Lvh/sNyyEzBf6M7hs7///63/uP4E936h6XDavENTzd1XRxrE4qy
6SJ+pP9DCGG4Pvkjtmu5x22FtpTHHxn/MAzDh1VlW7bheYIwwv++0r+8q//77v5GtshtGRddy29b
J7vrrsEFmIZr2b5NCaVnn07tsk3cumswNpTo5xDa9XZrkqNVFdgXNcfaWI34SR5HtRaVL39aE6oB
bObdofL88ll31XBowgqqXKq5xQrVl/+UWvGrWZdNsJgq1S4cFTtr1wHOlKMZhWnWCPvDNZNxZ+eE
a38dkcGPynCZvY4pHvoRn3Yza1yvfI6GvIu3o1VUWyGr4Sm0K9DltpneWz0iJkdHkA6buOK3E6gp
U90kh7KanMcgika0dwkFzrJ9t0adI7Y2qo/WTlz8AsokJxoxVqzzu2KEpu4HWbHPimONZNYdojhP
D7Et35Okc8FUgFV2qFHaotDB55K173kYaM9xkXcHasndOeQKXGUD8rzIDilmizS1zSEK38iuasGb
xq8qp0T1+JtazxEFIeVvmuzf6yYYr1TlZ9ehxyX3PScfBs3+rEHrUGWX4oubklc35AFOLom/jQcQ
h9RIbiMqXGdTRTynX1fpjX16IKXWvenH6r2P+a0UkHtYmRSytxKk+2A7pDb7RAS1zv60ElE++9Jq
pnlk9N1B6mDl7DZKD4STcAjo0bDoXI4wuPYnbxXAoN5wE0LT2g5BmK6vs9FKH03BY07ySKycTvXM
6dx2eLzwzuB6xwA1oaTu6NADL2DSocXdTI7BnWhcvu1WbCHLFm3q6GSU3TdRJjYqyoZlofMLZKi7
/cIMIuM9lxyzT01AFWBPEgAGx5dXjx3QkyOK5vhwk8gD8TDkTGPVGNifiZu91kXGGc3+HUX3awM6
i2ojKuePj7UwO6D3FrdcjDxgs8aLG8LtUhondavQ+fS8sfm0rTDemiUvJBsjF7ta+24OgXNj2el4
M2qN9dMowf5HnrpJO7u/LUa0MKol2Yh/+iQCcatnAUQUFOkG9ALKsUl4rLOHhtlkmUS9e9DiOr3S
uyBeu6qn+N6TuvckUh13StCIg93B1qta07vOfYHR2vFLBLVmX65012HeoNve1Dlb9aIagivHFuY+
LXz8Y4ZsfsTkVYODGUB3mGmEesZUi8jtBiwVrRu+T3ljbwq3QE5kkyu3caVnvpuitMA5jWUFmFV2
MIeDxl6Y1FpTlUm6qFd63QdVrRniO59M1XDwJ0o6Ud4AZ2gPPQ3eK6n3Hv1BryhzMu21a6XOXS16
87mSqFESC5Ix2VMRuWLmGL2Eio4wTU5z5WW2vgnF2N+PgBpvaPXyuYk0HfqLVSuU5DUojFqEN61D
Bbk79WKl53EPVrDkoyTUnXpZGr1xo411cO+XbkTT6vxbKeJ0USekxDuiNvbp6E83ISkIMzKPoaKk
qgMCKAT8KJVgpmjQUIadrxCQC4CZQRF669jEp+v2iXPTOdI8iCLoH0QZRKvaww0/2W64yyrq/XGL
D84e7oL5mnPa1Thk9pbygDfpOu29zlCJslANNpkBxOn9wr9xYlNbFBT9IZIGfV/wbpd9WjRAAANK
hYOq5gqp4DIVXcIUvo3Mz7C2Gtv/QC7yfqc066ms/fI2krp+kyCZfkxF0OyMQrNeW4Tsx+Ak+YSa
A3hllsPh24H3c/C8hN7R56E/tsKJn/3MtZ9l5YCpAhw4IQr+5sZFuXS0Dk2yqVE+q+cjUqeeXMS+
ANdoFW3wZBvaEaHajciay+5WkoqyaY4VzXBXwR71ZtohpqyAeuiJtncaN0ARSDK1CCrcQo2QwJ6d
nirZNtGmVSWnGMUWtKf3qgo+mg4KGAC7jRnp7mJ0pvhBtrFPyXmFttSj75OFpiXBCsFKC6mhcZ7b
pDC2elegZmuGdNMMkbtspWhueP5w6CyIb6wWk0M0xsXKq736MeyphXYG3d5FWONusTVpiBw6QHqU
6VA05cZX0UTxgmqlD6IsxCg91OTV4H5fRgbcHMq6YUOWBgRSMPcvkzS4p4Yih9iogRFM2vd0CkCZ
DSTo0FWoG9lNsHj3kw1fzmgMYyuLARpC3LH9Rx4rhGxd+cs6H/ylLaMNy3a6N/6TN2XJPSAdAHMd
9+tpeHaG4VdaqwJIO/qbKshQzUBSKK+yPDdhSowUTdclr0OPQwoeK2XqIH795oo6W7KD9MagQek2
laCiwoVkQ23NBVUYox9QsSMAGzZK5Eut9/o3bQw91gDVtxb187Ypq/yxrfzpSbB3ezUOoTh2CfPG
jUKDQdgaDfRURW1T1OSwJ+H04FEpHh839qTZ24H6vutgxHtt2q5aGkaQLRzPoW5Ig5VsTDoOqCIH
7Rm1cAC5kKXme4ytoqRDeEzIjXKByNfmzlGBfzBsv1sOdUhO6nGmYr5D6RpZyZ0WhveZlONNaPf+
VUzW97vs9RImk03xSll8C3L2k5Vu9PPKNOBQ6iM5vLmPFWikJjlIrHLVyOkoqWsf8nBk+7R0AneV
p0BCzCbM/Zk3UPoCfLttN36QG1de4Wh3InfQEdNSXVDYVCyBbcIuUaXiPfEc96q1vOjJcAbMoq11
JUZlI3SwZLHy7Ti/y1qnvB5DBjWnrOtZHUxAO+24vDeFAR2g0UnyMqoYQFlZU/YkdAzn0V44Vn0X
uwSA8HbT2pvO2Ngcf2Vr+a3UhmIRq0I9FH2bL9JE69dU4hyqyH5KRwqlNEGqSkO4kO1h5GMRcWyL
CdeazHxPX0XOWNOIW8/a9S6S1ryqkAE09W1rMgHEufEtwn3m5NMrK9ij9CqOVqVv/8T0TDPtPHJa
SR+j08Y2mDlQt5WbPZixi4a08QET2YPY5SP5wqxvtDllyO1T0EfuFSMNitfe1FelRF0CaFlhsB/K
nwAy2BgJvLhBZqAPWy0PrENb8DVIfrh/H1c+JO6yl8hco+mz8Ztd0wv1oNttcKiBq7Db4SmUoAY7
vaE5LvKaec7pPXOd1F65tOO62Ril1pAMn5nLqDfHVTI65orMR+vNjL1imVEaVy9HcwC+37WPDpPb
PoeHDSBq1LWtZcixQo+iGT29hgo8L8edNY6FePSG3Hkb9WPyPQvfue220ZHWUS3GQLYAfLoaXrY7
rMxy6FaeQvYnZEltBeljkW93GZw6s9yZdrePJuCTSmbOsnWEvUuSIl+XZb5He5ACRXa69RFec6Np
jBPQDp1Hs8uf0Uj2cHBAUHSuhZs+BwJj25DHYvLKlrCGEXJm5lFQbQczkA53Qw3Jy/Sh/zE5DHMd
X8EC+QCkhNKeNmWBHneyQMKrESAq9cZ0tEjFV6oG/VNDGgGp1nlHECJ6BqsW72OUOuuk9ceZaM1x
yT0FizCW05UNb+Z2YFFQpHX9Fjp5jliv+dn6VOpa1pjcTaxXoHoM1nU5WqyGlXdT2dGBGgfEowPh
hqQtxAOQ60PnRKASjaMsDSDwmomhQ7vjGmqpfNJU/GGyfmTMbm9oG/xtUSlaVykmfUulBrZgEYwV
43iqmfsuDTQ8KrbtoVdUssduUDZb18rMW3pstdUny957VWMCHNe7+Ltw2/TaFthEAoVoaj6ONnGd
Tqtf4gr5ZmWUsCgnhhTZ6vpcLxXb9phirzwvJ8mlqWIMw3E7lTOp9PreplrtLvc17YduRo2YU7QS
rHuzVchqJxNvg2UU460Ka+2e7DBSSCixDV7tMg02rAnbJ5uqrSN5eRq3Wtxaj3wT24eYBFH4SljO
bcelAJ34dzfAyfC8296vxMbVBBaWpujqO0VxJ2QjB2j7rC2U3AKdqF5NJ3ffmSimrR0rBWXNCaNb
RxnTuitpeZHuSZyNvfvUD0m/pAjwKABTpY5HPUPiGPjJbWwW7NAYqhVsOFEwt49Se6/jq0CV3UId
yms4Kq3tsj+ZGIAY+FS617CHg26GKyItD6p9/pKSerrI21ZdeQP2VzfqmvngsH8SqhjNc2h/HwAh
zXtNf8wdeAOFq94b/moZEtaj/bLXL5mnr2WQUgCs8XWST1W7hE790lUJkkSQtJuwwYFjhSK7VmH3
ksqcLHhdaqtBsRoPCd4w3o3ROybeFGedunenau2lUHa41qdxhCxo9OkulA52Uonx3ougQ/o55O1B
2fDt2nhvGRQGp06TYu8YrU/dr/Q78sPia99IYLsWLouyMQ6XgynyDcufO7cYf47Ac+DOKSq36a+L
KZG4dPrA2bm6He6KutOWqWkZi1jW10MOvkLwUbpoQqtcV1o03VSNxGzmKh3+s9YgWhnREGsFTFCj
u1bp+M7Ymc6mIvI2uWutyiai5tvPV7B6noIm/wau8SHv7HzVOW2KRHj8hhZ2IZqW4hrVPw6568Hm
xIxY9dF0VeaJe2uOQfGoDRRyG675NEn1I8in4laSA8d3oB5QttpPe+jizObyPa7scpnm+iuEJCwc
0lcL6RUst5qjXyJPIEeaU/MotDK/Tri3bcl6dwXp8YEQw5YIPBA2ACLfszghSXmYDkQQACHEzSt5
XK/FcS0Va9B0B2ZJP0gXKStbkjjh9g52+lNLi2Te6fZD0GufQ0EbnMpDiZa97Eu1coYeniCctMJt
x+sgcLSdA91zNTmUF5l6tZgCuEVtQZGs1LVnXfUMMBr0LomIJFUpnFeBIttvU2NvJpVa1pNV7qhD
QzEjKnunpR4BC6vK1l6Y3LAs1WeJsMAUJUOwFKBTliiC4PkZlHpGnbw2bVW+DaU7UrEnBYAyW8fN
ySQHAnEYvpEj6ZGgr/yfvu+3C+XZ4RJq9q4WBl/7vvkmmLl2PVsiBjo9Lyv3qQ0u0a/J9ElYC4ON
lZ9jB46sH00KXjRoUEE5Gai0fNox9dmJ4/8sLfUwNdbRt2Hs49i/UrH67G35ZoYOxOt0Z7jUEems
KeLO9q/LIriKS+ZNIjk3EarqjDCQZqKVqIFgWoLE3aH1yhURwqci0640P3mELd/vrWrU7qsg8ea6
UX46KciuxsCQMm1DcEhY0vmS6+z0Rkp455GsGqBxEa5DXYdI5T8D8QvmnVFvFPiTKmWa8yRJ76XX
7jJ41W2WsnzvNedBMUmmNAhcPNqP1BvgRPiphSul/95TDppT6osUxbkJnR4DVQL0T5PlOrDcQ6kR
xTeAIs3MJJcwFrCCewab67WHB7Bqp08aOPKuZKTgvhTrIIdNHNr5Hal1SDF9qJjU7REAyB6FHsIi
0nB8wTZl2n7SOv+6ktmwM4T8ID4Hzqsaf2SFhaqKhI5vhhY856Y23VWJIKjcMFz17Xddq+9KW//I
LbBcvv/ag3FILO9a5Xy5mPgFTP8zzACGVKy7jcwwMJ137JPha5lk9xKVdX/VTxOtrTKxdGQtojOn
+V5p5PO6uo65S5gma0URXLs5aR22ZkJbDaOUhWabLdLsiItrah8YX3LkQ+UUuoFo9E0PViVgqMzW
1qoCCtqa66a0dnkR8lWnOZs6nN6LCTEJl9PO0npCcFr/4GE+dEW0KfPypvAiQGHIiqWZMa1KJDmN
M88jjYgAHPBNRsLOKitK53Csps34TqOeVH/wDcrm9VoBUidzahI4B8rYxxJR3aeszUPAXsQ8+WzK
3NsuC9aln8MqdbYNxasOXxW42XIyPpxmN0TxU0bNgzYCyM1l+OIkJpMIAmQv79cEm4JHt+uzuQVp
MOgp4VfKxe5uF3faBFObDFOOcu9MycGImxYOqH1jBcm2G5p+PnrZM2jIe/bj5nFQXkHG0uY+7Mky
mR6rCdXXGMUYTFKiGbiT73LmLUowxidjiHYiCw6WRDURQgbN0kgBMvK3UZgG0K8lQPsq/GYWZAkL
R/5wgvaK72GcDEVOAVupR5uKoWw9GCGC59al9UYRIWGYX7iNp8x9aRqDb/A08eedq3lgwVOjum8r
9UiQUF+3mabvojATYI+FtU6LFpRwAFDuadIKKGgyKglg+AWcgMBLgDm7jIqR1k370jMozi9FRxrm
kWRZ1O7CIIoMmIvQ0NI3bH3npJ3/kRkKga1rswiI2uG1Kwt/RgVAubP8Vu1ZqRbv1N5kz5MfNttW
n+Jd5xIZJkYwOBlS2LygGDeK3gKYMz8IsaF1L6RxC3kV7ESbSLxikwbOPBF8lnfBLnOhpYcljGG/
/XVJ5RMrE3fulnz+6DWfey0L1cVYdh+TDmWbbotPxC14wGOId9BzhlsPvvZxnGjvWw1TGgITQH1d
BGoenZ9a6uCTDulUBcCwLGtpoKK4jag43FiV7n9PpXTIf3YUet/oiL+Mim9tlKUv4ZjW68ErO6x3
R3pn3xk7gWbhTsUaVx9pkp1LnFqw3qqk/ZEAuF443eAdvbReyVLawCBi8RkmZNevs8ZV13ytE3A4
Im9rOlzh10QdKsqxZuw6xAs7toMHF2DHwu+RALn5UG9au85W1IDbm5paiDtvnD7GMAmORCikqmWr
VkGZs9IQIR+8eijibRH33Y4Zpb0qyKZaQ9JFG+82po7UsEd0EMfFMmLyXY0WIYJeMwiTmCHiP38c
H6KyDLeuW2fvAKrd+8hGcW3b8A5dqe2pKMbKErOMD1gY7yB63DlNEM0LOZYLRw/p3LD4F4BNm5cg
9saHym7Fqupy6Cj5OKxZxsgfE3GDI0J0nBdG3mwsIMZzCTGO5YveXuHtzB7ruuV7WGfEBvIcXUdl
Jq4l899162gWEFTX3IXpuE38hMiNxO/qFZXcpg02BNu3tEMkkp+91bBadeKHyeSzJa9qsMIivK4E
Be+dV3zDoYLL1keGHHkFyFbZ5cgCMz4YVkLYHbYiBAO2lRTbLEdpCHUzvaaaM2WYw3ZCrre+8Cwb
YHMeFWrLYcu3KVXyKijLkS8GqeEcOL7YpkiaXdhIfLIJz4GWuQwDR9/3bTUhj0SWmZsdiaCiZjYf
yJmFJrgt3DxZxH5SUpM7gsUJG/DRHvyymF35hTWocAerRX8ZdL4RO6NJsCIzqhhHC/IwcFY+Kvu5
7oVkHvAwVkEBPST2jWbnmUw3IXjWQ4ZbTlbjeA8kOoISIQY8t4VitUxlID7tu260vZU9ouUGsz7t
6rYrF4lf5hjA2A+uy5El+TG4mhBtm1dRHs2nJIrvabnde5HpwA8dNL5Zwp4JGzbuIjaQE7uZfAhk
pR660kmXE5s3bDT3xXPqJ3KJDMTdyYS3Qci6XKQuVdmNG2ULZRr1mlgL2yaOZt/oNRGmJkjqOy3V
KA4f7GDF9ezLlurJIXXMfVKY+bXhpT+tpo9W3WhlWxko4KnCJYDCN1eO/YTR0bd29F/jVum9PKi0
gO1bYSGM7D7ddHqUrexQ/pBO1c771PGQ7lrFJk5luo7H4VU1IliUyF4AwhlTeNUBi7/pVAp7O2lJ
fM7zSd+Nqi/WkSWaXSmaes9WVLJigboixrVUqu5WhiV11tuwWI2sQIeZI67SQo2kcxB+c4dCv/VA
FOKKoKVY6pEVrxI7/VBxbsJ1joatOVQgX0Wiv4qh8JaNTdpsFLaYgmz2wGGOEhkSkbfyJqwcqirS
OQXv3qJjbFiBjihmjVYzrkfS2xODcR+VaQFaCSpj0UdtC/o2g+VPrL2pMljTedN+S/ukW/qoLOaF
A9ixTLxmN46mj2wOpN42sbMXNhuzdZ2Jfq/413P8OxoYPUhTLYyIb/FUeTiDsgCsvn0d5RZL+8mW
E2h5fAUqtAYUzDk93dVablJhofCbI4gfVOmd4ZkgmDLIyayguzF+UGnWrsvcBtLq+vE6co4spams
ijs3tdiJMk3nUVfsmumtj/B58rs30cnqpran/kOT7GTqmiLbdMjYFAvYMdyP1VSvW5IUVh0xldsJ
L9KxVEYj8hvTB/TC3DoljjF9OoZX2yx/8myVE3e1sieHL59FBgZ7wWX6t2PMLhelefi8XHYLJ1+p
R1Wr9zjOw5u8ZS1DXN/pnyqlDTdVTPK/mNp3P/q1i8tBpFOgJQBzgV7KUdb3iS5+K0YXg0ajN9+t
LPZvTc3KDQwoNnUDAaMMS3MzFc91D6x9qB31IwcNXuOZ7W2bXE5sEZVIUGIgfHE3YeR9DiyKiLfG
XLmXg0Jp9arbqaIYnvAgomhhQfiTmkvtuVJdtyFHrttJx1M/xODnd3rn2uxaWZZzY1beZ1/YqUJK
aLk/ck9v966vrIMLX3anpzKMiSbzMA0fSlfsEuZo2IXcQ4cvQZfx9Nic+/QbdnybEUmNG7HBaQ08
gbA7GnFGjV2dqR/0d8vmdIkzgFGA7vJaw1e4q0FHb4txJPylWWJdGyM7yqZoF74j/Nu06YNtGEcx
q8m4kZ/H5IxkkY/KWdSDz/LKNfDeZgAnQFkQ0YhoOobHrrvtyiyYVzof1g0erBb/H49oiMZkIXJ4
7XVShJs06urbyPaNg/IRFuku8VTJmLw1RWN9r40mBRiX8mQnE+pjfbxfUN7l86TL5nsRsCk6k9nx
2sqshYbsDewQ9wSE95OR85k82rh3Z6rJXlXX/y/2zmO5bqNb27dy6ptD1d1opOkO5GYOIilKExQp
kcg54+rPA8r2Ibdp8vfwr/rKE1fZEsJudK/1rjcQ1R7yS2OXm63LtP9lFSwWD2vVlCYYP3rG7OUx
wTJiHZN5sAsczIXZVL3L3OJehONn/VrVdfE4WWR9/OrsrCqNKy7TniirZi8PIuHeSZPVVzC0xoff
nB3cE3grOc966RPHSG5Hxn+PehNkt02n+VIPLjM587GaEwgCheuRsTQlosEnTUZ6B9Zn4uNWlTjI
j0TXFMusXJjpoxKQOuZNZY4DsdtMlL08zSewHFKyvjNmr63rSJTBSOxUTqJc5OvnKes7b820OqxO
k7aNho2fhlzUl9NQn3tjGT/NeZuNJPc0ZXpBlLGxGdzCkSfxFM0wa+kkw2uVOuqi9IXZkOkqSP+D
qFD02yZPiaWkOEzpl9kXyKae526880FR/K8oFQhUMtzgOo5chcqQ6aldbLLB4ERSU/1LSVkykeUL
GmnhM2LqujhMINs2TX0vsoDuF+Q7vZvpejhNCQ7/lgXz4HzLbR0TGgkvYaDW7XHRwyQ4IVENy9uN
8lo75riKvfvBwo7ljDHNbaf4L/Ng+OVDFjQ5Zii9tFxs1Nzu2I0KsrLKlgS/u2gsDLmeklxURwov
eTKB0piQYH6W27lg213JDkm7U3bxvbAa66G3+vbcGHrD3GVRoErGsUmlSfAIUmcV9UUIDlHlV24Q
wGm0cI1mBBuwke4cVtQJRqjuhuirJevJZey5WTA9fBPaXVMZJ7NA8DmkYq4Pwo6+iBEkBn9hUESH
U4oTMOA2e4Q1LZbI4UAK10Sd4R5rXY7pt6Hxx+RQD4kg/qQJ43g7MP5Iu0OgD8xqZNFWpworacDK
2Iaft05G1dRM7qROMXGOI3PjwlrABjYLs4jSrOvPQm4D9Wygcx9HakkgiBXa9pPfpw3w/VDQyKVg
vxi3OF76mFq5ntaFUtWv0HJs80LhdZGvbRWWz9YcyAujEhpLRS527U02PbKJ0xqTsDyurgWFkjiJ
YYYmJ0xPCY7y/ZJABq0Jg+8Gw+uPc+6adsuvyKcXLYVr7GOvrb0ivNK9cjahZrnjEu4E7hqDAezt
G+x9yblpag9RqjM70HuCIR2OssrLDKYlCeYf67w0PGIWR0Ydz2OxxIaTn4Sp5BBt+P7Wnu9PG8OX
2ZE5Ty0eVAInmdZrDo2izU/JMooPWsg4uMKEuL+U7Q1VsslLa+Mn2hNcc8fG77YeyTyUdoSFc7Tf
UaOdYcZ+hOk2sHFkY7Mox5rQCtdbF7NNKBABp1e8TRLXmgl7f/JXMcC9cgrioaMUCJ0SpF0bnfmT
eeSSntJ+qziJTzUD8XAKNdkDpEcWpG/MrbxqATB+1R2bRcnW2Xo6O5RDA3EBPz4b9PpkBATZ9IPt
n5a2+TWrCViPtHuElExtEosOycpzcIlCrRIH1/EZ1CPEjKFw3BWl8SYknHMCSqsTmuyAWFFKlYO5
7Lzvk5OX61QKj/gOumt+P/NmXiKZMtu9mQNN0mIFol4QGBQZbGPMp7bO2LfkQOXuN9c0c3JeJR1h
PAr5EhpVFqRRNnUyzSxUdsQ8AgWqi5kMpKiOvpWMQICTyiY9xXesurF6KzsLp+A2qygOnam880Bo
SSQgbMtw1jrh/RKmMFnZues7LrxOZdlwGCtfEu9Uq3KVNF6wnpPC2upCjpeABv3xXDCKpPyJDtuW
BETSnAiRTk+cbriySEUg8+5Sz+UOxPjIEKLYVjrWeMsZl4Bj9XrAg4v6t77yfZN9IHEw/vXaEVvl
biLGtPaucyJ8GX4OB605hysGpqfCxajSCOVFJ8BzPRRGB4nG9yyfFXCbTh7nuHEO8nHMv4o+QWtb
jmo9+NjjM+4Ta5Dgk24UCfb6kOi0oPFf2S2lY9UENgOCmYqcFogsuglv0C4I4svKA/IM6/YwEGV8
laX2SVBJzKHUdBTIdGuADh4VUfxN62wztFWAa7wPouWXaXpMqjQIn+yKO2alw4OKCkC0Fn845Ubk
0IfJSW4mP3AtDq/HVH0fi7xet41lEIFUMDYbcOCy62BrEqOCd7w6mlzI26rgdBL+dS3xqxZVMuwa
3c/EIpndk+f4v2QSgkiRfoEDHYPB1CzvMJvTR0NjueewEgHh5jA9TUlOXQaO5cZsgqPUMMcDLZha
KIsJoyfV/IudKQIIhl1hV3jEZVYtDlLglxqQB7f2yN7a4Xjvc1B1Y1icaoMYHxk80Efd+00bk9gE
DcXSw61lYYsXtvjiz1MPA1047oUmkn3d6unBJZjqlDhIGoBYP5kqI77TxPrdlTODazck0wwmE66x
EEv6cZT4R8YPTkbAB+NYZl6qg6FjIVdQ1HeEf+uvjI1+pUa9mK+OLiBj3G6caT4LVe4elZNDsI4z
cuBDI4SDwygCVfv3IlHOoSblupqsHegHFtWj/hET0HEY1Qbtw3OSq9M69366HVQVW2GN2bBL46+V
1zcxmnJC0KKdJ42tJPKkEy2ot3E8Zfal8vjVG+WmR1NhKgIk/KtM9Y9x/LWw4wtC/vguPL0BZsOR
PT7XiIc2pJtdqqA0dlk7QaAxs0enJuyUrMamKfz7si++JW1G6hbWZNXAuL0Szqapff9nTzZn1KfT
TW0p5pHTde26wFqug5N/fR7ij7bNO+xNneQHjfAGweazaGOJgA7YRnvedqiB34ggOoj84RijeKLb
MSE6NLVFhW4XRFNZMVG92XQsM1xy3SggCiN270dd3se1JCvLTMiqFjEaFaHH07EW3GPvHdgDLJnG
UUG2apV1hj3pZdaNw4WyowviRm7dwD0KYx1tjDI7mgGkaEOw+h37Ry8uwXuzEKtCIz630hiA2qlv
izY8bmtcvRLsfin+koqYmLbJfzaWPOyDtF2lAXITDCRDwmKIp1DxXeBUh2ZQwiJsrzxRnDQyv3Ci
YTe73ga0ZGdG7XlclPZJI5oE0/SY4DrZk7IXyxRhd3SsM4h6Rc74H7LsxqmBMPKiuA3d9tDMiaKs
iYbaFpNxMDf6uO2Sp7hX50lRndDiyFXi5vEmNojQFjmrPkWskrqEUBTx+CjHhKoBOHvrm4X1w0xg
DvVhGK19OA1ki7rpOibXlvZa4XqcDuqgNsYBOM8Zrr0uMI/6QYKNyxa6o6wIxqx6x8o3ldKndtfK
80ZzbilWACaPlt9h7ChbywqjzVBPLak8cEhnBjokeRcnKuND80INF0bgirx1o/xIEs1XQ7K5GNKE
jgeCiJdwY+nAXKvkiJl76zq1kjuyzIp1CFd359KBGMSqcyrBRGL31HNFUBDORfQcy6lCmrQM8RN2
ch8MNeyOmF/2F7o29dqklb7sunRlNjkudGZSrp3Oqk7zzHVP0xgP7TAZriLy4GZG4fQSSU0ETacP
gXDc467Jk8OhGU9asz6PpEUax3QicstZqZpaKUqFhsRKPFlSkGvaDDq7as3BvKx6Yjp4/f3aTfzT
OJDbqot2NCeMJkGGEr/E+7oeVmP5CDjNrCFu5VqQ/ahnl1hgqz5qnQFvyxoUKDgTs3lUtOkdJxF8
tXGDrcZtmQ4wfLsB1Kagzsaqxnd/abeychJsWtURLd9YT4M2o7PYy+NTppPeWcA49DiMKkIgkfGU
G7+39C/bpI6Lquw58TguYZ5kmyyPqNydxr2SVMfrYUr8Dbxcb8Oh454PjMxOMa7KfquX/pAGvOG5
/6U32Nck/KPg4I1I4aJ8yr+29dNTe/ZQ/n8gTVCLsvqftQlfo6e6fvif06cif3qtR3j5Y78FCYYU
X5SDtsDTxCi5ylR/KRIMaX6BOSbUAi3YroA6/JckwfvCONizPe0qTT+xGFX/oUiwv3gwA12PxBvT
8ZhKWv9GkcDf80qWhNjBc5E+WOh2LGu5vz11GB9+nvmLIXPqyYcp08DSSdu1j1KHxSfC97eamJdL
Sc8yXVM6StvWfjYEpJsYF6XxiKE2KxNQeAWC7v4r4c2fF3GU7di8Ibzb38qtVAmpZI7Go1JioGQp
cq6MGHeiVz/yH8v9tYzjnZcmUYQI3poUjq33LjJ2JjBpNhzxcttfnFxiVygTupau/E+kb/vvzBKW
Y2mJNaG0hSbb+e3j2LkYQn8oQEtdElKMIKXFLJOi2Xz8QO9fxmU4IgUaF3PvgVob9pETsJn4rXnT
hbgAC5G3u48vsvwlv+VMLyIfh/eF47JgVVvUkSChb58l9gBIpgGQB6CRtN/WJPWgsVsm1NzV0WSW
1ScC6b8/lY3aB/mOxBidULQ9xwjVeDVxfCbDVrIPWzQCa6OsP3MGeO+p+LQdx3MsZVn74lanLQDA
M3PXI95fKwuCjRhIAtMGWKyL3fAnv9THlyNT9u1LTLN67mdD7ozMI6chht7YlhnymZmkB/aR6hMh
uFpUkHs/msVLtHGeYxciu+vt9UgztbtizNFhDPkPYKzoEbJ4ENMvShIBk0hC5EoyN7kc7Z4kQuWj
EUQR2EEOCtxg3kza6snaRhHyvcSSkOjjwq+MXU4Kd0buWGHfNlmVkajThM2uKxLRPyQpysyrelSK
yzZNJbcfr8P9r9cSyK8s0+ShlM0HvDzyK+V568FYjaoFHmgQSXhDfZah2toRihb9K/8yvlyuZFts
7x7cYuKE9j4r33ZrkU7NLg9asTWYoK+7euqfCNmG197OgH///sm4jMB9iamiub/g02qSTRnUuzxy
iP8cenLV3HHYMWdIbj6+0t8/LZ7MA7pi0TuWte+dAHWOTMeu2tkzCX8NZNtNmkf977LijdLx9Tb7
zkWWHZzDjxOD82Dvh+qS3J5iv9iZo4NHhmMUIG2ZPPj4Sd5ZDZbkfSmS1Sxb7+9KyowM2TnZjkTO
EiSQkVMcBCCDlVV9YoTy7pW4gCWkEOxHy+O+WncWDCnTGIsdg7DoNKZKPyiKvNymQ2h+Yif43otT
wpb8w0Jnw317pWqCWyaNbDctEU9BRpxjBCfvk+P8vcdBSulYJpimK/dDECLQXtE4yW7IXVyUsXQ/
DFvJEZJ3+vLjn+jdx6E0gQCHctLdf5wB+n/lT+nO8KLpsBgI/K01vfvHF3krMn/5VnkSZdouR4ar
xd7pZIu5oPEm7d7xHizMwM9KpyvPcO6wr3PVT7+A6stPDE3fvSQqAQoIE4WYq97+TCFkDIWsZ5fM
xJnHQYhVBbZPO7ue8t00tSiIDYOQpI+fk1KLv/btlk4tatqcjZITS75s+a/WoeN0baBRoKLmClzy
SAbxsykiEv8aPjamJEmvVnE7tTiEd2X7ndlU/OgZIdqHyYTUtqWSFedlkQ8X6B9n2Ih2UR/bI5Q0
4bpxvnbZguC9cP8olnTjH/SpJIoxBD/Eb6/2IkIqS8t1rppQ6XOL+X13GYP+k6sKJNVc21GOrWdb
CRCNdEaMtPJ8lTFvZ2QYPlgMVsW1irRBLgGLBr5UpfwLWAPxc2RBlTn2kQtY29o3ihtjNMryoFeN
yDYROJmYabBwjArFmVCdQKNU8TLWjkTQZarZgTngdlmwbTIfPpCXIOED4XfPCxn73204tIzrZa+O
cJH2nyttNfpwRIR1n3baaTdxmriEhGOg8mQwA9v4KKCCVWZFTnIQBLJPiJgV0ylUIYK1lcPwYF3k
Y2dvAig81c4rK2aiJYOJmhAGtAkrPi9XIgCZ2MSruJ+GDTgO09lUO1O8jsmFUoS7WISz+s6s73uU
ZvwvTZ89h82UnNdsZynNbOt/raqJoWgQ+eXBNAFKr418mY8G5EOsUL0wpA1kOW+lVuNZk7aAoLmX
T7+MqYTE6GcN05cO50kDVCetTtqJIFDM/RHzoFrJW3sXTB0MZMYgMYm9zM2IimU+d91pu/vuDUn7
6POBIYiFzE0m3lz3N/HkFNdhidgEDfSYWeauGo0p2rRYnxHhhDsDDEknjuIdU57kii64MLEdGAww
RymLQ6KiUonNnuMe1mV1YxsEqu/ciTOvrNpSHFTWYA8rBNHdYeiPTr+u+NauXSmDGlf83Dxu3SS5
g7wy/0iDTJ4xTA2+UfWPyVYbcQIXsMqQKpHPlN0gpELfas2Vc59NbkEiFic6mVzILpp16dRGdqBi
j9FK5LbN4+QHTs/oV6bRxozt6KELY+tX00aTZIYSkOKrS0RcjHgSPnFAVawTQHLT56BsFkgyTRnh
xG0WPsxjUBB+W1p+dFsaDW97tuzJXQ1tm0QbndbxV2uAGLRmbuPBB2xNh0w1thTQWTGQqeSGwRLp
bon5LCDhnYwyCFbkRcEh2nS+HJkI69qANxuRrtv1oXFnOlkgNz66yQQAlFzDVVDjzHngMkD8EfZe
xIcklgAw9jSijB2JO5CbRkJezb40xAY5cP3Nxqi/2GHajCZ9wqzrLkVVx5QpxOLzwNMzGVV2n3h3
UydG0OcqYrACtYi4c0sESbsJzTS7RahUARR6khCm2On0uEWYkP2E+x59TaPZwi9w4EM/L/HiTjcO
TJDndCJIfDU3qJXIYC+J9jZ9qyo2Hr8FWozMhYVGlhNbSWTl/k+7icD8pzAm3120RZoelLhsk8+m
UmYDjh32BNjinPsTEL8dD0qoCPO6ntRExo8fLOy80EoHVO+ltjxG3X1hwVPqGTKhsDMd0rODUNmr
GkpmeGarpv19Av8XdvnPktj3z6jL+qF8+p+7p/rX02vMZfkzf0AuSn2xKRtBRxyT0m6BSP4wgTCU
9cUEbdHMSZSt1HLM/2kC4XyhT6SWUTTcHMcerc4fkAvWEZC+lfQcz1LKEZgk/QsTiBcnltcHsOBw
U7QEgBQ0jc6+JUyQ2WoAA8HsXaDITHTGv/ro0L5bJfTrPpnNHzDuAvDq2lTbchkqRl5imgdIorMH
zqLj0O8QXRtGYW/GeBlBZ6lIL+yy1Q/aLdRJ54qsXLnRAMvUnxVKW8RK7r3PdOICN3QGuslUZN8Q
m3anBjr0kSBqIHpgrV0tPeMbFvNAuHHBd95p6xH9g/GgMzqkVYl9qkZKvLZsZIlp2k9HjnA5dWwV
3b76Ud9BWdRS/7x5T67rgn+ZeilXpDb3CuZi4qxJcvOZ4k3dmuDl7I3VOBxaHQCFDuiFV7nMUOpa
2OuuQrv7aU0eU32OR5SmKFDHr0YUS8H2ofo7YScZ+3k/1mhtwrMiLcoUtpkgDLGta4jWEiOmbc4w
8ZMu8N3noERmEwDqA+nbK8fNvgkYohfP0FrC68z3n/Cxnw7TkjELSjjGK+Tu1OWoQcED8zDoQ/va
yxADtxO6gskp47XfBvLRT/3+2LdaaG6ZOO3jQR25QVifJHmvL808jBlHFtEnGMp+sUjJ5klq7oUv
J2Cq7uENNZw8k7nvMyhhdpoLV59C6GDI3fbqVCbmZ46ke85CFmvFo23BHYUPg9ZyP1RjHnC29pTz
hKDg3kis2zCd5dYq43YHxTw98Qd8tDvcV9bQHln7Y3bw8aJ7Sfp7u+g8cFgB0VyD7Kl9QDSLm7Fm
BP0UzamQyERAq1aYtlS/Cj9Xz3PqV4LU8f4ICaMVbateTI8Z+QfQXyJrehhkhdwlQ4p/mo7qwsod
QnS6Oa1+9JR7xJFPTriBAIDLw5yR6tDTl+L7LslbKiKDYlwk1kFgtiHuTbV5PaM/7HYZ0ZTfyHYM
rg3fRerSpW75SW/6kkb15rE9diVqR8sGLQPF2lujGmuLIAzbn2Zf99WqwEDteMKT474eKyq0WUSk
KpmReA7FiO249kf4K6X0m/MU3erXENFnCJOp4ZUlQzHhwoLIa1VPZffNNkR7Htp6ng9Gy72C4G/d
jeFIWpGea3QNcIbYhgqkoGF9JqGp3Yyue+VADfykYf3bUmZmzQoGHgHmBPjZa7f4OIqgr63HskLU
Z/lkIKaJETI+k2Qlx77+BIx5AU3fvlIJ9KhosDhPWM570FkVC0eZU/XYoQO7t/zA2k4Exm3ytM1i
zCk89WAmnrPrYSSErV/SG/nNterzhR3Qsx8pJ+hPC3T1TBnhOeyYVCYBra82DiGbOxAqXCJjpeO2
3bpLYEXMk2quIrfqSWtXylhVbTDcSCqs1rHbE+kL50QUS+R7nzMMrQ2zp6hFoI3Kt3te4OcLy+7N
tREvGN7Hn9WyTey9CxfESAubMhjUcmmFX/WcmY70OGbzzwFa9SahP9xMvLHViBriBKvBVcPp8skl
9/EJbHUALAVHOV2gQAL19pJhFDmtVY4/RVq7R17SLsxpJ9hYCdOwjx9uz0KOTYtvhk2SnxmnKD6e
vafjqIaAUzc/J6+/t+sCPnvZNul3mfv4dHsFXOpgmHcJflBw810n/RER6XM2aQbin9zKMkzae9Ev
C05YSnBDwI5vnzrx0H6Gynss9Ci+ww3KWoKCdH2p4hoPFEpVwKBwhAMR+wNCXIL3jPswb4Z7FVPx
5+lQXYwm/vgbKbqZVTrmT5brWxg2IjhGb9b73Q6mUt2snLomG9aPzBIFGzU0zD/f5pIZrmcfv9+l
XNt7KFMC4+PCxbyLsAH19qFENOP3a9gPaaKIyLDT0f4lGpihNZ/6BeJ3IAJAKKqc1IY0WvL1PI21
662aSGv4YoGK11UtE4ROgADnM+r+rYTj65JjJPOHgZHp82RD4kT1Ni8RwbP6imNJc54EE1xqeNl3
VeGrC/biBRohP8yvoivIvCS1OpB90SwWmC7TQ2Aatar9It+pqUMYWBokgpaG8TVNZufYmJUFP7/o
TgkcXMQuKGNJ+LPwjsFEB88MaZvwqD3k/5+ZM6plr3n7/ZlMCx2heQHaYW28fYNm3zZDE6iHWoXi
u+5qG9l+qIdmJcJsDhCYT7Wzkd6YobmxRyjVUFwgA6SIcusg3iDBF1CNYThjyffNUa11XaGXu24S
2IfrsjTxpxoDuzvxxoDBvkFA6NXLGvhvr/Mfm9X8z73OJo4ecaKLXnc6y5/43eloE087NJ5CE1kM
mreUyL/d7rT84jjSXMo3ijfLcVkRfzY66gttuWliCGIrQWXNzvhnoyO+AApSdTE7ZWbGpvavGp03
i84x6b2opZgP8DdRw/8tga0gFA2auUK0PwQ7XGaAyJzMO3z1Pi5/L+J/nhL8cRXX5FQBxtfu/uZb
xeRdkfGpoCzp6TSAdXmXyvqzkDdKhb2n0TwPm9Bylismad6ySb06wtI+jEw1YCybdK1WKyzzyKXB
LslFV0iiJTR2R2+qhJnfatTKWQclmhTwlb69LD27kau27/KbfBqgzWW0mMUZhFVlHleJ0ExCg3qE
tgizmwjIvIhQj7e+Ny/s4xG6iKW6Ix1LP9rN89gdSuA+MLaglVOH7Qn8U26lb0pMADofdiuWbhUU
69L016YRw3dZ2MNXbExWvhNdD1aJyRRh0rhLmD+1NzcuGdCtPHR8s14ISTnQidEl8YUPA9/EeWcY
TwbHtK4tJ3KjC1GM4m7COyhZuXac3PY9LmnbYMyLc60Qvh20QYWnDiKTsTmsWh85+dAJmJbozWCr
195yECZwWNxNPFOSwEF1Rbmt65BM3lU0so3tRj/07/Kh7VHrKQ6gwzJxi3IbpZ4fH3aZXac4CEZ5
T9ZlhGq8hYGRr/N8Co5qNczt6WBlmm64sHBlsxGl5Xd5rcuTOp51tcPCityfSNBBynpgEJ16E15J
DtAOhnjAYw9x6XsPTemNt7lbl899ZpLiggIl/REg2PwBBmb9RGNvPmvtWfl3w/FntDPp2Mst+LRy
d14IARFXHeSfOznLYdi27lDGu1IZNaxvu0VVjO0KUcdB5TbViYg5skCXxzLZaGl36kdbGxpMVY0K
iFS1OthqSVNxKLwKLRedLgzIOeg8jGwEndBRbftg6FTAwlmbQdwKDAkCOdy7ndtKxGpJXu6qEsYh
FPT+d4/73+35P4vj/D9vz7C/HtqijvAnPeyi/OnhzT7NH/29T0vJPi1Ny3PgWLiOuQR9/d6nrS/M
1RVVMTsxAxmEH3/t0+aXl/+b/wRaRC27BFX9sU8b/H2MWfhj7P2CrZ9+7l8gUi/Um/8rD7gf5k8L
HgahCFzKs7jx13tbNHq6pAaAH5En7hbBb28fogEtbSJTIuKZOyP+gaiTKGosULAtGIkUGw+zXLb1
WVoGeDdi8uIQ/WsNMx5tjoX9m9/byX3eOE20tgYxYp7kGd1PooaNBwtEOj3RImzK1YzzIcNqZRnd
lgXv3oh88u21B4uiPYiJ87vwdeKplaVcUj78fO62RipLIl81skaNeVh+2kFdrVZGqevPhpxv+xZe
jOZ4ZITKQQrZB7zw7YsJ9DxazKpWDlDZMU1wdy9llx2NGBvAQTTkIepiixSxrAi+vVpH/w/H2nJl
j9PZtZno8wvvNeSh7LTJc4Ehg1F3QHvnE86On2SpuG8ra/5esSw6uFgAPNIV++wVBH9T3VH4N10s
AyiXUInJj0ysK2Fg9WoeoY1ii6WRqpIroxf9FTY1YcRuYnRdsm0G7CMjyIxQkrLVVJMasGrmoIYJ
jl/gKkGl3KyMlIhLMAviGQ+ySWPnLHPg/BUp1Lpda6tybqXXFx0oXIsH/WzgrYddn9WjaG6H1uIw
MZm49JP+moCP/prKFEhfIKMzh2vq6vQan7fxe1054XkShuq5LkYbKTaGljNuBGoJFXXowUI1wURR
EFY2oJuY7UxTVT5y9qVPZd4jsxbCM4k6ReQTb4xpxPejJq46PhttrNYYBGRQNpu6zwNUDKL6jhGa
rrYcnfWTa9OErEeGc2qL6WBUQedtHKw5g9Rv18XU2QIFe9pMVz6r/dIL8BqCjIwfx1aXSt4rohn9
tW90Eol/0BdPWafmcdcP1fgVjRoWDlnpkbCBp09obJiARt4GMYKfnBC4EY3rYU77YuO4tUTCoYnV
BbABXWb28aitIJ3WyltEuh8v0KVMfNVTUGiBYS81FwWe58DT2FuhxlxEaGp/FTD0jy30+Vf9SMO9
Cl05oh3rV3NVEtHIA38fwmSkqjDPszwVm6EiXSCVYbB7uaH/nkH/YS7x6rdZDLjfOGT/PnmMVdQ0
D93rA+jlz/1JQzW/wOEyIe0s2IAA5PvzCDKkTUMAZZLdRvAvbDd/nUGSSYpruRwy4LKcYAtu+KpX
YBhCRQycthBU/8UBtKAS/3f+WA7bHDUR1Fh4PkxuXmrvV7U1tlRTL/34IhCGPa0p10wDd4wcdx7+
0LYcjfoWGEcanwALf0Obl+uyscNvc23qov2E4Czvi6pHXBcutRUFubVkhLWI3YdTggeedIrCyo9S
jFiT+1e/0Dvb+3uXVlA++HpMNhbbXnbmV488+bhnDFV90UdmfZIR1tRvoXuTbB5HSCg0u1lANhCw
KyUeGDKf3zCgrKjxTfzkTt5+xy8vXwt2S5dzAFbc8uu/vpNBonzSU3gR5Ywr2SBtlW6alNN5RRIk
ggK3mXFaS+1cPiJKapxVnGFLspZeCiU/MN3wRMVGi/WU3fDBf3xz7ywM6M/IsDiFrQX9eXtvxBcZ
9jh752Hc4Wuhl85ko/s6u53GFmsEjN6RcPSqzcvNxxde/uK9Fakps0FoXQBcZ3/uYU2uzsIiuEBu
rh6RvxaPKCJt/D7G6DjFT+MbOgHn0iB2hMFSHKw/vvry4//t6g7tM08MbLN/LGdCN7bVeOcxDnh3
kT22j/DKw4OgVcG/6p5///iaORtjTwiyaj93E9eTsZoN/9wPTfwxZVPtZNbJTy7y3uPALqeL0w6D
1H2qGHPxoAiwqA18PBzI5Rtvca0V27Zq29uPX9zbJv3340Ckx2sGqj3sS5CS12s57ZXVIj/CWt3u
bqrGri4cL66OPr7Ie4/DUJntCvbbUp69vUiXIK5u0uiCYO8Jl1jkckdCV/o6Ltrpk7nMe8/DzJnW
mm3CxbLm7aWKYfBp+hMUMdS9fRtCXsmCrhs/WW/vXgaGKtv4QlDcT9lqFwAFSgkvK5lv4qwMTpuI
Cunj1/Y3mJzd1mL3ME2+ZlIQ9kdrTOyCcnLDiyISythUTtXnBzmD7zWQJf4GZtZ+HdRsiU0+toqd
N3Yzd11TIDmHNmSVz4JS3nloC1AHPBmOKeX23t4yp3ZhZal73rR5fZQEMy74RjJuP37opQja+5LZ
WiHuo/PX2nnhArza5jEnN2u/kueK8ncVd5jcQZT6hm/UI27Qn8xq33kgW3F4IilHNqD3E7ip0jNU
C+P54Ce4M3WotYUZWJ8dF29bopdPDCk0ywSvDia1cm/1x1gFeSJV597UKyzNsUfPavwaWFzFmsK4
WROUjXtWAa+GkUBs3cMUMLY1uTGnMybTRypK/ZuqauOvKmbWvapFPS4oVXxtdV7+yc6z3Mze62cP
Z0FDI6BdfsHFX71+3amyQiFwbqvauJiLvny0A2rUetIIj6dA7MQgrOuPf/J3jo4319zbg1pGpMCe
+jxW3NM6GmLc2xh+nZRuP6+wcVuyrNMWRpq00ukUgr1x9fENvLcOHBPQF0URY3u1rMlXD92VjRex
qZw7fjtue6NuzkZUhJ8str3y//c6oHpaSMbQcqGTvr1KU8hK0pucU1eY5rYbC9VtFABeQZwoczAr
a8LvRtk0XztvoqKZTSwxV7WNgTM5GAa+cSbkB5y6M1zoPn7+vdi037fGRwfHx7aXwnVZwq9eABbL
celV+px17G58MuOv8QdOH4swVozg6+iuMgdc45oGg3bO8fF+xAVpG0Z9xL953mXkj/I5zdrhk232
pZ7cX44MCD14EpTZcFve3lg/W97QeOK8g5Zy7IQFg6k06fvjpm/0Di9ujPbrpvhu52NxUtdD9I3B
Cp6JUdVMkpbJUVs7qNXRCExznGPccPPxi3tv4UBCJxF7oT9wwL29PbvsGogR4hzkMj9scq9exYnb
fYI5vLMjAqALKgEogjQOe/tHMEl0pkF/npULI7ZqdXiLltsGdvBbfZBD6fjkuH7v3IFLAqmbgk64
6gUEebUcyrkfpJbN+Sg6xuAtzt9NEusftT2oy6HOGcKNMkz+l70zWa4bybLtr6TlHDI0jm7wagDc
hr1IiqJITWBqKPStA3AAf/S+4/3YWyAVFeSVkkzVrMyystIsIyNDuOgcx8/Ze20nIETEOBepMR0J
Wx8/gHk2/gffHF7JlVZD946J3EE/Ka+z2kq87qKINWe7MHZHqV+8UTP89nyxS1DNYWlgD7jWL8/O
t69MK8oTeVF22IOUh7026WS3H+rEuk7nDiy6C92fQiKC5D7Mfq8hHeiTbdV1+hvX/jcfC3ctW7D7
8VVACPHyp3R953ap1l3QAWjC0jTum2V4UJ7+Nar9EPPIXrrWWx+o3zzFq07P4gPowyt4vDzPTj9v
PEfadXNhKWTMOL7IEsmEHeKu64NaGMeiapD0zOYZXbxP2rpOWsMV/AD8+vVnFHbeG2/9b3/PuhDx
yNtUG4erkYUiw++rC5/O2DGPd7XxZ9t946x/PQjDOsF357ECEKtf9Pk916q4UygPLkqmBR9TPZU3
RlL/Wbbiuq7i36RHjVmVPQMOo5cHqQ3gO+iqL8pBdN8s5ZCoYefNG2fya3W9mkSFxRuLT4EF4uVB
Ks0HvOSoi15X5oemJ9I+WpYqDjMAJm+FXj52UV8uyGxK6HrT3xCoMg81OrOj08VLOgKn0moOUFTE
V8lkp7eWnKZlq0BshSZcjY96VA7HEzuXL7NhJihmzPNYFnaz0dwRpDEUd8l8vJ9zmqKWhH38+sL8
S7eAyw0RXvfX/ggr9C/rhm2jKI7MCzABhEP0aoAxrfuw/hF0IYZDU5WWIU4geBSOkojVnX6ej2JZ
Exj0+k85fNDWX8I+gTcM5zByxoMHLbemAoz6fOHkLi1Tm0QCxGH6G1/ww2dg3ZEy2bDxG6yKD/2g
NJ89j8CseLhQFVxJaFrq3NGnQMxV9oa/9lH09fwBeDzSuu+lgnHYBxwcaehKgK08AOXUd1eL5mTk
RWAOOkmVb+1SGq6BPjvuHj7kVVeNCXQ0pT30fuufNG673Lx+bX+pqQ5+jX/weUhdmv1m3V+kQspz
PiLVJa6F4VKHkNhqwtm2UGk+Fk4aFgPN7SYGmTV7k3HkOrGJmcTUAEi8/pPW83/l+qyi6OfrCkkD
adZF3QUEMRQgLLbfo0IWV0o5MohyAqd6Q9jbPE/gUCCse2Mt+M3DRlfKsFZPlsEE96AgGarUG1Jb
XriloUKvRbWWSrD3r5/i4R5hvejrUsMIBKsr8rSXpxiNWtsVOY9AA+u1hgm8YypybnbTnse722B8
nd5QBP/yhV4PiTqC5RorPEX6wX0usAcBmGwvpPSIiJqUaZ6Vcl4+kPGHwMk0+qEKTb2OKQ+89JrJ
cEqiHBk0QM2N2ngrgvm3L4G9im6ZhhAMaB0suRYZHVCbJDuW2D9dxpJmXjoKpwmjTLtjfTMCdHbu
sV8JPZx8p9wMqUf4nOFUlzXM3C+v349fFuX16lC3IFBZR1L838sb0o8gKpBCAUmdNbCWdSLvjVSS
abBQVUIVqnzA9e0s2y0sLDKLI7dxHpp47tsTrUn9GsSWN9qBFg3DHlylNTGD0o0RckubP7zxW9fn
//D9YGFmSWQxpMw5WD/4aiCGqMsLUNPxsgV84yQhNGmP+6VQ/wdF3ms0MVCltMDo9J7Ehdh9sBbF
zpc7WTpvfCl+98asTW30OwgfWahfXruuGNBhjc0F0HkQvsBg1d4ximF8Y4H+7SODHQLfp4Ouk8Xz
5XEY5lSZma7nbVXs+FjNszD3rYKiKq+8MMpLFL0kYC3B6AxIIxbwhvDAWqu4SMFCl2FUqeFP26Y8
OL5gSod4h8Lvlx/l9cTbwfE5l97sn8WVKK5GI0k+A5JVH16/77+5zAiamOPTNGW3dLhQuwlD6ajQ
zuvZZQhdls52Aj70xjKxXsODZ4suI+BZBs/MXsRBueVSlEeD6Z0TFyKOomgaNnCYrKs8bzpoSGNV
HL1+Ur+pMhCLrZoCCjCTYvXggNUSjWUH/FumprzTO+wk4VKpqgmUN5CAIZNl0ndy8SHC+dlYgOYx
1Py9Im0nfeOzw7pzePLUZMybVuc89gNmJC8fMHZPyTTgwLUSsSRhrsYWDBpzhrupW/w72+rVR6pV
phFJTvX1TYhRwXegryQvJ1pXZMzEIrHPM/wWsFx9Fyo0wSA+TGc/XnI4ZTVQTZ1AxuVkBkF8AkIQ
t4U/9FzboVt5l8VCQGtowmq/MJYm/9BmdvuNeQBTayzeZRPKxSNj3F0qwG9i0hD+gxTTvg7VkAN/
74DPJXwTv/WS6MRaTfM3TNIwHGsmwUag0gLk72zP1jEO7Ume9844qV072OW3ubcAI/U0Q7NNbZXD
tRQGlhcfY4uHTcWMhp3uxsMcLqaZf3crE8WxGg3tul3GmjBNk6E9EU9pdpxntbpvKliSgLWZ2IZ1
nhct03TL+mxYUDuDEf1UEcTL4r1PUwuFBwc38f4BABlOpswfIEqhCD7qK6ZVDP6zBAjy3GK3I33E
YEnb+41vNDA2wRpg3+wQiH3rcx1CrIz5imwSYklgsykSuHZW7mHbrf3OK/fY5VDkZuNI/lDAP+Vi
0avYNWshao7BO+pQL9rngPuTZU21TKddNGj+dOlXo7e3IsihxGd3/XAkrcj4UWWprja9paY4GJe8
WsBjEqkQAB2cauj5mMjJOuiWC+iyOR/X3oEhjQ8XCinwa0BeIi9q3KwGb+jHPlMFwC8h8htztLth
Q5hX6pBdhwVlEyk2nnhYHbvdWn1MLOMouTtAm+PuSkMn1vDMFOaVowCFXgg5uayBiGGIjrclvMBF
DkN3ZHBzkRBICJ29mWBx1JJylYubPeNHrRiIswBTbTxIjV5uhCjicz0Q0nVS6aDF9rGIum+g0eVy
0aYzqYsG7N0izCEGf4Cyh6BmFl4mgt7KiLpy4F9d4ufOr2MsrKR+zAWJAkPbYNyP/MkFtdn5dbxh
FMpT7UcNnER4t4g5lG1l0w7gO5yqsrNQPycNrdRwnOaC1oEyZn8bE77XbZNSE9aZWQzZsGnqLP4i
8LDoWFkqF8rdPN1Ys+mUO4GCYdwx8Jqwi2RgKXRyZvg+6nmaEDkmx8sxUuOVUTOYCwY+/eUWcZL5
3cHKTGTd6JvbEtzXKVSChvxZ8hYKNcqjOrYS6ziy+WPC1o+cQCG1+0iuklEG0dAlN5BojTPXEtpp
S2JWFbhEUsD795rBOa61qr/pBz99P/WRhNIOZ4tIMZpFt73uAXojz8MvtsOC3gPBHaDITSPGaXj6
pP5HvvDPddDzryV0N8nDP/Zfyq8pZeJTXPiKC1r/mb+VC8jSBKSrJz7DWi8+iedW5QKVhcN/L/DW
8YWkt/KXytl6xyhkRUDRf/apUajc/lIuWO+gNlGv0YO16XRSYP6BduFQGUxbBF09DU0gQOxUYKEc
7FIaORkEzhZXzIbVGkWTeZ+rsrOvrJK2AvPBLKqa98JIe/+GboGMQpoF/o3e2er7AmliNWt72cnS
eFjNJH6qT9aseyRsN5l/XMja+jRGqanvLaDBWJnT5bp2lpyEvkao5AThjaudtSsP80jNQ/px6PX2
c2cob9wv5qT6nd1Fsj1PNXJ1gYEUJPN1WMH6oELO5eRUGODfW++zn3pEWI4pqya4EJjfZDPVI+FX
48LaJUCvyNCBSqwCc8RLEOTUQFvHJ5KEdEmts8J5GNkuz55fRFsSAzoQwamHuYCiT0dS0XqC5HA9
+iYJsJkCZeZ8SJZMoL2IK6OONuBLsUPMHmsNQYNzFThzW447EFERFINYDSkECEl8LcmOML77ccyq
LRO78abRGbf0A6LooG1JBQ7qYRQradfHR9fZwIUR1rbgyA3iCLJjSyTzFvcUyFALGtCnPOtdJEul
aD+pJi/wVPmEgW8dGLJj2HQIMrZLQ+zCxrKoQgJ0Vu5Fqi1WwXyr8WDkqkifyHPL6CzPKrGzMEYF
Ph1pRY3OK2LRCkexEJOF5SLG/95MSLfTboaKadV5EoB4z4hBbpQmtwROmCrwSr7vYZsPabHxJm25
6eeMcMVbMM4p6yImHv4pem/9kdGRYMdYZYTgqWDQnxXMm/od+HZIYRAumnJLz266HlM9PimpWwpi
B1YoJjBNoByy5usT5hnBDgwmFeTVx1f5P4vaP+lOvbaqHT186b7/41gWX6rv/1j/ff5tU1dfir/+
O/l8sXv8s55WOxfVr4/UFIv6Kg9CfPLXYuea74C8wcChS/Eoufp7raNJ/W5dfEykxWg52ZPxT/0l
FbYtfO0sjxh/mDsg2fsjT8farP57T7IeWqBWdtmbrxAtDHYvy3JHxIpNQqkda/ZQwt/PYADX0X1b
zfbGHyJrN9jzR1UPH59dvMunA7wwebzcZ3Pc1Y+CAhcXOK2GX2Y4fr94TY30H3u87C4bXRJ+V6mo
/mQ7fvmlqBLtuqZ2244MPfvjXkwziVvMr/MQGfI2qWpyO8lxOs0G+MchXkeDrFTyZ3Zdodd3IAvj
ZONaXvNgDQMciqGZsnNW0/FH4ij9ZibH7IeWDQSnYb8II2OYtxlJFedOY8TfKvRInTCaISyBgHrB
Qql9N2tVelmQNFJV8IkLhzI+GDFH9IFN/OCEgjbS3/N9yJ6u1H/eOFSQPIz/uo64/n//l35gXb14
sdZ/5OnFsm3qgRUKgRxjnSuso6ifEnz7HRISunHsOHnzHtsGP4sIzdTfeUgi2RVbJq8eFcPfL5Zp
vKMx6YCKwEWI1RKH6R+UEY9NtmdvFn1A4TyKvnnCEfwcaiBNUhCcTEbdpnLzRLtwgbMDV54qkj7G
ibbdzpo1Po00GzLoB6OPGzMyZ02d8gkgbH6qnIUNCQmvy14ba3Ar0VL5BK5NpkZ+N3qL4sQ1NEZf
jZ3ofIpboLYBdoACbjTaiSYgPN28rDqXbJOB8NkiEMaaqmeUbvcdTbRvhWU7WNc90a+I8LqG0YIs
fLJNUjXIIxYGawhHq7mTg1N/i4kw+iqqrv7+5x+U/3UQ2bW58a8f3A9fqJH+cbmiZB+ePhXQBx/I
QH/+JD82SH4WxLbzjnEVxa71VNmu45GfBTF/C481fuenrwCfqJ9PsoBuQglNpYpzbVX/0tv5+YUQ
yH/xLPPgs7teLdrmnzzHAD1ffCLADj56oOkI++Sh8OoclMOCTgrw5zHZJ4slj1xUDBxz18ryzE37
NhAWFpFsmeNtYfRJ6CY8UdPpUkWET43ZPin4O0M3J0d2Rshjb1ifCaBwgkFvt6LCA0LX8VSUy0kE
ZV2v9Q+YlT+rrvghGhEyVz0dCITFiqZvRt0nTGHKvg+Zeax8cYtQnQzUCPevOdR3xJPf0rjww/U/
ZOTibWQGxkFM8ddSeulR6i7AvARRtaPlfl0M+VDmvrYlbxYS0egR8avH2KSFccUJX1iiwhRmIuLI
9U0WRfGGkRxqYuK8E4HEragWTAtmvpwv87IcgQo770j4RFms+AVp9sObsIKJHLddbLd3RVN+XkPU
KiOCIW7JQGURIWHuzkg4fNnnX3W78/cluQnb0YAi+PizUmmSrdja+wKKQMgu/KOvvZ8a65LuTr4d
vfqzmp2LJIYrDo7qexJ5N7Hglyz6VG8qhzzTtNdvy2RsLkHZEngD0T+clLfS1ofN4Gbfown2Z51/
7cqYfkYL6FQ1w4WojU8l65Sbq8+jM99KyZ1LifIkmCb5qhb3GGQ/0wSza7Y0DuicRc6FXMiIS7p+
iykAIe3yaUEaA0GVe0R3O7CH4Wrom8tch/SdzZxP7i9+qOha7s1FuKFnnHXT0J8UXji3qt1hfL/r
GVDUdLt3GJhIj0wHkq4WZhbi3iWZ11Ur7oFaIbDq9Ct5AvOppxXNNh5MAhdmkZ+QtdoCwqcMXmZx
5ehpkDnjEKaGZp10RH0ByE36a6RsPQkTlhnShphIrp3Pe5ljwJCd2OSJM23x3cOmmfgJWjkG8yLN
MK+g32n0F7e2PsgbIHVTULUwtNBIZEjB1qEe2eUBCPmTrFu3ahNwuYjOUCqsPcFBzHRLTEDuWkEk
PJqF0mys6jzsjo0zqjG2yjKIUPCPDW6WMKrPSzOqTWU7u6Q1TgyRXxPoc+nq3H2QQpelcUFE5M5s
8zewhmsJ+PeHjPefj6LOjhjsEmJxFJ8HJSItKhEPbrz3CvTgbm3v58w5wqW54gaKN3rkhz3rp6Oh
JbWpS+kYH8Ihx8EwNC2J4j36QzTosb/vXHJ86wqiwXaJ8gtlq7DvR+Chubx7tk7/pio9nOM9HZxF
FXID7mvO9+WpVqVh1bWNKJu26lc8dqTI0N802dllTHiCpxvBvtmPijOvKs+05a0J6cHw8vEX4M5g
SWelpdVx0CZHRsFUyyaoGBnZuTDLszhxjlvmK4RwbOsof+NyPwqOD24u6i2+FwbyamTW62Dkmbim
IimtGyNubuQL+ouk/SbzbUcGccMr36meyYD0b0Te+mFiq9tMOOc9qPy2Oyqou3PS7r0o3ZEdcMpW
4xapx6YcTmEb3nq1tyOC9MhqELH47X75rvUFmTfFmt3RbI2F9agarCs4VlTYyj1u6vRLpuSxFsvT
qE22rEZb3UsenHbyNnIoPk8FtXhjGWdzW8P80yWeMwJ1MjI5I48gsCRRX1rLvyFui0w0HRsG0QBa
OCrx3W27u0zSHhV8wvbNYFwlQkhcwl26L2K4lvW83Joty6dn3uazd5MsGKKJ/QvSzrswbY8mt5ec
VOmwq8nwaNDrPg1I/qjMv6lL/v+Qov+Ct//vUfn3D/XFl/JBHv5R6695Dvz/+etWA9J/Pf5v44d6
/YstsbP9fDU8dPP1A5e2/6sO/pO/+bP5dzM3D//nn9/qoerXPy0+rOhXqPG/rqVOH6r5RR8RBM9f
OwCQCAz3Id4jCEaJxvT1r7LJsvg7yGrYePNcryKn/66b7Hf0FXHHUG/xnrt4bf+7btLEO0TWYFQx
v0EeIAXU/5PC6UD8QfN5FYayxWfoBYgf1dzLVytKtHTGUvvVnqrIMO8mI8PHGFhJ36s7fyoa+9qP
esXOexyyB1J4LXeFdE7aGYF4kdoMwls0f89bO8y8aZHRz/fPLuVvljuqx2cL+9MPZKFdR3IseeyR
X/5AM3ZrPIfD9ylxjHpraZEoQxT0NMkMLKDu/vWjvRyx0tZlI7ZCmVehBK1fb+1EPFtpxmXqOgGD
AEekEW8EXcPbZsqbqz8/Cs4KFlA0IBZsh5dHSRJcruQC4cKfW64a+K9jEgTHN2RG62/9e9V8OhfL
oGtjojPCAH7wnSDgxY9dsyWczyjJzmmUTgAhCWUVzYhTdnv+Vk+aB5CA8xun9/KW/Tww1ik+kCY5
D97Bct22TK6UqGnLqrjYz0QfHhNtl++MuWufVqR/Set++dn/eShEdBDPYWTwdXh5JZdqaux26bLA
NoAADwj3qE7aL0pbfuhWaQSv37dfTox2Fu+2b+GDZ2K9Nv6fPx1+mRZGpuOXzef4Uy9afesJ+TA7
xvLGaa0/+8WtQ6q7IiSBotBhQ1D78kCZnuedaBNUJhQaGzNLKcqFEtvWqRRzYFWd+l00/xHAm2vp
sXlC+rLKK5Bh+6xHz88uEnTSpyJNgal1brldKLJ/GGtE5BtX8Zd3bD0OHx+QL7hGqCNeHofONAVV
xnHAidQwytDDx2mTfX39Xh0Iep5OhynN47/oQz7WcM9eZTvLZrM3vSQQWT8wQuR7m5GGtE/j/Kbp
xDkTy02RiT35VWSDd0c8LtCyxmPYIOezP4BK6uoLy1kuX/9dvzt7wxMmSlPo28zOD84eCGydQLam
WLNJN7Iz2C5j9NYD9Jsn1Tfxb7GoI+LgUX15FH3JSm8UXONSdYrhq0GuWGBLSWxzwVz+5xjx338N
uaVExhDYQKdLx9H58nDCjwgUy6IEdGGs7ZTwPhujdyo9+yS267fcg7+8848Hg6dKR5iy/9BoYcOd
cdkp4hQVZXVULnp/ZaS1cIJcw7cbmW371qP06+sIhJR2rMWH0qABcnDPIhtkHIDoNBh91V5kiXcn
De/ExygX5pYT6DS/+rvUnwmbNDdL1CwbWJuhO7YtIl3SwUhyTAJ0pLeJRsDenz5PuDDRLa/ZNji9
/IPFlrYMAmPPQj/CjjLgJ+mhaZXz8etH+fV54ijI2mHb8tVCVP/yBmMHTADeESrbSt2ZT6eG/fxm
zIpI7eMozd4UB65f9ZcLIMejU87tZTXgwr88nsVwq63sNZNZ72R5Mo6Og9QUPdcP0dU0AGwrju8y
8pWzEKsRRPnW8lDWEOSGtILsmjfsI7++tNiJkENRcMGw+iV7B2UkEn3i3gO6MbQd1UiqDDoatCz/
g7v5/EAH37M6G9jAJByoaomFqykTtoYBdO71u/lLZbC6o6DU4wWi8UYn+eXVNRH5CGfk6lZ0zAgO
ZYM1IV2xnFs1ZaCDeiKMCEXtM3L+orZmTPf68X/3NCEaw5KC6IvF6eDu1qDo5rRnDcxdjbQW1sNd
GcOH8ptRO3r9UEzlDx8l2K7rPWOEzjH5i5cnq0sL4SuswKCKFU7jwoAmGIjOJ8a3VFWsr7pS/8YU
U+kEUS2xyJkTdiG+TshFvxuR4X1My6hiW4d/a1yhRk29sNmuNXpbX6nv2+pbl9B7uPC7ZoiYFycJ
6k/qrZj2Uba00X3fzINxojFWN3ig1/xTqcwJuIkyijIcumLWr5Mp5cOD3kl2ZRD3S1TtddrdAha6
p3JtYxC03W+iWl8ukmYiYH7I+E2htozrzNsc2n47Tg4hjqqbrH3pAXFFiZml32Mt9vsNHf3YObVq
/CAbzyjpgUoijPO9hNfVB31Z1UR8WrM1IoipmQf0+tSX+873uvaE99z+vE4ryrO8KzpzXzouXS4L
Vr2Lf8EaVeEQUU/aR5iMJVuKmNTk1FTReSdJeCquEm2cOx8OKBEQ2X3WoOxxAfsl+eiTNViOPkE4
voGYDc9Q55G262kxVB1Se/ovorVgmZVFeuV6jUuUoyQKe7M2q8jZTkUzb3KSHj7kft7Gez1r4FAN
ONU+j31Zfu86rQFzludGs5HMyks22hGB64sb3adlZvD1H2oSawfetvQEoK7jHRugO/Oth/yZIcNE
V3kjlD8mJ05kpfej5ugdfWOKqATR2kyndaQO7O50dDqSFJdCu5dW4S3uhr5yAb5r9G2NC5yI9iRS
cUU2ihtp4jJGw+CetIAOyYusKLM26/SP3G0vKvbLDCc6QCA9N6gdrfhLm6PUDiIREbVe55qRbMG5
pM0pTdP5VtilN+yiVpTjZpgicURIahcFsVXjdgyMWtF76PLSIELYaowpGDynroMsGabrhMT7MoS6
473PvNa/QrI42bsl15e85/MaQ4HrlNkUNW3MJp3OMxebDAKKReuminLKiyUHJt6dJ85V3ad4QF0c
Vn3fXBGNMGrhbDndmZTCJ82Z1cC9qSzknNeqzIB5lhYjn30jjKVAg9HHY3VLFDJSLoPoog+5Nznd
1jMrgEfsRB03PhEC2ZR3Wo2O1NLjjE9VesyOBkxtCd+sCFUyFOV+yjz90tX07Ksysh7o9pT6DLjG
AslhruG9TgxZqLUxi04krivU3Sz9LYOleEF2as+KyIl0lsmDPRdRieZETv62oFXtBdNkS1rtJrmc
gW2LxQ9qf4RQzvrgRJt8bCrI2mavD7Q/FzR4TlXB9nRib/0jmZWT8YObpuKBM3pgu9Ykpg0yQUJm
Ha83xcaU3nKWaZOsgxZbdbJBUmJ3m2bx5Xv2crW/XR0g+JLqjuT2lgyRgmDbuDhzSoS0QV/FwA4I
AYbnJit0iWwuUwM5SFLNZuhMqacFZdovXwx/sT8VsyHUdkpGWswxE5YNDfwsB8KqNfeJUsq/JyRm
kZ9ElBUkZ0Pe+9YWnsFbsHSOuXcIJvdP644AghPUKY27BfNSdrvOwekYdEVpwZ/umXa3zcK3xvKn
VtsQyZF9S5DrjPtyTvQjk11HtW0ygJ+cDrTagKuEOVJ25PbtqAJcmn00VpzA5YWeQzYlcxJ4Geln
YeOkuBmMWtwV/pD9WF0UXqjksAzEl7SuBVbFKO9yX1/KgEydJglLq2KVQLYnk+2g0PIABCS3PdT6
uuz3NaLQ63ioCidkdJ7beAWbTKAawj8ZjuQqFKd4qNv5Q8+I3zRCj3wYsTfNpGoa/oikM3Yyx1m+
HcYiQ8eopvQ9zVcYVzHv2ZLfKsePvfyIop8idtumQ9dwFzusgH3/4GaR3d2XSWMzrzLGzkhmnkVE
/LuBWn64nMbYPNbkwjwlzgwZQloi1dUFkrWOEGyofd5YgCdhXK0z7egQVGhT2FmlcuwNGxEVi71v
znr+k0zxR13Bf6/l979thvroA/zXfb/Lh254Pi59/J//HJc63jumEGteJrZFTPFrC+/nuNRjhA93
aI0kpP7CN0D589foX3+HpG9FoTL0p80AG4m/+ZeoxvDe0c7HfUPvYYX3wan/q+d5+VQ8P+Wj0iD9
+dcv1C0v6iI0B4xfKQEpsWmsAyRa66Zn++MEODhf2QywmI4qtantZc9jHb1ROb8sNX8ehRYU1R72
Sk7p5VG6Rpl1m8fxFlDbtZZB1PTTL8nknguqPuKRxkvNqn+8XvO93K49HXMl+TNbZk/y2Ix9fmaV
11RVlzAaJIHd3upapF3HhAKf2XL5Mo2jdT5VpvlGSb2WrH9vWJ6OiYmduw02b91yvzxPaql4ruWo
bRot/WQgATwp+JwAWraK3etn97srCmCBVijmch6ig3rWqIl2ir1e28yTVLd1pWsbK9aLCxWPBpvM
yDiydASYdHWLP9oEco4cb5034fddjdWHPGd/ySw7F2a7HTNv1MlV6o0PZW3DTskjk+Lv9fN8ueda
j4amDJgwWwSHncKhQ86WLWufIbrtKqgNG2Tau9Jwkzf2B789CkciA4LNLcO8l/etn925KDIKjaGY
onOv4kOnJWaz/bNzodcFiWUNXmF4Bdjp4ChW1VhSpFG3LUgEvfRHUyM3Exz260c5fAbXo6ymRXZ2
ps3Cc3CUBqWnrIpYbumDws/FvvihtiLnpGmNaP/6oQ4vG4eCE4p6CDPS6tBeH9Jni0du2b2tlRVx
SLMPN5Naky/s6L6xT/zNUXBigiLluj16y14eBbFqMXhpI7eNMtyNhjg+UPMS//nNoQ1PJDJaRprx
h+biAvhFDrFFbpXmOYEsMysoB6/+w6OwMLDWswRiYAPN84u72M4E1X6GjKP1s6MsaiZjH/VaK95Y
HtbX//lCRMOHscW6OKAORyq5dlae3RluQjcOPq1pV5eINrA6HJmant/Hghnoiquu3mhoHsyj6a9i
f6P1RAAfzywTrcMPSVlXwzh6+jaVVD0FwuvNYNDuZziQnQin+RIL+NtLnxjbObHlqSmK9IxyZH7j
zMGJr0/485MntJPnha+jbmPG+8VYLQXyGXcsx62Kwf6FtazHLtDGxa2OGwhTVMV2gwd0gyNEmDuV
d355S7Uce1eY3uIZxYOKH2ZAaMWJSeqPPCf5Ry13tsladwnGwStPfKnRAAgsdm4LZhTlpiGhON21
NuUZmxz4HnFY1qSMHBWZai6lgYtsV6mmO9PrETIpO8rJC3yzyW8oa0V5lDjSNelK90MaEjPmUfOT
1cTIuB8cd6MT3yOR/qS+sZEK4xtivWzZjn1E9l5stBLNXeKU6aket4gtlK3J+VTm8XQ6ZLbyA52y
eQzjKlHdJpmbZb4w8oUt5KlJJJl35oo5tzdxrA1ndYo5jWlz5cH8RFXwkWlhKsNUl83Wr+xo2GYi
S08zqP0ZaRp5fqNS1yNtkXS5MyKc9eZ75ZVwenFP88o6ecrGqhijTg+Xwajlzi4SSeQaSSSAzCdH
M7eWGtxP0u3Ys5hmT0oy3D1UgrWRWF5AWJV9mQuAWSFhd+JU8KWjB7MwndvoNtSWWpNJHJJeZCYb
hvdxFVipiSpFCq22N5UBzXRr4oS6Bh5c9QERO/wpej553VbjvH9oS+cnG12wEcdNFclvWd+qJUzL
ZIjRy0zxZzaK/rVnNdZnLVFuFRjZPI7BhGtrCDKhsLnq7AOaALCOmq5k06h7GTfTj0VUfJkHEd8N
rei+pPjBok2ZqsgKozoeJFKkybkT2ewRjoemgTQDId0zp/P9HPWOp71HFNp8YztpJUckuujLrieg
kw5o47jt1swyeQKkL26D3nV4GKOaxzpAwSnRa9YpOb8omsiicvWLrnW6W1nRPN5bZCWPQdWlDeKk
LPL3Y5M45KGbTdTSWCK1LmimkbAYkG/lXssz93PPYOZOK2fnk7IwEJSX3uhkXn3l65FczgffqIdh
C2y/2qdRqowwTUz/mlvGTtaCWZDi0Y/xblT+5N86+QBBvNQkQKpUTWaGDqofC5QzzlLt8i4fwPH0
XotPLrdXucQg8fSq2HbfY3vFW1l0ItXgMczmguCEPdA5m6S8j+5zb+neE7ylBu5N7HxfzKK5afoJ
RrJcepRHnq+QRVWiHT9rarC1bdUY7tVcZ0sWRJ2bEgY0qupDonBJBkkUNe/r2uwpinsDpK2ZxBVi
KQIib9yBaMWg8zL/BvhAYR9P1pBfJF0pxjAqhdXuiqJq83NLeeKe1hzB3EY/GfopA59pbVXTjd1G
Wp9BV17wFG+SCruoWZbGg5s2i8c83Y1OFBlyBQpBd553ttFBylF+zaZUy9lax+ct9jot9NIFuyjt
SVftzNqLNlpqgj+m4TCSY5poiaSTZ1unLnFDzVZ6rt9uwcOjQ8s0b7aDEuR1i61d638oMXkpejbm
f1u9sv3xJLHd8Wwcu3Y+YRwKPd9UdHxIaOri77OPirfbGp0uzu2mSb7WfMrmoOq9BOmdPdkPgxjL
W6tjsrzvBlPcg7VMPue2nt4uRm/do2Zv3X0UN7YRzuTSZZt1mvCh8EcDB1ymFcf6Qqd0780ZtQXt
yKLa2nOM8GwGb3VfKGv+qpDXXHtJnmUbS4/YMGN1dccgThYbM54cC7G1ajO6IXEvNc9qDW5c2CS5
HwVcYf1bLWTbboe45OUpeCtUQFKSXQZOKh3g+m5hh1U3tsVRBKMU2wr2+fbYHgfraCxcypyxTNpP
hXSzJHBd2jf4aET90KWDdrrktEgCi37mvU0H6K7ElOOHuHSI3cw1s8jDIU5xOWZi5m10Me8nx17D
XJJn2RXh6LfTl0VX0oDV3FeSFsAwylOIxvO1Byf9h1+1jWAppgr4/9Sd2XLcypW1X6VfAA4gMd8C
qOI8itR0gyApCvOUSAAJPP3/QT7uX+JRi3Eu+qLtCEfY8hGqUDnuvda34hpflpFkc90/u6wB34gQ
pduE4dC7E4NC+rQ4dBCiLAwNDKPsQQe6LuN0KDqgInReJFZMnKKSmmJHD2eZ7fx5UtTWYicoQrrP
cpqWg1GGlkTWZVUfUsY8ltZSGPNJIRElgVruJihzCP1uqlkU7omyvQ5xZF5P9SHN5fCdvpk9J66T
dUdf+QXJ7boYxK2JFfzOdvvlum7N5kVp9J+lQekVVeEarGghpXwiTlQW0TKVxsOit/UzxT6ldtYf
Q5+Cjv0tYw9az2pzxexVpg3F3n5tVve4Or0lY/oa7YR3WbFewlp08E2rvLydSfw146ZEYWVufd4D
kQ2N4YgzBvgab6K/73RONVfA+3ZgBpCSGg4b7T0K+E4b59iJL8fJRhgruPTdCTVXuysrRBiQk9Xh
nnpO3n8KCt0RfiStBsuVoYqPiK/xOId+5/vo1+z1uzNK201wbnfAy8m6E6eGV4d41za6JoknTSJC
vc6vhouRm8t9UFOpA3ju+efUytHO+/na3oAWw7zbrE19F9qT68WNqm3vaqhtOO4pKHGcf8qaLxpI
+ETo5Xl6p9nigG2oybySNA/xrxEC9siag1iSjR0C7MLRKzb92XsdTLGQGijHV8/eYLPVa12uJ1mX
Th/mqd5wwtcqr678MNdjRPRqh097XIyvhGVvnyfT33pEgdN4T/HcuXEGXbkHNDbsLEFen63bzD5F
Jgi5YQ0r3dfVW80p8bSzF0chs30CTCNeNpM89ql24JP0lRAfsQYjXN1gfN303QoTxi/s/NXhCH/D
McB8duxKDBGJRh2iW8FwSPrUMZ8tDO23PWrwV852Dll3masejb18HU2pOV6JrCdoWgVBuiXDrCga
Dptj31GoNR4MKonWWSiW/nKS/lbH05LPz1sTLEMyiYVJNtJWP0sHFZSJ9pEQj1UACUypUFWcia3p
rCXDI2W3Tat7LpgbteGydz4Y5ErJOE23DvITjmSOT6g5twiBhtuS9DJT4MUmgjfYW8LybJS5acHk
pr4RBbpkvPppENzWPitczCnL6w8YEKuH0nL5kJXl1M8A0MjjQtRr3eYL2F0ilmxkjblccC4GJWHH
e+MH6TpS6PFRDU1wJZ16HU4GY0jrA0Gh1vAwbalAEd2YJHEZnBuKAz8VLQmHzGoAxdWIcxqmTZ1z
kO1bfcAq0hRsQ0GOprgaCfB1uzHcDuTITcRkT16fR7sQAtelQunCwcMIgNlTaf+Y2T5MHB156dDg
EhQVYuYuXDw6cnbrflGBMm/U1oVjFCwlB7F1kkwA3r7xbJr94ESGXppHGEvhXa0svNgaZOSY0Aid
b/ec4fSAKphj3NxW3VGu0yaJ7S7q8tjmOu+OxIxme2+r6g1unBVdE7o/3RUKJC0SuM3yZZC5zZoh
hqbkoLzuUo7F3wS7e4jgIujD5tvgz9MWzwTgfOuKbPMQmFgEOnQBx6jD6C2+H3k+hpnI0aKyjo6y
J8LpNhJjyOQp+/VYUb++5zw3kfs4tMXjzO1gOHTBaJ+RCZDqSGQas2oLdOBFjrO8NOjad0np+pLG
hNehSF10ezODzv6MyFQ/8taa16HoBxFnZbr1kePn/fM25vIeLz3ZF2mecw4u6jb82uHJJFNhlaMb
tasdXnP7MRXOtq7Nk6UoxRwHq6b1tzdNx4Ssb9NKSnNsH+d5bR5Mn7pbFFK6/5g2Qf1Np4LW6tRl
w1k4ByzCla3c+ixzV49ls174HgVr05WYpOlGTl75H3pSl2mVGgMpOa5R1FtsF2n7FdPRsiXQZgYs
ExJTdATbIHyuSSuZAFXMgrtDOelH5hc5NKRG6O85Gnb3BBX/+OTZ9RLENrc3ltiKdtBxGJby0kbs
xEpJxDMaDaNcn/oJGzMY8nL6sg2B/OznsiLaeRPrN0wMvYrzNrCuWqsyLxCcrA9u2S9OZMJn7i6U
Mkr/0M5Z8C2ohubcJoFyZDcS09fJXVvCStIsvTTGqr7JVtd+cMJ+uck9b/Jiyy+H2zxTbHC2AEZx
UNxDT3O6e9/DjI5QbMxjl2KY6vSnHFeiHRXthhRCksI6Rf082i8TI4HbSCECM/JNkT2hdTJu9k7c
N5lzCIgQMnCgnRtEbMmYlS6mjoIMxHaRy8PaTv7DXO4zsyGr9nvAdfWDtqY6Px/XbMo5ii8kj49h
oIpkpWEiEkgHLZYDY23vSsds0gNyeJ3FOluWMia5IoTGk7bPVbDOBAN73oCx2+1WIoLMlbAnrJPW
HFVtSghMbvjti1tNlQXIQgacmDxa0HEz0ShFuCTXpxTDMsSKIAs/20YhRzZO/BIHCf6k4fcUDj9i
0Yfn6+JziEBftl3AfZ1pPKVp8EKMnCmjgZAu7usW6BW3l8pM/HRFglYv+XpR9jDYoj0vhjwNnG64
x2eLgeD1xIpGPey4xx588x0NvBUpGZ+pSjppG196fxlfw4FmJr6DarphR9H9kYW6uckHuX7ZxrB5
9O1ubSLR6OJ7KgcsKbNuCT5VKnudZl2NvAZCNxIQdEUVhd4yfF95pRiuZ8/v2L88tkwpnA+kjrh5
LNsuOxWNTRM68Nf5K/rP/NMEJgZJKZ20YOeo5lZsBspDExSQWXX0ppEgyhRH3aVqHaoWHsdtKzbW
YSMJEzzrcq56i3wo4tvBdeSFyxkhbD1KFlJ1Tn/w2NzXQ+U1OVexrrO4FNQTqDK4L9pP5DrOH6hz
lhPBawbb86JB9Sb20NPKnNPRZSIzGKpTKCzZcvT1WG8fK+KSieHxGrOOs6XyQWXiNn71ueHcmX6h
Xw1wBGNcu3opgFpZ28iYz8yeJzsawEnR0LUdZs8pY1du5Vdicv0npxwHO3K8yZLRKAJ66iYHf5to
tIYwXEioQx5P3GD4WOBLmsQuAdz1l0U42lde06ePDimVrf2grCH1xKNPL3pLlmkOJSyASQd58LCR
wivvqEHkdhLSpi8PPn/6ic6seZZXeZaxc8jheascbSXgz8bsci5GNsSgqQc3LupCnZrd0utE55Ym
Hn4NKG32KJv0uVPS1jx4nkI1sGcjMBt9Xb54oqxrNmAPlX+xlW0IMaTlP8PZp50cEl92ZXTr8BFg
Hgldol+JCNCb84FGaeDGivawjEydFp90lcuQumC3kuYs9XcRGuKbKls2OrHW3IEwn40y6keu+oB3
8IxxnnF3N7G1lGhjymEK48arlltl57fKsBzO3E0ub2t6/VUEJz7MkZ9Yzmc9GW51MPXO2Kk7qsUx
QDLiyWp8dgCJVqRUVGymuj3L/NobPlvlFJiXIeKK4tARzcoKiMwuPKy+xS8VCUkLXu7768ba4QgA
kEeqJgtLC0zn0uZOmAblZVO26SyTLWjm4Gw281lOkRs0qXMSTBCxV7ZsGDlRumbB97Zm14u7zsbE
MyDrO1/6JZQPusin7rps7Y6wzlrvvVzY0aM6T7fAnR5kvsBCppCnyybZKiqAUR8qZ7oD6rulF732
c3WZr81MSpFZ+5N7HdYbgzLq+tlL0yjsnd74KJW/jXe26tvlazAib7vO+kXNcABFavsnTo5zOFnN
TJhAH91+GjDbVhn9+6LNw1USSNpuxV0/qsA8sSB7h8fJh4zVRYqQNvpQKs01G6Th9ObQXFo9OqE1
Nr0w1XMihnDs1sibVUhlQ4wUtOqon1Y/yFAXU1d40ZMMM/NIq0nyskxik+xj4AAO4QJtaxBzbmXI
/BjWvok2xKzrV0MH4xU5RWNrcePCJvaSi9LZTlYIwMVBgzGq2BJsipFu4fjcuPkCLRWaApaQMmPM
wwRvswaWMCiMzVlVdaKqKScaWPYsoBbvu3Kbb8EyFyQKZ2tLhVC5XfPazNu+ilA7a90LUp7C+sJE
9a6aaMw6+kXlyDt4KYDv2DH0kcICPcLaMlzqIBuWB5egCA/LXkfd/3YCNuhTKBO1m8adZWW2BT6k
JJUwWsjFKz6wWY3VR4wpHua63NvI1W7doXxcjVB0J6k9BMNFJV23uAc0BD7b8rQdciOf0uBC49/R
XCKnaWyqeE2p/SctvjVBQLxwgA8mE2e4No3giVn+qd15hk1EAHUMDA9hIz43qUzvafF0yFz1aId1
cZK5hPrqs9UCB7Md1OzpLDgpJksZMwGrqDqoFVe2nFJqyNyS/Hq3JCmgmutCLE8R6b6v5eXiS5ud
GCrXALcgY/iP28GDf+mF/25R/W9oBeZXOFqYk6+e+vG/jlP77Ulhy/k/4Bba8Yf/s2jg5On5V5P1
/n//t2jAcv7l0oiiAbG31/aAoP9oBoJ/cVwDN4TMF2HArpn8b8mA+NfeTSKsZrc//tsq8B+9AAYj
lPx0HUEy7vpg4lj/gV7g1+4iut+duEi9zPNpAO/mjl8bS8Tg+NipufDLobxzOnBffcF1E8mz/Y5x
5dcnBSbxqrupklYcGgeynvYW108tLNX7a9qsdhRYfRH7AzNCzxuJTDkN1J9e/bsaiL+ehEEdKCov
im76r08KinxotGtT4h1SbBYUBaRe34vH/s3X8WCkIFSncY4f501bNnPRUEqwQyymw2kG8+yGq5U6
BiLHIvPn7wNG+pcOGN/IASkMQM5F24vnZ0dH/PzuUrune8G2C7c5ANrTqSG9CoemqA4DDGW0YW4Z
UhHcRu9QZ7NNeDJ9wTEaio2r1pRyToi3WSuR9CzlQxRkxOPFNppSGRFn3m0fwqkwqWGv+0peUtES
1xltnZtqsYU8UWR/vNBtDmmguBOtKaPzu08hHOmGA55urWtjWPhDkQ3ed64vpYt6DQHo0e5m93ux
FYYf81cQS702Aw+2CsP65hi6ICrLFtShjWVx3bjq6zA4T0uaH/EkbLlcm1XrAaGa+bttxIt9FFoN
d3zJLvtCRivrHsUXCJK6Cuswrip//aJHc/6c0zIs47BMqadIclHhT6HYQ6/p26jOc3dYjimN1Ne2
Wrje1KZen0nN058oMTTfEaW6V0NXcTg17Hy61zrYymOVCQq7RufkBvDVwv0c0A7sYVp2xvM4Df4j
DrbqMVUuGMfCQV4ciQnBI7hIKpKfKcjUwkysvFGfqS5NN1vQ8abboOq/OjRa7inBc56iUslRx7CC
ihqvT9auGkP1WQJyem7Honhm1kxP+UrONz4Tthb6ToLiqEn598m3sLXFm8Uvw7GG3MA6axpUwZRQ
wGypYflCZpPlcohb1zHeANR8gahnXwt7DO+kzOaSlwmEMBLDXH3SIiCPyK70DcDTHAzupKoP7SRJ
DmyrxvlozdowOBGsw3MRhuqTTuvl41AZlKAKby1eXLsaP4zIk+qjWNVyJSuglegsvdqMKMXoyyDU
XpZYc81NBOWz+Wpyu3yZs67m6LLbjCJzltmdyMQALsBB6Ax9K5irk7Ql7wJ7bGtTZCqMy1pwB4yr
guZPrEOVdtC33PZOmeAm43qTdpqAgBBERXYZKMtg25rtTm9Ldovlev7KQS9/zqTO/PtAFrT2vGL3
QyiO4bEcggA9sDEtHCQnEh343wUVvXmoqFvNCpg15EGrfxkHwJFgOH0yPfumAyzhL/ZL1QG6jAcv
r6kKpnqAQEGVGAp4aVTXsARm6hrK4yJV6625b0k/u0zpG4gYiShETDsYG8rfQbV+ncuC8zj1Ria/
Rq3DsS6tmWU1T6wPVir7b1Y+UmYhbYPmRTsZC7BMRNCPEuTaY8WyHybS9PJvk1PTPs7H3P8CvZKG
AkcEB86Bn2JEVl610UkM5d0e/Swu1tTNx0hVVtUfam0y/s0e2QC6VVsvEDMb98tIW+GFg25zuyJL
71D994ybcKS0ERf0OKsIhk4jYtujaxBtnZ4/b5QQUHww/16oQ6z3dik+U/jg16rUtKD81OtrMBeM
pImb5bKrXLs6Cas0OFToeqck6E2IMlT0J5KfUu18RM/uf5WpEeAgmWxqtyw4sjkLvbR9ohCSGdHo
7X1QzpeyPIK0zLrYTu22wLeNgCBK+1U64PLs9aprBsXXdIzlhn+uedzDhPCMkajMwdPMgXtmWW5/
3yyGig61jUe988Yh0UUKKb+tCcckV3oF4Le5dX3gALjcA4nsquOM/DoOem+mBVALgplBF/vH0XMW
RN2cRvXRdgu3jzGlV8HJPLpk/cylsDlSFzMaf89avlity1Xeago+E9y9pY57iqosZnVX3bqpZTin
wuyqQ0gzOEicWmfccVzZnKsaNFVUdJbsk4KDINVTXSlMY6zPfpomsz2crVMg7cNs+S3owEWbYWSt
g3sr54Zoj5S6/IvDaN2TreFbJnUecMsuKxomcQdQr4lyrohfSPAt1nMycLJXFMquc8jccr516ob8
8qysewHRWukPk+egPscAOqyHpkSSdArTItSRTTJeQTQhESKUuefxJcXWgX/AnGyu9HXP4jsayjoN
20xwV17aYkh6lAafWqfN0Ez7/pzkhWG+TmlHzRgltIlW3/dO7WDNPaqzojEx4iv71NjEcIZshprU
YHn55Sxzl0tQ6lysk1s/mBUVSGNw5Vcr0DVeL2PkNrJIlV2hyx+vd2GEfRJaYPOp3xaDHeMPKYqk
kXXxaPi9Sb5hoe8da5FNzO5uVCcdnJRbwKxFFzurkC99tVifsnzGdIIVOy2h+w2UwgAYEFSASGR4
JhqrPqCVsqEoibR7bpd6ueukidKlkdYt24J/PfbSXGJDi6MwfP9l4e+nBDfms4gXj5P4aRUswQ33
gn2cZzT3eIC7Y5j9FnIIcJX7kNSi9ShJLvxWOamgZNnXnpX4UqDJsn3WL+hNvTw3CqxqcQbBPANN
aLL7SKEItVBWLs8Ug+954G3sBWWrq6PZ9rdTXxQ01puMKzP8KPdGW8iYD9xDzFMXHI2LTSQcPmSz
7z8VwzD6cbrNy1XvUJTiiiuUCxW3bLgtifGEGolo6RuX2yfGpvXUkcpkRJu22EDKaa3UCZcdhpPZ
NjVlyb5UX7aVvleyrgUrQCFnGhtt6Ogb31FOc9nhvNmTQSnIxf0QDl/grzBN/a2r7+BCBN9z0+6v
IbVmjCNmXxaHeKu+CrXPj5JAZQ9JfSb92Pfs9pOPgP4rzK2chX12jVOnJy2tsJt0TOBZLk6MSL+v
I3I22B0WqCeP2JagP5s/8ovrH1nGDQya/uivk2gibK58r4XTZBipPQZ5lTaNhcawi46VyDOpeCZK
sSsf6GlRFYyyBQZnW7tddWcNTj1f0OAZiF0eMte5E/5AGrMpMBUQ7bEH+Lo/wnxZ4YfnuaKSY2wG
l+Ifsb/6RwQwXMg9DhjdcoU1g4SWM5mzbjFwOss+qKWYb8tMcD2eaF8YF3oNsRTrxacdGQzZRoaD
78uHvuDciTsC1zXFhV7dqqVp80PQBPK0b3FLHTBojSMKg7KkNEsYTMpoq/RzayzCS1bkcOclKG4E
STmmh9iheGDf2CUzjo3EEHdiFCo7En9M8QRVUClulfA4E43DDhwzNxFcStxD85HL/W7EyaAwXOc+
rNRdacvBbtIWVZpm8PSTLLuBdHD2xTrBdernSYkk9hvX+JQTZK5QeNHTUZCLHVxGbPL7Z4aQEAwM
rBlaf7YpogF0N36btnmlwk1vhcZIZlhglSWVhigb5bjEMjRnvAXUhxD8K9Zg6nbm2VLXhkyaxa8p
8ORuP9xtGGegec+QeA7AXu3wiN5iPq0RKuCAznFBVQl4IgrcFm65Z5/8Vf8gNlk5h7QOxQjN0x1L
+6ZQtThSAxfbWbPOFRMj99iBtkK153ZYkol7qCZTNcciTSGU1pOYocR7mUoxWGVhO8W+nW1NQnzC
5D2RBuSjTkKfkbIvm1nrPWMII8wlygmsmuOZZrNzNQSOwedK6/4zcbwZKkFzLM2PuDh1/1RgLh2Q
gY2Df9sLDOOcLDL2YM513l+5Cv8bxYn+tf2g5Ourojrxf6Ak8cNk/4eaxFS0r0+/WBl2IfRfVgb/
X2hJHOKCset7XCr3O+d/UMiQSn4UBTj7CYgkSD//Q0Imw5lMT3Tb5ByhDxVcRP+qSwCF20WwJv/i
js+f/COE4c4m/UnzifB0/5sIusJIAU3lh2Hi5xtvqXTGnp9fGXKRTxoIWRYXQTC/lmrrqf0XjXPr
WqPoEqw5iBgpYczdRdGW5bMbTM16VqmRXL4/38N/1ej/+zNZeE4FpZI9EuJNBaNpWnQTuga7tvYf
mtpwv/TLWqPpcNLqaxhmy2O41AQKuBOk9D8/ev+r/78E9q9H46nlXQBLcd9mctWLMNLZL69oxRhH
ZqR7yc2VC6oozFu1WvnzP38cymnQLKAqkYK/kRvbjbaB6Jf0x+uS2hBSuJdyKNqvadANyew3/rc/
P+/XYsq/v97Pz9tHw0+1IcIYPDnxPNSdbA6V2Z95WNJPgpL/+ucn/So+/+tJghe4i6ldMp1/fVJe
SMQlW3Vl1K264iLWnJX5Or/D3PjdQMHnTgIG0v0dhvHrQ4yRrAOOylcd2OuTFZ7yd4l583Itx/oM
AczwPA3ekkgUle98u72y9XaY0Evb78c+0oO3ou2x2syW9tJVBhAYJ13r2OQkLNl9sLnBfaun+UIj
yIubyjPuU3a7fybt/+vthtY+RB1MzG/jQkNfIjw2eX7VmYdeFnAElkH+87lAPh1LzB4x7Abem5Jl
5QaqVF1+RTqE+zKZZBhYkDHuNMlRV6KX6vbPI+aNEv7Hl7IcKqUA6LDJwHD59dcUOqhc4WZXpZZE
aere+NwhyrztTDu9C4Shv4Sc1U5Wj8ugOVXmeCSusqbitbTvaeF/M02Yjvu/mZb4Ad5Mk7mdWTXT
7EpNtRWrvnZ+yGnpbnfzO+/4N08CJbBz4PAEEbi4T6OfJuQkjQrpmn85c7r6bGviP2S4eceFG8rp
O693nwxvxiz2CRebwa6MJznr10c1AyuZT6IvSYPWg+JVfvX7KnjuyY+ezhc/8z76aQ7yccqb6ik1
phBdJtqMd0iDv5k5ALj4tg54Lhxtb14tQX3cijzrUtAwQ2sz+ivK0sm56ik70lfdtivoAc1HPNzN
WVM74ztBm79Z3+lBmdR4fahYprP/Hj+972bLS3+27csuq4JTQY7msapzn/v1Ko+p1WbveL5+rEBv
XjrYMkwemBk5RvwoOP/0vAl1OhuvuMSCOwTkcdCEiyc/7JyoGqhioRnVlzIPpk+FEVinRtran+QO
3Pnzb/+7l/7zp3gzyljoU3/qBfBN1d+Idc2uqdnasVEK787Ekn3XIs0/WbuwR4Aa/jOT2I95jbfD
dD16Mqwib3mHXlvlxbJZl0qDgK2UcE8tzLjFO9/xNzOJrjUIMlo8bKjOm61ULTI1+966hNGtDqk7
ixN0+GY8Enj8Xozy7x5lu2KPaRYmNtX9df/0o/rZRq9vti5DSvBePOerjzQ2z9XRsOfAj1Ii3684
hS9nhVhF0jpjdelyuTKjtnGHB3/pumsXMMO1BvyfR8IF2vDOy9jn8tth56CGx5SHrRIB16+fMGjH
3HBcTeNarpeLHJ2D1Yb1rSgW7wQntr7ffJm9pp3fvzfg97/51ydb3OzwHJpsjD5Wzl+fHOb0TgfD
uzDWorpJYaUTm+BMB2/2xhMTqVCMLh+oY+kbcdkW6x2foTlrEaoefU/Sq6KgtrxzSvjNJLR2hNVO
HrNtjpRvVj5bT0sHn/Zill19TOE3XWVNEX4oml4kUHmye3S802lorXOyoeo5FpM7f/zzDPzN5gYh
zBZkSHv4MQEB/fpeSoAGdKd9NG/FeNWR/XMpsjS9RgdlJNL123va7MBjy1Kca2eWcdPa7a0HfSJ+
54P8ffD+eBN7HixkNO6sbz7IpO3ZmpyLtBlhA3vkoWauPrPoACXTvNYIjsnVPMmUHE7twSy+91Rw
PzsynGJ8RdtZDo86amdHXgfL6rw3s34zegQb1H5TEhwb384sqxANL9C+cAW1pDgE55NM6+qciUlP
V0PzlJpbfeCQ1SaOnlOuumYQZ9QgL9JO5UPU2fOOmvzvq9ztv0fuzz7v31yQwKbakA3ZNPFEv41x
zRylieg0L+ypmNLI9pv+ditGoBKKs0eGAOB+DUcZI0t4ysWeWxV04Vk6d+tdLilhH9/5OH/fxfeP
A6uPpQ5mr/umQ9kvY1nkvn2RUXM7kX7qQUDQiNAnDZZ561T/4Dhrd6/JkE+cvr3GH+7848WFj4Cl
lPTJfQV03kynSbmOD4HnwpyVfyyKmpqNNZlVoga7+jKtnjyjPvIFO4Zz+s6X/+3w4JnYbSyygN7u
pkXrTEiCSIRoQRE5uAJOaGT5ZFPV5l0tQ+urpQP5GjY5C3JlFumZDuszvwycSPB6kqYJ1Ttry98X
WpdDRAh/FJ81J/E376JuDZ2inbsoum57MqXFUAWT3kVelaH2tJWHLNbniHfq4QZJ/vw6/n7Fci0O
y6wmvApc82+GAqY6/CkhRjCrL+8VIsyTlsLh858fYv32KbA8LdZQ3vvbE5NbqF4MW36x+Wt3jV1g
PpONQUSHnAu+n+8ca4bDCSyzAiG7dnAi9OQK+bmtkRrb25dOOSj5sUW+Zzz+zatnq4Fjx8GZTf8t
cLHGeepJPhhvR5zqzmquG0A5x1SLLA5a4orWLm1jJu07S/n+Wn/d4TzggNxqeTgcibfJq5Wigdg2
xnngVUGd6C6QKu6XuW0puHc9HRssnQy4JdPv3fp+XOvePjrYTzg7UI/S0JtNRO1RMZvOL6Tvdpf2
QN2vWQqiDUvrIy7sGaGiNRyaTd9l8+BdLIt0j66xjkdjb3j0hqxuJWIGFKGp+uA7w01otdvdZrny
qhnmGS1o9iLN6WFaSvt8LdPy0FKxjyX40YPHf33nrPD3szgp0cBA8UBzRGF5/XUnImW+Zk31z8Ww
z49ayiDZ8tQ+ke4QwqqlLXL357H896G8PzBgyHABQTD9ZsIwXBqxOd659hE6ZFMwHKsKw+SfH/Kb
b8WsNNH44KLmhvPmITRO+s0o3XPkBent7GPxiIY2K+PVsuoVXXxufPjzA/++ofsc9AiyZYLu6/H+
5z+dRtFWSE4d8lwBs07CUc+HOre8o+G271E6OKq8GfvUqDjyUi7kd+MLviVVDi3uAbhc1L4rRx1p
eYgO7pPZfjJbbyXTvJhdvB1ps30SPStXtDHoxIEm/dyeeSQIXAmgUnhXjNE+NZdqE6cjLbo8xtOY
T4fJW8sba9n9LmUbeCe1H+r0DHZX923qtgaRpDkOH7ADVFvsTH1KKAFGrY+LrKvL2Vbhrg9YyQSy
8v7J0g6qV3oUajk4AVjAw5IG9Yvsp13vnubTgsjZKq97fq6JOy8KkKOgI0R2uW7cQ+hsRoYDvq5f
VIZjliyyZUzawJbYb7vRRMhJxiH5XX1d3eIwRjPv9fb0wuSX3wc8mhdV5yOhKTps8tGEne/7iLNH
Jbm9eq+oE8p7bqjmd9Tf4s4uFvqFeS/9Jc6EZT23yqpRQVfbhk2N8tVT2eG/QWFopl+dhuS6iFTL
2ibX0iwv2sqp7qa6HoMIg6fxQBFA5CdpXWOZLIt2JKijpD0eSwCVRTQKTWRdlqIe1jRDeXkdgXeq
n7qzcgpxD5eD8Sq5/DwiW8/TKNeIXqOhX6354MNvsk5QHpTesc7lJzFN7ZyEliLKocRPPRwGJyX6
U9BHIUJBlejkhScLRNjoHL7buSnPzbn2Psu2Uktis1EGOzyPf6Qjotah67jirbVU1sMdCOzlojNo
niQT1d4xVmY9b7slnixU/HuIP1x8+RFsLiRZY8tWmIx2sJyCuLObSOGBMUhiLZoudgc3vWkk/swI
/gOt7Aq37y04OCM/QbiBdL+U2KqtdYUn7dFLDaKql3yewSSylJwOMKxxToavPrppGfhJYXuEPExj
3p7kRhW8uOQqO3HbKsbWaBdEtYUgtj8yGQwSV02XwFE4ZKM6YOtdz+zRbr5wrBJYWqshfZ7cfP9h
WjAC4MXwwU3Clx9ZGrWOs1XbDxDGc7RWg6Z9NGr7m4fymqZXPjj3sraFn6SqK6akgau48ibNba9X
tW7FGF3dDwsqiy8B0C51mKp8KAF/1ctFHQy1e0LkbWriUEBpc5rNOLDOizxEhoA1GAGNAQxsi1Ll
Gz4khGp9QVuPqm2AHy4iWvLWSbFUtRH1PrG7CNOzIkyybsMgbxk5bh0MWc50AfagQ2pb+hzQkfkO
7QmtKYgnq0RKHqfEktBvxZ3XxD3QlDqum2aakoEg5ZafoQtrhPzV/OyVs2+iGPHzrz4OT8XPZdfm
MZRzduksQGQROmFb6lws7WnYVEGUIVW4AdmHtohmLgy0LMidS7uGQpssKCeGM2hA9qmWq0ebDYN1
cNhWo2lQ+rfyouvBt8UdP/J8IDo9fXY8vGXEhZtBlWRQT9xkGRpDnYquV1+wEZbqxlfZcu9qvKC4
bAvSnmxeZEZZIPh/7J3HktxIlq7fZfYYg3CHWMwmEAiRgiIFmeQGRgmtpePp50NW3xlmRHaGcdbX
utusrKqLHnA4jh/xi/BTWWcJKKVsxUv0k16721wkhJtwGpps2zYWCVS+uMw+k9rVi22fjENGrqVX
FvoKNpLSXJjejxpPQRHkWCs4gVc7hXuTqRpIDIzuSW3S3CDlX1Iij8Dn8HvUiJVWTmv8x+Jk5lWh
Y4BgpSIDdMKJ1KEuZ1qxN8LFhMfX2GMHui8yHd8Y6u7eBqPVbvOWNsGmN9zUolkGWyrImwEivFOv
aTZ0qeExGTKZ+cDnwcMXWUpeMhilesfgeHkEXkXwiUazOERptbhUdZP2G9UAiRydwOd2Y8tZ+5ji
lR1iH0mijXUM4XeTmd14OyjNLAk/VfXRtjrYzM7sTZ91Y5y+SLM1b9kpaW7s2E0feQHjXQTe8N5M
cs1CX64clV9EYMSDChBhGrg209BNaM2dt5nhG5cwkBPn3qOmdcBMMUvwO1BSN7Ylly8e9FswAThj
wrMYAURuMmlgg+S2tR5tq2RqbOhFLtNaJbhZ/Al9ip/SnZJbKy1T6SuesD5IbYnvTWHVn7tkMb+P
WBv/mJ1iwIIvBvbkDCGBKG29TxoApXcR1FLMhArkEIMSqeBVJyMCnpgUKJb4sEplveuTSf8ItRqU
Q5+jc4H3zQxvua0F/OIkwiR3Q1qufajgY3MB9vl0SDwr/YxUoPGLhmz4Ac4gmYitz/ZdFRLQ/GZZ
HKZrZNo3ObRuiut2SZw9yX3tbsZp4a7EkRV/pEXXm9+TTo4IriQGJzGZaG8GtZvbwzbBUGcV7KxX
xtXQZtVVJyU2CFNny2BMRgdlAvpBT03qZUhtdpDRj0oadnut3Fh7UJojA63BiGqf4/yMrufipd7G
LMv8EYgS3oGgjO33utbA5BmKOgK8Mes9Vsm4CGHj5wJ92ohBGTekLrTtkYGsW39SGrFbypU502th
m23EPFW/ZgY3pS8r7l1fwWxn8N6i3HCs56y8WlLSCYOA9z6ZGK38kvgJHQxunAH/VSjxV3O/2m1D
zMd6WxiV+74VVQLoBEFjFEczBE+EVmTNlpQI++7m2co7S+3xCwoUyXF6tvpuLAvk47w6gJe4fUYb
tfqCu0zLFETe2Rt27rN1eCtWG/ESK8I7am7MxVkco/F6wHO8s1f7cYFkUXc7KbnakueefSifzcqZ
rwqLgJZDJVnC6F2/2PWP6dnifFzdzsXqe15ZXjTSUFnt0DutBlOLqTI9IJjPgGZU3DQEHC+9t+x+
flc8m6uj4o98QDisputtGIEXXVYvdp2aBIOv0Jm0z6iazdleD1fr9nCqsXFHUQ6Y9CTRbr01iD9k
hggUdB8Q2BsxrsZ1FWyM7oXxtAWrCFGqS1FFDQCy6ObGrDiaKOSCbgH8Rvc8wAd1+ISHJZnFCCuX
VhpDqSC3ZfvUNUYabiPHwScJbZT4c6K39k87nJLSL0eSH8CxiflTDM70UTIshKtn5qtHn2ztj7jk
IA2ZFREQ6FYVOoI5sCS5pFyy6Y1cJq5zd1G1vhkdqNCbxrXkEx4g8Y2KbPd+WSJ1r2i8PkAtFPKo
lbXHLcqBdzZwv+skcBFqkD5gtPq611OgRQ7Q4M+oCKlfsp36egsGRT7MXTw/oA5rJRuamcS/xQyR
53D0OnwfM72ZMPEc+vCukW00EZZkv+ZZMmz8yVpADkadWwN6dlCe2K3p9a1GrlCjWlOud0/Vjh+d
ScVfC63pt723iFtkxFAJgwcV78noiSnT1KFNJJCLfqd56HUjU+sh+pDxd76aVdXO23jW3TlICb+3
chjHh0XqRXNMddHVh2ZSxUcQUs6eIJOU+xR9jyWIQpiG+B/GAo+eSoS/QjiedzXCx0EtymbY9Kh7
Tlt9WrgnLcLn5HeJVtg+Sj/NAh/Zqb3dUvRavANcaxiBic/DQqI7eL+NrqldND2hBm0ROOb1Ka/o
jVsPwb1oV3vo2gAC7wWIhmEpM+y9Qnlf5mP+WMf8W7uMKx/1EK3rv4wxOhobqHFNce0izrT4bZ8o
w6c5Kn+mqN5AtJmLhMYx72SLBnv3nXTX00GrI1C861VP42esLd5JrtwKI/peOE+VltAU0OwFgjfC
z6RpIxl7IEfa0YFuh9HnGgWgW8bHy9fZnbNPoi/RhcVUvvVrc1KgB1sXBOjYDXt7zhxgX/XSkP6o
Ue1t2qbhwRq7hxEhkr2ltQViQtnKqbJafNJKUi/rdmZzPmIIl6SHOpHuDfetQJ0l0QHAA2LuB3Kh
dCxweWe4Ud3VSzs+lAIcF4RaJGW26Gj33wtRjV9UXqq7gkOVAzeE/IhmwFCVW6S8e/tAeAVw2ClD
z/wlzZtrxjDI93q0m3n7qm5hMc9i/tnmPccBzb35dol4mKDuuvGLFY2ACFMjMn/OKso40bNV7+pG
gT33rD6815SsoLt2KnvHRDr/7SypPm09Bz2vypRjHGiJkcLSN6pSXuHIMU+Ycqt5OrRO5hqUV00X
b6oG8DUg4SaDapBjpX0Q3tzbW1SaWuGjsYDydBzr6kbo2NlsizGU2S4sQxSPFzSNt3DWol+0tJzR
5+61+y0+BfOT3aaD2DuTHv5GJt08SkuB9i6JR1/WocS7uAcieeQtoBrsoYkfxKY5f/JaPu0u74r3
bpQPkd/i6zHdoMef34cRFfDBadw53loA326RlvZcn9wPbNvYKEFRMkTf43aFG4q6AsjnxQA6Np2I
JA5mRj747lRCKrbNQvswmCByN01EVbOlyJl+L1mrDbtWGVgGAgiZUFopPedLyd+5VVPT3aEEZHzI
cV+k5Y+SBLgxO/SeuoEgsau73jE241whsVHbcaH5KD9oT+CVAKbHDQPv3WTpxe/MKbWHJnVT9m5w
MMdWEIn4k2SO3hI0JjgYHk4Es29ZOcQKJyVXC4oJyvBOg2BwJVsmtLtWDmTMIKQVwtdkpWvOJ0iz
OxSgxluU3tMpsKsZt8EeVeyvAnGeDvGNsM64VrTqPbxur1qJBgmgUr2t3y3EeG0zYxe8+NWsqS99
a4EuzgEfVrupSt2HFkniFvNGM3p8btj8f6DcfxhrS+1/piurk9i/HMJWq7L/+o/bb/k31SVMYH49
u48df/7XP//Kvwh8hvef9PZBmximyZD+f0V/Pe8/GVRB4KNPSDeXdvv/IOWc/2QMuyLimHOazGIl
PdF/IeXwAYYIyGlCRxi6BBO+v4LKveyzwQKkUYluq2MiDqUjr7T2xv7os2ViGe1yrLu9GJb64Mok
4sSvFpBheAmr8dpS7ACNczxJgBCdLMU1XdqdTDum8YM4OGXyZMy6HiisFS50K9dR9f92lP95KNOi
k8f8gh7isyTkHw8VZ3k1e1nEbBY1dlLAXu3hhNQBJX+3Q1/CvNOWobnJUcZ4ygeR/fMp/Fvnm5Ox
6L/WB7wF/JBcD8riy01dik6a9aR3e6fR5vsFe5DdqIx052RW+CjBGe6XsIGvlJnplTN02XWjQ200
TZxZ/ziJr835Xo4T/t8vwRiOfcD255Q22YxDPWgmr9c2JEKLwB/7j64dr/AUu0A5vFhoWSDvcR2H
RvvOm8ritoT/fkcPDkrNiNAZI8Gwf8jQkNvGKbmc3k/VJyUz5zAi5nFBGfplJ/b5564kV+k5a/OX
3/ty4+Sc5Fk6L/0eNnvoW+aKd0fcp/ftdHaukL1SD29v0CtncuXOgh0CO4Oc/cmZTDKTKxLg9X5Y
vHBXmi4t9FDY1+jxGRfexbMj5cmp5ANjqgWQwKXbfLKW8kqIvkPLqdBDhLEKJESOlc68cdtjy/AE
b7NkILEqRMEbLRZkwhb3Pifl4v+LzNH7zHTp50EJ7Fs/i+zo81I2dBSR+/MCiQyY2BhWL67sNOt3
NLkXK9DVPJRBCr0IFkxKY3olVrTFhQc730O4v8KWhBAezrPFy5dW5skYqSTs9mg6MUsGLkJyi15c
uHThhSHtyynVej5YyrYAwggwx5itvFyq00YvHmDG7b1k1N4NYpaAxEsk0ULEDNHMQTuA5u2/LC7/
7ff8ygPi0/gMLQAHQBx/uWqseoRPaMRg97tkPpOCYes4XUeVPCS7t8/julcvzgi8Y+IWkRi0D2O4
kwdEiHPhuI/tXs36dNXN0tsaorIuvLHXVrG5XvCYdMDpno3by04MM5nevkxq88ELpXsImbT2F97W
yZSV1wVqiY8YkJSBWAyazS83rjXw9Egbvdm7ncugzQIX+BNcAeqf2FGPXyUSQD/DjNpiS1KF5Jm1
9hPoWblIEyp6ydltOkR4U4tcIr+Krm1TX/qJZ+92vUbBVlFxcqKw53j5E6k0GmKgUe4HrakD6a6q
wHBrvqdRJQ/Lgq7jwrBga9laRMaMvhW76kCLMqetPWDgUzCSuYLHS0VQRe5f4focJJvp0XmAzDwQ
pKCO1x//xz1mYNRWMRAv9wwMdB97lLtqrG9g7lHwLqZ24dY8u7bW5QA2c+oA35r/8Mj/WA5LaKNo
dbm2spPAMWo0Y63hcRXubDO1c70h2mQCQcPCxNBjMa7nVl6YZZ6+jedfALAQE0xwEKBlXj6wLZNE
bzA03I9oSQUd0Nh9Fi82bePO2L/9pZ1eNSzFJcM3ZoKCIZs6QQx1OS0W8LrFPrEx9RBSW1smtZ+M
uO8itHZhb0/vYVfHBYCUjW2V+OGdpll0J2hcoKWzR9ELahb0dYY5g2Gij+gWzYceg6ODDs/UClI4
2f+HxalMeKMQK8CHnlw8rjuPQw+BbG8JTKN4bvB7AEbNK9Si7AAN/M6vzMH4NtkL+jJvb/NpxObB
KQPB06xny2T9l280UlhI6hjp7JfGlbdwJeGyutr4vo68gi89UZ/QjmsvHKOzRbGWkIBTATOu7I9T
g4nSGJFxsRZzn07GeBg51LuFY8WXU/5Cl7Bo8DSXKnj7Sc9eMYviGAAdEzyJzhl++aRh3ntGFuvm
fu5TaGOtmxyo78yDkk56UKgfAScpMziWWnHBC/s0nBO6AKHCiAMiSpp3CuYCVu0taDOZ+2xGPLHg
C76RfWteAAW9sgqNMDBjugm0GxeGl89nFqNSTJ2sPQZPdAjQuws0a24u7OLzH/PnDcjDCFAM8B+4
PJAWOdlGvI7SmRE2TvNd2OwmSBwbrcSqy4Hc3/pCdvrVkKv5oFRZH51BM647NMd8fen1faH3+TvH
CYf8wjWxLvriR0kPmRXKCbGiY/iCXz67puDgldBd9m3RdITHKtrSVNnOmf4v45x/m2uc7fKa+xLs
uft1zGtPrUCZ2g12v8TmPjad6hrZh/hoAWO+kGacBT8wdiS9DEY8Pk7DONnkpKDqaxDm3lugVDad
x1xET5J/pJkP/ei0F9Y7eyoboDZlH/GPIhgixMv9I99BTGQR+b52DGytjMbZojt/CaRy9gWyimDX
LD4/B7TlSfWQQvMaQLXle6RA55/VYtg3qNNUOjIIdnKFTHZ7JdDOAtJlyGz79td/WnK6rE2woebD
bQOU8EmOSFo9TpM953vZMcvfDL1jpls6fqSmlTUd6b4zuWZcXfmJmTMHcsK6+PD2Tzh/qetNtgY+
Qjb0nXV7/ri+6dAuBB0j32dkIh9dWj9+HfaF37pQTKdhMi/gWs+iLI+MEjBPC6WEA7W+9D/WSzDG
0wq3yvdFMqIiYBrVpjFi+97NjHyXp5nHEDruD28/5NmX+LwouNVnMLY4BfoyFlqUpfVYSLud3EKy
HiU32oA4t1VpzYUdPcFYk4CdrHaSjlt8RLYFXmaPIj9jsXnpjJ9oCGZ+r9X1p4r5tXHFWEN9IQFG
Sm2yhzo9Iq+dXXjq81eLr48lBOHnH4Ofl1uNH6KpkTJM+1oo/EaRHUAolQk6VP1Ay/7OlmR96vUz
It6tDDSYDuuv+ePFjpauFGObaR8CZNuVTubsh8JwL3wxZ9XBugwfLEwRR9ApWYmify5TmiiTpwLV
8B4U6ujHQIN3olbj99klGd+ktZPRgkBJ9ZAPpZtsJ3eKv2VLGV6LTmiP4H5Ac1TWAiiy0DPKh7dP
2nnMopjlWl1xuQST0+MNo7CN47gr9ibGbxu3W9zdmE7ahZvl7COilgVATzZq0BKAl/VyE0TjDrle
s0rvogoD1HI1gTbVViin8fvW/mRowyXL8rMng8FAUwpklFgNgk/dT+cGZZmyToa9Syb/lOAZ965z
9EvV36urID9ETmKvHcv1n/9xirJOp3gx1bAP68E7SoRCdnYp7Au5z/n+ARGmxISvCI7dOIVtEwli
fW505kf4tPialTdUcsp810pCPtlF/37BKPNvjwbxHYIxcY+/EPAeXj5ayP0CBoquUW/QvQE4pLYe
7IftXx7A1eadHNaS8O/hvJxcmrmdaBr/7fe1bi/NRupODZsrde7eXuYsopI1CrrPnEO+wzMi0zRG
jASqsSQXcDEQS8XgN54EeIU489+mAY4JwpgngkALF+LUIcqdhzln6NvsVSc7wHYSwEil/Xj7ec7P
HYuAnF5V81bSzklhN7ZL7qIq0OyhobkByi3hjReF44XS/LVVCA+k/B4d/DPHtQmkSLxoU7MvwHMc
Ypdm70y9eaGQOX83MKXlWrnpcBP4il4etDiVIwhNGgDgddxrmupou1C5vRvGtrlwDM4fCEooteGK
+qcDcNpaMzRLxZFbVvvEaNV1jkMF4BW0a99+OWcX2Tq5oCyjvhds3+nVEqMYQiPNGfd5NBcHujLa
j2wowqvQAGOWuKW6EB7OUkJ8DNEggPpORWZQVLzcQAfk1GAOMRenPmJdjLHLnaxC9Mbtyuiu0Cf1
rgrHTnGJLYYL6dH5u3ux9FlVZipZqjSf9nFXxwGusRgoK2EEcTfnFyLF+a7CmYC5gks4bfOzw2jL
rJRFtEYKx65uzK4wvjJ1nX8BhBcHtPVG/a9vLWmgsSBWKz7i7mmBrU0IlDZ539M8WewruzVSYLoU
dIEVJf11mujFDbLBSfD24XnmVL4ow2jTwNmGGWF5kC9Pg32D1qmCQtserKRBi7ubivwpz8rxukWc
u/XTKIufliRDBla3iWsHUEXZvGMSMz8MuLzGSLxFy51E0hTQE2R3OwgTF9VsqwAg+UE1mnJBYaCP
j4rhKL+VcPvjCzt3nvWsDUKsmlzMDAWNkZMTCZkLHP2cNodek+29UHUUB1aeyZGAW5hX2IPiept5
MQOAKUMLYBf34/wJHaxQ29qjNvWgN/lzr3q06BNQqykKd29v8/P9/8c2rywk1DlI/Uj+SDqdk6x3
1qYaUQrPOtojUtt7VKbVQ9hG1S97sKKfmBGQK8RlClAclgr+adhvYfbTzECo0XNKJ3w23EozAt00
w48C2+8Ym+pOL/wuk8q8sKGW+8qHBtliDcP0DcAmrZHtj0QjCXEBM0v8pgCZ2wJJSuTEA+D0/c9G
eHa/0eqqzvwkrIQMwM+ZT00Szb9EbSXfi7JH4tLpW0TjS30Cw4NAYNkEAigEDVfiF3YOAC7f0VRB
Nb5QndMHer4qcIP70TwELNHR8qU9oPFskdD6ei8SAy12o6n8wc2qYzajvJkNhsBgoNCcT+mwsmMj
+Rm7LGjiXpfjYdm52i5pI9B/kP9pdkjgkKPfZrqWB94orIfMRWd+I6sFa+4oNDUU/Wva1htA6+bA
iXAgmdpymcSNgsFhHBocaxwciFAaYOeHu0FYE24B+lL+6MpmwnSBrpSPeUuXXgPeGoqPeKXpc1Da
E4CJkqT4Q0VFP2yrSkYfBKJxRaAN+mBd96pd9kkGoDYwxrp4mhS9/U07Ym60WbCHmndVWsXvcsMD
jstjWwUCc0m4H7vMasBgGzOginICzLotEafvgBwtZnqzNkjbbWoZKj7k8B3q23YUofSJKhnWAmnj
fhvqFj22wsn7vN2MWEXFARJA5ipv37sC2G2Uf0Hrsb9uXISn9qJNmuUQwQl+vxiui2XyJK1o50GW
eXBiEx8La4UkWQgBfgN+af2yaG+BGqZmP6oQEf79kkOyDVompTiDR2X9iHRSam9EI0vE+fAlS7eh
4+T5zrJj+0kLZ1X8dsbSEqFv4sSl750kkr7s4bt+05Eo19HEHDT3h43q4xN+AIa1GxxgknvgGbl+
Yyt41kcCuQdIkQ5G74Pu95g1pWNm8L0nnnuIE4yBfoZqaZTfWL0m9hEYLyRqJxvmRDT3/fsWc5Zx
lxWZCbLGgpacpZaD8LOBd+oBW98ivBn7KR9B++KIsTX6IZ1Xcb8R1gKKit0G64xEbmZbWfd6KhPc
VCoL7f3INhBcT4tkXuGJ6slUGaqAESY/75Cy1u+VkcdLkJjA2zj/xXgfcXvATSiyGS/0oe+nnZ3l
Seub+O2wuUgmoHLveqXYOGXU/oS9oX2t9Ur7Geelgxp7+EjliEPb7KZ+Sz8ysMUItKmb4uXjgO+V
B9wG47mN0Cv7pmwxjEPPF6ydiYamdQhz2Twa7bTgAzPIrsC9PbHvhpX+ScML81N4sfOy0/QJGCY6
7xTWZCLK2VgMUO/bzABE2RmYACwA4bJgquJUBSSS4PfnEmg0picoYvuGns/HjKzW3vQoREI0RtJL
Y5ZfQTKIGuzBkdBKHzhp6QekvKrO53oDc1uPOHJvcXCzvmVtGpZbq+NU+TOMxa94RAHSbitDfeiJ
0TiidTqUfMOZ8HsBBBVfV6E7ql2U5HG0FWgY5ZvZcNHBkkuEnXznNmm9Q1FN4npi9tZWrw3tqQtN
tEYXswIWrLfiKKJiAIkmkdXH6a8AUDxwf9KZakW4d9wQIVM8tLgAG9tU73vM+ZK9Rjk5o1znZIem
KbPyPrcXTCQbiCIck7GPvMD0Es/ej3aLf66BO7sdpFWVlPc26rgwUFYpsK1TDo22mZbWeKychMtY
wwMHiDieoEFeSnPceWOGUN4CPKbbostI4OixLgCnDnmDvms0j7ccX0giGcbGNfyfPJRXfK9qup4Z
kH82Kw0nDW43Z9PF0vnuABxEdHS2l/scSGex8RBK/CwWISeUUbsMR7B5nrXNaFvFLz3kN/BJRGkL
FDHSNLiFS7/NaistmLTL9kfCU8AeAQlYQJgp6PJB6JZ5kHkNLNImSSGUwEhfHlSSAGk3OXrldoz1
ZoHNUyDqmMaDXm9bvpMB9seiP+X9OFnvEmPOoEgpZAO3sTPaTsC9bxrbeej4oSEUsI4Bt5V/qOMR
XVRwagkQaA1Nq3nVLPSTtqk0pnYWPEm3JDUrQ40rDMeLxr6dEwNA4yZKe3MXLzHsAH3VnjxA6A7D
92jtF2VgTqXjbPqQQOxb9UTz3Sm6hk8IcPiVV+vGnW0o58eSA1v0+9TEyEonecl2UwcQcDOVhtM9
FnZhqQersEcVuFbEmRqMzv1dAMv+RGRfbcRarFX9BU7RXUf/hdSt78KYCW+ILVyKvaDl09oybkTn
tqM/FXG0MtgILX4UuVy4eJkS44qkN3+LqBmXrRV52ZH0wgG3r9e5sfMwBoE5gOtBgalXV4ggm5lV
oy8ZVz+7nNZS0NWaaVwLZOocf55DPJtgBIvvoO5Q+jUyIt0Hvdf1zwxESgdbg1xDIzirCusa66ky
PSAVUQ67mlse4P/YWfqthaM4IsFQnsRNDLp9OaAGoJsXaijTJKE5zc9oTGIsbsFeBnfxMuEZlNOX
Ol6vR8XxuSW6FdBNCywoNnUjjNDPoMMSJxGjheqht/hXrrLCR7Ocpoeup52xFfPKNCjpxqtNAurC
CBw8zm5VnUQYsEOuN/zMyp3vLe7H5a5Ivfl9qeq6gEjncYu9nW+uP/fscdZpD+oNuoei/cvH8Wao
VGVTiWOPoexe2u18pfXTJY2BkyzxOallAEvqDebOobn5chVZejIWTW1D1yBFENOEheyY4bPoTZcG
6a8sRT0mGV9TSdugC14uNWI25iBPbkMTYOyxQUGDRmWHINOVFCT0b+/eq4vRjvLoUNIvOkUVjc1o
NHVW2EeqZ9NPh8nYa6olWMj00ozj1aV4KtA3Nspkp1MjpTPLVeg8H12EB8i3Zn2bS4xQCC/xhQ7b
SUW7vi1pGrTfOea0vE8RdHUDxHtpHHEcQid7XDCqOyCjoalNpEXxTout9ELRc9Io+GdBRAcYzYMw
Qhzs5TvjGswcjX7Lcc7VE8lT0Gfdo8Ygt+vT39NMTeYpXPHefnevLwrPn6yDWuK05zK1npsDy5PH
UHfj62bpxiDuLS9I48nGiVQjt010fTqAab+EaXrlo8MOHjgT2lmIgJzKknmL0Sn0oOVxyjgndt+1
+1w6y4UHPD8xa/fSXlGqgjbMmeTYiKow8NLlWIZrtuM0+pe1G+PH3B8XvoPzB7KIhGJFzAKuOyOM
R8iCILqvzYAaKZpEKtqd24+f335hrzyPjUQIo0xTX2G4a2T+o9RUS4IIdSf6Y5+hQhLXnkkXs/be
d73VXIBCng7COZHIHDGgBcbAkI0lX64V6iKrVe0ORxwI4qsQYupViUfl17bqtau50+YPjooc30S6
MnC9yDvkwhse4IgOR5y0+wOjP/nXHwl76wLhBdKB6NWp5hWU8WU0VNge8XrS/MLSjKfS1obbWmII
hPHncsXwOr/OM1f+9UFiIkWfH1VEfgBct5ebESFiZvWqHo8kljM0q2bA0y2qtu6i1/u33/H5QQKz
yyLYZggdGOoamv54x3VZycxwB3HU8WEMJiAKyJWjBP32KuZ637y89WCqMTQFd73iRk57WVgzhBlU
DXn0coAxUYStiW3j70V7dEbOSZlHGvauT3Ji/rBbZIG8sIfBswzVFeYEWDwYbbSncF+JJ3DC0QJI
HmeYUr6tVLyTVhfulxofcmxRG1+zMbg2dK2M/v69CIdITTOfm5t383KzaEYnsY6N67Frbf2xNgZK
0X51E0GY61IwWQ/8Hzu2QuhXABOxmeEvin8nH59hNThQzGMDDBP/d+lGxn3T9eTvTLn3Qixowsf5
NF0wnjk5DvTEQaQwT2egLoAKnuLE5qKiMNO89MDd5wQD03BfeuEl9aFXVnlmCBC+mLm6Z31qiQ1Z
ZjrdQS8nA8wzVdUBcAgsubeP3Wn7kagCdHb1/wEeT9QXJ2nQBIvS8VJpHWOA+sleNrjcYptrmTiZ
mWP8bcSv+qtynTCHUlzl7y1qHMMX8AUx5XXGAckPmpM0WLmefzMhCi9dxCc7sf5AGvXrvJBmNsXt
yVvGqypNoU5ZRzGkyPNbOQ5dSpSHt/fhtVWw3mEHXJDEIJpentu6oEvprtcffqrRlua8tZXFcAlj
eL6KFDrxkhgOhJMZ5ctV0rl2YboO1rEd3a8gCJjwliUOHBde6vmtROoHQR7UMJ1bMCgvl1nQiBrt
JbKOVdrpD9QvEOdrmRyaobokEfvaEzE85j+r6RTDopdLCXhlND8pacAHjEcketQOsJK5ffvtvPZA
ErgwgmCr/stz7PwjBLf1iOZKAdmsMAr5LjXC+YNUHbYAdjNcgHicp2BgusibAe0xzmC5lw/UQzKc
lBcaIHSm2N22LspbYrbmgxBx/y6r4fbRP6qbZtN3eHH+9XNCUOGsg58nCzvN3cHp9Bg+Ufkkvdfc
lGPebF2pqyt7QC/g75dawdiUjDQ9zhJqPesERBfBcy600yzo19gnCNqdWWUEby/1yhkhpXVZbf0f
g8uXW+o05tQudWQegaCnqGK2kV9r0f/hjNhM3x1iGQUUk8uXq+RhIyzsW2CHl0O+4+HwNB91fAwR
p7nwfb3yQCyF1jnJBxCDU+VuUxtcZyBdOyqzpH3puAnjw3C+kMC+cui5XUDL0qVkumWdbJso0Ifx
0Do7FnAc3tGNWlDUqIc7YvmleeHJTUqMXS8yvmEqVGLsaXWFWeScdFlvHgd7Sj8mNIwhD+tyso6z
XUQHT2AOnVQI81w4hK+ui7gzuE7eG6u/fGd6vmRMhlrzWNbxl5bu+EYbUyROvO/I++FFOroPbx/F
V/fUgiW+xkUqrJMFZykGD3Mik8vEY5DlJYypwLIH9ZT9/UqcxrWWWs+9OBXxG6ch79I8sY5mPBgf
G4kkR1c5w3u6gn8Jz/Io9lflXT4t7klPnirk4aTtgkrhhlzV2AAVL90tNurahcB49q7WVQD68m2x
Dgisl+/KbeHRq5xDH2O00Wwc1dQfUODQAilKy8Z1ShWSajzOv7z9yk5ZCORafAQ039fin5L4VOXV
MHMHjZO4Ovbj6GAFDWb8wZXl+IiWaDsEmcSFdjOMRnrodRnZ21VLpr924zGicVm28Abe/kHrGfkj
7Vx/D6JVNkwZyg46RyffZUWQ01FmKI8jClg+Sj/JA/Rt/QJaYN3O01VWub9nVgIzzPV1/HHlIbgo
7UhN1TG3vDDQaG0eFAapOyNKH3MkQS4Em1ceimsATiqqfxRVp9g7V+GeKMVSHPs+hiFZW8Mub8JL
vgNnZwhgL4kciARBG8A6EVZ7+zUY/2C5TvYINhFHAp1yepKnFbFrF7DOhzA+NL20PnVhwZQk1vXh
1zBmzS+a6asuiWdDaWRS0uGeJzykfwoGAh+6aNKeJjKbxwk26G8525iq4MuVtX6ZTHMYcFU53T62
NInLIcIhDLhxktl6cmQOVMfGgHfNolu3yLapcothXHfnjQyq/GbKY/wRQx0Lc70p6ys8WmGJ1bWg
tZ/FykRDKsEtfjPNZgxJH/oa3swRKs77yK6qMGiXxgxxmZ/Vt9npaKsnnZbqAV5lSF+0U47GC/O7
8lvd1yq8dsIltAIPh+VhI4oY1IOnhcZPmTpDFnRDXH+KcqgtfopTOA5JYW49Vf2EJFaiUGpurd7d
Jbk7l9sJbZW7GgAmqk7djDMuYHYJHgHa/LYpiiJALnFRdzMoD7CYrhujxqryCIfvIWKAgQbgeA+p
1o13euI06JshlYFEJpDD4yLoWOxV3MZ35QBkYUuiF7+b7aTCkGrqyKVMhhg/ikxixDa6/OMBOkyU
IUq1CXNUIxZI+MpfMtXcLwZsYZzH66zcMrZ3GFEPyD40joZPkwG2r8ERr63vu66EwqMZ6fx5iav+
o0Qq2gnwXzMBQEdKehuMoeqfVSSWj3FYIUjFNzYYwWqk3TNeLCuMmUUGvILhI73xRaGJsOnHTB20
2JjGTdwLaPj4HvlJrM3IIS1JtE0HfvTWJcVvKZek88WLnJHhNCyf+SrzsHtmhguWYEtqkd+guFvE
u7oOnfvZ0cxHq3Zp0WRdP3z2JuTUEFKZzC+ZSPNfYQ/SYYtTZPQ1EnOO+RhaAB17hLbxth4dbWU8
VPzaEbIxaxMxkZ2YeucIjc3Q2NY4+xSNi/HTzCcqPEBqrgiAeozvqVR6zqTNkfbrPiX7hBRc/ayq
OcWyCKVHXgKV3kFTKRpw1jJcxyZAkO1sDYu9oX0P+hhjKTEFI2KHGBfmxlDs7dbNZ5TN5pAeradF
tCU8feFUiQapGTdtze+U0XMStEydEc3JVw9RFEhGgxFe3Vz14WIvGDnVxfVs/Td755FkN7Jl26k8
y061QIMWZlXVAHBVaC3YgYUitHA49Lj+DP7E/gIz6xcjyMeobFTvddIyk4zAxYXw4+fsvXZLvPEa
+vTkLlJcdh6TGMgi6Ugzg0RoGh74lDdyRn4eApRO7tXYW040nVCwIFHi7nK2E3GPngAV41ikiDXi
vp/4RNVkNuScavObkxF7dTw3tTSZncf5gaEY+dPsswhxHuDXe4FajvFjkqrWS+3FLkNHXR2/aXVS
AhXqGM4xRQZAEpS2IlHlsWI9KJ63POtZJF7J22wvUz0bbkvW8XGbKVn1mNd5dzoJbM9ks4tJBHE6
OfcennA7BDuFbZUEpxKCR5dkb04ex+auJoFOP26iZbmPC5A8zJZMRCb1VKGEiDvPfSnB95Qbe2nc
gw0kL9svk7q8pEXLMFkVZJL5Bu2Zi3mxp1cS7Bn1oyoSL33e0cVbWbu+qaXiDK7Ikm9Mo1XPZwI0
E2hocrm2UqEqbPUZJ220sdUKOBtL9SrxNiSBYyl5s7PGmLlz1SESChqgIXuEYS2wuXZMCJSU6JMO
JFLhVaxjuyV6risdPnk0k5NoD16T+R1sHUaJpBHp/pxL4CMjdk/wbvnsnuvc0S3vTwsWNQOUjoBJ
zZzP50qr98bidUS4zklhhRMe2UuGuxpQPMQJ1nZROJ/j2EndF71WWQsYz9FOmE23NICEFdwpuiXA
zw1xL8rNMiz1wRvneoGimAttX9smZ7EsInkFX6Z5gOdw5QaaRc0R0K0HPOSWCYZqiFv6nd4Ifjnx
re6lRQoCr/C+jYmlVyOe7ySpli3aF17VlpiSJyFT9WUku1X3Fy+NT8lUt7LdrCjrtVHGedWxmdII
xRITVlFLKSKGsCTYbxoUnPpd3ORAMXGE2vdiRKCwZywjVJ9QMPtecXk0fI8eEvPnxa2+tRLQycZi
SSPTvm+tdDsvGsoEJtnVo4t961iQY1qEfW1RDJhk20jSy+2lDxWC/Kp9W7f1S6E7KbceJInHeqyA
i9m9RFKYaV5n7Zyy0KCQdeNyltmz8zTDo4dgDb17UxQEA4eDBYQF60vZwlvJFPnUIjmpITpa1m2T
W8rXDOsgqeOxZe/tGLEY+YBZ9tapCg8h04IYcptKrsQeZU78BttEPBC9BogxQUnHEA+IguGjOWIU
mudFqwSzWg2PKAo4iQ7BWhzSuCRSKRW6MhwPzgTMVUsG2dwUIrH1Pf1WQ4EqrpRDKGc+YKArhKkF
ZtW2zk6ZBqy+aEIWhHcudGH6ZoWGC98GtxeP86Ae2pb82hSKkZnrB3Y/nRfY4G2MoJ4hiN/Yo5YO
e8J18jzMzdh9nbSVvpdWkN8IFTUGduKdotxnZSaNHThQcAewoaAEKa5k5IziJ7pKLeQL89Q5b+ZQ
TW+RFcdIeoRFbFpVOJJgTIbCkb8g2hEBnZWU/FOUhfc0NfRLvXGmBz7E/IBxYr7KTZF/Q1DgvQ1j
wY3WMag/HhTBB1FqtwZYO8FS7YvkUUEw8U0bXfL4OrnOlMeUcNRQmbLobST0/javDesS9aJ7ufRT
THWT1Wp3VDTmuHd6qMw+bUg6DV4L2yKslRxwWJqQVBqiuERs1yktNDK6I8ZXsonn9DTNZXvNW0p1
NvVg9+iSGga1G5FOXR7KoV9eO/ppcodeGk6fVrWV55eyQo0TmUBHd72dmYgrxqTpt5rwKnsHhYw0
aiOKxpD5QpZtGPrOr95Q2ckOaq8J4Adfza3axRl4DHcZYOyZTnOxkny+ZjCvK7/QjAihni5g3jYM
XnrswmNq+zOL/53iIQMM3YnGm93noGan2CjHoGuR8Gx5uRRXmSzHE7KU+pe2QwzIacxe6o9ly/fZ
prKEEeRN8KnS0oVaalsgv8ZRX4hnHiuZUQeuTwuDPErFijYxELBUVtJ3CxlfCmENyEu6wr5wufcT
P28BBwRoEik1gdJOTUhJmA5bvQe1FM5On3EbyVXVs6pvrrtxzLER2RbIWlRE6beeLYN6oHQdj12R
iGnvDvJFneKXFGYjdNY5Y+/Xq9m8kxScN7K0k478cEQ7/uRa9VlupGgTuc2cU2HBJ0OgqKcOOX+m
2oem29kiwEhqRMGiTekZrAiDBmLfLzGfx2n6wNRFNN7hfUy+qm2hni5qVj8PijKcKZStr5pXGNp+
mEBLhND1CEiuC20ihhz0WR3YPLZZkBFkqwRpWRZtSDSYsPeygIiJPrkxQeYt+k2MVrzdCrMZjkjK
tM8G1rl54yzCPZsi0tf8Jc/m2Eft2lHfo9SJtj2xtyUakMx7WLSiTI8gQXK1IPOaeTj0pIOE9KG0
8dhbFlUPW9IT0e8qifI6xyPhnw5NXwuolHEk2PgOociqZrxV7Hi5Nvq4Q6Fh6maKB2oxXX/kgrxQ
LDj4JWPZaCxeOteQyGt5nqrG8BKpSb2mlHqS+c7SNacmgdVGYA7CsYNOWIg1oZ27dTAJMmf9Lssa
tJiZmYlNU2SLi8SDPJyJZMUTpIs6wr8U1XJQOmr2QlqV8mgiqKLkpa7jrnyqK+26h6EF+k0/Voru
URjjXmQzYIaWf8TNFMazwu2egEO0nPaisZatZbobG7n93CnbGYfTbSQMfOdLPycATkTLmiyK8QlT
ymnrjf1j3rftJkFbSxHIvxXSu7aoBM4zNdMfkaiSZr2AbSOJMqvdSwWBEsCz2D2DFGBt2kFucgid
S95dGiNLIEJUC6kU4WkbuhUo1jJx1IzOdWoWdmhN5Xb0TBGUEc9cgBKcTZRiEWdTHU1tSghshxA4
Ks8MB6dzG+VFYCHKNZGGg4MF8BU55rkOpXuj5/bwVYv0ZeNMVXwDetlhy+aMR1XaqiScet6F1jsd
2ah6ejR79VHmdBKYm+lc9Ao8YCMHGZy2pXfvmuihmujGoBEQpiJaTjwvyq9m0p9DVTwpKSTSabwc
dfssQwQmlnQ/8H5c/ebMQKGgqE8jr0Qr7s/HhaQrHVEoBpgN6tZA2ErgiHaDEJEgUvugJPq+L8dz
x1lCu+6v1PgUDSlxpfFzzC4xzw+q1gvcnONNoTrhsBREokJNChbnpqVMJAk0oPYLejAJI/3xGEh6
Yhg+Sg1aymFmpw/LcuwMsIMGMrxrpYAWjK7BZ/sBYnEB5X7Sq5CZOiOtNoxHlzDy8Kg2XAJ6owO1
wNRduM5EV1KLne1c6r4B4JCYmVJuOq15dWa2FgrDoxMH/s09Kz5PAoJsXWy1rGHfbGsER1jFFC62
Dfwp6vbwuMm0Th5hrrIIiOIiy5vn1sg3btSngTd05kUqrJMymV/TolxCyK3DxsbatfM6cVW6cXqj
Nql+PPRSfe4BOR8QybmhvSRdkI9eWE1avUkdl+CC0bq0sTqFpYK7JCuuEpuI2zZrqsAojUeNgjVI
UGb78H9bn03AKeZyea6C73txnPrJoJkXEitrbRb25IHVFoTEDDuXdTYotGX2+zb9yjyhPY7FVMKI
bfe2Wl/DJ78CKJggVhxJ6LYPoISeZz29McQdoPdXt1+2naEdwWFG0tmF3qztzNS9EtjaCzW+Vd0l
QsaHD2Kw2cXwVvAAfISN4u1LyR816AIgJs/u1zwxHj3T/JoUxr1B11NH7w8T0E5iuABwTn1EmbfQ
CQNudPTMza1uxi+ObOI38KXkFWx1O2f9yiNSJeZHAoOrSwaLSN/rhxis4Rly7enarBLnWMshlNpS
C3h+d7nt0JrOKdYteWg1QPCkN89+NDTiyiAv29edsjtqnGrPCxoFQrFmplsxOc/Z5L6xpeP9Yumh
a5SQjrNua1H4+GaTbLuu2dZJ9zVLvSZYRXMWO8fohEq5fjVT23sdIje75smHEq6iVsX19xCxBd9O
nnFaGPF1rgM+UtR4Oovs2gKfC9IQnKOSbNIM8T9l/vGkOGeTbgYGUsLJqb+Sn5VugUhCLhfucsGy
tjVK98xMYTpS0veI9lIZT75VVfrBSSYReu6kfZs8wMne6OF4EdtkHM+5V57n+rYFR6sK5aaJCyr/
1rztXOM8ViIH7VQzqXy45ticDlNmRqyWKgOGXuvtI82ojSPP/Mp9voTI5sEHYzYcWKlp4+CeuBRF
VuZ+S6MltLxOI9VC2l7YpJkHPtZAHCVAIURlTMiUVxr9zivq2GAGk4lpCxF4n5Vt5bDSaB4VsNrR
b1HpOQRm0dMdiwdKqC1LLXE2RMjagSD8Qz24Ee9gUFdJduWpU1GeqjLTlWuzaHGJATeUtvrIa43A
b611DOXQFnUhz5NCdPc1Uly+0KmR9hntQtJOCYzW5c1cJTX9kaURYOhNr9hgGMJRXEeo/3eM52K0
uPyPGhepk4wvLcMTbAVS5cYs4DiyJWoaIHJNVLjV7ciVaJ8Nt5kNFtgiC81+TJ9NvZmVLT/Oi5x2
WbRl/1UqmyxHmLFJMolu3K2GEY1mP43JTiZGU5HU0dZv2GOVyUcnpe/R8mh0UdDYv1WjzZLXdWAc
dkPVdHd6KdJnrzLSewP4peNnYhjpvtCdflji0SGlU8UvMQ5m/URfRTcCWiqT7ee0928ADkOiHysR
Dyd8UaB+tcIozICgzOpiTAyuGbIqKP5kxpdtqPZ1Fp/TDI0K3m15e50kbgfXJEk27PxHYkil17O/
FSBHUcNX5hAAkcvHrc675yVypOBXL5OCuUObLI2HTDbX+limZ70NNjtWG15iZTadCdoZW09txKOO
kanZmyNmh20iFeThqPrp6ysddaY/QAdlamnNy3GboIeitbsM40XdJ+kLSmwcJXOq5uwyXS2RrPip
pNglx+FRkTFV+2Kuz8C8uM0D15Hw6g4gNLYDIx1QyC6GeHZIDDDwJ7lOzqUpqWE9+M+0k6WCLpZh
A20n7n9WyVzrmzuWhOLNmVM0w60uUL1rZBSdEiakZWHSFYZ8M6fWpnFmGUqQ6FhYcMr100vR5Ynm
53NBKyW2Cd0CYp3UkJ2qBpypWcEDt7w2uinaYnzU5iqKQn2w9dfSpE0RkG44i2CuIYmHRUWK+z5V
O3fEo1PkV3JxTmNark9ZX439OdhRceRZdjSxTrrAS4UksQnJNa1U3n5pSkM6MpS3jtDhRyOfjROC
0CZlo04q9Znb5o22aZvIlvgh7OUqLWflemhTj6DHESgrSznQEL9xUu3e7hfn2osqAXleK4bLIkL7
7JNxLh/1xG5um3Ypr63ITjufPj3FmUEURuVTIq+qSiK+T7DiUcfUgsSQT8YqP885XBOh9Gq00/Ed
fxzdwjOypMij7mCSCxLCjOnPF9OWnxzl55kVuyJ0erASVmQACMP305uChI8hhiB/mJVGG3aU7val
l9UPLdIFAg1y8ssnO9rrjWdco/UrjkY6cVujsqJP5jo/DTzxiqMeMpihoVxjjvb+gxAwU1MZF0h0
2yQH5U86e+pXSjOeLFbifHLaP8+s7FVDijKKeb/ufhwjT0mh5Tn0vUNDO2/XsY27HVlCNrNt8eQ3
ln3zyQhonem/HwBxNbmYaOZWsOdHvazWc3+xne0Pbu5F8kWTpv0EMA/5W9UUHW3IXvPqsEzNmcbw
kFnjzuPJ8WM47Pbu95/lpxuLeRaMvlWPBl2Tgev7L7oX4+CILLIO+mA2HGaSu1qv7L+rPEBpQyK6
ixwarRZuxfdH0drUqmcCGviG5bDzqrwgnpOx1O/P5acx3XoUHeASCl1yCD+ey+gWwsjSaDlEwtbO
HLZ9e2Ebw62NnIjtVtxvjchKP9EC/OJOxYmIYBdMINycj+ALhF0Wxk1nOciU1J6cFY3hEcAPpCPL
Jw/FL67VqsMitBqlyKpdev8t5qnStkbvLodJL5c3rWuMs9g15Sd3xK++RWCvAN549FZd2fujuBHN
snZRl4Nt5sY5nkq78YthSLZ919bb0mArqca4c35/7b7LUd89E5zQShBBz6ciq/iolYKBP7dKay8H
JlYJIMVopsK0u1x/pRs7soMCgtGv46zp1jLG+X6ma2qv2yIvp3UmjYmRxLiW0WpunuhtrNDMFSoz
Sqmttqvff9pffEcIaBBjQIRku/BRJTG5Tqt604gefKTjZQqYsnVXhO2idKGaTgg4GySwvz/mT28p
htwrFQ3tKJdf/Wj8SAucgDVT4UPChE3qKeRzI2Mul2QPFePf3x/sVydIobSim3lD2e6HW024Ykyp
uNQD8RgA7up4gMgmlLTbjE6iXlU4726WOdWefn/YXzxMiPjBV+KCBgPwUdWZAHrHTezQueuK/Diy
UE9U0MbPa9jxn3ydvzgUQheIc4B7Vmnj+g38IFSw5wLRptCng+lV7UZ4A75oI3b6Q1lV+SdakF8d
i2eWxHMM3uhd1j//4VhuMhsuRt/lQNpA86hbM4NUg2aSXxSz94nO9xe3CQBgOD8I/AEtefr7Y1HD
J6a0el6CtW3HbLRJ6lDdMj+KuZwuRRxtvN9ftF+8lrBQw2VkQTNZsT8cUbJMT+r6BsyjWmwrs1Bp
tZTG1e+P8qsXBLgspJQ6bz70JR/UoYNSIzPXOLEc0OLLwt17jkuKUXuX1Pq9Yg/qKflcpo8itrr0
WEyPGe7aT1OJCtHXyf06iaJ02vRphJiClmG8Y+48f3Klf/VdwL2j+ieEDfnLhw8p06puWlNZDibC
tFAusg67vvssMfxXR1nBunwJq0z2IxpmjGdvIg9sPkSLq+/KlCmJ0OLPtMW/ums9oEcoBm2YRO4H
P1tSal00kJ96mJ1F2eulOZJX4qRs+xGXfL+4/4Lu//Fd/fPPofsn6fOaefwDcX+9Zf4k7uvWF0Sa
IF80k3IcfBkv4fFNdv/xh/eF/8k7C70TalvqdX6GxkKX/McfhvEFPAw1LHJjIJeryusv4D78fhRM
3+HAmDXXP/3jP//9Hc9RfvjvH5OXP7xmSLXFPoQcCufm94zQ9Rb94ZUmZ1qYCU1UfxrAkHqdhDDg
Vkp64Whxe+209vSJju/D3ciwHr2ghXKVU+DB+igrtdDF0KRGvROTNRS2mqmEUleeB7KLPimzeFny
4X+oRdhn/Rln4PASYRPyUaCFyaXIwFen/gJiNtY2RWMTh3PNrge6UBkYQFvoFGMuIueG4baaLYhn
YLe1GHYZDy9oPJgPdjkEDUBX8X62iaUNHG2Ur4Y0GYYTvRbv7apWnROc882Zo0R6ECljnIZE1+XX
fedayhZ9k9GFSg8S4QSlayEO+M1I5Us0Wi2bWim1+mXS2orgQ5z28Q4CBZItX1enWuyrVFrxtmL3
WoRlztaRRDt37gNJFpd5Bk6olBesEKm+gQE4Q6hu4umlb1J5DLu7cZ5oa9RkDy2xcxFbaXTazE76
UkwFwcKVBdHZt3TZzBPkCI+daECSnuwslABkFpwXmRqd1nR96ZWnzjrmT7qO7zIkZ9kySp9xf+2e
YPcF7UjYaMFMM1Fspus0egRfDLf3SxwPWvFYKUlnMIpQaKscT3OPsnyiNCLY1IvmUkMuSZNs9i2C
fqXqm7m22HQkdFtac6hmkQk8ni4s7IVdUZN9R983dXNi70Xf1OODSFgsTq1Yqaobd6znkcl+bVk0
U6B9D+qdM065JGNANyZJ+EkaAQffuKM1Lh3dHqsmisielKrt/DlSDOLEZS1Gj2QsVRIUc5QxR2mc
c4RndikvSUsSKKAbklvxjKsjMxsSghEMIxupEzyLF04ntCpnQALoojxfeqdXryIwJ+V9nHnZIjdz
k+gQW+F1ySfCrWvh8eS583zJCWD+CaHc9FZFRJYpWxFYTVJDlBXE0YGGYFWdxZVjYPO/KFPFPEfm
ocitZJ5eojtZ2nsRz9xEYpBzuW1ayAMh1xG/v5H2HmKllI5VaKeFASins7NyPzCkJdZJc6J4Ozol
azITnWVDWmk27PCzGfFd35Y1uj9+mzqQOTp0fXxOTizhHIOO1ouWDmOMUIdVg2mdoLg87GvPEb5d
jWyDTSV2vV3kYQGB+kKWn0rfD+tJSU/YyVE++B1pfnmINaw3XkfNGpsjGv+Mb5k60NUtBtqaxylT
YuA4DYFETgCjIJmuM6OTch8xdeavFhPjJJ2nQj+zlVzNaM1iW7U2JqF6epjbea7uychiKJXGjt28
qXVh5nurho9xLG0nJghL19pn2ferDNBKJ1wQjakeNUo6RJR4VDTxctSKvujw6rcoAxijRShxB9Kw
O8UutwSykRHY5VhFdhYgtTjsoqTRdlKqM63TnmhasipRyOizBAy0tihBXaSUkbC+E3ZFfaNUzNYt
ABDbcujVYGwzq9q7tFjUbdxVqBIJsPLUDcTR3LvIPSau+4bR2U1OllN8GvEgu3io9F67jieT23ej
FIWZ3aHrnOy90U3NlASGWRGt9DhVirJm3GHW6U5tt2JiAtJCSfezzCwl7E0iyJjzp6odGFmiNCdV
lkH/VXS257t2jJJXyDL2EiSLxTzMLnJUnrqXxGdzTF4qkd3qcg39lQ2nZTfKSIxbJY7zhdwtZuuj
NWyGsocyRVfeKuliEsR6zV05QuJNcMaji9Un0D9aV8T0Bs3J42X9iNehKfNdS9ZYtjzOWAC1q4gh
tRtWSI3m+msCHEnXHzWchR73JZpRGLeQ8pu0Is0Iww0xd5u6W9x+fI1FRcK9G8D1iWr5PJBfC0cj
MNiRmuMr6liIBbf/qo+6+c+EIZpj/7w+On1iCNhBoHlXI9n8zJ81km18oV+AdB11v+GgqKYO+bNG
suwvq82SMsfAZcAYkW3JXzWSoqlfDFZ1CqjV3oNynM3fX1WSoqtf1t4HUEd2+HgLAXd/KIt+VyZ9
6KjCicaXjgdgxWtyIM36UEQvmQCWnjtTUOWOdqQIZ7q1RdYmYYVWOFi6sd+ijLPDTHRol7t6yZ5G
dXS+CZHMhx++uYs/65cfS7Z17/HfVc33j8LOaT2rtXIz19Lwx5Kt8maGAE46B3odyz2ccAA2Strv
HVL+4qDEJ3aZu3H0IlgN/N8f+n1B5dLVIewEn+J6IdhRfNzXs6izZBnEAnlKcud2pKBGqL8YZ27b
WBifHOz97uj7wcCcc+HY/AIb9oz359nMLS5hQGNhoZgzb4X+yWiUfPf7M/r1QdApgnXhHvvYAUqo
O+PCUhooTal2UOpsCBfHMK5/f5T17vjxkq2AD5crRTtkFSR/3II1ElVIhRk5zIf6krTaVV4obsjT
e4u15TFfmoM7lBdF621+f1yTh+PjgSmyKPJXuyfeivXPfyjvyfRsESATEEPPCTxcL9Jq3uajK+4j
NydcHqkI+qy0Vp8MRL2nk1J7N4kZIcISQ00GX48KED2VIHjVEKN7O6OrAeNdetN9agzN4pu6AlSL
ElYhCkjQfA5pbXWBK0nU7qTLb2sT1GU9glb4cXYeHUQ1L2fzhKf/oPcLw3pdlzr6y1bRHX/oKRUO
nmxBPxit2VsBYmvlrsqMu5avDDRi2zOsR7HpaBsrgy/lG41EdUePv5v+7g3IhQY77a17NJpI398J
P355VoNEEM1ciBwiPyUWHvha6jmfHOWnZwrNIajAtc3AHtH7+EyRcwkfs9O6cFQ7puod6xST0ykw
sQ9uh0X/jEr/viXIY+UYtALoBlprOsRPDFdbKRuLwMsO/aHLlcP54I+2MMO4yRBi5CRua7Nw//5J
2rQBVw4GjnJ8ae/vQ89LVgMemxdARxeybfJ9RximPxreRTWnxd/qZH0/RZpzABOgMK8pd+tX/sOF
o+LG5QkzIXSSjNDidtTCHvHIJ+ekrS+gd081kGKM1AwNeD/xOvzwgkL4o6cjL65wBHj6FYy5boWV
26wguDp1b1yycZS+tUl0jsl1DGb03dsqNdseZYju3MDXs85TiYj6z9P/Vxfmj/Ur/udFRliXaZW+
vOvDrD/xZ4mh2NoXWEEr6RcfH5iM9bb4s8ZY/wghlwu9SqUFagBk+v9FhmZ9sbkEkE9Wc6+pmXRv
/qsTY32Bc4TbDt8jxHRaDH+nxDDer+v0ylnVwSbRDyKOjYHE+uD+cNdq6pglXaqJUO9KAmIyVw2m
gverH+FyT4MS+Sf4syYBiWgWM++8JAZXaWnYNUCKO+QJd6r7llfZEWgIRQSF11xo1aTvUKgQY+WV
evWN3aDagyRt0O1ak9O6oe6xW+5LRx6ntsI4P0Htf9K6Y3+SwfS7J+8U036yhi7Zvabfsovtd32d
L0ceKujjaGpq4bdN26bI+nRrMyXLWaN1ot9+v5L/G/f08NZ2ffv2j9OnRv5j21evZAXX1b+vh3qp
qRpSCG//+f4/KQX/+iRrnOa7/9h8D9G87N/a+epNsrn7rypy/Zv/0z/8qzF4MzcEdL7UfdWtvy3m
Y72rh9d8wX9+ewf/9/90b/94/bfDUKft208/+NddrtMdNIkIwB7OzB0HJ7/zr7vc/ULzjbsUXB03
Gx0/HoC/SmkqaYc5GJ1o6lvm2evs/K+73FyzP5kL8KNw7W0q9L9zl9Ppe/fWpAG9VuXotXgCSTr7
adCaATGNCnChYLbj7maKwIumQb/Udn9D2K1apsAibKV9tNWsSr/2KeDQKxn3+twe1FhoJQulFxNp
9DrBNgTinzSNVb+O0Pz6/nSK3OphidoMjXMiGuUkrab2WnSt0+yryKsuBn1wn2Mid59VgiXv3QSy
CDtAurOHPh1nmLbZuCRBVGDS8xttmb7RmYmQ2GLOYAZpag7C29yd0pPcLNmfupR1NxgBMiDDQuut
cBnLCejvWOeXqpG0hyZ2jTeUwrAHE7qdcD3w9ufnTI0y46bWFC1/oO2Q9mdx7Wl7ICjlVwsZno3Z
D6NZGyTdOH9LKk3H1wBsBwZln3w1hQKm1FSRT7nKSHfC9jo+b5TnjIVwedrWcDIumSXQbbq5Gk44
95bLmWRfpqlIkPTA6dxeu9N7eJAnKSBJ2L2gpIxko9VO6W5tHXsdsrh4vO+R2ufHc56YzUbtDPOu
QNVdhLUW53T0mnqJgzG2mvGwkLmcEKxgKh3kQezaz6UmM+cBw5cm/UbQQwh4PBMEzwilkFvbOA98
9jlzvzHQnixbO6atEmgN+h/cPFbMmkk8PKRKA71o5MTEG/YG+pzSImk+IPwkPsP3kps+VJbCCxTy
Jm+UUS9p7S62WO2Ear2cKUSb3zjmRDkbTZNqvjj6FJuBgccNTSmx9DETpgS5H32Mhc5VmyGsdHSR
yF3WS3LMF7PKZqjMKNZ9NmX8YrVL+nMu+lhu6lwtQRxOy9iixuyRzldmpUEZ1ZB7tW5B/ebghrN9
XDENCFc19+6qKqIprWlRdBixCir41p0YP+vYI/8WawSIvwZ35xCkuSkCCwEa8n9HcV9HGseTX3hF
6wQ4dvo5pEh2Ur9Iusg5Ns28irems3gXUTwuT800EgsJJw8WMsBYCq46TeFsLo05fXVpsFxpreo8
yWZaQU92jKuKDNi1DdgT2sWo3sjJ3IuH6Alv1UKTlNTnu1QAFwtcfaqsgPii6Uo0g3zIlBJxolNg
A/Jqmb9lQqfHW5coEeMpNa/n0UVrOA7ttC8GqeBylB4GMzhtxk6mTgyasnGbbyPSM87MMrxb6Hfl
HX/TuWhUepYYZfruOk9S44SIA2CsmWYkOgDISsdNJ4qyCiYTWRrNU294xBaSzP6itc3E11r0LI5I
nL8xKK6v4JWCAGmlCZpWzReBKQSf7X08Y6oKLLrfiIK1nEzDHqb8mTK19MH6rJMv+eKo59hcbHpU
AqB3MBSLfTZOWTxuW5EzZZeYf8ygV9ouAO0fPZXLlCkbEstbQA9mlx3rWkmonzJJeEasVCPXAr0N
5r84A7PiVPOjOsru2cB5zRhb682zxcTo51fuItpAzRO01ANmy9sFXbnpr4xe9xADnD7JFUV9Lrxq
MJCkQqgNVbWGom2S/x7gvlRQ8tWac85QIb3XI8YSfswyfSwbx36uZ/wffi/4OR9F4Hwney85w+jX
XAsvT4Rfz051C7a/u3Ii0zhmLsG+TdFzbQsvl7GoUyb9Q1rizPIr1Pd4G6pUSDji0nosss7JkPLA
o0aCHJWXfV4qE2dczjWbShfXWYOM+ZSyqKlhcBfKmTCcvA7p4PXXJQNfEMqsiFg+GrzvCTLpY867
bkPkjosbcCiv8GEOKRm+Xsyep5ZT5o9961Z3QilbLSjlMKohdY6KRxhB8rixtCw9aTreWIGd8y4K
sL4bbHFrlTBEJuTxM8kt9LJNmThO6ERK+5K3ZTafOL1DK9NrsURPZYIt1F6iCBq74F260KHGHdeP
F0bc4CDs4Qy3vm7XGdm5RPe86Hi78azlA+C0pEH7h3FRgEQj0t3WKcQah8ACWM47XUbrLGLMMD2U
rZ5/0xu7f8Q8FEPBsiR2/jhWPRHUcDJuaJ04wJ6TGA2u0gz6qSwZbAWFW8O2zygFbrs8Mq64U6LU
V6PEePWiemw3ulolD3FcGDflpI5TEJm1vEM5mB9yR2II1HMa/H6Gje25HIXe+Dqo4MexsGZnRwbs
nPm9ReqMP6EkvWu5TANJQY5N82tGdMylzt2XTiYVEANbZhhWM9cJ45zSc4vZDrwzq0IZb7Km9cz1
3y3Xt1yniQOZteQKV9jUjmraDcmO8F79Ath+iqfVZD6DUMeKzlHVlnUgRYLcruWcSz8Hnr3vKqZV
oWfwSqesVePRV4xVzQpci5mT1fZLAG3ck8HoujPRa64xHjd2h/PBXdzJ4rgLn0eW+DP8bsJv4suu
tseQYaD94Mi2PSr6yPqm2W0KVQ7rZLZvzIi/DGa9FhtX60axLdX/x96Z7dZtpdv6VTbO9WHAvrkl
V7+01MuWdENIbth3c3Kye/r90Ull204lQW2ggFPAyV1gW0urI+c//jG+MZLeLGjOm/Z+XfbGvoci
Jy+qsdMYFl1rPRl5p32R9ZI/jq5VsKIkSpaGvUn6j2MGZVLrDyRQZvRWbZ2NMvHqkL2wme5RrbXH
iiy/H67QE16qukRwH5kMuNghU7xqZmUOYY295C0ulqWl25kfsGnIHr5D9fHGiMG1JLCJLHFHWtf4
Shtofm/0mfdFsKWgQ0jGxde0wWsd5g3JmbAtl+ncGkp89YBzfPL1xcex27r57TChl3J3Mhbynksu
Fl72fpCbVMrlKpFm8cm3F41NkSWdLZZJvnMxNvxgFxBXVRFiRX7dNwpwXs2eo4IR4ZefbE+zRuh2
bj9uzcn2uD0Bm36TEp/WZrT64NPoqOIK27P1gXufl5/5/MfERKulv6RJ27csCp2gOgfKt9VeFPV0
N/rB8jkwhHwcWlSlTVaX7o1ltpyYmlrIOkqEJP7gOdL+0gbCdkNhpdONgVt82jhc/cilUY9RhW5e
VynNAfOIbdzN9YdekTU8Kfa5wR7Qd3+Gkpo4G2cuxU0pBJGkjM+QxbUmMa6hOZuXNltcrriMXZwb
XYPgdjb4mLDndOyYwRavfzFj0z8LBMmnrPVGP9I8etpr8vUqqvnEcBgdyIWKggMEqrOo3Yj/H89S
mepF40rJHNkk49nkZOFx1qoD7t9EBYiMAQKogX0EJnHcma+GCpR2lU+mtkT2PDdvIuBJnQQtl0cC
P9YbfRTiPqkn1mjEkqAkSV36Dx17K/oTGhPeQ2NrKZuvUcxA5qfWZo+oOc6Z93p8MoQdfA1msrFg
Blyb5dU0FwpAohqSqI49epdzBZR86TVSK7ATzZNn+ONLMmMk5EjV1o8dV5sHh9VztmEHTB7VAvcD
uqPND6Wmbz2t9sC9uxow5d4sv1htkj+qItb0Q0EnwccJj8/HuDODsyuHVkR9aWCo546Ok58agVEP
+3IZT4kiYg0QJanOxpR7nCcTX/uSty4nhBb5P9gUvnAIv6dlmu4SOxP71C1mje5RmSa7gMXlGqr0
1H2VpOTMas1dqHgVyYSPKpY6ffWDWYSBWvQB3gWBvh0bJrGz0q53d45sWjasuVncClNBaTHGevDY
zpO3xvxP4hiIRkJyrmKRpv4XitFN+6V+6MWXLz2D84/j8f+b0/Jq0f3zafnyBvq5/3FMXv/Fr2Oy
jXQTrMWpuOt+XSv9Y0rmT+gQool57R5bvXDm70OyZphoQRTLc5k1WRtbDn/2j30Tf8YWis+vTnMZ
f4o58B9Kwe2vouFf7ZtWhfJ7aRFGmIdOirQU6AYOyp+0IK0j3khXkB82JGP3OcrxlVq7ip3C+hT3
fnX47qX57eG/Xyn9vAVhQcBRAbkb8AAy2M9dwfaUjbDOCeWCvTejgs0054zs78yoP9VXri8nD+Mw
IqG1BeyuftpcpaW2dOR1g5AsvMuBvktORawTOOdpnWfqkvYx3BwZaoI0ohj94bqZ7L8D9X17lB9f
W9AQKzkFbZ+n+3Nlp1jr+aZ2JKnfiuY9J2t4txT7JY/zrw31Mp+lGmzIA6U8VS7AUyAeA8AU6Avb
mhjKrQvh4dWhAJy4n1XR6RxnKFJDVd4pRwyPyhkpsmn64gpuUpeEOonws6GxnYk8ScwwDWJ/p4jE
HZNhmJig2TkR6tbjYpvrDDFY3/tPWBBok3Ezj8cfXblrElOx267H10XMt3bQxtcurQKRX6bNLvAx
AMDvqSNDEzmt8H5FD4g3it8g6P8ODe4/7lrCF+yvriVl9oPe5vDXf7uQ/GJC1CcSQREYUr9h/m7u
W68W6M2YklefK+eftQD3N7kNSyBSm47Oy5eARcXqy/6HqKzjFsRbzMWEpTM/91+6jnAx+/FKgsjH
b4bDENAmEDscGT+qyr6h9QlgiJ0tJ905NHku603Jyb5/tkZ+MzopNCalbVYFzFJZMBnjRiuSrjsH
gaaCveMy3t9bU2t6l+rbJKcnoGe+pkzS8gz7b9gGaM/qCNSgkEczp9hsl3QuLTS2n9Aeaix6SlgX
JIP64FEgRmuttYw0Qi2iMTbGhKTw3HlZE1NhNWf1+OB33Ec/++NqIQsZhNGL9Lqq5Oc8LbIbcgui
xaVfjtnnSZpkN4UrRHDMZ3u0b9KMqOaSFkYdAYWwvbssXTD2T/WC11A6qRE/6t4YCBRs8tDZrD32
YwBPabwMHvKQJQqOw9oV0wxICEsrMZqhUPT+vlK9YaboPn0rL34T+B90XbyqoDWS42THVIiQIU4Z
5r0nO0s/2qR2T0sXyHrbOkhDGw3KQbVXtCbCEWutwdjWiceFLmX38IHBixQs6bfJ3pUEApPzGBTd
Ca5nKj/YWq4te1emYJGZscYPS0Gj5FrNqkRNm1dj3TSaF18pHBJcKAqI82WjJYSPjLY6StMtZZR2
wniUEld+lLLxLiJ6Qfz4uLASbiLApca9VdlNwMkQ/10eAZWa3nM0Trqz4njS99NsW8ntonWxFZVJ
IN9NacTXVsy8dyeQSxHq8PyUNAHP5ovZqfkNr6C4A0qCjbtMLyMwwY0sLM2n3aNz7wNteFpgNB1J
HlhfSmmkyz5Pl5ExsZ1cDldsLSz7kz0pJ4nsVBb53rHnCbB7PuUE7ftgeM5c329DfaaqtkjJJ5KW
nrp5H3cGW8a8F629nRnF4vu0yv2bqQe5YG2MISm8LxmXV+MLao47PRRzT/3YjBolrsup0qE+DW2J
AhDpRtFX/d7CDoC1oZEG7VUH6VFkxhaGajX92KKlAEP3Yq9LIm1mf7NFAKzSj23vLN6Lp896dltx
ZFRfMnBKvRv6KMJLOIihqYc92/G4aRjdO5LmG5Pg9kUt1JGKnS74Um5nvID5tmikbN6DeFTJ0cEI
5z20Uy+yJyvBVjaGWY6fNGV2bSRQHLPr5a3Ug6y87v3SQ4FLdeBSh9gQPp0qdNlZIQ1aRgBWhhIQ
zrcRprqKVbzbjM25yF1/T/Wf2JujrK/9jnhlJ61L6gzUVhUqnx96jKSvbdEl5zg3zF3iOcNrUbsQ
3QKvQChgBM067CcUvag2Au0EEkWOwW4p0vqgFUW1z4lmwgLTPbKcDAJNHeVai2t2nJYz4jzUNm+u
i0fsGg2h4lnx8S2U+kB8Vpy5xuUHpmqKhPKmgNIwfgUsmFxPkCpKYfj3LKaSk156vO7AwCW/c+Dy
joLmDwV40ZuqnaxHRFmgXzjC7D3x0uw0+uxvQxXnGOO1tcfKmNwn3RHLXUDO7VQy0V2JmeKfWQoX
WcrX9mRq0ynikDN8tCvALduhA2gTZgEX0x0oG33fmSMlUWx3z7qvVBoO3Vzv88IfDhhomxezpgNw
oKeKZLnd7rzUt4fQplIkbK3Y3xj9DLSnhaqmm1I7mmWmXdQgb40euCOqNHbAmsaYpVsQaOPCdQnZ
u37EsXV6BIugNkHeq/MkJgqsRoLIi1HpEXr7ZZ606d0BgnhwnE7c4/fODpqe+USvDT3SBpOcvF3E
Ecwauogyvz8xkqITzYUXabiTN7EOMMGbVHzMqu6hIKi8c2koC0f04/3isGWn6jO/zrBvXuUE3e4B
8GTHIXPnl0rocR8Cn9Aeu7R9xy4jdqh76jnxPXXHkgb5ImksTodzySsy7s3CTs86zY5bXNkk/EFi
Hd28fEuWIQO3xF9eP/LGJVkq/opvLqHjymwzTcrcVS2OX1s04EHYkR1gBo5HNXnmZYLE+AxPwj3b
bOiPhIhbaH/leTCFJIfW9+sty9k2QtUHWwZyA9NovCg3sU5gX+JL0qTxHi6neWD3Kd7meKBYTFrd
0W3zGC97pQ7B0r97vIVbJzPNe6KZO+g/6VWR5PXBAIl1tsmPv5Q6BtBQh8i3swstqyKYbvihmQhu
27pcdSHTfjGzDKZW6XfJvqeh7th4vXULTKRhOo194ASJpahdTMb6g106dw2ESY6Uunmv2QAbNZl2
O1fHsY0kVKLP6w+DcLyDRW/gq2DyiCocDLtMBxk4F5Z/onLS+hjMnkPrFZp14kyftFJxackowOHn
0cQVR26grcTdmZh9C3TkgbJzPTTxX6J2+rq67/nmbtNRiJBLl0/5nqG2XZwAEKOm+tInvoJ6rC8U
rImmv06N9S4OHRQknJazeNvVi+XR/+h2V2iQtN2AkpcAWtI8c9CONEtlBiWZjcr4Pu7msTXSXu3H
lM0ikrjrc9tJnpWfCCO5zQTWo5awuYxdbZsmGj4+L8SJXAiO6QMIhxILEVtAL1ZIeBQHWfr6hgti
AgSYTKlPx1G5McXvxUqp8KErVl/YArrxm+mquaACLnH6114azbFbOkAGXR3sprKBwlL1r2VXzZEX
jPkhl05260stjVw3LR8BiZT+XssWS9/hSXALejUFPv96BIyg/Kq57zXehbqIjUtOa+hWCKdFh6im
eef0cjkUi6Lzz0JDGb12jmavKEN7gLgagdoQR/y0w1HT5uxqSZ3qw+pSLNjwec2n0Yw5WDlNSv1s
1jSbuCagaXXlUw2kO8xszTtZWQOl1CnyC3up/K3tKutJU+2obfveUTvBuuRUgvUJorZd4EP5wfxR
yqA5VE1R7chTOl/yebYj18y0PTyEN1aUnOISz7jzAVic/MplkwDUAcRZ7/CxyfHIH4MckmnIbrvm
eGay3Cjch1b6/sbJc6z8zkxVpQkoHK/86D11TvUcw218qDnXJMQ0cu9OmoO169aLlg56Z0VbxOWu
7EenP0PWFAFFfcJ8GO24Al6glehpC+LqRdGz9jpNwYNRpf5ty+l356aKKRU01G2XayMwsUHG7aaK
W3AmVq3yDX2C1es02NUlo/L0sDROe7HmhC5DzHL7MvXKQ5MOphnisVCPfuZOV9jOe3igiwmcFsP8
0c8V4XCnc7lhLO8I3exmB8MEsWLXzz00h8iLQVKGVtGgS1OUCAavzrD/H3oJ5xZcVWDduYuvPysE
/4WAbKsgUSeD+xGDn/1pqXT5xJ1xqKMeqA0voCquUzA2rEEt45i7ufGYzr55cQisfKiaOH8nCYBa
lahmehpMvTt4E6ChsIfat61nzbyARpGXlJjghSaE+FTwI4LI1lr9aqkW97FeN0r2bOEWDFjL2htj
4RzTOnP6BDU/ucCYoeJywb3+MBijue8d4bCuXqbJjzhrxPI1cQdU/sJs7JEFS+3f85t+FFrcIEPH
sOFYOGeG+e53IJcvopMC+CYKQvKxK5jHbnJlDD6yuOsvE1gZa1SPBkvv9qJpTYz/G/8nwnTCVpcr
GhOMHYRg2/LhFFQd93MlJs25GINORiOpLL2I2NZNxslORq/eeUNQ+OFg+kVy8OHcbd1YLiB+YTOy
X48PwqiOvtVxQ2YuiHLZfeR5tdtkJKfInrzivecGGHJea4+VNXZX2qjN51E570VcTJd5cYI7SCX5
uQLiG1YVS9t+HNntK8ejZpa8ESFQzhSGlmycFsXbmemBTcsWL11WHYkwuEfHqV6GAinChABX2tz0
vXl4iVm2RS3f6s1UlBpNo0lwdJWZfuYLaj0kXLoje0X99qjrT2gzxQkxM95nXudeuJgiysO2opvU
0rM36ZLFmOLBetNbdPnrUW+mT5Mks3SwhTanjErTaByx4YPuJFIq8mtO8e4r/kp9OY2DARwFonDf
3WDizMuPZD0nXLA2t75s0v3yUBnusCakYn4zGgHNA1wZ71UlGXWQrESCeGdDStaPOiJwupkDyEBj
i3nxrGUNI+xSGa3Y6uMMeKcsck3nYOeSo8L721pb32syxeyV8hH28Baoo0JxtU/m5IzyZgZMMr3Z
iR1jeVIq/pTBiO3DqWtQ+qXFrQfIHfaIK1Wz40IXr2ztEqe+V91B5+Kl85Okj4JCgfHC/JJOpyUI
Gg2Pg07uommz+FvVodWFDpQ9DzJJbJTgIUFR3RlO6cUXexDtimRkoRRVC6rcVuNJfRlcFp7XPqOf
G/mFtjg7DLUyPhR56dubBR5ht1lRP1dpw8sXInx5DKvS7MShM7IZPo2a1UHL1QeEq/IUkzfeWrOK
d4CT9BvyRdmuW2L7YMa5+KQvffqqBrZR3lK6H7U+X7btYtT7WIvbfV5T2sTh3Ae+a3pBHabVVL7P
Qww8pbas8mDrpXmG6B1sO919Bhc+8MnXveqUCqmdktGE/1rQJg7Y1tvkNf8soW3xfcC20YUlx4JP
kD1dmNxmGWyruaLop2hKcaCevP88lwt9U4iV7y0KCtdAp2XbB1jL3s1GW7chygreorpf6P5NbIbA
XLfaPUXTM+4SVYDxobhsbyZmf1fFRnwG6DbsPS0wb4G2LdTqLsbOS/oPXjPPOw8q9RZlTpyHhn18
v9Tmlc8S7ZIUuUeFIluW54C6iu1i6iztG02dS12ku8n0uHQUvvlZa3txTtFo7pPZNOxQB2pFm5bH
ut3gbsMKVYGInNKahbhtMb/zhd85lcuLsrBvgsR+Z82CyXqy4vNoz/aG8boAwGXJfhsXdnDV9/Pq
0I6dh2ZOiqc+AR5dS16QTcWZ5ujE3cxOwzSOM0v+Tamm+JyODSt108CEa1D+7SR9u22HrL/oJaCo
Qxx37Uue9UWRMxDUKrjRJR2VJ6CwjsNB0kkoxHQsEnF4egJnTzWxHTATl03Q33yT2f6/4vh/vlmg
/1xxhLTaZzL9rw+0rGf1f6GevcGx/l6D/PYDfvP8ufYv1EHYaH3WT+kZjT/ycf/7MBIwQ5tEiX8X
IQ0fzx/O8zX1YDFvfy9C+r9QlWCsUQWPYDBewv/9MoOmMnYsBFVcnQMkeubPPvp5EdhwJJw2aYs2
ssdJRrUEBrTsVTl//U6Y/SebjHWF8D/i/q+PxSrdJ6HDnoEn8aPcySd1wV/EINbXK2YkSfKtyw5x
GyCl/fUjfctO/OGhYA1hcSRnTCPHjw81LTVITHB8WP7SqLaC8+B/qCvcKsZsk9/DEsuxkYGVReQm
Htvnmapqehlu0yxpXivr65Dca4adbx2t0jdg6mWMHQ7LFcB326pgtG3++hden/rPv28AlsPh8k8D
5s9Mg9wXlTOORrBRnNDCRXZ6ZI1wW71xgZxlxAyJWOu3f/2gPyVQeEMwj/IJsxngPEoyfurc+L8l
sPRSzRWQvtx3IhBtdxQkfy3NoARKKZAGsVVW2thcUsoy0YaNrT27wQVsXFijaG+6Nt8ARrhL7R7d
Eiga4Bpq3rtLO3yYNBhvmUE3w4rRAKiGEw4wK+60JHidHWbUom0eRuHecX6ftj3mETbsCw4t10+3
jpchdukpvEAvDg2qtSKUZLmh+GjLMrb8KIF3W9OQXf31S/KNX/TDG8Hgjn65fkTJBfHfjx8cQX0r
VJY+2KQ+KrTwKofQYfG5BhMZZiwHNkomz1XfU7Eu4yvce6cSZkDYtn9LjfopwvDt3SGWxLsCPwWT
77ftwXee85mWWbvCDrFBM2zQySq5mdsJ9yU5WtQlyHZlqQfbjABtyu3LkMDAZ5uyXaf7CBZYnP/6
pVmf+R9emf/5dbyfYyK2ajwiUvh3NKSRxOoSvJ8iiCwcRvhZf916/8BC+POt569Pns8ljWcAGDDe
r1vR7558NiWVbQ2Bv+k67HjB2A9bjFvD33wDVrzDH54UnVZcmb9VF7HQ+eFhkAfh60H222iYhcJh
6l+taVpj6OqCEW6gAB266+RbpxbCIaXqzmlmot8seGpS5yDdUo/ShjIYd6ruW4s1X14OB4b2zwyi
MhyCi6I+4LKMOiI0vTlxbQ7bFuY9Ep4bkhbQwmC4tpZsYM0YPAnHuFGxtDE9IQ8vskAdSUDsBVnb
bGlYx0dR9dfGTItIpo5dQr0ESEABPNbb135abe2J8gOvjN80Pf8M8voFL1p35dM8rwXJAnpcF6ET
cEkpsidkugVjaYc/qJFLxOOk26L2UYuH+u9qqP7pZxm7KIWV4K7g2Px06U8nnH1uUQYbDxwPgLsI
aCSaTu00ByLyjykdTmdDT92dO6MzkM52MbESjCMBzD/7m3DQTy739bLHus3zHNd34Bist93vP1vA
vRW+cZRc5v80tCQhC4qh9FD/BDi/lXSntGn/d31m//RB1xX+ypLBWf/Tg+p4z7lI8KB1cgu2P9gx
TvehLbrLkgkv9KGa8Wl7+evv7D+9nK25Lr5AENtAaf34VOuRINbQ5dzeHdaA5Gi21DkVe8bQkM42
bDRSvXoNLueh8V5nvcjO1eAcvklhf/Ob/OHmz4tOKJWT0BqpY/r48TeBhLA0rUqCTSJGe/WOD3Rj
MMek3ki7EppztEAJibpkEicyAtOmk72/NT3tmoaA6eS7G63BbTNNIv8bg8W6IP7DRYDPpcdhweJS
Y/10rSkynNEYS3ywtC8WuOebcr6eiz50RndHZMngy0NzcGNbR8uKFjeeL7YquFqwrdnmlUNyNOEe
ZeAcmk2E1aYNXvA8UtECHTTKrfsM9TpKZR7sp2Dhp8FhiTw8YRZiazzkF+YOf9tW2suUzawwBLJC
8ebq6GrazKdjKq8KRMpgjOPQ0hLWpw3t4j3lPfgP0jfiyDq42hkwhrFceclN5zGxaBXB/zqRZw0K
8WasMOCCAsWbOqGPkXbbZEtSREZX3mWF/etk8KfX7n92pyA8QooEnKZFDO/HtxrMXEshledvRuze
G0tpUeL3W7PPnpDcxa+X8H/HGPKfGz5aI+1/PpBc1mKVT833E8i3EPxvE4ix+hlcfAYr2ZQO9/XS
81vqyPB+AatAbJzMDyMuJ8HfJxDL+eV3KBIpZY838TcXBOl98HBkOGH0ML+s/KN/wU3FReDHrx+J
dXIkOq2BeI88PjU/XRn8JQAOMydvQgH1OlfM8BXf+XxmTKe/qzsyhOV2RoURd+sNBSx4v9ZVdCA1
0rh+TvnGnuImGLcRDS5Ug9yOLGHb+KogfNrRzSQs1ZHHqcRXBPqlYJFV83l8zEcLXTdsG6ux4yOG
pKlNwgrmtmJR0cmg+0gytCkte8NtP53EpjOzqQDYTExvkoTzKuLH/iMAlYb1IJZmva8vgT2Z/bBT
CwfrB0HCtbxFeFbOs2XTe86tf7IaXEpZjFOViTB4w9tREQoEuDrTJqYmF8vG1HhR4SVFucuqRNdP
CWvGmHml17st637xNU41iU/CNgfx4HAGa+8DRUL5pnWr8kXr8BwcvdGU4qBXg45vn/XfW16NYIHj
0cTOWbl17nGX5TwQOiSy2NyMwtzYXFMILULD2flaOWNwVGCod7Vp+s0NuGm9w+bY5t4uoClFO/Si
sso7GLIUnfpDp2imEr3T7jOn42hk+yYdaJgtWrKQygX0XhZauqH5o3iWfjFfqEriVDSyWfwK+kmq
TwREivq6xdSAKQug+SPYIsq7C9+KPxk68Pi9NdHx8tQ6ehbgRiWWIYttBos+e6v01LJP9AaV/peu
ZTfwHKy8nRs864E86wM/aatkEzTbdPAG61QRErmj0qb1d7YvpvcKhSvZ9nXMZT+3bP1eaxwv3drG
YBOmKHsz3mZLjXJEUQ5VA2IVEGkJWqtxoeQ5r06d1Q/UqwHHJgs/PPZ81Zgz88HPw0Ik3q1nUkAb
kgCUHH/8YrI2/BHnsqRpzK/o1pzdC/g9Dxl0egZAr3b0qEh1cYMjHFE7zCA195QRFKVsWYHUsG0j
UADsAdOua+p9nc3+ztAzNjisXVnbFHpmyq0kfbNc+tpH6190vswUA2mGs02zOiiukeTbYgcDan5q
ld5eUq+K81PltNMCi8jPkhuiLtCQEh/SVdi3rvFa+grL7aIby1d9aH1KiCR9umhnrB0v5Qof3cy9
Xt5X7Wj4x3FEltoPpck7rSf2nOxdrLm0CmY5zRU4he5LbwQnMMSofNQbYLhjY20vhDKwbtDxRjyi
DMGA6qxIJFbnPd1Tfgcdq/W0vWJZ7x9U3BovVGi0A29UE9hLZCKsWUcpPK/aOGZBrwTwm3iSG6VU
HqM/D0ClSswvRAfpnMuOY+OkYmeLZXwiO5RWew3h+S5NWYlu2Fbg+kbLZBqwFZx4TixuDbYmnjAR
lFWpXZWmRcDP9zsW7F2Rebh0ULEBFfmzBN40tSw8usYzHokyJpQVKG8KY18Jjjd0DdmP4Lz0cY/z
ZSyvMzLA6SaJVxV2GWNFiqoydInJEfLOM65E7En62BYZn0dSHBsaiYw3XuVxvJ0a177L+14H4jOa
mvYAlmc48MS1rapr/80Yu6Y92mNlo++wZis2tD5gHcggitfbJCNWuBtoQPFAQtRwffLWKBY4AHKq
xQH30SB3mUdYYWdi7Weab4msUtJS+Wb7alZNfdZhZVq3mPZlA/Nq7Xy1p54sdAdY+m0RjnNXDR5X
cnNylbdvlna0QjtPuq8eoYrDwFW+/UibkJGS1Mg6f591yEhXRV/XfWiNhpHslTKD5xkk0KOdSF6t
fNTa6QoO9LJsXaIQXlQNtZ/vBCsDPvAVeW5K3nJWy2HARji9HofWNi95qXmzhkbsmh8UyZ4335aF
+ijZ6vbwi6uuZQ2XFgUkcmobQnb2VnYYXfZ7R3typ2HnJI7WXNdwlHBZWHhZnJqV3QkdRNd3GQr8
O9Yd1mdBMXrN1hAFlF+dCj3eO62FVymsoko39owzlMvSspgbzEnzTGKmmOwv3Uw1ShOOlbHQIzcY
RcLUz16IFoFQT4tuvk1zW+VeFFcyo5nRXbKYabNfULHMkH4JNOVQpDQNnTAaJenZLpYs6ynJdHuP
5ppKE+9sQ+LEgvAmAOqFhCFGMHEO8spns5+Ij8y6bOxPbtHoT9jF5ryhamfIiYkFWhVzYRkIYXo3
IlGzfWjGskKQL7pe58hnDyksrxqyE3c+MPL5kFfqdiA/NO8hnHB/3NiCDg96JQ0zprDNofsQYA7i
2n3l+qqPWpP99XaaJsPYJNrk0BYnUwPTYp4Zczh7toIrqrifRbimzTvbzzyClwXRqoQYsrYYe8dI
cfOXM4v9K4zVqdqjNvrFc9EA7cjDPMkzKmrKoMFnTnVR6ss2CvIq7b9kiTY3Z/onGCC3DX0YZb2L
Hc3v6ZesakzfCd+wGrNaZvvEPDpqvj/klO5a5qZafDcl78qb2x5LIpB6uUW4GlesO9W584WUhhdv
nTSthrMtlfRPUptHesfg2/DGLanQbRwJ1aSmrc1dTpI9ZEy1t5arm9QlNTpbZNh1ga7qkkYC+hIU
gcIaivxs0gnLulaxpDny0UXECs058NJLWVma+8pKdpZ0E+gtnT+1GNnhWEQ6xMfWtKjS6XHdmxdT
CY0iAtxwxa3f0z27CbrR88rQFc0y3LZurc2PXSz04aUnWgsGURMdQBnORXNG4XnSrX2NGerqvRN7
LtVD1KNaXxth5/G5lKNWb20aauIXcHPEsVjoe49I48GFF456ocWz6/fWo8rWRt4ijvc6OrIMwjqN
k/kMGd+1TwCTreJxrYsd3sjqVe9d3cftoaTyc7iaXL7Gx1jPadGoUVvH26JqqcocIH+6h9XORo1n
YtnVKdb8sT5QcrD0z2zieaY2wDzxcapy50FUpINRTg3zyaVFuIxqfxb2vgW3lx2SwiFJOE71AJHT
NeHwmsMo1JFUTKY9lmXZjPdj0DiVxve3y8TBt1PSi0OfGvxS+BnvsZPH479vCPoPc3+bq/L356PP
/cju5e37yefbP/h18rH0X6hYQPmAHh4Yxjd9+9fBx/R/WbVvsC+Gzsz//dyjMS6tg9BKYuBfAJBh
Hvlt8tHMX/jbq06wSsN4x9kr/CujzzfR4ztNFa4VHnMQgTDQzLUU4ifloaEFbe4D74FgryNxKJY+
O9A4OHbtKD6YZm9vZeCW16nrN3f1MvsXckwTdISeDzUNHzB0qgJLiCWvRT9ML+YUjw8zdOdHp7Ha
nYLVfnToufuwzMajZiTLk0EFKytN6gDjUi1n7lecBemTHkLcSqxhO/6/zov+aCnbi7yhL6+sLPVP
FZjiNYoFhI+jiFD6puWUte3Sfngu/G5FQqdwOMnteRyGK2NSG9qTTTcCvSpvTNH457xzhEtVmqxO
rhrXWDDNUl44rTalXeVaHsbTMiDUaI9S494B7RAxCamZibbh/gfW+47xzE2P2FfVB+kaWUVwe7bv
qrHw9vwq8lLFthN1TWzcIux6jB845ilFaI/ulAGrL+reWEkAEz0XFC33rXGSXBX2sZVd226qn3Pb
oCO+nW5H7zmw1G2P0ELNJ1HirvvaWdAftPEuGcfTIP13UcxXVi23cXVeGpyqQ/+EbSFyaKfbjpMX
4kJ/wF//WYuD4dSJ8bmF2nVU7WDeCIJytocpXVjS25g5JVr65K8VSSdeqhsKtB+AKrZbe1C7tBsZ
GeI0ec+ZdTdpS9OyCZQ+dbzpTa/6zy6YhajFkvIyOfIl64Ijp79TJejfTpO4vB+NGY82/b6fa919
cGvx1V6MJ9+wH2JHP8wcKAshdhLoWFRjCt115n+zd17NkSPnmv4rinMPBUzC3aJQjkVWkU2y2d03
iHaE9x6/fh9wRkcskGJt78ZebMQJjXpCGonJTKT5zGtq4bah9gJ65Udjl1htosIqdiNP/7qSxCej
SB8qjMKuI7X/rmsjTw8gm7IbWVOs6voqnrYdBXz1oLUAyYY8fKijHkgMtFcfDEQvq2tSTvk57/le
AGuFYeJVLAVDMMtVahlxdL6l+eaGHYVurYk+gwwbrwY8C+OA4L370iWJ0f5CW++e9ApDxa+l3iBJ
1nS4NNfpiL/oaNXquiwCQnBJoAboBbNymY7JKGxmSVMyfuexvcpsSeUZ1fBNu1bKqKZ2bma3NXy+
tQUSZK8HdOOdqlBGEHFDRhsowl48qNPPElQMRwXCiCgIkhl+exxDnf9k2rdmhG5sP9a7XtRPIH/X
lZZ+0vqRBpZ6H+GRWgLRdBu1uGv9JNzoA8q6uh3Xh1aDd5SI8Ks8Rih98MBb2Eg7smFf1QnzaYv2
GkpjgLRoeK1B13dwOh5RFrSuY0NFw6KD4iwyGWMkvT6mcSVfTVpsrWLVz12iJX2u+8rOYE78IegE
iLgwt6lan0olrlXwNN51Jg8zyxoT8ob4P82wcK+B985cTvpiwFUAfPn3aRBa+zmee5BS3b9DV9pb
FTFLqRnWuLFNvO5BA7a/ktAHSFTtpeS5GWPlIUEuYY2ICspxvNd7IE27oCifikyomwSP0LnPuEMz
yaURCHR0YD140fV1HRUD3YCqd70aLYNaorg6NXJdOrXVGqtJEzt0REiCcTTeIgFt/lA8DAHboMeX
sZjUr+Ngf/LjbAf3NINyHu1Advzw0/guD3pKPjL1i8iNMJm4rxE/oUQdU9CVwdjpZMVUW3yU86Kf
Hkvn1pCD3cLTfwZdvMd/14V1itly/RO9lPhHnNW7qBJoL/Uqrl8tcboIXTHEK9b/FIr2mCn6J0ki
6JSlTgNd0u4GoIJyxXGUgWqGceuAslzVYT8gSwjCLqsS2kqefozMBGJxMVWrIZ/CYwpYCTmTyNtJ
uBKsczpVfjP6wN9w1fUVcyeC8LOMCmXeIL1qhyqqFsIMvIcmA4yPuF2wSUPVJt2eW4yN5z9igfEU
lWLbUFFxNeMrtcNZTNoS2a4AkeatuWzFEy4S9q2mwZUvgOCSzfo/oC5zdgWWzOlIdxeXayefzA7f
QF8Hq9eJnz1IKK4eei4qTZ99YUOV0YB8Qx3o5PZ7AqfjIFBi/JEPBgH9QIn5Z6aipoPKg+hhiIRz
6Q/NnJJYuzS3IZ27IzoOsXWDHq7y2MYmDCYRSdI2lfVjYkftkXwQq1uj8rTboVIwD68qxeXmpv8i
oVrUV3p0MBW4P06pzabEdp0cq6wPNn1mpDhX9gkHE34w+g4zZACRZkUPw91EGLgdLGE+Fb6/Fml6
BCC+q0hMinSXD12yUyBy4zuedC3OSrFj1H6HeFS/0xLjGWpPedAGWXYRWqc0Vg9WuyHblXZW00eb
XI69DTIhq9ruMDFDu+i2pv8OG5olYA7dYHxuhp4Qn3rYp6nWZcerv3dTFG4wODQfpXbEUs6kX9xA
inJRIu13kai9tQfB57Mvx/l3JDSmB6D94Rq4YHqjlXH0WQqRCBrjDBCiFvpXfZQHV7FqS0cpqcY7
KbSKr+Fo+JKDSTnuGrg7enuEloBu9o3xqamk7DoN5exzo+TZj0AxkBgGGeXKBpWXTHjyxsL68RYU
SuIameztKRFMP1+Cv/8XzYD/3+LgmbD7n+Pg+9/Zb/97chYIz/+Pf7UAlH/CLkStRiWe1XV9hjX8
uwUw97ZmlAy0X5pz/+ZUK8Y/DcJnUN1ojoFfUulp/h0Jw5/UgCBBgjT+xi79SSC8aMABoRcGfEY6
hAK6pnjpYr5q9udeRgaZendGKClfjEpLHlEI7JsVYWSIVXFjDVwJprd9tUK3f4XZH0AMXkY1iPER
3FRnDuaiJ21a/hhCCLhDYQz215iG9yWqCRdQE8vmxjw1FlaBh0qgTznhvBcGSLC0/Ma6i30hQBkh
cAGEnXLOx1NZdNxepkJLRmZZGEZemikgTVXSPbHu0jZA/MdSfTFXRYBM2L28wzfm28fDzQ28V2nL
X8NRcmfLqBjhqIuOTRwpFG1b806JlfIgD4CByUuu69bqL8zrvdVDcfpfA2kLzAnCGGqLUvNdD4HM
DXDDduRKii9ATd7bfZBvSQNNATvkBSX1avfhlN2lQWCAObXsT/yPkL+HJjFdJVOBHbUdgSEXhh+4
H6/hwmsHui87wzQpb3AiYZIuLX3w1g7HILHuaBVXbk+AqjtlAy7fC3RtM+V2fN9WNj7uZmI+6VaN
CgVmtD9CFK5oA3v4OQ9RkR7Myi6vetz1MMjNUqLTj3/Ld9fG0m1giLpivoHs4bPdljbsjbxFMkqL
Y/BZFtzdFfDs8FnVEDMr6JZcaMi/89UtSsdsLbrraHsvzszYBoEIevVuiGYX2QrD5Ak9wD8/mCDS
OPyAQLh27AUeo5KqLhhb+c5OO9oDHkFJWLXWX3WZ/9gJ15UF7IOvbCLxRILPSbEoyS3mUgR+VMGL
uB6mzsR7XNf7L3ZkJflVxWuYu6FlE8InSmS2bqcqbbRWsgkMnSg1pSUYlMtnIJweMrUphrBObQp0
6vqMT7Ktppr+BjLn3rVRThZKt/lAlz+cbONTjFri6GDM5d1OUdYg1RI0iJTYAIkekYEqHiuRGqiV
DWX1HHQ1KmE61lXdnBahneDjKqI4qlRoT1ggdRmRWBM9wHjk46dC2SOUqjU4s7YKanthWKsufedp
TfaaKQ4ndrj2pV67KwYLVZosD2MwCjCAyXinSFnlIBG3Vqlpj/Q+MsuZVas/VfB4h02dIS/oVEqV
3sHsmaZtzH+hIrZVEcPVvd5/M5QCcaukzGTCsrJAg7GsC+Bw+YgMHefHa36LICulVaw00k+UKYfn
Chbq3srQIXL1Xte7lVVJwT3raO/RyUvtvTKlqEpxxPyDUeZ5us/HoHmQqUdHMDkbb5/BS8eMoVYx
gICoXvqgu3N8ebNc6ZBCI/1+huqXQsmD5+KvEeGb8msopholHa6wEQEwnejRB7P4uxq6MXYr7oSd
bYBUv/Ja0Vsb2qLqtwzf08FBvxsRdzE31BzwSTGEBJoo9xpt1Vs/9csjSrtls4piM3mg62BTF7Yk
65FHxd/y01H8tgqj/2pJyMRaFh4dbqnF1e3U1fqhlG3/e2CbdLGiCOHKrVEN8Reae1m0CSEXG6ta
DO11aNVdvCazrTDCoU3jbdFMiuFYwZaL3cDuC/IkmfpAYRiStDGtqlTQzvSz77D/CrJ8KQTZpkx9
8QOxKpMAd3wxDEFlb4VyypAiaxRoMF8jE043PXn/p94N9D3xTqZZ52fV+FPuS2heaU2Iqg2x+oSO
gZG6GD0PkWMKy5tW+MBopYtSgXfM41ZNbsoeKpADkBYIvRVb/X0DkvO61HLtWWaHjrexriC65Mf9
ka51qeABqpKFxwg3wW4AfNrDxVBoymZY7DTbDNdJUtjeU6QNauYJlSjRC4w/yCEQY0QibyABbeVP
CJ9msxoSfMaV0sHhc3FcIe6Hr0Wi6suB+dxbmQyzsrOMjVTDXqfTQxebdyWEQ5eUchStPQ3T33BQ
xKNKk/db35ThvYnnC1TkyBiNlSq12vce+u2jAJV6F4Ma/GHDAevcUNh15UZ2Hu/zgd28t9NgOJYD
R4+Oi8j3bZrPqn6jKH6QAfKBJktPf8iy53/lN6ifEDMC0Gpkk3kF1YN01kLb8huiZx7A3a4y0Aa1
m7QieWvHr95M4JjRPHSlG9+OYxwOZPkGB/XqWyiQj1jhhRL9HvkMEYjJrKPGH+W0kiTvq5VZoJby
XvW/FbUiPg+aKEInRjPyBNuECqNsx1K/0vM8DkmLeQlXNV/81pJ0ikRISYVfPSkIbtRahWutSWgX
zBBpcINePlX9hpK7hpZaphWZK/mm/gg0o3uQk3kPDnL7eajJ46CKgwh1lLCAXtogTCCv/En0n2GW
e3flWCTxtgzr2ZlKaTFjTikUA4rvu+CGNiDEeLQ+cT7K607geO2BJVkhlqNEG3xplGd6ATqgNq7l
wUW5ALwbDxhuxoGq9rcNlut3PeyVABlNSblGkGeuF3WNJq9bnba9M4DTtB0oHfDC875L7mL2PaQ5
q0iyddUI/bYGy6Wt/GYu5voiE1dd1Mf7bsIg42bgJi++pS3tmmAlaARKGzuTFG4gIAKIAKwMGhPh
tVVVfu0gRo/Og1P0egq9tjXpAN7raWVVqxx20rGpRONzOWtB6kp0UNQryUbs9KaeiVtuRlMWNmSh
FjZytVQm1vOpQB6AJiUbwp7K+bHzAWkXKlUvq5/CZN1JpnpQtNB8zvLWFutkiCZYnjDEViIs89pJ
RFms+s4jfdbDTj5I0MsHR9Z842ulJ+O1KGSrc+TJgDbZaob0q0O05HPS0U/a1GB7mnUeyegSp2l8
K2dJ95umufKb+FsAKMhCPn1RBQFccw+0K3jCOhnWUmmJu0INAhhs1Fxk5bMV1vJDCSMHI6mx9sNd
aQ1+s54gJsurQssp20pBhZhCUKRjAiIpwQTMTCLtlz5EgHMls4qHHSpHOuwhyprqika+PJD5F7G0
NqzKPCb14Js7ZCAi3J61Msfu1cb5c90VcaKtqJyWTxGCLoOrojP85MkWNLHOjNrm4NlsH1cCyYiI
mZh3ljBK3V6VaUHjXmgBiuPUH1SwtRnGjFUfZ2uPqg/cjrjuyhXCfi36TQas+hVmVWm3GUSKA9IA
S5pqjBEX+HpHIqCo0bZwjiFZG0jBQvn7qQ1COOgzUj0LsCxEBa3iIdoQeiTeelQ9gMpEM9iNmXaY
NRAJdfQUzVSj7KuHoNdXcTdRU7HbvFOckLQCbEHo9+WKzpntA23xWvrgmh4LeGsJlHQwDzzz1G7q
8kbGcagBVYDwFEJUOS8V9lNjtAu9zJCuZRqAwdXAU4BnG9zoYZ/WufYE6cHaG5RqOxcTqOqLTKjQ
O408+h5leiwW3M4P6bJmklfZD6kmeH9OE6DI0EnRBrmDr2h+U9EIQHLLLkFY0i+UVpYCJ5RHSKOo
BUY0LmlDlDUzmyiqFA5lDemEtAvMB6vWqIIJDRc6AAxdynJ6nUAfom2UdMVr1CIvBdaCSiG9T2qa
GvQDB+0P2hYV+KjnodXaFuZfTaVsUFTURzFBG27DcbYEJ2VH2lLKh0La9UqU3htAzK1dNSLwt4Jp
jeCvA/Fb7a4qsHzBozd62B8IfbLTLZKs/rRqeUQySNhVi4YjB0O4hdzwqtUV4J+fnTWikuoGvacW
a7gpNcIZnV9C/rARgcXtbGqKId60OHSgmR3F1/kQZ1edn0vdfphE1aI7AqoKBWpVy9gOfvEbHFuF
YRRoG+rQLejvFcQSVP/Aa6OYpbWjct2iW9nRb5Ft9CeVtlVWTToLO6JwQyKGzqBxihTeVyf1puQx
nuwIsf1hkriXQTgG2wEQx3qwAulhABlbHVKj65o9wsMx7jHgjr60YWcm+5c06X/qTv+FoPWrjHHW
1f/H7xfV/eP3FL38+zz9noTnDdj5//FX3UnHukHRdLqvoE+pIc22Cn+VnYT8T2TmwHvCBbCQHX+l
5Kco/CMLgDisFyChJFD/XXWiNwuVi17H7OoANQbMyJ+Unc7zTLAhignwFN6Tjf4XLpSL3MxAW6qm
OYsOQDBWPxDbqBE7AKZzIYc+L878PYymEWHaJoYky3RWDaPa8yZwhEYS1dcSeca+6hvF7WTITOA+
zftXX+CduhaP0ll9BpIBFgOmIGNXVep5MOfPi06AGHlxyHKc0uZBbGiYYOlNcJWh2MzdOkpkhCa4
cL8EpFBE3Nt1EZRXIaUFmoCioTwNaw4hiLtK4AR4JZRB2BshOvB22xiZPFVdNTjM04XoGsmTkFYO
o74B0mch/x+6EpgH2XMHc/QybRX7oIvohhVSi3oRLhqRQEx1aoVCY0ZrTTN0zEIHw3OounjsfypK
0XXgXal2UQNMZZL3btXJsL1UF8gOTrnoA9t0jL9WWTqGvVuGsvDNFfV0qfWo1ic28BbScrNSAP6F
VmrvhiwB+e4EcaZ5X+DmN9Nns1QSHquhBqgDlhUeG7oaTS37W1mUBn6FTTeZ+HKjWZyjztz19Lpk
VzclgrGV7EUGoP8cShRYSV0nBnAsKlXxHtlxQ7iAjo0MovoAvjEDkpViP0g+HtrqypIE6lyOCKjY
uXFcqhZ5j5VI1Z1VhXJwlbYQM2DHMXHPScO8Sg+priRPIk1KY+9zkYUIM09KTj6m4wT7rfZRxt4D
WhiBNplVqubPY9RUqCs0mbrHwZ3EqhwmtUIZXQvIesiC7BVmIZb6IJS6GCB5g5teR6YRRr9yPzKq
lSFLprxlzSWFhweI7KbwCjv42cfQW35n+SRy4vZmUkgrokxLDw0FC8mdtNkMnNhDdNaPmEJvvCmg
uAcbIE4jrf1EnYwAXatJU9JjKHpT5+XDKOIw4KgEgwq2fD5LrUu8EjBECuoJpV9KgBCGrG3vC7+S
QZkWbVZ+GqORAWOJvOOY9HKvHXLINyRWOk9KiLyAim7UNFHEWKe8wwZgUrXvhEZ+KIf5JqxtzzgY
jV8ap8EPCt4ZdKWL/CBFua0mTqjrTbOn5ytXYC2SNBdr1JAM5AuEj5tnC35ULYh4EqCQ+cavhnr6
ancaRROnigVJIUIRRky7CYjlTZny2W61vFTtYwWjm1Qmt+L0Xgo1zCVg72hgQytCCCpRGPzuJW9K
MbSFZK4bBNiB0sT+OuvopOXoBHtJdkSROA1vunD0DRZ9RjiUNHz88qbzRQ8kMKkIKKGC9aGcbC0L
Wat9Sa/QuIpQ6ILdMonAIuYH0ev2dduhwa/70xQk7lSWfaRswwrh/12hFEb11S7rGtRDJ3soWU92
lXX3BLiC9q4M1hzaUtAm8bccXGFzkLo4th4RL4Mf55QTem+e22pyCegcCX81bldBK9Jy+tR3gBXA
+dbt4OfdPUJdUlXcj3ajhfaROyuvvBXtU/Sq7sAGZ0N7KAtzrKwfUwOWbdpnKjHoQ1ugbjzel0iR
Fk4XatrgGnlF+cOJOtRx1qWBwmHh5nZV1msTiOZcQos6hDv6wEAVuVOKHnHynKvUPlG/BxVIylOR
kGKbZpv1CiCgT0lG0gp/M1Vg37Zm3eA0YJuRFF1NEj6da+j+ludWlOmk3dCgYe9WqKID1QTKC/KE
i0N5lGKp1KkohKDpWot25lXcFNUh82Wk0mLB5yCtpI1L61+oo+WOHpFmsEIfPLMBWGqRDxtIq+a0
wZlyX1TRVx85tApi82ijm39nZxa+nzd+l0IO8J0+MYO/hYj/YzHz/LnkVbE0bPiggsDowebiTTEe
teOGOjaMOURDqnWatsByEsCnTx+/X++OYymYI/JW0rCauw+v6vG8+3KTCIVmbFyghlQkRXcf5ZX9
R8/y348kFX/oaLyWUOnPhzEBuJemxzBSKdkGDikD5bES2LheXYtAdOrm42mdV4Ln5ZNBec0eP5qO
BMeL986raXm56Q+TobJ80wD7PcxagloqHW5mKrVLZU9GqnuUv8de0V/ocJz3a16GJiaYe10ADBRj
tvZ8vaK5PHYGghRI2OtesqZekGyaMkfcipKV+/Es3348JqnBnYYbxAOtaudD8VjrMAgZSmkq7zQC
w72mue5fmNDbtZwnomqQtIkEofmfj9KOY1Kb2oTbQD8BACmHgsl4qf5FiCZbWXnFKzdGwa7TkvSv
z/g/of5/WWyL/9xh3vz+9bv63vz+9Y/7hr/V/8if/3ET/qzy7Hd9ngDMP+ev+B/bvX+SsGMriEzF
3ySyv+J/RTP/OZPaIX1h4W7MQMp/6e9id4XZlYbdovGXKAb/6F9dZ/4JbWjOqwAuyT7+I/jleW8L
6V9EJbli5ktGoPYLje3sVIQYK6V2kcU3ch2uFBiKPhI0HdWNBEyDbz+8Wq13ovLFwfhrtLkXhIg3
mvbynCW8Ov40+xRpjLr4hvQYoIi2FvIF7YI3I5DgKhCbDYTT5y76ois7dGVJZJQKmFWyugpS6J6I
jXoXjt6bVSPx4gYj+SLLEIDnz+eRWqYElj9pbpANLpy41cW6BDG97dsiWJdwfNGRUMTx48V7kSH5
d8eZb4UYA3/Y81lXdE2df6tXq9fgLVjklk350cQPQfGyZ6KBxI1R+90D18FqSREzVE9E7kiwU8Hg
Rjgr64z2wqsxYx5e9b7//k3YfghnYBuLkNH5b8KN10tEKRWkqtDa5BPmXJ5WKV9QTPJ3Xt/4aztR
xUYAlSJYkkxsL8xgS9kqd0u5U/bDEMfrEYf3gwlInqBF1dBvK4udP3Rfcqr12LP3AGbK1toqqd6B
NzREdzCgmn2i9o0mkACitio9y0B+IjfuLqz0/Pu/WWmhg1og/54BGefzS6xohGM81TcIEuB/oPdP
OfEpgahqgiRqgP8OhXbH029RgTGDo86OWMld6Z2Qm8SfVA3HtamOD9z6+ZcKfO6tl8aNa6AdDDKX
UszHv+95cj1/Dhr3tqKz7cni5Zko+3pjpNk4tik3zA30bmPbm625GRRscCutt9c6bcUL3//tIUOt
Z4aMAAGnN71EWui4OMVTLMIbGp+riX67jyPLx1Na9IznOZ2PsThiWmNg/aFr4U29To8TNcZNvUpc
fy2t2BcOdbK1el1d5S7yaRdm93Y1TVDo3KuoC/GXOc/+1TErZMkgSNHDm7DZmFOAQx8kUGs8QDq9
MJKmvtlnDIVlNdc55GTZWExSbYIYGJ4a3jQbYxt+ih7sU3ZtXLHflS/RNYjXbXY9nNStuSk29aP/
276x747FMd+rp2Z0RLvSn/vO8U7hhdV/u//Pf6/FhopLQT0WvtQN3kOjEq+LzFjjGbb1+mkThSbl
E2sVBTcff/I3uwoetYFxms6tItP0WQRoguKm6rXhcEML/VnE41b38j8rQ7GrXsYwNWsWgkBTZgF4
UNq6kLFXG27wRncU2jw6plSduB3i3x9P5u1lvRhp/vSvdhGd5cgzKkbSHICnV/oucn/qq2pVn4oL
j9Gbj8VIJtECgDZjNsdcRJs+MhKYtTBSJMqV5tEARGBOGcFCPoV1t6Yn48BS+3h6bx6AlzFn43NQ
O8obdQORTBqyncVwYyeZQ0rroHSwhmhl2fc1RWy9vPCsXxpvGThIDerVCuMF6D/Q6LhB7xsZ7Gda
OHvfLm6IsD+e4HubcUYnKXP+Nf/t/PPJamcOpZEPN0ofoLDLvkJShkb2x6O8+XSARCDn0GnVFQB2
9uKd8ZO8TeB3lUcTJlUQIOUcIsBBa3OGu/stYOs82CMNdWHHvFnNl2GJ/Ij5VDoTi705JZkmhqgs
j5Id3slSvGk87nGzXqM4SscbYaNG/fOZihdsnkWnByWGxZAlib3AGa48Ao9Z56m3x6xiU+vmZpKr
ladiuqdnV7W9/3h931zlNugyHmW4bfBNAbedf0UQ90jxFsZImc1zRzGu59oF8JuoyH5+PNICyQZy
DT2bWUaC8NPU+dfiU1ooQFLwnbQbcSOdxFV/jK8MfaU+eDxWwUrZFmuIf6bTommmX/ic849+Ha38
NfQ8KGhUNLsWtzUOC6Nq17p2Mw10BIkDddpBYzhTQLCxZMSPp/rucDz+sgIsliRkMVO7A9Qz+JJ2
A1oKbdBbS9W3ST8eQm0dqyVtkv/Or/43MoaXub0abPEFZ2iIGRYvgx0s6ZviffrTnw8fmw4M2wTr
bCwozneIahYU22RDAjfjtes2nzDbRMf5wu5f1B7YHGCZCNj5N0BRw1p8IaFUEAMQ/D9mpY2WRFl/
y5M4gSEcaps/ng+jEICTPHKvmItHNEdOLEVaNDw2dRTeBGDLXFjYl2opy3PFrW9QxJ5LHHMCqixW
zQe0DnZjzE4BAC3EpC3tYeoK5UcYDPa2lJMLUNvlfcVwlDhAKBPaUi9fRmQwpTHfSOzqFA22qwTB
qU81Rx4Vd6zVe+TVnba7cJzfmSBp6svnIi8nQjvfFuiGoi1XdvUJwVg0/JV+T2lYdlLfPJSdeWEP
vtkdTI84U8V/io6evdQ9rPM88wevqk8N17GAIOWALr1Kbf2P0J5cUTw2lL9Q/FL5i6f7fFJejGo/
eLz61Cb5IWwPWBZs/3D3LUZY7AuUKqJ48BihNBE6lk8WVi4fj/DOWtnafJzYdbrNap3Pocjh3Hd+
U5/A260k+Uqt91JYXAh/F0ptf6/Uv0dZVnmxhZ480G/1STwWJ1N2pqcYPwOE3e/Cn/BYkt+95+KK
9fHU5sU5u8bnxXs16CI2NYdkzNOcQcPKAXglKaDhUJOhsXZhoHeOE2cX0TOw+PyxfBVrG4Uba95v
oCbISfNb4Uk0C4D0wIpfS41CR7T79fHk5u+ynJxp8gLDo0BcUpnjrVfhcOBjRFrbiNHgL6TSmDxq
0a7W0K9xMASo2wu34EuZZzmcBekZXaZZ7ekNnH3yxtjW9YoPqO+KW39y7I12mA7xDR4g23ivXWF/
9E361VtO8Tt/+niuy9hxPmevB19cHqJK+2rqGFxO1RVSR3iQXNig731BwOjWfAvz5r+pP+GP23Up
I/CeuIGereNUuJqvh9wc09Ebs2851vQfz+qdQ6HPV5QFBB7p2je5EwU9C/sCqT8NSFIkU3cLMeK6
pmyv5GLVqT2lQ4H1wrdBjtfACpy+1x0v23/8W7w9/9gAwoXg3eEdJQI530cSjTcIJOF0UrDQwtsF
5Bld318fD/LeVHlx0Ny0kAUWlEXPRykrvKVY+vGE28GsvKms6JmqP60vwxHW6o/uc/UI2PXjQd8+
Oczs1ZiLXVMrcZl5vc/MMsy/MxxZUminFD70248HeoHbnx8OHQ7OLLhsksEB6FrMbqJHaBXKdEq5
aGaYkZOi5PXL/NbhDZ+69bX2OJnrjwedf+ZHY87f9dX593QbyLE8TqdAU1x5wIEqvrB+L3nuR0Ms
njeNxmWQCHk6aZSKtEN5MzjSGoFFBwzlXnLDPc5PW3B4kDzDfbVNn4Ot/WBl7v/dRBdPYF0XIL3U
YTrZQXilDjskQC6kpi8B9puJziUSmDNErPLioZgQb4chXU+nEScpx9jmn4NfXbUPcseqnH6b3Fv3
R2Ut3ck/ccmW7qS76Fh9jh9K117DUj20F8KKN6UOWhcUVEDg6CoAW5pS598WqyDDxO1EPsWfqTpQ
mivWOAW394jFml8vpXTvns3Xoy0+c1ykKs3nebTn7peu7fVyC/y/hi7i84bB3nDGHXYB3oVERHnv
5nk97uLDaoElWq1n3PQ5/KRvgHO48d64NQ/BfXgdHEDPy0/DhaP69p6fVxbWDD1nCmLLwq5M1RwN
CMaUn4V5HXe7dJ9o9zzW2oWBXiL25Z6yudr5iOasFLK4fdpSz3m1jPE0fGk24XfzYfppH/JPs+ja
QX4cK9jeK2T+jXZlfWl3f35k6AfRnKWvgRv84ovqaEPY4eiNJ7QyAH+vVPzjPx7hnXiApOjVEIuP
ZwqcheSJC12+0t3OHTbjc3GdXavb+irbR3uxjXclEkPHLNqHhfOHoAEC7/PR58/86vIb+yBV0yqY
Tmi/4582SJuyTYwLc3zvhsWOE09eKkl8w8UUIblYSoZ7/EkSHId+Zlc8fbyK752A1yMspoH6QSkV
CfdOXX2ewviAOuKuTC8R3955B6kUgZ4juqHKKBa3Wxi2UzPO13hrH+1x0/ZPVbZWiguvxbwai/0O
KU3mGSQdmkWZzz8J+nlRHgEwOfq+OI7+po0es6C5G6drW7okMf829p2jJYw96BWi8rnMu6wJlFZk
Z/pRjbCwxIZlsPdyeLA9jwbl4FRIaU3dpZLDO/ekAUCF2IU9gYLPsrdQjnFTRWXbHstW2RXTtEcJ
a+NZ0nMr7UezWaeNsU6ybNNVPzrVcpGqJNPpNh9vmbcfkxaaOXOrZ8QqivLny2wEWmFVsTwcQ48O
ijqaG2r/JaKR9UNtSZfaFm8jGxN8Do0U/tTmdthi7xRBXEv9oPonFIVQXEE6CKfRfZNkeyvxtgH1
qtGLvslqgC3dp65q14XtX9hYbw4JnRPFom3PjT2LyqrnM0bKmHaoL+wj4n2cQVHQOdFLHwc9P7zQ
EH53KBt+6Jywzgz086G0rER9kWD96OmTvkbiqHeQS7MQJkES9OPv+GYLk2lTUTIVcE+kjcseQzI0
ctj68niCkAj9uNkOwe9weJz06Bp51VWlnIK/rVX+I9Lq3SHnPJ/POXfIFvcZ5E+1AkgwnuqycagO
7wZbgeWFtiJExVFt9mMNcaZvL8Rv86KdXQxz1R9JRTwoDA7sMvTHi8tMBruvTp1aqivsNrsD1I5p
PQSo8kSRfAwHA/coY8wvHJV3Ni8jUwFQOLL0npfgCDpepW8lZc3I8TYHeahnOlUA0nJfD37Q2Fn7
kbzpfJeNt+08C836zriwe9+ZPWvK82Gzb8CFL67FpK6GMTDL6hRPElTYJBXxOqlxC6OfXP/CQMXn
uiqU204BEfrxFpuNqJcrT21gVkAGiDJnmefbWe8CuY2TFrVXXQrhHBpSsgVaDCbRzLMbBZriwbSD
6TBWI2ZhbRU5IJgVl3lQtDCxDu7H4GmUcNHFgxwhR1gmkCeMaROis7+aqnbYY08FPatIy+3Hv/ub
t9fEmmK+4rS5tsEDfP6re1OGbmHiVaewt9t1n0Z4fEqGfaHpNmtXvFkhCnekvTQZGGWxQhDDJmyr
qBBFkU2Y1CjF2tDbL/ggKYcO7T24idOdnyXYX0SatcZQpfzDHq3KROFxY8kBlom/zff9q0gGwJ4X
pJ5cn4wOS+2pQhhy6K3kwnK+PfoUROdDoFHjoFC5nKcNZMHytPpU14ZYo22cYtCY2StjHPt7JJTR
vAzacIdVIyTWUiSfPv6a7x0CzqHFu8lppClwPslK9GXTpkZ9QsdTbI2s1Nwo77RtQTMOrCySVJ1E
fQ7Q7YUjMP/gxd3DdY4XDchI/BGWdW5LQnDVi3vjGDd0cFpbK7dqDZ/WY99jPSprO1C5Pz+e7Jsx
QSjCNLFNhQcTYslirVO6Wkpg+hqn7ock3YS9t1LQ5FGSz71/ScnizYO1GGtxTIY+S3Hp9NQTnmRI
WouDPdWHHJD0/8mUAG9oqGbAOVls0nzyLUirQj0J3TF+w+8wR0e5aZ8+HuX9yfx7lMUuMeyuaeSI
qKkrhx0cCDR2rwJ/upBcv9mLM4CUG3HWZqGBuexPkRvFHiKj6qmvNsa0G/H4hSnWrJX8thkubL83
wRpFS5n+ACU+wlRev/N9LzVjgjP1wIy+pMZKT9bDZ1/bf7xqb472PIZ4aciCYAQSeT6GEvc2Fj2N
fEI8a0SxKX6EQOEgXutMol55Cg4k9ajus8q/8K6/fV7PR17CSygOtcpklzL5UTu704c74qSVNP2s
0vBTLpvbeqpdFRPeZvpmo+04RtrVx3N/56j9L/bOY7lu5Vzbt+LyHLuQw8ATAGst5kWKpNIEJSog
h0YGbucf/YNzFb6x84DaZ4sEaaJkT+0qTyxL3+qA7v7S++BxGIvEEEqXL1403O6ImI+VQuE8+Ggp
3EXOhwkme5fftKG28RG8fP8v411OaUoFef+v/cGax6kVoc5+zEb6GyzzUCXZrolUHwn19/r4McjU
j1F5a6BjMEipO3f16VRmG4+a17YUDzj61Ug7KVSzPl/uIlegl6IdeDRmyW+azxoEKav5JjfSxt59
bV9Rp8ELigPLwFl5bgjUr53Uda0ctdsE9ED9WcTn5bcseCf0IyU+by/ka6OiVFbBn+EWJjX53Fgs
K4jup4p2LHr7HSKC58OYXrZ1/rFOrY3v5ZVThhqNX6ZW3+SIZEjsjKpGrkZ9F5rqvmvH8xGG29sj
em1rLk4LRcq8ZJjD5yMSOX1YiTJzMic62hOJ8zHoaZFu9e69lg4nwoy3Sl9ehmTwTXnlQfFbusDx
wp+brOBaxEgntUc5zu2P2aTQ3V3n85mmRpMH1ak+5Tj8nsmpRVe0Xu4GurP6qL8wKqN0A5mrKojR
wihjcQl0M7qs0uZrCX8W9ELTf3h7el4G/+iNpLgDBTCWm9LH1Yob6aDSxpO13JJoFaJ6/Uk4QCnL
FmVl+p5qT+cpet4jFOeCwJB3mVX1u0nM4Ix6sOHoL9Jz1aGHXGbOVk/Fy7WjbxPvzJEduvQoXHw+
kYDK06HKM15LKBSgSZFcILyg+70xzjv0Ac7tIKl2b8/HYwHss5cKWUODXB7VphQw4iY9t+lEajvE
S73rACv0c2h30bchbbPbaehovCESP3wec80pad7J80+Q0NFxaRMJ4lJH/uZ2FHZ8RQ9ggW4L1aQ1
0LsguU+zRPpcCVmB1KVY1AVLkxN/1mKFhvKBTeK4YaCqNwlcKkojIxVab9IaN3qlSgCMIT/bCO9k
UYKOQBrc0XMG4QBpzrnwgO81VwXINn6bEqefiJ6joJPakvVZR731JqXHDWHTqhsepsYks9vnSX4n
E9amXhdxwvcUj+QPw9DVvUvPYHgc6craSmCsTxVSshRUcAErSyDdsFevI7kKGypHTHHk6EYTETUB
tAgiBOCGw9urtz5T1oZWH/sgyUOjCQx1towmAGJA2RFCwsYhufzcp1tkbWW1RQriPGVfYAWC4UUs
ol2J5v/bA1nPGDEJYnfccSal8TyXV+Ee3ZaUtlCS/pjlyVUY5ad9TNOaUycmcFuia29bWw+IVCuV
jnxlNuLXC6Xn+Z5PEBHRq6zvj2hBp94kV3TG2dT7v23lxUVGAJcAC/4VfdI0gK2mrTdBKyhIBx27
qN/VzRC5fWu9a8WwLy3gkD2cdMcuvClOf3NX4GdhGPFDlSpyqh5XjoA9mGNbihznEiXAsi5cS9Dw
uykGttoVj1ZIkBPeYDq5Pp9PIv4cRWwIRh97qffV7ki7Iaww5Tf33trKeqnioJ0UiH5HM0EyJneC
D+Qehv3bK/VYs/B0hz9aWVxExoMLtY4hdwZIw8hO8BNp8MwS6yiACbbtd/K4XjpXu8TUTypoekNM
k1YgT7BTx5E/GU4qaetTeLltePuQPSb9RtqadNHzeYVC3dH/GUTXo4RWv2OepbRGzyklUmrrBYa+
F+1NA4zo7Sl4cfXQ/IJygbn09xOxpxXpWThAB24+kTqKr00Sb84+Hs8MIIr6af7hbTsvPz2uNkIP
S1X4EuBdraee142iFlJ8naFotkf7htS4oW6F/l7EVxYM4qIVsPQnPdYcPh9OaEJ0yUJkoBvNGRGF
VhWqfIZp3y9g7MGS0TEGRIGKy5dmwmOJy80mxfVA+QWPiQ9efDIRsHXbZzHESKEUSnvsKb1G0C1H
pqrNy41H5ZaV1RmjSCn1zSWsrNEJjwjVpzuLjpyNvfGaEQPli2VOiRk/0omfhIrGIc8yiCD1EeUi
rs1ULqp7sCTyxle4/NanH+EyY1yWcPZkmQflegtaPHpsUIDLR2gVezHEkEAjqfbV0YYZ3wixcT6/
GBZPLJVKDUqoOajI6jzfIxpQNqPQFHEEXcnR/EMY92/v9WUvPxvQowGqldkInMfrL5m3uVnKvSGO
UGuAnvKOIUUUvf/PjKxuzrEu2AEKRuJi8BLxYZhvhVX/7g5YjWR1OhSpUYdyzAtAKT8PlFHG85bk
6/rU443BYvyaq9WdlYvIrMZIE8cSzWvkjlzEmeSELLUbtLthK5m1tTLL1niyo8tgtDOKrMQx1+4U
sLTlcE4AY2PS1kfqekjLj3hiRKm0qUiW5a++Mp75VOjo1OOhb5h5fRv/mrnVEWDnfdfSkiSOU/+g
UXAYb7kIW5O1jPPJOFAwcHRp1MXRJpYv5deWcafYP/6zXbz6FrNMyuMEvbRjOFEPbH/R8vdGtxHx
3hrHsgWfjCMuzdmae7ZYktNqplCalX3INtPRG8uxLjilgTtpKoeR9DaCiHSOCz3eWPEXB+Xzb2Xd
+pQ1DKISqjhaSnIirIG2hCMgxJ1WPby9Kq/u4EWxll5/+kPXpZ5yG0QUP/LZ41pA2s09JEutSdtZ
zrvA2EiJvLo6T2ytvhY7pv2yKBdXBgh3Z10o/b0JVOztAW0ZWX0rkM/ibFCXcwwNtEw7kW3JU/4d
94/egF/Ttvpg2iF16ubRihp5lYHwPWhPTHtd8ftbmgJK0hsEIkmWa6vxmJIKRR4k7jFG1FKvukVw
0i3GDSuvnM0Ek6gmwqFFUXrdiSC6JgmquhFHzSFjjHPtVrmrKi6MtQn9uC1385VFwhw+DDVxBCVe
pOAEOp20JbO9xaeZ0FWKNiB9sG/vhBdB1Uen9omV9X4bIQkRDBJHke8Wz+Wquk5vEmROkLzrXfF1
voxu1C3H89WhLbwlXlKLDvhqZ6RtrEpq1LFeTubDzfpudr2vZ8VGePpVM0/iD6vr2rKJkJOJ4OGR
oJmYuZl0lXbf3p7AVw6hZzGO1YWt6kraGhI2kiDby/pNrdwjMnqY8y28+esr9WQ0q0mDlDr0bcNx
NyBsoJLOQ+91vERN52OZhb5W2mTxugMJ6XcGupBgMs56Szv06pZKx9aIV3eUVaaEVUHNHbuk9YWt
+lpL97qsHuyq2DjhXzik65DL6q5S7LRUaFERxybyjNovAre9a95ZJ+k9Qpda7pMHK5GJ3gPefXtZ
X7m+ni6rs/I+UwUFqmExDCnOb7PA7aebty289M2eR8fWUuUQ/giZLNExxA6cj4i1Kg+oQqctPWe+
E+7hbL5tcGPdnNXXECpKOTmUQhy10fDT6VJdYKBpsW+lf+vk+rVT16WXsZFyesZYilWx0+MzkfZ7
JX3/9nA2Pm5nWcEnzxh0ikKEeJcVKsYTozvXouZUTvZvG3nl5n+2DVanYyA1ql5qrJGcDwelr93Z
DHdqN7hSelVDLn3b2qsXzJN5W1bwyZCUqgZntsxbr/D6TwNqgOETlr6j31st3zydwp2x5dNsbYvV
sdLP/2eUOnaOlWM03Nvjh7nZaLZYToWVE8hMkjOjsXvpsF6NzaFxr+hanudtUaKpjACsJVyTImfL
qfbE6a66+cPbs/m6RfgZ+NH8d73fEZtORJ7N3J+V4wdJclEVk1cUM9VG9rvUQVy33So2elE4/vO8
+mVzdRu0YewMZoQvXeiSN2gfx9ryba1HKjjelyXCC+qp4iAtdqZtNrG+WEe6PalMNFXysUh6PSoz
PNk8EQL8kMQk46qtPmmolbV05ZZG6VNbv/vNiV1ZWg3SgXQAbjg0r2r5OhDyqdYwwARXtY3vW2iB
pBf2b1t8DK082z0rk6uPXZvMwYT7ZV7pB189a96rM2ricJLcuHEpJHGtk3CXe2Rk3htnk/kO7cXk
PPa38hkvMnza8jMo4KGFBu6k86jQ+WSOhVRAfpr5GfH75svwo/br0+ZdfRveWO+qXfalO+1uy2uM
k0LzN9Pfry7wE+OrCMcEvSQwVYyblwMhc/RDFFdDeb/x+vPGz6/HQ3ZfIvn8fUs+5OWuXoa91N5S
WMOTc12WmWq5ZjdOZF6Ntd/3rhMBA/draRe3u6B1DV+9NDe22Itzd2Vxde/L2TRpaYlFMTk3anGn
zCCtwt6vg/dztLWsL26S58bW6UbZKSIBO5P9TBeYXe9sS/ijI28c7ltWVsuXSdBO6pQhlc0eegg3
SOiWyte3P5QXZ95qKKs7HkKjrOXmskHBnattiavlnGj1uKtzxHpE7do0LL5t8tVtScU5GwPRF3Kn
zy8tW8w1eTEYdpmNsGk2IsHtS9lZtNXk9fr8/bKzOgLiLFP7GcLBVYx0Y6xdVfJBFRsOw9ZYlt/w
5PseymxWmtLhDC3vsrzzNUsCITWgrbpxoL182D4u1K/RLL/kiaU5kLWyIV92hXyqfON8bW8L2Y0v
1NPsofs6fEQ8Az4fUoJvr9XWHK7u+sEYR7kmD34F3zSqBzedewAU9/+ZkZV/AIEjTCqDi0iXnJ0d
x/sk/94k6u5tK//iUPo1g6sjQpIpw3FU9l1T7Hr9KIH6/mJ/w/MxP0gyoNO9WW18wW/vDlVe+QRl
QwU3roBxJcqD5pxn1l1Dw0G6VUeyZWZ1UMxTpUdZyCIZYeWpFkrr08cCZoBTb0zhi+fmsz34Itcl
04aVaBMLVcV+DGUcjXoaww9olsiSF5Xe2wu2NazVOdGim1qmNrPX6l8DmN+VeMD794Za89829NJR
porJ5r3nGCZ9Qy86s3O9sIqmGY2rkf69pPfydyMaZW78zel9073NDluddMvRs3qdUNxA/z79ICS6
1+1e+kQZeU1u+MrRdhMywDLf7ttjeuXDxcKSJ+QGRnJxtdkdasU1ScKCHImAiF3W7FHxrzwrNbau
3g1T6zeOhLK+HtFkdJWbCXLSu0StPS3+8R+NZ13nAMBIjgU1LFeyWropmBsTampube3wrbGsrkM1
oa5Jg9B1ZVmDp5N4kOMvZb/VIPP6hqPQhZTu0mi4DmeZDhivFsb2lXKbXwXvBQAhQDQPum9MpCHc
GpwwQI+tmr3XB/fL6uqcLedJLrURq+VSmnTXGh/NLRm+197d7LtfNlb7bmmAmq1yNq6oVLswYILu
ilvrKvLr22xv+43f/0i+GAfNy/fqgwyJ7FP5UJ78O1vlr5+wrnLVA8orFDEZV5PS4Z9CjWs+Z+X9
20Ze/4J/GVmduaUigrQIGOcgvZ+iL3P76ff+fTS4qURcCGocEouS5/PrPhVy0Mah6K6bZM58mgW/
S+jab8zUi36T5XBY6g7RgqMM8UUpCoyeRskapb9OJWDPvj0G0mfbrmG5o8v/SVcLkfi62dUfkiwn
HNpFeozjEMBRSbtwfB8PCqXlU6YOnxWzMkbwvmCs3Ypu1g9aFQu4NwSrJzdHYAsgl9TAG2h70W68
Yddv/2UUVPqCiiDVDlthta+dTqvaUM/a60iFZtsXoneTWuREMi3wBUp+ush4bpyvy7/59AR/tIlw
CPeFg2bf+mrXMlhawtHaa87y/rsyJINHBSw8+QHRSaPS5k+p3N+PmnH69r54ZayQlhelS+ojqDdZ
PWoTR2nJ9svDNYJAN0MUF/soTyhu7sgpIGEWHdTc+v77JplZdiHqjHh0q60+ZdRUDrMxXAc2qqNR
AE6Jj0rX5LtWmy+DLut/8+Jnbpel/Mvg6hBODIR4IcsM1+RPot2QSXdQHgZXnWjHaprgN90RrDEo
NE5NqsRlBI+ef2kKlLwklMfh2gki1UunOnkHNft9mVnBt6but3RL1q+axRwaR1RoY48qitVm5YKB
CRQWw7VhoQykTV3rhwjBeXmZBqCohL3xBn3x7KWNjlI6KlWpaiM9tC43Cw0DqIdka9eZ9SPWwncG
Gp5ppZ+kMm83wIyjYZ+rQ36ZiOpCT7YC8i++E6roSHw9YoMNtJ9X55iDHL6U0Gl3rU3J51GHeTLJ
YesNRfveqTThohZsuUm1pcL0otWBUT+zuyzDE3dpCMwhm0aNUSfKh3HS9zDkzgdJpSe1Qjm/dUFB
uHUTnCYgk9wUuHxqFxtnxPqOgCeK7AO1GTaN92hprZa6zmxZimfLvDZS2faBCxTu0ExbqbFXrbBp
CFnqPF8fZ+LJSBVWt17a1K4zKRAH0C4Zjzx6ON4+BF6I+y3CumT96AZFdxtI83IwPTFj2aXWlZ0U
34yj2d2ruW0nXgDP7OjMAVgrkYMZK5KG5oYsLqPRzbLWVrzKKqq7EJXMG7mOx0MytadhU6b7OZTF
2Qw74edV8F9V9r9TDPVkxV4AmO7KsHxG/V7+73+qr/9BpRZ6TIRaVPomHyU0/oR+y3/wFKJ8ffnP
4gDRePpLf135gzN4KcIzFhl/pHL+0l83/8BrWTQsUbEkG0tG9HfwS0Tzn12m9FVbdBsjxcPngg4o
IIbne6uS58mwkh9WnOrmoeDAv7CSQp8uu640KWu3nHr+UlnldKXBaVUuomZM8ANjJ7qSVCX/YUXq
mLoaCrCAUcfgfUIXw+doSKv7Mi4ieaeqnRa6siE0iHWhrBa7pXPtSympQnOlQTJJXqsRLxlHEWAt
4J92xwqe0ewRw2wtL7KtonYDXS+vtQye2YkqarnaTZLQPilDo09fi2CqlQ9g3ILoUDe9Ex3CBCHA
S9NO41MgiLnsQ1MxxX2hVKUTelKomPeapCIBXimSvdcnEup+n5XpuOutFmVer6AkmIKRoZoc1yoj
qTs1J4ovDgksJ2U/mhR9v6O1vta9Nhypre0kHSHwMMwvwypJ631ilS3yLP0ELHuMmvpBSsZZ7G2z
hdQSpmV6LNGEOAyAVWN6mfUkAogZKHW2c9pRy+c9ZYT9dKy7ZopcigGBAbVi7nlNd1EMrVekRnAx
xRWFvrqwurtMMWB1OmphO/sZlmYD7qjM++ZbGeQAFxXJrO6NxceOizHukLKOKItzAQWF3c1SW/vN
CeMA/qE+oHzcFuF5n1sjIC5aUXeirezME3o6lPuKmr2cWFf4TQ8C+uc4gGn1d3pdjl05zxR78XM7
kIJFUt/aKT7/wQidHmV4Yo4aOutA+zxJdebo1EE0QD5MSSIu2jmPehpVqrQF4ApNyDOmIPzRBU2I
Fkrasgvqie5mzzSkfnTNxCF9UYpZfKP4skHXHeXGxG3aBMlRC9ArYA+5SQq3EY1zn2R17vagiYkN
Jvk0w7sNB9MPKxF8bKCakKjLEv0LmjTnNDoV1YEvUqfLIujSW0GRauw2qZ7CR4QriPNrWNmVY0jy
B9Wmn+A8zXpy3T24q9Gl+sO6N7UO6ZNhstSGGkDkczytDvNvpjAb6s1ndZp9oEcjoSKbjpFda1bm
1RyL+Psc24nlNUVc3kCqQsu0bObyIbPD4TyMIifdBY4EBVTLjbahsycrPo6G2j4kiJ5B4Y14eKo9
GOjTCRjfQ+gk0fUEUzf2QHolkAhTrctcNZKo6ekRpK1dqwf6w+WPRr5LnDs87RGIgLkkF0lyPsRx
hE9s1DOhpbQApVgYeuc7I9XIfqK1w2kyq/0+C2tEn3I5ilBIkOgKcwFNaV6lET5y265hVcnaZZ81
R0o/SW2LZP4Yp3jXWqjXD9mkoQ+r53brJ3JpAf2xcis4sYEl5jsnHAvTs2M6mvxZSfipraSat1qi
B7JnzlX7UMO8FDtL7xNlPzsI6zpjHxkeY7CMgz3INeoJeF40dQZtBLmxbaX7VgRgqYc+Dmjsshyx
h+EY1hfzLENDKxSNIiEwR/nN3EnRJZo9UuHjASbfx0hP76PMiVDPYd8v1UR5/i6cGqdzm2oyD3Oi
9pnX1zJppS4Sn9kxo7yT4TCVJ/Sg0E2thUF1ZqGICxV0DM171UkExdWljWaubhSm6uZKIZ3rfWB8
Hx4xeErYmxel0kGm1LOsUsmeRUW4A0JbNyfWbLWlW1p933Gg1vqhcKKs97V+jA6ZkZlIQ5UUEf98
VP33hueG5178Sxj4xQ1/+8//V/7trsz/+f//9qX49rfr+p//U3yNK5y5nyDG02//+PlP/Lz14aog
iLLc/OwiOtuXapGft77Jn4BT5MpfeuVom+OlUJR1G/3j73AVaWdYmlSpu0e+ZfmjP5krEjgWUpgL
JOlRwVKnScD4nWt/lRu1KGZxkGkiP7mwFXUamZ7f+pmujhN4C7eMdQ/CX3Uqg5tAwkKnvDCL68s0
UKUYynZC75uVdcGpldMKBTYp0s76SOozP0+t/F4eQ3ENQiOEEBpO8+dJ9JIfOnZ5p5vbIt6PgcZf
jj+/mogtrygUPGmFwoVbORa0YU5ZbX3qjSpFGLFXlOsoDqfEa9MmuQk1gLCR3Rc3sP3QvM7rIDxm
til+0BygXWqZpp9pjTq+l+Q6oSvZtFovFLZyPqaQkUF/9cOnPq+KO/aKrO9yHkY7ZGfMC5ivCrdH
nElf68AYvstxX70binHcG53WPyR6H19KYWAt7aE6jk1dJBdTqe6zHnQ1pORaQipyThv6zMO5+WGk
ge1VcWlcaJlkeF3VSFvR+3WgwsLbZN/R14r4KF0JK8evRcMjs5Z5slqfONcVxXuxl9bw81QLcIOi
1H/qq//3ZOCzxun71yfDHWjgFXvp8W/8+fxX/lg+WoR1qfZQiDWzUj8PAusPg+Ai8bJFPonWIo6f
P88BqEz0rSDjwpscrx0H4K9zQJP/wAPEieCv4gLQK/Q7h8Dysn/yNamQyGy+KVmmyIf43foMSEZ9
HuUpL1z8kPwz8k3R2azHCLoGXX87SFkGPH0er61CHs4VqW4OT+bp+qehvwFQu+ah3zb/+PuyCZ+b
XxwOFBtRHFrEBVceuj5prYgznSeeMJWrspi7BzjQ4y2vpnr/m6ZQVOIwtgiy4khra8XKXAr0sRms
Aihmkt2NLQ2aJYeaD310K/jxYlJROmNU2oKaA8S3bhXT6mKEwe7wkDIaGthppZTc1EEs140AzfE6
V7I7E3Cksp/CyPneEJTY0rhYpauXHBp6HYvWNmEPNt7iVz4NFzRIZfH+SUHbLXJgJ4MzRI1nFFln
+PYc646riKre11M1nzUQnD4ZIUFat9fS6j0+VpvsJWHN38xBNOquGGrqpt9ejudRk+X3Ee9GVscC
F0DznrxyOePJzpTZrCj6tmAcVVLSn0m5yDfKAx5FA55tMBTUMYQeEkVsqC2vNpjoCG0JhQIUAuxx
4Jr2OBmu1s/Ibhi1Kn+yxjA+5p1EDw2E3WE+yP2ixzZYuf5tyIM6uolrNboRouhTT+AMSDs7jOvM
7/JEvk2akjRVxz/NPUnAcj/PYXMFsLLVXGtopfqwoHW0/RRpfeIKXto/wy3/UqDseTCThmMiwhoJ
BCKZHC+A3J6vMtd6PvGNU9TepeneJMy1J6tluQNde7umjYbrt1dtFYV6NAgch+ZjOjypHll36OJU
dINdzjmdG/IBWHjqEqfw+6Dz1SD9jKL3bWkb+MjolJf6p0E2z2SYnIXdHgqzgIrJJDZgyd/+Vc+v
uj9/FNVO6F5xYtrrOJ+FL4ZXOOUuOPP4tuIk2+XB9H1uUvt8BCDpoWiWeW/bXO9fdckJofbBFHB8
40Q8n/m5j4oRiT1avXnfn0aqnO4L+ls2GhheswIRcxEQh3LBy/C5lS42bAoxoBSLjFJtbWg1LzAb
c2P+XrPCLYDWFVQiQk6rh+A06iYkncVKn4WnitGakFpxcn97xh6Vu3SkCVWd++75WISD8tJYl3yK
sfiSwxj4rIha/7ZhZJVSYzOQJUEgDPkgcgkozyyDfRInHRVKVJXe+Fo7HYe9HA1GeoJ0iFN9N5UM
hHAlhx+acMzkk1DXJUjW6QyoPlT6UPLFUCHnBV21VK+MONYTWCmpVV49etwnjZlMoTfOtKiftnob
wp8a66XKd2wIyMSNlRk3eT+K7JwMg61dhGrI39U7MVVnUWBUXD2TrMxe3wRJh/J8UqR+UUc4nFZU
6MdZhCS656yScz/oouQkTGsHlEURdyXRC4fq2wkOXerXYTI+tIaSJn7dDgV05bxGXU401RAeqz7U
TsapHrMPkqFNlteWltRcZFHeze86TczyPUirEPW+rm7n3YBy3VdnlKRwX6N8Yntyayb5CT3IGjzc
uI56v5jkQXeFpeaUqJZqJfl130z5XlSGHR4mfa4/yJXU534nB2G7z4PKQBOeurYdmGC7Owvmqp/9
tDBKhbr8Jpgu9aoRkT+oYwknJtatxtd5rN/Z5tzJoFEjR9kju2HarqJPweCJRLVRIWu7wvKDstZp
FtKExPWtNIayGxRynl7TK3gtSiPX+3DOSu3UVnTmJ21AFNupJfF3wHN/ppu5JOQX6/DJq9SQxF4Z
W0IqYbXMoJHlWbubTCO8aceRKw/ANFlsNa5BczOlS6yktZsllLSoFSVz/2mcqvR7PWg9WOMwSZ1d
ya+/J2vFJgAh/E5BBEA68o/VkZcGipnv6rTPx4NajdW0IxYG1kGNJ/lyLNEU2SljITt7ZxqL/aTn
RXCqNhzCZ6o9tQPK2lqaXUt9I2qK89U0BrIT0YDQKp30Uakhsu+kSuQCUm+df6KIOX8gIYmgOm/S
OL6cBIRnF/jymFwp5Sw+yWOf2X5u87Y9qQk9qX4j5+IbPXpd6jpq3J/ESppNfijMufSGJmtOyzkq
EibeKEaPvTTBh9Al/KzeJm7j9SLLBG+IvG55NiIJ5RXxqD3A1rWlXdS2juyOuRR1+8galey8UtJ+
4AcNydkgdemDmLi1PKTTkOGpTJ0A5miJFimgUio596gQSr0Yeu+XyRLAmE1BLHiXT5L6YI/piBKG
XJb0KeejpPug2NurXIyFdVppYVGfJYGY+muEXgy+FHkoVE9N1UDF+0No35OTTNF8q3esYN9PkRnv
yJmog2cYqUocda6k9opUoj4eiqmbreuub9RPpiSq6jpopjC4V1p452fSVMECy1UlxaXrY+HlzSK9
06SjanoxqOvKDRtp/JQMDXIxaT8CowxGS+n3jdMUn5GaGW60KItQXVGhmbU7exAGqbI0MJK93rSm
uatg3JgUR03pfIhII9ZenM5tdlCjlNLxOFQa4dYyfUQndoGKsetMdnUah01aXMyGNfIE4sx0PNuO
Gt0tu5As3Dg7VrfTito+F1UDeVvNcqfw5q4vrrImi0q/1ssoc2mn1+dr1e7s1LVVoX+jGC1QDvo4
xdHeTMbog5KVpexVUF6+xVprXaqlFpc7rZK5h7vRSXZKQdefVyR2BUhTmHf8pOAySBq7dIuyUAOY
7Vmj+WMmxEmc1T2fbVIXmdsTHbuNtVo/lezaGXxTzvTLtLIKUAiBhUKBWSCs48dZ0s+eHFfOmRpl
ZX0JwYHXUBJptXaqylVwq1szI+5zLSTe3SlXkj5b4jS3y4lyIztrZJ+ATQeeI3PmyteMahDXfdDO
5qlhVnroFcbgALgyiUW7yDOKL/WCZZRzhTCrXqaW4vUQAN4rY+6Uu4rT6oBeJdINWUGL+D527AZg
YpLnXqgFFL9bs3KcxzgmpCcZzeBFM/eaG6pG7sNnV874NnPtwnQk6bwQgzozEU51k+VCTfdVURPA
D/NhyACnqRkJ+kQJYz+xk5YIxKhKP/gWmo8TZLkvZVWiRDTMQjNcK49ggPZEQ4nvRlVJFaEdULMx
jOGUEuuVcAcrM3RkRIzyrnHHyjI+O3qqALONiLajAtO3iWs0EYxnKcyl66mXytSTB0mSPfjdzVe9
GJpgL/QyVlxpjuzOa+K8lndDUg3qrtW08COFjFZxpodqBKuPvLvh1qUpHcMgdxw/76byNjBjKN2J
EkdsnKyL79J2tO+dsQp+5B3xf08SQpUv8KZG29XSKS4Oc1SFPxq6CPVTgyL49xMvOMdVw8bo/GgE
Re2acaBZrpAQwnODoK7JcQXNhcRHLdw4taprovEDL8agV++zIGptj6PE/gTtvroxpKy4L9NGV7xU
jVTQarJaCfoaCrn3jQBp0B3Cg5p9Y6FzN54o3ain0B6mWjosE0L2zCqHs6gBwOVHdt2lnC9i+Jr3
OqXEyOKIlNtTqnLWQHSOWyXGjGQX/I3AbE3qd/q8t7HpcIyoSidLJxqvfq4pCK+T5gYSTAavVZfP
yomXVaUSJ7/SZ6WIfdNJx0J1u7hGyiGrJ4kUViVb4TVh+GK8RVaIJImHKm9rnZX8b3SvTkoIWzYp
rImvTM3MEM7vaI2dfSoaFLMyv1S1gFN2arQfFCYpuT8iL1jkuyaNTTP3Hx92/w0uEVzC930juPSl
mL8Uz8nej3/lZ3RJl/8gsKGhb7iwG0kg4yL+jC6pzh8IyBpgrnGLOOiWdqo/w0vEkikIQdGTsBT0
DlLQCw7u/wLNivIH6jOcczCL8N74R34nwvTcubBRCUbR1SLcjXAVwt1r54J8nxq2UsZTOgyScZcE
qPXHAufpt0JJix1U8TjO4c0hx/VCd5334iTyoEvcOCH/6iba0H1Fi7j8gNbUllThyzHRUc5k07uF
WJSx7qBIaV4vRTkkrjxGSyigs/2ZOqwNyMpz5/7niAjL4dpTFEWpKuv31JOJUAACj0ZaM+aNcwO4
suiWZ1l0TG3OOdfmtfbzI/uX4YTn4TgsLkFFNsyyWRZhyZXFVNUbW9QEZRKdw51Cknj0I/JtdG0l
4XjyZBtvxv5eGlv7g5B4hklrUlco9kQrFI+F+zTU5NjnoSo2on8vVoxSPaKmRIAohVrc6dVctrJc
dDhPrlYJYDS8HPxwMH4vxvg4JMpElggEKG6imauYu5JPZkuXPM+jakrOU95ABIAsyhjI5fxW/OFP
U4st07IJEa+V4BQctI4Gs9TFf1RODQbj8UFvyfS9Nm3466gakapiq68iA3TUGDR2TalbV7pySDuq
ABTeohtRukeVsl9Rup+DIU0BEpBoODHa1eqoEt6DLKPMmIaRXfl1M+JAM4lV1B5weakmsOa2J0yI
KM2XsJaS6SLtCqEcRlFFiZvjANd3AI9wU4rGEcU+GDsgBHFfZJdTodi9q7RBp+C42WHotWNrGgfT
TMfOc0RJsXdgyaXk1lTT/qBVH2A8hZUlJQh94nxBkEtM7lxo8czrL2/eOYksxGkc09rkF135v+yd
x27e2Namb6XRcxaYA9DoAcMXlKxsSZMNyyqTm3kzk1ffD+ucv7usOl1Gzf+JUWVDosRvh7Xe9Qbv
NYVc8ysF3/4bf34jLFQUCgTkoSnfIa8/oRicBmmfaTZ92FpQqTgIFsLAa8o75ojFvTshcyqH0Tj0
0MlHAofkr4ze/8Mnv4ec7f77BAGwwH7+AYZ+wjkV7CRcdKJIzZkWWLd+aQH0Hw6cPXBMN9icFvOO
TwdOum3ahD0rNhlqXCNzMp1LiANTTCnkfv/74+Yvp+kf6VAMVPi1YNHZn46b3HUG6Ti0MXbR1R/e
MsE0qR2L2abbWfKhdoTp/CPE649ljdkytzPQLIOWz/bHWrvIRvo80jC4kUZ7mQ5S+usvronPnxQM
btStWE/6JPygcP30SUkaN2kZYt+jJDXEoyN7umBvnvz479/gXx+EKSS3wn4hAXsyff5pTXYFyFqm
5RUluZtdGJtjhJ7dLw///Cn/KhggzLL09s/xTyu/WWqVZZqCYhQsVjiObR5bPhSdf/wUvIF2zJyn
4Gjy6WCrZgOOE5Yc4Tq71WXTuCBvU6n9Ai7fX/2fdzEDvD3yCaY49F/++PTG8kCOKpXAkEG/tXfS
qKpYI0Piw6g+zL2xqrNfiewQTH1+JjWbTy4yhKed40zx9tP7qxc3dWY603CuOkCyXq/hzmVVrY0J
gXuSGJoxcL/a0yQEmL0iHpKThkYOtFthgtKOdmjopVmeMq4vRCSAan6s3NTXdlL/WCXkn8x+0uN7
S+jKWK3vfWDMXmRUZoejftMVPzY1l5j/ukNnxn5jd6QVWFu+hIE17MIhvU7LC6ewMxrsNgcCMqyN
JJElNyEZlVvdRvXm2UO0Wtb84ASL/QZl1SUfac1MFZapgM21BNZ86szatcIG1+s5qrVOdEnJvOr3
1WjnLdJm011hyM4NDrytBys3MIiNDqEoFbgoCgPqTSvK7KX0wbcSI2jzHAhAtU1cKoNcnt7fk5Hy
DBOOcDXnlDiQzjKKi43JWhCVNffYG77mbhE1k9/qB6BfHJPcLcsOoxSdfu1vtvdut9AUnwJ99MEh
htlOadQa+sAm6ow6t8s4rd1xu9ADWHOhciBBfTWzvT9fxMKZ6221bCO5Gk57zIAAmjAtlxncpCIM
zYaVLyN3WmcCIvu59jGPH31fizE90nMw/GlBZt9bWR0FbW19t1gEZaz5k/sO6JnNzxop6N+8ZgIn
GjS2dohaar0PSlf7WHAEWdCzVupxGnNbe29dfXskxMqU0dArvzo1rjE/oHqc0nObz00VQmGstqTT
AqU9Kb9enJB4JeNlcPvsDWRMb6I2MNtXlTKJQ0gweH0a5/PsFQfbLFpcjmuvb0PNrGY7UsaSYo+T
A4ZlhLWOyrqASjmBgo3a9DbUk96+eUVFupI2YTl6yEtag+O4YV130Nxydy/DbEw7aH0KgFeRpbuG
GkijebQzBcQV6PguayDIY1i7ALlQNFPWeVBY1n2pQ40EpHLV8GFLjcyXvhKWdvYdJWGz6SX8eS3Q
h/JQqGK75b0b+Ve4PIb+nQCWciCqrun70wgwkUfg5TUOqFhUv0BnE7AOpzZ/qDRit881wlHtvQ5K
NZ2rVRR2mFdTqh8cfS6siPSsCvijJw3oh1vpVcE7s+z8O3OGRbuBlph7oSlB2C4gweG4rcYRCo6d
EYvyDrxY5Wm4Z7GpIJzcbDs57Pj2Q+mtZNifzp0bg2QuWxq6hmzvVubDdSIY0chwdlfTAWnKAE0K
o8TotB7tzggzNdp9rNZKPRlmaqvYKXFQv4Rzh468DTYvTRxL2n7YTSk1cGO3srpmVmP215mURVUn
ge3NqX3srWp2nbinodWWqJEwLNECT+UCIg4pto5500VxEdhBlSPO8CDwpcPWvK1Tap6rHAziliMn
6w/m1BnZGtZZ6wzor3PhdK+9Z40Y4HZypJExQtPJncZLFjdI/eKUdbXckJj6BS56y7zIL9NU5k1o
tITWkvuAL12aBsm2FWqew8nsMmO4xOoVAftCcN43wWv1Se8hyCdpWzN4DFIcjcNUjss+dB3U8+JP
ivlxtaQOzD6LcJpmLicsx2y3K6KusjWM2mkTgtDWLKMObaejUg2yztvC3sAWO/IZWpgnbQiwTxrL
0h0/5g3ua2RNauwvh2IHxWqqVJizy5SKazulTk3aQq5O1MKfrmK54UoZ+lOu26fFxb8t0ac+v9GW
hivbsWZnTvIhdcCF/d6rAZN9MCdztoLb0k6BPdVg8NPnVC1L2PZ59TCgUZnvdTeljYHFq5aj6whm
vKNpD5zTLUzHyG1b/U4r9U1ctPUsWjZKm97mbll9oSOH/uRMQj7wPYg/msdFZyTUyb64bBiV0VWs
fSNChDuzT3CQnxnnrdeZgkDX9h94U2YVEvtbvTRr6pEO07jl74NS3q73MkHIS7KyZcShU8sLfLXE
u+Z76xi3dBIWlhueq0XtpLXvmjl6OS7wWfFoGfkwHhYc5PXzYBjIjQVD5GuNlB/zOPQyxS829cW+
Wapgz8pwy+fBG/Q2BpI2HxdGC3XcEqU3hZ1KaSX6Cof2ZFs391vL1dlCijWlHmWa2byRqW00kK0N
dQ6UbJCX9nRC8M1GTmvIg9uzhojHOphDls2RdIf5ks3hqDDHsvbazpnfhN2oj3qymaJ3okxXKQ7Z
rW8V0dJVpFhbg5M+jXlPUncFX0NF+tLYBKTBpO2e+DGd5txVk1eygLTcedmy1W0vh0r3xkvZDxVa
XsNTZTJ2eP/iQWFm4s3my8aYgYLXno3emPGd7PxtjgN3tBmkZgNU21zpZvoA0OlkiVUB/0VeZ85N
5Iiy0K/7QmO4JyfX8iNmQFPPAi3M5sIva8Jq9JZBU9KYShuPAYiKftgyKQgJzINguqqLxsovfQ4e
jERMe82TBtqt8+bggmXrYTHhgXeuOu7kAyzeVT6Puq0EVHWTP2dVOeKmrZZh13gVdadfBb2n4OnD
7e39OyeF/fIussbtfsy5GKEnWIVTMRLO1BI2HMzytPUG+CcqBhMPRM4W4xQEKnvqilQoPlV3XqON
DPMmKWWu2aEDObuMoCIizHfnbB3CbR1IeVG2i7OcJjunv8ih8GJqDjcPqH+UqQiZa9RcqNRO1qPU
rdFimlyjgahLev9TbdsBBCJt2hDsms5oopbSfd6uVsxTrLJ5PiIL4gyVim4wqd2CO4wmuaGGAQGe
LpwAYlYoF4qyNdMwxs7qYHYY5sK26qQj8gRMeekYAXFvHceiySVDba/5sXLM+nCvs/TJg/fFmuSk
EJe+5XXugb0PzVLTkVLE3HQBvA5sbpjT2oy8ZqMSdmysbv6U6cZMEprVO304lEUlk3Yd9/dbKu25
qjb2iF+WBpecg9nKgbth66ISR62j3Q3qyko1AQs8WyeY8PNijZDsrfV57CeNQD7lu7vDgvvD50PT
Q0cx9oVL7wo9mYQpIPsIQIPlB/bGzqvQdHd6XLJl0Y66oP6MtMxf13BKna5LZkq/rxZDtu/S0dv6
qmhHTvlNr5kMEgu4rBfWXI8mDCGNVDx3bkasv2XdR6h3sOF3ysyBBdTuSoOuzOoQkjiMr36R+ks+
elpAVJgzUn8unVkdtHpk1CBEYz3YVWV155Q4FCjknVFhxNR5NPVehccvZo6b44QDniN+2GgjO91p
MuexdPPm3fbEnB9VKjYQJk5UPWqYAtohYj/XS6B+LgwhanCdg5tOvXfj1Dl3oFEsZWIReYIqt8SK
ZZNLBv3XaoxHd2jaFHpaUX/D67/m/QxL8MdF3GkMOxRk0R71IE1m1xVLSE9Q48yPoudjVB28/RoW
X800qTKssB+b9qWbi2UL3XJDkCbrIlgj6Xd1wZhjcyQdRsZVRPtPskrt+f3daLHIY3MaVz3y68zI
Y2TRAcNk1qQZOm5vP7ejngYR1Vp5OdHb+Ad0lWRPD/a00L008ld2f394kP7UvdEYwvOFZbxzuFE4
/9xJ6Q7FqYH1eagNFD0XNpsjgx8hxHrVpJ1wDzIbtODIzNfeYk/OZBWMxbbebsawUMvDtS0Oq+Qw
ibO63BAkLBX50LbbDs1tCWetvrennokOygtnO/iplpvndMrN16HR6inZFk7DO1rtVEbVWkskE43r
vrq6n3nYK3nETg+1i1vZ2KbPtpkvz/lmieDLWkpDPyJBSt2jJoQWhABJmONX3TxOr3/fRn8GVXC+
RnwNvdULgFXwcf35FeHC1Iq0Rlfp14bxpLmbOIkgN3Hihx73VOLM//j3D/wMGP3xQB/Pc6JsCYr7
zP6e1tzTi5VhGASe8vumdQxKgf+ysNkG4xcYwX94Fpwr+F1IR3mg/QmcKlxrGkqbqHYHfWcCBdA/
lBD8zptb1Mnf/1p/bdrxVoWCjoHGThr9HDQa1EL2ToXUSfjtSyDxelx92f3i3f31IS5ygz/mRPvU
53O0H8K1SrnTQmGSjfmPKjez265q5/M//VXYLLiN6PueId/4E35T+R2tDU1OmAXldCLpRkaGXlfH
v3/K5zQkAMP9+wOpkONmIof99BhI00Xg9F0LmXPg4O8BkBdKRBI3IrcnvTPyR71Xt4LkHvOpgOA0
PeS0cltCy45qxlxX27ziZlLueR2N1Ttn2Cl7xBxWSxD//c/6n947fDQfDJCRGgzwnzeJFbQa5sT7
e/eGewu94Rm2v/eLacp/fIiJswY4Kkj6ZxTQmILJHNoVNLOnDaGubTs/XtvW/5Xf/V92BWmG3Gs8
yGXghqL159+mqL1JdUOqQs0dhoM2Z6QckzOsRZs9q1+JGP76MIab+6htH0HofzE8yrYR4MrZuhAA
qUtILu+jcvSfO7PRf/Eh/QWq4/yyPSAzpNpIOz4fLKbdeVLp64hRWTqG9trMZ26znKCdJr2GiRCE
wxjo/3Tb74cmHF5Q9n2E85mdnMIBMHuf4YGsWhHbsmoOps1q/mP9/ffo/H9yOv9pK/5FsfWUItT6
9pM+a/+Cfw3OLec3ZA+wRXFp2pUHu+j5/w7OHdiwlk8IM/GFBiv833Nz+zd0Hci5KHN3rQTRBX+a
mv+Gc8Qu3WIJOZ6N8eQ/mZqzadlHf64+GMkD5qPf2f0qmIx8ov7inpBjxR7c0+Vu9bmTAwAs6zOb
kVAv2vWadg/KnQFLtQZdbNi2jnntNMgs8YNpsldt9oAPAQjJougMV8rjYI7wX7PVwKCMrGJM8rBm
mKkzq3RzQ83Zs7GyfJtf9LJx1vPs56uHWmnHN4ZAisdpGKYlMZVPbUz9Vn1b/8BFCK/f1JWydZWJ
o5XpA8AJftOTuAu2jSMEN4S57o0DmXp120aFa6JUzAToiYEAg8rqYUYFUV6mTg/mNbkVBBVnXvlR
Z/AjN/LGXD50NgEuR/ScEJSmeYJMP/dmkyVLsUEkSOVASJo+AZKxk4zqhQQ4z9pj7/QxSk0E3lEG
ifqHDl7xQo6guimWqrb4J4G2epIpNrNDP5ouTD/EYhE8wk4dOCiWIFw7/OsJgobdGZr6nBPlRNl5
CtDMTEfh5sV38KgOTmy7pUBnBPQZh2nWrTcrN9VTO/Yp8vW06Q7+JpSXNKm5+8/bbX4sdZv3ofy+
DS5zSbrYEcMKQ76OMOm/05qVWVxuauu/ynmeg1dT19rXfCmLIs5TyzTjFWonsKGBPnsZKucrFeL2
zVsk60TL6hUOUyWNNULQTeKT1pZtEc9OHouZeL7Yq+pNhEVlFVedZ9Cg7sC9QWOotjTyTdUEidqC
/svMUBnTVFZ9FhfagvtvZa/bFdxE04YuXS3FiQbJXuJJMWIFiYPByhXUWxA7QU+00PUsTF8Do/a3
kNVljIeiKhon0mrNFXEbTBaURMfeUMciWi8Jy3Mg4WFmQddTLM0cwBmEZhTma5/9bnAbMKdNmRGE
qG8UJgRiwvTMnzWAzCAFEgAHn/2bzjRlGc6BFnTxAtCTXddWXrwbbW3c0vOU1REMVX74/TAjhsZO
VCZTT4coK8+8J8VH0LdaRdWRTQHepvs95YSw4NpmZaHE61qkQfkjrVTpaMxG4S2fU5myOtAeLgWJ
gyOeTyAeQVBcY0vufyedcPYgk9NCHTOW2xD5BuL+0oKNmKQbZNlrAD8btKgZp5cOHOw6aCqjPeob
pO5DDYXLSbxKm4ao9uxOP8xylReYgCwfNNqE9KhxcMzn1JO5cQy8NitPsA4N57yt/XpkyjK8o4D2
HrNNzgOwRVXeWYHH6AVUa4C07COAuRyAo2SyouI+ma2Z6iBOgczDzVlu/EW6kNOKNj/ZZdHNxwoZ
4+OM94LHcMUMfoD1FTeBgBJ87Wm+6uPOQqo9mHJ+1aes4+hSwbgmaGmy5xlOvYhxrKvsyLNVMvaq
gXuW5UMZtXrWXjV1rtR9M1uQ2CyXyS0x4nX76jgp3nO9mqzXjDbwq6qQuGJ5tVgIGwvXa0Jf6O7t
7JqsO4e2NC6X1kkR2zvFUxoIW9xADVJ1CGhUXnSMZtvjxpBpOZS+h49DqVF4R0abVcXRGIb1R9tY
oEVXzuiNk3vw8Le1qdDrubrHYQBJ9tgW8zd4P80XqP8ujBIv2yDcg63J2B9GLH1Gm7HRgvuDfbRq
tX5Jh4J+Uoz6rA5OUGM75AhMcEhH83Odby0paGs7y/s7W8/wkOkkLRSpAZCMwWN9o4+1GQj6RBXD
96mGopvelg4cHrTAXzjqbSHnd3Jo7eHgDtnyXXHOvyAq9t6pwY17t878g9XTOyWgEVt/2zitXXdR
j0PBCZq1oJMuZfCdCUTtxA2K1fnCH3bAY037EveOMocMaImJxI5SOdvJCCYRJI7AbIzJWt5hStmR
H5jkxbi9DTBz85DgcMyf8SVrarKNt34OYR9BOF5WC9WB2dtZGotyVEwsnQDPj9rQwNzHwjCivtHn
5xY/DH+X0vkX1v4KQsfpCLmDcNb/O7PvvyslKiVK6/8/yTAcu0LW3/7H4Vv/s4vN/mX/qpfM3+Ay
EG+wW4PR6BMG/l/1kub8Ro0O79TfxayUtDuN478E7VRZSIp2QTuiHL6If/o3zzD4Dd4hlCIy0yC6
6Huu+P/+Xz9R1fpP//9nJSnC2L0i+n8V064MB7bECAVdLBNw8qZ/7kzKAvRpVCb1BtwdbNrUhnAn
sH4fNOLdJ8RZob3VGVTxwD1WU2G+1ml+UFN20oj3jEwaPzNUSBoygrsCLxfxjFYhDHzEI0YbeJeb
YNaUlgWnGH5WLmz9Uwu+FTKTsMOBiW889DkMJPup64aLdVZkepjcLJwu6jT2gXvZ9PlDpm3Heemn
Nhap+CIbgnuHwD3oXR92WJ4ghSSCwWeE/cWf7DFq4H6HKEjZfGM33HfoH+J2FXewsr6KeopzjRNH
eYcqE/Nhd1z/Sq1WR4ZXX61G5iLR3/C+2VzzBV52RjgBUL9JshOmjNaCmAzet9D7p2rKHeLrTOtc
WlRRnlv9qEovSISa+1udCekPOEZv6FBKHEyMMsZDKj+b0uqTiod+yYPRvqz9ubhD72ucKwj3JED2
05P0qmYOR7EYF45Idebs+CHe25DGI5U6d62caVLdN4Z/xgemQh5ih3yp5hifHv0OGcyUxqq3xZVv
Lq3BU+3tWg2bdQ0LtCaPOc3dQ1oJ/4fKDCfJMgjRiTN4fhcGbZW+Nn6/B9guZn+bFqb3tVTC8iFB
A9I1qqxuLHZFFgKCrEx5ANR6xlzqtt+W+lp23o9gKLGTEbzCKTGHeT2vHKRHTBPcFUuYAZT36KZe
ivNfXlM2AkxL3N3r2Y2sMTemeGZy9GLiOLe8932Ku1yv9C9tZfV4Bk2laTwqPdVvps67q10Nt4HN
AD93yxJmkpa7TYixkMa7U8VVI2l/m9yqh7Arl+pigY/9ZQr4NLKC2LR0kNsX0bU3yBXBwvBZWjD3
tjBXUtV6saXeMzW4WVxI066PjWGfpqaVOIuL9ZDW5ltFqdmgC4mGZZNfpTBTMq3rAA5tGra6c1Sb
Y8XC9M4+5/MXKuLsYt1MJDK7pcldq9s4TI71jZjtK7vQr/LCo6jGA3JYXzyVX6dblaS+vARC92PP
p+DJUgLni4lpCZhNrZ1oSmg9SGfyvWhDxNnt0PK15xVfrMk7lhXxwJjzLVX/6O0yLd0sj4tuYqM3
LTcIeKPBPQ/W/dQ8KKc7thPZ3eb3wtq4Ylbep/4ClNvfj8X4RUwiJBDuyHE0HjorC3VhXpYdNrOr
uE6tOl4aXHxa3F1a/K+HupqSYPNPUubihAFutHWKT1ULLn2Ml858VAem1pdlu0TwNNHUFY4Rjctq
RLNrnYGL+4vJdrZbJ+O5WQ5wrpGNkyivbB/YNldGfrumZujrb7LwGZcg8QQnBvqL4P+fMYEKA3q/
dci/YDUUteBTqPEv6VrjTP6wOVXQUWXn3pLLE67MbmhUQ1jl6mg3HqUVfBiReU9eKaiP+srhnOvf
BJTDqyxfJ+JK5I+mLDHoawn528c9o65eWjV/YB/KII3deDbtkaR3pH1LeVOr/huM4KOhLdtpsIz3
tS6W9JrRqxXPsh8xcqoFBMVCF7QKDaRhfZeNBero6UCCSIbaG6iXUZM3Mj339cbkLm+FFudTkUGx
yFYNN3pKCGq1Cf20FhxSVURDhju9viZrXz6kBRNNTX9HksgRRwTyXbXN0TYh6RPTxvzLhqTkjdo9
usH+A8joXtd0cd9VQpqoarSbPJsaKxFlMDFa0IPp2hFrEcPR6E5zSx5H6I3lOU1b4xk6NgZTVd+8
aE2N57rdiYQwieAebyRE/XS434qO0ZdtyQOR4EPEVA/yS0tN4jdujnGSfe2a+kMmOkbfknR5zR9B
rfPlPAfomspJv+pkLi8yC7WST4MQgeG3V8JcfcqsIMlbP+rb6tEo51sIIjE8X/gDSL2ulKjzL6LG
MknLnryVnUGOKtVwc7CLbxBCIidLHzy5mviW6b/70j2lrrio++YEGZ/KVnKrWO5ymU6qTbRCfcds
7tovxu/VIrFK6u0GGldx1xnGd6V1ZbSmI5ePIU/VYuCc5JlJ6+L41SG4FtCEwm2zWyIYIPcLGhAm
a7UNbbX2cb12K45CdHSZqFGybO13YSCULof6YtGD/GOaS/+IfOYj6JqLuaCv8dIiqhw7agmHjBiE
7nqBm7WSX9TuDJd3CFpR1CWFB7VLtXELKaa2kVs9b9tr7wAg4LaCPdpLR5m6L7rea74G03xVdtxq
g50nw0j2kPYqtfpoFTROrrl99fzimGuvLp5Ko5qvPXt5TLW5gz6j6phVEm4jQ0vHO456fdeV08Fu
ljOhImwHdH22N92mQ/sF3PBSInWFK1+/ex60T+gV1+amn8e+O8+1Ha/QkQNlPwmVvaCbvMC46aJg
ETc4aKVDfknTy+jdmCILqSreAzdu1Z5pt/HZvt688Ss6gAtTsx41TJ5Dr9NuvKD+fZseVO9lB2OC
AgpkkobTav9whZNYuXMU5jd7LGI/14wQc7pILM4DeNjL2v+ovPI0Vem1O3DMYFkRWnp+05TGqRUd
SIgvb2lfQnPMbmHW2hE81p2HvPu10TJ7/XBAQ3idYeppMUauyu9Kl+e0dRKzb+McZGNcDaKo7fkQ
LG/S9yOLjz3MFgfHddO4DsR0VJUGq0rvzyWKQg39eW7gBJiXYdZ/zZb00lq/rnN2xGvusCxrhNdg
CSFibi90pMMhDI37SQWnaVvuYGEgWAzqZBTBB5s2RjxxFGWP66An1jNzSh39pfYBSeWcBcGBFxax
NKK1zM5NtXIV+se6W5Mc6yLdfXS07luHwYGV4zzGsUGErGIDdjdCR5FYD/cmVMedUlhr6gwrLfKq
IBIwogxFL9roxDLlxfVOrkHPXb0W/e9+SRZL3b+YxnpAEH6yC+fgtFu8Zaj3YEPEennEaemcetB2
y02H3Jd1AYiQxceruxDTxhj2MkeVfcWk6molAyXUjfSO3vSJTlmLq/l1IwCjcsvmhPTXu1x6LecX
DdaLofrgozwXJu+kQaZFZ7pzDJY+j6fCvnB7AcI1kY+ldHSYs3fnTlUH8DbnTIud69ZTqJ2ll/SZ
eZ+2AjTJ7O8VhcY0TLdaxrW4GLGTzeduYxIf6NAQ5/5oEFrmzmM4W/3DQoBy3CBWZ09UbdxjOxXb
8KEhWdgvsD1qXKPtOrGcPrgMNJafO+l62Cya87ha8sVoHoNtISfJekDiGzuTeRi14S7z1aVrmlce
4mjwQCpOG1/krr9AdB26qbqzO5Nkoem0mPIN4sQtPflBC67MWYsznAdNSAIj7760+6tq9mE32tNh
04eP/UA/VNArOUEnvNSCKuqGJ0UWlL7hWEJtekB8GoQ6t3aQiaTzbVhzhNtNw8Fbv0KExITQLg+g
NuORvpXWN/SVPE1jliW6J41kdXCa11sfCXeVaIH5Pe3ea3CDI6V6xlKyraQyx+faql5hobyZ5SIu
8B1MGIZxBMAlSk0oC3WdyMA9I8Hic0N8nnMuTFsdRPiFcHPIAq8TT3wbnCkap/LGgqRJdRJ5UE6s
qk+ENR/6AgFwdV1Z4sZOb4R8q5m3+/aXsuiPU62dkR297prgqoT6ZYI2t/qblUJ9BGwgZTWEs5EU
epM4jR+2W61B++oOTeXHg2AMzBnzTbnWMYfa50s+EEd79ObtvJNaW1ceaVtPEDvi1AxYPDMspNY8
1rUmjrLh1sgZu4KsJEXjieMA+KJsce+pt7zyCQbzawxX7HvLr6zEUagU5sI/CIBfla7RJB3jnOv+
FHneFQ3eQTgpAk80l35ZPKtpiOXqneQS3Dir8iOtfAdPiGzjW+/ZtyvEXSP9XuouTLdMgYvmF6Px
FVuIbw7pIWMNWYdkoEMF3AMzX4S5tjKStmFdN7Wy3jJhiFc/ZRxW1H6utHA21yMeYAx6zJ3m23UP
3eKJ56zBCYK/S9frHqjqMMiWGgIuxhnmEBdmD2HCtKmviHzedsrxpWUX7/g6vMycz2GaCkgU2r4k
3SnpU3lrrtZ7tXgyXqR6MBaPCLN5uwjm/qupsvsZ6+mvuV585PtdKoorTdvjUOdjt8k7Zx1wam3l
DejUR6+0i05WVuTWbugUXpyL7kPZc7SyhILFvzZd8wZ/g6QvCy0KsMEJdb2BoWwn+GhcAdb3t3lA
uwf4XlzXk8pvWihepxVqI9Vp2QUArmU+BkaY51V3Q6erHaY6sM5YZzoP5WD2hwAeCORhr3gTSIhR
UG/Qq2yzv3KRJEVDq21vWjpAOJomLUGs4l9Pmxac4ONDrjbMdurDXszuYSg37QqRYznHljbqCJI9
Bm2xUW32j6nN2gkLgnq+KXJr/AIdSINns5HnjiAdXjh6/ZFZZ2p0mYyNUcyMmqXZGleE1QHiHetC
G5vglDfoYmMxFKnzzBQCr9adF90dNdjfTA9TeWSlVWFa70xjuQO2GyX4bTtPODShr/Wggwl5E0hr
pvnWhvPQocCFHYK7R1FmCMHNDmB+KNMMef9WQAZpGxvbeRqOKURDkzY4z1X8t01h8XXkHCXTrACa
juxSc08bEoqeQk7MS1QS9FyEAiJcFhqpvUJPKW33MBcUG7PB4U2ROpzcXLb2jafa0oSZ70r4mFCm
wj5d09Paed1lMJYBboncBDh5azUlGbZAEbxEVnRRYWQe1kvj3YgBwb9Ewc4nyD+eRqrfcOqy+npM
N355zATaOyCkcvWTudfm/AtGe4576PDK2x4dG+JwzExAo4MMgixcA0OeKwa1jEs1sT6rusmsg2uz
l7Ba2svOFEvaXG/7y3QDkE88T3gqjWCwaMZ3n2sZtqfX5O2GcabTFdYp3wodG2LHUEZ7rU1WnRqx
9HlRZ1EHdXmVz4u+UO0y0sImYoPwyZRk8bqbkjn7fC7xF18e8v/D3pks2Ylk3fpVrv1z0gCnNbv/
5PTnRN8oGk0wKSJE37sDztPfD2VWlSKUJd2al2UOMtXEAQ442/de61v45Kw3NnCJ/5ZWiJ2Gsa8c
IrUib3oq03k8l9KZDyYAEEUNNo2oNoP0YM+I6G9bR3W0gDNlnUVICFiZ0qnV+0pmRbR3ZdAxV3IK
GhUtqwnrWVMFF5kXBMz6mem5m4HG67iq+SVKgjAuwZQ4Ht+FN2f9hdfD9AFSZCCtG/Lc/Vq7YuEY
yFCCZpnQ7uyAHEZHcB1JtBbtNLj7Mo6o9bR0MwtEhOlfNVPgNnjILePW6wvxVjWh+ooPxb7R1tS/
1ZIKpQhzdyO7Jtnjs+9PjTnUz43F4GI15a49H0dTm/ZahRGi3bLQUMUg4qC7tOf2NkEhfBqyKL7J
oihKNkSUeenKm+Ju56WTjVC+gNfVJukThIf+bJgKfaN6s8NuPxJvkbAMDCvER+wf8th6k14UHjF7
hneNdIPbNg3qC1sq98ZkJMLerRqtU9c3qtt6pRs+yjFzb1qExMu2O8vHdeH2nVx5bY9CsNSZPnll
2Szf/oimvknd8Jr9k7uejCw79lZcrtrErxcFaO47u4mJ8+PkJvKb2QXc6yDa0b7hwbirwCxf0eI3
di1UsDPEYOwXrPPUxGrb+zk1BBOf8ughIS64P0wBY6GI7buc5fIJl3dzyqw6votkRz3ijD0TMjXQ
bXMpxi9LMLlPPdgEXtVplIVYDibG41WR7JF4ztus762X3C+A3MrBKh+yXLu0GWNDALVJ6ku0yd2b
FVdX3EcQY2STfTMyHICo5Oeh3tuS8Rh9ptbbeUF6aRbEo2wr1heK9rhRtwR3WgwG+th5JiaNeXTh
waQ8hxvtPVpTQzUT+z2jIjFYtH4stm+zg16F2wvrOL6XCV1xBa/sEz3XUTNTM9EOhcs4oXYokp0r
4eUsV/A7940pIn8llCp2asJnQRsOKRx6++vOCjCWzKI+ivlz0t2OkJLWESkv53Q+te9Pd/6AXaLl
KTwJbxa7FICuizG9pnw2rPTNymdKnMmK9Mkuuvg6jgPnbhQVGwRn7lc2GMj7yUzY+NKCJhRQudMF
9CGHbWtzO+eOvrTcNuLhEsGZi9j6wPWWN4IVhrKjq7bjdC9yOgQ2LYZDEbbE86D1W8cJAlmvoyXJ
d2FOZzl2vm1LDMyuEFm0bkXJ3T1WJvrXiI6qvFRjcmEWvE7dbM9jRT5Nlz+12r3rTCrhem9M4dkE
obtyin1fOCuD0sbvmRaH+qAgeUCXoeyYo60Zzep8DPoICGxGWoADspRVBl2uT8PZqrvhwqnH6OR0
xPlEZi5evVIajwygk3Jn1qP3kBesTsLaDjbJojJ98vrsTGMi/zqhyrso9SS+jRQO2Uo75gBfxs6f
ilrrt8IRxTMmPOcUaYPgm6TbdlXE/JaOjN8dBnzA4VEi+MmoCfNq2nN/lslxQPv0VPhV9orgHSd8
Pgtc/tCVWZSNdOvnTvEJPpj17NVhcyl6U5DGlvUGruHWVxv8JsckyRX6SdxX+JPC4Urb8Xwz+jKi
7W5K72vWOfkJ5T6QpdnaK3c0D8xtvdfGKvzzhAoJ5pSdD1866dCeGCXxzFVRHoLWNffpbPjsufx5
XxnmyhAVaQ30h1R0ht5sxrJLwsmQTMmT7kprPya477CGVYSPXMW8AjFu4TzCqhKvIoJpj2Ykdj2L
aWsy3uZFzhg8XB7JKZW7ZG4vhrHs6T23OFCG+Iy2FqNwEXtbp2B4NsT0eGfMfg/jPG2nShwa20he
pe8yJqxxksDh3kZKyUNNutsmn11nMxn+uR/SsY/dEJMSseW17IdDr3kHWYwycxqivgu/uqijTyB6
sz1ywwxCdQnaqZHe1qv1fO339fOUdm/ZMG2ysmevQowR+uDqpGjFY/OdaoxF8WmQ5YNRGFsRteIL
fg0aS0lm7DxsmfiB97gJomMTkLxJS/2TBZvkshsi/0pVGZ0Wo+x29LSYV0tKusBo1zR4uyuvce+G
MYZhwOicabEffbWD6oxhBOoHCd+xNp7bhg5mPU2Ax7mNw2bo1gbTIamEvw2G1ww1NxR9+9BUmOy0
HG7IsQXAXXFdhqL0tyoYHifobDzHBDN6YfZA+Yky3B2GLcv7HjEnvmmYS/wYfRuIbMNcaBdDUtoN
A1wgB0vhoRaDe1yM9zhCFI9y1Q3PGvISpXVHswLx+3XhPrlBve9Vd4pp7W71srkRnr6x8lDuhjg7
U1rEBzlPAq5wPs8rswOUP5WgkPICUFnv2Fei82gTp9bKApCMJgGFvVttPBp1wfiCncOl4WHu2F5j
8rCh3mv6hnjyrNsCHpk0/XJrx+h+DKvdMo35rGHN0GVrqJiUfHRyWuctEHVUJczSHEKKADRxe1CH
raWBN9IEDI0nYDr2kzygplXrLEm7m3HkjskLlAUhLxK0/NkO2EBxXnZ5cxdG5kUY9tZRGeU9Loxz
O55ep8k/tU17Fsz+OWP8h/B7q2+Ud1Tw5qqskTQ0qCxfsbYBQkq6SybixucMps8VWlEQSRPBEay7
agu7pjgLyiqj+OBkRlXPN56df5Xfhfk8aQnTxc2izoKxkcfMdeLLsks+wWWnO1WX9O9tKnt1xLGD
liK/YUR4KAP/kCTEYjCH5+00Un6J8pD33bY31FXlym0zZU9ymP0b3aq16HR1k/Wt+6XGPncLKbWY
mTRx2065WZyFkiCJFbYXQLWdWhdEDGzH2Vl1Xl3tsJvTcGPKskf6Ks9HX5xsmnjrwRwv+6hXD8hO
kiuS0HekA6S3VjXTcpN4GVQzYe4dCEBIwuBL2zJWxM6l7Qt07nR1+iE6mrVDQ2wB9Zmf9dxiQbHi
VZCGNo3AcT+K2NrVStwrlpLNFE/dSVWl/DotUjFP5g03RXUr0ngNSvwcTeyt0VtfbRHvC5bEgCYg
3+hJyGFlh3d5xdQmTscVGpyjjoyzOHeOdkV9HtafG43lpBpIDColhThAOaeB3NfPtBObpqC1zsIe
FlNOj9x8EQNWLOQba6IkXnHi3zYdxjKRXhVJt9FZSjBDY3h7dkv64CVmshvs4kHTfBwSW3xSZXhS
NPKqnJRmVX5vC/IgTIndP0yo8B6B1m3zlqlLkBB62I3a3lmQfM/8rn3O4uQMZwDDAibc87qVk9r5
gJC2vJfTtWmOT37vP/Zlfcd2tvjE6ZSr3h3bdRMcoU2ucoeO8RQ3G5XF58I9jUlzltFAuh6VmWJ5
dq+y9BW4V0ZAdk9fBordzseiNbEhfE4He/radZN7NaDreU3jUXnbPhPTZprU0klP2zBaGzyCsN6M
xaqGcjG8ASwoKYODKXyI2YIYZ0zIjSuhg+q5Jq7qi7n03AqO0uMPLc8T9mZsINRtXY+5xG43TWkU
5cZGyEQJA/dUMU2x9q490nWO+uEK0kewCZrEvLDgbMybzmcg5WAOfPETSgz6MeUbxWjMHDEb1tIv
FAtYYcXxWSwYXtIMfjM10kTqoFTW496mMFsnoCmfhRr1eBE5xFnt+j5DWcSft9ZFLfWf8v//ikH+
x0L8/AstyJek+5JWP8pml7/wpwrENf/AprDYL4AEARcIEWH8qZrld1B4oEi1gOy4Hl7Hf4pAbO+P
Rf2BcATkghnYi03kLxGIjXYEQDX8XNuCzx16/5FqdhGavJOAINtFYO9CE1kiFxDwvpeAuLTGMr/Q
7caDObfTvtFuoH2LexqB/vncGsVGZKpd53DP91ESzp/tpIt3dBOGlRCj8zsrxHsNL6QRDgd/DCR3
QhYohz5o5dnggsSjFbcxmlmpdUrD6xR2Sk7bAp3fKp7S6IvhIEFBTTCU67kBn9k29EYrM8ouMlcl
n10tnGuoBF+RoFMfOqO4i/Q8q3XejAy+SvxSRuwYzwIzLR7RzrVIyqEKph4LG/8BnzbOVH8w2P9I
3Khk4HQM9j3P8JEXROEGmoN/p8GSb6HSjuvey5E8dE7oOIzA6wvXkIlDApQ/vBVBg8PMMuE5rGzc
j9/Q4mATrvISjy1aBO+z7rA1l4aJlO2HG/D6Tw3Pj+Ke76aCP395SdX480IKQF2LG8BcUqref6+B
JIHFSJpuQxG/tUp7a8Po0wtifWSoJI3oYihfrcbaD8WwFf3nqgz2fnLbAnyqzBhg4V3U7Xx/l6L0
CBnBtoVaKeUCgOh2ac/QE5jqIi1rneDg1MZ/RnH+fhvwAEDkYDQP8/zDbTC3uazjDPRFmw/pJpbo
PyzkWL+xxCw/5eM1wqjGzhNnsBV8NN5Y/kyEfFd0G4B9YBFcvtIqulHleeGXn2e67ij20t8ZNL7L
0N99KrcCaisk73CjXVRe77+ZWHR91kD62KBvLLeNU5rnY6nlIqs2py+EMok3npIMTrYV1zdOSeNk
1dF/fmnqsjx3U12fs6m3r5VjUhGWoF/OzYzZRtZaxO3oQmxarIT7ydOuvcnwev7u1kLm//6ycQKs
ZiEye1T2ZL6+PwEWktnVFPN0QdmudAJ9rJsPyXpe7Kk2Mpxdp4SHyCDyd55J04F4I545s/Hh4AYT
AxIc266RFDAGMHZLu+lptxo5Azk32JNVcsK9eANYmFjrts42+Hj9C6s2xqsRMd3ea8xbOevqKs/i
CngPvaBfPzvvjS08OmjrcAShsyYWOGRhfH9+7mCQIqFIN8sGpzvYXXekHzagkHG+wdPbBD7bhl9/
4k+rHp8IPi6gEkAtiHPn/ScyEaijoeQTm667121Gh1uNNpqQE3oK8RsLzYd4zT/PjxmL8C1khORp
fFjy6zxHOuegy8GRti6kK3eNmfrrCnIHm08BEF+XpCRdmwfC4JxNOn379dl+X8TfPQGuyavL4mwR
MsIw+7A2qcjoNDrfdhOzcd8XdemcCKeNjpS8dHV7F6mzRtKnqg4FeNuGiC9aVhqX4HuJdQ0O9dyf
mwPU09qXu1DIewQtkESzJFwbuYRIm4DEwHOYrERZshkOkpGf5rFF6VvIGFhJ78vpxgkytrCjZVyX
1SJUJ29jOw5hfNtnRnA/JKraF1GTb/0MfM4csoa609LJkjKoP3FPmmvVAfSZGCHClsvOJo7tIYX5
cbJqZiSpz1e32C3Ovl++/1ZZ/2MvAtR/X2ZdfinTrx+wnsvf+Ett6/5he7DKYDEvFiQSpP5RZy10
TvJrbWSzroU/aQGZ/QPraXl/QDYzLZN3DLQ+Yqb+WWgZdsDvLWs1D0kANgpl7wd57a/ktsiAf1g1
AwviKP/A6wPmT0n3kdjXoAa2tC3Rz4BguWFv/7m3eOF4eWDvfrgqf/PuRxT18bM83FY8YBgPsVhh
YH2/noA7t3QXIzA3iy5YGaxlu9Hko8nEnoy1rNC00CgfewIKlXdpDkWCQGka7/wyqr40UlSXyMgX
i0RSHoOSOIDBgTiX2eg+QG2/hYbnHJpmekzrUJx61RvXqbLZcNJqvM6LiI62joO7OqgvEws3tTu5
4bZ3hzfdDfVqrGLxkhr024IofopCCpWV1yCc9BzaMCuZRprWkYEKa41VZbjqS3k92K18i0REB8ly
/a+Bm/T7NHT6VQq3Z+VM2akYyNCLavJGQDujLelU50DnUdWrDlAlAJ/E+DB0jdhozaSX3qbONg3F
R7JVdInoJpcyfptjntcNUXPpjr0sPTfhSpMMOejXRifp75HJZ2EricG23IWJJxIrONRlSj9wg/DD
KVq4VIY902uaau2PJ38KjPGJLhUlYMIwZFiFdB/cq470o+sht9RLMcW+4jsqnXRdmJX40k+gnLax
if7EDFjToGRLDbqkl8ZzGGnvZi6j+lXh37+1lA5JxYrSAXiY1eN1yUaAH3JuvfAIasgN4eTYXHNr
JMPz5CbCf9J1heONNB8Gq9VoTmzkO1BhVudFB5Jv+k99PVroojov9U708NscjY6Z6RXymrlhnCgD
PEeWmT7aiLPlCR+MNhF5A29fxW3ph6cafSs6kCDMgR8UFI3buMwRN4Z8cE1+g9vy0i8FuT5NGycn
XzGYXhs6i7DBzV314NISlWT+eJJdiDvC/Ql1b65SU4GumOimbeZioO6PJcSEtRUkhKRGTjn2Kzz+
XrRyzN4mdE2b5IMCGBePfTYkNTCz1IepiyHqbYh6lvQuLexXAuWRl4d+z1RL+AbjEzsESCF4lxjr
gT7VsKrRFZ3mMUW7UfoOcwCBVAJbrbHcubWw65estIorx4zabkPLYWp3PnE4jJ1HgggXu3X7Ouce
1I7Bj/IaUaTfegyiC9VtsPa1w27oQi3jmx7FNOsCi5Ju+re8C5xkYzLieaaRDQVlSQM5NTbxG1vh
JSH4pt6zK8AqxdJpNFSVnFoXktbBl7L84mUip2mekLxTCDIbdmSxcnGQ95u07fM+DjH/MJHH0JRO
0aaj5XEj3Cx44Z5InWPTRyYXtxh4M5o+ZSQLxqS/domROFtJEkCxy/DBpFsQp6wm3D6otmbTuLMz
BnOb0aHzMlsOsu+0F0WwdshytfdhzT0D9ikeyf1IPX+Vph64C4nYcJl3CPmQ1Up96qsK7bSsc+mC
3g6Y9fS+oWkwjW5KMuRYQy+YzP6t8iw69jpNIblUuKUOshzoOyOlddutMAc7uzaHaXz1Rd9NOMUW
gmVSMzQB8GAY17HVpk/mFKn4SWSheJ0sV71YhSxuuygpxaYenRmlmjGkM6puH+lIjvzP2bVMfnH2
EUJSzHaZbVvt9dcRCD1vxYw0aZHsM8E+kBXQ3S4Jx9mqsYgHItEK1jqQ9TjdZqXhNCfE0c20URF6
3m0nC4HUqZxqdYU+nGy9EBgPunAQaOBxRaqSHZKKrmYn1yb43qLBt09hPUOlaqHszcgZoFoeQunW
yOqyzH5SRWCL9WiHwz6enGXf21bLg4RJOD7XEIDQRIaj9rZzZcppNdtma9zbGJteZE57ekVLCgGD
N4UDZN5SRngxxfiEKskuDhaupWA1oYgnYsI2mL+MZdkHjz0dQ0QNzDJxgdWsAxAvzI6HtxgeKsJb
gSealpYXxEqU8eeaIaR8CwD7ld/aoZqnr3VkZ+Umt9vWpSluWWMHPnZyghsI6sYMQJ5ELobMyRAI
d6uJfhnvQmOM00t4H9bicvUj+tFV2duZZDKWVEOD0lyQLw7frjbEXnU6G6+4zlAFysCoUQlAumno
QPPzIxiORq4Ij9UOpzQRITr4K+T9kfiWGZDjkXHTngM+IwcDxQuKCI1kqIW0VWG4BKa1Lg1lzZS2
bLFZkUy/7T+NoakZDDHULIMHX9MgZXGOs/a2Yc4nNoG27flQabemxdILNGujaAeWEgRhLH4tGKBT
nFqNd3AL2/GvDWQOwP9Hu+YdyotWPZXkddV7s7KJRwbonVvrOFqyeHRLjBikl4w4PrD4jBVvc0gK
zqHKO+Uf6UiGCONKnVtMB0erDR917yFqqroQHNWmwdSbvcyDtOV9o7zBvtAkHJcXrttYLeYCR3eA
kMbaT86bni90j8utjD6ZuT0Pm9B0hmRvw5IrOfq+Q/RmlGzhIFh72yRAnXHB+juObxLt5iKrjEv3
BtCkOJ8S1tczkhcgNvV5IkBiam+qbvMwNOQpSSLvpbGcWG+MmnCtbYrNzt/IuU/UNdMd+6uLR1t9
63QbJV9ofpXqwlFFG58jMvftY46tj3ZLbYYyWY8soyaGzEq3xHgPDByGbdMts9t1AtjNOaH0eJ1c
EncJpAEtnKXlpWcYlAtUKaW96XRDoFUZzu5BFU3CqKZkerwhOBmOIa5B5N4ZFQdKuoOLRjqzvep5
zFt4d1HpNtt0LshNiZKCVPB5+ubWuAyZngEw5+7sd4QczDzJACnKbqquyKZLdjZ+LZSAg8uaazSI
x4axPTqet/g7BGC/qHU3pFU2x2Go54cqh8aJEh0tabA4vu0e9oSG61utYDAbF5U1BfsOgNaKZhmc
ssC9JHhxVTW+fxCNGM8tqx93Q++/NjofDomU2Mvp069BejW7FlbrLpPT64y2dO/ZCJ9UlCPjHmv1
2GZTdR2SErrO/MQ6dJ6TPVVjEj1PuITB3dTYNTdDUJHs0BdgqVbRbC/JMZoi0yhcBqq+38KzdA8O
ko4tTjapN32pbG5oBA2L1zb2aO9BmjP92XgJI+8rt0l/zX7MWAsJMoq5tLro6H/T+0eAy2pVdNtE
qPla1wXebu01p9ZrXdKrpfFCuNV5kExy0xp5uSnpSFxFnp2sm7bNT5mvu7vBU3VMNrQitCM2u2xP
jvY3VS0ZzwK8PTpnB/pimLq4Nuj+A6Z4yOFbrsZpkVr2o3mLeWPYACf2j21HtFCWVOUd8mB9EVlB
eyFl1h2rgg35XKIPIjvL3CUm5DNA47wka7KQ8XSkvNmcTkCKMtNzS9p3kwzjrVUvcFh0EWvyMKpt
2wPpJsAifuLhpcEVK/lMjDxjUmOyLzDANt+qGlNcpHt/1dBOQs4lrpOw+mQ3RGswVDYOhYy+ORrG
2ximtF4ZSvCTU2YbXa32fmrqhyKaCGhPQoemKynYg/KmY1UJ5H+OWciR3EQe6o00Au/LImO6FhOv
dT/s3QuPF+e+scYHUADlsx6Qmo65Eqdi8vEj0PZ5bUMbWX8v6xOIgeLIKOiOXEK9TkYOHK1s0pHi
NVbbDMciEeCpY4xrEDifwhRRxcpBofNm1ZieEfWDrLN7Oz3Wjg3BV7lA2BjSmGSd5+GyyIt0A3FG
qg2NeEIBnSqTb3MZqE1V9ca2HShPmTo/ZeSYs8cp3I2BLAyWFMneKylGRKBSq29Zmwzx+r97fam/
5z4vXZ9/v9ff9uMXVqH0x5nK90bRXygS+w+oQHTLSO9Ax0Xqxj82+4S9MjVhNw/k3w9NbLf/2uwz
OqHnRUMPAJfPveDSh/trqmLY/h/C8kHLYPL3gIhgu/0PNvs07tli/6vHBZVq8eeSSc3B0OhiiMPv
/wDlhuck7GbCVh+b8b5tmntnMrDZVSjE9b5zaSEGbuBvwxjrj1JZddWQYn82Zi1qH0BNnyecoy9G
0i1pDyRa4ALMW/uICfFqUIa30jXGo7ySuIuy5DHwUiCG6VcmKmLnZs6pIoIZ03mwZctLHeHe81nu
HkrA0dbdTnmkT6oKiIatnlTXXi+hVmsdJMnGmWyIJUN5LxSR8WLqnIfS8Nptwg4Q8jIbC3MbUYqr
PUW9TO6z0o5euxRNI0pj+l93E+Q2Bo8W1QLc+IIuAF5JBAQz0R+Gi8y8HM32Mq78klT7Tl4bLsZi
Vv2ptPdoSJEgo6ds4wcbkgCiI6PH7ZG2ELK2ckys4dVpW9WvEJ+gR+/SGFCzYFNurAb41LD30U8m
/YbsN+uiTqz2HGGjwbkS7T48Kkag4ZYiwNsTsULKW9PEZrW1CX5CGd6o+CZBjnGRUHMU1L4otGkX
jKwYzHlp1BtRfD9D2FOXYqrUnrgx1vjaDOJF8DU92NEAFoIx7cVYWHs++4aFZsYOgWcy1qZYjabR
HyB9xufcOtsxJ81KA1dgt9KFR8OElrGy++jQ4mUcR8AgGYMPlRycFOt04i8sktZ3zsCKQK4tMA1k
Z7LL7+GPLBC0jipYNrt0mOcb38pRkRjp4+yGyQX8iGzfpdROFCfsFzdSOyYUFZ101mMAe7rERlna
GIBlCbmJV0XIi9aoHIGV8D9fza6at+pOdm9v8uJL83+XpudLjTuUb0p+f97+9X8X6QvU5/qb/Pin
3v0lWnB/dU4XmNG7/9lWMpXIWt86ffvWq+LPD4jf6uVP/v/+5v95+/5T7nXz9r//81KrSi4/LQZC
+G5pWlpw/341uxu+FF+/dK8//ZW/VjMBDsBi7onB2DRJ4vznamaZfzDjNX3TZlIUsKKxzPzVugxY
6BZq0gITXAJAloCWvxYz31mmx+BCyPUJ6LUE/1Ec0TLu+NdKtmSMOO4yLGCxtb3lCN+vZIxjFTHs
Jg4cvx+vrDpADePjLIMjP5VhcG5RzgY7JD+GRhPJe//cGNCrPv5wwf6mqbkM0H86DJqnPo0D5k+B
zzX6cUGtPNfqYQhxGF2a5Isk3AmPAGOA8iDliD6TLgLrPvOb4km1ng2JHcsE/jRvkbCopo1o0Ji+
c4xiLh1esbg/eXlnNBiZW/aNme9U8fVvjnnps/546QRuHGHxAgg4bkKPlnP64SWQZTMYHw//bJCg
WTGRxe7TCFEe1vHmDDS3u2Wjndz2FH5bQ2XesTTx9WWtY2E19cAbkMHo02aIeDp/c2jv0Q/keXNo
HBuF8jLt4qK+PzRlcuksw8IHNFrlmU/ljBUgzrZTIshWlPNNNiMSrnq738z0ag/pDNWosBSK218f
yfsh7F8H4hHEsbTgXV687w8kH1sIEi1NJYhGZIQ6tKDpExvFNQalcRexHLKLmnlfakT3fy5I75AY
P07JP95T3y+Cv5QQvPNN++Mks4vSGQG0z/cDLY/5/zAxLU1VhlkNURpq18Zlqa3hxG9+fdIfZnDf
z5pxksU8wue5Yhr8/qx7/AvmGKDyruIYqTfyY14ESCIOfZDRpZTgWo/QdEd6iMq5HXGGMhKcyhs/
j8LfTaSt5cPe36ZLOYTK3mU6wkP+4Tb15oCCBJTgFs2XNNF4GxlVgyXYptbEK9i896s6O3WZrdV6
9qbiS4PQF6sT/dsvv7kwP38lS0K0zTMjbG7ShX7y4yMzOh6YrbwPt0Hr6GQF75VuqhPCGlB0CPAM
FtFzyqBhHaMFu0ydSH8ajLS9H1xzV3iVCSh80M1zR7l1PmWpu9EYaQ7tLKPHXx/pz/ft93URgAts
F8ZEH75BmWZunJrQtgydKEHoj++uW29qzmUXX9ikGlw6ynHutG7iw68/+eebR/A+gOTKdWK2Y3nM
s368RnVLn75r+xRCmmnuMG7pZF2rkDSKEbPhc0rz69FSxfwtD5PpMNVBQqg3quo88OXVr4/le176
u3uHIwgEYgCEABb/LuvMD0scGrzMnHQ87do0LQDAtxMWMF2zrJ1LUcy3FcGoeANYoa9mzbDqCEgA
8ZtMpyDcyMCab/oCCzBhnYY1PEJj2dRV7Bo7GkZZs55rRqw7YWrrHKFSrGGf0xTd98DQiSXyiyJc
53oCUPXrs/r5iWAUyDuGp9NicIcb9P1ZIYDyXKJ88a27UmJCHdXBwhlCv2hMN0Nbi53IhcbxZmcv
E266Q2BNw+/W6OVD3l9aMLqoj/iHNxP/8f4gWJLj1MMmt7M95NerXrY1e2wzwwou/U8V/tL9r0/7
b75MXq7CB0YraBkFwYdPFKqDGaMBfdAtBkMm6nqXy8K5t82iItImRUTV9M103s51cx42rnnS7pyc
EM0CZKnL196eiocBc8Giic4eGjJotv7gniUWDZd1QgLLwSUMZFglblk79CIA4HnC8F9+fR7Wx5JF
LEUCLWaqKhYS2/zwchOGcDT8k2GHcMh0Np1jSnT2qn9yjLg9W8LOgS6rZJUauErAEC6NJRRPY9/c
aKdrdmESw5uIbO/W4bW3dVPaUW0ugqsoF8OmYQX9zfvgO674/XcN7oQ1b1n7wCN+ZFeqUOaGlt24
wwiSfhN2gSG6HtWVqzFuJVFiH2wemKPCpXzrG+NLWNW4shmmbHrCptMt5kjjPIjm8r4OPHnF7knR
dxElk75o1o9zjY4ZltN0lU3ykx8b+XHoogtDZESijGSXszkbhsvJmvPf1EA/38TLY2SxRPCetflC
3t/EtgzAX0Jo2GGS1efEGxCQJIb6ikpOHyN0Tr+5h3/+PDb91HFoAASUWPHh/eEqUsVINZl2NnkT
T0IarxQdKSEs3fjVjFPCsX99r/3N5zmIWJYUTZdpivPh87pmKKWbqxFRnOt8ChI3fzPmyT9zib5Z
wUZyf7PgflfnvL9TQkRji17URChEv+L9BfVzyEn0FPSu6YBCYsAAO9jW5d2Y5i1qxcG/ZELn3LXK
GLbO6FsUwqpiZ0xahHWtfBnfCwk2UcrJ+8176eenjiNzPYhyi2KPB+v9kY2yCfG/RNMuLES+jzCe
PtDbJsqLRJbLSQYh5CsPryHCzZWwq/43uqa/+/gAWRG7ngDB48fsuLotnWVmr+ER5NMn2J/WZze0
9oZTEgsue0lItiEBWLrNifam/5uT/4DXpqKD67mko4XusuWienl/9kEgK7KgXPgANTXLKlChe985
TbsuWj2rTTb391Ab/GsZ+8eUlumxM/0BCblLHkKGm5dsGLrDOHGJlUhVFX/69X3609VZtIYW2bQg
5NhosiV89572SIPGQNLi/KUUOHROZl/VcZ2ck2rQPo2ueAnGElspT9UOdbp59+tP/7lkcdnEQnAI
oNexVf1Y76YAK2cR9vCL0s42bo1a1Z9gvobjJcxe4RDjgK93HU9eI0lD7psM0lXdHejm0A6esl7+
x6U/BwSWOKSNiPaDoff760EOhCIgqnJYJ0YmZYPEKhaZtbyYSAp59i15ruiBHH99Gf7mS0CXg7Qw
sF3uE3fRCP1QLOGfj4hhs5xdHveCjV44WN+k6857XXr+3sGc9gKgxjrIIOPXasNuflfYLHfhu9WD
NFdYf8i9oQHCHvxwG0wJrM8E3ORORmh0VrmcmXDn6UjKnWb8C+PTzMqjJoUPei1/5Dwxhnq8FtIa
eoThBI5x80blX8Dtf7sR+6BY4unhuEDfI4RHKc+Y6cPXkRKgJS1b+bsIWiwmPPhN7jr0VTWuSbec
ky1SxnqiR5nN1aaqvVLs06En12dIQZkRADNYawZngT4w0ZzDXZVrdg9iMEx/08yJe5emiyHESNUc
7fvRLpE5M8Mff3d936u8lvOwlvRodrKLdN/9qF/v6HYiqpb0Q/CORYelW1KsAFrQckiGZMkcr2Ln
/3F2Jk1u41wW/UWM4DxsJYqacnY6PWwYdtlFcAYBkiD56/vo6007XV2O7l1FVdmSOAAP7917brgX
DDYw2pI6kvZk29l7bJhBfVjXcR2Ppiz0I/hfEqykHXmMdVY0oX/4pr8/igg/0T27rFpon9+f/6M+
BNXXcsEtmj9439YAgob9idF+cu+Wa4M701m/B7I/rqFbZv/+Hvy2ad5Up1SYN1g3Mv9bj/5/vge+
Yohbl2WUJcazXuqumJ8QtNh3NVknOPLy4Q+xou8017fb4nI4wZbn43TwQR3++oE0GDT6Gy+ikdpN
36XlkZ7MmTe1Kt++yz3L7w85vd8TeyoZPgXY+hoq8dltWIiAS7QP/RbVaVAIffUY3B5bNGTWoWvo
hsACjz/Tn4Vns2rqq7Uc/1BiON5vL+2N5u/TIaHOIKfh3cYqaL7THy7trOMJB8GYJK8gnvW1L5zi
rV0488JmFu0+L9fxjsQn4r6KdUzlwhh3F3nVnA1hjVb632/ijer+bi3BNweoNIki9jtsq79eVEXL
pJebt2U5ug7Moux7625wc/mxBC/Rf1pIGerPZoUPvPfdOewP7aTCO2CU0WUM8gAMh2WBANdTpe4T
TMV5Zoj5M1czJBgU8WfMwZ10jfj/fPHbjMhhn3b58u++OE+CC/7FWjPU6IBOSflgjlhPYfLUoR/7
0o0D1qjcaTrah94UO4cKHcrXiQFNcduqvVt88OwIEp46h6ybqIhO8Dp7am37VnFrZwqeReRbf0pc
eGfWuT3G7FYYhrDq3Gq/6N3+YeQYAX50tozgBcKDCs8ZwevEj7j8i2dm+SCYSB39CtDJei5coV/j
nkBFBF3dQzXyYv/hAfh9M6EtjKoWur9PjOX7DJbRmzl1UPNnYWTgYubevJvcpbz0YaDvcx3KNtUi
usQwyS898UgPjbO1YLuXc+SuxX/Lov/XLeT3AizAVcHbgbqWKxS839Fh+FduqxcqnLI/Nh6Ywr3d
SvNi+SK/tSHcq4dpIRvHwb7hdqaPC+FO6eRrgoOmVe+xxm1PPSZ76Dxz84ey/R9WoNtI0uFiBexy
nEl/fVncrisiZQ9bpvLZ8u/xUoP8C/NSPlmLQp3YeKWIPlkrQorAtYydxdbqgYFLCgqgpm2tPhPE
jDmYnW/+xzwIJVaEPAaVYdWbaC+b23l9CnlsJI4Q4VNP9A4SWRILXe9Pl/ofbnwSRLdqkuYIC8C7
HxNL0jarenYyVHfVrhSu4hgaxtlSEUC2U4He7j1kXGczF68W1+TJU1V48pJcH+uGjf3fn0P3902X
jcwGYmwHN0Pd+zZ7yN0TBOw5mQjbDYRV1z10I3cjBcu87XzIm4dx9TS0MxdN8IK41LO1/RS3xCWK
YbZP42iIT3ZYKziZFIl/AJGjcFurABd02SKFJjseDlfAUBPsZvV1cIcMg9L4HRpx9QWHe/j277/p
H9Z8jrAuv8Yh58gDFv3r86KgjVi1CpOMCCTnUTi1dx8q6C4AdupvwAQrBBnAKF27XG/K0+QnVtbv
3AiZbnoVLyMirD9UDP/4lThgYfjhtadv/e7kiTIT3SfzlqygUXSnQi3v4CuODLJJ83JnZz2Cd50+
J+xKD6wLa7pQxO0ssjQOGz/lkXi4P3mRbg2pX8tZ2nQxrABON3TI3q9Aswa/YztRnvVrEH5aq7ZM
GRT199T080FYvfXR11H7h6PePzxvtHx51piLMTmgpPj13tRBNU9tzNlBDGSz0vh0T2PXRMdKt8uR
DJz2im6h/1yqqrpKbYd/G6/+JoKZGXjYBf2xjkd1b4H/Qe7kddfA1eGDlZga+bNDDm+Hk//Yt3Bf
rMpqzkQ35K89orBXNpo7DZYo+tOd/U/T4H9eR7wNFK7sK0zWiFx633WHl4P2CoIgqK5BJcz9t3BL
Rzwur1XCbD61Zqm23chEokhZhBlGewixzks7am/nowZHq1mPw4YkxzPyDUpAUWB2rkiPAtxtuw8M
wC0D8YzoxK+L0ywHQuzj49atSu8JcPPBL3RQJGuxfs5JfmH00tVvaHzB9k1i3g8y6LrUGpxRHqak
oXqvvAHoSs5rUu9G6uOJ2s03T/WEEna3isgQ8yz85WtAxrPcwf8iR2Op8+biAZY2h7mfHcjRbd0i
7RmsLfWdxUpu4nS0xUOI7vOcg0p6iNyG+Nk18Ahn8eMSbnWl6p+gxrwqs+pl4uQ6F8V8naly8pM7
a6Pwq41a8wOtqQba69TPNHLU36XrImVf+XH43OAVpYwHiG4l8ngjw1cPD74gfnbXSA2Ptl8sDX3g
P8KrgVRTh4xJrLh9763WdcrH4XOe+5LcFaa3nJYs06NEzyFc7qepZ7NvVzyrOTnZ6qQDspJ1s40q
82IwZhvIWf9gz8p7TPRq2ZiVmLEd6q1BjyeKeLBTMbR2fjTjiD0U+k7zwsVjOVT17ULldWHveRvr
MSVUNvrRDugp/3Q6+a0BzwPJcu4GVBU+R8Pg3Vojh1B1giX90Dqlc4HA12VWpHhfkGzfe1uLC2xd
Gpk5bOLkDHr1mfOj84fj+m+9Nj6AgLnbpAXfDsXuu3oLmd2mY06Mh7WS47mp8+LSVYF9aAA6FZPp
zqBjPsTaKummFuraoqs7rVFiHRmKJLCfsG3EU6l//vve8P709N/fihonDuHyoOD9dfmRA6s/oTNA
NNfW/GzqBQDTFKmnmcSIzwGpEdm/f95vtQsrHCc1NtibY49PfXf+ABlMeoiaQb0kSwLeLa8vyhbN
l3ie3X0Jv+k5Kfzugeix4qyJrwSqJubbMcuBIxHWTsDYohLbWwjD5wbuqD4ErdRmL6Pw3m4n1ghS
wSOAqtAkMG84fzJDsyTfvuIvCxyFoRO61BpE31F+vbuTib8EkjSn/CCdaQsPvR+pGE/zEDZgpkao
veEqxCVvWNCONiEzHwaevwK49WYnmUFRfE+6ujbH2iwbJMSZQ+0t96P/UuqKnBonas+j6Mggd1DY
fyvqmrp77kr4HlCpAKaWthzfVOdfLbTA7TGPTIBbQ2tQ12Xdi+VZtHFf7noXX89uk1H3WYSbYeEb
tcSGOJUx3EpsmtVJm2LUkO2XvDnMEyLfc0E48PiUkLKpkPjEAewpIZLUtRWEfzT3/XyGx99+l7Iq
JbnvoCEOOSeJ79E0dM0JqK1Xp2GiKBwbX6GuCokA9C/VlrvYrWK13m01rbG0LrhfNO3UDxaIZnyl
CaO+C4UfY494SnCcgqfYXrqtA/+14NBB2o7N58bVl7wIdokoo5o388230U5nuLZQ+vf0/cxxCm8D
JpQuXXFGU1eQIsvY1j80KHzQuQ0J7nOJwQ9y1oLhAahQGZsT5o+mu0RN4q/3eDQnL+3MJo/GNvm9
67K0r7bcbtfafcn7hIJoJbWl3s154//FAhQ/BUEy4SlF1Y3nq7MS5o2Vm4Gj9E70xQa4zyOs/bzf
OEt4VQAcNqBR+whiBX69F9Ra7Ii4Q/Qratv9EpdW8qSrIqrQvwG7PLAV3XTNnd5eO+jYhji+oHmy
+vGGT6rn+X7pzKggF/EbIYN1+tQsFaypvI8sSPTo/BZYOMj6M/5rgo9O0BjeTQSvNx8i1ZYP1PmR
uCxxMR8jRxXdh5IojJYc1EYPr0QfTvopioCxHwefjemw9sL6UVecXc9FwJ55WIEJQ6DKu+EjYNBk
zpIBlOweRqXSGd1yyP5i9umSjWWprr2UK9nNqx/eGK61QCDRQ83EUBImZnjCFdU4e69cu49JRXfp
DqtWbadYnmxFAkE1HVsO+uOuVH48HgkQNvPdPNcO/7GGQ0VXr+jzrLLKuMp6wA4vHdvsjEu+XNOb
SLB70s6IFaaKJ2Kj7cVBy8bTCIzeTFFxT/KzWx3ybSlfuqkFyVBNcb7cudrb5AdrkyHpbbyb5lyq
yAMot5nVArwYxBBA4yliPIYwvbrb1gi8Ei94y6/25NIcNxee6BFBI/EUNPTBsAQShJttbOFfoByS
hEJ3NB5ORHIkWKZK65ZJXQ5Yv3B7B4AF8JhNe0NDlsiJhiCzXWtuxihfNCorrAEHSRgrhFTaieWp
tfKBRZ1TC4c8k3w1rq9DssbzhQiDSN1xIyFvccWW81RbVkAAapl8UB1j5CcWlHlNu9FZinTebqMY
ZIbza2Ncxe4Va50WxRQRCOewb95LBJPtjmSRmNR4aP2wtVdBaDLhLIYQj0FLQNtu4wRIO1fgZnry
nUvXAs0j7N38CBSpxYyeZtyWsAKg+7mmacWJMGumbBbdRzzbalNffFeSTSfnphvIDJNOB10P0/eO
7dRCdYgv1pxtt5qmgzGqfKvNFP80ke29+bXqhn1gBRCA7ABZwHVoOrwYE+hpTIXYbSiZp1l3e7/0
Epx2UVt9z7GujgeQhvotZNyrjog3DOaTxdq2FNSuH+M4j1pxcBqypZ4ET8y4n/xOjs+R4IdmiF2o
GBe3LvWBpLrlOiR181flxFZ7ALQUQO0qg81/tkc5XoyfU/E1/uYYpm1Kh/cCy+ZXq61R8bhTyTrR
B4JqhcG6AtsVhM1J6RvZsWgmXnU62SZJi3m0gSigqH22ySX7uGmVj9Cl6rECf19peRjpF7gfE0/7
f3N1g+7acsByD5oi6c1afVhuaJ22O/LF9E8PwgTt5m2Oya7GC2ifLayKFMGlUOELnDorTwHSGPe4
LLz6x4WKeD5UGFE/TgrTKL5A0XnnsMiXM8DOZjrX09B/0PQBHGBqY7veL6WlJx7KgIyzxnIM9oBk
a2tgIyNFWmxr3ADDyj4T0Esb92oWodrRQ8LPRg71IlLcn0Fa1xZ82xKHrYDeN8V26oNrha4LFPPi
KbftLoC7eQKSVnHtu02Ox9VtfbPDAeK+ws/V5YecoPj4PDUmUZdeTNt46qhNqdjG6VUmjbwyfi6e
15p39EDym/NE6FH4eQZpuxxrm3zI+7XXcC49DWlct663PY71BgYYMylGnFr7LLECYiLG6WFcKuZ5
pcFvVCtB7Vf1wMY2KPCAKInzu4iQBC/26NL9JKYJqqe3gSiGWrpo7HNBM74YTKDbHgO3AUbKn1Ms
+osTHZzFk/Ezs4OlzxbSk36KKua6xO5Ai5L+sET1jB8RYpdw+FsC4sfPSKWX64YFCOvCbfUCdFyw
C45UBC66xltci2lLmm/JRO97NUjq0toMK66dOs77bORfeadm9meMwqqC8ep2AxAUI4B9Sa+pcGFF
9XpWwC1XQs1b08IEDMNLSTi9Bxfc74JzHkJow37aqH2CGWbcRVzWhxpxYbyPWuyxwIHVeF2jnqPa
TNiIwL+7BfZetaFz7UMLTuhU6GW5kzJmNrs1aspkGa80yBYazJe8XtgIYcFKqgJsJ7hCtvAF2RGA
kDBo7OQVibmxH1rGZuI6FVP4He1aIhl5u2BVhFJdRS+iIIGgw0f+TYw+ZNRg8vg0Tvnbl8hqI4mT
KgHnEPebDlJ/M3rce97WkHgPWvilWsNtPMDFXn5M8Gq/kdL5XPC28L2GCVcKqwsNpslrZvgkPQZB
u7c93DWbO+1vXW4kfUygnHursuHphkVt3budRb88Spb5pl5PbNh3sK3nbAGnM0D9b6K0HeY13+Vr
HF9GXEfWqeoaro3ttMXHku7rjv5mPZ2Mr0Vxr4sOyYFLV6slkq8HZ12NqFrO9GSWc0+M5vhCTJO0
dtE2+D+jTixORs1n2c+EgoNw430P86z1xPiM4XpcD3OteVIpKaiOuk1QDmuIRwkn9a3o92IYkwv7
qo8On8gRgoBQws6nzibuOGPVCPVBNXMIOz9JSiLGZlpyp9ysMZEak+c/D4MHJ43vb53GwAD4G1jI
d0toDO31RvqkfQUy9s9RlzuYrixlMRCMR+s0qXgbv9H4tO/7UFuktzK0bHZFvOn+qWjDKT/aMhSM
NR2vtkHHOcBgPVkSX0r9k2RlTxzPEQPiSANCa4FtUfohmQKMRaszPzDMX/qJZHkEaDnhWdDTxKMf
z4FC1udY9hEUsfM3TSfPXBbZ2Nbet6UFnN2HEBIRCNWlrU66N7+0x+iEKzVseUdL71vNqQO0lIWG
IB2XZlMPxlqpLHsJC+XkawzfaT44EdEWNAFIPk2KfVtAPlxbj4yWUDTfCqeNPjZw3g3BgFNo7/CY
De5Tgk+JCKGuIL4jtJboS135RfwkZVepTOY161AsSfI5lcMUFoQ7xTaGRNOJR/Id3OHKCk4fJhLu
8mDiNqkvHnmrqNsYEW572HymyuqtcMi8KLbJ3FU+L+qdt9HmeDTSL5tziac5x5hsL09iGKgwIE/F
uAEX1TPXLuGv3AkCz8R1KKEgIIdG33Ts9QR/xtVgZ2AqsqaWntdCoML2BnHhNpwd/CbiEFYOfp85
/dpcHehcXToHaxjhCJTmznVyDhHswY5zj6Vrzum+ePG3UfR9cMhXu/9R5c3NaUeIBlREZyjSBhem
f7LtOngZvMHtT8JHMHbgwJI7J9GJlsgNYsa2HcFWIBP90fBNlijEybi21fbdLmuLc0gpigt602Tc
L7g4rpY1sGWbdorHvY3CaYCqTPTqoWQEfDDOWlLvjMXws/BnBl9LYxnvobJC75S7W/vdgxkdHhYj
Y4RSYw/0obPa4ecCyCk/92Uz9cdAdPBvFnDjWOX6ngwzC0cKMFaLeJ9dR+pln8VRFOzIVACXNde5
tl7abtxIzMHfPexwsarX29tg9kMbTDdWRCHfmFcOHwCTOGUabJIkGVktxmNtJhxz35DVtuzsuKw0
+U1+Gewr7Y3HsV9K/DhA8F+N4xR/m1qV9XWYhhpPvOd5lxGAVniwfSnLi1UlxmQEeAHL9WMUICEr
l5sSXNehWBut6akwXRxnOIu6b06l6/IoSx93C2vv+Gw4SoSHsWqDH/DGHatI7c2zPySz317LsehO
9Lm7PfWJ0zOA9OzoWxJs9gPZAXEANF0tWdFXJn5NRrR++BFvdl1tc1Q40NHHfBIuq+4OkL5zdSwt
WTSgav3tdS4mOZ+ZKOV3rQxVuK9cR5EhhgxWZ44zcJ6Fr9LEuImmCNRPskVVVhY8D2kOtfLbFMkh
ILFWqSRdXP6Mh+HITdsoFshMMLT9KCerfJt8eAVMkOXygb6deFFDb//FU1HX2FRJedoZckK3M6X8
KB4KOXRlqoK5+aExOZ38NWq83RreshqjVWCK9COjl+ec2gIEktuPiKTB9fb7wBkcQiQQNfa7mgIO
KPPWufFd1A18nX7Vc4KHP6FnoCJmIvvQNcVNnUKZ+ui1YSJB+q5QJyuGj0G60LZ78dF0Lek2bzHr
RDnkJHYk2s3bJ6qg+q7ziYC8ExE5Cgl1nHvvrRMYujFpk/LJMu7opv1szUBGS9e8EINEwwDGPsG7
PVtL9JEpT6cOCWrEGyzdSsaDVyyD9yhBsB+XapIeesWcNEnemOSLhw6UZBYXtl1B0bKdE7cO6KC7
QDP3mMDJRxPFQDngNlBD/a6NLiJZ1ZraQ1+A6gMukh8or53+AuOkjFLCUhOWJwZ5pzhatpi2MF0g
r7Fn/0H3G2EZpE8z/yVeELqqrxNxtVdhfzNjFAP9pNK5oDyyzWUlHM/f03Qo725tqQIOS+mswHsJ
I3xJVjr8jRMa1CrSZdWHb6XHa2Dn0OM36YUkynjKOvjCMdc8Cskz9PvJabKbw46uLypKABrEBpKF
sRU+tm3kfthzV1UTjVY1tJ412XbrUJ8xbyfNNZCQs08y6fDM92WePyudW+S/CBOclYkgxpIlMH8V
G/2FbGDgv6YTk4DhUfRJQ57QMFnJg0fGZYmWpYrotaO/ZpeMzRcF26VgcUKhPXfMfNNOTAXnGrAw
426SUd49xRYF81mReOeeo9UnnoAEGLaUwdFiOC3bbcm0mqHvqD44L5+JVwsU2aOttt+gPhKHMxoq
n8PsSLllEsgBydWyzr9VwEnabGk5TjFyQHifWnFefWCPCcMTo2d3OvFU2RPuFbpmVysoPfuRixx9
F1YX5vswz6t1ryBxVI/OguED7/fm/NU6NOUh8qwbNGsQO4L4hW7pTlVTBseo7r3qvC3mdkbUY3OB
hVIDjGZuovdqc5bPpUmM2i/9otkGG7Ku94ngYd1LB0iZAbwj0ilG/pKWka8+EWFUwlYCIQRQgSiZ
8q0PJGfXCWEt2A80cmxNwTKND+O0IXpHVzOmACCs8n6JZgOADFLHcI4Up+HHDgPp20Lc6DePeEXy
aoZKFCeXtIt530R2OJxnElmANmsjPjOaGvejF858fBKvr1vXFMwVOHQvFw46EwO8fsoPJJN4hOqM
WlxK8N9WCo7Ec/bdMMic3HJHYHK0q+oep05+rSIVyTu7VZzb82GW/iVg3/gyMjAtd1IY/3tCw6+A
yJx38t73aIpkUOIxhwqbEz4ccuC1+F2GbrkmyeJvzxL2A5TgDpvKXtOQ/2xaqGxXHkzDemyFc/TF
A+nz2VkFA8mOV9R/LK0KXkiONducISn297Ww4G+o0a0QeoRCXZqulg5F4TC2+2TWtALDsCBpcEEj
SgwAUBA3JcC9+TlHYYQ1yo+rvznX991RgqDLH4JlZQQL5Nz7PneLrZC1O/EDJnravnw1Nz46wM3p
eBWizncu0efPKAB9daRzVJL/F+cUbUtjYP5udrym3BTqcC+yvGfy1SOH6rhIfqKFg/NeGKgVJzDe
zAZnghKehAxWzLI0jBsOhmai3t2ApbKyz1fVbi7trkjAWAQRlQPJc9YB1A+/aN1P/S3DFYJ8AtF0
NCTUN4TO/kRos53jZnK+0xtExtLkMRY0e3NSi/PWuqt63X1et7p2OTWtZf60Cel+qdQSijREzyiJ
SdNkAU15O8LQwiuyUWtZWl+ErYnPlaH+m1a3iZ4T4jdVFpBBr148NqfwoJCHdJnaonhhjcw94nIB
FIHfmDaX/NwQxtA+sWLyEbzOLCo1ZE1YqVVywtlxr805AJUi0qiPoZXP40b1tnBY/6BX+hnkcQ9L
e5FisO9Hry8/GA/6yk7HAJFbryd7ZtwsFwyGius0KmMqzDVoLHqHEldx6hc1p0hONeKpkFHr7qSO
N7WjjRHd+zG4gQvj6VBnwrMJRSK0iaQbO1oD0EXTOnOkcaCZfpusWjCYjI069gKlOOQa62sbkiyB
4NIURypE8inrWsp7tKlrcs6RpcK+jKw1yJK5anowGY0aePXH2b/1LIgfpblH+umA3Dp6tLsaF864
9avgTy1r+IkepgS97vUwGOD3DMOJX1zdEF6xS5QZPqv5MjRWYH2ocs/eLqPrTOWpbGrgYVE1V3Na
xDbQq7jUsXVX6lnVWWAMYSMkuBfbde4oUT0ZzFTaOFUHKgnwHEeLRJWcZkXSNu6jhP5zpq4c6aZu
rnqE1ENeomndCAG7k1CDJ7Q+9ddBo5x5MI1nmssS9PKzX1fRd9TAADgEMSf2MWwG5zUHTvQ85/gx
9rayNUcGVVfrFZPn2B114QV7pdjTcUdLxFvr0ANKctpuWoER6f7TZofsTabwKjfV5K8xXSYDR+xY
1vw69embfUm2If4UdctNIp/TgUpbDoQQSRy9EthUACiCwvLdhu30NZ8rvZ7gu+VocMBY/aDFN519
MzlRpuwcUmSfDESNCSg1H7ALFZBY/DbE3s2doeUr3BjtRAGgkk6oTZTaEKizWznRp6G2tx819nh1
1jK4hUvUrV1lvM8yPBYlHfLUmUdvOQ11baIrFD66nzSGCTlxFnhvB8GvIp9xVvZPmqx+/plU4T78
yux2JRm6Mz55LJUzOVndkZAElgTmKQe9aJl/hu4KksUti8RLHeMjXK14Er2nbdiIOKy9kj44xZz2
syqMmntdz8z/GA/X3/pEIDcKVtGlzeKTQlyaGDzZ5ilgJahYSEWu+ZjByTniu4GilaBkgkGhgkIC
pZOb0zyICLxXtjGT/jovOCuecAqVYm9Fcx1dKSWnNGTPOSi/K0kFos9mSOwb8hw4koBoLF1N5iNs
rW78sfbjhMAHuG6121Qx2yTbQMo9r9Ch6h1tgDq5FzSunvOuDiUzMvQe+4QxyCcgA+V6R3QZMRML
tVbKFsWOQG4ae1fLA/umc2eSBwKHmlNSAaq4lNPIeB+Qv+vR2vUn6K2Vspu/l2Cr6j0ZPa3MgqAL
t2tVJkJse/rjfo5YSZlT2TMsAwin5Q9O09Waro5r/c1uzHlKWpNu0hK1ov2h23h6HjZMfhUvcSJJ
WQaLc9cpD8nSMtCw30dN3Sf7tmltmY7hqF9BqfHCtl1JH7UUMo4P/Vi5SVoRWl3tJ7FICCiq5hEm
9qedjlbJBdg5+WxwxaKWjkCSDd6FFOaEv8AOyStkwVZpsFYeKYWtje7URjVJ4B3B7Oy3+Fmrz4Zc
S5AybeHlH5m/9Y+oRWC5iUmN9XWaJTzgFj13eWzGOnnENgaZjnhYF5zFWKjpwL/QuwrXMAFkvZfs
xLb4p9oZrE+GLF9obO1Wm5Q1Os85drksavSWbfx5KDpeCsHMeUcvwINwZQIiBYsWvsWkveKhHFtV
ZfMKau/oMxJZdmvukMqtY7x2vGAx3TkvLKQ+5/NCoG7jrzQ6YXyjczFTOSH99dcQ2GMsrYoxEZL4
tGcOPKVbCOswm51lIPoyKEtOGqrtn3E7Om3mWdscfVucUL8OLH2flVNPcHzWfnAZGI3evXCDHqRg
vGxvqxhi54IeWNSMFGYyrXiBbDJfZCT0OZ6kaFOSjWPnFJRb/xdtBq6VFOPtdRoB1KWNW0pzbFuS
grVgMreHAtokxxEdM8cpoqQjMvry5U0T3PBXTmgB81SGltGelKj8ZNAXE0XPIQ8AaBypKvVM7F9J
Pt6YxFr0y8A8WoZCLtIiPPK2E2RPtYrPTs9B+JOT0LDsx3jtA04cjYkvGLCQkOR9xbwtmhUE0LaC
PrguzkQqh0ZgS1vUdR4bySO/R73JQlmGApHB7QB0b6Pdtg/S3NJ0mkSumWhy+O8L/8tz2zpzs4+g
OYmz6RtxR1ToLIBkJ+rnUvswGOe5sZoLlVtD2wI7flazEk9Z14q4OrUz/Rs6a4xRiTc1pnsUkY1O
qed3hscICaufxQ0zQGYIpbpjfEifsFtz9++qqIEt7aJmIXtReXmZ5eGIfMHz2+3klBPTdMKM6F/v
lbXmdhpyZvV25RrTiHHCxuNMBbXgMEwLV7xdgvyiF2kXBz2ERJtDIoPvthriXv/PUg5cy/7N/QF4
Ga/nO/9HQVRKkzgTpJKcnpKmp5KOczBdwIXM+Af74kdh5wuTaifSGY0PJ1v6kNP2tHmXNYzJZDeb
e5m2LTzVPUnX3TyKj5J3lgK+KL44dhMcfN0n7a4lTPjjv3/794JzNhtMdnzxwEXQb4fvRBxNuzYh
6fFL1mP/3DUuSCcRRQljndk7N7phiNJFC31Thnd/kMhF7zX4GIJvSsvAd5gO88/vPpsh1Rb7db9l
c+DqxylAopaPxBjsuiaxmyxkx1pQhzP9ro46j8HGqDBcw2MbGc/LMDeAcCjdNtQnBWArQOke09rn
lI1EzugbHtWjyC6vbHTFszatea0i12wPTlnd+JFFZWqKeImAmbC1KWeeEbYFhR4tOsKr5KwyMedx
vIMwHDNgYUgTHFS+tPKhaFbxqQz8m0d72MozHCLk4eswmo8l5mxv323jD6K4iYUfdfcJEez0xKBD
Hey4WgpkLXOA9kSPUQgwayVUnVMal5qbFJbPlCjb8E1UeRin9sgUboeLofq2Afvs1x3FttV9pumM
M1z7gUVoZ9DXP1pSb58LZ/Xsp2nOkb0wvq3mF1GoeTs6PrIrVui8/xqAl6Rh3ptbKpFEXW4Xwp9o
Zfump8naWDS0vTp3snYehi9VCNPiT1aB33RDt9seQhu5ASJ+DyLw6fXSfY+wdzbWmLHGxrsaO9LZ
5fIfvLEhUDTa5u8qqb9AHi1/+nkbZV2x3QObZtzc+vOjKfnO//4i/CbFvT2Ngc8MHIfRf+zhv0rA
BD0Tl9bhkiFCkQ9sZvZbIqrx6ANn+dAzuj8OPA07OgwEAs6ghd6C0BBWiWgXSJq4EZdM6/1BLvde
jMuX4tWgve7eWNugRX79UqMrh4n0uDWzoFteVNJPt5PCUJ0FiyJ4t1KcAxQ3f3Ih3N68X6RdABgw
caBOww0b++8dxmE0Ujj5DLO0pKldKk3lWfvqAS09chL8zkzQOD1/sIaGJEN//sRf0z02cbedijCy
M2U5yVNQ2/qwqZpa6d9v1T99O/AerLVARrlh7xZcBzF0zRTUyVhhH03dadCRdTvcw/Gd5j8I4X9z
WVLtQTAP8XT5PBkoPn69A4IhM3hDEqfQ7vjfJz34BJk2qz6Ms00m0kqtRqCFeyh9ud53vU1HvJER
0+l8O/xffzbwNTYZ2v2+HYGp+PWbjNVI2IotliwnZuml5uhOu6lMkj1BpdWPf/+s37cFQnQYLtrI
NDEfv1+aaU5OqCvElnmR5GAeIQ/ddbPHTLAH7M7CU4vPU8yJf6IY+MNn/6bFRKH/X9ydx5LcSJel
36X3+A3KIRY9iwBCR2qdG1gySTq0dqinnw/194wVs3pI6+0salE0JiMDwv36ved8x1+vOMJInPvu
l9vbTTDL9IFnXiU2cdEFAwAPfJq18bq828IqJ8X399/WNL8+73jp6WibWK5wPUC4+/XSGipePLMm
5wlsXM4dBHBEzOBAonhvFdT0kIKHI2xMfUD8l5Go3ZdGtaeBxRGfI5F+LD2biqTUSXFbJd29uNUB
GnaBoS20KTPKAZ4aJgHWNqJWDCMYuAOpN33bnZCR5dqf3CRfr6HwYZiQjyRWBA0PzRc9a59NPEVN
zAEeqfM3zjsLrGtci48s/+W5kWJ8a7wGlWUxs6YVLsw3kfl0M9rVIMv2SyCpNdANbqR+pZRmvU+u
TC+/v+z/3S+5Fh74FfkPrfevV52tfioKxtx7VVWusZvzRM1PRCOSCqj3k9GdML+p/uP3H/qPF5pL
wyNqEhkACcfD1/7rpyJf0lsb4s++rlQDcXKoqcxscU+NFm0XBuZXlhMNh3ZmeAJYfz0wgpeXB4bR
f7L7/WVO/vs66+gWICvWl9U2iv3nSwUkNTOpdMZP+wj4O+loqAPPVdeZVyKTi3upHbNIzgtnvoxE
AXLW9zjwUvfYcnbCS+wyxdj4uOKtECejP1wQvDLEQEPWGuehNmjdzHnHn+htxzKuZZ24Zr6SLzvH
8rrmOJosZ5tKxnp8MLs6uvgJAg4ijMnXDmoIfu1VgcjBPWU26xy5v5kZXcRCgy3sRvo7m8Ue4SMk
dOZM5gwWpHcOoEtFQcsZ64L4vnsVoGTmN7mkenpTtSUN3ambl3M9JL5DjnxrW9dmj5ApEanuXCSP
Wh7YKsaPV0FfR8WhBucJQjxNw9EvxHiLtC2eAtqXOCNajLB/YF38ww/osN2S9E2OEA8JK/6XVXbO
e3Kl20nfYzzQIxgDPjh0+p7YzCRQXDyUDd6/oBG6N2B8ii0NQWDujYEfJSo/65O35jo3ejv8oRT4
uuuxDpuWC4ZpRUEgn/9iEMPmqQNfk/N+IcA17HtZY0zNeFvl6lT9wwLCRvplSQS+gRcFwAhHG+oP
98u+V82pVnROLyFIxm6zCsCM6oYwiOxnYWn1vLUwRSDlSlGH3Sm/G5995SXeSdEglDfzgCFlnykp
9Hdg2py3J4HY6I7+W3xN6ou9BNKXgw0D3ZuNt0or8+mRZO0m3zaUydO2rrtW3wqPGUcoRp1yv5th
IV1FFf12jCx/XfAKCNj1okdyCEDhJsSsT6PM9+T3aqbkx0RmPKtETvOh6+x8eXIN5N+bsbEhHdsA
TQC7Z365tzUsbcBAy/bVNyLvB1BguijScAHZkSNBX8ss+1nbwmkr3s1CGnvdcCLnlBszKlxMWlA9
mwzfEkZ7iCbU/lZ3g4S7FYzPqa32TMSKOOziWTnMo6TqtsrShuipY2i/d+i75wGA9+pzsvSBYM0h
JWBExHXz6LcmhpSm0dRPgqqACi/+mH+ya9DxIXRAFa+Macwm6OPEeJynhJhmyiGrfakzIY+S41Nx
tJUY7q2qdtjWoqiKjpYbTd8tVlaW+AqLfGBlSj16VumPx5HpoRUype5e183K3zQoTONApKPRbio7
JqbC8XLrp5GbOq3YpJ9/lKgoH6w8a93vGbkrpCbGjVM2UKujLMXZPcJ8TzojZQjBw3KZaUiSSNuN
0xpngbd0i9wmbxBgRWpnu0XJfLWd6Csy/OEUg/RHQX32Eh16WlaQzDxbVVPxWwjSUaOcK45/xUvl
3uHAugS6oco3Ai3olLnFYNLPcuronQ1yqdayLdbSfTW5YmumSG8OkshQ8xnzLI5jc+mHk220yZGc
usXbouvz8FEzrmM9U2ntHUjL64pQxF73A6Y5c8fCkJwjG2gO2gYBHHMHhGv9eG7YgOLdJKFubTTO
v9WBvoRbnmNVy/Ma/9mc6LG7GLISN5420EyTb31apjVW4xEGnGEkRRFkrVExvSCrdQlYs7kNcSls
pMTDXJpkYpjy1kwQv9PXEZC3NYuE6a1WiLkOLKcrHnSkzgDNyyk5e0NmYx9oHPFjSU0a/ThTvDoY
q2i+KfjxNATdbng39MgRwshFu50qt/3g9O/4a2dq5gkoum92tghzRxnFWcfFcR6Q9TLlwWwXtcuA
OAb/CjPCD8yyoHyCS27KbdqSde4YmZFBDx2Q22lF+eg76XwskRF8R1PSHMnrSRgLm1lm72oLXsqx
tLiDAExyNJf4ZLw61DjHLkFqV7O3YVJoXRJT+OzSQ4kQuBddjVIHfyzFN2yF06A18TPtWNVeyb6e
7nVSs2FaFgTdI+nUiGPt3aa80LiEF+kurhvdj+YSQ+8dulSEKFt4SL12Md9KQ6ej1iUYCDc01Ljc
JbJFPGWG1Alqo4ydyBuaJoZXkOpaZt5RdqvleTwf5onWFkK21OwRedHpwMKDT2GTi6jnaoglQWjk
S1Yhf5XzuJHdXco6mcct1MvEohOtlXeo9ptXmyaZuyGWQtwnw+S0geXJ6rys7vmNTolghWQxqGnT
TNn4MiIHqE6eR35NiRXgtaAmLYN51solLOtUTsch9fJXelqEkdB9sWWwMJQpiIFwUphOpPfwVtAS
GGvIx6lRJm95huHl4BdN8oaJEQtN5Mux2ZMWXD/LFF0g0DZ3YuVjmljyVOQ82/zz3tOYJIlkIBSl
L1ULZgjemZjy7YLyZ7ekU9Fs3SJrcNiBe452ZZySCsK2nM53vV20/jbKHfu2rCUjjtKOq/sucgjg
a/VylYcsaKUJ3hVVvymA0hBaQnvus86o27dDsbhESdv98jo6MWWI1fGkJtC8nJccQT5yEyRLaUgL
H1ei2Wu85MPIAL+a63mNuLHM3RzRCg2MyRdbjT+oArd2EeTGumg+nXjlLk9VAugD0bxLygLx10EZ
99F7UTCrDxSIIpYfz0fo2I8Cj8mcLk8LZC8ile3WfKBuK9PAGaABHCGFrXp2H79SsIi2CqeYKSLt
K1MzN5Nua+UmNnU3PzNrmp7TiWkp6/g0xfeCgO/v7bgYd7leNfHBKSFwsmARfkSyZ2SIF4O5Sg1g
HkrQCf6Chq/SkWxHTNdejKzEpT+g56u2jDqdUJ8Z9cjcmOqXto7NIWy9ElU6yxTTZhsmIXyP2beX
22ZNtNR8hEvBsuhJcphJP/LXcEdD32k1GXGbmCmAuc8HbH6jNXnOLrb72NmlFVz+IO7M6geOtw5B
DKlKBtpXNBHIbXLHQ5LobrEwneYW/gLuSoUzbDGTae1hV82nxxBWp+VrWmPgzJNwD4NjRfYjQ2Rr
Qm+tBuN2MhfPeYocHr0A7y+bGignelv+EDUbVyDACNM0kvdmipkHB/gw7Vuqh46FHKvWxkfUxhXp
aX26tVrkbc7c79rvEACFXFr1bs2ZFhGcLLWBQE9WCX5mNHwYeORYbVuXxOydPpl6x27atNFxSLQ8
OceFbTwZ4+wXR9r2+L9o1/efGTqtEu9FE+l3nl7YW1cB9gkRI8UtEjAjLTdG3bz0IsnsbVwiZtsZ
JBiTaOgBwkLfmq0OD79geJZLeZ+xKn+i/U4TLqJlkzjd4eFAvlsmuzmZ1LMb69GnMBZ/OkTc0m2c
FfVHxkFx2TVJUf1wpYfIr+XNLIJaor/CslAVKmzwFpcsThm9sHFMXB21B3sXPgyxBn9j7FSbcWym
s8uRh2mwsQzjQdNasDw9h19OwwC9rs0cXM8TuF6yf5Q2Ne6uV5Xz0GdpIXckWrCO5Y7V8fO6nz+5
y0ymmkj95TJUGXxOYEDlMTc5EvDiKe5aX0pUrZVwLnUESzLQPQwPu2ix8UxOiYfVz5tMpM9a2qeg
eet+Xu4w89VAB7vWzsMhmewiJAhkZs7u+GnKdLuyv0+tbDxykGrT3qdT5rY85x1N/UV30Xb2Hs+B
L+sHo0hNiRxNdU9DPROfLl1hB4W5dohi3rMkkHPNOLxI+wndGa2zktzDhjwrnhTeIGlx5CuyZR4u
jHOaDwBXOA+MSR/EjcZQeQy8ZDauFwR1LD2LQbZRWRpJfCn7UrUEVizRuxik+NGwnIjNMBIOcy7n
gdC4YWDAg/m5z5yzVlrlFKZ1Q6ybl4D6DLOCxfoCF6OuV8RpWm/ZDxJ7a46GHV3z0i8eurlh2vo9
i9aVxgz+yqjnUpxVTTF/Z1dSw/ATA/M8eSU3KVyP0shIYo8QYUtHWbYz01ZcqJKXOfQz3UaHk1be
qyanmHSzCQnEpgQM4x1imcU4gOdkge2PkLbezhrq3nLjMq7xr+OIc0RIdvPiBRNRL8tNJpypIsAp
Ut6WqrpfDhToUafCuCJ8DwSzaYSpibphi16y1sJhyikUpY5Z5bVGQiJ2+VA1BtuWpllhZ9r9FUhp
UuELGpofi65M2sCqST4jh3sd4K5R/aUykMmem8LKnRuQR87wk1jNYdhmyPiHY5ku9p2WJrbYU1F1
rPoo3Ca1mdF+FFtKG//NIELzMMWJ7m34V2w8Th3Qm9ukiz1GEINZ6luyU/nbJIXgbrNF2stLYks/
vc+dMdZ3DqvXcBy9XMaPLmbM1Q5Jyt82yVK9uEkW9CRXBbTYfIc7RI6vxiBrjuMdMQQlGmjQP25O
xtWeIV4l73Pw2NgDmsEyFEMfp5t3jlNExK3IKSdchVM4tkukmAZVf4NKBSG/Nt7CZ21paeVpdSf7
Dhm7C+9uDKyR2dVFjvRLX+zYru5QP+J1X2KkAZSXSfGqzzLxuz+07v7ZQ6LSR8dieCRD+FA0fu3m
lDIRyAOk2iNVq66BQLzXGPjGDTNjPayT6U9w3rVx9veODeQQ5gRwRDyAHRC3vpjoSVbs83Ge1T4l
vOe5s5IkYCdI78e4VzumFZEK/HJ8hTOjrqh3/+Qb/+8+ngYAcDFaR3Qqv3xd5Tl0mFumEnoyIl9S
JPhmdGPt9mm04+7ZNzr5M+8rlFOEWVw0S/v5++7Z189fJzb0RxBzcyHoz66N1L/R9mifkk+FWWpP
u6byNji46MJQjx2RP/VbKB7NdvGqYVXjoamntmzC3/8CX9sSaxeE+QzFjkFXmmiuX3+BmmpCB/I+
gwtDTY7kWp60pNZffL76xXPU8CbYi//Qef8HOmH9VFpB4MIcxpWU+b9+qsSaZ5JfB2pey56Z2CSn
YSz7wESrmoR6islBpp53Tg3gGjmy73vQEsUf+j//uPRQ8MRf8AQQxqb1NULZ80bMwtyZfUwZWpHn
DNTtrI9qIIrJt5rl3ECOKu/jxm6/F77Ub0Cq9N3u95f/r8bx359/iiqgJqALmMM6a9j2r1cCLktJ
RBoy8XQWs805KqL81luC+r63ohmHe2QrJuHvtFPE6pHrf5pU4skuB9bUX/VpZ+RXuT2a2m1W+lX3
c+zrHBNw4rjyLG03Ww6UAMQSDn4PAWaol3wbRbU7sXjH6JHs2GHBXbOOt1mDLCbQeiPXz8vkIaid
mrgad7WtE7uZArMqnrBf2NUrOnHPvPZShfFCxEQTHugB14AvHPBUh9xVox1kJNCpnap8O8dCjuNw
M2lkhY0YhkX1wuB9NrZKmcV3rKN6T5Qn8sGgBhz2SPvd4LgDNSU/k0IfiT90yf8xmHQNBssAZMi6
XXvE1pdLriOind1sxFkG1jmcUMbsospbQtGYyXOKEOQi8orM0WpNmKa6voEmL/ZZvc7O1ZyQp1JX
h98/BsY/ngMGYQzgPMiXLl02yG+/Pgf9UpdSg0O38zsPztOI00w79WVqaM/9XMAF8KIBZyQ6yiaQ
lr+UW+VSGV239Mt4R0pYoc8TQRntEVnbrO9R7xhEXA00Pb7jre6ePWzz8jATzhpvx1Jr3lxiHlB7
TpN4rZXwHGpXt3nRujZPT1OKAjgHlNvsZKETOWibWAs2qjEhwU5miTgDTgaKlyKaqQ0lbb9tnkQ1
ukGVDe4Zu8ZYnuh+CPtutNKp3uU2dNkHr3dkc6Ts7HXGN1Vs7zC6j9qm11LvksE/tEMmqeLFbJY2
R+jbTC3NchWVb7XhEo8x97bipAvAo91VKe2TjY8VjiPyQOspMPpeoLkwzD69nSlU3RPHHwbegKeX
dDtPaatuHLMt6SCWTXtvp7XOhoo8Zz4SOpM6z8qAmyW11EI8hT7DeZLcqOdxqEi81YSqz91E+2VL
nL0dI4E1o3hXLoxXUEh36HJjs1qWXY68LLke+3ZNBeoW79EeSCgLslou9x0vVhlUQESITqM2iHdF
pNFVc0UxEudrKx8PcYpPATEDwzDmhP5wLYbUr0IwDXTM4UO2W+7CEoV4DOds1wlPfdQ5SXnwg9Pm
NBkSUayK026npjkln7hTfIVYxQ4KphFeJwIBQon9qDC0bQdWPrkZUhA3p0oveMwFgqIhcGVdjZ/w
TlHvb3gAYDNDW+1B8zAI06yLbP31/Gp0RMUxxsv36Fe9+bbOOr3eJGQPvnIkoxBG+oISrsvMeLqR
nd8494aq8hNiJgPluOfkMbadRO0RPVXGLjIyGe9LbTLEGScgXzoBEpdcAzSIXrG6w0D3M89uQTJA
oypaI/phxz1+qHweEYyNUBtPHels3WnWWqRMmlOOz0XWKYIz9UFXf9jFvpZKAA6pe8UafrOGp1hf
hpwQz2s9ThaisxLgeHLy27ulJeWFcmY5ljxo/8M57vp51Akr1Iv7QXr4r0sExahSg8nnWYVmPcAv
/pzxucQBipNvsWjHb79fk/4xxOXzQGV7PsER6BZgsP76ea7m1zmQGNxwrsA447bTTSz9XYsP8o2Y
JvgS/TzkZ+UT3uwno21set+c9szavTfTkR+Zq5cckB07HBcXxCzs6NQLyoiU4tBHKRdQD1WXrB7K
S4wtGr9pYr/8/jt8HbuvX4FvYJoeoxfD07+sqpzPolhlUPfkBPYFt4Gxc/FFhY670HOVJkA0nTbg
RWFL2P/+o8117vn3nR09DsEMpB4x+fdhsX2ZxlaVQhepImdXJlhukC9mAHK7scRBFulC+delOeAn
Qm6M1LVzJFoPbUyX16lvhArNHgp4QNEI2anjjI1Rz1LmgUMm3gbwW8unkzs8a85CYwKnJ4eYAH+P
H+88oRAzy8bQrurE9cHm0H8aNr//dv949hkCcG1RjbAEGdbXskUrh0iW1VDjTiaj3KHf81Om8FwN
46+4MENL/1CnWus47tfLCWkQiD0qNCpGauZfn0YJaxD8kGz246zT9Y4kcTOeKqDU4bxkI7DbMTm7
tCOKvSlbx9ykFFZWiAPIUlu9T7KZkHIdgwl0Dp+5jtMWzyVBqD0KhATTAOcxfMhuTEAptucZZEWh
pidpNok8IiWiWZ9UMYHaUacfcPMVnFnttD9maDg+a06HW6LfOCbJtHv+61L/VyLY7b+/IxFhUEQ/
/0/M2Jf//V//nyaSrakw/+9EsveP4luCGuHf6Wb/DmTkB/5vHhlKDPIHEYnyTJgWr9/4o+v/8z9M
81+r4oQzLFgjFBsGz+5/5ZFp3r9oZPkEmK1/AYy34KXsYELG//kfoB7+hQgc/BbJPpzJWPr+R+mK
7AK/PLGsnCQgkK3lIC1CaEZ99+sT29ezpjRbETCfRb0fxgUK95NvIvhdDeVlvjGQchMEbbSO/NnR
mn1p+qjwgTQnhhyxr43u+H2yeK32qVfK5uQXOkghGOKJ90MgaU5w+BbYZ6/zuMhIznbcqnpO/Ahd
DyAsf8L3mDrGu0nCbX5bCI0WqkFBqa8tMIgKBIXIo6+V2bCJoiUurziWWW1ImPOitoUaX3EolEQV
aGr2dp7MCxQClKIFRkQcIO2A936iUpJYNtuzmWMUCmtj7Bj+FXLWmruo6PD7UA5oUGn0xpHeFmGK
cg4uhOtsz9SHcRoBTu8VvWiwYo5/lfRD/EiW13COhd49TC1OdZuuw2vT5QTL+iVpkapTD223ECQY
VW+UBkwrVPk9x1UQmjM2VIrddWfCfKg0t/lwdS4xReVyjHD7HJIGd5OYqvRK19WNloAozk1EgG5R
1IHhxx3tJ3T8JbySc9dlJVQ0640ahRlNrXtnbBnurQl6cAuV+1tJZEEY6YAdy3UICpnoxWdnOSM3
GOCx6OXPeBL9KWpqa5+1DGHr1U2JB4KDBXvuJm7c/lUUSJZZ4QW692hsGNzZ/SokFQy7+5ueWEjc
42jVcAASvwUH7YkEgmHeZW7Hjdq0tV61d9jfFv+NXmHWnf2Mggt5UsloUqJeAd8BaNEvWtsNzN4q
U3ANWE1u0iGpN1oqzxzwzPFAx7bJr8Vc3ZYNGoAth/8aUyUBdMFQqczecKbiHGIgB2KoVDam82Su
ndhu6h8zx2EkkurIX1E8QRpZc7Fc8rTTAoxJ1DZbMpSbHqO0zU/YpT1oW68dPP+eA3Du7BzNV1cd
1K9wiswRB2JZugxmvcZ6iOMWgZwSdCKIg/Hsg1X3SXRa0thK4Yk0VXLihmfuhZHkN5Q3un3U6GNm
J+T+Ma1Yq31H5qYeKrCm7k7ODCX2uUSddoiKpT6gsbwzybjftHFNoq7oxZFmqP2c2SBfUg6ktyVg
TYZNJTZxp67pRpFFRyi7R/lCDz4UhIA2YT4m6Ouk5gKvBNPWfTI6WeNNs7iDxjNFe2N00yVguLE0
mzHH/xzO02pi86K5Nm8dXC94MJkEr+/BcqHZc08263WDk3bPNvPD6mozGGiibcyqsV6AYbjVK1Or
poLeig0tBGGcnUB1ROU3iZe2xdBr1xwscDE74ZSVojkzfe5avLxYUtCFizH9HKjv/EBX5LFUWI2C
dkQ5Xm2UGsFVlUMMfVTY73MK1C2sZvcTXeYxA491YYEy0LotHfcUU6+DZ1g2SXdkDi5ebIyMKIub
EiGP0r8xXrccBhlDm3DQo5H3nbUA0QlOytwj8rud5SbNSUvhqDmBoJADut8trJqhw8ebNHBxom4J
yVSO229DjrNuE4GtgNM1RHjkfG2BeefYuqhCdozIP2jNEKfbtoVQM9RgE6XviAsCQ+OOl3fartKQ
K9dx1b6WSbovZb68kag0J/veGbXARaYUIhH+bqeYmJWlUHc3tn6MGVOhUx6Xp1nPbwhERSRr1d3e
zNBWzSr/QSD5fGaD13ZmpLkgnXrrTFypfbKbRPuEsSlYOCUajE44jc4sFWnPrjUW29q5TSd2rq9+
ZJykQyNL5vemL184XYldUrjzCc95tWs63z0bJe75peJ7Z6IPiHP5TnJ3cjX0dJiXEXoZj4b9Mup4
O0r6/ycHoNZ2LGDaboZqkiXujyG7OBTAoYgUNL9S/+FT2dyz3iJYgz4BjmCipSBnhu2tp2Mkdwrn
iMWt3/S1s7zTRK92ZFYs77ZDKtNqyE8vaV7mRxvU1p2H7e3EKPrGEOZPjEYZsCUY4CeMGdWlgL97
GifV76pImPfZ4qnXxqnGPSutd0yyQZ68oY6erAnrtWAZbDbELuKNnrvxJmGLaVeTzcz02hQf2SAA
K8ylv/XJbrsdmjQlGqtBYB4VO9dorAO9nfKQ6Y12qVGPYkDCRWWNDhdxCPSO3wRn2jT0Z2Lh3GvA
FI9lVGgiBMzUrVmP4idZ6/c44uwjrYJhD0PoEs+ceCOIAX1VHaraJGZQBXimbikXnY1gvwQ2qz/Q
ZcC9mt4VU3OWHr5Ft5t2i09wgJmQRpDWNXQiqz/Qkmh2Yu4lHg0Yb3oidj1g4o3itu1ae743CebZ
zJkTtnajmJW7RxB96FKQ4Dz79sg/RccvmEfb38cJiMEJ/yCuR4PVAg/SyQF/HEgYc99sQ6kTGZXm
XswZvYrBra4MfK5uVYig8DFL5WL+lIMc77xxORJg+th28K1KzbzB53+Y6Qg8AjuEmpZozjgHMoZb
aamf1VDdYQneUBiTmWe9d20byjTmkFJvspjpYzp54bTEL7IZw0HpN0lrnMCWsUmDY6fhL6/IsjPg
8KX3KOMufjqeYo+Gjd5iskIW94x/8hA7MELgEi0b0aQnx83OaePPxymrTRM9FKmlNF+esGBwKsDj
uxOufuuMHt+FrCegK5gBUUvwu70xCy34nQaHAduMln5hRL9dvVysS7Z+jw3ef0S6KwKASPNrDv5t
7Z0lWmDZKC13Ri1NH+12andhzaHY2iFo7OPjgv+RqA3EEHnQdk7+YUJpq0tmb05c4DV3WlCjQ9cG
0BF4DaEexZ8wTPJj0xuV3l9BT1cbUjxrczNY+ZpER3cn8aEgbqBTnnHLFi/eiAPfpx8HQGMp1GZp
XORGe94gKMN4QI4eDTK2dFXcdIuKO6qMWp1Mv1re2tLUd6Kd/ZxI6s7d2ZWv3WklqwtZEMgdNjbH
KGfv6d70McyESWsbmsoUkktqoIhL55KkTRDV1pW0zMF9GaTT+FujH9JymwydvNXNvr9ZOtM59DKx
blQriIcDtmGggILv4WyYEKfH0Qc9uEHQUh07y1hu/XS2r3G9T+GQWRlU0KwJOCnDN1DcdLMwmDKW
Dtl38Be2/ZjoN7XsdQKjbYvEASJAR3tQzxXV9N04Z3dtbWo3wJ+XYLZ4dtHF6PvBrOczBvD2ahbq
PtGmtwYD151HCc6JMLuhBJwutmo4QBO+ADsGxeoOCcWD7FIe6N6oAy9tn3XUSCFThIupL/Ge3JBi
21U2GvXRlTdULQhZ3fJ6hN55I3mhg6rSD3picfWj5Yd0tA+aD0D6sE5tYxd5R6sdOycdP9BkNqHo
MuK29aU/TtWqQDDZOMHIjuUjt3V4K2LF8En6n3Ammt3Q1Nmh6sRLTbP2miOQdRyVqNZ21wOyZ7aw
GdbONmMcD42F1TXQaihZTI+SYstbG188wX4SDKJOAfsN1m3b5MvDKBagWjEIjdn0rhBj0gwk3vE4
WOwlIpnnx2KKS+Iva7jbNPQDOzXqcKgTf4fsT2z9QWNz9fvvo7LuyByoXws9w/hY6O9WD2fPGfXi
Loq0emsUk/z0cfheaLvrryLu9zGCqHByGoj0yF8CWUpvJcE9gN0pXukQftcm/ZjDzgtgAM5vege/
bRiTQy4LG7t7x/xGq9V9r4yW83wkvxFD4n6rLKFuWqLmnvysZTpuRAxgaxmJh3LkFZNO1T8ofcnP
2oTYk265r34KRuU7oRXDPjP0bq/1Lnua2Wl7B8rh+2wm6iZvRoJNHH2kjF8zdiw7fyRkknMVc4MH
fRiPKO/NvV7bxmeOrBm9pam92flUvndZE2/R3BnAPlV6M9S6HzAuL/D6zGsqKsxh3cnb0PTKl8Ga
jP1kDWTQeNW+GuOVpAO9Bm5de1S2T9Cla9JjjpYoqNxlOeW6C5WnMxKcVcmElE2ZRJDmPnMtlEvD
voakdscIKcQdrgIzb7H1M/9cbjMHI9xsK0hYDOSelgycPaQogf3YvY/p6p5mXXREwUd38YxOtIp7
I5zSCpusG4vzRCEPLGnZIsppjrqbbVMEnmQL6MZd31aPTI6aM5yyK8h34wZlHbwGzpoHq/eym0qz
xLZugZBqxFp8MOnnffPUm2dP8S2KUOdcL4b5YHRWfLHZOoKM7mjoJLLFHzo/AU0+ZWM+HlLyMO5T
SiRwtTraQoPgFMRbUFJzMNkbKfwknMtofhzgfNtE6RggalVJcL1hc+Cb2Wi+0zLKtpS2yW1VNPE9
x3ROl5Hrd9dO1nym2WQGKrVq4H9eLM9NpfmXMgJPnzRYpjjCQCxYbM4cs8bAo0bVlQzzAM1nTC7K
aO7x+5hBP9J396SgDYC49DprcnnlpdhcJIcs9keYTZGNIne2Ev/QzPjl4XFIuCvMHtOsFvflWv8k
I3oN26w/dRctlNUYYZL51gbFkwGTl9fzOI4rQbhu9J3VdkjcmnnjxJJzKEISzt6MsOZ8lfTQnfQD
Mdk/Glm+pnpsPi1xq1De4gjMjHn6xv0SJ7xa60E5ee049L/yOB/x4SaBC5F/lxZooojmrBu+voNC
GkTbtqBRgMSYvO6J4yAiiLz19QQdCygXEaNZ9KPJOkHQEJTR0tvoTnqRg+ftIxFd2aZ+byIpDlIc
adcq9p6qZAgZBvtH/NeQunC9Tw1G7DHLuFKlf+dHAuIQTs3t0iQf9EmAzlWkFDpzZp+NIT4o9CSk
li9HXebveB5HhMY9bEDc1c8oyVDdGbF7M1PGniM/qucAcUyOOJwYJgnWqFdXXuc6B5NmwTtzszHA
bImssFhgifjnWrX1g+akybdh3Z3BXmyVVmcPjCwuuQNoKDK0bMc8tniEPPhI46h77pQ/3ij2gXCm
U/yd88GHV2vXlVF+gqcqP1B+tJd8zsC2WumoHyqJdt3QESWhZulCC0Heya1B7Dm+9hLrbbLHB+Z8
pIYjXieMbXs425d8wNzBImPn0KQhBTbQSQ5jPxgHDuHvVgUAWtk94tXpO49IxGthVTd1Z2KDxzR2
Qdl0wVEpt5VVpTtBzu5P4EDjo0NTBzrH4GEUGFDSzrLdLAqiikyy6dBr1udQMLzbIEhPQrPRRUi8
avE0QQtm3Y7bW3jB/ZEjmxOy8WphDXUbGbIpAhsN+Cmni7LV/LkKfHC0O6cQRgCsVAuF3Qj2MWAZ
tW80Tw0anwBSJkM/qOp3yEzyU52ZnID1nwScxriRUVUCW0b9V4P5eajnBdgiyHhv9uxNh33m6n+z
dx47dmNptn6VRM8p0G8SuDVo8vjwPhQTIiIUQe823Safvj9KyqpU9q3EzVmjcXNQqEwp7OHZZv1r
fQuIIXvlOnNVtVltJVCpFRAIm01v5cYjeXFmLr6+j1uCzq53Ps3iieMRh3K77C6buoGqX0j7HIJ8
HdYVo6hA9JF4qVIuwH6TfKqZvbzwRAt7wMUjzTR0KyJfnNf8cKFH9ENPnEd8RHj8QVKs3Igs8AfA
R1DAyn3eVeq16A11ST9lcXBqo9y05fI8ADvZgQkQ5+mSAdCrTftDiyONQinNvikGAAeZbkUbI+7L
izrpGGly/T1VfWrepZVe7zoTnvOor/c6EHE0eXjcCdtGk8yzPJt7NWu84J6xJUF50zZUnNWSDhUB
vZUx8tIe27LSjkbvG6FMzU8UKI8rRHbXwe4PYFrYgU7RWkAUTt2MmO83qJufJrPMM4KP7gG8Tn8w
DYacrWzhbPny2sU8itJi6qjztKKbXleeJs5PlzBVYUXNXWYGpNNzjpEIjRvC2tyYpr4Nef/gXFbV
cAOXkFIpIuPIddSLyJLSt0J5nI6iyY82izWLzdgpJpxO8cAGXUO+Jd1eRVCfMZh1oQ8fMZSJ9sKO
p23NZtLPPBHXx9icrF2ZOVfYr44NYIYzI1bNnhk2AeJIcHZkfeBuvw6yZpuuNg8T/iFTKEt4n+go
aTu1IV1EzRPR523pdA91rB6xcI3rCNR8iQv5VtTulVlG1LMszvTY9363PlvdEfLlsEcEv1KL1De5
a38wl8nDvga/MRFe2zWagGFXzCqU7tSezKhPqQwkXg9dFQhekaG8AuDvYjUdFwI84UgfzS63k1c1
RpF14s7eR2eE0nB0jG2X0P8DpWQ8J0qm7og9Os4uH/JhuY4wh9mYLyO92ojRjK0A7JszX0Gwz85T
S+c36wJqAsSctV2EbuaPyWNLvx/8oAg674wftHpWXe5yg9aVpYLGLb3nCS5uGzaIuE+FMTX3KVZL
bg+QgNVxMCPeO5KJ9ADvUXEn9BJDV13QWd3IZlloMfdKb8KIIMqGJa+jHAPQ6pzdNXoXGx8wRTzt
RrjTpJ0yWZuYvyvLIu7Nl+/NG3LHXLiz1hqWjeFHQ3NhTZJ5eGu0PtdGvzeSs4Z2nXHrGDKvNyya
xgIy1MXNPcVzIXEZ8F4KlsQt1Xnp6oNF201kXvWZmD8B9hLynUa9hT5MRSyF3kjL1yj//kF06YzB
PL4vl2EFvrgc08qLaACfa0A17goEuJg40y1YeVLhxltkAqHMC6PHj0+MUlfi29gbyyMPwvSAfpvt
XV2RHXQZOuFTZ+ZKE/MYlvjKdx24A9yoOez0pvKaCx/fTYwXIV2q9Vjutf1GK8bsUUWt7G/Mbqh4
HqQSxBQQkkNghNVtioCUbWMyIuVdJafmTEcQCvMO2bKTcfmUE2GegnJqhoupWRhLJMbB1Cgx6pIc
rp+5aIRDpvpRjeMTdP37shXRK0Qz+3ZINeeWXvcqNJP5XJkcEV1iT197O+Ns0Tt3Km64FrBIQlCD
9rxvh6a6LvsEJpKvCeROJPPHpYvEEUS5s2tx5z+TQJk/rRUfL0yQRQCWXWK5dfRcZKCj416t7aux
cUQAcI4TlN5PXw6EcxJWDI+ZQd0ZF56STRc4ajK+KfKvLCFL48yvpUs9yKFMx8LcchRvnYMFOhgr
QBf52WOadtBFUhi0HVW0pbHOY5tWWmfKzBxc5I4RtfQBtHBmapPBD1dkt0bErbDZRBVerWzrpywI
QaXGjn57ugDA8A/1UN3ntiMVmlqesquCD8uZUs6bnnDE0h5iwMAg48JYTNO5106vjIIi4Iq8NlDX
fNogF1L0y7A8qaS+Rpo+xbM+ByaukkDMa5fxglILxss7whiGCtbQX7UwcD0xo0jtIEnBkdlONe1d
Ksx2VoyMjWttgtSQL+EQexeUYmaXzDvwrSfiayzlVYFLCW62Yiw72fEuJ0B70OmOupLOQBcgoiR5
CU9njrDGgUJCBe0xahoPXhCk+7NKX5qXpUzEczxG4ryF8LvFNzy9QCCiVgSJtEYiRJVdY8oEkJZ6
Fw++d/BAnZzgP5bDbmp62fD6YMah+5HdvsEfrW0KHhlCYbZVbjHwE0rHL2wETpTfCs9/obvIuGMw
cF4aBv2gSTPsHJqJPxcp1d6QHMv1iEwTR/BqO5ogOouu70RYprMJv8BrrkaHt26weJodNChVOwEM
DT2eUg00fCSfp6XzaYmJaY5Ycy/jV7ftProajbmQPd57q8lDnqZswykFFn5j1heE9/q3sfGu+okL
Vzak/Y4Tug+gSylc6EkDXLY0b5LauqQqR8PKP++9kQqWfCW6uP4ZMUs87iSo2ivfG+MLm+lAOHX+
FMrcl3jb4wbW5EgNAAFNmojZou81EV0y7WBT5DJ9AyNZEkozi1vLzi7w5+6g+51SxnnSsHjmjaT6
2mp1i/gsXmnmNTe2zZQJvFx8C/jSPaACJDfkmeotfGTSmspEvU34pn2/3s6mn781S3bs/PGVmNK6
X6BQWq41BagBUR/fkFRR76y35dMoxcS7sY12rk6/oAYSPxa9V4YaCsFGWtSPYPsxpsPQSOcOpy0G
FT0qs6NJJvCAKW3aQIo071FlPyY3figdnfEX77tzp5zVQcTTspm9haxZ6V/iwoxBK/IaBul6Vigw
WRxH8uHHVjFrglKL+7ztKb0cy5ncuaVdDoYjVz9Eeaa0dtpC7+NNXClPuyu8ur2jVuY2LTnERrU9
7jxmmwENiqQgGpO6pALIqiHK+lgN4qnKCNjqONpCIJrlBbUaXAKBQRem3b3FhFe3xhBfivWXKg0p
tlzgsg0FQdA6Oc01pfYssaEexmjg+JbVj+RTwGR5uCwzY3qdMmMJPUpuGUnR50D9X8ec06rKNern
gpZ03yvhMKQRln5feewFVj5euBg/yfnTZWnRicsPiBztZt+lsstKz9GOgRu6CiyOsImdNyxaJzU6
5YZuK4iF5HuT+9FmFzvLp3GUl3PHMYm8O4m0sxK1P3qRcowwtcFSGs7aaC05GA2bfZcOg2iaYrXX
lIVfFwQt6SJOu609uSeSwWb6wOBjZev7XIQP+TwR++RGmLRvEWTZM0mFgIvSanbN6e87NS7Sd1kD
5e7/z2rw+Keh41d7x1/7OX75QJwgP50im9f+9Zd/4U1IIPhm+JDz7Uc3FP33LxJ/1Ovf/H/9w5/u
ivu5+fjHf7yzgzBvu/2I07r61XiBveIvnBpp+fb6Nn38tw/5p1dDxw1hC5wX2HdMHRfHT6+G82XN
4FOeB6AEFMvqI/rdq2E4X1wK131ChoQ0hLNyS373auDxIDRAUxrzRP4Y+8ff8WoAJ/mTVQNzGJwS
32Bld1cz35+8Wi0RJ4iSEyE4eoGHw0x0rq/u4qZiLbxQ9Gxp+0SmmXGRYY/ctYZVn8EVkPeqquHy
RRi7sPUaO4aVdViCk6mPJPkk0JqBm2/fqAGog3E7C++JIfqZACa475p02rceDlYRIRx5XptxUJPL
GZ1u44HjE62SvvPONZ25ZtPdi3qisX1Qj7o+4QeP9ES7IaddU0wiAO4HjT1X75Y+FMfZ1o2DdEEF
25B2jxnf/oE3yHjX2F5MgZFVe2dgmd29GbEkEm41Qw6YZMBj7NmFbnDRs4GbGv3b4CRnlluif+o6
5AhPco+FElwPTXkA0DKe8UWvhwzT8lzdCOldthZxL1qChzMxxxxoqI7g9AVnMUo/LaXPFdYQNt+g
q2Fv2HRnHpEfu/4EmtM9T1kxX9txYu5OLVdITPOuwsXG7ptP+55YCodhz99WZQVfvNAPqcjw9OEM
AGXKyXEHH5yG7+96qZmmO7WM76XXTzeNOTdXFMpQeAIo9dJlndh4q8eFZBtUmi564F0B1I/uuYax
nuOCk07Y0JPuevH75oicoY4G0corgxk3vI2xpkrBgda4TisMq4+PmdYT56ti4370oqoO8DT273Ji
MkyiwXheStAMGK+tF1Qwbc/coqTRgeiRhyLLC4gdeuumJlU4DbSMTW+zQPmRbW50gTcRwS5gyV5U
MEWSHR+sA81e0wwmXW8Aw2aNDfTUX9uZmnG5n1IYqB6ZldOcCeem9BLtIBqZbhTobs4+TX7mkX4L
dMzSexqe+B0SuiYTSDz9vfZU/exlJUUv3lyGS6PMo40H6T4bhdpxusKw6FLqEpd5fUpiU575RLqO
bP0cw/ipL2FWeEGa2XEUcO7CzqyMXNsRfbLPJxScMzcjWLIp426C3TA7xj6SRf06AzjZzw7FJTge
OBWbCyu31Xr6SMSN7ZbiJDss/Cg+ZxixHM2knXiuvRy4y+yA3iTmHNkAFy1ttN6TUXvjWLQXUBCj
IOsm7dEn5Lipe1/tQQr6r3XVtQ94uO07HpyFJ0VAYHFydWMbtbMDp63jXO6793ixtZOexeOtzBct
dGT6hHtQ7J3KGYJa97oQfBS3uwWe49QaKuS0bXEZX4yt71vgo2OYmArJhkiH3iXUa1iJ+Gwx+ex9
n6JFkc03cckxh+rt9KZy1H5cD8ZD4u9JXx3wnJeXSronTI3y3LcpgZ7a6k4sZsNwIrkENnKX+dUr
dwjMCC3CnttnG4kRgV/YyKzC1y7gNNxiQH9bnBg+xWrrT1pqyENSp3eG5osaHqxx6UnjWSjbfST2
k+0suEsHU9qHUZSvOaOt3RpSuVRFAWhXW94h/o9vE/3j66i0riH/zIhSHv4vL4qvkmV5KCGAR11+
Uw7zKynw53kUDxF6cIfatiO06gSiltuO/h3oZoyZ5Cddh/FZrTvPRjG+CzNiIN5ORFCKmFtve+Ux
dHtJHeGS2i8Egz2VfERuc+sngroDxgswW57q1CAboNdhVSQ4alPKTtOjm2jP2jjh2rK1eZumLaNL
hlHcZhrqtMK6Sa6ZOp+sRmhUhesnKDnNzjaNc5AY+7EbO9TcZqelcbZtZ4vlQgjO5Y195/Zmty+y
maUREEp6r1rH+WzstthpIr4DnMt0xJ3PPNAeAH651jWVfxn3NmVAMPqRzrFRzWKCRWnA7qgAcXIz
87Ze+c228mZntSmlvm5y4dGaEkSaXwC3rM1TaZuXfswsqNHwjYHNWA6ycM4FMij4akrgfPVB7nPv
UL6GLSbhog8eA9WFlDwAFuEk73GfnZY2vvfG6kDqyQoSW23J8l+AApEYbdhTeik+ABb3CKvuDfgh
6qv8M8U7I0D1MZ8HjffTkGZX5Sg6IpjYDWjmuZlMa6v70zWNEf4nXn6uU3lPTr3386CW2mWWsntm
bh6Hgk+wW9qSEk2r3ovUJ8C69Ihj9tJww0xHYpRwysg6nTGqH1HklgedBqxAZmjFAadTNq2+u0ta
us1ma3kZOrrT8JcXHx6UzVtf40Wj0R09yqwrxeWy7/cG3st3T/qKfkeq7bm/yW9LNy6bmp9075ta
u6fV0hN03U0JvWKi7f2bQbg84MvS62Fi9/60MwWKZD0vqAfRmKJMt8wJ3gZcmXdNy/+uOIViCL2E
JNlhmNHNW+HeDElUb7WBxq+4Txxkc4TsZNGrk1l0Ueh37bgtx4wWQzPHJZOiRi4RRWjELPBgoSTz
YjuXmQckAqvWXqta6Mxmm+/oqxWM4ZV6bXXIyxtcRzrOCYlEHnctoSwXf5k6db0viO2SIVD3pcs2
eAJhm7dbaJ99ROW3YlxxTcId8wGNeMho0EwmoMBZhXs6jdJDjF8+HepXZ0i2LfMoTAUbdhYYDvlX
6LcgEkY9JrppP9F90hPPd651DOyiHTZ+reNccdrtlOY0hsaXEcArv0Dxp1CC31+z4mns1DjTi/mt
Gedz0lv9JlL6TZMxAkga9xqCy0Tuip21h5OIM6PlZ6RJrI7y8tPTZwO+bpoHLnSWDS+hnrMm+2oz
gKclMlW8Zi5uALz4HhN/6oNatUWZTRn/mfeyWt+bLlGwYKkL4PHa21xTs+HWndwDBXquMcgEQ0d3
iEm/I1PKCVBA7T6k7XyBxaY/+ODrg1rEMe7wtdJaBxwQFTylNibcYMpnCqmdmYJburmRjPRRhLoT
zZvcjqeLXIuTM8Ob8gNz2nyP9YI/7aqvlodvIBSTq+l0rVJl1Ex9dF7jbbq0wbhsPEfLHicGAWcj
0b67UTgvglqrXVvBwZ/H/hPn1a5tV4YBj6RWToQ7E9N9yYj8bMGB911AWIUpR+LvDAlml4mL0Xsb
21VP+Uzuq5jyeCvjFtFo7s98zX12GHhs9XjO7uF4mCGNZhGPAKlV/JJsgk6bvg1tlJ7mklpF2gPR
SFpcr68tNo0ewzWHG66qbGwr995lsIZlbUzNhtJYLtskD2ln3I/16hDOY16PNbaNc9icVI6NuPru
KTZaTtNlYH13G9t2s1D52q8uZGs2FJbkdG7XFkDUC8zKYEmUt5sUVpqdGQ/P8ZySc9QSDZczbGWt
vPC+u59H3NvxUaymaP27P5qBZifp2F3S4lqL6UN/6ZC2j63jWzhiZIqD8JGEVaaHVo/B9dJoqP11
WWBn8UGOb8KkjZEiak5+IaZ+j/4yfav7GBDSxjUL8leB7lfqSV+N3wS2LBzKKpVaWfAuyrCHE0xJ
TxbzNHDZ3++p3Io5Emrr9bX6fpNtem+YNkpzLOOwfL/tMo1e0odmvQQ37gCJRmM9Q+KGAnaI1kvz
onf2Sa4X6eH7nbr7fr+GV8Jd212v3SneH67gxff7+PT9bi7Xa3qXNh2VRH267RhsDGfzjLvgNKSF
gQ3J8uTBTDSHCUlJ5OtEg1rKtl9XQCUXvsSrJ+a8RYOmKoXit9bNp3NjaSjrasYyMi8ddx65mZjw
iI4W8sw9vkbnzYddobP7GZCKmoUCKzjkSAYkM6jCWkeWC44518bNdk0JRJwcGeqvZiC16oaUXHcv
1ay5zgaiGX4YJm4GE36aTs1nkCQaUzDpuqxHFW6ODflcGzF96jJUwlhJpd3miWTCi3fP626rFKPT
kyE6FmxLzKm+0wtmY3veY6RKAneYhgLFD9RggNs+74PGxNsAKki22r6q66riCNDH7oUwSuxAyjAp
PMFi0NMZouGbJpQUx/KbNUJ7r0WiwZCMIHaf51a0sO9BtXi0Ma++9pDuWWaqSD54aTGXG7YGajwj
Gd3qvaG7G1qBU3WBi6c7pKpejG+eNXo0hatZH+OwNwyuLBSeDjNNf1l9qfVsgnveYu50qhlYMk3w
oHnRLuWNj1rXA+fPMqWqa70FXBTSqcv12MpSjgR9g9KJ4LaO5KjvZur+XENKvE31vDzi0nTCft1z
ZJeW3GbHNJSjIoZUZf42y5DWOmu93tGTcPQgQFyLVs+vMVMzIZh8XlfZAChmOmS2X/0pMq5p17G/
RknywL2J59MYdKwTSRURIOPNFw6GXz5Po5tdGek4EIfrtYIjluzHjYfgiUEZcNSrD/mINi1PZ2LV
iB5rBWfxJ258vbaR7ZoZbJjR6iDWZ+QmEsukw7p2h0uhN0OXPggQ/ZHs/dNIs2Gxadwxv8cd9drn
pnuR1r7ctRGorsGzLxdzHKjhNL5V8XDBSHMKsiS7oS82ZGzYZKdSDLCTIJMVVzLOPmcS0BtGjLm/
m1Gmw8lyjW3b2kziRjNbqRwkPDXbHsL/r1b18/eYkCDy8+/Vqrs18PPb3fDt9VeNa/2on4KV8wV6
qg+BHr6gwyjuX+Ei64tte/wjBOk34FhIWT8FK8NEy4KZoRuGhbkfevk/9So+yLccy/dAJXi660K5
+F2r+yX/hXb3899/o//7Gtti3/3jP35FNuA9QA4D726TvmPYalh/QjbECa5kIYuvTmbo94BNLZqv
iuJUV+TvTKQDIjdja/94WtAo/80XXUW6PwTw1i9re6bp+946rxZE6PnzP6AqKDi2rbkYH2sJqHI7
5B4SbD07ETGhtGEcge9tXRDK4gZLyNSHmBbFvUmtzpvlLvOe0anlHB0MisVBc9HS9qCwHZPQekZ/
pul26ht+2/QkXIzEOyuz+RSZ0WbOFtaqincNtIBmT6zCvcApNT4TqaL/hsSDdC5ya7HcLRHs+SqO
+TWEZgYyZq9BIlhX09x7r3i18wsLDIYHtUzBKyvhp3EuhX/ZOFrgjo5WfPYpJvivAhZ53gYchtcb
PnWIymy2hKIoCt1yTxfpceEl7sinK8mxKPHpySD45xMECqRKML5uGs8c/He/1qJpQ7qpqW5WMO0b
R+rsa52kMJQU7aPOrZfW1oU9eVP8yB8p0LLK8xdtx9nWUmTpOdMEtpE5dxh11KPGXTIJp7lbGmZz
Izcc2mzApSNmj3RCIMrEQ7wvE6lum4KsDM6XzmO8IqBmJcmgH1oeKtYaf+F6zSnFSfeD0oDKpHWp
XaRQmZijmsoCWFwht23warlX9SSncmcssjEOCkQReGxIslZgjOTytiXVt+gzzmpYDbtusJHbUq9P
7hNRvpmMiAHqTo43bVIfXW8qF/eloZSB5kY6E2nkZgZIUIhLRR9SvgoTy1gIvhKKBTAUEtCZ1zZI
o2Vk1pT5c2K749deMOULhtmYwfn7EREtyuRtzrnaQBffbFqIQXRgN01QMtvWz/S+gPTDJvaQytFl
I/FmMLj0RnD4rZjUBNrQY9yuoyIhT+d3ZXtQfI6jH9vxGV4jvnYiso+B0ctHOeSLWLmXUQxxzUk+
On0e7Q0sDS7AccVcA7dLES4EAw5NbcV4Gsq6oGHOtCnJdWQZAziNyul8neGulksnydFUXUhsFres
b3qp8Bi2ViTx9ySOFVjd1HyLOwapG1dPm7Xavn2wG5OTPiBL0+bi4qBF6eU0Yfmrpmpf2tyeQjVb
EeUgLc/L4mVYi5K5obqjyKOSilM4srd+1nRwTfz0doJksJoJSnmZ4pR5tPWRw9HC/n6+jtLANeW5
vK0dsn1hkU/9SaRtXO5HCl52WaJ33MwwwjMU7WO+cKmWcx8AV8TlvaJTobBqzEWe6KiN8xe+Hsqm
NWFSxEtNr6iZcrHMqUfOA2ikHWG+CWR0kFgqH3YkBDkaY/yQ955Mm5ts5SYSP5DLBSjW8atyOuel
ptb9ycKz5wWM14drx/DSuywfqsul1JZ4M8vJ/xyX2q8DfrvCOhlxYS3gGFtAkBE1w+SxXHFpFGq+
nzkqtCwGvX9Lbmp+xPJSvGILxmcTRb2BKAwQIQ68kfrCgBzQfF3bJXV1ns+JaYtbJaeTbjEyN/AU
THesvWjCG07saKk+NkQTiQKMP2Yaj+Daxi2c3AuLCPiPvW11OnE+bd4sd9BmhfxIrZmwWCyW/oJ6
L4Oub4+y8I3llFUdNlnVwN7NY+IPcuBxD/EDSj3Aqsx1VYOMle6WeU6NJmgcRu20aPGjXsSycZxv
pWDeciI8x8V94zRk5DYFpYj0V+o4hEjKmNJnrhbqKrbTeOfheYCb5rSrBjwOnfbIi4wIvZDgW0kv
VuJuG9Rj8GN1v7pigKjkgmTJXHU98EK0qXynTZ3nvrmDhnseLFYq8h28kBzckmxg26R7M6bQcbMk
Cyfxi1ouabXpJEwHBJzR6Gg9xvRfEMhCHg1s7KyVuXIRrd68zG0vT3nkRxfVtylLDw8tXhM3b3BJ
JsyHzVrHU+aLfD5E0GlrWuCT2rVP6xZlhF2+UuwPbTbULrSl0meNSwgT6fJc9OkyXcydTyKDEryu
c+/j0rAJ9FhYkTktJkMl9o3r5gIkaEHfxX005on5FR5OqcigEdfcGD3AwicUjO5zdtrocSJ7vKL6
Rv2jNlVjHhnwT0AUC32ARptNyI5RYrPXOYn+zGoXfS60YGIc1MvPLI+8I1oWbp1YA6iz7dCEKpKj
5F3gBkYDcmEOhzORFpN1WovrWzdtOejGcX/S9ISSv7JH1iOo2L7ZMwJ9mGHr98ORqEa8jZYG7mec
TVmzcevV2kkEjalQS8r0gcVDwuugu+2SFUvLEfdW38asJd1RwuyZtmxC5lpnxFGYgZZlnVVGYnBr
U/RxBKmoxGurogxVUDQ2731FAgTBpV7eO5S0Ge7WMPD2hsP2DV6tvB+oW2OcxEZHqrLIxW1MV+2w
deGSFKFpNXzzi1/o79Ky8U9Dq4jvfKyIb2rhmaZ1GDmcfaJRTEaACks2XZeJz67Bl4TRpMpnVpsk
UzfO5HmPS972PTFlri8bithH2mN0Mcu9qq2Se1jXgpwusnjqtkXVjV8nS7Bk1dmc4HrsbAALBWpL
xD0rEQ8Yu/Nx58P7bra+lhv9xqdAayKBJ4piF3t1Rm5tckBF+7H5jWGXSfiXwM5rjKg8BqVd+Wao
YpBDgV5QobDx/aym1DFd+HAbp9ClTaQz3+gm8n4Ikwc1U2mM5QOWYG5oCFL6mZ8oOAeDTDmDsCCP
w6by08a9KEcJdZWDGXhQU2P54oizuJzXtPVrQ0Vv3GM22tpTPlmkcJ2FzMNmkR5IBVfZRrsl31nT
bBBTHxpg2GBFdyWY9xAzBYFbaH4YkrDjtZDVUxam3Yzgc6PmRZAtJ1JdHLupHu0t/UhkMOfFGZaw
t+IU914l3FOqp+2BXD1Z4NGM0IVBwNHTTc0jK8XkcpukySc6ZwoofOrKNUAy0RyNVuhqCU/q6IgI
ELUDozSEtpM9TVOTsviaaUmleWl034ZeAwOigGkiiU/JPIcMFHvGV6WyrzNj9G5GpjBYoXQDTA61
Vzs3bmc91F3NuSSFUL34ZTJd2L3L2p0VOT63XKgXuNSJubPVOCmyVIVGkHEUV7pyoVvhnkg/mn5R
19OCaXWnmlx74icHQswId7zXUCwpR5wFXiCjS+Ie1dazX2tQqmxRvvUByqDh3WlHRoaa0ZesdklJ
7Ah26YuXefJ9llmchdAafYltUsbPitPCdQTA82Lq5vyJV2s4NuMqrAuvxfVt6kbzWRG2oZBYS5FB
2wVSNhkVvJaqUBIxAklwj1eVEfbg4CAMx9rLvqJ2kEMvhtJgWDV5jPlmTRvBz0cEnpgej3kZ1m2F
0UMnOnMH1RDkfZ2skCaO+DFPaK4KgmzVRPdozhITJBCPOQ9y1GcFS8n+B0TuCYmxNsJfj/H641qB
yoj84rSAiIgWuefTAE3JKRICQZFhjyiCi0+FuY8KfJ16nfbpmLF2WkYOjCg7hniueOCvuyKzb/y+
945Mtgi0eFluQ8pNIBjxKFADe2x9JjKoLrEFq1QuLsK0FSWXjDH8j4qqwBc4k/WIn1FztZ1e2SwK
Dkdw+N3abOP3JkNvkNC08nO0k3Xr8XrE+7IeQCf56eKNITYgfoie6UaKwGmULX7GmVNoCya/Zfrj
ylsDDYUaCAgrhMJ6Z/3r2B3TEKdA2+8HYxiI6GslRriYu02Y+rW8ov4v68KG4vpdthBjCSgirq4E
CN3nsulHO0QlBIkEW7k91v2UUY0Zdy6hYjBQH5WI4hIqRDyU51m0dmF0fL0lyL0imza8/xL3jppV
C1czx0QVJBBXrlzdLRmBkJ0dOQnQa8KQZeyc89SVQKujrPWOk8za6wLhVoZw+ik5wvebu2Fu5gSo
rMXxvxlRkT6XvAkeUCoZjnC5AVbQCAibYaNF5VvsCfWVgCG/bs+orTdvIREbYB3ruw3vb/2lSnzO
rY0Jj5wVwH6QphFFYaRF9fW48A2B5K75fvIszd5yW+ebMMfIvzXqPNL4jhvvHqypoHFVAgOyO0Jx
nIUmjcei0UeOIMbQ4tw3F+kehFNJl4G0X/kh3bjce/pWW85X8E0JxndYY+ssq9iLtY5a99QcLOyv
Vp+wtpLICiYrwZTBO1E81FNLzVWr1mWKkAW7YWJrOo7Fge0YqNlslhs2Y+bnehlrz0PpzTc04Baw
rrI6H7e9AAaNDwpgDRLkCujkiJjNOyrVixSxzqIyM4MYT/iaRP/eMjBUB0oYSkCPS+lDWPQRwAHV
P+q54ypS/eAD/S1ozf9OKxRAl78Slxgd/nb/OqXFH71Q3z/mp7RkQ5nxPd4cFLZ915Z+90JZ1hfD
5R9cUhSTUOADrOqntPQDaaMbvi4sQAiW+S8rlGl84fPo8Gw8w+aYaoq/Iy39qcxHmCARMVTBRdTR
q5B5/qQt2R6ID2/hzlv4Y4fhnL/DvX3BHfoZUSXQ4s3h/Sbi0MjynmSsE9sK/wKKsgsEAjdujlcV
acW5/fti5V9CkP4nmuYEEtlfyJCoe79th65/Jb/a/fFxMdcP/PG4aK6JFAlbSDjoNLz6q3Xth3dO
cy1ARzhY1549B3quDqDtdy1SfHH4jyYPGlVLPDh8wp/eOUN8sd31gYG/4NDf7v8tLdLk4f+DKsgD
jNTleQ6hMh5bKOSravgHVbBMtZmMgWFsQK2BbBFRaKvXWMX9ofIpj+sQw5gIWjhnionBQKG5d1Bp
0ClLfZ0vUPY22c/G5GUQxsVbTJ53L4vu2mDYAMZc23iivjNJlOzJwN3UE0dFRgg/tM2/tVj95cP1
i5PzavyQ/SA/frt4bbrfdrCFeAHr6s9+z/+BD6QwsTZiwSSw5buGiX2SJ+bfP6D/+TZ/pH98Lv+v
H//jOTX5TD8tneILWEQfsLZuoiw6K/fu96dS/7HCISHz4Bi686+n0v+yPtqCoh/TpywLZtbfWsZ+
fSrRqm2brj2YyhC+MHaLP6G3VOxEMNj7F5w2jbu1x8JtZUhERUf4gT3PpZ9gfNUckzWjJK1ZnojQ
2uyckPuld9shwBRRYMmxaOQLdl9ZY2dL6eTZcEqAu71pATKL9//9a5yj/+Vu+J9V/yrf+/T9F4zb
9w/68dwwDvn9wQHAxv//+ahorv7F4Un1Gb5Qm2mAoPrnCqZ5zhfgbca6T7FUMnH5e6Q21sz1efgB
3lvnRTCo8f/auI0tlxpIKIN/el6aWSeal3mrB3+g4k2a5SnPoTJ7RnmKLRmZhvI6HGNTWZZ4KxqS
W71+HdmOod24Wpvl/8XReS3HjWtR9ItQxRxeO3dLrWjFF5Y8tglGMIAgia+/q+/LVM2MbclqEjhh
77XjfqOaoRnmLekRSLT2ir3MKK6+zDvsdsSWTMiwYiJLCANwSEgghyPMM7CdtH0MoTn0jA2WVxJo
g1IwfO2nxVwAJxEC/UDvu+KrCtqBsJ4BVIXcDjOO7EekD+5yBavpwrpIHdxWkJ/W4Y8zatPs1yZI
1/90YBK0xDkU4X1pGOPv4RgN3rFbatsoNuE6Z3ios1Fk1YYhauKc1jCgvWM6naUVvAQoFciBSGbT
zs6sjVsdECbb+zo3ffUAU2AsLmNRM8SDQFH0iqgMv9EfVi3ZCx8eZIC5nmK5w2vgyWtG8PL8QXLe
uneTPN8Fck5r4Jhr2sPFYBnD9ijs3vgK7U+a9t0DWWzojhmkEQyK/ypSJ5Kw18uICQhRSBp5Egmp
Nn9qmN36bm1k9DTaLFSIdFAZl/eBFcWRCV9iPnVa92e2Ru7ekpr9U2m4+3C7kKLc3PbRVjQ4zI8s
ORz0Wa77bjAmIBlEv44oh9zVfIVtUupttSAJ3LZOPUuiKAeBt9QE40XLQX3MjcSONa2ion5v4rsl
nZZwK2xsxwO5IdmO9QfZAWrMCBvgmFoha4/aHhnfcM+/DjjcqndgbqL8N+Kmw72NCManPc2L+FHU
crmdPXDtsONwXJ9ZpBGnBPolT++GBEHYb2cKmmOiXdY34CQw+aOrNF6Ak3CJ0lf4OzVwBLli5CK/
JN4hyBCPsFYKehy8M8wgmEmsAk1tOldPhIUM88apZPOdQNUiaNsrgy3sVuyOBFZggiLrjZzzykN6
7S8Dxl86L9B0q39e6mn4YIeu2i2p0TBEMg7NtyYZ5yeuAPA/YYdq0g63CHvRDXr517pdp/chCwOD
GBaDKwHN84h02+fj3KNn7FW299FryX1L0M1pXHMv2WmfKqJGhu3eu0Mj9hI4NECspoZfFVGWOndt
xR9xVwzxEKE7EvmNfybHFPlRJepEd/sGaUWLi9mo90g1rflpXLC3sOTsKZtxB14mITHJtN6ceX95
g8GotEt2wQ48inuEfcF4ClaGDTwT5Grf1hDDexM3kXxaZIUCbcj8/Rj742GstWWX2AXm7ww47iO1
RXPyQi0+YftWGbshy01jjKqv2rP1awpEYpvh2nB3WTrJg0LEw8M54ei7rfHGR2bNAZ+8bAk28aYM
SEM+dZrQuD6m8ppnSst9ikSFKUNG5PPW5iUblLYY/f1EIsmJQPlub8ip592f/Cq5Bh1BXM+wEQFC
6RBtyn+RTwBe7Zd1d4dvKVlOLO7G6rCKWFT7SRa+RDQh7Wm+iYS3SyYItSTdqL5CcyheXEAVH73J
1ZtevfljrdZ0VzUMlbGj63zrDx4DgTZXksnWiryN7HoVDuRwODD+zBIcLXLRJ1ND2z2S9BfBhCCr
q96IDlbbVIrknuVTeQWtzggTc/lwHU1qGDChS0aAS1iL3sXSVLvYbwiUIigN0hfqdCadGdnUbJLj
6yhhru+CJmnV0Xh+j8DoVsgapOg9jNnhBi2u8wcmkA1gTRV4B92J1vseAmtSeHL9jWmjODu2ZhQ4
/4zVwXZsbwwDFiURoUYzuqCQa5E5sCnj69yb8D1LOL5RfltDptG6ei6Bct4Ij8BlKLYs2RJ+eYMq
n2yXp1Amq8glNk4tLnOwWpvsXpCcDtVwHe9LQtRfFajfQz1iitoRcO++SMBpjy1EgHegZr34ZxsN
ohzDCkPxtW/yqOW8xfouvbXOYMGh896yb4XxwE1GqlGOhEnZ7H1sfMLkgjV1+qc+4ojZoOfDlDrP
np6f45Bl18lrke+PRRF+WyRM3ZavMTMwxSSQHhCbknYpl27ntjkfn89OAPWiYXkBykWQiVh4ZlhW
4nTj4iUi1efO+l1bsagFl8oIaGBvmKn4hrHI1HMUdrddmg/e0zgI9hTJHqzQppDBHtMMOPnkjX0x
qZnfYF14WPJb4EZ/R4RKn5JzqcewThgpDsb6iCYfT3GVJs1h5PUEW0NKHnJGzUOyKcGpP3Yhcx5S
SUtw71PAckJEZk4xfMa62yG1an3UnzWkp1HFeiZ/cGCfy+/U6jfznduX0A23r1eV+cmrbiv00ZAK
REThBEct5f917ka0ZCBuelgIXO9jiLLABZQJCjH9lfZTgKcSKttmGOKATDNPE1eHQw/wBd/akDXH
2QdhfYnjcH5ETpC0pDgKJOwLCgi+o4kznkpXS4AVLWtiTj5fyp0rtX+gTrIHRBjpHvYqZOwm6Buy
yRwyDw5B5ZpLMo6Lx89KRKRfTqTtbbSnG3QMCtpkv2sbLmgM+DJbD9zx7tPSODft1Yj/+JGaaeX4
K+vjbDU/rbwmPGZDjET4YxqcSEeG1SvuYrdJCYtjku2efEjM7dYQwopxnYuwZTS2iPotBeiw7Hvh
TCP4HALIghLVKIg3v3oQc1Oj0ujWPuIv1WJ9Ia+tas+Q/JlIUj6O85Erdz4LliLN1kVItedO4mNK
yfYidl2HiNHYXIzDpY+yVJ+7EN7QpgeJ81+L7IFwizgdwPUx5TMvU9XM9dVx0uqJzDxoHb7Xdsup
dXwVbhT6jGd2IB3g7olQt63bBuWHx3vOkjHgpn3LqtX55XSWbw0vRvrmMGJOtiyFyBmRRfKNqUJ8
lZB/umtmQJY9So6qGxAWaU3XlLgztQXCtvc8zzz1s224jFnTxOzXq7j4QHKf/26KLAD7r6cW/0CV
5cH9JDzc/IkV+FDMMODHhvCK0ZtoNf8Pf1K6seFStC+JCvvlSDA1VQkpy8En2g8HpmvlaCicnTO3
9T4Ef7ZA7fRXfFFOCPxttKh90Sr40QaRB741kdoS5QK33Hc3xfhFB7gTpPo6YmlgIAHs38B8WOZX
i0Dkjy2g7K1uywnZmoXQn8rtb8TemxqP1XAaPcPVYyc6Srdb3tZSZ91+DG3K44tTOD1kPtN7KIhD
es9HrAGNoqo8DbxUzxYv7Q+wXDC2cAtdZ1uR5AxQOKkQlPhiqupdOKOXZoEOo5MHP+YIL4LARPtE
MqOjzi3j7jIAUWz35Hul6m5weh+bgA9IkZBlCD6ZOtadN6OqKaP51zoF1Z8xHkeE8UstduM4GrEl
8jXBYotXnBJ81smr8dhbXdoFpviucpxWHQxppRWKfryTD6vNKE3qUSJwJw1kuKoa6TC1rsnGK1IX
9TMN4Dn2hEBj6V9dL/8NXyXXT2ErZXbRgG+P7OOyl4GnJzyqEN/ED/Rgogp2zZS0e4hBTv+yRCBk
nmsCKDkkAe8x8jZe0iPKAAwdvvXs4W+S90HejcgRkq2JUJ0esaksKNKHhv2/jJP5d9aK0L0sqecT
w9HDHN1MyqRvGkO3OBgSC+9DSi6QGCX6mE1khSr37mzkuBNlH/XbWc/gnyKuJABJOYGsBHU48PFM
nS4XOGozkMmwi4NNnDUVOdGLsS96GYHet8Im556oQAbmgQPgLkQi4xz6gBOfj4N0rqwu3ZDHwpvR
wkM7/lfUFTr/eY3CX1gHIjIG0Tk8lNPkF18Rti20PkFLAmkSEtb4VHU2DljXzr28xK2X/G50jQGO
lWB2iaEPBuzFNXs5buWoQBBbym+/bWdxx7WLiKrK4QM/EbXr/x1oEVs2WuWEcIU+4Yy1JJ6I3BT5
z4IFCUnuED2TpCqKA9sAaVifz8WVthMFEX+63ijFDgI/PAzX4lzbIg3uvTlp3bu1bDryykcl/nSe
nPxLMuVO9TuAemb+OHkGqajsBv+GmihmKs45an4jMljxgRHeYIZbnCwLcQq1PP8dV2HfbzQSkg9/
SXSwB8Al30VsWaOVnWqe2b/G7/ydyR2POs6DDdI/yGJdMxJlgGQ8huOZKf1mHO1l1zrEdkLsoyym
bS6Gxr+6qQhhIRRL3b8jdB2LXxCnjEQWn7jVCw7RZrg0TlRAhlA5PR/hzwkb4yWfHec6w3Od9t0y
YuVsMhCGEM18+UkI3pgfSZtafwWtdUilccXMCnVISvPgLaQkIGpTlLnob3QJLdyuOatpL1x2QsXl
8nd2dBdC1a4wdGGzJOpOEyGPlSB/mWzsvLtJ4r01JprOjVPY7j1g67PDUq+/CAEUyXM5tHbamCSc
eaZRbe7Y9lkKanI5y5sTsxig98G1Ouex34sN9JWAhTTQvyXKq1M8tMmxYN/NflfGQBuq7OouWQFg
grxt4TQNT+WYhXi32n7k0JnwpJWGEm4Xxk06sf+Zw6fIYn7ZDyz59CYJA99CcSqw8lTRAn8GBwLq
L5SW6ZVad/qiDJVAZqNanZx+Xe8xZqS38MAmxOYSgg08UD0XWJuSIYq3GXraHvBixxvdpqGqPyTP
QnvtQpeWYhlpeaHEWIoLFLO4QwC/rwf4dx6NMBv7LdO68pi143JuRFL9p6j5dxkbx9fFaTPnAd3j
uMcCFj1CWemvGI9bGoiliWnIV/TaUew02U/i1nQu6KnGRxXNrOeIR28voQqWh9lVy/Sl/DW/hMhh
sFStsbxLktHcTfVo/1i/juO9xqT4QFCOOS4ETULlxjkwbhMifJMdBlD70jJON+yjixQzcLro1wr1
AhIHNNvYolqgywSDy/GPDeXwlvmxiS7jLcNo21UOgX0DYRtvERnNrzfsyA2SgCrD2oAI6EwMCDOn
oF1/QrG6r4KwlPdiFfk2H6yw+xqg4lElHjtCFAkzpW3vUZR5pX2AasUnahMMyoC1RvysOgLjEzEo
5xOJZjb5ZFAaHGFyfoQrmRxTQNvpLi60OPAFx+Ss5eLvCdqTy/3kTWG2LcA9kUeMaJPtOZqIbVEO
CCgm9s5bpxvxBo8yE9VnWAo+OCdhJLqrCmr/Z7enin2iqU6yvyBw8898Duk5F57SSxoF6qX0Mnwp
msu/3VEH6vZRuQiLcHTXqbf3tONcbOM7A/CGpvvPjdCAfGphIuKQpiQKgJzW3a1V9a4VXevywo0W
fuMqd0DbGr9AWUHwIUFnyXoBdVFsvSJMnxMvGMg8robqlfVwH+2rdVGIQEbMFOy9IfmHK/ApJPeI
vs5Z3KpPG8RhD5WiyJ5yOy3xpqhHOp6Ui4QKmRv/ZFOTvC0pL9d+nIOVLDIZa2Ip15jQsNIT5idc
Qv/qRwK4O0z2h6CYzX82CLoaWTQhW7lOc5yNJv/IOzxhKGtn2DA4jRZAh4SlQ8ZUFjb8Gr42s3cD
s+cLghNcKuMDJXF84L5P3aOKcos0MgbhU2QNwt0+DJbh2QEf0O/sNIgCkUXLk+NqMbMHXqHhcDf3
UUgIJbTGR0ni0nWKsDu8Fm5KyAGPmP+TSw2fgCQJbxOWhOdc3HZNXn2kn3velvLIkqY6B3mcPYci
SZ4cH4vWblFTE50Qq1Q7HbrpJQ1RITI48NRhWVX1hravOTXNhCvd5jS9B/TX5Kmgc+m/myyp3Xcd
xbN3142MgTksAmjouT/r88RR1YBUvI0jkDamAKPVkGZH7sr0VZZWAJ0pawU8dKrtc6aJ6RIEyfEd
MW64Ymqi+U+x9qE21GnJL46EOQm4Z/y45kR8UVKBbWNF2f7puMx2dUt0/MZ4A926EANZDd4i0OMy
haRySFV2AeIde1vGie4VvZEJ932oOoA+AZHPw1us6256xBO+2H8KfetTwq20PpR2ZRoWtYzn5sZH
gJoJaT5QEsKT7ORMvB8KuX4/hDUJozvbRPOwB7ZZjw9x6WMIQo5ZXzuNwPONHOAAJSqxl2SSc0hF
RFTUBI9uu0JEzHy9aMBqBluXdWyCpm1AOkyA2HijmkL199JnO0K02oiM9ciT6gINBGXN9CGvaHJx
l8IcJJspfrhFXPmbITROtwHr2LZb6ADtfdR0SDDcecq2PlPKPyVTloptHP3vYZ6sA4+qBIZMkd+d
Ig/R/aFgSv3Iq7y+NeiOXjBqMgkYilkG9OSxIUhDrjX4bBUc1zYBwQpyG9x/JiAiYzMNPpc4qu6r
YrqdgtGIhc1deUD2M+rb5NR1SH5gucLtOUN3mPnz5Fx/9jkeoI0RiX7yvVW/yXp2KnTGpMOfE3/t
0m0fZMWvRpoBcgOgTRx1FqrpbhiaiIhg2WLYMo7zXY8VYb2a0AzwH+Nq5rfVTaZv0yWYixQKwkb6
Y74J4PlSWfgrYsolZJ7Uz9ObXDVnJrYkZ90DLUhOZF4hS1f499Yjx2mrnrNKENWarxKacFCnjN/A
OXN4L2mf/JSScctGId2D8xrX3aNXdfOxibr2mxSF/F5EzborCSDYg6OAWRXJlPmSiVBRMwMJT4UE
IbZdmYXfxLRx9Wfq4QgzTJP403GhJb4W9y0uipNpp/AcDW74aFTqfFfDbO75e3WP0vfEyUhL8Joi
e/7YSldM0FNF+LdNVA37FWIgbuaoO6Isz/8WYxK8kRzcymu7qAX+27xmH2VTt895K8pTpnVLc50O
4wVyb1Ztc0+AS3bg4zYbNc4Q21pBbBqzLJQ8N9tE8p9f2+B3X4nxjOQKKRZxNj2GzgIgQbUCVesD
4km36Wx0eXAjq749hvG8RrFyn4eMjArUM1YFl8JPQniDkJMIW24LN9k15GSedGLcfpeij3WAzKXW
P2iv8+pjHRgM7xlufn9XoyDi8ldqpbZ3A5neZasffbRRJoIt8O2Z0Z9XinsowH38l0EjIKUMy0ax
FR6EvEODFeTK/QsBU6o5Pc4LNa8vlu4h7+sw2DCOzedDv0aaeYLwiWemV4eTuoqeV26K8meDe9rD
20gAzR7ZdVTQRmiPcXvi1U9qnabPbPXyX2h6o4JjS7KICIc5AWbvrt70FEjUoomh6Fu2tgsapmu1
LIonQ2DIcyi5L25peijEh3GVzj/OvewTBWakLlFcJlfcp94TE3Y+Ar8RpyFXQb/zXD9CjpcF3iUs
cMx9xbJOfqYwrq/k3Mf7sKr6z7QDE40cN6FCtcIkJ9dvZmAUFJ7NAU0kY0ucAnN74qDBoFyNpFG7
uKdR/WpZPUbQdp/rhXDji+iTJiCYvkt+CAfy3H1NAAu3DOCvXdFlRHUFTP1ZNCGO70gEiLeGvHhE
KrqPlk1VVQl3C9ScZEtQ3XhL8/WS5VXHeXVsyIm74BAef6xdeXmDyp/w+UUi2aVS+KcwFSmuwUgU
8CQy1aCEnMZvwul2CoIX3uz8YAiudbFu6/KMU+fGWpyH9dAlvvg7+SvjFIR9TLWKgaEMbfYECa3R
wFGo99ffCUXOfeGMglmv6JZH19TBf7k3qZPtxfTCubIAtK+b7JAZkd3CxCEpxyxv5HEse0zWtmVQ
sA9BIBAYvXblC5EfZbw3PkS0Qz84jAlsTRLmkjj124CBeNeMfvrPKbXzkiuCV+vcAmwuTdp9FNo1
zKwa0VR7VH3h85gIwl8YUjr/hiBar4zOfXXxDfp7nsdVL5yGdaBOfZoj8qTRsaThrEzeYMykGJUA
/udPcSdhetVrOi53Ej6nJGFK6Uc/FV7yq/V8v8eg0aHCy/lP0RPakvTIuMNPjmsR97T2KpzvdBAi
Rc4ToGvHBNzktgwwfZAJAHhlN7B2Aa+gEWkedcLLwiGcse6KMA4fHDMl/pdMlz7eI8dHzF5ix+x2
yhV+cENnlu6OiaeeiBDh+rsbCqdBvAriu0anjl6OEnPtwuA6UyP/l9mkLx7qwQB0Cjr4Z7jcYLHv
4pYHkSOvkh9p0I8sYISZXv2uNPCUkLjsaCjpuopAwFXnMgm22EXLV1nJGQwugnBq3jIxuwiFwZ6e
kNQrokN6x+6SRoXMpIVfht4G5ldGzOaCsg+PvCCjA1ZszXR3GwHAOc68/a8WSysWV76+2aymHYZt
rEXOkwwGOQXtUhJs1Mef/N6JaAu/Oy8Js1d2S9OP9bT34aTj+ispb2uqALsQYEmEmsDhO98GVEgY
gC9l1Nv6HW/uLO6TuJX9cxjkbD0xT3sRi7pI/RJVFz1HgzKEvpYBfDdrxxgMQY9rlRpSdc9tmoj4
1OE0Eses6cxNT9HF01c2Zp76DnIiXf9aGKUrB1FM+x+4Rdke+qqr6mc/nROgDzJ1C279Ss9/hjbt
zNZmU5DsiZMpo+3CBo9tJlh1sV0heP/HnIpxGQXL/NNpH3+H4se5cYN4vmbIeeXDClsBsy1rBjpo
OXHD+2Pr7hOCD+qvaOyjH0+vNGcpBKMTTr7hN7kiOiGZeOrGGyiqAlQ4MCbPz/Th/mUqvanYhpHH
kqP1IPBh8YqvddQu6D/XKUTumRj1yL6B1FksDWTOc9HEA1OeCH4w3+QNLsVUY3pDeZDZi2NUcwQc
sURgY7qUNSWBXtCafKs7c/W8gvgolwnjeCD16zZbZ+7xVlQeT6nNzfQPa4n1LqNplbzwoQZ3LBtQ
V/fNIKYdok8L5LkOG/fXEkHhvMyq72+38qq+MjbzzEn/P3C/facWEYBHaM8yz9P82qrG26PZWD/x
5NEYQbQc5aXmtDDnpS9m90wynzxHvVgjtnXMKfykmavfDNfFHgKKt4AE6bzgGE2qutrQLxaaI8Kq
qklD0PRHevmBoe2dqFOgaVEtcKBJ3uokDg0E9j7YTw44hoKqUxE/RouQdX08/kL6v5IxVxPWch2E
O9dnNxLLNlyMu59r17ljI9t9rLqKeXsXs6YrWUu9e3XnwX2pAtCjN0ZUSR28rmG0Qxs77pwhmKut
s7T1m14c4VgoIVm4q9kO4VtDJ/S5qKq/oxRncbYE+OVqyt2ofvOS1f44k7S8PygW3rn3gP+mbCia
4n4hOcS6J4obZ3YAGTCL/iRgTxaHpvb76NHSXdHZx6NC0quGqXilU41xgMSUfqcsZ6YDtSttjP0e
R+uH6451UVfc59PSTHvqiDLFD5tJurj7ZvKSudwHQ2fEeLAESEXpsVRRitM1JqZ5F4KT18Fv7K3C
xyKB3fKqmXaaZ0dyT9hdPo1NTtKOKmTMtFJ39hIMbgDeA4tkON1JU+tE7VXuBl57lryZ82cVFrn3
pJSJi8+oyODqby0+KzQcvBlQeDHFOuLBAwlLtkvUG3gKKsxXLJtl5Ryt6/QMvNnTpF/eOKVKA2yi
iypwHzndfOPojChYyLEB8Z0xmD7MwdQhwSmXYXztWcBgheHVlOUvpPg5Gi9Ak8zsL0p2olq2KgwD
vZJdMiswE8bWhZA7b6DeA8zFUBpT083ueCILhArvAf5mrH63PDVU+etiFXFBotAUxbHHLInHJQjn
+zqjWmDBxLKMFoEZdv/ULEQdPGEIK5t+2/ckQ0NXQpYT75bACcyEvbPOyxLjFmO2k6B3VRsXW+FU
HXPwGhTJoMkYwyXNqqeTZGQNpp38ruKu8lQvHzk5NPU0q13WgY2uCGRBwTYqLAz8GMcQuqzbYxzy
5rkecQu3elbVBbxEp8S2KLSJ/6ogHuI3LJN+fk8j2zdQMciJ2JEpFweEgAyxhb451VyPTpa4mveP
+fK7EmWj98no1+2eZT+HWxsiHTl3fe5WDwzSfGKX9DCDG5eJzo6qztL0L2lnQOjxn9JMqxP+T+Xv
yMZe03BLUOJNDqRySVu/Z3k1x4RX4ZXA3jMLZoKsifOUQkKCqVhp5eqy9E8k6cjxDgGZhukf0RRT
OqMfKf4MJbuxW7HejjCrLIlgXnisF0j7M+q+LnftK6mVfnhESsMunkpJB85RMo0BSb4iMRmIjev9
sN3EFrXLVsVtabY6CfR0w7mSL4cFOJPxme2FVqc4BapOfpxy/P1Q1QZ075BXjKPAgqzJ0RkwRWRH
zobZAcXr8BLtRtGzDq6JtZ3/soKph/wA6EHkB/5+4XCG3OiMz/NcLM6/MskEs23eiu53nwsWK//C
goA4FoNtG7DEoli2KcJ+TOZlg1nGybmJnJAb9JbFKAbxd1j6EWATjq7qWKMvGQ6CJJeZkTCjYJZy
zPU2Xb7W04NPDBjLWW+Qy8UkawS1CwMRvA7rVulT6qct1ygQQRF227GbS/Xaw5RN/4kxgmYuB+Io
7+uioUINMxxPbIwL6QFgIgwIwyvTLPcur0bhsUoNh/jfSLwdVtrCaSH9MFweq11lPY8orBoH8NWo
oP3leDTL8IbctP5dLo5Wh1WvKNXHDXP3mlnSBplN7qqzXVAi/JqA8mSaHE8RlnhDe+EdTM+iYD+R
lkUshlJdukcbNuWfqqYIOgdSLOL7tiOIziMXdvzF8djhe57rrnonzG8dHsYeGyvJpqObG3J+CHO/
S5uFOGdG0h7xW1PBWcdtMYEcuzUTiYdtNi86tc+8RNpDOuZOsKuHehVclVYuP0k05t4XuK4hvGcQ
RfG8SR2ugNc6iER9bGkeBKhptxstbkU7lrbmxIpZJLMVTFO2qA56n5qUlsnpIob5TQObWbQOfL1D
bPEG9fuJsje9MMtR+kxMYmg/AdRB0e1FNgkHLdXQp7vOrN1yRqfj9VczBWHyj3+uNFpOADr3IcE1
0hNyQRZse1nUzeeJ5ZknktYnS8hiKMmBOICcW7ID4sSqfiGqI98SykqXwJkoIhgm3MOGrsKvZ6wn
bcaP5qFlfZV+RK3qV7gpkVlH8vhyv7mMSBeyo+dyVj8tEf9yih0H3PSmdAibHjek4yTUWKlEQfCE
dd/vtzYY8oGhzuoN2Tmac9UcavgqzSsA89Z/4fxAVHFkz26bl7JqZL2DYaQ5zse6adb7XCTGofY2
BeG2LkyD6T2otVB/TSOd/G/U9VP1woms2ER1wZjtBs4a734Qug8ODCor/U4LluQnmzNh+olhL8Qk
JnjMph55yOf+zS5divOTnD7gDJOUmsAQd8ZwSonJ/myNbOHe+GXx2nyuhWKLuuItze3FYsQKD4H2
KvdfEC8dpkVHJ89wkjnv2LE8xrnxAJt7Zcg3+ViuTRaQYrG4MGzOTWym5RBp7RBHyDiwNz+mczGa
0c2HU8bzNLldxeJ0hfx8xxhEmh4FF1r/x9UmfE4gnBLe3/9Al1ljHs2klvo/8hhoChlDFUpH2xqU
gvLv3aQKAYTC5eq2Rd9POEwrpyQQG36e2BPsOLGL8gBcCxxMTaBfAlnbzjvOt/X8q1eppDvJiZsU
LQ40E09u2nRoy6/IWGjw+6SYUWtu0GkYuxwqhz3PcsP/9P41D90peKCLInEGrQzCjSeFrg++SIV0
qzohPwGM3nCH55+Z561zte90s+as9M0YUazi00zIRwgmvmiKoO65BCMUbWL4H+xYwMWSNdQ3b2Hg
Ejk+2NH/I2c5fAHTC54bIaN540uh76e+g4AZQthot+3gQJoVQMAQ7MJNSSZUEfDNjlkSJnY/JI1P
q03q4qT3EBgdRYZJZeRL5vkDNN1MV81fbRj7PaLl8uYvbyIHhfunzwNgKWNMn0fWUhY1RySTEw+t
rUDk0dI6wXoPNCR4wKNbHIasJ46mxPDKgqNCMOe4maGvJOWLybAbDE8teQWnLOnZoQ+6lyfb2uFh
QRfWbFpXQ2AB5r7TYAbggpWzfQlI8H2U8Cgsq5i+/Boq8hkK40eX0L8xNZd08EmBFeIrigJ+O3Z7
zgl4I+8diTa7IpLOD+VmQOBn6N65fBpbx3Qko4KBSQ+TYulHTm8AEDisd8JiZdyiL/afWtOYRymF
8OArTOR7iSrDikfx8ACyq915EGCuhE05LI6ZQZ9VYppXsPiwm5Y2fvFAlG2MJRJqy6jW62m6VwR+
nBDvLZ3xnmze6TNGRkweRtEe46bLMbQkxXbO5vEiUhdjrpMP3StNE/BSmgvJUjZtM+IBekH6rdfF
WwaO9SegTdbKcbv8c+I8Wh9Z7eRUaEMdnEiWlH/GccYqHfKM305L6f1XB3ZYt6CDCI+IViK6+fWI
OyF88laExUMy+eU3YBeULcQOhG8IZtFlBGtEdWAm/zxEbQJzWmb3HiwQ0h9zhCkeEGA+4QF3K+dr
h9hSTUhoAOgPiCYHcDBd2eynsPZO5f+1uYzVAbusS+1tuBScB3+h7QQvkcVPknDVeKuqefjl6BDd
Lt+wvPrVMntYWnkQ86FuriBCQOuTH4HQhQwLn6VobDvSioUHOmIYLIFC6/oQAcjcsnsjDQJoyt5t
NVIcLhWPR6NfIJESmrpF6JMQwT330bFak5xtGyGlXHrME9kKM+oua/byW+lXBZ36ghw+lCZAd8vQ
5DhEMvhilFUd/LFcjn5iwWYPgmHhFLjMCeayOC9oMh7XuG0vayqp1ksTWeaTqFj1vWd5TWnumtda
sLRnYpDYcBf3YX0HVZBuF8LiRkpaxu3McpdBpWzQeEUVQcHKVixngcctCAlgC9pD5jE3wiXnjXs2
heEtILLyiSgP2FJUa5/shNeRf0UzT9ImqTTnwq/Gk3EqSAs9w9lzxtlznjRouthW+ix7ppJ120x3
Bf/xE/Fs+1pMNKeJDfyd0UyF6RkSeSoaf37s54ocoESm1/9xdB7bbStbEP0irIXQjQamzKRIBSvY
0gTLlq+RQ3cjf/3bfNMbbJFCOH2qahetZBO2LyBIj944sYN2w5BqvzrGUhZIR5xocXUuiZrFH5cN
DyCgOFSdOC9+W9wb5Jr1vU2c6s0t+/adFpr44s/G31fWQxiFoZyemFpRNZIxk6AqhuhDVRNDJlVW
IqWi5tqxOrkOU2Fb5BvPu07UVdxy7Cy/Iq2Vvzd1CceqDiOiOQQcopPoYzBBGYSUC/EB7kJvqOsn
U/UYiiJeMpngcoch4WVXg50lP/QVYOl5jKi5FThetgx+ebOJzNw/lih6v5oAM/+sJFxldj4HQ4sy
Amrsa6py++aT67l8yBMa27b0Zom9cQBGdVWinA3yQfjY83LC24nOyVsCTeoURmQ1WIz2yRur6PU6
cEL/1btUkKFqU06ImTTdBC3bwZRw8jZLqvE57qIVisS9rYo17UEGd5QDI+o1rtZ+J9ZqBQHrMTg/
W3qtDBECXby2KpqeFb+H7b00OT14PHP+W/Cydnt/5Wylscr9Zv6Kl1NDh8muBa30oyHYcQJjxuF2
U4eUkK96zn8WvGc/oQfmYPNKp2Nugg4KgT6eOFQDbsh349SPSPmh/O5MkrxmnRHsShhc2LRYHfun
ANWj2i6dHeEVIwrQA4W29czBaeI8IOt3i1f4IeiC+G2I/F6eLbus43Dv/Xlasbl4Gzpg5/c0adzH
lJgLAkUXv3jskM4u2IFzi5DQbdjcR95hSVwQ5eyb/8OAKeXzPNv+lQ2kdQ5prod4NzC7TtyjKevL
dYE6vktsNQL0qxuYCet4zkLpXHj/F+bNFHUQg8B1dXsuLEbdfadIfyt8mP6mre6d13NOY9FhGSVQ
HeS88PHesBHg2/Lsn1HE3vvdERERjFmzc5tk9T5Py6Y+ujrOlmPqJ+76q+47VbCTnPn/T3zxVbBj
fyaGv+mc+chqVY4OiLKP28ed6btzCuXm537BK713RFzZCb2jFQyDWWyL5gk67zixoIyL8iVx0R7u
J3wvgRwhYQuDyXXTOHjgdTcJnsaUraKoLgPEJTjBPpYR9sX5zoUYhQ25Xkn4+9s2xv7OxDj37MyC
ReZXUG4ZVgR0wgnBmP/6J0bymmmlHPTwwAQWJ5tuCINnOcNPf4FFLVwo15GJzrB9M8EBkmfhhbcg
ZY9ywAGSKGIEO51GdMvMzjTjXwY6Ba8tlab6yBwvyTDWYZ8/gJ6EXF32AxA1xfkPLyKh+E+RKw6K
URvIg0Orc/8X7PQAAr7R/YVnl/PbZdTQu0UOfHqnZfiB815yc2keIhuIo+WAiTNdaDouhMpOyTyt
sEXqHOD6PTCyFm4vPrtea/0zynIcDYT+AcpkxvFZjjoRgizvKUZgxZI2f6DQtCw2Ca3POA9nP9H6
IQcGo94ywddwlP4a63/1OJYO1gG+f2ZVzWP/FPdWqy92tdOBZQam11qpOONV0lXlh10oSTzGEyrt
rk8beUjx+OpvMjVdz9t6Cb0fHbTZ/Ir4MjRsGWarvF09AwY5L31GqGnvDj1Jt60EgyfPbCHNG4dS
PyP0UTYXLw7LDG86JJPnbG6o6tt0ydRiqdK8/z9ofFbBrltIKnxLz7CuLBVFUcmKgr6wQUtFD3Db
p4eUGcTpmKAsT6idO9F6aygCTOg6dRT7yIZ8BcgM29FqG0zJE+qoc5C9KUHzpBV2ddetf6fryJl1
zdmhUGcgEzoL5uaHGpuZAryiCinzbGx8yry8PQyDW85Xh+Ur8cysrHJKx7SdvmMpwaslRVI/dLMo
1EuC/eY/DMhTcQ77mhrpueIFfY/HEb5o0/S7tsLy4daSNd7shichw+K/ArbZBXEtpKw6dpcr7t//
XEtN/XosVB40n7D+yNCx/pL1dAjxqYJtEKviZ4aV0/Hg08BmHrFYtRmciKVJv/UqIA4OjrLBsJto
mCXwRuTOnoIlS0IIsa108J9zpIvd0yA4ylKUVxv3UNcicbDB+OPMOZgIFdasMoqr/JlKy8k/1vHa
17+cvltQ4bSJ1/IwzipfvnLXFWpTMrZ327r2R9JaYOG47lTb/7eqmKy+XzeQ3XmAYMhhd75i2MmA
38UjZVi7EHqa5bRnTPPd0foxP+CLVuQ74rSXzjtZj9ivGWamMf7bIT6ut66knWJjphwPy4IFrLxl
TQamC75sWbCyXHvbHl3BFmYP/uAOLE5tFaND47yfT7mBNtdvFyubPxp+b9xfJtDuWbKbQr+2F+nU
d+S1LdxWuRgD1lLU8hV6yLAsD6FyQMDD0TfD6u90wuYbc8pUNfNjZklrtVsEQqEVFp5eCAI87MEb
iHsebmA2nS5dwPm6/Ayt7exrMKQ0IoZElLmMmV5CGqoaByzSuSx78b3yTdEwguM0nfeSelLz2Rhs
BxtJOxrDdYCKuWyMomz9PGQq6MwBSl/T77MRzja3RC2W5slrxcRfO/hgOm/90M3Oi9tmRSjeWVYV
EI0ik8XHXLBc54QkeoM7epGt0ZDjCZRdU1zKfbKrSJDW//oy8/xvD2oZ5+dGY/h16Rfb0VlsXiBW
pcGFgy/tab5isfNCsxF+1NYP3Olhzvl6Xg3L8HkvcL4OtFWW4ixLLFAbt73vp/Q0uwfPsCDFHQ9c
m6dS154dMlcPPJPSbTSiTV3w6eMi7NLxu0RV3JV4kYKdz8BEpmkqLipLJvdg4kbQXKC8K8Q1cnSm
63kG7W1Q0Fwis2HyKAsXwvISJZUm74uPJZvOXZdJZ+vz85XkIpzw71q09zZ4aYov5UDuH6d1gRAX
1Ap0fsgig4sUoDRVaVl4T6pCgYIUFIEOKqbh0FU9aGNV8QvYSzH0N1MRe+Sh0DYvWGCTi9/J9nXB
GptwmjQzbWmB/tVbpIFd67diMw4pSV6E2m56ChwKSqhrDz3sTzhghzN+i/WhDAJCJXhxq4ygGK9J
VsRsCMbNWMdtcdQg+PlHJY3uBkrRUxlbDmH97OfPbPfD9kG0yciV7075i5Qx3CxJrvzmazwpHKKR
TQMk0XHL8s+6T82AkHqXPnGsQ+R2fnRgqgi7ViaANTnU/ialG73hxralew6y1o/2NcEYfWhC9Pmt
SjI42pQg/gy8gsa3eIg8zjAlSlqF2dx5DNeKLosBF9te5Enr7uBe8czQbFy3OYApChQim3aHRnjZ
cFut4BRH1M2u2BVKpCiCRHQcsVjt4s85c7o3RTVauh1I5/Ac1Ildz3UgR+/Iy2T6vbRkDcjg4NLp
KCh+9+OF0g64zQ2uMjJI5mHEwUUQdI0pChupfu6qWZxZ9gbZIbGURAZOdudtI4N/hBPccsLFw/Jf
JknsPmgVjz8gdEl7VnId37wpVCxZnKE4yi7J2oMbc5481KoXJ5sX/szx2avFk2WT8tzQq3jRYtLy
UaveXIqKpKDMmKqpYJnPdMXH56m34VnCbvxW0KLYT2Ssx4Uou2dOx/y6IDcNtdmHJDu+1ZAWJ+g/
6sStklGGk00MYJal2yVfONudPWIhBDVLs8a3zmASPGlQktnBDRbmtzpz0EkdnK3YZZIJYR06oTwq
nZm9mzOn8tIc9X99OnO05Qwfsvlb6a2jqKh7KNjLczdDuP6MM2SbV6/G67RLRsvCQxBpI7+RIRvz
nvY5NDT9setVPu0AcCL19mnH1DSWfrH3JRYCtgXxcG7paKK8gXHg1dDp99EFOmH/BdKa8bKrNZO7
78ZAY+kQ7FCQsBDkQfiyeBSvbud5aaDnpVROtoMzPCdOURzW0qkvy5iY/SRGfEcDlWc14cetA66B
kMdo+scF9OCl57bTnDhB6u+8Edo7LMV7uWmg9GGRfv2kueagBXbeLvLdnFK+irpOD1+vg8/fwbsZ
sjSnZ3Lug/eBBxPM016JYxY52JvyfASkO+t0YAMcVLiKWPS07tlEfQG139ExtoIh6Y4r8tfFwZrD
7D0QAD7ghsHgvNLlc/NzYFPbmkgi0aXCxxSYudQzbfwhlMspxyBO3noaIqYMX8Q7wOWUZbuTdyiD
kj1Z5iXOX4Li2RFaefYlDZ7czZq4wdkf7h2rDQxVtfHZJrJjCZIvQa7oA57Y4GwNrqkLCbP2kMmB
cgwIgsVnTxn8q/RlvuIQQKX40I43n60WXnBoUIs4GeZ+TMEhak+3l3lW/XWGIXzWyepUp5oIsLtt
AqDwfldO37UmNygIPb40S1fuatzMDRDcGV9D59R0PaDQnjVi7nMBz/W574Mq+ZGjij51A/oLdoaQ
s1SJ4YhFfkPXlT/aVO4bjn/tJvewz1LdwwFwgl71HU6UN/1umja5oiZwlzVNoAIOIWlIGJsV16kv
cK3Vmx7b6dNQt31B6B0rhLPMSIY8DYq3TLtNcRoSN9x7aEIMP4O/Q0yeWZdhji5clbwK6XEA7olm
YQSjLujfZGzvwk9l1w+6NuWhSngFDM1AyDDTwUIXEr6B1wXmYEHzW+8ejYVKz2PzXt1pCFp8R85K
HMylHF172j5RKZGH+7TlsbHVhdOwBWHkuJEw7syODWbyCPXOfEwa+NMm7GXGF5RQ9hFVbLj8hnnD
9JXcTmE5/uDQm0U31VM5VrcmuEa+mYsLvVh1fNAt2j3s2o50kgvWUf9EJikYUFHpzHkOzNwcCA7V
2HiRV6mpxraKWYFEgHtLuD70CefB8BsfQfVg1SLveRCgkdkaS7Xzk7EdoSjnij1BIR7xelTpJhP0
7J7TubV0yhcUUQUwfDeszZcz/zp4DCjaAtLQsAS8KBbQ3o2mKP9xir3s4gS2PoEI7H5xdm3666Lj
eTlP3UgZCJZcduObSImJtJbSKVty+A6X/n5YBT5J1qu17khP6AyOWAZu+S+3DaeLbpbmH/iqRGxw
ymhCr0DeeT/RbOxfEo+x4m1SvcugIOIU2mvdJTm5gBJlqx41Xgisk8Wpikz57IhWpMe6vqctJ28i
RuWRrNPvNlvW3N2AfAtxl9WLJ7u/hKb0A4QPS/WIwre9s9YNYSFgWa32eLiZRlx/7PWRBBvlXCAH
SobBerAn9LuYTA2wkB1v7emJ4dWYX2RGSJ5jUAvac8TsFJ1WMaaXdXHmL5pJFtYvbo1LKKbKeCHx
83JfIk+/6BmC4QpAmCb6IfHLz2Jhf0E1Tb6+ezhquKLReHEvJpzHHv2shmBbEmfAJBcG+cnUyo/A
i/bjAx8R+gInBPMPFn7y7q+eZZ+scfwVVe4LhB4PJgEmTHp/Ren36qjQRJIKtECXktPAOpMSQ8Rf
NN7Jj+xL108ejjkaDqfyIEWaID2L4I7iSekGieljDLMn2wXNiPkuWl1oE7YSgRU76OZJfFz93Pzx
w6F7oZtqpTqrEiwduRRQ/itMpi8UmoY/mnubEkHBYdc3iweOb+z2PF/oZPcjvLr0N0XzmxyxY8i1
6I946WL9IwLAmz1kKsu6Y8ALoGDrSmvPeZIgPPYpHcvTDnnJv9oalcohG3Nug8wl8KbahaXvhHoT
s/4NLB8MusTwlGC1u1DrUX07IGR+mQwQAS+tMSGoHOGyqckaHdzRvT82M1gOHDhEi+KTO4fQShqS
50JQCEXywm4nxzc1TYorcRIQMORjrJsP+H4HvruWuMTCn8t9L/nQLfLCbkiHiCqZJJpVzaoCxo5D
dp6J6YhfY/mtEjudjB6BCjDOwrcR9xwUrObpP27Ehkq0MO0fOVb6wWaIBF1a+CL/Tt4suZ5YtG4M
WO/j2o79DUcL4i4FMpRKu0X3BKfYOUsIwUc9U9PGYNyy4Et9xMs934vz2veSzHS24lYtIhR/Vjt9
ux/7kO+14iSwd0kn/HJT7s1/i9tZ98tZsEz6/YrR21typnJyyfVuVKN+InQUna3nskQqIXZzikpd
idCVwlQsq3VmZ9NM2x4v96vhTHOyOhs5zWRNcczZCGPmlwum0M4YxzlVymOu0JK8/gF8LwVUq2Yn
Trw65DcrbSQZn8qVq4x/TLrFTnx9VVw/mrGxN7rtyyu+IQJmVUIlCjwTAsVQvwmn6ZSoiYr6+sJx
U+yJhER/gaqSSDVWBFtcOCbZT5amwBLgRkwK0E4YOEkavMlaBt1H0WUCSSlSE3Xuga5OUnUEccvM
VjwXIoLyiMVNaIqNCqB103UDQIBjDWhthQBQvXmmlxGCKr89pHhUhtMYKJoBPNV4ELX7IItPNavk
dl+BZ8H6olDVycKOYaw97NxTRj7Ih6SC2Cyr9Ng52vWeyZkO420gT/JUZyXn3mhiyf/sKouDH5Ok
wNWArnb0qBZm2cdv3tlExFc1/I9+3hZFsT5BG7f8ESFBHgLVP2fEsjfmTMyMQmRh/YCtOZ+u7rCU
GPSmwS+OdddHFBtE0rFX4OaxdzWrGwrUSh/TfdJDJpYsb35iVi2+5rgcO7yFEeZY3kXdu3E4R7m8
u4Gbrvjy7HGiqAjygSePZGRZPlLNPpJ97WaMiX7xUA5J+ZlPlfobRCJ8qdJY+rfVq6f8gfMARkbe
7nO9y9glsHhl9/zYwJr5joIqf7L8Ol+wsPeEvFVVRGhiPpDybTgILzmDfvGDF4UXOdgHfm/gM7AT
B3feEGLYhhOeF8QLmr5WlxMZVG1Gb19tkBtGHIYpo+lsaIhjOzMfEv7A/yra6FtUcydO9yrNB84C
xiPKWGR9HB2WnImP1AsWkw81Y1c/RgmGlz2tuPF5GYroGIise2oHnQ98NcBFdvw0PZEizHln20yL
2U7LOvyk6b37F1Kv3u6qJSTK3IRMaBtVDpRv0JtbbWcq29stVYLp9c6ZHx/ndKUzLQlaHKeqNSjK
UaZYZCcJFvbbGqXVi6O6St2cNcDJIrlo1dGZMnvxVzob28ULL1UQJd/w6Mf7Uzi06kG2WNZuMK9q
arpdV6sd9t2KUtKqd5+qvDE7JMvkpW1n+1ZiKbZUu2P5eoCUnkYQk1aBRFdi9QtXQ15qG9c0P0K6
rNmbpey0p69h4Auq7kHOBIu7pF/vhAo/PaXwpweSQDWF5TC6T3JoANbPPvWcCNr+L8T6CF91yeQA
XZzSJgwYuv/hcKIXW079UXReCrmeULUWUnB6FK+LGJL4CXMEJ7quJeZ7i8lfrKz6nWBXj+QRwOKi
hfsezrrL5Ljgex0fU9XWSSI//Ky8OSjeTGMbAK9UUPgFcazYZz5u+byo5R4Y4y1dYN4baR4eDFgc
fP/BG+LosUzGeWdzSwmxYbfCjwsb7xWLfzy84M5XHNKhuPODssVDqYB/pl9AVq76gbxoOQrOOIQD
+K2Y8p/LaCfeg7pz4FAjIk3xph/d6GGaUvg+bdbiqCCSD7tXyyjhiJgDYPjridEeVFS58uboHpcK
WSgryQgM9YqMtWFHRBP0BpKUj90qDtx8o9Ww3LhR9F5KC6OomuNd5cfY33N3GI6rw0ZxU2sBRYhm
zTI54NaQl2JhHvep17nWBDsIVSxB+kJut8Nf4DEkhJw7b1Xih78BUupGMC+QU3n2HUIlJ4BRJAZA
HxAEbjcDtv6KMCX1HuOtVHHj7xU5KLMb2bODfPCWKb8OnCCyYx30rLyLkfXXpi2DfDwGrUMeuOi1
upamdacvYjIyeNfkr35ryQ+ambopqLzhIUgI2kJY05N3f+GocI/bncZj9rjuehbsizaL11f9xQsp
qqUhWNAYHKTYKwHtCHSOZl7k1zBPoXdKe8WBG68TCkdmQ94bbtEMy98lKrtXg8AFBhhNAzMhDaol
i/ulKUv1r+qbtviJAOGmJ5wNRf1/4RuviA5nykQ8WZhDRJmquyllJ8TOQgePkNeVPgsmChRpv7P1
ejAYurj1BcmWyJ3q+IFD8DryWaP1d8hR9toOuflJnYzNn6Fwq0eWQ2u5M6OJDDwe1C/q5XXu/FdP
xnj4c5S5IGLyJEMbdK6VWuc9Fs+KwKjC4ewV/ckAnN4BE2phf2BgL3CRtsJ/d4Ya7xf18+o3gIL7
wW2ij6b4tLE3I0oueNuGeWagDrk1IJuj48CX4RHi++SYP/DU4vwC08Wj+QD3CZeoZn1Lr6I7rcNp
vhOXx4rF8s+gbFirsFgsWRDJKcHiVK9X+hVnsF4aF9WOD9+Sw01i9jJDgfhtDDcfkYsfZVzkRzum
dQeAbWIt0XmT055HsOzzRup0jOHgEEl9GprF718cTyWYJMMwxzVq+U/C3LsbX3r7wq08v8Bi8i7F
WFfPcprUuqG9UX6z4Y9ueMX7XTWD/SWFwmQJug179x3lZcNfvh7uG5H8roNmK5G1C3vh/DPoYiU3
ROqDx472koDVyVyX8g8CPyapBG2NTgpRPgV1qwit+GL+gkIS39IS/+R+JW7iktJ0l+MsmBqOc+0k
AkhLp+W+Wgr3w+KnZ6EoBMS+FB9wf+JGU8Dhuiyv8SZhmqgvq5zsVRfV+GYi7MMkStKpOsLAmcqd
pMPabCA3NT9WzstbOWXVo0H4njexF8ktZOMVXATeNIVp8Nhj1tk7HPX/4/YnFeVYn+nLIw0KsGqI
kjMd7nN0GkqNyk7wa33v1nGaj2EtHPGjNAXaXYp5tdqGMQyXDW6ukHV8BEbhk3j5yg1r0zB+oWQQ
hi0H8+5nxA8+A7twecLVjBSXMMwSsrGZwwJUzPTZbsfIrp+Y6vvfHBLKjav7BTpcMkOQUpIVYopd
7bByAHz1snJlX4Cw4B56AmbFvkZGvZONsJMnh8BzMccVHqZShJUMzzgvTnnoeUB1L12qcpxndG0c
mqjRt9nj9fdChGn0b7FXiYuoofVyGkcro1xemuDB8UJ4S3eQ9Re8eC/yyGs3HZEER9bdIVM6yh4r
fNLFrzhow7OWGD8hWA1WQWDIvenH2Hv1e9Qy81UxnfToOmX3UDYtdQQqhGOzAJcS7s8pa+c/Sd06
J6qH711G07L8qBypesRm2/6Td9vtdqqM8Z8JFgTVgaHUwRNYKQhPIsuzZZ8mTnetmGVukBPQDOJA
WM2eEIvkOaqHZK8SFlbVgTMoI1cfTXV3ND2HSQz5q2Bb68TuS+Wt93TuElQdPqppFiePqOelxmW/
g1/W5Rw+5vU8JmEYHBIcidikaq51PLrxQDdmM8enoI3zZynxHoHl8pq3Fkv2dxwk0dbH+3TNO2v+
m2UZeHhtRxgbqeveeJGOyJc0ULpELSHva+xIXF1iuo0Y1y8tG8styBFLgLNl4/yMVkNCEHwy+4I4
Yz/5Ri9BjrvJh3tSfy2r4x6SmUQkI3ri8le7IJX2md8hb3AewtDJ0N521zl14ZbmE/kezY7D30ch
NUtVOdR/y2WiFb1xETi0FhKHGZzcTXwvSkWJmeLXHHHi2rVd+U4hIwZivnwoZ5IbYgwT1+xqWEzq
rbAOImg3hQF5RYmV8Z6/wDjQ9+rcoEbrF41bHp+sMtVf2AjEJTIxswwNXHV/UC6oY9Dquj9rbNqX
NV/WP9moxLsTO466wmpsaD9HqOBmQQ0MWHs0wbSXLh6b9ykXES8ndit3LNo4U6JLKIhADy/FM91E
4zllAxgelkKvzq4ikXHkxZqlPOGL4YlXMYVhaxrTZV7V3rIpO684qoHO30NBjcVVjiXvB4c5CKQj
V5QDYjFu/rAihjgaE7zACGHvO7Cst6d1jVkluiP0CPKW1Zkbs8c3Fuizwe0pNlW8JPRGNRiSQFcZ
XoXwzYjKpJSWhDsLaSNDlwmKb9edsj2We/UQ4ANgjhYx3l7jp/jhTB/u2loTjuNiAH+cJjGh7ghQ
6qVrYgXOBthRQ+CWUA2DG1oaMpFHUupAWmTeNiJieznN+fhaNDojxdaRznmpsp7RPFmW4uAOpNzD
wR38JzAMq08dWG2z8+oRzoCjFWZvHdto0Die0dmNWSO9jRmhFnCkDBE87ld3I7o4bijpiFfzBF8R
5xVEPBtdZ9qFMDLSKxxcWlR1rl3Qi1i4nFQve9GPrX6g64pCjDx1GrJtQUxgPkHrWrZpGJCk7jXg
W/JUOAt3eId7euxxlBYY7lO/+afXqHkMeX19BYWNfsyOGE/CmXgulRlGZs/15wbxl+qvjcDY/1i0
laZdvJ+ip156zccqi3Lad6OeXtknquxHTJZF5fTKUPb8ma5e3AIXi2K0h9DTbDYgm3svo2Dv8I/S
jVp8CY4a/6ZqIZZqill9qtbPtykGkohIuqE5TVRD8BI00kg+9TSvb8zJVB46GRubapeGdlUnmtbW
7j0ck9b8rcYopY5ZTTnxBrum5SVaDaFzhCHevAq9b8UoW0XiUEVpAy5E1dG/bpLxh0wzABoo3bz2
cVtwXaCy2vGNZSB35r4nBfEondFLnrAcYkTc1O6CaLxQHfczjCrxMjte2Z5GepjPgWgwQPhL+yry
EWOVK2Lii3aCHqUpbOs3bm6WS9HJ6KvTAKi+G5IYfxqKiUPEzLAx35Os4+4xwWcRnGEZygZnGTh6
ADW8mQjb4jHvvjjW6eUvEaq23BFL9v/Tni/rZ3WnfLhoAZRJnagpbI4GtxAR8YgD5SZQSXQpePLe
JKUjIRwQ5f8e/TE8BXGAyUR1TbQPkpCrnDKUZusqNXk4NwKzBzDAAaydY0IzQDDWc4Erav6lBxHq
T3gbfsGcs6Tjl/X1NPFWzsOfeA0m+4MrxTMfQAQ17Ig57vtoO7MFJMDdls88IwDAmCnD+mFZ2evQ
pHur4vhBM4fT5JF4ALGIuw3iVJdznZ2zwk//YWlXzY4ntf/M4Dpc4nZV97133P8pdd396oqZ0EWR
pvpEwqP/YQEFHLvIdL9HoE+PGt+Epd0lpQwSe3V8C3t/1ht+ChexGT8ksCqmnuIPu/jJSw5DgVGF
IG0QNfwxFLjvUUdlArYVyx+/taCW099kzQOgxS02QfrfC/Danzy5+StXBqaE3U8iHnXGyYneIulf
jEBUwfy0uqguk+vl7k7Cm/4oYXyULN8K0BWETZTa8jV6nwx7ChJLVmkaTxSRYq7o2RmynQIpPFFs
g0/lFyGGAhOgM4rxxa0NV//GJ1nTXWmc7LpdYxeYNLLP7DEu1MjCrMUztCN+mOfQuixBLBGNjfcs
87FiIO/ZCLZGcmygFDxyyNhaIwG32s5vz2DlG4n3tZv/9g3j+LXIIhbAI6VM15kcxO88RmtP9ynS
HR4110dDDcCZzsAnEsBptlqzF87pOKGsKVHD7Dy/JAHw7GlLrsk9sUBFQWmIAvxuI5OurznVQ3Bf
8XUcA8qncUdnPHgguSXubvL1ounLw3Yr6dAa6/6rKZvwVhBFaRAN21z+N+qidnmhUvbj0t6Zcs3c
oZA6eSGE1Vbv9DrE5BSY0orD4tMEX/nwiQ9p0i3FvjFU4ICgoEzy2yW85/2k4dXDwiAgFL4P5BbK
nxEeBGRRPLNJdoFZ6b8i+tHqRBgUl5ir6PqhGrvaC5GgS3hd1h6bgIdtx5m+vqppJmKd43R9obJL
0cI6OfKZ7XeS70sPhu1372cDFwgk0bA/MtqQN4G4yKF39M8Jg42/Q3bCsRfNJnN2QTwQU8BtRPBS
5nRdk/I8NhUNAEyVznpa/chx3poejPcxGrI0v2v2XnpdAwfEXkAzmH6wE/v9W8/Vo4+ltTFzoGA9
u0vTvL9y/a4fgLZsxTuow4ysexwnbeh6SCJerv9ksxnKjQ6aoiTGkRXcFpEIxqMrgVftl8GjWI75
gHBFwEkdclGznNvZLWY4ZX61jzF+szwj1HH2AgkxXUUDWkrtE6HcVLRT703QpldEkeK1lh2OkCIQ
9UdcATHhhNNmv1Gz0j9QPV0oJNOINRsPJ79bWCRbXJEBkClHpnWNh22Vlf0quyUcT8XMab+ksEHs
FbidQ4pmQQaWDgQGPgne7+OOOSuYnbmb94ZZJ94EAVoo11Trmz220HFH5gsKGTkLuEssmO5iPMRI
IF9ts1IjSyffE4t4Av551bCOjnB+4QuSbs4WxSed1bArkAQ/YWtugnLVZBzsyEYlCRfX7lefvSXX
lVm8ZBcV6xR9djyQwLZ27DJeIQo6+Y8wZ3nxipDIRBB74NlPTB1L9r7yHEz3fpoRjOLQdK7RE6HP
JONRZi1aeimWC1Z8wG9QRk8Lmd9uo0WBqFF5oyI4c7+TXRda/ZGXYS7dTYr/QLN4NzBZMI7M05+I
73C5soRdQbZ5Hok23PaNRWXtuRpeVy7b8tzjRyAF15OWxS8bRu9RlU+/4aME3U+HQAVhhoYfI2Wp
c2lCpa4FG5p/nCwTXIrGVujxfRN8FAldKSe228U146jM+bQMTPqMOcXHKbFMiNPplN7YF6GXFSnC
riQHtmF9LVjwjUK89I0DKlJ6M2kjwV58zxNL/sIx4/xoSx9nqLAC0i7Ykds8QD7JwLmikU9d+7sF
0fVgG2MPHLtIKwm39k8j/oa3LAONf4vIN+9ARzgudDKRiy0el+op08ZfyWCTH96W3oT0j/YV7FF5
l3bPBxxfFw63bxjhQ/cYEnnka5po9lzduQT9L1V5sVIr59B2iXoKx54Sd16+eBCxF/j9RxbX7ffk
sYEmY2xa7HlumDzkagGngvzgvwcI6c15rtfJ3Ck+Nj9BPEhuqeXlRxruvj/b9DEpovvdZr1frYJs
+JspVMRPPZZR8zqnQ6keIniV61tEA6X9NCBDD00X/4+kM1tuFGm36BMRAQkkcCuh2bNcnm4I29XF
PCQkyfD0/9I5tx0d3bIEmd+w99pAaSOSxjyycKmrHlcmvnHo9MuHEHg7b8uvfzAOESbZCjBtI5FY
JWPffXk1kTm7rhkHf5t3RXkHJVmOz+7sMjEhLbIGeeXbaCptvz9irE3Fqe8pNcbQZ2+uWv7FTWUt
/VdnrfOHZWE8B2mlcCNpcwAq4kueBtWcjCUaxnk+H5Et3BKqhyA06G1WVRX3TgiF5gUShkhQgklx
5M5Ya4KPOzQsOwYO8tMGafGMX7MEdtJGjJLWQdAvIrGOa+oFuDlWPh7AFdDXg3su/8sia2alTEzU
w6Sbev5WRYjIbpZyCSDdjMPBc8bK7E0FEng7Isp3t9S79aeSAsZq1+IYnyo/dDfM6rxHbojgWtG9
IjxxMzwfTVj+AKhV9wC9Z3KEkeM+QTEu4jrnnCYtVa9XL4hKUoEDqzm4uPl3jZdgKk2cpcRjAomF
g8k+2BTbf7IJu/omlcb71Av+bxphfqaZvj52CBcHdQ3E6o3Q0+WKs6F7wg3zjSZ1+oFmnx1naDMM
78vqXCGVObrABBnBe13B8HjyT0EQAPrJbxbmTWhruydgcZ0uzpBH7k5bJYF2pk7tZ88L5fegOKxR
/mT9sSL5EvjFKN4FwwSGRKMSHA86kUcpfBbb3g3jg0yBT8moOPu35l75ikt1+QEzaUG38BOXHR/m
FWEjp0YzmUeP82Q314GP/Qm7tn+iQqUU88AF4Uqz8+fKTP53UQhS5KzARPeRbeRySUn+DQ4YbbGt
zNYsD+SiaZwFLpysAFfOg+c0NF9UCjsvQ0u/tRX4XZirKEfNst4LJPdUmhCfWaUjMTNRVrO2stM1
9mzXyBhNUf7eZip7q+j6OeSH6CHrquHadTnYLOqZ8n0M9EfeVz5fV4mgYRjc5p4IQO+TcPrqT+bO
OCADXeRHSQbpafWWv10WTociXf1n4n2K8hjy4u1cbj296X0RPBKgiexGYrq7G20a8d2k5YhzS6rT
oly+1aDTH9Qfy67HGbMXJFDPP35f25JEYrHuW5gBxSZVOetRZN+oZMmBh+zu5wSZRCY5WjMBr7Gl
7WsYedODfWuy0I3w/GYTGEoExtFF1EXyYjNJ2HBJVbHH1ovdBgkm56Fz8xNT+t3ildO+zgLqLCzm
PdGgWReejVEjSBPv2cwZADhvac/WmKdvi5FXrFbWXsDnu7dRPR+bxgmfAszkh7VqF3NyiDqKOYuI
0i6QSjex47rinPP7QDBie+BsPHfy2MSMDmWGVzVvC8fwGdwdvy2bpowdT5+H7y17zPXoIdN49ris
jkWW2O/IH4iuQPTMUjUA+yH7dSzjyfVCj+5RfyPNHF7JuUUKVMniHSGmODU+DOJqFMZFhQ8aEol3
9sumKNvlje5JAkcPJwc+VzPDsipGB900TVXcui4UrDKYyA8OJ8bBROiVjxgbxthkYfSSsWyipTd5
iizMkmzsC6/KyOmB3oWgoraPaLKmv2bu5m+3cGrKWf2F3nDeiWqa0arWSfRmhQlqtdR6Xm9/KSLI
diEKg3fkRoDBdkHKNosFENyAeulgR/QAujfHkoidLbg6cUFOQSMaBvN423kSf1rNbX4OMNrwUVdo
uXWOjMMWlDpgT7eDYaLtAabeOCRoPLGgAhbN3KeYKZh6Uboch2lPIsLQnUAfDOS8jHp4itL1yHcd
7Tq1IgcMLNZ/WGq/BdKAuHeMdZ7z6YylmmllJ3XxL3SyYWNpweU38K2u0JXL67pEYRiPciL3BOLB
gJVJbWk/Ky40gFwfKf3urWAbSapnJUR5iErqiRyN8NMa/PvMV+YCLiAV5yh1OFQdENYP9oiMX0N9
2uKOh2CKquaeYqm69+eb+VwitfhJOofv2yeOq4vKUO5JCukd6Bs80RbRpYUCDybyBdAiPoM9cxci
Zm9Gk0q5ZHIDEOUiDoP6WrZBCeeyrMQpZNr8GQaqvczBiAWdcviHyr35rev2sbo5LHl1SbObNWFH
G9uxnK+pqx7bQaUfIRzzjWYj+piEst5DRifgekrBum4LPzI2BpuWSz33fhrLqZ65sOazT6VFtClY
ns3Yk+1zVC71M8UtJDk3ABdC7M7tCq24sd7c1AagyyyXbzDSR6YUNgNIPuaqmF2oJV/OKHtQW2cF
7gVEISrOqoDpAbXthpI+eldzipVgbIMjMiAAHEWFxbao1OtQDTSbBAINiI/8GzJ1nfJdK/2cQ+b/
34jaVH9ZTkXNzltS50GZNRUYGpgZkSwNbV65sLmmvPmBuEJoLY/fTfCqdPanTBLxQI5L8eKxNo+r
YQ4hj1P/z1uFOiTYucOaFXFVjxkta9qxnoXZsGHD398qi+x3ToS+0ut/dombHIYC7DGOeioEVqRE
ENTqi0X8RBS13amLGQqi5zO22LABGNB9LVB2sq30u8Zc7IGWX439X6bDSTyE7gTMah67l1zaIdSp
KL8Jz2sUQEFxQ4uOIN9xh4tX350I2fH7rvpShZMdVtT326L3GGzDNmsPCySzp7Q33QtdCmeJNJ35
S6KH2XTjipTANDWjls73sy3nQkDcDoCf3bDKTO9vcoUtXeW0NRawoHZRSWzVFvoOgr53nSjpfdCy
NmwzpH0WCbPdHrNWjJh42LUmVxgayOo2dmH6rZxHEiGKNlR6l68dpWyLuopEri4eAVZynCxvwObQ
P7qTpbfDFGFtnd67jBRl0DxYz1E7wb5JP8yErxSKXoTJF6VyNs8Gnjl7dslxhqfCsV7FwtrGdU15
Zweu+GBGk32awO5OkY6kOThVeYAQeZMflfw+2MNF9pQ0DMP2gYC/2CucO1vSxpDGJD05PBMG7CJX
J7Bu1iln8dgeLM140DOBvFa4sq+B62dxhP+NXK4IBlowiPdKDfaHBa7NOlS5XfyMxkNyw61V/5b+
MN3nqLEi4O7EdG0F8/6bX5xinwSOmpNjzB8aLauLN4X9VpmQUT/cBwwdwHcSTbQ52NMR4b4ZvJuO
HVJpPnbHvAgxCuSsuuog9VD6zf+lM8Io3JLnwsZY3lIdo6gqPhi88D8bo+daszklBvqMSYAg43Aa
3gto9HhU5oXR+lqmwx9TLq9pcqsRCt60w4SWGyGw58cLTKGd1GF1wniWPilWDp+31F9SN+qAsfZt
1yDmjOMTjxMlF9D1A0sGphqhXZOvY3cPfQj5s1hK9TrBp9iWpXH7LcIE56ZTzF5vWr83LA9LfU4Y
elBNEeNOIBCI17sVjPqOIJThBwN2ZFhmpQ0HXJSjBPMDd6F3I8141+l5/m1Vwe5y5K/49aecJyuv
k63VOYD+Hbw6X50pp0vNdMY9UAKF4LnZhONF4wFHcJvXFhNddCVwuX+hT8zvzE/sQ1hFviLoanCf
x7Dts1PpsM7eD6vnYeTBCGc2Djatf8LxuIpmxKTxmNn6L4+v0xxqNvZ/RJFPzZdtTPO49mv3FMB8
eJqQndDbqcjB2R9O5Q3TD8LmhJrNI1UqsoH1FrA4JxKlAQWM5Mz1sn6hcfR6ph0dNzgi10IcA7e5
UfSSerqYeZqjr5E+L0AoNeDeQLVkXVdkt8tflfMKrEEAaZZpEzKRcc0AG5KS21zyJeTm5Qcsivo5
mEYDhGPtynMuggxmXpv/LCJzuFXRVvt7gDR+9YQHQEy7CZzYO2l01FoGA9w+k01zpDtEI03odPDo
TKD3Qu0VNLbVGl6ztPQByhnEfleb0W/OsQHPhmpidM24Q/bQ7BLtWNEdChght7qq/V1e+PZuUvTd
6AXhF5Y5kX97GteMUR0SGTfqoGz6kgg1j+sQFX4b3a1Z09gHbWbvP/am7bl0dU4HSLCHg4JaTHe8
hTfkMSEEe6glw2+OXPORKQ5ZPnXkeeiFExdtJkQHFpAhxiITm94wAbJhFTDWwea/HT2G6ns/DNZP
NDc+QfbeKv+YoVqaOLUbqR4njXmUkLoeNa7eVNoHF+j3eXEjwwk6vSzG6qpIK1zwoN67gPGaVxZZ
xK/zItKKfNk0se1H5qEuQGLQsUzBV0Hfz7/eCWyn/mzVlFwkOA1bMTCVUih502E50SvwMTFHFVdo
Jsyjtuw6HD4d+1BcXplXSjhSoFa3+H2a5NlNS2LvY8RV2awobRlA50eOBit1mJC6qfsSoanAMow+
MvsDR7FI3pJ6NNHnhElen82EnB//SmsZhNoGGl07cRuRUygOqAP0dMx4V4uaHU9mLOAcbWLn9yJJ
XBs4NVwnaG4hGRDlqUzzYCbRal1tTcaS6ueayCydV5Rw/KMC1bl0sLNTbqQJNjDaEJP/Yxtpy/+m
Cg7KBGghL7wOPUclJ/WSVYlK0FfQH5c+ODzYL/2e0TIYcC6e9QVZSHTzr5CE+RIVtjUcVQI6iBAV
rpMNTZiD5a6zo7iWilSkFJ3DBqMsc7FsThkgI5IePst0vu2lKmHu6XATkOqQL6jAcJh4G937qjyO
9bTqvYm8+pMwDbs+WSVJBQ5+oDEWhV0WR7ppshPlMq3FA5y7IjgsKnDD0wxnLUHS2VBzApQRZ+OO
9ChQelg8+XSvV9A8kB83ltdpfal1wgQHbX7bwNgK8/kFXxPK4cZIWmjBzT4+lHoO/GPdN9G0D618
VRjsWvMpxAifd0PBNHt3dC/TccAdiRy/6oP+2t9oHa1zi2pE8+rQON+UwAQvJjkmeVQNwxafR6r3
DiyvrzYfEYd44K25a2pfPAWZv9yYWRp50yBJTjkhDguXU9+5Mts7YqrqO/6XUhEpqhDkchxIIk0t
/dZbS/CMAMpMr2QUDY8yMB5/FDE0gEpcVx2aoXaB2kVMZByhaPh95GUUtJU9cbZn7R+KhWb8HWH+
/BJQhxtKsBwPsZNh4L9HotC/d1XWgbZl2P7cWKP+F3n4Q454XpG0VkhKH5gjusWjpwSFjxvOOx67
7Bt3RTCcLKarG9mlxWPBcVAdzFRl5b4h+u5HSnJy4hwPIjEXjC7TYwnXLcMGmvM54Q/XF4Bhkqgq
S+RevJadWP4xjx9f+lS14yFa+vAHYpyNp5oERcaMrqaGlsA17DhLZXtqvaL9OwAXYa5kW2TTDetk
X2y2bF/4SeeXZe6sN15b0p9QC5FwFo7FGJwGP3EeJroWb984prxkGvYv1VnHUc8vX3h7T5VsiHsG
Blg2sP2zwFBFdF9BYrPiFFsGrSInkHOZqrV9w6EjGfrTKKGqdkSOo2UOHPo2IV2aJBLa+geSEIqA
CKcO4UglhfpOCOG4832ZnEcfKzkX9lTCvXFa7IRyYG8ZB40lX9cUWwf/DVwgRIWmLXil0QnuyFPA
KyUtyIE3h05mGOFVso5Rt/nlWw0XfTrW41j/WNWMOG1kNsszm88O9iEART9egUcVH72TBK8wzMsr
v2jDTqCvhjOxH8GH49PDHRkCCjRIg0F8nDfhuO+bzrf2IT1we1hdhuwxzhS6T9f2vHnfI4Ez+Fxt
DH4Dnu/PfJ2S7lL50IHPiGCz9G/fZ3Wxs/Sk0501KVWdEuCMOaRYQtiwWszOFdA57G3Jru+W50mh
NmICfA76UTEQcRKn3FYVJeFm4ssEFdqBGeeWm/RzgX7rYkPczA8Ot+I3EYr0zOxv5QtVCUBTU90+
sR5t5hWN1RCH4xcVrvhpjNhehDaVg1sVM9ri2uHcNmsnggM+F8jNnJS4iwdO3mecBPWH0/pk3vL0
YihIDYykmKQwSGxcicRDKA6ik0nzPH3tF0bPuxF81rhlfOA+5YDD2ljxN7ymBjpXPLteugUd69xb
OrfxpqRredfqhtJrYOhaf/a+1fd/GKc2d5ZepxT/1tTlZ9o+b6dwaugDkzWePdZhzQwCFE6khxz/
jomcfXZSTg0nS8y3U4cVRppqZfbp4KFjG7TAv7w9c2lzUuwLUc8Qb+YgocTdW8TNJPo/AMPk8lck
NYEgm9phhPdduAaZAqWnK48UhEZuht520EzDYs5edNnwbZSLM5F+5Mk5gsYTMUma5zYadsuEo3/j
QD2dtpVVm+VgT1ZSHEwehu5BW4zDhOLZ2XST0j+hw357L6tuunMQ5XTfHfPkEkFD2usT03ErvesI
FJUH1xRSUkFVQGQmhgsv1eyGqJt6Sm6spQVUPolriGATtm6wTpjJOnzV0qSTfWQtoPMvNryjuvck
fvOjEF7rvxQMm+2N3Y/deqzagYwxt50a/7jYfRGeuC0mBuL5DWqqU/phWDSCfalrg1Tf2l0XvDbY
IsmbAgqVfmszNt055fb/R1ALexp+7P5q9ag34wFKyPrgpY39D2Xy/DimE1DpLofsgvHBsZ8WBc0g
nieoMee+FcE/dAxs6aRn58E2QPYYnkkbWYMvBT00HkMkUBqKIdVDXeUPQe8Ze2e4iS36IsxwDrLe
7VJlwXkNI7KQKa2YwBV9BtQP5ntcEy/JYUBEsrMvbPadVxfg2qkCiUP5MDW/c4AoemN6jYbE+PCc
d07aMBrQ3gggsamUfuzhhlBR1oaSOFe5/8rflFxn3wYLx50d2WDmEsKcijBsx+ccqeCpWNny3yBq
9gP29+yuVc6HrVj1xhp+4+M6zXBXyMJTGx+Iy0619ood33LPIZDBlINaonRvwsR5x4+qi+dltH0A
VczBt4JzlzWIJR4D6EI2zudaMghrrScHDfpdwTy13NYM+vadVRBIeMt96BtEW7uKMfkJuUQGaWSu
owOyMfb6blTUH2tt8LfWLpFRh8nMVnnXLy5CJeNADNMq4rswSbI6O2hpqmPPlaxViTJ2xY7UFuK/
UuGJyuqZG6ltm1s1FX7eWDEPfAb1AKKNXarLprVD6lSVYpNPLSyzpl6+pFv3gHdXnCo25pSzJ9zX
lFH3LqnDG7XKOGeUU1Ab2jr6gB/zF9aRB4bVTE/oDXn/i3HlJWBu6z/ONFEvYINnDjwmqntEj+mb
trR3KEMew3JaMnIu6tyBoZ/RBvidW91DMUDrtET6v87X5bnpbMnatUSquYvysr6LRFIeh6qQb21Y
cQeyyMZ31EMK3kwKxzhqwTArNtwJwS73kSUDHkqijdKRAJqGgeiQjSRSowTHN6fXnhjwcmqD+9zB
4wxSA/GawSzDJgVKieutOz/xuEmBGTzkZSYfM4Rvd6FD1BDTaehFASNTtJad+hmpNsaYum15NasL
BolKPPK+W8arLiUvf9h2dgWjqZbLgkFZd6h4BOw9yvWk5dtT3B3LoCDwNF059zstxnw+sc61k9hU
tQY8S2WBD4Z348prTdwio+Wy25sgG+048FRXfpeLYY/gWzNHbgF4C6BATUTha44yCr1NZ2CToY2W
GfAOAt9AEKAeOwHp9RlSz3brqb3j8PrFNB/18jHYXdZsnXUI+8fZSvV0x6wFY4fEsefx7EcoGzZp
giX1kFo3ziUnAdSqjkGKu63EhCKAoU+EjNL2ooPXmerGsCXlh+sl9R+gU9zWaDr7L0pxlMEO6JZb
ABAnCCmIiObBfoiENJI963OCbtFL1IDKInLQ6LlHjmS3sQ1peQzNSLMbajQyZpEBf7xD93mbIyNX
2uZZrRZuo9oZGV9BPENhjmA6bkQaXKFpsUnjf1+8q6blOFvCqPtyE9Z8W7hHETcIHt7uZcBny887
E825m9Hu4vfCjowtFb8s6JAwGMY9ckvvCo0sYjWHciNF51d0+SErKXl2nNmsKAudRSHE3ARlfcB9
xGtOHjNUz8xMsBgz0EGx1whvOeINmsy2b2btHvCoiujggjg6tRGAF4QdmTGMTpQq7nBHKHXQJTuW
nTN0pFFEcujApITW8OiNt3yMkPT5t9rqUPJpbCMvyithy4IURBZcmDBfOEk62z4QI8MkkSeJzNmc
RGL30pOtKLByNX32C6oDDHMTLsmXDcYMuYlWuYqLqKrYPrlJ/2oTSvi7LgMAbXKduO8R7LY0+IHn
3D6bCYO3NdV4f6g6Kxx1PRTcs1qGnBRBAvjcfbus5AXRinh0TILKjdeVPLo9oEm9xihiaRGRJ1MG
ku5r1hhut4DP5xbTfOwAW/wT/LBfDWPf8L5ZCmu+cGhijyYVzsNwR4P1zOuNnzWY+5CdVUTcCxVB
lFsE1cgbHwDlwnOE1hn6XMJeh+fJLk+TAoe1NcMSfVqJsMQ2KG6eIZSsjQ/bdOkFq4ah+0ReCqiN
CsHej7QUBOEI1AhEW/eR3ntonBB8uuHSosAYh5B5E/3MTrcevCZRgYrajGEFQ8MokZWXgeGIz+C7
9fMjGzfLPvlCouAzSVcDNTQmDHdzp3mE4JHIccuKq3XZ29TDi18gkb+5RycbWB6HH2eKi6i4KRra
W4caP4xZZ3HiVI5DiE6Kz1HCnyYPd8f30JaQaZLOOyFecdOrFyKte2TVPhCw4bf+/Ok7bqv2wD7F
eCirUERbxCPSZy+LHIvwrXD4zrhIhhhUQHAbuRK0t83QHV/nvCIYEg+f9g+ptCZ/RxHeu39y8Pz2
q0PLZUGIDvII8wLPZ4wQpSrvRmSA4JAohM+ltPrf2dU3lHk9NwcKwfQ6BhhGdl3r4CuHTDOHd7Z0
8rCGSW0qOA2+aZadnFt4swF6QJbz+qZSpSKV/2AOs8yjcvDD81KL5N/sjwWZVJWb/y6Z093VhFcz
SoHywu++elVCfihySiRBEVqgnq0qSxY4Y5/I8NqBMa6AeYTVFblalloWpIwg/2ZmYAyT2g6dUqLk
uU6RZmGo6JYr/yx4jhDedrvVRUm3zxhEiy2m+uGHRexsxZQqyo9HKxvGR8a2ZcYmXTdAWJ3Jp5sc
UCXdizSs/Q8rwcRzWsqCAY/XGwLeoUGO5XZOivHOTDj84wXZSbNjxNSpbYrT7wVNBN1v0UPoszLf
e6sWf7n0aPQHMLJd8ASpmWgasjeUPi3Uphy0PcsWUFrICqFOjtmRtILhnz22xY815NTC04CM8iQw
GDtHn9v6dQFd+Q9MUaKeGoFRdtOJen0YKWIe+6HwH5q0Yx2RcJgCs5la6zlduta6qwdVfWckw//n
6ZQAMNUhjmUw0BHLQP6nF8Pvl0jyzECgZNRbUNWM7f7cxIO8rlZePEgWin/hGjm/aNSbpzBdEKcV
mP0OqJ2g1tqpS4IYCytIcD1ZI3j/8htYKwrkyBrNLanXPMehmMUF6r4T3KKLLaWz91wpAOe7spEo
1jrLY7XZdyC+rrAzRRf3iA1/Opu+nCAKu3tzCB0LtoRj5MO+DweWOUXPFOimOYte8GGT1uU7RYpV
HL8qFJIcbR1mYWMHcbBkGWtV3Ai6q6PvROU9MxS4Squ7UNIpPqFiVbPPOykfpDV4f2BkvpTt8gqI
8anKi/nJmhfCG/rZuUNbBuunz9JH/LLLQ88jlYO2nstThRD3JIVBcoFaOTsNZpB7bpnyiBhbXUn4
WV7Y5q87OjxiKufA+kLAaF8I6eV8FqPcdQOZXQXgqb0TDst7KvXr1HgTuoWi2LqZG1xmrEP3shnQ
PZehdW7C2Y7twf9ceVB2ia+vCmBN3ADeQ5tAsh1KnoblLJNH9rEKE00UZOYDo8I7C/vwt8Lq9Gxp
SAXU9/kxQ0lJ7nMVfXUSVFLqGBZnHcPbTdJWFafqOOyXyJNfPlCldytrbvSqUdRPjRPY9+6UJVvk
XF9JSDgNuMigQ7LaQYBgFKLusDu9rtz4G407ALqW1ceYNQpSDef8t7Whyy3LaJ1L4lKe6wJCg131
yxPiQdIxeotEoTDsL+iw60tZjsVP16XAP4q6OPZkAj5aZlzfJS9lTBsb4BDy1y9a9uXE/Ym1IQM7
+j7nOBeZ6/v/BZ2tLzCVbrDLPvktqOTjNFz7S6RCdSdwI2GYH5ojIq7xbUQixmJ3UI+RCuiue2iR
lh3o156oODAaOE5A6yz8Xc1PkQXRVve1+GMjmtyGvhQnGNzu0TPafUuKVP434nE79IJ0ICQIzpNw
hvKP7xfqw/VD+nvR4j4WLLG73qqu5ISpw6psDA24pHcWSBTZqeLg1N1/hK80OzASDPEqRhIXY+CC
Jy3KaN+4HtNeJFyHBG4C9hdvIJ6HeKPDUiGOpVRBG+YiQ4tNWTr3lTL5G0ygCrE0hSOaknE/OlIf
fdlM9yBdYfqOkgEAWUQMEiOmi7j72F0wNjlBP1gQvhRTyIpnDjeUy9ETN4us4VovwcPkhdcRZ8l9
ma1KcioP00nYVvWNHvcF/0j36Y74cKJsRCbbzifymZK3toz2FkO0T5926LIMtTi0CCIwmDKtxT83
HHmAnnALf+QDl7NTWeM/bIB4VukZK28enjjjPoNmzd9L35ti4LSMogQMqIaIRSjNA9N1Zlxvcw65
Pmtw/1D9+wfhKc4FCIO4Vd0hcLcJ6UkvFRgpA0ij3jltVB1BB6snssdwgtZTcFrxBu0rR58w29mo
RrqoiEn9pmnTg/9nQRPyyU8xkbhgXTuseZ9WScuAeKK5IxiOlBoPTQ0QvxEzUUPU87ETmXf0QbER
7w2pkCVzw9gmndbf2skWpP/a7FdHYaOaxnfHslGNkyYr2camkBGSaWROSSPA9Tbly1USDU4ErpW+
y14l24XIvtfSZASCrr4KfqCgTI+lyxZy0/QrFgU8cUzk0YmKn3QY/FjCc3I2fqcLaP+p232tXf2c
dT5YgUHeKWCjSG1qEjL4b5R4xpS9JaBVvxdZY678JnLDfR0cHFzvDJh989f27OgjmBBCZjO0e6X8
2tutKWL+FIoY3F9EM3Gzps6ruyhMHL7A5CkaYk8Jwn5xihYVdgFDbkXIGRR/6EG6QyjqOa7WCjYe
QvPuJFOA5VWHWsFrmcBKVAwKOOZj5dusQ4d2/bRnckDmBEE+y0JxYT2rd95EKqEjEFwE0NZPKok+
Jh+ov6Z7esnTMP/H0BP9RJfT/9tlW+yDXAYxDgO8HtSECTPXTv+IgKE1FS/5NkzmSfBRAai/1kVq
NFCoYg5wMIqSL4QIolvh9yp1DjN0N6WM6P2YfG/7JFLHdKr/ryHFk0FP9J6PtvnA5kftzsKqPXMa
Z19VKsWl781/tkGdAB/tK/cc96IE0dgTwQD7BOjc1tHCQPho0gdWWFhBXXbmMWotfP2VvextrZsH
vCrgJ8qeRcqQ4RdtC9korNKs5sDrqW9dFN59EZrk0fHnAomglW3t0X8DBZu+MYBhBY3i7dGyqvxz
YrTwPDs9TsIaRryCRXlP7MAjqQXuU2UC59Avc/7kWo55FxViXF06+oYlvaFerS68qLDoD1EEtJdC
0MXvBVLiAWMJzl85mi0znva19WzUsOWkdm2UiC1cJ7Nn3iafct4JquWMGEQk27jn1mD4VyZAwJD5
TO4L25kEI7lxjorBYCwqnbysVQiqISUdD51icm8C4oVpp0lHQujlfuMBw1YzzwNlojdyWuHOvEBZ
gXqDSmN+A6XWprGM6Dg3vs2qTaeud7cseXePe5FdvpOKeGXo/mClnXMHZXK4zHOozngp1HvQ00BK
J1A7JsHLV59mz0AiUdKm4RN43C/b8zt0qAzrNrXAoiOzRrwkYC/22l+Giys6bh+uwb2Uo3tylurl
Zg7eEWQFob4UFrsTPR2WiC9kCqpRbbsppTML/SHaGBRgjzl2yrNB33ANfO380bqXUONtEIe7BLen
3jSSBvgiC18ew6GxT5TuznFeekVOBu39iZ7Jpuxoxadc3eRU4vQ/q5XWJ2LNEPeJNLsRQYeDTLnv
n5e21scmn+d3HPvNMdQNUDe+2ADCIAvR66y69T7qWanbs5Vd+qh1XwsR8mnDoYgYK/ED34Aa46PV
l9a2tLLXOYd1SGwAYFAJL8nbTjYBEcbAmJ0xbCF7DVOW+h6jSNCsXvathqSNnSlJPoytH8CH+c8i
v3HM6iBJLu4gs8eqHes/uNaQwVbATKOR/FlWtmP71RQMadg22r+lIFyl0e0Y94GqIEK35FxYY/JC
pAcbRajHP8Rue98QXQ4TjSsuHngbd45TL4cGTgmNIhLphtnj6MbDQozbuRjYU92Q+3Ge5G4Wsz8i
uhGpJgJGq12QYSfCy9lC1+vOrnR6SGYGoTw5xbYpHHdBd8mtkijqAneV7W+WGX3wZx286dnkv8iD
0VeA9Ip9jOT/lsZBBsCZ0W80ccGHPHDf9YS5dRMt/jTFuM2rF8YkJbxw37auAifK59gYg0LCt5K9
bP3kIZ9khs6bNmFHuPFbppUmMkN6T+ibII9xgpdUfHNDSoCHF6MgYgNbDhuaj4QghVdaUrRwrk5j
1Inhvq9965DWjvMvKiYwHzfgOkkAGbV54r96xLtjAhLqiny5hy6YLAAtSOTO61mTBkxGD2vDaqRy
nfoXzDLrMzA1i+5+CZjsVZU55ZCHqOiWgCyHLoxJFkxQcKbjt+/W9r51u+alzWWUc4PYWZw6Dovf
NCTuoE1ayoM+z6AyR/JEzHX0oArdf2uuorupCoI/WLDGeEk1SwEab5+EJ5cHQfVrGW0YJrfbhOn1
d9mRHs8qar5zGCYfc/wlL0VGRmLsunbzWbBW/cVVme0JwGTNVtr6aejAMIgyy3874aKCssZbeFbi
XZDrFQ9rNBNauVjeW4P2NW51Pe7TyAlu8r8ufEfQ0f9hNZmcXLdO3hY1PrTtqs+6AOLfEHrzk9I4
73B6cGwsg9hkQDNuoJT/cXRmy40iWxT9IiKYkoRXSaDZsuXZL0TZVWaeIRm+vhf9cvtGdHS1WxbJ
yX32XtsAtePSAm1kWn/CGtn9k50aAv658EVzda7DjaB2boCtf4KxLAKTuz7pLjlfnNCYjmXEe3ss
WNsgQZr9Q8JcVFMeu9K4VPF3nMvhoYTgdxWC9BhmT6jq+kTEMC/SHzb+nO5JrK0cXdX8GSZKZBH0
ThOwrA3I5+gfSlZ24xpQf86TopmmUUb5uijzjTAd6kVH9+C27hm2vVoONw/acbYmw0vEIVu8Kw2f
HaF8OVK1IJxTu6BtqpD3bDkU0d2sVfOQNr0CUD81xYb+tfEJhKIKeER1ihc094Sy7vV7idKEmeH/
PFtjLt19ciN16kGOdCdaEocD/TLFtYUDunFGrlkbwLg9FLK81Dh3k+gzEwOFyATRnE0eTXmQjBE3
TCThN9G1JQHalD0tlNZ7BrpzT+WYCxlKp3+UUMiE+RTukSJuQWZkY4Ke+797giSHpejBxdpKnozJ
gUs5/qEiDsMDLkNvutN3MjgXLETZjlaJ8BnKhsGkDzGpAsO/9pK12xyodNA6VksthLsWsrgpfdCG
2f0Fwpnc6MkSyZeaXb5uE/cEnv/Xzkz4kVqr/2Adku1yPqx8ay+u46eC12KEzPzuAjalIHSKqs2o
OYy6PbZuZKXRrtEUDOswOWW9nzyj+455qf+/O3G/8AjaFKgDj+QIGfyFkEtxXLSmTVBrPZZW7Geo
f2S+qTO/Zd/4FJI0+glbWKhZEzow8Qr7NxJDiyCDJH7h1PG0jeDJIbHSNUdJxt4J2kl+gS2FNF/N
FmVDIGUOFvV6fKNixjZ2DYTj6lnXFtCqkCYdYMj/gKfUxjWtCU9sAQC154WunOexBwtB3iw+e8nU
/IvbtruHXpkRyW3az4RT6USaVu0iilqfqf9Ijx6h3gsr1H6vOcxDSSEwYs62Vvqu2SeHXG/bwvfs
ur0bmrO8aUXknOdMEy7GPJyDmBsK3HlIKQ6/kk4P4MTHu34SyckyC/xl09TfcYXqRw8l+iNrUtMn
TJehbJedeMhTrcfYyWTmPNaW1nwkLCo5tJBQ6tCeiZMsdXKYsF5+dlE0fztmvjw2bp/d5noRnAn0
WriNbtyMzqEnWhXlu02d6q4P7b/wrTp6KUCadkWn/dFGym8mSyUHCUtsNe2Xn91kot+vHRVhETtI
VyL+zjB+sAkozbNDoeNmVFZCFp/EGbyOSII0A1/xGMY4pjZgI51jpBwLnE+ZPq0Aro2KqZVyRr7Z
qVGD1yBm1TFrmrn7SH66fyGu3F5L7nj0eWZBPWLjHawDWBhrv+B1QDSy5ysNlOrP0qUa7IgFtT/1
FJEL/KZl2TFKITJGBM0ntzzqvMzI+3thbF2HGkuUjviPjTN33hS3Jm8DTu2dUARpao20yWcY1uqB
vPL4tMRRfyx5tZWkYSkNsR1S5RYsDRy+YB1YuoyuTz/DEgyFk+8TLxxfgaj0Z0qvi7ux9o+A4rCx
vLLcZZMISApNrTO8uyZwd8BtxpqYkhK4i4K0MhUz3LyJW6u0D6g8FV8MUuMUlENPVyB+ZOPs4Pc2
AlNj3Q7fgFG6ZZG3H2ooybyz7Q+k2pQAdKJGkKDuTOmEbbqXeZwkII0pEajvXTL8ANAwTKxhTszn
jhfPb6sEF483ORRgrBmSwMYl9V6utPsnBGfD8cHDmSf8ZuyAkKELQe2fELrnJ4xIL+waUZ76QrL9
S1LK2r4JLY5PKOCREcTV2NTbEffJdLbiDk8vlXVR+ojzxqRBifvNj+UYurUtchYpVzz/XQV4OE4/
USLxPFFGGi8b4j4Ymo1sEsW2qPkwENyc/FElLZGLOS0sQmvZCA8RYRwLPs8xvmQqhvApe1wO+2XS
ripf8TK4ZDGYtbzZ6GGS2XPm2T1qlpEU7GYylcZ08sT4GAqvjZ5G3Eh3GEoYJOJMIwoNn8WHHMjQ
Ly2rPNRYO5hQ8tLt8OcZLes9D0zSsdCMlZ8pveUfwQVyQ+7Sj6dWLcZygmVZvwBiBgjXsqwGnlCt
k1gqjdB9BPLK5pcUFW9LO4Y1BKQs0/hti5H8pMftCu2rJMt4Ngm68jAkfUGFkRv1+UEBBQN/PwEF
IwFag32D0K7vR6cjoJKW2ceISZWxkNCcs3qS6YRTVe2dl6Tlt5Lo5gKkD+7vFhKfiXTG9h4HLVdg
WXjsPJUdQ/poNNgW/jS7+r+s06hCISulnxOQANw1qxo4Jf+RJG26ZDbg4xVCnMZxkPKBpE7Nc18b
FCnrmtTOs6GK0Dcdoyx2LWiU+lwYnjxQyaY3xzHLoeDJKTH+rHRTpl/VVr+WGGVQOFRhbFL2Cy+s
XruFKhqoCUFDhdp4Tgzd/tXVwNUlj936CgTCvtHRIt8jDnOusOigL13IJck3sB5T6wusbC+KCpiN
x9sVcqf2CexUP8KnVQitZlG5AaZLw/VlwUJ1h+yFI4Oeo/3Y5OOzid76o/XZKzXB4FsiDy2VLDuJ
Bhtyipr/gBY+YbrFkx1m5oyttpmeIa24Z640DB4RV/N3zPMUOFCPiqoGZj7MlO8B49zkpvXOzRGB
QRXanknbe0va6Xe20iSgO4XLnjOgrduFd2iw2TNKEHNA/e7jJ3wXVK/iQIj/WQO+Dh4GwNXO98xx
/Q7U6SSIkW4mqrYra3yk0WFbChLiwOEeCUne3TWu6DFEkrt9dzqBd3EaWzrN4eL6BT6rnTE4xPZg
HlK3GJkBDipCrk6dHsyuy7GEuMPepBQRLKXTPJBpkY91jwS/DWnlAl0wjwE5kw8MjuMV3Vo/p1Et
j7pwjQ+778MTnDwarlzNqz6XuvGumVq9UqH9kg8Y2wfdS/7OXOz3OhlrcrWgRioMNrnHQtpWGzNz
L+5kTlcD4uA2r3QHcigJNjwN8UvDwkxs7B5/KAzEO/Ky8YYg6F7R66qfKDTUo1utQ0p4BTsEwBIH
h3uWuVHfmADcdh2llkO/OvUzptLJNNynGPormCi4CYUhsa60dUGsfrGhVeTAroBEvxdu++uxVw8A
24RfMxilfyFd3NyMlf0ogBoGWVhPG8vVDmzDkL0Llxe2TjjnMjgGkTOn48WTlNVrpImngRHzaMBW
CVp6Ih+AOmSsUzmi2HMdooxUSeeFWlCacb1JEazb3QRU/loqUZy5zKLBuXd2hAneisY5QwkOCcPG
esxcOD4bSz7bG7eFX5yPFJmWnDg+ijI7B5x6ewwmXBfZXaF3DDgSZ/HZkorY9IP15rJb8lnrFBvi
6zdZe+GDNpnXlNDcZiBzHQBK4qPq8n43L1IF8+TVO5Tg0l80OKKD6OpvEH59gJ21Dzrbfo9n4pCU
sm+Z4wFLgi9mgmWx4OnSveAtdU5CYT9uDSq02hC/nWpJPZvKe8kjmHHUCEOEcb4X4o9AHVVpnSVG
6mMZx847K/GzWDCKG22S0JAs0FQH43Oe1V+zya4dDISuUaaFhKo3Zyss0r0lnSNuVXvnuKJC0wnj
A9bk3I/aGBWxEnNQ9a35iOTvnkUyn4HqoTWH4wtAHZtZaPFVbM9nfJZfsTFIYjctcGzcygGepz9A
IFmwRfRJYuMEF0HJ12ovjAiGLmY0Pg46WkpO5TunhH6ijQNXz1TLXTvZBhk7a7abjYzL5tPAcxyM
TQUduBlxDZ+p6ZTOVkneDTwZQFkNYzO5WHhZ8Ig9TCTzqVm9DYyvjLNzbvudAjwxrpw8jidc1G3l
PDR4P/GjG/FOpw8XWY2ecqbVnUEKGje82R8Ii2FNGw21iVX+r7D4+vTuot1bpsCTq7fdAZjLuG3d
pLqEVv/qsXt8jloLqSnF4qjoHe1Ca19La/o2dMF1wnYvEgWMOxjIIBAXbQBzDagWYb0D1KPsoYMa
s6977VsBL95Qq9VjEiZr4TpOR1MGR9FBJq38pl4Ql0iWjxVV9MRedcX+KfcM9YCB7EpgmZ5xobPF
ceey8i17Do+51LjtMjknp7gckDcABOxHqRusMAgxFJQAQI5MG/praSqwydlSnZ0a1B1qziep7r7H
mJYLeBrSGLiMY8fcwPbqCZAayUMDcSgALNXsGq9OXmND+wbWPownN9FAZ5KO/sVurIOTgVu9x/Nf
4ZtOKPnWykkES0t5LcLpOB2Zq3kPVtZwhmajHVI51I90saSfXOjxRyWNzWeJ3pbUc/VIFYS8mJYK
vPnHrhIbjaglH7sCxgBRLGQPK2KKjmM6R+WhW6T6kD26uSU2nmtqd143GFfGPw3Gm3Q/IRB+2lbv
/FWDi3fGiOZ5q9KoM4+sf7nWJ59DZ4c3h7fSGV0xwEzgXkk5XIQl6VpNSzsaduwM3kuFEZ83LHiq
nmtCQudPMeXYsKuBCCnffZZkf5NO4ij3mmzH//FOerzU89lYyug90eitdkNTbhHoXHqBnD+zNf9r
RqWempgacxsYCZJB/q27Ib6PeLm4NBjcmhqvlx4Vl6ZoWraiZoZ5OdP9grqe7YLzI98I4dbBPA7u
K2th0hz5wJVyoMFkn5otb6VGehd3XbIPCeoj7UpAOaJIN8711PICrEXxwn6Fzlke68nWK7gdcfbK
9YoDiY0bUTaOf7tCDkgFOyawo04hb+zwb9E6NoKHy6/ZMjQnq+zNAFN+9Uw1d0jRNbVMO1OnvN2J
CFgWjGtf+KloKx/611bDFFeUrkO3XwUvqZbMUjpb5sZbaSNsn++ToU76ML27TRR4PRarknDNMlkT
3PWyZgttFn8ja65ruj00iCuSkRAV+9onqXzLFopbpjm96cLhldW04lSOYZC32Xen5SBuoPx7oASd
mV8mKTOCTdHfTluGM4keuEsj5zVcF/Vge56FTJ+0+znu15+hi26OGa8vP8cSF82Nun1kJN0Lr9LZ
18cKEIhd9PmHdBznR5+M9Ad/GUSVOKl8Ouqq31CGj0lCGMYfhv6js5abclLEhYkt1ranGCBenO7u
mPV+6OGWyPY7wou8ZVWVEpia9MMoSnVhObYWSK9Al4x1zRgrX2Bl3PIK+WaCO4EknY7VwkFjE8s+
mu1MZmTqo2TTtZSwDaoufCTYci8G3SVHNqz7jvqVLdCz02YhiZCoO2d6mb12C3uYQSoKPFFJFZvD
KnutLM5VqUVEXSH/HgbX24Nj/4fWvYCy7vwc5tg5yfBXJsC9jzwm9rXS4v00k/4arTJMdx0i+K4t
TYjWyTBqrIHZa4j6tcWLs2FvDlbFYOid9AJIp6C3J7PXLvV8EQ8k7EadazNU6LD79Gp1AMNRsF0p
KlAz3mOWEseSIQ4Mwjz0csk5OdKcl54Zv6L9hGniosoPrDzYsIcXjaoyB7pITeoIiwIq+gLbZB/J
ymXwLjtFUxuEUQ3i3n4YsRuWY3bQu8YIGmkXT4q8oF8lq1aYFjRAdTnDcOHcIjs9GAT4iJZO3R/8
+83esrU5oO2P4duUsPqGob6qJb670GkYSSA6F/Cc61UGNw1RfZNRTn66rHvmATJo7cynl9LG8M6W
VfxwTaehwSJWfc/qvL2aZBFpGUU6Nt3hqxWCsMtGGck9Hk1c1I4XreomQ1QGcBO6NkKNk9QXr1c3
PIRPtYHpeaa1cAOz5NtTZXUGQ1P5/RwzLaq1dTxjcXxutbo59k7i7aaIBKIsmduS6HsuWl6O9mQH
GDVeYqO81XXLqxRpdALCEcnDyDh0H9hmkhOacCGzh8rHxN13SmrPxB1X8ZY9tYlBd332jTdrxdOl
HmMOFs38oIn4aWG9gxMnq3YR3uknLewf8wzKLkOF7qPV6H7tNulfHR8BxwwPbi+8bD8hYPmcIC3E
JixKPjWXggZ6bXhKhkFR80NqY4PpN41wEq2lfYmTfNSCzAoVXmupd3OOZlaZYAACxc9Z17YMCJRw
04vA8HIBBr69axO7PLRpDMEphDHjuL9hF19svNSQT9nPZO4frgPOcYE+sjdHS1wlR/teS0kAT3wv
ypCXIwQTw8ezy5UWsbQfgzp0xxdXRNUuEW76QvfBqWGbc7VkY/0jV8OqbkjDD4uo7oragwFXD67P
Tu0tcvWBlC2XIpfszTzh1qkWFHVvnEfWX7iBd/o6dOy0kKmVYD5V2pEXnUAQP3iaPaKyw4LJLKoS
Tgu56GsOP/8kF9CJfHNr+eUVsru3mvVQQzNgxYU0f8Txjz8x9vrkHLsQ+U0Gjg2e9vS2ZOxNhoFW
gZSn4zVsi2Q71Ub3sbCiQ/6ggBsqTXJKhihyjoXApVqhhzDLo4mBjwbUB7uH66aZx9aeZFW+41mr
9oAOWhItcP1squbAM0vMysydNCYBIeVDmSbtBsOOT0bk2gdTKDB8omNbbJIPKzWSTaxZnGo8kaRL
Zl6NZ1NOxbM9Rf2rakTzUGWRHnTxMr4YtAGg3yEXnToHnUIU8zlXFOpUZsFsSD/wLxBrj3FyXDNV
kmKnHbZAAFhFlAx5QM9S/dDUnRUMnfEn88qTcPvxR3GHOxMANDh7Cb9MbLus7jfmg873WWE7+Aqb
Bi5Aki5hv6fdYWS7GoaP2LeHc6QiJ73niDV2MArUoKNjdBz7NVdmAp6oEJu47jqD1Uwl3xrSE75N
XfSjTBCktaXH6Y3hsbR5B2Tdk5TujzEkMVpVa+1zeFr+5Mx4kjPTE3CZncm3uXoFC4PEvnJ5bopB
QlCaCBFFdP/gX2/WfZ0+AcMhdYth3c6Wv6pPmj9zIf/OZefsc9VmPvvvOMNHWPAso7YdFtAxT6ko
tC+3rkIqpNb8OvZhIqauSR8vtOOGi2k+bIDL/oXdS77S5G2z0tW2GQ2cey5O/bbpKZPhh4eGEa/3
eu7y1amroppsPcFyO6KjDQt1b24XLz2KMsEs17QKS+zcXDgyYRHgFseKrQ/zezeYFYAhUlQcltRc
5i+DxaryJMcxxbbRlnxNoVthVuxjdoIIDPTDJHwiAYYdR+4hB3THvMQitHUwkO1xrrWsNZOifaMV
hmgvTBlbnArIB9X4ILFnsfPVBhWv8xjGCUXktUow4unDZcG+DHjFkcJfivCTaXu52+So9Q0hdfOA
RKWOA3iFF0LLErgIpsC3Rio4/VgRi7uuxnGfxR6Wy55/XNe76Bf+5OB7VGGeiMR/kdwoDwsG9tVM
RyNssfayazM00QCCSlP6lqzsO9N7f84myGOYrxDwPGVEt9BpHT/x+F5idcegUY9otWb6QU9Md4oV
C3wuuC3YUsk6jJD9cNLhjbJMR4dk8c96gU15jA2ROj7aMlhhf5MhIytrxa65ATVFXRbdjS4pFsQ1
FJMNmkO2Z/FgpX5uYNzAzB8br2am3tK5RIacZxg3xP4tTHui+e3iAswnkFJUd9Mf5XzL6NndDDE2
I56f3VQO7gNeG+fa4tQFYgyksbFZ/M6CTiXeB38TazCCsJhjNmDjW2RaoFzhzEGS4Q53bJZlwAJS
ZyGqnJLjiW76ZZMsKl9pP4ZxHvRYXjsG4QPREItuHsik4Oqp0mkAgGFeG0+TkZDTYhnk5xSzL1a1
oCIc9IYtQOnF8aF3G9LWCYRvO++8XYsOg82Uk/eL6Qoze9jbr2FsvvOprgo43txNpKWXJZTLe2nD
L6y6EUtba1KnuSTlo5HpynfVjJ86be70kLK0D8E6r40Xxm+E/gELcF3noO8ZBOMhUfAvWRcMiOa8
qYB6wmSRnL58e+Z257ZYeGq9YlJK6Suj8c2jna8pz7SQDJRShi6LpS7z03USDaEVUo0xuSgt2Ox3
JGM3lZUyRXojrVGQwm91Kn/nxf3XE+QnUAOZpNfovMKhlOO27G1MoAv17H4vpMndSeD9hE8IizNJ
q8B0y9U5s5T8gYt4JYNGjbsjneSTF8kTIU/6FQxC7MDKGfgp9VrYY9A+Hd5nmCAkFuZ+euD92zxN
JDPnI5FziygVf5nxGMycGmiAPZUx9mNqGqce5+sBUbU4pGlPRYhJSR8bPG/HfqBizWlg1TWj9Dxh
z7i73rSL4QrvpW6x/s717yXS9qppabHMoSw2Y46+FZve0zzSqyAnSkfyuT66NV1UmMC0j4gyX5CP
rR7yNDkL5MDG+Cq7Ia4D2kXBhoyQQktH9HuG0PZULFi9qMasb247m4c2GVeKA2VxnqmIEVgeO540
PbOd8h5TT7uPllntbCi4+GM1NNx8NCcKgBps7u3YgY/padR0V9zq/FXTuwZynwL7c19AW1kjEe5X
ZSkx+1M6L8VZh3n+LJFqqxNmAfQK1XZHVVQjMNPWDR9Uz2N7Y6Fb5f5UZZAe4rkYxkA4C7HYHXu/
siN2U5jnqV0P70Y1z1M23VNTFzuzUd+EiqZ6OyvcluhDTH71Qg8k0HNCsW0EcwePVISRTYAe2E3c
DA9F4vELnHTxd+q9+hSi02FrRPpr3fxV00geRjM6uo4dLAadvmkJvEdEcic22tMUoU3mmHsyPcNu
oeewiULiwKg1rZGf3YV+VzHn4yWzc6hvhoyabV67BW/bdNTNLWYFyrjn0XzjWK/+MQUs7zWXy8lv
Fzk9o7WqZ3uBPp4Swz4YKJKnXNPfVkK2T71E50e66b1gf+6J+sQj5nCr71hR6vXJ0Rv3yDAB8iKb
pI/dHMHOpKTlEaLCnJNJblLy0FF4EbyVsptmKWM8swOeT5BVHKxbbt0fsFmMHqsODEwp99SDVGN4
NYwFqnQvs4+5yJ0/NWVCd3vJrTeaXdkKNIVyNyZoaJ4iRXXQlmVVREYkpAe7QBLwABwAm6zt9jXl
D35v8qoOBmX7qBW0JS4EdQN+RJOxTAlC0Jzi4XJyZJjcE2Bs19EFYoYmBkkLRGQ6Bck8EVgpRpFt
Z6m6v27FVr6TDfITJ1XgOlyyK767WpHMsQ9uAvB7Qx7tAMKu4TvIFY/eWhzN1MqmyQ54FFboxJ13
OjGRQ1J48qFask/o4pG/ECcmGiebU+y0D0W3vFSgqkzFyggoE/U02tL+6yPUQ09WeLGdEdq3Y0v2
i0WubRynaEBCxGJY/10vYZnkPwVWEN9rhgYfVuIthFi1LBja0D7o8J3xbObV++KkezspHp04+c0c
DgEC+KSx+5RwAmsI3l/12Ky1GEJSEZ5o6TaKYSalA9jdCB6oX3YIaAT8uuJN9U7Grgz8NjosB2yL
lynQuPYfdWVl10WRtu9Qn1FuWBTVoXfosJAdMm4JkoTb/DzQ9v5IbXLFl2ZGBR4aFSReL87IN1yd
ZTHsK9LMlwjA0L8EpgAwYaBPyMke14/crG5ynr0DW2kTBxYh9GVqZNBJ95+k8PtMCRAjB4T1PUcO
hFaR8iHwGAdyYkbA0bqQAnOqj5pNgksN6UL9TK/EVrSDcahc89Xwprwi05I3nxP2HPK7kKTiIE+k
+YSz/IkSB+vUrbiE0HQf3FoTD3gE2WayWKan1siA1sfhU8yWckexpSl3OOl7mkAGy/NhQc6vzdAb
35GDCdh0yUcNaWXc6sFgvmmgOuuH0mudnWir4lZ46bSzSDbdARoKL5j52+WmsywFJxuT05klZ/1m
Cdm0gVLx+Jyp3HxY0pCvq5WkB5KR+YlZkA2JYxIQB1657tUZblkd0e88angSnCbv1X2Uov7Tt5H9
yRzTn7Jo1va1MtKzF/e9g96h2XsgW8YPIn78T58NDO+I5PnclVc55dfRVreKRRJReo/I+Jgn+X0p
hyygz2PtWiH0tPVGx4LFq1FeTVnVseDGy//YJdhpmqTZKlDMUTX/kgQckNlyrCPE8sIjLs+WsETO
2SxlCSR2NO5tM/GH8MzS3p5/GGnXBCO3lXSr63TdC1uGwTiV1IjR4AGbw6PZkM3nMW5ggaJeVcsM
y4iF9KGcjCgk0tFb2lHjNCcDVjXjvTMbbUKDMcJL05TmcEh7fhfPC+AisJyZw83YBjhNYQ+lmQrW
xo7uURwqoWTjbkOT2QvgkXujC7HtLoJzoRnhlwlKyVDFFclQWoMd4ydma3kDkEDZd81H8RvLJT8O
+Sg1djscd6VOP4g/koS7ubjIztCqvIBvYP44F+KvIvXnhwYs5FiAMSRV0G5GnrZ0JDw9O4pGdfAT
+T9PECYjM8IavkdD+k3rCEG8N/Jx3wntYIoiJ75XPlncLXDCE2lA0KGwIapjPC+gwlgJGCxBDEcz
91bd8KGQnHoGtU5ml84g1NF6AkXFYjPAsgdIYypxeDvKma4LeV20oEaECLhIfpgSUUwt14OUVTrV
IapYH+CbtrzlRfRd7PhtK7svVetFTldDMSe7cMIEuyURx0OHOWJQb8CUMNvY1aBfJC3aJy/NNO+Z
NjbHl0YDjrUEn+LTF23+GoSBnxw7CtVmwrq0UxgLPuIO5t4mi23r2oRzT/Mapu8g9ZIl3ONwL1s0
oEKtnYNs6bOpRz+ZzK5PnrkATpYPFhM5u2zcYtdpU/ohYjMLLG4Rzhf38XE4aqoe08DWO6pI4Wnh
UHM4tc/mnDRPVQueCvpxKL/g38viMUbAtJ87YbNXAvJQxU+Kl0Hle6FXlzdg24JrHz3SQ31ShD+n
QIlUE6uIFl+6hCrHekxS65m9JtEWS4/cbgMJhQ7CLfeQKEhCAsvINBRJI4yZFETXS34hJ2pRZl1q
LjP+JGY1ImZQ8MumCgHjWNgyQ/HAFYm9t1JQtBI6md3aVkSyc+5gG1kvU3ueHdPInyfQLdq+T+So
hxtDNRV6CC4terKWP21BO93ZBl70h4iqGeSliJYbvsu09duwi+ZXRjUC/OjsSfnj2p14Yugr5D63
3ZBo44CA1BWie9ByPTNoes9G54Ncc1XfrNoQy551AO6WzWKgDW7nGNZKvUFsGiAfZqA/Qy0kDJaY
Nm+8ihaweqtNdj7x+PVI1Vy3dGYvDLse7eaVdSSqKP7YdkqtOTY2seMVQe9rmBrDQ8IiMb9E4Gpx
0mAMOy5pW9gPRgWO90pXQnnn8peJAxegkWM3m8gNhwaY0U0c87NvMhduFeSYAfbjyOtiRk7gbel5
Rc7TapvUDAyyqo0dp07ywXhoUamo18Xr3GZD8w7gTqb8BrHHgyVQ+zZMWbw3lM+GJzrEdONYxH00
XVi0z4K+X65bW+D68XtVtJXcjeFAhEXxwV+KRNjjCc9Z2UGSs9wDFrDOfCPeS6epTXXo3mE2/klp
6HhjGdKIn2Syk8soeiZUwQ7VB96SnWDY9Ld8NMqDvoZJKp02qo1WI7EjaDirtR9IzhuKWkYRZSmj
8KtiYh2fHNzHnGG0S1uFZlPlUnXlet0tBjJMThcm4+9E4LnalSKWTYABZ+q/c0150XdKy/l40s3R
zC55L4ejclBMaRJq8zWLPrZ4krUoPNU4jvQ71uzpTiARGGDbKfqxnWIBak8RTszt5wHzkon9LeG4
mKwE+9ci7CG5lGTg0ge9MOlvjGYzPVlYxmvoNLHNloy7ssoREOlwOJR6itHXaKIMl4wV3SPl0Uwg
8pa8/VDktET26XzRMHH3LJxF8q4tJUq7XdKOfGusUMMAawHRcmj7ltd0Wtz3YcA7vNEmSuNDJPi3
pq7FrpxC/e5WdXkUidP/iUzPkfBNTGFgriQXdvYWKLNJAt8W6t2syoFGVxQP9OK0SvaIYtTzjSrS
471pEXDgYCduwIlDs0vfhni28TNXX5YTDRaTQqoI/U3s6o91pI8/FEQNH0uGohkTecuHyYccjh7a
RnBvVtuFEdbHsGtMLF15t+AI1xu9OqVgOQCsZtGA2EbRSzGxdoEpDTKIqLy1mMu3MYh+fKN9IuqC
dKrS1eYRJ3R4NFPipvt21O1ry1V8uVsGNrgMwpEsN+RuBLl/enmoNlJ18xjPdDHgI6O0b2MMGs0/
ZYkI5Ct2tWiwaPv9udP6wUbQjKT7oEPlDwFLJOZnxWUG0iI8O2Mf06x1atC0JzympvYKVA0WAWUd
gwvvdeUpx9vWYF3NNa4zgcie3AyTfoOElFKonacRtgI9rNZya6OEg2fBDMamwKt76tvmJWvgK4jV
4PtWD63l/SrCwcONvGkFT14owi4ay02sMA/G3OnImZUuc3Fy6XINqhDX5LYdoFddknEwFZ0KVhkf
a5cJ4TCw5/dxLPavVpsARqujisvrarQ5ShtiA45dAD8UWckfxv/Op/sNU1EEXPPRM1ldnmsD6969
d1aHYT9XJlzSltUm3j6agB4GI3fJXCckwGnLomqKDoGpMK2K9J3ycC/nZXNUxmoM1FcnTZDWXvxL
Q4bhPiBXOsUDdksbF6hnuA1hYAPlHSkyFZIwVzry6pGx3huBxc5T3iwvitmssK7YWQus1R1DajZf
pp4X7KNetaheGI2asyzG6o18x8SoVGrde66bjZ8lRW18MLcVx4TphM2ziBygL5i1u9eaaHnM4sVy
dnrLRnJvRiEULid2j2nRhn8lqH409KE+g8kOT5Q2jxeZGAWkHH4Cm0bjzmqxd/bEPlL2e5BCBXaC
josYyy7+AhTPinN4AVJhj+fqGAeY6btpZ8cCMCAeKhv7mGWzgCWtGPuRQVD4XBZevDZe9MPinh3b
hME1DmRXer4LhN8qMeT7DvoAS6JS6q9uuYKbgWAhLZpLUvgZW8pi6zUzuHwSl9zjck6VbaoamdNW
11rbmNn5LRmkd+M/k70ezt1htZnO8U2y3DI35mD18Z7Bu8NETOmGuLX4dI+ay2KWoPmE5xDkKV63
qBE6KwtrfrMM23kzY2U8ZUPG2nxcGwmubmu1/VWn66S89kgw4U/Bho+Tw5Scp/DoKLY6cMVEcURr
oqUpkkmuJTuPGGWU85r4j7Pz6JEbWdf0Xzk46yGGjAgyyMHcu0ifWU7lVJI2hFzTe89fPw/PbFRZ
hSzodgvdjZYJMhjmM69h/R6MIZJcOYBSnoIx09dat4MRrzCvMdKbySTnQZ0qRBh+5NwvV01m6C9E
ppZxb5q0Sb+YKIrugTqlnzsIdcNPQLkon3Gfy/CLbglP9uDYy+Ehj6cQ+5dRg+VxpnLa1CVmILje
agVHRxf3EqHaCWY1uevGwUGHz1ZAr7ias7gH/7Votr50Rh1vSYrLB9aE31/D1BNPeI/gQG6SNBwj
uquanrYdfIE21U4bEHIeW4tP7l/56EjC5CyrLTIgHcZIg6HXshlzRZdJ2KFza/ckSCdkGDN7XiGn
MoGHqoJoEZCQcP+fKWwEwLUl9fjJ9yDAmmH2y7Fc/lgBCHJLP2uQYL4IoQ/+JLwj0vctLX62ydac
uiq4kiP59DoBZ5/dxZWD9gOlLGLfdKgc5A5bQRtPmAk6H4V2GgOEl21rOHWugIOrGzC5qF96zhYf
B2f85iFPemtYfD2xoXI8fO7y1pD5Buer5gta2XiGVyWBiIRT0VwFbaVPFAjCeA0SYikWOIoFp2JV
w0i00Jx0V5arRHS0lWN5xzyOdLIWBjfGihoscMRQO8MWetd8TQl4/hI0llnvu6lyKL3UE2ZA3YyV
Fdy0YQ14T13nCOah82eHebxJ8A2dIfD6jfEZtKd/dHWtOQyRrZIPhcir8T6C71nE6xR1InhiSRW4
9s5qrbK+z8JpoHWBEiokAhsIKoug6pEhkf2Remx/DSBLYJk8oS1i2Pa1Rv/F2wBVtlGoiIvG+lYh
Le9supqoeR2jTTIBV7EiL0WCSufDyfKWHlURCrusNgXqIh5ptB7sqdvEA2uS7he+0yku3GwH8q8d
pMBgE4yd/SOGdX/jskoPGHPrFmO/uRgflGFSD64GHyH0FgYKgsJprKDX1xTkHemN9cae0JVL6wpM
Lajq4QdNojD86Zb4Dd/Akk4hngrcAXeCQqYPCjNukvY+VB3NdNm6ebpH+8eyH6iRo14/aJnvw8o3
qAlUfgY1Dgu7socsf3BM2KXbuIiLKwAE6bavTH0IRmCnm6yg/tSNNppTOg/1ojkZMM1zfYMRMbF0
YA9NswVYJ3eU0gcwV3QCK3Rx4i57akc3Sa4T0x0KAO6z+csLK+sXhRoUfQtDeha/HfHBbxUbxt7M
NUI2wdgiF76KnIzWcpuqZ5icagNlokNOLDeuTAjPBHXUBgtjU6aulaMJl6YogfhILoDjEbn/fR6b
Yduj0tEp5MiCGeXONjfEqQqUufAU6W930NGendQone9mE9Y3AMJnRJfKYg88AfcT2kixBPczdTtU
xkaa/UVH3Qa1QBUyH7HotkgM1mQ1ZdPu7AqIOlVLd3gggouLZ7TbQB1wy/Ya7mBLVFPaE7dA1buO
u84V2M2pGMGVo/gfrAvcM8Ewl8aU3GMcPbv7viNUOzat8u2DWwRW+ZQuzCJK70jIfB/7aUQTMEdp
Kl6Q02V5mpEogw6uTdGRE8xBdA8qvFb3CGgN8MFU75KMe6GBVg2G1uUwnNBVDGvc+XLCnie048ij
NsJZhDALz7C3thN19FpnbseGtKaMw09uiwnhquvBEiZArJMC3pxJCwqrECwpm22ph/a3Spc+eEx5
5lRrF50bUlJsr0RbPRdR4O0j25LVLhBW6ALkstVTNjbeY9sl7ZNVe+HvEVEF85uNOMMi9e5av4Ad
DqDME7v/RNAeIkkSjgASErsauMhD5H1q/pTGKyicGm0QPhndZHylSDQ9eEGsfIwmXPRtke1D+eva
R0/u3idZ/12ZHsUizgLnCTls3JDSZOimuxRh9JvSa3l5RBMkjquqz4KtKisl8EKt8H/qnLCot5kF
MXStrHS6MmLai7iQWv3TGNbhdw8ElrUD4x5mn9zShFDie7CyttSOOdXMkTgiAH38hDylYZ8m5XYj
cU+KMDe6VnaRI/WdYJBC54Nendl53g1cl7LE2LXCNChzKJVdZUBwU6xVsdmEdRIqa9vh23ElShrQ
CLjhsU0vj3tvCxzQHz9BCvK+wARJn2lJD/22pnt91JmDxj+CQA+zoPVyIiV1slNA5/NHaNb9Z9fs
3RsYDcZECcOd8MIWiIR6gTW033C1rIbyaq6oCRWAqLirbqOezh9uwUbZf8XkBoAKIJ6Zlhkygz6U
S88EPIbM7UyBjGMdhXMXQIwqjOpqxD23WNOYpxUUds1AXxCjKux8bdepURsGnzfe9pbX3/VVq29F
VGSPDlqG/p0xJvjTCr8fcU0udetZm9wqG+I+v/SKrUD1MkRqv4oOUVfan0OFV92RJr1unhqiF0jn
qQitjYeHjCaVLlHPXcGDHJCYMZDqt7AWPPi1in7YoVU926pG4CbuzZ9pnHonYDDVP21kttdx5Kqr
Mg2CdC+8HoMkD3IE5bohi35lU7PItso56DHcMZxb7dPcum1CP/TIDQmJrybbrMU1mOemOsieNwax
hbKRF+aQtIrRjSrUkIUjv6m+NY6Q7JvhM5w0z6TsTkKKiHsN6/h34XL532Uqo9ZLV2IuvF+2alR8
kw5dTIVJIO+FkQBXCkA7X47cLxZ3/ybHPthaeQiPHfp+jvob0g7Q1PDjSRHGOEbCECPTcsY4eCbS
PDpODCZ2mEoPn/OpDx5qiGbdtpusBCnxOZTyDrCL0QFJJeQ/jVhmMMYUQ5bxpTvc9lwP90LP0x32
wU75Cb+h9GueB5RUBy9wUHyIyggC2vLtEKgFqZTDZN400F+MByUQvMgPVoBxCNLuU+2V94bykEE2
YhvhvFXPmSOKxRY4Rn7eDj0kPbRvF6BS9UCWsKJxOhiod5T2iLYXz3vyUTrFvsEuu6x/MegIhnJt
tyX0MMpR0RgcqDUjFy3kvHR+FSan12bF6QOEkYIcZaQp/BwgKlfCLi/mekNfHQ44pZRRPyss0VAE
BzoSXyuv0W2EXiCiM+WKK8urr21aTi+OPyLl0aIRkVIpKQKS/GzCJjVG0wHZiFEVcJwRgCeztO0E
t5AWOqb1kmV1i2zL1IeBeUMa2QLdS2Fr0kSXhUrgSEAcASrnqtmgGg8zlr4VtaEj8e7I5DWFc8is
HKZGUI8GhniufZSOThrkQ4hKUINF+MR5XGjH5W+kcrN9MNjlXlak3L+1vSySDoOOo/YEncm+jLKf
YyxFTHJvzZseq3O9wceb1Th0FYXWsMN+7cc8wGA9pAXpx21k6LK4E8Loql0NNCxYW32u0qPRjKYD
/Vrl9k0SJAAmceODeIJnz2Fk/SOLKQfH/K2A5Kd7mGwcmzGp/ZUzBKjoRkla3SFbzVXuJ+V4U9Ax
ML1V3QaV85RCuFSPsBeyNFgBfjK2QNuAEZYoWQH484YXOoFoMUSeCUyeilEAlqM0xE1K6P1sEYNk
93OcR48OFVtyN+rGPzHqILRzVVDfW00dFxu8FdyrnH39FbrjjGYy/N0tCRnFInqZ1pisbFKPESX1
InOuoiLgJ1C5R1sQ1wUXoc7GqMtb2msR2qfhLCvns2Pp6YA0gYItm2NSSDFPrjodo/CbJ9WxkWVi
3DXkQEA4LGmPdwXnKR1RWgrZvBkbHTigXjz5FCEFCCIq8vL0FNE7X3sAk7tyM2SxqG9A00bZ1zwE
PftNOU7fYWII6H3t+E07rJPINPxPoQFBiM66IkKAD1sI50uBpIc2VgH6Y+IFEhBNMkBdXnIEfFTe
iFEhakOvwf7u4RDnQ0nC+RiTH04jZ2/MFC8yshyK9zeG5Sf+b6+gboVWGYcysrrfSr6oc2Bb1S3O
BZlpVTeywQn5c29TAN/FnSgtSJim1lvaUTDngnaYt7AQ8B7W9KGQe2nVrK/dCeUD5ClmfZPjsaJp
A02UPrxtSj2H/g3Clk/Uu0Lwa/RBCUJcKPkwoSRJVAEJQifdKXaBDB050GbnATvvKkAcxfAbYuaS
PmKKbZ+8S2eZr0vfAtJIwBjm7nNDlYpMvcz0+IvyOTBWMs8J1ALlxjKhDIkl1tj/lh5vuLZURI3C
G7vmKUnDXK0zqkFfJs5i2qGGE2ZEYNP41BBcf0rn3mBnhdULOjrqUJVWN19Xdk9aGiH3unOQXQie
lWWOFDNmK3F+kWMoyGu0t8RjGlbuy4xFRBDshJgR8Rg5/ZH90FaCLpby46e8KAL/roOjv8MyA8H0
JpkfOwv1vcWjuQ+6ZzWmVrj1+gntVCzLqry959qJATxnWV68iCpge8KCCb9yxLhfmmnQFFzSGSta
fMjVJ8uwPRMyQtX3VNTSGcBEptT9RH5gHlusMb4VbudGLwCMUDAb7TrBQdr15UNf+AKeUJWQEoWD
+iIwqj/BQ4ZTS7xqB08tel3uPeakZFvsHO/71I/93pMWJOWxzK5qa4HcUyRNXwhgpwPlX1iUrnTa
LWbNSCUi7N+iBAZsYLrJ7Kl+gSgRjY+Jmw5TvSp6wa9cKqQUHQltf7b0shfkvoPrFRo1KCd1JcS6
PKv1diZjhvASkAuu59aT0W8fwcnrccKp8WTFXkGvLmmdci+6mQAUVb5yH0ZdTFOmrtB3EQSt0Gjp
euHjOzpqnQ+Ne4s9NCE3DBA6u0mRuV9pOZf3nRI9Cht21jf9luk3zOvc00P91ULfx3geIIkb6xnG
17rkkFZHS1s1+l+FNnr8GGQf/tLEp+mx7tGLEPhh6GuK2X19kBCU+w0icxnYKK9JyjvXcwfYcGRa
hv0P9ScbYreB0kL5kIKZLraW1vARkcVEIRt68UB71TbS4JM0UHczoxGvh60xN5X7EMQ1lFJiGH9N
ixPhD6S7kK2K4MwZW55PlzflYBbgj11OZvwUUCcsfNL6jT/b7s+ZlhJWzeyC5wDZDXAWCbrL8CkM
jDOJCkW6buZs8DbkREL+8HIIvGu0k+kSo/tjTgTDYPPpNaFggLgQTEDKBbTIHmVrYFNR0QVF99Gh
TTmIbGsj09XRU9LkAYhxgTkR4aJRq80WKgqV3WA3SEjaPQKmci3pxj2BkTeTXUx0snTIzcn9niM4
i6xVKKp8R1Pah8CKFexpHIr8OWvrmoZH3E0ByMpFtpPsFkTfLiRAheHbIaqCpF6Qfus4wcY7N/FE
cmXFXdQ2O3MqtfFSIrulv5adhy5jG3DvnFDdAp1XWfw3RTzKp08oHKQExgTPd2LszGReKQmM67dp
OjHzxsHiIUiMLtt8AM7fugix8Im/lAhgzy+wBZwAJZ04C7vHAtfAR3q3Y4CFghv8g8B2l9xXlauQ
9wapsE8N5pCoWIN3wszT9r7h92ThQSCj6fvU4m8cpgFdVmihcuVOARhsbQakEDQoFt2kIIhvyi4o
fqe+61EAsGz+Cd3A2TluT61paX9PJ+Dddv1SR6P/mxaeW3wfuCgwjQTXTXhk+HX9lCPNgHI8NcAH
364oDSQIBHF/CHf+nhhhCSmOwA5iH57keNaUHDp2Byz1xhnN4ZDOZnlVh4PfPgH2GeXDIhJQ71vR
IlmwKbtqwk2k8zlHVAhj/hG7oix8pMUkGNNM4JxKA7eaPWYVzm+ciUhEY7cNaS3F3a7yXH1XqT45
Cp1U28qKzR8aWh9cepD5wNHwtamunVngU0VZDIDWzJbcwVMwTUBU0by3ipwkqGNvuKM0KO8on5IK
BScENUx7vq8NYFYbldnDlzzIRm+fYFw5od3ke3gmyJhqxBpJ9hwrQg4P5BlQ8ffFOH/JaYIBFLXy
OZ6gQXC3r+lJOYv4JRHGqhe2Wz7RoHPnYwABNCHpmVwk1zgXq0No9zWto6m8oR2Z11By7Fz+7EKn
fHaNzlII90yDPQO8MfiNbT71n5y87q4B8egDjjkG3J1EALjIB6QIJk97S8k/R+LVy/v5RbZlhIiV
OQ4vJnxomwoT9FCzz1jCEfOqDgRLAaaEufdIg4k5zgw3NjjIPBt6J75cNpzcLLaKx8ArMwz3OOKA
SnYF8bWPNsoJBCrVxQCF7HRLuDWDw/BUKdcJKNx8X3R0QQMwyAp9dPCFh8wZ7YR939f2V9CVRdxS
bYgr6gLzDHBSHhR0A0aIJzN070HARjdzk6UFwgZub3zqZ3fA0KzyHPNurKzWPHGWQSIkC6u/1Xjf
fEpMo/Q/67Iz7EVyQtTH0BdiV0HEOGGxO90qNdGTNSLnZiK1ar70Dj3YNZU48YsqSxE948YwP1eG
JmojF9TrwmVa73FHjJ4bujhrcLCl/Yvew1ye8M70rrIOX501mqcefagYIyKoxDgbXCG5n3ziXoCa
REogjW2kK4/udZzBa9w1mZ6hsAwRW3Q8VUjmIQKsqPzifIcnKk7SloO5A1Ko3hCvrZToQQB06WFQ
HpLWdHS8CdifhLqZ3enHeCCz3DTdPJDdy8n4VLqTAc84Wwra1zNw8mA/xDB1sFHy7P6bhexi8jQ1
YxIgQWc2lCXswYMmA9GKanKA1tS4M3q8Ns21xM4gM1adKunDVC5eIIjZl8Kf+gfIAMFc/aPNuuuh
LfblBI0SWlQ7UrcswK3l06avwrw1H9HLjfH/9g1a+81TJJHK+9y6RT/eANQxyuCXR7Ad+zv6Z2ww
MN8jcPm924E3xmEtg9J7S643Y8OhtOkFKUIWCEEc8BOB+mBPZJ+31PTdedMVovgW1VbR72NlVDSQ
rEqqbh9zkXXQ9UYIQvlaZ0A45YF2URh+DXvFiXWY8A6dyp2Vg4+z23/+/a///d//9+f4f4Lfxaci
nbAy+hfyV58AgbTNf/3bsv79L4715X8ff/3Xv0lDUKm0NYouRG2eTYWLn//5/SHC441f/b9kEmQt
7Kvyu++0VbUh8xn2qZlaL44gn4DtB08b4jym3I3pTWQvtUvnfkzoa0XAky4/jX79MEJT5MYrwoPT
6XhLB/X1w9C9m5yBe/9rYgH32Fiq9L5YcFrareizKdtjpAIduEpCQoq/HBlSvm0LU0tHotov1euR
haIHZITG8EKsmOzrbMKWxQEcp7UTXEOO/Gn5CFxdHtPyXr+uRHBOupaiZo4GnMbc/fWgwKYoJWnw
3hiADM2NKzsH4chW2dmKfiytp9XAtuFoLhvb+mQLeKcI4dteyu0sNWWhkm7qBtfXwjw4lGljilh1
R1CAweaCTzSwu07GuOwfB6vz3VOQkdhcX36Js08mTU8iKezanhIKpJXnvn4HwQTNdtCbD5O2euBJ
5fgN9bx+2wgTqS5JUPNlEiI4Xh51+VP/WLXSEqaFwQpVTBaKballVf+xaou5SULbd4pHpB4xsShz
N7vuE5iF0Ijndk05WNNfxnH2GLq4c3ywTO13RpdKK1ar4F+meD16B1a2bhqzePSLoX1IMmk/Bs0C
00Uf8YOhlhV//qLStYUEmOd4Si1L6I8XbYQ0aAio4rFpySxzgB9ryET1rku8cVdr032+PLHnn9MS
igUJ3tC1WZfCPPucNoI91Qj94QHXSXgLobe0WahjICwX5QcK/vSNHMLjy6O+nVBGtSngK0sQhNvm
67ekxsGL0nx7KBJC9NVsOD/Chgo2XTNj/vnXY7FMqYy5toXu6fkZw9qsTEps/gOtc/lMoIhuCXS0
aKlGwaa7PNg706mksrQrLEWjVZ+tFAUJ3KF0vRgDLXR+1Ou+TwsbBykgAX+NZB1byTSypu3lca23
60YxsOvwFTlHPbk82B/rxjYAjwov9R9AX51KQ9bprpZo8QbUWrDYbpCoj4a5/p451otaPHrWSdPi
M+CjWFFz2joQHwbyOQ/9l09Iljx5Xq8+2MTvPKNDwkkV2qHoaJpnz1iFZTA0iFc8TApnklWYOZTl
4Eurq7zB9zFKi+rl8rScH7isbi04p1hnTAlHyOtZCcmWZzc01INgbwMMhD/QUhQAH+2g4CxRkToo
x6B7D/2k3UUY5K4vP8A7C53z0uI5qG5Zjjxb6ElvQRPpAv3gdKM4pqqhklSmPmDcvvtgqPObnTNS
LZAgzlkAbchlyNcvG8Sj37lZ6TwgaOdtSni1O+D35IS08/d5XF6VRH4r+K9yY1k+KhtFATignrPD
5Xd+e1bbnuXZPIzJm5v22S3XYuYCjn+0H4zBE+jdjq51LNP0C2x6Iv0CKdY+NacNHNnog5Hffm6u
JZdBXZcrnWl4PQPePNSeXSr1AOSDDqhhj3ozUn/auXNiX9OUukvBGu38zlnAIW55dfnF335sm+uJ
q9GyCClAW7wenhvKhTPQWA8iJpK14qEYEX0K542Mmv7H5bHe7iVHaxOjOiXY9rTaXo+F4TS+G43r
P5jAGXdm4y0JXWjvgUi369wc4/3l8aw3X1WDrZSaQwZGsomU1OsBMxAXvWtmdPkCwyqvMDeM5aGn
40lpOPLteue0g3nMsLlBRGoKsLnTsyOPE6Z286cGyckfBWB7ucpVI6/tORm+RDa3OJJGNcTzsgzj
Wy+0vbvLj302TY4DqJ0NoR2Tf0rLO1uLfTN1qMZa+ZWY8/mAaFh9KIzM2tCRSx+C0PxoE74dT5rC
4bug3etRtj0bzwR3hCd6UtGi9LCpzQfY6yiJ+oj907VAYtzdXX7B/xxhfwQMvCGgJdPVSHq5HAHe
2aHaA5ooQDFVVzST22dPGdleKZGvndAcj5Gc5RdjUAlmcCOYkDJrk/1M+3pjksRsbSHGD27281Po
/z+PJmxgVSJu6J3tQStFVKUTaCoBmsmzEGPPWv4a4tIP//FL+nDHOhwXoR8zjfc5qBmUhpFHfVS4
FLknieXp8wcTdJbw/OeBwCG5UnIm0lo525X06ywwky2fJMjSfo0qNEgFhVkTK9SOzTs8JEESU51F
0Qi7xknu7M4w/0lLEYWbPlO0Gy8/0TtrxNKe59muKdxlubzeSZ5pDET+YwsiwEl3XmxNjwhMTXuK
D/K3aVE1ujze2c5dJoBLwfIcB7izMMXZmkw6PHA6ah1XFbLRaAcj5TTciMShw11JgPkHt6qd8bam
vP2ExWZff7BExXI0nC1RglmufubfIhA7C96bLsU2pgmbq3BMp2OLTx3qoOb42YvqWyJ+hZZWeLeY
1/7KloYNObDkcqqomTu4px7wS0JhnObOuNIAoVAGttx/gh6VpcAZ4pUfOtHjJLU+RDIFDpJRZgQ3
+/3yJJ5/NJe8mQ+GIqTijqG++vqjNQpBQ1L39Fjy6FjeODYKNjq64w7UawvPgofL453dJY7rOsqz
4Uebgo64Z51t61DUoUYQ3Di6rtebMD2pQI80G6sAwtsqzSZu8A/W5fJH/vmZXJeUlHtb8p6WaTln
O9eBoEDB321PqjXLg6bsje/HhGhRq5q1Y1fjFsHF4oPFcXZl856utkkGLEfYi5zj2eLEMm/KwHxi
SuBql/ZhBkXNvnNSeiaHyizraYfql2Ecx8YqW7r2gBvWcUf754OXl28fxDPRHRFcqLZL6HD2gXMT
fE8N8euEvY85XNNsC9uHDEx5xvXtdM0X1VkO3N6Oqt9GBij1ZIitteP0pPvIbq5buq7mZ8q7NlUS
pITN6OsgF8scEL3Ibt7GIP2ShwpZDn9j0lzzfjYK9c2tBW6fgyfsavOhRLk1JI2twMuhaoGSPdjo
NiRMK6cIt+hoKC3z2KAPhLtPpkYap1NcGEsiGpnRaeiyrsfEMQJiv4YsZQRPckCd+TkGYJ9+Ir5G
k3AcxrETK0wk0Oa+vGbf7BESdM+WEr0acjrhLFP8Rw4iwOzhiQBOyWlyOqSJPzgrWoxI4oi5/EVh
xf3goy2L4/WKZUB2iMUPly+3HDx/DJg08LfxI8tO5jC29wjmlo8YowYfjPLmSmOLMQy5tWBTcNOe
vVeJhEsM6Dw7AdjAy5nK4bFWErcW1Ussn0txNDKEFjEBD+E+4VmSllmz1uGUfBBgnp/kPAh5pQ1G
xqIE46mzQ2FMJKKXWAScAk8Nz6pKo12ON/Upx42vR2V+0YGMivJEylt9MAnvbA9BacqhXKBJLs6n
2kKdrygjC98Q6IVrJ8+juwwto+2wrMIRYscRzI/GLBIT4pSSzKfLS+udL01SI1lXhPVK/ueK+eNL
h1kj5ikDTRnkFrBXMKHZLyPKor9fwQJgm8k1CY7XdM5ihX4oOo0bOV96hp6IvOno3EjXn+xdEA/B
C3B+HAAuv9k7m4YvqtFKJGZCPOZsccVNOJZhFoanRmGLo/rmCgYhsPoOdJkt8MS4PNx7ixkNZssE
Bc4PlvPrPVObydTSEgtPg5NyjY5Jzfnmc3iMY7JD6gGrlLREZ2OKy+vAp0Uwua11Z9bVz8sP8iYq
YDFTIqfupJ2lDHwelvRqBEFQB9kJGVWBv/qoR/cEWWdMvigMS+dVhW+V/DY2IPfWZFAi2jgFFePV
7NpG8CvRo1ne+Z1AchW5lnp2jBXtDVtuassLhFwVxJLxKY7mobydgSX1d5Wloft7JkJHzTrzO08e
ilzVoHCA1SLQefkF39zgXKaSUjuhJ6GwVGepP0qRmEgLqjEuiPXfi2Lsvu17JF4BD2EAeHmw8/oP
9yizyQ8bHDGVlfPEA2RD7kZcEijnpTLfhWgL/YTniVR24k7OgUNNk5JiwjnvBNiBanHn6p9KLHnS
a35r/igAxPhr7TbRDa7ZVrnDyFf8jIlhrQ+W4DsrnpyMurtmhzmUAc9W4FSYEHub6IQe5iwBa+NX
qwLdPNuzcIubls7GP5dn551z02FWmBZSQCnO1/zoxIJ6u5GchsnrN3gL2cBidXSKOcZ2pRTNdSMD
vA7LIH6+PPKbRYApuERLlWObC4rOy+t3bVILZ6YqYh06WM1C5RFBBvqzi64yoN43lwd755AkwLdJ
vqD5ScqrrweTNowAq6yw0pPueGwhWa6tKfkfXEKcU7SPtBIOidVZND/g8tBHsJ5PzZxQ0gTlDIDU
tAyMPBFWQk2hw3VoAgznp9n28gu+9x0JzUzH5LxcKtavX3AGnOO1qohPOAql1PBEsW/RHd6ELsNn
DcxVOFJqHYh52F8e+W1sTN9hOadZsNwP1tlmBsguh85LklPrqkLfhQY1oC3OKOGjCASd3RG7Rvwt
itH/+6W7xFLLfU+WD3nn9SvXpZJTbfjxqcTjZZsMpbGagLRfj2Ps/B7xocMOIyggtlBwLT+4898s
3qVaToXepFtIVU0un+OPSxf8eBC53SxODky6dcGvup+Fjx5gbGYfpFdv5pcMh5akRS+Ql2SLvh7K
BtiRUyQSJzydBTQ8jJ00uPNV4DTjdkJ/j76vmf3tQcSkLqNyCwHyJ259PWidgtmfTKlPKQIeV6RZ
SFlhDLTK5zbatzRAPpjPt3cvVwKJjuNSRDMdrobXAwqdYaCTZDZXHvwB6JE4iMfxP5WDFwEWJtMq
jzLevsxRcA+he0B3FLtiRLjmL1fzcjVZmtoDnQKW1dmiUk6cKD/w1alpK2/ftMA70abIN6rWcgVc
13zKIal98PZvNu8yKPfUsn8Y0jub7chHF3M0fXlKm9gJQfB2M4iZgXh95RG6n1A5RJJa25k+1OBX
/zayY3T6lUQagvCHs/j11CvTqjndYxvZJbrxL7XGQQAJkKK4BZiVIJQRNBAO/n6aaQI5nJF08qjP
vR5zNvBxzIKeYA7rMFgpVbz1jcK7c3E82QeL3huo2Cz+YFW/s2u9JZKk3aWExdc9G9WiyzEErTpN
ZiZNJKmaBnWnwKcia4WAaS+/47JUXqVgy7yiCckW4jLn+nk9WpbqLjaMXJ1UycnQhjpf07m3dlE4
fZcoGp4uD/fey5EHEC4SeHChn63cDjpbhAKURDViytatiDDLMwG15EgUfJByvLdel9qqFITLRMpn
gXllVcOs6LKc0g6rCFN23sFAsnuX61weW3Dvz21kWRvKl6gjXn5L693XdDmdyLlIOM8bGTX6B4jI
ht5Jor6euUCc57JYI48z1qsKbom/9SKwaFv8NkwMdjHwVVhFBN7kUf9qpYNQvw9tf8XvjRHKRGtv
MndzjvDEMxALX3yACXhvEWjEFDjdqLFyjL9eBH7r+0EdwQieXZCIPQhQ5DJ0dshjUpopTIwP5udN
oMOiW+ATLDjSJk+f5TAzSPyymgIUxrO2/YWpY72HlZrdXv4K730E1zEt1wGryEo4W9qqdcfKNGt1
aouqfcRlKbtqWySeomZWH5yNb4eiemFJipSE8AQ4Zy+EPYFtIE2hCVB7c+2Hrdh2lULwOerlBwfh
smxfb9ilUGJCPXYt5y3wJQnspoYSqMHvu2CuArSQtYjaz6DE+51PBL4FTu9vJllCkjFRZrk8qW8v
eobXNMjBHgFN/s/K/yOmkCguITyRe6cpdOfrtFQ3SYnaLSU2Hzt6sIciREbg8phvdzJjAi/SrFEi
Y/csbESREVPAaRGtoFT3YM4jWmZ6kJg06vzWLvBaboYeFnZh/Lw88Nt1usROrJylI7mAjV7vi8Yd
yqoCEnRy4sxRN6VqUElHM7lKPl8e6L31s2TzS1JFGeEcT9Ebdl9NkvMiRCTihH93eR054XNtMrWX
R3pv+TCNaqna8gHP88wkbM1oEoF7KsPaAMbmtFhSRnV8ZQ0DunFJXvX3Saqzr0Nnxr9t7sb7yw/w
3pwuQQQFGkeQBJzdAOSupWFkk3NCPmq+89EIxM2IfP/vzxjyNcJDl51Ct+YccdTHWhka4YSTHcZx
j7xpW7n7hPLiX58yjMP9CSaPojNNktdrhPLt7M6lxt0SrOk3reb8Cj5RTQ5n/ro8c+9sA4Jd1xGg
/5a/lkX0x9bTKlSAqD37NJaTsfVNK9tR4x7XfV/hsA0AjRgb62WbVukH3+y9kQn9OHIcLfl4y8//
MTJ9ngUjzpkDbzz7im5SvPHyFqoH9ym6tbHO9mj7dRuAZR81n97ZGdQmaX/RkASBcb4ziqiHVBp2
+hR6OVwsg+7W1KbJphvcaH95ft/egoRbHkxPDhuTgsrZfRHGRv8f8uUJAjFtLH+KhkOmKKpQJ0Zw
xcAu8PKA75ylvJZLg4h7l7/Pp9VAmaosY44XK0BQubePne0hcBJJbBSHot5otD8uD/neO2oOGYul
yiqy5esvSd4wVIizyZPXI7QdgKK9UgICg6kLhdBM4n1w3Lz3+cA5UKZ0yEHB0LweD1ns2ZxkJU9S
CSAGPBFKZDOuJIP792c1XVmSXUlF6m1ZI2qnsSrNXp7mwvZerD7sN649Fh/s9vd2AnofNkUhjhR9
3mMTjYUSIBIsp7JCQrnyMuMzhgD5JugLEO52I5o1cozfIu3/JW6Tg4U6hNSuC9hPAfc7i9HQsE9w
6SNQtwD/5iu4sM7npvBehAXQWo2QI+olLfvr5SIIB9HMXJIE6SyH+Z8bv2h1WPYJNVAKVvs2SIKN
8gr/qUOZZFNB0Iw+iAzfWZ8CSUQq9x4fEvDR6wGRKPh/nJ3HbtzKtoafiABzmHYOkmzLsr3tCeHt
wJyKmU9/v9I5wFWzG03ojDwQ4GqSVatW+AMs7p4is2tqE5PrqDvque4fcSdi1G7VX+4/3xX6Qr5V
1F4pKFEDBvI3Ow9qLEYr8lrjhLJPs7aCGJ0b8IabqO/hJgzkBqsuMlDd6EyHUqETj4Vk+vTMftF3
COt+4YXfuJ51GgwMibi8OJ6zrzzgtjgWdm+c8LWtmZq7GLyvwKTAU7UxhzyI3it3NWSGQwUc69m1
43R3/5XcOLHUnBKJgngOqDr5hd58ctOfXD9qhY4fTu/vI6bpp6ES9TasimDhYW/EP0MDvcrI0QX4
os+uTjQEDVRKW/0UZ656hmmCLGrb2l+LeIr+jE48PjZGpy5E+RtvGOQ4AAAqAhl1Z0G38SyncwbL
POUqar7IinvthDkEQi6rtMJWdtWhK/gUNGjfrBFod86O2YftwpPLczNL4rlPwfFYzMM4y7PPjP5k
jHIfBdCI5eL3qO79T1MX6tP7TxO4GYt2qxzTozRz+S2LtEeGr9CMk+Y7zF1aRE2Lstah50PLM3Im
ve/fOx7RF6QKX5NQdbkeNsU9DrJMv4SiZb8HxbRPmMgrTwX8g4W788Y2lYN+XVb3pJJzZCgSfoEi
zNQ8qXRu1yi+DrhXNogoB3qIgPn957oRlUg+gODIEgQEvfycb86El8RTZ5Tcmhlo9Revo6pbQQLE
asnAyAGvV8/1F5a88XxsTmosDiF32nybQouJuc5c/QSBS30QhVXS7KuR8LPROL3/dDdOBK1Mi+70
f0YPs11SRzi7+bGP15MmMToW8hv9KsAafAN9Dp630Q3fFaO3dz3CBpSYo/V8/wfciAMQ5VyGbZwG
IJizIDxGqZNHfgm/MuwnBY68IaFvKN+gvaEPGiJFIHeSNewst1o4ITdaukRbeE4grymKqGgvPy1E
5qquijAlDbKcEa6gj9qcamPBNGGgjYOX4iLSF4XJU69r8bpz8fN2p9D9YzaOvb3/Hm5EBUaplLhA
ndnYr/STN9ssGRSVqlpNzpOSaH/YGdm6TGPr/cn821XmndQOOaIWifzkbKmxv9G9wcT7A2noxs2K
r47lPU9RKU5tlC+BuW99Zi4Wh5PEhAsuyOWrNnOAnB7M9XMPL8w8jwIthxcvsLTPDC3TH82gogXo
aKkzLCRtN86SHP7QLqGQR3Brds/EjaLbqFPGZ3QgxMHNa30fxxrGFUG0dH+/DpJmkd11XzNd14Ej
NE9gmp6/GdhdnB2RmjiqgGrFuifKMkwu2rJtyiMWfq2/C/CKxNx3yMF6H6oK1vGEfzS0ooXr/Dp0
gZtk+iN79jphcnadk/Qkkz9m2Tkm76/wCRVjtFbJ+T6NpdV/aJt8iepz/bYldJtgCVtD4tln4QRq
VGCpSowvbThk+zxVo21lZfXG0c2lXOV6RxmWR3tGkrHAUXuzD4tPa4PVENy22K7qn6EW5ch5ckSR
9ckbiOehnm3U0UM68f5BvfGIEkjIDQ6eB/rMLGh0dtnGmMn6pwFVOsFNKrLHNgrzYl0mCSP7+6td
1xx0ahgHs3c12LXz1QyIq3iPgK5F3dZ9StFD2/pli2EMTt9I6I5t26z1UoLVaXf7v+4vfr1/GOdJ
RgLP69BdmMXmAnqH02NCebKijA5f2o4rYZUdRHvbW6VBVC2kENcxUFY3TPppMXIbXNEbjQwNO5x5
To1f0US1Un3fg2LZ3n+q6w/I1WrTGJZ5IAym2anoHR0dX4zMTyNJ9ceidqcnBSL5KW1yb6mkubUW
15pK24ZWN5n9ZdhzIictwTuNJ4SGJLAjQ4saCXDIyslSc/bGUhROEjLPYQLrNcu/Yuzsmx5R8dPY
OtFPDLfSj3mspBtlmuKFTXl7KST1mASCO53HOWw5ShXFqw4eRjF8RFYkP+iFmW/RFl/CP9/YgvAk
JOSEJFYOPS9foFt3GPZ5WX/qkPzauwIJ7SzqwXwUqAROfdMuPNorFeIyhluMzSUgx2Foj/Tj5YLQ
idWwt/3uhKlghuOma0XHMRz8z4VZWd9V4Wv7IBy7eCUyWid2wD22KTO9P+gpjjOE8hI/Wpx37+/Z
62BnEXCoXAAj0YObd8IygUGcHmN7heAB0hr6GGyd1k9OIYIyqHEMewRC38n4oukAgRD0Mo1iGc7n
CX2bmX2eos55MlDx/UcB0fx1qELkM5GE2Gk1jnX3n/HGrpKpAQACuF42YWf25r0BfZ0sak81YtGn
HFHkIz3+6eA4tbb/H5aCEANwgVqbKd3lUpHWDl2Yas0Jsa6Ucjvwj4YSmLuQwmxhvHbrqQgzpmyj
yN7ibD9hw92ifhU3p6GL6o+uonl7El7thUaHu/ACb2wSh0Y0jRNqIseaDz0jlDZKtXKak1oNyM4r
wjv0DraqThj3j6IaEayaiveX1DTc+Frk0KBcqDgvX2Xg1cJ1MlWcin4CbrJB88QHipbi3ZjhUR2i
uIwL2hDuGd0jiFV4Rur/Rp2lrBdGvjciBbkX97IGKJHOxCwfaNsUr2NRgAFH5Xf81OB5EB5zUaFI
R5GjIITamn66fvdGcg0CkwQ1se78enbqkUbDZNYnx8iG/Yj31i5CCeZgKqgn3V/q1vPJV0wZ6pFd
erNrC2uuIcE8iuxcqu74qvc7nyJ/C+5uRMdA6Xb3l7tOPCymXtyODKWYoM/RtHrbUTaGljh5nHwk
+aG5j5hmHMq8+ITJUHSopV8XGj/1wtm8+ZykARTANBGugBcoFuajgkPvaait6AV5j/Sf3raCDRIM
UluxFNv7D3qjCqRDLU8NmS+QgPkVE5NmlFVTdicLFhYAtDjBrTzFUmw99g1aM7XApiQYIxd9yWwa
KJiy4N9EKMmPQUvq4/1fcx0uOEtQi2S/FaTaPFyEI6rmaNJM9N2qPtjgxDY9eV1SjXu11oqlPXX9
keXJRcVB0mvl3ro8vF0o4tFMK/WkVQV+ZnGCGPwGuzrjy4iQ+Itno7uN9VScbESblAuIx+twxVjg
dZpNXOS+nR1YoEbaiL6SemJGUq2dOi5/aL2I/hS5grSMJ/2CrSZ2f777BQNFJ6GmtQKfao6zjBFs
Na0ea95AQ1nOjBv3Q57p9cYN6mxhJ9/4ljQ4AS7RqiIDnEOI3NqqQtOiOdUXifEjd4bxiHIKCoQq
Cnz3n0q+q8usBb665GiZ9M9VPublhwy4I6Ww/ngKQEzvGKta6Dfn1iEF/XfA+BZgQK2AgYnLAamJ
Ml84Qzee1AH+zufkLqBamF0CLpq8mWSWnkiZin1NKbLqMSdZIS23lKDdWAr0ENMQAFLQ8OZDpVpV
DHLPpDqVgOG3mjemnzM8krBBFdFCCLyxQWkKMRekOUXJMJ+XCdo/2EMPPBXyqMD7B6U+gXnPsLBH
KvpbVnKQz4LjUrz7KmPeirSCRn0Jud2V7+BNLwh8bDSGIQ6QBh4hwJcCZ3RIrp1p2jQI5v0qPdGn
7yTbgnUGL2MbJim9JFLN1mwwJlSxxc5PmdeX2X6qVC/bVWGCtGNmtzihFHR9F4LdrRcMPksOXaW+
wxzDSV+w7CB1Z6cpwTPVr6yfEZrRK7eFD6jb5e9c8ZYgENe3C4+JmgTwB3mTzidp2iAtiDw/O4nK
qB/tqS53zaBnkLCqbN8r9ZKGwHw94MayqydZVTT13HlWorVo6tqDax5HLS0CJOoNrCwxuQ2D9ilu
1LTNV3JEpS7soHk8kMsyWpBjcykYNK9x1aLIQ/jSxhGzq7o7lCNqtevMEDaK2C3asXmgQYTLLHcT
MsDf9u7Qb+9HpKtrlc2P2CMNKLAmhIQ5KlhUWPFOWaAfMRBqaOZWQ96/CAv80s6bokr9OGDbae98
xfP9XYl2CP5ZaZkEj31Jj30bolAfLeTiVw06fhMNG0PCZ+FCQZe8PFhhYAeAWMvxmJaVtSqCQJwH
JqtrC9oMUIoQtxsYrmsXXyl6eEmwL/FZe29JK38EV61M4WAqgVG5/BEaN7wSwSY59sB0to7LgjiK
DyfHaX6pOBovpKjzO14uR2Od0kPy6UlTL5cLzRGTo0zvjqHdD+Jjknkp7KRwxA58V7NNYmeFgm2C
ezPWb9HIyBNrhIXtKB/p7fXEbwA2RmuCQ66C/JtdT8jWRzhpmN0Rnzz9rz2N6ddUhOmTqMNu4XHn
PSSWogHJzgPlQINzzkmdsPtT695qUcrLHRwnqnprU4AtXA3Xx5pWC/NDmUcQwOY5o5dZOZP4vjt2
XTk+ihRaL3oVWNOkg7pykbhb3T9NNz6i1F7hkpWlOH3Py4/oxfAzc21qjwZfr3/pkoJ8vM2Mcciw
PMzs9ATFTfexScS9eBWkjakuTA7msZqRPNkSqQzEZsBw6mwb2WXiID0e1Ec2WYxRQWzmY7qDXgeZ
JKkc5K9yJWrxocwMjLyXlJWuCGdyeR6dK4r2DImOfEFvrsQ29zoHZ/bpiBtXoHuHTlDYJysXE6h0
h6a2cM8usz/1S26il0c73W1Kr1+LSe3c7y12K9pTP7musU9tPVK+K6jslTujQwN9q6jIF+xrCGaB
WAcD7YJfoS/i9KPWxg4GHYUkQv1wPeyYn2v8yxHTjEKkON/7hUGVcE1ozGc4JvMUyoy8CLxvwOwr
ql7ysMUPusHZplZS2BRdl59bR292hhYpC1nq9YExwONKOB4RQlbxl282MXCuHuzRP6oqSNKY2msd
2mP29d2PxypMhk2KOnbP7PsJrIML3Wz9I8Z1erwK6lYKRpldT9ewtUp379qAw7fOkOgmWNIs+Pze
9QGUwN8gzQA3iwfK5VOGTpEPUKy84+T4cEOJVGLVdsycpjDxf+IRGGySIG09BLvsZomffh0tkLWh
nKF1B5WQdPJycWT5SuRtJu84dBomQaqVPcSVm33sNFQfK5dV7z/sjfVoxCDKJ3k/sBfk398cFg+l
2y6MB+dYJxXGxoVhdDieCshldalQANRBtZA93rhZEc0h4aAMkZiG+aVm2z4JeJU7x2BqJBUEy/Op
oPxQR2bkTuUbSFhWYcEgAzBNFJE8jxFs1V4Ls8ek9tJ84TjdegVgy2lQczqlttLlKxApegAM6XkF
+FCclGB4QTK82vqdmjxmpRItZDs3lmNCYkMcA9gqKQeXy/V57DRYQFnHYIiRxWkghhTBaG+1QBtW
o8p04f4Xvs7vALrRtKB812V3cXYfDCbvEmua4NQW+BmsplLHkxQavPbTLvz8oeosG6Ov0ey+IAOP
NZGHZ0l+uP8brm8EbgPWh7CIysVV4MhsBsm+UYPPGrTi0NZYtidRmOLUQJMkD5A5TAl37xzn0kNl
nIv6I//KclNGszdbO2PIRZOgD05I6nmbjJnp3iucfAexf0nd4jppYSlZnsj6hBnY7JsaKn1njGOC
E47iir5DiTIotpYKT3PbpbX3XrArT0bfUhbwKI7IOc7lk2llUmJopGPQ7Cj1EcNLZZVndvIdb+Ol
xsSt0wooiPYS/S52rDU7HaVvYCKqtfi2Wda0MxJcPHMbv7JSQ0Nc9L25jgfkUdGUw9QcJhI2vF64
u799brxebhzKagoECYOdPa+fKoFadp53bNq22PW99ckdp/jBB4Hy/lhAxkDyQuDn7c5bPlHqWZOF
jM2x433s3SxXy5UwMEhY510q1mmQRe8UnSTqoNvDpUr3lyKeavPyY0aTiUB/r6CdNmj6I4gHC2a+
Vh1glDULuhI3PqZs4NFmYgYuD+Nsn+pBn2kBZgrHqazpE1RVrf7xy0r7x+4S/FEqeNMnc2wGjJ7H
Vn2cTCX+hh2guRCSrkPgK4WMTQw0i/JGhqw3J7MspsaAtlwdh1JxadQ26GaJJHl0CyGOGhX+/v7+
eVV5vSwqoKyRslBIMSqmyr5csGhwOsTHpDx62NcgWWKnmVKcECZ37JcJTwoe2PAzVMqlNs2+8cxK
eR5wRakerF5Nqr9+pYzWyY5GxX7ucUjFwEbUmfHTiVs7wJ6nN8JobfptlB0HfSzbnaf1OSrNkcDM
aBXrOmaeuA/i7rsaGOeq0WoMAs/4FnoODj57TVR1uLPMpAOvD5dC/65iG/cLjS18Fl20wp1t2sdB
8tHNi6xdRb7Ile39V3QdoZExZldwVUC4IL28fEO5Uei8CH5/VJf+3humZyamw4HBSLarR/C86uAP
C7nH9bEmVZcafvQ85RRqtqaimLhd2wlarrg5biKBh7OaWzYeVzQh3/t4wKVIqyBeUOkx/J49Xjxm
eahk6XGoRv2riYVFsGkStx7WvqO3w77sBjDKkyCeLqx8XY4x04eww6SSsw1+9XLlzAsyIXDOONoo
AA1w1gMV9IkS4OJCMyTZuWaEeWTVYeA6EeMWIuf1Z6UChKpAY4fGGV3Qy9VhfVWCa2s4Wl1mIM8N
l5BOwrDt6Ow85qk7fcolEfv+y77xXT1GEkzWaL7CGJ1dGS1QaWbumFE7+hBWhy6HNnhQ9SJEIbt+
/12IxJpjoL4pp97Muy6fMAqwgBi1ujuqlWpt7RrTcBIcbzXFxlKf6uplvoLCdLQBHMoChl2XSzko
N49DETbHEqwldppptcXsr38aAlU75XGaYKmaLGFKr16mxJ7Q+2G6BUqMsf5sUepKsy+i+tj4Adr3
tMOsJ6cavRL9tDL4cv/Lye1wESdRWCIjB60EoJTPN3vCaIzx3cSd5djWvbcdmG89ZX3prQIkyrYj
zMXNmJA9um0unborc+H2vb6fZOElkRSyZY97wOx+SiJgUXgeVcfCgLCOLL63N/M+RXV6EuEHVI3T
9cjcyeQX4Cq+wZC40vEWeTe4neQc/B/dfOYH7OS5Zk3iFdgou5o4ZpOBCkXTWtgf4Aa+SpG0fbn/
zq8uQ7mWVA8xmAzTc5tFwdbS0dhEifdojQZI1hznzHiVNyiZ7ogo1s4MK19bOKG31gRTTqbDUA3x
6XlYMFHYELZfHavaKsNDmWnh8MUWCq7WBW2hZwfa/HsHP/KdmowqiURyVDxXTfWddFCS1qpo7LXF
HxsO1dqeAvvL2KLxcf+VXjeUWYvkgo1MbkXmPXunZRz5tpW14qjwheOW6WyZp8E6FU1Ny1bxR+1A
QuBlW7csvS8k6qW1DZNIr58VXEz9eFUbVdEsxOIbL53EEsgVqHfZZZ39KFRFmgZr6+wYY+72DUhi
94P6PlRWwPa6PX2poH7/Z6aJTaEpdYnkub6MHWU+WY5SGNmxTbOqZjo9aNEmxKFt+uGbifnVaLCO
XMgxdXlGL2MIbBfaj5AmDLb0vDhRk96ILNpkxwlgR+asJg5OVK4tXAtHRExkm0wP03IMT4aBX9En
287jflfh0mY9jZWOmE1jjX3xS8Npx1iXltYEr26LMQ4/rU0XxIsC1Wu3feh5aM7hA9Zbq7DEtuxF
dYZBHKrJLpv9/R1149tJQVxyCNcGdDSfUISFUTv5UKWgcovokCuWfkgUMWz10vpSumG8MH2Qpens
HdIupmSVWt8UlLM4WGZZoZVRXB9V5nunZGjqc+6MS33EV0nU2TLQ+wBPcKVxU8977SL0UNiaqv6I
9UrnHKlwc6RYVCxGdpXrMOT2FbD89mZQcEp4qdBL1U4BuRpy0kaaJ9+TCbuRjzhF9/5X2jNe+CE2
8YAbN5aXG/oWQ8EAv7+ETFn6tg4lxmyYZ9pHqx+I6fBBXZThxyo1tlaU+M0elH2kHKCM0nHLRV7B
BARyoB+i0uw0zKBLx1olUzo6n5C1VVHI8VNv+tEUONXihIm117+5oqnhNvN1s3wKPS2KtimCHf06
qnEG2qRuNQ1fU9NE8iXS9e4vHhTZ+DTlWtOe0zFUDGRqjXDSyM/DPFdOwquQG1ppOrIayQpch+U9
IXnou/QjR6yI7m+y66uewQe5otRehjA9B3SAZeE3UAQcG8R0h0Nd6gNO3UEYpWsoM/Wf+6tdJaaA
hIEckAujDsc2mCUWMMiD0WNofRzs1KnCDZriZvURv3rH2efjECV/miqIW23jYlzmbKMBg5Xn+z/h
xgMDy4bwCVOZzsI8Pim9SIEjjxW9hSH/ZkCp+CYwnsH6FHuV/2EpeZKY+MDkmN94Xp45ox3l4tgg
C619myBM9N+VhAz174BOl/np/nLXqSKvFm4iLcVXfcFZD7tvq7gECGAfsYSrHzOBIxwM12OqifYR
49V0BXrQWoi8N9aUjWPKeuIuZK5Z0DBjMKo4U2ENK8a83ehto4u1rZjZly6olTXiNO3n0MP65v6j
Xn1ESR0D+yApOVjHzIt50hqbwbFjA2TLzUcH0+tTxLQaU8tm6V6/isKvS6EjCLFWcvNmW1bEoV8j
oGEf6lCpfpq1N4ktXpvJRx0xlGNmTN3Ciby5IEFfCr3TjJ/DJI0irOnTK/bBNqd/fdSuH3ssuzaa
O/3OdDX6cv9NXqe/SAgS8GGE8A2BAshr4U1fBHeaCY9JxzwUqpJ80lpL/W62JBPbOMntEPnkvMAs
Oe4b/6grTqOtVB/RqA3+s/r2/k+5KgQMxju02oCHQsLhKr/8Jarr14FbO/qh73Db/aOM4Vg728x1
+7h5KAcrDqQeWao+TTEgl7VdAfrbxYmR9d/u/5Dr3eVRNKOqIWddDryfyx/itTUDzAjP1X6qg1Vg
hOpet+p834GlOb57KcpH6dzDdlZBx14uhf8tXvYldqC43roFbZswNezPugjs4Rtpmuu93F/vKgCj
oiSlf0BoMn9hj12uFzMzHgdVafd2bPfbOrPDf8cGRylaP2IfmiV0bbcJzqZZRpv7K1+PSDlC+AkA
tUBJRLsaeaT55Aokbpp96NSYtyEq8hxh+XtWDL/c8orKDRxXFH40pwHorDlIJhbTQ12r0dFuC9zk
TPRDASZkG/TpEPPKyuKYouxMYeZVWJ52rfXJKvvgqPY4Haa+0J9MLXYWAt7V6ZRPgb0VBHDY7oxC
L19gBFwlMDE93POe7HNYVdUxLdR4HWMDscPWbEk19grwTwIEJgRRVWpxoAnzUEcyYOd9GQPqMs2w
3KHmHjJCN/w2RW5ymio9+DygNNqehOMnwYcWpH1KpgCc58HFpkN98YbQVfaYa9JqWymIKZlLld1r
JnqR0/EbCR9IKVBmATWexUgFjWCrGVqxr/FoOGn1qK+ECMWqrqJiHfZK9K+d6cZWnXrjcSh8ikx0
HjZNFeNvW8bxXmtVd6OZAY5UYRh/wobb3NWWVW3qqUiOqPknD3gQYgWKVvIXryn1nScia50SHI9l
WNsrC3PVHZAR5YBp8Liwc6/iknw6rm8XzBKCa3MZMoT+EBAqFLHPAiffQK9KH15dw4tS6Bs/aZvH
Ac2ojdq0zQPDsPC9IUIuT7sJ8R05gJ9fQInQkCUewnqfFSOQ0ypy96GopnVnG0t11HV0AFzKVMAg
ZaEUmBNONTh+Q2kb8bHKVE90Gy2JHX/XW2KId8ZU+MWTq9ux8cMPwnz6OQnaf+rCy75KKGAhcboM
Zj8kMmC0ZufLSno1FTk/IUmHcxgU9Rr30PrR6rPqVNscdKWZpsP92HRzUR4YUpcM+HNx8R4BV+Ha
QXL0hN500Vo0KI2jLG4XzkHFY2T6leh6FifrPDFFvaQ0fnXdIATE7pLjEVC/5IqXjzz2otQLTfUP
So8WWGs54Ls7J9nSZ0oW3u71UnQSmeHRxLEJKHOJkJBixo6y0TsUtZ0eaCHqn1DQcNYTdrwLt/lV
oOSSofFNoSf7+/SiL58qGHFBVh3fOwxJFOzUDJE4t9PtM3yAryLRk/eOd1iOXjMzNJIjOQ+9XC4Z
CsyW8OE9pBDltypq6usUMbWDEmKVpZQIFN/fMsbsVTJDB1FAxvs6vqA+mWXb9DFV3zR65cEEJpKB
Di2q/iHDcCbZhW3nVrQPMwdBXtppgVgJRy3zf/D87dV9gkukfXZ7U0VdFn8ShGZhLKo78uh2+l5S
lP6lpMSqNZ4sMMsT5Wu8Ne3EHvcW0ICp3mA8lTwMfaLaO20ok3Dlofxfrf1mGEZcryZ/UJ482Msf
USUx20M8wldcI8TNxMP0QTYcnLi0hs1UVn6wjxrfySjBM20ylpAes4ACwxZ8h7Q8kMgdWe5ffpXO
wnqezk/woKaGvxdCfO0ay34x/MFZO2Zrb+LOAc8zdkt9r9mJZmEKTPI3aKlkGqY5W1ijin3tKyNV
FiCkoWo/4dgo2ypp9KMWmv1Binns7m+JG2siyEmMNuTGR7zl8mExTI5Ka3KrhyFw7UMQoVeQt6V7
FrE5IjIeJBvgd0s049es+M3diwQ4QqssKQGbiFfOC/ig43q3hDWdaeCY6rbr3EnHlqdJC2Zo2hj+
LoTf/1MlioGpclGn5tpFj/w5wOIYAYcYnv26quy6Xo3ohT6ZVZWLnZ+FjvMYlIH71ZqEHnwr4kxJ
GyIxYD7kvdPQwKY8C8cKOzdeRbnyAuyVn9DJauJNNzaO+6JWmptvKrVoyk+GW07aV9EXXfbgYBuW
0FLxx6RY5ykY6gxRXK9lJ0rB+AB5QIFrBcYOPajTZzp76HWs1cougeg4pTdUGy2oc7Fp8Rs61zXc
tR33SPKtK5GpWzE374/I0E/qNuLa/DBApfudYG73x4Og6K5qLLHfF+n4AsxmXmXcGLkR6mZXVuGF
vTchaX3OPE2gM6b9HEc/ejJh5xzGKDYWMtCrbcZyJIUkAygRUZLOlhPg4PwBSCOCkVZ8rv3OZDiL
L7hP22o3tdbv3AveybWUjwgcg6ME5h3QwFyZz2MeVA9wbc9lK8Znq5yKfxq9FWfbYF7rSbG++0fp
KriiASiNEsCJ499CNXZ5lCyER6OA1PCpCq1xj7Ba/DBNYbEH9Dzt37kU9z2BAnNDTHEkG+ZyqSnx
qxxysP9QUW9/VsUwrrAvar6nw7BE2HjVJ3p7VoGz8NVQE3kV+AFsd7lWkrmVRmlZn4mVBTWYYTbZ
ydJ75YehxGa5AuIJDr6PDe8ZfFXfrhXEeLy9wJP12cX4V7L38EE5NC6dbBhQiH5UY6t9a8ZGW8Jl
z+5vGVekyhLBW+IhSU4uf+sUFDS2q844V4U5fs+h5vwisTCeRz3/qcSiXOiVyUd/+2roH0ElIdG1
ILnRG54Fzzyp7azPzekMHKc79/gUP/aNXS2E6OuHkmUKp0Z6WcIEkmfrTbOjaEt8KpOyPwOtSLBm
GNXoSSut5uMQjZiBc6UsbOSbC5KYMCSmecR9dLlgPHagQya9O5v9NKIgUmreuktca49gbrDLRWEv
6ftehwfeJKQ5CjFCBFCXyxWHMZ8KJSd3dsJKVdelgdJ55BtRth6yZvygBpgOdaOXLLzZqxOLzbFM
oAlKckw9j0qKhlQ9FDXtXFtTt1ES215RUv1tJm9JFfrGSoxD5FFlBA9JbnaIGmiXSZ62zdnykT5a
jR0kHMukRlxpdigWosMrVGK2L2X0Y1zJR2QkPnudKgQru0mD5uzHir9pde73tSJAp/3TGk4jVjoe
l83K7cfwe9eYXbFqvNb0EGXVfWMlMwXtJWAQ1h2qtumqjdlaCaYduvKNe9ArtlljtafJa7Ats7Uo
QFBNCM18cLBOZ2TFQCDeOlnX/mvmtpqskeApPiGAqic71RzHEiXkVjAxceph6Txev2VY/NQk+DIC
6Ifhc7mN4PANllYJ9Wzh3bbPEBJddY7fPTG76BdS6eszQjCjQ45+D5oNCMJcLiXqTrNGuv/nwun+
5hXFvt9zg0lyfbyySrX49c6ITzEPQgQNI6k7Q2i7XM8H1tfbYY+mZKqbfwe8h7Zdo1fDbnSCcUnq
ddY8kHuHC0zahgLAJMjNIo4zGn4kCs88Wyg9b8rcRDWAY3+2isBBg78b4x3engKssZ5Oe6MMl0RL
rt8uLQsmzq+qG1xy8kO/CXkZU+lixLT3bAbucBJta5ZrL9Gn364trA9mLiJ/4Xtebx3uDQYrgEVR
LoQPcbmil2Rxir27ffardtqGmOEcg7Z3t8EQTQtR5zrY4VeFvK1O3u2oKPdeLhVYnWsGGtWU4Sfa
VkUz9NCaA7diieyFihnOD1fBkvb+/nn1x3sbE+Q1Th8VUiCHg/RBvvI3rzQWhR+4nl+eyZjTGASj
02frDp3naSsMZSofUHxz/oEh5qugf/1q2pdqoJtrpL6zYhONZpmsxFS4xlMc9s6uVGHjr2jnOfou
rvJI3ae+Lrrt/V893wfyR0Mtw64ULISEf17+aD1DgcAeYZRF5Ifxp7xNXG1TQx/7twzDsvzYB731
ztmJtHSlIQi/j6Jc4s9nQWRyB6vr7LE6R0mX/kvO42YbRTTloxfHbb3z/G788d6n5A6SAAx66bA5
5mAiBw5sOg5+fRZdVTzq9aQeaIKLb3Ggtgg4GkvyGfMClycE9kHMQioXJP9cMZrv2elFht9mAM49
oALXomYTuEbmHwuBE9bKRiH0iz2VyrrX2+nbu58WgCEqBKg00vKYi8G4Vk53qteqc9oPtrntzNJy
115beuHj0BfqNk4tfsi715QMJ2BvjGropcwCmjS9znzHwkpsTIuv0aBXaHI3rrqytDr7FLlK/Xx/
wXk44Y6UMxjZgiUhviqra9PmWtSV8SwpsYeU6ftOeEAp27ReqgWuzwiFAHAoIgk9gytcX+l7eo1W
yHDuS83YVqZZrIvRU/dBHvya6EouVHK3nowUhtUA2Una7+WRlPiO3oCbfs4RvQzXAkp8u+lDs/lh
ldF7BTdxRZfphgRiywkbTpyXq3XeGJkuwOt9Okz91tGzbz3Msk2HpN5D0rXmwhjzVb3tbZRkPThN
JDjMTSXtZpY5uaQLPZDTal9ofQiNmKome2pa12tWoK9SaFR6VO6HEkfJVZDnxisMLYgANjf23zZU
0V5HhQKcVl8PxUdXS9xvlSJqfeUjevpZrT0lX+eZMjBvhtXorrGLTrdBjLwnOGml3QY5fHEaTCIP
12OApt46dMrsy/3NOb/eXx9SdsoleAL23yzCkdLh2dpVYt+3ingK6jgEvqxWOwZgOTMhbHcGm86u
lpvp3vH8ceGqvVweNRmpC4liNq01BjAE9stvmmtpo7vMn3bjYCcHX8/006j08dag19JsekUp0WCL
crAVVvk9SNQllfAZ6O0/PwDQCGQNQj30x9kWdqzKCxLwfjujxk411yErx9qkPocgfjfYIE+Pg+5a
Hxo9645Cq4NtBcpzE9tKuXApXwbi//wQzHfog0kKHb/m8k1kVdgq3uSqWIX7YABoWCEdGSCc21Z1
e/IhSn+sWifYweow9/f3gPyv/3+jEypkc5P0Q/JspYba7B1MuG8DtAj1feLYwUviT/5DTf6+8Kkv
g8XrKgwCudzo29P8mXcX06iY1NacjL1rUpRjVKk9a6MuNl7sL/UpLsPgf5diAE9SzpyYUuvyXfoA
qQonNI195LT6h0hpuLyENnz3g8HdTZO/lFBdPRodewoN1K4YrqGxNXuBrtI1nqABtY/yDgKMCt0F
/1Fl19MyWN//VrOoxLOh8sllSXrA14JhPzsxVsAtjkGgvhdW03yc2tbfaIrrrmCYanu1iX8nWVge
qY+HL/geTqvACt1H1Y2SFzvHaInsrt6zDwFGGIW7GUm3TqON3bnuxNFTFGbK82QnIJd6VJwF7MJ9
F7gZ7GfpLYmMwTa32+rT/WeajYj/+0xSGYNAJIvi2TNpVj3SY271fYVO6mdu5xiJAGc6GIkh6D4D
nlbNvDvonVDWYTo5hzS3BTNYRWxdY0TLwEVU9f5vutpCvGYJXmSiJWuA+WtWy1AzOsZLe9dIrA8I
L39qxno8iBxF16KY/t5fbX745UclP+BSoyPKS5gd/sKeBianhrGHjeO9JB76ZewBGtVqre7LydRW
FaSx73FJaHz3ysydSAARoqMHPC+Tk5D8DD6JsS85mqf/o+y8liNHknT9KmN9j1losbYzZgdIxSST
RbJY8gbGUtAyEFBPfz6w++x0gjTmqbmo6TIW0xMI5eH+i1gDK5Maceg7Tj29V41EuY7FrF+FirjU
gHr5zHAdKIRAcWS/o9txvkgNK2ypkU7RIadMvNE62e+MFAe/ysy5WLpttc3zArteaVzSZH45tuTW
PO6iom1xqVi97b62yhZgW3aYPWhNdeVU28oy4lPmkp+hyXWJJrSKRydtsU1Y8hauEex+q3j5aCI2
E9UQg4wa2vxuyBRysoKLneuhdzzOqJxSWe0Pbw/ty7AUtCCuca4zqSABnr/g1kkQVbZb7VCEhoL5
I0ZdeKb/MJth3CVzdAn2tTrKecql0u0yqBZ8VaqF5+HgOMjIRFH6gAtZuxGeI7dZ1RufjDKJv1qK
1x2y0bU3vGnVLxjtC2n9ajo9h0cqzv3Tp5z/OA9v4w0lJzQaDjnn+VECUvS7RBn2TZ2+S4pO3eZJ
9gX2orF7+y2f3+Cp9lAkANtCZsoJwO68ihuVauKJyNQOeRMmn1xcIQMzG6I7JM/0/WyQ3dH1LS7k
pq8GpTQK5mpx+VnvTnqCEJ7rFfphbC1jpxS2ixIDG6YpYsj3XOQ2TaddMhh9ZYBRnGG5cD+FBPFC
Awuorz0Xpn6IQZXtcSUM/VTTmr2RIkdhc60KvFCKQ1hV1gZijv7r7Rf9cjpTWNcMrsZQwlCoWh0S
A1KvejI71gHt53GbS6sIdGdI925spf6sxr9nFbgMLF8S2iCJP9XDF+j1KdGNbGgy+5DSuQjsynVv
YzAcsDwb9CYvHOuvPRziRZzqeAUuF/Hz2YvsRanMvbQPGXP4gJ1ze6sPC2hyMIePBQvnQsq3Ihz8
+XQw++BWsPNS8F6t1qaaR6RQEucwQyrwm9SYb+phKN7rVbjUhDVj38Z2uddzE2M3sJL7iTPQT7mz
7vuim2/SUO8fRIqpOneE6s6oy+Kuc6CI1JoWB0CBClAoKinREEZD8Xup5DI03My4kvH/YDPW+EaK
q71RhSnOzdpQ3FmysAJDQ4+3aeUluZuX2wrb9mJeoqJ1QJaunw/M3IdaKZzePjSVmx48HUKMBgrl
bhA2yAMYsUGVJ+4uaRBrfHu+r5LK54eEw8YRBdBxcag9j2wLTsjYBcCDcYr1efb4An5jNGjulJr2
+HasV6af+fdYq7VVI9aK23jnHJxIwyncgaU+OdI+2lAIgtbsncPb8VbWMEy/hZkOFAxkGOuLUsX5
wyVzLe2QzvuBo0k+KHV/V2oy2+gi7h6H1ot/NF56rcvauuoRDfFRZht3JCoL/1RpNm9/mRcvGrw5
GHDydk5LFAlWa8/pMYRW4VQfRkexA4SdrSM0zVPsCeP970YiyV2UY4Fh40e3VuAFeWY6Ctkt6Tny
Bko6K9uhdvSrJNPt39xQaJwRAmoFL5fWz/qhpNvNVVN62pVuN8V12cVPilv/SPKxeNAKddr+3oMt
bTpS2IWESLX0hbYC/j6NE+WGCefINoNWeOmNV2LWmPfFJSOx9dFHKC4JHHkLCIwu4eq87dupxWKG
iZGoYvLrqbOXOTEHRRdq23gyvrWF6Vy4oKyXx3NMbkKLeSCEMHU1Q6wppSNpCusqRn9/p4tK2+Ap
WgaJ3SbbbqbK9vbrXG86S7yFyURNBAAQm+X56hA5Ev8lt5Ir4OTNRmq1Eagj2MHNRJn0e6+gRq+O
hTfDzetZqm8HXz78b9UAtA6W4MQG68wRsG4xq2HpyH60LDCUjfrFqGt1I8MWV6y3w7w2jlQduHRA
7uN/qy2nKmpLeu5gXWHUpuzsafpgKDB3UgdZajRVolMTOc2FU++1caTvQbEHFaiX1Bkb5du6yxL7
KjXc6Brx+P4+tb2MLXyqAr0Y1G9vP+N6Z1le5d/iresQZlnrdkYl6aoaqw9qO/Q3qBROP/vEcS+h
HV4LxTWDh1t2MKbN+ZShpgTRrh3gsTRUqvKuKm4dDqrNQsa4sIu99hahqoMTA624KLich0rVoQxd
IABXbthnqR/akRs0SZ6RNyBu5fd2WV5Id197OM56yHYUqhZxtPOIRSRMI1dj+woziHbPRqOcpB5a
Vxm41N8OhZ7T0ndx2aQ1bsXnoabJkFbaxs6VlhQ/8tyYbtUU66w6rMcLr/HlQ9ETWPIKGnFcl555
LX9rwsl+cEXlSOeK7kH8Dpq8gVXJsAgzNr8HqeCOC3GW3g6YwqXSyY37/KEymVZTGBnOlaHLo50v
bsnu0AFQcwGrOdDyjdieP7w991/OEvo6UCShwSw4jrXfziRnTAndObzqolb3beisR7XVFvK/MPeA
N39PZu35GRcRGgpwkBswPFudC0XYj6MgQzhyltqbqWyjO8fMjAtloWfVnPPd0Vt6R6TOdE8p2azC
GFqUW5M5RjgFesXeyXMRiDnvHxJlmvwhLfrbuqFl4KRh/NCYSRqQog5xgHp5sk35wxei1w8QcSS9
S713Luyqz1i9F9+P3JF+JWo8LwxizH5EmSvXlKvU7iNfABD4gf1Tf9PK4WNeIXyk5Laxg1RtbIyu
dgKrKL29ZZViM4WxfuyHsTuUY2Ye9FQYi6zMXTPOIEKbPEJc3zUCepPtZwu3wgATPTbuHBE9RbGj
rW2l9o8sHewTYlnZtjbN4aSYg3NVjsV46GvhbawWEPWQOtGF8/KVpUSzHiDyUlFi2a4WbWUXgkRd
KlcgRcdjHiOWOKWldey4JV54wa+HWlDuNAVofa2O5iprhWlVk3JlcUDfwj9HbhoszzHqy/ZCqBcn
pL2gHmhS0hEAGO6tplqO0FuGBkpydHoRb5JU0a+8WKi+EwvlynCh8Zkm+lFvL9sXz0dQQEk02wi4
WA2dbxXwAtlGjDE9ojwm9om0xN5wk35fmuml0/i1UJQ8F61gmnqUtM9DOQp8l9gO06PSVRjRjPZ4
GvSxC0ZRlBeo4S82I57q76FWp6PMe2uyRjdF1cyVfhtr5XaKjXjD+/8WRTQw336JK5wkm9ESz10Q
Vxwj5IurCelN0GWdBj3AXlZWUCpVtYmyuN7q44zFj1NGN4MFysMqHWc3KYYE9K/M4IaRT9BTrXzn
obXzOEV9jQ4MF5OqzqPfTWn5hg7Wd8BOmF0MwvnLD52y1lID9RW2/+JdKq1Po65FX3Ji7jwzr35P
v/DPN0K3AngkTVUmmHEeD4OXaEAKP8NgpS93aTm3t2kp0SgpHcVHv6BR/EGPm2AmdSv90RTptY0T
3IUEcEUWff4akHMAaUFVAe+3RvnpbqOWpVCzo2fMCDcqKvq4Yz3O5u2sZwmmS3nrPdmiTzoqPsX8
XeghDRYP7n3zu3vWAjN8FgKn+g3FZDUlgdOj81q72VGq4A3nCHkryPvFzmJ1Xwi1LtwxG2k0k0ZA
6eD2uUZZtF3VpxU2fMc6y/XbqMgd3wJ2vo01ZziNYWMHLm4Id7Edq9dhhM/X26vhlcX3TMaygOE9
W1yfD/2IoGDVISF2LLV+3LlCjY9VqoptPVXTe4um5oV4rw4yBSKOBJDmi4r9KuAwh3Nd9Pmxt0eD
CZ4NYFfmrvEHz45px3uxFcxwAKJgzqUeVCOyOSzKS/aHr712cNBLj4MUyFqn5GHdej1ahPnRGZ3x
/QgIbBfhmnY0c/mRnwyfDMXLA3sSSWB3GPNcOD5e2V6XrBLsAhdm7jvLsPwtv+zmJprCes6PpsxD
ikbCvRV2nRwBT1wy5ns5wkxhbv5USkHRUkc5D1X3EPf70SuOShNPfjU4A+VhT3lCq/NRl0l2Sa35
RflowZ8DsgaXSDIGZ3O1e0E2AzWreeI4Vo4bqCkiiwIRYShLceUrZYmASgELUJVevu0NQ+6RpnHv
aT9an5zevNSTfTHhSD2oRzLlFpk8gMurV92UnZ1PyjgeMifvPL8BInLIaaoHTLUabZC5uE14D1dT
3ZtfaPM3+yRRvv/eKqMUutQp0YTgdcBX0s/HwG1TqxoqCGPS8EYw4X3uW04VXyPFMV6PTnOpPL7O
TiiNc3hQIeDw4Fq2ThQwMibZKi3t6JmltTFBv28MvZU+vkQ6Whx6HmRRaV/Yv5eU52/ZLRCVRfIR
ECjZFwfJWg7JbMKuAviu3LhTZRzL0YnvlE7tkfiXtGW73jqMFSYdRVleKtC/GnnRwVh4wij9rbbr
cYwoD02w5bTMUo9V5Ll7HALFVV8hHd0ik+h3qhZzscG57+2BXdVjeGYEmSjgUcVbdtB1sTtFTyTu
6eacBLioTdZr4S4d2t/sUS5RWFTgALmOck1cy7pbwhGdV87FaRw1eYjVzvCjboxPrVDnINNm5ert
p1rtTs/xqFcYXA8XAOw6uS3A+wyRNRWn3HXSjW210aEdO2zAZ/1Su/eVUKiRUROBywcQb40xgn+e
9EXuFiduuYxTXYWO4xcDeqVek7qXLohL1no+Rb2zaKt1CEB6VkSBZyWNEMMJkhYOrBzsnDZ+9Z5E
3rjjhG4ea7P1TgiKGT5OztqF/HO1Hy8vd6krcLiwMYFrWm2PA4YtWR47xalqzSLaFAhWBfA0jfet
YV6bSoEc5tujud6Q/4y4ADmozS7ljNVdZep4ZGfiHVvRPF1n1nTCZ8r7VUqlOUr88+5djSy3Tr1P
neeEahBZVDoQwi35cvUl7uQK38zOtDw/V3Tug+idcESc74UyFkJgeVyestlS6Py2uR30jTDhX2cA
2rqU0Sj0aK8PThEoYd5FvgbF9ASkWGyt2ERc2qBKGNWu/VFWiEw6iAMYm7CYtO2FF/fadNGoM7Hq
WAwM2vlX7QaNtrmilqe+x8Ayg0iL8n9kB05oqjeJQqbSgY/72rjC/CCq1NhGbu/2F4ZvtZc/v6/l
iokq+1LyUlcJU75ky25qlyf8smYQEYPV0zy3673V9Jkfpp3iO3r2m/3kP6PC4nYWKS2uSqtZGiqF
07sFoxRlhnMLcPVzOeoVIJdp3vYgSYPKjH9Wjep+mNt+vrBOX9sUOCr/N/jqyB7CZkRdQpSnmkbe
bYeA3wZqnn1M9PrL20P82mIk/dJZHBDEkCw5H2G3VsK4qqfyNDVh+RVAcrZ1MjlQA+Kg9gtuQru3
A748qhABAGlHTwuJjxfditZOa0nhpzy1SVO/a2NszsLElvth6u7QKU8QM3XHx56RvrCnvzaNwLrQ
01O5XNGhOX9S1RgmoaZeeVKwltknapNsrAGSrFY48bXqoJQ/R6BC3n7aV4MCQHYQZqSXvSavooBM
D2SKqlOcyPl9ajv1jRHhQ+i0hbULzai9T2r7kjbyGjb6PHe5XywyiYDDODfPH7XK1TDKxprpE+fm
04QO/4GTa9qKJhUPQrN+4apq37pC+dRAYT9h3NFSRLaNS+zp154eXQ8ICiRGSw/u/HuEo5Yi49KU
pyL3tJ052fKHGnt0poc8+Tp6VngzSTlcGOfngVydcUtJCignRSKUiFcDDSjBzaaJMr/eIt+On7ry
vpEWvH43HT8Yk6p2QdSo81Nh5tYO4FG8dxJvYkiq6ioMq3pHsze+YeAu1XleeR1oVVP+5aDnJrJO
xGubxqq0i/hELweBJelOG8dqja3Tooo4aW64n6Z82P/mDFwOGdJRlhtIkRfNz1CpoyLDgeck+jjC
6ApIta/KCpMGkoHith8k8jFWa18YhRfPSljSbv4AeUTOvxqEOjIVC0J4fMo7TfuV4yB9BVwlO+bl
8DlZNjVjnC7loquYwBAg/1I9YbLRWkGq4ny61aPIjCFvync11i7Jvg3dwc19ULWVVQW085zuTg07
me88vZvs3ytZEXyp7aIwAu4Jpu7abT2d44KClSPfVc1cXXOP+0iFC/bSKDQfbZPxwqG42reBQnK5
pAkE7mPhghmr8qSse9uqTKuDydztWwk/crAy5N4xuDmAXTTu3p5FHq/ub2uKcEDxAWIuPBwSfW91
GraVY5aeMZgPKnZpwahzgylSRABsFNpIFKdxO6gtjutxXt5k1aC8fzv86tD4KzxTipv8ckytZhMY
ArjcRmI+CGNOt14/9ldK0arAISdvk476ozW4dgCFu928HXj54JfP/Z/Aq+c2RGR0cVSbD26aVRuB
9NV9quvu49tR1hP3z7cLJ4aFgnjjuvwYYfJgNrUwH1IvUz63PVRGhZvmbnKd6FA1uXddtEZ/4dFe
ziCGFN0jKhSIH4GyPV8trSeySI1m82HuqmGHXZy9sTsQzVigWX7hhZcwH+tT6XkQn3W90dFgpa41
ZPLESUp7ts2Hpq9lUGp2E+B+hgy9UU0b6ELRzk7bdJcj6vFYoWgb6LHa3jfotlwowa2yq+WLPDsz
GGSUi23CMuh/qz1lwp20LEmth9iOyq0lm+SoC3jcc1VdUmh55SVjnAV/BdYT0PG1uJUd5Q1osMF6
GHt51zi9djQiy/qa9xlIKWdsLpF9X5lJNH4oo3JrBfG6xi2UuvDCuZXWwwSr+lAW0vvFAaBsBoQ5
tqE5edgAmpe4E6+sTgMJGuiPi8cbe9/5+8S0zkgzXdoP2OcBKPXS7sobJYSjqjNPcwifIquqB1Md
p0t+juuzfhlKqvWkkUtRaUHbnYcOB6y/ZKlZD/UEBTa3G1q4JprqIYjJ3RSqGFdmUbK1HOyGaJXL
XQUGyI+Rpn0Xdqm9jctaPYiovQRcPx8HcCMc9KReC2SdGx4Xk/PvpaVZHFOrsX8sRAnvmmJnrl+H
ido23iY0DAC/fdml/cdCVpH1e2L9z8EJCysa3BM0kzV8LR4Mqqu4l/0YayfZZbgwHHmJ8SaznUv0
5/Nz4c9Q9Ckgn+Kp6ICZO39OMyVjcY3R/TEBU9vnjtbuBj2fDp4tkV5QHJj9XqaqH1wcwPwU39Lf
OnUpiRIcuNpSbANbAkPqPL6Va6OkvJ3+rEYIIwcPdUX1TjRxb3/KmlgbQl9BNWC+sHWuCgpLWIqL
KNNRteXUR0T6PKyeNOXUmY3+cxaFAkPOi+1sixCV3Vw5eVv3YgOASJXvDeiG7h0wUDW9nUQRC9/U
QyDvCEiE2y7kBn0h7Trfb/hGi68xKt2Uu+nwoQ91/sXIuIDs2Yn6E5Qk9Bozy7RdGpZdv7FE0Xx2
y7q/RME/302pY8N9hzxKNX/BXb8AS7oK6n29Y8W/KHcInLLH4QNuhKOvFUX843fOyb9CLYnIYnlD
MrvauONOsuBwsv8FWS8xblJPgnWD3uTmj5qeOndTH2NByFpzrAsjvn6vzHRA9JAkKNAhwrHWGaC2
jdeUN6aRn/WOvE7c0thPqPobfuLYygHJgfKS0vuL9wqsFy0g6h5YP7KzroayD3GDKrwY21jFoc2u
RJ0V1BG7ulSraP/2iz3fwXmxiNEsWze1Drp+LKrzaaOwhzlK17SRn1p2eKjKgr5+Xg3+VGvJu2F2
zHdIpmV+7MzF4e3QLx4TiO1SlmPSLkoY69Dt3FMnRBcSp3HTnW4jbwq3BXeWd3pDE/A3Yy3wfA8i
F+wpkDjrxrdIFAmopQx5TBmmX5E7rG0ftJi8KWbhiQsp+osnQ/eIainEKMp9/LnaGzMtpWg+Z0NM
wxiYISijrPBFmnueP3BIXYj2Ygi5/dDbwXWKrQmFyVU0dTajOdJzO/bVyFQHoqEW6rdWHJr0P3Ir
W8C8sBI8a6pOxmS6n99+t6s2E3OIN/uncgPVQnq6q8U5ULnNjd4IY58uiK4iJmyk06YeCjc/VqOH
r1dbRSmm3Wrr/ohdRP79rPPUz10nut/z/OK7LD6/i7Y/LcbFCXn1XWKy5dnxBif2pWMke6nn3XVX
1T1D7pQ4Es2XpBhevH26i1SzMG6DuMX+sFpAei+jkcIkZIVy6MQDnVS5Q1xK8c08D6/irJL3kW0M
G4sk5MICWqca6BsvxjysXh6b+uhyRP8tm8XWxGndoif0aKTFl6moHzBfNj5UpUr32NGnqwy5+Qsb
xrMM0H8uRnSayLnI9pARpTwKbm91AvZhwiFUGWrsm+Tw4r3awCPftGMxlQF/Nx8NOx6rw5iP+he7
K5J7o9Bl+WTnWn8j0GMcfKvKpg+WWiaaPzrFVN8kaWl+BrRnnTRHjHetjCGtJ5E1KHsB4XL8ym44
3HQqlOOgI3lr7xw9yuSfl4P/+j7+d/SzuvvzGcS//4e/f6ew2SZR3K3++u9T8r2tRPWr+5/l1/73
n53/0r/f9T/bTrY//3F6qsU/drL88dQlVbn+nbOPINJf32Tz1D2d/WVbdkk33cufSLz9FDLvnsPx
nZd/+f/7w3/8fP6Ux6n++a8/vley7JZPi/haf/z1o6sf//qDwfqvv3/6Xz+6fSr4rf/zK4qfStwT
nta/8/NJdP/6wzH/ieYgyS0dAWS1KaX+8Y/h5/ITW/0n7WUosgsNC0TTkn2UVdvFRHT/ydFJ2fcZ
9L9gPEQllx/o3j9ZqBzpeJkABKXi/cf/+2ZnY/WfsftHKYu7Kik78a8/yP7OM9LFvh4ICUsRVR4Q
JXCez5eDrCMVQXkl3GrlkN5gFvNziiNjgzjyjZnEdpBbw7Hp0vhI1kJ1sI+/ZGa6iKdagapP+lbD
2utU2SOC/gLHmR3Gy1L6MoKzF1Thsm9Lt/XupIWk4hYojpP4QxcN+V2WWqLfNrFpNSqf0lBKb/10
xPj2uyVoqP2wLKQv5lFSdq09vYo+1WlXfO47pz91pvPNkZq8z8tCVX2wA3npu3GB8A3CVNtI2t5V
Y3ub3uzCbKMqkXuPs7dia341qmV9Gmj5hsIfqhaQUAd69sZzE3c+JGYRSPBZGyQi5bF26ZwI8JdH
cPkysJphDDoluXPmUd1Yoeh9NWluC/ZxX2mM6ziUX6fWrpCCNHXU88akPaLFeiOsMsn9OdKcTT5W
6abUW3tvlzMKYSDXYgF9PpbpPs/URuz6pist31NDWQWKV0L760Or+ihmgbqWvhFCowIfLXaXvYni
ljobxY1mA3Bq0H3ZtoUHEDXK7XcFdBxfLbRfUplOaSGG91FT3FL4EtFtXQzospKntx/b1vQtVDJP
go+UPuWGTLvihCfupMb4TWV6wpaVx8VPMfWmFQCDq4ddq+Ms4o9xF+ubpSErg1hYH5W2dUUwRNEM
RFYd5mBEzRML88HdVRJDm4/TpMXvpWd01/QxPjbJgPKQLc1ip9VqupOqWV9bvLY7Na2vZDNvgK/d
VaXstpPW6JucttuGO8NO68UTZFTUuDSh7i0OJ4pEmdjFOZrfQHG61M81z0fpQXsH/UFa20yvBtuv
mTL9ceis+C5yo5j7FvXPAcnufPqAe6kG0Dipb4XlHLjrggoY5njnRJFJ72rO63Abt/j5YO7JfVki
pOmnqTucwjC/arusE35sVkN9nxfxHB8hnCNsR4l/aHdWPjjtxoKl0AamovoISnOvQQzHbwDFWYEu
nGQvlOhKjkNIS6mPgiQWfdC3srcR8By3LOsUEXV1fg8euGh9ZRygceTyUQtnB7hfH2VQvPWKC6yd
gJ1xYcui8fGOO6Yvw5ITpravhzmSm65Gk6I0x8Zvk+krnfRfJed9rVXHqO4QtUzp4Hrf7MwYd1nt
dH7YejeOloQfzQEaOW2QeqfW0cBpVGLHwjpKUOZPcdHt9lU/KsVPncW0Y05PI6zdtB6Dec6OtlWW
uzgry/fmPE+Jj/+5PM0jNs9+zNaTHau+Ge8AOKaII6e9O/lGWvZzkESV9EfSs804p+Ko6GrxANnb
eR/16o2t13rph7UyHWXbA3Ub0uvKKEXjV42XV35M6wCtQbuHUztUqEpPwIbyHUUrsXcR7ofw41B/
3Y/4vT2pjYLrJS0pUQSzGHHuMZPROkpdZvcqNEnA16KtT1FVJbov1Km802UjK78e61jZd9SXvvWR
FmU7px3Gws+dyrG45k6BGZnuLlWK6NecLg7H7dRtMLigeDZk9r0yRbHhN0r+yxvM9HPuIQCx75O4
92UstdJX2nRwfDfMxq1SxslDOPZP3ph5x4ZSykbkSNE2WZwFSmQYj4AEhqOj9GKvCt3YF0nUblLN
HSA1NkmZbZUJh7U5rzz10Hj11wXZcPSwm7pGHCCafDp63eCbY57uuzq0Rt9sG2Nxpco9tr6uHX0d
LQpeOLIN+TA8dUCDAkNAoeLFMs2SfFtVfetP81j110rdSkhxmVaW/mBH7exTe5iPlXSK29Qx68+p
IwbYiJ7YZzJuN0OUtAdouY+GK2S8Ga1H7slLN0JE5ODh2H6Ajv4ur2EHK717wCDPLf0YJi2J5mf2
1/YoIADdgO0MTLXPxCGa6pNTUI1o/JyCyOKPpY4I4LRdFLqbokGntx0RA/OFpW8625I38ey014oy
vLO8uGl9N82x9ZhMPUmCgna7faiTxL7PFGQMDJGUX6DLxB9mCc3Fb3T9i+E196ju5H6JE5dftPUH
Zjkyhb1zD1iAi7Bm3sPfn1R/jptT6Fk/0yn7AenZQoiTG+UGaxf1Fic/tCq9qBzZKIpqrmEyUZ8M
hsYo4S6bDxxR7jEpc2fTRuZ4atS6eCwLHby66RZbQ1Gbm1oDsgwaErGiOWxJ6lOEIp/wB9j0SG5X
QpMbNHNTv2tLjtykEMeh8kqfKs20hUJd4FfV95u6bQ3EJbFB6P0axxk8LGZzW3hp64diuKl0A6fe
+gGNsbnbDQKTQpvVFoafmpJLOgh3dCH90vZ2oVLucxSJg0ZX0IdIkgwZoESTX2etLx87NLqukk4v
32EeUSlBCoB68qHitRhUgfibA7stH0MnSRnIeGbX9FBnre4VbR79VEVUJAijRqRHhKrSp6lDdxr2
oIH0Jq6i03s9TbTCT1JIBb6uy++9w8LdmfRxy8CFm/Nxlm5yNEobDDkNuE91rxnNseuSW7pJHCyz
CAffETnsdE+9GZMINaMhvhldR/F8K4avl6ZWqfg2iKsvGWUdLaCUr7k7CsvFnT1Jw9yGuZqfuqyw
u2tVE+Poo49548EX+eJEWavfjEK/1dosvRN5tU8XY8k0L7+XqbpJ+t7IgzDGmD7Qy6Z7nJNMHX2q
SzdUkQqUVEgRsy29wdm3izTa45CQUpxHdsSQ42gFblSgfKrngLQ5KqlmjclNExsPSagDnWeaxM0W
nVTvLlYZnF2ClJrnh/mQf4u0LpM+6JxU9yH4tl2A2UhYB24NAGKTeAXPkelmm21gDRn1vhttKYG3
qGYXYEBWRo9RNzk/87K/D1O1g95vwCi/Mmsyqw0j2On+jGZo9dGsnTrCQVtU7c4rXOdJTwb1hNCp
U/gmSWl4G3OVbKFnpon0ayCZI96Xi0/ZoNN1OaRtosy0aJGH2I2tLZp9byrDr1RzyowNVPmY4Pm6
mZhKB0Wo+g6kGtU2pSt7Yyesyn7X6yxahGGwBUyjm6mq3KNIgTElVf+pjeN2V2s6ulVsprEMNK8B
QZ6UuBgz0zYZQle4b2JUo5h2Khmqqv40YhAaBZOtjtqGHtad0MKbstKnXV1Z4XVY6P1OCV0l3pSu
zMb9XEtF3URxoQKVL+IuwCNgQglttKLcb9p5vsKLJzkOaawreP01h07qw46bYOtrSf4zT0zbx3dI
v6Vc7pzCqR8A3k8RrjYKlEUYb2X/jUJSuzXmXJzUokH/wBab1KnT+3gsLMFCoPEPEPjaytDIYZRJ
2o3CPE2GFe89qbxvRzWJNr2TiGMCX3Wbpu0HPbKxBJ+z+PscTwc1K0oMkoX46AzlGPt96hrfoPUN
B+lW2i8Gtj5EeWrvvUG558oxen5SJqVLDh5+gro0bkG0eV+bRlP7XTyKBA7O4A4f2LldeeziECkx
qx22VTG4H2LO6dzvVdA+mzSLhm+9ghOVEebF12EeesD+RrcP+9zCLqk2lCuvMvKn2MiyoFOnNvZ1
odXf56rUMDIA3WEZZDHbMm2OmSLNCmPqFim4ebSm/AZZXXZKYJv2vPGGNP88jz1UQsPpp2M/p+io
lYOcvStXqTGECRUNVdVZJh3NMZk9avbce5DvgU7sXTQvy2AY0CX0MQK1o5Orz5Z1ii1TQl7IysQ4
tCkNtt4zxiGYysYsb802asYgndiu/NiuKj+EZ9ht+He98X50ltYR0MM03Sp1A1Z5iLzB0H2aJ83s
G16nT3tomHXQFY33TFzpAcgN6UZ3R/tb2hf9XQ7axtzFAxnfsI1YY+WE1W3Szu+9HmPUr23ukF+b
TXvFTjAUpe81tXya8SfUDhLBn+xGzEnlyyJVAlUqGCG1Vtbc5zh4/MicWE98bJRIQ6fQtB4700pI
LKVj1du6yTl4p3E6FY1pikfOEYCMuRq14Vap8vdaoufVsYviud/ZCNF0BEG1YtyGbSd+NDH+l7th
qN95Q713jLiAkTuJz7alVXmgiNj9ZOk9O3vaIknJOSHad7VTZddhmFjfCkzEHL/HguhLb+Zlt41x
ArR2GXog3a4QJFRF297RxGcVG7H3lORcjwIS4nvYc0D6JrvrtiJiS9n00sLg0SizET0NK9TJOz2l
t7YosWKEUVd1ouxUDq/Y11TGfq8OGbqcnKpYRHVZSrsaATM7gNBgO7tmSNMBlwbPDiJlyMxdx63R
/jr2ojG3GV6i2PrUnfkRsJ3d/1/2zmQ3ciRb0+/SexY4GYctSXe5a3INoXFDSBEK0jiTRhqHp7+f
R1ajMrIusnAb6EUDvahaFLLkShdpds4/os1eVbkjAL1eo3NZ3H0NbNbvc4Jtp2uZ4+nz9JjB3g04
28kmrOufA9Xq1b4NC+uJCWYYYuXq85iUlYdG6+Y2rbP2c1n9oI8sQ5ovHuWX7Fk6b8Jr0y3buzLs
RHUhoUiY4pwW6Y/p6H2KWr24EWxq4bFA9MjFrzrPfA3DKkcoZXXGTSUz74C8Or0dTENm2N5k+9Rk
+Sr3azbq+yq1xs8BeDLuNif9qZpe70tr9SI/zM2Gp2VhmoUqck6VOeNqWqy+zfhvv8sjL8+KW3Nx
+vlBzG4VZ5bYnKjbhKmTFOVOsBtl2hQ3E5mTPTOpzxDZ5wrffToFbEfpTG/mHg+03e9EOrrpfiLH
/oWyzuEh3NLJo8NklgdHcwi8tmFqppfYBWfFXI+aM8nxwA5xIewb30AeQHvlZZWZ5YXVMdVEXr/Y
dzrs8G+u6Tqpi1wwFUTwgOVy04Rg6xSdjGZiqUa+FNu41JehlkZ5VHQmM/Tm65aU1ZZl1yTOsATN
w+IAVM+EHq/JNsj8McDvviZLD+F7cly5tlFvzd58NLTpU4dgt914k28saXcqK8IiMcLCHjAqOcX3
rCGZkcRnM90z53KVqbkb30I3LY1onAzvaikCe4eElbFmqArjfs0rxS0FicVNuD5458CiiYi8JHUd
CMtCurdEz3lHkBh1N1TlOVCmaaPK8JpXn7q8a0aQ4BiyrzySSpO/VxkJbPBRgRU5LOncpecKTB44
3WcRDXS0HwX2MiclWZLXurNMxpy63Xl2oy4Jdd5O0uXvkC/ydswhr0ODmqiU4yBZmnTNb32ncMeD
bUHGPFZd5f7MMUNCr/e6qg9hYZT0ovR+DlCltcXO1YRD0niZ19wFo9zIEqhaD3dsNPpLE34aDsRk
ybnal+96rrvroee9O/mdIerDLA3UapHZTAc3DXbIJ9MEFOuR2rhHAvteilD8MKbUfJkrn3fS6r8t
bQeAYwx3jeBHmdX9bGaHOoDZCdJiPU3Me48dozZ8lrhJu/oggsCgVid7HkvuPRyxva4/GVopQOjv
Q9U9DLb1VVvFtT2ZflwW9a5Vy4edGxK5yHjM0u0BWiGMRlV99OdiMtMXLwbetUiL9m4IWnTd9ZsY
3EdpGqeZ2tjrNktzIDXkdl7enupFnRWoV3PIQzZY24do2zesaGYS+FLs665TEY6DMcpr8b33SvtH
RWc4B10IyTFkH4td7tqmvDbCDogmBEep/CUWUyajMVQ9oJF9fmBGOi9YqSNLYXXC+XOoO/nNrIce
HIapk6f9awa6jyxtP+RF+zwoNiKhtmj1uontnPLqTJaK6uuOPedgFmYrJE9TNYunsOm2ftd068Sv
4HuDmz2Vm4MKYhuuuaBv03XgjnPWMQq35ST6kHws7wFQ56a1muPceHT2gntUgnPLYqeAHUrSrTx0
vamOs6HRldvF3jeXK0M1tw4zfFoWXrR58MgokgmHza9nz6hvmq4wmQzak6kr5hLvXPHhbPtykNO+
7GV4tIuF32TpTgxciuJnHeWimXf1FHg7cxyfwtW/G6ywRb2XXeNb+WZyPkENUEnz1I/iJ9yWc21B
XF3OmjUX0Ka/Msp+u7W85ZZZy45a3z8EgwWONppx4aVfWeMK2hm2D/jrN4uwi91clcdWGvJatdmd
XlqMvfatHlf3wangJEyxDlGHMQv3TtsdFcEqB7oBdOR1IFT+FDgRe093ZVO9d0T88Brmxr7r+AW5
/SMG10vKluY43Yw5tnr/Yqmq28ESy9HLi4cWG0vCEpny8PXyujWEcnbO+W9OsiyWMP1J9acb2S6L
IMU2ZtRWW5eQ9p5GdrWMRyR4J4JJH7e6AkbS3XoKS71+Kjc4kuH8jKPrXbbTZY3t8MIp1xNoQh8R
gPxgMb2bG8Umq0b5XFN64HSWOBQwSte55dJNVAsyXNQ28Zzp7SQWuzvMfnch21pHXEM8TpzecWXX
6pGP6YgF5PU4L9QHf7A++orpF5H5HJVd50eNUZsHT1kUFA72TWPP0ykAUYumrvw2ePWDKNK3KSD9
I+QGZ9oAGDDTrwoYpgzNG69mMk2lHPleJdfQFN6rYGgu29xtmEYqSsgqFmm1m8/t2ThWxGu2msse
BOQ05sG7k/ZXrSXeaTsghhlv63kumuIqzOYI1v5NIRyMM7ndBj5u9dVS15lXju9hrksc6/LYV+6l
OfZBRHfYGJ4oJZzZIwvPTneyd3PjoChJFQdwfoDSRqAg++40dl/9GEJrvtjyMryWnbU9qrY1o77L
7fshD5xv3lZs17rJbHKozZeQNWuXiwpZKuE9Cb0IRR7Pap0PM5kNL5SxmlGjV3/ny8HfT8hVH1Sa
b5dOl9a8nouxn1bAf9Me/M+pBtCAM9npjrEoLzpuGr30j0Vq1fuBMAhUdvmVP8/lMWt6a+8XRRON
HeBbIS/bsv0W1Ns91slvGXN+1E+9f6WpraXWDOM3A6ntkhQ4ejfkPQ+YGb00yaXUkaCCAMFePnPF
+d+scuxjcKYmaqRtXfUMKYegpnjUzK94cb2oBJmL0CW9DOZWHEsl60M9ZhurS7EluvPrnSWJVK3H
G98BnahLeZoK82ntvYOpui5xgc+uMKn3XwZU4CGblg2euZ6TYHCvZaME9d7LsQmn4+wvl6qu08es
m9brjGjqIfFL55h5bJCpU6pXEjaBDLfiluznQ5HX5Y1TzeNusHV5LSkzfyMv7bsbbCIisZxEg2B8
2gjZ/gYVZCZ535X7ORgul2Ih7SVX3wa/buJ8sC+pkow6SQ1J4NTNiy39JVqm9jMzss9ONclM9fq+
FsuYhNX8s+QlaUsotsio2novXU7aja2RddIB32Al5aeWtuZVmlS2rzJ3iOaZOla24h8FnUY+holq
sC4E58hRutUPFhwueIM23b6mwyh/XYI0Ftb6lNU9G3Q2PXlu570hE3D2PHv88oHKmjjU5c05aWAj
7ujHLLaLfPHfU9m8THyhZBXxO/e9fbGs3dEtveNSpjc63b5sU+dx3UPvJ7N0aO60lyk7QojVsZpC
qCRAc5fkubLd9wt1pKJt2iyBXUsvJ46pZ8ecXotRjLugD579tHhjO/npbNOpPPdY9PZ4y1y4xtoR
IDqTE6P4T5MmB7HhZz4G3sjCQ4P7zTBsH67LATQVvY/EstzTqHSjnYD2GFJq7Y+qoHYUQaCzpPss
GOnzanusNQCZsonqyVeJO7DfyoUimhg3cHjG2/zTnI/8NQO2BWLfxDXizmC3jMYFCIy/y/Kwfa2C
1rsJ+Sv/EGaqPixDvJqbQmlJhsIa8FZXhTpRq2wYEI4ilQncXnjLxNU4BwJBUnJrXQjzXTfzFcRp
mQ7PC3bK+7wo9nSRzpc6azoRbYG/PRHxvBbRTPX4CCFleHKKl6oj8d1wKt2eNKhCxncstjoNIrdt
x+JBb/0idpM1TMWeTWrOH2rDFlUsRuiaVejgcuDo+FkC4d+Y01x82d6YTRGeL7k8ibLSJieC3xyC
3lGX5bDNVTRZ8yLKG/7t/PyUEyAjLkk7Mvc12FYW5eXoXICaUcRUlTS5ZnTIpjJ4X+v6piQUsya2
iYu0ok+xs9cYl32FPqXd200Z7GcC05wIG1x3awTipk4b47vkWbuzyFGj8UvR4LLqfTinQM0U9BLX
fQlFnO6tzPjBcXPbbM6u8keRqCDDYJ33S6LbPG7StHABEMJyV1BD80PYc57w6rjJghT0leAYLoFp
PvVpgTm7zYgx3HDPdk7dMX/zhJGIi2I7E1AmgzDAl37mnrkZxTUWdsv2WDaddmamcLJ9WaSVX0ad
3tDbRI1ySs3LbZux8MttPwGLZvvO1elrt5XlZ0Fom47gnRcrypvW201eFQdu+ody7f+GnqH7ah7H
4etrRNDw/4CKARHB36gYtq/h80MWv4sY+L/8IWIQJiIG7ATn9AEEy4gm/7eIwXX/gUVMoJ5GtoXb
4eyl/qeIwbX+gdUCq7NJiBmNY+c03X/KGNA3YFFmsjpnSFADg+nofyBjOMuT/iWuOYfCk3aPSM2m
uNay/01Vu+Xkxa50NOz8rZUHo0+NN4C8+j90wv3FiPrrYwihOIciO8RuccX/LpVoQm1ZG1TfriRV
77jCYu28hu3Qs9f5ZXXcH7M9k/Ey2JxRqlnvvCLr6Ju1yg9vqcYbsMCsSMZGAoSIkneuGjUEa/qf
NMa/a6t+/ZrI2fg9HGRGqFvPAqg/CZwkDmJll429E46rLpY2b1RUb2F2NY3LV5ZX6Y0M4HdGpCf/
QVP3l+j3f340iCL2krOP7q+yz6awZrkGpb1jrqse5kqNLyPmrZ10IAO3yedabcf0o04z9r/cHGny
zNWLO7FS1d6wsyq9/geB73/zaJCGTnoWvioet7+GSRU5zicTxftuHWzioxbDLPdUltXf//Sy/FNY
82chzX/3MaGAdzk/f+dn/vfvvFfWWLtqXHZtXg9gYEDwQsD9/x98Cu8LDibEi1Ss/v4prdcBCgf9
spPVFsZV3hn7wEw///5DftfH/fobeqR240TjEUKv/RdBUNqXcxCWciViO3VuCJpdk1U37YONC42q
35TeVSKFdn//ob+rkPhQThBESNgiTIS1/yZAtB11Fl2nNgvn/N6VrbzbAhviMmyyd7ttSLBfy3qv
aoe2MN2K57//9H/7650/nROEjDvGInoff/9et417SvWhvfOIHRZh6995qZ4e/v5D/vDT/XZMobo/
i3dpvTorT82/nB9ZxzhAgmOx61tjTWaRzzeFlxFjtTkV4AWj91sarqxVsLk3w+xkF5tdu5wxW5VU
k/oK7WV878wVHqM3YYijs1XmPZvYTatUzFd5OVeX0JlgmbLUNNPwb+QzJKNZCVY6tixsDlG6Td5b
2usZqUVpIoWolWCaK7TcaeEByUDqaRDPzJyepmGVu2F07Cs1iOr+jLDGRT54b2XZbhdFEfoxNa/F
T793jW9gwOteT7NOVv7Ma1xyKO+K3tNE5PjNTTUUXuyQyLgXtKGxJVdfcFTdFwGNrBMLUy6M0Yot
Lm13CJzT23ppFWDbUvhX5lyFl06PGDIatbP92AjduSRHsrvMYTOeFO8/AIdBpjWKb09GGd9UHQVd
Z71NXjEjFmxetI9DqmVT4Z9BX3xd1LKNc29Eq+ZnZ0JuBUDqMpuhV6kuCaA49mG16heiKNYzmx0m
xla5tyZbAEi00ttHZtHP5w5KnVPaybSMO1fSuTZP7QNhaPpVORUem152EWJ7IRLpLYfAm7KobiuQ
zrXrj6xzYAIjBfO+a5RUqwoiFohoK2JPLq95S++a5wzuheiW7NBxiEfc0tZxMFpiTwuP5No50MfJ
nSBB+EWx9ZjvqGe3O4TrdKM4YdJ6xnhHv1kIAjR6u9Fs9aF1SzOxUfGkOn1cJ+Mhm8b12Jsm8JO/
stO2+02q5nqiPNjVrNqpWYO8pp17GAxtA0EiAR8XV8Y5mQIwE+IwruVyWVBKuTP6Vr3703hwvNSK
u4knqEtxxiOwQPkdT7N8qVgxVWleTdJmHQcvzFxxB2L3UHjFhq1cdlB2WXjnIdQ9toZrH5u2usrb
8tZqCrFDyKwPxHa8k+HdFu330amuqVh6bjJ2mGwdL1OzeRWYWo9BxjdWeXRAWLXQiQ09FiFkWmOB
MlgiySBXJxvEtJPDOaZgUWitgCDF1kXtuBS0V9iPLSaHA0Ic8xBOYZaULq4oLzeidB3vg1WkkUuY
cFLmzskMilu5zXYymG5N9m1TRF0JFxzZQ6Fu3RQaWVnhUQXSSabG3h6UsdjHvNfpXTqUn/QpkNG3
TvrGznO9a8psoW19MqKzqiTRDTUudb3eAGRVEfwfY3Kn9EG1ztXaz4feXd6UabYUNjSvpDVnSB3F
qdiaewOy4ilEm3NnU4T4plHWHdklTpBd4V1TizWWdFvTOzPQGzPoH4L0ttXx+bVFd+dly0VTyh/p
tKURDYZDwkqpEm2IIYadempt97oVS3WVlnxpofWuZafJl1g/2GnWxGgCFuXuYClLA40hxw7Qmdjj
44iEjcWL2EMdzLxarlt/J0HmAnDkKus7E2yrpaB+614MmEQjCKBI53xLqso4uLO/3arF+G7kThpX
TUgMmFM462ll6CPvYnVinqoiWk0erXFMjf3iqc90BVmvvfxiDvN35AOnth1eAokWxyPnidoFxQt6
PgRXcbQF7BmlOwVB+ahAej+8KK0UBaFn7Nxlvbe26mj1m9i3BtFIev31OlV3i9kGsV04gvMApUQe
coAr/0IN4+XcF59FgVTNn5xLkU2bG9Xrh+4NGghc+KiOP3HbTQgOsiEq1fo2hf7txMK56+dQJuYg
0p3rNO6nV5uK34MscGnmT40qXskx+k/yfGZFrrzf76pzxSzj7jnjHC/mX+6qitRqUGi/24WGsa2Y
TOeu2ZuLhhwTlW98gfZkFQragZCCY+hporM7+FOwqdbu0/0yjvmDlDXPQro4mFarum0/Z5COj5TK
H7FHudnsZj3O3yZyrn5mLihEbBmGgb2w6vFd9mpa31cZ5p+G3MwsVrSoM1Q1WVrvs0mcSxvH+oNU
QLrVlsYT3xtKW+9kV7FZz7VhLcnmB/VPvzLKjwkcB79MG4x8cLF1fWKaRctWn/mEnmq51J88cvZp
NMzhzhQZvIyN+1/sKcmQd207tSSSZxS+69ScCpxaxJtcSqVnEa9bDukRBMRcJtA75S2irOABlnaj
y0LZujsumLs+cmNmCSeEf/uYp2rJuHSE3O5z00mnndmDcSYtsRhBErpz78MLzAhuMkYxFan6nCtJ
uG/7Pa39nkBHbdg4VIeGw8xNx/oUuAXxk6Bi4gnXWoU+1B7LO1ZjhxtFaMWXaQRLEGWVHV4bZa7w
1tjLAnLvuigIVWrSTdGPWMIj4mT0g+O1fp2gqXMJ2bN9RLrsXXAdtZkDpxLRUd9Iu6Bc2PAGZDij
7SzjJdWkc7gbnNlb4tqUYDJd1ziI/5qifCGL3yb0dNJhmZAPeg5ysEkAiNKshi3BkVqvV6FP5tx+
EGN6oLhMWDG5sz5o4uQuHmRWH66ksE0VmQz22a+GPKtbY89Psx/Cb3SOPC3r0cnptQ0TMD75hYuH
453kQLC2DvQnCqqqYTjIiZQ/Y34memlz7mqubbTU0ViglTrwH/0OJGN7V7ImR3E32VwVt95m1OW1
L4YgJeXFbZR1WQW6aWTcmMuQkk1XtGWi1bLSNp3Z8lhoW2/PYaCNMyvZpy+GAvNAH4Spa4cI3r0s
vN4dkqWynAVUm/yjGE7GdXZjvUxPQ2NyJLd+ujzOmhyIJOc26KJezHSz+jwH9z1u74oc0qwmdKrM
xzHuRIkYbluVteuGzc74AjNzQXflDRzoWGotiIsg63i6yuHRa+X4mluWce+hpHvlR2ZTXOZF+X1i
Wfvo1wrqcO3FHY88zJs2pJgOq+0vbWJmhT6tTt/Y0bTB9MbWNFAd0nmu/5b1OPNQ/4RDGenZh/Xm
4JTQSyPiYv4YaODkNC/8uUo1f1dScLgZ6YQaTDn5nO9qYQ0Wz6sWDzLzBw/qGI1xJDWWuz1HuO+h
XcyKFwPqHbRWDpNkp9z0dYD+98NQWqXJ4tlcYS5K8pV3SBnPtNvwReDNW/SusnodRC06K5DkrCXA
0RJjefItsiOXzLDR1DFaXzel3zncZ3Paxv085ltUB6EaI4M4mpshNFf4nHl0UaxkKnifnYYqGd4V
1MejX+pTm5XzEJGTUooLNdYwyW464QIYSid83Uy/qK7QBpHfjabM5YbfvByYL2gR25WTuRwZTIIP
Adz5RIysjeTdqohAkTO9lHuOCfFcrwVCKd3WXXkBG7JxgE1jHdkjEn6gtNX/UdGJtVuMgb5bSqWN
23k105ctrGzvkgp4TN6Iwt2ZSx4R9OXiFoixtyWbWBbkwkG08hzOh8YaQvp/tgG8n/yT9bTMtlIx
XE963/sjyTyjqUnY0g3vDBQMfsd4HarBRGZhbBuWdklPxVK7dtR1rI3JaBEBFalQuo+O0Fm+W+Ev
7rbZ2uQJ+wwFRCWOyltQPjeICQiRZkS4KR4Ps2H+RCRwVjJ3IBvfQiHdb9XsGDImACKQSR4sKEuF
388nr1+HzxBNMcxg5vVVZK7jds+WUbymWd5RyKiFc3LdlMZCa7OyT49H5FgjkoDRCdAWxyFpZqj0
QzU0sTofVqg3AqsHVh+GZ9TdfsbLeG6NWNi1Bgic2SxQ9ufzZ952Ro3oxnBF4ne2SkKvydCBGEv4
0LSb48Sd19tcR7jTrueq6++D0Mi/d67RPeqVxSVOg0Z9pFgFjnUZuIiRTOI+46UReowH/s3ejCXf
7Ngfi75HN1J1T6stx3ynraqSUTPzaxBOOfvokogCFheWGtPvdr+4X6btYVJ1HEPfjUFrfIXCmCo2
PlSkCeLH+SJoM27OpnPEu4kWaNz1iDZeak5+zKxmr9sdHg9U1E2Qbu11bQ3e+zZl3cM0j3KIKmrE
2RPWoAe4RjhMWqYfbuhnV4uryW8k6PxsMTlWa8o5NjsEfV/AuJVPFUvDDFG2dNnRBxw7Yf0q7gcz
77kHEGmiX2pM6JqunCzEhdaEADNjfNmOpaurDydTyz6bTckbkAVcTNR/oMH2Zf4EZZIxWnm0Au84
Q9qKd8Sx6iPBvLgrSsIzurjcAriMrQM+ikBWtl2/5vM3Wxog44Rwtg/Iw84P1nmXwW79DVnj/DB6
k0Oha1DXd/MYzswbXKx+RCcMXpDZY21KpKyqz1zTSxe3WNppVVeDei4xaJyconCdePCJKoNmzbWM
ZDifM2wp77m3h9JXUbmc6e0QjQU7TJZiNi6XfP3sNJUl/Ltt5cuoR3aZxR+50Q1Du1ifta76iwYx
Rf7Nqyv0bVORvxk1nH+UFYa+qv2pElezGfS3JWDFw7A02IZtO0UOTPzElMfV5FbpvtaI9OJxqdo+
xisVPHJdoHIqg0w5seEDgu2lN48IaY1JRb7pp2lk2V3xsSwz2swGz0TwwmIkVZIGy7Y9qdSxm6OQ
Krv0Zyt9o6i6KEnSD7Ilzrkg1x1oJYKXQkCbTlMxei9BMLnBzF+noSE4KPQaUaA9A0Es/qD2o2Wn
RNe73NQ1fOQ96fBlsPMZIKYIGmJsE7sfNY80Q9yFo8Pe2Ml27d+Qbspwv5LEEN50s9oMFCekg0Sw
PWd5UerbN4r4K5FgYyLhvybiuNo7/A8X1KW5Dq2ykMUIMFP2AjnnXxTzcRHONS7bqM1zWFCPeQ4p
sDGg6wyVW32h3+YAsUtUpOfpBa16Bk9ycrHQTBHCz+GfJMZvnsw/w5G/enP+Or47PsmqJk5BG3Pf
74gWnucFs2eGStEVzTfbzUJE8EKSl+hjbyPVw7W+daK2rgtcZNiDxmE31d3UozLXvC5VqIJjT27Q
kRZoWhwFnBNyAGXSQ10Yi/WjkMGS/MLH/j/x8r/48v+GeBnqr0Z+/Nluyj//B+viev8g9ATLMHnE
Hqb/M7fyh3XUdf7humBGVL2RCE3mAfvZv1gXh2AtCAoilQXJ9FA1/2JdWCIIMEKFz6OKf/R/wrpY
psmP+vOWaILWWgAtLgUdGAMgh35/zFDbjytpC8UOxYkEOOvyhHVS77ot92Nw1gznkANDIv3xCfFc
cGHX3jtEUlLI8iY3SjKo/Geu3SNunRdn9S5VTpMPasaSossRuUzb9Yd5poF3dRZ3v7hpNGRN/Vyi
8L3CXoYwAmcW4UuxM5DHZIWyenfqcASlU3u/2u5Tr0sTu3HsS3gY/CrZB0lGMCMDdwRRKGdJVYFm
avnMCLKLXAbC2DhfzgiKH/tAH2RBqec2qWd6q7PY7bAL9qKw7/LBUlwV28M4iosMXudGuk3w4BX1
dD8XWxGb/VjtEO5alDr2jI2wGyo12tPUPqqU+iB8sQ43/L2N6ypq+oIza1p0tKQsdYg9jmiDW5JI
WKCawQuflNmd6J0XOCTK225yRrRJWbenaLb6VJqaadTZR5I2MNTVk4qtJmVsMORxLtY3zEkithyA
z61errXNBTpZiFetMtxXch4v0D0UjKDZdDWUIeU4wZNy6TLz6xEkongihmg41I627m01ebvQQfCs
UaXTD4TK5q3Vq46GhasXtVREeo+fmKCJ4+a/dIb6oqRGIz0PbZIUKOHuO4QdKJ+Q5V6IGetWzdVq
5dt7enaB1BVs91l3GzVierRlw+zQqKyNlnZ48k1E8MJAwBj4o/lqeM6IRNB8CgOQt/x2JbTFK9Vr
03GreQy5FuaDwcuuvVF1sYtGN8q4RaOCLLZxxVDizrKPUJ6Nzwzb4a0Ckdgj+3oHkJw/3dZWh8ao
nvTgPxgIGLdYFNtdXaBAb0mpOCNJaLoRtZwvjmubzS8hQ4PvEeHiuKX+NW2COKVsRqasMe6stPhq
wuqiXBemmNq7dFo26oC1CItHeZuaOIwwTmBnmD4L87kdiuchKDFl4e78zAlJiFJZjtEyzF7k9nN6
ss+xmLVZG/vSmNXBX3L9rIHXL/GVr7ueR3JPmuYDYgkj7gP6Xpymzumfx5fYm6WIJ29Ov2TFEyPT
5YmsIGcni8G5dQDjY9gLqDpUu0nQbPYhm4d817np+nDWSBOBXjNtge9ZMXVRKPDAq6/Cfum/M1KU
N9rCPblJPIG6iHV6JIEmvKmUJ3lJq6eNEIqY8yuuMFzmBB7dY/HuCIsNlrhyzerJ1wjn89bi4bSK
IiYviQeFII7GyWoW++lBD0FPMnHW0HbU1/fCXj9DSlpvAretL8Fw8aFYhcQRMfZdLKoRcG/wNnSo
6BaqxGz8/kaKfo3q1FZPk3RRkmV2fkk2SfNS0nV4R6cBY+cK0YFxtFujQonpO9BUfUAz1TXxUIjq
BpPjds+JWSTSGpGXMIsWT5aRWqey6X2d1L9G3Hqb7PMD4y0P7NbLaWy8+Qo/cPPg/5qPkYYwK5dh
jytFsq/EU+rlQ7QU03ahN1vsQINmRKvnEhxFivA7o7+8nDomjKgEEqZQPtvAO5qhtnkzB+dDYm1+
GfyucvaIP9udojtwZ60FexmOhINtlDz1brDUR+Ut6I6a1gx31qLy55oi1AT1jBVp0zSuCcFHfu+k
fPWykOKmCPr5bgHV+K4cVLuyWqbjJuT4WfQtUHozpvN+nZrwiAODE8boy0938q149Ac0p4sxIdQ/
O0sQ5nus0E6d7zeBJB+0ytPPxNtlOOVRv8bZhmffdzc/curNxRveWvya87YljjNYV8ME1Ibizj6a
fb7cO9viPSy9OVy5uZi/+hBMKgp9oIR1IK3GDBvM3bIzjvOv3cofcdrw3tFTAfb6Y1V5fzBhK64H
BxF8bc02Hm2gBiMv+qvGMlCgchTf2sIIXtFCVzujGWcCWZssA2kWLHZGUVM3V9XpRw/GYoMOVfq9
mJnxbTsbD31pqXuQtxkNma4uUo642O6zLIa36/a0dFRPJj99N23WdPQEjUdbV6b7knsV8O7Xhrla
rAdrPYov3JfW9YST+n38tZPWlpRJXYn+yWDmjyH9gNfB8/jhYZTneHnMrvGuR+DJm1QZ4OR1uKKF
9ho7OK4oR+MQCD7KbXwJIh/RsrEgAr2jRILdgfMBlc2TCUQLb++mrtsSIIR+Ue/KpOzsJcjBMDNh
lvcyzT7GNLf22aqJPqiwuqMIbvbLVPwXe2eyGzmyJt0nYoGzk9sgY1KExlRq2hCpSokz3Tk4p6f/
D7PQFxf3B7rR+97UorIqQ4pg+GCf2TE37pVh4QWT4o2wcv+5GHnxnDqQ/R1t2xcwGPztyJ7lDhaW
OmjfU+fM0inffexlp9b01AFLY/VgpBqSwDpOd6AYfnpQD0g3eFCeRIKd0XfrR45EIh6KaTrOwh1i
WbPaVWpsr6VmaJKUIBgy6EwniDZcxurAOAXZVuRRSudjIbEVwS4gIeIMwcExSLIG6fINr6W+ahtz
ptOFj8Zcjz89A1gbVPLD7Ex7Sw7vicG2rZYw48M4JGMzn1GKz1B1fqS5s0cqy8jImNiig8+OuBEq
TFwmIiYd/SlncTMDPMUNXcXu0NtoulaML1hGYV1gtqPCZVe3NoyJDkYfyugRWtsb+a95J/0xgbct
o8DTb/3mRHdnHcPMZc6o7Opr7NfyqbGT4mWYcexrbmNviS94w4zmvl58kuuF5dzSUmxiinDz12Ae
w6cFmyEWY3RK6U9hBAVkg88U5g1niCcXKaucOG/lHv32c7O3hDGiHYj72s0OdRdEzJvNuJzIycvM
P1S+8eTXXbKbW/cpM9z3xTSGN0pw32vuEVeP8egJO8pJ6ZOT2HHg9QcXW925osxOUYsVNctUHQYi
TgFK+5lYyLfR1nHGRStqG9xjANcdItcJsfq+iXy3OLnDiFXAZ74kXYycfuvl+6Bun7E8qJMwBIeI
MtmXgHfIcJDdXtqvgO8tno2nuf6hxXQKXP+djOeegeUd9nxIFzSiCcYgdesddfh7lstT14FQZzbD
jY5FPx4JhrTddJcF6k5z6NI5aezJHB96dtKyGKtDip7E3nocWjIEjjPvfW2LOIeFeaF5+FCapILA
Uf5ENkPzEMu32aO/jH7FPXN055iyYib+sLhjD50VrMsxGP19wyn6BiEthjfx3aY2fzj9oC6EO7iw
VXsHKe2gvPmbqPtPDQ8+Jpy8cjZCS07TP17Yq+/VCUljpaJm7PXJ9v2OK6xNkVyOBYO9z3gzBys/
uikTY7y1x5UmEIo74jVcnJ2bluvJMFfvKcjFRfV6IlSWPEobu+ducEzzOEzestMuOeDckvepFzQ3
HqVNu0YRHMwX99J2qNd1xoIeZGgLU2wvgSX3Vls9r4ZkwJBQLbTYuKWkrzm8Zem1EoBGkD2PoZl/
D3PJbd0e/TODdKTuiikcKVRisbM1sXX462sa0vodMoC5hTQCn2blHuL4wSU0iuA0hKm4eCM9Ixgl
DPlKHwcj6bmezuj9OCrcccXer52z7Cis7LrGiHh2k59mAoxlrEJxrwmCR0VQypvOXrI4tGdUhZzI
h2odgzmtdOm5JMHYyuxemBKPcjXYDxZJwVtHhHCTtG6fksbL3ly2t4M9mOuFQdbKuN8PaqIPJnta
My/PIBFaisdGoAgqJNOJkr+iJwp6r5zE5SBNEsqd8Kr2S+lGbsdhtLeImpFPL8avicDxFjAn+Nau
D+3aMrdElbHuZEhITihV3DBnssBoJEmkWqD9w2Tar9ADyiuu9OKh4YwVW80w3CmiNfvBwHevKNR9
FLIQO9upjDeWgOBDl6V3wQGdRqFw9SUYeHsm29HRspS/EocjsF9vURHRGqe0ncqdN/yuU7yzfqIj
rayXQDXHIgNubx+XNX+VuX8TrN8Jtiqsed+2mU9Y8oliahvPvK6vHVMju0hvE5uFuCQ+W8jkGJBc
LY3geajHL07b/VlambUT7vTeuUl+6IrhPisfFms9WT7nqVEux7rd3HLOUhZxlxTjsZvghCTBGpyT
kMFa37GvjhMCv69rjv/rGNlD+4CRb6DLIVyrvd+l02lza7zRJM7Yt6aYjL4ufCCz99DlwHTosWRb
Bq5Dnlwaz2NSFQkbg5/+NiEj7HU/EPjzRyk5hZeKG0wt9k6+Vo+5zvz73BifPdwQzq4zHMvddbbT
vmsb9MyuHmYVJVXbfjLB6fdhY9YYXvr2rTdCoAF0rDdH1c/5sep1tyduO33ZtcH9uVEJz8Ey9Vc8
KGSvlJfcGqqYD2Sr5YuiBulqt/JnaRbDD0SsOW4t1P1dk879lT2RzQIb8I0G75gTa3EK4k5JyMV8
ccWC7IhXCf3SNX/lvTYt1mrC2a2lgHAEpjz47RR8z4GLlU27pAc6zNo0L9U9JV4MFD1VFpDJq+7a
5EhQs6f0Ec5TcxZDJl8M7rc7q5Dix6ySAXlwHE/lOIzHIcSHXORJcmpBZXyCPkkvaWN2TzaYLQY1
lLQglGbdzejV1dHfDDjWZsUpN1NOO/lv5IyO5Bp520yHGJKHUL/ZH4I9VebT2yh9iQAsV1Szzfjj
dJsJaLIwa5SbM2j9YxJCxXXuss05hFNyYWUux9eeleJgdDiMwNkmh+SP7YgSvRE5FeHSGDhMVioP
rpLzFzf2SXWRyKpXiFbj9g213g0CkTXOa0YV1D9geer+sT9tTihgWOpm2dxRWVCbv0WCD2JnDuSz
7M1HVa8eliqUZONu3HxWmE/dZY8xK7mp5+rWX4T6Iprz5W4OrXXLdpZ/XFubfyvfnFxMQ4o9dBzs
XStt1XG+eb7gWRnPzHaK73xzhJkiXY90CnvvTKTZDIyhemxoZrvYZp/v9eYrK/5YzPQfu1m2Oc/4
uDGhJZsfLfxjTQs3l1r9x7AWMEF+9P/Y2EIMbShHWNugAKA3bX63cnO+gb/2TsAU8Q7+McbJPyY5
3qjhI7PVV2lq+6HdDHWuG7a34Waymze7XfHHedfg2+JBwI4Ho3iJw2X5Zafr++glD0yQWCwNeRkq
OlVJP+z+T/RE3IGZh/D438me57779VX9u+r553/4R/d0vL/QEkEz4jfnH+Tq/kv3dNy/QCe7m1ET
07n440P/L2Se8xfuBJYIDxuR7ePg+pfuCTSP0mIX4jYv4sMYDf5Xume4+Wz/TV1HPf+H3slfxY/i
+f/BDnWzGtiQ2PyE81xwZ/aq9a1L6u4xmO31LZE6cQ5OMvZfDDfVC1zaheMf5nDxKOCJsIdJ3+J+
WtazE3MSyQ9tZjDc8pPau7OGze5ThvUzcprJBK3HjbaHytS8mGV3FMCUmhgXpBewoCAb7UaHS8M+
kfjuDrURtOhDAqUjHhw5m9e0cCZAaq1mSMuo0rAOeRBUF9eS/bkShX27Np1uTh7jKTwlbo3Zb0zo
ttljMWyxUAB42nk1qsdlcF0j29V254ZHg/GKzTZQu/KHzbk9PU+Ssep+6cOBcEyW0AzSQ687WTZE
yIPj4C8kRBiiNqWNFQzRQFEoxvnUNJKdLH1KyhwDYMaZ+2LAxjAV7SfJGBjzOWPPjOsH4Gq8nUFj
xqNX+TdskEN+DgEgtHBpzMTE7Zn3MkrqgGQfZr/S2TmqGh/briXBDBJhOhZ+hbK8NklIGEhzGYoK
bHDujgZ067ZN+ualV42oj9zjlg+KRQWLlzPraMR/xPQmqL2rM8xTcwjNyZG3iaN/FZkYphOBY+Bo
c81pEXw2WZ/YL/JQRQiKYREhqtGrPgmnyh+HxiZ3Zoj1iZEVfohcFckp3TwTu8LZFn1LVTBJJHn0
SM+DkhxFkoB8IbrRbqhT9EWV5ITU26zArmrkPhcXCVUGTFo51iumTp47bg8dv5dldsvCy/Or0l2i
YSuBCwi/sEFJxZA+tTE1Fan8PWKoBpGwlGTkcD8WMfSy5SjgVGLSF0F5W4cO2TUHNeTvcMj6Dmah
NrtTGDIPO/arF7yp0VUAasaCkPIycSEDQ9Q0D0yGi7ueinmeTJgo3BqNgmJOzs3G94I4ddXDbC1H
l57JGd7A0I2Ei5xw7DgZptVIGN7jwMwI0oFxuspwutQLWRMQGUm3NG8AE3UQB6PTJjdtWIJIBDQX
mnSzicTHtThp9FTgEOWOOw8TOQ7UM+t8bhZPhTNLnFzh0hh8aYYMY57ZVMhjthRLDzXGbYoTpxy4
e93EiJLvjgg9IA95+FSD4iLv39goBpFebdVcnW0u+ptyPUJrQ+6d8tZufnkTiIpNCw/s2OewSvNe
Qexf8hDcNfkGYgJwitQppu7IHDo8rK2DSj6G9f9Q1/v/L1e2x9iFo/aWGjD/s5q5lhQgkkyfIxn2
/X6eMnrLYSfAHuCs/3/72T/7mf3fbme3y6+m/tX9+362/Q//bGeWaf211dcxIwNgAmuafME/Y7zQ
/gvuKnNl2OVsXaC2/zXGs4O/uMczrrPoyPkTrPrXdhb+FVKX6W1MWQtrhvD9/9V2tqUb/m03C0hc
0IBB25YAZw4S/z92s8zTjXBd6Z+gMTlrjPqQc4zNYlv8T8WCYK3/I2oR8CJb2MITtvBM6Nv/EWEh
WRWSsGrIx6K0jdfeXu31YNgj4ke9dvU9HmvHOujKZhhIdGdI95VhzF0cZCvcCTs33Uik1Fig7Sj7
aclE9+pilWOdS0bvb3Nyu7d5mRRzBiIPTNa6DYWXNarvd6wuoXkg+1M7jKHcKo/XUWOKE24mdGRD
ZhsBaqmuOerF9ogelFA845YFBCO+YIhHhhIfkzOPciNcuNaxliOad7u4JVnHAWfdnJR2c6rSekU6
bSSjMDp6JbJCWSVXlx/mV505TMqMTuHfltNifPETQ2i06WH6UQ3N9JUD+PERqBUCbVYNyZFXta5z
hYsP/5vLAHOo5kOwlH6Ny9YjQtqvS6YRYwgZILnhZt38gOYEsEXUdB+62v0byTZkDuhpc1e6k40B
x3RWn9tz6t13s9oS6wybBbu70DSSKJW+AwHeoIm24aKIU/jBmgFKT0ZF24yvKk9aFF4785/x6MCK
rAIXKA0qcMeo0u5f7KVsv7O56kCqrw65L5QvODDS9PiRMtdagTiMgKka3OLrTojZw+1oqvnT0Nv6
WzuJY+0k7QlVPOla3st86uydJTpwdu4ILG9X1Z3RRLZvlReuySUaHU2ySwTlsf7dOi7u1rwTK7ef
oFdvPkrrsydb7SAOBG0a+UFR3FIjlKf3oyDxSxo6gX8bpKb3G8cdY8KlEPqz71rzzTNV+7AskOkx
s6o5i/qqb/XBKGb9LQjhWRhrpxBrer/kZ0yz/XQTMMbxzkviGPOX11pbzJ880/c8Fta5yn2pTr1t
VUY0eGJAiJ7s5WudlmrcYc4vIfIO83YlGzv/kjgju4yCy0WEbQ6pE+DXxGqGNwbxLR/nQHEkQO2g
pMU3zwvdnX/3XGVBF1oJLeR1EmbhgV27HyJJlgP0YkqnReRCuxh3VJ05921qsekrw9RPfqCLt6Er
7PoGTFPx6sNdCPbJSNqeU2AfYDpTxK13KqtB+wJZ4XVtC4kyWhIwnkeba77/wOGshIwyqYJCbM/S
6nYVpHlOXoplsXFb4kX5EHgINbman5a+5ZxDYqrEiOXXDbTMwOfLFlbib1GYtrUXo8MXV5tGwG9Z
mQxfJzkG2ORnUhmRKnBO7LoefCSvCchyX8z1nHP+radPZ6wYgM9ozTvGuhlR9aWDNYR/adK7KZ9y
gSHHNn9Lx85uRQAuZ6nq2Y05KmI6YPyjxljq1Pf2VYcjdscGS8yBZWAw7gy/13d+JtC21sAcVcxg
nynj5LssG4r2jzGqOW0ebcdZ3tNOLgIWmkj+QIDxiVYho1zp1/Ij6bdENE6dCr6GSdxpVcEr2BT8
oo1gfofL3rOuKRmJG8Vs4plz1xDETpPkK/mr1gDp1HjGz2Eqp03WLUBYoMEH6W4e1vHODGbGVstg
c0CZQ6XOC8sb94rS5KpSlhiTxAKJLw7nyfhJH9qcHMMsU0x4fbvLUBeQOQ6snPNw6ngi59jPq/GV
l+U9RYGVKgZemh01H+ZyYPyfV5G0NQ71APjxY8pyY/wcM8khdOMIMDWDdFXvAzBI91yzijXqZAtJ
Ba4TXq8MyeLRww7eYrZYOdxi2nW5ECQ5ZBWYuKRSRIOQQrZjpEHE8zUkBXMhDxFjtc1/BgBm8cn1
aviEG1ZL5l+GDzK26wEAk5LiijD3hAeyTKhPiGY814OPk3uf1dJint72JmyuKWTKrYeebSYtlFVt
OBoW6cwevY+1TBJrPzi6uK3FzHeQErjiWEzKNQ9tPobV2Va+GiMRWOvfwdjLh2apyVGQVTEq1mQs
0PHImrYeAodUwiEHZeIfim7EeoHjMuvPJT32OPTTEIhx39rYkB1gVI9cX6bqVNvT/OqubgceiRjq
u8DbYscFmROEIJNngYntzMJNA4CHOsjJg2YZFMuJkTqdtDHvaf0U+DSGxDXLrr0jj4gnUqUWsp09
e9lHOYf9W143eFuHzPdahMN5vE+ZHidk+hL715qnaJ9V4A3QHIeQpo6iyMZv1xM9TM5g9kjTDbpm
mOlWzk1Omiu8NHx2ZNFm4Id7j/zDdZBOYfHdSzFA+DiDc6wNlSsOvudt1k6ZVnuBr1mRjrFwJgc6
cMedu/aufUhWX4nINxTW7ATSo4h7uGvTbi3q6kdSQt7e+2gLzqa7e+vNBMcriZjDm0/SKNHYfJmy
yQHYLa+zYuWMYY3igsWCmBSRy7Jv7VbuW4+ODG3Mv+5Uv6dME3/JprXHSzOlDEkm1QaacxLtiXvE
XpY1A3JaxJfHZNgkZfFi0qYFExxfOAol8yPj3sXgvtwgZTeCeXGScR1KE+MznZshi4eJqytc5V7B
4KUeR+/ZGrottUyAigW63K8QoO89TkbmGXwIvujKzjt/LygS453pi+Tb93PHxjC6Tie37EI+v0q3
P4iPpiOZ3Z7gXmuEHHgIoHlI0xN+1uMqpxHBe025Got1IkDn9LZeGH8sFbsMR7l9n9rBeGkHK/gc
4WqwLyOFH4veqW+SxhUgLcr8sjCZMiILgCEqebsuXwb3o5+yZDk2pfr0B/eSGd0tUgXDoNFv8d8s
Mujem1oZ7/1gTaT66n3ed3B8UQ2VV2TnEnBzpPPu0OD+Orhyqw5o5mMQdiHzzeqMOXq40X7e0uGi
V/50qC3zy/PxbzExEhiW7T/j1FSKXSkx2MW2k5bfK1CwSKOTxxOFtqAXKyOumoTGF72uJEZwSPGr
O4b2rhYQweqUdZJN2ceFzhUaX1PEYu/TjCpOtQ4fyhHDKvhCsadoyImdtr43lDAjKx2g0PjOQ216
vcFPyBFop/HJQzQOMsgWnUOhX0Ybcy0GP2Qmn8lznc3JrkHFSjg/2v6Tu1rlixKo8hxWOjuyfDJH
gKSYBGLJ262jse7nYkPNQQ+K7DC3PqH3c1FVanb2yPDqtDBKZ8Ag/PegbljUjX1Su2wU3FtbtIPl
wMNF5NFvLd6exj0sa8vUaBKQTJ05QzsJ7dcaWePQkwME2rWaydsEVnk/C3EGaDfOpxpqZ7ErPdP9
gppW37UMrbk9g76O4F1tHy37bQwxOLkVU9lFjmak3Ocuvo4E3PPtSuhthXUGl85P0/BjIMPZCgMZ
YWRD7ZL8rk2IGxGoS+68FUqPWQ9HEmXEjwvTZfA0lvqkQeoeSyKzcFoN3qR8WA8CRedxLQfjJFPA
+B0egnr9CDHO/2h1Wl706CQ8/Fjj8rx9gr7odJwEy/GdAEVJ/47ARAVAlMxj055aoXgt5a3yVbor
X7SyjWXbgMZRfW2/9N062JyJ9HBLBtu4JT9XPjurcyWZsfIfivpGa+J+rKHMNnX7kkzVWcP/eURB
ccND1/jyvCDDHZVbxnOSrjGaTRc7gzFHo+cjrq13g9vwQK2cTeaRhddZeyZEqPAMNL3vQmMx6JDa
nqbe+uAAD9kPQWA5cTcZj72R4GdKG9566FcDoY7RJLIm9M/ZrKtHFUpOdyUyBD1EyWkwWAS01apv
b6BBwu1gsUgzGeOeeDOWmZojBMEnVtM2IMMpRwzZaZ3uHQMQHUtwGSWiQUDiejCdZN3uMcrjfehZ
X1JDbFjeIzNjTE8dh1Gz5+RerDlzoYblAWgD7Q0ejMNsvQ90rqKsFO6F2MsT2tejVQQ4BQfHJTLE
7NJfauM4JtaRhfvVCfObJu1+99DoV3iKpKwbtc/hHByNsTi4i65ulmx5BsrxMndGf7EICO5Mf9nD
GXwPW/ssHbCGrv0J6cwH5loa5KVMvpROa3EpCHymuwplMGu9b2eagmjBuEZqiTnMwBN4i7ml2gfu
NB3sxE+eCHlz+RAkJRNlbQiuAESdFNMMUhSLbMWWzkDR0M2V0519Vv7SHKZKWjt7Kg+jW7/UlZrO
o5/RKaAXM2pXMvJdN9xa/YjtIV1JAgw4fXfwdNxjPhK+I6/56QIkyWGgU3lRdvcsSR+ZGJ99bQ1z
lCIdMsvIGwfPqZekt/DUMXMy57+pOY5C4KmQB1d3ZZIzPbdN+UMr8TDk1mPTMdY2uab0e93WyV0u
/AeshcZhsPFAUQHA+206lPx5S+ftQYGHRxE2H33dX4TZ816XfL3C3Hx1elyUs52skZjd6mJY0/CB
EPI7F2F31C7jTa7szAvT/Mp3J9nhs3oPDEbF4fggfWjCaT+Q0GIn8yicqagb6GwscPCetsvYmL4y
dF5/oCG+hZs7RrWJcwrsYjrklhH+0jDN6h0RRW3vBHmJc0UBx3Y/AJenS1/wezXDa92HV6L2XIGd
4OCO5RdRXjtjFtf1sS+Ns1YuAGi7xaUTPHDgS+NGdFGnMBExGuDiZeHfyj04TI5764d4N5PcPVdK
GjeeaX0RrUX+LflXXu2bzOACojVavq1g4gtMeVBudwygrHfbysRPyJ837STPsyP8faWNmbMD5yR6
QufhABM/xBqX4E0zB8pvRpptvKYitoQKOnR85IDmjlPmUyQ9YY3D16b8C9yu92Sex2sq/L+Hjbll
Tr9pLFsurRruA5vBN5aYMKQRwaKLay1uW+oCI1/PB+4Lh84NThYpuii3S3EFJprf2alzpK+TPouV
DC4Uv+Ce8zbhEMHRthiMN7vhl/KnqtsHORUxpVk9LSJ12YpK983hcMZhrzoli/kMTvRxXXBTdAbv
pGxthnBd60ayH2PLLr7TdbqWlkqPtkkChq0M47k3LVzH0/mUUwq+q/KOy57vzifLqXXcu1hJA1tN
VxzTTtys1usy6GzPec3i/GokzP/DuupP2ASgoEvc3WEYTh82kJ+o9zUNJCn3HU/q8Zw5RZ9EY5eu
NJlwa4nDtQV8WJnNtc6m+q1QafqRZuMCvLIv33ma9JvuRUttS/4AUjHSTY+1Oq3Du5WEItI5mPg+
XUcW8bW7I5nyhq+iHg/LIAv6JjqO1dhEzccqG38z2ojrkHkELDwQfAmHfB9CV+vQEO4Mn3gr9XGy
jFuFSSMG6S/fVOY96skpX3iAr5hymNWCuL0qf6agCdX8LYeb+WWvDo8EQ2wXNeERbuMu7BeWJtyy
GNHgh2SHYnbMr1L77nmq8PPZwz1FpjEeLYJb2greV/K6J2HbeNALzIiJaA8wCoe3kFIzj1uE397I
UL17ljzScl9cWjleR7hI5Zr+GApGB2sCv10rWhT97kjvx2fSNQ/zuF4xRb+6jSUfAIV7b/68eRLN
+tWq2mfHxOwxtyvOO+4gTO7zWw9kP7Q4vEoUH+zqXH9RrDHcGOgtlgG8wmdUYblvpTEcR9v1jp6z
IJPIPqosj6e1l1hle3wllJCX95MOjJ/hmt0ZdY0bGokJg2fnHVpykATRhmABFwkztMHWzJQgBcJu
G9iQPSLrlsM9I7NL7Gp58s6Zu9wNWf7obFZHW2evpkW3uivNgFKS8rbFENkF+mQwA4L9iWd9BA7N
EGa4S/T0UbfGFyothOGeOG8wcVxrkozwLFV2vGFBzi43Np9p1rYHX5e3gN0hPRsNd2eF2mBM+A7p
ceqe+2CaJI0nYOBzblJk2oPvcpLRGjZ9QtNHnt14os74ak7LTqLOIOFhxl5C1V65h/5i2xTYwIwP
9rsm8npemt/Gta8mr41LSYm9tMz7Adb7LmnGeof8kDu7VSHqBEl414TtcvT0elnD2uKWTjKJr/wp
bKQ8JJm9LQddml0m32dXM/o9nuCYA9ZzKfIqpCdGjOmFiMX6lFbOGa94RmpCh3nkOfOXwE1yoNO1
iAM/vEs6WKGDO4BzmKlKGhJqHDolYssbo7KWp3rlXVuhiz2h7jXHscEeJ0i67oBCPEy2dijZ6kAX
d5tNSRiuoCOA0DELA2URhVvaByG5MCk6dPnxm3WfSWfPkM6NRyvxntXKAjWTM47cELY/nIA1DvLU
DKOeydGtqZgAeeMP3Jd0PcxHSS2LdPzli4BFGfXwrGsagJHfUqTuXVfTOcYvxY/voS+TWaGjiAUB
s2rqccKaULqY39JbxqxvQf5iqld8LC39O7SCrWxXM89ZMXXtydDAEAgmZDuXQEeMv5byNFiLN76T
3qgU/zdph2+zWc5MbyOp3eMSDq89Mt2tV6bGz3XCMDV1L6M7/i1NuQ8TVtLt2siqBBmXSLGFwy7g
M9mvffLcecGTbTpBeUisdkbYG7FOuyHx6EzpjzFg9BcaJRrEDLH2qNPwAhCEq9Lgon8kG4Pfp32U
ECt3EyZWzGQzjCe2TxFSsF5kM33LUh0aGVSRK+flrIlRgwkZvhpL9dE8lc+EPo+wi19XYBLzaK27
aVAnYu3rr8XmOFUX275tlY96ixUai1pvAlP8BJB77iB2lADpd9Av7Ig0TzyViJVG1jJwxpj7TDCh
iSrOg65yUebLNxYH9LrUeuOTXPa2sGhiI9iwcNGcHdzihIORt4PJRQIojvbQX0g/0N5WFGAkBgd9
imCFGQXYnLmYNesltDPnptQ1B4Cm+4bliKMZBN5blf5Z9NKxg8FKtqVc8g9uaeaeDPGIrXK51lP/
hvEcQ8uYEVassoCGADXdNuwq3TQJaLvhBTs4KG9lYcYnUMSx079fkQ1+yG65aE9Yd30S4FSrLH0P
gvwHo1a+xS3mtJwYUarZyxs48CZratb6D8iE9zn4z13O3P4YBpb3kgjzWxd0F3kk8BfzfqGNlY4o
9dJKSI8swHbkaf3qKEblpBRfRTCKczeSeWUJNRlRUInTwcyawvINmDWXfG5MRGUhtaQwzf1tRh7K
6acYFVIV47fdWvoNCKj+tLA/EP62uWXbQDEY5z7R3tI/c5FoyTiv2BPSpT90rfOIwza4BHpq74Wy
bnRbVD9rz5W/+84hpmPXRYtvrTzkYSu5GxLqDzP/F9tzEzcFxuTIlEt9kApXKlVE9y5xaDKWpgNk
j1WwVsx8qbYQSLle7bX3RsKB6mCX4e/ArEZuqcbJm4P0bjI7C9k0DPc18xPSUKC8Qgbf2PJXa99a
zCkSI7X26yCHG1HM7RFxEhhsPe2nFfYKlbN5HAbT74UC2as/Q7xD0kwz2KfDR61aBWU7DIBsDHo8
ln0yHpEJ8LUtCemX6svxqxfs1gz2u895w/m0ft+/tJMpaBgLuMXgxrMxtbp9QL1IkzjmPmvB/htb
oiPigaSvNxvK5ZUrBLQfv+Yda1POmp4xGyvOXiMgS+JDskaJ5K7Hlv65mKYDzgiD7yxpDJx0u/yY
NLCIyPI894LAgjQXVqp5c33u3Iky279Xf0rxkNEjQROVNPHXc/ybuFrBbF+nc8dll6doUTRPmet2
0i8Z2xFPmZ7Y/3Skpq480gr1QwZNGBVN9mspHdjYtCXQHOi6hBDikFFRHpEc2/vknAj7tICkWkII
nGsx7wOkyXnOmvXqsmvGS89hs/O66tteg7fCshwaBRzIqHr9TYUBX6vZiZwMi8/qD/UzGRo45bjh
TlkhrH269sONm8GWGgGt/iYO6R27DJmPRNLwlKp1wLTSTHeza5CDnAN4N0MNKhX0CbiUtHkFpx31
Vv4ZpkEXd3joUsvaE1xihDsb/p1XdNap1Ty0o5E0Z4tE884KsPftl8bqUVj9zDuMEMd/qLJ3362O
wPKU/1qa9LHUVkh5Rkf5ZJ+eOjOB7cKI9OKikV1mkX8TidaxSqa/qaP6NG2eV/hoPxxs27ESc/2c
9kn6kVjZM+PBe1z/j1VR+RD3Fw0AZB32XtG+MCTkgzRWIF/O/YjTKUrHllS+TuxX2TivCG99jL75
97pCgAjX/ujDMqh2eRv8ygoQvDgT+QFrxeBs3iA988L+SC8Cwppf3loTUz8Shqg4rf7wm7ndO5b9
WZeW/jKV8tpIkxw6N5P1K8iTki+v5DCRL/znVMv4fsPVKcyuKQ1RN31dYEb2GN8VxVPHFDDuMsLf
TWobx5VTA8dfF3SVwxeUJDl9NdHgG3fNOIDaNZsLJTgHuqxowEEJrc2Dq8sHvQzOA4WIiIn5Sn/g
7NyYOJ/2szndGPT0nXreozMHv/PY+/dt3VEWgD+9xUuezy/TAIPcwyhL5h82NDkRGTUBxmi5uFBz
4AqxuKfi4CUwKmBkbpys77nIngzL/n/sncly5Mi5pV+lTeuGDO5wTIvuRQRiZgTJ4JjcwDgl5nnG
0/eHlFo3q+69Za19m8pkVRKLyQFw/4dzvsMyoFKIZKH88ORc6eTNFWDQjKvcColWyZyTKLTd6CJ8
J8O9QgzsrzUfpY/bRHWMTrt/7AgdRGAaHYKw6zBFElSC0lndRwtCPZz3JGNVC5GMVc1sjMdxyAzM
wYDaky5hzkVyAoFCmnGtRgcYeD8M01vKQvqiIEzrLLRWZrB4EsfkI6OkZrswPIMVy7Y6MJ2vwTRY
crk2ErUZjsNRtyvjgOzsDqfVwULaD2OnkK8gdmLPz/XcS3SU3KsYC0C+qgFbYfTQ621iW+EPIyjD
M2PE4ZqXi7fXp0ZjmCuxWeS83le+1u6LkB1xRMBnbg1sQ9G6dpr8g6QQzVkJ/EwEs7ErzDcBhDO2
6FPr0qaUlCV4+NgNIKvrMSfgDfWqWa+/dZHkkAPrpYcHNRGRkAlcKC0JNkQiVO94Q8fjNBXpRZNs
q7mNGcs1SlEUqWZtR/nCDmsa9RMQUuAxdHiX9G7YEZV+mRMCRb0y0exHXJC6xmEhjF0yBvY9QWsR
94jVqA+jjmBG2ORTfboNXEDWbExwMl5AzBMNSbj24h0NbK/I1U2pRu3URvlnO4NZaoyeVIECU6Vl
UnM6UVY9zDJ+IfGbJXxqhxvpmnsWgdyeRkDBqmd4awDhUL4C1ktR3gHUz8ungNn+D42Ugdcagt08
KAypBNyEK7eT5jHPZoq4UI2c/X08ISGwYjM813OJhi21kR2sAM+jLEtSDRu0TG0MyWPTPzcTETq4
qevXKhv7lreljFi7aEHFykOpq1ZIhjSSxbTtkWXQh6x0YufNTmCWeSBV5kd+Khw3Y880HSsoZa0o
o3lYF72V/6gqxdiw98kza4IQDJUq6k97OXy6eSQeyQRnpPPp9CW3aWZfKMOg2IPXYfJIrKYJLwcj
s6enbvQV6mPkcKzhywr88WI2nbZp8fWvMwPAJfEX6oWdE1yXZnrJ6ya7JQuI+6MZIk5Ew7jp4yDV
1xoZd0WetgZ4k9R8hdifmBvRNGxcxvmxDMZwW9l65bWYJJn7cZPhcEoasvm64K6z6mffzzlKapbA
2obolugMnK/VNzIZzL1OQPEuMUj/aivykizZizMyykCshqkZ4b6QFXwA8l1QyQMGHbEWn4yJrJps
mGtP0oedq2HephiS1w0A1oNyePpiETHLgGZ6o7V2xQA28R+RkWATS6YQRKFVVWeBOOVoJWx/GiiM
hA3kKw7raC+TmSc3EN2TnZaC/TueM5PbDcua9hF3Yl8P+k8YHZ1naMF92Os1A73F76+HDoBSUyvf
6rGjVJ+sZTaR2fSaaRc8OA1vEBVKujJNqT8kwvXJ39H65keiFdMqzZtTGU3yInlDvw3XCl6p9Z3k
kMq84ScQZju9kdpNQ5rWLhgcqlEzi0he9K2heLLYRHg5ALaDzLUDUyqY9wvLxW4dlz07AXouuX2X
ekZZJFmYmW12o2msxaC0ORBQurn4NtpOW7NC7/dEqCxOS6aTRmV2J9rzfi1SF82Az67basMtFOjp
KSGBB/npQH6hP6aTV87Rkt+swlvHdobPWLLGMkM2Q7XrLw07HJdAK7uPiuhssPDG8OLEloHprhnX
xJuFOA/T8YWpfPzVSZ3Y1Liy53UTivERdYx5jJMGmUY3x+EziP5xP9p4G6tidHYdD8iTEylChs26
0dbod4gtbl0drF+4BNQNWNxRIzAuuOsSTFawDthMx7SLzBw0j7X8Gw1yDY2VFFU8vyJBlxD9zBPF
7yu3Q2sTGz65d7iE18YI8Qv1frLuNCP9mZeie+8nFJ4w0oCgOKZxiQcRr/1pSbptH7Wstc+2THDc
MY3wSGyjpnBmAkSQK40TC3W41quoaePNLLAtr/hv7YJVST26KHeeNBWxcNWmEYmuiVOLgF+BbslX
5DJ0Y5ixZPblM8mOMRIsqTe45nuZ3GoimnjvEUCcKG5mndIO39k6mmeuqwzwMR0n7MCjrgbzhzW7
y7qqxtotSf09jv5MRiqWL4fEuxQ9F7FZLlGk08x+MJFpeGqztnyom4KWyxldC/W1Tvgum+NW8yw7
n702gASzRJUzHpVzHm5N+nTLAkKLNgFsm9EYVK9W85GW43CLK398mnxeCbDnoASNIt5YMbqpxBic
TxH3/cll/TyuYByyYh2ykVBs+UZ8AYPoisBlHNEv+jC159pnGhF0zh0aClKziK4l27DWJkEoOmwn
vp/Z3QQ6OalJQwG+iDFYPcTAiGJLFqhHxuFAJHxzIGLnlZatJtxkYPygIq7u2jqWUNU4CuVMACDJ
Pn5yxTdSHeWSfWgJi+zXTN0iIvKmOsFk52uWwnQV2pCt7OKKUxR6noW1ZBVZZExwOjvDHoE9Jlqr
cRaPNbHNPslFQjDLXddE9m1MWESewYxjjc/6rSlRmsBZQ95Cy/bMCqLZ+frs/PQdF0uPKhDnAR7K
dTKksVm9h3Q+DFGcVN00TvhIbBkYN6LmiB30kTEs8x4IoCl+IaLjSPQJ+9I8sWbN9pi/SjwIkz16
UdjpW2pPakBkJkseEukiZkXC5uiO1FfDaCS0yyjQHjW/gdeb1UgH2kUpVMXRHQyacFdPXfZeuUX0
YlmV9iJQSCiSrGf3B/teYvaUFS1nhe4+M8OlHZJ1fwnbgLgjgHx0wqJVImRGhq4j8gfj2DipeAlH
GV6xrSn08foAcIj54RcjzvoUiMS6JQ/pC7zXUwR1HGeE+E5y1EbQpSyv6kkxbnVAgLFoAK/NG8g2
6KlRlZVbwUYL2YeRfGDPfILSyoNiGVf60VPbxTcToo/npsjtRehNugQdKS4sp/kKlPtQMjY/zJlL
ARaFF4iyJ0ZNXzXy+TcE81+GAI4btSW3W9T3naej3WNJRjonVGtFPtuuy9tXijP7OkNxfXNxrHPx
LWSCHN26Pd1o+axvndh/LPOk2ijpB/u8AftqGo2zKWFjcKA1PKRG5wpo2Qovc2zGHwmejuPQaz/m
zPiZcXEdkgEbCOKqpeR7RB7f3eKJK07QB44OqX8r3xaHocHoFUmC7xywJH5nXqJ8ql7syTxpBjVh
Nx7htDDEmIxsZRkhIjlkx/7aIuYKmRDLSPpAWcobmlHwuXUC82XFKJlBwKj6ozmIxdWqN3vTZTHh
lsnNtLDyxjG7TmP4kIfz6LWFu9NTgtvWQcN+deWraIB4SZb1+6iG+S6JuoujJ7fc6flXQijuDw4W
9DONPsbXgZHpgbyE8h7HH1+xBFlWMG8HvwdEkzNIGC2DpMSI7DtFfEC2Y6YuAdakXDsLhWGYj0mO
DwToGcWSDszjuTMNEpPqVCOmWwXp0S/qn01hhluMNhqoLz01QDxD/Agh/MrpNrKLxsMxGb4i2slv
rTHEYKkPEO82HePPeQWvuuAW1Gh6ecl189xWbr2RVHoXCJDJYyWhZq/pEjh/sypDJlyNGL1RXZJh
VGnVKQqBDKNP1YpXo8QfXZmkxoYjnUlJDwGZ9q4th0seBpu56tZN2SEJLI1xwrWcmcdgsOvyjLgZ
BmflinpYS3jyDCIIFGrI6lnusxCQecsAIIY517TE6+04VFlfBanff0baSMNFEJ4RfZTM52duj77k
hJ9T9o4/Sy2FPBTRXdDT9TPmdRN/Sw2qwCifKgAv9zGHp/lmlFnx4A5R+4TjFMBb0IezQWaO5PdA
CJfjbBzR19VmKNL8vulVp3mi9PP8y22zMF2OXCs6QfRU0UECeOwPUYIOYovJfPYPeVNKfeMWE10F
PVg/Ickap/ZmroterGrYb+5mKkuCzC20nfkWD4w0oNG4bnHOG7WQxdvEkod+zEDokh6b52djJGl0
nfYtM8uxFqHzjDDM+mLWT/CyXcGN+eJRnx6RDLLSgINhkTkfklH9nXEzcV9qrN0Yh+lJaG/tfhYM
OS2Zba2pkI5XR73pnExMSyH8Pcfu32Y4dfm5TNL0oZVO9wAhcqEWAUlCUuWz5PcUXbc4WUQsTBvk
7dJ4DOsR7yHiCJgHY0WU2noK2BjtAfkI954RRUtPwZTe8owQagO/xYDXQkMzbnoEKhTmNpc46oEp
BOQuRoZmPiPFxCcs80UjmfhCx1Hso+/0amaA+kr4yTSx1FN0LUYAgwT8aef+sJD2ROckoKXhK1bZ
lzGE1dluRKgjdtXUsO0CAEgnzMjGT9LqBw1VhZPcFTrDUV7T2bD2CTRIHrl5wk5QMi9Kjy7O+WVi
kKCkmMrJpONNiA8mVwmZ2HaK0CjtcbsFLZxM+vN9Ftb2RLgFE631KDD63I5VJl4IvY7YEpNK2uwK
kIqMPbos1XYqBYq+5iFyiZ8SHLC7VG8ze039hqjUiAR85QwATKN5eVQgd3C7DItcFlmB5ZXD3EY/
S4KxKs9uDWRbWdgM1mNcxBVjUmFEN2nZSWtl8hhIQg5LwyQ6sgJsORjTkpiQzFl3imaVlF5J52bd
5iwQtNs0AsYLooRYwg25iS1QeTTozq4aVGLuEbyOab4mjb2J94MhAV5ErCEZLsLCQfpUVe5La/R2
dQkcyyhOURVU3MyoDxUhmngDTghHh2pFQ2VRdlPwvk7supnQxcJGHcheSzIRSBO1M6Kobg9uYpk4
YO0cWe1s9pr4cjOskh3tTx2rc9zUQf1izLTZP9pS732UR3Vw4wMejg7IG+fxgQKgoBqPgUVmXhv1
GZWbjR7cC1RmAbpF6TZuNe5Muev5kcUXzODkEXaaaC2IKFZb3mCvcj7KoRNiC4QLOMwQ1VrpJQWS
OCgNQA/OVsGKh+sVIdqa6hQLSBnDlPUYUwc/QhclMwJItuJPPGbDve8T7EoiXpnMa7j5oX2JQWtO
NxYN6sBxmgRvDE5ykuMLl8QHoy3sn70jRvXi1LVdUmRVaXEfVkB1Dole68tMG0nmbYgNg+7Nwm56
RjOLmo+1YGAIspYZs6eHIlaVekCiSMaZ2djGtM4r6BcbE+9xDpG2JeG5x/QDAhJwVXibhpwNDIkL
s3sp09yAixkFcjzWKaCla2mg5OOGZftIcTii3mW0wxridbKm3n8qkb4N+xieXHombgC1ijmNRJAS
nMOzCHJ0Vrsxs6D/oLF2nbVY7GgmlvHRa/SKDbk2hD0xY5HTEOxXl2rwGFcP94ijx3oDaMG99IFq
xgtD6g7MiAApCTgDpdV3D768OAktbh6RcrM842dJAaPplk6FEES+ez/085jubMzlEgcepQiWybAO
d4yTkmnT6mFHhKdR0UohwW/fx86hRQDfgwiV6MceyQ/6KedYBz6iMrdqzeeSIinYj7rWWgzKbQhV
2A5ttelxbPTgFQgEoxAXXNISDT8BoiR88oBw5VqQpuvpR4jGFYJZqCfGL/QFsDkFsGprFnUIenus
CT3v/ZbcwEYzYahKPAeMOFgWf9OfooLKO+yX69YtRbYx9GD+hJeN9isBJO56qh2dJ1dzu3MhBVLK
NK1EdZk64pgOPMdJtG2bwnpXJi7PjYiJQaLWSwWUG1rpT35MIzG3XeJ8FJMRfSp7KJALK828Q/aj
eJf5s+ZbN2qa3eAOIIZIm43SW1LIM8huo+q6MyKn1EYkONKDoJaUxpWKnFP1bwuJ8v8jOf+2+NL+
eybnKuza9/x3M9/y8f8w8y2WPRKusFKisDWFudjM/2Hmc5y/46DTKYGkQRuE2+93Mx+jYsTREsmY
a7Jf+JeZT1p/t1xn+Y/lIEMEdvXvmPlQlfzBzQejVtkKfNAvz/pvqV8BkxuFH0zuTYt5QQEh24sM
N5GI1Im3DJ2oPspKt7/qPCydNfMPxhkKuOi0jFtF+xSlTvKs6eZLqMhgXOFfRsqStmPDTqIJHXzM
ph1iYIanz2CGsFgcRijDnARVlQeKnv5QlOEb5jLr6mhEF4JCRrqPDtroRETUR+k8zEPDHLXFVhPc
cOeYx6YfAzZcNjgiPZ0gsueIE7DJ6i3TgTxSiB3oFuAbyeC5cqQ/7Q0iZInssUIfiKis6q1Q5XS1
anOK7jRJmOpaI1qIbW9tu5gu5ilGwm9N5BxCJEZ6HCknf0xIB1n6jPkOreFwNFyEX76REteqYIXj
jMvPzLPSt94KpqMJM+JGYj3cWyNwI/SYOEEQshZrgZPrw++afDstw7eqngfKhbA4N2E2noIsDTet
kDvcDeo+sBlbV3aGAlK0En2cQXbnzqxGuYdvii6c2sGlZquBpq4qB4Efq3pnP5kmy6zUiqwfaaQV
+yQI1A280upEf9Hc02w9VKyp9r4fgCDsdIBI6MRZTDBUIVTnnFvG+OmzZWfmM00XBZ3kaKct4V6J
ph5Lx85vZ2BqSCLAFe0MS3OhsvTVS5vqxIun6E9WiDMJuyu0AKVLaecwydX4SNCxuHXYez3peD23
9rw4VopkvidyCOsktO1mw4EWjR6XfHNFCsP8XvTLKLBx6bIWgvnOQPaxGrVU8fzo1amK2z08mgAC
a6kfmMYDcOsTfAOBrl5swzI87tMXDRPZiTmROg+gQ1/8vsMANHNQw0Os6FzLCtJAi0Gk5wpawqh/
xSM46zCzXmLO8BXaAbW3LRDTPJQu07BqtNHCaCyf2rWZafThmgkrBEaS4w8M1flmmGcW6qtl14cF
AVbtQRuKaDNFjti5tcJCVVpqOjMV0E5Gl7CbnLuOpWky1UuqDBt0GJrpSJ43jWt3N1iaf41mMwfg
StIVX6+fCsVtVRm33TQGNXmpKQiFNpW2wyAaNIBXIiE55WEmzgQsz8+2qdnOpcBNVO67IBA3aW3q
j5FrafMuyhkWU2uxmDRtXYkriB6IlKtJuhL2TBWTiUpQgtT4N6uA6XpisbkLzeI4lOO4zQMnI+hN
KO1eksDgAduwdzocYl67odJROJstlVpcEgLSODiFpwJutCkGh6271e4MBHYZWVUJbLhBxWetG5DN
Alk4EZGqMAEhwWdrw68I8DnW/y2IJAdjxxRCq25D7UkXBnFh/TKdH1r9qsxCciih18dNg7JiZRB8
crDM3jwYiKp/2pPr3wcC/IY3la18RETTUpkD2BJeKIhe3fjoDwr4/X59W5kOKUCFLwIw3WEpkx34
4vGz02xMXg7y01XTaukdojuIAGmMJjOOFhn52DS4oUnkK25nSWZGYUl7y4QHJZ8ZBs1ORxWPepsq
GP/AAP8f7yNFuOPG48A5HIi31okLdD7ukLPTY1ihG07NZCtaxp/x4Kg7Hq4JzpJd+cwyZ0Z6Cbkd
1UqvYxd5p5QoSCLWVCQGhycDv+Jdm8Y8c1ZFAlHK6lww9unlzdQnOtBNJ4lJuceCt3ObzD4QpQwe
rBmS9IKo2L7R+wpfdMqQhYXppLwsMBFyjaEZrGTVZfd90LQtbsdWO+DjqNHv5k50csC330BNrF+q
dkTfigIMlTA97LVoJJRNO3qw3Gz8UTpW9eFQOSLgMjW57/1x+P73SxNOGf76c/IqkPRPxA11FITt
/959F5f37Lv58wctJdC/Pqr5V0nkvbfvf/gHouFIGrjvvuvp+t10aft/U0qXj/x//T//x/evz/I4
ld//62+fBYPB5bMFGL//UGL8JWAA30b+Hf354//JFxDm32F5KwNI76+KhMLjHyWJEOrvjLoc18aF
+88E1n/icsy/U0oqHUU3gB0JYfw/wln5d3RDR8YoHAOTHmXOv1OSiD9FSbkCRJaUcMyVu0DJ1Z8g
4TPOYhzfQ3aYyYxm1PCkMV7cULCwL3en54ERy8qNb5L+wJQrOdi08ft5Li+TG7/9VsVRHE9Bkf+O
xf9jbQTbYPlKKLWkRfO7fN/UTr/VSF0TJpmPlfRQJsOBcxdVnFTRD5Mqf/XXf9J/+U3zM5SGQiJO
OfgnzgEqMEMPM1yQLakrCBs3cpQ3o28Ze6MGk1r6rPqTYGC3L4J6PZNMsLHqNN7O5NLtGY+7m7/+
gpRc/sTfMA/LN6/4NVCcShNZ81K3/v7NRwLEVmS62r6tIP1EE34nf++4In/oURNtILuekq6Fe0cF
iysOfoPyCkfXTwBXqp1QUXaaRkwIq6kJrm5ovgfNhLrsAGtyy6J520T9xnfjd7oRQcCKFTZfPgIT
RNMZ0LFyulHtTjqy3XcVITsTo/JKs14IELI282JH6ojUArcbdk8dvR72N228+Lj8Z+zEZxUD+9Gi
n0IOzH+V030sB2Krx5eOnAW2w5r0ICHf6KPOch4NQBY/duMpdC+BbpDFBypec+KHOYctTfaNsyKF
7FL0EHcJsfkoAAVOfdo/CDG2JwVK6c7JWCa0k7DuwqqOz5MVJtj+2JSEv+LDwnr6COc5fSkie2P2
yF3NKcS+UDD3r7JzZc3nPLAjLGtsm6fsdTCBm/aDQ0aMgfXNts5W6IJ2cNHwZqyTHWvpE7s73y6f
BiNUGyw0TLRi7s11PEUJ0fEyxPvcNAWx6E0FlSasNyYm/jW7J/9k15j5OAeQxJVo+td4Jqy106f6
tk/nt9gPULb3lZ9TbOKN04YB+5psjnmnT/dFK14KWYAEr/VjrUrtTBLgF8ux4GKze1rC2xmVBoCa
gTfAqi/j9Sh5k+NJjLuMedqODahztNIQvLtfsFur0Z5kQULRFWXWGlAltqpFXlIY9S2hXKUHG2OH
7fUzdsuLkfFizObTNItjrquDIaNkQwb6m2Hrz3XYvrKOVmsgFyBgJ4stuzVE+zxjtRDA/6Gc6MRp
RnBIwczvNWxyfT/p8GLNMZuxfbLETGqnOidtAsmxax5RqWPEN7XwxpdzfC0Mitg2Fe4H8SvanZsh
m2UrPRM2og3O0VZ1+Nn4srkF92Aj2kaQtLI4iN+aIHaJKozTI39jcdf7dngINR77eNaCF1Ep/2og
qQcvXpjTByoieTFiPbx19dr0fAau14iQvYUkr/FDsxPpPrh9iBwhZXmF/EUgsmDU+OFmE/uaciQ+
Jc3L/g513UjkHgLb1kzLYyvI6mhtZMUE3Q/XVjVz5tF5Vfu5iZL3PJ7mn2i3fAQuMDYmI/+UnbBe
dF3V79iJ87veDYZDN4fWdRiD4Zw1aj5HOl7JLNH6c/cLQzpoZXEyTdO9aSATw+RsHXKMMCebF2eq
23056dNTWUXGHVrw/mzGE+KJYPgk66Yik8eGNZlK42x1efgwlwJpSIVzHdbMXuAmC5GAj7XSVoZZ
tp+VqX91bVe+53r7bo7lLXwBao9yE6Jf3MWVxlol66OWfgf3VPOWD5xdyMI3pRsuZNfxOcmUv69F
N77Yozi2vbTv5vzFWj6+nPts3XU0GekJ1lbGydQ8GYKCrJucPU6VDV7Xs9DMVxWASl9NEViUZlnO
yX6oPEe9TfYE01ZVX/xIDA9X3gY5b7dJFVV1SceGcWAVDYmXJ229XVCNaXvsq3GL54xM2VsfmKyB
IA1SAP0mzyQyG2jpj75enmS2M5lgc9KKguHhR+q3IFiFi+8p8sS4JYUPaXcsjw5m0jkRL6VBcQke
OsLyphHTOvSHjgDeIjBO0TgD/lWnIbS9udgO5UvVn9Cko5VBrySJc7IlDiHWacDtuyG3V33S7uZK
w/JXrRjPDnKf2KgpUr68vjtLBtpxfJRYH4LYRvdYryvzPURwXnThPtBz4FlWae0bxIfMtAnpabO1
ynMCThsminNHZ12V+8Do9rPxQI3E1lxbNf1PUKKw8GDBBCB2NE7YXu9OAe76QaVrP/LvOlXvCOxw
d7DztuA2vH5GlmZxkrcZXwl56ujVyjXF8SZ2KWrtAjUe2xrNXmu1WkX6fYDn1TVKsbGWm2aed+n0
aHOgdfFtXKoTve4q7R/TMPownG+r0EidQ+C1K5Huen4YX+rxzFrtQRsre4OuMF3bQrsLifaay9k5
j0gTxgXNVvhUoguFurTwc9NDXupcnDhA1n99l+Ob/s93uSOFiZrUgaIEIviPd7mwRdibZpEcIjRN
fRFROqEeV37qVRwdZW0+5yDS1mahbYLkWCLC2LTKeZXg7nfZuKNi3Da95W5cUQQHePZpy+Y9y/Lk
Eha4VFUuvTIgW8yHKT7oWnEVphR3XV4RR6mpD8z5txVJVasiFq++u+jcdQT7Uuxx46DuVRX87eYp
1hyy2fqOdyoEFipMh18DTihdAYPGB8gk3XbWMZRPb5TOhfaZ/G/DL57rVpXMRPr8h2w05qpxcZyM
8BFCdr014/5F69Ua/+YxiQDV11I+iFlOxOcF4Rnh+9kdwdJlLCf8ELcW9hgELskROOvWoUvdo88m
5YRx+ZqJ84R0qXvi7lq6LnT0ReaLB54VtBU57i9EdLUBDX5avnV7JjmhHntuD1y6vXuFoNCsKjES
mdyknAk94hyOok4Lf7SpdoPBfRUC68uIT1qNk3upWQY7Ufmk4xIMO/Av0ljSNHZF82nJQVvNWuTv
mbkUh64oSy/QcXePjUvGr9xTqL72U3sbJfI7iSfwTqaFkY5xwQI7WA+VwhpmMehhPLwvc67CeDCe
Aq7oWm8+NB9HX1ORY9qlb/ApGK9VNN0takiUNh7RD6Adl0ir2gqyG7MLXjFW6rueRIYV5jR83A1M
BOWoh7pexnRRdWkCJ105uonjJGFHozf+nSQoEA0OH1BYz7bgAXFRk2yIZXOe285qNnKKiXPX4bcy
JCAzAsygW1L0zsYC6/fBuvQ2cv9CktfjmNa6GpYg5/69bGz1VNTZx6iLaovJKPVio4FX3m0clxYU
rTmnCgkmKBgmXe4GDdVIRcBnXh1iu/pUGmrWZLpPhb7RQoo4tlZY60LD08L2qGUoGbm8TqHIkcMC
Q0buc/U1eQ8NpsWcoB2xi110rC+qaHkGAEbofSs9l+UAu8PrHBMXMkYDKpF0T8Lis5yj62hYZ9qD
tdZzYY3xi5PXp0Y8SDc/BONXEMqbVMK0ZHOSEpjUmR46BYS/UGlmz+zrg+PXZ+r7TYkbLJIsRsPw
YBcPAb1EMagNVHMWkii2EZSN9qvBGIzNy0bCQsw6fd2QAmRBDm83MEnRoh20dLxPKvfZAamBxdIN
ijuEPBjod8r8JjVtS5id1M6OGa/YhBgquVAb3JT4z6zwspgwuno39QPty7zRZ09nT6WPb4w+Ovaa
VdLddNVtUvbbAu3DXL2ZzvSuwvey+9KwxndYO0DT2PFXq+lEcN4F4qluK09jIKjLO7Q/3liyldXK
PUuWIfiKc4aY4c9xBhUQbcv2KxpGWgNoqWiQZb91yiPSk19bNFdsgLz3pNROiPaV1V6yjPNHtB54
qJXGBHy5N6RhbTSXt+4tHT3boIuR9bH1ES8Q9NyM15FAJlbM3NyXskC7kvITZghN+KbnuLg/QT1I
/aS4N1E1sqRSx0h3PY36K6agTwKeWlIHWPussV5R0t0b1aeZzXhTFrPkTpv5POycHDaBsu9xnTib
CT+ztFDzszRsfQ8UgLeYtSVMSAIXVxWiPTKIFAwal3DRJN5SKV/NCtZV8EARtukdB7xcuWO66I0G
+t6q35ZTD54sQAP6mgno1KSpu3ineAJTICHdOOwnF/dHJEnYojKX08mS731QYwMghdTVb/rZOQYF
L/2u0utni4whhnRnGSe3Orleo2muTP1mympkJfUJJhqvVeHhSN3PvdrM8cZUQEsKl9VCfcO09Yi/
z7OsExaT5fQ459ihLHUbyzchonWWCQ/iwT0SqLNbvw/5bUDi0xx8moWzTYZzNDZePrqeqeNnJHTC
9i9403aSPTOsb6w8GT+8dQ3GDiVN6u6YoUDiM7DflHV5wf2wQe2p77Ikgl3g3ONNeox8mEIT60VC
pOkj9CCw+CxsdY1w2iZ9z1R5Jn+Qk2GeKILGrHjO6uBnlbXnIQjnY5QODyNxeidfoLUu0iQ7lv0i
CnkE1PrTkP0dFi7lWjtNBY4XafWpQH0/ts6OzBGebGqFXku//ZmTJuaLbCPMO1bsqGfRVCmjymz3
PxsLaY6d2Mmh8uv6MqMUOqeycl+rCmlwEMdLL5ZpSHVUmvJHV8E2ayOC5dPEuDOcMXojc9c5JSSV
7VD/tv9gfP734YJyGRX8xyiBGQ7afTZghmUr7kqxUCt/HyWU1ahlUw71t0QokHmDXY1XesOWqadw
+B+78ugv/cnsYCIta72/SwXOI74rQjUW+QRbE7qbbOlz/F8tj7N0P/mvRij+1RRpS3/kL52SWnom
fMjyMi59FNnLtFRllWhXjcUUAsWx+XKIxThw1zFyRTGSHpu6cclvjtVbY1Op4gtU9tkRYXuLsSH8
TBzTORoaNYMZsa9eFXWt3ZkArj4CGC5PHbkG1xL+2g12AV5f0T0mOi1aUmb12bEyHc4TveW8dJlz
qJqtL02mykgs6fFHCOQMDmbtHsBb99kmRf+QG+6LyqQGtJLjtVSvMHVcwB3BXdLCdjRR6eRp/z5b
6HpUU8ansYApZPc+Wn/anCzeYEZhcIGFS+9Ax4c17W4kAu4wGXKKthChG/tlTGvuJaN/TZCf83AG
4IcPbIq713Bq+mJdj6m9mfGyBStk9+4ReZWwVxiJ+2TjaDrko8UQvAnl4lSf3Mpt7jMep4dmaemK
pbkrljbPXhq+4lfvN/7qA/FUF9wiNIdDOINK/9UxsmDqz+HSRqZLQ8mibzi3S5PZLe2mWhrPeWlB
xdKMIkvMP3v6U+Qa/p6QtfnntDSvxtLG/nXxzFjzt2f31wzQZgTIgPP/sHcmy3ErWbb9lbKc4xrg
aNwxqEkgOgb7TqI0gVEUhb7v8fVvgbqVSYaUZOmNqswqZ2m6EgKd4/g5e6/NsJVh7fLnr3qAEofC
5Op6euIXxAsEtvswqIxc19I6QU4jEV2DPm115/79w/6m+/bmsEevjOYkSEcI1T4BCgx8zKauMhKi
VA2lrt8/0m+anK+PJI9wrp2BNCipgdaF4fANW9GOHAvYeTOJ0NFHZ2W83YgsKwEjKKQey7Wkzakf
nda/VqqQCMPTdFlxeNXVKQFj0dd2WY9ojbsAbIZgGy+rFWrd7IQAKJawKWiMXbKsa/og8vlnB/aP
tAv/jQHBefRUF03xoz2eELweEPxvGiMYS1f730sbzkBKd49HgaMvf+fnLAE5gjLp+bvLQBXd4NJG
/jlLEDrYYcnC5BAuyi23+ZP/miU4pJHSTpfMGwSSsVfyBtv8SzFjUK5t68sf/NEoQSwN+n99eOSi
nbAYczDMcHR+wkvs7auX1/LtNA1Ku8Tt5pfuuswNVIp6bolHGgdtwh6inz6nZdjf1eP4NWVP4sHk
lsl2JkAFgCosnWad2G122jcxiV4zszFCxQtNaUuoTptvuqjq3as8iCec+aOhTeu6ccZPry751c8f
/HoOYcq3741kh8spMA5h7+7QjldHq5BqlClnjU2xM8yhu5+DCocVRnJrPlRDzfBZJmn0PRK1eyoz
vXqGoahoc1RDE3hRGVFu1jIyrYVGVtEQEWVw32Z1dOX4VmZ6JJmlpyNCyHjdgiS50QM6//AiXSc6
QWWKxaOiliRriSiAYK9JPA4AaVv04QOMOwqTIUC9NlVF+gB6RCfFBpH8ShHwgkWhjgdxxRqefbKm
aJRwYnQ6Wfhra/ayRZs+IVbL+g2gjjFdhyR9+96gMw5Y1VHbV6uYrT4e/QAf3yZn6cXHy8iS/jZx
NhVkQFDVngVmhQ9cHZRXodkOCE7KBLxTI3tFFBz4Z0LquckIIVp17agUIWkgzaFH1E6KNuK7hvir
NnOMZu+4NEW3HSjSsxxvuTrAl/RLaBICR6GDeew7sVXVoZpd+zSu8acnMXuPk5Qd2Bcg9kv/KA5M
LpKGQph2vgG80TXdeV+R7vzFhph41YfQQLfpKKIe8YTqL9S8MCT1LgfMI7RZo7fPMBjyaebTXNGm
gFG24xvxZRb1uMR7N5+/+y0ba6bwg0mztgaf0xfpcGekHXi01AzFcwCZPwSEVkeg+rX4gmImFpfF
mIszqDeDhfC94A0Y+MWZGdRwcYHnZlTrw3yXmIE53EhngW1GiMjM7VjZzaWeRS4RqsMs6eSYvcDv
WkX2mWrQsHpkOMDRUIywgq1RW3SU0Do/RYM/ObA3wzDyYoCAhlegSa48o86BQ4WBixML2PJIKkMd
TmgfYYZd4isaWhi1elyt57hXFq42IAc7rN49tuQ6nn+gPOBpJmccHQThF0Wz5UmkIkmbDseu1Q/h
41BmIUlIfIO+TA7Q1lVqzeDP8h4I8SYwyiFYD7Ft3QrifwRfLDwBuBjEWo4DjkfwWGyYZz2cii1o
zkqD+MfXmOdvonFeU1lpyGcWiaRWxB4m3eEzk8x6AJ6iuiu3MtjZaX3bfvYpcW8Mc5yHO1M08UOc
FhKesRqHr5CN4ZaEGgpYICxsSzw7z53wZNJGUKAuLR1sdJ2B2iBEWzgTz7gHDaHULpgVFjV7akHK
JsUd/kqPZHCfXS1riLmosIJT3a+Hb1kYOAc7Q3GyI+YeUqRSX1oE981+Dif/bmorbnbIRARCMp30
tNRL98TtIAfyfuNiPAgUiDqa0NKvoTIu/IUu7o2d1lTqwe26vqWDN7rRCk5wRpPA7aEg0L6Vm7ZJ
eh3lLyR0yAz+ENDl8qW5SXrDnE6I2kR/UDXVyCKFvOsHo/QlkJjrjSEFOeMWhUVrbIDMsWnVa2DI
8DgsaupQF7hsm6JqoFm64AI2tZU23+CvN59tjB34Y1LdPwR9XiU7pKAoIjrTIty9T4MAFzTfqrtW
S3iZJ2foOshexLZ7Iaa5EZiJnPDTiCLfYH2kOSys4BqhRJNsDI4H1ILkD/QL4xCzm7ZqC/SgxkND
+6duPycsra6XiMiC9k44M+4+7BAOOIR+ME91yF+bBvXGIeD/w6V2/ORzNA0aDOQxpfoe6SbYq7JL
g5sQ4CTezC4CzMywJs/JvEQxRvh0S/CyVS3Gy5GsKtsrTCIx6cERx8qQyYholPiGFWzDLKIFoBtY
CrfQzuN5nXc9tNw2MbJoi/AzuIiQr7d7Gt4+V0gOUp1htoYg7dbp8CggOd8ps7GI0U0T57voXGvc
EG3Y92cOC3r23YloXIa847DnZx+vASocHLZpLdz5oAE1JAkQXay1LkU+nQYDcShr/K3jY6ISg416
S74GC7P1ZDOEjlY81XhrGQeHRJA5DRwXtxW3bsRmdKjS6T6cTKDhSdPk11Rn6lKGibgW/tj8qFUh
vgGfGzHmJ6YNemfoktbzEeAgzkHQSLCpBqkEoEdLqHbKwr0IaMLgMs4kn4piWADCSBOJ1a18lFGq
bJvHCbYC+KYOm/tKmVO0CMVKMmmiViJ9tGTsIvEhzdZremlPex+I4sLnj7pqq6a+/VqFegwYusYT
sBJhEo0bf7CTp5CR2LjOe7DpeFwX77CqUosmw8R/nWYtQXwtnPYAPJBpXDmo83WIBmwGVhUj08nT
RAucgoqGVmnAI7aWwwCoPe0i0l1627LJ3WPycTXUbXs3ZnqIfxhS8NVUVwbAVTMEbgMlCIPSS4Hy
R8Xzf68yviyf89u2fn5uzx/L4xr6f6DKxmI79O+rY+8x+1Z8jx5f62yWv/FfOR7yL+oPIWwCLFxz
0ff+LbPRxV/oWxSxcbaUBo2sf5bGCHAcF5EdKHNJiodNK6Upujb8z3+Q4mGYLqkxiFJMy5JC/pHK
ZtnWvSqNQX8tShN3CbhyUPu89GxelcZu1bxkTXd79paUrlVKEKwEzxSNGJVQ59QXdAIIKg5tXiyH
xX1SafhBXbvU+cc/wpSoj61lo4AzYvnzVz8iV1B3yUVo9xjJFnMMqeYaeC0MK+FExgZEe52hSdl/
Y7+X4vtpB6w+PeZfr27z6D5L8Lu9un+/KbUh5R79Jopt3UbhxOYD1YtlL3uKV7/JtYMR6FECI62U
qQ6yXjF4gXvExKMNq+xhHBYCQg5dmpkw5FFyDEgIiGAnD+vREjXAfHckeLI3hBwIW9cIjpoGIPSP
g00arW0ouk4AUBme4IqW5U6i2ws9PALzQ4o28gx0bvc0lFGNudhCoQjmy8xJHQ0UQwJBUOreaIum
Ojf9ZOw9rTXdh6nRFBmn9bNlivCHCS86Xy0Pkn1tZYMfbKKUhu8aCtEwbialNOeQJwXYL4CcVbyP
jEpd6G6PLtUd+GasxkRRQRjB4GS7wh57XHMEIGMdUnPRA8HQyuqQpML4LhUYbOrs0OWUalowG2H5
WbNhb2FWBAuXwcC3EJLWth/dHHy1jXJixQpeZdgQkuF7Wi0eFExLXwKzQKspUvitWyPM5pDIFBuh
cVszK8j8rHjQSuKL127jYlu0m5l+Af8opG40G2xEasGarAUhv8cOut7dGV2ZETeb6eWJQF+Dw9IS
2OwlYulHlCnI2eMibxZvOO4azgHfKnMqTZJyQXOfnjrv9LiBrF5/m5vewvRotDVRk/Bky7PYNNgO
om2gzYYzxjphnDZXVw160chz/TrM4LUN4pJ4gunZj0yy6/H46wA5IkyP6IQ1a+0HZD7D5imys2EK
rC9DPfdw2XoIbVSSyTpSFIOUdML4tPQwSaX3tfh69nvzqQZ7cTFpwJGY5w/ZvRXi7/caFy2WZ5OS
lqynUWoXkatnljfGyFG4MQi3t3k6MLOMDOLd21E4p8JCb8ZcqMjS097PRkoKbjSudQYFFhDWDDBN
PRrzt64agBd386hF6Cg46NIH7HA9yuGubB1eBlf3cTY5/VTvRC90tR6cJue5nuP8jtUMLrJLNTgC
FgCb4JEHh1Nxo+VWa93NZRqIs2ii4sd+mzCMD2pnAt3Xo6JFyZEPSMuGeKJRqpVkQ8fVyLgpy2qI
vnRg8WaP4eC5qRMyvEnV9AMJwHwG163CPaow9m10aJEFIuC2R90AVsYEDVhgZnfHzu4Z/U/1WTvZ
gX090tycVtaITskzykmxh6ONTHK5rOA6h59KArtlPDyziEMaJCpj06FBecSsdRtTwCPAOkFW9Q3L
Yn9iQmU4Hwrx1LKndepD51viPMFFiquULBqFKSiYxh8SfIInGh26LMnX25pEWrrH68kfpmhl805F
ibMGdfddL0csAe4q4AJNdnSY22ab1/K8xA9OJkq6drLxWrb9WSxxSvnGXQH5c2J/ngOZ4nes2thK
tuiXVkYRMQfRt2VYRsBG73S3uenIsC1gQo2IHs/kOB+KcnB4JbDhsaFySIweCuNHG1njg0J9LwzO
QNnhHh140TXcOEhQ1PIM1/A7yZF/Jz5DCnioJa49E94pbFXbulMBY1HXxgzrgqxxQTYluYQpWEiu
st5RdFlE4bHt8pKqPjV6PV3bdQiSRbvRi5rE0ypYt7N7Xaih2eT0AlZ9Bng2pn9TZ3CSY1VeGwXt
9XCyPzcZnFQ9vZSZD/ZraJMdxi/Iik3psxFN5tPcsi5z8UBc61UYGfsZvH2dGPr3mRGOMAJvYnzg
kQ99WIzZmP8AK52GsmvOIRkaq2TIok+GW977pX3hNulWm2mhID/o1p1VVjBxZ7bYuNbRd4cjavUl
IppcXY/pOETRprrG+XHv1+a13eQHxPOP/dgeYG6UP8DrsOsgseWLr4+MZq1IbFDzg0IcCEXEpJfu
TDtzN3Vg3mQdAnbTaVa4n2+bAAZ86qs7bRRMvuGmB/Deb2EerkRB9Is+0NbC07plRuzpZvmD7kKy
ltZ0A1d4S9IpM2aDLRYKBphhpdmduON02WijuQIts+5c9xqu0WfC+1ZLuaBYVs5MU3wynOyWPEp+
CA+yGmFg9kgp2L8k7eM8RxdOGV8Ki/i8cHpS9XeDlKGqqc9dytchL6dd47vFmfLNApBDjJu5cZvq
QRuM07jA5YckZe+W/mUjOugMxBv336YJWIWsKc3ZL9xrWbhr+vyiwwn+FWcRU+NSN+nhzBAn9R5e
EVIoqzs3UEgFKRSNwrBJtNPZwyEGHLZuztgNdPXnPqi+uASOSHVNb1OusHWelSYJ4vjnUG1YdK6i
TaHXh0QgApDWF1Mfz5rEYnIK2hFzPTsRpjzb2M2Zz0ddvNfwKFRJejbI4HLqgvgwW+6DMZrVjn7d
AKAoIA9EJ4NmqzFEudYjyue2ZI6Ll6DNz2K/2OL6SD2WsN1YyHsfmMs5Mp8zYRYQpfXyHsL07LWQ
GmYkGVBscHeWUR/tQGauVRqPN5UF9IBfrtVeGzR3ednaGFmXNJpC+emdBpwLbs7DrLkneMK/0Os7
6dmkbAKHyHi7oNEmapvmkG/HGryCTlzTobhSCIFBC+taae5ZWE08uC79vk+uE3uMaw0EMEm4qY1+
R7xhRj/P3fFFgakUnOgxEIXB/zQ5OgTWqtmbSLtPe625d2kjEe3mrptR66iQSI6BcHxVS7a7/jCf
avyxHYHtwffPkDjie68743ns60VymmHxWVXCvjNknKIpig5BbVkeArToO+jw064uwNVhu9LnRf9g
qWAN8qWQiRV5ZUiWJ4CvEMQcAQOkteTiXEwEnSLNKnoPKu6wqQKCwK3GMZ44wUunzrKda4qZb7l9
n5tBR+miflRajV6AnbnuBUDs6DftQDlFOzijp1OpH4y4gYboaJeUY/KzSKZnMdSndQW1Nu+1cz+Q
6mosunGP0eqM5Te/iuyyenIVWSlj6l8C3gPDXOdbkms91dSfUDNv53CE9hi4UOgD1gbqUNBj3Z6P
V+31RFEK6aO5nmA52vkP+p1rRCC61Z8ZjkVRBGeeZgJVGk6eBJ9uV95F+XBixM7KSnI+LGJ6jLUi
ubKD7AqGQyzWdcnuObCh7cf694nUDit4giJ1JuNwM2TdwSnqTzmfL8+0+j22uu+TnU271rB2Aw5n
Xvr50GTGZVm74UNO26jWqWZkCTFLL4XmZRP53PSvHjuAbSz79one2sDm2xkbYKJOJz3YgFhez0OW
3MtQ2bcTbDvK0KIpP6VjBY1KVCOEamiX8bPWFEinYi31422bRfH1UE9h6Y0ZQidyPuOWb3Rimjur
QdSwIkEUxq/dSzkBHdagwhaZor07ov0vEtpIk96oy7odtB9xBT53rze88aSp4IHpzG5gSCq0xPLy
BortSUbFSNmDmbrcJbqMqLeAFNH3LJr5QeVl9qCckW2AqQ1fAqFAYpKw9M1p9fQ5T+fxviLxnQ0I
fkSCyNP5zBzMjLyoqbaQFzNKWITMZQeKLR5YGntS9riWKkzWbiutx8DVqNxh7SAddWbHPCHdhMyM
aKY3so4SBFe7yRxKYJourWAie03IF+1AxrxWtyFNv1CV57nMU94XGS5ROfWChAI4Xt0mGS2VrbTy
PthW/lg9wt3Tn3BjohkHoxN9NgILnoKjajdhr5HpJ3msJZdT79aXsVuTx9QZaapdZC7xPFskwkrs
5q4db8tSd+/7ZRbhRb4Ohy8wE3EK1D4ZVwMEc0KHMQNCE5+huixiSpCT0G9HLwlaaOMSKTGquyTQ
JRQ0hUxn1FV75SZTSZWsiUB4TaKp66ijg7TNmewiQ/PdCj6GPrFmUCLla9vWeO4K8ti7Q2uG82er
8AF8LmG0zwbQR9tL8rC7nmJ4E+uGIhDJFTlLoJWwa0IQxRuXenOsETkLc0u7BcP1zQ/N7EwvXECP
g3Uyqoxefym17iq1q/A7b3rXEfIka9+jSR6QqFGr+FuXsS56VeYMu3YKsudZYTxbyYFM4gv2JA4r
FRmV/gaHYAIEzRgSsbYSHPj7ioBIJEow+WKvaZK4xPNgTRcmrWKxHvJhYn+a1JaBhrmov1V0xhrE
71OsXZaxCdtX+BFayKoH151n4NA3Ttvg9TWdrgxXMPndbO8bjv8lGzQX/sAQ5SvidiA+JBYltjdE
MwJMMKfRtySMRLSmBY0MOM0T01npg8WmoSD3/WHAnovrLnYLe5OIrj9H85/n6zAIkclj6cu0beMb
sNfNuOvmBxtU4a1DrKRODFPAfqTqTeR7bqgyGppIp6t1Rrl0p0dleFsRg/YtGwf7S1gaKGu1npnf
SWAu2SND3VXPVaRgj2hN5n+tzR7t2YTB5geIbggwdlT0XwEjlc5aQj3/wgoVtxud7Q2NXqz3fMsg
VbEW26p66tPCfw4wBiAxNQfWPVLxAPJXBH/m61qrSbbqRQWBP2NaVq+CMKoegymBIoP9S2dsVLl8
YYPEzq+cIGYTPOOlXmndHF3Xqm+XrLsBSA+Wjqb3ptapPtmxUw9bBTDvMajtxPVQdLmndjhPowcn
GutNNzv6F45PdPQEHqv8oFlCA+tN+4bpCqGyStBaZo7rqEVa8KpVYgpNR8vZQXlKhX9SwIMH4mSQ
4kJa9Pr9vszRAJRuDIfCFuEY6sVhhvnt9aGABynQ3k6zj/lPcHm3iScFXdQ/PYptkIInaUpJgdjj
6Cg4MQ2BgwjZeW1qWz6iaP+A/H5wlOVfed16A2NOa4nqkc6X1PE8vD0XzUzsslZoF7HoYRZgjhKx
I7O7qxnMz33E9uGOAMvxg1TnX6+gbS7OPo4pXCryxXb36malFAtZi/h1Pzts6/SaR42H7mXy/88G
6G8aaL87jIOTzbFpbprSPFJ4wGFyuzHR833EEGIjRb6QaMfk7P0b9ZtLaL3oSJTlSJuU5Lcng0oz
BJyE3LFT4bDNsbzcMSHtTyYcQle1Hxor0P/J4f2D/vq42xbMBUbwpA7rCB7eHtSFY8+HFUSP0CAk
1ZTO2IcsHBKD1W7eP9SR6ojHnUkA2Scuan2YDc7R+dkx2vxSX/ZCqVY8O0lM/8myGpB/jeVq173T
kfBk5mGzhTWjxj9/2ZgV0JaVDroC2s5vT9SIGOxpfBr3+pxGh9gd6YVEU/eBLeHXJwVDqdJf5COW
xZP59ijVPOqiqppmz5jEYGzifAlcsk/ev5C/OYjD/xYCB/dOHZ9KwD6pi+FJA8PJ2brTSv2smvjP
nwxWDdryCDQsUDfu0ZPRNmM1SbOGCuFYdD2y1r7sshjXeRcl+/dP6JeeOSuhNHUlATja8DaOzwh1
SqnnVdgQp6TXw6qKoJHp8UBOo3LK9lazQG7joCqcZWjGzm2kF/XdjKc4WxXsNyovkSgPP1jSfn1e
LWkxykBrw3vhGkf3co7bFtJe1Oz55H1TE/amHpmqo54mJ3g2TPaymVYxRnlvpXlR77xdRzmokgAc
+agaUh4dVHSZUdqEcOxLXtetBfn+3ALefBDCDw9j3IjrulHJRhSti10V8B1qg/m0DENxaZqpPCiL
LQBqjuECDxAde5Eh/qXEGrYV8PYP3ujlEXj7Y7lbQjcZu3De+BzePu2gu6LJbnijmSoj4/GD/DIb
aiZ7ZuuX565rEW73/vX5dblCcSuEWNgzgFNeBh2vFnybSkdA1Oj3OfDhXV4V7tawdQIe+a9/vsr/
N//7hyVeXfTFxP+3OX+hBPznP27r6D/OHvPk7QCQv/JzAKiMv5b3lBmbzucQJRwfw58TQOn+ZQuT
1UJajv5zNPi3Ns5d9HSMFqgO+Fs6xc4/J4D2XwzJlvLE0ZXL22ZbfzIBPHo8cIIhaWUyyeKIbZ+C
5O0DWdLYFdBQxo1R9/Y1/tDqtHUMev8o3Ybtq6vym6Lg6OH/eSwFOoCGGkPN4/UxGmHykms2bpCp
hYwstPx8RjGy9/sSTXMsjA8+Lb87NwlI3mBxQGp6/OjLkQC9XJa0XIuGmIyBSj3L+LYsZP0PDnW0
8r2cmpQwnGzk7cvL/fYyWhFOWoEba2O5vntlaE39rfOn7k4OwkDiAoH3fAnrQ79CLI3cvH9df3dw
oFJygTUsPv2je8gwxm2mShs37BryvSkXDhwY2RzDRERilG00V7qI1QkxVPHT+4c++rC+nDcSTh0j
nyF0TvzteYvAABkpBcIGLc7OhZMle7Psog8+38YybX21bC6HYU5KDhDkPFSQL5SCV4uYTKfUnop2
xASEJ6/o2+5MDUW8K4muuK2XRyqIcjJ9gOIlV06D/QrrxXSFbKzrP1hPf3PGjIV5nlwLYas6rjn9
1mpjNBXjBjJrstYgx3tDWBTn71/Xl3/m+IyX7zuCGQPwhHtU+gWiAPupuKdCDfO8zYzEOJurRbMY
W9r0FVFmhvRpYLa2BTxaOyuq1eDOUGlrfHDxl+/n8S+xFhEt0zqWI3d5+l5deyuoXWzT/BK3a5w9
3d7gk9UO1qnWjQHKvj4kwlK4N++f/++uMgUOixK3fEGQvD2oUhXecYb9G92Pubku5cPkBrs/Pwg3
EDkQjJFfD+ICE0rooqI6LdndJQusgfXo/+OBQe3usPrrrK8s9G9PpWYGFA7J8sCYbniKMDL2Wt9J
P9iV/OaCsZ+jGqTwXGQLx1UQ4QlOT1LaZkwSfw0MvPTIBnA/WMF/8yyY1BJg3tjSSeqto3ORKfIi
wx8Q9ilzYxhBv8QCR8X9xGZwbY9QLR1ptR88gb9Zx03Bh85At2Cw1hydGwkPxCHVDVdwIMTFAltE
1g9rjp4l5gfr+EvdfPS08yTAteGl4145R7qPtCotSBlzv+ki+sorN4/MR6UKC43WXBPMYGBTznej
0dPJ12hQIR2TU/xMIlJzGRqxT0RYAgn0RBVGEn7wvP7mOuCgQhS0cALhzR+9FHMM95EmZ7up7dY4
ZIObb42icw+DJcIPbvRv1h9uJDs/w0UHwzJ0dKfbXu+bYhymjXKICTHLHd+Xu0jrD4YenBEGEq7s
WG6yMjxNNLSDf/hi0kmSFLuCFdbUzWOde9/5xmQoUhwHaQfeLPxsUyjro2bSL+UI1GkAZDxPi/SI
0J63DzOykZrI3bLdzMDOvQIE3ArlBH3/ORh2Jtr+908KuwH/4Jtna/EfuFxNan+2beKoKQLsa541
2voYmqWJXm9MQaARtY32oAlb3/RCFYrvJV1YZjjJmEJvSGWE3bCUeFKdQSc+IGh4GrcolafgIBCL
C/ynTncGk0vQSWr74skPmBCvO8VkdJumTCNXWdIANI1h01qb1kaL4kEA1ZDQR9BIVhKuWbT1c7QN
Oyu25ED8HF49OtCZeR1i3I09qTL9k4wVA/pU+eFDhk5XeCLiY7wmY5BY+jaFPOA1htkZmxhYvrjH
HDe6JGjZKl7LnOCltdOLOLwCWVhMp3NeOOoK4a9vbibSBPsV0LfwCa0FUSRqQmDC0HQq9rm1aIlx
c3a3zWjEt4nykcMKgDtg3jTpZrd5H0cNoXe07EqAiJYdrCvVs0SUNGqQUAZGi+qzcYLc6xjwX6o6
IlV5Jv0RA7FJ31h1TvWY+lDzyOOL8kUCz4GKsGIm5NsyfvRbOtFLnvz0TLxsXHikEDXPkLEFVlkW
XX2vBRY2a0YH0VncuRCeM+61vdGWmeBU9TRlVwheLcQMyIOsC9HNQXFaYSctzmxZzmSmO2oi7RN7
PbEjFwXjSn3d9XZtrujVoeueVVzCqOj4cKylXRroW3nzkxPQJo1+Inwt/+qY7QwpMEqwJiMjd78F
BfTtEwNaHdGqM4JfUgoItKU/AjnIZOTYtqAq0C1JP96AFInVTe9WfXyQrdCulZbQYS18VIkrQOjE
3yjmdMg0amoOLzFaPVmNqun6bVtXERMSFbiPpYPle1ePLTZ9LVX0JXqnjbRDn1SEywA96Vovbw0f
GnE/+afY9ok1reaUGGkuMqPKIbbILiRDpjgFbawzl2XZ6dYjEWhXQCzN+qCJirGnydW8IxRrLA4q
7wBTmnNSt2QxWN1lxh7aWgckzgVMN7XycwIJnjTHNAj1TR6M4jLq/ehsTGk6YeTv8h/UANNnFrsw
30V22HwJphykH+Rh1D6t6Exnydiqgh2iftonZlhETy39dgzc+dQ+QhG3yRJaiuuVP2dMDVgBGFwD
mL4lB4R/YyyrGN0GufTxXoZttbVRbji3o6lpJklZKp7WdCd8BxE7kpmreZwJyFtZoiA+oTU7C6l2
WZLfU9pNyxOhN03n6arR7LVO2DsaMyb8HRIFPVUnhcKO6OksCgQci7TSLtoJqPaTxCuU3TejS9SL
63TlfekUzvgQBnlzPfYAuxBVmctaEZpMe7LSR4Cn2TzpvHxh6JJ4w8LlwQLXT8yuswmxhizVEmTY
+p+Je8E3QWGTqi0+TfGzZf1/bYV/2HzB/9nr+qWt4BVF8h/Yrx/z781rafHyt352FjSEw39RE9mL
I9XGJL98KX+2FjTDsf9C1gofWLL9Jb2Nr9HfzQVNLS0Eg8BhPrF8KuSybftbX6wJA8MefwxeFqsX
u/U/Igu/ldGyP9L5HWxh6DLgWxPmURkh7dHunNo3b5i3jiTXQ62zMIPAoGKCDIpLwnQbIIfP8+2r
S/WbXsPbevjlwDQibSh6rkng7LHnL5vQ9Daso8C0/GJdoE1dzXIOT94/ylJx/euLvmz/XLZngp2R
iZGVjcTbEsLm40MkQKtfU0Kca7Liq4CIl8CMA6rWwIrzg4Qd8v4x31YRvx5zOfNX+7GiSetyjHUd
1ZjP6xpIbGnZtMVAfqXK+oODvS34fx4MhybzKXpQdIqWC/D6YFrm92Rt6ddhPuhrNyFFoErxukTk
rt9m+vBh3fl2p/9yQHoJy2xsUbfT5X57wL5rzNpvJU3bILkRvtWc1X51kifJCY68O8w22kkkukNl
7f3uwsYa/kHpaSxP5NEtlTZWNfiVlKC/TDMLE0ioiy71mkOZZ50l0M8WS/k7yP1QdIjQnMYF6oeo
ygnz9jbZ9qKDJVPm8ecoyk+0k7bp2w/aAb/cc/ZclKiwjtiDMzQ8KlXRgyjy3aFuzRYuwKgBFtKm
jbuSpZz3xPl89Iz9ehU4oM0uUti6olV3fN/r3mkc4nqdq9x20T+q6LY2tFPUztWWWAWSAVox36U5
ipYQU5yNsgAPClL4EsqxyG2IAoS9BJ2UH+zPfllP+F3SYfNJU4lW/7IUvn4edTGitnRnSXBItelT
+4Ra4WsWd9VGJzd6h1TgrKNiJcTZqD8CWPzyZHBsd9kTOvT4aAEdvex1GkjqHY4tA3i2Mv7hTr15
bwQj32cJNM7tiH9Ywa9ACb6x8EGdEIewKyTYGCQF05k7+uKDnfHvngtmuSz9LHUuwYBvL4cmWF+D
SnCbyjq5ol9coezrnqF0f8kbJT54Co8vvrssdMhvWOsYi/8yaSE60rcGVsEbhruPC56xLpH0I4wa
R/E1nNv7ES9rm8/+B4vQES9gcYUwgVy6uLQ36SUdt6CGKCxLv52NGxK4iFuimA7WOJZXwSGwL3rt
rCJ/jzrVzpC8olePorXZf3l/1T0aM/39G8RLB4LPKo/e20tNTW5aM93cmwXbeS7ZrJnfLLHtSEqu
PZ4FBNzbEdq7BlbOQ0fHfmCmV/eny9PLpXj1M5Yn4tWCTOrxlAZ8xG+CH461rZ+Mbk+VWOMAkQcC
6hA4x5WXPjr1WhoHS/vgeXuZ4L1eHY8Pf9SKaYsg8/WJw4MdQikdQGmO1hSDubwctH1wb8Euwysw
3yMUix7y9ApLYvj8wa1YVrv3fsTRItDFWY7LVjduOhKX7OpLD1+pQ6Pfj0+5fg1WZFW7ENogJb1/
YLxVvzkwgxw++iYDtRd//quLT6xaFExRKm6sjFGih55+JrQyAOyy6+cbHzqFbe75NCAJP4+bcVUP
X+fiIrcOSKyGFHgg4QnmvjdvYVJl5SGywOJ7AcAvsX//l77UVb9cIt6XRVmydFKOHxNbQ+QKPOQm
qbeju5v7FcFkazV6iNLZOstiPQIpTDb5bY+o7Kn/0ZzY+YbYZuqydFvmu6q7qIwVtsl8WkEo29pE
4q270IPYbxkEIe3F3+iNfwsIOsI0/HzDGCWwyFAtgn44WszKUBGwhqH8JiE8O9lPjzXBcv1Ky7+Q
4ZKSAQ/fYE/uHBCrigRJYz0H1/NwP2qbPl+P5+EHq91L/+f4Gr7+PUelyGgUOFu1jt8zeThlpsCT
F6o/D5LNHG0duYGhFyfnTXBCKk84brPqPjb3xkRUWncZfGUHF6fXmX5q63s9Qrm6TfTPbK1q2j/V
QcpNX1un1SLR3jn5On1I1HXq7516pd9k8wev7fJCvHcmR2uXq7fkv7Zc2Wj+2rp7V27TbOerx276
ZJpX7z96R7MabiPNU4tOl8P+wlg63m9XKLSjtuvmlnHjkl59TcLbvtj5e1BdX+Wh+kDNxKzz6MyO
DnZ0ZvjViZJi9npDLhdY05LtMeZFOJq4feT/Y++9liM3tjbtW5mYc/wBbw4HQHn6YpPdPEG0hfce
Vz9Pce9fIsGuQnw8npC0pdAOZQGJzJUr13pNDumdCu6eQqwaH9BPU3AiJ38apocQYt+4V6Lbrr2B
YY5VYnxVBqsUVPm9CGdoNaC3bDo9AnaJLR3DY4xTB03Rr+o6h/GhX+N+hDcU2rP9Y60gY3aNwSMM
l3S8Uig79HaI9Y8bCA9ytlDo/5Ca/Wd+LU0kDeTKNz/zyTZVQc1G6WHcwOYQsUvW1tJP5WuvO7W8
9sLNyUnJAG16VcYO6hqXP6/2IfieZpxDmL+9yrrMgq/QJyouDsw47ZiIqmLjWJN7isBaZnscOqsx
usm0Td6vovWgbYPEGX6pOk4hboMCZH7dl+vAW/d42snRk1DAnrQxD/bS+wzGEHstuZrqJ9D9SDJs
w9gBgVH9LgucHb9a+YMvOFK+DkobZsskARHfCsBJXQzRL7/lx1j0+pakjICNabW/lnLfRHqq+ZYx
+UxyAqFkcmJUDr9jDZw/4bNCa6WVrpFPw4cr85zihh5jg0Q9Dnz1OtJdsUbUc2HaX/WX3m3h2QPN
Dl46IBJW1IP0AP8bjypBforUK/SCg1shcrrkumxuu/C20/dtdJAgdk5uK9jyEcGoYLIlHSFAGCa2
4bu154KqRS8RLW5oJ/6tifABEOwf+KT+LNzxIbjXvuuIhh9ZXd60W+u9O6LMjqrhg7n2vuqyrTxR
CPThBPzhaDE1u39Kb8gBrFvrDvJomaJy6oDdV/ivUITdC78uf5wT9uF9ODvNBYgFbmgAJ6hTvI8w
8knjR4QU9CAcrVvtZ/QLlLH2I5UPjboTpbUurFvC9VW1135XmBdDsr/l3dPvJOJoOaK4+12Q3PSm
eUD8+Sl9LHfan+qGJYfwSfa1NZ2GQ+dn+JBdeQcEpoT7+qre5Uu3iXnq/rqNgeTI5LW8zVwDSzYQ
Xhkg2j4wuVAQOzxPKzu9wdWuqjYFujvxls9m/EZUDRGHDOTOwpJ6bTfMl9TpkoeRAwxz+pPvp7Gv
LSFFHlR+CH5lkV1/CVA32cQQwNUNXs1UZSBEJdaaoKlFjvhVts0DpKEHPmi7w+4evYRE5WZz3XyB
ymhOriFsLn/oGcjtP0eJplO+IfmXyQhmix7DqKrQTeaoWosjXk82LSiscO9XEZILd80Xa+GcXPzB
WXCrkrQV9NPKyk7sOVv/neHNKKLg4ELDBlcGAp6sLluINos/e7p4vYk2GRa0JiRI6cH7Mv2E6t3f
tL/NR+k++t59t56Shfz5wzWO7fNmVucNaUFP//tr/pOn2ZSgze/yLw0yBcau7acW2b+fcN5PhZeL
pYPG1W2ExzBQO3b88TbPa/JKCuP5V+hW9kC1nXwqT9YhAD4K3SY+n6vBe2yNbY5q1LQtvBtR822t
elKza5Xl1nHz0m698pgP8cIj/zWBeTs/s/ASoObSKiGhtjRwTXXHL1mOcCHmFzYe8OFPtBizaGnh
nfKUD3vxzTTNct+sbxLdD/hNmk6dhFk3srPrrD6SYwreSvmCxUX2AOmCV9fuUKJa2GjzqtspGFFX
EWXpVPcV551Jwe/xSJoQivX+iNAR9t439HGzH8UBPRQB9eh0Ibf+eKN//4PKLPbIKPPg6FXKD8iJ
Y4Y7xI5mrYFvZ7y7hqAX2z1sNpl8MMizYlFfy/nClP/tEHnzysqs0d+hlgXunlfuHqvM5lqEWAJ5
+hg/Xp7bD7n3KX0glKFjd6povuZTb/Z24Fc97StPPCK6EAeVnbT7sVx3qQebVbZD639cp5j93vy9
4jaDDsvv4ZaTmFuEtFG2SkoXAa5JxLvJxQNZLu/hscZcnr9093Vm65DLF77w0mvPNhHWVMg9dTyG
Ke1NE86mk9Z7yf8WZg7SWAtb9uNRNnvp2fbRonyiL82v4YeN9EI5uGiBBfAbNPuksXyyAL1NryGh
eeYKcIb4DaaQgmesQjcCk2ObP30RQ2HwXA4KxyX6CT1lfKSO15dXw2uR8N1Gnz2p+j7Ua7HXmUXO
kyYtBDvHL64CZTV1m4hK4U1Q72gMF/5mLLEugUS7ydgQQ4cl2/iTxrFakGMj+2TkqasgXa1W15iN
TCWixRTA3FGQHRSr8uQqgLOW+ptWhL3EwaU7+OU5Oubg7Yhg+DaXckfkoloax7T7dfkNZwgaVvrp
DQGkq8oJ1Q8FZPaGQhDheM4bdtntS4GwHqzaQd9VuDIq35QYQ+HtON0lg9PoS+foh7vJ7Kfn+YKJ
1AVm3OIRKxwDmjGNTBTHcFEPnJqtAGTBW/rJD5Fz9pOzjCHLwv6/3zO5ysWd6IA876y1iE94wIa7
VqyVUS+E69dDc76IcAuFFQJtCEfRWfQMBDHURYx0jlThmnKnihuwK7hntMYa/LiF5R7ORE+4+sQW
Xh37CDPOYIOLOSQZWbW7hlNzlyYbj8564aLOCJ3bM1Zy5Kq9rT3036xr0dx56k/hZaQZXsJfPs1i
gHQD9zIsGR8qZa16GxG/82vI7pQZa4mE9ZSoQv4LzCsLJmqjPpvlpvH3ZuXAP0Sb+/JC00+b+uMs
6PT3AL1C1JpFusRCagOip3gMcVKE+Vo7/lX3R3eyaW14txaSgChjWRsVT8cfbb6ZsEPM7Op52A8O
BQKkER4wkkxMJuCaBE8NVqK5ReG7NbfhN/8xvkalv7MHbRWabtJtgvHQ1uvBtME24JoZDFj5rlr1
TyvsE9FRcqdvkalF0s+WN5SKJibzOUCn3f+NhjVGqB1V4SWi2odMjsWHBP0/MzALsg0qOHUL5/0I
yaEpuEZsQmGr776XqWlLwu7yfL+CbC/N9yzIBoI5Cohti0eKLLvqp8GnNtMVjAnzO0Abv3BM/DB/
Q2ku0RjJNjJJ8547Jveqn9ULkv0cNN6PeKkC9LdFcAo1hkT7w3pNrd8cr4C7xDDGSeFYoUOJW5Xv
cC+5/OIfk5XTNEMRggMFHtWYV1zQEEykFP2bo4HMj2zDcuVq3PxKfqChEnlO07tTZefogvhb//ny
b78KcH2Y9De/PTsvlAHQKHQWSlC1rT4Zz+JvszgtQe25Q33DxlqrGWE62/43qj215OBtSk1lGzPX
vi3eXH6avx3qbydiVm3zLRFxu6GXjk3qTKmT36eagwlDBSJrIX34eCWazfnsFMmsaRTgYErHesy2
0Hco+k6dK7aOKV0ZnOrIdChrAV/RdiGsLP7y7BCJ8c1C6pOXrErsQuxysP1+1fcOsH3Ec1RsyHBX
bcC0LR0lp0956VPPjpIUep8yavyw/tI+Vd9YY/r3CUMWJEmfhN+B6JSli1Iomcnlr/rXE/vtZz2F
mTd7SKvTyDRi5lpTHhR8CDrXLzfiDQmkcosfx+922KC+jybywnKS/76eTu127CZp6s4iuJUYjdL1
okQ/xIkqV1EchDArb6NZWJ+/6CYC5MFjlX/NcJRSo5+hfxy/TMW+Ur6VkmSn0l0PYtujF0sr0FPs
VHZ01PmVsHIUbJaQ5ro8UUuPOwu3Ab6xXcMvH3FhrFSn4Jypd570RPuxLZfKvH9LLOgxqZzzQCGo
Q77/KE0iJH2BGM8xa1aljjQrTieoZgC0KsgZC8FGgqQI9oulT+W0vj8swzc/PFsNpZCb+MrkvCVp
O57EHdpXDlSHRAYL7IiIPiBY3LnTM42QWF43SMG0boxzWU0l2BaVVSu5Jz8AqPvxbhwQF1vh4Qiu
T9GvdOO+U494s0Tdruv3Wns9DRuvXgjYfz0W/32DObDXzEIIOGnJslKdhsp0xfqgGjpG3xoMfwLy
ndi9vDI+liRP4QrBcqjV/ANUu/dfKwEWnvcYPx4DA8EvzFaiq1rCWknLXDXZya1b+2ujxR3FqdTt
WKdIKa/RwMVsZ51U6yR70tLrJLmm6Ia9mhbeDtO1KTud4CoIuxa7sr82uDUZ+XMlfgvb67pbTcnX
RN1V2U42t4mJtPV0hSqZXSTlKkPiQZapqUgPgXcV1seFl/2wD2gAwE4DDQTT80QPfv+ymNuFgT6Q
CFjFdU5qh7Gm2yISLZmb9KmydkZzHxW37NY0xc98Z2DVlNCWRd7KLnSccBx81/rQtX4j8KT8kUYk
rVzUKlpyNZIwkocbQUDSCuNm7m2HZlMkTrmGC4K4a23s+q/yAcMOypHkmIlrZveXX++1i/tuA8xe
b3YACNo0Nl3N6yF2a7XcEB2cM/PvpiPs8SSI137pZMEqqO6pIhsyE7/yjYOqUZBaq9WakhpqamSf
puZK8srzHav/EwluJa8QGm6VTa5jXob+yAYTHt4d/OawVbNjJeIQ5fT1toF1YDpIIGs3KarJEWLC
bmW6AOHTCRnf72m7auRrSuy4+7V4+LDYUvRmEF5Hk9iOmb6XobSLF66vlbxOignVcEc115X2XFgL
BPyPqdFprk5cKFEEQP8qVPr26KjQdwJp45MaqatRXovIJk0NQvgFKnOOoW5yPDjbO7/cT6fce9jr
zUIx80O0mj3ALCmtOrlHBIP8z4y2ZvmlaG4MHU2IA75Fl5fFx1Ny9kvzTKwAr62bJNuit2q4Wo7j
V0m/l40dgjFtvre8bVwdjNDNcTbKtws//iGkzX58lnmJqVIO3mlN4lNPO1pPXIvFMOxFYdNnV3W3
04K1BgvP24fVRopu/GqjV46FOxXH4lLpbEYO4Yo/e5pZAJgqNZO8KJCOaXZojK1Jd6Jdqcf8F7i9
EvhAvZSTnb7ihy35ZpnNtiSIHqQc0Rk5AnDMxl9lt0tN1PCVZxE7rxFFtvs2/cqsk7ogWLC7PPkf
Lz6gXuBsKxgLnvRyPwC/ajkZskmNj6kGO0wvTNTakI9aNRa6fAaKi1MyIXGdtS9+CcUrPl2/ak3p
XcSnkXeFwL8ZK++mr9LMUcfxjylDBJUQEKoa/YWcb9wo6fgTFkU39cY1J9bjVOPgdPktPmSXvARy
HyinQKbUcbN+H7RPrXpDCaX4WGUnUIV+oopxbG0u/8rH4jmXUcTC0IuAWwMCd5bSgV9XhMg3kNwx
9W9DjpeZEjYAfPOGFlPsSSugylcn7VbgaXROTyqjSrf0rh/D0utTAB/FPwS5GHN2HA/Igfu4NAZH
HYaJHcP+NUvk6DIYjDu1wqAa2BSyK/2KG3qaY9NwhZbZ0SilL9h7TQur97Qb3ixesPOArE26kkho
IOUxz+RKNN2bwPP843ASTCvD5BgM6NaLjf+nhyWzkPy8KrjMfk6D/nnqmUHLBTX6/kPHZqaJk5Xz
7p1ypUPSWUtKEzhlI3/x8HhLCjXcNrJSrYos/Y7FLxgGMRcOtTh9hVhLKaUzBFvVi3LlJ+lPGqA+
eP8t6krcNgdVcUICi6T1McZH2hKLcd53P83VqQsB+R3gEsrEs+UzjlA4YABaD/JA62MqKR9WUgYD
wot3XpNca4Ih7SBxQPBF69E1fVSh/IoeEtZepW3o+dOYlyjaiPJOLkwfGhcmcqPgRsaAXHDbrjpN
Wfq+r+Tu9zP+CrMCHUo/VzO0Wcbcj17ryYYvHgddugkw4cNWM3J7M6wPU+Q9CmEs3Mvp5NN1H4xt
EhTZKqtlcYOm9I0WFQ2WMRQLgZdeIWaJEKIiOYWnXeO9nqI2KwZ3Hu+J/fBEFqBr3U0gtv1NCJPM
wbB8WrgNzqMdnwBKnGJBvaXFbvDn+/WDklhkhZpYH7vIKjdRwOz7qFeTXGTGSquQ2wyjrxAH27Vc
kxt5PkAaI41BweXkbFXWDntB6KlG0VnO4tq7iUJKcP6kr0Oa3HnVlPeNbMCikiBzNl2B8rNQea48
cLteCEazRBWoNGBRxHPYf3jCgmZ+/ypiP1idlRbWQ1RU+UEI+y8yqWaqGzfIuhlOrhfIuobtVsNC
FZaT1t+kAYAWRTLjfSLFq7YXor2C7h4X1dwF7hS5ssJx//qY/4/f8r8hqr75Yh8ILts88//X4fQ/
x//z8Jbh8vrf/YfiIkkqLlE6f0A6hs5xKpD9Vz5fwiQKlCeaQWDCTWiS/xBcZPn/wzcOwQdQaJx5
LIN/+C38XxIHFJhIzkOKDqb0efUMYLZgQJHPn/OgRSiWPebE4sHX0Mqb9hY8YHkJbHvK6f4NK/8O
Pks0UZ9Ls1LuxUOvUwJq6yecm3adJa/ezPXdfwZ6ayf1PiH4d/hZxtwZzWjEcS0eLMqZJXUEup6X
R36/7f4dmVl/exkwxSKS26AVD4gWrrCpBZBb29GE8ftwLWugS7rfl3/o3CvMTglUpEvZm/ihyryW
qitDXcLGnJv6Wd6Qt/g7hbIqHloZ+01Z5aNio25OC8WdM89tzg6KUDE7oS9PEzS4evHFKL5fno9Z
tfifmZ8TpvGxhJ9XFBL9+mmtKv4eo16Ul4V1b+RbLe5uWyQztQFS74AplVzeGRVl+4ZCtlZcDZZ2
60veCsbmwSwboI2ZLYt7XcfRduiLhavM+wvbv484O1byQjM7IxfFw6BFX0dPxPUTL4L4j6Wme0nr
FvLQczM8u5lISSdBHmWGpewFzzEclBd2zZmVYZ7+/ZsaqZ8JqHXX7HhDfBrj2NYB/JoLRe8z+8Y8
vczbsfHtbHSRh05bEGnKyphOp+NPI7gVK3nr5Quv8Hrs/SWwmLOd78Nq4rYyAUlWfutDfUBOxOFk
X424/KLqnG4SAYPT3HClPNnnorb2pRZ3jWyF7afjm9DxR9GFhuVWnofKM0rVxnRbAiWEUu0GGn6y
vrAKQehEXu+aZowOZF9tBzi+nZysOsgiMubfkypsKp/KT4fRW/U0jM9F26yDQTuggJWh7i9gDIC1
zc2Igk0r4LxTTmv8LiBPDzc9SBEfyKGi7fOc6kaJPLrfIChUbQg8bijru1rM0XXtb4T2pbPQ2Kp+
4cFsd1jVqxXVJ+PXQG8OzrMzkTaa6kM00c9SqvvLW/HcOpnFwAwzscCcIvEwZseyekEHTgIlfHns
WYr/7x6axb0I4zOo9+whnRw3nai8NUkI2dxwpjraDjhqNfXKV+9C8rIWTYgi01bKiAdDGBwKgFIa
ACYzER6Vyt+aTbuPAUePnGWugCjJ2HYLC+190eLfx5xF0az2y7aoWM9dV6x6+WuMBHo1viAeSPr3
daKnESOtcXlOXm8Gf1nUxiymsi2HSRIa8aCY3vOIhGBtogBUOR5iHZMl7MbktxQZbC3tttHRHW9E
yfV148C1FL1un264DzNdfPbxiLSDHEclFnwlaYdCRzBZwYojKbaGB8uaml4XTrhvm04U7S2F+4b6
TWNtBa1wJdX4thV/JAaput5BvIMqM1XZuHWyNN/IA9Lsugnj9dhLT8gFeViG6N6jGf/OpRpT36Wm
zpkAaJxizJtY4glm20NJFQ9I5NsRkOVwCfIgnxt6HsEl+PapIPFZUfQPAHaf1CfQtQkAmcfSahAA
Z2OthfO4KL2Y4xbdd2R0VVdGcKKCf6tPzwNiv6OkcbxIVxH22jrwDElfZSf38svr4dxDzg4APY+U
kirOeAibceurnGbCz8sjnznA5gQwK4xar8hkjpbgCp8nZMedUPmVllsplRbygzPBY84vwowwwomS
Q6YROLGfuv67Ivy+/PTn5mUW+zGh7uJ6ZF1Yll2ixK4tHLjnZmUW74oE3mshMa5OGPHa1pbgPZXV
zmyCrVodLz/8uXmZxT09yepOqvkRTMxy/SYqf+rRAo7g3LzMYlWu9/qU+6N4CCo3w8BAcy8/snp6
tr/EpZPo39uNWFolqjrdIB4KCW35CCiX16z0MXEz0UI7x9wZ4beqLmy5Qut3V0ueE+XqY9/QWS5w
axVqV6IfICBMhc/ktusw7Ks1KGOpq8nVmnYn1cJyI6Q9vbkT6U7fhe0d1oL3nXEjgwKq0++1CqVr
3DWaUzTFLsRXE68X/1n1o4Wc7szkzVnCQmcM6egZJEUVOsnlurKET448izV6MdZVGMKesoyHCE5N
vuTwdWa96rP4UAReghS3Ph3SGgWZPl6LHb0c/X7wTPwPxKWvf+bjnxbymyiMPcEkyF5MqAw2AjxZ
dWEjnHv604d4M26LZwE7jgQgDmVsPq6m6Hka/2ANa8ep9LkI+gq7evMbqpo3Whh50yHxf7bSwSuX
gA7nVss8VER4RcgpJ3UVrDok0f9nOuT/pBtziHk/BAgYePJ00DFP0SXoKhmsGH8hJp976lmAgHtd
1QpOI4e0Cd2mWyv5f2VTzxIfz0S1ednQj0Uvx7V2OuTesa6pucKDwmNk4TOeWSrzMjAyir5ajRXJ
PopKRvw4iHcBSMyIM1vuf10OcufeYLZLw1FJW2M4/Ua1bdQvRlyD2tYXXuDMxGuznRrmSYVgEDsV
FyyoeZC+Lj/0uXFnezOYurQxU8ZtvyeRoy6lR+eGPf37N9umaEwhLC1tOmBOGIwrb4nDeW7c2cGN
SJk/VLgQQ27CKwc8lL5w8p37eLPtKMgFssmngX3/thPvJe5gyv+o5/TPjpxX8RF6QheyZy6yYid0
bpA/fO7TzfaibNURMqM8ssW9ZtpqmvOpcedCsT5GQ36DKfohCzbGQ96uPjfsLBdHCbiuypJh4/Aa
g6puqdl2Zkm8glHeLLW4JEmsINUcUv9+UF7K/vfnnne24xocZDxYvUR+4/sQw2itPjm/sy0nYoSp
4osxHdCoR8YviDefe+DZnkPRa/KSTp0Oqn6Up2OzdIE9EzvnDd8g7MfMoLt7iIp7PW7uWxoxA07h
GLHs6IJ8clZmG9CnKYjLA78SiAEGffucjtfn5mWWLxddXXZTXYiHKVg1424YPncWzoFVaRDi4BIr
LOhkm2tOZH1uo8zdIlqhQMFFZdyRS0MLZvpzWeS886pMEnp6MfGiT/e0sbxPXhpeIXRvNmDfpFJL
b3I4pL2rZdtRWFgRZwonc2sJ/FpzRAuZh8n63ld/VMT0Rsx4FK92repR9ct12Nx9aonMhbliqZK8
rjIm7smUktpHKftxeeDTnv7LvUeZ7cm07AsD37oJcjYacaK4kUeOAW19efQzoU9R3p+ycepZieiT
6w2y7kgnH76Xzw0824wRMqRFZjD1XbXSDcSlPvnAs63YZFgUeYNJcmqY9oT24GcfeHYWjgiUSCQy
xL7iTkl3bbtAUD4zw3MqYKW0aWQEfL8sOCTIvAZjtLC6z6yMVzTwm11TqX6tWKfoYamVfTJAa2WQ
YkvRdCbU80/S8Sre8mZ40ZB7Hw7xdJCil3oM7gIrcYJ2PXYZWBtjZWlfTg6GZQxNRMjs0QjxKX1I
pM2orhV0CKRR3Iahv/CuM6jUv08zO0tDRJEFpeJp6s5wvBSuFhSVQdq3jYoBRQg8LoSu84D04udi
/mtb/83rd3nIL6TJePCS4A4f2NtqIeif+2yzDT10lRYUCW8CfjWC5JN7tzTJF5763OCz/dzUtK7a
02prAD2gLLc2ofNAY7u8qWewkn+/wmxXJ3j4VHUlA0KuqKV0g90i25DhlRbkLx74SQGEnC8Le3ls
D4j7Y00boSESuj16AU1h2Joso/cR3uSZ4Ca4IMaGuG/GbuHxzm21WWyYdKnGUp0tHIglJaHdMC5d
/s6NPAsOw2SUCckKUWdEMGOXGQvR7MznkmZFLXXKvbqNGTeU9kNeAhOClh+MC/Mx01n653PNRRux
Wxwz/RTT+hp1Yrw7gTqKuFHHMKcMedoMkfLHip7FzlpF3Y/MeFTljYbPopbpblb+SlCl79T1WDyr
U7rC6s7Fj2BTyLobTRrG0MquqJ804eHy4jrt5L8cdK9SWW82HEaVsK/6dDygvGjH4X0N5iWVGgcs
/8LmOPMV5yIktHvaslbE8ZCrOWJCf8bmczH+VWLmzaMnmlYEoZiNB5HeHheTT16tX2F5b8adJGwx
x4KqHSA6R4CbNOrV51L9V3Tum6HDpBikIWK2x/yggSDvFr7iuTmeRQiUS6eqaiUCELhhH4awiTX9
5QVybujZ9i6TFHnLErFrnaZnZbfPnxt2tretThVqHcXiw1S78p2/pPh55mnneiQCPV8019Xx0GN6
CX549amnFWd3YCuKG9SfveHQPU5h96NI6p+XBz4TisTT3e3Ngii0wm+qhkZrV20j4duAMaSnJJ+7
OJy0c98O3kYFQtDw9g/QpukZVp9LMuei+t1IapxnDDsAp5Pt8pNPe/qkb6Zi8Bqfz8ewypX2EA2f
W75z1mMvCmFRqSyILLgD6fuSCNlSk24mJvVPoBdnu67Slf/uOq/OHan7ZnE0aw0KW95an3bCNKJz
79+LUYX9rGZrOXr4uHcF5u/ay5wmL1axdxSEYp3nBwvdtFFy0B0N5ce4etZxx4O/gX/RaI85hOSp
3A14iGTRz74Sdpo0bk1vq7UPTb/XzW1h7bzIbGwqjZjLFDb2t85YKraor9IGL/VJtFOxwlZUcoTg
SyV+vbx6z+22WWxocGHEzrMfD+ii1zrSP+7lcWdshX9ndhYdDCsMy9EXh4MPrkY3jn7go9YurtP+
qyfgKv4rSX4L6bHsn7XuxSf9ufy7f38fSFDvl2AwiI2Xldy0sU3Ag0gdF4gm58adhY847MUMq0Mq
Dt+7HIvAT50mH0wHsb6LfQ9n30P8R8v3iNhfnoW/pwQYlb6fBU48acRxlRw8etZJ5pLpQdd/epBH
L49/bjZOsfDNRlfAECOUymPn3hPmuaG6UAo+xcyPqQyuYu/H1dGV0OVqGmhtZ3YnevylQLh80LJv
HaTKzz288v5HrKRRyMApAiKKCwPBK9zL4/79IPhAbCgNsUZK8fQt0w3+G/BlLVwflppL56Z8tlHj
0WxTPeapcwAc+Q6L7MtP/Vqx+NuczzYqxp5gypqW5M67knzlXh73fq+63vgoBl8CwFiTiu5mp62T
PLoLobsK0o1kCRgpw1+sy60WVFtNHVGgM5EyiVdl0bpibtxL2AIIAreUws6z322xrcJHEYnYTKqd
ngbQ5CNtFQ8LHxUM/t/XzhzTqHZSZ8oKt/q01lHk7FdtobomPee+/BV5kpNTX8K5gfZw6gSiuUqR
95kGVFeGXZfApG6N3UC2X1c3XdEDSctcU23Xgp5Ap9pGlb6SxQkwjw9KTXUVoFuFnF3p2dWgqQjo
E7DjZGVJXwb1lyJHYG6+GoVwVKVurcnpbR7/EJsno5VX9ZDbga/ZuqCvlQwWEdYXo/qzCK+CQADR
oq+b/C4InpNobarltdRN7jCAD9N2mciemO47qDx1k9u5FeGZgc2m+UUpUrcavidIuXTityTDT1xs
aMWf2IkVVGbVHozaMU3B9tMvk3Zn5LLjxcZGQ4wvMz23T1aT+MUbTbzn1VUsaje6+WQqV3FuwS6z
XGtEPKTfCBBxg0i8MyN0XHSYkbKEjfofbP3wlHhRmviuRlZLKevPxdw5an5SgfSX2qnLojh0yLp8
aa2c9sxflrwx20s0lU0ctcm1i+IxN6/MX/kVjAH0eqDcFIgJQ/HIF7bXmVVpzHZXqPl4cmvcJL1k
j50Q/jobvVzsTJ6Jl3NsRycJbY52JDVOQbL16rtBmjH+SZSrInlM8p3V7jzlvkmgfho/a/+YF/0+
qY9CvE41rFoDw+ng0GhliTLRNZemrZmUR7Ftt4FE6QEqiFkUKFw+VH7+FMAOTtDuqfV1KkuODKJa
sPBdijdg0Hrgde1KzjAttXpXlfdB9BQa95m/aYyNAEf8cqw6EwPnMI9GNQZvFEQWBKYvnkAX/P5z
A89yeA816wqzbWKH5YTjXdU9Xh73zNefw6GnQJfC8lRYMeurqMIEdisMC1jdU0LzlzU891kDHl5q
Y8pR2cUqUMFfpf9qaWNnQbTuiNijXu5h/iycbWcSCnOWUHhKnI+9B4k+9u60+rGKr1W9tptu4WXO
DX+avzf5hCmFxdTlnEEezOFKCFfF+FJboaOjLHL5S5zZKXNoM3r5YtyeMhYxO2CsBrN559V7lq6+
JDh2ZnHOQc1y1ght0nBAc1VT2nXSry4/+blxZ1cUKQkTJcYG5xBr6yFYp81CFDw37iwI9orcws+k
4qnHu0F0fG3hEnjuW84iXlYUEOUqfzxQUHWNKgM+nTq1etdSR1v4mGfW/hxqWwltp5qndmtfPiXl
iyrcVHEPe7Cmz4PYzHgCHC8lFmemaY5jzfW4FbKIEtXQZI7coiwwep+LOnPD6HYs80wN6vGAlK4f
HqKlbuOZtT6XRZDiRBmDU1cwbOprqR93eY4UXYuKuphA1FbdywtTOa3Av4SgORBVz8OmS2Sim6Fc
ZQI8FeXKMkrExu6mvHHGJN8U1g/cTwWw9Ga4VdTBFutbrUPTtcSSAPZyM669SrLFqXR7IdxUoeUM
xfRYlF8ypDomtJnN7HecXgtmbAthtS4rB5+h9eXnP1Plxbn7fdQZ9CFTzIqdlTVfk7FGYadzopY7
dtqtsuBHhCb+oMt2TpOhLO4L7zbR7w3zR1VUTslRF6WgjqfYlePyMFFXEyzL7aJ1g7h+HdxL8VM6
uik8/MtPe+YoMWa3lmEQTOxgaDiqsds3brdRok8VYeFavp8GE7dIoT0dUj5ewZicRdWSLOKZvaPP
wrrXwIsLytMCMX9m+Z3Qf7s8F9IZCDjG1e+feWrEoJ0sLrgVzRK5ym2/eoj7l1S6rTLqZKP/4tMR
SIqXe1QpWs011H1SPEn+i4JuQStHTkmxw5jEjSqHCMH+6UfWZvQ1QUQM1gAwtW9Sn7tJsqphnvrQ
7IXI7g3UpBtt1RmqrfvIIfoQS4bxtydcJdUhiK7QAJCKay09FNm1OF0n2qEZfzf4watrSfimx+jD
3Ql1jRti81hD4LVFYbw2Jf/BqExWeiU9x8jD59O+0r+N/a0fR65mvjTVVaW7fvecJWXoeIG1mop6
lU5/jOZBbSq7Ca4nvbdRGsStG8S75pQKerGqhRBffR00IlC4R2N8DIs7uX8s+4fpJP/h34nZccqu
Sm8nCjdxtvXTq6K8HctjpB50ZT8hNhfAFDaCQ1RGttXfxjI86OpLrB4K5Vd9UsqV9uHobcLoZMn3
K2n6FQqBt2ZZP4+QngL9OThpgwj3PLra/rr85c+tqNku6HylL3ORRA1iSdTAPf7kHpgdsmqqW2k+
MG4vQ0a5npZC8Uxh6v8vg2GW+n6hlpBBAvR0GVj0UANPbKG13MC7hy9uB9qXRHKV+Gv0/M1ba9OV
YHwTtJ9ePNmTubPMZz38rQ3pQ1El95qw1bp4GxhHKarWGrfT3Idg9zlgFFaq7x8TP0ashyVQGF6R
2ppxEP2FrXqqj/3ljJhjS8spVCIcSECSJBq9djcoN93wRRn2nehiLL2QEJxZFnOMaVgqcVvVDfl7
Sf/c5X7yqeU21/029SxTjeKEFIivIgP1RffyuGfqzqhgv5/vONGz/wBssA9GoylbWcb3oFvLHCmZ
gJep9ICntWL8LMd9EdK1qVu3z/dphipZtTUG+LJYLxoI22MhiWndj2q8oaSRmIPdlCKsJlfNboT6
RsHKUVo1cmCLXrIK5T+yFW2z9LdgFrs2y26KyrMTaR8P6G6a09r/v5yd2W7duNat3+W/PgLUS7z4
b9Sufrm34xvBcWKqI9WQFCU9/RmrDnCQvXZcBlxA1a6gsmVFosjZjDm+C02tfxTjuYW1jDoG9Ow5
GFEHV8r75pu6OhKIbywWK5DTD8MdSOJgLX/zwpel8UcKUU+z1bgUKxheR/67qr4IEj5bWVcbDrC9
jsEuNQjTAMHAfylQufr3NfDZla+2nCVse0MZBZol7wa1TnPwlfnIJ5HCtegVvgfU1GKB4gMoAY5M
ufQfpvkrmvg/beW/fdFXW0XJS8csPRepoDHAWwGOUxrDVC3ssoSUGXV+h2hgFnwWsQdsLGtahCsA
GlRDfZK9jaPZeA149ZsY5vf27mvR7ArpOsOQw7JnvvzlPJeO++tbb8i9qvlTXTSuZ+kVyvUogDHE
V6HcJ2/+WjZLQ7vqnRHXVQhny+QrLNVnl73aUyoD7aq6gT7G9p9Hc/dNUTL8sv/zy+oc5sOLD7fL
/GgGWPXL3sdlxfxlJbmXP8gfn+xk1qovgXDdSxBrA1grEv8xBE2t54cmmCI6ffAFiYVMaqD93PIW
hcy4djE5Ot/x8L2sgYjSC+Z97XNXYwqlfemX6V5jjFK2RYJTpmCY6LPyObTgcdNtxAW4+7Lap7WD
EVjethtlAUiFbF2etXhxqLn93rq52jNquzVhzoEH5r46/W7Q39uKrmkjYpnrtVrxuIzmTKfcFF98
P5+ki/8Mjv3xGkoY6ljSctDHd8/agxt306E+AjxJ5cJIV5bf/Jqu9g2qnUVhGA/bks2TKZCw0Hv4
1vO+Vu12YvVAJr98T/NGiST4ZpfrWrVrdAVduxDXtQBzBNboe02ua9Hu7DiKrsEEdfv44GO2l3fo
kT4qmnZfGiT+/cO6lu86nd37JlWoDUp2VAIlWPVFOPfJ2XKt1vWGxSKejXv3YX0KSybbOYwh+d4R
fq3YdTzuAtiOi69eqpZMmF9c97Obvvoe7d6lcqgQg3r1D598tGinjEGZfm/xXR3jVdF5s7axSAZM
Y8Pf8Kub/mQ3v8ZCwPy5roMOqgeZufOGf0Xa+OyyV1/hTJbW9BVuNyjeqHVw6fd6Nddq3dUYR4A4
FfY8AA1M2NDm33q811rdcJ1RCTIbbHpWYovI+8ro65PncC3SXQIMdjpBjYpzXtxMj9+72esTWHmj
ufq46HQY068MPz6708uq/mN71sQla+v+vztF2eff7/Sfuvdfzt5/Cit/XLUQHDmANc977fVx3YRQ
mDD/p7ZU3Lli1zIR82IvfSurWwfGn0ZUMXQ/OUUX8aaHGVIk/C7vkGHUtwbEapwfB/7EeljB0o3m
NKm8NamofodYLh1gEhG0sF4oVOxJUMxax94JWB541WNY3dSYOBm3sBNzbJRQzp095ar34mB8bqdh
y0BqmOsfUIjE3FydbVN6kL/6rQVX/UDGsxlEBu23RcO2Uyd2JYw/vXnpj0KeNJh3ocxlcTfPKKjs
S7oRrZ3bQonImm1IXT2aoHCZ9EV1s+puXxnp4uuNjRMlEouOXLZuSae3wAjmLrXyEHPLXJMHUvkw
Vy2pv+mc9nvpwMWw6s/X3NG1CgrdoVXUJEUX9V+Zx3+y+V2rpwYTq3wOkA1U8iDsFx8W7dL8pijh
Wj5FqKp67uDr7L1fyr5f2MO/L8/PbvqqaiL6xqxlu2K6YsmmEF6N6gVukcm/X/yTD8q82gIFG/Xi
2RTHDOYY66Ryv2h8/P2mYez1n29wZMvYTxaedDnliMQjxrJLFPXvN/2P1va/P1g4n15dvWpHCQMl
nDOzEa1wR5ecYKd9GssuWvkUj2qOhEUTxmBgHH4Y/ksP3Sts73J3mm4BBPriRv7+9AJyiSL/2Djq
kFqy9rHRm+GL0T2x78UsgLf853Urs7IIhdphb/dPIjw76ntv2746/C0lZlZrbJ9ORh+Xn//+Nv7+
EMJ/7K/+eAidCXfNklRoCmX0uHyxfi5/0v9+w+E/swN/XNQVPRnUBLxHsJLERU17lVDIGD60f1/s
+pd39LefcLXyPVk4gx4wmuEUfsZhg2R6c9Ii2q/EQ7u8fOvZXEvzK8hK3bnGA2+3w/GbPYprQX5j
Fb7bXDSgMHp4HPA3vf/e3V4tZ0OYnu+iDr+vXZky567HcMW/X/nv20F4LZoflB5nExPIezlu1eyi
hQRZfv3ViMInK/BaOQ99nz1bCvcNvHpc3sPN9Itz6LPbvvzAP1ahHaxLSWfsjnXwOhjrbdgq0DNb
9sVT+ey+rz5HVgxC8wqrY1jPYjmBT/7vT/uyyf5laf8D0/jjto2lmxujQC+1CEFChUoNTaG4wRQN
g827YZqwPa/S8av570/UraF1dUBR1a3+JNAVdsp87Ukiu9cZlTbPnHPditxlUwwrybQfBxRl0ZVR
N81XPuCfPcGrj9jxO61Fhb2nuUPL5oud4Z/U8C/P71p1P9YQmZEemw8P6b6EszuQRCr0zhwV9aKt
kmEZN9z10h6x08K61DQNVKq3vQvVCef5EoaYOfmBK8Sa5034xMzz2u0ainnl6akO1ZZiKqWAgrCw
pp96emvEfSM25rpVw5TNQRiP5JcRfGUteeW//P/bLtdq/5o5C3e8cd071sX03YVivOvBCIIFmqn4
HiocF0yI5ozpBQZYjbBuK/vu31fiJ5vs9TxAXXoYea6RbbLyqGh1QdcK+7klew1OwL//iE+WwPVU
wOKFvsQ6gCTkab1rvldeup4JGMdatK0Tzvu2wbsEFnz56pu38ddfP094cv/nruJqaG7ajiO69cAo
VrHd/fT1gZovoXjXUBcyZ0Onc9OTmAdvU0nRdN9BQwJP0DFWTRBN06akh7Cf4VX2rIPn0N9p6wUr
FqxcIw8tWN3DOVfCbo2YN5Y4BM7Wwf9F3fACinovVkDYrZ3KDQj8On8Df9eNgBmaLHcEf7f+3ewW
u570ews8KTJFVd/EvmNFxQyvFfd354mtHTwYY3jqJFSU7gkl9hQQjnw2+9yu4ALRVcnULXfrbCdN
v5PFjbY4So9+UvAiMY0iHo1NESC18nvMf4cAJfBjR4aEagETZhpjVD4Z6zuGwgRb+3iGe9lE9V3Z
A3lvPPH+dx9YaGjjVyTXJIjbsE3t4p7TXdHa+0JX2ezcrOsBwuaYDwnsWqPAOHbdbnKtuNQOYMIf
i3GwyyrurI1b02x0GZ6mjroOHPvit6nfNKhibgDNp1V/9HhE/gRKqtKpYZ4I25i6Tseh2zQWSMbL
OEe9CW/PxdzOq8gXE5aGxm/N5psFu+7APwZz10ixccJXfVHeVh1KuBlMr/e1/cz6PdG/K3Mrqie7
A9SXgdNQAnFqnOZwykXtPYniroGGfxzZHeDp5YIPmKCVTXUGP4REN37iqQ9g1xMO4JhX27np3QDE
FlXOaWgBS8a2FOklsyjJWmomXgAWD3YjoxhjSSTu+72pj8Da5HboxIC3xxYQdGG1Jm4AqtQRFaNI
zGFeLDJWVRsT9Olsez+OTTQ1v4OhOrkr7LMwzamd0woHxFB4MbSYkUPe2jmH/jjRo5+vpRUFQF/i
IIUaRJjJQFIXfPZ7z74R5IHOD1N9mNqbaclm/FJe/t0zLnaSgCzBWfKxb074J8c/pweSq3QFrgWH
GUnjpkxq1M2Zlqid58IeIxt59jSdJuhQSvTv/BMb94P9IgHOm9HWnTkM/3+I5t0Rr2GYT8WPpfhh
qY8W/y2w8gbWd1XA4rY1ji0Y8u2xWF8Le1N70AmzmE43c3vu25PdbhFOxwYeqEWAq7SgxkwKfWTs
OFapNu9IZUY+JlkG41RAS1GXfWouZ9RxYN89bIYQ6G/2MoEmpUJMSiG6GF9ZveVqPBbtAqPCOTNt
nskB4goMvZQGAddh3jD3DEFwLI2TNx21L2MpU80wUs3eQu+BL10SiDZZRvUww7rMRk0CLnlHxEmp
tM6M4obFblyNmDXPa7f15JxNdK/ABfcpeCXebuRT5GKRGg2JZuw6hlVE5NKYHTIbG1GAWb86iITb
QJKNR67BkVOCoDQCgck6xyE4T0OYOwU83/FNla06kurGc8+BeQPOaDwlEKSjJ2apEt4Jb8F4a9nz
gbr23dxCheIAb9s81airrlA6cfR2kaeH/L6R1YaMRgL7iBQGqdxAfxgq3Fbdsf7XODc3YJPv6haA
dKfOHecOQOWobQCBM2ASggbJLBwozXVkMw/5KJDa+oGQJeoFuJTDD39sMNkK/XlPE0nnxxbFFAXC
MCgm8OWNPFAYR/KoBDRQ+PZC6gJgOcdBeGrwBAh7qzwIb4Ygrnu2QY8/NuD0oTDM7HgHH0r/bnx0
LejyRLWZ262HufMAWIy2h9CqSUbnifj3hf2kqvFkw3qSYt6RQNZhO30GaX3ai1fAeXOXi5fRnH9a
UPQFxDjOAocAX9uLdyaM01lUjGpTmy3YkIABImOaGswgmP2PDhL4FgAaEyIJ1XpJH168m5rMFQ8L
+JBEFdm8qGQEjjHgXlYvW9HKfd9m4F9IAyViP+fz/Qqr+KlOudq34kW7ZzU8+TYG+G8N/owSqtHv
PAQ8+B0zYZFjvPLyVmMFDQVB+naxjGVRDUl945wtrBhb3dMOPXmbZj5IjmMadudao1D1VFf3Lj6W
kku06neFTfZojsWc1InfvM5dv8NmTTBzZjglKnQm9NdW2pt3k2XnNU6+yXl0grtVQGzZJi3gzMvw
3BWY9SQNftJW02PHu9QdXJTVyjSwwS93Xvm4swyUa8s+YQaqcRgvg0oLDrSGfhX9L8/eOgJBX7/t
vNuevlurwBdxgInOph42sv1pyV2NW+roDmKprT9JRIT7ybOjon7QS25cSLDFExREVmcBRGQDGJaZ
AbRX1fuMITuiAWJKqLgnw8sYZmw+G9NO2dVWyjsUe3CEtot+X10rmsY6tQ0jb1esoh8+fxPIpUpr
RJEu2E3YYusehgr11q4xVX28oGqXoEPwNW7ABAB2BsymU6dqYEGxe5VghN5YTZdzuMEOYs2KoI4s
StPKu8Ew4LalpxUV7FZstPEbDv02RDtmh6/fQuETBNHukhl5cOijGPDjfIl7RqLLfrN2Ii6EfFA4
5MUta7KFnl0nmZtDiTHLoMpNJ8dhDO1Y3FR9VLWJab2Z5ma29577uKqz5T5Z7Y3TKrTHbgfQHUsM
MCs3KuzzFIaZhR4UfDBqHIe6fJY0GfkGrSSYOtxV06OBs28M4aQue/gfryOKt/gZGP0gnJ4phZa6
NvajfKNgeXWjG+lpBA6sSGoIyzoznQgCsmkTdOoYtiIaAVZ0Q8QF63C2R9DXhuLUMvQhELWwC2NN
1zGVW2zPp6DfK+xOXd/HFaVxSURuaC+2A41QC7aqfEptjMar/p4YNGumY61FTrgBhzwVkSrDHNlN
ieJVKVCeRdu3Kj/M5djYe9b9hlWkYd205U6q+4KpyBt+yLVIqbipBuzB87GvnlaAIOx1TEInlShb
u9UPwZ5rO2s07OZUpjBfEwJG1VEc76rOAni1dBpojPpjrDcYVIorXmERBYlADrNiB5ifCXlog80q
T4PXJUPl5a3ad4SdrF6fGgqdFoyBZqM6DPAUk9DbGxXOF38OkBn9xuRyPnfirh8GwDOKpFrbvJz6
dzkPm1mlAf7QBRnjrhgOTGs4494iOMRWEGZQ2/jtmw20bVVVySIBswU82rIB4VFAeoIwGB4m76dt
bRlgXoo7N6IAAxffkJDNXuIR+MgwKiP3a6Dy3Jybfcab9xXnG0P0siKmd8DsZFjEDiLswSkz3XiJ
vfw0cMD5cANW42mhbxdulAmHiqDcrHjKfBBx6a1n5Zkpd93LB0BKtaGCgBBUwwD7VzCKrAkAtDYw
FQbIrFzMyBlJPGDd1H23aa3XmfeJ30oEArF1tKQTFZ6djrLKrMpPJ7EZwbicWwwTGhcvjF2jjo2v
7mv/w3dvCv+uYTcIQKUQ+djpdG32hEJeYoGGVm9gEgPwH7AHK1h/UGvWANhZXuICJ8x87+h2TSIG
xIadvWH9EomV5V2Lg21oczFgHMyz8Gl0sY3tWbp4agqgO8/NJ++XJvD6W9B4mIL+2QlOzvzYLy+I
GTaTqV8Bg8CPd/bUamLMpWBzA9SYvS99blIvrVGKXf3TPAWRZSOcBwg5QFjeD9NNxdoYnFyuRRJ6
QHb1MjYQUCkfdEOlkRDMuRU8l8zJVsUPE/eipZxh7zTcjnCrLEfrxvVw5GgViaHZ2w5HLhCktN5X
Q1KgFkFaEospjEF/2s6+i4pwFxHQE90xBKotiANzO4yIFhtcgOGhjCLxmmwNZrhK9zeLOg89z/pG
HCugRVlYbiAjjw24X4S4aAB9Rt3DKNpf0eQDp7hvDhMMvx085tVYD4RDP+Z6P1psqCPsdSwERav9
ITHo5xcAynVsK/TWm0HSwwTRDHTxCCMa22tTh813zapzjo8z7CaYsKhoQiQ/N+VNaM3HVcJ8w/HM
WPJfftCd7Wo/dm/CKVIwj3B46cRfxCYQUOmXJ9Fhxinc940RwYQ6hZMeclvMuXU5rI2j4mMqqqSQ
T8onG3PgGezL9w7Z4c/RWs+lVwKynJE5dRyQzGA7NDn5wsLf9QSrHMLTJpiTkib9ZWL6oLTMuiWT
wTlwcOOY6uMaQnWlTkMfpL6+s+0ll6gBdSaIzMTP5sq+HXt2GCQEkSMkrCESR3ASfSDS5aNEikj9
J1p28QBxPCLHmhZpSLu0WgOMq+rtFA4fAbzBIy2xtQVKHPv+Hu4tkW/fqq76ydzyZsFOgylIPuTV
WsWQLwCACObPgVsTgjvYgVvYtSsx8y2DsYx0uhMJ9x7mxGCwE2mfY2YLtGQj3BT9nRiPmvrYHV8q
8hPGfH3Uw8izqUocaciAKgkJP3ZxeAI7yjrpEHWeFSBea5gzy+ySZnSOGh4DgeUk+Lbyfn3kmJak
OHg9fQ8bxRR4JLQGuwftzQ8m/LtV28Ro+mCwMRdW3rr4gasRNfNyIIZOJw22eH+AUCBWukiHUkV+
/WDRFghEEi8L8gkkkho4Io1PcC54qtanQCAkYG7MfH9DagsHOjFyDhEkw1bZSHjvj/MNcXC6WpZM
Bq94WscmZl55Wl2Qy4FTb5obMnyEgxu5GOAUzpysGE9eoTWfZ8A9kSwsoTi5y8PqnLku9qu0U7vH
9+jtSXG7IikvS5kXBFkwHRJbujE4MzkvA+AnpkPfuR8uXOnh0j90N9LJAn6i1g6e0BGxftjV01Te
TgREdXnAvgU1+1gdhxpljUFBCZ35sNb3zeUBxPu4KOy46dobtLkQP/QR2ry5v5Bbpy43xUK2sqFH
l+nMo/avBhGqP5UHHTwt04BuFSIGwlCCWaMKZHXCqphjNJY32Dx8IwcBemdCiiUmQN7hB4e4DIgG
xHWOAwceRqMeuQSavJlfGPvCPznINESAZrJ+UMEKPg3S/mB1cuocJx8DuBcv+26OWn9MbUCGvbCP
G+x2tmudK6M8arSMtZm4GAUzEOkwoL09OzFsgAYW/3UOP0hb7gfRRFb1U/LqEV2ZM6oiMG+wdrzE
Cdeq4BS644OQRQ65HbKFm7Drzn15W893l8Q0ZgiGK+nEtT62HA3mwD76eolDVyI8W5EX7ak/nvoC
x8D6BlvEOOBOZHMjXcPXGjVFja8IdSPocdsSLfJpjVp0iPlr12Js/VLJKe/k+FajXANKLCKzNhno
B+gXqGvRWOBbEzCqX5y3GcJIG11fn7wXQNaFE1bwknsgwPsKqcrgHMrGSXofQJvLKM0IUKmXM5KO
uLNAf3SBHxki2HgA2SHSAyMc4c6S03BT8iDy2ykmRpWB2BW5k4sEH98EsAAyxIz2fNl4tg4VG7gV
efK58Edssh8rNk6Jkc+6oCdmTBuKoLUFg0BZDRTIdWxX7ccMaBWk6YAP3F7KIhbOMe3K+9oG//KE
phumYGBtxn9XwxsRxb4yZW4NOHes5WYoWRq0H8aae8zL7GLbhk4+lyQu1zE3sWprB/Hn7G08RA/I
jS1nTctlxZ5nOtshCJHXdknN6Ia10w0nr9xSpw7VKM8DYHdCrE7N04pbkxhvFUAxVMELW3dm8DxB
okON391yg7LGEt57SZPq6tdohweCqlATnBZBsgYxFdcNprxfbe+NFTuNSvu40YDJCzcTmEU2mmOD
SG4SLzXfdihiuCr1zGNRyUhCFqvLnxxGynXpRz0+prFys3X9mBGwrMguZ5hxO+LQWDodUCCuYark
YdwJ9TXItvWZaeN5hLGlavipxj49tIAnsHZbDphoAdnYqiFH62/5NCdN5UQd8tJ1ThgybWi/D3QK
D0HpbBhCOObTiMyvTKq9WZz7qsIk/rmjYWIMKpHkzRUuXLOqY43WhYn7paaPpz9tpducDW9AZPzB
wimWxZROA6K/TiTNNCUTrcD1KVCufCzWYkPCPESPywfVpwraPRufel4AwYzYqvP2KsRIjYlKrrzk
kd5xKJcdETHmAuIxgDbdZ7HRQloiWLxAp04a99DP2MTJGPmlSLtuRqnJwvCDBiBxiufBRcUOQlQA
V4YJC3CwMPeCSWVETmP3Wyj+FNCLNX19pkuQmqDVUp8k3lAAw63xW1VS1kNc2vqgQywU1hzocprt
9q4e5ptx5pi0xyZWG5lrVfnUFagDYLaf602DrWoMXgO/iQboX1wsF9tEGGJUuBr2Df9ZYi7LMqzb
wSVPHlxdUJ14xJRuDK/347CSx4brrSuso3Sn41LMuYCU1kRl2za2rIXtPgqQl99euwaicZ6CFBi1
k7HFcWgvY4kcE+EYnY5y+TnfhdLZSyl/2BpSFBtZqCp0Ru0CJd0OVPrGAMocJbYRejQLxRGvtG/M
ETTQdVxxwMOTIZiqjV7Gd5P0ObPXZDAxssfcHbOMVHYecK7sdS3cvQe5weIBXdKkdgW4ni0x/G/S
ZOl+zAKi6GE52YWV8OnQwaRj/uEEYP8WDx59oSPZqb7Zw9vuR7li5yY6H9cl9mp8IP5zOAF3Y30M
0/MAPodbBulqAKIji7Rs+pTZ+ixGUOYDv7xDUgJ1QDJxJOrkpZThTpf8bdaQ7vrdcRm8rdWMcJQw
jSaqA4mWFPpQSIQ0NqKmhg5eY30tqXaNOBgOhqUPzohnvNzT5RAa57nGK9uIkpWxSR/rIO18hPlE
AlMQwqvC7vzE9UbAXFYzHsZbDx5uCmxRBFEeqO+nu6FaP3o378ceKBUD1TeBPIOMMtPI+0vyaI53
Qd3dGsOQksbecbGgfj1kArY+1IEaar4nCFfFQHZjbyM3wwoLJwLDoD7yq1ct7hkKFwWxd6YMUNkE
qVSOHmKmtUsM91Q3WwrR9qVaBwJlt7HtW3c9ldDih1onHSANqdMOLeTUdx7FGMvE38LLZGOjspLY
aIKp7PJrwGIyB72qAf8r0SS4/PoyK1p0a7oiGNRWGPUYU5MVv+Q9cEvChZmyECK28JR0L3rsrQm7
Fmc4SAQMYi1vA1tFhleilup9zEUHdyFY0QgWxr7ETIt/g3HGpEFbp9lrhiLMiFB6dsZ70QX5rMdI
o+tczGZGFepP5EwrJzEhelHmEMtF3QPl8tYTzB+MPFbstUDLdf7wxoegeF8VjkkjyKTX54OLcjC8
Pqb+V9A/DMGOkQlnrkhHfZxLnglVpY46+6GRBfjt/fob2XE6ef1OCZUL4iYwe8UMBYkQAOylAkfq
OIx1TpdXvmxLb89sFjF+IP7TYIq011ZEVzMxUDWozTQ0Matp2YCVBhjNfxNY+z1KvBZ6bDZBHN6h
YLxglsKC6ssq88oYX6rJfuq11+Jz1DlKX3cs3Bn9pgloquV28dY3E2HnOEsYTWEAkm4LvSmGYaMM
GHtyMysrVKmUygrLy0x8CAsetip/zQ1/qwTDF9Ymhq9x1P4Klznu5vCpcmAzSYIG7GorthqI6Q3o
z9baPsIQJqPNBS++m/Qex8YWCzyXo7kdLewDzfThY5fqRL9ZrQcKdImP+x/w9JdKocRYBMkSum9S
TlDKVbeE+oDs4oz2ONy0OhSQ1pVv+BSyJDDdZF5vAQqyYoJy3zwvKXeqA1xbbsGMOWjRHEJ/3ZSV
vS0Mc2PyEFmdeygrfmtByCWlyAvkBBNzs6GZAGAGeQRtC6s9UuexWZ67+p3U77V+ozgCLHibNAfp
vHUapXZ5pt5J+7cTcjYOr2CKSiQKJobRps36Xotnsjw36mPGuBVfTu60QQ0fMkEzzFBBdUov9RuM
KRwv7evRohjBvEFD0Ro5rnBD7dsQVRlibg25m/VtMx5pf3Lbo1WCq3o0l/fZvvh532MZJlPfZMow
bmEKyrE1rQCrtgUGkxu9vJQY7BTBafLO7eUEfBjK5m7xkZAOLG2HKcbD+NV176OX9Q7kjQInLsDK
BUnnKsZOFMLBpbz3Ee96KMLzEh6fNBmcPl4hTYFB4C5wkYBhVtYBZ/R0SS8XctMY51GhesSPRuHc
rc548HCkURetwA1sydF6y4WHsWFE/+uNp7cF+4BJKeQWB2W+WwbdOA4+KH2s61QYT3P1OM6xbe1Q
KuBwjWr0xadG7G0v7x2SMOBbkf634eV971XgnIzqJOTZc2Fdgm4vmmkU1cu9bnZchc6PerVzTBft
2+7VnsnBUXeumOHFzE240ZA31amzB9JgQqY3z3ySpZUh08ooqUA8BO5Kplz+xJ5/u1KycQ3neLHH
adVtWD4zBWG7ejSqJ4Z+kbwP+6Tuw51b7kKE5hs3+GXoe+8Hr7fGKFKxuLkwTxY7Y5QfbY1Y5OEE
uSlNaQHDHuE8LMyKW+zHuhiwbk9OO91WzSkQZQqD9Ly1ix9+eVtiRzA9GPwgRkTDAIlfWEU8yMct
0hnmu7EK75XRbg0H+Y+JH9SDzPQApWR6gfDivO/pL0bZOxm6dJ3IwXTo3rfXg92j9SyEEw8BtL0w
YG0Rh5MqTD1s39WQ+Wg+goRSoQpw3yAldXmdaQmEjgxVOpbQLZVOYk+P4ALCJ1ig57w35bs96gy6
qQgAcUwz4/BhZiIt437uf2H8ahCoZfT4L7x+VLq7D9W9ZRrpd8QPwbVHmFtSMSoNoWArEoOjf//F
WMbfRRUBuVIm1TPrcP7huqHIBnLsg28p44Nr3rlZVWbnLbhujUam2oBn/L3ncCVB4kCYgSwNBdgy
wkwar+gLJdUnA34BuRIYUTY4s2QGDiXH39bV62RMqeVbOGPRkbXdfG6GmLZ2xsjvsJjv21JEPeqv
lIwJxcg7/+k3zRf38sk7ufb0wpS/19aXP+PgoTWVNN971de2PFOj/bDp8EpMdlrQykID/FvvJLxS
E4arT6aKMUwMWYmq0+orwc/fpaHBtf1O5YxhU9iYb8Zhwz0GmvgJaXtUtF8ixC+r5r/1X0F4JdCp
TCqNqTI0XExRrhtitcqc9oix0RyfrG1Qm9FsgEHoOFtkjPvK81LXfi6WFmHomRP0Vibsw6iMWEV3
MsfpLNkXtt+feGcH19Y97dSsZkmhOGaoegMXi1n1DbwHaN8fGvULPejtoDZcPkLt4/rHHhbqPlws
jCGAjUMTtcghkAmBCngo2IPtfW98N7i2+8Hr6FBMILCpZQlqziClfm8JXRRU7293Fafif//H+j9D
yJQQJpSuEq3Zxf6tvufLfuFN/8eFdTd2wbjiwm5uyAgMn+/d79VuEejGcg3iw7LRjk0HaWjyrete
e/wEo9sMuhpxu4udUKgPPZRBvnfpKyk9iHg2XxUmEbncm+3/5ew8thvXsmz7KzWyjyx4UyMzGwTo
SRnKq4MhKSR4f2C/vibiZb0XlxWS3ohGNm4yBIIwx+y91lyraPizkf6c5xMSJ5AH3Tjulbfpofjx
9clqv9cTWv+L5hOpkmWMFsOxjjoLmUdnzDRayifDFNG4Ti+jTGMJ6F870tyzBgxS01/s00OpP9GC
kKSDHu8iVhNlTCyWqm/pRKwSknKr6UfegZXth4u5Ox/JzrpTHmX/patOjiqvTek2DDoEUTtlMsEP
8zJlyunrnzVf69+MN9bZeGOpcaioVPz3aX8zwirp644shqZ/0srqJSr5iaE//Nkjes75GRMjM9OK
R8mKL6d6Zdn3X/+GT2ancySPluttrugRo31wKOJ5r/D1cT8Z7a2zIcDU2xLWJtemkwoGYlIYJZ/C
kk0C+HeA2J/P5O+u/9lo0MWyJlcG70Cshu6UX+fFQdZvi+5ZpA5VRp8G8rbTDk1xsNLnvLlkWi/y
h0qSELolC6qYlK5Tt6jesu7ZkW586yFSn4hXN0cKtiRqkITezF1LCcxOQGmnSFdF9a7RJyUJ21RL
pvO7KLk3Ig8t88KmZRM7awX4klWFrrCOaru2+iuZOqL8GsXXhvLmTE9Un90uvFSGq8mcs9iustq5
kOr9EF9EBbKDoqLJ+FxS3zGr+irINXSRKHiCEzhDu57I2C1uBl32yuy+83cV+mxnF7TfuL4/0YRb
1tlIaGIKE3ELk2hmc7AZRPhEqwa25jhQ6DcRPzquESgkbhReyU5Yp/juBOE3CL1PHsZzFGQzOIXU
Y/TaD9Ux8Df9d1Lqz457NliqRaCHEvqBffth35bfzOmfDWrm2UJpjKTC7irk+nn3YBAvihSU8pgL
dUsPcP42lOPaejUEiqeM5kKWJxKm6UgEllc22zDZstvvxdpIR4qGXGy6GpahHoNiepSj5tLRc9QG
5rWdhx5kwbVCcXmIzG0wbbJAc8MsOozUkxPtkJHNEmnfObs/u1bzC/3L3C30tM+nRGFNsINA0P8Z
hcY6x2h1Dd3sOuSw0QXduOg7Yso81P5mCDhnaM1hA0mW8cT4Bm25HxgnNmb9h3PheXhn1PRtXcGe
20cTDIZlFq++Hhs/O+mzsVGRMhzXJccNg8x1OiodiEn6P8tOtM5pTTJxHZncAi1X3uiO/tlu45yt
1Ehq3qQDXhHr0b81X7++Dp88audcpcQMGqlDpjOzSZrYa/5wx3VOUjL7pvD7+QpMj9PFd6SPTyY0
4+xtz1o47bqfsZZzqnXtoEdHg2TJyCRs4f3Z9Th79fSYAaVPtWFfPLde/v5nBz1bpMTQmOXI5mGr
HytrSRXnzw4739Nfhomsjth0F6wTUTHS5nK+YTN8dpW1vx5WNYJa6lWVLZzWbiwEwFlQulajrbX0
OwDvZ19x9vYlKmxNGyUuXHmaEu+deR0TVO8k38R1frLUPScXtXIcapIiGD/H/jAE3cJJ+71NOXNU
rzDz/Nky/SeT65fLH6d6bw4J5Fw1Q2a+cUSw+qP7eg4iUiu9a8dGwVN/H9xKf/Zgn0OITL2gYSvT
IjAUf0tRH0/712f7yUh6TiEy/QD05rxbiZJNgsiJ9VUR5suvD/7J8KSfvY6qQ6Rwhttxrtb23XbU
/vBqnL2R5RgbVMa5xE2zGme9+OLr8/3kyTtHEYEwqFT4YSORcIiCBeD6BM3cdTXGS1+fvvmST94e
/fwFNRM7EDFfQll01nXQX9BRfWnNn00054AgzSAvJGhgOphVEy1MXfEK5IZfX6DPbujZfiEwbCVp
bW6o4UODg/zwzar5s+OeLZpteOLZOHLOquH1b1K8/vp0f+6Of7O4OWcC6aI3nMTph72MJ2yECRij
SRuCQwydVRp+TEGH4hFfUYNXY6w8aZCxcG1NNJeyujBpZ6UFaq5LU7URAGPzqMJ1XGo0PbN1P93p
+Th3+vehrbqIJWc6qFaGd06mL+3RXBcTVVltrZidR8HM1UFo+Pnr7I6QEhmpwvPEJos0h4MJsG+Y
0r0uC6SaNw3S7sikfw5NNrNeaNEvFXZZAaU+k5ZLmObrKR22qqiXAr6fnXvSZB7SYNw6MR+37wbN
VHE3KcEqxJnUZVcNPH9fP9kqyoRMxY96B8AOdcE3qxDD+qRueM5IwiqsKKxNe8jdAq/tvT/cGeiN
JASUhX1TjFwf/7mPpbXqaNvRESuR1LuxMelh7Cwx0pfvN5l1zH1lkaNP1SGXDw6t8nLR2T/mqkRS
7GoLM5FarGcEyaAtE2QAgbxDKrgOdAw7fDpOl1XyI1ZfsD7gcLjNaRzm+mai9zy0q0FHxzIF4A29
vsq8CJ131L8V+L5AGLl60yxSxMLWMOAD2uhKvErobkyIklIa9cYPUqPNfq+1T13qrDO7XxshRRIU
2uNrob7GJJUM/TZGl6FcinQlOehu6NlWiluX20H9oEzv9mZ7lzT5ZSmJ/ZjQVOroVGJSbrTCrZGU
+WhMEg0GbH8/Niilu6sRyXyQcSXiC4ueHAY1NFJQ0CKw+1J7asIKDZi+SUPdHUbpVAg0ny+KMi5a
NptlWKySKbkfyP9Oo/tiGpZFvdfMVSHTq4fn2Cq1Z/Fhn91PRCH3Rn8t4SCvdP5YjToUspLsaQjG
21Fd8BqU5gUcrMVQbsxSLOrmmgANN4/apaa/pdXBGA0vNnNX65WHvKmwKaJJ56y6SHs1wbgTNbWJ
HKjrfdeu5IlkazwpWdichqqc1V+a0ZzGTng2TopWlTx0G+shukI3bWX5MgVQbkmK20fdtkOFH1ip
S6zkVBI7EU5bCYOVfkHAnpciR3eMhKAM21U4BYOvrlCydAFSrLnBuFR139P9eqv4zarrTUinzk7B
6un4A56qbBlaYtPSaxNRuEwRKyT1sK7MD9H5qyhyNjlsTTXU3vIA6TQGrYAGrZ3JSzNSvTy9GWtt
RsS4pgTat04vUvVHZF2NWBkokrqUQ5CmOuTnZa5ttVsRGu44+w4nHzHRY+qU1/YEk4kOirGQ8CNI
0tGJxbGk8VsNy0x/HInfnaKDBf6u3bARuqJedmlP/UFxTkr4PgS4NRUkCSXKdqNwB/1W7vudk6yp
KNEX9dcGegu+ejEEK7p0MDhcBw06siCnIcLh2CsycrEcEWa17NPptrUxBFXIRmV9kXPH9PyhHh5k
nkSkUQNNAr/z3cwvkEpliyaQ3HqEQULsy+RYC61/gHvcRKGbDFhMMpSpU7bqtZ2MzMEUIXI2upYl
at8UE8BLkWjYCrdVrC1CSyMnEcxfhrOxPkTjsIICBXpwGSc3SWYjHHjvNHtBQo3S7KQcczp1oqHj
hnemq8EL0uSTgesa4w74cBV8VmM8N0W2Culm2PFtNp4aGYF54LjcDDRWexXHsJOjt3d4jilGiuRB
ymrIRBpeDHWT9vZ1YDg3nbVHvpUhey6jXQ/RvBxWZm0eWwZoq3mUUjyBCV7RqPHkElhzzNIK4hZt
E9SzaZgsU/E4GLyfLTIdEkc67R1io6vKGLBG3SuNlwp1qxjuxZCv5cii93qd2GAz7Q3iIEUkbhuS
HTmbH7tkV0yXClOYEj00Lar4+MUx9U1ZmsgN641jyVTnukWBlTM1uoUk89Jh+Lk0s+si4TEejIWN
rl92NqNz9C3i2hoLYnThduLOVlBvorH3iiR8l+N0F4Q3Gf113qV5QuwNBFDWg97nDJH5chLBg0+3
SyALzpzsaAbPdoAUngdOoJ/ryYdZjIiGSl5R2b6PUXrkROgUyXRlVvJdhiZ+zLAXDznjcuw8ZxIj
Yjgk9TodTM8Ug1sb1J6NuniqO3PbyQdEqSG0GBgPWIchkJr5Sov2ontV6mOUHlX5ye6HVVwwKw80
JZsZmdvvVZ1p/8coqm1TauskPqE1XI5+fmQH4OrcN9Jg6uTGKGEyYwMUDvpaQfPIzzaK5Rxr9djV
rxUd+aB3BfB6U8AxDMrlaG+NelhU1p2wn6kteXHUeZV5b2QfmnnTxU/khnk6VpKARUebv1r4GCaS
d9TGuq7jq7IhLiW4iev7LFrxRq17n6MZaXQMkvGqJxMsknZJb6GlYwRGgwtb1aXjghHPqBZJ3OAJ
tndNLrt9hngga+JlG5/8Quy7HJ8GWhwTmXeFdtNkZcJmynScJ388yUmODhcBSxDeBtMNp+HJiI5k
u3vVOv9Qy9eSftdHa0FNGCvVEPXbVNpZPjVh55jQQioRsc+4lGy03tqCGad7L/DmRWO6ytrhICys
bg7vb/XoO8p2COmyNig7JR7WVJbxy/gLgybdHGkrRQNL4Z6F2slovyPofcK0sM4ZbyHhiT6GmH7v
jBeiUbyIsbmpcYZXH3ofr3OWVgKhS1TnhEBhZ8c/QPrvMjAltw/xvkUfk5qdEp/Jzb+ps8zLjIB1
nuoVvJ5xQd3R3oq2Q3SF4T0Sbh1Km7otUIU7eDVvnBRlaF6sTIGoCmHw1ytb3fhkyfyzpvrL/rUQ
YZuUYUelt0OvmOJ6B15TXYdqu2mkyosYjHEab3ptXZXTwVaeavsHGtiFmpqeVXSLcMJ7iRGrROUx
xAaO7EsSRhYTtoh+wkAqLSu93SMrjIbruEyXJch5M7lqc0yrsbpvZi1hyQKVVp/QccVbpZvmt4ly
LQAfTKL37EJbyv7osVf9kWFCdZJpFQVQqWgajNcEpq8KjJzRtscnFokrAxWTNpJBJN91oBktzCSx
f0zDN6S0RtntevMUM0/Ffb4M2EvarXWMExRpVPN9VlYY2OgzFAkxiT3W6WYHKUhZZFWEpXxVY7nv
6U7XiIIYDqb6ear2MH9YCWFXtooHWQJ9TSlxxtC20sGogpNg4BpxAgzNyqmOjnFR156IrtVi2sjx
duS+N7i5/ABVsVRsNDVwEaexLtj55dpPt2rfuKYZehPDmWGh58RsYeuIs5VyqduXOYOyXLULVRSM
4kg+MRJpL3p76rNTiP+MKmwxl6qj6xKhHMQMp3ZWUcIC1F5LJj41TT5E6cUkPTNloMjsPY2VU9md
xpg+abCS/ePE5FlXN/Zke4G6loZFf7KaYzVMC3/utcj7YLpW81tLuTKSeknY8UKnSR61x9Z6bPBl
ptuBYc1kuWwoPMmzLh6eQMJ9n6JnG9hEgu2/ufH7e1m+DoPXrt5H8YOPtzriWch4/jTjogxenRov
FQeOb4s6mhOvWWsw4NpY92lpka/gB/ZViAtnsNAtE4S2bDEi1pl8O6TXBX11i+QBhLZLO1O3jqqs
bNM/Ecq9TJw9QRh2Uq/KEvm9qh5EEW5zdj8+EvEiNVFOcXuckXZBdV80z5l/00R3SubsMAkBBNRu
/aF9lORyn/JKF9bbZA7XHdmfJC8Q8+blBJ811J/a4lYXjBAyRoaw2PmoP7WIC4BbOpKCGwReboNN
tJOZBMbrIvOJKhsWnX8xkt5ZonSrXnzl1KnFosaI4VjwC/Q7A0BtFuGWlZODXt516bodHuNk9Ip2
B65sDgpl2YoKS2dgVLRjzquoldekDi94yfDA42MmuoGX/UWJTy3LC5m779zh7yJ3RPQvtb/X6Aqr
V5RLWO4vVYTEYjoa+iHqhrVtOx4EECHvR+aPTH+OcToMzr1uvytE+plRsQy64mTpwV2OWTsCMwID
RYCB91ofaXzIDJSw/wxge6/5P5UUqMMYrjPlzRfj0h5YBqAKd2t9o4frsa9wsu8Vmpipyd63eUji
AkN0gm6uxdQOhqFr7myp2csFoTFVKNgzm/5mYnldtM1jCCDbdFo8WOFadwAZ0CUy8SB2Ap1nJpYB
roNGr27N1tnC1L/ocfVbI6rW1MtM8GkKxjvFcXsiduJ5K96zFML935pXBub/0L+YXTTAU3x7JQaH
3hzDeIBbGbBANoUrDE0Ve4B+XswRq+dIwypE7psHg2djmrCaXSQf1OJ+oICmpSNGkclNfFbkeDkU
0z6VEzkh8/10xnXebZpuO09Calp9RHq6iX3NxXLu2jWGCP1mpISQUW2SsGRNaeBh+ABZsY1aZNDm
Zhh2TWxfWnqGsTY6ahqQ3BRRYSWWYbCOga7YTXbyFX0tcMIEdXvh69oObtp6DJFO9YS91cNm0u2t
1cr7JuV5ZESyATH3xpOE7cfPGaCaU4DAv66fu9pfWRn65lsye8rRP4y5dZMm/UaxUR4CwvlmOvt9
E+rn3P3rZGaZXAw80/sRYyG+6LB+//rAP3lzv6sAnZUKe6Uze12thr3dijsGswsfTM9gsg7VAEOQ
ETWy/rczRJ/2O7gG1iCmi7lsP0nKZTLYW7mZ7kP7I3aCC8f/+Pqk5u/+3TnNU/ovv7aenAr9vAk2
LNUXCYugWaLcl4X39eF/0t9+d/yzCqOe2F1XpbT0SlnzxCTf9cEuV4kq6j8i6SZoFRrzW6VHaSx2
PXNiO8YXqXVRfRu/+xPI97szUP/6CwGUFybPIL+QOsqEw14dM/wg1RIl2c7vHVwXpEwWlwM5ChFO
54a5KlOZZfKDKPdIXQeoCrYq/1mt/5yiHGIEixIa4/tQWiv93RR9U19kdv3kVp4VLi0zx7/BfLXH
fL+oyNilGocvcYM04obNM+aQfM8CiCiP1M3p+ufRW5UCqlc8eWpuCmaUKdS9CpMac8FSxyo94FtI
c7a/1135pAX6yjDblT7pu7DslqH0pKMQLzT70ike+7JzxyBaZtl9NVlun+CGK7dNc/DH+1xUHnQj
B0esIi7rOHYzoCI1hebKv9Lsnc1oypjmluYB519VPSRyS3kNto3gHDCUMbo3BYagZHKt8glUSOrj
ZtuJDiK37KECaTOLxSM2eUk8hAyUA46jocjmSoLrS81ipgxUbcmq4iUJWSwmCHUBaKQCZ2hoH4U5
bCUdRf9M6lja6cGRl5hY9Qm7YnURFttm9F2DEqFKHWLQsk0MiCthW1AIzPTKVi+TBUA3PKrFeBeL
wqvbcAswFdLWk6WxbI+2SbUrKbERtRQFL9PwkRfBvsToU4Xop3ExQmhRtbXRHxxw1QW5BrTIDtMU
XdRRxGzMup1ZtVdi3pXMCwYc4D12xmDtrwJDgTZlcauxvg5Psa4e8+JDK6pNao9e2s7u/l0Z3kb1
9JT0LH5MfIOmsmTL6ZYRMw42vSa/7ZKjmhwRigJ38uOVM75qmbIc5fhkiXcnfNPV0Ct74HGZReEj
Zq+VLGpVdod8I5UnYZXepJUffZNvhDSxZ3uy9D1Ccuyu4pBp2hKeCRt53YWqtOjM7GrCTN7jN6q7
YdUXPgWk9IDh7WfCeBCmTzbCgjAtlm35mFAgbmd7JSBFa4opI1n7TLkIp6Ng9ViPwZ0hPYxxvXfy
dyvEVWtk3qBVyxFfQds7F3qo7USgvUYaFQiEG478LnUa3mNitRoDbG1J0PpDjG8Lulhbrhz4Gnmm
X8WW/E0f5JNmjnrWfKqSuOOR8XtWHR1Vw5shCD3JRkIS4o6bvlM4fDKWq2fzC7TWXAUi1O9FcpcR
M2w0Bwdb69cj+Sd7vHM8tzPlbFJYSe0LeRMHBOYN43f7x9+PW+rZFGEFSqRT2e33Q3NsuxtmgG8O
/El365yJazpa0ecWlfIWPETnT5DBgMgRdpzL301vnzQbzgm5hpWnTTIZ3FicHGUiyBA0KZftYpAl
UXwXyusxtxlnItfRbffrO/HZbT4b5/NJka1x/ll1+KJZ88oQTx8IgK+P/slFO4fl2kkYZlPLfQ4M
mSTy/aAKDKhA6PofX3/Bz4f+NxPyOTk39gVKWkNjBjTHeaTeRnV0kZT6qxJQpCeaN2JkFcqb1Q1s
b9OLzH+0a7YkcxIehjsoS15bAg4Lxk1SsqOVi1fHzLYCvyXNu1XdKcs4Tvc5q+lvzvizuzwjXn9Z
JMnmGMh+OdBqxGFohrQVzOLQpzdJ+NSXj8EgoKwFTxNILh3oh5PA9LEkkGZiIfWoukqsnQ1mJLuQ
aSm95NJbDAT+63P77LU8E8M1fqxAl7OpJaI7ZBIZqQ9+fWRjfv9+d5/mweyXX12xD1ZanSdB5PFV
ZozrKguWjui3qjmuC2xpklIumiL1ANdD+YHGkRf3DgYhhaJ2kG/suHdj81mJUVIW2o5u08IP0aTG
bmG9BjEjd3JTzaASypqKwjKDTFAZh3APCypowGnJIN38ZNPYYqmFT4n/khjlEn/cphyT+2IcNgly
4zS60mjm58Ssts6z7+tu46zzCPTDNLzqg34iNZoqgfbNVfns9TgbycfECYMKJP9eSQuKIKk7AAwm
7I1O7r/16//5NvxX8F5c/Z9L3PzrH/z3W1GOdRSE4uw//3WM3uqiKT7EP+Y/+7//7K9/9K+Llw7j
e3H+b/7yJxz539/svYiXv/wHvrJIjNftez2e8KOn4ufhOcf5X/7/fvgf7z+PcjuW7//821vR5mI+
GhDN/G///mj7A7vAvFr9z1+P/+8PL14y/g5nUDBOjXj533/0/tKIf/7Nlv+uqo6BDk6Rbc2xZ1lE
/z5/Yjp/V03d0Q3H1mzbtOaBKy9qEf7zb7rGRyaKLv7mfz5qinb+SHP+rlCG1SxFVQwW8SzH/+fk
/nKD/t8N+4+8za6KKBeYHzRFUf/yspiObWk2SSga32crqn2ePzBKeULDQw83TV3neMWjaVpGfiqt
/VZVac80BmX6lHzgQUztJiF0a2tZbAPjopJwv+flHt15+iMtVekyDZroSvGTGzNUphokqFQtRVwp
W5GqPQUHsxUYGZP6g0IapdKkVnzPoJHx3nV4mhdGl0mrts302yQnXcQdmrAL3Gyo6nU2aPeVPZas
YOekCWvIcwTBRhTPb1yuPwa6478plSPt4s6uYbA0eB84oOSDX567xKaBw7UDz5cVwUZWGntF1+zC
KkIyKgphqA9lFOvvShQF6wZnPPzMrNhiihy2FbFyhLaHcrycGsu8zmiuAV1Tp2WdWc1DGHUNlVhQ
/rbZf3ROWTO0dGm5kQ0V23SiBTI7mFYOb+e5dycXGqUF0VdvTZaZXm2lPh2W8HIM2YQ4GDUiL6Aw
pQvxGtU0Y4O0nDwewBBbZBytrAIqSmPGq9YCI6iNtPhSdjZR1i3iAHyC9NZU2aVtQxyojLR9llIa
J3GLVNouib1u+wASTGJcRNNR0TdBbb73QmDJj5UT1YPn0oofS+Fb7OIz6lgZnY5QZRnSophV51IW
NN7llMMVzfGFLiarfqU07IatuajILcYeUaRPUUQbbKptoMKAMYxSq5cG3p4kz/a1WYgbK6nGe120
28TBiqXiskVUTEGKq9gvdRn1u0mvV7ajXWgG+i7Pgx/9HNcb04tOWt9ws4oxOoZmkqwbOvqHKp6L
oWPPCFxMM8oLOAkqECiMrdoUG2EbLy1YZKXC/WE2Dp3lDJCRpgGYbDPm5D58pNd3TyoKOZGVxGO4
CDPATbLG3OkrLjw0qBNmk+AVUWgRyGEjLSFAsK+oYb27zBDqW2nLRH1J2JmQpVCU764lQRckoYcQ
E5dCAErkyTr5O3or2ISmdcsGCHTNHHVWgP6h/OcbmX3byGmE+5TNJEX406SG2UqBFnSvV338loYw
go0eTIxcwSJ0arVdSYZvBSA8I40gmvYUmdqc363ZkOqcbhVLc2JgkoXkMWvGkanqxuzV8VHD2Ash
YKCYli+MEUqeb5jV1kCDcmGrc5hLgxSlDbTsQRgnIySl1qoFlv3UpImbTiCjbMMinRmUzlXJJ8sy
6autpicaHNbMBnMhdfUdReFF3LWZp8vAgZRMoSlolu2ujhXlw/K7YBvTeG5lq90UdhNcyqE8eLRn
2OCICFWJSOLrUq7KnaoXk2v3jvYiWTGinXJgoaccCGDPNwlFuz6gSFBZzkgmfWUeEc8FK8MvN2nO
EGIN9dEoUtqdsZDv8rpFzJBVzYsByCxODTdNQBUrDmQIrXXpYF/U8ijgpVgbCfxgRfkqGaWAtwQA
qA1hewHGN82zj0YiOUQLSOKueKqMDmJvIPd38UgYfFl5DDnjljMdjr1TPERAA4bIji/TuHoKNH5O
Vne7hs2V0nIhg06lANHRBxp2If3QvEW2kR4my78eekpMI7XLFvxgEN4TC24sqqynRq4AjInD52ig
ENeHdrHI0vI+Ik5YM9OdMPN3KaQOvggjMzk6wzRt0hGgWcrg7HTUXBz5yTSrgPJyFJ+0yNW7XuF1
t4TkKnXsCVk6+lmsHDo2anuJiZ92FRmpkD/9qdW8jDoMNemEJ36G1AfZUUwseAAQjioeQrgj2VpC
QwcmxqJmAzJQtXOAQ0buCghF8jSEG1m+lQR4W6WVkbmr0U6rp8dSpguXi6RlCQcEoBkNTAntg5kn
tJVS1D06kF4FhpqdymxM9STaS7k50VBrnpKqeRolUbkNY4tHc+IitlUQumM3uFqk09Xrg5OGYm7T
6nV1OVnBvoB3G4YwMALHxqERNQ9ZnJQkq9bXg0xEyzwg+oAsREnjyR53g2ytaZMsFds+SnHmgkJh
mnHMy7gjdSlJVNKuyUUa+ZJVabYxwINW7LKKV8hJntW0j3jnqmVddqOX+KV4HmdCqm4rHxTAtedB
UjBssM8wK5DJctM9OgptEoIpn+0sXNqSz3ajzeVHaFa13lCUQQDIAxyWJ0OBbJ7vTPHROENzz9vB
QBiZ4HkslSoPDUC69s2WKkKwNpp+HciOz9xWXYBPviJxx8uz0r8rHO3OYldAl590E9Wg+hR3mvXg
y/1+apIRwURANLW0J/4dbZzWwwKv4BJXbQd3EohjU1aUjorIuMvqQb/ShE79pCb9SY9JnCRkYqmT
W9+PKtCURDwiPkkQSQmhr0Pf2namuQz1VMw3DyOOlUAFBymmRlOvu8FEI6wg+CCqYBpFCUi4lPyO
JMpBdkegQAwyMV0lQO4wQ1DssiQ4AFRRHqcnrScuuR41XP0N3IWxeE3K6rl1eq/qqK10IWWxIaTV
Ggb1RW7B9VW1y1HSYi9IUtb9PgpGq6EdYijgGG2IjTDVw3IEB2x29B1LG+0LjU3hZ4rn02mqqgIW
nCJ1oHWru1KJN0ogIJE2lXUsSkuFJgE8ECgK5bIaaG1RI81QGG3haSoAI3P1FABXPPg9GJxACFwK
vplvJpD595VWTeswbJcmqBwR9ILNirVRZ3DZpI5wEVrHLZt4pfX6MijsaGm2EQIZc3IusT54BT3V
vHS6nalnUHoaAJdSMm0KJVvDCTaXaW+sJuBb0tyORxPIcgAzyiLpgLM2gb8e6nyVBEUPXHJqPF3I
D6XR0rFRq7Va2Itk1JTVYDIzqTawDj269dtJX7CEO0oOXqMiaCtX0w3blbsZtF2IctmZAE8Zq2kI
+mKTQxoXtgnpRhbXUQjaWpQ5zBzgfXqC4MrO4UzrZDIXyqVvBwmSDdYPloPoMIl8JMGMxmnFBtOf
2UiNfFNLw8E0SEKQFOVCDQroQ3nlHMoABHyQyA+FgnQPJgAtTHhPNP9HuuWsR46Q254Zey8igI02
GjYs+8HW6lks9O0I0sfqbv2cKSuD99Sx2t/iK4EV3oWnNFSX1tTq1CYi1CvoLDO63IG8hWdVE3RI
H5F6jPIQBFXtDkV9zzuzUcA8dlmqekrdx++xbIhVFEag6fTY98wRwiIEl9fWKorTFFbXjcJl02lO
LRtWWIpDqVPKGHwptNjSDQvS3gUoSDgd1As9gcgdhB+F1CrXWNKYybr8KNJqO82sf53mpF82P5c9
yFiENK7kLK1XCokCqz6n5hxm7+bUimUbOhtosXDRVBvzk1/DSWnVleYM4UtvmTrMYILv8rQgHZsk
zW5jqgUb3lKenhs10hdGOBB7D2+cTDV5PBC7m7Eo5rGa7Fy5cyrzTfPVZl0ZQkZVEVmsIHP6h7U8
8IhIgbiRa18LF5qTj5dVVz8ZVTb0XpnAydWNwoKp6YMv0pPyKlLsYROb05oF2FYo1Y1ljQeyX6Sl
3sXVTRbpHURhm/C1GGBoXRj5gbLERHKEEqNpgRralAFo7LSZNsaoANATlfou4oxm2+jUzc4wi93Y
KR+NrcH3LugMlAG9QWBEfvVsRIV/VZRpuTQKQkQzKnyb1PjQemaNUNeubHsEQ43YcqqQohoFaWDz
3sTMkcNRfxALLna3SnX1NWyyjRMM9KAze22xprbiBLHiCCDBT8x9LslUyA0nW1YpLX/VQp3XRRdm
nzPcZNp7WAOyY4+4oWtUb2Vb0q+k1qBgfdU5WniUyqxcCiuNr2NYnuBfef6N8WRH2m3L5T4ajsz/
ymdbfnHQ4ehW+0PxSyg9Lfz6Khn/m7ozWXIcudL1q/QDFNoAOBzDlnOQjGAwxszYwDIjMh2OeXJM
T98fpba+1WWSya52rYVMqrRicgDg5/zj25J2P9swfeqUeHAahTI/wGMaB7eYeJ8ijrRuSY0JSoYO
RG9roGzY7zHDFDk7cjwKppjHJTTLRZXDQsCSSk5SRYJoYmZ7MFCaPZCJPpjR2TVj8zuOIMMdgrQX
YsBD6hFU1jKpcZ6TcjBS/ZWY298htipPqvsRjPmbiBH/kjE5vLA3EtpXoUlnkTW/dWDil7hSCKeG
cvwSukZ/GIXjg1vbpG+R0pT/VG3snhOqFupt6Zt4OzfaMHkN9TdSPElMjl3xqSUqDvxTaABTxpeh
tq513rt3i852VZtHhHClKwPn4AMZdp5HKJHkJ8jc/C2xLb3Phkjz1Ki/e86yptZ82cjY4ay7JeoV
aU0fc2QkXGu6EDYZQkmLW5BhMZLKN5MyWqe7fibzMDTucM7gsswAccVdZxBXqHqHZacmcH3axClP
zzImdyzQ3WfvLemK8McN6vIFaBZ1WZPC8jko9MgeaiAyRvt+GZyHvNJEnZE8XluFf5RK1QRukmZH
FGGaEQimAlwfsk1I043MvUuwRkg8USTGeduo5Xu5dF26ws3cXADJoiNitW09Cu89HNNn6UXFnWcy
wd43OndjMf8skhs8qLryK4vbZ0kWbtAIDmsqJBT/aqTQeeIx8R7wNrMY3KUIel1kCxn5Wvm9Lmty
vnz3x0jI9FYmZBK34UEkwwMr6rJe8vZXW0Q7qhAIr3JviyVAAEg1WbTBRkV0XoxOoCjRjn0IJuVu
WEGbjSkJDSizDiWUSdZJs8iTV9Dn0NmUtZNlGO6kof5jri9VX+5yvs3n2gdAKVz/YEKPoP+luCv9
4mRLpphxkdMxTiy5bi07fpeuba2GkeRzIvagsiohKSPpe/E4zQjtnUGFR9FHLJf2Et2nhk0zq0SD
Fme+doEYv7oy9TdNQOD6VEfOcwRLzkP1tiP4ysx6Rwxfu1VUlq7g5BDXRTWKxzgP8i3o1XCeGrd+
IeiyP9tkJd66XhB1ZLTpPLkxRu9sScYd2yT5z1FW3oV4wAh0XOKNGZwQs3s6ms8uWTBIeO7errMf
uUUK8Ab7BPeuE6AaifvhuW6XkLxvn7ZSu2dIEfnOTVAKElCXn+Y5exdyeOxrxC/0viEUdob2uQnq
8yAShl7uYRQODgsHVWHh1grG6CSH5jgYBKW1jWI5m6p6T5XZLc2rT3f2FALtjo5+i+k12bhVZe2N
bw9fXspMs63h7IJJfCjBqdrkfN8MAWyuTuK++3nOuNn4Wb2p84jsFl1+TLHaRzFS7rBGiZ6ZY+Cj
QZajdljZDbL1zqpwBpgYH4CljsU0RRvlUZhqLUX4NjfzezIxqOW5X0Fp0lEoBTd3ZKyPqeakKWr3
pZr7U+9m5d60ADOIoKD74+reXbgzbccngRVEp6QdkJUfzwxLqrWba1+/djzUwrZxOVbLnOaGr8Gn
AbKhAISUt7C8s1PUY3R81yTnua+2qdEPKxduOURgBoQ539lOdD92HASJmFyaSFx6Rhyffb6/BQvE
KPTC2SvPlVN960i12M0JkTZOYuxV4DRiv8z12eW4cVPan0qvcHmaRA+VbxewyMVPSlqKHaQpCfaK
QSoNsqPVRajDDT6uRer7erQ+kYNd4b9/EWC9szP1gtA3eWtxJGycBv+C9IuRNjDiv+1JPea2jN7C
wee4H/PxhoIVq9nCBVVNifVVOVihwlC+BsHkwFDDa1d2sFNpeBKFv1uo4aYgI5k3s5edipzQ5kin
zDpKPTuDeymqCSF0kmxN5zwxpyYrXAT2qfbDt6YDp5w0a7FALpdqXKKexiUfPhI98q3pJpTg8x0n
/4Ppu+3U+TvZkFfg4sj3uZFdlA5B6K69JTvAir3EeXvzzvhTQ1OB/RQ06OkkznfbL0kbGTgouMUT
9lnBiKYwYEWNSn7EGE1iRuIp3elcq+8qMVhtumReAa2oXSc6ZrKeoMjFJ401X54c7AU/Ymw698tc
bhL+x7EZ7QABl/XmgI/+qivOnd4UR9nf8ltraKNG0HAQZ18FMeesgQ5C8JkNbEDFOspta/I3k9J4
kZblLy9B5TfGikIBK1fklnm7srdKWHxF5GwaBrfhU291ZDhFXNE/THIK6DERzr4Ippe6AKMsu3Z4
5yNW5AF738B4eXelAmcIUFWjdiz3MY6LnduGya9yHp+IoKFZeeIACwZrd/tGNg2AwapzART6ZXgZ
a4Aqu2UdyAzcemWmEWQOaLPWN4PXXF4EvzcI1fzkCjT2IHvDXjjRPivbL5CYZOvkqBSE7IdtxGqz
lqUDDDxmw0fD45BE9epFtt6d35VPaVBf82HG9zYHzdXN+JWj2Xsv5unRisFqBm2sTTIKgrQnSDcz
esWTKbT7pMfb47PUe2+Mv1e1ujdcv6tcWE8mTtxT8LcY0KU/9gFGdWoO7sZbWe0YW+torlqCmqfV
3GmcLjZOn8QZju3QbyW39aulkuAnOZjoSVQOzicAWz0TnXHCtZexZGpfyvZA3NNPs8TrknI3pzIB
vi3OTzc6osFZVnWhP8CPX0sx/eYRj2AvipuHqhywwWTotD0SDQM/QOdaT9fSxZWnVUw68BjcqrRq
iwhkcJRtm0bTQWamP1hgwZpoVzbMeXxsiuo0dGm/mdRYsEkQzxkVdXWH66bI9FEmGC+8yprhyjBe
OcHCVMTDfqViwKYsPiehQMgs07W0uoWY0OYDbWKzLeR0x0iL2wt24MgnHB5itmfZgVa3bnxbhYj7
5wMqNpXqKe+XHgtaaTGhN+OrFdfmFFXLUQ1xdqrCQj0wKHbAy9lrMgIjJtIdNlE0BS9dy2VjZRZh
mH276xDg6CH6WMZcPbpC7uNGIg3zcPM1C7Y190cS9I/uPP+OmHInvUTbkmzsBoYGkh8Ywwd+/o2T
79q1uJiANKNb/Citsyg1FcGw3W/PBNEmtvhe2de7jejsp95zL9Uy2jvMgXpn+06OzYdZbIAJx7sZ
Q/KimwqklW+6RiAoD2Ex3PmpR+Hi++O8iajaIK2yR3VQyyTbaNsjxD1GC6DcBnMKjycvu6WFNu25
DcjplVnPA260eEJ0Fd4qOs6UstcBSbeXjFZcEFehd9WIpyb43gdVfS4bEibSihThadohrwPeZg59
JjK2flQJ5TdNzAJTFIm55K0+2V59A7rYZNLyhnq5yKUL85y7ASm+w3aqAMmZo4hXLG4p31W1r+Pu
WFJty3kOcpfxZLLNNfAvieOrrdPZalcGDQr5Kp1WnhKPVtMWp8hEy87XICBNGWw1c7FrdRNlO+5y
9BwGMVgNf2fx+puehhZPmPsusu7YUUFZ5PyrFOkv0frhKnezK+dlflfUal/T/6XzoDmEA3nu4i1M
XPs3uFrG2hBmW5Y//Ss01veYMQiVuePdtQnC3i6mOr4bmBgyTQWqdbWkqvcibSgcwJVYL8ichzqg
yv2SBsFBmIo4VyoqJBh735OnbamABcLR5b5GtUeYpL5vkcNdeIor2DY7ObgSW4oE/Ds4pdL2HmNV
B+j0rUxddTSAOFyGk3it2eAxMqUnv/IJV26WXRo28BB935xZLz79XDwrDaHG1/pMD8GGIc0hKCZT
KbUUCeVTidMPa8g0CmNnKhxCFLpJknSENpf7pBoZqUwa/yj62d/O9UC/fcSF5jpuf3AivGHE8LRv
2DBv9o/Ra57t2ZgXKNRznZqL2+vgF+vlU1Mszr3pR108yKbvGOVkkv7QrryrGJ2mG5s5V+pcKjTv
M52VWyZNghBiSe2gnnBILXpu9/GNKmiKHK+lavAD2p9ePufbKS0KwP7hAFNAR2PjPddxewKeXHh8
mr2Meh6oVSB/WJ79ENAYYTvnEJ2OV4TW3dTkbCdtCQE0ZDZKuXj6STPsso2n5Zu7lNSZ3EoZy4Jn
gQHD1QNYWNI8Oa7odnVBVU+OLSIDKx1FsA770N5mtThE2atOqWtcrCeeibRINPOw7pR6KV3unSml
EiZzBsqiwv5Lh3HPricIiPI9FtYh3Q0G91jvYiFxCwKusRO2zgTFq2ATrPQxS6XZ1NbwPGRETwmj
tnVckLRfoZdD/21HwwXn14bV18UgkNHWlcawHmr5DBnbjir/dPqWeqq+ldhZqDgDp64pA8isvWUV
1sPcy92w6PumnIiLHSETPKtSFVptaVapGcK7rLXExo+XB20P7b6aPP550sfUAUYkajFEEbRm7wrZ
PMSo4G0b4M6ZcdJZXfhiKvjH2fMpU0j1fNWdn+F2pkewi1p5TOgXbB1C5W3RqG3CgUZ00bCrgsfa
tMehcq89jC9yfO1uO+C9lbPQ1DMbDFitU9xncfRQh+4lM+DayZBullvy1aA2XoeFZxRRhvhjOTij
wIFbIw1B+o0e3QWiWpIFJMESRC95oXiObdffTH2EX23mZqcsEohRbzLPuWe7v5W4+AefHYbnjTH0
Bc7OWZTid9G5QBYYDm0M7E3hR7vYVDFlguFC9QTdP4xAprk5ck2yrxgSvZUORndH6KVH++Hk3JUx
gw70UzzTTQpHuHGKPHvs09rahE3qvkLAnlTm7vwJn22QPnJkImShVThui+lcIdOlo0kHVU6/Scft
P1v2nl2Ej+uV24KirO+uNO6zVBRT1sv4KO1J48n0wm6bVW2q1r1y5F5Hw7hqBlLQcfnT+JKiMsOg
rS+Jixup9DDZp5PnPsZjPX+0Pvt7V8f2KbSKNxDbGtcFqHBiBfokdJLAPY3JZliSp4y+9M3kxz9c
4twdhpOx/MYvu46opBplmWzTcSh4CzC02rymHG2jm26RpYHIFPLApHmmqAtKwBwt9O0qovAp7khK
hyK91HH+NHdT/dQYG0CjYF3qp32VAULkVEdSWZLa6Xefc8mmSyNfpks0ZwS4GgrL1qQYfxrxw/gN
tLLOqJ8SUQq7+Sm9h4lxapDBrpmXa1iDDqSpOBLIthwih/iJpBnuQ7RyOGV1FuwS0d3LFIEbLmu0
s/1Gg3A96cr9Cp1mvLcmLF1/e8vZ/BXR7jh43SZv2U+XquWJZMbHOM4THuXDusbOMljJZz1W78o/
lPOwd1R8C6HFjey43+OoQTwbjXfLXFWMfM4Y7XK+BugH8hNmBwQwGiAobKtfZ551F2VVsydrfKBC
MoOdzaPvhTU+tU29tRrvIZ9o0PA8cGyUNG2dHXVfbselekrHmFDo2ESkX4sj9Zb8WnMsTq2A5Kia
Cznv1f5vUGtRh6CVkXz0GgndZNJiW9rS2gSub28iu+HRGqGZKnRo3uZyjDb+GHn8/7h8G22MhbG0
6MV0AmJX+/vJIPby889Rimvd03OUNtQulhJDtJWFbPYd2erJMM144/SxXwATg1vfV56UDJzIs1JJ
cxm2qgMEQ78N24qFu6mC++CWEGHbHdVLQakB6+jl+CozQt27VrU7gUjhZRkTOlf9toruuqYisSCa
xhBJYSPePXdCSTH7g9orx7Xuh7+xEbnM/ZSmj5kfjfyQ4nvqoFeZDGF8OKr8h9ZD5LHXTsOFVFhv
Xq6D6xwH5X3aASnuUp/VeqKHi6Rpt38oZZ+clfGtx2hwu+95GshLW03RVzyQ0L1apjE7AzbYu3gJ
oSzmhg6VVZ1VvC8qZ+4gH2PyzxNx6nQc4q6bYu+lG2S1d4aJ2gcryLYBZajrQlI1GYxEecy2zL48
fxnXhNmD4jRuV+6pfSNOM4+ScW/0MD4YQeWvzWW3c4T2L3ldim+KJKaVsMf6IZAoqouglZ/TpM+T
cIZPQNtsPcfJLYz7Wtj1oZmcB1k16Zlvqz73ZSU+bGe2H5cB0XzviGpb6YGxhoquVFkFzntshzrL
lv089/1KNrN8EqFxvqi8s7dOidcRz87MsEcauU+78sxye45z/z2S/RuKARcaNd55emx2xBZ5P2uv
ugvsezua7meiula4d9OPVOLnyoJHORXPpTW9D7SFrSaZUM9QM/RHXn0jWP2nOAdyTPkPFXpDbv8u
1aguZdrwIYcpPkftkOErDan8iSJA0gm1zS7ODYO1/dpR/zVuOuoUsVppXFR1R+cG2WbrOW0GWBI8
6YfGwchW+GwilFCeKPU92W5I86XposcKHausOLqERZlTNd5uqw7OF+3WF/4figFlhj7GRWjAQbBJ
4So/tMs6O0zDyB7X9Vs3S8U1pOJtjWy/WOs+PRhN1DwSLHI5Bs8n8YANAqmDw+gfBs5LUuUDHdi3
Sh2ex7ABru5S2LhQ/0oaQuuJgXL6A84eUO6yTQFu/j5Wy01HZMf3AW03qpAa7kB6nwN+iqCQxSG8
QS0JgZVHP7DKDeQa+7Ad5sexhwgLWjDdok/GI9I0627I5vC9aQdDInQDTR3M2MSzoLjaIsTh6xXW
/NBOtxaTEM4CzHheLR0Ts1r8eU2oAmuk6duS5kfjlp8qq4utsZrhFIxUs9UUPO3zUng3Db3eht1s
vy+L/OJY+ghEdNfoUZ5BHzjmG2H5P2atwlNLhxYH2lzeA+758Ju5PluTkujMm+m5Ao7m540skAbP
eSWqjE4ewNnhPJi6+kpn2vucIMTb1/d+z6nc4lM1PG1KC7NALYg6GOLYfKV9gknfN+YbSliZbLza
zOTCxAq83h2XeNioOg5esBmPB21afQCuSjeBolQ2H9urQy7SqeHGv5ucuSKFI5KnMhjbc6Q9xEZS
xtlOdMV0n9ml9ZV0aLXazKifBMHZBxLXRzg9mxQaO+g11R1jTBpH4ja3xrli2ObdFF8SryQd3cLi
X2YhXXM9xb4LchEWrfziaH75vr6nFtBsWa6Dt8FRtykwwBCdAdAUflxTENigYPHRu3hB4zzPTpHc
yb7ooajYb1aTv9SXEuDkYPJ5QRc2jPSSCfUjr+mY0k6JWi4b6zuZevk7+rtm7fV0htuB/Oos6kFk
3dT3Nsk9J4dC4VcvN2OwCRVFwoFJLgiz7NvsN1dwnYEa7krVjz8DU9YvtFpMlMrP41ph4Bhrfm/H
xkG9iPxxifTwXREz/duuewe5ncyLg2hccy8Q7wA02MnwTXchmTu+FWVrx0mAlEvzO8GK+UCWub0F
xJ22aYtgjsje9Mn1xIA1p0AkMg3pdcglq2SfFZR+God9X41ZfHVHHkWdza2NnNk5c3+RkhLSZJ0t
YF4zoRh3wvQ0XWiV84t1U8gniNR3qw/m+zIKkIWBkWCQajXR5i1W9V601GLgHnclRvhwbC0GQhJq
kyHmc+fELTZWMF1JFxjerEYXV16JIs5e+z+lj60Onkh7dDe1hfOKSiAFdSw8eUlC/zEJuncv7XNq
ckNvk/sJNrAqjA6JccInG7Ss3Vu2m12SJRruyU9bPvrCQPlmS/E9GuhgUpmIHvwMHUXgLP2m65D5
tH5q70TWFg91VflAYURdDbYP/hf01RmbuL+qBGpynVYxSjn6NEWYSyRINQ2vsRsAIpjiGscWRldF
UmfqlDAISxU8OHmnsUj30XZs4n6bUiMxcTysjZmTc+eEXFfTQGPVFGZHJ4djW5GpoS6NrscPJSdQ
wbnB7952ffRziKf4uVBuiylxyIkma6JPRY787yynEGMSc3zp5NSMW5iv/ACjEKF3VzUFnWlzG4bC
ML+2vGWifMs6/yqWQb9ZEHRY425qwqjNHqyke0sjO6KeLQ9+pGaq1reFZhu3Da3zsVNNZ+GQAFWg
w/liMqkvs8CYRlUi/8yu/d1o8ayPHIvOXTloe5XS3IZdbPIdFxUuSit22jq8x+ToHSpXUNYqhv53
6Tnebsa/fNdXYHQ8AnkLQaLqQ1FqfTEDMSalLjoCEXIAUgfhXo7o9sLymuiDBQpFT6prgifl8PTq
CrffpX0UAK/NjHK6AlEckqqsjwORI4CgnXBY/6v+qydDl353ChNPNU3r6wEU/G6x/JtdA3nepCyC
wB1rWYlSyqOf18RvTRQGzdFizt4QE97RGDlA1vXe1hpr+xtxGfMW1gzqrbuKVgHks8JaXD0bRRxE
Ez47s1AXmaXLy+xjeeoSahrXvfRuOryyuM65h25zKJ1TCtOw7WvUeJ4FNq+d3NpVauxOzjAmj3hL
xCaKb255OyRxLS6bQ5a3db9yJqlOhQSah07GAd/D/JSmGt+1O1GnN+KfhtxD8aTt8kukfnid56D4
nGqU4Osgvz1qPYCUrrC/Ujm6AHZFOO8Zc9udVZa/59GUZFOnZU8SRh5Vn+7gWxsJPbvxfIFGRQ75
t0435eMsTfOT5R+lDHJCVbt3tv6sRn9dCTRR85Slv50e22NlDTMlZH7TrSo/aq4B0sDbNTVS85QP
/kMaP3ZajeCxgg5sFSM5hB22X1NIZX6a3opeYPXQ1tZ2sZ1HRDS+H0ubMsJY/yqE2zG7O3J51ig2
19lcTF+1QJTg0MnwE+w3eYL6ARheqhKVVWW9a8PDlt6gBHEJ2UaTSzgsHKz/kBXkJwOjt7/s0XVf
VTGanWry8DwXhqHCr5aTRF1ARQlFSlbVouSxIXVWY8kjBBpcA6ikVXa1+IRHdBkkXJMD80gy+fKk
rNDfGTHdkhJuvbRRW9Bpaym5UaGgfXcmPswpqCQaUaz5EG89F+4weRwrVssOlF6nSWwsQsmfZs0Q
jEwo5SMjrSPyqiHs3kMrfhoVPXhjHtSPMesvLeW5Q1OjMKCiXCHUsaeueXY1mOiqGjt5pQNMbLt2
Nq8WvXWvnu6z/bDU8LMy6cESpvrW8kk6GUr27ujVbfmJB4f8jrkv2Bnp/yrdJeNYaKLXtjD+lxUz
BcfNTNZ44mxzXnCjCFs5Md8h77c6h7QdC1iILSEhYUdaW1UAyCQBDbjUoXIlF6H8hnaJoD4rrp6c
fCmAPtPbwDkVWP9D0u9UmFlXIjP0dgyQ56m8yp/svvkIO6S288JYFyiyI7n5SYSPqwkqpdfndHGC
58q7UZutfSPyu5r2SwImXXapVO5EPqbfVOcfHaog7tlT0rOsLf/7UNfpZsh6/QuB10SkCKPS3TwF
M5FEjoWSuL81vSkQ0Me0RPOEUMA653mcA5SLLj1o3VcP1YCYZSWjpUBsgNme/jfgMCbmzv3u9X7y
mcS0igkdqJ/WPAHX9axRSa7jXRgiMvK41dqj5wJpAvWO6ptoUETJMizuwyps73Tc2NxygUiogVCi
O0QWaPzEurcai4INyU/8C72v+SaM8+xWRGt7VG2GNpI2zemHjeSVksz6wwLHewqipD35HWLgIpMz
alaXbjtSX2quwSZ8cWpgJks70AX8KUaBKMovaZx3UOctJEoIcP2Sw+NMEDROMBzNWJQu+FkvNt04
Fdt09hDsNUqVe6F7cE0EC5As6ejkr0ap78HCwrxbIol/OJPAOtTpBfeLhIBdl24RbrJqdkhFJPR7
XfmJPHOx0yhJeNLjVNQOH55dc2VVBXtISKwMkpIUy7Udm3Dbu613HAa/e4356KRvwyF6DbljgMk0
PtQGobFAo7kpG+KDOvwqz0KTlxOGiHQngy88aAK9b8bimdDIiyut+GRGLbZTGC8nQu+L93qR8Toh
2mudBACFXeoGmxH/IiqCPkPGVtY/TNoY4m3m8Mbhu+mhtWW3dSad7qoSdVYG7vOSSy8hdgezY+wn
9WayYnlxeovYHkTDp1nz0nMyuzuzoMZOOrJTliBhN1wQsRbAStb0ohikT7VjWauiE+6rF9W02wK3
PaqwielIjapnyiGLr2rAjUTi5KDvPelA9XYoiAjjKf0bBeWheVqU/SGQKF2KNsaM6XBi+LaU19Qh
Og8k3/5Iu3E4ewSWEApr7EuoaBblGi8uIuoJ0mqn9F2kqt91iGtoQS/0ZWS2OELfgzq7LRHMgo2N
swNWnUBfvQUgCLdlJoNLNFIons6ueqE2fH6vaxDsWfjxmXSxeZc2fviVa0mOGJrjX2MZDiuFAmft
L6JkgfKKXZTjOVrlqvAfxNwFH36b4/X0MsJGm1lH5EoS04xDMEhetSoWC6QWXNgaUejOkvIaWAdx
ByIcf7ejNL8qEU60Wab62+JnBWE4wfJTNaJC1OD1p9Qag0NX3sRW3kJ3ah0O9spYAIm25o1b0ko/
C+SqLzLMzXmoHfI+K1EfdbkwBQhOQ2uy8NgEjrfBxzEhlccSzvrX/xqTKT2Nnkk/xyFX2ylrEQF5
UkaEExvNM72LCNFbRMrCbdDk/SxaQm9XnuvgC4hADGvOtB9OHtHoq7MnBkCi/0bZE0uXV5+I0rtT
ZkjTiXXgd0j7uE85ZUO7WfXRkPygWXPYJxEPsqgLqx0QXX8MgZPWPE5hqGMMBR22l3VJn+Eu8ycS
C3GpfDDKJ78iVI2vLurXZG8VkTzaoeKAihqYhpsnKULQV6gXlY7w971jRQd6Ur3NTB7XXgReCDE4
ToS7ttX95GK2mdqFBJmAYMF9fAvik4W8s+asdTmtln7LIhI8O00Kh4fVTJG7+aNzI++tdvz+MBlH
kBmrkxdHV6z/E9XsXpwBzjRVguKsVgNfqPGmx5vUmxt+mDPkDgNRd1ouzark6t1jOB/ZH2KKDHIX
Ht2NLxrx428rbEBJeodcB9caMRo1jebadqaFMFfKghMKmUheFdUQ7lyk0PAxUXlwUlXT+9qNDNt0
BR0bblCmIFNkd+1txwJYmY+ybYZPak7jV5VIMjBp2G3OUxA2X623BDtJ5ujOnVq+DJucOIJwwUrc
Gx7cTu3lj2qAX52p2d33okgvYzAI8uQmwpwa0NSXwKT5KgH6PoCdf7mJQ8F0wIMMfIVYBRHHCX5Z
W0fJdrGG4uCmNvVLLrIU9H9NTHRJY7tXESb8mcRB/+o3Jv/G/BKuGztsN3/AWUdtRU/VwcRReyhq
0f9OF9Q36Jp5UBaVh5CutpCaOKPZujY9kZaJl61pCNwEVaGOnmK7O8pQwK47l65Us/xqofcf/Iig
VY6QETrHlD7TYOgIaFWvyF9o+7YpqYSNwCVYwhAXvUcrdwPtQ8c409DZliY/EDnrndvxtkdnGd0U
ai4PaS80q7aCfAmDSb8vQQ13yVUIY8VYdGWSuA97bX7qKJt2RU7p+GxZBFv0iJK3dQDTPgnkjKlo
zLloENuHiMjo6OUG6Xqln4vJ+ubnTJJ9m7tHEu+TY6Xb7nVakgnHRuFdFVahY9l6Fe2fPXmN6Zxc
/xD9wE7uBfrQLdS9iMaKdrUMwp3wQax0jcY3dV45n2Dj+5vNoY81Iq5WLmwbVtN/KkU2b+5kuCVE
XRAvo+jp4eRy2w+eDuWW1WXZ4RAWGzMXbr36w5M6xKgoImwx5FFwdjlXAWN5diVpJYkVD++o/utX
hVBm84dGfDNV9ujvU6affZokiEE6FuM/+i7xw0TkyWFCkveYxuiPLX+m09hLR5pd+2ZPuG39d2v0
f7uH/5ct9n8Myf+eb/lS/yqf+/bXr/7+R/1/wr1MIsA/dy8/3OzG/3Gq2l8//rfnmX/r7/Zl7M//
6Uc+lYu+zQkW2djH/25fdlzv5kQm6iywIw+ahT/5f/Zl2+ZpHUYuj+vI8Xg5zuy/2ZeD//TxQofE
TvOKAf/9/2Nf/kcZAqGQ7l8yBMZBg45Acj5FAUAWU6KzT8LF/jfytG6v/pcYgcCPYXDixrqWqfxe
cEmu5n9ZEvjP3vlf3PidY3BgAwU88WS5IHQKN50M5O5PP+J/X85/dnX/sxf/S5yKACloCneIr2We
ftS+64I64lL791789pf+KVxBDB2AS8w770YGQQDhEy61fxVS8I8SQm5f+V8SVSK5eKAcuXoC54i3
ZrSqH3lpo4SBLvk3UvJvf8XNB/+n9z/yN1gLkXBPzmyoOBmzXZAT9PjvfTlc8H9+8bDmAY+wNL4u
Odaq2PPept7mnvufW/Mf/Kr/7Lv5S3pKBy+3zFpH12ComLVaJlKOz2QdJva/uG7+UZEcX80tiODP
776vpmkpfYh4FdT/xdmZLLetbFn0ixCBJpEApuxJURJkW409Qci2jL5Hovv6WnRNbqEsKYKTevHu
uwWRIPIgm7PXmm+zoaoOjd0a7D7HHa+7S7+zoX5qupNewQC5/MHF+M1cTiM79pQeEqXuZloT2WsR
19B5LhdfDF/bs4qisKXzoIeS/HuPYq2xnz/+Lf7ekiVi5HLxxfhNYQtg8FX9Q1sbW7NmewGxuxsc
ze7JnR/LhiQwE/H0Pq2TLYlU+i4PmfoVBEcYgfzf0vtFu9EnZI9/cmkuH2Yx3lmst2Lm4OJBBTWd
mAD3wxuNKHQCPzqltfwne8qrkb3L3jz27gueSRjk1iqrmYvpeLuIKP3vf9Q91mTzmHNEGPUO5y7T
VoPIRT7+k9t2uT3/um2L4sH0LsjHqO8fOGA8WtbPiW1vyR1BNkSMEMfVKievqTUujTU7TVVr0Akr
B1slsnpO5OpPQER/B/u/PseiztDknWgNOL0HPb9EI8CUc+eApOOZ4A4R+jJZj7CD+0BLGFvdTGfP
5bR2DOgKdLAFAvVeR4uaPKYpGhlrxazp4zvkvDPK/2I6/lOe6OdI6Q+u4oc6xx1gNs5xIHrs1oI+
JZrqugw2dVOapE2rr4aWqVXW9rTK28kTvItzq0PDrLxzXOUvnhV/MSftVnnxy9iGj1oLR4UEPjmQ
08BcsommG9fQbh1Fa8gYtUdYro+cufxMEVAPbCQQWB1/0K2yjbJ640URUF9OO4Pg0LgJjVTznezG
r8wLTjRg7ZVybrQopCdHP13uWAzSgz2Hu7ZX+1kYD4nW/oiL+raoIONbZn3w6OyK4uwhBklK2xmJ
mYy4eJY9Ddqwy4CaNnbCbjiH6mY2nuy4OpFc3rd9fcPu5Z1lFF+yrNqFfVrQnhX4bBpfWQUXNdwY
8pC4YVr7Zs8LLhrhW1zClnuVmfmt3haCEyXQ32DaP/nN33ldG8vCPrJdZU8s5jkE35lxwzbFNewz
KoO+qOjJQMbSY2bui4EHYu4AAVbV948f1Xc+tr4o3qLMU1dWVu3X5IVWkYSY58ZfPr72O6NAX9Tu
XmsJujl27QPGaWnVpFHiISEecc8OjneNYfpycxY1nHa6CTLv1CII8R6UyE6Jnvoff/737s2iIjtN
a3hku2u6izW1QoDzRdHhtvn44u/dnMsf/U+J0OzR1RLsRCQ23WGt2Sl7Bm2q71NaF7cf/4n3Pv+i
Po6261W1NBqf6K8/axo9Q7Jornvel6Qh5ZGE6zk29NlYsFcerrXD0KTRdXMKfTF8OZJOWldkrZ+N
2WV7eCVl+HbdXVkM1NyLpliPVOMbdO2zCzX7Qucw/JqLC28xVB1Xy7p+oOxkAaBlj0++LnLnqrEq
vMVYTSytKC97QH46epBR2Z0oY/2TudC/nxXhLcZqZjZTIkrg83nr7ouGnu6Wg+FPivF7F/9/Y3Rq
69Tl4qYX7NjMmcm7tNPmulu+GKWBPTYkTV2qTN1EB2JyFzsBjKePr3754f7/HAPA1/8dpnnPichA
o6PP/qBaQT7a9Vn6FaImBLb5zyDiU9HRJmqzA/sJrPO9m7UYta2U06ynl5tVpX94ntZWQS/nx9/m
vWub//fbeKUTpgOdL77ZVFR7D6pAKcTh44u/Mx8T3mLQErx1w7giAtJ3TvFa5Lb2fXZmZFJ94OLk
GPVdymMGE6c271zHAyZQE4Zcp7bxhSlDfV/0uNRmh8PJcZbWXabTeFlUwGY0adgrGnuGMyeXv1NO
qjgqNeSVD9CiINA+g+lK0zu/ct23cCR6oRAIfHxPLkPzH4+Pu6gHgUL34NGm5JtOqh1yu4GXaTlP
OpgCOWTNWRGR2WaVfo09zrWEuygRczfkXsGmn08+c2U0ENmNDtjHx1/mnafHXdQIxyR+1SiNV+0k
g7V2sZC1LrX546v/+4Uo3EWRMCxCVaSE0V8AGqMpz85vxNDlm1YZxlUvdOEuSoVKbM44Zdr4kVay
YhilAPVC99XHX+C923P55/95owe1VXXx6LY+GjeTE6n2N+DOzxY7xmUQ/etJWpQFGHBTHnNM6nuG
J456V5IoG+Jf6BuYieM12SZjT5bJjdLbiaMPTiFBEGcRBy3XfbtF6SidjCorm8af8/ZLWTU3qvD+
XHfpRd0otUQ0Td51fumIX5UufnPe+fvjS8vLx/vXbVsMbroRLRVcqGZJOaqjATuTDfrCY70K2h4p
QNhvKjIKmzRxnmUUic1QG0iEKFYnDUQiNCUiGt5M2ot0uvqKfk3Dd+UGu4FQAaubSQMmFeRreHy8
jgMcTbMps21R6R6CK/tb3Qf5xpgHjIq5a257jfOkyI1sOpCgLfRGlx86dss3tI1bOxeWFxyZuqb3
1q6OEcmlVQfo507zOC3hALTd5ObsvqSc9rPyo13aIoWIVHDsXoJ0mE5GbVcbTgIm9Bv6L9yr6KAG
J9lMKUDTeUBE4jqStIT0Xpw+p/eEbBFwvx7E4tj/HGNyiHWOUe/jm//OgHAWA6IdtAyTZVn7tFGk
2AFT2jm6/Pjxxd95MTuL8cAJuSv6tK98cEv5mkNd59L/9EZ4lT0HaELkgKsgAqnBymMuEUJ8/Gff
qVLOoqD3TSTaUJcV+l0nOhKgIPHk5TVew/6Tv/DeXVuUcBOSZSpdnY6eJjhrOZ0Ypdl8pji/FNN/
DAdnUcJTE9Z5TxzT54hV0XPZ0CPnAQseI206GpOWfvLrvPclFsV8RKRe6Y7R+m1VI8cIfuhF+e26
X2BRxMcY491UD7VP8sL67jZW/qXQZ8A+Mv2Mq/3ep1/Uummu08KJp8oHYHgmu/Q7Sd3n6z79otY1
1WQmQ8gcqcnw5nSKDuuJZrdbm8XxJ8PuvUd0UfKUZaYOxEPpm7EOEAt8FWfrTbWuJhp9P/4W79wg
uRgFSlPO1Eym9CUH7DRWoB3whisMFUxh5OL5nx1Zx33FtbUM+KpKmtuqvW5nX8jl40+vYyg5/fKT
DIfeHnPPdfdj8bg7qatNNkQEP+u7Y+4Nr6HlXTdnkYvH3RxHWTetLn0n9mgwC8J0lVz0Wtd98MsP
/J85S+NpczC5BLHqyCB5RUgT5Vz0iVD7vadkUaKtYezB1uaYhbQy2TRZdxdM2meg+MtP9o9K9veF
/99PPtadqejo82mEq7AccZASeoQblGcAu/Hwi9UO0ZePb9M7Q0ouRi0BksZpe8v23bGmuzChr9t1
G+2Ohs1i9/GfeO9mLUat5nkp3fWG7Q9VTFCtftJM7+2qS9uL0RrGtElVzcSPXGPxDvUWlp9NF9Z1
V1+MVxd1KX4JxQefgn5luMXXPjKue43Yy/EakQWkMbPxi6SE1ksbdlSJl48/t3m5s/94guzFoJX0
UESJTQZhTM5F5+x1FyXLuEMEF0SQjqrbMbY3urEf8zfT+plZz7qYbyxJTox2df5bfYrnFLzGJ3Xv
n6YgCp+9GOkCicKUJrnju+ScJRovFwKKQVvQ5NFpHZw5qBDqHgXcMe3vioJO9oD6WIs9qJmkvhxi
1LK4ri78VS3+Z3QNSVLOUmalz+RgV2aI96YmUVdefFEXCtHFFUvJ0g9c+xYY3Gkwtc8q8TvHaMI2
/29Fi8DnERF1cx/L1fALhIC6UBxe2ZyPd/S0sAdaA0cizfwzCvpvwqie4Ga5X8ZpxkdjA44CXQPL
LQV20EvOrcreiDdWZQ73vSHCh7Ll32s71zmUZfU9bunCzUfzB4cNt1aNEPDjZ/OdYmAv6s3I4b+t
gqbwiQj9MU2Sm55LP+HHF7883/967heVZs5LWRN1yv16zG4BVNERwcIOvE3+aobDdSNXLGrOwAkS
QdAh851wfFXExeTw9PHHf+feiEW9odsVTBotaX4wetvcS+grqj67739dNf+4N2JRcOIummvoApmv
OLM8RoDtv1ZWmdyaGkiZCjITPJu2qtaeW+PADLXxjg7w7AvkIjinA5Lcgb7xDQw8+TOKy/7sWoW+
C2O2DjtWgvRCGN9sczR3QTe8jY0FgGEgQIFHlVVLHl93Ii/EorKFGcRVVfTc/A7igRntWVFcV+3F
okjRPl1YWROmPqNoDwHyye6yTwryez/s5Z//p+Y4rs3KNetSP0VS7VXeiyE/Ka3vXXlRcPRhNBxd
lYkfNna4Fa1syEi1++uex0XBsZ3GFc48xD6ZkRzPVG1sgEh+NlgvXVb/Gq1///l/7opVaDbOxJHL
O7seQAizGjbHHgp15Mg9v6RiEkgF5at1ebXHtN1C4BLE08gzszWXGjNwMCRT4K0s+eSiFbMhHoRe
RHCLZnrjK+OUYMC3lIizWz3T2MAceZVa5tegr7ctu5P8pc59GfinoGv/988aobO+7uYtatGgayYd
5Vnmj7P+E/7hur20mV51bWtRgjiNNhIrLVO/6UvOysddGZvX/ebWogbRARpKLS1SP6jDc2m295W6
rm5aiwJEkCsBWZ1f6iZbPi7o5nDMHq+7IYuykFFgIrKEuW/LYyB8rDnXXXdRE8o8K4xBjqlv0XJM
hi0PjzTwOrvrrr4oC2mAaoIFJ1cva/jh6oV9uefrLr2oC0VZ52neQDPX5xRMiEqBTZIc2Fx39UVh
iOzSlWNvpuSA6dFuy/ROBKZ35cUXM4SqNCXsVZX4UxY+GzIidnLhj1z3yRejMpgH1yIdVPhTVaS7
kAZryymv+znNxahMhU7/G7Na38Bhve0HUIy5B3Hsqk++7CWd2XUKpRHngEUE2P/iJyDdz44C0dL+
uxYve0mDsEpTJYvY101tTyE+M+xt+USttWv8qFmzivNji2SGGk3//zbqngGybc3JRE45g6ZkiZ1r
DyG0OEtZewzqq6H9baXfuELGxrCV2WeTq0iimJZUB/Z+V7hEjpZxJqaCfYaHtHwuWX1KaruVwlBF
UdnMPgW8KuxDqY69vruU6tYZVpWe7PknM4+FNuhH3h+1hRRa/hjL0lk33S3/o5kKJggQBtzppxv8
1t1HIzBWQtyz2D3zMrBm93czHnE/bKj+Gj+WS6C6TqLLa6FUF02B2PPXa6cDFlSvRr5IXH1J8mPK
99Git2Cq+H1/tQoaEn+HSxrsBRNtWvXJLf+aqwuApkcbjK2bs4Wb/+9tbKEENNa+E8xfYP+Rcsp7
wMe7JHhTfbXjhvA26/XqFGRio2IdqGRAGK0+dfrOC0L+6+7yjpuICOQ9llEDLtdYPwcenZbVs2kf
0yE8K5Y1Rn4JHslnPkPI/kpIQt80XpqWBG5hfyc3eRMUsBfqAnA9UYiQWEF3a8qzwwFSBINJsoOq
2mwdwrsbZ/MC2D9cbqGBNIRFmdJ3qpHERndd9x343UofphvyXJsson2w2qQVuQVsPOrFTSUsfQ8a
sL6pr9xU+LtI+s/kIRo47vXgKfptEqK7Cewf5B0/eXVf3kj/mCr/nUL/59ohcE0i4iwjnG74BnV5
4AQKlrwFc3cVN1EHUoMk/HXDevEOcEtgBD09IX4ahWfwNI8ilDfXXXrxDqjTmoCealNfqkjgyAtA
m44Iya+7+uIdUKnRk+DUWEdr5Us+ANHo8k/2YI3LJ/zXD7B4BdQcWtv2YMV+wbMfjdEaw8CJARYp
m8T67jLjadMHEGtdHx2i2bgzuqePv9V7P/3i/ZCNXZGNSZD4rpX94cxL8wOvrb7l0k3/WLHt3bkk
ST55F733NZf9zM0UCFnNMvZd4dU3g0cIsWgDWEXEXFZKaeNt4SbxOkxqRfwUBCRj0vCOFcoIyA+G
OpKxNT55vbzzxZetzo60sqzJ8sLXiTffkofI7iAVZi+xLoBeiSlEW5G11z07y9ZnMs9glqakgDY0
vJJKf8mn8PXjH/CdF9my8TnrrDlvaGLxjRAsYe45IZwKQnCXDNRRTxvvoHnZtAHhWF63BFt2N5P6
nAJ3TDPfLJJ+TYMLp43ZlQeNxrI8OLYJoGrK/HQovxfEbXPd/PHxnbpc4h+D7O9T+Z8qZ0VNq7lC
Zf5Fi2DI/gf7nZ88TO9delEbJqWlHbrkxO8c/SloE9hF9mfbYO9de1EbyqRtkN4bGVgw/Rk+/y6r
u08mcH9jHP+6JYvRbwRuqTJPxH7jmPlpnHSS1jaavxbsxDZKzDhcaQTVR/BhtXnhAj84wiFz69l5
somQz+3LMjIxH2j5RpvqfgskH5R06NUbNhWMQwOAeyX6UO5SvsRmMI0ihWtdB598gfeW1Mt+2qad
EGNVXuQrcO2pTdaTSgISABeAuxqLB+YzEw0V/IeOxzDtOU9gqjXIZxt4QmL7lxnVTJCIt3o7+2YK
7vqU4OjLEmAK+o5FdSfzberkmHoQFYjtZerQY4++zLZi60eeflEtUi/BmXwrDl3/W1cvvfrkvfDO
T7/s6JW5o1d2wrdj4htPe+OzQWY6f7uW/vHLLxt6G69sBnZHEz8zqujrFFdqx+bp/Cjk4B56KBVb
LJjNNjVykGtAk/eFBvHigvax9oarE1CEE8sMBzeXBwXZXNNmkT+lZsR+hdYKlCatkW/idmjuhiZm
07uUctU7CZFghd6cg7X+DmNvCrSG1rC6svEK9WZJ+F12xg4kWHozdEW7bsLcPOlNxUwErkm/i+g5
5BcS2qNbel/0TN/Yo3EfoezF1gjVE/iFvermKQOXUjUrJ6ouONUCV3NR9BBa49g6a5FnMZOfCH2r
3HoUg5h3k1kAAM60+I+mhuTVBeTx1pd99RZVSXs/E3eHEemlW+zV/Y4WbsisylDP2P3CLSPEWWGj
LNhcBh8fJ6N+Dmji38lqzI5Worm47YGwGfbPJLKmbUCqfw0IqCGoGo0n+uwchMRmgv3GC/dpXb/G
btODg+nFrSvyN2GZ4VM0R989hDXP+GjsG3yFwX6AQL+z9Spf6znGk1VhDf19oWfdfuhGdZikkpuM
BpX1RdRzEgQ5N/RWMFMdYHXmZfxE8LW6SzQYGVoW1E+siRykB24lXwXw4/ukax54Xa87LRKHqRbh
lmsXK0NHEZZOyuBf4FQaXix23qpMt5njhPdB2sb3Mf4IFuGdRuw6+TGM8NemlDIy5SA0+3wyN41m
9OsUGstXLXEYp5X4Q+MQqi4zLO65LJ0ejfaoMhqq03CkS7CHRXKK+3g6TnMckMpPpPYTlJC5sQqF
P6WNu4Nl1NoqnC21i3PH3LRh1B/CtDCOiTD4dchXA7PrpvCoF5mzl1Y+ftdBTW68WqApKUZ9j0FY
X6F6g8eGhmarAxH3NVcVPy+4e8K/NATtCNImp0Am4Yr+bmZlzjR9y4oM6rKuRezvw0KBFZBJFyU9
tZX2MeA9qvPoQIIVBRfCIPu+ghY4ZGv4sPPZ4x360HQifOtkUBKAz6yfIhRNzrowQIUGVHPnabDa
DaXr+zIw3c3kabDe3RHi4Kxbz7ndIg5utaB7TTLLORZDFW7bKZvWSaTjDDBV3/7Rhc0TWurpySVv
9wpUu1+LidWlusAbJkNL96oGStHLMAFmAIWFHVyiz3aFz69XY3eY4a4cG3D0r4ENu7caHGAFZVaN
jIhOnAYHmFPTs+BVLKmsGjGY+WIDuPHM6Ng0EGHzUQ6HOnZmojKeB1ApKk6FN1vfWz22bo1ZXeyB
kxefFAOTqWcGzwmsyUOEkX4b8jbZ64Pb1tukc/Inoy+ss60JgMTwIzkxwwiw8pzMerNTN5frxNLV
jgaT9qZRbNewcRobd1HkpcGhNy4Klkof05vZsoFGkOUxjhC0i3u31lNva3omvaO2nT8NhZ3scxI1
j117AbfaVl2SJY/cEfFAngI4qWMDbl5JgGqOTNZm8Mvnr2Co5Hqsh/l3a88kVkhhT3LT2aM+7UCi
EEJw3dyg+dXVeP2YogRJJatQ0Qc+dr8SDT4SF7LVk/JSNrXSZvhTQZ0BRakuIpTetNSDO7dy25tm
Pm8zL2s3StQDNOMagPaIHRLv5Ex0MFDVXW3m/X7uSmtrV4p0lXDafDOHZnFK8OVyZsG3KSLMv01r
oRZBC7lt0BidcwS3N3VraNu8bNjELF3cMDOIa4xRIwrvYlAPOhuEmzGR+rbt6GpL+8Fbx4WF8A+g
Ecgbp3xLum5+bemNW9nTHMCKjteqrtdBSep9Ls4V/psS6Q5NZQUP/Ih+SnMOSavMjaMB0JykBzMg
tgexCnqcVbCX9Oin29ckmQbd9q3QkPOKUiE2ZAvI0lUdxjMbNBSAP4DhJlIuZSswYBLlUGZE8xpn
D/PXFqxiFXXYKoEjNBuRtJ28M9rSvPAcuh/d0KnnAW3VOaQV91A7asTFFbjpV+hEwUPUxT27Jg1s
dhtfzUaZXgStJSCVtRKFPuKG4swG0QJ4QC8D/hVL49Wa7O7nBIVsDau+vuuAuTBVD/OTGFF5WNHI
DoJR4N8oGUetXVfwOix5L6e4HVepLJneTJzLFwFc+KjpsUaavdjqXl48As4vDhGJ/7sKpuKfJJLE
9Mbx3m0D5i1xa93zrSx4DePwFgTT9NAL11t3qAZ/5olwEa/02rMA4HEcVGV9VzhhebpgD4LTpLYB
3F+Fif7DiJNfeu7cRwmu3qQ1rIesFPNKTD0WDkMNWE+Cr4PJCyAXgETdtkD/4NnJBs91xZM3KqzL
9ussJrEyYdusXXPM0JJwhuFG2owJAX4LbXLdfZsP7aqdmVb2vQXz0MJTGBvQ3zPLBDlDdGJVRRG6
E4u5XZ1qYHAyWjQBk9tr5aAGZda6mnL+eWi9VkUClSJfY5PN18jXqgfmM7/0AmtTYl8gurmn3ZKc
b4453bGbrLJdJq0jvS7mzquz4xQ18T5vLt8o7MJdExlYM0OkYLruFvgzO+euAaew89JK/zLIzNhy
cJduUxFYdPXqqbWPobPx9xtIewVY7m9IHi1rV7ZGxjxLacA8LceMNrg69WMw6wWNnFOzU0oOa8w9
cjdZ7vemV79KxG+gcc1gm8Ed3Uvm7lsrj7VNBiWXh3/MT6DtGRGM0WBrmmO3c1IFYD8oRbctTdvb
9UX4hoAQeKMTZwKgWdHH6ziHQEtyMm6+yckFdM5KYBMZeEjBB6b71iunPcWIPTykjfumwLeZXLKZ
MRS+k2X0IMmrgdRo1YTesc9q60zv2hcRo3ISsV2vZqGh1CbATKdD/XaZ2d4R1FUrGP2AR/FvhDZm
QFYSpRlCf4wafIk6Kr3Yruy9ZkE1rYoIVCw0lG2uEpgjvElOeWlCBAfof5Np3ks0J/JYxEI759Xw
GOo9+H+6fY99bVjfpYd8IRHpn2bCIJx25ZNT4WQWTOTYOk3pD2lmW3sUMBdf2QHV101lF7uC6Ryy
GPhOduOB2J12ke2q7y0fcN0Ko7iLNds4uGUdPEoFa3Xm9bm55DtRIH6lmAybThv7x3rWo18uWGPs
Z+N8NOuw3oGqbDeM2HIFCmZkcLRevLey1tsXMP7WhOw1uOijZZ6LoS93deEADrJ6ksJe0yFwM76C
wGKi6JGNrVpHnpEphTdVIlP2HwvrlDA3QYvYFC7oomZ885BXOuuhnbAjBwXQgJUmYKIYFIhVJbLB
YUbjsYbS3GmtBju7qxH2nGU9MvsNjV4hAhzdb2XTgMYNzdj6hT/D2Mm+CW8gz90zZzS/JX3/hDcm
WA+0/UN0C/UN6qf8S5KWzDToF4H4bnn3TdCoNx075in04j/Sq/StVcUmXmqQgyui7Xi4QtM4RNBg
6exPnNusBP+KjISddzBU0zmoWVKsiyyqL+/selWqflpRKwNuDIBhfah1DVq0U3xPC5RDawn5HdF3
nFILwddGiYdqPm7vpjp0bsCpxz+gBCZ7Qs5yNed5tnHiaDqMbv6HPXzWN6qNblLq7o0iYbIbO/Dm
QVC8ZbbTQTJD38cNi+4mC+NDYDDjq8y+oevUmHZNYs/4yiyPAETarATewoNhWZRFEQlObQfMtErN
cOTmCYqWm4zrSYu9eJuiN6Jge2az8xpddOtIoKbhwBvqU1S95HrgnuHCMjtkEkM0N/1V1j2A46nE
2YEDlidKBxq86sVMsrzQmV00nnkzRGG+Slx8YuEl21s607jV4vRNQH55sKxm2io2aHcjXpYOy6CW
fwM+lhOByNlZ53P/VlXew60LsXWbibMbm0ruIUXkxzpzPOa7qthBKqXNvRuq77UE+F3FCGUtZ0Zr
x+44jK4YWFFatxutH9QeBUt7HoDPHGD2F7dqNMpD0/VgdIMJ0RY98etEYv9WvSUeG4y0Z7trILzR
CrDyOh6pkEAFtknKGyzBjMUAerCy5HWTaBMipr5EFA7InPd84K45dXCO0qqKJxcNFfMGqZ91PgKo
m1jSfs6MWE7g6cYia+6MKOxYwXJ2Vgto2mIsow1YH6R0jkq/JhOfgJ1z50iEJor57TQPJjH4uhX+
1u952wlr65ah+1R3Tpesxgm8t4tg77YJhvk+Y/KxzipH/JnZV5hhMoEgZh0btN/6CaOBq4/yd4iv
GCCr06xTCfnPHR3gt2E07mJbvpRqcNe9Dn9CeNofYen6DiCMBUsqgP9FKgxIHanpb17IWw/Cen4T
CiVvplI3NlXpQSTLIPrz9eYdeNzLIVEnT3ph0NZSFebPEvJbUxD5algxsLxJjPthRrSzskUBPTFu
L8jRVzu1+xJcdBZtYVT9HoIo3uZIr1eZaahD2/LG7ioQkrpq9TtWwjNt8EQq06a2d1NKhXJVO933
iuo2VXBthyScvrCU8r5MpoZoJonGrdKGeFPo/ECkHkDOAgflFGpGpBE4JDCEW94WlzWJbSpvi5hT
P2q6K7cWROhT6TrzCnOk/TVzWdJThVjkTVpfrF2evi9VW0bbgIADHT+9w0iQ1tfCqiG/seSEn9WU
JNbMXFu7NOXtOgMgbo+0cI2Xs35KxpG+DQo5kur4TxhO3brvsFVHg2tsSCllO8Mzi31SqH5f9tLY
DgnJ4MIcURv3Y3XXm00ME76t/kRlEL9gSA5veFE6j2XdpUfNNi/L9VpAW0WANodBAHG2YfU4q/II
IWy6K70Mp3I2i72FKvAu4Kr7Ue8RRqdOvTFc2iCDC7+sUnjPiBoND5zRcvPLSDu0vTn/nmpLbqAu
cnhbebMfTxz/9EX+CyyW9iCzXttWTSkf3TkPDhXT75ua3d+VO7OYGHNoku44M+uw3HgnEjJShGXt
b3kFDHjORPDQN0Wz6W3yDznTE2b5WRTjUTOsLziFgPTT33QM67khDmj3j2SaWVWw0jj2om+2sh5e
BiGJ1QE15BTRcTmodNpDxwsKt1esbgKOFFbx5DgIdTlhVXXh3ra6Ks7diI2ik96E9jAP+8Nk0HJQ
5KLluSiKvYE2FvlmH7+YObepcGyEM6kjYBuoH0EMNpHXQP4dR2i7KzACNb24N/vJ249TBIizi5O7
ljjeyikH00fT7uMi0yVw7FGc9DJSLWxIHe/N6GjRrqvdJ1k6BnjH+MUFHmnqSYfwZ35jBfaSRcH3
tM3yP5C643WjnE3sjPpGjQopnARrh0xl/KEHaOddYuDbFOzh2gKliQYWjR+n0Ril2MjZtXGVbsto
7AkF9fF5sjViSBpDOZRdvWWwv05mlK7Ys7AZU95bADeMrTIEjUbHOlZZbXxio+shpQvvAukrtshN
0GlBlx1XGbOirYpAWWQqs781ZmOeyoJqJYrhMI21+mLMo7bL4p+QfmdqHrbPVEw+yyPnwMK7XzsX
PJHKyuckCu9F3vMkN+3A6kyOz12rO7/RKpuMClW5X1JOnm/MRDO/RCImX2mp/AlhivCDrkFqCUF1
1QNx3KKDp8s9xb7JxomBC44FcqmD02x176VV850ViZtAcI4PO7XEGm2iQSrldBNEabwZwLQ85mw3
3OpMTX8nCoUTAork0HeTt+rw5aZl8sg9g7kmqt9ZZ9RsJ3lqO+RYoKeye5o69ysTMh+WAMtmw3yN
vexblxfJkWZeZ41qpcCuaiPUmANeNePALsRk3bFW6VYMlltsqetgSArMhXN2BCVe4ifRneRWxVp7
1sj0sN9QADPM3OkH6rbLJKMx1h0iJXxtzaYubdQt3tlTiVilheYgvQkU/z+QI2c14SmQkOchcbPZ
7anoyfAiSPLuuctMa9t18kXa9qMQ9vhk8bgeYqNszjKP5De2+mOQ0lG3lx143yYPXH5OexMotS9b
N/+tQoUCuXEGUKiWXp4imYEYLzr9IEpLrlkMoHedJHzgoaD9ZGXntGQPlfVwES7pheturSIGCA8g
5aRZLcQB1vObMo8xVMJ93OiRJw45qgAkSbm9g2eKD7jOo23GPGgjNc2BrSmmtVGP+XMdefKkTM57
VYSFIimSu9lsp5UDbO9IG8lJry42tTbiPWoMOzCt0xlWpvYART95tBLuOr+0d+OaGAqV1zEL0Mx7
xzVYKdo2w8sFXNsWrCCZDfyyO8DYcSna9UVyTt3C7cvL87aexY0KyrNjxAa6jJrmiqJvkDrBJgys
6RUUZbTOKyYptoMEvBzzbK+JtGcGMP+Sl10ouv2+Oo3y1rhvnJXjQqnmXCkGt9H8Mpr6RYsubYl6
fNePtPpx3DGzS2o8jFl+Y1oBfILQeppzB2xL5WFzcc71QFjIbNW5aRpMNTwmK/jX57YE4Y8ZGgNU
b/yyeLXVYwXoPMdEovcaawP1o2c3xWIOaozBg7A9Fu1zPh30vImfEXhoFzNPdF+xoDgOU2neAJWz
cQq6ci0970Jrj07ObJ5ky5muaexrlIsGu56OUT9Gten6yFtKSovunhD1/A9lZ7YbOZIu6VcZnHs2
uLqTgznnIhibpNAWUmq7IbRy3510kk8/X1QVeirVhcopoLsL2aVUSBEk3d1+M/voi7Q5501gc5ky
jCzLvrnOhRhgJgZnaVJPmwTIyUrmJ46CR307BtPs3RrAHTXmD64IlkAjTYEJKbmybHOvFS1ZdNaw
19uLsTgsZvzaOwAdi/oKSle2Ko2JAuHbfhEUNE67NElbxhMat4dnxGvfE93Wde19a8NMkUawWtrq
tO97wh5MqXAVrMeZJ/1cHsclOvd9A2JsQql/yzbztsiXTesEF4oFTil/O+MNjqtlpN21Ah5VdtcZ
DYydUVEdWQ4/GJ7e0K1zYUXTbd/z6VcuQCcr99ywLBa9H0d9E2OFoko5Hdazl1Y3eR7UWz0t450f
CxTxdHmKK7vZpsZr12Svi4Ou79J2EArKdPmh6FtlopdufdnBcSiX83oex31CcfUqzbhUErZpQNyC
onkYhuy+YObVKfmjcKt121PpPxnVs8zbz7gvcFKzWERVYZ1SmYeUhR7ql3VpVPGREUu4lMut3Znl
mW1DHlA2w7SlpdHeL5OHyRi+stHZOwL3axNMHIC6I3JBvsuE9tf+UiWreBoPnOkOhTYVQD1rP+GD
DfM8SkLZB/llMpnGlUz48S29bNzMvGhxMvPoKXMgsElwtygzwUfEe0bjMkIovR2Lcouwbb0N1UZ3
3jBX4ZBG1EYF5TroUJJ00uzTPMYda5fAbvOqWFXFoB5b2DAbN4loN+iTQ96ae9rhn0hVmRttsU1i
jzdQiNkH4VhEqE/zdNk0mHet6a1z1Z6NpEFbegmgJnsXXTCeLyoZ0MG6vT9Vu6pJn7M2PXA+v/Bm
1v5IJc19ZDkXrfzwPPuxNrtzx4zX3XTN1mCdp4ghIsjTiyxTuIKR5jnXaFPDHKn69LES1XsPwpKt
br7tnPRJR0peuJM/nvsKzc+OW+eytOsjWq63wrJ+n6Owrzq9nPeqUzhUiUEbljZCW+rn1Obp0jrq
Mm8Yh3rqxp3r876On9E+a1Bzr0FVI4BRX41tvl3RynowW47UXWpZZ0lnnwCb4Pm6eD2mhFvGwb6m
IJRC3w5EJ8+m7KwdyGoEy2MZmAACdLObMbZU9FqFA7O0ULpNy3Vmu+cLMFjgz5SagHS5oeK9WU3+
C4/7y8j51D0wbGzV7PaGRV1Oknpot5g+YzcYIFryiJhd4yt3jL1li/aMjMoZR57qDKdXxqhlKN50
VBfG+WjNvrcjHpMhZC+x7Nb4wgom2sDH2cg7w4pj+o/GCGbWFd+JeWTKKcDLJruX3obxbjCaYsrp
3Cb2+AP4NB80zcwMESTHN6tx2awYI86eJkCgHcEf5ATYjXa4mjuO6GXLDoLjfn6Pvv9pFEazN0iV
tlTcr4u8AavN8Rec4CpPiWkmpultnFE8I42Ltd1YX30RHAX2QauiHC5OChUiarYbJ6rLXRu9pTQg
z8ZQr42p65Ef88fZSv3QLUowMQf842ZowqfMe+5Z+FTxSgLdgqO2Govmc2D/Z9p0nMnIatnJVnjk
ZpPJj+luDSzr0Gag1nniooC0XsccrkCpFUR0youRt2icobSZKfXUJgAmvpR0L/TOwrw7LWd2O10M
ZlddT2I6EpXZJI7aSXd4lEEqV5VUwQdNnztTsOBFHISYib/HpUUtu54/s7xfmfA03k0f1knXE1ib
qUIzihu/i49my5G7cSrJUBKyloi2o19nmznK9tQVw1Uuq+TSS+1sF9jqQfedDGdRXTLjBL4+MSZx
RopNIjbUqDNvdYEZbmBtXU50qRgkbWplz0hdaGMiyWnGY9A2DO26N8A/1NDdhUhmnj3lnTHl96bn
8P70V46HQSJqXhTXZ9i36t4HYLBJqmEhbbq8tFbwBsrnxQ76N2aMy8bw7Sa0qqlas8AI2Hb13bDY
h8z8sNxOIpN62d7FVX0YdF6slljBW6oC98fEZn3j9Mm5RTveuvIZamSG0x4pjffWjar3Zao4OiWg
ASsbXTwCgLAyrLb4SKfOC5vCfGxGQ62NDNGhncsy9BbMaa3DAiXtqjkOCQenmP5vzpJz98gp8BjR
IrWjXRiLp5xynkqzu/cjowtTOTah6Vr5Xgzjg1cb/ZUZpdFm8S2sqF4FgHDKp7vCbfMHKJ4Iw27S
3/kSKS5JYn3J5E9sjMkXd3IY5W1TD89t4s7sP3wQAWwQlpupVtElRxv3rjRS856VwDnKGFJwAM4I
2upE409HybY9sEURiXwyl7HdybKveK95lkemdo5tU+nNb1tV2s3hm5P0GQ4NS+ABeC9uwn6u7525
djeelx1rHyijQSHtilNJtV6sIbjVYvEv7LbiSUIT1Sp101eirNWuZJNMqb2mysBijIUDwd4xWYDw
3ML8XdryHnqr4sntjLdF58Fqn6p8FQz09SU14jeYYEMZ/eXI1uBCNDIFAwQfsjaifJ1bA+gjgPP7
RdfbxeLqnZPM2IjOiZ94YgO2HPoX2OQetAjYN8TDDIrGvRoioojbCytv3DNjsu0NqKQ5pIjhoijt
PqRiO7gq4sBGCYwGQidE5+4Ty60Otr2k9JPQSinz+Ra6Dy6A3CRw51gZLY1exkIZ0ZlXZM41xoTp
NmmNk/vG/HIUn1deec6961TF2jMUg8duWNZTaTy2E7MBrYqO0wRDeh1Ed1K4yHYjD84m5PZwWm7B
bF6jLxg/aM1AWJrIOHMBQcKWvQdy2h7avTWiGaAuCm+d+v5yMSW8iePsdWdxBFMjxCYT22vIYCfI
lJveV3k/n9ee0awL7ekbLU+Sg6sl5OeiYiNlpA96oBlzmfsAJpe+R12glpsxusvzPBr28JqCq2nx
44OtoKtEU4GfQOtuN6YtBFGw1YASPHqyGieNLic1ZWdiSp3XNnWX9UIv/CEF9NxBomWSBSKBRcFL
kp1KOYrkzNh2TH0dPrOmdC9SN0qRYSN/1WpRfkS9SzXQWFpsEPGR2DjEFzN6g2mVn4nAs89U2y9n
2h7cA3XS0HMSkZXvmtvqmi9u3DBpzeVBjIr2pkIBPhO9eZS1Kl7c3HbOYa9zOk2i5tH1tfPGkEzg
gQE/nDHJC7F3sVagmLrrdJmTS5TPOJzi2L6q/C5YeY5ZoiALxNSUBOzBriYwXAPU1yaVxOfyvj/r
hgI5bx79HVNo57ErTetm5EM5s1WlLjp2N/c5O/lj0GbdRzzaMzxB2sfXZmmq07ANP76FxSVVWGcs
3RrrxRiSmwnR7Ms1knJnLcitIPRqPYZA4xG+iyio1nWWF9TFtAZKvgIVnIJvusReDSFswJawssAW
ny9jnl2Bg1w+nKVS3CMdbZ5jM7x2Zsv5oq6CfT6bPBmBfuzoZnc/uerhQsRwK/Av+sdlVH3oQ16l
8Z9+qBk92vOeY3DXl13nV9t8XDjiWzV1uysmtC4xrVpNyW6WCT+DTkS/BoTXHbQzJTeqiq2D7GNj
Xaay3mRgW8HbMrJDDPV3Lb8n3hxH4n9rJ/91cEW5t3qE63QYTnUDMLkNBGrbfhFigkXlV/X8GRV4
Q5kWMiyNq/h1NKQ+M01H3su2yHoqZly9tu1+Yl7Dg5eBNBofaoAwAWG5ATJg7bdfGVeulVX9VSb5
MLHFuf6rx6z1lqFo9WqnQn/VweivsixCYLN970Z1kgd9O8Vfk3DzY6pKuZaDw9gvivQ57FEZgotg
kmM52bZ02ebGLPeHwu1J4Mz6ohBOd1YIF+vElIv2calZfILiLYll3J+Um2Jv2K0OddtRzxq40T4H
f6pxuQP6nmtUJYPcQK19ku5+csVc7CFvWDkhvHGVmNFdEWTNj6WboRfGqBr1puxL8e7GGmnJ4LvH
eirOA5vncAZWe2tbuXUA4GqGEPsU1jNsPBFq96tpBPFVI0fGTDlsQsa+8npwXCpO2g5KX9d2MDaX
lGdisnifYA9G4m3oLFkGHjTwAcYC1ikvYY6qfNUwNbmpseVtQQ8ld33fYBFIDcwCED5Q6Coe9Sfj
9rYHt7R1Rn4cY4jrs4a86jrxPXtj5C1HdVk7F5UfJa9ZzhDSTIrHuK6MVcWTwAgpBfPSdWtV7YuM
Rf2oeU820ptYHcgXU6yGBWgesdWsUqPKd23Sv+ocKF/vdi+pL6cd2en+Jm91D0A7sPc2zZVXhSuc
B5mrfu+mc8kUzkGamhp2+r03c77prK1ZA+GTY4HTwyt0WC4NbjXITPwobGbben6xvfnErNXRlimO
z9HZlxuZwTqoMivHjc+8eIHxsA18g3mxDtRlv+SCgQmzoTiigtnSjlq1DG4+IMaPSNEwpgaMP6u0
INOygDrZOdGE0GXG+WUsPbjQynHine24XJRp5a1FD6so9bkTWJ+L58Tpuut68t+FMruDrWMeCv0J
NQ8M8wfP/HGTCDRPdW9SAnXnzg1SQVc7Z9EA28FNZH4xo5EdKpupuapGA6ZH91WWoqSISpUHrbOW
7W1GJ6fW6k7jz2Su7ukHb4oyBpwm8w0qwgkk5wg1TlX3l4udz2srAnpKn1G+FQU1fDbNVNee2z1z
+cszCGHTmhNbuZ/K3nzO/Wg8nxPNOFniXYJuYf7IOgMnZ94c2Y41cLLhr8dRYlxrr4eJK325xqFm
cfArcsaMmGHTSKUrCi05V8c9v36GpROuycsQ6wVDkHC4LbpqI5O63ii/47zWNMEVpv9sqyS7aYPp
dhiJ4iPxG383BohWSWIC2IRqtGcx7i8Ey1DNpE3bF2OtodHCIj+m9gzptJ6inWNET1Gk7N2UAKOa
ksF+jdqOP7ZqPuRy9M4SYto7gO7JWQ4tb9fUY3zMJ3SB1ag94yptRx26ozO+K8iUNb+bexfAYKVv
eFzw1yRps5PRwhi/G9+BvmEi5rR/A2Fkbpgs+9bBi2UWzh4Tqdax3HMXsw+U9X7oXvM6mvgIB84R
MILf88GqLgBuiRt6OjHm58YTDPfioFrGkrZrl5s2QnAy5Kgg7Th6h+o3Xy2ZMazjsqpCtajlyYkT
uU5K6YSOO/d3oMm7+1aX3VZ3jntGJSeoMtaG51RXWxxvYO/rEekkCd0Ul4VhDkeEdGTw3nFXQOra
62iy8k1qCzteMdDme9d1F6oy4XFo2XComUMyr9u4Yzpum6TFCVyeMQhfa39OYCX11Tnoct4tbY73
YzG3G2Oc0/t0wTQmY3t499GoEN2W7rydG28j54g/xikTCPYQ9cqb3Af+an/useYCfrXfE1yUvJ9q
3IkoLV4XevF+aDdXWx4M0aEbxuSiwv5J4YQTbMRC7GG2cvVq4at4MdzeF9w5fbQuR/Nh4Lfa8e66
xwiE610g/DZZNd2Qbtp6adfRBDh4MtrNDM7mwhqpGrOVPd8RlJzpkHOdtZyL6razGqxQeYMn3m79
7DoOfG9PHRp7784azjEuTMflBDnOplmtR7sNLnuGUo8clTlhJlBh3o0JLHgYNZyDmkwibQ+2OmTW
OF9zgv4hnXLeUaYKndyKh/YQW/pHs3CutdulDUfHfx1Tz77o6MM+AZNXM4PHnFEkrkjShkc6dF68
rH73ozhDCkjRVylrQLYQjf4y7YXRTw5vlYdqpdacVYEPJ5wxaOsz32wZObuy9rIztwkaom2MDKOV
HccOxN3enjpq4Pm/oaAa+9mL873vCAmStHox9IwHdKGjbi+CFCJrOuOL8kk6ygaAXlc1FfNXD+iM
SG+sqGbCJdPudu6X6T6VlNQ1TOuI3DExT8pc7/LMeCkmPwtxYnl7r2F0kp+6I3e0JsYXhQ8UmaGo
s3ZiHg6Ujo7tFf7lH7MB6Lxzm+KsojczHMFPwqj3nj2sKxdpOTpPno8dJUvGZBtM0YMopreU8r51
XpbuBkMEYcCaS6qLnOhY5/7e9K40pOlEpID1RJletX5XHb1OsFDCRMK8Yi2pQW4wWeiox/UeM7tY
icK4XooGJLrrvDU8kENW968MfKTydnF7azq9urIhqV4J0onLIOJNBFxr48dJcGkW8xto7WptNSNi
b5/5rF1DxWqLbleUkiMOYEr/PWhpYgNijpsqWYBXzo7Zb6e0pZcPnWKjPEygfYAbj6TV09jXMPrs
gdIdM5LGGtOvuINx312DzkxuWhwQz1laL1/2XFf3tokRQ6rBOmLsyHkQDRV6uyHBOI7Zo2f0xD7x
/YG7xOS4xnSPS9Ow99FgNOdGwAkQXrdd3KpiwkuEZtsy9otk+xbY5GOx6zSbBhPW3mIEi087pSwb
FBP24MIK8cGyfOja3c1kUxlxGc1NgjR3NgV2up9hQTLcsfoDveBsKQESRL0uL4pC21AMh4ixexzr
uwHj3Q6zFyuWLiIY1PN435p1sWZXP++bKItDC639kKRmHGKbQPEZOeAI5imr30pqIwNZIg7yAInW
efNVhNAmLQMZMV+M4FpPbMR1nAW7ALPdR8uMleP4gtHJHvNNP6bVQyvcGv9hhxYSDjDn1p5o7R0p
AtO/SPyc8V3B2eIyn3sAEAQuU9w2wrtNpWKtpONBcZr46pHxrwY3S4GzitH/kpWPRW3AtxMxEd1F
5SKuACci/aRpdadP7HrycqiSKpvfApyp57VBnLDJkQ9HjzhOlI3ZjxHjFILUqC9U12CEiIJabIEq
6pUFHIhfBAewMQfdZY9zFSk+w24QF/IozRJLiTHaq2zCzcdOxdw1dvuE+AjDrQaSu8RYyJdk/KBT
pHwLzEldcQaPfpToWrugXerzeskn1rOUQ0nDBdqlYt5zIrJDyym782Co0vXAwehhSRfwDf2oWIcA
oAaJgBhf5/352GnCADLDyzHZ3rjzQb5eVVEVvI4jql4n+mgjy6nbJzm7mXqsJ+AVTDjOFz3aeyIb
I5tXwX4m4IiWzHgopzxeMuRhv33uPHfZTDwLVyJLp4NMCSqyIxIwOdk+AExguulYUEvBt6lPZRtT
Grp9XT8hV5fHqcf2UafgJFvqjzbSYda7WHDCVDXowzRgpqRUlMxMyZnkBAFjBlaIo7SSu8Rso51Z
ZczjSusZI82QhTmLoe900R7HbL2rdGSdqUbi4HJjJ1vVsXDvHCBzhxnHHNd+l4ct9xHaDjBBDdOP
hJVAyTdACmsqhB+5ybOryMV8yiG5fFABjQMrW4sZ/cbvk00wOPoaYn38EvPvw8wfORVnLJ51E1Hj
MafDuVX62aanInjTBDHwW805v/BQNWKa2Wi04pmLXn/nYW1f05/JHDFO27ceZAbngUzvY4zboWXM
w8VowbtrU52fVYHfb9MlmL6kF3EvBKygO5afJgQRmjNc1dA0jH4kk9JnS7whjsNzuU8LpJp4fgRj
KEP04ffFHIbN6OCsNJ14TkJ62429K9oX0PWMLTEYbTDugETAlKLJiMDfQCcl4iHb6UN7C4zRnPHn
IMdknek02bXcgVdmtpA2Gkz1xMi42NQ5idCFw+qZOfvivGj8DCdBVL3kefE8WiZCZ8IzxJWEOqJ6
fjaMeiEa43p4w3sjbPDzHnMSDEToC27l2ZNejnsEWI2IB24HF/TgbzHHfwRPu69L/vOdh/Y+/e9/
49b+Z/dZX72Wn/33Lzq9zr+/CijbH6+7flWvP/1hU6FCzbegSubjZz8U6n/+D38z/qxPX/n/+y//
1+dv3+V+bj7/+78wMFfq9N3itK5+xp8R3v03men0/f/4e6df4L//6+J1ec2TXr3+51/6nZnmy385
lids3/QsDD3+ieXyOzPNFf9yA5yZ0hW+LSx5Sib/wUzzvH8x6DX5S64nPNc+1en/wUxzzX95wheI
IPjCheu77j9hpv0cRJaWF/i2Z7mmj/rouOb3RooqQcUHvgm/j9wEs70pyj+tBvsHgqBBvyiYzCs3
1ek/K+n+43VPP7wUjgXkVhCX/VMsNk2QCnVkLtteMIcyqXPbcnZr9rYuxC/aI0/f6v+FDX9/KYyf
tk2buetTTPbzS5VLki2DIgEzEh06L5zhIeA0s7WXZVxVtnHzp0//5vfv+2fa2s+J6D9ezRJY3X3H
dnjZn19Nt2S5MjXNW45SePmlxSjSRGzEcEB/nNY65BllhaWo7/7+hf/i1xTCs0yEssAOrO/tf6lG
qyXiwyfpkztMemF+DaKcN1C/rQ0xmPoXqeO/er1AgKfzTQf97j9i9cUs6Moblm2ZFKdGqIxI3Tru
lvFWsN0LtshK6lcZ/p8jqac3N+B6pZOPC5Yb53v3Sy+UyHzMSFvo2pAiaVJBC7T83d+/k99fRTDH
hFFsIwhZ3BvfG7OMzkUf7KTewtslkdqoZN9m2a9qL06lRn++LHkVSeoBH4ErsNB+D4ZTA21UlUA5
4ixFhbxTgAzNGoYsK5Kh5i/aoP7qxZxAuiwJVuD9x1WpEovzq4inrRk16U4k04/YZkV0Uvv5H793
0jVd27c5ixGi/Vbl1EASrlI2RFsjkNd543VodcH0i0vvLz4giT/s9NzyuMncbwFyrmjp+z2A08hx
3x2XMWu8RP4vHht/9Za5ZJE8k6eiKZxvL+IkEfA+UuhbyxfjrlkWlJ+gPhRx+ivE1Kmx6E9Xgn26
YXliULMnJP/7vTNQ2LNGPCyKC3NTrX6FEPv2zR2ARqwspudbLmtP8L0BVaMk4QUr820CScNdLakZ
dUdHZJa6pXerT/eTshu2NEuE4jeiUDUPGBOi6fj318W3deb0Y9gQQ13Bf7mjvvN4DA5x/oLas1Wm
zpcnalJaf5Wkdl/jwMr9Zi+rxHmZcHCJf3bp//bKPPYRZHgjGNx9eyB7y+wU3TIU2wgo7W5GUN3O
GVGTjovr/p//kjw2WOWxnGEmP30Wf1rU3IRsaBWYuPYTvNRG3HfvPNOGszFyF2r9y+GYt/7wCy7p
X72zp1uaSnfHsVnhfn7RKLNNBt0dCeHU4lA5SKUeR0ZUFDUpzJoTOhgOsbF2Pv/hL8vzVwQmxlCf
z5NNxLfXtc26ys2mpCcpVneGkJQVJVX13Be63el+qG8qu3Af//5Fv935jmdbjmmbniCpYpnsWH5+
UVfbrqwCq9y2s+XfauXrYu3o1BlXf/86327+31+HXZZwA+58tlo/v06SQg/vyaCQ1Y+jSy8f3ZvG
lt5tEpPf//uX+v75BZ4jPBJLvst7yRV6Wmd/umgwWuMCw76kQvWS/gICZDvf6oklBnyX9AXLDJ8X
ifPg2yPZGVwyoI7t7kaVeHJjzkt1Pia5ma51ccreZczeMQF0JQd2WWd2vi4qX1MBxpS7WmkLnwl4
QYMtoeMSVJMNrITVlMXBk6s81wjHpKdMjH5rLFGj78WUZ3m4pgknt/K5Zt59XuDViEPHnyb0K6cn
ouCMKbW5jpIhBO9yn2lCZmGfd875sHS9d1nYi0GK2C6R6tzUYUxrCP0oGY+ciNV2cqzyQDzlPYQg
RmvulZUp7x33kPwwR7O6LYxsQEDtlXxOcy9WqCwOYxdO3hSkdAsmwDDpY+boTctPshaqnvcqqXus
xrEL/7uUlrjjJo6uhr5b+nXv+QDqUzx6t51YAJ2P1eiCSHHG+MxTvYctylJpv3YtPD971DvGO0Ye
yPtiJE+8mfx2EsRUY95+zgiTu69+myHLwJjfHOSIp6RwwJ7OlVUWq6DMMVq7sd2eZzzaT80NylOh
GIa6wR0dM/WQOq6e4jTqSyIkZnHbStHQl0Xc8CL2sAXTJOIt0T5SInZWrX/SFDsC1YgrxlgM+9xr
kU/Z59SkJLTs76OcpuYqBYO+DmZKa1cF5B+HCbPIpj2ZPd9E21MASRxMI+xPyuJMxgYqTwsGJd/q
wm8+otJbrr10MUlBz53D4DpvissGfcK5YVSnKRokTxjSKFarw5Au1cSTXzMC03NXVXtwEtbHkoq6
Z6bElGuabefFtlLNzDjxOenHXINyrcaKqsJYGV2zRjvAK43tgVll7mHiRp4cNQ5w3yG3KBLlHMc8
74iI4AX/Csas8SHL+kwzEvaPz5FMa0pO67jJbrrMnC5atwiMnYNLUIS2N5XPbPosZ1eTPe63Zc0a
ti9i0u4Mp5KyWrmi5yecHN1tRkqdjb1iW87RnxqbbIuUjsVTLQSF61xAzuzq1jCJ+dDeG2ZlO7wz
PbIYEyMmVyFufvuiEXYit4015FZYDYN5y4+TkVozewioUTQ4Bomd1sKJIBbcbl3bNDFz4qY5BTmF
vl4qCwqmLZz5BaNJQ845llO/oShb9Yc8mhXllGmL7csgSrgz8TRAg7G8vt7EWVOWW6fAV3WGB0Cp
lW0tfXyLdS9yaX1wKT8R1pxtcnapF0QATsn4eiAZSc9HQeNf4CGAVL1ZnUfWzCW3DAHG7KXOlIEu
FWgeKU4imTPgmkVyJ3Ywrowh6KxVovo2ONn144gzhOt4JfW6BOjD2W2weS6mit+6jmnZumwLzyV+
hmUobAvcszt6HVR1H7j14K/HJlf+xl3GyCTj4lt6nXS4OlZJIUnzVLNcQs9JhkeL1I/3Q3uNfEjT
2CSY4eTzhxEozyYqbCr3rF9mkGONP9W0gThpfz610vPInNfiOWLwos5iihrjsJaieySEXuTr0ej1
Rxp5lYPfphAUO6S5GHhyzVjWZTsQVJdDE+mtXyzLo8vO/1C1JolHr7ITH3ELMDfjLDN2t9osaxVW
oi123TwbyYaQ28wMRBhuvA2aZPjS42RYIapgfhXZXtlsvb5YPpu24stce/AeqNSzhtCvKy6Bpndw
00mpktcxSOrjKFPGxRZmlG5FjhuvZy6qmooF/PvzqnJFh6O1Yby7a0TCADOOAmPcTDnDjFVFGi9Y
CYsM7WppJJ1FPSO3felPQLqBaY8F0q5tFmEOJfJM6d8utb5stwT1VX0W58Nor23cGKivuFgGKgzL
yN7YiRvdYKoo3sd8wswzS76sNTMG0+2SU4aWGq5yWKWU9zmYwpCH2PO48hnTB8GGngMBLxrpYNzw
WYCeTefqhMPuRgIhhR4E6ik+VA+LfazE3mqD3NvN7H+ZpdaaEDTdfbixl5nnUakYROqeIUNe0jNk
y8mjFLKoqqemowilyEquc4+CmTUdddWlMar0jZnLB2cFjdswMq9p6KOEKMVW7CzFqaaDHQZaW3t0
ah4/67oAHAl612+efxNZCBJHDFQkh1re2bxneMdWgZ+JbNNFMeP62VEXPqA9l+N5hGngMLAd48FQ
bwYveKUd6br3ymBTleVHZZD6IQGF8c5QH97QL3fazr9sX24T0947qX9XtENNh475NGOQTsz8ibHz
3m3soxfXdWi2J8aqn2WXRGaBTC2EdPyCpip7plXCaA9t0s0X88nUXKfcWjOrXCg9o8LMrc5dDPD8
CnIXCLsOi7HsDh0u5QdHqWTt0ibinbo7KNqLVvh967AZ04FJKwbRTpIAwQjUn2cQXldDFW+NZoEm
1JXJNdPm8aBp0+rpkubBB5bslO0zPe557KXtJ4UvzYfoy2HaZNgc7jtzbM9LOfurvuR0F55OYrte
WAyNvcB775ea6pHE5FpbMbS176j1UUe3dNjHpsF8n5LRQ6htELwyfpHdMGpzZwVVdu228fLg9tYL
VS7y4IBBumbMl8Yh+kr6FDcxwyer8ovrllmowX5Kl3A4lHI/WlEikFjlEJn3XdAnbsYbIoIfepyp
tMGYMXtHMRAtzUf1YzGwI5I7uVO+iTmun+wjCEMPF3A0t2didBiMpNr5GsZerGOk542JmM6UwFwv
E6tShStsCB2LONCm68zuLWIrm9Eh1Edz6OcTtrRl7MyNlwMQCyv+YaydSNsvTu+At7Zhqa0EkzOK
R3ruhlr3N76w6EQhT3JlsPl5y5DN9YMqZ+1sUvCETBOHusiYqbbzJwmo6Xyels/ak8Om1oa6jFAA
1mNdeo9jbKYfRTp7n/3oK3JkORuLIakfJku4t5OPHHK6RbjcMlPoc8qXmoo+Gsd+bsxxOAu0a35B
iHyZqBm4tcm13M1q3rM9KjaWYRlfBqPmQx1E7Smd95RQsf/oeqfQ06Agm5mxXuU6JnwQgZ290nl1
lpEdCCVw0duWkdhCJBg3iY6DklGz/zVOJJwhTDL+mjJ7kyu5bP4vc+exJLlybdlfeT8AmgNwh5j0
ILTKSi0nsKqsSgccWouv7xUku5u3yL7XXo96QDNeVREB4X78nL3Xbn3Tbqreon/fj878lIYSr2zh
6q0rUU0kiL/Xwo4RiUuF36jCX2ULBB3pSFS1l4yHUCy3gYU3Y4V+wz/VqmSqqCPP+9XGc8E2WlpE
7FZken8f0ckNVyfwuKUqFSuPSdFu9gZgZ6PINonj7sZIIRB2Ege+QZ4hMm+QUWE8ZmBAMYebXE0g
bpecV9YGmFSjdtsMvRdu0h6Y0rpqhfNDyshbh/H0EvVe+liVhGuvdBXOp1ogGg4jAf5hjIp3Fw3J
UxeiOgkMTsU5nbw70xfuE/jQ5EEYB2cXR3mEDElnY6Onur1NFoYozIh4qPJgTC+SPW3lN1V/qhCT
7ZGNjBtvQYc4Qb+CaNPxys3GVgeLsVaKmm8bDMO85jfHuwlrL6KptqVe6ZjUtP6Va1LM6N/zvjgJ
3ba3FIHNWuV5i95Bedy4HEQHxbXVEg+eqTuDBfRFVu3kQnJJrjQgL2OYWNXTe7KUwSqYh7na5hkb
+m5ZHH1LN3fBTOACz1mFZsDC4pQzq0YXLKeRu4TOxY6tNUVgxXs0+7tuoApcNUXGqGdcnBjalmdF
C0PCMeYcAl7i3igK8gNeDfWZ2+WQnHOMju7RBSVV34An6jocEEiDLm4eeAvKjr6kYrELOEo8S+02
qEvqjyBly0tKy36SsYXWO6CwhQ8AU3idymQZ14Etlny3JLXkz8uVM1/ndjh7+Q1gzEx3i0qvbKCj
efjWx7Duj7XXIl0LgyZ+wrxb9vc1SW+QfKxfGOkVZi4GR24binXbK2vnumXO19Ddc0iN8wtAVY/r
A9bHg6aq25Zkm9yO0rz3KJNQ26W3idXXay+JbTZpyjI4SaQirUeUmj2y5goRH67UHhVirHGT9BRc
q1mH0/uSQvDYiNYt9tM4p7uJTTZbz01TcN7E4Z/XnF+LxLI2OMhZaD0aHmgrAJLF9k2xmFdtaXmK
dYQ10jVbj+LnlMWVf+ML6PuDVfSPnhXD05GATXC/5TGTQyA5Q9oUSL898pS6LEnauyqbq0vSy3TL
y+PcNXmD2d+rvFruGqHxp4Ue/1y23jc1ocOyVHMYLEq7xWjBWD7R+o4TFZM/XKEr2jP1AQH8DP1y
zMg0R4veQAXYu/5sfyImmF+Um8acShxOR8pCqI8cZj67rE/+hj5QteMKvDBrEDXCFDvAt8KEAy0+
uBy5gsAOnVpnMuQACVHmSGno792mxoRZqlLvPRNfGhN8OgvgHI4uN7KYc2c1ZcMVZgXc7OAn1msx
V90zrJ3hWxAF4i7GuYBaOAUGs0w/vKnObytb5bdNXU4/ebJe6LRhtEIcXa78yo8vcLm8U167+0DE
wwPTkaM/JuAV5lJzbZHqiaNd6Bl2V/mO5+K6b2KMtLPAZYZh28t95NNeWjnuIs5GB+HB1VgpJIvi
uihy55XiIXnqsh6BTOPRTV+BKdHV1jRRNu7DdtJPQNlCuGfzoLEVRClPLJX9Bzsj8vCiqzYBaymV
VE6BgV9kldn6dhJFdAwar34bq1rEawOv+NnKcB6tRkRaayaJ0SPC6+GC4gtQUejnvretbGb4sYuZ
yBtS69kuZmhcKbSUZD3kebMZe/Em+evHrPSaaT1mw/e5tZ/pMMmdTlGmkWVsUK+rYZMUjZ2uRupI
zJPZJRmwe5SY16ktS3+qV4IDNwr3XDxZXT3+AlCYHHRevbaqx0gXWBGeVlGBMAGEBmuooOb4VYUN
C7sbIwHB2TJV07NoGsSPqop29IGLd9xn8rXToUtcERjfLWnYwQ9/miO8EldXx2rphE2IDZmlOz0I
nJt+kQtMxqzJmyApfwEnTFaVra0bvLpBfvIGbd3X2fXsANFrfkcLfIWlU0R8i8BBDHv6akW+zcdZ
PSfkqXCsoLr7EIGWG5PP2S+H1O8bwA/zy6gG8eja1ZWQYOGWKVUHHhAwWYZt1imHvbBsROCLKQK8
0QZHZ9W5+O3Jbt3F8YIrwC8cRvp9gF+kMou1qQoLI024xD7FJ5cDKUvbzQ3gI8Jvt3nM3V/nCeoZ
43YOqEG1uA6q0gFRPXmL3UsfaEr9qay8U9v63quMU3TZcV97Ayt20DfbtheK+6mnotgMi1/f+FMD
w4sHJBs3YZbDG8OTZq0qPAfYyMo++d5D/ASJBfrijlQ9SGouMBNB8WTbZpPD6Rk2o72Iz6RlUd+E
U+UBZR9po6wyXDRPJhQZRWglnH4DjAQZrDciOdmyemh762MsfRgnkwERacEFrP1qcPJ1EPj2lxVc
PRNL29koMVu/9iCLRjH+2TQTZlVMg2mp76i/NnUtyz0thfTq87ry9zLfr74i5sTjJhryDK8l/aab
kmHsxZDz3K+N8VnVA7Jn7kJ3Se0NeB37zhpCgzsKPgCa6LrhKEEtN3WXcNKoafDqMBOj18up0DEc
Tsjakkg88W5grq2J0GoGw7o3y355o2FD3nY7th0eXrfHZkGm+wB+LFZc10HhOWEDX/YlGEQ0hegh
qdwb8l6NGZeY0Udf2FfFUcY0Uc4RFPB25jHh1cJJ28hZF8cx7+12uyBN6qkebXUpkb2G9KH8/l6z
VQH+58pWG8lSO+Ef9LOUGjTzrXMNH9Js/QYWzaqJy+Ypy1qcjd5k0anysez8GGxat+BhEg4etP4G
OtpuRnIcMqnqVhjBpllWhhUJlhOCxTqhW7FJFVE8lFhD/pG4fc0COg35sJ6GXn25lVZvdSixb7VV
iCfLzhTicc8qe7V2XTHfSMTOpDS0bn3rLz5mc9xc+gd/ovcFWZlSM8KN+a6cLvhq3Wm5qlqLaeda
+EXXxkPftp/DNObgN7eeXBVMHUkhTZy62pbeSM9WC5pv+JhQiO/C3nffZozOxKN5llAHry4aasTZ
8swmBI01s0j2M3Cl2u6uTTC6G2Ar9LClszXcahKAg7UVhBP4g9CCals3ZUu/mhiiYNNQFfHak1jO
Ua21w/pY9LWG3ECteB+j/nSPHuCrBexNXOxVhHVlvUx11a/s0kr9O7w3BG8RDz9n4D1LZlJhnVz1
WE4Moi/DMv7h+4l65jeHj0kwp5RYjquBbCZh05zg6/CzAr4jG6dfpfKMHDqdjlnayTdRx5zqO46x
b0NHlbFdIs/BNzv13mNgHAhEtUZasY4IcZ5vNVjzep2FTv+SiAYenRd2hfwxBwgovgF4Gucbql6s
aCZPql+TDQgDfQ8y6dUowkBeuooWOaJdQmOAOdH6khvs46JFKYf7YrYHl48obeeYm2WS7hdVqgXg
XiRGtVi5owlIwp1OPZ0l57BFvM+e6fvhWG4RSKOFxmrLGBF7ecpl9daL8ktLH8pSZVgPhior5/UI
3qe8C9iMxxWeSM1puko5sjuiAI+VMdRBNhouqYB5igEAfA+1PXglhGubqhEuiOMSbNOrcAuM4YDX
dL3XaT346z6csmjDyLC11x59vQobhQiGTZrWPRU3izW/vLNFsGpMBp6vJXPPXg/p1ZsC69Y30TlP
KV+3UZ3p6W2oahsYXpcGhs4jR81NPPl0qB2L8KQtevGhz6GFVZD3pBy8feyObvnaSTNSf+A0T3j8
TeEcYxgkMSo+kKdnIe0+29aVXZXf2Ud69+ykZflzsHWN2i9IOKfNI1lZG1rCCBjcFvXxeqqoavep
1wZgb5rU1a/0DpoIbFiQU+yWc4hR0RX4yxTnHrgCKXN82gSDrn+lsq2sPeFhhdpWU+6G7yQHMEhN
a7ulvoKVhc6YXxSfvML0r8bQHllbEsEc5VMfJRvLMl1+tmasxachjyT0Y/962rpd4pz3OdBR0NG7
UvLJVVV2vdgY3LtBiYdKNl65goqMATjKounVmZtOnscBjOM+sifM3ZIcyoFFLfZPlnInf5sMgw88
bQg9765PS/1A3zdhOY6n1rJ2oooAKiod6JBnqh8LJI9l6KwGZJvjW1RYQl+kGmR/J+kppHvPj6wZ
+oZEz1ZB1f0OeBXRNo+S8GiZoRDYSm38LzP2Nh1nehuh2FFIkKM39YMnNwPPiTgRLF3797UHZYLt
P6XEHm2PabjoDMjp0i0Ca0s/OynWWaSn/FDxSnYYLfOqOIwI+b4ouxPJHoMM9j4ZQeV8JIUG6qYr
W0wbdB1FuU2tqYMRXqcc52Fm+27209FRNlPozLgI6GVaVz95DEjQGpiErZmfx4/BQvm0Cex5mTlI
jE2zjt26in+hL7p6V0q3fQyjGJopMGWIjDItYbeUpfW4aKhT+7Lwhgm4ivbbPTQR7GG1P3UG15+A
rIFjwCRHb+zSDawDUjFaG1fpqhWLe5fLSj7icvMB4Ym8/xlqREznhckZSBisi3eVO4zsvziGHiWH
4e/KiQk4nONFf7kCle5KpbqyHnBLeQ+YtQD2zF0bhu+zi8/pjnbqCKfYqb0Twth6OYfSr/RhmDlD
XnqY3+kuI3kg3LuYCnH/z8BI0NlmJlC3dZpkj5P2B3vXurPoKCub+CW8toQ4THfYXUzU/6RHxgl8
aeAQ76eGBskuYrUsvkVxrznK86QNELAX3JJxsSi5bnm6b5c2ar5Rh+UclVtE9zg3iiDdJ2L2xgvo
bXZ4tEIE+riJBRNIc5Td2lHN6TPgKMs7WZvok9KlP+clm+tqCTI947tq4mE3aRk/6jpkZw4LQf1I
iD1d8tqSpHotVKfbotbpc90aZKCTszQUKb1AmzrBDKKbY8MwT9G2/axgkkNPjXGxrxUSsKTcSC+y
ijNraup841TMVETQqu140W13p7op/xKgEWLgYaHKeCxRSu8aRwz5pmX2ax/T2WTZTvVVjqMIT3ZF
kIeI8+FQLRlfFTg07t2LWxiKftMN/nSbWgKgxFSS4bTzk6QuH4veBufV4N5g/jFHbr8uw7EBPukU
+i0vgqunPGdIjQXct4dzWeQcs6FrQgJIHZUCSaEHT9ZAq8xHOC2VvWnqIvzIwa1aW5F2EP7wLAqe
vyB284yXLkrGb9r2cLzwNsTi3KUdPTbU1N4vtQiFlpe/NptIND0okQ6yx8rFxg3GJ/bzUzczM924
wp1+yHwxZwZ5KTO0NhVnkMQVr/w41e8CeBoH6IG+NWXhGD/bgpfzWxgzt2Y+kM4YTiTTG2wIsbe1
6Rz6m9Bql0PSZR6jfNBpMzbnJbS2fQ4h9dLwQ6iuXUn8L8VwU9OUiSEWYUB38/2CrNeszGx73X4a
NPkW9JXp+o+i4gTdsicCMsXo/OGMORNgZh+02en20EdhxGkJWCfZ8lzGWS1OIWDl8SQjDqDHJfCp
DjX4ymar8ccG2zYgXeB0nX8j+jS0RyGQ0u2bhA+/j8CKDNZnJypGT3Js7dVQJJCNsrH4JVoHNWOM
nBPZdB2bYYVseiKVojZwU5WmQiaefrpEnJ/xZ889d2wIgrmE2ThJWqmKIntXMruFBkDr1Qe0ImcI
/hjUrDWLnHgjpKNcWECKRZ9yRt0/5lADVCpDVdLQartr/UUXJt8mle3ZNwmbY7VDwbpQi7L3PjhY
9gJQ31RuG6JBCm8f+G4cQo5hMWf3r9zxLhsIpVuJwdT2O7Na56np2Y5cgf/t4C0KYhgI/8xix1pU
uelMmneQ+CrcInaUW78WaB3ykPKVjllROy8UJanaAOLH6TMZFT3L0pnTDdf6eiBdUhYHqCeyh1gW
yXkbpM4cHbDlyXmTJZOdw6gXJc3CwE7i9pDyvL36TN9xbbc0kbaIOqCodGQgeIi47Th9THwf0yfx
Yg5wygSEV7NbRk9l38fOi7p7VYvkAkwwqi69G9BrW1z0NKvacpLpTANJfRTpZHebazEZHetKMkKo
qSGHHTx45T0q04S3QF+GcZs5sn0IUgPO0K+yCtRWVhGOzryxcplce+NTaot53MeiU+rUWDKIDhbq
wPDQ1yNfkfIGnx7VE6L2ngM09ix7GavbtE4MX1pzkv82ZFgaN2E64ihmQOISAhD1QGJ7a7Jpuc4q
KPF5FP4FB33j7/0+auuPqk6F461zyG/21oBHbd+QBLQfUzz4IL3iloG98a8omqWvcb1ERn7qWpun
hbs3gbMB8SkvyuOd3dotHEdCEBdIVN5c0tENeoNYRkV5v08GOoFHjCC+x2Rf0QHauvMIfo4C2/9R
BxKmb4fC319NUw4jnmSF8rvGCVgeChQ/4XrOqt7skern9cnJLNriC/ZWdVp0LMVHZMetTTKI6tVM
xy5y/bWs5rp98ReHJvEFgfE0bWSF2+7Fj3MqEUy5eoIdj10CEvbo55y/bCfJx3O8ABNfDWDZ+l3v
e3V7rKbSGU5TyjFv6/dLPB489rQhR2gjnV+RYqHcjLGbggAaMtscseGOeMmDwHy62ciAFEiWQqo8
eY13HinWfgL3yppNUmeMGrO6Uf59j3NGPfrtOML/wP8XrxgLpL8GJBIu4wjOYaf0+mkdMQKwFkN6
MM1Yj/UBlUqPu3WqG/BSlOgexG01npqpcfqH0Rmmd0Z/cbYNJDShVTsMNS18EcuvNk0t6xuvVPbc
ToN4jpU3fvhdgr+fsxdl7dBXPxAzmWw1un6DHV+p/H5wqQc2nqxH5gP+UsUbv6I9sYoiRmerxLGn
L68xkd5zj/32aLSCzlJMzMVvDOd1/sUyi9ijOlt+UIbRbygVU9cLrU4KJ+Q2dbLiZc7fnNni/1qc
+pBeNwFWxjlJpphRRFMDKkozx4C344J7l9m3TAAIWdh4n9yA2AK0Yo2zAhZPb9SdkgEIfBi2UJ/y
nriToE6Xeoeez/R7q1Qy20KiCd5qUN1IlMjM6dbQMojR8CzHLaipr0EZM8wN/yC0xjzMEYyNLgGB
EF5QbXv2hpySzD5QNEdvNBpaqoLUspeth6Dwp6dyi3npiKuHTJYIVHaat8nOQ9b1vc3ter6L55nC
2bIK0TgQJVU9HzLcpcsZfEyKrz7oKCcsfH8MSXHv68vsOPmVGeDjqF6ySNKxH6vyrGmxX/35g3wI
AejCt5Jhcebum3BtxZp9O43G7mcCq5PQepuadjXVxVKtsySscqSjuKDWRUJ7cE1mOPEkS1ZDFWPl
5vwH3y3Pz2SxUPcWThIhxe/5r4/xMhgc+wXDzHXm9NUtdnrSM3z0h4Q41Wlmb2wzXk1FY1pDqmgC
5vmhwAE1xuSgbESQgVb3oR5QTvfpq9/OVPlN1uIKbA1TzbVpjHOjodB8ai7aM9oItawimWZftkQt
cyW00qgbJ8Utg0gwExNShM4tElz60HytZJ90ECRWKAJa0lSU5d1NAxXgBlf6+NHTjgDWTOX0QHBR
plYl9EtNY90F3aQYt2YrlwPP3aAL71vH7PKFxxhdzGhGTNaWnmoNlgAk0IpWlvskZVNeo2Z4JFna
QWhj4S2LOzfsQMQ34KopaTJEg6saDMdbxOm/JGCi0mCEddjexkPfTejDUh4wp8vqXeLJ+VMoR937
buq+1ypjXGMsYspWIT3W23SZoJNpXXyno+kf07Gf5tcBXsT30SOTxqcHCr+z7CShRqIXmyrLnAcB
aC2+LaraonXY83JtoMaqT0vmhCdAxkk4curc+1T5XFp3Teh2MDZt1FAHaSIP1q25Ug7cvN1lKKQQ
QS1DSRk2O8kNZBwa9S1LAy7L3LKjU5/0af3htS6IBwGoCndnlc7jypRwgdd5GrU4GOtuZni8WMK/
ndKIbVy3fEfoq2D+EJigIbgwOPEXyIqtNWyIimx4V+VQp9TxlboJYEfBSk18yjtUxRQZzdIlXw6v
8IA32XdB9edglnbougLr2GCi4x63Ce0ZLOxDAPVhFgfD8Ru2YU5n60ZNzIAGRHshAQ6+c4mNCcfd
HMbOXZnb4gtOXxeyoM6Ycx3dljdKyoWVYJmWL5Wn6bOFiHlYGbr6P9nOetQUFhaGVSdH0IedAvWE
3KAzzVOP4aCMV63S7s9GZqa+LNcO9FeSGJF81kEN9T7P4xRLvywhc2V5mPxgPIortx/7cjqWmgp4
5WcD4qs4nGbsqXPdbchBNzc14icQkEaUybPTg86C2hGrZe9XsXY+URcM/TahP7e88ifCnCX6hGNO
VPp0PRmMDNl6GQtkOSWMZPQqPYCkIlkCRehU1s2YEvMWThi/g17ggOO7BIQGWg/kSkRLP1eao8YK
y2/tOmsUzmjUWomRd2s1IERW9PeYvzG1ifu1EvTukSlE3mvlRbl6h6CSLpc2XQgBWwYfK69B57NS
qhgn8G+g+I4w9cr0sXWADbXR4IPTCgpJyxhedn0QPQy8A2M/GIDC9+b0sPCcpd9CWKUEBAQhwlWS
Hel3KOEOEbY+LeDCMPWwwEBQh3JSA+wUr8eZ/nRFy5dWWrTK8NVHH8DyF9KwQi2al0FUpXNLhYMP
y7CT5Z9mIRfilDe2am4s/NRxcjNnSckE1E7LqYo4mZXBslF6wI9ppVnlbAPO7MElr0u+M0K9srhY
OsC9xxwB//RmiCz4TnbfIRukVAow01SesIjlCwOhAzCYlt87nGQKzSaJFZV1b8eczsj10MEDVlQR
VlEisvC4ZZ+xrE13qtwFDs2qncZ0JPBnKj6pRYZm10zKvNcTZJZdXy3MESYekKd8QCoCFLSf6diD
U/oulkJncAGi0N+OiHXyc2jFSY4ibhzp/nty0vdzOTbjW0LKUn8zF07ZH9D7Zcm2GJcIpemUlMLZ
z6lQbwZgwVfLU5yvAc5G00aXTnYdSkK3QuSBLBL2MPthw2Jl1dlDxato1g6q2pGQZ1epCw5S88rj
OzV7gHDyFyTUBCZE2w1oM+e2oPWbceA7Rgao1Y7f6IHhlkhq1maUMsVMzCnzez7pQG4WF3PMOkYA
HYsrlIuhv5VX7B8JKDL9Tbo++FU9RN0rQrYrhtSkjMMlSlt9iOB705bFdo+ILDB5/0P1OQAAGy6O
h5Yi9og7rAnEOxVMvQMCoZg3tYfFqa5u/Qkfun+PKiWnLbFI9zOi72u2wkgp6O8UXGBaGTrZRnEB
3WEtilQhIc1QdVUbI9B47aQ/+G9wo5EomBwxwK4mDEfSiPaq4aQyyMc7T5dEicMnjvOTtpmLHDAo
Qxqq8jRjs7dSA9pqAplGg643CZjEaSYnHEq91e/9DsPAGVlhJdbx0qkSH94MPrZ0ekaXnW7GcB+F
yKveLXuiguH8MzcHZ85FfEacXTibeK5hSco2wRrMfAlrMmpHAE/uTMcT5zcH9dtedMBnMppDUGm4
7+2NdBS6SG61MOfJGTvYhkhkWWbweY6PvA2p/SSc6TqgzCzgUVazWPeRU1XexbYiQZp2s9T4UAM2
s2NNRLS98tjRyWlZApxQ6oxmY+C9iUE1FG+R1wDYKzmd0sCpcyu9r5xoTjjJufSASqey8te2XejT
o3/X7XfLMCW8S6uobF+aEoHoJXTMjHkxrKYqW9ulTIKfSQNqEJBgTEPcph7LaVM7o8TCDKqqKO7b
sbT7116TJlRg/5AWupwl8rtla8s0bd892ooUeQztA6LZXCcjSmehyOHpH23bfxtRnXgUgVVJnJfj
RFX/xPMPimcdiSwkzzyFjJN/k7gXMqh6GYIgK+5njWiI9uOwCROraY4mrXJ9mjMfNcdcVQ09Cub4
wc8yCcrk1bczYR2hNVjD/YIZGPkKwLrYvl1GIqRQiLRL/152qe3cVAKG3wZIll8vV7k4KnlqWM0M
OEvN0s1nDPE6Tc9QwtrCuR3CbFgClPFW1MAPZkayryTJRt/osjXlhZGluhKskdGckzImd2JsSxR7
RR4S68bW5xB6JlJISG0LetojCII0kNBBhBga48Kxq4gmyyIGhwlVHEqQBrEirgbUgivBqegz6yp0
g0PKyXgV0vs9h3AcKDEH/sG5x1buE25GaajJrXAU0oBoD/JNy2kfjVSr1WNoQLx2R0PEkSoODEKc
vPkeiKTkjUwzVItEiFQ21oBFDU1/PwjRO/SSVJ753ctAr+VKTMxTU82fOfFDsbtjafNEd5LTENfB
bpw62mRsYErqjQvGRGa7IXNiG9lDMreEfuWzhxC0qqLwCvqpFXoAvP+6ZvV0mAeyG+vGs1DhxvkM
WH1aYuaQcTcQ5bMdYZx4D1EUxaZZMeIM3PaIQExNd6R2CbaKge8WPrpeEo2HhsHKAkOg1vRFsyJv
VuPYBvuudM0LKG3GwHA6xP1IxvFXgiumXykzql9sa4OkJK2DV38poo/wGkCwqpAVP5k+CPeTsJfm
kDtW+mE3tXotLEU0VFvEA4aYvDUl8V2UBquhU1MGl3e2cbEkJcSUgun2/4MP/yb5ZBRafnW/u+z/
1WT/P26rX8Vj1/z61d18r37/N/8/9OM7Cgff/92P//z4Xy9Jo5Piv44tup2f7b96+f/+3/7Dlm95
Eh+9VC6Wy8B1GZHiJfuHL9/y1N9EoMgU9l2MUTj2sUz905hvB3+jcx7aoUTAwOnFxeP3T2O+7f/N
86UjQsXIwvGw/P93jPl/dLopwEAkAJGgpIAD8Lz+7tsEwEuTr3AiWmN05sjhnYNo+y8X5j9Y1f9o
cvv3j/jNOUgsoU0cKB8xxfLGQX+X0PtGavnfMqb/r48BwC+4JiFO8T8a3DqaXrojyhJ+G7FPMr+U
EK5SFb6gR/gLr6f9R1P6Pz7L9kLOI7bwJUP5P34WbWIGBcscITcZzjF6gjKgZEFCU0fzvkZmg1Xw
jBltj1znlOTzt45DAMv64Xp1mbGjI/L+4udfr+L/cff+8yv5niCfWCm+m/vHr2TTecjKZYJrElsP
lZsd4pHSwe7P+npjm+BZZ9NfWEL/6iN/d0k6esZ9PsIhExoFHx/bJQRL9diKiCOEpaloAP35s/Sf
HlfMi//7V/5mMuyCFOg/miHO6WZtRHxikHf484/4O6jh9yvp4f/nxYB1jsH2j1fS+PNQIjfl5kbl
HWiTD/BEB0I5T6C5brxc3gxef24RYIddeSek/KvPvzqFf/98XzDlw03sCff3V7KRqnfwk0UbUtwZ
gd8uHQQmsJwp8+4gSk7Q9E9GhQ9jmB3qPHiGGvKXbs7/9BUkR/3QJ1CCRv8fL0GIKky7DOs31C47
bzHvTpNfKl+v0D48F+goKN9Woh+3kMpOGEKBqTrJKWCM2GPSKep+rRX3hxePR+FCs+6ckpg2iPSA
dJSWSvkXNIzr+/Zvl0xyz0CWMJH8HaVQNwznJRlTm2D2bjoS0rOrHI3YDXcMH622ZfqrbgrR/vjz
R+U/rWyQPq7GWjzCnvebdz+PfF44jv+o/MYfOFvvUBLBaoof/vxj/m43/v3nBQLWge9Im23h6u39
F+8uPCTcUJ2JgNk+lWl1V0jil/PF3YI63wmjTmaQp1rrnQAQeV1iDKFf4WxdnBl4dZHdVwXGcPDI
VgKM2tf3XjpucwbZHTjhlTuzHs3TPjA4YsrsEFb1baXpYiMJAE63EZN7Ejb8fPEEuHn/57/N8a8L
07/9OJ8gUen7AhbNb6/bEgdBCmQ/3BR2+MTc9M6ZBuyl4Y0HpIladAM1geYksp0l6Y4To2KQoN/7
liyt3JwMjEerTN6nqzhRRtsKC+s43dY8fpOF8XZG7UNiKpUjumkzopDLD4U/7LLGZYX0DjRPHuaG
57JBP51iIySGorXnveNnB1hP24kkQ92SEJ8DOwoQi3ElETOtI4eVFTy03Y4/GEtsp1qR6qdIjuzP
cTh+UzXYyfwDNcS3mCLRTDldaWvXT/HDPEqygsOFLhLttXSAiaXzS+gP26iF0lub9ykgd50PlHl5
x1t+4fyx9lv5TU/ZpvOy93ruzrkf/Bxda9e2076+RvvFwMAm52RFxSpalo1wnUMx9zvaRt8dmZwS
U9wNCQQsK25uFUcP5GT7AcSZgjRXttne19HjEtbfrcpFQtdMHLt4bWXwktvJA3jbW+YxwPWX9Anv
Qnm1HlyToQ7o/7aWjre97m6Jijn2afIzgNLOZrQvOYVnV/uA77wSxXLjecGLue4LCsPHHG7xZXu9
2aq9Ik2DzIGBxeO6kJTeF3Pj1XXdvV7raq52jFVl/YGTvkJOzd9y1U/0DoeixjbDtkfXpHqwTX5B
kI2C1X+0RkDKibVrCuty/bPKYdlruInoCU9+HG3bLrsw/z7lI90TX8373pJPeP22zMRPbY2FB/ED
Eq3nyFU3nuLBs5ajmww3ne5RPWQXzN17NC1EVHqH2grvr6sObP69tt0bWvZ7GqhbrIlkal1DWOMH
wrLKlYsHc92M0485t3bM1q7/W6E0Ztts+6PJwkelvOcWJcLUNcSAIYxBKpRfTA2TDg9z7vPe2u2x
JX9JEHTHIeVkdYQ+pebkKb0d/eGMBXBtX2nsWEhpeTIHI3a448L63jHRoKQl/Mm6uQ24cSXTYXcm
U7LmyDzy3yCHjHwIc35of7akzhCDMTK2ao59K0/XWx1n/LVHYRVYLxgTj6Mct3b9P6k7ryXLjaw7
v4pC95iANxdShI4Bjq+qc8rfIKpNwdtM2KfXhyYVw2n2kPPrSgqSQTbLHAdk5t57rW9lTH6Iemqi
QFSKbwKA6WMHa5zHdYyjSg7RlcPxIaMegq/+4xqQNjuZGX1O2Rw0S9wvczNHj2426ZYmLZZlY7X1
RxePaaWlB0vDncTb2i4fTYRmqE3eBI0Msxiw/Jg7pO87S4PJp49/s0L9apHHTOhSRdoGWIOfFt+5
bezcxbiwMdyW2Cy5jsox6Cz9b7b9n/gJvx3gPNcwHY0TrKvZPx1tMKzmdeN6Hh3L7DPmLm7tCGNF
dZ9DkRZQd4FL77oSKfZUddtGISgJ3cuyp6pW+BL3XEkMia62K1/Q+55gO2IomDZ/vVxrv1qtPXcB
crguB23jp2OmNFKaP6HrbRQiJ1Hhq8xjvfnrYJm7VDcOI/9WPO2AOeYLSvazaY0BbWnaY1W6/pun
8qtzElwj/cdBCefeT4cUetvoL3JMZgyBoay7j2Y5f4GIF8gCWatDW82Qx3JoPpIfsjQWC1PZ/vVz
+OW18Yen8NO7gRYaQ4fDU0B7eKHQJ3m3qj9S4Tz+9eP86uJgPmsC2YCwwTXy00VI4HSi6JKQ3XnI
cSmai/VhS1m3k7P34x4pewCRzgQWIKU9HGO9vSM01TdYhbywJRey91vPO1VtckDHsh/i7vjXT/FX
x2b2b3Qijs0VDEDlXw8pdjS1udNq3gaZC6BN8OAtC4+iMB8lczbvfSyvyC08gDUMMAu2t79+Ar+o
yRwVkpbD7gGvSfvpLQILZjBxVj1gA+8jXlU31L/SBNvm5d+Vf7+oexxaOxpKPIg/rvHzI9WmU2Xw
1XGZ74vO2NqpTs/d3dT6FBi1yYr8/tcvDYjQnw9JPCRUMoe637F+HKL+cALM7XZEjsVD1iYHMTaO
zrIwn5MnyEG31Zb4uIYsU764VJ10jX1EOTBQB3jTXBETRZnZWIfJGLaT2fvFrO+sKd/ZNulxnnUQ
c7vIMl7nZPTrSg26okes02+ZY25GfqYY+63DKaiNorNrF4CQlWeE4DfS0rZpI+6ANqx71zslGZtf
bB0kAcawuA8ZqZuiULZmmz4UKaPH3to1dvo+UVVNo/Os5s2p5UkvPy/HHmISGrza2El2G7ci+tYl
j9Jkjxvj1+U01vF4peiOVhNv61zuiXo/j2m6Zu5zh6Vi23MKnGbzoKlz4FJmL3dJ5/F10d6prJhe
bu6Ww9Iyf+my6DVCGqBUVCwyPURx9tm72c6gVja78dqQF9uVIxzqtPftmiNiIvYa5+DlpOWw2Uoy
pco+30GP38aqQt8bWYcWBex2B3Mav5q6PM7ReFnW76k1D6H+njThda5Rm2TKkbw39uh6BIDDat27
JyON9vl4tgFP0wIPgPWSDBA+I5XbsGGcaEPA8yWygc8BDeRa1FwFXvIQcfpsOPVCGOFU4yH3QCjS
xofBQKfBe9jL5k4toit9xLWme8Hyc8nMwZAdVR2tXT8aZ8Xjn0G5DU3yOfL+kdlxLNzHFt18lVhr
0pwAauEYYsPXYfDPYfaQwR32bO86O0QSS85PeQ6VfQqWg4yZes+uicvPDo2zUNBdRc5TSD0SevLO
KacLoPWjmbHhE7C1XGuRB5wxK5BKjRdsfijpr2nLoVu825q1xuxwv/SM8PwG6JUCrTYOAyHd9RQf
DHYhSc5MnGQPM9mxUTUcS4rTysoegP3Q2Mb3rJD5BOQ/WNKXDohybksvZLlGaHIHsASRh7A8cQ0u
W2zhif3kZCco3oEJpx/9GahlubdZXWXI9QnhVG/noCWYZflsWgUnXoGiI1ZuRMvsdYWyM8l31pjt
tJaT3PDILf301yvCQvP816rJRk1HP9FgDquTbfNT6emhEu147R5vrXJb6gHd7I4YsP3lMihTc4n8
u6GgDBK61yLkGGh4179+Dn9acHkKNC1tuoZgnUCI/uuCX6loZVVjJPg9h19bEvatmygS8t1UyL/Z
66l0//x6gZ05dNHRc+MV++n1aqUHxpDWOHD39KCQk7KKJ9muEhEDcJ43BugPJufZg2KR0806jOry
uYnHd6QnV6RuJNAY+iGslVMfDz6FDAa84YttJtg0sdmYFSUna4OWsjVNIJeREymnNEsOPfOrFYwE
jjnLm0uRhnY56BJrp00UBUlF52MIBvxnS7NrtjmFjfMY2PUUDIMZYqfMdri5jh7HX4S+ZzytB8ug
f+QkV+qPq+DWKdrh4tlcUdMA9VwOTNuWDODJPFd5VG4SgKmigCzTxdFL6s7wL7A2ltp0GeRSgeas
UYYuR3TcrIJzcTJb+zzI+LU0kgclq+5lC7AB5OoWusiILTFdd4XDGsu1WlI46uG11cKbSnR9OShb
1uEfr16iQclL5YaXioiLIr52eoROXs13pim/oE/4Po02inTXQO9XQ28AQMftq9CKIMbnmqUZ2tg+
vFW2BQabT4ARy6nIohdpUBFSOZZ9WaOV7besBIcoKYIhSQ9wk+4lmsiVxXYVU6zpJTVw1ftRg9FA
RNG1karPimxk7HXSPSm6d8t4TFpmD1oofXXOT41qHHRPPbvU07nibZf7AkINxCdzN2rThsvsMFHs
Gza3KHVGZ/W+rONDnQ4+DKnrssw6tfOkDQQ8yG7dt2jlUWxvfvxywOTJCLAk75K1g+fdavId2ZqM
1tqdLfhCJ4BWu/LGvHrZgtM17f1vji2jTedae7SYCik+jYH0woI3TgZC5H52OfNeUfPhmmF8yIlc
hclxQVm1sYjuEWr5kWXuLWm7i5HnD6Dcdo6skECw/7IozxRStSq/xCiomMMr7SpT5ulQT/kDkqxn
rBNXobvXhsUZIHbBguUW95EIn5YSO05xEY5L6lrb+Rormj6SWWtn2zqMtnbOTrkg34cBRCm1daVs
S7I8VOpkYj/e7YQynvN2rnkkBLBmrtQ5PFaacaDlf2Do/iggMKyaebxkcG5Qj5F+mS5TPCb/b15J
ZIGRFpuOEclx2enbMvqbs/MvVg5XdTgze5wJ1T/16iXtLQZ5Kl52D0PvxJvJxkvo9lEQ9rbADf56
Vfzzw+lMBTjzGwaNTyqlf10V1QTqqSHJ0AWtcVzOJzFVM8wEMltYO8bhbx7uFxsBnFqPPDqqMjqg
9k/ts8nl/9nEuRH6Ze5yCuw2wRFFlnBAz2adaNk74ujb4GYnpAy7RHTr0Usffrzm36nY979168Bk
/3Gg99Mf/+d/NgX8D5jd//YX/T84JNQMaoN/PyQ8fVTij3PBH9/+21yQudE/2L9pKjCw4QNayNS/
jQVBKy9jQdYd7KzgNh2Kzt+ngrr+Dwvusgtm2tN0wJRsuf9nKmj8w8PAyyjP+Y0A7v7fTwUVmKLO
8tfPNVxdKSzMduHtzfkOd7xQ/T+8/N+vkz9Sq8HNLhv1P9u9//zVP1XrWRyVQ9spOXLxEu4ZqZwO
+5zpwv0jUbo1Yv1aebl10Ui3P2tpChQ8KfVvJWmMEXGec4IqGksIGVfYijI6aRq0u7k1JjblqvRr
GBqsPfQfCHwK8++GJ6d7oeVorwUpaC8y9Nytang94xTJbkXMzJPBqvReDHb7RlJx9dxoMX44Fu7v
M8CwzQB7jHXQNeqHVJHezZXzdBVqMbwCZRnvEOLEiH678I1CqdtD1kWjPzLjU7HoJtknARjNNbEV
Y10JzaCv15EUgrOCA7UkprIqVG2deBi/VrYQpdwRqFUe5gLDbpDGhDkWkHwQBSO0384WURU5Wrls
U2RO/iJVYAKqSFN7M2WF54/agCodh/WXsvZY4JHy+FXXJc0+VbRkK+ypuCMEh0oD+e+3cS7I/A3H
BKkRAhPTg/6/EjjUSDPTl16maOCkeRo9p9YkUjlNjx7xmtEmH42IkOx2+DCjuYjXPWFt25JV/WLB
lscBi2/9kmI/WWdFb28ADOlbTzbhGYoA22fiGHd2g/0RdiDV0cDc+a1LTGyyMp3vaSplW4So1hXG
lrPh48MEVyf6jWQYsmQbtsqdN/Uhgl7GTxNKHZKnGyfad4o6bcdEyYhLL4lkqTW32POErJUT6j8i
y+QBrpCzS0DlECupSfGpK1ONhloI7RFXuvukwn9sVnouUI3zCUa3rrPCINQze9dnOoJ21SQHwumZ
pBbcII+Y/+1qPZG8c1+bSndO6hFh2mygvXDLRNyyxFFW1egmO15CemyNTD116ErzzWzlhbnuaoxl
kpiWOytVfugxyftA4D6En3TlpQ9sXA3MHhednwhK0s6NMc+4cnhoXbvdRF5skbluc6gdXKGu0zoP
n+ZqatZDibqVcVW5w2ltPifNFN1XnZ68p9pMGrAw3Tu6+jHjh15kuzHvdD+ECo1cHP7Uk22P7peB
lPaS80kpNkRF1OdoyuLP3krMTdWmmKZG0h4K32gq537qRmU/SQzAYRcBSUg0sYSK2t8KYcYPXVsm
d3VcJAEWBi+AcU1mhhObBHzXIcZuCxpPmzcPvccTLxQiOCpUbMRTeYoHO4YUO9/BIb7TkJeiE+T1
fXPNVuxJwIW/Ait0CebWHW1T4yLDU1wiWKPv5NTJ1poJhNnA9wT9UuTEw5PG805GV/Sqwkc8IUuy
jmajVU+JiocRj29xl7pS4ZItxIvUS/PJE1N0SSmTP3roOBq6Qlv4Nu8MBUGk3iyux/tG740Po3cK
ZZXAe97Lpq/xkbgc9PGCbRtPVW9RjZbHKUeN9kRhNMc672Deda5srgoARN/KO+XcYUdGOqQWPSKt
svdI0EitCrggutf7ARTLkUsBsWXN/WVPxvig4/mnu555xptWOMA1MHbrPEIPXYZQvG7Pb+SWwu72
Zk/K+BQqiBJHoxsfu9rhw8NYss76fLQJ0ZrHxa3eBAASXDwkanfpBQTRJsuMV5UALHokmRYk7SiK
Fedgi0mAM/sjodAbXroggr1wfKseyBhM4/zgpGSNQTIdXj2M1xttrjUfsbFmr/pZGY4Twj+WxrTr
rxIUOFF3cmCVgyx+m0eVASNKGSgvCNkAb2lIzeDQOPucYYK34pQ33qdYtU8ibnk2EbiR72TdpJ/k
xY5yk5PJtVVCO+tW5jhqQVSk9cNIBkvOmdRtrzjYrU2TEJfWR6m4SzVFPADP7feym+SOLJ/yG59G
cgcE0WLGP3u+rfT9CxgVl6ZSVE8PhhYJQIWATkGGjnqlcnJH+48qUITkb7OGtuuiCtt1HtVVvXJJ
jPlg1Na3yJpDmCqj0t0lrQlCqSB/GPstwvLvSlLZoMGiqQ7mJKtjf8zT9oHkmHbfjKZ1G9Ox3/Wm
4p5aNZ/uVUBNL2ZDAB1ROgVJjOSNn2bs6u+Tks8+/jSVVLvJuEOojp9oIKnp5LEQPEgjX6AmSevz
0a4aNM3MCpz3JJmMC/2OifCBJfx7xnr/aSvp6EPozXxmat5jWNrAxunqLCb47KjaUI02XscyU/dt
+rWu42EvsQkQ1JwWbzGqyScSeMQh6uDdbpkYzI9xlg33MYGa+15M8xeYLgrVUOWdu7EEKoRfmRIV
ThNGc5p4Rw3fY2AaxsgCnHjcrNEMxmJsfdo5yYvGwWnbN21zGyzH+xLrOosJl1P8VJDru9EaBYcN
i1l0klPVn9SmmL/3pnC8lUpW5jlqmTZ39AY3iFf6t2o0lCAFevWmuHLaDjBqYMQms3JUUhx6ZA1Q
BraWCqwBDmMBoaoc7pDBhxxjBqIe0cYVePp69bRgQvY9ukG+kcJCF72BQDzVLoY6pEeFuKc3LQfW
k3kzTQcPsdDKVpnmQErwBrnMmsfAQ9LxQDJcwiaW4cKsu3jvDq2+N5Q2vw013ToyuMwDnksHBN3U
IBNm4wk0grHwJrs2DLio1MJ1ZYTwXws7fhV9O12NwcF6OIVwkVlkyuyolYMRruau9q4WY50Hs9fK
R9bmJsBTDH1qbBIB/3WCgBxqHuQRnEyZs7GqSj2GGN/OFlXXQUBuPTl0fK6hgu2U8xAYolBK7xya
CH9hewFNd6wqvNNDOjeWSOVXjOHYl91k2/SM8SCfZqD/vM5+ice0/zrVtnEm+Nk8zY7lwovMUeUW
vWbMnIHCcYcfm3m6XnwH3YSlKuwEya9ZvHH5katHs5aQ5iyskDu73hXSdboIeK1tVkOOB65c3DVt
4Rwm4Tbw89DtrQH02u9m5GJkHSUutYEA7lVmuxHUcNG+ZIWdEnZiq0du3DkoozThhEbrUaae9kml
W0GUqDwCNTTi4GBttIQk24wyVzZW47dyhE1XmZXr44CvtlU0Rec8d8KdkzN8xaJknEeNlqOMe0Fu
6hK06WGBwR1MhFWz+D3yQ25ZCvdbBz2KziLwcrPVniemBSej1ehUp4Oxz2phvlhtrAMd0usHgATW
zqvgKwdWrSovmDkkRw6FxDJ4DF4Qs3bcj3Aqr4WXZ4hIBlJ2uaabm0Uo2aYyYwCTtQA4adUNMXal
leabsDZlsxnt/kMORJ03RX9pOWIErGDhHjkcOepiNkwf/7K2Z4kOX0ZNHZ6JP3MfVYbBj0M4JKcS
d8Y79pBmO9iltac7Brw3q+3voUs85miKF1Di27mG8Fghyt7USY6Cg4OmcyWu0Qp6LtSDm0g6fhjv
vcuQquEqBBJycS1uh22k9yzxwgrXQNy6p3SGdL4WcTE8lrpJFp0RZl+tTI8+6N42sAHmLKSRos8P
8GiL7QDv5+LqpfeZzUXT8GUUFuAhCmbSli1dlCjEMa6dgd1+VcWFfZAhxA2G0ot22GaK7sPi6p/1
3qme1QpYSxrr0LYo6YAhz25af20VOzznzZQSUEnmInPbUJ92OsLl+7lsihMtUFLn8OAhbZCiLxn5
y5LIMKXclQkOK6LWJpioIF9IWezaTVem7gXf4XDEs4tWxoMbEcR6qIVgNSE3h5iYyFI1YvuRSOv+
WJeWe6zb5RU5TeGstYlyB5ZV9AUmQ3tvLmXgehztb2nembd4DMVuLPAPrjIjpv0jSIN8gK+eXDJz
dta4nrmcAPI/T1PErWoMpfPIuQo2KPC+cxnrMy5ewCmnocOKV/Y6thRYdn0w2jlBnFivIEGR9jZs
dWK7icQ0hPoNxL1L8lvfqCuH/B1/Gmhs1lhFA0Ur40MCtchel+FMYHtnzI90n6K9cOrh3pocY+Ul
evXQFgPEfs/FATCoQ7Ex0FAFWt9gA+k70RxIfnB2CnGCxypxAP47OgGgxJ1Wj/msQFalTFtXVhqd
PAVcq94r+qfTJSKobKN5TWoLhacE2l9nof6txr94bcySYM0otmcOhO00M46qi5OTjUMAAbJ7IZJz
ZKtuI5CeunPfdqK+gbxLQM5IQlsHwxo3mZma96yL0Te9So1nfdZSwjUmfdKoQsbYb9zeoU7CN712
XHI3SuADcoVT0NuK1lLOKD+Q88eZ3h+BPxnnLhVeYMJaRytSTOVazB6zwdSiBDVUbfHwSuNV0xri
u02raAm6g7AkIgfUZNhnb5g1q2eswWxwqakaK82ElklHFzgJhzoLGa/qQrcrnO8wnZCQ1Sra1you
L3OkzUfIzCqf8givK9UHfCtw3h5BlkCto261gtntvc8aHICkaU6L1cNZ9KIDgSUaz2sxoE5WyRDK
G/adF3pPYaU7VKWpnGivgidgeVisxHBCQnwqVoedEYAaGARbu186fl9p/sOYzDR6shYn3QvAcPiH
g10X97nADBrB8hzgGE0riyuJAzdD1mejSNwvEd649iinSIeqCHgC50tkfxAbmh8jJJP3bsxFztQQ
kxN0HHeT8SwWfi9LupjD7pTQjsbRLTlYKGPKByLn6KwrcbyndLROVudwkGYv32Spl1yIjbHf4Jan
H1qVg8/NLPtKfk60GQqv1bHBRdbeEG5+XzW9GmQY1b65GqmVtc4xY+WW/WuHT64w5o7OXyuNjh1+
Imwn0cMnr4qasz2bzhmsh3qpRxWqzTA7d7qlcFVkrWfeTUaH27Ml92CuVO1pdss2GDGxkijRiZud
KuoJCNAImqpKG1ROo3ce9LY86A6sIrOnch5ohysp4TA612m6tyq4bwwbvO8O0JN3YN7QkWbBWLql
aHoMPSH2alRkNxIXAIhZHgA8S0Phh4Ht2QDL/Ym8SgQycuLLNADot50GaBIpt++DCc0ExoeCyEDU
xdFmh0epO6PWmvL8hBEuBY8eDyAMmGwf+Vhm9HWe8zFSBPSU3hOzI/iD2VHnqQTmqHa+l3jGMz2m
doU9TdlxcH7EqjTf3LIxSbfohM+sojmXrH/Lpt75bct5kd3Hqfe9N0/4i0HvTrPRryMoCRd4T2yF
kPeB3aXtm8Msw2YGrndvMeaNVUJEwyvdBsrVUi7XPkm4Gwxf5WsnmJd0DJmcRpvORVJR9bHnISuB
8LQTNjNaAhAceii2JNd8FWnK/MVxsiehZoRiGqMW+9LulAfSHZRzVYn6pTc08T1VSvNbnC1PuukF
YMZKDX2VvWo7oT5bI85EhlaTVjfVE9HVpXcYNREDi2HJ4FSwvG6z6OvjYmNjL0B4DHJROVvYic1V
VHrA1mc4MZNe2e8YuEJMyuBDh5hqqejbIqiwQ/rRqFQXiZoqSNOuO4uizy89thcS2wcVkGuoVrM/
A34UK0AT+GFdtanvBT5J4AaFK3acTLQD9TgHLnDKxU0aWfQWZxUNnkb2G26q8pr3zjJr0Wysj1Bv
ThD2cBm2dZx8oStnjEC0cpefbyi/HCyxd9gI9YAzHo7mzGm2aq29RAtOxEJTzPxKLoK6EogOduwx
8kdaUBrbyaQfNIQUYCgq8N0ckKvmahS1FQCcg/8tOPQxaJC8rdoIo9RvMMXqq8LU48mnymEt1E22
w40cnHQnUvjpRPeMZKU6LMwpBTp09Ehna5YEaI2FieCKFUaEqwTi5T2Vq3f02rjE+a6WNcqapr0Y
UrFPEoeSytFr0Xm44DA5NOU4XPGi2yu3ToinMsrRLlCKFtpnnWT5C6EJ8O+SKFMkubWh+G47GDxX
pOw054FA3HujE4mGd0MW8zdS4qf7PnXsymcBAJyC/JJ6pk8G5LOGY3MtpYkVXTtEbulKn60kEAQS
lPQGK/MZgduwZ3hE2D2DqHFr21K+RCGGRg3b2NHSsuJAUk7ss4eCzKsbr7/UDUBFLzGVfiXnhDld
yf4BuwLSyUvSY+QGW1AvKEirlD5qUEtbeaK0nwyTJeI+xOcbFFpqneg4OMVWGphhC2A5D1mPNbSz
B/HNnMVwhIuxUG9Fq3Imklbp23Y/PI1Wp6wpI82ngXnwNxdALpPdusUFoKGN5AAmH7FZg4tBqUvM
eTi8lQCAPao6ZcFQFfNDrZn9g6WgNFUXmB/nd7eEjei549oszf7aRFXyvdAhXmezk+kr3Z41AjjI
uW0zBS9uQubnByQlq9hWDi5BYG8VcNcQyB7o6fkW10LiR05ieBelonw2LHA5kCKvPFijk/lewZ1f
ZFhjJUpL4m1UqkA9gSRYqZVyyTAxIwZDRt45Au/oFFnzuzvG3HcOzT5QSAqH0BKcsU4bFif45M77
rlHCGxa76q2DCf+dFqXzapt9tJN52X6bUdKeVWg+73M0k75s12HgqMOrpc2wdPrUaE6lsMz3ShfT
lZEAyUNOVxiHvFXyF1JRuoAZMNIYcATrJDU0qu5aROIpTBvsrmXeVHepNNuvpg1jBhiKLu+k8PIN
Ob0Qpec+MYmYqSqWUN19BtpL0lHmmOdB0a0takk47VPCcDW6Q8JNfyTLN2UY7zQmEzIOX3WZJN/S
yjV9Z3D7WwggARMPzE0UxCpNrhp86zYRYCrUOndfluRcRA9g9bSV64JEWo2YR16rVp8/+0EbnyZC
og/2SE4u/dNSBpFXcflabGoHXR3wydDvmz+6lmxfllhgMJ6D/XINGig/0ye1vibcmP2q6rDZADqF
r61pIbBgxwtSe5ybQANRM60LXscWHGharaNi6LZUezB2FJXYkBUmhRzY/CTdowK6jdUV3Kbf9Gb0
JrqqeGudaL7ptGGuHlcbzQmGlkns4c+nNRQMUlGCmsqnW6UaNQGVE8VMMxGH0sVjnK9m2+keO0dN
ARYq9kFwbqRdptAt6YGkHqawLx6tmdUvIuzbp7go0aT00zZXhX0nmlE+TFC317oK98Tpm2RdtqWO
ozR1tnloDA9w1EHxx7OyGyLT8IEGUPuEfXcosrK6DHRFX1JVdpyHO6XcZylYEg6p8TO4b+OuAMfc
+rLSWt8GBSFW+VSZHxi2mx3hqdM2M2X95sWGu7Fi0UKB+4HyLDWgs2aXNhveMDK95x4spRmCZh2S
/KLmIXiTqAOXxSj4gl203SHCShZlnXkCp8P0XZ3U59xScYy6EcbPEHaA3zI6OeZjUTzklYR1FmcR
tbABdE9zK6LQDcX9wgA3C9ea7YoG9XybBl3EPAp2j3uWceekG1AOEZRj1riPIc57pN9lqr3mWu8+
li1xD4eywna6B2tpq2s7dxI4RKprP0+OM6C+6Hv0B0N/UoSZK2vTAk7xKsoBwhfyCq/0Nb0ayj1t
pf5pJgj9DM5EPPZqpEDcprXGIa42mHP1WPiRyuPM6EGhGtoHmN3umU4lQV/JFJ5SmPYvqR1a57Y3
YzrRANe2Ktxx+vQzdIyVY7gwVlHSOa4vXSVfQL2tZGhuoZyCx82RmW1HISId6O0txVWESEeTobKx
hRweyc3TLnMxK++laWBPb+RMo9FuzMFjvmZUO1blDuGCPbcvKCetAeyZzneAI9HMQB1pfmwVq84e
K7MNtbXJSvtVhlOvriRYqZjCRVQW+WU4HVi/DCJNUONAevKAJRfr0V4kDTGtr4eStKPcn6rW6Hes
ZWFQ5ZkXHfneeviYTK0I3y0isfqdEPCZsLUrMxUuV5YnUEjCU2TZRtzZoiBbVmtzsIqPZJiN9hKj
ZEKx5s064J1YMueYS9sRbJWaqODSpuN3pVWgD1LBiXprIQYtVqY3G94eKE9SrZVMIXZ7qMUw7mXi
FgZqQtYXR3OS2HeBgV4Ll2MqJgwOL9jIHZMupxu1WlDNeup3KnMktO6KFqgqN8mskKtj28UU71Jg
QKNPWHNLVk+P1ZB+YXGtkNqtwzxWnpJEV+60DNjamiN39VI6bjof4QnW1xbf3rcZEl4AL7e9b9Ko
ZpQZFUGaGIR1QY0grGsanPFoKXjONmWVzp9FqlQg5nH50ynuYnB6BprzVZ3gwlyptqBQyqEoPllR
WTjbdpwddQV5o2AZmp+cmUC4VZPWDqRoIGk7ZwD7yMQq6Y65PvaPiVFa61ht7b1KiIPli6iXKyPn
cDWhf1vHsZSBW8nujBlbP7HOdS8z5F0/1UkNg+LppUdAfs0L+tx5z31bXjDKxTvyVvIHBq7RIfYa
mjJAsczHOi/Nz04tijc59MikI9uC1WjQkkKO6omGFaXRzzqxXH6cI2yFfqa33yWrZI5jyIMpMWni
lmh6ugXMWKzq2SI+OLfkrcCEBDiwMxVMInZ3a6cuuZKHMq1p+1ZXPR61I7cVEhQ3Ls6R3RRrI5T9
I7KjnnibzD4JQ5/2ozUzoBt7fZ1lc+6rMQS+vq6tTwts2sWLyolZx2wwf0siRhUpSrXniRwCIn6b
7NBjOlqB8qe/I7O2WSdZOTzLpHDlKumbdA/ZYCHLl/ZHyugB4EYuNH8EgH6fGFhattwpyovMQhhI
YdPFhENFEUovlZSUvjJT+h6D+RzJtss2gmytO2yK8dnVJfNBdYgMBoh2c4EwTwUBygyhkpMTvAND
MjJW0rCY6asu3rAk7U5TB1zJwZyydQviDFYgL9RtP3TzGilCvFkoTW9gn6EriSrv39Nwytwt4x/3
oPHrWrghXc6k39Im+w7ojIZWTmm0b22pVRvNiOdHAEH973aD/5LO5j9Q0AT/H6XeL3mu/15Ac/74
+lH9t9v/Qpn6vZSJnPbf/sd/R3bPHz+E5D814x+2CmiB+NTFFmH/U0XDV3CnOLaDtVADaMfP/FNF
o6OUYWSIXQDP6GIc+V1Fg8BGQ0tt4uk0bBsv+X/JW/+TWeZ3rQuKnZ+0LlE2uhQvTX90enMbepes
Mp6Y2wzRQn6mKNnS43rpen84SiRoTHH/8B79QmXzI2v4TxobHpfX/EefKIAOIYk67o/95M/koWo3
daguZfSkxe5ObfT1nSXbjzCvN3Zkb4SDba46MOztTFSVO9aaNYkfa3v+rpLG0OUlHlIYt/bdQOTq
gFTH8arAzd66bM056bjkDU7jl79+7rr7S4EQT/4nha/jdX2RRnF/zJL9qH5PrS958s5Zz5zydVq+
WfTF6q+l9onepP+q2bs4wgxzr6bTyhsv3oRRku5lflHeki/8aWlcVDPMoJOmn85SOTTFjT5JhtC8
LXycSgCtBsYa2EjHQ/XefGa07pZG3Z4+y648l++CecjK9PH0+21A/NcW8+NGbLvtuJk30KdPNHJW
0RZx3wbp5DrdZNvyTll9Ybi7EtswW8WnFAMuBKVtFb4Ac1g7uq/nj/pwGdlDm32ovdn1Jc+fyvEA
2scxnjIkTIO6HfIXb6QPDplkcVJOYF8xpfZ3MGjdyO+hH+eHd0Ef9gAW0VpEFivkBAYW0Z1Nb6vi
b99CuxWGFzmRwYWWmO8wHrLpDkB+xbpn7/L2kQfsUXq0AAiFvSaeJQXQBHYQ+o18bkrcejsMRlq9
symPEM72901350YsgIHa7/83dee1Izt2ZukXGgq0m+TNXJBBho8Ml/aGSHfovefT9xc1rWmpgW6h
524AQUCVVCcrIsm9f7PWt7ThRwBYUCWnHzY5eX+PyD8Qn/M1QsWM56Jk9rMBZFp9Rav+Gf68kV6j
5WgcM3ITGIV4GbapK7cWyUWVB+Cne6FxFC2N/rzC9m4/lr2+sisjFrrwABkoxe+jEI46OsOn/i1/
95zqNFC4AAVhBGyUyWSCisWyxlWuk0mYKTEyREF9s320vvQoey/WLV9sK7bStBlvMZ6Szq9t5XXE
aieHpzZYz+2drZALfY4stXoVkH6R8muXjnEP1By8f4BI4lMwgQjdZo0hlu8Jjb9J5UqSHwXMKso2
mrlnC6q9LPyX7VFMYeA3tvH80kMr0tKTYGlkv7SDX/uqP3jtVvNY8j3bG3Vn+LZv+LJnrx6JP/o6
/Srif4Ft+E/0ir9L8Ng3/fPxMDEqjToLM750y87Brt4pm+hJOxlHbVecplOxK47KOf9XvrB/dkv9
x097/P1/sCzRC2i6nPLTikP/Up+a83QrP7BerA0vOTWn/H2+FV5ztE7l/+tP/E++LJJmgbiD1d0r
T/Iu2ImXZVuvo6f0KA7Wk7GjczuIjfpqnbR/ITGGcvDPBq3/+JQPk8Q/fMqB6E9lUox+rz3VtQsx
GwkF4THKq32Kd9NW7LL7xMKdDfbLvFO29UZ4i59ueAV2jd/v+Ht+s9K27a442N9kgR2ac/dU+fG+
OMfQ1zMykzZRcASlOJH1TKwDsV4rNtf66KsIx1UPLyxTtxibEqUe+P3cIy+ZhQhzD/WIrKj/Usga
vMTTirkDCVX1vGLqkHiKBzbaBK3mHk6lf4Hfj9qjn7c4iYy36qCuQ0ja06EbLnJDv+9X3dog1xRR
x8ke90F7gF/Epi2rnfnPzKSUj/2CkHD+MyHMY1bAjPUPIjnmUvk6v8hMhJyHxOOzvtYne39v13AP
6bIB/zI4To/dhq6GaNf+rQEmeya+L/AfwiqU5/zILT/gicEVwz2PDQRWO9QhCR5UV+coAVbYbfrQ
t9R1ne/6+tfm9C2rP/Zb2n5n1XvHHq34EzIXNTdWspm+1eO4l95TyTVIKiAEas0Wl3CAnrTjX/mL
YNItIiXs99mq+Q6/lvfRdNCTTZTWX9NZvqCr49DaT+nHAOgCB5CGXJ5grBWZjw2r6Gwjk6ccOFXn
8UC0bA2d5Ts+AerdhJv6Rasvtv64R5CG0lJu2v28Bzg+vrL0ucqXbBvdtbfeSx1Aa7yS2bHc9G7D
S9Stfhjdr4QP9vvJPvPtKyPHo2/jSa7dgWdFxVHG8tPpttoq89N1saED9xZHdxdfvYyMu1zLQ/zj
pSeAULJbHYgN8O0n+U903oerxGnceMUvyhn58YmL8uqt9sB0v4iMh89RVonm6N545NLbml7gg8rf
8RGrLcI1cKE8/CtubqKvXucn5RR+tOm6sy8hIWvzS8t7EN4L+p0yY3OP8aT4kn/tfX2t3pt3HoKa
/6SenqwxZDXtBj6vzsDONbwGN4gb/pGZdXjxc7YXkuRbwxb2WncnAt6NnpR6dspnsk/4R/kDRIFf
wVGu8nyzmHhf5LPFBKC4GpavXeWtdGk+k5Nxqd+Uy/yEhcTjhPa0g+rVLnDMVeckq8W5C5fgmav0
hrzt8PgyJZfN++6j29r8v2EGusWq8CM/PaITcd5JjPH7u/C7deShpfLfJ/d78ix/PqQ/jD3i9+4z
Pmen4Na/oQdjtW8gEDmnYDucx58GXnu37LizVvA0W0f/TLV1F68SQsRrDBkuJj/lSyF/cAWlWDi6
2A82mSSzztaH19PVF8oLR8xXnruJOxiCpE4159iO7Rc+SwyGAz9Ay8o3+RFStrfE6FIpugr5V8hd
hN/eqqOAozmvmcPlK2ldHngTmZ6DcPaqiP77QKT3Kbxg/Sw/CKA8DAw7yTHMV+OfsXYre4uhVFaJ
K163mi8Tu675k+1DbzNaN/0AwrtBteQnVEtiq7wqrxhgvG6rG461znBW+v2J0fKpPsErfJH2y3m8
DN+q4YDXbCO3qVe8kWxqI55kdpCQY78JwsovqmCwCALEKaJ1TcRpto1ll+jomHg7eDnpvmcR1a/a
6WJom6bdL91ZJTlcRlLcOgA7zGylLsSgnSbUS+tJ8cZpV70Wt3Qf7jvoqruyelGV98r8stMPIb2a
b+GSvrNd3rCRDGJi+whSbu/h/IcwvCLxkufskk3dvS2yLzYdXkeEN6IRRMT8e2wS7KoOBWrkTMLy
2F4w9ABpHv1Ib8Od4LLXIatyt6zrx3j8YCJBrFQAqOojlIpffOrUv/mv9W5e1bN8np/yZXJ66j1I
wN/dZ/jeXYdL+FYTPjB2a4ZznjrVKJIIU6AmVL2+rjdZ5wbxR5itjYJFFmV+hdjXhX6rN9soJWtg
FVNCNVfMdm53s367H6C8VM0MEtPh0J+wmL2LG0VOP7/pktiS+c26SyVGGTABZwQZGPNnHD8Nwzoc
trZKlr2vX8sfspEGZMmsdW7Wizx8pe3PrGylt/yle9MvMk8crIqaMHSKW7ij9hfMao0VP9/PIwU9
d6vIrYYXjKsBqugKJDLfIdUnsFhzmA4VpXAowqPd/mi2C9GWvNwK43KLG34bPVcZbjHEPt2rvjKP
ZMgtsxNzbHPI4i+N1xhZc8Uvgr3WnWvFr6BrojSRvWZP9cwWUxzIYniqb4GPKil6IZ8b3U2GbhnY
1QygZMUqoqso9Qj1wGHHiHAVQiAa9nLqkz046t7ERDXnCWN4/s7txkcLDvrKvgTf4c9DkE1E0UtV
nOf8XbCDino/m11p3g66T74HmR9UmWO4ljXGoI7GAaE5KOBoMtB3KdfFvhjdHnYk5xy/0+QPIT/p
WT0wW+fZqzZR86lp+yw45PoX8uKABtDYMsugt1Oa57iB0EkamT1usAxlk5MDSp3coFwZyl4DJZp9
KUCShcr1LHIH4U2UvuQM08VEHP2da9OkgOl86Wl+4Wy8YNJoeeulvdafjP6UXnQvvqafxlP1ppUf
GblYTvka38on7TlYMDB2L6wAy227mq7Kx5kzyevc6jlelbVX1XRahNtGcFzJOsCTxu0UugBiYTMS
AGHBKik1Aj5G4s5fgUruQ0Vx5GFw5e3MrbcGnHpuHmP/zfwVlhf1ZsBeJh4BcjyZXPf+RpQ7Ahrr
VTnK9/qMdqZaXDb6dB0TiZyzM13Gb23mmHB46OrYG7ItWoPG7X0eyPS79B67RVd/Ne+W38LqcJM1
HCoMG+Az01v3YbGzlX22SHa1N/V7U+1j3UUJxjaS9Wy7STb5qv7SoQI/k7Fi7ftbccl+JUK7jjzh
bGIf4dAo4b7iP8mBtAIELeyGn6ND+hqcYJdLGlMoVwk3LFyXn/rVpiZDzFE9ChtVJV4b7ZVbc31j
ePDlK79m67Fscf8Xem8CVYJ02MeAkVDOzxC98HJayUV6Y9r+jMScGyAlbxPtISFNp6Q9SgKM0u5B
JmnbF3VaEVxf+aM0wC4tvAetXh7XFbhfXXpX6k884d7Y58cMZSjttK28ETDlTeWfv2YG/6Ox2H/p
GvtHz9r/Pn0CB/5T/n+An1QMvF3/zWCsLMIyiz//eS7GP/L3uZj9N+C2KuD7/zv9+j/uMsv8m6lj
hOR/VVQmYNAj/z4XMxh+6VAlTUWY/+47+/exmK78DRgdgQRM1P5iRZr/E3MZG0ksbP9gAiPPT5Mx
SOqAGpG/WxDm/rlrCjoJoZBs5pgjI7jnpo7D2iWSg7yqWk7b8dimORuBlahqtpkvk2rzrKGOj9gD
tJYqVc8J2U/yr4gUy3oSlSC8uxfz+MUiPTc/Uzso5Q1yF118sjweFaestQH4OOTdZQfouurPZGmk
BexhvVm1xHvxgnRZgE4vkUdMQKgdQhQxjYKSLNUqdFLaIlo0mVJ8z1oM0SRxjDneVjIRzgLLSH6Q
bD27ohcR8taMFrbEYZG2ly7P9BfSLxJpN9tGUqK3SLScxLWpbzekjxuMtVMpp+TrAcNrChbsNo+P
StiQYClYT7JVtQnGqXFr4PNupj4Jb0urs2JwRpIdfkSFM0BNFNzR4HAYibAaHTjqozH3iHzEvd4U
RVccWwJb6FkGo9QApKNgAfc+Mj/ds7qWMeAlZd69sUZWzVMY2XG0VRujbDehUqntDzPKKtxC+8ZI
LvVj9hEuFVvpNJbGJ6XUqLisMjLjZ+JnS2iQBtFYqgWiV+hju+4NEGVK3hE5tySqfh/lzqx9HHjo
7/Us2zJPZ89ihUYFtwHPQaG6STBKxAoaQNN/YzRu1EmFXkyrIn3opcK8JYiJ7HEVZYmIQZzyUCB5
8Mn1XU5h1yPyy5kZawdEHAlo5ylSYtmrcL89xmqExXI8xywQAsjlDTz3siAWa4UmxWgveDKqYKdD
NGbnW6vSxpwSeqaxpObiyaN5zx6yD9WcUr32oHVL/S1H2AgBwzJjanKycMvmbFhViNrJyPXHw9IN
8HtXoP57bm87zBdKrNZqx+6UWbmSvtYa0lHXquFjELkNjGpjRSKyZaDjvWX9kA6U6mSnw3My6HzS
anaGcdYy3BmsfLCp5Ia5wkfVjZzvVndYlGHU3xWeBO11RJLJqrZocsxew4TWmimVEhsFStxU1Z6R
IckUuST1ipUdmBSzxlAE+Ra11hidTWSGsEbAUUqYp4fcwG5QhMr0oWuoWdkGT2N/6/qcy3kurAEA
ugiDkIReHQnxKC+TubGDmI0xMniyTydDjam65YIgaYT71egOSP6RbWhLIylvjdXjDQ360qafVfjk
82rKWrS1YPUyPTnKZoNwyWMTac3Y1IWCZ18gXZeIjahQTEQr3dCnxsQcR/hy6WYp2DJtpYuJowA0
U2vYr/Yg2/jHsL/E868ZTaXx1Zn6yNqxhBkiK07SpMTyOHI9GJ0XJ2VlvFQWa1XSYWfbSmmmUxGY
xwj/hWSRpEqipF/lD4ntLgbcWZa7XjJFzpaXXb9xE0tsTetpHhvto9JmuhnNRhjmmkRyintAwA2t
iNKRX9rl9pA9D+ijSBgstPbBzgsiIC5LF1wD2aAW0NVAx8RtyUgVAw3R0d4mAZUecTZiWklNMu1z
WJLb4Y6JVf2Q44fpFfashOAlknLUj/gN3RZyeM0cWNfvuVRYvD0FdEA/jmUDpbvZxtqbsMqZg9GI
m3rdzziv3ghYl0qSqWWdPiao5jcRS328ric8dPe6nGdKVHSCo1P3pf6Wl+QL15MybfU0spt9kOb9
oZ1aAhw1EisOo8EvtUlqep8ihBS0FiXxtKmjK7JUUyjEw5WUlfINqOVy0sq4cBT8ZHsj04en1i5R
mz2W5086ok36f0YLUAHjSbi9QmEdVTjr2LNL7+Eide9pSwsQx3A1mTw0prYZR2H9yETr0Q7zzzoy
UjmKybbYiVFhrlAhybeUKniqFxutAkLF8MWazZByLWPxQK507cXTkl5GZcx/U8Snb4ESo7olfRBU
ITrbCXXv0rAwD3iINVQuaoUqJZrQCs0zS0j6hsY44iAuv1Ipld/SCR0dk64akXA8pfMNiEx+FOwb
HWyOc7WdCyQD6Gx1UpWDtifj0yXC2eqwBrURI+gqkMQxkOS+fBJd3N9KxVazbTm2Mn+UoV1nrY78
QEXw2ROUwlyiqEh+ncucjkUmQe4M2eKepj1fySwh3w87xWLj/lfWE87tyUmAVI9u1Ejtc6hKDaMG
1qjd61yP6UtoDA3zqimQ3cAmF9cNQ7061pUyv+fFXG9Hck+fQtniXAiRUOWhEl2nLpN2pImHB1QJ
nD/ETOzRzzfBTdcHaT+HC2+kkPhCQqMhvRivSbYdA0Vt19gHafbSwiANd9akd0Q7TMd63T4HSo8A
Keus4zhG865J2fxHbYYgmHCBNwuBHhr0uW72uGYXPkHbPg+YWB3RzNLRIufAVUdD3Qu9u7XIdXnI
1BSq+mwprFxaZKMEFjGC6huZZ5kl8EjQ/I+Qqk2cSGRxtmF6acw2uaVYUjaEaTPd0CTGcX3DBAjJ
rfWGaih7V2d23fBQeXbA8++CuQrf5QVRg9Mv40mdsnkfjEOFKXbMtnrGBTKaMH8tEy1erCmPtZuK
L0Y2s77Eddsw24oH8yqWpSfxQdTs2M0FZkzTswMyURA5qT4ln3pi6ZjFSNR05LyRbBqanic0k+0b
ytsEwyBaDFK+rP2YLDWowZnBaLekz7E0lHhOAgaPZmKfxIiRECy/8hmgo3JGQlZvgS0ARaZDar+p
BOLSsYTKyUQvvyWGrnP1btFWZCPapwDn6meI7THNoFzCqDQvOAf1da+gx6hylZUEEI9LI9vpNYjp
s0mKYYw1qJL2NGhlfsriOoK3m51ryEYOlSzrMII6V3hc6UUUTPR9YdrYBqNiz2EsrTSkdWvkA7KP
PwXGCnr9faIQ/M4Ov7b2dhnFm8kczHurQEdNUaUdJj03L1IS5K8qYoSdzWPJcckYvFzSs14Ql1jl
xuKLUtdfw6XDpw9gK3Rb5iuurCr3slxO86TTSWOpZONGNulR2JSkHfarRAGjotX6u9EN3xHhmetQ
aIFvZglKYIUZBVF1xEnJ4XeHM/5uNejiY67VTZInGeftrHpthW0Nzcku62L5UHVsEmwtP8/LGGOC
odPCdX4yNWK0a4mN1GIF1bo1x/KAJe8hP48es9y6DuMzz4TGsjDWbACwgSK0c5mkzUnvg/AXokry
oZV9eTVzlNFt2ZUbgLHzIQmmirac22LisLNwrOUYoX6KRWleah0vsWzoNl++fC4g1/KJp/YG1pXs
NE6aFdnGvoBitCFeloSjnIlTvowmKYt2/qEt2vhAByBMIgRPT84h0C9Czzu9u1TUhActEMa+XHpc
VnxFrCyJtQXAA+ALc8VgMSVq7D3qnWVboHKkxRfP1L3JuWvJwUiHPos22gT8wAFKMJNT2aue2g3l
kcCPBX0WT6yrSYgNEKAMGnlmU+AMUxzAr4RbE47RH0kS3XohWSLkL2fj1iVtRBDaIEmfPbqCfZC1
/anRSI8hfKXqfe5XRrME4n1HM4tz3ZJzQKlN/cxjbbnNZAkqUnQBxayALkSCSjsERWecTPXUiqT1
lomBejeF5bE0qN0MyqE1rJfwV43oAeLUBqjbqGwLNbqWdYS+x6Efoio0HjbWCJNXE/VoqqPY2rdV
Gr8OpChSYduBj5OpOE68c82kMhcr9HYrRVLgI7prcVcA5sE5jSkJyV1AB0Jj4UiqMD7CoQ4QgKf9
ftY5Y6ZhUN9RZQ9buS24O0SRrxCvF3/Idz2RsDSjvZybY15k3Soym/nBKst9q26nvbLUTx3M62tl
IM3Ss9Tc5vZivYmofS4i8jyQqCH1ijIG0IsF3B/u6aGk9NqGWoE+SbaLNUHIBT6mAKvaYkVrmxXy
TdHrtz6FMYktIVj1bYMLNO85cKYi4X1silULpseh12quYZhAa6sjLFBkc7vYr9tTjQuXL2kM5lUD
7R+ktI30FpqLp8Kq27XAD50uyKe3fuw+ajvK9kYaC6JdcsFLXrx3KLKpCqHw2FnJ8sQinHRcaZMp
rzptqfxEDNahQ4S/j2J0WoPCvplIGgbjKQ+xmqi31LaqexEjygtRXr5x/H4UGEnWgLKQjgtqG0mx
VnVN8qToLHzGov3kAZs3MtWhJ2a9vM5lBRYo47tuNIamkwjSs2JD7uiHIj8CJdZXFAOE9E3VTcdr
iwRVn3dGlzM9ax79b67rfzKNReCiYD2bFwaM8sz4KR9axeklrnFzYnBNPQzNiQMMxJeR7IsskzZd
oi2beWGo3s6ohwGU5SQII+o+jZCQWdDnSeBbJBruFCJtWDwtOJkyrFum05tN5hod/kxzqo5WNabb
ogXCp2V2faPLV2D52X891mNOa8RyaYrmi5ZU4SUsLelGwIq+XpB07juZvGdyxx5+Ms5SzMLNcytF
9qfdj9UlLukT6VBpkXGwla41G9I7evcUpy7kwFbuoltlBrCx8qy/EdH03eo25g61ggOShHXZO2UM
INMgmYgvizDdJ0J4mHba4XQlu5YoHUtLtsTcF880u8P7bM3yOSCjB6x2pXlM2POnNhLJDgv4BE5M
YyyANnDdFlN/MgE/MHydXnX6gle7jKMPS8XIxrbZ9Hg1Wd1yxXghxLEdYVz6pSz7e4lbRGlSHdt/
Mu1teao/UzEsO66ZfqPIlf4e9yzRHnmWT+FQTi8VL8trNcCddeyGqi6KesiPjfRSl4rixUabHVFf
RoeGPvpTRBQE1oxUGa3bcTD1YV3OItyLZWI2K9NoFxZ5F5pp4ivKjUs+JToroC71p1ydfcLoUVdq
pXijQ5mO06AITCPkHgLsrfpdRU49IufmvtjsTBZD5ewMoZvEE6J2u4v2kyBMt8MWt+3TimlH2ZOc
hP8barVGfkmhnAalDbzIXJ4rrai9rghVTinGCXHTPXFgj79LIzpaibBCgx5q1hbXae9WOoQIXTeU
rTl1Zz3rlTUc/uElJqvNU6rHpSLsCcJr13qx1dfrAA/GvbTFJdE6xY0KNdyqMzUyVArL1SwtZz8B
oABjqHK08eY45UhfL8lyf25Mk+SkJDFY7o+znbuR0ghkn2HdbC3GpevZ1k5mSbZeo1W8xor8WctB
uAmtmGxYfhOOmgxikzRxs8Evwpa3RpeFEL/Ycp/3eyTu82XBjH4JrLTZA0Kg91S0hkIjMnZ8+GKX
t5XlGFpVU3iqd4wJmmfL/Q5SmInWUe7vWGszFgmxdMf6nF9lGXealSIpMMJa/xiBeLtFBXwpLgIQ
CbramoyURbyprTB8arNgWOOL+8EGFu1xKs6eYlQmC7BW+01NTXt4pVL8mgwId1nejEhDKdpWJRnj
HkNLaEa8i/uHKYdqs9ffVGupPrOlZhdmMWlcMbdp13Mi6nPTVGxxaYPIkjPTx/Yt1sONGeKEIIte
fMlEyrPNkAyPqClBeYNHTMQj4tJ6boYdHi7Z7Qj1WsmYGVxa12KHJ6F/zZPmEWY4inMb1co6U3BD
yqYRvHAlB6xbRfqZaAESrwUbFzw74t7R7++RlsKJkQPEYTGC19rS8DnJPQIIKmAaRqPIDiB/AJ+O
AroPTBh0Eou0G5XkyB4Xliy52qieltEhP7aoECRlyy8QiAd4NeD7bZcJr2QfPpACod/CuPEyhYkd
OgMbQOoUK2zzHqiDpMU7KzTjs4kq5WCNduzXU0UPXS4aIlab9zZO6uJtTjAZylWfbtRGlrDm1N3Z
wAdynOeCN3Uq0G8Xc4FnAzsaDNHhY9aj2XaU0mSr1Fnz00SANDzHGBuCGpV3PaZNdMCUNMcMPR9q
8Nh4qmdtXnOBIJlC4fcjSMoKnC7PtVXdskktLGm6ton1E5jqcsinZdyqEWMZp7LUfm3moeXH2cxq
zYoN59HeH0XDnhf6weBLRT56IpSshnnOWOPZCArLSzRJujAzZQ6GIfhiJHN8i8jrJe2iNNYytFhA
CHDU3SSHHAptAqhRGxLE1SzdXgJAeo2g4hzslKyBzETrPGLNdCp7wOkqhSmr74Lb0E5GbKn07f5U
DUQJi/KhekvwP3awaNoE24kKWoCw8Vrj5lM1dimiUFL6U2IEmc7369TqxmcFkTRCcE3DMRZYPdGX
fRRccHrOntRFC0IW+zHmJMhI4U7CI/JTSpx/j9kuswkGOujWkX1HqzFg6jr3Zd+4GibA1WA8/Nkw
nm6M4ad601oTIiBeX/DDiZytVVJFVouad9swiUKao6jx1LyPF382h/ZL5OJRP0+98im1XXQnH1Rn
w6Qt43NE7jmjqNJaA/JCk64gB5SNqkQuifj+Ed3L8CeYDJlKIWcZGtbz5xhm6qkfqTfVWaeilKzp
ZvVy5uVkd/+WeJx+5FjR+dcwlQ90stLjrRkuuqjsA6QiSaFxx5pgich4CUs6dRICtSe5Ngc26lO4
FUJiPN7rDIwVuZWgEizaOukjbKetaKBsthcrK01f5+mkTzUmRxOEygqgzLkg6qGKKTqGUC5e22FC
3o4zys3riQDMejlgn6M/Ab3BmJF48SQZN5S2v1bcH6QEFhBTo28LNCd5rCmGKLNRzgsgcASBClix
dFz8KEll5E4L5MkkUHcpxhRf8Dw61AWIpeZePPIHGS1YL/rEgT5xuVKzVBc9LndV/LgoMumi4j5z
KF7vg0B7gvY2DKX3ttSonEh3ec+T+geKdcqwwlKoQBLifHU1f5qVirWwzjdOGVE7OsNMdvVaRzIO
tm7HLq3MHYMUVRShTb5UdrS8IqWvEnn1p8uU7HVJ4o1qcGgKXBqrCKDTdsgjZK9lHNP2F1rD1t9Q
Puea44LG3FhzbN8mnXmERt75imHacelq6kC5JRpxatNLPGCKSDGl8STLb2A/J3i9WrdqZCEeA/PI
FQ2TjkZa4nMzRtUhNIzgKAhs8mpFvzJDf67Z9fqVJD0bM+aEwKpZ7AOH432KyWmcrDMh03t8UNOJ
sY3Fk0YvOvXDMTXb7LvTORB7s5qIzWWigHeENghXyLYK6UjVWZKhSI0DONwsv1pJan0oChmhI0lA
XoGzejulU/uhDSra6EBVabWN0MSlX9y0lBz7ZU7brdzUo6/T7G2CpZQe2A7VZ2Vin0WoIGMy88BR
otR8Kgz7EZg9tFcZxynr+WS8ljov5bhYigNAtHsJEsQftELZ65g+Dlk9BRGTKyPTNSNXNDQdADmc
mHAXr1bVdiPPhBySpDuukwrgktM/wlbjSP+wFAasYFD5gV3GsEEppK+WkcAFHlIDcIAHuIfFsyvl
qj2Her6s23BOjlZgjPdQsaX1wxiEUlaLmaLNQvPhHP51nkebsLaT82hFvYfVp9kQ92ncWUSV64qB
3a7TzHjT2QKnRGsYW2JMkmNQpodRADSfLCbSeolBVZHz4NBk47LrB4rJgo/1u1gmejwckmRTmq3D
pgn0ohLa3iRJyXUqI861pBc+ZDgSQOaCSS1Uen4HEWoXZWnGu4k4FJEUUYn7NtM6eomBNwE3GMqq
SuE8DgiIGiC1y1x0I5KhfEkIOZkUTHTtAOZYTypBbQdiTmVZc2QJxtAlL6xTlhpq6FVYQtEEtu9m
p0EewVOtYRzOMF1zq3j6xBRJHibG3G1vnmXQ/OzwLXq7ILQTwkqrI3ndzOKgr+lqegvgJZ2NNlD2
DCQCk8lZl2+IPI9PzHUj16z7+N5VgAIbMDocYhIJ2JoFX9bsma47WhHfQbXf+iDLn0pQKdh8Feqj
lhSpdZdNwN9Cg+kmwISSW38u10Pck8jTZeXxYfbZoDeig2dPdbSGHGo+yPNPNZKYeDLymK6JHi/O
0Fk1QrJx2Eh9YB7YuoBKt3qNyawdfUlz/1mkNVBGVYuaFwZTSejamoieyH3Bqg8aa1dVXIWOXYFe
SUu4AtiTGw6yipALWSVnXTXQbTD8dTJlTAAaDUg2QiqhjVWrFwAT43edF+NpHsi5MLPmzVZpRhzZ
qGvG7u3XEpnjlvZuZhhJkWTa2aUW7H0rozyqBtX+kpoorohp7V2a1Xny1CUaEZ3xgxjeNA3hp96S
jAtS7OIRt8nlF1TVhaVyfk3qkPrfTnXtTmMvdEBbpXidE/xrUPvDoSjdlmtTQVs0GbGrqlBHv/Ou
Z6IiqSM7GMtISKFaTDiXb+SlFexkyQioN+ShVzRYAJ5az+hj9Rujuc2StlOD4axDPqqcKFCvQORU
wD/kAcEkKJWx8icDXpBrx0YnPxzwhBqrWc8waVQ1ION1VvotCdnPZcMNz6SyhOM0zcWZTVzhl5MI
d2Rw6eE2rou4Q24DfWo1R5H1gaMsx9A+j/x10Y88MIJi+vGLfu27EHnpIlk7pmP9hSOT+YJiociT
cLSj2KmzmzS30bdp2BcQhuYXIPbSUyPgNU1hnRseJEcpYitbtew6rnEu4BYEcjAflHKp2IUrrXaX
VLVo/SVg2VFljd4fjCwof8tCHy/yYPDWD3Rs41YKTOPSpKH+FkejJm/7pEouCQ0smiGi6pE4ZlZk
eYtdDicd2NWykxkw2fdUtxqmOhFnw6emgxF1xz5oW0+3i6V3RcJagfOX9hX8KV9izwQt4urW0+rU
Rp3ERAor2I34XkP4ianLw3Nkt420zTo9jL47Se9p0iSeHgOYBi0KQarwqfRkI3S+VzJyhqeBRD+o
LpRmG2Voi/eZy8sH/oaYjJA2lHplgTOlGHto82kcD0xOJXyLQjJ8vjBAuZLcoA+DSyIy9UcfOdAf
R6LR2KNP31dvLKk2yFVgkDJ1Y/9FyZu6eEwfW+Y2W+lj2q1AAiCXMtIGOAzT4nIZ5Q30k+VYxkSk
N6qeu/KgzX9sLoJbroKlcZEViGcSRfVLSlH9LQOZuS/jaL3KdfBv7J3HkuTIuaVfhTZ7tEE5HFhO
6IiMjFSRomoDSwmtHA759PdDszm8HDMuuJjFNZsNjWR3ZWVmAO6/OOc7FRTaRHrY69nkhqUbnzsb
7AQsvPCzEjWgEeK9Obk6Z9hPDataVu8Cp39LIAh5paRpRg2T35XPqPlW9oPz1bdNcegbllPZ0L66
fcdh6jQnUTVAW9uiba56rOsVVvfxh6mnuWnbpbwabPtXVY3vUd1WN4lnWcg0hUbp6Pf3Uxgz50ki
ql1OaHOdxRSbdqoZCavBO5mEchDmySs79FS9BU/Rmvzr6mGaRvsQG151C5KQR9gYJwsugy43noVs
waYyuE14K4+FtF7zMbZ/N55tfaQez09mVPF1BCd6CRT6tTpgl9KUpNz15Jcc5JxmV5n185HdzBNl
t40YPpcD1AkCn7Nk9m/xKrPF6vrJv8E36h94+uVTV2rz2UOY+uBXcPSqcuKaTUqn2nRGjbk66tEw
JA04GY4o84JqxsEGVfWvft1m10jF462JF3aD7KG6BcH5zIlkX3UDaasjSh09maZntbNGsjN0iHMK
0sBmKUNWAcw+dACeqPBWdSdzkPIJ8rkgqmR+DBvzCyTyQGJfwtABtrw6lebc0aKJYElYs7aiIkV1
ZkSx5t0tUYUwiGvYuq1My7xpGYuSNCb9Q2t68THDUU/H7TTebubwImq0qF6yIZx3Wlafc2RzZHA4
Riu/9+zHRFvV2nMZ1UAEk9BnemwJlDbLS5fll6ZCDOB5cQ2IyOH1ihyK/WhwPPYvcXyrrMbeMlj6
UE4Ezwt5jLXOfTWuI92z3J3wBmCzbg+8XvaBVbUAP0QRn/Mg3nX27D9OPkgu6BwPkethvXK67iXO
8+RHV6MF2czp1VfQj/atrpvqY2xm52ngCEDOF1hXwjT6H3QK408TVPJQGKm9rPgeXacDIWuG49mw
ec2CyH6MbOs+lZ14TgLyHdguUP45+TELA+SOaBt9u0FxyPeQ7EtD1XesoqAaCPQnjuFkpBPM9mOa
Trhz8vET1O97L8GvEeURlIc5z66eC+ulx517z9wS3ACc7eQattY58rFxb93aC2+CcURF3LiVA8uf
eEZDsmJNuD8Pyi5xUPeyZRs8sgsgpRHhgwsnKXOq+CaL0jc/jmNI2FmqX4iUYfLsZuLKo4EcsXEz
qK+ed8giToymb/iW+lmeO/RjDP2EDW15RgBfoOk04ZqoVV9AO1o1AUBJm678ljQA574p0r2vW7WZ
HHN456k3NjMV2lNa9dlWByhO4oE/68fhcBAV5YfVafd9ZGdw8JyW+qofLWzNrMyfIiOLn1gVDVfB
jP6YtCGCe91TITQZjhcBHwtzGtzy14pVAlHqwZvZht5JhoF7oypYwEYWxd9MP5jHxoWRWWsuoZLl
SjWI+KtyC6wRYVLM5dnvXbLTM3WsLN7Z88wv4240iDA8o8LxdlFSTdmuBYED4CwhepA964anjHVV
OzdPPC3hLwiJBj+cjp071XmacZ5rs7g3AAHS+eTdAbiAPFoLWzUzXO9gkPS6Bneqz56XdMlLAWPq
ZM4R/hpfiX1WR+22DWz8Ylqr29LqgWQr1i3TJmnM0jplMotJVEHWE8FLylwslixMU3fT26YxnuYG
5caODQkycE/O59xOUTpboKFI35g9J/mVmkyzcQsaYzLsdZlY+qfwOyx/oYW6aTVMeZM+eH1ka3yC
jbjKClXexo3nzuJToqkxX9zBD/0HS4LxPpNhEdOps9ztE8JCTRCNjK3IQTpV0SiM6+Akwr/tMlRH
N27hQOh1jBy/gsriQn/oyXaNO7RkefTAKpf8C924rv6c3KDPkIElsETfZqMJcVVYPnRGlN3M5U1y
bhWxIfF7UJsWSX7GYBDIarGK4X2aD4IK9tSJZgZPUDPWcHuyFz2jJdHFHue16aO8ThguPzGPmdFC
Iy28yRWZSSCF/EPstyo+TiFx8RttoZ4ZgzraWg0M5rBD9d4nZrDpTDd80oh/S1CfeDoabOrZOWVV
/sMsSf2WQKTfhSFyyfDM9rJNmU7jNxOK6WuuB+uksVu/95aj5Wkoqhrs3ESztSuNPnVPY9XwzE2t
AHqYxMa6rjAmSJRRrGxCsLFI1QxzX4hh+vFi2qXRdUOO66lQDtiQPhBb+MpYOUZfWDvt0xMVUVcf
BHfJuC0qJbgKO9YNj9oM7R8f2OhRAYY6ZCPRB6s0UVPIiAIhJnmtLmO2B1HPo76JPBvswZqlhJju
RFJX0UYXpAjY53gcEvuta6AAAnOysjH5QvQZM02zvVR1/dXIvCq/gzBrRojinEl2zX0NAdLAJpe7
OUqu3G86edEJiI4TIW1ZsIvqIaHE9n3dPbp2bTop8kJToNlHJxIx8o+7EFXcVsZJtZ/IbX2Vym79
ja67sd1ISFEXRtoDSTCyLGr8Oo7Say+MfrNI6H+VFQlYIGZClAVOwBRp2sCWZdG8rSa3iF45HPPs
tW1pvkzTJRo6GCdgGZq2sToMfQD4k7ZeamQaeRVxZxqOE+lt71eqv0uHXGVXNESOxilQh71x/78W
JfL/Azn2Xf1dPmn1/a1v3+v/CaJsByHzvxdlI39K0Em+t387tvl7+fUv4uzlj/4j+kP8IQlNkmLJ
ciTUCgn2P6I/xAItCKC2oWhGg41n9i9ogWGZf5An43imFVgOkS+Lpvovefbyz5avBeaAAFHysfiK
f4a1RN/VX7iAv6e1/PN///eQDnvxrP4TH8CFSvuL1Ft66DSImlz+pv/uaQ2cOQKo7FqHpm6dE0tH
FEaNUUh0N7WArxNgU0ciCkncSp1mt6zPLLaf70XvwBhSCqEUKR4fqUzrIzDh+zFypnXQ24/E7/FS
sYlVlya2gyu61vmzRya4FojFaHHcqTy6YXtb9UP2d9fzf/RU/u+uhW+AbL78G5qr7/fub9XP3570
u+ZjSz7b/wlP4PJh/fsn8FSpr/fyX5675Q/8/blzgj9smNAo+dmjEVFk4WH++3PnuH+gz/KWHb9j
mhIW0v957hznD4fwJDLHfd+nLRD8oX/AMoI/+D8cIBkcMk6AkPk/eurcfzWKS1sSd//n38/TbwvX
/r9MAchsAt3anV4HcW9xIaAYRcSLQJEJaiAPGj4czXlkpke3zbABGpLYKWFMat0qlxtgZt5D1MrL
wPDhOKC6fbAb/aurko1TG8OlhEz1zFPsXNEvEsPMzh2vCht2ig9zPiODYRDV1vreMWVzSzcKwN4Z
LCKM8xEE59Y2vAIkQe3AqgMlqak+M5CPLlZWm3Aaz1TtbWd6ne7WPsRiVpyktmffOXie6j30W5fj
30FBAJgUvCHWZjOeou00hnaLBS8tPIIKK6KTFwkuZzqWbmY9zuDKG1DTHnW/XMYX9ZSaqyJlr+CE
wi5XCDUKxGkQYi+5GoajXwG5XqFDZ7Ki5/KWmYpieTA6SUdWCxXVuK71MHsXBhFYL8xRNfa+7EbP
BeAO8hKyDdvMhyickJLp0YVVPCeW2axmZqkDghMJaJnddHB12i402WzxewKPTC5wgwamYGthGcWv
phhHec6bukRKM8LHxXnR340tQ+sUmfozOgfWni6K9u6SBzVfd9A4Bx2SQhjDdJHiZ0jGJr+a3lQW
Jw+e3AKrt9KoiHYxjDmyCOKOq5M1JVVFvC0yPw2YGY7hs6WiWBzr1A9JPqUq8IwTV3aLc94cg5yc
BinkZ8Re1V5XVSokjFjazrXNQ6TXqfLycdtREtKv+hZOsZG/FNmkH5HuAr4e31epFR1S7s3F+9z1
QJSJz2MJjQxtcr5LtGcr2soCDcMwWWo9JKIw1kNWsL+sE7FkrRnzp7ZTlrTjOJNvWYau+WscRBJt
C5klSHZVDlXdk274AkI0es/dmRE+g04xw/vAs7Kq0jh7AiSKG0L4E3P8fJTEUZiWZG8Vm6nPz1ZX
HTbfceAj6Tp5J9w6LzY+oVR38J3RAS7TcE7uvmnpCMlpOYaD7/5I14EVak+hfxNOEtQquNWwB6lX
M48qDVeeDaPGlpuwkT+Qv4x2J2bD9UjoOisTOk1+WQhTgtuMUnZmnpsD5VPgoXb2nJIDRC78dFVC
xeChhqz78JNaM/BUrvyKZUt3nsuRfRCIrWenruyQhmSqULh3NBSbEKJPuHYbUhXPdtmb1W03xU7A
hIyVID5WwgduIpW1rN+NqvnuwgnuXO8Wacwez0wQgxaRxhSP2OPW7SNyBECt31jI5q2dUXcgBSqU
H/MGCTZxDhEZM8MmJFlq+YV4i6g8RiSzpaJliUi4A5Kp0gsMGNR+vbeYmr8YSsz1dpY9T9ucBcXV
1KSgeJ3vXjwTeRnT0znZJSXZC9BmPDPeenEMKQuRaycf0AyN+W6UTv0iVdR+d0EZODsBeu2Ndjp7
9Cu2q0KNjnUIXEcCUIA+i2iILyR3jZTjnVBpeeiFGQN1QRbLTLvzaFD2InRBWs4hm7edY59tKHcg
sfH5FtrDo445CNMk89/t/y8F/4JQSa6vf38RX74RpfzLPbz8+3+/h33/D5sFhsTNFZAAFywZcn+Z
80h+4/1zAnv5D99d/slf9Z9D+edKxAeuiYfFMheoyz/uYe8Ph1QhMuM8x3bY6P5n1Z/550X7z/rv
L5aJiQ3wX+u+1CgA+A+pIppCqAcwON1dHGMFUoE1AxhEVWGCU+X+0n1hsWsUQbC3VQvjPJLdYwWv
Fvcepl3SQcJDAmZ1EfR0P0WReJtMTNnH4MAK8jNp5asoTfvvPE7E1sQit66Gzt5Iwnt3hQxsrOtu
/ERn3V54wnGFxGWDdJaojbXdDeOtX4SY4PJy3kazZX5nQxVskJlCkKcMlQf8ItlDYBbJiTrSvM41
wzs6x9B/zArfOnrss956rJPHtMjzDwSu6a82Q5iPuLRpUHU7HrvRAlqqZXHZRmbm39oNNFrRwqX1
lVGeUOfKoysJaWH6LB/DIpouCIia1wa56Yy9jgkUaBIL37algZaOTVN947EZHxo2DUy7u9j4RfsH
B6BXYX1pkglIO+uMbZoUZLn5EkOdGd20SWZddCHGQxMO0yMo5fytsEX0nGSNJ9CCYdkmZwrgnhs7
8+++0vqmIHxjoUoWyVuI8WLcmq7n77Pc1Wf2SfXvUQwDmCav/WGaaFxSt+i+slmbZ5ICxnaJ7SZC
dIw54bqsh1gD4++V48KCyTE7p2mso2RlE0ULmEpi59s0sateQzfy27UtfOuzbqbis7KL8jgDpvzK
RE0kXmr0QBdw463K0oSRj9IcKaCrtqpvn6zSL/aOvtYR5uWqwiTTZNXrmFvgrOJy67kQlZOMSCj0
1OkjGo0HJHtHS1xxeXkbsgwkJIWh2EtqERQ6TOMy4oqimGhTS1+cRRY1z8YmknbwWCWTdQhTjl+j
+kF1Q7QVuo412suGLpkaKZ0/vKk9oJPdG1amNpIjddVn1cZm2tJDSmtLRv5Nkc8HJh3bmPpwSIL3
IU0JYvPvuSfETwo1cy2tEe2QZbvm12Cj6yl9iNt1P7wAoGtJc3N5W/KoJ/IFt9FovTvMKQ5BHr8O
QTHcIYvMbpTv40r88GCVM7Lo19oI9nKQDF0w35v2bwFskKCBeUsE+ZER6l4aQckIYcQlWDxaJMgx
tAF6Rq5Ybl47h+utiG/rzveOORo8Yurwgv25xu0fYB4tBOLhnlQgckl0t48YLNhgMNkILrVQsS2s
8NUrx6MjuE/jhIylEt3aSvuQdczmzm2M5MRuHgSX+OUn0Ze00ruOhJN+ZYtvtkH3WcKEuxhqzOmS
S9/lTl25Iz5zyXpvM+TICXVEji6auTaz+KGHe0mSGovctWtSc1gqx1peJI/sdh+KUKrnJjBqcDdJ
tldduqf6Dy9iMXyyNwDpnm4ogSFSoK7IYfOwFiQsHBjpgeUxPAPXLTfQKV9NJPmtQwhN1TGyZEHs
HvHzPdlN+dPlz8Tj4WsSBBgrsKMrh/fTzsEgsF9wt6alq9OYFTb+eecYWCxfFW/dVfa2fz/MJg/I
+O3NU3LyZfiMxbi8JzSPH90niDkBfrtUDwjJj+yid3EBkDrpnCei7NaVih58qUFBIWx6mFQkf0oi
01YxMffo6Jb1XoZU1J3fZVib6TqsC/8d+5leqoKALTQpkh4qLLd4gC/bvUOkj9fWWKq7wRXR3sAw
eTFtOLnoy9G9wSlHMoYU4oRvA+yBMc/Wc9WbsEM4Ym+CmM8Xdc0nOSzOu1ENyeccB+W3U5jOfaRa
l8UxWpcwqIDVYTPaVMPwIrSxpKWE4iAM6yWvoBAEVo1qIAWW5gsQPV4wqNOc1RYTRQaLawzPHjM/
50ZFFVvHNmIn6ZvVtu1IDPLVRk9lvXERtd5YVHKnsjaBRI8uIg/dXnyHoAjE6y5M9rp7sN0RCpus
UUb2EJ+t7L50fIJ7ehODjAQJF+LS/AyrUH7mBdKcFamO7iVIeVVJdMHPhRbZL9dWgjLAN9LqgXU5
COAIsdYqbK/GgOd8jKwH7GyfMxT9XSwSa0dGgX3tjRrbGCGOyBHIwOE4y0bG3T6C2HiWb3psnprC
XGzpUofI3BHuYcwE4ZQO+zFKz2m1MPS4PjhSowIpJokcpyGw8kORkek2FgM5Axif8Ae6wyYZW4FB
LWbetA5jT7HfLeVB5BV4yd7FCJP7A5pig2Eilzs1rjsPWJg4xtj9ogdnEzd0rAoznjOlbq1Ea75Q
f3Tt3Nx1fRBtgrQRK7b/6z5zz9iKvEun3/JaFR+VAhBLZW5tzYaA8dEsxVYjTrMkoIlYkyzFR1Fw
GaMlTQ2Z79zUwCmMHs3LFsgGoGA18oOuTKebV5bEgIZu9ndoZbDzTNdEQDkOwSvdjuOTtiq5GgIU
Z4hGAeArYkQQu6gKfxk7mLlW20jE95FAfOMH0W3phmuNmmtP4na36bUgnQugUkOUI3mAb4q19zC6
P75J58m3b21jrw357fTPQ8Wut2NCe7vklzHNFVTJuYc0iw1m7fyJjfEcuisf1nmR2YiE5mmtBBfH
vHxVOuCswiNT2V+MYfttEQXvNGj4Ngi8glLLZ9gNH0XWnP1KLtJCI8fpPHz3I7xmNG+4JBNNHtLA
6de7UOXnvLcPS/DUivn12pPTyYeuHJB11knL2LiNR16Yne3Y3SNldlDqGMI8zSAW4yQnc6F/MSfj
9+hBJ54tKRguTOnNtIhi49n5kbZzN0cdJHxnODmGewiy9DaFSaaX1Efm6w3QF/NTEvUEp3vWiGnc
dSL4L9bgNFs2hj+T6V3G8c4T6hdLuHsGB9O+cowGJjBeKp9unaipbw0sqIn8DWdRsiaY5jdFjr7p
dMDPgbBij+cFTaoz3Ha9yB7Qs5tTCHWtQTycxvBTpisIfCYrFjHWHkMaz+nfkr47OJBjGLcjtv2M
GyjNkeUh3GPcnutsE8PHc1t9KY141yPkBMy7a3X5GpfMmpKyeLEEyDppHif73u/c25wOwGw985Q2
VoCgYIANH78nZuFfXNdbo8VCX+bMD8KLzlNSXdpc3sN9wGpauIeeM5rZFZJJgzUBsZRHkbW3dGhW
f0jIszm5TAoavDcIKJMVE47oJMv4pc0N94loix+7mla5esJcD19MZ2/1IqiN4vAzAJy+NYtzNozg
hfL+g0bywRlIrQCRsdC+B9SvxW8fpdW5aQRGRpMW1Jof4lBcZJ5Z7CWdTWmOb2SpwAztAF8svyYW
mfnOw9h/67qGe8m8pyZPX3wMBQLLf9Mk+SPBoT+Yh9hVkf3HftGYj0wK1JeRCNDXIOEI/Xtm83Qd
0L9ghWRFCfmRoqt484Mk5QgYEB7kxMyaDYzzrBq48pD6eWK+Z1RGUlAFDE3nxGMERoYprsh/yXyg
wybkwnPbnSUG1OPkuIMULY1wLwrEKlNK1ltWpheMMueipqglSvKxi7xDDdCK1JWr0w1UGpYXP3VW
hhxxkQmi7WyTijeamKuOpAdf3HeOuR/g4cYCqtQSzZI2U3C26nnvug2Sjg65Zn6TBeI2nmtIW30E
wyEp+0Odab/aRDxvE9mnYMjQaUc2GDvDMyDwABfskXptxYhmPOg/U96qnZA1S8gRWJnwuqPygQi5
FmFjw94oopuJWhRxwXSyIwL0SEksqE2xru9aOxjXAgfPk5giYy0z03s2MudkCinOZg0HAAUSyUuP
Nl9tY7n5AbMUhBD/JjXMq6LkQbb40fSKTkGLu77lEMX2s7Zn6y5ckqv7tDpzJ52B9L8Y47z4WJF1
LbQgv9oTCnVAvEBAVqrvTOsu8e0jArGHMmW/XJQeSZidzcvKhIdSrr4JpfHkMvnYtm3822iL23QW
ECuIVsH1L4yEc1rVV68dioYBZlBe+iH0fiH1WQmU6ZumHz54YLmHJxXvE0xPJDi20A39HyEAPnE9
nhH1L1SI6GKM7uI/eaOYWvRCvmCu0lH4BCase1U+EZoCJslGFoA366X3BA8mhkPOpJTHYWZ05lX2
sYSYXJVGcwzUl/LId0AzDfEpnp8kdwsk2RfD6k/Sy91DkV+dRWlEgEKFWpWbxavbdZihZURDHbO2
ExhkfNv/ZN46/u48SKDGKTE0OUdetJ0LQIMm347WPZMy2zfoexsKII2kJE79YSe12gdZ9WyM3mHw
7K+sMzLOAkRBTuay6Hf3ZR09l+1ShgTNLmg1GACC6tYal9+mVfqJ9KSYV6zB55NC/Ug976HMHAJ5
En1Xtcmn1MaDtOYDk9Bi76HQXE3ByVIk4zaduYaOQLFsDGRJxUm/BvC/Skh6hDHzphqKNMeuzlWq
vzF/JJc6aJH92+XHxL+iQzvf9D3JzRnAKyOw3tj8I6aOrPbRipIRrjOqZIJYk02Sg4LjiPyNtdne
VmPU3xc+eTl+zCNlAZTxlCA5mZCAlQSLVjX6EXsA5KwCemndl2en9tSxr8GwGSiY8XZ+zU38Lt2s
XRtLGpFZAa1zPPUmq1q9lYO8KzBAbOgj6k2kA36MOtt7Vn425UAMnkg1ZgXXfySL7NoY8MLSsAZI
R1LiENTfKmYSmJpqvIE5XqxDp8WtEVrRPgLrJ+qRTYH5yCdfbD0hCKBGMpW3Gihlp/0NmndBWl9Y
3GrN6CMjhYF5Bng9QuRwJNloBXEo9I29YbDx1LpkK6ja2huGZlpOABUhS4DzoqulinpPLKvet3Zh
bvyAiSGVQNq7n23SraLgLo3QMHX+J7NqKBo6/SYZEquOcreWzVCABfcBu/59EQxrMo8J4aTywinK
l4I3FlXPPbJalC5kJ8fJTZP+abIsadlSJEv49dbDMMBIiNi9D5Or2VqYvKi23NbpxOQcFCx5FRvC
FDskvMo6zAYB8Q2rbEr/TehNABV6rbaTAb0OTYZ1rg3vh+iYG9z0/ZaQpDvXZMhKPN26WfJU+FRX
qnlVnNLHwRI4DzxgZFEd/uKovbhB+IROCeVRyuwo48JAtofgWMV3VWi/Iae478BTbL1haM9x6CM4
Nj+Swf9mJUSQycTgvjONgjjk8cEqLXstU9YyoHRc1i6IDHrdPZTIXK3eefaRueH20fsm7LZ4rPam
RW2l62yt82IXjO4VcS+aI7yGQ6t5SeOjkWCvt9sPXWTP6N/XblrdMy2DGJv5LSHSgKSm/EHZzU8Y
RsuTQsoIIiY0hinGigjGqSFKAjayn4y8rXXkGI+Okd6b9cyTXqAsJiIcAeWivuPuA1WEECbkvZ2N
j8HgrJ0nxu9yZv+06ob2s7VIEAJQsotstiWRCHbm7N5WU7xtIrUL3fgntZLdABHTtMb+OVL9PjMo
RmvGKzAm6U7qqXlxEvsjX9JJ+xoNB/ZagJemfYciSe7rxjSPOfusbmW6BoaCfCbWLqB+oHHaRP38
xne8dvrisShwZ2Yot5pC3YVxXZ4cnTRE1Qny0lq0iZVOfnX+fD9NVbtVjvdURfwSZyBgU0IRYMfi
pR5HGg+oM/nA0KfLmifix7dxmLyVXjruC+VdlSVvy3m4TVGczzUYOvH8p805K8rXRNnHjJRPkEDn
1lB3sc62HZfoDo0/222/01vDcOGXuBsDjsU24feBGx9M+hK0xKMoC1It+wpTuAF6zzF50J1tIZyY
+pIVCOKNE/SyjO2gn220NNNXtRwuHvRFIV4TdF4sl+KdNOojPJ5z68075SePPfSZNcLUlwzPfmGR
qtS52U3T9Bers3aD1Tx0UXdLC1tdsmi4q3wY90ggMbFG2Zm5AL/X8ka5ebsj9WrTzMPOzIP7HhPP
irsTRuwiyanTEXxDdQHecBc0dkr9nN2Frkuw8RQdWKLscpdhLfcTATUYicpXdxzNnddb9UZIxJIa
4eeUWdnaL82HiB7BSdGvSOJ99zWLF17uyHwa29cOrRcYWNvHYNmJiHR0Zj9TgFNrKD4ZiG2JvtMg
aSx5Pwjo0TMGPSsK96kdYv1XFCo86sfeuQtm8rNdHyJqdUfjeUIX/RXW5FxmFmravN2aufESV4yw
2opE53J67aLFsmRTA9RPngRNKKvXIKPSNhOcEGpyDsP4ZAJN7BW9fxcmpK9b0y41u/Z3blm/DbO9
ASmxdYxQnZiekgUL1XlUi5zbbe91AIZyjqdrPkx3PewnXqmzAyyl7wNkz3J4KRNwKhP2hWyqbgRO
kWrGMLf4j0O07Q94vm36q2kten3DS7FJeswvrK9DegJ2c8YBLeV9Oqi3tKZqs6Tq9rYXLHExYX1j
q+YmixnzCfcuEc6TCe3H7/y7xhhXys42Y5p/y44hF+PIbG0xI8sbWjt76ZXV77r2sJt7jGXtAfnV
3rSni8C5FbowkOy0mDeISNE6A8rtIqG2ssHua1Lou5gtWWsmwEXo/XDkkX/TQihuQCUgjUK/AZYq
P/ap9WnGxoujS+BWta42phN8J/GycAp4vs1+SVTK8umxa7tki+OsfmW2SIw5+OOBTgaG1TrGDt9M
4pfs9a+cZmmTm0N2DseU6LVZRRc/UAeRDSevmdNdAiF3UhVlVj+v3aJ1DpV6coU+WUn+g1M8fkb/
oHaukPimZz4USDX9QzmT4zQlE/POtiGDSfvDPihoVolOvEGwoFdGnoEcsQ6lfMtoP7ZTC6Z8zj+J
kCFjjeFZAdp9HPu94VEpqRo9fPgrLwJrw/yFFf87oIKrCZ/W7+GZz4+5TeHYiA0r55+ISt1lM+FL
57edq8+SfId4ToCktdtMGK9CyaNnw4sf8oM/9i9zFh/nMv2a+GwnFr+Fjp8M+8Ggz9OoBEwvf7BN
mDPac86dH53DFE6NhDCKdprEU4PMIBvHPZo52CoQE29MtrW3CZbotYIXbQQMpqaX1CYGhIH1wM0b
3MMFus4qv2c/QnnrsxQIGR0p2rtdn3Y4zIbo6hGZTAXBmcLEiPMOGWLj2vuujN+1mVHGArcJcgev
gvvshfAqRGvdZ6MBlAEMAgpyrN7JkM+rClsK5lN33jYTHCz/c6wfFdZWyVB0WMmp/OT2piXUUdrT
cAx7CCggWrCKCvmuB0uv9SB20sy2gLnWgWypS/TaNop47y8Yvpj825Ynq/VwQiYlMkHYvcg6vLPw
K1DFoM4TalekKdFZ9LncqNH43anstk8YdRvJFyXli7+ohrOaZyajfjsaEymY4FPCbWabp7hYZqDK
A9OEpD8qmSIuApIk+LZ9ziYZQ5+PkwdvJJzM7i3EVIZ5sJl+MyZWP8Sb8SvBQdDjTbwht5iZULdJ
CCh9YPGbHOj465sgoURjEE2Fy30J+Dqot70drBWt9rq1TG/Pzq7CIODh+I13lWnc1x0W8qoNma+O
5gGFPE6VRq9VYv92Ol6c2TE2xOjdiEaI9WgCGEE7wtuX2xV1y+SRA9cL0R4KN2Wek87etWwCDXJt
9uv70akEglQ/+C1t7OQqLKt30TJE43CLlvgky+qAkxSagrSFONISjoOmAKqwGz0M0xCYm05Ib2TY
P3rXvDZ7UAmklt8SjpizGMSFQbAnPJcj5w7DA7AQdpJ8FBPQ80C0GLiWgBAv/TSn/FxZcgfrj1jI
bL61DHKg+hBzke/Vl5lxwUdThyVK9zTi9Ux9pPk9g/tuYpSGxBMGbx/l6b7WOIXoLYHEm33JK65A
PCxElHYH5s3eVDDTT4UhwVwZGckfee01eyw98V05deZTHIMf8ZoJXP1ckV7JgCT4qq3UYHXD4Frp
xZTqRND9aLy28Lma3WinyVJmWNtZdwmJQJZ/iU2WP/VAttTKFc2EiaZW3xPZdutJKI3Tj+8xKzt4
jeM86IOgjzgNeZRdpEzMR5n2MlsTmDwfw7mk9aOyx+UMD3HhpSedPvaz132QA5YfPZnRNCPqW5sI
vHGR0/wblJR1A+gY09Jw5jeq0boqFPdGOpfjeuSzPWjqHHsd2qoH/IJ0fdzN0gODVeaKJFuRYDzG
U3EODekTUFBb6meMmrign+OVCQi+JWIQ1una7YjlpOo0JADnZti2WV0dFA7cao2EwjkW5MDetIra
apeGBjeR+C/qzqS5bSXb1n/lxZvjBBJtYvAmJNiTIkX1miBkWUbf9/j198O551bYKje3hi+iJuVj
SyAIZO7ce61vBRneXdTs4lj6mKurLm2omfxkrbUyfMVHqHxVxEijJUD3vtYr4RO2g1bI5NdBQWid
WT0lnTfEVvy0GGioWSAoY1KL0Z+um/YCmWe4NSbg60iWCZDkFQHb4XmgJ6ymQGtWJCiS0xdZ9oTP
CyXf6A6nDPYr7ziN5XAjqWcu9DDGXZQP6VpHlLQScJDXuJ+MnaW3wbWni3UO2iFeqTEtqI5cYhOK
fW7AVDU7xnKyySqK9zqsph2eBJ+OOm//l4rUxJsabt3FzBXnKnUO7Es1I49Zp7eD2y0ckfyQK/7S
OEF1MgKZnHsAeAdBRNKL43jVuI9rU422mOzSIz12coVVm7TFFzu2m+XUDVSV+H/Tb75S6JvCV7xh
7ZM0H25BfGCZxaAMYZtTC+PH7JBkZH0GSUc6SRo36NqnvoX5ZmqDeWEBsejRxKUkfL0Mg22CNdh3
7YJpdt/lFolI9C82k6F4V7VQwFzGfAWKZFn0BMKvqXGGx0np6idJL3dVJqKFydD5u7LAZIXSVMdp
/prKcrbWisDBliqI6Zz01B00HSUO7GHCEZswuK3jrmQNyhsgeDlqmk3LEn/1+kC/jE1o5Rveds8/
Gl3PUbDHtplj3u0tLGVZ5+wS3ZsOJc4J2oxtVZL2IOnIrGXdXDQr8ZYZrIGT5BhZLVRFGVddWtok
7EVO8pU/K/T3SKWVZ3RBXm0qqIg0ORy/ARDXJwgc1L6593WNRI847M3HlsPVU2nZPc0Ne+z3rdEO
R7psza7JTfWYIxp8bZXapCVC/3wJvnZ0ZSC8U4XGf5XHdPHpVFNFqJH/lhptfHWssejm6lsefFS4
z+Xg+wuEUcpCzbL2trQJOtfBMa3jbBge6zK4k6oa3EZ+569FWNHxZP20XxAM+P26NyyDiWAGTQEz
qHpRqqlV7saqt6EW2S8Q4NSPll4xFIWeSZ+JxWGBFIDzWgV/Gphh6uziAUvbRSSZdT/pwfSQsilZ
NTGH6EYemFc6d11oqHSbFbrCxTiP+fBmEz3PqgDDq59IdEAM4Zi6cR3xuTyFBlkYfUKAgCmbuUsV
Oa2b6tb4xO1Oj73h0NCDERgfsAoZy2SkjZNZZYUcOQ6OYz15AUctQ39RA+k8TYwZNqaRAm6gPeV3
wD8zumVPrQMZEImGau+cgHu6UNFIAANt+vs06s19h+KFfA5igRetSRwrc/voXs9bOttIIl3ojZwc
SSRfRxHjoTptImQHNoAdsEBw4AEqLms03mdgavVhjBPvttb6+n4MfLqhSZOevGAkm63XwN64QzHl
9I6QxljQQThTxYwIItHJmyLWcP0NWY7Fq8gmtVtOSesMC5/n5VQZVVNtR2aMwIrVtLtMo0Xr1LML
4zTicabqzUZisuHniFVWFJw2LN0illwbjCPnvGbll9ktrW3Ug4lD99UBe4stD7nloh49nbWPCYoN
++CLp1AaAtntzhgXTGgbVnE28y4jssg0oSBWYiQ9DW/MfZcnTOkd2yLJKGFjebP6yc5XukFtlIMs
KhB2QDuknADz0qvsR3oXhiEm5zx+GmXlgI5Gr3KC7NO9mbHQbqNEMLciWxfcIA/Mc/T3qA3NHplt
sJHOVEleegZFZ9Vb/Kyqq/OIbaYCjYCmOMGNXSu6S5M42yNYrb5ZDKgWUKCni2aq9dEYdB++Q2us
dFOHJvKf6+bu85T/fdak/4Cz//8p6HH2MvxaL3d5q97eP5J/jBP1D8q5+V/+45wQ2l+QmxzNQf/G
WVj7l3JOCPEX4CJTgluyzTnv8V/KOWH/JVjldcl7A1Vfc9CV/6OcE+ZflmNy9rQNRximqcr/RMEu
ZoH6v+nmDHwYP+rmFA8zXux19R6p0E0UIyX20n3c4HfMDRcENg0M5Zl97YY8edqTtNsdzWct8LfE
GreLXifXcPCW7LXb7+7hP86O750cJvfjp1f0KUtxMBtynO2x3keFusf9DXs8x5gJJ4rkH7JF2ryS
hFKD0tbH5giLQDKTrBGWT+1XuqmPpcTJNRjTXnTizbDJKBJwPl271hgdp3a6FllyzzDHXjMsZUHG
try0cqZPSPjQHdH4AB28T9rwxdCn/TTl91Ma3XAvH8epxng1VP02S2p/C2rOXE3E6xLrxQUSKflh
Sm/np7kbTf5FzfN7lGj3pLne2CmAsqAO4DGZ0bNO/PCyVMR7X6mPAv36JkvUu9EkVJeuHD+psc7T
VLu/v6H6LIH8yVesforOE01hKU05dHsnQoLUEazcCj4zQn5Ejgg5CtQY1mxdDBFGesVxLKKXPLN3
9C0NJE6+29VIYRhjboAXbFPf+qhwG6TdK+P7RaYMlyYyFShrhOXIrE93vV/QNdQQ9jmR1q2qERxj
P3UkhhhDspzKkaXXsO7p3zPXtbvbsrR3v/+o2uzy+dlHnZ+p7xLtaHKrHVLOjuR2coSS4FBlmC4r
/cRN3jLmZk82ADgGpmc/eTrP72j3L2hJolU3UaKaTcnUio5M4d9R3GxMR3tvZeNtphpnNqm4ZMBo
1Kcg+m4xQFxan8HlHy6dl/2nl/7JQRJzPh+Zd5b7CmQeLl1siPtQ1VxHDq6tIys1vKtkOAXwilFk
8tJZ6qMF8QEmpovJyaVbkgCN5/GFjpswHWRaRS/n6Og17YT86g/93e8v9W9N7c/u8ietbZAVgRnb
QbVvaQWIEJwTOJsYMtjYMb3kePVemTw+Mr9P9OhuqogL9wJf3VJxLau8OJIkALassve/v55ffemf
LF8WVYMwTcQtUsckH87icN6sf7Y19qRfOMvwEf30iyGo5PtnKgsc5ldqRb7oWBxpJh6ZjeEps6bG
NefmRWdnQEdUROmVITacJ9jNAyw0iZbekfbASF4Nzt4sFalrIDRJvNFNEonsJHxRk/hOADzKI/vj
9/fiF8u5Oj9d370ANmEHw5jn1X7IEEj5Hw5Ympgq1KTjm9j2H5YU8dO8W8NW53v13a8BB1iHadiS
wpn3u7kxZxFeaOD7QDq4MOa6qSpuWqZsDgFQv/9k2rwj/eyp+7RTeQA1syHJSsRkEz521AFwMKhR
iT+pe+tbDNLRrcZBeYj9loSMaBtZJt0JBaYhdR8PBpbRoaP3mPjqc1TSAKyr7ouDHHABGLRamrZM
/3Stv/oaPu1hljkqFgHfxb7pu5ciHDXG1/Owz0AoJo1Jw4GSbCzfeQB3hfZuGpYQ1Z8qjayzOUuE
+SvuKrV5Jggc7jyNQkFN63gu8kdIH9ahH8L3MtSu/dwooOZQ3UIoqzpVT3+42fPz8u832/octzqR
Bd8HBoySKaQyjhGb1hlGElIf1El7QshAl73dpAamEB84QUF+IGff1lTODNVPYxIi5LJuFaS+k9Ze
+5wxaW2/s9Bu8V4yBvBL9Q8Lp/6rS/205meAucfUc8p9VMMmUlpNHieSbbCwhB1xn5O18jlzYiND
oIpojAxSEV9zq1DPpvAtEjjR9iCspMHkw5FKaXKbHlIvTKI6A6m63iYa6tc+eqSX/gBB5NURzAL6
ONnQ3XhTOblTiZDHFg4q8en2eJCpja7CNO5ndu/vvw/xqw/5aXfwoFHJ3BAFEw7gcll4sCxvn1rO
B6TEbZ4RVFY983UdzElfc0Q60FJZZ0mm/OGFt37+8lnOpyU/k03VajyZKGwT/GPTmC67lKIHNVtw
KSgpHKBuLl0PsVTU/kusG++FQp82bO2c7QpOrsUZCkoundmRSanTfh1Sjji4+1vO1wC2jFS0/rKo
IPwHA1gBhL23RREb28Ff2uS76EV1SBMIpArISSMLejcLpLlyJNk5WasdJazljaP428TT3iZNwW8o
Qf+XpB5TAFJNcXR+mGSyg9oLj7uqGQeU6jWvtH7dBdWr6TEjKk3YZWPAED1XbrqseYgT+ynQ45eO
RRzVDGItX98W4F6HnpEM9oGX33/B2s9XVCr7H1dUW617aXUaFJqBgrb2y/u6Q8FVdHR8EHnRyQnI
e9YriNFK25CT1mfaymJRdNmJ47WkFFkyln5zAlpUYTGf/j2fFi3TvaofyCsZKIR/f62fTK//kxts
OZ92RJwaftnpbbdn8n5TdTCObnR0Loae0OrEYWG05p7Ju+YOtsAk4blSkJbrYAJwKBhqP9kMKXPy
YMJsUJ3j4QVMx4lAmk1Jn6eQ5bYgALsPSYGwjW0FCzPB3GV53p7xBCWO5VYlkR35K23QbQqNdDna
1TW2bFrTDLoZRY6eWDFdSqwjay+Nk2PafR00ODoWGgcm7b+/D7/8zuaX9btd0JtY54K+q/Ym+Vkb
ut/EkGRMrhvyJHdCViSiSuwHuQobI6fPyZOpusrkbFphTm+hUpEqSloFCqUsWdVqabt6iVVBaB1D
aQMLSD0O058udt6af7aiz3/+3cUqBIGoPqK4fZRC/VvmzggwzYqIZMkCj1pZnpED9W4+v4AImm1c
kwygfIfghZlvRsxOCo/FDMKLZIB416eSaepkVCenY8Igs7xZ0qzB3jF7La36D/WM9auF79OuP6Ls
mc1a+Z6mb+NORstMuonB6tQoCzsHzrQeFA06iwjdm4E6swNsiLQEqVzql5iww6tdekhGx61J5NKy
MKmZiyQi97y1DCKkPeTKBn4WPY2aVZIg87awsi00LbIWhZ0SYBjbgBYFog7HvzQ53ljN14wt5pR4
qzNwxK7Zacsk4D+UAjMF8uRxUTR4GaoxupoeRd9cNXp1koOsr7fdmLzIKriEvdgUIDpOvEW70mMo
rGQriIloZu02KFa+rmJNRkK688Y45j2aq3o1GzZ1Zz018azss3N/1aFrXGpJgmKwB6X/h0f7V0/L
pwJGlLHVcngt9p6CsbgoOEyA7CjY91JvmNuOJEj4NO/svP0YDDw+jUL2pBjqYuVA2lvlem2uylw8
idrcx5N+20U6EoOg5HSim+dB645Ghlgk08UftqhfnEqsv1POv3vA877IDKgNyT6O5VPQNa+wjEkq
VnsfY2xwsR3rSdPsp1QLzgRzNZsEl4oLiI5pTIa+rNTCS52CgY3C6+9v4i+v6FNlorPkAvDJ6GSU
IjyDQsK1HQIeu4PqPzPYcJlosHC0YjRXgTDgg0dZv01KZV8ZeWBvWGCQ9U70jE7AJkJsQiSb/OHa
fl6hWvJTQaF1I4iVRi32fjD1vPAkNJk6MFM9sYhKbrVhBxl3YSvWufE5NsO1VxeWZUKFSUWHhnuY
xz854aB9q9FPUHMWbmSIf7i6X+yG8lO5IVCYyaJFtZoZ8Q6d76aHiaMq8mQz7LZ41WU7rU2S91IR
3P7hd84/+ycLpDR/XCBTZIlCS5hYgHYDXkWeYmqSURLKA/o71zPUTe04bklaXTygJ4i8h7r2Nhru
RzooSLDBS19k0Bz+cDk/b4MBVP3xcvjSzb4E27uHAPWgRwkE14YswTweLl40cKqr6aMQA/nBNPcw
p5/oQX5ncOpfRsZkrvQGzQToo/c8NBArVNGbJZX/xpL8+kg8X8PPbtW/b3xqAeiq3bcB8gx6OP6r
R838Ddu2s4cySFMaWfACMNwa5OMhphuW1PWrauZHKDSITYSubjuJxY+OQbinuuxJUrKAXYjkanb6
arKiF9vmQIfhEnFac/79Tf3Vji0/bYJeoph0/iTBHWX3YDaORMRFnl6jyEVRpS8ibl57nw2CeQxT
qAZJLuZyNJsBPYXgJmVMWc8J00Zr62t/4nnnJmhoiMIPP6Oq/f1VzkyTn97eT3ueVSgT5C3iRTQy
2haOGp1EOcQzVOOrDkOf4tQ/U5WhL50w4Rg5xFG2Oxv2BQZDLo8V9n6SbFilB7qJ4qztXbgHzebv
6/uPqDT/i0b/L9Nt51/0nhfIyPygAfLzzy9235q3H/4P4QFhM962H9V4/ajbpPkfPtD8N/+3//H/
fPz9U+7H4uP//d93hlbN/NNobv9InJmbo7/u9JMb5r9V4w8d/vlf/HeHX9P+QrbMbZYOaZqaZrGy
/MNGsv6i48+f861of2OT/tXhNyTxtOTPSVzwM/1ofgj+6fAboJZ0W0BTEsLQaD+I/6jD75g/rmx0
afCICttymCbwm+TnNR9gSI1jDvl4LZVXj1xTGLeBNzXbOk9MapmEDblJVQbDg6tq3k1nBurWTqfS
jexAX9s5vI84y6XLnODBwy28RhVirFo7gtLV9ypR1mAUh2jqV63w9VOhgxYvTOtNp2S8oDkpgKEU
ALfzHHV/Yr2Mvfm1szdp671VtZas8kK2Bx8X+kWT9B7QneHyqLLgoAGsmznVAj+RHJw9hIIZzZQP
LIqmtpkib9cUAwEjwrxQjL9GY0aSVDEdwx7epBhwYWiNsgnIu4OvLJR1pyj6iVAWfUVmI+Jv8Pa5
60mPoUDipZtArePrYPnqsGydSN77AWgAtanjFT4T+Th00tviJGbLJuqyQ25mhbqGHL5V7wtFSznS
5sp9IfUwJRm4xMKl+d1TzNR3kYQe+tOQIdBWtgwyfElbeTHgXZh2hY1+v+VvzLcT0g1qukBftWrD
tpsNk5ctUqP3DoDShVviacITqzJWtMmOd8cx7OFe16Yx4DjJ8mdARJsM5+QKt1DxOsUDdHwxEsoI
ExebgoXG5g77tkGOLJFkNdiYVNszn6WVq/BBiUvwQuWoEy2JayhJxyWFach5kq/OCAHQLKB8kOTY
CuKCybsQnLpaW3si2KfdRcGYEp5Xjlvm3O86ZJk8mU4NrutVkhvjtyQhsycOlLZc5gyTT/00HURx
SxB4JBrUDzGGEGT3JHPHs+S0JTcY/Vk7Po8iqBFfSftNadUD3rc5xZVTSljrGyiTcyPPuBv9PNvV
nflelgVGBOUFs8dOs70veeyf42raZCjJUpFeITPxAbDZISMfrUurOeKDTCMDt81U7RlyYPPCie8y
VRgWMhGYQQivIKPwoEWS9o9I4SunpN5ytB6QmgLBdUK7PfqFnm5mVr2bmdUX3bK3yJjUt8FRIExG
QQXKkTEhKJVOBRnGAnBjIUyaU5Q0hkxay4/T1VhZOxqxK4k1VIhsytu6TAqibQp5P5Z1iqMXZGvW
ATwQjLO3QJ3pdgEyR3Gl6SvfsAMkAsQFzifSxeBvHCB+OzDA/irSQnWVRMnwUJXE14IUDo9tAVCx
Iq5nB8XS32leIp/BFOonhC7QaaKWk7naFA8c2F/sFifUUNQWLpDI92a5ns1GjW+MLhXVR/RcgF5c
6ChNNqjLpZtCm1imUHa7qSpv1MwnBUnzSkQBPiK5htPDoJvh0S679zFpaVbgGAfvGo2kfY0qS0WN
5HSZG2zDgve6CSEsOYkawJoUqssU3YLq6fvXCZ3G0azR3wDxzY6Et1ovUjPulEADFpBHd2GQ7Rne
wMUAernUHQCvFFWomYDzurYo8A2a1jnPnE0e8KljTDDYooBOndB5UJ0MRE7Lti9P6QB72bnLq9RZ
RahVlgxt8OTH38wJ3K2m9KB/sQ+tGdjnZ9pMx1btrY2qGQAIJtu+oqWg08syvS9Y+3kGaXAAoLJP
ZUNfKrRYZxErjxlqUJJaok5uMXqdiJbdlDLbJGHOCgFcUmb6yWt43+r+XQMXu0Sish57dBlp60/e
cgILmtnB0SxuA2DeiBir1dQ68YogNvzEMraOXmW6+ig+StkrEHWcfQeNcelknJq6ICkeCLco8UpY
17RIw1u44uY6EXGyLzw5kcqm51/NwbcBD8T9xUzDaIvssLg31WoVknkdxkTVBJVOWzZ9HA3ATVVH
PqRp7slRW3HuehnJTNiV0j6QqWoQUhlWC82onR2NQXWhowy8D9Ih8Wb0RrMrzXQ/wNc2sQZhMFaL
JfmpwE1saYyu1tkPQ8ZMMZahsjIwZxLqC5A0b2sI3irhLXVPkxddytYw4T/o49da4F1U2yLd8NIN
qP2np67DdNYBGXZ7gO9PppO6RHd2swWw7nmIne4SVemb6bfEzqD9XkVdE64a0poqmsuElWUwAiga
R6dIF82k3YwwOxCkKhcx1iMg4jBeFiI7p5O8w/R3iEXOhakx8+nwonjFS68P4QoX6LiytDJ8hnZM
wFeISNBm9aETSjq5zYgJtaDc63XTneGvIq4biaCY8lXMzb5BeK1vxl6fTk4khsfOL5ttkkzk7Ubx
htlTwuOhtm6gFe1eD1S0feoibo+jrK1FlJUwYQOJh8sb4WQHJaLxgi0YWxbxpqR3RGnx3NWMNMAw
3KV1JffZaCNXFOybfjV4u54af5O3qccazmASa+xtVmcrRyBpJ/lwk+bAOfDgqPtmnIz7huwzjSNd
O3UW0tapWQVGpK5ycELHOnoBH6C4o+rZAFTz5sq5xiTFmGerapSnAJgeaVG52Nql6lyIEJyBGk2x
Y48w6ARj7cp9crnA0YWYW6Lc2uCoQkysVGq1MBU/4l+DMNElSmITb0rKV9NWNgeucKNbiPaMWi7I
uQbdHZwJlfhaaThTasS9JB29J9yLBQPiF0Q//N0IQjTEIm+N2Nl7pi3UX33JxudFeOisdBSbyQmG
I6fuBgG0Vb4iqAPakU6VB2yVEz7tn1hzKd23pKyj+e4ZYzg5T9Pgt2uW9ae+hD7fiM0YKgfQQMch
fvaJuxiiZwIwbiwzOZcj+P8h35gRDqoq0K+WyACEPA35eJdF5q0ff3HIEyczde07zisaBlfEJ3LO
GTLv4rx91lo2164GOZCf4f9vCS92i1gidYeFt8J6z7qoN9feG9R9mSEUFxxGQ7viWO4/GarSuaFq
XcsuaLZBj9JbVuSy0sPPuhyXHF6jpiNqPSw2eu8Q4pnsjfB5LM11qzrVpk+zt3hIzmqtIU3W7hSn
fy7UYG8a7U3dGOcqLy8NDwxy6n7RVE7u1voE2NnGlusBPlgI1dwplK3LDCYn+lePtoYQ/k0S+FsU
sQXhTXxHnDyXSZq9ytiIF0EoX3Ggk0xb87jIhu2hyyWiEt61ARMRihF2shzXBQF9nu6buwgk/raP
s02cqS8TnEDE3GJaeoN3KW0l3EJKEICggSmVg3HXJnyV8IlbWANheS1wHDAuLfx3GsCv5L5CZ9QS
duwqNg9gzbKNg+8StO64tILKW4dVcEpH5SNw7FNl4u2jY0WfuPqKX/E0aqhCh8AlYnAdN5RgpY6o
K6zqpT5fFizzZwo2foaKiJnUO0nFBB9pfE4EI6446qBA+3q6SJTiKYn7G+g67+iy71KOMTeKmnxQ
nRX73DS1Z0YPt0Rqc1WJtuiDObnljpnNrexqHiWt886i7q9lIK446jcViwF2hfkmEu9JMNtm5Bdt
VdXP38bOj+7wlgy7MMLPaCy1VK69sclOQKYVcmGIQiex8lU1gjnEJSaVrSicc5qQIpROaXnlnbrI
NPlK+tyKoZiyyJVU3XVjPOBgtZU5cVk33Iq4JfwvNaJXw6AZCZIqr8lvR3xi33HiD1TaJ+P4AMTP
/sIIFdh7Ppt0yihwfZ8NvhxtRIbIidygI3gPYWbrip7kVdPGVkw9xUyDSAta+9ZZHadx5cU+JYYP
HiHXimOex9qsqGpXTR6/tJ53taQVvnhVcLTZ6Zuimxn7VOFWkJQHIoXIQUHbtzSAIhFThxkPsJjx
pueFtk17+B02ZBdUFQpLr9CRoSNw5Q+jvkQWqxA1gsOBeZyRHjSHORmyrmgl7HyGQ9JKoD1a3Q3B
VJ87j8mKatjpPf4PMr1gW+BGT7kdme07O3bL8oCx3V+H4HUXYlQcEoeQ3a8AUb7KIvTXja8REcOa
vpl6gGBdireQdbIjsSIHxeLkBGImYcK4W3sTRe98HXk/ugXSlWuGvha5VAQGwqaj2KvBSwCKdK2Q
KrUD/0rEY95OYgGUrdpVaHcfBmFNbksUAg+pU70TJVOu6X0d8JEjMMdo4jxULfswSToWpCW43zrO
KDeX6bgivnhc2Cmwm5arelSQ0RGHSwvvPJBnv9R6YW9juza2rUWjZSYIKVuCGr0lItAn0oIE3C1a
9NzVpD1HTjFufaZVwTTnPpfO3O/MSuBnAMm8cxXH2opMo3EzslKuGpo4JywLEPmnotyg0WVw3Oca
dpKm34uIYmCe+QO/LIlydOaxmRKDiOssABNT1q3brC73dBwBgHacirV6erBFrD71HQMvs277x4ly
+3EYfazNU4sJO8IQL2SWbm0f3A3R4MlVHcwO+CbT9oNXtjUD2mxYVbZXn5LRw2kHWuhckj00P0fV
t05vCKt3CFOr9GYTiuw6OE9JFiiY/dJHG6DmmwhS3EI2LWpyS7WtppBSP2XlO0kExqYffUQOHtqr
ReEHxcZWBx3YgemBmBHGJQzNF5hX5kPegRYdpoxIOt6zp1ErONiYVnb0/HTY4KlFJmMp5ikOyvuo
oq9WoXvYmQ7MXMtOX5qU58ur8NMSTb+3ZjqWBgpsOVaqPCAuBqEVO4+xKOJbJqfDGnCHcAsjvOh+
/S0bGko7PSWJ2TaHE6fz4VJ2wlmRfPzckVu16ci+ORYdKJxMmw0aid8fbJV9m0RlYiuZnnkh2QDR
g5qP000yM22rgFq/VgoCy0aMleAuZKcZN72ovGdJXNEW2Ym1ItbAXDs5W86cNLK1ORgubTsQi94i
pMiUzV4RfBavs5p9Z+jmzuti61b3nXFb2l26yUeqXTcjredZK53xNheRdqVQM7/osmpuBrUNW4pA
vT+XrOmsRIHxVcmqpaWn3c7Xi3JVel56m1pwZrZ+WFzKRrz7Pcnd5U4rrwETPGlt8T1+IVoMm+rU
BksnL9ItbjRQDXaJTlnrI+XolKZyi8HKXMDa7h51g60WnWb2zhM582crZZuCfj0qLcwCTDfXKNX9
Z248xindjj8MzxiWo0Isg4yd5J7kMhbWiFCvUp3utSbjuJB4w2OQCgf4QcO5pdfKl4FsCsxaevRa
Ga2klPIEy05XDYRA22m+HVvhxrmNNaAtE+xuEQ9CYxpqzbIkYDFVLQ6nlRLkdoUbkFnUS6oz48MW
2hyImfAZp2PdoPUPEQxg42Ao14GilnNdV/nPBumMhNaZSfviI08AmKMO+TWzsvwS8xmZJlE2Lk1/
jI+jbkD1M7NSnAtKv10Ing3goJzDfgwzECdtKPQnK4zSmyEBp7JE36tAuUuMOcYbH/IdMBhMAjq/
Emp+ad2QLpk8KoWA7YaU4YpvlZOpsJMCmrGEHzkADronOYrSpS9z+2JMsfnhtTBjEkpiNjGZR8u+
jhHCd2R3HQgaCDe51o7FsiwDicZQal+IVNCgDHvKOi4R67EuYT4p0ZGPYrI5LOQcmSKnwh+cN3v6
/zYIIIfojoMFw5J0AmihX3xnuqReqT3kMWeLNCPITqs8WjYcrbDZlI7NIEXzrWUgrYrkjZFTtUim
eoNn+s0M8l3XQnNQGSyx2mcpfl8/3gctHgDyq4qTj/l7ZyI8GCIOTJFyyAL9vqrE0ii1cRZNrBuO
I61fe7fkuhVbg9prWZKfuWzripP7RK/fqdAryWlTGaeCWI1lmMyaZ+2WT4Efvnk2SPEOsWNEmNTc
1ip3koT2CFWu1T2XfbeMbLH5m0HhWct5ut/0Nz6lK5k5du2apgK2ZAL5iHM5ZlvPSz1amiHolbYn
WsVVgyxllBsBr36ME+u2GCdXw3gZjvLeUFNyjuAV98O2Tz7img2tM/qFFVpXc6rze06G3UYd5DcU
4+TFqhxuO2k2BgIRQgVFV04HC8rE3mljaxlGRDyo/ntPZosOf+hohPGWsMl+qZNdvRw1jFahkTzS
vcBnQWMRixgjBUeOG3MIs40pnUOmSs6KgXmQuvku67mm68LAzQzpUMGjA5qPngZ7wi1Mc1hqmfox
ahTfNpCKKzvwyi7GYSlgEm0ZToP1Kuh3aHQsA0NbU0Sd0fwwxEpQI3sOmYUSryRTRuo81ZRvQE6Y
iGrExdSr1KkA5JAoO1RJssi1ckk+pNvGHLR982pmHQxVf5VC+PDC+qs22GfSJ0/43N22cB4yj3AY
JTKCK1lI1poH9C2v4HjMz2Mu4Nmo5niT+yNnE4m4SB15KrJoGeqMI24V8tOMHq1T7KMBsuSwSnQi
wiwVj3a+kkg5tdo8DI7/StZTSSb3VJJpajv3kzL3xiTWNdJ1QcTOpMXKLg7okiJ8gPIBSMu1VIS/
qEAe9o1yBpG7aQn8UoP45Ed84kbDcGpbK2McXi3AH9QN6yGx2dzTm8g7EvY0LOrQwzxZXalUb2JC
hBc5eJpV5smXMiQpE4MMa7p/7bIWV14IpbTwtB1wimCRS8/FsoV8wJhcxs6bLNLrRVxBDnNmtBVa
EGPHrv8ITmbp0Xl0u6E+RmpxHSZy1LWd4Nw/Z8TlTPaAwOQO3mxqRhNXJ8+WztOYzv6jPa0alOQV
8ZddReqDksVbHIF7y8nZz1BgUC3lSwAhrNfdcpTkgNgZUWrpdtQvdB4p+/thXQDDN7C8LcY+m52O
Go1udsok5nxr1fjIa5sMqz4bthXeprFQ6WAN4OJo/l16maxr/H0uY5YlvL0OvzZMzYgoWKDfdNuv
Ey5GqwS0ar31xPDAAYbkMDpf7TzZ6BFZkEn8UVQeDXtwiSc10+AN1uNsiCIkuCdWBjyf9B/RDxqQ
8LVwW3gYpywL+RbnoLdEa3ltghnYpJyslAUvGSKyvjoXb6U30WJrsz0sAgATxktVPQrpLzvHOauO
Rgyjs8bjViy7Nl5PiVvNAH3jzguPTgh2v4MI0BseJKc9an63L58K8SFD8UZxDodMAAdQanlhnI83
wRwOeQLZoyjb6TB0hmt76gV/8yky/4u6M1muG9e27b+8Pk+AFUA23mtsbaqWbFmSi+wwbKeTdV3z
6+/YPudGyEgrFQe9F9lL2xAEYqFYmGtMUq4s8t+grL3jBnJVLcunYe1vxfYpdIYPVE2zV+6NipaB
I8HgFp/yLL9IuabIlo/SpgP6pv6a8lw2XFS4lgN/sOVNYz3rBXytCmwmcIY9L88clDx+dbsVlKBn
wWXd78lNz99bpiuXCs2CPSSh2BQwQX/rkafiEOThXVNfxBBNY+7k8XO33M+SFUXtCKgnMv3jeRZe
zORF21FxBJXcGUlSQ8yLq+COJxUqrG7y7hNLER6f3BBnnjVS+Ez9B+RFzysoyk1SUL+776X/HEzD
me188bdvxfDMcwuXPa6D7AcD627zsxD6DDrn+RB8HpA8ja19ZpPvwOz+ACPjfrTIuU0U2eNNdOQ+
+Wm1Bhsocnmzi0nBTg3Xp8Hb3OOUNEUEprbBsyx4mtPQO69X54Onpu2uwygAlkFMIfH4w1vVdVU0
kedM70queOdh1hfXXstbA+cXCPiBfdPEy1PbDvddbl31HSJbstB8sjSsuDSOkC5Us996WPHtbgLA
fVKXqeAa6gBAE1vwkO+ejKS1LS2/A/c7/EhvHHv6o/ZdgFBWP6k76JlPYsGnPhj97ZZ0llc+uOX4
gy2I7IfiJOOl0y3iUeAcxWklH7fgXZyP6wW06JaCaBIfLL+8aHxG1Dy33OaHh0U8K6u+B8iCptEl
llNXvsv2UF7xckwKd3r0CrLDkmsNQL+DwnXguMfJ53H0tlsFM4GzNe918+e23ZCbS3U+NM2t47zf
KRHqnYsiw5pyWFaAhq69RPaqntJTyWno3ohcvGvbj0uPY99QPRWWOgxU8DvU0B9qYV8vuXe+VLyw
1fvPpKmzJdfZkizwSYOYCnk/v6xCagyhBbZ3nljlVTG2d5nwSebCngU/05LIJc0CJRka/kN1Kqrs
F3/l33IUw1wL4U17qeKKnFK4JGc4UiOSLXjnGAZOWhsFOyh/MNL1p8sSp03uIXF3CTWgf7BD9TnP
Eowuhg6P6j4L39UKiWRG6TzET46iqlV3FG5eVVkDCv28cyteS+3gW8M/O0B5FBfWXMRnm/LRwzLG
gELIrV7Y4QKTqAZQ0iDIgMBPzSvenXuyjQdXWl98zoZFaKWXHB7gDFGoBdHBLs/WcF7PO/Bb1TJG
goMFGKL7hEPz0wbSla065xyqqg9rHn6tFu8CleMtxd+ga7z601Za96QSngu/uLQghttt8LDniXcc
xUTGKpzJ7vvXexo8uBzrpoG32nJygbS6WVR143PVVe8bB/K4u48eyV9sYAGULnf2gCGm72GF7cwr
dmbgJ/Y8AKPSFN+AEXNC9NmvZpTiF3AmvubBV7V3DwqfClIOhJPY7uCMAEZZ7yzS7/C2OTUlwNHP
uctfIevzr6qVGpC89dKzvu0e4wVbcd4j9vJ6GIvqAmzE9zLgKS8lV2CzE8IW2oP0qt55hkdLKM8E
cEky2zUcbWZ3DG4GGJKlqG3jLsAbQmVhZCnn/JoUW3y+NPN2MXcAOjDfLM8Sz8XudD+DnMvfoZpN
ymm5ghGJNrPcxXMCMx7OibyfBUKaUQJYPd1Q5hQgJtUUJDV5az3LgtOTW/fATpsd0tbJ0Ol2EvvQ
5Uc7kaKYZN4ACXRt8GYJjiGF3aGp9/v7onTfZfkCkCFmzvZjUF2NfVtdJx1FR2lLaXA89dMBxbW6
lPb4BwRhJD+J7RyXPk6P0BXPV8t+JPje9xmpGvJYKacrWBLdjnZv38mEUVW/fpYlx8ce4gY3NehB
SynyPyUiuaugowxpxxKP0g4M23nrxqXcxizDL4QfZfuUnfcyXa6wkRuuLBlQ1FxXxVlTgCXK3NwG
Q59PZ2hyx6O7QpDHvQxa0ImtMmV1F/WJ+BNo7Ser4kzX5/mFPaM5cNwFz5weZsAYtJ8TnozeO1w3
KIGzQRqsXh2RNsK+pSut4xJMsA12j/cKiNTHKl+twxDmj9vU4+0Jb2cSFor9PbzlaIhnzsjTN8yE
6Qwf5JPkR941XICzoO9v4Kr1V7Yr8+dmn4PbYWr9q34in21LRYZ5E++d01vy3pbvgBPUF1gSNX+O
ypsuV6cXtw62z9+2ZbA+NRTKf0ZNBCS0mTbynnjOq6r7w7Zq7Oub/b7F63pLnQ8IW09JWTqAe0fz
uHYu9H3Fi0WODL1eu/4Y2uGfReseU1TAkYLsdEYamsMPRi9IFDgyVJzFoePkXnnllQGqAWeRH5LM
c46Vap8lpvDH3AlQF3jxHA0neENShxt+uD3AhqIanh1ruIMllv3BI0p/uSa4/Nj9eldJxrBx8wsq
qdsrlcX+Wd7nd1ONkiVWGfjEtjonCRXxDgfbbKyrq3TE6ran+PKqSfNzCqjRTOX9XROXcMWX6WuM
4XKE9IEVbdid4Ww5VXGBMxiOIdSuUNxuifg6kj1ILRxXBiiVbn3KTRE9qbeD+Z0mF8xU6D8OYpgu
mrJsLp02c/+tCPyvZFf/aD73Ulb1//6/Ul+F6D9fV1+9/1pkw6hZhJ3+yb/lV0r9K8CYREkbn5HA
ES6yuX/Lr6T4VxB4ZPAlXjhYfp00Vv9rTaL+JfgnsOsozT4ZmiBxHABbpv/3/zguTncuWLIQcRZ/
zh/9r/Ds/b9FkP9kTPdbqaQjfE1na+d7WqDukLxnOlQAhGlMLWx5/mIc/vPDXtZKv9b4SfD1QvIs
yX2uRUzj2FZ9dELv2fH6f4v8XtV4vta0poYdG9cr8rDyI8+nimkFXnMIoScZtn76qS86XsAiAmzW
yCiQ6zsMMbCD5j5mNiiaOHXbAhlAqZA4DVh/VKt/RnomNWxb04+mSz4U8UTZN1ZLj+VafB0wLjfr
tib6TDzguPtayQidFXbeS+wfF5+nX7PWNT2/C/h6gXQroxhC1FmimisgVPJo1LhHeL38mm7rq21u
uMarniKIZfL/6typPTNrXBPRhyFLc4FuN0oGj1NNZa3HqbbMBt3TopMNa+J9L/YiztTWwzyK4ApL
GZKrZn3X4nNIUjkH6+RHfjV9idEJytZ9Nmtai89moYKtamlaVVt+Kly/rcCMmbWtRWfZl3XJBgiO
qYUGujuUyPT9+MOscS0843xaya00fE+7/jOnMCaruvdmTWvRySwJsa1izUo2jJzK4LgM8Rty/NOw
/k3x7ghPi87da+XgiByPIwQohxHqzzus5fsblt83Sm5fWXA9LUJJpFg5mgU/cmxxpYR1kyx/Gg2L
q4UnNVrhzkOrH9mLRNU4f22T/0jB/9td4uT59TLy5zntfJCxlGFiCXJVBRCKJtt5Q63/yoi4WnBK
IPlxiWF8NLveLYaFl9z0IrMh0QIT6DAI2VPcewARU8e5LsRyada0Fph2PEFtsKhM7bhuXCfKGv7C
/Dl/NmtdC020ndjagJSOnHj75E09mh/PcEy0wHQkDj6xyLbIEs6f+8JjH843X8y6rUVmWmy1v04k
2Jdg3c79GaN6JBqd2TJ7Ovi9nIV1AMQwmQcS8758H4c+NNzuyazjWlRa2BZ17rZ6PHc4z4vv/YkT
W340atvR4rL0CjfhyXbl0ce/8Ur/fi7mN5AYr4TOiTX0ckQq+IhWmS1bRE2qe4jH/L5EhmHWbS0s
N7cK54Y0YFRT13FKYV/47vTVrG0tLh1or53M1pX1BGgxLp1/WdVuOCZaYA79gqsoJVRRL8hrWMPH
xP3DrNenr/DiNFt5q72HOaPd29X91Ez3IrHeLLamjd9sPI4WlZhUe20I1CNC7FHd1JmcnianSczO
4bgv/tJz2W+WU7TtGi1u8L30vceqDN/YMV+bglpQ9g3gT7yZtsiRyEsw9byu4zQwOxT+rO96MeLz
bqOgJhVDMcdyYQ8O5cnr0ehj/izKetF0Ea+BNSH1iVwqyF1ApfDlzGa3rUVlGft71yeIg2YS/DwR
Z7cpXoSG/dbCMk/6WPptv1EmU4CRxxm2ysx2hp/1rS+GJMGPqgxOs6SAtXHEDD2g3tvvzVZv3bE9
Dtp4iJmJUZBAtJ1SYMr4a5qFpq2FplujLSw6Jso84TJYu58TqrzNJooWmWS2Zw/BzhYVnoByVa/4
A5SF2VH2ZGr+cknJC+QjljuypbXjZ9FI/zAJcWvWcS0yy25Pe0+xpDT9SZer3OOeFYab2k9i0Iu5
gvpE2F3LpgZg8sOYpJ/RIpgNuM4xy23E0injHLkcZj9YFF59ysvebLmCpvfLgHcu/jTBiGYQBf+T
v0psGkuzxUpokbnmjRoUyjb2+ZNeYQ5+eL7ZpxTafunVqxyHAdNvtbjXFd7aduk+Gc0SoW2XvMIF
AjbmGg1+7VPuUz2lxW7YthaVCb6qlp0xIk2Q7VE52jiSN9W5Wce1uOQk6AV+iEMfgqy/8nW0DyXk
N8PGtbhcRsrmEjdjDjozj71J/bWrtwezjmtxmTodLry8dsACGO/cwo78ITM7fwvtGBtOwi1TeKC8
iFg/1iX8jjuhSeCQXdVOsWnjD8h5hi3KgSgdY+Ugq7HeQiicJsTfTj80rkXlDAh79Lk9REG9fcD1
AJJ+UbxRxf5a21pY9iWop8xma/A8B4y5L9F/VYtlEvT0XItMJUacf2Km+JiKMEoWDAo3q85Mtgda
14JTFbnltnm3R1DZxRfE/OHXOF6WK4OJSOtaeOZytatg8Ndob/xnIfMPajQJH1rWYnN07SlfE5+s
soVgY8lcfGkto2wbjWuxOfRoy6mI37Ey8h5qNKlVX79xdzh9td/NQy00LSefgft2W4TGNmpnEYlx
+bZQeWNn2dFs0LUQBUJZwEVv9mjt0nPbT85FYJvNRZ2MIv04nBKL3icOLn9WOz0vZFSMun3i3b48
qCSrw1vn3myRmlqq7goklrNv/TBrXAvRQvSbLJp+Byczfsz75Q8Kes1a1sIzVmXqUCXCOr6Uf5aj
+sFdNjc50NqhDhLB/ACW7rpjXl41Xxonfi/Sb2a91gITp8ZVhHvM1paP74ccG9A9MZwjWmSWos+6
eme9GhIAHWs4+MjrjXJijIgWme7uIpNfiMw92x6Tun0UY2ByKKRpLTJV2gWzaoHW16jSvFpiQdea
LVaBHpFVKwNWFCfqRosTViwxtTXtt9K2zXkE5+7PxGTXOdciFk/hZnQERwekhWS6YyPQ++g9/H3+
xKH5Wo6e2SxRWkDC/gswPQG6tVfqMUcriSDQcJVSWkhCUNhWlUnqU4CqIMvnoT1LvWejyFHahgmr
hbIq0SIGatebNRAPeziZJO4Zbj0os77NhMcMrNz2yepgRCTT7BsOuBaW6M4Rfq7OFm1NhkWDc2kl
4wezIdGCEsOorBEVTdu18znz1kfKkd6Ccp5+99/sl0qLygwlY+H4hM7qnCAK5B9VMH0y67cWlrMY
gKJtGJs32fa9bPcvwclXxahtqUUlx7hsWAvy1OFWvGuSCodsLj5mbWthWQrbq5Fz4uo2led1PF+2
bvrGSnUKv98Mt9TCEpe+em8lFYgiL91v1Bmd1ThYwjM/KELfpxbaLIykFqNOj1BvaMh0It7/sqBp
Lsf4T7Ph0SI0Hp1C7DvTUXDxlqv3vMvgs1nTp1n6IiehxLCenLk4/6TjhwKZKsZThk1r8ZlIBP5h
QLYwEdO7RIZHAMWGTWvxmXsZhm2o4kjotcsZHrnklxqTtJgd/sS8vhiRflS4G+MdFGV5ux7zcluv
6sba3jgtn8b1d9NRi1DgxXNQqp4V0drGL8DKUHBRlvHGZH+ldV+L0XULgBwlXDhrSfkaBJIDXPGv
RjPlpyfBi3HxKn9px9NJua2qh2mFerj0odm6pSuBVi9Uqwx5ziTPmVJOgKJQ+PXBrONaYA6jleM3
wOOdmtWdA6wlcV2z/c3XAtMFfyxT6lwxqIlvt1m2GA4WT2bd1iJzKSV+SyGsi6l8rIPuazWGX8xa
1gKT/X6IlZvs0bjUAYSpOr+J5bi/MSan3/03M9zXYtPxlhrlNsONORNi5CQt13elv48fhjRM06PR
r6C/2+cnE4zZ51fwg+6m3YJPqKIvzJrW9qK0dXsW8pTR2eyvVm/d55tjllbxta1/a7GOGCGIRXGH
QfMsmu/Tlpktib62sIxCVjBqyYpTQXKBr/O5476V2Hvli+oapjr1hY2OmEzTkDdggLKzmdoqJa3Y
bFH8CVN+sbSg2ZclVHoSzE3xmDrW874Ffxp9zb+pmFSx2l5a82RVT/6V587Ua2TJajZXPG1pmUTs
JS0AsKhMhx9h5oNgpuLbbN3ytMXFW8rBikOuVyJtO8xl6+cE3KHZsGiLy5AH7lZup5mYhQ9UyF3E
qzR6tMK8R1teViupmw2jxCi0LMryUvl9kdgBmnVcX11yp1SBT8erFARWsubn1WAmYaTnWnyO09TY
yUbaHd45xSZIgaCJeYafUwvQ1ArBaRXMlXqkVHaoqJPGP8hsIup6oGGwx4baeB6rBSAG6mirfn5v
NOI/rXNeBOciqAurFJ/TgSnVhdP1XOQfzZrWZrgsZyw/MR6NdmtMz3zp5kf4FGbJd1eb4iNueavL
k3XUx8U7gL73vW+4Xv20W3gxJEmZ+mVdM9qdzL/ZHFRA6zyYDYk2v1HSUYfa0es2jS9WPiYVMldm
TWuz2y5q3E/Uskb2hhp6m25QOJgt4K42t6WkmjQHKxTV3n4eD8X9lIdmR1pdCdTEQzYFW71HyqLA
kEzIzaxKs27rUiCrbxBFZv5GXhkTxTV+HOAEGw22o369V8UVVA9hc4qIEc5Sxran+HgvZougo207
zWapsQ1DFkHfumi38BL7xsis31pIdm0DBSBlCVy8tb2fl8y5KsGAmDWuhSR18LntIXKNpo3C0aHa
sBKpG7N419VAXCCsLlUBx/zOvhN9fRM3veGgaEG5prz2dr3LAchdR8yE5V+KMmuzMdGiMsgpWho7
5mC7+PdjNtyECBr+uemfkp/fHMV1KZArglTicLZGviwSwJrwPKlNsrPwWnje8Dh7pbhT+xo8QD89
k1tJUSAgiE8QCJYbYMpDdyLR4uU6r643XazQC+8WbCvfuQAtueqMIDFJjqcP2yKsxkTZaoe2FjjN
OA4rwGDGWrmfPCe+8dv68p/H4zTNfjMculYHPJLsUbrNeGmWH51+vIqL0aiygm5rcbOlbd2WwGSi
PfzWdvJh3A3vgbpMZwFbtI1W00ZbhSMpBp5OkBsOiHZSK7Hrmwp7bSNVF7dt55IBlmZbuy7SsQDS
yHgl87tYsjpCa8SbQi1mi6tuzJiCx7KaYYdXDH3nzIshcVA0Y1SAw6fUNjNsSxIsJBiVTlTVOfXU
RxEUzhsHtdMS/Zs5qAt1nDIWwCD5misK7g9hM2OAvJ0VGLBUZR+aPTzqgp1BxR2QmRab5GWEZ7vE
Y3hPArH3zdZDXQcYqqVo95T3WLnEt6U/Xyeh/UbTp3j5zfjoOkBUHm03ghyJAmvIP/YWR5bDQOk0
HKuaUTNaCHTVEfDOrB6crqWIY9yO81LJkxmbkdrQxtf0160fuhKQJL9voyGmZrhUI+WO2ZNZz0/D
9uLkCUnPt52CnovJuiiEc17n3R9mTWub8z4vdrZ2mJTsMCAAw15bXWuW99Cd9yoryXBNCVl4y8Ev
AUucAP0rslqznmvbM5heq6HjHkJD5R2B+lDhbjlv+b28smsIbYOGFiHHSqLpdrflk5OvmM/bhs/h
uvaIGm7cAsmsRrvob+0U5vkuPKPvGejioy1pQQYGBZVKxYSHZ5oBIVl9w8a1JJkHdHsb+xpvFjDE
YGV3+JuN0T0F24Bf53iivHVWAYOy9Pv3Ya6pYA6MNg48B35tusMGDgccLEASC857Cbb4sAybUSEh
lGwtOMF5luB9aT1zisja8uvMXd7YNn4/CQNddtRk8a7yCS8cCjg/wbG6DVajQll6rR0C7EGp1Yup
N03DCRerJPwR42NjtNJi/vDrgOdUs9lBT7/FlFypUd3NrllcBqEWlz2Iu8ItKNt0e8cCMFxBcamC
o8mSEpwqqV+us1jdj1M1tzIa9j24FJnzuHjbW+Zor3xMXXNU7NT9t1ZO4xBWptn+BNPS6EQX6JKj
uXPydmkRkUEBfuqkjUmZ2VvH3xwyskzOws2YJ7KuMuxsvXPPL82SY1hwaOO9K+lUA7Vb1BDvZ+5Q
PMPU680+pi468vekSGSsmISJuA9qcb5bwmx+605EC5uD73d4N6yksQB8jB7K1NQxW2UDLTT5mALi
Jh1f4/kjOfJPbS+fjSa4LjtKZ39zfOnQ9KLmg2p6yBrKaD8OdN1REJTtunklVM+mvRFbd1N2ynC8
tbhctiDPh3yhgF3Z+Lv1xcNYOvYb9+VX4lLXHcGvLSfwxH5U7NZNpsBgtZ4wutYGfxMeCQAa60TH
BaS+oyB3vTWWUR24HejSI5Ullbdnqx9t63QmMaT3q8YoZRPoyqNx8mWVZDO+Z0tzG+8WgFszAXOg
645Sq4ixvBmpBiU6L04LSmJvZtq3QFcejUlZDqnHkPhL/zGexIXTVw9GoaO0qJT4JW6eu/gR5Tn1
YQTvOWP+Z9a2tl+qSTjFMjMmwYZQt8rFxznFU8CscW3HjJchSEvFt+zxqAPwjbUBJDjDCa5FJpYu
NcAkiu6tLgDKHj4tZiQCO9CVR4ICvKaqZhlVU3OR59n7LAjOjYZEaudYK1PCQmV9QgW0mDT7tgwp
N23Sa7Pm9aNskk5jfprimzee+6soIyuxjQoUGRZtz4QOpcAn0nfP+ggZGBKfBerarOP+r/uxjYA+
G0sSBlvsfV0L0sszYFezA748rb8vLrHQnMUSnqYKgKb9Ca4b9i8iac12+59uqS9aZ09bhW9BaLDt
9d71yrvd7AElkFpw2it6DIJIRhD/rvdtuYzH1uzcpouOhk40g5tP0ExL5252EjxaPMPx0AJT8MqW
Bafcj/Ik0CVMuc4xPDa7l+iCo2Z1RujrKd5VTnITT/lTsZVmQ6Lrjaqkzmw1ZpzvcU53i2IDnJgM
Z0bzWxcc2afCx7jmiKIyzEPDIbna+l6ZjfhPr7kXM3Bu1Go5LSNey7U8q5o1+4YpSWh2utI1R/ii
sIx7QF/aNgVl6AKI4+0tNvygWmy2jb2miWDUwen65zHpyndT0fjfzIZd2zrjCWbzhCIAZIDrYLVX
tAdvG8yWFV14FG8YFwy4bmJ/HX/HXnsCjbsbzhdt62wd3qmyhCub0ywr1gwFRLfFf+vWdlpV/570
DHTtDjh1xTMKC2LluendnuUJxb6Vi/vOKufW7CSnq3i61oP2jelUBEPzPu2wJRaD0dMbdo2/LugS
Jw82i9Mq0Pv2WdUncLrl9pY992nq/WZ0dAmP4zTkrlumZJlyPCziDoOhdffMTgC6hKetaXy0MfYt
ev86G+XTWqsvRrNdF/AUVaK23mdY3Fl696ms2o9jsaSPZq1rkZpTZhWWBVPSDfwvM8DCth6M8rWB
ruDJrZJDSw0mbOwn+LsZOGm/bcySnsDnfp0tam0VbE6GheLZ9SweiwmXh91wzLVA7ZtyHldqwqMp
nvxj6+BV4wV7arY66iAiq68dBROZtGfu33KOuZS+mSIr0BWN5ZJZy0+Daf+UVbFxQ+dl3zZ78cCz
69cxX9akBzNMThXqNvjxHauyFXtCo5moi4+8co+LGuhpFAIMP8aO/RXbwY9mbWuH3HyV6S5X7uTx
Nt9g2YPh+1uFi6+sK652xk0tf/rPVAlhrc7uX2KeP5j1WovNEuK9FTv0upBxda7S7Hsd4Kdh1ri2
iWJg0s5+6XK1HferMEOKaXvNX//c9is7kavFpm9tVYWkGYbSmqYf272Ob9mdMoDjuEz+8494bdi1
CF1hrcqgZmwGj+J5p1DjddiPvdmpUVciBeEqM/wQGfkpBvnfXa0yMDtf6EqktCsc19ppOhCKurfg
W17NRnLMQBci2QoZXKYYE+w872YSfSpuC7Px1pVIwmuLelK8SljDVlwv6x6cY41uxD+xA12KlELi
wEqUQSktvH9rEiGhAAhvNFUcLULrxK98Snd4UCm38qpxUJFylxnMpoqjBWmIpwcEXgY9zNyvSbH0
lDA6nWHjWpAuXho02UjjKR5p2ejeBMVb0rJXYlQHE7XZlCSgWb0oKVxXHWrPGb6vtYXDuYv/n+Gi
7mhhuq1xFzsDP2VJ8vy2r60Z3x+o5mZfVruUYrfdd7nDpFzdDZ70ydkrcfw3TrqvDJAuT2iUKkTV
s0Au1lx/2NLvKpfHcpDeG+2/soLpGoVStaTl41Pnk+lRtt2VsM1KMwJd/eR5sVUl8ym32GL923TO
VR7gMm006Lr+Ccc4nATt5GQpUt+FzX6ZusGDWdNapCKXxhBS0u8MnxQEG2N3IA9ollrUFVBdg9QR
V1MGBcFaVNXiurZ2M1FYYGuBmtvdOC4NH3NqmrsRi1NZhmalnpSg/nrqwtMYn2jPAgcXZvcScwhl
BJqzA10BtZfDLkZxWtQD78Pk4wVZY8ho9i212HTsJBg8jzTxigUj9tbdJ/y0DQ//uv5ptfqeUn2G
ZF62x3RMr3BRM0xa6rIn37PabrPo+LDCxu+rR6spzOa3rhjCiBo0x8JqqGrnpI3dcWWczHgogS4Y
cjEmSmYlPTwZgU5JYUWQ1Xezr6mziuyTNW2MHwcy+PRhrqZ3bWo/G00UoW2g3Jy9xu+JS8QIHzYh
hiin2Ob4z42/sojrmqGiqJAjIFghSex8ip30QC3cRdXvZvuz0EITdXY69z2AUAn6HuZCPX5o3aUw
OyrqmqGx6+Y2HvmiY7l6xxnrR4p4nMos3aKrhiwp6kKchgYfjw++615JbID/edR/v7UpXTRk1cPS
FTEhVBRtfMhT/30yh4HRVFQ6sShMOEDjqeVHc1de53X5cU/NxGtK1wzh2+s5RcjnnHCdOWQ7zvCr
mo2CX+mqodqby97uOcu1i3XsxuZmq/9jXPDfQYJtpUuGpNVwm1McVdxmrzEDwe0t97cfZh9Ti88y
j5UIXfrthHimdZ9rz300a1nbNAsp5j0/3eGCbDyqxsc4WC1minila4ZE4FrKJk8RtbZ1V9UfV699
Muu2dqZljRVSKWyg21B+y3v1Y9nVN7OmtU1ztktv6QGSRpR5hQe3GOdoNkOU2UoXDJWBO7lJ453O
4uoDr1DnA87XZkGpK4ameZZpMzgshHMt0PZgKY2410jAogLt/RPnk3mVE6OS+OLMq8d39SSNFnCl
K4ZGJ+sTZ7O9aMdR/lCM/cOwjmaroC4YEmmKd6jLeGdjvh3a1j1sLmbRRjNFlwx5wVTUY3baeYqu
f8gLt3wKtjE2bV4LTXyr7DHGDjXCWPYsw6+4Cs0S8UrXDPUYt1W4ZXqsJ1tjYzDXVzfBgmzQcCpq
4TmEFig4T3jRti/3HiYyYRoYbZlK5xXZPbavgdvzJDdZDTZ16ffU3YxSlEqXDe1+yHuqy4hXToqZ
lBQ3gd1Is6mo64bmzhahWOn4JBXmecEj8PHIaCLqqiG/jB3RTwib57GYBX7T3XSVqzV/q/zolbOE
Lh3yJfajMkb6pYb5Y+lUKS/QleFc0cVDu0Q6XaWoEdc4iDo3uY8XM2yb0qVDgF+t2ut4G2672bmW
UyzOsBXc3gj/359r2W1+vROOlixG/ObRCTqpdxbmrfsjcbImO4Rjmhp+WefXn5FOGK4LPEGop8cb
rFPLYbZU88Yv8Npn1aJUpNvOXRMVhCg7766xYBJTMGNW7qmUto82wQZnZGJ4SJ/dbIX7DZu+2qzn
uo5osCW+1zg9R53fB2eiCK6wvJ2PRtGkK4kE759VWHK43QZ5xEQuP/MKOZutjDrEyMdOI0jFqcKh
sLP2kA8Z9VQT5utmfdceWfDMnqvO6bB8wBNOJNXjjueaWdOnMHihhWhn21qg6fCUGAfFIcmqBgdS
M74qN+RfGy+qMrFZdBHkhFgCBphlH4cgM/2iWqTKVazzojDCkCo5C3sMZ6XZgzna5l87bnekh4vC
Jl0mywQfWvnnMhpOFS08q24pimRBHlLlYXfAVbOISrzSjR5AOS//2vEtkV24oraMUg9jW1dkN9aI
d7LRXNHFRHVZKAwQhYxqQNP3Xp1MUS+T3iz6dT2R7QyT6682rTtjfxDZfN90/Qeznmvn3L1e8xaS
skQlt63Xah+DQ7ZmvdkZQNcTdX7q5i7myZHsvzt5+LkMjLxHbKVribq1lknXnVTJW/y1lOlA6iw1
g1EpX4tO7p5VtzclObNkRyirsq2/teQaPpuNuRaeYWtVRc/7EOWNiFnE6F9CBWoNp6Lz6zxvJf5u
ddydnhDcC4Cl0fRmBegr+6cOAYrboMZP/HQJnfz4bq/Gb4EbF2a3Il1JNHK4KOyJs6g7dVYkmumv
oRl3s+D/m4JoHpIx7guSLFOYRbnsctQboRnZRekioqJbiz4MaL2uhmORe9thaQzLs9XfNEQj7qf8
R+ppt8dDbrtf3HQ2Usugovx1rjTNVIRy4kLXjuKm6JyvAW64RnNcVxDZWAKF/imPaMfx+1PT0l/O
zZrWojNMwlqMHSv5uIbHoM3vEq81yn4qXT5UurW0/CXgah7P49nKUSgsRWe2jOvqoWaopm7vqLOp
i/x9XHd3y1v3uFdO5jr9J0mGUO5YfUd+5ooIezr/2zRYZHP2dAmfzEZd3z+bWFgWV6wIycNVjFP8
ISMPatS2riCyxFK1RZXyRdNifCiL3b5ADlUf/7n1gNn8dxWe0hVEddX5blxzOS/jNb+t2z5+8vsZ
gSWFFlZ5CEtH3ZbKs/9aW+kaJqd0ZdFYxXPezQlX66G63U85mBjK2RtrfPjKb6TFbS9dPNoytlWK
h8VT1fuVE+Vh0FMTusJli7pl9a1D3e8DDs+x8gAeutZgNhF08VGzVeGQBZYLLThRZ5isfuxG333j
W3mv/Gan///i0C0ySornim/VOvJT04/FmW3HZuhnpcOP3KkvvTCJ3WgdluKwK+yKy3BSZuGtC5B4
WLeybWMS+xjQe+3uXMqt88wWJt0MDTrzGocjXe+2/mpu0XvGttnGq+uO1rX2asvOTy8+JJiYrssD
euHyjVvUK8GnS48kNrxhmw9BtFLYUEdZYAfPomh48p3HDEtOtkzRnau63Hj3mKqgN9vadF2SGJoV
r0hSOOHk+ZiFeFZ4G9v1IMwm6t+0SbxHYuRBFMh8bg91ay8Hyy7M1kNdmrSHwyhUXKoIu2vnafam
/F02Y1RuNlN1cZKbYUZvZUwmJdOzIQn2w9Dahk9lujbJaUdnSRIGplyW/Lil7nWbpIbZBJ2UJKUV
lsFG43aYd+fCqr6O+2amG1K6Ook7ltXP1mlhS4P4oqw/Dm5Tmx2HdE3SjKzkfzj7sua4cTTbv9JR
7+zBQpBAxHQ/kFRKqdRuW7b8wnDZMncCJAiC5K+/Jz19722l3daUIiqqwmWJC4jlW85iyhXHQa7s
vW667pY2hL4JgxefiiXZ4+ZeFS1sTMmM2DOSn488nN8fnv8htDhFJC2arm1DFPB95eD+hBFRTRIE
5gPPJtOu735/k/+w65/CkmxjyoYEGJ0mWB4RQE8J7enbEtxTXBKxoBGtM7ZlEo1N2lUAJsNN/o2z
/RSYFJFO6cVi84wELxINBcndyLr6lcH/T+Ny/Cj/dhouvKuiCRZWiFz8nyxvrqCS/rb961QqCIpS
PJCQTzibF5pCfflGF+Hbkv5ToExM0XPWHGOybQTF4apgkCKyb6MoxadQmSm0OtYtalvtxn0ikZnT
9U1uvTQ+xcrojZCO1MDKBJN9Dz3DWx0H1Ssx23/4lqdQmQ5u8ePgumN5uAnABZVnVe5eK1j8AJT9
IsY9xcps1TTV1RwC/dCNsrtwBfFxEqgyCM+71rZ3Pcm7NdEKO2gqyyr+EABBOmdUQAkhGbqmdJkD
CO74+3BQ2nmTs9c0DCj9sVn84ulOYXCFkhspZrQ8wEGS+VVhIzsllaxZkLjJFXFSjV30UBWuKVMa
aaEves0Xbc7ZPLl5S8y6QQ0XwKh6pfh/C1gddUjLfeXi9fta9bFKgJ5usqJQbj/ria27UgTNlJm1
Bxp5hcW9g8y6g1yc8EEPjR1XxUkeme5Rb3Ukz5Svli6rtzlvUub6/E8xr6bPqqbxHxZimuIa8MPY
JbkcyiFd19k9+HXe4u+s6fISAlh1M172uvO3K2z9wpu6bGR0BTGurbjaBEwZDk3QlwVsbLexf0T3
MfaH1ddad4mnYsq3RI6jWWCETmAIGC9TB9lIGEDJZQdr7a0BPlZTAAh5m08XsGltqnPtUQD7aFe2
qvN1lS1LRzvmxQf4OA53nUbid7tJ0bZJw6O+ulQkrMlNX4+Up8qgmn0V6LLzd2Ic+oUnJWRxBDYw
qhWKoi3cWru0bVo+X7lRLdVnTxk1+2JtIkdBIovG6j7gcNm5KtnmoLpEHYn1vQtdYdC2pYBpJ8z5
md6PjvR2j4i+kEm3aGnh+NOu2w7usjDdzsSYt/YsLAstPk994Ic4GWvH2jWzJLZSQvG8sR6OB65r
1Fdvhpx+h9PCOLznMZBPV6YVvr8NwjhQh9EHqrt1cpvxAeTc5C6Ba/PcixR0/XU7PiTaeF0ag9VQ
vp9rJ/RtUQtZh2k4wHLLJN1E9XQFL4FIPjZsROPJ2WbLy4uaYJTBEamKnSy3XJskAsrroXCC+tup
61CEiPtyrlPf+d5+U9rnozubhh7a/nwc7AFIZzlxRNdCRgR052V+1+c1+goQaWrp+zYvOcuMLmQ2
WkPqLNg6iq8uQgKXvj7UZUo2X29oz3TTzRCz4aaYqxCSiEWnnvJQmuIykvGITM/mxbjhhYK6Re43
hDqNZHccHHOuMQo049SPNpsaUX0km9b2nKsuuERFcgxQpi07craOJryjQ0f3k5z5kPadrllC187F
O82LRiYqhJ10IocWHpkqFLlO5rlFbbqFvcNTV/V+TWQhC5p0AfpVjSXjuYRJxg4ScvETqN/o2Zpx
02lfTlWbhbkf14TKzpyPxvNPfoxWkVhhTAOgciV9Bq/jwp0bEfJv1TQHcEKto3fxqLSGK3S95ZmI
w0Jf6MGgSzOPW5GQWaj3fBU261Xkl52F3El5sxQq2AVwduj3gBfap2GgxWXlyvILayieqmkgV5i2
PvJ8P6m80g8mgIVXWlJo6mRb2w0qoaZT4/2wyua+1QXMkkef07slb2SZ2ZoQmUWtrOHc1um9Vpu5
z02AZG0VQT5nU28fWjtEF2sMh61s4bEfd0HXr2Y3jXT1Z4ieRZNAasM9j0XPyTUpG10mQKAM9aHo
HHpoGgQxv+/rRqdjHrT9Bd/y3p7hzF3tNVDB+1768ZluBUanK+rMBnNRYJ8Z+L7RdHrsyxA/jo7F
MKU1+kT3Jdj4MmFkFXfLPMTNJfyXBLAARW3FjoeLfNcMtHGH0BpQgUptfLNzbquCK93Wzl7Ab2Y5
9C3skhNpoMqUzgVn/o7xGhqHfNjaXTeuywLnZ7JuH0wvl/MYPZKrKizrPqMcBGMRoqhxpbaoJekS
rRpsSd3YqzbyUf999G0f7wrh4iVRjRxZEui+Wu4HVaIXUvCtw79DMJbRAWwkPaNe5E22dv0MRNCi
qu1Bi9LzDDLCYNYRN24PocCWAYsJZZonpyZIZcMRb+ZZ1Zf+Oge6Fw1uOS3tmV8ZX1NZQQoqaVzU
uPOqbeFtmwg+twkH0/tAecl3c1ePj2qFl6FfRzleDA0QvZfjuq7jne96k6PnBJBvdG/0WrtrnEW5
uLaTWj+sytBqF2wgXp/XMoDmQtoMHLZoMKmJvhdxZMEfV4TnoANWjbpsHcT59j3UeZsmqYuBm8xN
UMG6nuZKVbCFoqQ+YEYN16WsKtDafVeg+wqrnrN1KKm/748uabdc1JqnrjH0cxhDeQ7lvK6AxPxR
N+WDNPFQtgdeQPskgwwmySuobkw0q0JJziZdfK9NMD2iYL9lIKNgopdKDWkQQ8sO6UEY37foWX2M
rJ6/qq1dhoTWLlZprnKxNxU30OD3y3VoiXuo6lBGqR4hCWiamh/sPM99EnrdHVCxKdIJNLqUmpbs
Q9urw6K3iWReRnAylPih+snY0nwOwd+9a7QplzoJcxPpLNSY9w8AiNnwYuQb6ZMltqTc1W2j6rT2
7SyygbnoieYqQmU9mJYtxaoOg0QzN9BHLCqXZ4tqguGqaLcSEnr1pneNzavwHDCr2iSYevbQhhaK
6GSj9b7kMBBOA+nCIYH0Xnyhy3qbUkhRjOWFbFR8DRe5wSW6CtrlXJR1FV7yaqbGpeMyrpNPRrJa
fmuaMg5T38OwKFNNW9y3g4mGzFhSvS/YaNuE5J5Pqa3bKekd7MCSMYoafxPUKnZpZVWz133bdYcl
jrf2fIqbwD4wRjeXAo6Ddh8vEIIUcq34TkoT6IuqrmNUflzYJdD5+dbRue93oxC1zZQo6GWz6Lo6
l/CvGc60J1XWRtKmPJwRTtlG6I8z3I3nZLI4A5KVtk+tHNWhAiM8gRbuXd0MMLKteM2w04NC02Tl
QqXdMUQcyYLFmCd8pTikZyLrm6Utu6QijSfwAp8vpgY5ROxpnHBNeYI76WxU+e3iqk+rgW0wXwS/
WKpZogpjIvS8+YRzzIU11D2DBbj0+4m4TlzmrhRFOi/GuutpG/M5jWwBQyUzlEG042YAvbQAxY+5
BEFM4feU9PGQtlNXN8nCtqXZGRlNww2fS+fSaep4caG3BprCS6XK+HKKEY8kw2Bm931lrVBJuLWw
9psRhPvM5l622TAUjKQVRewA/fWFjB9lmQc2G6jMXaYLGHXigRb7HnUyU6UbxKevENSDs89FPn/z
TkKfRoc5qVLfYDYdonhQN6jIbvl5IBBcnbfaivW9GsdWYC4zT9K+mNbubihn/skIw7BG1kAjQlF5
MKQSErQd+uJMV5m1kHg75wFUCHY8h9HAHl6Qrcq4JEXxUID7RG46JbY4QThQXHQ9DRhGoGPTjWRI
MrLS+1ylplX0o4uDpUHtrYqa/iJwcNlM+gpxa6pE1fGbFgiFMm0qC97NvNjmdmYT2qBlCBGHJNoA
1bsQqmzaw1BK+h61+TlOsW/25zGj8rZeVjJldWQq+7DR0T/gucmfXOYQRdQQPaj2ZIMXSgKRWjl/
3eZVsjO4eaNOt3STX7M6rmz8CHJxNF5E+PpNnI4xVcWfrpvgjLpV6NImxdKr90LqpYaocxmRswCm
uFW6BhPpd0UPdd3MjZNbD9CYcmMaFj0bstZByS5F0E+uqqJfZkS/tu0PHXSuPkIpRZJEGwftycFM
C4RFY7N8UaxfaAmQiff9hZ2xQV/Ydur1mR0bsOPwrLOCv3wtSoAjcfSeOT4E7S328WZ5px04Rodt
LZGrsmVtuv2yCMWyMYZnU5YvdJMZnVgYphuNhvCi8kxiv5lZCcnuaVqnC7pFSAN9DffjR3xzLg5w
Eu/GZ9PjCD0XUbgNXxoGelHKI1osd6soV3rP58CVZ5AJymXW16TbRWFMP2lGp5uS4+zPGB2cQLbQ
TeA/cJCKszYc8i1TvXbuwtil5pkM6z7YqxJou3sEotylMNqsxg+y24y5bqD2hohr7heUPspp3BFc
+abPNwSYXVfy9kPNROeu6l7E6lPQilB/mllHolu6TF5erFTy9zMX3GCeteZWz6OoLkb4+4gMYTVt
0gF6//3Z4lTPUpAfiHrmHNhCnVR084D9rS64CuIony5Dg7ZHurVDa7BijN6SoRYKCN4YkLv4ErNe
Yfwh4BPcViTPgzv4QiEcqPMAKwgfuy6jFnQqfKcdX8nq0TqB+FlCo8kR8BXC8X04tREmHXjji34y
2tX+q4IIZf51anK6fVMzZq79zhgWKjl6NbYjUlQlozx1LSMuWWO98DM7HC3iqkr5g2vsWGftgtMr
acYCyW1RTdWXsIuiTwsMvI5VeVOQCHbxMVYAukS+2LkOZ+aa8QD/zWEC0Di/HPLQD3q9o3C4LNdU
zbyZTYa9oOzxUZ2EJEqNpElnrLbIXqZyZZDlQw9SnUHm1zYZr5rVpvBBYCQBEqcw2BUWqITMSLYf
5wakcxShQU3s4gxhI4HYexTnAAMncm7X8BNlNY8RaWgapGHZVsXtTD0vnrHNDn3mFebSrnRDLPdS
zAZuC0Ito3pS5cjsgytRIXjodWza1IqoL5BlFA5Gwi3H5hdjH83PBKVFpQDwmvh2jc8aVYcNvifv
WB9V9Tmd+TzcBpZTls3YYepLrQf/DgaocGw1vSvDe1M1M6JT1ArIsxM8pGcxAbXwAqCmeUtHhNzz
O7taMidi67r2crU+n89LSznaXBv7DmSPJ4nXxfKFgETwTrrCgQ4SGDtC2dTxPmu1C80h9r567vs1
tyaxDNpiCOF1g1lIYXHY7HxL4hpvKaH1b81NZ6S+wCJ0n0rS5jLhs5MXLNrk95rESFcj0sYiXdEs
sWe8qeL2esJXMXXSDA5V6mSdOt0mW+05voTbxB3cr0F6W7dwSQg+b+btFM4ZEwO7i9TE+gNHu44j
9sHxlhRtL0YAOFvHID1scejB+VLxHRugqXqmDOPN14UWvTuDrqgNYW9YUoW1hQA7NWZEX2UKCMgl
i2jFLVOwt7sTcMzSKUcZuk83JMltVm2TLQ/bUgmL/a0teQKwNEjiFfLPac8hQH+9OlfUCVylvLyy
4Toihwo0r2wCV9noo2it/MaXgExPhFq73JYxmHg7FHUhKsu0yPEKSy/gBAZ0WplGMKK/xyUGcTXL
QE7Yhyh1GHKoyEFPuBvq5oJEvoNhupM64im0K+gjJag8JQukJt41NEZVBpYuOTLNJdJyj/MGdMIQ
YKk9Kus6grFZwxXqOZBgSEkwjBWgAtjmIPQyL0gDIkPCbMg1cGyuK4b8MNJ+gxM5jXOWIsWTD74c
VJwQ5WWfGmmrTxFE0faTzkeWFqyTH3IngZYejCrfD8UQfWxc3IiUkqb6AvrX9k7CJgIP6XGgI/MJ
VTKXXN1Fc159jolraRb4pt/jJusdX3lwho21uW+KemIIlhbfpS6X9lwUy0T2Xb0CQR1KTI3UNAKG
JfUMI6TdhjCg2EFM2xQ45xzcp3yOLfMyGL0u3xVH4O9n0xiEOQydmPA7aLlF+a4DvB4tGopTCvUa
6LGmVY5C202jpvbKroKc1S6AjE+F4RjOxrFu5ANEcYlP44Bh181xavUuQ/tc5NnoENwPmGABRSkt
aMdELKgipdtSdhCdRnUkEdVy1ih9w0S8fvCscRdFK8l6mArdj1/tQnIcFt00FZfBajuwIImsuJqT
GpSau4Vw3qaqGbohCWMeBHd8WMvriZeSpMVk4v0mlyDf236B/rdu8qL60BVwz7vLZRUyxKh0XlJX
FcU9iRkcmJR13Y2wM4cBSZvr9XpBUr3ngx8Oa85ClyJ3gsqQyHGQTkjJmrs+DOWftGvbKmtiRCaJ
FpV6x+EueolWuIGMlZtHRJlztTyiRtMjgg5AdEVqU+vpEIxxhMbs6NePRHu/z4Nx40mr8vrGzLr7
3tI4HnrUISh2i3xtt+7QzUj4DvMoVZ24jbolXZsFeb7o2wDiUALf7FzW7WzLBDI6Vf4uFoWRh6AO
qsvWNK1Px7BZgkuWO2cwmvH0DBPBpkiEm8o4oVu4DuchRKaenFyWOUUcl99WzLOrMFf3zpUAj0Lw
Ti4Zts3t2vLKsKsWTe5nEOnjewhBqKdVIrm47Eva5hcjbYk4J2G0unPYvIxTMg2+ehCgJ96HU14O
yZjH6xNoi/En1vv+spl4f0b6ebeWqLWI/qvnWBJJaK3/hP5BmAAdg2gN3XrsnJrcFMgvbznq3/DO
soAInM0Inx5Lui37AWfnPTg0Nth30YISaRvl/j5UbLucbSyqZM1Ve1mY869m88m0wulsCYnP4vNJ
QVoijY6V4JLWxTvWFuUnKjG5Kln1wC6Fwp3DOxK0vBHwRZNOXYNPUcOG6GYtWnYTFdv6JUeR70Mn
cnu7GjXRC9XTR0XWZPXjd1HM77e2pSgsT0VxWYsNmmcSkM6DGMpyjw8TJMbCZAU4Gt+t2WRH3yUY
fvEhD7ZlziIEz2PqgrYCVgg1tu98g8AcVgNHDRpOjupBIWm+rZSTtwGvO4tTZy1sQjFtsU7t2t7X
xC/zbjM8bM7KakXddSbh8AQXF8JwcnOO6nwX3FMVTHvKyQRrl9z3X0Oxrc9ynQ1BAXIVA46ETn7v
oYT2LRRzjV+NhrlJc+y7OeoeKM2jElmyd6xAgRoUO++eBtZ3LPE9h5hBO45TnmkV12PCCpEvCA7X
5cotS1WnAvX590DB8AVKPEFfICm1/jNKhKbfzdEgn7Gw2EUUbTd9wLsbVdPmmm/j3CSR4e52iFRx
je06/rPpYEb+CuriPzSbTqUBoOs8WSMqwOLjme3BXV1TztXbdHDiU3GAlqC0wZoeiBFM8WBGuNWy
4OltreATEHhRmWqY62PzkNYX9YztiDL/Nqub+JT2PcxhpS1Mg8+W5Th/DJzDq80Fb+MinPK+Kddr
meMYPYPWJpUXVUS2S2bRCX0b7vGU+A20eo2CNyCV3kcPJL9iqv70pkE/JX2va41SS7kBdRXaZCui
uyBib5uJp4xvNJdA+OgxV4oi/9P47omO8jVg369neXRK+XZ93Oa8xLVFkX+0ckvr+G0WfNEp4buy
VSvqBd3aMug/iw59rGL+/JbBjk4J3xz7K4cyAATNejg5CB9xNEGf33btE2Agn4ZSISsEKbtjzxsa
LGqgy5sa2ABuvQQjoHUEQsxwpGfGwZ8wiZsyWrThm0BokAB6eXFkNkvHBQiaUL+psxoJ9CNaaMOb
EAmR4i+vzsMVBUR7nISO5lcUpQrDt7denL28eIld3HeNBhjT2ZtorVNm7JvkY6JTowhoRaLwHoE8
FU7LI0qLcFAvP75tppzAeeWEXlkANs9ZPq78rmrKMPFb4d60oUSntG+0RSO1lSVY9gFaOX4I9nFd
vk2BKTrlfQtPiIqIgXAXR20WvQtAF5BXv2lcTnnfc7Hk8Qb5LkDv1OM8oCeFAt0br32yOrsFyvyo
dANeMrKLNnZnbU/fdPZEp7zvOdqGPJZ4bNRyd76vP6tGf3nbiJwszRHymZE4CuvF3G2p5816UVm7
ZW+7+snSlCuABUUOecfaKQvD8DGjMKV45cSMsQR/xp1Ep7RvgToOJHvBhWm9Q+xY8BxGqiNZALvg
Bn1hlLXqxlx0EV3+ZaH1Xy90Mew//xt//qoNagbwZjr54z/f6w7//Pfxd/7fz7z8jX+eP+ubL92z
Pf2hF7+D6/7rvtmX6cuLP8ByFyjZezSD14dnCxfEH9cvnvXxJ/+3f/m35x9Xeb+a53/88VW7fjpe
rah0/8e//mr/7R9/sGNY8F//fv1//eXxBf7xx11ZtZUxVf9sf/qt5y92+scflEV/FwoZOZQ7eMzJ
kcrin3/8DY3+jlaCEkJAHYNA6PyPv/VAd5e4K/07ZgClEkgkgRrxEWhrNTK9f/wR/j2iEWUKPUiU
cWFUK/74v0939z9f/38+CEbjX3/+W++6O430x+K3X8wRKFNAToQTGkKBBb0Meor9agSz6wghiaux
bIIdi2cH6Qc1/iX89vEuYcigyUsFSGRCnSqE0Lozx6Nuu1Kz4GdrNQypBQzn/N9G/n/1LmEYAr5O
OfhCXJxS79d5kq2a1XrVI6NPtynYUmmhWPv7u/yQ6vr/y+rHy+DaEch38XHoTqG+UkG5L0L74op7
DWB1qWJboBpeRh8CqsZbAJ/8d2LF8L4dKADfUV5IkYmopXVWBQ17jQ3x8xcMBfRhmRIcso1RdBKg
uNAWYmEl3prMNiMw5Ltcc67P/vpbRyFTDFqXEF0hp1FnNHRLUBbGX1VT0LTZ1lRATNENhZmUl5uB
cZHnLD/WDNs5JVZ2j9vmXJTBwEuXmQ6AjPj9Ex3f6+VnEBDDISEaI/gY5JQ5h+LImMN+db6qNv1n
3IfNjo762xxswyvb6PF8OrkRJTTiJMZiidiphjAinclUbJiv1qLUXwsgkADCjDq4oPDlRkv9GpP+
FxMMdXcZ4qUicdwVTg6HonUWoSDebI5nk+oSlKC68cuTQGHuY9DnbZ0E3Rx/B7zLfqPUlN/Ra4xT
cKpRGv39IP80uULsNRQKPtiB8P6n2ieokAOjs5j4gAY7zzq0U9MJS/CVJfXzXbBmCRPwqOKwHDtF
5tPaKIRiShyCkLDzwkTfqSZ/TXcGyzbEx8MbqDBSkUKshM/8b6hiyXuKaWnM1SBgnjTFdPhQxZp+
/P2AYV9+OVlCBgh9xEgccSbD0z1oRPFOw6mgveLorGy7skMjCN5H4yzPtqH2TyhL2yrZciFfc+L6
UX94MU9xa0xPaKUIFavwNOckeWnoNlt9FSN4MWlQ1E2fjYPkh2leSo8OTIyecWsQhQn4LtdJFHnh
kpFHHM3JZi3vUdcPpoe/PCAyCgWLQslAtTxlibZzN7K5j8erGuAu9DAGs/LEjKT/3tb1IHes28Lv
Qz2hK/f7G/+0bEPOKKqVOGFpCGHOk+9dxpwNvq3aK5WX4XkViz7rAD8CwpJMV0MTFrvf3+/nSXy8
XyQ5sG7wdjmVCOgiOxYon7VXXeFZ6hfmz1SsXwOuvyQUHWcxxzDGeB+sFkySkwQmVLCnQc+gvdLA
D7CbhsRbmcQbMqVdm6OOd5jVsLyPwrB+toCK/jVh3x+3RzyCMzzi6vjPkZr3b4sI4JqlHTutr/So
cLo2AZRKoHr+yn7ww3z55VTmOMmoYBwLnmIuv7wNRL+6Qg+yv2Jb0AEsHLRNBEhJH3wu69aYPWvd
8nWOSBUkhdXDh1nF3UcVDY1LizW2j11kADKNbKCXBPJ4o0+bGuDg1x7zF59c4mggx7mN5X5KbW24
NjBlYv1VQEv2wU9rec7GrctiX1bnsernR1P47QNDwfQ8siZOeb01eyUIMKhTnwPBaI6wAMhH/34q
/qAxvBi/mKEYzIUIFQRSo1P6yurn2qu+Xg9tMJU3rgEikHDWm+QIurvsZLQdCuBILjwApRfhBj2B
cq2ab79/ip9G58dDoD6F6SIQOZzMlWEsPGVQnzgUZezexyLvLkndvjpX2OmOi9sIvOQxIOMKg/dy
rizoKTXUHpv1R3O/pAXDA461nPdF6kPwgOuybZ8Ax+bvTLOGeWa2Kh5TRmq5Qwe5Blp6WaDp8ft3
/yk4ibH5hzEUwJVEWHZq9TSNjV7ZsiyHABCttLTK7lfB/A74FfLKLPzFrRTSAIqPDZE99OJfvj/r
uPFuAh6qFrzMFkisHap1QytKVtH337/VL76o4jFO6RARPf9JHhd6qr0pgs4dlNv4JRdjmIEU+5op
3k8bN5IkAaldKLYhJUHM+fKFyAZQDeC3E3Ack7to52MMbYJ153xo7oeR56+Ux355P855xChhuCc/
uV8/t2zjuB9hwZQtC+DX6J/XaZCHInN0e00b4KcQIRaoHEBICnErttDTmGryaHYNRTwcioVsQJiZ
e/QLHycu3y2BB0OeRX95hkSUYIpEAjaGlJ3qndGx6SF0pMcDsMGrQfBhc7QCJ30BYTty//sp8uPr
vNx6FBakwsuBSURx9L8czWJcizwX/YYeKsKOJKyojpOw0w3N/DiQNdX+SEqYFa2rfbwsAElEA5Wo
aElopiTab9N7BkhokJbAKAFhoLHZp9gu+3JX9jYo0kbkFE4hLZBiKRF9RK9GUvRjagAwB3NigtxV
Us8LEKl1ILc1W+dj5UOIdQC40jEA5YKe+iKV0Gd6+v3b/7xA8PIRDi2F9JywU7Udr7bFAv1DDjWz
KLAUwKBabf9ypHFM1tGZxXrHf1E5eDnEkCLyfV+E9KD0sDx3mwvTUnDx4ffv8vO+grtQwDGxMEjM
T+OncNV9YMKNHuzY+es2V8fOcjef5UA6vDJBfzVsHFksdmWhKFKBly+E1kurQdQihwiWUCmvqhGI
u+o1gusvTkW8EfK4Y0EF+fLpTtkhXwMTIyCHigNtDnMlCzfICOV3IHuOhT6/tk94FAfZPpBjJpPr
LLau/0vUbIRQ+HohDQFFlFgkqIu8fFk6Rg2iAE0PceMBq960Txot/StD+nM2cLxNyIhEBgkW5qlS
ECtBQ2w1Kq1cTmYPXIADAEXa9TaPRjR0h4mByuLzsP8gFSzq0xAeuzQJ66EFdQaAu+geMC/32rn4
qy+NipZkyAio/MmmmRmc437K6cGUW58qr6KkV/n6yun7q7tgywtDjrqTCE+r2asYOdSdGAWXY7TJ
pOL81m/8r0kA//iQ2E1Re0FmiYPjtH2YO1U4sESmQwyg78cAdYJLb/rX1sZPp5PEPhJRRJeI9wlK
Wy+nC5CR0qISux5C3ZRfCDR8P6PAq9IGE+1hQoH3/PfL/qfTSeKoCBmCRuDiIQB7chqCTulnVFv8
AQCGANFpHo/vq63tP1WOj1cg2+TpNFbDK4vi5+kKSfwYZSxwu1ALEKe9KhKvMp6LiR46aEEfetMP
JFOjJfegzbkdsRRYcwC4q3umiuVypNw9UtAkAXsrOnNBNt7tfz8OP+8WiJwRfCCTwzw9hvcvB35m
LShebcsPygN6lvRzaLOuG8L72I7x5UCi7jqqh+J6QiS934axU8D8BvHu94/xU753fIoQQQLCWwzO
aTBku7rGQtL8EHQlENTAjgOmZWazy/8PZ2fW2zaStu1fRIDFvU5FSbYob4mT7nROiKQ74b7v/PXv
RX/fQUQJJjzAYDYPpkSy6qlnuZfADw+V0OadEurmT1X5oCQV+3tZGry/MAx8Yvgsly9Al3ki/aDX
z3ZuJd/9cQx/ZsrHvITfFqFpS00rhc2JXYu8jdKJptxqtfOc5eDQAl9V3UL/oH/h2zK00nAA5baU
Oh3My2cpqA9mGmXaufdjOBoQUU5cRsrh/Y91FXeWstxmv3BxkvusTSoh2jRhH+Xa2YKhAuOzyo4q
1VXx0fC2dDNUUjna9TTb1jtTU5ISRbJSO8d+YuyHQI9cp4NQ+PGHsQRbj86cZqpr2bPIyYGF5rF2
rpyFMKJq0UFJi4/5M759mKVptRSJBhiAdbqY2FUB/aFiFfhQHpViu69nR904zNdBjeDCXbjcu2Rl
azUEK4danGWdfu5iv/wM0Hn6noFZ36sxDQytz4LHNDSijVT4OnITPxj58gbRQCaQXO652h7nSFPS
7CzCqDp3XWL9RbBS7iFDTncBsMwtfM+NIKrT2bQtm56tRe69it16YoYBLIr8bGO5DuitKh5TIxh2
qei1e+mUUFjbKTK9djaMs3Sq5jmrlf4ebFZ1ygKZbUlavr3Xi2KA4lfSCaUBIDXKntUrGNMcB8i8
ys6V1WfpzhnK4rNV59ZD0an9L0cbrGeny9L8gGhvkO71APrIDm3j5kcNQj/YK9FYRYfG0cPyLpFd
mblL6vY6wKFAztrI8y0LlRtRnztIMvSziH4OScTqo/mInTa+lZ1h7zV3EUDNBw0d7VcmN+Y5KKM+
OTTNOPx2xASvL+sVse+GNtzKk5Yad/XiqLDf2tQCjvpaLD2h02uBRC/P5uBH4U7NHPvYyjI/+VYf
O7vY0tPcLaRaPxb+HFW7sJvDbiOaXRUAhEmTSY8G+R5e4RoM1KHs2VXM67zKsruTHw1yL0kNdt2k
+hvn8zpwLvGM00KwwcNiHdHGSaZcNqXmKanfnDQ/FXDyde1/WIXxlaQpY5FrXM06m0wJmxJpHva7
fQcrrDr5cbCl437rtS03gG7TvuQFrvKGIVSjIp5U3Ytq+wmjqX+V3oDw5lfjRmpwYyHYS0uXxLKF
0NYvTdNJCEWd+d4ivOoNeWvuWkfJvKgPfn/0KqCvxPEFX8IAhV7C5aGQKfgqw0il5yhRfQe2OXej
0Ak2SpYbm4BVJN8VULfglr5cZSK50MyAWyDsIaeZjQzgFTA9ef9Zbrw1shpTW5plRKV1Pl2YVYUV
o+54USM0KItReR/lUnEhHDkbD3R7KYaTSwTkJl29NiYbiAtM0vEKEOf/RlXz0+YV04Qwxi1ZmFtL
kbFzf9p8J7K2y3fXFgxQlDB2vI4J/r9GZdhH3TLiB4GYxUb2cZ2RvmEVQLjrS9t7DXLKhFraRjr5
XoYzFJj4JH+NabSStSlltmfI1p7bwo7gyMDS3spJlgvjMi6yuE0txDUul0e9fE74K4ljhoXvDVWU
BC5BuEjcEdLkj6Tth+gkssj4Idsig0ZuGOgtwHT4VRSyPEWxo9LTY1O8qpYsFQC2UQqTF+ZAf4yb
pPpp1Vo0ukYzAkxQIYUjxzTl9UNraz1ytai2xHQL9Jn/OtCG/2qkWPodyZ2f7lDsgISI3oT82s7Z
bO6n2WEuDWvTcbkiwrsEokkI34JkcF9WsvlcaapRur1vB0/878PONRyiBCaVpfq5HUttOqACYf6o
mkb/Ow6bKjkXcMWgIFWlLzc+6HVyRCdJZ5M69Ksp7VZ7pyrrANah73h6Ib+mZfFFgpzfdbnyksX+
ixK2GxXmjXMO6AUMEq2YZRetvqE+MutV09nxrJLEEobq4GV+HW10dW+tQiVJ811I5JKM5e9/TKpM
VZ3sdDnncAWSfe47phsjQLOB771x7qiV6eeQMTB8WFsPaKMJxbjnWXxp2ifF0IcXI2ffGdrmubv1
mYj3dI3eXt1aTahEKcca+sHxsnZu95Yx5k80OeA/CquJ7mmKmseiKf+n10jqjInSAhCyV5vDiYNF
bIMYhtBHcZdEYbOro7Hf+FjX6c6CLVkuZsp/XuPymv/4WIi4hvrcqY7nIMCAcIrsjtNUdqdyqPuX
YC4Ep0YfPC1wtPu2i7esHW5kfUxEqfGlimIKW3O1WYAOD0UNb8Nr+7zZ9/SW7xAV0lzRL6XPPJVe
IQ1QGPDFy66JnqXuOx9zT1oqIX6DSdOK7jkGgWt3j7Yr4FqpKF2Q92HWojVoYSTmEB4/fP9BfVrm
ZQyrmUCsTl8KG67robZ5xYyqi9KXGSRZO9IfQGjKDVjmrc9qCvlWizgmL/fys5qp5ufRrEtPKxT/
H4Sdhk89c+Nf3ZiM97re+o9l1/0My1R7VoLZ+vf9J70RARiB0u2l9lhmoKuPWsY5QO1BUbyxb1IN
9nmrHQKkfLfGKzfXcUjDCGhU/+uOmR5olakntuLVZT09qUhCQe8W5uePPw3DcHWZci6AhuVd/3FE
IpiyZS2l72lxWZ6tNu32Y2d+TIb8bRNyErlbFwydYCJ2ucoY5pkc4Pp6ncicfafN9T7vMa57/1mW
Pba6xd8QRYBxVIRQ15UFuHQ1MxHk8PKIbHy2c/Ergjj3UuVN+KXRy82R4o0wzcSSFgDPxsOtZblz
NbO7IGlJLcdlJENryxu6Mt4HlrI1j76xGwBpcMC0t77ZWtSxF34YxlrleL3eGveMVZwT9exWl/bG
A0l1mektI+brkxUG2gQv0nS83JydE8Ib1lPVhgiPFEXy9f2PdePeQWYHTJFJL4N8b3WMEH0Lus7m
3TmzWbhp5aj7OK6nl6RU7Pu+j8QX3e+2XJjf5JRXW0SC7DNpCpLnaetZTdozpqflaXtyMnJvzDXl
cQEx/YakLx4SFG6HU4+8y6vdCVtxzaTpJbmnP55Vxjr6rh416xvjfdCWChIY9g6W4vzP2BaIBzGc
9YXbdqn6l27YKuy+smuDfZr4LfcqfYF2hxrRWKMtE5jWHcWB8yAn0SY7ePdodIgkt/7Rsc5+ccJ8
/EvRreSbRhhFTKkPsjvEGKoJHGSgTvv3v8SNzJsrktkqo3eKsTfUzB8hIMTV1a/1yfFapcvuHMcp
Tp2hZac8rJU7LZGo1cQtEIisiMwPaay+xQWWJleT/HsTCv9lXCiyMa0qKNbelM8qBkWJ443p0H78
bgImwjYzmXTQ4lxttcTmWoUMSSaKO7GrdZDw4zFCC8kYtqqYWwdoCXFM4aSk9bgOdFWBRGJeEoKg
m9wH6HwdBApNrlnb5kaOeCMiUMwCHrWwi9Tk2oUBYQnVyf3O9pzUt5/7SkPbrrLLj2fVPAbvbEFM
kPOuik0DbbA4ocjxgm6s7yGAS7jnzff3d+CttwbqnA2wYMWpaS+3AYlZZA9xYHuFjbSsL2LzhAZC
dpeMmvj0/lLXKFgQ86DfJfuc2cAVZpzwTEo4jkQAdDVcfE6Ry5HVQ2QFpRuODYpFUxHsaiO/z7Ru
P8/TeSyLv/6HH2EtxBpbgBeknLh84DILGqUcSLpByVNFVHF8MBCi26uWn+7pnMl9J63v1dhlj3xY
5WT6WEn4Tt9sOVLfevNAgZkq0Crn/K26So5Bia3MEQU+pIw7E93B+04ZoEbp1hYn5cbtTAZMB4aB
I2Dcq2dGGAw8N8k4spu2S84avIZDJu9VsoGzgUjmx9tycgnzsBlI1Vj08h3nbZ9ZuJA7JAJme4Ru
XO6lANX4/qe8dQrtRR7BAL5IyrE89R/B01RrGzVF0/YoPu37sjeFp2VavRHBbq2yhEgSDc46g9vL
VSIThSx8Pw0P9UHVZTwTUUOYW3OmW1eydEhqGQ0vJcuqU6agJhZEqmJ4tlOhDKv5htsYTuwGM6VR
bQ4zliz5FhvvegeC56GW5iQyD+IKunw0sMIigupreXaD8Edv1+HezpIGxRqxFZzfkqTL25+1iGSC
oR3sGHu125V2sBVHS0wvRG7B32lOIBc15drud1pK/2BXFjL5Uic96j0I1AJuznS/eTCx/rPhqqf0
5jU1zO4CY1B1GBhVWR0cqNuoZDZ5O+9mFa0T7v1qi4h2fXbQtyH6ktYC7nDWAVLRHSUEum94phYw
M82m8nEwsvl+SCwTLSJT2RoUXG+4RVCHDv0brF1d2++lUVeC6aoMb1oggC22syeMz52NbX2jQIY2
Tr2oGdSMAA1XcTAeZjRVaHp7rRMAHw8w5NtJq9P21oQaU6wl4WlEpf5gOpntpUEy/JZRnW78ilvP
SheV/geISthRy9//OMKob+S+RF/E0zNHvRsr81/khLaSrFuLLMSqRU3NJhytolGvqpXsqBK9PrUd
tzCded8ac7h/Pxrd2ifkUtzVJJ9Mvler+MB+kGkUlhfgGuCCtjGPRMjSzUjBj5STWyPjW4fXUSEr
0Vfk+K5HH6FoRYNtvenN2Gns0EyqvCFTnGegD+n9+4924wUymKZFS2sPFNw6BBqV1Y1BSY7AdKlD
GXERaWmhf4kPB3SmHpQltN/oZpD7XO4GlLqrcOp9y8uYwzw2BrCQWEk+v/8w15GW/3NIBMwC6UuZ
az+NfEpRT8pby9PLxj4UecdgwlethxYK/r7FEdSb5trYSOWu2yZsCGouxi2cN6gcl09ml4pEa7qS
HpCLGQJQr3Z/zXVFp2TsUZfR+POzMjRTuEdfU35PJ02rX95/7lsfcaHJMFfi0RmaXf4Ey/GjWjaz
9ND7Nl7RT5XPZrd5j93YlUtQISUmN2bqurz9Pw40ZWQhRSfpRQ3Gq6No+rNajcFBbadi47zdeB6D
a8ThabhToGhcrsQoxmwyI/c9BOl0F6Km2Ae5rWx8uNur8NoWnhg32GpLllqxCGGFvhdTjr5kMMV2
TJmyjcz41ipA+0BlqvRjxbqeSCNjppJge1iy8J/0SWa7Jo2LjarlutgE5Q3A1CYHB2OyhtULI+Yf
veV4qV1V90YSNHdE2+RsyZjeXV+ND0ONdq3Wlx8z+1lqTVaGYKnB1oIAt7Z+G2ZnpmeY0OkqHfHU
6WUdIcmFe/hGALlxtgnAFnSthU9D1X+5JyImzuhDzeUZveDirIe+oaGzXGnoUAMQ3idh0hwqv7P+
P0f6giL9LuV2mbOAsgOOxDQVrtDlumZi5b4R+MUZHryG0oYKMBPa6kYYfhPUWOVQNpUgYJC3nWKt
8zWjnRR00+JzOk+zclfn2Pa4S4sfCS1HlHdtNugqSuq69rtWHOOzOupxv+uGYT6XaH9a7tTnqGeF
CrLUO+Zbmu5aalVGO3KyNkEObA5Rm46n+btiJG3gRlWpIgjdpcPoJonlfAEngS2bgFniu6PTYYrR
6n4rji2K55jtcoeEh6ELtb9mfx7VnR9aBZoghMPfSJVDMdVsBzuvLLIjlS8SJsNLxcRb38dpUCSn
McYXYUeC7XeIXFrOa1osQkhVnXbB39Ec2oOLbDlCbjIU6vdkMoW6ZzqudveqUibFqZ2GIkIVWDXB
4Fth3x5Admf2oUTc1nD1seqmgz02Por+cxR9D8xOpPvCaSssHPxg/D4hY9bzoEYvXHscile/N4t2
7/i2+myWJorh6djo91EyA0ePrIaQ3aq93AW5iP9uIsS93Zj+NG3xTEv7A3ezNTwbdm5+i+2sNx4D
PwjTHRRYNXow0ibRXSXPyt+hcD7ZIMycXIdNl0hFTFzniHPfF1aKjVsrSmm5LaWaPDpqL+7KoJYM
SgNQnTvTT9PfepYp5xkhvnEPdiTzYY9F/t/vXx9vqdhq8y2ILtAPzgLrWLfvnAHN9jC2unPf1/ln
8EH+o5Mb+mvcNSr6smHXnrDuG+5tRemPFiZZR8RhrCe9rR1lZ6YBsshlLF+Fmm75j9/8aciikjXD
vOfmWQVp0RUtbz8fz01mJi/T3GlntepnxUUDv0CvLu785ncNTmA6qQn/YddkSVs8+2mXsJvtNP9Z
GJb4z89EUe+QvGsU9/2Xdx3fF+rEcvNT3gHvWP7+x62oD9xiBUTSMyYbKkpidPmfTLNEDv/9da5v
X9ZBm1YH4wczdt2pVrsykEOsd2fERG20+BTxSZSadqSNZP31/lJvCP7L/bBgFmmzAf42aRms8t3S
CZtCjdXmbIci0ffCivovsg9SdJeKtEwPcpJ1dOjDFokATWMePjS9+aCzd79qThFOuwgRajSGnTp/
GvOusHZN3vlIGFIH5/vJmWDbo5k7YubthN4cxChoAd6OnnVRCoPRfCZhAoosN9yRb5a4SZ6M34cO
OXWXaVtQe04z9xJNt742N97z9T3jLFg8BsDLEBX+zeX3tOaxi1Hp784DAWGvZUn+u0SP9m6Yp/w4
QFpx7XwYD++/8Vsfl5t0ge1wd18RNXWtjjBlsDss2XPNs80sQgAIsbY4Cj4m/LXc1/SJoPlRGjIC
o+i9fD4jj4iWAlVltnTtNrPmn8pe6z/cJWIVUFXOgkUlEV+dihmSHgR3UUN6EcV+KEW5R8Zki157
47VBVuZiWXIfqC+rvLczBNqBIqrPidmj8DehGN21xXAoonCr0Ly5FERaHkdzbHbI5WtL7SBFUj2v
z0phYdyRqOpuVGEmVrmy5aB9o5dKLbtIhpBQ0WNbz5bRsKgwLifVgT6o78YUGyZzDBBpVfrw81ia
7SeGGs0DjM0o3oFKWcyHQJ4fgjLfcqG8Lm4YlcLYJO8BIw0R5/KxuW6VFqPzGoClUnkmRjRPCszU
kA5OClMsmKr6WGZTcJ8SLw5q1yobd9OtHwARfWnmEvOu2psaYox9IEWFN4wYjnljW+O+SbQp3/tZ
3v1QFJuHF4085pyrYwjsfwPscB3fl/bQMkchBWTCtLqAUOof5wJu2NkpjRQnSHTNMa3Oju8HgBur
LJNOlF1Q7oagstpe8RgrTa0B39ZkJwBumPV9bqnth0/lgutlBMm0icC+Bk5IR/baRAF6LtQOHx36
3q4qNyPojWcBrcYYAAg3M8/1vBj+RRLGk6Wf8cgrFiRqd+AeUTYy5purEMmYp4JFvZJLI2mn8R0m
xjlcVIPnSAyfYzK7rWv31jKLSA0jGo6+vW7epq1sTVwcUGXIk+a57sPgcR5j+0PaaUtQlmzvZYfz
8XUyictjZhelnXT4UZ6nVGHeZKb5c6eM4vX9TfZ2d13e6yyzgJF5mhuQ2rSSFbVgZJxLNY+7AyKt
yifNDOU+slsVtF0jX6Yx6/bOkI2HBmnS/wxlkCgHV1FxCJI0O3ZdJg56XPZUFN2E91hsH2o0Sw+k
l6ie90NxSA0jPA61Xx7oxA2P2lANu3IBBQm1QmK/zYJ9Bgp6Iw27js9MvKnhdaZ2BpCkVcugt3Wy
dDvRzkwTJhis+LighN+gFr9p+3tjKdRVEEeiuQ68a01P6IoI2VtLwHsapPNdxkjbl4Txr1oQKfv3
v9h1MsKj0Jumf0878IoWOI+07EdqH3ZfmB9IecVzCWvtS1KN4aLyGvzOZTZsRIlbzwcigrKecAcD
YwnJf2S0fjrYU4GhFX3AKb2f+8p8NCGyIbTeC3Wjb7Fai9C6sC0AN5H5LATW1f3Sk2hZqTLO557x
yWmybRVLJDo9YWlEG+9ydZLflkKvBsQYcyXQf6vER5eBsIexms9+Wyif875/xVSl/vb+B3uD3Pxx
xN5WWfj2NDphFF1BXvHoC6pesaZz0PTF3aSW0WvaoRcO6DR5MevZR7Z7gPKBovYB5XIcHopSw2Uh
7e5HdKz7HTYimld2JmYFgS6BKiTDPaV/jUNXP1PBp7GbLNSQtNCCjXnxW8dr/eMX4AB3PV0ISDiX
Xz4ro5lCORnOQh3x3YLiNRRuZbXxfzLsdKSjhFEDzYp9dXju67EM7pS4Fb9FHQTOKcfwsjmXGHTg
MOEMVr8RvZYrcPXj0GtBa0ks7E1i8eWP6y2Ga9jHT2duz2jfW1F1p/d1RuwiB4l9W9uAw61lTZZP
CW5juSnZnCy5WpCSPXRKPZ3OWSX0V6YQJV5mydAjH4bI0idcJJCHrxNZvaDUbQf7pBqKO92HJ/zQ
hL74qXQIPKM+PAy7aRzkt9Ye6nqjWrn1UmiJ0Thi0EfxsMpORomv04CIGkUxzhBYo+CxME5fpi6p
D1ooio0oe2M5i+m+s/AM2eDrYpc5vmqFGDuctdmo6APTqaoCP3rUZax+Frm2xYu+ER6YYlkMaCHo
k/4tf/8jFAVDjTmiHU9nMeL1qNnjtM+RBHRNtd+aa99YytZASkBsJbQb60ezY8UYm3AyziAPy8NM
H3WP+l9/UnL8FN4PEjciESN7SC0Le94mSFw+1aD6WlkjhH9GMf5HM8c4r5iK1H7+D6uQusBSWLjV
awnfhsEHUkqNcaZN0N3rue0/tnWtf3l/levXxv810xbHoWwVjIAvn8Vx6iwelEDHPFIm6EUF9YPu
DIiZY2y+cVdcvzZG8UiNoJj1dsuvzqMKzKsDX6Sd8yLSIXtJNjyDlg1u86rg4NTTB1sOPltckPiv
VrEmFSvz0YHaHJd4XoWPmTY9MQhGB6yeIopMlFZbLfzn/dd449loHqETSVrGuVpX5ShwKGNK8wOH
QnQM6rGZ9gOKSfv3V1l++2UIpXlELrvM+1BWW0cLI6STA09UPfujEe8zu/QiSx8O5aCl7tyLQ+w4
WyzH9YMtUjd0qVGsJFPSaApc7o8hbtjtSSIx1JPDYyhxtcDAdAvUu/5oyypQKSlQYX4Tr1d3O0z0
OoZc7ZyyMcGItrLi+odmZ9UzLmkNnVRltp4LLc5PBlCMQ6214vT+m726OvkFbH+aZkg4LDfU6hfA
b4HfCB/uZBdW3O0sbo8edavMONHdHB4RnRzvnGquH9tuyL8IgK3JoVOE9ddY4PcxDJ39XNcgo97/
Wf9PLebPT/72uxAkWEokhK/W893CUiLSOeGf/LJTXs0ggigDLdDydzE+e7prt2NYe3ZmzOVdCiAt
wKMngY/kdB0CLMw8cKvDoQvEZQzYNNy3rRG1d0CoyoRbvjVbN1C0zNrnQx39SGQoX5V4GCUmFarh
idTsK8wVcsxs4rBrqmM2SuUxpJWjuSaWvtVOzaX6Jek760cK0hDSaRbhlkKt3fn35BPqKZCFIfHM
tHF3tRI4vPe+biuPYxP47W60SZ92ij4VX2nRS5w78FnFJ0ENjb/n3mnavTqi9uVmWTynOOw69l5g
+lVgHCVNxa3VqRRYv5jpfVTp4WemtuITw+/uSUut+ccwGomDpE2Z/KLFoDe7fpiZYkRpoUQHDFNT
Y5/KpjB3RlObBSbinYRLgsnSa2n4erubqxbfwEyLiI5iqrpjiXHH4NmU9wnjOUG3mo6NrX6xMoQc
Hpw5ghuOE+TwFQqyiQ98aWBEGMFj/UdpIozp7FQTPxyzyR/1AJ7FjnoH3FLvZLVwm6yyxjOSIfMv
M0j1xzxMSoyHGDX+rsbFw9kszP6x0rAfcgurzM9NquQJRjjMJt02bkG9AOFxXJlP8bc4ysuvszn5
30vcCEvXDJT0qA1d5h/TMu4njC/0PGR8Ejj6LnGcEFH+QHT0g/wQ9geEs3/sWTf/A4qBhFHr96Ph
WulQ7NXI1saj7HO/3xngdZFHsMP0UxrW+S5pdfnSJJCNDqOpKT8L1ceiJp95lS6dr/RrA2im3+ld
i0vXWASigaLcmsleTIr2XLdl/N/o1P43Q3Y52sn49Zr7YlThwLRS6fwjPOrUxiGqxdxHdOr8Pe1K
DevdPql/CifAlJcEePyKCRxqdCg3OBq+dPb8fQLlH+8k5ogZGRapM1Ak2eKWFvZohOH7oae7dlaC
F3LFWd+j0KAUh7rI0tDt9KR47Jyk+DIao9nhBjLNg1v5StS7CvpIP4JuVIpdk/TpSzXVeNPGtQj/
M4tO4NAwpbrv6vVQ/5eaqiP29mDov+JAFOMdMvf5OQRalh8i2dS/kiwLfjdBsrTXQeQX2FfiFhQb
fvHdLGX2mnM7h26T46kyZvnwLcPv+0vbq6W/8xV8wd2xQhGYyJAs5juxiedfhG6IzskZs3qHIeLw
2kIwfIg128aAaGqqGMdzW5kPNl+idx1MfPWjaCo80vSxSIudotbNX0YUpb+HxBi7gzZE6lMlsyl3
GwcLvMCvcFMq096pT3A1nJ/AxJ0niKv+a8JdESB4yYTi2CM61ex1hGlRCyzHIYYagtHOHuhRCL40
j5noBE4DeVcdRmWvlhJ6SqQR5qKwtv+xfWXqD5kikueuFv6MCZTeJwBEwnLc8zWTYq+g6ffo60L+
M/f6v4M03JJXlu/mxCwxHGRf/bBRiondScsD/Lhon79EUA6/lhnFgGurBRbxjA2K4KgoGjKIZhVE
L77ZBngAdz6uSg10voJhZ1l8q1NV+9X3Mq4PtV8Er1M0V0RVHZ9KjByn4O8uqKlnpiIUPi6TimLs
uk6yXTLhxM9KqAhQClYbfDXLyCzxTY+Mxi3SOvg7MMLmRSRsmn0eSfCFmezSb50fyVNLAG4PcPqt
Gf5ZiW6XNdrKHgpvWexSM62+vn/trMsEzgBZtENCSK1wraeHwBdkgHESnuPMD7DFrb8aKyyOoa51
p1yE9kYrcJ3WvC0HZ2ghCdOUWUv7jN2g6YHfCE/MZfoMqcJ/SGvD/wL51N4zMzZ2NhnjFjX5OrPh
8Ra+IsRaWqlrq4kYI2wqcl149ixarwLbiSuhuTWOurXKwoInNVxucXP5+x8V0FihIqwqqfAU3JkP
Q5yzH6AJb6TW6yx+eYNMfkFVOGjdMVa4XCVODSdXcff0nBw9nxBrJ/yUygJLB0M7fHRvcJgXUgIQ
YthRa6ZnCI9fQcNEnqzanO4GJey+t1GW/1vFlvqErHn8+/31rjeH4OMs6iskFcyJVvn8kBkdFBMh
Tw5ck5+Z3TZ35ZwVj6YV5zregbUR7YYmbzbKiOvvxkSKupxsHuAgEk2Xb1Rqw+xXYStPJlRkXLXj
8XuYTNFGjXf93VhlAXoyybNBZS8H8Y/dkflD549q7DP7ttCZgBe6C/tuhv8cb5X+Nx/oj6VW71GB
wZQlg+S7Faj0pZFZHIWebgHn17MvueSrTHuo8YDlLooWl08UlAmkcIAcJystDWun0ox8HHlxHcJJ
CrTtrFTNyC0mGlS71Ki5Jpxkkbij62s8Nyl25B8s1vlBVNCgSYDtotrprDos3PFq4chAniKst0/O
5IhPCLUpu/d36ds2XOXpSEHTlV/gyHRely/9x5ekaShgaLX2Sc5tU+99BjXRMZ0iABdRJaL9CODk
U93meIabiBdXB7JI/VlXB3WkL5IEP4vYxroQWDD0C4gf+uAa1aBYePcoZNEiNcaP7/AF1E7R9dbu
XOtUjj4CpkACnJNSZcZeDJO9n1r74/GPdj5lHVNkKla2+eV7QbhCcPmW5mkuosEFBBa5Uan5Gx95
jZhm2zEToatIDcOoh6h+uUzmd2h814nmpVjOPemqEp0rVTe+JqVNaYy1oRdIc9xl5N73WtBXe3Rd
PgjZX34DeF+Yr4iaohG7nmYnDBrxhxfC6/Ky2sVy8v9rogxdXFPJNtrUN8pVAHtclRTLNOCv5PgT
NbYUZOpUz0xUzhBQ7ekJJgL+Orafel3b+/dKGcVHROcyL8Hf72G0tNx1nCZ/xvmueLL1wvn1/hm4
kTUs4Ad0xQAyXnOdc4Z3SmjXqqdV3XhSq1QcOrtGxsYv6UVr/pZ60HXw5CJi1spcl9Ap1sL9Vtx2
HTaSsxc2WbMXEp9j1EjjA4Fuq00rbjybsQSSRckS0ry1ip4MKzsDjO7oCaVOzhIK6DH0NXmnjey0
ErdLF3+z7AAgZ3rEwFR/9CEynXA6G74ETGFQ2TKpqYcg/oKBk+FOIpZbR2DZ4pcRiI4kpQzNGmY/
9JQvj0Abh0pqFWmLk2MEkm00DjDrX5VO/FYGcXKYfpr1+LUI23SntOJRAXl3eH8DXF8xFuEPrjsf
n1e17lXkoWHmbWgOXplCFLDtadqNvmz3769y41O89SrRuKYpivr75XPaCan8rFejNxt+92Loc/mJ
7Fi49VhExwQt5o3c6tZTLZ0hsDbGco2sPr2OODosBX30ijhRvmg5+Ew8OZSPTZCX4AEGhkyRPg8t
0nUfFiPCsjRHg+6CNXen1qz6Y1023ev77+7GswDBW1SfEJkADbO6nbsCPsmIbK5nSjy1lQaR9AJV
8o/vg0VOa/GfkW+Nw8svpOoAImMUmLyssDrXStry2Igi2dgH18efvAxlk0VrTqJxuvouBWbIMeP8
zqtMFZNdpVDv7MjIMbLFseOjrw3cngMse5mq8U+r15alRVwrka55fhfk3qTktBo6M9zYaDceaGFh
kavQ7zfhQl++ttQMhwj3XN0ryUcfe1EFd6NRdXcVGJa7jz8QMpML8YHuP2pSl0uBiW5kmCE2pvWh
te+1Inc1dKE3Xtv1SYUCiK7pIkqBF5O2eiBUxeFmTqyS1sIad3U/Rs+RLZCzstJq19VFtMGbvnEt
suLCm8bMYBkzrmKgoVVT4098KJsu3HM1NOk5D4vpFBTwqKeiU44oXyiPbZNEz9XcTb/6bKJjiMzE
d3XoEvTf0vjz+696za7jZPOaFw0JhLopNddnLp6IiNPUaF6Th+ZLzmTvIVTrFt/qpT1ml451qKtq
3A9abX0aZigoRq7F4T7VdWDNaiuGp1Kpy29BH2pPUa4nr7o+2jtbNs2+VtMttYglfF5eI/xck4n+
m+r8lSmlrSRyHAuEIhITScCu1et/uO2cFxUWxp226Hk0ipqCZSuCjYHtre2yIOYW1v0i47XalI2B
LEyr8PHIj21nR7YXe3GqIY4UBMZjWvXFp/c/ze0FF74N01CGxKvdUjpoNvuRo3lDMKinVFGUncpF
/3dC5+yIenX89f31rqOvDaOTQg9gKrXlmlFXobnmdHqveZMw0+fel+JoyGjrENwII4s8EmgkiIML
d+/ybEPRrtHByHQvDrmqsrYOj20paSUP8sO3yRKqyHqXfwHfsUq6LadVMwgzmleoGEinCo3zLO4/
iK1azg+42iW5Bi0G9Gl135tlVrY+viWeWVnZMUTuz5N9Nt6//21u7AWaCGAFGCETQNb667ksQj9n
hgaPDrVOSth075uldZ/XdeCmTtVuwBJvfKWL9Va311Dlc2C2tNgKbN0PcWBMrlAE1tad9kFp2bcX
aMFvAwFJCayuwWkJzCLwX6HwaDCObuhovTvlZbnxAm89EOkxBCLUUEFfrz7TSNOUlDIT3phl0ZPM
+p7crO3v8rj86LB12RHwHThGMNkXDaDLHR6bVTFFUDW8oW3r/6PsvHbjxqEw/EQC1MutNMX22Gl2
4iQ3QuIkokRRlapPv59ytR4bHuRmd5EFwpFIHZ7yl51pku4XkAUvJNR/wQlnkZBvCP07lgNRcz5t
7Vrty7A3zRsT3om/MwOj/kGjr+8TAn17AE7clUmXzdM31SIfR1/PR982BVJrIxQgzHd0/CDuGv2U
LbFtlci8pWHnIHpnyPB6yND42Ok8VE/uqoynDfR3DIe0ieLAmhz+ItC6Btp2BdMASCvrJWrGK9Fo
y5ogMcO+pW47C7dTMwjs1RG1ke4Q7vQyCsY/F9WTX/mu+GK2Y7dVJjSGnu+V62KCa0pEqQxjqeKJ
ORThPWqTBRj0QTVpcSEFeOUY+uQanA8SACLteUyqDbfRQgc3M0EFJXNjPE6+MGE4+M6/n3gfcS96
k6y4ZdPPHy1nvj95LiIRouudw8Q4A/+NIT+knvrzdnB65aHYJ6SnUToFTnOOxg+qYh4nHTk3AKmD
pB8iseNONm5XKxwuDMJfWwo1tG0MTvOT8ur5QwVZsTQRs78bE4nT71VvRnHamvb3os6DC+nhKwcw
QIAGaDp3xxY6ni+VGXTnDVEGNwOESuapdrTXlMkXsopXVoH2RzGCaiAqG7bzfJVRO0GKVZh5U/VV
cPAdbEyEmc4XnuWV17YNSiBhg6CiS332LLqf/NU1e/NGAum6cS1D7jEydXHXWy85Er/yRUEgor+6
NT3wdNh+yv86jVHpqBTMv3mjSyWvkMt39pESiFBYY00z1f/x9tnbgunzKIiYDiQN2qcwh5FEe76c
tpVt1EFf01ZAuhPMgbyebDPb14bJ8JcgPcdGSSfk7VVfvk+YLcBogFmBqUG88vmqUnXSKZgv3lSu
X+9T022/VMpRj4FrZBeWenlAgKfxaNtTMgE9r++jCdPurG8UOt1FSsLbMAztM3XhgLxYhQQGwRWT
upvbkZP4/IE8G0r0sPjrTZOuwyGaSn3y+u5SS+zlKqR8TJrAQPFM4fnXC2mrYrzZpjdpsMyJYY1V
3GYYnr+9OVsMeHYkgL3RDcFniygBueTsSDh2AQi86KIbZJ0K5tdo5MQh/s27ChHQfec1iLQ6ZoVj
Q+74F4rkF6eftYHdUSeDIaNKOcvZU3teFq9GhnnJrSJGRr2Lfat7REPlYdbWhdrtxSn8u5BHDgD+
e/M9e75py9zDS3Xm8CYIlP/enPLowzRUxQH5we7CvfXKzsFSIMnYBJ9RHrSfL9XYhmvn8HduUpDT
iH4aOnEz89Lw7rUHIhFkQMjw3UWV+fkqbrsSilMvupEyna87Iv2tvyzdbvKqSyKjL+te4Hfo/4AF
2jbsxVR3Wgt/GiVCQ9Yi5qs2i9Z4WKzyVtt+9kdxXq5KvZYnKjz/dgI4HtNfjT4F+FAliNGo96mO
vOvKk+KG8eKKfoypxfdUGq0A4FBdkhJ65c0wy6TJs/WSmTaenSswQxUMiCC4MUJjufKstrlx+D1f
w25aD29/Pq8txZQWaSTkCLf+y/NNmHsU7r0ORQGJB9AuU1NwBWinj4dQzLu3l4JiwF/2/FulT0q/
iCDOguH5uVoiHwpo7RIRpmCEgtDB2wbpvE7L3jE37EE1Y/BFhQMa/MA9qop4QvwWXR9gEU+z7KZH
fx6R1238pSqORZqKCrOmAajLauTep7ToFROsWtgTFgHl8iggpNxO1epU5JRLmt5YwpAgylORoveH
yduaeNhAWfCORfAZFdjooz9PpYjdeq7fE9cWL1Zzq+5tHdI8r2qRxzMA+nf4IVuAmMzGBzJlq450
ddDRH4B4zdcU1YJuR/PHA+Q1Z/Y7S4zVe0yW9K2rIvlND5aFdtHkeZBYq9bbvA6y8Ys/0QKAp62n
R+ZHzUffCKrvTdi5iqiWBX/yDIGJPWYmnf3QRFaNwWuUmcgyFou+Ytbf/66iUCOFmEVGsccGti2v
sfB19c02B3k/1V4f7ErbBCCs3LRvkr5tBhZ0x8qM4QyI7GoGF4PStdeVf5CFNaAOlMUMOLbGZoDY
gyp7jUIorG1z6a5gZvX2aSHddJI8n42Pqw1eP7ZdAxHsoMk3x8PBe3TgcT8IxlTgRDPn0UEPHTWA
tdPq4Be51e6yzpsVIdvWyxU62uadAvjCULiKNKIMXWn3Marea7jLCs+ViV9l8hMeemm/d6FHi9ho
nd7Hf6fP4PS3oVqT0l7S9TZoHfnN1ys4QAPNnQe/cPPPBeXc78ntqdLcrLJ/BbictQgdYP0cl40f
HAKn1e/q1V43vGLrI7joNOgSV6MTtfus8ptoD2rXMT8aGAQZsUDz/2m2DQ4cRHepIReDJTpiMGbX
cHtdT3O0HEgZjrCqcf/2B/Xyc6Kxgh4cpcWGkTlvOkMMFyb/o8KheTX13ufYl7FswuyQ2s54yVnr
5TQdzANZP5oZCNqT8J2lQTMwQnr5qjuturEfzGW15l3ZpmkQGyTUv+zFaX7bK5fgLlx54SC6qkXs
V9mFwJVqhVbJ249PCH8RT/DAg8FOQAEMTNfsefACMgAofVHRTRdKz9/B0i+W3ZCG/s868mWdhLNp
nIyhhP6zSN9Ir+n6Buatm7VpF1eN5aAppsZq3jMepDgO+tLDV5BLtjg4YW7/wIJkKeIF/8Ef3Vrq
7miLcPgCnHT4KcvJMZJ0QZZib6N39bMddYE5d9ZnH3IoAUi+57MMP1W101/1a4e+RZevlroZAZU+
thSc6QmtA3Tp+8Frfys3asGrArwwjrlZO8V+5nKU+3EKwSbITrlL3BqYxd04hSw+BM6GeaSZ6B/V
2PfFDgPg6Mmk35XFwxrUX1vfUgME+9YadtIL2g+5VbXfS7H0XwYHiaFj6rlLk5RVD2SbjKOM9quD
RF68lAhOxE6FqdTRD/HPjaci6uYrs/aRUHNaIcLYClV429fpVOxCvTjHheqijJHmL+q4k9QbCXml
Lq6jeam+NMNcyoQ0rAdsJMrciSuMFwKQvj0qFqifVCEiHJHxobMUeitNONWoUyA8IhI6Re7TSAcx
i+d+s33h9xvVVTZzv8S9V3ZR3KYFTjdUoku2x9AGyKlfRLM8Rmmef8BbxG+S2QqhFGrsVz8jqoQt
faSN8FGzk9/VnAuRZH6+9mx70T1kS0DoplYakCMPhvYuy7qR4XWWtSgUOOZPGY3TchMhA6KPVVg1
w0as0tX1aBkrKFhJX/pCYf+i5KF7SqeCHHOT4X3h+qxz2XFV1PWp15kLYDbrv5CwuVcdeN5kLiSN
C/7xj4rkG5cETs62HtR+MAzn37rum1FGXn0ypnw8VJyPT4VqmgsB7GX+vK2y1XFkA9gPbN/3/6pH
xg9OWnl9fcIowcRLAcjz+zkPhgPImPF2sPQlRNArAQN5RlIrCnB0jd2zxypRfG19U7SnAG2aE1hg
dcqcNXrfy8G8sG+vLgUgYiN8bdiIsxzaMWdB8tu0p2n0Alpw+FXjbsskWteXmmevLsWkFnlQmlre
uUBopxrECvy1PUHl+73YSDWvJpIh0QIS4O2Q+7Iw4AADxmQVRgYwZ55v2OoYmEzNeXNqPW+8Vv4a
3Eylb/xr24eLZhtKbHU+F+85dqV09BxAluNYFHIzqcf9zlptcyfn+pJN1WsPtI3CcM1yMG89lySA
dd6lYxo2p2WwUIvP3fCuNv2vb7+1v22d53kvvjMbYmMTl9gsup6/Nl2XDP/cXpyq1OhVXNVqywsc
a733RQ5U3CXzCOJ59YpTKzfdIcvpxIN0UPRhUFdN5tUcRVW9c2t3NPcoocCjsFWegtuamvKmVW2l
48qFA0H65RdPZepP373MzG6Eoj/JsNHGcuTth3rl24XDDpQaf1gy+heTHW8MentaxAmBF/3kmMJB
TahUn/Aaz66XHFDZ2+u9slPoNEHVZCjCtpzrgs4rmnT+6InTmhc61tNgfY1wXfnx76sgaBDRHqGc
f+FwE4qWtNZx81NVGGK/TGV9WM380iz6lZiO0gAcS6IfzOjzPrSlkYOSQrPKPOQ3q0VaYPvSRREH
mvzBZiz9hZFCdaH+euUNbqwpMJGMlIhIZ81HTBFyY6YjeLKCKpTYqa2wK3LaehdORvTyaDCHQwh/
C+vbmT+LEoOL13oX6uy0jGPrxtaos/XKTdthSjILn7qdh1q1ez/5dvY1nfrMicMVuicfQDd8qb1y
fMzKqSh2YpjWuwlZnjDJp2x248qq3eUqskpypaoNmweNGVF0mGfmcvEw+kerm0P+y1QbLB3dmCfs
HgeRhAjLfYu83vlaUF+NiS3c6Z4RX3HnQwP8XVtUo/HQq+khrPOlOFkMYudYS0MDeYwiJIcs2UzN
bSZ6/FcqnRXf12z0+51HvTeSisyRepc1Xj7t6hbRb4bmoZ8lfkrfMJmDTJe7opbjz3pQq7+rdWS/
6+w2vF9E24c7cxmWh9mUcAERa6DajWYLazIXlnceN6nEDdmBLaP3LTDoaqfov0d3Q9CWOclfZH3E
Hih/nDxlfTCnMfIPVZEVVybaPLeyyZroKgorBMC0xtEuHs2hdPZVVK06caKap0H3pnwy+7GqoJKE
XoeDvAUNipSumm5ZN3tPrVn/HJbagAUR5bYVy8zqynhBD5p4g8uHiP1NtGrDFi4fkDvK3nmzdt/x
k/oF//YobfdVVbjEKMHrX5JCYjzy9nf74sjRUyMW0WzEWYi+6VkXsGV8UEz+XNwYblQcc+E08VTZ
btxWS3ocy0tQ6ZcQT1Ckf6fAgNw2Y9GziC7qtjb7Js1vwmINTm4TdY9gK8antIVwhJyNvXe6Wua7
JjUMGbMD2Q8a1+rC3PavVP3/LpZNEJzLmGY4vSIsE8LzJINOnSo7fzop0fi/OHTrej3I1O6Taeir
dO8ZMsMarqr6NuFOQDxFhkawz9uVkggC2nrCEsf5DoXRL059VJW3UbfSnMCFr5tix+7FmuCfkf7R
QrbWjkjWniJJqyhuvJoQP5klsJCmsvHBLRYk7OLBHuwoyXXr6J3qNDV5NfVdlBje6NiHsZuWT2/v
/FlU214B2RxzL/wiIIeeG4hrE23gQBrzidFK/gEPDOr/8qL+8FmKta0ClAd0J71mSupzxabUMIu+
wnnx5LWudbAKbENbbBoPVEUX3Ye3s3O2qdxxG24Y+in/OjvLIjB1FBncQW4FPYz2LHjS0sqPeUtX
NvGHZvpgdtN4XajC2RveUMUCMlBSgxa7cL7+UjXOf8rGg9lUm2CYR2fnS+RrV9lzTlpiBv1HpAz5
+gNu3ZMKLFnEwgiz6lhXvffUhdb8OYRdqWNzbcwf87Ki9Kg0avMXPvVXtoJaH6sIkikKk/OuhxYD
JmJhIE+dRdFX6tE+lDOtfwk559/GdduuU3SxD9DSuazPWe/5uAxBVYYsNa5jXAxQtgvX+UctkW0V
ptJkn7zpTftvO+H/q4Jw9A1Qn/LkKZuhFFoD5XIfqPVC/nTevvm7DBGSHi+gEdr6Z7UPLh4Aguln
nBAhKvK9PToD2DNdILwZssUxuOw1SKB6Z9+iiVQ0kVloPC1yae4p2Bf38M/fLdBc0PjUK3xV51wk
qSZmKwTH09LiV9FMWh1n3V7SU34lOlCvME4DxoXs1/mMwVSqN8K0kad0bcc9eoLTNcIaw7/NgbZX
i7waAGDMuxh0ndvaIcWZurOdtidcBPNdhHbhHqfC/np0jCqpvNrevf3uXvkEQG7hbEd6FXBgzhKs
JUfCZfWD9mSKxbomo5n33bxW71zDvoSkeeUF8uFvDlc0A+wXShaIcgxkTyYmxnZAdyeN6ptyWvWF
IP7a4QQeQVrPjIZa6dyk255m5N7yoT0ZzRBBPupd9TmTPmD1YImyX3ZUl0dXG8WvwFqCNtYd4pvx
EM1Nl7iThMb49gs+S9C3DeXEwBJhTM/g99xxq641oNByVieN3ch+xIQ4TBZZw1UH2Z/HA2ti8+C4
l9T6XluXGwZnGm4agI9noT8ExCaJ/eWJ5CK4Dp1M7oxpMBNGHFhe5tba3loGumsXzpOzDZTO4jzk
BSLDhtPjHj0bOKWr7Ft7KKtTZncm138wYkNXppZ1z6kWKoafoj+MxdAbX7JWlE9NWm9sVuH6TwbF
Z7n3ZFWdrMqnbZ53eColjhTld55Cfl/LYfgoByQBUlvMQaKR2Me0YdRhEE9Gbn3DzjD/0fV2jbSN
DeAM8LRUV36r8EuFN7iqfW3PxRJHbjWtOzhc8qlXIfqhbUiitYMC6H0mfU1NfibOoHG4LOF7snuI
bM0Em/jto/HKBwF2DXllJgUo0vlnr6q0ssXuJlSX3NpLkwAR2X0dMCV9e5WXG0JDgmsHdRLQAO75
QSjHGScCuypOOXIGTznmp5+nwMjv+1q57UHPJjMqo5XrL6kgtuFC3X55+wdsc7/nJ4JxM4wsxs2A
mKFQPr+Uoq7vrMoIixOCMtz0ALIzOkr5VP0KPWgdSooIqotesniF/HOhd/byMyDakM8x09jaP+cF
pOXU+LquZXEKMwqNWRRXrt1bh3VYTCiJC6enBwj59gO/3FeOPWttY++NLrK9kP/dwqXVcul6XI9S
av+DUyDLECuRise3l/k7uz17sdA3WINJKI2nc9xt7ftrM0jRnVqdR/sQ5EKV0FUbfqVukLaotYT9
lrebaZOE4/Y9mf2CWpaoJuNnW/cYRRj1kpL4tBh+xaMj1qdQoKh14KKoBtzA/bLjj83ux+h23nQh
Ury8eTYEPTxRgPqAzP5i3v/3ltIICT+7Qdw551wc0qj/BTvwEzmRfSE9eHUhEiOA6qCUX/DXaAGi
8hh1iNgaJQ3TygyaXcjU46SaMPw3ugtPAkFpAw9D34Dz8ref8b+H8prGFcoe9UmMoXli/AvFMTf1
pXnVlmA933lgMOT04EU3haPzIIumSRo5faROojCGuLRmz0UvYWZWq3CUygvDuWRI+MpL3FSu6WfB
RKTxfXaddAWiFN3sqZMsjHU3Rt6I2vJs71cYWRcC1svPh4f731JnBfG0jl6z1L46mV7b7VYXl+Vl
cLMLp+LSKvbzj3QRurIcEaiToghNzDUcdgBhL0lqvfraCHwMOcE4vmgmuCathHDhtalCf1YwlJIW
3DJCk+l6fDsavPo8zC63TvempHS2QViGkeO5rASxsL0ODNXtTbcJL3y0L2M5e/O/Vc72xl2GcgDL
qU7BEJiHgn7WAXRAtmvpKnyUdlTs8M/or2kQ/rNfBVkUcMcNxg7aDOzN8/2iUzvU9KjqEwQRb19a
pb+zl0sI7Fe2i53atMkomsmezh5PbPC8HpLBKRgjM1nKrrjqF6l2tWn/I5lsixSAzMjOIJhAjDvv
tyivM+bGabrTZGf9z5JE/zSF9B7++VRw7LiHsJNitfPrbyLMgxJllaUauIXwqthyqzp4+PdlCER8
tDS6mYqd3XiBwvFYpBnWUWCQ4skLpl3PIPf67VVe2R1c61DvtamQNizv8yOgPHQPN0XKU9kN4os1
RvTHomW5r2m1Xjjnr3xNW8seOIS/tYTOy3Wn9Qx4eBQRdRrax0GH3T6N1D9SPrczsLHiNloL7UbA
F88fqCEdEqXjNaeprrzHIRyaw5Lbwe0sy+I+UIO+IKT52lNx6MDI0UtHDews5tH9bsxtkH0as8G9
9VGQSwJVFxdK2FdX4bwxdWP+gWbG86cSFeKb4GaaE5wn6MQ9NlShOV2SEHuZ2AGx5sxtp3ubi26H
5X83bekDz+nQCDuFvco/ymlFYUgMdITLQL/vea3H0RiqC9oCrxSXGDhttjmEUgTQz8fMi5fNtb9G
uL1wdm58eyraOFVNtrMGb3yf+Vl2beHZd2eNZnvM0PC8C6a2fyiQVrqQZL6SAnD3b6AdrpctjDx/
/mBJLcPs0+bUpxYGtrUrjm0x5N/V4HYHXCUYXrz99b3SwWMvYYmyJvk8zeLnKzKd3rLeuT6ZZXMK
DO3t7WABDjP7zV4ajBJjdw6N92IIo72SzsyooSmOZjjbQzKrbH/h5zgs978ciNYT/E7Q/EzfQQaD
Anz+c3yrNey5y7xTO1k2imsA0WLwes6uN9zstgVkkwSdiu4Lxj33/uQo4IFo3wnmMQ+EZj8Wa/Sv
bOftN3H9ehuhgV76uVhnYXsT2z96CNVS48gcb9vehp359qOfxcG/T46eINQMkCOM386evFF24XeA
qk4lbcVYDzI8lCuCUal2LukH/vW0PnvLsE6IgxvzjmL17JipwrT0uqTuqcg68R6UMJi/lcS3S5hv
5g+5Rs8T/bsi/Dk6PQZ3rds5RVz4Y5sl87DmhynUIk8MY2bQ3CF9+FSj6CPiUdV9Ec96Ch+W0a66
pAIXK4Cp5/2NAWoQ8IFhPmQdjMJk0QLevVwqL0uAmyzBoQ9qZSaaWw/VsgbRnjCYGe1Pjj3LxB7C
dI0huCi0RsyCPnMzQODaA1CyZMIQtf6u1hA90CmdV0AHazXtpFytkzeK7qPtDr2/14B8JvoPeXGp
OHwx70HUghqEs8Fb4sWa27n+X+BSQIQBmjU2Pfm5xiVKldEd0MQM3TJXTPsxYOjtN0ubgAjHOGkJ
KwbHZXTJTOXV3wF6Bcl9SEzb5Of576DBmfmofiDt2dmmYvHcTuOJgZ1xqGmeDIgdymiITYiXebyu
q3biVbjjjGiVZ12Iq2dXBr3xTaaSgTymXfSv7bMTnYW2qBkf2yexTO4HCeXow9D404UZxOurUDLB
5QOfcQ5QxopC68IwsRmYw+YQ2Phdz2ZdXEjEz+Pk34dhWzl8/COi6//8xVYQbEdH2TaAp2XOj1Ex
Wd5xnJz+CfOM7hGtEuvzwguBNrd04ge+zh1w02XKH4mf1T11MRp2b0cMpiwsevYdu3gPbMISUGzQ
83n+o4SM0hBTrfXUj2P/3WATfkHIKu4nHB5Q9wvTfo7dKJ33fpSBoS1RVFCxMryqOqaVUmNs+mh0
7lMRNCu9tt4ZD0DWQT2avQCQWGa0GxNbjqgGmu0K/js0XNhIPtB8QoUTzMGRSS8wP9Ob5bW3BOuX
dQB3Eo+2Lq8COU8f/UHgn4SSNQATD2PL940yW8AFtpk3ieSsolOYz5NMJhHlYt9NRfoO5Es5Jp3T
9+9FJ9bvfjdnaPO5BeBAWA5jdo9rqzHs5nUdit0yZG0V67o17hdQQOTDpcvMa3La8Hfq0bPZw4rF
PqTvrfCpjiYNZDtV9seOx3YZw+ZzHReLnxaJ00bNBGqayduOnSweVWd7X9WcEajAN6LzWM/NxMga
d5mvYdgOmy1RoA2q9LC/UyZIlz0qSPS8Gi8aHgymqjaieT0QPOAeTRIJo3L2+dCVfZKnSt07UyCm
nbLQg4hb7XZD4hAVIYh29Vjvah+N1iTMNb0sVCOYvZaR9a635/QHE/ffU2/bn4XIGbBOtRDvTGdC
InwxN91TxgxxXpnjvVsE1btWduNDiqj/I/LqIWrGIxorw6A6Toef5led3w9/JoTL6oPvrdqNo6hk
sCsj3b3PsqFG469wwhbcfUjtBCEU9btwLurrcvDs4lgpQbdxmtplPgrPHp/Cxe02kce1fTTHNboS
Qd/9QupotpFVaFbgCrrqfngh+llsxVDdl92or8Ek979EB1gx8SMg/nHrreZTtVrGXddkpZ3Uc7fc
aWaI37RVtEdmo0Q4Wu+1t9tM8gRUubb+OVomvQUjb4MT/eRJH9cuMj+UjmF6O+VF+ptZt8VPiEbr
+2Jo0F1dvPDTAmt8jfvCxcJt5QXH3iKqLs5UjjRl7leI40jroc17jdQkxqKfQ76DNda9iUCNn9re
yV6WKURadyzvVObX95F2AKML1Y5F3Lpe0yQoejXvJ1mYRdwPbnBfWr497JEZSw1S6TpzrzSqGl8i
q5oeWmWmP5Qhwns14SR6GKNArrsitI1HrQdzAZzc1VNiG6ODTHwKsPsjsqTNJ5Q2gyyp01w2aJ3a
qzyGvTPMdxlizCES49Nwp2SHXC3wc8gFfQUOWWLS8Xv2kb6Nm9YDjZxJoLb3passfTfZtf0zBeP5
4GHEk6N+2tptHFhgx2JLCdF9GLVr3nuhqzcnDyP62jM+8xLGdaGV2OPcpVdOPq0iWYI6qt5J1VsN
1/hUVrFXzEt7twhXfxCF4vcNMOVVPEsdEFGq2rhbShOmNKq9BsnGlCsf7kGDhSbXa5fghQo02QPb
fpSMJtt4ndbuM0q19AQ76d0vvuE/odInN7KOE6D7m9W/ZOtyDnJgVUZslc3AuHqi0Xqj6zz/Jcd0
yj5Br7MezDl0872XYSAbS2v16hurn31ycN2qOwCkLZlmV5gjmn4hWqeMGHWeIE2+/rSdKVxiQp/9
A/OmNfuYe5aS+3QE1hMvhttjUJMrJK4slMY+1M6SmkdL9VgVdn0fAOgpMvkHQEaEIqfyZrGXdRH+
5rKfWk7luFz1A8VlYvpo1SYZgeyPNU7DfAhGFJ73jt9G9RNyad0t44fpm7SMIt8NGws9jngwChs7
bX5o9CXw4wItulPoIfyWvWQQohzAhkmK7imEbu31XhyhKogHsdUxagmWPvJ3RlOJMW7mmnsAzGo6
Jk5dNVdu0Oou5lByHtVgOleO1zUbt6EKv4oVJr+NrWWXTIh13pTgjb7iUx587s1p/QIaxQjfLXZk
fDPNUhbAtWwtDg5GL0jxFi1UrMru0Bm0s5ZAn80yfVxXN8JuZVBEZp1KTNsWDMg/p7QZvhetXu/K
bOVO6aeCC0LkY0YJOeu0eYBApsqrVkxWdVflwFB2diHnd0M343051EbxFVPP9EuOAd8JyeAem8/M
QrNs06P/ZudQCZpNXCdGySv/JA12fJ8vo3WyptZ0kmHQs7tDvVPlazK2VZOfBiGa6coIWws17tLT
82G0xOzdSgiWERwAWXSJ7vj64tyowm8rCrVzUrubTuuwpuFVlYfZR105Xfd+HZFW3vsSHEsiYECN
7KjyRaKNzLfjBpdSvuCsAy8PkqDiZEvI67D0C0Pv5pzraW8gPZm/Cy0BCCZDHb3Ya57JZiMbOSfh
UqyfMtwOLHL63i0SUZiwVPxcL7elcBTOePiEFTsHRiFsxsIq/gwbwzEu0NyGG9auFol7qNFZDpq0
eVwD2bXHZUqN6gACn5tedRBzEsep1qsoZaT7rmLIVMZ1WFjOvZtWRku2Ubb5Nbho80rRlT60oS/E
jj9NkQbXjOqP/Ry0JqijfvxVW21xl+kBtTYvw6gzGUiJNXVqxnkd5ST7xKq9TMcZCd2UGJ1rP3bu
3Eb0/pr1zsVVrOIyilb/6OVp/U71Y1d/Ej3tqN2U2dpLrLQzqGvYpj5O1xFUFMMA+V7AicWZY3QM
Cp0x/96KrHiP9bnjJ+aIAkwilfDLZBRud4+3ZWfuGLaIiF9prUjhpqMVIqxrj1dVU7mIljNg/4M1
t3YRoSvG+YhOexPGWeDWV71X84obMpTbyhqqx4jWOfralbvyvWWBfxdJt+BvbqiLd13Yip+O4bt/
3MBg2kNEM8xPI1s18z5yAx4dmRjJ1loVbdIsMs3ilMAUxfW4vcU6rSMnwa10/F3lavwDC6Tr42Yb
zaPh401Mev1w3uVm13+cwyKXMe3v8nsD0Xneq7xAkVHW0DquVOrUXxZqxRmkWerBhfT7CmX6hYFu
DMaUry0d2oYeCsVgnIXSfVjTPE135hSYIl4VF9zejZpZ7RhhiY+TjOTPhc4bxo9ivK1dc/oBzLA5
GrzYDr5YXnxKVwhPSZVPDnOTFInkOB0b76twJQALFJINFJJLbd0OObLHKF0sS7PrdW7a8SSX4Zru
SDfuiimvncMqMk5NS8rSxy6a3SAKTCvzdv5aNl/KPpL6GtbP8kRuJIv9KGtxA6oSjm+xITLiqNHF
e9gyA6LxTengEUAJBInQrJffK6YAOSrykVvvclS3SdSYNADP7v3sHg6FKHZFkRnHwZ+dcE8r0Tt5
Vc+VOs7eDFul0PN1aSImzxUgDQmlTXTQgBCYTXBW7VA9T9PpncyiRe7526YvE77Z7ceoUCR2tR4y
dr8wOM6uVqUVh/WckryVsDxRivNqHPfC9JtAKCdH1VyvOk7zzP3YYyt0m81N3iO1PdKU4UqFsCNq
SzKEH1XxG+kO1e2KDu0bMQBY2qUIivO5LJqEwTAaa4S7aI7fwa1ol3LerD7Y7sjfP/VOYwLElHxo
VY5w970DLtRBLH6ejBhICC5AGcIl6qopQwHeP8rD7/AlNjJS5S9oCUxL/gM5k7oHCNCiqC1cU1qx
2xW0KwJnVP3JU+74QaJ4jS0wVwn9layL7st2XbtDSdnX7fN5rH4BkPfdnQN1ur5GL757RPqwbnal
sJXzc9Fr7R6dXnCJZm1YNkknfNK/CEjxFFeGXzV4EbuMoKuZ8jzmyvVswm9f/VZONXz0XOay+1I0
4sEj/2mOqhyN+V5bMvpR6Sj7DWhafrM8xRe3zItzMrIs+CyKKX3yuzE6FhH2qHv4VVTramZD7uZR
Lj5/YuTYFLY+FLBS5MQ5kE6pmcyyX0GMV7zk3eqMk7fPMKQFjUC3r903fsqEZywXv3k/2LQyEV8f
xzu6nrncVYO/fHYXssj/ODuvHTeOJQw/0QCTwy3jcrir1crKNw1L9pmc8zz9+XqvxCHBAQ0Y8oUN
NadDdXXVH05ixAz6eR76/rWH+AzEpzI4wjY33UcLJXRQ2ZOiBYAN6lD8a7oJXx6r8/ghUBJcnQYS
T21jxHBTNiVk2y9EcHrWnIZE2/UaVI6NPWr2P53QsiNZvxh2wTQpX53BcONnTCYmsU2rpnvVBbpk
aEHO0yc9bBzviMy5Gz6VZqF/8drY/AAB2mr+dcBy6bsEFVqHR0uUf8nRDQQUgA+ysR9CEQtSJFH+
iyoepc2hLnB9LaCE85NwJ7OhHDtWfepTJNR3bV2GxscUNv2PisdNv8W6pBCQRRv325Qy7ZuAYuZX
p2iczxaYanXj5S6c4sCdtW2Y0FgYoJpRbFFmcn4FTmG2wd23+hsMjfpcQhGPdvOkqX87TV79LocE
WwINRvEHq7Zx1Pb0SfrRk8+JbeXY+S+Xp8MHMD4kiUhg4Axl55UInmYcKp+aVneRZtfn9n/jNPS8
ZaNMxCcFR6hgb8xpru4stTFbHLLzdk1Kc9E/lLURkF/QwAAnSkyGrGr/UfxSTMsVXV0a55n/z8/L
vpT184lyzJDNybj3zLSyyNZaL2LjRNOaCtxV6ZQGIsVdNAIoZWt0EC7HpwCTWV0BWNm263IbwyDe
IoPZ/jPMJdYA94sut8YyoLEyCohiZ9mkDxro/YNdqGe1toxPiGdYW+RP7CfOVLhSEV40A+S0wgbi
qwD5IhR8hRqUVZkUcPO5LY2PtT7mz9Quoj3gTe1n5+UrIIebo2GdI3v0FnXCReXQBHrdlIGlnUWp
v6Yjz31nok5aUns51uX07f40vpOBL0pXdMbASdO/5JxKZtXlmrXoVVVjG43nbFT0ZGd1WaAcxqpP
DhjEq/FOaYOANrSCyvZT5thdvVWIud/C1DS+a6Sxw6YTdqq+1G4YgMJDI+A7+iyztgnzQKw5I14v
OgAQucekbA5g0cXcZO40ilzvZxY9Ks4Tj7btKEZK0L2iP9ZnY9F1thcAGgnupge0GApIrRHKhtS5
dRJtPyojEtzo8H28P/2LPtv7KMhc2+xiPgm1psvZD4UTF5NST2c0eEt/Aij32ptFgXeRXn8u3EHb
tc3grRyd60qt/s7bg5IAvAm8weWgUAi0Bo7odG4mVdsKre+2HmWP3f1PuzUKsDiKopZkxC4Vd12R
uzOl5uncOy6eAtSNnxAc+nF/kBsbgkow1DYZ9YBgLD6lg/SjmVEznbkM1PNseOG+hzTxzQyGbiUK
3BwKhi+EKVxhaYldzlo1qU2c8co6m1MSPlnFDAnJzrxNZ9AdXFmhW2PRBUUygANJCFgE0rmrnMiL
jfnc8uLc6dy2ACznfM9Q8cpnXYcbKAN0udgKdF6R+r/8LFE4WhfYrXauKBPoLaSruumfhYIRCT0W
bWVT3NrvYEAAYHOyWLjFh9VcvbmTV7RFKjGhBTGipAFGV3wo1Zjq+NykGxGO/couubUV/xx1gW5R
3RgacZJpZyeorM+5Xn32mqD69fhWpLfCJuSKkK7ZlxNJz0u0pPDa2XOn4Um3quwoGkX8nMa5+9/9
oW5+DwIPBEBYqii8XQ41NZGRU1HRzjpiTaTJlrUVop9XIuCtnQE+A5QxtAcEZxZrBZ47QZpp0iBV
qNl+bq3gFFP5jrbYJVBwqxDveNQ3TnZ46bkCcoFVTFd0sVB6IshNAqQ0tShrjij9hFuvrrSVoHs1
fXIUxM6A5oPWgKt6OX2NOYaAqD26rmkWHrQMtzIS+GQFQnBrFLlEnGOSB/hfl6NoYZQXiRxlCJvp
GGplvcnqeE1v8uYoJv4tOjcjgE954P5I+dzAbR2U5M1zo43VPk1LddeRFp0e3HCUymDIY2wLPgN8
0OJbLPL4BBaqc45Ade/sJMm2feqlKzO2xH/I1jtwYtBHgDtVYAeLO9fM3NGjaeSc+9zSPxl1ZlHl
mT2Sc7M4Wm4Z+eEMWyMf8Kfx0sg9VrUQxwm+7N8Pfi+BF1w/CFo6yfRNFz9kyOK6bWaMGTW7KLdV
23/VnUbs/sMgMlXm8n8nL1wuXSKyAvVTlcg7omZCORSVGnTqV0a5dZWAfuKWJHEyOc2Xo0wY9NIG
0bSzUqm8oGks7Mg6g72NWtDKVXIruKPgT2BC7IXreDGUblI+Ba5CBITdvAMlZZ9UYUx+AhPulS91
qexm09ivXJYyDi0yWNnxl31XvpMk9vIL9YLQ36AddXYTzX6yRD0cqY7iIBDXqeg21hClX3Md4vI2
13girYx+46OB7JLoeCjzMr+L0fNKDSMBnfOsBXHzE+WpxjzoYxccVFAU0bauM6l7bdrVyrjv+cbi
s7GU4MgQZHSoWYs9WtZaXdpa05/1cE4/R3XYik0E0zXaj5pRqce8a6of2dD0Iy+xUOoveV3xhtlC
YW+VqcLeO7YDKHm4c2ZPeBVYdO4Ns8Q30/Km7zFubJRuXa0Nd41pNn+lwFF/xpFu/4o92UtDM6iI
N3XcB+KlQsgroXhIe3Fndshjb5xqmr7qSoWrSEyZYzfDYZ22aFCav9RgsIYXsBFlgEwNaI2N0av1
N0q4SrRL1X74AYyeByr1Yd3c1dJccDMHoQfxLQGXulXrqX3OihGpQnV2wh8CK7aS3DyMDKn+VD9Z
ZkUpMeV9Ou7oaQU/HC1t04OY67qmUh8bX8K+6Khw87mY3w2D9XsyzOZn05shwlaSMBM1Wu7r5Sic
3UwT/CVl4yhnxDv05AWjb+/3qODWUaZlirCqUPovSd7U9iGayaKhsVmlT0KMDs6kDFb0Unal+d2r
ImpBepdo3wy8RtqTTpNObIdcK9+yxEVBDVs+71fSGE52hD5PEctVpdhKWWrDF24q91MdZG384iLD
rFFOz4bXYUpK7FIUFVYlHXLDwHRxiKaVsHx1xaAKCauMFylEThSlFhli1Ka0SbH3PcdsiUPUDPXn
YWrYAvfD4a2DxFx6RH7eQ6D8L4+xGyiis4kP53LsKc9BAjiim5Z+zIq+flExMt70Y772yrv1/GU/
I8QrAV+grxfH10g1uqthP55T+LmnafBS6ddZ/TYGvdw3XZNsIdeoexSYpxe6nS4inGrw5Bm59Zaj
Q2AjRlb2T2g5lHvTnVH+sHvln/sTc6WexSOK6AI2G7INncClCoWjBmVqJtV4Bp1V/lAx5fowTUHw
S9HbGgff6HdsjEhc0fQ4s/WC/TiYHVrawjt1/RDR5nFtemxqvg2CQj/e/3FyfhZRCIoJFScSepKq
pbpIEzlc2hEPWMAj2isqJ/qnQNWHTYnQ2XeEdcrvD48noUxou5LwoCa2iHrDCHJNKXVS+TJFSVbP
PQPcxiCe6aD3KLmZwZrBwI0LlGIaiT2eU9j+LTF6RBSr4bGsnU3R/pMkLhJVbVrho5zHD1d+dDYi
CHlJ5ZKc6csToOpZwzJr5lnvNBeaUMITrBgxRJmR03FAyayMd2V8wcZCt5KjRuGHKV1m+FYX8Kil
fXC2dGAOpWJkf5elSuVXoeqDv62iHUotMB3aQLHzLOIg9dXSyH+F1Vh/AzSHzphQVmn1EqK32FLg
ISG0uUje8HyXgeKPlHZQgYxYvWMiNoXRKbLcyd4u6+B/XtyMPwyn1L6OoCXpSOfZqzG3rW/QIQcu
Uhj5yR2M+kMl5vhR35j3qQIN64I5AxNsLR5DRV/VVlWF1jnpebLWCFBuHC0aN7SQ1wjgNzYcpxyM
KzuBnbeE3vLlRscdZ54rYfxWrdR+6jzrm9mMzUpWf+PsOpwiylxsbOzHF9/kjYEbJ01motQz699j
ZABfdD3ZR6Br93OqiZWje+O73vH4snQnH2CLAF9qUWH0MOjO7kjdLszovmUtAiNYQDYrV9atodg9
7CAJv7SWeu6BMDMIpvlw7iZ67lkzWvSs+nDfaGKtfnJ9OxpkuzwVDKrEEvt/uVujTs5bILhAOtDS
Ne2IXVR19UqYlX/L5ZlglVRekpS5oJq6i1HG3ooNJHKmM/AM76NKneRzAMv2K0Ra84cUl/xcuj3t
1vvB9uaocAdtuUPI7OVJ/eMkanMeGoHqDOfUsGf0Rme1+dqVjfPTqvPsZ4xF39M8xTCQ7w97Y0rx
goPMzWlzJSfpctihK0KrGfqOknTj7jV8SLbogK7hVa93P/Bc7nwpNyCZ8/piFBdbS1u0zdmBML6v
aIDTUqVV/JloYn4ahEgP9z/relMaOhkGo6FrRyt5Ed6DXpu4SMb+7ICgOhbt6D3BFGkO3pgVP+4P
dWMGdQ4ZhWvEzK6jlWd1lqnUentu5kw9Wpqg+z/a5tP9UW7MIEUUSbOxePkgOnA5g4i80fLPk/k8
h432yTJH75DqfXSMTUXbYUkEVP3xARHwJgnCKlOqCF0OOBUwUuLCnc5paIb1htIH+phmLXbKlNqn
MgQRcX/AG/MojRIJxpTJ+WdxACKn1ZQoVMhJsyH4rMX95PdR6a7E4RtgcYqvHqPAtOC4LXlkY2F1
NICNiQbTAE+eV9Gb2sEl88Jc2wbjbB71KNQPFAMtP9BhfjWqeFy2jQuXNwIYcWlFuQTOz+HsznEZ
xGfq9t0h7qv5mXf1g4xN+AOgN6ghSXNVqsBLQfvIChu0wSrd90ov2DcCJF8rzGELasZ+cLPIoUxu
UJT8JBfg6naLg4BHWWP4TRiYvzNnUj8AWsRa3hEZZGV7+Hp/r7wTwv+M0XJAlPbQ36HcBy5tEVDi
AtSHQuPGNxDLfMKGAGAnEe6klghqWZlXHODGV8cKrMoHJbInmpa52GUgil41YSLmmmTF57grVm0o
ZU58+cNImRHG0aHOcFEtBWUEwsYAKqr4PMaG9nUWwtZQzKMDtElRNki33cALfB/NMcyR2O7MveP0
SAGPmtJ9XJkjeUIXP4W6Lt57MASQAHMWByqDfDo7VR6cjTSy+eJQTF9JAt3/AcjLfmeZqX/D0jZ/
Abtv9tjZD4AHHRVkysZRO+MXIrgolXmYKz+J3pl/pzHv4F1r6lO367MOKFiuaq1Lsjz3zu/7v30Z
C3jgSOsCej8sNIX+xRUMcB/cXzALP8ljdpFqVzssuo3tw6MwPVJMQco5Xem50mnOJp4WwndFxis4
E7/VwH6Q3cYphKBIvxGmBk8p3m6XcdTFYDgCheT6CBKU29IQr13TQUOJvG9pXqyQZK8YG8jiu5Q4
GQZWJG+bxXWe8HMQ5cLcecqKFMlgUcfbos6y1zjo4v9R2k03+LCIfYGm8qktW2sHykp91b2pCDYp
MLBk5SK+WkmAAEQ5pDrJrpnixefbcS1Gb+qsU5iOxb42EYarh1ysxJ/rUbBKpGYCD5UHlrds7XZK
KGyvw1c3i6xyX/e0n6JeWauZ3xoFRRhZAKSODM/ncimHqgzmltn0DeFOPNFEsBWDtqabtEwE6WZx
v+Nkik2NxSou9n5ptIHauWXAt7T6cUhdXSKsAmQCs2oXBVO6j3KzWTG3eN+GF8FCjkrnhHgKjwrq
0uW3jSFy7ZZeB36Eca7ejl/C0UNFqPxIl81vPW7Fcngu4uGYjuU/Pa1sBxme2Wg+hN38obbM7Wwk
p7azDrzbTnUTDPsigZFQOvv7Z1Zu4MXvJMByd0t2FY1Umfj9kSZ7GVAlq+5jn+dNFKLJ3Vs/y9FO
f41jqh0MPI1/tog3gt+E5LIyScuk8n1lHPxlaZmRzC7rIdDP5WHn4GhUVA/lHCV7UwFYWhe6eLv/
mct0Tw7lEbV1LC9kwXuxCRorKJO5E4Hfh9QBHTCmGEXHGZ6jZvQ1MkHar8zrrV1HDk5nmmYMTYXF
ZSGEjteIwMqjo9aAC5rpbdRJPdjpkGyAGvlZJR5t8r9/4x9DLracXdA3GCiW+1GUfa8zTd9PCb7j
iRuspSfXB5caJ1U9wITI5NIMudw0k9exMfKR2Zy1+ZQK8bNvyu7RCg/fIy0jaS/xxiEXWozSVfWA
HGWV+PFAjIUAE2JEMYRuRXjVun+F5qXDHipXaNP7j5B7aqPMRIdYSRt9E2mCGj1qnfaLmuLJtru/
n25sXambIEEH/OMs6bytpkpeJscGvdNgj02W9xJoFtYfaHr9e3+oG5MNrVpe2rKfzZ+LyTaxdk+N
OfbzPONpYqbOvq3ACf6HUWwqeIh4kP4tH3g4phiceCf2rSaZduYw5nDW20fZnCwpoBAENJg4QMxL
NNpA00dkVh77iMZCmwN+j+fPYK3kITcOO9x3yN/ckCQj6qLOSpzvwlqxEx/psOpFhKr9rI6B8jTq
MNs2oWoOD6IN5GfJFwGCanLc9yzijyCKH4ybq+iJ+Xjx0RzpVYtITWEIpm93MMa4Pzy8WFTXXESd
genJ1vnllpBlTy8q9NAv2PfbaObtOMWJ+fg00qBDgIkIzR/L3mSJ9mo2RfLiHLTooDT6KTH1cC+K
6q2Psba5/03v5pKLmwgtOhCYZHeElaWMS9grvW3QK/LDUk/Dp6Aeqlcg8OJrEM69P9MRRCFMDbTf
6KOk3QZPmOEfSNghlMg8QJ5H8dJcP0g55Oycz1MFcTkOGu2JkZo3CawONkFjq9EWL6AKRndfIVeb
lB3MR0uFnVOAZ8P+d2rHY6eifXbuzEi1ttjqjPbOqMZqZ8ACsffNpDlIYMUi+9lTo/5k6Wk6rdwe
1ztYClsD2wRuRHtneRpx1Yna2BGaPySds1Wchoptjl0lb0IairQqVzbUVStJk+UWxjId2cZCY+ly
R81R2EIi8WY/KpTS3La9nf2MKlEV2zIwhnGjO0NpbRql6LVdRKfVhFuX6MahazsvwB00dKQRil59
1MvYEIdEhXDk6DGmPEkIQfP+VrmOiPxY+ZgBnCd1HBellIiePI9TfmwNxPS5c+MXZIjHBynh7zPC
DQ6SDVkhJuZyRnTgZEYQKLOfIFO6sw2IzlrnjCtn7PoekT6kRHWKJwCgl4BZoReN1tG+9pO4M3cQ
fsonStv9K1IA9qPQSb5IIxiSCFNcIOtefFGkFZOjoJflDwD0NpFlZzvdyte+6KoxwzCcY1qcdKBp
+i33rotjU4+1SuOTbm8zpUuOcR3u+iT3Mf7elEl4kIYvXWO9IFj9PAfNKZKHa/ayR/FF8pfQ1aP1
SGOKSt/iHigVZLyqyKtwAiPBpqlYbZrMeBQr9T4K0VFeatQt1cW0krMn2tTpta/NtvutJhPajkEc
f3l4z3OZyXCMyArqAYsCDY3Kya4Tu/Yb+IOHQKnbvVIOweObHrgrZVGXEq/EcV9uemD5YW0oovJt
N3QOuavlp6KiJnH/W65qhkwZfhjcYJR2qPAusydPD1srU/LabwMENEEDFC+wNW2I32n6Qcma6KiN
nR3DR/OCw8xz+EUZRrFSAb5x9MCekJ5LcBFJ5mJ3OH09VeA2Kh+khLW19TA7KbYtnjW9j9eKpPJC
vrzbLHJEyqO8QtiPSyBTZcCAZkYrP7BQARjzbAey3dwaIv4AK0nZxHmMjaSi4ZVQmelOQ3MWGPXQ
PryJZP+Z3EgWZ6AdyCn5I08hV66yYjJqrKyM4IhWVrVTNGVNX/b68rJlQGOzoJiCnekiPDsVNFHH
5iK36kDBmcB2D0aoq/saKv1LMDfRyuV1fR0QZ2SrgOIvoy3b+DDDFTXoB1yvwija5XWY7MbedFby
kxujEJ5podJHZyWX5tEJfg+tqSiZ32Wp2LpziSAFrPWVo3G9KdEaR/2dg07fngbS5QppveJkWqrn
vgXl6zWaI30f23BdQqhHK++r66Eg1HPt8/YmQhK5LoeKUlQ/7FklooyjoeBUF1lbtx3EnjqAuwaO
vS4zINEncSBS+5dXxmKw2XB7y8QC1lcj0X/E0koDiQvywS4q9knfGp9LUWFV6NWu/fF+tLleOPD7
srSBAjjCJepiaJE7k56HVcf26A34pUX2luW2dbw/yq3ZBBrovcu6Ss22y9kcyKCiIrU732u99qUc
zXlnohGcbxyzWnvfXIFqiJ+0W0ySNdgDtKMX+T9Fp9S0+qzHT7PUdykgqnOXIIGOOIvqvMh++Ykq
sruZ0fUNN1kG2mCDbbHyJci18N88QQppsBICbEspMz+Y9EEfz2vYwFxYHEgqz6ZclD8izTRyjtB8
6f26HfHAMpPs2Nug3kBSpp/uz/yN9UUrmQqfbGKDu13cWWbRFaOOsrcfa0AuytktNw4epvv7o1wH
NaqtLp8D2oQq+lLjHQEa/BoDQicqX28CvmOcN2Iz18YhzaqHC+lgpihv09PiuuB6XKyvWbodjPWi
9gEPm6+tItxjiQLlyhrdmjiJnpBKg+DIrsSIqwiAPHxl352n6dNsF8Dxza5dic43DgZkJ4kutShi
0Ci83AmRiT4U9muMUnnjNnHGb800x7vamf66v0LXA2Fs4BiUeEEZkE8vBoL7Aie4rmofK90Uo5C5
P4LUVw8Ql9d83K83A1ua1BaSGzJYwMcuv0mhDymta2s/GIP8YAUKckZGgqefNqd7rwvXjPJufdqf
4y2SP6tMUd43mUNYVfVXU62wU6hi8bm3ESS9P4vv6oCXqQqICRxOJKHOgmG1uIFiSiQTSugNlu6F
Wv9MEMX7gCdJ5Z1qTXj5k8vnYjbTNqQoyK/P/+RAfM1NVMwiOSY8qkNIwzG82M5U1Jk6iAhbTH9w
8nhGvCVW92x8w90aauaYh7A1p68BNRXJ5u28Nw39KGx2kcj+rld56KcNah6If9vDD4EUEbd7V+bf
IDrqowTJhmtaxtdHguvX5dUu0XnE1UUsqcIGubxQZD7L7h7zFGGlkLC1uz/H8kWwmGI6iDC/3uFr
7pIhVaHrmuZhmfuZNhl/TZTdPkpGKyoKva0eO1dF+x4D2q/3R72xadEdg//g8NCX/7rctIAPGmNG
H8SntQzLuO+a3YyLLI45xaYpvJV9dMWHwHCbTQS5zeagyE7V5XBoLZVehd4VL9sgfea1CFFvHL2P
lqekxy7tC9j/SC0qeJ0ASgw7P4G2TG28SPOVOHfzw3nQmFyYvDiW2C1uh7zlMZ/TlqzUYJOYiInz
Rs33XRoi6RUWirqSWsmUYrHAhoyqNNCki+Eyfis9yBJLGAnVFCY3SvIf6BC81bmFZ2n3o2m8cKN7
5mEw5sdrdtQrSLDA1cMrxrPpctYFdHDdmsPUt5EsPOYzKO1E0fJdZ9nxXk3nYCVfvc7rePaSWZD3
SOjAEojE04zOxhSnvgPqPN7WdDuOgzLZPwV15GKr5Umob2xwep9GbUpXdvSN0yrLPzR1QFzKYHz5
seMYi4HOS+obWhV8CzDjfdaydI0kcWsUWGR0cji0QD8WATFXHMQN6zjzlV6PdnVdlC+1OUwrJeSb
o/BgAmOFTPwVuKR0i9QdsB33Gzx1963QjOcoNKunx2MAvkaIAJILa7SSL2cssBEG6puYyjjI2KNq
jtlJq0PtEFNnfvLaxFuJdDcuLjYGlyT8YNhCSx5ZK4U/gR3jmIbVyaaz+7TcILrj7jAXsD8//m1w
nuklctNT4Fqs01AILjNcyf2qUiAglKBEDkEm8pHoZk0noFL2miHcjUUDE0AjQ4KfSCYW0+lRvUDc
RM98DD69nWs03g5ljnLljN0YhYSTqgwdUu7kZYEJHZG5irEM9pMIFZTcSoaPyNms2XDduJTeEzRo
hXwIRIbF1nBmdUAysPZVo8leQ0NTTp3aTi+Yc2Uf9EqNntXKXsNL39gfbA6pDS4FB65YVzDyuAb7
ovKBWfRP5O7WzsVuZ5cL8/HnLpm0AUMTSChLtgRmoopm6a2KBhu2FWLbmPlvkOkGIPWweHzTyycC
lTpqXFQgF7si1sc0H5BW97M4yvZ9jrt9ijj5EaH/NXP2W4vG9kNOlLIOEL9FzjvmYTh5o1n6RtgO
u6h1+lenUkp8wZMCk5pZK/tD1oVrhdVbw5qgsVAmkXioJSpG8wI9g1FQ+PLM75Q6xTbIqT+2aAI9
jZ46HVStCI73j/etU8BNw5cyso2zzuX+LMZgnNRkKvxCT96QPaQz003uytLdSBW4zIDvUmuVdOhF
DLGmNoWXxHwqQ52d6miiC+Qq6jOo1/TfJGrDFXXbG5VQ+tpSAoTqNPKrS2w0kuw8o4u69O0hT6cN
gVt7M6JefQ1GN8ClqETr6imph2abE9D0U+9KpVGouWvggVvTK9FUpG3gQK6wOFjWW2M02KXfVYb2
bHqd8zyH5GOPLyLqA8AabbijIMUuF1Ev4knpUwyHNa3xniqjy5/sui3290e5tT3/HEV+65/Fh6I0
Iq/US9+ZAnva4HPa7JEDoQaSp+YpnLp4O7S6vfaevhXMyLlgYiHbLwPa5bA9rX+hg6P0A/m0gB+A
/Gje0+IuIW2v9cBu7VSHojKYWwCivNguB1MhHKqojtV+hC4bWM0Z0bRwKDdhBQemIrFfSaJv7A+O
A/0wkDpE0OXLqDZRq4qTYvDz0TP5tqlCxzdaawLf+Kp3LRGOAkZhtCIvv0o3aqcO+7L3SZTqpzgE
1GlXndjFqpJtC0ygVr7qxpJJGD3PeIrywNDkTvpjp1gtfrFxWfe0uEnU+6RPnxozyg7oD1qH+5vy
agLlRQeIXkpHSCDrYuu7bh+3RqaYp9TOUYqQqiCHUIVz++gRW4yz2PwpNrDNVLvs86pKznYGLEDE
rVg5Yld5P6PAm5SvZJBj1I8vJy43clhFJJEn1ckz67lEbuettccG4qeWN8+92RrghoO6/jJZTbyy
arcGh3VO40YC6a/Kn5D5s37uE/PkBmr+3epGeAlVbacaGqW9BzMBZfenUbqbPWV11pV/Pb6S7BjV
o9hEtW9ZN1PrNu/VxDBOYReKXa1OysYygv+yjnBWyVl4d1BVXmzNCv1jUK62ceK9F27NKMFUwdWM
ld1yFSo5ZxBkJUINxgXQlct1VGtLOF7piJNVquERaTvnFSMHBBCz2jm4HbbWfRp3n+5P4NWpk4PK
ojy6HBhGLDGHeqAbgkKwOHlWOP6lFJxtGjzhqaOqfbw/1DWwnXBMokKRBew4ufPiA5vaSGtjzJ1T
b5fG3x4ixEeQOskXLbeUF8Txsg+iTsIXJH6LY4os6zEObfuYell5SDxV+dr3WtQdB1xpV07QdTzg
h7GD+H3SNmvZ0BX4vDo9GduphHMNkz0uP86THT8+1eBpZMNfgnkpkF6u76CbTef2kXMKqQj9CGet
fe4o//87J52+ksssfaI9EPrcfFLGk247b63FjjXQSprbUmesEDqtncaEuRbgCAJ+JSQztOFzHeNe
ECY/i0CtXy24vuN21vj+LcV0XTo1xsFLOs1Vv4OwGX5lmOyVLhaKnPHkRb+93MZjmr8TQedZQUYL
sTycgzdaRcWw2YwWQpobtq4ptjm3hbXhB4tvVHkCAx3krKs3oSaoA8WQCjYtcI61wvB1PsccSLQe
olvk5cAOFvNteeyUxLBPWJoi6+hQG/nStVMZbzrLaA+uh+kkt5r5ooXD+GvW9GreDboe7O5v+1ub
iwcB2FoJxCfTuvwZsdGhK5IlHihxuEa8UuNdGQ3hyijXUA++VvZdoRfrkH6X1+eYRt0QIKB1mjXO
h3QQ7zZFVtXbTIvyQ5g242ehuTlwotJ7HeM5maBx1/CdZ13f6Dz0fFA+4T+Pfzt5M/enfPAZy8Jj
mmJMgjKme9IjEOt6Uev7eni8JM+nS80u3pLGu9vx5Qz3KSqZnjW5pxwg7NaYEZUekC3exp23ljTf
3FRcdRjZ0PGjebco6k3WDMcmD9xTnfZOs8kKE3HPYbL8tlfVU9AESAz3Uw47x0XSK3GRpcCErVmp
Hd2I2rBH0CuktClLfYtfoYCoLCuR0wdwKvM7/Mn+EzJLcbEBDRZ9u7+GV3mgJPswufxJqkQz/HJ2
p1SguUGrh2Spbg/a7Gr7xM7NZBO2hrU1Ebhesxa89XU0dCQDSpI3l6ZJhj4EjdcAqCldfAgCq+qe
2kR8b4Gz/Yd5dOjtS9dJjsQSnYoHROBWbaGchrGFfhqmEZq1HhIiuzyatf8ymHyLvEtGcUYvJ5Js
CPPYVFdOiBIYr63Ih31u9OZbMurKyoV2awblDcPFDuQdKu/lUCYq4kpleoE/qr15dvCWPw48YvcC
nupK4LkxFMkf8ZXqA1f7stTXyo53lqWBHxvYHI1KOCLu7Ta7GmmUlQTp1lA8urHbBnFIhUr+9z9e
CMaA9gt2cqGvTlr5NLmz+exiD/XiAiBdSWvlBF10DXiAsKdJiZDcIKounnSRa5U6sjaR3/UjgkB1
6BwR6q1QZVeV4a9WLYq/gYMiUI4sdY9ph7dWYrnOq/kBsH2kjhWiHd7iidKhxRXNwo78aW7FwenQ
8Q/NedPlnrmbFIYjw9iS0Nj7h0+7I4tJsIuhowOuuZxjKyeN75RCnMq0if/GTsp8VmIt/ZCms/tR
KtatZCo31hS/Gw47jzGkCpZPsU7D5UC0nXKCAvdTj6pIenCG5KCxspJ+yut+uaS8ECStkv6Tuvwy
XkGI/5RdhPGDixaYabRe9TR7XmZs6tTQPxdePcP+42b8cX9K3xONq5EB18n5lA2/RSIS1q0jBnJX
f7TRMh5ATO9nrUs3RtGLXRrrv9NOvBG/n1E7ejW0ee+4yj6lGrUlE88PsxXlSAMH/SHQe833ci9a
WYRbu53iKIowPG/Qn1rsdp6PhWkMBgHXqzU/DULz73ww0m9216vHoPeqjZvX6Fdj+fBWRlm3cq5v
3DBAnmhPSdYyjZBFYpxxDAycXsSpadRyy6lIP7lZ0Dwnhp58K6ws/Hp/QW6M59D/4HxT6GPTLaJj
5naIa1mGOCGphbh3HBZ7lGaS19gd8pVNJ2P6Yun/HGoJbGwQxUpQ/BWnIVX6g1tO+sZLdfvxGMwo
PMN5WVFTX+I6vGIkAMeM4mht8DZmqrubFaX4iEaathIfrtHp1GSlEyroGwyhqd5fBoic4n3e6rk4
xbNSnrDWKf6FQucGm7aqWvBPcboT+E4cKfFjMhXV1VORufMRyaAW8fzOCU9RgusWst7mJgZ9/NUJ
au/t/gLfCJ7AJqSAHCkh999iQ6mhPdSqMgr8jOKDWYBoGIrizRkHX8XYnn6veC3acAWveyuSwduD
r0PuAhpssas65iqoDJ7vU6jBhTZy+1MELOLZiWvzvwxFvQWUMw8KluNyDRrKZB5UFuVEz/WLbSUQ
rYDyHVpdrF1Dt/JdQpZEWaHuSs1/kbTMg9q3xUR9QEn1eR+h//2i5UAScwf7ECqR7avqFu2TQMrn
4A4xbjYDfL77y3nrEKGuiaksEqJUH+R5/uPeH72gLCs3EafKwUuKa1nsIN+vwSJvRQUYbjxWpF4Q
bZzLUdQihX6ZuN4plcY4G7rd5VNDk3OPOvTY7yx6YyvLeOu70KgECyFTQq6/yxE70cdgySs4lwCg
dxgutts8VNY4t7e+C0aUfAij3QhD6XIUaDv5NAPxPg0CBjRd5+RZdfrkNGZV9BcWkMrjaS7XOMwy
jACYzKXYS4h6bVwCDDs5JhreQUKVp+CR+TYUZr8SXW8dObjKVB1UqSi3RDZGVVG7iu0op8qcime7
TPLvDq4Cu154a0PdWituCwiG3Bxwcxa7o0GcGpXmJIC1H9l+F2KAiRfSGhrp5ihcw2S30Lx4zV6u
lZdbyGIhAOEPfYjtV2eEf8OmST7fP08yRC8uJbiFDIEeL3p1V/2KfHYKnLnsk5k783OjeN7ewasZ
j6jCHN7a1MSaDRjY2gG7Wi1eq9xPkEjl2FdEKlG1YWJmY32O4t7ZjVVgPMVK6e5zO3vQZp1aD48e
9gWHFOYEsetyHnmmxKIIFWyH09F5Mbza2VTlsEY1vA6O3C6sFlhKepRUBBbD2EOktLiQ1WeRalq6
GeagL7dTqFfRTmmyVFr0lMYHnGpivFKCXgd8bzbBLjdd5X8PLim/hNxNMrGI1Ve145bSvIdfzf/Z
O6/muJE0Xf+Vjb7HLLzZ2JkLAFU0RZGikb1BUJQIbzMT7tefB5rZs80ig3V6rk9MREdoKCoBpPvM
a3gS18HEmSh49iK8XLybAvfK+cwqvAAofo73UvT+yK9iR9r3GwMZqJ5HVHCMJg/ajhgAQacDsPhk
DHMsphS0uMnY+fiTngtfJHtHr91nuxQanrC1b5+At73aNJS9fjt4cmYTux7T+zv8F5PBbjfL9C54
AqFv35cwOU4ca6+B3gyzFbGo3aL3gAzKyzWVc7l3aT83B6uVw0dMPKzdoE/9FyA3VujWWREQ5Cwj
4QU1/MfF9UkOAyNz8bP05N5VLUSCUhuuwIHX0Kwq78RneGM1kmIQxBPXckwhlfHyAa2pMoTupO0h
gwuJiIG1tDGk8PK+y3gKB/zBt5E25vWsee7VgpXiGUCuvxzweqSOGwJiU6rmFj26q0t/HQo/69qD
FHK9cUrlX6ohd/4qQuv3KBYnGJEWM358p6En3i5StodC8/p4EFr9YcisIn5/ab/GTW7D0IukkILY
HHCVl1+UiqoypmxqD6VjLHd+VuB6OObaZddObOW1Hc+qUaQ3Dm6Fu962p4c6VdP5SJZ54qJ7Y4lv
8HNwUbSXkY85OmhkZ5j1MjrlgeK9q4e4FXTfDaeTX95/4beG2RRTWR7UkF8x6VH+sUBPzdXBqyRV
fRdfNV1DtuD9UV7fA0RZv/GYYCNpHh9lm0Xil52fN9WhbCrhh5AuDfxJ8MgI26aav//1wZAcZyIh
vZAUHH25qtSls6yI0TRYgn4C16p9IBoLzqduHU9swLe+HicDjRAiSIjTR/svAas9dVPQHoKy+2ot
so80H2rg++/zKprbBDpoJMAV2KoJxyDP0W9Kr3VrDOWpDj/ZqWvs5dzMz8W6prFusyTfH+83E/VF
sMCAPkUweJtsaEZ+uQcW1JiRzswqJGEnCqX0fgycXBuilKhcrLIJW9S9MF/IG++qS0wEl/NqFSKq
p0kgXJXh7RQtqCUcUixx6nBd6AHCbdLNNBqm0vm5FKMCKiH74CtyncFlP0zOOd41eCkZRj/YQEYS
rwztfk4uaaX0m/fTVNwoX9EaRb+Nsu3SrtZj0Y6wTbDBTigNVnp/bVY0F9FoKAMPu7I6T+PBsH38
wtBAtONUqvain3qJsxFSbJD95KqWuJ36+d4VlpmeWRMWzBb9miXMwJYNoa4mv7wAeKRPFwqBXyes
5t7twsAZJhX6o97hhNdnOdSfZNq8uDC9+1FPY1LfCuV12cWJmeHDH00MxERUKTeV+82l6eXE2Pj4
mFnud4eOSwsDMWjzHg6RtNXQwvw3hiK+Aa6+KQ8eYys1kotsgnV+0FXh7YIO0oEjdcii9in+4O/s
4NVb0WCxQeQDJzhG0dE8xEJUMJRDWhrje9Gfj3Pl7pJB6ZeL1fmXvbamT77KjDsnSIad2dr2XZqg
jdP5wohQeTYFKgRFej5Wc3mDilcdNUXtYQYqK4LbNbuCvKAu1xX+g+2V1k+EDuyP73+wN3YpDXzK
tpuwOoqX21Hxp4zVTbQuaBLmJtUci7DAKOOlk9hGJ4kddUX19f3h3jhRwa3RF4fxbOAffpRIDpVm
QEnWOeRMdM5mqxrDtvf1vYb744ml8LqY6YFJQ0kNqiIn0CtLA4usdXWGQRzsjvs/9FNkL2Mhm+Au
XVdD7Py2ky36uUGrwg4rvTM9wCsxJDvVYxOBd4pCVVJ6kfRUchegwfMkYKhTSVqNYaecolfx+x/n
jblABBSm/SZAwnV+dAO0Se2NnRyGA4qP8zNNOwuNmhHhPk4uff2QNpgTvz/i65AYI41tR1KwoDNy
TBxdWV9i6Rv9kM6DsUN9CNH8aVzGX8ZM9zuuQUNfVaiHXeSLN10abiL6/ftPsB3KR7toowxx6TFN
tBCO3jmBe7nJ2OkHR3qxZQl972fiY2GXz05TlXsQAKcgMgirvh6T6whOx6bJ+7ozivri0DQ4eB2y
rBqyEBNm8FQc+uZ6leI228ed62jFGd4K+pnXZAkLNfWdJAwWSw5x3UsCmxUMN7tXzJMTjmDaAjgo
Tv4T8bnyom7wI8ffPEuuNbeYizMds8gvq1mbeP3M1Nh616kyyijoKISLXje3HOn435a1uksXT8HT
EkgBWE7e0UdJcC0IzcnTcEmefPFgO/UC6mzeHr0yp/HWHYPxZ2elWP9VcJrvnYyKY9iv7fS1Mqvi
u4cZwno3uVpRcusk5X0DLv3rMtmbcbvvP/TClD/c1O6KqCun4kODr4O2GxTa/GvZucipj2lahaKZ
x19DivFEWKOZcreUNTAc107u4f6LIfSc1f6RQqXlitUN7aAXefKY6Qov2DFbgKkaSVoXkSimEaft
ilpVSOvb+dQFeVfHyF2PD1am5vPN6KwKVZ7xcWAlAIIYchhPwDX4VGG7DtIEooxxYdjXAdVcn1a6
GeXDsN7I2lO/yHM9AO9DI288XUuTnetgPn5WTkkm9gqDTOyu8QJn2loRTOEIY03GXpYYZ9yrqI7U
s4eOZVFYdMp7Ma1RwQNN6OVMMzewGKefWj3SzeIaq4cP+HSX801rFe1wlqiqEpHSi4rLN0EcPyK3
xphB0/DMO8tGIKUAE/uUVWXqQx3Bmau++1O3+KFVGt51VU7oyoA94/2N2RUfAnrY+a5wSuM74Um9
kI8Xroy4xWUb4WGbd5Hhd5i11aNf9PFsjU4dyamprwT6xS0+qNsKk6bUnknseVmB47sLub418XFO
ZvsJZmBdhxru1clVtk6aj3HwSoyAJaz4sRGBsrBTBWbxIJ8qE0PWonExHy61D95cLvke0bAx2RfY
cP4AKO/KjZm16BGT59ehbiX844jCyOJs8Zc+D8F9jCg4O/0UKaJdFqwx4gSTt91Yhkm34BsJDEbe
NYVWfS99r/w5rpMzhgRWqjoRn74RBFMJIFYAvwz347hv2W8gJ91Q+mGA4Rb1QVZcYQ126oR948KD
goHrNVH2JuS7nfl/ul/R1ZyCZbTXA8Wfdkfeu8YVapdx5xnixFH65lAwBCnykP0Ac3w5VGtZ67Kp
Hx987q4PdYvYUlCK5TwN2lMKl2+coJRwyL1oxUHlOpZyQ680E0Tw68E06/6yooUQJ74+7pKmGn94
pQ+Ha3H6x/evijfeD+wMpVr6YChzHw/atdT3Vw63Q6Hr3W2jAfkNKWG1X9IFe9P3x3oNUvIoyPGO
W4GAa+KYme9xR8ha6HjfjQ2ewzY3BkecRngcrms9LBGcKO1mNZw8i3x/TVecaPz2WXNNYwlHLtV7
yRHwbFei0U7M8+uFCxJygw8BTNwI8UcxVI09pViJLbm0+/arI5z5Ei1C95TJ0LYyX97Mm+o/L8+K
2mCQR1H74ntVmqa+Oogi6SPbphPdtnUTdsxv3GUc4u9/8jdei/GIo1GS2vqDR5GAXiKMMVCSO+gJ
V0yfWdmuwD5n9/4oFPbfei800KiPISlB2PFym3TIKy70VIdDRx95iUxcaS4pxdsYtmtF1e4WLnU6
3hPmCx9KM0svpTcXqCK4iaNiZ0hynMCwEe/iwJHzvHdmwzzYzjwWe4Cp3kNj1+YngT6pF+tVJ9bQ
KbCFDQchTRGnoEMHDtfW++TZQ9eghZzTwZlLY9bjVO+TLspx535y077Tw3FSfrnrWy37gdkdVTph
+d2D6S2JGWl6Fyz73vM0vEClwp7bFXogonLW/HknqyT/rsoUP3MlahPv9Bwf03BuxroFwugMd15l
THcNKS5p5qIsa98Msyh4y9K6rrlq5xADddHhxKiqRz/NxfcK8+Nyp1YXbuZY2H5yMdh4l8WSRs0S
SaKUJnRm373r8xlzcFnnkzyki0aBL8G5rAxHngwXXhF4600ZrIN5z0eH6KCVrvw5Z4GpnYks65+W
WuaPaTfgou4O6UBLf64lMVjSe/hQYP4WVt6Wt6Otkk5x2VttG6Hc0txOHQifiJaIqqIyaRwEV1Sn
HTLDXj5pIGF+TIYzndsdTjIht5H6NhMvmftM1e6NaqRW7YPcYQqyYUUrTZt0XSFlHaATbKwy0HcZ
C8o7y6dRovyTasZ6mMtySx4k0szxBIbxKalMfMo9fUVY0q0rca5bSg0x4M32Z+MM+RhWriQZUbld
3XGvqmGno3v10OWu9ciq6s0YmQ7NjOAXl03kWivJMorsLv8txwCZFW0kInp/T2wHxvFO3xxmIU9s
5cPjGqWyZ0MaQTYdhgw774yyyQXZVIHX+Ji2cVYl68cpGfLLLvk3irCb6wvoXxgwTMyx2NbgVZNR
9O10mLDIDIG8ppHey1PQ/zeOMtj9xPrbUfa63jWW9RqUpi8PDb7wV1AThltrq4EU9VLF4JzlX66v
gfCE9kI1D74DqKyXR4y+YmOblbmCSFE41+s0aXWYYz/+l2vLlBZADQCkAB3Cq70cRivTccRyQB1W
fCmxgt1gCzb6zu+vjt+adUfLY+u/0Q3b7ntAyi+H6X1vEKLN1AEF+xlzcOgS15ur1RCi8OsNIYzj
+eBraviut81A1DmbBADsgBpvdq9yv4nKS76C17JVaG9m7dG4ZPZnoyakjVYHYZlwJSNpIltvMRjP
2rV4MpMhExf20AffMS8t8p3hNWsVT1IjGxbJQj7STGpKwmJy6iJOBOhuymNqULvKm9w0kkWPWLo2
pjcpJos3k17KJ1WtybOt+nLPQuxFCLs4X/bZOOF/luZ5UMW+jl5saKq1Je7NRoVzPFVszhTTUHbY
wEI7RdN9HUltOBjwCr+5S0Q1Rx9Xw8m+ynR5yPpAWKGvNBHbbV5ciMw0dyhK1c+NPfj378/p61CK
UUF5E99sIKpjmcKhb6p+HCw2BJZLD9niiSs81jDIc/T5RLTy5gtuBGSaqXQEjrtulcvxHqyzPJBm
usXeJLW/tRH5u0VDOqDEGbRbVnOqOvfWC8KnA3PMd90keF5+1qK0sNhNNHnoKNPMYYLT3IfVtKpP
WuqcMgR7K6IgYaMECP+Z/NY+3ofpUNHG5bbzrc6Zo9lP7HCkzh8pt9aiPm2WLtQsJcJCT/s914f+
US5z+UERQUdmoQf7pB/781Ll+nfKWRq1iKq+wQhgPvdKM/hhY7TzoS/14tZzs/qKvWFc9p1dn5ip
N74ZNaBNHBMiMmICRwGY5Y65r1Y5Hmw1gSSduvKclGy+HNo0O39//b2xKDYULhxghG+J+Y5iS33A
tnAyFU6ORic+U4Soqph0kOqATr3OLbFRr20DbfP3h33jHqDcgygtUoWAWI5B/lngyqWQ03hQOrhF
Z6AU4Ceixopcx9Bwav0Tr/ma3MIaxo/79/EMDu24oifpPuR+ZY+HtBX6D7NwVs46rXUL3Awn+wpz
3OAxt6W4q7p1xRmxOBuX0n/aCg4UOVr0o8I5tZpvpR2Mn1SSi3QHK0J9Htyxu/ZWayjDHuzv5zpL
VLebE7e/nFajvZG5pj0MUiTX0sjkZ+Qrq6fc9QYzNAbts5tTKSDjNep2vzTwKaP3P/PrSJ4zcWuc
IdhIonIsGep7c1bZazkdWi3wdnnQZPSXzVM2r68nc0NzA+DZUOPgaraf/ymzTl0ldav2y0NVj3t6
+x3Ehkl8TqVjXrS0IU681Osliw4VDSZA3UCGEG84Gq6pOge8fXFQ2HVzvcz7Qk86kLFVFRaJ8Qng
wCkYyhtJKGEE+vNbnRLS0XHjJC1LW7SuVx06xKGryFXZXGyXLgRCmBxruTfJiR/7dKp/9SSFfWgj
PvwVPhWS52YzwaEqykJTO5olSp4IGl9PMgoC2xGL8AMQmd89/j99fr8EcEcBXR60aaSmASlrKzme
2rGvv/rLUY762kbV8jILRyuXuH+mam0pyMHSEgvYwATpp8b9FKj67P0F/AaCgpuKXjrIACads+Ll
ZJdan4+Dm8uDUgjqFsTst8bgrvGotfWFT7P9yrWzBuRoMV1Y0jPOez9fvujKcKNx1OWZ0JVzqIIy
+Jh0eXXi6V6f09vDkZcDiPpNCXn5cAHvO3teJg8lOCUA96aDxrCu8Ice/rJkP2QwZpjgeSsDYPLz
cihPm+t18Tp5aAmMQhbWTJlXndSR3o77lxEmw9Ai/g2B3TbYy2GaxjJF2hCf2ySeMdXI5EtDp/Mm
H+cWjYgCbdwkkDu6IiadtbHYaWKaPw3CLc/AuvX/xvc1USAEx8nBjYbKy6cRqSbJZQ2S12zVDnDS
xo+e3w37GX3qE1fuW5sINBRrjK+8qWq+HGoYyP7xEmETCUuG/C0Ree1c7N5fzq9PSpgEAEZpVG7x
3nGXx/SLoU4MLnbq3fk5ab4KLepZ8QAqcdeLVZw4Gk6Nd7RpW+SUMkVuclicSn6GaKNie1HIx3ba
h9lcTokMvAF+YekAyqdexY3wyvtwbMtMdF6gDtBxkE5xMmjVXmbW553oss9JI2ZKH9nsnYnJba7U
7DUHVMiHSJdKnaLdvbE5AfrQUdsUkV8reoo0yQ0Pd7ODoPUTplq1XiGnisKkGk4Z4bxmKRNCAd9G
9XFzSEQG6uXqkUMwttJP5CHReu+hhE6fR0IMZR56g3RpbBX5cu/XDiNraqk/a54/fkaeBOXJ0qKs
FM0d59luIecZQ0Gx/5QP13ZMHu1rFNQQ04LzT4P5mNzV1N5sqZUSops63pVZLYUT9nAAL2urHyOj
MoYz5ECHyBmN9f79Nf/GzsJ/CZoGzsrYVR5LDdioXhvciONBq8ks06S2zsxenkpu3hyFFgKkTvq1
UA5fzoDb1ktpiGQ8ZKgnxNUwtmfOnJQn9u8bawo0NG3aDRsJw+RonnvKdE2y7SenQmjTSotv9jJ4
sUPr50SQ88b7MBIpDLpREOWO5YoTLzUmmwbaYVqxiGqmboylhTbj+3Pz+lLHvH7DhvEfwGrHB+zC
g+t+w6nH8ccpNNtGDHUAxyhrWSMaKfIsX7VTGslvDQqpfcPbosrGjnk5VZISfdEV5KEa6Ke9UEsG
1BQb9Xxepktrqt27odT0E7j51zMHawe9CzAinEvcKS8HBWTXF1CZeoiN873sEGrrzfYr3hD5iYFe
NfI5/BgEFhxvh37+8ZHbLctS1aaD9cMwfktkZ6EeVaMnY1ZCe8irPin3XV151wVSKVeZ0Pr4/Tl9
9aaQe7dCAhBEgAuvugW9RgEVAnl/EH3ph0NprfFgCisqCKhPLJ9Xi5ShzA0mYYEpYsyjd010LVCa
l/YHGUwVZpGeEa2TcQqM8cYLgUdAmgBzFgjFv626/hTfTjQsp0Br8oOnS3cPtezO6/wJc+b04f0v
9xqnQmuQOaN6sHUjEb18uUjGGk+gxC7Sg1mCGorMLPM63KxmZA/aeWmbyOcEp3y+LmW6Xyx/uQmW
fvmMdld+k1vjWO0kJXDcq/vaq3HbUOlPpx2XjYLZejZcdgQyzt9/5lebaVvWdCwB1rCHoS+9fOQS
q8fcTn3tcgGR8IgGldBCt3XzQ2bL6QZHu9yNOr0f/6r1F0c6GOWN9sLQ9GxfDusGE7IkbZrjzus0
qCQNKurypt/pbVadwkW9qupsiBjIRJR1OHshoxxNy5ykczbZq0XcUlSPOVSL27WZycjN1Ok6om2j
Ks6XdUkvE3hFYwS+dq2/inHt7wwxmNqthaaO/VHlaX5R5lrdhbq5uE3s2LUzoYCj9Ral0kALogK9
T4msqu7JMCl18Qvly+RmcgrQAHoNMS8stGUBolgjKAZUQBQO/R8v9aO8rAs9Xruxc69k0BobbmEg
E/MSuysvpZOWt+ngeU1Ujm2C14pbWMNeoKqLgn+7jvGcTr1zCBaxfA6Ipo1Y693kWYzmcmcLYMqR
IUlzhFzwVwsSY0byCPPA7003avpFViN/woYo7CHy8tSpwtFQuYoy062cSJSqPZ8SPcE6J+1j9o31
o7aLetP1KIerxKxSM0qruksiKEHOjPQi5lj7EQYTjjVrDoajnkf/EqfO9AetmMDZp+7U5aS08Lui
SixOcl6uGliNnFLRdePlNNuIN3oR987q3jhJv8rzwF7lGjk2iIKdi3X1F78tO3EODtvV94tRdbhB
CiWbOxtba7EDBJd+1nQFOnHAj4BXKnWlx7pFL4xvPogc6Erm/EiCKWGDQQBGNaGyCyP0Rdv2XM5m
9lTBJMB1CN8U9Ly0FVvPpJbTt6quBZYmgcCNZ5kd7YtVl/7eXIXxtUdaZNpj6Wvd6INWa/sqr6t7
bNLEfskdf18utZ7FE0K0H/nS9ncjF+Zlr3rvwgymYDcqY7gNpqn5RJZs7wNR1LeNnAHVe96nZe0a
Hg/VmM+La44iQniPpQOtBmX3xf6F2BEHjb7Kbx6yY987DwjygHlfuQ/QSdHC1mzUt8Z0s3Wv+ZM/
URjPsy91JosnCudzEJoFB1zcdN4ASVl11ClQ0QYklPnWHC3mkNn4l9YgtHtkKtrYbIRfY2BouSIs
J3P41W8lKvi08rljg5MrrGX7bfWz7Ast2JZfLiEb7aw2SfJQG4vyowiGEQu3tf9GT9V8tHHM+8YH
S0ta86tzbxW53+xKs53Aw1a1VcdgdAo3ynrDPoxrkQZRnpjmmbGkRovMyTA3TNa0JKEtAtraqPLL
4rajwEIIXdq6DDsfvlYvlu7c9Tq92tVI0z/WQbdNe9uWMwyGQfmhW2g9c90CwY8q32+WiwSWHJgf
pQ+PmttXX4Y1kG1MwkeGsmgUPM8sKIofK5lXQ9gvIGiifkgELd21qOeoMObte89SFRcNiDwz8hs/
fcrL3JC7FQPjNCLeGT8ZHCY1Bq3JeJ1qdvPNUf3Q7OFFpfd5vjZ+lIJWDK470MHXQdovB7O2jCnM
wCuZmDcGsxs2QZnJ0HeKZd45WW0dSCWRyxBJWn6YiIxW2MATffHRbsH09PZYfs5m9Cnx6slleUkW
K/KC4N5BWsFZLHvXsQlVJI1KXZSmcAsYVLN5N/gokEeyMuUTfoCOQtEsQ8InHYiJ9oJXCs4CTfbz
jpypkrHRedk9G1Hp5yut6mvh5jVnYoqgQdiqWn20l2SZ4pqXCkIhFmFH/ZL44Vxk07jvyI6y0OkL
v9/NhYN3SQfpJGzLqZt3nrTWPpTTXCDmnPipGfoAtd3dwumInLYUvo00UGaMQJ+Kjm2gOH1DP0D7
KoSsnD5MXVGaYaGAx0TrzAEb6Wvtt7u0tkAdZwVianVWGnYUaK7zI7UL/77nFkg+jGMxPk0soVt7
1VZEkB16oFFiFcN12S2Y59hDPl/rg9cyp9Jy78tulH2MAEhJvdrVquXMHEDNxt7iJepDVyE680EW
C6ByLTG4eQHBd9dBYzRfJ6Nb3bjIu+6b1Exg6NQBkA4YQM6JUOIFAbsGcjQEikRUMWXMpY6suugk
/fzBO9illWQ7yfkcp+aaZpEyAzDxHn5rX0ffAMGrzQ61sG7roLk13O6zusr1O5dj9WBhR9bEkmrp
Nfh6u0bnnlrLZbuYesl5Y/df3WRtL3J2Ow12fBqqUMvaBXuJCpWtCNAY+12ZaXJj+xjBhLrE+1xf
CDuibFoMNpqYrNu2aZmWrOoyGWOcWrkhWDt513elpfbE2aYI2X3OL67v7iM13NU+Nzh7hpBPM/0E
blQMe5VQKr2xVdDZoRsUMo2DKmE/D763tvGgC/FM893lh9rsd5vfKpCAXK3VxHULMPbKVx7dcseR
pRYDxm/9s6LwcD/1lll79pKF/9ss+N8eqVCjj5t1UIq2aZVnH7MC/cz9lOAfdLY0xlpsZibqF3J4
erHvVdA6ERKg0jmHO8Z1lI697u1wvGuG3UBs/31w9PIuV/b0bGjASvYryIwlsnINRIInYdb36dw9
KrNqnyBeFNhdN/DtocCb5b42ue74dqnl7gwnW5qdWbdFHhdGR84X9LZmhTrqWyBfu3m+sfU0X3bU
IRLj3MLnlwy06oczDBoWjkh6FX04Il1hh13boaltrOWN5lqKzo5Ve09iLYKvBVpb39tp7d3YoA3V
7CW0hAfctgBN1R0yEpneT1AhEX/fBbgX7DtrpJxRailo0apYsEFVa51oEQYBloxp3dYfoWcWZrTm
4GxN0S92hI2jJaIJxGAWuZ2FoFblDJaD+FHnfbXMxr4Go1MUtwP4mDLuiQJR9rS1dY5rp08ABLhF
BzoX3v81lBCuNqyeOAq7zujBemS0cqM16aHq5z3nujP5YwPTow8+6giIfpUy0D45lXD6sNOEMYMK
ss0i1Ay3e1aoIX3RhV9ZQGLd6Sp3DD7uLKR23SsdmfUqWLRHozT1G8OqjSm2ZrUkEUoz68Ed1vLe
XEwkLoSywMMGslvNmJZk+lyOg/GwKr38oem5H+ysAdu+UPpD++xSUrXCloSwCgev1JcQeC8uRFk1
Wr9yQDoVp1m+5GGTqD6NcH3tDmBMl3qHf4hvxY1DZhJNymKBW62xBXkVR3Es6jyZodVXVNDGxSy/
NqPR3mvLoNLIqzatyrQ1tB91WgHGqcbEPReJJ37Uhet9W7hkWP9C0Se1KQH0kRocI2FHLEMXolnl
QlCk8kVFlFr7r2wc2vp8ooX2DImkYvEmcjTPhzzAKcJZAgkQAYjrvVZPyw4HBP6NVc+bLvLqFCRA
MDUt/NbaQofd6FqbYKca8psAygHtsyktwXwV87heQn9BvoQSaX01Zpbx1dcWEzXkdXQu9KWXXkQ1
U3todFB3oZBT9VQnE+7KrR7U7dlAJnTnSKFbUVc1XIKJ9IAJTQW+T+dVL9StrUxlRUqU2VdHtpMM
MVvohrBEPvCSTmnx1Kg18+IcaY9vReaPh8EpSmpjK2W90IOM6nxsxgmfgznpnDJMEXL97gurvp0B
8mrhPNNIjISZ9lokPMLzYlk0HMMwBjTOEa/VosIxZzu2fVGYZy52Yj9aD5WPnYIn8b3EST6IuH6T
Qz22bnnbJzZnQCZWKSIdnuD3mfrDw5LVyv9eubl4bptG5pGRIMoImBWATbRUKI2FHqszR3wodz4P
Y+B9M6VX9edZMpGKgp931p1dleJaFP7io6/LzQmWahU/oESg0+DJIIOuBbrso7f4GlCvsXPacMIR
4MFM80IDJVwUd5XCyTS0x6IbmWvdeKDIbv1UCIF0+970UmfnZQu0cAriwSkJk1dl1y0xRP7F2BTG
6HMe61iXGiV6nfvlMs+m7ExPUvmZKqjxwR6G6uNUY1cSTrbXYyiUp+vmPTKfJ5XsHj27GCPfS5zb
ga4pXcPGWU4Aj35XJf5ccf3ns8Ea58KkR3lsldvW47jm7mhdUkpIo3R0FIamMzd8IktiecdInf2Q
+BiGl3Z/1ktA8lVnpPtyXYJInwvjljaFH4mss3aOMFYiOjldFnY+nKU6iqK+TsIbrv0w73vqA7vf
ZYX/fJr/K/3Vfvzng4p//Dd/fmq7ZcjTTB798R8f8qehFe2z/O/t1/7vX3v5S/+46X4193L49Ut+
eOyO/+aLX+Tf/9f48aN8fPGHHStULrfq17Dc/RKqkr8H4Um3v/n/+sP/+PX7X3lYul9//+Oppcy1
/Wtp3jZ//OtHFz///gftgD9VWLZ//18/vH6s+b37x7p9fPX3fz0K+fc/NMMz/gZ6jYLH716rvxkF
T7/+9SPzb1Rrtz7gpivoUcRq2kFm229Zf7Pph2weKiDeNu3UP/5DtOqfP7P/Bv+aqwtpNwob1J3+
+J9XfzFJ/ztp/9Go+mOLXo74+x+/xQP+d9FBpgfnBoqImjEPganHUTXIcqFSN+OMG1ve99o3LXOC
m3xOOZdrkJEXJfqDLoSZ5rFBZaCFttGzCJuhqCL8xrqfXU6QibejQ6qZQR4AhEXHwjf4jWjJzdK7
QDm3n/awBBriQi8Qu3RC3iUUlet+tJ1s9aJGx1AzSkuos3FhLu09mj/fcdXUUfY0p/aHbiEjGTat
JaZdslraHeBv0ruEzkdNjXRcup3Snexn7Xa+w3ED2yEswIH6+1pW3cfcAm3Tgxzpo8kcZ/XPdf9i
2b/4gtStXn5A6owwcdkxiNdQEX1Z1xqY2HztK+OhwuiOM1yhhVnb44kS7cu23DZNlE0BI4JMpK0J
OuPlKJzOcuOMGA91Y4sdiFRamoSye42K484aqTr8aQn/a528eCvr1WvxKijgUZTD4wX9mJcDKrNu
gKg4y4Ord8sB0erxGw68mrUvDHd5LpEHKCPTQI0ASkzGLBveRP3S6noA1i1G3+Bqi7CwG/upbnT5
K9G3o9UJynbj5E2yDtOlte/tnPpcZHaAfJVHUQhWIXoCu7zDvq5ZpkHsVB24KkIyqGxjmH+LixT+
tMooo9bhhjZVqRthiKCPbWuTvdITeFvBqozYtcljzMTr70A7zKTwRVvA6VHWo5O7w7NNWaGPCpvr
j7so4ah9/wO+mjAXZRWO299Kv9tHfPn9plkYILvd+UGmzTO5EhxNvs1qBudamfwLMff/z94/toL6
f/7P+fbq6D1Tjz9/Vf+HuvNajhvLtu2vnA+4qIA3jxcmk6RoRImUKL0gSg7Y8H4D+Po7wHZKkId5
dN9OtYmOqC7B5MY2a805Zj02P3+ff7d/5p/Tr639xQ4CESGtN74dRLD/nn75W4SrkNmEFwbFAJqM
f8+/mv2XhS2Y3AlE4ZtMly7FP6dfzfrL5ZSE+3DzID5D3f91d/+D2Xc3SOh2ww6GE4h2mwu9mHzt
hq4TmogxnEvtc9zpq88WV4QMntlPWfJ/ezevfNPPc/lvU9Xz5XCM4j1hRdrq46djcnOt12WuD2EX
mzjBPMsdIty+8mtS0uJfOelLpM4UrsDIOOmPelya6qLpDO1SzZHysOkVmBIEqpUvnF+LC1HFygey
XNhVZNpi3lNs1Dl1UA3Ig4xHPlJM6o7s6NRDEbeuzqFLEHCYVFfUrvSH1Cqp4M4DJT1vomECUe5y
WXAuBDZ++DFcLKelbrykiY+SpfH8JZ7yewkhM/cNb8ru3349z8ru/etBAsogAVDIj7Kb8pQ4njUQ
Urwer2i/Vl3ZPNrStrTIVjgZ6K1LxpA9Tw7lv0r5yv8yk4NuFjHGuWqgJpNnKdWRNeMVOLNKDih5
m1Xo9XXymDWlG3i5ED31M9Et/lqtmm9bbU4FHDQBTrsViJ5W29qPnhpTdhhHz76SbbZcFm3GeXSo
7IuZWgKRFnbmvsP721zIxVCuYSyNJCav/EmO1IuKLD0tuYdCmT9lFUl6sVC7M4vRs+5396boZyNM
2Wxkm9v5dCCta8fG0/Z6go3JHKWLpfmWmzCpKwmpBz610ebaanvlqEl7o25b/jqifkxLNdAFlptK
m2mpStU60htJsFxRElRz9ZOSl8mxxMJzZo3eqUyIumQOQGXCF4asgC7UrvlUJGAFcp2iZFWxLHHT
MX5/70mAIfHpcfdsrifhGzOFepC8OOhXzzoWtGPPNMG2L2z34tic6JuykiAFPvvTFzcU1grWP6Fh
NAxs0pXYCCqtPxdcvM1qr1wGWRY2BhdYyK7LmmVt6xZ5NoQQijD/Wt1MyFKnhUWCU6ofjPmCro0d
8d5wr65JfEVbSg8sOMUIO+JzJoQdzHF7+6CiNlAbgi4EmPvIAYtILkev6z4szKW9pqfZXCZGrcsg
tSQ4sFSW99hNLT2qSo5amb5eLXi/CLjtqjtHH47G5K4ViWUkpOJwr+IbOXZoUN7+/E/bos83qYOk
QYlk0wknyfr0p5mH1tG7WCUiUdok7HriZtWqq8GW6tXo3m2hX/8YlH+0aL95FDo5Qt3hzx7G7ud/
cWbq/wuv84+/B84p/wuOT5t8579fwv9vlYyiKE4OUNs/8a8FXP+LtjG/Dgs47Fh0GP9ZwI2/Nt0d
0imYvigXtq/gnwcozf2LNZ81nTlqE5Zt3/u/FnD3LyAzbAjoDBPwh/j4T45PLyYWBjQUApO1kr0A
H9ruS1vLqRp7/PdhbagUS1XxOfGMIlqa+nvtDd9c4d6P7aJdpHreXPXTiHnNVIT/2xt7ZWHfMbl4
L5DWTLy8NpRHdux71J5ZTJwgpGuGI97id8Q/XLlV+RMOwcOs9IDwFHQIFLUhH9XXuIzl8cz199/O
dn22SYiPqHuR5rrtc37TW3iU/rR+bE2E/+AUwg1/GTRm3t41JXkfODhW1gYD013uL6imEe64rcKi
0OfyQFVM8Qf6M5aftInXhC7raGi3Y+HTKekuCvoR/8xr+6NP739Yq/jf+9k5/Er//Xd3W3fy7+X3
bTO/3L8+O0PjI0GewwcCjo7yw7+/OvMvsCxoXl1d58OiMPefj45KBw1LZnqEe0SRPv9D//zoLOcv
9tnbVprxsWnO3T/56E5HG+s3hRG2HdueGbCktge1xrbWU4Kt11BH1fvdVrTmvV1bmNkUvZkhBJdD
ed3OnjyzQJyu3dtlMZ8A4ES4iZSPNeJ0kK+Gs5C+RUvOLJTqsQEge0zph1/+9iu88i0/20r+s0X4
x2Wekce8RuADe9m2BxedHOTEIjCzHD9rval8tBalu6sF1Xgfk6v+YAzSSYJWHUifSMvB/EiFsqeB
0/YlSJ5UHcSRMg0NAKPHvuVrYIn7qKMd9119fkN2VyxAlOd50INebPqkshLx1oQutRsS8NYhxJZf
r1HZ13jKHDChD3nX0t4zC9qTAf0uDW6omtfU8OcRfYnjFTQjJiPR4luSpMcfKnAJEVK9IXPYErX2
d5au2QNB2boZ1MSRJu9kX8mPKdlfbQTNSv00uKIe2CwyR7HFBe/hl/jAaNLaFrH3lKDzj0aRSQ0U
icxoNJaU7t/Xi1GUx9XNU+diReNmBx5t26uudwjBQo/e0++f0LMFmiiSy4UKSh3RO+xulSVJ+ygr
rJoueDIkZvB/NpNIiY7Wxvvdmu+rXNi6X7Ybl2+d29xHL8KbEqBRMjQlArft27/86WHw+YffbLx8
HiqZh5TjTsfXpC61oQnFCDFFG9EYI0CBB9aGrVnlAdFvzpmR9qy12400PiAwGgik+Fz331Hq1hCS
SAUKC1QmbI0z2MTXToeGJ7KMhrpKouttNKwmFbdpUDZLcS7S4zDGNt1kwxRILCgVmmGVL9mTZY3p
NzaTTuar9ijlxYZ7/pUv7iAOSrsUh05xqfirzaR/mHq3236qxPGrvMc6uc6yu0ymsosDqcWESypx
VhsUCZUWgx0tPXDJNBp9mrqbv99rm8o3tFr51E99M/taibEibNuBxNSyzarAcpYxpleUiK9Q+bJz
6eyv/FRbMgRwPP4baddWPDtZ77QaabajhXDX1gjDVHIUxawcdLUcLgS90DPHhl1r4HlsePhayevi
GLPVaU8vCGF1tAo10cIkNpxvZa1kYWoZdaB4jbztO4F9HzR7Hrko1h6g6iYprb6yjVxSET8l8PNC
J7e6R5BakuVYszsiglRVFkeEcO2TEa8OPeOyVg/S5Z+i9HzO8PWcP3Q62DaKJlhtAs4c1v/dK4N/
5SbVGsOlqmo3C/ukJ4OhKorSH+eJAB10avF7hEATxxKhrhiCV8QvESI5vtPS7Ms5rNK5bDahQ24F
yMPYWNT1SMs6adI29iv6dJzjmmlTrJtIbyaSt+lCGp1+VwpOdvRU+5GqNHiac3EW29S/ezhiNNkD
IaEl0WKv4LXJltXMrrBopun6zRCrSJgski7XvFLPzBK7vd42FEiRoRrM+RsjEb7706GQcxvdOK+o
EhRVGcM0n9fYX8E1ZoHV9/T9RmWWP6zUaL62qxDvEORKvLpGlf+Zq+75ToCsUI+mtQGudr/rwwDr
tp2hJJHTam2U9HiZQJtsc6YLtWIidT0Y6KeeW4a3sX76stlnbsUHSnAA0PYG/YEuMWLZIY3MaaHX
MJRQuQ/Z0DS3RqzQP1YzmeehhZouqMGd9MGUp17nD7llXqN5QIU46qOShzD6qcGQnO4sfufVkxPk
qEPvjKGCGFJt2mV/VKo8vsZyq3dU9mNThGVuJJ+nFpqbn+IbfmeIBEGAG+fUd2piRu6gfkztoehZ
tTDfGuKzlTINIatYMxI3VPh56OXFyGTqKejkZ7bzn0inrepLU1EQzRSro4r7bBnFhYZUbY5kkXBc
TjRBFSzLyruysehNM6Oux96rsOXbI3nAftqMaxP94YoEi3OL3uUHRh0O7uh0qA1o1GKvSwukJZOH
4KDNLtpVE+9QaMUHNUdA+v9zPSqUG+TZpu91ej1yytl2Qt6IKG4lB6dz0UFDh1WCidjOCA6Z1Z4Z
TC8+XIyCsBfoslHxw624m1eXWU+wmtRFZJhzyeeaaselTxcySHL58PbD7Y6KfC7btagqbodYmET7
/WOJ97PO2YdEmpzl9TwI4ziaGTi4fByHz403qWMoFGu+zpCvfFxTmwyJgS614otp1H+duZttmjj5
iribjTDPbn0jMu2F60Nqx43eNUXEt6oNl4WnL7cowYTfWVN+3SRKHdRZvv4AuTYEwur6R/AjbrQO
tgiNRUuu6060xwoi5pmf5Jl8sb+zLU+QIYe3lVP16ShQNAuuaW7lkQHqOz/2ea3du9rCnk8skGpQ
WS9QVFpcLlUgWxGvQaMV5dctHTD2IWKudhAvMZhH3VKcLGinSbxXUwhPF45VQ3FrCwX7SoHCtzu+
/VJfGU38vDZQMspc2/np9M7juaX4K4UX5spiXzSOaN/xDasfVKU9lzj+chnA4Ii7AcA+MwTbxd21
7KG3dXVOlLDQ+/4RdXN1kZlJ+feSCO3WNYfka2qv9mVTjuth6nX3G5xE8wzD5MU2iHvgfMgg2jrc
tJBPn3d1zHlKbJuwXlZccZgBAz+ATciOFqAg6a/J1qZ9+xXvSs/PXxEPTXyP+hxg4O7miEw12lxp
ShKNRNpYxwFIXxYWqkkaX+WK8rEyyuEuiYtiDAtLGaE8Ni0aJWyyXlBX5az70qOlHeLuqY1QFkt7
WFDYVUFjCOcxW8eVg0OjZo9TRT/5cObut13ObmzjSdjcDwA8bCrnp2+sRtKwzThOWA90G3yxIsgN
bKiz0pexnUHD7hoHgFbl0EGmFRTDMUXLixSdu/nem4lSHhxVGp2P3Fqfztzec1N3d3tszpie+EPp
fu0T180mWUTXoD5kfVzjK9l1ixLmTSzvZCwhDmMjct+jx7eacFKl8g7GFSridjXy7ghnK9P9VCoi
g+zm9ddzNgGlsqa27EKrp8+LbyFVgDEOXXOL64ReiMyr7qcyEyeE3s6o53DQyRAJaC4j3YWIhT2/
95pqfDSSbp5DwmlT+tEp4aAs6f30RSZiTm/EanNIwM+d38aQXh9GcF3f8ZwXv7xGBRrdso9Hzdzo
JprUBi3ZoVBhqfs9hGEW3MRy7xbNWz/GqAN+VgY3BhmSpGMU+MrAeJlAf/hlIlrbpxlWMd8Yontv
5kP8Zc2c6UOftakdVKs1XfSYj2t6Lkn5RTSK/SPHe/BTs6pYJSsTQaLvrCC50r5ASrH0FUubkxiD
8OOuLBjMg0t/21AyQzk6aG+fEpGbH2zzvNP1lS93wynBUNtKPNaekJckUF2plqB4tdT+RsSGElgK
/XTMuNXlYkv9j3etnL3x99J8RLvAzLgb+NjniCddSoXQFKv72MmFWmUjhkO6ePph7cyJbfziGAeO
oP13cLLjIdVa68zS8mLnyE0wYbK3IPqEs/b2Vn47trGbMTPF7pSQMoJ5KJqy89G+WJf6bCAvXLwf
8yJSDEAWdFNoZmfewYuyFVffFlo2Aixuxt7V6lZruYGsyI+WJU4YDTtFjGj4+2DVR0wwy6WhiLPZ
IcYraxKmQqD0yHy2oMvdfGl1CjF+uFLCNPEwOunm5OTwR6uWBMVuLTgycbTa/A+ykNOFlpU2FFXV
7B5IDQJn7aKftRE3q8q73M1S4n1rtmhhabuzGamrMB9wiGNJGtZZ/VbnJLFCWlr6/sJaYya11eyY
A4w0U9OgI50Wsq6SIidN4ZcHMdG5H/KW2F9AOh7yoLZ0eywjhVpykCsJWA1ROhNz36Za/6BZFJx8
0P0AoRKlf0REb8KLHUpo2132vs9FrPqJS9/ZB/BRaMemq+P7op6a9Ogo6/rDYvYsCDOU+a05guUb
C2PJIi2fUyMctYydtBwKmAUyzvSGDLG1uNGkyrrmirwdA/Z1LpLdFRcLrfN19a4mQhu+do6lKL5R
murXWLoYuhA9Ifhv01p+gwmI2HxeOvfDslTIZrHvr7xCuxk/rDi5WuQudfuhzsWAE6ftxdfGhjTP
EbWRlT8atrghTcyl8Q4TifZuI6y7mjp7FsBwWbswmXXN8Cmgw7qigz87vl4rigjawdaAy0yxqcAd
MYprt+6w2+WWozyJWKQ/WstBr7nFF97msKOerEnSiEvVevipTnNp+qM9Nxd0wyzE825aBcTqle+X
dLAfm7H23nfm2H7sFUd+WjwDc5w5xDIJsjSHWMvKb7q+1BWZBWWjJJ8XTYffn02Klwe9NSgopSl1
Ua4UdfeZ9By7P4hBs61g8FalR/5euQ+QauetlQ50wMQQA1J3ZdcVirpWj02ZefmVbS+qepHVZXaX
Y8JAUJpW2qWJpQdbUL7VKtGZJSN9p3/XyN//Yyn8XRb1ct5EsYHrGbUXO1MQAacziCuobGle5YTL
lKURK6PtL2O93FopRjEVF9eZE9HLrxcxAlPG5q6gKLiXhJZpjcZaAUc5lo3NnGGs7y2W2/te07oz
k+PLR1O3QxcMKerzG2Pp9NHKqcitWuRMT3nnfoJ8lN+6UtEC7D3tkfrcOcT7y0ejvUD5ceug6Vtp
6/R62mSMsBZ6wKQNGaNu2VVX1datLiv7nJjttc0y6xx7RsBGYKf3SX26SJS8tjIPR0sX8xkWnnUD
TJqwsmzRIkcM5uNqJn1+rKSQ79jV9vcyR1J/ZvP6ygqAFYaXiyZpU3buFkGjNsFsw3IOXX1evIu+
0+Qa6bnSU7RJhymOkIxVRlQiqDkHhH3t0s92WLKFgA7uaQ5uV2glAVVxmIL+vsIxPx56an+XcztV
V2u5oPJW5vzMeWirWO+2k7jnqR8Au0VKtT8PKV0vrXouGFKzbshjSg+BhW+Fqu57+AlnrCmdfVdO
oxdo3iD+/HTCeOZZuQFu4nll/G2119HSdHVeK2ECiOq76AbJQZHAGbfObBDW8EW+vD05EKD28oHp
TKHo5ezlGnRFT8e0ri6lyNc2DuvEzsVB61b1b/xuIHHHbu2Wi8lbZpfYrCJBFwRqTjtoKai/e3B+
WKCAx1K4yxckkos+1n+jQXH6ILXxzB9cdZvAK0WwBubLmpRBIXVDEK6+pu+duMu+VePEOaGjRHpT
GCxT9FiH5Emw268jaSYduTdydrpD7bX2k+ro0Mx0mDyNL9Vs8/qzSb4p2aXPfgIK6jPdaxK+mAE9
I1Dwiy6+bMhp8JesTN5NDhWZiHQNyqyeiIcrrTXQ8fRjUjAzy0y9WPAog0srJXU6Qbnne9UDCI8m
ocuvsrJd+mfo6gPJ4w88UMp6h4S6/tvBrdMfbH3USsLN8P74AggrlF14WrHfEr5Rb2Y6+bimS3tX
EQKw3YEbZ4GJSngE2qIrD8CbmsSHQY/CE+I/BF8ERgpeU32oMQEtJSbledVNv1vQteF36GyiuPFQ
/qzlZH1A8Jb9YiOLS4GAlQQfZqYOWSjTuPnlEoHpYGAuSHEBgy8/2oPIlWiemwV5ca+ZOJ/THGph
OaSp4aP7Epg3etkl1w1G6Psy9poRStLYX0hqhJQqKBVyHCS8oTiuxEb89IQGbF3FpvC5omVC+dIk
g8qv2V1c4VzSyYzUjWZDCoBaopqB5PbzXLTyOzNPZiI6K/oxKNO5uTQa9iwcrJaOHiA7jc7Xkeb+
YNYZGUtmNcsjCdNlcWcs4Lgjeoh2EoKf4E/BIEQkM/2fVbskUaC3gyFOYh3XWb1K3/TqHOP+kFBt
pf3oWgFMep7ZStrpqyyLEtu5I3LydkhifZqFAl2NzHPcTxNbcMx2poHJXFMr834yunW+sKUyfxMJ
aqzQJWTku5rO1vfE42vyG1PxfrE5s5wrNweVcIRz6IiLYlGt9kpQ5tngBcC7jRXhIIWIMru2dD2d
AO1vO/2uiidwo6u5fJn0fn7XWGolblJh6GNQp2b2eXCRKCNXb7DyA8JAi2jPtPk88ErjBUnR1nCA
JmGuoQOGR/OBRK5JNC+TErVWtxihGXcqz0WO/BDQ7qyh0duaYgVWEkviyYt0siC5V9UDd1JgoMY5
WAQahjXjUlMHU7zrMirnh4aKzZ8fOFC9abQkONJjNNgz5ZfM64qC5MpQdBXlkXbYHKINfdbEN9QF
SmlSp8e87s8tt6/NgohqOWC51PGQ0Z7OggkJp7O7bKUpdlB061LHInbAnI/1UNPZs2gWOK0936sl
uCffrCnUvz0Rv7K1QOmH4mwrcbLD2N2AM6jZoPQYNythEYc31dpNEq+mL7z0TO7Xy2WVQx1SSNZU
jpN4i04fFVhGnziz6YYeqAcOHhNAC03I5Idird3RaiwDKEJindlHvHw+dqEa8FcaQBhM9nKfuu1r
Ux0dsNVuvF6yNCyUDub6fnXVc1Chl0s4l9q2ThimUG/s23YLKT+gQChY6ata3+R2MsMAoNqDfDG/
c0reKBtve3zqs+LMavrKQ5IXAHgTF8zGnt2VgTPRJVrWkTHt2VK7Veue80Bqup9WXuiZk/nOFbad
yNGwskP0QBVZm6rk9GckdDdRR3PwQmUokulLswg1HKcBwryXFsNPp8NEdSR6zF5JEytkyLYilhH3
TYa8uzZKF+DYwkQOGtnsL/O06s6cO155GdQ8sRPQQIX76+5ehlPXzCPYz0KZZ/JG1/L1oiqUITS9
9lx/7ZUhbZJlDZQTNhnLyW5Ip9mWI7qaceh0Qvq6Qu4SnHScP61UbsnkniL+xmCcGdIv5wwNjwSO
PJXEb4Scu092MexiXRTTw4IN4eJYujr17GIpNc7TijkH8GrqS9q9GrOsPqj3TqcSoPKn0wYtLvYw
OqfmLV5v+xF+2zDSLCi1uVHjEHw65GaKKV9UfJis6DQK79++1itvmUY4TgIktpsfcfe8HWU/085r
N8Q13/aHdPZagBdM1tlBM+eCp07VT9YQt2c2xa9cl/IycxWxfswdqB9PnrFJLLOdF91F457Bf7HV
7FfN0aeiCgRdARop/K5BrH9+2GMdgkz23B5HaLY7N89Eldm4UgWLpqW5R4fcqoC9VlVHsOeGM2qJ
V+YsnpBiG1tWgGF7+E8Fnqdv+FCijMJ65FaQHzsFSms0gWv8sSyDeWlYWFrhBXSKiN7+YV/5Ujfj
BAGxnDu2CsrpC3byKdUQYKRRsrjJxwpp+yXVffVGKXrvzKVe+S05prPObQw78HK7S+Wum6N/Qq2j
rUutXRtmo0Rx4XKOLCkkV1Gp5k5kZv2fJWtusyXeF5UUAeq5NArU3XfSQvfAVUibVusN55ejtvVn
1XWzSy2ezrGqtuF4eoI8vdTuEQ1JnoDU6ZmKhLN9UJQZ/AML8dWZz2L7c/bXMbG68D6pirNtOP3V
KFOOupoteZRVaXUNP6u/q+h4XSvVirgNkdnh7VGy44b94x3aiPvUzWdkAcY6veDISSsjsQ1SwtTC
J6izkiQtv2WhaSJnNZvbWHTyY+ulHoH3OEPvc6qGn2mukVRF4yfxLYXEkwPWSSNFMIYd2S9JXg8B
MWWX+PFp3759x8/69/0rwrkAfIDYXzTZu5mDIw9UFFfB7Tl1okJemhSPqQTdcddSZ6M5G4+TCGKc
10OE3z/9NTolsXBKV1aZP3lFlR/hKzlPKgKeIRzqTFL2bWvnK14S+h2QseKPGP3TryokiPsZrRDh
YXlVygMioemxXFFhhzgrXeGj4y/JMRHeovuNPlBIePtZX37DlIgQe27j3GFI7Aa45pQGZ6FUROas
A7DQS/d2dvO/SVXUH96+0is7D4Q8G7cdXiN61v3+KhsXp3QIg4gMCsYHWfbaITcm9/3gZsYttez1
PfRe+WHkyHRr1shYckvExJ6mzRI4uVZFaVYR1TDEDs2ct+/t5fRCqRNBImYx3BZovk6H6Arx0GuE
4AfXuurYpeV68Jq19rspW+9gX6yXwlrP4SV3XpHnD8MkUYQepMf2DzHk6VVdMS3Z3HhKqE2LadEM
yPUboRYrwX6VnFU/r7TWDAwTB+qh2CzDDxb07B+6OrbeTTzhHQo6T1JCgS1kFj5yNufJ1QxRHsvR
Trzj2+/o5baFwxU8w62ICWxwX1hEopUkJH6mUe9Q3TBBb0DqaOeCkNwpFu6VZZDJrlWj0Udm5WW3
nA29n2/fwitTJLdAXREtNv9+HmG/7Vo2fmXuagmazTUtsWYr00/LcNfPb1/llQkSoySqVGwYm31p
N1+1C0ilYcXrXSdr0fokvygRrmwROs44KGwcOO2/fcWXn8Ymcdv8syweKEH2PNNyafS6JdQ7Usel
Tjg5N8WDtTrtDQrp+KDUqfY+RR2EybDpLj0Kbh0xoZZKyzh3uo8yTdTrAbfVUWj0sd6+txc/O0B3
yplIJGlm4rrYFXLbbFSntrOtyF17SkfwkuuntVq6JFJ7o9WO9dy6hHgPZvJrVkwZh3ppo195+yZe
fJ/cBFJhnZQMPk8Ou6dfypIMSlkSRxzVcyWRwZXrJXJqxDqDEvslWQRXSQZu++2LPjvlTpYBjoN0
EfkysXsA2N4NhEFPpELESRyNPZRBvydbrD2wb61gK8L7qSOvAlR4SIrY+KDncfoTtWX/negL+U32
cUO1zXDbX8u8tkzvhuJBjnFdCl4kNsd/67XaqGjbyAT356GQvxyJRJ75vujcA6DN6V5OZnfPJlYg
FQcphF2vRNkc2MzRRxeMUElasjF/s3B7q1E/JNr7YlILIF+qTNbLycwcPTCTBep6bhNeaHCf6Xt2
ypN1RdCNYV+8/bpe+Y08EgdoOFMLZUu6/41MZWobo+uiDYQeVkvZ3Q22kRygP7zj/JYeOFHji3/7
oi9mBDYy1J41g/9o2+qyGxj9bC1tDRAROF9/UVM13jh0DrqSt6/zsq2y7ZgwVHJW5F+sYacXGqXd
NI228nTwEW5GFtWNKZYczawzI+yybZh5ZBh6aYehwBrngLqe9untm3jtDbMBpr7PF8AkuHtYJGIG
IUcmRC1NFRR8oFwxH8hgXnojyiEoXSApTs+5+18cMfjy8JUDUeL9GvQPTp9cQyeEaHPuo7nqjctq
xYxSqoq4JDa2iFLsC8el6//uAIGdYQW/fNxNV4Zggy4kLrb98pgqLSZrsNUR8m/vi043KcjHpTX8
BUzjumUpZUGnZYp5Zvv3Yv7ngbcBxYTMX5jxTh+4A2noAOVEiq11+e2MXe84Gbl6OQ1krssyG7+9
/bO+VEtuF2T/wevFyMcOZHdBU4mHchU9ESSAr8IuK60wLkkz3EQT7i8HnlAI/60EJ6EZbR8UzrDc
tpIoP1/onTqeGesvbTnb/UC8prBpoz+ydy+gVpx0Zk2BMrqA9RVY6DujDVAij0loZIQP+ikgFdzO
W9RIJNONNmFVpakHRMuRwYg7uX+ndjUYabc1jDzCo9JLzMfovthSkxvnM3NqzbErJN1sXVnTn2uB
nugKsXd2J9kpflVMpP5ssXWF2lPREaiXUM0N21llOwyJz1yv+3HNvigjSgxfCmeaQjJy+sdcl4sD
jUPlpopR2HfQI+MHho3xZBhzPviWbNNPqpLPQJt6nOi0BzTodTOxhpd9jcTw2CRt+oTjYotEK5cl
hG4ZX3irauRIdNFrRlgyjDi02qKef8QdNcJIIuU96vQmKkG8iEbXL8tbTzx0Xi+OTiFaLaiETOuL
WBhLe8nuODkAR51LYjnq7LGSGvV/TECrcYGrAHHQZAytfsyn0bmgoau6KEjK5dfidV0bma1APvf2
INzG2Olah+eLIwATOLVBNDunY7BJ6CZJ0dRRpyzTBaIlJ1DNbL2wqNafWVepDby8GBU+CvUcP2mI
7U3SLXQzMJd6GeWcGYenaWOBFm6laTQXNq2cIhXnG0fUGG/QLOYv7I4M/WPVg5Q8sDVSv2dWP0/o
HYtaDeADd78Aq5HF5KrKuhB8kwyPOQVV57LbtIlXpCfO+jWwnBIxeZdhsUR5Pj0AZKu1sLMX2wwz
dVVZKIe8+pgVqpEGTYtCCVgZx9JwQpH3CHeYiMNNge++7xok79EMFaUMYwQ/XdiqBjad0cG9M419
MwaQgFDfewCfe5/mHgIoU46WdW11addecOD17uYqb3/Anlxn1PhjrhIXqcp7bVlUB7CjnoCzG0zk
hxYY8Y81M4EaOUlaX9PnTFD3kcPWXjntCqmYePqqDmbGnQVCtay/5sqAymwc7BofUZmOdmBJ27nw
6j6ZDvlMJ5o5x0rY1qbaFFSoDM2go98qYb5yUgptCN3GAVIMi9u6tg7F4UpWF0BNYbti/NF+CCdt
yyczmQwrnAeVsjDlZPXSnuwRUc9sZcDtbJpBMBFT5QfbmUaPLAItb6ZicD/LgUoVf6YmzFvT5NcN
TFQ4o6+Y1hLfL0lL6KEccojpaByGL+jvzYkejiF+9nreuh/nPB7mY7pkvY2UR4KlKMbOxFtFH8y6
agwZe0GRcEcH4vliYIwJHLwHhnaf33XTIO+hJGhYl2PsDeGQAdEhkLQxDz2UyylctF6RhFon+afZ
SIR5RKrQWKGt2EvokMluBuwBexmosTl1gZ5TnSPtyKZu7pHHvvqLuvTZsY/LiUApwqLZOvKXdew8
WlFHr8nxBrNTH/OwFGb3i55j5h6wYbZdUBeW9bfIZ2+m8q3R4oxTY70lVnr90Leq+tQh4ugDc0oy
Qqp1TzxZSp0loTX3/QPhrJiLtHzkpvqYXlOA5225Rd6SfLNxTyQ+MMySAkw/JT8SZ8o8WlXIr/wa
K5Xnm7Y21Pd9An/p3hjtVScRdkJLPQDJD7NCLk9As62Ht6edV2aCzeCCvQVZDHts/XTaMdqOlUDv
CQXSbPlBkuN9ucTVDxfD3T01hHMao1f2Mlspb2sSsrdnsT29XGJtGRWpMUZVrOeJT5eDs9ystDn1
h3yMENW0B/yeBYwnHN1vP+or2xmKNR6qSLJQ6Ght9/bb4XXRh1ll3JTRWlUpha4U3De6gIuq1VEe
DbP+VGTGemYtf+X9ck6mCs2ts53ZA/CtlnPI1JK1qbgluru6saIcBeXBpdzzKW2ldfzjh+R67MOx
WmzhT7vfcySjdawSlpGqStZjYxuceexljIysHy6deLIp7pXntDevbaAMkEKIX+jgIf3Zbc4VTe1U
Y6BCpAzK4ETs7eSvxWwxqTm5BHKcwGW8WoiuQ2JuTEPx6Dpp1V6g+7Kf+tyU5/JkXnvrnBTAiW8S
XA71pz91T8ZatdiiixzFSz+1a4/iA/VvOIB+j0hMOPcVvbJ4byUkfOI0L2mZ7YZ13k+VkjnmGOlN
nX1oWwQRiG+8axQ34swP/LKaS2dua7PTbGDbTRLW6bOJJnWkMWYy4vhqXKBKKC4b/r9hzDaeTKNy
iEgrVQ7DkGn0I5IiNAoNAWVvyYATaQ7jtbIJhLZ1afgteVWhvXTlQdUHyw3fHouvnNkIT2QLa9m6
Qx/m2V/x2xc3gnyzrNGcorTvi0/46JI7PHrLg9mI1fEVmcgvLRbyKFUM66NHE5Roy3g498JeFlAs
l/f0LIOmB7YfDFj4PRvo/4QyqcgJAhvspHwoE2QJUYHGkxSAnBT2FKiETcZvpqm4tvPycTRW7XPC
srmZpMvmViLY/p41Qr0CnSwdlP4Fxala1tNnFNHxRxNi9pnJ+ZUZCwk7JwGk7BSA9oWwmkSIyoas
GtXe/P84O68dSZEoDT8REt7cQiZZvqu9uUFdbfCeAIKn34/avZgkS4l61RrNSC1NJBBx4pjfOPcC
JCuujul4rzZVc8zA9N8tS17uZIdrOblJRGkNUw1RZ1sMlTZnB1WlsnMHhlmOm/UH5NW7L3UTG7st
t/VMXKxDk5+CHq8xqvvzfQxuAolfZ4V21cgUh9nsVt87ZGmf3H4ywdk6srsp22YIi8Rsm3BN0B8i
Lar+H++YaTA4JmKmyzjt/Gd4JSUuPkPi2HpAG8xJ1e67JekOdCizh6pffmvc3Du5/mV4orhjvE5r
i+4J3b3zNQFpeF5csGZaZcVtIRL5kkJXdgOqveRYJJGxI/f6RoCmriXsQhumi4hV5PmKGBPaolQX
rvk5LbQD0kjmKUkwDj3wSpNnDZmzldirA9GrByulI2Ym2lNLp/mHkgvtzz8HBggalNzciCuLeRsY
6CKUUSvH6ejGSQKNjBBhoNN4o0wuAK0emYCqUsfHLEd3G50ERNSZG3+//iMuee4wTUlFVLIBxmto
9p2/E88bu14q1nQUmtFrx2YB4B/oZeXdS8/OJ+hRCj/EheesUDp33ft2kbL0a+ma79GZ06WvD/EY
+WrXdd8je26LI4LoyrwK7HXfpRJBjLfHvMPURRTTzYjfWk6tm+h7Mh6XcwxiLGM9bMTXwcCFJM9I
IyKNx3Y6QjgqmfIv/U3pMpwjv0JiOZXaTIjtstucruWxVlLNALsIFt+HL0WvU0VOAyee+tbpmxKx
Yhy21NFobq6/78swbIN1WCeQa1hBluf8dTfDjJ5HKXCNIHdnxFNAkq9qoG3AZj/AFJifkTdSb/Gp
QShwzLqdc/7m8rQG0WGmf6fZmzNHnwxPrzqWRzsZcaccMbiZfekIJ3oonVpByrhjtA3GtbAmvzJn
0KDATyNlJwl9Hbaehz2Ek8Bl86UQJtC2r2Gx3IJmH8gWbqHGfewrtPYfUk0I7R1oVGhIMdOx54hm
7vdGSRLlydIxCiBzKb07DAuq/MZODANJhnoS0kcAG1GIQlsQYGllO6f+qFHV+hhSYZc3M2LVb1E7
m4BvkXa38L5T5WeF8cmAAAvmDv6MxD1w2wgj3ECbFEjXeM2YqGknfIVZgPKVnZXcx1OBsF6ewjI/
ZEgn3eiL00dhNSG5EThenN12RZXRnE3UyMM4I1n6u3Gw+5/uMDdfumg0P8R2kuefVzuL25byoPVt
SVrs6oXZnCQamA/OaFdoS0M32QHOXWZn4GvgI+F/4AGS2GZMoxzoYI0mB92W6cNqIu4Xdc8m1+sq
vL7JX+ulzeclE2ZQsoJ6uFTW2/U/Kc/kLZ46qitgy9NXi3hVoxQ9NEC2hB9lpt4dE7ob5ZOmxC0F
+Kp6D+lxXpxfWt+16m1liz75xFZkZHH9p71x6TAzhJhF2kjrettGBp4o2r7Xh6NYUuW7lUTVAVZC
+zKN/VeEYpbD9eXeyFMdhmqYHJB4kf1tEU5jG6nYJa09ptiAk4yAfsqGjSbVyYCsj4UInUKtjbto
GJry4HEfdIexrAstnKd+LI8eFJExQKccJGw92VDTG0SCPxFQ+/F5jOboeQTxbe787Mu9gkI1FAJO
JnAGotX593M8XDbga+aMGSLmRdmAcbDopum+wUx5TyH+jcVYiqCEshwj1e3wpOduifFVQSZIa507
b5Hd0XVK5HsZq+081xu5OJccSfAaAGn7bW2pvY7KDSbWcqytZHxYNK35qtCFDs3Cjht/YNmbiTQz
5NKMYbymyWfAku7OHrxMaGnWA5ZaR+5USu769/85HQ7u3kzGveVokV3/AkTifJq9GhmPDonlowI6
dwT8bdXOzt3zesTPjiVadHQ8NVBw0LlhTJwvnKB2NEYtqhjdDLPsTsSq+tT1S54/WuWsNmHS9U12
SmjHYKkwGt+rsco+WVoOTUctJvcPA97kGVVPXpiVMxjmjgePialP084+LhG98EdHSuDqEYFcgd4N
MbnF5BUpEDk0vlxKBKdFbYJOtyNh/TKVwf1WdzIWB9Sr2+UuLdX5Qzen6hy4tmjA5/DL/th07kd/
jkaBYQJjxfy2753k885RvUjF2fLAT9Z6GZKFvZ03QLrC2qN2zeOYULR2saev2lNNp933WZJGR6OU
1Q0KxR1XhNncZalQk3sTQM636z/kYnvwlfhAjOEhhCMSvzl8IDATE/OG5bi2BfH+qcvmtht6rT7m
k9AwKpmUOHRHBV2T6wuvNc12e4AP12Ei8yY4B+fbA2/7iMrdVI+zPiXV3RzpHdcazBlA/cLKPzeJ
jbkJqFhtAmI+y53nvogDPDcQN5CZzG9X5cnz5fMYWnqS9xSeBeq20rVmSImZFi4unbB/flIaYJx1
DgM8vwuKrhkDjKq65Ri7dCB9lOslDiz2PB2TbrIfpElVIj1YLF4Sxafra7+C8TevGdgtMnpoMtEr
2s440lSloIsb7YhyEsRSyCE1zXkEkB/qSKvcw8z4uDoobmTdFCk684E5VTRvEcDJkhsuGtxMqGLU
+XaMYqhzKqaKBxr8enZMZjMafbTmTKxlvMg9SCTgMHpysijE3bRWD1jd6/Lo1pOOi9VQN+8WXVo/
0iqBqJ9rbfy3QfDZC1reC/iPruz3DtkbH9k0QZmoKwZXpwF5/pGtSWsMEaHwvHrVNHeqomm/Z8NJ
uieRxEw2kMSq4zCynOVlrLwFaSeI81Pgqc6M420rHcSKOxPnnZqp0Ex+GgVdVdDZuv6R3jiDK3QW
uxOKIxf85fnPhChfRdJYhwV9glgA6gPLqpHjuvMjzVl7OsVQ6BLf1RF73jmFl8kTxx59VSDK5E+m
vXU5nzDcJkojfqtNlbIEUqbu53Ec5F+hCeJintIDd3H984EIOU80c/FatEY7/27Cggqg+6Y7p+Xy
1uQXAdSkYY1CIjt2ExhcI64zV2XHGgwTP9T49dwu3BT6waky74bCsb4byBgOS9Xk770Rn6WlJ8vb
+SaX8CSAr7BbwEOuTUZrizLWYMnyMqR6zAH5KneNiuxiAIRqbA5M0qNfjYMKCcYFQPXHqrPym2QA
geqrEA9rvN6S4ZmQhiKE0cIdDzrmw+bOT7zILg1qO1Q3DQNyg3PR2NeFnbolLrJH7LrMpxpKTsCx
1T6Idqk+I6tavFzfpm+sh8SiQ0ZDlkaCuTlNEPAFqM7ROLqtif0HWtPRfaYo+XcnHlerzYru1s4j
Xl4SaMHQsFq/A76y29A51VaaxHNuHjuhYb7Re2nuq2WOvJ0hIWvg8MYwMouW0IXTsPxry4iAyVcB
CLLW97gUnR/LNheN5aYWdokCquQACf5nTw1dkFkU6hjMqb4YO5v/MmBBhKepwMTEgYN+kcAvq4tu
i0XSzNDrDk6SqA44Yin3nZ2a+U7h9Mb3pMVprcqQK+zhle36n8wwr3UG83PJYq6gL93XCqKCRfwo
0/I3gJBmB7a/Xc7hZa79Ny5Bd9WS2rxOz4lnLGjbOMys1eMFHcg7GCGyP2hTZN0loNr2ds82rr6u
iHQdkn3rFb81g6ow5WxtS1WOhGz7AXb8gBJBW79XUXyBlq7XQe+KPcgonXb2xX+v3HVZmwE/gxmk
HAGcn++bUa8iZ85i94h6pv5EFovxVTG38zdNAILzG28wfptqpKBd1dQ0Z1D40+48xsADlp6Rt5Jh
NPUZvQ+IfKPdGypD7Tq/rfQseY8g70wZjwdDE+AMHH9oE6P6aIMPQJZTzcXvCQ3EKYzqeKWQVkmP
yrgqvpbzgHKuivWu4xM78YFDYkMtgDCmEEJqupBPi1u3fxZsyCs/FokTTmBM1Ls+m8WdXrUOIhVj
mvxIUgAFDE8bXNRUPA2bwJMTPfpa6Ugd3D7OfJzBlhFACJLW/Hc//owB9HfrwDweD2u2wf8K2Psf
domIgnIhuQ7SmtG7rCGdBYk51H/ypAO1khFFW7+L5Jwd8yTjwbtOicwDOCXl2WPwmxwj6WQP0hrj
JZhwSLr1VL71MctND90lxch+USCglVGx0TDz8+zuc0TWVx+jVkesVLOkhs3p1NG3m4SRP2LRB7UD
3m8CiRcPCw8nvBI0Ya91mJDipN0vT6j/ZEsg9HakSjANpfNjWpUPHX/3PipjlGQ9fVTiYK6qNdsr
01ZSYLXG+2UCnBCOdTP+sXu8VoM5M/tvNfPYP8NYU71Q9Lrg2TCg/aaXnUQCdZLtPaxKjA/Bqkyr
i62W/KWo0KpDNtuNHggxexJIObZhvizNpUGZJEINKQNI8NURqhbfZJWa3US6M6GNqYFi88kyGhCk
nbpKz5lou+IMUA9VwC0/YxAbFckdk5HYYDVGhj6yLor1RTIRB+wxMpuB6zvjPOHFHrPFTBdDfGsI
zY5R3lI6B5jTODsBWrvy96JG8NIx641Nv8LO8FEA1UZCTCx/syiyfruARAo8NE1abhDq5wORcUwe
6OLmPzIr5+Rq5WTLQFAc276ORsavWiIfepT66Dy0WA698OLgHVsKGvQ7d89FixcRP7qmLpNk+BBc
Qub5ORbrACObvDKErD8DlJE2DtNLMlKtpKOOX4kKoZmZoIV7JFJtc8JVJMtfED5i52D22F/ihwLr
F7F496ZpVmhq4roLkiJjtWv+chnrwKxRC6/FFPX+dght5Zg+GlHThAwAtaBuweimQEJ/iiL9Oibm
Nx5S/XQ9H3hldZ0HOsI4ek8oItBzosA5f0E1WvCkO10TqrZAEwYX6Ppmzlu1PjZZT5HeJZpdBTql
Xnk0lWoEh6aUszxgW9pjQi71tvPRCC4+gTWpUB+bBjt6Z7ejfZqimfDoMtkFD+gU7ucUjHB5sGet
bagzbCaILlC05xSE+PBoSG9hjjHXWF8ifrJ8EHVipO/0xJAwfEwHtGiSQrEplRkFNjXKkT8x4z+x
iK2v+EYCsUt1jFLvcr1ofi6Mo5BdjbF99h13oLGrjgnzGzeLq6dUmYeXchljJaSxQKNfzbThE0Bw
szhhkWXjrrv2KzwtL/vbqK+cr1z203hnAXBCk4Lx63cxjXTQnGxKHz0TVCPHsaz+dkmi0khGxhkF
3FhWh76tavqGMH1OJcAhXFWnJaGL5xSiDooWcA8WWdH4rZm1eTokRi66W62zRQIevkDSIW694vOw
oJBxmgCRYTCjReVeDX+56TAlIE9m7k9fnQv0fANY0pTVxKR2nRSq4aIhFVT3jMStQc+DDm0lrMTN
7h9zJK5XXsM6K13Hy0ANzhc1sQPDKNZNQ9Wom5PbM1lw8euGDKDO36/v8HUDn29wNCrp4DIxJHNB
Bfd8qS7GgDROVGDcbacwsDGt8UFp7Pbp+jKXr9FkLInKLmS7tVm3SaxdhkWLje94aIBi0I5KnEfv
QDw4bWAXYGdG2abvOs3eg5C8kadA4aeGoOgE7r8tO9GvUZjdpEk4jHF1VONFu0FlyniiEdM/6VGC
zd7Oc67NpM37RFofzw4gtswhtxwzx2hlFZtGBLxVd/oXsczDd7pvTXf0UiXz7t02Tm5Ko0KPr0P0
4RuaOdDCVQ3FjmBoo6j44vQ2gMaS4c1TXkEtvbHQO8GTLkIe4aDHPW6a/aBpnzWv1HFcZZ74KwVw
UYdVMwN7kkAQEK9KIe77UYr6L1ZPuXGvcDRGH/1q+Y72sNn5XqQbVehKS31I8mZcZVEKEx8ouFoK
uMeyCsn98YMuy2iswTCCYOP6VTU7MLLC+CwUnYoZarn4audyRqm8VRzlwCyxYWCojsPAGDDO9WOB
vDoudbJpPgpLLuI0IxW2hNDuNTRzZKO9NLXTJSga6WRJmcwcIIaRkeLMZLbaRAFUOaQCMZotXQ6W
zc/7BK3wptarp0iL5/GgEkbQ76jKJTsy+pjkiQvT+915TEb8xWIKEiyxl/+SalE9Fo2nipvrH/2C
WMg1+ioTwU1KL4ZS9fwQOa01R5o65uGCnbwVEDEwCsAqHV1+C1mSwir0oEMOPxRJrd32i1ACT+TR
FBQ1lvc0mCashOs2Hf5UlSHhFjcTYvT0HcohlR+NyHTuPbeTtKLUOj3McnGx6Y4xXorjKuhsc35C
ArKSB8TnYevUIrz+fK+IkPNNzS3ITAFgDSMv6sTz5+vKxXCH0ctCI8OsEUsm3aDCUM3ej+wW8OQ4
tw5KOWNxQ7w0dF+bbeszdp5LddITezaCFtD/j6HA5OFhNDq9fJrXKwHUFmk+FdlYW49wQrEbZuOR
6xgSWWNfz0uok3yvkXRajar6nTfGwyP2CHI6uI2RyaCc0WTnXCvOn6ErlOfS6+zfhl2iTXn9FVwG
ElRFUdchSNIuweD2/A3M0DqdypR5aM11dScXpN2ymA5ypWIWTV8v3rkBLsMy660MdxgLkCS2bT2M
lrtxbNo81Msk0VA1wpH90SuK5XT9ubbVODuXsEiLmsXoAG31qi0tntCot7JwRD3pMXO6GmXRrn8n
O10e/nkpptPGihhhUgRZ9PwVAm2lPWfNRdgD4jwhrgjivbfdZ/owyg7F5KIlzGNBu1gbOfT8GYhv
rptIjyGlumka4rAqmvtK2MldzPTfe5rGmbmLTUylsBjA27uZsKniihRX8ky1JPzMxc5uPO7A4inK
3AUipDUYz15eCKKwAAp3YKd0yd0wtB0qBIoW35r2aP0ddU9A4NMEGkD0ccSX1jJXYmu5MNmRDKSH
QLX67rOse8OG5EXj8yHq7V1XjMu9anNwXoeyoDUZAJ6/6Fapwds2Qxmirj9XwTh5wvsYOYpyrxQd
FbjijpO183EvJK9pzq3zxlfFGtAiW8BTWhaa2k8THmdK7nl+P1j6qc96674UinoHNdq6KTED85EV
E39MJZYy6Ny0Czyjsm48dNx8C1XPxw73QoHi7qoc7pUFyGhNFZWv90a8E7QvMxIIr0iokt45pAbb
HCvB/MNeRrcI+XbOaRoMJKOG6tC0FiNhpyvvBycZdgLp5WnzEIdYzSO09c+2gokaNy9JcbsQHkaX
+cgVWp8rpwAR1jAKu37c1jvnPGZDqIR0BBLMJWhvxQlNOIPIBvV1uCyNdySjPHp1EULat8i2Su+p
jlUZQMVQdxLKi2dkDsyTYalgaeRWW0kHaRO1mnlqw066n+kvZHT1zdwM5Wi0H64/4sVGZymmvZZj
o1ZOoN2ccsWdoYnNWhOipJb/McrePNFMKl+Y/dOdceJlD++2nWgC60JWjjmTjlqFR2F4frJMQrLb
9XUTDqh/fkyisl+hyBACm76dTqWlrWo7ycDfc2HcMXKsQsTT3J3odjE+4GdYpNA4aAA0o4DfDFNK
TOlRJki6MMlS5VemjW4A5sI+SpzKJnpkk3lv1pliwCB0C1+owKEkzp87R/7y7TPp49wA/XOZImyB
bpJhj7pYiwjVQpOPovOWAy/PvdWKeFL5FYgz71zCF1ua7UxRsCo3cCOyuc9fvzbCiokwIA0jbJtu
Cp3GJmSZ7FTG8/JoeSX+KgJta0Z0xY64xuWmRrWIQSpQH3oAoI/PVx6FYXYLSllhaotcgyGni7va
orgmAcqince8iEw85qoPz9nhS9PWPV+MM6tI+MN96PaG8RN4gXbT92p9aE19OngwMm9nqNE7i775
hAA5kboDYEOmd75oNxqMyPHGCl0aOAdVh43fNp5+UzT5sJPbvLUUt5PHrIT2Ijjd86WqHO3HWPf6
0FAT2xdi/In03vjV7J34+V8DBB1qB/UtZCZJ3raaKNBQirKZdJLIRHHu5DQP7+G9vyRZ4g6g9Gh8
XF/vcoOCTVovQSKugUrpJiDBD1bgcA5AG5Sp+OVEeRI4S+Tavmsx+vX1uTQ6mGkdOvLScj9eX/zy
PELkhfimkvSsunWb/CrJem8AcUiKqhXuKeHYf0GPvrxTiBTPUCL/H8tx6jWotCvwa4t9oRDCZksr
i3DpF/PRXHrpzy2zK3yX8+8T2gLH6493eSpoB/AZAcG9pqybXbNmdGPS2DxeD8/GFvZ8p1YiOrRC
NL7Wa8p9NRt7UKr1g51dogjjUfis4BGAAFCLzrdqSfYxAzvk3hTSDuNyLn05KZBmu7YJ6MZZ1HGM
SHuzLh7sZox3nvnypLA8m4np4Koit/VTaxzpuY3ZF6CD9Pyd0rhogrDBMGSOop1o/tbrRbSEIs+m
Rgdad/6kcefoE327IpxmbXyocuqvqCjRU01K9wW1pAkg5a6A8sVoHgAfYADSL+atq9PpZlVAOM6i
LFYR2vFUv49XzezTUjIFAQyl31qLgZ8CoqUMMFAUe0yLTPhN6VkvLjZHwYJW+c/rm+zyAINlo9m7
isfBIdj6ZwPniiuB/GfolWr9XEnIp8KgJNDMEjEqt0+OTm8oB6/u3H/+1GsTAZVsOAtscW+zvROl
qlyJFUioNnn+Zezp6Fp6LW5TfEaD6w95AdtHkIyPDCiIWf7rvjr/1taARx8FpYPllOPdWAj4PDE7
Wp5Xoe6bYrSMzs9q4YZTZkASsSJoTrlWfCkqdQ++chGz+CXsAW+VSCGp2d7oyP84+KuODmhxsDi1
Pn9iyp2+l32Mf1VpWjvX+MXn9SCwrbxEICjki1vcRZFVxhQb9oxH3Nx+AKHxIEfN/JZPeXmDKkH0
bNaiexGOrtxcf+WXzwm+mBaKTj3GlNZaf9h/5tC8bHySskUNW1FbwN8ohEzknN85efwzr/Q9lOxb
y2kgGEhZCF8csfPlUuRe9TprtHBARc6vYR2fsOdgLDUx5BlFo/y6/niXGSndTAjE3ATIoYPB2sTJ
1KtUaSuLFqo0YJ5Nb8reidhOT3VCPuzLYmz9yLOpk7O8/CaTcg561USt7/rPuOBerDZQeHMz8H8t
QLbhOm4Uq8SXUQ17vAarzz0K0PaT2mTaN2ghQNC8yUomrO2LwUSIuXJDnJlk88AgcCBPLozli+5w
6I9tZGiLr7TqZAW4xrQAriWEG7+vWnsIKsR5S3SfI6ymqhiqFk4LGdrv1x/mcq/SIAb+AANwHUFt
9TLRgMFqvZ+0sAZfLkEtOc5nCcTrXa7Y0Y2hFNkxRVjrUNjzHipkzRT+e+vhLALrnBybcQDYlC3v
cAAxIHCrWoJ8MvQgrl37LmvGegcssb1x1lVW8Ti+GCgkiFLnmxTjJ93sEnXBPl5ffmVO+qOa7eJp
SD3lkWYzw9qk29P+ubhw/ndRpp1woeDqbvXrJ9eEgjCaSxCTx7fMIUDl1pHbHmYz1j9pHYppmDWr
RgAoLP1YD2CVF09WTya23acuHdudwPDmSyB5IvPmzkUl6vwlmLOdJ3iIqOAkKuKs8+qHy/uS4CRc
ZCXK0Ti1gFh2Tspr/3DziZnSIfNOtkot+yrl8J+AhJ99V1fRsAQKvpJ+ZJTeSely71Nl1vHvrAWy
kTWIG/SjOp9g+lYMANv4ttCpLxEdkk9AvtrQi0AOm05V3qCbCDKrHIpvc4yBRly4yc79+Oortf3F
r0ZvhGWu561bWFb3Myrv4PU6c3AebINheIw6H1ppSgzJxO4c+BeFpyLLkExhZ+b2ATtX5+jomfIJ
8CQJzZDtNRov6AjsJ6bmryw4wg4B8Pz7aUpN0yjWV5jgMP3Qi37Eg0WO3pdpqd27Oo0U9YD0qhYf
EkXQSjRRdlH8slHF7Uzfk5EKhTp2S6qivlMQGPzS2KnxTGswHf3KAu4RXo8q24xy/b0cbao8ymdy
982hG4H6VMOYS2B0af+M4nd6J3BHOQjb3kteLy6F17VgZKEEsJIRtk5hU2GTpRVAQ9DdGz7pilN9
UhTAV3Exipc2Vk0faFbG9m7So1ScPlyEvSeIuz7PdtdQaK4wpTXF2BJn7LgncA2o79bG8lvRUgZ+
Hd7IQQf297tV5ereNl17EJsF16yK1td6B8EJON8QHZUzlGdip7EIxvu9TAKFtsINc0+curApwjyh
zp1bjpx+KgHc+vk8y9ZvjGh6f/1bv/Hsq87ZSooDbHeRBYweUpN13C5ByeCFJx6WQ5yZ1Z2q9hJR
y8XYKSFeSWbbZ0etnFRAgwsBDfP82RVExCLWW4IBkaNbfQJT/WTVc8+8HyKo8N0+AmVYKD0JvqhE
Zgcx0PWfwoJG6Ju4GiF3ZWQdQiORIl/GTEEPpRIJ4qKOsSinmXCjnBAE6X5ggG2+j4u5ZNPEzXBr
2YM17YTmt14fuEE2L41MYvMmiYpl71koAUmQFZXi95OdP0nX6f0JDHyw5JH5jyNyjgtIAybkcBnJ
oLY5Yiuw4kGhXAatk/8U3qSGuFpaACHaEvG9giBRtMvt9S1yEQ7ov5CO2kwtyb7Rhzr/Yu0SgwtD
pgcvQdO9H5cSBqCbxyjK6HtOrBc33brU2hS2mMpQ721S4DZepiVSXJbSe+UB344JOfJKQlyzbETW
avu41P2w807ffD6KqVV9cfUuW//+P9dchHm0aeRedQDI0v5kNJ0c+k5FHneVOr/+Ki+SJp4PobwV
bQrGnc94vlSXsf1n1LEOTm3X3zJ0ZgM7BRS3d3O/uQ6Qf3ShOduML87XaXD2QTwX7mYZRcsdzRD6
Lh4v9pAvafTJiPIqQAWl+WGP5fgu0STINezRgsou0UeJBsf6NbSjGeYos+y8gYsDgwk7fCiQzPQP
uKo3uUynt5MeoStP99DwPlL0zUeoLhKqp0RqDaWjnXb8Gx8XILFrYyluMlfc8npGzJfstAZI1NaO
gyKQBg4ND54gXry9j/vWo7FpXx+PI7qN6nmaSUBTnBP8uAGjZ2A2+zhpgqHui1MjNWXnVb71aNTn
q/gHVHbA7ecfWY/UvLDgLRwEY8mPSYlrXeU07b1w3L3G77bFxdVgIbLCM4GxZwa8aaq7DOhVEwmV
AzQkxFAnhONRHZ+NFw6L8dDjwvKEitWohK1iZUc1H4bD9YOzLXTWH8BjEvIgEQLu2wSGelAjJ6qw
Rbeddn4E16G8q7qyvVlNO58WOad3E7JuCePAuQyvL32Zvq1rkwKvbSiO01Y4iFq2HjQbzuqUDXV9
tE2RjSf4Gphlk3lHN61K7XVHJ4LBboLOk3OKzHLCZhn4rfk3X6o2dDRU9x/bpTA/t5LWrN8vSvIj
RnIRHVMoNzu30hth9OwXbz5XXFZK3FHbHzCV6T86thxv4ZZlsF5NAINITH8cTVLz6+/prUUZNHHQ
KBnYlOvx+E8YtR38rqiF68PoRelf2XVob2k5ejtlP70DzyPCGMTC8fqiF/SUdWOwLRkrE1ShyWzi
CWoOtAKVsj4kreYl31MPQdZA7Ycou7cqNEHBogLmOjTdaN4WSZ//6BdrSI+Q3Of5eUIvH2HJocXD
z5AVOHMXctjH6z/xra3L+yDVofrnlG4+Rl1koNoS8ptxKp0Q57756I7oDWqMv/+OAmi82ppl6DbF
ng3vWwEJYMSq4rhKEVmbW0DLUtUsZNHgDGYM6BeqqMzwIawvLp1wvGDbn//8pKuBOt/fRVnlAifS
YuRVJIChD33e6ofeNTP8A+sowH5TPZZz8rtWjewbaox7DgFvPCgTDVR+aEOsOiObSIjGTppZNGMP
ZYzHnmYO5a0ocnHQFcU8xZq5J5z+xvVqc5Ov6QJ8HP6cb/XJMduojmJeLAmfHgrXqpJb9FZ2tVPW
L3SWLEOYJD2nAGdEBbB0s1CDPEzkTkxlI2NFui4ys0+jiPqHqesndGtm5dQqTR5ECQNVf6rE8GjP
Au5/FZe2T6ci8SdNz95f/85vnHQAEWuJyL/Y0pvyJZMeknpCQ9YQ8P+T0Ic8UIDG3lRd1H8A52s8
dFn9+fqab71ysgEYXOuYhetu88qXvNArvFDwtO2rQxEX9qOjJO1OP+1iIwHiphJFqGANKFTA56tk
jalNJVKlgYiz7EnTDhlaUdkKSdZHTewEhjcWQ34GbT/wkHzi1w78fwJmmtEWVJjs8FmrNAAWjr1s
VENFnYV6J4An7dyhb61HBFrl/iF00VU7fzin0XtdHR03qDFqB0c6eifmovaj6lZt0KbTLuLxYvcC
rFqZeWxgsPjgnc4XXBhQOPqss6CuQOdRisT5BdBkjo89ZrJYEU9dnRyspUG9WY+RB0tgYeiBBs/A
O9KPpr9U651xVDCmBQJMLAutVCRViKtr8ncG0unhRRa3x9ZA1Npv0iZ/mNK0GU+4o/aer8ROs6ey
cbH3eSYKIURBwFxr5nY6YCDCX1VN6QaupUB+04HsI9cD0/BYyUY/achahoa1q613keuxLMkPHQpG
TgTITYQrDGG7igDDoUmjBwE521iaDZUBnEKfvJ2C7+KsrYshqWeRf4AX3oa3UqoIiFssZq7OZTdu
5uBh0VdzvKes/dZCyIHQYMRSjHt8c3k3CsV7q5ReMFbgXM3Bnj7UtVV+uR463tr3THJWc2jiKK/x
fBtOdm2ohZQAiXVn+KBN+LDVoqiDBUG126FF++r6em98K8iSMPzoHhOrtvVyl4gR9lkJp6vK6TeK
qq8fBqSPNb/W6+7l+mJv7EfiB+/udU96Wx2PCQZQmmHThZ6k1j9qhvy7GFPmm00ubr2qKB8KtuxO
evnGC12V0PEFBdZDIbeJxRKBNIobywtqd4QwN2MYnwN2DRScOl+WUd+DFl825Jl3glhg/su4Y2WF
nn/B2cox5ADAESwoSEGKKUtsLyjOW1GS4OVI4McFji1Dx0Bg7pwWZu7ineypG2+QQtwTRX/z8Unm
1p9D4N6iYBAwimqhJ9EK2xCncqwhza2N3TJxvpHLp+H1L3yRP/Lwaw5H44fig0bT+cM7OH4US0IU
VarI0u/Is52n3JvGhww5jZfFXNSbtjdcXEo0Yeys/dbugmBpYi67pjvb3NVEMGUYHTD4WYRFsoX+
8kObwsKryq7/KMps+oCR8LxH6H6d6pylPTwyjFF2GCBqJu2baNczQcAZrYiCqosteY8kTS6+Qx1C
YFvUytzXAdxZiU6A6xXv3R7YeTCN2vBLWXqcd3tTcWZIhVA0T66D8Fagz5H7IYr0qQtSqp/qlCaM
t31viIc2wITFKw+8Wzh+bTQn+stSqsmnbBwq2utASMbAHG3kdk1UgY6NXaMEDKDDq+5zZe4KP1sg
FoaD7vbpe0TPxpsqVevJ7/qy/GxHFurf0nCjYmcw9uaZIMVeVfyoKbiNzreFVKO0r7MZ1apO2mhm
oNb4147q8q4Fynvo9aX8gb4Nml7Ca261Jev9rPGmj4XCaMYvYtnsmYW8cSzADMDXJr1AUeQC6yNc
mYl+1oM0qsTXpZ3s9UrMxvsMYeNVYjmOd3o7F10Julv/B2ImFYXZfP4K2qpp68nL9GCYezMQiz0H
AMa1kyyBWvqjMtBlzpoWjiZJSEd/L4VXe/1wvvHQlBxkwWTnWD9vjdJzpKW7MW71oOSt3DRGLFmy
L1TviCS1eBKlhFZzfcnL6wVoPGYsHDumk0Ajzp+6xn+F4XJjBHVWLw+T2ZY+/hcFnFGx1/m9fDqA
8bSaWQSvtws3BD3RBZUNg84im6ir1EqGjsheMjdLj7qW/asAFgEV+j2xDtNPkxx1E+ZtZVKNlH8C
YKOoK8xjcmrcov4iNRre//4S19z0f8GxeBOev0Q56l1cN7YeYKLj5f5cp+JFiMp2QsZUkBivr3a5
USkSETZBQoPrgon2ZjVHptQViUHSmNNBr7PixRYeFg55pqmnJU28/jDkChxhLW/qF72YlL1L6zLV
WvmJKKYzQMD+c1s//Q9n59XjtrH28U9EgL3ckpS0qy32usa+IXJim713fvr3N3vzrihCxBoHOQlg
JKMZTnnKvziNbvWhPgL3rRr5YckW7TObpt+Z6NaGEWaAwI4hcBiq+PM3Kc1o4GZaZZCOkqlEl8qc
A81PNfjLBVWnr4vDpXt7Za9gSmLPCEEFTfQp4cCsRpSbGr2sOIc9VDl2eVQmtT90fYslFeLvH4Ev
QBnNzDT36nyovwc0Okg7iuBHmNXqx9u/ZetgwpBGJIVeHencavu2czfU0wjptDMjrBjLPLqLO1M+
CcuFnXXeGEpBs4mCACRQFnyVyk2zpkkWlBQvSJTsg57Yn8nEg8c2nL7cntOr/8jlU0yeI2qf5I3Q
TNfiH7i5Ya6UNLpnTU3xiVJb9SUg/qmICOYY+SKg0B8BJ+jzIa3DdnKnuLGwJ2+hLbmR2WLRFFlF
fwj7ujRdw4Tb5yk1LP33n2dhrEqUSEFcpbl4ufFsVZLbbADNTmO1xo8ciMIR7Yl8RDlCLf2dRRFv
63pR2HN0MaiGC+jl5WiJgSZK1/aal+NIoqEDUSn9gsGTskSf7HTW4UwkYfNjyhx6AGj4jL9zm4bk
ovPvebI+luHeMRAffP2L2AhI+QF5p2S0+kX0rxo5bxIZx7woOyCgoP3qMdk4Yo0k/dfBvWwhWOTY
QoCGiPG6KOTjvHTtzsKIp2f1KwD0c3UTrgN5WMu2RMUiNChDfDnGASLiRBp5jzxRUruhI8URYceQ
/aArm+908LZ2qYiEQO0BEIW6uooEYpQ9pcDKZS8osvEs613ykCVy89XowvlMFRQvrXwqvaheCAEz
KVR/DrJc3mVTPJyKps0+g/Qpf46lnJ2N0kh+394vG3cvuvjsTsodpIVrAKOtI4Cal6nsmRUmUhoy
5GiQNGa0o+96jaUQqp+gVMh1IWBy8i635WwHZT2HOItVtWqi4jeClGg6WB1uOFU1/Hl9+lKRualC
X0L+kCxQ+pCADXdC041HgIYULmBCi1TUgy9/xmjqg2XFjUwwlkdf1DSuv+tqHH9DrMF8mMCr7mz+
rV3He4PwE88Oz+zqdVWEn3JlYz1iQJb+UNhWeOjHLD+rzljdd1oDbos+5/3tb7q55WCwcejAaqIc
JH7V26eO2VQLGZNn8uT9K/pg52rM5i9AsYtTYS9ZjFRBEPwxzbn5J6cvoAPqF+Yt5Ofysx5O5ux2
oZyDErC7lzEvMVi6/RO3vgMINjgi9O7BKIht+eYXlgvtJt4OTI4kOTz2c+V8hCGH5h4CE/WLpS/N
zj7fGpDNR+cLhDh34yoliVOnH3EyVbxBLUP8ZOs5fklh7GlIVppx7anDgAbN7UlunS0QiIIqYpJ3
vDbv3kxSai250utZ8eRZXz5jNfcNz8zxx+1BNp5bQuD/H2R1vaRFZFcTfS9vbqBQ+RDaFrT0nLDI
Ucbspr9ZRgCyWL3RaaXaePndgqXh1S8wp0J5VssPJIH9eGD/z2gS1rTX2mhPd/+6xCDqONDWYA/A
1VqTiaRFV6SiiomGYzW/r3o8Fae0NY49Xjz3mBv9ouRRnQvw3XfvX1j4GtCXKHCAiRAL/+brOV2y
pFaLUAuIYAigGk6oXdoMzxDo2p2NsjlHzgHPkjCTXOtsJoAkJJOb32udcGp+KLkSjI9TgqE0jeVC
QwcLGaljqGFI5anKFL7XTZpAlXgB9gIQM2De6ypkUsbZGNkkqypqV8dwRv+lkZfiY42sw+H2ql43
RRkLRgoWbsh64YO+uhEremUlFk2qt5jmND2YQzJOH1BsG0MPFRgWGY9ywMyFnDbSUzrpaJ83bUES
m82qBMJfk/4X6LPSnawu6r9FcqPv6S1uXRUIAtOxpZ9O5r66KgAxxZgnB3g8hdDJKiXGK2SJ2kcM
i35Bd1t2AoStJ0JQu5AXkUV8tDpSXQ/kxJgoYSF6Dc8x174NuLjdBX2Wneyxtnwo4N3O3t5KTagR
0vbgQ5BnOqs5FpYRa4PC1VQsTV98t9MpOuuNU08HgKkVuM8E5fR5WKTe7eNC0s5jm46FK0XAFF0y
5aj8i31BIgrIkoye7HfN/gJ4oJTsPtmLpKmUTnJoKN0ReHOd/gOg2XKOTW212aGrtGU8RWEMAY6o
PmF5hkz/J1FydSA3Bx/tyhMeP8DelXBv825c6NwDvCL4s0D3WfNWO1XKyZZbmTJejVtEHKgYY9vz
8fYRERfLKlLlv47EKKoGuLuvnW1pq/YDNu4YeZJM3E/lYnzL+/5FTmrp9N6RuFjZAaL7jwXU+hV2
nKBpurAy0Q0Y81Mc2kgQUSj/N6mH4vPtoa53OUPRk+IzihHXb2EEgEFrtdb0cosH344l+chmwopB
gn4wS8p4nIx52lnJzUFBBoo+HwC6tYpCvegWJElc5niWOgoYJoV4agD20UHB+jHO9eneqeU9WdLr
+4PAhToGSDJeSa64y4cjw55GU2sLb7sY/ilvMGJQk2ycUBrLT1aJI97tpd2IrSGi0ukXAEFFdHYu
B0QTZ+xT6jteM8/L1yivaLID9so+wzduDyCIgycFZb9D0qjaUzBZ85e2nPeeyyvuisAOUg8Xljyi
CLjOcyK8I0e06EwirEqxUhR8hB5OmEwDogQwu2tXUTvtHPbW9LMrI/VDtgjNICOAR+SqiVn/kUvT
/mkUSdU9GflYf0c5AUHNyJjm0m0HafpV13btHJ1Mt8+xbjTaGYqJ9PX2aorFujx9TIOKKcsJaPaq
E61Es95pKPp4llKP8snMldjG/08tqclH+O2B9J6mY88Vlh7SXotLr6RGod/f/hXXNw3lAnqPlDYQ
Rka05fKTNqrZyoEGR1BNGoiTRhK/tMh97MQd1zeNyIfhtAvwHOWJ1SgLFpOVtNi6J0+jUn6qhyqT
fF2YN1cLafTOo7M5GlUwsi6hCmOstinupX0amo7uOXiVNmc6R2PytKjosHmW2aJHeHsJt4ajCIXY
AXKtQs7qcglRGhOkLpxDli62f5p2Uhz6IIr/KdVdD4mNr4Vyt3BhhqrNPboqeXU4yQlDC4skuon+
UxAI+1aF8U6csHGtCHlwgm42Bn321bUC+NgGVckgi1xJGu4LZXqkqBdB8JmaxbzPUZP4eXsJt26W
izFF4Po2BlYBgthDYeHIAYcKVEN0QJxoOnaQ7T9R2Qw/L7NiJzhOjtMpmSL5YWin8fvtX7HxIS9+
xGrfGEGz6MPMiZwRpTykuMxirV41yPaFe1LsW0MheE//FDgDmelqKLCDbU5N0fbgrzQqyjNLcJaW
mgtKmpa92oD4j61uGvDPwO+IeESOuFrciqZh5WQVuAlpyLRTFWXaR91oF+3kKHmd+k6soiBrduky
3qnmCKEWWG2Qv7tlQ2VOAYZMXgyeQl9tKzkI9Ya+NHs3bc1fED3zf0nap8FNNHXcy4i39jAHhPQb
zC51kdVgA237AioFg2UIDw6LVjwrI1FvlMqtp9pzv8OX3fqeOOwxFmkpz9JqifUwjpNBSSygKZak
+Kga2KOrxHIcAAEcyn9vb9TXItb6i1p0GSlwka+CHrk8LoilAc7vOaKk6/y/Po5959Vd3IPRyjL1
c7zEs+5yX2G1A5umOA2NRumlAICZdUP0IgXj4N/+TVsrgOMjcSTEBXhe4ou8OcELKmxhhM4vJB69
/5qHzeBVNNOhZRvK6fZQW7cgckQsNbtZd9Z0KRtx/jijBurFydj8TKiqnysU1KKde10s4mqRKfuL
9ipZJLja1SIH1oxvZQEyJjIMPLexTJZ/oeiLmGUnaZrbSLn8M8Hve+et3DitAPCALZCiiZra6jnR
S23OCQNsb6x0u0A0IqqPEXGlfsQNbwndeTZxkVHlKvzSNVOGiffYWcrOj9gKsrguHBh7cLEFEfvy
c9bLVPbIbjleFSQW4tyDpCx+YwEbdqt+kT5FUp7H3mRaIbbNIFNCZO6NZfSNuIu/yOOy/J6zrPwB
xpYF7E0FL2i9t6zQxZFXaz1bbiGYWXNS3Ut1NAJb0SrseJMGiOf7j6ZBwCokeIQV5rorIsWx1g61
UP6ZNMen/Y/XQyYvv8ykVnaKz9dnAO8QRgKyQYuTeOpy0dpRm8oh6CKfzkD3aMWo0CDdmvGURMXO
5ry+4BjK5maDLG9BUFxtTqWz0moOG5CDQ1+fUlOINdtacUpn3ItBauyBYK7PHFVUEWxTLQUWugbg
SORU+CMlklc4qDWGmNW7dp/sgZyuF1B4bQoDW9JEZDzEr3hzidRLXGRtB0lEQtWVUnHKi0+J6lmr
Oufd24KhqALAwxcp1Bqg5kyDjQ3aRGO0BNHSVH0PiEUolNhaebx9X23OSgzE8oHVWMPzg0HDQNyZ
oTkFZnDM8rL2EMuTD2qFtNntoa63BYp2r3kvrCf6INrlAiY9tMokSiVPVTMU9RLHmA+xFMwglqwP
uaz/uT3clSw2aacMUJhgkfo61KLVNSEjpIp6GTC/JeU6cWmroJTcBfix4iGAQCUa73In2oIR9F/I
a43Tu11nyD9shKBxN7G0uXOdtjFqyE9JPz6PeF6rJ3TQcMNxl7LGcmbnJ193CekCkHjRmBe9wnWB
PiCQ7GmISN4UlOZns5mmz2kZT27dY0jITxv80LHKOzPRzipirE9hjGDy7d9wfcULigAaRLxfpLFr
RFk0G6NOdQnV09HEmLIUCPWoVo9Jk5eUwSr13uLaPSDzmzxmLWSq28NvtG0Yn9IS8yc+Apl8uUus
CDN7YKCI9Ke2gIDBzvESZPF/qZqE5QOa0a2bh0n5I5qV5lOkL/GRsu7wC0+BBpS71p8MNGmPZTYM
wSFxMNK7/QOvX15+H2AbFOTIG686ma8luUS2JHp4jn3Q0yAlL1AizIGi/oTYxOwrbd7sDCpCtMvn
nt6ZgiQxn4UjtO7YZXHbYBaORDtZlvE9qMqS96kZfLWyOn+WzeW+j+PZS6Qh2gHcb90PQrsCdUUa
VYSsl5+jhgwMXjNDLlZRUDZIVMt38sA+a0axVzzZGEo0pglU0d0Su+9yKClS42LWWVlIzsRq1pgC
1ZrKcfLHssn39tnGUWMwIjRYmHjaOKt9hkNzzF88GqFqzfaPuCo7nzZl78v9LCeHTM3CP6jmOMFx
1NGmghFuOG40FXuSTVuzFkKEsBmYPbf95awdZUlxNoNnig1dHHqOMim4QUaB9dDaRn66vXm3BmPz
0kpCxIYsfTVY2VpK0Pd56DtZb2HlJ+OT4w74q4LGQ9h6D/WwNZy4yjjLAp+6bqkMpSrXZQNbo3ZG
oDBSVv6Ty0ByEanovr9/ZtwZBPeU3YhxVkkOJdw+dAC+eJJOzprpVn6XtDEWHBOq738xFO0/oXUl
EMbq5RcL2rFC4UoLvHBKHKwmFi302mTIf0uJufdmbq0g/Re86hE6YhHFn78JOiC1dzmmsIGn6+HQ
+wWE8uaErDK2iLmdd+9PlKjUgmRGoA0QGvvkcrhUq/lgoxR4KsZpT5E5pl6Z4XlAZKyFO8u49T6r
AFEFXo8SFayhy8FiFVGevo0DL9GpZDzwHnbfAsOUPmuVUvxZgrRuUeyp9WdSVYtKORqzGLgpdoWi
zTL916OXHnADhhMGDgQTmMSYWvqhx/ji1+0PvvlLBTfZRmiLW19fHRvs1OYIBRJxbPIKHYPMhost
BVV3SGpL/0QE1ytuuETVh6qWo9mfUWE8SL0yuHHQ9s9GjLJljOkzNzS2hQe8H5c7izLGHqBg4+3m
WPM/YHPI/qwJS2GLylkxGwRzoSUdWie1HuE/OIhljNqB8qfuoyWIv3M9tIabtZBGbi/URoQH/xbh
NQ48K7WmAYRxPjp6AqCvaPP+2PTSAPKdZzGYpmdoI+/V4yLAA43KswTXD27hOs9ojJm6rcPViUXx
WUUrysMUnBCpzcaTMr1fFEQMJwbCF4Bx149wvshqO8o4DyZdFx8b6mcHOA/RvTNhmFJraVVgvWL0
X5Yhq76HllPcR+1g3jfDYu3kB+IYrsIBQJWIAlMeB/F3hatGO6BHf1rytEFdzsLvFoVavb27/TU3
dhNJPvc2oTMHda1RQOwjOWGgRn6PbeJdukThRykZHaQo88rLAQoeO360O3cohsVKL+0EohuBFjKc
RDziraJFvroeCk3qbW0GdIPhoHLMEf/HUlpBUa6JdN+oDdm1kRzZCQs27lu4W/S7X2FqTPvyTuqU
Saj6kLrWSmAdQIemPv501iEY9++/jQgEMQIqn2AUOS3rUlHDJe5wEiNfWZol9sB+mN/0epzOjS5H
B9VJp0d9ihcXmWLKAmMKraEL4z29h40Zk/GbpM42gSUl0MsZx61To9hnhn68jMqpKwkoKZxk/+sJ
1PZufJHhrfatLlQ1gLDQ65fXatYxFlAWHf0ITlxW3lf0kb80ptSdijjN7oa8rf/J0s4RD2uBNTkE
3nu9qWCKZEbwb19DiZ466CY7+2zj0oLLInAO4idRTLtcgAaQg64lACgkJ/6jtaBLtDCyD2Y+JKfS
aaedO3JrvclvyEwpycIKWQXUS62DgKxUDCCmgtbviBUS93MNCSaiNfoXc6PkCfKKui/NmdVg1FRb
xON7Bitbmcx1ch6dLLHvywJ+rddo3bIz4Fb6RnUEhLlBj4u7abWdgNVIuYGihz9qkXIaOs06WbBa
/cAITpicfAADawpToew+JABxK4w+P7TNoPgtsmznREOrcggrxPtG/cft62xr4cljIC3R0yQkXT3i
Ccals51qsV/KpX1MFvN7gyab3/ZBuPOJxRzX2xy9YqI1nK4AsItj8CZoo6ooL5bBJUJN+oMZdfn/
Oox1KSiU3aNTKOaLYcH2dywp+/juKdLAoAIGzYevvj7LgWTqQRAUoS8VyOJN04JSfxvDuteGv4gU
QdEDUqE5K8jRq9UEduT0XVWHfjkUy8nAnP3BjCAupW2xJx6w8dpRn9I4mq9tv3X1fg5Q48/FrOxQ
CZ60KNSeynKJ3p8aodctJBMpvwCMXU0IdlCU1cYc+kU8hJjfNL1TH5IR+/k2lve6BBt3DseSz88K
0iVYh77a0IHSiYlcqFwbj04+8KLNxRS7ce0MjR9Ierez+7dGJGYQBrGCOb+mDKfFlKuFxjU/12Vw
sqql9qEz/olMLXwAN7RH+9gajqQPVQ3hNINb8OURaEJ5GWrLCP22riW/qxX9wD3UudES2V/T1o7/
4uuJLALVA+hQkB4ux1sQ8wnaUg99cyTKTQMqMOaMYz3WQn+R1ILCxPRUJhAkZV9tlKLGw3DQhS1Q
XS1+HJSNZ+Wx8RLwOL0/GmGPvFrZcmVB6b2clbV0UK4KLUO+WF3cMOilOznE/yHCuuf9dR7KSwwm
XGTAWqyGquPYsYpFz/x5rNsPmpqbZwzfx8dkkcadN2LjIqYtYJLUQgfgbVo9EXlt52Dr49RXowrd
gLRDgkmvm6J202GYdpZQ/O7VXSwYF8IeF/7BFdJSG3p7sWiM+akh199AtdQPbbirbyLe0atR0K+i
qo2wyhUPD1ATDam4Sf0WgudpTmzsMmrkrMbFxpAPVrlrNQpKrOmUf44a670GaSRCkP8EhU3sfWXt
y1bzOSsnGVN/NqPxBGr1pQ/i/AsCoN19OSXBzl65VvFEfYCqum4xHAnfGgA90YvINKVO/DRvCC7M
LtCpDZvB6E+Bkz911BPvpK6wDr0e1x/AEBafWwB4j2Gh67FX5rX2r26M8X+3X7+NT001D18ngBIU
9Navn1KoTqPlZeIv8SCDSZSgl0TpHpVl43FnG9HdBkaPyMS6ZRfMBFE9liV86hl4KNB9bPdUkhL0
LZbUPE2jZT6YIxGNPVn1XiF44+xQR+MyIDWiGrwOLWCEzEAk0szPsjn5XVhS+BiOtXmO7eL77dXc
mictc1BXFBKQJFldc2pvDQUfGgRG0Zhn8pL0nlhAPlCz1w4jev2PgdElJ4IA/e72yBtvB+8vfRuF
cgsANLEGb8Knvo3kykiYI33M+E9nGO1hnLUBj2Gjbu/6fNxDgG1NlYoz5R1mAJle/PmbAbtoMeEd
gXBOe3k40vcd3DaJocdFGY6KSW2/BMNSuSpa1y9/MVU4agpRKXCmNeadZCdGiYdF1hGJcJGxHr+2
9vxzlqfpZBeOdX97uK3dQ9mALjDCg4JLsJroDORHTybkAQaj+GdqjNCj3Iw1VtSpf24PtfURhVs3
oYaIcNYqolWBXGCxyJmvjoUJx6xQ/i26LP84KHRQNTNzdlBa14efKhvlGYhVFPR5wC6nFjdL0w6p
hPVqvKQezjrlczsse+qe1wt4OcoqzMDJLi3KDDWCRs2Ur0NRUFtTiu7jNNIyeO8CcsWAcuNF4UOR
Ll9OSJGauY2yRcBGI+szSq0/paU07xxQ6w9ZMezhda9fMNGtp/FC9gZIeF061EdDqVM5LHxbGGWU
JKmtm0JSe5anpUH5Bd9i1xhF7jZhR8tzlsbNTlxwvWX4CQ61Afr4ACtfcXhvjmEVYPkjIwjkg3Cz
W18t9OqLMbX9OdAc6ZShUPNugUYscoRohui9QPlYR6lDodNnsRlRppt2SKtYOS125NCA0vekELZ2
DoNhzkrjGwiGmPybybV61VDfqQsf8ZmOPjP9iieYd03vZoHh7GA9tg4DagcimcFPi8TpcjCQYJ0d
OiOCiDqEV/pBhYvtc7wXBogn4DLqETMScRy3F2271WlIkVJEuwe1r7hudWpT5uBm5mDSnl5UP9Em
5zjPanao1G4+2VFAtz9Qg9+3j8n13c0rQB8PAAOFyivdJdlKI7u01dwfysFxtZFMqgAKco8pfeIF
+jTfs+lnX57zYacIu7VdhSI2wRVJBxCey0XGN36xgoq7oEvt+dlI5j+ZoQ65i8yo6WF8Mh5uz1Sk
TOvVRgdBSOzw+AOuuxwvycAohzLjydbya1QWvXfLYiwep6izPISYK7ePumiHKrq1vAKD8mp2B215
NWiJOEmddXHhOzpdoTYgnEISAcGV3Eif+l5JT2nsxN8UqQ/fX/+1EA0QOsOoQoly7OV8i7jqaBEh
DCtVfeRpUtE+zxHeQB1KUX5WGKVnmsm8kyZvcIJ4jOm00w1hS1EPvRxVKuzKHBxEMinOophUOFKm
e3Fmaj+5IsLuEAIgKe4llEM7t7ECrIRw5G3AIw9CbLUd1T1wk9hGq88OHASjNMFQBvC3XgaCwD6R
0fJbjEZx69Razsjqo12ldsGf2ztsc/KOTu8PoQaYN2sIt1GFraHja+JnqTn6VZKnlRshXFC5RLI8
qEY8PJZjtHwHcU4URsI4vMxG2J9qPXG8nR+zcbuI3g4vn0P3Ac/Ryy8xp11OGQ0t69yKEFDslvzH
IH7FpATxnY2hPVG3nd8bKJD4paOmx8bU91glGxepyHCAJ1PkEnHT5W9QugDJconfAFpgxBBhwI25
Le/eP1P8kxjo1cMV6brLUbgtcylISfNDgj/5qY6M8Um3ZwfdgiZlnYmTo9I1CESbR8mMo29BljQj
0is6eebt37IRBtBqFn4eLDxciNWiT4k0YxQdpv6itNW5H1X7LlXy8VyUQMQkLdDOZTdkHkoP/dcJ
rvLOdXO92UEm0hCmIUIIQDnnciXmWFfqakDOaplzsNBYAnqTJkXu0EuNf3um19fpK6mEzgsOUSjP
iT9/+yBnfTXFONx6IPkcmLxK9W2o0tkP6im/l3Bt+a5Pppy9f1dTz0EBAyI0KTv/eDlsVzbKhGmD
g19Kp961cHv8FEL6E+St0cdblattMdXP8Cvu5tEuH5SpzXd+w9U3ZmFN0Vbj5QQM8iru9WbmUta2
WacpozcrMbCyNAYUih5AmcGXGiTLVezF+BSVc9xRqG+m4kD5Nbt/5+rzG2hT07okDSGhXX3oUQJe
oYLtQYLACM/p3JUnS6+TQ5RI1svYZ47rzLtmqlcv9uug9GURPxAyg6v0p1XaLhyqCiFDqazQOon6
u6DS+0M759+lMBhOt+d4XSYR4wmlHWiFoCrWITwM7UFD2nlEWDN3vpWZWZ0bJ2rP1bLMvoYa1F3n
mOOZgMH62PRJ8IIPqnHXd07/WE6y9rMOu9nY+fhXD7qoJwKso0Uv4pY1KJLrJEVtsRGm5ZJ9LMpK
daOw6Dy9ySbXcNLRSy1EydQBG9bby3F1tsXIyD+81mcI1lc738D10+lBCHhd5oSHuqkbH/p84s1W
s4dh3JykKNAKTx4x5uUhy+kQ65jrDZ5lNtIz8ouyC5lXuWvypDqOjiMdG7VuXJlu705MvDkyQ4p8
nih/LTzjmEshORWTtI0B2l4z1cpTAWrsf7O6lKdSsZsXTCybAJ91WduJ+rcWWHxbMAr0c3lLLmet
tlXXmCVjE78MjVfGmvZfPyd0r0vdSfc6fVf3J0kpDwROYZB2ACeuTjDSClPRTjAp7LzKT8sQAcSM
Mdb9PI7teCq1vH6x5h6TzNu7aHNYYhMyD9r0V3KaaMhrTjOlAxTafDkF2mjeqcWEmWuyxAfn1agl
j5udrbvxVRF2RAcYNAIwrPWNCf6aRNJExLBNmwS75ab3cZHX3BpaFqyCIfilWWN43y3JcLw93Y1v
Co0EPdtXpRZ44ZfflBa5MsAgQMe2kIt7GP/pB1sbs99Kpag7W3fjdqSWy3sIe0V0iFaHJp1rrSPa
HTxCQLRpBmyXsNmo2ses1/Snogybr7fntvUpkcul8Et8K4Ctl3NT1RA9nLYecMOM9EOYzNl9pjno
achFc4ibAMXAKS7ey/Ri276iHSiBcUOs72TuY1sBxj+AxIqmY4DM3Hms2vABxnf0F9+OTiwsHTRm
ad6sKjgyy2lyEAevQQb1FCeN/GSPTe7Fdh/8uL2Ur2t1kSWIaUEnM6nU0ipdV6W71sDcwQoHT0qU
/kMvpQmoWd4Uw4PU6kQuwopxc5x1pTfdWnKCH044pJ8y3QlGNwmTHgZanUJDCTR19hHZzD5qkioZ
XjHKkXXustZyfCkL9H8cQvKnpMjCnzWa/zgAdnQZ3Jky8LvBZNRjCUI5cfA9eahW15mStpUcDQ5X
aZ/oj73WtafWGdJDqzjtA7Dwva79q0XFag2FpLLYFOKkr7GWpjKHi1YTcjagKWysQfCO/03RLDPc
JAvG8Lx0Y/rDYiWXu6HI8/wlqeds9CmeIqrZW0H80R6C3HENtUDagxJsN3+fsmlCx8JAythd+mX4
nA3KuBM1b5xccCSCQ8n55SZerRRt2MyMAmnySNjgnONEF/5qeqPGmTJ2otBFyyO2dhKFq8yIr8O+
pkZPrkjMLn7TmyBSwW+sGVsFy7Rqrl5Cx/lfp5bqzrbeGgQrVyryQkGAWsvlIHm7xErXqoQMUda7
UaGbkGGK9HD78GzcQ1Q9wbeBZADUtAaaLVVlx3InEYsqw3LHJx3u9aUT6gHhfLfkaJinkePsPCkb
F7tGA4dyoHDrJR24nFqiz52TL8RhadMUf4Z5iZZjIFka/QYU4HaCvq0ZAqJD24Z9QvS7quLIw9Jq
SUjEX1Uxtmn5rFcvHcJz3xukH9G9SJqj3YTmy+113Xg1qSeDaaehjGLoGu2VtKMyltBJvKmUu84L
CzN+SWbkHwfMeZE4y4z0UdbT+CnrRmnnm24tLyg+4IsQeqnwrbYnaL1YKRwuD9EVPPTNLIcneh7t
IgiB0rjzqGztUzaoYNmD47+iZxSyM4FZiibPKgrzB99cVV05MfcqjluTEs6zMGOA98LOvtwzi+PU
jUE/3sMNb8ZsuWofhqnSzohtIOl4++NtjSVk3y16vNQ21036iddZnntgzj01Lt+IJsKdVpGbxyRt
2r84C0JdnoeLWMdaS3cUSEaCa8SAoFFQDw/YHt5Mp/c8y0qycxI2vhTpGJc23VuBvVwdu35cRnRI
OQmajAB5W+nBQ1o01c5+2LiQKSDiCAKfTsDuxK94czlqetFp+Tyy++qITsZYKRbdQ6PLXWOIyvo8
Z6a5E/xf1+5w6gMPTISKgiG18NUjQOmk5kmyB3TWqlg6cLrl31Cm9Cd0nOY/ePmBr1CStgJl4Uy5
7KdxmJ/kWmpV2HAlYlPv3j8i+4VoIm5WAsvLJYjyEKBVkXB1U0Zxk2m2wAb05WlED2Vn6htbFeQW
Lx9JF4XxNSk5GSc1oc4xYOlbmiej7cyvfZ1oUOXSbGeojSvNoEqn09nksAO5uJyVSdmtb3osiYDw
60enz391ijE+S5Y6fTCWVL6za3wL0NjVPr57OelQC8EQLAWFnMflwHHHMgYaczSMOXoOs0ojnIjH
KnPlXJt3RDa2FpR8RijK82igTHg5WG9BS+5npBYKq02/pgnkZ1nSjEdgusn97XltnBSha0fQSlkG
fNpqKL02zErGkACOpjQ+z62iHl/Roy073NeacQ+XtvESMp4lGlYIw4IGvZxa6qitUykGGrdFPxxD
KmSuNNRfTSXS7qzMme4Ledd3S5y8VVzJtca3I1zCNHENPDUlGQHTeOi92dDT3A3pEbauPjvmc4im
R+WW2pB/z/h3TTes6vKLaqflnm/jxiel2gZ0hJMCqdMSG/vNjdQ7gQJ1j3UOjTT/L9Kl9NMsO/OT
aXfxXuC+tcYUvehx0ltF/mm1xmZj2HGoR+R1GJjf99pkHKBIDU8Jrty+EJsD0J3t6YVvLfLbQVcb
qVMSZQlNEqDKLHAMW6z5PltCWMZRauFansQPkln8ykl+hdrbX7xgNELpt9K5RpjmKpVNZaONxOiI
++h+OSrVEbq9hFNs0R5vn5itLwnrg64EWTNPy+pLNnoYUktidadomO+Ugrwrg4Xid4mp7Az1SqBZ
71yhpkXPGo7AVcCB50/RdKgPetZgtoelqZKHRVKTh0aJ0p+lhXaB6yR1/anuVc9I+ru+ys3azfUm
hsOQGScRvBNBL+YvnBCWhJy7N/6NejRVb6+J+Ljr3wkVTzCOBJ/TXL199rSoJjButO/mQvplTdGk
urgC15/aCvo32iPK59sDbnwE2BJcWXwIlmYdRoAZL7o04TjBTMOq0s7ap5ya8tFqwuX7XwwFt0lA
k2jJrA0MtJF6XzPIPYrVjfRJK1JwUOmcc2/Vg7aTSG48bzwuIPdZRQKkdcpNu6DOC2PuvdpGf1rS
aDi2nPMvfZFIKGIW1V0FmNJtJgz6bs9yIy5jZKIyocJD/XIVl6lzS8HbmHov00zpDvtT03MgEOzs
k2spJ0AR1BQE3MMRrF9xdb25BuuKTGPR2dBSruZns0k/WlY9HkY7lA56KAWfxsFJ3EmG7xRWOlKP
VrHn3bS5dYRHlVDXFBXUy5/gzJreshC8BjKnVg9t3ZdsUlxwg7N/e1E3hxI1fiQ1IHCvrbDaUIYm
ldjsUme273ATSNHwTJUjt8q7wQliYWnTwyISAtprJI0th1m00BT0nMoKDvFAuaiL1PAURl3vdeTP
SIuXe1Saa17m66gAoxE3FA6Tq12zRKacR4XWewNa6sclt9IDsoPLs40a3R3NY2s+VqVeH1M70bBX
LLMSMG4wPAZyNh41NRlPgzSizGeFfXTIwHH4BeiCPWHZjfdQBOai48TfOFiXX7xu7DAJM4VT1YbD
hz6eE56J0jnDC0w+I8To+Cadxrvb337jPaTLR0JFBMd5WqNFdHQSgFKxzZp+Gu7hmzQ/0mSZn+Rl
SU5Dn6eGqwZ98Jg0yAhIUa/u+YhvzZpTJlDrGnXO9Ts1JR1lnYioR5Mm+5S19vTQhOR4oR73fi3h
tbGoUraDydm6RsQ+QKmAmhR78XKp405t1ZLyvDcYpf0U4lfi9uG45xayda7ouVMtEjcJ9cnLUSZd
rRAO57LS67o9KFVR/Ffn7e8gqbudRPJaTEuguMg26HgIhZY1AKEP2DMQ83qvagPbRVxS+lAV3T+m
2RXPqhQW9C511ZdDaUbrtQCzL5ctrvC1/likefTj9p7anLfACIpCGf2XVehRDmP0f5ydx7LcSLJE
vwhm0GILlLqCl81LzQ2sKQYJreXXv5N8GxYKVjD29PSKM8zKRIoIDw/3IdXl82CF3cnolO+ozg4f
KICUO7WIjc3DE2ShtAHSCgl5dWSKNtWJzcMuSL1Sjfy26JWHQk9a00fDfHkbN6XxDpOLPTLZxgQl
ix4MEI8bxHBWE1wSrx/Kpe6DCXjumxbWrj9Znf12yqfd7vetKaIpD2MVvBnRglXMIpD1D7mHyXx6
1TxVlZg+ImYCMKGPdi+bXJ2DUxdt6I9d22F8hfLhKY2d+gH+eXH2zHKefLdIEvM4mL334MVUoA6R
UirH0aqn/7DlodfRNie59WTucjZ/PJxVpjVVPHqYIQtA2MwT8SFLwuTZHpq93qitj2ByX4By/S7S
yz//Y6hJmcteqSsWpqZpLp6q8Lvoq/jJdkpnZ5ttXBcyx5URAZv6Rn6riWMljxiOqgkr5rV2ftTC
Tv9w/9hsRKdQHaTCMGR26Hvyz/+YUD2POGP2GEl3qj4j9jvm3nMGbf5rNXXuS6Kkzf/uD7i1giRf
ssOMoInO4usBzdlqxrk0OD3owl1Ms/ugKQpeN3G7J8W2OTUQQvp5sHcGZFmNJLKqrkdGQl+N4JDm
tSCOQvSKMnV66JNC7LxqWyiXjA5lHAxigLPD9YCzMCPdqVlLKiwhhEdVfJ5QsHw0zAHnhgZqzRFn
B/WL2lvGc9qHyovC63sZ0rpX/x7hIvYnWJXtRaRjq8/a1mMz4OmItuHY1G+zMDcONU72wrf7ZM/P
eOuLunCzic3pyUCQ/3rakOYNUlrWucojkQdoD1iPbYlwom8o6fR6f/ts3UxgBGD2kFbgu69Arklp
MmWheBWUCEF9jdM+/VJDSnlX0rPVHUZ7mQtfpwq387psHUZPQwFewgZ0YK4+rem0/M2W2QX5FOIj
26XhSelL9XR/chtxkTRlg/rC9KgOrM6GEfeOHTeMknjdeAjHRPVp56MRec6tgAbT9Dnssvh5LHGn
Dq1hD4fZHp7CBNk7ZcZ19K9EkxIi7cVdkNMZXUxWRdPbbByNpeseFqdbHjvL6M7e5CnUac1w5/zc
flpInZwaAnVIdjdCJs041UlnQidItWX5Og2ZewxR60sO5eSBDOehMyr+UDrqzhV4u3/JdvgvcDBR
GXze6/1buHZZFkKMASY7QDRzrv7T2s3bxuKo3v++vyOiayyAgiGnkgQLJiFI3/VQs5JNRtKCj2BZ
21jHERWLf7QYu1VfzE36VW1s/RzqjvJtWpLiLWVM/dGLE/EkMfAvlTYoz0jfuu8LNdyT2ttafEoP
yI+Sjkl87PqXwSEpjNQJe6CSkG6fVsVwqcHuucSBqhUYRLqWH7fLHuPrdstxmIFWJdWOG2RtQNth
bu2YeH4FnpfmtV8u7gxJvbXbr3AONTtAZiE5G0M1fBMLWpmn1Fgwo7r/VW7fCX4DclMAZNyWNwWy
JW8rh264IRDlUJ9bNRte4qirPukUrj9Qp/lrGQ8JcvL/oz0P3h0t+NdLvTii1N0YmHfMgZ0wOEoP
osHZDGaLvXOkNrY2M4LfAeuL3bZm6PSoJTtNxt+d8RwHtRgi+CyujVRTsdcgszkU4mj03ZPbgdBf
z0pJusKuTaAg1RMvpSsdlXJPK55svd+1I9wci2sKPhB6xIQu12Ppg5NFRUVqDVKiNU+TNVbepUwx
tVe9Yv7019uDzlzZUQoJmnrt6mQI4cXq4DFYVeOBEArzJTGWMD6I0ckP2jymey3It28NanrAWQSZ
+HTyGFzPjlcgNjAjBtiEwPFClyMM74qb4P60Ng683PBST4CqJuSM61HMJlWsbiKdmBEFng7CRffC
r0SdXubJ8T7EdqMfkyos98r9m7Oz4TQQnxCz34D9kW7PGFlz0YSKOwZeXMZnOBzqHs1ya49wxQLZ
canBd5S/44/AVu1pxwE5BuAxGli0LSTeHNmPIAZ6O9xfys2h5N+GpqeM/1ZDpVUWJiNVqcCo1Cgg
StIe82H4YfaFu4OBbmCEaNVRJSHh5qQRsF/PSkEfQoKIXBZuWweN2ZY/y2JxD1ltpg/lotjPZme+
RsOofU/iePmMM9JeM97WByRI4UygesH9vJotqthW56HUFwi6qILIXpYTSt3JzppuPAyU+KggOGiv
UZhaHXEc0fKyyXIYnLNYeAbG8GGw5vxolG7/pqu9FrO+DhwW1e5zbXh7DkNbnxTmKKVhOOjA26t4
z6gaQ1gDxZp+iZPTpKT1AV0ASqv21B3/fvdA3IQ0L2MPnqDrT9qKSXHzosSEukisoK3n5DBY2P1N
Zv3XLYX87UQf1IFoQ+c+W326qKPyXKuQ/lBdb7+rQ1t99ESSPwioYTs7dWMB2R00vZnYutCutLpe
8rkzC2WpqLORhRzMXNRHZXJGPx9b7+/fb1TWbIJz1Ee501ZbZVTDAXkU0ER14QWI9W5AX1vq37rg
bVFQpZjI3P9kG8iXbPtBrQTBNYiNaz5Dk1vZoMp3tUiwNfPzbCmtf3plHLVj2U71D7sz4w7yeF9Y
tP0lzrs6dzTaK9vQeTul2IYcI7vQ+n93ftbG0YSsSgeeJ/viKVZcb6VksiLFdrkdsmKqT8pop/Wp
70Zc2bg0ql+2BZ0koAFR6J9aMdpvUiyZ+iDJRPFiJjgcPE+WcCgOZrn6vjOmtNoJRzYOtcRNEIWn
xkE8sjpVCOVMlhonoCeQoQ82AFGALrx59Or0bVzjssgzpV2Gue4BwA1zp8CytSV13cSyCeTXgGJ7
vTqlY5GR20y4EnjPwkNXnuJI+672traD9G6NZEimC3QrWgq81TlLvCxSapI09h528WUJ7AnrRgTW
Mo079+TGMy6TRZZV9u5CiLielEG0JRB6IpgU9fxUNdFMGNu4UC9iIzrX+ozzdg2Kfn+nyb91lcfg
vmPyuPLgkTOsYiIHULWlwW1AjSweg1Gfsq+2VRY7hJaN7cIojuQEcjHSoHE9N+yJtGQwIbRoGOQe
8qXTn0SbGv96SeKclM4UJ0Sr7EPsRbpfqq35en+SvzmA61lqHjcLbAyJw602TDx4ZkZT/RB0Aw7Y
Fz2kIScw5jCcabTTRBiENY0xR6evFPMYirKbfFwn2l8Jnb302/bqt7oQ9bnEg+g0hKF4GFF+/dgq
aWwfo3Q025MxCl3x40y04EMj1+gxLlu7Os2gYfQRWtmYPTqWUhwzI/LKnfndZqOEEJLjLuEG4JQ1
3JDi9tXZREbYmHmf4mo4e6EtC7gyHfUUj8pUjknUPNOOlMPE0uRVh17+lzy23xUd+ndW9+7+kt/s
ZrmjUFX73edPMLV6NRJrSGNKhkBJ0Ww9dahBpb5au+pTBO50cjqXVmoCvj2NDfkhrz7072EpgRHN
AK6vpUErBx+yjIcjiGbPIzf32pPZQnRdwtmBEJq2O+/Hzf3w++BAJmEsaBLrQ5sDW1VomQNY1453
ruphvGRhnwedq087Yf7WULSrSQERl5h7Tf4guU0gplOskNbNh84yG5KJfsZ7WttjXcvbe72KUAGo
65EAShLo9XHtC91q43ygXcttwpJWrc78N0+18DNNme0Br0xUFZNkeunnxdyJNjaHRv1UUlygIqxL
54Y1lolqjnzAxRbo3uqm71bJcHanMXqepHR1XjeZ307VX/sR8SlpsOdfUF/mvbqjUqXF5KSFQZzQ
OOd3mb6gDW6PxzBr9qSdt3apDjOU/kwUhOg9v17f1GisxPLmDtfLNvMBEufD5CHBmVtWdlgGW9+p
722OB6RrMxpB+LqiBhLJR6YMEKiqoh7zBG57bZoY4bhYbVLk22vn3xyPjJC1pEeE++h6fkRcyTQu
sbR4T8fXrq+9A12R5UNjRxBMmnnPCeS2Qs+3MxxYOTBzyGfWC6orZQ0cnhMBdahrnFQFU5qTUOhp
Cozesd7miZ27B8Nzet4dT4nelqrZjf+ool9Y/0SMo1+0RuH6btq7WCAUtGryh/p7+u+tv85I5I9F
7P63qS/58Gp1yD0nDZ0K6iY890dvcpOXMCZrJrHNvty/hW+zTMaCOESCjro3iebqJEdjXORLpVA5
UVTlC2e2+pKai3lx+ln73jUFHbBa3lD14hJ4NRV3+aWpTe/uxGtb+4Gkmt0A/IJozirXDWf6EBJk
0wM1C5dDKuL5jdnp9mc1jOMvlatmn+5Pe2s8/FlgJ0sPIVS0rvcf0o0ZzWwN8Hdv9G+nMO3Qul+G
FtebMEkPXVzt0RBuwijWmQuLZkEDxBWo83rEOkorzWlqbsy2VD7QBqm9EyLciaK2poWyKRxPvqgs
Wl8Pgl/LsoxO1QWjN9uPbZ2/T1ooaFaqkABMg365v4pbD86fw8mf8wfuomnwSVW37AKU+/ODiHUv
EMi6Hto2sY/3h9qcGYCHZCsZVC9X0YLb54OTU4AOFLeZn8Ek1Xcl4fiXiniu9JWZK9j/+xFBA6QC
BRcidJnryamhZ4fk8V3guvV48dyu9cEobL+ILPuoQyvcOQK3rXPsEMQVifzgjJDhrqZIP5tlTQZv
qhgmQxytrjXe6WA69okqd/NeGasuwTqtnuIjpsxzfCTCiRzfaoruI6Z1s+OjO6FlgaAAbz1wfdAx
X+j6IPwyq2zDj9VM+ycRLUQoK9PThwSvN9MfjDz5OZp4CPsD0pX6znfb2iLgZNxh6PlLMfbrVWz5
MHZpsYqes2AbDZx76oxUPXuUm3cSla0tAmYLlKOisggacT2U4xaVU1iUtIopnY/NkFvfAcjSYLQt
BRVgfS/D3ZqabOyhss09QgZ4PZ5QFyPWwoXxdMDNQumNoEMm5Gya4d5e3BoK4RXIcyjg0eO8GkqL
MhPQkRKvk4Ux+sxj/ZzMM40wbRHv5LMb4RWgArkkTc2QSteV9MFS7MGcRR/0GJz/ClGzL/3KnIfA
VpX6Ee5lfhwrtTyMVl9HO0duY5rk7BDiDaolnL3VHdm0bhqXVQFmoOeVb9dWd0mhSfqONqan+6d7
cyjJEoQXTjFq7fHiaHNj1AXBRhxH/xu60jjpVT9QjhqTnZHkt1mFynQx41pD5QtZzDW8WKWCdmyV
BzYqlPKYyM5/06r2TAG25mNxbwCj8prdpBncvx6d2cyns9Au9UXdjF/qTh8Hcs0q+/73i8czRt0W
1hnkqNV3mr1WtbCM6wM07uJA6cf2McMf4QVxb+3j/aHkX3WzerI7kTuEfoR1m/SEZaKdZMArmodN
pK6X3tlYhv6UpqMVoD+tAU2Pf40ySmliIEbiERAJUqnrk42Eb7NUPYPCbQmfe54BhG9H/TSH9JkO
EM92EretSZKykcuw92Vecz2eLmhycZCZCnq7q4+j2Y+vuIGbF7aTU9BH1ZQPMfq7O4nUxn0p1bm5
U3jgZHHyetRlMlsLII73pm6cY1aM7oOH8AwWzyjqQUQdjvc/5dYWpXJCEYrnG1hwtWvSJI5KZKXb
oOyX4pg6vXoplfEHRO69gsLGetKxTcEVFyMwwHXDu6wydK2jtLxzsJpFWOmfUzND/L1UVVoFHLVR
sPzsdPPb/Rlu3J1S+1b2DzE6pbbrFeUyDetGxnhTY0wHN1EsX5uy8k2Zm4s0DzD8pLQEBZy83snf
biVeUDslLZXPEBDPjaNBgzmO1/QYnNpNV76mtEDXIA7D+LYbQKBxQTECJ1HzU9J35UFfmu5d642I
3aMf/aOa1eYYKUn5H7AWriR+FpoA8jlZrUdlTEZvlSTM0F/Go2LV+kNkGKFfeN38YEeWer6//res
LLkKHv8QRNGksI4SjcYVYM5gA5oCTB+0SkmAlOp57F6UoV9etblozVOfeNEj+GypHUYlHZLArObm
f4M7EDvc/0EbW57fw6lGvVaGCPLP/wyQ69iNdJXfI6ae8LEqLJxf9a9AFf8hPpaaAZTIpbksnIPr
kQzY3GAtCYABohXivNRkl/7sGB2UTisXL4lnZHu0940LhKokoAGN8cTH6+K1o+VWRZNcG9AoW5+G
Hu+hWWov5zxUr0uGMNr91dwcjzdUFmJ4ttdNjwhv2tHs6m3gTKX9reumKuiUTKfgEVFTmPK/VuJn
N0mRQ+BoxEFuWLhuJ+o+66wWiRcz9M2xVQMDrOesd8p/GYrL3MOHRXYurJ85ZXEyYdVaS2eSQQk0
qeM30+z9NL0xev37RSQ8RjCeRw6cWy7yH1tSD5dsbLBHR2TAFherRbgRN+ovit3iKtWRC9wfbusE
cBHKnnSImfA4roeL0W2cW/KKYIqs3qe7xgvMMu58e9yF5zYCLT6VZDgQACEHtDoCfeNZ9DMLAGXX
bLF7jrUL6u7Nzk27tQkl2RJGF+wpXpjrCVVLjCeeRsVPL3Tjba1gX6JDKPOdqlR9qrrFTjy+eacR
P8IFh+Mve1OvB/Riq00yl1NGM0vBHQIoGJedd1QaLT4s6dif5s5VDrS8FVJjxfZ7PW/PUeOYO79k
a+ayJQvJNorK8Pauf0jnNnRL6LzfmlukQb3gTa5XTuNPVKUOdY069v2ts/U9sb/g6LHQuJ6tvmdM
obeLY75nnUXaKY0cK2g8z/7n/ihbG1TS0TAFRJOCoO96VjG5heZ2aRc0+J8fgcN+Vm5Uv1awPHbW
bys6kMVQrESl5eGaVwqs2IyGQbxloz8dxJjbfw3HpnwG7sgBn+LlyUsRkyF2iN7fn+PmSnLouTol
a2tdi7WnFHHhDpxGDLn2uSjjCi4HfTD3R5HfYxWqkwrLFh/yD6Q2VvFkN8BysisgGroJlAu1//hr
bBQV8pDjdDTGFkUABJ8uaj6ogTb18U7wtfkhJdfu/4df68Q31Rjbucckc6OyqXxP1j+INzQBbW7x
5f5MN7+kTamFUB2hqt8CPn/coZouFF1T2JkNucOh1CL1zB5Fq9JNCG7CxQiotjWnzl32+nA2zyBz
JI6WdsLrtFVJ4n5h/niDK1ECQW1WD6ZQrUAQ4QVzTRv+f5ipHA0+oby/V5lJYtWyL4vxylxkL57I
w/M8yNZPN8+m9Bi2pvKaLH33umhuufN0/KYwrDcUgRyETQB7aFDyi/+xzHbXQVpwI+BFSi3zw1gb
g4Ze3ZJ+gvmg6g9koA6Ca7oi/hmTXti801l6zAYRIiWBJ5AddEmtejQ6QIb0w9RrS3+aJnX029rR
leNstupnNxnGBl/2wTB31m5rQ9pgkJK3iIj4uolHmXWjTTAYDVDv749E5JrwJ3VB2KxCF/+vu1UI
Vv4cbXVbzmWiFYku9yTyW6cpS1XKzHEeP8aLY+7hUVvbkPQf5QksFrGWWj2CI7y3dvRAG/SuXgKy
sPyioo8auNlcnry2EjuX9NbVwhelM4bHncdwtROiJU/yWaFoC0FaeTLQiFR9055nlW7OeaiCGhW8
8dBrvfiUZJb7Y5pNelrvH4WtS5QWO4k+Q5mny/56N6axEIqdNgBjmVCflqqx3tt2vte/ektE4DuS
xkkCL81Y9LxfD6Pz9ZKwdWl6KMWSnmP8T39GzYgKvsLOR/bXDj/kBT5JaC9n+SHWMvHLCd06pliE
0SUIYUQZZZym/I1SGGF3QD93mP1RMZbed5t8+Vb1VZcHrpFXjp+0SoiqmG1NwtcVLa9e4lbX6CTP
6iI7jG5X/zUzh71BDRWsA+gInfRVQOjUVdrksjNy6nP77eCGFa26anrqOnXnvd04fzzrsk+Moi0t
T/KD/nF91EuN304FqpLWlukjaGFdCLFCX09gRd/fG7cCBZLpifsn3wxM7KaZGjVRAhmXzN8Lk6QI
nKqie3dBHuVbnOjKO4qrieNHCfKrD/QL9db7ript9rAVjbkfWzamBsucaG9cQLDGT9Sqj5+bthnf
tTNLeaoiHKF3ctMNkERGBJCcZdmNPoXr5VlgBc9tAtBrwhk4xbNVHV1FLwJ70dufcymq2K/y0rZ2
bsWteBZlBNA8WcOX9I/rcSsns+tYkGo3Rma+KO1oHahviNwvgUVoE0YUms7+cUgDN6UlfpgVz7cb
tzxyxPfMQTa2CMmkDlQD8Cbtoa9/C/z2bnEWrw6QhTC+x2LQj1rtwndthznde0s3FpzucAh7vN00
Lq4pRq4C5KC5A29pWBfPbtoZwdAO0YmUD5nLTM+/4WXe73zljRkyKBg39wkR4LqwisUT2i7NAoV2
rJEn73v9wexVFXvv7j+UeqSDMkgAzzXgvXw0/jxvqLvprdu0QWsO+dGtKKEO2aQf0Ubdw1W2llKe
aijJEFBuyK2L605WnpHlDTqCEPBesqClaelsV1CEK7QGnxxT7MVeW0spl5BsgfyZlsbr+S2ja0c6
pmToQNZaYCZJdzI7By5A3HY7AebmUAR4/IfX4KYfNBvV2Briog1Erotz5BXGufOq8VD0xR69b4sA
QFWV/hTaYWhEWNPM41gtqfwDPRQxJy2lTTig/iOOkz5jYpOhK2n1JQbTcTUdPI8KuTqm7U7q8FvS
chXqgXpAv/stVgZf9HptTadSqwER1kDqrdenks/6AaAi+rg0lYPAf+pyT1apkkUXtx3obZzUqqr8
vOsylxvLiZ4cbaLWB9RnP4xFQ1jeoPX18f41vxH24EhOIPq7lg/Kev0rB1GXyILoTeCipEw9RyxH
ozc+to2WPYaeFe0A9Bu7gC45DE1A9ogJ1tTSUp0hrdjgT7BzMhy9w5IuyzB6rqpF3XvA5AKvPoBs
i0MIRLaBYyl/PTWCvSE0JlCGqp5C+2jMTn+gyG0g9DXUxWUqsGP3tTDE0NqYlXOCH3Lu24qlnP56
iWmbkzECXQ+Ybqw2QgV+48QT8Io6zBgS43B/EHo8Hy2vb57Koo4+3R9vc43hy8kWHJWyxOrSqlQS
hGkhKTe83oZShgUgMEf3OAAJ/HU8Qi7jGdxbKDZwf6yC5nKaNb2zDUyMosy7YCqCz5cm1FNed3sG
x7ezkkMxiNQXBKtZbdQWc3ism+0m6NViOll0B/vqEPanLNztBbs9E0DtkECoOvKSQlW73jhz7aRm
WEYST1xQMjcH8UARXBwXW699ygL1w/0P9hsKvd6pLKAUESVokkUeOfc/nhnEV52SChlzA8w3gmJw
rfI0KKTi/sAZeZsUJvRr7G1TAhirM5/K1PTwDjDdqEVifiR1MEYcNPzQKfL0iFKU8Zjk4fAzcXP9
FIZxlx6aadKeWTucDCv0mP+JUPAQx/sT2bh4QSl5vOBVU9onv76eSFgqs62mShOkpjn+AsDPH0p0
7h6KnJ4z31G67phOineusfF98NxQ/Qzc3kQ7J3/r+0lXEdnrzFZZd4/HaDqltUi5ZBRbPyqRo5zU
trfOQ6jr+NnvGi5sxH/ITIDrQWqk4Yeg63raXiMMQ5G3Gj7i1ptiGkETjC5RLlWGWWWWnIRtjs8p
N1/QRZNz6Ni3mrUrf3QbQvAzEN7ToZsz93X/hDnjntp3PLFGZI6Yyzj9ecrEgFh1S+QO8nhJzWQP
5t9YbKJNqNgAgNRN1rIwFYnRlLVWE3iNS9ePU87PoRG3L6OXpj2t3wPqwvd32S1UhVgj/EpaaDky
N0HL6KhFGUrntDpT4ALU6hxko46seU3dK1YUC5+6UT04g15/uD+yjJ1X51Rq02BqQu1EIyy8/s7A
gVM1VgBws5jMoCrK5I277AsxbA5DTxX/kFYgCnM9TN236RJOXhOoZo2sRGjP5YPbzrPfhXra+h3C
aOKoIG14jGZg1yRWkg9jHmsH1UvFu84dsvLUhEKcFmG4O3fV1uemH1fC5ZBOKe9c/zalRadSjzlb
S1LqHwyT9pdmdNKTE8FyOWghGN/h/qJv7Wqp8ERzCIpLeCtej1iHtgpKxoiK2hXHXJhmIDrXedt5
KfpzCs+3BTq2M+jWNP8cdJXSW3W55LYqKLf3qU1xIqkPnkLkYNqh/nYIp79Wh2NFZRhGqVOaj64T
e1UdkzFKcZawZ29+gFzW+HXYKEdMiha/d6bxCGhpnrF+3nMAv5kpdQjab0CBwEKJzVczrWJntinw
0wujxE57Mc0mQgRDWmAg7pep6blYpmjPvkXu4KuDRF5KQEQSR5ck9K8Vrh4uIslmqmdBT3d1ftZ7
o322mlB7Kmwt3FOFuzlOcjBaYKS6B9jr70D9j9d1btOu0suSDDha9Ld5P+knry6cD/e36c2txCg0
wyPgIxH029KOSgcTAR0Em3EQ7+KKAgFUywoE21l84ggaJEEwD20577Uk3xIlGJp7EASPFNVCjO76
hEghybJUgMjmxtX+7fVS/CKqtWeEUKEGEIoZ0nDaiH9i3b18QvMo8vxoqryXMGms+VhlmGVCBQ+b
1/tLcnNy5e/iRQBchLbE2l//LsfNtUnp0LRqks4zgroKtZMzDvEhGojZmraygEI0XBLuD7vxvdFG
ppZJDwFp4DqaciTz2ZNUczsP089F4QoNrNDcpT9vTA/cQxadQU4hqcmT9ce+IvqsGzYD40xqcs5M
4aa+5k6xEYz17H4ENyapU5R++H5/fhs7TVaEdfpv8DOjpfB63BTBQdpUGHeJKNIWbdOd3Lg0/VJo
y9FbNA+vK9f0wST3KOa3K4toL2kbKIWMwNeF4nqCAsXbg9Jt4vRvtFCZ39dx1+7gO7c3EsEjkT78
GgKKm2i4F8nMxMne2yTygqQdzAvueP8uSzdcxATOe385bz8jbDE2CyQudK5h618vJw6hXm+YlPNj
+pizAGOd9pTqXXRJDCt8Da1Rf2yUpPrbRFhy1EBDflsBsk9X72heDWSmFnyuBT22U1Tm06HMjTiI
06naOQ+3ly1DcSNJzhJ58Jra2JmDlcQuPJoeme/vopzCn1OSaW8T4N/P/2EtZffFbwiSWOl6LRVN
jCw1BUsLEW3nY65HkTjaUUyyUqjp6ED8y+IzfjzFnqXh5iQJQGUtBfX5dVVvVoy6Af7lMKp1eK5s
M31y89w5G4CzOxvm9vyRGML348zDMCTgv54kqmmWougAO3T1u+fKpOnv7DXLcDaM2v3lRGrp+vNs
OW/MQtg7FeHbDIt9Q5Oa3KgqJYA1KYpIBI97hTMXNY2e+rmrdil1o75G4T+qls+xaY/5KVqG5oPl
Fsv/PMgqCAhn/aS9v/+tNy4DQFEJGxI7yKv2ehmUUKTjFFJHTfM2xxaHxtJAywrX2FnurXHQE6H9
T2YZN7bskQaTFF42e8rMm6dIV+rTrMd70s9bl86fo8hf8cdlDoKfDBW6ORCx+pSOXRxu3TaEDl52
VXdC43v4dX/5bpvwJfMd5sJvYJmqjnE9YgkAqBSIagaUoPUPeGCa4hBmuvNSUGT/OnAHPwLYaEjm
uqPxgOxI95x5Rvyah0X+6AiDJrr7v2hzCVA7wLmB1IYbcfWDEHKIU0nmKNOs/WQrZfY4p472tXZz
5+BiGb0HeW+dWWIgCVXBb0J55HpAq+/yplsAxsJUiS8j1exDWM3pUcoq7aQtm0NJ0BGSCrfTTWWo
c5bRdqGI1fSFnRanyB4gGnSHRButy/1l3LoeKHbSdgguBga9Ohd2rvRJF7ktQJWTOQfLTfpfnQj7
DlVpU8rF4pasNrF6otkiOd8fe2Oavzs5uSNI0uDsXq/oIjsoCjQ+ggG1yjf9XKvvotGhc5TGmdP9
odDW3TiZ4FaEAgSfpGdrYNNs8cSoGzjzDpZNzZMypS5GyTU1W5xgjPK1EQrTjGyhL+dG6/sPtMBP
oNhuo3S+KZw0PmlQad8rqa38O89T+L5swtD20SbItcOshvV4aN1a83zcNOf5PGtWNBzizInVc9Vb
1c+6Mczq1DR998Muimnym6Wxhd8OcftuVmlOC2K7Mn+69ZT+1LopKS94AZmZX7fV9A+2Mn3pg6TJ
ID0xsh/E9Nqnwm0amxpB5X4ZW2doz/NSJl+kj24J29hsbTpXw/Q1Ng3i1kbHlwqb+VYkPu3C6ps2
GbzqAuRKUxUhJyyMRF2an8PQ2NlLZgNEwSYlOydqxdnLw+Q6PExZ3NhnfDlRTzFwqj0Jb3HjS+iF
Hrm9WzjDAW3LQgRzObfZkTpKsRyUUounEwIh2cWrshFYrVJcw8/zuY7eNUNUfoEuG/1bNEX/BS9O
q4SskVctbZ+o7x3MYbHeYEWLfSbdvsML2JCmHJSw76dA8fRJewqTvDJ9LonkR2F1QnnjOkJ7hU9W
Y74VO+F7rakINHskllCkFBnk81YtnOR1wAQmOboDdD4/s4r5M20AIvZ1vetn/id18mmZlsEgI0KZ
1UJ3BKRsEO2bYlFw91i0gt/UW1o4ye6q+JdXOBHWafTuR4E5pVP7tupoB0QBDAWtU4RwFlijEusv
Ct4v8SMKb8VL7DghMxVe+hhZSm6dcpftH/BAmV/KIRH/jjTCfoGA6OFijrK/Sj0gmc85D6pxjDWL
2kA2JajIhWZEFpwVCXWCAjvCN6ZqzuMxKp0acchYmwo/Eg0eq5Bq5/zcVQZuXUUUfh7yRbOgGiCO
c2hGLTFPTl96GY05RZW+QZZAg/SQD+Kx1lSIa8xCO0WdJcxHxZyAuCEImanfGrmofHdAhuViDY6q
HLq+1fFVBQt6VETo/kIiCZerSoAWsaCdNz7QVpJgihOpzr/m6NXWyQ5p//EzXJNcX9eQxn7tpyKd
z7GXTe5DMVtackCtsrTORhjylynKND+OZmwpCEYk5TtXr8u3eCJXnZ+pTfuchMJ4HcdYRV+9z8dv
tk2pP9BHmMBn3LiyFEJeZ1uPmhuGBtQkUkys6aHxn5bWXTRMeqwWFlvsMs3MGabsQbWRU30i1i4M
38FB5NVSIgW9SDXqylM2NzViJ30d/uhtZ04vZh12P8pQLz5PFlYNsN1HE2AMv+HyNEez9j+R2Mnz
rE4xV5Et6sE3J6ehn96JTMcv6sZ730YK27Wca7A01ji9TOxFGi7tPnsXRhWS1hMpweOEYrBzxjGY
TLIo9eJ/bUJ9Azr40KE/gOFs6it93T44TmZYfkPgXZwy4CjwGpHl/WXMnPDgQc83j6lwQ/0BbkKZ
ykMx/AAmNnp/BK979bDWcA9Dk48PkeWOH5tBgXU7m2n41Z7YKocCJ9fmYYgm8Yt0e/5qmbVdH4bc
GHkpZ2tC0p8vrR4q11PyIHN777Wzh7E46pFIowdFLOOEJKaCjpFeVHV0NNxR1Q6G1auLDx/DVC+p
QZH72DVpWPtlSVt0MM5Ibx8brVBw4lzUBffgsIrcQ6uWheo3hUhgx6tln7wI0aP13sb9PBzmtMiH
SxwmU/jkFeXYPMYq3f6+cPBFDKJuGoaH0lUy3KG6FkRvnlCsuCjzVNW+I1Rl+ibiaMo+kOGaPzV3
FJiMVKIp38Bg0IHS06Vslnft/3F0Zdtx6lrwi1gLEOMrQw8e4yF2khdWfJIIhAQSAk1ff6vv6zmO
3c2wtXdV7Sp8HNtXxAMQg++8Ew+JIqU7I8WcVve4+DCoLzyU51FbK872Z185Mt0PITJDr2AUt/4p
iCnEDzryBTXRexVR5GAXFTwfzkW+1eVXMVFdfdHE7+kE2NVsHm6esMctP9M5h7VmY/NwRG8qy1n9
16NdlF01+2WLzvE4uCRqcj+AAG1ckmpsWUWymqXHnu1mfdyu8VzMZ1jo6/E3LJJj3uwkVOFPlBij
cgSbFFJdBprDp/t+qGrUrDaZ6j1+392RuA/IEgdYhyVrYp/gmzjtf+YjHdPPKGOa30c4VUgLL0Y6
/NsIEuWPk6xuCp4z5iPPXqCcTe2jc6PPFOaCGkLrRoskWlm3AXFc/051SJcFfuj7erzB6Xxa72dn
VQlqrwrI797ETn/AtS2PJR6f+KBPzCqZIdyPuvWBArGHwOYQuSbvVQq/WwDx2WEgIrVEsteIF3qm
/ZrOhOG8UvtQSfgyQH76husWkw5ypFQ/V+AvadQEDXdL2NWEjGa+xXiZr+aTEyw+9SxeKi9bB0Da
TY2nlR0uezHv49MuaiP/iincXCItwaP/lCnr81OCdwNCnBj+t3C8iYHYsL+gTDTdOkMQyX0dMUHT
Lh0K8WRSt++XDfF6K6j6zMj7aoXDLG1qAb8e0hZKrsMzrAAlLAaTMvisahZpa1j5sDE7wNNlK98f
s+Bl/TjysqSNF4ceIPwhHoZRDdJK6+Jd6Ak3Bdq0yM5zs7v6kGc318xdZnFk6WWtcp1d59Xl2BCP
15qdZAF5XJPxWzO7RoQvbRDHEVMEDdR0/FOVwdAnCY1j2oRcwIGOKuOzJj4OuEbpaAS/mBLvn/XN
hqMLA0djKjlZEQ6VWokUCzjUitPhVpK1ysLxSiHEdJ/qDnGCAvz4PCUxNqwX5HssSHa6nZJhGDtE
j8FMPk8O/gwFOEyaw5Gwj3GH8rtdzZ5HZwJF43O9FJQ06RrVR2dMun/GIdlNw7ELiKyOmNorODrY
SS9b6cBZTUie6aa5IM+eO/0DbL4N7ZFFydZgFhrc3SLrwndYaTmg85hUOvXwvIC1UVHuHPqzIcXP
x5bTL5HDYqWVtaHLxeeBPyBqVLCOOLne71ESj48DdgB8H8wwPhvUPVw4SGq/5zdp3diEdC4qHFjg
/9p9URxsRIl/2wp2oDkoWQmVmRmBqbZsgyEfDIAQQ9EssdbxLzlrATpurzfZoFWsVFMPpSQnJOmZ
+lzBACNvrF5k1ZX7isq8SQUfapUcGsED8eH3dyl2q87TJIL9QuuYZg0YPs7+jpFlUIwgKsGeB411
MPdE7UjmU6DBhqix9WLVj2rhe1yeAuKzU3i9DfnWK11Y3quE1tFXYrb4p9ywv5/C9F75a2w3WzUF
9Nd4ryY2lX2MpPqo8VjnEeB9qnS/X3TOLvGQT8udQW5b1SRwRztektjGMfrv3MuOxsMS+gIT3Xbv
d+fd2TmV7mhsy0PgUWd71iEnDwG6iagBzhbCBSzRJMbCLDmvwhX5TmPo6nXJk95MG/qyBtP0Rp9Q
jJP5KbXFOL9M+5Isz36FP1DPyLqt2J+q3BsM+wZ+gVKvvE6Kj7KVwyTDOZsAsj3UuI/njIccz0aG
rreHmaibX9bCE9KPUlV3mkXhbykhc3Tq1pcufFqe5lxsnxzRXLopVYwWRTkQDhDqWlE0FZkgRi0D
4V94a/avHDsYcZOqIIsHGXZ59Gssin9FdVDdk8IqcUfmtfxnTKbHjqJ4PqwbLN46WsyQbQs0uKJN
8pVPnVO1eLMoE6+ZVjsWHCEdxDktpmV4Ql4B2Rp9zHB6gQdwOnZwN0lfnZzY2qA9Xr8FgdPtqscU
J61cWBjucA5vcDIcF3Sx+0Zv7mOlx4eo8lG5xxoBY4+zvJlIbVtk5gYlVa3tGKkF4ReT0L8qKeYX
1PIqgORexIebZ4B6eBPGt0Hm+KVHgZXM1kHRi87MRH7rLZtgEWYoYgb7Yvf48xqOyResHNiyAbWM
Xbt5rpel23SEcQzebHWrVc6xCu2G+GWcWM7QViXIrNsrvd5TZ2LxCXhO/x4GtUJ1aBK53eGdLM/R
AenRz2LkdATfLRhrkB0yfBjDjGogsgu6qynf4gYN3vRrL9R+ilS9yCY1ULy/h6IS4UFnMppaoMD7
fsfdIb8MqQM+MJYGIXolY2Uve4YqINhaHydVbobfFVMZrvOGu/W6DtX4kBhUxt5vaUju8GoOyxVo
xyqaTCFT5MEeQelzlYFCOM1qQdRDVE+FQuOwG9LvJZLuf+jUzsuPxMbF0sCKbWEfVkRF3UZhzVgz
s0XBomQh9QCJk9p/04hD34HJh01ZK+why9bV6O+AX6docGEmkYaTYdxWd+NG5rkVcoy3HzDV9FVD
y2n4kaK2wnODU/M9Y/v4M56D/axCpj6UL5cnL2T4DXqL8WuF0uGayeBJ7lKRG3Ee1nH5Xo77AAh0
wsVb4Pez/46OktiGbJB420JVH2osanOhu66/qmEP+pzTwWSv9cayvFc+zf4bosQVXc2WvLqijKOk
5hM61S3MPHnIy3V9GAs0VQ0OigoqVyXjVyMwsF9gf5OQp9Fuu75YxJ+jyJTDujxyHY75YjPJku8i
HHL7Nifodx+kmdyZCcckBAMmusOddP9lQRl5zqLVLt8EGlPykB3Z8W+ENHPrNo6V4Carbl5kc7Xq
tT1Whgy8PYfw5XGcOJbOE9glJs9DWkUzHOby6k8cu/qdI1duvwLMmNLGMr7EjweCo652mquhy6Os
MmejyYBWbM/5WZDF0su0xtO3yAjr7osl3e1FV8lwGgHJ7A+LZfm1MMmat9SmIb4XuDqIG7+57cH6
PlmuIF8LdqULIe+EKo7mguwzFPVbRT6TOCBQbV8B3DbRDiTxtvXDgRFoks746xCiNtjKxlCxItD0
x2EHxRBMg2eUyXhIe5Um8hW6UbK0ODOje7WpjXW2JAhNyBT+cAM7j+1vKqIBXduwTxn00Hw60Nru
2c/cuVlc003Cq2goNnKHFQ9WtgazL/nm9FGdtrSshnMeRMqbbQts7w1CFm1jBB6mDhUUxQ39n/sv
ycZp6VZloripaDX9XdnmaX8UhbubLHzcXMMTSoAdI7LVPfB1WLcmO3ZARWSachwoK1vWU+whqThj
yNvhPFlFYbRrkyxIHEL8TrU+pXk0uwtyU4CkxbB7RzHBWtZ2y1bm92lg+b1nooybGFh18sJWrcIJ
oFeanwyo9U/i6tS3isG28xQDKaB3KVv20EF7CyOSIZ3Y32WAJX4Dw8AoOeO1TpOzQY8iLi6DE+w1
o8FP98y7W2IN9rGyhu8wS8YMGI1VW+EeqYsiY3k+PMECJapOgtUKOCflJzoco2qh4k/CI8w1zd4v
9ZoeH3uEPrEP+Dg9elbsr1NoKNbWSDKPwN8w6OAdrWkOM7MY2InGn1bNFJXlG02GpWymkYqxoesB
pKUaqcK60bwMUZvCBv95ipBh38xY196es9GXlznmbOuAWyXfUMT5D4gcxqxJXbZ8jVEm7qojhQg3
ElM8X6VFnwizxtwWHZtD9sqwM/ULn/aWJjEjn/7MgFH8hAUIeRd4+8yZp0rxHr44+edS+0k1hNjt
cc9wOP2ze5x9h8F1onso8dnTQU0VMJEUwH4AoflfWPTJkBhqXDq2lqXx9BBtuFjNaFZ7lSvRK6wx
0+TlYHMcXcYNEWwPOdiAo4PDc3G/YPtk7tZlquUJejbyWoloq6E7TtnWFEU0bBj6/n9vg62jP0Dp
pHwLVSL1c5kh2bJXR0Ztn2W64t2xJfotR5H4Gww61RamYiK/Eq7N93iDy3kvoXyv+wrHTYLqX5kH
h91EPPl4T86zq3n0fV3m4yukpV27nY9EnZLM8tu6VhaedyU1vxpsOu4Nzk/yIZI80K4SxzhciM+G
l5CuDq9THKFHtlGsutWMMFGCSyi2dEY9YquA7I665gi7IritFLftGEL5DEUzsEM8PnvacAUhS+ch
r7xYA7OaJpWQy/duieOty2YsraAbOxa4N8yr/20guJUtG7idm6lcJ8CGYh9fYUw/zDDhQgN9gQMx
cJw51/PLLrHUdgJau71v+QxpGcSI+9Zijwn85jRu1R/MNu5aRpgfG2AJ8iymFNhDvfP1+NrrVOnT
qmMi75ecbtHvgMzAf/U27UOr+Zg9DBuXfyoAw3PPvM2+H8cwXUM6UN6jZcinJrcjcmYrQIj/yAzw
rB+PDebXm9IW7hTLADa+wd2fj9dtTV047VhgMl1ApbhmaKZ5j83C7L0eVgfCboz0R00W9+oKHD3c
AydqFd2S99WPJrsTTvIX5+0QvxZoCo5TFFuQmx67AtsZjKd+5thO4A1K6/IcBQyPfaa25VqBBExb
F9BDPuZOhLOFCSDmhJBw0acj2z9TaJ/1Ffas/ElyPSxNSfPdnJNI80vl1nS6EzcBCYacXKwAu/iK
1glnBDajByv+eIDpHpDzJtLW7ATtvB0s1q1EEfah82nlPiuEtfJmrkryLSqmEfOgq+JHhRjKvS/T
2v1Gb8pZG+8Y3boSPT5vYWnkfsh6yL/B2ZCJM53L7PtWZQDrTFGwgOwHXwMGXiv2+zDT7VanIe+L
yC0/b7TH2MqwsAzbgkd4WTKBEQ4eFrDeDfEwmkYHqr5hxRWppcKWB14EKcpTZbPBPplC1RRSirD3
gR2FfjqqCB0TrdT8iLbGT52eptR0rixs0tSAzt9XijCzj1nNApcJsUj6LcYA9hPGr1VoJUH68pP0
0/GQwRAmx9uA5XKGkicz0szIy/jHV9BsZ+83+YSNsSKADUCsxjOZCjxwAJtlw1J2a6apVeuZLlr3
aOUgt0uJQPBtCufutx2KsuU+p9Nw0ThR3tawpA9reosvS6tjhUJY1EN4ieoxxUoOYp0aBzwTxkNx
JNNHekT5F8DBXF4xx+ePQa0FvdigsGaJ7S/yCzL5+WtAxQKKjR23B5/waW3QcOkPTiYegcOJ7GNh
1wivPoI54DTsVUbaTFST7qqBxgybFQLvJ17V2vZlhO8C4NWVD76iZdYnMBuHuBm5yc9JngOf8PXB
FXQKuoobIE5Z1KRjFd7llqOzUN5DRzBEBHyMjuwAc/ssJC1NpKQNUA+8PJi0gIGi54Tpb0kQx4L2
AUTGNWdexsBQQ8ouAKnNG87oKOlmD7lqX4zBTA9FonHuOPRt6gkIpWcPZq0x/sB3OJVXkdCRdDlL
/fPAgvjFVIlVGZMjRpVUiEJ8yjTDZYM33RS1s9x5eHSCiE+TowP74KLYf3Mz5fkrJ0QjVHDPj+Sh
QiLsnXfZZHqLpBi8UQOZMmCpS/GHzzVNGpBm6/g4ytg+7lqDR9FbffxI6VQyIJAw00MKfCibDQsm
97IAXNsJMbqndWDmeNvMPlU9DCS2pckIlWBuEEdzR9088u+1r9PjdlsL+PVbu/4kpRLj1WASjnoC
B/935ZzBE4t4n/qLbADjkK8U0w9refWJZVR86EnAN7CBp6AbumN1x9oVjgzyooQr3T2v5uXF4wH1
d0TK4XuFnLvsfVlFqdoRFLT7WUi23cF1EAKYEBMRtWJLHfA5s9XIlkTN39Ev4augonBY8WNzJKov
A2Di6LLoiESPfIIG4fEGJf4uGCkcLCIKtCVG6jR0fok321mTG99HESO/yLHrqEmietHN4IyaTsqC
TetCRrYPQDp1dNlnv30lC+iMJ0nE9qfYY/a8c0OwuQdpa9ruqcdi55w4K9tyqtULiHhsapV0rK8e
zmHp+5xPIJMSAkutDvYWZf3pwKLNFyDKzjxUU6HfuABr9qWz42CtTPYVhb4QvuOYAjzmPwzgjQmu
yO/TGu/ThRpEfj9MQeYSsCMWC68eDt38XY/jNjVoYtQIgicATtUY8Op2Hg2ZcBVLDzC7mJ9sbrPl
pbb7+g/p4RlSsSDwQjUVNNouO3hCeUFaKb4Qzn2NSwMZWX6B/KT07brl08VHQ7Z2NdytbhTSMNyD
8skxD0xL/QgLnWKC3qxmsEKolfpHMkwcHVk0Ul+LcBThtoWyvmARxz0rxjfXShgeDjhBJVIvClBU
QL9RVI+OVmt6uSm/4P8vy2P6BsoVfmUgzYf/YkzsMOkQZQR2dy+20FZFsj1NiOrcmjGZwm/Qv6AI
ERyaDw3cSNGpQE+KnvVmQHm/FmYlFy1n9llUNSqHYIH+p8U6iB4zN37YQtgLI1zs5oVGHkDPT0xU
w59QiO1vNik023ZOJvTpS/6Swe1RPSmYphwnLUnUo52MxpOa1LK/5MbKS4L+LgB95PnajCMmphOw
91ye8V3KFNCX8G/EQCn9qjB/q7NxNvqo+e5hNmRUnZzh5a3kdYZHvG7meHTfKrAurN/TsEJpPQ3e
wqskYGQBmrTHCDhLUAeD1on/QbxTIBPrxWE4rTiWARyixV0bShe/HqMrfx9qTFgb/v98LFgC4Z2D
sBoceLDJDH/ytP4Rb2FMwGRo/t+SDLCDXqMVq52jiIuzqTSbOvxK9kZVpJK3ekHQSGNTzfWp3hTR
MBMqPRCeg4BGmJHDVpxAl2UMMH+MxQgLmVZo8nWQyx3oJ7giIkvMbadKTlnczXSl/nGA7eZzIB5S
HBSn+N+iS/7AIfY+zjxmSI+bC1f0DCXlBkUKxaFZwWs+1li2auVmUwZvMgIISx579TDnlYyuRCYr
6xEJtMhHjJ70aDDvY5Anopg7sHlO3tVzBfo5xWgKrrpKzdobHAIAkGkEYA6+cr83QmawvtWyy35c
UoVJ5UilaBYj3U+4Lmice47wM2SfNKC8imy61BNl+i4Dv4nrkNweWC4d7QqK1uuaQ307taS0wMf0
OsCxCDgKXAjgKbZk8FZLixWeGGPtmnkda+Sp4YCCkoQEvPTRgs2fnqtDPql5Ah8JbclYNRhM5E/0
z8w3GNR50SQlWrJugR71dZmQdXvPbIkpKNI58hxgwU1OWMIRWxeW0rKHPFdS9DUdKgAouaP3dR3N
/iFCCOTDqi02orY9BYWXuREb/JqqY73gmIq/r6mI/+apR0TFeFOoAslZBZLAeTLjeYsGN7f/99fq
NSX6NJh5WX66haOJN3MeP+mdCujf3YJ12yzdEuCrkddbU2Fv2zcl4mSucAoBs5DZnGcNNJvj2zxl
PDntxwAuC+3NcQ8q245nnWSg7UJC8dNUQ4dzdRDxRhDXZ7tsAhygNzCc3rxSkFG65YIe+A+DARdP
AqwQvSjZdELPbOGNGyPrrsGcZa+1n/OyBc02q5tnR3g1M0T9HcVGUHXhIzYwrhM8oT4U+Mk7G3a/
tiu4eoqW6bD85OUSRQ3HMHELtUjkdwFc5WMJPsBCzd4kCqYq+N4Nk4YFEbbImbqLQFC/KbRN2XdM
g1p+y4hT5V/g7iNkAuUE8kYAEHIdt2MCjAdaRHS91K5f87FpiT1bjZ017LMM10EwOMdpP2fTlSRO
+w46TtRqsOaD/1dEAT9oMAS9QanB0a8THUgD8U+M0UjV9WmqxrxEPRU+vXAu5zdG1fSLHuCR4dWy
UggWktoEbHYu7C84jQQEQwAXN6Gcu0qffJB72gErgBAC/Thki+CqCvh61nt9v/gNwXglQkCgkBI5
NEVmlfILkwJagVCV/L8VvJlp3AQUqk9EYsK9n2fSe+S7Gyy6pKrLIXqXV8wah+45xWZBhyzC4i7N
buoDM6KWt5BfeJxw+ejAlMt8iVu+ZmF7Xj3MIYCNIWeuWSVKm+LQHFzMsaJeV1uxfIOaR2UvcYr7
9KuQgYfLgVpeNTo2Y/HGKpmW2DRjoLAd3FrGJ/AeqHVglgHCpTpLa6z6wmitoYC58LYWfAHMIhIL
5I2TDzBHOPrFzuj2UViU/U+eTRwj6O3Mx/lOfHvUu36H1H+Y+5sl1tjhMstPZY/yeJyWOGVXoCxg
/cX/v0qIK57hBqPXeaETgdjAycA+vfSjambhsHNXS8rguTtNjGAJO8irc2h5blLruWpTNcDaRcN4
5UcGKANPFsQhonWI/VhOichwVJX4n7+VzXMLVL2K34vVTX9iPzLaQHQSf626LMb7YVPImQN5V+yn
xEv5bjcv/laSb6GHqxOzD/IQR41cs0rBJ5SMsOUNB5yB75JE038i0tXYwjsaRo5YZoxfMQNBf74D
76a49hiyTFpBicXyZMf5rVHS2wVBJ7aHJRz974A06n2Hkt7iC7Ck6KpMAYbcsixKu61eqP0lS72+
Iaq+hkgpaMpPyKdOoSsYp6ITK+zp4SKiFEyJ4mSDfiCoekd4XhbG6UHzMnUNm+G11RGqAd4rQJMP
AUIAKIu8y/+p0sDmF9br6jty3DaYk2yVfxOFTJIGZw8Bcz3DTvEhSJTErgx7gZBSwMPDo9o0IH6t
XFT2Eo6W9tdhljhrDduO+BH0e6L6bIF1W59GA3+u9JI6IFUcp9igj2BeChsVRbdt3qo75iK0DNu8
ZY/FQA7fw+pqH7vgWB33KG8ybsYqRxaNAl3Tr5XcQrePkLjd8Fn/sFQ6KU7GmyTDKpSSvl8iVhTg
+Tz/iAzkgYAIDlzz2UIB+DJMZY2CfcjifkCf8DaQDIIvUkO2aoDTYOFkUIU91fVWPqMNWX+C8CLb
U6Vndtnj1NnLqvCrYY7B56ckWw08zJSUz9Eyl/+KwNElgHCtlhN4+Ox5Q+v7E2TBmjfYj4HABkbg
MApV0pVVk48QQFyHDAhTRGFp/XcmY/ANgzoE7KiVbu7QZUL6ogMoECl0NvVKLSaGYyzcvPKYsgqE
R4yRqYHuBj1oLCH97hF0i/MaSTo7OlEOsqZfckGhAAOd/6qwbJS3uyX6z+BRxu7ZDnlGNyQ8MZ28
TZIYZdmBxnqg0/Ohndjepxl6v4cICXzvN1FpaKrMh0sBVFn/xDirv0DVCvK088GJDqqZIe8jdK4P
YQWP2iY2Cg+Tdi5roIeo82YEvn88wBhqexvzHFlieJJRgvyeo/whklc+raFAVCn0F543xnrxqxBH
Pt/hPMu/7HBMTx4GOu+1VgXcxn0OtTvkEvN3+Puboc1iIK5QMsXVN2D82f44Fjh4GrmNNbz6jsL8
CVMGSB4OPTRceDrOjz5mE1RS4PIBbGwacohK8eoOTToZuzEBA9L5gop3axCIfYIieouf2WhQeTBL
bn8W79iz2IYIj+SCat/uA59PyY5EFhCIQGI//SJ23ZgIWc7Qww/+abXBbv/la3DPR0pMdUZzPyT9
PuymhoYxqn8FOecYCOH3D1QJqqLkv5JAK9jPhqznW1YG9tMEGdH62boeW5Qiq+8ZoW4HewCbu9YU
E3mWUX78xrFrPTJjyOr6dE/WT8rCDP2Rhr/nZaljR+/kfGgwnkrUT4k8iqz1QwVqGUZgPL3Qel++
Y/YWoKTdRJ9RBFTZjdD4fklfsp/EUIDxN3DsMxNqfGfDSsqWAjPCd4Z3Dx7Gea5OQ4Wcib4MMf3O
43GFW+QOyRHUQ3ygEMmtKKjUafUK6qNuBovgYChJNQH4pKFqRftQjT/4MXHdz1Ut34dpQFGAYiD/
BnEshFwJvt+L0Hmdo1RQJppjU5l+PEREfwJgRehuPE0rjEVriTJb0FnfkSw437p1gqsjDPPcX6B6
WNyEZX/g7cFAcPewRIN5bKKKervNImX8Oh98TSFXc8kI4/RIPIV6Jj8O7Fekd6ZK7B2GthRnGk4V
c06zQMLLDPDrN6u8i1p5lJgqMGbS4jQdpvwIcIxmT24KKcUEy5efuY/Ko3cFLglq7BQwlUx6jfvS
lzuAn5Gz48KOesUKLSX0CiyaLaclKdh9QaA8BifOcaRy74Hyh8DT35HL6uhMOaf4OrVKHxlA5ghP
qd1kF8aK4O/4NP3hNeHFGbp+e0kxBNzG/U19q2yUjr3OczyZFURYP+ESB1jUUrJAOs7H12krKW3V
ceT/iaKE4kggmu97IpbkbZojE0ElV8Dcx9aIlm1VidbjFIk9/1manf83TYn5gEcGts+LFZcXfVoU
gGCx2jRHXoZ/BlKT45wWKsLUthzkgUMz+GOCik+dLGicEuqOG+0MUu7ALiOysyUE3ujapiWTvoU4
i6ItXiS/34fSLu2mU/Y9G0jiWws3megcxI3yR/aPeRHQRoE7GUr+AQVPtkKNkOBCpVORgzLGHPFt
yneKKNeptr9NzFBt4OBUPQwxFJYn621lG2C19OcwHzFUtFGewG2KcOGbiIF5R/MIWylJJ8l6YKTi
h4CQEdKsPeHIG8pWOM7om6/OBQCpRpVPdArUkNGXAY81xOVTBKBCb0sFSUtWLPC4Pkh6GY8kXi4q
yd1zAUqDtTvEPmUD7xTHGhjNbNvNTqQ0Dc09SJc4A/D6rZyH6BVyKYgyqN7Zd2PA0S2NwdR6B6eE
eYG+yk4QPWOhGyMTWkUQR5HMzrCyzny3b2Wt8Asp5HTQP6yhWSEi3ptxG+QJ4P8GwrD2Y4ZZwlDz
q4YH1X8sG8q/0AOV92TLASQnFn09dDpTUXdVfYx7T4lL03OJa/Be1lOa9RDBHdcDbjn7E5K25v+s
isb4CWKM3Nzp1fHjeUxk9QK+c11aabb0G7PwILszayJ+LRB9Q3KVxciOE5E9nhBgWNhmPsj0AJHJ
rhAAL6IPMIQjdMcQqrepLHBSpFbwl1VG5ZeFc279H8SGZD8xqM4z8JmWPUIwD/BRHln9ZzUVYCUC
ZVm/YaUU0R/pvE5tZfYsuszesAD9qg/LXb4Pzp2FToToNqgLsweQIcO3owL/f3LbIgHDEzrEJ6cZ
yP1IqRmxBWQCHISp9S2G/pWfMFgUp82PsTvdskiwIRJkZaBYO0AsziDdlt5VkIK8GnW4n1Sv5vko
KipPx3AoEATFpgZsEsZg0+c8y4AEmIhsMBBM83tqIf1rYl2vMPvnqD4fdsnm7Qu27jjnvFAs6gJk
bfMjqfyiXnMxWdfEEs0ChPtmTppjdkdXKAy5twCcKWmKHYw23L+huzhhvbYEEyNz/kSrW7onRHHx
CWkpKfYgjt3f08Wg1MMRAtKwbRX0z4TF6AJNN+CZezwXpF/sgloIAlam0B0rHOEwf+certu5+rJp
hZ2jYbVb1hZYWAfoU5ljxKmhZvU92VPAOhhU/8fReXU3ymth+Bexluhwi7udxOmZzA1r8iUBRBEI
UX/9eXxuT5kkNkh7vxV2cbp5DZCSd6Y+UFmnymNK4/VzRvdueae9YmiYqeV0QePSvi+EqF+WKnNt
AKuCY010WCKhpJZptreeO0X2zmrj0LuPhkk0B2MPU3NsVSGWbWOYhEGaAIITm1YkLmzcc8fOR8aN
wdgtEWYpu/xiKfIwF2l76nd2gfYFKX5OzypKy/ziVxacUB7mkichcuf7uiHHbYcQrdmJIlCKdTdq
+VWqWX96/YLepx1rdYqdFlaZJwI+fOLb6J/6NkOIqSuvvY9bbosks5Y8SBCO6vQajXaBYChdvPgx
j6m52ZUDvQT34cgutKG8I3ZPpsrqhnEjqMZtPgdsoyXipTvoZqUObLDDkz946NMyD8N1YqeRo08c
W71hVVPqJwoBthDdG8NBvsZRs/FRM6V7n0IjdCeVUPZpAJ2g9SHiJBlpAnvVRVV+hyE82Y6yNF7e
sOuHPxYwu8tpyMKXoMLMlr1CakYjXSvJsirtsXpzinzK93XpCpucRS7XnZW3PsR0N07cNE1GO3wg
2+h9RTnBQB4HOeiHnJH2T+gG2CcUwtwCeS6QWTrA/+eRKLfLmNb+ZvKX8UrKQzvvcKcXerOuwwJB
MJqmum8gj9qkiB2ptuVKLWyy8rnPvNflMm8hX9FiGCuwDiOn2rjvKcrJ9/nq3TQG85Q+ePPYgk5b
bZ4mnZjGDyKu9dOktGFtpOi02LRI730oS4wyiV+Xxbxxy6FeTxNPM2BuvaR/fH7ko+uG5qXu6Yra
NXwQMIbhiNBYV6Fuzy5IyT1I1kCmqHdLWHC4Oq56Wku5j/I2JMZ/KWYsOKgf9SabhZDbm48f2pRT
8yvENODugtZMJUHOjmQdH2b6ciJF6WxSeArxbOxxKCAy7FJW7BFRVIcGZyBuppYv1liE+jSkvrhr
nCECWrNxMvboHsEOfOUGFxFiwsLbMMlnOtt7GLaw6S9zOYa81KBUX2UqVLAHgOa/S0su1Q3ghHkx
zB1p4pq4uAIo+NGumH23vIZ+O7xMjSvmD+nmmXMyVE/GX80YzKeqd7UFWZ/m4nuBKdMPjSYSa4v6
3SPy3i4rc0iduTw4iPXlj00/VfArWjGrBGEAAanS6W0aw6NOPFKJAFDXrr3/smq3rt8D1mQNHFvo
26O+3h6ZdqmB3i0dHfgt3eWIE2I4V26dBcfArRxEtuFa72wQsXmHS7eu4J7IZzxl2Jxm/h4N254C
2v3JsoazxUJZ/9tknvgmcxDxEfm8wTXFwwTUvmQ4GCVQU3wYJmDtzUAGjYGmrQZk5EJ6H6Bntt61
xKnP0LCj/x2bFjsJsknU0zaC6E/TtuJvqnUc3OtqXIePiYvuD9fIGm+9gNi6DWqOrIXUqYMvnDHA
tHrydfEwsrFmO2l31bKh8tuK+FrK6ei10EUoovIy2DZdB+7R9K140Tkc54FfBiUkC0v7USEJ7reg
uU6/c2hjkjsWgeqnx64of60gbb7LBgXHQfaha7aKwuBnv4Btk3pl/3eBTXwD1Zwv74LHmsLgggrn
TRyv61Ui813OvN1d+17MISKuZBrV+BeYpDMHD4J8ZkH1DFWEGHvMWzVkjnw2rU+m/uAHaOu9Na7/
pbVn37l6AiIqQwbXbR2RDJ9mE2iyvQh7uSBBrNaNXKvh2YQNRg/uzunceGNDOL9VI5GEMeRd1bHH
iewOFWePHkzwmAfVjJTdyqL73lUmuj0wBqZHBKssN5mr4/xPLZdMJoyQtDHA3tjkCxV8G2RBZZcC
SaE+mTHs0LL3AQtBGjXMoZRlacbktl6mreXhUEmiwdYLE4vLbMEv4TzOsEvmMBZifuXl0uNRSiPF
IePiO8KUIaQynXHuiTm1l68R+iDd8SEjFPVIp0brNAztXVwSbLK1Q/ah04zV0EPxQ61tMqvZQS0m
7XX9ZzxKCK8OFVfpYYSl8+7auY72lRwde+8Qlfo94Va/B2pCjD2DAO18eWN6+HgFpHE4/f8olmMO
1qyGXyOi9a3USFkTWw/Fi0fe1bQVVa+v1uIt6tAEFfBfY001abx+BkbnrrzotHijF9jSRa/mTWl7
fvPVhH0HBml36S8gS4m5xOnGct/1OEY2ZcFDxoRTZn/ySkCiMbNO8aZuVvAWGYI7bzKFYOU8LeBE
Q92D0s62FNAMLbg8e6Gsq6OEy3IftTWtV0wWuMsmEyyXih2dK1mYnFu7F7lJVlzWTGtejZmyAE0M
HuYRkwduOw6EqHPEM8KIudra3M7h/djqpjstNFhiLfN4JHfsV/OVmVSWiSzAjVmscSOC/ZJzjIYr
doct+lvhbUluC51tabLxNZKMzGe7zFmU3MlKLy335Um4wfDR9imcnEvrCD5+WSNAMxEnxT61HPEx
aUa0pJbd8OLjynvECQ9+0oxp9WmZMX0VQMjgcIsp1abrdPYNtsc2VRpiSN4EM8F/wgVdBbpjkody
rZbHbl1GHvoSc8whEo0ItiV30xOwiw+8PWDfPURR6r8trmyst1i6KeNwHUYfSrXrH8XciMpiLZi6
Rn8mtEM0BCxbo0BaqO26f6h4UKtdmGGBZC+bguIuy/oFzojfCVCCwtIzKIkv9t4QieGt8uswO4nK
ZLfvp86xjOSzywDLZAcp4ruUOHdh8QIYmRZHUiXyT+wxYgaHazT8oY9lac8Z0TTXphb+A905BfpR
ogpf67Kx/vDVNMsGmVz9pm6c7ka5WfgzUpP8q7RgvB/c1vW3Zo109T00Rvq3E9SZFKRxK960Qwnf
GW3z2rzAv/sZJ4+JwG4k8VTfmjcTpi4NOsZfmdsMaqVwNsSRjQiyFovG+DEqy0saju78jPTWPQ+a
tEaC41AWHJumtbqj0wPEM71Gg7cHRShQjE8ohqBSZQwjrb0vI9yKe4a0LCLd8sk8EoCEy1NiS3/t
CyH+c/tsOfeZXQJqVnDnSATX+RHrb/uEXC1TwBrkyzx5ude9Fcqx3oe60u5mYO642r2w0mPbW9Y9
Gs/UvDkNvrstQaXjkd57QGyrHuUzU6Lb8fVlo5Ng8BaXqFMhstyYJyhxQJ+IDPBncQzrIVQHt8iW
7uAt3TjvMjkgD41a48vHmJ7S4tNVsY6vAAPzeK81w+W2nYNDbJHmYQbnr7dK5wVaR/TM3P3iH/JU
OMWxx9igbmSX80upRgqG2krzBDxW5kdEjcW1XNYxfwR8iPKkWIPph3x/jqcct/psJcT0FcPeK+xQ
gdM1xbrp05Abumlwh21ar/DCwzIDNB392g/bXbW43qE2lKXv84w+jU+H6MickCyp4Zwl2jHwLaCA
7bBEuLxROLAibpdJ5eWpaofuh6M7e11dY407u5JQVa3b45ORtDP/WkzhF2Tzy3RRIVvvxismQt4G
e3V3k9P65barIxntVyIgcVPMIPZVyedKYwo3sO8v9QjNW9sYXe3Udk841YsPNCRRickygitkAEq7
V2uxmi88G9A/LcAowQDL0LoYRTQ+z0IpdamyzialyVBoeJh6vNrvpHVPBioMDBvuXhUBQ7zvMShX
C/Kg2qM9BcGd+S8DPZ9Z2ZsSfTmmZeBxx0KciMcASW5nO/wqeo6KPcUErY/yeowzsDKBT4txdPgD
sVj9dbkEbB4wFmpEyDLb+x2xuDeFQPgKDZE/zJhy8qSpOk8dIr9FfDsGqwv1HbXenc1k/us04WLv
1wh+IekIivmvZ73PT5Bz5Y9T+KgSs3EcvzhE2hmNPWPoHpuc+lfYRRjhc+HQSfC4OTpZVgyx24q9
ECeP36QQy14c/sUmW5MLUtSRDZNUq68wxDOtwVvDjWTgu6SZiahE057+j1EADZmaPD8m5aJRzclF
KfHcUFLPS1nNsw9OWarfcRDRpzdgeSAYCVLXyWbe+9jyuBnbvm+jg14EktYsaOYvaG3ZHRHPBQ/4
z4vluhqkJ0eWeQhGQufXARelEd/4zgDH8Clk51rgJUEIaVfVZs7d2d5hYMWUGZogutigb9W+WmOs
hiQQoPHz7Mj5aVc7/Bh0OzzA0wKRN1Ezvhne45q3PKgvmGEQuzUDLilZu3AWYimL69S7ntgvfeZx
lGQapX2OuPts+dw4W9rC9JWE8PYrKmzvd2m78rIu+AGgyzwFo4fp8ZdiN/fVZS+FLaX2yNoXoaF8
qxxBGR23WevtOJD/jV4xQ3zDL8hui2RifeSt1v+heCT+v29goo6l3QZHBgCCFBpl4Uay+gYdImmR
cpt3ruN/xqxRw1ZmfuNsvCbOl6NrVmc8TVXZnBtfFPkms5rQO8J9q3qTETVIfIQSa//Hpw3DPiEn
h3cn3aBGvIRgrkcKwoOfTGEz37HlFfHZZkXq70ckyE9q9uqAJIK64D6PmG13kSCSL5FyXO7d6QbB
2HKKw+3Uex7/iBU25d9ixcdyABjnMY9K29LPZBJ5auOlMr7klnUD3NJAXn36FH8EIhLB/70ILyKP
sr9sAvGahFNaBSei2prq0lag2c920VnFqVl1sW5TFP0IXJvGBiLC5hJK2ZaPupyknQDTqL91HEM7
eU0DizjZNBDuTGaP+bbEbf6ACRS7Imulh1k7mOY7PJZw7yGDh5O0Tj0gSR1Cgin7svbmrWPPpc+l
SVnppu2H8c5J++LbiYynPsN8tv/N8EKN3Iq6S5sd3qP8IQLeqg6TWmJUfRQgxBvDQX1FjOE6//E+
1emlzpXzwDmZczgrfzJ3igMBQ2PF32ffVUBr7rkkiEqefDjB65Sb8V+IGulbsEs+G7IVvd28yv5P
1BfZuMs900zPDYLvbY7tFtd+R+tiEw1hfKYsMzsKVU+wnpnOd4VDVvA2RFGd7d3Ui+oTmGvT0bod
c/ry++uZcWsq34a4F+ZalYW8hDw7C7xVB9aQjtReHAZAYAKjqrLa2Cjq8eQRCP9uTzfhI0r0+K2J
8PEmwRR2f7Mx924ctKR0TAXU4G1iWOQi8fwy+6caKBnUE2Cf9GlAV2y5VOYXJQPer0Jix0wszjV9
SmU6/vGZVx8zu1JMD54zffu2nl5nSfkGQ+bg7mMsWn+lLvp6i3jMOoqmL/9F2rCQl25jEtgshwx1
pMvuNofEHvepV+RqS3mz+IPiSf2zfNlfeCI6bsRchs91W4j04lB8cCHWZHZPWUQa9x7lLJZIYoKG
Z9KQ23WLcQ9DSkueSHphe0JyE9YQ/skC8dAn2gkGlz1I+Z+QcnF+tHnsuQLLsH4HRurHuwx5XrUP
KBodiXsUzS+Du+9SVBA7glvKIXUet0PkHTUbEDa6vlNYQpw5czZS3tRqqpB2fUf63Djty9i4MLhN
pZ5qWEigIVtGyPrn1F/vG8kIzTwzBO6p6ZxYMbU4ZbpffICK3RTazp7Mroi9GA4CcVxad5sSuy+t
naVZcHkujnWaJgaU3WSgpxIBPoKigMIKgibGSbFtkZSkL2a8CcIdh9uGJOk+RE6VYgNDnymvlMrC
Zbly1kTRTCNNaTUNnXtyuVfu2orcl4TIOf13mvrqNe2bpT5XS7Nc+zIdHpiDIStdz1mQTfZed5ei
G8VibaU9Q7hrDVcHp7+Dr8ofL32j4vUd9//6EArT5qz+DspphlkN4LZGGMl5JZ7nkCCkvRWsZAHz
qUQhES+cQmcZcdsffFNX096CauSyRUgnd+QY1Fc6f3lpufq8Z3ZlrzmmLakmZHB1zR9dpeFltTnu
Ewbb+r1zZX0/ErustlmVmj1bWISRDZDnxKCLgqlUiiR92suivc8YHrDgqgDaOgy79btVHqqJdvW7
rSnS9IFAE5PdARX6udzoWsT8Wd34bpWZf24xefOpQqEd5mrxxl2PiHBIFHApwHwROvW3M1EwcBkk
hrcxsQpvVh8VESv/1Z2Leswy9uzgaSfyfho9f04a5apwz0jH8CMJESgTsgk76LJyQZcIQW9nu3pM
xUXZwc0qhNFPIqi3XGQIN9XjppyRneOBczxQWkPSYKLbefG34Q2GAZjxUvxz+NTXpEOJZB6sBa3I
tS3D4Ks1rYtGnwFB71ZvjsUHN1wbnWeK91aocw7fJJ+Vxh42BxZ6CF+u56CEj2kSaxqNtW87JsKt
ER0neIOmcyPw9mebGPki9mHuxs1cROMDeHnMi9Ux1+11iU/1lmA+uxfkVJSLAw50SA4Lqb/TYDDZ
G8rRvN/7PEfpxqiOdKEIdgtzfzlonLcYCPPHIXXaZ2REI35YdsFoQ1ZH/J83DVF5ClU+ftfzkt8P
0RgQ6tPW/tVyfd/5V5KDhDo6R6mStLAbw/Y2tLMU5CXGQz0uwURiwHRzkS1Z8BQIqgC41K0WINQZ
+v6pLnHP88MabGNRMBf9Lio67zm9WWGZuIVX79hhPdzJPdIMHEy5Ek+IK5DGjSJTDzff0WmukXoA
rdQgHLXOsTd1cdH1rN5NWBwYm/A1uMHyErTko/5dMhxg4xhH9eOivLw55Wmum5/JAvVPsFBA7it4
6v6IPje8R89uYMY6B29DDKwGDJTGvPk10sEn2H8GG+0M5P4EBPJ86BD3SOIu/vIKFu496UHPXwUs
6GeQrq374JZyJcyGDRhwpm1qpoCw+rWzbPkRcDhpYtahfyn5hW6oCOzvtsxxJ7KLFeJPr8LUcRMq
WiJeTclfO0KZtXUMUWqUj2ifOQn6lrjjjSQyA0YCJGNnZ5QH5Yh2zR7nkDhna2AX6sCZofMzR8mt
EQ4Rc7Bz0BFyawp3/UJTNK5bCpij6FyWQJAbz9Pzpau5v3alU2Yd4VSOcl+Cqsv1OWrS4Z+C+cAL
RaDK+83RWhClUMwPnIjMW2HB5bzXeQ3srHu2ddI20FnsUFvl9d/cajlzByF1fJL9ZD/lC7GLR5v3
JkuypRwfrCFehk1M9AJLht8z+fedHsYNez3WUTiBCeumTfgwWn/V/Ng5kYNJHZe+2bkNXVVEeWf4
wvhLUuAvJ8juDKKvzxBCA1KgyEke90yYx9uMrJRiI0s5PyoaAz6seln7V+PyhPCU8sajCm3r4Y0F
Xg4fYYA0HQvsat4sYno+gHpu3v0uV49pVvLXQJMOdyRzdJToUFXWJnFj/BdyCckgmAq5ciuw3KOH
xHgQbWIpomtsG40BfEbtO8IbFKq/80I3QqlhZ+bRTcNA720yKj4oowz+8XG7/tFLV8HC3uNb3Qtd
zsERia0827SPqo3b+zagGeAAwVAGte9mpWYeApy1N7qPq5l1eFQR/+wSBEt06dQy3aks6/rzVKQh
DFpETMwGECkCGgF5wALLfwJEBEev9vgAcAmNdE8VGywgAy6uUqzTlgmW6I58cXjbljFLvW3Z5wh0
B50hAQBKZWRtiU1GK0Bemr2b8QMdUFt0wc7CysdQAMonthgsnTpZGw8zuasc8dT1KU5sjki1w/ua
W5thQKOwKfp1dfARRVIfpyngfJGVyuR/NbuVIXOHytlkXKb2M1/WWB3R9nlBIkyXvRbBmL2NmODh
Lv3Y+LusaPQ/oCo+rygv+8++EgJ2CFNJmOAj0nfQ8rACRi8EcTnunEcHvIXdf+VATDVhHtGSJkPR
4PtIcYou+0GN09NKx2yaiAbFLpkndflCqsxqH4hnx5CWBnwN5yodnaniXBO3eGPS5yp0SZZ/jnAH
t+eiCokgaJjm+wNbu3xZeo73TYaGzfAPACXvQqz8075qCF1JooIwuK2bx+nLUAtpX21VByfUAEOx
IWcn25PAXFbHpclNcUF0x4XWo2QV55hQW5XAnBn8GTH5gYiSggNspNZ3NgFr9ibSo3rtJy9+tTFR
e3vNi3MzvSvrMLRFlx14PG+n/GBpTumhLfewugPqodkJP/qgRmbYzxYCptHjnYwHxztM3YBeoyqc
OjqMqh+C7YSldH+ja/G5YD+9IZQeUCgGR9HuZzNFz5ZWiD4KrzHVNkar/7mQ3BVuK7TCzyjRYZtS
HMdI0alu1MnQOn5NIEqOhnnWGk+PBVMSIzLFlsX4VbCozT4KQuxFM7lsNzFh3tmdTAxxbN8jd+rb
rFayBhAgOd114mc92Cv+iR3hGVbGz63644JlyroA0brBZsaFPiHNLf1TikF12FZNDmDKyTHFCe61
/5/BXVQ81tIB+OxgpxIbrjG9TMvQiP1QOWQikI/jej996EUPUWf0BB1Peg6aOdm3doJ7ORSbIo2H
J768sYLMaNRXTA/wnxZBT3gO3VSKox2LJWZsdpzmzp2HNeBt852/2LvCd2740t4NKD7Zdgs7/rK1
Zb8QDsD226sJnKNG2asxLn7HXb86m5o4meG8ppmdHQCx4582aNv8ZLsiI/gcEN7aTO7QrruOAqL5
jtAJt9gyUDEH12rUH6tOvTzRVqQwMFu5jYAl8pnZSzQY48kOasPrE1f1vHcVJoJtm4Hu7wKfVA/y
9ijehf1PrfCFpAbMF0GG+na/Ai0C6vmzd7KBgFuIGI/gNZ8sxfNA47e/IW+MnIN57mdK/YQXcYQg
WHyS3Sw9+OgBnDtHJnxxI4zt5MHyim4ljBHBfY41/yNhJX1zA6spjrjJnC/IIoI5Gc8mYjgHx9kt
YG/2Joj6XsFz+ZiHy7Ekby7HJ8NdLkYKp/zxlkGNcJiBL0Tv3SREADe/HvYudQ59ZrONrLn6d7R9
hbcUvxyfJu9VzNJP/sjwxrDFt6QobFy33hLa8lN0QT8jWmsJRMnytX50YyohDzNTME84uED9TEan
AqtcPbCEkmPhj1WhOT8ij+3Jk6xDAEXaRxp02I0TpHiNQ8GXPtl81NdKQ02cGExoTmebmsszoh1x
a4weS6JH/SqP8PVGBCdgyob+W+uOm5zDYl0vYTU0eEXqtYoesM6a5gEAOvgMOyi5V4sUmGi3gNvx
Ay1kXQRbrC3WKLeS6yHAoQpWNhRZ9xUjezzXmLeWO2RuYj24E77hwxhpPV7hU9ProILySzSmL54R
gaNb5BlcgChxGrNFdC41JmIY/fCvC+QvzzjmCrnt64yJouQLVBg8HaRgXa+Mdc6dVLyXC/Wdx3KY
5atQhoiDUakJG0GZ4ROKoqK68MGMj3GvVLHj+lH1l+yZeXa9VazdYfCL5R49OdHji62DP3mJvHDm
/ea1zXSfI4ENs/na3NSVIFDRsyCeCruv48p9B9o/QblAIDw3WYD4Ah9BOdyVsTuHe2HVzWEVbEB4
dEVHJAXfxsW227HbkIcWB7tRemO0H8lSRa/vk9aP7UIOzWlyI/1J+mcLReHCXx2bmWTI3dSz2Bwl
oRC7RcZGXWPfNH/8Yi0/IiID2YHsdHldVinVnTMjp9sx1kTOLnPQL2+zec3SrYkWVJg5gUy8Gxla
LZBlG6aIRRB+f44cZIQ1ZdU58UHrZSZAaDioOCu9DZ9fOeLtzWYeVqWb58qSk/WGvJj23VjS1XYX
0omZ7lAf5zGcmWBJsqepqY7scKW+762ufxSz24670UxjgUpB5v7OJv7yT4kyq9iHfWyGA+RKTrlt
zMI1tw4qD0iSmotwteS4G+KuvXNd1XrkyIRrdejT2eEt9lHxsndY9fDPxDPqq9YnAxALehwdVuSM
ecI+4bBPrnbtEv5YGvUxcych97AtUycYhBrYMzD5GZeVJ2tiL8KhTZC0uvMj86DTbsiEBMiNSuWf
HYnA+zRqNRWnlu8CmADpa3uHEnSadisqpvsyGjP/OpkyLu+nuZgho8t+PiAfLb4nywoFpV2SL812
VucEekbYkxM0txe8t/zfJh+7+QHuN9T7vqr7+DxbOAEhDyZM4FBrJtvZxH0ShNV74t1S/gASsgaG
6z9cAHvIzZHYRoMiwq3g1zePmkU1UWQaQV7gChsJ8uZk9rVv42wipywI/V1LzjdHgmHq2tstmBGJ
RQTzra41faPW8H9LpfFfR7XEduwqtdzje8u/mULa+mZ7N9t4mtH/3c7yLavPDCubz9mz0hJ8F/EG
iKDQwpWQbI3+Ia+s+GLJgkBKmfcOIRhAfodbrKd8G/XZQCuHqYaXYlLsdSZ306eys9X3ZPAfk+SA
sXBX2j3Vr3m9AmrYkU0mfAjaGZPl4BCzFXFocBFhb3jP605F5zRTw/varOsLIRrkLzCN/2CWUhw+
If3GhDD08dHtUW8R1rMur6Ls/JuYYUERGPB0PfVuLo9UamWPrE0QUIHBOH+u/J496ZY6pjbEgxGj
4GnbkklkRjs8tabU30M3YZF0NLZ68mg7vEsR6MNyFLgR2ve2IoR2fysI++eXsxnODe/uAbdyai6z
acpfEMVeIC6j98xHpmGIH8WD8huPuKVA8lD68v5mDN5jVLvdjlA6FSfaTetDLOOMmqgaIOQ8S1nZ
kH6rA27r41RANdOWD2SVZdUDITUcxWosmXIDF8h321WsjLcldkzPkYBY3AlnDdVO6JjMWr/BR5d4
xMmiz8Tdbh4Ub9pfT8fmuwtVekfwj0DVPBn0IH3b2bcceTYbZvugXHdrlNtP5EAjfdJx1T6hjoDi
7vmajz1RYBD47Ih/Bfr3couMl2BnkmOJX1/T1i53VukGv3xZ2t40ZHDnJ6+YHdCalhjETepXpX/h
qhuyA3lEXn7ARclXwP9yPEayqbiZfDfs71Ik0T20/JLyCPZN9JEzo+hjJoixtpvG+vFFWq7HtRkK
Zz/LYVU3N039hOIVLNabLPNPkBDkItMw629dE7N3T3yLdvf5KMx/BNnnP+wz80OBtPHJmxS2v6ay
2/cyst03Dr34oRhq8yfGJznsMiuOsMjXHm6tyfnIGCTf/XWdpiQjB8Gwpq2SdnNysE8lqiYUcYXw
uM7FYvptyZ6Bqz2KUP2bdiCWOfVS/1ohs7c4QuXwH/sy7GU1Ffa/Ao3m33Fww0/RjvRF2JKwI5bt
zH+pnAFhlKLDl2uqDKYL+ViBu6kAJpT4hBKr05NSWTTtamAvbyMxL+s9KJf1sqbF+tcRWustBdX+
JzA5jzmlRGxKBM/qx4UcAyIMCGyB+kaOdPUygPCEIcZhVGrs4sHq0GMmscnUtIutoAI5gwva9rqI
Bgh1GAjkqs704y2yeqTcN0XlzBVGUlXq9QjnUhqXN344zfKOLE7xZkbmAmusUopkxxnoUkTwbJMf
NtYmjd04eIjW2CZ1s/fFZ4DP4Qn1Tp5vSuSoFJA2tMiThZUORxgRbPxNZ0UfNKmG9tZiBtwDZpJF
NFQjYSOUPM35vuHGQzeAFm+DO0rLHZ4wcEy/JortGbm9wCtHmgjus3aAuZ5vVEQDyYvVosJfNK2O
bQ45soJbIkBfsXMVcMBJ78MNkhyGeOxMfKFzcClw7a59KAl8QJ5jOYfKnulXSgEgXdThbVC/DwHR
WWia+dlPOuhv0bk1v9HSafOdFQToQNxNdntmllJ3cjI2ARvz1P4sgSXuHDAaoHwI8nu3dNphHy0x
yuqSF9a9AyZc5dZ325hT1+XGfrAXJBO7tS6set9WQ/TBbkAtm9DELSYQS9ylxbIS4ddJbQiLYQKc
9nW0MnanbqT0jVvOiq0/4WjYetK50byWn74twVL9moYp/de3mff2JJHaw6XuCLhJCPkjI3/sYBET
T64q2DXURk5wDEAnSV54/tuUtwq+IXLA9mVXYCGHD2q/l2CtZ9IZy37aFphdx4Q0ss6nh94Jfmo0
fhe99OL3JizKEntkJ+D0AX1IBtIFb54jJPtEwi7xi11nY/k4WdGQX4q+DTDyYeLnddSYXjulJLYo
nZlDTe0rgaJeXLF/Wuv6VQDpEH6ntL1XWWA8IJ3IQx9oCFK+TztydBLa2/vqOIU+iBZ+NKGT1Fj+
S0Fc8LcJyEQmwiWermWs02zjuz0nbFrw/u79HKnCvtL+4ieL26oH0nbh7y3yWciPncVH0Lv9lyGG
HEWNwxh6iIJR/EjajKoHblv1gJmJ6u4+Ffaws3QqEEpXGBT5AzIJ/klK9zmajHwl/gQ+isg8/dZ6
HQWd2IHG/0jo6lQyUtD4oz0l0i2xExAZJJ5Fj6YKcqYDTluy7DpP/sa8gqT/OqOEdfKm4G5iAMaj
lA/hfzURtiN5U2TnJBWrYJiQwsQh0FRimnDca/x0MbTree0YN1i9ZiYDsnmC76BH4t1LrdONU6Xc
HsrV4T3qcwwuKJHiDzTl+f84O5NduXFtTb/KxR0foShR7UVVDSIU3W7s7XTviZB22ur7Xk9fn1wT
h0IIYedBjo6BzSBFLi6u9TdnrQpR46nSHipyZCDIfeB7AAlBsLwBsDPY1txmC0BbqLKMs7ciLbQf
OZiA4uIgGJmiUV6Lf3D2UOR+9DMJZTQzm+gkQKu/0e0hbU6O5k3dPqnobR5GnHTECdTd+Ma0hxba
yuCrg5vGRvF34vvhVw8g40fddAaE3oaKw/QPboYiPaH91NY7MxW+AGzTtu9C/CK8c1TFcXgB60BO
Dciuudh6riIiBXz885CF9mcbaX3yl64bgL2kHSrT6tT9HaaSbH1qatB7ic6TE0Ck8WGydYtiJrJc
0BANrFbowTRx8FZRVOOj4iRwgZVYT2Y3T2rcLQoGJliJtDLBE1NymtMA/J3z90YzERSLAqYd3c66
q49mlxlfW78woZdrk/xgTgAKcUzwxSGiTw1SA20Njd6zzuuUMxQY6I1CtHCBI1uQLgv4gTtBQzQ8
qKNFmUnvkLzd+Smh1Q2ogR169Jlaog2d+n1nAfp+Aw6kQa+MJhDK1gIShBbuGcspD6Lt4+SDj9KI
h8z1QPMR7KTTHdDbhXfgmfFAO86zx/TMhRz6LuUQPTlLCZruUGid/I72bxWeCxEAxg6sRj6hZt/F
bguCn+iu4wfBZlPkF7XyzQ8eb1v7IFN1SoAoQW9zpQWWwwW1Q5oKgzF/GrBL+ZSCh/je5pWS0fqz
9Y9pPXaoZMC9pjzhF+oXtOeTv+yuGpk+KK9nBymKCh/lxzgZH0phziY6FOF/ZcTWEcRbHtiIKXYF
NXcksPHVsOzhY9q1w5dyAuyu2FEMBLmeuscqHKgxS12EaOGC7/6YgMPTHgc8COCFkWPNsgLQrE54
MlUvaqexQXogdR/GQubYFeasEpgh6MuINPbgqdAWh4JhguRUjgCM0JVqMEF8j/ycr30zzJqaeY/1
15uAKP5DV31tPJoR4tTPCuwSasWjY0eEVxTeKQam0n7RkwD6QQuBozxMWgCtMgpGObo+EMwLN0qb
IEiag5yuFd34q02Nlpss4XIq4JC2u1ArlZh80qwezC50HDfKAoskBYUYebCGpvs2WaP8pAZjprk1
XVk8urrSZlv7GNq5rPRI9TiDVCOBHaWPoyGkoMjieM3XoIe+/US+Mj7AX9aaYyWp6fuEBCj2tO/R
A4fOm7+A/eSJSus2+NjhFQriu/Vl5NIOsinMe9Q8XJ5U8RcFvY9yj2TlaB0LerxfsqA2B8RnlOHh
PyUPE15DdJmsxOCWETlCHV1VImL+nzJw+r7MEpxobJmKpwofke9SDSKqwKmgd9J5cBOQ5i7lD7+B
dAoNDfgaOgW9/1dh0NHB1SWi3JelaDRQhhENQJcWXcBvlMZb+6Wsgqx9ppWtkcPnle99UNtBTK4W
TvoFrlGYwrQpg2z3H6eXcszI7VywNdEjfQUH3XC2enz8j1pQsSgoELqB5Zn/0KtrPmYyCucEChiW
gJn8+T/TBJlRdBL2r1lrHmmtAKyogG6lFlKk5vE/kCcbR1hecshNLZB7weX5IGJMeM4RGOZxwxZq
xc9Im33V+CuWQKhi9hz6wxlLFT7iLrJo9mCSRpSmDEAux6FvBnkeWj95msDYfRu9eLzYFA7c//6v
//V///eP4X/8n/nL/7cE/a+sTV/ykMrX//nvNYshnd43ybyuC0ddeB325DQWsY6nD+wOoEtI0lLO
cx7vj7Jmm4RUng6oEYSJYy8sAP1orLAM4vWkaDRXUWH8pbRN9YZ3xvBwf6TZQ+vK+JQ4AepcF5K3
j8GCXi9mHwV+jqYWlrKVEj72U6uduEz7va7gC2Gk8u/K7BE4x2DjsTbaH/cHn6exGHz+hqqlY/Vq
0pW+HrwMOj+Gh493RFZFl0KE+FUi1XGs/QaGoN4FaPDEyeH+oDdrS9ePzh/DCQB1mrP4gtNY9E1g
gHqb6rb4JCTC2FlRKm+Rww9f66nIxBxDl7ZE3wf/ssVnpFk2NPgbQDArivqYWU7mQlVt3MHDVem1
s9JVaiqqYekoE5piYfKle1pXoIGP2KRlvq+cKHkeZPlLT7v0zesH4i2p40KvsoxiYcqWqKYBsAm1
AHRy691AReCtRlQ90gOHnXl/rBsDOCaj25hAOvjs2VB1r/cHDFsMV1JH31uojaIlPWq7WOY0LEAJ
7zDE6F57uOfxnPlzEVc0uHLX40VF4yN0xngVaPwTmo/KQW+n9N2rZ4Wvp+bQpBCUNvTFp0pLf+I2
t0k4sSPbe3nkHCGMoozbCMRPZG9u+CLebniktS24vY5m0RFaHnFVgQebCjB4iWjrvWaYNHNL5In0
3p4+vXpqsCs1g/1usYb64oN1c2kgDbGbmLLE/BgVLQ0Hq9B/NQgUnsCrBq+Nk5aO8zlYPsoDHDBt
nvofV4GCHwAXJCg6BTHe8+TnZORAqPbc3lt+jCuryLbAwg6JJh12zOKroXHQzMQFBGfQAT1j6MIJ
oDqzh7vWbhhMrg+FEu38n8POv56V5sFMgUM0n2W93ClaKC4eAMJKifSNALVywCQxg1gI1Jbov/he
hQbIcAiYSgWOAYYuD+zeH6JTYPQork1l9PooxXiO0E3TcFjKRezF66NPOoetmOGCfBp66bs6nmGn
po5+3d+Jq2uoORKpEVtYXNjXawjJH+8cC2J4XNGWn1rfO1Q5BvXR4Ff/ZlISOqVgCU1DLobySel1
NRyIUr2GTh5KARfDg3aB8IO14Rp5e1vj74ysJ301AIp42l7PCig5oBsPSWG0cDLAzD2qOUeffJyG
PHahv/qqAq7XaApdkAlc8sPoSB68/2JpbWE7umrb0l4atOc83rNqQOdB85QSDyTY5hQrq7Ow+2gj
IP/+W9cZAvxlgYmFKej+auoiPRF+2uQ0xOQ+m7Lgi1LRwdk1A9ZGBSiztyJI4pewqvRHmmP1E2Z4
4i1X7nSg1W5fgOJYP8e46H4Cy85s3vdgs+jux+coVCnuKtBfNi6s+WTe+7mL76MowFRj05b7mH6F
nwV0YL0B6wOMLg7ItYt9OjYhWsMIhdz/Jr/zznsja9c7A2UUKC49I9eINwJ4QFkutd+aFM72pWp2
j84MCaBI8MurZPUkwjQ4l6238SvWDh3Bn+9lzoHLnv/9j3AMeUiPJOgemH5oS3ohGuM1cP8LIuHl
xlDzobqZLwIKnHBgwKa5OHSUXKIW6p6+95pvBhjNE02ZjLYuOrIFIkL3V3dtMDkbi4L0gP6gLXIe
p4gbfda/pe2Y+eo+V/XiSbGi6mT0Q0ItXod1tjE/dW0tbSoFZCSaaWlLN2MHjjVZBB6cCLjUaPvi
RQAC2ysuFun6ZcTtCzCKZh6RC+xfCm4KOlx4AhwojUQfFc0xH0dQ36ULf0YcS4rlp/trMl8Niw8A
qVhFPsWm1scVcv2ts3n5cyS0QMVBrLRL8PY6rbfD/VFWVoFrySGh5YLShFhsa28a6L4ie7CvR4Gk
ro5AimVoO7j34/H+SCuhlfCtcrFrrLg0F3s36WUH2o7cj+5QdZmCzLsUdHf2lFHmFoSZnbpaDdCC
dJQnnEOq1wdVEmpinUnNm6i62GLpAPMz7ANj7yi58q4xBdwKMRb5E5Tr5Mv9qa5sZwOLY52XAhtL
XT6gQUjCAS4ZC6Dw7AIg8amlTgeaeiohlmF9trG2K1/R5GbkE2LQbdDNu94rmOgg5mlQ0ge0Vj+U
fYz2X9HYT5VmOxtDzX9qsS0ZylE10hpezksLZ1x6aoyBPC7jxKIFlNRhi0RpGCACjqnaodeF9owz
lrIRIVZnaGu2aYC5MQx1Pi1/RD5AnFWEOhOKaJAujtQ5QZEUaKLD6sjPr/56dCbQI+cM2xZyo9dD
mQpa8tBLSXInT7zXyyKibwDu+AyrMnbA4XWlthGMVmfnmLwqufNVy17MzpCNSgxkwwjfb8qDgqjY
M8omRuSGUMtf/1xhFfmEpm1qkgz4en4NDyfU4FhKlFVMkEbkORZ+3YeqAN55fynX5kXksh1Nxw7W
kot5xcho5+CPjT2EMwODIdSHlQSP2hbw4cYGWbug5xPA44GSDlzPxbTg6guzbZkWJk+Wvy/svDOA
CVj5GWF9BQ3jAMnhpHeynnfa2P+sqrK74OVTPUytSnL++pmb3GU0zwmqhrEIN3WCK5TVo5OJ6a51
bmFAHQen/tj2kGL/xUiOgx4W+B5uizkY/XEyeL1hUMovIFvUMBSAHobUkQbuFUe8jTVeO/vW/D7D
VY2+r724LOqhAqJVA6cogPte0GOky4Z7lVvRw3lAOFq5QE20/8Vx5H0B/5bITY1CXs/Pt9B5HBHO
BlGc+DBtgWGkgal+HfX0XEyOt/HiXZ0j7SNLJ8VCz3Lx4XI4DrY2otvkhXn7zgr1aI8Hz3RGUSN+
giWI5QRaha9/JhK75QytUknrzMUcJyTowNch3Z6AVVUPM2kUnGBjaW8cxv5uhEH49f6uWZumbdns
TXaoSbS7XlWU0HRvQMdjb45G/XGYEBqvcuCsEY6kn/rATp7aXhn/uT/oWjigroyiqMNzTjcW4UBU
mVXqPUoJUGEGNx+VcW8mCgQBusWnVw9F3ZOaDFXBuQi0WFFctmemGb0D6L+qG1CtfKKsHB+T0us2
bsSVWVEmh+YkLN6M5DjXS9lCX4KUVaMU6whxjEFW0gtJTOSv7V/3JzX/pcXdC82PTUn+RDVGLD7a
IDyvjgu13ktgJW8qTKsHuJ4ZHp33x5n3+M04kkcwVDnBlBah1LbKLI6QtgXvUjlnzkp+MofaxHdc
Ijg1mdZH2YFZKLgOMUGw4u/3h58j1nJ4S5gAS2iUmRSFrhfUrrLW8C3JiRdG/97yxPQXqG4kS+0u
O5ZjpmxUXFfOgoXXKRVyalzSXkbQFmyiFcS0FO3Jh3mU5tbPXNT+PqS9j4DJbE8JBPKvV0+SmI38
i5RSCB4S15NE+hjRfrDa+85BnC5HJeKtSXf6iB4kmia8KDe+6e9VW6wqlyL705YGZ9BaBG8n6Ufa
pDXCam0cfzeC1Poxh/jvwoLSCXeqQp9dDYYACtME6QM0l/8hpQJpuvcnfrvahmU6ZBSSLAtn8cVx
gcyBfFNIoVSYivYO08TkFy0JHFAhIDwilWBYuxGCjb67P+ztpjIsjinzhxaCaMN8iv+4Jk30hUMb
UyX8C3Eci7NZygSbyQt8lp9swnBjlqvDqfbcY3JUh0vzejgkC1WoS4CcZg3AD+B49EuVwIsflAFS
dpAjM/fq+c0ris8XJHiVOV4PaJuzKnHe19B/FNqSkUyb91Orm5fI8HoMNPNmY4Yr3xFDN8a0uEdI
WxcXpSy7MMVlCeqnk9bnUBao12Pt4CqeF5+DQPEuk6Job+/Pco4815uYmj7xnCcOrzieV9ezpECb
00biqOLpAbqpGjAZjMl4LLUo/jGDsvwnamr8AyAZbZyf2yg/j2ySGfAeN4FfXY+soyw0VqXBhYl+
6YHWs3WppK09ofOTb7QMV/YOFVxVUpWjlEsQvB5K8bSoCHQdiEOBZmM1jNMBbjVg56l4n3s4ed9f
09WZ8QWpK4Gu043FrRKnVqBMIdATKM7ZMSeDBObvKUekc5KNRVz7fCoFHsd0aDsJa7FJI22A45HO
+jETBMCuUvyDju4OCt/yE41f7YSg0WyTMCgbWd0cVK73DfkVQ9oOaSQrutiscT/iTJRWDRQQ6ksK
LkXHkMLHxpG4/XC8Pygfsy8JNTdnsFPRJIH43ezrOkJSB1KAiwhNcUSpE8UhnGE2llOdd8JyWtb8
OKPzpJEdL45DJQpEkhvZ0HQq9TdRwgsyiDJMzXRZhri2eNVJFDVkAVOk57JMkSoNnebQdL5E1qMv
nwWiah/vb6fbb2yi36dRyqPzzA2y2E4gr30oeHzjOk1Qh+gIsl/8uBlO6ASZn5sGJuY5GmAXuuC4
AVneH33lEzi8M8n6+B+8jUWYdyxzgJdb0tivp28+8sc0XjCZHqE0EQKP9we7zZOIQiptWs6NIbVl
+3k2xUUQEXcKAbT7jCEXIjvW1J+9FMtcCmvWJfdTxCTbpokOBlCE19eDLQ4R4/MrTATZF+cpoUQq
EHhq93Yc/cODqH7God1DSDbW392f6u0BYiQSMiik3N3M9zomtSXWfLEB3kYbMhjHZdCcQtqdGxt6
ZRQyMB6Yc2pAT2Lx9UrFQUZbeCzo5ED7xfznQdGQSr0/l9uAZ80lyHk20FvYLtdzydGsRUl6QJ51
lvMaA9ldTDX6IvtpOv2LkUwyPMnLjqrZIpPtEC2DvdJj7AoYGT9T33pIER9G70Mml/tDrexFauc8
QlRUqumsLz9QYGNLY87aMfg+1rAkWuOoD1r/rGrU63eprOMP6Qhvr7a68nPdm6+vJKM+B2RIA6Bg
0ulcnHsEeqnvpMCoMC/MnmiHT4e8R5cyFoN+uD/XtQ/4G7Tg/P58y4YgGjBda7VajxxPCU0qhkwG
9z16Qe1wqzMxL9t1hMUdlxnNQBaBoPRiR9oeJlXqCNuylJN8j95d8blQTO2zpoDv3XWN7bhpnuWv
vq4YFeQaD0qV2tnyYyLXMwyJr3f7ASjlI8ZKhav2jvEvzgEGd9QBZzwBjdzrc9CPGEMLHYl2GIfo
gk4SrVY5VXu8/F5fpGIqvCeJHzRWqQheD6VqMJYBWQN7srAssRBpPeCEZ+x8iRzL6zfHXEuZQQR0
wI3FmdOqGlOgTnb70qvH0+SgjB3QKD4m3fD9/khr0YpGHNfMDK+iOX09KbORqTMluG2UVdFemooX
cmaD9L8/ytpm50KVBtxaVDGNRbQqpEfpL4J7WdrYhqDKjxR0ZZTnqcm7jcvzZigmQVbNSxiTLxAm
iyxpQmepNlu8XYXRWSfsUcZz2bfUGGAhHe7P6uZczUOxciZFUjJdfXFzKRh5wytC7ijOUv8M/NlH
gqgJXvBkq786nQ4lNcKxI9+Y4cqwJlku9kJ0EbhmllGSVjb7oMALkyuArLr5gm2iekrSWPuJ5Kqd
IwJllK89ZzwY/hx0sfkNpHBSPxgmtOxyyGkaBjuocjTHMey78/1lXfmCdPIcZiiB0IgbKFLIE0hD
M2FfILz5AGIZZU4LPzcA4PrGObvJ8+ZZAZ2kXctaApi43v0e4JJQDvFszJkMWLMh7apLBHiALyin
otPMb+Rh8fvBqjeO3c1Ntxh4sXXQdAFWrwfTvmnU/sg7EPWi0ICqqU5R8YDaeuCi5AUDH/PhJxrL
6caBXN1DXAYcfDooVKavJ47I3tRUDlYnIsCEahcKZC1dP0iyJw+JgAiKRokyyIjExcYVvz6wNNCd
ootGxnk9cGWpSLDitEWXL+4+ofpR/q1hQ3SCCmO5pbCmU4wJ5OsP6twjpxrI9QcQbLHafaE4aubl
82wB8e8pWdXpU9tkWf9j6jLlpQvqSKGCm1c/7m/lm+gKrIhXMNVbCigSeN31bM180ssRBZw98gvK
BJukBRWPY7H14fXjkHRK0k0HMOmy98Z1oZV2BX/apAw1O+qMlfcYBPBWNj7f2oQIrVQuOHIYMC4m
FDaTpSdeLGZNZMxbc/wXprrb6s+uRADrz1EWxzKI0WhH+EPskQNpTpbpoeIeOLMKkfXqkghfiGSd
HgnkTBo0i+sCHaky7QIN0I2Za18DZVTfaa1Ftws8kXv/I61sfYukFtd6c+49L3F0GOXYTpZ4Yo/i
G2p7aFaiCt6Pl6oT9tnHWXfXIc6+8cFWIhz5imnSPlAR3zQXmYSwAkvBZEtFYi6tflB5+RtFxOlN
T0x4hIKfucY0e8s5FqLy96e79hHNucJFNYF6/3KrYHbnN2nMLmlTczxBS8eIMYLlp6G1s3E5re1K
snZgb1RGzBuwrEOvp/INJEIogOenXOSla1FU2IiZc5S4SqPZKhQLgfBZsBftZefQ0pH8LCdc3IBX
j6hHWuVl9rs9lrPdZV+O2kZDbW0B54rIDO60eB0vYrQzYBmHzZe2r4wsPeRBOx5x/hpP8Bq36qCr
Q1kEEEG6bvCcvI5TooQJRbNJ25eQEg9ES4QJMShDd9LagsiuriK3H3VFSoO0Kq6HikPQ+qmVaPsa
T8wLJAb9UuCe8jDAXHzbG9I/3d+Ga6eOT0Zk1MjUaG9dj4dzQtQ0JlOTsvoZQ1c8hw2suRiHXLfB
MALz6infGHNtjjx5fpfNqaksIQMFgHc/Gwj7o9OI/aSWceSOZZ9mcOjxYUSEOnu6P8vbzgib0+Fq
Az1DcIEvez1NIzcxBBgdAnPktOEuCX9LXg+OeoyRT0a4DtUw4px9DAMDNTr4hurRywU0s/s/ZC3e
MG+e8MC+aNIs4mlsqfhEBSH4t8jWXhQMWQQYDbM/UU7rf2R5Y0BdQpa+qyu5BYe7HZvzT4DFyI9y
PrWk6zUoFN8cutHDriuPSrfV9SFGJ2+nOUe4SbVb6kF/aNJaOdyf8m30YVhDZS/rMyZr+dCFsE9d
a77Y8VbXD9YYec8x2nfn+6PcHtF5ANDevKS5KcRycrE9jRjJDWBpPYPA42OmhdzLcSjKz68eydKJ
AvObmhxtmUzgi06RbrA02IlSOzjxFJx62ylP6tSbG5O6PZw00mfgrm0CxrgBmflmaChZHQLNd5BV
l1mOerhQkKXKbO8IIFZBaqDeAirdnk76zoBCee/yGKUNcr1NWgsyd2sA4oO7GZ71Em/bCpu589DA
vK1DcMSvXc+5nMRznncivablemZdHNf4TyGTFUwtXN+hIjLkPDyeUvA1G5vx9gxcDzZvoz9ahEXr
BX0/I4isqkGI2q7RivBb6YrJ6LHqhbdv5YT4FFfvjXrPSgjSgH0hpgD2fE50FpE2F0Zj+PQ+6bhH
1jM2ht1eCfQvmWLgVlQge4owKfaxAxKmZYXjsZFq3UYYvP20JhcmhKqZXUIAmPfbH7PPQ8cOGqGO
7lgpzoPSj/5pTCzvHKflhMLQuJXS3R5KxqMPDY2FAanAXI+XIOGIBJAz4qSjOc9UnAfM0ALp+nq7
VWy4/bCWIMhoqmbyLIaIcT0UajLDhFZG7xpF1aFq2NXNx9BBs11tm7iFMjwY3zBeqR593Ng3NtXt
sjI2HxVks05lZUmxSkYVPdUh710bq/DnHgbNOaMgi+6VVp8CobYbmfLtss55I41g0h8bDKO8niuO
OYNihlaPIWJJ8HaiYYecBkanovpy/2z+bnleJ3XWDHDl6qS1Nve8rodKgsqhYu+PLtaxyDT2KXii
XaVjlQrUT7afOjSzXkyUdt6Cyh3R+o9ojuxmgWg8CjDY3fVJam70Tm8vFEsjAAuS5vkqW6IAEY9q
BTBiVFQ8gekgcj7BXvbZ+Ov+3OereDF1eFzGnKhQAriJg/DEcd1SddQV/BoFIajuYg/opwxPKr6j
YNMkAAeYUraLXGcjd+mIbt79n7DyoSm6zKNTrEMMYt70f5xX3fHQjo1tNrUh4idShOYsKkM8AJiX
Gw+h1aHop0HBIeaD/L0eqo4kWUit9q42KQ1eaFmg6vugrlF8tmTfbjx+VoIhxWIeXBIk3PzeW8ws
6PgSAskSlJB6Jdu3mgpfGk2dBwlldd81Krx1OYYnWML2m3qq/Bd/Urf4nmtfGBorHSIbGDeMoOWc
0RDU1HzAX0hVn0ZN4hMTUrnL0gm9QtxgUbrUFDdJ4PeTxbQf7n/d1eE5VwQPg/28fPDqSe0FMYHD
VdXYQINSpaEcd9Ci7cgY0EsEHw/IukXlocAmVrFejbe2+QY0lmdS0Pw6XHyDxgTa0Q7V4PpdWnwv
cCw8Sa81dn1bthtHdiVCcvGwl+GEUhVZklp8tbUbbeoHZFJipDRwUD73AyBvpG5CVG+05nR/add2
M8AjOrd0MlWSp+svG2GKGesW26vsnOGDyQAuDMfmMSrCLSTHWjSaiyNzugTWa7mTm1ZgHBmCdYxl
oeWXILORW8IIDeOB+3OaQ+0iHlGj4N6G8wrDdkl5tZKxK/ycGy4vpf2IOapx8HJkiPK2md43BqLX
yG05h/uDriwkF/dcj5mRFdpvdMIfEQidU6v3YwT1TL/oMRHDK8gt5GwSVNWIf22Ehd+IuOUc6bED
N4JFMvMPrr/bCPA4zcSIZTPo415F7zxzMPybMmEdp7JTp0PvhU2O7nI6fkeUwUBbHrlVBH/LWY6m
p0La7xoRIQca42rxBnx2M57oiar+sW+Rkp/Q2vjWCguDWaTb+EbYxpjTO0X1FW9nVH5nH1BqH5qH
SAvzZybuJygza6/mjLJXJPkO6ZED00FblJ2yIK8Sy2gR5UMV873I+we/R24RDy3rIdGxUnj1V4QO
x2sTkKxBwWT+yn98RYT9ujpJEp0nbut8sRvLf8oRKPgqtW7aSHNXNgwMehvGKGAC6COLoeq+RGcp
aHW3lKn9HpmY9LERRnY2B4QO789q5UDMjSyqMibJyU0229YBfLKWoWiED48k17arNlPwECU06OBd
ak8a5kcb81uJZCSX9DlZSVpo+uLLyUmrLA9JMjfNzOxdaIUXbCxIwqoeZHzTbGEM1+b453CLA5El
85OauoY74XflnBvbR3BNTJgl7pyaq6qjQ4oTjV6Iw/3FXfuOSGSiGcDrkxLpIscMkU5FbpAibz8O
4mtMteZLKfzyYxKn08v9oeZ7ZnHo6bDwQtCBVYHqWcyxVlE98WnRueU4iQNFRMy8W/kLkx1MvAZF
2+cYwPwqaxoU9wdeWVwGtoBu8jFVSDnXx8KI0NHqvFp148ZCh6fXlA+gpn7lrejeDA24SnNUs411
Xdk/DoUfKr703Ylxi8n2doF0ssWYnVfZXBQIlDyngACjXa3h0pSNtnW8P8uVLwlNXMyAEbotFGiv
Z1kjC+a0EwKmPVpIX1XR1G9GPcLCl1bexvtybUFnEjdfkyBOmet6KCWBHpYi+YDsaCNQB22q3m7e
WU1m0QdpNG2vVbb90hewhV4/R6iNUqLBRCZlzKv+R4ALS0o/kiTSrTwPC6EGldQPZaJUyKs5abWR
zKwtKJuVguKcLRMJrgerLK2JQ5rrbpZ59meZjznGEiGmEaYdjhs54trZMObrEIQ+YJEl4ibGvq/B
AkZ1Lceranzg1O6xS2wDtS4eopRj5khA00s7oArQboDmVxJUB8APuQbVYUZfJIjE1ikqKx1rA6NQ
ustoJf7Z8tCa35ejD06sSTT9r9ST5oe0M9pfWU196v53XZs+lcoZRU9nkh9yvdT4glpGX5fSNeMU
mfakNqLhpOeJ8XcSV+JiYDp+CED+ufXII21j8LXpU68B7TQzSm/wC1Ib2iE3e4lYWJAlh9GSfonY
pVa+jx2gtHruxY8YBpguz9XuABV+C++1ttF43qLAMKsKcZlezz6m614pqA6B6JQZQriN2IWFo58V
5Dn+RZCAITyj58kPbhL0QI2jwEKv3E37AD3HwG5PKR6vl7TA6eT+N12LgAwB6IkHPJnl4vhofqYi
cxZJF7966e97yic/sx5I8g5vl/6xw6759UMitcD5ocYILhltmuuF9I28QCusmohLfffSwpk84NuJ
eQ3/7/B34aFbdn+Ot4HQRtcKdYlZJ2mW+LkeEIHxykQocHITVYu+gNdA5cpT1F0ssHNK8UvcIcM8
bETf33fH9UUK2VjSxZnFHiiNLE7LoAk8oONuRAHUF7k7dIP62OuG93cPq/x94o3BU+PXKGKPRWae
mzTqn2Mcj09j54h/7i/A7dYlCyRtoKcP3e2mr9qhcopIhELlDzOADwIa8fcMvOBzkZXZ5/tD3R5T
ssAZzMSVyqtomT5okt5wVEWT26K2fRhSzTkE+NUeirQ2Pjhemx5EH1Y7blfrXKeDd7g//O12npNQ
IgQdVnKlJezchyltUg5DFQMRxQzVhhiJvAhUA8mZVpVPXedUGx96ZXepckZOUAYDhW4vbjsblnSH
YeHoqjMto0vM6iBbxTlg0zJ9xwOpPMWa9e7+NG8jMQrOVOltblkyzWXpGJMydWhLJAqrOgw/Jqn2
Unt2/heRUDmrfYDmKI9/1yYZ3ggXazuJ4AdWGBQ2b9DFZP0U004niAXWq+gfNYPmPyoJ2P64if2N
i/0Wa2/bZC5AK/D7YSctC6t101ZJb2BwIQGFAqjtIxTmY4wE7crL37B5+l2Cxawbaf1wsVR//Csk
7/qA3CpeqE0SP2ul5Z/vL/zax6ZpSbUeGBYZwOJQ4y4WYWZAKAknyAaYgtqA0TFu8vce9haYKyE0
fMkcA923+wOvfXFSKao18OVAUGvXMSzKMfOKhn5y66LonzAM0j7h1ppc7Fqm/4xDJY45ggdHNdb7
jf29dqQIXyDENd7HlLivR1Zz9LG8Et1k6v3Nm6FWc+aqKp/RxWoeqsD3NiLI2hbjEHOmDLC4dL6u
x0sB6vZWiD0l9NH2OKBKvSf1wyhisPONi2H+WosQTaxiNem4E6+WFd08xYh3dshEIndo3tGg0BGc
b/qPr/501GvmNxV1KfLhxZkpEQEc7Toace9Mh3KPX6F1KTMEc1QlLo5IblJFqsMGd1FYHsrGvlnZ
sGRqsH/JkXlaLXHAlHPLrqZa5U7+VOCeVZYXo+i1Ny3WZI+Uy9vdoA7566Mw6QR3+wxWYu8sPqFB
y98Iw2xWUK3xdNV1LDfwhT6Kzvhox6F2ur/Av/ECy+8IWpf8BdkDg1v3estI1Gy1GHNHl0ZpvEf8
OT5gVTkep94w3xWyzb+pKD+7I54ph0HginioKmGe8NCMP4RtgW49ipL63il5FG38tJXdTLudaEsV
Hzf2ZUGSVI4+Zt2Mrplb2kvsKNPF6tryPdC37LuPK9xBjMipxn0VfCl4Nf6IsPwRiEbq+RHHy/Aw
4R/w1BCLziKO+o3dsVL5p3hC32p+BetU/xfxDEJ4MVmyG9zeyGukdYq+T9wQmZ2vtZCKdbQUfFIf
TFQyfvRg//197mfiCW1mlAg2VmolznACVUHjjqYsIKLrj5hGFIeDnPq/0eFSibte7B9bFJ4f5077
dEDNRT6M2K2dTTySETx3sh/tOBbhIUerzC0tJXsGF6ufQqtIn+Kqx4SvjRVjY2uv5DdEQRIpNCnn
ZsH873++bbvSgu8lBjfy8oES/aSHj9qYp4/clc43pN2R181Re2cps7HYiWb0Pt1fqJUTPZMHaBaA
tpdE5OtfYCDWh2Ok4HCFBtZ+PnbZD/gadB/NxKZ50zUIbx9w67Nffw/AuGLImbYIcGVxD0RNqXV0
7PHqU9oCu9EKm+ifQSUVKNQa8AeM3q1Uu7x6svTHVR26FSg2uXz0Gp6KOVbYCxfHoar45itjcI7o
epYnG6+AcOfXuEU94HQzvrqySDWRsE3lhCDGcbteZUCIOrZIGZWhKi5KfHAcnFpkXCawmD1lOuNY
L/OtYDHHxUUcA2U2K7nSoyftWVzy0D81KNMx+vW5ieqd6vUxFoNt8eh043cJBukYifZlcOLuNKCz
sqcB3L6/v+C38YryBAQ77nlQJ8jhXc9bl9HUB1RqXZBm2meKRQZsOgMBpzpDy/v+WCvRB1yLII2d
URg0dxdHPnB474iJwzJpfZ0/pgSozJVJYH3V26quntNpHO2jo1ejji88JMd97aHBjWdNmm/RuW9z
AcAg1m9CF/ktupjXE+9DibQJZAys2Qkru7pUg9OEZc7G6b2NctfDzP/+R/xo+gJuiS1bF3ib7eNM
arePdYGzAZ4e9d9O1OnH+4u8NiAHlsoRuAEaYos91URmawxp3OFFB2XSznEMwsoUEhUOiDsPuM1G
hry2jiDm589JQQE1u+sJYrKpAkioO1d2lf+cT3X2QTOGrSv/NgxTqkAtQyLdRJaoLpYRzJzTZ2nb
YSVQ1kfImLG5c7CgeaFTVb1MhuO9lLEin/PCT12zE/rL/VVdOSaMTXZDgmrMeJPrWVLaCPQ+Yvwg
rTMX7y2cxpu6fh6nsTzcH+o286fqJYF8EIjInJbsB8SsW22CRONi6xRjkVJEyuco1awHX1Wx9qYd
jxNIpnk/eRnEW1W3W9G+ueZGaQj9IfpVN+2AUsFqwNcaJhpibrHHEcR7tPo6fsxEY5YIH6FY+9tS
8UuAV/Le04v2U1O2P9KgkR/qcEoOcREMCAx21hM9ouav+4uztg8g4wKZnfmlsM2vv0MeDDqWQmlH
K7stqGgjMvSXYubBaVQKKfGNti307roeCaNIiveIuhsbyefaficPQCWVIMYzafELPDvTvcrhF/QG
Dqy7wEsB7EZ2vVH9XTvGcDyB/sM3hU+/CE8x1nqdhsucqyii+1jmIsZpEhPW8eRMU3nsaBtf7i/t
6sQonJm/ORq3Xfuw1nESyDjIXMyfxaB5b6TJI+X+KGsHCYEQNJgIGjB8FuECOneW5wHxMEsacWgU
z3LDtMMcLFdej9+haAEqnooJWnM836/3ihcGRNvAQjCjs6NT3veOawYiOHi+U2zkSmuzQjiIGgml
KAZdbIo2V/MklE7rgihF6bVtm4MWaBibB8FWRWZtY1jE9VlkUaMAtVzApqnswiC+jxicPWqiiVyM
vzPMniNzdrnoXw30JysA6zXjVADfL+9JGhvZ/2PvPJbrRto0fSsdtcc/8Cai/14AOIaeFEVR1AYh
Q8FmAkh4XP08UFX3FI8Y5NSsJ2pTEsWTB4k0n3lNM+BHFCeQiND6Fuqg5jaNDWzc9m+vjVdOPlMn
yAZjQYJCEPjyhQGAsgrqaWPcez6Ss8kaRKnUCsAjY3c004AkQbOBa05l8s6mfiWjRJmIIw8s0lZ/
OhWszkzwTbSBhtjWsu5BlouXx5hyeqGRA8w7tk1gPCEzjQO2jofaEmUT5VSyUFtuBuuYUrGaB9zK
uMGOaQMZMX57al5ZYBt+lQonVd1Nt+Tl1NSL33Q006bYxungsLbVU4M9EHrh7jsH7CunwIuBTs6d
LiGFnzLQlCu4gTlGRQTLEqt3uneqfb9nNaSgcBsJG8BB0ZF4+UADBtzToLGMzXXVD8E4KjJfQ9sp
GyVBX5f6tYae4DuDvna7waV06QyQT0G5O1lhJm2BweowKh0KN6ujVVswArbQDI38SZrftEbo6Fjo
vRUXZJoTVi+WfSetpvnQtAuK1JwcQ0kUlaQXBWnngR0zP779pl+bGFD0W9eNE8U+FeApsSN07Qbl
lMLQ3I8Vpqw7Kx+0XVoGlFaK2Ysx03bfOZVfG3TDAdJVpX7zmyInqvr4r3rJGPss5mOR1V8qYE67
HnvSM8zD8HtNoH++/aDbmfgy+aEzwS3gcLwYHNEnKy0puhW2jUakEaTyya3HzyUCmYe86eWl1o/J
WW54SGUtqr4ok/L57cFf6dYQHbMdwT9uPiin5NrGn5LecLf7FUpBF4tO1df54qVBuNSLc8jrvopE
ok/7OTea6agq4EJTJwG70kR/j+H0ypm+5WD0a4C8bpjMl5sBn8sqHSuDdy666owjdr6eUvNr76nl
3J3b7vD2w792zqLNgfXLFuEBgToZrsQ5UWvxnlhXp/+J0w/85V40zs6ZWnzZcTDNL1Ik4q5Xpwne
uU5ee1Sfug8tbRpGRCkvx14tvaix1O5jo12CQ5DpOEU76JyEQaDETrXTO52T7VlOVxlawFwm29UC
8+fleKVoMiMYGI/QdN5VAs9jzVX1vnS84Z0c4bVphUxL2RcYPP9zEm8Ucl1KgZlqnHvmlO8638GH
jmIo9l1ddyRR6Z9RfcbDFJi2+fj2K31lA288xg3UC0jxd58WM61LkTL2IDV3P2j95kCGffCVz9+2
kS2L/nx2W3/39rCv7GHAOzQ9OTy2CsLJ28yctmJrKxiwae7KY6nrE5ZlGjWEPNHmD7NnTe1hNDXr
fgHLjq5CZ7+Xsbwy66BBKAK7W1MOGe+XL9jFzM9ftaSLNb8v98FS3XvNiL31ag57vQmaM8T3s7jj
8n5nF72yssBFbBBXTnk0gk6K3knuqWDqqz7Witz/gjetfagWs6FJJd+TMjRffUhosoQAKApDe3r5
kFJf/WTV8d2ZZs/5pjAwPqczZR7UWI1naz9kcZa6WeQZufw0YInoQoYAprHqNh5IpZ+MaQg9YTob
59mKZQockYNVou4M8rz73DZWhmeSdG+mZM0tBNfX8YuAzT0xn+t0PlR5G3FMOH5IUQrXvcJtj9mS
v+et8epTopu4Ff9gsZ7iMn0/w9K2m3r8qLT6ozZP5xWqbAsUU1OF9NYXDd/Keb2i5tq+k/y8ciyB
XiL14WgCuny6kE3cDTPldX3cY1f1xMl531p12gF+BZ3gZObD2/vmlSiLCtjG7djO+98kR4a28DPi
yD52u4YsGr7iYIZCvqef8toSBUDEc8FjQy3tZIl6bZeMMtP6WG8HDDZkKXIM5JpuOW983D3ffqbX
zgIgtdsthsInXeqXaxTX18KpxpXMTrOXB+XbSt6tfQKlfJg662qiHrVgedSPeFuSXe+mEou+t7/C
K4QZcBcIKdC5RGCcoubL76DhtTCOlgG/0nDaGWF/lGPRi2i65NJdJXgXlVrqEyohtrjyssXcLMHH
FMWQ3vheNkv5bORi+v72l3rlaCbGpR1E4A7W8fSAyrqgaisLF2OgltOlKLCvHnun34tULrtcdWYW
oqbznnDZK6PCJ97QSwGxFf2olzORmWWA96TWxmPTuY8BHDM8B9vEvtcb015CmibBRZkN9T9/WPrG
QFYpYFncuSfXrfLVCG4VXeyx8PUuKmELXZY1DZwowAllh7Y0UA1uqne272tPu8kBAnumPMiV9PJp
LT03MjdZ8SuXTvDotOZMImEnBbQAlTZ7vZfD3p3T+Z1hf5UdT6ILUCfEUFuvFZvGkyxGl4YqfVMD
lV+yt64so8OTfrSC6ttCDf1DESirDCto3sdhsaUbGiUdhTiZitYE6Z5hNOsjjRsbqH6jyghtAQ2z
HmuycK219PntdfjKYfArd9ya37ya00jIcMpsaoIJoSslTRyI7SrIl1vXQplDYNs4qPcOhNcG5Bin
zUhizdF6cjODYGsoqqOspXsNWH/C6OpCVU1+LnoEEaK3n+6VFcDmok6xLQGW/MkKGGa/8zOu+zhJ
CuexU+5D3aziysdROJ7bsdnnbfpeBPDKpYHOHZHer+o3C/7lqltoVNpl47XxUmvYwxRV5+Enrlfo
z7rt9NgG0/9DGRxKMjTyLVHYSgEvR8Qd2V77XigKWdlUwp8o1v6Y+TNN3DIP0EtbDS278lJ7EufT
2tpaEUplml/fnutXXiwsbwSy6XNvMfXJXOd0HxKh2jY2BADjxVNWqKUe51iGod3+7bFem2PkeGiC
o39CiHeyiIKKggDbuY2zQo0fUqNaHkp9FCFD+we5Ntk7lbxX1hHUSXwiUFwiDDhVofVsSh1gUMgI
K6O9Q+4Pp9BZL7IZecu+uGmbhAjPH8f3yDevRASbYg1EQwJpdMhObk+rMgrH7GiN5aBvdhmaELHh
kxy/PZuvvDmkJSlf01uwkDM9OZ5zPci9oGy6uCqHGoq5vZwXuL5HWVC2/3wi6XzRRCCm2sY8eaC1
XnoxWkMfB9Jp2zAtAXaVdep/YAae4RR5exgO6e4fP1+AtSM0LfqLqJ6dPB+Aab02fZSYE6nW23HB
5RapUA0soFG8c/a/sjCRCNmUsv682k+G8ssSOf+2IYQb+uznJITaGYWuX0IB8j7I2nyPDPzaeHQb
SO+2KILK+cutP1RSKSSv+7idba/fcbEW65E5Di4Iqcz7uRuc98633wlhNB8gn0E8hi1Fi/TkGSFG
5tW4jBTpzAq5g8lD5GE/UQcXRZiPRl3EbadbD0bureWZMVLU3adL2x/SUSfQtFs9sRDrqh3zm3Jm
Tx1S3Sme/cRRy16gYUk8MKlC3K3sx00wwkpu006mP7K+6bGD04Ia/ObqP1a1L0QUJNJMD35FI/Cd
sPG3Pc9O4AYHSQTOnOrzyalK6jYPTq54THAvdwVXVDxbSg+rxl6PhTN+Zx4e3l6ovw8JIZ+yxKbu
BhflVBElW0FAlrJ24rbo/PECUBLpm13hXR9SI1DrXisJc84HoDzvRYa/nTR0T+m9kLpyg9BIOzm9
uwKXu2VJnbgr0JjYpZvTfZ6wAP7pXtzG4SAlH6DRjgfGywXb+QkeCi02NCibTEu4ICUeTVplXS6z
L769PZ2/bQ7GgvECInEj8wan4irodEhvQJ89LqwkOfhW431WyrodtCzZ1WLgGvzH422RJhhg8kWd
Uu3LZzM9oTC1ZA4pKAltCFs3CX5mWT5ivl2xhO8DS6J78Pagv6XHGwaX1j7dZxCyv1U6MKpWBuZQ
DKqnaKPrRRevTSFipfIhXoDrRA5eQzdmar3nELMtiRdhLiPDRNn4aCw4lINfPm6Nw/DQ5YUbd1mr
PYwpQLVjgXRGZKbNu2aUv0K109F4l8iZElqxPk8mtzOHSscPHtpJgC5r2PWZfdliUD6FRB3Fne5D
cgwTMzVJz1sTmWsnK7Qbo3b8D5jJiJ9mK5A+YERhxXBk1g3kKYfsrCwUYW+AddiVXmYGMhVJNp8P
BaSp0Ox14JJe0tdFqGsI8UW8v+KLW5fL09tv8ffKMw0P3QXuQ91sg5ad5Kh25hCw4ZEWN2muX0IV
MKcwmB1R8zVVocJp9gdnR2rXXAyOQivTWxxVhNqcez2+JJYnjm9/o9+rS9s32qjwVLNIVU+b6npn
Z4ryZI1smJ1PO15q2e1zK121HSqMJg2PdSUnkR3IhBB/+OrZJt9BHjLFPi9aC93tIoVXuwp1MPAy
dBHlruN11m19n0NDKKO8K4pb2eoVmumWuzxR73aasEetvtzVmJx8XEwPFayqtHHHwKC5P8vXKcix
GXAMyD0Q9b+//cy/r2iEO5BQh7+KJAuV6JcreqlaGFeLbGLYf2601GZ1VKIH77BO73W6fj+bYCDR
ziEVopX/G2e1VfBCUhRJYtNXw1M22i4ELtfAmAdtv1AnGXznnHh1hdHlIkfYQgUEWV4+HJ50qdhQ
sLHZF9OOGx6MbKXKHYERnM5RqlhrfT3MitXZrQA4jnJJkijz6vxPwNf/euE13/3ynv9eN4vK0Xs/
+eN/3TTP8r5Xz8/91dfmP7df/Z9/+vIX/+sq/67qrv7Zn/6rF7/E5/81fvy1//riDzvZ5/1yNzyr
5cMzhtP9rwHS53r7l/+3P/yP51+f8nFpnv/9x/d6kP32aWleyz/++tHZj3//Qe3ubwtu+/y/fnj9
VfB797lMvza1ev7td56/dv2//wDu9y9uRPtXSxfQ1IYimZ7//In1LwqRXM048W0yuhwPslZ9xi/9
CzIwK4nrjRcLoYr32qEv8OtHRLxb1kCojagEuPE//vvZb/88Wv98LczFX3/+DzmI2xoif/fvP341
2v/PCYzdAecBy3WroG0wzFOn6DnP7QWRInloZVJ+z6w+FtR1Ikw/gLrQ/PhkuougPeVZRVgE1uIj
FTAafShKNSLV0vXIo3uJFGHiL+mZA9Z5h/LE2kSzh+RFVC2eH40ICpADeMPNbDYOigapXsRsFRDx
CrG0EblETd6oiji+aZJChtUQVHfdkGsPpiGq+9zybA4Io/SxmQzWG71O+hH1VMMFlZSsB0MfwSyD
iXAfq8H20ZJMoReH7RBoUQnQBRde4aLdgz5kw8HTrmfj2OrvJEEnR+s2k5tONvAT1Im2TtvJXVaN
iddDJKwP8+oc3USvL9Rmfup3+BLBYU/CUSxirxwviIZOH8+rqbhKivnJFhUF4XT6OvdaekRcQF4r
27pAbLS6zNbquU6dgBzAurPWxPmW1qMK7bFZr1bYWCAa82GhvqPGLgzKKQkTe32nk/4yFvnruaAY
EL6S4P3mJU4Fve5mfaoPctK+BUMXal5lXVW4Hm6e8B8LWV5jQda+02F7eZT+Neq2zjfkJtj6k0Dd
ybICvYm5PmjW6OMZVVjcL4kWAseyuaR04/C3TfvKRngZpf85HhwK6tn8P+Sf7Rb5G3hTkcDOOCLX
h8U2l1ttTPVLk2QWqXgAHkWyqitvNud3pvbl1fT7oKfBViAsV8F9OQR9pocJTbuoKxNjt6zFe+T0
k/rlX2NRr+VaArpEtP7yAaWOqAnSvA2vcVn3jqV2yrTOOys9X4PCiJc0TePFDtL9GlTXZd+nUSbH
4rvXdGUsMs0MB8y8ruS60aChDL1zkb32usnKKDGBFECH7+R1qxSac+qJ+jD4jy7Mt4tereuZGRT0
49V7YOyXadGfU0HdkN4tfG+S+pN3jbjLXDQFO5VOW3bGCkSzpAL9/c9XFDEW0hWAt0DMnrxctSR0
QAd0YJGCxLCqSPtodZtl00cfI3JkKDtGMe/eHvTVR4P0xJPBCmXcl2/ZdfO67C0ebZqKIpolCq01
Ki37t0f55bj58tbY+uubjC8lGBKUk2pBP6H60yxufUDYOR0++OosUXpc5MGuro2LSjW7SXyY5FHT
Hge4OzZU2L4p4kD7qWt7QwV7TWCulTwsON/J2tqDJZ2NHxO9v6S2qa4SRtrRsBR7nSK28g5Q34/K
2lVpd9HqP2g77JYEiE73VSTr2aSd+5V3sO0v2L0iFJ5UV43jhI5w6c8ahzq5s1Jse8blktCXSBSr
C+RGS5KAKUWwrp92Tp3vUyzbbJU776yCX53Ml1PF3UgJzkOzDq3xU/8/FXQQg/KyPRS5ptEJIvmH
KuzcycItdkXjLbhhtOseoff0mFmFEUp/GtAf0b2d4wh1pmPwdp2PfXtItEU/tMgZU4Jtv7Z55ofS
XDCZTv3uvcX76tfeDBKgg2wg/lM2qFvZ45IbSh0WPwpkaGMhwL383XuwfopLtw6bnRvNjxZoejME
7O4e3A937p/A2P8fU/5BLeFvO+63mPJj9jWvvsofL0LK7Vf+O6R0/kW9ZROYRmaa9g5Hy58hZeD9
a4sjNw1YlE/cbfv/FVGaOiElR+uGJgVeT5vmfyJKPoyTkPiPawHmL2yCfxJRbifM39c7ZQO4rB4H
HmkvTdiTY8/pqrYQfgFdWmj9VUEAZ4bl6jq46KFXFP1tWl65tbcPOxlsYypjck/oSifoJObKpZab
0E3bo0BkHmsNsz1q+ZzGa7+mx8nWUCD+5wMC19+Cb+rqv5nJFMZAhUTl6mgGmlFT8cy1a1LOLnT1
St7O7mS9M+Bp9MV0EnNRviex3DbiduD/LS4BbZyBBKx4QkS00nAtXe8C1wR5243pgi52BpPOHJof
KTjhdyb39C7BLZSba2t4kr5sagcvhw6wHZSG3jKlhVVEhZua+0rL3hvlt/XCKDwYswmW0eJYezkK
NBybgJlRQKn157nXOp9Eqpl71dLPe2cyt896sVy2sSiEcmVttQ/35NpKmtqRaz+1xwk5k6Ga0XkZ
u/vBwmgiKxMurOQf2QFu2s+4Z9M4pNrMGg1OcWLWpND4TUV79AJKh0mWZUd9nrTD4jnf316Ym0/O
6dPRi0c2gM4BJTX+O1kqeb72qRvU4wEhy/HKLCvtCV8LuUZl1q93rSiqMSRJsWBVzj5mrOiP9AX5
YRiA4/qB8rH2RS6j+oHEA5dwUJVrGmkK3YF9bgQ5SQyywdPegVCdhBrlPCybumW8z8wu16LZqLJ1
ZxutcZ+23XxtrqZeh0ObL5+nMVnQ0qqtqqfZbRl3ZdsVQ9jnYMX0PrcdyNGVRYUvbU0vrKUhmlDk
lUQ8n8x2jEHDyuSSMl6XHqvC4v4b+45SXwHw687IUjMTofJA+qVhXQLOzkIz13Bkpm8h/Ox8laaW
e6h4LaOMRGH4nwFH1NNR01tv3nNv9+UjCP4SSielKcIyfJuysYqRKKh7ifXDqrIbOKjBIgiJqU0+
DpPbEmCsVpkgo0LUM5JhIhcgYio+ooi1MgjymD5/++R7OQ6XUPpHUmSrbYMsriY8r59kUaWFFjpj
A8lpkZsOsVkIz7ucdLvTbvRi0cfL2gqybm8lmZfTH0A1q60S2wpdDLrWcITvZe9RuBtuTeYyj6cV
w/sdkFU/2zlF02TnkEjVlzbRnSHDHWrFZ4E5qUz8GvsKZIgbdFJcaOYipj1gzTWPIOcX7X5xGqO7
gKEopgiScz/im0kyFuu6dJsdKMDWjRJL6EGU66nS73VpgS/L/cVfQydITQsEl14On83ZyB+AeXnD
p1Su2Kh7mTXTH8RPB21bXcjxImuF418NAkeRQ5m1Mo+l0lBfAP8u9VC4GTVnL0315RvlwhZOFI7F
bn7OB9u3IyZYeSx0YS5xLSjIR5gDzetd4NeJ87CkqhljmdHW2qEUUooLw1kXb+cPlVFNYRdMXvAF
cVtT68NWWWNwmU061rV+mjVJtDp2OxxgBGfBuZ4EqIZmc5CkSFNY8OoRsnEGxV9lsw8pIFHwxJDt
QLE3MyVcEGDkeVHFQeoT0eqtaPLI1EbsLYjPu+CuzGp/uEQDcdI/SccY8LBrzeAaNN/C2tWWVX2o
AH52t9bC8sQy3ZEPqsnTHIEBYTX7IZ8mtLeqZngEvxe4sSFNNFRtWars0c/s8qqZu7YIkcLxJMLi
Uss+jF6qr/HM9hCRpQ/4e9jCsq4yhIebnSVU1+5ziqdV7M9u1X5ktQcPaa+5VtiUev9Q56lu7KiW
U8GuA2ee5jABXOiiwAJY1DtUgZ79aH0q6ZFeciBed8rzqovE9oo6AsgwraGoWkfeYatnTWHaNiiz
9bORwKOGWrFmFGcaYz7ihY1CRCQ8GH7hMpddbI7Crvb2kIxmPKb2ct1j99ygDFJORYS2+CRCpzS0
4pgYU2nGFDpLLSqEEMlOOsIbIiQEpuEaKU1skJ1iEs9Ln82HUYxaFxnKLza9nHSFSuapJHKUSNoD
u324bYAT1fsc+Ybv0nKTb3qhDX5Mtr6A4jMFBSbPk3kRd57fc7AVs1HG+H4Md41WQKczEkN7dupk
ag6Dla2PTVaI4dx1tHUIM3h3Mk6NJT9fygnN45oDSYX5WqzdHqC8f+eLGYOPhEOpjCpbDred1isY
gmVKXmDp64RGV5Y2PqhFp5wiFG6tMxqQeRJOllbKaNaoOEe5hTd8aHM3WVeexGcSC4QsedCHfr5v
VJaYBzgfqtoPY4YRuKSAD1ECGZ2bLOh9YhpwJmXogCecokZ6+SOF5tSNajM3vrtDqr6Oq5rSvV6D
C9mT7bb3AyGTHY5ehjTPBpGWIFDdoLlK6ezsZlOUSWhpmQV8dVw6O2x9uznLN0z4IVu7oERdbHWX
0Ftd68zD3kdG9dgPbYiQpv211f2sZDlIExXqTqeWjshsM4RrQ3kwkoDyrpQ5SUSNzWq9lCuC6CGu
yfNDrhXieS3q6lvdmMVe2v38FLhzc+DuE58RR1g/GyD3wMkGc5GEXpX72ztDjzEUHQrBZzh/VXbU
W8PksT0N3rbRrdl+hCc+Htt+0n7OeuffEHunXZR7c/7k1MJ/2pCAH9GRo2pZ1m2holrLEz3sktKy
Dma+9OguaEkWpQLNVxxe8+Iu1/BPZyprq0UloS2eTUP2GDL66cDM1V3zKU9SRw/9zHfu125qviw6
fgUotcZD0/u7dUzSJTQKS32DpFZeQmjal/RSozKpuwlV8cZ/QBmq/KhRv7sQuDgYlXxqunlv9lUe
JwK9jKI3rSeRt9qjrgL3sV+dSxd1siutAT8S2lPZXfadI0KYdnM8mCUu6EquErWRNkP3SmumndIG
8QGS7noh7PXKNOsB1oVZXwHdDxycps31Nm/d/uhUa0UnTgsiyr7ePnA069EUGL9a2YcGAcdb4S+B
v7Oq2fmJr01x0yeGONdrY3YiEVRZ6HsAa4c1EDGqBnUk9PKBRQHe1UUU9SNIGy9GCOxOBNNwbhuj
bUedJi+K2r3gEdJzS+Xbibt6T9raOFdARfnMXkj7XPP6rIFil6H7CyFEPbfodH7XtNJ+NgfTSPbe
MvrcZ/NjPnk/4TmM53awWredrPSj8EYJe8tun50l0zcySbEEkTurVEBjVaTLzaCy0JHuwNJejCBE
i814BG+kXxdNlcX0AvtzzV+xgcun1U93Q29oxwoxvN1qOU0T5o6+fLT6EUuMjJ34nFdocqGbELh3
HvNyDQ7D/aDP2XdR6Gig5XbaX4hqTq8a00vXW9Wo4NKu135vgkMgUGp7k+y+WqzrVhGNcx+l+Xmg
l+kuyY1EHid/sgwK6mL194th1kmoWtOuo2JA3PfC1ut6CAcgMvqhn3BO3jmN07CD0d3MsPQ1gejL
9a4ZczYqmrFYvlSVmxukacsCy2ZY3DHsDTNVUVkjBR9S7nHcOCi9G0flpYgIsZzPDdyycJlkPV7a
ch4+NyV4iieCIPXo1/Uk70s4s98E1kTq2JXzNO37ypyb68xIa8SlRjXepW6r+ZFY16q48VpPrYfV
LoP8TLPHYXwyFNySH5Q6O+tsaaz5s0IOtf5cL8FwPreG0UVy1lB/9ko9q0PMMNc5asa0cMOECHvf
FGZ/D17RC1NoAgpsqFl6h1LziLomXeSffRyOZ3odTmdFjqUFc5z0PBQuwLl4ShpLIftPcBIL+iU9
ylNm+1P06XhVZMBDiHWaD9aQKeOD5gRc7rllVz/nFMhJ6FuZJXcBh6QXyboQt3q3BJ/NMqCki1ZJ
85gkot51rZtZGMDZw4NyyMUj025JfDo9ELRJxlkQe0+9qgCIYoIC8G2F0EpnwWWrI4//HZTJcNd2
cjwCMeZyWbYWY9IKcZF0ZhWiacbo+NWz/UU7firtYvneTb430p/3qktdG5KbtTHp1HSUmVVk+E0y
IwyREBLiR5cUX4FEAbLKHeWWYbAYxY1fFNpHVy3pHBHUcibiR93KmyoRZX/QRiv9zI4l2qWfOzzS
PvHjrDLLr22ikSQMnUpu64TOU6Cv9w49T+LYfLAu22A0OjBHbfCh9ucuCEsvaR4Wf2iNsJej3JfA
1S56VwWRYfcNApTlNB2X2pgOuZXNZ0IGAJnI2tnSbgrE1ZljXZMNjHk3uXDL4rEEzxkGZrF8anPa
NZye5SXdrB5xeaCTKt0ysSkT5oNWaFW4YJb3zUNLiCBoIMCeM6zzRnNyPykR3Amusz3w0m7XeKr9
OUva7+FM/nMcDEJeie9OOBhZ/yiyJnuw1uogA9merap+Al54YXW2vPERbymSfE/VWXCOyxIF8/4S
x3AZu255kSLF8rMq9TMjd4lnfXlIsKzPq3UMNejUTmrcyLXi2Am4Uj2ZPpayQi6oN9FZbHq1zxId
9kgbOlntXWt9t09moK2hvRRx6qbRSivw4JriE5E6ytiaATjMyvapv3RRir+OXui368AB5KQ2FpDr
VHxtaWSHhicunNL+aAxe9pCNaxcaDTwNzTaqQxoQ/RN0tWe56d8uOud1WNW1H64I5YQoywSfhnFx
QpkSXYMWv8lUecE90YUtBibH1nRlmBLeX0mKaDtTogAzTHi/V0xOlI7z9KHsjT4q2uyoEs8505Qz
HbShvG8Ju6BvZOe+yngvQzFE4zSZRxtB7rCx2k+WNPd+we8mVdKBo1Ny3zfVHC6ldd9lbOwCNB9f
AzPip8Brrw27JXWrpvQ7H7/sjKqrY2y0K4rRzbOhFxdzlwy3Kyo1OOh45aXygr2wegMmQz0THHbB
eRkwJuCHJJzr7Ju7juaZ57ROmOtLvpfVhDlL5uc7awGEhoX9nS6n+xR1h/3seVeLb/RXm1nMfV/N
c4cDUq2d2Y2Z7AZV6h8rqhpQZCvHLljH9WTvtME604d0QHRLaVkflqQj7HHdbg5Z3k+PuVhb8MF+
lz0KtVScMFWahklgXZdwqD5a0kNQgbAo5/PWb75RPuu2MCg1dF16JtENpJGJRo3Wu6GfJPtutEkW
O7/9MgROeTWTVsdrPnb7wSp3RZs4+6oPwEdvGph28Al/sc+cUUNo53Ows3Oz2fXeQhIHpSACyXyz
SqGFA2C2K6/SxGWC5GWsqDDsWm3Sni0uh3Byp+Z6RQqbrXZZi+VDYdV9REx3ZUjCWKM9613vjOLg
Pdn3R6Au3mVQiwdQRGM4WM2IZGIehOngGKQgVAUb7bHvsl1VDMMnMeh1sUvKvDmrtIk0urEeUdFH
w9JKf6YVPOzaD/bkGDTcZj+4SbS2vjcmszovRVDjfcI+SYfKCunOlXs3wcHYKtUHFwWnkBMqGUND
TPWPjV9+6w0jkVyqPY52llxU9BA+eqWj74c0PeZlx8HYwiqLktSWd7PZ25FLwho6XnpfdvV9i/3l
Jy3IHgI392O0X6xzr50vnIHLGsonQADZ+XdeZssnKkbyuyyx0UtUc121tFJwBzNJa/SLVEs/DFX6
pV7LCpXWGohRn3DleoPxxUhE8Lk2C88INWuuvjDGmZJlGo/doH/vXMfbTwS9U6iMZjmyYrtDCTCB
FMko99zINiUoUDUPJboSZ9IY5LdSd4R15fZgDyBF1gliOHriewjtgvix3BXjDwpYZghc0diVOvXh
nPzpxujL7s5OgqmMG1c1UeL74otT8FHz0DrHMlXl3TAW4oq434/6vrofejzMwwyULkKgunttBL3L
pBbyY1UHgxtNjaoOSboViRcC/psGRnFP1FQgzUMszDPNXrLsqMkb+zSYumPvWvN3b1oQbBtS3rT0
3HNpKnXMcB4+5JWOWG9X9N35Uo0ohFVdMT2OrTLnkDjNuW1hj8/YNWTitlyX+5QiXDgtLvayJYFE
BH0nXelyasYYdprID8tAXztbZJBHbM9cRMsCYW6nq1rFrRTZ3lpz/a6vZ4prLn5OD9TZnCdh9MN1
Kla9jfQ6W34ayyZbuS7DPSWWycH2Vbbc7IEz7LnZWiT5mtYfIs+FlXZMe7goF3bT9l9bsoEnofcL
omaI499Z9twbrN9VlBFyo0MV1ibE5XgNuuzSq1McWv43c2e23TaSpesnQh/Mwy0IEqQkW5Yn2b7B
8oh5igAQAJ6+P7iq+yQpHXGprk6uzLopZwYBxLDj3//QaeUwhtPS6++nNSiTnQ2au95svDuqGjcl
lUIvIItAybRVOHqW9Djc5qDdabRdvZ2zSttkw/btKUQsHgCgUbx2odak1T5fy8YOhzUxvQNCaNgm
sCDlGnIRoyNHI6C4W5PGreBQZUMQLeXQBLc4yVXbmqjrk5LSng6kZMsstLtc/JmHoGCF5Eq6ceNM
XCtkqkzusLMR7HCxMe4JZ3R6FOiTanbVHMgvphTZtz41qCeNYmmq0EzqGXCWy1fKLcas3+ft1Dbc
gFWpqC5TknwGH6AqLEYs98Je7yG/al1iS0JdgdsjR5fB17YuhMN8V/OjlrjIk+whXx/QInYWB26A
sal0psELR9PRxAlRVRGEmVZk7qH0K4fugqLqP+BLULqb21JV71ZRUaXIMWvfWXa9/jQ6tBNYHWd+
dcpVBxNQd7Iyrrx5scIZA6c3S5nAahj6zPkGgVNpu1R4a3UCxlVDmGfC7MOmlyjDmU96tXP8wpv2
vj5h85NnXvdjkU73xpYzTICUN+3tEIOwx1hdUrZ4lXfDjzJPwKL8jb29Lp0bRLY7Ut3M+tRsb8Ox
N2YjKE5YJewV4dxByo4UVmMmF49k6XdD308PTl37ZMO3PRgNP6JYd56qvPsWrVe9b/pUUlWCt1KD
WOCGn4ASxYOyRkNjRoBYM3Xzbjl4a5HHCSB6BwYMABG6hjU+9pNwMdkI9HnYyo+Wlu8g5nSX130z
HdByy/yIukf75C5N3nD5KQvCiGS9fml75krILd5SJ50N/Ofqz1m1r8Rg3nfgAb9ZdLYWalMHh2Ft
zeymHIVYMFm1eQK/tgc/GpQYPmqJbd+05mTc1Z70ObkxG67Cde38x14I77aRtlMBlLfq1Ll1+y0A
/9slnXxUS06Huey9BF43uIgHJ7dbviLI7o6pO9ATQsiWbaEAbeWGC19uY+p64E3FlI9vV9sctLdY
Q9Byn9UGSTVj6jp7qjYgWgezPzvUp9xFB+P66w+66dkb8LDkVyc706WGa+cxNPs0MCCMDtxclnkB
3jenavlKRvT0wxp7lUfG3Pgc43Lt+ajr1lco15nw5rmdfBEOcCBLjgsNlv3E0aofJjUbxr4LKu8n
FaI74Ojo1Q8olkvYa7LvWsJZA/Xe1VtHhbXdT/iQ6e50mCxvao8LXT8mpYJIsvPToKA6TW3dfedu
e1acYPhX7bK85KrcZ3WR7KxZ5UWIEWYNCGG0Bgft7Jb+Xupa8TiKwqxvkAkWXypg3fc9viBFZPeO
ee+AMU9hkmKntEsR9XTAuqugUk2CLCBFddRzSjAvr7gcDfJnYM36qU2KbdyK9xt6/sgyTBbyQEOz
0/L22LpFY+wDi7xZTPfc/I4jnSpyHPvS5oLN+RJqZb3+lo43jJEwjYr7Ye623VFNhXFaDWn+8boB
PxzTUOP42xsT1zmJbHaQ4KA6OmqlCtaIWe9wlS/m8Y/A1XE8TMTLZ7t5Wdm+Kkvv3wnR6yjS5fiD
lQ2fw19K59dQJLTKRk9skbjukqf3XKvyN8UMF3wXcACxbZVG89FvtPYLQu7VCPO8nmGDdHr9Czg7
WSDHd6AIPFV5W0Lfb3bpWFIogb3ACUkbjwkyjXV735L6UkUmfmL80NFbZNjo3fzD9WaniWrCfAgv
otPe7VLbWN831BZFZFZz04b9ank9GK8OHcrgUvqntIrhc5ak4lPp23XObpw54Idm5n5s84RDMWeZ
P4oix2O5VW6Ov6Wp2eaO8DPfCb2uS79Wpsc5Z2kFEEI/d7YZD2bq3DtFyszrRCHZyepqxEFWrP5X
xGX2T63HkChCgbCqXdsAR4Wc4lgZiXXJxqgKJmnF3lK69cGxE8UlzU6/V8XiiEMDhe4OxxSRxF7R
+SceyGIUx5p+W6rqP6SlYsLhUqv9pqab9J25VEQN4k7kfwfbD+5coJgm7Jo28CJnmhc9JA5Jb44U
IimgPuZ8JBf2QX/An96IPeVT/ihDswiKrNuenkura4/rzIEX0fhwwJm3/k9sVg63icZoXToJ07gY
HJH4CkcuiL4VacPIws2bTsrQW6D97yxfyyH1WG1TfVqVLb5Mdur8ZHY1y24xBvHYcJd53yQ9J43K
25XF53fqFs/RWUSZR09xXyNYc2+c3qIUqzFFuheDz4ZTOoOxgkn6AE5zOjDDgi2V8V3uzxuuMg3p
T8wd+y+TGrbCfDbVenCNnkuzyNpOA+KZh0e7gLYNvsGl7x0KKE19x3I0/QwsyItwx2xZ9jPUjJ8p
QWrFB2lLv+BkbYGMlTB1tZ9w7KK5JA1hHtqmm2ScFp6dHTxZWdahn5IeVj65PiZZkRMHa4vy3Tr4
QtpfuR7OWoS/1eS+yfrcaBBE5HMu94L2ZneoS0/rdg0qSyoNd/OwnmTBQ4qqR7y7LMWEi/XE7eg+
6A35Y0Le6xwCr2m/0E7o24MYxiVBUmRNPdATZ9mJQ2LxmOeV6SK1IPsVNIZhuSxwhtDtsNZ6PzA7
vvWZiQf4UFvbnUWmtCh7U1I+5b2p0Oo7axpREqdGSMj5ZpYgHbN9t7gjT5ArIxn2aT1XH1VveF/q
wVPuQdUJNz76wXQneJt9c4QGPDwGxL63d6WpRn/fmK1BuUVaaB2ljpjwflLW5EQr2UQB6RurmUQr
7C0DOyhhMCmUP7f3CV5RvwZrmtT72tXW4CC9SeaH1s21r66JuOOASQulGphrUYYAN4t2cJlaP7Kq
tR8NDkKNGlK46XsaAKxzdFhe8BFnTYRY42xSJ+R6tt7XJLEBZvuJRyQtM2MM6yFxCKd2gKQjm3hw
Knhd2Ce4nfkNWi5jCU1m902SBeuP1DRxsaI54mDF0BfdoenqRYRjIYCGuBzqVTgOAcZlvaMqO6T7
igmQlTrZregyWdzzeh1jZw0Aw6qlKxoq3zC+1X3ml7u1mcEj2llY3yk+ddqj9bC96lRr5U6fp+Jd
rxwQQoz2uDjP45LS0/btpdtheJuwodBnPVEDyHUXGBSIkVPKBP074bDmjorIvCVCUJsjnqi7ayrE
CkzGovyQcoZ4YVErgBm6xYYf9gDlxkEERhJzNQjcEFcS970VwGrd10klPk1aYSdRv0rz52acnHDb
X5srxMcnfCNoFVyDoCUT44gK/IKs4hia445dy21tVM5XVx+Xx7If5kfhc5+oc71Ir3BwNnHKGWMF
OuzmDcqFGoNLuuAX7BgaVsLTtOFoJ8b4PdOHIaN37aZaF2kCVtTd5E9zzrvl6hNjow1K04xVrV15
7ickHX6GjU7ARNsPp+tSjG5t2gma7eNR74zpI7Nci7rR7/fgeNcUmk9YR0gl0QUzFER6WKzbT/kH
4aneRENUF8PRw0VBhumQFA9gf9UVJdTTL2kZAASQe1EGke1xQQVy+7bWlKEPx8nkjOqLsgrTFlX9
nCddPOV5dsXk8+kbZDwc1yDrUehCWjt/LLbZgUZqTq7s0DQRrVfzk8wbEboYdXy+QgXafvv5pLHo
6DJpAuySsKm8eLbS6T0kVstwLIMSf7MV2qiapTz0ELoYUQXJHgStuUVttgDDO2tkGpO8EWbnfXj5
pzz3lk2ctpH0M2vQupw/ddVBFaALPB7rujjpTvsbu8GvSZWnh06/oux9bt4gct1SmiF3oSi8GIoL
V+ql/oB7ZFIc56RzjlrtGFdUHs+Nsllc2PghbCrpi89IRlfqDIUYAKOgT7HSxlsPZ5Arz/LcayML
Gh6Xg/jhiSNsVuBTbYzZQEh5YiWxIFtAvlsCANrbFHiujTRH0e19+VtdzlBYmzC6EQcQ7oBT32U4
h4tKW5PdrMfcaYY/HkZgGXSBOSv33aIlX18e7CIBxgOQ2Dh48FQDRMMOAunzz+WPJDeRCj/HdP3q
742UOYe7pxcYEer6KdAVhRE090+mlM7PLlVUc7VrHZOmLPaNNXd3JvXj+ys/6nLh/P1RlKlstrgK
PEl0wIvS0MFj5jhdfHcnKyE+WFMJzG/iA8pNott3mT3d2y1EEA87tMPQ9MlhXPJrS/iZb4FDxLbV
suPSdbw8Z1YEIE4u19iZZRobedL+qYtCPWDM7F4R2lzOaJ4ZofHmQIkEzeDRzz/ETKySguO2xj4t
DkygR/NUkXXySqXLNgofOsAcxtjMii64pGqgRWOvwRznrg4cOU25T+1VB0sKwVwZ2RWi53Pvbxts
Uw/Z0C8vhivNFT6iMS3xmsDoX5cUIpu1vvFTr49fnjPPvD4XyRD7G1xPmM/bUv7HcYW6t9E8AoNi
058gtFg6OIBRz4eXR3nmeYi9YlFyVhEbbl1sbrVB7c91dIjtoVJ/hFv4xyDV519uS//w5aGeeyCS
EeBSswt4LNTzB7KUokuGzXus2/q6AyH7YtXttRSZZwbBwA/pIZIIaOKXRNyhXRtKmEDG/dr9LvIm
2C/2ML7+0+C0yX+cCYeK4dKp2RkQR2SzJ+NVA+X8G1XTVIG4Ukg89yjY6HpUKlC0Wa/n78sHIkLZ
aE8x5LgiWrF6uDEAR14/AQjB3RzpLRfL+EsVScX53eGSu8QSAfNDbtQi30nT1e4KyAPTlSmw/eR/
1g8sVp8oKl03XZIKEIeeP5LVYHBs5WKOqeYncCRIiHpkNgv6t3Rcpg9lL5pr3tPPvMZNmIY4gYxv
JCcXNQuzuxRwT+a4KNzlrZHVKi4W27+Wc/ncMGiyDDwcN83rpRh8zdsa5Jde7gTrvX/o6EC5h0li
QvxK5vf2DvnHRFHI8YZI4/wdtnUAehEkKvbcefqmdGf4ZXA9/JlP3uuSoLejlMAahKfMDDwUqIHO
hwLhBgkEEY1rchljy8IHcmqGLm47IKrXbg7cRFC6UicgDcL86XyonhTtiY4Ybq7KLaoQj+FvVZC1
v18e5eluZ+rUVrieoHegWr5YUuTq4a3mLUacjHoR120z35q96+5Ku5aP/8lQbBJseUQkXcayDPO4
lkRWGrGtdWMU5DVNYoVVtWeV12zLttLwfFXxVHwr3DyYf8A+5+8O9GLMdLtAkIYhRjhOxjhHgVeZ
30UGEX0/tcPHZoW8kNCsuLJ7PJ31XAJYzdiJbxeDSw8TCPQucaqJEQurqD4Ea7KAX+nmq3dCOJYc
hEgrNznHpjD651FI21N3ZiP1iIHPMcFdveTONHFRfvmLPfMs24a+6WL+3g8vRrGxtq3RGjCKg4m1
WZbDXkdJ8OqqiOOP6tumEKRC1S+WL/xSPtese7yxPIHvq1xj2U1ZsbxW/uI55IqzaLcsZY7ES5Uo
pN5K0pbVY8wji4g0nDIinYiwibJsXv19ODgALjAixbmYIKLz79OpdvIaG8drer9pJOy8Oeijvlw5
PJ5+Hxu+LRobNgg0j5crivZ75wSGcGJ7a02mC0JiGL/XwteeGwUBD0IsvD04Mi6+D+nX0O2CwYlH
A98L7i2/kqzQo5en2tN9CMSF6I/NvGETmG0r+h+1nVbSGU/xNIthrQ73qdX4d1bQjtxEqql7/WtD
SrsJ99j2WKIXH6eZCRy2Js+O9Y0GunOpXPJIWNb06omNtw+yZM5aoAFO+fNnyqcEZXCl7NisiUJa
PQciF0TTK4v0aQVBYQfHBCTHo13nXpwTFvGOwCEdT7P4zi0RwClYdabvaOg1x1af9SvjPTMdsGbD
99vdyklubudPZQlhI1TR7VjjlESl469HuvjX7LSePpUDFodIDXiKmufyEsO2xvkXFJA6RdPmJ4UN
RbODgYPvLXT7ZdpDPR3KKzen7aefHxvAbQ629VvtD4dym6T/mIS1OU7Eca5OTEq2Id6Xch03Z6MR
byC7gG+C+lYgMq8SC02bD6huv6vXdpJX5uf2xS5/BgWaif8DkUFIOs5/xli5PpSdzomxppI38LWM
e0drk8NSzvODbUzzfW/1rz+3ACJQnbDIse4B0ToftC99+qpl5cQFMsSdAx99ZzRq3L+8zP+mzZ4/
m0+eJeuClcFV+DL5dW2kVvS5LuNcKIibwnO6+QCFeJP4NH7y1pdt6e+03E7sKM9pIsWQHMqfi/A1
4+R6Exwat+nMbudkziQQ3Ldo3rvBm+3TUs/D52HI8dpfS9tN9461iWaClAyKncC9g2a0s7rTyQCA
veYi9vSboQjk8OJv8FRuwuevj6iu3iF1bEAQKEWEtuA2ramoZ2/RT1y9/d2YLv/2ATqzAfqnoczT
NcKYZA1QyW+CVds8H5Okmt7tUHLGQV2s76nltV2jL8F3TDynX7giWa+Eyv6a1nDcIE9lfuhPxmvX
IjMXTcYkadFTQR52mNpE2y+649xgTN19eHmyPD0TOAh4Qh4OZI4G6fnz5bNdl1Vly1iKoj7BGF/C
Cn4yvMrkGiD39FUiM+b82TxlcJO6NFimpEcmqlVMy14Mf6om1UMEienbhPooylPXfnV9sLkU0tBk
ebs2eMb5o43eRBM40QWJGLp7g+YFUb+TYsD28ht8ulcH+MmSLMzprdPUuFjUFVj+mudKxM4wV48z
ohps69Piyrb5ZBTX5PpATNNmskqlcDEPK5LJShPidqzLNr2lZAExEYZ7evlZnswGRqHkBWbAyMmm
Q3L+ylDkbM1fOREHUFVHRHLZMfBzmDTV5MYvD/XcA9GuYB/g8uqifzgfqlpT4RqZSTwkBo6fytrT
T1qP99rrR8H9D3o25n/U8pdzQEKTReU5xYkOx8sfJ/vz3NdieO0c4L3R3gHcJK0LlOGifIPRMnod
SVMxNCB7P6e4fVRz0rwSrOeSgBUbOAadB0wCjIs5MLXlODfEJsRu2oLVJoQB+QMsh9e/Mo9Lgs04
5mYqevFhoIcXOPOPkObb9AN0/TQc1FL8eP0oTGOC1NjHt1bc+SiLvcCWhD8OGJz1kLaENO/TfK4O
rx5mO+GdrcJxSKLdZuE/qo1k1ajq5nyKlz6d25umqd35Ls29unv9QLhEsAdwI93sxy5WTjskK9ay
YoxXy0/faBB4DsXszVeq3a1CPzvZQfG33A7+wqrmSVaKpSMU8ut2jDUq7uKQWplR7LO66Zo3c9qa
76pUn7w3Sk66uzNLp0tfv2i32z44E3IQx76Mmm0m1EgKGXk8knf0lgD5CYT9aib3Xzj78jGhnrmk
TGzuBpc2A2io59ldeMy2soobM7Xzz2WjGeNhzUT2kJkzzU3Hz760uEfshUiCvYOH+JV3vX2xix8B
do+lLviZRXV/saanqQSfcXMVO8navs2kbA8Q55KTOSNEgtzQq3ceohd1pfR/ZgveIClqUvAbDsmL
hcFzJ6zMYIqbZkrvSkRWke5M2psB6dJ/MBS+Jlxv+ahwQS5uGQ4Zg4iK9CnOHPpXMF2U/LmgY72T
dVpdq32fe52glAR0bTPniZdks2A3XxnGFPeBXxxXDuK7RhCKjX+p0R26vOdDS7369er1zzQCCttg
IoPz83z9+/A6MdCYJmDL2ngoklHtm0DOr9+Yt0s1wZ5U9yBTFy/SK9PZckSq4qFU8I46Xd5miKSv
fK7ty19OSJYDRwww4rZtnj8La2HMSyHY/ud+OVIp+LgOwprAfbWDJU54SZP/ef3rg71DdCw9fkxt
Lx5stnCpbZx1ivU+KXG3gtKK0sD98p+MQpXNANytvYu9c6DdgN8Bh/SC1viEk2sfpVV1zWB9ez2X
r49m0/+OcoF+5LVoLIRhU9wleHu3lDm7UZlB9NpnsfD6By1g66LpcDkVZihJcDDzMabb2u7XzoLN
aozmlVGebhI0UZkKFBtbvvllv6nidDBFb02xwOAO3q4fLQ1OBmVavhrHoQ1IHs1mhW/S77xkPHTE
gvV6OfNths3fthqHE1nKzpVS/em5hhkjq8fkDNVZqxd7bSUWR3oJWeFY7bs2FE8Beo0gtketnI/N
Fz/R3yX1lCDQqFr16oIH030ikvleXEs4dM7XFQbttkFGIHuERD2dajg1jIvq9i9PjL9bzfn8Ox/m
YmMvFpPmIE6eMTmeNo3IYkFUBroz1nMbpWnh7OsywENZDHWYrWuGggZi8Yp7xteXf8nThcC1iOs3
GxbUJKqj8+fNRcrkzZMxLpMOEVxQ2Q94OrufXh7l6X7PKMjOuBdRTNL8OB/F7+ZA6OUyxuA5qnxr
thoOB0vvq6+cLvNtsRBtuxcO5OUr5/Yzj0f3nyif7bK5zanzgaVoSLKzxiGeVNrfu0OiRZZVeldm
7PaSLr7mX9cxng5OEvvx+SgqK5Jab+VWCWHqWWTocqq5bmL4reLKzHluKDoacPRAzmggXQw1VKut
ppJ9HwerzYd+qAGI4f6LyfCvxNw/PWIwlaZJQI6I5cHPu1iHSSCmEcxtiocsfZOXEO212fjdUmpi
PWZeea5nPhTgPVwDSh2CYS6DBBSUSaAbc4znsu0OVdKhh+rHTH5+eSI+s7fQr6SS2u4ZwMQX6w4x
V5FWNnezZTVxAigyuYdB60b2pNmP2ZJyLey86UYbm/xKz/SZB3RcPI1BjAFXaNOezxGQdrcJkBTE
mHV0+6lulq9WUWDr9PIDPjM/uBNC3uQ10mq7vEpVFRmCDU5uMRr/JT+ZxKHaexPldR+16Hq+vTza
M1OEXt/m569TirC2zx8KC8dgqpDIxDK16p0Uq8Dm3euXMlR/mfLzlCfelSd8OiYg+NaHY8+iH3zJ
hWtMSaIGDc14EtBFAXsE5pH+r3aW6saeS+NKofX0u1EPQ4DAx82AQHZpOkruky/6HpwxczrQqtVr
b1qwq+jlF/nMLcfhHk2rzKbSp9W9fdd/3E3zQpuF7nHLCfwyxu3suz6LYofJwe80dfe2yn/YwYQc
kSvfJkWPXx7+uYfEIxGEmJkDB+didEfTUkWNwv6MBvKPCEx5hwvT8vj6UWhGm3g18jatS/YNZk5I
LiaWQEHDdkcM0byXNoz314/ibj0M6iFA78tWdCOHVgqsimJfs9JbTCWCY6WMK3vj02XGYqYOwmYP
BJO2yfnnUiLIi6EhQxzGQLbri9b5JYtqPiSFXTy8/DzPzHeG4tZC/cjnuYST8kGvHK8YBSlRIpe7
rpzrj57f6dbRMSfvfd2L7vvLIz77cAH7JCWrBfJ8MRtyqc8tLWFybjqv+BDkuHUgLhiXLkIEQbbk
q0dj+6Cv5YPig85ejGYg4V1rXcpY2I7Yz/pCKljRLmEireLV5zRdW6o62rf8TcFz/tU6DCt8zOdE
XAyjDVvPKD7BCZ1PQ5L2V57qacUDmY0TGqfibV1d9nDHXiSNNgPdT7RQup2o8ed/Z5TmmB9QHPXF
fTOb+i+lJ9V6hYz9zFYCLEgTlEgnUHwKyPOn7Huj6FObYsvwOvFO1/vxThH+qX3OpzLdIYJyI7ya
ul0vpwgdcvrq+y/D4zK+Db0VltsR/I+dzMwMU1QrrlfYiWb7RSZ6nGfFlYPn6RTdBnFJRN7gfKr1
80EGevOZdEesNzK6hAOCmv1YBGiq+2t90adbIyOBi+D8yv/iJXs+kuErJOruiokXdlmHVIK190RI
XDnUnnseCkfucKx1IMNtOv3jpSGrtOqyo/xZTGMTUm4yxUIGu6CYiitb1zMPBAOYXgiwMYbwl8iB
sDRp9h7nJ8Sq8luej85pUlW9/7uqX2Vv/P8MwjgLz3gxWGMb739zNv4/icxgg/4//5NK8cTdGL+f
fMrZcP8Vv/E3Y4N/4V/exprj/Re4MzmbmzqDBtEWtPkvc2PNDf5rI97D1KIQYHfarir/tjfW+L+2
qQ6zAeYJaM9Wtv47MUMzzf/yKYI48QAmaT3x7/3Pj3v3rzvKS5EZlPbbJvh/LzNclYArdDrG9OS3
Nsbl/MBeVZjK8vT9xG0Gjyx3bSGOFaYYpzdNmpvqo4afqH7jVYrLMW5R7hqJ1rCXH84y2D/StEu8
b/jLFCnBDqh7cKZwkedWrp1a465DIeuEQ6s17wckKflB77oSB8+hCJw0nNd5zsJ2XRrjvq/8IcBf
p8Ne0RGW09/pemv73a62vEx9bIzOeaMKhR4umYTTWvupdNaZdA/U7nI/TFShn6u278uT3beiPtjC
U+TbdcO3IhVYIfgD2rZ88dx9QwRlhLj37axb80cx1hAfcPvZ50V7r4223Jf1qPij+Wd2nPanpkxC
xybRRl66/NBz37pdZ+0m1dMtfGYikGYoi3BtSjxz8g4ZKaxMqn7tFlituy1LR+68tBwOhtslp2UK
bh3pVPdWiZsgok1rB9HtAa/APCrRuEX5wt5GkT29JQUYViL1Y9R62UNSKzxkCvHWGefsNGSL+DBO
nbv3p9Q/beTXnbGQzms5w++mNubI6L17GlLi1E/aTee3fwxtebAc4o+cNtUOYs4/VeM0xmrCSwM9
dftgVOaPoCjsnQAViOyk6z91dS4wHK2bfaGXP7TU/9bMrYWHhN7Grr7+tNwMe1dr7PZmXvShLWhb
l/6EOLvNodYG45eFRfAeQbAbQTAY8bBPk08lXOZvOTPgmHc05jTpYoklMCsw0NlikOipcf6YG3PG
gbn25WeTWD4Ef8ob3Q+4qi4nN6gT4h6mabB+JVOFJYpoW42Aeqt2lPm2yC07AFV2hiEuNFe/68zV
9vdBlfbZTYa/xAdtHhCLDiE4RFVEBq5FhoJFaPjL+MYf7Mx95y0D1qt7XxqN4//p9BR3t7vUG2Vg
vsvsVFPYAKlBN/IbKZwOh7yVjnPcwxjL9na6ju9TvWuXW7/VDRGlmjA+qM4xv3srETIaZmvHscj6
B/ItgodJSXHMOdp3xuziqzoN+Ci6+eB+YdpauxWnzrDlJqFC/E6JTYVb/EYkRfcHdSyJA2nTIqik
o3KjmnR5ixbFk3Lfdkmlyc8yT8gw9gosRkrMJndpqvK3xmy9S73WinqcBTEj07AvCrCntaMyKZjF
ePZ3023NfuHfIJhfOi+WvTavR4mYDW/RWbtVBtaAfjBgyJk41s7WtGUfZGYXZujD5Z1EF4xxHTpv
PZLNnIgWN+Ml+BFkfXKs8AkedypLhiG00zQ5jgn2VwgjP2Widb5pCu8wH1M2fPmVpg7L2GXv7NZd
YrSDSP01A0shv9EPNkyCUAXYTfqJ74Ym1qph1uZfANqwyULNcjKUo0Wi6NewREqP41dePuTFut5I
u/Zx0Uhtq/DvZW7mtyLpmhOhcCxYRxCaqgt18FNbfMEySbttB2VFqh38N/7m6IXHTBNCqekIhl55
GVYahLaz/RFs5kKl7Ar7QuXHUuLoHJbCy28JmPZjvRV+TO6yPCEr1jHPcnBlgSt3h/Gt/7ZtbCtq
g0I/6nZe3KpMabf0te1PGCQOO5lmMpRSVFugyklmc/9BZ52Ef4csh6X/YC+JT6TQ318VfE4FO1ao
4PMQf4dxTezng/jy9wviQqQf23lFZ2tu/wXNVb/FLJqjU2ffS4w9b2dlazeizdQpzZr5o08IYsje
m9wPg4XRLILtHVa7+Yme4HCQtsvz9XgUKr0NYmcsVzwAAuuUC0T2al5MHKcntSfXAlu5zsl23ex+
9ZOl+P53/DZws0fluVVcSv6EjjfG27/vsMUr46M+18PJF3Y2v0krJ3vUWXq/UonRcoNT4K+5GPQH
WXnFd+lVTQQkUXwvR0t8aZpk/THXUx3VXorw2p8Wtr5Zul8x2OUKkGpol+U8fUBYS6ncZX1YYZ9I
ThS2UX0FPVIZbrmrTV/9yZWWviml790GxgptSzQBNiNcpALNO+H2Oeu4vXY9ESYs9bWtphtrdrsi
22FQhWFjiKrH3AD0bhxuABSlCDvPKU9a05YfZe5YN0BhM26T7n3S6h+Gvny/uM1xbqwVAy21z6D4
m5U8kRV5MMflOFrWj8732x0SXRuPZ9nc6B599Kzz75VFRYyL8Ts/XR+nHGTSQuGw61x42GttbPqR
QQP+wveFM2c55GLACyCVJG+MTrdPWp+Y+3n1Q6wI0n2aBxhX48J8K6GHxHrWjDt3yi0oYthceamT
HgW21qFUdNh23BW/e71h7iCb4fKhls+AD5hae+3H0ky+jSL56fRBi8Oz9sEQqn/LWUJ+lFqaI3yH
el+MitntsRWPaxbsiVCtjsFQup/mFldCE1fdLwsZq3tv8rRbkU9aLNss2zfCmGNXZicj6Bc2btvf
LGwP+GMfdRyi6qVSHFn5+l6iPb/VkIJgMBxNyrWibjHKexNbS0JW5izyFQRf6eX+7VI1+m6jY9e1
G4TYj3/CIRpDIpVgZtDLm34oHvsB7pyLZ5W7EWSAndewN8qfuZ3j+usaOCGRpvtnIGkUmz+pR4HE
0Ezkhofxy3JcR63fj45X7/VgbiJ64TvNVv4B28CTveAPvRRudZdWHcZKqsZJrVEI/ytUM57jaTeT
jtWpLsYT67WItXlx96PRnYZg26tbxI7p0nwvYLBxKA7Wg7JdK04xr985SR+8q52hf29IV+0sr9Kj
xq/8D63wzDhtFutY1snchlqVz1FayzySdCXXqELDfJy4aDwk6eZorOhA5ng5nsrKVorJl+VvV1lX
90Fl1Af2alwAjEXTH4SfiEfI4Fg9CtTzJzhFAag8HUxUyhwj7mION16Q/OK2vrxN8GF5ozdDtSOW
x4j8rqsfcr3Hy7nv05PBIb0nThMaOxUyecn2aMXCK5mv9pS9TfSmP5AwKj7WXWnTT9FazITdfv2G
j6QWe6MjotkRckeQAVL+qXZvFquYDhD9tNu89suT00jj1nILD5vYyvs1j4C3i0dOJ0YFE9M0Le+M
gJxb9kXjNLk2TSMXA3ECCDSMe1ebTSZDyrxE5kDPh+PQM1dciLslwqQQo3HTzYI7UMU08joP8/W6
7d60OT5lRYk2s12IkWtmXXxoVF7uFkyhTi5ZdKBA3n8zd2Y7kiNNen0VvQAH3BdA0EWQjD0iM3Kv
uiFya5LOzZ07+fQ6MSMI+gcQBF0I0GWjurMrI7iYm312zvJ3vOPdQRHk6Z05lT5xOpgizxnXuJ6n
7Fc4jRNP9SB2SmWgizLL4aJYDHBBlaT5TaUeJeu0PEomnzdJv4USmmyoW2hXWAnJNz+4eAzgGsY9
DCYusX59BYaycxO7h5+tiQNyyyMsaTtyi2X5Tc3K/aF/ru801wuVTIsoLyx7nwtgkU7CvtBMoJ0X
ouvlUUbAmPqYd5Ivkn+Cqspjt/S8De/kDybn3cVo8+ZmQykKweLCGkX8KDN9PtaA8F8CSsaIZm1+
cBv2vK2eArRfBjcWCz/I9+p/eKM/rWbLygmvMthG/nUMhqdEB6s3AS/lJprMAf8WbxNgQ9XNXnzA
NtrMU03N3nsZ9C+C0v6YOt2PFwzfeulSewFxhjoiSXRNBi+z1FxBKwVp3W5HU3y5kwiiIRWfXrny
9ltxoRqDemi5xzaQcwAQOQNvWolwiFLjDgh1AaUUUMH0RF9jSGWXqq7NM2eRalfPK5IrvczedDrh
+QaWk3/CiWuFjUzZ0ZYm7iLuS6Bd03aueY6ywO0wsqzlNtfNT1+U/H5Crz9BKfNQDMojGLNso2VN
sE/sXN7m2pvCwSjVqcpYyMgFmJAWrs5x0OcV/cHyvNS+u7eV0iHy4tIY2eaIktK+Msz49MvuVdRg
58B2rfHSD2DhC1fbdupOK9PLgpt+lU+aR03pp/79S/21ct8DyOwOj2kzzXFfqN+p0yh0Ffz39s5u
7ayxfjYzb7iNWt032C5c87hq9/yx8gUX25C8dUqCiKDAAo5CtURvclWHIm/tXeBlbTiXwfcIuzss
oKqEts33REM4OYy86valpb0UjXWwNF8dE3vS972Vuw9joS6wV1cWHav0iH4kjcqmDniKZAF0u8Dd
sqGI2BXWx27iY9zw2gZLzCE9PaSOzeVMBR4Bn9OfkszS3qceJMmYzLelHj6NVZav9YTasLflU6dZ
4iW1TZM1vdb6w7mq286+/qPIOR8Da+JZ6KkHfdYeVr25Vl69A1CdPNx3SkMpRX2AeLQcjMbCJxZk
X8Wcn1E7+O8kZ/EQFYrv0QCjUeawU12i8m3SGWHvpAswsq6MIe4WpFNpoAF2kfZ5svv6aYIoA0FB
qHABQr4pABlvx2AFslCuSWzXaXACvk55pv316my4eAEkR6vSxt9E+O2bxc4m8JQ82Nra5BAVbVJe
ljJ5I4ZXX8tcn3ZIkpILiCReYYmvR9MMLsXKqXkSPkxXn9LHybOAn0LDe8gbRLmh2xDKQPw5XZy+
yKAmWc6FPAeekmror2iYijADrMlQvFJXiBDVrqWZCx+XU3yY6etPDbQ8EnM23ual1HbkMsWGYgWG
m907HLzVgHfDhhLf4tjAtwkhK6jAQs9a/5WNOZWS5+Zwlhxz5+bOcG64sadCGn+cdaruHD/jmDvK
5vpfqHV6+2OZIAcrMReIPGb9nd3pdjepxHspO0+/pWNvn0UgaS5AwqMwD9YQzVF6yuviRjpZAwfi
WtvaLN/9PHP3vi2dSI6Ap8tejYdpRFrgZ8SywtTN1dYFn/DIb5fHqmuuNnBJuRmsCXK+sP+0rg2w
hj0bYGPSDh7rul7jnLHOV+OCaKuFz4deGQlgKp1KZBhqRX3m4huY0nLv9Jp+qtmqi/yBMxTVRnCz
rXJ87nwz5cwuhBnJxlqesiaFMaenxb6pnYz6Twxnjqh93HipdxiR2iCamYqXJqiaJws7b7exec5e
lFWu+6rs25PVOMV1SIjP48PgOV4pc++xmvRcORbi+hXm3dzY2gfJ1nnPEp61KdtaPlRaof7oypbH
fNBg2aeFmLeG4uHS20721mXilunNxebwn2b6X6TbHUDD9g4o98oty2IdIGlcGOvsvMJ0cuLCWaoP
ZZbqXNzFE5Yx5e+KjNp5EBQBhrF+tuYoY3hKC0N+Zz3bTv1LMM84pVO2npOJwI1hDzg+ihkV4jqw
5OZzywUi7fZ2DXPJ0ewKt0r63cxWFyci+RoVQ6qyrS4tx69u7ZqH1pvrm+cu7j+J60MdT9PhjAnF
uWltku+8fFjzjT6m8m9dO+WZjy6H1ODfIzJEl3Q64jePYvxx4LC1xxOjnyRNhxC8TWlsHMWYW8N3
q+6fESYI4lcGf6EV7PXCKDnSMxdqQaaWfLMIJZ6mDJb0mNfebrrTogOHreWg9rQwaJX2EYDiDHVn
zaJGJdXzOpVzmCLt4IPJ1FFSDm07SY9xI8yp59zjmFyE1uxsjIJlqRjU77iDP5rFA9HlawEl+DqD
Rg4paKuonmv7L2h6gzZbCnyw15W7N6WqnlbK6rjODEiSPceTrJ1RJJhegfiTLoGeDvpWE7xtF4Df
gYKAw98LC+ZMM4leQ3mxx5KxFpTQf8jpY6nzpLGdir7ce03FrEZVy59O8vDR0wBYPA8++9s1lRXK
ZvU/faeByiwhvqxO7+/drm62C22bDxwfSyxym3WCfOiNH5ZF67fel6DOjXwIngzp6w8Kwfh3HfRJ
7IBsDHuI9r8D7aQoLZY0aoQ/kzQSNRRXOjRmwkUZZLN8owWVfA21aK6J6Puw7r3mnMpehWzZTN95
gCYntYvrlOZqP/TdnVQezM3fZZ7tJxO17cae8fD6uex5hNj+15iv2Ulq+rgveHFX4QxI96lzNPE8
dgkPYYCcIexQDtr1oh2b2WDorLIcIi0voSbj1LxJq1q3NnZj+Jei8POTFEP+ZRVT2d5fO6kL370S
j0hOQRPj8ZUbt8t9iofWu1quViynaQX1iNzB6jYsJccalqrIll4HlA3K9r4QxngatEAd7MQ3OKul
KmBeJrwnum3FxZAFoD9TyXwD5BoT+7S2rK/64zubW3qULLz/W3puL3YKsj5wBy0qF6RrJotJxybP
ZThYNSwyTdN+B9lUG1PPHzuVjo9m5c3HJqnonxUNmFND8Wws1gsLQSkJIm84C69IbhpfG0XpEjya
c2XQ4HT9cBlKeZGJnhx5tlbXrDCsuHLU/MDt0W+8Je1/Agoh2aRfjJq+NEd/tmmunrW6fgfSigZ6
pR4a9ZGA7zxHHpeJn5k/VTUMIWmIv+4g4hK+66a1qvREc7F86YlmUwWZEVKiV3fCw8TU3Qv1Jd0a
d5LkZOtWZHA3xNYCL5dCdqPhRQvRCJibdEYWI9Jl56iRR7ycKDAXeRybtH9uNZ/LpisuI1xkHnfl
ig6mnkIme+YRkuAYlf2C9WqA3hqoMHOGGCo5CD9IwFAjxwvJ3nyDl2HPDb5uckNLLrLvzQipGGAm
vfb2EEwkH/xEuUZEHiJe5qEI68UBJeSdDNQtuwW+eqQHxbFpk/7CMQlDoDHbX6MnRJSlvPnzwbxZ
jZr2KtC29mghosqtdCfb1f51ddk+u0Wnxaym0Zq1OEitANtDqzXc/QR3dKP1ogjdzMHgkRcBrfuh
uEw1DI28AkQCUK7mFCnEx6AXVQQKXH8UotcuyGMY0YkVTyuvlOCBxfQsDvLxBUiuERlEFzfagrhJ
9XeOvWOVW+Um2W3s78vck6dFndVd1pSKvitp3w5Dmx6CzkU/TC9p67UT5yhUXV3b8Nn7uhOyGqMd
rX//zbgcXuZ6eQpqSmXGufaGupOqT6kWQiDM0iAbY+XokArvvNLBnKPOq+V1Es3BbMS77NLLKLUf
OcKfRi85xvri5Vc97W46sh3kRv0CiDXx9iv5gEjHYBCTFf/yXUQ4qV9/0OIBcEPolUOUnx0WK/XR
29zr9gqG40z/dx1IpJHwuo3S4gKYKlrSlh52HCdCsWoqLDW4gUVg4TOYJ/8h4+YObVPm8SiK6uBX
3rnHsgBD+2Niz22zlB7HYOTRhZ2/dyJvYo4PCWix0t8qG6WUU7iYrNWqAzVtL7ZoXmbnbjpq6cni
tjrXQdFukOEAj8uyKQb4McdrNeex8OUW9xHdvUx24NzhUZttYb14WvdnCGjTsYDjh6nmgaK29VPC
xk0oAPpgjPa7k+1Pr5hIcppbjb6tpP4hfCvl0VKMe3cIXhqXkkv11nwxs7wDNmi2u8CS1lE6w5NH
HosHczleSzrjFl0ATcZBM2OxqBeITOPfMQuenYSWiGjEjif9EBW9mfDsBWc6zLgLKB/FLg/gJTsW
/TtwpYUevFBHvrM588BBo8GK12TPJGZ/7nzca0FcfTvoXn2xNePHS+ChB6wT5CvIVYAagVpR4SBh
OcJv3PHGLHmmcUl4BlsPy/0YEJT1trTlz9hXh6wxXxPoblFT6E9rYjdHkVbi3CJBTeH1RWZQf7p+
Rn+r4txj5GQOMtjdh8JyKC8SXh8aPOPzKsSRU1J6nDxd7kzN+C4N+ZIW+SeUOuOYSs3Yo0Ir9wRT
mSRRsJ7SPnV2FqXaWXdRwnGunvZdE4zxApz4YbHMH6say+dCN+dDoyl4uZmUN8tX48bHaBClGYEd
Du/tLV3NhcWK4U+OUCw/T+kU5dkLj/TpUFaT3FjlsLBJzmBndJv0r4SrHQ3wOjar3omQuuuAD4gY
a6KJqHPGnVVXh3Ja/1SDce5S9lOseYZ1OxzLYnhoBi7A3EmKrVGKP0tj3/i8D7Nlxw7YOovrbkO+
Xo/puu66In9GjBHNgtGfGurkMc/4l6D6nlrVLRFEgCcmbU8We0WDmR2k40eVaRYb3jWxUY38DZXs
T0SronrIHofAeNNSbnU5H4rCyvjT4aco5yJKNOOrq/SDw90wcmnspkFcpO4fNNN/NlyrDEe7OkLp
Ojr4KIiIIgYqzMdZNAa2F8Z3AR3KiDzisWxQzQSlct+ytv5wRE/5W8s/atYeQd+GttE92ypbwm41
DhOTyIzTYsycV37oq7hmAK+1qodd2mHxk696hruAKnZbu9bVMmQXG8tiHkDOLNc0AfLc50nY+rkd
56jwmMwy68KDGU3p/LWyDnnUWr84jto0UGYlH5Dr4SprVFBuOUTuQGhcDmkXl8v8p8JhFc9rcjE5
tjijrsetSng2cB+hpGKC2wQPKQOEra+8Y+pnwQlgZ84JD9XHOw0xZ8OxMN/UST89+J5+UvDLNy5H
zbhyUQjRapAfdrv0j7NniyPupPyCMlvSSfAQyLBvDi3a3dFnyQ9Zp7nb3ixH7ly20d9sJaYvW1Gw
dzN9Fy7yuvzMXYfTOnW1nfDMl9aixXoHuw0SYajJ4sd1R/Lk7GoykNGHaA7WFKNFx0yXjBXzPFpP
2Wh7scU3Q8oY3lxg8famNAHCGXldGzsDnWQwgxE0n+fc14v96M1jbHfDt10UdB4YUtGz2AxDfuAb
xPAGMrpahjpSU9Py0GA32cSQblRsfgMQ22bD8mYn9VF5Rb8ZdP3RhUsTm54sQ3yEb2U2PE6j+coo
tMD+yfxfc20RKSNtD0Telkg5/nebKoODOamiUbjNy9CMHgvQ4qlf3YOPfmU7KOuOIWdjebDXGwhe
GVft2BxbQpPuHQO81safEfFfOCkpSEExaWPP/ebwjXpe4QI4dShcAbwsDEY3Pg1aKwu6sMLUhxcx
uRZV+uTVNC2g5DLhxw3D22c/ZqUOHzbZNoPzt/ONv8M4lyHKELp5uNo2rejf0mb4DvQ+UknAKAU0
PBTnnOvYesyGSW6bsrvvUujfLqaPveayxG57zOe8IvMoHcx49FcFjbE8tf0YpcPkHhpP/NEahhFF
aVIq9lfYy9bOzpSxXTv15CcGR27nCZFL+5CyeAi7fnbPbWMPWLlob48Vb2Uen9bRrz00AHfoYr9m
x37M7e1qqAYLFmU743Oa6QmHUM9tqrBN/TcDZsG1loVzyfr81NXdEONM2hvJ/CBsLkP9/qJJOGC0
ooirpkNSw90xFlZLB4gJboHnbtK9HDQybi/h4ciY8rzYDgzs44wMOuvSWKQYleeQ+mhasyDiRRrH
gk1SjmentJ/HdXRjVmtuyiIxQqTwreuEju5BosBMm+yQj+YnwpW9g9OmT5EboJUpL3pqlxSgQRka
LM9RkVucbirNQ12bcrDLaQsL+p7W22jJuawem1Qa1u9qykRFiWJ6v3HXshnxJQ5ecZpZTVk2UkGq
vjCTNfCCOMTyDx3UBOOs8E9qklaFYhLVskQitg6s4Daij95+CpmV9On7bn3PaNXNN7jYBto7mpFw
wWQ2OZee82cTl767ZI+835P2odWa5Z+1mFkoYNQu6ddXgF9Bjzptsc0T1gPNzcyoBE9gCn08Ek6r
GWfSHxSEMGezP0pOqXXt2SqQTyZDMapprvsiP89O3gxPI4uTFK4pXsZoIKNUH+s0C4ZtwLib5r1z
175IS436rgHWzKy5WJtCO6X0XpfrNCf8cqwI09IieklEVPg4Y/F7jKORz5u2n2b7o1bTqh9xn60W
Zc1sG31M3eP6DznhCa5jhJHYQTR/iSZDQMyEqhA8kqbwrwT5v2blPEJxrDf2OLph6dY5C3bd9EQS
kSyIkGrfJUkiuJyG9G8lJvmoFRru4rbuVzM0dd6lIQhMH5VO+bSOnvMCGv0jbb2tKzIa4EYSmtUw
btPCevSn6sdKBlzHLacUAqP2jcF5c0w1X/ohT8NhfbPzwff/GdsWf8oGfcIpqLvXSfbYcVS21dLk
O7MHY1eV3i4Q7U5CmWdYf14c1IAJCq1NJZqcUUi2MoTJ6Tp65pbhRXnoRv6wFv16gCVfRq0KiP14
/fymVmcvWTA5Jf3d9EnZe5qqpWZpZzZPlZNlkXf/kLAyWbS+212rWc2hm4NlN1nyq9b8a2YGmPFy
dZwkNR6nI5RYCK1mbksni7WU56hryjbUM+6QqfeM16SD2q3Npnsp2aeI6F4uRBlEctDG1n5fZiSO
2rS+y774aSg6IkjyO4Cbyd6TSoQpZO4wXx3xXsvgx1x8cRia4dp4bbHDDfMCBmg+jXS+bkr5Zewg
FNuKXP9bY3IN86zjLWNp9KPbVaZbwQGt3mSjaD49nwMtTO6tPTMnh0x+SPpsjmuyaxyqFIMItRwZ
2lmoyXkJBospY9uYll2Zli5VgvcxZIKTct3Nt9SA5O06VYpGKCBLaiSoiAn1XnyvfbJrX96J5gUa
mtW9kekL9pNKvYjhivpOppJFhzxI40A50Gutzth3IxmvlgX2jSmY1KJ/STcWv/2G9yxqrlbVB+52
+q6+f8oJ0/wQFCYMnK6xVU/T+uCbEO7qApNo4mjmBqHIn8Ll/NnlvNqwST0XAs9i5c93uYbxvM5V
dUEYxFgX39V28IChR5gc5rfGtiqKGTJSSJWmYSFpwWe/oS2KOQ5//PpJPMz8KoPSaW5wHsS7SVff
QKlmzKQFlkZg69Uz/YgpSn6tY0A/kGCqcs52CYMn1Er7vciNnAljI19JtjknQo9DqFkMOIe1Pa73
R9amxwh7sX1ZMw6rzyVxwVDp9FxkADZ/uhc3Rqete2oO8SYKmZF5yiaWf5P5yAOMwtpPyiJsJddB
XCftdDdqGlRdXT1J/QgfmrvP6ofZ/+HQhw5nHJwg9u+4hRblbmOr6cgyvI1X0u2OsIbMaM409zGo
5mXLTEJc+yWrnzJZf5ttal64iWtguKV2a4rqxr6SPLStZj8zFtnROv51WuEDJxdnd3R4FK62fZOD
MYwRJlHSx8ik0AYs2dqffDf9a5XNK5PHIVryNR6UriEq5Ihs5vnTXDDII6StRbyH976ytN9akTHA
OBGCwdwJs27CWa3TgScE8iVyRD43SVxpYhm4yAs7MpzE4M3sFpfU05/HgNmeXhqwYpgEmPZ0knZv
HkzivmHCQmc45tMWgief/TR1+SPLZSPlfM08ss9wcixVGjkEBF7RVHrX1MWiw8Gw68NGtHro+WZ/
MLJi2XSZ2b6uoniDIcPLe1A/HID6JyJ4pBya6TnjsbuSu5rnX/gILzSI8u3AvIVJ/VNa6RlMqcCj
/p5eKEHZONR5TqihmLbFIN+RGAa0Z8vpmHQ6X43BOjDPyPp+upjaSSeKs8xBL86p46AA1Cbv1Spc
+1JOTomuM8h3c2DGOEV/lqBa43srn/83/S0fWdBQD24Ts9+p92cPHYe9NQ3tayBmHtMn8g+oSvWr
Pyw2dx1XGHLN5mVqMXyR58LrKRx3j7NcTBu3X9AVroVxXZv+L0Ty6TIgbduVolvickjtE8PI7mrN
Cl20Xv/UXI8g5fPiBFuUN31VozXKcpJCKp76eUtH/7yY3GmBep7GhjgbQ4s9ntGzp3mREYzZvrII
dFj9alCM13nYWHrOpW521D/4OXBubRE47TuSP4zej8Fg7AdGcmDSS+TEWBxbEhGdMJ6DtL/CuzhX
bI7RGWvGraxSArZ26xRRaXtDnK6BPAvRasR3BB5fkkpRi1UZU/tkRG6W4IfJ/WTftbbcDzTe+H0J
fuXB8oa/hsVHL6Odz6dUdDmwECGqzTCLJ63T3rS+WJhvBbg2nTnZABJZedU7j001FqeydphpMTHP
k6o7YUiot4RB94zq5igzKMmbhkalVegj4Qf805ku6KBo30CKnlc5IJuh/R4X7cjmktC2GuQp7HQr
x0OUDb/35vNhWr1fQ/S2Hxru2McFpQLWlnU91HxYl6Qeak4g/89i8OMvVpH2979cPmX3X3Bi/Xz2
eVP/139JwP+3f/3H/08C8fediP99Iv7lU+RFTtSr/pdQ/P0/+o9UvOf8m8E2Dgyb+y4HBT3LEf8R
ine9f4MXSAQd2B6Loc7dEPE/MvG28W9k4XWoweadtcRm5f+MxFvuv7kwpVg4Bj5pG/zE/5tE/H2/
43+Jw/87KehOJgZSZ8H8+s+sJdvJ/VJybtjZPrGsNBnla9910zs9LO/iDZp57oUybqAT/08UGVCP
/7oWwnIjMS8L/hKQOAMCz3/e9k1MpSNcm3n3TF6xN/JOvvI7e8MJv2JibAmN1HECWW+J3MTtx20p
kxNRQYam9Lq/uxa9TjPo1m0gprrz58B7C7I1fdYDv0PDUk9kCDIn87c2UZ8buRBzP5nWeMO1XdUb
DvKtEWXEn22MSvP4aPiz+0WMR6BMBdgdpnNylv7KDY4+cGPwNMKx3n65+A73c4Wqx0Cf8Dkzqllp
tk8YTkalUc25jsPUjj6bOAZImgmrMTL3Czxw4929nnV2/kzo2TrNtp//wzpf2ZPPrIx2Rxae2H1n
DuR1+gafD0LwM4Op9GJoJInqfnSphwtTPlhiJplTDlJ9B9Mqn4sGUEM0GCr7bsgUfSiR1rGHuCIi
0h2koU1bkTmyYw9pPAMfMCLJhtOrNo3dB+8jCm6iEHddMms5nBgT3WQ1gRx1OImqelvaHFE8U1is
WN5Eq2ypiAY3c33wukTEIxtG+xSRcUR8pw9lu2j7oinE48L7GBBwmtOd0cU/yJu0mJYdVL5EtIzY
UnNAYOaZF7O3tAgux3wxgkS+lF6uUVDp7b5IigKzDX77osPurBoGbrzg5z+9g1aTt+VY/czFXH6s
SWqcFn2wL+OYjswtLfVmD9jKLWdMXxGRYD3JV06RC+znDUEtVFS0/gviylL9sLrpPCR220dcPzyB
tZTp28r8PyrZkGg2Qm+PGhGhqxzgNS5lMpMdMPttLvPus/cDXn/tNdA5vNr2GtZYXPdMgzvCbICq
e2laD7Wh5ohma+iUMv3heaEdS68pQrUa6Tar9f5Ua5W9xexIFUWR+sauNQfTxup3TW6MKHn06m9h
996t85blnyq3cBbaxZI/S0LYKwOIZcD0ZveRNJbxTNvcH451oy9/aEutG331U6JJ2HZRYjo95biV
VFve1PKAAvSA5e+7t8bk3KayibgxvhQPETIUCxMlCwMnacOZw+vy6Lia/2v5/SUTDHkNjvHOOG+V
A7bP6WAQpCM5tpWPLFFos7ARFZGLLfOkZiM2Uo5tWZYc+5Qlic4mHl2tcPBtWv5JLBvJADLoqm3N
hsqKjIhmbE+mUo3vk2mgpzO/25JshqWnv5rxTErqynpBXOF93uBgus1l/tb0y0vrtsckt17Qrj/T
c3oyM7Une75hQMnBZtq5Q36x0JQnydxtMsFUu+q5mYqatmHavtR1+6mJ6Y20gtrgxyNiR/KoSA04
na9L4KBBGr8yy37JCvPvki0M7yhQHrQ2SBhL9dZjZ4qfJUvv5cE8X2WvnQs6uCMdE4MTlD3RoW5/
YX2yNETsUFqGu+nH9G4/akO37F70ACE8H4GV1FyEA0JmW/rnPi9pYBD1tBeyEYG9sfQ5ziYsO5yb
dYVnl34cHyqz7DbrrRhl5nfpuoK2qdtfIPRkh7Kpij1ziRe7SJxjOztyj1lRfVuZhqeMfsF2NpyI
JihO3eYDj6j/q3Gs27utcxTT9DI5tKR1p0dq7IyIt8v03ZzR2XdjEFoMXfFrH8eKaku8szzQ71xj
iBuskGHB8xNHebjKv85YW3SXiXQW4rc21ROiXhn2AU/73r0SMWrx26TVxqlewUe+ZJzqmVoIC61r
VdQ/CXLDzayImmK5vtzLZ7s3NFYLpievQhnuVli5Bg7IVEG+kx9LksWgu/+ujf4wz/qFlVEclxRR
faldRndirkJSkC83mlt/n9Ec2+qzlxHF7Gi+zpHQaRB0NPoIssYNfvR78XzQ7PyiWid2GiPkBQoU
IKCvO6j1avKkYhp5M1d/2GjkhDDB8mRz8480dz9MiXUy4LvKW+tdYIHJg/qG9vehaI2bMQCR1gkB
tm7PIpQWnIXWZfSQaZizkskVOBOPEfmDsLQHbupn5iRoV/hpqesSJQsORsFcF5UgKy1zzSyCjHk/
Og8kq9gEk/JhGsez1IY/cqqvie+E7AV/9oyVsYLOrISRpV70/LT6nbZR+B1YP78Yi9dzubpP6TCc
wFZc6xX0qNDeHKs+G+S8REYUK6vGW3GfNht0dMiLxV3W66SdrQNTpxGhZ7DRJYZQr8Th2hPfnfe9
84pYlNA4KbIwnwewZi2dGpEGyb432vNcOZdZumJny1/urywCNEhA1Zo9+kPkHp2UDmzGA/5spKVi
cKkbaA7ml0xO7PXo3dLTTtDrx7rp55fVd7Vj7dpPJX46UnC2vmFfhjmSILkcVGXKRT9x9WhVwPWt
8xr0uFhTQjBi1em5NG7CHFS3jjmpEXbiM2PTEYnprU8JSz9abEwLLEe4YRBg0VM5c7zc1y7sz2lc
OAyuupzkCyHM9Flj0E0gW87r5+gR2G2qN6N3H1Z60W+zV87+mbWWV59sIApfNKfexuHE49t8UkRm
4IxvAVMFdNfmi2+de/Xmy4IOtM3X1Gn5Y6Xf72kQ9c1ytdMymmrjjVPWq40mdx0h4Qa2+GNWkCWS
JCu2DijuDams6qEvCRhNVvfXc9vHdU5IJCKCW1r3mK68kTiZeUb/5tPk50IUn0O78tQy/W0PvlsZ
HN/ptt4VfyTtWmfkwSntn7H2XrGho61zcMV2svzyqjLETNtHeUUYs+vnw6q1TJWFotxKMXOn5kFq
7r5W+WNXyOdMZK9ll58SzQ7p8gqYvkyanPJasw6od/tyFtFc4WtnwlZm9cuiBjou8K64UoJdNqHT
Ja/Fe0yRW7HuUnOH8lb+CRjAjQmhgVbfYrbP+Gz0jzljBps3RwzR/4hEXoJeHVu72gVt8GcW+ZPU
NH4tPzaE46AH75+sppRhNik7zGT+F0MeY3Z7tDeuxizNW07GwJChmnhW9Vz5i1Ylu0bX9ypL3LBd
jVDqWcRGKHOyPEJC79Akrc8d62ORpyVrKLlQN/Z0yOdMxUqos/AH5NE8wVwVlBsXZ+JGae0jFsOv
Vu/5tmy6xqls6ewKhb9vma24n5/Tlk04c2IlXuru1h/Y+dL0/87dmfTGjXTp+q9c9PryQ3AIBrno
u8g5lUql5ExJtjaELdmcgvPMX99P1tfALcmGjeplF1CLQlU5OQQjzjnvtIw713oikQqYoos/JT3g
S4wYfCeIq2XFM1BpBgL9hn7XCytZiBgqqEOeA8Mv5Fk9fshbvHIeR1nlIFDM5jpzPUCVMTG228LO
y9DUmlByPPB/0ZgWtBOzXFrU3rDjos+tCUNK6xtD5w9OREk2sKMwzVAvfp0lixp5ijsxGQ5LOAgG
5cWqv9JCYcjykOPwG35OEiUKOyVaGgaU1XWIA1bS6Ydgno8m9Gl0pHAvfFBR1HbB9xG+qZFNDwX+
tYuSZL6tBrggGYUHPLIn4iHA3kSs+mdEIPHNYFOAs7YOppyap4zSbRciPQ3imIiOukbYi9AlKuAf
ztEPcCOYAXn9lBrdfamsJ8fxdmEAFzaEsH0la6MGLqBdZYcqgjyT+Oo0am9ZQAXeT0ZbLSwpjgzx
vI2dlS+YPoqFsIS/FDVmMwUyUoQQRDUWGSPIsPBCVnL9MLfxU9JGOwI5jiGEXulWyxj2AhPg54p4
W7a23t5iIcnso4CDOaagkExWQIDQ/LJQzal9Aj08OtA7K3feadU/uyHJQZm8tzr0qtX4OEAlchJj
W7TybXIPYdgkhK4wReqH+TD34yG2xfeq8cDuovhamx2soP1iN5Q5/pwdZhsSfiMZVlZVv7Mb2Xwt
u2CtIDOv+8rCEqyeXnLQG/Cp+SvX+tUbws/oh+6qOCIulxBNiCoG4d95/83L9IM9Rbd1w9TEYMtc
Ja4sCe+UIROrGv11qKz4xpjBILxw3zrmbSwEaEO1bbLxNicZYulU4SUHeNqWEugmHVKG2DVyCWc6
EtZLQrNvrmGWmBTTiL8yNldEZ439CWuvm1q5K9ON5w0RqZGzdhlMI0py2eiTi5228GdQWs/S/oFt
4gKmAgk/0dq1posh3GldqXZrF/FTbdefdFpR17PldnADuwb2hmO0UDUxn+uSIrpoZnLI+7S02xW+
RMVu8Pmu0XV2NIyZ99lXWcPAsmMq57XDpugtf09WvftQUXav61HVehkU5rgXU5DvRaSyDWPZcAsq
Z38vW2k9e0U0Qeod1LzLi3CHsmDBHjJHQFejeWWZB6eELKmKKgYLlsXYCOMmcnw0bShFPgvZE91L
mYHIvCyD+J6OygyX+VjRxWJ1Gy51flXPXmNtLm5PqOXQazpLfwR1TOk02DNiUy+oGuofg9td+4lo
sK/turmHEc3ksCzNcSOr2jiNda/fUOwUh76IjZ2BjHid9smwH9q521UzAeXgAGRaj3naLMZg1J8Y
dtibABd3oNgqdz/HRHwRLe2ivM1AERn0CW+DO6baTMqr3iR7/W0hklwuDN8KHt266l8tslZuvDYt
P7skjawGDTuEEfQ0XufyPfR8pQrQZTPfWXEenJO28Daxb9g7eEXRmzXOkM1isCBjYRtD5u1iAYVu
EfqQvTB/Hn9A+zdOxJ+CpajgZhynYQ0HIiPBUs4coP6ELrefKMqbVlCfdc54T2XR+UuUqs4dykt4
GrQw8mZMYzYulzoZ9aC9rEw4hq3lO08DXL6vhc17IGnq+5z76jznM7hkk6IlrsbwrrXtvY7SJy8G
Aa7aWGzHpiEAufIKaw2/qjga/gDIW3UezVbRg3411zmDAVAkDQiRXeEa5zZMlL8MqhRNO33mRE63
L28CxpakqSu7fox9L/o+zH3/krijva9l1m/qDF2BdCrjCKfOOIoACLYOhvYm8s1iQyYtKm36/e3Y
R9FXzeYOh9+dKN3mXqsdwoH0HgFtglRENge/C8fNNERkmQ+yXfRmOaJoCwKgBFk8V2E2fHWb9rkZ
+QSK4YBivdrmuC7Ap0Bu8E3YCVtsSRhTSuPUIalxxJXOkNbA4GOPP+fodMmrExXJwSmu+j/AYr59
zMVXiYWsK7GT4N4V3bxkBgHPtOmrY+W4KZJj+8Rlj5fEzd1tbbbVhqTLetm48q6yaetgCiBBsMa7
lvk9XzhD/12DmOJQuEMB36GZvxmOoVe4/2EC3IO4c9joh6oPgy8Jjpl7N6TY52/rU4O45Vh1/UTr
nKjo0Wcn2dUkXySL1q0SsZzcaFo4U6Now5S8G1MA1oUdOBm4KLO0SJJMVlgGyc5kkH6HMpJ8oZvw
3rqwnDZTMAS3iLuqRRVGZOdOVngJBtgXRSrVyWnRa0aeiNel3cKL6JE7wAnUBpuEiccp3eVNkGfx
CVY2G/gom01dj8mz47f5fWqJ7HSV1y5jJxFkNKrhAfC7v43UPL+kV9zNjTr5EOFYsLVSczo4qN1O
fjHNLxwVDkWyl7urFAbIeojSFqao1PGx7DFlgtdQ5G9dU1JNUr7elkRM30sfjVve2NZjZVLVRVZb
HnCEmi5CoZXnvUYEtvtokpaoqtDqkJWwmeOgWRai6Q80Lli3qtI9IeUuSZU35lUmoR55s7AuZR7p
HThCsqmEbNYuqSO7bgIl65OqK5atMMuvBt/1ilNVrBvi6Vah4o8mhztY6j4IlhCtsufJC+YD4YH2
2pRGcFBWeyqH7OxWKt76ASCp8qgvrJiBDpYeznlWTb8E52ZWShoJTXKBPhGaePsZg02obCjjD3WR
t1dLKOfGDMjVNiQc0UXsUYsxtZzMS2AIH114NJo7c/C6ewP45Skca3kbWIo0KHyrzN1cNN6qdyxS
NqHtK6wTJSMUcmvGLwgbmgq8J/xiZ3FG7W9mxu1sppNe5nkR5duY7/fsWTUq4IHc63bIcmuHU63q
b9IuRFcq4DNcsrpIH4lualAU+r4+VRLB0SKIr22hzQc5jBWTAbOsHlCae0wW+PdIIiZv7fpRfVCD
lJ96nFVeNBPAJ8us9lbi0ewZEl100Ow4J5F56/Qo/T5fkYALWSTOrxw0N3JPjmzghQwtM1ujGJat
VTsNaJVrrLUyN5Bz6Qj9wqv3SAAhm1bjwJSAmkVaMb5JMKZ6A92wsc8i+1r+i+DejMpgk/ZzjpLF
S1jtrbj0dv09dZuZWIgyfo0sAwNwFCiFo8B9wvQbsKy9dmeSfiEZMp2YWWXrbqQ3uSm92LhxY7cV
kFHnSHOd/jUbmLluuamQMT8pP4sxvwrZvpmVIBK1BsQMndPRi+J8DVVzcn3jxdNh8RUUTH8LTMag
64Qo7l0PNZjc7rgN6BEHP8aAQ/sXYqnnTTsqkNVcjD4jKRVikFyrir2xnzo6Pj3kwd4hgJLSNWxK
moE4hDnPYJo3Pg7bwZjkfZRY3kUxtuT4sbvuNsdqczMoCk5SsyBYcjrXya7uQ//JrVK1brUN6Ys5
u0tuTgWPsyzL/maWeUYxDCMM8mBXBJDIGPSgu/Dq3dgh1dFTjodAYzsvQZtaXxwD5xedmfmNMyfS
WpZ9kDChBI97C82u2Y+5GZyGMnGeDAqbk2yIyFnE/PlY18bevikSTgSzLO3HpmLuvIFMHF9KNHXb
IcI+DpJJAmfnur50AimeiO+tmZvOPq8czoaplPW50rpfAxAB6+XRNJ3gfMC1z93xFWN7i3nXXJzj
sSy8lR5D664r8+E+nMDz80FBrw6ztFiWWiPSvMaW+gvbQiZc4RS5F0J3j0Chxn4i9AwRHWPYz17S
vYX9BHjaFbgsLqdkXQ4r99YwMM5JyFLo8/sAhfTOCFHm+sVMGwIRdVt1u3DEZpLC20gZ3QfiLnVL
dXBQ6uZMZ+L6tqpN6xB0DcHUBl5oC9YE1gzV6KxEwuSI7e4tRJW3iQrTPtpyrC94RZSPRSgYOUXQ
aW7mljHeUhmxsTZTpmDwFpS5wLNuPg0QtxnORb21QfI0b2sL5YbvUJflkKNWWMFGq56h8iPNYHDo
3b440JjWG4vQxPOAWcrNqCuEXz1xakjN6ObhpJP+ljrjofYbGiGo4/SBUU56dpOxKmxmmlFZqXNY
BODguRF3F9R/7nMSes3WSPPisfaNKNraTIq/BnNkGMdikCo7yihTM0KZ5DOezvk6gqGyijQAFirA
2L8WIV616OsmlWuMna2tzYB8fOq6yj3RkZj5cbKkZUOPwjMK9+xg3EAmL6qTg2r85IkSkR2CkpQq
0CjqL00hk9crj4jOH6b/IS6b9slKDO+h01g1aNK5XmfUWz8yqyk3lCvdI25QfArad770TQfjTKWF
PjeRW+xGO1P7KjQZ3JpJahxzK9SnRnfdHVx3Y9/IpFvq2IlOhazs26prokUtemuRws07MZRiQbW+
9TX24HFsUctQCGK6D+Yc9v0jUzQon20MBTnMU3sJ2ebq0epnm9Do4C+yGR2gQdqPLIu3JncpHhhG
bYPEbz8ZLcL0uemZ1YzEOj5k7DDRCkodK0CjXn3wfFAKwaATWw3q6x6bgjWYQf4G6FChJCC0CYjF
nNZGZ/DJNFWHpYdTD9mtzhnyE/f6UHcMy0zMyy9tVEJJz33rBlCxgc2DnflaoXt7jNJObdjj6i1h
K7hUOVParPB8Db/JwbM0/k8FqoweSwuXIVNRtfUr79Wmgyvb72qw9KptDajA/jjftQLuG/EvcAAn
tzvmg6DXclTTMlXRknquwi5IDfV9EKTGfSLmix/7lzoJxk+ZKrO1NFxYNVzq1UGMb2lDIsr8qK+G
tfQgw9BBvMepdhkMjlcvrN4z9jNk453RmMHKLLzyU+3VzBpqVa+0F+YvWew1L+wtw63jTvNRJGCR
EW3QbZw78yPynHLRIuF4wUXI4lgjXwOeVv9Nw4u/5EHzlvkhQ90iCqAw6PbWgrIIUxXVa7/kTcBE
6bP+YDpBduqT0f5KZOGOpJDxxqq5Vp0WXb0I+6baM8Ae793cc9olEuJrRVbFKb4upDPdBjRkszvq
+0Qiek6crDxkQpUDWELecs4b5atB1s0jmw+zETraLZ0YFZg1HybTK1bCDmHT5TZKgEmjzsuQqSyw
GKsh+uIcDNUlbjfuHCfpIi908WSQQgejh7mjVQDsjYGeNnTDw7Ge5x7bheBqKwH/ZKytA/Y7NcvE
fbadWu0Mu7c3E+KN+xjuNdUxWWNbCE9YwykpsrsOP0IMwgyE4pX7Grria+pF0ZNfMCa7qptkJtqt
zJj60Za5t2XqqyMf3DN6nOaaEDc5y8IYgapcXjaj8onx0UyZ5pU2UVKV9xT6TEHDdFbLsU2Wqu/2
Ns5LSygmxwHJFnCB8QmCiH3oU8Z3dMu4lwTXdr8zT4T6Tc95AvwyIn6GOMdtKzDWVVpBFMu7eqvq
wT2PVrgv8TBZgOfPNK7zsohQwajsMQzqx0rP3j4h5WZPbYHDyPhi9O312nVrPIRYTunkqtHK14x4
b+1CvAR5joOSgNGr96Ppf0rQBSdDfZyTOeNR2BqvreAh7Gr1RPQ35ks5Ti6hZyCjqN19Qq0Kc3pA
g+5nTEM7w2E61H4a3Kokkc0Qm9oYLzQkTAE0xm0DVTcpAtnrzHT6Zk4m+I6WW/fDIiG08VuMTAs9
YAgzzRjjYts4MtOLIukxmmB0Nt2Mhk0C29CUzwNb33bGKXk5453x7Mdpiyp4DpZAdtfJVDl8utrZ
ZssUcyEFcqqYfTepjWPQlFyayfMHJvdBcju6qNn8ccj2bYErrOl52QuYOH23bupNZePjxUQDwH50
7gT957bFlmzn09t1iL6sH0k5chOiwH26wDANBqzBLtlE+iHlqLujbWU2XPtTvjXdYL7r2Qu3o8pu
OLD656QrUAeA3K/mtGXyT/cOOSwKnkTlUuAOPkBj6zg0FqlgSrOwOj4xgrqGjYm52QZbhKZ8CIu+
GHZkhIWLuqpTHlIBFjdk5hZu9Lwebd9Hi3KFc5dmOLRMo0VbP+IfPi/x60gPk91M6MoDZ11ODFFz
2mmNd8fQffaBG9/SImKcRpBR+yImWXwiInEEYjK7pT1n04HJcS5WEgeYfTbrWPJZRPlRYJhWLVvZ
3HJUD48YwtW3RNl0X12jaxgJUlz4S2m2zRv6ofFmTNzoGY5ScxgnVYAPT7Hc+2DT2xzyoI2rhktH
2scl+mgtQlQwRYdOoB9IPFsgr9bdUlBsMISZBvPMqK5/JCg4mWm+MxfViePnt9NoGsU6bEcruEEJ
hz7QmB3cGoH9cdBIwG7PGjXNjTcr56i8IYUjkBp7Y0KM56jR/ATUWDFyyOctpWhwiFwLFvnghNlN
IGIkJr1veEcd0JLFiM7jdZo63pOMUB4swDALvhhUYU96dlOy9diI+6rKH6DAmhIGtEVnMPvmkTrR
QfgyGRFi5AKXFb8Q1GURZsX+JtODu2bYW6ydwYFzoH0LC+PWUzeixPtBe8yzZBQmdzW96wHLiHiD
8ArYig44xjeCA1YITHVS9QP9YXw/azkACcN5PdkdH+Cyt5FaNRiiHVSObDQN2+qUlOyAYHR4FRna
wH8ntpac2NwfOCRsAW4vHpz+oQ9ygGdElgauOMN0yWVXPLpBEO4mSBgLrEXbKw82uBNmUO7QqUZW
8WLn8bOsXCYXXuRB1hP9OTPnYgd71/zszIV1r620XVF79S9NZFgw8RPjtsybXi9TUaAUwKzmfm6j
+Dw1XfmAguUb0lxjWDMdLBlQ4YPmLAT5HegA4wRwLBuQifGsk/SAtNW9r5xUrVScVWoZYhr2OsRS
75Op6MHLHUjK+EhtjEoYP0xeIj4ESfREmNe0YT+w92HtoCMJsV5EXDVjCDaa7tHHGwzKAu42ZZfR
spS1+a00ArUCAZa3Aozhpuj7/A6DBG8PtBhuQpV/i4LyrIO/CMv0iUxj+Y0qlWgkzIIH0NmS/ctD
4FZ72bo2/R9NOs+XxIqsZefF3+2ygsuotF7Tpk9HRG/JiSmzdwFqF58ir+seJlCgY6xTxqXB3IKF
gKTB0k79s20oCKSdSvyvesZOrSLGky6vzdyH0coZTM1zXS8tK6GhhBGf76Ih9daSUNrvrH8YImXr
PDUh8pxutiPmUYa/oQ/d+UkM4VriSrrwCldtemOONrafA8ZpMuORwwIfybaOgoU3ZdHd1bNgxWDd
fRD9FfOkoZu3KosRGadXOiyEewKjyLVhQqjNUCKLxG8uy73iHlPL7m4gpuWYDJE98DFCChDKM/cx
2uelOWBIHeuq+ZGJOHruDIn5BE8Q3qk/GN660NkjejrzmZEd87WqcG5DWslFPpfVuhigE+kwK5eA
o+o2tnV7SgYDRmuNgYPXyu41qJxyVcceRGcrzW/7uQj2EN5BMK2abdZX7ScsF/M7e0riFXrteCmy
HIu4tOH8tEUGsGFRyWE6asK+9h/syJlWsa/tT0WZTkejRD01lF71pNAVw2VYEltx7wbYenWwG0RJ
1nEJF2qNZMjBPMjtfeZuPo+M+iQ45LOjVt0kxm7R2lhCaswpDhBTp1VnxwnUh2urjNx1GdgObHhy
458ZQEKpCROQu4IvhWHOyVRlvKWjTR/n2W5PkxxwjZpE9sWku9uGqDI+B03kPePX5b45WX0tKAoo
zlYyLr1RmivcNPQjCW6PQ5MxRrHzkzc11Y3IenXXiZmpTlg5R8uBqNzFXXWYmsLYAuFbTIj64h6M
gHs1kd51KwUtYM/wOXhSiRi3aSpKTPRgbHE8V+Wpm9keaxPN4kLiS3ZqKuV/jcJI7Uy7atFJMDuy
acKSs13zvhZAY+4R/GPA9c/MOhZ5PdxaoTUS68zeUS9iP7bfBJy9FeDA0e8zDBFqJ1SQJ5jWlPiC
YKOdTvKm66kz22YApxlk2S1cALKLaUIzcIx83WOv8i3NxuveKuLxrYDuc9/RwHsrtFY6Wcgyqdb5
JBYQKr+3GWVINE+XXkyQYsz+ht+xDynjuHUQtRZEFLeoXrC8qAimCGfmpI4VfUqh0vu0zWsToPmI
wYnlreqM3AAZRzAAJKXdXU2O310PX2xNPBG2DRVuvVrNYCLUP2DrjgNHMg0dcH7DM/HuMiTirL+R
c//bEfr/5B0CNryTmv/8Dwuf6feEV8VQXtjk9NiCqBLrmkfw+vVTnIf81+b/hWWNPKya/S3DcPx7
4GBiCqX0Zz31zqNymyHbBZ5hPaCTxUFL0iys7UQYcLObAv2iiP0Ik5SWTb0BoV0SRRXcmJGJwhRa
+1totbjKtCGoGIXUZdLoMwUM2njz+9v46IJvEyZNve1es95w3OYf3t9Gm4kxZn+NcZPF82Iw6rzY
x4nFjtmCBW6g5tRoWttxXdB93npeh21lV8NH/Gd26x+vw/2QooOMnaxJMbhbGY3osqKoXcd2k/w7
wONK/g6/F//92v5t5P1aYC+PgLf98I//73+n3TpJPX978z/5rT99xUCt7f5OLf/r//g3tRxLg3/h
0kD4E58TKRNXAvm/qeX0/v+SDtjBL+zWTftfvHN6T+GbLB5l839RBbfRf/6HYfEHonkgqsUkyZ4k
2X9kt25eA3L+P7vc86B0+y6ZlgSdEfMoPwboJAN7R5l59bmXo/vsBc60rIxr1DuqpF3rtVcDZdum
SE9hYdRdcqjzFNdoKE4glkhmDaOpjjJR8yl0cHPAAXo+CWLHt43nkDiXzO23vz3dX2wP16//4wXD
hjdJeOAv6PrvP6sQegSOvWlzDqYAD9DxKnQuSrEqrIaPStP0/v73rOt3+tMP8mjQB1iERV7f4N+3
o6SRkNe1aM493rNo4jFcyTDFHjOqSWRfz6nGfAIr92TnY5BFScbpm3OSrpNWeYvS6I9pGzbQg4dg
iZCguyUJrFnXHEg45cAgxmCZQdbkqG3iSH/PrHna/f4W3isIru/YYiUph5w1UjGsjwEnswn0nk5Z
e07wU4ZcB0dpYlC89G3s+LA3OeNP2jDr6c6//13zvZP/Xz/MUNEU5NmRBEVo+ftHZ4wJZNN8bM9F
MHU3WCDFWwve9gH/vO7Gb69+qMro9kUYDLtyMoxVBrVx5XmMyv75lfD7liLmRSjpfUz30iYjs0BX
3VnmstklurBvvWjub6kncPuRTnPfeYjX20bUexKH2w3uQwEOU1H3pyv5xcvwHFcQziKhQnl/PbO/
nW7lNSFK5OV8TomU5WDT09IfuuGxYgWBPunxUo8NRPBRoBKasM7ha0LJHktnEfRVsO9E7z0MeF09
W+SZHXXT9U+eoTUeOr7970393Z7+96P4rzSy92v/L8WJTY4Km81PL5AZtKk1+MzZY250RLNWvkbo
tZYyj5sj9fS8xALE3XZ0e+ekhNXt9jlLbMLrYCMKvFxtwhk2/Ot4m+MNdQJQEH94oO8VKtc1ZiOR
4b3+lUDJcfthjXUUh2Ge2GcnbmzU6xNtCa3eMoGb/ofK5FePA3ELn5Bir0RufL2Wv707DYfMF6Nj
nfuK0cGCbiqfFy6u5PGqzTQNcGIY2aXPWwkvKqTBsuQwqk2MrRoNWHllMUVmbAG++2Y3QjOopHsw
Yt987u3Kfvv9mv95Z79eoZQuEKuSiEveX2wjcQlsKXvOqGXjLa3/vImcvtyKFqZp1SfWgangtI8N
eAUZ3ht/eC/qp4XuX/VRlmm6kgqI4+X973cO7uII+mgjzV5+0RPo502fhQiT8ZUXZ6jNBPoxrkqB
cQMHEKXStu+sVKKhGSaikS947kz5qi1NiNOQCfViNMbg0Xa0ws4CVFVBrTmkmakaeHvoCxaRe6VV
e5CpXuPadfCejEKPFJDM6478vN2BVg9Js6/xZUMD2FUFtDJklFCORuYnq7azZoQaBdglBnijc+mR
GzPjC2XVLmrdpW9VYfpvygqbgJkSgyAcz9LmomTEp0DoygxzysUSNxww7UPAM2Hpi9lfKrYTXNCC
Or7U/cZvS0SiQOvlNgQqa5deP+PKqa0si5eztvGHMns9w4Ov6jhdTeh2mk0418lBqAGRgghqeJeZ
MM30iDtTWi87DGbwOg7iTK7ypoTKcrWbgnIDwQDWnbmZassKtn1bJ+Oqor818OwZkv3AyA/lJnRj
5sy51y4Ha5CUzNjsmn84Rz/Uw3yopAH6HpseeeRXGduH7Kswdxrcijp1drHzXBszUF7WuTHdf4nX
orSye1Fzz3Mh5dmy7OhtpC35w6L8qXjwkfHRXdjSwu0YZ4b3a9KEzZlFRavORlalW2sGfcMk1cZ2
JS92mbKGP9z0T5sTv0fRZ5FZTKidpz5sTqpM5qm1Iu9sGPGw05FOV4SdEP2CK84fNqdf3BpqKJuN
WinLJTfn/a2xx4Ju42t4hnsGLBnJcJMaSPbHxgo3meX/Kcv+F7fGMUbhSF1E2Whfr+dve2FeYr0Q
jJ5/TknPxgvdcflo0++50NY/f2lUu7ayeZT0hR8DsConuiJVIjgPpVnsBQEbK3y5AngQAh9fnGX+
0DD9aqUy/lNwBCn4mOZ9yMLCqR2DGOzZz462il0KMLPuGZCd8RjIl7nLiRa3QL/VeDVY05Xzl1nN
H1bONW3pfdlJ6e94goPNdxyh1IfaKfBNEKHCkOcpNtj6KoMczH1aVQKIMA68YCXHDD+zOsCCbhHY
2ocIwyIMl3Wu7McZ9V0JF14H8k8X9lNRR2is4MyV11oS+PvDQrNtjI8TVAZnCUEdrkOAjNzP9ybQ
xNnOU3Uo+lgh5QpwkjRUQXU+DXc9vJ3N78+3nwtz6jkfKQXLnmaIgMz3K5Ddr3Ihf6QX3WbGaxA2
8WeJ7OpURXb71vEwphX06VhgzqLHr1bBNrcUXYySCPcJw/zsN376FLWk7iQY+TwlRlxBq4HYbxKt
UYpH2+IGcWRTCrsmgSfhQkwZj7nUDuoo5DqMuH9/Sz9/w6xxErslIyOaRv/DN9XVgB5l0wVnI2J0
XLokG+H6YW4aYi42o13/6Rv+1e/x3FjnAqmvaX+oZzpbuyKb3eAMYLDDQS3ALj/9NMfZqW6hw/3+
5n7xvmzbhxJPS0D8m/cxzhdvoMaK8Cc6gyfrM7rJ+GTBgAK6dstl3k3hPqqgp3iEieNm3pJ/hKvP
zu6s14ad+Ri2gB/xFPRbDXeQIbKLOSEOWUSiBFdr0WhqvL2qm3mNpSEYM/yTz/bMh/L72/jVM2O5
se4dqEGEnr9fdRmlg+iIIqHMA7+O3eAFQOmt6XEyccT697/18x7LE7vOkAgyZBAg7Pe/ldjI7was
cc/2AH0+z+yXaMChhFnTH0K4f+7U2GB9yQElLJsf8z581EPXtNkk/fBSRFX7Uk3F/BXq7YCKwRkH
nBgqycwxJ0YhptHue2wg0US9DGbmzxDCjLb8ZxmS12qBC6JIuBYKFo/6w8ft5C3xBmUeXrQLgq/g
+d230yyXQ62SHTSmlkgIgTu2k5OY7Afeibak/EdBkn9dA85ZvkPJT+1Ct/b+8ZOqnSDMiwh7CPWw
LzVDdhmjt/39S3b4U971WOTZE7hIU8GEyHUxC3h/kDZ146YQ5y5gvdEqogBbxV36P1i2ks6FRo5O
jk3zw1KCsKl8i0y0C/qCCg5Vc5aTDbZd9Suzm77//pas6+H0/p7oPTlCmXqZGCTI6z3/rTiYckBQ
ry6TCyf2KkcoEd4OY+fmpIhNtblF/irvHAiBijCHIEseZouc6GWNMPp+qIZarGe/nR61Vfr3kGWK
b1ZeOnskfpWqtnbmNjbFMjywpWxVvfv9tV+/3w+XTv4gHzgpifgm2x/KVNfsDX82B8gAorlJXPQA
lWoeC+0chNSvCKayP2z6P3/kjEgkxk0OsepUHR9WOshhOkdEzV4GD/koXNJwE+hOrMug9/+wd/3q
p5g52tfu1WIw/eG14HACJtmZ6WUoJ3+BBTGaCbPG4hYz5D+s6l/9lGu6ZJayfbnsLO9XQG2h+5EN
hzP1L4qbqgi3LkKLfWQBb/3hjf1ckThkBePFQYEoFJHx738LsWdCyktLqJNTdQ+eCycqnD31zc2F
+aUzJ/vNhl9xTMDZ0TNkqfocYamUIldOQVxkFxuPfcFjT5MaLfFQh8Vrms4OnE4jgaxWQiZCozxB
tCMCamhvgzKt5xVL0p7XQxM393kqC+yQOgfPwly39RfcdF0IwvBXUWyOfY4erZ3Dm8T0JMiJMIcT
ijK1T6IpI4/C7cdb0YR4ec2hO9DZIeq0V0S4QEsZEd3AXp3RYcXYrE0HLJFJZODw9B5qCDZEOFhB
3m7qRMBrcNyy+oJLQalQNUfRC46rdgPltSClrVJWASkMT9cfJk58HFtVt0lQiJATQuIZQsCuJD4i
m6YCO0dIMQipaowpsFvo60VGKA8sO+git0BlGCxNLdL51KweWwPXO5jX03TQbSn+kLNrXzemD9+j
Ys1enTpM6gbxIeHdsrVTpWZdXrIwgyBmslYHLKHgrSEqkwr+HAauWGBOnovZ7+il3wK3RrdS6bp+
KPp6YMewK/U8U7Nj+pG3YmN5FQAvtr/N3qMq2udTWD7psJdLgT4Tbk5UoCjo7Paur4aO8CEPS5IY
qsxrM4yMcq1sQDM9Oir9XkkRI2DKtOURINia41oNbfI5HltovL9f5tYvdibaSZ6FS3vnkVj9fpkn
vo91kJ3jL5Ba/qvEawQGUdPhb2T2cK65ijhiCUUd2NZ0xX63rjEQaQhEbuFwjZnfJsPRECqfn9Xm
gozt4NUAOfRWRY3Ob4FM8Es7ajtZepWTH7klLFackhoeuDiG2phiihQsWx2aOINkMsfMUdIGNbHr
7n9/rz/fqsSLBytIdFue5XxsLjGKS1TQ+eVFjJaxMf08uPkv9s5kO25jy9rvUnN4oQ0AUySyYSZ7
JiWKEyyKktD3gSbw9P8H2rWuSbnMVf+47sCDa1mZiSbixDl7fzsxxlepWUQueMo9ERzw2QH69xWL
1ri1dqw8Wp0MRN5fXubinfTHvj6jvi7DtumiHQmOQKq7ST38+8/7fcvnVLd2ES2he3zeh2e6Gw0d
/2LWnmMjx35oADH1AXp+8sCsG8f7N4dPWduVxnoR+Zz3P4gGsiPxVrfn2UaTzTD5Jlkj3iAIZZtE
qvuq5ZABNHTe/vuv+4ejK3Mpi/MzA1z63B/XY2XYTVq6bn/uKTteAAhBdaj15Eq5EN9Qwxm3DYkX
UEHLIoQt6F3TK/V/Zglz+LQro0829H/8OrwyDGPXWdpvO7ocJdVjIeQZfva8J43pzBC2BG84TN9J
UuIZ1z1159VGtesc19qDLhrvyijXj0Dhq08K23+49Q6DJJOhnsNJxv5Q7YnM7iqk+v15akdzU7ZT
EuoVsox/vwX/sFY4VJIEqPAge/SEPjzMbewZw5SO0zlNMwP07KheZQ6wV/qFLbdZLTDCsOW1W722
+2PJd1VbwyIOGTjiQBoyqgM2IqGjR90Qk9t5aNFjCRopSpfXoej7IYQzg6BGxG0iwkWZaPR0jegU
TFGwMc1kbPJDV3bOa5QSQ4AhqyRLWXVZ/UlN81Yf/f0xpwnBo8bFJKDP9jyxbiB/qzUHw1txxvj3
fCZse3Ps2TXz3movWriFkj7OvrL6/pI78rgg/nvE0NTsIU/gZ2EqtivjTNGyaOsjzEYyJJLeOE4w
vsN80udPDhRvY6aP35VGlkG7TDfIQP5QgIGeFalsnPkc6676UrTzuFEFZOUAVbW/7XoYSLmnH5YM
5KTBs3KvEex80XtNDbw69m/MxJffMmeQu39/Xj6ufes1XN8NXlmTAHj9Qw3ajEPSO6JS57ZChdC0
KfEnJrQ7YITJ/8dH8Tzi2RJvdeiH20VQsSUqRCrnIcX7j2S+BW8YlXv4N90nC+DHXWT9Vcw94Lfx
xgme4fdPhi51LXJKoc7rzrgZsQye1RSRqIBe66oqcu/KEBQ1/34p1xf44y32SCenI7Ti3z52Kw0k
wKlwRz60JboKrZAVdPasbTFMqVCHLfDJ5/22vPEreepdTu0mY15ode9/pW2YhewHDGtl76udRXGC
vyJOk8sGQm5o5qRM6eswYZkd+iGj8UgM7/DYWKVP2EjcffKI/8M159bS4aetxGVftRPv3sbG13i3
bP1MuzJHmjvM9zU9h2BCeLxrO3PeOvOkPrsGH7e69RogF7JXQQD/+/hekcZrwVzzljMYCu1EdAgq
JWS5YT3Hct+bxE5awGDPTVcVO30hvAK9mhPSS2pOwySvNMYdJwfR5t3QaPJC05sFrR4mdDyFzidL
8z+8agzGmEKgt4Dd8bGeXXLmILlbL+cuScsvWU0SMNWVv+vQbH/yqv3DVaHKoHa2eDRoJ394MoAL
sADbhXG23WG5YEqhLgoVmzunAO0Wq1HnjFHPW1yJ8pP6bb3L718CXjdTNxzsp4z+Pv5IpCQ4QQp/
ASyg9KPsTHWLdv7l39+033+esATrlkeNw0DprY3/t4VfAUnniFvoZ3DwZQj2vvyKLByCgV3nOwvn
CpLFcrwuYzl+UuFYa4H24fe9ndXXatFyYOa9f8rVGJM5llpYiRcEmQSW2/elE4H+g1huwle107wL
l2XRX6oe0zRWnAETKnpP5PGRXrpbZpg62kxvtHxezKR5NPvEOcyM/jtUagt/k53515Zbd3q4VGr5
NZs48jeN5i0PnkiHh6nWvmEiLkCSo1zY8RjExsb2XOuXvTj1yUdLshxl6mK6j4jzeB5iHNFdirZh
YzNi/CIVcrAApsB8Q8xEDQEByUr7ybP+1ix5d508jyEM+hMaDoyJ7A8lqFeM6yRO5I9IhNtTXpnA
sEmFnS9dlWJLTfCTmjcaU4syqFy7vCNsEhM8aJrC2FhpDzBvXpAoBnZrQZuLwFGtYJv2RSsHHMHl
bGIaxl2Ap5GAwTCrxtkPGMeX9UmTEtmEmuMMmSgk2/vF9d2YZBvpHJUPGygwHA29Lf2eHlak7Y3X
dtVm3/79EX1b7d9fAMZjoDtdy6X9RmTR+wel1tC4T5ZsH13wbqemKYeD4cBd32SxqGJWoBoGe5kM
7TXHmuwQT4UE9AImWG3gLmhtUK9UgU2nEtwkGG1GzJ/weYqxxeELrxQaHExwhN2tx6jZ9fO6CT1t
Sr7bzKXk1utyWDDI6/VNVJHFkE8GPcZSLLbcGbphf3JY/+214FU0GfGixWDj4/1//2uZXzRjHnv1
4zjCAkf4zTrDnUuA/fn2nqcE+rHj9QfoGwT4khjZfrLu/NbHdnxs7MgdmFFxhkPX9v4b2AOWLHTv
46Pv5BOIyxKZtivzg9Ql2YKxM1xoU97vayjnoV5Y9WaqBVGNbqn2/37njXUJeHfnfdCpbwMqJBir
/Or9NxlRf1pY6udHbA7ym4tbH8WcTBw4xjnw9k3crJ742WzMp0VfOBjFbh7fVK5pQlFVhbwrrRFC
PM78P2/S/yk1/4vRxd9u0m9KzfPQ5eVPlEkfScDrf/anXBNNJkUbKI21PEcSv8ol/5RrOuYfqFlc
gy650JkF+Dzb/00CNv/gkLueMJm/r7he/rq/1JoWZGETwDotfsdm/u/8b0DA7ytL/naLw+uq++Rw
zUDi47NN/q1VFQ5vPwkJ/W6yYW4khk/y6zQ5xLwmwyel3PtN/M/P8xxCf4Uw0Ep8FPCYovcrn/eV
lJcWFKYm0Vt65Ep8Kqt6Py3464MoGH0dJ81aOr9/VcwMlo3G6rAtdLyTB/qSfbFv7dS9lnHqGmhc
NBBjggMQcda5iAwCrUgyw+KHF/qTLet9ecZ3ob1Gq4TLS03BpV6XuL8VFfjC6Uc5IsJateRg8Y34
LDKvOpWQvP9ic/+P8rp1MfrPEvH2WasqhiE2g0ROKeu//9tnzWQjtHBHfGSksxaMVavfMrYHNTz6
5VcD/8upSpb0VuNM+/q3B//2z894J+x7vzr9+dE8sTq/kOmT91HJlulJ7sAg97cNK9Nl4drJnaTd
ewXRxoc6BjQeU7shZsLRxv6G5LQajFXEUIRouzLUG3ItM5IrHz/5WmtF+vGKcPx0mWDSyzc/yjSN
pspGDRUs3M622XkEEEHpVYBCFbN7P5r1zWzN/s7q4jTUmmHey0WrTpicBIhHjGafPAy/vXE2vk6d
3Rudi8+z8KHMq0onhlXEDaoXBa6SbGuBvzfrFiLh6QEjXI3xRvz7NfjtrVs/k3cdcDgvPD269w+F
LEslzEXjM+dWXhZFbIUCjusnJ6bfHj0mW9icWOpWoTnP4PtPKX0QMVo6O1s3aTrrejBGmdw1ek7A
CclB5SuBdLl/MZrk0x7qvOzbTzQ2VLMfbjWLCjMvjmwoqteWyIffmdF8MrvI6HfQbgRVcJ9zogxQ
RQC27vJ+eBkpKp+hqjjPLWmej3auQ5fxFSDBIOqb+qUCPviziCO6J0VCN3rb6OQT7xJQ7n4YpT2T
uwixlEGwlpaYN5Upipspo+G2jXNbnTFu6e2j8qS4MyfU1xTtsfkL1MAsbzS4E3ogBFaex6ybZxCc
89zq7dZDpuA86qPqSBF0ZdEtBy1BIHQxdnATQ7elfwzLwCAtHraGf5k2bikBHeSDRsQLlWpgSiFv
szxNucQqtrct5KIEj4pugZbhEBCtUNrWLQ9wTIS4oYfQfLGAPVExz9wf5Fxl638vawHqINDryvLX
cBJSpG4xvPhdWOvUeEHfG1IPG4NRfRY0gE5+RTo/+mHsRkceFr0v+tukNZZfpWpMsrfQhb+2ejxr
O4RjyBh6r/BwnE14qoPRKqUR8FbaZM4yzXuebJek8ipKlufUlCg2nGXQULPiK1p23dTIbzn1oWTV
oLDlwunZt2nRoI/UNia7oKU1SuUL2cIMKCI17yRSsH/BRBClxGPIYhiUrZX6Jz21OnkyY6QeQaH5
imyeBcrRZtF0EGd9YrUlrtXR1g6Nw5igLM1BQRyeMIuVvYnBByIDnprIdQa4ZU0BPdESbkC2Rglf
spcgVBkN4ROKAJhFF6pmvAOTT4y/utpP9PueZVHgQ+PA4gJYKxLsm3lnfTOtCPC0swCWuE0cvda3
Finazj00hywJQaMk+vcFJqlWIFeoqwfVpBH9BRfO+1WN7Cd199yeOUMuTO7I14GrN+9jRxbjXtcn
3JzBVLM2aGA0W786LUzreiNYXBahfqtoczfbopcjyY11KadNO0c8ddKWZFR4mUt2aY0Rtw2G3I5e
3VFL8yNhi20cLqOWOCFq/ZWuq/mZE86kBaGj9UyEkPRtwRs7vpll27rHP7VfAAmie+0LIzr1AEn8
TWY4Zb/p7Cw9G+5gX63DwikckGhBj3Ss2N3UqS92RenBBY7a2TNCDwBFTpuZ0K51gpnDScP6cF0D
fSeaqUqGC5ZSjd8CdrkKVUt/OrQwXLykVi8UqaB5l+2WmXy6m85ICBYzDaTLvVg83lC0zD8z/vGS
R5ZBLoobG+YTj6uQl/hXKuMkK22hlTtACiNaHifbngWjH5+pzWHQeCPRc9/nKp76jZPNkXNYDGJT
9yM272++C615SxU0a6SRLkm2BXEBlkrZTQ/ROa5nZAoWTWLAm4Cx1nVsupxIR4r2cWxZuMrKSUXB
zBHcPHR5IXaOU4Bkz90qAYs5yIaRGwZqO6iwIcIwTrIRzvbgEDSEKEIpUphyE58rZoWNGD1EdW0B
fzLQkZDWQZHq3tMSp+l1gf2/xfGckrVdcIwEEysWGtitao0fRWSbFxOR2y3bF7TNekm654R5ubWH
CdEue8eS2i+tHjmCMzdFqtfGYF5AFXfxdB3HhnJ2U2aNl0VOffDkxG5Lf7oFB4OdPXagly8EFxDu
otLSyzbcNNrGptPmDxWQpZe+XOPVqhQaGszP0Q3yujYJtMFbKsOuttMvHmFK+BZxULGQwceqH7Ch
ZgR5J1FUnNTiySSQhpGpS5Thsjz601SfcaiDPDMXq7EDdGHAKqvJKNJNg+Ge3NQImfWunxfujcdw
BcsNGsJ5TzINgSs+cEt/21dF8bXCaqhCxu3jWTUx5IhCEYPEsuzjdYxirdk1iWn98HHsA8mh0dXv
DKYZqJ90a3yi+G67jVsxk92yDBvylFZWFR26eem0w2JDr7tYXPTGxyZxUVloqJotsJELc4f9pDkd
/uW06kDuDiZJW1CcILPQvLKSS4s25M9YN6rmHk/tBPcizt27TvjNElQAwYdL0bfiqvEmELeFjcEw
6PjHg9cUYIyI/dZl4JtV9ktzmkJuItqdN+DwHCK/Ir/zrvTUdhdtZ4q2M5pgGBncn+ZuSQkzTufx
BCOnRR7BpKIP+lFZryU2XCcYisFTjImjGRZ/EQlg4F4D6HFq8FsovzfTIBNwIoIcUhDRmTpoVlnV
5mVNveGzddUpuYBMWNSN6zKfPqkIWNdXqRVdfdnapVZcg7lK8n1c+FoXgrkYF4+EhbivzJtCm1Ho
2w3rJM771ACUb0tr8v1VK5gxCtdwTpn4MCC+EDg1T4R+bHywl17otHIwntgpICjbyEfEqe66htgQ
plxQJropTYYnGlWcze18JM8hbegs4R42yotS2B1RqlMr1atyybK+MURM8IIE006CstvWEyzkodKJ
qTWadLhpyIGIwonH9mvXsO9t2mnN5U3dFGE0jqjpoeuWWD3SCqjmK4jjkXZbmYhI3DEGITO1hpWu
uZDOFabgQsG7TkE0tgmRqg++psW/ymEpW7I0hS9Dc+5kvFvGpsjA8wF1e43MiQxeMOVJ/9Sh6Z83
M3Cu6Va0eJxw0ZYJipg0+ppCrMwOTKD6nhTeagD81Qo8BFbCK/8VMqHjPKODJhjEW4yF0jAV99KY
uc7z0EXuTsc1ASAlr7wbEBT0Nnoi8li+Gj+Gp9Yi+rkxyE9/AqyHLd0xetYU4hHTZuO0MfZ4wLh0
vhmhRBDqgTKCxcdsgSHKbfxXMjvHx5kYVLHtNd+75c03v7s6MYntshL3i1moH2YzLnd+kxGdqkVW
95C1CRlbS7q011kk3OZEwvxc/LRJlL+XvkBwL4cCjeDEfAZM/8iGBO8h0b4rM6HmG3K3oArhlxvf
pkqKfCvSUnYPvZPoV2hNZ7WRmt3XJ6MzQbOmnSw11HqF8MPCyoEPwQov71J9RCCWOS5n8yR2v+q6
xuxHFthEAtfKHSIY6BKC4vP0rr1wFHv7dlSug8SixFpERARrwUZru8TZOH6UGBs31pssRKehwXRk
qZtCKhYcMqY7SnhMXpQWhzyzYRHHdCLGQDdLx2ett5IvRV5xd4s5nc7aYHW4StCa/YL/apCBR9LV
jwkuxlM2CL/dOGx50DgwDAnel5gvFOuZDsTN7V7qmlTroJGm8bTUwDI2brIk3zmqNfKKtK4M4U1T
Ep145zuwEvdjFQFZFi35N195HnrvR253TvNN11tzuKB29IF/ddEYU6hmoPSysOztzLnAoeOjq8Ej
6ahDWjhJ/UJpVF8DPwJ3BCg76SnSMQk9jEkukpM15Kt5xlG+TnJBWUXRfvHGyGZBQyFMflhBne2z
RyJA/OkwHip2cekSH5bJguxXx13yy2QYp2dtgSS9SyeAbGjAp/Lap1z9Tjp9N+za0srzXaLmUg87
oC+P5B7NVuj31uxtLGWDCHeoX+utoIWRbPHLCRCJSg43Gfgv2KZRObCqCtBH/PESYVajrfQ+jl3R
T7AhJADkc+9f0iV0yWBoZ30Az+/SONWrqMSaCH95n9plzvJbltbTCEvHDRcGXs9x12vf2Gzo81bQ
sKYNQ3fog3mTjs9kPUN4xs0KPdvryUbbGKrHRlDGM7uJZVf4ZGXhdnLnCmjQYYXgZghaz5p/QGop
4VbWWebs/NVnX0kba6IiXM4OakuN3caJCnZlMhwMg2xbgDxho7fuK8mOVk+aCW/5Pm0lmdfYTmY2
qHhxRWCym8EaqP1LO3JJYgEXaE2BVS/wkrMmNZuwb3r3zk2XvDkoX9LPnlxDfrVU7Lq7egJCFDh5
6oqNVfI01cgbCNgbauOnxFAGg73SwUjVcwbN1ZQdFl1HSPJepabZ3+j2WfYh4j2+Tkgb/OWYGb/A
ILWDVjxwrVtwULq59fKU52OxG3E5ENsw7xawOcmFqkb1C2w+S01vpTMfG69Rf1AxzK8MdRjteFIb
JiBkqULlAJnkcqkNL99l6JQMYvWsgVP8ZEziKpVJ4V6U0oMIJnO7ZyAKsdYSG0Y3+Ugyc9twZpJg
RTfk0CgWPB3vGaGCTgnRCA0E/CxXS+iD2HDpXENLd2jESW1KV8I+suw8+UorJIEdOzscYguojtzY
Lh3tMKr7+MXKIMtiKzBzdw/QePw2ZrlubappXL5XGHb9kEc19wOlslWO2pOTEurLklh7JXU6gFZX
Df3BRJle/CgdEVeveuHNxYVwOt05JLh1tEOSCTMC20F1vascoCU3rE8CvDf/h4C7l4/15q1r8n9N
7f8ybXoz/3O43ePy/ec/hNut/9Ff4XbWH/TRXIEODNcxTWhaQX+1tJ0/kDhjK6DThKGH3Lv/tLSd
P5iksNLSDCXUy3D5V//d0nb/WKV5aKMRklvobb3/TU977TP9p+G35stRcOl81NrdprH3ocMmYV16
iVWQLxmlnFBQxe5nrZ32savybdWb5pnD73D7tyv0D93P92Oq9UMZeKG05gM9YiY+iqMs+qtuZrvp
QQyMwsJ29OFfL1KwZNQGCfVB4RvFVW6ZMaVFkfTEsifF/Jkh8n0L7s9vgdiGLp9hc5M/6g2taZ6I
8NIz0kYoD7H6RKaO13QxMXKJ8rk0oUwSqPXvPx0FNrfuwyV3VyIFzV+PAf1vMtKU7DelOYSkaY6c
HgdYbMpTlrofHbtduA9g3IQcOHuho3V+pHVDrwVDCCB9jAKs+tmsXjs5T/bz2DXmVyrsZjqk2WKJ
RxBvmbNlGDI0IbbgqjskTmYWD2D9B/OS6hFMXrtUodWU1TUopiGF7grNGOmxuKVpfd2+ofgiQ59N
fCYOHPhoJfhparC+YhqmeGyUxxCgoNPFvWuzi6oknXqTvRECh5iVe93K1t1ABxNHWJeZP4Kcrn7m
aATMYCGlJu7FxSI8h9DNKf7pCz0ifQagIYNBJ8ya2McXmt82/nBL4jDQKoknecUkktWCadiN5AMd
wRYYLyF/zAgs+oSV/qvQyp6Ms+oBRJB4iO1CO0SNKcn9Bks0RnxI5mYgypcq37utejue3oh2we2R
EPhktAS6RdGTVljOdoKusfdXeKQG3zQwVe6Ck9J+cfonTQXKIuTG0SzdoBdedXRwcX2XyjvGZepT
HPITBey6n40nnFcPZXAIOWnU78fY/lquXEwCEE6z0wzZbtKEL7Zpy0g5qKiKDwPe6/JqGKr6BrRq
u1Hl2O6NVlM/F4B8/cUESwTQ6TASGqf8Ji5uh1nDgaXn0rzJhtH5VUPzZ1ZTtHl24g9PN0y/HYPs
KgWuu1bCJsRHecRIeEPmHn13mNyb5A2OKvMcEFVTV2zX3WxgC5fRULb3ZrpM3QN4Dn0+FPkYfyfz
tR+v2taFB+u8oWFpbaYbHPlkqkpeNG8zv1Fml3lqhoNTme6VNtcZxxDkSMMpHiDYRuRl3id5hozY
0OhAbLQI8i0wd4kswdR9kmXMFJRB8gbQdZMUFULTVu49VGdBrHdNsvjFPGaxtsu71nj1Z3d4LJBq
6BSZmg//q+48AoSmkdm7MQ4FhX6drUzhqDXEjT0x7ichzk45F3llsjDHR404fod0Obnk0HXs5EHF
aWIXQbrrgmyip7dVKNPv8zdAsimy6tllaYW2lTWgxyOtyQzkrYm6HwRSCcLkyPo9j1JXxamZFfsv
RPUOHuUgia0jngDNutsxi9iMvQbDNPMSUe0glNbx1hhEXx/NFWENsxmatRw0asuyZFEhpleQAkUT
kJZbTeejfUjjLEZ7xihhV2cC3ja2SptuVFmQcQiTt9QvdEluDm9uTDRaHRNtQ6+8hItWWl609fTM
lFs6/pImkCds9Y34FtFfTjgTHmeRW8XDvECww4AAnbytoumLXLHliI9mjnvVMBehRdnCNU5SxyRU
C+P8N15omdHtN514BSyMHbRDDbtD3yWefyhzq8ITQvGCINBUBYt81osHFGBAYMk7UPpWL9XsHtkd
LVBNtNnKE9KunrGIS1ULnW8qw0HBfQ9FiV33HHWmel0xpMmp6zhfI+8tAEQw8zSB2inZkeaS+MsO
FMx0svoqucfDOzk7TXigv2063MnOQaP2utBsU2Glc6zlSqZEYclODY8qczqmsZk5PPRV7snAoamt
X9AQymlmLGVWnXhprehySumkbeloLvdEoU4FB8qV0Sur2a+vzblUBG755nQkFmzJQttU3U+fNncX
cu40bmjKOONes4liCxUL0Ks+oqvYj6lozgoIb/mjQVF37eQjkU4tdpc+kMKa3K1ru+OLOWedd+wy
7AmB8GIIC7GlE2jllpk6EGdRLTDNGKTBiHPLVxfj8l1tuD3wXN1PMNswBYXj4M4voNQbGSgMeFst
TwlgGhllBfCUtLNjLOatBua+RsOLrib3yjIhk5pGAtmZini9Nk0F6r8JrcnYk/dcxkzwjyOk727f
xdk83BUgaOsro8mn5aqLohrgc0M+EnOXFIaxKfr0xlVTVey1FhXWBuBjmm96YYEjVjKzV4RrM3AL
skrd5k7R4OhBbRLUMOiLC2YoPhsDyepTYM48OGEy9VxqtJFWvYdix6BBOnM70c5X0U2S6d1lByk7
vpUqjZZtzRx63/FFnlk34xuzKJAJaQBNj7CIEzvoZP9k18tFO5czAQW4ugjq6WT11JBi25B0J1tA
fh34aWdM63MWW8QT9oJI1RrYMZEhfvvSDrS/OAQarbElmmLp9gTEevdyaHpsRyzthaWjmja661Lv
mvGrn5nANUyGTclOekhIc9I3bul6DyhcYyluBxjU5BIliQd43gYFjnyS6I+9NikyQU1NETJhqTe1
s6OGa/bTtfAZhemecoaV0a5tFYOACbsgYcf53PXh2IBzx9tT/HAKdoqwgENZ7R1WGNyothcjaUPI
0Z10r+qT44ykhn8px83k5SYZg4XmXbeGmu9XUW53AiyUJ7tplBZ8n9wulmONa2xfK7slOaMwuu4K
0DQEkK7qvOgEz6PoL3rAsNQFtl3/GGZ9vPQyTc2HoZv8MVyM1rlix578bdsP7gu2BtJGVL/0Gg+5
sejXo0yjn4MH/e80pPXshX1rEKwiukFv8Zv58cTyYEw/MySF2SUM2wIALJbHITQHCthAJQaTRiZj
xTpXxJ6Vi+lnNbZlADAeQ4zr3CSNoZ3qweu2MI68Z9qwG1MZX6VtbX0kbisDFlChORCegcNlR5u5
2NA3OU6M5w6G7I0saFvGCoKmob7hKMqWqGtEVTFMaLLLpei9F28AeDJxjP2FAj065lNSXTRTbR9o
IMkjZH+AkO3UBCC1jWsgABJQd9mFCmDRo+YX+bcYsQEUcJqbp6YlqmTjks90aSeF8UMmZUt0L1oD
gl/YqYlf3JkgQp/pV+uPmdPcTx1aY9x6jCfLiBphMpDz+f01BSmBw01xGVnWc732aQtsalOgNQxk
cwk7cCBQOlNxvckg7RH7KGPM4+rY9qN+GOLYDZWAA1uAvDwkukxPrjSyrSY0sg98DQImYKXrwitv
KIPqUPZZt8Mrct/JnAqgn4y9gKLlmf5VSxOAQLP86BjVPk/iZqewTIdeUR1ITjgwfjjZAyFvgz09
eZYdXRNxJ6EVR83GlizvdtlnW1BK/hUzo2HHoGQ8sDz8Gvw639MNeu5jP4QCHR108l70lkBFQWDE
bIz1TR715daYkyN/JjqqvmteYzN/qmNWZxCM5j5XyclzmEFBken98o4CGZyzpt9FHd4XX3MOMZEg
aQBIKIJPlB0ZBA4MqhnEx2t0paNIKeVLbMhkFMeoHhjkldltY2CWTGStXXEHseYKI7tPFvIQmPA6
OPW0KbrS9CVCwTF1G14lRkBIm3ZVZ9Bra5pbCveZ3KNxAkBtyoHaT3NepJFMJ5NAsLNlTuIlW6rk
mib5s7OMzq2VALMfPH2NInZJJrS1W9Ma5rB3orPhgAeIRkHAC5xwXblPLo3brvNKFJeGfGkMu7pw
SrFPSsCdNWDqo6W5TLEm2MBjvuxbiEKoKr+ZgzBIiCX/rDP3mtSAwEbNk6y6Fffp+ldDszR7EK/W
xjTl1TKTb5XMKbOk5N7TyL4em/kC81BDe8jPr3z9h8dcpMfoHpRacmiMARm6YKPj7zrCLs43CF+v
hRj1oPeMr1Qu0EmLiaevKmfxJCGsZ5NnbNfAQaeJmj260Xk7VCTvyFUDO/CYK3kCtJVsaEdbgVWU
1r1dooGFgXOnFveemf6wL7GQXgM19747E3OSSSgwNF574hkdzlhzLxHBQFCOqsskxfA/ZVeVZZdb
P28YWeolgvHcURc9+WUXmMqsrTXG9wWw20GOKuyWaQfLsGQ/zluaO0U8HW2faAYbC4up9nk6Voee
aPOTjhfzVUH1ffKmMT7HVieoG/3iSSF9vE7cuSCXBqPYdZIMpDU3HZbGUhh3pNDmWy2ajQ2I1gUR
DnnnHrTzvbbg742sNP1SptRSTCy8SyDfUaj5er6LlulLAYRu2/hNc0SBcazJkEOUGg13TTe4xylZ
zjqE7oOO6uLbbNBZFzBVgsat3W01unLHKPaIBdUMokJLj9APrQOxA/HWRUWxIfMuBpKgkvJlafQH
1U72ebDY7kCQCwTLaRRmiTh3rhHfj9kUsYoVKwzYLcJIl9CHrLQOVR59AQx6avGS7lSZuQ7NzMlJ
eCNpC6A8Et9iU0RXCwv4yfJKDl8NqX5IJNKrcujSHd39/cSt2egTPPE6sfStK4YQRm0LN1nr2JQZ
nEPWNW5QObHU1yRbmLUW7VM/Z3I2wE7bRAZ8LAN029FQTNODstLGF9eP5V0WQwJHdJ4F7JdQ8Swt
Ptkqa3eYiU8cONPQUbN2jpasQqQ8VM53153v/FT6L2gVloTD5RB72fWUgCrepBS+Yzi0w4Uh9GPN
y0NBXsiLGSX5hqmI89XlNl+NLkQAtLvVVYLSq9xULqzE2YrLnaHg6beoyjctqZLnKisuCdG1NmgL
Kui+uY3QgWpgWaL8vgM6cBSlCCHiegzkaFsEI52DG8saxaHUadcihM94NaPqlCQMI9tZ/uoHygeT
gdqW6ABS7hI5kYrADCRv4d6VqXgdaHBim9YvXGkfKt3aL022mwsOhQG2G38b+UtzTJ3aPBYVj2s/
E4QW6lVbzjQTLFrP04jA6iEBtdsT3djQeL/FNOJZcBiZrTP/nnX0D/cpueM+mUroD2y153zWqT40
4o6sK72D7FQGPQDPViM0ilAsTswMl4DNoiEjonWJUsrn7VSYySrmUU37HVTGMIpAaYVjx0CLZSK2
traIxtvpFg1ENvO+hpS9y2RMO//VmIzYv7V7bN4TdPVtaqYObeFs4U95V5OuD8g2dWfsBkZxBrUo
YTY9bWtfT+vRfWIEZ5bdSz6Q21gd5sbthbzwi6HzKJDSrkrLXYMAypr3y+IYKCdGAV7IQQHPnGGh
s93HaXFk2gcfYYAOOepLg2hIzpa2S94m2RnzTrGrjaJ+jvsGKltLEJyVMAog3KLzdgysjLD9f+yd
yW7kWJqlXyVR62Y25wGorgVptElmkkySa9oQksvF8fKSvJyfvj7ziEJGopCN7kXvepEBJNxdsoG8
/IfvnDMlTqRspNtN0u0CYf7koYsbMjjGY9cWIwpusNvYzjWyNTA8Yd5OepUTyG/ZjA3++nymymt/
sMGIV5/d2EScfDdox6LVtbi4RgHbV9x+XAubnGDCG1rOAKIfdesNBqaLiU6oKT8IkkTvNuw7q6rY
EhqjMUaDRfywG+ivwlHiyK0IOJ+x7M8tIhenFdTEGNjUYjbuRpjP+GhJdKimyUG5FvTuTbfaOUgX
ss0DN6+I5oonSe/2l3xQFm9Hzc2LvxZyjZK+S3Hcm203TpqW3onkg+IuqJfyzdCSIuoTIgha25Nt
3LWayx5/hk/Y6CaagTAFT6k2GhPLFbc0m4nEcs3JJUvVI/SDgSO1hBE0sCZZkO2cHNvyTbN41kuW
Q0VtQESyo8lXu2H5loa2nxMJ7U3VD53FU5hn3Xxq1eRucCS8nQk1PfRD96sVeIqhLI2cbiTZGDCI
VUOczUt7sLCoiwFSM7AluV7sdUr2UnUA9EnX/9AyPdK6ilqjWjNMCug6QsrVbwPkrgzVZKpT148G
WVvaQ56DwmhG4GwUx9B2qrLzhNf1FpvwTYdT5xHXtmoXjJS2ITYKHuYsDqMsJMXeg+6QSa63mhWl
uloeW2t2P1jRt4S3VdZBje41HfqaVkG8xVHl5ktjBc0BZS4hb93ywxXreXFAma7rmG6nF+3FmvDS
d7DLP+nr+M1+po5I/5CH3rPbuFS+Otj2si9qY77IKfWjnFv9joQz95CXgblr3GaBN5TSnfcIorUz
aohk2EwMMu4J1yBGm+UNwfYujAAAbrvXRC2iDP8xAqk9Fpq2lzxRKxYHF/ukNDI1eY9O+QEb3jGu
jFJcJJoHCp5kPlZkSMALytzZOK5oNlrqim1u5Sm5YWwa0ThA62gaWYNMODPvTBBjk1Nrrwm6atvf
VXYwLbENHL2bkiE/paXSYtS4zmNjVivJHarg/Y0d4Xi1nHowj/ENuXnzvJb8E6cIyDzxfsNDzlSe
peY592KgHu6CsX2EAcVclsCBKMAUYctYw+hCzgNjI1in72zs8RipGQbOeG3cuO22C/r+c9BtDDsY
1u5JYKE50MSKzVpCZiot4ldBi3FTDGm9GXQn2/U6LYht6DoJwUm1xTWGw79chhc69isQlf2BRxFs
DStlkF6l7yFKYKhIQmEzyjA5TrxG3S602KeA1//EbAN5JB3+e+8ylETFOT87dRmgZx5IOtdI8iNf
YuZZmJE3rvXZvDeYRI94uOCDzg44QkmlPS86WSQ4b8pYVcSZENBp79TctkRKCtIt0Q2QsE7za5W5
8WWu3XeqKJKZFtfOBunV+Ahj87DoKUbla7lslsUbzolcrcNEqiaED6VEjaV6ny7pNrfJ4yoK+5WF
gwzLlVDzbqHIJ514oI7jCeznibcjJdY8CdWveywD/Y2JAHjTrxiidyD/WwGgeTenFpEHfmXsGNQF
z8uVbPM65xdRIvU9EXDVDrkpZQi19s8GkmdbWVp3O1aks2MWusZe3cwhbFC6N1lAXaakf2UStSOU
ET6Rqs7x0yMx5kuos/LfJHXH6KGrHxxV1YfhN3RnYIEP/jzBmdL2JDQ+Dbc3rpjtQ6/NeO+3Xh3P
eZvtVSkgoNb+TZjdfAiEn52YkRIM2GTWgZV9c68PSYkpYkDMZ9Z65RbBGuk13lQSxEIVOJUeodj+
0FmfruloO/w4SOiU0pIl8cNSfTGKWjGhcdwjXBwPb8FjwVjAilWGWUTiutodqojxQPRKeaszvhI8
4PvsiTFAvTXZNERr1jiHrhtOwhDihjkjiKiw9xCH/m2ekZoFnx35U0autLYc+lbN90WSZ/t6SdIX
/zfv2Em/yqJmNTAXmVETXOC1agrSiuNULmO+m1t1EJyj7Ww+MrYmTL3ofmDI620zQozfJjJzl0Ef
9iVZvl1ds4OwnQuYJFd05qytFTGCwkcYc9fP1kTrAANnAL7AZqpy63pBseWf6+9MEEA2l9/4JkVI
s2fGTzienmhdpAXkbyxU68YNjKl1JNOmTg/ObxC0DKbNClvD+LNJvygslo/BCXhm6dfApwDL0Tjp
3bga5pexEHTi84khiIpYO7opmeTNSVpOFfuODXiiHArhxZKMJH/DqJmkDN56QQb4ani0OGZrREpL
Kqp7/dNM83qbBL33a7GE4lks5w1DzfoWytp8wtrEPnpDQvdUWBi1Tq3mXBLlE7pT5wZ+hSbmNuMo
KeGoBaJKjB2JMNyYTpNdmeVieawbXAxEtxoX6cx9rDyNB3AuE2sHKIOl4WL3xYOtzX61SfOJrrUv
+j0JpzA3wcRKazaYkla6Le9nrZIvuF5pock0+cpedxTpQ2bFQo1p3BvojBgxZ0/MX4ZtRQ1HmIFF
jtBCC6bAG18SDHfPLJSC41KZ5sNS687DdWJ0Yb7jHImHaY/Lb5SYgL9h7+VWgJgksC8jT7UnyfvO
QtEV5Z5ytdkEDeuPairmBzMw35Vbl28IduCTp9+sMm4PfCwCh5/39TfInOU1jxVeEc1K7yzv/dit
L0ZJHKkxNoaiaOzET8wA2b2Nvs/1QXvqA6wzfVPWnh6bCMhU5vZxQGJ6MpqqxabJHk9lYSUvBJUP
EX2TvoHy9micinJ8wvtT7oJCFVCGFvcPIxnSPycYTAxyEsbDf4DawoVc+QB4OUvpR5q2AGDVv4Fu
6CVmTBgWwrZx11t20zPvlMO6y38D4RgXAIcLpoEJyk+RfQ9zT3NDhHTB7A33hh6vDd8et8JqyiVs
V1MzbkRCKnQxtFCVf6Dn7NPcGno+F3U8GF3zuAxq3VfBAKEK5L9FnOkVW5dByu0ytfW71aCQCHn+
cjLNFrrctgRjnzpv3Li+tLbB3Jm3njlQ/gPTMGL/zcK3Vyx+0joWA+xeTLjhwsChVPfGY0pN0yeS
COW+mftfPmkx+gOYLGPdVqxPXUmc3YQ1VYQ0A+rE1neBbB9HPe9DfCljtWS3RLzRTwUPzcDaEqh0
k631U95570H3sSIBO/dTu/cRTThhwhW+6Wf7hrMxYrJdHnvygxwcNsBqmQCz5935zEOZ7BVHcsbc
MK2SEz74MnRTh553uOENhw7o2MZFDtWZ7bIt9EWSQTj10SBV5LvXbY60iQ+r7x3CDaM5gQfvs9u0
kdthXjkmh9naj4P5MM/sv9rOzeiu1yhTnRu6qngTQVDjecOjIncsJARsH5lV7DFNibG3utHGZtjC
vfLn/C9oGHOzSj6Y4GC2ZuzyDAXcpLVXTUsyxRb6qEePLjAusvlO1wjq8YM6Qhs7bsYS1nVqbnN9
uB0Tb+Vho76Dur5f6SQihCbFBS4q6sbhYDrFuRodf7PkeHGQJdU2M94ti+7dp5N/Y1QDScVmA0NV
fWLpcecshGWO7m1SiXZDmPw36Sswd7izPJQw4Rex6OdGzD+rtMMslZOUIQnpcpa3E82AY64Ps+tD
/h/J+xXxypQsTGo6XrD9nHQyZCZ07oBDVebBxg3ZOQ0yotxbixVGPZExkbTVVjD2IyP+xLQ6B5hI
rZ+rw+idpNSyLtDOMn3Bbp1PhH10mFPQR2mq4+otSeARQr3w+eyxDIfmtF7wvcFV07Zb76bjCNlR
8SU8U9g+FfOcn/2pm164EYIwMGpURWrkCl1JwiGxySXsIWgdO8KEbuZWJL2TW3mx7uhfjY6x88LW
hzEtWhfSgNC9eLj/39oUNsx8jQBuUhbQFDXyBGNIPrRGkJTMfCJkxf0+2IP1fT2/okEX5c+EDUx3
LBuUG7x16jCymmGfzwmLsZnB4uROh86eaOym1nTtO69aJOVbl2ePiKdwH5HJ4IqrSpzD60iGap6e
2BHlIkqdUf++Os2G/+MfsTUZyqDqzTQxxUmctm9e//ckivnP4jr4Fz9wmCnifeiye/tvAmnEdEGH
K1S6t/ogu1R21T9MRkvzpNNOzJvZr3UvNJB+4Y4zDMygWwiAPhJ9kLzVg4QIt2pbixKyD7zdjPfT
9ACp2CBPmZhjhEhH9SrurHEu4hG4kry7oM6xX8jm9oQFDT9kIXyc/nuEDiEk04gbvv0/JYT/H0z7
N/xErua3/xpNu1OYx49/u7bqQ/O3//m3uJed7Ie/HVT1UX/9U2DOHz/qz8gc2/+7TxeJXQT3OogS
F84fwJphu3/H0wBDSQezIqSDIFX/pcEGWMNsjjAdEMirohbm609gzbb/jtmlzZYdh9vfV9r/DbDm
+lcTg38ga/wYSDVegKfrOhaxGKvw539R7TaLqDupVe6PzjG+UJCg7GMUF3Ww1We5YuwPmfGdwShQ
snm3qyHWbZKJU68zy82N8Txki/012e3VPXgNKkwBTLoVs70ohS5KLP588MD6H5JrcjPtlXOnF8K5
qxgEhvYqTmokqJBdndqsw5LGLLaXm2FNfla6dcFwHnuHun0VmVHSB1zZJT39Wgy68llLiFL0m0eB
0zK99ZsxWpemsfM9y26G7vUoItJHEVwI65JWxecgq/eEhVtIikHBaNl/wkRWcUtqdFMVC/mkYt8u
dSSwwVK8M0l+Ntv0h5mJd0niLe7j/sEU2kdmeAd7qL6HBBig0O3bfGXDR2TrgWq6Cy1TvSxdQ/gi
/q+v+PJ/5ob/pBZ7z0mnwbPzy2fF48bWjvrgabFVN1aImedNNii0izY5ZkmLT4pR+MSMGmtNxAVT
uyHj1RUGVRsSxOfkqtStRPI0uBWloZa7xLTyYRG78s3DTcecRX/WqSt3y6gUDb/RxzQRfTzZxZdH
yBHFMu9bhw64SwADo8SbyE9z6nu10hvCxlahLiT5YjCTDM7qYW+PKnmfGid5hZHLtoM+DvfVWGX3
Y9XYm1Rqm8ZoRChnorKDgYOL+ZV9DPq1OwSo30nGLpsYwM+Jipzfj41e8+k6BGAODVcA1i5MHdeq
IamUTbmr519aZV8CTzsaE28aZElEmsy+ay37Zqf6DU1gRqNVn+TCHrq8DjZTj84m74bkgPBe2+ej
hhuQluRRH6Q6ZiTNg0eYc6gaw9kvK0XI0BUBV61NQT/z9rkXAALH8dxX+UKWc43G0xypp83lefQz
ezcCxYdMObtD0S/lkSO93NYqt14qxnphmnGBpYnarfr0zDm+RJ4asw3t1EXZiROmiWPtUt295WHo
3OaN3f6stboNG78rwrSxL9nAQFb3jEspiy9ahuei5XWjIVvPzaTNP8TQsmDsuYrSYekIpq2fWLSZ
8cAmZ++5/JQmJ0Cwsy4lEBzrhYlv0baoUAPccMI6TZ6StvjU1uaxHvj2ZcFnUDYqiH5/5nWj0FsY
zkWjiAOeZ6mCCOWqnrrXp/E8utXJyDFABvpraI25k1gqOfR4XOzMQig2Z2dnmzILC8ml6yDP2Gja
lJ6YKByCWufilvV9SzTjhcf9LcM4Qt6X5lUjlTnURvRXlnT2spePOnjKfl7le6vWZ9jZqwGo+Zz0
XCcwLEiKhd9vaP1PFe6D2zwFvMTakMvORlqL1St3BInjTxDuXgwQnDw1PedLgfiBUa0TV0TV5Tbv
vdOHc+pXp7Xh9XpL8KTM5l6OXE88329bDI9Ifea3ZxlduZr0dW+kGLl7JkyGdJCjNcO5xWh+Y7G6
QLhqjlFBGw/ehJkzPGfy/vv8k8gGQ7uuvJgxkBt1OldRlazPmruYkU5PEaNaJPSlzZrIMPiO22rG
4RRrGMjD/FOZ9kXXHMbSPnP6WtQ2HR8Lej3HF4xYaHYnKIhDq8X1WDA3JHjdYBOdjniIkUXDRyIN
/jyVfXVYe59w2IDDw2u719roXgE9iTsdOPLRovubmegjr2va0Jpt9VBev0iw+C1gmhlrufA3nKnP
NHxMMZX/lIw8BXReTOjV3euQ8aRokg/bzb6FM3UHWamCcxOO8ffPJki6BL53DuPgPSXlmsZwI+Wm
XMvPZaz0jZJCbRRBzyF632abTTVaycna1dnynOTFt6nISF0T3TgG43RuCTqOJtoMsridnHzw6tQu
5akV/Hsee7eBms4W6pZ47Xgs+XbxXtvdazcI89j7bJB0bX1ulIvKcuRCxJFtiaxpAJ0hEiPotjXE
RIviQauXSBVrdw4QIG9zODqWXWYezaN/azXWZZy47/S0eQxE/d5qxQ/CJAbOAq4FSkIq5IGv1k5a
K0RQjsX3ykIP9SwmoSkK7rXuH62y8WKzL1BOanyXJo+DeVCvVTuVx8kovhqDNXg79GY0DdoSkcVj
HStAqH1q2nNMYWqgXjbBHifYx361L5NVBjsHifkBy4Q4HWtGHKrhu03cJxBtEbKV5jPWuF5Un32v
YL7rdXLilO8zLyvCP9jH1yr/TBf+aWrWp6JdnrXevR1l2+4Kc8TZFDMseE++0D7tXsnEDlhi80lg
HvYrANjYIJc41EH1znXwWs9c1OB0T4EIfiZa9qX7hAKZ5srpnU9AbsuaPCRzfV+Vy3NaNSSsLjS6
DDzPFpHMoaMAwgJX+8WTRqG5zb81Xeu3rWB8Vwnxzr7nuDQu+vQs/dLS60ePowB0dUazVJtaOM3q
FXq2CPOU12jwMY9LEhw0XCtn2jmmEKPEoQLrdq2k1aqN9MbVM+1pWuD2O7vjJTjlVzWn31hwbVlh
fJUDp0xDoNpeayq5XxpWcihDFHNLnnVIMNkS24h0bX0145atEvcnXywPrIyrZbI3QpK9XWnFd5Bz
t3Ua3x0+1qAA9NU0T/knKdVH4XA7B0J7GhyOcvgfDMKc6wficjhjlYzmp4HjY1xDRhOnQb34PipE
grmm7voJZqNEZZfStpu6ZDRhO8ly7kbDfjaAodAac+g6ZDAsG1vmn47Fk7fXqvsGVmKj60bUWbz1
oGATYGnzM7IyfAIgIvBgYKSHF+MTu5ZLn6OrDVYSYlm1kPjUYjrbVWtzm/aGImcqy/Bkq+fj9aSM
BjU/58j8PrqR5R801uu1vlM5Ovy8nOpdseJzxriZqRYIN10mR47JmGnr5QzqUfwIHOeSOtQoBGNA
wpMSxodcrqz7KN+JLB+21M27nqzxmEiLr7xUXH4cV2XJ6a9DoMdtSuVoJUQkOYvbnXXpWWQhd2ac
2YHaaRYnZDHyH7Ph0mR/WoWFzdmtjd14O8GNhzDQF52UQys1jVPucddAjIX0YEs0TM39OPH6Fr0C
J3IZgK/5yMNAcUbmGR+3buWfneDYqTC4pFp28EVY+JcQ8TKCK8Pf3MseR80cSLniQi1tZj7m9fni
WukXOcnv6YT+bbyW2BmA2Bn9NPbeblBucMzIGeKJaZMl/hNCFMppt2YxuhpkeAO+wMGun2C9TNYI
Df5MdR5mdgPmqTRudLT18+H3YZizWcBY2TyKzGFrNyIFkyRpUvQ8gzD2+2k21S5IrDLOx5LHrlMF
WzBEJ8K9cblJa55v14Mlnfj+2zldrruCJ3bsrGCvyv02d+1Nbs5o+jueREUx8zGWTLt10lx3v3u0
/wcN67+Me73+rr+GxP75u6+GXP/x73/5P3Hd5/1yGX51y8MvNVT9f/z7H95J17/5f/qHf/v1+6cg
0P/1v/7tpxzq/vrT0lzWf+0wTYc27l+3qs/5r77+EP/tX/zZkeoB5l+erwfkkJh/dQUzdPPvOCjR
lOI7TJijiYvNnx2paf2dtBv2jIildFxoPXrlPztS/+8OjxxMwTzLw0/s2qz+1zv/U730R7LuP4J3
/+rlZKLH+ueWlNUcDenVocigMTZpnP+5JfUGkakELf6+qbJ0piYCV1p/yMYqmrMaSeS+G2bUOM9T
o2brVrRLTeCzSXWIYwRe1FVnhG6fesbOYhAW3ICLdV+NT7N5GdeMxX0Cib28e+g6tdvAn1qP+6Ur
OD4DM6Wo5DkaGEZIlqX81IkIGOJ2Ib8SMw/WcZva0RsEIE03i5iMgiQ9+n7d3PvJKPAkUNq0g1To
DHxTqvmzRTH56LgLMz2OAW36HnIkaDH+GIInPcF74q7v8SzDf8O1E2Aj3uqrIRtv/NFYuZ7j98DJ
qOISWt8/glkF0AUVk04OdGMR6kkn9K85dAwZOMhd0T63iD0poq18ddkGjEmDtYKnykPGWSR20InZ
I7Qx3fyIHjrfeRO2+EfHv7oLwPuACRfJCEvMwI552S6B854/ByP16AxEuyJknqFasazBsizGJsXW
trP0gH1Gc/IBECx/3Hl9p8tYRzXpREs961WUpKU02F/rq/0wmm5jxCqbvBe7NrP1xnZkMUC32AsQ
mYHpduRIa2w2IusImh6y/opW4TOeIX3xgxynHurECM1EwIc8Noy4mqnLslNfCI/iTUsH4syRdrJo
kgu5fFHRjZo8CrcakBJJbxpi6XsTw0qkr0wDckyVIwROBmcwlbEd+uzTrnvLXvYvmlybX7oDNXWY
C0WAUD2YDd4rDaDojkPUULRClml8SWXoxZYQryDZmB5KeOaq0i62LLmn+bDyd5IY1Gjh8YX/9RTx
bLJNlHlpSx4GndJHOo7LdZllrh9zJjht16Z0smc5dzkygXXOnvOlJYG3S/Bp2upusoqbbHG6Uzva
pfOmimn5NBgmlgemxVdpcyaK7N1mbcLVio2OwBVLFXnor8kgt93sysdMZUN17oNmrr9IHTXUr6KW
Qh7YyqXrlvK6kscaTYp99AlRxlLBc1hoZCtuo2Zn6wWqaFvr44DD4adTrZL1TGvMVCzdhAr3Vut0
e3q2Jzvxb/DZAT4nVnD9SKxxxV7GbDNjx94nsW4sMnWB8BeqS65uOzdO65pOyx2whE6EWccG7x5P
98zQtxjoqkXbUP2O8oLPB3q4LCC3lBrBxhwA7a+x7mkzwBNCG0uS1QldGHvqJumlBfZ6mczcqy8H
5NnJAp0BAXDJEr2SHBn+pAQkCfmEUkJi7aR4SUxZcr83RNjzIBbHumMtWLby2vvY2FLju5qvnAQl
QRoDcD2ZDBur0mjk6naBGbpKV+QNuij/sSyGwYyWstXAXNdGosEh7d58hA2zP+q1utZeamWZb/X6
4DxSaOj184I662x6ubMexKo102HM14Zk5gTbsGqFhtkNRMWz9E1QwkcqGOkHIVsGp/uCbCvwvJ8X
ndGWOyExhM0j7Nbuht7YkM4kktPciXSlF3ZLQXnmI8TmyMXCp7Ac4UVVLxHRWJWV6ttEmvKquBqL
4qrTXhBZoFfJIIWqLqBqk5r7NLRXH/51GHsBcDdb1cYXuvW0jom/0itIYR9NSzAeSv1mufaUlMrh
2BZd9tr5S3v9Jky92ntmJss9OKj1q4VlYQO5yv4m0fUGbw2x6vkmz5OeAsSi7dp62C2BlmqCRRbe
ARPLV4NpxHasliC7cSsD9jN1BkG2t7FaH5nb8hXZXbBUMWZKfGjSDJp3C9eAHo+Ctf4IunrBmwif
o+KyIO8c43IpMA4zWq//QRZbUl+TUGm5krMTLFgLYUpHTT/1+8EvqP1LM/ghprKCLk3xQsyJhe0U
tkb9+DBkzYHsrfRYgt66Uwv91hF3WHYy9lmDb7u2jte8fTaIZDv5WgIXJhauTPfLgE65M51aQ2pY
JWcfLchrO3slnFOucRADrWYlRgOO02GaJnPi/0SwKXBeXuOkrsmHcUE4vou2SAk1d9+Xen21/H7v
OQiZwhxB32MBlxdm1rQAossqhu0JPce95HX9BjGIfqmozhrcOpmfmvWFR4f7nereeWELmlbucLKH
PsAaZ8F6q6VF0DpxJnMWcH7OX+mEAXyRtUVYdqW72nMevXbyUWl6O3sko6L0k7AM1EvrjrepN8QD
wo2Nh72E5iTzHg6V6lymZjT46YYHeXnE8nGnKA72eEaBIdeWHmpXHUBH4e6m072Ze0ww9eEEd88e
c+3r70HW/AW72xmF58YZJnXvUmr5L9Gy29S4LKK1TojkM39SuN5g2mTej0OrjI3CdCvsBOCKlSwH
TTROuOpOvPZYJxjEhm4CXwFwUA9jbEMd7YgbA/O1jUOjyFrWqul6gINWiPKb1Ne1Bl5nbiAhFVoB
c7FvFM53TOomxqJzS4KAVfNl6xhLja296cz0COqCvYq7EhaYiCMKnQ1mOAgF+mVnzUo7z95a7Mel
3CgazAiJ4I1ELH4Qg7Y+tAVIxtgl1ymwjOcC/44Bti1Uyr5ZrHV+bgS9NLTuijSCs4kxYX/wE3ZW
BRUXVOVIAe905XfidHnsc+AzUpve7MmTJ8JXnB9JoAjNNODgx/JqRYMj2C93xGiEfmNuXpFq1l9u
jdMmPJc/EpVrPgbG2u9GnY2tDUr/wgfMmAsLow1IO+RubT44E+h5JSZKBa+7ERoSIW50Hsga1pnm
ADM5Azbhh18e67S/wWiNAeuYlge9yYbNDMbzkUxy9XgNJW+2bXXrF+wZmUgEoyAzaKub1UYC6khy
iOHhMDzxaUEdP9tKRO4RYop8C4+CanVVv1AM4NlHJuiWYyiAl10UWssEMQ0Oky0sMuQMA7p0yc96
Z73lAyZBSMmwSE6u24KWE43NgjlfWtTzXI75jFwmWw8L6goEO5hrxYiJbL4TVrUqWT96YmjeK3RP
2kwzv/rX9ApvbiBZECyA6j37o41fZ/EJQsi0MvHY3nbzncp0eRy64DBnmByyvJebqbTvcye7w7mv
2aQtVoDs8YMfGPnke7RpKp51bL+gRQIefu73WLk4HllZe5lTNwVoa+8CGPLYJ5k9tuzlxK3Mpp79
vt+91b4xhDqsRCT46bFDbUA+9IxJkzZ/M1M9chYeeTqntHxy2CgbAZ/nHNc2fRxXK9mnEvOxROKt
l3TH1B5vndzt3nGZsr+gST4mfVl3M6oAv7L2gZuvG/SqscSz8p2hNTMJD8Gm62KXZ862EdoVol3N
Y9JujgbBQIjmIkbrMedFcliXodv2Jd8xpfFIQEmJHpa8obCzrHON315U+kPAKBHiWegffas9aTLV
DtbQfgwi9V9NAv5u7GK9L4kbODmpc1FMD7Y61akX1O5+8jhkzcJTO91iGNewx4oNBmnqbIvVOQ2D
d4exYR6WJslfzGgG5yJBqBDZ5zbPoEZtPK8V3NJ52NaEO6QSbUlUE6S2Yd1816wzkXPszfc8BRi6
tcneaJotm15mfohGXoQFwI6LVyTKsXtKQQi+dIL32IzU641qgxFhNm/zLekdqDn1NlXqRhNaw2ef
z0fdTqw4SUampRX2QsIc/TIKgPv2GsQiqjDbTF9UmfzgefqQd3Cl/YofEVWmO1PitbhJXaVSmkNQ
QNCoSkYWkqQND8kD0+9XziefCZ0YImOdv6Wj740BnWWCovJxSTXrCRjXOLg5+sLQz00iiQedEeSs
2h9MHD0ozcK/s4o5OPtWFnzgIRbcpeDcF812NWZMmNrq8Qj0dT/bunY7wq1tgkC/9w3VcaoxpEI1
92oXwg95azHTM1Z2PvWeCeK2XxITpUXn31Difdou5ngVCnJznxbW/TCtd62WPJWB/Rx01WOaB8kL
ZNE07YKpm39yfCEo1dqtS/odDnA2logd586ZKoaEd6hCOWsGo7OU+obS+QkT2+SbswArganSfy3N
+Dgm+XZaTCjgVLGQ8ge0/9sReqctritZa+9a/bsnPOvNv6aQlPZAHp4zjKcm07miakKx7oStG1Qc
5B6V+cy8D9+d93ZFGwmKG2z4NLNDOvvpz37R9AiRb7of1omUYVvctMkVo7CoGd8HxCgb3e4fcaDt
NjWuBqx36ofFbS4Fai86KUQZE5iPgxngBEGD2SMWi556qtv+ZKXjXYGEjjqsUT9yNu53peFpG5la
j6IDWRgUo6yWxzRvTt+VQf5E3ABVR2P4cOl6EauiZpglS891d4QS5kS9qG0xABqtzJSM3Gx3bosY
Km2vt/rcf/ZlTihHyjy3h9kzqYcJkMp+MVyESVc17kVXXmRxywVlap7MP+fF8eKsXEz6+8TmApjy
6rNURvOKbxVdmWDqKcT0mQ6Fc1OYGDtHKcmsuzGB+61Y2NDAjVhThDBtd0Pf8ywZk4ng3F6eextc
rlf920wptMs963Va6y2pyyNyUo9w79rI4kVhKGoa74Eom03rA3u04Pm09oxoq7ckqfn1LBmTgiWe
d5//HukFxatTjVi46JHjEAzRiSe3x/oBuJeAiJnmlqAJjo2RRSZBEWG1lPUO69z5mBtziQqyyx6n
drR6ynW/A+FKm3Tr4lTi3MD9s8Kb2ilsgvVGR9YMzcv2SVb1Xeroh8o1Dk7VOv2mJl8Qb7kWXNf/
ZKcgHhnL8rJLgi44UG4MPA5Xr3wBfYwRHj5jO/Gt6G9DiGdEAql+dMnr5HiCFBCFUbMFB9b3jADa
hVdWTECTsZd7YxJK7mccFaRaznCKh1m31JtQMyI4eCkn6e91ydme23gmIlF70BT7e5LYqLnRTec7
LfPH0MfdImr7bP1OsJvd8vUdg65wWcpgd5ibixuhb6DlgK07KWcSr//J3HntRo5lWfuJWKA5dDdz
EWQYhlPImxsilZmi955PPx+zqrsy9ZdSMw38wKCB7qqsLlHBIM/ZZ++1viWydpu1A0uqql1NhrQD
poN0s0m2KjdxM9k5qrDlJFgp8HUdI5LHEyLI8FzVtBr0XNkFde4Uon9uornea2lMJheDln0V1YVb
2kZpuspoAOQC0/FVS4J9F4ZfI5nqrQ/Yl1BJhEBLIRgd/BLjOaQupuKK7wBxpZAAn+3KJt3WpJn0
q6Styq+2lOCuaaPhC8EczUFYMDEE37W/MgO01w7ttWwDqCrEfWDo3SGb2InZ6c9T2FQYsK0UkXtt
J1vaW7GXjc3g5SJs0KKDzBAQs7D/c+zHGJMcqk4tvqqiOMbGxNEeCpEL5OwQE6Pm+rStyKXh1BSN
zP1jGOevPrJiel6d8RRRqmKiMIf9iInqiIH9VMd1+mKw7OC6yc8BRh9UgpL8teO53bEGPfRB2nxX
xeSvgbd1ji0xP6obY3xKtWlbpCPIMUtvHnQDuoKYaNPHNZY/JuPcnlDeVhN+VSOUzWs1onAyAA27
8MuyI73DDHko/5WqWJhkE5EpQJcXXvSntAzeyrh49tn6IurwbLzL64RlShYbVKo3ZlROe462rIjB
KzNp9TLmzCpaOfNCM+Fkmq3ZTWj11/5blKFdU9oS6G2QzlckuBQAEczgiMVwqnCVBjPydayX4EXE
HZ0820VdcRSxCDdITjtH0jE4VKLGgWaU9zXgiS2ESdtVND+4hbiJlqzSkjFEp6jqKzJTJVcDf8MR
Niwa082RTkurTFeDA4OQ2UnLonhklqNeCroc5K3MR4UG0dEK52avo/JdY5Ss16mdFhvAwfV51Fv1
PIka9iY6V+TXOPuXUcpYT+Y+MM3vnZzGm67ihKb2CfpnkyfRn65TC1yQT4C1O9TYn2qE+XMb8BWD
UANUaAvgRjSm4bHFhK5G5kQJ3vRNWa7KIBDeiC/5JrSG9EYNTV8wB9WQFiZTCYhFk+JNOZWM3ufU
GNsdWu2RLz/aiTJudfZ1uo/snWrh5Ra2xjEJl+El2qaNCCx0NdIUb2JGPy8Jwp1dYEIEGLFoYy5L
ZMe04sfJGL4C4CeASRCqgi5ktL91kFD0tZEl8VlX55cwkW7yZBJPWVLA8SiCe0OtpDXC1+gStD6n
JUCrvgEgA+SdgF34wnS0dLqasY6aGEzV4ez1ZueJoabo5tUgh0If1irFp4/LG+8VyCxjZXfVm0YB
cSUlSXemphUXKQ/rO6vMvkc45GiNmaO+qmEqelWUz+diUPTcQTHDiWY2PKtRu5uiHUoG5IZFy4eJ
UWkzyynSXdzgQc7H/NXoxY1dxOkZgt25qMPR45AWAA3UWeTGQv8eiGHe/QjyHWz5EEGkpcesbVIi
Lylyc4/ce6cq8mAd5W1815lxXjOBlELh9qa5b4kRtpzZHqOLaaAJZQAqSzutmXJ9pVei+2Yaja86
HH6Ih0LE4xhIRzLP7OLkurdGGJcZAYJOGin2SEKuFA+reSqyi+Qv5Kyoy9W3CJDWM5tFqkF9qVCt
Wlnv6Xmjo4vsMUuaRQpzQomgj1X6IrLATUxquNvpEhGiE55mXistDYpdXSgsJZXPu0DaIkcRR9U5
QmhlmLo5IKIRFURXWmydQ3k9iro4hDkdVDIoaYnLgm5vm5bSuh4jNqakzKhMEbwFDv5ddSUKJoeA
i7BAJ+aU6Wul6oy7TI3hDIfGBIuhiKJ+WPWJjlkzwPk8blISoS592zzA+awOkSZ9tbJRxyUvEsnp
a4lHmopKuiAIFcIJCUa+DbJAfoA0331XFSXqiUxuat6QsGdSXzR6/YQuDPmTnkLHBaM9L9W7wlPK
ohffJYVuHBIOEAsUab42FCuakQKHlEgBnNMb01f9J0OezpJK1hEy23LDqL9zmauwJxV2bKGWthlu
W6yx65yOW7Fqhibt3UYNZa8qCkpJ2WzOZLC4uS+XT71qTRFKbJkOGOlZSe7Su08t/CjxTeJ39LL6
qt9A9jwIbEkvHDfsXVHJ2Vn3w7PF7rG2+1I91AVPopyQF1hZi3DrIGGT4kkkEVWqbjAANmvecLAN
uRD385RP/FfW7iRzJMALfyuGGkIb6CYHRid9i+XiMdYbEjskmq/Uz1+XUgkpPJMFCM/VCDbBRIdC
ayYJFMRi7Rr/9AxaYhpFuA45+uwSzUjIpJfLnToi3lfp0iCCKaxjpeFETNAKCfxCBnfJRoIwSNQV
VmDZj5FtP9djsK/KutotCCLeCCN1w1SFLd7REQRXjbezy+lAGByzcWShJ95kaBdIK0jOc9asQcTu
1VzrXQBjIeoOqEWipf6MCdUyfOYffnnbAKlaupb5BlBTvcP5fhuO8pNo6JH2CsV9xiyLN0pE1wgL
7qo4qW+EokbPITP4VWHMKRE6hbmyy8TnLud+cJFkGINY0Uhz9tsZVWU22yCMKhhcOB7iWboRvQ5O
Ph1CT6uH9lrUych5IDV6nq9yghGsJ5ATUNGb2Zx4psHOWuvonuFPTdbKhG2wq6yy8bcEZtNNhtM/
fEtkAzAHZlBoQPgIe1oADJpzGjW5mqCM6DVzzfqDqg0ksfWiTn7zKMVtQ8xCNFkn0bfLICkAzCVh
HjFXg6xHG1p+XMSs7Q2TLtLbQOuRUyHTE1qTAai6ejgPHOnV/OCLNKf3ZywSQZ0Wb44vmmXZMdo8
6Dd6wjSN4X++LS2zhdtjKS8dACZ1NTIeewjRzjyVzIJPas9W6sq0X3dNC9l/1eZQWzAfR/dNgMvL
iZtR/qI3w9dOilF92DUbHG01iaNg1mTtK1kC7DzGoIl5y9ZntY5GUXdlxZaJPQHe3HoqrcjBuATr
eNTiJlkhWlIQ2zR+6KntHDtNRGUeWYXHnWuua3kYH2PFFgF1bRN9aZVS3cSIwgpqcgb8hkqCNYoQ
PX/FUNRd+C2jgUYsS/0qN6GvQmNNSCQxsbsoYtYc2oBupxrDYWpocmKHCjUc5raNyj9WQzeMZvQ9
Wh3PO4OflaBsmaP1WIWvnOP2nZEsJL8G41vCSaFbZ3S/8RsQPbE3OJ26EtqWFaZudYclvrgadAHD
JKWT5IQw1uVVP/XSk6/4yWlqQfqNsWme7GSsNpSE6veO7fjA4+GAmFaOpdWhoKEEO7d1h4FPHro7
UyJgwlIsaJaokAueHczno2juaShnKfuqKh9YgJ1Zxkapt4b/2HUzI825NdtbSar8b4Gc4LRu61Ra
XmdCNAhbkfl53WxP0kHqFLAp1JHWq4yD0N8bmuFLGfjdsi3XUp72jYMhIJn3/Tj0l3psGFfZZHes
5Dgd18hmimtUw9JrmNReYGXcZXpfKz3s9ZvAz/VTaEQeOiFkqKY9OOmAhcBmVKTQ/VDA6VeFzu8y
SrJAoKmvQyiKTj3p07ccsrW+aTGlHmOm76QTZeHghOhy7tM8S14BKdc2CHqCmCtDv09pFXGfkG+C
zNp37bz1TXNxrJXsBVhCJYZXvdbcWDq8PqQeaKC1BHyd2nwppfgRZo+8mUSPPk0u6/QU846vw4np
p21mtmNSHKw5QD/l5WhDVtF6LwkHxh5yFq0VsjOPvPCoSaSqThuAI9Z9Ug43ST6p2I/r6Jzk8jGO
ZVcH7bk2Gt2zFDQA/XhJpCaixRpYF39sHi0zlk8Jc2mnycU3mRHdKmsm8/tQqM/WmLdsSPUXexru
Mrl6WrIP16h2OWo1BR1fKVNwQQuBqDitxBZggrwqO94Vma1qnXL8XZcpWkUxxBLNEH0JUbDBO7Ly
34LMktZzlcycdJI2OTIKf1YEZyoIhg9FRtt/bmf1jL0jdOuqEfWK9BFKZJTdFdAdWt/YKychlet6
LpZ0iMyKaPTF1VVv189xk+seAo8eTybYHXrAZWfKmCPZgxx6v3T/ilGhUdjGckNRYmj30pwfCq05
kN8pn2GsQiGl39vccDBk7IkMV7vvasBvtKDecjZR7YTpjGa1JCNHXWVaHL8Ulcr8tsdfG1sEP9Wz
oNyOfd/Yt9XE/J9XbKdIQQ6C3VcYqxfEAXO01XG3DspsYnkqknHBs9PFM3nbqC6pMOp6uI0V2WLs
1SIZIOvmVq0zTohhx4Pm53SlmF62D4olxdAdmlzjM5SFJ0kdJq8kPalD3bGxUNqwmWhPrbA5zE40
PUi4nSiNpKdaUeyHMJBYu2R6XgbkqQyFbSwNzjTRwKwNfZ0EgFZYygKmSKQYOTPBDguuYjX3ZXyh
6ZFQL6nrAHhazxrvGHGvbyje8YN27L0M6a/0qPRdYMe1G/m96tba2DlmFL1YUGk3ahfo0Hos1gG7
Zk3Shf/ILqNfZdlcOcLwg2dtVOsnzaB3bkrGCqYV2npplk+ALtUbpLH2Cfq5TD/SzG8aVW833AfF
m2s0/MDfxn3RKyYzA/8289U3dTSvfUnsOrOnqeSr2RvDvMZaDV0zHCPwBNcG512GUwJ4rpLOZyQY
x7r0fTeyrdQjjGbFU0A4gZx0Ezei6zYzEOKr0erjyK2gXvEqyX5xT2Y3CkkpMa76rntIVZHcynBw
oViNfcY/4UCJ+j4UvriuurI+wkjjrGbhpupxMQeWttH1tjeRCxuIFSKlWoTVHK5SBobELTm0NULO
FUmN6qYO5va2o3migJQZk7MuE/ayygcoaqumKKCI133DBoAdWq8uU5kG6tHPRSvuOOqVAQ2p0VQZ
ZMUdCXJgiCU2gVzL7ip/UhCnpKjxXWEQoLUdMfATnUMmi9PjtIn5hcthoE0+0hPwgaNYCMSV+VXT
W5x0xkxSPaMl5Dt0DpoB8adEPs+BuedMyA6BDYcyUnBxz6mKM5IQ3ArHKq/fOqqNVDjzaErnEhFS
6gqcuaDRtCaAIBQk2T3JWhH80MLSzr2Ok1CaZJqJg2UDf9LC+oH8PxrEIA0TFMEdnsOgRiIAkV57
Lo0yz4524MsegkUf/0MdLbkY6CoeGes3pJ763fQ90AbtqiLAMXWSLKK2KEU3Vxc03MIrId/gEkX/
WK5jcibKo6y0dbTTiD3gtNtJ1WuOAG0EfAK2n0woCW2RVaIKQfwCXQh5L8yedS0rbHA1xfxrZCJb
WmVthlpHg3fhlTQfwFEGXY/ygEEYYh1GYfaKgyvqwqYfUUlZpWk/KQM8BDqLzL5dBqfFU1Mn3bG1
gGSyAWUzWgE2CH8jqUU3rMBjVc9JpfKuTcnwjd+ioj/JGrNM0uy8coIfiBCrI1uHVbkQlasIn6Kb
ZJAmWrdmaJPhZHGGXHqiyjcFwUa1r60ZQXpALgBOD/y78AyCwci2U2KNwYGnmsO2jMIDsoJSWecy
C6t4VyPoZiGxLInALuTC47rKFCqlIAY2sEZ9O+nXcVpTXOu0Cd7I1xvvgk4jHYLqGt1vMVTVaVIL
Nd2V1RDddJqWW7vZkhtOo7VaT4Tvju1XVrj2SGIFWgBcEiFmxMAsGY9n2P6Fwph31cNfeqs0WRVf
ZLtoIhbj0Rg21cDhzElVYg09NHCACdIutBQsVEXqdPGIvNUeOcCOnM2fCCpWQ1bFbDCIQMAHvsKB
PJbcpE6DFQSKAJCRXMeckhSABucBod0RTV1h77j3iIdm8KfNlvkK+mGVjMKQGWCnpl/odYUJU9Bc
aW+mQbT2moN6zwC1yMLw1lewLeGSrzP9a56w7N40Q0RHFCVPWNZfKluNVBqQyNGZEog5v4bKwAoN
XMpSNq1CNN5arxefja8PTNx0iRgXWAqtHF39pM38B377r9B4k9uoQcVQsQAaxDMqYokW/MmBJ0KR
EblVTJ5+iPYs/v6f4Yh/KU9/kVj+LFP9WbX6Xx+KW3/5f12V3/Pbtv7+vT19KX9IW//9A/9Uuv77
b1F0/qR8/eVv/qdK199qZP9nMliQ9waI/Y+FsH95Ng9d/oXGf41r819/Gf2Tb/PPH/cv36axhAYw
jjNkQ4DVR6X6L9+mjhaWdFeV9DgT4yb61H/5NsUf2Lk0Dov8cxOuBmbPv1SyQvvD4Ifw8Giksgpb
Vf83Klncob+KZNHZaovNWBN4JUwVY+mvT01VWAacBAAlek+/pJUEhhgwaoYev+JaLRGzR3gn6dC+
gsqwN0luFi4OFuNkqGX5hbCTad1W+bzByKGf0X3MSCcxo+VAn04Cn+YKmvuDoMJY10nebbq6xeoQ
1hiA6PRv+1GLdjNIprUu++hI7KE4QqYFgI/IYjurBY7ARlzDjjU2g5J80cx88jIGIw4Sq26T9bhd
MqMM3aJlGYWNl+4yEzfdTM+I1jH2lARbIeErZCuVJfL4uQgPWMMsVyGQz5woNuwAv03D2mrPsHXo
WtaeaaWvyqRdW2xiUR1/y5CVkPhDW3jZ1Xz5QYSLMqnJNlYxPzccblcNuO/OTo+SDI8P4nK0NcaZ
dU8qXqDrkGZU0ELBi18yocCsSbOSXMwSLw541DfV8vcCUNHeZAS/i/TkNZyIf2nC4pbD74lhCD7H
qEXV2GMgxWe7+B/iV1PgqggRi2ytkN+/rOX4rsLl40VZFF5ZLWIlsGjzdPB1BD7G1OMSw5/zw+DJ
ao1/aDSt7ZIUsKqFrxzH0jh3SYXX0xgvZfUit1wNENBL2uPUg82OJ2TgLix/VBjpC0igWybAB3/m
fKkSEYq7Jc+w2cfoXnrp6w+Xn6XIvcPKegrZDN06C01oVgiDoarfdTnuTIM6G8TYS4WxZoM5f9yj
vI747kfmXhNx9W4B6GNNrxID1aJXHCO5Psl8PaqNZWiUQ+wddc9ZM4nfKLr3ybT8jl36Ytt0Z+1A
Id9HBti12PCiOATWkjflSxnb6JuZXgAK0ZQjCrliN1i6OE/LozNqzcmGE7yyi747/ihvTHplnEpm
TD2rxszUmxSH0auiyNV1NHdPQJG2atRZLgAO+ovRa0mICFZG5LHMWM/lmL80fn3LYD9ztDi/bfht
4wpTiZxdEBouOYwjQ5taStaxmr2aXfJtArdF+yyFxio0ove0ZtznBfw2sVh97XCZgobSPgRiQgoo
jVpE6S7t8m9qoaMrVK5x6YCFzgq6DRFuoCShfU9NEp0LGYdcoeqpw0hCf+iiGG+Wb3Lu9hPsI/GU
XtRa37WjtMj88tt64j1DB/mmTwpyWWukmk957KL8TS9htqQhWHehZjyEhpzDaxETRw4K1iYG72tn
wymOQsg0GIo5phW7NObWjsjTcycUCqKcdijIW5uCozFzvOh93Vi3wXwaiKt3R53vU2YMvklJH+Re
tPRXkD5dRSqg07lBr2snPg0UvQF0bzMJAuytO4OC51BO+AG6VhEPZsUzORO4MNE5PAGOYZwyGUtE
E07bqgjCb21hf4WoVe19KXrzLbH94ftSTAiLAgtR0Ff6xWRZ1FRZ84w8E27a4Kq2A25Ah67JVQOu
WNlIf2Q8gdxJIJK2fGKAK3aFlchuz5mXlq1K1diE3/poOI1Z8kZMUP+Qxlh/VIDHNLSwFcFpD9zG
DjNniNt82wXq6Jkpk1yNk1piBa+1Kn+x5B72oFZFkPQWX5TfJRsF9/ZKJPQqE8G415qw8lh6z0qb
4/AtQDdzhsYBVU56te/oFtJmzssrspfnnTX61VOHAXJtWWV+zPq8fi0Lo1v1EbZDv++YovPc6NC8
l5ct5BzPK2XXtK2ZIE87GWE4iHRGaZKFvVFEEfZB0Z1+7Lz/H8qQD4uV5Vr/x0oQTTEW/8rHJcgt
tWSbTn+VG83Pnpy//t2/6g3F+EOYmiXLhv4jRB0Qw1/1hqL8wZRRNWTEgeRoC673V73BPxHIi/mX
ZMXSCL/BsPNXvWH8oakmUDG8Ohh9kOBr/5t6Q/k131paMpf4j6Yt2JOfitM6HLQesIhJ237f6DmB
jIabqf59rihbqS4cURZkmF51AL1/ukv/UBX/ylP5+4LvgrQREvap2vDazLJG14D4mo7TqTVH+B/K
199fQ/m1iPr7Iu8cRnKgDCE8qslLupthFq7IW3fQDTcI2PHHVx+OVY+6odZmOviAA9mQhW988gmV
X6OL/r768lv9dE9TI1OmiDmeJ8ekZHMMhz2JaXtGEJxRXFxk5qp84OWg4khjdsyz3SefeykO/4Z+
/H3l5Tf66cqaLTGjqySovCyTVrHlYO7pNIKDAOiG3F/wQh3MxHBrQIs+HvJPLvvRQ/SuVk2gg1S6
VRXehF/5qjunV+0jEpr8oUCP8MlFfs2h+vujvTtFSUqoYp8ofA/BHAJ9pBL2sJ3qK6YSbleA2sJ3
/cnH+eDpeY9MiRCc2NUwjt5gWFvo8pjwkZH4ZDAiA0h1yk1/3rIMcxa50zU64Fm9/uTSH3yB6vLp
f/oCjVkaw1kZWk9AluzlS0vKr14HOyLHceZihWq4o+IATtoNDeWTW/tr0Ni/b626HGB/uqhljxIy
rLn1EpV+9mC7mkx/uRdbm1dGjP7Wn9Wln/qndfNPT+Q/rADvfIB/X+/dmoO9drKq1rK88qm8jb6j
SafNDOaE/ueJiSMd8v/wbr5ba4g5jS0t0SrPlkyaz3cZ0nBtsn88Poyz3EBzKiCBSqzdy58ucMqP
tfMf3kL13eqjD1RMg1+Dwd0YhCY/KE/5qQhPIYI6axNeck/dD0g8k9kBfPaVbjmIg3N+6pvdSODx
6quPYj0kY3oP1u+M1qF5iOG3femP0opoXYbJ2qn6UpyLmxTJtosab6vrJ2nNwWRT88fXcey1J6tU
HtMKXs8j4snVV2tVqQhuXavZtdq+EQ55y6voub3pbxrrpKwVpzgyWTS3jRevp53uSQe8EONmdIWj
+ZtpW+8LtFAb4U5evoPa6Tdfw1N9bnZRtm939dm+YeKMHi5fjXfZjbTprqoLyt48uhb+a/yoHYMt
3kGEOYdix9gVfxGS+G/pNT4suXb7VyFYMM7SnpHPuK23+daMD92u+Q9XRvXdmqwMmR2kiH49Kj+m
cwvAD6ZK69Og6uOLuRw8fY3UVnVl8ddgID57Bpdn7Z8eBvXXl0vSaNUlWAU8IO2rkiBXFJGAeMBt
qy8h1NZiaWjVL5FCd41lpW/LSxap2wmZe/vpG25+tK68X6ERVDWz2vtoesg0KBiq25TZqLigCzZA
4/FnIkxJH9NBPvgZeQmFHuznUHckqngmE4zxSgXIYc54m2btiLcxpLDG7boap0GiEO5tlErVDaOA
OgCRR2Xc7wmCiDYU6Wskki57YudWKponiYH7IDEHVDkxZMwfYBTAL296RmOMw9Pg0Zzot8rTfRwo
3hjh2aDzwpi5m54B8V01I/k3C5c7DcRlVPQTkiMXgHO10UiZIyXenbD4m2Z2DnvGx3Hmcu6+Jch7
FygNwbRKRi5JUm2INMPeEOlnQr8Bi8PlK18D60VpP2kAflSGqO/2rFhodiqq0vf8aBdXT7YdvFqS
7I5RdzFL7uCMdKW8QapgkeVY842zDn+yiX2wpivvsF9dGMi9nuADVvzqNdQUN7c0N9IoAXyY4IF5
QKK+amvtszX9gz1TebdxidoaI+wLvlchiGCnXBCKPOTLrgko+CbsoSFGN2E1sbwHEHHNTz7nRwWs
8m7zmulgZWOAl470iUuedKscGVeKYiwEcmLH5UHMh14nRebmk03lo0/6bvcSWtY3ml7HezKFbHuf
NvU9bOvd8qXG6GpBOvZ1etEVdmpDPczB3vZ+f+UPKiDl3W42EXueNKUR73vLPpAbACCoPzQ2sd7G
dCj5+6UM+v2lPryr77awQh5SC7GV6hWTfAl9eW/pdwt8qQuae7iiVEbEPLUzrY30s9JnWRD/YaH8
8RL9VIWMDIFzDWe+1/vtQWJe4g83FhjILESEqyiHiNXQn8yrHx0AfpVkMj9bpFXro4u/W6UFXh8t
jSj5xh6VnL3zAZVZbA5x0WYrZbSRwxS0F7HH0q1pj3mYHDI8KhlZJVV9hth6mNPBSyv/udQKPIn0
CJMtYlBUvLEjtTDrNlazSbR91WyK4jDNLEU4IDYS356ykVqfhHlkTOoOxx5K0tmxpIV1MLLK7kK+
WZ/EIobHDPaWjdsJZwgwN9p8GMpXkV5KisRw2/dbnGHMgYCKjeZurnfmuJEJbKb1upJofFLQYaWd
/MOUPGnqeciQOD3p4qZT7+zxsRRvrXjI8lul3yYaKta3Hv9o4/X4ugmqUbZ4k+Rsq4zLL92Em5pA
534n9bsw8ALd00NIORtaZMw7V6VPc08q1WNvTRxE+pgpfy7tYk27SuruDjAoASUxH2uGk5Qc7LLy
oJ7v0Equ6ahg4eo3qKG9HhZ/X53HKfHmWLtFZbrtJk+W57OwHjXjvi/oaU3TLoU8vACQ2lIc4lTf
hKhwQ2vEVQuWyJpubUzPq0az3qRcuWHmfS/as1IA9EuNO2DrJya+X6F6HsxovFEwi9IF8vBxrMO0
doMMNR9Ua8WW1oSSfx0ka2NT5WRN7ZZx/mWWbZxXUXgdWTRo54k1R9xnJJDPVQ4yiZtB/ikQFEs+
ymFyF1emh/BeT78Tg7ASDSrKigbkWxTsiG9PbTftpwzT2nAKO6QB5P/JhT6v03xggmvsKoTiLUqG
kVhaqP37QVO9AE0I8buXiQQtiwZTXw4AqpZoOawJ6cEqrWslrHd5y5SxIwu+IqAldOaA7QZNVd8U
t+mYX8U9KkIsiqYie6SNYqdB31Itt+aKM+VdmzxqCUP1GQAmzCvGBMtYIhu+lqhjglze2HPpmaLz
0rI5YbpYTzEwAmGCVI+s70IdSao8YcQF3cBLUySwdk3gNv20U+VoPwTiBvHXic7f7RCYrxajYBzs
ZOKpuzBNN5OuH0HYG9OlSkgwqfTrXh6OKiqoHDX0IHdbnX6Flik7yS88HZW0b1o7I7wA9yWiQD9Y
JAzGXUJW6rNU+ry/43UYiGBFue3HWAhEEn2BDkSWCR0Bkmk0+YmVdZWYppNHF8WIPtsnP1po3hVi
CloP+n9d51WTNzfjzqp6KFHw6kKLXAqOm29Z7DutT0llzHso+79f0MVH9cC7UsQEfinMBlGVpeFw
CvxT0PKCZ/2miOUz3jCeZzrFTbvqyjNSvFWR3YIVdgMKPtm4xXBB4jv5q0HllqnhyCXZR23nmjkD
ALQxxRJBQQWpjAiDZje1YidhvC/yuyZ/lmWqnW/RoMLE1pkWCfbIhPdS2pID4PSUaODQ1h1SosG+
DnroVDeJSf4A4UvmXTbMzu9vwTuS77+PnfK7kmgO+xn4IxZijbn6ou9M96l6l8vP7DCwrVF0jB2I
K4nAGByu06XBTWxTs8r0kWW4QKMn5844xKvcwM7QRi5gjCOVG4QaY32N5+OTzdf+oEUmv6+lFBGi
pELsl02aF7IJmxLeoGDYwuBrxY1sn2voJ/hVYBFc1zCqGH95Sd4eVb/dZIPp1FHO93iJ1BPI6IGH
TD2kMn6Tktsc1khnnK4jlTN90loet1eGiASj+tuGoJ4EWs6Ijaqx0UOg2Tb8nHSEAhNHSHgO/FQg
1bm0boh5ZBQJsHTxcd1leATs2cm0Bv7V1zR7W44A5DM5URuuG5TMCaZjZcI9J0h+qGUgKYwk2i/S
8KIEA5KgY6lDl5Km61abiLKSAZBcJ62Xol+NrwT8SAM5u9LwFEqjA9b6WDyOJXon1dpYQPiiuHKq
gXCsuNnk/Pga08zop0DKDcdun/MWwZp5J9i9cYCaLLrdXH/yWOlLofkPdcsCGf65eyKZeaBhMOTc
TNimsi3yWd6mqnGZyOokJIYJpKejUYofAjItqvG5Cq/1rHcWRtxkdOu5s5y0be5EF2ysFMOV2yQR
eN4fhyzI79OtXoGXhlsY1ODysPJ0yTJz6pj7+Fu021d2wpCIXDaWvlVmqF6m+6Ake5f5pkuUkLME
FgykreXkDVf9vCMdzoHdA5wt2ye2uUvUyo0z9lUdOkVVrOOIQOU8ACuP+Ydy5Pevn/lB3Sy/r5v9
WsEt7dfYDZ/9BhdFZZzYvA9yP69E0O6YXp2ryL5WO/GtlKK7Tt6GJlo3vrgkSM9aTXSMUV0rtSd4
zONJupqNgglpct+E4lHNGs8I2nVHVAt8CwdemqPnyyG6DziTPBtNfRyC8WBJBfwYsZLTL2ixUbEg
DgkQSk3S1ooJUONpnHLpSsIXXw6GF5B0HOKfr7puh55UwAKFcL7qxwKT8XgqsfpMUYkO099mC/KJ
/61kg6GosZXhFMQP1RCvjeXEXNz6cQmnYeE4rlCRwVdJtjho3BHxn8/87Pe3Wflo8Xh3SgCiwdCA
YdOelCXXsmvq9OaaSFealv1haq9GiT9OrS2pOW7VgDLxsSRB+0uV9lJNNqFtn7UVtQ9aH/K7Q8Q8
9T7DaXTBVgx4D27tQZ6umqlQaGcy70vm7pVksWNqDneU354237ZekAATKhTWX2a8VXuNMBTMwqwK
GWXm45Tez5ARETyzzmWvWTd7tPX3qr1ayPmebrU3c1HEew21qGrvBt3D+vTJjf3o+V3+/KfziVnC
XGuH1AAEIuiNhU8aHa3ScFsFFr/bx8Yhb4MHZpCHYjwYmuTOLZKw//DiSznx08WTuYJ4i8PQI7ga
i4QKCNo6FKX9JRPdIaxUlLP9gQAP2EDtxY7TQ83XKiHH/eT6H3T45XdlS5qjPVFrkJ9AuK4QhR40
8mKZa178mB4/XrkfvatBJ68hfvj9NT+oWOR3FUudkIhJSIFOyr1NuLjmWtZlOdcvnZOU0mQI5RXS
lt9f7INWDWCIX28w2vTWWuQ4XmxU9wZrs05IVql/UwHM6dZdFpVuoZsu9tuLpE8HNMsHnXPQ76/+
zyd7JOG/XryvcgWxh6p7xkBLjtDXmbxpA+QlHxMowxbv22f15/Lu/b+7lWq/260QiE/h3HJOrKYr
ZdDc2MruZT7jcmcRb27rt6ZCsa7gRBGNhtGULEpBaRr/N3nnkWU3lmXZqeQE4AUtuh/qa/umRQfL
jDRCa41WTaOmVyOpDdIFaeEMlmd1MletiAZJN/sSeO++e8/ZR/nVpfT3rUhwgj++2QIiYqcoi7lL
2S1zWXWIKbKllF45nyckVafrJHKwTBvMppfysv79Z/yTqYNsfVgYs2yQmlGdzd0asJ4aT+u9WwcP
rfw1/ukg8dHrheBMVXqpy19+3j/7aj+sgVZMhvAar76bEK/b9AHb4mEd/kOWl8FpGBtdQnVByQnN
qQ/3hakCZnkiDuyFXNZLSD9aadBaIdX99x/D399ViMx+/PSz1T+oAZrd4XV6hXTgtoQ9x6Lmp8FM
0S8ekPMcpED71fX29wsHGUg/Pl+t5EyRh8rajXLyZjJ6zJGzQyNY1ytTiVwCOuFZPcYchv/9G/zp
9/xhqWq1MNQEkyscr6cfq6Ijk7SijE8BlspIbi/jTLO4eqoNnwia/9RaJVsf1qo86nF2gv+nYh8O
4QJZgmlZzx28LotmYRxEhpUY2/6Tn6r5YbXqNci4DXDGXUjrb10wSu7TaVHYveeD3IibQAWFDtpK
04Jvz/mPZB53Zc7/PwpIvxdv/FyQ+l9Q40GgCzJPPsOfqzx+F5reRjGW39cCoemff/zXfJA/H+8v
pSkeMZShsqEi71gr3z+UpmhQTY373zAkAoe+TwhRfiNxBvGnJEnavyhNqXlEwN+qrir8tvFPlB8f
e55rQoiqqjyejAiWM5nyYUsgGhgeRBEv9yQ1PaqzvEd3fp00Eue4LIcTrhwkc42OUw4QoQ0X+M87
eqnbwCwfekU7SaueLGnp9QmneIlugmUAWoEzvRiBlMcPabnA4gD27elBguk3mRBdrirKMqTpN9/O
TXptjcUDM+2dUc8vJtQSANJ3M+I3zjMAS6wFt6q1QqjL8h1fLsOdpMKN0ll3SiLdAg9zY3geK2WD
82kjIa7Uv7Cew29RjhMBoKZk3JWGcIca+CrIGRFgnarxY/amsIXz+pxzCC5KjgMAtaCpyACRcMC+
N0QY4O9CaNWNTIrUAra4FhNEJzKbHaFT2kM5v5QFTaRoSp8FitlNk+RguGbY6tJ0C2UX9LekDTY8
HWccOH+GSvlgjgAFq968WnfYdrVTpHJ3I7Q0SKXWG3PjoZWm0I6I1XBp0XmqGmzJmaOF2bQKxo7x
NkzpjwNa21tz8EUemQRLfCrCkAUby+KznWgi0hPsaxtNGSdkjdfcUDinactBuRMGnwTBawJXyC7G
BEFE7QO/S6fbNLazDkllJkEtM5GNaR3/bKrGGSUr+YPx6qJK6trOzfo9yXjpsDsyeyClfmOokYTM
DC8AyaUtbbT6IQmXx1EJ3FkUrmgKHrKEM2qx1DfCKH7SSqR15qTWG0mWSK5smxsJ37xoQURg2jDO
7/R0L3EYP+NLIqywLd5D8ttoDHloROdNYObvS96EjmgC/uRIRRBbluDsz8AiVS12cmAcj1aiEJs2
vWh9eClj45wZgoWrQvjSR62flcttCKAWR0hbIRsUYlebra0KQHdTAcykCkQBndQ3hBFspUF8HLL6
IZU4aRjlQyZ218HS48MobqQSl8xY5g/BMt/KVhY6grDcxiuABVSLs8RdZmdzgmEY766tRzRbB5gk
g9nABQqCrUhbU4vUo4UzcRO0oNzqpHlPJb7hRj4IEcgEK3BpptsGGX7oMfZ93bxDMtmmpuSaSX6S
4vUrCEzoBdhyzaFxjRa8ijlowFOA8RkrWkk6kg1OiHMfQNuyiISIk2cc0z4vbzNp8xdZav1BFrYY
T7diBYKHDLigEl9GBOcmXZp+zK6RgQPiH3HoCL11V4/qJ6uSaJ9ru6rLv760kYK5EIUvaURsZGbs
KoEPRx2lo2pFb7Oo3cHsPMxDHjrLqO4zMd1iHbpp0+lWrIWtluTb2eSqgIL8Rpj6DVy9l3I0vwyc
y8cairgMl2ZeXpJS36VEKI5F/j5BChg1Tn3fLfKXb/Xw97DqDxKu39dGKNXwz9ghjI/TRbR3sYY9
Z7kvVp1oUFdPiYRu3SwSJ6/CT+NE68XQvSUojmHXPiU5KKhR937xKn48cn57FWRBaRbmAxrZxoci
KkeNVNdNI/Iq8spV8CltgAdvaxyloZwdobrcJlX+khNrUM3BvmzQYIcxZPf823DuH23+P1Vv/rfd
/w3RREXJrvzz/f/0mr3Or7hLmjj73//zf7Xp+je/mV8/v1ILbF/fyvz1D8tJ+70G9M/H/qsWYFPX
ZPbtr3lyVKd/1ALab6auYm9g+I0dxOB88ofrZLWWiJoMY/Jbwhjf/1+uE0UXeUTD5ERjWqb6T2qB
Hw8FX9nulCFUQ4AnLDwnH8rY2UqbTC7E5l4P0BSRzZmrukOGilOKvcNJzkvzyk/K+Vf6iA+n7m9P
bFmSzn2mWor5L7I3S5LrrlO6e6Iq3MYgFgaYR2ylrrAmzIjkLgojXot5GU5IDcE7EhoL82TEcYqi
nNrAXy1crdru1UnH4pW/JMvsRnTmCnm4SRrRzZLeCfEWjnV1Gcs3Kdd8ktFsPdSu8yy9K6u3iAGt
XudHtVzcNtfvMGyfLJ0lhVRk+M8l0nKaPcvkK4n+DG8bWI5q3YkdqCbINw3j6uQtUitfbLOztaxM
pfhVgZOyGxrzLsxpRjfVM+2he1WljQPtK4vjzxEbTRphvW2mm0HvmWdxVoJobp7HzCA6dL5ZH7Lt
mt2AfQNwwbhLG/NqtKCoFXIQeWTJ0fglILfjw0pBv3LomHphn3Cw7siZc2mcHwsx+ASIELDEWGwL
IfkcRX3iIcFXfWOsnqwgcCtleZlm6oE2EiKmxiDrlsGV8Yl/Dd1VsQ4ZSiOQx40XpaaFCTsLyRRm
GUb2eG8ZCmbtvuJMXaj5EWs2wFWw6/Hswg7+1dn1x4bi18uFMD+E1BqVBzSKD4fYuq3zfoJHd4+p
xxEnjQiA1rPqGZ2RRupzn2wUfbyCv3M36OEhsjJXBd0Go+Ecs/Eik7+tOsOr52kFeLRPYTY9ZGTP
dWXlR4K2ZYwCWjlwoec4WqxuMZVcY6Xx48DazZxoN3mJXk+vL2UwPeQt1V/E157oR2QhTxIB9gqZ
2T3N5hrnuzAiyF+/nYWrmN4khuQ1RU/qb0RtvcDhecehCZ88Guws4xweobmMshcwh5s00451y4Y9
CPnLuAbe9fgbV+dDP1fPmdbswTUTcqttob5dW3p+yWXjCDTiKlSmq6qub7H6ks0qkBWr3kcxrW9L
vh+a0JOoR+YgvxjcJlOknlO58Qx1Og3hJ2Tijp7nl7DitUIUyUgeqSWuEKnzlCzfmUW/5wI9Rkuw
/25J/bvdVvy40bGGyJJC0gS2VlXBT/djt2BImyYvRr29b0TrrtKtu4RQTLrVBGsT7STidhol/CWT
5lZdQpouc7imvAkGv1RJ89amK+hrflMnx5hgJLEMPdhH5LzIp0rLQBpUF8Abd+rcO3FmHKsF1QEY
ajFjtiRI06Gp6522Zpzh7cqngmj0we6M0W2r7jFgJWyD3Ibr4hfcb4kxH+IUKy6IqSAj0H5KHAgn
bwExVeOgM2CIEpq040NjJk7VK7wilBhxDpoCZmvXeZTYPqRuT6bSJ/0MLs1AZU4G3rR+9KTMDMV2
1vpTZQ32VOncw6lrsAqVXYFOrT2FynCVK4wYmKTlxsSpf+GwAE1TGk+5Jfukti02OEO7btAa9gld
FrAa9QNu9qtgrLZl+tkyDaxvnBsmYyOanxqZtyDj02qafd9WW8bAl2Q1sHGc2lUKK38gXP79N/5B
IvvtTpYQ70lsN5RXayDJ931taqdch5LQ3vNZE/rNkhJqfjhrdqsW25oepTVqxA2H11iMkLlYrpBU
fgeXSpj4GLk4kB88Y91yLTWuQKeX2wpHIkW216jqNtBVYt3Ss5mDjC77x9ZEe6so93UQf1rvEpn7
lkOj1wBWDGZrByP63ACv+/dvkkLiu1brt/eocMLH+4FPQ2eL/uE9qplcG3q6dPdRYoBX4DlHuSfo
diS4Okh+sTZ+VYH91dj9/dlUDXCpoTGRUD7eQqCOyBFgK1XLbo/HzDM2hqNwHjfCQ1dD8zbA9Aza
EfaGPcGLFHvcYdIQRBweim/l4k8V3qtZ94e3TmthfcOmhL9FpL3xoU+laMx9lXEY70cOQktS7wSS
hbN1U60LHXGQjvmTKiNT/cZQt0NVbccOtrKmeTn3E6AJRy/1c9Ip5464JdbrfdQbxxKj2EQ2dFKE
h5oVVR6KXWn1kJbKiyZbl1hrHtUlPGAMQ70h3+fCcKN3vM1i7h/zPjkrhF01mXJsAH6HSfg5z2t/
YB5mzv0J9pCjpPF7y64t69NVm/AklEC5WdziYCQ4MSQEYTZqAraD+UHiZ+DKVc8hMaREKUNfzVjn
ZeGuFfXjpESHCsr5L77k9Yr5/jumTSOrpoJDWVy7Q19nf99NgyopwPwb8bHqgrKlqe0rWfDtq/v/
vdJnsMPH9t39u2Y3/W5GP7/mZDLdxXnZCMf3tnv/oY7/4zd/r+Nl4zeSezmLmZppmvp6JPu9jpfV
30QVFdRXK5eI8//POl4w8WyxzFkrDEDURGMN6/29kBfIbOJnFREbAWwb5R9W8jzeD9eITvDTeu/B
HcCPzovUP7TBgWJUmkoG60EUVSIOQ3m2vBkSiDMJmJ2Tii5RXIGtrBIzdQMsy7sFRuQjwToKu0Lf
Wl5RmiKpekH0GfZCe2elcvBlEOYUjZgeQTCrigz4WwRs1KYaji5d0gT7mNiLmmaTTDqkVSwnoq97
MBxWG11Kw0B8UBj6Jz0JiKsRiEvJVTV1OXtn4HAae+yifpOpanOtKRnkoSn+1Iw97letJ6yvsJTy
VRt5FUEJ4cEeKwtPbK2UOe4UPeRfGDgHjYtqBiTrvOhEpMjm+9fX0gYG5MeGkBnTRdta2eCol+tZ
408TEO/r0qiFuxoQ247qLOVRzV5R3SDs0TOSoVIitouXk9GRibAYxkRaUjMQc9hLvLlywNCZI5h/
Uirc4yK7CFM7AWiZQKW6rP2uUzIkrWCrSTrDX61tYSEbalMgsL1Z0kY/woTM77qc1PpYK4NnaZIm
AvJIg4Q6pi+FdpGDajmZKlGGViIxD1dDNdnkWtG7WNpwjQIEozsUAw6symmfxD0iu6Eo6kdJLgNE
/HJw101GjguOSed2ZpJL123gEBCIdXqjDWOqbLAJqw+gAaPLmMoZPpxG6Su6elCzKnC8L0klGtuW
8KBLNA3tnSQFwuMQpKi5l9bapUNYuIFlKqQA5Tjm20kmx0EnmlVfXjQmqp/jOdEIyImV9mrSUZTK
qvUsYjU6T2O0UOGp45VR4GXX+oXUntrML6pIQrGZrjNgcZSfQaCnl2nqg+exT5Ue7i8+/ZBzh8Ox
mVy64KsMcPDwLUTnKU7ME+ku5RMhEuJTHUXzPRQ8/SJCd8ZnwI+oqZo+DAtdyD4QBWIv1tYYfVIX
2qpAMZXLSJ1M01ezudnVyTLYs6CnrjU1wz37z1WcQPWfKdTcuJyInllDBbMo6DAXgvnZti33QwGn
EdlPKna2FOTVM9GjHGhxopy0SgovedqHLwtiX39sCHSUO+5NNDconpcmPVHVpycF1/11JlFtz3FJ
yujSxb4aIXrqNIXKnKCBQ0hWrt/mGHkyK0KslhTAyDMebxiN4hYkdeXNco+QuzeaSyRrAlBL8ljX
vFRrNSIT7D2fFHnOv6xBjme9m6NTQEXzOQCG5+vpNNgtbLVtnMbpaYWPh5tZUR+yOTbizSLomTdm
XZjYYdYMVGFh09dOLjYl0uAWUQ9JU7z5AddGOqI7g3cXKhCoUuRgphyc2rA14BuobPgSuteY7uhe
mEDGd2af3kJxLw+yps1rK35K78RILp9gUUe3UR/J110+todGR0Q8k6qyx21Z3ZdNkKC4DcaOrIyl
34HGE1a4envS4rhf4dPSkcwLppBtoy4EAsv1pV+y/lgZS3FTpwMjWeI/tyHrzC4nj9abKiTdmljr
rxpEpb0ehcG9MpMTF2pqCkA2H7ff7Tl/cxT66hH7a4v/unyzVVmSCA9ctcyPhTFxo61UkIp+UKUw
eyBqCAs7jQgdQENPRmsnBQcASbo96Aq4hEIanip0Bb4xd/2TlsSk1And4AdMeR+xZ56rEaZuI+jy
bZ4YyZPYJulBoX72kqJadpNWI4c0Ks43Vl5av5hSqvo6QfrrzZg6DSUqUjqXtLxUCsGPFbCsUmQq
VXXoGUw8moXKqhljjf8yLUv/Eq2fYdPWE3T0r5/u+jmDhObuWz/7aP0WKujg2xhtJ5G6QnEjZ9Af
1AkxRjol4mViWzoNChAJgOOSiPVfi0mmXL92eUaiJQAv2KvE12Sbar1AlvVSadeLpl8vn3i9kKL1
ksJkWj7V62VG/44rjs5KeejXyzCcuSBZwPp9K3XjCYl+QjIuF24VR8JpFgMKv47pftwZFxrGSQUP
IVU/W7XMwixXLIgos2DsSxAKdVi5dT6f9KUT3YB0dAeB5UjIDhQ/HHzhToOBwB0dJvGuFw0CWohf
PhSs+4x7nELPDpH4ksaHZHmFb60R+YWyrE5uEuWpQVfVVV9gEArTS8huqneKDfXEzk95dFM0r8V0
XyuFO+U7ubxKpjfLrDYK6jomKBXAsvlJwgvdE71H6E78aA2c/jimsKmCyq+ORbImBE2vNNmaEIob
OcqdcaePjdvFV6hDcQCxd/YDqEo3Dmwyhndp7q2MZfkAK/ImfKuIFua4jQFhJD3MG5ZnIXsEIKiK
lxRwNAz9OPcC65Mpb+c3g0tmjK96yzPnEyw/9PT5JlshgHXskRbpZIrlMh8xo8eO+PEhCe02G20N
QYlZrKlGIswVtaJAF+X7ohjO+TBtklHbD7VyYO1yV313WKQ25DtcFzcaaP0ImAcaOAwDjWGpuIqE
DqZWKgtON47itjKjDutBULlFz2eimNJRWKl2CQRFn+JEohwoONlp8riRSQWeF/WcNwvRNBZK4nnG
w1JMT5Y2HPtscVpqrS4MiYjlQjdj9WThBkmg+mvx2mp71hUOFLGsfFnG8Uks5E/ZLDpUPZ/lxYpB
TNzlU+X2TXFf0+qc6vYwMvvPu3I/Vr1mYsN4kvrtVJTnTG1Y7WLxShFRvbPc3ELo3hpysZ3y2yX0
YEGq6tvSY8ucx72gIBLWE1vCl9vji8SpZtHgBA5/1JaxwKMpRxgZ5blxlzzWWMtpYGk1hhMzjxEf
JIrbETRwJv3v0vQdk7r5LJaTT5rAMVks8jhmdyyYG/bkwI9S1tu49UApFsZt1uN9wTCa7yfjtSVV
Ulbt2XxTjDtcojLtZ1M5lqM3JJ9K4rgEZrYG8fQEuLlFAhdxQ+A2B1liODRoMHl4VcAqZmqWGg02
bbRVEtoPPxMel4rCrJ6dri9AeVxXpcdVJlbxTm6emXQHBFsX6iPUQE8I1uixcys+hxDEyXTLrfxg
BLeagtWVVmMqO3m7j5H0dMbawaiHAVxCs6mRLFYI3UM0ZSGE7+dovhClJz9GsmmHSPmykHiheBeK
1B+rNLrnLuFOSWh8dI+L5U66giS623TSlQnSta9122g+GyHe8JNyP0sXeCOb5rUhIFpLPmP4X97p
hpGmakNfs4vh2MqOLF8yeTlV9Zk7UGu7bWm9WOlBjq8GgoOV8bYh4IpycysnN2aeHhUxc3pC8xIF
YyyywjXmHMg/RDV30RwKERWZvkZkgxI3njJi5HNJgtgphMIMBhQnmRwNyWuoPpe6dQ3lscrOqpb7
Yv+lW0r+Iwbm8iWke78wuC0J3BxxggC34PW2rtldG/SzBy6TEMd2vOaG1nuTQAstQymUvUXhndZc
LGgGifTUNBBVlHAj5F+qbLGjjLo32ZH74HZD7yxL+qA0C/lgblxNjpRF16SKuTEy+M8hQQohvKmV
FSVtC+tMjF2Z3RXYLfJq24RruSJtIrN6FGmhIhjoYlq2lOS4nUadrEPjaEzP0Bw28HJ2s2hu6X+Q
BrUd43Gjjl/UVMJj7FXiritqV45e6wRok0vc4i8aLB895l+3Vs55qiGbpkEINBSQH5pLiAeqUJHK
7DCVARdS0owQI02TCym2aqbqBA/PFaOCrrhq1DnH32+Iwwt+XIt6ZuLkoeSnjlDWPYYGiosyyIwV
0cOHB0/R8oWvRQFMmgKaOpWCIXcEuLV6chDzmfuO2B4G+1J51RF2sO2KVt1Ho0jGJWkBVFcJvvEB
Fm5pEa5VwaJx0jC5Zo1+qPKYa2StiiPU7mPnxQamxp7RTzTvZ/Gmyg5xG+/MOOAIAndZSd+N8q2s
3FJx04HYqHRxwJ4aTs8msUdssXryRO6rYBsAw9lABd8q+ewNcrTNqohh+EL8iw65eyP3y3gW0yb3
lurOsOZNSL9cPAl5f9KRdaNAUZ6S5loYCdiLmo0KuJaBtSOBn89vwjk/cLh9l2k5Kg+ZHDK6p8es
Vb2bckq00B1Hdz3DovqQjsYZzayrFEDa28HpuwYbgyJshWzZ6RbDm6G47/h2DJBKbjfvzYAxQ/t5
idmOhQupoXnU7UotuC6Me048ZNJIrrxgwhx01ObNNhdJfqq7w2IatxLKkGwhgD5qN3pyVxKrOSzB
S1RWBwVTW/1FXx6MubVTC9gYDFOYruIv+pwfhuVci+ho6GookmGhcvqX8eEiak3WaPVwSIyR0mEh
zajKaDT2L9RCyymFLusvxRS7YxtW7PgMGuSyEb2wogD8Wj//o/bV/4tK7YdZtv9err2h9qPgbX01
/8VwRTrdpp9PsZ2SML74E/q1m/eqf8viT9+3uNbf/dbdEvS1U6VBIrJEnb61vDaqvrW3BEP+TUSV
xuiNJpam8AN/9rck6ze6a5y1SRjnjjDXbv/v7S3JAH4kc6Knr2Wo6HmkfzKnlo0fO6Aa7SwWvPWA
JEumzJ7wobtVCZmMbDgbXXZoApWSvhFnDzrvtDDWzJI7OTUoCUyVSGd/Cdpk8FqjA17dtwRDtpJY
yo4ipGEJ8yib+UFLHPxeAvpqcxiIX5dehme9ZKXyucqDKndgmS7YWiu1vy8SXZdtY4T5C8AgFEhR
Yjktduo0l0TiGI15HxesyMS9EEJsD4y1CaRC2JuCp0tQWxXGLBAKq7dmeiqyvGUTH0YLw1tvBAkl
rjqHflsmBlEdc6owmuu0B0lPaOFLPfXVRsonIbIJljWAkZfG8G716IgrEi2muwYeW44myFQmp0I+
OJzrKO9DJyCDh7aTFYlvkWUFn5Miyii6o44x8SCP3S0xMJl+KqSW8XMqlv2JEbPFoA8mOYjvqjU7
EO9Tnnt9saCYbsd1rJmHLYHXUtgxPexIFMnPBN13I4C0PuSgOTJLJUOu9yU6ZtZGKfrmMpClMzoj
oQSv0lQQKWjo/LbdgFlsXU6RWD9WOr5s06gqCB6Zuj56ibpCvBICXaxI7TGhLOYqSTCAZOkZ+W08
No9trg3ttLGKTiKBNDZra1tXVXonA1FX7SG28qMSR1T/KNjIrTUG8XUkE+jKSDXjjX6G2m4CbWYD
YUw0Tms4l0pCfD8nV5lqdQ9VbaWmrVSmSALCpFCjRIGgvC0GVLVNOyXLfWiRaAr+Fib8RtKbPvbq
OqJ8hdeNPBKy7VpIVXK1eKFSa8Z1YhDcB8t4GTR/EUpkTQBQcHqP6RgMNsmRa6gpEIEb0JkGbGhZ
CxhiDrib1Kox3s2sWtbKypBvukERzWOiEry+ZdAopw60W7yT1hSkOWesKQu9DFJ/fihNMhp2hdA0
tT3Iszw6AvdG57TUi0RBdMgWMfTVXWxLQ22pZF/OkeD0uZalTpUyY/CF2lRPqp4nJM0BFOF7E0yN
eF9JlHMvjeeSMqxs+5tWinBw0nQdP0n5SLtUZ8lRNyGpAMOx6Kz6OZG7uXYiwicnHHpRxS4o05QD
WDcsu56sb7KA9VE0nEZXBoLgpQJRZj8VteWYTYqZalwYWZGkGVo2/Vmp2swZRdIz0T+B6Ur6jHhU
m1LhsWsbghpbbRIeGkJ4Rs6XhoYEcxTZosacMLpULjAnhjnpO1JO/1iKDSQd5lR/ssqaVpeaiCKa
0YR8du6B4c0o0uEiTBNpGLDvCU2iEMy/NHkJ63JOUR1sQt2Sbscuf58Ddj9/0pe1kRunFJWDZRKw
jSvAYRFtckb+k4Y9kkbZpw6ueGeP2WIeq5C+3KZM4KNtjCie7qI+1c4q8cTjZi4o7BzV4JRo5GD4
8a8xjXLbsgp3OTSKyJG6Tl6z7CZyqsoqFWjGJUJVIoRvLMUTpA7GYs5CTemsNgTxkdrVhCw/C8ey
csqMUyMOEnBWQ2uxT04W09FiAI6wWfR8RAUcaqJT56L4CVBc/1o0qr642ojMAqEo3fvNrHOQ9KfY
SO7VJCGlSy406VbjIqzO+hgRpCKii3kUKYbaTdiBwsWwOU+iTfgoWv0VphpsRjVKgPGoI0epmK8A
LTut7rcwiNST2KUaLv1ehr7ZDKmV2+GkrxS5ksguTx0sufRo4KfJrzpZP/Sx1l0HzAxoX8Y7srkO
WH8stnUl7BZaSaMbLJUEoImcBanJl2+1y0+nph+gG9+ehn6ZoekGWj9GfT8+jdxgHWynZnQn+MWc
nhsad9ituRnW4JFTlIgA5uUkeBnTSDtIS2H2jtotlfddbfA3Pcj13fzVtVtfBnMqRBiohNjrTf2D
GixqwXPWulKvSh5pb/bJ8KxVSUuvoVApLP4sQ/7mqX4Unq1PZdLo1BkQk7ZjadqHpyqKwJLaLCZD
o+xjPOHqpLUklI98y1ZX0WNp6syC8UbOF5F4Iv+jIV3GovvPq8b/O3nj1fDedH3z/h+AtNv/YNP7
/NpxlPpvUCFaBpvCasr98/v5lxHoLUnZr2n/B9Lyfzjxazn3HQLH6/WNlt8XjX8+3B9zUQjZaHgY
Tf/paPhjLqr89lWPoKsymdVfpR6/6xtl7TfucdGwRC56k5uMV/d73ch/gofFWURmIqqbkv6P9I2I
CX+4pukPU32aqHZXjcZ3E3O6VqoRD4lySnbxod63Zyy+W2VTgfDYmCd5v/5VPZtn3TUw6XqkdW7n
vXQL4Fa6Cq7j8+AFbnHCgLoN3Mkju+eKDvtethun3SfH9DXbre0Ua0OxVO2w/hwSN3QmT7dJJrVT
R3Z0V9+TaOMOW9Xu+fPkyH7lpDfBXobfNh0ie7brbX1oXdUG2HaAX7QTtnRUHNyy22YHzdsTfXVf
+6mfOLMreOVW31e34V5xJCc9t348bfqT5FS7yqs8BBTn8DyQm+QpTrcl+ee0us9JXz6mJ6K2zvLe
uNL9+jyfIkffqc6yz87xbthWXr5FF+/hPNj2e3NfXgcX4ZzdpnvrXJ7ybb3C3lwqBN4nlnRXOGm+
YcMVAxhibPJTdEXEW4DDmcbYfXChQNtMbxDidlAf3ISHVbx2875zWyfw7og5siVfd2JXdoMvus3n
6lVb/evLUF1pyyM4tU8hvlU35a71XPESHAm99Usf5Zzd8s56v3Aij8SC3eIqfnPoHclvtvpzc8Cp
7Sm27ij79Gi4o2f46U7yx0uxHfit8Sa/jrzFt677eNPu4PJdj45hp36+Z0SV+lg27MKfncEm3WOT
7KN9sjc95Yu0Ty+AnD9ZL/TSeB2t02z6Ozu0R4fGoz242r49jp5+Ve5UL9gMbupXW9HLnWjbHwlg
uZqPs1M7oic69Lw2taNfJTfiMf+8PNBuoyMVMgWUNzXV4ll0Glc7K2fr1O7S2+qeALLd9EX0Olvb
GU7Og8SX6DD48jbxNbB9nSu5qZec1JPmZH4AO4L8PnUT3xoXY9fwbIz8fYLQvSW9FPvYwWDqx474
qG6rPfL5R+xrDvQFXqzpdp9i/jw74la9yQ/Krt/S2pgl2zyrN9KFK9EP3NjL3Jr7ROTfPveH7F66
xPTsiRPZJNdgbnyGMPpe9QUvvkpvk1NylPfZUT+VB/MmORncAc0x2UX7Yq8e2sN3K9bf7Cgg+X9y
q3/YpMeSiFC9rKXTbI8u1IrJ65zKARC07Tcck3gNjfPlC54Hz+CuzHbVbnFUF2CN3TnCHTb0Tevm
rwzBbY5wG9r+Hvmdtminm4fYib1+M9pMtl0LGPRWcpodd5iXbiVggpvkU+waLleRHTm1LTmKZ3iM
f/i+Fa7y7qCG+9xPbegiNsl3NhAdf9qW1+zhW/SyTuiHfuzH73m9yYw9qRnt+/KW3w/b7gAq4J7M
mWkb+/NVtUUHZ6NSGA43gm3YwgMxN/xbtw2eI0/fZQd1l9qBU96bz+FJ3kkcy44m19JJv+KC3IU7
+W650W7wcnnD3jjlxjbcDfvwmB2Wc+C1nnql+Up5MfnpYBPayUY6TT4RNlze03o/eINNWjf//gW5
hv36nG0+wYR0wchv6A47rSvuO0fZfP6S8Pujwz3JzwY2bD973uQOj+S2O20/HpPt4CcsrOaZRERY
k5o3ABDaSM7oMhOwY6+gmtxS8rvCIXzkinMq+1XfiLvYXmyAoby4z6zhR9XnSzkJh+K4eDTaXDBD
bn+wLpmt8TeiE73OM13zRjU2mQ//k0tP9jWHYZMDndfN3MLGgLQTrub9+rzZaX4L/w9759VbybHt
969y4Gf3oHMALvzQce/NnCa9NKgJnXNuw9/dv+JIZ0hqNGP52hfHuJYggCK52d3VVatWrfUPV2aC
F5CLErmXB02YBiyBY3doAj2i6BesfuG2HqZOl6OX+Qi2B72/eLqnnBWB7GluFhYhB0K3RztzYqsZ
Agx73cn9mrAjzD5R3139+mj4yJDCojrm/FZ3kG+7Q47sjfUh8XumX/a+56+DSDtK7EAS0zjn0RDi
8eNb64hOkatG0qHlj6Sn9iHxJ+/ny4i63ctSy/ct81UWulhZAVbSli9IAC92tjJEYCLJHf3uUIEZ
5Z3gBx72vu3xBAwl1lbnKW8C3CyDs/Bdyb9DtCWcAoMvM0bjLUaK4RZU7ufaq73JbdzUi6OZkbR8
ujKn7TCdTSxDlOZDsWQpvPur/9GOzGgO2ZqRP83DJBjYFYegD8vFFdNGbJL8wEdk3sOAIZj5tBnR
hTjap5hA1Yc2oTwOMDNy5Y/TqTyKPzgcTOaY7FWXa9jxVUrQ5BTFv1PQoxMSoa3q4un09I3iUczn
4QBXmf9HX+ZY3MJcOnaIq+FaGqhcJj8u3srDij/eBcoxZ7KM/rcHyUkUwJITDFLf9kt/Z1bSqoj0
C2juHl7PbyeeTmX6mDwMU+uSQWMT10KiF0/O2gibx/yev8+4qi6mNYEZyNEYApwJFL8KMv41PbKK
E3+P4WZOSdflA5yxoOOWtq+8Fq/1WYC/odmZ3MWJmz4MZx1zh8aRj+CPh2a9Zx4r3jPCXcTONax5
nQ7T1AlRAuXMSeCzIzBE5CpMdF8OZn9j4WyeEKYVPxNjRiGLl5mE8PIOkB7YGJH7ZyGg+clqZNEd
geKHYio3gcPnFL/hIjXPUCECeo67vR/78VE8jkiVxnA6w4M35ENcKI4YIH5DcsXUwxmCwauP+3v7
YjltDMfAXdu8e/KJKI7a8/Q4nDoxUX0zkq7Em7b87YA5ABPWDpKwj8qg9+6QIuUZNiZc7X2lrehi
NuWmRIWCNSvGAhIdNw3v7WmQsUQnqcPQmX1AJqNBkWJnwnI7B/VsjMyDeRjZlXG/DZyDdEYMOpOu
l8NwQO4/FNfSyfLEGkn8PEifJqbCVrFwo7nXRr3pSUckwrmaGlisPDEl6nNi06EUM5noggd6kBI8
4qCPqBn45B0eoDZvCPb3+/v0KPoYforcboPBMzHIYqu3mN96NEI1YObJ7Mrdb5Dkj30IWJzvpNFy
oNrzNFPxW4mQHw6hx4aH2FvOnCM6hJFYDiO/ggChiwso2wHyjH5KqkuI9qRDehw/6YRh51zEqjKa
GFKVKS0eFUc+v2ZEIbByCYtZpTKW9IED1mIg39gPy41+SUzjXVe+ckHNlfFuWTZ0bw+kvz5/zS18
nMKIerFHjhTiAOrWUSnGw8v4HVw0WJCE+mjhvSyXCp8WgV/jM+1xYiXExCKNu5rZKFgXpNFyZF8Y
n0yWr3yzRTZbDDhCv33E7I2w1vCZKWjeMgPI+lWeZGBzyXk3MotQXJkCTUi1kkSC/NUjbTsA0fDb
0OE5UXQiENiB4zc+yZxXMshjyMD68kl7im3y0wxfQ4WIJXYesVo33CafokwdsVI9jfyT6haP0J8P
6Kexj9AJ8ijhubFPCTrAzSplGEl3xK7HrcznKbkF9ucuDsa36efmUgx1d8L8yisZBqInP28Dh5Tc
jvL7mBS7vaqijkQl9TXiE32as51y8FV1s31ZDyJRGMlsMtKV/kDkYKnHkcKvOZdO5c5nnEqCknVc
XCQnQKF5CE7Hb051iMLUCVRWVG7nyHynV3BiLoaL4Qt+KO4WOhEynh5JEKCFB0BkUXbgXkL6hR4E
ipAJ5qb+EnXe6mYIXM9u6cLiIutuQ9yJyKBIbslzco4UmVt5PVmRSLskziedl4p/w9GVP0tewpnB
8dpA5C0Uzf063C6my/Xc9PIQ2Ui0qJ1oJFFbwXe4A39eRVg7C+KjFnvOZXvQIpx2SdkLTz62Z8Zl
fA+8YOQL+c566MwHgBDmOYlYkAJcd6vI5ihhRPTvOQW4GcOCFG1g3s8Ek+N4Fh+bB8aXiUID7Aob
xag+U68XCVM7N3vQjyoZnPZR/2zf69dZxPDwu/ldwu2YH7IvqL+dmddVhNZPWBVuBsIAEKiX3ABZ
DGgKRmyRpJkiD1V21wiSSAo6nhOvOy/h2zHnJeqOLlhHH7Hx8QD8xTUivuF23uBek5s+YrfVuOMW
FOfZeYKbrTeFWrSEgF54/0P5qHcHvOCzo/PRMNyUj71X72KQTcwTvmju+WVyPvF6UWsMsTswEEpl
JtuMYXMU5zDn6b05/EEoK4/6eiZ9JD1lAkrDeXwYfNtN7untq8cMYHKUho1X+/kHmvL+Jxwg3fgT
TYRwDR7pQRMUetd2bVYi92h5VqC7pmsyuwa/Ze6O/N/mizQUOo+rP2WNcG64BAyZCg1JzlwcLwHW
RGqIjCTf3QTs4utAWB07ivfuQk33Xv1UHbNjH6SXuxGuX7ewD2IuJ7JbdLxXjl8dVyj5+yrL1uZK
3IXrwDA5SDdqaIYoTnMbI3lyTt3zc3lbXtLq0cOGzU2kdSRBhLWYOd0eOIheWAGznbCehHlQ+dBa
uJYcKvwO8I6IPYcXx9z1HkdPY6Pl5j2xaLCw5D/xAnKyUJFsi8m9n3bv4WseiXxWDJc4gowuR2gu
srFFt578TiJGme58Qm7P7dmyxU0RUNycAKQy0DkBieycg4DK9xT2Hf4y+6JF/Ec9hkxaZHXSWe6x
qXEYxU4X0Xn21IJMiudg0DmGRgA0uFkgGtxI68UEeZEOIn1KqpsHdtjdNwR/51hGKME/KcWjS8Rv
sv1665XBA+gH58Q8uu+OjBeb0hIMb+n8kXv0ns3emwdzZB+wRnLZSCNRfxmjVIThQIwyRwCCMmnB
+Qzu4+tAxiiFdNeCPFjYW0hcXD7ADZNIhelRPmWX+VHk2PClslB1OYHo/srDgI8J2i8ctdlhxHFR
Iqv4ef4NQegvjrHi+88qVqDssmprWuWCJJVMs8JZjcIS+3rwmTwlQAh4Yw+pgQixk1tc2GCTnakF
UTkipuEVSvrksNUheE6isvvJobwW+dZ6VMS+EOFexa6gUEsiM3X3q/ghvogv+nPnqj+qwXxEsIYK
h0PGOnjUmEiql5NBzWh4W95vQXIYjzH5Hib2RGz4taJQc6hOw0UZzmeozfIfnFCxaVyMZ+ZRRMQp
tO9mcWzjDud367vVvbbYhKpoeACMdTVc5HfDF7ENKPdif6so3hQBLUS3YQsYbqyz1f00s7gRrHgK
VY4L+pGtnzjPbqcznVPfOEC93fkxJGFCMBZjXu6nMObIM8W+Yvv9mUQ0BAd2QiSExJf6kd/S3SRu
1gwehSWKdGJL2TlYLqSoXN+jcuJtIdhKzhmDSFpDsSlBUQjpdnJxhd9e/fhmDUV2Y1BoIGt21be7
L3IDUb5TgzYcCGRiINhLIykyw8bfnx4HGxiSwo4wxRsZ2EZ0dufmuJ9q7WYwWe5uQylrJqJjzEwm
TSRfvRz7KQpEkJbveHTCAGTWYH4r3ewsNC1YA+0EuOxosGvPBzbmaCNeAsyLcs5ZWYjXJZv/Sv7T
hyKPRGONDFHk2JwWeAbgJJ4xXjnX7YX8Lr8BF5XJpHr5xcLyFkEE+arE8yqSsNZDbzRjCva+mJML
X/cctc6A5IcPcHG96di7sFmJEeXNanrpqRcB5CCOthyuWbML75HE3GUBXokUcSL/ESmeFnRYTiCW
cioD1N48kRiuDNx0ZGsllrREDZHStaRlVHJI6lrtXBxKLNZj/hS5iGPn8afyMrle/JWYJEoOqNoQ
qUry2Z+vVpiLf7FaoQM9X62Aio2iTG3rIv6iXOknBzgceTL53oN8u9+ZhYsUa7j7IpG1CY0itVTC
+hpBC6rM4wfjmN0Z180ZVbWb/RNuhVfLV4i9oXZgjw/sE3KNYXoVUz8W2UN8jVDYHYCqMyXSTvvX
hvomAqzeHqhUObcwO5okhuM5B2jSGI7Gx5mUmENc2B+2q5Jcw7zuz6yH/UR9zx+ObJpBcWqYItl5
dT5wxLz4wOZI6Pfly4KAtwdBTdFFvVY/jKfqnF2IhJZeNTXciSJnR2nCPAxH58ZO/OUTUv/dsQtx
qTlzrsoj8Z0oTvmcypt2pV4OZ9aRo3cgDvh55HwDzv+HAX/+BTE939DzdDL+umPjw9ZtEKK4fyy+
DGlWPb5s0Qj0PZ//vUWjKW9sQFqOA+EMYIv5nbomfoIEhSrTIxEMNEo+v7doNOsNhGwL5zLEUIQ8
Bfp2v7doxI80AP5Y28oQ2AQg6L/924tmJ2ayL/7/Z4orNGcM2o26YcsWIhlYn71cSehU7Y1klM1N
Un3N9YdV7pF4HXxEM/Acr4OmTzzYX55VElIoctQA75+N3A8qx6/FKP50B6+wRRB4Cs3puQOcO8DU
YbWJGG4DjXu52I5GX/g2zpLTx8ocPeHQ4kifn27gb03h/7Uu5L8H4fYvONEVZhDitMy6v57pZ48A
SbPi+fz+/rFvE9yy32C6DBJR/aa2ptIB+NaD5Cc6Cmc65EsbMz3dZFH8McFVJripWTSgVdWhx8+q
+GOCi/Vioq4CdE1mYiLP+WpC/3SCCxTcs776t4KqJVvCy+/5HhFbwCKbYYujpFwuBsgfriwNs5fO
5W+Y4UaJSpUTX51unrwss44ZZlWTWZ2a4q6TOAolys2SoIqbzyYHDzl+TFSUdK1Spa5iFwVSXQqu
m+Xgqkulnq0lpES+CLShfl+Yaug4N+M8uH1qn1tKHxXwHXfQbEqxo+BdXu9jR7nAzlPPKq4WqUY9
ZeGYr2+As29VI/28ogTuGtbE94aHIq8/dZV2TBwl99c0xzvKUC9NZTiHBAox0e6FpHRO5SntwkQT
AD0J+AgqeX6emBC9WFWKs9mAtsvAGYWySTJ8kfr21imXKB45zbUFsvJtdrYs47s5IT3dcD9IP1vQ
1aRapu4mW3fCuGjM38fp12mogJba75fUAJu3Zu8y5aoDTBLo0wxna+Rk1Dz0uvrZyOE0oD5xo8h7
sMF1cZohvy8qW73ojUI+oYJ1BU0WhfOkJO2r6Z/Z2/hRyWaaDmOjBMCm3latcblb2nIyTaN9b22g
e9Yqn6Ox6vuPc56BrlqBOo99TwKcNUOLVrqJQEViwtpcbTXI4z6NVKsDZKbsg329L0p3OZkdv6gM
91WxIGST62EGAONsQtEYIFHWwmNXswez2fOD0sjnJQoxfjNvM2rT8Tfox39YCPoXDC6ooLB4IVcj
gAhSGcnDn+6o//02uAtu3wb+//jHO8EF7+t/oESYvdhYf/gnv8UgDUiDBgoCTANIIVR92ES+xSB+
YkHK1qFdGwre4wrh4Y8YBEKC/Q1cK5/6XQLqjxikvrF0XWza8P2fkBV/Jwap4vLPYtAPb/x5LALb
ovVl1UNgrNBI7w0DPxozhcfa4nM9ZhStljmNGkQ5jFK6AVz4Np5Mf0qU42Do+UnWsEyAOhKB976c
Zvo3UFEnZ7gsuqH8aGNYi2SNYChvJtUQNVExFDffaf0A76/Mm9MGAg4fgE2/kgsnQ3F+/1oayQdd
SqnM7fZyLpVgCOp18+Syul1amspVkcY307hx+Jkb/YidNsk/LtTuttT+4jhQt3rcGuDeNn1326u4
T6erwilwytZoW6qFnqoivAPysFmtoK+ni6Gy9dCZ63d45rbXeqZxWLapj2MJet/oEHr77LKuzFs5
tWZIL72ndTYc1jy9bDTrcm+yt6OT3eQSLtWyfIFRQ9Qb2x5UxTCdG0j7ebOhwXLLW1goKvpTEMoi
HdRaUA/yhdZWX+UYr48+yVEQX9Vz1MzPt11efU3vNq+abVrNsky+Vz4OsXmZpCtVIxuRZNgBhWev
PVWocRnQ3rRpmhpToFgYNdetwTFn3rx0gOLZJjSCa+cOH2b4+ChiqskeQRBbv0C4/IrE6OClBk4w
ZbEdR6WEt07DprYf23g9xqBzY9VnH8k7eHcA4wLMw67qrPw6bbiZ5u00wpyrUNix+vbKhN+TTKWs
o85JZNJSeam8AZjoUd2w0yt7Sb9ENIoauZz3kc4QgsbWxVZGD3xQrLtFAVq55R7CjBlcZwi+ibo3
wtu9dY2xn9lokFUi/KEWvD9gWA70N2GUJzMOunptrrdUb87Hflmud6OgjiUt0mmvhw/DkDpR1TLj
rPLTXGtdOIL7HFM1DnRjtvC2gszZd2sNMnw7tyScsqV5fRjGllJ8Mdr0vVqO+yoNy5wCmFoeHKu6
KvLhPlYgbmSoRQEQzfuvNbDfbOSNaGPUoXKE2zmH3zoN5jYjW22PTQLZZfvYQQMs4Eg34PqGrb4Z
a0ArqFLPVXvWJfBe5Q9zg9wpUqlgRAMpTlAm5WXUVOhzg8XhXK92GUHmltM1guacO1noXBYTzmcm
e4j2Vs+MC8G0iG08PSRJuQIWhd/bkgSyRQlOWEU9/B/MWv8F94Pfs0ai718nm9ePUplJnwD8Y3M4
/SDn5NO/55zOGzTzhHQeSkYvCBOW84a0lj1H+V3W49mhSnujoZBjOZZmanAsRKL6Pd5zzoJIY4GM
hFVj/b2cE5jc83j/vYn/6jTlqFubtyi+HZpGz6LYREyqljIauOref3RgS7mr6qBkJy14IjYZwutY
R0Dpy6jeqKXKjJ3U3YVPkD1ac9+cenlN3hp6Y5ySvXyfL8PHdeoG6OUWbc66ujf7mfTK7it3pR7i
Gmm1oW/ath4aB1RY07yMysI5pWlp3abaKtH8dVDcagYbfP+0nJfOWLw1ikJ/jxCYDqV3y7A55+Yv
urr8iB6HjXMyqOEhbuNQVyV0+jXjTjEeEawg3iobLcFsoH/c6V6tLoOvDEN+gZROc1HH6XZoCGye
0oPkbqqau9z47YOBrN4nI6vjuxTZY/x/FAiIy2aaHxNOz6ek2K2g7SzWqwz7aoPzcD6WDYfCGs84
xILi5ouW69iaAhA+NJLVo8JZ1592hF3DfjcTwoRivbVGxXSXDgaBWhT9SXIUqIdJpt10zaYFlPn2
sCyL6ZQqsNoI5aT8jsyXRZxgkMn88kyLSG729r648YiwiArdzkWHJrlcBIm5VvT5GBsxVcylnT4N
qBzZ2GAaVgmVUe5cVe6XU8dgopKAR4nhDFqk44wNkX0t84u5rdsLBC7qa3xz60OcwZ5mXxjlMDWL
KdL6pr7QR1M9tLmcX5q4Ubybsrn1Gim2bs08da4QhpXO66SZH7amLE99YwCrwD0F5m1VXu1tU1w6
a0c/E6vGcz1WcRdqldmEsBwTjhPwTUuTphdTS44/5jNdW1MaffT/GndF8dzV7V0h7+92KSjSfJMR
YZEHjLxHNkON7Bjs/uDY29tl1vLfkrRv0XuYb5BMBXnTs43B0bWvrB7ewJBj1BKPvC5Nxdkh3oYv
RhWDutARvLNSdfnfqEr9e470/7rxE9TdX8fPu8c6+UHU5DP/jJo6mF8wR6YJScUQR/9/ntRRusVw
A+Qv53Ic7r9nycobHTA6/yCUpBkoLX2PmsoblFCRX6esBVWWWPx3smRFVMKeZcl/RE3ttRnIEic6
1Z2MFre6vp+zCRxBMiK60ceYNiZIA8DRqgLDzEBR7pCwW3mt3aaGzTolGY59jj55LYSq8xL7X7/b
ctqaVVPRrak/Ij8FC0SX91Nnt9Vjn8TzMZPiKlSMfQxWiheI0yB2sWII5eG2twIUGFBnyAuDs1/2
qYNhFpaJ2l4SLHCuKxyA286yXRDjKg+JtCxsOyydXKs3l9+2ZZRPU53Lno4i0Qn6TOP100xpgCrI
qTVnPbC7tsen2lFp0sGrKl25yVmZhqxgy22bN04BOWq1GvNtl6mTEDpqYX/L9O+XvfHraWG/UGJq
8U5FxwYrTCoXhurOc/tOyp0R310dVQW1295mzor9a5ZuXxANnUKnt+gI2vju1jKecuoglDWLHGhl
UxueWbZfJVkZUTXnWAx4nNsxJ0txYbxRJ0EWcpPxMTMUoHkIntwn5WYL/euJnpaVTR7M29tSN9Ig
1eqLZedw4q6dUh2mZCkPeNkI2tFOE3ZEOLnME+vWrmO0bpplvzDUbfalsYdTnA1LWFiNFNr2PJzQ
yjnUpvreXos0UIaU84I+DV47QkxzYh2fQl0H9bCbAIKKvrDCad1BIy3wd7o8slfEHKqmAH2k9xdP
qjpYu6deGc8SFpYrVsirHWkWaoxoOt3vCEaaSx4fNwsKjDIZ4FbssXKTtqRTP1sSMvZrcugQJ61M
bXIreHDnyIYUiMmOT8bN9FTH0vk4aCPdEqhhp2SloqnvDVJ7sdy+nRF/vZtnNKvTZLLQCIWh4Zba
GFOUQJyhXFY61WvWv52mYYqsfQGcLpnVwanU8t1TXPjPXHD4PcGkUP7XAfL8sR3Tx/IHMZKPfYuR
tvxGpSRpGlBrnxLBf1YSyCwdjVD4hwQd0e6flQQZ9wgKBg7cHVIDQuH3GCm/oYJgIsUjcgZVk42/
FyNfVhL+Wc18qqI/608PkHPh4XdSBNcXVcuhRSbGLk51kR3rliZlu6YfaqaNvikfVur9LlI7qC61
R4iarQs1sfMmrfmgoFk+VOsHs0nebzTnp+JkY4y+DQAqpxu1R6dsVqqvcbXfS+r2Pt2X+1HJa292
dn+Xh9rVx9b0kiEDLa1xMI+T4yqhY9DnaeiMzuUE19x1rCLCmR40Edw9v90wWZC2RwhmLtaGZFgo
sO1t79bKRKJafnVyA9X+7Dyet4/lqBxa/BgxPr1XB9PxNESPPdOWDyaLjCwFUZ35NlH69+lgflpH
/cMmZ18mzGRR3OrQblHf5XjuwU+G/2//VnbUQTVhBBCvGNBM1lVuc+oG7t+06d1KKHYH24QXCplN
zeG/cjZpSuU+SRY69Ub/ZdCW27KJQbc3QZ2O9KKdG3WtJ9/eYa82VXOxOcCMsnTEAxZe40IhJNy6
+VJGKYIADyQoy5LPMFllGPi7n+pK1LUZYv4Sef6+g8vsaEaXKC7wNzCvuDUIGp5RLlRWzPHG3huw
kealIxXK0cQnWJKt9KHA/NHJnA94mEOOU8FwWrgiZ7IdYKfk+DuqgcG2bVAmzPGQbAX1Unm8t/Zx
CaF4z2AtcEmIOoTkIlGvOU8NtJS6oYjkGenWzZnmqz3pjc+r3SVurn1K184+EH/Rv18RVEDAGrjW
DASjla+dAZnqVh0zpIIS4CBbVwe5VdLgjNXuoBc255KxML+mRRPM+eZ8cxD7zxzJRO/wr2OYt7X9
NDwPYd97jRpsMBsGMPrtGgexp1zt9zIo/ZYnjXmkBHRkn20C3h9lUOONSQeGBIP6qUH381mC98Qu
o3aK0oRtKSIt/ButGPVl7BJVUK6rI1dAz5PCqyN+/iyGNY4+K0OcgQKb9753S2fpFNTzCvS5Zruc
7npjnm+kolfOnVaPf1vSCsmZRlf637BIxYTB6gcVdXC9fciVdUF3R7LHx8Yw2/dQn5GN6SbFAhUG
db+naplR3KwRDtPDZ8P9g4YlI/UsSxVPgR0QqvmMF6IM1pMI77On6FvaSnIvKZ6hbIAgsx7U3ZAb
yH7pHFkt8PIViI18+vD3L0tdE30IWab2Z70aPGdtDc6/juJtcOAXPca2lSOpXF3t635q5/li6c3h
F71Z0SL7Tkn99qjPrykS9mePuq6LpLWjuKYMjCluDahmMWLCnfrx5w8n2n1/uhKjqUN8pVdI0/Dl
leQeeTCpzTk0wkmeyXpRxyTEFCL5r2fpftwc/axCNA7c29QhVCSREa87hdFgzRLzTJIahKsNecGP
u1Bxy21TjXPskk2gHxtVeZSNCvG2VdunyY1Lp7lutYEzLgfiovR//jC0CP78NIoJWUMcskQHnxX1
fNyUqdbVusl3DxXHvfTSlkYD/nq4OtDFUFbKoCkKaHE9WWtgVVqPtljV7e/x9LayaFkMiEHLrFzE
cb0vYa9MSPWN+DB8SXX09ly97Ow7u1aob0iWFCPLNunN5FKhx8ReeXpOVTwyKmoFhpwtHkD7VDIm
NmKloJjFUC1i0Jxk2UVBGJRmjU8dYppifAcx1JkY9A4HcrhRT+9ikRbg7CiMgeHS7UR2tVYrwYGl
lf5lyxu2mJ340ZwMzW7YXddp7Xx7aiRf2ff1q47iwYKYO2c7Gp36wv4+OtrXos12yUUljA7kqEpA
lmc11juv1eZ49Vdj0fPzIe1X/jgC8aOHCfxa+riNmvCedI1UAykfVQno4KS83I1c2i9U1CTu2MNO
XUJBN1ewpDgtNZV/xdxRsqeZqdLe6Kr1XY2tUIaps1qhD59Mt2lT6fdogMwfOqOV5fNUQXb6Wk4c
koExpjNSlWNzRI11m0NjH5b9s7FX1R6gP5gBdLacFXFVMq3ENRYpA+8+D9ttYzc75lLmhhJQNoxx
EpllodEC0PO+8DYcmi3XHg3kR6apV2bfTgZA4wblOPQ+MgyNMWXfwyFbNzUc6lHFt8hcUDgZMMOi
WWwhZ4Dwx3Kvxlt/wty9qiI+xTQxrYnaNqftfUY4yhjuTFNKVm+IE/VrGq8OXG991r40GUqS1LlV
rWOfnqdHWvLoRSnNAh0k40WXSVeB0s4bSmkrvim5J+Ep4K/z3PVnFW9t9TQKTlsQp+0S0+mWQQLa
vUk/eWq694MI0nPWIcNritBtiiC+PMXzWoR2pDqI8rYI+LEI/YPYBCzNGO/+a7UZXTEiqO/tjuQE
bdKawZrI9LJMB9sMEqpVwkVykCmpambh3KNXSHv9V6v59WI2QQ+wAUKYB+AAZuHlYl6o5C+pxVAi
xHJVa9VnG6sS9MlHFCOm7HydenYmVf3aTtRBnXHwd/JbHe0HGtDz7bZvhw4gzc9viozgZbjkngRJ
m76qbbKpvgqX3wcmGyyeWH16eLug1IbKGGNiPI1POUpYhHVi2FCCc77dw/+FzOuq/VLfjf2XLyP0
/f8HOPsAq569jj/x9aPH/fEfPE/WPs/Cnj70ezdapE28Fhm9CNGL/o6IIUFDQckhm6IEZ71Mw5Q3
FOQopXFapHlBg+L7GVJ5Q76kwNlXNKpwuBn9nTRMe73XooaCvCNTmV4HJ1qBynm+O9XDaFpxm6Dp
YJRQ/yYs1S9nUf5G2z+mHnKSYq0uvQQX0UGFkbnwLcs0+kPfTPPqo9WpIfwJW/FimNXizOgcaQuV
BcF/09D2wZ3WNb8atK0J8TNJ4KmubDko2uzIo0yrJF0NMibtcSlhVL/VmZFH9YC6UdyaSPqN6pTA
7K6p2pXbPjTfkrf/P2n/C9v9zybtEa3ZF9NV/Pq36WqKvpgqG0Ion1BCXfiPsrCOtj5Mb7JOA0cN
88kJ7Y9TgwPqizoCSkiOLD4ONPf3ZhoiEnjp0CfQyfWfPvZ3puurXEoTuiyAOjgxAN5AgexVLlXv
WL/knarS55/Q9Z0HNTtL80GJD6s9azBimgaRW7VOkFX8Reh/lf4+XZqDEfIzmGlQ8XwVZetuz7JC
j2VQTVnuS3W+3S/6DOd1ltP6F9d6/ZimAxKU9ha5r0MZyRCL9lmqPVeDYuBFBIsQ7EQ4DNpn6otr
uJeJ+Q6NqPYyTfLl/NkMuP6WyD8Hf/7wmgrX0kyUZ+gKvLymIRWIbFYW1Bx908CUrN0XaUyTdxIi
RkBL2luaX/ovrin+5rMjhSaek06rooMWpJomimjPn9OYRksedGdDVysB1BKPuXZVbJoKvL1eyzv8
JZubnz/lj67IkRcjCGKeBdr25RWXDeGsMm0g3SwdEA25y89MC+VUudOWt0ACp+hvX88BsCvQi0xX
+8kp4tmbHEoAIrvSwb3RMMOagY6ggH+JZnp21GR1+QUG/gfvEJtCxB9VbGVR8hGn1WdX6wdnyLJV
BVledEB1V2zGpfIiqybJNWvjoNnp3c8f72Vrm9a5AzaTggGQqid1wVfnUMB3iY0m/eZnqvkwzLlz
Mvat+sUY/ugiJohkGlKomIPPevlUqrSCph7QL91jhcbvsCCY4+6NbR9//jB/Hj3UEQlwDJyCgYj8
6mG6ou1kU1M2P1l6BEvNvpqzK81s1CScJJxFAgytUk5jOTVT4xfHxNfXJqyKarKCZxA4bkDer56x
yqu6S/vdn+dN8uakHR+UdJbDeFA6N8lqGGQ1A/2LOPN6ZMVVcbYkNrP9M0dfzZe92GMLIPfuZ2sd
V75uxiY9fFtJ9vDnQ/unCxHJiN1CLJK5gszQy8cbJbNvUsvY/dECmLqkmByrldz9wsvwR1dxgBkC
+kN5H2PJl1exsHIoJSOVyceV7WOBySrJb5Iq5t9cZhaHfPoCVPBZ0eJCL68zd2ab5E28+8ZkFp91
YmogG0p1JZvVdFazk3i5nYzJL17WK2kyi1lBuUOl4CQqCTLw1peXtae4TPAOmOnKR5iduNiO4PQR
map2GFB7XHIHQfspkrVfTZM/TU7dxMQG1VHwDKZYIy8vrE/bIOFviHaOpQHOKDT8L+wGtSW7poeZ
6E0G1XtTxuufT5rXOy7eCzj2IPpGVkH36/VZC8DFvNDgkP0YtKIZ6L22x0C94q1bvbJupOzi59f7
0/Theth2qYCCcPUk1Lx8TKyJFrmLJdlPekT+sA9uDrFT5L9YCq93IJzB0EIEWkQ2hMQrBuIvYrQ1
K6xpbPX8NtuMM4T6UCbf6p1avrQG6Zrtv9jx/jSKXA+kExpymDZihP5qskq93uChm9qAAh0UCnpn
TZA1XFCAzka2i19M0j+NIVcjNZSRriNRA0Tw8ukmfa3GDDNff7Dk4tiPNsS4dO1/ITD0o2cyYcqw
CjVqFq+rri1mE4aE8rLP0cX6VMtN80nHv2FwSyoQ/s9nxY+vBbWGNWdZSKu9fCKceyi2lqblz3KM
5NIyZBeIsGW4P67bLyb8DwdPMHw4yCsk02TRz7fvxMLYwtwZPDXJ2zOb3r+3W9Xwd6OkeEUsKvTc
yMo5lL68ijoYzjLlBQJIgHnv57rNT1WS1794RT+a5s+v8upZzErrBuH45Femin5QzmBt2pT6e5rA
85TS8uHnr+k1c4huhXgsjp6qOGggPPzysUC4xlg/Mni9OS4PbZtndwuNrTOUUYtQyc0ntJYa2sUg
n3oNF0PKW6ibqRN99gJHpGQufmGpKa74PLt9uiPyMMhbYuogu/zidaZFa1lbxcyxhrlC+lPpz8Gf
CP3eGglhefosL7369ufDIFbzn66JALQ4cdFdEcWG51Noquq9WSvF8ldNRZljMVBZK6UqKq1Jepto
zS1GTcvFWK7W4ecX/uEygT1Gci60ps1XYSbt482SKgPscTdrBwVTgCCbcCcrM9n6xalBxOE/P+P3
S72K03a9l9my84xTutCuTJVbdUKJIa0NiMZadbAHeb/r/id7Z9JbN5K16f/SezY4D5sG+o66kjVL
luUNYVs2hyAZDE7B4K/vhzervi+tcqWR1asGGshV2hbFISLOec87EFhzkB6Eu7++z1+uUYYTa0pQ
COHp3cUlxD0GIbzUrtTA88niHU2fNP/JpvPfV3kP6RFzGOZ6iqLd4k3zlT8yLW9Ii9kGrd/9ppj5
5Q2tWzY7AoCT9+6GqkVbisqJF+cm07GJIvk5Ijbu8a8f2y+/yxBX87Vtp5R5txYswOMgK3lsM2Kc
y8Rbossp1dnLnET+F+kEzSX9fHCMle/+5lH++spxwLEUsiLfhzTkcQMX3uXKlRaOwTAD4VZoF9Yh
GGV+OSu/24VhsRw0Zrbf/vqmf/VoKXkpElkSaNjeHYZLYTOEsSYu7RUIpuDUXhZEzv5m5/vVyvvz
Vd49WhP12vb6Bb+E1iFTzpL+Vjl9dyjmZPxjvv5vBaK/u6F3R8dA+grRyKy8Jpr6E8oEDOuG8Xcg
+6+ODgaba15rAnC6jqD/vIdFjY2fsssNwR5Ido7rk4C22i47jHHLzepB/ptP5JdP8E8XfHd02F5n
w3lw8WgKq+pbA90V4m9VfOw1EoK//0kAX0EQWsPFSKT8+d5UnPnjnHAsTl3nfYu6yZw6PQ+/OeJ/
dUOgKQzwkTj52FG/u0rv5yoLWNPCT6CE2wSWuVAED5K3t//rG/rlpdA4gVYjnAKp/vlSXW5neStL
fBab1UGnJh8pYmB1Mab5cP/Xl/rV1wdcTr6Fv0483n8XzMiWjqYg2g2kg27tVrV7xrj/SK/4W994
TBe5RqXBY13R/z9/fXEi0At0GaMkRtwHx4vbD0bq8fSf3Mt/X8X7+SpG9PQxFm/IdCW7fDbhm0SY
5n90lRhfX7puWuL33wEKlGKe2PukWhDEmNndOIIYsb9/L9gHhwGhE3wJ7rsTREwppvc190KnjKG5
m9Xs7d7v0JlffGiArpy6CFXXgcq7q/RuMI6lbp1dUpbIdTpS3GfEEgEOGmmaJb9Zp/96tRUEsml2
yfulx3i3JSzE4o0iZRaKjt8uDmT9hooqUtvWyZZB3/ympPnXTzvw0RzAtbahCPCqfv4cHLeAUUu6
4s7qalyLTYSxbRZ7m79+Ub+4KXjdazkKW2UF0H++Sh+PUFmAHXdyUBVGEVHrdRtosBMsDlTM4m9/
F8i9PXAKwDRixt+D9VOtKCmYwO8wCw/eALjIAjPNrH8Hx5x/758LwnDNrYfo5JJ3zX8/31dL5Ilp
gzjYLZMR+itSrVBFewcxmTmJxBB2sIl73xMvvol8mH+Tp9Gr1C4alNJN6SXoBfiTB0BvtzhImnNC
HxxhM9NN4wTbRj6ThmQ82HbuPiU3otpOk9N5x7/7eta8F8Tp+LEnVCvvyoWsg/w0dB79wsiaPaCy
nzJ4mj55e7No5MNfX+39KRtjx010MiDEKsdl4PPzQ+ONLfQ9AX5sjPxreBeWeB2Jzah2Gf8OuyaE
pOXfXFVcM0GSCxvDWQmy7xGssSeipGr8ZJf0SxJftdrzIFPEnlXuxNjgbPrXt/h+VTGnXyeaCLxA
c8CQ3m3lQVLMZIfoFEAnjwAi7NB/7cLJ/c0u+69PcqV/rWwlniPj2neXseKmK+WQpzuLtJByB3k+
+m5qAhSyIG0/B2J0/mYGOcGGGCGs/3HGg0m810iABGuwYheX4UF3F23fYJGl+/g3j29dPnwEf15Z
tHP8eLK2ORHBVM92Cn8aKPSd7humQHKviXbDad0OLUXQIMXLQ+FCejlkyp6hFJl0/IS+TBMq4orb
qqvj22zyZphZ+eIVm8gkDbaoMh8eVSnSLxBlCGbpLBj17Iby0yIy+EcOIXDQ4x0XJQHBH6mHnVGd
pDdOTWUeEn9xR6FbEdoI8vIxX9SwhzFUPrqxTVKLm6gGnnDeZVfQrNbsykB0u5naKr8wRJ+SvuU4
5qaJugD+VFjUT8Ew6qOXFv7JhkNFZmZUBrgdJNiSpsrcWK763rpWAXF3XDCcTHPnrS4VdDunLz87
Jumv2j6qsA50OFYt8rufPPITDhFRO7uU3wQpCXQsPzBfxYzWbDP6Znick0riODyZxt3NZePgUq6s
aN5AsCmLncniDPtWoUO0oksdkxBORo21qeIWY6fBXy5CXcdXarCwa628CDaZtbpWBMNyUxNbtI+C
sSMor0cDYTplY6Lb2KhTppH4P9K+MSYSsLmRE9d2ufd77OKRv/TXJluzTBKB9jUiK/hj6YOIQIUK
tiLo8Y9tSyQjVp573313IkyHuX1eb/KRxL1OEm4yZe5wUebUux+HNsKaynKC9Uk1WRbd5KXGzQIS
1FKTFgMSeUgJscH6v8iD6MUjSIoQy0TZH7X0I0wkdICex3KSekf4hPxSlY3i5eED8wM+ODJhXvH4
ZDmVhHPTwYCVTLokI8ZsE6LdQd+Tj63+Xi9R7tz1Gf9w53VueBsZJ0kv+bE94ORC+jQS9dBtD8yv
GI+Veqica+WNLr6qVddepBmxnXuFRAU6kYRl6dapE15lNl4Tl47Mp/ZWsekEx6gOCvttGuuiPZAO
E70IL7cuO3dYiv0YZ/WLO5cPTm7kzsix/0T0T1RvED1GqEZk2WIeOCyYNM6TTL4txMPcmXbESHus
cpz+HDKoteWm8yYqO3/r29Vg7rseYii7WRvqHaAnDDPVFBlsrkbXEmvBwpiMTMlQB3DiylAFciLh
zzlHYfuGiIR2yetDUyQYc0mY6xsh515vterbm4G08nmrETsFhEXGRbUrQ3cQW8m5a67LthBe/SBp
Y8Ba5iwV87M3zg7rSLdEQ5VVHOPEWpNd9MABScS56+ol2EdJ2ZYPIQQ5VraG9JkVu8yvJkm8bmmR
ljD0FrIhHoc7bOcg6/EnHGIYpomIiLwfm67/qHSs8N7uEyv73Nii8S4ihJc49JaZZV3KeOhvLXh1
K8ew132y8TNj54w8yRDbFnbBzGQih3DaJTKSMVzJYeIHw5PDRjLuy2gfxhi8EAzkw4UrhEpwL4B0
dfBZq+NO202JU6SJ27t4YiUd8rla7rJkiZtdGk4Nc6bZ0Gp5KgvfyDHqPRJ84KWRKJp6zoEsQegt
sSJeatOS9NTsPXvU7S62LTfeYxawfLQyKyDz2EvQo0ZFmaG4qub8tmjLZsGtoWlhcNrubTCnutiN
trLMTjq9j1ck9CLIiUvh7QhWEifC7SPrMi6c7C3rOP1Id3aXeLcY1ETUM1mVQKItNSbMXbp81aWw
vW3bxNPrtLgiOvqlw5DFkn32JexhZ+5qmSGwX3J4DuQcE+y+Jxk7fwk7S8H7VFpbe0b8VnEwno8e
Hu5iviXn3sMXb5YhxrmLrUj89JS5MsMyNXguMKVCFoKEZd/avRciQPBqd8axMp7LXRHOZXSKtKPD
a852MFq+ATJwbOnE4mDXRfRBmMIk6KusEav6JEIp5ePh8JJnKimOg1fMC/mtaRkSSDuZHzZkifw0
YWozH6Y8Cz8kouDImoIWJxuippw7V7WGVA1S3bDIGPLox+iI5IbSyfMv8mIMXsNwWHANHrqFoddc
JuWF30K53I6yYR+R5JV9b3UxYShYB+1rVTchN6WNlBvfZFF0mCNnTZUdSOqNSWBuLwaOjnsIry4H
hEQfR6Jc5WHEl0ZJuh1UGn9Imdu8WUJGSHQdrTF2UEOPP6bCjObooFrGM3yMwm98ZEMGT1TZzt5Z
0MVtWs9MHVKasie4Y/Cr8phPnXefy7IMDrmyanurtJzfJDF3ZLyGps93I5qR4YAgOS93TTbraNvW
kV9tGBAl+IC4PanKsV9Sj/Z8DZ89fqILvyAl8BmOmDfs8663Xu3O9z7rqgAFnkjH+lT6tSAFdeiF
OJIhRrhJEHWkuqh5/aJqHSUbm+T0D05QZmSmtl36XVn+jKNJoGVEwLUfKJwZUdocBECHiya5GG9j
pwpRWEoLLAPkricUwPhVvE1BZjGbz1Gl7HpEL89DsVQ4P9eewCXV02o8BL6evy4pm/VN6Objc7qI
Ai2kyPVnP1rEBzFUNoHTxcqSHpqs/m6N7I1oDIc8uZehXjCJLixiyRzT1/gh14OWyK/mPCZEOud8
myzFC0zqRHs7Is8jjKxNWk/EkJaKRBO5FGQd87CxfBWGW9RO1tqbcq7sBblPEH4LUFN7VyqSRLi2
zeqA1HjxgmjfxmBjK3QVyy1LrCi21WxhObEI9tltNXk59lJR5pUoARx5k0+pQAYJwpBQQhRZQjeR
BOaiM9I+yI5MqW2U6G785Kbs9KepFXhJmV4H7peU4D2SqH23FzeyWRjYbxCGt2YPCxy3lzyrPHW/
qGARGBz2Mi+/Rm5RyLdhtsIU+BH9Z3X0dTgtWFWRB7nIGx0NoyUOzWgvGUInlfllcw9jWrukWeAu
kpLnReRWS1dvOR3Ii3CrgPBXnp8c93a7qBB5VWiFfbUblnkq3ooqd8WnCDp3ZSPRDTRbEQWbz0pD
Kn9o69DgGNoUXboLBixhNkVWD+1t6lblpccvEK5bfLls0t6vvrNfD9k+Ul2LcjjPF8jjNTAUcXFK
Yvdf6Px7X2YpwjZ3Vo92DZfp4AdLcGyYNFSHnAEn+dMj/2fHAnava8Y6HKoTL3TjsfFl26alELrG
AqtMDqbOuldi0pS1j/PWOnpqmPTRqodBkq5HUbqpx0DE+7Se9X1VDn54NWthfcIYgXXgZ5GD1++C
FmCvayjSyQFXkpkwQDtD7uvV5Qinvi7xsLHicTpUS5ld2plymtMo23l57jpSanecGW38UkmrQ/Ug
o+LLBBdwWQ1XOP0W4mOTgxjrztvqEXR0qxcTP84VgcpbniAaZLIDRXrI5nzMt56L8BfFWuPgH+xO
yUOmDBlHbVgGV1ZhkUgr83DeMHPMX+HTe6/E0sn8CWsMoY6o+8pbzHXYsTpVDJed0ZqoGLKWCUFK
qpKSkWHXa1TNbr11wSuIDXAcWfK8Y7852H4X3zWmr344ojYRmoB+tDdTBMOdfdDVJDaW0fxQRW3z
lR3RfaobxxDh46Yd2aReWUYbWBchA9clRArdDLiZwbLwj7VwxzeiQiUpNHkMvJm2pr0wqIlw/Sdp
70ciOfc3ADUEP3dimO7mVd22CaSTfi/dcKB3aUNKd2UW8X2OOc72EjuGD/a0GIyaLZeTWQ4VdhkI
CrvLpskpC6fei9pDxYlwsAR40c5zSo8wp8RriXCi5Vlz5MX0SS7BS7oYbKOr7EugPbwX6vXG/XDo
k51vCPxWaEJ1qvnJaTXdEgJa3Hbx+IaAhyCd2JTXc9ZwA0XfxZng4JH9Xc5af2r1XPzAf8IdT3k4
Ntguj+oQksWMCXQTO82Wo7A/GvD/A0MV61CKzKVCVkv9dawm9VJa/uNMI5RvyBmNGxx7+GvkJgr/
iEYAH3G7X3YofBQmpyEh9uBcob2jHqeXmQq8U/Myfah1jGsREYzOhzi1TksZY0VvZufJt5FqL6LD
Rnsw8XWcE8/pmiT5mDCAvEqoEbZ9hHXVZrS19dQWjfVa+6J5xJODICS38586V0/3U1y7hOIkxecG
WRlN6IKgZTOXdK/ra+t27RIvmIE4wbFI63zDhhW9ZHGvH+skwOzXXSbyP2sCIVRHUWUhhgiD+mmZ
mwtkrDWElWH54E7htNUdKxuvc4OfPsmuW0qfVd9W+i+FqsgwknX5CU+VeW8NItn6WhGGk87xNeqM
Au931lawsVJuSwrz2Eech7ka/UttiuGUg2Bv5sH+MCzVVdQQL4Eb3gaO6oAzp49pew7Ul4RkzQrt
VBuYC+6LTYt9EclZHKWc3dcFZjoIYFV+bBqxRoVmdnS75Mt06Ob4ajZp87y6kvC7C9J6TNhdpX5y
aTGN+WGmXp30VHxKaj+/8Wyr3ra+jSC/IBpmrgLrJbc99cF0QfMUB/7wgK+7CQ+Tn1Z0rNol3Koy
w97mU/SWyTt4InqdaDc3i7FPjJnkSzcC6y5VU+5dxH3kfar+iia0MIxd7eS1UGWUH3xMF7DbSrAF
r7v4YsnKbGe0xB4fxv1V1dfLjzi2vAuhKkpqgWFjQhu9aPtz2IbWQ5WI9MLNBnzTi7y4KFrgiE1u
FeXWmbM7OQT9nV85xVNRhD2+1qO4zufZOoFLzBcmatnLJvN9hKlxqNPZ2QRlOH4Cj6r37ShIj4x7
8S0V2XIpGTt+qAL5paH2orPAn6psfX/XY7JzpesGF6Sslk/Qft3Lxur6vUpXrxQThjzj2CZXvlXT
oaSkrLapb1XeJgB1OpQ09ZueJXOCinW/JF1y5U/QXrd+SEbAsjR8wI3Q7j4Pp3DXMpi9tJvGwnzC
uZwqnZ78UIor8k0/+qln3S2xM28wtiFmwc5tvsdlli9h3kY3Ueg+sGFE3+vS52wIM+8uEumPwe9f
Ru7hC+2H7Lak1crPc5UQ+urHJTY3+HQ9uks9XFb4ul14tr6rmtFj3bCpboxKS9jGoXcHHYOyyx/0
azEVCIsWOuB5TAs0TR6dCOeS5+TbuoUJvaHRlylfeZ1+cjwjyPSxwcm2ZuzbNb1tCMmz8Z2F4HnF
kV3MYqBCL7q5O2JYg0ES9Rviroa4aJpR52HKpD3v+fWDDsdJUIXdmI7CbHxVWaTSgD08zDqgao27
yr0KJcDtptW+96kNarlgwx26X2Fk14fcT/r0IHyJeGsZw/JmzpIGFzmQinSDdFpnO8XbImOGLQKf
7UoNNQu+jb85bLGCpRcGR5RqLi5N00xEUCQE9VbaCyR5+diExFr5DZCszkF78sSqk03BN6Q2wtK2
f/DrHKA46Eps+eqqKzEGb73ROYkm1uN2CXh4G8vMSOB1PuGbIux8kruwraI7Ky1C4mUWQmexm/LM
q1W6JkevGKbuprIy70VamSM3zCbCgibQHYZNbAf6WvoqMtvSqZO3Tlr913AYhrtqqjWJzpafZbuJ
Xfsbplex2HG21d5h6BLFhwnXjpSGMnL7fRFK/7lpLbY2OJUFITMW9kabgtqyvR6BUcxWDFq0h4mW
KNn1plLlvuzD/rGZZEHGA3wMHN99MfApMLf7UrmmxEOx7iLcW/RAnG1WDAGAmG4EOJSTxcH9YPz0
eugdlCYNQyecuIpS3yRB61js6Rm+IgJD0OdoMODGzdKnL34gZs7bzhTZzqcU+zF2AvWbrKf2i8SM
oT7NqHbgeevUja7xjKXFMdEQEx0gUwmb2BccNG5jKClHSn+U9alSr+0Ucw+1ATVNJpCjDTstT8/N
8D0gUtetCfGZ2xbvOUfE11NTxQ+LmpLuUJcpNntl2Jl5F8304rvILyz7pCZqbAgHnT6Us2BSYbqh
xHJ/nNgiiwZa/w6yB/4HSROHaASrzq6P0u7Ju0yDVy+o3XwfVFkp9uRpx2RoTZUhhsN0q5FCnQ3D
vmLf/hgqL/2ekVDOBULVPMRF0ecfXIo6ZEPrpAbMp4rfWkaT0z6LBkJjlyxPH2Q6xWS1uO6yAPrB
1iEw3EuXrU+79VxNKUg2H2BJ2xdneGLC9JIt9ggDsXw6E9OM5YTfsTpd44lDnCbT9SI7GrJk6gGQ
2rjGs6KwG6iULgBSvO1bO6Z7rKPRfZKxNWY/ylIIcjeq2u1PDqDbdWOydny0cWZpj5ZkSdGGKNiw
+8bnYRziwtYtCImc6h26eQ4Q25uCYFcsbSi3c4Ov1dZLtXUV0a28lQxwyMVaDFoppysbGwOFOLpR
olkz1xPMMxQePLdY1LIBjqGNZ2a6NA3hSH4w3Ix4ZBS73Kssvsi8dp6mMcqi4zCaicxqVBTlpmph
6G59opjNZupoyS5V4/DidyrX7RBunNQfOX2GdvafByZA4r5TfaOuS4g9ob/N3apaKN8qpsCxp9Mf
ypA9vl+SWhabtG7tcJPV7VitgPZonuOhsggWYa8Drw0jQZ/D5PpOYjVJYayq2duoxNVqN2Skje6T
UFfptTIBVkHAogF0G2zv+mPTih7yOlR6F2ZW22vcOZResPs05Yj8OhrYRzc++fTxtl4w9L8zwumc
a9s0tc27HSRdSd2NNti4hx9aCPmaVlQrnlPqZXV0IuO+Ia8K2NV6McCDJABoqsNDIGGh4d6IaMj+
OJdWHmDcOTMQuEpMVM6XAJnTcNf3kHH3bPnu9Bj0MX3Vfs235k3WdVGGR1mknXoqq8Cv+XIsre9T
49nZj07atXWZQwprL+M5gNvHxqK6R51MLsy0FmO2rzL3WgJDsHrzxnrrFL4VHHH9TJtTT5VLbnfj
hG2zYeUV6qYA88OrKmnzyZFbu2aK5GzmdtTS3g6LbAkBrRlY/8CVav4qAjq1Le3YDExnmz6s/Mup
rebqBDwzJM8V+kEopKK2Fvz/miQN1bShF7SAyqve6cPnZBbefLv0VpQ8FJUL+OMU6OzTC7zYMGJe
ZdX0ASYJRLCfaaTrT+DnFSlYud9b9UY5Jb5Km9LC8vMmrGFVtUfGld5ydAKnExfSBS3aZpayaCED
PSXYuyZmDqnzGqZNeLv3Pb6qUROU6tjmMjKrQ6YVXeo0tawWrxavTXEwqYBiPtZq1hghqXmi2rY4
yq0H7Ra5JVCqS2t+hnhc5oS7lvVQW9vOJFIf+zSQyV1dDsZcpTIpsquQJp88oXHyxc5jUlDsVDt1
ZcXZlmhxYVXd0D4wnUrdQ9CIYLqpQlcyiE9G1caXIoVQu2Cd2sTNbTvISH1pCCGPH01lqzrguJut
tv1jLPz/VYr/g2njv7c2+d/Nm+y6L3+WKfL3/xApOsgNcQ6BcQShF1P4lVr7h7UJ/nSoYxEJQeKH
zBCvHOp/iBR9939CUcG4hD/6w/Tzv0SK/NHK0V1/0Kq1XTW6f8PaJFkHvn+amroo96ixUQmuY/zV
Cf/n0brLsJNTClf4NJX2V6Kvozt/ljPV/CK3iz0y/yHi4JQOUfw8RRXRsaOynlPVflDsKithF192
Q+SCPJW1mfCP1QxEp7n4OHeQ4QpYjvtsUfEBUhbpVfP0rba7z0tWTbvJMvcpJmXHyKur/YwXEkp1
KU5VuJBE1BOUPWV+97lzis9qjl9bIM1dA0sa77pnO8y9QzOY/Jgi5ndilhG+vM/0CuPNosvvKZuV
kku9kRn7TaXrF2Wmad8rE126LjWO5xJb5sA+3pcW0+jBmYkktOwHfpX6mjW/1VJ3+0Sz5hsfzKxr
jXubLTGhg46B4dovyxZLasoN4MMdTEYyiPRwNeALejDZ2OyXOCRNVnfZvpXem/SXdFdorCtFUB/H
OJ/YotsHL2vfUmG9+FPq8qSL4Ic1O2zPRf6Ep4B/ISJ9kUiMhIFYcJeoW7RVU/wP/vvfWrX/NxER
8NW+sZ93RZYP/+v4Xd58qb/3/y/I5VdK479f1SiP1Z+XNNScfy5qP8bGF2rSqnqHWs3i/eei9giV
gMUBdxgzNQcXi/9a0+SfwJhZSaL/+EMoTf8UHuP9C+cHX2C0kGEETeLvrOmQJJWfFzXqJ6zjIa9A
8IDoGL8jTwFhB5gF2g2FloVrUdfhE5k1gSSLswGLSYvqIpUp8FtGtEDImKjT+UUAHpE/A7VTudpz
HuT3kaNq8QSfhNpawhxhmMNTcXFRk8w77b5H3VsPdlIe8OPOsqOt+zk7JFSN4SUM9zq6DBfM1shu
7DtPfR5V7ZuHVLZg1wGWj9Vl2QjL/+ibqu+pLdChMYgLayc+5kyUX+0Zq1XAJKB4ejGLci8912zj
uX7rzrVc1q11HUUgNd64lntx11es1kI15QZXQyrCrF2rw/xcKabzgjOvfa4gu3M1mayFZYntKOnF
XjjK42SbgeJzmpBYXgdj5It7emYqVAxeqFaNUgOlK0NnoLQdyl1N2tm5wq3P1W7pUiFsxnMVrM8V
cWKM81Sc6+TpXDNj6zveWH9U0qOgqvbOFXa3Ftt9ZZ4rEUhmpWsZHrczgOgK3GCgKbD2FueaPV7L
d38t5KveL4nLPtf3zrnWT891vzr3AJTBGO92QeHkh/7cJ2TokWganHMHkeU+Frn0q+rZV06FK9Pa
Y0zndkOcW4/23IZU55ZkOLcn3rlVMWOVznt1bmHSczszqYjWJlq7HJ15vjgE5+ZnPjdCWTbSFImk
5tJ+k3mk/vWdjVV61rflKVj7qS6bLSIJz21W5q0tV/tH+2X16UN+bsqg/tOgxWuvlgqsrvbeuYXr
pTfkHxRdzEN+bvKitd+bY2M+1oZxyV6N1kAwZpLQHHb17CAeFQyNMTNaG0g1xq+ZbVsX3rm9TM+t
ZnJuO4E5aBfccztqphl5XSNiukiMj/SB2S9i1CaayTqIz02tl7bLvBudpeITOze+eu2BOSCia+/c
GLOV0ySz6dMwM7rC+6jRmM7D18irW0yM1jHw2mmP1GnERZ4bcNidK/cvqNVwnM9NeuavDXt/bt7N
uZGH+tfVp3bt75kE0+p7a9cfFyMAY3AGA+oVFwjPEAFTu/Z5yQOAg/QMIlTToG/KskvIj3Uqgevx
ijgAHAA+MJUCiLDyFZRo8Y9JQcJWsmd9Bi4E6MyXxMnQSqVnaEOeYQ6xIh429SkxbWcgpPoDFDkD
JOUZLNH4LU6QOVYQpf4DUFmxleQMs3gxI49tf4ZfxjMUw8QWWGZcEZrUZUi+y7sA6EHN/nDXFOPw
Vay4DgATEI9tT/pa8SkALWsBCNSeAaEAzgABDitMlIkVMuqj1ryGhQJIyqwVVDJ5GN5VZ6hJh2kE
H2VJYLPYZzhKVCXQFBwYYKrmDFmFZ/gqOENZ9FnAWuUZ4kr8FrhrXpGvYtRQMoszIGadwTEvyeZm
F7g5llHGR7Z9AWdhZviN5cA3/LHA2dQZcyvSqYLmdMbiZNuTQ2DOGB3GJeKmOiN3Fdzv9FBYELky
5hNf1RnlUyvgF52xv3gZ3StzRgSXFRz00wiccDpjhkFparnzUEnILeQCbCqaFWIkJSjcFVU8PPRn
BDLzcHM4gs6ATGJEvw4WV8ByTEsG4gYy2rRFjQimGeDUle+qFeoMzqhnc0ZA3TMa6p+R0Wrw+eY8
BoQnF3N20IVl2rtlfttwUhXUP6GT5sXqJ/kMx8E7RVXLNMItb1CkTB94XRlBPPa9CDJ9m0fkuIuW
iWCViYc59K+qUqk7ETeY+fbFrakRfsTWlezyxxQKHScCidumvUs1huhFb5GgHk93nll9tdRlKKAW
g9q0dr1l/5cXNZ0wEFro7HSr1D292aXf2ac8WwDl+7rINl7/kTNO8AukD1ETl8/C4D6VkaVg80uE
NgEg3Ti+ZfZ8dGr3I0r+U1rkMNsxj9BZGt46KZ5TSfCV2fIToEK4RWDBG0nd9mIKl5ZhorheVtmK
6K0j5MGvMhTPPXaBW2scLpXb+99bZz4YNpNrqnPrcvb6gcB4WF+f/KyYN2FOugdZTtkp1PmT4ic4
0MQzhhZxnm3TEoIioDHf+yYdR3WRd94N8Luz6aC51DaxfAPxyeAgECQy9xav4/jgFTVBLY4R2R4E
JNul7hzfJ1gdXyyLIFHCyS04UfaXCIYCVGRJX9FLkp2K6irV8nKAarH1CFP1e/IFi/q+GsQHazID
XmqkKr2NXXAtrLq8WrJ6vo8aTpRQzWLHD4K7ON+UYzE+1RO1tlMb68I35bPuiuaa1z4R2iHDD6no
XezaZn2MIfQB+9D8Ctu/z8G+jlMQmuCYiO7oNlZ0YfniWdUVMfIRJy9jesZG5Xjl+imTtzq5UL64
TrFrfuyZBjICrJ17Z3RJWw+8+7lTCfFVuvkcuCDAca3iu9TiOFlC2wCgcFTD2b4ZYgLi1j7B63cB
I9vHSbfNjyAy+NrHEpPwKTcHM9rh9WDN8tbu+je3zLyTspqdNEAOG2MJ2BuB2ydbzEy/99K57d3S
JZfS94liMJl8DFuNvfeMC3/dN80GXL64K7N5ylhU1XQjVU5gcF4LTtehzWD16DvRJmAKef7UzfmL
3Q7WvUOpukWp2e2Lon1Jx4kQbZ19q6rhM6MxSpqVO/9oZbZ8Cq3AO6RKeG+Rkz6Xdr08VzCyNxg4
UL8swPAGN0PtFxMNFnQ7+ANblVfiImu9z4g73c08+m+wLLZhBE+LFnVfJJn1GEHJI3u5CneBYUrv
lOmH1kWZPQ/krOcRNWshPwilgxs4BUzYvfm6hwiFh22QlMeIcf1p8JOTJbCTJL7tXjbNcjIWnM+q
hxkCLfgQO1F1N4YZ+V5e9ZDq5ZNx8x/FaGHfaWnz5DIF+pwNCl7ZCbdwhlNFgJkON9+07lFJv29O
+Mkhx9uzobr4XfR5g/+bbVr7znXcSVy7wNcxA4NBzMEPBWkRD0RXFL6306kaeEej3/cP3YBr0KVb
d3rytn4+JdUP/HRdGMOEKmhyXykVlnY3S7tsmhvV/R/2zqM5bmRN139lYvY4gYTHYu6iUI5FskgW
KYnUBiFDwSe8/fX3Adk9h1VUs0a7eyPmRLS6j7pFuMwvP/MaJ4QSlfZ2B8YqSZj1/+gc2j/RKkfM
YMhAKAa6TPYMh1udiVOJmt6Okq2FQJ9qGQjXheOAwbiLQ70p74GdKcOTmWWBPUMzyKP0nTVOUNY2
YRYCUH2oMkVoAAitTB0SrL3pU8tbR4NuUN92CRrw8TcK76DMlrXf+b8QsrPR0QWuyC3VgD2/GtCo
F2VYVxNDAUvQye8Ma9i0emEdYmToF7QBknRtFQAB64XVQTTYV0qs6J9iyFmPuq4V6kpqoVC/FFFo
KH8J0f1Rzfs/c1r4/04Ebka+/3NVe9n236LmqK6d/8Brs4q61tAxS3DAvv5Vvb72qgwLZTgkPkGz
qK5pv/iU/S2opf5L8Ecs1LReNLNmysvfda3zrxdGuYM8Bi0wC7bLH/SqhD5Ti940q3QLcg6i5BDq
5raYM5s9vOW7jYndMjkHiCioNBF4o1wBoaASmSpPJcjmeIDmCjZavgl3BwMDqx8WSqGW5aL1K1V4
3RBEmSeDBAlKp8l9iPZR6O80VHoi3I78EmcCd6h8RPLDAjZiG2IFRp4X+NdtYiUUA/SB5ZYrDT/w
4xqBzvrqTA+AOKEvU9D+uxlcx4HQOeIO0ayAaROAePrCYNQ8UsMOhGzb4rGUAg0sFkUhAOSreZIA
TuwKAId2KS9IWAa8o4tKvVZ8x3K2sk7DqyrKDMYDhkb+awxGdJtp9iQveuinIcd5jfNVL3MHVSzp
N6skHaMbdWr2U5M4ewKJcq25zG15wMqI76D0RU/UXCYnOUCmbqsA4Bjooke34eD6nxHoVMF3kAF/
lg0DH4+xIdX75A8WA49S0e99C5udn24bK+YqDWRqU/Mj6LkDCN8H69SqrHpFTPGX5ZhHYD1s3+Dw
Cceq2AfKmGPJ3Tkah7WK5CvecCHzFAtcgdehSb8FMyamDcWxHt7J0G1JwwO9QWE9avzbpir1dtXr
zOr1wHbkNtbz4nIoS2l8t4AsM58XjfZLUsAsUvDct2TKFgkVbxnIbmTd47OTXtVVjKdMNUwjv9tV
SLsWji6ByA3FjzBppoUqNdt4NAOt36bMVKwFJkl7U0cQ3sJuhxkPIy69MQE5Gjs/rdIvdkLXxQM5
gX5uQHJFmaaaqzbW8OGJjLQBEy+ilRiHG+wWOKTafpp7h2opA89FnLnDDAkQ6ybOz6qQvOjeHG8d
xoBzTwgxbZWe0Anxx8hDlyUytcsiiKL1XPBsNBX22cK1VDzvEkprsOQ5n6jUUbteDIiTLqSU1tbs
9eISSLl9V9i5Aae5CK99KUDbzG+OSmpYvolHt6839VbdzTjl/tGKZpsjokMXC7rSqfCZ0Yy+muBa
sgzAjkfYxOl+cutHtePwpeNkWMQM78BJkvLAKNLqr3R11AETOy1xV3pZd8ukgroFItiYqsUATeOX
1VjBLxykwI8rrtwqbmLca2GSUllnFahUO47zy1CT1lKG8pcVO9d6b+f7nI24BndVoMhct8kywCj5
2R3N+K4opuZrxqAav6ROjpx9vtBtrw6F/zkzFeV5DHycgfFJ2WcWOP6FX+pAydWaH+GlVcjEaoAL
ummzBLB6qKRUfh+/RnFKiJpfo4WYB0zX2RXiVOYCqXG760OtRTMkMg95VnWPbWl9SjAg3I5B2lyY
Kq5/sgrHVUkxC4yvsaFNtfWtrfSI9mOY9Mkno18maTdeOgjXru2ySdajonVnPvlvbtWaxdWZa/Dd
oRofB3a8FUMQTpCRpkprv1Dc0TnADnGdt6rG9B8+K6w5qEdspfzca5rJgyc7g56sgKNtzwR0XHuP
DhXXxeo2G6FxBOg9XMgEZJagGQJ6dyweHKUTez3TkBuN6gzPyZp5fI5Q9OTma0A10wpjymc/C5Qr
Y9Qyaj9H2w0wds7oPb2Q7Y/v0uGE5eUAEUK2Uj0hXDqxHLLcCttl6mD3gDBgjctm7d+D0ePsmMY6
9moGnCHVXashCOW3K7/TJ6+0k0c3qPttF1nGo4Y4HdmhpuwrX6lXwumyrQXEcjvYabsJpEaJE/rh
X3Jgf5RsfZhGHU0Q/jEtm6/334MGvJT/uv6sc3v0f2BfRHCL2udqPDzXbdr8nXTM/+X/9F/+x/PL
T3kYi+f/+s8feSub+aeBZDxSI53lLv8519rnVRPOlrDX37CEld/+46JOv8mf9dvsa/4Jf00KSbKY
cs/M8df067+HCtBe8WmZ1XVJowBCmCRsf2VfGjYtswifSht+Vh57o74rjH8JeJJIORJJDZKvPzJB
ON4m2HwIovGsZ8pgA2b77Ir7NvcSCrTewTeH20Sp9KWqiK92gnkesBEbTpecPGgV50LYnM/9e9HP
10QsBNVfR0ONftYPPr5mUTs2VlgCn84OfDg1CD4kZXZOeeBErO7lMrTX5qGqDumXv44vIwrYoJkm
uttKhPIqjLPtFMYDyHUEXmIFqGlYa8F1AmFpkM49nNngdWzOcg2e89+ceCenM3egYR4wE5vFrJsH
B/j4DnKna8dpGqtbJ286CDuJu+4L4B8qsnKeVZvJLssAyLIzIy8rYQUrSZLD9XPTLeATUimwVZck
S8m1aDDKCboi+K5bXXjxZvX+5j5POLbzfWK7juyqDYuccdWp7KQ6hUaMbKK8jXUZri0JNdKUgbLp
ZWZuJ6DGVN5TbXiuDj5EGcIl9NYnEYaxlxnTz4YB4g+pNfo+Vqtyl/npcB36sbtNNbtlVqrrmwJ3
vzV04mJrqO1tb409yEnms47pAtCpRQfATpVfrXi4//jR3i8CljavX0MVncck6zn+BJKG0tjpRnpr
khvMQKUBaJQZXal9UHt0cVSvNap+b/hZvwrlqEKgTM9lPsfH4Px6CfIokTFGQ4SHXOL4HvIaHqRj
xjS70Mu/TFPzSxxoEPAwNFuP9o07BcLTLSzB//TZwSUQPajg+HhoYjHnfLu3GeHVHQa9wW1v0xgH
WfslhTXhhbGJzU9cu1uYZve2Txcog6SK8EN3TrH4xEeDR0f/BeUPEj/i3Gy7fXwLUmDmFlvSvbHj
vN7YAY6dJUIgAHmjfuX4droR4z1NBbpfY0/bcmJaTvebhtyEZkOZXyZ6CQAOBODdfIKHUTY3+SQ1
mXhsUs1jtFjZk/tHIkMvd03ewqwJUVKL7GUOmm8450ljwEFQNPemilz7fgQ3tGqACp8Rp3hRXzuK
g/x0NBjnEG4KBjgnL0cb8jxAD2e6wSfgYghaZTMIFqmTUUMkJojJphq+wbv4HrUIOE2YTGQt0MWP
V8lJCsLDorwFXAOVd04UlupJooS/TQiMddLwEvDVvVl0V+o0pE9d4zq3jY/aF6VDIq40YNegPdXu
u2lCiFu2ACtZOGWSP5nmNfB3UrgGwYp25ZiVdiHNCgSuHRvdNmzK+SwB8zG1lf788e2/j7HkeEhm
uBRBHGS0Ko6/VZAjflolrnoTZuZVpUTBU81wA8snwxi9SowdJh6tG1/HZZ1f25EBmnYYOv/C7kwV
ElUISc0YQ/HV7K36GmkMqAudPgb4xarTuQ0538vxB5/RBcj7kgvTOzFODj4NsBu93K650eOsPGim
2Wz60rdrL0jEGrsRpVp00r6UYzF8yhgPAYeEZ7mIOodQW8azgoCBWOKiAE92Q2VfrkOJROni5ZX+
UVr3j8na21zt/3yY/P0/mNbB03qzut4ZKVw9f/8mjxPBlz/xmsfpFuAQKpjXzpluvrTHUBQmsM0S
6XzLvztnBgZW5FTqHPBPDKx0ECFASyiKaMhZRMY/6pyZ+tGCIotCxcu1kcwjt9BnGeXjxV81HdoD
WSK8wYqaahV3CZaWLqhCD/pKco2eK8P7uEmeMjsfN4qN1NOyHRPlq40hirPC+DL/2caR6D1Qm+mn
qOn977SBbWMJp1vc+j7cdzhpCkLDGeIoX4OZCQBge8gXaqIkV2j5JXIdVNnEYKQW7cRgYxoqzNCB
M/EzYx/fBkvAM1ddv/+Vlq75SaZu/BB3MnnwZceUSgL6v8/tfqYxd0ZxlWVt/5CNTbRXSJ8wV++i
4KqtRGOt6cb44RI8h78UyqCyW8yxemzw5IOyDPNk9i1tg32IFF3h2Rbw0rbTVGdZKVIOm6loEeUQ
MBtWrjGMEkpDmkMqNtuChtHYJ09BVPxMe2Bzc3NrxTdkblIyA06xZlfp/hulS2mtBVB3jGnUr20L
cooein1qSqxGFZjr0kv8ZFw7emszS2ibYK2FebPEdKbUMHrSaHOQNZq4Jpljh/37oKo7wHIS9hFw
ga9mqgb9QlKZuzQUBRM01BV0ZaGHTqp7IpBxs+R3AX0aSpl7ATh3ywtF2t93sRPv69pUb3SVhjsP
NzJnSnM3ToC2A/NahqNQ/Y1d9+YhquX41XH8zN3M6MFh4UOCbABSy36VpTkkgKG2hpu4razUQzIc
ky0dui1220bafjF8K5BLre/1J3/o3dFDbjtXvNzOym3L0f0jzTu8+2gylusRFaNfGQnSzyhklrub
APIIL5GK9czrYtCg4g4IC6VIIq40Zhe0KxU4e26bfa/GulDWlgoOZmUMAD0WRRwwMKkivBtRhYA1
jbFZUt1FNbTzReNDoaG55PgPqj6Vv5DeNKQHGalREBFJ6gdUJ7L7FOB5uoRekmHboxflrppM53Fg
nm5sUH1Qq+3/RtNmvPj5X//50sj/5yr5Mqqi79+a6G1V/PJHXsMp+itMGBAPwswPoViGTKSnr7FV
WC4Dhrkw1fgVkhxh7a/YOodWlz+JFDK1Kmc+2cpfUwnUa/8FzG7+7TkmzqXlHwXX+TD+92HNJZAn
020VkC9NJAdxpePYakaJoepB092OBuy1gDE9hOrxZ4fy68+yTOwLbDDMZW5JiNaqUS9jQaHct2AW
tBJbsTcH0e9KtDlXP74bix6BRTVLTkq76CRXFEOUZiFiAbd9WkDUV/SdULP082CGDBoUWW0zIeWy
jUS2LlycpItQwLKl5Q4i7ase9xYcdSdbYp1VPwxgojZdZZQgCHT1Gn4SVsed+zhESrX8+L5P0rP5
Lc7CaBSVJgcGMyYO0Lep9BD7TWt3SnyrFvVFKtUN4/LYS0WtciQAwsurLrhwJqfZNRC3b+H3Bmtf
S9INhXJ/iVxX9aPNuvozeIy9OewyIc4kkC96xCdv1gSm4VAkgvxEF/34Drs8Rboj4Q4zkaoHIyu6
X5Ev4alUlrlySeYuVWcqFmiIJJ5oa2VJ/ZKsLdSVKL/SZVjX5Y2RGf0dvNZ6b6N+DP4DR1Uc6oIF
1Ca5HqIu3eaY1N2UTRtcuYM6rqzeYSDOSOaM6PVL8+Tt46BrhuYYhS7DAJorpylB1MZ2lShFdZPo
KDVB5qrQQRlb06D+ztAhi0JGaGY4HWpT8cVl16jfS6WxbqJaFI0XdWMBwyZIN8B0wOIodbOHdQFM
yM/RdSqnQvmRxYrje7S/We6pslEGU94yq2qfYcHDaYYoaD8U5j0AgcWY185VCat+M00IPi1KgNSN
50964ilFmkPv1VVm2IWefrHsknrCVbq9HgPpmuLBeEjLGuZvjjibu6iLUH4F3johx9o8872wlEsb
JpiLNnTcPdWvJpduExWPRjPgQhsAiNqlkajOrJd5o715v5RJNtMW4PUI9KPKeKo2qiZmWeM3nN9P
YhQkL8Jag500zlSgL4Objy4zZ35vSlCDKZjp5GF+j4gTpLB4CjfpVGEsV+cBJt7CuS4E6YIDuj6P
4aZQrsgHtGrInJTHj/ewPu+Ao3uxEWaeBeEtG6lJekQn92JjKKiPVnGYskmsWt0a9tD/7aXl5M5V
KwTTVRvNsn4AJmR2PcRsN1euMkLWZVIB+ZRoPezInSx0Q+Z3Fvd4acJMvEFbQtaeUuo/B1o3G1C3
22z2Z88ZMl4K8tqtBdnOC/BwNBeyglHL1BNSdzdcB8NYICfgIEsVxvkWMJ9666Y9ULceKUGtjMvP
NH2d18P8nzt6J2EY0z0Q3Wi7z81LPDhm06q3n2UYLd1vwsE/IO2wyMfpOuY91HEKp8L1ot7aWVCA
gyZeR31+X2ZndSbfrb7ZYU/XmBSgMQmO5iRYFVrUWI2RGAcET8udidYJb7ffWSkyR6U/ptte9aN7
CMbdqgf8iIAJKERTb+Ilvw8FSiTpVQKk7Yza729vy2amN4+mmPWcdNlmcmuLhIB+yMUIHpXJrwm6
4+LjdTgfFUfLcH52DmLMCSDVkDAcv/sxTHwyvEk/BJDXNxbj18HKq4u2as5svuMyHZluMPtsbbRX
kSOEj3NyIU2NX7Q688MUZwjJ5TnKNmUFz5usefiMF+yfNQjnCxKoQWPyeDRhUBc+frIqLBFbE3pz
CIx6pXbjzVALr8msnx04WvABS0YE2fLjt3nSfXq5KICQl1QJOVsMR44vGhdqAnGhKw4IAi76qboP
R8ebqnaTDfV3OxZLbCBWbclQIA5/ado5S6X5JR5/TeYXmm0iNUsCiGDN8eUjzDfrEDGkQ68AfOik
RYcPSK1nA1u+qRsNAGWl7QwUZM7t4ZPFimQaJnL0glEfnQeTp+MHQ7Y10gh6dWP0ctqrBb13ReS7
3tbohIqOoW9aR9MKBaZ8PSUZxOswwGAVeMQWVHn7jeMov439UjvXHpqr9TevhNCisarnQ5vEFjfN
kzibdBE7m4z4BoET5mBOZ+4yZCpggDIRnGY81QCRv/ETfZ0W7qVdD6Dvh/6nk9DkAqgfbVuSlnWY
A16YVLtfZirrqDQtjgcG2+szC2heIEe3a89avQw4NITL8dE92SbA2mLGR5NyAynBq4FGUq8jpHXt
6uMSu+F10GjrHmSyn05nPuHJ2mFWSu/MQH3WIkeneXkSBf1Ayhg43XgzSmQAmtHaajVRPwVMCnBX
mGvEpuOti0nPx498EoFerksvnd4NMCUgFydPLJDvcQzkmW70PoqWdQ3bQLEBAAGvas683ZMzl2nF
7ABEMIDEp1ODn2yPduxFY0dWcguvU9nbvXJFn0RZsbBdL0ceLxyN4enjpxPHjzeTmBhS0nvghGFW
iQ708ZbMKLkiqBXTQbVdFDqzHMeepIZtp+iV2NrplK2CLqBEL1v7ArLvD19FDCm3JdJ4UwW4BKeB
tZ/FDk5CkJZf25L/ePa+m1Jxe2To9HhhbNFEO50lmEOIWin4p0Mmm0+5SKZV0FbRBlVI96rtdJPG
zBgtAOeEj3E09ld+ENVg9dtqSW+hv7TTKF9Ng4G+HwI7K1TnUmZwwqmw7ahD9LAwAdUmiSZEZHvI
UUCC0uLpukrQt2gG47HFRW+doDW507GZOxeNj4PSy7vHzYt4xPnGL6dCwfjmgsMLuulAd8Ji0Ba1
lzpaiqsCO3Wc5IFKrtNM1LvY+d6CHDZmHJtLk+SORfRJG1Ge88Jsan98vCSONxp3Nde/THBYhprO
sjjZaLpZdknrj+JAD1H/aTqt3IaytL2SNvYqZBT45KCjsRa+ei7Tefc+uPILfkMDEoh91MlaVO3B
yE1cVw8RQyKMW1F0Rd5SnDnp3614YgiQNyAYiDOTVp08n99ABRKlUx0Icd2m0s0vZV3iQyKsc5Ow
4/08v0m853iZ+AOR7UIgO95bjPfmlnBeHcwmDh7NXLQrU7qXmoBzMLNRI9Bw58SnX/KGf0fo+aI4
RuHBwwQciStLnQ+cN0WEU8Iz4zRoDzG1xNpSQu0WpQy0PXKluY8JPqtwhN7Q4vS7Uuuu8RyU5Ba1
ZWRIPQzBNpI9stixXZ+LNMcn3d83Nu9hEA4gUk/extQPUq8Lvz3QRCcBiTTxNdKM9tL39ekiHwv/
0k/SfD7T0oWmFnLH0YItr0y0paRZEVKFrVPDDDbmFGu7tG6+54HzbEjA543EDf3jXWAcn3Svt4to
OF5VwGT528ky0SSWl4peVAeku8z1VPaAv3MLnrSNIpJT0URkk2Ybw66Mteu0w6HrHDgSQDjDr1ao
oM6huUh9iCm88nGJ31NlNd9NWEEb0438yywo8mdNRtkuqMCNIw4YXboFTYLOaDQvKUz3KtQcucL2
tdgj+PBVTZLyM4GhMhZ0xey9noYcd1Nf7cPedw9dUzjrMJ4YIwqz3hWlUaLoIS0oS9k57MCJ8v3L
uyE8cF7NsZkldrJRwZrqWWKH5cFW4wd3zP0t7njIg+VOtVXyorkJ0lDZdn17C4By+uJnjvvkj91j
ArdtTeAF0mrBXtHMavRGNxn3o2KEO9mY7sEphuLMIXKc2r/eLax87lSzZ+/VOSC82RExEu/tFCrF
IR2NZuuOaeHpSKAucuTCgIaZ0+rjpfN+25PR6wxmwLwSP0/Vy+MmNa1Zg/1AqaE+tqOK5AzND+bK
tGLGxrpwGZaeecb3QQ0QL7HaMFEhmIdDx8/I5IeGDSD+Qz4IBhtapC3DhmEoW1pdfvx4v3mdNl6v
JCnuvAjedfeUrkPfg0s5mYN0cBwH+zxOei8KE7lLW/+cM8r764E2R2weE0EKGDq9x49mZ1YIY2TK
Dw4izA990bveC0l3VAtYKUpcnMHnvTv/yMltlBxAxwDeoro9vh5UaGzXu4jOR19Z20lUSLFHYbdG
8xV+teX7SKhl+UWldu2ZVPOlj3QUu+dOA/4vYEbmqvf0aBqs1iqw4ssPkav0T0MZDd8LUUyfG2nu
tdLUN7Ru1XUSqdpeKSO00s3CvEjDql+hIIV8stQQ8+xk+5hosIcGa9YtU8DNQ5iy+LHLYfiKbDwj
ZqeuttLQUVow2uoLCorBl9YeF6mE48h+jtbIg8qIIfQIYLpv2st8ys94j7xbsfOzAtOkXcwUE4Tw
8WtGdXfM+o5lFIRpjVKZjxwDIZQkNx23H6/Ydxvy5FInKTzSshIPXwKAU6iDp6T1YyFhAqW9+6UJ
y0dtbMSZPfLS/Dj5klQqszURlQOqIfOifhNzgF3HuTU6KcZ3obobDMjXXpq6+aOVYynVt5EOSSCU
q6rXbssKfXBCRL5XsxyLvioLV23mcBYqzqReoHu1UrIi3aBHVa3deIrWRa9bhxzUzGWpQ54Y0X9d
TErzPJcWK6tTkA8dqgmk85RP8WXpTEtUN+DsIUN65kHfYa0o5Gn/oEs7/+zftDGUschzp00OCgzQ
hmh4BSh+9LpJrdYyU4alOxj3Yac3+aJlCLwwhs8ff9x34WG+AYMJEbfBaXTaU0j7jv58UiWHQfHx
qwsVy3jOeqNfk7A3n0aYUpuPL3jSROFbckXHoOqjKsT+5YXa8ubbqpIhUByG6UGPSmvndP5ap9o1
c05m2YtqGyi5sZddFSwLY0L9rDSmhRkO51pj7zM97gNGLpM0MEXU5SeBqq1cm3ZJkB6qeIw2reuG
m8SwEal1fH9WC3rWfD9EZXJA1bdD8TWioYpaIZ/JT8w7dO2cb2Ajz3yO99uaSR5lLAMruizOqe9d
W2uydhRTHkRkOl9s5NiWU29FaDIq4u7jD/EOxcSHoCNPcUjNTA/ltBkBv4l+FjXDoag1gAROmMDE
ZtKCA0od6KsuyoIdRjZyLRx2WJljzai6drvDxsTZSbCi0D0UnW6CjFEKF0G90FNEHnkGOnGorl9A
Q1XxwsGvZuv7Lg4aHz/AnPEeB4lZ2OMFzIHYBipBJ0FCKECtwiQ/GE5mLeQgozW9TufcFp3P/neX
mWt74ICEpFM4JNHAdJCfzQ+dEjxHnb3tI+dLXuqjh1ZasG1NpUFrO/LvdCUqkX1txcYyxfgJsAdG
mqpWnXns320gh5gP8hTROJMa6Pi5/YmxWORiLaRIyu4sSd1VMmrxLiqsB5hrE9p4N3Vco21XTg9a
1rfb7lwxcpLd08hhmaICQhbDGkXp5PgWAgXIgoK+252gd7BqG9g0RqL+wkk0XmV2XW0C1YYjLbt2
ldHOyrLuTPf8pBriBtCS1i2WLyQJhkon70CPg4SJnlodigZISDH16Sqv0cON1W8oaSheHYcGcAe8
JyYdqOwfLbzXi7t4xEK8U0ngT/J37DxQjLWK+gDH/aemjMYVDfHs4eOLmO/e8Zz7zu+Yh7TxQZr/
/Zs4CUSvmwrwrgfaq85GN6CSTUymF3wO2H2jrgkyKSu/FIgMrJsoDJHA72eVt9B/sIopOSS5M32z
4jzZQ8ofNjqc98fRLYKnoFajDR5qIUCboV1LfWzXTtPgMwCGdB1ldbaYmzbbpqcgyWRw4/s9vdO2
qy+H0E42uJI8dlaabfTBdlfqGFZ7Kxlr6kxsJcZ4dC8nJGjR3C3TBUqI8UM3oOqp1tCOQ+jbEIBw
8QjD/GtZrvPxEjHdGpsPo7wK1h+/Q+0kdXEY+qssecCiLBj6CPMyevMOs04k+Avo0wGPiR/66PSe
5irqLs1cnFLyDIY2dT1613Gk9Rs/GIuvQVg/JWi6LKo0ib4XedZcd0VV3Dlh46+CMKzXCpp3C6BD
1mUhWyxEsry/McPZ2qIzZ0EL3+4XbT5qGPj42rKugnQ7lZN65tHmBf4mKs1PxsFNZk8RSaPpdHXo
OPehtx2qB2qHZlHHg3InIXDe/vkLZMwCaUowv6VoOXmBFjKa7uBX4tAC8c6RdAhGe4XniWeF1doR
zX3oWFtlMDYRYQ/lW8CY8lZkGxl8DuobKTNULMZrhNQXrSsxzdki1feQRP3C6SNkEXCy0KkK9P6z
yYl/JlD+5uvTmRVQcl1BuIL/dfz1+7FHIB7/jkNr59ksnRB4lQMXHiFS5BYnHSXLKh2x20FR1ER7
hlHhAi5rfm2U9Ww8TXenQyHCK+Ie+hCindgg/ehcu9iYrenuSkbadx1STwtHUdOfCfSpNacQKrga
igOoRTLq1KBM5gg8nTm7TxhtxFxmHsw+DACMTPZo6B8/moiNPsVDWTmgBTmufR28XDQGt+nUDbfT
1BXXlRK6n2sLMKCO+NICOLu575GZ9XL8/ILIiNalqmKxV05aoC8IKeDJmwHpttk96ONFdJLTcK9w
7zio50kNLb1TA0MbO5S6RyL5kCuKoNmcuxcV9hZeomjKmVLlt5eiZ0j1R2uYvXH8WoKxn1KU6bUD
0Guf+qtMNy6AiFXC8jp8/FSn+ePrY/Fc0Ir4H4fQ8bVQ1hT91BT6AfBFu02MQCyzMehoG6mX1L+L
sELPPHWSYDMK93PjjtrWVX1EVyOkfjXB7lDj/Ez6aHHN46jALNkimYO749IfObknI3cZ4E2Vfohg
epJLFxIDJcu/w6bGPvNVf3spDmE+KI0hxlrHj5+gNW6b4BAOyEh9UlyU/xOJYo6lqOBn86A74+D9
mxVPBIIWDJbAZr5zOi8PjJwVP0n34LZ6/t1SXBdsJ1JIMjK6FNmRRDwOvWbXyyiU28l3lJ8OtGo0
MeQwIWJLyXFbjFC8gXN9UcCsX0zIe1zA4MGTScvj8cwOfX/y0PtgsgTCfh5Un/Y/kY7L6ClidDfp
oVwqk9b/0EWhb8EJodKWItBaycg8kxWdpoasSU45EGP0XMnqmRUff5QOUr0ruqy8r1vNQp+D8RO2
RgX2Jcp4UzUgQWQ76N8Iy8Uyyd3qZsrCcGWAfnv9XP8LiP9PmLFvAsU7QPxN9k0ewTfn//wVvmm6
/+I004CCzzXeKxDzFb05z9P/ZjFaaCNaGojNeY2TJZNc/oXWFKDpwTIadEUQOpzTzz8Ba76Qnv8d
KzANoMHyMrJEuRHX3FOmccSsNGbwaIILd3S0uC0TcW4MLFSdpsMobruInsgFPaWuvFbk4CK51w6o
0eBmgH8acDkdje9BL34Vio/RlKoU/j7W8s5flFkLZWSWPJkdX4SL/Bg28T+cukHtRIeSpy5910nw
K0iypFwQysx74DfdZw6k0EQBn+24sCtNGkvDLeC3W2qp3jWNEj7KaTJJGsJ5VlAzFBwWKKcXSIvn
UN63AgZgehlPOQjPoa6GpwxLoGqpDTOgL3Ft3A2jsqzE2jQVK101jcjbNZvf3JnYxfibrDQNDUBq
MU27igEujgxjLZKVCwoavr+ZRsm6TqJIf3BRj78cmgQZK/RmYv55iOEZRcEI5LoJSlNgXttiWZGh
IbMw6O8rOzsHpYk2aqjfd4KH5ChOJjSk7OpcrJyPuaNPOxNUXbo6WKia0ClOKuPUB5bZxpaB0I5b
yG3XotO/8Pss67eWn1p3MRj3pW8q2bLRQnuv1mpjeVYaYSsietvZ8oPlmUzy+Lhg9g9vi2BoALU0
DcZ6pwkLVNEs7F1nmYEj2QvFIp3EHBD/yaHZaXinrd/sutvXh30rnfCb681ywsY8Z6G1dtof7X21
SzXUdpdAc6Z1S0/6yYdSusyavP4htLjafHy948xjfj42ESALeqXsbUR5jiNvW9SJMw/DluQfwzJR
gn7HiRUzFffTM49GADn6ui+XIozM1GPqf/Ok/KwRLkfAWHeWyoivH6r5+Q/G85Ox+PiJ3l2G8IMK
K79qwDcpAo6fKOqbPJ6CyAbRit1hEE5QpwIMyT++ymtO8maxGtQvAJ1dFyV8LscKOb5O0g9GH029
4TW+X3fuyhpM+p4i6PVxR+MzKj/hrqGaT6mhCGUj8S37BadDK1bIw+egaiUKiNAxmG12RKEwGYab
gVRBgMntDf8pRgGuWATIKdPqja1CQz+QpghjiF4N5BaFUeXZpVOQXbuBrnTbdpisL0aP7c1qaloW
UEKQRBJPGqaGAjLUbuFNjdnisuX0U/YUCgO+ixe605itnQT/EOg+UPniNVL06X2vK8SIpkPEdBmn
WuFuorr2jTuplDPlqGcEjeocInvZcsI5urpErwAhVmRhWwXLHQTXOsf0fDorL9LyoTmiZw5+GP6b
ZaOGLM0xWEuR5bknsIbK9mKa29SN1cYyoxeH2Mxlmw8ZKzHLEnUVqAKoZWdHRSoXKJ2M/lWGbhAd
RoqDdO/3amF9sjK/6zwH2Ln5vcKLNV0hsleUm9Cpa3mp5tJ/RNNNqZfuhFL/40Br+8cUq+mdmST4
OC7qUkTN7YSmbfw5c8O4utPHsu0eSFmKeOtESR5dT4ksukWdyiydDZZocpbLmGRbrI3aH9ttMxVd
iWvUECfAUkcjPpRaUxaBp1dhtJ9aqWiXIJ7b8TsKv5JbaZzSvelayx9nyD61GFdkwoYBSISRZmSY
38ckTTFmpUpYhF1hdnAC4hrZ6SBN4m4RN4HTbk1ldPXFZInaMskqK0X5pNB5tz/huImLXxS1TrrO
o8k1UAsCcfypDtvcuO+wDh4+488QyFUdOAOemllKtSUcuNQ3aTnBDUdvskz9R9g1urXDartqFhhG
CfmVb4FBH6TP3hb4zdhmp33TgtZWmk2BpFn5I3BSu++9IMDR0ZOOG+H7GuhQj309Etr/Ze88miS3
sX3/Xd6eN+jNlmlYpqvaqbtH2jDaSPQG9OSnfz+U5r6pZHKSt+Zu32IiNGpFI0EABwfn/M3RGbhA
u9Km0uYqYxYB3jGH8jE3QhdVm6Zv57vMwZftAR1RJ8Af1LCD2qzwuaknqVXZsbhu0A69iy2fohjO
qeN3p4emXOLyTH+l1++Qyat+n3X25HHpM2D6feeV01EdsUMD/BeF4SnJekyA03EGFO+MTdg9uJ05
RKe8RjzpZKIONfp26M5f3DmM3qkl9o+nybCSBWkipfNof7Q0X63RbPAOc2oTadMJZWYFZkGD95qm
x8dCNzDBmsoZMZzEq2d8j2LwGL5dgwR6Z5gC1WVK/sN8F+u19Zh2iV4GONZ5fySVE9VnDNGc6IiR
SVqfwdg79r1diLjznaWXInQaZSS/QxpUaii65ZOeDV70fuhQY/wtjieeq5XRq8MBl/nyuR0sKgGl
U1cATosw+s0cmO8BpwYuF5d7Bp1BrU+NYnmazabOFQyMPaPgJy82i8svzx3GkXrAcLSX8nlSUlye
iwmBTu9u4t4gAplL1ECy6gdbj8SDMHShF/2xL/McYSk3EVDQnaUuqL+MZahFO4XO1RuXdxbdN564
PCi4anhZrBIJQkhX4iyBQ/iUUsDBTSQLzecGDevsBJvZq79OhTIu9zqqgEmgKpH+R8cx8d6VlRi6
d4JXohaIclLdA2TE2cNWGo/eL7evkNXVa+pSRpynDxIfJMfA+S4vkLIMozhp0hhrkdJ8TwOjOEJ3
HH1jQYH+9lCrBxagfsaSGNyXi17S9C/HIpusCQwOcg7NUMrGVeEn6PYdTb2yvs5AUz7VuF/w7/To
mTeoeqrgqyCKFtf3t3/JKr+RPwSIo3xEUF3RKXWsfohQW6OTvjO6OTuU4Iw8+mESDyc/CcEivnOb
0HwbwEzuBtIAAHdQk8AuAAm+HDNF68pUTHM8amKcj11JdM2nKjvdntkq75B7DjYO2g/kORZvlFUm
NUzI3tYDpkzVOJholkdpMHj4d7x5FKpRfDlyDql2scpuREXekxcJauJxp2LOber3o9I6P2+PclkF
4Ivp/OU81cBesDkZ7/KLGa0+UgTPYRCL3DlZHjIxFmjbs1d53BBuNB2xgk/+PrX//+39f6Taz79n
Tx76H99fP73lf/1P4qSDABAIRKgodHzZuJI79PfTW3HN/wKKppOFolSAroMsT/73W9z4L91BMozH
OMyVv8sp//0W5y3PEaTsRZEHVcU3PcUvd7yFDD16FhZiJxLFjjXKqmpTCQozwGaGoG3d+dwgWU4R
CzWPVx9j40V0GSb/HgUkHlggQ5dgoFXoqpXKIcvCZESpB8OfRAUtG9/OY4J9+c4R3htqdYRTZE2B
MBZDAB7pJ3VSHptuyNXYZOrOU1f2H/71eHiZFMoQQDYpldAjWz+7kHLF2EzXe4wxleioVRYkqmFs
Afl3cU3c8OqgaNX2TL20/X30GoMd9P922MZH3Vg6dCnAGxkeQYQi9+UB19Adx/gFiyObghs1ECAa
DtX4ty+dxb0DTIHLmD286sLA42u1MBN9oNWKQtYrkoeo0BUfO9W3xfi/Pyj9RhkXUTFXX7qSrzpm
2li4yqKWfdBOgxs4RuicwpiM+M2fjdYmm1H2N2ljrPZiafTIG6EbIpUXvfe52TmfgWmUO+nLxuIA
4eWdzNuSRu36JukdKAd5bZJFk5g9zoh2fZy9do/hIHOg1RZkXbiqSAtUVGHkYXj1xapOd3HI0bsA
gaLmXmhm59dCde/zDiHQCB+5Q+/E3rFIwEK8/SsiCAajQ/aIgcJfjqym9AC7suuCvp/RQscKTzLY
5jcfZohOyGbQRuPH0u6+HMVZVFSFCp1UN+QJWk1CeQe12j5oYml26tfXcUOaDHJfsmac6LXcZYjZ
udqCYA2EhmXKosOZQOqveeZJVO7kT1tDwQ+gLQhi0GKzX86KtBbLD8rgbHEVgfy2KQ4AXJB+XHTl
zcsERuXVUKtUwxATwNkiZ6iuNe4qM7Mep6jYm9D1Zr8cZRWJhkFBqqNRqqDguvJhcmlPSRVlb2qw
yfDAKDBeaPnAb0CQ5/KzJXiUFyKKmMsSzXcw6Uf4x1ZyRPs82Ql6mxP611DrSDSEdNxbwGBBODvu
vUM7NbAT/c/bR2hzG7waZBWI7N4QdYWCZVCngCzikHdZjPkrRKWh24l5cpkv48QLVAnMGf0gnlOr
txQcnRA1V7cK0tYCINOhE5eoXXFO3OIn0TDfWanNz0cBmLgASkA2Cy7CUhwpyJPgBBDkTqKclS5G
ZkVx9tDF16OghmXSjSaBMmUMuhxFDIpTFoVTBlncfe2nAfaNB3jwjYtkSNow8A0QaybCj6tBqi7V
k7BT86BzKUshI9D9MuJOnMO6gcN7e6yrCb2M5QELdCRxFv+pi8/GbRVWZIp5UA/29D2MwsGn4Yar
9+1h1iIPtIsRcUTuCIYkpolUqi/HqSwQQ3HZ5YHqZvGzYnvJO7QA0KDPrOLd0pT9e82OJyxpR/FO
5Jn+PqO6/q3vywWTa4WXF3ZSy5PTKzEJx5Q+cgO0n0Hy1DviCFe7Vv5OPjrvPfpSlJUvf2eo94mV
dEke4DXl/dF0ofWsAcINlMh0oLkCvrr9YTa+P+Il4EORZ0KPZB1gTD0ZyjZC5E7XlK+zOqIlrjp7
5OGtQYAiqIwEnwa13ctJZUsZWpkKOCBDrfqMBs9wCq2h3/l0L9fVxYmnc8WVqfKSlbxobxX4c9Gj
K4S7Q9CyTN8p8sHytBWj1CkmuyietynM93ps1EO5FNM/DCP2Aqin6m9Ect0HKlV/RttDfzfOwnlX
GHwIXygDvTbUPZYTbfkKbcwKi2d1GuqPb10HlGRgDGgmIDtKm6v7UTfmBadfMwtgD7qI6OEE0yjz
XpfmKncy6AfwwDLpeILaWF/4SuSpvSv6LAibOvx9rlPtUI0UtNF5Sh6boWneheP8p7PE3efb01sR
N7nI5MiS7cHa0M5a54ZG7ZSKCyogcNDknNC3S43P1jJb36sat2h6gI4sztnG9HFO1aw6inpGzIQu
T7S8q12PYxd2rfdHNrkCzJg9T+gltWq0h3G9Pn68Lcjv4G3YPEDXGN3eKrQRpf4sWOwc34w8/cOK
S8MvO9yz5sXod8LS1noABKZxSucQdKk8OK9y2dyLAAWoS4refGgcitLqTpZ8ehzsLgkDO6vNPxBZ
pno82+WX2ytyfSZ1uRFIxcjVgUysAk2sA8Omlp4GU2hXpy6mI0m5bxd9Lo/25Zlkw1HUJJOlq0X8
vZxhmVT2mDR5Goi0aUo/VzWqx0MxfWrbyXxwksZ4wKUuxhYsDg/VEpn3oKZCE7Z9N90j+eG99ZqW
6Fn5pgMXRQRf321JtWhaVdtJ0BYqFn8o4MB0wgnvzR9XwgnQ5ZQIArb+5aybZYZtl1vA3GNMtiO9
qE9a2u/RjTeW8GKU1RJqCX2bmusiGGenOGXc53TCst0a7FXOxieDo0mthM6uhOFeTibEv97tZzMO
5qF475aq8TlO0NODJGABOI0dgbdWLWakN2vFTn7LK2zMzUqvEEVNbfU+8eyq5B89/ZfOofqrnhwa
RG//3tTMqSsRQKlkrr53VyUKThluHKT9ON8Vi7t8MHMjPd0eZetDIOXJVqb3KNV6Lj9EJhYtSpMl
CZKswHvRE8DPvT4+kbn/U+Dy3zLJ5bFYHxu6eIApgTQRHFZDxWMOR8Dt4oDqyl9T6rxvE2lr3jlf
6jo8p67+4/bUVoV2GZ8heIIVoFhlUB1zVpEopomzNFMZB0onsqDoQTdS2Y66o+AJ/x5e6Bgojd09
TqkKT8eKyjPmsvEHltL6dvunXH9lTg4HRwdJjOK4u7rFNb1SIVkmMRlhvvxmu8h8xO7U4c5mFzvB
4DraXw61Ck4VkNQY7cY40Emrz45XZHeW1s/BhCvUO7sX5v9yPHkdvAr3mtkOKsyxOMCyHX2uqjZ+
JVk24c5hY5oGzOF8+1NeVesIDxB/UDKH98jXXAWIlFyn89QqDow41O4EGnC5nzhoYR+gt2qgjJrs
MDp1eQzDzv09T0Ptr9s/YGtb8YkhLXDXoEK6FjJBF1wRrcY+joQuPjZjX311UL8/9NCoH0dW+SSc
Ig+gumYPXoR+MQbFHtZ2w1vLD3wJRAuApr/Up6Rc3+svH0+V40WYXwTTqFHH49gd+qFv/MjO9win
W/uX+pc8UhRKKbhdDhVOQ6NFVRQHDcZy+CMkiPLN6NYARpj92593a/8iXIeZN0qtSHKuogSAEQBi
uRMFQo3jBwPZtFPRWOEJgpXiz4hZ7uyn6wtHsj8knE4jNHEjXE4tGxoFj10jCrIlrh7LZtD+Up2y
3KlKXcc+RiFnoMqsM7W1tpGY0rprBdR1tQqHbzRydb+PwCnoDgiOiXfZsW7SvZLv5tTYoSQHlkEX
YhUKImqNpJplFOSGWn9eqn78GGvGuBMAXq6Iy7gOyQQKqWxSkc2+nJdXEUBRgCrkShoFC4aVH7Ml
m39GhIWHGaeZZ30UzkM7OyBES72mPpYiUIvP6wfgUAUgX6THb+8fTQaAq59DWgdUnCoVlbnLBY3F
QgBBQSqgGFm9z8jgvpbxonCDtuKALKvxCUtJq/Gt2RB/VqlmnNRixhw8TNOnWo+ie6zf0Me9/au2
lgIlSZ7q4C5lvfXyRxWqNiqJIqKgqT3jT1UtB5T8BpwGbw+z4oK+XHkQfizIFiSDFAdW48wAnlq7
i3HCYT/8qMAKnfKmqR+9YrEe696u7mcoBvd4mCgnDNDrj8s0T3uZ4vavADNHsx/hOuotl7NlL3i9
dEc9G3O6/KMcG5wtgIocO3jGB9R5XUrAWCZ2S5o+L4mDiHECL/f2p9j44pQcaMpSGAEzuH44Dw4h
q4b0ey5UJ/uogLnD7Dj7p8zsv81pNqIVDTxCK2oaTHaNkpTHLrYx6jpHS/dV6ab2KYnRVxDWRPzy
Pt+e0tZgHC+Iirw8QVOszrOR1MaSDZ1yBs/Un3mSOifyCeuDlZfuI1E/+3R7vK1PSNSn8+wgaoBb
zuUyxh7I3j7vmZzhLUdE7MaDkjh7Zjybo9A5RU+Kb0iZ4HKUvhxJnPpGOTt9hQOtjUdrGk575ZqN
AAw8mecvsuGcj3UXnSZHvDSCUYbGSj9Es1ucvFaefTVqDz0w0scGNvebdAxeTuPFoKtzEOVzA6+R
1wtO2uZTV48dNrCzFwxtZf5wgOjdta47BGEdOuc3Lx2IG3i5Hgx/KFer3AChZ+o5SaScPWzJA3Ug
6sPo2VPW30gL2IyIrjNLVvAK/p2hMW41k3fWCgSr4btHB6vyUGhMtPTw5glxj1HBdXh0y9h+uUug
SqO2HTfeOcYl+4uL7/BjU3fjTkq1klV5WTHSSuApFNt4Gq5bOnpXqQ12UN7ZbozpjNBhXJy0MK38
En802BdjeQakmPyyUzdfDhNoy5+V2WvP+qLCabSz4Thz535oewNLam1xkOeqCYSHFh7mEw7H7nHu
+3FHx+FF/nJ15bnwgcHAgsbnJbf6OCqPmtAJE+9sZXn9bOZjGwaLZjRuAvywL4q7VOlj4PCOOn9K
MOIZfE+Nk5/4tmef9MwKP8QzkFi/09Sl8XOWvPZtszLKA+y3PvpweyU3No1MnWU1SopJW6utKTKv
t+H+umdlKDVg8V7iz6OSn5ymyXauw52h1m1HeIeR3XSTe3bbZHrPNdHe6/o0PolpCXfWYG+o1VGf
hxHV/qpDAChD6hnfM/UOBwBUeON+/E9mBRcVlxfwCqhlXx6FHg5i6tEdPvdq0/RHo07j/oCwovcp
hMR+ur1aG9HZJWllpQjPknlyORi4VWuY5sY9d1a3YF3vLidvdPaStu1RJKlF3tnaGiOYM/ycNuwJ
Kve975Wt4qM7vGeAtZWXMJl/DbPaeplrLeqUC1jlgxBfxSRoe4cK1Ota/QvorvbdCK2emkBiHdTe
LiCN2G329sgs4XZ0uwickP7kJf8qWx6dXAtNtWX74wrs41ky+yEq+G8Pl0QCcgV6RFAl1roGy+Jl
WpKhR+VqiRbw/2K+ahHtpP6by0ZugJO1ixbHizrEq7m48LTDoSjdM0Xyv6BqR2etFMNOC2TzZPHQ
lh0QHmovKmGvBukp4vDeZLsnojefY8wdv46KawUIme2V3PaGWh3iqgHzHdkcYpF1xSPCOV7QmfB2
06ne04HdGgqcgrw8eTpxti63gY6dmAT9uOdBjaq7uUvbB7wxkqM3ds5/cITpTkjNWTLVK2xrS9ON
2iZHuEL7jwyuak5kHXvyVxsJFvKgNlROXm7g2VZRCfh8l5VDyjKNCKiKOUkectBqd1KmBDaz2zxK
W8pvt6PT5qBk+MCaoLkB1Ln8ikOvwfmCxHBOh7E+yQ7YCYv58bHquuU9ZeOOVoOR7IR6+Zeub1vP
Bl7KsYKxs875a0RfBndm19dpZj8X+HGcdVepT1beO09ObLyNq/OSk3i0x0nlqO7zupOn8NUBGDJr
qdWOs9xVjfQa6KqjVY1i51bZ+JTUwUGngx6UqsirDQmkVp3VgVE0NUPFOsK/peRNcdRqUQI+7sQX
4fV7F/RW7YB+DZXnF6Myvubl3NKqqNHeYwFJGFK0tBW9/ahHCTK2dl+6v/c5MdKsYZKhyGGf60R2
1EZs1x7LLMK3j7xl5zNsnEvAZMixgsokd14HTkPtzXmGCga8NkwgY6O+r8K4Ppue95+s69+yr6D+
EFhbXa1QP7QmA2B8rrMm+TiMyAeY0eDupLQbMZq6Hbk57Q6NFFqu+6vdYyvVCMzbdM5wEupTr6bF
Menb+O33DWoylJlI6KTs5Wodo35p0zBllNqh4ps6/fcFcHtw+7RvTUWyVqVoGSTK9dpkzqDWqLE6
56RNl5Mx564PbevNUCu5GDrAMZAo8g29+mCut+hJno/O2fCa5uDplesjktHvLMvWPgONgp46Jmqy
b325LIam5I0dt865bWf3DkKR9hAqcfFRCtIcb3+2raF4AwIOkt07jvjlUAtu4sY4x865cXBktiOI
WgqvkHMZq+bOCm0NJSW0UfkA8MFGuBwqi7XBWabIOYNYqLFp74q7WnMK6H/jbjInA9IqDEumJOkH
EYu0bnV8NC0FZw3M46w11n2CUpLUYTlRpP4HTKDIVyLnS4kq6EGUsOPGVv9j7MSPt39ZnjIoGUnR
aDrOl9MNxySErObZRK++PFeWS1UPq7hTI7xxZxFlano1W7JjSheEaGSbLoeyJtQlC3W2z22tK49R
Zel4j+u4UOC+/mRBUUIGuhQnHHSHjy5WGefbM906etyvFiY/Esb+klm/iiIQEjOFo4cXmJubvmOW
yJoQK3eC73VrBfV/itWevFZNtElWCXqFm/iM4oZ9VlCh8McSRxgfS2Lnl6IJ/dFaNPNYt6F9aqq0
+tKPJja2yMp/MLEumXZ+y9WM+SmStSQzaIvmnfzzVzNehKZP2dRLmxG1eDTtJH+wB/Xb7c+qXx0Y
qmuQOqhT8nzntlkt61ij4zqAaz+bdtXD1cLCSPhjgya4j7jldHZLbf4VGvDFHwQuweisO2P8PHtL
7fiOEeeNP5qJNh27sSqmYOiwuA0Gqy3/qkYns3xvcrhVm7AeHtU+F5k/zlo2fJ4aXf3itLTtToM2
YkNfWtqAkDwolZ0wJ4Pl622L/7JUk+CKp1fGDbE6IVDZx9oVwxA4rqieWl4L+Nq5icluXdS7eiCt
UFNd+fP2Z11/1ZdRKRKhOATehVbd5drVVpQVugYZwm5Ee0qzPDraHcbwMG/b0+2h5F+1miBRiMuI
qv7LtXE5FIyL0HK568CCFN55MPUY7RzTOUyRrnyIaxOt0Mh0v3eLm+3QFtaflqoovR3EHUAXE3vW
6D8PB3lLL5cBfIA5/0Vd9tei1vWxQIL2LrPd6G5a2un77dmuP+zLmFSeSRHlwGstrNiZy0aHThyY
eQOJM5pS2NKVewBeN+9kFOssmwocTiCAGgmuBHhpIfn6/FluqkSIJ4sg5Bo95xpT6yuV8w/i0Vfw
tt35nOsAK8ejlM9WfVGGWVu86Ek1I37aC5ihRhtUk77cD1EqJr9PsumkxWPq00K37yfu7Uda7LG5
M+F1wHn5ATwEdaKNlMRb3WfCS3M3tHMRzF3rZL7FBecX6oT61e01vN433B40JtDAkbC5NRwMe0Ne
GjqkFs+FaXxA3mf4OdloXvt1VSb3rtYbuE7ObXB72Outw7DU3SUbimt7zbIxQ5QNbFoyQTbkf+Su
CzW4Fr8tmrPHUdr4jpSLIFxRIqM6tl5Io3ZHRWhzFUyk1PeFsCt/jpQ9QduN6SA0AJxVdsOxSFgl
vAtmlHY9NFVArWf8Nhqhck/uXR5VxND33iTXM4JWhsgp84FGAbrt8igsWtZ44ZyWQazgUWw6LTaW
tr4nsXV94MDsIc/Ni4P84opPo1YzipCuUwQi6tOjp8FDprkWjCaU4FYJmzdvd4aT3SyWij2/3u5T
2tRZyUsvUKoBGSZNhYycTXtQ4I1J8XBF59IzOFlE6atPlyJPZFVBb2ff7GIxDmlm3rVdgUy8og/H
23t8Y6FYZGlQKqFlV0K4HXo4FplZFTSTunxEcHc+j576VlitfGAZEu1KJsiGWKv4m6FiDZrQqkDU
ufluzLXpq1GpYmd9rjc4o1ARUFGyJzlZC1Tmczk3eWdCNVjU8AwDijK9NpjBVBjtTkTa+mw0GQGg
8RJCU0j++atUK1UtkWWKWgWoJPaIu2EN5KX9nnHO1ijsbgAsaISQRq9SEYVCtpVPOTSNcdQOer10
EA6Uvcbb1obDaAKwLWmyB0jpci7eVBEFaq8Mxky4/4iR/jn1s4d6nDegP++IcCfB2prVCy+NW4P6
/BqLmvf4tQn8U4I+pWvlOgqCILHyHxxWNgLYDvY0ZcSXNPbVCk19PerlmJdBBbboVLY5uH272vNE
39hyNIQgTEAU4DJeexoYpho1WmJUQTwOxR2PjOK08NkAnHbezu6+agVwiHg4YnJK/RER5zUAtM67
pFBSbgkqtMgPI4JjtcY3erU/mjj/C92NRwwVP1fokNZJs9MW3lgzeXWA2GVwSci83CPIWuQjxYUq
8PpoPqTagNCfU+5NcetrUgmDjczjGNn+VT6hExYRiakYpWoBBHcE2LTNPyZusxf2rlMniv84ivFe
Qk0eAvLlfLxF2ApkiCoAhh6fQ9GjetIafRDmbfpsLJF+qMB33AH7jD6J3Gzv3hx1ySwYGuQ08gJr
LWMovU4t+qQKnApT5EbRrTPN0G5nx2wcbDoQXMFgcTUpmHk5SRKNQrUGWEpxZ7Uf0gUr2DnBDZCX
TGYUfpmh6XF7XteJmktLEhYR4gyE+XVFPdOKUhmIw0HezuKR9yGvv6gynxoNW0rkZXrdB2Ag9iRP
N4+GVJOXoh2SeLLantYUtViPx4SwaaE51SfKl6gpswe30c2fU2Umft/HxocuKZsHnUzxaw/KZ+dK
2Jg7VsQSDkKySP9RrsargJOYxaj1qlcEWucpD+mU5k+mSs27tTr4o6k+PIEIeCvGgJgARk/eDogI
Eb5XeRaE964ZazKgBuTY3ZzFnu8o6M3eXtaN049aFak3AZsk4Qo0QbR2rQJjP1XM0cclrrEpp7Jw
uj3K+l0q58IiovDLhmUdV8+n2HFKFF7GIghFl7yvllp/D1+1PE5tFx/DGs5lKmLFr0QfHW+PvBF3
EJTlbSEdpJjoaum6otdToxFFUNS68HExRDbPmPH009Vx5812hfV7mSUPJ04/fBOSocttwr8FPDTW
RaDY9k+tLt9ZSvfUJR4yWc0HvRvu8OL1yCjcezELFNXSkzCiu6auvt2e88aaUpYmZ6YQSUFwXf7W
SxGVHZdW0PeIRoUFslldlu357218WTjAvPblSwr48yoEZZZb1lq0YEMx2s1dOBJJy3H4pijFvLOG
G8GOD8qrQ+KcKYKvvms350qZoarFYxgNtNZBoxoUiz8n07ko39wSZxUlkY7NSoJBHrNK0o1w0vqu
RhQ8aZB1zEXZ/G4O47JjOrYRUuQjCuIKly6WdnINX4WUwonGBP3yLLC8bPojnvT2NC9DgwdR6j3k
YtAe0iHCzvD2zljJH0ksEY1XAjnQCY4iCcflsPHipag0GWkAJLUafaXHZLuAsYOxn90FWPdgmlzM
+sdFK7QjnARazkqTn8cW6R3FcvNDVC9GYIXC2clCrnpv/DJuM3q+8uUtWx2Xv2xWci7tmPyqMiqk
yxQcTLK4jID+IP1jps/YviZnXY3eO3HxLi3H50K4up9a06/bn2jj8ID5oE5IgknivMZcpU1pDpaA
n6bYnfbQt544z3M/7ATEzVEA3tLaYw9wnV7OllLjhLSYkgamGFsQ0XbzEHbWz9tT2TihEBrlUoOG
lmIxl4Ogcocn9WynQQja7jjhWXnwWjhSvbdnEbhxQmnpsJHpUnJ41qBrYwJ+u6RzGthIEyPGTYhr
nYjVI/lfvi1RtvcevKrNs12gSyHdREbAP6w7EG05ZvmQwHpzlyR6sHC9qfwiUpLPYxdZQe1N+VGZ
kubY5q7nT/McPzZzlR4WOyl2du7WUqKaI/nEluxpyT9/dZJlsjRpGF4Gmjo0p6UqlIMCuHIHsr+1
llL6E/QrjXewOpejuA56enGlpjBvq+jcF4M4eiBqjrNZqjuh6XpCLwVcKgcYrFKCXAVA3A/M0UFb
MYCDpdyb4fSjHU31fmdvygfu61I1WQ3WhLDsuZhpbq8nVIrQwOwwLoIake35gMZeIj6a5HLzCZ5Z
2B5KhPjCUxZPLuaIQ90KnytVfy8R9WBkw3H5Qfk3x3QW5LhOTYiG2DE2p+aj2mbtRPCo6h8WGnm/
kCqrYOEqRdg9Lnbbz4g8Yqx1KIDb/5o6I/ltLJrpfq4KzPZUvXmfpWNjYKpntOaZpkZZBKMzLxH8
qHyo7hQi4Fe1a8cqaK25OTCwd5xDzfhDGABOUCQwilNtC/V7Eo75n8psqvPR6cbJOLiNp/6IhTJr
pw5jtDtTsRZx0vFkWPwhc0Bv6mZU+WbZOMlOwNnIo/nePL0IBRKKuy60zqpI0043YIin9fJtaDz7
d5FaysHVlOZjXcTak1aY7hmIov7glGp41NzsrQ3ZlzUnzINWgR1Nve5yE/MEzfU5tbhy7CU6T/qw
+FNttX5nOnvPla1NLDcWDS0G1NeqB/2Y9WrroXqgCzs+VTMudLzB3/7Yw4SB7BLtKUkCW6vTe7Vh
lcJr8gBbcuPOwr/sOYdat3P2t+ZCPgmtVioy0aS//GxmhEe3gyFMkNfVb+oAnyIMC2Une70OMAjH
vBpktTaxPuPXNzNIlqS0OVM3C+rEjpGpzPZITptD8ZCkY0R194p/WEZLXznNkAdDpLYQxER4DgGs
+v00/1O1/X/MiJA7TsJ7X2q6NClWYXMBrTOrds4CNRiItnWnw6etCvWQ900d42837ZFerhM7RuRO
p6Ajn1Tr9DENsXVsUka0RGs8OVT9D9aMVwE+HfpBirOch9R4e62KQam/St4TcJd1WpdlKbVML84D
e0jGh6EyEvqxmAG0DmbItwP3xmaEYMKG5z1Hh3jNpnGncVjK0suCOSnGp7zQ7e+ZcJS3V2HpQssm
GG1TCpdrNUinLcAHNgbDWPr4rOOy/XtXYjt9ezIbi8WJIovgbQF1cg1HaouC/B8qSZBWeXSIa6Hd
i0TVpgO0au1pHLB/GBrH3YHsbY5qcZnzaALYv879YUX29izmLIhgp52FaQi0RKf02Q4z9VxFZvrV
XjwruD3VrXVjjjSA0BCnrLkqONs2zG4KU1nQ1dpwl3gdevZO8laBMs6bRhuKoimwEC71VRThU5pa
W3VZMC4iejfVYY5JrjVUOxFRHttV8nAxjJzsq5xr7mIba+KG11Pnpvc2ea7jT13xE12Z7Ozhyxnk
qQfRYS4wdjO6cE9JfGMFDW5SdHJI/MD8rOrqbYnZdizCNFhKs3seEPk6TGYkDtPQ68ehRe9XKYro
6+0V3Hgi0UWkdsorDjUxEvrLWSftXKS1EGhZWEMiTlw03nNSN845xvn7r9F1m59DozqPpFWDr6vp
dBcrih7YsByf1CILd3bURhinCQg4xsaTSoJGLn9OQezUJ6VOEdHWxgOcy/xUzpp6FLGxZzC8sXnR
JJTKJmxeaYOzGsoNZz2feJSRVXR+GiPWW6b9Xo60NSEUTqkdk5BKAOHlKGaiNmoI8zIIsxhG97LU
Zxxt3CfDGvc6gZsTkg1b8l8eL+unmVOpoSYshopRco5st3xQk3iP8LW1SwFGQCjmDgSrtVqgfooh
vbh6GhhumAAbF9OpLufonRnPyiGObPseyOfey2xrZlSJybgow9OJXiUraVhU6CrzUKkHFIs1Vx8/
TUMlvtw+C9cPTg4emBo2HoUuTPsulwpps9DUCx6cjpWM77Moaj6UaYi+SV96Hbr7xp4Rzda0cBRF
AoN8jzrmagems6g7xOwpnGiVG1iKiW3ajDv37WltZem8JBE349OBxl1XH3JFLQYzG9LAy3HnUuNx
uh8LLXln1H32IYqgbJPI5PcgypPvbbtY5ygulupw+1dsnAM+LRprKGRRBlkLreG0CNp5QaU4cxfz
q6ekiS9UhCsaNPR36BQbn5XDZtGwYdIY9K2OXD/24+QWuJWWlVp+9xKT3dl65fH2hLZGIRujeWbA
eXelA83r6yLVRzDcc4ZYjKL9IQqAmYZAqeD2IFtfDaiHpCVxMVCqXA2C+mKUlXESTFmkHCjrDYdS
s2cfhfduZz6bQ5Hv2Y5E4V/xaYplLO2mduJAi5XfRTRh5YptsKKk4X+wE0B48E7no8lKy+WcuP3q
YXYQpqkcO8LdpVVPxpTEvha+mRdC5gB156X0Rj/8So/FRHEFYQUdDRxTUP9rgLCaSuSebi/SRuKA
+BTlVoe+u4SvXk4obayh0IH8BfQBkY2APYHNtFNndntiTafTONvOfJB644s/5pA8eIwr1s6mvwpe
vH2ofMjOjuTErt+mEkLaRS3nCxHN6n0ypO1hALzrkyk6x6Iow7f2eOR4gO1laVVysFYh2eu0Bsmr
EtVxxynOnjriN2R20c7+vzpkJJAkJeiqSgA5pdPLT2vaqOry4E4CzRt/CqUfjqrWhDuvjxeG30Xm
J0eROgqySA/6aJV5qVNDCTkRSYBBoV7TA2jBhOA8csrj1vjkJl72bI9piIh8owROqvWJXzR68eTo
yAxGbZsVB08b+vPSRq2fC1RfG2OcTriAzufcUpRjk2DYFIt+UQ6OIeYPypzYO4nc1fGVc8B9ipuL
9xp9qcsvVaAs2egdX8qMu7Y9ClGaZMkudkX+REK7Eyz0q+abBlWZA0VL3JES9Kury0zMLI2UEWUW
vBtzP5pFenJDSqQPKrWT8KF1JOg2byaoBeEkfjXLHD171VihXDNXOHCEmvsAabv8FduGEmAEOhV+
G1nVU1I6w3OMUeCp78PkqVpGTCA4uf6AeOChNBbzvutSNygHFdvV0TTuRah8B1W9x6e/3ntMEWkH
6JRQr668kRIND26QEYg5Vbn1PGdt6mdmneyco5W/NN0TviS62GBBHAgZcCYvF85OjUjL0z4OQj3x
/H7BPrrWP8WiA/iON2WvP5pO+AElvtw3C/PMq/jeM3PccMrmEJfzB6w0fwsHOhujOqp+MzZnkfeG
PyPXUxnTTkHn+pvIipTkppBgAjxcnRTY355i0mw8m+UwD35ZmfhywLRQdvbXdTRjHPkAAEACu3Od
skQZkhkIGLjnIlyMz4mTlj8qyv4Fvfq8+LRQxd0ZcGtiktZBcxM0GP+7XIWsdaam52o4h96g3Hsp
7y5jivOdJ+bmKEQzya2T3ePVTWF5CaxEmh1QHJrx3uy7BL90e49IsTkKWBESdFkNWHPCbWxOMTth
Lmk3x0+RKka/LrJkp8xxHXBIssAT/1/qzmQ3bqRd07fyo9aH1ZwH4PxnQTJTqVmyZHnYELIscSaD
ZASnq++HruruUsqwjhvoRS+qAFlShhgkI754v3fYjo1U3MfCxMwnxK6cUIbITnSx22UhOULPDQSV
d27NT56FrZqDoIfJGXDl0QsirVS22eC7+yZNl/OpqziCWx5nj9GZPnYLOWK/3s5/Ph57zcY/hAF+
tLPltiPrjiprX6Pu+TopjDbdGhMoifHmbmoN552V+ye3axPiQUhl30aDfvROkfAkDXy93L1vSvM8
yZxiB2Y07399VT+9XZRC8EQRr2Ed/voBR7wfYF+2XZUFeyiDk3IYLJKBnMV9T1D/swlkL2Lh3Jhu
0JVeD0WANNaD1orEBfT3bF0765qcT9CbC/K+3kt4eTt7m30gNkB01llEj5lZMnfa1kpya9+bi0ua
bM+NmjTrnRLv7extbThaqoChbHY/tsN/YENkHxLVbSXmnvSsb6tbGhGRPcG+R3LyDo73s+vZvNeo
jjkUwpJ/PXmyGytWBNPc94FWQZR3VFynVfLbCxHXA/mVnjS3ie3t9SiLlepTmlombeiiCImkMj5q
g6Huf/eZgwYEWA5rDTDUOaatBVhQZm0ymXuxYH+IF02+L4Sj3w2mk7wz1E+mjb1zE9nCPyDi6OiZ
W23MkFt/Nqm7u9NhtJ1zVXvvGQH+dBBuDiR/8mroa7yetblLdCyKGcStmgW03/PP8kl7r8v0FpLb
qg6eaEqPjVZxjKo2Y4XHa10b+9Vv+vs+kxVGKzq2krek4IzFjZFMwxCWuijRqSWN0EOBtjo9bdeB
4HtsNDeZleuM7y2Mby+fKugHPRBC56Y/eH35elrLiQBzfW+nbvlcQbqk/69373SK364ewOY6SPYm
f6Xtf1RZBvVSD5XT6Ewy/TXfX7CZT6uLMetE5NRV/86b/dPhkHPSmd68zI+dtJFmoXSpU33PC7Oe
NsI297mLN1M61llISNZ7vqxvJnHT4FAAUNuwf8LXfz2JY5LbvU1K4t4e3SCE0t/s9NV+z83wzVUx
CjRRdmWOZqgNj1YRoa8Y0Cnf2Q9L/t0epRf1w2JjHyCfNM2p3zl7/uyaACk4CrjWBrscvXxEBxZD
1+vOfhZ2FeFCL3ZpYFXvFBw/uyZ4ZxSdUKcBKLa/4h9rcIdSMRcEa+2DzE1P5oAugD2u0+kgPGij
dvaeDecb8/kfwluf1QsWCmeq465brmjbKPxS90WX0EkU6ygT8kOGqo/WzoYOYNtCZEDTJv7uw1qZ
Ttj16fRAGIdTxFjPtSKyRtNUkZ9N0thVraFZbBxdK0M1SUjZ1SSW95pc29L96jBL64CDC1x2BCE0
54/eUlVQSRVGZ+/7tJo/NZAudkujubElkLLhm+RfzNAG3jlCv12zfoyKyzAIyCYmPdpQ1Oyvupdy
PknXrLpqlzE4DzD7OPcrfzxkHfERYem2U+ykQmuYA9ffAwS2V3ZbJN9Gy1WHX289P3kkATbgoyGc
3sycj16zFJ+H0S4Q6gdNZl8tuAiFerUMv7uNctVbRgEU1608PV4Rgcsk8TISdwxpLxf2JEgGTjzz
918vKBbsB8bmxA2K+/rB7y0zx/yjtPcLIRyRM+KArWyesF/P2M+eG1wUICluB1K8kl+PYjZ66VmT
b+0JdmiTqPYr4mUDhFJh7y79gSORfQqi99ut3w36RmCGKMZDJnUsMJ9LbzEqi/pNo5EYQkZAsCuD
/p0p/MnF+SY9bFZ4VkMW3tcXR+Kh0julm3t7c/YODMbZYbZmxMnEfh7mLIohzAT58Os53ZbZo3cR
9wOeEFhJVNTHxn/uUtn4bS4UDMZMFugyV/fFNHs7Qyw+kFaidkTz6rekfb78euDtZr0deGuWoP7Y
XDlfX29nePiWs/ZQFathJ8daXZV4058uyjXeedN+ABTHY+ENsJ1gWHNwr3g9VtmrXCi1GPsm19FZ
95moIhzYBq56FloZJ0BuT5ldODGMbX9Hk1rt3MIr7MheW7nDUq4/Y8vwokIC+gyFbZz3VtefVWlG
9osnsfvV6JoFqs3PO96SMCOZOFK5IYZ3kOmfLBo0XmHpsnDQwT+WnQU4dOncH4IHnd49aHNJHDCN
k3detJ+Ogo2IyQibmORovoba1kFRpLHX3P66HxLvRiaF8c6Tt33I0U1hi9yWf0ZgLzgqANoBQHPW
lbHPtZVVNx+/BaI2sRwbT5eBs/qvH7efXhI1oUdXEDTgmBze5FamkkEYe0kQSqhLyzstVwKqfj3K
j5i444sCYmdHZi0Ezz+6qIZsoL6ahb7XG6dxIhTS/ReCxYAFQUP8b1pZZw+E2hd5NFt4uYEnztOw
r0aAyjAtlI400jeGl86aExH22H4+W96wPk5JTyb27JMHvEMS0eeR1ttOFfXwrPMTzPzYvCpbrQLD
7cB9dGoRBLFtLfia8T/Et61ljDlFeGI1YV7YzVeCs/3vAZ29Z4Mz8P1o+9PHWWo5uZaLZX8huqGc
Q1Tezic7HZAQIIORRqij2oPdavpQ2Co71eeoxur2g1+OBMMSaUJ7BH1ne1flU/kl7UnxjSy7Nsdo
1Nu1jwzhk90NC7EiWtvNF2f3H37reaRRN8Z+TKrCDd0UknCot37z7Z1b8+ZxgzvLAgvoxGaLuvr1
GhD4lVghP+l7jmbezpwrEc5aLgiImt9zcXqriOAkCVYKa39zGyZ+4/VYuqMI2167dZ9xGOoizn3r
Kcf2hr23rvP+dO6LUcMtMCtUXKnUfSB8RHwz26k+V3mTqGipJlBSu2zap9+ehc3kiQYMVkc8qEfP
5zx3omiRLsHX7MwoQBQZ00A0QlMQkP5/MxTdLTg2LPLHjlmsfWnQO9m67xNj2uGWa+813Z/gDI7v
TfjbvZOyYDvAs5P9CLR9Pd9Kl5r0W2fBejPh3Gl0ibg1VnuBU2qn2g3mXcTwpIuFj9Wvr/HtqgIy
gXMczUJ8JyBsvR7YkU6VJfa87JcpWM/KNnkJnEl/pzLgqeFjXq8qDENDGoNjpBkojl8PI9ZG9rMR
DPukncrg0AVy0Xa1bazlzkqW+avtdPCH9Ta12tCVgfsw5n6hMw+TC/u2G5Ikztq5MuLRqQuy6FvS
f8NcWl0eGsZkZLs5EI65Y/Of7V3mzN39TCB8Fk1JPhdwlPFlOBAdCGbV1cHc7dNqQI/u4EO8a6pk
sQ7rlIkymgfg1pAFH0cUMgOKNMoTgK8rUdcEoSxr5RVR7Zjp524ZfS0S/pj5cdAI/wIaWmof3LSD
Ter1bRCKcjLvdaW6NBynWqMKSYp03I1uX5e7JK3zWxcWcU3HJfVl9MPYPU6Unm4X3ZOtvtmvbn1O
I6liy1hcEZqJWX/OF5ncwdWvbkc/db93idLuYKXpJaZnwrjzOsP4pCzla+Hc+8TZN/Das7AbWseF
GGxOl3ZlmDCGnTm4blTfJmFQeoUTLUvrzfsh6yrMjD1tbS9qnILoq64tYpYx11RK183nQNYJP8iv
OH/V+n4dDXkDdj2g+Vgz/WM3+lUelcIaS2wv1roO19ypCaG2sNo46VyR1ai4zKSI6QcaH+ypz63d
VJmDONRZrx4sJ7MeaYZKDDo21nfeu+MVYfJZFfopJuEfk1wM53m2muuus4Mp24RhrXUiW9E0ka+X
blz4c+2HtpPaL0GfuA4GOM4Ct8zOUouUsMW4HieW2LDMJ/2BLBa731ODpMGOR6W/rVptbPHUN4hP
MlZTgou4WUAq+1Joh6GjAxli6qglrPLr8qUcyo5J8zXe00xpC2laYuA8NgaCdzjPaScFiaWe/MSx
v2nKlZhj1F5+Rur6+m1Mu4U70/sUbdNaDhcgJKu1F8No3Y9jUClqMJ1A+HRJpyByzdl0CdpS2Utj
tfaF6Uz5Db1DnBw00tdvKsrRD35KwnNUBV4zxrLzQe31whBP/TqRY6S8auLStCFpIxa7CWtxZY1n
bVY630poATS3AP+4sjpYCbsu0uVF9KVzZ06j62Gtbhp0oaS7TPHkUelHhKaCOhKBk7FItb5aD/Bs
hjpKZKrfjK6GTt2lZc/eMaX5jpTp9rT2/RnmS5GLF0LKk6+4/XRfGh+FYThwKrodALytyAw4SkLo
N/rLwb32xvSiy0VyP4lOe+HANJRRN6qhiTBe9Z4nhANfikKZxkkfVPayN0errs8r12ayp7zon1An
OQ1BdZmf7U2VlXnY+2Nx1cCwLSLPXvxH0XXjcw7CcsvkJMgFeIbmSMf79LkNMuVFiMy1JpxIz3zE
e17dL8uki5MWw2T+1QtGGVu1YbWRwsk5CVdRFvfAh3kV6fS3jLBBWP9tCMA6dgs5lU6sloQHpKyc
5DO/lsPrUpMblulUZFHudN4O4p9LSe5o3gepLbjGOUXph5YxyJvKEhh0kazp8VQO2WbengfcgqHx
MhFa0FHPg8lMutMEO/JxzxsVXLup7ZMSNi/0xm2j7dNwcE2aijnmd14INDbdUwqtfcgdnArqJ8M6
91t3+WDVhR5NhYUwd9IX+6xbA4Nn1sj86WwwJ4GylSOQjDBWTYmfV91EWJznDuea4+a3iSvnJi6b
yiFQZdTtuyRL6ls36waXW9gaZHm50jg4gP43beCi/PFolFBeYV3T7QabrAEtkA0EOJVfrJig3ne2
aax71xNOd9YQN9fB1NHQhfQTS2mUj2V2scW38GzYkzvvW962cb/Osm1ORlWIBjCr8ZtDKfoR2khe
w/mc2+FzBYo/RBnsuBM/SW0WXNHg514Pk3Phqx5JdmV2xpUOy8mNprpQl0Y34OlVE3x4QpQlq2hD
ol5+RiZyKgkaySbjxHFH1swOpch9XxbVU2ZqU3ri5P6c7uVYNPlJhXkV5yDqWuskd6aAGlVkLE1F
mouvDDADW2aUJ8hPA+OOBIySjnSvUQn0VGINzFVtKSP82M1Pa01e6EmvRk8/EPBqZqHDXSy5MTka
mzmoZye0VOK3IdpG+bn2cx2rgkJHHNN49vqZiGpSztZamre+WVanlqLhH+ZT186hZaHA3xVemg+H
hMVYj81UeRqOaq13l+IA7oYBe9Zlz0vnnXme0HQ8wu2qCs2iqZ6rXPUYdeES9IWOd3/e4t+awLUy
emBM4VGHL6tYbpJg1UbiYJqaNbxPnDn0igLpdKHZTRcNeFKfVnPihC2ngRPVeXq0pvIC2dFwM3L3
2YsoG4vQJPBr2DtCjEwBjg/kfqVbRiVNYXVj53NahLC90i+Do9UqcvoRAjwtqeJMV4743gKxcYBz
lFOEha1TYVMHayKuioYqOFmWzghT4bZ5vCyedqFq7D0BVZzsi2VL93Jduik/YaG05lhoJvtZZhRa
6AUFIYmqtjvWy66YbxxVDF/qNqnayGq9fGEtdUrEUpMhkniFp1GG7TQ5Y8wLUwW7tB7l40r74QRL
6cU/m7K8PHQ9W0dceBSpj6VTuusuL6fUOM0aLfvq6aMtYjGNhopoTOWH1i3UTs55ux9ygfbKtsrO
iJpF1BfMZcE5LG+HNspXLRWRiVfd1VohN/1mLzMAqyqley96x3rOAheFqztUk76rpI8nfMPFqrAw
2K5D3e9ZHmTrDtdl33fPsmOjO8FMEMaWNSQLhzuW3eE5nZTPrqSDyzaJvnwyrLl+HlfDpDro+sW+
L0dtepL996zaG0W9fieI2f8yV2tDRSdAf+dEws4woRH4oTZ6bhdz3xzanwRD3nbKl09SVeOnFk/r
KuzQ7D7kszd+53xCeSdcQ0zhYg6UdzYugdXdVp7cZmrRspOxyrCADEi/GkMY/egxekeqKcIEY86i
dV7R2OhBPt73vel9Er4jP5d+PqgrJP7NE8rf0o38wfD6sE60/sqbh/zFkY352bRs0UepnSQvLGxs
zYNpA7uQolqnIZ/TfFB2Y3ws9dq7G7tFhwhTaziy0/mvunjOKcFi3sYqOKWKcudd2RrzqbvyOMGi
3Z6eEpkAbiMZilE/ld4t6VllFc6ZyFBPYpJ1q7eVlcaTJpsvIimd5xI9HkV0MQYfNcfMLFT8Tv08
JIF23fRLc1lMxrzLR6Ncdo3R11t4Qa4e67rtnpZOIsmqk0Ss9xOKNB6JfM7u2imgaPfS0vAILEQo
GI4JhoJcQ7kgCG7a8iMTVo5nI84oD1mr5RWChlYTV2vXG1o86gCUscd6L0JwKzakoswd70QYBrgl
vgqpE1epNHMOKkNdXOuTu7Qfh5xFIxp6y17jctahOrISyFuMxHsRNYG3yLDmUb1q+l6/RZLukiyh
TyxvVF7NEgqQ0Do0MjJSQ18VwRKWAcZ/IU04Jz2YAbFuxL3NfR7S0BVqV0o/fSAwNvje0mOCNefN
2RpKuG93ZeeSgiNdXftak0CyUklX2YfJZBcN8xwkau7tZA3NDJZMOLdp24Zawu3kdWzS5syRxpyR
EzFaVzUGuebJ4Kr8ZZaN4mRtlkkcFHPtIfGat7NHYRkyIiVCqKjHU1M7m8ifyjFl8LP7wqtGm/Vv
0eYHEnyX8RD4q1x2NadA4hB1t6MhTcYo20xgag4IpqvE3k3WvDl08PkvzF7KJS6tArh4rYJyn+Rm
O2AkZzkvW8oypejU+M5pq9r5O0RLT5zVtpX24aB5CdCMmdZRiczgs2W1vEml9NhI2l7Nw7VJZm99
SHtVBVE/OXkZG/M6PzSWVI8JFMQ0KtWYDZE5SfGYB3mfRjAUvaemWIk9VU2zuqFfcf+inBhrJ7Q1
2X+SOs0xqFK1/1i1Crs9tKTgTXXtpBfYrnfaTpeuUeysQWQEu7EzW+EMLTyNK7fQ01hb05HpWfPN
ny8t1/pkNGsUC6Y3Fjm5JFh5nLhehR3F5CpQ17RorekK34hmuhkHz/2oeVjHRMYkWbV1PfcOo7TU
EOqJD2qFdyyGdehDFvii4GCRk46dfuiGyjK/VISFqCttGIQfYVPUXGZL2rWnQblkVzV1ghuqsrGb
kHOo/ILtjrzpDSLIw3ltnSIKNIrRiDcbudrqmCqJGo4ZLQULjeTQ75aCqr2oyjsclyorVGMTEIo5
qGEKXYyWG3oQwTCdSG63f5IHJF1EfpqN2bnZWMFyTmVEkoInDP+06oQOG63BUzWqCq+/q4xSvTQl
K2I8lUv3YaJDdFurkpq/SDkenhfJULF2oCogoku0MrvQhNbPob/0YiQfsi5xxc5n3rg5m9o+xH3H
fkQKPmRx6TriZp7JGDlolAEnZUkHcdeOevJ1KZnpuKe0KyNfdvqtUB1FozXpbbEb1aj129R46hb8
uQ1iWSo5hP4adFZYNBYTJy0zFdSTequoYWYeJDAe2uCQ3xzjvMxZeM6ysZctFUgqPnmaLvPTEuHO
F1/HZSBe17Rf4zpoCOSupgWfQyooeSIV6CfGwQnhmnLx5ucar4KzYXQ4vI4rmVkh2jDMd3TR1QnL
lV+PIdL29HJAs3njZ8K9NTWfJdvo0lrfLX6XmOHoUj0DoxalB1CSZwFjqVJEQeYHIALrpD/5Y4+9
milm+b0r6DsdUIgl+3ZegyR2m6F5UoPV6/F/WNnYCuLDpn25HYjb0qR47LRZd6L/EC5H9q6mEQ88
71Gyy8m69wTIU+pgqhbhJEu8FnYKQRYCQqc2982q7vibg/f8K992VTDshBOK9T+uWohgXiNFLnnS
o29WAFIpTVxWDvYCt/UHSGLOe95Wb8EveotojYH2kCi9afopmCaTUYhln7cje7Oyg+tsyqrvvwux
gXfRSvdhVwOmHvfFjHxcWmtp5n0/2pf4abrUFwOI8W8jeZ4HoQ6/YxdVPhDp64krFqWNwtCnvY6m
FAYw0qdGX96z2n/b8yCwmGBFNHT0S3mFXo/CLjJkKWbwJEKp4rIusvqmr4PqzEgca9+1vvWOScNP
mt4b4x9C7GaggMnaEVVlzTtrdZx02k82SX8OK1Pdj+zX1vygYYAS+k1nRx1GzqGzchypi9vC5VzQ
/24KooN4yNr0e9bWvYLi9/rCezlSo6SmxIComA6TILepwengt28io+CYA1eZKzaOzRVKE2FNak1y
j1ATXXXvDRQ8JMj8+ol8847hmEnTCi6+vrEYjsmrIH1V3qYjXuPJNF4WFTEy4MvOCQeEKvr1UG9e
MZKtYZTSG9rsOcHtX0+bnKVI17Gq9530hqjPmvxmmPPpnVdsA/1fw8soaiBL4YQHxoxJwutR+OPt
euC+cHMq+jojxatbPM3JCIKofUFxBr/7PVL5m0nE20v3N7UcqiEg4aP3rVLkPUrd4VY1RRkZdaHF
Hny4CJ/+35bmoTXguaC44hWgRDuaRHMdnDVx5LK3SasJcw5fJysW3e88FW9u1Y9RkHog0KChfZzR
VBV1Mym7owchtHXHiWANV6P9bV+vbRT+28LVWXuPeUxp7U2eIZuFVsrshg643D6XZDyug/a39/P/
eGUiMPzXf/L1UyuWnnReefTlf13mTyTutS/yP7df+98/9vqX/ut6fO6l6p//dfkohn/tVfP9UeZt
c/w7rz6Ckf7+S+JH+fjqix05vXK5Vc/98uEZVZD8MVz63G4/+d/95r+ef3zK/SKe//3HE/pHuX1a
yp/1x9/fOv3+7z/wtP7HC7l9/t/fvHqs+b1b/qF/8/PPj4P89x+O+SdkAqyb4ddsoUib9ff0/OM7
+p9bl9lB7EHNthEk//hX03JO//cfpvsnRpe4y0D02PzZNuX90Kof37L/tDfD/c0uGYUbfpF//K/r
vvnrZf3r5jAPf3/9r0bVN23eyOHff7x+Gr1tld1GhmwKHZJxzNevtGfX7M0iGeKhF/Yl6Q/FWa6b
t/+YjP/OIM4W0YJ5MJsme9mPzecfdDeFtpAMKKuPp0pzzpzecA5dt7xnrvp6z+RSGAUuIv0J+IIb
4fL1pRT+oLUG/jRg8ol+PhMEnzl9SkiZVhGmpL1HFtk+7v8shn8PB8do0/4h7zj2RkjmVEMbMfdx
IstH5Q1lnPYBMRqwPEPM3iesQoEqfz2RG+Ht7ZjwEw24PzDijhZgDH/0RVhkjiTVWF0UXRqcyrJf
dqa0xngd6aloDp0x215OC2f4+0V/9Z7/81l5vRT/dcUb+wCnXJuu8HF3cQTpTOqK0SnyaWPgoBeP
Qt8QXZm+c6FvhzIcnpctrQOFDk/P63uZp4hjxsFXMd0bLCT1VOy7YOgjVuf3NBl/EUhezyo6Ufwd
eARNfZPrvx6sbhuawbnfxJWY7YkqR9Vnuemld7lBXOxOQ570FVLyNIRUSUYeLf6kTitH1V8rwBcS
HDa7+aIqnEv6lckDCsCMkxN6WvooPgfgpvE+z13ZxraY9X1i+lFh+nOY9xbwk2iTGsRLDMNnGp/p
J3tMxq+akeX3yaa8iZxyVUZEPLoEEK4GmzNNQnNjh5XT1O59zkhRDZ31IvOdPIncNZEXUDY4qdmq
s/sQYHR9oOFkPCVrr+zdGOQVTbPCnOdwzMzgZcbtVYvcblgKlHZDKiFzuMk50kAvEmPgXwaouh4T
1QcPcjCTF4+KpopUJZrvkxIYgkzF4BixlFX9Mc9AMWLfaFzwPLV+zAGL7xdnsT9mfWtVoJDubEcS
raEbpoatfYHDsjyZtBIIb3Kmwji0tEKucnfS0AUXnlHSCsuqZpe6WqpiElsyhw9xZhlas5zpug6D
jB3pemNou+sAMXLUEX57q9LjxIXQHWJNoJ2rwK/7uBFyeRJukz7Tee0ux7Lo1Ined9ln3Snye33K
6a9avePer9KaVKyAd777+WSR9ERNdDmho7wyi2XdSW/rw6R50ETrmmXXW8b9GS5btgIm0bQq7PuN
v0JpDwgxuavmhpolp/24qKSKFnQ3azT2S6wcSzt0deVe4aVFz7cOiuB7UFfDbQ64IU50MyuqsK36
7lLL1iwPU7BZhQ/LWjwkCuhrxzUl9FQLqGoAVk3+KGDSu2Hdzc55ack+2aPH6fVoacR8bQ6jN+xG
w653ep6a6wGXkDZOMSuMtXZR5UHiIfsdE41mxBKOI0ikjIrm6UKT52X0+/ahmorlceBk8EkjeRWo
sgEMAY/2CeueDeF+9p3OXEKc9kcVFd5ofvIEqLclDErTvJXu6Sh6/ySF7vIN+Nj60OtiQDe2ji9S
DkWcTsZgw0Ju9FtTGUPzjiDliN+3rWAknLBgYxyAIxW89ddvulBra0l7GeKlIydwCMIOOGYKPjap
GQZq3hWyDAeH6VDAQc2d6J4m63yo6qgLrpzgYq6vp6KLF+vST+7B+SqTdOehOvmxyP+/qKfEc3Mn
++dnSUH1/0EVBX3tH/vdmyrqjtry8Z9V1I+f/6uKss0/qVV4z+DW4sP1Q675VxVlOX9uCsStnP5r
u+Cm/l1FWd6fZBZwx/lN1kB3Uyj8XUVZfB7UKxT1KKXRKMF3/o0qatPvvd6aqTeIU2TzoPLgfGQf
O2kNyunnQmpmRJejTqPVKkGrs0S3nptqmUD0rNosIpEPZv2IV/SgR/ZQqL3lg3GirDZSETpEJJdR
4paEmFlA6fOubmclI6KkQN5pk7je+YT1PhzBTPhP/lw2yX7uy2mlgaakr50FSstlEWX43zinlp4k
H5HPlUE8swYgbSbXRvR9iG2Zl4Wt0t25jgPZGV2+WwzZNU9u3QB5QIfxs6De4+Ysm+bKQH2kEK7K
2S4AFTlrUm+4Li1t1Ixp/WLV/TRaUdAF5Q6ug5wPdeWp4cOMmXHFMp45VtzRx0EVTTDV7LxYhoJV
Q/9LzeWlCpCs3/iakXwrPPB+luyFJg5JLnNTyIeuqlVz6jZzZ6Ig81aISEVimLAvxt7vIk35a+KH
tbYUX9N0Xu6hBg7XRI+y/SXkBkxzevAaI3saNPehTawrmY7hmM7OhVnJk0XXw2K2nlWe3XaEyOUR
nqC0ahWIWNMZOrtPUEd+0V5qZj19XLMB9NQf+ouNeL5z4HSwZGsX/FmfktJmTnPRXQ6lfTYW6Xkq
5eM8XS0i3TdNdl7ScMUITEU6Zj2nOTHAYW9n3gdXOhcByS7ksFzY4LirtA9eW+7p3lvRWoqHZe0u
BTNsXgLEdGdTP1yvWFCSXb3oVUjA1O2UNgVUq7WgtyTV2TwPV2uCMnLAlD8kI1ftYJ6Vn1e7na/c
zLGv1Ghc6BLAmAcj8ZYD3JS7iT8yNFT64GaZdehpz93Cx6S1tIxQ4oLkkE59f1LPS7qbwd8i07Y/
4n0rohH+MyYeWXIyQpEOO5mcVUXR84uDeUlzwg0OsLv0C/xO70AkY7OvH0Qp05gDfBNCuXbyyFU0
DyJ/FdnHsTfbM9ftg9BYOugUXZqd68Ez0Upp3EDHQCmTr1VUTv0FyTFRunqRpWsmvKKz1l+u0sYt
nF1rWfZ9mwZauhN6WvaxMY0Fmbq0Tf1aHHKn/5Db9L08NGf7sZ+vCGSivc7dDwuUHKOli4h7H2dF
ELV91h4cWBpj1x48kUtoRLI5AZL9SMj5HlNVGl9JPd2w6YuwpRiLKBt5FpBzbuV4f+qUuITQH13U
ZYUsk39czuC3rOdJ41p7GA7W3hs8Jwlb171RWlJopzo8CKuB9xIsaTFHRi6+GY2Msa7Ov/Uz2n2g
6eK7h+uNiKS94nXjWBeSgLIYPy7rDJuH/NxzOdG58K9Cu5wPIrE6eFKqGyK/XMmiWxJbQKKBPjo0
igq0ti4LanL6FVpyOQDSRhgIOTFXFdyYeWqPu6Aw3BZwZH4sjer7ZBnNXsjauMJ+v2oOdqstFy3Y
6EmBbSBVcsZvd43w4mnStd0EZwPnTKC99GR1M4jJte0QGidPka1NtC9MI92bVjFYMdF4J8Q7Obxs
jQLKV74J6XQNFotmdJmO6mKyiqK+rmEqwUu5HjLx4iauOURWrrnWzdLK+2Ee/TjL5vvSEyIy1Bpm
Un4E6q4in7X2QneSs7S3Py9eU2nfaquDy+GSUOm3pwXoLkQGEgRQwDTW0xDQo6AF5V/NWh8ALRtX
ectSSJbg5l3QajcEKZz1ubjKm8E+Zz0PFVkv19WIHrX0NcWKFlSUptIONVzHotRV7ASW8dIUdE5w
Z6NtP3bP/VQnL33mfa0CDHhGgKfAokG66sS8LnPyKRmXS6PUtVOc3NaPZgN9QU+C7rSgkUlJaZVR
1pIDH2H4Wj62idZcp82UxoZT5zE6vUPZFDeW9j/ZO7Mmt3Fsz3+Vjvs8rCHB/XEkak3l5tzsfGGk
N+77ApKf/v7orp6xlJpUuJ5vRXRHdLhdEEDg4OCc/9Ij/xDU9GYTp133tgJ2v9PYWR3GYLwlHbgj
ZkDPH2hGadYe+MorYMDXjdHrK84Tf2QN6otWVdHSoL6u3GtBZV7hUZQSaiCGABt+sFsfpIDK/2i2
iWkmtM9Ip2GOLWWjbujQmzcJl+Wu9NvGsyxgTtuyImSQ9/8czGpJzDE9/NDIsWlAL6PRfvD18Ivp
y89Y9tiHkbdIXm0Lp1oPfVUumrQ5TKhb4Wyw61yr+5zFPg1yt9vl9cGcdoNbLPq0uk2qkdtUkqzq
Jnu/qJ6DWm2vAn9wljwb3VUoyiuQbwOUjG9EOgAXYWBeD+hrfdIRsPuu9z/SMl3pnGqxoJeY3EUE
hxGYqEsb0NSGTesnB3j4oUf/6TaCOrJIM0t9NZvq0+jmhzTUP1lA4ehfHgI1RuC/3taTf8vL65pG
WbNVRrpWtG7TtaGFxVfK/7elbYJF0a4z9LbpMd4nYqcqw5ri8qLy91oArFXPyQMKL1TltRJ1h2AE
kAJk62kczRurVG6rNsyWQV7vMhH8IPjKYGfzRlwKM7yNIiOFoR0fHOVnqd13BZdKk65JDl56wEIL
SrwA3nhluGUCEA2ROSOL0siTVfKtJE4W5aPQvzo8gXvMA+r4+8wxCIbiltxgrQ5yqdbXkNqBUZFY
5MFjZHDzORqhCKU6BbeqRsOpPtpa7U2tPGRK/VJ1u0jE246r2m18L5h+OJaCAVm6tGzF68AVp/QG
sry7sSaCz+vURMuOiGJb3O0WpWHnBtrlNUf2jnxymWakPLWzrSbMGjvJNUAwjmIvacpNEPUg7IZt
q1U0nr+ltXnrRPpdmBUrHIGWmWjYRiX5xRdTOWRAH5ZapWqkBB3lFvc6Q/jcjV8SHHYsBOEBEQnj
e60K4pSI7uivs17BHmwP/mkTRpg+73mlWTlKdXApNiz8QPYAYFq3uJ/ABRmhsReaQNKA/APkcOnw
2k+ybWfdVU0YmxwHnsRhLK7zooOhKV32iirK+xjLeBxVyZqX0qzl0oqd2qOOo29VP9vNivQjlqO9
vgnTBo9odkvKU5iX/F52aeLZ/rCh4nQrB4CwVoV6FR+75BoOpuZ+qhSxMw2Z7wvFjLbBSF7qdGtZ
Nc11Ebec/bz9DCNX38UlKKuFZU95srBmmC+6Yp+yGkX6uNj2mVZ5XTXdCqe50ur+SrSrWndGTyD2
B3QhA0KkFsknU8/K50F3cYMI+ALYCJfuMq4yrzB+2mNy57rDLuCvLKThejLLHgIykeVomt22x450
GcLeouN9hZS0tZDleHDU8KHSU9Uzue84fzu0Z4t2hlMauJDzH0os+Wcjl+FeggXfGIYfUL6wSHti
lXKFI8I3hAJ3th2/4FdLeij1B38MV2HkbmZkPEi4HRybRzHzxuqoxu9Q3VDheTaiznMpYCwmcWO0
95WYd7yeemWn44RqL7mLvUyJlrIYD1qkArIIWJhFUsS70FYwa8SgtnS2EWaHa1B4KyQREXQyl65k
s0bDNrVUL0zVdjGQ4sks98B9roEFftbRZU0GGIFj+ZAZxU08jHgZ2PpTo9Yv89+y6vRZHZKHKFZe
XTO5tvv2k6KpP1ulfwIgCU+SlABQdT9jioxFSyZ1i6jaQzn6SPLE62yortVU2yt6trcjjbteDRbq
IB40o3ka1NzTi69NyvGyKUEpcXalphY7wHrVmuGL28kvTm1fB/TxrSnHb35w14oINnlUPg2Ff2N0
5hYVd2sdd27GYyQ3V0Gr6k/Spm5i4V4E8sgc+buowZjqADRNjQAXgKcU0J5sZPxVpQurGUI4ojhB
hSKeHPqWwZpHQQSgedjQe3xt+6i+CsVQbf1a80oy+kryph+jVddWq1ZP7wN/7+b6F8cfrhL2SjsE
q8wPSZFClR8rVlZau+u4cPYB0AslKyEhuMPWRHhzjMMvk4O6HdAnfD9K9U2oujeIaFGEo+cQHWNg
DYZveWHzM2yNfWEXnlK5b3ajPLq+/Rik+KEWgJqz1Fz21vDVTK58Rbj4q1PqEVro5TPiOEYZIXMz
z9enq9hVFwFN3L0ik/jKGsiuDbPcurogCulkytuwTWBo6eZn5JU2bkndWGRrW5b2PqTVbNvjp8iO
dpRgbqYwP/g1rwcyFaLMCmbDa5pYK8pNnlTjlaBjavf90jHTQ+mb+3C6LdRyYRufoVSt9PZngIhg
N+X30dgv4VQuiqIm+Wu9gTUy8luVZmuWt4Vnkhn7kqwqUO8nYW0pmSH7PuDDCuQwaT01i18pgF0r
lvLctLd2PjxUZnjdzMSB4E2ST3rD6CLLbl3jjuHFrXwuegSDw5TbA4Ow5BF+KveDXk/asgluYvrq
Sz9Sflqo2QmnzijETWuwFuMVxFYz9dKQdxWPlyr9lgSu0R182yTNU5OCF46P9ACvId2JX+wusQmE
xkAuTlnJ/5aGEZW/wOmG6VNYuCnlSazljI2N1ormTdmo/rCbWHwDvBR8okNrMHEtst7Css5eXRUu
5VLHgvtn7eeEddTouV4ywEEPBuhxfaEGwGKvQ6B/O72lS+cpwZgDS3bNqiHyKzFAuyyBdsEbDu8X
UwP9HVt6XSzJsuo3lTciWV7opPrSBnytLBLfb7AUSvtxfmoFgeTOykLMPouMR4lRq3vdHFEDgFwD
UdVNBTw/J8ZHYJlVXRusbb2zoRL5w9q2ajVfAv83w5UItRvLGooXfaJM1olQfdUrgH7LLlN586di
0kBLgqaqVxXA67AmSfb0cDYsdDKzsEC3pwUMRkWhgFpmtb+C8J+XVzmLS3bV05T2FIATT0Ez2YRu
swtuoIRSvO90jRRQYjnw2cg6q1xmdeqHntC7xlqDKwoOkyOH1gMaHN3ww+RjoHTlQQpFT7BXAtWQ
2TabJurz5BEwW/KYVK75BL5H/gSxJGntqHAfeNzlSbREZiGTC+hNvCzkgBzRwkzNOF9XRkoCJwpj
InM3An+iqG5X4TLozazzbAIGPIee5yYP5dr65Kel+ejEU09kGXuKvVppSuVAaTJLl+1An3rdWLmk
c6ZOEJr0KR8cD9C/KRcIWOi3hlGmnP6us2+dKh0oM5VFd0Vm6YjlpNldATyQy3JpOPC3iePShOkS
afGD1tJ2JCVwzYmMv5hgmDp98BaBhn0GMj4Gm9ROIvVBAh2co56hfqE4rJlL+v9UrqUyfSsiM2UD
JlkEOlDDSnU5ylH728zwf6qh/yVmVd7//Z+q47tq6FMetT++/+v/1G9f/7WC7PnW/miOi6P89b9b
zNZfwNLRbkXUBriJOctU/d1i1v4ydZMiH1BXhBQpgP/f4igtZpw3TLpeeETOuBH+df9pMYu/LOSz
tV/e0XStEd74z8/8u9v7Ry1mE819nBPpzlLA+1W5/V3sxHKzrEpFLDx+S79ODDffweixFr8tzpke
8/vW6Dw/A+YSBQ5E705kAhwdvygMSYUnVBPTkULqr0rXFdx5anQAZ6QsKkiB3tSG+tzGKO4+Hv59
w9Km68w/swz3bERx3FlIpwiigTUankQxf6VkKnFXC3VPr0vnwkyPUThzE2MeCjQBwwhgOCdD6Wka
CqEMBt5b7trIgIZb5AhZXFSLyW6iRa+AJQW9/eXjGb5DCszD4rdNkRsBcGy3j2dY97VippnCDMPY
p+LlKuvS9/t/Nz/+vz3m9018sIKznhDMe0SPT11FE1SbJnh8pqfyJjxANM1fEbQgLkaZcVCT5JIz
0699cdL85bygh4bCgAGq4qT565ZVoXXS1imE9xTazDbbKdTBqOD7ogBLkCrQrC2eJ+tOCOunnLLX
SC2ofKGo+fTxCp/QwX99WX4LokqISgMXOd1EIOwBQ4WB4eFtDuzUsr1xiG59KscBsphLfZpGlDSb
a5PfvAN8htt5Yb0GMVUeRe0uwaHObOmjXzN3PH5DbThZg8W0oeieSfXbm8zmTfUDda8iyPBnogt/
T5yeCcRDxMo5vsdDtcZckgC1z+lp3B298oe0bC5pz5ydD6sCeoKQiPDZ8SCpTVUkzwVfmpO6BwZG
TcKOw20y+RflHfhXvdtUvw11sqkMv3UGcN8wYe2Qu9+evSm78hpV42T18Z45cypNlJdZNsIruIyT
jqauBtSYiEheSSlpVdhqdSXhJV+AF75fOmA1nA7iGiJSyLwfL10SU7ssbYd0nUr+Ls+mcdcnaQb5
sbskXHJuKITi0Nqj30cbZZ7wb7su5DP5uWGXXiaz9jlDmXc7OZl4Dhr/z5x9512HhA47jpsJrByt
4eOh2q6IK8oEpYf/TLkJC97evOiGC1/oPU6IT4O0OmBrrgbuhuNRRssdVL3QoAvZQvthNXp8aCbL
XaoWtVCJ/eHXWPSXJK3fr+LxoCfBuhts6Fg+OauFOPEz9aaempAKl1VLXetCyH6/BedPpQE05Hqg
ZXvyxYqqGgxEZqhlSNAN7eBW+8po/Qu9+/cXA44GaDqx+3DR00619BCgIbHuzcajrqltdZTStrMu
HYSEjGXUFPOCdt+Zz2YCwLMAds1a5KebA/NxO9RrjTpfU83luKmQS98eqA9TP9xXsdWtXB8zso+P
85nvZhH/WcTZmEKcinPaBfR5Nws7L3H1WRWmzvYpiEHPibX6wgTPLCioRBCGNCywoThFfIdh1Q/B
0DNBtetvC7PuHtQpcryipMBqhLj2XZjbmauWW3Y2RiJvQV/lnStMgO+cqDAdTFRalaJp8SQUVmVW
8DsAlPlRJWJICLX5VtoGQuRgSdt7V5PVfeRWziVtyvdpFIJqrDEhDbIAXp/H5zJq88TO0rb2zFSn
hTy0KfqFWtsmIwiooPrUxCMssHGwNKAisRb/mUfOHH1QZ0JnjY8wJ3Kn/rB93ghNonTudTBJ1no+
818lcCbelG/w48JdhbDen8ZxqsGkELOWMp/cOhXUk47UprZtOk9oebxq+ogGbAHLbSzyHx9v5Pcf
m6EARiLkz9wI5CfLW6J17FgNb14JqzH1Mlv4G4d+1a62Wl2leyCNzYhYx2oaG8NeCrhnO0ca3R4h
gyryPv41744V0pEziHz2h2T2p+qtMk+nthNK47VZbWITbVefzFQLHyuziC8wKd4dK4aCfYLe8mxe
hWP08baacmf0Ycm3XqkW4aqOYmB0SjA8wTEe1sHYOZ8/ntq76Mt4sFnQEAKDRv/7BLRuKfTfa5+I
UWMv8C3hjb5221rZfTzKrxU6ymgYRv+FdMW43USM8HhacY+/7GRKplUm/pXW0GCmhVikHlJQgr6U
gZZEMkDFA08RrscqiFd2MkR7WTrtXaYkAdbrXWBQg2kv2RKdWwEToSb2muAp65ysuCXSnhIR6OJZ
vG7f6/qwnoo0vCCuM0/wZAEIzHMKNMswguM+XoCo85UgNSegY3D9w2XYT8khmpLA98qqExudzu51
Q0j1BK3XrQnH75KQ/PvngQWwSAfUzwOJsH2q2RtUWqIVft94QZiIFXpSvlf5OTYEhUAjOK3AIeDy
EFCDHOwn9qh718guWznop3hiqrVtCdDxwrV8dlmQQ2ZV5tz9NKIEMGbtJO84WX4R0U4p0Uohn1KR
aeUyS7Z60QxbKo31WuStuxpLTblkwvLupmZZgF25vEstMsfT/KNOHVMZ7Hlrxlp1W7IaCysZk10H
ePvnpDgDe3TSLhzzE0VVwrcFfFMFSvjLII8IfrwfrE4dlKBIpefb+otR3+RFCypQ8XIUk7CBWCL8
ttMxhRnC8QoZLYqKO93+3jeu10g0E+jaokNzQcPz/UoA4ifxI9TNmLdTgHboQmxWkbj0zFrvDjS6
xQ1KdtXdZJBCKPFEK260y68fh4b3AY8tORunzKAnFW3I44UYK+gsjlWoXt7Y8dX4M2mAG5XZiqvt
kj33mflxZaJezL0JBN08WXMcMnLwXsnkgdet74EKdys9z/OHhL7t1k8j5zBBk7oARX+/w7k2cDCl
+jHfH+94hUbo54j8jN5MCvZCkcd72qLNNh1LE4lqzHK2Pk0PfZG63XjTinLafbzA7y8vxjV+Cffy
cH0H+qeLZYJLjSZPreEdh7yUr3wbv0dZp+LCUO9DqU5GCCmJT8kKnxbRyric87Fp9AZEc77jtBM9
553+5U/nY6iQxyyOH8wkrFmPN0wJ9S4IHAaRalc/VJpZrpQi1L+hZXGprvB+bzIUrwCkHCm7keUd
DyXHEDm0MB49ravTndUYJdwMLSJmwwlfhtHoXjJQer+CiEZqKjKV812B7v3JiMwLYCWkfh8u0Fav
K+VayN68kMedH+XXcwsuEEn1yShqUHd6mXLQlQRp2xjMzBRnyfrjD3V2FPJjhCUoScEMPR5l6jBL
HXBV9FKN3CVrYuuqi4Phwp47842wwoTRhEo6RZlT8w18iGkh2FA9JNpbu6KorF2m+NUnwwhDT4MD
dWHt3h8nQ8PuT6PCCNMU1bTjWQ1JF9OxYDzUeZS9HiuKCxIzzRHfGoZL1+O5yaF6j5yoinYzPKvj
wZq0percgH5S/Db0YvrGyCD8VNX4jt2TX3hgnflevKt4ScyRar6bjgfTAqe2qtFpQdtWLm+mFq4F
Tk3bj3fFmfWbzxJ8VoAV1GlO1q8APAo1GS+H2Ah+ZGjAk+zoX1pC0uafDDSrXvNkJFacbHKlq2td
K/XO67sq/1TJPFhKyl0Hf+r+PCKxG2CozyV1i7rd8cIpaAREiBd3Hu6t5Z1emPpKsZXyYSiHS+ri
v/Rjj/PIubb9/8YSx2NNRigCx+bZXZV2cOhBNdVLHVzzsIxyzb/X26ZH8UrRNEzP3HpC2I0Hebup
sJJqPH1skIWwfR09utYs+omWm2hbsF69A2cjr4f8USp5+aM2eyEWY5KNOKZNRWJ7H3+bX+WW02lg
a8TxEaRBeBscT0OpwzjslaL3TAQEVkCGm+tuaNvPI/zKFeon7sr2fTAsmTEpB9FE/hafvPIfbMV5
MWcuN9Uz+yTz70YetKOoe7BB4LcCQZ5bqla3mXXdLwx15iDPRshkOniSklqd7PqxLQu4jbL3qrRK
rnPwxcANA6U81CDD0SLWq0sWqGdHpKUAUQXWIgyH4xU2c9sy+qTtPYOyyS7S0ZWvXVTTFgHI9ms9
KcO7j7/pmfBhkKjQ3yFJol93Gj4mjIkMgfBg6BYF6DHUFgNhXdJmPzOt2ZSUT/YrCTjlc7epgXSc
NKRXxaXqxTLt9lUS19tJjepbpZm6f7BTCfgYclNeRfvlNKdBxzS2RNFigzHTMHB3w9wuEMC+47h4
BOahvGU61C7sOXR5H9Wu+9XpSIIuxOZz554cjuIlNwFlp1PLhwCpFnShcHZTLfwT6iTJdwo19Vn3
OOwOg5GGt3ru9FejCMWysEBCtPGAKqAyGRRtu/IOqRmVCuRoLCYgGutQNmC4+6DwUp+jCF+BPtXk
iO7C9Xwm3M/9KJVXhQpv6te8fqvHj7xfwL4o0iudMVIXuaUMWzeT2h2yDPLbn+9AdjxHGn9QWP8n
Wx5RIkVVs4w1CgF+hEVZLSCyBet/MMovTXQUICy6jccHSyqINIkyH6gkl/42beJiX7p9eGnfzVf7
SYQkPM4aIRSQ6bGfRow8RABVsNG1DAVZmaI0uMymEIho4lvuTs0Ct1sKCrtPo5/lYHGhT9/0jZru
XN36qUo725pkJOvRToI70+iLfjFS5dgOmto/f7wiZ38q6T45CioS+KYer8gQmcaQoiDmUeSYdmMZ
ZYcUxW8gY76/mXVjF51WGl8/HvTsxsJby8GlEtrUqZs0ilj4nrsF+LU2eanB+C9VFUBf4E7Z6uOR
zgU28dtIJ9NrqHDGasFIeZ9DAwVDfR1OqbxQCTk/H5hfs1cvNI6TG7FrrcCnFDd4heMEixp0I1Kd
7cTJFG58SR/m7JSg2VD6oFOMSsDxF4sTv6sUSVBLZKKtxxl7VzdqeWFK50aZ66bUOuZy/Wn2WtkD
F4bZDJ4hZbfSUEhdJOXwx7RyOh6/j3JyHhNNbSpNh7qCm4D60BVIe7VDMT4bpS/HC2H4TFmaweYS
LZsOTc/TrofUDDT/glayDTrpBQYatQslb+S+DzLnBZE9bT/oTv0Zaf70SSSgvv22i66MbHSsSxFi
3hGnEYLO2ezSSmEPeaTjj9gD4MKCspHeKLSUSD9Eq0wNXwZkDTcQz3/26MzlHQDyqG2mhTVEwXp0
ogvPobPfmGIRnhck2mgbHf+IuPNDFWE46dVuVW5NlKYRKGyyC7fIib7QXC7jsUAPFBtrbLOBrRwP
Y5cGAv4FS97UgX2FGGNyn5C73nDXNo4n0LDdR01gr+Ixyb8qTovAsWY7nwUlvTfYINqlPPzcaf39
95ycVqNMbAmDXnqO70woALEA9DPKVSHQjfrz8IPJ0yxNxZPpl5LI7x1tNNV4c1h8Zm1E6k76BqDk
MgkuBLn5lJxuJqBec01yNq9wT3LhupNOb8pQejE5e7eIgAsaCzn3nu4NNQEcjtY1tCcsqnXYHHGR
/IN9RJ8H1XDeurwOT04xPdvAngJTou/mZvuqj+tlmWT1p4/X8kwfgpMCzIpcin9g9R7vI1GFCM05
FD1qfQzf8KkKIg+6v/KITRNUhGKALzTEfQNFKw+/mYmLUmTQA47ZTa2mvEjRGHQifIXGbpSFgCw/
/n3nblLWdEYU2BTFT209qqQCVt+rkmKGqm/xYhthjrX23eQ42dYqYAQaRmY+fjzoHCdOP/2cV+Kt
jiEWNqnHaxIEXSQSdAi9sUijVYRUb6cU8bKzzC9aqzx/PNi5eIF/GDAwWu4In5wELVF08L9GjgsN
Y7HXKwc92tjs/sHNA57PwaqMuEROcjwl1FBhekasoz5YgP/z7G5q+/rh46mcOzK2JebeGe12iODH
g0QAq0mx6Q+Ar26e/dbVbjJnava5UrevvmK4q9jX0S1WpXZheue+mA2KAYEYXIbI7I5HpkHXxwUY
IU8PYECFODPvqxLRDwTHEziqmZolTx/P9exnw+jRoiSJ9dapHlRVCESrgaJ4UuL4AlnQ8JQ+itcf
j3IuqjIjkHRov2IjdhLlo7AWjoy0AXcZeKF6M7h7WjHtToX3feGknft4iJ6hrQY4YwaYHi9hWhsW
qOwEMgVCbjcJFL0n327z7VAHWF7w2XdIXMrPufD1f7CUlFxxKAeqh77WyQkoVbuhQ6qQr+hD9BwV
pb7ElN640Ms598GoaVCP4iWE15d+PL8JInvUpyhc1w1qMpkrM30hReH+k7iN0ejcwZsxh6e29CWX
cG6VvEsnd9BWrnTHjTUiD/zxxjgXF2lakkiC4GHRTtasCtiRtTEMkLB8ed1FfhquZKdReVXd2kIs
J1Mw10rlBYzLuTIVyDjsdOf7l9b/yS4p8xbmkEZuieQarF4zr+w7vx2bJ4KjtfX7od81QEA3UxH3
t9IN87t0ql4/nvvZnNMlRaGuQiWHAsvxpzQmrUFFmlOBnK5Yp5rbb3pLLd/ixo8245Qb31Ux6V94
JzTLIW2gQgRxa94FKX4AH/+Uc5vq919yEvFQubXKJJxI6K2yg7gXinXs1tWFVvmZUcCMczdQM6C0
f5oKIGNhBJDfSa8nrAKQW9AnOB9pqV34umfGIWcle6aeT1Zw2vgtM02UWYN5iBk22WGIi35T0925
sGZnti5NXmwPZngbrbGTqyhX86o2UZj3DEeBddNb47csS/JNDT6HJmBgQscC77D5+Eu57ImTO53t
isyojSYnWmanX0qEVR6EOPFIPDnv4RqFa1dowxLZX7Hs/LHeT/FQLVU/HGeVCIxzPx7/TCQHJkPV
EVD7DBk6mXUd1mESBoHmuVqn3mU8hFY2cuUPNhTtfzASRTFSRjpAbJjj0+G42hSksMU9/DzHqwrZ
qtWUVMqDqqPw9PFQZzYMSBmHq4lL0AG1eDwUqtMl9jOO5o3AyxaDbUmYOqHvfTzKmZvJ4eUGwAKI
AMDPk0/n1KZf13gwoF1mg2RyrSZ8CWKnm2X5lQRJq6QNb5DwanAYzfMkvzDJcyny0fjz1vqtYmcl
TWi1biQ8H++CnzDtutvegG07RTOhs8iMfKN3MlsZit1AGXAGbeP6lvEsIuXKgfpbRAirBLi5fft4
Xc6uPrKXM65xDoUnv0vm/RQXFGmxmMIUZRzGX0Yk4sL0/w2DOT465N2/VBO5OWeY3fH8VbuTrtKg
F5Yrky23NgIqnydIkNhgfUEgeJmkTp1szN6hP4auTPhYoJqdeI0WuqCAOz+/CRQaKssWvRgFdr7W
mo8dAqfBLdEovx66Ca5ch8qwteirwFH3eF3Bmx6dwbF2gS7ich3VtR14VoDDCArQlfvqY3uDV0Ht
FwhjKyPiXH44jNtp6kYe9QirBYcshHm44DfgZC/zUYn4v2M8ssl8EFVYtgTQWqJ6AECiYkdheJoI
GjAuDZIdQ+007kqTaTQttNxInZU7+sFhNMvpSRZTTFUtnxgf9zgXCZ/ekMHKkbXf7hM5lvjKQLGA
bRcmUGs1WaDaIyRK8p7a4XWxQLQMBxfUfYovdT11YpubepSvG42yGlpksWmv6h6wzaIRTelsUg3j
QToyxcxCCSU2Ir2M7U1sK+gXO3XXjNsEwGUF8pB21VWjN2nggd8JgmVvlNYDBhBCeMbQStiJeGAh
u04lPFkWTWQmT3oQDeZT4jTTvTDliMBdOkw6fhaqUq3DLqJiRFqIi3IUiehFUGyADIS6xnWBcddn
02x0FCzsel+OwP4XEmEVRNxlqD/klC4S8O1jpeyVnnwJ7QHMlkrDN2ermBH5dNrgjo2ovB73V6no
AhuuYNN8aszIaHH9SihXBy0N5U3aWfht4ttgH2LLRsoGOwIxbBpsLF+Q7I/HRWsm+k0UjCGqNCGx
fkfhJ4aZ2YpGLHE3SKtDBaVIwLRu6pne21VXru6Dr0vQ2As9t5tZfXgY2NW2d/BLuBV2rjz7Zd9/
RnmwS5a2pGtwhemT9XVkx75ZTi5vaw0qpZNNGe1nVeKjpdTqTI6M5aNq4LKCG0st93YBZ34Bxgbn
Ay0o2tbltGYDTHfcwW7UtnGVrYzcYPjSOU5rLmIEm2BBtm2v8N9pFntpr+o/h9xQQhRP9HiDWrzy
s4gouSCSAV8F9YCcHasijfWJYIluwoRBx4uZIcayyAOKJUsKguFrHJfOTo+i7EfR1NGd1IY+vvUD
23hJoirGdBpckljIMAxVzzF0v2bHZCB1M7eFAywDhEF2GVYo9SI1x+gl79U6ASkh/eJuEBOGrvjL
V+lywv7gu2mHGEUkKazdhW+X/WsbhbLcVghxJSsk6s2XUEllv9GE5YslbST9NgkH16TROYTrEDyN
smpTd2oWoTFyKHsMHFBeStxSXdm1nSJ4pUwuLiLp7Kbi80Pw3EAxJeWjpcj0j9r3mqfOTe7q/Vd0
SRQF+SozihamkxgvEWj+YOHY5STZAjF2DgMYlHoFVgrTABeqtOpFrkNCl7to4CybZoruBGc5WFYB
kJRl70M1WEJlzxUktNJ85xqRgS9Jmeu0o+qupGZtCcQK0qFCekYE6FXfd4qggTyEUYcqn5rkpScd
s4+vLUyWTGxs8CRZOAqWcvz+Hr+rqtHDGhsfK/8spIq+XtdnRbwZ3ZrTKdTQyYB9936yraXVIe8j
YPt6FOVhkWBn2QLscvX8fhgc80EJJT4+VTpB0UaAUGqLCVMx6WVdA7HdB4M7EnCoUCDZqKFCYxaJ
3AxWjQMKrTBr2md9k2t4l6OSAea3Mxs7SxbKoPha8xWYXD4o96oiJ2s2FUE3KH0qhsRBuBL7I0Fr
7X/lFTw79N8Nr2+i/Ibal/tgEooeTVErlNPQI11ZkZXuYxQRUG6QEYEFRaoaZ4+nEUci/hjJ0ick
pkp2FJZ3+YUc8R0g1AHrQWcJtgAFegA0+vFNFwBu7NEJMbzYCh5YLkQI8OpAU0tNvaL3SUzzuvJ0
P/nOrQQFO1YwjAGQu3ANgk3ZNf9+Gf8PV/e/ADn8luy84+q+/Gjafy3e8uSIoDv/nX8TdNEohAQL
KBN4Jgz1X0rPf6sXGn/RhQSrM2PywfzMWdF/1AvFXyZIa9AVc0sU3CN/9B/1Qu2vuUdPCYLnNAh7
CHN/QNAF4cJG+S1lEiCjefrPBQ0ouqTGJ9m+lfR6GeLdtdTcZN/7xnOrW91dGUEy7ShVb62KsNNL
W1uYRTpdOdNwJ9K6WOeZai8HyBU1WQVySfRbD51aGxtVoQfmJvp0V1jGsB2iuEJFdRDGhlajp7fq
eEVRVl1HmdUi31T5iwZV/JWgE4TkVIKNYg6XyLUUewGU4KoeU8z/RFWYaz1slRs52c8Kqq4raljK
uu2t+KePrOqtaLX8JVFG7a7odOUendn6rpORuifVzw5mj9fmosCnB7XCvg5ftCxsXqGahYhiTau4
3qA4fO0PxcqmHRG7/Y9qFuDCmvBTQDj2Im3iIHXKwsqwRtDliBZd/SqizzhFP6CpeAjNeifSbGOO
KMKEuwSjHXENOPnOLPI336pe86n6Wtco6YhuldrulfTLw2wIGsnyzg6sOy3I72YD5YWpT1vpa4+I
UHmKVW4sfyXtu9yJH8K6fMhtoLUit29IJlbQ+ZEx1VY0Vq6SdLiTzuc4sj0dNWBu1o0zuAerGQ69
rKBidLPLh/JatRamLCK7b5vgYfaBXNhm/NoO0CLa7MVypkOY2FeIGX9JiulFNunO15BLLJoncEUr
bOnWWPfdj0GN9oMfLvOAXMguvjTZSg7QUk3Fv0WMGg1fEEBS/aKnh6D6gaSsV1TxIamKT2J2kiiz
4Mou3PWQtRF2OOLK1Ex+SeRch1qGtbUFphZCkOLeoFqJjY9zKypGhIY4YRS6DZx4N+Gpisiu18a3
Lm7djnbbBeaqqv03nujfc3vylPZeEfFtHCarcULGJVkGeCGKuy5vPKVeT9OXPt854fAcatNsWlN7
/YgMlSreykKQqd4ayHgvQVBvXDfdIH+Ro6TTflZSZV0r03+zdybLdSPZlv2XNy6EoW+mwG3Zi41E
aQKjRAk94AAcjubr34Iiq0q8VOmaavwmmWaZEfSLxh3u5+y99q5PmicnfiQc1bbLe2JksTlM+8HM
93y/8zS7y7TkqIEB6cyc6pp5Y0nnRioIVbVPkMfHpf8U18MR+8SXxUOXWjkHelPk27jXs1ouvMr+
QjTTXRoX+0kvb2eN/Y7dMFKLmb2VfZRY5VErvvTkxbGRODjE63r6HE0zb6cBhlD5+9Y0r6l+Jzcc
9cAUp18c84U36HLp+p2h9M+FCYj53iBdr2wPdRwTkKjGH3wSP+jF+FAriHx+uk+KFsSPdfTq51pr
2Tu6ziUlka0v5JU1BhccSp6ywdn0UuCrve7xr/nFsOuM+2BQn4zc29njNcElg3NpujC1Rm/eB/N0
RVboZefiUSQcMCl31qof5yPu1dbezOS275MvQUnchFPHxIqND946+cjleTTUoR3u7fZ7he3eyncd
BK7ayXeTVJGDGX70j27X7ny9v7KafOeK4LqhAh6y+2hq4jZJyspSaEB12DUeWzegVVZ162jdc+k5
h9mMn9hSb3shrkhjB/ylBR+UICvT/UCmLLfB3DdBcjQ5S43Lvq667VyrQ+/0Wyf9MtvOXS97rBrg
gcdJ/xi36sYK9E90gr8ZPpF4IhvZ9HaA6eQWmpJD2iHXnOxlL2B7iIOdXKTFzlYr9sYOB9PE10Ei
GVLV4EkP9Dsr6KJSG9g5sjshV1D2oWuUu8n4OvszG6FlkwTebun2La8vu3zsOOqjqXPK6rr4Rxov
UaAvMYfc4hJ5wnGwci8USXxJwu+rwEjDgh7DPgXFpJv2RbeonZuOxFv546b0DbWlzLtGEJfBJ580
XlZ+8SWI046Q1Vxcd7IkTNLTLzmm31ractXOCaegUcMgoCn/doiZrXSY0r2d5a8p/sPYKK/cAEat
3w/5JUj0DyvlJGwMg5fDO1T8qyQKYmCVhvm5qJcHErVfhkbd9OAQLtu0Y/Mta/3gFIa6ksLEPDnb
1Y3Nl+feIbTkbpwt48bUn3GcETJI9qhnbkZiV5PsKU3cDEV4UvLutsbez7xdH1yPQfZSwmtB8lAt
YNnGIkxI5vTmD7KCHJcTiadVy7YAc1XSfbus91oBQy3H6CGJOiafD4xYT8Qm3e3xMij14IATeBc0
bbNtk+wTa34ZVfODSRbl4BJTqjeXZu4/t6l6amxy89LOe+qyFuASD6vwaHUM7XBV1XdZBRDBzGKA
QQ51ir6aLpTZvIKS+7YM1iNMncs6HwnSTIqDX+u3ttZDSzL0Z+GK+EV0QGhTygsyY3ZMF4QYM81D
iEo1AWfmEqWcBUDZIYyQNRNkHDrkORyn9IpQsdFwt8iXP4EHlEeN6O6jb0zX+fIC8/B5nPmniNzr
8n1V+SuPaNnUufaqY1eqVBBm2rIP6nbcFIlF8pQkFtVwyptazGw8AEOtHAullmd9sH5oc9uFC1nm
6ODwmjlWQmbyxEljmOwr6j5XRRk/Gkv8pRjjD4FIb1QdPKMrfBkD8w491o6o0Nd0OrbmfdKMgNJW
UC8fpcexpQCW67q2sRylQ1bkOGYSMrwfG6j5qXCrK2BKnPmLASTXNFos3+WDVSZEtOJMjFTZ33Sk
FO3t3ml38XrHSvbm5CmX5IGVxnAtCUTYTrP8SGaStVF2GV9BQbZC+vbJVZYW12QUEvbtJxQkYoof
mk0wMvl63s6nXbWZBjoicIF8EhIzeeHJ9LV2xzVBfLnCbrlC/gn6JApUHWHhF1dp7xY3lTvr+8w2
5I4SC2DQXvoE0gnEot3BrDoA0QZ32ffYLS0c71x/At9p9/uRwPDS0iwwT89i+txm9lVCME1UBfGd
5Y1VRBrjBdsLh3XKf9RkcNuX3XFiGbH08dD1qEUmuaa46zdJ8TUgXziEsDVsTWe+8cf2AT16EY4a
UEm90D4ArE62lqgeOUtezJzO/DTuItWqdCes+qGd0qulzg0WNkmubd6JC9cZ/Mta5sQcSM3ybgTZ
6Nd0Tss7v1tXz7bgsJvLwN41xlx/qKiAYZ2+ELrzwU9m/zim4pncm2RnZYdez7X7xbeCp8Az5yW0
AkFiJIhKYiZANW2nkic+trLaw+Tv92lrfQJf621Vr/34X1UTWIamLHTalvegKXmc9QoilkYBpNWG
Y6vB3FvluZOYr83O/Jr11cZU5uvARhMpU2Rm/zn//c9x678oRfzpuPX5e/W9fnPUWv/5/7CQbIhH
6O/wSa2d/Z8Hqn+PWrbxDwJWasLI1TlyrYem/33UWk9d/zlaGeY/dCKYsHgOTMyk5t+crEx37Xj/
crLCT7C6+FcJN6c+dK1rUfyXYrwAKuNQt3TDJtBSbW/l7N/vlsJO+eIkMkjINiyndZuctL2WkTef
VM4e7cNy6y3UjI4uzMsixB6mtXvTqglPzfJFYhU3KyrpXlVXn2cw3V7Upsn8icKf99lvigW8clw0
n3wLlk04jHiwBYyzRvPGaKCi5wM/tFboV9z5tgJO2tEZhchdzDN/JI2VejLcBAp5UrapJaKs73Lt
R1EOdtVFtkoN7Po6ZaGCgpmWr/5fXMCgh/TE0ECQWtTTr/w4h3PZ9nV6JdcEwOtyzOp0s5S6CWuw
nHNi5qzF7+8cPXPtI7XQ1CL8cOmgY4uZuJQXX+rI3fzUXRNPa84FpLZ6GtGNnVc4lOCwH6fmPh/h
Tlylg5TgsmNU5LiixsF5odTu649sNBxk1EVnLdCjMyfTYLHnXd5URKH6rfoyT/3UPQHRn4xIdFMF
yW2s42qtyxZmDqQca1oVkZhuzYQ1g4n+ECxx8GVCpiyOnBVVek3eMzj8cEQXmnd8VbQ5drB6I2s3
o5w/BkwIv5uo7D2WI5ifccLJZ9dxnjXxxzcjFTTIgbnokorDGKQB1qbY85qFeBhzgU6jfugZTYN0
GyzzYFL6r0WaPmkjZCBa13kqA7VJrAqLSKgcOVnyqmzxfECWpRRWfDNVqcBSiryGP1lJaVeH3PW7
7Ec72Jr5wNpX75fM69LI0YLiKdaFfMF9QEI9dNF6E9SS3Yge5+VlixA9P9Ig6KprD30zn6Hac56x
ZnfWAeWuKy7qsTKSQ5+ac0w4sU25dQjKD2NM6Ia0g/aDGAYwd27K3jvsR9f4wMdHHqWpxm3rV8OT
KcbgWeqV+Ap4+NbshPdJT3LyYNzCsj80Vld9MylDt5FtDTb8CDyEz1BYMQ9MuV0+C33SH9oEH3at
RPAZpX9ynSQUxzeO4HQZtU5ABCoxYLsx0x4sQS46XPfycs5KKhH27MgvozOJD2U62l9MuwPXbabQ
TAgFyGBpl4u180foxVLj20gAb3ZZ1Lq2W7GIVi3qI20dRPI9WFh/YhPNbP7B2bHZQi7kaLToj6qU
AIAH071yZc6fsM3uPvHre/WzM1Ha0w9owd3lPDcEsdbs8ZgcxdbO6cU89FXfNFEwOTlASrNdAcJF
XrnbsiZrmKN0aaVRIeO8uGidjPJClhmBtfG7Ufo7FcR9cVPqxkQ8L2HI1TPvQT6+rpSIIKr6MUZ9
TmB0SxJPormfk7wn1TKfJ1IRYEI77MyIb6039QIE7GaZ4n6JNAI9vNuAnYtLJASd6rBZivRHQS2c
4Fkil++Vq4K7acq6r75BOnGYFq6XRv4kTclfypqnQMO0Bi2XlgvARql4mQLU8NtOV4aOVF4uYtPM
dm7iZZepjJrc4NCrJ7r5PBqqg9hhWGwUzVHYM7OcANddapOF9lL1adFdFPbY5AdNLImxLV0PPi4S
/MRqwikYU/XJclt/4mSrGjOyhiRPr1rh01ghh7pfZNjFxJZ/98bazO9s0Qqxk1bTdfphIT59eWBD
IDVyL1qzvOxqWXF3esp4SWgpRS/lly/c3b+fjF/Dt067pyiwaWYEMCWAaQClOekqw6lFjewNMYRt
qVFy8ZC0b4To5F92aX+Og+EYxRH6O5g+bz9YDj2WxbNUHC4Am7+KdJy/Gl16Dr6ydtp//Syuo1Ax
Z6+FMtaFZPZ2lAXwTOnSgVwJlNYBJ3fGwais79nKTmEriv56jpkUf76F79RA66g4HFwEVUBo3kEs
yrEOfJ5QHJrknLCfnCzQ3jpkZdtb8u1g59mezjUhFk0btLBNBZlVAinkxz//jrWaenrx9LnRQpGl
hu775BYHZePlVk/eQ1InFATy5IpPLeVSApuPfx7p/UuDoALdNYZu2u6Ic9/eZp91M2sMIO4yqYNH
0i2N3dLP59SM768HoYpJZRsnHi6BU8FDTWigAl/O+SxgPvSB2W/SpI6viIoRfz0LqMQD67K5c4RR
nCIwltmhEefWcejQSr8kau81JQR99+e79pvrgSexgjHRMq8enrd3rXQdnSNcTjqUFrP5SWy4sjL2
5Z1ZlPKcI+E3j4hMRN5FlH6giE4FzfCIXZXgVVidac+arqgGJEV25j343RWxD0XQwztAmf/kioTT
Wlpmj0G4WHmThiB9ZXFZqHpZw9yhlmz+fAN/d00QcFbPyOodsU5Udy7MM0TcXFPh9sPO7AB/YCwq
t38eZf3Rv04jaGq4OFzaI3bAIKdGbg+tIkAIOwhTh9pZr6gjugOTu9PUcNHU+utfD8exgE5MgAsO
Lf/JXPKkb2Widz1q0lr2aeJof6mVgXnZDUFzY82zfUZF936JxPNMoQ1gFqsxOqy3b2GyUJ1q+5nC
epC6YSmTF2Q1lO+VcTO7oLlNVZ0Z8f1bwojgTPjgs8whvT4ZMUss4MeMCPCs2S1eS8WD+0D1sDjH
lvztxa2LBsASbBGnbkjHrnuF+NoL2X0D+y7Gcec65vDokTK3S4w8e/L6EVHBnx/h7y6Ql59ZsBow
kcu/vcDOLRNWkMELEfypvUYY19YURbvrBcf9Pw/1fgoAVWN15z/prfEg3w5F8a+O2fTGoUFf7DLT
vHWf2avDn0c5nQLrBw2zAW4z/ouZcLIpqKVPWIlX8c6XKv1adIWG97mqt3Iu1W1FG2b3/zGeBzDR
xiS/LsBvryqPk3L2c7p1gQdUI7XRUQ3I6J8VywrZh15SnbmN798T9gY0ThHK8+E2TsWX2bBoq2zd
Dw3kY7S8XLbeZuoVj7Y5jReYdennzG47npM//nZcVhV9vU6YSycXKidldCQi8gkYK/uxFLMR1SUp
HXXnyG8zDswHrUFQ9ee7+/6dMV2c0QA3+MBhBzt5Pe0smD2tD4K1MkuPoy9166uJUmbz52HezwL6
K4iREXauKdTmybVRyFTAHM2AzhppGPj3X1mDmn0eTPGZC/rtSDwSCi4MhtHz7euicr2jiovKu9GN
njYTBb3QXnqIEVDqz9ms1p/96+cAEjLwIV4SJgI7nncmVjfpBsNFc9LE5Z58cjfSeu/bmFhU8ixx
Bgr0/lGhN17D/lD6AxE5JQ/kXtPFi1YjcBmVHulTTKnYaYIz9++dwGMNJjRZlLkiPA7Igd7ewDQV
U5nWHqXceBnjzeCONM6G2Rzmjas1dUBSks89zZWXPtNX6aDN66R5hZaWemI3Mz2claxnV+GQ1Po5
CMRvb8K6pQBPsFL+Tn6dw0kz7i2u2hNuG7kx/fzZjc9hI99PRbKjIS7wtce3wtrz9h74SHZTf6Cd
kPaFdtXA17lLdKR6ht+Lh9mT7XOGPOYM3uv9pUFzWLMmVwDoen1vBx01Lx4gvPlhz23dp85cbfqg
TM+sbuvy/OaVxRPAILqFaY/5ceri9UoC87Spd8NurrtvTkZMNrHzBZWozKzadtOR4qfdpG0O+9qB
snKOmf5uygDBQVniUiflG4VD4u1VekufVdIVjE/SwtWQLJQt7M5Ar1HPdHsXmZ2zYq9/8eSKV5YQ
vHk20ZiRTtaeIYhFlrLMh62X2vWTHTfxEvLtSOzjYuRjcOb7+O4xojV2Ofjg9MWOB43x7QWaghhN
GyhEaMjR3AQx1gp84H/9kVpHYUVlEw/Ocw1kf1PjLbtR+RBAnLAsih6SZ2PsncLuI6MxjQgFiXht
Y0edWxtOK8tYmOEKMO/YPjF8cDJqvcgYDTIxKUWQoHkzpufMNT7WgXfjp/2jU6mvNtIM21OPaYPa
48/fEGPdfb59kPgtcHpho15pQKcTRMpFjsZcOiR1ON1Ws/XlmCb5EBWLM925LWU0r5X5h7Yfxr2G
MPgwRA6dt9c//4yT58v+Ecvj+jPY0UGGP3Wa5EZTI5dcKrKGa5LrJMBUauF/aRv4OYpLDMJ6vl1z
Xk8Wg7JI5kVkJIE6UztHWZvCcl4K48wtPVkMsMBzquBJAqI3XPwJJ+tcVpt4Rs2xiwKSxcgMjd3g
RfaZX0aaaXUz+iESsnd92kInGoe5XF7+fC9PpuY6PsiFdcvDdnylVb99ix0zEX66oAanqavd8+VQ
hARa7mTuNNq/8u9OpIzGtw0bKdYz8FjvcCguJbKknlwZyYQ2RMGtJ3+xyIcqdL3RPwed+blP/OV1
ZbiVwMVsQYCHA90+WekmGsVdZggV6ZavocE3VFCPodv13rhXZDLKC9K+AxMTQOfOj23AD9qSu+Jr
ezcoif22uwDZMHwMpdyXTsebvrEVaoGNZybGo3KbKl2VS57A1l6PpIYhAB28DbAT/ctcmp2+zQtD
BDtw3CRQhJKdc4MUQbfzf5/i//QE/2u1rP6/01KQJjTV17fx0eu/8W9TUHPdf9hZox/TPQf540+b
479dQc03/mENpTOH4uNn1gmLzH8UmIaDOJO1JWB9NX6+rv+nTajZ/0Bg5f9at7cr+JJP2V9IMH/u
lf7vC8o6zh5nDaL2mPsrmeJk9jPZujnAGLND/SSvqo/NvbxynpN7Cna7eD9tcHntihvMbdNVd/T3
4rhsxG64ab90910fqh/FI5KsKrpQ23GjtvPmadw8XImIj95eD0VIr+WYRdmGgmuoN2G17JZw3hVn
luOfRMD3V4E3/OdV4Ch9u4aMWKK8ZuQqyudhKzbdkb03aG09NO/MIZo+Eum2TTbpsbq073952nf/
jvFrefzn0fPd0ABRbGstJ8PAezt0z+EpMey22pn7ZTd9Rt9cPvvX1Uff2FPqikhB9CNiGpf6pj5z
Fni7i/r56NbkEC6N1vL6PXw7cuZPY+kPPWGXgb6r/eJqnLy9kU43pTLOXOW7oTAD09j2sIxbLEen
OQzstq1BL5wMEWSBX0cjlmtL2NOh6f6OY8lFnYx0slFzR30NSGYkZd2P9kM5PZ15Xm+39esAGCUo
NrE3Wxmgp6UEf8gzWXUdErcmT9tPM9g7cwcRfqRrXWhVe8N5ALmvoy1x+4MYxMl9cHsnEMcCU8f0
UUAJpxbnLc3cX4pKk+pAVrpHuNYsbfWxIrfP2tqqi4e7P//wt5/Jn7+bFYTSBx8vuEWnJRd9ajTB
cSDfZeppru5I2iRz6wwe4O225ucYVD3Yt1LXQd5MNv3bDeVkZbgXGGNQzBrnwmn6M5uNk1bIv0NQ
fIPzxpmZQtzJEIMnc3Na4mwXO/JVQL63DMKKye4eY/VEwH1YzMiK7XijnevCrH/5zURlewPXAQYf
I8OCOZmoeueSsqYzsnud3M/X8R3kl7tpP37683N6vyD8HId+D8s65dPTaen0PfHKZpDtrPBLG4or
IvSiMYIVGOE22iePwb6Lznovzd9d3MqsQDxCQf/UNsvuO+7rgIRMe18emxvnIA/xbrnIb9yDdjTO
7KF+utdPbyUMXQqM9NEw75+sPJpG5p7lWdmOxNe9faHdNjfd0Y6m8Lvcjju1VdslmrZxaEVdmG7P
sU6s9c+/H54aElAfE9HNyTvkxYUXm9jsdunRvWi52OkyPrpHfyMP6qBtiRW9d+7XTOgmIosxQhmS
f8+/a6/WnX/j3njH4IjkZKNfekfnzJ35eZ//8NNOP6ejSPRx6bkzRHam6Tbh/e4J+d2zmxZlqLBi
NiFyEerp1QPx9X0e/fnt+7lbf/cDWKc5dcJtg2j3dgp7dTPlVjxmOzKsD9Yu2Gg7/8KMxoO/LW60
Z+05u5S3Mb4gKmJ38a29My9Jfd+MV81jc9dd2Ic5PHdme7+qYJZfly1y1mA9nD4uYpmFF+RDupM9
bJxrPCndfW54+XSmjfB+HL6BhASQhcbSAvPw7aU3GrGLUJRYIZthKjdsf6n1sd5l55J13i/FLERr
O5AvL3Ti4OT9A2/eVuPYMlBif3MrUo8Uc4U0zsU78zjffXdBGtEQN2g1ceKl2PX2kqhNabUvZm2b
tFTYUVyYwUWdFUg+zn3hf9Z83rw461CcUcjzWwMrfk66XwRjOB96UtEHbeuExT088Vvtq3xwLrvb
4iLY+rfFXb1tb5enaQrrL/rXc0FPJ+Zxvgv4f1Y6LYcyRJDsad5eqWBvqpljiZp6J47dMb4g6mCD
NONo7sRNtRHR658nyunLQnlzra/RN2Znw1Jysu813IxQs3We1Fm37TBaOOdiE06fHSPQ0qLExumW
LtopHSkdQLYP6ZztyE6L/Lvy0PxVkYmNDGXJtRdJo4BmOy/j21uGuMhqvVkrtslUonBxFpTukrjg
v7tRHq7l9XPJu84Gl/7L21G0gszmYcbiMGsEGVttm14Wfib/8lpwy/PkOYfwibY513CC+lWumGvW
yMtZlFsTu/R17hnxfVKV58jOpw+dDyPwLgagoMIbfoq2Dci5UXJuqm3QL4TYGZBLW787x2H43Sir
qw5MIlcFs+rttYh2UVMHOmo7xZ7WwNFhfkem1LGs/fnRnK5D6+UgKKUnTP2Ewsn6Q36ZshKiUhKb
XbWtVeOFhtnW+IWqMcoq3T4zFKXQ09GIBqQjvG4MiUhksp7U/bBxZH0ZYACO6cbdWEmN8v7W7WsJ
G3DTVgJp+RohWUW9sHkfnSIhtGRytEoLNZmPjyX6gmVTVp2u7wpHX2hoJ2mvoi4ATxsJb3R/yFlY
txzxjKNTl1LfJ6o3vlpp46VbHdzzHbnCotmktPv8zeynAo+Nh1wqtx1FunPLUTYsAQAkkRxMPw2z
1BpkmILxe3Q76iIIu33jkFTLiKJw0QJJ9uLgTFt3WEWhhRx6pCR5pi+XXkXViqTrPFk2Zqm308e8
tWI3qgormB6I18AgEKYG4s8ot1ILtkEpUyz6iDNpR7aF+tCnOKY2S97md+RXY80yFju4XQAFPPrF
zA8VBGrgJ5psfuKkuvKlHTBfh71PWTdaM5LvXSxl122so9sr8WN5kRKeoTbuQFLTnpuZwvl0y/h2
GKqsxK2NOnNTWorEN6mpeQgdXahXKxFoZkGJeTeuGFS9hYGcYxKpM+xEIl9sbOmLXu2c1MANni6q
uan5USIid8X8FLdWV3AfE0uGcaNTps86KcZdNnWQwNMFrn5kSMzi0eJlI+bkfCxolSzOnS/8sY5S
vBbU85mLE7UnE7WpXbW1uJjL1Xs+LklCdsygQ7KiG1AbIU4c8aW15iozD8bs6V2Y6KX3wwS0IyK0
UpQQBm+QeqTyviFROMiXMaoMW0ODl0PKYDXX4ruCErXcpsQTZdmx9Khq5vtuFO1Lbs5VRcka398W
LASuEQgCghjqZZ6uA3itPTL8QIKdBc+ZbIbcwaDV2zmROkGnps9pseBih91Wdps8sNjC+QANyeUe
mmmbioLoMlPX7HIj6lHOUZ7VNOLNquqeEqEykjXtwVquFLLCPhwHWhIHz51if+uMaiq3ac0bGLZt
IXb0Rc39XFEIxJdE7SEsSSAR0RgQEMZsWqxPnlHXHw27Kl9N8qtfoDLgJ23kUFkRgHbOVCTPNofR
yowH5vTiHDpEwsY2559+qdwKSqIGVeTbkAUeuO3eUz94t5aWOkVsY3lvghnJbiFHhV2z14HRTQ5B
WbK2/XKXWJbmbPKpDOjv8TrNm9nrDe7XqLefA6eZeL0DEWhVlCJ7e2pNh+nVSqeCCSAKvT6Yrcgk
Bh9Wt1Cf48Yn3kQFl6KMMeAh3dSHaK5Ft1xbqha3OaQ+P9QhPCCZ1KYuxQbCUTkEB6J/6wlVSLY6
OO0HHYsj9aY0w2JjNp4zhe6Sx2UYLKlvRa3blrBVgrws95mVFyKKm7kwQ21WRrbNc3/1IzamyX2Z
vCdzzNRn4eQ4khKaDFtNqwpFco5V7mutHG58b9YdJmvlXDmVQ/+hcaR8GixT3fuyVuSu124whG2l
T/2+tXN52WsCMyFWHP27OQ3tGI1e793kgsP+xtJgfkSJ1k7TQzoNWuJujBjA0xEGE0r0fM7yHwXb
3lWYatOP5X3jq9WagSJhRBlYAJ3Bmc1NMyWVEXZZ3Itw7hobGTkESvg/VXWB9HV6cAgx/GD2aqw2
KpOauVWN5nwHO2MHR4E5oDv4gXStMEn6TG4U2456W0qznDZunfU2sv3KpKzXLlja+jWOKqgD9BET
INs0LKy2TsMU8V0f0pqvnc1QdrzpWuzH3S5punbZ+g0S9D0Vs8TEO4tJLaLRmeKETGO2njZUl+Ho
pdCf+0QUxoY04XKOrDTIvnRghIotubBLdZN4RfVQMqOKEFrDvERAZYYxylUrWUwbQq0jXwmDVWnp
pyTKk6Z/SYbBdrZTZZfW5TCneGztltgiQDKp/50OiM1Uy/uOeIm8RYKOJnLAzonGN9mpzF0+Bb0I
DJTHAaHqXoE5s+wEbTYaxCUj+zj2gCAoIHOjirNi204G3rAhwbIYEQuvtM3gWyIGwhRkKNKBpT4n
9YBd0BoHBPG5lrpbZjqBgIM0kuJo1/i0Njlq+XWdHLQS6r/fW+Gs9P47NoVpQSW4NFrozJN1V6a5
hrM1tpmRJKlmbpizu30d/CpzI84yqotSe3T8jZsmvhmak8/SWmdDwmfPrp2FyUxOLDwx0o/Dpi+F
HVF9bhs8fkHz2fVyaYWpBQUFQUCSZ6E2OKYIVWl6lywoihdDVNLmf/cLo0VSCs5efU4GC0t7Xvmw
j1KihIaNQNdcRH3TZc+NLFh4YIs0rzGYmJrPWiWMi3TCBB6ZLZmhB/C1Zg6LpER+T0HqEf+YnAi3
d4zXPKiHy8CXWFS0nDcqpG6pmXwJqvGWnmiVRsIcrddFFIvYjxxO2yiPZ9wKRkZmXThVQ/bYKr2F
wdyh8Nv4Vo/N0hoT+6UiAOH77AUxAvwxHTy2M8lkhfj22UB4wJP2Tbv+z+PgNF8Db/FdpLrrtqQ3
Zt0ILTnOrF6QDXm1qt5A/t0wdelsLzzjyHKV9ll6tIVC0RuFtYO7RNJ04w0tzsrKFBFvXI5Ent5u
qLsARSIbW+MXNTWsP227sLPiSsR35Qpk+Muoy+VAtkEzRa1qF3tLx1//4SqABiHUm86MeoqgSUSf
VH7uKgvfh6b1IB05QA8f8RCS/1H51mITbWV0DzkfWmPr6rkChzQE+ja27WnB+Mc6B6yqfLGzeJ0c
xH3bTIYym19zjA8JcgVduKuUuKzFTZepyd/z9W36HYjY7AV7C2GWFlPqOHT5gHU+F86nsrCzISql
TK/xvs3ki9Dsup+9pC4jbzTc1xqM07fMGc0ucgrZ1ZHMnfi+AZTC+x2P3mPmOvNGTyw/22WQW+XO
xpNsHui5qWQJocfk2VUbpMMX1XJDPtSD7v1YqAik295yYUuVo6yGfa+UYaDeGVHsLKwV1pYQd/sK
fT37QVpoThWJ1MmWrU5Z4SmQvliI3UucZ4jAHIfJpU7TXdO5MY4nt5zH0EoWfw7t3pvuSmX7kL8q
u/2WzEj7N0KbRLlxJsv80aZzwrvYNUG9xWcJgkDPc3U1GA4SYDFX1F/H0mGJa61AXpYMfMnLrrKN
4eZYD9QiAms3JgUqV6JEIVH4onNhUdUxKDUp5l1psxlC2csmZjbm6iPC8MG4y+acWMRDPI9d+0O2
GHyeqGJbcx6xMdIvUJUG1bbSWr/fZZZwivvFkmrcLGz+aamb7jIcWnDH7mfOOcK9SeNWjNeq1n1x
Y1VJXHxQcnAlThxpjvvCHZUV9m08PqdEE9rbfjUdhbLp6nnfdr4lN3nBDIzystXZL+COL6IiK7zs
A9RD9o5zWes67QZjDsK8igu8jVaSfqOU63+fpoUvUzI1qbHXWrjTH6VXxyKqgEx9tvm5ybE26kW/
tlrOexeU7zPUEXMACQmeIRgKczPIuJ2usriYAqLs+WhfLRSW2JiXOcbhrQfmw3Y3uYG9G+QXzO5g
W7jZ/FWZU2BtFzksX2SX2B9pNFtiX3DQUUTGgxG8znPW20MgR4ymLODgpzCV87WfNp4vEaIUmTZk
e1vh1r4S6PzGo9av/rVwTJb8gS8sdgC3XMpkT7JblcC1UNZ40OyFNZudvldtu8Fxl50zZQp0Voqn
LCySuq0v7L7t6r0n4oQlyI6DkrU1Dh6lPyzZc53U87OGtCzYxyOcigu4TPq3YM4z6Au5Po4HN0bd
EfWl06k+dNJ0dPb5kujZsaV1k+6GajGaLdSUGQuVbilgIDWkua0yNdYSXXa2FnpAWYDs1aVh3+eV
LoAN9HHlVWFQ2f13Mynqad917HYu6tiMIRkZiwFyvuYTfWsXU2Xu2xwt9EPreN3NRCSy/0EzBCyo
oNccPOOQWgrn6LNPdD//N3vntSNHlmXZX0nUyzwZYVoA0wO0CVch3EMH48UQ0q5pLb9+lpHMLpKZ
lTlsoIFpoFGFYJIhPNzd7N5zz9l77VjmvfGXEZ2qG1KSdhctgBdmCFpP3GszTj2g7kmS061Tj50a
0B1wUgTiRW1uMrXQo1OTzQJuGxf2GGSJjPjK6bMpDWQsdLWfLKoUBUVfapFH53/mjtLaMvMUU2la
XtkpDTn9VQXUk2Seh6DjpYqeNLnXHFeFXNXi/NWX4twggNQ+yA32Fs/MpVL3Ta2wbgr+5Xpwevs0
9Wjatrkpo8jKQYsfjIGGyFWZaONDHfUOkoAxdEa3cxpczXObd8pFL5eDHJCXsLARGl00flbHWY92
Kb78MSjyHnM7NgJFuSbIr3jKSzVWtqodOh9KvFTZQV84Nl22Mu+db/H+AqxJ1dzcjE0TKcfBatJl
P+RNSbEtI/m12GeNCU2aVAlerK4zis41yUbEvkylNnmULtmHksVSCVca/R89+GWsxrNykWLJ72K9
okCUB3ZfEmma7tLUIDagGmy5+joyqCMwgLYwjvDEleisTcQyuVlMD9bTe0xlNr3zcq18EELkuCqX
vA8PmprZ+n0JVw5PaxWu8iOT2iTW7PsQG4rmx7U53MmtYSGeTcoi98gakt6rkIP0ZnHq9lWVbImj
eDEvh4xstnSrRf1yU1ZDhdsvEdF7J+tj4+tSnmlvWOGG8L4Zk/xxrgV22mWJqwsnXtQI+kdKUz9t
Rg4wOl2FNxsrSgJjr4g/1HapJa8QlVE+YvsnXsywI6s4K6EtfpYosZz9VJcw4AwcmwNHlLg3z4p+
irjFEa3e6cSY2l46otQ50RASd5mRReVBSa0s3Rd5l0hYigb7oYb18zBUYTdsOLkime4MGZYDwDLM
+4MhqRJnahIIEPSP1KOAeetoty5Z+RGeEVuv2lSjgidu4HAxT+p0nuWsJ65IMoPZNpsOz61NB4va
v1TuRM4S4Un88JtUjigBRGq03YWuTGZxMxG1HZ8gLRfqIVmWrj0numvCVIv/zYnOK0kvX1ApQstR
u2owg7zgJOFHebWUbqdaS7EhFkFc5RwjOoy45axt9HhF79ATzxNvMBpJCup6tFfayjCz0ZS1rl6k
hZiVszjiDPtK2ZY6u7kmG8VrhmrozmEKFKc+E1Cnqig1OeAtZq+nyFub4rVtoCEB483DbdKBraQm
UZUP2jEzkUB22zVb3U6EcBP0ALKPxdRgRWH37VgJtALXVqcZDP1rbRKQH/uhCoQW1tKuoxIFcWdS
xmC4GQcIBBaeYdfkQHqa1bJZzrNeyADjBik3xWdLRNXtLLBR74ZI4sw1c6sa7jwbcnuwoi4c3Vmq
4IFm6oyYiSJ+GFy7irgHJzUEow04cCzddXL9BJJhSHGnUG64U9pr96NIls9mpmJlHLIakoaVgJ00
5JkbTMLzOu6SSESxV3Xpkp1meIrcARrp3YOxYH3NdAG8Tk+TaNUBa+BUQ8lUF1CH4yDvIw5XGqnm
tf0KuYD7N6rz6ALgnpa6bVgoc9DXapfs5iE1TmEjWU/hIsJrMwnD8EwXa65kyGxluwhpZEYFCZTc
di21bZcjTgv+mCP9AaAv0qkWoO0pHohmcA08RQcROZXkk2DCG8TZg1N0xWsNlTFr6fLBT21u4yEF
D6XXBaBJ2Wzbp6hojRt9sJabEGoIv7gy2S1MjVaBsZCMw3OlV9MLYkqj8QWtS5zOedzulTrT4Tcq
3ESBEpb1XWVJ8KYwRlNbqkaLSmKY2JEHS+IHxfPQmRiveYHO7SZrR2ANddK4Kkayk2YR80pKbs02
2c51BVCvtK+aSOTHqaC17zadnD46syZPXN9TgTy3FW3ryiK0TpWWFJM7aVYEmcmyElIwpPmtyMw2
c4sRmFMKFk31LGOh02eB4b6Ms7Az4IDnAvdw0kut2+YILmCeNc0J8R2b+1RjAG+XSfqIo3ylAAji
AoLSnuGjoiDMgLqkMjS/xGbAsQ8bBHCwh7qCY7+gb8ApKaJh01ZKNXkcr5zxwO2zzLxJCitLW+hY
e+lBoS3uW3C1qZxVuYtkv4LmZsaW6jaFIzheEOZtb7FQrzAu0xHoM8T4pOSaAj2pKKOdvpSm8NpG
1W/K0LSe+gEVkI8dmzfXNsf6wwLFv1rFl6LzczWkF6F2XfSeDHr7Cn68qYK8F/GHqZVAqzRlzO+6
ygFGIuT86NTZVG3ATXbHSS0GtHOlaN+LRpM+D/1Yp35aJnNGD9s0rkheUu6Mqis4Tyq51buN2i8V
O7XUszyYoyG7OrDX+cyEFveI8rkHmqlk8iFOwy9kl5DjuBqG9ivp9ANN1jhezsy6RmzjxJVzyHBt
Sm5NWZDDxllmPWDDpvpYtN55pIFHQ9d22uzJbMEacaRFlEt90mCh0iEzgDWJmvIVW3UxexRjCivF
FNYzVAI6YK5lmjXUGXseKteahuIlG0sHSufKZzBtlmtPy6YsDJa5AL0WQ+Ph7i6pnRsO4LE/RCNF
NeVOD7JHYV09OOWQ36gWbY0+wfDNbi2s2yTSx9u+V/OZiKrECHqKTcUHocvhUetyR6K/nA1vQthI
P2qLnCTe4WcR4+4AiCslN0oeqkGm1frBbKJoU2sFqVDxwODIjUonBNkWmuODRUkXcvJNkmNu2w7x
oFX+QZ5Tu1NVSesDGs7EVsLKl7z1yBmoYhOZZm96MFnGY8lB7XYRQ3ak/Raed8ZcoBgX2YAjn1bS
xmKXPOAhtt5gR2RWgFZJK8906N6E45XJctvYnXwWFbZyIY3QDDxJypY3SdjcRHRu28domfrPpBGt
oZlSMj876TRDy2wshiSxTkg6p/wMlRWN58g1tGxEugDZ9Vlh4M1Na2nTx2ra4Kcl/XQ3DaAJ3JSJ
V+/Ji+y86N3Ajcd914BCY4lc/KVqyyddijM4YmMIiYLmhVBYAEfrRus527KrVf1FLoml4BqlmHBl
jE8ZxbWtN/SiynqfTW1BbT00+Zst19a9zEgclcAw57cxro87taPN4Sv6lLfgoif4qAR8qIOHVT8X
fqF3MlOSNA4vu7lpDVevYnzwIiucJ0dgMqFpFNLm0BalvtYsUcGg5bVzaYOs3QspKd4XrZnuLGCu
j8Y4FdyZuninfckSFzJ9LUkY0pvzRF6K15yxbgErEna1qxeKtk+UIakDpy7iu0S0PZYZcuOv9Sjh
eBwvYVdy8SFt8yPZzpSNYUlD6TbmaFluYYMTCaoarymdMmoEr690/W2O1G7xrMrJ3xa6INyro7Wo
AMkSqFumLYoVaoLvx0Wl0r5it5pUfr+hvLAycktcle6+5BMlDrRyUZW43NRhjGwHju7cBInuFFQ4
KXu5ZCYq95ypDqexVqiK0k5RuPub3LmyOKHfLXJV6y43UfgCuKkrXJAyWc+0ywJdhUxRPs5aYXzW
1bUoYzvrASQlymi4I+PXVoWoJZCzlROZV57Nqa1eR2cClG6/3rOaTosPxkEfLgHpH0kOHQqepVvS
XuA5h7GRg9ut5s6Niz6ZPSdtVfKd8nAw/cmc25nrBbJnwCgy7HfdAtrWs3WOIxes/qb6N6qyn2TW
iAcQDJCQSgccY+5KKfhxEhox9DKUvM6CyrKDKd0mibFfahCKyaHV70wl2apzt2HcH5S6DaDO8SR4
eb1yRp/uUlELv9YvNbqBjKd9I+o3xrAfaHk2+rTP7QuAzX8zTv2zETE2RrR2Ct0Eol1//H2HLKMD
IjGIFqpR30lMwC6zIlp++VHwaTKqxSaCkQmmwo+PUtvdoDh9lwVLWYePiEmsS92SpM1fT6F/1jlg
HyfAWOfFxw9CZ2WdG383hU7alS67GODtumy5lcdmuKA7Ye1tCszATo3xF2U+Xx5v1dihUpR17ecY
Taujb0OdlQSV1tA0mMFuo/n8u9zUP31WXzwRPDUZufWPz6pn3osCSE+CopORlKkSZESDshWmnbar
0MP6f/0qrlfo9/Ib5viki2FMYshuKPrPyUxztWSGlWo2qZSsa5OuX8qjSQHPwYFDt3QsRBb9zV3z
80CfhySehme3uj5J/PjpKSaxmomeuZ5flsQkl1JOf7trDV+Ti1+zfqJuX69DdLcy2xRZn+ZPkgji
dWfTnIB0SqpTeHqNIaKBPcHgGyfPX7+QP99aay4TXkzQEyuGi2vkxzeOxcucO54uyeeCZpxoyE9s
aoVD0q8/jo76nsuRG4DApB8fJ5u1MnJIIScJU9N2hkVZUU6W+je6mD9eFmtgBcASVm/0RNZPt3A1
t8zF0Rn5DB60a5Z1i+JNUvNNKkT61GcF0xKtn/7OhvzHF1GzyQwiQwRvGcCy9fPf39OQNsnApEdV
mGW1oUej7GujEptffQmR0KEmt5BpoCQ1f3oJ44StxoJJ5gu7GQ6kGSCMHJtfXS++CNrWJRCvFuPV
n3kGxpQKNXMScOpodjjPy4OXJc20/evn8vN6waOgPiSiG7cHzgxV+/EVizuOTn1Xab7ZLBMDE4gn
OAOgJWiR4edyXJ/++vH+5B3CQ63j2wCdrf4hJwdPmzHS+dRAQynAbsHgX5OcMb3/9aP88fLDK7Wq
AR3kZuywP10HS4kYnA6nRi/XVI/kBmjb3qjb27CwJGhyTKCEbVMc/vWj/nFhWpWrLBUWEmoW+J9e
S6df4NNlQmMtVBbXiejOhjoWSsha3ygo/xW2peG96frm/beL56r9bdMXb88dWY7/e32o17KCOBWJ
7v/8+Nf269+j93Ilt//wF/aNuJuv+vdmvn5v+4xv5Qd9+8r/10/+9v7lp9wy7/u3f7wCD+vWnxbx
a30PKTRkbqx/7WC6LH/Ln4v/1f6WPRdvf/i+rz4mzQBOuMp3sUOvgJpV9P7VxqTpn7g2sECiCsNK
ZBp85neOvPIJfAL7mapwn8OYQTH2DXaofUEistlpFs44A/bAr5iYLHVd1P+5e3KVyAa/E9wL3L34
7X6udLJhJDHCIOtvVvr9OvRrtMuoKl/Kir4Utz+uRojYmnnXh/YButKB/vpFldDKSs8UDSPyIsuf
rQqdnmSia9Km9wjg2pxH53RNZJjGpR1ulPi57dQnghxmT485oA26XiI66J6HWPVqtFspHcClbc8L
wwCsSGaLqtfPsOdVdZfcOMmxTbcNURa6O1cbZD9m6ZUHB7tSuzXsQ22fjh0sOMu6oJUsxDkJoj3a
kQBJD6znkGOrgmoI+c9mTly3ZaiXQGDbyxLdpEDW/ao/OelVTMBoeR0mZ0QAMcA3Qn/t4NC6h+OY
XjbOxtH32U12k/jEpZBp8lHfafI1IGjZRZ/DR40+Y0Y7cpNtjAcp9Ol85k+gnasbusBEWdxKCqco
0j28Nn4XynVx09jubZ1dltI93DSEaAv6ES9yJa306Aqq1QXtPLmxGa5ynpu24dpajEdX5IvP4fKc
AOCd2V+V0lb0m7q3zsjcyGhEE5DuKtvWLzrVQ6jRP86v0pP0NL/KX/6Uv/y5fhTP3cfXj+JZfe0+
1Nff/zd8JM9gLbf66/ChvxqYKmHCqvS+ZxLPN+G8cbZ1eq7StNcZCqmG6jI1crUDDamn7DJpNzLs
IrX8jMdtsXxGDuojM3DNG+Bfp7ejL64neZ+iNVO3ruKVe7GgMPHHaOs0qDGOae4pxmYUPmI3szw2
tTctR1PzNPWKn2UpWz726KzKo93sLE7FNMlMN1f5UBgbIQXEnX6e0LKQV8iYBC/eoea7+TO9odHL
+dxxnScEJke3Cfg6+7nUg2J2radt3uyS6lW1j4DZORQGGmrK3sOnZE4bDXH8iecpQvpogPt8/bYc
Xf12PomXEFJ0e8rjM6s4TEQunYWaX+1Er3t2C743u46k16g95ua5us/6TbTl20txP03Xk/ZkFIeT
KW8S6ZFLNdLpQqNaVKLOV0ccsCAN7bncTBItd2G5uYUmZtinqT+XXqyfNQzAtekk+p02bGU0PZZf
S0HBE8aOZbldfUF6CmaO1KVvvzXCCy28QIVDJ2WjH8ru3L56MuBKOQTmoUs6Nt1hNWCU3N+o/G5b
6dRiaspXJhniPbSkgzt+iNv48sLf+DYJUR+bmgx1Mh6eL1DVxC4UKccr0Ecum1hcVS1AZa+9lAPR
wlMMHO28Yd50Kx0HEfAT1TkwoqCdg0mlVRgeMvU8zT/C+IFoHDxNhJ6dj57ePZMDg/ggR5ABZt6g
wS0ZrqEicCd+tf4CVJfJFZZ2jjjLusRT4pfI7v2pPTQEGHTnBX2DKj13GhwcoB/53ZwuqE7yM1b8
GBnMPXzz+jqvP1ICapDV5tkU0FAtrxcKYFH1vrygPGWBOQJXT1p5V7zF4L/x63vQ61FPumXneKtm
yevstyMcVn413tHEnfYK6lJmTJ5iPaXh7Anr3Rmlhy7ZZMYuq/azdpYzMc8q145uhfKg0xVutW2B
2re4L+R7mdP5cAad+VlFQUQL26UJpy4HxLiaCjnaDsCMuMWmz07yfAvCVK82Q3TeX1gPI+uh4pZX
+ZVDN3AdhhDvtP5Hcewv2osv/8y/ff0MHjL+m7VqWRc0PEBf/2+0XvteXjCjbsc9C+NytjzMI5Q1
N6V8Zirr251Pz/9EKwDWtTK/cNkThC5NL22GaLS9NGZEWOqDJAeR7sc991Rtup0MCR+FbSa/IDVA
LHhtNZIXRfuokmBaFCht9y3TK8ew3BF0pz0fyOIUeByMuzwIx2C0/RT0VYI0mMXafGxl1lU86dU1
r2oB/qfnwiBBlFlP8cIAlEf2UXktjgokvxzcxtni0qPzQ5HkVI/ZyFjbLzYM6BiCCtd5Ns+TF8Rx
ddpy8LoQ5aUZ3ZdsjyFtoWKH5Z1m1yI2yyXFVa57BtYt9bFodL+DbxANElDKKYht7h36jra6BKgm
T51l83d6zfUznJ2gOBjctHH3oDNoQeQQOJ2xYYAXJGW4ycbqIzIwQCUssSBhkr500UX4qXoXKukL
G/vnJAOnNkk07ZA7xkbqNz3hj10ThLRmZX12l+VKLkGKRoMXOZqLjsXrdWVPYzKQsuosM2XfmG2E
lJmfl00wjh9jdG63ZLKMW9NU0DDLgsjREz1gmi5ECLiQOX19jq9io9ADCV3HFC8gxxxJd5V2OFOd
Yz7dKMDXFdvi/K8TGlb7VB+U9BUSjHFYaNpte2l6MpThMk2Uc4QKRyub7vPMfENYcB7pR1H8J2z2
x+q9uOma9/eOUvTHgvP/y/pztWJxbv3XFegW4Vjx203/8hYzQY1fu++r0G/f/R91KBayleGJs41j
w7ca1Pi0OnpBksFBgSv1fQ2qfcKEY1KyYlxQcclwgvm9BlU/wdjBDIqPkJ/1e/19+lpXUrp/rce/
/f17Dzi+oT/Un6xmHAANPtJbsH+yr8RVLdEscmSvDh3kCbmpexw5G5aafj+gmEZ2fb5YygMpN6dG
p6qHVD+X1gU0KT0ou/bMyM1dXqYohfKjJJmHctAv4bCc2WN6j872UhbL3TCZqOhr65DBNhmadqek
A7ew+jLL0aHR5etSJ/VWStcOS2685YJSYiBHSFM+THtN62nzcZtl5EYwMHqx0tR8r4ahXVnPqnI3
FU6/NYyaxDFAFYfBtlBoJ7TQJwHnTc7M/r5La8Olyzw9IdpW/UnLK09SJPtKEPaXIrFNq/IYNQmV
RWW+VnI8+SIxcA41bX6InHHYFITdHbHDiB0SeKblFQatFTFIYoqWZF7TNeb1NKc3kWyUr+TirTmA
5OwyANcvO4SD5BxoRU8/x0KFK+oQyVNhkxRSWA91zjI492gkEsYgiBoz4c0GIwRNrk7EMe61ZMrd
MKnTrdU3N5XKsjcQkfpqMNtqSr6mtcZDmrfRlZNX+64uqXtZVkGioRRHPTTkSDnn/TiUJEaLw2yg
3k/P0I2e2QlJPlrjNTmZKd2+tDV44AX4ktK1jeUyRtyCHDREgiru52jgC8pLobPdOE3HGaRqX4zI
2hRqf+Kt/zxVtNyryFPsR+Rgq0KF0VCxXwgBohaSrBsrp30Ng8ssCmT5ZEF1LVMi81wR0uBGU38q
6rn4XCXrDBh9VsdYFvL3a6stiPYNSlRFr5hgI9u611YeclaEl3mV7pslazZTIT9NuqbcITK9aaNZ
3k0hw7Q6vdAQ9Rhh8q4PZ61INtxszKkQqUkq4qMuMm4GIMhcwK8NTvkTtY2xa/v4kAwGdhZ+xbxG
BD32gPO0AQSEkpKgpxRvXAcS7pFpnSBV6UaVw+osz7JjFlqwvlWOPW1tnE+Nmu81fQZLLevMX+oW
mGIXHRnLFS5WGIZXzvgIsOubx+qXGgT/3RZcBUAcNkoWoX+95t72xctv+3Y987ffL7f//N6vK65h
fAIyxZB+BQevVDIO8V9XXT4DKeALSwfvGd49ltZvJ3/V/ETnUAYYDVMEKIf+z5P/+ilNp5WkGfyG
kFp/CV/Cz/n+3I+fzFzzzdkPVBZx7Qtt4Ls+paLm3B4GwkCLGWPa69hqSvGYaOkLg32Ss4g/3xBp
+t0L9SfL/U8mb5q9PCpDKl1ZGXQqJpUfe338Q2zOiTB8pWKA2NmWQcsAFeMc54dBjy+xXlAwmto2
ybMTNg405DknqrQRdwmrLKYMiiy5SPSv/dRfulYv4tembMuP7ufCgN3sn22q/6ZX9F/2sf79pf/t
om8pqL52xfZv//aPb1cz3/cfV7NMljotbX3t036Xh8jVzDgEhqNFriETBIdW6O9XMzQeKIiQ1r4w
29Zi4fcaQuVT/Bj8t2xU3HPkefxUN/xVHaH82G5dLyxM2Ct00CIKcWW7/HhhSf1SEllD47PuooM2
U1jPSeiLUFs4t6kKIpskDUZD3DgKp47FHHcDFHEfydlGN0jtMhZl3qF72iN6Zt007PLr0ON/rrB/
0Lb814vlv2cvz8WPjCe+/uslpSqfwG6w9CgMI1feKG/q1wVScT5hmMZdzozDgcm/zvS+XVI6tSeM
FWZVGPth6K4ExN/LUucTFaRDVaqsZB8Wj1+5pH5spbNmr4jetWsLTnwdia2F63cLZN3XcU2MRuSF
iRhAhJGP5lpDgporqwig++5F+ZOFEfrmj+sxwyIZ+JKOWYo8T2YuP13AKJQSPSKG2+twnz0uThe/
yJRqaAvavrywJcyum9HGcu8iIBpfaIQQ15lFKjmYyWxqO3KY4TKS5pccJ7yAQIYQbTikTlfJld7r
JhnunRmTk6A5+Vmrd3np5UU17oeemaUXO0jB3Yk+8WMaRnDhdQJRJqo8jMFeFColrkg1ye8N0eSV
q1CoXuFuL0/OCLSwZf4fU0rEFs0PHDUD8Vh2/NiEFWf5uJeQlRg9wgFEtSMxKXFVGWjWCtXxujRU
nxxNsrCTzpa4b5Ho0CJVModBbpFPNt8prc0aqdNyzBsWabiEdg+XUZOVD+0U5mflWCXXOKqbZJdo
s86ECok/MeZj3YeePOCcxXJV16dhgPsWKN2sDO8JaiQzYELSPSGAMo4iFGvPemqMRxuOAyqcJlNN
rBPqCJJ2Kep7eVSmeIf9B33JAlzwykqxqTNCVwkjtyup/sxANXyInSkrfc46q4u7kFErRvICgJDg
rfFJl+N2RSEr9oM6DxOGtKnLX/J8jsdNCQMpdvua6ESvlW0EtlPkKFejFOXaTu8MZsvWovRXCWJ9
5Gxjn3cML2OblpylDzJ5hWbfe8XY2GdctRVRgLDJbmGUi4rrhVKa4IIKuyHprOYTTjEd8lin6s9S
3mL+ypZEiwIznUWzKeD/nuaxG16SZuyJMXSwahC72E+4PPR2qF1Gu+odYgbyvdJlIqYEb5XYoqCf
Za8cxxkl4Eh9TXMggX2um8ORXGMMnC1yeBLuRGn4hNZQtZvUGFsNw9Z7XMllEejql9bGaGVIPcVI
PhsT6DdUtYmCmWWWb4sI66QvCzLtg7ka6MEpctPSlMiG/hGTHplN6izUxNWYICF5S63xiRHYVGNv
MLWW0MiGxT2qLfp9ej9jJQn10cn3+dzq2d7UcTN4XCbSi00GvPBV/F6kxJNBgl+VaHHeWREmnZ/a
M3bCScmQnfZCqm+0xmBxQGolio2iTToshhQNmReSDklMXz1OL/boEKyDQ7lD30ocdRoMi1YThibF
rerKZNsjo1bSFjWnY44fTo83zx3tjLuZX+PW0KaRVn8smF1wMNc1t5RmTKSjPDuSZ+VZp2xUZ+xv
6RLgnmDpIsCGzC2APgaZGEQ+TfZljmFFBGIx6jeSlXp0beGqbbJrp5yDxoq758q0EZiOcoTvSdhj
9jTOHXWa2ldh42MJt6IAF432PmpG3l0gYrLazVQ1bYnmWImNgwPo4lbQtRoDdSqaYmPEdfea4Xbv
PHLFZe2im1vI9OU02AiwG9EjYWwXes+6mZlPiyk17Mmo1xjnWPO9FbfybZUNxXVEtBNSySYbToaD
HCxYalulqZRqVu5/WYr/Z6P+x6pF+Iudul87SD/WgHzD161asT4xJGRP5Vxi6yS1/b5TO0S3Gdjg
VwHTqvWRaVf9vlM7nwDEIM2jOlynm98Vf7r5SUO6sM6q0X8wd9R+ZadG9rDujt9NMRENfKlAFWg4
a+FqrJ//brNGQUj8xzIlnuwM4aHtc8/JGCiM1iNWLoIlrfrgMCtkcqBV8o6QbAJkpicLHYU3qJm5
bhri1jHmHoW7JNK7MSkDqWZXoos5ittZRSgvhLENGcw5OX4mrnYT6V5F+LxKGHR8286YYRW92w8k
rTbcoCamHFdhVafzuqe5gqXpEY1Qea45BEr3h1lFHUlIsItLNfWxX/pllPqxdUjFUe2xtJiMvihL
Loo1+CadrlEeMlR5kBTyNZ2ZwEVrX+cMBjN5OepmmkGBjR/UUK29caLdbkmB1FyMEgOwRfLzlKze
bP48KSPqc0IAaoUhp4TksqAN0oaPRCjvmEHiqkz6IGb22URPJbp0MR6U6qnr8FXG9qNJrhVTsV77
zJS/qhS3mB4GpNo+nW1tZzmY41smEq3J1KWX72qStTG43/Wp/rpAqmUulN6VRLPScMaT7mxsBjNZ
y+Q0KUpP0qYzJ5V21kAbTnE2WEuiAxZWcm8T2l7jtTYBuxPFdG/RzmntW8s5WjUxspJhez3msKmc
jg2xnasds9/iZXGXxBJXdYKDQMg7hg0EK+fn8vQkhsS5yqjJ7svKrm8VKe4v5LC87zqwBg1lAU+0
leVHpauYT6y7e3XoiM4rMfoKGjItO8gSkX2biy7yzYgQybApdxkJYJbzstjSRdouZ2AXBr9ixNwu
4wEF0jqv0Pbshu5g1/F907dePeY5OG25CWQbitgc3kOFqF+Wuh/f7eohhK6Lbey5SRM/Cu0TQWyn
Rh29rL6iywsfAOt8FvoOlg0/z6lF8opKyCWM8FxdMrdt9FtLd9r7qS/u5ixt8W8X+S4u52RTJ9DU
QOtkwN6U7aQpHqwR1CpY94s78uuDUbmIl+xKNSvE9xJ9waVksqV7InEuQwS5YR75tKl2eWJcVU54
X5a8pIy80/SgZyoj/YxBk0lGa75fw/nM6KIy96sHWsthVwh9N4H4iaRV8p/f2VzchvWWRLlXlmep
lR9RQCMxhttsnBlqv5kHJgvI+hynvVWFcxNnr0t0Fs3JnUrXS5Q0hFMyTAfMgcPTkr847ZWpJwdN
MAIstz1aAYGdJCI6mQHr1Jf8/sp8NkrdixKuyYj15OniKsQvFGoMWsgj95qWONuIgEOp9Yo6vqtn
+dQsyQM4gUt50TeLmrkK8uvZUaDR1IxdMcEV2TmONrd2qtvajK4quqdTtrfCQSWlTdnhgTO9CHuU
q2JbcVWiRtxKmygtpY8ptuIzw05OStpgvO0/xjh+ypteYCBIHstosbZC4FkctEtHZTDWS3FNWK8x
vypLHT0uVWVfjVlJOmyIa4OyXg0KTbkV+jAcKNTaIy0fBE91obu0Kbm1KFi8REJRXzjNScXN02jl
dWqPF6nTbJMsKT7SZTbuM2tEVwDw3a3VkFIEDT2mA94w0liu0yjeGK04RHK7G4R00adYR9ExNFb7
tAw255kcT6GhvihZs8NAc9aQ1R52duJZyecVuZREBdG72F43BUcdptSzQlw9mdW6xDS6jgC4PeOo
x6pQWF45qMdC+xhrpAKJOT32OgZJ0nyrfiA5s4uCwYzE2xiO5OAYioT2gDqYgz1jZDnEnaRZDT7B
fJGfRnI3z4lJCz1R2GXAeKUjb1t2tm3BZVrbVu+mLWSztj6mSTv7uDDwW4QdWnWtfsxVm0FtIxPB
IbXsFIv8OtSgUkhEY9RNyR/QBwvq+kG16scEAbsbho9NfpBwflzX8VvVZtzPmeWlSKdnbjLMatwc
qMIK05esYywf9A4LqLPttNeyAbnNrcHIQKvP5qzc59HwZCZYBOCD7LJIO6Qts2Iuw4qkxEV7pk50
yfMKtBjbCuPsdMRptpbnk75merpTSI6zpYitPD8yTvZUS/osL8wzMZwx69DTrbFQAmYWcKzZHq8V
JDfJ2Jyr9nJe5cm1MMwbzvWoUeSMJMYqty+tKn4iGAhtSj8xPsx8zlCco25i9ZzDS2+GzK0Pqoyv
wr6y9ehzHsd+BOcojO3/y9x5LMeObFn2i/AMcOhpBBBaMKjJCYz3koQGHNqBr68Vr6q7q561lXXN
2ixHmXkFIyD87LP32sHQnSzrif5QLjB9nejxJzuOQLCj0fp8G0NogNd19R2yOvW+a09d/B71zafW
cVM3h5Ed8v38PRCvGQ039MsC0BXRNy2+NGO/dWvtbKviI3XV3mleiES+E4Ikw1PPRyxYQEKotg7p
2iBDFTHoSqeALdHfqU/EwO+L6GRs79UKBmd5YmjalN8Ef/beuqPXyzhedhLSQ+leOO1v3cRf43e7
FFBR6pFvefa/rRmISyNIkuL3yQgbrxNQOsOYHlXW7AdsDzGkDK5YOFj1OO79qsOTUEAHklb+UWv1
M4HzPxbbWkWP6moqo6Bky19yBSNlbeq+Hp+GytgkufctVO4EIra+e8d/6w3KR6a4J60MUifusHQt
JaSDWRjaMdIsOjLBVrAJ89bgwHiVfCiHcX0mXBSWrLesqXg3yBuTr+24FwWUJk9bslXJD6OPzw0J
3dr3IcJr6QZBO8xcgiZmic8puhkE8TdNLzcsm3xyLYzBOLXJ7fOoSvplA5xvk9doAIt5lFhrIrWl
0X5dA2vK7hszZ9yD7rrXezcEPlLikLrgZLLUYe4Zx7rGwJDtsdYRPZiEvm1cPh2SWU6VH2hV3TH8
3ae7IxXOnA7qwUz3vMSIm3TRJivc7VL6gaPSa92K1aBrP6PZrqTvBiRfb+QhnqRZ3mZtuApHPWoJ
yT4Sih8mYddicJ7ypv/Q9d+yxNRZ/xqzeZi6oxF/xTY97Wa1n0gxK8KgblPg8mGZyW1DTi2uzok8
j95nJA76+GpwR0fYZKjsmOTBnt8gAoWNPu/ybOezGYLAAJQeNcV/NeccUs9XV0K8atUGO1rKLxxJ
mPF18t1ZgdLtZ3LGa1Leu8lIeF2Un9n9gNfrlXhri3unvb2uTW9FGSpOMzXvxISExGH7aCxgQwjP
6drwlE2eE6YtLJso+yXaEyRDfoyt6ZSye1u57XjJkr1huUdVzHicS/3CfI2zwvrbDg1Fp7oVQvba
Gb220REV2EntZMFeVUhQdzagMq++OfkdrqL+VLLZAXiAYYRXgmzKQaTOvogLyocWtbGd+gWuUNh7
zaPRUdDNZZCIG+E4V8+Dxch52uoHamsP5lI90DZBoLyEXdf27Mnc4bWJDc4ffRilkcFwHoWVPW0o
hXi1xnYP7Ky9QGGRQPcikpU5D07Lxhozqwgs5FgqB6tbswYevbojAjKv9ja9PqzK7mDa56HE+UJ4
+deJlpd64keg9WIdQ7d59IHI7pwZ5aigArVuELHG8mbL9o/j6SwuSa/hJKuPKc3m9ySXmvsQZAW9
uca1n/P9VH/bdRMAecbeRjHqodAn5gDMN3b2NCwvcBdWxMLXou72Zu4HyUJ8yK29s150B6NtX3tr
2WGgfrOT6TV3xRkgwJH3xHoSnGtq/dgQv05FcqYxbic04kzGMhxV14i1tMaJZ7YiQuWWbFWtTZJk
ggexIM6VJcfG0bGoYLtbnJmUGVH3enjOumXna5T79OkzdKoVLbtBB+IOwFx1GivhBd29Gd4Z+xev
hECQDXoSTtmyzSxsMzoeb5n1Xx2jPhZN/S9H1/bDqXj+U6pDQz2GAB4eY7VNO7PDPQhXK9Bi4QRY
U4w7ik3MK01rju6dCRcL0CjSMHd4zu19AYgu7aOnwlnih0Jp1XrsWvnSLi1PXMD9k3vVZpVf1ZIB
PDMwa1kjop6Pt2xZ4ECWchuR+LwHaoB4+RsXfCC7WD6MpNLelFdHD5pg2BtNge2zV5s5MvdLa8qd
O9jPStMuHtoKFzy0pbWskcpajRSvrTv3XrRlV3sMfvU4hJ6baG80JrGMrtzoU3P8h0zXWlyVnNgN
kV/nzF02Ysq7fZH3xBRz/A4sQUJZ14fcjzBOmQTManlJ0lquq6p6aMcoX49Y1AiMFm1P+tiSZtik
ubbOyuoLDk72kGZx923YS7fzCijL9JKup5SjW2OaC4y1TNt6tdadUBirNRtxTgbQCpt08OlB5kXW
xhppWF2DtmE9AyhMApoD63XBpGUTg3GV+BpFZ27qamh2KUJsMDX3PsvOKRHSW3PP+WcrDSxHUmbr
WZfVqvNB/mMvlVUL0XC59k2+T9321ul4ijj+JSntfPn47YK3maxloA4kRhgVP2aVn6rFubpDw1mT
m0XAmRIlp8fe0Jj+amBey1QlV87xWpAy7G77nq8tgluzlnbZbebWFFhOSTP3evcpWxL+rfFoSrGb
O/dUN03Ym9VVcWUfc6hjlvfR6sNu8t3fKs2CvMp/2tFepV30RX/KTpR/Pf81noxX0+ie2sJ6tlWZ
EOZO/qLAftlt91mX3YerDY+QgjIoEOJKH0kRtovzBQmbqGEa0i7BkVn1+07IwMRUkabfJUP8MXHq
NPAoKV9BtnFWqMMO/g06cPOMj5eDRDYsbyRU401Nh+iqgTOQwRjSNA0VdrkJqZKdWXxKA/kt1slt
pkS1axdN3MbkAo+hO2u2ZgOqK6i79uqNz6Cw1Ppjx+uDqOtBKHko0+FPoqoJm94iecg4KmgKn4ce
qgWEgTqO34oqeaqr4hLZ3UWKPLALDlNy+R5T+s548a6T1ohWTZ6wteN1rRwObfMUzp4e6EW2ZSp/
hHa56XOk09mdvyZt3A1Lp51cL/5NOeYYcXYsmvGh0sdv6HtNALiPod9lM7JU797ibnQnuQM5cSY3
VVi13nublXxA9wx+JX0MPBC+XBHEmfGZZv1DmkQ7e3GIY/IiEU4TFl5WhJTOMqzGAdCvA3a7bUsW
11PGgZjsUZ8GLD7DC05UDV+2u42Uuxk9I8iNKUjJ0LupubY5Sq58nlS5M+9aUGxujEIE8/ANataE
SQV5w+gYs+WK5u99MjgcpdwvrPK70usOQ8qbsJd7OBnoMxEsUH/IATz5xSnmiDqPkfFAdPZip9O6
N7VXUg7jmtKDhjcudEZq2KZxF3dyOAECIbbdqP1YzCwjkqzv3zgRDSC7xF+Ld12vLYExcfSjkQo1
bYztyzhPCplWKmOfmHN6mdz74UQzEzynCy0PN3eKiziYbGe6ZXS63tWMJ7MhI5Dp5vzeS3GYJP4s
RUvrqgdZuB6y7k/j2KGvvjNFDKzsn5NUXQDP/NSEnnliTs0lNqUm17bVzi8x+XSMjXGJ0NTw5rXC
YdZnMK0FiEE3a+pdpnU48aPqyF+byLTePVVQblcLN0nYT7gjlamuY92HY9Wt694rVvzP14JvXqMk
aqpxd+rpJi+deqv3XhWwfnQCq79/5ksReFOzjmkeTYrkNbLrkDjuHd9pQ7BEzLmM3BpkxDlkZPO7
LLx9K2drU1kdArWcSN139WM75OlpmNUcuilF9p4htmWvDovJS5k+UMW6JKMQppVtUAIqpDwzyWEF
wUUNkIJWaan+4tIKbXwTD9kwb9y7SlG5FpPIburdIBrHDQyyeKNHcd6EqeKy78cYaEUW52+eQNjL
mAV4Xn8Mcw/hfuL80jvllsIQwhKUJF8Gu1Mv8GPnL63Q49+8Qu6krqbUdmkT/zVFn24h4karIbfZ
eVGeNPIwxe/fsl1wDmPxCno1TOtoDbEVu+tgPw0Ux+u92uWu42xHc98p69dM0T5yuOylnd5UXW3M
bNmMUcxA5jfLORnkm2bq+1JrHydu4hWMkscOEtsqjuzfHmfK/YwCGCKM9FOSHTVDD2o8g5bdbY22
ePbMvzDX1kVahH1hPoLYnAOYMmd3mL7F1PAWber92ObHlKXJTizRY4a1txHGVldIU/PIvx17Lv3i
/rkkRfrYlvq5dH210WNojVpjpm9F9NFl6iT6R798bJxqF0/2BvSOcUWYcuwYnbPYykzZJFIa43Pp
ZhzUmQ1BWM8CSd7D6tQ5jf5I8yklCr/KFzS51nyfZcgKUqDLoekpPMSwdC+pwuTFa0nrE41qjyi0
mm7kLLK8I3ocXJclmIEEwp794Na8/iCHBcponsZIY4BL7Q9NJ55a5Q5QNE7oCPVkWrzHlCVs1juf
s7JZuTh+6LQihUhcuigrzTGzn7vYDWweZlDaAroowypOj0VtHDwHtSdFAeqosYn1ec0ScSXKCRlB
WPuYsWfGYU1uYV4BuH7DBNeu7MgjPoKDOeFtIzW2iFX/0WnXDlUato4n6e7izTPbassBfOV0WWC5
C8+jJfJjOIUKCF58K7XPmr3eRKZfc+Pf+w3mjBI/ULPVWv29L3gW4ypErp8vU/ykXO/QufbeSXQQ
X8Bgx+3ov+VcPyrSb0NZf+asMdfjGIVCFnu/55E89U81j4sIG70TBfViryc++0z153G0tg10hXby
t5X6y/rvs/OTYIneHYSJYdxMs/eTMeVoCKD5UAblkqydWd867nDIVb9JoI0P+KHh1P6I8qvw3qn8
XUXJd++VRyDJoTGItZN/dOkLqoZepluJCo1nL0BXuECV23QdY4NhXCxfw6VOXMCuumMZ/0rAPLlR
nlvYDXWsbz3CLdE80yDSWIEObSdpSCboWOBl5m205M118g2DLp+cFR9E8pkIc18V5V4bHwoDFRns
9q4trR1EL9gpzoNdPXnmV0Hwhf0q5FvxWBYM9QDrtoMYe9z6+bVL82PE3AY0xgwNp8Dk2gbVgkrd
aMPNWaY/pRV/A/IDpdTJh8ITiDfWg13qp4WnHpyJfeEtLCfKpDq0uni75zqc5q0ZLxWbkGh6NSgH
kfGvYp/Q5OtWvFXTdept0Hiv9az4cLHpw9t8WKACHOgZ32vqMR9ZR6jO2TqqZyHsHax0POktrJs6
DkbzPV36fSpBrIvPYprvtayPY2dtM/KnjkpgCR9jSBCpt6vkmLF3cV+Al0KQmopT1WXbtCmONa0g
/lA/G2mC5qTtmgyifK2YFP3AjZ7SLDrS2rCulLY1xbzJCLssOaByIXjxe+u+emjwuS3kxfLycbKe
q2EhLCDKs5OGcf85iMOM4NvvNeIMbotZb4LfpR/Y8xjtiVnKMo6lPGNbWmUIlMkh9/Zduuy1+FBx
Qk6yMOewmIZAr4vlWjgAy/VPjdd4dpL1QcXuHVm1TtQz1JozmIdCn3mJRFw7BOzMVZrHgUexKQCu
zX00tGBjp8t3ZKrAz9SNirdVo948C5uIoNWs6M5ozPV0l54XfNiMkZO50av4AedYWBg4+8xdgtOv
JTeXs8WqiR5mFkcl1LXUGwOqUPZuY1/B72Go4BWwYose6s3Rro52cXb0107b1RApCGNhzK7lj6pe
zY7FV5gK3oHSfWxK/lejPoPaIAxT7IrR2WgLBu9Se22NLOxTlh2wqFaNBWZh2c7S3GEjWXt4luv2
0gqu23jb+NOHmd2WLpghlyOxrPAznKpq64FeRSLuTR4sKY8psbH8JbCU8cdYvKeEnf+qLR/uDiaW
FaxAPLoLffeoCa0B0EYrLkmOM1XqYPB9922eJ6ipkEFzRjCOUGFeL3sMpSu2BYBxM1DxHDCTi1Tw
uCFCspgXaf48Jp5gSBhwYqOLwLuOogJyo+6Ve2vuGNCKkzQQbYvh1C19vas0ee2T6AsywqcJ8BhT
xxv4huYtG4vqgAuLY6GRyzOomI9cvS/6Aiar6/6CEzy15T0pn6P2DOt0kKGXBL3ubUrtijt5dRfJ
/Xnetq7GUxik73yNdH7k+VOrGiZhaz00dfoCRQGJY2dZg7YD7K0ElPSZre1d8n3OmS+apbPDMksB
S7FWk6e54cBfhaX/OhuvTXYxRbTiiL5atCasuT5ns9hE4lSa44PR/Z1MbZ/W7V54X1inHjNUWJE+
0ADAVqYN3WXmLNNsWpTknKxhsZ+HMInexXSs7CdU7ktbmpy/4dMIWjUBuiFCdU3/tBQZiL7ehM0+
BYX/4Y3yJB0z8CVbNvgzKxcAmWLDlRXLWZ/N7yr+YyEeB/gRQ1/gPAE1lm4at7qgF5hoUYC9cms8
jTp/yU5P8ezYuxLq2bWK2vyD9LuzyWfxwL3Vhxl7khBvjYci4WsfzNncTi5boG74gKe/BqpPItG8
xSU2H91JfyLYxV0hzj4Q30OqaJUHV9t0GOx9xSnF0ySMbq7kBt8xKTikxdndjfD8WSzTnC5b7U+t
+ZdqYY+rERwoct87UlkyPo+L9eXo3OGVrx4N1CHlt79D3+yxWWqgueOetReKv488SRiBnYhSN9/P
9K/e1pxdtwwe9KnkQunEurG/ZlbtKx/UIVIREksMVG3v+vO5G8wmNFz4c1UUQ+LykuamQS5eBqaP
wU5efBGTaoSFvk4iCXyI0MEuKw3zVhqbyAdP7KbXKaFtYdamaVWm5pefLCkyajwzcirr2vA8wv8+
T7sayxZPLT2N3hgMfS4hfzlmpCa2mHW0Q9kMhh06c5xvXKT3wCIXKl31Fiu+DWBjKrTat2nydlpi
f+HZ3uSOxSLbEq94vhjBxKYrplUuiK2OzZ4N8SYGtth2yV4K/dT7+sVNiEFmmrOqBTxXuiRWcvAJ
L+etHhSLpm99rqQH15mPRg20l2Qv4bgqt4uNLt2ZjBpA/je8OaBWBCrJtusskQS6yNyBMckUGs+T
+DnNBylWbpcgXuYJf26Qzdl2coqwk2Z/AGjrhGxxQLsDrA47tg5otBjzonXkpfYmimS97fTq0TZF
9VhTcLLy58i9ylg0W7PK+jvVV7y4nTznU2mGjJokBN0J5q9kthmlrsiVIVUsid4/Nagu1D00xsNU
6Em8ViAYd+YCrHc1qHLBNSHS+QaPmx05lA1jQ8wl2WEf9VbA657ySP4dPHxSF+i3JmIDyOmPqXSb
3/Eu8sbCmNZyQmkq8qb9XVJid368DD/cgyMvEnO4LnXrhmbeoq6UGctgrHvnkl+Hk2EmW0F+lN+C
bYwFjNjwVcgq8xt2AjHBpBAPreO+jj4SmSWjXYZ5486MNj9YubOYruVwHcQCix8D46qrJiPQpU4U
HPz+O0ELzrlFP31iyvtJqsbqd5Uz2aemm8wviC71Mcbv8COrbCpXc8PJXid7l0zkWaO+JK4CA/Vg
O8lwsrj1d5NuVSdHQ3Sqox3fBTQp5o1D1bQ/oIvk1fYTJkfWkbxvlbuWvJrQerTR4lw36fuEzD/P
92m4GMVsv4/VnVhvdJ3/S/SINLWla+NW3EMtGrNNmGb1HCRMNFsaLNF9o+SeIonZZzEHF3Px01pu
/gQRWj6OlepYoCx1kE4QnqOq3OjlUvz4WZ22QYdYxCp2lHQHl2mV3bohBmO2cHS75zL4kn2mu9HL
ORiUYu03k/gwgP1f4daKj565hrIFuzyLaSGU39riUjI/cMKRnKjqGZ4S9jHDwC8D4QsBnLCtXoDO
57426lOWkQiyp4Qy1kalIXxxckZ+y0IlyqVD3vaMtU9jk6gs71vaxJbYaOtt4OBuueJQ9P8UrWbA
dNbccJStfY5cW9/onA8OKNQconiXXrtRU2/uqGbsi8J56Iy52zh42BArpe0cW/x5Fy833WCUPU4Y
MlYr04d2t1LNRIlI5IxgBGO73aaaxswSFTokyLbSD23nWaeZ8uJHoydGyeHMrUOwxnQHlCyoa9DB
oCPp4lnFZt+dsYSAoavrOX4YEIBDQp/jQ+4ofr7e09hKG+60gXGVnG2DbXBs5inyVMool4t+mwNf
idea1N9AzC3tpilTtaMzxfsc854oqZ6XVJ7wFtMeRY7th86Ubz0qAS9ktCeU7d1gWrF0Io1ohCl2
qgqJIvIvfoxq0hZEOfrM9fhaUntvdPYDVMWSt2ZFoUgkqUGoXMdgUqxJ/llFZD4g8AAG6BxZGBcn
zwcNjH1E8zRq/zrHRBJqmpcZ3LOiPqFtoH9n9hi4lh14otYCGO3ezYVpulXRlB31NhvDesIyFIMo
2nl12z9GhUpvkvmiEW55yThIYvqYot9UtvO0iprYO8s6fVC+nLdJXq2NqtU3g0utCaQ3VGIpxDod
Zfw+5S4B8cl+m+qquVp9pR4E5Dse18IM+bEEn3UU7RCR+mOTR8b7/VG4sX1mKCGr+WXSR74EronH
OBf2dm4lv1alXEVWq+8BZ8zPYBdRXagGCD2yZUGKPnHTWzHcUKqA5I0tnuIVXF/fCeDCt2SkNcum
4qgvXxI2CZEHSKMsyukY5XN/8Kau4Y6ItUB5hvcDCJMtDdDtTS3Z+nIPsVRpLC4Pg2P+dwaN84wg
96ce2Jh3ntz6y8gmuc+RYwq1VBcge4xPWcfxvgcLuU/aXN9B8+MSnszt7OOc6Xxv77o1ir+H95t6
pEPDnH2TlTWcWVpaG6NR89mEhhdqfcE9lrVVgPOfjGNUOWfhTcOVcipF8rPJX706Q3GSvrAGbApq
uJhsSTD9pnrEeWfMH1SvqLy8q7G9SB7nsjWvM98tNnFbM0PWSe6uSNRrShnJzaZ95jRabvSGxVZH
ccvfDdSFdal1wNKVqnctbcn+aE0bY4RJEnFqfPHt4d0XBPHldBdH67kYXqEgwmqom5jsaePgH0aY
7uWubXBSg1YScO4tNv9xrW84/rBHKthKgI68swt53ri2gS2rRAVik3xUsLIuXeMQlcyXT4Qe9Jka
X3EUmfraIlfaqckhye6QdcGRu4xAVwfJxEDcNJSqRPDU9IhtcQkBfazcNHSnogo4MPS8NDiIVHkn
NzNUiRI1r1j1gJoQXz5FnBsEuMFbAwlgBgkwzOdfRsVXFwmMBWZJ6Bgi/91/0agJw3eM56Rvyuin
ig3vNCP7NXhrAK7eqxizIgA76a51fdIPXKD5zheT+6fMfcyZLCWvmDhoDJGtuy2WxGHLYwjtoouE
n7vOdxGYIRSYWDl7nRh5g6wbMzrPfQQgZmYuT7umwOsUpY+UXiB7+d5Ij4oUKSBFVCD+WO+Nvplu
1+Csm1deOvK1xAD6xqDrBLFfZEF1FfnQIxnhYru4eoG2PlVqD1Qyw/I54Ju23C57k8wIeL6aVECg
iNXvVDbp1SqgXdbOyEiWJ6pDtfDVAf8rG52E3w80hr2MxsnzZPOQk7H40ymXj652BqCTtNZ/z329
/OZFAd1m0ec8hMPLpsAc7xtYFX/iwLCvGk/yjUCAOohxTGvMMXZy02DMhiTz++MEKzaYkt7YLWrs
Pvp4gRri25ymzUI++uRazmhYdVhOdKYkifoomB+4E2sNwbDH5PE8RGr5LfKsPPtRNJIcXsAmQIGF
PUEMaz3oOP8WuqrCeUayoMQRd2yRzEvQLg0+1nLy2iv5hZ3KwLhIXkl7x6uMA7lhyCBwSM9NJ6sg
Bfp/VTV2njZ1HyP2kxvlmtkHzNfGWduMrcdBG2owEk4Ignv5bCIlMbj72LOympWrq/pXveOiWqlU
bxHoevdIbh2D4nSjaO4dBR4zgj63l6LJzG1PTPiq9Ij9NC0Z/kvrDHJXOwWJ8NJoQq0eupup3V8M
sPV4C7klT9J+WfCyeZBxAfF5l6XCdMU9o53o9LH+tDEfZmIKECJx3LBmr5DxPFZDqyheptuSZR3f
nQM5JJZOVq0VBKYwpy/mjYfJn4Gt4p61MOWTSAuQF7SZFjaVnaM54x6hLoh7YbKX6cvxZ//mxeci
YvWRHH3w32VSHpw4br/Lisx0E52afNmiZwMl7jkCtNGycY3723zRjk2MTmkNFQuXow2rWLT9ioIq
LLW0ulfUVfWtbzNORovipvfMuGUPFLk7Dij2X3YS1gdvjmiLV7EgHUA/2F+/0aLXoaySXYGQwfac
FT19A62ucbDPnMCVQMqCoqjqlW417Vp4ybY02h0hoVd6veSw9hYjfvDMg2u1uzZCXpftxPIYnDu9
c4j3adyCT7GO+dKl64FKYi1fTpE3vGo1/8UEbFYIlHx7/vmf2/+f65J//tsY6P9bWHT7U1++yp/u
X3+rexjhf0dK//9AnYn/NvO8+ilIapX/OSB6/wX/Hg5w/oGRHxyh87+AEP+R4hP/sK17iM/XQU0b
pI3/TzDUNv5h64TOfNCppuc5Lum6/0jxWf4/LGJ97GT1f4/4Wf+TbMC/5EL/GT0gVudDYLMdsgb/
EgzQLbr2gEpQGmPzMsdGxzA6vA2FdYTK3G/E0m3/U2ji/5bk42P4L1GEe9jhnyRd8KDE+f41igDd
rJ4yQrS8D4lJGTlmTHRlLXtmzfokfM5ocgBBNJlv/mD/1c32MUvln7lsyCdp5qYd7J+EMzL5srXT
dO81LQFhh601tDrv8t//XUlG/stf1hDEG+l0J6dB9hCD4X/NTQwzq1XEXrjx8YTIB/OIM3aT4yPB
e7DiO604dSbZrvd68dwyed5oGNq2STsxBS0vcw3BsIgrdoFmlK4xVvG8U6yGyFN2l8JMPuwUvy2O
qHlNStD8ZDNxIxzBwomeCrjn4rB41zj1+rCh0aubFPih3jXDcYjHlwqpJrDdktkmSndC93k2syj8
o0R/UZzQmHvuNlbN4HlgVBCR0ORiMGmP9HCgOrZms118VtmtUPGJmKAb6Jyb161bf5YLaKhxKdCe
usSA+uN0NCnyYL41/ajdIPw4G19U6cavEIeH+/DcLC5okkEPfa2/0PjrbaKSgxMG7Nn8iXIt/+lw
H2wGehaDXrAHsanl05m0UCDTp85rcZWW1VvSW/7e9dz3xZJPNg7zmnf2ulO4KnJO3lvsUWA2mmU5
wezz99kUvRoqptFM8Zil98da6T4PQHpM2L20kOr0uukwrGkHf2xe4rnUHymXmsJyobHU0EaSCFMh
/vjWkG2j2dzy/fm0UNXDNdYhgTCY2ueUQ3qZZN9TqpUPBWjWE+HFwQgqBLVtyvC/yssENLRMt5gB
zDzoG93e2z4C0UrzI+vozQQeIaUnT43AdV5HXbtu2DxQrWKtUhHhAke/4g60XtK8ZLuSg8lfxBe+
c2KdNQ1nM7riehFU/xqF+YBk0oZDv1RB1SFvp0lbw1Zhc0QHBeqvvE9EOXvLpBiwnhCmXFde9JtR
0feNPPfVzX3BWq+g6CR1kn4nnbK+LYQQgjKG74+/ivHRM+qgwTi1jg3aHtsxiTe25/6l2Cn9Ep5G
1UdhXk22WieybR1VUpp5TPB4uktdvDdOpz/lM1pnorvoNLEddYE0Y+vcDhx0xT8tEnaWTOvKlayz
InnxsUJ+NhQb75i8EyDp8d0n5+Z7LeUwpM0G0ZoWA0crnWsCPea5TymlMGqbfGKL90k2dXaJIgy1
eeHbf1yyGRjPZ5sCAdVuLJU81HaBh92GYpeVvo9qlsUvja4ecVNm3KBxsWn7mYxKtEsTjFjSaaeg
NfouiFpJXjhOdm1bqtBjMnosLDym9iDtLTym+qJRhPoxC3f6GJbIuhXz3bbVJuxQ5jGJtgIf5YoZ
tKu64dg6bB5Le57O6KvWwErKwznjRtt+IMdFZdHwp+AU6xiYGGVB8KVPqDMU8zmd3BcLDd0yOzrk
qsnd0is7hHZ+X0YQeOhvYxkB8dPkxmw9a6s7OFmnyW3IXhqiC7vUSoN8UM33qJC049ZyPmgDfi3J
1u7mpMJwTiUEZ1iJGyyeiPtQDfu1iFJeDKBvO7d13jJTZC+MbN2tM4foUndGfOYRlJI8oN4vj70q
7OgWv1a9XzOSoNQTO/M+Z61iGci1epMNBZcyreC4ZPQOunVC5tWxZyTaHEdeCpeMlpkvVL4OmFDd
/6KlGauU7r6rbRHctVJ3wKrZ1++NTD7nElRhOfSPPQ2J26SzrWNpjy7RD/1K4vZZE9absvVXm4Wz
w6gu43NeNMkut9Ce1iIbDTxbujrYhaAZGjdtUPCA/DFUheuXG3gnafLGwoUND26/LH0MF1ls7JFU
uRJpmzq6bI3mwMVbsTNdyX3dlYA6WI6YO928N9FltDWzCslTm7G3kVfZ2JSImIry1LqRw4fbt0a6
KaLBwlmY4CZeV1GvP9dzrfhk2+rXkkO5W3rEEZ0oTnZyY2Pbu/Qugff/Fj3lrGnj0RUhp3qnSNEi
fbmR+4dauH9j70x2HFfSLP0qhd4zwclI46I3ml0uyedxQ/hI0jiPRvLp++PNATcLXYXM3hXQyxu4
EaFwSTT7z3/Od8qdYyQhJQFBbK/GDO0o75zmiHgG/C3zuk1Y0gMtHVXdhU2WMp1l0yEaXeMqYmym
q7W3v2YYQ+NWyD58bP3eYsEV00FbTpW+0G8XH7u5Le4i1dPtODVXlgwULXso5ysC0NPOMMt508ej
vYs8h1EzFz7M4gARuItFcEvXLJffNs+OvaKXowoEll4MGE6Am3ggqXxOSU791qU73DZoKsHOKriB
863Zmb3BEG8rthi2y34Fc1/PlodUV3Dqw/hXI4g9l00bbAGDux/d4AMj7F0m8Bo5FS5hnFaXqvco
8aSQb+OXFrGIOR/ym0qF7qcx4bcNHT0fRnd4oP88PNJ/0LPtdtxthQK0rYL+J87pK2/HvNx6vraW
hcaRXE+6BRPT3bbsT3atyF8aRnOUB0i/nAZlfJiSwlxH0LI2xSjVOTPNiB3q4PGYmDTB8CwwQZba
bA7g1gERlPCcnIrC3oVj97b0d2SUnK/7DOJqXt/E7ZxcUo0vbkjDk+QEIhKpyWmMAl08Gzgke6XS
TdZk+oGpjeqZLsEvJoe5vYRBet/lLuGuxg5PRhc4L87St1LNRXEjZO0epp4F3JA2RKEoIIVIaZgx
62BfnurMsa5S1wp/e59gC0015bXR4sm03KphfaR+k1Y6VyRBy+saZsFz0vIh5ZFtjIBL236qm6Op
qmG8ZzzFmi8jE7HNceWBbrMesIQTZ+usaNHD5lhtMMaOZ7dGn7W9X7R3yqTjcg52WT7eTqItFmtP
67N6jc5NbOHlyuxg03oYv4xckVv9QxStBAE90xMX3QiW9r1RvVJUGh7qGbd36+rwOh7D5hQNo3qh
4mfeteQf1ynH33UzjITT66Afd5IKkSOGhYrQSRJe69Rrf4xxEVx1HpVbOy8p640mb+8AhLh3Mf51
uqewpIgedGsVVwMC3Xp2TXsfOIsVkaggurugrhlt+SB5/Gz7qFuqtkp1XVqGc0MowaNMw3FProfj
sQimbj8L/5a1DmueEViwK9Mf4dbhThjIiX5csDHHENKTgltFHc5TyAV8Aa2p3PSOntZ6qIvDoBLr
Yo0Zrh+RnKh0vJ+Lxn/UbFxJHrH5dgf7uyh1SdkFfXwid54rdIS7aJgXRRDKsNl8N4BiyhlHcjhQ
dZuaKdf3WN3ReOJuk2ro71hJAQRwZikvnKTqeeg5PFsnKnk61vV1ByRXmVAVi0B5P6HDqqwdG/s5
oWftRXbssoWagjV5Utx+lSq829gu9K0m9JGshggbyuz5AYkM3aPTJaq6FgHCQpmoV4rauTxS9Ltx
UKJQjbPmYk0RF0IjUzy7y9vQyh/dlgSjbRUmOwYl9k4vjjb9fg8sPc511uI7sJtt5xvZycGwqVp0
MNJDGRUw2JqoZyXzbA47UflYlzCJ5X5Cb6rPSTbE6rdq+hlp1vlOe+8jD7vHqazuZmaxM3abL5bl
H2Qh4scyiPFuR1TMyfyx4pKNgTh+zdyx85DSSSQEVrpBnkvWgZFxm8z58GlwGLu0HjRg6rBeY36s
1lkm+kNCEdcun6hTLJWdrv16rG7mfH5oykLugI2DhmtHcjERa73EpeOZLjA1NecqM6t7hHo8szkn
qNtXYGTL8NvwqKOpWlJci5tikthK0ynGbmlGal1zgGGVw0SNbo/Ht2irRw9e4CklFrsX+GIi7Boi
qocrHBP5mXbBHIYpTL25r4uVQ56Oy6i0byk+onbGjd0deA389nN3iJYljKq03CHCiXs9Vt948fCl
T7DnlOOT3lFgegUZK+05mCw780LpAUBTlqWIg/67XxntYWyS8cbNQcbprNvR/TVfFwQ1cIgaTXya
2MMUmvo5p6WtLM0MQmm+hXWHZ2TpQQAjaXmqGie/jRN4rVaHA0KpjJa40e/xi6WwVjpqioHczqd0
HCVe6/JlzopPs571xqkZcFYOwumKINbwGaUo4HB/sgcbWCOld9LmgzqKBg9VI3usF6W7LhHjNlPW
LSZB18GfSHfMoa+DQ4A/hAb7kkyL2bM0y5Wu+OgxYtI59BulJt06GCuQekuPlvKOZbw9GNOmac23
uoVdOmJuziUO3yoZ37QegpsxtoMv5KMZnatkTcgNiVof0skWuu1uTMt8nwj3vs2hVKBC3jVp8Mly
5yHr4ujolosqPDNGdpP/kOCYPtgstV7Hwkv2NSP5mHtPXSBLlDrSulk9UT/Ck84PCL3EilQbTSL9
Ns9dCbo4YJpdcdUvT0FuXcmpytbK9llt2OV328/5Qxot8flCmHs3Sm+QwzxqCgBjlo0gGkRpJx31
vLK6D468pjdves6mCNnQKm8Y1u37xh+X3X4BwXec7kWJU0Mqv30r7ZQpWUYe26qU3CccHPxMy6g5
AlzvAhb0zcy8xOsbdqZefkySL2yFz2VjJx24SgKNFOdG6ljlab7jA7T1YGrtg5ErsDmetE0XU8sc
vvbD+wCcyXnpgF1lAcYLKkeeSj87uBFN5lPozaeE5s8dvVt4vXkuzoPhPjj07z1z52b54njTFTn1
8MsnEkCTWtYfHVPQyJW2L03aH/0UI1pVxtPaD0DblsznG0Po6qg8tP6161TmU8subs/y1DjP6BtX
LMUpIWtKmJnMsvRiTdUX5Vhq1yhCg/9fQvxX2hLwY/xJf1p6G/7Gk1s00P/9v/b99LFAe//MmPuH
hmgIVERJjw8SHSRYYQkwYX+FgRme9RdH2tDlwGIJT8Ib+QdjRCIxwpwDamuaGAjhhf1DR7T+wm+w
/aU8R4IFsQP57+iIYqE1/knXE55lOjbwEzJMuPVcx110vz8hRgQ6mpfSZohVkn3BKkHDLJbcoFut
m9HDDVtEan4fZst9mis0JSb8QAGmnuu4W+mxGx50QlRy+fY7720saXe1m7BlJiqMx4kCzW9NQ6y9
aaPiiNuhwv4eKRaWXCbpnjPq8dqpliM8cobovgxdm8aFYk7v+r4TJ8sN/ZpsYSOexzRp+OLO3GqW
dmVNcQvwT+oWU6vlBdNH/aAjkywA+6zotTX77pKwGnU2rQ6tbmd2Ef+ipYLt1TL9kBh+4eT11h5N
/6Nx++iOdmIgWHHvpD9RG1PN2pSRM/MvTJtl+4of12ja9qMxOXTXU0NUfSVQ19y9UTB0QhAQoCps
A2xGlfHExUTMX7Zlb09mxtNW9Na1UX8euihLV5SGAyQfony6iy1O8r0X6/aYo6r14C4G46aZE4xV
rd9hfbVr3P6rlCGOhx/1skhz1C8ScY5ULq6q2bQPUeT5FdbwmFk0wtv+ZomF8Ob6EVvzsE2D+MrQ
hcDUAumNsAr/wWaHJaEApYp1a98haCMn+am4crR4SCk0vmddHfV7jV5AMg8Q072Rx3R414h8Z5fX
RzSm8wkGR7T1PkVNiP/OM2N5ZXo51wmFgxCTp8GWnY0jI+GanyFRuCw3gk+vGR1mFU9AqRjF2NEw
YVUDUmguHsiHYqGURjY86jTz8Su57YQ/uqe4eIyVJAInjkmRgsTVSTitShgY5yEntYIPQPM5Hg3f
+pWGQ4FzOPkg7foaBxA/7QwojYkFjjBZRg3HulNIOhufrFmFx4Z7k+rxAVDlXf4Ms2f+juVs3njN
hCUnLGwK/DozHFj86Syutylq1cgIa/Doz+sp+SQ21Gk02Xmi4YJmhPdhRBjzC3A5a2axiGgAjb2H
zPNyqiGFxtk8GsmWukTo8Foqklv23DTvSrNXWHlL7KC0B/Lnbtq5W+4i3lF0zAMbH5saefcohkCe
12honENl1XxORkgkbQ6yHm+l3171ScT9RSIXutuJ7nSx9+0B37Hp4eba2K24thT1fNuoqqpH18wd
yUUoXgI1tkcJBCXyjLvYBPN5XzZquGsCrGVXvmviLqQVGq8xmXn5WRUzsJDGTZBLgsEqvcto2D3i
ppr1jWXVJTs5FmzfnSXb5roJ/BinaebguDbH0dxb9O0lZBCXYGo1816gvJXVr8kO7ie1s/A1acv5
g47oWK1tw/PeCrRq3jvTrd6y2KioJ4gUGGETTBt2ZgVvEEk7SPL1FGL+lvYgFOZYeIJDRTf3KgI3
9y5G5XxoFtV0AyuuPqtcFzhV59n4IOIqHIImMvj228gAhI/q+0ivuN9dOTz+AI21Xf1Q1Ll1x2cM
+ppnV5XgxkZKcRu2akAYB15G3abjJc+SSucCVggf3FVTm3aEtQb1YVuUdtVfd24VWMferPR4QX0a
6bRgQE/g6w99d/TKgB8Ha8Y6W+Oajik8IY6ar2kQbbxHajtT3GZdRXpZbFyleMhRzZSOmzTBWKFN
s0TprNrE3zYxjlx2vqk/nbG5QKG38sj8NBQMq1WYxaEEAk6x5BpnoaU2wuvG8aaGFaoONXeO9FQK
JpDNhNHrts+Mqbsr5xYlw20LZKpw8lwKNC2DrUcTT2TXjZrRHFBSLsBjzIlHAGTlDvWEYcTPl0aJ
AOkMXXMCpeTPmnjkNE8GVeiur+Fk8FOnogfeQH+xZTQ1z7jRuuwnzbBTY671pN6xDicgI2spp30a
9RVPiSlzadbI5S1wIPbDgb1gwfPRtj4jURqf9MlSWYFgXbEzcxJtbixJPg+xt503GfXPwU5h/ht3
FJcT+WynmNyhmepjW4Tza6LysKfDK1DnmZI0ax/KgcSPmpY9iNZl9RXhR/jC79zc4NxR7xjx/Os4
9qyXkC/0l1XpmOxxF4xUSHqT32x0OvvfAGj6J0dglWHVPyzswyLsl9ANc/iqMpVsuP/Dd8G75soX
ZxiD8tqjILuFLkHMbssI125tWc/YGEhPvfd6jtmaeyVPG1xDQGLVNJfMs4HJDEjnnzrB4mFdh+1l
Oui2Es+l1hmwmrGfAA7Rdb8e0oy1f1svVlFHky1eJSSKbUKE+OU3pSn5AdbNHNVHK4lGwlczF28s
Q3ZC4i8efb3uw7p/Nj2Y4cTYXSxUwuopIc5mibrTa0c9Jb5uJdHXAIm7A6JPxIN2cqazIGQtEWAO
wudsUuQgIiJgxEXtdzRAoGQlDxTq7rI0G3YsA8S7F4mcUucgLNZl5lXNzgC28VaU5fgsbCWAEIWm
99nJqnt0bAdOCJoZs2BmtwGn+NhRyIoznGrPoP2WyZTeBnVf8sBAPyk2jWiDfFvFIrub0CdKbKLc
7QvzusgrbAKKxuR1i94DwKEzgl8GrukX/G7wi5Bm8nTK3UvizMCd8rRpb0Rh5IeKuudzm4/dayHr
JVpudeVj0oo6RR5VJm4j0B9XSYJN7yCNwQF8EcrmlHVOlDAiFQ6bEMAX/Qa2RXcIQ58GYwup31nH
WDwBX8WO+e3pcZ42YxW75WESPoxDR0XZlTkOVBo5yraJE/YEckr62nc2pgxF5EKFVOlEFXeuUcnH
jmJ2bw3LDKsGmx6jXDs6N1/NwhteA7PA7Rx5DTJO0ToOBjoHqD26u9UjD/btVeIlkgUZmtGld6Ns
uOSMu9ZGqDx64kQx0ysVpNYzKUKYX84IuiQGrYZV1DA7dzORAYm2oC4mBztQkVH5UzQMow7kUTaf
k/va+HE2bhwnTh9nZVa3ytNJtB5Mw4QEFqXZiYc6FVCBO3znfRp9c5udPrNele+Sol2eQt3y1jnJ
bPMqfd5q9mkjrj+EGFBNnhd2t4kfxk+sLwFMRD3XsZX2JxPMLCm4R60YNjcB7Oi3qVdoElEi6p1w
oPkcK79DNWl02NFFkmAy50yKrOc6H8rbKJjK/FBW2fht2RSjsy4G8rVsKuJN4xZ07DRRz9IoDmv/
quvVYONXU9ZRzzMGM6dV3nEuIlIrfeI4y4aXrvQ1n+GUQ9MeEP77qAr30hl4Ns6YELazKQjLR9VI
GTC4IeuVO0JOLJb1wUj6KWhZ23og0FjhL0bDqCGtjhEJxcNJEgNaS9gmS4g/tP1N0czB/YTNGcao
9PUjOLf4paQkG3xTTshjhfQRvxTGBODNVwSni5SrE7AXGLnrlMD+derm8V1ftyjBEeutx7xSeGE5
46NL0kBGXVnwQtU6KEbsOkY28rtlFQeXGcOPs1V8zQqnN16dwvAdktHUQ8O/0cURcBEbXywz4gqH
lfukBkXwTjcTf0Ap2vBmcAAPrpnbsdoOE2LdSjusezG9wWT6fxiS/zUTzc3/2PrAhXj5XwM3VyXH
/sd/UCPwH4efZv6JSrZ//zQfL7//b/xN0NZWQBkgUzBITfDWf5+OLfEX35YUTQI+dz1Kffk9fwdw
ir/YPpMvg6vrYzJc+jv/brLBm+M5ts8sK8FbLwWD/wZ9nRDLPw3HPoOxIyR/IF4fBmHvPzcLgxcE
ojG4ar1YQMBQjy6jTYhd/GyZM6onNgqciCw9eHzT2AE+oZl7D5hKRMa3GzutdsoMiLq6ba8/ok5b
T23MDMalaS7AFuVNo7bjrAHQdgObP4BxHROLsLNaXnFN1v3G5tQfNwA6SHowj7cN15KxgI3YTuYv
iQyNqWzwwnHb0yFNsjQ1smeDtQrHrmdTIF0IxWQW4k06+naHzJigNzxTapS8NFGc0rXXBxjMMyke
tI6hMIeCpdGqnEf4hgDoSKQLX/MLkW0drGSwFZnWAJcrALXmzMOCpGFuc7WXA2E1CJCZt438vrlm
gg0ezDwAtziF0Dc8qHQrp5DDRfch+W+CbjXIhIEVO9jeHNN7z6TVpaa95dWnEE6j5jrLsW9iMwav
u05SLeidmacEYGUNDhtYg6rvgc90v22MrnadufzcN3VqkAYK8iRINo7OGglasA2cw+y2ZnhKObYG
emDMcGvVJvuV0Gti7DZVkLxr2lUpgesAcHK2CMJ7nRbkGYcsOhuq9d6NJpeaKboYvsrU9L8Mt5on
eDQp2xABJBvLQeIfolBhfnRkzo58yDhHfNJI1P/5xUg8wkzTS87d89LaLSOLLQcEBT8O+ZTFkgl2
RabDPnlphUu56ZlwkyKxn+3GoFdQLddXrrrNIfd80QAxmfuO7r+i91ZW7iZP5C9RgfleVE/Kz6PP
grGUDFJY+pISonx+yWWDJppHVW5s/YnLEH+1yb0jA/XCLdo0xe08JHSflRWFFxiIsKPuSFzY4bXH
4EibZblEjWToWdcYXTkNqiZhR14pRSHbYkt5IFPHS6t9bv0wJNVVxgJLXVVTjUFC5frie3P6mYwm
bifPw7adD5F1mnHzQCxjYnjogibyMHO3kDyyULFoYwJCyLGSJH/VPOeLrZEbCznMK/ZRWM63k8+b
yBJO++9ttISS57EFr+oW+WStZ9nGDwbzwEyz4iS/EsbFFwmFl1MTH9EHL2m6K+iVGQ5iahDYDW8Q
BmcsPT4VARrr7OhBjvgzQjAHJWyOYEOjgvUsajypq3Rou0dbx/kAxnBu5FoYQwkm1sb7vK4dMoWk
toB5XAI9jhQPsub4hgID6SgAK32bUs70koyZ/RWEefODNay2cHYzaWdTivFE61dmP/2amXZ672hI
JXsA4QXYLFAYel8OKSAUG5DhfThQzkKq2GrpKxMjUZrRmohFO5lsAghMZsfeXWb6LkioeV5By3DW
fsddxVnYFG03f3Gf4ALQm0kDl4bDmIZQB/A1heDs4Ji43WPXVhm8P1Cb37BP3DerA/e9aUlIzvzZ
2heYK5pom2DEoqI0juJsC/0XA01LRHwTVhqppYHiieMJT3S958aIJJSwvzR5hPGuYL6nAjyE1WuQ
IfFX2cTGaNuMXT2d+LaygAj8avyZDZ3dzUQ4spUwjQ62JIVTUGCwDLGsWXbNiiz6F6eEUWwEfo0J
PBV3LSMgKLfmKwAO3PYU07zB1valLVlM4mFP6K/r2OPQiKjHhGAVWrwgY+oQbTBGBaWfNGOXX/Ko
KQAhScWPkRHuLgxw4awbUYp726/Nn3ZMl/jCPDNNI/xyFszdbHO5D2YalxIiP+nRl0xLa78KlQH/
iYqPVWHOaCiyIpS2DvBU8ESPPOPAUNpoKvAawidxFNnPVhBAmIp9qiYOhRPJByNLGzJmhIjEzqDj
/cIHK6cNqulwiNQJbNqN3/ImUZ0VWb9YFuwMAGkOd20GXZgduacZxhPuMf73mOMqWPtG3Vlb3/Y7
eY3HPqKitrICY9tzZL8H2kf2sDSOHmRJv/MZugz7YnrpfF+WrWFtAgNiHPRNb/zsiyJ78Xq37A9l
GfrXoWtlMIqStv/q4kTfDLx7SwjeB0jLTos0Z0FkxODrROghhRwd9nH8/qf7yP/Fy/rPkvdyqtP6
huLt0ABHxYqNuP5nydslm8xznIRB0Kn2Njei+IpT2we+AWnVVgVK4hAU15PCkfTvr1D+xdvh/7BK
v+WH+N/cCX+yD7DPf16SLL/hr5dAx/4LR4kwJd1JDr1SSyPfX1cktsOyg557RJ0/6qQc3sm/XQLZ
q7BTscRySfx7y/TfLoGYsG1WbyiiElircFme/BuXQNYdy+fhzxR2d9mS8Ldw4xR8q//zLXAgjZMm
oU27U4gQA0USB4811mR5+pnTHqsJ5EAfHife0qY35JXIoptB18lSqDtn15xe/r5wi/fahMFlBQBU
5lLAc5oM7KIcwXYFm8HmH7LqW/OORtcJPlaZPeABhlYLEW5BtR7rNOeCqQxgMCZHMMBF4rttb2wE
zogjoc+9l8/jU4huAF2BzHbotRv+L9I9GqpYF1K3G2RgifANVj1haOymuW/B0vBFfjfi0zgMefVW
uS1GYUVFcd/y9aPat8hmnHja3TRhbJ4sm4RkzfmLmC7jrel3+Gqqau85FQ+xCWJoPnCzq4IAThvv
0CqqI30Nf+kbxrncln7xGGVjsM4zfbbNoqV316hZCy+Fd1ZTHouocJBae2eHuJAevCAvr/mMRJvG
rImr1ZlxSJlLDzbJ0HVhxkAe096hfdmP453E+rgvdQgJsXFmY42DzsP8UKtnS7K2NWc9P2Z16V0n
RhWiV5HDYcPGat35A0s0n1yR9L9dLw8duOv7IhqOrtfV6zgHT99I66Rq2DljaZ8cz5qOyIKgDPnz
6RXWPhiuVP7U5MPZkvkM4X0J+ZizYXyqU/c7YIOFaaaFO9c0jPIVDFH0+g9hzDeQcYc1GFZ7N4C0
IDmcYhBjWQ9vQCwreD0jtAFa6KzmdnSG9Gzg9kaKx+ZGhHKVOVlwNaG1b8Cb+WvcuAE0k/7KwZ8I
EAF/zVAmelOlqUAIyCoutsl10ljvQUyjcmUA6QfXDzFzuRgQJJqNmOVdBDmOm2zzbpnZDP23zg6x
rkHH1GJpSg9jgDGSZubO+1DQmRaC5mQZpyijRzWraRnH8jbyPqJCn7gMrGvLO1GTcoyK/MXDQc2H
jfeCmZy9iGqsp7EtQDsJ2Bl5DHyhxiIauYfBdRdKIvE7q7HmA4CwemsKEsnFmEDuKftG8LVghcrX
022fuzETEislOnSW6PoazlTzhJxOGwyOVb5akGsBP/LTJ7OMC8BHRqhnwlaqt/cD1uG4JXuLg04e
mHPlDX4n50sZKCgGHlr0vr7dumZf7VyTMkxwMlO3Ltn7nSxzdI4oeS7aK3WU2xLewzZfMAGd5vaR
Qjh2C9QcFzfBqnWG5KxCx7vLupbUahB73zqdLkHebcHI7cvEKTdIX9amQuremEKZgG4ZrYB+5k9u
iXCSExh67apI3eZVVYPWEdNR09ywDgdihdrpx30693i0+h7w2iy68ZYP98lv7f5h5h5Bk4MBeo0k
AWiudiF5dQcaNWG9B9y1yyncY9oDe1azQlpRby6OPYVJdOOQZM+03sc4uFYQ1WiRHhSJSf/D92r/
ehhqbGxJygULH/m5aXq6ByZfwhl1MYT3VgO8wJuNu8RuCaoOiicRvrB1rEdaNxPvyYunt7mNmRVt
uQ/SPLyKBvp2C0nSXAb3tOsMxMdpikb/LTaYJf0dZEUesIo4RNIagIFkGBxrCA/MlJElLmUVEueO
eVxQPhrelrSn+uTHeFMAviWeAfo3+K2w7OQV6O8hSd9F4znnmegXtTve2fSBmbRgLfh7B3EycPAi
bdMqvGISF6w2+v5mgLF3goXWHeKRjc9Qk7XGDYZK2NaXWIrsiTCmXBsWbeVj2PlonRWuU26z27px
qr3jtAxBtvD3JucNIBvgkFtWApBweva4INvcrascDFMD7TQIryWLNbcZMizILQBlNgA636axdZMH
+ds09TTPz48p50TU+MexMrcY8NZWMGzd3ucIm5aCUKyhFIKPMXBSr131XvvpoRWwX+RlJ6eQvFzv
2pdslEiXyVFQgV4PPd/K8o5ba00cBJirsMDRkhRlLB7ogu36tzwxbrrhRbvxA55YyJnTnUtU/wtX
Oet6Sb15yD9wDLLbyC+5R2JihWHLPMHU0TMcqQqH3ueg5HnCSwbuoEOyjWsq133U7ZuA2eLEvZXe
HNpXEabtvttMI8j9YCwh4Hg6eKwi+V3mY46rVDyBn9d7UQcDL5Zer1WhbXBsoh6uB2tg6TBo1Bcz
/uUTJg+BUKm9EXWVwBU1cwwCWHLDzp0IvnSj8UKikfB12oQ3tDNRqI73QLcj/mfmtuup6M52HHrO
ymp1dMi6NDnbNQUVDEci38cTQq+va3lflTL6MDw0cE8SD17B1ur2bpMn7OOwIZ5Hx0qPAUaj8+yY
1msHXGrsJucz9qdoHSEEfzbL8q/FOr0HLcGdwWHtvW07WxwM8p8KO6cOrgDfTIe6yOpHmquCy+Sb
1U3bKp4WMcsKvoYM0GmV13zmll9DL/opGzgdCVnUpg9wt3Yy9m5TBb3PaDEveQInrRyOsSfst7Jv
XcpdKBBjWcaXMyMm0JDq3y7bxhTi5tc8EwPmydQQ9o77/ETgBJGFR/8OYPdDCTYWGEv3GRYR/KMC
YnuepRO+t9m6imRV7/wyaLYsffPPYYiDMx+s9xLhZsVbxIaLFJ55VScZ8eNGyPs47/1LRg3Gempn
7wDD4RLK+C0P7e6KBt03/A8HqLMNX4jeXDUNk52eUhM1fzSvujTIDj1ZYwqJx/Ilz0uxpngu4E2P
67OhB7YcWTKHDApankampK1RcaRRS2LssH93zMdxtK2Kbj5FyHp7NnE4D7zqRgU00cArMoE899pb
uTjH1grFRMHOPtBXx3iEfz5FZ8odZHp4sMkQlm8F3KGdW8nxGHZMdhvZoni0MdhA5QAHwghCHZcj
79LOj3dNm9M8Tl8F9vYAzlZWJPve0vlzbtkUn3ScXoMGsp4MTUj1Q5Xvgybb0MbAFa85s+eu+Qhi
PtGuOBvdhEOiQ7Uy6U2xxUNd5u8kwh6y1KQ0HXBiB06vRauMvfA2skII9BJ7DMlYwHLAOrexOT3O
cype/ihXm5JpH2Sl+pLkTza56At2qvFwW7byxptKrCKpAIySJ92nmkN9mVvL0GuNtLkVlSwAL0e3
XTOkLz6whycH6M6NV5HQkZYDD7liedgkUfmY8VM8BRHtxYlAzyoHP930w0R2ztZ4aUVA17QFarIb
wvE7DSXAcGnsnBk7eke1F9yN/CvCltDZoF5FUO38VF8ajEvBAm70NNwtD7Q1H1JRVff+OF+56QSO
PrryeifmNuBuW0+u4dcfbSVf8US9aFHBITUhywoud2NEsoeFfmqyU5XTwkigB2OKy+GQUwOtAMdi
NUEZqfs73UNHC2GyiyQ4WpNJaESHG00aeT/P/b2sPOLWGIS0sa2LL7P3N21sXqcFeggvpnnPDfne
lyFEMCw3gyyfBpn/ysnekfUno8W3tdDyAqEZO3trnIuBwjqJ4wCWXVzC8SvKBwWlBekejPRsAc23
7yMd5T+DzrxNOfrjse57capSgoMADdR1S5nApdXgmzLpbvA1/8Fx4tIU+VyS/Lg9G5GXrPDw3/iR
+Wa0nL9jDlvEdRFGSp51vKQkO5SR+0IbJLwvi6cY2z7O0gQauFXuIbOYGGonmOcwo0faZyrwf2ZB
+D5uo02qpuyMYOEchiqxbis2tofCr6BkzDHxRX0xwBI51A++WbCc3jvhXjDVJivIGvaetVi67Fep
Q7ec6D4HJvShJ7KNc6rofzD7HycG0IaAuxR+ROxfm56KhtDXN4T+pm2gsMwEs3BucMReHNnfjWTL
wfgp68NPsmrHBSr+UUniA9001WdBhmMsBp5fPl+dYXih/Ld4CiivoicJKnu8p7lroQiuOBQIGUBd
XvtpNV5IMH17hVXRgtd0EM04SR0TAAjqLTZW4f3EFgwBPDTB2qzETtcY1qcykxjCq3qpHAod3FPl
T9iTuZinyT4HTvTU2uj1oVsSE2o/lQKeAq0O3GU1weux0rONEe0jALaN4US3al6X8DzWoSWhsKMx
fiA6tUTwm2Q3yHm7+Cu2XD3txUwQAxf3d9rPWS1w7OWHqXEP9IWdPawfD9A87zwJ0MMv6rtSxA9o
hq9+1p0Rr8CVRsknEAb2hVGypfLrYKjyyPFGp71JkTi1ee4Zlmx1xeMouY4dNCTZogaauelR+JWd
wpabW1AX894dwAYCQnFewmY0N7lbeh9F7XRv5FE2TkfxgmNs1EBTBhfWbcl6OMYdkeedvWYMOrja
OWQsBIq++T/MncmO3NjWnV/lh+c0TsN2YAOOvskuspEyNSEyUyn2fc+n98e6F7CUVZZwPTJqUgUV
xIggec7Ze6/1Le9Qs//sU4uXmvTDftUtLq4heOorUFajO11UGr3Zpg/eMXOTvd2Xr32BywIHtGsl
r+2AtqsctQPCTImdZXGMbkqWIjhvK7ODhy7BIl/RTrNhiKd3Buuk7wtnpVp9kMZrnxm4CPAtDKZ9
iFR5GjPjzqJR/9qOPe1cFadH1xw4zRop+0lgIeKfIZJEg6UfLYcHWFq1u7M1mUXEPzL6qGDXlVKs
GYS9d1F91OTlnJUQ8Y05p+PWc5KO/nHnngkte/ASyhpsod6qcMpv7uB7B7d37QN97JRSh9yZKpas
rd58hwTvCfU2UCmzZAgEjITvc9JR9YV+IP1So4cDj4Cf0Q5F3XkObEorzvg5Fmb0eajYqZ4RM5Pt
ITIOy5n55FoyfXIa2XD8UsaxbdIGkJKTXxkOvqC6oWPXOll7aXEpwbabZ7jCfQhxNVr4wanEH5Nn
KryLSuQmlYwKiCIcOVor768KtvmPReSGj4lGsC2i6QoJ0xOUw/KgVZq9+YWsH+HIqG01R/lHnWkA
0eaU75zRTDaT8sHKa0gaHhSWDXoTnzVHJ7uC8JbnCqDES6mz7pXxJc3NyPqIVcdMx02Z4ECp39F+
pafi0jZBxsQkLRSLtYnEN2dk1ymGsDwJdyp2fqqTLbaQ+S0JS2NfGTYZYxj7fLRcRnnPrYH6knol
AbcRoGpkV/266yrUcXnvPGCYpjuO+/0CvUrft9qBX1YbY3Zo6cmDyhlz7sxUgyi3ujvdV+Ud1bh7
VeRiwKMNi2Q0UKgznUjXidt16ymGC1KNDQeQAtegEZbI22ZMhKljR0c3MsRj78ro2k8V+T6Gk1zH
RJpMGfZw14+bU+wHxGnVRtY/Vz23oR296WiKQhwnYZGHVu2jjqcl6Nt+h9C/5N0ZWFrzkRScLle3
CjXIyurx2OP1wTC3ElNL2YyF4810qhLVo5UjQ8D95kBJve/C+VmL7DoYuupGpKW71UXCkxksDoOi
ld8rv/aHlYzZ/m0LOuIqyZlYrIuxSR/GdHwrE4PkPka8D2mjlyAkx6PjHfgv5HKhpCGAZdgoauul
poc/FRrZNsuLiR5hQwsGTpdzM5nI+1USvKjIxXy2SFCABkfXHh1oBLyGXgBnsXrxSeY4BHbbs0KV
/G5mRLRYCRPPF2++NSGe4Oc5c94MV2hLo9e2TB+wtb4YZFqBuJE0jvpsU/WqWQX2dDJg125E42iO
or00qanAaU6Z6xx6J4aIlhgMkEy0j+mqNszxWCHV9khrxY6MpjraSFzDm3Gic9H2wj3YRZd+1Z0M
DzkDQ34xOZ9rHu6zT2f/NglMDIKkFn51U3FbVyX5Ls2ixkKeyYjbbQQtySCPEHmVyMVLmKeDmHue
wnm6sVAiU9Pl4aUoquwkZvjsZgBGIsRRggvHi01eiPaDLo1PZM44n4i3VAe/M+pNjPrRjrWxF+DP
byfyq4ALrSscVFongKTH0X8s8+IHRkeX6QLnBKTJCTQcjyDMelYxFH4iQGgqgrkUjXGsJYWvo01g
jTa0h7UyAuSxjV+SZCEpJEeQskMREcy4BBVErTuQhent/Nomaw9lSkyWRSUcztsJKWqVp0EJGeX4
kEo/uCLsWe06ww+Os0rJ8aEOebFJB0LxNR/qPKzPjCc5RpnWnS3kTRI66WNpNdRLZUT7pBzco22l
HDyZp4Evq/RZmT7b59iIU9tO8NjTaLotJg6SFKEKv3+bbWIV0PyEUIMZt51WoG92FizJjcz6V6Gc
7/5EZy6MOOEizM/IiQReYBxKD9etM5JyWIWSvkTjw5+Oe+Dr6PEw/5rht1FZ2MDJyYo2/nwKhmKD
qsFElBXP8mKOxRK4Ne9gI7urvPK8vZYYjBpZMZNsaUu3t1Dnr8Vc3g4eJ+FJQAepyAc3abWA5lGs
W2W3tbPuC480tWNoXVDLtyvfE88UZidv4BCOU5nlpt8XTHh+0MPYNJ7xkGdOwLm1Cr77ILwjRAq7
PDRJbZlr1EAs4V+RdZ7a3rwXFiZosLE/yAjywHdk+RcwtA5y5Rws+wxZo9Ljm8xjf+cPyT08V+ZV
qT98tWvcka1iSrmOUzCSPTQpW4YvJe2UoTTvDRfTXHYqDDh9Bj+kl3ow+YodvZE1Li61Fp2NSTps
zo6ta8r6sr+xEZNtLOFkJ13XTLKtKwIKYDvGnbGuuulhmmW7nYLp2awtKN0i/yHrBrCV8PdRSd50
Oik0+IO7H2hHH6I4r84jar4tWujT5Ezd9dRkwwHjMGsKLPxz4jkvjj343xVdzsGfn0DBVY+BnYIT
i5B8n7H3v1GaM5hfeJ5N4rCXTBGBaNa0Ljj/knDa40yEfMQfIwwISXgxrHy6ajqR1DRvY0in3WBg
2nPa6FZEM0tOPUndEKEsil3T1xB0U+bQixK1g181lX2YvQHaIii5yJjIIl/ryLSZmHzaXHx2loY0
dlIohdFMkq2Fqj4ffMtfz1VafreRAd6gdDSSk+/GDJahe7gvsseuSnihLN4h/nruplJ19NbG+XhS
TTCse0OCtxk7hIhlkrdfJhJ0GOiO39qAJBaela+CafNiw4zDE2YDLGnzinMS7knR0GtjWH4lKE0e
cqfCiDFqsQelInhXW+8mCJrsAcV5eJ4RqbS4yy0G0aEvNr3fdwgNTKY3eRLLXQf7886TlHmuCMKz
KNsYen5sHz2NnBJROfyoyLx0wLAsx/y2SFXpqMwnZKqAMMiFnZzvLcl0SAEKemHTB0Lc7GtHS/nW
aVDmGgaHcd3lzq4ELLeyJyIHvIlIG3+GNDHXrGdeWCLVJTJwL5rh2+BZl1b28XEucc8H0xDcewYT
KCZcK8tgGVq8O0++H3MYKZkMo2TcK05grK5DjPO52SYO3JDETE99QqUnsbJ2VdxvEIlNW+kTjzMq
5hxpRoc7bn0X0Wh1Lyubnlt4kaPw3vu+GV+byUBCNLP/Mem3+tU0k2xs57xyamhnoskQUl+ybrpj
ys2yoZfDSmLfTG09bM1i4C0einTgLKf2yEDDYxPET9Q3Tzykal3jciq0eAmBrxPJ89i587HOvUse
DvoHTa+KW2YR0CEq3qAwT9Jth1U9RDlVP7rTSDSqEN+DARtL2pOFtULyfChMNIypD31wxKoD0/bD
nNmNyRDQtwgHVqYNvGMAvkf/foY4uiKied2RcP+NrjvEmxEmhU8U7KbgNLJqFLoGuwsZ2STSOnSA
/wu7gdpiwukjVue+Ntqj3/jMijyKZpZ7iPc9MMZyDHGNzE68N4YZxXZVuPZdmw3dOvOzbmf3QfBC
FxxtzVgn0Fcc+9kzCps1RoALwGPLJp4Zz4JEX/YTtvNphZYiv0+qLn1m7JZvZg60lMg5XvDox1wi
BEoN9O+FtdVuHr0gfQF453f7ssi/uzzdbOvgIIzVXJGRpyKmJ0leVAe/oI5u58rbU/o/epLuv1lz
9Cki9zvbX4pDHeyjnEky8vPrWFsT2R45YGPR1A8moMnr5Q62DhkAVq1NAIDpvRAi4mmbTTI7aEsO
qQ+z1EhJaCZZiJDM+TaLy3xfNk2DLYiYgpmI68aO0Z1nyTtkpid7zE8o+VepkRwCbdHODuF2tMSM
7XDifHGZDgFTgeuK4aPaac9nNlsZd44J9ZcXwsxu1Zj1lNrRgXCuaRWYelohGhq+NYNwHqRuxZch
jm2c/5WzURQI93kGwXxMEnNpncdbyJbhFaPG8L6aYhQdjKguQunuqmkLh9Q1b4Egebt8DCRpMcKg
2zOX6WPDQRGfko90CSfE0W29+IGw2mbHc9fhv4qncY2ictplTlZuWPc0jhqbhES7ajccbN/ZLRW2
f2x3qmaYiUyF9odXQL+pogftGvZZZ6hPEIVflWEP4LIMOc+mzZdgXrpvJH0B4PpQsj1KMuV2UxaV
T3XoXpNKprFrc36Be6SwqxV+TWKoeu1sWyP8cYkEDeSNCkTxnlsd+DEc2EiySVXJHWrBthTFkYcx
v3HtyDr7Ext+KQg9zIJ7nw9+ChpvPSXLDKsBIb8RzI4pL3Pz7KXoEXu8wTRpvrbkdDDMwvpo6va6
GA3zVNnVcCgBRBvIpx8pC4nhGNSjQSjoqrSKu1w2RCbBAF4FXoMbkWpq1U1Mq0Ko32aN6Edrn95u
1m0pkfKQLcanRjLGd3R0ERqYvPUvdkG2SWnkYl/T801s47vRAVDK+duYbOJMiuPKu1Z5Xf0VnmEy
I64WmgZzXHsavrRd99EO4C2KnBq9SSkJiuLZDcaJbZ9OrEp1cxfO43qsw5PnD1t0/du+keEmo2W8
Lir1WIXZOm/jc1XZHkr+eJgvwRzbN2z6xXZWgKRQ2G/CZADpLaNVJFlP/XrxjWcBsQSdv3FsnrKk
ZR6BRpGdUzfYklNqs+7i9XZywsF1FfUkX1V2dB1h5mEqmiUkpsH03Q0DdrjMMZ+wJxF0OBjxrV/l
xsapY1q3RlLTFc21e2pHesoe5dEYTS8ZI4uAN/TILwRiw5Rrh3ArihK9jlTmkbDB6M9kSHMYGt/c
yzDuvk8xcRHNGLT3iTeXnFkREm7xdNAxVX67tfIC19Eg4xFXvPPNoiF4lvDpaGnYuwZK7MgjQ2Mb
o0XE6cMtavPBLcKY6fVYHsy2sAmkzZegri6+qSLZckJCswruPl5nUy5XoqL324KkPpSZvENCW5+7
if0qJMN34wEZ4yY2wiWp3GzfoPOaB6gaL8Oy1CU+IYW20zGwsJk3ZrkiDQMh4hajcHD2nfok59zY
59gS88R9aeBb8qmQY6KuJSrB77ZVxCpLOpW+HsBrkeBzCML6ewMfuAHo3Y7VPm7Te8dG0NWfabCt
QzU96opXPGLci0cP7d6z5AZhcOf0mV5bUFrWpXxOS/rJbvVgEHoC7Ynn02ioz+j+tjaSQPTPg6K7
Wql9i9LT7uVNO+LfKnBPrZU3kDlenwZBIIXbYSEu1TFpbBpq/VZM/SYD9RbzHuVVsi2Bd4+DWF5/
hsEI9/I2mTAlaToJ7GNNySo9Q2WoMnUsyWWNDPnmxECpeFNil+FgAL2pbngpST+oQJsRq0gQVgtL
b4Ch7PWg1vSRcoD2gnEKpeMwf87o7TMg9NO95KB5nAtT3qqsa3lmMrI/Cgf/UweVZwvYVqxplN71
FMt7vKHjTdgSvzSU3SG2mA7RVuI3FOJpHox9WIz5HZSadi07LF6l6Ya3ijSRTenBW0F7M21U28GW
9ulFJbQVr+WgvjlOhDCkkMmRd8NMrqIgq+4AFpnrliyeIzYkTv4Fu5lomrfRtow9S+PtjHh4YzAU
Zd82n1qXwUkZhekzuwUigbxAIB773j6sCWRumAnCK0rJyilnJIPiw8Undhs5wAeisekoHqNpYxKv
SMvasb/OWccLnDLXo5dOivweVtKqhkeIOeMFqwaR9/neUwR+Ul/kLg0IPZSbriIWjsbzOmFZ3FqF
PCweb9OGUiHd6Dt1y7auir2DdvgQRM0JK1S1dZNxBnPWIYJvfDKibY2ZV9MXe/YmedQRqK5+2MQF
muPZLT0EfJSOdXJXRMu6GH9MlbcLiVscejtkqY3m9Sz0tUNQtwt7NmuQCKNCgQoH6I/A6Ki/tm1z
Zwk6+6RCOdKQl4aqjurGvU+IuDJMwPzpSFcWfeLaImqWeR5H1jry7rgTxm1JofCiZUOh3fq1u+8A
0iKJbyJ1g3CST0EDqxTdxkHxVf7QlHWMELPRPfS9aNbGNJmovWESWyGd/9EjMZEB8BOT8HMTMMRX
km0t1kvcS+oGV7BlHrzBz86dbwGUsYmEpzlDbeZHBqcYApZ0esYODFfGX4vYvrOJiHai6n42oi/k
lu3HJti7tX0XYeXEyadXM02/NcR24HLSewhUxbgKn8FWxlDxIyvE9WRW6JwE9wuQSyh+ONKNUZAb
Tv1VFoSCCRlqb21pN34C4wGmsQ/DIN4xiO48BPB0vedKAxURKMQC51I0kKPIFMjKjoaMZNcDzhOQ
qEtkOxBjm1DL0BI0oZ2qCFE4K48AmZ43coOydrYfPfSxmyIkh6TuA/E0AhyON9T5lgdII+Z1tgpE
0lYKvC4XNuyVdi4uQHuCEydJpGeeXnpYgnWph5/yERJYC67AXU01rsc2VUeKUtLfKzPbOktjk8Av
8rcnDkSG2d9YjZOuGyFvnQLSDiqcEkYNEX6ev9CIliVWAzQyVXB0wqC+Dh1goOCGJvpI8Ve0cSFB
VO1X5GOUBLqbjwWAgcuE2Td3mTrEREUh7voQJMPNg4pIq3KnrW4qmvyzJl3E68uta8ewQptSQCS2
oBWFd4JlCA/KJeaBg4Jcn8q0uBEjDPakeFr6nxAGZHGEX+Fh7yPSQ2imAx55F1CzI+9pGseavFvj
pk4Ui4JNiwH3MhCmur5HZsY4c96OtNtXRRrszGC+dZNgPdvLaHiRhRdS30tj2tIWJQBepI9JjlxB
WAVRdP7MlJhkdYcUHPBOFS0uSvaaPZyGGcxY46Zs2nBvhF5nADKHFRUW01uGCHtDRoxH1g6gMR3S
WYvb6qp3OK/m1UzCdYMGcXCm4p7zpH12OtGx++TGFdEd1j5Vf71SfbArzUqR4BsH684bH/KJ6q0V
dJrdcdw6PgZzcHkI+zBncDoLmIH3qKJxm6F4kuj6HR0RO0DK5W6KxhPnkupcloWxr5OiJVg4gxqq
0+wFN59aO4SJXuURJ76qHJ4BRw2H2BS45vym2IiAgK5uruc90zr3Jmqqj55hAszCYNj2YxTdGX2j
VhbrMzFvYtt4/nuWd5zpQhx2yLYORu8Nu6xfTq4mpzIaNP6VJ4ZvDF6bA5pOtk/sJxtD9x4gMxGQ
TG7Tm5+H4K6jH7uJiS/dJB3zFr8wxQ1iOtA0qhwfG04tJ671FOkISE04kYs1uZBm6CL5hNGZ9daK
WR/IFRM72+nxYipCzyZax5AMtHdXh1F9qQp4QROwdO4qfL6gFsMZKf58DXUfd5INenvrub51NO2S
o5HXkewiO+iYWCAuOrXUGbPCcF2i0tSrEX0LMY+T025cGwIhna/pkjVJ+33IrJL6OfbdR6tXdxwj
YefkLVxVDowtQ1Ko9jDjphArwTZB2JZuyHcRG4OhMOMKZqAbg0+/6WuwQRO5JD+KUoXVt9LHVrtO
EQX/UH1lsagh5VqF3oSGr7RMlLxhOMpzAzWC81HZXNdtCLShnRbVB0ivwAXopIO7RBXzpVQ5bRns
bhzGCkDy4TqownLJniKJheMG/hbOW2BAliUa7WpdbUtdOjve53qDd+C9tMDHWXPYr+oMiT5QTU5t
cIybA4lIZHO5dyoHx+tQr0Td7F06Wzb43H1xNmvmY1szysktSMxBelST6EEM+nsbLxnPvlaPZeGl
tyFUjd3UJ1eD6ZUXbN3dLk6716Iyb4nI03C+mBJnrqpO4JKIPPMZU2cFxmoV0DYLTf5mmyYiuH95
TXQ6uZkFFFRX3ul4nA59UWx17tzmLq13p38OOdMSMrjVgNKbtj8L7k4UV6+FF3yNca2IEJcsnYAr
3/aOY5duhaKvx9lwS2gP5hvZG8muY3ckksDWwakKOtikoxVR5EzGeYaiv4nb0NxzCnKJ4hz0OYgt
romCd5kZ9d/UAhcphA9RY3B2MgTcaC+2FUB94tSPgXVfEWfH2Tz05WvjxDCue0gxX2bcINdYSuPX
FlfWJpzg929q7RN1rUW3bjnchkhGav9KpmX7zAHsot0Ktws6ELK1gqbfJ1Quqzgr4BJQNHzYWQSB
0i7vC21iwLWm21CJj8IC/F8aR3hpVyIudjykN1WJZXeoUfGZV0ZRP/i59eYy6+JMYVI31p4m4d71
jd0YG+WTrZgNr9Bw3yRxBFWkgpgFQw0kc2ZtS4CJ/QqRPV6vzsXu/JrWDoMBDXB0Xc85GU543l7G
lpNdGERkNtSqh/tmpIBicmurFDEwRS5vu6HuBvLjQuvKHmg9ryjug5eQVDuStQv7C969eZXg5j7S
MSEBJ9Kch9kTnaG9zUKhnjJgL+gXI8Q+FVkATugRV9lLf6cNQ73QZr0XzIJOTsrrQYFg4Oy2DJTP
UeE9ZSWPSVJM2UmVbnwYrRxbX6bn5zBStD2YGX+goCiuzWyKHyPksowlDOOYA01AQSRfe0u9lx6n
X5fspluCal+6tDOvKVemr0Ip/4CEur5MiH/2DSqWN5sa4diVVXUrRGneoa5XZ+xE8VXDj3vLqszs
ok5hNSfcyaTOh6MTJ8kbcQQoglFmeCPGILOjy6enurvK1Rze4GjLtkEGC8MO4m1dS+9QkGr2NR6d
tzjs23M/0G+2U1TdxAvLm9iaPHJszUvWBslwSKB6fgvyZtw4mIkeeF/BTWQQ2CJbHFFHXyXZ8CO3
huPcBu15InkYVUkfw03uSsIdLHP8GHIUYFGKvc4kz7Pwu3pjddN3w+lbGMRlcfG6Ekl/0hJcMMv0
4vQTvUXhklBXwD6lTJvsh7jgLybnyV6nomg2ykkg6jXWt9ZMkmlTEoDbtG733WGBq1YzAmRKaV4v
mvw0qZpZlvvIUeqmhNm9lTp+KwKDQcJgErMXNh8N2M72QAMq2xVG5zxQgSlCWQNwjqBsGaqX3+Ke
EeNgRLw2LoHrZTY9FRjzEDtGWLks66gMt7ihH2SeNZUP0gLe/SmeX5wQQSbDY69BsZg/gL9mK2hS
ezo0g/0t7DzvKlvGHO6Y509ZakPxCTANzD03NU+QnjhOwPod9R+FrTGFqgyXbUETeM6F2tHZQ4rV
kbi1134bwXAy5t3QCFT3WZg6h7awaL+MuslBXffZARO/xUAdQ9jgzM4LtQcT49Y+Sg02plLorErf
7A62sPyzJBVs77RGcowoZOl+SP84ZfhJuwV0WXkxsaGOe6MK3FxuWGZrjJL7JneBbwvaOlaSgPGI
Q/fOn1uJzMQx9rwRMyOo2X9UgNPfYX6BeA2RVXJcSA/z7MLIwJu9Fxy4XtEAooRU9Hoduuqc+yRm
PfRSWwuUNhx9+bX37YCUWA8170CXkXVbBN/omXAwsmvxkDG8XwdG4K0b227u08Y7eVoX8IjG68IJ
36OZZA2GkfEVw1AifwkN2saoJYjlyal3NITrA5k3wH2RRaz7MXm30uFLGVEHY81GJld1xwZ/7qE1
iFIaZ0vuimZ6tKU7fRlD4xYFNg1pslO6SJHwVIiXHqMgYQZkhUViEQ9X3tHO85s8NR/gPjTomRoi
F5KsweBLrm3UW/jndLDPc19s+6q4V2zTl6FJmn0GP2ErQ0KltWFDenGRQhGJmw5PKi8vqA2sNRwO
cDhimcBOdGMF2FR4aMkNI4TtUKXmY/XXw5Hn1r1GtYEzbpq3RchJTSk6UF5Mp3HVuu6SqN0MG0Gs
kyEoXyMwi16nye2Voj2i4YwOnLVZduzZ/YITCwZZWdHOA8N2qIbIXXug4BZANT4Sw7AOVh1bV2HL
M+kG2AtQ3LZ/hfXq/B39jHOIsIAGWUPJVCTXwojETdcZklhm0+d3URPG8JzAAXyN68LiRIMshLK8
7VhvkOCOuko2AYZInlJqXNDzgCVleTeoSt82Lkp7HUyL8xKD/Rdk48Oh7svxiqNXzUTNeJ/7cOkN
SU1qO3zupuKsM8UZfaXlrBVkICpnPVwRuj39K2BiiS9B4fxvByH5JZ/iTH7+z/95+zuD3i//5//V
8Ldc7/+zuBT3t2iHHQbk9/C/HoquDT/q/C/Gw//K29f6vY3e/+sK5MMvFr/lL/uXxc9x/rvlWSa4
Ece1wR26IBv+ZfHTECCw/Lm49bSpKHsx//3b4mdICc0BRRemc8vi5OiBZ2iWa/+P/2YQp+LZ0iaF
BcqDY/0nDr9fs1RcaeI8pL3kwUbU+NHsJUzkJwJiHMEBKmiSrKE+N4+JdpLbFqbZay9Mf5dqbAMz
VILtT/7Hf/CgmvoXUyFXlbZrClNp4tO06ym4kD9f1UBAko6mFyOeINa0u5HWVeq81d7VHN+bZCr1
9aVR91Ubc2KoGTGkGxk/VvmDGSWbnrwCa0CAJ45Z/VaratdL+rsQ9HzaFCOhFz2dy0ve9Du81NCM
WMbiK+U9Voggcxq0BlxBD4Seycxw6nJaM5QzosJ4vle+t25h4fz+68pfPbd//7qfElk0LT08A3xd
58G9jm7wQq/gPmyMHXEDt6hZL+kXYnbp16684+8v/acrL3/+0+2FhURC3MiVfRssnR6HW79+DsjL
ZuTzA4X60Wx+/P6Kcrl3/8cw+vcvuxhKf7oka92YZZpLlsdmu6u2u3bDWHNFZurePxRHQrB3D7+/
5N+e4V+fJv3pGZ6KYrDF8jSFR7rRt7APdsP5/+ES0uQt5n0EyvXpgWWRRmyijBil0ftM8Lpt3QUV
IYfFlyx++f2l1K/clX//gD9d69PTklq1U/WEC62Dm5xB0Xd3Xz3Vh/Fc7Ifn/Cb4CE7qlrQG85xf
wn3A/PJxpPXx9fefQi7o00+30SPgydUW7Bemn58+hYm5tgYYje3C2KK3cL/0S9YhCKFtaVMNMQuj
6v3Di/IPj84v1/z0tGaytkWrsELhfd32UbfHUYJ6byyY1hGL/Ydv+PerOR4uUdsi40pL0px/fVAb
14CkkS5w48LgBKbS8RLQjVko4URVF1rjiWnaHSPkjNSTEmKVstxXnJndoak0Ta+s6W5t01O3RgTH
fiIr+j976lgeHbzhrM8u90CZf60rP71K0jIk6x/MQHyhSIYVqkG8af5ZG1NM7x7nKhIv6w9LxpKe
9dONhxDi2nDWLNgA/MNE6NefRcjMS6UieaQLLUxJblDvpHCjw+9//WUV+Okq2oRCoHCVmx5bkAVn
6NerpNMAxh9bz8F2geeC+7Q5+8WcaB9rykoiBCfnXGe4PyghbfRQmMf9+99/BPlpF9Imu6tSEn89
/8ab/WmlkqXX42r15EG5KGEplJF11wMDzQgrmm2i8ZmD8ltok2kTVYws4xDAdRJJCBVG65/6zk7+
EN71aSWzBMZpaLNozU2S1wAm//qrzIXX5kETlLuWMC0mMXN1xrBWHc3a/dCAAw9t6MZ/2Izlp/Vm
uSj7MNJydFE4/L1PP0Ohi7g16E7TuBuzhzLrxC7qvOTJIezmEGK1wF65BEGage8iyCMaizEx2Hmq
QVKpzBXR3fkffgf5a4aZy2fCsusqbcJlNGFEf1p9eiXCYsCZvGMYaa2jbEoY9fZ6TYvB3zGZ+E4A
1skrwFjIgGFp61X25Q9Px99+FotlQcCbpbkqBaOSX++FNfuVNOpq3Nk8IiHyB2TUtCB6AaOOBKD7
3I7VsHNDM532HPHEsx/W1asjsoJTf06jeRWOlf/2h0+1PAE/vTcWu49j8ZCYjHr5Z2GG/by7msHQ
GH2lyAeJ9DDuZtub7+M8jQ651WT3DgDhaiXMvsTXQf3w3maRRVIT80SJ1KaO79wsY9QzKMcotg6J
ZE+Rgq64+cOn/LS0LtskI0IXCAs30pXWpx3Zo1ZyID7ZB9YA/2pM6+xZDgkM4yyw1wYYul3CeJBq
MBDkZEjjWE1DsW1Q5qyjSVHu+qa75AAQXlAme3QL3ekPn/Dz3V0+oeNajgBvpjCgLmvDT0trMmmS
gYS0DzmcZCQruS23En0uPvuStoMch1MhfX0g4Lzn9tbZNiZSlh4vUzHhTMMfNqPPt3X5ODz1Hkuv
Z5F18OlhKzHjtGUgaDHQymT7Y4SYQAzi3ZLu6vdf/R8u5QimDKBfHAf03LLx//TNRWt1EW0z5+DN
wYeo53YzaJzSmSv+dKXPCyyPAbQZ01k47QIytvq0n8umqkY6LD62p/h98kjCazPkN9BpExS1uflI
eGz12jE/WNktndkkRuhrVXCuhzEJaahUxR/eavV5YVk+Ej00WGaOZLZnL7/OT99+0CxiTmjR1Wzb
+PuYapPOnnVcJiSMlJNizyJfnNOwRUZm1OpJTkO3GmJUW+MQZRvM9N25sZcRNo72dlsPbX5K5iZD
4hHH9xXb8Vb2c338T+8Zn1pTpDkWdROStl8/dcr25SqImoeudwhaiIj0GjtQA2gqpz+9u58OfstN
A8yvpI3QzHXQ6v56LSsJPAbkINGL0uwe3Tpmbh06XnlIskoiQfPa4JvlZs1H6GsYpbFMDsU0l/mu
zgkYX//+i38+DP/1aVg8NSuxt5ANP32awSJK1+npQrddXT0AN0ku5mg1lzIcySwkO5d5UGTROFq3
Fn3xnFcLkYdZwv90hdHs2jlunwqL+eKxJ14LrU8Vjkh8dOolu77t9VXX1/FrZsVWcXAyS5T7rJaU
gHUZz//prrb8tB5vgnRtl9L+c9nbhjla7WRpqbchk61uIhAYWOoh7iqGflmaIwBw4m3jzPa2rWf8
Ncrp9r//Rf/++vMZlnhQ0+Jspz+/ADSEHKBwvADe6PQ7MLXIxvvUPmcq0X+4ecvr/fNexdfldOdq
TpQstJ749NTGorfdYBbGIUx9a9PpPiRyiRwj9JbuZjTRJCUNIcCocco/XHlZLv92ZddbGigmmc1/
FTc/veWpmw9TnFTGIZ9ypsQiei3KTK11NbPKJ0s0Y5ajxKva8hZ6fPEfr7ByOb15nKCVMIX96ZmN
yItCyxAHxxLW7JXfTeIu59lbGSDZ/vBFPx8Yl5/450t9Ws7GNmRimiw+7DFyD5UIrWMn7HQ3capj
zuMjmZZp8ocl4h8eIY6onr1Ee1gOjKlfV4hME+TggBY+tgFitbYxvjq8+jeQQso/XOkfv57r/G/m
zmQ5biTr0q/S1nuUYXQAi97EHJxFiRSZG5ioAfMMhzvw9P8HZXW3GGQxLNt68S8qF6VUIiLgcFy/
95zv+Azw3AVuvrzF/7iPpOnZQ1BbfD1OJRsP0b5Jo/jZn8foAny/+5lMuTN8tLdfjq3P4mflDESD
6jcP649LupkifIef9EjGAT74Iux2vSnjnYLmeeYM9Pb5WC7FMyhMnydlIcP++e0QhHXKwVx87LOM
+ZspEGI3RIAiIPYc2s7ESnD+gsNQG+cocG9/WJuDBqMvtgEPNvXJD6tnDJls5zGsqaA6GgFWgsIe
9U3nL5UjoqAN0PTyXNH19tXCA8G4ZSnrUa2/aTZmQcF4JIiPddJgbwV6ifAL/ceEFn9W5RFoJ42N
ABbzeAzsyLooCBNo6f1V8TMhCOc6AM7yLV9vEzRdAX1Q55vsEwth7c8bwBatcWyEyMYDgRnW7ctD
0lF+ioTZqMsOsiagwtvYheEdQQVNF3nC2QwFA7oaH84CcbTRpzLPzfWA8/ygml5eIBOfnko/6wC5
mv22JAkByXvW3JG1JI9+lefHopr0BijEcBymuLyzdORgAHKKC9NJ4V8Scnehp6BYE6Hsnykk3t53
tkNwc8uRCnKcd7I1KXDyuPwWdBbRfp19M+MAG7ynqr0BbntmG3znWkuxQlHLOUD44cn2rzNUliR0
xBDd/eS6leGTb8XmpdWgxwwXWf6MkvXjl9ubc+Ny3nAFujrLhwHLi/b1HU0Le5jjIYyPcRb9aKAZ
HMSQwLVgo7qdTdkfpM/YswhDYtJw/15FoJ7O/MRvzz58BHZ+DmqWZ1NDvf4Iddpmw4xNEnNzjSRQ
hN8M2eKGm2Z7K1SenXkDvN2vHF40dK9MCvQlHen15aoKnQLzqOQYVJO8sIwUbI62R9xv03D78a/7
9q26TAsEJEBq59BfkqH+fFwm6KBAfKrkqANxES9eBTC7/gbpVbHv+TWp36PoszCV2LQu6uePr37a
kaQUXNpSbFs4jzmznZIIBVWiMaLZ5LWKZaKa0uDYxk6yrbHJr1nv86EnAfClHwtrC0wVrlxtfE3F
6If/eGG7NI0sj/Oa59AcXRb+H6+IoCBoRSdhioaioyPQaryjxoxsQjnXXeKYoLKm8cw1lwfz9Va1
XNPlgBiSmmWevpaiLlOAffz0KBxEY5GVJdeUrOrM2n27mFzLs0CDmp4wAzbr199MhoE0qjZIj6oC
ll0gCD443QzJEfLrmd7mO4tp+QXpr9BkNNkhXl8q7BzlKr8A9Vv348UYeV8KqA+XNbSHg8UxCrVx
TZZBg6ChRoh9/fFievuQ8kWpDW2OgvQ7fx87/riFDZpcMDhNdkQ0Umx11Na7FvXwStfo4Ee/P/Pk
2G/3Qq7HCgX07XLN033JHchSnTQk6Mx0ko0SvoYLMcVbcnriQ1YFxk0kkXubMel1vK1y1OBDckiG
Acet7KrdYJISmMk0fTFlB7Ihr31ADV60oaSNtszqs0trRpsE/UryL2fx3ogqfY2TMVhH9F+/eePw
yRH98PDx7/jOhssXY59lTrk0pk7HBHFOlIOs+gw3jAVtLxDlFn0cDhy4VvvM7y7bBDM2UWlyE2j+
EAeLeaZIfPfHFSbVGkNM0/PFyb7UG4iDginNjzrCM6vpbm8aW+NYJ+n70fNEdmuQqQ7jS9fuwfPB
FdqVFzxZ1jgB/woSaJrts1Ql8K4ETA8yDLUmW8UjhMQJrwwXArBPfX0BQgmWZOsxgDQMF9Nco745
/HdL36n2vZjNq49/3PcWjcC6ai67DeX2ydbelmQ2o7DMjoo0+91AUtx2bkkzNooYPUwfwYhsqunb
xxd9bwsIPGoihiOux7Tr9XPpWpkxwszKjq3AcGbW5OUGs3I2IUbNM6+udx5Cuu8e2w1dXkARy5//
8RCmcS+tbOhYOzg7Fq5DfCljlNi2o8E3Uoifud47e6jNK5nFKvhuPI2vrxdiW2LOwlqF5SA2jtuB
ZPLa7sxyfFvVu1yCd5TF9gKb9eSuGbPfDAYusmOkxIgBBr7HkPYKgxrn7QFb9I1hwwbguYnO1Nfv
fj/69z5LRjDTP/k9MV2MTWYH2bHHMXptWUb9qIDI3X28QN67a8yiKONZl+xlJ2XdhK6b5obBVqZD
C8K5GV1P02gcDN/IP5HR0Jx5871/PWQCnFZoXXgnb1vPEmUHEiw7jmm29QIIsjbGJHS3HUZMYOof
f7v37h5FBgNPSiqmXyfVW+44ULJ8rub3VnmZKJlv4OPMB53PWKOna9HqJ8Ra9fbjy777JZmC8ZSj
xzAXCvSfj0LIvAc0vJcdE5TX+yyDiBNbhcQPNRnXfmp6n/4frifY+7gceOfT8RuOTzcsxyQ/eg1+
bwLoqytwNM1KhbQyx1qFZx69d972tkMXTzBC56k4fU04VQGRouXsQ5+TxD9LIlTFkrof0EsfkWvV
aI6tmh5rmBwUxt0zxcY7mxr1uMkJb2n5Wqc1eUaeE69fkR8bvtsCo8IbknV/aSmGw8c/7PtXYum4
Pg0v5livb2TC5Dokkac4wgkgXjANuwMkCAt9ZJmfedzfe/fazC5BANPGF4zLXl9rykZt4Xxm0ZhD
8pI7c3ucptbftXPWEkMlm2Osq+Ba1XO0phjqn7wRSOLH3/fN9HCR8fDiD6ka6cS6vz/kH5t449Cq
iJCeHU3cLGtT9LxTSYvYOmU40zcerW3hl9aBtR/D0UrqdSychGUA/zmE5LX/+ONATedLvy6UhUn/
xnY46NKcOm0Yu4ZDgkg7GwA/Wgu8oZ/Uv8oB76KPmBKniRtN7gGgkPujgFzS7mGVqSvdKu+5HxpN
c1lYn0WlSXfRS4STJbX9Fbn7eOHBwXycXJWbWDqG4m4ONPwwM0+mZGWPmOWD/HkcqnuaGvJWNrMM
dgw4y58RYD29xVTiPevYIfoNENOGg+PKSpr53pZWcVMNRb+F32Pcl67b3BlOgiy+UiV4mhwbHlQx
8DHOpo1EDookVjg4nbkaNqMAwXHlJniENgrrMT14xrPFKoIMtgd11VDzeDmhkHnWB1zUG4rvtYP8
sSxT3rilluolaCAHBmaRfHUNXKHrhuCWy0woRJVSogNegwkv7U1cteLK7KzmWrcA8TY4Gsonu2c3
7LpYiz3DRj7bpGOZg2PCJ4XzIvzWTnX/WM6G528ssoQ8xJuD8XngY4N9y2OSVuAwWM+lWcWfpQZv
sCIRgRiO1hxSbLU1hC+GbYHG3RoTOm6hyFRB81Ol2WPsQz3b6qKynuB5V/pgT8xcb2iwq5fWDDAO
m7giVjSHM2sTZz74OH5v/7YEGQ71B4zhZUBfp1qXkhoMi6fr91unSydQUGP+4ic2ym/Bm+bZrX1F
vO0gpufQGoR/wcDbLeBrpv4NCTjJNy9Po/BINKF1NLoOjmlWjvKGUMweNzbpmmi4W8wQ+8qrSWAB
zcvtK0DhrKHVRtehFrgYcsVsBd/8ZMG2j4B4pIBJeNUZ2WRtjDScP5Nww8iUNJsg3+aDP87AQUfE
2E6j671DmvzBTer6XnW5OM4YqzdFJsxrYpSbez/oaHJHsmXg4I/j+Inc0jZbd32YY9WepfXFjNhN
Dh0xcVez2Zl3gpvurvJIY1UXhgE6ChOHmeybFBOVhLQ04TGYZAAWS1zXUNa+L0gj3LgE/44knLVD
u6ltk7TB3CvNHwk5iSiW5hmPt01Q2xPmYELle/iSSO98AOR9ZzbPjpfWP0O3GD6TqSe/zWZqwUHs
tbNxhwkFuYhVdpsN8UR07+R5L96gUPtGusVRZqPnUSzDBOmf9rrPss0DeokR2xfgQk98w+YKxmZi
C/qWwzfLtoblh0828TR7fN64Pp0gRR4ep8t/hyQhuZ4RB7lH8FbWi0ezNN9HCho0wyX44RWxetk6
50izCfHYPKauH1xgAgAqWqSWjIgTrEaIATbJByHxPgQ31ukSyZhO4BwB6jkXCa+PmglvSxgPqn7H
27q8lZ/8qYT/nYQNT5KbMqJaSzPpyE6t5DRtIVPBfVfTXDD3ykRxBze3vwPxg4nQ0XCe2Aa673Wv
y68ERLlHHBcY2c0ETeeqisb+SBKP80ho0vhD0QJGx5XGY7y2UtAQJF9jQl7PkUFMsEoK+dwpM8zJ
CnT6v+LMqTpM7XPQ7qzQjL4TBDg8qgmPwJrE7hYctAPkjvAWmZSbBLGpSyPZndpjCKjgEepteVMA
0Mdn0nYI/+Ny8O4z4GYcuptwOedWnb5LXNV8SfsGY6AtWbo72ZX2z6SbvR9YFThXzk083YFHwKBr
QF6vNn03ElmSpU16xwZOkAAc0nlkrU3xN0W7bV6z9EbmIDAWrsYs1y8jtq0Xf8JWvjJHNCYQHUyo
gU6+ZPz1CgB8XzNAuuR05HwppA8mFdQPHXKFSptgmHHGvqsmma8Z1hefQIQN38kEuBzm9Ks5e64E
ZIaKhwONjDEy+12DE8NQeHFQnapNhMpNrQrICdhdYvwqd2RVmvjcQC0eMJON8QU8Wd/HvWEb0I0c
kWELm3GdpjK5D4MxfCGYtPyC9hxCY/iVoyNmXyF52azhpgVIYSt5ZTpkhW0zFvBzI2HCwsphbZlF
DL9PxDawgpLQsBlvOTyOrczT9EtWOPFzbrXJI//5zkcBFXKf5nyKLmDBhNg6DR4WPC8B/DhiEeXK
GoBclughH2RftPiRxkKT8TGBdycGxyBnO6qoRVZJ75GV5cyOdx+QMLQvdGNfFW3usra14cEzlIPR
bQNF+NWq9aKIxZTkoK3basD6vJiT1JDk+XbqKjA4HgmYx7lceJeaIHaigREt1as8JAScj6dD0Ji1
9TyOcb9XsRpB11lwJ9bYadQlixlYh4+1kCxxqbBDiXrQhC059XAzyBCB8FSJ+rls2/62oUCUa9sJ
9bgSCQ3ntW3kpblS+J/Trd2O1pOReMF10Mxh/fc58v+fzv6/oYLe50j9n4NwthSjpCP+GYSz/IW/
VfJ28C+bJpKNEIZKnSYO57x/B+FY/+JES4YFfxxyfHc5k/3vIBwE9DQraItisLf5O1SD/xbJe6ju
Tcx+TB+Q+AQmR45/EIRjvT5b+4wV4Ykv1/dsZmbU9q9r7dlu7KFLKSUqadqX/tw/NbHo94Y1e1fD
PIUXqVVWlyHsw31gkVDldFOZU/UXLd7B2Wd4iafsoiK3/uGPn/Du78r2f1SyhNZQDf3/+p+vT46/
P1hA24IPRgOFwf7JB/MJI6BT4pqbVjftZTVI9nS7J3C2Qiq39gyAVB9f8O0vwbTMxyngo0/knLOc
gP4o+F1TdSlNU3tDfJdcm4SXXnSOMTx+fJXX53Do6qbHW8P0AjQvNq2ok7PN4g8EtdcFm9SR5pWO
ZodKpU1hWJFE8lDZdvwQy9a+a5hInDmrnsiWlmvTk+akSnMfndAbjVAUOO2IuY4Y3lnkf8VQ6oG2
kxdEv2zEfVzQ7aMaVLtQZOUKQnHFEDMhQKWkLXNT+L24Ja43eP74B/mt/fy/B5u/PxXzBlQbAbo0
RtOvf3cfhmjoRDGZ49oxdkx1/UNr1cAwK6OaVg3BSvcZ+v4UFMplM2ErTCbopEKM5lfiDVmAVvjJ
kNDWN53jQ3Y98/GWG/Lm4wle6yFPimWfzqGC2Q9mkuEi4gHDYEekABCtzO2+aXLpDv6UW1/d0qjT
lUhrgu/p+2Hx9pJ9pEV92RAkfebEf/pYcA/p4rBn8KxyMv59j/9YpWIWekr6LsGmH/AgZgQkbBts
uVu/MY2nxAunMy3+91aNx/iNHpWPoYW18Pr+2D6Q4xSQ7TbE9r+btfTtVV5j8Ou6CXM4R551TKLh
r5ZbgNerH26mxsu3tW01F0aUGA8mbo0zd+V1B/n3mmEpL/p95pBExp58JlosXmsXwNwixqWfuoGk
1M4kUgcprz5U6divGdGGZ3760w2ChhKZtrbHrsTzw4Z58kPIxpFhRLOu9iPAKg5u79kr6jO/9ztX
ofNhA2ig6c8ke1kAf9zgShhdSNGab3Xe84OKgaivQjrl/cfr+s0vyMgR4SLqOz8M8Qosf/7nZVK2
iRwo3SYXnJNrO3GPlYjozOWQQvazTKHAGqW4+/iqv8d5r54mLsv7jq/mWrQcTyU2hDSFXmumRIxw
eo4OFBnGL9fSSbWrpzbZlQq4DhTQJRNSGd3UbaOqxo/ZzYpQcbyQMBEN3o3Mn8Nu+JwbbZLsa0f5
axjaGacnj9DOVedOzX3nQ+lc+e6s77PMi69YSs5tRrrTp9Zzekzyg48wtJ2i/iqeHUuvM+nRYmhK
+r747MmFl2wH+97M7PqGn9FbiP6J3g6MpXdga8kR6qBa/gbFScyXiTU8ov4QN6bB0XiHxKe+YJ3g
ydJ+CBw+dxMww3ma06izpV987hGnYBy12phEViWbEVIijY9PeqxgZpChGkDSBfFLONNYkGyAcHsb
OlPxqEM7jdaAnY0RCUmyYHnNwSmhdCn/xcA72iEDW1jnsj32DbAalUbtY+GSIZaiW+g3H9/T91YS
2xEeO54O2ucnneWC5AA7QstFrEgJ6S8toj3jUbEV7cJL5zx3A82o2n580eUBf7OOGHHaLu05dC4n
Lw0VEfrlxI23KZ1OQLQrofpW1LwgNMU/3WvY+0y2vkVIg8vxdJqD7z+ndAq5FE/FpTUBRomSJF9D
8XAvWOfTTgjj3EjnnR9VWJbD9O9379w8/VHjmESTORdkdoXDdT7p2ygBNu1aUbcxfeoTMZAj949/
U6a4LoUgleBb31Dt4u6OJ5cvmqbuLuSGr5s0qHYOGPXDx5d68xaz2L1RW3Alrkgh9Hr36TNMKJas
PfiR5Dnx1uqOJjQdELvhfG2VpT5zvaXIPl0viEgYiC/dU0qgk/VSAEphMp74m1IMFDhlEP5i+le8
pMmcfpF5aT+5AaemvVkTR7cpITPem5GvIRvl6GEIlgvqPSKXkWTBjDZSG1tNsnGrfjr2lREMZx6p
d1b34l5dUikFv5K9vCP+2JyjPmyUsaA/K5CCVxJdO1kOEVkODSiIj+/Ee5eiHg1CC7Mhr9KT1w1N
s54ojZg+ZlKCawqQoWQGw/WCXfnMTXjvHqCZ54mFpcXef1LRTwmtrGyEJNfPmCfkDCAeXpvZgI1P
oTsMRXYJj308c9V3vmDo4ZJE+4GAin+8/i1rjGXQAGYfylVewSJxF8MZnVIZkxDz8W/5dlVzgnB8
HGDgApa53utLJXr2i2nBS8K2JC4HZDuRErLbuxlQIisfijNij+Wjv94EGf0gOcRcxVSWMdTr60WJ
k5ehADxQi9bb9cY0XIW8Yc+skPe+1TLg4krs7uJ0xtSmg9GEbk/EsQDTAAVe7onDkDdITOu1yNvg
zPX4T779XuwMWMqX+7XMnF9/rwLlIuewytwMAvAouUOaqIbKckcSWgmSIPihdhIirybCM3rdzvFK
qoVMGfUW+qQA+cu9HxFxifFGmMWGQPLyS52OWbUBlhnBCyzgS9BKpIwwyzk65AyYH6na22oFJL/4
nqKe20MEVb965gm3MWxIe9f6kjd34TA63eHLlYQZBV4cb/28TW/QlDJ1y7CnbAzf5czbQIUh1qgv
nttM0ztyzXiBTpqd/EkzOwUw2sT0gZRjKwJIKL/WIXHuA0fqrL3kkGZ+B4ysySdHIPzQS9k+5Nzt
X2QiRTeRDTqQYoTe8yroIJyt0taoAIC0PpkRQY+oYuWZun7xahc7X+gX3vIjRtMdFPUFKSaKItr1
eQqfip5sd+MaHcRUosJ85kr5THMb/KV/6cicWIZQx/qnDbl4YQWRCiSaoUXuIhv7C4eF8SvhbsTX
5YWy4ivihUAthdOkX6KxA1BEiq4LvpNseKgUqhq+JjDNMOTN+PHRJJGpiu/wtzsJI16+T7XvUTpp
ZyA0B0QRbpCuKL/DvzDuCVGgHVi3ER9EMZkgxrCbwDmCUeX/oST0vpdE2f4S9qj4Xnkayx2o8/ge
JFhE17VVzW0njOaR0m2A9R2lsIvAi1QBEM0W1lVbGiB+VG44NI/JkdDr2LUgDGczs53VOGgGIMKp
TP+qmHUkj1IEw0NRl8yWEimqcbUA7y4Gu3KYS82EWoYOs4N9q4W6JPcMy3NpuYSsEOZGLy5MCe+m
011Fl9xBba2pPsG6TfMC0SWqwlfLveVfRLgM2JJUUXlDJhFdu9Do/C+ZSaLsJq3zgDloUNZHJj7J
D7u2w3wPs5hIu0GJaZuTYHVMnapq16Njxp9GMdtfuBBxBrrvkFGgE75nXadMUZJm/Elwayj3OSjT
amWXvORWHgm7t6JL/eJMtfF6cs4RjmpK4IoO0NLiAz7dLFONLxUdvr1pE9Pbt7QmN7yC7WspDLWl
7ACjZCq18SOFZ6Vwjx9v1W9PtVwe4w36LlTBHG1PtFWVbbWtDeNsQ3JCUq0gCZI0VNjzBttus6aH
T4uegQgFClD2pu/C25B52a3NDd8EnlRXDRTEM5Xm21cVj7PgWEuVQiV2KmKm6Rwoo0TC0wacLlwX
9KwRtCHJHGFxRifxpu/Hz0/ZtXz5EGmCf1pihHntEEE6gOm2hQI+NU6bKaurq8W3esncq/+WeD6Z
TRl5mBZW7S0HkHo9BbAkWxHhYZMTGxXJzLuPb8zbIsEFKvL7+GtSAp2qjNJCqB5dvA/vBuqiKVVI
Mq2AKV0HdMijXFSPxjCqM4vxZNq/rEakaPiG8Cm69uIjev3KmdFjwj9F4FtGY3zToLfe0QZsjjTw
ae1EQu5mh3eLYFJw56fI15ku9uUqMtP+LwNA0dPHv4LjLevv1budhrGPu5BZDOJnfEavP5DVaQ3d
0YmpIEZ54SbF7O1ywbFw1ToRecCmnlJ73/lSkjyRcRyxG5bPipgB5yJmDf8YyS1ls5gr/6hzi0Fi
+Rtr7zDIMbdtR325jry8a44cmdnrqjDSF3EThHLTWURsrJvY8R5JAjQPtsgVs0arHUmz7K3uYGfY
BRgDwSWGRk387Cqy2STXavLE18SLyaQ1pwlKoZcTl8XDJNMbPBHkXY22RXw0AWrgcGmbie9Npdlk
hrJV+ugQNipWvtepB4ypYAknpqPVuiGG7WhxH56cxiFWy1ExDLKuLYOJfznty+9tXLsAsCdpBjgr
NClWjHQCCwyKr62idndYzO1bz2n6B0FW+LCzmM7dSvZdZ00OpwXnNJvMeZMysf7S+7QSttLWiDtU
YBvzZvDMa1RZorob2VOAlWv0Ves6MYvHVsaww7UbiP2gCfC7gPwIQ6o18KmRajAQE6KnqfTWjmyH
O10P3o+MGRwU58Atyp/lOJnDF9DkpvMwk1RkHxAWQNeK8ZWaW6dqfHnBi7s/zipqb3TfiPGq9TPm
0bkTzYSTFSg/j5ka2o7MSVjrOzBjnfXJJsNrZySu025kBwsNXGbQpWsPul2zros+uQXdHooVySPq
ixlrsrVFwsCBuxmLdjPJjvydOm2sdmObxFvsOsfsvydRpD6RoBJ/91lEINDy1Huh6EWNEIYVoTS1
C41zsclQoSVm/8x5UtK8yjpwNQn+gegYTApkqujVSK+uzOkUhHCuV2neGy5QrGQAF0fgBxPfCQ3V
VAcE1pDy86VulU/YQFfoXZOmNXh/34H7YvYRw7PB0Fj754plig4jJ+kncUf/lgibAB61l5XTqsOY
qFaVPfSPVA29CSsnhOIJg6KcNiTw+NauK9LyYXBqkr0ipVC/4kdHkTGFdXJgNC4Vg0ULD00qcuCn
heyKbt8WkBEZYYYLMjkO7KuwWq7jT0Z/IMqMRE6PfOSJrZxQpQZCHEDaWTG0ZRHq5gpakPmQWOSl
7JiDGC9CLUjjKixJcezm3sOA6ubJU+xpdTDKMIi36DHIOSQiwXmaq0k8y0FOxmqQkXCBojNM2Ex9
R1k4AJk1l1Or0a6nyZwIW5wq/ZcimISeDIFnT7MBYXkdh6w0QvHces/weqls4uDJqA1Gw4TIktln
hm4rKVZ7k1HoEPdraJG4eGY3++n5vfEp7k0itpsiHV8skSBaQPpuPudtaHwBdOsTxGlIA5qho8gq
oU3zmUc9wpktxuI5zwLxNNqh/OIRzPZLjWK87mKUnsweGqKZS7efH+ywiV+KAXXdSppSlusMODrR
eF0CpYXnTJZECQCo2xZgkKifG92CsQi8oVsFQiPyjfDBe/D2NBSMZdC0td04z5fcdSvlsSys24Ki
uli3KZG44PZT56+R3FAfhFM7XQSjwjYvvTizj4ZBlN1WDnABSd1Kg++99gD6qnyAteoXvjvuZk6W
d+g21JMuK2CCtqiChxy0+kXfwjTDcQWak/f5HF9bQJyQ8eQ+2I22UEGxaVRvu3DwSr9lLjM53oEX
S5esVa3s6hgDJsciIv3W2BILmt6U5EeodQeilNZfUATWthOwCzeVJaJPDV6SRytJcBmkoZvOMD3H
/gfUTfazIM6M25FdMqalX8FWRYRP5F8LFocplM7NRzUYYbByeCo7cGtw7EhgcJNHM7KJ6QjnDhJn
rZuJQHuzbjfKzBlfxUGd57e+O1RiA1hQT/s5DONfztTm4qBqaXzlTgO/rdGONfwEONZXXlwIINYj
Ko0VcYLhk+SMsGraOAOaGhBRsSrKTCTbMJfiAXkD76xY1sWP1JrNin4nHMrBjNtPrcmgAeJcVV21
E+lT6yaaXW/VS1dHSHfcJN2Y7jKJV05FVngX1PolFjY2Jpu6+Ql1/fyC8iIaD0ld8RbFPg0yj5sp
r7Tb1syYfI9e7VAbk7+NmDMovyM7OhiW6ozkKuup7AaCn5PKAdlr2uUIgjlKlbs2ClLgwEPYxC/8
LhH+0Rj9P0Lo/mTQfQy1+284bF+ARf952L6SRfytez1tX/7G/5m2C+pGrGNMazy08BRy/5622/9C
vYq/i3YatbW3tFT/PW13XUb0wkb4jcwTO8syTvr3tN21/mU7yyB+mVkEAjvrP5m2/22S+6Oso/nl
OcuHM2FtwaY5PXa4tOKVjCAjKqq2W5aZvfEMkNNrCh5zD+2XWM8mj3wScqjEf5JKUEe87CWKwtSE
Ki+CFqDHyIDtpnOpDNYT0Z/VJp1LK1pnmASfLBeCCvtjzfHSyonUIwJomH0kXZ5drwdbd+GxQSB6
PzuAq0HJxu6wwTKEmipJrOCTRNRorCxtC1QuXU1wW2UXpJs7YUyMpsXNATGsH7Nkiq6GaOayxLSB
QOmaBnIdz4mPuDP6aRMsssJL3RBFi25416nq61iWOyreW3aA28QbnoyZykQF14ZHwhoZLbz4iMPO
d0temsc2Z8eap63csqkfItAadm8d+PfIoc+ccVvoJSkeI/4awaRDdYVu+cWzH7uw9mjsJPZ1Rg4H
ievsBmhwfHHozeZbO/g3kaE2VZBdNm1INpiGAUxZbWTDdrb4m5KjtxE32FxB12mw3QAyQOej0eIf
W3rhXbdKAlNx4J/4K+68Yci5puGz8qXzFCNunKry2LVupXc48VfOSD55gNIe0RjRUt5fdqvD5wKm
7C4dMqKx6ERpb1PX0NqFEcTo21T8ZLU1L2FwDsZPhaqJfF+CWK7HDjA6nEyitTSdM0KVsLFBzE5S
+i5NA2VhFY5m/pB2XXeTBctcOo0d92qCRrsfqCcvi9xBF59n8oJudscGKJL0fsBM+pA2STxt8kkp
CsO+BZ4v8F3sOkvxDqpKQNGbtHfS+zhsANU65AZdkpCIYxi6KwFwQ/nJFHLakaZj7hQV0Mrs9Gc1
tgXxN2akfpkpkrtQjPTbrCqmhDIif0u7uPo1JQpLgh5BucYm8y6PRKuA8N7j4Nf9oe0LyNhVn3yf
hopgd+SzOJTtMr+NyTXaxlHzPXalIlQmkr+qjjo0bF1/10clDebQKqfgwte/7T6oUEklVm0K1ndQ
IzjpOqp/DFoMT4kamq82x6nqoLooRh+tnBBUfaZoidU9NxgTR/cDCnf3qOew+EpqX0HW4Oh5d3ps
XVrZTMf+onjvv6KQ8V6mikuviNqewAJnfXXlORlgiDYfqFuQ1nnEP2foPTE/hd8dCLisscQOHybs
C9a6LP2CfiaVyUsfzzJYU3UrxiNRZ9dbEl7DdFcA9x3XaROqKzenjt9qbeY/e9dn1ogou7vqlcvI
ANwdRdDIeQxob2OPyVVduOVPhg7qu+90ZnJj0ePsXpCO0vdIVF/tWxMuDHfUaOQ+4ZzS7vyOmI0D
oYfELVcTBdiG/0Xdpe4n54nFw3dkdyKl5bfXcEJyjCIa6izcajWW9VVRyiw9kmQp+mM9+HlwbVUc
iipvzq1PlNKSHSgnUWpt8wAQYev3CmEuWUAGeN04tsBnBgykcduV/YoRGF00QDZmdMOps+bM3pkc
HzTHYEQkMTDpJWQNWS3pFTbJktZIFEZVKIIMsTFgDK/kstOUSUjSRKUR193EFo/1hp+q9Veq751D
5rDsLlyrgRrs1ubCqLdTc9u44UJ7FwFd/TRHfrx3HUOrnVTgqukpSkfsyp6+2RbpY9NsletF+iu8
e/QrIIXwDEwlHnl2WIEzxO1M5xDMJCFvLEVe0yWuhvC7NQ8dWc9o/5KVO8HwXxNV1lMzF9bMlHop
1vHwV2F71YaQpSgJo8Fah0WVJbtah/5TyMxjPiTjRCZtp4Ko37VtMVpH26yIoLSjpIUVGlbe0tzz
DFJIJ4IdLuBpVuqqjGVVbCMPfGgs+0DeaRjVN1PNmYm8yG6IqbPTuD4IpUy10rQujF0Hz1RvAytq
KK5HJ7L2Ds/tAu42C3tLpgWiLY9ePweeYUh/zq3oYIbk1Pi3vqB/egUHx0rg2mBbNUeW8doaSwJf
/ZhT8tYZUS/sSAEEbJx1uRqOChT8t7ArxquoVWQH2WEhL0pKSc6hJtrgFX9xtMg76IlKnzUJBFTD
iJojXp2ESiHB1+uhA/t9NEJTFktOq09cGcIamC1G7v4F8MeN4WKNDA9Mc+pIHqoYUzrZKC6lbsg5
VUYurlTvFdnGjJIIkpKMXBaAJTlazKOGEB/bgG5WBCYRxO6xt/Z0+A3F/4OwuUHU5g965wTK9tcq
6YIl1twZic0NkSRP0h9pozecQ3dWmvlkamdRzjTQzSx3G7kExK5IMkzI/XMSNKT0p+jf+3Xrd9u4
mOsfZd+OL9LRiAdaSW+a3TryrlJQ7z97rOUVfzskpobgCEAqLnEKvWV/bhnyb60yWSrYLDE/M/iU
+F2LojzIAgEX8qpiuiJ8RH11CeILVvagN7PVZ/Wmz5T94pG4QOsiUgRiN8pKyQKN+8tixA5FiGdU
FfuyZrK8D1zP+DTZ5ZzuxriOnz3/MfagYiWlK3+UmFMKQO6ufvgv9s5sN3Isy7K/0qh3BjgPQFc/
kDQzmebJXXJ/IeRyiTN5ycv563tRkdnlMqlkHa+NBgpRyIpK0Tjc6Zy912Z5MjgxxSjDOcrF3rNJ
mrEJ5bqbr+ZZ6UrK7qP+PWNejshlc5DbKkVPNBMP2L5DVmY8I30lZFwfLVy6JJ2LZ7dyJZqShurS
rozIDfJHNTIUnwqcuk/IO1+CcipJdiDMF7XEPNo4HYjrBfjsGq9WNBq/TScmqURpJuOnPhpWtsEa
4CLDnm0qpRzXR6Y+unYl2T+u9hqPgjwIQwzA95E65lheltomHRCQXOe7tJwA5mJ6vq2lOWm+t+Ty
eZJVTx1s7Hl9XWMP8CNrTjkhBANWI9Vjo2LoM7Irl2yqzimKW6NtmjIgnAB0Qd14dRMkzhLxNTke
x3vE++Rl6eWKcZfVhJ65XTTzdBDG7PpE5IGua9x83M7CQSXPAq3gujHq5iYhaIro8j5LfjJmvd+L
XEayWyFWRr41u+0I4zyBpGzYQC+3GPym20I1q5suNbQn5GuU8Kg/sm6RwAaDflLdaN4sLJen5Nyx
9yA/USNPrFyZKVGdgQp2qIi1vjTkAueKs6Xpe3LRf3HYJmiBf3L+i/DHBEXZUkvxPCs1//+xKu3m
/e///I/V2AoVBvAtJX/gTZZDTfm/P2dh5xDipUXZ/D/2soAC/qe8+dO/9fcJTNFU7y+w3mtPGhDh
epz69xHs7V/BvkRegl6YU9iKG/7XGUxT/1obMijeoCKB7TQoiP/rDMa/QqiG5A4xDAAUA530P1E8
v52x/usM9uGnH2IuvBjDQdqb2b5n10mv1NEoxBItidr0rRU0XzLX6mM4UztbvjXxVq02HhH01gbL
sxWdUvWGUW86VBY2dX7iPOdrf3fv2bdNc22zKfGo9RGQcuIsD25/njm/UwLIKkiVaffcmDcayTfx
/RDtSXuKHQo+gWY9pcmdm18q/aUjThsdFN917Z6b2fUgz3L+eaZEZ0t6JSeYjVVQEA8BL19PL1sW
I2cm+K67dMxdTGaniserOomi29H7bqVXtfJCVonfm5ftwgnGa/1q2IriosyuTXjiGizxM2tNWb6f
LB9SGtEqSnait/tkfNKHxm/J5tY4Z2b9bTnfJcb9ou6V/EFbfg5kFiYXkTwpu709n8XjruXvjFtb
nGQFhd1zW4v8pfiOcoqw2G7y6/yKqpCdbk3rKvHONbbsxZkUJ1NyaowX83ANFFdGYZKcLsMPpd4W
ssLIsjWyaw6kkXHiYORaHkMrPlGm0/V/6u1iPiTTTZ/fC1IkyWAvy4vK4mR818i7qLjIkhOFIIZ8
gz6WTX8Fr5tyfrab7dNWOaFtrOcXQtvqYtckf8s4/1F55r5GV1D+z3cllv/1/j+SR/CvPxk+dU/v
/gNhl4zcm/6lnW9fZF90//7o1//P/9t/+T9e3v7K/Sxe/vM/nuu+6ta/hvum+nM4r2SJ/34mCF+q
8qnND/8Lfw93zfoLtTwmBuw4NKsYvv8e7e5fNLCwkJiwqHGcvZVi/m1vcP5yLBz20G6gda7Qm/8z
2C3zL/4czgZqN29zhPZPBjuFmz+6aGxiXOStNBERvCN8ZxV/30UjQJdwOVxw1FBbFqPGQyvZCfLn
Kfae/PFMrv+eP/70K7zvZ79dCiAs3VHwAUhbD03LeepQc+zpOekGo5DL6dt0lvn55AzVeaLGYje2
ZfEtQ/uP23BIjjS010iFw1t1UaEaOoZpYMeHeEtS7GasBUtHhT6Pk2tN55vXJ9bMLcUSvnwlLdmg
eHA2ALBrduMQchZrd44xOM/YSKNryAEtfYdiZheX5RaVzUVr8etHOT3prb5kZbVziBJ+bUZ6UGEF
TCxh48AjbZWiJM9wqPXRhxVcvU5Rzd631DMEJXgmk3u+HzcOWhNucOzMwwM5OPo3VSrVhTewlaPJ
UyTfvn4f2oHm7+83go2D1cZa38ghEXIWatTaJAQHY+px9O5xTD5Vg0VTAoF6yW4xs80HjijaUyFp
yYfwLdPRFzV57ewyjeb3Uo46OfNJZNFMK2I7lGksnqU2vZVZRIkNpcpcLFZxbGU7DrnGM3UzS9ux
n+3uow4tcphkRfHL6pOm2CqD204nbifqx6l3ScJJ7Wi+tcgYzylJJ1PvT7aSkRuM8OM5w9d/L3NH
lhuFuxgvCZFJLodJNvqpNEXCFBr1Wb5VyfaWe+oJCFAUvMuLX3rC7hE94evZ5KNn0/1qzaQNkxJ5
TeDlRH+oBVnNfmWDJtjLHs/IxUJgkxJKabg/qYa7dJ6cZOQUSzdx2aa0hhAIRl7KGWTpuzsgIXF8
bVTZpHOqcpMnp0XVAG5Gt6YdrZZyCOzWoSBAM3RpcPVGBtFG0uIUqy4pda6kTdWcFTXltE8FzbLZ
Fg8mHT1qkr0ZzMOkNiGtstw4H5TIc85kFEnCDJEu3aZEWqsbEiwrbfXcjpxgXPLNTvDUevozN2xb
Z2SH2wQ6sldPb+AhOeNFFCtetF1SV6TblAiyYlvwVSCaUilv7iG+kj0eDbnUN53Qveoq07I1vLmk
phoiDCgMvJhae0VDZ6lDo3AgSYyWRGxsYT6NfvULTYatCSwsDnhJGOwzpaGVuoyemYQOrpHZV2kt
kKYGDFhsTKBaWwUfckrBzFWHIxq6zyYjsCJIXpEQUwhf1QV/CEhlZs35oAKPjWvH26FNNxGyyOYq
13QOzKjlps0ysH4Oaob8suij168H36rQ+68t1tvQg+TN/o4YAhA466Lw5/U7TcFX6lK3E1lcgXyt
zTOaKempbpbarsbYeYQodGAi+vuCSM9xNCAJxzp3IIW0GziFQjN70o9RUXUmucPtVLVnaVu7T30z
tSdIFExa+WSNzs2g7vGvGb/qkXy57TTjIS4JhN4ulmIQQpDFzhFlz4G+ZP19JrtXGNgoydVVAvv+
geil6k1UYbqgUSKyiryZHDBKFRt6Z0jM4inVOEtNyUlF5QMu5qRrgdGZy7YulW4ne0U9slp9XC1Y
q/GwILZh3UZD//73VAoQR1LH1IAA6UYPhmyMqV+vQUtffwifTMIcAeDarTAPE1P+ukL/8SVqIrdG
1Z1VBADjcJ2Qn55tmM7QyNHedV4UarIkpGWWTehcm7TQ3OeUpdq0E6LFtX4kNjvHZ/TYWJg0tr3d
NvS/FZNigkKFN8TOb8kjv/njx4vMlS7NqlCH4XRI2kANYDlDtP7kYRG/NKOWuLmicot2MrlLF8Xc
HXlG68v/r9GC+trEyQV+EDMTsEMG7PtnRBuz7mNFVwMSGM3vJKoizSDla+wDuhtGaDdjlexKWi9X
mZfn38expXA5NlLZfv1D3n8U7FvYuXDwQpKnWZD4DkdtsgDNEVrWBCaogJvCRRCiDvl8//VVPkjP
1stwQFxbcDaeMu/g29PGUZjZkCLBZeJHepdU3l3ZlPZt2hfzc2+KaNvJdiEAci3xxXgig0mtMtU3
MzvPt4oGOfeknpqnuCcI/chIfT9zrs9glYqjvtd1aE/uIdyTpEldmpRIg3Yso31juQosDi3ZVfmA
MTPPNq45aGHU5MkZiaXy7utn89nVKTVBe4OdCwKHffGfoyVFmU4vwxbkC3davOkKJMd1niqEGSax
DJepVi7o6Y1lSGW637TOMh7BBK8z85/f4nr/wK+QsXNOX/k3738B4PSETR7fwFBl1RJ0ItJGv8sa
AkEFgt4oI5JBR+S++frGDybI9blb6PPZ+FvMkvQHDlYMo6ltvV3xCGZm1Pj6kMd9K+KGrREiuPyC
vZqzUXC/X1mljdGrmhJSIlIrJb67tooFeq1qJcfMEe9ngrcfhX9wPbsQXoIn72DW5htRjcJQIGZE
YCkcM+6gUJNbZxbmcjZQtn34+imsX/77h89EQIHCedvDkyXz/uEb06IvFKD7QKsML8TgZW1yjZqh
0rrdHc09d0MI+0wyp2cfef4fh/56ZYNT0np60A/70iR/VoVLnzmg79eGsYX/EPvLMVfTwTL99kDB
2JpMch7PlZia9zc4wkBFe98OQSGS8gQFfHRhtEZOlVqr7vvCade17lcvNWdrllLxk9SJvwHmVy/M
WfNOZVnn+6w1K7CPlntk7GHh/Pj4AX/T7Ae0hDT5sDCEkAP5jmeTUyHG67gx3JuURDdC31V8kWy/
yU0n9heqWDewgbu00B55eUlyjLJzk3zKA9JiIX22SBiBhmC7X9uzLG/GEtmNrxWd/VzqNUmrMiF2
ORSgR5wwgTT5aGOByjZEqk6UjkSx48NfrvFFP2SxGp87LBnRJlfcxOAUkzoso1bR+Wx7+1cr8ZJH
U5mo86I9Q+ijWriOg1Kq0DUrRDrPShI1yaZDy7inpFxSsy+7YaLhpkdhW9lUsF13Fj/MZlSvFKG5
JdmlNpWfjiB19Swf3KUM0EcMSHK7KL3SlZHWsBSavldr4ck9e2ZR04TRoX+4ubDuYPONUdCPTab5
LTyNmNoXID3iRWz0U5wOjJboZq2TpxgFuu2KbMLZlqTuK+ozdUES0HnfbK1H+dtwcJtCeDqT9C1U
ji90rxzkTlZpLaEoFNiV0N02ZqxUS1gMfUcVy6gfiyiVL24MQzSYrLKyQku22QvFZg8JIqVRtE1y
hto0t9P4i20bZoKFHdG9ahIwubXp77YnDPzRxbER5fE2A9qNJqLW5qsKxdhLT6L8Lxd51SWH48G4
52a874OsEGCaqTQvekWrOBZj66D/nhLjxmYU0UNQKj3OjagDrR3ok9rlG9sh9tcXMXOYP4qFX8bK
0LiXhTDSR/JovTnUtZkX2qlJjlCW/N4mnPTE2wHNrdKgFoIukFZRAowgsu+rtnAWv517NIoj57jf
4FyW72bEfIoBw4r2lP/hmSrjTM8wF/PQBo2leLw/fJzfXeQeT9nQITClW63+0NmX/uYYMaMjRSH/
CsIqfkzyBDxNrk7atJ+L2UJuqVTGfavkzY+6H9UbnN848gtMBiFigOyUMGzkwnnFMyfGc/QmagfL
dNkNC0HBCl0IZ899Oc+ooNHoeaUDvEnHjXhq5a4d7TizcHqnY9O30MaseDiLzYHjoWJLF3/uRIN4
O3ASWju6uR2F8HDywcc4W3PwzKdpn5EkavkF3h9uo3fV9NSw8zYP0wFlXlBFjdkxwSccSzW7bp7s
Mu9kYAFyw3GspThDJjpbWkBMafNqFlPy5NYGsbjWtDbmwbOSFVCqPVna8UAJiifZt5CsZNy7p3Nr
m0gL81zZD7OOiiBPijnzO9b5X5FiLpPv0A4Vp9y5mC772Yq1HeC1VYkLSIJqjMBUFHZk/9LxWxCl
ofXI2UPvTCHXVjgkITXIO9uUYU9kSrVLJd+Jn+NkMbaFDiTTB9elP3JgH0lWSyPjkpwvarGt2tkl
yu5B7cIWi7nYoByPdCyNrnHv9eTo0EXNvcuad+SGnKPR4g0Mbow0XtqdN0qdyzDG9WL4TWYCMmvL
WH+EMYXqh1xb0XCWyuzvo8TTHMKaoVRUkKv+aAIIQ7aNblPZ54Dcf4q6UxDLebX2jA5D3ChDgw6g
R2hn75RUwcSlz1F11hLlWW4ov9Apw41C09ZF2eMXneH90BXDfe08L3osIVpSkS369blO67AzPHk/
Qyjnd6OGrTbapHiWb6UxKwxKb+WHZsVstzrohmxuEsu4jrHblFuWQas7waehX3SxSYqavfBoNpYo
6NeKoaGIIAbz1rNQIYVO68olZEdKWLue9+OdmFle/HrQ5LwBt9/Tddetlg9kGUpSbjTMJYTsJMLn
vtUzQ22Wa9SyxZ2qjivyoiBx3s+71qKMUyR022n5pV0AoMWgz24JVBFdNSSBhOl3KerMQGhExMCJ
tqxfPtDi+DfBOjEen3xST1O+CC8si1YzL7TZ5FjldaXXBwDNFGXrdjYbLVmYnEJzudwoaE1foFdl
D/wF81WiaRjDbGqqH27ZjiDmUX2j9ohStWKNo68dzli8QpW2MW3mBNI/GmwijVE+JMbZNKhE0BsE
I125uuiioG7wDgJXoVkCnHr+nlXTALtNd6eHoUBTejpLPpYTUxKqvUHLbg2B23HwD1ELFMXJpC02
9RjTrIE0jePyysypXXpZxAm+ke6IE3BYhUpLZiAA7oVq7/txcthQtU1Ep1yt8W1sR1nn6NKsWOQ6
Gfcmbp4kseV1kUTSpqVdI0qVhHPTUm0nGG6iEuXPalkchGAFrXAnmKdFycJBgzSwS5u4NC40nLqa
r2VQCMIYaBrhkjpCgGBOLHcK3EFE0bZW+6ELTKElzBtwck8ZObYBPssebvLa6rdo5uzvjT4rt0uN
DGSPFS+/0CfJSpjoiUqNFdV7v1OWfFOMtXKO6kCkJ2aUA72T7W0KGLDyIQUSYN7Ii9Kr5EtZFOJB
a8brFrYA3hH3lBBlmuJfb1yRQR7uXGFTAvCGkIaziAPq+41dUTM807YYA0vPAa9WXS1i/CCtqCF0
tvlzamVYAfQsW64yfUKGMTnrxkAks975paL3KBnnCi17j78yCxYn6X8SNyOk3zUgqUOMomkVSHVG
okylpujDIzewnqzeb71X/j8/nSrvKiA9OIPjwBMlkK8p8BpV+uBgsp2YSwSSvdC636rTkNFrAeNK
tLzdU1RSn4VlTvepMVEtHtTKmI490jf77sFPWl3SJqkPoEg5Ib1/pl3CUYFYDUw8HrPy6aDS4D+Z
xtp4spG26xDpUk+Eha6k30FZxOgcW9y4gbZSJEvV6NNgdLXhxqtqNlVjrFIvZSDbrk9NJnWvpKEl
L8AAoNp5RUcb30tcEOxRpg8o6DF0sN1VlOT32KED3ETJaFaw63TGQ2yI4lfTEkl/uqBDGoMUQdNJ
r/K+fDKL0QwMwxzdIVql7znWc3wf8bk/SRJ7jbCLe+OVKq36A7MBLpLcgxPB7gDQR6COZj2FyWLC
PiOQzstJa+eLO1lGB7WhHZf2tyIl4SMgoqv9kdBhvjPQy1tYMwZ419WSVruCVHP2d13nNBuT4rpy
Rg4kIk0r7jF82jbi/WKa89dUZg1Cx5S9gD+yn7BCoqVKLKuRChCURtdPd2iXpyGbs2LT1m1Jo1V6
qhLqZhdT9mVvV26E4WRYyUXL9o29T41OqYQvWap1tCnivnnovVaLw95yhIEPippsUEmv+EnSSsxG
0MK3oOjWoO1cR+avIFsj86ToB3Pbrdm/4bIYIvEJqqwFWc+5iAKohN2Vtzip8CkLFecsYa4MGrRm
MgRUGmc+x1hxwf7U0pA3Krnigx6ujyVFfDwY2xjloMbAiVDx6x1UCdpYc3vMN0MwoaXfanMpQtwM
rAWgnpkusXF9PTw/nsyoRVA9RaNNdeKNofZnXaRkm2ONrcu0rFfWmdcp6UM9duVWM2vm/K+v9XEq
s2iicQ2qlTrm+oNh19eKB8Ok7oJcQ7nEnRKzki3swIWjgFblCKN3+PmB56iXdtXpR4pwHx8tWjg6
qRQc6I+ah2QTbdYLNaK4GbSJN18uSSR2ytyagBAxOdl2mh2pBH8s+ACwIDISKsOqmV/BdX8+WjEt
7phLthcog+JHV0BQrLR+2rpsWL4hHxrZGUbH7KefPWMSVygBYkCFXXCwXNAWanGW2pA5vVScF96k
PGQ4iU6XVMVfRxbhXkn6CAkYkkJCMrR/fs9kJHr6inMCmX/IhFCq1KX0gCRP1plCCbyzN944DieD
ac2BkyCEVedc3X/9XRmf3DTfMNAqxovrUv14/6ShQmISqmBTGYUcfld8Arh9hpY1ZkxF1W07pSNF
R6FlAVLXnjrLj7xkfko6PSIgli0glhSht9VmIgto22hWagUQm/oLT6/sAlhpy6nEHN2x2+a4k3+o
hmRfrIvifplFHsZJRo4G2MtNTrLMhWcNNTA9ZGgY0xH42oElBxwxEN4mARcAR+VS6VUcurSsp0BC
SrLDmM6h3HlKLWnDqcrkj2o6RRs0vZFxZBh+UpFy0AGB+SLQgHF4UCUGNZyoHCfGgJiQ6IF1P7eC
Yk2YOnKdT2puzhpUtsYEqyu+4/1bAdfgdtlK/Es7zaDO6pqcI7Bnb/q6vonMkamXbTyRCnqLh+3r
T+LjWF/BcthKaAG49gc3CM4qnVR5ZNy2nmg7D5/fJjZJCRWeO59iURyP7HI+uR54HwJFMN3rJPgd
PFN1aOvFbEucv7G3XLKMQ3Ubqym66hjxKdEDM5ncX9/ix9dIA9DjCQP95Z+HAbBAM/i/i44mvE2a
UdK5SBH4nkFzfX2dj4OLss0bVmbllDC4379GYEJStiaztjPL9Joxn237mANfrLXKY19S4bDYiO+p
Sw4bo1Sy668v/8kChdzN4f4sNl+cC99fXkUFvKgD6oth6txt3xvetdaLKShVtX78+lKfvESke0Db
VlATNduDuVN1ZVwwLXOnzoIiq4/1yK+xnWxw3bW+leTy+z+/ILkR68ujS4U65/29FZ2iwl3TUCFj
pt0i+yzJ+QSp0jj2fN5gWj1yPX1dcg42viiKoKauyEHG38GQrHG2Slvlm4EA4lGmaiqDQ0JZYqxG
KLjTpOYtu3zs53thWwp43sYzvyt5hu/bcho1g0qTEfsdWUN/CeUFYYOTxWYbuNbU32adYqHaFjN1
9bn2YBiPsdSO9TM++RyRWfLpM1OguTz87Ms+gUVjUFiKqQCftv2UX8Gmpw7QWGrrO4BjTqdRMTAZ
ZQbct2mxjoyHj8s6kxowLxviPir8t1r3H33XmFJaX0EgChwogkHrlsZuUmfx2oFQoHwQT7h+kWN8
/aV8MtiZSXWyvNHSYN05mF+E58y9bL0umHQ+yoXO1SnI/+UfYo8Qr67iUpq0bPDXXsL77xFJQ6fp
BVexa2e5adkhBUhExBHa4wdCCJchfg41Kng5pmn9YEgzrsi2iMsxoHzxk1JyC86zoQjOWWOfAsEJ
DE1xrqn/UjDvGpjUaaJfDlU5b3PVxvQZD0WrHnmrB9EY6yEQUQe/C6UsPUo2qO/vnQRmr0nzqQ+6
WImuwG+IExdux/dOEzNQOHW0N66IIDmLLM1+8BFUnFQw9379nj/p1oFssWnXvUV/Wc7Bi6468unS
oeRo2uO18gXt1G8SitpdM8fSoV8llR9OnrrkmtbT9OK2gzdfF2miPbN3xpOzcmviIy2sT754ksZp
XdNAJD7kLUDjjy9eDtIlsEoiAVGip8qM570hbeMUR8my8VJOhnib1CMPYr3Pg5kKrQmtIup3tM5M
4/3rIGjBLaY4IdgdHvg+juIi1Mzc86kNNyQSTPgDs0E9T6CsPX/9Cj65W5ysLKsGW3d+wcGkHE/M
yZnnDZyvc/UahA7NGx2PV4wT6WS22u4XhqD66euLvnH53t8vGkMHcjBSDta5w6FXp2W81sgYenbd
uoFi9Xp3yb4mBc7A+hoRftH1S5A0Hg0b4ChTD9JPLtp5owN/ciY9G2hZmEkVzBg02y0lRkhpBIgW
E3bzaswoZwrtEtkZwtjcNV8SsuASRlpEUQYOgrVdGrNU/Jkdr71LxlRHVhzL+QKMlzyyzn5c0hE4
sKirCGEY6oflF6UoXFG71A6VfrB2rZkXGzZWWAqjtN5//Vw/XOrtuIlWkeh6gjtW0/KfZ7A8ysos
qV3MJ3p3vzTKtIvaEW9gklj/9INlFWcWWTvXtE0A3by/UuqWc6mNlLmo6KfhqMHkwAVcBaqiiXCS
WhQ2YFJuDb2S26/v8aPsg4/VBbND39eAMfP27/8Yn9QHDAj42HU9u1DvyJzDCzVTD29x354s82Jf
FxUKQGWhlUcjxbiUmazhjWAC6cll3sOykpeyXqePr3/Zh1UL1hxJjSSavQmP7YP1RPVKo+bWgWxN
9sp+7e0zK86NI6lGOMoPJwt2+MihVz2yQ/3/MCvKynu9bGp9CqYazd821TyFCDVHYJLDjuo+YuWp
H9XJWlVZFuCzMKqykVapUccj5xL8af5ImxICQ0Jpxm+7pP3pTbn7q87qSdsk1Ugoks5pvYJJoap3
K6/iqnRl12ytlOhE0nLmBreyntURZcPVR6g1ip3szbHRe58abtfipaYRhPRyIYB0AozWbrWhdy+8
rIkqyrJUuddoIAqKs5mqvS9xyxoQaiXFwjTvf0hNQ/aply1qJtMpeygc9by89E2f2iBzikQ9a5Pe
rE/jJqceP7a9hB7EwUzux9webN/2imzeC0+JaNkx1yuhGI0135a2qHML86eNwgUiH2QJso2+ec00
/LbceqlOkrIkdYX5S6AzhE2NFSKdhLHl4ErDrEWTXIXlMHS/oiLSf9JJIsVmUIjr8Mt+oi5vDWVz
3ZUdHipeVITY2VFiKCeQUyg843qkNduYz2lj6nDauqb/kdeR+UrDWT9bJh21qNLmwtvYtVeRvjMX
1QUNIC07XbIclxe4VxUFjxF3dzT+rIQtqOdSEp+LNuF3ZDY4G1DMBjJRuYKLU6iy4TQaAPukKdq7
yopbdSdqbxChNXTIWMeuWr5XolK/1Z3pEieBdw4qDx8DBAubbqCPyrSJwl6CvovNaXx29WpSN5XX
zj+7JUp1v2lE+Y0YX9vaJHnnKkFi5wYuCY50pc9oUSNEcGNF+RiFb4KhRcvzXa/H1YmKAKk9oXjg
gvBrhKaGZkZgCK09Ntwh0vDVeAa3tmbv2emvZtq1Mog4yvcckZji/Ak9Q8syoOFIqfD/+d6o1xeI
8kqPPByFhmdZ5mOMLbBa2wVlrYh90wkRbxCwjTM6ob43sd5XKoCyKHaMXVKM0y9Bt9c4T/TI26q9
Lc1NP7dNdl4rNqkaWWq2jy2z3HVtJ25N0FDTXyA4qh6ypNHve7rz9UYWGMnDXlkrxaPeerdeqSf3
mTd5djBSg/2l0k78JZcBKFaCzvixZK9m+3OjLQjnEZei10nhBvmN21hW6NJyTHxQP0rYapR9UZoq
+jeYE2LTtkvzzAGg35fk82FNLechx//Se89UVBUc4UPTbStzqej8WyYPZpAdMvF2dAirSegG84pn
pS4CUm3JMSHllplizUegJ1823m+rtptHaIUcjLrEMFGy6JoAYdx5L/M4xMwFdgLUS5V2kod1766o
n7RKaC+bINdCA0VUFXauNahbGaPWPsP8m1+y/Y86H+cRwjxqw7F+ZI36OB+v+1wdgaqNGIf8zIM1
qsvLIh0p9uJMHVanOYYJGGvH1qMPezfKLlhQPCoviDzRnL2/TBcho6JrSZO4B4VAR7y3f2Kx1oh4
VeCIjZO81gsX87AJ6aZIiFJFa8A3A5g7KNRVFAZB6YRA89IHqpHt6CT/ELWifKt5DUdjCD4+FBZO
HWjfGvmBjPZgvyepuw10d9dEdtOptrFeOd8q26VhkdFmO6Pxly2+Y0/TLRNPdNvQXt5XTZ7ejFWc
99jF0JXQotDaB9ogWX9kCf1kA8MhF3YHv45E18PAefagRYUpZMRlmhm/uhW6UUNH/lHXyZEt6McT
EK+NDS+6ZcyFa9Px/WtDRVFDjiB3NKHdC8YJ0T67Tjd7oSpiX/WT1+zqfnYJAyrjC7gY9dlAh/fI
4fDjUg4rhprd21YG8u7BJ4rV2WDRpN1ZkmW0G+dIJ/1pIuerMy+HXmhHjjafXo72B80IjS/28J6n
gSqk61ALHZLBuIzVsvw1mUu+x4yAtclLoyNj40P1gmdMrwVTDts1fD8HPYGcVUZRU8pXBNg2iLpK
0fpKWc0XlZrEm8iLnJORLLdbSSdq07qg6I58Tx9ON+sPoL6FEhUUJNWE9y+5dmNC7ybMVGrt1GHa
l84poBPnycqylyErx8cpMa2Hr7eBH79hrsm2jHqNqaOuObhpVSmSUpf1FERpntFBS8V+QhaCFBWT
5pFLffJCNU1nfbc4vDm6s/6WP/fC3gydj6ZrQFMrTYMU8coEz9a0f4yj5/RnTjKAz4O2FQOPtqjS
2mqani9RxNLOyDZvYbX0D6mS6Xdk8qIKwnGy9LvBEto3W9EissdS6xL7U3Sj0mkv/doq8S8Z4F0r
dthC/bVUBiRsG43hrqDU9q0SXvIE6i9GncU5+WwcKu9iSUmR3urmABZn7rLy2oVZAgUThzoxXlCz
dpPlFWm4Jmy5QCWz6ml2gNFsSsUQvyzJBpdm62hyYIPlFnZKht0kJZxAD0bCUK2dY8TDK7XncfZ1
ubQ02daorIsBBU9zA4bNLQOqVI5H42tIWVExEx4rG3z2KvjKbI612IvhgL5/FbQeOoKbmpUVWfwo
S1s/B93mhMowIsVC4VEd+bQ/uR7HHwqbHPRoQr11if549eTMpAvaJDYwngZbFLSPgjDLIaFPYWYL
+bDVY1PmJ182bACTGhZ/HYfMwWyFb8tSNMYTqttluZxY0PxYGPUlShn5VBNAtk3gdYRkV81bSmIt
KmPE5k5uPwpPnU/QrbmbIVOBSCtl1h6Z2z79cSz0MLk4bX+ApivN6HqVyamo0ab0wUho+mfd4FDB
su3lyDn7k2kF1S1jG5kHvdVD5wEZUmOiGA7X8jJiBpumORf9op6hMl0h2jWxPeirj9yg/tkb56QN
EH6t2gN1ff+F9XWWpIrFHQ5wfIegmW07OqtyOzG3wtTBxfcSas3WIU3xIYHk/Tp5kVAJoUMIGSZw
ouZzRiTL3JxR0PLbuMyfhRsZBY3ArHlAotXdWZTgCHKWZjNtl7Jxr/ibprOhLtdvBivLm50QWf2K
NJgeYa8MnXtkSvtYElz3J8DasX1h8OdVvr/LgYE7RVT4Atfu2+8pFaktBVxoeyvhCEpTW+LHM5Qg
JkUlSArIGcgUO3MNSpLnbUOe8Ndz7McN0/p7XIhtnLlh6R5s71pNRB7iaXSblchTdrH0ZzDta/GR
c725jp53NTHO8sAJMDQzefC/D0ZXi//UE3IcAzWe05NeU+tuMyOUvZmdCl6HXSHipPuVJU9gZqwu
1OxpbJCTl5DUJgQMfhERHEyOKkAes7bLW5W9hXPakDeN3I6B2QS9M083VI6mh7RQ1DZY0hHelwmW
CqirnkRxENFkPMvjfAE5CEr7Nydf7SXXJ4fDuGpVt1h4s3Nn9pLrvEBKDMi4k9HWVVU02hlwWQz9
a2A2NMqmCpAR2a8g4oplOwObYmjomXWsMfhWP3/33FD10YpkjaeTZeIUf//BxJ0D1SYVVoCaWatD
0Oz1SoQzRiQxy4Dy0NEeKM7pt64CJRaWMPCzU/TE5X0WOfZtPphVfMPWQ8KAp8vWnyvRVD5VM07o
UOQOhQqPX99vHAkR5c5xssbZsKKm7d/ew3/k9P9/E8Ros7f+77EA+/blEAuy/hf+RQGx/lqPVBys
MGPaSB7W2LC/QYxQQP5aw8Q4KYA7p42xTsP/BgNYf7FKIUhx120Y7rD/zd55LNeNbVv2X1774Qa8
qYjqADiO3kokOwiRouDN3vD4+hrQfVUlHrJ0Il+7ehmpVOIA2NhmrTnH5G/9FwXE0v5Fz3q1868N
c/6+9U/AAB/nZItt7dqW1jXkfnSlOVR9HHzgvtqWrn4TCF1/ptu0bL2m1jfZUio7q3LK8I8nc/Pv
Uf0nHODIBvnv6/HLV3MN0jE21R+vl+vuAu2G62ESiGNIYZgqGj3WtwPijW0H5GeHnA6JmWHh1E5s
64ltH8CrzqwPDTDYs26c7iaryc/Soic4udchpALIyE7sTj6uxr9/p0XblbahQSKMdZw+5nn1slQZ
+O/UkS+iHhPSfIUHCUmIE/Pm5zfAaZETvsqLxoH6e9X8Yx+k9a2mLi2r0eAlYjcSkrHTMdOz0XDr
F2dCpf33V/Bx7V/vzEGvtkoDGF20D4/eeKrDd4aeBzUlp3AzZ8yUVFBAACf5fAl3Vvqpobgn3vsX
N0lpn6vheKQTe7zZI225RFqdyqAyHIJ9C8i3TQsiTELP38Oa/vX3e/xNx/+/c+q/b5IhovNhkSyK
quTjMMM2SVhxmuPgXCAZ+22KaxHFKqrgmrLiU8aZjx15ryn3htNoXhgt0r6H0Gj9dNQa88VoNGyM
4llq1cYGMuBsQHg3GWlA6YJlKDPth0IbjLdkrNQXkVoVvAR9ce8z4pzE/u8389WzY4AYFINWU/dx
B1umwEatpBEBInL3opIy35XttICoy+tN1eunLHCfhz6FINbUdYBQYvi9wfljQFpZ3WB+pBdiqak4
V+rIOegFGHYpIA/8/dY+7k3W14SPkk0o217iHNkgfHxNnlZMLl62BoV0Rj6352V7+qHViatoH3cm
XIYpli4Pm7zVf43S7uNlaMgpeiG5DHa8aZM1RA5rWeS+TnDsEYHherIgEIRVYi0bggy7Xd/Ui4/c
zL76+/1++vZQcDG06Gxx5FkZJR9/SOzYUsF61hBtTWnSHRigDUXf82KSNA5TVMFG7GknNvvrB/3h
W+Ci9HSA7a5HbJz3Hy/qjBKbBlVK0I9GRtY30aARuX0B8l0qRuBtd4PauSEYrJNq+C8ePPIHJlGL
4xJ23qP7RQ9rELXD/YLgd3zMe16QZYnuR0qpX0iFTemIzPUqs6V+3g9Int3Micl0108ZWL968Iwx
lZmc5DpOnB+fAXntaArrrAnyMsVrldYXJTIFcqtbQjtjTzkjuP7Uxvvzc1+1bLS3mNtVFvejfR3E
c5XgGyxrsICb3TyAmV861cKpF0NchQwZ4J+iRzzE1Yk3/sWAt9hQsppbvHvkQ0cDvosUR4yJXQe1
7WSBV8rmvOsxbxtVnH6bOjxfqH6qFfKYbFJbQkvsAfX1Uo93fx/wn+YSlx9CewRlLd1cen4fn/uU
UTOTJR2GtZzhy2qEWI+xKcjI6jmxrn2aS7gUcTH0cmFLoxs+WteInh/0znLqIK/AtggYgBvkOacO
sZ+vwijic0LvjSCGFfvjDSHfT0zKNBVSc1Xu9LRM7yYAJ+E/fWw4WbWVFYHcTFOPd2WdNk4QD1oy
P/A6c1wu811i5pBThkrf/P1Sn78M1hTLoxBA0x4z8tGXEWViSHqDSykywUkPkkDZdimxlWWG+8db
gHQHBcbTE9qlzx8HCxrFa5McVObC42izVEh8pjq2iNZR8u288kamIqouBm3klN/h0izrnoSM7tRs
iMKYV/RhPgTDQtDfuvvhNGx9irix7M4g2CUPOFm1ZyST1hVFa72/gdOKjQu1e0rlXIVvCwc3PtgY
YJ8GmpnntYgBgapmaWRX5uzim82WDPACcU3NQInYTtGqxqRNpQ4waV9gHXk3wKs+id5UykNsxsll
0pZxS89PN9tdk8j8DH9kZmzkrFUkcugdBicLBBK8YdctgpgOyCV9rLrdOCjszxpDxrdZ5NHCax0b
I5DpJi6OC53Gn78mv95N/dJcN+2g/hDubLIr0QpJ1dGT6eSD4fLuusViDOGbm8lCAAtaBIM6YRSZ
zE5881K4aZu6yWmfaSTFbSk0WhySJZhOGqqRsPZm3yhvEalV39ix43dmK0VrrVnam7xvSUYSTupA
SFbN2yWDn7wZMNzsW/YZcFensqATAlfId1NV0H+W7qMpPYegySRG/W0Yk4IGO4KrPPVoFMNxjNS3
0RD6s1mOSnEj9GR1is/tRMu8BosM5maiz15GS137MVRV5nRbqlZAIhM7PEmQ37ipMWCLjdYkovar
ZkwuScTVHyUcAUCH6UDNtfbWEAyrMhCFz/OI4W0uLHjshJ/N/jKQl+nXRexS1RgaxQnTNXZtY2YU
geFyOv3jqDccDhLyFRs0Gqn53MJ6wQ7VqDN+rrYZrA2oCPlSqrjdArjBLceXCad7Mjg1NCYIQgnF
BY3VaElEc9WAZ+VJ6PB3A2ZymH5xtZjmtsXOM26zDoQQTU4nLjACG7TQFc1eozHZrX6DOjusWvUs
K0O78XowsDil+GdTrb57TbOMofSk8lwAmIIFNsWYu42qp3/iOVCmuhJjne+q2fQdCoVJvoWLLwmB
ijo+wxhmFEkvm344DU4en5AKcZNY7Ww3eCkbF6ISGeHJ1jTFcjUn9DU3akfRNMz6qdglvQ0CWER9
PQQDLPE+tOc42tvzMtvbPgM3HTSWAPKLdVyj5ejF6SYfOrQMUQT2e9Mn6XiZjkX+CxwNgUIGoXTf
C9sab+xFJRBlwhjsBohf4ysdBU2OOVF3x22M35EefieK66bUjUeV0me/wVrcHJLSAP8Vt+g3Sup2
w9ajJJWFY+fYr9Ttloe8Man4x4gzWozUVfrTGXpt8WOt7Z6JForaMCF5qNsapGAgXgfDQeKTIjyA
X7TBDn28QI9zZzjNmxQKPTBkgMKwcIFvBV3X4N1f5lH7NecJKTUSQH636WC/eOHiLEAkrdywkRZa
mnKOYFyrQkjmcRlOlbogkUpSy/P1oeIrT+C/XthUhlBQ9FXfhoppA63oygIzdx+rSheWMwkhkMaV
Md5USmGNfts182tmWKj5pSLSm478Viw+qCQ6rKslWGvbre0nXRlyCQivkFVYQbbbOIUQZrAGJ/3s
tZ4fG1HWfaiglN+WI0eH3dDYMWktTblv0IMTQdmZ5s6eK0GObjuAtDQb7zvZp1ikNQiNmt+TXJPi
w/UGIv+a0nv36O0sHA7V8RxDohWTMzDr8NBJX2fUjTpFgzaO6/u06wfq1zgUFIao3l5Q1LNmqgJq
gRDBlvZtW43MBvZU5RiJ2qR+JAMiR56gqtZPq1u6l46zcL0bh9bqDhGfdKjFKmqzDtw2/nTqjQbc
zLq/s6u0aoK4qyZ8s0Ro6n7hQqcOxnFSh0PSiug6N1P490OTodW2nEQVvm2t07OWjNkuwRnSYWOO
je86za6HZiasemfNev9C81AUB6MbRb7RRsV8mpNat/0EQ5/clLq24DBOenHZzRJmX7W0+XviJN4l
X2LzAt68frOB9YzAHWrkS41GAR1ZUzngOh6V+ZxTWHKtuqLINypFWB3+QWz9BPElsyBVGv2lz2WC
voSw3eusEwbah2rV+mgUsC61HqcX8GviFraDbbUGvgJzcn/xOsfqbuxyCwgQpJMuzEtzBqzaxfrP
DP0n8AXGTQh2wnlsFaV4WRKHaLFE0eCDTMXYq2c11a8uKLq11dGV2fjE2S+PWEEW63qpJJAPghrK
eh8NKQiRFMxQgRnMILWKKvl00eTuWAaUt623wfUwJ0YzH4NPzRb/ftrog4vvc+JkDtQW2RzhkNJi
EVOQs6AAVw5iqDHRjGJa8ExrNRzCpFEQ1UXZUl1k9tiqG8pjWOyFk5hM5s6SLH4rKkXZ6SYMV5FP
0RwKTPgKFdYoepypu7TBVAnC0FHLFt9ZtDpm3tFqNg0lEGzL5PG8kgfQJhtG6Hxf9qrgaZDXGfuz
NjTxdrFrY/JFDYEjJG7Vk/ypXWMkLXNC2vKuXGPJKic9EOpA0qtT5s6r60S5wRowNvhEzZFpXUvk
svi8W/0CgY8ug7ZYb4GaiPwmCPJJwrRwctLhkghhkqfMfJQxvRC/a+vlybCXhu/JBI6IrMYxfhHj
Q/a8njS4KPHQMp32SlE941lSMhJPa/dN8+IkucCe2rwMWi9KpGmzeWfCSCx8KNgZZn8V85QeDdqb
Ixz1nTRJQJMqGyhUN0P0Kx4AL/qdi0Z7U5R19F1ykob7bxhkm48kpF2kbm/8NJax2xSgB19KIBFk
gSNzgBtuyJsiV/RLpZ4yyVJXPDu2Mt24KRxjoPNRR+kezMiGCSbf0rpjYVGNZEtzoj6QokZShlMj
2hBGBWQ8rpX+vW7S5dmyEvNBqc3xXHfQvVEjbWWyqZy+fR7bNc1OJGVPUiIipkvTqMx2ny3W+H1c
NE6aPDj1sqbxMAda5vbY+pvlx9R7rQZgfckfkOHpzKs6jW+awMUMz77oyDKwHOgQVkS1glCqdquL
FYxH1hYpufHAPpfA5pQPS82B/cvGwV5e99SeQnf9bwIW3flX1CPHIGXVaKDpDQIWZpcN2v1Sk6IQ
inJevkOZArzTTtZ8lQFKt30JWSaGVUO6LMXWyZN3kzlWtT+QxvsgxoaZGf+9baW+k1g1yAUtbr0t
qa2w76mJRT963ZA/27HNH2yo2wRWab3e+GpWt48ETFDYiVppPTFonYcEvNUZ6xx0QSAnkxKSLoOn
he2g8EJTTW3HFwUxeaEzup3mq7rokm2UNU20yYC/WRi0kdCfqWQCHUSrTulOyRR4CzrZik8AM1gQ
7RKeSiAABDisKHpyATXAWP0muf5KgaCBmqDK1NukXpm9Cnci1RnPN2QaFIC4HtNSpOfmrE44ngEd
3KkoAz1gDHpN4plqtfddxF/EHJ6MjxqADzzfAziT1szK57m29Lu1v/uzKdX5QXO6GR1vlqoT/KQ0
Z/vV4Ffi8KFGz9C0YNGyEBTCJ+FGj/epN1a3bVojSi6cErIHYSnGtUhaExszqgPogGPM/O4O8fiY
VjZO/CmZ2ad1WS/4cWwE4MlZnnIjoTeu5mgi04Y6Zkoi9Cz/aeYqGz6iA5rbWYt0mK2QMM8a2cyq
7/SDS9PZsFJvNznZuk0raYltckjkHgFCzXKTKRF0+rR1mp+wo1Au15oepShFWqDaTUy4hhvb9t4m
W3GHIleHSDRXeTBos70nsxeEGvbd4WaaE3bnAEMJJ0FybOahqrfztWKPwxDMOgWZW2wvuBCjJRlL
VpJFeyffib5KQuiv30ARBPsUC6rmUxkRj5yaeHdDa6yTcV/n47RpTdItNnZR0GpwejSqUjqzEaiD
uoKHmEzfSUxy0Ff3msAjki9V6Dol8a51qaX21h76xAnjKqJHYeUgAIJOzyvGkoxqrPB5Qc5TlHM0
9gxm5qCS2igDBKzOJeLs3Ng6wzQxD7Aj9KVDRClx4XLKKTOvJThlVtVbQqtmC3WrqI1gcXsaGMXc
zWY4CtFdOsa89IQSSpbRHGFwbrDesyvnvyaLyhojKmjG8G7HJvzIuASPwG645BVOcpF7gC+IphNp
RKlvDQj6/cEepofMLccL4rVyw0eamh9yDe8XcXOGcxDVwICLisa864dpPAOcr30fNBWOS8+nCTG6
E9NLpOtI/ChrAbUR7AdpHjT6trVEJznAsVRvGsWcbiOCCSKEt7nzQIdfId6gJqCBYhdJ9ygqRk5A
FqJMO1DYF8A6yIbpjhwXZjaQuNpNDA3xvdM6tvUiSjJfGmX5yzO69g1bvztdZe3SPMMb7td8HHIX
dtwmeu1a1E15Sxat8dQj/3UC10zQ27iIS6oglR5glERt+XJi6COA0NeMbPLpMwBKUdss39tOmtO5
Lid6UW02GVeQ4KwiIEeFmbhwFLFf5MxpbmLY235LymG0adnzEouUEuc1uhK4uzctxHcp0yy/KbPu
DSEvX7uGOEPeEhCXISz6NgPYpbYEIda9TVhlNiTceOUlF14LwyVMahuxL/+7nL2JVlcPuZXYpKB1
U/4mCs27nLKqu4CdPA6+ENJeAsqaxTO65Ol2jCPlPXMFbJBZAV13Zgz56ARjOaDUrtm5Xi7xOqeM
UTZqG/ZJ60EFd0nhc+h0d7pw2mfPqYp2j2g6PXRGO/0kH8WYd8jNe7DPrpLGIQ1ySgqeYcWvZm+o
vLAanbfN7sgIJuHCdh0Kbcw3COh5oAJzGEfl1Y1o5h352/wmmEysiJ4aUjhUsm0HC3GfwMSu2TCb
+Y+Fr9gior4vLwol5mknyZBeob4yf2VyNt/bVJfnSIXg4LN54wQ3If37pi+O9YhPm/nCJvIqwjVS
ZdeIQBcPpEpbtEElquQgu7RGXQ/y+pfI2wxostNN8TPABpPys05oXji0Uj2jNkEarKzjBRm8VrJ1
nLANHGox5SZHRiiL2yETKBpqABrFjpUVcHKHgBY0ygJtnNwoqZxP6L25KyznzD3pwDmZXKd0YQvX
vHV6konQwtRwlRv58jJ1XXfRprPyIqZSeSFBhNqfOdU6q/rsVcQZC2GwK2Dl7AJlbKQ4I75sjrec
GJsfsuoiZ/3+Zz1ouhroEcFJsXtlahUmE8Jz5s3gjlA0qP+rZH25Zul33npMro0kuivato6DQiuc
3s+llj1a3Wg+tXzE0wFXn/k+p+NyJ5AvxEQsmbDTZbsCo+pMs4jItSKX+ovgBOIXlGXOcyZh/nVe
u4+okEpvl5om2gajBoDFaYJM1dUHsDKkTKTeh9EYXDJjMcox1yfJwZCwLwLyKgVb0qo3Xh07o20B
DK2tiNZzrCF0GpmdtXlFnmQFKKD1q7pwaGNHkwqcu4P2i5CIkpvfZhkNnWJNB+0xF5ShJHXsiuYX
FDISwAAQi25pv0VOK69FalCcVvMmiagA2ZVJcB0VGlLfdPkzndlo+gubPZi9k9rflgs5E6FNiuoT
HR9OpinAPuNAKijVv6jG079R+yYXZ0mGKYzNrOR86VutZhGowWIzhvyp212PWW29phptGr/pZoXF
sOqz7zp0OY9GvAmM3i6jYvTjGI07QxLm2E6j0PeLrpl7sbC1b4Gdp+UrS9x00WqlnYRrSTJhwzFa
ZNaJLLJCOl7WJga4WoVmV6OhZ1qKyPYBtnIjJKYXihO6K86on2TnHChmsql6DpSBaE17uVBIDzAA
klNT8HNycDuwOxDQCn8aPC2/n7i3ajv2yopycEjW6Qybw5HhQjGPjSEZN/asD6+sv323xdyQXJKV
GFsHmHhOdchqaJg+TYQa/0W8DsrMhvJb1Nn09J+ACzW16hReLlXEG6Bjy93oxt3Vf1ZRjl2qHGnz
FtDLQ5VFey8LaiTbf1gkx/2qGQat899a3GOCvi1kGy3jGieUQz0eqbFcKIrRk/fk5FeiVKL7KLPb
Ew2Nz10crgryiORz3NNgSdbG8B+NWJKtYuB58IGLgRgikoa0LBgz4palKbINOt3ooOkQ2ApKwWFa
TfrWKKyI84tl/tN+BL+EluWKhTDpFdhHrSzFctvaiIHeLVOvn6Wi13aESk/3ttotJ1qknxos66VW
Mgj0V7rQxx0jvZe2Ik3mOXLA3HNypAh6T/rmRIfsy6ustnTUrjRxjmEXrYUtXTjs9I1YWzYFgbb3
VZ3LE9KOz1dhI+pxnsCcvYou1u7YHy+Q2iFV2LXz2hN2ta2MCPze2nTQ//Hrofe1PjGDLFTdPTZD
VwnKuTHp6gAVsrYX643UMTLIcg0k/MdfAlsWA2DNCk3n1j7e0pxHVD3E2rdW7fhsWfAfKHGRnWtO
ST116bxNj0PqRAP/q46NQYEaCePaczOP2sikQiaNxmJAhZtDXD+wQR+BVu2kVb2KSJvDlhZrQDJc
caI59tUnyENFMWOg0cOzefQGiVNey4pQoI1BR8MYF2NBO8RtrHNsX8aFMumUyGzE3LKR/XlNU0YN
BAF+4UJy6omn8Duk5bhxBYhb4wu0SJQ5blxZ8HlqzhgiUJ28ucvbqQj1gZraOGEsHMbhArU5KB9s
dlBcu+EwmLLYeybugTxZD3BD2mybuNFDp3bEDRoc/RDFGt0PcuJOTJifRj68vt/fFdJTOu6rHu7P
ka8BPY3crq8hGk7TA1wjkFiGmu//Phi/usqqs0VZ8NuwcDQuiJRsG7spiYEsdfeyqp2nKVOa2//G
RRxtvQuEWrpzNPcNPd8U6YgcYIzc3OMULm4AtrqnRto6kj68XJ6Yi1YJN/maEHA8xntjkkMJ/I2G
KBlVxhr/OzC5XLDFVvyWToCveRLwVWsmtwAwQQO2fQ5Cxsp0slWyal9aenruYs16rK3B/fH3h3Bk
Wl4lNDbyGwvHLjx0VT8GHehgOaHVZHXQlNYvNY3Fc9+IO3tc6nMDONZZ0c51sFg9VRBndPpLwDtA
Rp1+vLJjHKi1OVE1JTTn+99/16eZ4ffPQmaBOgqRj3qkbZFeP5uU2uugbLRyG9cpRa0B0JxX2vnZ
IgbMUBV0tNn7+ffrfvG2zHVIrBpNypzu0bzAAQSPgcagALRLyT9y2TtGlFxHtTylBTgyev1+9Fxr
lXpagExomn38lijuDsoiUlqreUk/tYG5VhazsSkLGscdfC6Cp1MItXhRriwP72XhLacSEX6LkI+G
50oygcOEdHDdDX38EYU3s9Pu6AoMpg7TWs/1TYG8x3dUHM8Fr/2gzZN3Rkln+tEonf5ieNMv2dka
Mh8qRkJXkuvcbStCe4Vzg+YU5C8ucPs+mSlhIcZXNPo9DTRHUhotShip6lK8Uk8JUL8YMLD8Mbi7
ropQ5PjFUUud1Ubr0W9oZv9uAeq9wxZSbqwOcfjiRAoCcMQOk8HZ5u9DZn1NR0/QciAorKsIo+ZY
k4OdpWtUiilByZVfiaNVd7iM9DvEOuqdmL1Tn8YXkyOQIiyd2AP5Sn5LJP/YfFQ0W+FF6yX5hkK7
Q8vWX8+VaZy4qy8+BDz8OsgCCxE7rMCP4wIdR5ppcJKDihd7D/5TMGPF6TUAdO3fSXJv0/+I34l6
KeaYiMWqL29qVAbt//yPIxDN7w8BKwOWCtQq0OqOuXET1l9mGPwTstOSQDNKCADQXs413OsQtWA+
dqOqUdBX+VZSwuwgNH3T0uiCXUp0rg/ixOTz+Qk7GlMOG4Pfm65j6ElTCBylZLkHpqJlO7NFzAWN
Oj6xlH4eNyhzEKuwf2QaQBT08Ql7eowZnm8oiAt8QRX2iBBW3rivkOle1RVFk7+P089vlOvhKGWi
Ib8ZiNHH65lKDo9P53qmXqXbFvcqbGQtWq1Rp6gxX16KHCDWO6x/SOU+XiqlHFqIqSkCp+/lwVpV
SEsOnAwqa3ZinH7xrlYhGnL6VQqJJO7jpbycbpZTMGKGIoVOWtrmLgHReuIqX74ruBYMU6RUtD0/
XgUSvppPIzcU0VzkNVnyvKIWFHSTSWvOzocTG6AvH+Af11v//I9v3JkEaEApuCvZL/fCdgcfNXm2
TabylFT3q0sZrHUstAYgrTXM9M9LSa+NRtgoDMNGur6JgShou0Ke4+Q3TxzOvroUC53FkdPDHnjM
IYn1sZm0gWZW1nTmAYx95BtTqV3VaqeEfx/sRyySdU5BA8+JgjAjSkq4lj7eFqB0usYdeoJK07VX
YdeoYSEP3jSw7bJtXUs76Mljfsz1hRZ3K2fMXFlzQ+ZfFGRWI0rCNCM37BCY0xfpGiKkEY2f+CQ/
D971RzKoNIRrJEwbH3+k2rFvbHomWXvKodNoILRjyssnJprPjx3nOo4HMifZVBPV9fEqFOwRaIPm
BMXRlLskKouDEPYSmmQgnrjUZ9HhasBkv8s6vB5ZjwZTnfZ2gf2goDe7VHlIO8X5Nrm0HmeY/ISd
FtjTgsGdT+1iP3+fK++RW4SNhS72mPoTeWiNTDbTwUCideRXcdxS29e6/aBF5zz4+o6X354x1Jcr
fTCHc/xr9Y7Y+njTAKXpgswZ0sdJy29UGisPmhiXE6/680tYub42v3I1D2rHTyb2uqkhmB2hg+72
94oa15e9SgUhIdnjH09WK7aMMYXWn5fgHL1vUeZkekxpHhSK573oeu76A03rKZTdXN+Qjzmf+Ng+
D2MsiNgKLI0JEmzA0cqSgbQqRYMgmTzr9tEdjfnOlYstT9zX+rs/brTY2Bm/LYgMsk/G4sYCJ+3m
E1J3Sq1ny1QiX+upeKIrA2GMTo0O4gAd9kDSmO17Be3xv08qX9wn1Rh2yqYD0xPM6McPifQAzdPx
GQZso72NV/fZJk+m+P7vV/lipLCTBM68nkFWjO7HqzBHSvQIXUbJ2xjuunm4xf9QPlkFS83fr/TV
/XiYTzR8OyzS9tEcOYsYjosyIPVQiY6MmnJ4dVSvefj7VbSvbsjDpoBKnyqPfgxgXuoGQ04B9H5S
JLg0vaNzAotnCh3ARWGae/HGbos5NPWORlMx95vJHt86qwWLgrppS3scqWA2d4GGm+S/MagYVusB
DKweh4ePTxshS8Smq12xxEl73aKYCqqcjsbSTrTW+Jo5ittRtSUbDMUdhogT1//0DngujBpmZduB
HnY8LzA5yqiHN+Nn2ZA/JoqXXwK0PJlS+MVlQKKtZsXVr8GG8+Nt5spYtCzIJFOgYpiRXyfJDlss
Gr2qoKpP7JxLCIeLSEZDnrYpk+WHqSXDLkeJt1HSvtuQges8JvRfwt/D4/+7S/9j/XL/3+7SYHl/
S1IWun8HWK8B9utf+K/QafdfVL4okmNpAYeirwaqf5tLNf1fYJwpJfHBwo79XbL/395S7V/Ubi2X
qiZk93UH9H+8paZL6DS5e+iNaWNBTTX+ibeUDOuP3/TKFVrZKRSnObGxxTKPPps5zl0FfObaga/d
+5qGLM41b0/R/DEje/PAuRcLeKbS5k8jEFm988MoG/cmLVVnw7qUhdJ9Vc38NoX9EU/E1DZmezGA
nfHxzF8utVVdwRo/d8qsCth6Z9jMnSunT1T6bPWBrzMwBwPMQzudF7LdN4mGBpC2mpUR/1JfStZX
Be0F1EFA4OWLXapv9RjtzU5ivPb4xowzlaydRB+2vblJim+J915P54P3rVvUvRWdxSOGnvRCcx8R
6IHqU2dfEHWkkl8TzTsPgYswrDeveeXXUai5VJH/+RFNhzItbzoyoFQcrC4d+1R8g6l/mHOibfqt
EcXnLYmejjkH2XK/FJc6NjW2wqNvKW9Zrj4uUCFG6NWu1/iTKPeK9zCWFKd16zqTz0sFNrEAHjGj
jwM+ECdn8VRfArWXdrpD30wa79x/i8tmx7NcNYNeStXjSu/OhErcoYv2q7XelRhlb9vrQYkatjBv
ZjKKNKV9kPEPWhLwxjiV3sOKCAo922swF2ZNJ9UquhkTrHSJjqpKvUzMZr+oMXEQHOovnSXfKZZ8
i6b4rKUz6A8kB83TeOGo43UySx9x0H5I09dcbqf8B2YEw88JKCb2xq+UNNT1HfFHt3Ol7b1BCQzl
2oRbHtD37w64J7PbmMsmMWJJA/3DjdS/ZUgeeoD2hNkV3dmKXqmGYTv3JPcUpMYdkr6+GEjXCnLq
CFYk78jjCxztJqroRjoEHkt5E9vDvXTz3hfWvGuNylpFQ0Aa5/J5Ql0FcWq+jWv33BjUAlWP61fu
sqU75gWTCt5iVO9awq+RKuZPxsQSpWOVMBftl6a+mwAuQr0eLufsm9qWO3i5FIGpcgzfGzqDhw6r
SmbRFc5yguBm/bGFkTNEJJ+iqShnREnLwesGJO7VOeqvLBja+tqeL9GO/8qc6YqcjbCSCNy6ehdh
HLDyZzhG4UCeEaTY87RvfbM6n5N7KUbA0l3YWz/ITXuUsbePaVgX9MwtdbhpUeD5tYs7hzxWjJN2
m1L1+ZkQjG1qxfdO7++jtMIrOhDR5Ybz3F1580ONMIzEmFskY2h1i0NhKvvRGC/nWn3zCus5mbW3
TD55y75VCM/oFjSB8mDW32gjnQ2ossrqWlrOfW8U0O+8hEwRhqE97N08uo2G8lcSW7wVOl2BOWoa
o7wPF9266peh++Ho8s2T9Vny+2WAkEtU7M1INCYF+QOHuDOgwc+JEn33XD4SxTJ+EW3yjpcUVbk7
eNQ4mSaidJMs2bmuFJtexmEWlzfegoJ3cm+nXhFbMvjojBKgvcW3dY8m6dmz8iWE7OhcK7OhAxpy
D0lNQ26O55mcKCXeTklxPTleHWqDfESJFyA8ulTVYq8S21xVz0uzSS3rKY+qvSDym0kEsfubFhGo
3ZVLCPCKNLbkVXPFVYKNRacnHST9QoxMgV4hRXAdqJG5XBe9Nd0xj46h5swXWsVnTTnrJ/aUjUsG
lO/o53rhiPs6US5SSF8HJnRzJ+bHHtneYurDjYidp0grhT/U5n0OR8NZ0nRjdsjSiBsXvhq19zNK
wJIG/23ZVteiyXcYMgKiG9wztxj7rR03yz6SCMRqTbG3S8KnSWsgA8+ZvuR6e47JhJgBOM4DQn4l
v3Brc36wSvW7LOYbAkbOM8e60irAieZ5r8Dra4b0HWfJ3TJGpp969ruE5knMV0ZA1pwlew+7wGYs
3OxMmiQ9ltZ0QyNHeTY6j3M6zEPcIfCg/XbGZDbITGxtTHzOzNdkKtEF5z95lQoxoR3HrtWYBMxY
kQD3PqOebOaqu0ITk16mJcCz3Os3LvE5PmKm4aC7OJHUxnhEmVseMkJ0Dm7n2feKJMUMkVbC/K1e
RujFn7qe2pptT+k32TXj1pqT5pYBkqEri9MLBCITCX8eMVqtWe/tgji4ym0EeTqKwNSDQQKCTsSq
mJEbqi2XjvS20Ll5eThulD7ZxVBmmNbeLHVE74p0yu9Jm7+PXTSdspfuJk6a+gDwpEBZ87Pp4nsy
i/YGmXbbWb9DhGpcRJiEQ102ROwyY93gP+CzGTy7upKGie8l6YZXNqOYwwrSSQ4cH8Gx4PtjvtWr
K/S7dCeXQZCxtOC5sR8Ua4ImljnMj3OPeBN66br8xfqLWalqmLh66I1GeZY33USCUchDbgjIFpE/
T3l+6JzK3Nj9UuIBy5+7KVG31tgA2/SS70UMx56ebDw1/QHZ+n2az9Wl6WT5W6dWit+Q13kW5YtL
mL3lkiMyNeGMaNI3hefyZAptNyKL3vLc2RbY+mtJ+i8iU40Ba3O8IOvjxjKVYWNVRRSYNDlIwSuJ
7SQbGeU42XbR/6LsTJbkNrIs+i+9RxngGN2suxcRAGLOyDmTuYElyUzM84yv7wOV2lqkVFTXpqxk
FIUIBODu7717zwXMci0K8a7ja9+ZYC02bRTtoRA9jrq4YlmFoV6a9blXOSjYz4IJ6g6hvL5tkmnZ
KuX8VSRVzyoxMclD5Qnzy5n3OeeuHR6rYKvUl3nawZxt4uUz7GLNlUqjkoXUvCxF8X2wwjt6NaoH
LozVQGTE3CVPetwe2nC+RLl2tyi2r+vFvjP7R9EQnoxUmrnVt8lO30qAN9hBdg23PY6zHUXnznJ6
hPN+YJzBUrjaGplXmse4NXcyJcQiRi2sjW6ZB9uxjY5L7sSbsul3WeCwUdWX0kyPcsqvISl72Xit
W3NfFDStq2oX6JaHsQidFAc3xM2ekvJqGFp1w73nBAEbNpHHKivsL4i7htMyLCHKMzAIXqQO2jVT
AE+2+QjsEexoi6+7kep2UY3ggH7B2aWhmPymIN+1i0pFZzJgFLHX1QsTpWWUIKxhbiA5agdzH9qw
ZfGEx8nWbEjXrSvdPq2Kjq/kR05I6gPYiY2V0oTp1F1ZLdEd2Al2xkiUmd8OueLC61F3VphJX+QG
u/PQmZ7eCnqkxLhvyQZbiEk2lHstksmuHxdz35N3eyaHJHmb46W+L8u2hDFBEhiwiiV4QAyJc0Wf
czh3aqKTRQTg92oKdLt1Zar7JJvql8aYlo0x6iR3qQMGtFkpCjxX1fyYLLOGP8jsjwihzc9cY0Ra
dmN3R3DXu4mwn9McSTo3Tgdid2IwY27yWlVuEqJD/d4p4ke1H9WDzlffkD9j32HGtd1kQLGVaXa1
x3ZRe6VCauoSEFyHmYJ49nEyt6M25scmFuwedq3PPuuHru/1St9PGYKRQcavom0nw9ewwr9omYi3
y6BFLlPv5Bb7HeYcmbd4kCwsTpsEvNcTWmx5MAi25UddZ4VNwDEF+9FWIxkZfhj+zSWR+oue5CTW
6G121PURh3aeLxwVq9l+XyDobZRaQ8xt2G2/GwEyX6ZCSV4bmTmHSTOhSIkxJ/qyyKrh+4IQej8N
aNmUqHvDL6yyIOqkZyi9cRGlcx9Lc2di/EOSR7yt5fh1Q7yjqhzrcFgNJ1O+407ioQmVC3luN04z
PRvp5I7zeCOm0uBRQiB+4vjeuvVAvHgyE23ep8Gbbox+xnBmpcCfY1U7k3x0m85OdiBZ9RHD05MO
jSrp4KcYE8tT+ci+eiTgyFPxrrhTg2XBDJMvSq+B3FI0fwKp59VquXhjAsgV1wUh0wVMAqwckvWS
hkJwISH1QhrjQbbvPIOwXdOx8qQVPpeokKs8uLYAIzgAQqeGZBodsfXLTSpIfABlSMhyaLwsoyq8
fhDcfLvZwvn5KidrYB+Iio01x/ExmY3qUYgaoNu0GI9LFvdbpt5AjukvQDHWhI+YtHGrpHlaskXe
pyn5t0W4MD7JrGNuE0FICrYfBFl5rQHHEN/Hg79axjYqIbXeVCnH0DZ8Ucn7WXsrSYXSqxVn3ewC
FSt9N3k2NiajIGjYSiZ1g38ZI9O0AwsM0Ji7N4jeN8slJEKTn7ZQdmRvhzdSG75jbV49XeT9Rpna
+ITvmVvNVJWRtyoGjWjxhakBxvSkLv3gTjguXFQ64JM5h7JPKPmJrIgjjZ2bUGn7Y6H2t1WEoii2
TWeXIW/HVBHtKqXBxWcECAstzGZB0U5exoSRQqUBdsvuYBN7b3K+EmG8N2Ndf1EbloQ2six8hmlr
EReumjdZV2Dgb7P6GmFM9VDaxtiUQudEKcdLgPEj9wWyLZI4M2OPVy06KnFWPE2KIj1gjdFtBvIF
xK5uv+hM93eW2jS7jpBNeNXLJF8wTyy3YMqHpwRW94Nt9mJPS7zz+yYg19shHPRFmF12iYY6uWSF
Ih+KDMp7XWbGao7VLMqZsT5oapy/jNXcPK5CjffJzrqvA+eLY7f0ylG1Iq31+1rrnrC899c+LZKj
gqXyDdEt/tYhHYadQYTavDFlLm/kaHWvnSmChxT3y73Wx2xEQxtwzsWlkj/2+qy/LZYB5JkOpFZs
JgEWXJfVtO8TnIcCmPCjSVvVd4p0uknNSj0tWkwJZvNgWnauPQSiVlyIMcrlt2SNvLFrsq9jE5yK
VbHUQwDtVmx8bZ1Z9JcTrm2qNsdsihdwzgEPzTxvB7UxHlDbRK8YMZrG1XG0v/TSJEPPgKCORS+b
Dk2YGJ6Tw/ghp+ewEPV3mMK46ehgN+J+0vA2Ucf2piuKOeXWDGzMTiu3womj5ywxDAT+RXgrxRB9
9gYi3U0bGnj+gnLpebTsKNgtZg23IBCav/Q2laGtVPOJPit7gkydYzsNAeaNwoNionvJWJwjntpY
Tgdt7a63y4aeZesiCBw3Rmc95kpzyz7bbhAvNdsAKSomjQc1jyhhUkj7wRjvgYATW17DQ9WLRfsu
88Ha6KDs61SPt8OU5B9zH3c3Q5Yc4iAfvIIC3etNpHfAqL1Upq9lILKdsCN/lIaX6KzZBKzcJUBW
cQmPHLvSL0U5mZTm4rXJ8xs85QWvuRo+OujhNio5GhhcGyzfthjB7yzDKRspK6PPhV4JLX0s1OpL
HwUH2WfeaGj9RuBa3jRiOTpqELhdph8xeeKeHBf+XjaeS5H5A3r/jaQA06vcpRpd68c7WMVMGBYS
9aygly49emt5SojfnDO6DfSTHKxPZR89qnFHc0AvS+Lol4Nql3uzaTBGj1pIwadVF1F9dOK6lJy0
SEfbZEl+Q9fD3mqpZQIeQPGgjHQy7BrLl+NKeYprXxd1xjsUQ8VVw49EK/wktz8qApafily5tNPY
ePYKqJE5cZuaaDllC+qpNKmuVFIHbuV3IqUF45NA8cKWOL1wereEdcsixxrP2JRv+x3XradWr4GC
q43mtZsEw7gt0AsTWbsWZQlGXCdLzR02fT4+4hs2JuW5C1uPXAVqUlmd+mbpT2pqaX5Nx7kNLOk1
DghevNqQz3OahCZR0GoT+oZz1jM/TJIvtaVdw7T6pkTkwzFRBJKgpDPTLOaxeVEaSJRXP0FWpMSW
5r1PiEjKwaFCOVXmNdYRxv+5KNu7EL8mS77D0pJjn24f03I6B73DqTItn5uwdmXlvANrGbZdUcQ7
TU0vQ7qXPV2JDlO/SJeL1qig5vNtlMhLGKg6U+MOCk0Cp6AKWtNr9Yp2i5yBXqjnXkKWYs0m5a5o
T0Y8LButKSWBBAIyFWY+eF9nlT6Qh8MreQ+XhIfQqsuXpZw+tbEj/WUtPMnBTbzQETdpZxwlAA2a
Ge8ZTtuzEVrnvlUKGmeadu0LC9vQqE9XBtj2Doa2K6L5VOKn7GP03EzsPnGGs8nY8mLxHGxs+0E2
Vfmsj3CtDcKTyBLqRm4DLoRpSJqNGlU4M8j8Pit0nB7glA/bEOTQtmu7myZddmjX7/KCIz3C2eeZ
WturF3mji5D7VeSLSkumhcBiFH4+4J8rw6e01LMdhhTrZKE0xPYRHVpU007AU9pE062W5eZjTnsx
dnTFD3MQCEYW2buyrG1flHOySwp7jRwonTslwiw1hrdiMY58kmf2xAtR8LzyzruEfLFnfM5SmLA3
QpxFb4IRSwMDPREi4ZkK088AITUidagqabwTQUamFLALbzack+TEUxfT/MZmpXG2j72BVtC5TzWa
qEKFH6HOze0Qa9WVo8FF69oT5EXdHUZDd50xuUulYjNjDj+0IUq9wVq+4asVG0sLnYcpA7zfp+Wd
ojcskg20AXju5Z2V1iQiZGW/Wi4Hx2/TRRwrszLPM6CMa6mIeE8cHHHsY09PZiZEGHAqqSrabWYF
OFor61nvUxDtTucKu6pu2Xh2Ra1K0tId89qZoFMK1mDbTK6alT84JkbzQf8+VMtvuxK/SDDXuECx
uSGlSd0iqZ9Me0r3ocGKOne+alBEoEbt+vpZt95iVEZX4pn0a9STCFW6trgboszL1HeFPtyDU8Kg
0CwcJxqmxQ2Vl/EwizndOd0yPBYBVqLFmfprUugKtsH00BDIcjGjHr5O4nwhpIGDYYyfnZYYbXYW
3r5YS6YxI9hYVtuKCTbfdKrOiYr1Ugb8YS+i9BRVgVuo10GY0zFZue4NJmFYDp4YFBqlNZSE0mBi
ywuRWLrkiDtnHFRoyvb1IZXBQdWUy0hs8YApoyLUXMRPK3kNEY7YwzVKPNPsMO5QENN2fSETowX7
E5kbI7fNbYt5YvV07hrW3DTRKiz7Tr0VVPt6vm9wMk6VxbziNa1JtTDr0jwVKysliHtjXxgyomPA
savs2hYrYG5CkZvZB5PqM1JqdyrT2oOWEDEoWRLfEvgNaXIr5lFNmUwEpk2CRZd/A+V+Ik7wPFmh
fkj79LWZQ/U09FZzTNPxkOdhtU/U3N70AfibTV4RwqOt+lZolR+OmnW7UfTnbL3tSs5borf1cYiz
ztNmfGZC5142X6UWJCWIzymAOzKeR4eHPA5sAv+Sxs8dY3B1iGPHXGu/9UwXH5PA+ogK5G2hcezp
II9RofgYcdmRQkn+adKzSRadqpHwnLfYts33tIK7k8pBf6yc8ZHH4LbPMcNUevjB6Uec4RYd9dEy
T5OpnMIhAaMe0gKW8xh7hY53fiC1Vc1SFXsUftJeGQ8Qwcn3XiggS+Ls02S6FbZ2tcLwRemxbedG
vjOXMNnViTjmYVxsmpqzQJbjMU/Go5FbOCIEdHncujkMD0rZiWm0kZkeuTzgnka50ZNL1B/tfG+n
j0V6QZFwpUzFfWj7wWxb7P1W5tvAcgpUCwV22k3dlMLNqX7pGfpO1VwABl0HQ7sDYY17s0m9rlkU
Djfyiotq2ixwRH2ZfSjOBvvUCLWhVLblhFUZu+JeV7tbkNkPZpeHB7MfrxpewoaAcjR/802fMjaq
1e8BGct0y2MMcnEXbhP+hau9BqukVpej9cZbl+kzNvU3tVE/OWrvbcUpVt+mr8zOgyRtppjjaxf0
3wsj1s9Oa8hNXOaVJ0JzvM5KeGpmKjjs8C9daKobYsbYuG9yJbuTYUd2HMvWIo+KPu+LzkjcRbY7
C5HxKFvpcvvjrTYC6arnu8FRrxV73qg+wZ/ieAdqIx93edo6rpmFXt60D/ysGw5K+TYYOCS1gbyd
0/UFlqzMmIPDvEmvRrmc+hmDBL9mGNIQA7YSbuwg+i6i8EIIPcAdVdAAzspDaMoXm21zg3L4xm5U
1wlvrbU/rylEi8R4/+bkOpTYfR2dl79PyuUaa7xSeLkCN+1t80BP5VXW5V058F2mSR6KnmFUuKsX
OFIRivnclF+wgm96nulRJ1ip678PEftzrbqN6WfWjZTI3q1otdRd6qDeWnXkZ1SNVc97r33JhEb2
qvV1jIK3kL3NqkbSjD0glY9zc7EK5WJM/ZF58NZRSa4f7GscB6cycGq24iThCEgaLoINr6HX9oCt
v9sZpXDINappv1mUypm6PEgGu491O5kPILWQSGCqetTLMYkYIYYB5HNTLU8Uy0cDNB+lGrqFsKe+
Q7s/ujpPcUL9QYfaaF1YD8pGW5QDFI5wX2vOhyxYGqGY4fAUC2CbMmLjRr+1Sepma6W5thXGvFJ3
HBQZFEFVXyBcyxNXDv0VThcnKpUQIjgOJPGVyl3aN0clC++aBAmHY1wjJUuPTZTvEL4CFZDdCedN
dJSGMvpQ+F4wg17nJj1oIab6Kptsj/advQGc3G+TFo59rk4nADP2EySNT1C042a2qTtBm0QcyuWD
zQroxsQLuG2RGTtFN6qTIrp9YmRuOSz3uYCHRqVyN8CPuIu6iAGaVPhOVcxhSkjlXEWtn6fddanF
JsJhgRdz183fuqC+quZ9UQb7Ph8w1WfUcQ0T4az0RSt2mOoRWFUb0Unque8tFA2O9fvOSVlZWLoO
cZL4RT/s0JD7Me02EOdMuS1fAmMt1zyqNRTWPCfasLXLU1dUbmQ8Wml7BRp1DqP6JhZEc+EBtfWx
Wn8144vUi9br29TYdn0qnpXOAtRlhdQysNywmy493w5hnh9bj1E4b9Pm2chmImrTGwg1ftgcElzy
0xlTx84Iv0nKcEAveFDZSHCkssVuzOxTVOtui5iLWBIwUq9WN/l6940gAVWvXrOkeQ9m5VYdV22B
7oaA9hdAMBWKlaY7Z6nAi/2Oa25bUW4mLMOkS+Hf9DqcUzlNmcwiAAM+JrZzvDWSvN/4iMPMrWw1
c2t4Mo9VXfZM8encpYjit1afqYfFodTeBJWl3ieZHT40YVvfFjkNwQonyqFtFAk4SIqt0Jv4K1Iq
Ywd3LWNUwzq0bVos+Uzqy3RT01pg/ogD4pQ6gbFqCfiq6PEuVdVDLNSLcdcNQIXKvDCei1hQvE0t
S30i6CdKEhq9KaquGHK1L6bNG2xWc0fjNgs/W8MOD2rKEp0YavnSa90wc16NJq9JnOoeBKO1XbLk
moWas0njBHN9YpDBDQ4EaJYA8sdx4HHiUL8Ni8zVtZZBHoBDGewhNT0kjfJkd8CMaKV+CWawR8AW
XDtjEcVJfNeSJMRm9czAvNyVM8j/YCwA1FEmFLGyxYNE0hiP8xE4ce2mQfZNJNYtw7pnxJgHEUWf
I9rNrsXF3iFQ7/DicWS57xznKAP6utVkXqVNL1cN9CuwDDpNEtVYxeSrCl5Z5WMXlBc9Yd1FZLIZ
TMaAdjDCW1J5W8ZoXzHFINVu3Ch6dzePk0VqX37bjN1+keQNZcYVPM+bIsx7fVSOid7hvm52iTk2
9AjGlJ9yUfZhmtxmgFc5F4YPk5occ717JT99hh6ysIMbkbmvMsWnPzpupBE91JN+m6t4thW60qWu
b8eJeWPPmEZLL6Rzwb6y+69m+tlovbJVOdxvqVJRktDi1eH2bKhEP7uIflYwsrVBeUK9ULlIvDIY
eBxOM1CVkRLdGHp/53SErZCNuNOn9K2XaQK2pfrog+irrpYcr4FYNpMoQMUqewza3WaMpn2haDvd
qH17CY/SYuyDxJKJdniCRfnMwfBG1yBBwVW6nVSM5dF8g4xuMwcm0Mk8Pyc622mpO7x9RNtY9rom
a4CxIHAE4zxvipYOCQAPdYO99LVa7J0TDUfNmNaBYrCpCumqqAN3lUnJEnRvc5Vfk6Bl73eiBzWy
lG0NKMAagvseD4aaibfCmA9G11+7IvFDehVBVH0KQ1HJC5OPKwBibGu/g0wBZorEvr7eOYWj7+25
mP0un3TiagVAR2TumzEziIohkSfXb4e8PVhYekGXhO9axHBGtZQ3IHgGbUbtM9FmuS2S36beNJGd
/jaatGsgpxuhhldlDFyr7QDqtddiaHzFnu9t+VX2fpypN4wLIdV0qQcmO6aAkW5G8mlH7ZOqwz5L
4g+TcShk/FrjnVQhz4mBo4Z2Ac5KAgYtllwcyKXZTlp2P/cPjn2YY7F3ivxuyh9EqrhdZ61SADNk
TGY2W4pUyrYgPYRyOtWzDRNlFFAuIkgFUE1P9tJmXq0F1yQGkArmYdksUDa3JZUtHWUOt2rXTn5V
27vEhlNWp1TuEsiZumLzw9z6riz5GenHg9nHnrIQXlj2A7GOdOu6Vmcgk8wYFeibQ0BJtlrYgRGd
j4BVvodNd7Skds9ojcRy50KP40i5OjMPY65JfbkpraYkQSW3d3o9u3ZR7ubK3AHXgm2UNJqbdL3Y
rZJ+UpaGikeOCSTHMIxo5XDuHfU7qYkbx9Cf6ir/Gtj5aZbDByGR3xUl2Kl9EMKmZPsWffOtc5I7
ZYWDsLfeOyan7cEi9xqSkQjPMmkZQ2XbqYcBFX2q2G49w/4AqvIE7+em1ea145WLmyarz/A9rtG4
qNscEkw1yHwrS9bRHg8lxBNMkhMSlyrJXjnkHtS6ec/66HVsA505hH2aRu15HurPgkEuFJ5cof2t
PKq82hoNqN0yfyxmC7yjZJUMhbPtHeud9vGaoGn0XhzVt+zFR+HMt44TwXwzdqsqw840n6H+6Bo5
eu+lTxdYuPbKJTwnRX6lZWcDPcCEL8fqrACRXBEIyNG1+TMm4JgFn0jG0endTGUym7WVGyrhuWkr
IBx0zDat6GZGG9BJ7Z4OXgl3z6kHFdALV6q16RiH+HcHg84t2hQN/ay84oVQz0EaRUQi5PlTa2Xb
Uihfl65DEBU99oq90wjd3tpDEnl66kSnOFo9phVTsVDoJc+jdioYPGybOiy3XVPR7+ZdZXtQdhXa
nl1jDcY2EPGnmciH2ehpTieCvl2+k+Hw1lm96xjnomIEMzfc6CiJXRt8awF10KBOiPzKmIONUSHJ
sMxn2cUuQ1KTLkc7ePNAYOVcRO/wFZ/MyYhOxSSFm4rM/Kor6icIRtZU7X0km5bCuvoiYvB48wRJ
Q4TrQOpr14ovpVpvTSanSWduFd4F1ETgJIfXRSKTGDMOUbrIz8GEJz6JD2BZbvm5TopEisZI6TbJ
DLcC31cJZhIZmocsqDZzRBrSRUY3U/cc24nhdpZ1SER1hHGzr+vh3smy6qBWvFqmFjyanYU4okcE
M2MSr+V4tPTp1Uxq60adhO0ywX1YqnkTyvykTcNNF0OKE9xCXfh2RKY1HbHNmFvKrlM45YT6l6C8
a8DnMqBbfEUPsMr3zLPy6L6mN01LbmNE8k5D19iF00toZW/1Eum7bkweWiX9NiA4DOwPnWNDy5B3
NOFDct4X3U4Zd1V6mE2wbjFT1zS7rK9FUvpZtGzD5Klnrif7+5h+wOilhjs31LUqQ44q2Sx0RPQZ
qeFMz6jLY3EsTNiUzpieIxtJmKN6T5HcaldznbAjRgvTuxp62WNcg81pVL4oklT1KOYu/rDTYtnn
OLY/YBGkXhYNxcOC/PFTjxx2GNH5WspOlI9xdBPn5ji7OPEMRq1z95Ii0rpBRZvvIGzBMF365DQr
nXOYl1r3nahoz2Q+RufcTKOvARkqbOnUrTrhdpROk+rnAUG0CoaBzchM9JX883esrZfGTN7tmlmS
gLnLrKVj0KPYwkMOWJ2HaGkuWRKlN7aeqwetHZ7bgtuoBnRBPV0pnu0qhb8qRK8ftcwBStmn35uw
2bLmgmpR/EVbYc2WGxXatWyjF7jYiNis5zZGYarFRb0WUbd2IYSrFKxvOsP1xzqxlLte0vjU30mQ
hCYR25u0Vy9Jld7WqbkJ+2Cv0IDY00dSdkyUc68GCLKPh+62ju37JnLi+9GqXJwh6KVEMR0bhNLw
VdtoY2f9TWlpr3HcnUrxLSFHOh6oQJjMQBQfO+bxSbpLZzigzKhIZ3911MuIeWAYz5oV+jYzl9C6
Le1hz1B8U3Ows7UPZWS2GCn7pFdgGdRvevJ1kcAS42fe2y39YIlYaHkDKD37vUK3LwThHIkWCY0z
L++6HZw6FcmpaZUWrIqx4rRoH0FQenRKbsKkOsCeQcIUIhgU8UsjyZaleqlZVWBuJa1nTBybkgI5
lnJbgtRvWPhEjB3iAOD4traNwXfi3tMzNXgFU5P7pHmzyyJ2BFrhTkv5EhWweeNTGc93ydpMAiUW
eKPitIe5lVS4ExTqZnjIenkOQKpuQgBRLjCr6SCWJPTCBDhyg+6fJIlI3gaq4jzTGYx8fZGc+6sI
ANqo+kOxzgHQraUVcbIDyQ8uLH1PS9czSwMhuXbYWrPJsjcZyaGNGV3I6/KHSXtZuubUdmhzC3MX
zyFi5UR+l4IlkvaK8sXWJm07R2Z4SSxgh46yEE8y7vB071IFGqoS42GKk2ngnCUIAF6mAGlY8D0S
TAA7dK6KHC51H53t7iNuVYQ5Bkckw5yXLYDqd7ZcXp0R9Vs5vcIY9coCiavDls6oPN2Msqw2UI/d
LAdimnxrqhYVupCXkYiNTc8/mEhGNyaH7KxqOggpLR3XLEtYSEbHi/UqukFJt2FtlkwibDqjfemF
Mnycu7D0HEB8HyQ1FC4Z250batWR8f+lidVnJtzRtjeyEcW1mc9emrU5n4Ix7b/vsbhWH8VD13x8
dJf36j9Xe8a3kvl7HEbdf//nD//0L7O+fvhL7X//9h/B4u2+d+8//INXdHE33/UfzXz/0UIt++0C
v/+b/98//N0X8ThXH//1H9/KHkA9/zWw0cUPlgk8S//aY+HHxc8JXjZ/4Z8eC137h4kagAQvMizw
2jr4zf7psRDqP0wihlbDkk3shGPgvvjdY2Gr2C8ImoHjof0W08VfAujXRf/1H6b8BywgfHAOJgtd
qLr273gsfjZYqFBJ6OhiScJRR8Df6nj8gwNY14kxkYUZechIe6YomTMeOedFT7LUu8MfbspfGPB/
ZCdgPRWrYwT3tIFrBLyF/uO1EjPMUqrH2FMBN3/Fj9pa9L0tmJU5lNOtqTB0WiCXIzEvsn8vMOL3
i1sWQbGQ4ix9dbr88YvCQ+6SAtcR+4ASnwolRakoa901INSCdOPSnRPkR2sEwPjrr/2nRMffvreD
Iw2bsMEn+Mn/hkZQQROrR16lx7gxFC325mZWdpAhxxvs3hwTrAkJfRvW0W7OkfmH6KQPokxX8/CI
quBvPtDqwvo/h+Pv90KqkDtXIyuf7Md7AUtUTRkWRh7r93DOjJJRU2J2ex7JxQ+WuvzMJYQSRhB9
i1glTX1hpvLOoWPwz8y/f81kWG/7Tx8FNo4pyJnh8UM6/uNHWQKtyakKkVbOSnJJCkbNW2oNebDU
iFllz0j9Vhmp030GxeUXmYGt6/Q4tDZI6VHz25ShZ2Q+qnQTNCd/FzL7Ezzlt1tlOxJ0lGERQPMn
z+kETgnpLJrq2hnje0MdJppsq1ChcUyvWSPeIdc0J8DYhY/ILXapGNq/QZr9RJH654fAorUGuuAc
ZLH48SY5JPxGQeAQ92A0E5DBynD1pclusF4oB3D6tjubIRDmOWzScxqlnNAmqxjebQst7q+fnT+v
FzZRTKbAXUyzDd/4jx8FE1kvizZMvaJNxPcGs6iPHLvbdcgqd7++1I9m69+/9f9dyvzpW1cBeZw0
S1NPqDVmgRn15LFWguCNLWy+7dGR+r++4F88i+vdZakm1VDav/Gz/rAWxppMlKxqE4/wXHXb6nVx
MoxC/5tVcH3bf3rieVEgBdgAAdkYfiKeFGYuFLVTeaJGBsldCqpuWUwqJToXhHKY73Zq2H/zq2l/
8bNxUbm2h1mCCAL/8WdLlFmJJ5T+npVnud/n6XybtCyGeaZ0bwZHGt+sJiaD4IMo/Bd6vmPIy0SJ
ad+meSl2WpfQXBWIzJ6WYaKb/utb/+fPxwIAGAh+AIZr9WfeF+tUVhPDkHlt2dF4gSbLUTwe6c4Y
wd9c6s+PlaMapAY5OhsBDu2fVpyShW5sSmP9lc1hq1Qx7Uw+2GNYZwO5GXb4N9iZv/pqMMbw/kqb
72iuf/6HpyqfyqUFKYSH22CAQoiFiYtKnQ5WpUrv37+LBJQZfDc2Wg4OP16KHAZWUdCtHudIdDcN
U3c9iTJ/Gqe/Q+r9FMS5vp0OhI01CxuwJTKLnza11GjtWI1InBCpRMyaG8p8LAck3DjiA2JURsg6
G6cPASGXzYy6xaguocIQK2B0+lnnWv+CIkFSjc3ja9YKphFKN1meQfn7NxjFP79xPPtEt1mCTy1Y
UX68LfYoNInwLvWCSiv9saNw0Pow81nedFdd1dldgZTv17/FX1+UG6RLWIdwSH68KMIzYkhRVnpx
WzK+ICjGuTN5qfaNshSfjOsjqL268vXXV/2rh40Is/+96s8289oRC8ShlU8tO+O0SgizKLP2ykLe
/a+v9OfFkpsKH4qnDKzib9mzf3ysHWtOtYD/8fQyMdgEpXFJjMU5/foqf7Fw/XiZn27jyAC50YBZ
eykxyseoxroU6miXSVnRPEdH0kG8RonnxemVlxXdsGA4WZENNujPoxql9Z0yFYFbjn11pmFi3/76
A/7VagJtgz0RHzQst58M7wNWzXmISmRYHG73ej8xLuoc66GPZPkyjiLY//p6P4H0/vneEXVp6gi7
wTb8HAFZqlVnLYWWeohv7a8dJu6PebDXeSZ8KwsfjRxfuyEqbovRdJjWkDZ3iLSYcXAm0wVZgAjU
d5KYkDtasWG2f7PT/NX9wPpPXvi6NHBe+fGxH0PJoxYNANH6bnyYl1FRNmZZK88stumpsOby395O
HY6xtgVZ0HRWvuyPF+zHTrdHe8q9JNSQ5+Qa+0eMzeWls/l/pD9NDRkWhbz79e+wPnc/7uIO7K6V
xqat3LK1qPvj459GGkFzeZd7KQ8dnYQ58Or/4ey8euQ2mjX8iwgwh9sZTtpdaWVZVvANIemTmXNq
8tefp+WLs+QSQ6wvbBgWoJpudqiueoPQy7PauOWzpQEcnXUtQ2QsFIcydLSdZbCxzwnPW+L3sYaQ
9zK8Djsqx/g0P+lugYS0p6KgX8HzBVAjdg6yrVDwnllxGrbL3CzLUFZJXpx1I1ezUyp+Ww7tY9K1
DqXnsQt3DpWNQ1PDSZDrBOVelAlWH5MSv42qfZqdvIDuvFto7jnNTAvkjq5RDAzEpe/pat3/lBsD
tHj54hlvATGEnroc4AAQPaCsFZ6ipo8+toET+CCzp0dwTM35fij5WVarBg9s5hLBHEQnX8ljuFao
jTAoTkGfGPCGwHoEmd77VhR1h4xXjh+LLr9BcP3n7YGxD/+d90gRxtfLdQw4yhUfu1bxNcNF7msR
6XgfSGhR2/c4drtu+pfMfveeUBsnApmC6ki1Syl/sprezDQbs4yr8KQAPnxG8+6fuUWAF+F5uoIl
LvX3R7oVjmgUNTgNSOVXBzLPbN4ogab4kOkoDGqT8yWd5+pzHRXZR5Sv9J2Z3YyHdIaqabzwueuX
q6e2ldrQlVHxK9G1uCuDe2hNsstwkBTvvNt5C75eQZ60gTdUgsnvKX/Oi2wSHjNolH6ITnMAm5LX
b/fQpTRa50ztL0rUfEiBxmJEXO9M629x4OXSJbCDchv6UijhqaviTZyn+D94anRqtUSnQJrloKOA
moqLkwjvj9IQRXESIbv64GLzgLJpq0zpYwWa8IYXTAP00VIpOKsi7A8NPPr/ZWXQlMDSEu+zAw/j
Gbc7ukGOZY70v8KOvn5UF6r0TbDUDxOgPbQ4MNVQ/Dg01L/x7QKxVUcTleHKC82dk2gj8QCejY81
RyysSISLlhPdmD0M5BmYZ90B3c0qUSFHa1Zgi0Tipy6M+2GmsgvrOPPx7jH4f0pOtdzMznpWa0cl
zadH2WE5KbqyJ1G1URHgt7HGLZ2rhxNz9ev0eEziEZuAE2RS/dhZs/6x1OhTpLpmXTGJpKWjYzOA
ARjI9HHsL1MvFPBtAPnvb7fXh6dnU8+jmASUGUm21fLPDW0yo9hCWknDKQSFleLYwYC75QMUyPuh
tj6JrctqKEM2LGoyy0/Seh2AedR5Ty090vagTUbzgDgLfpoQqDSw8x0N01YiSGp4lD8VJYIWN4rR
9W17dh/sukMKf87pMGABcUaGoYx3Vs3r+0uKKdrcJTaywSijLX8hvpJZVHVhdKIlpiNTpqc0duPm
CaC9e9LxIjnAM97LBTaDylkhG3eooq2Chq07ABoMwlMv2JuUzKroitIWKJsGcbyvwKYpq0J/3Pny
8txeHQgUcf8/7OpctxV1FPAkOORo69wy16CH0QB/uf/RtwYHgpPcTuPG5KG2nNEQNFVUtRw7cWnY
N2uGGNan43Byg8iiu4PCihBqtfMZN6p+iJfSZ0YzkRcOtsbLqDpeNJlWmtFJK9BozoowRei/z3zb
UuaPHkD1sytT+7QAVQzZB8EGHsh7y11+t/UEc+5QJnJoESCdufwRXhXwcJE/ooxz49k0RXjFsbV5
b2dd9wefdvjiNGP0YHHS3DpgEDdMMMqnMS0UGu26/s6ypmLPU+J12ovpgYYkFAm3ZaBcvvxNms0L
s3EoHJGIV6dWNAWYAWc8x8LFVgu9zacuyfNLF9Ow6inL+vdXw0YpnfgG1VypB4W3hbweX1x/vSbC
QQmI39p1ex54YJ9ziJBPXhONx1nRxWMJ7E49hlqW/GiRNX4HAttp/DmITAoMlbFzHW8dfwgJk2cY
SGhRUV/+Hg1fq6FuMPVDcWO6amjinEXofnZD2NH3h74586zK35VJg3tpGYkXXo6JrmAjpKl1nRrT
/DZQSbtUHm7GcEygn0K5N65aoUXvg0Ho3+7H30g86BKhvqgjsoR+3HqkBgwgkMUcbSbVv6kOfhlF
0X8Szdhfad0mNx24/3FsUHa6H3jrnLEQwONJidYqT57lwPM5Eg5yKgRWKwny8bJH2Np7DiVy+tab
jV4c4vmyS4c5wjKKjcUYhQ58NXtJ4YpV5AGi1mp8r3TCT0YDNub+qLbONUvuJArpGnx8+ecvFrIy
txKCRLw51qcHa25g0hdBjZBZVdMMJ7fJzmqOWcvOMtqKazOLhq1aFuXn1WyicDOrSaTEMKKm+DLo
DvIrk/psj/E/hhJj/mEb/9wf6dbC4ZYwXV6PDNZeneARZm7Siz4+NVgz+t5cd+Sok9PDltfsL2Bq
B5pcmfehxSNrb9NsbU9bJszURNFqX9/HsQMP2/HSGIG0Ivf7vDR8JHmjK94T5s5JsLWAXoZaXYdF
kYl86HOQilIJyrUbPMQRcQcSVHTnFkHknaNw80PylPEQH3ZoL68/pMtH9DRU7YKMPLiZXfddFejw
RgW8nxhp1kM+ZePl/rfcmk9C0Rsh9WQJrY5fE939Ee5/fJrxZZTgvRhzJtc480Yfdxbq1rbnWOVM
NZAnRAxuuUFSCPUeaRONQUpsiA3QmZyqMDndH9DKE0WW07hhIaiStnG4UQdYhemgyZlMIdIOcfMw
6U1wpnMtIU5xXV0BLD0NKnJ4mgO63TEBGHp11f2DDkx/0du6vpIEQkEZIAWnikZ/Cp0A38Rw5uTo
VrVzBG99cvSs6dQ7Olqq1irRc7CqS3H6TE4z3DDEfKC6VY1lgEFGIhxNwxmcp238uTNDMoNfnYxA
A1AOtal4sY9WGf4knLJIGyxvc1hpTwC5vhhdPH+e4GvjRMkK1/o6uzboeR7dubsNtj7uNIk3xk2r
GtCAaQB5oBG6/EZK22X4ZtM/1+OiP5mqQFNaNPHVMxQTCSInRtKoFDuTvfXEokijU2EDrABrWf6q
Fyd0i9JSGDW8NqrBbS54F+cosjsRZI25kEbcGKyAXcvh53bDe0UrpIxMHSdnPJGhH9//CBv7jt+C
bwFVVc6y9cunR5hXIJKC87odqmec8KZnvMMN3zCmYaddJRf8+nNLVU8KYbQJIUoshx2Gme5leLid
tC7VzIc86KJvRm7n0u9R1S5FGKW/EsNpL1EId+w4Fk1zuz/Yrc9NCZAPR4pnmub6ZDOrsBN9GZ1o
PZmPRV8at9Hu4xuckn9qJPbAew/9+X7MjdObqhjDJuHW9VcQDU3wPAbFSLdGi9OLkYTDDTVa9wZB
L7v2VRp9vh9v41L0uP1VKJncjO66muIIM6gKC2WBGPzCCd+Z4mx36AnA8frZo8zzlM5qsXNjbCwi
7go2EGUxkmhvtaA9SxGJKGilcBlPsLtH65IZanw2hJX+cX94r6aTB4vKhU+H23LQA16Fqumzzbzi
01OigB3nhdZe1JLTsjAVtK4Ctd4Z2uvNylLlYkJjmvotXOlV+ga7Ws8xqFcgmPVQLLTROgUKTP1D
paY1Sm7adOtUxztBfdbOaV+Un+BlgQmFprWzfzaGTiNbV7keTZ2G4+qwakc0UdSOKhVG55jQqVjW
IP4GN8stmz1bwVd3pBw1OuEelzGloLUZTVJzaoVo0/m5GoCJh3Y/2cepAuS+c/5sDgr80u9AyO7L
P39xFoZIz/Aowz0hSaGJTSFEUaWwBhrnABYjSLjH++vn9bXMC4elyiJFONyh3LgMWKpa109SLMXs
m+piNTiiNWMTvwMZF/2qWzq4iZ6Yj0IV4hu4se7ZjIT5LVcr6xy2A/jxwkN4KoyhgNZu8a0unOYp
xfjy1zA0/c5if7WX5W8lIaIdTidIX59XXigyTyobQbEXxYOuGNGPeVD7b1oahji6IMTyrcSv9QRH
c88v5NWWlqENlc4jpzWPpNWyt/J6GAuXhoXaddMNP1n9E6rD1rnxkr37cGOtgTYkI9Nx06W/t1oC
qC6n9oi2JZ3UKXzos0QcqbLHn+9/+K0odLN+9/Iwr7RWt88cjCWIm0Tx3UAvbzwW+se+qvZ68xtR
aDLRgEFemg20dqpItMAoKTAHvshN47GuC2jZg7VXwNmK8rtqxatd5eZejSX2QNC4DqQtyOjutahx
KnYRDtp5d2wsAZ5WvI89XucMZxVF6UGBozAne1ZxfgOFa5zhJWY+SOE9G5FXoSiHg1+UXQ4LRIPU
/X55CtiV4+bUhBAUnURzEqYRf0mjuaAMl4c/768D+VctshApO85+UqmiGrTMVqFGE/BzFuLiHDaJ
9oC0R3BqMLImIdfsY4saxjPkwE/52On+/cAbY0TanAcOz302tbm6uWA3pB1ueIE/pm78nGHg7ptV
7yLHobs7ec5GKJsES1olsbPI65fTWYVq6Iat5iGOLADMdAO6OhYv48feS9LpdH9cGxNKf4/GH9A9
fODWsIHBBvBuRSMaPwIENKQfVzw2ARieg9K2zneUZKsvFsxTCRPH+/l+8K2RUjZCqUQFafMKK5LC
OK5yDQmvpnP/jgOKlnmYT+xx8Cn3I20NE49vCntcwlKAfjmns5FAlB0nwKBCt5Hn7cTkU6SLPpr9
HLpHmMImEhte8SUMqmTnxbA1SvwVAIFQDOSxsoodW4OSeIMt8f08AFB2c07G0FmQnKM9PN+ro8VW
efLzdKWzT1/eM5bDDACeGqjIej5qINpNqPPw0Ct2uzOgV7e+bDEBOzWoMJgGvNFlFFdoIZqWhpQD
y4sHGwO2o5iM4j1oLf0aitZ++zJxSPpBEaOwCllldcVYIAqaEt8aP49haDsRSEy65coV3oS1c89s
DQ3EPSg5usSvkXLpGOuRqvToHFNrfuhKSPzI1aBEUGJxpPvm2A3x9f7SXNnPUWpgOj3yAz4bVyj/
vZxOVLR423Gu+k5HOQivnBLnmGzKtFM5hcPHXLNHSGfZhLt7bbgNlEMFSTFv1lCiR+vNs0vjZMM6
+ev+79pYtvwsaQ/Co4Bm5+oYGpTGaBm/y8UeFX+rXPGDH4bDdJlcMX94cywwAHLeqSVLq5blFFil
GUyiQGksTktwByXUnrzIEcI1cv18P9TGSfAb9UdGCKpUhyWxuKyayMHGu0PKrYEFfI6kAhpnuIYN
q4q2bGQ0w2e3n/9ovbz8dT/yxoQSmVtL5xCQZ+0yMp7nyM5ODHJOOu1QD+h+V4B+0c0f6r01JSds
dU9iXiuRAMQjD1iNEjkO09JDqdiXA7KszVa7IVg+XlJ0B29oY+XnyRiCS20CxtQdCNOhZxZvv8dw
4+Ik4rVDLW0NcE1mLaLpqUnFfmBPwzyaD1mhab5VDObX+1O79VGBz1Cn451nA9ZeTm04eiPSiLXr
66ajPA/xBE2Z7jMC0wl6qUli8baFq2UmCO/tPIG2vqoF0syFvsI2WRNlGr0DaOY1rh/k1a98dkbk
0YlMo2XeKXdtRiLzAS4M+IAS6HKQtenVU9h3LokH4pQzanbXIS1/2OPo7Xy516cgKAA88sh16H3g
5bWMNALMg+2P5n2ClzPKTk7hW2Njostf2k84QmU78V6PjHimA1aGtzF24/LzvnhG9naZTji1On43
tr+awM2uQx8/i9oUl/vrZCsQhRVQ9mA4oJWsjlqkyB2rqywkx0HCXNWQM7WQ+vC1s3eRbEbi7fV7
s6t0GpZDKibPgB6JHK2daYjrxBZy4HUuZF1M+Q+D4s7iye+QLnrr3itSb8mEjhFUWQiLN3oNKfBG
aOxxhzjB2+ePhFReCNzHFHGWo4KUJeuile0bQRJhW2hGmGopLWAG3T69ORSkAl5jOskw7bDVmqiU
mrLznNm+VdNPOPR9oF0rvSifke0Zf9yPtbHeZdGNjr4cFpC05bB6WMkoKxQ24gnOV6Cz4nkINew+
FKlACuTkej/c6ywNdChYP8YlW5fWam1kToEEmDba0Ffb4ITmBr5BTha/teDEwc+n+heZxc5aDcrj
CTtRgrYpP9C0zNtAYk6a9hYkXXmFBkEv4/6w5BNoeecsA66GBSUGHR6TdailqCZoJrq6FDlqxMVm
8308GvGp9YpqZy7ljl0HBQLhwM7hboUaufx0MHEDgYGa7fdFbr/zPKGcOnPKrq6I4jPiBBgyz8K5
wUIyb3kxjZ/vj3lr5UDUpO5BKoEr1epM5hnYo5Ng2r4iZqnIgbloaXb5OeerXsH8ajvgGvnRXg3X
ha9D4YBX8NotdSwHdp4xsQHVxvqWBJ1iI0A/Wg9u7pZ71b3NYHjDAeGSjfZ1GbHmgZoaLYMTRUZP
ZwzFDROY6QqMMnlr25vFyp5w6KFhEQfBdfkZC6fHY2rGKmVEsRj2kaHLhKH11cxtPnKBo3xUl//h
mpP0G3nxcO9QLl0G7UJlaN2EHVJPbXqlV9T5nghRuhKNdhy65G22xHKBMkjCYE6KdxiRl/FMl7NZ
jxlk1eXVebCdGuyjqdw8tYx23ruvC98yliROUQCmOrM+Y/DLzqiLslBsU/HEcdD6DNb7MAcPJpDm
945TK3+JhsRIBbZxFVqDw16MefHEC2Pn0tg67lg8/BzAby5JxXLYvFfTYBgMhl1NCR1btPlKJzJ2
sqOt08diT0jcI8+WtQWrUrcRaInBQjcydH1eVOkhjYwBC6ppONuBNfhtXDg7V6+8hNbbkdIJlQuy
bSr7qxVk1sjgWYHNW77CmsFMdBDqqHudEVZWjt2ENHOIlPzNizAkefvBI18SDkg7UInrnu+Uczc2
tWH5lhvlqGoXNVJRU0zdhi7zgBwFVca3+XX+u355otL05a1ms8CWHxLvJAULjcnyQRyF50lH+hOp
YnWHlbV16ryMsrq3ApDZMT40lPgwMzhNSjscusGbj3E47IF7tkJRngdIQKKh099bDmg0atWdY82i
TG6ABVODGSsWAP9FZcWn+9/rNXSQ+YLRzKuT8w1qily/L3LcWSCT5+JN4jd21Ku+ENLZIbQC9ysK
9UVyS9JIv+S95mHyjfXA+8AeQW6MUqz8/i/Z2o40wuDbS6EAUoTlD4kLoy81jRKqZUCZGLrOwcLH
nb/cj7J1L8sUkeYpMGlS02WUJg+C0FND2y+7SjcP2WAHj9DsUKMauxHDBrOO+h+o3WcFNoRB+yDQ
2C13MiAZY707yQskqR+KPQJGy9/AvZhV6ZzafuYphV90Yj7bzjA2PsCr6oKLDjpNdmHk/2FrghP6
V9IAPPJqgo3EKrvQpRwuBJpcDY2lI/Y8NZWrwUDXTA+QKr8/2VtZCNA0cMUq9ycQkOVAi1IXsY1S
vV+Uqv2hVRX1MJac4yEKVKcuhvq5E3BrDUlYMSwyi8Pn92J/sZgVZQj6Ju5sn2ducpzMsHw/eiL4
+/6wtrYnprg2eCLwy3zD5bDqLDQdFHFsH1CjcczM0D0NGVr4bpl6n+6H2ppBKpYY1GKGC2JzVUAw
dDSZh5GD3I4CGLmWosPDVbBmqUDwNyKfdu7E14BVjoOXAfXl2EodpTPYZ5bf1enwiN2e5xu9iRN7
72aoDqI+bXpjela11n2H8d3f7tjYJ9sLkDlEaOlyf/Rbv4b7WVoQ08gBsr/arXajNIVn89ia66L+
OwYlixRhU2FDEytW/qscUVc6RZijQLlKtVxhFcf5E7IVCoWIQsHnZJrR3ttZZRvfH4dXKf8gc1DN
XM8Rdk2aK8jtJ6iNJ9FRC+0a+2kSpbNzOm+s50Wk1QZCxUoP7IZICB9+qZq0uIhZsXeeKtvDIUWR
7WAGtLptkOybVQN5Ij9orOxqNhPpJt4lfov7ys7y2gwFvhFjbfgQPBeWq2u2inLoe5XvWSTdIaXL
8lCl9afZQLX+/tLZ2Dgc8LRWHPlU55mwjDQmXglznoqA0+Dbl41IjavA3q6ui6OeYSXJTryNMx04
Di0Ozjla6+bqS/WJ4lZGzskzOpBu4tYxjpNWqNcocWvEn8o0/ctBdnavyrc5TJhjLiUWKAfr2q02
ep0jCtJpbJwwCjFs1A41jcdlOgfvzcaad3bkxvVJu5HWvazouPTIltOa1FODWO/M00tLRmos2GxZ
TY8QDzuiOLpFn1+acHLfjbHZHiPUT3bib07zi/hygb044JOh76qZA9EfTXO+ovKZntpMdx+6BlC/
AZb8aE3JHolgI5umrQurguyEtsM6Z3DVUBSmyPCDK9vqGjlYH6SlCp6g9qJrG7TZzdDS6ohWk76z
/7eGS05EHs9RwwUg//zFcKekajKHY8WHHI4+tIO4hNHHxjGeyub9nPY1Qtj1m3FX9K9JTyiY0f/k
Y6+ONwAcKZc0mzRxKQzyWMDfJyuSJw7SPQWTrfOAEgmEEZawznN+Ob58ajJjmKh7znYIA3mwuuOE
fs95UJEhfPuB8DLU6pSbBlsbrMwh8ZuZSrdOtGumBdphqkyEzEiEzvfjvWZ/SRgAk/X7OqUKujqB
nDBSWmp3PC+DQPlVjzaeNWnj4UAUUI0J5iivjmqDD+AxmYbhsTRwMbXTKQ79IcECRonN5ksaWpi6
9cn8J/rLztf7v3DjcmFZYXwuVUVAsKz2smtMdYb8guOHedA/kRn/HMO6vt0PsvGFuVa4wn9XoajZ
L7+wqdZ95Yy9g/Ax/D5UFpOLSCsk8mNnj6z8WmqAQunLWKtXbzx1wusD1IXsqcEU2GtmR/MVu5h+
6pHX/opr0WnPkAbw5QVjn36zx9bErgjfYnxjUVV2Dw7tBeeUix6zn0qxmzfftFKHiGYQdWouwPVB
4ngKUrugYnw7UbqHUWnEMWtQF47G2t15rb7+uLwuuJGgPFHVIedfzjvC3KnqJhnmIoqlvx8TREZR
Ie12MqHXJyNVZrIG+dqXicoqPVXszohmJeGhSpJ2dgX2umRj1HXSTEzQHqviUzuOhq/TcXgrjojn
Ey840i9as7QSV9ur6eCp0MmzsNDmJmg1vUKbSBqyd1nqv3UNE4pmGcc/rzYeF8u5DOogM5KstnzH
K7J3aZSo1znoc9x4lM//IRIvCklZcmXQZSSJxxbor/DVPOx2CxuhXtjSpLVCM3ZSsddXC38/+RE5
AxnLKyKBWpbAyLPA9J2gSK5hG3/jPOvOjkgSMv50xC813WMvvM5WFjHN1TfDqBlNj5aYo6UMvuqG
WODZen2MsfY+x+mY74xxaxO8GON6eWLc2I30coiHnt1pdvT6HEaGt7OrN0fFLS0r7bw71+p0c+PM
RhFYQPuHEWNND58mTFXtQ5nO4qrYbni5v0g241GrgdtGXgvDbrlIxjGzB2SZTD9CefyjNrXu2dXR
MaoR2PVDq92rG2xuctqS1GTIMUFjL+P1XZ7F1ElZKambn1WrRYAqmsQzHHMUw/XePSqKjUVhYyQ7
l8fWSCV9k5yLDtirl4ndtMnYJp7pW2kXXptE8A5VuuLaCLW5aZPy7f7EbtTC4K7SMufK5kThMbQc
ad0MOAga1ML0SAluwG3Kh8DqZixjR5SprKw/BWge4iYQKT9co/iqpepe6W9ryIBWJWHGlupnq3Ob
m3RqNEfw/q5QqK+txAlxVlSsW4sAxW1S0j2Yz+sLmjFrAMAcOuo8EFZj7isPw4MazRKcs7AccuF8
d3Y1nZqg/H5/ejeHRjCqQVJ+aP1EqrPY7uuKWgbCYtUJA+fiMDgIffW2yB5LTQ93Vs9Gr4FovNNd
KpvoSq+zZ0NvxFgio8K5LaFZ4YBmdG4n1FJ7/aB7cXXLlNA+atNoPiN41l5yL1KPuEt7OxfI1lnL
TUXHGC4UAC15Tr1I43XAoR3dRouM2gl4gob8q8PWa6glwKeG1X2FvaN0O2G317Ms7rogpkhGV4sp
S/sMX3AsU/um8ygkN63+cbSM7NZRJvlp9IryP2tCZyFDMv+D7gT9RYzKsFeU21xhoBskNQ7FhTUT
145bQ8xhRd3RS/trXqbRN/wF/wxx/jvfX2GbkWR5AeiaC5thdVLBUKUaEJCO5J1rfAwmdJ17U2lv
MwWOnbndCkVSL3co5Ua65ctPWqt2OCkqofTJnK4xcgII/mPzNsXZ3k29GUqevoBESdTXvPqwUsx2
jDmVEl5hxwhm9dc5TRM/sIf45/0JlAtxWZmGwkC7mtwD4AtSv8tRZVnnNjMK7T5cqea73sfcL2a0
RwXdOAiQ1QHtChwU2b81KqqZtU7r6cn7yRg1J7tvnG+uaIYnxdY/dn047QxqY/6Qg5JIXghpVGxX
n0rPRjFoimn62VRBCEttnOfg+H5Xyh7llvsTuBkLEgiAXkK+EoSCcDqaeRGzLPoGAZZSdx46y/xh
eHP61/1IG7cy9zHPNx7oEpm4+lQYsyKj5pBLZX1lmOfeMsI/cNTEZQLJ2cZAo9iNgS16ygPc3nFn
9W+dLCbwbFmV5TPSzF0ulNZK9aqdyAlG1UnOY2I279q4M33FVbpPWZohqeAkWDGGnEsPRTIg+V+i
cXZ/CrYmW24KVhG6SfRXlz9ClMHkNoJsuVPMDnMFPa5waodkAgqhanfOlq1FK7VW/63uUSddBqMx
rY9qkPPUSbHfDRN6C4fRGrtz0w9D6ltzrUz/YTG9DCmXwItrQ0TT4HZTa/meOXS3VsvFqdMi9znQ
4j15zM3VBMMPqVyHt+kal2mIUo2ymuci9teIqfLcqi8CnhJuY66j4HZqp38Fwmk+K/ao7aRdW7FR
MnBlg0he2Kth0uEYy5oDwy/zWHvyPNRSQl3DLMZujBO1zfHUh/n3OKyynU+6tX5YPFxN9Fmprnmr
+Z27eaA+a2KC6qgXJ8YuZ8gM81KKaT69falCLIca9puSbK/OoMJE9WS2KUfbZfe/wkmtD7mdtReI
L9bOoLbWqalRXCdV9xCOXb2xFGrbKOCVtp9zuPpDO5gfBtHAYpxUqbjj/Lg/sK0kC4QMjX543rRu
1wUeAXQ4ySRCxq2DCAefprpFdYIBaaAXPzyKtZ8mWHq+UkI4i5XR+iOfaB2n2HLudFU3yj+wbzkO
ZclfDn51HMTeoPd2Q36J3194UBpleqpK4Otzo32rqrmiNG/Hj7XZhLciANTpqbnKIrMrapwpCmEh
pscabgbH+zMkD4bVncoRCRsBEhLgujURLSgtqw9Grm9c6MYzIBHHV9XQwJ2enGEQkNOQoNyT4N64
yBdBV6dVlSF7GFDjlVyd4Vg6ensJQJ7vXANba02ieAyMpUgx1xXEPPCCeBxj248r/XPv4Jw6d+AE
LDV50gK1+OP+RMrtuJ5I6hWyEk5AyjvL7Top+ghFTrN9NSi1gxqH+qHBffZ9rA35NVQrIQ071IMR
Ufsbgzz+cD/81mlhWSwAMENwPdZgYMtLBgf8DKisGAnLoI3bQ4+d7xEj6eLyX0IBgwAyTt6yfi/M
KH21pgTpViVmdIipFyde/PVzouFBez/U5ieEVULFyfvNy1xOqhWkVY7mKL3sMaahU4T6c92Pmo9Q
H/JRFe6M9+NtzuKLeKuFiXxj1Y4o1OOtrmDfCfvkyBNuPnm4suyE2hwanXMpu0THcf36cd0pFi0F
PT9EBOSROkUm8FCtpF12UQ/vLDN+s/QoWgcU02DicQxBmZGDf3Fh2zkFu6ij5A+32znmfawf6gCf
Fi8J3kylXoWSg38Rqm49nOyxPPOBI9qHWOt7v62LYaeKvLXlKDDRfaeKTFVEHjMvorTtoDWYGTq+
oXitlJnH3CcNNO8h00P1YkUkgFnlYaAbz9V33RPtvPMNN3+ABEPKOi9KpKvbrA2CqUXc3vYREnGx
wE0BXBjD4P3KS1PBDoL9bhuDclaUMPM1N94TBtharlhw0AzjKkWTZ3WnlCa6yCR48oTriwkDrSof
D27kGn+KOU6Cnatic7SSacRso2axBkdCHc0KKyCa3moCG+axf56R1vSjDtEqO45zpBpxm3MqzX43
W2KvV7OViNEpoNRN34qC0GpN0Q7UCunkDAMxypODOhbfejVR/tSsoDvrIx83Haru2ORtu3Pgbb4n
pNw/lS8eT+DPlwtNOG2vNtJWy9P6+edgiu5MIb68uuXg4YosGLRSNrgB2S7YVCgfVFOqvW7G1qUp
TQ740nxze00MMpQWYvxEc5ka1nOdBehjhvh17tmZbJ1LtDzRfJWiFtBLl2PNErRCEhU8uqW2/5hZ
q52jCmM2kZndiUrFHud+c1S/LxLgkfRq1ku4yNw46EBHtmaTHGdB58mep73Sy9bSlRkAtTaI3SSD
y0EpIYZaoufhW+uhMI5K10zvmgydy/OEGFqMgx1mfyc2OnqrPJE1jNWcTPwHNCPXM3h3mjRIACHp
sfwZiAJje6JRacOkNfyqctNgcjYWD0rpYD4dCgejkb46q25pHMw8K69G1Qc7WPit7/vyN6wPTTWp
47QFvRlPdJqVOWqetDbXr2mPk6kKIP56/0rd+sCcUA6UNnhKr9jKdi9M2wkpGZtlOV5Lq9OvHiYF
f96PsnUSUmpAyxeaDXFWO3SMqFrScLT8EbeNn0FXm/nBzbMhPnhDMOzhWraOIteUtXhYNqgareZQ
651uKrBt9RUjaWCZ4nX3UMX4uh3dyMCGqdNiaAWF3SXhoUNAeq9iuzla8gbkSTkM0DBcriOzGYdM
aRtKC9bonqu8na4zmCXoDGLcebfIiVuntSxLSSdCFwNE2TJUOk52MdO78WdLzcODlnbe0VGmwu/A
cp5ilFn9dMr3OBSbUX93hnX6K68WTV0gWpTLzm1qZ+WttNNPJayzi4oow6MyIh9YhOzUty8hinAU
gn8DTNbt79LkMfq7OBaVon/XhOr8lzbE3RXG6e4hu7UpZEJL2d3AP3Xt+0NtU4yhg+JY1uCLWSKr
827UynBn620tU/liAwsFOshdj2jIGrNHUNjyo1I3/rGKthj9BvH5yxQXpg+vMH7o0F4DLpSNO8yU
rRXKUQvInn/YeKvL2uxDPbIgvvmijzBbjzL9EDAbD2ET7smPbIeCwkAGhMbW2g/M02pweyFlYLTk
8tPkdN9bEQwnhBG6nQRoIxLvSWyj0O7nJl4fMs0o8JRKwXs6fWwe0YoJHobRxYPYtHvj8ubViO46
3W+YwBQP10dMG2qDwAvE9rspjP3O1BREWt3pXZTyurwfauNGIBQYJ5YIfbY1F9c2IUQZCTWSsOyV
XwluD7jZ6tHffVM7gGrzPYDqxmVMu0uen2jeklbJZfsibXe0MY1VmyNFK91CeR5zRf1UBcikHbKx
rcaHJK4yF5/SxoS1ODvZQRHj9PX+mDc24G9rJCrhoEN4gS1/g5uFBskylZ/etJO/Bq+fTy00zV/3
o2wtGAr70DsprNBSWN33zczrFQ1EkhstwCWvG+OfdY8FaEAasvMW2goFT4i6A29lzrDVpGal12I+
KEx85qPmari1/aEIyWxsdVfdbTMUNwIOmGAOaZYu525SqS4LCGKYMFczjplBdEt7qNy9E8Y7ycrG
Z5J9Cg/JeDYC6KllKNtueuik+AoNRizOUZw5l9ihqnH/M21sAJIxjn46WFL1Z/WMM3sXSIm8bXgi
dydN76sv7jDmPz2l/eHqcffjfriN+ZOaHNI3GzoJ+cNyUI3rZEFJaRVlk7Z6xisJHV6vH0+6Nu4l
Klvzh+SIbGXhmaWtYUhcPp2lzTSX4kbXrlh996c6TM2d+duOYsLM9chJeI8uBxTUaVfRwjXJBMri
SkqiP7kw567/Ydq4GYF4QDngGbiMknodbms1/ZQQl7Uzxr4zr/tBfTc4yfe3R4L4wiHP9Yw4/mo8
hdqUHaozVN5b03yvFpN+FVMUH1ObDuf9UBtnoY2gH7oEKKPz6FqFyouCXk5LJlloGZbIYWUctECJ
rkrkfDWULDIP+Kmo16YXyAtbLfns/fhbaxF1QQiWnMWyNb2cVHIsiFcF2Tk8YPUChfOv0iwpXUbG
PH2+H2prlRADC1aIQlQPVwVSNSjSPEcywDfrppVi8xPSErWnZztD2prSl3H05ZDSSh9riHDs5qnt
vznYW97mya1hOCbZuXbm7jLklXWKlDLAi7nds/bYnFH51gGhTN15fZh0SWWPXcuZP49F9qTjY/Gn
o87TwQq0T/cndCsSFpoyjYR78kquTswzXZNYpwHXp+kVK1zvY9TySkc0196Z0418nPEgE0IuKaF/
8tu+uLKFJ9wya+n1oTiR/c/rTfXB6tT0ewig4QF1s/y9JYzhP2x4mhL0bz0aFNa6AdYCk8gS5DT9
KUmNQ9TRFBmKoLt6IA38+1Mpj9zVK0feL7KygvAjS3Q1PkOrmtmAKVl3gsdMGvTdJS7L7DHCKPzc
dFb1AcV45R9PTffKOluXD7cbjSFAVVCPV6EbXa8GJYrobaY6VMaShk/hzOmBO8I4tWrR7CSWW0Ml
zaOWIUlosIuXQ1Viu5tsknNA+7p1G1D2OegiaPzCCFvZW9QPZVc0pzjq+tP9Sd46ACA30gWROm3o
7y4jD/AR6pmt5xOvPnpCRPlB9Yp65/TeCkMuK2t1FNxeqXnVuZnEeSX77un/cXZmO1Ij3RZ+Ikue
h1s7nVkTBUUzNNxYTUN7HsKz/fTnC6T/iHRZaUGrxQ0SOyMcsWMPa61dmv/UzFe4NIW2HEQmezeC
kEFqstKdYEXXi2kTiCRxhB7Zaop3dZlbl6YrlYvTKBVobasJskipDy7E7sp4jjiniPW8Gq3VN0an
mykroytYnCYd9vm4et9vf6W9hfEYofeGxjv1uO1XqpXEo5OEqoyu0nKpp95HpLMLiM87Py3Kxh/q
dDjwLzsrk4+fRPtCvH8l4IvwtVqriwL9wRqG0XcytXls53Q+QGXvm5FwYkJ+EIWbtaVJzOjogno9
swmUH81iFR+1xjnqpu9aoWsM7ht3Ambh+mgkpUFTIoe57zS2cmfHypL5YhjMgxO4886h4y2n9VFV
A062WYxZjrWaDbThLCcznytN+Rah5YtsvfFQgMh627fjV3VmvoM+ukf1mZ2nB01HeklSth4pws0S
tQZQRBnFUnwt9h6rTqAoa+b27LfabDoHh2PXGHK8ktfFG7TtrArUqlszlW2ecvHeqVHvhLpV0i5W
h6aew9vHf9cYu8nXg6lLBHj98cYujhcwls6pFs0PnKP4i9mjDDtY0yN20d4xgc3KeghoAQptLJmd
UiGNENHPKEV7RpNkWv2FmV1HPc0dpTwgtBSZJFEXx7ElWxSTSu1O8LHUFsXKZtGTp7GpujBdnPGu
qOHvnYppNU7CTpmxOI+x/m5EoP+cUpuPg3YqBGRIGxXv0+2t3j3AYIkppDDqhZLC9VZrKP4r6wDD
R+dp/Zq3yfBAitwMvpiH6Mx+uB7SNGjR+cJQ8zSw87IRB/H33uemxAjKRlZyobtf/4Y6E9Dd8xa4
BYnAG6j9w1PW2vO5nfTDWHvHs4LDRzcFXCZ1sW2sraVWNBgUNKjaJu593dfKZbGGNrA5cp9RC5wD
PU67PzjP5OgShEYk/0prQ83szlFKQIV5Zy+f9InJtZ5WDF9LEpo/uKfUo6nAucxuAyp1vZctIOcC
9Wicgo46tx/pkfNfrhdldRlEq5rn26dn7/og0AuhVQ7QAYxwbW1kZEYWx5yeBHB2/q5wG9SqTeEs
f0DTIOFEiwEAEQdk6xEG5F8UMig4Ymvz1mk191+BvM9/t1cjf+0mAGXKGTwltAdl/Xmzmri3vTaK
8HEqteBHpOy1dxF0wCBJ9YHB4XN6lCXtHXyTuqKsP1Cr2epcMb859gANIn7gtfbZKIHRZXk/nIcq
OpIf3zVFCYfAmgYo9YHrL0VretSYpAGDW2HoWNcb+V07ijGs3eQIzbTnUmhQ/7+pzXU2WtOpW+Eh
6mbAT+ht+hT23H/pmaaJovPs+dOqrWFitr1fZk5z0CvZO5KA9dBCAw+Iw90k03WfWbpFu+tkdqb1
ksM4OZdT2R9EgXvbSS5GqETpkk8o3cyvuVhBDj1lYCvyJW7vlmhh7DoQxSfkxKfz7VO5+3RAKpYk
up8p7ebTZXENZl7EoIqEFln3bUEWG+jq2Hq+gignsqsixj/PMeXjZ3uNmZzCaI1a+PZia19A9M8X
vRLT96k3lfrgx+3tNpx2wADwmsigNt+6g8RUaIas+5tl83GpwXgA8v0D0AxD5imhAXWS+aFxvdtx
0kRursGcH1otCh2z+6dWhXIXa+ufuE9JiSRwBIFEefzaEhH5bE060Ej0hxllYZctAgeFqjGYNKeG
dKAIsHuKKNVpGsJaZGXy7385RfpYzY2WS9k5SyRfPcqEd1mh6h/yqLAPStN7756UO6FygAAB0qrX
plR4FUlfSpQMTNJQJ+M9Ve5EfVpfYn9ypvlBsRPl4+2jK//RrUOVMk9MBJHD/rY1SW2pEhMiDXex
7ZOn2WocH9faVL7wOvXUdOMRKm7XINEIidNPiMhmQyMGLLhlPaNpxzB1BEA075twIPaMnZF8Tmrj
qEG0u6s/lY85GdLu9a4ikKN4i0qHLWaA4XNh9NZHTSmH87gaBZonIlWDHtG7o2hy99b9YnbjESyY
rT0zm/Cwk6oHbVo0NMKaI1Lf/mbyNgF3oamxrfuXhq3oiRRyqEg0yDgtjfm1FhrTAdQWRpyRG6J/
fvvE7N0IqZat/czZ8CjXG5q3eTeC8qFlmZj2c7eURhhPpvMmd930IOrc20SwoNACCJTozW5MxSoD
RmbaTydrSPPEL1VwXD5aCYd52t4hoa7F0CXiV8hAG0ML3aZKK+G3d2PNlI/a7tdzpE2iCWe9YtB6
4bmhN4j+79tbufcMO2BgCWkATJGhXm/lAKYnzsmtTglUlkvm9v0/a5uBxUhS49EyFPtsg5sI0JRv
4b2a3oHD2UN903XGt8HLpF7yKgOvC21aQeDQYRTI2kGwqd9ZCaP6fKasa+2pXcfpqTcbpqKbwwTw
cgIaP/nN4JrIhLiiPupR730HQOi4IxnkMWbuekNQyubjFjLaqgvjCTx3fCZlzk9er1aZvzpCO6EK
VB/sw65VsBv8hwcEZHptFZb9OA09QWVmqLKiWBs/snzOHhFwXJ/rlPIb9MojadHdzeddkVJ3qiQ2
bj4+nSimSqGpd0pAfJ1RaeuCrmqTd6i/OEECdviLB0bvqeKxYw6EahMrROlnt0N+6/Yp3Ltlkn7E
SQByZW4DBN1J7JEpO2z6mEQXcgUk6lTjKIPctwL1Hg1hyqlbppMyF0B3B9J4e1qze0Ofiic7s5QD
5yTd6vY5k4I2nCEa5mA6rj/lnCmG0cr8wJuKjqqLbV+yOZ8vU6av9/3g1H4dIX1vZ416ub2LOypX
skUOiYrcBIjeNm11Bg0l2iZ3sZoP73RXUYOoKJdP6MFPQ6jA9h4ueW7ojT9a7vTEZNMcDTf5wcvZ
emcKLTuC3e5uBh0PRM5UpDG3AoR1JJB16ByH2CVavhmzqqeAvVwmtOgN0rYPphajgdMa5hOSpEca
Q3tPE3kgpVGq2PT2N1eZScGaEa9y1kFUDtmz0nTFKal05W1s5mL8oiaxebTevXssswpdpYIjx0Ve
f3xiq9TqJtY7RZFnvdF7x3nRmVeovuiz0N/lS9+GnSWMg3RmZ6UA/HFYgG4lQVee/F9CRNzjksEp
Qznd0bK3hc711day/N61yufVGqsDczuPBtMMSEeZj6FJZeBrc0te54ICFOdsMOx3xdIyUAhi6Vc7
qowlWEbPfESxRvvgVXJG/Koc6UvvLZfSzE+iAcd8q9O5FG2s6IXpylZs1PjKiGyBn1NA/bq2gydD
Knf9fnC3ZEa4udZk30hcSHkz69XdassFwZW2d05z1ySfOjHqF2fK43ewb+zvaT6U/mL3Te2nlvLN
WIz+hDS/fuAmd24TvwEwDmK+oLu33e7OzpiuMC9UPJ1qvbR2g7YAfLS7aHVK37ah3sFGd8pz3pbZ
gVfbCblI3+jpw5shydoqYAylZQOUxvRSpst70TfuJ5ir7r22eu5/B1stT+urrQY7TUdD9mu2AJnS
oOSRIG5yGr0meyYM8H44zF6dAy/RGTEbZZpeEw3k7bMzxUrjL2ql6uc05vf5lZp1dZjSVEJQsSsT
XF2rN0cfYv8XchIoHfBwbjvHtjIk5ZCnyPBGzlIw8qYvn6geG3e3d2LPDOUyiQjhf2YVXN8zYdWl
WqecOS1Kkvq0pDVoOVGsxV+37ezdJ3YbhBfoAtLMTfRhDXXWewa6ZMC98jjQhkx8UDs98nuSFXRd
4ve37e2uC2oLCg6MtcZfXq9LM/JqcV2C6tRdqr9BG6jfHXs4wrrsrkoCnwAbs6at+nXXVKa6OKg4
les6PZt1Rs8DCe6TUJz+BbmKoyuy4/vRJjC5l5Q5gE1sfH/t0vPLstk5NdOgFIGK5kZ1Nqykj4Nk
Hcr4UmuA10OGQSefb+/nrmXq1OSzjvxj89DZjWstXkfu4Cp59mExo/gDbwUHU29s3v1So2JYK8vp
ttW9V4A+j5SOoQ/4qlg4CoJwJSNob0bPGABGrd2bJtfjtxD4YN1qmaGIc5oayY+kTb0koPW6/EEl
BllqYAdShhd822bP7VWrEPqmZm52mqDZpFbxF6/KvcU3Z3HEqtk7UJSxgACBlGWIwuaadJ41EMQR
XvVFkp+Zt5n7kb2IpyqOvq0k9Af7u/dVUfei0EzoRPdp88q6xjTpNHVdOK7G0xoZ7V01qG+tpRIX
bwG03g7iCO+5b5JcFzkA8oEtcSUqFLukQMjsIOTFwDdNAjZ87y6oNK7e19rOykcmJFkHCOQ9q1IV
CEgF28pdvXYHeuEy9i1R6S4ZlCdKJVFCxYr7+3jNvG8200wC5kIdirrsfc1frG6DZRtJYcTM6Eoo
S6e+81AAO8+lunxdKrNRA0KfSfeHQaeOYaf2s6IP5lmg23jS+mm1EWYC5WgnqvGRbez+irN6eWaI
QP/u9h3b85Roa8lJR4wD5M2/3hpDWeKupglxSuZ4vdReFT13w9xcblvZe9zR7ZaX2eWp2SZG7RKp
uUUP6MQEBBDMZWUGam6rJ2K4/vz7pmBjUGGkvUZdXH6VXyJVTWVKk9cTqWreyDBpJTP9jArYBfGp
9OD+7O0dEAWJdETQ9NXkjNImSKtyF0hvVuRnxlEp50J3xoPDu7d3koD1E7gJgkD+il8WNGc5A7EN
WWUrlx8A8uI7vV2/Ugs+gpTsGSKdJKrS5Yjh7ZS9RtWGphCg1ZSWxlmUG1NgVug55THR/m9/JIYU
wUagZUfatG1xVWueFaOEOtaQQh9RxM9DHdx5AFWxPQhpd1ZFjEd4wxaSuWz1DEw9N+GwA55f0zRC
l37IzzWl9W8r+vF/YIqMHEwcTQjaBJsvFY+oBkwQeYlynOZCYT8JnRRVgy7Tjiq+e90Y8j/Jw5HY
FYRwrk8FeVCi5VnjnIpMrS+aLpQgZbxkuIzx4FfUmIM5d0TYuePiR0sMna7UxCVZ58pP1GG57yqr
OEDU7Pg7Gl5MMZUS4DR/N8/J4lZFq1csXx1ScertEQZWrREf63YaWNNwJDm7aw8NEHqkNuTobfDK
k82ANAE8I5kUBfyoZq3h0s7Gp8WIjLsoafWDKHbvKHnUGEymmcPS3g7IGDoD2cORKEiZmulHltXx
/UQkEE6lJw4APT87PJsUhSKSKYvCmsyEN5uZT0UEaI8nS9Hq0Q7qnq19VrS2Q4WL3voL46Lt/1K9
a4eTgjuN/JXIGrUXNKsEfMFsHv3FImE8MS8F6vHUOc17YmHNCZO1LVW/s7z1XTOBcQyaVR8/ZrAg
Kn+NCxju8HWS1i+I5ZOgNJXqOSuk4oiqDr3uxzFjQr7X2qxaPhPtB/ucENTHEG7FSE1PiPalWJvh
hz63heL3jY2M2bJUqgjUtq+XwEhE/jKt9dBckNIz1DBrOl052W3Z/pVluvXvKmr7fVLG3vs2idr1
1CE3dtRTeB1Zyh6eRq4KHoI/ZcDwi081B8RHLG0EnuDqzd+dWJiYk1r9RVhWdfEcdDkbj+i2zyKN
51D9cNv7vT640jqvEyGQFFrZPFEDI4+iJpd3t4viN8xt6DufdNR6Y1tjZwZTorvf/8AiyCKGgKFe
zAt8vd584dxoDqRlF4f8bIMCCRbbqN9pTtKEXdO7B57wdcBFnZVEBfVYVkpR49pe7VmJvoy0+Xrm
u6FhkvRnQ3f7oGY2ABm0tpwzeFMH2/r6emKUDhEK49B7gWlcG/XyLC4NvN7J7uziU7+mOrXI0XqO
QA4fvMnSk1/fTkyh/0PhkWIyyM9rU3E2KNMSkV8mXMagTJXobZyp1kHNfu+c/GpF/opfTmm6GHNa
2VTPm1VxHgpRDU9ObhRBMqpW5hvoH/3JZ6MHBZwPog3P5rXByNUKZcLDk8H2fVjraxEALJ8vRdaC
94Tlep8xifK3YwH2UoIwJfhN9oiujcLeNCwoPfSl+qR7b5tp5A/RWL6bxCE5Ze+EIAUGxwJJUqoR
m2SuFkPfKRbXfjAr1ErMUQRoSdo+6jBHqsZ7N4BJyVIYBSUlnurrVZFZSOELAF5xz8zkarS8gKZc
9BGJ9uaNvU6Wb7vlEbV978D8ZJVTNaU7sA2r0lUY7aqzlSngwekya2n7MhauHqIVIPpAGBV6BLc9
y+46pYoIryKKXO7Gk6roefSdC6BQiFS/ZwLseIKrKJ7KBdKPwQCOC7oE9eVPjJKSS4IutdLN9TN7
N0UDCdhLV6g15P3+6+ARdyeK0gfKkk9BXmlHC93uLaxnSYwhtIPpjdvenB1EZmAo5vkaUomtTl0e
M748qpKgKZv5pJfeelCa2z5RP+0RtEIFwH8Su14foCjvPHUZ0zWc8r59kT2nS5ZPw9c8WsQD2EH3
0mSx+uKJOgp0TaDxc3uP99bLknkdpeLOK2/qNAOdDHtmvU7y1cna+SWFVu7b5nRfGsn047a1vdVS
5GEeJv4bMPFmdxtS0zWhuRTGkc6so0UkD1lTqdW56Rbxl6o0cPG0pf0SDXPx1M+u/vW2/d3V0iOG
Xws1jgj+ercZ/aeMbTeuIQUKF+kJKz+ZSV+8sQdN85VlOKJovpIRkZ8XQUD0yCjk0ZaXP+gX3z4x
ZnGMTDiTeV9pd+u0Ot9lUnbphl4LzaWcTkqj6OGwCPXR1PLkrwTM2kFUsHWH/AbujgMgAJlbYKib
B3Omq9HxkdfQLLzlNAGjCDIrK4IMjlJ4e393TXGSyA9AaFG3v17uOsWlXtM0CdFGGZ7NpFDPfaU2
H8e5OuI57pjiunBJyS/pOG/RjGufWm7XMe4DWKP93jZKUoMpzx7LXDnYv63vY/+omKBIxVsCrmg7
NnaMMwX4RqyGemEnJ0Vd0f+bF+VbTFj/nCE1afiVWXYHUcHe+mySdEJT/uPZvN5KgwqoXjFuLHQ6
1QkiVGj8iC7ovcgO5w7unVIQRdwL0BNwErcrjHqWaGnKGo6eZHvMzrxQGMjsu5LGx5fFyIt/V3dx
EOO19LO2Nq6KGA6KjAe+aGejpR6qpOWCkXnF1WDyx+C2vaKGfT59UmJTebCooSHKWi3nZB1p0PRw
tg6M7uwz8assIiGECB9F/v0vN3QtrUJXi1gLSU+0ixbHyjmx5vT9TOZ78J7teD+SKfoIQAao/W4p
dWVF5V2zcy2MNOGGLn9cXA3R6bTUl1AYzfDkuUgkMoijOtXDnB8k7q9XKoU1YA0y0Vz6gc3lNJR6
VhWr0sKW2SanuYyTv2OvaE9LvK73t/3Aaz8r2c4kXXKqBHWLjdtLyzZrmSGihSVwpMApi+FhUPX1
oWm8xjfarv94297rndVUBhSACccfSI7K9Ud03RY2IULp4QwPzG/VabzrnP5fY2jyd5ZWN49K52kP
Kl/aX5uqON22vrOxUt6SaBMuPuXuzaumR0UU1+Y4hSjDV49KmvxXWiJ+53S5er5taWedRCeoUVHl
0GQL4Xqdiz0s7uLiiuZWn8Pa0/P3iO8v97FVUfBe+u6xjplsqehZfTKzyTsoV/zkZ/yaENEAw9ci
zsJJBbO6xaQMgs58V41LaOd6YlwMO8pVn4xPR7TcjpM3HcUIL2BMl/6v22jddJYtwSxI1T57KUid
yrct0zgzP9Fjrwl6K2Wej2SbLI89sXrzONhlTw0Lsar0vuiyqPWFcKl05c4QXYpyqpqDT/fa5dCc
oENMG4u10a243lC640KL+5rbH7n1xWzdOdQaVW4edZMiblK8YVTbP25/xn2r3EBdyim+GmhUtgWa
1ipW03LQL7Dspku/DPOzt1T9f+1M2l6OVfLPbaM7pxSssSs1P1HSpjBxvVR7UipvYZpCaBVR7zNQ
w7h3rGoO5861D47primHVpqL7KBK5fLaFPg+o7V7Rw3TrjEvDQjoAB+sBOhIlgcfUDqt7YkkeiYn
wQ7YnI0phJbLqk5yNSxtNw+MNFsuduSmvqq49lsv8pTQTttH6vdt+PvbSTxHdAfODnTBJqqamKK2
NOD+QnWGTmjrfE0tcRjqplnxwbXbeZ+5bTzQ8omif7OdwdDg0QHPZEQgkGrugdd9WVavPZcVvY5c
ncVd3/btw2yAiverNhMBeMv+YL07Lp0bT/YOJp68aOtiUye2oVG2HB+VGdfZUA4P6Zgl/7ZAwp5q
gbjLwcO8Y1CqqEghXwBCgOSvD5HhxrFuCLGEgznXH+I6o8Idx9V9yiS4UCEFPbD3+lJKZiMNJSIX
eqXbWRu5TT2OzrsaunYaPyqVOwBnMyLkGBK7O9fFPH5YOkf/cPsYvT6/BDtyWJ5D3EPnUnr8X8IP
c+gNN6nZ1gHAUSALW0ygV6pPSdVWj5BKvlW1BJ5ZykFD8PUVxRfQZWJz+Zykn9d2jZygbml5MXWr
817yPqdBm6fFQ5oXycEV3dnYK1ObKxrPg5nlNd7Ac7MSQBsqlUVsuW/V1pjOa9Q0gWas/UEEsrs+
YEYqbG0pKLaBhqg181CThq+p1Wb2N8jr8rtj8Z5MSekd3IzXpsgncXJSFw4u8zZ6nho7tvpuacOB
uC9YKBS9WfXkvdk4ym/7VfARHBeQ3VxDlA2vPxoCGqndtSvQv6gtghJlznPduabvpIry/va5fB1p
SCgGvoY7L2UtNq9FkyKJCG8NU44+3DfT2PuK05Znbc4ohnAe/aViOB6aOZDfl98ftIrWkGqiWUvl
BxgMbLzrpU5DudaMtO5CdU3FfV/N9qdkdAyfYpH2XOt9FRAkdXdV0QwvPKLruYdIeRqBGxRBPNPx
OPAOex8ZbLsm41oJ6954Ixdh5zZCIT0sm3VCsKVUP9IcoeuluUdD2V7fF1fj3SSlxSlQMt0cXZsJ
0KWxRlUYW0YVIGT5fbIb7yEb+y6sR2N9nyz9EVr9tRuSNoksZfwq48vr7VYLJxIFwV2YK1Esx0Dr
vq2My5slL4ZTKicBimXRz16XHE2Ufe3m0cFAZp+vDbWNBu615RWMY1xWeh3WRWIRuWrafZO580UZ
mIW4Eii93D7Ye7tLeomvJ2SQONdre0VWRXWvmXVolZMbpqqTB0iBpaG7duZd1uafqWYetdz31khR
EXK5lMTE8V7bzAnaCfnUOozqWQ8yRyTgjBIukzpnQVy79m87P27OL/Y2fmKynM6rU60OZ7NJfV00
zpt66auL6jb2QWyyuzSKXMxo4OEkN7heWq3kXRN1Ux2awhx9RD8pIlSN8jZHLAN1Yu/3K3gsjfQH
UV4CEehC1/aWuisSchS2cs7jOzevf4x5zRTiFmnKdrC8g53cuxc/UQWMgiBu3nrcTrdbI3eHKkTo
zPoU0/EPPCdNTzWzv06d0Jw3VtfmQZ4Z5cGrIhdyHdjSpEOjn8Ug8EZr4XqhJjznooCyEyZR0r2F
m7482eWYH1SZXgEM8LO/mAERcm0mbhpj0RarCmnrp6g59/HJMNvuyY3il4jRxA+JUyZhAkg6aGN4
WUnGbpvTMD0xR64nrJ/NA5ri3omiP0ToR+8Naf3NF27dhly7d1CYX5cpFFkvwrVjmLkq1unsJv1R
zXLXnkeIADFalko3J7gbbEaZQsoJW93Nv5fq6Pzd6PqkBuPSlbmfpPX4720XtG+RpIUXXBYWNy7I
zrqeNJ1PO4vO9Ftqe+GQRuKsmUsMFN09orPvvF2IDFmyrIZsCGnu9TfuFxP8r21WoVa6+okhyG7g
rl513zSiPzhPe95Vlkl5TGgWwbe6NuUO9YwQicvHcxPvjTkt00lUtfNX1JXTE/Jf+LxlAPx2e0N3
rKK7RVsKZVUp5rTZ0JFipDOPRh2iktvd1/Oo3JUjcNmagD8YalsLMrpVB0blBdxcUKljgU7hzw7V
VukxA52brV4hwl5zRioaZvQmr8zv1mgMJ8aoTA+Jpcc/B9U8dpNWHNySnSUj5ETBideEjH6rZtmh
RrROBlJm2hQNQSXgDUxejCC6PuYfHLvVgtTUjwY9viJ68UqjQkQRyJAatq82uqqorNlG454ACjd2
SCdlRRZYjNY3YmPzPu6NaAlLRse9LWdww49L1kd/e3WcNqfZVpSDt2e7B/LXSO+IvBQQQAa5XR+2
xaTdWea6K2dMLvdZNwzh2oostPq2o5+GimlUl0e0rK1fxiixNxNRqdwACdjKh6AGq1hJXkQnJ0mq
T+x29XlpD5nh28P10woAJBC7lFBfgfS0yKMGNpYRAjil8aQrivml9LzuFBnxcD+3Y3HujMby+zSt
H6vRPXBQW4chrVPRlDViU+oOyI3/JSk1hsFiNLzpneKhWZ+SyngwYnV8aCaK1bdv7p4lIiLqNgAR
JCHm2tLc1saEKAXYb7KeybcqSlI+dEzxRa3W6gDOsWsMLI4kT/8kOW2MCc+a1lUH3m6teReYkd0G
E53RLDD0dflwe2V750TSb/9nbPN+d946LMoAorztmwbIs9teHGAylz+wIrNBmiOERduWQmUvhhaN
EnELs+asp511l7i98/62ld2NAxBCh5p3gvN/vXHO1DBfFdz8CZnD8iWa4o/g4YbzwkTeg/W8KnXJ
oyfFMcH2kIC+akWhdOHoWWNAYAWlSkHUKL4Ks/ICHpHhsWkTLRARqtnI0HYXox3ddwRKv4te//kb
fuI5wDZRM91EBFMjytTtwOejF5k+zHqu+aom7HuErZeTFivrg9Kb08HLuQ0KMEr0BeEDADsufUug
7u3MTNQ0w5nZzXAq1babgqzCk0aR3l4UUtqDj7pnkBBaNhcpnKLScP1RobVEaY7qEx3oCL6TgFrK
dusnd7WVBy07nDm6c4iwBowKIVBCra08wxgXTTaYHqLBvVbfOU05PiTmYp8dovaDvdw1xQtF9QfX
wuTN66VV0Vh41eS6p0ifqpNmNKovKEefhQnL77evBvVQKdgteWZANa9NdbNNFlCMrCoT033SxN8a
yAAvWkcidNvSzpMAsRmlG9SkUAvaBjl9powas19QEGgL+2UZ9fYz/eAUMptVfSCNtR+raI0DNZ4i
at5TfGB+b08Z8cx7BKQRNPfGB0TtIoBtg1Qtqaydta4Vl8nNu1O7zN9uL3THc1JMowRL3QkN+y1I
JGE2kTPP+DSvhN8sTMX7oudec/AY7B1/oGjcOSi9El10/eEau7KtFkmWU99O5V99Wyb3aZyNgdkN
7p1G6y64vaq9zwcKVHYp4FWj3nFtb2DAqLNaNF6LbhwuSxMr38vFLl5UrTIzJvgk3cUe3epNZA/i
c+V08dHYlVepnvQwUh9T8l25gK9Kzenk2RR6vRMUfDU+T1YbBZEYim9Ay9WPbdJU50yLp+7UN7Y5
M9Cm60OGHXp/0c4tmf7jpc6n1IvHPzhYDqk1gwNkPvRKKCGiwddXq4fm62qc4c8svmugPCToCB5c
1p2AUYp6wayTut+vwE5mrLoZqhTeaRVoD+DpGu9lSQZX863YGp6brDPCQVhHB3p354E7gXOWrX8Q
HdffHj9ruB2k61NRJ+nHTOjJHaJVzVuRxPaFzKiefGPW5az0Ro39WLWqj2nPtHZQ/+NKeVcd6m+q
VUZHGJqd/eCiUdQEH8Trs61uFLFZDEMkvJPbarXfs293a4fBZKHQ2Wh9nfotU13Pt2/CjifBNzNh
RBY4ZRXnejesRuRxTjf/BKtyJVsw+nCyrJFBwvN6um1q59JRPAHdYTMnhvMvf8ovgexkgVbXSt64
KVXakDHb4B7sroFcnfdBT5pwbxfVR1OURViuaFnetr7jyDhm0CjxYySm2w5WHXd9ZnuJdwKwaNy1
zHAnV5ySA8eyt50M8UTsQ6rLkBdcr9Ec7dWIct5VqPP/VFYVf4w5g4+MST0iQu24TABXEiYoNXAJ
1K4tiVTEc1WyhyPItaAWKNjUqKsGztrJWd4iu7u9f3v2IMrzgJNqQkfdvK1qKspWNToPrEpfwlXP
P3RMu78ooq6CpiiOWsk/O3y/ZvQcEMa9yg4gMv0Unjbr68Y45yO13mmokuqcJumIJLPTBULXm4el
U9a7RLij3zJO0pdjfv0U0dw3hcGx9abOvhss+zsCe3ow2xTRmb03HWzI3qfGfTjcHb4AfZnrD6AP
YFM9r/CgVaYGxzm2X9rSLHyAi1F4e++PTG32ouDV7MoKU1OhlveZ5pQ07Yz0nYUUxcEl3bkmxPqE
vNAG6fduvVASJ0M2ofxxEmYeX8y1ouW7KvXBNdk5TORIKEciP4Ba11ZRIwby2zcMCEXlVeG7Vqsb
+07caWFjTvCWetf+7/YObkvH0t2Af/hZcFOBQmwSQDqva2TbaFZFTNr9qLnUo5yoeKM06fL3Qvnv
GbGF3q/WtDhY6c6nI0qjzPcToQOtaHNKarvUvclipXKCgYvWge/RTH82Y1EeVKF21yj1ljAoBwTK
Tf/FvybLQulUj6PTiOjODwgYqK0liloJVKRF9vdixfqz0yrRfSv69nx7f3eXyUBhSY0DZbIlu8jh
NoaDRghBfqZ/Egs4o8W1osL36vGISLRnC78nwRdoH4PlvV5nnTnGYs82nsEtdZ9JqO5DlucP7gq9
6fdXReFFZoL0lAnVri0xmGEm12wiZNBSoYSUe4AmDmNZD0GSj+ly8ETt5duAHuScEBR/pILTtT3V
ShlE7CbRaRprypVeafVfbD0bmPjlqr6y5lB6IvvT2ouCYSylGVRV1xwc2B0HwG+QkAso6rIQf/0b
kig2IYJVrJmZOZ9RfhYfBfnFwVJ3gh2q+7SHKd795PZdW+HhVGq7dijcjaWahW6Z1DDrYNiIQTuZ
iAtZZ0XrtN+di4oboGjCGaWkQcS5VV1U9TrPU1ONTqvWWl8sdbI/ZFP84bdPzZWRzVf0sqRaGw0j
s9FFUE64bHqdxOdSTNN/t03tBbPYkhxblNsRPty4l7wro9wxhggR8qV8yOPZa/3B6YuPup6v/2iK
nT4sypxfxGRkn2I9mwMgdk3y0LltXfq9Chh+HJf66BDJJW4ebwIFqicUgsGEb5scypQYg7lq0WlI
tOxCCXc+MyRPDl6KhF+II0mVvdMkFcbIUWWnfpu1uIs2WowYwJweJ1Hut1COBp8y2Tre0zFz380j
1apnIBTdUZyy44wA8BG4c1+o3LzqJlfm7MHUUE5uZAJMQvr+r1QUgqFZ+WL+fsTxs0+OhLjEnWwr
f4riFNNk9ExrL7Q66HKhUg5ORThpZXp/+2DtfUDZkv+fqY0X0CDXu3U3KUhrlcapmL3hjDzpePaU
oQ8qkrQDe3vbaKFwBs4EcQzwh9f+QPNENAlrUZDDEXTKI838rqfz51Ib7E+3V7Z7ZWQpHVFdnv1X
GPPRSeJe0/lii1cv/6wG+qC+obb/DAJp4lm39b9k2o6mb5H4CGc492iemL5QQcd2VJKoQ5ridPs3
7e22BLxSizOgqW6HhxtRrxSOoiqnzvGgcME8HN8KprP5FfoO99B2h9+dzS4doSMxPWSb5PtboMdS
NEJRl1qhIJ73RNJO980cxiZkGtbz6lnlH7hEqh2oEFHEpZq0+bzpENFQ0DL23K3Ku6wcmCfjwn9J
5fzr23u5d5IcWD7cSVDEr5qehOR5PmV4REjj0cciq/8GwOKdNSf+kzMLBhNyBF044q2N79W8bC1T
e1ZO66w7fy9j8tKa7XRKU/2IvCz/pa07BV0BmB5UENhTueZfIrvFSfJm8Tgf+ax3pyY3Oz9S5qOd
2zuFlIKhJrFx7iv9eFLMlSoPd9C0l/bidtP0f5xdV3Okurr9RVQRRHqFpoNTj+3JL9R4ggRICKFA
+PV3se/LuO2ya06dqr0fZs5Wg8SnL6zwBfDAuvC46fa0A2H67Z169anQEwYFA6Dh9LIi9/zULtMm
1Wg76e/mtFX3dmkBSH97mZcHAoUM0ASANIHM9aKv4q9QK+whaVTFLJFf+AgAcTn0i7zv2Drod7Kn
VxZD1gQiFC4j/OvyTMwmnGG7KWm1BmItI5PnBz+u09Kl4fROur8ln88PBSTK4L4AcMamt34JFhkg
NwAGBsE3NUXpE9hr9NAPk68L+EbaEwOO9xio2MbFGpN8Lupomd75ql9uIH7BRp4Bh+U/VtvzYwnL
k5BNKvd2wTzx69mI4KrtIZr/9v69PJbbKhvFduO2v+C1R84suh05BfaGQoDKa8Q3yIrytmJq8D56
Qd+Eu7dXfHUTkZdC/njDhFw2quplgC1TZyjaUGN+atemhhaEIhXDjOOfr3Q83F9LbQ//15dtFzrJ
nIy0GmXHdybuzc1Qo2wKaVI/vP1Ur+5WAsl6HJoQecRFEwEWA2HWMksrPWcwng60fvRpLv6HB8Jk
aYv1W1PkktdkFcn7hEHqVTZjfmDx8JMK6vZNCkPot5/ntV1CAxlj1i33fQG6GOtojaK5puBrNvSU
BLX/0A+NkIXfoIX772sB6b9RcnFr4g57vk1B1rT+bDxvpxLf7hhAdUe96LlKgOz753EZlFW2ohN7
BDmASzlIIqKBLZ5hWytEHFca0eMYKNhNxfN7oJnXTgQuZIB6/2tQXBrA+MlEA2lDVoGSaiqj52BT
s1P7f393m7zB1ucHYPqShkpon5K6Uayaxi4F7T8xRQJPg1Ok6HvR95VQscFI0WJGj3ljij7fJjfn
bMKEv6kw7qc3Bq46+8ib0koJwQ9AJSUf3n60V14giCDoZGEICC7GJVAXAPQuSFTMAHIh0xk2OvQO
Xs7ROwHwZXWzcZNgaQEq3Qbkumg0Es+jKhrzppJBHZV2jFyZADQMwn3rfQhb2lQN0ud3bpdXXuWz
RS+iBe2Eoo6lTZWMUgJc0LsP3dyN16lYp6dsmM07fMhXXiX0lcG7wHWGcfSld4edQh2GFFFdaB2V
2Mn8BHHH9yyPXumwbKp7m3UHVOlw7C9OSCs32QlocFerv3pVnWe6nNOxriSiSZm0XnhyfU8PBuzQ
K2w4XLPDbqrePjWvBC6Qv1F7pNBd3fxNn5/S/P/t8WhXLfHAdnyV7pAZr8bEsc+//vtSqK4Ri3E/
A85wsYtcY/wGfkBb1b4YT8PsNcUaDGupxyx755Rm+NUX6chm2YVeJ1immBxuf/7XTQZSXygk4zDO
cNlyhWMy3sOIpDsY3KZn5W+tByd5gzxPQD3h7cd85bBibYCD8D8YH13uKsRz04DGoqs86iVVtM6y
gKx8UEYKl3g4TO+Jgr62g3+vt32xfz2rorVYYoL1QBjWZdZOsswoGa9DG/F3CuNXPn50dzYYCqCN
SOfC50tlkzA+j/K2Clfm/5gFhvwz4e29akjaFxydwO+o7sTh7Rf66gOiQMRYEEHnBYnW4puPW0hv
VCoGdhJ/jx8BGAmucmXZOw/42lIIn5tmESbOKKOeP6Cvt2JE5di7qZl2NW2bz6EHPMMI+eV3lnrt
XSL3AesazXHgtLYY9Ne2yVHwUWPaWMHooQdTVsk99WGJwhZHzuvUyUMCssI7addrZ/PvRbfn/2vR
1MSRB0cQfBepP1wlhgbl0HB5Ja1trjJn/lUEB1/6hufZ6ikQ6EHdf74eYZD06WrGKxD1boWYcKdb
dkD6lRxqcJRLmWfv5RGvvVdcTxinb1cGqrnnS7pw8ROVT021AG0MOw1UYzByjesdeNgxKyRC0KEZ
s3+ftUKoGRwgACk2z57Lrz7pfOrl4dJUpte2ciNMHbw8NTfGxr/+/XMACHPjBm6azZcu0V4rgUus
/aYCbT4+thCyLps5suUgPf0/fHlQtwcQDNCQlxjM0NajS5VuKj429BzTnp+AJV+Oi4veG/2/vHJR
PwJWipxswzAlF9tm2wwz8TVtKwDS+g+AvsobYtR71r4vzz/eWoSuHsB0ZMNbPD8c0Jdwtd0IVBE8
byEGYPdJZkFLl/6TWppo9/ZObYn481sIA2MoqaMEQesZOt7PV9PB2ufNACR22jNxUCvP9gD3nGPb
qSJlbjrq3HBo6Jn6EJH5vQHOyw8BiDA04aESuJEsL7vxzE7CBjOYYV1dxxDzc8sVvCjkI8mtgaqw
0kBO5uP924/8MoBCkzJEywv4ZChfXQ7Ks65NSZ/lukIJ5Mqu0/oAm2SvhJvcv1rAY94GMgiKIKwH
fP+lwNZc58x5uRMVSJGwiW0thZw41X0uizBJ23cQ5S8zCqz2HxdkUwRAvL7YyxyBLBk76GvWkbqa
ADvbrdB2KMMUoCGR9Q+ijqITgCrHt1/oa+sC/Ly5AoAEB3+u5+v2I7icJgQKJWpFeut83p6nBF5I
dPIemQjNoW8hVR8uOMpvL/zKTgJ5tXFfILKFYc7Fwo0PXxy8WF7RcZxOgevWU5haC0Baxv333Fle
fcoMjRUQKaHXfikBZ6JZJVbPvNLgTWBaYQNdpFr4+84u505N6mOfi6XsXPIe9u21x8Sk5P+dVHBR
XewrmV2I9rvXVUPsIx8ULjqoep1P/eiLd47Qq0uBmAFiCOIXPpHnWwlDQETRRm9vNIswCQN3LPZG
eiZq6N/5DF97nwAXgQgMmCRwBpeRR7U5bz3Jqy4DVxI0Qn0YPCfBDg6Dzy4awsMSxnYHSsh7Pu1b
tYnneB72cOlvhFh0ypBLXeoVazdp2tUzrAvgLeSiArVHAG+3AW5yhWaBgFhb7desrKN5QRDCaVA7
S5UkO29uwx2FF9ZcRGadk0K1nnoMMI+ooeEcKVlM00ROAuh5VfbgpQ5FCibPn9HD/Vv1C6FPSwqO
UZnmcy4KLXOlQFmFR0kxkNTAhhSOllO5NAtullCwBus0bJ6OIDP0A/JLE313vFPiNLs6m3ahsZEp
7YC/iYU6aMwyAaRyMY1Dd/TjTuhSDDT82kC2e9wZw5Y7aErQ9mCp9b7HS5wf+4R2ugjmpskOFE9d
hbYBY87I2YYlulFMV2SLLbscjpu7wWs1yJF6DAAZwis8+VpSUUDpBKKIUw7NlEJDNexWN4z8aaG6
OpamhXUDyHduUDi0YcCKTHleW/DGX69dw7wIKjtt6588YGmA93Co+IpFonV5qJeMPzoaQAWxoTQ9
dMTA71NnQ/6LhJ7+CZBVtzUDDb+yrUnJ9aCyhhVTmLiprInnTt0QqeAuWxL/pkv8Kbpm80o/oxoI
793aTD960fBvkKwefwBKM7jC05mfY9oSdTe5xEyrqnUMyFYde8mPIEVRUY5pNtG9P6K+0IG/nHHN
jMMBl3Nz72swkMuudupIoEMFcWrTJLx0oRNq5xSUqgsfkgisWMXo/VRe39qCmaEOgfGb1pMaIj4W
OaQNhtKzfvjBRMAWHde15lNpuI3Sao7SHhMAGGrCzoDMgP1paAdlBZR0zOeA6fouWDrT7MaBmK8t
8+YN+9qltMxmx28V6pTfYYsssGgGsASODvDOJ99OrCuVnKPoNrS0hfUW5RDujLOut7ugkeILHDRr
WS756q5GTc2wgyaBPLmoT0jh+TWIusNq+0/cUQhraVXPpqyNwk5QruBUBuAE+Y3OFgdmCFzisUgs
nb8kterqK4HFfoJHE4kS/hAAGqFWRjYA5M3yNEHe6brrVfIL8lq4xbq8XodKCKgMVh1Uk7oqSq38
oPPISwvt56Nf0MSwvUabOy3aOrZ/QnQ9fzE/n66muO74wffW8KNJBSyXPNknGu+k9pGZwkptj0MM
dZmW0GYp04HnFNr3XqP3lLl53E1CBM1+8V0vITkcdqKExJlc7temXZOKTzQRkPuSyc3IJ5sV6EP5
P+jk95ivA157mqKwwzU4dN1Pp+DRWSxCeNcscvQJSi/LY2xC9FRIOy9BydHav9EaEIASDN6G/PTT
Jk8/LB3U/wb04N2OpMqAyk+GWZVrvUZtv5s7ObD90kIZGbuBkrvsqQMExtoEXtEAyuTfyOAF5L4O
5wg2INoAJViYdJr4yYXBAP0+TytmCrBV4h/CwrZpP6QJl38AGQK0d4TQhV8NyO3PNmit35eEs5qU
+BG1vKIQfu6KJjVsuqNdsLoCqJjpJh07j0BiWQJiOHnj2H6NPQKAxRz0/YRPyUtP0NUZXWEDX+sy
5XWtP7qZRMtBjtR2xeSt8W/4fdJbKPIlLIK4c7B8oB1SoFJN2qNFNkwzRbrKRfcjB6lsLKAnbduz
gRFGNhZSpSx46DK0Aso1aZtPgw28vEhJ4zo4/AUOyAcoC0HPaPAmACT1bOSOUR5FRbawpTnkkbNf
4pjWSZF2NAuP8+ohg8Odn7K9WJo52K8r1DX2C/Tuw5sFOj7it1sDWj9GI+v1g6wleVwBT4exQ06M
vIvbMGxuTQatzF/cq4P+GgIHObtL/ZmHXyFoF2a3mRu6YIcOm/cwDGzgCAiUJAB2aqjrRskcRiVZ
urY5aD/pfuc8tTfx1E3mqAKEm306QEP2mKdSIa1vLFOQqlJyLfukTbCJjafhbJFM5hCxemr3cTdA
gULUqf3NgsaPbqdEiD9zI+MVFJvEKAS13oa3rVj5p8GbTX2VUHCdd0PSZA+p9QNRYZYmxv1CrPyT
2LRPAMBiyyfPWMdLi2SwuWGmmZN9jt8T7Vabw3+OLMFAr/ykdlkxc+U1R+4RyO3bDIo9kFzS+joi
TUx/LMbJdjf28bruCOfDUPhGd+GDVk3PPuAAqq5MTMQ9VQofx+0uRSYG0fkmBdWELzzMD8nQJapo
RxIZ8JZpmj4A1+D5qky0FfVemsabdw5KsBAh09246D3Hw6jbQVMgYv3GdkaU0LGYoqIZbXKNdqkT
x9ytab5vfLEgbHqzRRethsMeqTKqGvOriVb6zURxq0vaqyytpI2jTzz1p/GmpWHWAPIHA6dHQLyT
dteTBFYxkDG2EfgLWcjsOkOuKNcrspOM4Ta9dekgPFAN4LmdU4jxsTn/E0Sc+WfOA999CWqPsqrl
KzjZM8aNcbRPerFm+1EnE9/AqclYQZoVIhnaUIAr9pMIFvXVpxD49AoGKFK397TnIOnVE9jNH0zb
dkNBgLdvfyNphPYp7md0tRUM9dQBw+jJfEw8f1xKPSiGqAjJ0GA3pb0ESp6tHe68aLE5PvlARvs2
s6kCVG8ch0ICjzUV6ZoO/ve8yVpZbHpVEdTF5yFHnxA08xLRq58KmkXzUM7wQ0ADGn5TaemHHSKA
8eHJtbVQzHIDGgwkehZXs7N1iVgqZuuF3YbzIK9Hj/N214yK3wR554mjgLa3XwYTp0+uxR5C5i3r
OLD1AESVbaNCtEm4sXkBAGi87JgV+XxlCIJcsYZ0WsuZz/rrAkmTs+uXHIjpMZ3r0vaN9YsaPKbT
TOlEIMLbGAQ3F5ov1rHcwk4koVHRzmY5987EHopPP6TlgpD6OZ9G+DPBV4efoXqOkCuAj2K7AKGg
K2JLwuZD4xuUNgHphCg6app8B4qEjRVimAlJOZJwFXujfdntjDf14X6pOYrpDhpifBdFy3LWcz9G
ZYB2WlNIlswEYueGuxI95yTEYVwdvaOgyrBfWrRm5qV0dQfMOrpyfRnzDAlx0EJbs8AHkbV7Lud4
uRmyWJOTJiwKj7yfm/kY68AMB+rVBr8d0BKxwDpjFHnyUQ1LojqkQFbXOUDqKqUFaeM+v1VEcnM7
tIxY/LYB9NYiTNeFZMVCUk99Rbqqhi+pGmR9rkVOEQN95PETLby4s8O1m8IVrexwNuYY1Im4o4Bu
0F2qOmZOpM40HXf4h9f8HhkVMTrfvXY7B0nJvko8ODAWbZshO0NwEKSgY4ABOkRBdFMsuYCS3+xs
Jo9ozAzeDtr70fQAC2XyKcB/bT2swGbQYvbCcawEvoNhH/pL9kMm61AXcOSW6VFpCo8ClJKNrqK8
rt31RHL9MV3R5qxIOqVg0fQUzgdtrM14Hgz3/GJO0v/Q+gZeNCkCBCtaHmtEIg+q3bcz0mdIEuJq
cbtgrJuf8ZxmC76XNv4eTnWsyinN6b1GThLugMIgRy/xoUa28ByDN5Q3zMB1JKhD2JwRfYPzV3uH
qAWLtcgxoDjrKJfzodf4sz5jpNt1wEz/gTcKPCwHzEofGjLN38wk2jvFI7SJmw7c+Ztu4AT5h6pp
jH7mZNWR+ZqCTCLBTA1rVrtdEnQRq6BKRniVDy74FHcsHQtDFiDaQBLvz7DqAI/U42TMSxAYwg9q
BsOhANMqNweUYOrXuhpxndssG46z4NNXqATmt+2Sw1DHOmDYkT0E+H8kLl/0senSve4i79yT3iIE
syg7WfiR/urg6NrfZ5MNzziY0YjCgXqPwDukDCke764Aeag/EeEJXXSoJh7qrqb+jjSj/IjHIuw6
ZT3FMk3mn2dvyYOy9wJzmyezHyLh1Wt9nciZfNE+slg8Sr2YY7skMtrpKIZYB6q39QscM/DFR7ld
yEGPsJM8qUzxtJgF9meXyXo8t4sa06KzLYVqgnR42z7uumt/Cv2fPaEd7lnoMT7Bkyv85UkKUcjF
5O3tbBRutsw6vym4Q/ip8CmQry1Xpq8UyPFZKUwc87JBxRMXS9OC40cysxYBbYJTNoZbF2nKKATP
Iq7LfPZdWEbE2LTqIhfcyAZnFLLbcS2KVvNVlGjK1v0xnwjpoTUA5ewqDlvvCvWER/eJHJOfzHrA
+axuFA3q6ZV3uGEG3CFr1Of6DpmY7Qva6zjYa9wA4NhjCPHbLHKG06CDENKhi7v6yay2Ra1g2yiu
gNdPkkKGgCpFqHMpmD4s3MopL1keI50FyDchtnE9hBr/baDefA7t475Pym5d+GG19TQXfSOi9sG6
wP8JU8bEllSlXb8X8Yzvf0Qp3eL7hZAZ7oUk+NmlOac7GQdI8rs66QMU9DHQFBJ9y7k0CQ/5roWj
dlcEIM9NBZt7R0ougTNG88ihyZpMEwDqXk9Aw1E6+eGYHecK1zbVuJi5Coog9xU5yDYOu6qfVesq
G6fQP2mkyUuvd/WCDUab5cjaRLZFMI42KxNC2Xg313y4E9DHMgW0cvLstkaxe3RcRF8AyqptISct
NRxV8uixZUA3o9vTrDvGt7shsiF8TH1/RFoftuiLlbNN7UNCdMgKmzDSXvUKA8YC5G/yEa6Mejnq
oc2/gGgb3bQjDb77mvf8Zm2gPoY7dVVDOfU8ug97+KV/aPtk+NESj/f7FVnt73nFZVxy/MQ/EoQa
RJJlTW8ngYlTgSzRNMcllBbvM/IaWQDUHBqod8gmL3S2SRWEDUHG0q/J96GfHb3iuoeNYzJlxJXg
2cUYlpFYpNB1mjWOKUy/cYUlmud3tp+WFO0ctFvOkG/tbAGqgb4PqajX/eTP8rfo5sWVWTznyKbm
OkZPKCDsaatIcLkhYk97lLvuFy6CoIHgYd9AYo5bvJAkm5t9rGY4iqMfsO4ElV5+TQwLzwA/B4/9
kPus9N1iT5hoMlRNadre9yReXDGEkDErEuhGkyKLuf4U1KR5CqOR/DazyTGbrgd5mA00yEqUbCjF
CarfGJ9grq66bHW6MH0GRc1GDrxGPA+W34j9mYTZsJ2+R9L3ON69pRj6mi47i01bElAqJn5KMpnp
QESu1Q7vFI4oCU3Ch3qVYVDM8xqJwpPQfT9EHLlAgXc8/hj8trdF6xI7F4BlyI9pJs1NDMKALHqc
hPMoW/6lgRTb74bF9RGZrDdBoVa0yD10cuqmVX2dHIgixaByNAn6SAn0y+GEisltajyBhLELrkzD
m+YQiZCitzaixV3A3HGGjFZOEebaaZyaUwL38qHEXAg4Gml8VAK+kOGdEekCwx9m3YgHJ8ERL6On
sO+JyFDhv+Ee4WaHEVwrItXt6DJJnPqcjTPSADM8oeGS+shF6PzQInnvYSsEdaKinRL/V4zRNi3Y
0PIMjCWunwQYYUkxjCNq1nmcs7txHCW0ZEUbPEaeH3zPOZuCcjZj+NPwXN63OPBrGavQXWULHdLS
M8hATomFIjF6k7G8gkddnpVea8ieLahrYfrqp1PRBdmcVOlQTx4StEksCE5D8xUKPvyLyoPuq259
tB60v9B4b+phetKOyYe8lehf6jzR4S4e4uRbzWaOl4Zm04rBcuQ/NaSLbibA4KbSZx5sstbU0V/Z
JJEPWtROiANh7H9LIjagpUUdReo0KX2TQL7NQ6HerTdwYV5Z6fIVuKwwl8nHQLfkFHau+9rHEOWq
mI6T30i3FnyNnkoedQplwh3zl+4LWrjtU8DjxYINJt2PACzXEG2FFTlQAj96BkKGBcoLTubyaQmA
0C6MyefPAHAKU0KbJcEphY9QWNFBBsieaoHabdCzO4gaXrpQ7YvJUaUN9QveyQU9kcx6bNfV4xax
4aV7VjyYKXplcfZzZkr/dmCG6aLPMvi+RAbN8jKFUtEDSKwpLxet1E9fI+pWOFbx7wVh+TNg4vJz
E+sQ3YcmRgZRexIBlHM1jGXadN5UrVEA9yiZtvjV3aj9DE0ITOugJ5g7bzfnidquwmw4DW5CKJhs
1Jxzj0LLMknNtOsclCNLRxpcQhMKot+BQRIFVmcfn4QV8P1FmUM+mxbAnbu4Q2FY4sI2KT4PI6Cg
bhifId4KhcqT3zRz+KEnKc7Q6mA4WbJpis8Ye0KLKrKsyY4jur2o7mRC2FWEJiOvDGv51RDNzu2F
75m8CIQfz6VN3BCUGXwxMLmYSeKKUCfpD4AvRmzLUtsQLZseMngBWsyHvA2mqKSYa0BIp2PdNYdB
mncbtajydy7KvaHITIS+TU5jArRDFwXIyl0m0RPXrXqcnN81OyvJbAojcsvO6N3T7yaEWjcYNJ35
YEQcAEq39slZ9AOnJ45b/kFK5sBWYEj+K1DbpS00WGwabPYZ6WofSDKWsA8IDkbblldqceJxNClK
VTunSOZrZB0jkDpJfiuhgA09UWOmOxD60CfKwTdei9AmuNdiHqcKyXO0doXQkxqKAN3Gx7CfPHbM
ddt+Qz6EOtCrhxSC4jmaMmB4Co2AhJn0Pe0j+a3JSP3JLvOUbF1kCMMbzCWycmpR0ZSr1vFV2neD
KwVVGIrlUMyWxYwETRxmEWfzSaJT9w0+SeSeemnXlAq3fV5QfPt8509BYOEnXdtbGs0p1K/QfAkK
aI6gw9ZnsfdtRnlxZmtsPiq3dB9kNyC56jOZfcRnhU0asrq7llON6h4MqSx88HPPa07wwo2AzzVD
v9UVicPf8dy1ppi3LAGHVIM2BDUhQRHROmRxS4yqcldnDog9uAQPbYk5UXwg1IUweeo7InFFJvIe
0aP/IHs+t7gVQKDajXUcVFGs+gh9LBfcIn1z+JRAqIqzm3FAj/RmRM0GTUBIeh3jaXb38RQs321v
TXOVG40wSK0Oj1okLC2nzfqklHWc/fZUHJwpQg0+4YGaruLpnH+C0E6APmzTp9+WWgFkOOUmwwGr
bfrY6bFv4UKRgKHXi3FIiyaHXk2RdUPKDs0U2mDvZ+gH4HZTFIDLnosa/byYdkU0plZvaWx24BLt
u93cquCjJYR/iqkld7CjXeCsNfro/Eo6LwfgEgjmUFHfDlAD9XIoa+WMfR2NrfUReFgKV5yc/1wa
kCIKtaYoiMAl8MU+G2vuV0mfx+feWHwcbG4xxEkomdHYRK7p71zChvsUY7E/JFSuhQIxEiFEdvRZ
i4wKABP4SuMnTkz7BCM7RWFR0NojhYdjdyN7i0ozxBWA0iVJ5yu03qC0PdJUN/d9tBHc4n6U74BM
XwIockAVN1oUkl6MwS8AUrWvRgVJb4yjLUHqlTN/P/g6gLkkiz+2VM+f3p5Cv4KRxIIEBg7ZJrMJ
7bHnQ1PNDUQHYMMBI81+uYtqPZedRuikGq5addChnYai4iS4nnbMc/neivY9ceVXxO3wI4CN3ADr
m/DaBTgFh92A388E0N31eL3ijDza3HS/mnVITQVddWSSjEIlu3Arw/0DvpeiuxgCfFdQVEGH9u2X
8hIrgwErAFXwMUNHEPzc5+/EhIEUTMHrE/zq/gYlvPyoItG8A7p9OcbFWAiw+WzjkEBX+vLNL0Rj
LrKKyqeQksPUckIASOJr2q/s8K8PBOQPWP4E4BxkwZenimE4qjjN+yrnLi8sG6ZrTDn8d+bvrwBi
NlYq9AkAxoH14na2/wK/SWHWKJsFHkiPiAEi5b/lqsaPcZ2AibrC12701Pz49qO99hYx4IgDgHw3
L4Ltz/9aFP3oCbipTFQrU1Mpszk6klzWe81k/w6i8NVvBXC7jYgO5MYLEoIHQ7QVCPq+Iox+Hiyg
vJFzusQkr7+BEUd9DCGYuIfopf4so3UsOQ/le4qiL88mDuVfv+HibNLQo9FkcjzvDPEgpFO8v2Ee
D/8d4LB5sUOtGUADiKhcxCE/hSXygl5IhbXQltB++4Q+MUxnV0eeMIxBOtB2jn0DpuY9CeXXQiBe
8KbgB+NnCNE+31GQIlfEo7avek7sTZMqYCgXNgJVADU/42GA/PYJenU9yPAkwE1DXiXcsB5/naBm
ADff4yNUaH2+VOjUT2XsdcnexRjG2U2W9+31XuGkYguhSbN5o6YIvdsW/7UgGJrUX2LeV7XgAzt1
C1YqZRjXN8uUtHfjHJkHrTGe6+FtA9/mCVPjqPPWpAiJyyoqRXwlbBd+eft3vXqyoG4GWU+IkSeX
Mni2j6Omhs5kBYPl7rtnQSn3IPVcvL3Kq28bJttAbwM4g5r8+cMzOxtUgCFQZSt6AE3uyXMXTJhM
o8q7HZFVvBPLXwlKcHpBoIXIExrEl6B4ligVO5QEFUxR81NordljrBmjawbMl1+b+H5NR+n+9Sk3
3wOo+0GvBzrK4aVU6aq6gCBr7SvdD/XvNG67zyBFLXdDMK+nhYCQ+85jvoxN/60ITjXckAAMvGSN
MgExgGZhskpj00KINyYfCc/ROsvWtGyA8S57juO9LAZtuyAFhEIAD/P23r5ARW2/AYqpCdCzwEVe
Qq7N6EjbLh4Otp8mkLJas6uObEw3h357z2m4z/whK1vF7b9KymFlMDTwyqHzgB9wcaowRotM3Wpo
k8N1+2iNohWAKLoYlgneUI68JxH+4hRv64GwBVt6xKkXWRNu0IUuq5DwvgnbHxlLBr5LUUY9rdBb
VWW4ju+5arw4x1hxox5vFinAc12KLMwixxAQKG/QWBz86NJEnx0DOKWBDc81oA3pHfAT6Tsh4cXl
ui0KGHwKXSbgbC/9uBvr+gxicLKyQ9YXeb6CG4nJJXCC/L0U5bXn265vrLLhFV6KrnshwZSkr5rU
56qIPaHEEbJhQVZEq28OKBy67z1e7uHtM/vfh/EMTYdnhKQwIPT4UCEbdHF0pAOQBHCgofJAGXsw
KGPRE8vhCM7bKYJIGvRqP6PX11ZqoNkX4JF7TJtcTW8YsFgYSQDYVTHgOR4ZC+qs4CEGnv9DNAFV
assRMYZ4Qf5F7hk5ltSyygbZHz000yrgjodDlqP3w9bFnd9+J6+dbvRTgbVHOrddw89jNM2VEQRV
fjVMainjhbP97DFyDc26DtpX7Xu82P8O7+Ue4DbcCG8gNOBfzxccEoFJqDBDVU8EbWe/Xj8guaDz
dQ0Dq3O6JKupxoVF34wXpnet34sPSejGuhDjSu4HDdD7v79yKG0ifOOmyiFcsx3Xv+5oZwbldF8P
FVxwRZVrORzRd2EVhLmCfQq0wzvx+5UvLYD8BkwqYAgEVtNFvoVuRdRTf8Irb6P/Y+88uiNHrj3/
VXR6j37wZs6TFjDpk75IFjc4ZJGE90DCfPr5gWrpVSZrmFNazWLU3aVmk8xABMLcuPdvolVXty/a
qAeeiWLO4uuX++mYJ5yDF881C2E3qAAnLU2qH6qBTLUkJlhubF2MlDeU8s4JHH4+C+b5gwoXr3SG
N5/cboIe3xa8vyovyUtxAcIHcWlFETbmlCK5qIHPqHxDWXNjOKdO9fk2OdNEAOeyk0APQ/bz+N3h
gG4VRq9UnkIlkutzAibDMEK3Rc/q4JWdqq/bou88OSTOUVurvAyrrnnkhnTOdPfzW8UcUQHQLmkS
K+lUYzvpuUaK4DEQCDD9lTD0w7sFY+eqb7WqOzNjf9kWcSWXeBL+KDwe95qaown+mbbMSmztdFAQ
3ZXiyR7GMfG+nkK/agpSpYWZuAQE+VRfLe+0sphMrfLEsVFdpli6lv3sWyJV8Znd+fNknVch1Eu0
hBGsPN2JKJUo4FwtXuWQTI1NVhhIaNgEZXBm9D5RSZgzaMpLDB9uYJwHx6MHW6zq1S7GSaoe75tW
vxNgP7jTIW48Tcd/elJIPxkz9qASquTMkvzVeNJFUh+zBg8H7nHjTSEqYzjRy15IrUVNhWYNGCla
JfVUnmnq8zH74QqIcznrn1jipJ+wDqQSdEztGbHWLtJS1K9GIidPNPwSXA13JI1Sm1WfyXX8ck0a
1M3+1e4JDUDWq1BMsFgFQcae0FeHYJ1lprSQ87JZ5LhRuggd1usstixOmLa+ndTafM7xrD63s/9i
sLnokSEiJiQZcsqgmdQAweEkr7EA6XQHRLq4MTKouVVtnaPK/WL2MmWZvug267zak8HOMEcIuZ/X
3khR1SXb1G4L0ttPv70aZ/WFmThKQ+RdjmcPGqQS52NVe3h25cvyMIYeznWyPeTScOaU+hwYQC7m
RsPtDQYZW+xxUwXKeYFZyaySKq09M8WjM2iU/G1gUdnmgELOmWX5ywaxgBbpgwzh+OQYDs1BAg9i
1FSZkHPsYVO7aaK9giaAfaAl6ZnV8au5weaJqhjyMcCaT85G3JhDPGCKBo2EQHGiXBNtZA1FZ2RQ
z6yIX80NDRtXmIacDmgAHw8lcGljSC3cMmpG+1rqcQBzLT2G1PX17PhVO0TV3BtQbdHREjtuB3+4
MkySAAne1jQ9y28vIIKc80371bh9uGSyrAwIhieNdFxohcDva68PLeRiKRYsAqObXC1nnX/dn19s
YFh5zZ4VhBZ07GQjaSStPdRDiRucqsy2v0jt+VEDxuUQDXu053Wniw6/LQ3JtIdXRH5xzsAap85l
WG2F5SHuG0/KuLlbdV+voKlclWMjnTnwfjGS7AOiOVspEz+dygVIsArz3sobz4yx/egTLO5iaMNO
b1J0+3okfzEzGEaUgYxZmwBC4fHMaGbKN/FT46WYuVxRhTJstdUOZ+b5L1Ywx5pEYELW1NJOvT31
HNGvYVKZ52kyenFYhKuc2hteC5T9SCX/B2EQhFDSwajKshmeMlBlv1GkdOxarwhhfHdYxNpVThgY
Z+Hwz6TDf/0Y/lfwVlz984LS/OO/+fpHUY7Uw8P25Mt/7KMfddEU7+1/z7/27x87/qV/XJZv+W1b
v721++fy9CePfpHP/6t997l9PvrCy9uoHa+7t3q8eWtIPH40wpPOP/l/+82/vX18yt1Yvv39jx9F
l7fzp1FgyP/461vr17//YbKq/uvnj//rexfPGb+2eK6Lt7+tm/Q5f21Of+3tuWn//oeg/ymz26Ae
LSOnaqIw/8ff+reP7xh/sp/PCxhyNazHOfuZF3Ub/v0PXf6TugECAOhKsFkR8P3xt6boPr4l8S0V
7UsiTtTEuSj98a/HO3pP//Pe/pZ32VUR5W3z9z8+9Pb/577JnRExYnK95NFnfivnyvHUx0gNxawu
V53IiJrrJrakNbJMd6CQIw+FTH9NLo1DoJuod6OosQREEl3Efipvohg8nYTwG35+4W0gJhCcovDC
7KGiAx9IrgfJuPppcP96+p+fVjmOTf/5tIwLyxRuNnLq8/d/uov2ZunHhZArDkqJzb3PDdSA8lOb
d6VS6MD1VGxQSVmsZcQvqAiA+r8JQSbiI2DE0hpOCV6eSDFkixjQ6EqBcQVKO20LEjpdHNpaBJvB
Jm/3hlRKeyGCjL+IKxiB5agmITnneLoOdRneVjFptxTKIcWpFlgAKEq4rTuC7L82ganPEYD11vr+
cBMiRRbDEhaSK5B6ohOlRik7ORXbJyvJ0Lb/eoSk48vmPEL8IxNi4Roxs2lPDoW2TyfQcRWEvwKI
HIyDXZgUh90BBGizCnswamEZGQpETay3o0AGpNzUYQ83xaBAE+QRMAl+wEvFMZQ8oH3ydVTBiAWZ
rQHKV5VzirgfYsLHMxDeJkJWFFdFg/TCyRNTkW3wJdAkp1ZA67a5n67FQpuxVGZe23WkhRtRLv1v
QPq1lpuzH6zSLnhXcdBUHPyvpdqJ03pvwMqGAhJUhmD3ijjei5XS3vtZWUZO5yc9GDq/CW8OwIau
wX93eL5PIxg4AprSoUIBVa1XhvhpiiFfg2ZP0clHwc+0tbaHLMCECV+7SU8ODklU/KHEPjedbmzH
1G2Gobye+rb1fKHsKlSLx2SAOBHeGXnvP3aKFDsU4LObNjLK506kG7E2wT+drLJb5UMQgkvLTOF7
KHf1apTM5rUhjLAB7aOd3RVZPbqHCWQKWUPhCopdeVlkYxrZVitF119PoHl/+4lS+zGBCMYUnWsm
hQ86eLzEBJiYtS8KkkPaIFrWho/dlhEzJEpq+pEzBDWaHj3Qb1vIddPLpcDCPadTb8gRppojCLqt
N/gWqvXhKjJiAwKNIkpgTQKEG1NTqS6hXlmUCsH2ajYMzHhvjSXp22rya8SypHLcd36xKsO87u0a
oXLJFlWCwaHpAqeXDrvRbxCi0NJO5ZeEFvzLiOxHCNviOc+F7j49FFO7SBJ0RAuA+vsc21MIjHoS
37YYNEBQ8sfaUUT0LKC4BkVCp0bYEGovjDs4BrZUqiXkc38sEG/AnVoRG9w1GznbCiB59jAVNR2X
Srm8mIRBJKffh5ui70GwREObJu6UqtUuzGbkYgcP6CqS9UvoqIObg1EJV1VyLXeVCIdsChci6fMF
lRHjQR8zrQFTrYW3tTnA8jAiYSsWQYf4n1ZexghFfterdNghlZbeyJNlnrvT/GLvmKv9FjE/12/9
tFSTyhPMWqmVQZ8zuaKxhmpLMHhRYVUALULR8SwDEFlwEz1TL/+oh5xuAmS7yWtQ6cQY7eR2AxbQ
BH0Uy04jl7jiCuXwPSalta01eduYh3QNSL1aYtCRsfBCB2/gEqBwF+4FC4FCq2Sq9I14zqvtwwXk
5LHQI59t77m1ct87iealQS0GM4XIicoLXgeqcVjGZQO5OzI6e4pnnbVS0R0JdKidk/eyDSFIvwWF
3zpFCDNPVw7iskOyzwU9JW6ECJVIVGqCHZj1IcMAQPlBeFA5VaOd8/34yO2dPjtPTr5xNv/gWny8
kMdOhVMdwmHwBTXe6Xk8DtDM5DFf+Ql4ZZ8Iz4nj2noU00xonTipL5OyfId2Dokk0UJy90bfGdC7
gWjzZ5aJl+qc2AI5XQbkTOXoYhSrakPJQA7dvueEsf0cXSFosp03RlNzAa+4Aq49AkhnHB/Azo2O
hCKu16PpxnIpxXJb1OP4Koswk8EtQRlsauEy9vvLSa8F8Kq6Ed3JrU4pQkys+jJjXX/vJWmKnSgu
h303pRz0WTdslVj1bzTsai+yPGLmiiMw6pqKPQj2LdQBSHFCb5lb0s5q7BAhRIsGJ55VnbBTqaCY
HuXWDG9TP5YeswjpbjuSw8PBEUgr3KhJUzhGrQ3rdBr1ndhG3yo9a58N+DeuNDa663+cG9yOw+nM
vfVXZzpoErZjZGTm6OfketLFap5I/A8obOTfgTlT4WbB6K7z9OA1LeYgcJtgZXGMbqt4whhLJFeU
BFO1jLquWKSZCO9SihdhFWL1mqnQylPQ0WU5nqt7KvOznMw6JOY4rucihohC6/Gsa4LDCL5U5Pg4
ZMlDVSnmVgDwrQSqtMhjXV8wm5QlQG4MBUI9cOqq+l4dkn5jmX28lMlwMt9UxWkFYLE54tFreKfV
lqwx2PMgXkiQl75V46TNmtEIRyNof1OGseAhAK99TyCXAg7XwyW8wGwFyOaciMfnnWquqQLFIAFI
zAxY4riDQhT5JhlSOigl8lVRSqZTFFP/AFnN2tVZYnhSUQ0cWS5wyYM1oCSoQ4olUwynvdNfRY61
c2v9JKfIoc1DWeT42aNQ4kDW6PihSjPzc1HPJGf28bpCIe3gCWPdOZKBcIIppauozi27NR914G0E
/Juh663fyhh9PAPwuVkFCO2aGWRw/AxRBMkQFVRYUGX/Q4tUfXWwDtICeP90psT9Yb52NMlUJpYB
JoeTwpovLsdNDc0YC6mI0F0TDOnVITOsezpG/A3nYomUlPAU4R+YOMgZlleNnDdPhaEE99SUIQ76
g9zYB00TtoiSR60N9Ud6SYpuZU1tENlVqh50exqpHICLmJYxqh+5DT80iZcZe+Ze1omIaqVRS7se
LbxGkqJ+zuE1pLaEW9DGCKzB9FQlPlOK1I7zBx8DTE2WyiwlDZhWpyk5LnEQv/JKdHqiHjcfsD+i
bJnv+tCcgBOrqtcHRn9TF6m5nuIgbu2mVy+LGfLhYlnEj2txvc+obWtububjbZUKUWDroyS8BH3U
oH4CBw18xF1W501jp+UBwuKYmfVzpU7mPXGDtjgIQdHaUpoQbGtQ7nsqvZIHc0K1Zz64q5JUd2I4
UpdKNpWvPYI3r6KVRd8D3EcfU9I4W4XK5UvfqkTVJeCgXVLJegENBSo27JcC3YkwWUtTS+07yw00
UGTzeyYf0scSsQHw0MU3bmkHaVmGTbFUpZiWRB+V60aO/jml/39a44+5qvN/Tmsso5f6OW2f659T
GvOv/JXS0P4knfSRshUNinofC/CvnAbfIoYGJ0ZNgUIOyNF/JzUU/U8MyNikFMqbIA3mq8dfSY35
W7PoIukxsIRk4qTfSmr808zgpx0Cpf3Z42BOKs+qaOi9He8QeFCGMaW5d0myw/W0Lu+yG+lxvue3
CKjYpat7r8km24TOtEP/prKLZb9MVsbW2o5v2u7w2q7ZOC7yu3QtXKav8avkaqv0bgo940d/3/p2
9dx4opOvR6fyrJXslOtgRRy6ndaH1xAqvGxXDtQ1t7quNvpzeKW+R6tir+3kZ3jg6JNJsCju67t2
12yEBTmJy9ZNF7lLZLtO7uXrctd7/nW8VhbFjezIXno1etV1jaYgxPO7zItWauBYi/yyuO6/9Vxl
Q7u5nnbmcth19+26uhEulR/yRnXCBbz/nb5MLrRFtfTddpV4VHkWUE7e46tiw1NeKFtj5d9nNzMp
44f5LhQgpdB6doJVp2MzZFe6nTauuak2aOKAo6ovrYW2Er8Fw2W1Ka2rl24fbYC6boKL8GrcWJfj
PUO4ow/vspcv/PVkRxvdET1tm18atmGXi/SWOGbN6nVCp3HuoL15mVfuxI2yC92DIy7II935m3yR
eIWjuq2dLfu33F/UnRc+aqtiIy2sBRf0Vbf3r2tIHMLWfzJWyRJ9jtQdrmd2tmb7iwgZIKdsnUh3
Z9Umfj7c41ESvKTSVsmdfqutO0d38gXhI881ADt0Msf83t6OVKlUB4aG9jjtslV0XW6rJaWWeF2t
NFd3YvpFbZlhidfh2lhkq2IZbOVNftc8CRfZ3ryihQf8F3xb9MI1wajJsCfLaKm7xo2yqho7fg0g
fj4k28NlvzTfx33d2ocH6wby+YOybW/rS1O3pXCJBIsqriweVLOFlXgRLSRPdMslx/uiezY346bN
HSomXraVLoVb5ufBicL8MspWxkKyiz2/70aObMPY3abE0QuDN7JM3fI7clF2dc1FvUK+yFYuGLQs
d3R3WIWwZEVXuhv8BTZ0QrYQI6fcHRY94j529qK5g1stARLETrC/yhxbdYqbeMENf2Gs0tdFexdw
stzLucv9vseqffPEtQ7BKA9tBYeEoifgDcBTVE/Zftrmi/aywHQSLQQ+4jVmGonOsCZjrUpwuQN0
D3bzNd2uu4WkP3bwy632nXPEHq331N9qma1rCEqsBmXf2lc/mgV8v8FLt/hWOraPmyi0p2+H6/FW
+5Zxtc/tMtvy3zS0PkanSJ3mB/Lm9vANxpfkwI0CU+yMsqMzF9Mdmk85Rx2MpFwjY4A61iaFojau
xB+D2jgRc1f0/KVa2+NztZkecoj/1ibwKlfihrXxfxR33RXwUeDS8GacYYN8lpcYz+kmutTuKgyg
9NVo3PoXBvtSuxg3+U5dYnklvmnfKgpwbnPZ3ZZubjiSsgDsth9tJG+mvXavLiQnclIX+Si8YvNF
QZANSTgmgUV4EiFzpiZ2DCc2XAep07d0eK9Pd2ppuCC27+oNS9jWv4kyOhL2obg+HFwDmYs0tU1k
l/bFlfpqQgz2hgWaPvKmihbhsDbSffoc3QprfWnJi9wWquXwjh2DI1beQ1E4ls3VLrkWPBb1Gg0j
rfFa5ZnxFR+xaJTVB921fCd7K+sHwUtUN1mWaK7Ak5pWqu4hmaOkXv7SC7B6VwbEFKgs9ZbbcvOd
NJkNDvumcnCollw93CoSYZsHH54ZgScg5LREeiCR4iTFU0gmBx5X76b+Dz9KF8pCue2mVRZeDRK4
tY3sJffQfqXv6taQ9/k3tNiyh+4hmjQbUIW5Av0MebVfioBxdefJ0JezoMx9Ei50/R5rEEt8gCla
rPrQFlsHldQG+lXuTo+d5WrTsgAcuB6tZ8Z6vFUSPrC/7W+Ne+aUkzO7L9ob8eA0pU3GrN6014l7
i+eO5pBYyEHvL8b+NTR3gQXJy+0fmgfxWtTsw0KUvU5YwF5fdoKzUjo3/yZcmTfN6hXvwtzORBfp
u3IvqM/GXhQ6p3usLtF2sZuF5vd7KbjJF8olmbRBs/Mno/vWodwSVcZSBshVHARn+IGF3TKHnWUb
a2rMTutGN703erqPmNY+dkmQhXd8zmPqhNehgS5Ev2BxSK4QbiiHl3vZ2usvmc3HurF3QGQxXLNv
2AEGSvqDMjPSl5V+8KTKK0a042wTcrjqsr9liD8dXOE+1e3su6XCmLblbB89ivmjdFm3T5BoDTTy
gl3zrrSDXZU/tPqbdakl226TWTtVXLqV19ksqs49DM63g+f1PzIEQmOUVpzYHipbfQim18NeQsCs
LOGJsVF65R7hBDZ3SAr2YLCxJnzjulu0sQwzEe5vFIlXnFi5rf9oTHsy83s1Uhd6kj3gE9XvuYkn
t37sQG20Dl6+hAwdb7p178LBfTFvzAtyKJHb7lE2apBffuGPdp9uxp1/qTmZW73AlFzTFC+1dBAg
25nkJeF2rcq1zumiPoXr7qWsbNSUXpSrfqVuNcijBwRFbOh7O7NyoVtrV9JKdztXXtDXHqL8whiW
/AsXfpEUB6ZgTLRikYcr5iop8agju7PSTM/AJK1cx9HGnyhrrFrtoad48Nqt/dodJnLZXp5tELZL
hkVhLDfhhknGbD7sMbaAFdetIvfZXIUDyggL3Vz0+sZvr8Rig9Ld0LqvYu2I6j8rw78Vlt8VGX+f
FhCPCo/Lt2Ku0jWnP/T/YJURHYSv4vH7t/xt6t7S55/j8Y/f+VdAbv1Jmo9bIR6UZACIfv+nyKj8
CYyDojbeGkTfSEf/OyCXtD9RCOVzDAqKoLFnzey/AnLxT51bJr8Dn4iIHPy+8TsR+UcC4qd4/ANL
huwQ+H+KmSCD57vtT4U7MU+7DKEB372/nNhZXp8i+yqyLwP7IrQvrt6W3zbvj6+b258G6Rflwo+6
/VetnmSVpww54uzQ++5TZd9fF/ZdYFf2I1+8vO2Isuav35be94fni+39xe752/vtt+3rdW+few46
99VjnKQrxEwe8LCk80VxL4kvdXimZmOdZAY+je5JWVQe1FbW5n4W9uP9NRR0++n+8X778ob6kv3I
30+ZPdl3L5c368unu3Vgr2/sq/XNzXp3cXOzcy683fJmvby52cz/5m023vbp9mLnbG43zvfbC+f2
dnt57Wzet7cXm2t3u30/8/zafBv7YoD0kwQn98LCEDqef/+0f7zerPZPl0/bx8fl8m67fwxsb3ez
85abnXdzc3lzubicH3FzfXu9vfUuNquv58wHuv6rZ+GS+vNMLSII0Y3yMZYv87RhLF9e7t6uAvuu
YDQn++btLmIsKZDwr8X85/Lt7o3hvRvm2fzATz6U9tX30H5//n7x/vr9+Tq0N8/XzK7vV+/Mruvb
9/v3V25Z/HV//X5PmsN+vN7tvj+/bt9vQ/v69cz4KvM8/6pPJ7dhNYGSp2n0yV3s3dXenf9/Ydve
erFYOrZjew5f2Ct35X49mKeJutOJqZ8kS8sAmZ/IH3yXHjINr1/fty+X3B/sF5AY9s0FY5Xbu++b
++er54szb3JeVV91+qR20/YIKZkjnRb0VaU/ROJTkFxxL7LbEsEc8f7rrp4CKT66CmmXQvbsboIX
z/G80RKxS4MkxmK1rPZRv+saZZWZvX1Q3ys4V72SPE3DcyQoXn64UQ8PKufnQd0I0/OYcIW/C7o7
rK3PuMv8ct8FRYJvJthk8CcnszlJpxxlEZx12fxeCna/m8h+ebl63l09f7+6eL0V7fvXc8v5hIAF
mhSM48+NngzFFNaVqR9otBEpYmsPBhyrRNoO4y00Dbtu8dg1t1J7Lj96+r5JOOH/AHxDmo+0Uyj2
KCB5K3TVhLd20LiGFE21beIOhzDGYfrx9ds+xqaB7DOAD+J8iuE9HAXzlN5VH/oWreI5TYKSyr7p
R+X5oPbyTY2i4tV/0BQ0Ms5n8vpUA4/nVREpkYiSsumi8jXdalPAlRufrNTW4aR++7qteUn8vGTm
bkGOngHtJmwX86SMYACS6tTaMFzETbVLq9F8j2xdemZS/qoVMLPoGBk4VlHUOu7Roa6HkOSd4Vpa
Ny19CAnL3JisM3vPp1k4dwZbAAMQDBxOME7HzZRapCTGKCMo1SBWGoKQe+gn7ONnGXB/E2W1jHCl
384XGlNzwWJZP+JcQ4Tv98cU0gf8ONyB0Js66a2BZKuKJo2BBCxa+qF1QAOomVrnN1vBTwLYBOEd
/ACKhSeRTqOFtZH7yLF2TR0t0YySuZaV55hpn97crEkAVAyQhEZB+YO89FMUF/QxUAcEIFwkJdDP
tuB/hSGamV/35dPiohUJ0C8IeSo8ykc59KdW9EZvYu2gA5foJWsTVpLldK2CfGaADvXXTcnzVnQ0
40/aOlldlpVaGUz1wR3x31TC5CYzP/R0Vl3nr2MDRKiQPRTIgVQHwwmmcsU885A3WkhDt0J3d2Wk
A7Xt6VnRVRdS5iJWDii9K9K3If7djWB+VGD6sMI4rAFLHM9nERO0uJd5VARCikVrKo+KGZIkietz
1iW/es3wVoGas3SwrzuZTElrZqlSKIPrK5m+T6Dh7QQQ92em7GnQOgtcMFm5ENAXC1LlcX8KP4lq
CoaDG6ERwx096hdpf5AvqNQjmWaG2vo33zV62h9WLBDrKFtALTtuMGoR61IksFTSrr7SLrv7fF8/
oj9/MaCe/VBv4/vxaroIn6f36Mra+B5K4WdCklM8CSWT40c46XM/UHJLex6huFduxRvjUr1AZHkZ
bJRr8l/9ldnZwjfxaubWrJuVcqncqWc239NRP32Ck13xECoqio3V6AYVedA2X9WBupC1foMM2eLr
AT+dRrPXBTomAKtnJQzp1J1coACDtjPCVtIhE2zJnOrbOsjFxzOt/KIZIKwsUszCcH46pQwFpeJL
pTGNrhpma7DhPdLB0qM5gFkBqm7nteQIySYsvylSj8geiqLWNyOrwEGCcxHMyTbMrWZVjxNpLC0i
4b5N636VqchoC3uZLJ4kTrZpCbYSU7xBcbV5afvvkvR9IOvsl2tpHJeT+CrzAkXhAQaYneitZ1CV
SaLXoi3xKUsXWp3IZ/auX/Rbh6kFgHgGIiCRczydi1i1EIemu1kxWS9DEqhPBUT+M6PLh/y8P/IO
ialA+7Mfy0hgnDQSS3rXIvzTu+qIRQpeU9cGQsFnrD9/0RMa4bzGNxjs2amFyIDtciOoqOpobY4l
RUJ6Pm3N+D/oCuMFnxpS9UwdPx4v3cI3wJBjdNbSRtlB3hgRaurMM7vM6VVrHjDsSGbINpQFpDSO
W1F6Gg6rQ4+KP/qTwHGtWwvxs/1QTd0SwSrFScZBPgOfm9/C6VuaqVWMH+PI5nbcKP7ARYqARu8e
GrPYGDUF+1xW0BJL8S6wG1zmbGnC+CP1O+n3Z6Ep4Q6GzekcE38csD8d1pqSCXmW5IyqpiBVjco2
vsy6vPr9acheokLYJZDiInPcQcUcsRiphYObYEy/iMF+biRO3TO4Eul0c5xfHia3sxwJfUE/4rgZ
IS0OUByyHq1XZPvytNTAlsrBFWLy6DfgYWKHyZAtGj2X+RFF8pq+aL5bQ7pSD6jeqSPEkTjN7kq8
VyNVOsMf+QivTl8zsgfE53NtHUji8eMFcjckHaelKykNthd+W+cv2iCVlzX6/uxFiX8D1ihfTdxP
uVhLAYB+FOPIwCJgmzizpsCPr9/LPCAnTwQFUoPWTHQ7ewseP1GtxnqJo0fnghRUV9lIEZVAIVyk
GJucWb6/akohfcgWQbLykxZOCGywC9q2c1EebkrHLIrhOlZHpViJSNYezrQ2P/hxx9iHDAlNC+YD
cfvJZqGVZlBK6oE6QmRKtozTht1GIz4reomHTJlHuwlP7HCQb0pRPIfD/dRVdBiAls14CMBNLKvj
UW1rH/1KMa5cK8unWZky5RSqjUMqL/swraUzff0061lVsgg5HdA31l+nB6gopbqSjmLpjnF1mQrt
Y6mAUPON8SltqnOc009bFdok0uzJqvKnAmD9uG9gAfOhNo0EvCR6ZuIoHKifTN1ab5vDDSpgB46z
Pl36cWAuvp6rn3bmj5bn+IfhZaGftJwKVneoGytx9dEobVkod3VXBrAdwqfaKlc5ArJnItxP5xot
ErBDagCHMusZHPc1UpqBvLrOtljVwOLGAFTCVKTu1/06eX1gW9gPCAFYgjN37SPm/GkHzrSOapYx
lW6BQqKyy7CiaG70TB9gyQTcI5ZFOCTlmRPnZIrSKHTNGclDixBET2M7cHUojWHU4Bpl2fyI0jZZ
ZpxwqGlqofL8dQdPhnFuS4PnRDqCk039pIdy4BLiK4mUuW0bSdd+XPp30ZSVv/eyPlqBnKzCuiLg
IQFy/LL8aWy1sukzV6mVZDlJYfxcK0r4u+PGfIC6RHRhaMhdnZ4w0VAFejExblrZZeYiU5r8QRbH
Ml10ddWcifVPrxskPVAXsjg2mWUw+WeC2c+57HGSuxS1x8yNDBORfKPEaAopLcWKHLPWUvVaHCMN
3mEOoFa/LPs6/469EAqDkJbG2EulvGgdOUIx4imr0/pFCPDefjNzod4XaZj3XphHLeVvNYIa5Q6+
qTfbwyQ3VOfjxLr+zWlAZyBokjUC0MXpd7IrVr0VCYhS8oKm2AKzIVLsxtf6TKTxaTUpMzmTZUQY
xcL9FCWOFqqoAuwLYPkydWi1HXIXLLMwe5RUwpPE6aP9XvzLa8JMnVMGUhtuj5961grmoZ20PHNJ
yaEIEFsjTLShODPBJYW3/dOZ9tEMqgXEaPSPXMLJYY22WOcfrICK8zABSDbD4KI34wTR8mraSHDr
AIRO1H7DKECrfwi91mwo60rVsDRwvFhN1ig9/O47nWPlGaMHuH3eSI4naGa2apTFYeZaKUFUFGv9
IhZwNfkPWpmllLjHcL6dQraHYYyy2cnDjWstujXDENkR3P5+LxL+GF62jzmZMfO+54ruz4sNgg/E
xFoFVhXJ0zbqhG4pR1L+H8wVIgKMXokDcR0+WdJJWGhCWlopUfYhXpgDbiCQws4Zun7acpmR7Bcz
opeGtI/c6k9nyiSgGU0UCZTOl9L3QhF7DwQxgJqvX8zJkfwxZKDVZ3008j9cL4+HjHOzEdq5mbQp
hGthtifKsRdwpTZsl+TlkjXC2ufuEp+OLvrGsUW6gPCOrp2M4BS1QRFxZrqm6eOKlwziSk0EwZni
Orv7un+fh5ENhBiSeIdeMsuP+5doWqPJ1hC6ZFO5GEl5le9iLDJK9+t2PneJuaCzpAmu0R04zZj2
zaji3kgiNg8S/bHsuQSAom7AlXmW1srK29fNfX5tuNoSvXG71bj2nXYrlWq94bimueJgbGp2CQ20
0ojVQ5n76jIZ+2Ql8mqXv9ssb47DbK6FkOw+1UuMxxzLiDEVHF3Mq95DWxTkmVYhm9giVaPZEntW
7Aa40J3JvJ5cBpim85RhNsLJJtP0Ub7+aTUMtXRoB4Tz2Sl7fxsWRrbGiTFe4gQxQpkdq6WQJsJF
JSmxK2Z5f6bfn4+kDxlKwgZSJNBh5eNZBKqjHlLs5RwDWXdww9AGswUehvEBcD4Ocm4pmwfpzJT6
PHVpVEaFi5OJm7A0z4Gf+mwexCJTdd/HMNMUPCQwwR/F8XCmlc8Tl1YYX4zpSZZ8ItNYcRvDi5R9
HKUOU7+rIbFjMhgCFXGTmIl15iD41BxR14xJp4Yx72unRKqgG1StMycBqucELy+L71OkJ1ZyhQr2
13P10/AxT6ALopwsUVCTTvHnQtN1GEb4poOcc7gwJ+oxKEj3Z4bv00KcW6HKxcQkdOVwO35JQVBU
uJAopnPoq/xGNrvoqSKY+C5FqgrjFR17G2iPfvd13z6NIq1ywn1cTVkRp6NIRdJS6k42sRIc8k2u
Y5TRHKTkuq/r4Myd7eS2iDIT2mVoeGJuTi0IDdzjDuoR/2lSMe8IZaO+hw6E2LveQVsZ7ThRxABx
eJJTONu1QWbZCGTlw+8G7Fw65mwQiWU+CUbD8ROkjVpTq4LYrPQctUKp5INtiVl7X1Sm+rsXnbkt
TdbIcfAXqhHHbWHTHGeFCXg1jLty0yVCsZfV6Nx98RevD3dxg7wu5G4UUk+2k3g85JlAHtHJChEB
KkEVkFAOyOqKTiUFxrkE4efm5hU+M/s5l3ifJ5mUQa2pWXM6Yn+oH7Zxgn+G/7+5O5PlunUtTb9K
vgAz2DdTcjfqLcuSZXnCsGWLfQ+AIJ8+P/rcjLK2TljhmlVN7uBcWRRIYGE1f9Nq60PQvCtF+q+P
2po1TP9p353q+WWV0+b1IliZMZhQ5r3BfVoGw+sPg7SNdwqFtyecdf32sJOtaRWYTLticZNsVvOh
xwACkx5MOv/2rFG72YzKHAbzHLttyb+FYYLwYi82XlMSP6E6KcUY3GV5EF45Y+iJ/f/FwwjIKNSg
T0bH4vXD1qJmOi15f7mTegcsQUyQ1a6B94u/vrOuN3casjTbrGbTlaTzdNryX9NlKu2SR1mBnD7m
aB/u1rAyL2RRL7uxa98zRP+Xr0W3wqTvZG+aVubJe4QvNjpFN8FSKERwrxDZxFO1+TuVM49wtQ1o
4WLCZN8iz8kLnKyo7+YSS5micMsPbVnbGLeU5d8WwttT6PYziqcnTnn/+jPpXNhdFNRs86AD9z+1
OUDfdXlnM/zLF8Kqni4PwXfjc52cW371Ormt6SSGyIIffMF+L/0MIM8wMS+FU6l2f737mOOhDUf/
hdLDO3lgj5iKwTABfIbRTm1irlMAzJkO5E/a6gxG//y0t1enhegIj+JNEitOJwqFqgOME3iap50o
8XFNw+FDzdF1Nvf40/rRBzWb2TsNGcr6bRWvinCUNWkscKfYJJKQV19/PKHKFZkFGxOybhD3vZUO
8xlGdHC06tWZdnbvYT3f2pPx5LRdfQ2pFzh2uvThvjHWEgZR1GIdGGBye5eVzoJpmmtB+sKMaU3k
6IXwc7AR+1T1WJng6NbhdSL80akPpKiiT9Tg5p9SjoKHronoLsMevfckCzMoFL3vezTwDG0/2IM3
PTWiXIsEt2OsaKTobITM1hQkjXDdZ5d/fF310EJ3KGdBwKrDAGYb1n+Yr1YSEskhT7vlvlHKOh/z
DWHReVl3YZZm8DMyUBlqGycVx2pIyyuvWDL6h04aZUk+eeUHoCzQkLJhrqFwzxjDi8H0v3cuzaxY
SlrFMW5C3dXUwx6P82IwgsMyBjamwNh5PQ2p2csdxnusaTJL5xLP+KW+mFMZ0glTKuyTfim7xypH
u5h3lMp7it3qSSqRbqaEzLNiXLCtO6x5ymVXLVz3MUne5sQVTmtMB7FbDtaqpx+ZZXRl7M1TdY9X
mLOct60IH0djbT+CaIJ70yBKfa+crnjU+IsUl7LHYREFmUCN8TAxvKiztYpi2+qbNbFToVVs9oNx
601r+SWzyOASkXeh3A/+FDIKKD1YSEZorTVmacZ8vU5+MxwDkaU9gDBnxilTZ5iDuGs/nxl2P+oY
wjzycJmfF0+L5edPjjFsjJNJ2965UYWcYwnaApmtVl6R5/PSlmnsrk1v0AhdmGt2ZWSzaPZOGYTf
StOtUYdA6blJBLW1k9RTEVSxcGvxPehnKF5NUbmPCuPLb/Myedd1KvyvA3P04LJTPdxIqQI01mw5
YwGGA7oVm6GY7rLUmLPEdtMBbYZp6fV+9YPUwj12WMtdgF1TuFdT75yj0ZQb8M7GbXJvOqOXZBUP
2/zVnfNJ9s33yoYUHs2q+yHzOnrEBbHUm7f6cokxZfMVdZfpkbmd8VAMlvuMuXkQxBjihWXik0cP
+yBQ5nleoFqf+IVyl/2mj8Vw35GOTtpcmR9EtM5+MkGNvQ8FngX4REbidlIFZm8keDhfDFYHzaPP
/frSYQO9YO4KNFRnxmTG/px2fK3KyT4pIvy9WqLlixGaMoujSS4SSpqeexhcoYC/EQz23l5KrzlQ
GSOA0DGL7XmJ+fqlptU8HxC2mCBiLdBOlFsFLZmq7EUyu+76uanRTsiolIu94fTujyVAICEJLB1U
Z36kkOpwtJcmI7kbPrlRinUaFPnozsijVV6YtMoe6ZSt3qFVmHgNXe1/NVo8j89BSrSXZlr0xW5B
yedjEWKVfZiQjTyv1qEs0USiuYe5simxzQFLpM5nm4zisE5rfT0FyvtZ+6G+wxINM4ewVKMdj7yC
KcbyDeKhba/1vYERzmdDue4He55sDuXSKIhZohF+Iuoi/Lpaerhpyo0+vtRNFu2ZkHbeoRmt5kI5
WiMONmHjui8cm0CFzGQAb8pPEWspOtWWO4tGCWBH8hDenae872rN5jHOy1V/5hLyg6Oclo35Zxmt
PliG7WEDZjcavmhYlbf2kofmbpaedy8tNa27HvHaCZ7gKG+mtUF2TLmYVya9HWRuUlXGhDkqhx7t
iH5lQjs3A2524SDGy8DMsx+F8EJYV3UunuQ0Tbco7WYfOzSNvto0GV4wvR+IGhrLAPpXTb1j41TQ
eWu0nZPCTdufaB67Tjx2a51/GEzQsMybluVT2TSgT0RfZs/9XDQvePqGyw5PW1edWUveQiXK/Yh1
C/XZFnK6yDzDrrGf1OW9O2BmSgIP9c+BKnYD1sB6SXXTfjDKyNP7cFm6b/PAoY5lNTnfI/TjNYxq
gSBqNVf117weZhMoTRQcM01LYVc4Q9dg/ljIZyd1S2TlUFH6DjJKI47N+772yi5KeXUNu9YHTX3w
G4AB+1SP/E4rMxz8t4xoro5Y/6mPeZkaH5nKGt8Wc51vtnr769ylijuicazPrQobySC1kEwy0NB1
Dpha0/vN8QAtEncdmDXWVe5eOJi8PZNMiftZSzabH+IiaRal+5znDjeCnueRA1pbw7fMVwuhsUy5
STwLW0LSFnhsRjjlbaJMuWmZSTv9PKxm1JqXa1twDx+FqJqPjinSBt4bUrG7HpfGMqnKqLod3Un8
UE6bnmstpud8xKkLD3I+HPuNzRv3oy3uudj871HueHBzJ0t/zpRTPvW1348Hh5uoTYLMa14MPfp4
UlY1yqNVPyoMYN2+YC5vqK9WhY99og3T33OuVhDoqEVcVUEJWzcPZqzDlm4eeTvBPKFuhtjOQ7WG
xJtIGEXJTNh14TOjVuQkNuben+tcB3PSp/ylsbemUCO9Gm93/tw1Gy7mfBkwjdd9u+4Wkln7sPpZ
Bwk4WF0Vr5XFU6NC2fnB9ftmTojv3uc0XL3lzDek/GQbQAf3mZF3ZpKC51uB8ncZFukzrpaxM0zq
qxMOrGIM8647onCBFI6rdNQRdN3wcZrwR45Rso3GnWwVC3DByJYYIyscGl3yEZPRVyQfUNQOfkzM
hcedkaFRxWuZ8P2Nyjl8rjFffxwGHVy6aim/0nUbEfPK1mc9d/2zkVtoANJzUV0M4j21jtz75fXQ
GqlM+rKvjBi1/vwGw1dSINuWxXJIcUaNDnYBLRGyQF/dV0xosWjD7NMjE5irMjbczvguRW1/74UF
53+qRuwqzUGHBJ3afTRBFat4EnW6HJGkm9mHE6qzh7quNA6eKXlluCtI+EpWO+Pr8GxHlRvEkR4q
44BKTtc9Ieok8Ljlful2JojbT4XnZFG8ekgnxEtueVXiFLz7o0C69uccmiPo1jU01oMhm+YLaSeM
JgoENFImUXFisPW0rasg7Yr0TKNXx7FDmW2KZSfzZa8dtzfYzeH4XCrPlAdmjPWacC1JGKJNiYlc
UTRGeaHoLrs7PQO5IzsjjAY0JqbauwDEAPl6qkuzvJRTViCxjJZOmcukMGQf3WEJYRl7dxZt8EUP
TXYfVHrEK3oBfIe5c489/DnzG2P9HBrj4H8QzBORhmiHtcZwsQZ1WhWS7AL77NCuL43a74w9+kki
P2plLtVHJADVRVYaqCah5mWYF4pc277wGq8SP9ycJFPF1mhg393QFaz3KPdJzNOlKJfjLMMCvCED
wCjdG2ZhZkgs9Kq4cCtYKk/Ziru8PmOINPR97DrpEl0A9mlwcrcWEj/CiSs/1eQ38lKrfHGxxuae
NOFI14hQ87ud8rB02Rw9oFoDtG32VBidzYQI984h5UnRMgii8lPXI/r9EM52tZQU32aVPQYy1NDZ
gyI0v5StxmSWcyJr+P6TR8nAT3rh+eQOasADEXdpSgLwSXHVNyKn59aWVuLb1YhUjEIjjAJRKu9Q
BFyXx7EhTt9bAx/uSmLc518ExTQiotaJ1NwtQxGoB8uq1vXWzekAoqJR681fZQaTXwSYpQa5+hni
G4wfcdHP7WFwDBjO7Sxy43NgT0X9YUBWutkHYya9def3XmpeUAw70UHJbCq+CtSKm4aciLLFSgIX
jdXEW7Lxcze7zbLPJOCD+zBzYErXLU6lx3z0F+O6UFHvDrHOlEE0yLruyyQtjpbycqs6OOk6kunh
CklBNglCmtPrjAfz+YrzvpcG6VQUpAOu32QX001vtorgCsGjHg6qa9R6KbAA9l8iM1pwONSlY3/z
23YMrztkxdRdH9aec8SYtt6yxmlQn+FSBNv1j5n48rhYQrVIFwUSN/lmbRlHIIVYdiPWRvlIyRfh
Kv4DmfmKVE0w6qcj4eU3XQlOEMd5XAo6Vaj13C4Nz+bOsqZmwdMQ+8pDgZBieRVNeTFBbCkDdWvh
nA273nflU6CgMnxwsOjEi2YcTfkDIofX7kNPqUdd2oToMJjdYefieTHFWb1GdwzArHbvLIXfJfkC
/HiPEcTcHuWQW3aG0HJARRG53mgeVvyVkS+wCh3m+3JMh56UblhV8JJ2gZXe6MkgvVPL6jykWhVz
0pLVLwcpqiK7a+wmcHbCXrVxScMdioXZOJvKIvJ3uJMOpbLvBR+xPcwkktYuTcvW/G5FNUpVwZDN
DsomQgTdcR10V39cMJpH0MHDW/e6KpG+vF6HFPTQYtqV2gsDK7JPzCn0gOGrAwXdU30pHvCRRuUs
rnLqN6Rlh9E6RoDUivNMVsS5wpkd4yDmsX9JPT19sYJ17XASHmVw7uMaijhHZnvlmcrm7C6KcgzO
M5fBZDKYzlxfZhgudEnRZ7DYJD1vjDhrR2BFLSmj6KQZ1i2ut8sSo15HzdqHuADHJhqkMMN9siP+
C0s8R/CW01ov2Sb7EZW4KzMuKVF+7VBD/a6Xqo1uKzCG6fditdr8oqSyDC8ntYTVo65oalwWpblg
tudMtnej+MPXG8O15/kawXiP6jOqR9nuyWndOnFzMKJnvanZ/9Pcu/5t3ngBChW61E5AbrdmzWdP
5kaP9OqgfxZ69rz2rE15zl1oCiJXU9AV3zfYEV8EIaqtJQ1KL1weZO50w8uSmU6VnRUimqxbZMCa
z5Ziu+y1NNNbt2+p1QvZpigTlPA2eGHlS8aRilAwRGISdRPdj3GQC1nsWHp4WZtlKC6j0aR8r5Fi
vkh1WUZxpT155Xujx1GYkM/aD16OTzYwFPtFzBawLhoM3AxT1Q/PnspCCrEp0LdlAJKO04O0eNz5
FTKzSAlm+YHfB8oOD0PvCyVutx5XqesHTBRynJaW0EWGZhimFINP4V4tZdY5+0519nScNr5TTAFS
y+NkcHgAxAR2vh9VFbysY3lUi92hDuP36qqTVljHfZTLr9zNKD2sGIVOe2zXBgNL4bK6DFD8xW+5
iKp5X9j9sLcGZX53pqK1z7pyO+ejOSAvFJZBhDVdbSw7rPGCe74IXQTShvQO32n6dbk3Y6BcYqz8
7M+W/0MHWVsnhtLrXS+ahR6baQ3Xwegg4RCttvcoxlJ6lMuA/wbdWGsiCrv4NqS0aQ9DoXR4pKZs
+5vRMDdV58LUZhandbH8CPCdJZjj0YdmhYHn5DdvbdBWwmx5TSItI6SGzFJ9okMyWHu3tMZPCM+u
7q5BX1Aj3NfLz6vhIP7czkCJdzMAuqcRMaks8Wd3tPFXxPg1tpzefBl0u7h7bTGzSJbZFOtZaVi0
XY2x7H/y4WokaBajUwlUs+wr+qgGjQF3RJ4B0n35xSoaVGADW3B5ZojFfe0mq3IOvcI4O7Z9ZTzN
7VoaOXolSDyiviBta784GVlISZGIVM7UWlastELKJNeTSwe77frvgVN2zS410nwfSY0Igl1M1LCd
/GLNucTmjnqdP9gxSMxzSoYHeHwzGiSYBri7qXXZuZH2i3uzGFHyxWc89BJ7US95S4MnWfpq7bHy
ztwfiDK3qFKxdz44qQbB6JMZ070MRVXFNCPl5YIm9Q/DK6VGGCeQ95tJ+UddLQ75xUC7D7VmM1oT
Dwdz68Ku5xx3hznrfrSiCjqK1bH4glB7UFHvkPTvjNJE/8Sl74Kn/BippzREdLSiUiDfcAtQziFG
37K2g8vVGZ0eNd+sLPBftuidEVgEBXATdU/atnD6c1FkZnhS1Cj7GY5A07RqGn/djTNSvrGlyWpj
zjEiN5k7ezQzx2UeEwhQhZ8U65L+0HIgnuMhjQR2hc4kpRASZ7ckQ2SzKCIjakxyOP0ckP51YhdT
kyYpQu5tQHEjiAwhrKw6r9AWDmO/KUp/j4V18WI00vYSLyy9L7qKimmXNnLgsFdy3tTFLRrEw6DG
/EaptKjQbVWItxRhXRN9mhBtjWrsbfIuFFuvyBUHZL0bhXRRaU7rIyLdTGIDBCARgiLoUWQKOUgk
c1LUj+kuBT8zmSKjC4igwd4cT0bn0h1HqG1F1k3flnXS9BpVbxWJcAWGo61wJhFXDNdm6DAzuiA5
nRY6Mp5bf+oxC21uDCMPcejMo+IrmxFVpZArd9PoSdOjk2Mmfa4GXxgYt6VZS+AghwCfamU2boF9
kx3nqOvXfZqG6XiQk4uWLEPF1ttlAouLuHSGNueKCxShqI1oWUg9djkZbGfdRGNjm/GQidGNobrX
eicZpbV7wxgLsQsi4aN3Xrn5eGakrRudy87wfsoCB7V9k9Oo2kVhlt3Nwtafoqa5oA019Dt+PZjG
oUgnaKLRWOOhLr3F3pnKasZ9b0dq2dmyG9OdPbgq3YXV6pt75S3FS6OGEKVsvSK7VEPny/wd1YrS
n8a0mmSigPnRNpqc4CZF4nxOgDyaP5HwrKnzSRcv+8bU09FZRYpIC9WXtROOre6EDJwHjscokpEp
8VU1dhZ6XUYtb6C10scwGtTJu8Iw951X9tkOM1GOD12vh9LubJu9EJpPKeyoAhHFhZZQ7gC5Sqao
rOtjYWn+tS7bgJnIisI/gi4BqsRjXpjGLqxTWrt0S4xPY9kUGZd7Zz5baYHWPdaoIyJ7s6j1sdio
07Gt2v6DbukCXDP0NREqy+SC3IGtostyhaN92cwk5CiFVmZ71guvyZKl7YhVWTiFD2EfGVx/5FPF
bgWNKLI7Bht5cztSbdwUAdn/LnANOkVIdD/3RoAYXiOG+iUahvUeT9lljWU7ORa9taK+woPFAlOm
3Y1q7+Vf6OhBbK7k2J4FaegVXGi8ZHpKy/RBS7k6+AUtJEimzqvLUdRDtG9Cn7TX08EFkXP9Mngw
5+I166FKk+PN6khL1TgTGunbuNvsR/e+MY/5P9i/v9K9+aN/xiv5mw/q5wjw6ed/YbQx/ddBtj++
Ccwt/h9Qw9nMNf8gTontRzv9XH7Xwtn+xX+kcGxEJhkewjo0gWxhhQ2a6z/alDZ+Gw6jPgbpv+it
27/6j+GGG/03erIbthgkDaP23ww3+L9cppJA+ADyMR33/kYI541SLxgSmmSgIcjSQsCBJ5AdFPeF
XoMMXO2YR5e+kVafjUGWN0Fn5JcSe8ud4AwladaL68icpovRi1TcecV77EzrZALKUjmKwIYCXslm
o83L+B1aQB+yLUMbOAsNyK6A6PI19Z3iyllM9bLU5M1xaOdfw8XLkf3GiCyWTuAdR2/OnsRkeKgo
gpj/6DIlPhNK0YwZfKu4M/plfUfY4V/+UOjmWOxhorg59JzMu5U/Oens8MoGJcuDURrOcURmFzHK
zVQwacK0f48ItsEBfpvSbu8m9EGtwFCBwWGfQqUxQQgVHUcydvwXmjU/I9zlnwwLPQvTX7pD5i/O
jhbfl6LyaS0h7h6jSObEU1jQ4g8XBjRzVRznyhv/mZL/VQz4/9NpZ2Nc/OHUYxn0/PPVmefn/znz
doRaFUcezQp4TDAE2SH/HHkr+m8+oLspZ4D740f40P974q3/BgMFmTACfxJ5v4Rq/1eN1kVNCyFa
IPkbzpQz/1dHfoOI/Z/NBFHvlxgKWxeRHUB6b0xralW0VClGzEC8o5r01w+ROeSYYEZijz+yvHGD
WX3saUIdhZTFWYHu8jtopdcb+p+/IdiwnJ5lcUzfQOD9YnaaceCala511q3mcEODbrzsFzd8B8ex
HcfT5fJeWS2RFCTMCcJBN8bkKRO+dEb/c+fDDcUbYZjoav/2/W//+Y2/mwG5b95rRFhGhWVDssFr
OFUBr0Qa0pVmTZ1Ovb1cO32GDAemJbVQ/s0cNKWLZ91QOtheFQwjzaXxjfMhkMuz5y3lNam+d08y
Chne8cceUcnVj+6rxdLW2axapjjDLJw1zjqLLrZgpIS1CR0wRm7GEPk01jcxw6Hy+ydd2N6+6ymm
97qmc7LPBjH/CFo/2E96Jt9V5WYgkIdBYcb2or1lv4awMRhn+f3lCOp1PYB+KRFHnfOAWt5ce5de
qTG9ZwL/5uvQUeRy9PDNhgeNUtzrqK8du04DwwRokelnf9B4xino8X/+NNbpduMcchpDgEobhPMN
S2EYmO4XRkURkU3WmUFtdbmk2kVS1QofIuWMe8vwFtx8gE+cRZllfZhDcsCCRB6lIEiejO4syrDe
QuiQzfTO1nmNbQJ6AyIXPR3O/0bzcX9ZEv2GqhvtStR1z5+3Tna46ye/MjG3MtVhgKi3z+vSuP/z
C/kFE/39UPBE12erbi+E/MI7gZHqRiNHky4MQGi8PlhNBdogN9fmLOvq4Tmr3H6NW1c1j3Ry+i52
QiW/w2jxi71VFh7dBZAVF7aI0uagqgat23p0jRLjo375FqarnR97+vRVTMaQR0BI+iH8+3cGWg+A
KjILv7C/rzeOXNtSVCscydxsHtaxFsfCzegcCfeaYujHn9/X2/0D8RZOGtyTkFbeKUfDwK4AOFRg
UBA76XUKBviI3fTygbGa8w6rGmnx1/GKT4OVGKQvTPJsxi8neVDeppXhSyMF/lWY2NjDrikOigO+
9yrLWM6G0KcOSyNrYizmudnP1RujWyyDUIrBCJsSzKyZjx+0b5ThuUX7/IEWSXDrl0FOiV8NDj1Y
oSpvR2sFGZut43+TNWYoE+EVkUrQ59+6UiCTbjuvp4YFuoChkbJtYSSYHZlMcygpjbjLWvtWgMoH
nGbb/kfmHN537YU4oLjC6C+6FsOLuMkmApWAZog2c5GbN3hJLfmZwvzjPWbCCcHw10GClBCQzIJI
JI/cos1vB6kKIcltPi2xm3fpkFh23yC6ZWtUf0OtvAcgbOOXrPEiK14n4R9XZeEcPoBA/TBGS/lD
1xNWWoV0xu8jQ/8vU9P6tz4dl9vAV26LwOhc2YcxF9HnES9NZHiGsPr25712kgj/swh2wCahwZjB
P7WLFvVYqdqruUe2EvTgLa26hK7T7bJowpixzYM69uBiHbGqpr/L4DOuPWPcj/6QJivzLyTSM+Xj
UhbKB8fvnd1scO3sGlFZ7wkWnYbvbbOiTxD5iCNxj5/iWNNwJM5sgZWWDcIqlOlMfoP3uPZbEfI6
WtmUSKTcJNvcq6fYz77QfpYOXYaxURogVhzoK2sociduMNtDMXZu4t7JUARqQ/89so11eq0TnUm+
yNeIMxzJU4Y4YBal8hpmtmjy5ftATbLz8n65cenTPWCHVbek5I7F9VtrLD/ocxY7PBTl7Z+3xds7
gr8AGDkRm8oDzaXXWzsYUs+QmPvFRr7KQz6VwxXeFMxml7bC/a21/HfIKf/2wA0QDT4ZIiRZ6esH
6rVVyjEnQHBLjr3H0vlnwmfiB4STdr8I/o6ctm1722RhuMYwWUXF4STuCbZNzsCCKgpY5a63VJtM
pHPvXBtvNyxPIQ1EFRDHRhKO16uqdUTvbGZV9HLds2k2xx1EzeCd9PZfn+JDDnao0Nm5J9jhOWyD
cIlYC6zdJfGMatgZJo/685b4t6cE0DM2OrrPuThZS5MSopVbZEk1GOvOxbBu74ns7yR3/vkuEJ1d
IjjNeKQZXr8xhoC0I2bCUQAygpa2cOqzWUh99+fFvD3jAPCpR2zgqtyxv0L7b6HbtHXh+Q0fZq7m
+QBCj6kEP3pkKOSfc6yXz1Hp0rmrWmf/5yf/WsHr8OJQhEAepBfD/5xW173GWpBWKMXIwC9nptLd
i8GQhzpf2j1iRijyV2JNViHbg3Sfpzq6JwmCisZs6J1D9zbRwBwXGijTLwgjW3Pn1QXm4QVUAGQq
tpfdf8uGjnGO4/ZnDG3/45FLz+3frVZ/bfXXy6ZYoRLlXVuQU05Vbv0iG7XpNilNhTUCmKaiKW5L
ibAclQODHb8t5uBQzKZ5AWIF+ENYl+lV43SpQ50g88+9mIP0Q8NvudOuBF5oepSVh0ZifbiTo1wJ
itBbmyRyprKNwSuBMjasKp1i+Nxo1VujqRBQdxG5Teoy8o+TOTpnbqjm7J1j//a9IkaEHBDw+q1I
O+3Z6BGk78IIN84UaTWSA4hwZUKerY7fvHMq38ZN0gfovDYNGxhgzkncpFqotWvhyWI0vflz7hZx
BWUB0Q07eumGVhz/vHvfrgxCJCobNrUDvLtTcZbIaxqHXnfK2A8WPQMhjaKsKC2cRtC0fOc1nrQL
t2DAon5BhnkgDc2TuqFRQYr1XJnGoHyYDjARuYCV31+sfZ0eUsRdD3PtBOB8Q/tOTtF4zizc3FWA
t87/vOy34cK3YMBatEdhaqJ8+vqgOCoECj2weQP8Uh/tbJ6OBUIuSMqOgyPpDabreV2b3p6Jp/dO
iv72lW9x3SVkULS+rVmrxbWaRvLKRQ+3plyp66diRMHN0O+98NMQj2hTCI6aWxhy10Zufr1MmTZ5
NRklXgSlfLZa19ihGZa9s4V+XeW/R4KN3EcV+Et0HcPeX+Xzb7G3rLzOhn0HD2FtGGgZuM8el9Sh
RaQWrefYd1DTOlOI8hTnht/OZDxOy+RdK20xESvDDboqcn/C8gTd4aQf2+FqEFXUx/msVfCRYIAH
QuvVnokJmlE8Kvzgs3gd17m7zeRQYcHTNaBC/7xJTj8U66LEpXmKv9MmB3WySSBE9RboryEpg7W6
ydZSHRadG1fK8bp33uHbDwWyiHY+xTsIIzs8ufFL1+2zZjX6xJgacaYNI9p1yqrfWdCbAofNjhbM
L7Ui+HBgwV7vhyWnhyNrJm5eq4Yn/HgBVNJ2MkrKPW/+oMDlw/GNlPwEKKQjniuDUJDX+fSlmYSk
geyIlZYPTFYTaklnABbNC1Engzs33g7tNKTTelBcDu7DzgbpajMQapIB3Hv55ZvEmrXQeKBpYBJI
PD7V67VgYSo2aD7j7bq8t6Jm/DbNm8PTUjDWguu177Rn3+m+Ke7TXA1XUL6cd1r5b78aB4xrFsk4
qhcKx9d/gmxqVKxSp0/mVAE1S9OeeLG+JyD7L08hDWSFiExtDzo5xJkSZTl3rQB/QM3S2xBdVKrM
/Z83+y+pjden2CUVDGkdo5xFtDjZ7bnowLC3tYCHp9OR0eU8AfQJqvET6AX9BIRafcDJd7rrg0Lf
tGWlH3rtO/Nx7KO+iknMQsxPmABlMbF/PptgJvVHVW+oE7WO1+ma1v4BCW8zO4ylar6mo0JVMq9t
6M8RftwV4+8geKB/rcRu6dP+xsxMfB7VOKTXRW6Jx65uAT7M6VJPSTZpfb1WoxsmhV6w3pxmVT+V
E8CFc0+buoGXO6jvTe+sz7CBiw5BBdfP41FF7QPS5i0CvDAO3zlhb244qM7IFeMLuQ3GIutUQLBa
IW0rS48Jqdj8iFR69CKLADGYIQ3vJRrOu9GeOr2Piij/njY0UFquiAFv81X27/0x2yd7/Um3HALp
Rq7cTQ7tZH/mVhOtiEDrxLHvqjROxAr4MyEXX9570mmVy23GdcYlwDmgzDwl0fdLoJrMqOnsRR3A
stUFwhT7rUdnFj920DBzrrI2GQO3XUAbSL/c+XCA7VtoQvb9n3fyiTLQr/YNUrz8FcRsbL9Psww9
AdJYAoCg9oyBL5IPTCzYL3MUQQcq5MsUeJM+ckHV/a4wC/uS8YVFxwtVn5AryCw+IwfiOtzPhnzn
7n+7P4jx6ENQOxIukAA4iVqNhdfqYAB7zLSrcf9ainSvy1C+eH3V1efFEAEf7Sqziw5gQRssxVUo
5N61UuOynyP/vTvunwzv9SYBukVc2bYtMsLbgPn3ppdspCWyrKmT1S4nJjjp6tE8RIzVOuh69grw
W274ETIHIEeXy+KpFGCd4qoKjKemWMwHITv70W398lNTLeNeR239UEsYT7sIF4xHy5w0KAY/vU89
t6kQJFusa7sG7BiTUbMg7TrGvZtORnbbTdVSQySCGMGV4pThBahC79qm8f+1KizjpXFGjFGBnEic
M0FSfxZLB0HD7tvgfLJE9Ez2HPZcTa7G4Dpc3RAXts5xkjDK4d8i1B4y9Yia8vvmS3qRMhxBAtfG
vhmikmf8LOz/oexMlttWsi36RYhAoscUDSmqt2RblicIy7LRt5lov/4t+k1KlEKMO6iKiri3BBIE
Mk+es/fa/fy44aBKYktPwVzMvY27zWRV+TGj89oIJMuan73NakNfWhwNgHpFt9twIBruRL/av3si
WFnAPI/80IJ2IowyG5ktwaqIcyPVIk/HbFer+RqpVZUfvHq1f9rZPB/7chlpTEwwWKdSR58u/bQq
+2BCjJoHxaSSbm9MmVdcFL0PMGyZysEPa4N+QZTYrv9NNs2q7fOi6B5Gsx2+JWNKvtXGfI4ItWyl
oGiTsbwtl1x9N9lEumjyZPmnM2b108vW4hr2ZDaHqT56WYSWtfmtL04TG/Varwfip3N0a2PryGgo
+uHKNxtsJX3ban96pfXkNubN9p2JNo+wOaWacZC2wfSjJNgZeaCsvHynSLPXAsoF96W1t+ULiRb+
F9sd5xnv1VEntibj+EsJnp8AAiC8SFMN1a/abjogGcW23TRlLbf9NOrqloZS8yObneKp79pyDNN1
EEMIik6TO5BhBud9R0PO3mAL9K7aDDOmcs2kvmnR1IF9XwxcHbqfYMNbMYHc+nUvvXhrTKoHvWrH
4XZEw7BGuI+OtpgViTV4KnKBgwI1K7qlRPJVdWfzRWy0faZHremzs9RydP+0m63RDW+NuaYVW2Jd
TZzRccLEovl+55qry4gOm5a7n7zGcYJl1dAa2/1QKtRDcAP6shAM6iY7F1hDsSmjWCvNaWdUxEjX
yHKON6/Z4lYJpUeFrW9uAAFvLiOLvNsrrfWtnqjD0l12S52or12uTUxsAJT9aIdOueG8bdNPdFqD
Fzru0me7EY/qzZxwYrpOtiL7Nhmo5b6PuEW00DY7IKjYbkYZ9jWWWfjyXjPGldsVM0mCnL/Jgsfi
G04L7rsret3dN2T6JCiLyUDYWG9G96VyM47v1Gjrn2Xy3Kuyk0a1d5t5+lrWDVJ/raPU5+PUzbOa
RJYGanHldep5HeUB3LqDyG33uUqz8QfWCpMAPWownUlGoXixBdqrAMtS+XXUV8e6KldHGUGnvOYa
V5Gf7auSWhTlGGtvsFoAk0MldSIJ4d8vz62dITZ3u2m9zxdL7wLdHUbrsusqQ780kGKrKz1NbWau
xUiU6eKZBANOZfOQG17SHuZOWxwUgo1vXvmNjzGaI/BEgT1w/o56qfy90sqJwCiccvNOOlgfw6w3
pyFijNDerNXChGT5B8yDuIOmPy8Sfe+LVJBwWnQzIkRvzV6XtN/SuPESudOc3r10Gh+ohUnDkCSN
pHvhbIUxNEFXcF+lU+dHTHwok0uvNn6nGWqe0Ow0zYuagcoEWfCS3cy4V+O1nIBsskwUfmx2CMmZ
dDZFshs9N+sOeqbwLytvqkkN0Ov8m1KGBQqsqRnxuBAtzZAlHFGu6aNdC4gKxwm71jkJnWuGoiGy
VNn0O8sfsLcmRm8yW+5G+Zr7etqSXz+bQyBrR+kXmLqIXuxNu3lwt379UzUucYeuUuYPS61IZMbU
ZPOYZe4XIb5veC+lU8qoaocN3mq94oPj1IjJRm35VEajLK3tvvGG7GV0K2++hhFZjxfKw8YT2mpm
xpP7HF2DglNyEhWjDq5JZ9sNMvxTf7fWmR8XQ+Mga6Q2lrLFYUIl1i1KNW8/FWP/uOmFTRq9uKET
hW8oma7cQdJLqPXbmsR0zU1ftM59qW1t36RMjIpkiWped7ISl7iztKAux69N7t4vqvmK+Y4cug1B
HpmnffdcWeWBU2M8l+UfDJw7Q7cO9qSHcLvvWtu5TRydsSUIPQ+maM2z7NntGDiLv3cz57Ho6yfJ
5m518moVCY6pIr+d1+nKdqqXAjyOjTl+E8/t+LVM69gzfwtFPq1wDxZ/Qa75rlJZnNfmjp3V3eGq
KqMciBB31RlCJMs2Plu+BuamxPyZZuxcTUfnukv0u5FUc/TaIhsfksal9qZFsVwwa7iik8q/a/as
a7ZIyePV6/sUaWek9/0+d+XXcSKilXRzMdbtTTJXLLsZv5LrfrGW6qA0a+Mb1o9qGJ6oN75KraS/
qLL5p964w4W+uvt23X46mR33EgiGQVavNzyYRv3N1toLO58gfygDj136pXDcg11+89Ib065xVgrH
D2p2uiueMhV389+yT5FnEeBbI12rU/VNdOmNlZG3UizzhrA1O8gFalWaz4+1FPt50gTKV/cw6Bh7
ZPFLDE3YE2kWVVO3b2ZjlzDkCTjM7Fxh/lg0415k9N4ypjPIUB8NVL7Y6pqw82z61xoZpsPgBPCu
93izHs1sxNLtIdia0iKo8Vf0WpXyMe6d2v4xiflJ63+YswhTrfhdqOpVJgy4FtncGMVyDck09tFK
e359l1QLNjFNHIpUmD+9nB9+gdBgavNyKdC1p8l6NZMcm4EsmA39teUBioFqvubmz5kZ/Wyvd3Nq
P1W8T8HooG519AuMa/3DjFJwoqGFv5V3fY51r321RHmxLtMtLYG93eOkNVPo9Z0ang1NthHz0Psq
Hy5am6eiSHWIKeMLL/5d6634u9DTxiPaZ8qN5WEcZmyzpvpdjiV+9hzUIjareqBIWtwhnNrmZlad
fj3oibtjY/aeMh4d66DP9g0yigtvlRd6Qr6u1w3XJV6GGgRRb1ttoCCRYJPRbp2C6F4UhIxR8+Ui
oY7ZZ7J85dhLyHY9/CmM+uvsiWd3yJZQyl/T5CCml13n6oc5XTht2crSE9xpbXJd1vby3WlMnO+o
Q15ro0rXECYscASdGiQNalmgDqgE8ai+1xH1YHNUpIakwPIjJdf+YfGz3j9IlRltqOvr6oIWMYQM
HQjveZDJ6ojiN9T2o9hqkYRrtuZNNCWdL0nTnspb10PPGIOPyp8q87i3SCNt+Xiu5fzxcVTBEyja
eQr9odUBkGHTAiWticiSIr9LfDuHz8NbkQUZehs3xP6JBMlnNXhZmGm/6Hrbg7oz5WbFXn30kyOF
GSg3O4EtaG0yoYWzYeLybSiyLlfdS9ZY3wYlYFU0M2ukV7ZmwLcWv2rdar70RrY8WM6RClqmGY1/
1RRoy0VVJli25UYIcz943ms2FtlPhWKdZxf71Bd34uWK+grDZTh4JR5ipTQbQoEJ7n6iL0S69EJa
dWJuDWzTtaBsLDPMO0EODoZIvKRs+1BWFS0Qa+j7OlzYXB48mDAb+2AW6pov463MZxE0pal10dg7
E9KfGYZEKKyFMsRexPC7k9bCv4LU+sG3+6aGKeI4ePLYTkhsX1vAMu7UiXWXzd1sBbXjib9rYpk1
r9oAgyPtK4whHaCBMTJn0y7YRmaqW6yu9cqaWxXTVe9uyMFWMZkPZoXa47ZngYWAS42GYQyR6ZVf
DLmIAJ5ivZu00f5bNOBlwrYf0ydrQqeKx6TKXoSviS52SjV8h2CK0WqVKGTRPUGEtBOsjUd+kY7j
zZDFjevVbO1OobQBdIqLt6ct0q3Fozunfdi5PeyXze8APjDE7ON8Edu3qkAQFaG7SL4D34Xzr+UG
cSV2I34ZSebzP0e9u7Noi99gtRFEF09bTVlmVoiD8v442Mua0S92FJtTSrpL7a+RN6b+yBPao0ug
gatf0wtR3gUtjxIIkOPnD+Us6iutr9ont+ymW+DmfHnixrjLzCG1Yzd5nuH9tTq+Ms/QjiK5jdGU
3TZU52OZGD9ZvA0/TMTGzu6NE+Ub0EXfDy3cMk3QJ116KOop/5EujUnab5G72IlqByndYpjji26l
7b0+FCYvtlXBSTGK+jsgCTg7RXWc7qK1wZZQJbyNQQWF/AccihJ9yerBDMIwNh9Q/lfHCkmvr3Ll
5ER/08gSkV0k+RfwzcQz0xFjbps7Y3GXOLO/BVsBxuTC3obpdjDrI5tjaOYXzhk5ehacGArLVtne
CLfP+sCsteyl4//wA4iLW7MHewYhvIzaacVD8KOGwKgauNxtdS+Sqvm1kTMlg2nUjF+tk7Q3yJBG
EfqTRj9No/D+rVE4f8lFjUezcSHf7mtpFRXnJY/OGGUnQKOkMDLu6MxRbKe2UbjBYOmVCV2lJTje
R1oj426bbPsi7ZAv3ptWN3SRO2/jb5ozuoq82vQfnXRu7vmz03MlWo7yJXKkRzK8Mg7aHCSPFrFe
/RV9kzz0bSGf1eCINIbWxtpU0DTgENTh1Q7oFPnTTYEV42IYwO7tUn1NuxjTDBWtA+KA4sXPaXus
KzSfaIYjh9Lc2FQRAxzLn0SaVU+Jj/w1sNyFf4bnbGCO5dR3g1ZVwPR4XkAddSnJxyCv4IuASBrW
wFT1fJ0PWlbGGFIxUU2KI3uIPpz3ZaIMOHgphxqOEkcJO0N6/XUGnErgua0PT21ngTSn3wBUwHHG
7HIrsQRBxJiVF0FX4uOk2kKYdWnUzr527atCkhVE8E2RIdFqtCudUyrzDdu7gW2Tj7y4YvydL1PT
kLhhI4vnEZRXUscRF1RAoDFmJwUv+GC2gNWboVh+e9BcLGxMM+49usLjdypaTcbCSqiy0s3GX+dn
dna/rk36NdUd+a2VXcYGltazFdOx4JnoC8XG7S/0OyKlra7aYaAHxzSLxT/wzJWQfOoFoMQwl6vE
QIBxfW+3nn4pFBKjaJEu6dCFk3kymjc/vc/ctSXjvVg1plCqPJLFJpuziPTbidBrS1NXyB5MK65q
DiNRl03ujW4VWhpDCHef+8ZpkgAltP5rZT0zdlM36M+jM2x/8BV2L0maWPKwLb17o2YnI5J+TpMv
a5b7xr5aB/WoUUn0/2hSuB8Gp6tIWHHTfs8h+tjhMvXij6hGwcOQ9fmKfYruU0DU1/gCBgm0B2vW
mkfW0vt5JNNR6tQTo9qb1UT2Aol7o4w9ZwSTRxu1g96iORgfW8glX2gHWPrlytY18Cqnm9z3brlF
pbTSO9x7dRt7ekJxkwFT0GIyEiub54r9K2rHNL23h46HwZH0RDFEEtcYFus2GsEIXaINskFUP2o1
2q9CZ5NhfxoNamazYweHvcGat+Xb3tqc9ifI/NqM3WWqQ3y2W38x1mv5m/6jc2MupbptJcABWhpT
59BoHOZf3lz2N1Pq02RCTvhPD2Bp9X+U1rDFMDJyAeUx2mMOcTJoM4pNtEmRl6Evm+JqqeflhsPx
GcPFu4kNFzHBrFoGwwq4Ccd//j8DUTH5TJEbTqccPfN4qLhRZd1mZ2bY72TJFm+ABfuXQQOeAOxB
by9jaGY20OrpwqFIuxtoaC47gbSemoVOlJFV4qorfPPObGhr02vHQUiYD0wp+gRUx5c9MrFolZKj
nkVR9XkT/t3s9N9nwwSNPhuE6WlXeWlar6kph8P12L4ymgGWTps8NF6xnBlc/cOBv2lgcynAutgl
CHs5Jka+vQ0oJApjwGHE8oFp74h7c//6LdAQu4YO5ptTG9nHAq8tHLVzXPiIaizT5w2+a5CimLaD
yVX6tUzNNSaSqLn0lE6/q6Dp0A5G8u3zG/NPDnT6cTnWoiQ3kZUzhH37cRdm4ZWopjbUSHgjJKA/
gi98uVsGaRzGPBt2GUTgqGDBuXT48DHFxHiZ68mTDxMsKilfHmhRpRxsTP3GIzrJDLYaDkXbedhh
F9GHn3/iD55mVOU8PZCtmYWfCkqpChtNrOhwQOv2f2RT+S9ZJ/5b5Oe/oQ3JLx7gbH5CBMwnDzPo
u7orclmFSiX5NY1dFWFRmHaff5f3E3DG+LTbjsYVpmKY1t7efQ4efuviKwy90oBo5xn+Dj3x8GrX
OEoRnvs3zdK44TZkLKpd69z0kLLyABoH/AS0strOWaY0KhfR7ldduR4oPm27oumXXVaVC89g8exH
y1lhFFK8Rp9//PdvFZ/exnhzRGQfOfxvP30OMMFr9L5h76Z24PfSaFeiDpS2/K8C+ePiwuHPA4h9
RIyfxkt2cyVmNePy6LbW3bV5moYpnmY8D87vdtTzc2/xceE9eS0s0kYtIi1Qi/r28av/z5o56hqH
eUFMiGMn023B5hy3ltXH6AqGA9Ice9ePm/4wuwAIaJW1kelOw54Z9bmE4lMBFl+c5AEcJa4HH5/v
//aD6GKtF5deNSy0Uf3RCplgboHV49Bjo+3eOGekH+9/U7yTyEsgtx6Hp6fq5CXRSbtdOT/5WHjv
HEs2P2pncq9nqyzO7EsfXYrd4rg0H3/aU5WJp2X0FWYa07SxWytAxKGgntMHJ6fC98+8au+XDQ60
3EZ455YDI/ZET8ApaTFNNiZsMJilAOhYUVazDXz+Rny0nOJs4wllC/CRzZ2sG205F15h5ihnFoUH
v/Ht5MlDZpbE2LY3jFSlKUZInM4i78U25lhVbYQhAcgQZIYwtTRqwG7qb42NXnkwYEe5M1bP+TrJ
QmrU/vU2Bkwf0u/bpDvzmbX1g18E25eBXIDfHinlyU3SujyneZF1SB82UpuXRbvNG9FcJ2J0vn9+
p94/1/x5HLImFQPeAOOkKOmnZIC9tdVhN5fTBUy+7aCJujv0JvPI0gQT/N+v96/aYllnn3NOfpgi
aZNu5AwYjslq70m7AzzJNDTW/dq7g8QDhPDzCx4H1W9XEAjEcPOORRfCoFO4+KTE7ArJPlWhzeYU
YCSPheEdIS3C3ZeypK1G5N7jSnQrfdOmrM7N9t8L4RyEOuj6oIDzMGJQfLt0AMUbFWLYOnRUU79m
hYAP0DY+rWGw7VaUruWsIYNdBiMApKm/QtSw5HVNOh8hy7yGsLzSdFkBMHbekyOglzFZGSRNT6hx
PXV7m2icG1dBVx1CcsNoqcp+uzkIIiSEjdXFrWdJ58C4U/cCe+3LZ5NiwgXeQUznTQlWDQxia4AC
c3NguqGbKI9r+HBNorHstBwt+KJuMuX2VjyVs/soxg0BFyo4sErm2hj6FbXv8YCKYskOlKHTI0Ts
kH4fR9/4u4Ey/FIUmfUkc6A3AXhC+Vc2m3ypuch4gSxkIQgbmiFG56F2/uDcFEVA5sMCZItDsP80
DapFFWkobOO+3tpGtDRj0jMan/NnZTQAqixH3QP/qPSIXV59zwBmZeHaFh1SYVp+xq6ViMOINDym
YBspyCb6hgwTo6SxlR9WlVX9GPISGSrgKLegt8WR+2Kmu6xh1yNPGFbKpA6y84hTdof2IV2RgMWd
aLbnpUDvH2hqa8ROX2caooYr+wRf5JTTMOc0GQC404xgxYL5BLdj/mZY7URGR1swc+wnB3iDi5Rh
CmaUMmkwLNoxIFaTFT9Hk4tbq2rQhKzNtoBb4XRWhNOYNY8l/TD6fjQpr/l2xd+8m+gDKhiyWixH
CwbLWPcHhPXgYFW6ZF+L1NwE0FIvvQIPLgHcDYxTh8Ri4KL83hqASrjVi5DuFubKnr5+/ja+X/7J
4mADJSyEUpfOxdt3oV+M3K/zDEMPZLCY0b4ROzPesc+v8m95f/vSUytSxiGS4kKOd1z1/qdsSP2p
Rs3BTLde+yGSmlP+Wrk/A9xmXz9wHM9jtVVdvID1CJs+H6IJ4S8Ky64NaRO6VwV5PzeKUivsGKQS
mCxT/RoLHNIIchQjVQ/qkoN6F5HM00f1RLvk86/wwbrMKY4li8LHIxjk5EZBG+0s3rIaLlhj35pz
QRCR0Q+XqakzgjF5dD6/3ju/AqYc/FZckSeVy4qTjQBYkZ55FqWciLSH7cL+Ue3qfXKx/QUqDjG1
PvMTfbBDcz0eANw5HuuOd7IRtEUzjcbYdGH08/Dw5+Fw2AdxeDEH0Zc5OFPgvH/o3l7qZDtlelbr
A7SWcJFPS8tcxD/nBBAf/Fxvvs3J3QPtnif68dtc7b7u+Cr7/f7v49WXM1/kg+f6+E3QtmLm99jV
TlRZLbR+BLdcpo/lt+W6D9f76cK+qnZLiJwklNGyR21yYNCfRtu9tvOfP39K3hcmXBt/OWcxPsI7
zxytmQFzd4cwm0YkUKrJO/AudbtBbd6Z7/r+R/v/S5g8IJzOTo3vXTKa2gBhGf+MkT5JxNgU/f5/
NTpQjOr8h+M8GRMeB/C3C4XR18xo1yGnTsyrr2Ql2A+rVTDPLLNzMuv30mSu5Zk6zzsGDjoKJ4fM
zZkXa7V7oEmrM14uqGXCYWKc0SNBqRg96enPCtx9VOAE2RWNkY0RsDrnP2X9HE/UnCsIouPNo/4m
+eLtN2Z8x8yAH5KGuyDBfR3ng1U03/0h088cYT76BRkH8JTQVLM5N729EqaxonVydtJCy+cDMmU4
tOCizi1cx5PXyVoveCbpQ4DDISP2ZCFB6OMZkyvLkL1wGkETp9ZRXOIrtDwQT2PCo8TXVpWp4HRf
6895p3uPdd1lj1lqGdfMezbaC7YrUSpVR2GKzVwNrmQy+7uU/Ir/3tKAGYF/j/geYDv+abihLBif
oUM6tgElfeWjvxM4WH/m5n90V1CmukS6sVbQoHl780fdl2JlrMSYfqqvE6dxIftOMoYyUXwbeD5N
pA6LPPNwffCTY0/k5+D0wsnl1KLo9a7mg5MsQjsb7YPfu+Qtu8m5vKCP3qRjs4ZUGFLBcJKe/OS5
qBjQmWkZFmQWEOYJ5HEJU6svOJPVsPtoR3SZESeEhOAqazc0xl5RTVd+t+ryzEb2wZJoYCJGq+T7
VLenBxoNiiKUI7TMHJaLyDNoIiNRXfeeMWTRf159aQ5iJaSupKn5T0X8P1WNich0ERm8OkO67q4Z
UByijLpi2vffldu4TsBUEFXj4s60/+13/3spRFA29T5rlQkBDAM4wixs0t2dRs/nSzFZ6cHYsuFL
OWzOAZ05c0at8c8kyfw7fJ682sfGH4dg1ir6ISdlXOdAw089zh+LKh1J/EG33djtCglNQqyLNC/7
OyyZGadpqe81Y86/8GpZr4u3lEfVieC/ej+SoIgjlhTrMGx4PwXSk36fkLicwpJsACpqLqNl8HB5
POlHfV/dF9+XVTRnnpQPXkmTyB8stcSuc2NPvk0iejzBYuX5aM31O3MO75GZJeh62t+x0KFaA0DI
ztzDDx5PXMnCQ43NBvfOAVu1CsnxzKYDeAPdxiiKazmS/0HqhH7mpMuh+v1SzBCF0YMHe4Rd9WQ3
ZfRcZjX8yGCBt87hTEzkdWQZ55mpqJCb6VPLRF1aOuI2RN/l17zc/FhPzf5Lk0n4mZsZrf6oEVpO
nAClb61DXxdb8RXQOqpEW1WoOsejqjfui7mSe2y/wgr1pDXty5TItF9G2YpfnbOZJOmgGIg1tRrQ
e31X48RoO1iNEyaOmMlkDddDtDpKtWWpvx3TcylrutZ0AvzE2r3KxAzcc/SrW/yszg+tbAh3KTsb
5XSiL7dlv6HXn7xe3CIPT1VkTQaIU1f13Z/RGds2WGqjRWC9unJA3qt1MGrHwvk6Kls8TenS/TCR
i/dHX2y3Pmiu1yQ7EqaNMXLrXrtUc8dIkolBcQkjeeW0zsD3odJTxwpw7JsEmmQzwQf0PzX7DvJj
yXtgKRD1k50iNMG5c8l0Dhlmn679TUZPqY9Q4nRJtK6e5G3y5tnH+K/zqY+NFw8rjEnIUJ2API/9
GuVUyLaLdM/xG0Y2tpECTddRfQMrRnx556W2nQZylRr8aTmvt6Ozgn0l7R5xelU6/ZGRnBbfh6RO
V9D01vDLaWuoGeBWyyJ2K0xi5Pk0/FW/WTYYmYY9XCOY8rSo2gadlJ2kgc0+asrIiXYCZY6wregw
+lrdtITeoja13wbQiWh3i62NBNOCy9mvkzXqOg/qOiHGSagxJ+ujeSk6QJWJW1/XywSiqmYuHJR0
Vl/pEWwb+H2dGMJSOdnNNMLxjlHzjzeAEVdjL5FmIYFbdETRSFK9PxmdFn5bvtq12+nEhlnV6POs
LqUEOi1BxcU0L/SKRA2tRcpgdYsVr7DKX+kULeXlYKwgeO0KGY49dqsWoSVf7NiDuP0MZX1cQqVP
M9RGxkKIB+BdOwE55EhoDTC9qESIGCiC2fbTO12tJg+xlZgNxshhRWxjMMWMW92pfrOi0GHr27LR
gm0+3urWIeh1rwGcrGNBilC327BT9pCjZd9fJFjKPJTYUhYhU+Z+29XObEF6IwXXudhwZdGukaIz
efIzxOs8iDXDtaw1r7ZJs1TU6+X6cxhEMl3aRqfGUCudyo3Hf7OhJqm6LthMP8PI3DcWTaah8u2w
z9Jy268ToR4YQkXb3XqgLaGKo6suLso6mZG3gMA0QNfmbnPYuukY58jru0JQ9+bH1G1T64JdivgH
UM8zTGjHeZrYsH5l2GqGuGSTRIhV+70eIQjtRKylzmje+WMJSwuCeIp5Ij+m0+jN17ktKcNdKez2
2pIzCyUQeB6WwqHNE0PmHRFxD0nyYq2r+i7d0vCQrMzun566A7fbJOFMN2hTr2eRt/rz5DF6DeDq
kVe6jon/jJAxQdEzFfc2AptvmrkYD1k9c+LWoekd1aRNE2peRQBWZStxWYz1YMal7qSv5AOP39BF
tN8/ry0+qNwo1bFH4delb+6cHAtsnLZ2vXGyQ6XvhRXl022t6eXr51cx31+Gv42jiHYg5xDsZ2/L
UsdLcZQrLgPuJ94iFXVhdWMeQIFEZkTywY1/K/baQ3mxXGQ7wEA7f9/uqljE7c6OMZgEzc164cVo
GM7skx+Mzd9+suMn/5+KZ+jccUgFn6wM3KCK/oBEi/+gZQkey10eYeg5Uw184Pl6e8GTzRKs7TLn
xwvWwctDcHgO4y9fPr/b7/f+t1c4KTgInEMzuHAFzVWB0V+ngK36Yvf5RT76RRnlmM4R/Md+cPI1
hDIVsyJ2644RZOz2EwuK6Z9zyH3wVTgrUWfToSIuzDr5KoVEJpfBBApLovwOtrL1nVMs9b3s2nP5
lu8HBpAE9eNEW7f/xUK/fRBKu0FXD88F4WyLtCgd6Gt3k9O+zMnmXEI4xkwCHEF+7bUhnS/sItXO
PRrGuzoKDyAeTY43Nqyuf2/R/zyL6AyZk8m5CqdpKPQH3Ig1BONRiBa9mZ1g+dHS7H5GaPKsZaZz
qU2wBfa+lfZxh1eLo2W65edekA9+aKaD/3Cq3B18lG/vS5t547CAlENPJa1vKxoTZFbcwyunbXrq
gJrExHmsOhNF2ESZ5qSiIvQvnxFyjbpZ/7Izff1hObm5hiuBXL8+fw4/GLPAvjw2FDmBHrsOJysY
/uTVFROielHaRXPNzANtppQC91izopNGQZvbqLe9xCVhZCWLyl4Sr4qbTrMVYm1Z/uprL7+fJrkd
td/G2lAyqg6fuNi2fWWUJhErho1pze17Utk1PysPjpd4BEx0PZaSfuw7GX3+td6Bu5iSol9hEmjT
J3WwYL+97c22pSNeSWyrZck4v1SledMkcnolD3C+p6zuknCqDX/k2Ll2vxvJ6gpZsLMetWxxFAov
c4nN2fe0gy3K8SED0N4EXg8PkBDS0rXiMx/4nemXD+xQUtFHRklFzO7bD0znrB8XnwlfdVTNgPPb
Hj2zHsPebcpHOY0rklpd/N7KLf+ZcVTe4TAy6jOr0gctAmLkddoDBtBMNpyTodvYgd9J4cfQIph9
7YriHbnTPG05aejUXmHpV+vPRbWlE+TdtswxkW79L0nKzMuZ+3F87t4eYjkOcfLi/CrY+E5ZKlMF
z69k4Bfag4LH2ak2MOCjXqWGtVwWZucehNfrcdnk670qsuUb9xdnjii1Y0RoEs10QGLGt+sFJ6ly
54vE2TPUtm6IktDPPG3HZfT0s8IjRJvFQgtD4eQd14GB0TPjHUIRkO6A9dcgdzTzmC2SEtA6yDM3
54M1hdBdKAYgV440tJNfaRrJ3qmTpSKD0q8BxU/dRa/W5eLMT/DBI+m7x5YbFBLEmadD7q1Pa3Ie
8mNAUMXAJ1kkaAJBACC61UXbyOfhdWgC11H4yCp9atbAZgRPYJXunFlG399hsn95HNAYgohg2vL2
7djcallJ3sJyOvqQlUXrxWSmrt/tzTYvEWnm3z7/7h9ImzgBIyoT9B4wgZ1COf2xYZRoMgojd0km
O462TCdVqel/C2/esrgefOe3Y3aNwcFRDfc2loW/TlkPOLqckSmxa7bWDcAHIiMw9IH/2FCKsrK2
R/MVwh2iAqshhZG9ui/D7OhLPOLyPds9f18B8D3AoBwBa3BrTl/oPhlaE2R6GbqTr/2pJBwFtmnx
hfSNJOqzyrqh6OxxOVgTwal2cUg8d47MCn9roK1afb+Jar0A0kRraEvcM43PD9Ybth46ZvysPMjQ
tt7+rmsx+EaaMdgksxd5qplk2nRDVtmi2HFc82++avJBjnP6ndRAYtShWBo3/jqQsvL5D/7BfTJo
vh5VeRCMKGLefhBpEHO3rAYt7cW3L4gQczBhKeuKzvs5NecHexPKPFSzcJARZ71TZxlmvmI+Ac9I
EJSz0xdPXZJ0Wj3abpk/CqAyY8Drn+7ZDcag9IS8q0w7vZLC6S7cZpgO6HGb29JXJA/lfXvQtGK7
EJy7yjNDgvdrMA0wetKMX3SKhNN5sMpQJyjwl4TFzPqzuUiFj1BXV20BSMuVWoapduoOKFatc5Tg
910/Ln1UfXjUBkx/TsoS8pnMYTNbBDbuMK0s5JBxyEUqaZ2w8LVMkAmwulN6ml8lxaaYv7u9/zIV
0/zN1ydJ2gZqag83WyOvmzxrmmiTtesE1bQiviDIVphnNoH3izLyNpe2K4MgGzrXyRLlymkjkILV
0iy96pouRho5gvTVz5/Tj34Sz0G1SHf4mE1+Uib4PUf0ccKX5KXt9FjWLt5bNqbXharlXsl+4TD8
f5ydV5Pcypmm/4ri3EMDbyYkXaB8e7YleYOgacJ7j18/T7Y0uyxURWG5RxHHiGQnkEjzmdd4deNm
hOMLAj1npEBsbmKTPhdrgUNinoUCeE+k3o5XHl2ivYEQ0HVtRt2qgYf1C2hhtMFe0xu20JHH+8QB
DOdGnla+QGEwd2Fae5/KeKqW6sPnHou+u6azXBx28Lxh5qtORXcuT1aF0kQYOUH/ecpxOnSt2NGA
bqvRd70yIP2kKodYlSnPbSzHwwZ5JuvglSkmQOjiLmHjzxwo1P+Rg0TXD2DyPO6XBrCVmAKhBBK1
01NK/WVDndA4xDZ9tstr4sxQJJF0N1DKQVx93rQyR0VDmsWrV7mDCEWFZMNaDcP4Nu/NJbyDJQ7k
41BHQOxMxKLEgQDE+PicDLy29spAx74Zp+DxHppgunFoJUYH3E6LO9jgLRqYQQFxS8obMB+V6UEg
rR3tLY4q6jM5lgnPJQBCBduuNnjQ7NwHXoXrW7bWLUmw/6IJCwcrGt8mVUPw2iHWwQzMSWXrzu4a
zdw2QFO+gmdV3lBZqd8S6JmviqRgZFrIr1Du5K+VWV/R4cNTuiux5JucLkS8JJsQC/Hisnelvq78
XR5Ztbz1wkb7VDu1bADnksESNSWv7jY4nFJpGxB9WEsJaO2VVHR05jopDXBFLhzvXekhSO7iBBfD
bQBGp3UR2UfrJs9SBw+MHskN6mqJT2fNio13B/jra+hVagmvyR++9yaz50b90AxgRrvpzRgHVBCU
FIqWm8uhRLjQmCVQv14bfiUqx8lOB9IyQiw1k2fNN82lLP702KVLhu6QkDEV58usYADbHXqWTjGU
6fSwTFf0tV45/baIDXWPbokPpXGoF860MzAQ7kGZBo9QbROtyeNFFeOqPNUVYYgzwqYzgH/dGLDk
H6ZINqnLDpa5riFyAsKTun1Pb2tNL7PdJVqqfqowENsCGtMPPhwt0jm5dG4y5FMXItAPqPJs5aNU
xMFHpwZgkabOHrLoZTUMBNYOE2plTa2vy3B2Cuhb9EVBblzqRrMJBll7HKHCPI92HqoANB0JaRJ5
wBsQ9R1sQskT0OHKnRKqse5MIhqs5R7TRlwKCMSg6t1qShfhO19UkrRWDKQs0JO2iSlh5ofDRi+x
5NtDTvMfrSjOfsIBHcOVHTraz3AiV8M9OY7uq9H0ftRN1rZb38GhCAWX8oqbMNDJozTpvcEA2Fm6
tcXun82RKFEKpT8RNszDOc3wUqml1bDCbzLBBwpPTMq10SYD2PE19K3uDrSwDSSTxoxG6H6fE2Pe
JJ057KZUxelOyWmfXD4dzyxpumvAz4VGFMjgWYgJoNG3PbPE/XmS2nWJ6N5PykDKukp9z41ottHV
CpbwuidHsgV0A3AFlR9Q2/r89PfqEC4KOiSrKpHSg2dF9RU8PaKZwlqKXE/DScayVTT7ZFALlDpm
C5MblraKgQegnaEjhRe6VP6kcaE8h14QfZX0lnjS8BGGp8faP4GaxWeCcrVxG6iT8rNSlV9m1aJA
OGrTs1Fa4zvikc2nqLKnt8tf4gMMd7Q8wFUAhMKwB+1sYjvxqX4r0JEENFZdlMVKk7AR2E1+U/a4
WuC1sdWVcgxvlQhCybpQigxFg2ryegQPhp42p90GlEqRcpxWORX+EYvTsM3v067QFlKSD6nD+UPS
vad/75gUY+akloyNwdfTID2PevxtoFz1a8TG2XCdVPXe8KRElNcazPGHj4P2azfJCB5B5SbYyUDP
6ytfgba3SqwEz75c6VP/IHcFDIi+RTjxgA4lkbzzkUI2sEF2vB/aJb5egBpGYSbu1ugg2cVG1RMa
SLYEenHnaDkOlQsf4+Qmt3DFoVYrJObg+M5JZTrucVYfA6Opu1Q/dJFC30Ur9a0dWB31lsReIwjY
bVoKRTj6Ubt0oNHCv6PZ/P/zJEJNE+sRYss5iavhEtUSeK8Mk36xaYbiOVvvAlW68kNf2andsAWr
crBG9DDLKaWtliydXB+n9+yrwxk3QRcZus4/Z/mfx/GZ15Z4BrXu73ofxCDCyKr5xfR123NrP1VW
wEcIIiyZhpOPREwvKzikgHp4EPCSdR1k06HPPGtf+4F86+j0Ib1WDm6q3mi3YeaViOoMwy4pNcxO
8HRc0VCTofHHycbM9WrL7vY3aYl7NFXWcmtn6CHkcoNceW6r13ZVNa+XJ/70kFKBRCJdRNILxF+e
ZSxRhEBl7RgENrXjPU/ygHdx3lpbtGXLxz8fiokVvEJAiSBkjnc+SjZx1YSw6Vq9p+GcmMO2aOCB
A2HPF8pWH2ip409JAgb8kS2MEQJf83isxpJGvywj7tJsQhe37EdiNigsCXWItRIHqMHmTka9Hbkl
tyPPWUPgHjDnoazTK0IwTBpGV7awoubiNr/KRdIepjyBQt7n5ZuqgfUPbT6n7Sv6Qxqk0j3Fb+XB
dyy8V/Ai3+tl52+HOMXVWWoz+aCZY3nIcBO5Kce8WMKPnJTpaLygnKoxtaCRaXwcv68yFqOFkn+6
iq3RfJeDLMnWqC9JD7EHnmTLXd1Ju2SoWxjHFNHCPQkyspU+/WEkpAbf/0lgUuor5lTZD02L/6uS
GQY2l70u7wvFhmVQ9laQIkCSGK9qU2g/Lq+OkyuaN8APiDuM7UdFZHZFExJWUzDFCPtEXXintN5w
X7RWf3AmNQZr6VAkmcKlY+fsoNRO2QCCXzIXJMaHowl1jJXAlfbNA2lchpwgImJo/5mfp3iYnvXG
XnSPEx9jtjgpdclA3uBYISM6q2uEObqH1PkgHWpxvsf+QNkXFTG9C2LFufJiPV9N/I0EQ0KHcBR6
Nr0cIHDRKhXkhUhaKvmflC2Ye1YHBSVA/wRJs0NA0xGg7BP0PY2QsUpa/TsBGl3YlGeCFBXBd/Ha
3DSnOt2GHxaZo6PCMSDs/4SkaBq5shfZ5jqi33U1Bj2QhXSox24b5FOADm0X9KB32nJ4IaCocYnH
4i/YSG0BQGbybTySKScCICQbBVERBAUFl8vL8hTcTxmHkN90IEOYPP9sXVJriGM6l2DEx8q+qcPU
fxnVMllB5gwOeIobay9O9bscYbWHUQc0iY7McGNWXb1Famr8cvlxzhzXlH0o+1Ok/LA/Ot7n7RT2
PUJu6UoJ2+iLGaUIg/um91X2HUKqy2OdFmZ5dW5DvhT9M7oAItL/LVQbkRJgb3Co+I43bILQvIJb
t6Va3aNZUWfUhsMvLEuknWwUJNJktzD+mX2imkDldY414cM3m3otiYGHIj6zKscofYqMMtjoqNAA
/eZWLKaofxtpbt/jANNulLrQd1OYVYhkpepz3RvjQlB4ZpOQO4DA4G9sk3mFRaq6Usm0ICNBAZXj
m5KxN1BXX9okYlJnhwNxr9D+pWWMn9bsJLf0KVCDzqFXTMqL4ZFdP6qjWn1WHJ/moyI1qbWVGwl5
F0oHFuqGch24tRYn/DadyyzOZD+ioJwm5eby9zgzAdzbmO7Y9IiJ4WefI2htGRwtn8M3KC42iK9e
m3FpHC6PcmaFMwbziwAB6OA5Wxh+zmjpISY+o43y09SFWOElEWBsRBEW9va5FwK0Q2am4xsAOvh4
fdu5Q4fY4djDJ8G5JgMH1mpDrnu6/EbnhrFhYjiUNiBTzucN/wlU2xr4SPkETtaudecaZZolr60z
80bxk0I5i0ZAZWd5VR7kqo01bL6KFD9DAU6uN5qkpyUQ3UlZ2AqniB/whGT43BUM5HB5Hs9cZSD4
E9A/B+3Ukx5IqK2mlZLdZykypkmuoAw4adPaznLrVtXwUozzTMK0Vnfu6SjiYC53hMOV03waAH4t
VSDOTAUIdx6QLjatu/l1phRgFuBpZWiBVl7r0rOS39XJN78LhIZ9O3rEjAd8psO7ItL0fNMkWffI
T6K/abHgPASc5LR2bWtAOUVTubHcCgDyElblzLqAqCwQ6WAvhKj48STmfkjNENjhippFdWhVuPiT
tnS1n1bGaTBRo+X81inZ86OOR8HLxQEi2uLRLldI+3cDwrjF1K5VHAJB1Ybh2kLK6y7K6+AuRys3
WaNxHnxBKvdtUiRtbVLDXjrjxMaanXGYS2pCmABLZXNu8JN1eQWaVUc3Kbf6T4XeCAm6Mv6FhvO0
1fux3QMi2khR+o45QrfRB6fY9ZSFFg60UyId3AOyX7FKwI6epPly40lgQmXKiz3MTppJv5y+zHfI
VSUb2lvRQ0V1+DHzpwZVXrRJo24cwcT3P2Nb/aT2aPTYVaf/quQSjRGwMRuzzKfD0ARIpRSWtXAf
ii91PGvQvpEaoszP/9jix18SqVvHKDI+oiQBg23q3L5FT9W5TrQBHyS4ZTsp6e2Fhs+ZQRHeZ6dD
m8BjRZ8t0qnIutpoUV6qvYlDHxmsW9R4ml055OOq9KRsndMhXF0+MU+LwZjyskCwt2H7QnmdRchd
YMaq3tblaqjS+kvAInrKAcl9totev0PtEVk0FOCcb6YZIDBLtUVVVpmB8BXsZC95NYMm+F6j8HIH
ikAVmDNr/NKqmfm28JxnZkegU0DdgNchSBK//luEVAKDKCOjKFd6B/aZgx5bv0TRp8+2Wvkpd5aa
fi/0aHxQJH94GxGiE9RzPbXXXtEYmxCovrrP8zSNNhXR61XlRfE7iowp+kbRgLDz5ecV0zZbQax2
ED2EjjiIzR/Xysey6DMeN0y0ah3JEKIT6FxbKUi1lz6rta9WE6ImHYBEuzzy6ZGMHoepKCB5iBJk
azZRCRQyQYoUPQW5J4T0gzu/ocrRgqpduNXPDYWUi2iEkQhD1jv+Jqh7UxfUqOJ00Nw3CCk6bmFH
nTuib7vwVmc+P5cMEitEqQIpMutZBBgd+pJMz8LKkQcFvJ7b3ydN9a8kRx5RAkYJGyy4VslLrhhn
3pFtIRhwBC7UUGfTiaRXguChjHCLUpUbv+6cdaZnsevonb8Qj52CAy1AYIBRgNEB7CRUOp5PO4tA
+CDevcIINbNXBYjs96yCqCc8T1G4jQeNBFqFn+hsB8sz+o3F2TTti8REUV+SEMJ0ieiwnYVRJKFv
m9KlNFM78Feo4lXqwcfaELltvy03jq+W3lpCP/VrYUZZ5XZA6x1cEoi+F86YM9+OVrHgbQuvNdbL
8WsVpQOKIvWKVTwYwSsRaXstCKg3BmaEj6BL5HU6RdGny9vg9MonXALrS9JPTgNW9nhQ26eyh18L
Ei5l7m0KqpGuFvXyn4dnDENHAEgxJDAkh46HGRTc5WvFgbUdjioUhtH8ZA4T7HTIKnQjadIeENeE
ZagX5VUhGyULNsJKWBSBUZREoojQyh3D2tspvUoJ+vIsiG1xfAzpQKooVAF7EXoGsx1qJzrpSyFD
7cHf4KuZBBASkCZajya6rm6TmMHu8oBn4lVotLJQkCMn4ovPChwSDhwjLgfVSg1suUMZ2nTWeDoY
DpI9yuSsoqCHYBDgLiu7uq9Z21ZpywktvTJJUBj1LN/N6sT6GshpfB96dYtgZZsslGLPhGosMwEE
R+ZB6AjM5oVj3+8aCVvVNC+1DSpz5laVwVZEKI58JVoOIqi1lY3ls15eGcnQb6saC0ZE5v1HgK7m
Na3pJRDcqRgc/TK+FF+JSI/0d3bUpFKmoD+sItyDuU8Bf9K2fsRFEH0JjGJ6z2MawluHEo23iQtI
KJsub9snCldpvvU8GweFhFYK6hHoVr5JVaP9BPJe62u7nhR5NUxgiRUaED8WPvhphElcSd2AdYZf
G1CF4x3Ql4Dc5EqWEEzpcBvp6oQm02gMB7Uc4w1wXx1aYzBslcrs70rHaox1JxfaTySRze3lZzk9
q8W5CZ7sI0KgQXf8KAWSvMTgiFHWfvENkq9y7bTaj34omz+l/bPbGQRUDohQ2Oni8PktGJECK0yx
DWWgqvdWihJHdH3pW1x+ndMjjJQPQDW8aFwViQmPR6lVLwrKhmQorgMWRZfZmyFH//nyKKeThssQ
zQJ4h6w9bvLjUdQuRxPCVOJVGOTVSgAmtyhh+le1avy8PNLp+9AfMDUOB2FbTlR0PFJJ3iyk57GG
jbPs2tENavo4IWwuj3LmBAJQrVNHFFEQYe3s5G+wo9KU0oOP28fObVgM/bsPUGRd1cg29SzNNz9p
IhdOLq7J7dStEqXt1qivlis/q+h4oq5znfghuvBxay3c8aezDahLIZJFwwTFl3kTiL6C4nlJAvlU
L396caIigFlrj5EdN18X5uF0Y6KBIdTvaPSBXZ5vTA31H46QWHKRJmzYfpMSu5Gi1leAP6NNHw24
00vcaSvQsOraM4P6uQWm80rorP6xygKdPsjngE4UdPLAjR1/+igjMexpFHHdhfjcydNwMFU/Xsp2
T3szRIcOaTjQfuGnPFvLvtSO4I0QYszUKn5xCALc0KY/g/QyIBZdjqhQIJkfN137UyO7XCOD0X2/
PO+nXxhkNOQbOmH0tVH4OX5VaMzwHbmy4DuY4TYYSRYpbrRo9JdLs3rmGuMdyYi4yaBdMOjxWDj4
ceameBjaQY4dkJEnolofJo1y3eVGhlhvYBi/knyyQlcEMbfjyPW88mQd8JSOMy1+XXJHO2Sq7cha
CPvOPR3TIKLmD6T+/KNno+b1Sp2mVF1awq8ORcadCvf3uQFt+Yyse3UVyZ0crnwN9pKdhP4One5H
O7OhkIwkEgdfQ7Rg4bFOTyEwwGDsaTAQErEzjucM44kkkJo4xX6lTcC26enBRI77T68iMNbAmkGy
83exII5HUYaokWlvZSv6UtL3Ignza1rpE+1+Q14owp28EEMJTqQ4xCmZz18I/Su9yGwAKU6PJV8X
af6OrP2PK7g0J8DBmkJGAsXHudRT5klYFfaIucNQKPYgrtDurmxrfXnziM1xFK8SrwtlFxYNO/ik
8B0m1jR4aN+uEjsbXso41F40NMleLa2WD+CgTdc35Wo/IM+OxuWU//lX0zUTHB5nx0e2efzVQq9z
8swkxwKsIoqtTrYr7BaDmBwjp8tvepIUAQYhk+WzCWtMIqfjoagYpIFUo8OhqjnCVambqQoWVVcB
kbLWLCmiAkw6nVmSL4iJ/EWINAcD2T2HvF3iCUJujm9E3yK6t6KaJgNBydTeWRnxgIfEkGr+vdmm
mNiNoLu/JRUVMtfONf1n6AMK3AWG33+bGm28pofc7krkUNVVqpgq2Pk044rxC2OE/E//ewKi40wN
h3ECqHPylfYR6IPZwCApZeMJS4lWdyEfANSiLor7VqCM1XPgqY2x0v0e0Qmv6VG6s6p+TK90SwWn
mXHgrWBjo8Ym+xJGzE3fKfCYGz0O14GZq3e15HgRWiBdfd2il4QEfhbY72kwdnuzGBIJs6NoQgwf
XClk6c6s7oSuU4SqYY/holO1WrCiky99i6ywv3YCHHEgwoca68H3scxue0v6mqOS+OZbnkoTuxo/
t1at/fSjXPpayKGRIeljBLnbqrHlcO620h0OuRL+6npfoBhIRFLedELtZl10DQqfxDNI8sXyhIwP
WJdIOkxyEO4GHQGeXeqbweSWaoEGpJ0XkP3xkJPXUq06X1P8BnhByGKfC0xvdVduZcyspBEW130T
6BwKCjqJgPHSAVukNhlNc9MaJV5TSTSh44xyLZ9pwCk92tJNLb50aZ6qiJ7XEzJdTTQ8N0mp6msL
UYEXfBjSbN06DYYloG8ry83BopdrSC+0HAxlRLyohrZduP1YtK8T9obPqKHTXY6Kssm2CavEBwhY
DPnGwUMxv5oKpItQ6c1S+gEt+rJ4FFBcX3cob3cuq8w01ugq053CRQiXqyErEJYjeVSHtSnoauvY
mpKf0VQPbCJ07VXXH2zli6YAOXF9x8BlCAhV+9o66SSjLdgR1VH6jW2MzPr8J/CIdnhy5LZ8jXVD
B9MHDIoVQtZ3Q4FeVlaNUoOqDglYAhBRWvcgN0gurrLAqgRZ3kaIIx2DQliex4hIsJ8C1/d66wWF
jyhfaYFj3xVT1d1ozCY/zvKFqZzW6dNmguOIJ2459UDJE2FSwEK0BNYuxtAsz7HWoC7LkXf54Dk9
YrmYFEVE4aJ0N7+ZdEAAU5sQ7ColhJgVfdxg6wATvCnDUP80Dcb40icFQiW4DboplZWFCPgUlih0
lwS9jGqQItKb45OvRurJKTrKdSmKFtDZnGzNvk0Ppdnb4DAmc63GUbdD7FdbaTauYZCXKd7YQLMU
ICoucXy44YjqHi9PzJl7lBKoBv/x33rhs8AAINNEl15Hdl0u7Ps8S4anupadhek/jYp4fXIAykaC
WAIw8/j1KcSoqRxE6UrqaX3009bTHUyR5WfDN7ZWZryCJbqJ7AlVSExfRx1YRunL91XaLdSuTgJV
sNVQx4GCgzxXCJqPH0RRC7vpVVhMnjZ63x1MIdZZPtXXpYm/0Z9OLVuB/gKuAgTo1IWOh+r1sk+I
P4VzQWHtCi3xfhW19cfWBbT3RHOJGioEFVbX8Si6MxpWTUcJ58wm3va6rz+HYe0v5P5npg1ojdBw
syhx0U2cjWIO5LgF9ZnK62K8Oqppi72ZUD21FjK40wUJSEt07kDynMHDVBodcgtj7pVhsyni0Bq3
XgEk9/K3OYXd8EWwxaQ5iLqggNsfv1Br1EEdhfi3O2iQ4JaUUbdZTXI82ZvWy7zCzcuhLRFmwZfA
laKxfys1s89Xg9FHQmi+bA+t1ibdwkY58/bsEvCAVHQ4p+YdlDooE73qeiRGqszcQEq0N7GC8s/C
25/GRdw6REVURymSniwaleZhqObC/KkPsTQYgvgJXRmo9k1RbmnkGncUC51PyqBhw50ZUORUqQnw
niiMB0tJohfmBvc06vXOs5Y4pkuhvf/zqUDYnb6gI/RICPePv5A3DVEVxTSTHB+rE1luiMId2DKX
p+LMhPPTP0q3xKUkScejxGpZY85J5dZKFCzlnLa/k5NEWVhuZ7YPECNclfhLFF9nm9RoY7PrI6UQ
hjcV6jhg7Yw0LPeJp2dL3/akAiI4+uLjApwA6HjiA+DlOfd5STZhdfJDgHPMazQ540sbGsFexdP9
oW2V+JPv+SEWFqr5pnex8Vx2ZMuXp/Yj1T3Oa3gSql7gAoR7y/wLBgWq314IHs9EWyy8Gr1J/hzE
bfOdXCQE9QVnvnb7ss/sa1TBtFelL6PgqjPDMVmldqM/eXRqXpQ4xwAwi1vZTdS8PYyNNQSbBLXO
HwiygilVKfJeJ85Y1Ntp6uWfcdNji0rcSlU9KtL0l+31lbrO/ZyCYqhP5svl9zz9uDRaADfSaVAE
jXu2hJrIHAoFsOEKqdlozdWuo1scqZ8VGCMLQ53mT/DS0UIleQK9hALJ8Wo1KCFDaWkYStNC9aqS
1cl2iyjX72yNxtne4h9gw3ujXPIUOTMyTBMaq1R5qB/MAcBmVY7IA2EuNKh985pFiF9jrlFvNavU
vqpBPGx1r4xfL8/s6TFF+QxHB74j55X80Tr8reKMHHbNCkIQ1Z5qgKNebxhvKHoZt7UXToQS8RIZ
+VQmT0jNov9JAYOuJ5/1eIJjch450WFSxLFSPqX2hEmyAs9T25a+3WqH0df8Cp82TXoMVAfKoB0X
yZPlZC2WZE0SPIS9R7aTFxKqXgo40qcYWe+1hploDdgAJdkDnZ/yR15n1WPA7UIb0AjCLzg2Och+
4sb1UEN/xucxo5GEHZbUulorRcmm8PM4vhm82JRc7CBLuFttUUEJs6VUWZs6YJo1aZj+S7LGOttH
+EHrLtEuGrJlhVFpOMXj50qqrEBAG712P/iECW5Gst7+6WkHpoJtLwonwh1qHuxVBqakGBjiTTbV
9Q2F/ha6AgbKOkyF9eUVcoI4oGRhC7QqHw39AUcc77+tEB+qlS2HXUtN20puYxVimNDoqvZ4k5R7
Mm4fCoWl3nl5jDrg5bFPrg7G5jQneqDeR996tlbge0k+jErkU2CEXYFAgIOnOtq/M4f/+jH8t/+e
P/z7vKz/9Q/++0eOcU3oB83sP/91G/7AFTT/1fxD/LH/89uO/9C/7ov37Kmp3t+b22/F/Hce/UF+
/n/GX39rvh39B0WDsBk/te/V+Phet0nzMQhPKn7n/+sv/u3946c8j8X7P//CXCZrxE/zcen56z+/
dPj5z7+Ijn+bcPHz//OLd99S/tyqyr814beTP/H+rW74w87fKfwB30XNhkIrS+2vv/XvH7+i/Z2L
XEQNAAr4MqLIlFESCP75l27+3QBNY4I4QEGFf+X8rPP245fUvwvoOKUiDgBk1sHF/u+bH32j//vN
/pa16UMeZk3ND2bZ/XbzcVJRnOQHmbSEhSbsLFyWkSakRRkGq6DIACPUY7T21bpbWPwf+I/5MDT8
NKYAFVYyq+PVn/QqdlMemqv4E7SPplrLr6UpSzK3XFk9ekPevqjUs65bIy9kN2uybnA72cEGNLJx
r0db0pLfgpp7C8fXzia3H4XZt6km0rWRmelzEI9Jeh0bUKnxfJCNO6fv6BJTZJfwQ26HKN9oamf3
LoKe0pfUU5SnPglhrMXYCu7G3gKvFKSN8xTm0KFofRvyGj/K6LqMEdFZ6XVs33OsopD020r5z/f4
ff5nF4eYfxJNEN0EHeRFc1UZ+iGZAUyUipiH8yHqt9ZkP+nZi2+w3v5r9uF/H0hcuLMvcDTQ7AtM
AfdEXzMQWo5vY4Gha2K7pobqZq9tiNJciC1XDYpll4ed38YsaxG5g8O1aeSfQDv9MGw7LZPhjI2E
Vx2Ejw0VfgyXPcvb6ji+w25rrIXz7kQWT4xK/0Boioii6lziviTG85x+8JCJbB0hBBBu4sSCZjKm
6kMJ/iFza8skCY3VaU0TN98No16sEzbLQjqqz3te6BIBjEVaifQArscccFGnGd616SC5jZnDIoK1
YdxSHlUHN9SGUnPRdqRuOoKFvrN9vx/Wep2kt2UYGeHe7xIHs/KmlW9gDDXAcb1qfAvz3nvUy7j9
JLW5M14VlYJBZRcLm1cdBvG405EHL7ZlZYJWjKZRu635/28NdCWvrcAzHwZJ63o31XCt4+K1jO/i
tJG3cqooKAlXujliTxqNj4XfUaKEPZ7CYYaOv6XqVVMy7RIEehyjjr6Si8rlwmEhVuJvKxXykyZg
AjgKoXEszAePzwqq41j+ji3W9RT3IX2a5evoSeP3YlCX9EM+Lvj5WGjtELWR7xgQXI/HSmG3mj7Z
NfI2CpIZTmObK7tumxsN/6SHqMHFCvKBtKotVb6TYqnYwCaoPsF5n/YVws8JsZ3U3hhakOM8XSGY
qkXReoh1OtiXN9LsoPiYFWo01KZYRirlgOMntbGTivEd9VdjJvW7NHLiDsUc3Pw4MItH2LF9vrk8
4rnJof4IE1LUA2mCzMKGNsBnphk79B7ZY49GYtnvnppm3dexqPzMpRCGeHgpB8ketrQjIx+Lf9BK
Q3T1cyM0elad5I2Hcgrj1O1hYxtozabdS0i/EUR62NXq7vITzy4zMUfCCARxJ8weOHZm0IJp7JrI
0/mabI7HUkOdztWMjM1+eZiTM01gtYAH0J5ERopi7fGnGDsE35IJPMmkI/qBL06zQd/3qZSm5iFR
CVWLYmgWju8TChLvxp6gkYzfglCjmH1/g3qvpLap5MoAKqGDeOMU7QynFDyHvC2+6MU4TW5fW74G
yHBIul2NiSB3iqlFz5ff/8w0Q00WJGlRqqaFevz++tgJg8tccjVUd1YDLrHbIJzC7eVRTgrR4o0F
0Aq2iKoh+DpLIVMjAYtpFOBrpk4+JGacb+IY3vgq0DwrdkNf1792/ZAcPBVkMdJQUNO6OA1+UP0L
7/LExhuuhcoASRkh2ssPd3YKiNzATVCrp7t7PAVjjvdboGHqVCZBszawGDwQ4vh/Poqo+FGHhtIq
LrPjUQq/whjIqSTXj5Tmwcr71KXPpL1dfpd5ZsI8CyQOuwYVG7qrs21uwS5SpoF5VrQg3UpmHe+A
NaV7r9Smu8GM/b2mtzhYppb374zhKGG4EJOI/UrcSQZLEVWw+Gb7VcUM2kCFGB13tFmRp8qDOHRZ
b9KnSB+dNeIq+S0iKdJnaxROmX3hL8FQT9BI4hGgItGdF7UfnuN4imu/lFvdFpdNH2orBLKSdRWB
gAxjM3qU2j6BkNr4u7rVEBqziuoaOki7jxVzWE+J1VwpSc/N6iNn3gDkWyqyip00u57YYTwjbQ+a
wnPfObSpEU0MbR/x3Uq5j02z/eQDARMt1qm7sROlqBZ23bnFwD0oDjaCqJNrZsiGUMs0BRCYjURt
SS/zWkd9/HsGxx8knVavQ1zqbqEbjp8vL8Mzpyp6N0Qa1KhEdWq2GBwUSlMjpwOuoYC6TioMSBU4
VWuM7KoQjJ0JTBhlm4Wz7MyoLECKNhSMOFXnTQk0u6suGVBpKuU0dOW+9L/0XVoqm0rrQRYYsEup
JHXTkv3ISf2GjwqqgGIRHs64KmizE6SCz9G3Zonq/Djp9jqiwdjsTTMrr/ws9wxolXIhbWiJKlco
/mvdlZa20q+xEa7jfQpvYF92svwrBIXo77EBspWVH+Mlu2rpqtISdcbpO6pBk7p32rL20DwBikTt
WC8TkKne1G+VxLafbV9PO7ceCHr2it4a46FWUwACQzrV2arWzCq/rvFFN7ZjTgGeE98Z1yXeFC+q
PWi4X0oqOlRB0jp4YuT0wNssMlu3sVr0LwcnCYC8D7FTuePQGqg6pv2SXcwJRUbMpCXI4+xjQUCY
XUeaIyWtIU9sYUdtrj2/7zewqDuNSDYPgCxl7SpKY3mNVV1/g1lifu2Mg3znOJG+H2MUA+2xLQ4R
5J27spHV+07rSTAvL+4z94VgnAHxoH0Jtnl2ko+q4ddZB9BflTPzJ02aHl2FslvoSM1yPHGeAtvk
phBcemC2s8BEd6ph5OsTeAUFqQbMArTPehOYHb7T4dr28vEGBp5mrm3MGVdhbMkL6d7Z9wSdA+4W
oVAclY6P06aP23AcKfyZkaR8VtSxXkVoWi6Ac85FpqRScIKBqnJWzSkLJHCpTN5MOaEwzK2e9DnN
/hZRGk9Pt6PRoqUxpoVzyHVZ3RlqFW7tcggf1HpyDkUY42+RjlX2CrceCLyMDpqjBLrvjtFiP+X0
PGWTY5dFbRH2PFHT8YSMjhyHTczlitsFdwS0abSi5eityHv/bhodhUJt9DY0srlwt570DcELEqaK
wJ2RKT3OrnV6Y46TB/jMQlsx9onqG/cZ+KmDPPrG3pmQrbXCzvxlSoh/QFatAftF/V2Vt3iaZ0G5
xBA6XRk8Dl0ybjERnn887m/1z1EZPRVTHIJGyajWaQ6qIh1BJV3eZycgffHW6AyKw5WaLsfr8XwH
tVr0Vo8X6hCozUaLe6zRqhGhMaXs1F2Kz+ZDT8KPRbtM57aKelzusD1dw5HL9W0Cr3uDmhc+q3Vk
pP1qiILvqjVZO/wddarZur2wZU+TXZ73I/Wk6wYYenbr9XGY5k1DeaDv8+863NPCTWSpWYXGEDcL
k3N611HepTnBmlDBec87I36q57itMzcTUhP37VQlIYwK7aUcZfMlzAWJGSuJ7wtfRMz4cQxDs18c
BqAY0JQ9ibBSym7VAAEBH/MXi97LlkYJp7May9kqGWN0ZsB6KSuJlEr4r+mZq9V2h/zZEMJKMcxi
AZB5bsrJoCl2Ul5gd8xu3kzLB0BihBdDjt6hXw4UoaSir3K3DwdvIZ46tyAxhQdZgdQPGhLmbBtq
gUldwGHS1UzSHtt+gB6nRUNJtOHIgRPvc1VCTlgIEvV7P/Qga6cpXSt85OymWtF1GhIcwfRwZ5lT
MHzGDQdFOZhBTXTvlNiKbiHU4zo0Gmag7C9/uzOHF/q/lGAojtBAmMtOpJKPpEjLs1ud0n9Cui7a
5/b4P+ydR3PcSHvHv4vPxhZyuAKTmKOGlC4oiZKQUyM18On9A7W2OUMWp+Sz6728tVptTzc6POEf
kOtDDmNbCTO/0sM+RQVBN0/RHt4/ZdwVlDleS+Ys3NFTlmqzoCpBN6h3wZYGOiHYvkuLDktdZUiU
OxzT20uRRpb1SzXG+VEOWipWn0//gwyUHwFAnxYm+RFvzeFlMllZKOsBhkdvlskjPV+LakvkwE2w
vritaHfD7JIqqEa3xkBpeK7Bd+OGq03pl2ZsZZBaKIbvwhoBrM9/2QerY+E7RIkM9RhQWkebKplq
NbejCAuzSJu/9iOd3U1b6dpVMijtvB1rT0RrmTTDWehNRnJWk1zUXz7/DR9c6AtPgso1TfD3xJRJ
CVEJdZKIyrXZ+GwQnA6m6FQ+8sFhtfWlhwz+yFm24eEnKF3ccVx0SP3R8aLat+i7B4SZTuErlS1P
RC8fDkYURcUBciLGgEeDFbbX0WWkBVkNFVqlqfsdt+3nEWr8/q8XjwInqwbtnjfaO/qAGdrWlhYt
JwsltLMY2CzOPHlyovj8jtbPa4jYLgQ6yoa0/Y6zGydPhslEaJdI3E58Uc8jltZDa5wlSdV+sxGZ
1M9wHvJWU67lCwQ4rf1IiX7qY99DOe3y726vUU+D7/27SCKco1Q76QP+Y8bie6cnaAGhAPfw94tD
vQMUO78YjNWy+9+EClQVLXfCndjPAYuuk86bfGga5onLbfmYR+8SVULqhWAkAYpZR5FZXjSUPSJG
UWiJB+3CtUz0VvtiVLFzSRzbnngJ9OUpPx6QohmfYTEiBD5/OK0mzpSWYFjxyQNKv5aN8qTrWIoY
c9tvIyEjP8HG4JJ+YBZEOdKHHbJbqZ9gbb2qs2Q+60ewy1bmFju7daNN4wrd90iPzyrFuDS9DnHv
tGvFiWD7g3NuAxUBCsleBR58tFX1uZJa7YSKX5EskZaKZKdM6t9CEJedSpeUN2Zho8CLP1ycuBNK
b+XktkAcrXMxWzHIbNGtP99ZHx1wC7IesqrUbt89aDMOy+aIJCjGA6G3EtKG3l97xiJVUGCJ+feD
Idm0SC7Q4cOy/HBKcrbUQuST4tf4GV4mOIefVS21JLOKvBPB/kffiCOO6h0XCg/D0TdC9AhsEqB4
f7Zc1M410Z7lXWHefT6hD+JH8C1gUWF+vDZnDieUYSAooNiygROnCwj1xaaauzgo23vZorI3JH8r
tAQrDswfurEAJ16F5A9HtODL1mAXkecjofUzU9Y3VqfIEzv8/a4AJoQwDFDb16T16L7RNHgRU8tL
NvSoWaqKE+IaOGvOWnPiaPv5Gr7/UosfFE2VBeHNC3N0CfQpQl4K0IpggTqvgMQ0fgTQ+8Td9kHU
SQUPozrqq2x2+AGHC5dNqDBU4eK3MrTKi0Bh0oeUE53jZTru+tRM/DbNxb2aRen1WMTNhZWiNUO5
GWpIhBFTltrAuUX/ko2l9yDBS1yZ+pzuW7UMT0GuP1h+IJ405aGfLg2Oo1AvHyojKTy2VYvRhN+g
7wmnpBs92rGh/vXz5X+/hakWoOWGpBgROWC/w3UxrZCaiEaFpFUd2NAlnb5JsYugNIRcnj4RPSTu
2Fn+58N+EEkejns0RzgZvawQzQxwDAzXljC+p3WNciqa6CvHLazHnJ7oNkWUGRpDZ994Q/a9yLwZ
2gQUkM3QwY2dsrH6/vnv4p1jwoePEj9saS2RoQB9OGbjFvZES9lDotdW46a+a6dZUb6o9Zzn5+i2
WOnDXA74gOhRpP3G8DMRgUhCG/AgPkT1nVUPJSp0QlGvS7vOrU0a96hUUMV1H2jz2eaOD5872ySK
9H1qiQlRA0cKutUDsnFExp619kAFTkGlzpruE5bEhu/WYaoELmrihNCtJ7LzAX0ya0U7C7F4kIOw
Sax51tJVJzOD5GC01V+tVVn3vUdeFczj2N9RpEp1v4xE+TJUWtJedL21+CpatZlhmmFIK+BXTvhG
jmzvy9yh4slbuzRuu0rHXAVEyPRk2NAR157QcDGOwhkGNoaE9QW1w2YKANOj+pPN2fgidcy84P/0
UvAXPesScEtn4xzTTcRMUAnuQKmMv4SagytpZddMaLqrfbuORBY6/jSEab9W+56wSq3a6ckiWLgP
tb70R+kYzdaIzS7iUqrMOuhaQ58Aiw3e3ahB91vHTVUZQTsQ82vuiOyqW5NM+2o3oE5clbrx1cEn
82fb1rm+ktZgnkfhUCFPZg3DtqxLXG01tXZ8aoSC0AMvSiB7bTe/NEZfP9nQe5JUGNhx16EO50WS
CupErL4YDWyytcJwio1Vpkii6qnoTIAFwvR8TQvdewiu1FLhctfjNnFjEx8ERNeNbSyS/L6A5Pzc
AtR4llNxZzR9eiYSW2hrNyzEr6bVtZdsaKqn0FPmW6TvqgzSW2f9dEcJbBZ177S5rukoFKtSh6ga
mMpQteehQeoYFLpd0CCPou5RG3qn83On1fYlJkO8+6XD3nHS2pMBCv+1hgvWmF2E9mCB9EHcMveF
Bp0O09BxurO1UPmuCnsCq6G5ylOXTO5LWgsT/pwbxQ9GuXS9J9nCTVfD0bQDMxudb1PpOgIBl2q+
dexyixQ8sP2xs+dyrSZJ8dw0OSKuWZiWQ+C4Uaf57PQIfLplhw8wOXUdd5ZIuxyxNcj9VKrd9TAl
+Y8sLcbr3HS6H5mYqvTMGbX0rIEH6M+ltNmfmtY+VGkaa34jksTyqcdOXOiG1C5gLQlnbdm9jo2w
UdXxxtakaq9jT0WW3gYJUqFtEwJdx0A5LnELTsBBjk0dfjflrCBQjNXJFEQzpugB+69AKKSOtxIV
Ltv3nNl6sAYl6lARdATVVGdEJdiUrsi3aZ8OP8s2BTHStBpsw1pFiK3SSsogFLrqfV6kZbXKmxb+
t0Kj8kfv4E+IH2Qi+qBGdXoO2gL5gi3muFjW1COiNWsJALu4SNQGX4zGA/26UwYrW87hhMGGaKvE
L7TJuJhCOusLWGz4nWlO+aj15Jvw/6yxD5DoGc/BwzvOatbjEc7hWCS/Kk8bsUxRlfDZLqPqsoTv
PAKVCr1valUOzyY4ca6ImYK3T3ULEhC1NVjSCemeFaheX9woeVGZgUIZ8lEFC/3cL2WKHrmgFqBE
WeGC0el5vIrxH96rzYjx7hBb7c2sWRPMytnSvzpDHN4m3NqIY7dJf09BYL7zpiiHZwlMZPKTZjam
LRAFXmxYQuZw3rhmUvPJhYafoFZ6N2Vb5S9dq8XDakzncW3VKQS+KFHGu1kk1o9myNsbdYRZ4tfm
oP4Ymz53Ft2hTKUyvog+t7xUONUm2e9eWOrTlKo6lsdmG92B5sKyU0ms1sYEZ7RY4tpVZ7+qZttc
6fRl7keUmOtAk4NMA3QOnHMU9zqxMhsTomTfhfbKModmvAiVvpArNU3yx8gYG3dLlct81PSOW89u
svRedZv4BykbRfQwNN3vYJmyp2TquwdTH+S8Q6VUh9joUNpcOPPdE8rP4ev1U3Crc1EIB/dvHy1y
fBldQwl/V1DpniD8GdmDbcz5M5e3516qSOzhi1TX1Utnh1m8w7uhAYs4Tsjsd3b+xc0RXd+EHFN5
a0cJro8TCDf9RhvKst3gH4+KQaMaCGjC9Eb+LpV0QXzQJMUlJqfiEkNB93KMpIJ6XdQAiheaCdV3
LhdpbKVI0fsEogXPMKl6/Tv14BIfyXSMLkKRtcV5n+po8YfoTK5SL9Guuxzap99ZRqvtdEwuuCqM
MLtpe6BiK5BEYMJwSTI7P6Y2mQIe4upcQbBwrnrsM2wf4LGku6pM0JyR9EdBVdJBeiiaJrynDxoa
TBp9k03sdlq1doQRfxndWejbEPSOSBFmy5nmeTRy1iZF0M/kSkMysneTGsvrHtGrVcXum3aROyvX
re3FcRD1pf2jiZ2i48/05kar+flrrY/jndXFlNRcdgyGelJrOn+OxTxuVbRW7jMUeJIN10BCBOGU
SCQVjTHk/pA74UvEBbufSdx/moqDGm0FiZ22oz3qt52tV2lgYrmsr3mWGtsv6S5hZ+/lgOrazlKA
sczW7G6L0XSfdWeZjWLzcPj0LZxbqWn0YqUa5vzjsomRZQgdDJ1hyiqrWlWqm2gyvSRIpNWpW5wh
x2jXa4P3POhun5yljZBXLlsA5+E4r7zrvNSKVaF3hYc/0wIYaq3SvIHxOuHbDPly9CPwb3g01eps
+1k298jkaZZbwJntmnDTmEqS+k5M0RPJMzfvL8PE8X5awhm/UsU0MdNOQ+fBc+d0wF88zeFnNg3m
qYaV6yAdvJYdPZjoP2nWaHyfZM5bGRPnKeigSxVDdUdamp8qLldt2Ht6vbK9VL+22967UdKuu6/D
OL62UTC9iWPNmc5LRIcf9clA06IwNHkvSuFFvhxSE+WIARxjkE7t9I2Az639GgWTdBWqI4+EqiXZ
AMtWTmggWUN7F025/jXDAZxbap4yc5X1tnOd4ycQeGY/0s2O1RV0Be932trK916np6nOU2yBfcRq
K9B4NNHQLKNyoycESRvDmDQMdsWIHY2uAG6BOaFvHHrTzb3dqjJdWZ0+RPecjxidsC4Kq6CyuIn8
LFLcr+OUxfk55hZlfpHjCzigjtlP6QX6AAKcSq7mArODPM3OMvQmrnrknrSgdpreChSCiMbXQReI
KwtdKCwPmiIr1o2VY8XV9E3ZbXVl6t2to5dJfS7dNNOpA6Yi2iihaqVbbxAmoKd+6jBJ7+WXXCjp
A0Y6Hh449BNw9m4V0/IdhHG+qBUazNi6WANeUlqGonjTeVG2llaaTat+8LInEFFQsEOvUvdW4USP
ViUL/VyHpXReSUebV1ZW4zOfeaDAO7bKrXCyWIA6ddMdBmhjeu7itnlVUiajTYVETu6D2OjL1YhY
bOcP0sn7dWu3zgJBazwQM8ksd2XmEqIZnmRfT5biXGZS1Yq1k2NBd5lX+PD6BFM98UqseFEwYo91
rxXO6G4q4uKfw9BFzmaWeZTjH2Pp5U7vLXDMZeXGvwcnDfltRCdXeGao11aoz8vgABlW8ejqLzyX
cs9hsiROdFN+VxmjRW2kLm5rLY7Ds1oPxVe19sobsNlZuC7UsdlW45CBW8AirffbWhtkEBHNr0Uf
0UWnHwBVxOy7IbBqdSouxdwr0XpWQ02s607iSmhXabsyR6IAX50sfd7k7eS0G2EXGewuMGkWJ6zP
uJLgYvTYE0xE/3VYykBQhbMtP+tzrn1zjOc9WPnm2gK5buzieYLKiNJ6VtxlY5zVa1fNwwHVz6Fp
/FBrkKkAxmBOyHFP/P3/jGaRoSYImqeyiKZ8okJElLoBDyY6Lq1+osL5QcuZkgbKUQujAFjLMY84
y+G2DfrIGzBZNSjk7mcfm+R2UwxQytVC1sG1KDiP6o9W9OI8Vof2PK9l+Mu2Zfz3VR1EGlXHpOm4
QEKX5tabKjKuF2opChHR1NTjba1k7S8nK0MY9SaeDify6I+y6IWvTSMEkvoxvMMyQsJpo2PipGI+
ouXtamzT9nep6JZP21s/kbd/AFvDdWvBhAGUWiC6R+VSBHn0rDYpI5k2bWIyvZKHUpk9/OJy+TOM
cdyyrZIrUCuaL5ni1jfN5Jnr3tIHFOtn6O1x6NWNnyt4sGToD5knVuSjQguSaEs5FzgKeiyHqw9E
U63sFjGxCdcaAFQxCakn0xrlD1e5xetHDfqymk7swPcNSxCjiNCi2vJHJuZwVCfideREMapR9ReK
1JAsyLoUiUMUzjetAzUvcY1+DppKnlK3ej82m3/BqToqlk60Lw7H1rEGyNySscWcTudVNro7vITa
r61eficMDm9lQXGgVZS/plhYyBKD76BDRlObvuDhwDJRcEQaLQIZZezPyXeKc0MNm/VM0TP2yyl/
phmenljp5fsd1o2AvoLAoTULMBUa+OGgitC8fJ5fMcCpcQ6JhcxgJviprCS+5A9OWiC8rxJysWDR
RDsapARVlqMB1aSXTQ0UslWqalN1EA0jE9fYWRJj8qbZobZypMlL6ZJ/myQkDTkNUM743lObcjMD
0j3XZA82yUy8OBh1k6j4b68BINFUXSnFU66Gs374G8d0cOtYlxFBSG37Y0aBXK0u49TYqI328/Ox
lq969AHYZMtGX3CE7+yoR0XNC1k6QKCGqrrEKEwou9RUPGy+Y/S7gs4zo6d+lkpE8QhJFR8FCBQK
P/8R74k2lG/gf9DAxMWIdOKoxwG2zrKjBVKih1NXnFf6bLuBiBPzodDEeK80jfZNhsOcr0qeHYRN
DZ3ACm6F+1NRVO+UGvAHdVYXkiStAtxnATO/2pm9ufQTw1XqV8rCkAp93eSzCQWIAKOeM/euiCuK
2kVcb6Oqcf20wRAp741m0/ThsBNpOnwdqP+t+7oNV58v1PvjsvwuWk6AoGC0HGOshS49Y+rYGWle
5Cs5A2lw8D1eR5Gr7PK5OYU3fH8ZAWmlz7Coeixoq6Pv0imD2rAR6ZWXo/s00Z7yk65rM6KHJSWI
JqLrNKO8aGCm97d6CGQiIH1gBrAjltbhshhvPoLdp6lRhxPQ1nESW4HSNmr7OIX89ZKy8zhwkGKg
Sr5D1tl2OmsL1DA2Z/MxA0J9K7Dw22Bb0Z65uT2dYuC8v4GWNh6CH7TAqOIc9w4y6hKKYvGk9Y2I
biykk1ZlWjqB2QEy+3xuHwwFSdiA4blw2KDsH67gUOhC61CwBgTUz6u5axczYSqCcxPKEw2pDzAC
jMBmIb59lXRbfsubrxU5cM2GWOWRlnFxYfdl/QSRJ6/pJZbo6g+RHP0Qh9jLwlPU3Tjrv/UhqVaA
KtWg7igY9w5SUaYAVNn0yrymRBNu7N6EXE6JdjzHUuKUivGHy6Mb6NXw0EKOOArtBk+C/Yw4TRSr
0l90jIYLrRq1DTpQ89nnX+L9jUIzmm+NWxlXnUMkebg8A/y4DLW7OKA5rRY3AiUIF1WxRv5MY6zk
oacN+VccVlPUEqWJWhraW/HwvUFpoFuLWTRF4BagwFYGLQv9ro69yNt9/htfAREHbwEwCQQmkVUj
AIWudfQbjU5tw1yd42CmHTg9RYlE6muEvuEFOeVquYqUYcq3tlbG47aTOhobAIhaIMKZE64kDl0S
WrotaFVwxW+auqlg+aEcMxJOVoDH6fwo18iy6mIzZE2H65EZJrqvQ0iqfYkMzXheWIa46oukzXAR
ieS6jdRYnil9qNJzUDI5XbdS7/UTB+W1iX40dchBS8+bFUBd8eiuCcOCdLUKiboI67aj0ihylatu
9o3ag1GtZrfHUYCCoZOtssnM6w1v6uK5B53xCmKPnNDVqnA5xh3aeWh7JzW+5fQXHowknV6wXaZa
mHrmXAV2x6f3ib76b2lR6ZQYcAZGIUomcUs3MYkfPv+oyw19PDHu0UVmkf8hPX247xrcGzLizThQ
VBI9DEqdoBbTeAIL+T6RWJzyEKVEAsElilx45m9PPyvlJhreb0Hah/VlWvSe3Lbl1Mb4IZhim8yu
Mn+ZRFhS207KYifcFLmEpK+r1VDT0QxirNWVVSQ7mNhUOkJ9PbgynU8gmd6vBqQ3ALL0KRETwZXy
8Gfa1LY1SRsvoHMjt1Hf0t4iwVv/7Zpz0LkGXVhdy0k62kzURKyUw0oRKXYiiuAABoJhxsPwxK5d
FvXw24IKWfTdFonzJWE5nI3CP9db5GeDsa7jFVZzmo9MiFxPRVdW2zSSCJgLDbuxVprtubCSzNp8
PtN38QE0AdYTSjbgJxymjnbXqJaD0cz8AlOvlE1r4svgwDS7pDsbDZTwOoyVFc3b6vQFbz8felnE
48l7iwoGo8JzPqYIILcvety86aeOzRyMME+uFg+Aey4d7Q7VkCL4fLwPts6ShaKRgsgQ6fnRYoec
cuC0FFu6OlPPZG7+nODYn/iir0i6w1ktpG0yoYWbuUTkh580JBPu8mlAsM8urKfMFbDLY2+p7Aui
hnidtlmUrVr8RQYAo32JCzvU0akGCTZSWwKAURnDTZW0/YtiannnmzQQL5zerPodnYX8CTSJ/BEq
cc89ULVU1Vt9nO/Br+nXueN0zkYfEwdz9LkyWp+6s/MNrR9PWfcZFuarmTNlc3gU9NAbtS2otllO
1d9UU43GAoKdKj3+UlEesJhNw19ubjTDDtaMHW2KURremj5sCIsXlHC+yhRAAavOxKNoTeG5MFde
FkXmhodeIj3JS/Wkh/CqV6Ku9TtykrF6rCj/TBdSz2ZQ5nLomjWwa0ma0spc88u6w1oqG6L2eQaO
pa1iZErlKo1jCKaJTd1+22WzR0QxG9WNooROhwglPgSrlsNyFwG0MjCo7eoXD/pLuIt1qDBfa1rN
Z5ZTd1iLx/Es/twW/6938h8gU9+csXd6J49VGVGw+iOdsuijvP77f9RO8Ksw/nEgdcLdpxyGlhbn
/4/cCX/k/WMgxgBomSom7tccxX/1ThTN+mf5tyEKUCsCkbJIdP0reKLo5j8gNCmqIBrPS7iosh8J
X/yRoflY8eQoonu9cyHGgONdnhOkVI5qZ0BvU4SMgHBLfO8uza5qz7y0UAjm7QiWuxx2CzXh0UwM
OjMV0cXORND0bEKSiLMziFXfzVpEe1XMJ96fw6uRX0amBp4bxCtINIjVR49xIXHtpDXbfQnVWKzC
jv5TYzfabWMP2UYoZn7iFTi8Gv8dj89BqQK+PGXbw0srHsxxmKdo+AI5rV/nY83Vn7baiarIEXX9
zzDg51HVJDZFY/5oweOwzrSwjIcvtZNl6xJMhOGL2FW2YeyN924/u0Gcut0lmA1j1TktIJFG9Cee
ncM3lx8BbpHggTowZS+D7Xk414TWB1ATt9orljLtWl1XnqdmglpRuOihCLVbV27R3+pNpd4JMzzl
r/t+ERYPR4KtBc1Ic/7Yx4E2DT4flSb3ZeeNQYjTVdDr0r011E67xtVhWPVWql8YTSuvSSSe+0yc
SmDffe6lMAqbmHIxZETggYdLUHZc3G0edXuh62GwdHtXOE+dErBdFvJ/X8JloRmF8wuYl5474PPD
UaRMx0bjIUDgxxBnepKNvhr3Fs1iACRvrp3bP//Rt/zxVw7b4Vg4fKCtwimGDAFL43CsmVaphuzl
tJ807Gcj2acbB7bgg5q53vmgW3GMwFmsPXud8myPwt7mpdLtYHknTyGhahEkRm6fCKmX3Xz8m2A8
LSpfsP4IBg5/k+nggV70YtzbhvKtR6dmTfS8S6V1h7q1Hye1cSLAeb/gC+GSiJVyDwWmYxEz3Z3x
XKvzaV+har/uYdQg4QQiJS6SU/rv74bCHHRRQ4c7RfWXx/5wbl2D3SVyRcM+XxK/IjEBzXhDvCZM
1U/M6jBCZRsxFMwbYlQSO5g+y135piyBN1tax+HY73scdDbS8ZTzkBQVpyTLusfHSQWdKxxYIIWx
/nxXfTTJRYwATJBDmO4cBYxp18dgBIXcF3BfdlrXKysbFM3GtKb4xFDvLnwmiZ6BQxkLvTXnOK2h
QFcmaCbLfWiGl06bPdO9zn3pIDwdt8aPz+f1bmMyGO8nGFAiMCpL+uGKOrXu5MMQ9vtM1h46Cw6C
SFnqtLsaruzlnCjFRV+61eqvR0Wb6JVnwRtOsnM4qphR8yudWN3PWRH+AE78YiQi2SIKqeyUvjVW
zqQYvz8f891FR4CBnwlCY4tCLwX5wzH5FfTpvUbdD1E04LsQIpjLGd799ShUmglIzCWLQ9vpcJRy
GOkFdiEt2jb21mC3aD0YpwmEH+wR1o2qMdGKxRIe3XHhRGJQW4O9T2v3quhxvorUQO3q2zzpLwex
1oyvGHb4XrqL871Uo3WqTjvZTb4dET7I/eeT/uBwLJECjCLiMZMY7nDSjRGDLa0Ke+8uETfy/dBD
Vvp8Uhv2o1m/llq51x2NeuvhOBOVw3kACb2P45WenAHGMy6SK/dhNNfGHYugnzUv8+RHPxGSD0+5
bn40ybeDH52USnPQ3RKtvS+9K7O/dJzrKD5R0Hg/hE6LfbHlgm3G43U0BJpopZoDpXkypJpv81kU
myJzYKPn1qnG5PvTwCbl4BNXQt3g/x0upYJahImYrbdvRntcZ8A9gNQhkP35xlhShMN3D7UQSrGY
nSCpQvf/6N3TnFQkVJq9vesikOQDdOp+RWNOxz1MnbRaoQ7RCt/GHv58zPNiW3dd/Lspc7XzI/xY
nKBqTPOr2hde7mvYHWWrSjHLn4VVAtsuO9CdfmjGAMykC6UeowtAXxTEM/zMXKObLsy6GW5Fb6M7
4drdCgykWa1GYFQqtFpaPX6Lu67qG0Ps/XbRsjh10X2wzA6JkAPRB2tr9bjlYmlZE83G6Ozxx6vW
dREagajb8cSL8S6MXTRZWGHKvBSP3lkKlXRHhe62HpJo3J1ZqJWLDUflAOPxkvEsbuiAXvajOt+m
YQZfS0NN7oQq0fujCbUezgC0koWld5ylzIrrtDSdo71FOeBMyr5d6WqW7ZSxKtdZnP11luKh/QSi
RKdotLi+LL/nTSRQmXNDM7HL9qqghOLMphoApMlWn+/f9wvLKIuYBPklntnH/WVdaqFM9TbbUzsA
hR8ZNWyGqQl32ThYt2U0iIuoLMMzo5E6XhZRfeJC+HD8JS2lc0kK/Kpy8maWYrLMfHbKbE9XDzvu
bviqNKV+kYDY9u1C8VaA3p3YNyrluYlB9Hw++6NG7hJuMX348LCGGN21j+4jiV+yEsd2us9j0x9V
ZcvzKi6cSKVQY0z1YxpHwAKnML3sDeIGu5nzXTNp5om99f4Q0clDgIQAmqcVQPPht9bD2rRqQHp7
lI9njLm61tf7qt1+PtsPR6GtQ/uQ1hfs9sNRRrzum8ZhR2FvUqzbHOVLNDn0EwCkD0fhvoVJbGAP
/5oRvvmi+VhgF+Fm2d7uFA19h7gG6eW0J77cUQfk9csRy0ExVFXq0ZyTw8nQuu7CYVDTPUwhEKZZ
1V6hsAGdIGqtoE+K2xnyBURREKpP1djEGNR4xRe7GNUX1Wth8IahXBtl+Ntx5PDbUcE7+wDaPUQR
5nL6jfqpvjWlgSePhXjuOqcY/a0NMw1qmdacMkT94BQwGXAsy2yWdP1wMrSssXBHU2BfzE2+7WEi
BjKk2ELBU/P7SQdQH1Y/MJi5q4epP3EFHOHX/l1KVO9BcOCbDHzpcPSqaPOkJu9eeCLWmrWDC6TU
2plQtW4DTyTdToZ0dmPTq5vGGq3raginexmqySbKwvj/cBZo6gHwwNbLQojh8NfYVH48HH3SvZer
zhktpmozwhw4cRbe3+Y8J8QGr+NQYjuKlQcPPhZEoWQ/uyNeI5mMN4kXFWdJUcxnMy43J8b7YJFp
N2ksMVRVsMjHYTOSx4LtKto9Cr1fa8cSPi4ASENq9nQ2S8N+1rrheYBfsBqqMUWEXFV9CVDwAjmn
7MRr+q4qQx1GJQKjIoO1BNDoo9nH+ITm6VR2+wiycOOrmDGdkyhhw+u1EFugZj+xcOXGRiYLXcc4
2sfJSbDGu4rk8it4y2ElU50h3z360g0V8iIznG4pGbhBnzfdE+FpdDaqVb8esT9CPShStqYoStSN
svxH1xvTY6jov0oP5eepu8dRyjtRMDtqaSxvAbUcyrXsQX3RvDk6DXTU3bJww+HZ4bW/jPo6fbbb
luZvuLQTfQFvEeUw0WrI146TdRVBjXi2mwlYFbRGGwmm3MivG7zHv8UaLWoyzty6sp3YoEExDi1E
MTu3wRlEg/ZYmBLoljLF1Q0cqZx2VO6pz4DqEGGDZVM+Nl6lqT6GmPltO7baHeW2gm6LkZiPelsb
EiRLoypIdUfNN0hx8QtgevMRDk5q+A1aZqkvSdMmH25jSpPCCpv7YVTKb2UhtP3kAinwrb6KaRUY
YZziUZPG33UYh0j6x5l3UUm7vBKViF6GAoVT/gN69cPAQ+sRdoPxE3ciw/BTBNh+GIMLS1LHh+aH
5kXNnTmrnfDr0opUhEFVgtmZvXSZdAZKlZ4DZrccCc4Nq0eMqvE88ai01SSpxNYeLnoxvKugiuv0
q1oW4Z8U9v9bGP9ByvgmJnjXwjh7+ZV/L3++bWK8/o3/bmKgzE5FTeURolMBwID07d8mBs0IQl/8
z+lmgAchYPufJobt/EPRHt0K2N3/3d/4t4dhG//wpiFnw98h8YPN/jctjOVWelNiRNaKhBGQG2U4
GgW0NQ9fholgUQ37alg7VXwjqipaT2kjt40r2xW6f3mQq/UpQZ6jd4IxF8FbnesZF2KyvKObsret
OAzjul0Lp02+D6MsN9qo3ZVke7fDqJ5iTB/lx6/DEQTyMum8fnyGwyl2aocRAsXwdQkiZdua0P9B
d+VQxGr7xLP/4VBUjBaRGXyWnKM6TtjnkBG1DC6upqjSd7yFS4JTLf67lXnqxTkKcP7Mi2iQOJ/q
CepTh/PCVLXSCq1qEYoW2XVML3ybZLnxreHueOiU0V6JHAkzX7d7ccWbYZ548T76jBiGEF7ZRKXM
93D8QVVDmzo01j4w0i7qBUjhZoLG/9ynMD0Vw39zrG7fl+g/HG/B4WMtRih8PF8vHGtdhxC8nkNu
XHdumitbGsOFOrruhUdB/P8yHMBYVQcOjTHk4fQa8CujhWDounYUZwUDsVl1daUHLVttR73uVA3w
o+mRCy+mOtRWCNQOx2unOikXlON6cqW96SJbu1XH3Lsq9Ki5GXXjVHx8vFdp3WAKB/R/uYGQvDz6
fLlFt8zMpFiX6WzeQsxLN+3CIs0hyn79fCmPU0KAR4djHb3/HrT6tDQase5hNp5lIAORpcF/CkXD
0leiqL+G1Q83rpJ3LvzN63qU5mVYh55+4qN+NGk2LJoji9gV2pKHizym0wBqlh8yeRhcTg6FBt+L
k4uhb8Yfn0962R9vb1bmvMQ6yI7pZGykoYdDUfesI2uOm7W1xApJgnCpNWvyoZuq3AsIfl4i/mKx
jiNoeJ8PfXwzAD2yeHKIRF+D8eO4uNYyr5maqFgX+2StXJt60D8r235azQ9/OdAi9rwUcDkgixjJ
kre+yUsjk45GqLjxOhsx2qw4R0EXOk0cOAQx68L7L/bOrDduZNvSf+XgvNPNeQC6+4FkTpplybLs
F0K2ZAbnIBkkg/z1/WUdn7pl121X10MD3cB9qAIKrnRKmcGIHXuv9a08OIFecHZGPY/PUtXT4dfv
/6fP+DyCZDs4j9/RRP9cc8+F7xQGldTOrefiEmmkeUScr69CkVekU1iv3HLUKcdE/hd7358+YQs5
Hbouj7VEh+PnEfBUuy0xQwL+bd0OR94EVgOUiAvmwNBhSfMjn8KYD/3cotbMs/7469/7z29/DiZE
Z8uRxiH6M8+8j6oIbc0odiNW072dOxvOOlLBHAmAe2fXvkUjc/VINVEqPHbIJ/5KHv/nT/48/oHS
jFLyTPD5+fCpW/z8qpc7TaBoQqb4a+FCjuh90R4s4gzSPmqj/WKZf0Vx+8/fGLrlWXYG7uz8hP9h
ycliyi2/k3Lnl1azh0sa7Sqjbg8bvM2bvJzcD3qd34cCe92vP/Pzb/TD8/zbRROO2LkiQ3rw0/Ns
rgS9wGvAuVyGY2poYjHMkDQLLFnI8HEmxrLb/gpC+p/8tiHwbDpqyEHp1v68X/n09WfgDLu21/nV
IiJvP/r2fJJNFCR6tC1s8WP40EZe8Rcr/M/vTP3JEJiz9jyh/Vms7CxLoEdzaXZOgwEyq4zuU25W
T3J1nWM4uc6JnLLrOice59cf88/HIENn/Ht8r0zdaID//Egv0E/qjiNh5/VDkJQL2DZz85xLMG73
FlmIp1+/3U/IZ3aP82HLNON8ILg+NoMf1xOKXTvqy9FI0YptL3NR4P2xhcKzieX3GGp89pkR0LGU
cymu8i0qrgPDcLg3h8OuL+oqRrzrnuQix0fDHeYjltq/6tT/aenxjEMn5hhBoYBP6qeyslqLQZSZ
t6S+xPJuzOjhXJRwR9+ty6OhxZywF6nDX3wytPx+XvK4ubBE/FZzUWX+3NwMwqxXOVnOaRbotklM
bx62zxb2xPqbW6mmvwEK0Oqrhku9eZmronR2eGg3/zB7wqkPclvs8qDpNtcPY9Ftg8cFHYVyak6Z
XXyeMvoxN7TQXOshEwxrEncYJebavvPwgelWjEd4kK33ebbXrj2aOXwc4jhRT6m47EiM29FyybaL
UDhNfZwYdIDCtuWo9mTHMatwFid8Iemy8T/SjBH5NViKQTI9ctYiqYgxg3BgKPXF1P5qXxgin5+2
dbTxIhgDGJCWpV5ATe3RRjp6qhKhHdZBY1eVSyebxDzQNl12xyATGlPTURzu28hazccpXNy3SnYY
lr12fcY33A5JCCaaLuoc5R+4IJnojxsVpt0sF2xOcGlauquA4k+G6CMzlXVDLv24SeOqZxPAxa2a
8SVyZ4eEDG8gtiWirDj1eUknv91muH9bINZnuMKIjnqcGPGwedln8OD9fJEPhm4wVQ/BjQ7xcaUL
d6EmXrEPy0MVZRK8jBZgrITrGF0KkaQldX3m/wX9aZ997iuRBiNQw5ezEdbauYGhnsJpQKsx4Dkm
iFwNuT6VY6lfdNjON1MX+MsePWo2386zPvNMJimmPbway0hWS2II4N5gYKAuvCtrg84g+PtwE4dl
cNNuovuG/Um1B3tAsHLCnKOmhN+7wPaJlxkUalgAnMyGrb0KLFNgSxem7C9Ebho7E96VcUDdofK9
tRnYd1q7aNzEUys0kSHL/ZvzWNZN/EH1RSoB3ZS7KJyHGae3zUyiFyK094uvg+qicEssEMJYxz2H
vpPtSoo6nHANueKpRZep2pnjulzi2JjgD/dlrk4+WU1zMlk9dLSasnY6RVbnF3t7ldlbFBkL/APC
XQGaV8OygyGSRwn55vOjgzA/iwuAXiJtFpCOeE6NrEkBCnUf68q1i507KItkdHazdu+C63t02rzg
axgU1oV1zNTe2QrVvScW0KhTS9kkXZjglXYEQOvm0ly3ojk0dqnCW9Vt4XwiQn28WRZAPJc95daD
pnWIuqjDCLgzVzMLH6Rqhyu5kTFFmnvQ8Q7DsmJdKefJAtq0ojxuReFg0Fot+BrtVHaHyXOzO7ce
xuZIBVF2gFCg+iVmP/YUwo2EGNFy7OEeRmrEAVOb5QcS2LMnzrMyB9Vhwm5zoiy6m3TWMu1VJBrE
TQ3dLPGlPcGUydfui5+PnFFUqIYbB0u0FiT5lkxvhZWV5r0tYHPuaHLU964NJuzgdKbcM3JtG6YP
Q6f4OMwpulul30d3XHwi0oHHwpHXCyOMh07aVnURNeZ0VQwWIbb2WrVfdYUQLVF6mrPUC7vs1Bba
2hJNyUaieGHhg4FKYUM1rU0LnbGHlwnSDKixlB7rtO6arvaWmBsHxNCWzfy1VLa57fIttK+N2u2i
tNgicZwhvkex2kLzVg0lo++xuBNi6MkWyTwBesrj8iQa+E2JWWOdSPCnWMPH3ChomJJG1c44bKQC
gcKAStxO0iqKHcxAKS6gUUl16rqFx1x0QRTsicLrxiS362XZe6u0TEwbkXczIZpbP1Rz5c6UIDnf
a6mwEL93vd6bU5eJOyCY1QvfGhM5UFz4XJF3hX+GvfiQumNdjnOTKEduD0gGwyr2W0vvt2o02vNk
aLL3/bCYOKvRTxGk1kZbFstASPNkg4i+bVdJigosgNy5nUx3egrMIWAIb04LVLZcPGbh6j83bcMN
a27HkTA/lg2ZKjW4BX9G4x4LXckIROHkFimobrfHVaZBLa26JWp7bgxLM34q5Ma5syxN4q9F+6HK
M2/dFVlb3vlD2YKh68U6xWGjAvoBfdg8aOjVbKCrbz0EbZt/HaMZthEFIn0zfyAjsmKiGZwwrnfr
qeI5z/fknqzVYYP2MJ7cqAr3C3hYznR4TBxHYZG/NXnVg7Ii3DM/5+YEHyIsQSq1F6ty2BjXDJph
gwU2abxtmmKEegc9qvbCxzaFi6XL1AMcmRIiozCWy20k0/WMb6lHtgGdbwe4+TWAwi4wnodx2761
jaPLnVUiLzlOWxYm4zjZHlgDISHErQN0UxpITbFnSbEt5WAbr7doWOhZL5nxZglP3Tcg7+UJuobc
eYxFOFItaTbE8JQW+ALDtC/czXHntKgwlqUOAJB+n5UZD8YyOqA0qM44ic4G/hkHB5jMNFwGbwYy
xCAxJlGEMNi8oOjg+VjtL4sA1m2KMfriCfhce6FbPLnZXPd7osQgsOiuceF7RsX2BZgFWeeEmlXY
1vxl67AbBP5tb/crBIHOn71dgLxT8IerVNxcly1LGjFeiK57zV3Kip0TdMGN4wTjo9JN9TLltbgY
PdGa6TkkHdcgB/wXb67JQzFmN7/mFCTxsprX4Evn9iOz0t6SIcFWNugCQOOQ3taqUSA0IdSbdO57
b9yV6zBeu1axPeaB7j/VqzKnWGxjODwAPsuig0TN3idBbuWvxpSH/sGYQkt8aIatuu0wyC/wbAiE
jg1AK9SjRl19XdGyngZ0W/4u8zOnOUDpix5XlrWb1qXpeTEWXvaPraqGdEAU/jXLyh4aGugkZqSh
Xy0XHYTW83yI0gcpfV/FCyXc5RpMU31iyDLW+2WLqgtUx/rTIlf7KLGAwfpxCf5JGO6OTSrXtjV2
sxXmH3IdzHtSV1a5W0RmvWXKXAB6GEouKc216E6DmBPHLZgtmlAY7zSjWmHiUWkDxNVUTOFFh+bW
TLbBzO8lGoeMi6c1sIasbbCuEUKM476eZMivNThRvrMpJqbEra02P1i+IYJUu44jLw1rbAs22Rkq
FjOwPmm0Zveq/aF1jz1SzXYX8UCbsY1wTOztKZfrRZ/X0dPSSZJBwi9Uk65zDU6dqPhN0KZylOHw
N5oi8bT8iMOseGpB1qD+YIxU0TkMxhIKtqs/GObU7dy5CB/bDZxTGvUZXjxB/f26UIjSEPKF/dga
c/64LjDXKPDr5iOiw0W+4u6zDpGrNmcPeEk31y0ATaBV0ZLDqqxtXVHd5r26GjeBvEKNnrydvaG/
KLNwlnsZtJJdzJDOcmJGWwZwutbmuBlMz7An0DMCFOhgvFkRCbagk0lVT/xA0lkwlp7AQHIU6mEv
MmU0N8NszmIfGqPAeuWP83SUS49ntR9rWGdEkSxOrNFhNadahhvJ581CJAoNuOVTnXuQKrVoh/CS
klcVx3IghSrGWQScb7ND9RKtZITFbja3QNeGur5EQWSOhyofGiqbMMuPRNw6aIZHuSZi0cJBNOR0
HOvLWE2A863xi+FM1ldJ7tEZHZL5yVZ4g4OOq8XMOmNMhpyLteQRVFyBxBFaqYHHFQt4vJkFshie
ZwK/dTA1+8Drlxujx/0Q6yFkwQZRv0Sx5278eMIWEX+huY3nuEaq3MRWVTjv9JqFE+1UWd6XvWJP
tHsL4tDIwXiUYCznmKsn79mudviqEECvLM9VfzWEO43Uuj07X+AuqkiFXMvzFG/pqDiZGhdHlaP6
j/vZMKHs1sGi0qWxiUYdzq5Tpy3Kl7miGXQYgREDrJyi9rqoswjOoTwrgrvZqT+WdFhayOADT2gR
AkmkU7XYp0E6irITelBGOWm5PThGPNixGhrkfm7Y99HeGMOlJai7AtTZRrpvKYTboTyFoI4P5hiV
Uey4ladu13ALYRPhm5JH1x0NqpCFIC7hFdxhGWvIdbeuhumlBKdWH2fOLp2KwYKo6Gq/SwxL1rC/
orKAnlRRZ17oGrPszqbUWyAxhHM8A6y+E80UPObaZOKu9GDsqyXjouebetl3rmeYO+Te1JA2xHmT
4sxQbgrGqd050VAfW2MEZTMZE3JmeiJBHASSkLpSGv586LAC8oXysbIwg7WDJa436ZNMbs+v5UL3
8cI12tG8LIt+dF7DUK1Hl2ycaVfWRfsl7Ove3U+Zbr6WrFKeFHeaOCvawJFptTD6gzXGSZfiWGwr
dIWkagHYVNshiJSydz6fk3FoRW41CYFq5b61pxpQ3KK6k7ESHXmcg8b4ymc6bwzF23KIB8ndN27r
ObpYO72+5xY7cYBvJcWR6/OUWYaty1sDtf1psJuojS3Uhpc9oPyCotQxFtCXAXzHutTd+2rGmJ+E
ixeB7Jz4PpDqj8uQBuSG3XYD8EZ2X3P5MJfUCbx8RTw8B/N0R3JF9mT4tTdA6KWLGoPny+4n18yC
pAUVKXfFhq08bfON0lforLmaaB44CWDn4EPVEHCOdc9l+6O/O8XcY84u8focvat5bIdjVDtIurZF
UdKROI3FdTZbKhYrnG1Nee6H+1Fx5Axc6aY0qG0iavC/igev6SkZwqIwP9Rhgzakz7twN63jvB3c
bARttPbGeDEWXhSdQrCgJJU0JrQrTxd6r6QY9hPmfOIztbI9RNPA1mKPGIMqYRJHClCAdLNPEMpu
+B79ESx/7tZhKqLW+uJPWix7uH/BQzjO7VXhKoC1ZiPCLBGiJGc46NZIx6i0lJ06QcGp59AWyW+Z
R/mP7rStSwJb2rl2sZi7bGy2imKKgibY+QaNi0ujqdcOlyJ2+bioDbHsUHUMgPFmJW9EFEzrCS/l
ku8ZtPHRFaPfsuRbO8wvbUCK04FNf5uTttWdSzisLyIgH7Bg+ESz7CEEAXe+oALnSaaycce9Jzc5
3ALDGYs3YrBzIue9ib06nfitmPPYUG0Ja1tBLDIZraJTXwb5Gg99WUIX29RQJKp0EQfWxGlsv/FU
GvpuMnwkMG7aHvs5w6zdhdP6FJrVYu89K1tOWdfiyDE0BV2iCdv5vNnSOGpAbA1q9ZIzySzk9OZW
43aVG9PGNoIYcrkqUJNYySjsto1rBG5WWlB26KsOvNV0ps1OamdaI4PvLmQbxhTaZcZJhjZYNQeE
8H1malzrHafHeNsanOCx50xOcaOMQET7kIMMSn9pB/kRgBMj0b4yon5fUxvPqd9FQZFuxgChMAO9
Rmnm5s5+nlavTw1HN9/c2giuZWRv9t7Jz1+JObg5J/7c+6nPFYvwqZwONbxpmpQxy2D8BK1Hhbuw
sjgIeTRnK3UitdgXa7b1n8MtoELTrjD8D3prJpQpWFEu9LTlYVIyo74PVqCbD1q4w5p4U4TPh9g5
VYOF7eg4R762v3YNLraYrbgcEpoFDdZgq86dhNcM+kp5RWkluuMwh2qL033PaYXCCS1hyY1CyfyD
SQUGDrmdBwG8ZwTnQfSEYgi3LaE4IKQVI4EVoWoB2BvLQD6oaQzptmYiIGybOyRXi8HOj0tVhYCp
KT1PFcl6Ii3LZbqmlxBstBGypUhbGDI6tWQ7YHsOoe4l5lSgN2TSV7xoe5xuBEUtD2rn+GcK5Iw+
l+4GCExBwMIWW+uWP1lNwV09s7S+Guq88hNpkuOxuYaqktKX2beCnfdLo/zww2Dgq0+AmxLWU7gz
E5ctlMMDb+mtFxu41CcyQAYURb7IXsU6kPUso9Wwj4KbJCfK6MGdwqAU3FIhbuvRn4tG38F/znXM
bJLovdJtwhUSajuw92wh0OW6VONNOeZiSZqpG74EVgFSvKEyezPWOvhiqr67dUkCoWuhw5BqvvVV
Q0lN1+Wyo3Ej4Dp53lWZM2M+AjTdilPfS/Np4Mj5SJA65OIVGvEHInnM1z6wtH0j+5YW2SyQGqWm
ywtPW73kh072ub8XdV8eXS+3GVvTK1Oxs7lfGRkeJMeNncy540MrKvvigEmHO2w3UNjH2rC2O38p
3dNartWrgxQ54mQwrC9sHxOSKksL/zhmawAMOKCASOkzVKx3rmNiB0CPaoTWEChs7sj9az4amU64
NVf45JVl7rzRoWMzBhtftLv5xueRqyEX5ijk38FZ0n9ZbDUKPOClk5NGC0WUpGFCytvoQH5cAJWQ
6mgKcyenQpap6dSadqIzrHuvaOg10HucR+T5dsDVlWRhBYgpUM+NUwGBNdA2l/vZms0vU+RyQtDC
ZCzmoUR5KH23CqHwaphytqvkgMqtXlixERfJSx879D7vp5ZJBAjRM54iUHM6OOdnFjDufMHB1FR7
1gKzvU7WOs5ap7qtnU1Tx3SK+LEyH+3sYAOVd/aijAilhdXMLWqmXfyZra5qz+shv6mqKH8LjFxY
FL3gmXf0oUu+sj6YloNk3mQS6MfjkEwuYFTMtKvRMb9veGBmKgwkhSXDqYqvMekmo+mPVu9wn3Lw
LNS7flaRFVfDRCBQ7vc9luA6GJK1n7tPUGfdbe9n8/K+DZp5RZyzwdgdCR9tE3C0+mSpZqDn0PtN
c6ywHvS8w8g+VLWVfMpNZl+naGbTf6BhM0S7ZnMhzLa0Md39vE3emAy5EnSqo47Ug8oSa3GgE8LN
nZ3CgkTqdl0Ql7YCMu5nE/LjvpUEXpfGPNcHFp26NTsuxBaEVa6GhdXvwZIDWXYzOY/pugkMGWG4
Qd/GwNAgVOz85kbISdCKEt72RC+H4Rnh1jV3+Yy+hhmUy/Po9nQabF98nKJp9hKv9MmnU9xDSO9w
jBIBJIRPvm26xsBy5nWmI5lL57Vkw6KpFLjrAeiig6rRC/vDUg1AGUfSexPHqMWlZFQFb2fe1GWA
zjCMQQZ6BzYEbjLzAuAukU2NMS/sNpCv3Pik2NUy4nE0pD9kzFvsoDtSWZiUFls/WXsSe+i8t5TP
3GjCkqxPkW8oCjDRWEHCBHSerlRVrLdGkWXRnvQnb9yz0c/dlYk1JjyEG8Lko57NhqomV2GVaq8Y
FDxJ2X+in1txA9pI2kjzue2Pa8ByAWZCLtzB6O36UZWraI4eoeWgGOzGgqU6hZ8qurmA+QxzvMca
7HWX0HPzaz57BeoBCcltBgQD0i2HQpbISkCmV3nZ0n8eM/eqWLPcjn2v4PZlu31R7ehyiS1WwJHO
SG/bj+LebrJzimMHN4fMieo9SmbBLQSkz4sg4RAafpsFBEstzvykC9g26baNG6cs06BUqnB4NvKO
6/ZK3yEDMAgtPg0DMuRTMlsF3jvfq6ejYn18HoCscx2ax7a9VuXGKoQxaX+1Zyk6Jlpt+NWvevvR
3SJi6M+93inOwMBJHnO72uercN6CcahnmNxT/9EfnPDg9yGtxCgzDOYbAVRYDkg/K/aFwNG+Y5bt
aJRMyzPahvmLXhb6JFmRdakxLqjlG0xOTEcIz3BPGS0QPKQsS3BlUV37u64lXXunDCZch85oiovK
DyovifKtD4/NuHrvI25GJfvo5I93gpuyRTsIyjsN7u29F42l2ElXdMVhdVHPXFP9cWOpachll66D
EP59wXxiTOtWmMu33qiieuCrDMbgA+OWyEvrlVHkoet5Xi+NlWDNe7sJGudm0npeb8MSuev7zh6q
4Mqt/EJ99qrIqegJlHSXmVKOd5ZXNU7M4FEiGv712PRP82smtGgiMORhqoIi9ZOsym3k6nNp1KmT
YaLSyvFvTW1HOzY5Zw9R+Dso8r90t/8M+Gj/27/pHH+S3e6Ht/ar+MdhKl7alz+Kb88v+6699ax3
hCQHZ9KYj62WSfLv2lvPfYfyDVAVSlSQkwj3f9feeu9gs6FN9X0olOhTz57fkW6SgE7yDtsYyD6c
TchlQVxZf0d7i0jpxwE7Qr8zaRVAB28Sonj4abFQrdhV3y5eDKNrrk4w72xCANxQMkgaq9mNV3sw
x8SuSe5MlqJfPjkD3aHDoir28GzOtoQrPnWv2oBNQPM5b7K5k+cHbvOWu6dUqvZFqbAmKW9bjp2y
e3c3DojUY2LpjSWRU+6/iNUS8BwHkd9SmnXFHipRznkklcG2YBM6GTsWKTnpRKbPqVuG8VsUjs0T
MeD0P8tMKo++beZyxgxN1++ahsvnwV1HQ8JqmLYqGTOR6YdJW/7FMs7kWfLhD59UoYRKrDL076Ho
Ovd+Xs3NsSGL5JUYASD9wEY/RVYO7TufRf/MXTdgC4bHZtwE7aKPi4moEFB1v741dgcejltL8BXG
j3hWsEDee05NIG/TBZt95WaWwehsa2kbd6PnfuhropHgZhvlbxeX5pUGhd88mTmF/dNYb1afZobr
i11ozc4jjUhyfnKEbUCSEZnhFW5mGprK1zSnJqKfBhKB6DDdmUQgs9tEDNmIjnZona3nS0dML9ro
rxFa0rkDdrgNh6kdyKWNUABe0PXoX/EUogswV6fs90OwYsGCTUuaR5UxgN+h4e9ummmhvLNKJjWg
ec+92knWW3MBeW0h32KbeiIcGt/wDlnkVbcttQpfp+03Mu0xAMH1E616FZG2h6sJKn12Oktqn1fT
CF9ae3FfEXCNXKEDf31ySyP/WJtLyW+Df6Pf2dL1ufypvspjp4kmkLGSMllyQTLtazfo3becKIXm
tupH19qLAu6XGc+NLj+o0RndVGmithODLHlqgYnPNm79orq2cAu2cRExC9qPtZz897TgBknakW+e
wCnmVtrqgOGOL3zJTSboGf0NXRkCIC2IIdZxL3nOktmb5PPQmo1L2z3XX+yOtgqJSLoY0wwX73PT
ayvV/cAAZmj88B6TBswyB6hsc29xUx3iKeoW4+TW7vKNgXpUXNScVuIFu5oKeQgyJ7ik9CdtgKQe
ldGg8ejrb3XrZ/u2afC7DeMsq6TZdOvjcqtLWle1oEVDyESm0On0tQSVkOflYcu74pkMd/HWt0FQ
JS2ddosepcktcnAcZpEIQrojIRrtvdoGV+8prSWrqWK9p0XgblxYOpACO6nbkOlDucwiNebI/WZU
OSp3q1SGn0YlhLgrfxbtS2CNvYgX1xke6D26DPm5VkvCjmra7i3XlJ4SqgPYZjcSBrIBdxHVSGdP
F8ugmXw0DRAvy5ZmcdSgNA669FCOCFqy91vXZ8+YmgZ8M7UKbxoKrSFl51OP9dAQHh/ZSBXyPKoY
UNk6+Jg3ZvQeSah9Z3Knuaa/yswoh8+V8uMIGnYU7n06NM3iI8eYOnouY+9/ZocsPkagvl4YZYXh
KYyYySXs1JTqji5oYmTclW+xoMIS8RebZzNvy+VuraVFOLk1ZVzX16pqY3MgQjLZDC/KWKLozIhG
riai7Ms2OOabX60UPVzvL+ps0jNTySlj1c+hqndDMZOq8tvp9X/jHJ/fBjUNb/+4fpHjP/ZT+/qi
SM377+e3+trJlcg/of7nj/8J1er7T3I+SH/4j13LNrveT2/D+v5tnGpeyl8EAOv8f/6f/uF3gtcj
g+3/8c+v3dTyQLx/y/mx/ng0I5f91ZF+/TIoNO799PanF30/0H3zHacvBzp+FdAjkBV/P9B96x1q
NWSh4IigSWD1+P1At9x3nPPcMnC0Yzo5w4q+n+f8CegJ/ohT3sHmhSP237/93b+0n7/Cgf3G//uD
RBQLvXc+0vFjkC5MsuX5uP+DNrUeJ7MrO4E6B7mmYG4SZEcsgRotwrpujw1DpxPT1GCvFzrfIp+W
jz5T+reG7tALV7fj5K5zm9qyZCTuarv/aDl0/xGj3c2VNh5cNYZXGy3GR6R2DISXEmOrvUSMnWT7
uZ9G87FbiultlN59Do3Xj1fHnBGnzv1lOdvidmy87EIYTDR8zOAEp6+jexMO3DSDhtBXUlZC69Wn
TfjMZGK4W2eHztymx4dc2iM0GdUQproVjnooDUBmsSfrb6scoz7GwK3OVyLXfLLs3nklFwAExRJ5
5f2g6RjmTKPq2NauSxYNGh4wqecQmlrRM2MDHsNT3VnrDhHS9uxzUYlNcLHXHZC0z1nTM6gcFu3F
JvKj/bSe+8cVir5TF1X2KxAh5BJVtC8n805mi/XBJ0Pm1Sk29YSarWJjyE3zSDBKRDSPHGxmcgER
WbrsT2i2azPujc29CAkWqAlfQ5gmRFV8/cNK/r5W/siXOivhf1wavolc5+y0OptlfsYdtdXGVDmP
2tTzR/Q9uFxO7Hvf2ZF/axO5lW/tgxre3hT7w4+7wG9r+z+2iNv/fzcSG/X1//5ucPE2jG/rD5vI
+QXfNxH7HdsAjmFg5oSFsif9x63AfscY+fz0csc/e36ox79TBd3oHSoYi9hwRLgolM+K/++bCH8E
UxADFVcMXsfd4O9sIucf7I8rBQhQhHeXFcKPYOJs/mkTKbOJbsrgkol4hp4SxdGN5PcZndyt7oJq
ru7a6hOqj+kIEHWLaNUyKop7kkhjc1n061gt/Sc9gJRGflM9wr1q8IxOZftxMIHslrhPPrlVFNyF
qHCfR2vxv2HWenHpUvxrzf+t1XhdfB26sfumfr0Sf7VmfzjX/h85yM4oul+sv5eWw3l9+/HwO7/m
+xIM3uG39JDWQ3PAFxLaqO+/m0Kjd2crKMB9eGWgrtg1fl+DgcVCI7ICow0ofmwXuAG+r8GAg9HG
kHFGYbI0/8Yh9rNXm2MLHTwrEG61afGY/CyId3M5wpnd0oaASdLMuzU/lTOXyZEuD2CojH58DrZ9
3kGxnG763JuKS3MzU0pFiKn1kZYTeoqcUtmK0TcxYRFqIRHVcAUN3SCIio+zx2Q46Ypg+VwjaAj2
QmV6Qy1oEumgLZNpXWnnaDwdb+aG0234nW3p3CEC0t+syx4VFSOoMXaQaUcTc4rDZlt+H7eubF/K
TW10JolBfVBYFxRUMPR1xWh+WBhSoIQqouaS0IttSB1kvftxQxFGGBsl8Q5Uk7hYfK/8ChL3FLJZ
N0kJSuJCalfTX/Pl9EQJQOYal7b+MBaL3nPBt+pDG6nHqC2aek+TK+11L45uBrm3Nayu2JWoQveb
MKwXe7AQKzYTWsgVgdiLlqX63IazPHYLWgtP0e7+be3912P4T7yZv3oMr17UXPzQG/rtBf96Bu3w
nf2HHg8kzX8/grb5LqItg8ErwCwMkY3z4fsp4IXvaP+QzGT79IA9oNe/P4Ge985HBcdQkfPDYuv+
W2RZzII/HAP014n3cDkK+IdLpPObpfIPtWSlA1h3aOGB/XvtN6qz6FPboChLu3w61CjG3yrKupbR
vw4/ZVtdTbtwnfT1WWDt7onUcZ989IGgVywD7k8GkbbcrQhxD+UmGeUMYUC/Bh54AP6Q6fcYd25d
tylhN92nzPI9FCysf/8i0lNgJcM02zR2yPPlWfKy9dzyMLu95QUZpFHFBCg554g98qmpKmaUqr9q
txuMQ+O5ikApGTIwy+EuoF5YSMDEn6bP8mWv6Mtd1xfWvhKuucTeGYGSZE1dPjs1XajY9ecINsTa
D3LnOMLxuIMZzktdaLI0ial1Gbl27mAe7aWC62g5a+yNy3Y3R1n7DRmccVHRrU+zudfvA+Bo95lX
QWQ3N3vU+8axa8KxERd8XElIrmJnMqNrZTfrjWevK4rH0l2f1lV7gClRdp2iqCqafTGE1qe1xQ5D
jxy1z75vs+2Z9hkI9ipq5YuuxoFATHg357hcM1QpW3f9v9g7rx3LkSzZfhELFO4Urzwkjw4tMuKF
yEhBrZ3y62edrumZ7gZ67q23eRigC2hUVVSeiKDYvm2ZWUydl3brJIah/tnPGkgonfeCKsc2k1dn
tMEF6fIVSYCiNf5OZZIRJsIfE5YWQOauHnAiY4lKUtr69Fljb4IkdQIfTV7XVpCi51Xz9j5lJWf1
ekwlAqk7bFVAEveoYNuG5E3pOWUXbOm8bt9Prt75Tm73DAh2M6tThj6rbsV/Qg/rMmV0XgtDb3cx
YMRxJtxk3CVTbvwcR886Wa1Wuf5sEKUF4lOMd6xuUnPfmXw7/Hot1hhijhcZtds0nlYa8FqMLrdT
dMFqXOwMs4KgVwP7nQC9vu0PUzPeAlZder8Xp7doyDTJsm201QkxjFS6vwrqJAIdHf8yAn7VAQdQ
PsPEQoguettZvyxN1t9EnzdcMxAMX4J2CpAnofCpj4TXsSoFLYt3aoy5lPo1Y+1g4kq+9BT0UqGb
Dd3jrfTzHTeYXu8g9Yufcwx2uuM1Zb9WNyAmLNxcRy+Ehy/CaaYvje2B901NGAPovC9tXhTO7Vff
QG5SDe/hawkX9NF3sXaFfZjKMflNXcK87snrqOwAd0ZW3C96QV9m45l1x7qrXfcoJ5iijNi0yp1t
9ulbTNrUsMtFHvf7pG+hmHJlbW8tfUMZTb1mB0oDstcCCPVzuktRptNIK8RY7ip4Pt6k+Qwbitac
43+ae430Pk99LlBf77Hb9+yzjE2ku7bt4+FqucWU+4ZVOBW9bpRFnxpiqMQxSZqxP3KcrnCMl7m4
NWQvUu3hErL8ngankW4XkFwwm2Hjd25QXDzg7Yo7jE6lt8ndmjnJHPQdJ/O95jJR7FrPW7DdmMO2
nIB44hdQO+5kfWvmNMjabHp0e7cxThnJ1fKw9IuYnxfAbuMzqy1BAySmQVjN0ljYc/bb8K3nQhB4
G+YJcLK3MCGYa469iMlnBUtp7fwWityiK7f3WZHK+BH20cn8NNYAuE3Ve/NlxPRk7KupFuldYXnZ
b3a9KWR64U0ejx56hX0rK6xhP9mb/oZp1HNDr2jzH8WwOAr7EKb7wMEul3zRJy4+oT+SnxPY6s8+
rXTK1utRQCSN041HxbVOnrMpAlKGkzbsbYMdrkuR5LsBq6J8mU5Qlb1rJ+8OccvdZTT0zAnrVqp3
0lxKDFCiFxjNl6WAlV9q/BSSDgo23A08amjFpp08mvDFrm21dVhhjPvyaKBkFco2It0t9jyOQevK
DZq5zqyXDThp2I26wU6O2Ch2m00+9cXeLPX4pOAVLZ8/dnjvRDl8WXOh4rBvuoHy97jRWkokRVPD
/2gNsJccXXpngayN0EltFIYRVDrox5LGcU3XnN/MnIvN7i22AMgnnuJHchs9K5SzwfMqi3GpcDkV
MNmu6JzQ9Sa8eW7bsmMHHrxl0Kb2rA4A3O63jBeAsdc4X331ehuTa9rmth70pkZHJFq82g5pVvTe
cWpa9WPokblvS+3tRTPi+GVgvzMcKtf90BwWI6IS+bYv08Q+bXE/A6c0yXkk5whUYCAxzacHcTc2
S/PSC1ddWYdXv28YpLunNno9KA0v6S7mj/jRsi39TcG5TtExSy5eJnMJHmPQfbv4c5kj3XTU3Xzy
+HZsOnPs/JtUwphftNxwnzbXVu9uZwzNbsqW8YEsWaxjxRbP7wUUKv4gMeo8iPtC7h0QQKrBs7U8
AlF1+O0wyDVR39k2TfNOzkIqLlbTDDhuYKoy1EQgVCmfm7FckqCaiiYmhBbtGyaCQd3HMOV9IPaA
YwkvTr8XA+IKcdi5XmIg8JohcmNszLupXSzh8zjafvP9EHNINoDn7VfK7IhzuBmzgpXeIBW40Ez3
aZ+u2HwLY4GtTLyWyqCe3geq3GNoy2yoCYaTJAlm8N3xau/+bypW661CwbhFTfz7w+kz+7Dvxb/O
xXzJf87FJu0JEmaXzGNWEbii/z4XG/YfvLX5XQv0bVYht+yx/96O/C2BlsGXWA0hJF/09+2IQ4cD
h0nmYgu99Fbi8BdOp3zhP2/SGMn5z7h8BKJub3Fzf/vn/zAYD8Na4AdoJ+K7KzP9uD0ZmKA8fdJD
bTLQGluOWAP11nYG8EvI1083Z+bYRnCqaWwOc1asQEhebAw7rTTd/RZb+ec6ZfUxns3ugzkII1vF
Cz2pYpK784H0VX17kS0DDV74MRiWtnqB4pT7mf4wCkKd4hc9wPl5EkX6bYa+ecr7HC1ySi6Vu2kH
vSuW0Omn+ocpVmxo9TK9IcxJnHlSe0Q+1S5t7tByTRxqF0lnrg6mzoy+dnZ/EqrmMfY23eam5LNk
AQo69WPO6weveEjFW0tx1WOzTQSNWNV03Hhm2yNCHnBE9SyGbLmfYSDHoOc1cIfCJL8SmnWfqFrb
Hp08tb9Rdswkxbuq2hOSth7wGdi0UcP4eZOtTrlOmRfGDHVqLXfnSMB7MGsO2GPuHmJijRDfSjvq
Exgbb2y6w0yB6DfQLHGHe9vgoRAMWGX3E+WuESCK7rPi2LD45q+j02oMeThrptCm4+tide18rjh6
R81UKN5oSXoB5Yr3MesCe5A/jEKOgeKd8FA7crlOVlVf4sIkQRLViBNM9uBarREoS18iHv3541x4
byavj93S6+55rAa+hXIsYYSH4dSA4AWtMZxgzNoA1Pan5vJtZz3+M9euX+h3kFcvhc+Dqlv2VIbV
l8XE5yetPHmfNyrK2RVQ5WEP9mueyY9OT+QDnucYUs6xLk1CQWScZTze3RVcx60HsadO+Uect5T1
IA4fCrlpJzOt4tDqreb7WL3ZOFpwpuT9o62N5nW2FA31nvrdeuYKbtSOxn21xkVQ2426Lje1TmPz
H9j1pp+3ReIDaIQqn1wKNSnLRU93iqTeg8TRYL/iZJ4UhQrG7Mxvy8QPbipW/d0CXKK3hywlp0rO
OCm7U1uP2LWkNgdJ2TARMmFWHd54d+54xMterTtzMedTPGN7t61UfOIqYiOSrh4Ojla/4pImDFRl
G9azzgzFasf3eeN24M0cgNgM5STwaPnygZAACG6UVAjVDgbCid1OMKn1XedLdtsCfXWkRqryB0sX
h3hVzgEcD39OJ5373rv5RBQvIfxWG6AszmTY5WoNzc3E2beYzmn0NHungakj3GXxa4XOi01xWM8m
Z9oIPrv/oUTd4Jmlt5xCRuMVKrs/xnGmGzfMDicU6uHR0HsrYuT/mB2lEyNd5zuihPSwTPKnhbXx
5Ovt7P3k6vnu5RpmDnC7Uzo3TWANGFUQgggLmdE/hnar96lY+H96k0TLZn9ubgpgjiLghQzQBrdI
nkYVXdxnytW94ywLHXtHB2a4oUwGG9UQL1uhkXWJT/C+nmGOqyybTrrT4Khuijw0s2k6S0NU59gU
UOqz4b3Y+dydLTRan92iw49JW8HgYlM7jrOJ1xO/84ETifieYsDHzICp1FuSflcaQxtJMN+za7bm
s5aZZpiU4mJuzVW6dvYBaPM0NAVU50D7eFOYd47Q2kuaJukRLfp5Wzf4Bdu+T+uKsc3pge+5pbGR
wkUs84RNChzelx0n5X51Cl/ToBlMnAhB0szFJYbK2emJcL5Esa6vC6HRgKnCecbzW2xsypNzHMcy
zMeZQkFeRJe+8gT3hEpomlp5+jbtpJMioD9QSvWVmQchtCFcHTPSRvGZaAfbrlL4fNP2Oe9ES9t9
CRJHm6hK58uajiw+u6ogR0DLtCfG6e3ectfWn1vrWGhzKB0PdHbqR1+HJw2KbGpDbExxNLVzfySG
bfC9YX7XCpmHuk5XiKR0Xo+l9Esaa/oEmzGDE2FrxJCYxXRODLM+juTk+aOqzYO3Dc/Cze5Xg5q1
Rk5miO+/uhvhjB/mMUveCRttw9GEce425S+JdB8wg1tRb9dhNsXfaukcO/M2H6+md5qFR3SIe6J6
RT07Wx5B/4x7bXaOjupIHiPMA/cRNt01waypJ3YWJGvXRMmsnSjw+m3l+YMkBSPEogZesSTfdY8j
i0aI3x02qPYk7KzDIQSm2Pfu9kNNXR64A/cp9DyBmaQaJLYsLlqh404HupF+RZCnhEb9TffnB9Y4
Ep20ynzR6j6J9NLaFWqZf2UCKp7VHdZ46poPm6nJj8zO3MvQMplqHP990Ynz1CZu2LDwKfEjCX/J
JsnJNSadwnW6KNmK7uK243UhFuCE7MmMYDxyk0WGnc7FzuQ06DvbneEW+f1IvItng2mFjTlZR/wK
7IioBWfgndxyv0zM3BGhLAZOmyb97U3x9CoNqz3Aj8x7Z7P0u2YuP1FwrH0Cxk0wxGwd7bT/fRMb
Izf1oFwWr3GfixYwoaYlezd0WXLW3EHbY18ahK87+EdjLZZPHXuZO2JM2wdabB0/UfW6h+avnli5
6Xt2BfZp3FR85exiR103tkz/ZXMmCmE9atlM3P08KE7DufaKddPcyQaz/7rmvO3Ulo1wTZnYXr0k
I63Bddvhl3AJiyDuuTODvsOs6/Ce+CpiiV8IC93Jq4GfbzU4bzl29AfiHdhCqHX+WVNhT52DJpIz
R4TkWuWFiztJ0dM3XRzk30hU9kES/xJh9O2OOu11EVxvIHLsWTAtP4tZ8IPllX0sdau6TJaaQujv
JYz12vBZXJWOD4pqh7qlxfdLvspDx5AVpJrpsl9xk89B2xj13CO5l3TFrWdc/5gatcju9IgiLxB1
2e0KTrJFNmJJqg+9l59HosR33cbDe9asFHK+vEoqh7NktXBDw95oNv5+qwS2Kcbygi+MitOh3sON
4PaI28d1sp3HEYwsWqq5Iet3/cHx9hi3RM8OMCfL+rCqc6YScHGaS3AVOHnywbqQk+7SXPWsvnMT
bIKDtp6V1KDquZDJ0ujfjWK7whD54oYe23o/kJSLU6ZXLEuxy3Kc22nFpO1N6C2jAQ7Qy0OliWO5
bjfuWCeQy/uBxcIJ0pyLmHskym42ADQcb59iqxmL+avTPlVLlAf3qLFcCZ+VgbX1ld97+Ajhet24
jwhFwb4+GFbE7ueSj8XrlGBlscvmxU3BkFyHqStpCGwq231W33trSqbBJvdDQhDLiplolw/06KlV
r3D/TT97w5wDa+aYrGs1K5WyA1twg8RhBmcTUR01M/7RTN6btE+rid+H0duvLfwotOg+9bHN9zCd
re7mr+bnHJfK4qbhQZM6vB9LIr9bKzX91oOWXEW2F4nxUgBbGJzH8Q8P632cgsTNy3lJ8VkUa2WH
s5O+KWGFhT5ip22eG1X+nPrkd0wPwqzTj1IXHY46Ek8yJpa1WC329NljjNq629qqumi63cI1MPyO
APLrqrzA0KuTSMwoHW3hgzRl4TAzX5f88n27kO6zx++bE8HEdsoC657eU1asOPKNjlyiJMJ9c5dI
4PDFJDyocW3e0OVrfTMprG33hiOM2uBgWnimrrJSj0uSY2JKjiw8m5PR5Quez2SmT5FHJwYVr/3S
FFzjVmt4mI3sonE3U+x+aiHa1mU89H330srMDA2Fo77K5G7Jy/yOxIP+pBm1PKz4M1kk8kr5hj8I
80almb/LLZefJT7GpdF26VqdmPj5pTYq7JKhwQhlUtrY3hVcipwvFjpLS0JycLgCA8rO6X9NlrdF
ydihD3Zc6aYAY+2cLVz1HMkxq7W7uccMpGzji+/uRJfytZqUHTh40O/1qXBfFUXKfJhFv3N6GTMY
bW7YwWey8xxBylxyqIpqHN6hKOed4033YGHQikRF7yfVaWcy7+lU37zq2nmJ/UpQA7kItt3uzcZp
QtU+Ed3OxwahJcBJGv1uyE0/MzHn5er7BOZSei473SLadHu9uHOLfIHJRJh3TZyd2qxrUFDr7DS4
EPBT/rH2qrnPFUHYTTGdivr2dFqp6SvmJFSze5dBUZ4HPIAR6S/GlbkEtHCe6bq0loj77kokw2eh
T3Yklu1Khg4vPXin45SX6jBsJJ+PnXtLxDHJ4Y/PCvNwWFI7/Q4Sy9mim3+R2LNw4iFWmmKTEytt
hv1em/05mTDtdP2yb1LrynL8SXVlHnGStLmdW8F9kn0rJ1Z+W0XDYYWF5H7Slf0N33nCAd3j+aaJ
IUw19VVmmY0skPB9lZYTeaCEOLJeRFm91XrB49yzf0+G92w2xRNvxKDOMqzQmnN07Q0g0rSx63Kd
+yRccR+XK6TfjB0kYyOFC5jP2XooILPaHquZfBenLr+bCfqXCcUXFLnNEOGqLNQznBXEp+9rTvIs
rOGqccjodXyqi6YMNGMisd1tkzCRbfWOUB/ClRunQUq8WyPpYZrLwzV33kyDzAXqTk/IRztY4ktq
YpxDGFmOrYEu7Ww8WNGfnqYVyYDW1GvpOiEPsDjA/gaaVZLZR1omYhv7x5k9G6Hg9hpOmflDmXjR
dXWP5hE/4Dp6NGV2lrX4MPOO/I6aCajCMeO6ccxkkhv71NDfRYEyTzAls7lrxiHBOpRy9c0bXhKg
3TTVr5adJVghzVtLkNv+crNqPQ3E3vBDHFcOdYTD0F0+/hxZOHIVL+2CedAr3eNaa/m3BnP7VTok
jTnsKTF4bjlXfLs63+tqM/e9LaaaE1FRnsy8ir9p22S9k6eGHmdn2jnDq7lLUkLs8mRsfJbi5NGk
lXfs+619Jc+JTp5qsIinsBfwYsxSOfwZUSBpTlrb4lGFW2nljJney76luWIxsPGU9lkY4fty9HW9
sztrjRq9tF/aavwxLkN1JLGoOnUNoTYFHl6KXhmPidbA0Z6Yyc4kzOqiZUIc61E5uO0a55EUhcbX
i0Y/8tTLXmpp5xGnPO3O21bevI5yEOljMdwpyyQJ3tW175SCqcdRefVOCSV/axXnvmJbjSs5CMsL
uRm37LpSEvQut9rvuEn9SebdezYtOgagrThyM0733FCUUrChx+/YGiy2B1HFz4aMSVKmp7cJ7bbu
nsC/889xsHVOX708yJSIPbxo2hOK3naGUs125sC5vicmPrQqQUNTEbtRosf63s3JOVRNVkYOHUsk
LbVb+uixz9/PPfqih+fsXIK84gwa7K++BXY2xsE78VPMMBDdWt7EMPGHboR++pNlleHYbbzGl1pU
WdiSUGT5mtviwUrMJZo9q4+6cXbPRbG4+q6aZvrNNSfbSGVyxp1i93vvpm0XTo5L5FgdD9O5zKT9
QQyKfsW/hxlikmXgdEV3Kgh/hAc2hqMJDM77qIgjV5j5KzLF94793SOS+XepsQFsiKfbd17aH2Wc
WEFJC8+OzhQRYrYgJkw5IpT0cRd6E5CQE3RWda2YUIJMZ00XbwRjkd+qth0K1w4KJiqqiQ+bvtA5
SzFbkQbtMho/5ei4JwZ9L9AcuR0yDfeTbNt2j64Dtg4+8FF34y6vsfgSOEY8Dwa/wmefpj3U5DWS
d7hU6QkPW3agkdX70ehNe0As1L5apKdIAV7v7VteV6jI93l1VyWfsUn+yjWPp5WDskXylPW06SyT
SJ/KyU/qkwctZsXA214LjMrtD52zTCQrz8iaZusgDpvluzfJ7CVJY+dO15d0T5uW9RSPCc+A0tBY
XtLWeNwyo3yrO/vOFAml05D7M0jQHM/PRQnIs2Pfr3mMVya6HQ7w6g7pzXq3ZGpcF7erUj9LBCew
hhi2o6g74x5pYEY/SNbiUiAgImQLLd87CH0PiU7ShGBrw1oAU9wH0UrarSReJt9mXltAADwSnjEJ
yGInXU03WDNhjw/xFatzaeX/2Tv6l4iZ/3+M8t8ibv8bwTXxP4Jrl+zXj1T9qgf1K/tneO32dX8K
BN4fNsqZi+0ChcAAPIBc+ZNd8/4QEJBwM5hE/6Yc/INA4PxhOgAtOkQbVTyG89/gjHD+IG7KZU9k
mDrmBuxWf0EgkHyuf8AnHR06B6kUBgeqjgrTmxLxjwz2qM8wdShdAGMV/cr2Opw3Je5ZiRXBHKsx
SmRp3RGhOfpK3DaUywZjU69FoOuj/eIQvhLwlBivW8OyFlf3Dovwlyayb2SFUMYhiY2sbHmPFXOm
NA0Ppiou04aBFknxHQ4GkbZ0zWPROix8eT0Sv9Pnc9hiQTP9Los7tImqge4o20A0WImXqozxEI/b
q1Y1TF7U6h3bHEekzcLZrxO3jly3FPfgYrxvpgoDqZ4+aBqIg4s5B1/jPPmWlWd7Vddp5Bl1uo8J
2XgS3SiCv66avTQV//sfec5/e0v8k0Vh/6u5+179Gv71P/W/8r7hKv/3mtplXH5VXzy1Eu6Sv/kp
/hTi+KI/bxr7D0ZKwYVpSgqTKSDnsv3zpsFtCDsMcoxlgOQOboD/UtWk/setIFc4t/hn0wMX/W9V
jXuNtGK61gCFiZ2CXvsLNw2Wx3+9a7hTuFe4s1kFuIh//3zXrK1ME2tMhG8O0FrWuKyhqoj19Jqy
/9G1LeQ8FulDmlfGI9IZCgj9DtSD5oCQBm/JqdhoP4t7FkC9a+4h6Nw3BosvOWxqvxkzB/ybud5L
1Pessr+3TvzW9OJjW9hWd5wGXJn9xqX2oq/17NtpiSid3laFvdXuVH1RqfROzpo8OZr7UwhMPYNo
u+Oy4QwgEtlBvYIeMM1SO9fe2nO6jr+6xZs/lIEjCEt29kxIzIqTHj/WlujOVWHl8m17rVlBMHpO
0El4YZqC73MgNLEetshNSMFMiRO8Z3byDrE9L5db+CFTLElfA9m0jrW+unX8mXAAPRVm8ZjGFugq
rIS78+TU7XO5FqdRQ9kroIeI6zA+aQ4kljRf9rjdfxB0UJ48XGJ+xXy3GPHZTZeeDaPlRnVTfZFY
Y+0zBfTDIrSLeDHH5FIwkegYiXf8cjBeICTuNqDAHYshnW/J/T6T6eFPc6YCYCV1IicuOQ/K/WyH
nh2g05tfDRQYTFzvyIPgMXlOc9ID0ftNP5mdV+pECWfVqvVKFKGGnkquac5eGpIHUmwtt2Plapc5
Gwwm4767m5sVyY3U1l22rjNOr/oJdUMigHhD0NaM52ZmXkuccnzQnvVdxvGnYzzfYR97s1YTPLFb
SXHsbsqr171a+VoCUnHE00f5hifshegbd+fKZQvKdHprW0WJmrFe5TzcwgKW8c6MM7x3anUhfXnw
llha/Yx29izmpCJi8mhSY3pXMwdLYXbPg9GxuR6mqxLsPZu6bkK9J8Aqa9eILKlI3j5B7pbfKaGA
ZzEuslOCaEvUi65L77aJLMshNr/0NbGZgXN+em0TtUL/GG3C+AvUFOPmeuNJcC6RC/wk4UVAOvRX
P3EGK+vtXkvqV6COqGjYfJgLttJBvpds1CNFrwrlXG4XqglyqmmXftebnOswk/Yvc0ssuZU6fh+L
n8mMn7Kp8RENQsD2s2tMCQb0S0b90OvHj95KXloSL56l1pFNnhDRbaXp3gWNDVZB1efgHnjJ08IR
tzbnEAdXD9+lEWWNIgWxhE4kk3s4snb1yMzqP4ZbQtnsuoa/9jd704hY2SuUp2lcDpOyjnruugdv
tfatrHNUX7N6p7XqS9l6ERh1MwbN7ZeQkHUd2eSJRNnkfupj8sOdulf0XNNf2JoGbgl9N/CZ/Mrb
vD0Mks0BhM9ZTuVd6y0YWQU/6GZwzsXIKmky2+2yQE6dhhr+mmhhL8hlwwLxhmw1RvbJMwEkjq0k
hw9TB30p3lkFlVEmCsiAYX62ZP6RZXOotnbDCzhZIER9GdBUhGXRgKXh2Uh/4QCJhHdpo/W+S8l0
MggaczV1J3t2VABbO1J6UPLZgR8kya4R6njlJ9D8/NQK8bQ6g3whMtYNIPDKgGQqhMONp39gGOsZ
nfPINqnnVrOhxktCKcxiqMOR4w1kxNms0VhzLTN29XdBnscT2vkxtlqWv0SrBHEFQuptuuPPiP1e
sn718VzsNbXZ7k7GRBAlpP91LX9lzqvnkfqQdGwtzCRWfsYEMtbO10QUWzkV3KJNYsN8dVZE4c57
OXuIznN6qMmMCatO/9pYi+9Lh2hSMMCYVFfuzpu1ttHG9Zw7mgzIpSPBOObz3AJoD3Hm/Cr6EQKg
ZH3qWtN1MZefzQqDlgP+W/PQHIlYdziEkYzzf5PL3yaN/6fnklH7308u16b8CQ/0T2OL5Cv+HFss
JpBb44VHD5mkE/S/WCDTJlmBv4mlEp8IQz9f8ncWyKXwjPe7RzeIQ9XhDaz/Owsk/0CYup0dXB4Q
7i104S9MLSD5/8oC4QDFz0kPtW6YGD//1VW3kAHYdynJzro9nadZq+ZQsGt9zItOw31IqyiR3y1n
YlO4vp47RohuM2GctNV9IfQqPzSZrQ9RP2Zuw34wVeZBrvHyVNvrCWI7jzR3+knADIcFhSlfH8hJ
8JyE59ewyDfd4Mnc9O3ZbFcNXGiGdfPi/GkDGQ1AZa/S1rx9WSTDSR9c1NBK+02g8nKloPIZzuMn
0jypIKwdWqAaTyFeG8M4GbwJOxyJKY9rPxXm+Lo1VXInZDwETmLN+gOxs0g3BCNkBYeB2OQJ1M2a
+tFMtLK84DUs04icU/tAwg9HZpLlXrZq/kTgdxdfmQw6/oaHAVc24bNOZEyefuARS3prvRL5YCYS
BSnbVsRRu1mvk9m9EVOo9XvTXOMnllHJFk6LjEdy8R3hE4CeHQ2U9Ni3c5u0Nvqr7xF5Xs0qNd/d
ZBSXxR4Q/UmC4R8mK7G4Vu1Rzj109Y60L3IACnDcefpeFqvM/L7R0fuwxd+XU0X4i7PEdsgSKb4n
PaH9omZsRv6/vStaWxwQyuL7pLbS6dQnnnyVFWfQgwYuoYW42pYXTzPk4yBKVvOK4qQfOm+mwCaQ
y/OF1g2nGKmHCasw87DUPdbZ4ziP3yXtEhc2a/I0iQSzvOwoGC09kYed204/OEIWx3zkFZP1ff2J
LMoLMilIvZb9bdYjg+E8qUIyXPXavSpaezzOXjydwbskAZqWeCX+76BG296pZOA8CtnWhb1p2k+r
99AkDS7Xtp68oFAy/zRxJu1u4DakhHktpmVlGdl2GTi3hx0f7nOX31wYK6VeYJNLFoi6sv0EoOkw
cTsCcbKC7G7huPGQeZHql4Fuugb/UzWeiTN/T2wF6LsmRBbpDcBxPUcabuJI9iJIuvWKI95iPBME
ADkUvLWz3HtaHHMIJkBSucR6OqXfsy4VK+yaO5jzrtNsNDHz0V4S58LlFZA3YJG76OSQq5nhN1RF
+DixSMyvtw+ETxOin6sh3dZ13wqLXFgxRQRIzTtpEC9H4ElFzJIUAfB3dmScv8wIFl7xSDs8LREx
WhhFm6Nv3fb1BC6ok9uJJLStUTspHCKknnjPkiC+PTRa56uxxA3sLepAwMobHOxOKJPANc8oIUYE
+obWs8mqNDK9yC1MgsW+yYllMvk4YW7LwRWpvrkfVuCMJb7ETQwXO6k50qkbpugbjV34dMe9enqd
vc5NmR1nkRMQbrw6a2FfyHWkO8FtuCF6E2+nIzEaWNnvLScxuXfnr6117Kic+legRopSO+dxddJv
iTeVmKMVV0iFoxlNC58B6UePKRvdh7pb12NSFQxRqx5ltm1/qQmIGSCQk4jWs2NoNXXoNFd/IzaJ
O7Cu5SueFkpYk9Yh1xcjwcDt9lsC7d5kHTL9qnFazEOV6GQQ20Ve75g8p6gd8NbMcXa3bdzqaIEy
LnxON4LUlHUqX9etJZHcHIcW2BGk7/4WVEFG3wVINb7Y6wxAPVSSeCxoCqsqdtZoPm6Ttj1qlMPv
gBZ+jYSBnUqEg4NmZPa+1G0NI4hpt4c2cdY7Iyvn7xaGpXMHe1hSnEFab0ueq9mMzTWbYTD8mgv+
TZJGWAZ0YhTPysE9hONvKS0ePFYS5RVbfasTRkhJRv7IhUJy/qbMD6Gv7rHh4g6XuROP1TCwCK9U
655U2bdvrVbGPChT3ZLEkk7w/xV2Pt81OZiZ9KIN+FhgvcOZoMz9vJWl33JvRHBNxhHZkxX4tpRc
7uttzC8bAFM12N8TVrPR1pbkHKfIrE5D9m7sguVvAOkQAJAxNH9J6ox3lNLWDFhetdentg/LaYl5
+Y2IM4VzS2302gtyxLBLOYM8JZMmLghUcQgty8F5mpMLrFYfJL3Ap8HS1XrKUgeVlsOykIGanOzT
XjfnvltGL9JlVVyJd40hKLnauA2vQ9F/m9fjVPLJpd0fLKMOU4pOrsilD83YNWGv8+/G5bSdMUOV
98RGA1H0cU+SaENaeQnADj4pqsAdbTOgq8RWEYWEeyUwC3VKe6/jRDul+tA8lIkhIyP/D+rOa8lx
7MqiXwQFvHmFp0uSaZjmBZGZVQnvPb5+FqVRSN0TIY3eZiJaUqkrDUgC9557zt5rr9EFNL5pp0rl
6dxN8sjJTNHrY9pq3KtldS6nBUYHJC5o0+j7JkRV0+yKRcF2JwiupsmknCaT4uHGWdCWtWCVx5HA
m6xvQU4Pe70v4scIoA+gqKd0ib9S0qccBHVC2BtWF2gLLgdp0yaUEWtmFR6+p4ulcOutSfMAdOqi
iFazJyJo2I2LoD5lRfvT5xLzTak+NnAgv9dtrFygfyUU3QfDXJKgrbEGadx5j63Ai7aZZDxVEwOx
jYn+MYaj7xu9jBhMz8ojrhLxwsk623MoHncFgFWgLXF7zqqyuQiFyLX3pfQlmXRC6yqafLFGzW9l
6ik1LIyqa/0uS3hUOTdyP47yrRO2DXFJw/6VZsgCe1XjkUiicAShy9rStNeW/tcT8/34RsrFz8jB
yZHneYD9OkcPpJ0zn6bnY5OcOduktTxOS3P/kWMSyoaYBkBIFbxvXfEFfZxx7SJ0+3aYRadV+/5U
aclRAcPiEOOzOpxRPxNSmJ5Eccqe8nxuDjo+GJ77atshs6RckrL5pGhjSRBcqTFr0t8LjL0BHxLd
1GqVWLIX2TxGatPYjbjsa0aKR8TtAnuYbu10hjq7moTb736WVSbvq4hlZX5pauOWxZVfdMq8nyTs
er1mVRdjIto+He7z/6QyXmb442dUdeaZXtWLZHJ6MaDRA49nzMO2/iisEbPmeKrDWrTqQ8ey8gSL
dTlsDSfztI5Rf4J80np73oz0vYXGQw+Fp0ML0jUlogD74tMwCIJHC0ljropw4tBIaVm7sKNmBn0V
/WNdr4tPoOXY2urO+tw6q36TZjE94UE2591As8QTlGL7nHHL4RZb+/GDQb32qC9EaRXDUt9KDJqX
dcRLpidav9c044WmjxYq7OYHzOZ0VZZEvFqtRAOj6ZPkeUT38T7ryfSTL3HlNUPPYIjBHIIYS8gf
thEM6GYu808jVdPjJFUc0Vu605FgrV7CX/8qjbHdI0FNfrZY/51BC3OqWUdxghkOnGE+HMV41h8H
RRuwC2mzAyi+Xt2JCHvmo6oYOwWxbeGqTqNib0yETgOmIsGFNm48ZxD3ITDPLIIQW2s8g5XmTr1l
+RUyPM0bNI4MdiRk2S7STEQ/A2ljRp88wPHqQt1kZRSgoLI+DZvfgNF/2LpW/s71RuOK6I1Xw9b/
8Izg+yOQm4z7Fhk9haWl7kH7vy70B5D/578HjbW5LhT9NrR4Ybj/mstsDl+ZMcW7JaZcyAwydwRZ
Jy1RoPdGsTi+NHT1fMSe7wY9TU+WrBGt4US/xHyJJ8bbqrjDcL7X9ImGWG1EQSL3TdDMo1tt+bEc
UTTHq9g/Q59+AqoP6CU5sd9BEssuYj8yfxQ2Z9z6BxMOKF3WwQhi2bDsLUr0YKn6S2WKI1PD7bM2
hYeUlFakziiDGpDhVLZl5KrUlM4sYtNtZclD3kF9LRterw4uCegBJUi6q2itdZnSBOT/9Ls6UfM9
93GJUlmZQ2ILUkfi6w8CIjAqn0LyhZUsglE0zGsSFxWASkvwSwQGpxptvL2mVu8jZLPCVJ8ylzg8
DF+LxCKXLDdthuVNqUNQQD4d8RPKbrJJ3/mCXjea5CsCR+xu7Tp6y8IwWC+Y+cxeK2qrL1JtID5B
eW0k+Z6Emh8pa/ZtguQ64hDhCCseimRro906SyZKzbhzy3wq9gMkc3sgm2U/NqDU8ywV3Dph0Ltt
VUMUFLoMUhlSZO3CXli4vxVGReHE/P8Yk24IixyZVy52X3BpVUBdoHQwEnqdVmE+3FA8t6PCzLnL
0HbxPPfUDei91mH+FMkqO5UkEJ5ZiV+roe2eqkyD9TvIVFor6gtjVcNtqxeXL2JDL4aWJ6eojg1H
PRvGc7mPibEzEWYSF7Fcxt607uyB5yKRJe5oK+wQCdbK6MzmsmNeldAozhYfws5tYD2xFEE/0lZH
IqROCJEwFQAij9F9E/q365SlJxZGYAGtiYHWEmSYjVV9Ca0OWB0Kt2sAKztKshqdTXN9N3Xorkyh
97R88A0oYEVf8XydNDJxQuzI2ChLzWCyrdRBpJLhgdXA00BH+x3M+JCMDRRdstWFaINe6AiOwLiF
ObT6wTetJHkphLz4sOJTajIKQMU1m/wmlPFVTqd60MmvizIYhIUVPbLHTz4O4yPD8pBY04ndJgqt
mI9EmmpMxoLX4h/SpOpFazO2OHpp1ChtWNMS9cR59JeOyFOdr+NojUc/X/0uV24FUUg8fnO+o9c2
HoRxwDUxaBXCDCYlzPRTAwZ+jg1lMTJfzqFbI8qu/DhBrFJaxXMVC0gdKfOjMgq7qb/nogxMIKpq
8CQ6numcEUg6m0SaAz1121UufEEYk2DLRqAaKhfPmr+T5cRRsC1gGEdxPYkp0EacHlA3GNvIUnVn
pHVhvo2QdsuhDtesj0JdswZWbtzT8gphsjColTcPScu6yxbQ6GmWDgwvs19Lolx61S97PbvEGhLJ
GREA4ObhrWskwVFK5aPltbmFlGN4Zmk4WuV5nH7PnFVtQdFgJd6JzhlCVXTzFNdvuT7BiSw/8qyp
EXvj3CpmOjkTOtFK/1UP5YdgEIVqIf615XJ8ybGZMATJnRzS4Kqd5tF6SE39VVnMryi2Um/te8LE
NP0wMAy2p2w5zfR6HAutK4AuTAdypnHi7radQswpRGR49+zo+FkScTlk0jL45EwhLpXNBgNZyRFi
ZHpApuXEA12viFU64glHjJWca8tDIoq4crXhOugFOpBhepC24d2Q0TMRH/NErB06FEB1nCpxUVkw
tSsRMVZep8S/TOaVT6f3eRfQbNE3GZM89gD17TZd83LGhqEhDQP9A1zNYP1QDpmJFBJdhfbCWAdO
sfr0xhPxkMbIMNBzDjLC3Vm2yLdBqoHI1DRo1wytR8jO5GRlz6TiZgLoc6epny8yfStWPCgp6l0W
FGl3Dh+CPpH0rB0yXuGOSK4PUrkggEkEypm+46CiZz1t4thS0ULjgSOSRWpb01vxW7uL0F6mpD+X
zXyOi5FTH/umSVQlQuqZiDxj3rPexK4xL39t1x2m+2TMIsMKggEFiqU8p4p8In9Ihd4MJFCg52dv
a7s6oL5NT1prNTRLrXHkqXwEl2HznOCyQXWuNnMeoqU6W1aDNbY3m69GJi1FmZr0AQZLEgpC9pMa
HGJHpWl27YbMxyKwm242r23RCKlTVpbMClmEXS7Vx5TMHDUy3rp0UIW9hOJ3j40BaW8vfEvoFJhQ
1BtxHswfKtKq7LTGYQfkTMb+AV8+0SWivxSmYGM6LOdoEy0g9JBoOHTkJ8r4+4lUeeLOvZrm6K95
NJyQAgq0PuLJiwia5DIyuN+S/Gw00WmGzBzV2jcCg0DLhMeSE3nYDukjQzJaj2Lx2CUDE4Ri3a1l
fDXrikCYEn3u0KGJiG8ILH+J5ZD7UlErLtlPnaOW1WiXcme5rcxyCHg73+nRtTOKkioVwl1Ulle5
6rgaVgnNwiewCGKQJABVlSHjQGWegA94c4qlZ2sqlEXlc9zp6NlMLmVmLAOLjXHZqAZogV8nCxx/
M+I3IetmwxfDFMBoWzcxijMp7cT1wWi/ixVRdyzqWUmyvTHEL8Y8BWCyJsIF40uRMEJRNx2nmmT9
VDGKaGDVE8xMyovpnW5tyEzkvInToxgLhivUvwG1fvbGuNKdYjpCrizCiil7NMmKyTbzS+0NMSjr
FZmIqTBRZHbmj1P8WSgEoCW8C7La7ruOgVfGjHRSMVeuxPs5ScLgpySqDLgD26cpvGNb+AB8e6E5
TQypUaTuFI8+gajuasZ3YwzJQNlwFYbpRlsCGAogBnsBKgQFJeap1lH2giVhu9ryKMjX6gw+j4nu
61rXP/AVWIsMpbCjpLxYOrBzCrviIls6iFOpaLGc0W3ZZBJvUgLmxLUP6gaaid5jftFXiTMGFV7S
wW4iRkZMh9NY4PqT8vb3Ig+3uOv9JZM/1zIn/y8yOS6pMm3C1AgR59LaoxHmsJu3LlCFzZlW8wyk
5YMhwFdSL0D4oFvQh8i+J6NBvgeJz0VePFBsU2IyvMpxyZMBWMmDH+uFSXChuZsXohU2fbziRqVN
IraxV9+F/qAmniA3QEmu5JoEKai0Ammk9DgR3C0SjWE8vWggI4EI9KJ9EWbxI1cppqIFsEGhNDeO
bZbLrWZwXdlDWwtP9aZ+DEP1bVSLG0sEgeoKCjtpTSd8twkUeUPu0Dwav0BzzbY5NPgskszv5vKs
rwMR4HefFC3r1Eml6irwjc6qzaI7d/IO18oejgstUpIGUVwjja+qbLVndYlx/a0S7k8I6nqdE+2y
kc+7rSYpjiRa4OMRfqlRbTBD18huNEH4GzgSbL3OemeqaKck8vCayyqlgMLBnBBYuaHboPPbhJRd
rSjMMOahs5kQyjhw1mvRMW1sKzGgxfREsEjmgt+450TAfumzu0ljtVp3boQfI5t2Qpv/RtLJdiJd
oiXfdcb4GZukEAEzv6WGXDuqkpxXAL6dkITjMhwkWSmRZDMiLQbeR5rb4znHyBISbLGweWf4gKex
dI0yWX1yXi2PmFekx/BYGbGzmRpL/kjPwhZr0gkECYZmp9+ypDisjfjF6XoOUvE4LVOAf+qCzvBl
yVd8X1N8bx9H+4UCuy9+r1L6Dflhn2jT24gPUGo/U9l6NcvxA/+YfisJynANYzP2ksheVKvRbmgT
0sp6Rs/EfeZBLuLxazVVcXujCiVzC5ZBv2my+jUM0i3P+iRkxuTybplYKigH6t8mdVYDnydWityV
u/Vj6Hr2i0x+4yiJTnmRNVdooSfQ5CIWMCYYmlvfnXVl3+vNd8PWSFBEPu7RyHMBkqzt1HaWbY4a
WqhLM2buqQFxRjXYlt11HQX688WzOStXsxHeiBkih56wdk8mmtVrG8ohVMe/EnFoT9Ek8DmMH2Zd
T4453eewZlSTthHlXkL2Ih/gqmNHNZnNEmV+oL1+WAoLJr91hKshOamxQR7EFwBYmUxUg90R7j4s
XcDHv4kMW1Y76hJch9oZQmtm91F+XcaB2Ywq2dIYP9eReilH9bJkLNQStsypF1F0zltYlRpxxEz0
SbVt7V5sVKeY9NVO54E0qHtgp0D+LUUStZo2S9eJWB9+ecLQOMncEcCzRgYPNxdwNfD/uZv08E1h
mqC9NXvrkVBFMB3VXJ+Ltv/6z0fL/zvF278Ulf5flL1pDG//1fC4+vyu/zg75hv+Njs2/sJ9AUAf
sL0O9oE8hL9L3vibOwvVoj0GwIER8T8Qh6ryF0NjQIyLEzkczIh/IA7vfyWrBvEKhvrf9MP/YHgM
T/GPkjccw7A+VVmD+muJqiz/SfJmJDQAyLaYKGOv9H1jdzxcNXd1Nj9xMncKcdVQMRBJ9YT1eD97
lUvRExjnbfU3lt55tQ+3GH5LWTuBEgzehDTqDfHWfvQR/mT+/LaGjA69YT/HIdY1cXSpavuHW+/1
NpT7EIqNv3XHtaNxBnlQD2Xg8+AXsCYixrBr0sjs8jRpj01qT1wYQjYfDrXkLX4E9eZDc0fnOnIV
VyD9nuUWQbLTvSRI3dzG9XlVZsKMj+MhxZVi30iUPYoP8rXYibwczn++vG+OeiAHjau9HwS34IcI
LjaSsNsXnvyV+pE3hjd4bU+KDeqH38DB0zhj1VGOka+kXmrY4uP0Lp9GZ7SvhLF60pmAEs2+7a+3
m2WfDvf/szrdsdj13ofqYIqxu2N3pCm3z3Hn2gcKJPvNf36O7S9IDEeQD175CGbDzm8tMWEYDui0
H8SAtjIfR4rohrC7W+IT32rwsw37I7Wfea/sbDe4A/9ucY1vywZs5bAQfnXvips/Dm5tV0dEOA+r
lTnpC+bqR7xIKVnWILEgURkV68i1/d4CcdeEw+E+oaMlrPiY5DW+76hd0wus+6APwbmfh405Gaam
0pPPzHDGfs8/unmejUv3tvmFa7rpMd5xH9wWD/uLq38Ue1B9SkNt7TLDpw6YLy0JTBccs0Lv5Nfm
S50ZwNjj7+YsgWz6rfntdQwg/bnDN8VVl9sHHGPA77TdxwLZSXCIJ1j5rKlRtt/TSbOFPLgjiQJO
kq8kitlsny84kQlzNU7AUmSv+6DtWLh5skOik+wuVbJ775Zd8jMivwFRjb7Nx3B2EHeYGY/d+/pB
0PPCJICpLpjNNkxULJYxm5ZLynsrusaxF71pet3AVRQP1jWzSaYMzNfmlBzlk/LUHedgfNGNi/Bl
fdWb6IpmCsrCpsbhD+I+f0hc4YzbxsmE0zx7otPlDKRsUfNL/tt0+HMnUyraeO/mo7GjMoMeJiVQ
iAAJ0WU5KT02eTvV7fGHqSYFGiq1GeLc8/hJxI52HM706boadt0euFWdhIoLAPuS7bIjmo7xJ7ry
I90vDDn25XLcc/2tIz4RxscSUCOVoOh8o4ZsnplTEzyfctT+0T/0E4f7gB6hiQDSETxln/sCN9hd
/krD/htGG/eAFLh0chKndCK88yBa7IEjCmHHuLHeuOtaeNmv0iXnsP/uMmGOnsTvzLeRCdpYfkMV
uomDvgzh1jcvDOKYn/ijf1lD2bKdOD8AX+LdQaBHd/hBOUcv5J669ydYVF7W1yR3IS4SgnssqV0r
p3nTWDcMZ3pjQniJD8svHVfkb+GLljBFAOfOXvHbJdSCKn5tKSLXZ1lxpXA9Vb7q+Kt3d6bZw25z
z7AgDl+CzcyG2fiBrI4HfQ/HRf9EkmLnv6OKtwTOo/lOSJ5gd6H8folP1ifALnrJ2UV+VC6phcgT
0d77tu5IALkqJ/ndPDbdACPSnkf7W9xJ28k8e5tjBOZbZGPyPDKdt5sv+bJTHgPDkR6SH+XBvEwO
g7wnZf/Q7pDz+IwhRHTC+Y6xo3pTO15Q93A/8oe5y7LsfX4mIX0dayfaT0lYX/aZpzivXmMn9sPq
ehriXO+bSaQbO/0v+cifbNFV36rPd4XFnC49CV3+4I3u7CefNN1tSjmb/ENv8YpQczZvPj7IvuQ8
UA/f+sRVz9uel2Cnk1Pu6iOeQ8881zuRL8EfYDf25OBdRbXH16AV0u3iQdvPLhfEP69HkpMgPofU
RJaCj8bJT/p7vlMBsP1Aj+CPxc+7Efz1Kh6GG4c4ujgB+teb4Y2si7g3GbAf2+PsM+CEXQde5SeT
970Lu4aGKE5KH6HfyP8MXrnjj0crmJDiaWxVwx7ASHQuSNywBykYV390+R56vkGh+ULhwq5YuD3F
k/odM3FsNF/x4osWvIOm5DVA4MCKjPI24K50jQCKgvupfL5kdrZ/csIfAdudKx/0g+m/wAPiKOkg
n9A+MevtOvZN4yQ95ChaLilv0ei3Lkmqwf0/gydcDSiHH+yxXL4RcOCLn6vPvHR6K+iPXJT5hlT0
YT4y/Nc5i9jJyWo/Vrg8vzh6G/A4Y/oI58i7Wi7zJQLeAiQcUxyqcDzYDwsuGYadQg1r+gSLKlOI
gZvscazUuiXY/3kB+b9wVfx/8kvoSAX/ReH4WQx/1Bzev/5vdSOZDBqzLXIZKPNkCf7u3+tG/gbR
oIpPhtaNjCqZivK/RYeKDphXZqpuyPcQCIVgpr+LDhXtL6aoy/dwBg0Pkqr8R1aJv1ag/2wwolCE
Dq/oKvFeWKCgvv/RKiHOcSnEOXJtDUBpijJEnlW6vIww6VOQt4MI/nNQlItUfKLFMceXsQ4GDkP6
mlxhZgUKPbslO9Jp8/r+Ce8oIuYQwBe1akiP5I4e8+K2droM7fEWmtL1Hgqla29bc9JRn9x/9dw8
y0uAjsaZDkLzDSbHEuh+hvGLvlzFIjA6bjdAfgapb9VuiGklNjZ2Qlb6yK3pppPxxp6q0ywokm5f
86+MQnT1dGeWJfMURqd0WdLud1FmLrNrW+wvTczES/2t1hdQOXbK3GlCRZc3P9vMKmG9rfeGSNl+
QRs5DyLEETpRao7qOQ47TTlhovdTgXZW+WbmXwZpPQzBCcykL8HKpNPck8hlmi2vQ2oh5t9y0xxr
7QlxY5BMn4x/bhqQCvL8fG1lyK7MdVhGN2uqfKmJ/bJODnHLdouYR1qkHd1A3kSGR9Lk1/F9qkRV
bDQhVgVXWn6WGaFAYjeoqdIPtd1NCcnm9fsYHxK60RqxfmIOI657KNnxFeTOEa2ROfpmnSlXDqBy
WIi/pe3bhBlpfUo6Qh5GV/cE4WT9ugM0mQ1dICU+j4St5kaodbHX5TnR6BTxxhse9N0qtA6zQ+an
gs2MgMN5D2cpiGh50IPoQWBZVeFAqwnoEZ6X+1artvTYFz9XJGdMFNABREPqo9c1k2eAVFA4rPTI
yOmIicXsJaiPZgG+JD6CpP2sivjeXLRR9jjigaSgfZr0sKBx5DKnm9b00IjE4dRPyn0i9IvzPibS
GE3f7KJiWUzV7roPEVmhTIhApWEVZRcVWFznWAkWnGm6VhDiGdM2Q83Jj1LiHtxNINSiu1hVgPnz
qJeoH2M0V7Bumgpou3kmOsxRDC9OUXTIxT7Wb9P0DqqLqNBT0Ue8UK6BJ+H+G2PtQxrxudzBW9V7
ft/sMKiLyi5Lvw1Guk23uhNohpanzWTCEbebO7EvbYh21wjeDfiXHjU7FO2wSu6ztTvhAAiztLi0
4N1K+S7zlFYEk+6lWvHZx8wVVqoiibptcelpMAC76IiXBPpP0lOTL2cG4v+0El7+lgnyz0khdyvk
/1xgUFuDUgQDLhp3h+M/AQ7p4MhWMuBxkouflMNJX77kVOJzRKt2djf5Eis4qZCLbJ15VNtstxql
JxF31GyLL0RzUBeRv4AfmRTJn5DwxzRdosSHzsi3wdqVvqrlcQPdabrDb/zjyOyYS7SORBa8Skgs
XG+SZewut2x5OtTJ49b6tSGA+UXghPFDRUdpKB9MgGUFbIR4s+79Jp5mQqacyeQZp4G0HXX1V0L/
OKuEg94fWpQrRb/Lkk/FQumaoFADOfUMiABQYo+3R8e7hLz3sYQspy3Bv35Tpbvt8x/5K+wK91X7
n97UP6VqjAZta/CAqKmKF3HIL2qduXdjx7bkdll9rA2OCvGNdvBmBtJKNHVb/pvPVflzw+F+CSom
tr/2PPDH/qnhUE2CYM53/W0uGZ6i02ZNHJBFcc/MAqfWFzOhEitXYnha53H60eRHVd9Vwltr7JbI
ywl1Zl2Sb2J65KkX1t2iHWIzKBAI6+Tl6GEj0gYfz//6nfuTM/D+xgEBFbkX71dOR+aPd6PEHQN/
pGCCZH2NtLlHkcGWcVzz7d+8P/cf9KdP6E4bJaCJPq8qWX/+hOKxGMWZqCCeMpkzdEHysGMuQUr7
uv13v8v4Hy+LaAuLlrUli7qKdlj948ua6USDFUpGuxWOZqU/GpG0S/s5xJobTvrkAhPERETceqa8
zQ3wSU0JJG0HWlmDQ57Pp8JA9FzRosnX7OUOt5fyAjrgPb8Xw1MsuDH7PLHr7J1lWIAQymKUssot
4eHFmvcLGa7H+u9YRbtLJ3oy99V8RLkUP8z9twSnaNDWC5mLvTmfFjigy1kVr605egqnwXi9dlDH
DElzwaasGkIExaK5zxDbyLEdcyikdS0Clsas+TGVyq4Wl+NSIFmSWErmBRxpEcrxreB8OSbtruni
+xQ3jAsPem8pXOK833cYxXqDBi19+WhBD/qAV0mu7wZmOu0SDjs2RJOc2SF6FotdajbkV4RGdYXd
zare+HgEbcno7Y63wXiHE+XPzaug3e7bMG3vQOOcqoLcY4CLdSmE2MD87KkxSLIHmrmKp3nhsLz+
ksRjbraufi/khec1Q3pU/FrNci/e5X/afh0Z0lg/hFcZvAUE3AoomOfqkygdXGNnQ3rMyvM0hHAZ
8uFxYufQ4WS2wiuBkwy0/7oDlPXrMDLpNDVHZC45Co3Ty8dZcpUsRwhEz64Gv2mOIBfXYFNWV08a
5l0gDSjaBhM+xeL2qG5EeNcCQnyVY5dKSLiOA2oD7bwpu2Ern81iCBLmJ0RKa66KLrUw1HDBwtIP
uCxRXfDilby5gxdh1mJXJ4qk5bkvpMPGAUpSHOT+Cfz3QnaySAqM9Zv8SxfgvafwnNwJhjF734j0
PD4WseXWaLFVajN+XZWAaO1U4lwiArVuOeEBs44FMKgUiAqaXdFwYTACccGbxjY09AvsKJZyI7xv
qQpecybObkMhA5gvFBHJwWBzLP1BS38B9r8uuRdhMiB3MODW88XcL+U3U8LDpvFtYxwqixoAJySo
8TCZFI9rstcya4fTAnOcboNHRPqP/QOVc9U/brL2VCgvkzadFHWk96jvJXiq8YuZgFExFVQtitMn
Hj5NN5fRI0WPwJMCU7gkkeRII4LVb4RDVF9QjsTMVsU9ABh3Il1sNvzZ7PewkqhhMleG2T3r1CO6
Z9byY6UipW7mnUTrRG5+ajHUh8emg+GpIF3BnwukfGakkaOptOK3lHxS6FQYCQS7ruVdYl0o/2bz
96aXDiJw1EXgpNgipVtrnkdNcsGFKFRcpcImXlps1MKzlr6Oy7OoiDuBzEprTuBsoPieYkeqBuyf
50gUPAOBzth/CzWfl/o2j6qTWIm7zvM+ieKne0mJFMgbrTveHU1KMvlJ8131r03ekI/BnpGfMan7
w/gupskLVA13YwCjM1alvlP6UIjAR4EPuk0GO2V3T77GsESpqWHFTRkoShDCkEJVPhxvkqdEUtw4
W5Q6Ai2DW/VS4KVUFu6VFSwJXYnx1ZBPMctsP72i0bfVlPsSUvigbp4KCox5prvKb7W47wUEZDzz
sECTelfRb4uEwVfkixTmKD3wYsjJrRWSfQxHb63zmzVP3ozizky1u57WIWX+bBh4PfCUQi4NWmJW
NRRSyko/DRBCmUB3KlJ7KcgViPpzK5lOrC/hPWuv0HdKR92iA13QeYxplXarj8Jnx6eFGv42Zi9S
9VNRKwnkbGk6UnKRaOyV2im7oQ/wtlpys6di+UXkLMbJMVxK8krWR0HQg2Hd9klJ2wTfvJh0V6F/
bPNtF8nUvEyw9I6o7TRMtxlTKo0MJEVytdqbsnhm9cTW0EuJjXfpWZwPScddWuwm80BklzTTCOZS
hnpwJeGSYyc1OK9gNfb0jitFwWFqmHy0b5DMyCF4bEUyj7hbaWSsS+ORcsN4U8AqpvoJVW0s4QVh
H8o52WKNBYGFssp41danUgUi2CNvzOt9Zv6SkBex5I2RdKD0CmJGDAmNcsBYX+a2n6xwVmniaKDK
5EM0vORiOM50nrogn8JJfMeaZiPybVN6Rka109QzWQcL9pH52gluOoUxs+kI8vVRWZ4YYbdReJ9d
m9LR6BpXHkqH8VLY04Luhd/98hZx9qL2sUAFYY5iLTg0uWZnejC3H1t1a+6/pyweIF9+CBGdca39
0E3LicbKyW5t3bsmDm2qe79fnjsjJh+egwQ3rSUy9s5o+cWiMy7nnDSpGcCf0cTO2hgPAufvYW7J
dQJBO9UfZhrmk+wKSwtjDSvZ5qucYXMPvM2zVO9q/WHK3yfjQ5KLF6nTHVX6KekwrciMs9q9p6wX
C/cpA6gEpBkq5y2R3e0Db5eTbz5t1YgDUZISIck0NPKIKbBHRIGYJ1aROYvBAp6zEkEDsq4bH1i2
0TiTDBcFoE36hbOMhDlydG10O0N0JrHJyDyj3eC39zEwrf1E2ncsploTlIMSTtLLho5LrjVvMRMe
FgbS3eQvhEej9H5tWernGskkx6ukeVr64ziiXiKtp4iao1Q8YWW0B6bF5px4lvHG4f5BMemTtC/R
8lsQ1odeAe7I4ENGgL/2+Q+SRLsdcN4ku8ry6ErwwbwLCuZLy/KqlAevWJxBrE4WmuCIWVuUj8x9
Oc4/g8l2kLLTXhiB43Je4bZudEL0FgQyvH5z5XyUgN1U0V2KA2zBOBir7DmtoU0yeDG3fL/h9saE
Scs08uAngSTHI4SWz5IdIEcl7w9ONRCEUM9ABSy8uwqvUEOo0G7VSZYbT08QLLDFFBPzmIn9nFCD
2gJzKSKpzPaDCNGuWRnBIEZE/6bUsLbZfGunyFWKE3qdUBZLcXkQeJYT+ipD9NMupdvLBchJXHLG
ZbH2jU7UNIH2KZN3sHbw8AL8ia5ByyeXtaDsJNusNXsrt6PCiV+Ist+TqJHRY8I9JJGbqZDaF34p
mg/JvUpR+nOWLgyLRDdVQ2ktfcgIblNw94jNSY1rl7k9h/bazcfbEiFY6zNPj7hTmQcJiqtny0NB
rq+Zl6dmOJc55UfZecv91LpUn9jJHnCO7NCmRnaZgEcmVqYcf/UsmZNe7DG87mJogKY6c1ztnKW9
bCtwTOJlMn3bWRSiqA1MkHyGXv5SiLSBvuC0Fdnb3QewA19eekSTLVp7zY1ApK6l5GDg8kEwEsld
OhNS8sYbxIMibgjUSEgXUl/V30vzCe+QM8Vsf9Ubd7MaOdJKcDmsLgBzbk56MtIft4g+eonKRChD
deWoXG/uXN86efPxnEJSfNmqFw4FctPD5dB8tdhYw/yu+YwLWvPTHVj6FneAQFSi67K32Hwrc0pK
VGvzevov9s5kOW4kzdav0tbrizQ4Rsei74Ixcp5JURsYKTIxTw4H4MDT9wdVZZekypIqN9esze5G
ljIlGYgIDO7nP+c7rmmwNfTltTWpq4l51qK7Q+ZMB0Q43yvPIMVtqzq7+7qr+0uEq39Dcf73XA3/
m3TpdSP4r3Xpqw+dfqjytX7vv3M1rD/1h6vBIQ0BHcP2QwE72OZfpo9e/9d/ur8RwfF9e90sC8A8
/jcgH/c3f/0XftCj2fW72jgbw4ML2wc5+2si/i81EDs/aEc21ccevt0I9pXNr1vLI7/VjrAo9YZ+
DBSWtmOj1Ptovho1FqAxvtBtWGjypoXX610fggHJPQg+OytUq6nGoQ/YNgPy4+ScySCOXpbc1M+d
MSXxW02wYr/UKVyIBJTug+dSAhW1No49tiz7bz71P9HA1sP8RgtY34aPXIO4ThmRiwbx/duwvVl2
rlSSnezi7lt3BAwD/h3ZN6F0HX9hd9eQMT1OVlSc2ottb37++u76Av90ANJ2AmYGXytPvj8AUgBw
iieYNH1c5hcqt4tLPWXsYnWHrzWO18h6n4zxWVtI6xgOxUwhpHVfUitxWreMShcFxDVa2Nnhd17G
ort2ItMfJtVFh1b29Gd5nvB2TQ9DMq1bi4Cwa20yL4he8qFfvEtPiZzER8iT3/+acf76UVfwyH7+
VsU6r/jhrdJWxPAkxMiG8vKD3FiDJhnDAhzOkBXtXUGc/Ko3tt/vl6WNgn3aLOZqkhGQPSCOEhNV
Sw30pvBi+tqJWDxHhEteQzDMCry1G4GfXsEmrGP9wbfYLuWccb84ZHs9pu+POaC0G/gq0gPXoc9F
+O1pPrneWApNAZWGE3wlhPkgX7+gpbveLnIA6FdEEs90ZO4d4y3HsJrYoifaf5urESHANXW5bQAs
MQtIuwMcpLK9Ihk+nMOCmR7BRckvCTUcetcsCmzUrKru0Vtq9v95NJ1RCzbs3aC2byStSjk2/gNf
Y7e3KjDEddujh2dF91YYrS4FDEzcme78e+NG1l0nKgI6GaGuOG4J6Fq9xUjRY2c3GvhKqujPoe2E
13KuYdgPU30f+mP03sTLoyrk8kSmtn6mYbx+ssKSoSjtbFSZUMyQJWzc4qGbb/q0Llf9pKl5Klbm
jKd0cNXObX/ZLHV9rZyO8scYNitZ/PjCFwsJiKi4o7Wmv4p1NhXbJqzafaFKkDiuBTYvteLTzvjQ
GVlSYMoZ5+kyDNHNHCYDSb9goM/767GMCMD4WHRobYwG+wUbaopwBDV2y2oKOaO2HL3zysi+FdnM
3sXUI5EzQ/1fZWTONjEh0Yg3eRNHODWmoGnnk06hSciifZZ0Y+xR5vRNF/bFCuY+gwoq9spUze4X
59ePtx+xyp2Bu1Z/MmlkR/z96dUGSWYaH7ARvR0TA28D/8xveoBeTKUUfhnHPs4a27aVZzOOzEJd
zkH4rC3HYnpWjFioDegDscXMCmjCTRi2R012HNer3wkh+M0Y4C5+cdQ/6MuU9ToBc0lfBMFKRFn9
dt9eFNQNuWHYIMFXrWVv89ZFnAARxE19jo6GMyissvFDxON0IErtkk6d+21UZvHLzw/kxxvKehwe
Ndo+bdkrjPEHadW4VpMuIbMCHLrdQwTFc5uHXbZNh1nsHdUFD14r9K++s39+VR4WYejhNPQEm871
0/lmamKLIHGsgThINTuk1NJx6j55oUq+DIXLDiKAZjeRi2CpVhRNdIjXNDvdC8MQv4wdaR+dRt5L
N/T9hRUhRbWukOdBZ7bMLdne/fwTCoJ/+q6A46yPt4CsJvr6ur749mjVBMqKaSjWJSaYG0iy1xz8
Wzq3qMPwH+NDlGIgUh3EDbpBGSCPwTmVDQlJlJKtGBgCgXDlvMKoaKDBlOqqcGjJDJSTHSy/FNvJ
i9Vb7VpHuuGys3HUtLj49bM7d3gYBLVMWd3H90HgYProKvtAhO1RWQly5yLj+eDB+9rGSSvvVZyi
IU6JOOnRGzBG63C4kjZ/2ZAscEC4WIQ3khL4FmkAy0PKMzPy5tKNwzOBW6IqHoKYLwBJqCG2Y5qh
IWYt9pJ+zqJwPmsCKQ95k6tdHyXxvkgK2gQSNjDQR7rgvid2drSAdx0Kkst4RAIFvqDmyUzm6cVn
kwQKrOSXL7kIPgGdZ7DVNTlq31xMF7XFfHUDGv5MTY668f2uv9VWPb57CYwzbmfFld1Cv2IXPS5n
VTrAZs5bJ6R2xsJKaDr3MvWd26bPp0PruO2nIGY0n8SJf+X3Q3ZjwcU7S+KaDSOLv1MA+TFNnxho
TLNyLwr4vj01vBQIBeOhYpJM9mnEkhbYCZIs3UmYuNrQb46MRby3vgvETicB9nBrYGrt5+7Y7Ae3
zQ7gxKYThTGBCgOrJ54o553Miize1jU7DZE0IPHZA0t7yU+rJBuu5mwKtjKLzUWu5SktPXpfxf4n
+NYuZQnpU5DkVP4QBUCbIzAOmJzk/go/mer+qrT85oIwuz5QUBVh4wppuA66Vfsr6UIg7NBSazQO
fM9+Iy+1VI90jaAewsq4luNaaFnU5WU41sQ6ROsf0Mhu7N76nPaZuZtJF61+bmys7YhiknZkl/o4
V5zyzoHmVSrD8vhTUrjN7TThrCyDmQYj1kKPZETE04pSPW1g2Z3bSXHqul9ndqQ4U1nMD1VXWpuE
EPidnk1xTtoU7mMePNfsqTcBcsONCtr5Zoys7MyqJVnZiuVs2cgDmIqJGQy0j+0oiY+3hBTESTrK
mjMMlGGe1bRh9UZ/5juc7ktff47ZJQNwNM7NOGb+hQ/G8YzHXPipK6gfzYl272kWYqucWPnWHQgl
WDOdyM1gQnDbLlnzvC6ds6Uj31yB6dsEOeo0AfWPBhJNjdAQZntTIIy2o3iIa0IlWbJ0l4PN6nSv
nMa61VwwtxPFd291k1wCFDU75anmC2sxAjeUJ3MGyUCeufCS7jyoRZtFqgG0s3Oft4l3Rpmo3Z2U
Lptmx+dEXrImR/Zr2ahXgz8fS76Aq9pKvVfBTf/ZAuNwbLj3PMpyaa/b3mk+sVSFcA+18aKH78/K
GGx/fkAWwDdGaLPeAWBJMW4QlE9IwgoGWEWUgoiHEkF2Os8+FHW/1VanVX2Z9RZeh8abTssEbZFz
rHtDUvsSdjW2LuWQyg4hQ5ZpFBwELCkcBVCgszJbrntH+eehbygJDZdnNwt+b7jiURH6A4/GCAi6
U20EQXinHKpNFZFcjEsRHIYo9F7HLDg2EVMVG94iHTJRET6F0eoHGSPUKNZH2fRESU3n4mdAaWRz
LjosLUBtJkh5X2aiFTvXY2bY9lMBYKsel8OQdGhQNNjtolYTJs5nkussBa7SNLC58oqJOoturO8p
ZYENHrR9dihZO7C+tuHlLQO5KfgWJ6PQtGXL2bzNQ4L42zb1pZX5RbuRoB7hRJryPQvaYtOrpXqW
xN5OJhV4bwNN3ffpYHHjn71d3FvyNRq96TIPOnXkgsZgF7URNQ4R38yI8SVg3giy82wE6Y7JNBzy
TQIDH1uSZ1R8CKc1Fcrzv3khdTm42zmY1JngPpZvMNlbXAHrtd+2OC4d4l9H0KnVdVauaK3WF3G0
G2PXmXeZofXtMWOqum9ho+ut8QeyQfT2ifdpQEy/Hol7UN6wvlI+5cElpoeEPOd6GcyANM4I9CN6
DgOcWIhs8+TcKkhHzfsQIQ41HPHV2MRuhal6hY0kgb3QQOqRx+Va2/U9zR1oNTyAc2qLDm09mJup
nmkH7GinPeRmEVBZWonHYvWX+Nx8YVNUFXOOr92DjcONmKyLv2tpk2v3vTKeu5/GrFtBM6xRzpts
KDlfdcWnaxfZYcowvBiqmS54jkdPvHjZ3dlFmudvsQHjfuMFnTNsaPkARR2MooVMqWIb2qyQ7YBh
u9LvY2tDx616cUUdH2j39VCBMXpMbzVVIs4kHlq7wvJal+KqGjiNBW12QN75sUjwMGbzpuR21jyq
Yp4yF6KqSSc167vPDN6rinq1O8p+iCNL2tceG/KmuDySmSWQ24zmRvt8WpYOg/HOWBUW3KWhd5Hl
pPeaA7BBXzUzZlbP8mOxz9lQMmwupuzQx+svsutSHXtS8he+3xNyo0DgpY0jjoPqbKKytmpfokHp
bqMa2d45bRTiSikTDU53zDlhAUmc0mXJG+nrhW+jpzZTbx0rZN7aty2qcJ6TrcPUZ25KxY5oKCmS
A/YzqaPqHf+6YZ3I1FJEtL3VNWCW0tjAa0Pfip6ipOGjgxqxnLTK6d+9Joye5mVOsYQvch1e0QP/
WsbCfhbRSK9FI4xp99RVjTdEjuLfF2nllx7dJXsIQ+FJ00acoKnZSqc6o1GbOfkAx/imjhZrBzsG
PGboTc2uCHS5jzIg+/04r4G4+tZWi/daYltYOQink1VDoaE/CgqLYQBmLdNVOqQkz/pxwSBswviB
uJkyOy/3MQNqgcWA3RQAonI+RqosrkNch7fAzrzLJbLJQ5Sop/QkqTP6kbLdFEXrTg1GClnvpNnL
MA7fRN+RX3VbjHYdze7nQs+0WcdZ+d6HrDo651CkdpRfuLNkpdIO1VGIkBnZ3JjLKtY22Nl0KDYp
xIblJNBKZPu6a4eXRQOu0W7LUIsAME+QuED2z6oOvtniUmmmOmoxCaBx4oUgizd1s5QMYNOYgO7g
ZudOx2Oarg5xmpcelqWgFYpPW8Rgh9pAxEfbrMiZ3jIfHhjcrVcCFlAujAmRjzgBPOUEzNQM7m9v
SS69giubsNn8BI3xmTXmfZgmuCsoWbK6Vp33M30D5aDvPDdE7adiBPFHvSUNsj08IB96V5hct4aF
1OxX1q01zazSQeUe5sW6TScbD0bKXtIK/JnRBMzEEkrXRju+uU70OJw3TQ5BrlrMERVBfnbT2rmp
dNRs7Klwr/NE1jsPvM5O+Bmmhlkll31ZxFcB45zbOu3yRzT457ahG9Ol8v7KrYdXa4wRqP2WlIuV
thAK84yk9ayzYxT3T0nTBS9wqaJN7yXqXWW4D5ZF9pwHmjDSEkzQApX0Do7V7heJYZCJvr4FfGRj
5WiwoKTCDQ9Qozy+ffc9gx5HOenlolOKXUq1+z/MY5spp8X3xO/lFZsXcruTh7VEy8eaZWc229c2
DMOT2rBjc4V665mwy4GkQyGeKYEmdmm3dyoe7gsrf0hTzH9UGjup/fh1J/b/dfBfUWEjDHL/Wge/
aZQeSLB/J4KvP/I3EdwKMGJjB4sCpAZAiaiSf6jglitoehBoJ5GPkYug3v94tD3nN+H5ATqjQNFd
ZfB/eLTt33A2oIL7ge+xbfxrOPvv5RteQXB02MEdUssoED8a7aamLheE7XCT9EV4Bds8uwWa0sFR
SrIzZikNey4PVmlXF9mlPQTp/Tef1c3fdMhvHZxf5el/yJMcgCekRMQOfIBFSBF8cN/u7qc2yerU
hQDBkVqPVq8thEpmnK1Xm9MRMZE+n1lg0NB9dsU9A2A5MLRot8iR2DfAieXc+EH7VM3BS5y1PVeD
cacH6HgsKa229Jku1eGuNixsf37o4nvhez10KTy0DT439GAhfhAmumBu8GbDMoGNb6rjbGci2LMS
8xgsA2r/NLNI4WllLMF7ihcnO21cI4rz2TgMp39+MN87AjmWAL++E6x0YaSSMPjhWKyCsVjnGAN9
w6ejjkJjERwhnmFZo2PWa06KOsGRQQ9XRBVHarfNLw7gB23866dBnCBCVYvWoKi/ik7fiEpwNPtq
JZWTRDPTQsPrwMzdIxpu7w3h/7dcan8fCi+X27iolgbE2DjC6IkqbR9MW2XpGVBHsF1UlcbsWSw7
L3fllCADelmf9eeOPU2/MjeKVWD77vQLiLRyWTJC8NdP74fTj16uIhAAhzadn8Z0+1Hxl2zAtFCA
yVqYcHzXRHl6ZqN5WDeVN0fASUbovyAowKxjonLKqd9pr7SCHeAIiakQIqh++vm3+2eHyekWOHy7
HCOS5fcfrozobrXZ4my4kgoeBRCS723k3n072JgfbKfTIBycoXGO+WI56RX+5jQ/ID3A5HfshfKW
flGC+XPdSRKzvTs55z8/xh/mQOspiO2VpZj0bEpTySt/f4yc5s6sGhgHUeMniuy421JfmQJEOxnm
KViwSjACqMbIy3ZYjCXUCAkW1bOkEx7rAQWBRoVcni1NPLz1KWYRr2Uuft755Vve5SuewhTqrvF1
J3HO+7AqaxiV0EGsKbZ3s2J1vxvYAY7Xilp1smyOE8SPPPqnxzD2mVnbQ9j322CoZLL9+ZtfGd7f
n0ehYFfMpbcmsUPnRyE3XEp8SENYMiHPYW140knAwdg2kZXJrmBTN3HHfnmCaLubZsd+TpGgL5RW
6GljE9SQPZ0cLe3nhwU38YfjCrmzuq7NycN0jpHqD19Kh0djkMh7ZB+bMjwVzdSdTog9Ofycpqvf
oMyo+ISlaj2cl5U+rbOhyXf55AKS0/ImonkZrMloptOwxVACMXLf50o9DfYwPcxu9Cmqffe0jLOJ
LAidHelGVy2AOyCuF5GmoCSrsb2HTn2dCQ9PTeYA1QLBqw+urXIchNJ+aMb6va7x7Lhh+VgmS3A1
q9U5AuyD3tKYDIWP2RnkyUSxJYUCwtP4XulEUOX8+9gF9By29WdjK3aDYJba88lSqAhV69lHR2Fl
c0JVnVNgwJFY9OjWnab4jNMlfS++ojzHjuPlVA3lrqfka+0n6vzLaC5XkB7LUScchrPZEASwI/+Q
uCwfl9a09+jo9/3SCioLmHKUJl8uPVN2OPrjGj9n0gEbNJSMWF0pNnnippcxdRGgLuLgM7dS+gTB
RdNoEx0Rbgm+1059ZvBYkRymiP7EaBGy9fCTkVRh4vjPXZCYTRFa90veMbbOdX1aijk5ELar9hVo
NHhm0LNC4OiAx53HKO6Ka6eFSykyjC54HgmYgx20svpiTqzwk6qM9VmB7E45V3Ni13auFxLvUzD5
Z1FQDB9m6Lr3iiGmb/qddPvi0JemvLGkNrtOxtU92tfnjHnt3h7qD9c4Xb9j5wX1fS3qxWllB8ut
JVT+ZivRLvTLrBiedorz33vdh+8d4OqbCErRszKx/GjVgoPTDibSvzq1rrw8QHHoL1l3OF41nAbh
Uq/crunEt+tzJq/RaUtEHUw938OOsi13S6ODS5+FSQHnMJy6nbSeTpNFxacAKavmMOWNuhrHXJ6I
EDvhyRKNh2CcaFPoJfW4WMIOzhikT+4cH5J6cc/zJJ52UTR5Z+h1ljyZqtI7DGNKWGxM6IedoZWc
WP7YPLbd+GUsEsW2heLXVyl89eZMLnnhYfIoycmc+t7XcMG0A1qNZFoDcX6BcPwa1cl8GNJVzaNn
80T2rX62Qnx8PMwz7DIMckpkBstuNiPN9DeSoSFZYMHcqhtK5PGg8IacK6mowaCZIFRrt0l2GHKP
oHyVfUos372XWsEtGBEJubEWGA+d7nMKaPuGXSIZZDsmEz5jd+NDR8qr2BEV3GAfyDY5DCrCAPSJ
9FLEIAdjr+UUzqO/+nlTlXAvDwyXbFSI+LTqhoLQQ7dcJoqd6+DbwG/TjFYb4txRSqP6qpKdo+jW
m8zY3qGbhrfWXoZH4XDGwgtwzBkOArUfJT04VYW1p4ynm2oaXzBZ46qzJX4K6rz9DbVf/m5xxARs
pchuaRWPN9FUiFs5eeld0o/WqUNHK9rbXB9UFWKFnFL1YDrf7rdViJWMRc0Nf8uecmg7xyLEQn1C
/iQ8BVmYPBBdMG+jFeSfNJo9JlysVrBU2uZqHsVyFIXmD5MqIkDxrN5FU0BeoY+zftHFPB5nQM7M
Ycb5GCsDmECXIHkoalblY7GYW7fEa2+sYH6LlkRvulm/VZ7/EXUd1vzWtdJzFxjZfaW64mpw8vF3
k3U2a183p4vTSxjN5XCEerkAxFhcvj63mOS0jQ11pjHPuceqX9izZsMnz9LNXbU2ZXqlK8+Ypxnk
hvVDYAKVfqnyaTkNq4qUjc12BcqDqHYmB5+V0KSwPj28+ZCINNkJL3KPwrHIHCxjNnW7vtP1k1NI
F88n0pcfVubCbfrgKGw4oU7MwEXH422tTX7m049z6Nsi3Ac++FtlAnvXTtRODbXqn+K6jS/KlQE1
y3zGPbcOsEH4X1OBvWq0lN3sRuy20Ijh74z0boVxWR6SXpSYpMvpGZOfvipUNfqHAIHK38flWgA1
F1l3LQ1bmUxNWp1UfpJ82FmrASvb3PeLKrsK6EA/nwId7aDLoqCAwDVL+RE5wUhHfF3vqOJSN0M+
UsI1SrkB3ZifJN381EKJ3PqNjommmgCIID/pxVzPJ/hEMJ1Scw1Vz85di/SLL1ZA7W2inOLSH9P0
TjBpO82bGA0ct0MAHyoas9MQhN5Tx8YMSD4A0abjqUcjD7Z9Xto5lBnGTbXCxERjrC8qHD+yCC99
nDmUbAYo3yfByB9hzB1tBTUr8pFZfuxn9gEKPXwHalJhQJDOQ2tosTypB+/d6kEXybTCrePpYYTW
4eyhK8PAbYfHvqrFwR/t4KFtfGevTTuc4m92PodRte9l2PKx6EV8+G3E6Q95+iZGLjmwCDUvZmiX
q5bm3ivG22Q5koywYzvBsutaGF6wmc25my0kYdXcHUdNa28dIHBxB3DPM6ykj8Cxn5mTRWeWm5A0
n8IZMnjsYWNO6UegaqlgpsGua+E8OVAgWJ95NSn0yoxUY8Zlo1h2OB9t4E33UBBBBq/3FtoB1wpx
Ix98QTnmRo0lJmjjiH0lveaeK7s8Xzql+41SBekqVuCYHl1sFtbi7WZMs0+kjuwr6kXCF3j8IdGr
GIHQjeMIvduQeRgLNkKdGOUDRbnqqUts95M1Ge7yaIzTh2BjehPUiyQ5Xw3JzjMabz5X86szeveV
hNHU8hAyoY7u48Koz8NYJvcjDuDfp6UpPpKoTW+zLC72gbaCo8R/RTFYnzIxaiW0HbFk5jQIMAln
bfquA6zCRUFezo0JeGRZ1ALCTjFrrd/Z2lw6E1bgWVVkbXbMAzJbBRxO4gl2d99kTc/OwmN1YTzp
fhX9NzDf8EW7lHTdOo6iBqPyi4z8UeScO05fs3OvLf9LS4L3PsaW5u2AAM9P09gi9UHHhu5B0Yo4
aaOZwPaU4+YleHg/un733DXZTClaJd9Tx7fllqg7dwD8YUScanu+8RsMpH1Wte7Z7JbymkJJ3ruu
UwNfZWTJF0Vc9fvBzOlFNRbN3WAVNjFhe34fGh/8ialm5ezhZ4UvTgJz8cQWDX+y/JOPnohDhjhu
lMdbTlYaMnyV631EO4A5S3FpySdw1YSpyyHiiUkNNFf7BGU04qatKqy5bMeBuTF/5R+UabrodqQt
DYPCooMW0mQy8jiPAUUGVOWV8w1nR5FcRNmcTPu8A3u4nex59PdOFnDDSRzZHIdeR48ihQjuuBo8
Mpu935MOEzVri0pfmmFJbqpFMIwYV2u5ypd54L4TwVNOQwB4JxRXXKbhQF1vKqL32tZyzeiMLHmS
sHvhyZtetKGwj3aWR8kmN5kHWcX2UJLtXvPcoFw+gG4Lu/4ERTq9yCPB7E3lBGsKzfpmy5Oneam6
JDQ7xO34MVCyH/a2xBsHqbCkCwMFngwHg7PO2SfUcrzryZWPQMasKzMpfvGA2jryOxvrlX7EDOcy
0DUw3DJMHgrjxa8MFwCzzq5VHVRcwoUvZScfp6yY6sPQl+EL3ThAYozlan0Q0RypbcayXJHIScPX
KNcwqcsHVoSAaTJrJDodajvd2E1fXEEBBuo4W35NOMA4qSRCrJo7w2KbNYl0CbzYFhOH7dRRDInX
xEnXag6L4Zmflpv1cV1u5ikjYUTNi3wUnWv8w1JEvgBkPLQMKociyj/XaOIXXMq1dWbbEI4PLA+G
5QCat3F27LJJxmsSJuX5lC7k3LppwsUyMN96kn1BpBhLlXS4jVqcr04dku2q7M5vNsL2YQZ4dQv+
0WXdkuHhrsInPIEAkC3DN7pjOuZP+7CTLI7rqSJCGDc6YlVul+EtTqPsinxUuQuinG+rLO2c9AJJ
jhPf6ZihDka+pAp72jYemGPUAVlQHI8E0dPgpoM+cAYm1kJ5FpjCSS3xgeVljmtvagPSXumUks8v
zL1PpcVhoSmFEZjyoud2YIguG7w1u8bM6nzAz/FquHlfNWU7/h6hRZKoN1ZzdFJPc8tLFfbWvKrY
cw7KmdoDY6GB/ut0QS9f5DD7ew7dDfakGcD5YBysoRWRuul/4aT6IaeMYgQkkE0FmFnpo116q7z6
rehVpGM/xqIHvUrMgxAKu58sAc1T5FF7iKocjFm5WBE5/iEPXmmWcW1yMCWut2B0Ik09CF7LazyL
lrcT0ge96FKWoXeT76Q80DLiZ4NjSA5axVSd23NC54zGsNUzPDBkMQJ8gs5mtLuS8VTpWQduLVQH
SPwTxP3TJdInndYdUQw/g5qZVSX4gZ+LDP8kTkEgQdpGdOS88wPnq4Hr2w+hzkI6qDoCM02efIFn
R/XAGPfNxzyFyS2HMm1sZli3ZNtY8PNAL06KYBF6s5aaX+JXya9FmcE3dhmcX/3i4H4UaTk4GUmB
mi5F5Hs/HpzdyUm3Hau+vmL8k8SCjZ8icUkTfNVV48WUyPxQesbOKDOkBRF3VwdewvLWNrCfH8uq
wX6rNYbSxhAvKanlcJCNf9AakxaqeD6OoD/mud129BzAaza7JIDcvhS5/4uT0/+Tl8NZiGroMj/A
DfD9uenVUT9lmY11avZetWXaJxjuy6bRQfT68zf2p69EJ69NRhzSS7iKY9+cAFXSWDkNXBW6SUQO
co7ss65Kp43GP3H69aX+nw2h1hf6ghlWZUmq+//7tU45+YClpF+/+wsFtpmeb4cPNd999EOp/+An
rv/nv/uPf+83/sV8Cbnwm497/f1//7m18Pm//hNLwSv0mG/HS19/4o/xkvyN8xo3J/AL/uNrXuJv
IQsroF0Qy6SPj4nRAFoRd6e/M4CE8xv/pwhJYOBnwlnJufj34kH+yWYYhQVP4LlkvPGXUhYQg747
6f0A+TGg4dBh57O+2A9nYTM7Ob1Qldi2lRbPaVAy8NUeKaQlVwuEHgNyBXb4htF7Rw1yaN8r5k2n
fRbIcyjZLUnk5VM8ecOGTbBEABd9/KXp7VVYSJep2jGVr04m3033bPYJL2fLsFtY3nzxnCJ45FlC
roy9Y/RSlLW8TCov+LAoC1zXX5JaZOPkdDgVMgBwj8NqluN8Mg9VuueDYTE8YY5/CXux3H/zHf7J
3OvPPhY4HUA/hQwwT//w4FDInBDWndWWwM05o6MIhMrY7vze7XAM1s1pv8RqV1l+9bex1V+6gv69
rNL1+MFoU338x+Vr2//HfqjfXzVW+P8FFeTOOsf81yPbu6Z6rTNuch//0z/+9Sf+dkk5EfBUCCgR
M1kuHgzSfwxsHfs3Yr6U1Eq++xCXKWOYfzR54q/iIqPOE96WDLlH/tHk6f4WrDNOGXpcC9z/xV9p
8mTG+90VBdeVY1gnLQEPE9sTPzruZYONbgEHtmlj7I3n4YJkv21bT7jHgAj1cjOSjWD3hCSaVHdt
NjblFWHZ3KETL5/iSW+XoSnEe1oUXUXvURzlRy1GEW26RlTVLkqyWMMbz9OYjlqbhUkj6XV6NXNJ
viPAwNRdh4ubiovZNot11Hll6B4YEpWkD0UZD9ZlA7g4Sgi7l01z4RdIARsWCeI44qIMkLebRoSn
zpT2d3bXzOfYJOpbFzDxcpoNhffMxN1qt6TC/WTPlqi6Rsno5HZga9Gx/67FWveN3EA0Wrv1RJdg
WCjw4cyRjf1osyOMrzoJkPqQVlEd7OZs7klvxzHPJEmnsMdGMK1fPOpygr1TjqM51gQ0gE9QUBbv
ZrbMerMMribzbzqFzdliVXlSizooNtKSFhCtYEqsfZKEeImpnpiSS/jd0WVFfSioo2xh6tz1IPXK
CQxika0Jad5C9lnrRd9hBCT0M2eQqzbWSIX2rHIIkxVzC2/v5UWWbtnU0spluwnwZhzQYiwJiDfT
J9y5RJLdTIXZrkwUvZD+YLlQRobB+8hmPT8VuOGTOJpJV2S9x8smwW1pVHPBejxkHa2DhGFTJpJ3
Sh+K/GDF9B+UAH63Jd1ir3GJJzBqEnLjXAUXKev45xmAfdiRWPdDKlSYNPmwPcdOnVO340E3cZb4
Uddxftq2srx06GG6DSvH7IPRfpBdYD+XRV69Je4yb6PMMCOr3HItFmUD0FV1xUyD5fJ1WPgAq+N5
Kojoi8E/p3g9/0ypEmdPmBvaR1oKHHlbNF787tbt0G2QYMOHgYrKgl5VjL9dDE3rpFChcbbMu5r7
amxSe6eisT3QOQWUoytcsj60PpnLxTLUxyZLiiE+HbsFz4FvwwjvGLUg2jp48XBFAAhYOjrrTmxP
w4yo0YWOdNxS+VM6lb5DskHUFlTiPg+6g7lSZDivPVb442bKBBFl7Y0FXIQwqK+azHIAiRs5MAxI
R/VQd1n2LqHVazgC+fg8pRl8Et2688PQB1SEpoyK4Gd0nbaOc6b9ipCdSt7xoKWPijefbp3YONT9
mBQymZnm9veuT0q5reghuq3ZeEAJ/W/2zqw3biTt0v9l7lkgI0gGeTE3uaeUsnZb9g0h2zL3feev
/x6qqtHKdLYENzAXgxmg0V1oV1Ukt1je95znFLV2W2ZWpHBqmx71stpOSCQgc/Jr33UkFHDc41EI
LTcu0wZSOyZ+DUpJLprx0AQxSHU3lPatEcX+I3ttE/IM2mvME4HzbKH+dVdVXTufw2aOyKnGMLjT
HV/r1jrBG9eJryhMd+S+fk8Dzadx0PJnkHLVwB1XXX/wlUlYSRLld1WrIDqYqhb7OHM9rJSdWX/R
2E03B1W2467LTVNbGJnnXnGU4dCb1GUERyZtK31tlnEHDzi19WtHQyu5iZo4nu38fdFeiBKEx0K1
Wv2z6LX+JZcVcIisQRN6YxUlEN3J0Ee0xw3z2/fJs0S1xBKaffP5DVRI7VZOBwpWJOYNo1YZRI+m
8Q+H/cSwobNV2Ms21NRjM3SpWgrO5S3ggLxK12VnxI+GTcjdqknb9Mvgyo5e/RQ5P6pszG4cNjCk
NFgl1mod2yEt8jaYubCUVxjc46g7uknxoBoKxgsdGhOJRZ4IfgnSoco1LvX8yUbWXV9Q0aFRR9XB
O2R+PjgbVMTTBPeOmuC6Hj3d2TR2HNSLmk0GetuoHwkhtql4SaEBi/aTMa03ltGlnwIZd+4msDqx
8wiyMBe+MUQ3JV3Xkckn8W69REsJPZFZeVM2pf9kiyanjmK6rr9jUNKIRmpH7OMCJMxzsiuJZ510
8aqXQsJgNEsveU71Xqpl1TPvrcDvT5DuAidKNqrHgTsb6q1hBainvuW0OGuuvdwmGCdgH7w0I90k
V7JItIuCJMaBtKZ6+qE833mE3di8TKkzwZ0S9I2xysTf6qhDJGnkdu4t5x1jtbR7bfJXVerH9zWb
tHZVCZOkgMk1cBpAFRrv+xbIzranU5EQB6iyivzoNAqWWoV/YSHcDMqcJI4HOE/gZp95anOIrZ97
P4lEYTZKrBlJU0kmWzgYJhLhMqO6QUAmgKRh4rzU9E4UbIs61u/8Cb7L2kllBX84MltS1MiLWNli
7O4mTnIQV7yonhZj1flfEr31r9VY4dIoRjF3Q7DJgl4f8unarHtXp2Dq9yy6Rj/9THyfrCBFHR8d
BlrOJbrjBortlDa37BdEsWTNVU9lNsivht3ACaJHiWQ36B3M0Q5Yiy9tMhp3mp5hTBTYqWZfY6F2
vZHRLChQfJcrHaYdBliNBJFl7yJIJV5A6s+6Mmk812aftQuHjOUbDNAsQlNLjiUt6KQAl47S/EaL
+TnLCq0a5Glf1J9bMyDclv9D27Cq6SE1v9B4ZOnKScfrWsG6V3XTOgxCqcFpIjFukaU1MQ01K3IB
x7Iag5XhGi1/owCogVysTde0ALRPbupOnBhSgjqWaVn04LXIr/tFL5e2clAS2rCQU0tDx9Lq9gf/
Di9Zo8gTX30zCG8Q3IQSXVJBkHhBdt5FOpCXs3QK0rNXnmOF9y7aTm/2QFbO2mQTUZFSl9WXnjfa
kt6mSwUnGJk0F62hx98nayBTZRAgDMy8NCmKmDzFVRFlza2Rmfl4kcZGt42SGsHMONglsHVnxGSg
vPnk4kRi7uT5XvxkSBJbVsR3l4ekJaVy4SkaIssUrMgst3WB0+QtOPYY9c9jHrvGhNNDTBQ7G21q
N3U/zF3MsQ7MtYl/A19mwUhLZPeU9ltzzKZdnhUqXdp8NPWKzZT1YIcTSaNlwP0H1Ip3jbJb2K1V
QeLpYRDoFdYAbEULpk/D6Nbb7JkX3tSJ7602oKt2Hc95rmPf/9YMrVFexJYCogaApsEa7dTaXWJQ
Gl8FTgCEOGpGIraNODLR3GKZuw2IPfUxBKEK3KdoCLpDNTnzpzQaBQytSo8OxmjSOWjDztKXuVON
oLhp3N71FOPvyMiKv/WKEvAMaou2VtvC0ShSJ6mXYZHztpIxHbPh0LM6Q1/hBGxz+9kbfcWO1TE3
EkGSfZjCLhuvpTk3e7QoEeq7GoKQxWYyNGRak8v+iKDYwdDVwacjHXxmwxwl2Cq9rD+IcZLuhUkm
U35XV9hhNiFwE2Nf9o5XkzNjGN4PK6ziYEN4reM8gGhyy4MlKercIVGQYtkYNOQ/IBnOerJ/l6o4
Y5gozXgwFmcgA8/4/OdvKjpeJDSbSDfcxvwx/vo4XLlYnX+8OXWdOQSfKChfh8H6qnScnUzX1A+P
h3GrIqu1poxXhTmAnnLDZLg3VMPcyZYzgvFjCHIXCiyKy1GyRdQrFICeCquH1x/yf+JMXLxk9031
8tJwKP6/4SQ8K9X+80n4ngbFy+lReP5H/j4KG/ZfFLZZTxXwDhpYc+n37+KSAcID0St1HYre1HZm
8eu/jsL2Xw4CVJjP/Bf65LdHYYuKFGxpalWocDjJij85CtM5PK48cshl3kVTzfguvw+L8PELNNQE
3wwtMHSEwPHnNlHej5bUddbryULOlEgzxO1SWm5IGnaAiSioJqzNg1E2uHyGjp2/1tOTMtsg2AWO
1cCTpoF6XQUKoxX1avs7+Y0Ba76atE/4MFBy6IlHeFJb1Ng6HCnodZCeVPlLsyHTgFwwbKzR3PkX
cmsWbi22gEDCR99pjHzNLqAJiOksPbnAHuTcYbeN7kURYYXrqjmCty0BB7M9gPIMbJVQuCmbo1hD
fOwRHUWsjmydJZq9eEj7ehVLL75u/RpnUW3JmlBDm1kFy2BofMoLzD4r0dq0eRydLFMRWP5lbypa
szw+8YzHg0nZhxnMdhOHj74vgWkiHYEG7CBCQ2iNhTZwD2bjVQdpO+khHlB5oo31A7gJIqO/CZqN
dvIw1TmZZ20nxbXlzweaREtIpfdKOCpIDbLmKfJ9hNAWigp/R9i66lYl0JQnMZnlncx4lEiZdChi
4xgTvNDiwVwTt1o9pb5lflWGb31W/tB/i0u3vPbssOOUSGYRyrRKBgCskFFly5LFVEIgCDu0hgKk
vwdXZA4UpMlN5FqTO1iXaji9YPc0mXKkD+nr6igRNIoMT+lwU5nJJbiJpTeC+HLNHb8iK4lzNMM9
wsdwDah/DMWGmeoZtOKtbhzyDkyaM30BnYwMJ5+aT1PEdAlIXFga3pVUsX1IvyPLfXSQaCyRSS4L
aijWyGZ9bK8Mq9na6XSNvx6dgHsRaMbnpH6Jiv6mnKGj4YtZNsgH9aewJZqFZAkkA9dtM99iVpnQ
2xudpi97U269oMZNi4cvY0/RYw8yy1sm+gUuFXgwbgbob1waQK97dUGkfEnZYIDkJzZpJQJUi8EW
NshhctAIChmvDCLJ1pHnhgjKG/GAI0He28mU/4j0ei8H3jmnH4Y5clBD4Cox3XYK/LRprLteV/ex
FYJ4L2hmwmCjUbHujFF7sk0Sls2y/SVAQdhOdGM5TnGZWSi9aGv1D/XoLCsVb1qvvQj8rvqkOtT/
eMT8rtw37gHb/ort8B2l73Uop9VEB9E1nvXx0wiHO3ZXhlkse/0LZoc1fHVqD+Y6rXiQij27d0Pg
K1xjfSEdl+2jaO7xCC41vKOujtZFzwGQfrPN7tabmnupaOVDlsG2yBsiVwgAgLR8Smxr49Df1/Ey
1XT9mCdXJgrIuMHj6hDRECB5Z5+AFPwSdznuVooKkXVAzLZy62CZ6NnOkiQpm/wWzhy7vMnvW+0x
SH6I1ruUCh/p+CRszHUuXl5OHHp4GXrJhkoeTugdtZsfgc02yQfiTgB5hp67+xqYqAAp7ajgvneN
h3LIclIM3e8a1HVetcsuHfkiCNi0yCJdafFtj+xyGVblgyqTDgPVgMc2lUusnLcphErPBltZ2j0T
VfZkN82hm52Oo+1Ss482aVOIPWKGVQc+EnHZsBpCjP21dc0xGFh+/2KRfZ4zsQpxG1ZWv4LrUi5z
P74JTWft9ckh6YKrSZfe1rNiEDNDnG6ol+BCT9rhDiY3ffbuq6IowSa3uxohs8gp/kJhdJt3lF+U
0LZ13O6tyblPp3GJzXwjMJZN07UeYjQHKZjjbgdkjSW4Tj7pSfgdUgRohqmlqx1a4UKWCXHYzOnu
pgSYGneVvZk8Ptf6iTP6tzIdAPSm0X3Wl1uk/yszlbeFCq/19GCRqufHzrbokochV584HeLgikcO
RssC3r+Kujuh9XvTadZGfQMTd8KNftfPe9Qyvsia564jFN2t2+o+USglmfQ13/88yupO9Bduj/ix
opxQsDci1Ae4KmGP2wGXG2Kefrj0p4NC1FFpKU30KLxGpHCYIv2Q4EI3yR7Ke7TLJTob8ovsV6vx
2qUMLHYcMA994KhlnKch1lDyMlEbrxToRsS/ap0rfQIBj82RuhAqE/QoWHtlQfhXhkB8OUVy0wrv
Vz1Y+8iJd2GvvEvsodVzatnxSu+cnSooEHcAoCYNnXXcddTDUpejFRgrGAh+vM5jaK91vx0ihAAN
WVYoai10r6yrU3NNnetAk6dKdOKl4XJm+abp0nVMZIkV4djHjx4GAmVF+70EJKCP9g2nBADrQCT7
YWPR8BHW90ns3Sm7VgPFIIgX9Y0OiLnXL010L7asVwZCHDdPEegDOoC0PjXwgQDL5RyH6+vY49SQ
UHgc9f4ZW9HBVObTRPqmObVPiLgv2xG6l4R8PSLoxC24oc3O3DpUG5WyeQdY7dsP+PjEF6c3Zgn5
QSOjAJfvNbUqJttcpo9tZX11porStP2jVBrlheb7VLWbvtby7yguV7X63OF62VqoeB3OvLXnIFEf
OXkklNe9Kn/iBNSv6lC/GSffXo3TjWvsU85+KA75yHIiW1Hk60i3VbqTYKOZfJ9Rvz0LAkkXOrgt
R1yJZtiVTOaGwcGzsYlOgOvpuxoF997dwbxCMwzURw+fKk3xvOKD35fGrZbwrx8/63qDxGPAHPFp
qtAFo0VBtd8QtehC3DXn0rrFl0owRoc3dZRPNUWay2pCmtZbV4OqflksazFQhtVQkgZB6cAa+10+
r6Uxhwzn2qi+mABqWR8/w7W58HMSM53RvW28G8dXX4Yo3peoLlMPlMjw3TFCfEf5cIkrch1Z7VLz
g20pwwtkTQ9RW0QLMZAvNEWb1uR4zMYPqmXWrwGXfcEk96Oioh9GJN9W9ae2gdut8SXlzT4eMfdM
ktwet/3p23PWlBVeYcS56Iv4hiQHu6QITeNkNB4sm0gQonPHvWxMyJy1dfAlAnTFesD5eap2bLeC
TxHXZusrapDb1uj0G4Qjy0i2i9BYTxEgK2QfhrBX/qwLjVD4N8NzapN61M3Gqvsk8gmat5Zl/E1G
DqNkXwuE2p073jk2URzjN9mQugLVyJ662xAOZWTmyyz+agEMHiZMzENImwStBjomCkIhbm/dIcXc
+Nna/k4wwcedgcSJDW3qc08iVjrYuMJBbS/RzmUba7bazohUbbhxW2vdUB2VQC0alPSTmX+2c7Ac
4dep+BJENViSKgRwABhZUU/vbXPjA6cAMUTuKiUxjsCfYNorkNfwPHhk9oUT4EwAMenvQkFkldBX
Y8eFjpdkyTxVpXXfg2j5YhGm5ATRjl0JpXmDHSmuCVtbB9O49jkQmPUIFrLbFP7PTpgrhHGohxvY
A/VyXlwHbMrUA7Am5OvXJFXb5vVsWOv06ZH2IHJr39w41W3Pvvs2JBGeUOCZY1rAdKVFtWgg3xSx
+NwREWb62zG/7vTLtGjWrpcBjcLWH5mbpPjuDAPU04PqngeCeF18cDVmbs3YpnjHshfP6vZxel0X
gL6b/LLWE/+py4Jt3Q34kan0opBBIekx6QscZ+Z94rLZavy93dRbI+nbFzQwzDsN2pIEHBtEHB4z
tic/9+Gdc8KIOc+gbZ91jsmTLA32wNlNGIFWLkXzGTF3uUdsuXTFHGTT5Li1dbS4RksWYSPvKd+x
c1plcbnrFQTZQVsGJb8PBMqzIkdbm73Ty2wYEeCrn6B8VqOmP1gU9F3yrEuqRA2reELguGqoOVKu
I4K5/k5iwnIQ8iea4/42ow4vkduNnknnD6yxwpc+fiurCzmyJ491gLOXkRNcjYa1C8fWus0I+dWn
SzorL6liB5MT+l2hQ/fYCmUuRwgdc3rLF+QRECRMMtL0cl1iPZr3OwKp3KwQbwOx6UsItwMPykr3
wfC9T4ZdEsmrCH68KkjKSqxtV734era2Qnx03g8KYNcNLiQfzyPu+mXUkkGTZ5e+SjY2ldMoQCLa
3dVql6Z3/FZ3wTZ5mQbWZ5tFh7PqrQB3K1pjmYvsKkrFonXUzvTjzdT9kqSYdWJ8qGr7qvP1g8Nk
+QkHzJaKzartqxuDsPYojfAaSfDJJCWsakO7He3g2WiJm6eyvrIqIxazPhcmOhT20UUeOHlEVFLz
K5R1QGb+bRi7dOdHajeUhbePbb9ZEap87aqWrQ9FRiN6StRd4nSrJNCXRmytlEZ6r24l1TM9uEWp
nJvMp8oYQwyobjxPVwAdldQXCRSxCyAWK8fPrrACIgBsAbTbIyfx6tfkGwuNCjiGndQiRjmI9U8e
25+sXvWkZcqkoF8K527SlrRU1yX14m0XzLploYxF1PbfAof5nED13cRWMeVY7OvP9BGZBmRCy0/Y
c8AH2x+ZPQi+9JTzx1gZKGsN4umDsLtIUGOR1eAeRMU32IRgxa223rkWOPjKwnUxRl65tjU+YIdD
6tIkZ2hKq2SD/4zytjv+VDHWiLzwZqrL1FxiE4PziBjqBSxatQ4N7UCL/UdZe1saLBaPf9i6PRhc
2wnGVVn6l5EEFkxHizIrpgg8zeVw0BDEEDiRbTtqnbMRqh3kpTXpe5PEhbh2rlqz+pKN424OEx4d
iLhTSfCP5sPycOvn1O+2qhTEpBvAW+hxLaFZI1cmJM6P4ptSAqcUZM8TIqQUfGuAy3DSR+fQYHEl
Nr1dCvapZqbb+7C4LWpcSYUNiYZUy3xvj+2vKdzPz66FdlDwL4nA1PMhVRGxw2x5hs+BCzdh2SRO
/TUsMRYtwtZrfsGL8MQOdelMG3P1ytu4huUgEI2n1qGJWeiEWw2txu4LQxYG6j5HwhBTvr1u85Sz
VALKnOvHlzLT6XP3k942qK+ZxYarVjhtuE/Zsz55njH4O98aPH1r57YRLpuyLK67dCi0FXAMA7LN
jFps+FqJNjCMQlsPxqhuXNfhXCAKnxsqytR96idOFtuqsTQUyblDPyBC0kpGBp6ReefXotatbZGj
0A0cAalEh+opiRSBd9jH7c//X6Fsxv3P//2/iK17t0L5nKE/qsLsKDv59R/6p0Yp/kLhhpzSpBZI
DWquRP5ToxSEJ5sWyB6d2jJ8A6qD/6pRyr9c9PjIcsRchuR/38p1kGZSVsRI/4/I51/av39K2sgG
URGiGjxT4n412L6tpBvUSCmMGGAeTey5pxF4TYSr0wbxz9fGF5Lhktu6s0PHwsO9ykcyGEUg18hS
u2sN35JRhnszaoqNLuKHJBJrcrjv2WpxbAe/eqhy67NM6T7KdCTXyKmTdeCWtDE7We1tTHKLxPQg
+5eQzII4YqemeS+J6M2F6GREKxjDxqCrX4qc5LBziQt3sy+KPtyqGxw2iq1x39kwBNF5LEoN9liX
8vdYNTvLdp+V39rc7xdGY1NAML2HtPun7/BHhfj/F1nbQqCLfKdM37/8fMmO9GrzP/CPXo2oR6iZ
6Mpc+nWW5fz7A9D/gm5t8OKjPePjeKNXs92/dAvm6Kwg02nwiH/r1SzrL0leJBI4uNJzDNcfhUAe
Cx1tpk1kprz+zOZEtAHaPq7QtwmMHpdS01IrMOw1Ratu8WxBGgomihGV4f2ijWmzTbMib/HmHp35
9o6bA38PTYOCprFj8hvME+mpwIDt1nGBSbTCNpHS3r8KuzpcOYWRXfw3Q/GZO5h6kWOd9CEQ1AYG
XV5OR71ZrtJ4oNpTFmQjI0n94KqYHYt/Tyh/X9UrZ4ONjiGEPFGOGj70KllzVUYYmBc92EHEFOb4
gW7+3GNzJXAW06LB8tu01aa+H3lFjlV7st1dQ6dx0416cdG2WUkai9Mhmq3JccTWMBgfXOExs+Cf
K0QsOfMuZsv2fAfeNB/bUthJFJWcbLWGABv2O9k+1ZN8g26Mgh5uraXXIwX+80eIeGleSxgX4efx
qC4tfTCAjBo2MKF9fRyWZRtmuwJD0d8i9v+4KMyP6OQRCt2ClyHxMRrgGY6HohMUjkZqm8tSjAFR
2K2UG5t4rFu7IuTOFGFHxxshIrvI4coDkr1+/1LPvEK8OPN8ILhcS5ygWrKQtrKT8HC7oYouRe42
QL4q2XzkQDg2PLw+SMaxXn0PM4HiZJxObwfXjzD2ySmZ9gXEQvoAdn0osqBCnxc4u/ev68wHL4Rp
gx8xwCw51ul9pR3itZHCkKbPYlifzfOI8fsRrehHppezQ82dRzgnSNwd9PNv39GE7oMsnJTAlL78
kVSF2vqkld0GFieu9y/q3MsCUQLlFO1Oiwd2PJLXRW6NeYebODoFoa0Re1oIzcYVgQv1QzogJ1z2
VhF81mPPOJSd/lEY45nPUQBfksqA0YS95+QpKoh6EUgZi52v0B5crw2XSgXjvmzS4bHt2MY4npt8
8CjPzD+8oQYNZPxpLEMncwA+sGLwBfc3B6q0KH3KmCnl4w0dQO0iLrR221Yu4fVtWP16/36fe7KS
5jTCnlmrLU7mV/prA9mNjrkUGYTfBCEqKVKce52Siuj7Q529SMIKoFrP/PTT99Woc+ZQg4BXLDn5
yqAduh/swfhe1J19lbZjeNMlpDZQ8TdxN78/9pnLZPaRczaHBNjz6mx7M8mGoUlHsbDMZRZEya4W
YUQBwY05tcKTf38oY35FT+Y7CctshgNRP7JP5zuM5SrGnQgktXKIXy5JyNQyJEcspTCUR1pB9EW3
PUjne5nmtO0i9VPTiTb74Hcce8Fe5yPwVKxobP0dC57S8aekO27XTQG/I5BEHeGofwRB4SIi82kQ
FERkRXgEseBH3yJa9But1V/e/wVnJkS2aPwQgUOUuX9+KG9uetNmk68HpknfpcHmodHtog9I3Kw5
ZGQVEyL3/njnHjLdR/hW8wYRwNvxeEXGWdq0el6wfCg3IA/kSqc7T8qW5nzwLp+ZpvAi8L2CPJs3
fCeXNnVapVteai7Rj/vLXHWOWJjG2N/bPeEnHs2hXUlz7EUVfXJddcRP/fGl4qlTuBx4xK6uTqbJ
sRN6nWmU4XyL/lBrYogfmaWWmj6W2/eHOnOpswOEDrGNsY5t9MldBRyR4QQ2aZVa+vVoyhDWJ17i
CEPDJvFNMlkt3ade2zg0GoNy/f7wZ1bvt8Of+j9A5Gh+PmpwXav5lfWJjiwhv3/wPI9f1dedOrYw
oHazu1XXT2NDdBvVdDDKYg0fl06pSO0vJAbKVe7q3tqL7fgDfNjZ8dASscIolhv99FVNsgZanksu
GCiQlVvV/Qp1GI+zD59p234E7Dp+hq+XR+QPkTk45wzXdE4WNR2OPdTDtlnrRa0vIhH7ZLiI57gw
PXxkunFpulDbbexjKzT55gcz4vGS+s/orG50b4CmcUQ5foM0lJ81xIpm7VnYYAPAoItYAN5vdfAM
YdIb2HVrefP+e3Nu0PmQyJtLyQNe2fGgBrL7UVB7XfdGlO6TDKO3XoMjc2n4/lJOFN+qqe0/eKzH
S9zrlbo6JRjJSqrb1GiOB/UwgDtxXFSkzFoT0tOcsn0x2ku9nJCBwIQdFq4viG6dCvnBTT7zRrl8
naCR2DiBuJx/2pvJtvUweIIAwUTX+DRBNc0/oAJySQ9WxlqUVFTfv7/nLtUwOAHa7JNY5ubv9s14
KmgiPFZ9tTb0FjVs6KsLZfUkFQ+2TRctKSOY3Vp1V8Q4tt8f+uylUl3ivMZ+FEfh8dBJoKXKC3i0
o+qjS/RdkHabZvjc8iPW0Uiu6/vjzYrANyv6348VVSAT3FzcUu7JFKh3wkb7RfRrUUh3Q2cIuLeN
Gpoko6l4zJWNv4BoCHTbyHOClyBzkAZ7rOgSgsra6Hr10YbxZJPx90+ijEKVwWFhfS32vb39sTaA
tadDvybB6JHvy9m4PnUGP0KL1hB0tBjoCRygsMm1o4OCi/pekqNHXur79+Z4zf37d8jZdzszX+fd
6/GzUGEqSVwy6/XQmmReugSaxpjMVwYE8g8+ruOV4O+hEFLOZU9c9bCIjofSoPMFfRc169RX7pXZ
YwTqvKJ5ev+Czr1ciHSlnMtE8zHkeBSDlS4Y7Zx2ZkXxXYRuskkAgT/qrd2uBqBZf7Y1/eey0J2C
5jRf/evHAzZeUKpQL5s1gvRs007QqLFr9vteYpb482uz2RzRrncEBd+T97gkbmiMaBCvE7B960JX
2Q4A3YjejGaLPyLoen+8cy8HwjOD8jJlIhx0x5dWV2Pa59Ku6UB2/aZVRIAXtlssPeF9RBs4Nx2x
67OJKbN5P2aH99vvAaIB1ZMgaNZNbotVbU3ZQ1478XViIhKI2a8vI3Dx9OoHupHvX+VrUe/fG/6/
n6DN7gjeAf9xXjPJ3kyFU4FAeLRDZCc4K/a1CzBpCCH2I49qNkLT2gccmd4PnGL1LkgmV981fhhv
YJShxQ2wIF43ATj/dPAVyUIY7RCSaYG3xweGcSdRo/PBl3RmO8AhzLKgNOs2X9TJ3O2JGhqP24L1
zkBSuA757wAVwF9mwfXgDy2SMk0+h/WYkZc8uH8+nboI4FE+EgvC/vX0tUisaKSQid9bBTHBaUHr
0XJDMojqQqOJBamtxh+iebX7XFRz7kTbNnQlYelu3SSrHiNrkp/ff4a/3xEWT87d845+7pCcTGNm
AcywUXGx9hyv2aigpWlKgMDFZPXiW4nH9hH0rXObVvV4OwJP//r+8L+/vfPabXNLqN2yeTgp5XQm
GT5uXlPwsMg1sMrYXc5a9K2oW+2izHNnNyVEHBljlX3wiZ6aEqhREzDJ7A2naqZvn6KUJ+ooymw1
hkZwviusetqyYOlyWxZ+8Utpk72vcf9eDq5XBGvZ2eLaCPX+8f0b8PtM4aL9YV6X5CpKSrDHny9u
ImPKCQhYS61Qq5nLz5dqRLi+8nH/3ww1O97pksGvPZmU+Ipz+HUMFU9m873SKov0kwobKF+j/cGH
du652lSSHF51B2TuyYfWAyCTUKcAHegCN1vk9ajiZGMrJB/O9IOUKbUoywGGlCixdX0wMZ17qVku
mYHd2TzvzNuaN/PSEKX1SJpOscZPQ9q2HTjLUCewmvCTjBhcT9txitXmRIXg0sw+Sp37fSGl4chh
g3rL62J68klFnlWqRiSo0lon++QXHfyiKbDFJRzGfGcQ/PLH28KZyUIzhztNb+L0oNqNXSMdU0vX
kV0hoSrpZCfoNgkDVgOSGTyd+Qc3eH4rjyd+RnRBHcwzKdT7k8fryUL1oYfsBs1KsWpZsJH8pIo6
Xe1dErOnI0+L4//ii6VTyzJnMi5nuvlbevNYu7yIHAHlba2aBq1FYsVXg6z9zWC5JMiTGHdRQhsj
6M3vSKbKm/gTcNn+5x9/Rax0NHsp1dJGOK3t1I4AuOM3+boyO+P7iIsWe92QboRVVR/MDWdeJNZn
kO/01igdvgKZ3lzvpBvza1qV6y5u/ZcaJ+pF5gmkLg2Z9Qjpp/KDx3puTpz3mJxr5hoPQJfjO1wn
2DtHB7sxNeDOWmll46WUfeMHz9I8OAWJ2X0rmUuLdUgNCLWnDUJC+p5K1n98l+VcZSK3l8KlBUvj
6FHzJ52WgO1bM3e7wzJxK3pgg2msJDiXYPX+YGfeZi6Vvr31mtygTibGyZFdmbcd0rsRz1+bpvKG
wA9rB93vlskfGqkW6rv3x5y/kJMvCKQYTROXkGMFZfH4Ai1LM/pw5AJ9Ejtv+s7yVszcHznvzkzD
lHUYYz6WU+M+ubIIbF1ojVaxbt2KdCakzxdEy9RLiALJtJQ9f4Y8FLLwdkJZ+V+8vjP7hnMyxzVw
6ceXmEm7CqxBsd+WXn1IIZQgQe3gO2RIrLY2Kbr2B+/vmQfJLmLuZFJr5w0+vdymU3klvWKWQSP+
bzIMu4HqvyaF91OvAVhiLkFU+f6TtH5/knyaQI9I6aC2/8pxefOVJh1hy+lI+Q/LwLBPY5d0l37K
7gpkmk/vD3VmQmCjZODDmxNGuLfHd1QWNTqmWLF/lIQIFiXACczp2iVcCqw7qHA/2DGcWUdNSDc4
A012S1g4j8fjWSmyapN6LaKgWEb4Im44jI5qGSKDRkKe94fKqHIWmsYb1tOIvur9Cz7/A6Dw0KKe
36OTC7Y6Bd7a4ge0k5d9AwXZHkTJOcbJ2vRQkDCAXMbxYV6q/CmqxJf3Rz93ux2kDBaIIMlG5WR0
pGOR3rd1vWaHMRHt4ZTISAva0l0HuZoJ/x9m039sGP9eb5n7miRVzEIG/sI5mX9VSoXNshJ35Uyx
2uEiwCI0oEfUteEhizK5BzADcmHSNNJR0ujz2GohDE8Qr6XmdH9mDp5PdbxtGDgNeA7ITU725nrc
l61rNu6KBLfmqhoiazU6CHbfv8m/TYSMwjGRaVDiEObMfPyOeW6ckUpq4z1RWHmiBjdU2VUf9aZ+
+0hJvmEdpVdK40Dqp+sJpjVdTP4siMwCYg5Jr94bldUjVpX+7v0L+n0oSVVQIEmjS8GdO5n2Cl8x
tZFkuCJ5IPtKTvnwCAlCLfsS0PofD8VuD1DUvNPWkYkc3zt3SAmgIqZ0VYKIGheFFqLClpEPWx9o
JKkK7w/32/dAwZ62z9wzReZGn/p4OKtyHLCnplxVo/1dS71ubUGi2VSdogEC1eiDG/nbx89IdM/m
0zolFGag4+GMeAQlNCN+qHkGq5Boxk8A15trvbe6K1Cu9QXCH0LrwJ5MgHIrQnffv97fa43ztfIY
LZKbLHa587v7ZmoH/15YIdY2jAAO9kHf8OxxqWA+fwEOTgxkalbyiwkvmU5YWgKlCctoZFM8GCmU
S9Lnqg8WuHkBO9o1zD+IIxUMASRglB+Pf1BflFNsJKnEaqKZ3xw4rICe/PJG+MndqNUAmIu6eQkG
w/rgTTvz6NmKGlSAyZ+kSHgyMaU14HQUtvoqgdgMglTaq1InYzSypbaJptr+YO45d+upSlCaoG/i
0tc8GdBtJ9kOLWkylNEomFQGahncPBVfb5K0wE1rq+B4OXi96FYjPZ4aDDXxPEs98qpfnS6o7r3/
Npz5rvlFKEEknatZ5Xl870ejFWnGDL0S5JXs81LhACRGHI4aBr/3h/p9Hz7LaVjmecyU31n/jseC
K0RKpe6Q7kd3bo0Rolv3edxdjp0JoYJEk0UHUGw9TVBNcEjjGB/r+s8fObtTkI7urM767QngNc7I
KpbEgyqj3OeeQcCKR6ZPUXKw7uHOfjC7nPncqSTSspfwBua9+PE1h3UCCT629JU0g2ahrKC8MrRS
u6idTHsxainLtam55S1CkaEnTqPTzA9u+5mXHNHCvN2hIk15Th7/AmKGqaZOvOTUxIg00BviMLx6
eoQSPb30ORm1H9ziM5/zHBZHjYJ6jGGfflV9KuLRRcq+ijW9Dy5iomMuZKph9iIZkWxMGkEObrM8
jSEgm3OY4/vv2ZlbztHjfzg7s165bWwL/yIBmofXKlXVGTzFdtpJXoTE6WieRYnSr78f/XDbUgkl
nADpoAEj3kWK3NzD2mvxgujEOCxZ/b6f/FuSOaAEGGMONZ85Ob1YBkU8BD9+4wqmniLHY2q1MaNb
a47LuZiTf/FWEmDYbDi8e/cbYBdZBzKxW8JpEgyqCXjNoSiDH8mCNv7xWndiKxuAuK4wY4ST1jaW
lPFYIOzr26FEhSIO82axLkxQ24ghQLPA0IT3e19ZzLEg/vKUM3RlE2MZDiJFCO5MzpC8f/yD7j8+
TxqEraAQHaKFbelzpsxnjLTwQseOm/dx6sonItruJJiffKmqntmppBtv1KaPtuI+5KIypSSsACXi
XLY1x9wipkb6zAllb6dPHtp5LxpX8gAre3+bCIEU7FidLgful/Xhgti/R6XddkKulfnFj6HRyNCn
DzML5Yc8V8TVjzf03kFjjpBVMXOCdtw2ZrWkB+1sMR47LrD5VJFcLpaFTAtfurn+C1M0yij0MXJA
pLde21QI6CGLyg15jI2zL3zuTZ94Z196R25xdxuJPnBIjCsQV65NLZA/akYSOWGdW++kYBiUqSnr
MvoRnAuImB544b1TSWwHFJhmmaoarM3pDLMvrkF2Z85t8xVAcHHl6jbwW/TZ52ZB06KEgOpWu1V2
4Ax3F+pR6+JqmmTvmz1d6Kai5jGxp6kB82Bj5YAuE/19NfTFE/2So27Mrj36MWgCwn5810w3/Bru
D+pgiKZk05MHxcjXgIGiF7OIqmc3bbq/H5+Ze2dLYU1ddlA9igdp42yzMk4LI8fe5LKBZozCTTI7
TOkvJROyAWPmzLG5yLkH+fNgOEd51t5yaXxS5sLfUyPZXEekXEorR7g+NJs5eIoix7oBaYopygf2
yyLjo/64+lzrUNWmxeaiieoowNa2A9AwHGVD6+GGeZR17wt62F+03rWIHYcotPrBu8ZufBQf7xol
lWPOwaAlv613WUtAVRiJAWgmevsliNEjTjKCp8afI0SaxvY2NYN5ffuHRd5VgTLI/Ex/m6fIzApg
AnCQiUfg4yxgCbr2YFLsEzxC7j+5HpfwbhhpDjgmZdjS7rzk6+OfsPdxAQBSKuUV5S3fRMtDMjOY
iIRKqEeDA+WLNV5gJYvCRluGUIjhKDPas0cdiqyMZ4Ri+MZLBNIvipLSYqiZ1vwdtkTjCtqz/t0A
WW+d+rzO/3q8wB3fTtmLSoGqEbigx9ZuKS90iNoE069TbyDZnszp1SHkvcSe+P7Y0s7SKBVAYs49
sXhINv4WLtESMrrFC5Eyepf11Z/14jCpmmblOWvhBX6zNTDXIK6JSgBtbXVJ65xh0SXVvVAXiJII
i5IE06VG2KIDFPYoQBwEHferwwMxImOyQuoGW22Cro2S0oUX/SJnAwJOHujzlGnauczQRkWJazwI
An7gQdduwAWtQ4eX2J5URrfWH64poEyyGHG/QIJqfpd26n/3l778BZE3/YO+WPYfJeIfn5IkixlE
FW1+i7wgueplOr2jFQH3T1T15wL+wG8EsOS7j/dffc3tzyO7sRmbIhDnS6x/XmBp9MQrGLBds3Cf
uJmMrc/F9PzYyt6uc1NsfD8POfH+2kpfj4jmZTDDMoRf35q+Rvur9L4iU9c/D9pwcILvnSAtOR6Y
AMyQAWZoc1csen9Ejn0U5rIfzybQ8nMQQd+ox5WE69UrL8xqHeFI7y8oJSHiBr4yDxy3Z71E28r6
LHEX1K30ggHyBYk5aITtK2HGm9s1ioGdqIu2Bi0qQue1qXoMFsNHWOqSFYl8GWLPO9luW1+WAmmh
fNLb16VmZPjxJ9xZn0NuqEgMSYUBBK+NojMp6bq5KTA7B2yLDrlXPHniSzlAmfR2U/QWPfPHxJ6/
TUNbZGsh2jQTCuqG9U8TuTDcucwKcBXgNr49NrZ3QR1eaMAoZIL8n80NIPNzp2mq0OqtZP3fxh27
j9O0wHEw0qO66aXV8FDbM/wZvtl9R/2zvvTQDiOPhF73aRh4atDMFL9C4J68Zwb+CAa9UQ4HZEQE
QTEEEC23VKfUud75uiisCIq65CLHGeK8zoDjJTUhcstSR8+gF4JDIJWl+WmZzOZD1E2wtdhVemvb
3nzfWvX8MYASBnwFmFTJRDqSQlUnPpoa1PAwt1lQSSGoe+tbTR6cmR/ee+NdVPOLYQhV5Da9zU1s
bFA9ZTQkF6FXX+pGL56NNk/UmFRyrjwgQEnZD7dcNNCkwJ9303hUGU4Q/oeiMqGJtmi0Pv7cd54I
X8csIb1AOun8exOEKoxYhd4ULBbQIT7HVd6Pp8mmgoiwuPXZ0aE6frtBrgsPAI0rVdhZf71oqCBO
l5p9pgSPCGfSWy+NMGXoFWhfNGNydJ7v7imzbpgBn0vxzMXfru157SJsJ2KMCkbI6doyrgI8ATzC
MvkyfLy0u1RJNfyUFcYRLBBwm70k6NWy0QG7Pk6tg/AQVaJ/DIPJQgqjgp49DAFBqU1hVQf9gemd
VSIvRBZBwgsedBt/aSRjfdm0Ngpowr8wplWEFn3rs20L8fnxKu/SFixw/ygDeqo/vu3iWkPWUYpi
4MJNFfEtRI9UKCIJXZm3nNCC68OinOvPiamNUICUR8Dy+0Iw9j2FNVFyGPSJNgcowSK4oQz7jPSE
faQjlBD0Y/bUwJSJPBv98zTkHsGimxqT8RUO7fl9DjfZU5zDLP94M5Sx1YVWPwZQDyOVFDZoa69P
VwMKwvDggkerL4DVsTE8VCGqI7mxnUtKsMCx8tERofW48Xh6m4xm5NX2GSz/eBUB/CsaoMWT34xQ
Y9TWUWq4uypyNVNNi6p8eL2qmQERTwJjPlt0FJ6nKq7eiXYsDvbuLixRe0fSoEBueMRt6GlMJTCR
qbfROraivyGHJw2Ei+ovVFszNPMG0/40gzg6GHDe20s1xIO8C/pg4JrXa8sI/gx79qxzCp3Bb72J
DMXJcRv9Ch2pkV0GqzuqDe1b5LJQ26OYvYXZdWY7uobH3E47LtOptOv8osdtAWXsAkI9i4aDfb3/
ehbPIrkYRWTGPratzdL08sWssGcKqBKdzB+eaTc6B378/uthhR4jSBXY0bztII0dRHFCeZphqCXO
P5qdn12sLpg/TI2ACt6ZtQAyQr13DnCE95tJ0GWRHXETcEBbWSmyIO604CrYjBM+CdQunmx98i+p
H+mvjl/Ig2Xe+3Ts2VRoPBOdLRRO1seFrnsZNH0AaHqwq4uN9MKzgD7kEhjIKtL5owznwLFaI998
FCyoW732LZhmqMRXnxK83sa3zLGtTeCooeU3cwRJh8lDQcsxL13vlXDRwtQfG2OHaoScQkfJrmiu
Zn3WHbC7j53c/eMCLQpaG0iNqfb/1uMOI5gnN8PJacaYX6K2hZjUGLwX15mPouq9z8u5oixPdAeB
w8bz9Gk8aWYEa0QsBiinGkueO8hjnyAtH09GP0wH0e6uPYe9VRPHKjFdf14YlY0JzKgieeqggNZK
NlC4xTvEYn0mZPv5IP3d20qAI9xMB0wSIdDannAnl3QBEofc15GP0bMinBN/vAjDPGrO77kBNbdN
6ZtJ0DuO9bTXchemLgdS3VhcAgK70KrQhX58NvY2EOwCBURCWqrDm/sRT3OcRG3nnCdmfE9RUrin
xJ6jcxdlf3mjZxz4tj2vAwAJfBUNIjZR/ZyfGlQwW+Zm4xkMtvZ9S4SVGbcirzSmPbv+BTkP79wj
1nRwSO4jHsp4rI1bwKgIXam1UaOZaf56gw0/tgE6WssC8UnOUjzp3kQCUtWy++RrbfkfO9eaF5nr
8rfHm7znhBgcJsTgvWR6W+3KT6uGzWUOcjBgZwStkhAREIbiRZveDNRbvpLvNiQzVRBC3T/98tjy
3uelVkuAw3Ppsfy1ZUv2Ve1O7LdfNO21t4cWAekaKqN4QBuit8bwsb0fU/Zbp0fLFxoHw+cV8ze5
fFU4eu7qMReyD6bkZMaVy7RkLPy/0UVw29AsCxO6by2Cisi1Ykc/zWVafdDlWP9mRFUmoY1EE+1k
oTIRIyvbeCRV6dBP0IjWEEoHSTEpMbBUfutT1/inoOg8nOFBLPsnEP9oCOttBXs1bbrsv5YH82bu
yqo70QMAwuFkC9pjzTI2B/CGnSOmZoPAtOEXCLs25xoNHfrXCwPirWQ+CEJxmMYCyByVmiVsi+in
zgHcnog1l6diqI5wQ/c5NQER5XkbWVuFK95e48BCnsSJfAvaFz39fbaQ2z2Vbqd/RzOnj88i68QX
tOKc6GQ7OdtRppb5tTVmRN3QGrF/q307pk2edK1zywcRfXJS0UYnk/K2PKWTIPAGzVXC9Evrhdmj
pJyOApId10prGMzTD3IDUoP1UYWHrnSSjsDO02yJBMxcfJkkDMAk5PPl8SndM+XQMQaVQM8P3M3a
lFWIpjG4kJwbYJd8Olo1Rr/wahTDQX12x+Gp2aD/N7V5ECtbebuUVTmOMF5Hsyl+W1RqdCILTKC3
r1r5JJ16uT5e4a5ZhEAYQqFOQXy3XqFtQw1pp6wQGbexgqqwR00lmwQkeXojmt+CINUukd35B3Z3
dpbuKYUuqk9EG9tOdOL3lUz4PWe9s8qnvIYNsxn89l1k6t8fr3DXEqRZpDJ4b3zNeoVFWfeDnHMy
5sSrAATDfB7YbWeeSs9t/3hsa+cp5mX8n61NlAEj+1jFglg56Qv9ywgXzh+N6ks/trK7ogC4vhLg
YH5ycyptvUZSzGxg9jDQIMhkG3yGq7B6SevoaFZqz5TBRzJJSNX0xeZUpnXgQpRNFG41NgNaHeMO
QHXyJxMB1efHq9o5icQVNEJo4ZEmbkGnqKrJyUwishkUsC4IDzZXzZ+o6zZjfMuz1vg8y9L5/bHR
vQ8Gtk0dDJpa5MDrw5H6IvDqkQ+GMhpnMR0Z4zVBzT+2sreLpNcEFBQ0+WibD0b5VLgziiAQOnSo
THXVf5vK9D67bf4vzjpLIUiBfIoK1+ZzWd4IQHWU1hkZgPR97bS8ImYcN+ECLezB99pbFOE0o3T4
YvKXja1GMUYUsJ2eExPFUUcHdjcIipr1PB8N8e59JYJpaF0s5r7p16y/UjIbk9NO+Eajz+R1qeH7
9obozUhHanlqZpdJa3aJQ7+20lSOP7kwYpy9ofuLqK+9lLm5XE0WdB7dMXp6fCh2F6Vqo8TtKu3c
LMrVgtlufAhlEWOt3lWiJ9uK0LfRw8d29u4VE/z/b0d9x59iSvXimJaGHWtiTgstqOZkos4B+idY
oMQIipeCu31QO9wJJ0l8SKNpLZgwNGyMMtUSu0W1YLRn0PQURX36bUTn7domnoeSql83B/nJ3naS
n1DtcQLUpqxNYJUZeZ8JnaPfOU31PCzNn1WsmwdZ3b4RDomabmH4f/Naoh1dTqbbU+Epx+ElaKFV
Ts1cnt/+xdSAmU7ZjLrVXZvLyKoyHUzrDJApfQfzTAHbbtqF1ZygIRH5r1MQ/fPY5P3CqLSYFHfA
P0KgtB0/yIzBbIyJs1+QH4SB07ifjdHyvz62cp/eqHoOSvUMZ6oSy8YP9tCJJgmDtkyReMVtQu3w
1cxS/0PVoi5XTsQANbwT56rOxOWx5ftLgGVIMiko46yYHFtfAtgimglYOR8OkcJPKAOl3wA1i9d6
aLtny47g/JaAmh8bvb8EFJJU5VFhaBnEUpv+082jutkXCZeP8atJpTKOzxwdKhC2M/yG0PDRlOS+
OeCcTAj9qJutzRlp7MLao8yhonm2gjRAFWpCdCEbvs9adIQX2zOHt0Q5DGcJvEj9+U+rG5yMrujC
Fc9HhHoVLC90E6QBDAb9f81FqR3Uc/eOqPImai6SQGSLjE4Nj5mcmMyF3CpWQgXTk5749kELdu+g
gMegMPWjcLMtgWUdZHiMIII0Cfr0A4nvdNOgtIaBfhrOaYpINaNzVfj4oOwsjS4ShCJq4BGkxOZ0
AqMMBgay+XJaPL0WZpFcghEv89jK/YMN9ovUE5Szg41tIGy3nlsOBVZEOQO09VD/SW23hwqecdrH
pnZ2kYNPCYX/lmrqthc3UYga3ZKLbmZ6FGqWzE5+4i8hOgH12bArcZbIqB68ADsH0qVNr7pVHJG7
BmDVLqndVDx0iS1+N/LYf6GpVX3TtElD+arMD+If9VHWBQw1LwvSgh4VPc4titdzSpq2C6IFpj9P
n+xsQvthAAkKM0x8LtpmOmulVr7IOCk/+wmKTI+3+P5rMhxB7KDTo2GE1dlEK0UyFjDUo8YFC+70
h+9GehtWDMddlnqOxcHW7hpTRQs+qMv49SavKadF6mKpmAhu8+7WprONEOfs3shSjdvjdd1PQMBA
Y/s/Rugpn0LTsPYrleaZRS1QN0+mYmT4Z5QXnStxCTIxv8aDzN85Eg4kVIIZDNbkO3v0u0+Pf8P9
fcQu3Sr1SsEdswUegKLRXGuBCwcuXvmsp0ZzidMluf4LK+qtJeAk/LPVpv/kQMnGOaOFX4aTKYan
lCgXZAW1v8dW7m+FClQYpVHFPVZlrq2gTiu1vKKIZiEK/s5CuP7ZHMb4JXUn1BmMGmmRxwb3Ng8f
ZtH5d5id3KK/Y7uHKBk4Qbi0Vvd5MHL0LRq/P4ie95blgQkBv2IqfsvN5pWZB7/tklTg5XL7KZFQ
AKBbJ+E6k6guG/GRvXuPxg7+ZE/9np8+1oyuWcRkShV6s/a+AA/1DWLWGUGJOmNk0/9jCJLg4NLd
LZGRYnpfCkBHue5uRgTxWNGUMWyv0uzs05iJAAlAr3uyFfLcSOsj2P7dJcceIwFUoXxYQ+/o1Lyk
WvohGzkpWpJek66h8WMBb+BXDgfO60d7Z+U8lS1LtRE4JMxObyJBtEimGiLfMuw7xNnOqHrFv3GW
5EdvESPUdWlZ0XSb0bZA6+rSNoH1p55mJlTKOZq/w5KYvy6mBa/onEGJmxcldSQ50le2q/JPWD/4
/WVZfyOp758Mt5t/oYI9QtlmtfKk1d1BoLe7c/gsGjC8sHRL14ejaqB5llynMEXW8x3KiMghjyQ7
ft9rB4fi7hyqjcMMgAzFMrrFIQjpWXIi9Q4Ld/7Dmfzqzykq51uVDQmo+RYV9LNdpEfMd3tWFUKM
UUj+dzcEiJQVMSUyLWGtGfMlWGTD/IOjnSIYc1Ct0nRg+qZxeexI9naVYgkDyIwJA/bbeK4lz0TU
os4SFg48ZF1mIpcGASd1wuoIyL1rioYPWDO4BMnv1h9wWvrZi0EIhAOIsJOTOO05T6coTKh8v9Uf
8wFh1IPgHYyAKjytTUF0OdmTbxfhgED5zaOrFo7OMF60PEmuVlBG/3m8i/fvqTIIbNFmBAFKiC36
QpOU2kygKyG6KVl3MuwaJbXCKF5Ep9XvpnjpXzWZ9XDy5vXfadCZF0/P6oMXdecAYQXoB3NrNB62
BC5BCXqwrvw8hIvBC7vUqsNF2s3JgQrjQxAF6NWWdnVgdOer4jqJCSmr8/Bt0S19OTCs6NsILDZW
eomgIvq6GF5P6wWkxONd3jVFfQrSYeY7iMvWX7WtSC7nCVNxp8e3vi/i6+ib4kPvdMXbnQ2IHcUq
qsad7pr0sA+OtlVpmBrb4FRHi3/VIFQ6owB0VO64C3GJfhSXHbBeyJ1J4daristMwZSiHCIYpHn0
OHdu6B13Z2cMgu+u08rLaECd2inEAqRSR2nR3qYCzFZUXaQSFCbW5lsiIleP4iLsEqM4jUKDubXR
zbPRoBz7+PvtvLXATAE+qA4BTmDjwRdk4trSEUW4WKPOBFnXfCkimKrqqKuejNIqbo/t7d0HCqdE
f8g6G5Re1kuzBEUSN5dFmMdm81J6TnupGxM5Ma1bzrmBGGKWZO2B61GL2Dy6EIL/z+jm0U3nchk7
WDRDGVkjFMplMX9hqNu91VXuPeeWlVyD3DMQfrDN/PfHC961TTkL7AU4amCT6wX7hpyH0URdzpSD
9bpU+nAiMgQx2VvJuavEn3lQGS9CukfAvb1DROVY0eHC2AreZG04mKvK19K0CPVhiZ9mct9fM50C
Au7qCBa6a4po7cczqWib1qaobBVVo1cFIwXGL0uJQHI9egwsCz06qFLsWbICOrnkJoq2f7MoNk3a
TOsh4Dyh8br0i4baXVVcMul117d/OIZGGXsn2AORuLkZFXXBzNVxN1CEVs9zmXXtKSjKz23baTer
YWKZRxKhQLOTvz62vPdyUYuk34J51Mp15Z5+irmBnUJQODl4ukUzQjNAmLbtEKZGozg5i07OyclL
/W9jmyhxWNVKH6mxHYSqezeVZjkTVrgFXu3N+ucozVXdJA8HOwuehZnA1WdXyRll4T8NH75sWjlH
tG53KRR+VyFN6BYR97Py9cKb1CzHuJmxmTL+Ke1e/ALvj39QUNu7kgylQF2k6hjMfK6tDGU8y6QP
ctyrkB8rm++JblV05bX8w4ucZjm3g9d8mF3oLA42de9hUbIPzM0BlvS2KOapGqEx6soitEeza87I
7U0X2efxk+Pk3TfUsfw/Ef+Tyanz0TPvF18/UmbYc/hqAh8cBvQeRCWbxYu8TSAfzUOXRw5dvQBs
SCIy9IOp3mQVGrWPD/PejVUvKNE7gGoq+2t7aeEa8YB2XOhkTnFG3HYJjdbNrkmA3uBjU3tLY/yH
pJ/qENd2YyrrpNenNeruTZCaiPr5LqP8Uf9UuNV8mfrFPjhH90vDvyoST7pmVBe3rXzX7owliuMc
hbHpc9z14mXQCTQLUDxvDuiAYFCSUb6I3sg2HikUyVdg93lYZo24TTqXHaj8iLj9aB+c0HvSAAX3
4B+60erF3Pq9oK9sisElEauWyt/NPh9btM5TiKdgrl++zDT1/p5kIc99IFKa4o74ZaxRX0XTmB80
TfWBN7z3Q/wYxZOKS2T6cgsoLHTNs4clxw9rafG1rpwpPxdObz+5E+WqU1Q2/a+xaKr44ODu2qXC
AtOwD9Zg2+YVZlx2w5jlITyo36WmpRegB9474VAKJ9tGeFc41pfHJ3jvRDHNgSiBIgG8A9sH9L7s
sq3z0J4MdN2XKb962aS/ny30NP6FKV41uPLwAuRJ63u5TCLmL+Uzd6Abr46fLtyY1kXIpDvSn7q/
lyZYDQ4wL7YC929cTt8ngyNsTE22WZ/GnFn3gRg3bONYfwJvZj6/fWnq1QJhAywU6OZ6aV3qCrMq
Wm5L5XxMfHTPecurqz8ky4GlvZWRKHA6FFjz7r2aq9TytYmVFW6quIkYW1hadOtlmvZfhmKqDkB0
9++jgogQNTOQQVa5/Wi2OceaV3tZ6Bptex09rf/Y+p15AIncO4XAXhTdv5pl3zboDbOmxl82WQi1
6Xii8uFenJxWl8DnXB5/qr0F/WxK/ZSfIp0qtYcqGTDl17nxMR+i7AaB9/gvrjJ5FI1I8PxMrFtr
K5Kn0IgRv4E0LJevQTX476MOalFnlNFfHh3JczMc9uV3zoaSGVHsK/gtrvPaaNxXpc5zn4Z00f6O
Iko35WJ5aGAwfzYz0/P2nfzBsQ2klKQfepm1uQhWKr+G3AQegLa/9okrPzEj9TbdMyYTAZP9KIQR
7dOs2B7ALjBLO2mxIspm7AAKR/W57ZrsD5lo8gPw0qOOxM5ZZC6BugKRKDdtWwuDgc/HoqXOouzO
jIA5ZzdJ4FTODmlH9kzx4FFYoJ7J67dxU0LojaT9kYa6lTanOEKZZYyNAV9M4ejxsd97ZFUdk4kq
YhWi3U3GZCU509443bCYIv2EdInx3Yg0uzpFqWJXKdBD8xEnCBMZ6LcY1qQzDCjFrRJVdZ5KV/z5
+PfsLV3BEnSOKanVtvVkM2s+OVqXQsqupR+NpYje4/TgKNLjI/zjzrPq0SKlW0mrUvEgrs9pj/iV
Wy5NGqKVUpwsr+2ueSPAWidpN0JRZESXOg+Wp7cukNcHcABwI5gHYDRbW01M2ni+njN01aXBxZSi
O+USh+BkaXaQot7fe4vRYuBhzL7TCXY3FQ4g/V6j52kalnIqTmnfjhcAa2i11Ez1Bwbcuo+Xdu9C
Qe+pyirFPha5zdOYFAYlNkCov0AV941ab3lhblC7PbZyf0IUDR+5EpeDFvMW0iFy6RbMtSehHNBf
L9ushSurR2IH8ZfTY1N7C2KWlcQMzqp70vYJBfCsMrQ4JGLXAL0xqTxR5g8fW1G3eV0TwgJVYfQ/
OIWc5vWJgHOUtuCYyLCCkuoXvQuyq+vAO9WRG95y/rOTF2vVL32LgPhjyzsHhEec6iLRkGo5bdIU
Js89GaAcG/ICI+UyBOLaW/3832rJUIuo8vng7O/ao2z6Y76CK7CJ9BBdinpnwF7UlTMQqro4l7qI
nwOznW9uwUzvwQe8v+IkD0R69F9hbuQbrre2aAb4hUoi5D5ro1vD0C4kp4t5jtLOeaFZZb9YqcgO
gpY9o8yo4sPI7CEZUwf4p0hizC0icyllyOR8dTFz4V28Ho0rwxXaO9eM619StM0OAoudWwE4+H9G
1db/ZFQ3OzASACDohLrRuW4X/5Um1HTuhiL+/PjU7K6PMB2Sf27G3VDykBfdNDacV8Rx578MY0I2
w0+16pqasxb2JUepqr03T4+RBzKIyJWnFg3F6+ZT2pAK1TIpZJg7TKnQdZtDCSf5CzFoQH3P8d/u
ZrBHiIaYgErkN1+xEUuAaFYlw8yb2zOhznCxYaA8T17mXR9v6I4DILX7QQRI34u3aP3tokjrx1o0
Muzp3bwu8C1cushiyCjLMsN4ggtHu0WGXr2vrSk6sL3j4mjvqW4YZRiKIptzk5syE22wTLx305ce
JaWPsrWzr48XuHM40VFm8hh+JmKNbTmEqMmo0HCdQpFYil5RpDee9ybM07k9yEt2DifDfvQslWOD
hmATzgRpns91gPf0K7rzXT4uVCT16qV06PcVTdb/RyvH4sDozvogPaCEp/yowYO7/oCzri2UZtIp
dAMZnJKq0EO41vunzJv60+OtVN9j/Vgwyc2YOAPqlF9gWlibcp0+MoKJcX9OZPqHBhDubDMi9Zkq
XhlmFP4PKku79kBtgsQBfET1Y21vBnHRTB3xkD07/ktZyPR9UsQN88YyLv9qA1EeGLw/kCyQ3qzi
aSNp3nacej9pJ2ksY2h0aKTE7Ti8pr0cDl6iHSswzymAkaIEgiJjvawkWXLLbDURcmAZbQYG8YI+
UXXglHc2j6INo4xAcTiV24LRMlq9MHhVwzGxJouIehpv0RTn37ROpK+L0UUHVYCdZakxKcUUQX2K
d3a9rNqZ6pSmrgiD2tZvjTdql+R4yP7+jhG20oiAllzZ2SKVF9/M28BdRDg4ffop7oboRevmFM88
GZSThfcJapPu4Ivt7SUMFIQpkDmp1HK9tDTVBPGKI8A0lf5f8P4W5ziT8imZod3ORnlEfXN/p8nA
qDsqkk7GA7ZQzT5omflqyhEdqBKhnCRtXzqbA0P19gjGu/PV6K+AbKLexijmlhdmFlmw9EPFka/G
9qXNLOOWJ6Qkjz3HzoK4xcDBuMTUELcP2uJkWucbLEhGRfHJzLrhktk16oLJEbnqvSXwIuCtGagH
JmNvfQbNqsQbsppYxNe7j3avO1+DslxMhhPbIDlY1o+x8bVHxNqPrwRRMi5483pCtzWmiObJUKRJ
PcIFXimI/pL63gleC9KrhS7Lk4jLebw5xDSw/8ypA4NUlemksI3uFKcIZeLvw6I5/TkPhvrXaZrn
75rfp1/nxB6/E7cGAPVamNCeZkrM1qmYTGsJH3+g+2vFDCAFBqgyFGfGFiUyMtiQW3E6hGlMveaU
yLL+NadtFDMm51snSNYZwgqmg3t1z/FCgZLqEEMFELRy5DePV4DH7cukGcKRAa9vMlo0WI9HZzEu
jRDzcEvF5F5tpbF77SaGz905sv7RvK5xT0ue2MGBC7u/59BukzsqCAcc61u9bpnERT/RYYB7vE9f
ezLlyxwX6FeN+fCap1588N7s2aMnDWqE1jhnVl3OnwJnG6n33MgGgq/SMc8l3LiXoGX2NgE7eRLo
Zx28CfeXnTI3euRkJTiYuwe1H2mrFDVxZeqlLViHjhtY5UfR8p4V5Srp2NJzx1WvV4UAKDBtwJjh
WGXBrUYC90pLqjs4sfcXXdESKVJDHmzikU1wMC6dUcfIy4ax6acX6m7dL3bU5iedO/hmdIgyRYzK
MDiN4C2GIJsBsxdBS/iPvNjJWcrpj9JDjJWQXD65UR3/5/Fl3FsaNBXQL8F3qZjR1xvYwL3GJBNx
cWNL/9xBSp6dzKqGv8xyi+9vt6UCEY4fxXtKNmtbvdYIDgxkVXNvJ6+8ftGF4lP+ftTm6khlasfJ
cCCIVZV2E4HCZl2dlBWeICZ504X+pMnAO8F2V58aQEjP7ezIs0mafnm8QLWAtYuGzITYGDpq3gWA
5esFRkYrg0FXLlq2ArBimnwp80koMQH/ywxj2HMTjd61n0fjt8eW1d+8tQxzM7gigH40fTcnVAZx
sCwFn1G0FFVhW4N6BP8/+X89trN3XIiO4epSI2mQ5a1X6BeeJ6DoIu1YqBCX9BFPReM36MU28mAz
9xwWREPY4W0lN92YooEwT9ocQW3G5TtlsMpdmwz6gszvXt18Gn9/vLKdb0coCU+MivYs8IPrlS0y
T9GKVclp5RjohILQFGnQtKdxWYyneUCPOElEcBqt5YhobeesqsCLtINrz4o3IR/oDMMsu5w4Il5y
5iStAmmCFKyAZQ7ab7QIq5P0Gnl7vOCdT7myutlfq4jnZZkoNFiQ/yBTWMyvRhzLcxOII0KX/QWq
8rOiDOXYrPeWRWutPuPUpB6nV2m7M1CWmpqG4A1GM3169XPjSN9C/aWbK6GaCpAVK+JtZ4uT9KJa
QsRhwAKY6xBEx138IZqWt+OxeVLpRKqIigxhS0layEmHQDblmQvi34Yi8z4XixddO0uYR2OnPyYH
tyuivkexmwAKQUS1zT894RAXRMtQg5Bxe7/86CSFeB7jyAY6nNYfDCm1v4e5G0Kz9/oX+KDrz9aU
D8sZ55B/XhwHzz4UroPAhvt3nNjRmUij/4deK9XXwpmRhovFUbdx71YxSUeKRuMbka9NJTSKp6Uu
Gl5OM1kUwRTU4EUHuLIGZBTC41xfYlEtF/r62sFDen/mKDHjEnXcMZ2P7Zmb3MEZcs+Dxkpv0vnU
+nnzi17p7XSiYJ9+MpbZN54F4z7xgeH7e0U5Rid7oySKEsQWxTCOFpCRmeLvMLvudRna4JXsvjgt
YxS92UViSs3xQepMF2lLWO0OeuRKic/KZq1ihtcbm1DrJvejo9Vtf8p764i2aHdxKk8EHAI4ZktD
rmttB2WL4FkdnClM08C9lshonFKzM54e+6f7o8Pi6KvC3AOknMOzOe2RMDMbHqSwHDz7OphL/t9c
q/yPCPb2l2Zk2M8ZGATV9fwIon//8mAZT0VzjuIJtZO1ZSu22tYNuNNzs8hzkMvoXV3y0iXRBMlB
lTfdl8dL3TWI2BKtaypeQFbXBgld2zlIVazse+2rxwjfqaiz+lx20rwmKeDgx/bUW7Z2JD5conSw
EGZRGexma2PbQOilwR+XyKC/pJ01vQQGDDwzyk8h/EzFlxowx60em+VkL92fb7Zue6qebvEDgEFv
EtnYLFpBT5D8z7XpK8cpRduTVfr4sKAbzjnzHVdGzKr3WSqGi2G2R6i1nUO8+gHb93ZqNaOcvCEc
Wpp4tEfAkAzl+K535NGg0/0jRFBB64rfC6CV7vP6y0oj94IyqESI3nUfQgdpn3Uf4tbHO7q3ILwd
F5JKIlyx2wM7TY7bjK0IW5eWfTTjaOZIoASfBW8W0KAIQRWd1gThiiJbXy8o5Q8bwxYi1HMkUyPD
zk/VBE9hM5f6OdEOWaT2lsYoIYEDKyPm24RlY9XJxml0ETp5XD35Go40GerlfQNS8/x4F42da6hq
bnBz0AdElGp7LizVBe1MAeaPkWWiL3rYp3zWvL9oaQXLCS1g54rq8lzdZpMx/0sC985HXyROSadN
wDAEWsIQFyrM9Zd8jtx3Xp1mCRQEznxE+7y7L0rBERI+ixq5+vOfYgH6blSDikGEZjp0T2KEnkp2
ydc0LoID57RTOCFORCoMggEwgZSq16bk6MdBa7Atet30166vEanTKOk2XdZc2i75kjEvdUM2R3J3
df/sB8vwwshWd/B9dj4Pv4MggnobCcH27WlnxnAFRHVhLYoAldV0cU4Qt7lnUluLecXYe3Oywzvn
ssFkA4Su/0faefXIbaxp+BcRYA63JLt7kkZpJI18QzgWWcw5/Pp9qItdNYdoQlrg2DBgH1UXK33h
DduuaowbXJVLMYZTnPT3jjtQrxwGim5WpBzMbedGhjgA/pzrgrxx2+5Q8xJQ3jwOYWEbOBHAEbtf
ZC5DrEa6EGohEJlOHe7qJV5CI0+OkJc7u4k6N9U4xl6zus3O722otEnp0m1JhPrgZsZfOeY7X4fm
8JDtXIikc4AgOWVUgrdw7BqJlkJNImSci8o49V1avSxRnRyIAuzOB6A5RWb8k+gIX29Zq87MmNx0
CFGRWh7kMo6nOEs0iqZKdbByO2EKtRqkMOC7APLexmC14xU5HZghtOw4/9IvbfGQRZ7xSdNT3R8q
rKmKRJv8vDN/vSoFyJtSCnUpDaidt7kCHIUdBeJ8CPOs1kIoN8S6dSlPc9wZBwHD7h2wqvnRiwPO
w81//UERN0ZvyaLz13RefVa1XFzyQpanKY0/d6WVfhgsvXviLsrDwV5Sv/fc8tKTGx187b07gLAa
gjlcZbCSm7tI6123dstsDMsZdTw/W1r6TaqWTd/iwgQwHc9Ipd9+FnYSCdDQ8IdhUdLbNTZnw5x1
O1skTV2v7hI6/oOBMZXtPLozNjsTDmSBEqEXdXvQvWOyLiyNcORWSZyvv/cMlbDXrZ7vTf7kZ/ak
fDLmUn64PcreMSGyXjcQoRhM8utRHGkkltnggmd0wjpF0VD6y5zWz5NeHjHMd78i+4ZnhMIRwIbr
oTwxyx5nryHE4RgBRS2CYpv0Q3lCC/LfbsqHL5lqHpUA9ubHewWSgh3j8nZdD2rmmtXbZTmGCHNM
bMq+LUO1t/XnPrOOHuS9CVLoVtmda5dh27fLmiXSx3jmytGG2L23rS5JPtUoSFtfjGl9pUSJWq6l
j9lRZ2jvTIA+pSzAlcbrsYkxx2U2zQ6hhbBS0acXBPFhNbT9uU+08QSm8Eih42i8TfweadFkVJLx
kqqToVoP8Smrm/Kszp57FoNxpCq2t4oWzvJrpxxk71a8YtUTGvq5HEIFDNs3LPdwyO4jsz/hCp4c
dEmOxtpsU2OC/p/qwACAoOincba8h2KmHlbO8RFGf3coisW0lhGpooV4vTlFZ9QoRAIAMKrc+tL1
XRLEQ66eQMT+OoePDi+IDdpua069LUmkg6eMpc7eLJXGu6Bu5170BhSAx/E4375S9i4u9HAwSCSQ
JvXZbA4eILew9GEIIVKZ2qngew4rC+HoVt7bhGQD7HbkmQBfb66uOE0otZsuQalpJx9NJbPpKljy
oXJM0aIivByd773lWo1b4UKSu0J4ul4uF5N4BGsEgFkitLNq9+a5LvBji6ZeP6h87A614hswbN0h
itDZFYW+RAS66lycUkxDX9gYPTUBSx4MtbdcoHNpkVAkJXPcfMYmcnU8gJMh9KKhvS/I7T4ryqFb
we6EwJLbPKN0fbdgJRS6FjdGRigsYVFcpJ1jgGUPfeknZZUevGl79zAos/8da7NOnVEarnQAMKA2
kF2gMrmPjjK5f3YZxE5FjZ1QQi37jV1Pvw6VBeDl1DvXIPGnbCyTVVf3kiuK0kb5b641MLhE50YH
UcHud/xBw12JzcBtroexskz2xcimh+Es5b2WCfMhFm3bXNQUjOntk7w7GDysFauxYpA3z0oDxKsU
c0VOMLRm5BuVFT/MXaOQ6mnc8v5vjAYgAH1KNIqw5L6emoaAlTqk8gcMpXy2oxF3kMl4ENmhdtfe
vPh22OqAeVopAdcjRZp0NAWOHdihTITqEjX3WIJ8iYdSOYAd76UG5B6kkGTpmPhswg97qRu7SPiC
FVZX35QJZQGn1NNV+To5DV2n+sWkZMEyZd9uf8y9SgY2jahQo9+yOo9uDoGwPSXNR7IsdLSXR3vE
5Lu05vIi+wGF916xLlluTh/qakhe0U+KHhvEEZcAte70VMZle7GlMP5Qoz63nzI7Lv7tjWH+7/aP
3F2HtTfAHY5UyHYzoz9eSc3j/fPU0fos4xF0baaIf7xBHrmX7D0W9GhAWQCYXHsR10tuFRBTa4dH
qYg8BGq5H852O6Pwr4N9wNXriFS9N7UV2kKkCzIByOn1eF2hJTwlE097OqMmVtjym7lqoJed+ztJ
IIxCWmhr7onk5fVQHN2YViVTs2uJJQM2UM03JLUHO0gq7ER+405YnwoXOSDoXdv0q1wNBmFhEPpp
MrpDhKC7K/TECDA2jE+3t8femoGCW/MuUCvgTa8nNgxOLMyRKvGwNvCFjof1VJjU0XKRYqztDdkf
twfcWzQqm1QNgGuRMGzuu8GsO9dIZI96manci0xHELoY4oVD2kUHj9Tes4v0HCoHFA7W1OR6ciTz
TjmbjFUO5vApTe1OCUkHB+dgvXbGWTuuUMegMNKT2rxLjt7ORY5YbWiNRnxv5XN9yqI6/377y+2O
AiYAGA551ptOK4yefMB4mFpk3rbleShj/V4k+uhd/n/jbPY6FRyQiTyBIdCsyZ/dqQK6FScH/bu3
dhEgAJBB+7HHaehu8w3L9JJBwwg2rHQjnh/srJw0v6wyrqWhztJXtUvKP8e5bPo7o8w0kpE+hm1v
gir5E18r3Tips9Xea6pQ4jCn59z7RZI5XG+60/3RFJqm+KoRJ5+7pMj0MKoKiguNhqDp89CkxXoN
zsbgD1FhLEEPjzalzCDNe7cllTg1Zbq8NHPWHIlE7xy4le6HSgwJCVWzTYlntEegYyZWvsJ1kQ3I
k/mzYZfDnVnKApn++YjftLdrCAfZNz/g5NtOQhoVplehBxEijitzfxzVxne6qjpKj3cCQkpzMGsJ
pSmIbSsPelvncqhUuj1NAxFNB/VPtKaGZZVrl6Up0PAjLTrYqjuXycqqoAFNAZL8bvMCLHQWF6Pj
Y6poetyNcko/tYznww8wfz2EpxzurY0fFBGIQq/vkj6jqoILdsd2TS0KYHn6zaAvfBDL7K3W2gJY
dTlXNt+6e36KcCtFH3RFFDTtalV5BVk6Sn+kOh7ePuJ7hcY1bKF1v+p584hej2N5XWq2utuhQJ30
ami7k/gwZLiaB0WR2H/X7QgXpm5aMb4bm6L7jHn7/Je0bUU7mVqKz8nt37O3joRvlHVwO4KHsDkU
IBYrCWyUK8egdrUITb8DEftfoXVH4Oi9kdCDA7y1civgyF1PvB7VSY0WHNJdKmLfB41uFxKz6eRH
GI0eBNt7R2JdS3IISmOwi6/HSieRZq2htKHWKo72TheOA5hxkEoZmEjbpp88qbiZj/jf9Nft77l3
yVBC5Zaho8JjsQlM5zZrWg2X2zC2VKxG5i7Dcgd/nveaJ+wAZvr8GwtIQxSSrUNzFLr89VRjS3FN
RRkIIzI99RVHcZBWRtm/svXqYO/uzo0AcyXwU43bii5keF6b6Wh1YdmZ3T02TnYQWfFwGeyqv7dW
DeTb33J3xwDkRQkO5ACtjuupNVSFiWy5Y8x2iB7jUjGw0PG0ByPWjpoce1Ojwbyao1NEAk5zPdSA
VlE3oBwAhbi1Lv0wyyCunOTstFH3VWH8g7jlx7naIBRg9FIrWEsGRJTrD/rpuiH6G1E5hQWR0+QJ
8qF3Pb+bpsdqKhbhj3k7fSkWc/7bUGoeVhq38SfbSIujg7L3iX/+GZtDSX2uNQV1+HDgs6CMD3ET
vWALNZRY/MaLwXUH0uWHbMIWAxLHxoAtDhwaBNv6IDELDRSnbM91M5mn2xtn7y5HCng9f6vx1/al
19RRopFGBhzPShqkuj4+UXpVX2+P8uPG2q4hJsBURSiorIiozRq6ZtNOytTDgi0d+yRHbT4biVuH
oP6hGtvu+GQZsnyKC/B5ZT6Z90YqugtE0yb3KX9N3blJewdOA0WXC9jv8qWILOu+I38+iMd/oN/f
/FZrlZdH/ZONvnmvdVQUC+TGeqhlTfdvKpzh0i6FptLv6UwItS2eyXnqtMNF19PmBXy+9xqbRnrG
m1f+mVSGluNP6bZV2FRjcbBee7uQJibppMZykVRef8iiQjdIowYONLVxkqAeI/cOzKb1Rwvd9uBS
2alZMAAgJDoKyD9s5dRLapqtiGYOnmOQIE+5OKV4lQRLAjQHwaR/OvjZd9WUHN2eO5OE7gSsGIEC
iHFvTnxTLgsBHAXdoRHlqasnDrolCepCzZjc9OCG2ZknytHQvblhaNtuuagmeq/j4MJFkpFr+naP
uHphjo4/1lXxDtivfk5S9bs+je1BerE7z1XijTo8r/0Wq+O0JfzRDHoSZcoRpImVn2qkLS/q4B5J
MOzdolThVww1yRkC5+tv+ekWLWAuzYZWc9ALI7mr5173C6fqfU9idax0rhNoUTt+FApXjDImWA8Y
8y/bOjEyLUxYv4i/kUBsb/IIBFTc0frCjK56XNyuftLpXPtFf9ju258vKRuIjdWWYuvD67iyBpVP
GXZYNOW9VQjrExww98EbcU9R4yb1l2V2whwped8xZufkyujoydiJrYiq/vc3bBGvLgQO0hHk5Cu9
bV4nlaa0jefIZ/QOiodxSryPrczTX88BiE1pTnNuyHO2p7aNvFjJc+AjQzuMPoob+mNE2Howyk4U
sFIbaFlRTFg9XK63k0CkFQAxo2i4OryIWJYyqM3OeV7GWT1FMZWag9to56WC+7u2Valtrf3+6xFV
NWn7qFX5mGY8L37uNWrp67Fn/nv7rdo7lD+Ps4lvoAzGGCpTi6QDUp3HKY9OdQXyZszH+kAFbHdK
OigfzExIDrcBaaaJRahWz3lAFTGUWCgEcK6PKpB7uxD9VdRl2IqYjGwKTLaBemUlWareJMwXerTG
vuZ06uemDmPu2rt8to/IWLtfESWfVeOMv2/bPK5dotbZ/6jolsWDOiNo3VlYkWGiEB9c37tbcS0c
gHtGvHKbX2sLsImuo29ll2ihF7gpa/7icr9BuMtCUbTt59/YIatEkQEfBcD/ZieOLjrSYiJmMmoj
R1l2MAOZT90nA/vM+98ZiviMhAUI8paSpc2Lq8xrT05rsb+L57kMa1e6J6c0jojbeyuGgRVK6/xF
qXp9JX96IMwGJXlNWS+ruqy/9vUi/sDSw3oaCy16uT2rvX2/RvIrRxyBku2DSx7fOf24tpNU6b5A
oc6+KmgXHOyL3QlRBiOrRRyOvP16Qp2qQDXpePGo4iln3D1qf0yb6m4s1OjgbtrbgrBLQDGj9YB+
42ZHCFxKJs3lIa+yXpzRWlfuskamL4vRN2dkuqKDi2PvSAMTYFKrhg2f8XpqDVR0gVsBCYI51WHV
q977WEyT71L1OCWxEePVu0R/3V61ve/JelENBYVExLKJi22pVNWER0oo8tR9geY/YhDeV4/RiKL6
7aH2IrKfhtpmJeTOaZ1WlFpUN86ncxInynNWOkrl22PsBU5n5e8mpwAeyXXnhbcH31tM3k2kTIkd
KJlv9s1SycSsFHDaq3fQO7LN95nVqKGqz8u7RI+PfNj3DgOgLlgGa6UHfPv1Wuq4JaIKOwILN1XI
QqY1nZVW/XVZJ0zWSO9Wbhk35Tb866KB0H1UurAXsXavuRWmNumhrNPevmQ/rtJ0lCGAkl3PJY7Q
cML7i3259DMYnXk+yYyScddY+tlIDVw9YqSpb6/X7gcEuEanBNgToNnrQVM916VoKRMC3UsvVYcN
BZSQo+ba3ihcwWx7SpKgPja7IkIAxLCTjMbGlFfACPCXmbsoP92ey94ZI1xFswT0Oanyujd/uoSn
BQ6uNbDxJRqd3xJZTD6knln4Tmr/TkC10tRgivKyaG+AsYjvZ71NQcOpXOssrTKHWeMesb72ThOx
KDejAY2ZAOR6Rquru4x7FYKQ0nUorZtrIGDllypP83vHKcXB6d2rGhMFgJhZwQqMuXnHaOepAC9g
UGKbDEYzWbxLpiT2k6ks8WmMgPEbS2Wd60UqfpfaBW51ZnRZ9PnIS35v5nSaV3sPJOJoIV3PvBuH
Uc+ccQxpK/X/GGYmgxyoC+5n2FBoQprff33voGe2OongcAwf4Hq8ycFio+8Yr9C78s4x4/Jkm1Xz
bTDm8QBTvXcY6Iyu0AkUFN66qCfR7HojvLZ4aryz8Nr0y4iJ6uXXJ4QIFVEWwoEEkpsJaVkWG9oE
FaqKdMUvNCnCWXGJXhXvN7hsUHPgsrFzVvGTzR1SNmMM8g59L2l3kS+tqPRrLRpesnmcD7onO3ck
LQT65sB2kPHcFtzbtKU85q1SYrFlnw3ZFv6cVeMZlbQGOoPjBrRlj2QKdx7U1dqT9AnV/tWW4Hpv
DFGfZK7WjYgvKPIPXbrGXdkMfWC0TfrfbDQLTNHkoxf1xsFO2bnQaOuBNKS7Teq/7aRXwB/o5sEP
HJREP9O5/6cdGutOleIgOnmzJSkWreTHla1jrlS96xnaA6bpSRJTdIuzNphbgAIlTddPt7fkmzO9
jsLrxsIBTaIZdD1KnNYF1fuMUYZ+fLBB1jwXWIWcCQ4/xYPyyxrn63AIMsBBZ7+Qvl0PJzJjbIaK
+loZu+5FUfsmVAZTYs6qGb962GgcEhogQsUFwpuwDUNmOphR2VVh7U39g+nlS9jOMn9EbesoMF//
qKsCK0MR+9OoRJh39ZK5npXaidzJRVUDcxhXL4nK8p3GTs9zoXh3EQhfH/WW+r6i+O2P3vTLWn7r
8OSEiKBCJqPAeD18jrxXmbSAf3IEj05UyupPVb5ySwnFwqaoaXw181GQ8uYcrIPSLF3x+zwF2zlX
aoOtWC7qcPU7CloY6edSwdvTSCJxvr1Hd4ci5wbQRiGc7XM9P3vhyW0towqdxVkurdS5W2yC9apx
5oPH9s1dxqwIHtCapFS+mvJcD7X6V9mAO6pQ9cTasjei9rseF/3ki8pUPpZGZ32ElhF/uT3DnbMO
6GjFC6xZJMjY62FrfkozCq0KJ61ErmAeiC5E2f3Gd1ynRbLD8w1c+nqUEWteUl/2STF0xcWwFD10
E1fzu1F4p9+Y0IoR4AqjRLo1tRWzo3hmxIR01ak+GTmHlGqajdzQ7XH2tgb1JjCcPHbopm+n1FHq
jjOzQuAryU9uLf+beg9gyuAd9ZX2RlrJeYj2MSFq+dcfD51hT6FMUoa2trh3LqAVv5ae+jRIq/rV
J4ZNSP+KNQL3sIJGr4cSbBJldKiMWFUyYuU8qhd3mXhLWzO7v/39dq5/GiIQ3tkUcGS2TEu2QDIg
Yl6EorT72m/nTJXvdGK8+5QWZhJUjlt9//UhaQ6A+FolgN/05zGIMxImiAdqOyYn6KOmL9tp8TW8
sy+F6x41yfeO9M/jbSKFKYtYzAF7UKvXzKCsOiWQkz7fu31koNcQx5eqTo+UjtYl2r4IlDLY/Bov
3hubkoLn2mrVugh1pShO1MTVIKOi8thkS4PQqV49CRQpAmOy9YOT93a68EhX+xDSR1jwzma6TmI1
dtVwgxVIjd1nYjHCsYPzMYis+6ymY33v6ByV22v69nCs5FVKDKTI8Oi24neeDnClHhBo4O8GfYhC
eZjII3wdhYhfvsTYrfyPcgYiSwx3fTj6ksiMvUyjNZusr+0wzf5kRfnnvHGqg8PxQ+T+ehURAoVb
Qt8OkAVU5OuxpGVnysLMQGQuXYLVROtKv1DK9Hs2FSWMQIyCg7rNRRf0k9a+A27OY5tCPdN5q0Ty
3Y5SRBVcE2jswcX39sUgqSYs5KKA+uJuD249lHWemjafQTHkZ0lxLlCxWvlye13fXg90msBGIGxN
iQBNqesPgF9kl8UugY1UddjiiWL5dI+9lz6tXvWxcw/ah3uTYkDydCoFwKbXbfZTsWCZ7casqXCG
rt2Z5wYKeP0eb3L7SNtwb1orgRauJyImb6qb1LeLhY1TQz6uER7r4iz1wZkKv/Ba8dz2ylFF/62+
ISwekng0usEGsXU3uxZZJ5WSG7vWlbG4n8RUPpvlXN7ZbK/TbFpK6uuTrryDPWK+OHMEixAxrfZd
1Hv999T22jBKvfKbLFz7se2E+9i10v7PzEvrS1XHJm66UnzKKi2hfVUfgnHe3mb8egx01+IsMg9b
BogTkTIbZtLAw+0Kx1e8VP1YL3r2YGC++ew5nfpUWLPxOmuKd5Bc7i0VwIUVnUbwh8zr9ZaY0d+a
3MEgtO7M//pJeM/eUhenxDW/NuB/j6qKe8MBOYJ+S8dxBTBfD2cUiRepTdKGM05F/xSKNd31uGCg
BWG4fp+bR8WdnYvzh6iZw61JELMt6SeFbRbdoDQIdejDc9w1mk/11Lyv3PFIdHjnYWCoNcsjAyD3
2hwu1Yw7NcUsJ2ytZljObt1Xp0IlR3gQgMMfMqN1w1YkyUFlf2fvAK+hisktSk1z24XRRioOdGvb
UGYi+tKaMPUuEPXa6dEyZreiftqm35NGdhetAiF4vn2Breu1ucGJMKkRrw0g3oVNkbNoo8xtS70J
1bHvX2VvIqbu5tNTo40ximu98RVNggKPCH1MPs1FejT+3uzhLQDNo8xKb23dbz/daF67RBCv2zZs
xJy+Vvht+E6cxPe1o4jATeTyMlf9eFeVzlHHYWdnra7rpKN8el7mTUoBgdDSuqlvw8pVnLC2R/FB
V0X8CGQh+3j7I+8ORTWGJvZaodxCeDqY0fRNSiRgChyM80WYfg98L8gTMN63h9o5n9R6Vr0Zdy2J
blujZa/B0Ud9I+xV7Ggui9KMHS+yBcRT6+b81OrxUaJ7e0gAVNdL6EoDNyYkPnFOduiO2m6UkA1a
thIkizI/Da01/SpPF6W8/5skaITrEWvHnqWiRA1g9WUJhd3QFerm5clKjaNLYXdy69mk6/tD+ep6
qFFptSQyU4Ra08H4lnh99rQMlYI19ZyAkMo8+8PtBdw7EBiLUMwmCeUm2sytiu1KXRJETGO9T/yo
LMp7b0j+TfSk+QAFen5wWst7RgXhiN2zE1tQqgBJuvpz0J3axMVoHLStkTRNGPWpDaUwbwLEtX49
S4SVRgVmRQOtrfTNJTvXeW/YpNmhUKs/yyJb3hmaFkHXnLvT7Q+5c+hw76NVSoULeY5tAbRtq3IR
A2mUHeEwiTZfHY4jXhHI3h6hfnYuUaIfpkUvD0rytmdvzpregqrMw8Yw+jaYNFk/Nj30P4SBlPbB
RUnrazyMxUNhFumT7AHY3Z7rW+zT2qJifApcZMQc/utturjO4BQrNoE/fMLSd/xnGKji1UppXhqD
Qo0W2+5JEP/4RWd7F6L1IyPDnZMCnZKUlSCE3/BGVkyq89QlWLeb+ZidbWmO78faA548nZLcy+5u
z3hnt/6oWkI256iAjbyeMHLo7RSlTBjxivgxK+34y9C3ycEoO4eRUX4UnVSLRHvzRmS9FjuEHMwJ
C+Hvg5ravmfk9TvPqarHFOODT8QsFVHfcnTv7G0pQjr45lwGSF9tw7rJneOxUSkCCM26i5vKDQtJ
K0kkcrxrk1ahp6bp4bQY5dlxp+zr7c+7t5hQjWlmrf00CpjXn1eXaRZVJjUBqRkLV47zWhNWnFGy
/U9VYv0gV9s7qrR7uO8AKxLGbhYTJI8ZFwmXwsK2mfyyLdoHvUiT54Wq/8FRebukdN0ZhY6LTty1
JceWrtfIoUaOzRuj+WNsW1GQY6Xhg9qzLki3V6FIIhhQET/k9jfV3k5zzahI603EgsCdbta0jkTb
x6JqQ8cSGP2lsZWc9F5puGjxAc98ddbNO2cZrZOjDG59Up05vbRDEaXntIxNX+3qRvqKnRsoBCpw
fgZz7P48+JHrt74OCMH9UqDACJ2KIeHR9cq7tpBlMiIk2kxiftSX9SXq09Lvu6lAAMvtnhb7Ey39
0BPmGPvqZFt3idH8MoSNBAMcDxJHKwedVsj1z0Bawq6E6JG/Kg37vlOG76LFymsezOysIYN6ktFy
VCt9u+mhaq9skVWfCiLO+u9/ikXFopeJiFpYTjjSyJOyTIPmZ+hoqhfQ6yhCel0zy8vtD/52UxD7
mrTpgPXQNdvmb4DKHCPrSbV7HEgCmo8imAY7et/KzDqoHvxALFyvrUNyanJd8gDTCdmsbT9zJLwc
KapI6UycjOooX/w2Mjzd16p4fOgSVMkv+EPWpW+MYGGCobCnv5ZGGYyTZ0jEXdTFct+5fdPkgeL0
w/dRb3CmUNzZ/YoabjWfMR8Wnd8Wavu+HDI8/W5/rrdrxNpYfDCEJNbO5iZKAdlbRplkU/YyUwNz
tJ0AVJTynyjjDLrkkL/cHm9nechOCCEoclF32WZnOCfzxztpEzrSFDZ6mJX3cUHy8KWxRj7bwWBv
LydAa+SC9HC4ePmH6x1YpVJac+Pgcp6pZf0u1Y3I+j6mI/71SGjk7jOoF2v0Ffx4u1DJFJwnrbyX
0dmhby7P2bgKVc9NVn3T6R+2flnaeuy7ahm/E3lChbwf4ohyibI8G30+YL/gVd6XuoLF7VNHw4Qh
Gl3ng1yK+GXpl0r3VQcB+nMkrfi9E7n90+gqqgjLknjIr7OYNnKaGcglgiBsyxMoIwv34ghsXzAq
vWXhXo7t390A82sOpmqck/MSFxK7Rwi04iFPs97w0xLx8sDLJhVOGHpw3iP+LkJilp3I4dwptds/
DkR48WsD3hPnAr0TOtqDHtq3hlCjD8aUatUdKmV4YhRa1jgUxWz3j6VCBOmX8ytAEJRaQFtTraL/
cL1CAEz1WLepWwsn8XyBL3tgDSJHPtnzTtkcO6eDLcGfd31kYSChJPwDELFSFq7HwzDF1lrg3QCG
s/i1Nevq1CG89KEYUZa/PdTbo0VuSo6KjhIJABnx9VD4AIgakmcd6mOdXyJXix+dGT9Ocsf5EdrJ
UQL+o8d1PTcaeewqLr71pdnWdoxuNsA+geCdIws301lvlm+67JP+kvJ/eCoMI/qrRYlXhESwkfiQ
zaWZByWFmSVw7MiLvpTuNH7hqU5KP6X7Gz2aTaP9U1Z1U/s8LvW3vjPlh2QqqaPEiVjcZySfSfTr
QYz3uSKRjyPb0qegSe1a9Ts98WJU7Tzrq9Ma4tXCZ/ul1poi8i07t6pTLrJJ+Esvra9NnPdlACim
+rswxvyzKgvlezeAkENTYnS/xtQfc79JRHtP5zZbwqTom49CKuq/YM2R8a68SC6+MxcE7OtqfNN7
s/+K8Jv9kLWp/u88YFkS2uaS/EV811QnbcLjxa8yrHvfL7Gb0x2RtfMxHrL2KxZFC3V0JWrzoGqh
lj/mqeZ+WSDYieeijVXLz9mn1eelj8f4gxMZZofAQSuXLNSFWlgfohwd8cAj7OLgoRfwkLne9NXo
YqsLFKMeXpUmT1qYWU0yn0uOABqcyAehy4BVZRr2gMlyqhpR+jFLV9tpU4v65xGdJtXvC9TrfG2g
RnouqU289IokfS3wDekCOzJn6ffQfh6X3ivHD/20KCch6IId7O/tVb4KpxPJ0iXn7ELS2OzvkWMG
GhjQ12Q31YPWedkTzBDpBM3MvzgYbL0Hft7b62AOTy3BC9QXoJHXh6nr4EvMvaVhgKpmwZT1ztmN
+iOQzxvo29rZWH37eJnWAp5lXA9D+92sYfOpgSaLWDkVrpgeqTRFJ0tw7/qN7k2fI2H1j/ZQt4jn
Zq45+pmrKjLQCq0+Qrbi7bqOeD1xwjacUviaq0b4FpuJgqCeTLOD/0RBWPfi9JkygBezvAadcjux
vo0Cj1uzNVcqoFYjoyBGq1juUFKRSJwW9dQBJdAV/N6rrqm+Tli/G+ClxhgQhSjGONS9JnX8tuob
eRdh20Blq+pUPQBQ0kUfK0umxqls9Tz2oymJtFOa27hutBAuTloc9R+aoRX811m8Xjle1vru6Jbi
DFBxGQLsJOfC763B+W9Uk7q4eMaQZCepeNpHbgqnOGXd5L1v9Hb6I4+Eufh1ElnJpS5F92olVfXB
7Wvvz8FUOOJx1PLRR2G3UxDbpflnXQ2AOpO67Z+jDEa9L1pD61+aIV1eIr1SvqelsJ8dRMVUWGmN
GAPNEoiW1nmVPimehwxdmhX4g5u1Xj7KOJ6GJ1Pt3deyqc0ZR5omv2/jpRVBusS1elYbd/pO46+7
n5tJAghJI+2lN93O8pW+ROoxFeV7mkilDCexYA9Xu24a+X3vlkYgdEe+gwrO7qKZNr9AhncesA4g
vENfmh5KXka962OahKNDB6Glv5BaocCZZvPyKLK8ADKOIUrgoLnzB+eBX6gDBnjo1d4S8GlzbIeq
TCnHcy3MGWKaO8nPNvwYLRxSqyYni7Ft9BunSaswGvL4gyiIWj71bt38EUsVNWiBI+EXOnyF60+R
Pn4vkJpUgENOxT+q2i72XYl08RKkSu6+ToloFCKeVqQB8AfrlWLt/HnIOvc5dvGBDWal8/5e+PGf
p6bCwAENDvt7V2oyD1TF9L6o0xLFp9aOoyqci0VzgA1FOjK9iVHhZzCKqAtmJxLve62I9WDqYBH5
OBcLCSbHmBI/t2ev/VrmbvvPoGTqfAIRXz2DL6PpYCSa9ZQvtZ6GXl/nht/UkH8BJiqqEnptKc9N
rqAX1aAFYZzpLTr/FF02/0sS7/BH13pvdPeZa0HOXjKt/4+komhOsTstXyxYK/MXxxBYmGLGrrRB
UjSj8jTOjVUHTuxKGQ6JY39EvyX53MOGtB6tlK/nkz+vtLmmTZAhLewkv3COxKfGGFz8xIpm6SRv
Yjc8oc2cew+WMMsxGJLJnk4r1y72x05mxamobX55XMyDcV+0U/GKHW47+bXjKJdYdjgIoFMT/5VM
RfRcjm6dYX1Uqa8WsFbHzw1DfOxH3JYhO+hmyIEgLVRGq/1gKlamB3Y8G/8OTeZ0vtnD1PEn1Fqe
9dht2KLpkH0WUJH1C0JT2WM6RK715GgRwEgxm5V6j1OGaQVSpoklfVE4hR5YWMw+GV6N+ZIy6ZzX
KZWfimgtr03pMr1EOKhFgHqFXfl5lI5D4E3griZDr2riEM3EIKeEU/ZskxCJu2hIqvew8u0/q2J0
Gr9bsHMJVreq5oyWTT/4RsOmejClkX4QiikIy42+cr61qdAv+ZiQRFkiN4I4sUX/vo/0LPmoY/Bb
B61sygxpWlq4PqmR5oZKN0yfHENv3BAFGrdD0rWaPjs0HoqgM+IIUI5ws9K3MTUffG2SSXZWmiKG
0ORG8fLYmmOTPeSLKf9WItLW+0yKcj5h+BOr59pFvzQAyOx4YcQnW3x3+h/Ozms5TqVt20dEFakJ
uzDMjHKwZdneoRzJoYEGmqP/LtbO/3qWyqr1b0t2C+juJ91hzXCL0sbyjP/pztx1i+oebXKQJDaa
NvIayqnXF6cy7bs86rItbO7mzMt+M6nw/QQgv3aOhqsQFvBrbX5bF6a6EYomizgMVuX8pOImF+p0
6Zw2Rdsx3oUMH1EkadJY9ukEJsdffCDedlnTaXTFZF4bRhdmHMXNWeJyg6ZzZ7Pten4ahM99bvsP
s2+5X7MiXIrz1veL9wgdWNVH2YV5c2xraT7pSmx6165sH/wl55vgDpRjk1LUG9varvur0hbNN3OX
l4lxKFVP7twE+Qk323a91vPaqsjoGuvT1gwTV7O95tczEp+CeYXdfaZn586IS7XLp0ojbh4tmz9N
mMBhFL0MDselg4Mij41bBU/zYGHfslqTLw4AibcgqRXAnKguxMriYxv8HlYlBrAHsv3EsTTnCN8X
o75a7NT8Ubqb7K831VhPuGo4KinHzruuUNjrT31djwEvqRueU88jezQH29uelqHMbgxSVDKLlM+S
jWhpX/lZX380CsMcCYhj861Y586Oetmb3+HXFnaUpnq6G1K2+WFZ0fe6RtRq7ED+u6I4ijwMz946
bxCWcKsdorE2McvJl2kO4x7gz0G18EcO4OIG9ybMhwlJ+bJfJQgvWe3tsVB/lfOOBw+taXoFHzA9
1LmliZXDgL5jpVKzv+6snoiJ01jxhSzTxXjeCrsu9mfAytdLMedF7OIH3pMdWMY1aaqARsWu3+oT
FnxdBWG3UC76gLpDYV6UvYsF9OR8GgbJXVhsqvgJbjezI0O6dXYlVaHtqHPmun1M5QgfsNtmW96V
AfImLxupd3HbMVHJI6YrW4jxZVvu4Jfceqg2qwkjz2lSlWiO9Rxns1U7VAZTAI+33vQQebNm+KMW
u0uAom0j3Y5x1OfULXV+qP2u+WTWZZlGlez6h9Go/G/Kbfi10ssEekDroB/6EnZEnGXcVMe+CMsw
AkdQvhZG2T8xUXanZK4sfz2ip7rYWNZUUxkTnFJE7/0eskjnLXYZU4oPx7rPNE2IzM7NaA5Wdscw
iuWut+Q2g+JZreXWslYqxZ1+4sail+kzpt20za2sT58Nw1JtnIGo+bZmZegcZmmm6MD3Jp9Jm8Nw
b8nO9E9LMRTDdS8gT7wWRUEm55dKvI6laUwx3pb+52Cj+3GwRY12lG+rFJ22os7u0HpPg4gmslru
RO4qP9r4X4EIdvQvwsk26mjtbIfGR1YYrj6oLlgIK71ZUrzj3kkcHXjyOGvs9cFXusT2KzW9Rwqr
4Gq01WLELav9xL00Q/Y4Q6FjdGqnPrqlzUmUBRbQpypTdnE06ZyHUdoP6Q8gBJB9SeHM/INf9aOT
9J7Tv5aWXzdR6c7WbejNG5+lsZxPOQ0G5M2MyjgjSWQEB2XPrnPiLpe3/i6SEEltmb9oGAj8KVdF
KrAE6UGuNWmT6aR5el6DpTDjUop8iHuxiPKAdoX1E4aCsX+NzGLrWk51qFInUEc0XdpnpxMZHqLa
1n3khIXcIhvG+lcYscSNanRBR1s17gdEibbL4y4rg+XG4YIqb4K5XDvO8gjWBAk9/3prQGJHepFD
euRIDjJuvGm7c9vRTg+BymodFYDkiKu+O9DYAGC2xPWs+vykoCkreBiSWXk5CnyEMxXM58I2LP9o
da39KlrawCcEfzgEcjXNJ8qjokp8qw3C27zCkzEy03q5qx1RVVe1RbCKeqdAfTZlavLBHAdrSnK1
md/wXBvMY5rZw3Aq60W++ubKKIkaInsUC4VULHOE4CIRLj3GqqNmZDCZGC1lXhtck1k7kNFplTYn
GleGd5BMTE3E2h3ObpsTb47Ma4w88naxNgx+8MymmOs8vBWlPUYuNQfdKvwQBpI8SCgx1hrjxzQU
vJ8RiaHPY4bCD5sz10FsqjwgoWzF12q0JxnXuARxGbGtCeW0T26HVaKdNpojIC2bYZVBl8KXOqrs
abxr17qaI9n4Gxg9b6z7OBjYt7G31cI5uhkdhCgVIYhxvj3ELVbO5qhfevV9LAuv5eppwk+lpwKL
DHJw0yLCN8crT6m3APhjstMHpGH4cUYVsOYXEmeXRM315iCSS+b86Fv0wyIb/6jxGBiyLz8G7Roy
0UARzY+EmNcZBl9Pa78J/TpRvlONSQe2UEQA0fs+bqDxcJ2FIfYjw2Y046kuCvd6c9aSx0Bvyjo1
omrc2OlKbIs2p622GGbiasVOq+ZHseULKnPgLX7JLPNqKoLCvx06iXOK3QatTwhEkuox5Rr/osRE
BCnZl1tUbd52y81AWu10A6kJDr/2r7bK06ehaeXncWuM5tapZm2gLifWZMkdpGt2xkoal6FfvZiz
1jKe08X2mCoF4U2ZafHEF7GceKAMOMK5sP2kaOf1U1ZqcC4ViDUrdufUKeNVZP6NjeCKx+Ey+zux
aIL7UARtAZeNyeghXTy3JtnqjUM5GErH4Th4vz2xifBG9FP+Kcd4hK+v5vWzUkynDtVkDD87N6St
Zc2uf2V17mzHweg4j6tj6ZaOn6xv18ocAXNWef/R7TLSzDkr+czLhHlS7Ek86KPBsZspbtc+vbEl
QnTxAsHUORRr3tTxnMn8w4yOsATvOgB5KcJC5Td9rpYU3xpv6SL6mtOHoVvFlsxj7nbXaMuLX7lf
uNWhmHrKcc9aMv+sIYJ1h7HwpiUaqtB42Vp76GJBw7A72U2vjp6tmiASrQeNlt+gK9aYVALj3HQq
2vx5LTl2YV8c2J7ud0Jf+i03SsSjhrVX2IdznzeYvafTTyEnZd/5zVaPiRNO3q+VKQnOoVtfU0mT
mEZjVRblYQlLOm4VzkA9YbvhVzYHW7KflrHZP5TM2MZmWe7CBHAARiYkhf6l0yK/zsrJ65EnQQYm
numJvQ6GC7wSN/iGg2a2BhfjqNwXRCKD376lBb4W1hTkh3JeR/92adzpqVVe/gWxNq8+FLM5VhGN
23G73vDa+4UXwHQVkHGFOI+a9Q/LrMyF+FvQU1BDoD7Y/VJk58mEbHcOUmfhAJpr+7tZ7KVMKhKz
ikZo63xe23r+pvyyM2IsTsyeJkwT0oSpl2E971y3PhL95spIzO4sYxUo/8kYBFMSFKNdgLApYnZE
7rS7rcmruFy6wT7BYsGNtZWZ40doEBW/aywF8giWALrcLejznxPGRt9VOeYVZVTV1gdAU6qinCmJ
RWx//OfWZa948jWf5YGsrC7pKyp5v/ipy9fACI+ekD/bjBN45cvRlLP4bPYzQwIvLOcpcorO76KS
e6ZNhtUUv6XnUU/MxT7yRHOBurssgDWzv/i7m3ZcPkE8yYo4I4H6YKy9MZEYrMZZMqAJIjhvA8F5
VkxnK0QrIidd8LQdSfE/yUY6WLevs/pptJm8r2WR/WiqLn1ddVF8VWTL9KpRgX6RFnLNcdpm24vG
w5zncw2YrLUb6MhBNySL7RpsoE9tVkRWkdl3g6bGgWwKbTPRq5WdZjyXnwfdTc86KGi3jP1YVhTT
krA40IBWByMnQsQoe/cfAx+L1cjNuvWJ+5oeQrkay7fecLvfsl+6HrpS4Q/xvLlVG21I9z0h6OV8
SFVaXVENqN9im5znnBP0a+07gHs1rZOOkt+kdRvmjgc9SJreEqVo6AaRSQ2Kr72rgxdJZThHOe2G
b5Y1dvkBVItfJrL3SL/ROx6ZrIhteKSPo2ty66mcY4Yy7fAkKEGLayfc4AaUduN8GXKvfVS2PX8L
q76ab6Wug4XR5OKLyJRe1t8WQx60CeU3ethruHSHYpRhd1UxOvhZ0Oq/CfGCbK8RlfSf0CrbBeYY
O/Yx0l/BmJC/NPfb2s9PaTWX32GZLzdo36V57E6581JMVaijtm1pICtGuXf+uHUZ7k0e0sEAuKox
GlUrXptmVSk3qMeVs2hvftBhTfffco12OHMV98fJbXIj8uyUy3wlnjEiMzvDjBvu7KfNImzDbJ7o
TYKME2g6mVZHo7TM2mfLG5S+prvhftjIlpn6zRTOyWrhrBRltOA3Oo71ejU39EzjujBHts9g0MZv
GizwonLQrRXngRHWiZ6ctYkHVaN7ZgOye6gHB8WvLAyr4N5lhPi7xhH3pZMUvJzFPZPOdRVcZWmz
lKRsplyeOA00h7DLUfdjVrYDWtTe0sR1iE5uXFWD8yLcjunFhFfEPn8xWutW5s50ndPISKNlgK57
0kO2ySQtWr+mpLZWhp7L1v9Y9Fq8AMrt5AE9vqw8pLnASWAclEtiwBz9d7os662W8/azrrhT78zO
WjihcL+nE6nwfC22zh7PWtbG2dNmphgMeSo9NksYtqeR/OVbuK7Usk6/2cc+dWRzaFxZPuEjazy4
fu9+GJmlFpGSnv8EY7n5IovFKJK28kUfjYbNf7lqfMljT8wtpeHiprQCVk3oGKgbRexwkVeHfEp3
rPE47a6SrZ6+ktSWr7kKCIx+avQZ5z9gjgX0V53pjWwKjqvDAamqkmrL12aPDKPZIpBRSRKFUBQ/
UmcWYzTNALTQFVuzmomMPTYRnPVujYDS2y+kJ96zW6/+GKs6WK+zrrfCqPeFcVXPenJvFk8uV7Nq
VHGutZ2/NBuNpNscnUd5zJDoLcj1Z0oU1+nFl43CJU8EjW7CQ0nD6jz5QRrGmtH/C3JAojzCPuvE
QdVa5keGuNkTiKkaXxWL5lTfWeEJ7Lz6IuTq3w2rUTFkq2zzCnB/2TFhGjgIVRNWtxbzrCmy56p4
NGyL2D6oeSyTdmrTbxn4vz6S88DFiJMznLCg3twmMkmnPqR6tkgj67aaEm9Ox9etbsHADj23RoTk
4vACcdH4UbIBfkwgG/KYmUX62a3s8mGcyCDibZEO83FEXU5qG+jx5UXfqmT2shHXw7mpr+tWGdnR
MkfjOuDi8xIUUtz2MM5+2p6rsd6a2MM8oYn6wiPwjKOwbl13Un6COgG5F1UwFGbbL/JjONhZF+eD
tK42GvXMFzqpTiWTMRGpfCV19Zp5CWiyy6mlf+a5BGpuW7KNDHRfyPWjGRaH5Z0/dCHpkdjsnw2Y
jO+di/BrXFm1RU4woWgRZgWXtkI5Pmb8NvpR2KXDw9JshXXgZDQ+Kh4aqz83VNo9eVZtZhQR+fY6
OWIx40p7nXOYDHo+ZBOWKmO/W93XrgbTfZNjv2RHA0CTO23o0Ipl2FgP87aXmVw+Ir8Ba9p9TLEG
2UEltvUsSKTHiJEaY92mrq7nPemJER0zPvgSIRGEskr7oabaaZ9Su9l+NoAegqvObdVLUBTZoyeD
Y5H15nheDSsf6LYPNn0BV1cucIMwvJtCvXxmZBH0ZzhSzQ0Fkfxp1Bk3w7Da/IuqMezHbdnGkNxy
nsCKUg489IQinKqCjd5tShJBU8d3a0rOysmTveCeD1lfBQcu1iykebMoee4Ae9E96mvELzSe8PXt
UDs5l6W7lPfaTdcvkrD97PBxCrBck/27C3Ky3l0t73Zywm498Yzdg1uWPWlsuaZ0yh1+ZhaYZ0VI
EQP/2uqwphz12eYRVhcuvNhmBhPIh31ylpTePq198dVbfTIIe0iLH2AjkHuaUP4sIx+JjvCOAS9N
v6B1aVDhbyPMg2aHCq7v2oDQBM5keMjbrDGjzkMzDOd3b8qSrpXTRzfEM+xGMdgYE11Dn6Mc9mDn
9t7W4xiCM/Y30CRVf9QGNXZiLiXBxh7ybDuFNN1foEc7e9tYULnomZHTWdO1UtE0VnDJ8sHKwBhl
fuNGVRkE9IAMYgfhwcvaxN1aRAVJ+qz6WGwVUMjEDFRoysiRixbH2Zka476h94yxbV/VU/+rz4ch
v1+zYMG7YCwqEh58LB3NLVrYlZ3U9WoAQJkzIJ3DvSoYT+vYGx2pXqSScjuRwPSZEZWpA7YpXAFv
Ikxn58YHe1rdADV6uwIiFWWNxz2Y+NJqy2cn8+ScRibyojUSolo6H13Md9t72RqrSSOGoOOeR9OD
VoWtpk2W3ZqG8WrmzdJclesi/f3fNUV3k6NXoT541ryRahnBFnS/MBi1SW0Y+7HG1IcwGSLVGWKh
zN8W0zqLtbKXO+nSRGdi0M/tb4Ss562LGSdTiB2H3svS32m4+fhHu+VY34wt9rivFc4r08/AInbe
m0GXevGK8Pz6iXHLYH5sZo9cKE5Dr7G+dEYvTO9Y18wIz6k1zwyVR2cLtp/G2u2AHtK5/FsLdLY6
sczANDHb7bg1IRFzgs+Oa5gcbsvPbPplFZLCCOQHgzsi9dQBUKADw0QFlYeKtwN5YlS+OM9iU8aH
RtgdmYZaesGwJJ0HDcR5MiVHSoC7CL570vH878oLKn86FcxJszxyV6/sRzpQhdt87gOizM+Q0jVN
1mB1ipu1KOrpQWiJOHYM7w3J79xfU/9mHaBsnApnnptbkwrdPQU4bCxJTet8e/J6/v4uMgNGBUj4
4+D3Myuytf7o5aaxfk31SthgVqLD88D+5tE8qwpPtMXVfGVNMyEzN21GKbTXluFaGwpRZ2/0q/k8
NgteIlNbFwuhUo3lPYCoXB67xVfd9bCZW5nMonGqryh7pJI6dwyGhK6na54HoCZbVLZ6sw6OoRuf
WQbNllgLtw0+V5yYZzQBy/V21IJqZjOJr8m0TsgioPesv6hszX8N62YNVx6XQHVY3Sr9YmRDZ0aZ
MS8vqGxm9nE1w+q56BpHRbDna0yWCH9ugopZ1X3Nxir1qbWccD1nPb8UEzd0epVxXH4qIUtxMME6
6xPATOsFAhI9JkHPPoxUSB8uglRjPDJJzepDFZTbVy397hk+tPVRB5npUzCNRTLKvGgZIpAjRrmE
bhsxQsnvWmrvxwD1DoDM7tiIKPXS/Os0ZqMVz2KY5qjpe/25sTe9kMjOpnmwlC1/aETJPy+qWq8N
kv0aWEznXakRwXuKNC8xHM4FJpfVlVOWEszAtN0yBprrpMtm96bj9CzRZivGN71OMeh1i6W6rX1M
MhfKBspIp++baM7tHo8ABuNM5mkCfW82a/3Yd71P+9Sv5/Yga+Dthy1n8vtcciN+NI1hpCeNhinm
EMLPNXMNBxBCbXmAPnLe7sdCCkDTVTcPn8EdBc9p1VjVMWtT33/ucP5+lRhaAthxV/Ez7OZK04wR
oz6kWjRtLJa1SoYsXHdth8pHqRnRsDpeVlxwb8fJWpDrqGVzNZtLfl4AM3d3AipTQUktCN/h0NLL
QE6OeQ1ik/R+FtvMbyGtizruVVpm9J5H/HsJ/C2DT5n6biSFP3yVGbEpWXUDnqOkdCcaVyHOt2pL
9Zm2VuYexmBs8hvQVEaDs2HR1EmRbuplAyYwJpSR+nvjWfkPhOyDIFpysd40CD/NRy1l8XWYFuDK
QZ6Xj1PvFowu7aADt6i3iSnLZA831EuUr8jwh3c7vSGLrcbLpxikD3MYhqtMe6e5xfmgb/BdjTAc
HQlWc+0akUy36UOeUxlHeHEhnu+T6QwHd9Xr41Q6c88rWYUZ5dxAW5QNfs2NZ4UArrJ55DoPQ6TV
TxYtzVcG+yAf5gpR6phtSeO63Ir+JltJsZIZ6s7M5babEoqtkF8q6bgfzXBN64hrn31jj3qyb41+
GIrIZBL0OctGr6bGG4F0d+NQBkcuoyA/YqaaH5XZGyr2GV5Zx9oKxycxZtuO/RP2XZcN3iPSOsi8
Nh2XeGRsVaCTvND6sQCa+8EppGxuhtDr8iR15zKLJaCDKUlFmgXMekgyjsHAVHxvIdDWn4XKenqZ
lpBHy27K5qh6N6T/QwFIE3Za51hpS31tib1uXFvo4LxCsWi3gzTBvtF3y/0sMfOwQCXdd8YbJim6
+2yVW1Akm2sE3/xuDJxYynadEw436gll0zb4u69j6F5Js5vu5hWXqxglJLrsQdO013Zn0MLOLSq5
IwmC/UmKefjFHcpwqyrMvVlEZ9uk/FytIB5KzKBfynLYziVQipoerMFoFnhQ9TLkg/horQgT31jE
u6etsTzygb+DNP+FKwMtjqxSgOqRSU53KXrU1pNWJFX0YftyODZrLq7m8t1VLqmwiPwid4QCOMp0
IZpHF0h4ihTpNVsbxH1PD9qv+fqis8A+VWA6Vu1kcYEa+TuP9i983r7oP3BQGJl0FPef/w/8XmUW
kShFltrFZfgGneTuQ4fFwKlhhP/fl8I1GbAu6lFElUvCFgo8Vq2r3o97C1yBExTTKfMqdcot2b6j
VXKJqt31kneX9n9MIVCiu0Do5UvfcuzmIE7Lvo2qFLeEym+Kky5LL+rV9h6J4Y0NsgOG8aRG3gxk
4MWnq3S/pUBIQvAD2r6qt3m9CrhI33mBbz0ViGY4rTbyp//aIJDZG79ayzAGwofh7AIC3Emt6lDP
grFvOYh34JRv7A0LH3ebRB62BJP6P/eGDUJ8HGH4x6EnvxeuWR2yBYx5obr35EHeen9II6JWxcXO
brxAiUKRk700ijCmAzJ8ABDg39Wkve+8v38R9vZtEcLTY0d46Ctc8nR7MQiqQz6TMdHE76revgO1
YR2GwHAeZhnMcVnn6bP0VusTk0WV2GBkPvznuwSOD5hvl5gJo2Z/Ff9z4CjtfGgavNRxADofFyFQ
FVBajvNfvUosyF37lgzo3OH+7FwsZJc5TG4MT2Hp+rMbYTEAnmwxe/t1W/r3ZDv/vVUcRCCZaQG9
5Z4MLw6ckVsjoxNKeCOv1u/MTxhuajQRPkO0K97zmL4kbOxPtnN1PWeXnecJ/3yFZTlaKWMOGl6+
Fdz1fvtNMqU+ktX8oPvVxPAr3EOVzcs7VJ5/X9Csuyt0cP52SPPFut4aDAYJPedBzOLYY9cVS+X6
xybs+4OReTo2rcY6/n2/vPmwOBazZwAbQ8D582EBk6yurJgrTTQz4LIDdQfjp48rhoPR5FYysS0J
khRx//98/Hnc3Uhk59f6MID+XLl1JQZBzRrGqbM1n2qjaZ+1U9NKXdalefj7U/77AoDCi+LxHv+I
R5fCMYUzlv0sQ9Zqs+BkLlqerI05wt9XeWuXCipaqEWcf+tSfYCyPKWN6nOBrmKAMdwxt1Jtc6PB
x78Tgd7aK8KG+QWZ1N9nQX++vK0KR+mjwBSHoLXu10mn9y7Yny8WegxmsrVuukQkAaVI/v6Ib71I
9O9wQcNRERrt/gr+53oxSpP+p6Ky3Ra7+VrbmWgOdTg5y+Hv61xSZfczCLHSh9Ap0B5zLmLDaFh4
H2gvhEoAVRAJWE5cOVkHJhLQJwEwYD6jxM8BEOT94gT/1apyX55rXPhMLtFFvbR+V7PNeJbhcpwi
kh27iLVHpe1jOLeUaBua03sKfG/tHDQbdy1Wh779pb5mjghHqaGxxoEy5yMeME8ppkEH/NGCd4LU
eytdvFgURLdCS15s5nUiqRsLw4eySg+N7N2rv3/DN5faPVptZCuQG7s44LSz0mxI3TB2jcL9jlAF
TuhO0X/qi/w9j/J/py67tfb/W+oiGJFgeIpBUxjPeYhYtY2faEb/LMHjWwDIxFvy7492eWvagsRl
V3Qw/1F4FhfrUdwg5qYqlSzGYp1gH61As3R4rHbvAMdZ56Of0cJxdD2+c5NdvtR/VkYYCE7hHnUv
uYulreA02rZKgrEKfjddF15VTH8Rxre6d87gW0uhmGhyN6M2KNyLO8ZDeL/Wk6kgzc7BbyD1bgwt
4uM0D8Z7ZcLl99ufCrrYrg+8uzFcnre6VoNdZKBYDWe9Y+JifRqaZYgYTnjPdVC/x4q7vD1Zbifn
ohQDZhHBy4snsyaF8UkQzslqFGAkveAk/iFNwKFgaNp1/B1M7975cpdX2r4o1wl5mbsXeuFFElqI
WU5+BzIzYMi5O+ZU5xkpkpcBrvCRjEMkNHm661zJ4Fuu1+XDf96ypDR8Rcojh2e+OPhzxhBt0M2U
NHqYTlN17Lpnp8nUY5MHImHU2gEZ6d576Df2EMz8EGmzEN1DWFN/xotZkcyzyJRUQ8mcxrONLSZD
9X5nQwGW4O+P+NZn3dn4brAL4LKZ/lxMKoAh5GYTRCmniMPGW+67IR8fU0vnx0kCNjP6znzns1pv
7F0oU8i0Ij+IucelUnld+JmZVf0EEn2w723atkxdAm/6Xk9deJbzsnz08626LqfRfqLCq19pCjuJ
hLEr8b9hVJaGTUFnCrpGknapE1mYi7+XQb/5V4JQ2wUEwZhebvmVIh1X6RJQsglBT07BFrFLxHmo
jfE8eKL+8fdv8dZu96G6QEgHu2BeZneQPdvG8RaVOKCiDTCIRp0mDogmwDJre4OXanGAvZTeVEU9
nlM0L+bj3/+Cf1Qf/pe1th84ciMPp3tEkYFQ/LkdBpqc9u5glFS919zQdmuOPv7nZz8rqkM/6i3u
xkncjebWJ6LugHHzhROpVMUoBYDT3/+ctzYnVjMBeTZiEe6lFA8A/iztbEbM25I3N42e9NNsQq4w
cvG96jOfGdMq39mbb62J5AO5LyKxRKuLMLXUprkZSzYlMIPK2NX2vI+iJv+p1MFcRQzv6CY0qeu/
EzneXBezgF2pEljCpSOaxRR8y2mzYV7ueMwPpnYXjlX4kDJNyaHNGmZ+LCvpvvPJ31wXccP9loPI
ffnFuylfCyXaKTHt2jn7ZeV5wIqn8iaF9X2YO20xFIFM9s69s7/Gy43G0SKEIYiNgON+Fv4nKV6A
9yrbgemBYOb8UhTreLCVJ17+voHeOFEY+0Ab5wCjF3mpIwCWtBZTuI2JN3RlEqI6dAUtABDFmP2G
tjzHo73aMamBg56/cq7+vvobrxa2pomBp2uB2rvMO8gT9FBZOVupLr2b0gM1H+DJdCJDHZOptdEP
kON7gjlvXFosSjeFrGBnsV/sXyIZSrMhMUspZsgopxCdNU31yk+L2BfL/N/PKFJH9h6kcV02L2Nk
MO6Cy14wJW6tjZvRG4enHGRvdzThRhaxWU/ZUYe+fvzv75bKn5SOF2tjxfzn/plgTAjQ9FNiqG06
6c5qzpPozQSWbfBog1eHIDjop/+PRV3aGzbSKHvu/OeifTMWZi2IzF6VdzerS997CITxI+v79WS2
9j3Gurp656S8kQ6QBrCFbd6jjQL/n4vqtPS92k2npEubkSa3oz5MeGzWxIcBCurfn/CNJB1jC9jU
7FoWuyz65wkEoZoXEi4Nt9iBPnYtls35YDDHjCbY27GDRvdxqrbh899X/pf5KKGHQSgOsrtw1m55
++dzmu1GiNcheCI6BcwntLyXDCF/Q8DQx7x3sEd1+kH8CPq0h7sORhkwh2Gb1zXG3y9MYwAk2kub
H0A1wRf4+1/31qkiLnOwaFJSRFx8BDEvpsHNTVwMAKsFeKVDHsq8OybjZpRm839V9vvnZdC7pgNL
ToZXxp8vQ+eB5UtJyZIretZiQr3Apjl5KuzJ/u8BYNcHBjcqdvXiSzMcZkXOmMMHS1Iw5idS3k8t
p/zEBUPtEg7iIbSbKvnvrxNDXHTvkNDHf+fiIEFp6zxA3CoRTUevwGrVw1K0OglTgCUuXm/Pf1/v
rZsYjb0gdEjmAlyg/nydQWviu6nbOZnd1DyvubLg0I/TC+xHC+3pJr33uq56r2/w1qZByBQfFyQv
d9XEP1edizxcMjgFSauEE3uhBFlWF8YBYKCxSxI473zJN24KB4Sw6/A9MQO5XK8PuIEZOy+J0Fl1
14tieB1sV5/op1Vf/v5C33g0OuVIwfF8tHy9/ef/E77FRq9z28qFMSTwSz+QPjRiDwKioQB/IxW/
vZOWvbGgC8uaIM6sb9f2+3PBtnNhoECWSCqZpcfWW341bmGfsUrrUT/q+nc26BuvEjlNdH2Z8KIp
cVkWMUhXzH3NJRm5tBKQfdUJXIMLutx7Tzz8H1W3i1Roz4NwQEPmi27yxcXn5UDHvGJdk6nM9Vk4
qBbIwlBPpSqtg7dMI+Wn2T4WajSvxx5+jRjD7cFcVPa1QAn7O6xuF4UDZzjPuyGL74j0Q5YO6j6g
6LtmP5TnFhLLOcuq6T15srcKBngKFKk0HcW/Ta42y8FCE/xbIoaxAyKUQsQS9ipusKhrXzuQHGSx
es0+h8Tjq04W6I4AFTJ+TU5XQApBEGA8/H1v/h9zZ9ZcqZVt679S4eeDD31zolwPwG7V91K+EJJS
SQ8LWMCCX3++XeW61yk70uX7dB2ODKcl7S02sJhrzjG+8QfPMKYBjMkMah2PAdb3l4qutYBRey4V
w5UaYqPaP9GXJqgsKLqEYZf7VQsGzJWt9ScbuD96Z3rzNLKZRUAq+rzMOCN58FmqNoXufSVwwqZg
X+UljnJnY0izenKHKQ/nIRj/pNL8g8uVEQhzJbZsXK6m+f0hp7i/GikMtQGKniEvc8uQjEBr43TT
n8Vw/8FSCmX79D70wuGbfDpGS1apxeNQwWxITuJ8e653KHUUM1yFuHFZ+73XmdOfHOAf3P6nlYYI
CgoD3fzcQ18MZ+zLFmO7WCCc6Chi0WqD69ivs2pYAUB7iOjHl9HvPlOuZgpM5zSboJ33eYfC6L81
lD8u3H35cDkYWbMzW3veIaX8q3NBk7figoVQQRXj/y6PThTV5BYeHIyT6PKI9y4Py8lHZ0RH+08K
mT86KkhTFmfQB1rz+WnfGGIpfFdbNliB6dDXvT1GDqKVDJnSXG1+/BGeHuPfrWxABGlMQkmnwYrw
9tOd6GOTQQkLNiFHLn2JAptR/7q2AFh+/D5/cFCsPWx4TD4//gm+v/yNFOhB2lnLpprgINh4vvC/
kPObBm33+uO3+t3lf+IiupTGrNhsPf7JtvzNg88tAxAEp4Y5ttVuL8dBbAbclbEctWVL63t50o1q
3v74Tf/o+GjPWSecLDuBz2FYGYw8zKoGoiPka3AzzPy2WejZeRJx7P/LW1lEEJwOjlrp+4/Sxfdm
oFo86ZskKbXOgGoJ/hyS+MD71zzuv9/V/6Qf7fW/LoThH3/n7++tWEB8ZfLTX/9xkb/37dB+k38/
/dj/+bbvf+gfV+KjuZP9x4e8eBWfv/O7H+T1f33/+FW+fvcXLBD4gm7Gj365/Rhw7vzzTfhNT9/5
n37xbx//fBVg6x+//PTejo08vVqat81Pv37p8PWXn+DH/+ZTP73+r1+8fK35ubs5l+tHX702X3/3
Ux+vg/zlJ0P/+ZTUxZSXMR4LkM16OH+cvuL8TJAHixGCFq5EE9XJT39r2l5mv/xkez/7kK90Nqan
pjUdy5/+NrTjP7/k/MxeDhgV5QwL2kk38u+j/+48/d/z9jcIQtdt3sjhl58omz/d2OzSiIc9Nanp
y/Nyn7ZDVj6kCEDxjZj2mj2XdlCCIyhwPBp2QQGgd/oQBewRuXZkir4T5rQxa9513VXJIVs7fSOy
QA9tg95mMEhxhxvni6DmOshkNK5q1QZnJY6E84Ci/SJlvwWeDQ30RZOThJuvrn0xBf3GAUV9EGng
Ym+Yhumo8tVH5ZPS79FgGeCSMWbSA7RxNyYu3eReyi0+u/VFeZRWasKQesAbQiDsZDlnRqHumqDN
LxQ/vbO8Hh12M80o2Ye0f5bwMTAny2GLD/umolcbBqqBhwkOwI+0Okt3+AiLTYV9OC5tUgfDHr9H
2Ge5s+tMC4h5nVfqpgDyEJ4erBGrk4lcAAU1GApxBHsy76q0sbbYoKf3uYJp0Fv2B9AhRP0tJIMW
M3VklkFxdKt6CWetov1h9dMF7azpaFQEB4N9NLzDPJlejQMb4DY8X0JnVDVkz3qzaG8ME2RsiKAM
8euw9Bv5clQDXtrQM5T2svYG8tux8PZSWriIWrcLXlJDlkdwd+JuGC2SKO2pgmRZVt8UJKV92Uxb
ldAgH7Jx2U8YIA9ZmyRe3DTWTvZ6s/cRFz/MPZSrEVvsRWqt3tmQOZ0TApSf9i0GSEyCeeWc4UY1
olH066HC3nxp5TpwSbdud0GrFyBwi5Mp2Kob2IMEmwLePLF0FkjCo+N8Y0F2z6Z+RHKctOvNOtnO
jdkggndFjT8G4fXO77R+FwTDcDatOT4iq3SPaPgBOsOp2Xsz3umUk/pgVtoMKAG9MLMBc9cBW4hw
TBSxQykXd5Zm3ENuqMzYhtFkMokIXWdNQqE8DHt41hH+M2OvxW6QpfeGHpXv4oHLR1fpsae8J/bU
3Xbm4YgILhkwaHXeEdaPfUEQhROxEQJq4+V17CUVgGRc/4faX+tDVndyLwIITe4c7Opp0h9pp/j3
tpvI7RwYhhYFOmyuyq38jRzdCSl0YT+31Ziht9dSPMqp2ZwlQZMVoT7gXWT/jQ3CHgrjOauyFTne
NL0j3l6ihKdqBxPONONBKOPgDw4PV73Jsx0S5YQ/HLmZGw92M/DtCooFCOlgAfVloWjfjO3Ify6c
yylcXNNATj/T13Yq9QW7uh7h91NvjZk591g0vpSa0SN1raxL5K5nFUZyXIOGsbM0x7jCh5JsBja3
uxnP16YVIJiamo9IQkO96DoSJBrkrXtXBRkAIVAsKhycLPNCsVTjYzcHaxkmjFKR5I7PGm3DB3Pq
Tyg1e94OhP/qSrX7hoiD2NR6HbN9+dz6g76ZbS954lYdz4vCr27qTD16SeDtR0ezNq55uhqRillX
yi5uqxzB9yJVvtXysrxORnyudil9SFizGi/R4tsQW9uCGULTduWjayq1h5ExXklr8j46lRlni49i
CLXsYGHqlXmELHyGM6V0eV7butI2c6qZF+YoawT76Tx0MQ7Z5pJszgJbTO1gsCn7XQs3KEzG9U2b
++UiA///FasANaUNd20nxJBFynbVdvA1/PCYpz6MBIhMwOvttHKRx6aq5zOzlDZy+mUrqvKh1GwH
vPtc9JjktbGej/6YT8FV3i4kd2jdWD513OqXLcVLEeFPX29arbnw096OLT81DzzKsiQ0YQigoUei
vqk8u7lXLTG9B11Pm12WlIOIC1NteN5kYV5rR9NL5xhzuAwJPV/CqiM+AJu/WW38XHtEYe2erWVd
3DM3QO81++fpDNcOt58Z08bkc2+zYqfcJGZAmA7xpAXpwbKz8TwFgXSKabR3+A4gHJXTu9VJnlhj
UR8s6NBbwwB3pqDY4q13ygjdL064ihhjTKhEoUNo3ExA4FoawlumCu9u2b9UA2CoYHr2qurShnDj
Ip7EvpUWUBka181D1E8YDFMl9rIUr1AtlgttadNzxzhdJAQ77nXmepvRkhYiKJUae7GyUhbrcElb
1HrWEiPdpJVdHzFy48uFL3Rf5t7yhera3wCVhNRSjhUCuGkAAbe2L2bVPQfTclnOwRUWyiTsp/6r
7LueuGumzCyMG1aLmV2qpy5Xerxor/LpAFX5THpmFi22f2NVBkoJbX5rZi15koPIYqts8jht1pXH
dtBEpPMVce4HwJXKjEgiIMkYsywQY2liplcVsr14JIT9pqpyPxzG8nzEV9VFDg/gFlbrXO/tPNDv
xOSVrzXbgyKEl+1FWJCSA2kR3W6A78VqN1ZPCxmER6AA6853oYlg4U5Isfba5xHnvQ2lf4TD5WFS
MUxhvbFBFVvDbXKk79LySHQdnK8Ass2roKr1m15kHqQCftUrLKELjtLhaPrFcpy9NHlsJ+UUZ3nb
VdcqSd6Nea6OfcJDzAUUkHoGTXEmT7tZre2WXiJWQU94h6DMMQdKJ3vpltwBUiQsaJZaKg6Nk6hm
A2L24HU8XViXff5wnB0Xph4XLTYNGifuVbnoUIbSyhA3qVq918asricI4BP4Bh0FeFYPzQWnGIuT
hJp7Pa/L+GiV+tPQckcpn/ZRDv/AR+2Ppx3M0LbtIcYbBI48mInW7tNucrKoofT0AMzpJ3IERUQo
GDfHiHHdZ5HjG0mF1TMD7JILF8jbZQbS8hZzrDoYQ9nFmdat0VL7uAZbCwM/fFXtnd+xskNDZ9cc
1ZPvXaZdYpylOOq34CiBodsyMp3e3AAZSc7XzLV2WYWHKAQjV6qwDOosGrGQbIMx22mDaPbtVF9A
1jFCsogYRQBpaSNtwvMPag/FeDnaII8kThlcPmVCxvlof5H0gQlJ8zUVNoVRYpd1QUSaJ1ZHEyyX
bQJfaSUw56h6o78v4N3xCDFgl02Gr6LZ0LvrqdOE3FcoeWPFzU7uROFaXZSD6PiCXaYEOOAbc2RC
09yByk+ZkfvaXZkpFi5MgqSrz654XPuie+kZb+vnsBiSj8rqRuMugwIBwUd467allZJEa+596fNp
raAQ5ra5bUByEZMLctVxC//BbodvvaV9a6Vr3c1B4sc+xkqMGpYPk0mK+jWwhMQ7XBUdvGgZXPa2
N1KB1P4jzB6tiPmqdkSGvTN8kpB47rZ3tj30O48tw7YDuXrrFFwqnY8ZiOj2qBhlv9Wxw/nUWkyY
2tok+MOB5iM54VeO5j7Z1JJbjDzgAlIv26xKFR9+vXqxTybLYVx4ktKDKvfgmsSGM9Htwd2tD41i
YDfVXzrbJPg4ATXq0SijhCjPm4BKrF7x7xM/YdQvHrEXoZfn57az3uHAwSNP+MFrIZ3LopT99VCV
6YE65aa3u23liks8Kx9mGzC4am47PfggUuc2V/a7VZo7DZjafm5X8xwG9/3sz4eq8q4TttQYrYwD
POmBfhmwlKEDaGJn7qFP8fjiU6Qp65ll1DvU9LMeV3YGDqJa31SRnKbxM9BuL5AFZPjMHW4X1Rlo
HfN2hoo4tjU5wJ50oMGU+btHBXtj0hC5Z+hAWyeTLlQhc0lvEHhAH9WrOWo9s4pXZdV3SW0V4Roo
WIDoTo5Y59PNjCP7KnCWhTZ70E+UuXninmFE1lyeeukJjqnNNzNM0WUbVLoWZ25f3KYj33JStvbG
cqHPQtsPQZHvfbGyW8gqnq41iW8HLa20a29tXT9iS7le2hVhS+DoUrZcUAMJC20vMwZdkUVw6LV9
MjJ7IofYAFuC1Fn2i7uRKkflClLLgE/GQyTD9IrGTzgBE9hYdsUqXItsX84JDpqkoBXacIKdnPWH
Z6/VnRXShK/mp+qiljYZEPkzsGA+iKFR2qFZKiqI2t31yagisP1EeeHnNa4FOGWkpv5ttcombsbn
BqgGD5Pxrs5XfeONa713raTf+j4khdTxjk0t52NmWZAw8IHfZJ15XtkdxvlxBWubdk/YC63bDpty
CChyiBv4DxduB+HBnrsm8oqq3hHylR4cU0t2rR6sRDOSVeHlvnmRGcrcdrVr75A4dNAgvO6mqLm8
Vwh1J/PkTGWhLiYnvwFgAv9AztphFmt1kZAKBWq2CYoNLNe63Mp8qm9Xqb6ORWvs5xEkGcmJ+Gtx
HmVU3KPWnDvcdqBlhsGJcqQcD545c8umaXBrLHP5NALYMjcymVJ7Qxz9cN/7pAmwpwrs0wvU3nma
2/xR5ulNnpiNipTbiM3SB2ucGawI2mq4UZqdHBF285xCLbo0YLOmQFw0eLdN7g/Y/jUiCXwYuHXF
2Uoq/YhnGg7TtLJhRVZS+qK5hkvhsY0s0mvohAHG8Ka+dZxVbrNeX6MO63BUn2I2+slYY3AHXHaw
PbqvWETbJ0c61RxKxToUprQY7DaHvzc7ifWoOt/YtYVb3k3doscQb5ytXPvqAIy2vMgL+56LgeJn
lIt+XLWhqze9OAH0ldYdyIXON7ReW57PBec364YxZP9hn44lC7VEqSuER/5dD4x7ZJc6+M8n//rZ
MPuSfocQFyNiyQhD93Lvrw7DsFFpb8m6LBHxPfk3Q7r+Mw3X4gBHTN3/V+vUHVgK3wxzx8CZm0Ny
y8Cr7OHrGVHu6a+GX8xn/wVwai1odIDvsYJpr3dk8yz4US9F4V4W+ZhEnhukVAv5DdvO4tJQxq8a
i7/UoLtva/793HP7rlf3n/Xwdh/tqfs1fH6p/x/bdzZDjf/+d4Psd+27h7J/zZuP71p3p5/4V+vO
1n8+KQQQydIWI8zhNDf4V+vONH8m7whVJ8JdG0GrzpTm19adY/7MVwySnzhp+vetO/tnZh4nYT1O
LIS3vN6/f7P/oHX3uSNPx5C9CwJeIjQI9vkcTl6zICOH7ue4KM3gmBLmcqRd9mei0j98FxQFHCJ6
AiTD3zeRvVz4dS7WOdaSHOWYzhN7r2S9vP3mY//14L7rQ37qQvKJkNSB6Y5mKDeB/6ntz65QMCvG
GQypA1pmprd4D1JtH/RefvTGZnjQmmE9a0uj+LMxyu8yrE7vjfkUBb3u62g0Ps2jaxC3QOVa2Bsp
+7e3qqOPAokQIkEfalNTrxu55KiCgCNXKvb8IH2URm+8NDR+kpgaHrSHNlqVilLNM9NN3ettc4kY
OnP+TED0+7Nh64iw0L4zo+XMn6YLvxlZ4JSeShePRGwAl7o1mcimB1cHOvIX/TW0lhlj0XrmjDPI
+jwwKwbTn2cIbhCpSkmFajEGvjJl3c0Xfju7/ciIcFqL5wzeDkvnj6+F3x0kWk2MZ8Qm8y+B5qcB
4m8OcpSyMDqr8GNvgEG6Zot3xp6+/4uDGG5nFwEJpx15FL7PT+/CiKnAMtsZMXkZw8vksnGfHEs8
Ovn6/OPjOb3Sb0dnvBMzGHQ5JoZZeoyfTpqzBKLGJ2zEeWewrWjchA3mRFcV0rh2VpVOu/z1TxAF
OGpJcn0IFXU+TX7ycbRHE6N27LDt32fuNFMKtNpflAueFkSStD1mgj5jDePTfQPu0e6B+VhE2QBC
hnNTbml0sv9VuXUw9e7Rapfq+sef5eeZ3ef3/LRO1NjoF3vlPU2/O5WQyRobZfcOvsB9kn5phXQb
vL9oTMQ4xxLLhAQriM6a/mn06aUKvgn8Bt5TS45TscprEgTVsdRaCi+nmNlEMuedk82Pj/X31w2z
ZAJHWJq4QGmyfH8fEAyCjb+TJiDkrrqF7ZG9VkQLhyy/HugBty7/RJhzuhC/u1BZAfmH4SuSB8iu
PNR+e+OhmsLA1zlObEhfXBmBIDlwhAYPCNgvtMOPjw4fxCeNBVJPkI+8EfnUOs7Pz8Z/o+3EAgdr
igeX3vhuHNaiOQqodutTgR+T5jQHmWxT+LQM7CWd8NBMFnbXRNQGe7IGOuNVQSqGQpGW5dQjqaHb
dCRtbNG2dKs7j47GApVEKcGgH+muTZ5X7yTupmG4Me1Y1owZw+egrP04ngYWU5/PECdoifZRjV9E
XPUDyQFnywSO+Tiv7DSe/FUxBJNpFQ2rdQiqLDA2Vk02UNgBujT3zJSVfLNz+NXh4i9zez4ze3H3
aPED41i4ifZu4O/R45wJ2DPeWs850IZcZRg4GbwLB9kmMauyheUBMBEG9jKVXO1TH0y7nNSxNUxq
QdaRVYmxvCj0YBxCWkAkK6SaU1wTUTpPMFpNf7rWSuC92870xLNYSk3bUok6YkuOh+2f2x789bDq
dV9ERq9nV6d8OmtPXMnwmEDj9mi4pCVQfjbUS/rO6mgreyPM1FyyKEmGjo9WzGY5D2G/evaD1Em2
AYC3rHyEsqGX1MrEPGGsfDONViawj4ti4rML2MiQKdVWgl2cCTnkDEyPvzfVCLjWZoxCx8uyk5tA
yFnf6YsRfKEzKEfBhGhiMqTPcw+5DOSfb9yRx2EYN3bnFMOuXpba3K2dLQV0xbVt0w0YCznv1RqA
PiRbZiIjBOTcqVcIWOwe2rxqQgiZFpwi10/nTSulq20so6hQ7kP/KpEgD816wL7ERsPQK/476V27
iEc4vvS4i8Z4KsiUKcEWl87ZMHDes9BaNTGcJ0Ue3NMvaw24lslogU+bukc/gfsUZoyng0gRd1Re
OqIgZ5CGS3JIbB6AIdOPCg+9FO5d3yegCRMLHP4Z6zrFRi3owcVNP5iMVvrGee2bgYKp8/0alKKw
hP/cSWl/JA1kk6he1snY6lpV55FZ6x06qkJ1j5O0tHt666rcWpbWAJSnJQbxsJzwq8BFhhtTpwjO
otNl840rv81pl4oJM8uQJI/lOHUiVO7YQzB0gTnHROtxW8ChyI/t6jDsUJMUYH0N2GYa+MEu1riJ
LG4rGgQ7r2lTuHpNz4uUGiOsdDDBY0HF6d4sMgOCy7xowZDUprvQP/ZL8iSKcYKctq4ZcPV5Toyv
gTYS2mgLf1FcXhh64D8m8t0BfqRHvgcXNCb8g5uBRNKlxT1rsV/m3JXLPs9AaEC6bzRgbpYvGArY
5jpeCQqrOSZnXNgooLhv7mssJOktD8Ei3zKGI6+I51t3uSTBlMGslTVIqVl/1qauuPINsip3Y65g
eKWwI/MDUVmzAoajmf4Dmmn9yK2rv9CbW1K2rpp514CnCb6UJuSnbZfZjpZFJ2Fy8IW+APFA1qAn
zAgno0EeRX+nHBgYCUB42a6b7JogdH3unwy77odryxv74SwnKuduslInO+jQidlqjzKBaHqKvta7
rb9gWz5YZqUTRdGMWXEuKqq8bW8ug3ndpbk33M5ea9odaANSMsl27yzoY01e9l+LsgTnpHV50ey5
N5uKudpg+x+pSwNrW1GbkrQ2JkQpjIumskib51WDeSaG5tYLNJdmRE3aKX0JgjB6L613tEz1L7mv
2U20GGjxGS8N5Q2TBLOPjUSUtxTR+mO22rLedL5w4sCr+yIGDdsdIRrpL+SRqA8XFue3hirA2jl9
l10J5efiutbr7o0JlvjitNZ8Y5YiGCI77fwHfZTOo97jdww9/GsbD/I18WGa598WVaB9FUG7Pg+z
BZN1YYtYbIR0Bu/YJgrnPIvnFONkXriWdAekZGqlxR6cel7vLUGDXWs8K27WwlwhkBfztO2XoQXK
XmYBc8w8oHdACI9fhcJPxHlJLMi9V6asWHj0mTzSKrQ3qZ7NLgAkp36c9ZlllSygNdlJBAUDDGmH
ZBSHgIGPOcgBf5lBrz2mXWleAyTWLIC6YwXnqrfMD4J+nGZrdiCHjwUWqD28pjENx7Tlbk+kX+3b
Mk/6w8AQ7nUuffD+Jgaa58GowPHX2OplLIpFXY62WG+qIdf6iMhfj7GC44L3Famlr5taT5CAGk1l
tpzuov2oiRl5tbB150DSBxpvHX3yIa4cm+botMLc21U6EgSIzAWTKRQP/f2sSzJujNGaXk+n9r2i
TqHAogNPFo7GkYaGm89wZpxyvJjJNvBJ3FI246TGwlNRDOn1iQ8Fma1ZsufF4fjpYhdDQyd51rPI
VH1nxlnZk6GT0rK+XrW162M5YMLYT4Ay0f8HdscT3ENaR/5Xrr0RlDgLgj/bgAQvcgbdTblYzRdp
Mj2+XOjIjXFn8wy518nx1TA0TtVFM4+GsckaAIqNXljJ3hua/COjtV1EjeYx1bEaR7y7DfIF4iQg
Le0GPtFvhQ/tHmjZUtJXdBubM8o0Z4M5Jk12ijnQCci4XCX+zAyt8wLGJsGyYPFua7d6Mgk+AqhM
2sIUO8l8wk4z3FujQlIyhwCHHAhZziwgUBozoUke+phr1Qsri2CHG69DqkMoM/RcV8DqSiDX5gqA
qqqa5LlFpmky/W5NAVRRWQ/rbGhkXiB8Ym4ux/ZV0xqgLw7+HrjvvTktocwV4VxuT6qcb1ZJuu2D
vL8laGnNYvYucJuB+LTzjkgDmLNCIDyNHcdEGFriE9pqhEKMEXdId2SIXi+b3gDcFdqUPG85i+Kt
z8O5iWsm5Gs4+TMw6R6yP6hgqi+5kavPsmngZu7D3MdkvB3sVZeHSZNeDdi9tF8qfxqYBUBjQ2OQ
mphDh2SB0ZeskPtDfkGdLEugZXvFlAIyH/Fsh6QhLzxSNAyITs5XoV/OKdzLOBclZ7WUMrv1qEu1
eE5gd0fK7JcpJrNVbKwef/KWdIrprfCnkpKVcRM5lG7hoouRCEGiJHfBwdsZgVIM5JgLhn1fppcF
DoF5L6HRVvFAoLsF9VgYh7wRJjWkKIHvnSZRL1VmuwQQ1HU27WfXk7dk+TXyCJSVRmsw29mjmE4D
PmKagJlqZmZddWJsbIAgburuPQsw7Yb8TQrg3Bjyp3lNptcegr6/aYzc92Ibi+63pC4EOHwgsVk0
sUx/m5wmuHOrMYDXLVxYKYPoHydLLx8lLiDBakJKT5iBDtvJYHBO2icvqTl810XtOy79I4143EjK
G8WbahlpNfk0PQy9WH3qcSH2Xis56F7kjhuVjg/M35vTABGRHfjxSpwUj+TSbW5gpBUDxDaRybCD
4kTa2ETer6P05thq7uoS+22QTaJNwnsEpSOg9S0pZMnKWIN5YwIBPU3re2pTh/YG6pHBJJzWZvCX
cacBnI7xbs8jSmmfBAvANHCTMe9drKXmtDH9LTQVKzC4JZoAjOVhTxmHyFPqwxz5ziSC4wK6edoY
ieveNR7kyZ0wnOYCKdL63FPhwUxQDHfR8wQUdCYNb9rRK/BqJqPNU7IkQG5rUkkvOZ0dY86C8TSM
5cy8ceWwfMnWpmdsMlX1nZwK/c40l+aBJxCJFtYskw9i7DoGnrD2rgM8xzWDwrLXuNZIQPITSaRj
QET6I2ShvANpiik4osRW71NWN5c2ISDsOTix4PrWfBg2k9IyCuBUOSO1YkZIDES/5iBgj7EBcFoT
rqBL0Co7LGU+kYjmMIRh+pRSHQOk4ddvmwM5Mdw6CQXrzcoK2XNJTCQDBkGe3C32yEOkUlVK6oFt
dpvcGMU3g/+dk9ejujfbNacpdDMLxnORsCUAFIzwqxtWmIZSBuIOKp/Yem1ik2MzrlQg2FMt8t9T
qecRqX7zC2Mk4lWCpnMuNPDvTTwNc3vHtF1jcRY5MU42w7geIKKd1sfEAncRKpaih0kU2ZtP7Jba
n1zEVw2D3+yMJbJ+GYgBbndyVv5dlfAYAwzbjl9kD20p1NLZ2s2DAh1jt23ySFKLKg/ky9ZPgX7S
KMqkMGSoS1s7F93CGloXc3Bb1exeY9IlCDKnsEUgNFFPUzWVOBTI80sZrs0urHweMQ5aiL5KjWd3
yIaDU3ks95noWwlPHm3vZmGz+FH07LRC3WTjulEpwMVNAR1y2K+Ae6hptK4CkyBki9qGrWw4oWFT
oatsMj4MT9V6tDLx3ZHzkYF+RTidRyBpvGzXM0xKGIcaFsI6QLKhM/vOC3WLbcYG2WNXbQKsCP0K
skTS3QgjD00qgTM0QcyOiiEpmjCfjSG5QXVG1CZSs/llQp1yX7JZqlhZi+Zy7A23u6QtGLDA9BCk
WR7MmooKHZLYjGxRC07bQOiTlOuoaAu13Zec0JmBIyMij2VS4geYiln2kTP69T1pXva9PuqaE/rS
t+6yMsVFZjDahEPlUzSyOx8C4tKXMX8F+++iTg+qFZVLwPbMr32W9NHhSg/zJJCMqIjR/OYqJ+PM
ERKzZWxXfumcfPpg+KSaLfBRHk2cD83ZqSGHdz2dQOFh65SIIGapE3hTMMy6IiuW2Avo/0sQtvYI
ijZh0wqQ1lzMens60g9yX6Ysygo0AYbTttkRzpO+OUXLWlHF/qKMSM4oPnJtptVYN5TAISjzFdJq
apdu5IGO7kNzXqpzS9oIcMbKOgcE72lRrYsTuBqD6atp1Nr51Cv5MqV6flJnsZyQZFHIW+bajn3K
HMuK7WQahR4DQKj4IJe0bbauFMkb5QE5aRT7BJEkmsvvUUB1xxDfcz+ELsCXS88rvTvNabSH0au6
V6CsK092K0/vx/q0myF1ZSQHo0/cO0URlYG4yNG01E0VWLtgCngdigO6Fgubkq/mYGfPcJzFQ+KZ
Of38Kk/kPi1Nn1DsYTXEaf80EDvqu6s8sEmlvOxN0nAom6g6dmKW9T14zrKOitpx9hBS7A7ZSkBo
ry5TeQbRYCSzApoDQwmCtM1Fz+c9K+oKZB3xnBalCJduZ7fsjE0uKyhxS+N0t2U5E11S2Rbpn50D
iCVM1zVdY2+02yJcupQCVCNT4qYB2xpEbNpImk4k6/BG89ucfE5tctLd6AziCsq/+RLI06zdFBrF
I+syaVn+ONJeEvRQzsd6abUdoNwR/YGdGUSf2g1sWxJ07X5P4Hjuv5Iz5phQafGmhWpu7aepb1uB
MmFG/YOKJkPWYznFlRp9p9vQxFqrTRdIlcVdXQeHfJGBG/dEoY5IqNX0KL2CVo0tJ+N1pD7FKg9t
IgtHwbV5bEg9SPcToNgBUbdWbkfFhReR3RG4KKJrKP41Ka58BxE+bOItqMVKpE7kgACwDk5PBvqm
sbTstVtL3qYppzo464eg1fbkLpE80QYuF5Y9jbzDvAiI+1mTuc7eSlY+WjSBTR1afSDzLTvC4SJH
oVsf5gChL4q2mmecLKQIQklKGeqdrpvXbZ9L9Ch26vhmXAcIp1NO37Qt7A6hlTtwrWxwIPniWadZ
VWzrJmNlVpoiI0YRsu5GJysyVFoQ3DujGFw3dLtTxGEvEtOPTXDYD9zBq7O1UNDfZC0hE/ueLZSL
ODbpg7B3hE6+A1jij9JorWc2G8vCUiHXd1u6zhEbuDJ47KXus2Mv3lNfmP07EGbE/JOdBQRNqtn5
oHuM7kLaaY7WnWpl2XqzOX6dPQXFnkK9ewka10BeKAA6ASTyH3hqtR7Sbq7T3TRN7Q0zDt27gGUu
HiQhjwjBmGZfV0h8nulrJND+tUxSSHfDMMaDMWQdWrrTc18D79cCRyYoIXREDiDYZ3fxviaClgwc
aBLaBLlsUaLaxYlNAnf+l70z6Y1cWdPzf/E+DkgGxy2HnFOzVFJtCEml4jwFZ/56P+nbbbsbMOBe
GvDmAueeU1WqTDLi+96x3U1uYn7JXIufexfdSVA5sWZdN7dvyl1Oqs1vR640kesDTdqcC5OcDwXN
SdlDn4EV0nSUqiaUTu8Yh2xAB+bbHLOEmMm2tsItrnP4Ld7fB2MzeCPGwm7/Emw6TgdpI7nyuVKp
dJ+aNEuDXNum6lUUefO6dnA5GBcGcq3VYKJzIyi1DgeLJfQwOYNDKvqMnQHNUd5emoXSJ9+cJ+9W
vQDDAO7XUoRiWzjrwNkM5zKaJd2oBvqqOEwE2vSbXjx7VDbIuW+OCarrQY+Lz7SMjXE38RKuCJMt
Ii+W1nZ/aZW3JIEwqNgkKT+Z+IMbSkL8rK/s+3VzXfNQmiAfPERp8ssTgDvBuDZIT8D0gNx6Ogv/
wDUoPSw5DW7Byq2pwrop84+MDHIGzD6nqwtVAnLOxiAy+cDRPL27SDwS1GVWzfytAT2R4WLFul+S
lhj7Vty1v5quaX7waevPee0OcWSP6cyXeetxGI2+e+XEnMgMcqyBTb5ECZtzQNPz3BdfxiobBgEa
DJL9WrH2RCatJ+8xLfB5MNL61QekIY9Xq3M1ZJKF19nRXNygE9FYGb8fpOXKz2XG8dECAgbtqhqR
HDJCcpHDCpm8S1l3Dx7RiyoAEojpx62p+0P0kz94S26YwHa1cUhowvN2pj5Vd0iqq36XCz32fBov
3Fcnn1fe4l52btCDXiH/H0rD3TV23KcR0P3GREPpprtjq4ovqVYToGklydCf8qpt3mNgViqBYiP9
q3mJUe5qQ6B7X7yyfTHhXPnSaMv+HQ9WXAcbH0Kza4H+qGKYS9y4svHQ4my5+z17croVHiXVLw2F
Shy2k168ZlOjqkg3aviiHtusEwyZcF6npei49Tkfll0p9eIbshkQKcf8IAKlSmu7NAVdwTwxRv27
XlfKDKxMk93X1JpbHA2dA9DMSeklDw39GuWxmcX8I61x+KNTP1j43DRqPNEkxa7Qi1l4O6S6+r0p
nYm+JH1GkE/HUbGEXedZLDqgFlfFOUFbFDFWB8dEOX0xuZ+x4CFYDm7NK0c5j9PA4aEIIpWJ25GK
HYPbCtutf+VaRmNoTEHHfW631hNB7ca3BhQGnrQ44ivtGzYl00LWtSeBbQDi0J32b0+FvQihApI7
is1YvKxeGgdI7bI9GZ3tnpN17ChIbNtbNyHQ7Y9HswLn00hDoiBIPw6qvkT6jBGh+EK0ni+8T00N
uj82EDqYpC2yNygWdIgbkhyzKyMipYLDULo+e5vLCIi+ajiQFOSchF12f3JLSzPOUbgDTs05Q77k
8i3tKH2x6qAGMu8YeWM9O6/gZ0Y4bU72ge6ch4WNbW6oJu15i/GiDPemZay/F9v0WPWkx+vLKIoQ
DBT/ZhCArBUAPqt6SVvD/DHqLSOave0XQqqkPpEbL2fFRdDgnuqwdTzJdGS6iM2NridBjjuQR8Jj
EUgODmT00JkrNa/2lh9h2az7WQ4TprCZEkFKu0AWye5xQQgQ8G1GxOzQWj7x79LlR0nnJNDGzXuZ
qyqJAyMGuPdtZkb73Noqo23JoyHmOPSudUdGgPag355tRiwu3LAbWh1Iljoa/iBI4RlqqLUu80JJ
it/U1ibupagMlIvSjmt/Llbe6FI1hhbpwuWtlYo23H2aQlOiWI5jjid89nPU9iXQuNeAyfiN2yjq
QXMwjQs2ecDCweB6vBbgoiJsQN+2sLKn+qPClCsCfFl6hvFIqkfmEdFQXmUyfTnUSL2SAWalyPwt
wvX5kfDd6Lwpzb7HJFA+zAbtW5GLltMKHMBgzV/jFgAkLoF2dog+ehMAq03sIE9UHgcuX3Di314U
KgsE4iMsNNsI6TEDeQX8Ku+v562k/A0O3jZfNco5YvJiU5/YTa86jStGGKMx4vRqV9UHlTHJck/F
BNfA5N0KcYrWHo9Daoh7sJMKRI0WniRQdPM2gddl6Y+5qaq/1dBReOoq9uodmycCVI2EXT3QMQI0
/qDU+sJ7W4lIN9HiHsaNU2HXOlp8n5XSvNMa2XxNkAEbmTAaBaZmXrRsdvFC9UK5MQoFOvFLTWjx
zsW4SOCkdl7cipUzbo2frDL28IRRxXc7xfNG+k4iWV21ydMwYMjF2THKsEVr1LCKE2Owo+/rKdPS
Fw1Ae/jONMaxXStXehpFhRAcfIc/tbhv2tpWe4Z9QPoG1LM6z4RlINo2TATqyPobE4MSa9munXt1
dod0+sWdORgQAhh2aLi2NWpi867MDxisxnsi9W4aW/7q3ZNGAhHDHOcWVpbEmd6RBIAib9BgOA2N
0tUpS8yLjHJsbmlzRyuF40YbLrgd4/6iB7ZWVnglajE8oVrKfvdNlgHLlsC1ftf1M6d5xrRKdGb1
XA20RiF5WZOrmZgkKzPOpmLXwwqku0qv7QIPUO2NPgJodnfanOipXFjhMAXmHiF2lWtQ2HxrTsbz
lFaxvVsIMP4QjtNrYTNSawy8P9kfqsXkAXOQaQPW0cajvzyvBnXkTy4/PMrSz1PXw89SIZ3/9dam
eF8ydHXU2pXjt2eNrfrDFoMYa0fduGV+NJxW1a17AwC5o8kQTSfeOI8rYqOuIgntctHbwMsbtZ7A
xgixVPYIgRg7NWnZdGTSieEs+M2gzWETKXrN3OkvmmbiB7peAbzihUniF6iIdGCnmtUnnjHOD4Hl
NfGNPEYGTBUOjiZ2TVcEnRdvFn2kuXlIBEn/IMle5kaaQrwU5dyUz7WbM/+COo1HAghrCge0vHzb
0rGvQzRpTU/xR+pIctP0Lgs6Lojtec10uezN1OW1j2OKIEJzE9oKZm+36alRcJEh/tUkBbu10zJU
otOKXVGOUhzb2fIeXIa9KnJwwNnUDKV5bKE2JnyTqs2EEevT80ine2spViPDw07RjiMsADhlTjda
1vfYre6zLh+RLzu8GzeYuqTV2VMxiOu03XJJVV9LegTp6qEyVNpcK1bdiG2nZzOZ60Aa9nya53FB
ZVEV3i5uuczgiUz8w8Q+sjQsNHSlQSkosTfgCLfxyP/U8MkuJX6q9i1AET64VUdcfyvRvR3TmA5O
fFwtjiKKwthoGkhzAq0hC/y2tfs/A9fUs0CPzE4o5DoFerq0lG6spnUkD3pwIjF0I/hiHS9VSPtk
qwByNewLstcJoCoKgHxMlAscqlUrdz4La+J8mz1qe/f6mOXeSYfkvm7UkdAB61AwUne0YgZ2UXXe
3sgr8izMbkzQA6dEx7JH5sDvI9mue6KkbX5zs2i21xaFdn5IG1um4ah3ngJ05rlcjl1R2t/4Zr1v
vRvmzcfsaMweyJto7Cu7AzYvnJYAT16rOdWrBcafPiTFUrZ/aTtT+6Kf8+puLqEAjhN4KarwBU4g
GkwnvQdi6ocIHEUkvi7A6xKKvcuxfltZXwl6WbbeQUJNyfdTbCzzrWh8ojGT25wqrEwhH6B+k66Z
YBgtmN2bzcu4ENfAKL+Bb2l7CaOY3i8qM70oNZ2ufTe4FOsHKbxO4BBD+hEAXYACyszu/qUL+y/p
m//vxMv/zwUQOEhu/88K5mtTDz/1D/VU/0HEfPtF/xIxG9o/kiwiqWmIyGzC35HU/UvErLv/QBYh
HCa6i5Bx0+Hf/Hv+gPyHCBpJNIEGbuGZFpq3f88f0P9xb0pgB1Ua8kyd2JH/goiZ//4/is4M4niB
2ByEioRU0CN5+/f/m9pTWMKwEM/izGRMpIizUVwYDPomstN0WVimh3b5bRIIYUTjtILrJvlUooKj
NyY5UGaW21G7LrARFXxYRMC9faGBtN+iHGAqo1Fw1diltkL3aU90/hQYdamHALgqL5aB1mMuraoK
OwyWgTmY6scxF4MTWHhUD6yDFbpOrJgH47SkuDKZp3uzxuOP8SMGxjP1fH0tsU/5cdbdjAm06qV7
vL/sgNOGw9CcW/la8dx3OGRG7M0aWVvAfIv6vUIIXk02GYzvvdO/SioBMvzbDZQMrc9s0mYLOx6U
FHf7hE5VVK7qVttylArtkEshHxtpmj82Y78IdFM1XHwiywPBXFSFm5u5HxSfsUV7cuCoJn3QaUM2
fWpEASjaC4rH4uRqbTvecVwZ7p6cnPQgVQnQ722WoR3ITE1eSiaRU8ZwDk2K2QqnVyGruwI+DSMJ
H/cH4QXWr57NafBXkIWzsy3wv+3YNEtAa2fbRegpIn02WqD0fGWUaLUKv7w5G9MD4jPSA8BWp9eO
/YeK6GRdE8QF8ULGWtxTrzU61Fr5LQvQ32K0zOtCB+A9vg75BfQgx31Vudbgu80IDNmMlaeua1Lp
JwODMaXm5agfvEovb8rt5ZEMN3eM6m2pjkaho22b4PSFj6qhf6ibZdd54Jt8z2lxQZSS/eoIWMDg
PWiERMeaRIs+2pipM0/wdykHSPDK8p4cEi7eeMARfo2THUOKCaIIIhHX9IIRA9B64aAKpe4KIgke
tkFtZwN688YhN6CmHNWdexROq79VJJnz+Fv4g0sk2LiErQ5aMIn7hGtCJJ+aHY95KPpZfzVtbHQZ
kXxb2C9k8+/KLlka8obABOnDSxyLodSDMkR6oT40jUHpRtYv16QQ3L/kUzDhFU0xPBXJEF/nfCUA
LvFMaudql7bGwODuP4LyUO2VOTeeOh03WEPhjsVD79U0SrvOwlzDM9SYgYswC9bNUCbey6QhJT0V
/Y3/ERwlNyGXfecif8gjMAJW03xqRNQu86QQuGroIwzwqOOmtdPVE31ysjiBDo4h8tK3m6GuaJRB
PXTCRdYe+8YhdMEivr8OvDqRNcK8Kbd8RGDXNQb7HsjZeYQYI6ADYhC9+ko3ohVUaa89VhnGrCNm
3uWCNY8NN601C21ch5rhBW3tbVAktuPfZO3//4r6b8atsOH/fEU9/6ivjGymf+Xt/I9Qndsv+Lfr
Sf7DzYTLxvPIsiUlHZXz/7yeXB0GH4056nyQ9f91O9n/3GLLHAdnjk3qpIOQ+d9vJ+MfvDX0ken8
UFx2pBn+F24ndNb/yYxgUGqEat+l7MMDJtH+c9wkfGrmOQkXAAbM6ZSlhYhwZFsn4STNp2z08ZdB
2BbWQCQCw7r8ZqwXQWpQMesik7wgVzK/QEI3NpPMPZbpmv5K823bWeNmXhgQ8V0yLDlUvjX9vi2R
bJ4tB1TPQ++MbhjX2cyQ+ijKzDp62yDuwAzUE69/dwccO/t41McHjX2aqJuxfes3kQT1nObRbI3g
VGBfEdWzfaQ8Q7zmQ2eGeIiT46CjbfbnDNB205buEUzZfDYVg64E5P5qHJfA4TSbj5L4k8PSVsPj
vM7beYFtODC+G3i+9S1q+q3aIQMrLk0/Xw1Le0iIB0kW56nUySjeDP2ZQ9MNmEzkLVFj5GOQ8afn
plT5NVh2Y5BiM0NOzGD9J6ZSvZ6TLMqIs6Fz86RoM6abYNjlUE630rqTIct7O3mdiRUVVqkOaWLN
DwTfVztiIxLP15J5/lWrab3UtYvMUY7Djzu3Jrrpsjrom4EElznBx5e/ful5qj2bY9UdxWq+NFs9
fxSxh0I1Mckn0ZMQ7fQdOLC1py2UhuaqYfhHhfU61wS8OfaIaKYR00sC1I6stCWk2UDueUq72Q6G
oh/fBkmPZDCniJoSbvd73PDf+GgjnSY4vwJy8UvswYFwIe9rZ4i/x3RK91Unh0cp4aBqmpz3bTyi
IWpN7NqxGRrN8OD0A3pTIj/STgbzSmkQyusjXtlwMbtwtlKghXF5S1qO7HXRgqQYvxyZPVmFzKKl
KK7gHO3JXXMtGKot3RFa1IBWb+dhWs4dClTBWVm26is12MaSMSmiuppeJ+NmieqTMb3QeAmfMnQt
P0SvqzE0anAZpyCzCb7nDcdjcdZRhJxjl08H9A9uza7w3a+V3GlgSGGSqzDP6mju/hgd/nfwPRpO
jWQhU+EUI1oKkl72UbdAX7JQEsSw8fGmcXxqxjRa6qm4Km8eybUlywfEc+/mkk0wgVQin8rcNZ0Z
G2yPjhtOpHU8QAr7pp3sQYtv1VbrPtPws1m0PAe5RemAElB4047gHF+y36G3NZnmmuVA9253Mibv
Ryn9CI0FjZcPZ5QMi7/IFWH34CzXdFraiEQk6G/u7GnOz5MBcLIxroQo7CZ0ssVZtpl+moCtfGqZ
d5bS+2CQtTxmoHt3fdPe9ZNrPi6MU4QkdN+9UK/ONDf3ums91gZ6FeBMgmkmSl973dwixxGfS6uK
Sw+x9aQ0rHH5KkklMoHUTQQZCxsehnJ7BYhDiuHzIqjPbTDts0pdc1+sKEcmSwTFECf32K5IfsxT
okYqbU995vw22tLcjZS1P4+GdR1cwWeVirBu65ODpKms5V9Ig6My0+xqJ4v5VpD8HLbl/dB7Xeiu
N7W1a5IyMs/fNe0UftJp8s1aqi6EwMnOLIY7maEIQOvyDo5IFpAqtlBTKS3qKrSHrNnXK5UFpFbd
VK+Zc8kyKnRMZDoBSM93meaP+JDGh6w3/dQzr0RQ3Pjot8YxKj9Lcp5JIsniNPtTr86nM3Z31oRC
l1Z6WirKskRNFR+wzucnqyUkJxltdRRlMb11oqqudCAKP3VEjRSyc3Yxcs9vSVrZJbu1hwMvb39V
3hRhLUuMA6WdUOfg9HuYRI67Hi4YJSoALUGl4gREXe5oPV9gO0vep66F1gBy31PxDF1AGQGSEI/T
0ItTCstT52ZmmINiS+xIq+TXNpu2X86xEbRmvewT03DPEDPbGSwtfVodx/idNaYFA5sO+h3GGXXf
xxlJVAXV8l2LTb/0sl1ibteyIBHKc2vp17qd/rFFYR/0ycvfE1pY7xzVqx+PnKqfha/tVGzeIzGJ
THfuvHxZ+Bw+17booIbiM38RciJKOIikSwhrA7WeOks/Kjcpnysn+zMMOqrBppOhGPT6rRm26ekm
03nr14qgEXs74hcvAD2N+lE0k54Fa+4ZPWJV+10s1uTXXhXd1r/VqV/jCuR2zjeBDz2N76au+AaE
xaOeDVXQCUrFtbREFYKlyPhs04ycr1EY/VvmppAWtX5TpROCIXegyWjzjLrrnurNBpbp51K4+34V
5pGAC/Ehp7a+MH4Ubli0tfNiasK1fPSW44eD4OLAblQ/DPRZHz2vaC7EgYmwN3OAFSOrjNoHuFUX
iRyZBASsHq/QzfPDlNHGEWXIOr9GzZ1dP66n+IB5rX3Dl2q9mLBAbQA3ubExlDUGp6GJxWc3ZuPT
ZBiKiBq3fjLatH9mFHGR69R2UNpj7/cQJn6so7ODpTaRP1jLPQWX2xWAdTylRdnurXgrXhtTf4OQ
4hEbq+bstYs8ZZtaPvk8gHU2u2t+1g1HTrem49+E/2gNy6yXrw6ZvxPMrMEJiTEEFbaSD0W9b2gj
RQpbT0/GSHuPS+kbeYXECcXec55D/OXaXafiJ0Hn8lE2cTDedpTRK19t8h/+Zmq2sV4QYtGv+9L6
47p1KFCUDeYUgld/aQZgpFOEaZqZOYky8QpL0MQXtxhBlPP5CCX76U5UrkNFUjts4Kb6uo2LZ8km
+FAlPRlnyxb3gZvCf8aIlHFdinBNUI3w+MIcj3vP4R2FRg4Nb5j2YkusV1MfZ6o4Z3nVSo5jrViS
XU1HLO6cLdI1p3+cct1+VbxOqFiHpXvOHWngAzK9B0I9+89MjQQ4jFwzcYlmcdwKth9Sx46phT43
k0x/ydAS3OTN9o/t9F9r6WxwQuPMh1OpfauN5h9rhSFi9uq5QeG5RsWQ1nf62aI29Bl5trPLYrTr
arH3pKGMeyfVv5xce2PVH0Ni0+q7xlMg03nHqY5v4QOK7qBR/GfwXlqETSRuszdih1PSqxd/M0zt
jTwHQ/kkZCRnLqH6Z6KUza82EN/NaJM9Ev9Z+nmZJ3+6vvh0hKvujUqP8naxLhL0/MlqCfIwTSN9
0En+/ejUNJ1rMTWviV3K+3kc+oNdrjV+P1iLdka6zwqdf0+1F0cTem9/IzvrdaahlFGg7ty/sirx
nhhWZ+8NvB+8aUSjYMNK9dIv7Ol+TU5aMTZhXe2tGVcQGZsHKAnq8URaPiTUH522xlCHpUeJgw0h
udfcaayijPSSyIHFDfUE+aPFDXskXvBx3BDPYNz27uYN7WCHNZccoElvXrGu91gbqn7UfCvF0ssx
nkncami2co1699QIRf57XouDFMS56vEzAFPmYp4hh9DmrRi2bj8i/SaxQ7rxkaBg/W9h9v2hpQHc
ybBnqCST57JFndcR0XgoCA45KtWOx210jF+dq1cBeRqkv5Eb4pVQ8jaaw6rrXbQ0WRaNjirXgN2o
x45qxZdk7AuSZ7Q88SIji/UTizkJ5OZmyth3SOjiLTUFw5mxJlB/t+ecELj2t1oyFnOL/uCsbt7n
oTR5PtZsrkIe/CTUNBSBTFE6qhiaSUOjr+NzxYtWI6FRJlF7ViojBS6ApHqeb9Qz1p8XHCrrBsbh
JIBZa+36uWfJQ9t3w+yX/YJerN3GX7MilKVzZYaty1Yr0ULZqL3UqEKw3/bZLSknhwyHCdNiPjjN
fdOHvojS9CajaKXzstoJsjF8JMXTkstqL9zYoSl+g/RbzQ4pMoJkvvmKLNyWYu12zaAdeqCFl3J2
+sCWeXXP+Z/siEBNon5Q1Eki4LyPMT3tMFWpTyNHbO6LvGj+GqLfPosGWn9I7JnS0O5lAr5LQO7V
HGw1gwbFIhjkcp1qmriTdyI9WAS9XyqLO0kWqroz1ahOed2WLwZrAAcTSx0XCOGBkh9gLhPzN5/O
eITVRL8O8onYVsy7tnWsS9yPH63UrLB0B1EQvJNZ2GKn7ThWMUderdn1PXJV40BNAqXfxKsGA0Vk
USMFIaNczqdusLc9ChgtRJ4lzrNwkRLh/N+NvaudUU2LCAGaPNYwWYfcMkWU5jeaBPKneu/X1jrm
rYuy0CVVb7P1NWydaj3wf3GhaoqlZd/Phf7LnqetCFlYn5CLfeG0aXyk6RBpMz6RocKlOXRktoGJ
sXx1rEXponH04Fy5R9MiKaWbkYZgRDxPNt1Vz/hwn2ZlnrBXWdFg6w8sDL9H749ckiMpP/tpnNEl
Vhkzro4BSZufGjY+xKSzd/JSwtKW2MyOPB9FQFTr8M4P+hFPtYVZpvkl5szz0eIPn3Zh/sx5ep7g
bwP4VF+vSDRz5XXpFuHnMQxw76R/pXVLgNCQ+WG7Z2HwJity8urX4rbOZTHHN68XRoRYMfG9Kr6q
Eikg6315RyZszQlUuoeNAvs4ZC+2rlpq4xLjn+rCWl6Hten8GLbdb0jDD7XFiZkOJfB3DTXJ1Itp
Wl7Msd5ntV6fgbEDqYrdstXWs9oqsRMEqO473fqY4tR95yAsDnNW/DbtGm1MI1qXv3SmizdiwLao
NRprz1ffhLHRW4chLl7miQ2Roy1jvPAGdgUWeoSbbf1EMqxYSJ3E9goR7pT7xNPyPOq0ybn5lmP8
e3a+5xd2EfFXz1m+fWNyHAicQzVHoNsYwpLGDx3qLz5u501mRPb6jhXnR9PLx6980jVSbUkL8nl1
ItkuO1wfrT8Zi0AsPHlPhgdlEKjYvXYsRu44XLOiKu8tUBsiIzJ7160EStqDGVmWcv0ZUipcJNuR
7Fcimohy9SwGzG648zrvOx9dcmhJKfYrshsXYZxlhl8MpbcXrm73ijzpWYkGRUwH6ZXq/QdW4fnA
UsnzavF10LBb+t1kT4fORMVX51xIc3IX67p5mqx1u9eX8vdmalPgyMk5DBMLKMuLFowV9EWX3RFZ
mhxvGnWn5fcw3GxPKxQm0xWKEHDFiHIck5mth621MvBoOtrhgT996vXPbADlxLH6O0cRF9VzFuQb
RgdYeKJcwZUivj38sQIM2J3olHLdjqy9cnvUx/q507sjfHKC4XD1QoljMOhMncDFxLxw36LYjp8L
40sY87Q3NfSHPTzfF1LF0QfmorbH+e3003lgXO90vdzPisuYsJZn7or+fizH9lQ5DTAFEr9knM0z
+pntSGzcwbDjBOttvJvU8IDwIFqBX6vZWw9jgWwoxgSpblm4bXILIwbvC7rBmvb4sC0Ukma2L+OY
jLS5XUM7739RRjbe9wUCLNKs3jHzlUHd5PuCDNWAntdrwTx+aGMA7XWDp5VV/zpX+U6q/NJU6k9L
CwUBzahBE/5e+5UU6lPd07Ot1+qx6p0XqHdUHyUGFU6YYV+TyHJXghcgzhOH0ez6Iyv6zaDUrGFM
5FpQmom9Q9uBoSMf1misjEdPZQ5nqdC/WN++bAcFiTFXpF+XmNCNfgsx+8c3LSX6F9JJq4I0rSRJ
EShMWPOyzrKCdPE6JNN1g4JUOxKL2fgNMgk8ScRIIZmRGMQTX6G0KbIsCXPT1q4tJpXQkvkrCc93
Gm6/g6tGkzcPiMebFCu9vS4hMtcUHQzOYKSHg/WZSEzqRVo/t8byOUjIZ5gz5Rd1xWeEs8AnGafD
JgGKoVB3dPaiUKKgj+x18WTY3SnpPNZNPNdkMSSHpATRw4icoTNjekVkcri1CkD3aB86F8+9WblX
jcGarFOCw/QuKLTiPNf1Lxwf+UHYWrazLZVddBchJTG8MyfKnRETo3F7TuoDJiWuiyr29iR9PTJ4
aIhOPcwVkiBLfCshb/ppWfGlTQ0L5nhz8zAC/iXB0v1x1/QbL6TtTwg9/RlrmM8RhfRLIyyx6yTq
fl5O5qls3424/lJveLImFdjb2AdrbA1PFcpCLyvfaTHojptRQXmn8HtKv2iifSQ8dq+ksP+6CL/M
LN4X7fahZsaJDC+5i5VN4qpBc8LOo6DezffBMpLfnofSjtgzVOTlpZ3Sb4dL0R+JV2GMy/V3veKD
n7CV2qUVbPo0PUK8nw3yzc0WS6cqrDEYFglmkAVtupRh4tT1i1lU6X4xlzP1SS4XxzrvtlV+otA4
Iey+6PFvZ+K5kkv2U1aY/8XtCTQnwMqhJUWjZUYnOX04W6PthMqVxZkY0Mdl4uvyZhUhgGV0qqp9
PGxblDq4IYcih0jc6siId5ldvWS2d9QLKL+mZO9DSQO3uZDslvuGt8pXbF1/yfDRL+mqm2RCWXIn
yEG8EHcrLm7/W+umd2EOoZfckm5U94cYumnX9kMZjOyCZFnnVZjOrZeiv66/uGcRuRABPEvyeQsM
k0SytmE6LHWouh9lGhEq+jtAaFyf5ffYL+9GbtECTzYbIXupPOQqya/ZnG4XvTOsly3hcCdpl6fF
/CVwqjXo5g7edB2rbTx0bfJdUJoTrZ22XOa1X8IxXxCuy5ixpfc9Z7romXZGnNOxRa8YuRB2bq19
V1X2NcWc5KXFxqeHWtmbjW1nWLb2kcE1uIsBGdnG/UGuFS6Dn76J8FX63fKAPD+adbU3ir/r9jZq
H9Sj3yyiLFYlXllZ/KDW3rkttRYtAR0P9taX4UiaHQLWWxx3mf7q81IcE2QfPI8XDAv6iyZMQvml
KP+kpAqFVU2KgUPw9yNwpgyJa8F0qqkSCF8Q30KXzGXmzcpE/ezk8d0g7Hk/IWm80vvbBqhLX+eY
Cd1Kz2mScPaPghqtBbYQyuDdMCtkgXkfNZtIz2aRl1c+/mUnRutAIiw/aJPWL8pbOKnQJL6P4t3y
pp2xLhFjlU3AXjUFhMbczKG6ejYrwLTZNU6Jvh0L3sQ9I8k3cc5RXCRnTRkoyac/ddzcUTYWE4vS
/0GWRTlMN/llqZ1Fk+xJq+UTo866wvwsPTsSN2N8jhmUaOjtZG+Wi3O3RIznaPtxISaXoOkxwl5v
/sJvz1jgkkBhzvCpaCIVYSPadqUM1T0scd/uWKdKBu22fzQmQnYyGAOcZSV9i6juuLpd86e3Suhc
hZJ5+ZYOP47TmstHwcvOApIH2/y8JtbBzngIUQiV5E8UR52O+IEbF6WYnzkfLRlFXEc7Z7THUzKn
63WDKdqhEkc3geMlcwJtBVEBFkdvzX5XjQ8jpunVy5/ViApN1Un1m6Szcx4LsK/5iQSFDiXvzK2s
+teaqSlbmZuV6qaAkHvntBBjE9Yu+bPYhr+X0rQDm1Fi1XqxJ0jTOiubmwoQTJ3NtY6SeVwhegEQ
OocXwevMcwcwK7n1SC1FjLbZ2Mo62sPwwdSz5dubsY7Q7Q6xPcB/7XXZlDoX2rSBm8wcKhPoHIV+
/RWA9C8KThWIuOPg1Zn8og1zyv1AenhUpkKg5ueaRCyTHFZSL8jN2l4c1OOH/87dmWTJbWRdeiu5
gEIeGDoDpu7w3j36jpzgBCNI9I2hB+a1stpYfaAylSTFJEuzOv9EEiWRCHcAZs/eu/e7rZarvaaJ
OFxVgrrHEu7gjxFcTqcuvUuj+o6RP8LIbVLYyPGgvEDtFol8xFRjr4cOBxdkaKS2zM/z9aycKPJz
gHaXQJQsTOxB4UbHP7dLJo7OAlApcnTh3ST03j9pusJ+07uNttbLxceKRhBhZ6m/WmV31nIH2W4R
H7AuRc+G3aIF91jm+1FhE7FUcjBGD6b2yCUm0d+37Mufublq0xcu/ljp9nhLsY8+a1mjv0fUNhWa
wyz6XGL74DRJRwwnWbXGhpa+2Y2ln6MMqGVNaMcOgsfwUspxfErpPa8zpLtESVbZMXJo7iNntGmH
xuYHg7SkCy0he5fUFJodC+F14MWP+dwG5zH1ituoMZxPvd6oGtGJBwPA0yofaXv01ELSBmgDGumq
UHl6yVpyu8UIYjcRdnyZhq566eTsHQfEulu6Uw1Vbdb6AGqMSzHWtZ/PxWuo6hsrZn6Auht9ka20
Q9Qk8ooHotsKj3kCN0wv7xdB4amLc/uDUU5AViI7HJ5GRPPHLrcEfSYsvhOilpBe5KAfIYRYJzsV
8/2YUI84mRipO4p2YqsFlS4z6uGsDJ0dSn9Mv7J2nwdrrN97G2cU2uJyC1562gwAU7eg9IBtmx3b
4oCIHPHKnZW65cEwqualMOzpjBmuPJXxHLzXBq0TekBFKBz6iLXFU50XmLhoZFsx4JFqbh5bTeAX
a7Rwfu/iEsVGLIIdrVLzVI5PcGm0Vzm2AScjp93DBOpum9AKfcBWzOSKONsBDUlwv3v1qQmakS2M
4gJ14fLyKEgyCITWTU9dRI2njOAmDvphrxvCOokQJ/802gUVgszeKr6A40wIwZ4WA8gX2Zct88k0
vas54W/+l8WLXOcu3ds56eUq7z0SLebGpq85hxszDF0/08KIJcaqb75qEP6WHOOXWsD/NzDqcr0/
s47+/4gsIllxYSb+d0HGock+/6P88o/L63dRR//6fX/oMjRYpYJUd08SWIs2TzeQAP4hzOA/uTSV
yDLSWRERxehc7d/0U+uflpCgweiGkyKMtO9PaYZt/XPxQBLDRla8Y7jEzf0NacYCv/sPq862pK4T
co1s0ZUOq8ePOVo1RhdjbokYzSkyaFS8QjJZjvO6u2rL2L6VYbJzCREhYgSXyTff1s0fV/kWVmp/
r1n8enHQqy57rW3yUX7EcOqG5uXGQBe1rFjpOtro/b6Y9XpdQEE8NErPaOQNTnskSqi/1UDbMw+I
BcSboTk2lMoRneS0+XqCQYvopNmpHfiXuq2/9BNj/CiKlH7i22WaakqyJmTKWyby8W0ARTNidMJw
kENB2YS13T7XuhFPKxd9PRii2HiPRY/fjTTYPtrC0ghXlhYb5YZQ0Yp+Rj2dgyDybvMpjz+2swWC
OdQYPDHZH8anZeTraJn9qpEPgxmQeQKDZxrx6N4VfpLakOWXqRX2xbUHz/rjq/1bb+X/TB2v8JyF
kPnf38qrJfqLd/Lt83tZfK+X+tfv/Y9iivg4y+MtW5Krl4i8P15MpL4odR20UaA/UfUuwMV/C3oX
KjEISWljSUE7ZaJz+rdkSkfQa1hwjlE64cCz/85rKb0f8sQMyyAL3jUggrJmOCi7vtfz6pOjDM5U
OLpl2buMnCJxhjv1OSZ4IpxekhA5YsJxh7L5o2iqlyjSDo4zOK+zpk27Iqrf7RBpEirNGwunHh1W
xy73JpgtSmAEtt4HM9SMbZ6KnRuIWzE1Phr0G15a3P6IZMqhjb7YBc0tSlFqfsxKAA/1sbkqsy+m
CUOtyppgk+lefN+2sryeI/b2QzOlObEPNiT9HCFhMoNJYqv3EJ3elareUKX4qUtOjJNchyOHTjBg
pDyUxnbCr3SJqH0vcV7QALRoCGD0BERUPGZl/aTy+YIR8iIwj+zo/TNIBsPoFOs8ZvjYlYW5mSSG
urEsnWubOdJFhhMR5OkBmNQ6b4NDV2ePbUjmVWMZ6zgmCKHlCwzqGvFJHibXTanwJdIHzBEcU09j
FmmrM2aHM0239ygW78rV9pWNgDnR82fZ6xv2XPGAVtncdqGLEKyw7k2BzgEA42rKa22bjcNzjbpo
CucHlVafMQn1Z4aCD2kpP8y5PNo58yIzMd4LdP2JwMswTtptEQensvD61ViH04qpBhaNPPOumGxZ
+FYK+mZV7A/V56CGzVd9KfV6Cy2m+ZwLTffVQjqcG3WZ+c0iy6MH00H1YFr4RWVnE7FWK98ejeId
CFy6coZE3kVG9hDVdxnoBhxyAQcgaCX38QgHIvOaB2mYr7AX4C0kzGdQKyU1P2ouWhr5iO/WZjlX
K5vwE2qk+qqpjfZaMiHz+4nqN845HwXCqfhRsdsZXbiP6sxhBpJuzLKFj6mwiDHy8NakyYvdOKAH
HoVl4DeSamOgG1hpBdplXXW07IfoI0EywAe0HlLJIG+okUGv9O5JczVCvhRaKz4wZrbZWJGPCVbW
zS0/L/HalVX+KUYfO4i5ISoZdEMMMYOecodMeSWMfjcpPHFhF+yHBL+OM0r6+k6zrnPW944WgG6U
6PoK1wfMwAB8LqAr5cA01kYfOB8Mt/kgI60kqYN+Ch2YsO52wQiLQN4mDY1VtgBEBhZmme40BeaO
x9yvdYXjRSYPjmVOvB8ZuL0hRnFUwloKbc36oIEm4ZfWZlTaPV1CDLxAG0djBZUTURt6iTXu2xu7
vM6i4EOJUyvwUKYVcEqfu9TwASiRJJ5znO3ILsMmemVH822TWdMex2JwndR7yhNEwN18mIp4o3s1
Ury8/IxRDgAJ92MjEYIQovoxBO2v8+YKW2PoHX+w+5hFKqSJxk2hh6en1ob93k9bgwOGNU57R07V
3rblcGNyot2VYCj8vIGLg9f6HonGpvMAZkQRmcyOjvFLfrFm8+IZZXiVJvOrPQXyKqpsdADllZuG
7NjoAdZOWPvWEG5H/ERBj5TIMPd6otOgz6n7u/kroBNx3ZKTfW5I2GAmyCvmjZ6fhuYBATsdp6F7
U6iXOguARlXbeJoVLkMq8BU8RJd/qt4IugB/15Eflemf4doeuyi6gWpj7dOJPAbauR5QKRQpGS7a
Xr/Gp+FbQjuRIoVNnA4sJkAbL8KwCguGh5rYad74EWI2HShjHiGkuS1dLsWzYpAGx1g2XVvN8Owm
8zkZiL/oZp2cg5lOQEAHfYx2+iJOnZPpjvYqtzXV9g6xPiv+bXwqSmPnOiM03oz4iyylw8fglNMa
5HlPzh/1FAmVKT9OeX4a9TC+qvMi2Ug7H2CrTB9ELH1c3ecwQ6NGXuybF+qr1CLOCTW/i+gJW33u
E4kk13Vp7zHgE8JNn8NEwLquuv5BD/rVQBBS5XwMK1GsIlwJF+ns5Ky9jJj0aLnPe8W8K9KbV1dh
plX9w4ihF/boM3TAnlP8+GHq+gsDL6RvGT7RUEEv17xLKAccFlahHemdgmhZlIN9ATJCDfHGLori
De2TxqyDNm+dD6/xjIzJ9eZbiTQGUgfAMCW+iN5sT4EqDB9x21szjubKCZ+GcEouMLnGj7FK8y00
uefCAWtZjsGN0z9odmgdO+wFjNCm+BhUzBbnTLU37hDRHYucLbGM5EB6YXEYoVMmGW5oMAneprDY
Ch1HXTOg5k/7REQgA7uQOB+Phr+UHxhAMgyKGbC5EPJbTLaAIiQSnvgqFtUNHjMSt5wvYaWmte70
tHo86xgnPM+04GOfY721Zs71VsWM+WPoFWtNjx5D2Yqdcpy3idn7logc615fBMqg7JpV91W1LFqU
vekiZTbx/j5mi7y5K4T2tdT3Ezz+m3p50jwrqp6YvbWXJki7G1vXoCLHubpyFgn1GCXaVZgjqy57
TAHh4EZf4P1m59aZgCp8VWLjlWt2GCblC1AIyDLOItoWRFxu80XIXRmEOXqLuFvNs/nJWwTfGdsI
JUWKqgw1OGpXxneLQFzKonsOwVC91kqzjrjxA0ZlNOOa5SA8Lkdidzkch8VyTtaXI3NjJNldOgfG
tatpMUM2F+ZTMZFeV9v7Lm6rrRczY1+ZEblSngusTe/wQ1gMF17hEwNXYIZ7tPKcRldeG6fZnF41
L2jfUy8FYZbk6gFydAfhlHsejKgQnGnwFWPLWz0kIGfQcwTJ4xCg3XUtcVBTC3WqVYvaBdHHRR+i
6oSGAUmJrfRr7CXRMeStZl2vGebZ0JkuekOUXZFl6N1fbTK5ghC4worQHghCZXSNJ7+7HhPXTje1
clRMG7+ub4fR02B5t/NqRHe6E3NEAzVxrOFqMROttBRNlzfH4VGja+GtYCzTVU0gx2DCsstNl8XO
S0vg03WUqlf8zr2PvWn4NNiGxknHAMwWTkuHujCHxM8Yytw5STUfQXqqu7ijpOMwZn9IlYFIm1Wx
wUepzTuiauKTjHSHieIVwjSEWc3WDHyHPcxrXnsx0v5t8zf8ZmttcnzGOic51fhTjOxQtH37CMwE
o9Xg2+7wMcmzkzbRkHKy4YCFILnuutxGrRqiuA2BdFb21y8W2xZq3MAgoBQtyrmMGGHNkXGsoO+u
hhqXUpP4NHPKW1mW3anK5o2VNXcdIa4mLqKN2/DcZuwS2I6H3ZBk72ivaHuPMnucgv6pCeYO57OJ
hGWOcuaTGMCKAiwrsb1lKIqtQhNwjVP3UubuHp/Eo0oxOlNbqftxGDZp79x60WkweAnnABe1DQms
KQr9ygKuAQ+12ubueKNUu9ZrWAMpdegQ+Cqmxo+1rFw3plY+2hpyb/q4ljEdEDyuKl0SVlnFu0CL
74YQmQNWKMb/9N3yOHiaZ7B0smrRYExOfpRjx8iuK73bMUTc5RjBzkr1DW7hJ9Op1VkOrJUVmrFk
1RXTC4eKFzbpE4Z7ZjKtvTfcL4oojGviwRi/l5BbBv7fV61ADzAySQdH19CRmvzaad+Qp8zHznsY
0/CMKmWLTKfZeGMDoVPDWx7bJGV9Fa8gfJqR9afN80hG6zqmFswaz+dcd2Mgz/B1jjR5qRac61G2
BD/ZKog/ewPueqzWF9Uum0v7JCKlnU03vYArmDfdYm9OwovdPJrINJg19he9Tc+EIhxNCOvreUkH
JYPv3ltI0l57nBSnDFmChRTekRBQ9ke9pR38OevQswzj+JG5U8xUfz6JTFuw6OBuXR6jrvWKDVFs
uMtzppP09I5WT+3N3qWFCCV4iTf4ruEM1SMbA3+EBvB+rB0Bf8K5ajIub83XzYy4Hyf5RffabWhj
qcP9bJ7rSSHl+Hpe/lvNg/+ZLT3MURb23V+1D05kr/ffmYD//E3/6huIfy4uK7JuXJ2eEbbAb/oG
OIQA35FKZAjMTt8ZgRf/k6l/NQg7toML6999g8UILB3TM/Fa0cW3/lY/TwgaDd+29CRWK4zGtLgc
qDQOR/ul5feNEzhLgiSfnbRA2KLqO0iR81HrmvCggJwA5eWITHR4VKB4DqdSx2nRZE/Srt7DMvvY
T+bR6NpX6mhvY6MuxxNcEYRd9iYzFgyezHpNhtOULoxk2BCM5jWMx2E7SfYOMU2MIBnzamq4DhPO
hmYRPA2y90OHGrZo8ltNmPE+ciHCDZx5pkVKp4fiGpTjTa5PYML6RbOqiYtbx8Z9PRxLVxyZDITH
Wosex7j9bHzdu7BrXREVSBgbky8/6Bq5cgRTDsqGDlxD8El4A4kt6opoyfMo0xd8brx3eXjCQGT6
bd4dRIVgrvfSc4Bzet051Z2hG/muSDL4e4TE7Yc5u+IUbRwCLTtJWZ5xYpwkLaVLTGe0o6Qq5sBF
LIQHd4LBsFVpcp1oU7ZBJRFs6rK5yTVTO1ps2F097ZMeRiXJEMXOS/KNmzY7WUqg46oBRR9ysDWc
p7bRV3PtAdIidC3BGZp4FPOjad6H4Xilqp7FoLzTvWmjumrPEZ0arT7EI9VBZR5AeJ173SQNuDsP
bH4juM0gZ+iQJzRJk+ohS5kZF0o+ek0ORpKouEl65ZqmAZkgjtihm340COvjzKXtW/JCLpNlZZsE
/SIeVMa9Jj/MwES+Zkoj51211DJpERmHSFXUVc18KKLgPqelUuSQr6yUuDtMwH7RwKCwrXqT4KmT
OezoCawJBJEDzI89JoK9sp1LnLnbOE12BQ5qH6Ymct+0OVUqPA3kwa21BIKSxkmcMrB8EYJTSFq0
LSBitQZkuqVu/gy/qkEDG2zmPqXgVhy3u1jCG+reAAedk6VmEw3M+dSQ6ypPd5ZCfVUittINmIVQ
tfeJ6pO1TpWX6dNH7HA7VGvNduqKMxLWJ61Jb3Knu6bq9NOmf8BPAcop87Ek03Gg2DLAZhMevosr
INExqm5/sNxPioBE4hdoCsMmW+uiwHkzwNMkFJNwXX0fiPZu7I2DbjpnsxwP2EkQWk6cZ9IOpWBF
6OOW5+cpKOQVJSJno865E27BBxnKM2jZcAPRag/bFbQ4p+BpBgccf61zO8/PoXYB0s83lRXeV0W6
DatyI6fgeUC/xVfRflJ0vqs5erMM7WkqCnU0Q4vAFOttlvK1btpTaCCY0fE74yh5MJapVOfE9/QS
CRUUZ5PhmomWiRzAvfF1eDUtDrp4l0BCrItqJ9Px1tOQKLqTdy6z8TFSyW2ojA1YrHtlhLcVQzBK
SYzTMFSX6ZjnFA9GQhZukIotPfedoxMuYGXes0meQIen0GqC13mZqc2muq1RW1ZBe2khXc8JfX09
IYwChz/s2cUBg/ChKt9lmx0S993I2Hr1pryHv37kWAOEapnc1XXXb92CRWIxR9jLWC8b6gIlhPXm
Amo9SEvm22p8MvXwFISlD/+AgwR0cXwwxgO/AMvWyc3UAPycjQ88ogGHcOMql1a+SRQOfcGCozTt
yJllCwQ5u1aJKA5ObW+dsntQDB0RsV33YHTX9djs0hLtVqu3uR8I3d7BpwsRt0SPJDtQMUO7Sb1n
6gDfNcpLj9Pbd/t4D1Yp9T3nySseI/eRupFg4gV5JyKm4oN528cti/9MLcFpPR+Np7SugYoHfuNO
byW1NmxLlDWTApLUeMm+YRS7EUiml0GRPcZXejKSp24BLIRBcjIdecnpzpXoptcmry5WkNln6PJo
y+JG2rxsaFF4S3DdwOBqHdR5EEi77kMs7Tsrm+mzYCo1nRvD6p67ZbAbmLSSghBkJ2HyB7p3V9Fk
Jutq7t+b0qyApOTmyiyT227sP+bLeHhoOH/XtftYDwWBN5gtpgDdhmPnrwMOgxXJHrel0rc5gTI4
IVhyQYg9Dx2/aqwQYURRxpSeHsebgoYQpp5BL25YCoASa8Ozs0yo+zF6aqzikxM6Z0DXb7BhbsI8
e2E5P9SBfsh6bwaPvahauie97vZGB5I/6OoDhSNvM/NdKm1jm1UoLtg7qFUdJJbK7GHhTuORk9sn
zSE5wok4589ywAPYXibDfct61FV0q2j31OZT4eSSKNus3QRwoMfBYmdCiilC78sgXNxARt6xygsC
2wsw1Yl0+nOpwo/joL+4SXacLcJa4W+t2NywjXnyDdLEqeyq69jE6T8vYS4VTky6i5hJZFg8FyJR
WyeMb2Jzesp17XMvIpqPQ3uwJnHXLnGztSPh4MrbQaYXC3NtDnuYpvCSridXLvpOuCX4NPEItc14
wgYXQwiW+3IAaqAtmoN8xKsl6Qp3kC0Geh8MzYx3mRg33M5HFq76nKbVPoVZS3eerCWAG3dyAIDu
akQMEKm4Bs+GXrYbPxMVfw//u1yTkIyctrpi60hJDcK+MgX6pmYsn7cN1bdRbmNtus0gDq6GxlVb
q0xvhGsd88q9jcvU5tHtBDJKuoSzxZQyHsJPzQgYsPeg4VnpW2O4RwyHIAmJKrlQ0QAy8wT30JMo
FYgjaOcG78YwbcqojldVXN7FVf4igG6zuWf7vi9AjXhptQEEsnFFj3CNsqvtzkYG4o6ehOaZ+3JW
GRA18wtgpY1Wu6fejeZDXuW8W2Q7WVbf+2YoaFEbnbjE1QcH3Ug3c15CR0IY0aG19au09XZROyjf
a+dxJcXM8tBsh3zaZov4BBnmwQbTuRbp/DF23E+TgHgvw85ddbZ+Pclk5yG0LAPukyMS/ugSp+uQ
cEvS18awopM5jSemUkSEeP2diQ0BdlO+MytCL5Kp4XEuzDMmb2ttaZW58jpEMWOZ97viq1Amt1+x
yWd+Gw8X4qF0SIi0F1KTPCpcQ2urR2MKpfPRdvPDpIo3JOJiXXvxBVwHcLx8gMvexgQbF8NWtJFF
Dyt90GL9bKCF37GQdZugt9B6j2h3whItJno7uiwIGrc1EHKwWWhiWts6w1QEddGwaiTiOPV1QDJE
+DwsgqB5UuYOpwJxcgjN8Fbo4TayOfEhc0EsFaG0tSzg8wkkUxochTReRYWoHVVttW2m9op17tSb
/ZmVfGJJjC/SLV4l8gzO8dD1SfHQsHdTb7VEY+lYErW25XicxgUSnhGDYIN1H5b5JrPdx9aY7pwu
/jDM08XIY4g9yavsZLuqJeZrZD/9xoiY4dktER2TRxyBoypKgQCHk14sDJFQfq7MztmwLiImTido
kwBzVLKosLEDBPqq6YdrzTBBwCjzth0XAR1tiaFe7Ma0Ut0RJBjiw3voyyi921NumEfGAXSROvO9
kpY4yXG4nyv3sbHcTa25pGBZ3hqm+2KO32LP3EZOhcnbzkuERETV9JrcoJVlSOKWGPOLdAQfjDGV
dC4WnWn4MLXhurNksIq84TzVerBiMa1BTfd+7EyLKSy4GyBEUiSjgfTq5DUdu7MQNPHNRXk2G8OV
g2gDFh+WXDNaOpFhsU91FAap6m55+jipB8Z7q8rHICig7dG0zc0NyR/t2kLVhqAioMurHsidqpYs
m1NjTC8EH3H4Ia5nRZvjwQjqM+apB5x01+DM75qiO/EM59zW4UG4y3hE2J8alK6tjsch1MajmWT7
yR5OVmQeQgQbq75NqLikvZkSCirkajd9hokSSTrR7gpoO8XwXGUIsxPvOrTbHOFij9C7TNfGot6b
EKaCHLJ9pAjtOk2Dva3ROKm8Q9uEXwIz6nY26LyMXQUeb0FqNlAOlQ/PqYvyI0Os2Gnpxq69A9FS
7ll323wHsbY7ppFzhb0k2/DtrViLtmGaXGj2M4Px8JhEi6iNVUfHcgVWsd0T9dEjiNAXRa+HQ0KP
7MXIOayJz+n2U8cUkLSp7DhFrU44N/gHEy39jHUnUOQGmvSuVOy99h2Fa5O1FLhe40tpH6uOORRs
Qm0b48qgTMEubseMKsmCqddNi0ydvv7WtbDU6sP00mQVJjLdvonI3OmmJmHYZXAKpcFktjku5PjJ
VcUpDlxzE5SmpDmTvpoVb6MFzmNNZMp2rIk5YURGGdiTwGAW9TbRmG5qCbpMVWc3PUBJsseBDYtB
xbd1lHwSRjSfiO445rYZrnvFkjia2s4qw3oHcQB9ocNxlBCtKzPKb6LIfm3t2kRzmiD9JR9T1eV2
ofkBCkYTgzAHPnY6u1doeam3Wv4QzEBQDDe6W74Y6Po4+IUM4SN6Z4ntFVTP00enh8qRx4+8rm9I
D66ZaXO+qKFeulP97lVo+LQ5uneKt8nMnh2zzre1mW8tamtOsDg5p4Xm2gKx26bpLD5GgmxFN6og
0gpj4kHEVA4XOjsbnngVRGWsA8HvysF20neJ7ttlIoN8Y2Z44vrodXQfpisHCI8mfiIA+8V+5ZyR
ArwkEUYRaoUMr24hIDXExcOMQ51jCM1eAmJMBvWCPETcjO9uuZknRuS4gQKT6L/2puoXsnKFSJVB
XdSnd4557RUJsOMluMCQaBqn5lBV0xFf/dHRaXpjTscMjG+EhuvJ0xnYCaN+KUKiZ+gQsCh26Awd
oh7Z0a3bVn8ZBxUcjMraFhxy59w8OAX2QMtVz2MPriRQ85OSDlUMJilW72CYrtAS1dtAmhh+7SXA
Z+cVOa3S4bZIA2TIbXxF2OKJXKYLwrFLSwkWOcUjXsgHIL/3uOSfxCD2TRQBcBYNEm8Lz+b0QBsB
ZofX3Ei05FQmBlWQMQD2ND4EZStWRILWHHa7lyS5YvL6WOe27odRk+Ibmt7rmUFKw9HUogILhuUY
T7M7rTqMUHYk1sHsGGu7GtdZjR1KN4sjlAMcpKCrVnA8AT8CSCA7gWj4N9N4HlgQ+1ndxv0U7fow
eznljndh8H7pe/SfI1oGvQ+uo7rPDiT2HAuuU+eTuQaA87mR6lzpLmNkPKfL6EK3aTxD+7Ykigon
fplzvPw3dvWK5G5Nkk4B4rnfthU1CdPfddcgMUalechbVAidhJ9e3o1dh/I+Bk8HcvF+MqV20oeu
9Vt7Sreq76n1pX41SeuB7FYawjRnc/6H1YQ0ZL/kUEBBzczy3Z5JkZHFfIXzCCgPg4Curva6I64q
fJsi6PdO3TwgL6i3xfRqJ/arVFIe0vFLko2HhE5CXugAR7v5yiZeDf/Fu+Anerawaui6+1Koudx3
bfpeBnwKt5/6qwn+2Aod4NpwIvIUFcE3bZwYm8wDoFp5gdiSrOGHzIE5ZqGScBxrPZSdthP0+Uy6
7mu83gDgitj4Ui9w6LFdtDVGG+wMPNeX3na1o93I5OS0JiAhQRtgMNLUtwLwwU1n3//93vL/TGGa
tCgdQD26dH7xEJrWr/vM/+d/Z6/F+z/QkPK35luq10//oD97z0LornAJivEIkTf/1KwJD52piZbT
QEfpWojk/tSsOfoCoXRtB/KWEML8Vkvq/dOlYSwgFJq2Q1K5+XdEaz8GLes2oLHl+ijkpCd+DOi2
ahJa4h58t1GO5H503UDnwDmqpO5pFjjj9pu+/E/koz+7HH1uvmmgAcQi01L/ts/dOspybS+a/YTj
1qYq2VH7xSVeM2+lAWfIP8YiCI/Dz+VPrrf0zf8jlUUoy8cDsOWZcD6JWbZ+uF7amLanbLYsqfGX
YRDtBexRd6NnjLSmpskQ9pRTe/DAp2w9jr37X3/eHxBqX6/vEe9sSX4CJIuoEr/9vGmO9NWtsJhD
G3YOSocGWyR2tvv1VX6YHixXMYgnhvAgdYSBf7lKjWzDAI/gG9VQMChvyi3w+Gqd6/G0+fWlfvKF
Ume5PDKUmBTMPwwq6qpJXLOaMGpaSGBaTyP/0lYetUiZ7QXJsmvb8+xNO2jz4pApf/NJFyTejzfU
YE4D/x27Ea/I8oV/MyixXFBlyqZVpYBUgGTCe8AE2wURn3a8bDgXoIgobDuszqpKLjn4emqBkiyD
VaGp6J7YM+yQaWqlBDmWUbIOe4zUft5p4Q0kkOk9Djr5BuA8/t2zKH52m5CuGQYzHqZHX6XV3/zs
icccOsfzwKmk8jZORPaG6tpw4yWudpOPyLdHXbsERSAQQSf1ygHreODhLvZNqWHt9qKYeS0teA33
+eHX93V5EH94UQwTsq1waFYDZP4BRTvGbltUAZHymuBsMChZ7UL0UzRt+nXcUHqpGPd9rYzxNwnz
P1kRuLAtQKqCNGQ1/v6GlhA38SSZsx/AVdjKFlCGAo1Akt/4rvfNH1vZf10P/nIL+GxA90At2h47
sPnDx2zycvC0dLRQIg02iSO1d8NJD8GXQTvv19/oX1795VKW4CG1HddwfnwpAQA0SjTIKcsKklfg
IlfsVf6bz7Moir+7bVzEQLesO7oE+G6wg3z7OhAhBCokAo1H7mewmkSrNonFqQCbMAKjel7Ps+x+
swT85Y4t17SYobIQ6FKay3//5jHWRNckfZ3Yfl8Gw81QZOrSW3gNvbTGR1OI5uHXX+RXzuRfPqTN
8uZ50gCY/MM7n6fdaCmHC8Y58PqMUQhSsTD2heXGfjulH5o+HE+do9r7nJdqnzO42hCmlv5mMf/5
D8LDI9GTO4Bbl6frm0/OyTeHVaFZPqka8542hbpg6jYhlcB3y5lNMrTVmPQ3hLVyClaHOh0KyM1s
qr/+Sv5625mJwwWl4eDagnf2+x/EqaoqwhVm+5VCS+KQ3bArLbgGFoQDhFHVKiV/9HdL71+WCIeL
ghVdJPRAS+UP9x1oBhMe5ti+oTFoSd0Axh4KUrgGE+7rBGQTWc27cKEseC7OvhzlSWpb3taMZugy
RBfu+0HpPopC0gtVfaKlYPr4TNrfPDA/+XY8Jvku7ze3yZU/LCmdsgoHb7LuE+Z35zhwHkIzyO+y
yvlQtjH9XJW50W+u+Zd9CeuBxUb89ctB9PnDi0g2ZRi4uiAGIlXqhKpO4xQE+oj87+CBJJC3UlvS
DlwVwKEr89+sNYub4od1gMsvKw3PhOlgzvnhgTDKaCrA1mD0ayRfM8gOO68sEtgsy28ys9vGmUYU
H7HD4E3K3G8Tq9xNOrwkTh/2xh4bA3k6rsp6YCNPy6rbOHBYwe3DPvr1w/vTr0riCOEFAgZoL7fv
m7domsqKVs+s+4wKmBUNWs0Bmt4s5v3KT8v4oEJ3TbTQZ0rF9PTra//0e/J4LNhvbJe1+ftry9iL
SWDiNrVt011BxCCKYZzqY4VfcBWKkCErG+HDaFfmbz71X3ce7tA3V/7h7WkYHxmtwsfboVzbuCbl
WVf0yUbj1Pnrz/izx59NDhmJRdnJweb7z6hK2NBq7nQfKVa7UXVFOTGSmhIKEe1sw0AKa8zWb57A
n93Uby/6w8cD5+a1RG0RyuxCnhJWJfdFULzNunXj0E9mbEQrFL2/hJRQ/d0SgnfPNvHwUD7YEtT4
9x+462QD34T3vQQmSqyWqs/2grlOC6CmBQkqv3mIfnYrbUQ/DlULF/5RrMNQhKwqwgB9KyeoB3ta
ugtS55OkZP3N8eUnOw4fbTkdCl03eL1/OL9o4AeILKLxU+R568dpiK286JkONYwDvQn9osI3jkih
L/xRW4KVPEbZhf5/mTuP5ciRLU2/y+zRBsDhEIvZhGRQpSoyxQaWpaC1cABPP58z81qTyJgIq7Je
9OLWtaxK0uH6+Dm/ACV5eVFZDoP49hLmS+BcuaavaZH+aoKlY1IujnHdbn2I/MiEyS3cduD2ZZbv
var23xnDWG8B6Tj7pSS7TykatMrcxe9EBmSJ9MV0W/FSPl35MD0E6w9zXbSqHW2XhQL229mP58HB
ngRdNJxBtW+CjQZn/QGYkY170gKaYy4U6jnYaCGvFG5xR2upLnAElpZQ+8sfc27ruZ4Er2YRTPvW
arrsfHCRhh6tnQK5fiDYjshE18lNOhveh7gIondhWXRXFsm5rcdZ7Do++SYhHT1zr85TdxhjFKEs
a1ekLi8KRP5v3GJ+MHoUpTCoS/alBIQ9tAPeU02fHS932dITvx5/nEgpkHkEhMiEv23eTxaeJD67
Ab9b9wRztL63TMM9OArwowGlfi+phKOqzxsNNkALlSGcHvlrC1zqgPqiqLG7rHP35HZOTQkca5vL
n3huv3oSqAVbicfNeoCKzG2nOBos+N0lBgNemhwcBH8PneyDd5ebOjcYEIChIdIYZ8Tq7LU91+3y
DB1irF7lX2OQm9vcy/ttA0TuMOMAd2XB/XqfgW+TBGYQlT3pvzASX8294vSfM9ez0GWIQa1QugFq
XE6nEB4QiBzrAUDONu+s6PlyP389DWhXRwaMaMC7TX/Xq3aRl3bJe/JQlbOdfET8rNqOvvCvrK1f
VzatgNp0BMxKAsHVmWPjW4o8lrTQ2JPeex8CxzYQQ7aNc6c/hRl8QoD0Bajq8E9/8v0rx/yvc6lb
J9YnsCOmWs8lBlqFqkzGNjDigKhV2ruYCttTDmoP1d/UuLKPfz08bFCoHukREjku/3g7puCuZYDE
LS67FcF002DOJdFRJMou0h3cuQjhjsS5+ecTSeZRPyZIyP1iQSNCuy1S3ahZOuohImrbdThq/eMd
yNFgmTwa2RvcmuJt1wbKZz6VVDhtPBH2+HQDt0KfjpovAoqXO/TrZtdNeTYC8joeWN+YmFokaD7T
Ieyy5p1VQNTBRrDfDdU/T2ZyMZOCkpZgo9u2pyf01SboIgRQnBzy34ixzUHl2e/xGEZUs3sSYDOE
pn/RM8wCMCACdCy0zsHr5hY3XPpRwoFqUpRvuoYnqB1Aj7SRlrrS1Jm4wwaLzHS5PPSEWK9FJL+z
VsjR3uFnmx1UWI37GMTObrJ8OIOqgIgB4Rol5KreQWsZN2492/jOGmZxZVdc/ZT1kWrUTVD0aDl1
yhx2o1/7WxyhioPozXnrGyVGxhHAQK7H5ItPoLCriwl0bNvKK4Nybn9iDU0ynowL+aPVIsYwEkH9
MrOgnNjpjZ9CkLChO1Ga1LqjqNEBrbs84+dOIC52y+V/aEesI3kjsvoaDg9dAjy+z1LX3ncCyX+z
jj+FGUpOl5s710HK5jLwuUlQi16tZ3/OKCVhvLcb5iQ5CXPC8TAP0Y4byg9Sc5uwqomvTO+5C4wY
mmQoXFW0hleDmrgWSOTQ0RfJjBQqopy3NmLhx0o47QeKE+OGQoF5dBuEZC739uzgup6+XUxCNbG6
wppYDA42evYurYESVIC994WySkCqVbxnMq/tqXMHk+YfWPANHOK0Vc5G9VPqKIPRFRg77UUxULmW
ZXywPNb25a6JMzPJg4GIAGA72Rp/1TcRmjaQyIQ90xnTQ903gDq0Q2qbACtu4hYzrRr8WHkKcisA
/2YG92jrPJl+jR0mcjtAUJT/wY0UzgJcgTiKorCzoCUglim9UXYeHs28cnejSJ7MMILES835yQaH
cJfUCBXJHoHJ0vTVMYTAjaZ7QK2gI1lkoOt/StLYOxX20t5J5QNz9UD4RcIaDpdH4cyAW4hB4K/m
m45nr59pYPTsbJlYWrEqsp1b290HshzVPm6i5crOsc4O+H+3tU7IZUlh1lFs8wiB03VfBPOAGCF2
DknhNqcJ5O0uWLr+gPGScwgByh6QLEQ3K81ANndIM6cNXl5YXLTbsR2RskWGnu8c3StDcmbNMyTo
BgoGReIh9PYKQZO9zeqat5Jind7CdPoNZ67suad4xvm+LMk/32OUPk0ufZ5m8GRW7Xke4ipKB3DB
MIYfqM/3N10YyEM7YIXiNCq7Mg9np5zMpCTtQS/X4jRGVPpB7xrWrmut6CGdc7AxJJURWEfe8/Lq
ejl83757qENBjdMpUZ5fchWuGU6qjFSnWYq26HE2DaHYxYswPmLeQM2+yuLkfTZ53vugNz/izj7u
ILomNyI0gsckb+ovtQWjurH/SofOeminAK5l0TlgAWLkSlkmGIWK27qesPkOq5jMWN1DHDfbnTFh
0brliTkhiFZMVGnCsFYS0bxwRCfCKBckbJvae4ZOa0PQjUN5i4Y3qgiWUfiQHZZOvZ+CpL0N8hIz
ChBGw6fGI1uyIWPqPUbE5Bogk8fv8tzOzQ02F+53mYsJ8z4psJtWssqbo4WUpjzEHtoQMOYtIKcS
8zmAi17Wfw3CPIO3XQ3UJiB1HhtcMz8bsfA/+6pXUJzs4dEr3flLYRdg/TnG2kONMbrNnd7bnwte
PTnathJ/HajOnYBEmPbfFHj8T+YsrQNUJH6ss3IHNTOv/hrMCaDmgVhvo/BpJx8EGLW0prnc9q6A
V1yAnfkzkkOSb8jXhyZq8Q7btOPxcYTJA4zz8gI5dyTwNjJ5C6KW9GtphhgCzxWMgUm1as1N90uT
D8leDA2Af6heSGcCVr3c5rn1j84l2w3LLpMG3u7vCAtKv5C0KbAuOIFjRUCki+d9N6EB9y+aQgEK
xpxDrtFaXdwSA3rfHnvte8xRUtZmd4SfVn1ZFibnclNnUgyA3ziz4NlRdKJ/b7tlIykD7HhENSXI
vJ0IenlnFjFixlFwjx3eAMcbZhQQpOYQzJG1b8UcbMEOyltQaeUWS3u1b3KxnNSCtH9oD8Hx8hee
m2tkvh2NMiALEuhz99VLYPG7yYYMYO7CqKiAbqMISvYbufq+R0Y3zNT9mHpXgsMzGTlbw0YwSAFX
ABd7NdlqcLA4Q/4aCx4k6zbQ8I094iAtPMGx/qPQbuGbGvPsJ+ljWwWZYoqextSfnue5CD+pBnDp
JsFB4j1yPlZ55eu0RNoqLUSdnlQhkR2xFZXlt0NSwKhqaitEtxKLXBB/I7gvKFvthLqgmPy7QVnW
l4zXPGr/tgAXAYM2fYyFADNPmi/5UgJFRAO3LO6jBP/nDUxo8xGVPhSjPa/7Gjsy+AD5KUG3kUDl
98bovKepTpw/BzG37pXunLk4beqPJgAZUhFCS0i9nmAgb3VXFhM5NlwcDl4yf+vqwdlOPprMQSft
f76ebJtSEuKQiMWRu3rbHNcQQp3FwtR2JqBxb2qA9JuIHIex+x4DFG3hw7a+vIjPHB5kTynoIp5O
RiDQ//3VIm4Xf2wwYuO10SQR+dqqw9YgAHQMqvxKUy+J0NXlSRER6W1QHB6niF49r9oCCItFbEIH
gcSgHDoDPwx9rg5PgXwUhh3uvAqlqkAtvDQL/w4WTHkwmjlFax1n1csdP5NmennR8agD0QwR+O3H
pB2WFaHMCRTLoOGMgcyDEvhyWyclDjmmKiFugEIFzAfSVab9leZ/xYW4rC3TMxkJkBBS2G/bV14q
7T4mgSvg4/xZYLf9aXEWif6kymB3SvEh631S2xlETx8LoE/1UlOy6rXYeeyqDXLGE/Bpl1dMZ85X
Dt9zK5/t+wK3Ac6wXorLhIA+WqQ4vBSNhT9P+uC00xG/jvg2j9L5ygV27rUPIg7vS0oempK9Ojbg
sgoEx8mpTF1Y76iX2YBacY9JzKJDi11jjckjbbxewCK2dxCmHGCPdnTldtP7ebU+AepowBj5FuAO
qymxJTxjKAO4e+kdjvI0vuZqtG/+8cITvFC41RAF9oDBvJ1418MHp8uVjTiPa32oZhsPkQiaWT72
0wHMV7lD0rc9lQj0noZG5Vc6eWbdk82gAk8oArNvXTSmUhTnI4wZhO/JyoXLtOxKs0LnJCyyg4OP
zi7AKmerGRN17BnvL3f+3LLXmSWeZoLqHZCyt73HCc4zk4FMXQJYeZM3uXs3mKP2m7CKQz/6842u
CpCOnHzkG5EPl16KvHnI0zJVrla3zIHLJvKjX6v6ytDoZbaef24ZrlWy2wRSqwM4CcYFlL+wd7MH
PyVebOt9S3hyQjOJBSlgKszLci1DcK5RqigAIFn+pIBXhyKCL0ChXMyUIswS2jZ7FEO5HBLcK2/y
YfHu5v5aUU//xnU3CXM583ifWaS5305B6gTavJEWAyUg3gK2P9jA6neqQDok9mKhy4tYT0JvOC7I
Z2jGyvRbFrTfc40mNyRGBpdXxZnjRmDsQTJay5uS9Xr7RTmOy0OF7go46ATfN88djsZYP3V1iw1W
gaL/5ebO3Hk8h7HSdXkXkzJeJWWyiISXwMtxl1i4oaS15I00EEu6weBfO+b171oPNnhd0jIBcFvw
Wm+7JtlveRTkYkf5uL9DmZGaSdynWzVZSLaPECwqhf5X2hpkq9GIPtXwCK6c5ueWGBEZuE0GGOjF
6o5PItl1JRKtuwUuLPu+wpBq8Z5KiDGw3VK8RtLq98tDfLZJkEoal8KGWue9UiupJqwWOOSWuH8s
LYXZUdiCLMGFbQeoZY43vYIXdLnVs6cLJ4sGioIABqz6drSr1knazApZSJkIT00OVxM+mXvXhPNy
9BsoF9lY+Xs0B1F3DaH+HRaAdHjKlJhvzihpmDiH7BXUaKhcTNDlzzu3zLntOfi4+QGhO2+/rs8X
3+ng+eyg4oIGCZC88upw2qC8KPfoVwXXdrr+hevFB2gNFRSE8EhYrA40lkLnLNpJjFnwcZ4gL+Cm
VnZAjLs+hqL+C0O16TZDU/NdnVXdCWveYFuPfomYuFSY0UcbokN1ujwM57YfJQZElikM6crX22GQ
tRpKHsXAMQEtovYFfKzL513vifLKgJ9bhcR3gEw9cDHgwd+2FAUd7qlg9XaNEXn3noMN6Rgt2nFx
KnYNRNs73F6uYX7ONQqSh1qNxmY56/s9BaKcRE7v7ODhqT1Wkselx6AqsCwbGEX1GxCl3/75gIJ7
Q9CEDB9rf7WuJmvM07JNMd6NvHyrGod6d9egFtEly5Wj8wzmjIiFWpuE38kzZf0qT0QcSfTd8B/J
TPHNjRAxkGZwN6QRVtf1wMFWBMk+5sl5RHnC3k4kj7Gmns2DL4f+zknRZAUQX59qAtt9uVg5oF9y
03MVXzl6zwU6BJQg8AOIPVznbyc/jbooy7oexQVj9iiLR9/LwWpv47Zt4J9l2e0gl3FjVTGKpzYZ
qMtzorMT660HWDZwUOvmrl3nodGyLIeoQpkj8mdMlnvOXCQGRhhOXX0kuwhvrEBG1J/mf7G7At5W
LEEKKxQN33Y7ViS7ZJjTcIwaWmv6EaxeNCh4OPT/pimE8NBEFtADvNW6c/A3isOGld6FeE345ojw
WmzPe79BKevycL7UHn8Zz4DkLj2C97A+2WM/h+0wkVes8Jl9tKC8AU7vln2Aq1Tsl80DXsLpbTM1
f1BRs4lgJHIfuCsc88UGVzhgcmWYx6DroNuWAg4B566Vtya6sb4JPihXdxHXxTFyCxNyeKiQaW2c
K704dzQgFs17EzaA6bykT149gOfWyJcoHR1dd58OMfo4e1E6zW3jNe12iLqRsABBnstDZ50JQQCp
apAUGUKNmHu7IoQxD1nZKYYOb927jJNrU4RgRiavSnYtBdWdyJ3nocArvKrwZhkrhOkuf4M+aFez
x+EkPS5lPsBzVrm8mGpXmHmslNpAP8ICv/yu9r2vyQQT/nJL53srAw5CCmG6zPe2t2R2gykNbQeb
wRHsLV5MZJinv7NS+Qc3q/ojilHD1ixmXt6uYWynILCv7ItziQ6e9iRTTJd33i+LFZuucUCxxdlB
5kBp28LQ0cP/ZjNKpW5YfT6STLhr4hFm3Fc96XtUOQPQfkGI2h+GzVeGRE/wL6Ov15wvHWBD6wu3
KubYSDLezHGlkAbuPdgdVmVAH+zlriQO2MhxRAKMiG2vyLmeciFgoaKttp25W6/M0JkoCIyByYXM
HcL3rC7lBP9EozdNB0FUf7hbLA6oZa6MB2mMiE5V1hVw1rmlBwhFl6KgBryIwL1OOlVxLmUUoSpt
UDlFyNfITmmMmexADuDKQJ9tijKbrrbZbPJVz7rIm0tlt84OnQMOERlz9Eqkp5GCvrbE9NG6nlJN
EfxPU3qQX50kpcpn6kNsqFSb6phQpfd2h17IlZWj4+VfmtEZmRfQCw4Ub5vx8JLt0H9BX6qccQcl
EbQF8ZNtOiCBp27MOCXxoDuZEVJpPpoiaF2Tak4G0Ja4ksW46aCwcOWbdND6yzexbjyK6mTC1+CB
eGq7ZtIXnEu1COAvyMFY1KQM7LY52NjA/5GEs4O6Z7k8KGg42q4pPqaqt/eXv+TcQiafDxmDY4bt
pQfv1RzIGb5XW+ltldaQrIsmfeBFnW/QeHa5QjJ5LZw/t4+hofA+1rk5R6warIUMZTNBLqrN947A
nVWW07fIUDiYQimm7lAsyA/IzN8n2GA/qDYODsnUZc9xq+Ir2+ps52HmABh5KUesTnTEcVDXrzoW
4IJdRhDiqtvlTbNrOq86yNgb8ivzfubupAxE4UMTCPRL+u1o13gz5n2DIiAvNswuFUJGXb1kmBZU
X8kOprs+HpsrbZ7b0C8AbPxl2NJr4oAxj1WNCKXYmTjz3BZ5qXBTRKvCS5prt/TLvbRe1tCcOKHZ
raRCV4cHGvyRMjCaR01vkXsT1hElYayIOL/azVhG3c6tyFEjIx/s0Gyxt/lQWNri0zi02GYhBaCi
vZ1hcSz7uj4hDFfc+w4ESJ/y0AEfMWNHUR7JFscub1QsZxTvFSIQTl4dG1nE23IS/iE2vOZdDpXy
ECelDVbFu5ZkOxMYo7yp2de6SvrLm2xxUMIbkI0H8FgkO3TVg50dx+4RfTTMW/OeNDM+4Kd2WPor
p9m5JUssDhXVpwjB+fx2BUFbCvzWQW1o8L3uiDxJ9z5yDS3ElIa8TkzzX2wRh2S2KSgRUgxetYdQ
sJfYDqrdcefNWzuZkFOrkG+WdWghli7cm8vn0bmRfd3eakuK2lxkDJwa+tGA5M/YYkpuxPeAcfpT
56jscWgR50b7s3283LB+Sa2Xrs6l8T/kUQFXvR3YWKaUyUwAGOCDs799Wfq3aODwIlhm5MBQyH4o
WE3bpPGig0qDa5iuc5Vi7YzigPbRmOg1LtloW6PIeDnslnQINmZYJV9DwvDbKg+mU4z127bvbJyC
Jlx3ldPbN9hmNt+RbqpvvbK9D4bI0orH3lapNn8ck6y8MjNnv1CzbHkrkfRnmN6OUIoR+ODMeCsv
DihCdyz/FFPDQ8mT3bHRAPja89UmnBH/RBTNPvg9tQfI1eZ9Z7vtRqHo9aCaWjyaEeLLI4H2p8tT
eK4E43jEY5QkBB+6xjlanYELOa1SXMFmF/XY3NlXBc5KiKgfVFsvaNE2/uc8ytyDMEgDu56bvzPD
uL1yq55bTBA+Ayr/Jofh+hyUWW/1k1btciye7ciXZdvCyJyTv4TRrTu47nEYna8LEeQhmSeqh5cH
4tyR/7r5VWBVxLKdsbulFDV1zlNIlgJiC+kz1GLMp8tNvYAN1/sGftDL2YCD0ZpEkYypGci4ApiV
RfZO2TNy5MqEcO3I6jTAXvkY+XZ3jzpbSZyTzsfILONT7XPrTWUoP/Ka+bOw008Bz8lbsJpyJ63J
+0JcCFy3NOQjJSAU8HMXyHzqhoj2CPyWVdbfx8NifUVz39pbJbpTaaXVuGVWHadgBLVjR+V9SHX0
gFiCf0D4WtxLStG3crCbw5Dbw962EIS6PBwv5bX1cPhkqSH6g/v4BfjKWDilNYCV5LIaPsQxZF+I
ex4Q4CjcIgog7sd68G7tYm4esEisD+gZqbsl6d0tZjvLu8rDPJryEha+jeftBtRbnhvl2u+ioS6P
wk1Ltnk6/7VkQGrl6F0rrJxbOpBALB0TcZOv4YDkopRlFyh79iGfPhcxtrSmmx0pebRXrhZ9Xvwy
VNSOIWUDc4Qk/fY8QVR89IeRKtpcZDhEgnrZGOlQPNZk8jeow5e7Gb7uw+UJOts/TgiLDKBne2ti
BlIFheUMVGmklw8HMcriWSnvuwVc7MoT8VxLwC70nDpn3vBW4fGAMmipbRGuBLN+Gwaj/T7zxLWY
4GxL1LmphAI2A7j1diAhuzTwdDmYVZ/XJ7so0acarXBve8q4sr7PNoWZHJUJMrWcbW+bWhrSdQDp
mDOnAn7nNvnB6wiBkthvrrwUziwPODrUWGFDQA3T8uavXybFLMly4ji/a7uoP+GkFR2lVbVbIKpw
r/EY3s7G1VLXmf5Jakukedj80HZWQxk4XeSXdWDvXOUH+zpyctBYcsLaN7iW2j2XDaS4QwVPG8VZ
lJnedrBDZCQIZyopY9CWx9kFVJmAHdmbuFU8GIlo9xN88INhtBhPxGWziX2tVeCjbw1VpTviw0AS
OIiAMyIVsuPWlgd8iPx7D3v5j5Wd2kCjRfVXbfdkJ7BGOVI3io5JV3+7vKfORQbgYSjNUf50gl9y
MxaOUD+QFrCOqpsEzsWmNrrovs1RUh/DmugYj5ON1yF9iVcu2sqTmd07iC5uwxq7b1Ol/Q4PHfHQ
jSX6rIFbPV/+RL0uV2eNSx6LNy6gLl6eq+iOTJalibbAyrFG2zue9k2J8by+3MqZ1fOqlV82ImLI
qTIrdsdQxcZtHKM95qAvcJPFiAZebupMhMG6oeCslSxYsatndK7ItvW854E8INkVedl47NBoBwOE
ul2CmQb+X2X6MShFfQKPW1zZnOd6CueL4ijlARJhq7VrDjPrekYEYWrbhO4mKTK//R+Garvj5Y6e
bYmwHM0o6m1oSr3dJVYvwJBoFE9cRdUnFBLVsR1iEudCqB9j+j/nRPG/0DZWx7j/f3fKY/vXX6WW
/Hqt+KV/5IfAF3ktjF+hHwfkFAHVU2n5j7uE4dn/BTcWfokm8CALoW/Kn7aUvvgvDi6dm/ZRgoBs
xX/qqqGP/+//kQF2FZxlsHAcLj6yh//eLRa1Embd1L8H6AHn8eqyqdx+poqXqodmGhooeIM/ZajJ
YW3Kg97uIsFZhxsq+hR4tCg/PClsXZrn0B+L+srrcAVZ5TbwwMh6lDchwYA/WAcrnK1pp8OKB+JK
104R6DPj/hYBYGU89YVXuw9wxTtCJtWn5I2O0Yys/2e8g3w0W/0E0EBfZNXJ8AP8MoMxEf6HziiT
5fRqet//ONFem9y+PRb4TB/CqatLdpqoAzPy7W4ZJ9MLJynyB8M2c6wHggEWDU42Qn2mmJfMuwJT
9PSoWpwCN6Plxi1EGwq6n//5Z0DrZeZ4ETBgq5kTc1MhN5PnD0WEkvDvrRjxtLVFkWYbUUD7PwyQ
ilysCMuoDu5Sc8z726ifKv/3y9+xKqRosR+tX2TzPqGkzLesxiNM+5QktwpuC1RfYuvWrfoMF/h+
KALzrk6ixf6tTzKFlkgzGxB/yjirT6nNO2MKS3O+cj+c+xziJkoG5KIpN65F5KZARqFKhXdbF7ZX
fhgiEc9orGpfMtzagq50DtHCQ0rnoKmCYas+OkZHgTdDHPxD1SHueeVVrwfgvy9GpEQosIKCh9yO
0ABJnlXAk4s5UVMovNMA/buad1XUtNEx7SNYu5suwhNk2ph5Pnc2bo2ySP+WfWugdnp5nl7SzG8+
gwQskhRAe3i5i2C9vXphLC3g3uUUzkFcht88HEkSLYbRBbJBDttIakwPzAaTjkdvSCFwb2MHzrGD
SqdXIyCVDapJ/zadSZrbcq7SdN4qg7SqvcX3CAvbvT3B4LqLes9wv8fT5Hf7Fn4sGcSx95rse4HL
pe5jYFTZd6pe/LMf6qj3d5d7SjLn7YhTNoLfSz2dkI/T85cgAdryJFRQpMe5bnCTfAfBYYFHFShj
0nQqp40qCnpGoEbcAcXoeOMpK9wFn4N5Sct3Lq/B/qt6+ehUdHQ6RqqcEbCGWM8SLJFq8reGOUVm
emPWfTQNR4IIrAduyKwWy/NUTlX6t/BqI/8tMqtFfk0b/HdxrBSj+wl7AlTp+ACzmf2tVQypjcPK
MoYhXmB1VC7PYqYFAFBZ7hjFvlvSIAz2RVq1JviorOfXIkrepka/TXi681dUUZkNbr750OTBEbu7
jB+f5xZsMJn3TDcdSp7APhpcTdj5u8JDaBFB3N4fBqKZIGc20rgomcY69vWkwEhE9Bt+TdR1yTFK
DbhhG66Q0p0+FqPnqmlXg1SYvw0FKuifrSqaLZyw3D7lh72x5M/7yXQbLFHD0TDSaRuBPyoAc+al
g6ZpDIM/3xZNCemFpLyRdelGZiEjtxvGQP+3OnM797GVSaz/nWsNlrzxiyLAkyZz+oUsocdgT/k7
o3BdXDCQ1Y9s85g2PTJCp9p1wjDFFQ8ip9Tzk6AJcKcM2yjb96Y1ulH1+PNrSdNzJx2WBfM375BO
A27DG7fqFMYuC6Yoy3M4t9LB1naJLQMT5FJ2XIwhVR26zDLKVXWHkzKLXIIORe89lHZXoxc0pFY0
3FrVIFh4MduSoZ9EajLmJiQxBjbG82zYBVOLCPML5I9kxBJ12fcyc+v0b+05yzzV9qynC6GImEnH
IR0a8y4sqWoho/XjT9XMi1TeQD8o6L1rN0H1bEd2DgS2E/nyPNZl2z8Gbhj97XI3dU/Q61X9PRlL
c7qvrQmRQ20jPMDKwMlNa2knKoiZyyHDrLbfApwAsQY8r/S+O41sjA/WnIx0iwylnq0W9EDGK780
5ZNrs/MPGFiOajdARhieXTtP+eT8x7fGDgfId68KS6xE2jTrVP2htpWRBcfeMK0OJfZhqWoo+mgT
sSv6yhxYwk4fKTrs+1HjPgY4HQbiZKs5KI1tpgDkBremUwZ9/mBXQSi06WHbzZuiyPMKfKzlYuI7
hp7q3o8yHV0sXhOzh6EdAeid7pvR6JGA7yrOinTXYBM3HqNWCk6FGIRsILfI13nyN4UNNKrNrYWR
SNJXnEBIWffZhP+CvVTi21IZ+pNT9pJIMK92l2zZpvWoigH2ckUfDxT1K7YW2D85fjTzOlJYTMgm
W55rBKYYa4yq0uWZMpf+a07D4qkPcFoqq37vW8nCEsxJGfEvLSL3WvAa6TPXeMyxfko+LnXYMkpJ
CRLsJg2jnsXmSaAdyVGGo/6/bJxKhrPDpCL9+8cuE9QB+CGnzTP2rb0E6QjRQOCmE2w87H6y7wNS
EHynjJOZvcIRoyc9cUBrcqxVLWs1bVORfrGMENuiYHGc8dvI0SfgHCEbFtxgHZyEH8vR1ip8mavX
c177vv2XOaFlyTqKIr0vkNfi7Iy4yeAEJVnvjjZK16NipakIO+jtkLqZ+BCgQps81/ZgZkerwVvM
36DTaqEB6IhqTj9xAo7BR2sWC//Fy8QCCyrOK7u6Dxu80RsMAV/mCeIy8cCGv21ytBfT6I0ff3Q4
iRG0G+FOWCp4GOa+IQDNnXr4w8NDc/iMR1CC/ocUisgUYGI5mRu/qUjC7i1VD/UeC05p/Fm1VmM8
WG1bZpg3e4Pffui7gBerW08uFcrYGOCsdMNi3GX9EI3xzs9TUdyMEXHbYzuMFsFUGGZ9um9zw1D4
UtRJGD3jnmLzwVjDpczKjy0hQslE/bxUGT+MqTZWaUfTU7J4FUqWC/meKtvZc6v3keqHZb5rgqbn
D2EV6aBjiDx9Vfqjb813vQdM9js4P70MEXto5An7LglQDY3RIvjYN07Hj3L3T8xpnsqSJaFUiML2
ppA9pd9tWCYp1ht9u/TuYXGh9tyLYUySexZsiQYiOCZrY1m5hzY1y8T3bz2wAWxoR6U8O7axm+gz
ru56m2tOcBcZxg7D3C73tz8vNuwG5DQe41p0VD8R2bfi9zmlf/X7snT6vi4hvNMnxwr1cf3zLs+w
1ZsVsq9K76N4ngW/n72vQ5Sf12+q38N8yY8rzSYLwNZsLWfib8JldbsDhlL6vhpRP+THvN7Vh3gx
VHpPmIul7+K0SfSlWqpO358lKV+mK8fKRg+V4+mt//PWI6uBvOyWB0aY2P8JFjEP0uem52JRgF46
uBFvazLq2L3IttW6nlSbX35zjx8BWNxq0ushkrNFl0sfiqMBScMkiOkLFfGrcENinrYt1q6Emm4c
d9HH2QyXvH1KjbAx3K0ys6o5YAWQ1ZzOTqfYlY2P97E4OSR4uPl4oMGW37aRCsp517EHfXGbhvy5
uuv7puWAmAyn4gc8K9HxgNlLi0bNsNMxhfXj6su8Qq8b4hq99ZLScY1pP1LW1SfQjxa8jJoF4lwz
GFNzXyQ41/s7CY84A6Qn8B0PD7NLJqgnkJBu0z9ldmvU+XNLAoNhCMLEMNNvsR3qUW8Wr+W43GIF
GFZFi4DOrFrrcShsvAmPcuz1MheVpa/lrsQMoD5UosT67nEeM4tJN7NA96KG8sNA1ixp56Y2R7FY
7+0mL3AlQX9YtNa7qJSYuN1VyYi5Mvr9yuC3lxuqUcR+2KZa48tIlbGn249JHIbfEgNN2Pz5Z1hg
JVnS/153sz88zYYQbEZkVHtMTNLcQNvEKXp9DCexl+iPrh0dEwr9RO/hojmCIB4lBa59fHsxOb7B
0SljOn7GHondIhq8hR+lO1nEARHxJ4XT8Pix9VFYFBgCFGUIcCTXvxDBqIHuYPBVsYl4zhoTodUG
lKSNfcKGA6OCLg0TBLtXjAVMLPzCTdII/Wk/f4VXEOxWp7buKz5Nio5S63aOu4ItgvJyxa+xqgRh
cA3cbNrxAdFHvZ7LrtJTh4iU3kU/MxJ1XLh8ligEcYBIxpfmeI7zKzMeq4pF3lRl+jeAHkSJd0T4
oLn1CtHdTPO2xxNCpUNm3+V51CXAis0kM4s93o5e9Ejcj2WINxpt+SWIQ7/5ywtobzvgkuP0x8Dr
6vKLU+cmD8smRfRJa/0XbT3eWBPGLTtZ5BKDqNYh8tylaTRmn0mENgA2gTEuJFnihqJJhT9sFwzv
q2xZ5s9NWYkCeZE2XtBWL9vMJgxDEZiY6yHuATp0myyQVZJtlgqqDb5HCb7c+dMUYVKdPxVLWzTu
FjOPfJjI3IeTF2yaYSymfTNFij9QUcgRWcxyFtR7fq9s7U1MHbf8MwEQ0yMNF9tL2GwYmwz3PxhW
VVp/9MkKmTDtzXyU/TsngG01HGukfS0OO/giHyyLZH5/kwWdbp+qsz+l+8ao9J+c3KqdG5S4ssLY
F7Y9FO/qbkxM/2ZqoCwut7439/gDEsjFOBUsXZsl4bZxcOWyDqPlhTN3ZJlW6c3UVSbfFjclT+Nk
E0yLNbYbLMRLo0UcodQLRbG89YlHjXL8GP6Imn8e2XViB+RliG2MnJPYdfUZL0c3sLA+8dM5/d51
tYzxiAiBw1v7nudQ8SktkD6JOZzzSKIcDpTtc2pnPjOr0EFw+80QLBZSer2VK3cjDQ9XHDQUalmb
W99LVI+YwWKxbtwkbDt740Ankg+2HHS4WlStfrbhs60vuXTinsm3djrPdEH8+CulGTk+ELpiMfp8
B2BMP8p4gHQcGT/eprIt9e9y4HXOd20p2b0p6Jxleh+Gk9MdWLQBVzoLhWByeXmepEH6ci/k/Mzd
UAt914sZOyuBq4l+6dpOpG/v/0fdefXWjWxp+6805p4N5gDMzAW5k/KWtB3kG0K2ZWayyGIo8tfP
Q0n9ja3utk9/F4OZgwOjbSWKLFattd4EhW8cwFVnM27UDoVqnGfXr9sFU4CaE2EQYt31KfzizlBR
A06XdpeygkKR3dEnxiTeuYWN4iAqjGztVzpvXLf2WWprjZn71XoAE7DEm8p+BYOQQtEx4/4TQjdU
UBCZiueaNAbJbcMladduQ3cb2iwsw9YNz58GjzNDjjq/IbKCkXtq1mKdVuSVJupxVwx23hUHF5H4
7O8DxppqiylB3d5avUVYZZ8N3DZ2DVaNo8eFyblqCLWyCV6O8drNFXvk7LjP9+WljdGkTIwWcM6V
NeCZP6ZRYms9O5u+BKyyaEmDha+yGqaIBxiX6y6aUbfSIL0Uzn0SVMVjp1nrRKiGBssnVC9bXp/C
Rxn3r4drLLSMB1IQdU+AdZ1U+AmEDY7hrGHxUvlkfbzuedZMimNDTCMJhvRRL+V6EpNh2Zw1OnYk
NBQzXgoHpEXrqMFQaj3pfHLFOSB8aayFlt5ivdNsy0xbw8vFHM/mp1kjsnbZY0A3qGnDCvGDe91u
+ybZ1Igqkico6X18H4xzWxyWLNXiJRpzbbTwZ2L9EKdqp609RwkjCqPDpd4v/CfGBPqpbeJWfUon
HFvUJk14jHu7GjMQ1jGJ5/ciLqoJnflikTIvems58UzA3/ayCUitPJ/xhGjhphfNUrxXmO7pD2Zc
GfXWHGFFaBu4YmSkY907yE6Q2IefwV1WtYubh1lpZf6hMTIt4yBb5rnY9o2yH424VOaZVvdt/jnv
8ezJMVn19rWlgrY+R5o1umdLP2rjfYUpUXwzJtn6Xso6ybnpqqXA+xYvY54EG1diCLYheLNy6VkQ
DTiHuWHH6gkZFTqyQo5JO86u1tYMyySMFur6Quu5cxSP2NjInVVmulFeOmkrl8+vHddrlU0ZsFY9
L0OCl35FI7WHxWQPKV1lEggKeA8LBY1AnWZgggtPkBheMuteGvWE37chmm9d/+qlhjJf3io1L459
mJgesTwypv/F40t/UcTLWmq+1rmvrwTU5bWsbvVqrcI1q2/1B8YG4nM7zplHiqK9PvfdYqHERWvh
DZUwYZfE08imbfqssE3aj6/lyFpaZ3m77hayWLr8smdElt80pk+IZFhpekOq/bi4hbuZE7VuGbao
1z5Io0Hgxwe2ULz8RVMh3QmZZdBKirYwWkrQgaRWpvMxT5gs4lkQQLEpssFIvrEvlWxdi5iNYFu0
KlNZRFc2lSdeKTddnSTJpJtC6XQN3pI2prHXPEAxXSdF46NPznRrwdSbBBN8ZRj/K/kEKj3IJ2qJ
IUd4Ai3nPUa0OstQdnOff+4JZ8N4tfdsQps4L9zOJrJ60dd+KpunQpAajVXP/AmL7XX8pTDTc5/y
wqKe3seyGvk8e9bXTVBP1Lp/N3igELH5MjzySJloulBis0wUUaGJ9XbUrdLZQTsqBmqjNnP4yyj9
zr3GdXU9CZRBbjNTxJc9jDfOZzyRypHEMT0zWqPAvcSJgzw0HCQq1bFNYIFVW/flHBp0q+Jyypdy
vtOttdsgvmHdvgJjoRZ1NJOXAvmZrGwyHV4P6XXoxG1vinUNFIbDGMSdzMHt9rNDgvjE0NQX5mXt
NOviy1q94XnjkDbyoMmdXQcarSuk5Ie5RgJgrzxrhOjrOipmYarX6TVD4JKAVI1IX3fTICgLghCz
lwLofH6ZAVQEKNoHwnVoonFE4v2Ja7QCbhQYPTEwfk8YyIdFZDR+TPqFe+1lwuS2oT9PplNiG8N4
ej1T9Vo8D08nkIZ5G3uxmD/HdtIawxqvN603DS0/93qqpvWmUXKvtylOlcbOTHh37jQhXyoJDRbW
emp25LH1nJqWzTA48jSz4mboWbdGIKKCL4d6qwL8oyRfgDJ8ungdAxQFgWzVlgFEwebQvc7ymMNS
OfS9t24ir81iMsaSlqIa3GrJ17bSV6QqtKNiAffj7M57r0WTQpk8z9j7RJ10pnU6lEgmYoeMeBme
C2Cyi3UMo1EfKX6Bvm81e0NHCtfIUC3ULdZQWvHouqpe5w6J5q4FfpXVPHeio9e/aGnt0AJkXjZW
fRuh+ng+P4vRsy657424LnvmfU9LViY6tZehlms7NSdSvq3An5T5C6ztLagEVxU2PTO+lduNxdBb
7ERzcrwnsinewRdd6yevwhuhObMcuT7eStIVcua/FCj4NpRWHQ5t3zJMRmi81mjmS6/+c6DjDbAE
VXi1aTPRkMK14qgDWf6eviMcK5vxxBp3FYdpsdNMTHXONWNJyqhPE/dapeCB1J2p5u/JRK+TX2Ft
PxIHHC4Af7RnBwy4Xivg8uMFOGzi5CATjmbACu2vlL9AR61IOPtqm5NeXqVo8Pojszn+mbjw/n2a
rBubrFneZz1eJtMlW0Em9jpQ6pxvSl0tD4ssibf++Z1a2ZjfYV/4vUFzQtqMlG4lVr21tvPIgcUx
ZiZ9Q2iuvyNKzUyReqZSXtVVX97jETaqX8B+f1o0mF+tFH2QbChIRBmsF/Wd7qPHEk3zpnTYDc2i
+9f4wGbuuziHf3nDpj+RUGoMTXIPQ89uDxzhcXnVgjLIsDcrxiy/wP/eKHKBZ3lSsGXxaoEq92eH
AaUjUlCj1u78SVpwhckgfBcHkqB7x7ASN1yUb++H0s0++4w3rrDdqACbXH09ODAd9vdl22sx3oR8
j6hRXsbSqvN52xfEIEdLVem7YTDZm37+6N4wjtfrhpriOaxvFB3AeW8WGV7tJMpo+L3Zk4tj1cZj
x8zeDTgxpFijyNm765US6mtvJeAP3ZT76ZGzWXUPTmH0WmhWKBtfeSx/GxX0F1dFmQpB29FXqsKf
TDSpOojGdKtsR4RtQ5KhkuWKUGhm62c3Zlz67vkwMKscIm222+V92Sx0GMs0xK6z9apmyfudsu26
uf/57TJXNPmHpQ435Fkcgpwa3cRbtLlmrj7CK4y3DjgX+6v1MrGzGEOws+IJRmnXvKJJHrzox9fp
6MtAcxAO/5TrYoUDCx2XkWRUzgFNsNNfMvea7PMZYXnnhLGGc+XBDmSuf3Vdf+0dWumv9dvPf6GV
g/jm97HY3GDFWvije2/pFvMCyVomerCl7/HVjmGv3lAl13G3Lfypy0gljvGMjwZvaepfmHy/CRRj
7bmQGlZLAFxHHJQZb17h2GSWSuctmVzrwY3fMI3fDlRg1RnWigYUFJWOt65YOqaYaWvgDJIPt1Xe
STdKfW95wFs0dp8CLXevTKmX2hauGq2lCYCBeSozeHKQWWN1ZCVZr/3i1HpDVFkvHo6xD0cep1e8
KNc7+93+Y8ytPQWN7HZFPPjjbTGp3IujPlPW3llUb75fZndRN6NYsubbNFLahnbhO08/f37Pp9AP
D5CAK/RfKwOZVwb37R8vw+5tXaMobZGYkS6iqGBvhwmibcRkrE2qMGM+ZWxLxgfissz6PLlgfSV4
oqpYqX3VarH9rewAY5tf8ATeuIA8P13cTnS4V7BsOeLfnJ9pYIO8By7Tf9MZB2JeoClHSdnmA0zP
VFQbzelni30P78KoiNMVp3Yc7M/K3C69k203sUqwjpzFfdmUhXMD9dkpbjgNKvkLMuDztby5ixzy
RKCugiRYlm+udehmEt0B63dCetW7nkjwdDuXHWOw1ABpPq8MY9jEPjRYbD9j/D4tdzaSgylwlPzg
zRYBIVVsVYAs1UTYgHTSnTcZg9omsUEWK1tUvc6WNXnWx4v3CFSeqXOFQfrd5Okt8/8MjSawwuie
Z1nd2004CqWhZDSp/7CHUUl771nTQJSvsPkJXt3wVUZuLf3jzxfUnzYEzH8gEPM//uClXKui75Z1
AouoEz7dsTKWObvV8ciiWqWJcI4WD689yxYnu/R0rXr3//GDfRonHKnXzDY4ft//4N5vEsxISUvq
66pA4efIlpmIm6Q7varb4dwmaauEJmf0/S9o/H/xJpMPuXrlrrkRzlsptFeT7mqSD8iknuSw+yp3
vA8wBqqnhRo6ePBmD10I2cLYj1eUr7gmx+C4v3hd/uK+QxqCA490iwrKf0NjahhA2hr2rDuGEq3c
tYMyONwcI28i4RjJdEsKuL8prCL5Z9ZXz+9pwGmGcMuykEz7byoAo1Vi8n3R79A5D+6uHeMq/iZ5
pwkfnKBxhL1vyGaLEL37VQ23Ul/fvHbQLLFBc6gadX74j8+8KYqhVgST7zxnIKgTVZVaWYhGwNxz
IGSHsRpyMhNcf5cwsS73VEeEalBgxvKi0XVuzj9ehFg+svjwRkNH9/Yp5JLY5TqdJPtAUzuXhR+I
p9KvgsvW1DTxNHbKPV98BXv35z/3ba/huwHlI/GUq2Ptn/PdFlHroqPc2jl2SaD0rGr/1AlTnibR
Ug8W4EhQQBITyUIyuFr+iyrgLaWLwwwGNBIoGjD0e5wkPz4I3CCzzlyE3BVzXwZDyORh3I6YXXob
Gxw4MvRCJwc5NwWGHq3vaDcNiuYLSFcLwfPsQzcjkdJ02EXbyRACwC/ts//8fqy3B09OG3Oy1Zrz
xyscOn8QWpxyhRmCsw19tz9/XJShnQWkOsuP2lTAB/H98VeuaH91byDM4h+BphE3wreKCrtCRk3c
ExbJ1tSehqRPZ8aWpgX0YFQuxjl2rT4UQW/JEJM8jPTIfblkVGLe6rDe8GeeDUwILh1cqR9NvLj9
Xxxef9EJEbaBDRDMfSzObOfN4SXScVnsKW53fbYUX0YrJb/UmWuS52ez0pFlOWb+kPHg76zZyM9K
MKUxsuB2/cqo4M8bKRsJDrAGiS1czttT1OyLUQhRdbskcFONtVz5WRfCCtHOapNh8GaenDU5nhCN
SZwnZkxmlo1rwd3PX6Zn/+MftxUqShoa2KDranm7rQSkj5CLSy82uM2CxVQxWMs2HzHTDOEtjvDn
ZDx+btqp8kKNbPWHuqAO2s1Q566wDV/yPWu+fjdVhjf8astbH8aba/NW71VmCyjOmC78uI7Tphra
ylnwSCAaBuf30S8vQZy761bXkwtKi+rd0Of1O63xZ7FxtB4kMYH6sTeaqXrqsnbOXva8fyQaODUV
///3H+QBz7z3L9DAQO3T/j//tRTy/VNz/Vg9ybff6ofvLP/z+cPESG8e+8cf/rKt+6yfb4enbr57
kkPZ/8G+Xz/zX/3gb0/P3+U0i6f/+LcvzVD363dLsqb+XkWwSr/+XngQNbJ//O0u+0L99PLtzr6i
DuBrXpUHvvk73TJIm4tGFqXVGn42Pcn+P/5N873f12BxGnvin54NSF51B6gV+AJUCQZsfGzX1lf1
D93B73bgY9ZMtYwIaa27/vjNjy/Lh5v29/3zm1WGLQeMcexsEQt5yDjfWjlq1TIw8gmIj2lcwwwx
heq3sMS6c61n+B8FgFabNi3N646ddqtpbropG1uD244HYdFJ8fDdvXu9wO9Z/W8beoQHtCboiHGA
MSHWPTv6f1dWLuwIdjH6ZA8p3zil0rfOOlcS7WSI6VhDWdqPbhZcNiakpha+zIcaRf9tnXXL6edX
4r7dzzndCVkhntTh9eOWv51WAXCWMm3xIekDh2rer+B8qbE5q7Evv+CA/pp2pYqQBdF9+JT5e6Ua
eeGno7dl99YvF6c2jk5Mwt68WNZHM9acfdupardgbDgPdbkb0h5MOYNLe9V7CWFn7qyH3aLftU7/
Jabf3jblOFzaWO9cQf5Irxs56+foW/pIWlblh02XdUc5KO3OS5v62qw85yIYBINfQ0DpLJmkfrOU
7e7J540vSiCuK+paL2qGcj2T5X7SlwbX/mrYT5b9hXkw5Nem+MSFWAeiCuevI8YskZLaEglpW1Hi
JXd2WV6oILHflwAtu8yq1CNuRelOpddl6ZOjpltfPK14cHP9ekrFuwne+a5FR4yVV3bFmKr86Oek
aGARlt4mSLaQwHKDA2k4lx27fKgbiO0n2cmrpXWIKJ9itSuA/t/VE7HCflDLM1k08D1LwzrjxIUA
quwZVpcpCgQE1g0wrP0FnCDbOrD7hnDOv1Str0SI1bx+Ew/adDthpMn9s2IsPcFjn+olScKp0tMy
bMaCmKTMkUPkpQBCj+XUZuU5S/eS4O0sPnSBQaW1XLpuc6DQ1CNtfC8c/aPr8fhEQtJ6lUrEfW71
WSO3FHf/b6QHfWratN8WJaYOAaDrIelJbRhF06EKke5hHnziId3yS+DH+QZDGYjyzXQmZjVDA3T6
q9q2+v3g4KU+zjYcbWe60PMgfWcSGAsNvddgmIPWj4sRpY31GXhiJxVRjnTV1YaxBrxNyyxPXpC5
YZFiHVum4qCJ+WteJe5WTCNJtOS87k1t0qGlpU9GLg7NXH+EtW+EmG70B6gGoG9F3kMnce7BlQbk
ogxNNci3i+dXUTl5N9bSmGWo+X57piP7x9FT3MVDZ04hqpXIgjx/hJ4zq93gx8EuYax+TOJkPhCU
Gbwjw4tHuko7F7Gm4bQyJgoV+PWmwfvymFk0fZE/e+LCYLpzrMt6vKz7CS3epHeTvRVe4TjRYALI
bQYNzm8UyCm9WDU6G7ipE8mcIikBnObHTNeLW61195qzrsGlsDXvCl4cHJjJK9z4wkVcn940ozvl
ERkxACRY2NTmEsZwnVWobA7vMEXaYNzqjaOWA/TbuaFFwfJob0+CrJHBL26AK5STFB/rpTlz8uqk
Z8LZ9ADWUR8PZF32JUDpMmHk7iw6n0r0qmVPzt2cL2BCTNN2Jk0FMY1tJyK7MR+hFxuPbHjFsXOg
0oYx+uuzERs32A/F7Hyq7Fh70ilGbwN/0E8aOUlXZCv3AyM6r/2qNfACGrNodxrC8bDs5jHsSKuC
QTN1YauUeYCbHUMM0ZuzOM7SDeGIy96aymqIHEW+vR/ky4e54sWalC7fzbia7/1gPJiGnA7mlHnf
ip7jY6Mbk3xoMO+4T2vZZ1E3Vu4F5hRA/YswpmvIzel+RMZZIAbBwpmopZlEoqYGwLfGyJlZaJ3Z
TRB6XVXc1aww9jSW67HCcuJ9WkitDJcRs5Ld4Gj5GSOmuHi/kHPrn3LqVn+vDL/rl9CHZyWeFh82
agjV3YivM9vOd0EgZ350n7tbGl40HXBWnCtarCAiq6J333uwaU6xV1+ac2zfQIuqj74zdcxZktxn
SmcbH2dz2Wbw7qaoq7vhy1TSjWMrYp3lFvZDU64j4zN6srJEIHBqnvNpk2PWus0HaUT4lmNXLTyo
4FgiVax21ezaIFbnQ2wtdTg1g3FaSZJx2BKPI0N4ceh49E6pY+IknywVB3XUzf7CPlHHl23hlbjP
jzG4eTaYVlQjD/oye8498JfrhQtY4hFMTx1ZMuro9WlwCaCdAlfXqYYJmBTGiRwL46RlfFLgl87Z
FEtYaSMbhp7kjCaTYrhP/W46MCqo7pO5Ku9hHx5530lw5f5fDfYww7GM9e4qwYZim0lCrRP23GjK
y/KQVQO+k3mdPDrNkO0VUUo7c1yqO/hg48ZqLbsO89LzL4PcOhOThVeCRbtwgnBiPcCbscg6UyDB
9xmGj1FvzMkuafDtW5E+l9jJxu90QrRsceWltvsBZnurQvyq8yvA6CrSEhzxwxonl1PbV0T1YrIY
3/Ff7R4Drgr6axFc4kNW3Fo1qIXHWB6n1KlzbxnpM9Qre21lELY1Wc2tWG5qtyV6a7StveHCItoy
Ui7vtBpvJ18U75ymcpKDMzdsA4RrnKrZu1T2aO1YhPrZnPmgy8tYbYn4inlfxqkZIw1Pv9OMGuOY
5N1yW4+NBTPG0vf0kMtlZQjtvRRgQhAt9wxle95gsoOMaZm2iV20D+UCy2KOG+vB7Jspgq8SHBqi
hdgc0voku7x9SFrdvUorXRxnvxyvc60Ldm5iD3u25YB7ynuXALvsZo4NYizA8U2Yrvi7zMZwVcc5
PlR9ln/s3KC4G1Jqwkafum2ydPHFUvj9vW5C647cQYe4J0rNOktR3szbIR+mKEg92YZI9cRDIBXq
HXplvc5RwNhQS9qVMcnL4DP6NDnqtLxJj2NBkbqJbdnulJ6Vh3lKk3euURPoV9Sme2vBXMDRrZyr
DzmdfkrSfeWcOykU9RFQIgKJaTj73d7HNlouvE0wxbpzRzJB3VjSkl9REiQbNA7b1sP719by+Nhh
fbWbhCMjfP3qW7iX4mrFpL+mRUDI4vM7aC4liyWtXfiBtlPjDJ0uSD0y/SKPYT74yawfTEzzI6s1
1GZOx/JcZYF4eN4gkiwbLnOGEg/LOsop+yC+FkZbWVRwOm9aXNTZ2WxoqR2xspptrCPjCrEj1ZPz
ZbIG+0pvSvPU9RW8pzEzT+Ug7SwLubOYdAW5b/X3cVv2X7NxZCtw3Yltxu/VccHUNnuXitmVVCIp
XAuGZbxrVgKUV/kdCx7yjtpL4M9059amOj4fy60pywqmSht8q1NSfYLGl19rqQcDFi7QLk5FrnNv
DawRYJx1nQEXjohlUqbbPq4jAGXyfKskmY+dhKslfGP6SGaXH+mwzI5wiasgROUVXDpWLx6sZpFX
cWCMfWS3tjo+/yOVBgsydyz+dGNhWbwtk3hIA3gKhBw5fhZpucMv0Ngz+xtcMWzZlHC/pOBp31wL
YyKFk7yFmKDCo6hKVLLF2l0ddc0VD+Sfi4+wQlifgZcTfGL0Lh9yR/GAqEs/jlT+e4E9JNTx0m+j
fmgDI5ToprT7aqymi47AFLm1dTYmaCX8K45uyTEAiHq5/SicghvbaV9alf+xxvx/Yc/t0aj+fc+9
LX+7fyzHR1Q73zfd6xf90XR7v8MbBu5C9msBGK6o/2vTHei/kxBEW8f01iIhdPX9/KPttn+n78TY
gy9aJbqrZeNr221Yv6+LHChXx+6P3vuftN2MS3+c7qzTU0p4Zk8YC6NdfztLxz5QIYlynV0+xqeB
gd19obTm0ezc5dAjRCl3euz02yEQvFGyW7fcES3QZWdU3bFPGigBmQ+dY0X1KEtN8hdCFBrzQ2PI
+QKaLa9y7SbqJvG9OI106cgzI+jVps6Mmiq7zD7FrlXfSdciUDDB1eoWVj7NZ2AUF6Kp0oOXJKRA
OiY2eJVKReR1bYMJoOd97vog35gOHPpNPY9uvgXl6LYDmCGtZKJbH9JMs7zVoGr+WOcS+WCRuvpV
GktsBNul0m5zuHe3lVE5X4nvwXEP5rkpwkG2MeSFLrPxQh/NFmo3JjX5Fs5ac7BK2pgo5vfwNqWD
3PaQ8972YVuZrggNxanWNd5yqUyj2LVQhz5lPYOUCCUQtqclIGEeURwHH8SU2I9F5czncQmUUPr1
9Il2IA4QN1mMHLGezV3q4ln64qtWl3iJOVCzuSRhO+WGB1BtofX0N6WJb02MxPnKUHqab2vEMOeT
GPf11J9TRbibxfW/6YnTnxLID3mI3gwHHGQGCcecmeeRTkF7ZZRafl2L6mjDaf7auCkBfjmqIHzX
g4bNz6tkUkWOVurvSAhzCV0SQ/PIVF23NuYYpAeChcRHfe4/qqIVFNK1diirQoTYSq4/c+o2cW4+
VDbEjA1id43tU7uOHQ2BwziO0GQZQe4LjXFBmxvvCqO7lvRtV108WJu+C+xPY5d+KtJpiXpHyzzq
5UReeIhFSBsoMddsycYZWmpYK8Ogb5I1ZLq6v6J0uJrd4TqRWMh7RWW7UeUryU3xigOwloYiFB3A
bbzWIkWNs0XiZ/K0eFXxhWjSjMk0BJO9I3qcJYvU9z8si2ExB8opv8R8WlCF7cy1h+0tsNKwqn2j
Di1TNCGiFgDVrqfTzlOsgroyvx+9rNgr34kS9AohorxyW1n1N3caUlLNzHGbwBJ5cgypwyEZHrsa
nSJi14/YvN2WjeVEOuz5sDYYx6zynybX8tBMh08u4CwNIfzz2rA+t24Hipu6JhL+QMMwilFQS1OM
6tvXDnk5zGcJyFxo4BW6qwPZYfLpHVQf3EqygndebtSnog2eGIXQ5jYmDnNNdxROX2waaoMQ9lRA
LqyGs0/nNcvd0qOGwXDPIxYSXoO2FbahDpAds08NQNLHzjaXXWJOE/Ub8oI9VmoFLbt526AtwzI6
bzZ+b2RbU+nTzRqzsCsr9z1UH6hrjbI+mysBOhwNaX2kTXRYQHEHtjz7hYjaGiIt7RSRVpVpHLvB
4W0qNJu1im3V7KxOx5pPq0t2S2S0zshQYR6jxdfM86Tz0zX+EaRIENFm1WZw5zEkCNH84II/2wFD
qQ65DLTtHTKXJokmlLVxSCMZvDfVOorxxcwGpC/jFnth38IVvY1PdlDhq7cAkyfX+uTLnT07C2zo
zJKbAY6SvZrz+cKL+yOddnsetK38gLtPfK9IvbWPTcAAFIFFFuHB/bmwFzze9blAXD6pY0lc3z0k
SCffWBMlSZGlbr5JjNk4LPBe7xMRxKd+9JaDXfS0xIh4NoXtFee+LuQmZ9fYuYxfompmYMdUrCjQ
u1YLWRM2FsQzahoMHepgPy45fBDqkstGlQIcraQq58P13pkUSmoBKT0EgY7PmaWq45znLj0TxceT
M6xvmJJU07XNmRFgPPgN0rkojnHitx+6SgneYFe493XrSeOyhMww/gIbfUvo4HAD1mGgvKJgeFCt
p+j3CL1ZY7/ioLnbjWlwLZKVkuTi6N9Dj8jMc5cMbur2Aom8T3fomTIUwLu7ojtBVvhQ1EgJXHQV
x+8qhL+YLD+TQ78DVJ6vyjNspu0wFzh531yVBYKEVCxzdgMJpxEE3w9OOb1fGlRDApHc2WgsJ6gM
vPX1F4vFGLZlI4ll0E5F5l4zwqckb3JKyxrPr6AJNrZTVSHK9ZNVrvIIOXyrGnBXKfPzdfH8/PLf
OI89R5MYq10qbp94WPwJM3M79G5JbHP5tNf7oE3Pp1leoV989NFtI+GOT27QoLiVCpuCbI/Y1Gbe
pEKsS7cDvobwiqsDUPYvbAbf4K3PtxXrP/ivK5LxJzdXW2OM3kMY3HmlwJ1A1O/LtLJChKagwx6T
lX58gcb+x8pd0JH/Rqv+D+FQqyPx39fE0eNcPda/ncnVBEt+XxavX/daFnuYVkFEMwCkAoi4+MT9
v7LYxyCL3FbsKWFXw2/6zgXL4KtABSioecw/olF8CMIxljrGClFCFzP+SV3853cUIywYNhg7rVeB
49aPO0etxokBbYruEMeBfW4mzY1ZQYhaDA+2sEp2PcKLB7Dtr/5kJkeGWPO+W+RGxyoDn5Ix3gRJ
Exz0fm7CpJtzFOuZb27HaomP0h5VZIw5ku7xoeQ4/xKks3HmKvtXjnXmG7qKw7YLNQm6H1AW/YS+
Vv/fgVgpSVZZZ3U6ahtWYlK888QsIDpPBX4mkEKuZ5wB03buzchEDdRwCiorQuU+HtKiy9DZLGJf
Gsq9bDVlnQP49hzWhDyRgTIO9x3H751axAf0Cb/Yu59h5R92Sd5jgjiIYGBHowx7Q58w/SJDeOxa
O4mzRbo17O7ky0Q9NHY7iijoDD1ylaAAne36TrTTu7TN9Ksabdd1VuE8G9lWnR9HvRLv85aRDNKQ
IMY6gWEQ6uFqekopWs/qtH+Ym846A3AZHzWr4xDw56q+hVrXoLuYa7nB4OusCxrTw1CC4O6w6eOG
2qVGBJhmH3S3jJMNbPN4JLDeSYPQogF52XT/0U7zr8HZN+NT1w/d029Xj0L+thvqr489MPL/AXR7
NYj8+11lPzz2T9Vj+QO4vX7JH322D1BNHwWrnbYZ9i249x99tvm7SfeNQzB/YtG2fuiPPtv7nVwA
Hf/vNauXT2CV/Xefjd2XRxocdrIwzu1/5KsHh/THRhtrU2iayEa5NoJ6oSz++CoWUH8xBqiLvY2e
bFs/F9FrOU2LctQzVDT9WmoXefLNX4tv3eu0HbrCW0VdjrVWt+EFpYpUdRKSaTqfxU6RnJmFR03v
U93HRbqfMBuAvJMQAdDQA5iLQlxjCxraefrU5IjFoQIhI3OGSz+zaWw0z+E10W8Lf/xYV2AaQTw9
gm/zhhQ0ZJ7yx207z2mEX8Y3h/Z3myB/C5H0RIsnij2Rm0glNGeHGy/NjBxmte18iTV+Oph1KJ/7
IWNtjWo5sGdO+ilZ2yaLmMpNubZSfdDq/QYmYZ3tyy5nxO4ZxZe5F/3ljFfLjg9DlR7VfCtyfFlC
S+blIV6LaP+5k5tiCp0hw6FMGNdqbfdQM9SobMT5+NwK+uj9ESQzuVz7RLxZ5AUQDd1jnbbNPrU6
51O7Npjd2mrm9JyC3lOPjTzEU8LdL7WWfMO2hR5VBMF1k6RJNMzCTphrmszpSrkx8IgLi7XRzdaW
d1qb3yKZPiZVdmXLbtnZle28w4TpnYNJ3aGd9OSqTofqTNa++dh0dZls2IHtTUYj8Kmc+iaqjcUE
JS1Gee6o8kGf3Pmr47XyMrNL90wa7vyxIcL6s9m0j/oy1/Y6E0j70LNaRw9xOxv3xTJj5o+R97SA
JsNjzlWXnU2OFtwEZUoh7DTtOYZLWuhCVj3hppJFwpVamAHkSGGWHxc7rs78AhrxiNHYhQ+18ivt
0oAbgVt8zWi/6OrbcTBvSZ60tKt+ahnX98rswwn7o4qBeg/vz3HS4nzBYMnBySQeO3gKZQlZVsdA
AZJwfUDqGYsPsV8W+WGYzfouTehvQlP1ALUT5NXG8frLJXGsy6Ee7hhkKVy4UVjXtQdgSEJhpHf+
B3cqrwOfUETNmqNKlB/MHoY4mv33tKpyY3XzPTiNfQ/u/V/snclypVi2bf/l9QmjLhqvw4FTSkd1
4epgkhewqWs2fP0dKDPtussjXTdv971ohIVZmDsc2OxirTnHzE5OlZQUa5qMwsvQzVBWaFPO81ON
QKt5HsH8XlqN4e77llOYVQ7dk1Qmon014XyFaJDWAbX35c5G1slRghcYx/b8pHL83sqp6O9IjSkv
isKK7jGownxRnBIfnrTck95i5BtSd6Q92+i3WdXmV7ITxTNKN+MtHyoVqfKSgnAim4VNxzwpjIfC
EFv8d8pTVVAIHuD40EagMMW3n44Ta3mhpDsEANWePsENQpAfxEgRTzZVK5jBc3zbHfJg0YiNXoQx
HAUNPz9Jiqs8ip4zVQbK6Kh7ZbpqKmcIpGVmB7u1xb5BU4zHW2JkMEqEtuq2IAaWEkc+BEap4ASi
ULkxSSW711hi6chsOqfVw7KIt0T7KbeRiM962n2LVKP/3idtvR2Ep6FtME0SSMaTqSWJ8pB1tpuI
izZW8rw71xAHrTmMJzh3c9gh0hF0haxI9zABQ1J6xBpyWqgafjXaLPuGVMR+tqrSvo66xDw2jQZd
qL9eFoX+e9yDgaJ4TgFgyfdNYxZ73BnIAgyUUDepsL72Pe3MVHr2Ro/qXZmMXpibGr31OBkfuyQy
zqVyazfdbG8inKPEC9TT5dAgCswpzVx4bpZ8Sb0+ujKaZbyMRBFfDkhqmlA3ymibtIp9Loaub8JO
MbZWRWFwAnYUOSd3aCtfyvJNn1EaqBQpxq7EJ1gPa+aHoOPd3smYoPHOU28waJwi7NrBRBlqY8AG
23SplFsla7Jj1XxpZALM3hr9mCiUUzk37nWbRyIcknq88lLiDhQqf490WwcaYWrZEXfR0BPT0tWm
3LfWln1o5leqdKQfOU6x07SqEmFUTMHSLl9zy7yRdUd/STWm8VDj2aaCmxg/RscKlXxAZDKM8806
Z27Ywl8upjPurUU78b6Q29h08EUpYCk0Dd1/mVT3Nn1/R9jalZsr5R5Ylvymw9bYTh1yCg924FH2
AjSiN1Pxnat7w0YSVAEx3dQcS4O5daaw1tt4X0CbDBm/9UYToGT9slfv8lapbseOkrGQzbOquPkJ
A78TUkv+xjy1lQ2UjQaB8Vsl29RHLluAikma5a7XvEcrBpcKl3TL7iAj9zZ/irE6+ZVJ3YnT97yR
yB+vY301pUvZb3KkGHDTL7CCzC/9ApvdjWMXp1Wubu1l2hVOXgaV7HcRFu8wKTxKXJgsWj17MPMx
3hErIvy2aeTWxXCz7Vgr750+fojMpuU145CuMudunJbnZZyyu7FLG5qQ03gBhaXYm2OX4L8bku2g
RmXAHgRXvRlvjDbdaaKsztAozx2kxVBrdPfkpbXnm4L8yF4v51Pi6hqB0VO7oa1JpTEiT6SaVg0T
nadQzNT08RFSYxtVrNbKjasOlFr7GYtSGl1lkXbO1uJiNXSwNcyUjqYztidorpLuOBNTuzBT9Rm9
BblsCTN5XpZiA6JHaZrbZO3/sQB1upWaR2NMzDEhpJ42ha/PWp2EtPFV51EhPITKmTvqASwot1/p
LOXV7FVXpaZvdUquWV4+MnVbvmnrqFnGXgulUMqwb5N0S+A7penRfNJ63dpNXbInuu9Sd5obkEAT
B7H50qjMFstVwgpoX1YA+WzwMGUbB/QRAbKJQ4ymgugdt9xQ292mU+nH4oll9ZW6dZgCGvA9L6Ny
xrBwJQqMuWnZa9nhrPbnboloiUQJMp6Z84YIQQD63dh+Heo4uYxHT94pU3LNVvRWjFqyTai87JWs
UgO9y0w2Uax2dpDLcfAZ88xcbpR9bapEu6sx+ZISzT4tScndJqbpwZpqXJBRMwcxjIe7SUebp0/e
d/Kky8tB65hkpPlV0nveYtlsbxSAciwiUV+T5JterAcx5DmDOU463Pt5FmlIboeGnmlwLXzcVZWI
5bJF2D8EvSur7GwiALQus4EmbQqqBk/ZQfH6afIRqM3KwZyTdERsPgnv6zx38GP892PAf3Q0+n9R
DKy5nDD+/XnpjA64fY2HX85L73/mXwemFTZOz5E4PPLjsbVxlvpvNTBQYJ2qDBU+l84kp6J/HZis
vyiwkVbi6YCLcX7wp/51YFL/wkWMnfh/d2D69bhEmdF2odxAxeD6HJvWat9PlQsnpwCEpK/btuXS
+F1jWXf0KvutEZXZJ7b13wqHNGBViyqUba7Fko9g/co2aisVXrvFvH4ggvYm5WjDvHhvIiMBXvyP
quG/lTr/fjkeuYYxBIo7wl7Olb/8Mgzv7jxBIt3ag3FvRqSKc7ACAZfm9DDyyyXN4+1Pb/5vKs6/
9XjXl8wbpsqGIs/+ePQcATO088AVQYYCGeyaUI5NGOWl949v8d/+tI9mY97aanHHl4v5hKLZx9I2
pM42Ld253TZx1O3X7VkoNPp9yEvj+VhpSXaynK6/R1FXs8KOh2Se7vibXkazfi5me1dWrAa+M3kL
Mpn2SjWjOiRZ4bDSUG+xXDWfOXo/2KPX0p5NE93hdTgOT4jx/PM4S6lEQv6I822q9JcoraHbd9dO
7M0XBTuhMVHHYLQw5xYjGCHEkVP453fzezl9vQGP/gR1AT7Cjym7MuaoXOVutuXwmWak6VW4lFiz
tp7sA+EopZ948cHTlI07QB8unAs98o4ytl5VdTpVsQTboS5fcat85mlff/ovFTjs1WCAVjk+4V6I
uX99NAJMWGI5RbGN9MwaQnbcFbEXBg38fiipvoE2pXVZtxHYHouY4KI2jU96Jba7Flp/vomVTr46
lplUMORio/r1JlI4pWiJPLEtpiH+oeCTeQHOZCU4AhCbKgifwPGuEtRS5MUXULP30bTAkkH5VqLD
njCF1QvPjTTOW/5YfVRXcavpeubWcMCzrMrXYdXAunwhgVdX9xXy2HnVycpoq4+Ge292UaKEsT2Z
rN2FPk47OuWOHgKKE3VYcRAcLjiJs0hG5qi+2XWPsz82cu3NBWxxLiP0+zjMFO8LjJ3+qeOfJ7Sv
6ttMz6dmf9AuTlAa+NV9OTfyOi1FoVNuiOZtV6d04Ya24Dhkd2utQS1PdHvKs7Nih/2k6sbvYjGG
xJ/sIWo2DtC8107po8c2K+cD01BmgPyTy67sc+Ic4fPsVCJv5BPFGi3dzZE620fLHmFVmWQOwx0y
YLDVdnmGbFfhqMNEWHCxe8Na88AAiOYXONvXVpna/9Bn9A5+prnROe/6igZm117UGcV936znBizx
DAjVF+MyVjsOt/mF0Tr9D9AssPyUynsqPYS9yO6V4rl07OhcLt50qTk9xQIt1w85SQEQu2tzDEAa
UULoEY5lm5b4N7Jeeth7YOPnfZlH7AQ79GU4IyAByU3uIeGg2+dNK1B7HHYg10w9dON63BA8YV94
S0ewRZrr3VsNoYysL6ueD9TAa5g6Me27kKqaaob4J5dlExlp0m95lmtJwUQUdywatT14saj5kZZL
ZmPA0aSZD01radmhZjkJIkiK1oYNk7Ol+Z9txqbmyAUUvHCvdDyBuLGJSY6C0cg4z67Orw2lFa31
0dc/mLGVqkFkdPKVLEi2d4jgx+aYtSQbhePSz/Hl0sVKGqhpil4+y9KbKDNrj+pUodzHFbkdHClW
nU2DHiAcspFOoLW4qJ/R9tvARpwak2rUOtYNmP4oObjxMOHrEPmP1pnN724fTcQRNLT1s8gR+0XF
s9FYbn/JgwMXNY51aM3uNcw+ucEL/OC53iUkH+fb4pV3NdSfBwdf9EnBnbkneyPzEeLiCUXXZ15F
tSx8NPOzLxbyrCYsgKjmIvtm9sbkQPOToLXMiwPTTIw9Any5mXMzPSWOPvr5YFqEBmObTEwEf6me
cqZavOoBVmP1GqXlk4KIcqMD7d3ntb12uSNS3UbnTY1dlBrQvILcnlFjakRrd3DW8X64NCtTdyJz
ORE869m8qUZ5dJFEnybwk3slwUGbi7Y9pJVtUpLC5IZA/1wpsREq+nCFIPVC06v6WHh4CdJCHlK1
BWKZ9MuerOo7xcnYidOc92ESbqsyV66ILep9nNJJKLteO4AuLA595daXuURIblDHzBBvDM+6DTmx
bPRrfYKpran6AaIYlBZsPPfA0etDChPjJNPsrYFcfQmIbPkhU008FMybz61TJIdWdEUAcfYmTnKb
qmDBTF60HnzK9UzT8UyC2ulxiBSpvYOE2u66eATBKkw+sXIcFsrQc1sHtWljipyK/Mm0VAOpLmwT
NFlBV1fQs4AHu8JXs4JdG5LfoK2120kIa8VRT949Ry4zwDmDJkmjDk26ds6oKtozp/XkNivSjWPS
U8t0k60R7A7bypxyA8nReoLYlp0jCK0nYRdjiH2sOY5JPwSV0DEkTJVzMObpAkmV3JZVLs5lIW4m
gRrLtxd2kGFtti1fNIS2MZ+HHxCQjLW+0O1UfXL9PpX1EymnHgCxGDOlXWsIrOL8UICV2lgetqG4
7r7hDQD5r7fNlZa1dRmYUBR3nMSGHz3FXs/PvZSS2DK3OcYFthU+0BmBApT4hyQOVVcuF6a0vRsC
2+ejZvfNCq5Oj07qGI8Jk8Uujit9B81Av9B66aBoKr9m+O+vJs0tdrT0oVp1y62nxPHeVTgODhXW
B92Qi7FZPFNckJ1g0us2zJdiqefnHJPKMS+l92a3vXzBE7WEmMnR9wulMi56LCwsnmBnEaLk864u
DOsaTq7np6no76s5W7YgDScqNDlmKsdIw5HqGuLueD5MSF03QldhlYN0HPcxIoxtD5g11NIFeriR
fGmT2NhlkMypN7Rzd2ZJ5ugpvAqGaouKv8i70BU6AloJ46xJkmUnRJHRkWjexnI5Aot/zWrHWsuK
hD/wEypOqm8d01PoFuWt14GBVHPj2hhINU6S9hUqcbqLG12Fr191h7qNQ20U7fWS2Fd1Mt2VndRP
Ta1/jQ0U2KO+NGFSplYA51Pi19c2nTJTFxqRplgAGtEzNW9zPrVXbSS9Q4T2e/FGuA7OV6HN0a4k
ASUkDYJSoD2VGx7nSzEnyTUV+WlT173yXXfSW9jPNByx0NQAesNaY21Tpk58t4FfHsDXJlvhJd7N
gIePugyEXRKaPZfze2+itwd56qs1E1Vu2sM2nQfkxp72RvF3eE30BH3UbHXyvICt2yaSse7Hems+
s9uwzwtfV7IZdT6ZvYQ4+SAUGGSB5473NdKsDa0a437M3aHByzZcR70NpT4hSARrpe1dtbGgt8JN
QzMR44vXKoKKS5uBJKc0KE7Yq7SLaU68LyQa2KavIaNS/R47wCNfgjjQZsChQnWv+Z5ZLkPIS6z+
eZkx22nKJHeijmInqAqQzn49ZFq0YfiizxajgThQW3q02dilGvYSwmBPJ2ocS2jdAEQFnFCzdqNn
cVNs8APrV1ZiVdcKinIKgGseQwQ7XA1qS+rNfiGNqfHnRoh7UtMWsn26CYloV9vpI5RlCFv4SLof
3TDgzCMTBkefkbmQhFqrq+/zZmGvh8US31w5BNaSMwvVinYBbdo8i2apzGNmxE50rIpUdjuS5K1L
1xXpNzt38ziMvcQ4dHZvXBRt4u4JOOxvvblw+QpZn59S5oBNZ/blnRyq0ChMeSJjx2x9W+1Lpiw1
+jJn0twVRTSd6H5N+wkl06WgY/RGNYwdpm91pfcyw8T4kReN3DHKl5vJiaM9iRPgKOquMXbIZ1GI
890jaYjG2fPbLHdwkZSLoEyeL3Hoztl8jdIB/Kfw3DkJBqEWLIG2FcROb/DXwt3ayMHxatoBRRxC
PuQ/B51JpurT7CJz3FTu1LqUz9qEk1RtBtrhQdT3qkGoR8KmNjHKpHjInVx+dThafaeqNN9p9Lm8
gBzN9uBq5GwElgQLF+itqr4JCqwprQ61ugMumWPBQIJMHdgbZov+f8QqPFce7zKaq9smZ0DsCMJS
zn0jKVHCDc0pz00AYLUE4kKie88dfzdyAtUuArvPxxuNM8JRVEl/SzSYssvnvL9wJsR4HbI5wYaa
9A9fVUf5WM/4m9hUDWunP16kRQXZq6oD+RKxyb4TKu2miORoP+bCYiPWLtal/m7nQhBgh+67yYtX
m26Ld+vXWCVz5DvvljBm+NUfJt7NYtDbXfcekE2SPyJ1TQ/zu7XMkx42s3x1nGXv3rN3G5qzOtIa
fTWnmatPbVoda8XqXaMIOXOjmJmAi0WwvoSOyw1X5XlsV+ubkXvWKX43xHEUb+6W1SWXvhvmtNU7
p3vZtM/mYd+oM6eQ1WEnV6+ds7ruelELLHarFQ8087LT3TIJxtgjaWb17NWrey8hYcpn85BcZqu3
L1pdfnHZNttodf55qwcQPO9qB1ydga6LR3BJcAv+/wLh/4QWQDP5p1LESiP4JxZgxR383/9z/Vq+
Fr9WB9c/8C99lvMXekndtU1axKsuQvvv6qDxF5UKqgJo6ejGvyst/lkd9P6yTQe1kQoYiFKavbK9
/lkd5O+DFEAKqImaZ4Xkmf+RPovL/1oWQOdFTYJ/IUBkCvpQFijR/9EakmbY9EmyRUik3enOPO2X
xW4gXkv9rBRjfxg5SRhkjqDq9dbavoVQ6cJQVCJPhs7c4H4eQ/yq1q7v46bDX4B52WPe2wH5baD7
4AlyHFkefnrQf1OP+xDgTc0JAZumI8nCsWat9/9rUQOlvYXdyjPCHPrkdZFE4uTRgUpXdpgI+tL6
UqXov+c5xVPhZGVynFOqoEatWRZtKGHtgBqW21EVWxS6ZihNWFwNaYfHrqyhKNvDS5dUt6CrmmcO
sSzKghUiyh01gHyD81MnBW3DFCl3jZGMp8RT5yBiwQ0I07LDvkyqszoWYl9VSkdIjbJy0119S9cz
PbVkTX1SEqWe/OFtYmhRV2WMQ2H5N/yJ1aoFIAAqFS664Pu8Fh2Yg6GBLuKRxTALI3tu1AUU+9CO
b39+F9rvIwmJH5XR90ogdPL13n4qNHMILWIXD2w4TPyLZDXvAao3qXyukNu6jra50+YBlGqqLeP4
qHDUhjNef/3zbXwsCqMOclAbIU8CoYp39IMmuEro5YzShXkxGpqvrCIBdcp/KI77aOrFcuA5CP/P
l/xYFeaSLgK7VeOIOIoa368/HEt5NPSN04fuBHJHt93nomlvYZR/dqHf3y4XovTs2palwdv9UGIt
a2Z3a7H70ExZXdGLL9Uuqqx+y5nWDOhCYVpsXf2Ykvr0n5Z31x9J5ZJvDKOT/Rs6I+LNxnU9gDuI
+mpX1E0dujYUdqSEDozB9r4uo8iXyHg6bXlcDxqfPOW/+/HrgzboogBq+/iUOyW2M1QvfVhZ0bMa
Va+ysZ9Tg41yQyt76jXK4PYnxBD0bB8+Jz4j6vBQjdBpWx+HtMCKqJbYoGApdNZBiBjXX+bWD//p
+GGTzWSuUTqFI/sRQjeQKNGB+29DB/tBMHvYpee57/wyw7Tw50t9BEYxYXItG1YUOjwIKO///6eP
1LHhZjd0MVarxgmPz0OjWd+hQsNDUNXaX9I2ZJNCOYFzu953T59c/vevE2omZjyWQ4e10PowR3Tm
QrvM4PK9oX+Dm32hyvbFUfsXIx72WkQ9B0U8UgM7wMV6pyrey5SiW7AWzGSounZNjNkCBIPYZM6X
P9/b71/xr7f24eOiBJqMUcytOZZ31Evv2jP7N17N/s+X+ZtpkuvQ3KH7x/TEfPnrbGEreKZSoiDg
X8k7B2CLWxmP+XrAIzASbUu6TdQE8R0yQDbhsz9Juvh/voffhzW3sLoeGdimoTvrTP7TIBBsTdNq
kCvntalCh2Inahij+eSX/tZwoOWBtnzFy2nYNteg5Z+vQkAAJgp15Cqp8xDPzn2f948lq20ru096
P383rPiAaAEyPRLv/GHSBxrqqY01tKGx1O1+iZ1n8ho6Xx8ScwdoxfKRjM+fPMS/+3nGurNbwY3o
Wj+8R3TTmk3MRxua9XAfo1rwCSR+602Heprx7c8v7O8+Wx3UlAOylisBmf71WZIdtujUDdsQmHce
UE2RG8utCjzJlI2SOp12dS9G5ILucxVDCKA088nb/Ntxi/CdX2u6JsKwD9/HMEWKCnm9DVvbvPRY
4k8Q7NMtRr1AzsP3mddyoWkpwYyi2rFvRYPRKp8887+9CeT3zP8q64DqfXjRVLKrRk/KNrRk9QzT
8nbW9MtZ6+9rrX5ka4fl0l6QZP4wV/m4rF4/eQ/r/PRLE40xvYLlwEchg2ZU//oexoLIvbiL2xBY
N+2NUbnwMrXaZVGahL1Vbjuzo9Mjsq0NhM6XqNkUjupWEhCOGvY9RcVyhjRkOqlPIByGKciQQVuV
avDnG/19cKIvQafDjoSb1D4CeFW3dACaqhoLl/kgBsM9pp67c+iXQ1eB2/Hnq/0+dbKU0PXl2Gky
Rj+SsbtJtwHX5VroWd34LcvEnWVUKNqUz7a376jHX58/H/lK7rLJ2bA0/cOckqaRlsnMJAqk0Q9K
Xj8vAAA2eAuuZcy+UkTIeuJ2RmFZkE8R615geeq0B64REKVHBd7BEJwmoIPKzHnpbXfc9xPm5Los
0DZZbCaQUd60I+/HzFH8IJFtg7qfaS1hanRU+TWmSPPnp/fxXaH6wqHBb+HTZlR9nI0nYlzJUGqW
cOAAFVpW4d6QWmX5LrrhQCBF/+RL/jj7/+N6wLk4eXKQVNf//9Psn5BpMIIcxW/K7vxUpap108WR
/ckI/Dglr1eBw+i64GUJDHfWL+mnq+Sm0ArKXkuIrIxqb528LVK89GZNkJUaeoj7Prngx0+TCxqc
A0HsaapBw329oZ8uCMk2gZGdrQGHTvxMNI0ewpV+1Vvtq5ZT+yX9CM4EQfKfXPc33cF6YfbExrpJ
RJ3/EZtspS4hEa4rw7xB21azCumVcR/1Dl7QqTOOOv291Eof3OVHYrt3pSqubLe8iNgBLVXxrGt6
6uP6rj6ZKz9+lNwWBwXmKJj01kq0/fA8yrgnO6mdQw96fABP2zxQJvY2Hsalw59H8G9cPa7lWur7
AQhnq/Fu2fjp2WezMvS5IiRzIBEZ7VLGm9hA4Uturx9zSggX2IeBvWivJFvAyJ67DSc/AtYqc8vw
oCY/feau/JvhAGMRlQ7LBfus99CGn25paMyEa2UyTKkYbyn3IpZsOjqtzvJKR/M5HZAqxCJPtp88
i486GBRCLJKcBC2m4PXQ8Otzp2bDfE5UKGls2Q/6w3jDPRzwBdj1Elu2my4XUzlUJ5ssky2Uo9aB
UND03/58G+/hDT/PlOtt6DB3yKVQmTA/vpIhp3oZD8oYQhU2vll19CUbxdWk6sMucvrv2TTY9+An
LDrTmhfftmk97/N8CQrdS24Utz1Q1XYvhjGr9rIlbIpA1VUHomBggN3SQtRZqhtHaZMrVCEWseGL
dvBIxwkrNS+/WERC7iuim176etF3EYmlO6wsCCLbsgHmUHSbjlRfTAUFydVjca6mctfQddvoM40I
mkD6ARnFGxAB56hRCnulsSuBOlXc5ABeIqXlXur6YzMZ8nbOIWu5uDz2pCBZ56ayiCEb8+qq6Cio
JghcQpQWdPhHpNxBjPH7Ms9oORBRSFXExvRwkpOWPWROlVo7+rfG8snH+Pscz8KIKgkNDlMUsQe/
Dgoq3wiSgcqHZFVb31x87Q+6FpX7YlEfrdaTn+yHf9svUoui9LHmAlCY4JofZl9lBktmDR78qNK4
t2LzgXf4Vjn1y9BhURdrL3bp9nQiw3hWvv556P1GQuHixEmoNiYIFW/qxxMOUZylm9j5CLovjh4H
rSa6RjhWgM4o+irooglEuA3RPbkib22ibp4ASqX3JIU5p9ip7B9jOjIQU6mc+gKFsk8+H4wwaCW0
0aJ1NsvUWd5SS9c39KPQKRNVeKtanbqrjUqjtQuF7M+/6ffZhLAKCyEn6DrElB9B0Lk1z147oYEy
27jcOHUrrltPuFduLRk7dhId3BHwUK87EFz+fGk2Auvo+PVbZl3B6IYjh/9g0f519CRa1Meoe/ow
SpA0bbMUPQMG7uKgVy79/7qGdESCKYDKkei2Az0Jq/BxshRXkVWU36QrxFNc4nafpBCHsrMgRkUW
BswlG8wTHd752bXpren1+IOYU+2cJm530jMtP7uTxsmpiUrLRMPnevt+IMl7q4i5uiZ06kupaWfV
ybU9oHbzVLvVmklePCxe8WqUMNOgrZLmRJztE/IJ54UWU72pqyq/JE5THnJUMxht9OaawFRnw47F
uwWFWZ8nU+/cTdQMoFnqwjRQQuftPnFT/b5SnYpgaMUIF9bbPR68mlQ8VdulEXz4nLaab5R1M/qC
ZeY5KarpgboNMWjoIaC7zBX2rCaN042H6MALa2PNFijodF6ILu+uVglPDhZgrE5ROtHidLpxeVWy
QXlln63dd5NhvVqyodVLyDurttZhCEh7rf4iadYCqpjkTZYO+dYl+g1eJr3ePHLnG7BZ1WYEZO4r
ne5QJ0/pKCYgtek+D0gOFWNUvdh3rcUK67KvjKBryubcxlSTtxnxh5tkTuWlVSuE8CYqsR9pneRi
EylkvyE/63kWdIzuC0wowK5jtf6C4YJQwqaohK8ZinfWhFZfwpaFTtmK8sU1muRkof7a5hX9Yy+2
wQVDGvRH21lD0WH0p3hcyuILexmLniNBXX6C7GEPQscJS3RO4WzgfpuzNN3rosm+qfE4XNPdIzE3
80hF1yYIsoVMybYBYOCkYqKHsKQbVwVl0akFQ21GDZHUGjAhFSWGAiodlKZHiq/RucoRz6P1XfZz
TdikrcaYLjnx0mIlmMDbYW5yQamhI9n1YwTwYW45FG8re6WjobXP2LsjqCKe3nWbvUrbL0yzRNnE
KdBheKDGwS0asTNdMZxR74ljksbuPm+RhqiKTvaSGD0MJfGUz8fFmeMbx2bTsli1d5EZ9OaWVNxp
aaZdNBYklr5u1ccWexfSmtoK8X6Aa21VjXRrUQ5H2WZN0JS2R8/RG7eydZ0XIiJpqmP6ajbmkiUb
mQG8E4TMsbyW8yW+LkQhuoL1Si08/TjhR9gQOB9qZA0DBbEVPjJN3OKbqI9m5XiP84jrCnigvG2V
NSttqdzmkoSTaFuNKD/G2eGJ9Nq5L+MGKaduXkb2HMqmm45VpjnnqmrdjYxdLbC9nqxu0I6936Ka
sNHSWcqxn6fmbNlpe8dn8mVwWiOwkbwECmeKHbxy5+D1mXdUXaHsF6sXwYI19h7nvxPKOPKepZbK
W0kg8tc652US1u1uaybN24z68uWg1n1Q5pl7hkFpXzpONF62w+K86awCX0l749VFRfpcW5mOrpx3
OnWZHeayM8+RkEixOKpVJ632Erl3gLEEXdFy9JvF2F/i86FbJQyodvTJ2TSUbr+HWQCXRqjNyUVX
faVkgBtRCl4PhS5vweWIUyTTajtS2N/q5CajUHOVMJ8wuUkU/6eG0/ARwdXrZEuyE9bw+Y2q9MY+
t60bm/i6s1m3XqgLO70WHFGvy5j8CqKH6dn7+qIsV321GJekDqe4kcmFj/00sxD22FpGDJg1GJe2
sMbOt/PpoVSaEG3jciemVDs7KeOXS7TUTUGF2YRKYb5tW1B476sgoiTaXSPcag4kQq+mMGKt/ZJD
JDqXkLC+6EObnjojsb9NskR00xBEbji12BVozEKc/9CRRJupgHp4EM+VanKPmhzLM5jPfdtH47HJ
0QYlbnw1em67BbXaHE3KiWeR5e6NQpgxOLGhuR1cd3lZ2k482bM535RecldOlfLdXhyTuQfdBDU0
7WzMKrzhdCw3KeTgawcXonZQ4BDMEFxpsw91t5KiIEs6V3WatjB6xtK9pZhSH5ci07f27PKH2Z44
D6MzYg6XqgfKqhxiMuhKbEg3Ijelt8XIOQQ84cniiKiVWkCVNpUBIkXFn5rZHneDHaM1zZBP+A3t
XbnJmhEi66LVW8yD5U2d2SNan8auNm3aPuTAljZJ29pXFT7q76mmyKc88RQu3Y3TdtRk9GQoZPXi
gaoSnHlj9ZxSHXc2NqDGKkykhUTZa4FJTEnv4ZVQvy1DtVLH+22fWdi1EYzBhI6sS9yK6ROh7flO
RA6QoRyLPEw0MREa6o0vTqZkr5laoNCpoWsUpYFglpRhvUewqXeYVVtl+aKYY9kEMI3cesNfX+yt
eGG+UfPD5Bn5Df3R6sdSGqR/WE6JDdQbpgdbGvN1rYxURWKUqrDpqgKIdG0ctSRtQLaWw2m06clk
9Q51/RSC6jVfJ0/vzwj/5UMUefVCtpCSnKPKNL6rqnirndG5inur/abUOfvEASPeg4T2W9OdhfdY
a5JdTVa7zsOy6HQPK0s9Q0HLDuSB6RQee/yyMDzBOGc4E9M0/0LUqwdZr8VdX3YFkxn+QMIA1Ww8
cd7pNoZUNBDS8QmX/I1tjaXvjY13oUg+1hHW3YGqo2uEdsQBZ0fMHW3uGpuaYsnydlZzfadqUx8k
dCBfZIpF8RFhy5dZmIm6ZZEGKjCAEt545sgL6iq+ziTxjrOEkMU+fF/IFkebzZkHyol1nU9KiXLF
AsnuJ3rDKmd0BlOwabQs7U5JH4FnAuJ3miKYvu+7IG+IUZ8ktXWoRqJ8UaMUzV4jtNnlHi/ZrnTX
TKS57/TOY2Gt+5g29062Yee+mo43kxaLLUv3f7F3ZstRJNkW/ZX7A4GFxxyPN4ZMKSWllEgCwUuY
BCjmefavvytUxW0husB4beu3tqYgM2NwP37O3mtnF8sgL9SxBAFmtc5dRjVtlmq/t0dKaqWY0Dcl
xRli7JIFVKk9jnm9N2r2xyoqwzlhNjUqtmBD1p4jnqkz06yk1xBWHELjCkuFQKEmKaGXRhXW4Xp+
sLIRkB2aKqjkDR9o5skHrlD+VJIDBj9KtXe5Y8fH1m2prh33PDenBYGi1gMyc6zzcWsadW2yfLSs
Mj30RcwK1JFmrapYdWubV6VGaT8XiNvErNYY0hdUfEuNAHRx8nNV1/eEBhOAQuRZ2NRnabOQ6hxn
d7zMBOTG8pg3leO7apOH/arfDBbc9Bw/wsmJBARWc8F9u6wpQVVpUl3npHjfwHXpy13XNclxhZN6
YTIwPKHRqvcSb89Rrtk1exsEAa4MFSzauX3ZUY7OltuDyrJK32WhO5nLyCwVyO1l1qft+1mHxuqI
8ksEofSiKGhgBdZoOZfL9gdqR5ibbwDO9eCoiTBRDELv0t4J+yXvzjgDoS2a2uWQzItJPywe7/l3
LibergP29GHr2ovhMS4fyRDGsDwQulXz1B7GfKUig6C/b43CoE6OskttNC1WrIZ7GEdtmEblcTEr
cVQMnk2Q2PiVteos6iH6J71bebjLDf76/EW3MI5CYliPeL8lcj8xn6tE9dwr+Dguiype309wAM71
IVdvYjwX+0lTOeTUJGtbgVDnpQwYmC4sn2K9tKVWkrVgrPcWzm0vc+vsPYw1ZB3wHXvfnrQadRnJ
TVdbWqXuoZ+HRVcrPPWSgxtaK7u9YEZCKg1uTGCWQCl5eUYpstUXlZrv3GRKwlhH1ubPmOmCTNHl
Nwuy2hyUYJH5d+KIZG2lHawbZP46j47T1Z8zjKO3k5I354ifgX3H0ewAtTD06dQ3nHP9TJXzEV4u
arFaW3aQ38k0iPGLuD6Z6+XdWGTKZaEb2B9GaVEA1NAAudgPDfqaYDTw/UZ4/JD5Gst7fCzm4zKV
GHha09jRydK56SpQk1S1EbU5cDlQpaxNsZ8N07mkFaUcYqlnO5FX2fu0QHYmWuF+As5bfcTxDeti
wwjX254vEgJ1VRLqU0+iM7YI0a4d1L1Ugga74LkCr+xataqBElumZ32tVXRyzSZcCqUFGuL61WSC
+BvUBS+y6YBrAN87MQtaB0ma70oss3CJHPZ7jMzhnOr22QR4M7TWovmy8ngFamybu8hR7J1J1chs
f1ixbLQYYG/MMkZlrozN5YuYZjBwBeSyRA8nolqFn1lbgdU54hBlQ8NkDJxFQ58bOsOAFVxWkDRT
lEptYQf9bFLU6UuC6QNQi5rH3a7QuDmg4w6tux4Z7YkPslG+2lUWf5hmPX2aBhX60xiXX0alRN4B
bhGF9VC9n4sxPvRmnVyuCqmB8G/UABSz7pkGRCtvrlxx6xpxuviNNKFqbF8JSGsYT8WlM3Si8Uy9
q/zRnSK/U6b2cnI0sjuo6YahUc7aJm/DSrPHA5lnxn4x3eggpE5EpjI0gagiwtOchpe1Y+KkxdV8
MbJYAdTsOL8oPepRl/G5n8gOnQhN1zNzcLFZUzHYzENqtMpe3sbDHXGwEGks3G+zl5dJG+Zzse9o
iVwByna8TodIbs3DXuod5W2sj1xF7N7n8wLkMdZXC1u3Pn00tJyIi0ZpNdCuBc9v1ZkhHbbqQild
9rtOC6bkTppGcsByUcPmTCgYwT0yvmnYT73J6ajuKp2DQHYXz2l0Hgk1DipaEnQg1tu4T63DOpFj
mTrQDbYe8nge6WLaVXqJR0Wp0FipLEluUZfQGVTZ+Fy0ek9ngPgbavcwI3wUUxMc3Qb04sgelfXC
vuzy4TguHBfZdvzJ1acvMZN6TG3RJ1dDGr4WFs0oBHs38aaupjNieLVVWP4URZeujeDMGvp5J6PM
DXWlPpeyY8s2lAfICOiWk2+VAPI+G9shbq7JFcykFS5yY3Yb2Ma6oTk3RuCl5HnJu4mMWSz8GYzW
LfIjBumZqQyvOKv4/ZTDxp7jljbIKnlj3SxsElvZ1SroyQYabcKowktw1e3bJZ8vnYyOn2bUph9t
USRFtIKj16tAtfGVAsq2r4Semz5JJJd6lacheERsJYnAHrCqjE7S5aoCEssKWLyPMI55ZgrZe2kG
6t1lD5TinpvwOMTZBy7Uh9XMz2aj268L2RA4Ta9admQjnLq4aYMUh1CEYk53KVHk6preaCMwdgxl
udGLrD8IwGGI1GFJsFLOXmuYpLqkerHeOLJbTkZKaKHXTLBEDBNLWxtn2tHhRP8tdS2YrqL6KJlR
whXL+9nvY5onbq8s4WoMsR+l0bgHUWJ84X3CnbEt+ysPCw4ZHdpOQ7MIpr62ryp3QLcHCKWwWq8T
k/5xEvqdIzXDn8uyOZqI+jxUXh8xGKaB7a45ei8hL9Dk4kzgbp6laPr91NU5mbkToYKJDrNYxJzn
U939rPXyvsB1Fhac2tlFQdOS7vOV5kTut256ry3KiBgzmXySOr6OEfCFDv/YbHC4pr2p3ZjapIUp
uNYraO/OSXdG55gm8NlFM2ZnaOPKY6yI842yi0i5iBKvmseC/aFIP0TrWrN95+ZxSAbtqiA+5ai2
HXrJNt6ps/7gxALqBXC6EDegeWUtXcnLNVtnFniJB1ssy5kYe39iUH6cKA1Q9w3Lkzsrzfs6IwAA
Bx4cLSnkgR438wNLp1tmLnaDHantz/CmlkelzaKrISncJ7vuBNjrFLwtKTYK3bQCQUHnx22lsFMk
qpXeDzR5LNo46NS/mNJmgyqEBcGZA7JO/rdBQRzD+2/UMXm06YlctLwTJ5t7cBHPbXVRqfrqBI60
+2+utSZ8XJIxlliH4Yyk7fjatjE0mezJX2ESKbdNp+fPUVOul0sRN5/6Us/fI77HPWardLTsloE9
gXZiD35mZODfa8EG4QkhX/Dw1LEJJal1eBW17iHW+vVOEGe1X9x8uu+lUeMTHAcV2HyanEURhU+c
qdmljU8qZFTfXJDxERUh553Fo/SxLnANxpzPB8PHkQlgRE9qGWh89BWk6JQJWjeeZ+1S0HcE6iV7
Yg5WeNPIAqfhCE5D9+JpTW7GSClvy27qzrrUpKpxcsJlwhanAjMBzkfLe0jieHVB4NNoz0VnPsYy
pVGBotKFuLhwm0ZKhuxCG1heNMcuntyOfUraM2DqxTTdu9bCqdnqZePLojQ+VKsef1Qobex6dUMn
b2vNozmnBE7bbgEOC9tEKRXXbwasW2mv00azl/iWNf49HT1fNTgSM/KnNLnN6T5SqJm71mr3C1AW
BMfOOfHOFq44OMMiUX0heExGt/g8lDQfesgcDCGUZwDNkacmDR1uQKZSjkZIW/ssYdjgYxGsAsUh
QgiNI5i0fPiQEnTEqzt+6UaaNV0x90GdWBvaqn7f1C0dwQh7Wpuk5gFsXOPZq0nOlVDAoNluHcqF
0KZiyofzhC52YLLJflMjtujBLLWdIU3z27pAezLHRQ9GCj0LYIufze50AWWmudwEoOf06xWiTTQz
6LD89p4xlQQfuFXhJ/y9A3wyvebS0emjBdvfjrjiPdpX01UTs1DghhV3+Ti6oTrq0FMms0qocmMO
Rr1DOpHVQytCtGrxMC3OqaWtdfly4F6Tar6Pk0pc6gSUB5BsBk9d6+TMyQqTbXd2LtLeOmiGU0CY
0XYrLmLg52jb91qtjbfCEOV+MtZpR7O6UIDD1dlenwr3zJjJRNb0ofkE19h+rKDoPXRi6D/QV4OG
NGPjzYJMS+qLclrgXDEluKiYcp1jaRZH8taKy1ZaDUSjPNsT20DQSQW1uVqTD78euPzEXth0EZtF
3gGQymz/rchoZhiVJ6rWhkCcDZ/siM1c6t5XOT3pormuSGK7NflW98xcvrE9UbQQtmkj1dML89Ha
yukZ4ObebjnqF2pxLzBJHfpaQpxPq4T+mun+5jv/mwm8yTqPkEQn54DB7xthlEGHKZr1HPVmnRnk
N4GXThYdkqHR5LDyEWr124qjjfXXROdF6hkaXGRlb1xBIQU9rSH6pDjqfqMM+HluZtoosYUOBoBv
9RID/2oKr6sVTlo7huFFy5tg4RPzqBMBLmxHbWIERpSTg0Tm0+8ESdtE7MeJmYnABY/ENoWEhfBm
/mmbkid6SNtQ1qI4uHWEa80CqhxEiX3XZPoj8vT7FT2x73TZxBGBQt1kYOANrVPdFLIpUC2aj7Qe
8isGkc5xTo363G7BoEuFaVsptRr5rLoNqTrBMIHkgoBhx3OH+Najo21TqQEQ4zyjfYm69hhVZCSJ
RoREDLv7UiLbMxnP456vyi/KimvALnJI2i62zWGUNcduy7qjHZOcq5OcPnW5kEEXkeqnZD1kdFcU
VDPlJwfrAVCQTFhfJO8OLn4a4IaM12+/fil+Ut7Z8GtwiMCRBfTxs3LXXWsUozNy0UYx12DuViKa
4TjSic/3mBzpBrWWndyNjpKy3IA1FBbRcJk557+Zhxpvby3CCg3OByIfRjgkqf44DJ34kyYd1Toc
Vt06WUDQmVXo883L7/0vDOnu18moqIT+GYX0v934hGLyX5mo/Nd/25ws9x2uhBf9LW4cwXv3/zYn
W30HfgjCkWGBSdpYRP+CIGnvLJYsstwRlkJQ2sxR3yFI2jtDICJAu+Ju2nv0pm9SUH+Viqpt69/r
BQH9E2Lnl6hk/rWfNPaKkw0rCZbgQWZRnkz6UBZ1QHw2k6WanJfYLLHbpTRjHCU+iLUd5d4sMc03
iszv0r6ZDmrKJCnu1JDWGFZRcHjiGvNfMwYCx/ahq6P0aIEzea/NTnU7Ob1T7zQLpsufP5j/6QBj
tPG/egxviAge6i2gt379ML78re+PowmpGOkT8zudO8ia9f+Po2W/I4oWfRaaKNVWdcFnfWdyOe/4
T00D9DE+Hox3rC3fH0f7HZE+bPMmMHP8L5b9R4/j20WMp5FBGO8D6d2oiQ2e+9dixSqd6P5kfRnW
2KvDRo4zpVZpb8lsReqhCC2CFnXZYdXsW0CBtxi3KqQKWXJAo8UxyQApaqcd8ySUhyz/pGtaRfK0
1t0IzqV1/b5qL8SYk6OqEFAVg3NkWLcOv9EZvRV5siUgrrMQmLEziJ9kRjPZJGkkUk5sNWRghYCs
oIxSOnVq7ystR+Qx+y1M6a2ukbEYtZkguxj9r4Hl7MdLR9yNMpCpEYdRwzxXd4tnza4+uyp8zVcP
1c1fi8Pr4OK39+jtB70RlI7uIlMnwnduGMXnLmOO5JTu3Z9/Br8Gxtf2dBnG9h1e1UfDqFMQDinY
zYYuRzfTuyX2u/nNbfpp8+anAH8TmyZcQxr7FkBlJY1ay6ZUAqjDbgAV+AKY7scI+6M7dg9TN953
WPbsHBNVJsUJh8pf2+k/8sy2m/J6+X35AvDC0YXRKEYu+uPvtOpJEM2e4gnF81PUc34lBw3e0TSI
YJpn9zf130/6t5fPg1CO1wnBHeXWj5+XmlKn4xtFARLg1efI9pSUMTFCMb5z3JvXFUp1rwPFao7Z
82S1t7++rbgRfv7BLv0milB9U8G9terRPFEM9NtpiLP/wFz8WCjADwwre47HRp5y5AFpjuaxnBos
/RykDT171tPistEG9Col6TL5CgmFjl6y0xNp3IyGc2xT81Ta5aUDC1dm+bOK8KFKHaKE1kL3IBwv
Xj3ishe5CU7Z7ZObXNBfFpr4OqHP9Tuixfw10k/I5gGTSoT6ov2cR9Zd7wDq6czTS64NWs/7jHRY
n37Pk93YvdfKjkgGPm0m98/bvobj0reMK/turkmzbBZxIhjvKRIC1MaofnLWzPWgW9AFzzXzVo0W
uvxawXkocbozC3yIn2T8yAKfrW+sWh5QBMuT0TFw4IAJFWsqL9NMO2X4KP/6ZVpmXK1Tu14Y7bbm
pUoeVtAvDqrd5leo3x7yquZX2dkiryrYqPNCBqNSk/ZNONyx1YG5S9P6pNh99XFw5yjAY8cIRnDl
lDLJfBOsPL+od/dwWAgUbcsnq7CPy+QczWyoz3JOcOhGR3e3ms6dFcFCZg2XVzTfadMlBKqZOqPV
Kq2mgJ3nKMxKB7/KSGxRIOBJW0c2UD7lq/4BPYYWuHb/EJWQTKDa6h6A2fV+u69bOG022GiilyK5
Ht0oLDJb+GPj9D4TdzWYGkMJjaTTPRg2rr9sF/nlMmJWI2jMISs0GeL13o51LVRrLgIdApfePzlE
a8LUyUnto0vnbQ/McN2jd3C8JkmfIMdnvp4PzQ5ZqQNpZdawoyWS4Z8uMTCbpxpVywVprCQ5AG24
mLkMiUXaUZfzSbCTUBDE0eK1ip4H9GaZAEBx8CI6GWHbFs/Mph60xD5/+e5FbFd7tbLPq5JEpnqR
j/OkPTN1v2uXsdmhxMK4K/mRU5s8W2ssd6DgNT/uV9e3hD19GxH1hE62tmf5VJxKC9eRUy80RXW+
d+6mdMKj/kHS4w3MzEL5I0h4LrZejoC/QQJFGu/0rFrBcfAK2hVAFZMHQDHTZwWK/r5euwfYQXm4
4HP1Zswmvl1yM6uOs3Xvpg1oNHFyUbciE+ObMZDjb0fV5fbSqIxt9/PIfxQ1/N/b6z6SA+Kt8Lng
Vhn0c5KIfxo+jbeSY2lOvGSFLJ/Szjoms7jSoAXRVbkrxxEm/sIxtNV54DEMIHsjR94bZ+Mkownz
OZGrgeNYx6oSc1gVEPmHCq3fqp8It8IEZ8VPusuFWQkS9FBcPphafWkozYOicKWYAH+0e2UM1Jkb
BkCz8VGAK3dZaq30lpOVRjrhw+a0vaK2/IKrmp7ZRtWQMg8iEGnILxg38f/ocf089MVTFfPK2oZ9
h35HCbfFd0BAGLR995CV2qlj7H5gQMMCtD34arSJKLsoJJx3oUMxmwHcEXLfDJYMaXfLoUmH5UAo
m8McVqF9F6uDR0xLctQ5KUc+gWIMC7bRs9nzJVVFya5UyXeaEU54JCs8mQPwMhN/JyZSGe8gJqMm
nurySykTlOvMKMEVZsR+dkC+kqdJHx+6snso6u3ak8/t2xaSysTmOYEWoHu1kzwX8Gp2L++p0th3
ZaHKPTB6WoPr6CI46QDIw1mGgGdy3SYeEmdS7pY15+FS3APj5GbnAIZ6P+Hl/jAhLct9NcrWfeHS
LJy5tNqiKyE6HeUuUrVTkdO4ZMuMHvvMXDxzK/sid1saCSu/1O2aljgRiGKPtoFui2nP1wIQjC/j
cbkhN5ZvgsI9RJ6onxtV7Hpzx6MdtQPhY9wU5SxOOxJrO+WRfkJyo6O68DPW77NRY8HPzfrBSskf
I2bPEpdGRM9fxFJ7L2RKL4cpVHcx2bDmXD0n13xIAOjTyyc/l9QD5YzYBjrZ1rjuY5LXQhAmrPSl
fuogCnqQhiZ/yFFUeVGa9R87AFTXOTGNoUkD2iW9MqCn2AezSy9VS3T1YTEM86JfGCZHLSpXoTjL
3qmi9UopDNLp1Cx5YrSSv09V5ZFkgjH102y7f5lK2G2EXSHUmN2F09waX5sGg0MqIL3kcCFZ0G3e
cHhq4bJqfQBm3NnZ0PofCLp+Wha2521xapBWHXQ2bIfJHjtV9/CyLVK3nlYGnGHVZw3q1m1fzKPu
otyKDZp+R+JBU7+yeQ0aFgxdTvyg0uxg9w+K3/fztTkNxPxVrOAva8SWUqYifbxVquwpJg/sAOga
NVatpTuW+G1PKe6KqQa/aNlxsK3HiwThldfp89hoN40+XtFr/WIkxafKzi/w6SCglVQJ/YI/sgaf
tssmVfM7GN+exhJHqACWYywcFiO+fMvpLteLpVXzy3WxOahE0L4QYEeEhvdkpky3GeYNMhtVINYL
snKi4gkumPvlUDUs61SUD061/UxNRfW48D5ivJCfx9SlT5E8pTHXDy3yM4kkE4mC20u7FRgv5QKE
rIfVgsVHSgR71obvdqb6N5Xi2wYldfFmGdMBV3AqpDPwY6Golxz1qkUmYeGwVlm2cjfzSSya2fOc
dpovUzulm67/zoj/Yr/6oSLeGB04s3BOISgTbwtEoEo9rIxYCWx7uoZsGQxDctCNCfhkYXuNqDAy
VqnqqTAzqEeurEH5IOz2IWPWBcik8kqD/VwaOiVbTvBoh0hgRBPeydt4Rrcdc3Dzk74/jwb1C7BJ
BYq+8pHT7q3ZYOERTrNrF9ifSnwv+vFrphVnAuOct9WhUxE9N102+Mi3CPdrKdOKaTmaypb3t/Iu
VxELN37l83mr3UEc8aLzzDEdPOoVq06mr0pYwvui65xfr06DCqfbetLkDFI1Fpj4U0Ip/JmEKK9s
8sVXGglbU9F+46386YBq0XXWNOoV2yDv7K1zom5solhSRwksEu3DqWAuRc/gnJb0c0bjm2DQ/PnX
pf+LsfHNjcVRz4iZBgSPlP7m6KGNpMy3UYH2c7tS3BzjnDa1POnQh8MereDo2Odtxq5SFsZ+ihA7
895qkgW9dEllH3AGwGxjz91qJlLY2fG4yx3FwKrnT0vCVlqyhiB9PUfYHPSZ3Z3XWvHcNt2D3lDp
jJJzTaafFod13u0J9kwhvgXbtq8laRFOg3HSDErHrdxUJJVDSRHeg1X0UrJ2Q4R1K4gWldjMjdj2
UtNNHURU2L9Eh/GK0BQL8rxTzohh4G9W5rFBnhlykHqAl9nf1WBEyDuYswpXAXuyJFT38NfOyJkr
ntkY5lVVwmVJ1pyv2LkEIzUsrCV78SbEIQVgVbbCjuxLfvRozXmwlVt62j7klhygL/bRIc5M+fnl
9v237/ubvu8vG27/CyULAP7/EEP4P95j9zR+/aELzN/93nYT71hMt/bq5vsyYTH8q+0m3sGGx7zE
UktL19laHd/bbjYRhg5wLKAgBs2kjfL0ve1mvYPsrpNvyL8FS4I+3p90gbc2w4/v5obhssA10Dxz
8Yf+uNqPGvLOJutWprOlfZsuY4+jwVlrn+Rd9UlvXG1E/JNHu1kVI4dIp1y9YV4BJ+YTBxdtcVuU
ml3EiyeNj46jc4BEgjxUXgo6/CnXomIfSWWk/F0q5/jrleUFZvXDt2fJptW2WbZNrshLl+dVs0hR
JYzp2pxpapjrI6J87ZaDxYqEyoWcmbhu90FMaBtq8mpyjhVaYCFVXdVZQ9IEvui8Q6KXego9mhop
iWAsPyroMakpQvKb7KMtnPVmHPT5Qe/EanLq15UbdPRyR76VZHcsupFqUakeJIIs9TouKmTWKpz6
k5VlyWWkVQizobamqGSMJfWGNW8xkajT70xxPzUBuRT0HUF/bUAGWrU/3kgxMg4vrHqhNDQjxAOJ
7Y2LqlDHQ2D69WX/aQvho2gi2yzm6ga4f9OqTeuS8qzMl8CyV/gbVaMeeiXCveiihGcVsvfxWJ3+
fBX6T2/yb47sfx41bcvM49e6f93g3/7G3wuN6W7RpmKD6LgcZpytif935gZ/BB3E0SiqTOHQzeeG
fl9o9HcMm7YAQRc0Oe8Q1d73hUZ/B7mLPjZ8fJ1mrPNn/f1tIXn9qvKlWF7wa/LgQHTY4hVf93XJ
0e4rjT6Nn5niEgFmPAQZEtBQ0pgbQ6a8RhcqkaZIxMipTCn+AYT4iWF2g1eidTokw9o/m5JQONis
xfxtUiiQZVcbWCphNnMI0MX8VUSO6XXgV+9rs8quOquQ+v6/j2JMjufrB2t7p//5Udx336rHH3e8
7S/8a8tjqMnzAuseKJu1lZh/P4mWeIciA1yMZm/ZD3SB//Ukau9MzTaIY2DESet/a1B/fxLZKOHX
0SynGDZ4fPQ/2fLeLpScbgAjMevihSC709n+/NWescJPrBq7RShDvD103NYKFTH1Z+Yy2MGrq/Jv
5iU/wVm2z+LrEvzCRIP/9eazRF0mAgBcFrSmq1wVIxkCUWRYAbjWz1qe9NuTTBTVgmpojpsbTN1F
gAugCZwVQbJhYpvJh5a2mUwutLwyQnqL/W6NlXE/l/WunOosaPItQx4JfVA5OboVaRgw80E1MuPA
PObSoq2KQf9rPf7H8QU36s3rTKLNpgFl2wUn8da+b1cxBgCawog/RLEbdBel2Ubo1kxGcBi7DFj6
LgPlsTR3v76o2wDox4Vk+2Rnmw/xUDBa//H+WYucBjdC6CRQb5FfVVaBVI3fsay0t5sctw4a0Ib3
Y6TG6snz/foxqWckf6PrQqQ3M/IAOlNtwhxgQ6C6Faf9stNxGGRMw1DYxdEXfI7xp7WRH9s5W21f
YNi4tRV5sFfEs01ZDp1nFhCAktlJT1QnFEjCmLsxSKeaM0lGU/NicUT2OesWO0DvViMyJj7oQkd+
dz7O5vLxv6vY21VMbEOof17Gzh7TIX296r3893+vYjaF+yaqQULG2Nvmzf17DbONdwbPHexatHAs
WJuC6+/dVEPX4aDr2qQ4yIIoyP61hjlbuBWgPPgjrDAsZX+yhm2b5et3gNElEhC2UaZ6Gx/pzboi
nU5XZmdznE/MCr20ptWf5vjDamx3EZh2t76ySSz5xml+uEatjJDw1ZX6N0vb9gk/fwNqSQQuG1d1
e31eraJa1hIv2nY2OI0633UtHlsDjWSo5dH1rz/p7fu+/VbIjOjlWK03gsyPn2S2nRKVxNSGpRC4
YXCMBElV/I6V9PMV5XO24SQlCmTLt+egxClUxJqGESpTrl539cq8vq3rmPxOdVCxFZXFcAaORTla
y2h+nJat4/jrH/p2xSFYZsuK4sdqgBBplPz4Q127au0s04xw7do+pEtjXRVr5AZsIOV+sUxiEdXo
d4lhLxXemzuJpJOCnpIRRApf4c3HamXUQivFklI12JnJlEkIPzIIePBlojVu6C6ii0kTELNEbttW
NmkrJuGNLo1inKqKcd9IdV69KS/My4rGlulhFGgf83SA3gBIIU69jDY7LTYJaRZLS76Sdl9ppufq
kiyZNIkkeAQUDK63SSaHfeckxp0KuQCSP5h9rGmAEoyvWdIreIwbpZp3NKKje4Sb2QM3K3vP3MR4
Qk2dI7MllW44KzNhMK5tXet9vLrpZ8YfpnUazKQo7418oVvnmmubnZF8ZX2KEbrTqCvcZLzPjbXY
G3Ump51DmggTIIvRuacO5fTRnpO0CsViuBh0CC+8jS2b9N01tbN7aclR7AmWY++ziLDAatcZlsSo
FI2PVpuJL3qMDwo4/Kxf1FO6MAckGpYa1lAHC977JJj7ism+ckbZr2CZuOzMbpPIQDQCRopBZkFv
qeSh0HdVpjR1QK9ewfIyLGMJm3TQGvaMuQUXATT0vOqkgz2+JJzVN22z3KWO3YnAGFc5M/UazSPB
uMtd3MSz64lSkqWxFNKBUF+mnY+G0/lSQoTH0uWYXelrqTAC6RLspKZkc6IelSvhvbwoFCNF8w3u
tLiVuUbQ9rQg3fa1viyfsW4YCSOghbMvl3O6qcAskxe+tl6BeYugEcckPNtwlvZLNEQMpJVenHXK
POGXMIb0VAx2cun2lvvQxVPybe7SEjeMorrY9BypE0QytfumL4a9bSjORZmv9nSRKa7xqW2U4kZr
dVT1aa8Zh2p0bUkbQteulsV1Ikol4Z7wZ9s4SQGsMnODj7eL6duWQa3ZfRgNa2v5c6Ua0p8cYz4u
AvWEb5QLDnm3JhscHJ6SfGjohZyaIi+UMAUdOp4R+sNco6BtyDwWuOmHEp52viV72rl1wNFEkdTI
1oDIR66pBJm4ZGXQaKX7PrVdZnGJ4pJZU2Nm3vcLFjggUI7ZBmNUUSHKUSGyAgq3VaMhL+InY1rR
2FZukZFhETWOteWUGl6LI/RLY9c5oK9BqnBjmKbUvrbNDK9RMwwRnMCxAmBM5XbMjGpY/LSM5Pt1
XOtPziAJMxlgEXigiaLTWmfOdQK51IK008T37WjzjDND67/hiaxu3FQ1VD+m2j2tBPORXYp5fnNh
llm/c0zF/GAoavm505bq2WWyiXu2LabPvSR3RcQqttCE9GbhmXOFw6g36L+ckQlkRtdT0dHSAd+a
6r5qx+PoZ0W9CI+1vCCgW10IkwLNwnsi7My9sSYzGQJtqsRHpu2bYx/cAc9giVbA79NKO+L31YGT
OgMB5PlIhKxntQpJ1WBntuqVU7S2S9W6MQJt5sziT6krP0EcZVY0FUP1SIjvwnQoGWocJeW4WCxk
iqZDFKEM3xK4sfSljp4kQTR2K4ZwJBSKhyO8iK91kA1Y7vEloNJ1mrncj5PeJJ4yowz36QoW6l42
S1cgvGZk762iTbDDiSphGVBTDHbW5CyPWAwVO8gBWKmhujT8MuwiHJ6pG+IYB0unz8EyzWpyQHKD
ka2ZMSYHc+5Uj05slDeSpzcBHZVojC26Wl5bq1IJv4B288Udm8zY8bqNn4pYUe9axQQSVlME0Fgj
YzHzOpW8KOKDGxEHnHyw52v4WgDmdF0OOZf2911ZMwo+q2o964IKqmR9mMeBJxM7tnU/oipkTEif
rCT5us/F2a+30q3Z9bo6oQ8mNNcFDQvYGTjrdnp5VZ04BGxlBGUTH01OyKnoT7WIzEPGKB82Btfq
zz9NRzbJcYSCjKrwx0+T9SyJlszMMC1q5WaGqR7Ms+LsJr0wrpJs+Pbrj9Pe9mxpF7usuZuxQUUn
9/Lnr35dR+hUxxKCf5BZ9ilxEMx5iTnaCzMvV9KvxSva+XOCqTPMEBFV99rgKBEQIR78cIB+iJbS
sJoVext2B3WEf+XVsR5HvoJKY77SgcpaQVsoPWbSFT/Rt4qdz/Z+/TvEz79j44ahWecESf/57REL
cTIgcSV2QjKiFdz7PezCJyOZejYimbvWBbXSojEZQjwZYPnsUYtITcHuxGo9/lXQ/tGY4z++wahR
U/7zeehAaAfRvj+ciLa/8f1EZL1Do8sUg57gy1SCP/p+JnLebX0eYHAYhdAavToTCRTEtAcwaDFm
cM0XcfH3vo79Di/RdrqCyQvahYnvH4wy0BG+eevpCKibvBnxMIRtxgE/vofakA+jS+z8TgoV2pk1
a+mjk27z1ZlVgsqzrnDY9tQp72uh5tj+0QSTYJMr04oraW0HCBLTovtl2TeLpyrCIBYikRENlMS+
HBjmlKRYWJkMF90Z/NEqFDTHBcONeZzW/2PvvJbjxrb//CpTvrIvoEIOVfYNQmeSzSzqBkVJFFIj
Z7zR/zn8Yv5AiWfIpoZtXfr4VM1IDGpsYGOHtdf6hdvMsiYfOEVJinKEkXwPhS/IPIT7N6Efpogy
xkrhlI2hj7YemIfY6bXDgP8rKZuDc/CpgNtyCbMRkA9MbDsKNOUOKz1UjHCvUnYHX84/lwc81uti
xtpx4PQxUMuzDmH8DqcRQW+teFlqtbSve/SxVqGSDne6KRxyNtcGm48yQd7EScteFWY1OIMkk2Ce
o5hBNr+TpeEpABNGvIS70a0Um+JqkBJ0QsUJ40m+TdsFC710HwBl+2pwHIcHJhrRYwusH2Iy6uwS
JB5NjrymxQfEk6ZWvBtbQb1PEM6KVqB4YLdGZblV+14zUPvIhMJBmoV6UqPEh5hKrSncUMHAjzbK
9eQzh3C1X8NIlYjXWghcTq2Y6F0B0GJvDDlnz0wtfEBLyfdHFF6Q/3AwFhC+WEMMOxV+M6IQYClM
j4yN8ZjDggIpIETNZzlVwm9zOs6Es174F3Kfo+/kjzISXpg+Nl8kTrWUmuH+MHZIRE27DhzBZ8HU
gbuxC3cg6NC1c8K80QYSOUL0pQJFlgCe1HCAwahJeerKdgAuoYgDTKSognRWa9HnTvaVg6cHAiA5
FdKODYu3zxZqk2BkVQlAMWHQh1W48NtOvdRrZUiXYRP2G3VUe1jnQjoNxYld7N2Jnnqjyv9kFEiy
Iin9dvbEea2LXDdaaMiJexEvkeBWlRcNW/WJpt4ftkUQwAiBQUNi3Tg+0h/a6BBUxGqLQiv3QOjg
3xs9JsRaJXh1aM37UtTtCr7cS7HYnz0vav9Z6V/RkOBkzKoalEXJkmJRRMb7o5X/NmMP//7XdfPY
PNV/ncGprf66QKB4jLLgr3V9oMxdv94Wfnv5l21C+zTnE1hFJfhPMrIKL9uEpOufiMzInLHqzzsB
Q/Alc2Z+mqV5KXjjyE65fM6U/9olBPETsq0UC2ZRaWh2pNf+qBJ1RAwlL2exQxGuEUYZuDGoc6Xq
VfiEO1MadJEePGDGmNnIYmlXUh2fF/W0BQf51BdwUJCU88dhXCaoKcZq6jUmxNUI6oZXZaesDN7m
fX7dDyVVrLCAyJBAfHs/fdWowoh8x0OaFOUCU5cDzmr8kUhh5ELQAgXTivevXu9v0ndHsRddSH6J
xB2ZTIlef2YDve6EWpEz/Cgj5WbUha0mVV6a9tUdEjGl3VQgsKtyUB0A36lTZuGdXkt/tARgRERK
j0oOVUE4ckjlH72ENMxaunQwryZttC2MGsJSGXFBxrFTWHOQxJkzUs5HWZzWHz/527VnbhieExYf
hM5zherYNKeqqe2TJFOugD9JrmIkeERQHAML1l1baJXUqn6tScWqzNWHj1vGlIw3+epYwrQwEESl
XDL7Ajwzpt6MvJg9GgPJML1EB90GA22fnX1Zr1PHcIIlHnY77dzykKBYcTJc6+toqa+rrb42zgUv
dE0XoXJPcOafz/+uWKFuumrsfbVq+BJFxbW8b+zGprrkfOucb3vdzVbiQ7W1PNU1+HX8tX8Y94ft
tBwuhyvtLFgXnnQ+nQc763a47PfgfRHvWmNA6JBbcRCI8irv256LfvvW8OXgIF5oK07kXmpu65ie
sPAd3+n5Cpj3SvcqV1yKy9wTl92iWqQ/4nXpNW7vWCtrhXjUMl/VJLSQ4Pwunkvr8Wq4GC6EbbrV
PYznz4SVuBw3vVN6rZNzNWldPV/f9LS1sCBdt5r25OjW85Ww9XN+rLa53dq4qLnzbVhuuSq39erg
XKc2cqqOsg6XvqOtQY8vrZt61dvZiTE8FwHev08ZnCQa99rM53w7cyOrbfxSEw6XC/fiBkXZbenk
y+Cy+4qykdIgzkGO1Eux0N5OK4I6O/IkW7IPi2kVefmSf+qhhbV4Wp5vQJfZlXMNYX4FjsQZbX7g
xV7ijtz1gS7HutTN8PVwevuSZAFyto2d3Vr7TCV9agtuvxLcYJE582dXJ07Tz9y7o3GrgBWcmeMk
yVnS3z5noabkijolvUTPFxkUrTc3Q1fGawsnyD4K0YIY49EOAvNrIzYlgfL8RxpuwhZ/6Ofv6rF/
yIKuXpZphKqMkbce7A4ArgMiECQHLERhpFJE2Kh3yBDlm+c/pLj5Rgo6cAw8m20RIBWJYJYGppG6
baT+gjKguPHZOjZWUP/6IyOYs6fZ/vXvnz3/O1gU5okRoL1dTbiwbACPoADCvsbmZRz1jD+haz8S
1l3CAN4gbLRTs/AqbsKdmT4JTXNN2sE1ouRcESAwaBMqHuZiKteYWXpTXTrytInF70Go7DK1vzHi
7DHPrUuOABspsbZt2ty30OL9Gg+P7Guk9g91k65yRLq0sVpEVXtu5foyku4Q2jE92P971ZSWZYGe
oD+FS12JSEANu6FJFrEaeegseXl4oSUtxisFKEbVyw1yhXq3Ovjk+UXRVdVmG2vRhYKWhVQerlCs
vu4bcjfKKfOyox3ouetMfCRBuNF1LLhHp7U0hngny2l4KSZsNU3MWYRSrN2LP8TGqLdRs5S0/djo
iwERzxOph3lLfTWgeWO8sBndLKuEIhSx3w5o0++1cWgk30OhcUBeqI+ceEK2RK2UydPqprkq1NBT
AJKeGDBH42WOytiCoGoSmkkYMRyNF63HF3notekiruWnJLVm478yXUyBfOEHZGHiRuFAYxVUVxDg
Wp7agN48timi0mlJpBCZxnNZUztKVBVq6wdZq5HRkxJ5NarBVZyaCazYGlS1LxwWikJXN1p+lhf5
GhROewbPAbXBFBtHHeFdNXvkGJS5QTMBxh6KbwWMtRuwt/EJlPLbfnq5U13GtJECKwC/ty8oM8Uo
PxA/3LRS9ID5jeakogimUDG2WR09tAkJq6jM3MNEtenjXqIS+3pwmDPAhPMPUg0MSkAA1vz7V/Eh
xHccA5s2vzwgmHNAZtQrULpduJFRcAqb7RNbGeuQNJnq8zRCgxRW/O2YHVoMb1HC6cvW2oGeXAVV
2Gw7Vfps4tl92fRytSQ9WjvP3+o5enKa2o9OBt9o2YjjLUJ6h3OkTC6wpUapqSn8W7U5n9J+3MXB
xjLC7jqXkOAOC3gOsTqiqTdwNKv7rNtMGaQu0szNFQYD5yIpcDcYldvnnvmjg9NNnvLf/5w/8y3H
/ToKwuY5afP3dxfFU3bdVE9Pzdljcfwv33wQvYJfjc8Wsm++gdsUNeMlvPbx6qluDz8bCZ7y+V/+
3/7y14HoBNAXfvurETJf/9fnfprZnuVZUz9V1WPz+gT0/KFfJx5d/iQRTVMJgFnPjjDP6hfAk/wJ
wNsM5AVjp866Dv868kj6J5NCryqSq0buYRZkecmLcUwii8w5RSedbKHW+0d5saOoUyNbN8PuASBB
/51tct+O587sa9KoJHhaXalv466YHtBxXrY4qmdOqvbSphd65TJFuvkJFqO+j/A632TAoyDX9O2D
HiTyFgevdisf1ACgr3y40iWKTT8n3h8Nr3/3DCws14/G2vVjlDV/sbc19TO0/Pypi+rXw+75838P
O9AX5FZnbIROlePNsAM6Dh54BkoxvmYI3gvi03hWEQEnyickglZqJy/jjnysBUIU2CcyMjPu/E/G
3bPz2OtN1qR1DtoQmSiYcdw52m3iIhqpIQcisrFNfKbnakI4oaDrkxqBvI+H5IBifR5utDySAk/R
0G5GddJvWULRPyRpKzQD7LRe+pa3YbQQSUXeRaAEctvMtfFcbqSKxKs8lRBmtFTYHobiixl0w1d2
Xx00XIg8OEt99QSu+1e14B/hbzOa9k0EwcOR8QMrAmeJ7jXmCtSrTQI3hsDK+mFyA02PHjFKkX4M
ki7sYmIYNm+BY6BtZYi1A7+/tpBJkGawQ/R5Krs1B3Kt+RlY/NHk+XDhfbNgX3TohbTV01+s0PVf
izb7/oiaYPb/wGJNmuT0BNq136I3ZYznT71MG/ETcC7WZAv0FhiqGSP2slpLnyBBsO5aFA9JEM0H
oZdpo35CtYCkgahj9UgCmcn2Mm2UTwYVOQOnulkHikrWn0ybdwbeEIG4xoyRBSpLemYeea9GVjVq
jV8gFOtGo7LQxziykDMWoKAzVSwIat9SXSuvAZg0u4NU9ejnKvVhmSByFaFM/3SINDUnD27gKjCV
pmprqTo9NmYQ7pq+z3aTLuKXOeUlGm6yH7YX8lDtlNRS94kgW4+ZH0V7pJinKyGKJCcAnVGe1WOY
2qUJZ9iuFfwWHCkdxUVK2STD36zs7iYzQ7xBbGHsHvx0NTSB++ehx7/93jDnQ/+5OneDAU30/fH7
88Zwk399DN5q/cyf/nuI46xFCp8sO+HDG60fsNTzmkXyHZmpmXX09xCXPpGsJU4hViGl8QxsfBni
ABs5Lqgkb0kCPGcA/qBSRxNv1k6LYf2cTaDKAObt2G6RykAwlIGGHl/ft8uug8faD0Pzc8j84xJt
Mo9fN6MjXi9RdhRlKuXzzD2eSH0kCfqQUNT2Y/8Gv6wQQ8K607AV7qvwIQlVQcAAXih1V0SaEYP2
jjFsS80wXIxaFo3oFmuRaOuF2NWePtf4Fyjdx6g86g0EBQQRh12hqO1FigYH6qQ4Hn5VU78hnkKZ
YBkMaXOH9GhoUDTjCON2JSrkTn2Q6gccc6p9xQks2Nb65AOp02Z1gqiVS9wN2qpxWINGMMOSQAq2
FuH1rf1DY6JqCvl6HzPl4Y92xXDemUDccDRMLAGQ4FhWTumr2S7FVqVEzjdrwaFNfghEReXxHLG3
ph+90ZeoHyMoAa08jO4iEV1H8Fp6e1cS45GCQfmiojSYjbsWexRshOpKXctxMm1GuK2TradyN6HS
pJU9or8oe9pmJJqag1cRStFako8zaqZF2lRSs5t0MifBzSEtnYfKLCBa9hqAKVVACi+ZsOIhzVAG
wOFUH6OH5oAkDdZJaeeoQiKfg8iUvyaBCZIn1Qfz+6tJtP8Zj3ygaTRzjik+w06d3cZnOt7b5TZJ
ByzKxkqAfF5bK6wYZDbqsD2B7TzOdvxsBl4DaTSoOaAt3zYzZr6JZUgtUBjO+nUSGVd1J8lu3qj1
1gQT5ETI3m4lTKgdpm28G/z4FL70CBTzfAszN4gIDwVP/nx7C0FcgDdMsWsytLA+OwyIlkd1JMOl
DQuvjXT5xASce+5V/PfcHosM/ctUZFE5aq9RldmXFvufIqVYicgrErBNnThZZpzKbMyohOO2oI7T
DlQL+lg+OuOURehHtRkDaGuySFiWclR/FsYO+64xJA9nK0qmTUjf4LBh61q9zwNRfOrzFF9iJLaV
HXgTxPGHLO8uyo77hrNoNRbU7w4vvb4hXPOVoIzcguljOqMem94A6mdbIId5GWaWcRbrefWT3vhH
Md2//6bHq/pg02vJiDzveA7QlLz+XTESlP6/dj5Q+7gFEqLN0l5Up2cgygtGBflEE+vF1wS5l+oj
myK5JhCEMEs4Es2n9F87nyx9Ig4D0I/CD6qpbH1/EtzNQ/7VlCDqNDR8IQC8cH4g6XmU8xwpuflh
g+CK3CfN3Ziq2EehFuXqB4RW6yb60eE6eqdIp1y6j6biz3YJa2c/WhXEDc/3OqacRiPrC0EMFvQc
bgO1Ul3FyIU4EdYsp3KrR1PxuS18mzmQgsVh8z2a9nRl23XdGCwOJr4hZoqoUK3L04nFZb7j4560
DKqYTHoYj8cQgrpWjVSXaIUDMOXZOu0XBk7YK2B42aYPh3Qn5L4nq8uqRsjy1RDcv98yjhMqvEUg
8xgcs44ipHZsT631bTCZB9pG31vxjFDdAe08y8U2WshVJHlVoZ4S5fjNC+R0wTmTzDWHmePMraLh
4IEGSbDACQGDQ8Tb6V6cELRSC0/wLX7Ts2RvDJBec5wGqPHtWLGssKh6QUBppy6ivewPooskb7T2
NfRSQAR+0RJxa2KkuDo0AGE+7tqj4vxcS5kzBUw4lGwhCapzUPfq9KMLdULbGsIqXW6S6jSmJcAs
Ba/q0FylvVS5ijwZQMnHdhHFE7okTSe4ktnjkABaiPyXE4qRdqJPftf9qNbNRWPYGdpxvWCS2DER
FUNkTD1YC72cDg74hwI8NwIjf94DCGrOKp0E44gHHc0fqYx7PNmicEGRKIco4Gtfw9w8fMm6UrtF
eKdzLb3HxyXO1m2yE8oUUWHsELyoHMoF3Dik9CRfOmXX+y6bw4shI06qksIBxcBj0jcClkXQ1CpL
16CQoqkOeKUM4mjmblRYmEuU5sG8QSYD07puUvAd7MfQScFkUaNS+k0v98J9qw98asTB0qXMPjlB
hi0pus7QHzPFAKCK81ZdmeouCoSvEMwVJwxDCsbCEB1Wsd5r14jmkUk50ePv57NJ7ZZxx7FfQRzx
aHXE4zjk0MPbrVASWWjd1G4NCyVwu87FQXT8PBR/DH6OqP4oDIOrqI0/ONYIhb8doJLaFZodZ+kg
ECUUXWHdAx/UR7cMgjCkKDfm3sf3i87v8dpHCEnygvnJGkvu4e0cGUoOC/mg4baZ+7mLtymchDzD
ARflpHSL0ZZ0VR9wvmDxzdqzKVbNfSy3fWfH46zSL5V+apPLbhTuXwZN1ic1yMcekih6WhYMm0EW
Osxg1OC6yKd+H5VieFkheoJSAv4B2yhMNLwbrQPmSRqI/2wREPw31BobfK7CWt7AutWuIt03B0eq
B+STpBF9rSmbbhPQm7fYtljfGrVpFxKOiyeWkPf7DyBUkY0aIQRwIsfwHqXTOi1QKHX6StTdHopR
XGZmqZ3Yf37fChVfBRgLCKujd1BMYewLluh7VmCixCWPT3mhnyovzxd5u8nNeFqeBYwO2Nm5TvF6
MRQQiptKPNs9qdcbNPsm43MlKymV9oz0UIc2UVtgfjFWeIN/PMZ+0zKo7J8C9ewBc5L4dctx3cDC
lzFl6zSk/200aTisYw42VjUsFuO2p7h1J5jZqfronLQ4fmTWGIY3EYSmGMcY3irUIyGMFeyC8tnb
RxlM/07pqvpRruNEta1KE9xUEoUF3hcIw4tIZFIQTwvNaWO5qO3BNIpdiBv2d1LJu7JHJk32WTUw
0ztUN74cC1t0S5SbSQgKHKExBL0SEgTngfKqcDOseI/tnL/8uDffT9ifCye4NhIoDM63vTkUSjkW
hWjh6ovov9qb1jXIxyu4mSzwxtAuwPufm4oMUEUYkhPz4fddyoQD7wYHndPR29YT0MU40+G5midF
u2wqNcQhOascoLfGMsbG8+IgpDluOwiACjF21RBgksV0EJV9KmPwWmbmXWL4Ob5U/uSq8jTg+WJk
qyJXSTzUfemkFZ6iOIs9BYoG/yWtHrE38s8bWRFOrdVzhHw0JZgNrNWcK1GseVY1fxUfBMOAoEtn
GF4ZyMbVxHJi+6oVbcO0kRpUUREoA4RlraPGV92DVlrrASPrvQ/u6+7jl/o8FI9vRWElJvFLMlk9
FkobsoOiREnOHKmSig25rR67FkcLXWnrtTlJwoURokxdqgHJ07rqbKhpO0mpmqsTNzInst7dCIsd
pWr03N8NL4u3iYhnyI2U1S5rZWy2NHGNMkO0I0Jr7AOlHuegBLuxFtQVyQZrSaLh4BaRrJ0YbL8Z
6STbWKnm2o+EyNjbsRYqMvqXBHZeWeezjE5inunM1G0tYa5K9dBYGoH0aFH63aI6W24/7onfLMoK
b4TVkjOcqh8fr/LSxzW4pPXB8v0zv7bMhYKuyM8x+J9j+a+y9/r7//pvFAdfdf27mvjPOuVdlH17
ol45i2A14dNfP2VBouypflOynC/1kpjmeE7l3CCMZqBa8OH/dTxHGoRhiDA1Ve/nIzgv96X2gkgN
1RBS2oCDLcxT/nU6lxANQS7+GYCHwA2n/j85nR9nkThbcT5GqQ68NNVUtp+3o9e3hMoUpjpxpS5D
+rJPMyoes1lZ7hRWXcJ2rBMZ9rCi3MWoGIe23NfmvmsO9S2QN1uE+gWVNZf9BbI1ZYxqshYj8Apt
LsMHc0dBtMFzSJCDG1NPdRcicHs9Nnk6ei2onRWYoN2rt7L/uQa8Tm6+o4rxRKTEOHNzHBH5b54x
r5bLyBIMQ42zxEXDsQYSYqZ7tehzO46V0NHGurb9ukaW1mpUFyWtw5lS1eplaxbJErJcRbmn6RwE
7PYxaeENjF3M/0LpNtEDnNBgKa+arKpXH9/0cTjOPeNGgEUEsuwgdcWjurFZSaImjFiVj0qaLpp+
GrygT+8IHzvoqWWOpzg+dh+3eZyfnV89cogmhzxgGnMB5G1H8ZIsJTfl2LW6WL5N4vGuwObXllrc
0HNDvZD1Sl/EVEccVTeiRdFm1onF61mm//UyPt8CujnzwVd/FvF6ewtGyZHJ6LiFIkNXQVfCyB5V
KcMhXmmdgxYaZ5jrVIB+9GkpCbHgJaM8n0MaVDpxcNuGkQSXs0i+FWkv4KAniCc66TdyNpBh5vwq
iWwyusca8hNsnbTNDDoJZ7LurEV7tEI6tWsku8vwJK1yzMovkJd0JnHYwDPGxPU7BBA7FtLZqdsd
5aUQpEviDWdqTdDXmatYD6MZYwp5XwwG+6SwiKzrqlVPBA7z+zvqXIwZUN4gqQAm4fjWy5BSSIqG
qVsLOYTcoYLinRmhYyWQ4ZGSKk4E0O8SGSAMQQNRyqe8QMXsWM3U1DrVamHLEzAJ46I3D1txLMBA
dz3eEGnin8mt8rUF9miLqP9jBIepLSQYNJfRB7bNWteXYG4PJ27rfTdwV5ivzEUACQT+USTaYkqP
Mi13ZVXDrDwQyk5eNBgkm3rujgJuFc/z6o/2yv8vYAlz9PfPaWyH2O/b49t67fyJl23R/ETygdCc
uii4L+oXf2+L1ifSqPxYgRkC23cmyb5si/KnOf8oWga/myOuV/siCW0DWCSJNDZVIKd/hCB7Trq9
njzAGlgWwaGB16VedpxsHSNRRfWeAhEKr8J3ICzheVL1TbHtikpEk1TW3RwhDEwvVd3JJvFhYiXd
dvVgWJTVSn+yA710yRVJlhfVnXIZUZh1JolEo63CFg8dtair60DqqoWa+RY0+zg38Im36sMKVrry
o0M/Yc0G4GtebiJOiQyvh8WXpWOYGW0TlLvR2I+mB1MtYfBrVl8bnlhPrmGGykrNpVTD8m0GMfdY
fqduHIxV6Iz4ry6Gxm9PgFePJxkvi8o6/CZOGkje0flvNl3EupA+aDLZFdrDBmmE3uk7/U5E5N1B
F7/4D53t6VjIiXrCR9PrZziKQGIT/u//Ojyl4+v48/mzLxNN/sTiN4N18OghwJjPJy/YHxlY0EzO
4XQCgvM5NH2ZaPgjzfno2b1kjjHnE/YLMAITJNI/wLkRJeOqxA1/AIyYI9k3uxRVIdB6BGxsUxDT
jiFzddVGhtBymB5FvAC7eGzsAVtqvrpVSswhAnkJffjJAs+gY75lp01E1hIlYaNtLKeRoxt/Z1am
tVBHC4F2GXMvS1lnYyyhMNbcNeRwnSTNzyxQ03h/MR4bIXO6zm/deCKtjmNntzQGo7SzeKi8Ed7p
VpySDVau3/+zMcxQ5eORq4jESR+O3RnxefbI2H16o8D464MvAxcxTgm0p0EemtWeMfj3wFU+Qank
CEQmgrrNPAT/tUMgOqYrVItI5JE+mo9H/xq4/IpDAcv5Mz6IIf0H4/ZZb+z1BkFhdK4OABqFaMqi
N6+Ir44ZTZ6H5JZVxe1TXGMrSe9QVyrvtIjTUHHXYD1g+3l20yIu4SIypTrJITo4+Iy3jqDH903U
9sTV4fgz+vhHCNDzge3ovuYMuYn0Ihpl76L6/lAOYqZ1CiKJyKQ1dZettErctofxa4g8kAda7Qvw
AMkOD9O+AJKTZEZrq4f8bpzEcW0clsaBhGNVmLf46Ip2X+ATegjOrGA67IzgINqUXqAqpuZ+mvza
NXoDk4akK52qUuKFGyQQ+y1zDu1wzXDwGFjK2EvoZpLa6LuP1JPELbnkw88H/6Ow698dOQC4S2Sc
/XPQ9XNXOGNmRdlf/31RPZKt+B+vd4ZfV3iZYjIxE/lRgG/sEPOi/maKMe/Y04EGQI+fD0Yve4MJ
4GCm086CE+hEzsWal72BKYY+0UzApqD3LHb6B3NsjsyPhvJ8OERRdabMEu69nWLJQJFmgCLtjpMk
r/IyVZ1QmURPyaLhxFnpXdbgeTrTEgR9RH3w+HvblqIh8zXEluLG9dSvEMJKK5IiCJaqjgIfLQCf
bWcd4qSVbmVuAdNxHA4LEz8DMsOKumx+RGKgrZpkslxT5RgtRqGrVtnOSDCrfvVOf5PieJbFO+oY
krBsnHB22NaP9VwxtTUIKRUFb2vjLkimxMaf6rAzzfAst3p7KChllUxgdOmwlihXojhmON5j0pLW
pmhrAk4nRZtIdqmYX5OovDGqyHAK/EdSo5wFj1rFlc24ZIcUEFxKlMWAz9IyCA08n1HhQPGBOd9n
phuDSa+hYAaFF5hV6fRYZWCyk0cLSY43phhvsSB3lSj6Hpr+lVJaw9LXhBuz9Dean2vef3bY3+2w
84yAYEPaEFA2eQmEZF6NoHepy/O8+pEfkl9AotfLwW8v9HNxYA9BdZ/SPzyamcQzg7Z/xo3Pv2Hi
o7EA0cYkcfivpQElET4EXIAV4AU1+7I2AKVm156p7zMClpTjH2HG57n/9xSY/WOfr8QyBH6RWcA9
vN5+AdogToeW1327ATOKxM3n6cSR5ig/9r4JlrnXTTSS0lTSRBOueRs8dp8PF51BS72bnUIavF3o
3rV0fNg8YBSdWCYt5V612p/ywf79gzwX+jUSouhTv30Q+I9ZooZ9eA/KFV/R8+neX4g3xfkptOUz
auDdS3nV0Bzrv4qJVGkw40IewvuMVTP0UqQHFxUskK/hAo69stE2zabY+ntCb7tdj251rnhjCH3f
XCRrDtQLrIgk4+ei8I8R0VGk9qt3X93V3Puv7uoQD4E+HcbwvjJXU+Mkq0X+ZHntovF6t3oc7rov
Awpzp9QenrGeH3XG0e4VVr6slgbNihvJrW6G9bSLSfrd17fdVtr4dr2vOycmktpsjJtX0/s3G8Rv
Hxk40xwgz6nL46y+UAqxrsLJvpe+oZRkVnb+JXfaBzO01RsUNtWLZBHJrOB28vXjlt8msn/29euG
j6alJVdyJWKBft+PHrV6qbKnu2/56uNGjphI71s5mpm1Qj0bnGp4r1c2drnFg1ii5mmjpEGDUEHa
EMdbBx+/j9tVOHG8W3SISGaUFvRFIM1vR1IXoQeZSVZ4jzxKBfN0EQTj5PUmVP4CowESOwrIJEO/
TLX44IzDWgFGj2623mwNCX97jrqlHXRt5YjhkJ8dJPXcasj6J4NxHQvVF2EuO6dm7KWoONqRNCwz
WfiRj0a4MnIDxVL0lhaDIrtJVt9P41SjNlX84p3883yZZ+nxwH39lEfLRSaFxjiIcnhP5vqi2Qdn
w1XkSOcYzN+NX6UHnO9OlQHmK37U4tG6kZGb6jp5Cu+Va9V0QFYJtuqlXmCbF0LomJ/NU84hR1mH
lxH095s8WhP88VB1VSmF96WXPpYr3xtNp/WGxWEnOkbtgFvo9pN9cFMPz7oRcXm3DjzLdLpkhfYE
4pv9Klwe1mhvLPk+uRBceeufWLjmufKuV0jfE3yzAZOMeTvaJrMTw6zhHqvdtLXOSeH9tDn6xzf9
XOE5bgEhHPYEYnWSpkfjmTpcqahVFN2DUHP0JfX6s+Qqv6q+N8hJ2KUjeN/62C5vzYdpG7rjRXMv
IcTlRV+a7dieNeZCXyOfcg3d0S6c8T5wfW+IbR/FE+RLpOthT+gJWOEpdqyH3ta+V6qbSN6l6Jb7
9nuy9200PbajDZ1ctoP9Y4+IyYkZO7/Hj57waCwfwlISMSIM73G58cJ152YXgj0tAI8d7MkVvf5K
xNZnE16ba8Rjob84vi276UL9iu6GE34RbZ+/y+vQa20LBZiPb2+GZn94e0eveBzHKVMlP7wfl/Fu
3IihU98lKwhCqyZ3SfCazXLYSBtxhyvc3toB+fn4BrTfzfXXI+BoHmRd0Ysd/Lf7xC526iZ8gCe3
osS17feJc2OsYnfYmm7i3FebGpGdeVCUm9JpNvVZuKi2w2X2df/4bbg8eNHi4MTO59bpXOXBTOmt
EMr+WX4vX9XbXrSLs37bnliQn0Go714vkpjEoRzZ0LV4O0VCOYmEATuz+8Zt3GyNBq2+tL5pC8nN
FvECBSDLLjz9evLai+h74zS3gfvj4x58Dp7e3QJhLQV8ImVu5e0tyGEgjKYeR/fRnXwnPwlX6nc9
tJtNlnoJ0KHU1hSq6ice/AiI83P9Ml+1ehRcTHWQaEqWRvcIyl1oK8He17tmGW767akpdLKpect/
FT5VhVEAt6Gp5DzDl+aMFcFfROvM889ZOE8hPY8ACe+f7CiCKBUrB52aRffq0t8MLu6y577TuEi6
uCxI58NXwRsfxHXtEj7a/bq+TlzDje5PvNXfTsxX/XsUYRhjepiMlIdmUi77ZbGaloev4UX41ToP
NpqneMVZh83yGcITrJ3Lj1t/RnS9G1MkPqmrc7aDHfu2y7NDNkipTx+03uQe3PgC6OP24IYuCpFO
8aN/QBbb9e1iI28Dt2rcMyShgxNDDJkWWnl3F+QYSMzPGd1jAD4WtgF4N/rg8/prakf25+uzr3eL
6JxMucuIq50ONaqv67Ovhr1FrtmW3NTxZNvbLAuknfZr1UmdC9kRnXST2p/15Re47ot0ecMaEi6u
vMRZ7UJ3AYSX6633KHaFbmd/vQsWqFld+Gt2YWexRd2pclE/t88CmqjtL5dnxmKbL78gKHYx8VnN
Xhi25qpL0b4c3MNuWJxddG7v1Y7vOgfbWY7u/mmxf7j65o0XVN1lb1pE9tmF6Gg2lWB727n65uJM
9b7chI5i/0Cb3z67++KW9s1dydffKnd0Ls4mG/kTe5XbNweb9m0Jea7PC3+Nw+VzB0gL3QldrorX
Msvk08UXg5u7zN3Uvj4f7e9nXyYewd0Krnd1YVf27uBw22t3cbm5y+3ePuN5vqO3t7hdfQ8WJjdH
sthe3bbofH3/7Ht3X/x1ZOfOHq0cVtrrhK9z54K+nEfHsP3K+whsZD555twR7LVmX55du517tm7s
m+VgfxmXX7bOd7Dc/OjLwEOJzsSqyV4OK9WtlxdfOKkRc1nOInWWE0+YnDX2FZgdZ9zrXCV1VJd5
t+D6je2hXmon8xffPM3zlqbt4IbrONfe5ly3k+V6vxjsh9Utt6o4y85Z1/ae1Djjdnd/fr09OOf2
fjcxnHerjeUITul6m93Gu9qZ9sZyP5f2dtXa15W31rwdjThEWrYDu8X+8Wi6tUNEOtE/ywfVVhlx
+8BrNqbN8n7W2ueZ7a3QFeLlAt1xzq9le+WF9vdpodGhyuZb6C77hbBRNra8eLTPb0c3uQnsL2D3
lzod513xV2FvgvndxfadZVNTQpMs5Ie7J8PxNsXS33obyZnv7Cl3Fi6Iebdz9IvzHQ1xn07hnF1E
rvfDc/8Pdee1GzmSpu1b2Rvggt4cLk2mfEklU6o6IVRGdEHvefX7UN0/RklpMtHzHy0GKDTQPRUZ
wTCfec3F/s8a6AQ3v69776IPHPeRC426+m1QBPs/i5ee1cF1f3E3e9eDP+wGX9l1/lnmnl3D9PDU
iydO98y2uv7yMPi72ZsRnXt8uv5iuM9nFidi8G0k6IKzzrfcp+vLO3555hORBZWHMbR72QdfnjLf
Lf1Xzb1//s1OXo+R5b7mfnD2+OQFt0ixje7N/jvLl7uvT2fPo8vqzhT3Xq5gDrs33yPv+7ybgoug
u5t9212CIZD2pR+76WXo8rbzvz1Cvm60O2Oxqwuk533+1vXv65GpM3xp/UGPwSO/rgsuQu/+7vnn
6F5OfsuCWC4nb9e6zfnDk8wXM/c2S3hn+eJRdsVZddNcFN7FKczVpsX/90vz7n7blHxVRG0THXG2
bxbXy7N0+bz4P69bds0TX4oDex5717qnsvSl9/Nh3wX5+S/KBvX5N9u9WmPXIah3mnf/n0WFgP5I
pCnuothweP1XaagYktQkVA6KczmIYD/tq/Moc8V9uusoQI1fzDO7dItA8wo23PHXR1n/+g/3/rvh
Ny+wEzsxqlftGhOqdz/Km+nc4h7cJ4F2E56ZX8xddZF9qU/k9J8lOyD/4bLSToMGtJmzHGfJYGtj
8q3FGR53u/DWgaztSkr9UkAHcYulKr1oaqxTVb71Ld3OFoYwbWjyeeBw6uFi57ldjorEwGOwnMuv
9qv+fXxWn8lIqmvrllL1XyH3P+pT/U/fdisg/KX4LxdJkpf+v8rXNyXaBMLjr/b/gCbJmkr++zZU
8KvHtrE5qDTzf/i762QZ/w20BnY0royrPeI76I+j0qJFrw1SOn7NyJbyNf5f1+m/TayK1o4rQiFI
2LFB/m46SajvYmKE9gO9J7Bn/6ite7gPgYjRt+JXrQp51LYRTTncDtKE8E6m4g6/ZOWut7IHraNq
mr8Whn4mJtymin2PdnDxJKwr2xoChRJUN5XnNf50U63uY7UJ5Gk+f7d8t39tx/eg1jWc/9cmXX8V
iudoO1Btp+GMk/Xhr8L6I0TzQKJqKduVN0xZ4Y3wVVCO1lCVNHHaOD7eG2j9YECAV7CJkMYGTcWn
2NyN4aJjCY9cTJAsopXc2iyM/KYzFzN0hzirNBe6UUP8XQBp90x5VYiIskK6b5V0kX0lpO3sTlEt
bvoFrUg3j/BPcuXewEhjlFvpDoeP7ludTWETFFlqIw0LSqRyUeBVn9Fy5OTjfLN8w0nC+CFh8xDt
Q2fGJHCw7TG9x1tkUYIcdcnGTRHFC3frTEw8q/tWcSNJN1CCHDFNdyunSewLrV6/pgAUPLjGonZf
wxaZXK+cxbKrYFcY+2SxI7Tk59TwBRAmfSdUBBHiPJJNt6w086IuRTHukxr2qTv1RfotMnKU0lU9
VhCdTYuUatGAclitmxK2RW0d76owHTCXUlT8q2F1gjZMMr0h2jUmJwVjHXad50RRTS8RKyLZSwdk
2XZ6TIPV08N5+WWH9RS7TtjWzkUWVQYW3jn8YHCubZlhmjjOX1CG78lw1XmVCNVSTFUWlO9Nd4Ai
3AVRg6y6W8SSEXs9FFPTlWVhPPZL3czeVNrm0yTV1OpHMSrdWSRX6Q1Q7eFUe+MwmWL3AqCljoWk
NTosyKBsrlipTxMx5bMW6InWnpuycG5MUcuVW2I3IHkhKlbnnZQ6uStEryKOP0CWOLWjtycIjsQK
/wSFTyaDQtjhCWrVqLIFIpVB2Vj17Imka4WHRD5dSjC+GTtFGnMDPQ65ntyJVnm7O36kNoUCGABg
nW2F74MzJpfYNp0COS41/ZJRc0pG7aHP6vYWc6/RnyEPXfVDX5w7Iiow+Uqos4SJfSWN0+haYV54
i4gjPx66U9SzwwyPn4RIGcVs2nEqymm8foeLYkkm+Hw5VfxYCcW1ozf9F/g2zePxmX86Cp1KB0AK
bb+3bva7AkKEw1Sa9oniq9pUXKK/LgIRLlpwfJRNl2udDCB2thmUZZClKOMeTqbGtC4sQyZTlZl9
iy+z8RVRGf2PokerxQKldgBiXM26X+lR63V1Fp+4pTdvx4dfsKlGYagtL2i8Kf44Ka+WXlR+2cIl
SLE0Ks3a8sYIu4a0nosTVO3N+fow7ubNCmdcxZIkV/wh7seLpTKli7TWf9Rx3UduV9XVDgDS/HuG
2kGOI5fz7fGl37xOb+PDe1rVG0ETctAPV14qpLSKcLry2dTRLkQPCBKz0d9aUytwA9XMn8fH25Sk
/vrUK2l51ZhbAaebYDEppTxUUfXyVafJAglXSL+VK/UxFrC+VGtKzw2R4XNWScMNRPbpz2zi9G6I
CFLk8Z/ycW+DR5ZRwyNkJaTRNieolLmcZ0qTfggYzOWMqV/1es7ujo9yGJG/zZcTik/wqqWOruC6
Ad6doBEUsVZWg4J9tJw+wFNdzgt6Rg8Gnh3uXLLD3SgW4V8o23/bHvg4N52AaiUP0OMH5bMZtZec
ORMV29kALu+mcZ+tclHDX/Hwvx1l3ZzvIg02z8pYBjKMRBB/bn2r8Js0Zj4nOsxWG++mfKohDHAj
5koqvh9fxo/7FOmMtRHMQwSweytisQCMhkvnoBobD+N14YzlkzRB4sgqCVnoKkpPUJE+m5oF3HCF
Q0DV2pLsIc4bRTHYso9Xab03BgnBrGzE8GXK4xNDbZk0XMtcequaC6U6Amt9877FltlUchaZQVe3
yFRFSmHiilUZ5U9tDuvBK001a1zFrgeKY6k+nuEgUxb+HNXVfJVbldwFXVRPt2MEODzIKgxAr6fE
msnpR4k3+fiX2KwMv5bImr4WNgirH8Vbo/Xdhu6jTreaMlWxDwupSHVz6WddOu1krThVx9wiu/4a
C5wzorNE9PxxeHiUpV/AP8xq0Ju9/GNcprRyx9BoHxvcERuvnQvai2ghCW2fTJMGWjiy9QusWhAq
puQvwwijRzvhl7g4L3nK44JnA9JWXj5p+kPbIinrmiVui/5iGWHhhsoslPN/vF6ETfAaYNaswLvN
DZtlGJIiz6YFyqzZV6rQ7ItFbeZLa8j6r8eH2tw163JxmxHbw+AhG17FW9/fNQViBlmD/Wegd7Gy
XxR9uTPAeRJYpg395kIOH4w67U/ccJtOzkrjBYIO4HBVqFxhhZuEo+xtma2Ya0FeJO3XtK7Dwsua
hjZiE5ZLABJniD0A5NN5l00o5ne5qlD7RFpocjOtLcyzbsFfB0+LxbxI8Ksq9z1mlXvkIUDcDq2T
FBfKqArjcoqEVezxBMIP3e7AzeE6ktqjf3wZN5fn23zeCH0y9yctf3WzjHY3tiMeUoHaRN019oKO
b01LfGKU9Qp+d3n+NYoKRBLpW9Lmt5jo3TkKob3lFR7aARaN4socevN3aaZmFCSdTcswzOtdZowL
DGndeeh5mE48EZ+MDwCLzhvOO9AItkBEBFLUFoExbs+ouAL/izgYTUSrvqnN5E/e671b2NaTrlW/
jq/u5iZf571i0zjUEIgAwm3OA57EalKMshHklTbQZ2vacxy1Rs8cany4IID+43UGS/4mJMUVogCr
OfyauV6bTiSVKrahfXOFuou41/FzOc9Io3MX5RotcCRV2uvOPHpWAq77RJyxDXmYMak/ZwNJSkKt
DyIAtGj1RLVqZhyP4b1l5TYiGCNeAaS4Hc7EpWINVCFMBd+EMjPxv5XLpHdg5g/FY52Yxin66McN
Tu0GIai1CsDivCm2vNt6TUwULjWaHqy0Z8+ui1cNhagT78SmE4ZrzapACyAXMYmVYm9sPrRlSMBL
KwfDzwzTWFeNTOMXJlnK5NthYem7nMv9NikUg9yxs2zVbzMU0fYYi8av5lSJ7/AHaPVb/QQgHY8y
h3Rexmohdpak3Wkp1qiUcCBLYeW9iG9tli35WZTZOPpGZSaDIwK4I+2O794NUfJtVnBn+IwwE7ns
3sxH3q2dE4VlVSS6Ggwi37WRSiCL1A/M29z8taBHLruLIqQfyTxZjSsNNRIWZTrRYVuSKWiXSvX0
pDDudFvKHo//tMOHmV+2yqM6FFvWH4cy3CaMcCQ+9gy3zLexrPOHztYmV6WEc2dHivH0D8fS0d3G
iwniL0U3St2Hh6rvx7q1IJT5Fi+z39hR7vcY9nmTJZ+Cd3+Y1posQLUnCbc0Ts/mNnZivZuXGfot
9STtKptGoAG4bu4NS1gnkqFNns8SrmNRwQRbi/cj9MbDaSE6YctLxViYi98s/CoupH7w+lyxfjka
BS9bo4ZUIrm0k3tHvYhN1GYQM12JFWm1q7NIP5Effpw94TuPOi/rmjVtFSrUDgMvpbWYPc57u1bp
DAp6o3luN/MpJbxTQ60PxrudbemNrBaCoZK4hExFVQM4leCiRAHwxN1wGKis60yBUuFeINVH9ehN
VPrdUODTcyfsbRMPCHm4HeRmfiqtSPq6TLN9N7SR4mei0E48eB+P7joqLy47F4VYnp/DCTZzgQPj
kFpEzqN1n6H16ToYWp87S6ueRQIxV5x+6FfHaGCZSRtfcaeXt0j8NL8HpcH/fXCM4esiavWff2TS
Ghixa5l4ZTgd/jCIomlWZJ3lj/bk7Kq6W/yp6cddk4Ry8E8PLoojGguP7AlagNt8fyyjUh9z0/Lz
pZTPtKg1rxHWy27k0hKPx4c6fGXePjJDrfX+9Z2heLSZlVLVJSeboVoTYoHgRpZxVj/xuh4Wbv4e
heLRGvCqjLMZxZQM9Au10AKyZIl0p6aK8V1ro+JyylNjcQfV6b+YZbFcYhXdntjGm5f9r8HVt8VE
jQG0xWZwkDxw0qPe8hdUdC6opPf4sdf6FzMPK1/ksbOPUDp6oqwhdtAzxDmRf/ISoWdcn1iGw2ju
718CZQ7TDGuF1W/2tlxEYeVMBXCabBbX7RJmv1qznm7yyW7PtEKed1apVo/WKPcPVdsXJ2Cgnxxo
G+3cNVNG+oOzffits2SR0y6TMHMzpOkyl2TtacK+ZweN84HIv9/h4hQ/H99fn04ZNgXNPx6gDy+x
WeABbk+55U+lWLzMUanZkfyeV7Et/eR5nS8XXUGIo52nfYoU88Px4dcV/Vf8/veKI9tDUAkMk+13
OGUoOFnqTDV2brZS72Jb62+nVSihU9X+9/GhNqDpj2Ntrma5KsfGBtXkD0beuKTgxkWZtto+kvr6
cjbj5szKLI1q/DLcGdYIsimasu+FVprXfTbH/8EdQl1kFVxbfQS2tN8Zj+0+GdlrSF2Ofldzj8pR
+UowNP1/jrTZVqieoRMoMVIhnNkLKbQFhZLgSTfItX9ijde/6+P3/NesNnGGkBX0K0Rr+Upljl8W
M4+Cac7VL/FqxWzWaWA3peOJ2gqF1ybacN2M404I81Re+Om+WjMGapPU9d/00d69jbjeAP+H2Olr
w9z4ixEunjp20LhwJzkx58+G0lCtI5BbS8DWZlvFYYu4Zcv1pcWTvhdNZ+zUetJ8QXnn7PjyHmZ9
f+1g9gvkIbRyQKVthnJEZSOiQHCK/VPh6rFZ/HDkpr9E/hc/scTqTmAD9E++Jm8PF+Iq/4mpzOHp
jOaeBKEv+Zq1Ynk9XSmvVNGfOT6rz64glN24BKjdAcPejGLleq7WCqMsi9Je1OMi3WgxtTpJbjS3
KbLIc7pEu851rbjRxrE9cel/duu+H36zZSettaxmWC99g7q9aGN7JzIT16/RkL2MeNmjUJTuj8/5
05WFjESf36bmui1oG0MklxLHgC+p44SsF+J8Jno5McqnWxNhK8JeAn8qvoffT0pEXukWU0uFbO/t
YjKQE+hdy4K/fHw+n16unCmqMFTLKW5uhsoa4hMoXJafOYIdItXUQcykm85EhoNomMzBpA7lbtFh
iPbVc21YywvNdHkOKuq5J3bUp+cErdR10sx6e/orvbG6pmV104EcUx6b+lrPNee6TTWAo2PXnx+f
/adf8914m4xHjme0viLGy2JnNXuPdBejcefEGn82CqVBRMsxuMAwY/337+60MB+kUpO5W1u0lL4q
TRr50hjL/8Fc3o+y7ql3o3TFmCvJUnHmTewk+6i0dm21JMHxFfvszBOoa2szGnX0DzHfRPWykDjz
iaibixlbecnNUEH+PiApkLulltRU78iZXQuWirIX6tCf+AmfHA6aLbiiYOrEP2yTQuGk2P/mUHin
Meov+7hfdtApsSqgi/50fLafXDF4bIHnWT0G6dZtigqmHDbyJJUMpUbF90E0k7tQM2rbssI9XpV3
ogzl3fExP9ktjLnK7hmkaeT8h98RBV5JEjNjRkm9+HGawqIw1FPNq09HwVdTpkNm4Ia3fud3u8Ua
zGWZG2H7fVsUvq2Wr1qN4s7xqXy6fCsNl6do7V1t7hbRav1sKnypRMutkHfBzgIIQ9b3xerVL9SX
s7sxVU6R3T6dGqW3N2NKxJY2C0gkrpnxwKg1tYlr6q36ZRaf7OSur8smYEKRCykZajOrfPHm6mhV
DDdzSeHqGHGgyHqr+dZNSbmz43y5qtCpeEDwfNnXhdx4kjyq+6xS5/NWFbhh4lx+qiT16VKj9A36
DCGpDzL3gyLk0sBIyqe464CKTYppp41qvUdTuePqzsfrWdcA+Bz/wp9cB6zCv4ZdV+ndNoqT2JII
miw8bsc2UKsh/LOgVBtknVP7eVTjNGxpDXLStjF73WQnJ8b/pGa1ajqvGJC1QcpJPfwBSTtFnSgj
22+KKXvigetzT2mMTnOF3Vov9mCMvxdce4D0drLyUKqF/iIJ2qhuly95ubriRCB3c4tuzPGl2VCk
3oI+pKZlypKyQoi0fcw6s4u1CUq6T/wKcKQ3ZWCpnZBuyJbtm0RIyvPU6/u07eAfqeES1EY/u01v
zg/LqOt/2ib8blkCS6Q00c9rJ0p3cmKnXxIzGRP8qsPhRInos4NDi46+BFfXClE4XMvZEJKdw5z3
QbtonhlZ8bkchuaJN/6znYpkEp5V7Bz7g/xMHRc1Hc+ULyYGza2SEVFCxwrHnaJF094pZjXyolJa
TjLGPhxY3DvB6AKhopBIZHw4u6KI0tRyyCJsBWGlGHBP0Fix2KXdSSLqx6oMQ60u4wCTyDC2X35M
K6l3ALz58ljkt+3YK5mbjgNy9DEYFOhVmpxe9Z1s5T+wtEdy/fjOW5WCNncTWw5nOsR0EMn8cLmP
VT+DDo5CP+vDHv2epM7+ZFJPDAXaUL9JhepEbtLL5pWRFtMSmN14L8k5rdJWw0fCxRd7QS1a7nMb
JZAlHV1Vyq3JbU1MZr3Q6NJoL9eD/pIsKHZ40xKG3Y4XUr2x5yiDqWIlzRhEltx8JTRX79bC5Esb
odzoKYsoYcsXbaO7ZV5PX4oubU9RsT5uZDSUVnFhUAWwkD70Augyq0VKupUZCXya0kq/NlQ5/3Hd
klFWXAZnhUdrG4dUvZEYkZNRe2t6ujrF4uyMZfiTqfl0AiPx2X5CEYn7bdVB+1C6tYEZOm3PSGBW
q3MsvtRHuV+0nVY1FPmkqa9f1RlRAMnQTvUEPl1Km5IaMjPs6C2VV+0yPYcTztByA715nKo24F1N
9niDWs/hGNV7y6ww17CtdjckPIUNvepLLjUlSHNAY1IW3hlVON4d3+Of5C1rekuWsCK3+IdNAapr
Dd44MVCAmluIimSg6r0JHPSBPpB+MxlVlIONUMSvOdKkwW06G/AkzORp8qZJitBBN/v5H9cB+U34
lJMK29iUbTFVSWjivO3Mls+uLG9E2oVu3w/Lb0XHNmiqF3y46xxvx+NL8TEeZhMCTqWpSQPsTe/o
/RvcqDGHEDUyP8F+2otUo9iRR/1WJuWUxcEGq8OThjDSKlpmrHqJoEI3r20TKq0D71/ya9kWFzZ4
ZbfSpugr101/ldhJ2rtSPKo/sA7Ld31q9PuysJF2z+v0q7rk1S/csuPf1aTKt6Y0oQ4sWj3xjy/H
h5Bk/Y1sDOBQnBUk/A/v+TCKpBhnD36jIabb3mikX2EThi9tZi6d2xZJLO8rM55ee37a86wu7f74
D/hwZDY/YBP1NqgLxYZeSH7fC+DmsfO4DJiLHB/kw5WwDkICRmCNUgZ4jcNZpp1lpB3vjJ/a0hWt
vItMaIU3SdpVYwyXnW58NdrmRHywft2DkHcdExTsKtxDM2nbbBhrvYpNKZF8BLFj3HwjHGDswmzI
Zut9UkTS8/E5boCxf283bPiIssnCEIo/nKQhgWC0JLxmLLkP/aiPDESunEm4c6o3r9OQ1z+L0jEA
9+WDO9fgCM38VPL+4XStkyZgWPEaWCxtc5iJfRZHRin5CShZN+bCowMqGzd91Vf3x+f76cZ5N9Qm
/qLHGQGYYeMUxaRfpFb8dckVcXZ8kM8+IqbRSEMbbwC/zSCzpQ9ThCC1r6oiDgPYSYvt2rUt78O8
lb9NIN1fj4/4IeAjm2WV4LmvcEnoDIdfEReqGRRW7VBNCttLBTOua6u1xJ2YoiRxlz4Vu2Ix8hPX
wKlRN1dVFnbRIObG8QfHKfEJ6s1XFZefXd06g2+ZRnUlzW144rn8+AV5XQAFrgQh9IG36MA6WxZz
itXQ19PEutTlwrxSlOiULvTHs88oYFMIcZCQZJzDBR25XuxFHUJfOMrsOvEA7j7W6dgm42K6gGzz
aJ9n8zy6ZSqSE/vnY8aF/yYeM0DvqZ1jc7b+uncpXyYRMorSCP0ZnttNu6ZZ3lB09QOG9VdqnSte
IeoKE9LYurdwOn0hRZN3Jr38i9lutXMd86l/fBmSYCGOCY507R9v5burxEiaoqlDP20cG6RfmZ1N
lmY+hY3ShZ6ulsZ1XZhj7hfqkp4Itv8yGthei7BEENWEiqd9gISO+CtD0RiiINY6+zJaUW3w/cql
D1KrkmWyf6Kf0qqML2mkTJBFjQ6LTTkZUaS0a2TOCZ6kpnEzozaNfdFXiQZRRhbfeO2RslHk2zLU
nN6taP7oQdzGjeHGGS6snhOWNW3lUpqTIExK/TnueyfeT1qJAodTts1tLYea7haSMt7pxiB/6bUG
raFUzpsebVmJG81pJZH5dWsPpkvbDLx0n2uAkiqZr48C0KD9hm0xvRag76+cJcNmKLOa9NvUGUWD
mGbsUGefFv1eq+byqQECw3yqGT3RzJKvw8GaCrcWTuEg2WfwZ4FZJ1TgwhLCKwC8/1o6dDBcw+wk
nD/TykwgupQ6KrnyMHTYBzRYkynlWE0Uw5PuzMlFbXjWglehG5tVH11JhjoDY5eb+iciwlHkY/km
nwNV6b9NgKTToKu0RPPNCv/6O2lUWw+hosx+yLS5yWDCjnVTeBTi7GHwDFs6k+vIAYNR9Gio+dWS
N5b6qNArIjGymF9e+zZwgXpELbAKH5NIo8WR2HL5oMSRbSv73upQre7qsYHoqsU1gtlhPopAiTNH
8+TQykzfMHsEnyIR0ymRatl66aY4+9EMNL+8VHZqgXCPPqFCFtoGUXefjbDYjYm8f1GSrPUUK5n+
DEh73FU0pP/EY2Z1rmzmsvCEFEWtb8NgWJ5aO4/GnVnUIWaLpl4P7rLISORgzFNDN8FyOfGa3iZs
q+d2uFfaglKOIihm+VVrkLWqWW2prsAHZwksOGrLBbGz3dGJ0AWscntWVd+JtQhpnUgBDdQtk/Q6
1+yByRgUyit61NxSaWkommJLhE0HoYO0S0XYsdW1wbyxjWXRPdHLjerFpYEgbUUPpxRmC7Mplubf
tAMwMZg1K/paa9w9rhKH1u0AnLF1u3LCqiacNXBXkpFnz3MRER4MjSq+EF7ad91cV/eAEqrSXeqy
otypFsrtXNUp4GjM1Md1V47DVR2WrbkbLUnh7wdMMLitXLaZy5cz48AxJvm7ymF7pNIzjIGhUtHx
lshszpNGlvFqM0q98YmPpp80nIcXzWn5i+gGwjGU8gznQ0gQy70RRvI9jU/1h0FdEA76gPeyO/dL
81CI1pgCiqgDqj5aaJq+2qPLiWfYvHDEUzv502nhfJEOlLqRtU3i21BXp+5CU/L8IpOqtti3vPq2
Wxrx1PhyLI3gBkeMTSIpAgRe0yWMruxWn75KjWT9WAZ84YzW6uIzM40hMIowM/w8tFUcxMhSrnUp
xTxKFJb1a0RQA1dHFko+lyT8QV2wgWnu2zNkJS+nn7lQF49X/TJZa3sfg0D9T42iqLgdJA0WeBSn
0nhmyrNiu4KcTnMtdSqT87jJiu+1WhXflTDSnlopniNXrhssqq3WcH7YaYT/yayGFaWLKhKTl+dj
SO0uyYrOo9IY8cZ1BjFZo8X7MdXGB0zE1bPWiCVonI62uNVy0SNg/HOaAZO5SibS59iQk9mNq6zh
AjaM5mc+RNVDBFRe8Trb7J6VTpjKGTLKs7VeDL3pZX0WP8qRaT6qaZ+1O91OJ4RcxiSfvlM10yZ/
mHQjC+YkVu+mJBymPYci5Fcnmtz/SppaqF4+g6h28zRpseWLZqk7D3XFxBy0oTLl4r1Hs9tpww71
hzm0sGKWACgFcySyZAdBqhSejKrsBe7YsnBNyucSdedM/lHp2dKfzXqZY+0hpC6hxEWW46bmIM++
1eozOht9hZWGmaiwKArZyPBHrDrrxzBhtaUbEcCvpY1D5B+GHooZKmpS62epKeTzMsb43KvQPzfO
stwa93aKo7IHHSTrzxRhak8YEPbw/Euzyc9ba+grXDLk2HFBYYX8OUaRtevlME8uVXOS9nHcyq9q
sxIK9UnO+ith5CNqDSkRtde3iGM+Zp3UFreaSh9k34mlG9gvkcm/hWOKYhfyYrMv7Gx87i3DRivC
SDLHU7S6Vc4wqeRTYc/W57+7LB3RsLanBHkRs60uld4Z95GZmI9y7SzPOhEogji4GeFhroXJN1Nr
YPSmI9SImwwZzTLI9KJIf6IiJBDqU6FTg0hwaIzKvaBWqymzjCl61TueZcXSyyC1Tk4dhtKEL7K0
mfwFjacf4P2mmyVPx+wrW3tEfiKqlLNUSaRfja73/TnC1OWLTK8k82AaL4XbmWHE3YGt9aJdJL3g
ESgLCe1rcpVR340AfIwAECZoArgGXRYYszl/S/JOeZK0MKy8KMm4JyTikBc7caIrPcka1S2ynKdd
1jv9ITJD6blu9YGUXZvIBySEeQevo0raeWmTIWmH9XeESXxbPObAiFS/LgflVaqH7s+oLfN3+NIj
B6/W00srbCxChmK20BJfdBSHY0muLpeGSvKuCMs52gsrEeeGgdmmOxWFfkshRfxQrVi9aYxCRdVl
LsvuUWvS5LorFq3xnXKpb1r+q9ClOVuZAcJ+2c9YU+LYS9ICk4h5HgjnTDsd/qjKyGMdyaF5leJt
96Mvm17C8lTJumCYOwjINiacl13htN15glFjt9erTEKyTxQqOJMevLKnY1tr8/sXo9mtwqN3elxM
92Fhz83eqhK7uhkWfbR9c6QMShjXOxZdBfa1CwWkREa8B9bukgUVSM5BGQs9Uxrml6zDOZXQJpcQ
HmJdriWrBBJtlXDGoZqLcvDqdLoI1QbvCS3/gzzkhFhSrUvXQovTzAcI5BqjCbs5YQvx2lBDGvZx
V2aXwq5qeyc7Y/q95Dx23tBLIvGLpuoXT3S69Gy3CofQ6OL2pZnnyfBQYpSMwJQq+6IotbJzGwnF
Z2K4wnopJhRZNNHBYef3unmuqntMBuX2Zz5ZkRxgY6Amnm7nIX2LyVkZqSQIhpfXLX6j3WItF1o6
lsjqLdJ42Uh9fAN2DEcrubP0ryJBF840ltJDIZdZ51lKeKzXKk/JqFYCRuBQ8nyX4VJ2YGClcYbW
XBU1/pIRam6pLYf7VAI4EFhjpPQuN/+E/xciw0Gdl3XnmXFS/9bzqX+15ZqIqIjM/NqBamO4UTMA
wxdzasrQomxMjUibGs1r1KUJCYggYLthSKEOy1Uj6j2omlmF4D0Xp+vQvIffbhhFG8wpS7MmWeqp
qvVbW+AwkYAIs4qTo59FEXGLTs0b0JyovUo+nJQYihB5TOWGTVldzlSR3NCctQttCFM6JVr2xba6
8dZY7NqfRBLeJ2YpnUuttZw5fWR9zRfHoDCdhJdFMxiuMQzavuxFt09TXfXGQk4IInrA68tou2nW
LnhK1o/HE/9P6jfwSyE1w6+REafY0ufrZVjGsJNDf8Xt7xWz1891ZVG8qtKNa9PpU08oYXpDgI1Y
OU5Z2k3bm/EJLNTHAg7keRJ68rN1cbeFYmtyxmaYhIO3k+i8UU77r9w1hOPFXJ8fn/AnifnBUJum
uiR1dV2mVDraQorP4kxp76VIKJQ38mYvZogSS1U/6ITH344P/EndARGR1fIeqy/IRZtqoIlv4kjf
G70is1EDkWV1gDdpcSLN/nQlgTOTYYN+xLHoMPNf5CKzRZo6Pgyx/FuOClDr2jDY9lTdTrJ0Ph+M
dBqYNt4BW5cKhxcdgU/qN3o6lX5T0iQl8vzqzORNxxfvk0oResP/GmmzeGXexKDP+Wo0xKazGPPU
M3ueFsCHFsjdqBpx0cvih+ODfizDURRb0QNwSDnsW0Feox/DuBK9g0NAo2C1ZmV+It/E1ZUSInZ/
fKyPFXHGgoJEGwd7KmZ6+N2aIiq71sodP6xV/c/o0DrxNaPT78upk30xJMVDXGjiWe2X/2XvTJbj
xrIt+ytlOS6EoW/MXr4B4HCHs6caqpnAKEoCLi76Hvj6Wk5FhChPOf1lmtWkrGYhKSQQwMVtztl7
bW03V5b+8Pr1fzM6KZ0SxG5Sr6YhejRuJjtm261TNzb0yXlocmyNDnHPP9px/xae6P/1GI2DTOc0
vGj7mEsIPl//xOV3LylGh7/5J8XIcv5gmaFjRtbYMyCf9/VXrpL2B6Px0M+kmkaH/qBp+JNipFga
sCIEX2hzMQk5uBpecIyI4+DIh8jn0B3Ab/hvRZgdtZkUFO2cjLnEUWmxZaOLskvmkZyt2zldG7/u
pQgo7yEA7lvjs9pJ5b1j5PNHIWsZVGKdtkWt2cESz0uAbMrb4WAibUyNtQfZjmdl0r9+Sj9/sqNP
KFUyeNiuKSN2ZMWlbi41XqyWNRrX5bVeSrh4LY2Ihp63r41L/rY31vejkmpbHXcwDYvYGgNzzZMN
HBt9G+t41Iyq03ZO5c5hTqn3zYs3f/dj1/CSu3S09v78SY+Kw2rFCtp7EhZvTP/PaAcyBhTSsykJ
pk9qbqaXtjlX4bimoGOsmPYbvvvqTEvy5NUPs/qL4rDhdrE3cqqniKZbW9upp40iiB91G0sP2rQv
IqRzOfHkU035aRov7SYWZwQmv67CP+/8MA29uHZVGmJF5SqjFalH6df2KO4TTrZ7xeqswJo89Y0w
BNn2vQPg/fXH/etq9fOaxq/XHL1K1RUCQ6JaDsV2KgZcmm6ZXyML/Pr6FY6o/D8vof96CRcsU6Gu
k4xGLUkv2UCkIUt79a5ABhRla5yGmSlHeEwLAPC6KKNiHfutm6w3Mp+eHSkbzyzna092X8rGNreV
0AeCbbX4zEt/ViX/3L/+/AmPGp7IFauys6cs0mU2B/D3stB2q26bs1mJiL0pLyaoJheJ5xWBQ4/8
HUrZDNBDQ8r5oCZ8vElHWH3u7Aw5pxfqpOk3NUeySwPEw17tPGrVjQOOnhrOzetP9dR7O1qSim4S
fe5aZbTGcxFk5F9t5jkbd2XtnGnqPduJ//WpEPn163tjz5DkJoehCLtGjrXcaPy0pLxs5fV8SesS
e2orqh0Vgwoj4NLuh7YpLsZCG311HrR7EnqWMG1T67aSDQlU6Sg/9GViRkmdDpFD3FwwosUN4hUN
hoF2KyS2GGNoqnGY6wYtlPkSNNQIYfLH+nbs1/KS036zn+uZ2FqLW26pUl6aidn4nazqzZCwTADr
uNaTwd1OSWv8W4qZvwYInqFfH0W2WCupDnYVUfxXg6oWmBBtCGhqvTjb11/oiZmHYLNfr9G0kAy8
ZeZxO1m3RZ2sbkbm6qAvhxu0IB+muP0EGKLcTIbT+G5hLGde9JEi5efdHc24tRIPuEfNKpLCHmbf
tjKCNSe2Qg8q5/Rvxeg6JdWt3CEtxFmkGQy15u1IcaZs2dizpUZrr1H0O/MgDvPC78bd0RRM+6mu
1sriYQOluJpWOeY0eUQRLYvlUEUyL0o3yREbGkDgBtJsFU1K7BPNHI1mcQ4zdGQS/PlUjmbjsbT4
3FWtimimiKg8IDEllp6gTeL3jTEZG1EWTbiovUJTvXHDldbdznXXc0zSw9P/3WM4mpnZfJvKmCl5
5E6jE2iqgqC6ypvLEuUKemdIE68/79/PJGhQfx138eLyZcHiiMZsLnbdYtss9ohfVa159/oVDiP4
d3dyNL22ueet2BtlJPsh28Q0nzeZhKjYWNqwpyWC0IoG2IfXL3bqOzqWvA8l2r+iWZNoLjtju0hb
3ufSUVh4mHWkZnfkaxnpXjHr78NA08Oes/LMl3QUXf33mDk21zjO4i5L0ys7IdLyoqsV2mWVu35a
8Hxe15pWhpZRe2ugpFa7i2s9mXnMWAF8AyLnF4rjxMn2PPhkA4/VuymXODY2rbUMkbCmYquYZRIZ
hdDqgHJP/UWqbvERBEa98wY17QNFL9iqNWVD/0SYy5z4BpW+26a3vX73+uN9zoD87ds8XnnmbCg5
OZcRXpHlKxIfuEF0uJYLCmOKt6ULVHa+7Ozc8Yc2zy/zRHWzTT/EMx1g06OE4fb2HEq7bm3qPfIa
/gKDT/QIdfPRlddz3trS17JFfaJPFT82RawN9IOM7JNcuuFTqo7Qjakebi0kyURFcPyl/2qxVvlT
75SNv5SpJ3d2LJw71R1acNReDLIG8ALpbMusX3fDuNwYca5DeecMu8+XzmV7JzRlJS47dlyfUgEN
W5sd8M6m6a7hAMAhCo6pAb2Jsek2sVzUgcaUZpfCG3KN8k9REinU6cqHxWzld48S3Rz2nlMVV0sz
J58stm2XYshm92b0Si207Nk0iCEqEqISjFb3/CGbMjvwoLjYYVqXydaYq6Tf6Wllv4NQUBHRXlbr
dyXOFNJBhBfqseJaEVg7475x14QSmKeYV21me++WDpNGqJmxqLnoUiI/Ggvd9PNqaD9aXjzhnk+5
PR/E5dqGhWu01tUCKsBQen5Tr9JoMPKLXIVq6ZezIOSnh6Q3Bpo+ZI+ZaszvDFHIW9mN9b4pKcxZ
iU4HvG8t3jzK6Nqll1Oni485ZRJRt3QcoEuwcYcoLLifqyy1jzY9ckIaaunKYNJseWsjcVYuqHd2
3yrbyr8jRfYu28apB0pPXRmyB6tCYvlG+pKi7cnEKAkuR9I7FBLd/Oy+K9yVt6zJKX9TFsSwg+LS
ITaTYGt/VFZRSb/tTHnom3pUJ51RKz5OhShjf1mFqYVU1Sl2p3qiFJE3p8bHbLFHEstl+x7UaPao
Sdt+Kugtdhh5qwXCS6/aT5AFVmWL03DusX7pc3JvC6NsAq1WqhQvn8t+Xpd69QYxavGQ6FWZgJbU
JXnWzdDUgaH16jbOZYlOfuz0vVTwBm/F1K5hgb+N7g/dxqvOWjzDRw2KR1HUAgGN7aKV9udUHe7N
nu/eLweVxr4rEJMOpqInG9ETKEmQTplvptoCKe+ltNFaz7u02oo0MGONQ02Lac+7LRxDN+NwSo5M
tn7yFqshL8Bb7TLQ47l/29RA1XzLXBSE/ENNLdI10505T0MDw8Xr7xONcR0Msctgz/vku5WWde+b
1kTVnu66FbaVTMgChoIaKZ5WbOeuqbPbqdfst306Dx9bVan7ULErxiFDJ9lYs8FmyFaN7L5LU0HY
XGF7Xyq+tcZ38tZ5Gw91+V0xOvvJTUat36TLaH1rAB+Sm9QMtOTHZhjfZ0qn02ih9/SlH7s+DazO
KL9ViZm9F1WXI/hQF2PADUkZ3ad0uJDPqA3lY4Np8WbQDP3DMg/DVgcj+s6Gkt35He3efe9WcR2S
qhhrQUwjyO3cMJnRZvo1BKzvc2LVaIhdy0fwVF8k+TK/67Uiaf05K5pHh+FEq7pA9xHpVZFt5ZSS
dpRXrvFp7IY5Dal7XUyFmu4bVCS0djOtqSMX8dKBxJDNUW/mjh7Eg7Z+kV5b99HSZaRi6UmmXMXd
imGVSaF4Ezf5zKzZ15+o3C/FhVrH6rUYjHXfDGkPuAtuxoPZZbz4wVvcKw1mbx/KtqFLrNDYHJJY
3GgNny8vsomsZpptf7KAHAWepIGl5c66WQqRM1EARIrG5ZDC2c6e982qVBGHRT6pT2T1NnQDTGHJ
fenNw5eGE0G5dWsmT7+mU1cEtqnk14tX9fQ57JZqs+zrDCOuk7JYHlQbk1Kbn1SvLx7HfGK2zTvd
IO+maETt21IynjvipWPmcObMQDRei/QgTa0rQCF8h68vgSc2TMf6sWYyBmuoW/an/dJtrdJI9jmt
Db9ajXjz+iUOe8zf7Jico7PAPBRdQUOoimxJ627qFyNKsmWJXv/Xj/o1f29TjvV3YtUrb3X0MpqL
5z6CVHdsJ0x/sJIlMGXVvc2tfNquOoIIyg60NmI4zEPL1tCrRLqVGuo51xrI+TYrtFysgltzzcRD
PTraTtH7gpZOJ6LMcug01Rmr7CTXi8Z0uxu1zcxzJ4XDBvJ3j+nopDBjSYlFv+ZRNkzZlbpanW9l
BJhnujluxbpoYZdUh6/N6/YN29BdDtb5SqtH/cze+fdVNeycv+6dHbZxhXQbEVlLpt7i+Y2v56nO
PpICuPrLVHQb1FVJpAxlusvWZDlzVtRP7KiPgbuLs+ToKUwRxVnWfEU1gvVfoGYjP26qrwajsOmY
JUPc+GNTTO97y+wee44r1COHZVR3di0NpFReB9LaWWei1rRJiEA1aSki2RqbB07+be0TRTrinyaE
+p2SFwkH+zSvvBB3ov1J6efxMp/oAnNIN2ImEJPAw9dH6KnnenQmKc06q5hcaUENs86uJz0Uiuq8
D4d56qCAN7HFOVUHfetDRSy/pl1WnQvjO/V5H51W1hYUuG1wfvBKu/hkJ/MSgo9GvFdn9b+lR//7
+zuWe7bQPdvG7YgfWfQA6UKxK0qNjawivs7G4px5iCdu5NjekzirwCZSE5s3GuZV0s3jpi0OHUQw
hWemwlOH5GOvb1mutpIbcx6R4kwq2UQbNBcGdW/QuNDFWH6C2cqWu7L0WsZe5e0nd81gAejxt9eH
ypGs9+fDPKpeOFhVvZEKFV9ZX+3reFl2ulemdygnxH2T9L0/UNB9X2rgZvGFWNdZU1j3ayObYEHZ
HdVxXpw5HJ34LI+F4mWbCAZmLyOFbbPv5qoMCpWozyqvlEArqix0vOXPttH/kOL7876P5h6qYQ6M
iKSKBsI7AttO3AA1hBIaUDvfvP5sT42goxJEv8DGmFvjUGTM9G1DzACbHTniGEZZ+/olTqx0xxkg
9eKh46PITVVx1n1DdBUcwV4700I/UUNxj75lN56oBTh2GTWN1QaALd9VbeFddjnCjAmM2JnP4MR0
dWzzKMfJLWEFlBFGpjVUe3W6yRPlGhXxelXA/g8mmr6BPVhsccb4bKLmieF2bIEvITZraVdWEQzn
5kG6ghuylYyTiZKb60eBZiH1NTVLOPROicBDlscVykWJnDWIG0Ve9XnbIVGJhfxeulX1UJkchHFJ
jq2CbGaU5I09H6iVhbl4LXNmfMNqqt0C/fSuLubxo4NWUPpTW6p7XadXsYkdM41hwbLd3Kmy42zm
KI3HCQIR0r0m6zrxafbDNpn7brwX8SAfyqWg62SWTbWeeSEnnswx3MnrJ7pZ6NcIyaMIkiNw29Zd
v14ZiP2BwsvsY5PmyZlB9vu2DT62XzcBcD+NunJrERFe8s0w+vsDTYbjS3aTK6O269wp/2wmCNpf
/2JOzbnHlEPVzqDOu7SoyiG90txhuFerQuWCbozKUNTboUu9be7Jx3h1lI+eBd9wYLW+e/36JyYF
+/D7L7pUkryCGpKzjEyiQAI1t4uNNqxirxe5ONOQOXWJo6mtpeXizmOZRrTihn0sdBXosKguuda6
ef0uTo2Qo6ltdVES1oOSRL1R4HGbGnT0jSWv6lar93ODqLAhIOPp9Yuduh/910dWHiJSFs9NIs6O
XeBOqr33gL4H06yei9w+MdMdo4xSBxv0yhEoKig43WlrrfhuaaBnR8S8i3v0yK/fyjMc/jd77n+x
JveNNSst2yMttsvLrF6MoLOreKNVprktFUO5HtxOXnTqcKvx4d85dlGEjlbVD0Opa4/VVOTsIrVv
JUcMv6wwcLi9+i6ZsjIafVuJ64jk2M5PE/lhFcLern2eHA7JxO4oGO2XIZFbpSVwsyqoSNWFFY5o
t6h7jPIWzeJTRgmWEy5Giwz7XTRWCL9VJ238oWIDNNtpcV/yesNYtizHyBEv5dDBIu90cJZ2/Nnp
RbN1OIOeGWinPlfrqI3W53WFkkHnFODWHPcRxWU+Um47sEmL2eAscXdpq6tRq0zxdmxy5VPSNUNg
FLl65rx3YqxbR92rakTetBpaEnWFkyBZXcu3q45DQx9UDTUl5gIfw8r47fURcgQQ/ntjYh3Nh04D
LahfZBKBBVavHRt3vBGXa1R3bbuf8MrservTOTV2OskDI/mW2BiCQsc4EAsbu9NcvfdSxQu6QrbI
iVt1a06zGXaFuX62abUcWoTZxtJzfcMxvPBHlLfh6z/8qUd1tJn0RtxEjhiSyJnnLjT0UvWZiBa0
z9YHNPvinjR7cea1nBwZh+nixUy6HFADRd0kkV5wFjeNpdupeb98ccZlvBTkPVyMtgSYnKfp20kW
VbCmWbdphDh3tyc2X88RxS9+gEx6Qihqz932sB9Ji1KCQkATef1ZnurEHBOkm671RqAKSZRosL9W
XRNRtU5tiPcJZfg8O5e1MuuhXqzZvrUaHAT4xM8csU5MudbRlKvCa8ZDzTZGtXIkDcNcbuBYC6hn
envm/k5MucfgMYpOmbku6CSdZdE/GrE+X6td/NS5AGEDaifn6k1H6YA/P6ijjou7kDgCJC+NpIP4
o/Hm5d6Y1uJyavt+o1exvnPBs26nHNMXKTjivtQH/Ey2YMtn1xltDGr7fjcrSzgmjnGxWHq56Rz7
XGrJiWdtHs1wRpIY/eKyXOdtmd3HOuVgbdUJzjUs7eH1sXTqEkdTmFjcasDZIaIeD9rumeqcYni+
NQfzHFDu8E/9ZmE7jkHscDPiuRRcosu6C2fS0OEo0tvqVuGhtRc66RTaENIzqs+spadu6miyUQrC
0Wq3FxGvD+n3rMsLhmwXmHZdnNlJnRDf2Obh2i8+cWPGRWzmHhUqR0nfUYItdqPX6nd525IbnyjG
ZsEV8ZbrNnua7Gmkzyi3rcRdt61TDpvZ1PBmOLMZrPjWNybZJgFFhH7TtvO549OJD8k82u4NXoMe
VyiC4xPmDm+yZLBkzrKtbLo8Dl6H3euD6NR1jvZ8sd0oupMwf7faYtFML0DMVp62TSmnBWmByej1
65x6r0dzjwccpqobS1C9HdZ9Ps6Zr8SeErZTXpyZe07M3McY+4puYI8QvYrGcYrDtffM674pl/A/
u4GjCQeL4EzooFdGLU4jH5qCFcY6K4S70LX/jy5xnGEgm6o3cAWVUVYm9JTwgN4A+7vFtj2dWV5P
vIVjSHniAZ1vl5ybSD33tpb4NbyqXe/GsTj3Fk4MqGNdspKSS0PcJrEFTdw/xLFahzUhZHtb7Wof
KWi/f/1hndiVHGNZ+NHbeZBGFqGzfIsN7CbJOtvX4HhuxpoUYNs8B0o59dAOv/9iuoCDPa3TwjGC
CDVQkiX5aZnTaFQRUu/M0D0lNzrmWPWJXvZuPWZRlqHjg54VX6izUAhhLImPmLo+aA4tG53yQiik
hr8HgPRFW2CSAW9/dl9+6uUdzQZualEWKDlGp1VTz/7kuT22ZEvTPscYbWssjFm7H/UYaxx8pMei
q7TP1tCRhTsOpvHUL8p04UkLGq7kzIE0LucYQVYDBZTX3/rzSP3NinQMY6gUYXG8R7NrDI0vcau9
XcyB3j1pTXor2xDLtRkgPUTUa1du0BkLHsJeHbZeMky+mVsWoZ3OAqmN1ziBeqXb6zQfhkRzd72F
Z30s4jlEe7lim52SMEsyDLAyvWyn7qoZC9KXOxy0AxlnKt3Cq3FJ7A926o67IjHkdkjaS95gsxt7
BZeDSPSbWe02WntujjixIh/02i8HY47JWa81Bgr9f32faTPnFC9Dd6u2HBZX/buyHuJQWzwWrz9x
wtZ+vwk4Vvqj1EylO6dZNK2eiuB5qNxL0RDch49YYqmY1SHZWW5ue0GNp/JaE9U4ULinvhcalhAb
jo9IUrCfsM0UrLQYHueaFXXKMEW2luGRHsVMpFvKdmzxuWOS4tkGuGymz0WOSdwfKyXe9dLt9rrg
XOAX1GC/pmOM1Ttl1b6zGmW8RdZkvM0NDT4QzIWvaVOmGkF8Y066Yifs64k2tPC9vhvSANpWfFt4
ilVtRsWb3uD6tsdNUtvVsFWSJ7qkZYW1N9Zvyh7bLS12SQ8C2tEFqIg623hr3+DfA263cRYVhbqg
fTiH2PiT1F9cJ4+GdaYrqDjKmm/wt0gnjDtyMXwXHN83m0LOZiZOBr7TbHSf2lEVj27vIqRUmtY7
OJosXL6w1eJHVRvmh0ot3vR2Ol1YC/3VTvNu62TEXrsC1vPNNsVkOy5EvQYzGSZXFVYwosrV1Bz9
GPNxHXJ/4uuQ59pVnCWxFUArjIcNIpl2azdV+qg7bUdfM86Q6lkYAtPQKE3to9U3+kUO3C9MU7dr
dmpRUqoATodbTk5TqwVuHTeRoXA7YoJNHbgsXekdWUsGyJB4yPDiGeX8rVLrfnyDcrJ5kznZSKvc
9fCAInLxnpq4y41gtbyczFfTqDalZsfDgTdR4JE0kna66T0l/1oCRvuYL5xCfcWGOwAvwsweyMbB
9jZhI/0widRygpnEiZiIzcl931f9nAXjmtRfsmHhU1lljlGxTZZxr82ZMfgq3fQATUKjb5HoDAzp
Vcf3jt2/zH0G5PRx0bQquRDa6L6v9Vh8V5A+iV3ZFYXcOEUXR3NfZoAQ2pK2vLkgw/DNySCAuHat
GEd30g9wyOWCid1oSzRMg2iyLScSCzNSWZjzTk7g2A1jNPSQYEzTDKzUEdcTAW8aJ7VJvZ+SdHWI
zOtdX+he+j4xIEVcu1qJPUKtZ9XYj+uqar7EVV6GVeGh3mo6pfwietMmwGbovc+T421jl7p3UM/l
cucSXyx9mXvObsQbZmAtNqcgswnr8wUA9asJxKjcUtVqPi2jSB47dRVbZcyzQxUrzQLd7lTvYqSd
VgUNETdhPdEGvZiEBtXWoNJxPzgAVCK2d3S+XOAEeTi0mN99Zm/zi0euxHsl7ooZOqHqXGS6BsNN
lqVKWAm0EfItrOFjPDTjJS1HvJy621pZQDfJe5uITsFSXdMPpbXttdkbKs3VrswU62m0SWVmLCiF
P8TFSq1PNuL9UMbO12qwJIt2RqRjMHtdd0glKytU0g2dgm3v1WvCrB3X18k0C7k1lLy7TyxiJgKX
uocVrNIjTq912wGPKlaHxK/S1UJLMUzyndLMiMGo3hTvkURDUJtl6n4BLsVJU8LoWLEqHPQ5nWVa
t6t7EPFXcrTzTeb08Q6xXJuGihdb67ahmHiTFzOW4JkZRPjSWzWmmnpUcJeQfk3vLl+UcDGUWtvk
Bq6BsFpdnKxqXL/DMoPce1SdK2lMRAOmXtF/HUfSHmCMOOt2EZ5Km0ebaIKYJjSOFQOl6+sZo8Hr
R+rkBIxfj2YH1JV/zw30OU6iNu4y/WIY1toMuXVkg3Xa5l89j4jpTTFpA1DqwvqEt09l6pL9whNq
xtHdGyb6KL+AOpL4DN/xcl6JM/QR51i3KqFPie+1/bQv8Krjt/aEdc9X3yAhTL0mAwvhDQvJNu4U
VCvkll1CFf+LZY3XbtE8kIUt2g1pz97lrCvJt4K/z0hAzOODJxa3ZuEYT3GaKGAcsromMtTWrX2C
vN7ZGinzVEjoFh1YwAnOfT138Bgq9VD1nHPH9O2GBRWcxDCSHosX/zHuSG0EtZkl9N4LTWt8qjPq
x3iBjBj1RXzbCMO5LYxReycquo2QENLKB4NhMxSz3EMnQPEnRntVmlc53TYGej3FdzMR2KZv9rX2
yam8oQqtDqkRWqrmtov1ntTL5T2CxYNswsvKd4pclQxdZdp9zWe7WgICXw3YEoMsPuckNhO9RlyK
RhSh2V5QYSygczJkN0tdKZM/C1cFEtbL4Q2KtOlNStzHZ+JzumXn9oaih7a02p5ECEHaZDaSUOGz
pKu0p6pEjUoeAYFBefllFu34bq3K4qbGWG4iFUvW2i/LqRGbWYmVMbAZOBG0lQVKiqymJFCdOcWA
LQZh7GoMaU8p3+4nNgYQDAr0xjUyuy5GcTgm7XrQ6xIqr3qx1yO4cOK9OZQU++joDlf0tS0fIZex
o3qu+AjWrsTY1qBBLL1787+9kYHBrsHdjWVWfECvw48GOaT+8PqG6MQO7LnE++I4kMXMkphKvR3O
9c4nuuPJnPLu1mPu2hMsb9LcYqUhCdM7U684cf44Tgtj6pzL9HBB1qP6XiIE/s451947uXh6/ZZO
VSWfTUAv7mlSAY3hhPd2zkhVrDQMQmKLVG5toXVfetuhAd2P+aYuujYSyA034JnnL2cufmJ/qR+d
rFVUorZCFW83atO7xNLUYBlTzCxyMgI9UceNPloiBIAkfJ1ZeQ+lSb2cmskFRCTLjQGAfyvV8fH1
H+fE630GQL94FPOq10U9TvZOnSqWnWS0t+1adjceEWJk7pApGKuCTCQ2KWeueOLQdZwIy7LZS+Jw
MUoomXzQ8QltjGJmz8GEtUe1fw48e2IcHdMlwW2RbYhZd4dLuAzTXM+v2VuOm1oX8v71h3fqEodb
fPHw1jyGv1M77g4OPdUXz77N5wWJKymoZ07Kp65w+P0XV+iyQjMUmkc721Xe95lh3GW5RuKttZyL
Xjj1Og7D9MUVmqLM6ZmZNABEo4eT2xWX1VxpW1yh1U4b3HNI8RMFjGftzovrxIRVdnUKOieR6UcO
sXt4bmiNi/RrI6plL+3eOePUei7X/ubQ/Fx1eHEpu81bFVF+GsUDjs2mypM7x2vHWzpNtr/2nR0Z
9oA6tcvKazxoRlC1CVGxaUoYMovHg5d736H5sGcRvbwa41l7yIrJwONjTBudk1HoJqgXTJh1AD37
IkQTbYd6Luw7AyzeVhAM7NvUpVGslc5+UrI26BezCBW6kNtGI5wOTnJ+m8BB2xlOLa9jOIxBNyzT
1ajUc5g6arEvCFEPplywqpbmGpZTBnQbqfrGGZBKcBKFg7F2y5mBdqoT9fz7Lx5ak+QZErpc2TV2
2e019pkhHJMUeNzQbcyYoBgYMhhtpVQuOtGrb1JNY0Pmpuec/kchf3/3OJ5n6xc/gdSTRm/jIt6N
U+cZ8J/W/JYuoQGmBjfFztHsRt+4PcBI1IZd9zjqY7GxZ3vYuZDJOEEsUiNd27JuvIz69JkSzInp
Wj3ubKRJB4JmSqM2b7RdKViT0HLqm/9oBjkOKR+kpnhzzNdn4RIIqhxEimUs/ZZD8DmZw/PC+ZvP
4dmp9OK5Dhh8UyNdZdTC4tzwUpdtnVBgB7KQgBVGn1tl64S3tlnDqoyTT9D7W9A4APB0fV0ucp2D
Xey2yW6depyYnRdfx+SHbSlW4MlMvLvKzPN72VdPreWJ7etP5lTL61n4+uLHTqs4KYecfs8ar3DB
ke0FBeCp7Q8b9to7d61hP81uY1zli2lFnqA1owsVng974ztDg1eFRJZPLza9t2ZqWb7eedoZXPaJ
aVM/mvrdBFzkCkoyit3aufdsSE3w2kWgeyv+ttYxz5SwT0ybz/rtF09BJmpBrrzu7FJvuSOgodpJ
MOo+rJjY5yXu1gRXw+tP/NQtHa0EhTvCc6z0eKe283i1oAsLOCtOW91V8R1i9vjx6P4/7OJ/fSt7
0S/7r//8Bxm7Lx7+5rF//PMPbx6Lb//8x83j0A4vERfP//8PxoVm23+QvQH//8D8AcnL2v8DcfH8
JypZV/Ck4Qyah2rxX4QL9Q+LAgZObf6GcYirOXw3XTX06T//ofCHlBeJrXBN8k4sMqrsf/z3f/0i
M+2Ofv2Sz3BklnefAzD4ISxSbU0S1I43j7bu5qloqvjOgbhBHSIDOdl9WZoWSa2rR4bkvNJTYw+I
FybI4VurNO8UdR03vbNsyr6w/U6ZnQcYD3Eq5r2oBnlgiybBMD4pq/5jx/1/Y7zV38q3ffvtW3/9
WP/X4QJPFTg0kaT9f//6Sx7Xn9c/vNtffhE+D4L74Vu7vPnWgaX668ke/s//6R/+OVreLTWj5aka
yv7wryWiKn8dNdTFTzNV3g6tKBlv//JX/oKpGH94RKVDQ3eBkUP74Mv/MdIUy/1DdTTqJQZzDCPn
YGf9c6jZoFQOhBXGEqMULPbPgab98SOy48BggTiOLOKve7/7sSC9Nsqod/1SibcInrUOzB9w1AZ8
FlBKv25RE11v7QygM/Y/AXyz1ldIZq4O1M0nvdFNt66W15TQ1JgiNvaAD4VdzpdWEk86UIAsiyMz
05IHyvolpW3RlasvzVzqAfECxRY33uE/dbspw8zqxTYb0wJHy8Q5CyCzJgKgodnnTFkRSRVUTY2d
63ToKkynUOdNPFnF5eK4+qM5D7gfLNDVg2+sTjr4Um9JGeOYr+uHIuGh/ZhhEvNLMdS32KzUKlhq
6hFhVs0t1OSD06oSXZL5mU7FfcNRFJ7vSm6JE+Rua35xxxF34VStQFkG25b1Pukclp5RXfIGTEC5
ynuqJyt8kMRaitB1O4h0RpV5E5Qrm0ILWwxYqK6bPpTKNK1bte2LOdDS2bs3kzn+DskxeR9bU/e+
NSpuB8mi8aEdkvSNPusznrh+KMLB0AvIDa4yUsaTcXmblfRZKQqPbYGWr0gRliEKdvd14syPNGyy
D0gD7c9ClPUQjFk624Hi2QBRK42Mx83/Ye88liTHzuj8KnwAYgLmAhdYCkB6U7bLbRDVDt7bi6fX
l8OhOD0hkcGFIrTQYjbT3ZWVmQDub875TuMRzxfm1moFBkaLi7fOJldSHD3O5iJf63gsbrK5vHgu
uzIpQ71Px2dmp1EXWkTIXNskRrdkDa73lhb69FAMZgt8MZ7KXdPoaI6q0om3MVMXdrK1OR67qUhL
H4+ABnQZ++WyYaDsENTHumINUpy4TdB7sQC/KKzuyTV6GNUsXarPKHNNEOHZTS0VFzE/MMYd9TPD
h5SE7VK5FohJIVy42WIdYFJr7Q1fimnNB5Erlq2y4+rBMgB0TXyZZYBCGzBmNs2sWLG5yTxwrSb9
AYwxfSuyOM52SqVlE6xOrA0BvPvBY7ZYgDuOiqrmCYr5Ng9WS2gtyNLKibbcR30Gc88gb6Dq9S6m
54EDdkowe7rAGo0s+ayMUUuPPGeWn6UrFu3QaDJmZohwqXyIi6ZhN+UU3gPPckKlTGjx4Si07m0p
0GIeDVHo2cEhkuJpmMY6okFY9MX84gpWC1+BgTjZiVAKYMzNPLmvlbCBy8qUcRbbVRqcfdtp0RN2
3XgIRg1sFzjPQtZ+WrRF86g5CPYzjH6V2wYMt9Z5n9hmfJ0iRCI+OVoxhtK+wBFYGZmVnWdzni9G
bcoxnHUdYmgfD8wP4UKgW4G4uw73EaZSB16IiRUk03sWTShsFhCfDmTYPEj7LKu2xOCiM6lUZozH
Kbateq9rbCH8vKzEwprABiGLUWE69zU0oiDSsO0GVVJnGTDlpmFk7vRWzy/o6A9GnbRPmafnyabN
hT3A71n6Z6ePNUlo1+B9r2ayxMPMy7VPbIz5nZcSv0yaEN8FH2ZmfQr2Rh9zg+MVpHk8XyVjISah
UbI8N6uXloHeYhhlai1XzW/ibNLIz67R/DZm27xDdV1bBPe9847+nQVGa9vqkxlI9EZFEf9A2Vz/
ZKI6kl5FyLZgwdEAYK8HpiZ0gPh5/N6TyRnQS9edXCvKv1N3VHx6tAp3wILYCiyxUzrXVrADAcmx
QrBi++d+tSuWkoEVS1fB0SmK7BCTrPzQeg4yZC8z0KmzJm0rdIYJNvN66Ew30Fi3PzcLE5UNUaun
fLihUKdJ5uttzGnbu35NC6bxaSxvXjDZE/nuFeOGNX15tc266b6ia2KEDWWSiGEvhizpJ2SNlptW
5PI452Mn2erVk7bh4RakPAKRT6xd90FTz991RddqgSIpMd0oe75g8S6Fn/XMgRc8kbggXIbrwbhE
zQeL2Qk6a7XoPgSYZfKLVqVfo8mDRalntrf49YyCebO45VQGXmVaDWkfrWp3btexeejgK76afV3/
mJxq/V4pTb9Dgn575mSdwwqgMAVX/tJrGcZbmNbYl9K+90nlAUSfE/1V+UXaGz/t2Wa5O5Yza/6I
r+sBpKf9kRaR2gC4OBaycgPyA9knJVmptrNaHCo0pKXPYkhV6o/w1J9MfuC01xdcS4An6vFrOjom
hvVS876m88CgORKJmQVeypTLBzbAvUm2cqT5Km3dAxkOhvAnhOcv0yBtVMt46OOQqZi8RGUS4znv
yvHJ1CxT+lEm4nGHVbB8cyLe3wFCgQeRQw3JDitwymJRm4FJDHLKbCbhU/KsYVZ8nfC0QJ2uKAOC
dEV/8CCyUfe1UjWPcYXBClOSkTCYnxybM64uG3KS6M7+CFL5v1FCTj+6Yex+/I0Ksv8bqN3vnwNV
26/V4/+jxSSNxv+5mLz/7D7j8VP9WkzyT/5ZTIrfiPOg/yB/j0aF//5XMemYvzm/xzx5lHS0KLcJ
xT/7FsP7zfQMQUUp/vjDf7UtpvzN0R2L+BUKSqLQMCL8F/Ukv9qfxJ3IH+H7AZC0CB6yHZc+6Ndq
kjLMNWcnJsUzLp4qUBa+w82HliOW/9VQ55+vRNyZbtxast/nk3/q3cWUO4ZGEjhhE0pdm1G370EZ
CeZqiA/+9B38UTT/uRX7370p8qIIV+MTtKkZfn1TUCvHwRx4U/gq7hOM14Fm2I9tF/2Hmeqvs4F/
vKVbW2mCT3Ukn+Gvr0PgIqC93Ms2+WL2pKgv3KaVmRgnRKz4jTMsG//+jd1q+38Nrf54QYLbaE5I
Hrf/6mCdUAikBNEgQK264s6r3Q8AKd0FXL3YEnis+XbS9/9pBur+7tr+5WVdWMl8Zy6JArS5f71I
iBFqNa+3kg0ILHmvQUP8UTUqQoyGxtlCHfI0Lc18VbdhsDX0zZ7GpDgumN+vkRzt0O7AONhNXr56
RtpvM1QdxwlE7P1KvkYgSkAriRq7g0dhsjdiRz5liBr82lhgGvc9gZlryUDLL2vGLs1UuEdnqfP3
AiXyBtKwV0CTq+o+6PJmCPWJsamvisV4i+DmIUHJ5Tv4SGLEIbkIv5977Y5QBvdbpEfiQ/DVEQOy
Yu4uuxxz3DAO6sxROXzKuvie5FNGYoC8Tr0EbGN6oL3RraArt4aMz0NK9qo2M1jW2CcONOhUEPTh
NKTaqyES92rLdt4YJQA/xxnb9KbRWV4qitJdSo99l88uaRxkpBwE0p+9rZefet2a+6i9PflBn8Qv
ulMbnx3D0aeGPgbUBZkuo18q9U1HY0C1OLvFdrXncacJSCN+UZIIoDkj8gQvhRIRFBQod3amtwOb
7aVgp+fpQQS85pyAoc8Ytet5yAnXvSGXyh+pZ+dnmTTGwVWZHZoalRzFuPkVnDOixFSvyFwDsx+u
UaqdyVF2IULqtt/N7vgtdpTmR0lkPGtWcxsD1pGdBmoos7NToy2cyiI6dGyiN+YK1SnqvP6YIJ67
y4ouvh+KNjoYEvwWmR0WxMtS11hnl0UBL1jZ2xyHgcP0dYmClBzqYwO75EmVdutANq9mw++TUh6H
zE7eY8L8DH916YLXqXCwiuTk5666dYTfW32acU8rUA+Z+Y0jm/otL/txP0eoz/0EM5JfmJ27N9I0
y3xW92pDJ2iEoqynnV6ndwQ+rAwE1/H7jbV5LBcPRaLuzMhcLaszHgedgcqo6/0pi2IH/Ssf7moL
a5v2K/ExOmSTya9aaq/GzBCCFEP71jpTfHCmzELoQys5eloiQ4u0QYC+YGamMl1DS00zFB7Dfhnm
qb5HYIA6K67yIKqb6NUd1ozePYPrI0r9yDopf7FZsbp+2xYfSrtR1YktYlPi/hiMiiK/SuWbUTtG
aDuDek69Mn6sJts5O5PwvkSMAmY/dtwdhV989GDtXVDUuQt8R0P/Yq3JLX6oia6GQYotsHjY+klk
6yE7/+h7ygDpbrGrLFiVzE8eSZIPcDv7Nzo6OUDnadpiQwBC1X/TEnLoNqbyymw/VEqvt3M1ATKW
VC0DOXDJzcHd5b3V7pBwtC3IF2cpHybdzGgzR+J2vldeMRdba7rlVlRr61a7yMb/61ueVdeXhO54
n1u9l33Jc8sy/FgV+veeGlVuFXEWahOnhk5evAuP58KRwue9QqJnFKcG8bG2mjOQGL5KucUmOQ6h
FuViPjppA8QSo/m9DgdVZrphE48u6Mg66CFzSC6Slu0ruFblJ9qU8TmdapGHNrWY3NjCFBfweH0J
w16U8zGx56g+kvU8vVLEiWlnONbyWU6m7fiseGywEma/fBt1hi+oH3rrZR6pc4+5TIafZdOrJ0OV
ifWckZRmBzT5GlTm0lyTQ6dpuQhLWcKpTDLQSuDbreIRuaXraymJR3j/djoLdfZ0Qguifjjb+IVR
3wDP73ri+sahw4s3RXHQebKhqZ+PMaOmFpFfAHY9erGmlACqMst+ikStwdQkIHJbDzIsl9PCX2xc
6Qt8cDt6yWNH/0ACi6eftNHhecHncdAm7Qd8lOlMTEJzPzDcwks70uWBr96jX0EYpKannMurHvSA
tACQtLzezlgowYfEe+7H/g4iyz6qSrfhtVx9S4rBromdoykXMp6qsSKsShh30H5fxttntCY7TiBY
tt0J9v7JSbRD2chTsRQv89y+2TWxqEukvtmt8WlNrZ8NYmd009lwmi+unkxfOId2rXL2ukMmnNOh
n0A+M/rjDO8nMufYj+PxUFf1bkW/4RPR/pKT/kMuAaFWjVw/i7Q713l+4ZTcDV73E031rrbEnRBN
WBbNU90WD5XlVQQWiN3sWLuUSdrHyLPBL5PbpEEiBUGI5+dVL65TFf1MxPwMB+xOGlwkXkWaFLRM
aXabOvFeO3htZIwpEnhIudjGff/gNlxH07qXeouxrt1FqmXIliXfFh1JL/HVsfeDyCLsv7YXJmvx
Qm86+AXxeygIaUNyGFRA+YBLVWfbXt5TR+4tQShFvwRWzXM3NzYFyRNiGD67id94Nc5Jru7wvB+7
pG99pMLUm83K32i3PSnDMpN3Qz/DKdOda1ybnPvWeLGFaz4J2W3II9y10/JMDlZO7ERXX1o32jMK
4zoyyz0Qnq1qoILJQr1DomoQNhbHeR42InWRdRJLxMNSIzGBTSDDQ03sRoKlwnjR4DwyiAiMmX1f
7bYks9jA2rwuqN1CIwLZ3BHORsaT6u61hKbVcMlKaizR3Y2A9axJYISKiGo7F+uY+GYrii0OraNA
9hxmbULGFjO71KY01PPq4nRavMuLanvziuure7L75LOo8++VpbePRPRslAQWJ0zzmDEqmm7Kbixs
T17pnlQbW3cZuX14p/H08gK8+azayEjhALX0rRy0bqst7quK1A9BUBAjD2cMxvqmUE5Goq76GS/c
YMgHU2bNlXlLGRboenxd765NAzV08TSM9EPjHbzafqP75iPr1cmTWbS9pQi1a6nv4mYYHqdujLZ1
3ULu1qK9t5rzp6ktyaWVqzyyxr+P0mqv9GgMBNkcl1yzD62r1XvCDQ8dGBbE0NqHxVm/Z9E7+aVr
XOigH6oFRHIHEtL3RAbqUHfRlTdXtsL9G5IoK5g78vbG3typaAZt1+fhMKZvCE/6bbcgq0BIzN9B
Ur64y0M/pS+1MT8y4Dt5c4/40KwTLm5ijmbTvBpSuyCTBe/mMFarh+RpUfrVsKaDVTYPnqWOY9qf
J4B6IOUc6DdeUs07AskuLObXjaujwGvjkyO6fb3Md3VLZq8azbOwmVAp42eezntptY9tEr0wpn+0
bOsa591ZFsl97o3TdiJd0FDrTbmN/D1VyzdHT8nQ0fAjuAdv6Pb9nO3WVpw1blc8SNjB+vxSJzGx
xHm2dd30SprPV2spCb9JUbNmKIbBXPiG5n4Yon2MlVEGLC7uGB1vpGttmXXcdX3BlkmCLEhW7ezo
1fOw6l/RN+k+Wcxhoi1peKO1cMnOybG3EFh2vPHY9XLAkQszwwLMUkKeHQmATse5tJ6Rw57XjHsd
fzPPwprBTZra1qNsB6hpjM1dMRp7QoeHYOlcWI8N7KWhGaXvNeYXrTcOFaLejd6t0i/1SR0ISDID
rTO/6y5fYn4T8muCOX2ufWsKoRPpMDpHoE+kGyb9l6IWT1UyajjlJpb2BLZDb7S9hHCnLn2wu5se
l/WOzyZlDfIa8enoTt+muI6CamouozNrRzLsNyu3NpeK99YX1cfSVaHss/VpXZDMQqdEdEJgbwBE
o902M6Y5NHKv9jApfuT8jkj0UhacN9JBo2IgkIVFSpaVWOG5DEuffTcn+dUcip3qtZPq6s9bKNFm
wZjAY2rDejH3i7gYto3D2KZ1jHWbJUztOxdJbRtPT6xSOFwa58D756041TVLmx/F0p+I1MHI4tzk
4a0Fah9+O0o2TCwL0PCLnhFxZJc9q0iz6E/R1IMPHxh5g/28zcmNuiI9Lq929epkOqlYTUbNGreh
0aKYt2r1o1zHhiifKUEqON4AnE2F2qdtdwMCo4pBcwYmq9eXF5zhy5EZr/0NYHD+DJDv2oPjQ/zT
lU8rmZRssDTozUlknkv0EvRZgzO+6IRUMW+jPia/fv5aMRCNA7NMjE1p1e4T7AsqgJie73YvctXF
DKIdz6l/GOQLnDWiQ1+YV3s/JYaD3TBbMBKcEoWpImAgcAkG8TbuDdRBmGzymLim85nrxbLvhHWB
V5dsZ93Nr2g50h/ZyGotJPnP+dAcTwuY+YOuMSirCdWKcqKnW+9ANPSCd7/X1SEdDQKws8VEAocG
qvdjozTPSbRkRxi2pCzNbRtW8NnuI9eZts5sL9cur4engezzOwsMzaXLvXeweVWApkj8iApAlDAA
BtobJ3aCOOcarb2hPnc8BXeCvCj4HLnz1Kkq2+hg+K5DpTHyM4tlG7VdGzYsXNAs2tNdlQrnRU39
Ck8gAWofqaa/OJCUTz06z5FlRx89NF5chjk+uoDsNG4nWJGvqUrME6sh44HhADYHwiHzC2aY9JkU
QsrfSCc0LMjtKN9yxcpvwtBIieQAfV24Cn9KOXabKZvNr4T3FWc9Xwl9Q6h/SsouZfoLDGv0cQT0
rJTimbBnm3v/iL8k3qG/lPtWRMPFjoZiU6T6j5HsyG0M8BARVuI+Z8ti3bWe0T7Nq6mFqp8pz0rj
kNhrBJza/T51RrRBUyyP/erxRS9EgyV6UysWouv42Nnlbaohs6XdoXJvq5D8FCM9MrPVCLkj6puq
CW+wznWrznqJ/MD9WaFrduuNa3M53BN3ptR40UWbGnPYslTMcIYMZEIMvgJGam1aRWxcUMyRA1Wu
kAWK/UUzLn1HVMO9k7vG6yBKJXybPQejY1HHj6VQZ1SIPFyJaTvoSTzhvgPUumOTxwJJ2RbNVhqT
QjrD/JBOvXH47SlEE4tsts7cGkbRnhEdJBsndW/RoZO+qVU7bnBqqY0BQHg3gsTbGp4z76eRdC+S
nTadpUCAJVZINmu1ZdEjGcFkAkywNYTMCd2zZQjXF2N0385USwZOClyB3rKrOfjXAPvijQXM15U3
E/FwxXLMhdvsaPmf1LRAmI1n9xApLLTT0G6yYY4vWb+8C3f94aSYgpUGAmWyBm0Dh9c6Jk20E936
6LKyyEkrPMZQlvCssnRaYjWExWrY22XBPTGBFz0SLNJdmsGdd2OxFqdEiQIZLYtETVnWW+Qhj+J+
3sXEaIdCT6stkaTjBuCSQuglniOTIljZ/XZMM4+OwmQd1yxeEmDScE6DyfbAtrXp0pWy2UYYJQ9D
bUM2LSOTs5KU1Cu7YGd2DYJNCBeXWGh8216/gtzkymMlSEit5WyVgYKZAMyxDMrEebCFOHVE/W1c
/IT8PsRakMJMiFeetX7t1TVhh/oBSq88cysvHJgSc1xu8MHnibjrmua6pFDkEkcftrFYvGPrzWRI
M8TKXvu6BCbck6l5gDz9tSERNXQKsgUd15g2vZvXu0W1YiP6GB6tbpX4uPrPVK3VFo8ECrzU1bZJ
FBPrSSrZXVuPj+xgnVB28cuk4wyQas43Xas+lqEVfqNPLKzwwu253+U+Xhw2L63HaT3p27pkDDFV
hvWmyqrdRjct2sKcwJ9d68qoU7G3LvqQrrIMaTHGk42oM7CIh6EkYl23NU3h11QcQWlwYcZ6HpFU
SEadJJXzRKP2qZv5zw4ET+LyaAYHUVyzRbmX1Ivu4AnQTnTm9G55WnbwVHILpZusnxhpYULe0LZf
ICiPzM7ih2bQ07OrASsm5tXbTjraWWQf+rvBg/nQ5HoXQhaWFx7xWWC3br+njSk2HAQEL+L+A2CY
mhvVSZukC/sGSDCWt5Xx6qZ3XHVmDl7eZcusaHSy6qsWkSUtGM0jc/DsDCh2lW8a14gOEW9+07MG
3LTmIGY4w/zPkY3/0dRJWdA7ZKdeY2dFoJASBXGp6V/cduSw1CyHYL9qfKrgD53oxZtN3WF0JTd2
JiekbS/ZXHkHPPgGtrU1Y7BJVCfNUeY1eNdKN7oSk2dgL2lf1JivBxXlVjBZkqvT6vBYmWbJpr/4
NLGLEeWscb1hylmFdTXiRr8De6bzXPKoymRbZYsfW0h3w1x58sWE4B8CXI13i9dpR8tz8CHB0mQI
UX/JG8bsK+ikqE5kEGW1oFjUtGAmGTdUi+X6hr2+cTlk+75bb36kDAtkBrPANydKUHJyqW4mrhRB
odwbHyXxf3trMBg6W0gCuJ/unWWCpuSW7nbMmddnhDgHnts496CGyqvorCt2koL0VLydhL2CptLq
9MtQGF8MKNKMPhMa+dqm/lOt7UdVx1OCS8LtiBu0phzhhfPSAmD2gXZSwqxbsgTwRVUHb6w2Ymne
Zebus8i6t5T7gaX7K6WUTYlLVgm2huEuEct30axim4m+3ERC0nagI0viGbkx6Slgh2nyWn04GN1s
33PPdZe1zodzxxG/LzOjDxssMPukjZeN0+BLjlOp6ffAtvMj+bYXO1WvVqs+tawd6dhm9VStev8o
ZgYc7RBDvC26EgX3YN41Y0mZCdDa9XF6YaFO59NojvO2Ivj7NerV8gq/nz7KcrULQJLLWKTClw3L
09iFOA0/+smZ3BcUfSf0B8W2wDhZ5DYnXBc7EJHb98pRbWhG866ZSAiH6ULREDLQPStkdB+t4hzN
Ez2kn9pPcnyau3QzLG5IBPOj0xQNudlya2eMQlK9vkA6N6l98YXY2YBhME0f5q4PGYCHkNDD2uZa
zAhMmav0IBf7KlPvzev0UzbbQSNM9KPZMW7F3l3L50Xo7hZhDLnu436seV566UOvjc9T0nzpqjHo
anfPTHWbgIsdGYd45XSM+zQsEnKnI+PHwIKgB/qpnP6+0lb7wzTJLkDmXxgctsDbQ7PVNnXcbfpa
ra+ZLPcr6a92YoP9V5uGQr0oNFjv3L2Vd7KksS2jCZb55OLNXAKujHvXs7aeXb40cOCStHsH4Yh7
jNb41tqs8RE/LoKtBkAxzChNDe9TiaUlB5oAUqzpTALaddM7Ks/5EiFGsj2yBsXIVbSGKKAJiyBm
OwNfKJn8OybnG9qrm8XWj8vvpdW016X0+v1s1iGnxhHtSfM2W9axtLtdMs0HkXCqp9FyiGMrTGoA
CgJSO8Pd81BXOxpTrtXIOlfYABkYBEtCniq/aR7X703WhSTXBpwfYVk192xD36TGY9CNObR151za
1WPVM0DydHQsoFl8+BJbWRtsBQy+jDHIpHNeZL9LnClg5nFvWQ1e1ywJioS90eBuNS+vznyUF8+O
noeho8r4Zs3muU/TLTbQezGLU0s6dNgXyFWi4l65yGzWhR/C9JlmxzMnXP/xOQaPBsS/fMJNeikU
0y9OdGsww7Utb4w1HX/cbD3ECRqZ1fvA24zNDh8RhwfzUW2/mNnGslYTj9tyzrv+0rsNzwv3oo3N
iSCXsLC5l7X6UEW0/SP3mLew+PObmTAwTvmHpojP1pR9zP14r+IqZYUwHM1sDRKyVB8ZrCvKgCKs
o3HYOLZzGUdEPJp2G2CSsFHV0/KAPpWxNoIBlFrZPQf+Q+EMl46SctVzBggmozXefT5h1bW94YSL
/RHM+Oh3cjo1RY+5mUEsYPNdCm2xEcZpKccq6GdYl4yd7gGonAUQt8CJ58fJVk9JEYUyMwljACxQ
Wf28Ga2uIIiVp2mkobRIoLpsh1TfpwmWcIvrit5242Tiw3IjEiny8b0W40sneHRqBRaBnBhuYSqJ
Fq37rs8jp8v4c0mWA1maB1F74VKl71MiH9gYfTHtiuhyNX4U1nRac9c7sIt4Fjy1GnaD7DixMCVf
1aSOyYR9OnPulZftYzficcmyx0i9JOwibyuN7nG2GSqYswdjP11OrTAOdl7uIs/+4q7anTSpk2tt
jdFiiacxrfogwmgp4uIyT+WPDATp0pq7ZtHuPCf59FBkBcxdyBKn8bu1cjVvfdbqO3qT0NLzk10k
p8hbHnOnfRx1lnmJ3R+rpr9y/n3UKXxyx3C/FHGy7EpzoH6SYPjZCgblWt3JLj93WEZ3kba+ssH2
53I5Yba9w+q/0ldE+hkUQfpkxPThGukc13VlKze7dUylMZnj05qWz3k2L0FCaMYm17VY4dzsaLtE
ZBykh23D0HN1ng0dNZC3XpsO+qDbc19wfxSHXrVyFy/CxepsNfuhlcYXddsLkq7EhN5wB+VLcyCF
ZEH5Y44VAx+3gxg+U86+adA+Vy46bz2lumVc0EMNQT70RbutIehvjK67lUCus2WRzBK5LW45O0Xy
VALt/ZpbZnZfqJapT+6plrySSA/HNDUfJ5Xa95ZMsEir1IthyOb6j2nymMRgzhp5EEVpFsQR6NRW
T74WyRJ1+yglkBHHSDy+a3OrOCHner4naIGM0cVzRw4rUi4IAEi/gr8hmqCsuoeW7eG+zk35ZKXe
+uqgO75rCJW6al5rINot6Ji9NF7DfhI6gWHFcs/o0HqPtET/mJkk71FUoauycdxBcNCjIGMNV2zS
mJSiUg7lNpLp/NjyzWwU5c0manqKKpMzrOrj9NNrJfatfh1DZxmWgK26RT0OedvJBpTC42JtWSeg
Aq4j7xGOATEGek/fWFBckAmtmdbWYErCg32aL2IywREo2+E7qsz5paiiBQbLJI+TPbufCfjNLZq1
5TnOR+G7Lp7DWRTLF30cUDUivosRkIW1Qj7lDzMHABaAZt+b1Xh0b4yVOe2/Z0nyIQd7uEuZHmyM
OW+fx1Looy/qfiLKIK8Pah3zp85msNrMKUMZ5qohOaxGIGu7CnJWKTpCQz6JImYpyQDVluvXit0g
EBHPmw+L1he7ph94/uir3Eq3bU5t3VXcQDza2lgPRW1ca2bu24Wx26Onr/kpHewdwoQHVkPWY1Ku
1MFQ9fuNjqonXNyq2kxU269Lv0C9wqy/MfuhAghjc/7bccFAPVXTZmCEGpoWo6YJu8J9i1T4EtVS
u8IYRtIqJ4SMvg0TkhN0Ku5MNbMyq0R8Et0yc3bM0e00QXHhwyUYr2lvWUAijewUJSJ70Gv50XZm
u2X+02/j3Cl21E5eoEmbmHO95mAfYYJf9UnWKVdAz7IpB5F7hJjgPXlEECOSG+v++2pEgFzisSu3
rZzHO7fRS9o1B/rHuJrjbpq9laKf8o0WX4rdKvpuoCxAxOd3CVJYMp0scYm6RRx7LINHkTcFjvV2
JSrCSZp82pYk9u1HFqA3uXIWUfubnXhG4Wc2ob1Ya8DGkAnAEK/eXVmOcB4apSkqxkFdlxyAh0IN
+2b0RrnPpzQJyTCGtDIM9iVlUcfP1JxrE/UytIFC85mqEih5Vpv+39cKxU4zGowSPFOhMnVj3Yx4
Xke0EnURGW8ekPjkjWxjKBak4EAqlc4CfePvQ2K0RssqchNPCKxYb8A8Yjc2tPqVfKB+2P09Jxed
GD4GFU1GRKufpLxWoLjGlwBgbPISR2TjbH/XCv1/dd4fLpDfDUX/1k/0P8ofXfrts/rb02dZ48f+
8S8jEv/uD4UeTonfDGFh26LQRdt001T9YfcwJAG5GECkMB1pS9f4s0KPPxLS1T0HVAVas1voSf+H
scgQv7GNRKFlmQLNFuaj/0ah96vIzJakSVsmB5nNK0lukb/4PbrBaydhT/LJXA0zZInjEEGiiKMp
YA5E2dAf/r3GzLJ+EZnxPtEpEoEkTctyBGKv25//SajH9MBry7WenmHzE+CSTgO3aWck7pF8jDF0
Wcac7TaPtzoxF/vaEzEhebgBQkPEyTGLJnaHY8o8w0JldbBSS6EWG9+J/aE5kYYhHjuhio9Ys/Jd
HBnanZZJhMhWX6YHlU3Z5yIw+nH6VHp428axsxLV0a6TrRG9SDzYEprGakKWa8v3f//efxUO/uOt
2zruHQ8bD04zjER/fuuGieFWodV65nAWQcoANRyV9cZBYv8HNeSvSr7bK0nDQh1sCFsSXPhXNaQ3
6EXHpKB8rmQ6ACSLKZxakFWRHKiiRdzUp3GOzX88E37xrP1ZGPm7a/hfSr5/vKxNOrmO7lO33L8S
8tHq1fAklvK5ay2SjNNRhgW6gxDW7i0xzsxZrdzW6kNyruTyjdZ1ef73H/FfjLf/+BWIDDc4BBEy
cs/9+hkzNlSdMMvy2Wor8xq3HRILFxsHs/grSy1zi/Br3jQ8RbeJvj7oST8yHeFC1PMc8Whvm/+T
uvNajhtZ8/yr7AtgAsiEvS2UISkaSJTIlm4QcoT3Hk8/P7DPmcMCa6pCHbERu9HqK4pKIJHmM3+z
o3U4HMy0Tr4mOrSnSbei6xiu6Y3pfPWTUOybcKCaWk/iAu90vT5gGQKF1G0Af3C92JTHz07LANyM
EymPsfpsisAtlBuRXFoa6w2/DGJQ3tfgO+JuvN7wPWrXOCwnyiPS3Acz+t1m5YFT4DDGT//Xbojy
9/9XFMBFRuR/B21vfoOx/3V0ISy/8K8LwdTBZVuSc88GPWOgC/Q/FwI/whJRB+xrc0BIbfnRvyDb
UvzXQsfjnlCR/xSvd8W/7gN+JHTsz9G1MSDsAdj4o+tgdXIYEht1zTLJ4AAwmsbr/npzPFddppgU
2Or9qCU0uhIEdbrN4NPWg88nhu1ofBIY0/bJdB/YyN/37YGHIrGDbxdqd7GVHBaNqmp66mccAhtY
OyOKjsgrZG1z5Tf2lorrTQlVwZG/9PabY6Wkp92VHQbPCHx86bqc3iLZFaKAWq26+eBacbHH6AOG
HkhrqBBBjBx9Gz4HekPxo97OKG3BuaCTmaLeJmHTy9vkOsZLGk8zOHImXZ1oQucqW2Re8vgzREoa
Nv2nOSTpi8gxqTeYxkEmNL6oIHb8O6B0LhzJq333bmJX956tmujC+00N9am4Wbo3g+npXbzrK+PC
Mbzgwt+cwu9GWn7+5hOWIIjDseQTEu4r4mt/iYavv38VlK9UE82JhV8F3fh4gMpSyN/iocY0/A5o
D52nxzmhCOjjKLdJcBcQheuU1NKq5L4MP8gi2yfI/cfxQ0tFChLkTiLNT5P5plGMrdk/d7LZqtrT
yMJBimDTtFQA+f24Ldzl32qr6dYxFpkvekLyozKBy6GfH7fQZdD3QH9qh4b0pgPUhCIg9X68OvCd
lEhKFcZNRb/5zX4+QQBYqWbA60Y/zNFgYi/72IIIcDwB8DAsvxz6el+bmCUUXDE/cX1xne6ZSi4U
m9wFoKdb4+IAA54HF1Dh71Ge2J1/jpPf4c1jrGK3DJSSSUm23seOv4EDspkktRELXqxx6WpfXU3v
3ph49O2aKkq9d8Jg5FiggSI0IIZEYL166Y1eBZmO1+4ysya3E8YuS0x6PI4T1tiOJcxsIz6HpXEd
qz5FPwSduaWU8Ll2bgGruK1+U6vdp1m5L5bK+fwsqI3NOnNdqpvC3/k+DLHmAu1j4aqce7TV7aw3
oMeauKv3Ko2qcLS2SYjxLsyovAp23KoHiFM7pQ8+/ZOP/J8ZWQU0jjJOftnzkWEKbg0QswX8sKbs
96l/iYvx/uA4nvzVEZUjqEqKz1AT1DdUJynDfzv/MpdGWJ0cYVerAHUYYZi+1RaY2j9SCPn3xsTe
xWDC5CK5cLRMMS4FQ2JxyHbaQzv97CxWR2BsHP/n+fc4uR2gNcHBkSZ37mo7RFbrjFnDOFUKDaI/
lACL5sfzY+j6yRWH2reFCjIStmtVrcYIVFXNWHFQRzjhhj0ChmT38ABnlW4d+CksiGyoLLAS95H5
oaFtSI+JprV8GgN6qKX1IgzoBENHhRNwTaeMX/q2A1Qe1Yu+HH/VjgY38fsrJTVus/FLjEWuDmo0
1BLotuEDSpXbrEt2aWkA4f4VtMNepZXbUXZtrZ9q9YueiZtY5Y1SqjdaeN9TJ8JIcGOQWOmUjOad
In81+hcKjzOQBqPBwjLZVrNz3ZN/5Ra7my6VgvtIAWQimP39kOHdO5fXPqKdoWptwSeBV6Dnqd3Q
grgCv3jV0s4rgZw06b3If6soqBY/otp6MfT+CVfsR9sfP7UWcJb7IRo/dqn1Enegi5WB9k+982P1
EX1fSjPhh5aJa0ILXXqSFMC3Ueds4Dbs0JnZmoNX44WjDN/qxNgoujwYg3EogBKXeB8nwT3gA0SI
HS9rk/ukEbdJ9QvV8A04j49t9XPxAeJuXF4B69S9ryH9qnzqiu+5+TOYv3X6M2gsLqfvaOJ6PoAB
c+pgIzu4vaHeWtbAZOJd6zg7iKT7oYnv5tH+0I1IdodfQHrtq6QgITmIjFYFfR91ju/iCQEZ4FvL
csHbsIpw/FXjAw5hn/g8W5s7s+OmyF7V+HGfDsUvuxv3Ok2HYaT8HqkArkC+36LldlfocGHo6N/L
fngsq+Gqo9c1Vo9+mEKO/ZAJmmtVtOvE4ArV/JBBDdIBh9mg1VF0GJbrgX52PNYbaqSuFAaqqTWC
zrDI2h9KFm8ncG7QAaLqFyCbDYACoJ/T1v6BIO+OJs4ucrTrqtWvreADQgpUVMNr/KAl8sCUh/fM
eQ5WpG/vdPXviAAWTqx0V1YQL0wtV0DPyEq5y4ps2/bO56x/aAwkxUwkk8GOEva13Q8gTDWNLkfc
I848qJ6qhxvoGG7chJ9At+yl1LdjmW0V2f8FO47bb0GJsMsSYCRdsKmDfC9QYkG1nPNY3Dlhj8UQ
gr9Fel9bOpCw+Fukzw+5WdzjxfKpGezbjFBW1X+CFL+x0EmyCELb7menO3Bu6ydUCMnSv/QVsUtY
ukHxo51+D5ibqCX62BQwsYkgEJoArDbUbBDbU2c3JccOvS6iWxf/0igqypb7UNN2EY9v4XXRBgd9
QFqxL6F9EEk70f0I8EFLkPecXHOetrGm7FIQjiX9DBq3H7KqcENR3o1B/q3kX+uE2NnFQyEUngBY
Q0wNs30oEorr3bCjzLkxAR1GSrid4qcUz+Gwyq6oobIgIVaV3wAEen4nd6EJInSYtnVQurSwoag8
0t/dASJ0UWw79DR/8UvZNUq9WYJJ0dDQSz/WmXE90CWJJnmdADyI6nyfmoprqHBDAEVTPcUtAQtd
VEXzcJdBr9exnoXE/ZAqMLILFZXbrNyU2CcjtH7t0LpRJjriUAjqdHaXN0zsFrH/8dCLb/2izp4/
AhdL+DhwD5si9yIKSGGefUNw+GNEN3ds/FuxyKEGw2FUbhUT+Tu0mZv5W0yhQ/IVDI5r4Kg7WhUu
e6wti73GQFpZ7mHkXOt+uq8b/Ur63fUYOWzhfq93zg5W3ibB9tVWPQLNLa4l5ApoJ8MqmKAwBcp2
DoZbaVc7W9cPfrKoTQTPDgeUAk4jEy/q6Gwa1Qud7gNyl65i4g8a3BpR8NES/b2svhki+FR343Xf
35W0RxCyR1oERo3I9/XSjsmvc1EiX5IcJMfdQJOOivZT7ecueJYPyJk/aFZ2N+Nb0CH6BwVvJxDP
jJrHOugv1ERWTipc6SS1Fn+Q5kD5RrNXV7oyzU0YdUW9N6LiZsHjmBGHAUSTAmy3KtJ9lpMSAsEY
QTkqdNNN1dnpdvgh6dU7Ot/oIfUQKp4SMGPnL+h31/PqyVbht4XEDQRHnszM7C02oA+qD6GD7qHR
PKV8S6fJ9m37Zy4n7+djFXosTiT11JQL/wJkkf7UdvEBoeVLwe4S6x1Fu8vLaTolNEPgArKWmwqt
BvkskfByFl7fnXllKETbXet1KmQfxOWL0aFXNjwsAQD42t0ELMqZuw99Zf8V8ClSuUMdA6hC4lrd
B4EWugFldMnRw8HYAEEC6al/0StJ0gijzZi2kn8Vrh0IFXaNeT2YT+2nNvrcajSwncBNGm0jtV1/
JUkJe4Sb/Ro584QmU7LT9L9Kfyd1opOg2XUIwJT2sJ9CtCzM6Z5SqKejUG3L34joe6HSeMueM7X+
yQiyvxSoHcYceGnj7FInu/OxSXeC4Sk0tZ3tDB+bUnwbssm1wkczoAk11uM+m+bHRqGC3HdXC0GN
rtlfaRt8mklNVFEfFFSIUrKx0opfxoqAqUPWLUM2qADukRFocJFIOC/gYd3zq/JV3PPMl3tNsd6k
/xyBfj1R/2VZ3quciWH9qCv7pYxjz/ZtzxzPT91N1xQHzl7fuRAZv6sfId70dzEKISndMJfI+c3o
TWWPRq0zelEcUA7al9fhfZQZty0ImtcX/aMO1Oci489a6OFIQ+wu+lkXTfHSnv1bh9/FohLXrP/S
8jT/o0f2/4YA2WKS8b9XHx+hy2RF/n+um/R7/qt525ZafvHvKqRmqf+F6il1CjQj3tYgNcP4L0Oj
Uaoja4Bd2JJA/Vs1wqBbZQH34Dd0TaMV+aYlRXmSYgM/4ryA3q3LP6lBrlawjX+kbpPz2JagGEp9
Y5Vp1xjf0uPNosXrQdw0dIL3Jh5SFJDMYGvgcXujNVhM0JzysaiZjR18+HGfLEiXzOy6A+VN50Ji
uVLG/PuZ7EXxnbo57ZVlLt+uaysLxlZ3+thL2tL6y6ddr28yY0w/S/q3v4cpbQa04DOIhKOy9Dqs
4KMpNbiYozHAN8fqQ8IVldrnGI8koFV6hMnHNMZh4eZpPlzYhUIeHd9/Py6yIGxGU0D2cpa76802
lOhsmYmYIsgFIJ62RT+Un+u+qFDjSS3Fs6ewhLYNk/E6j7L+E0rKRYCOkPkDv2lxr46a+NKX9vh5
6YsbG26O+ndKae6gjKb/cRJO8iL8Pvpp6OH8ZWqS8jER4ycoq8rTm8V7otR2XDD493tQCYJCZUnL
WR0nGmR5YvI68kwByMpGkN0laNb250c5TudfR2HRApBUkVPhz6osgcijHVXtyIKrlWTb69oA6raq
PtQxscb5oZZw5T+n87+GQjDD1AjIhGMtP3/zYfokckobxxRPibqXtDdAvJA3NIq2sLqNL+cHO/Ve
GmQ6Sgi0kNGiPB5sqAxddKEeeWFpyVtII+0uz2NIhVlzSfn7xIcCW0A9mJ4Sii/6an/Q8Y2yea5j
L87DaD/octjNUzVsz7/QyVE4Geh8m+i8vC77N7OHFoMagXcEYxVk8Z6/USP8pMgL3+j9KHROlwNI
pXHvIMZ4PG1CMwd/nLXYcwxYCFUHltK340syxKtu6bIUDP6n0sk/o1JGEsfDtKOORl+YsBRmk1oI
JLQrlJca/FlVaAcZE1gJAQnCRjFvLCCoQ6C9YNe5BIvHq9GwhSbIE3S6NhSyjh8hRj/BMvsk9oZQ
vHSAYg9S0NEJFzi4PkfoB/Y1OtQF4OA//ZCGLZll4llBQ2ttSmanqd+nwo49oM7BtgtT+N74gl34
kO83m0FTDIy2jpGYDtbh+PVwPYJLIKLYUytHukZvfBdT/qwAiAK9fn/+jU5NJRcmtW8ad5Lu+/FY
fWyHU6OXsdfWqbar+9bYzTnVjsouw60cnep21nUAi5lZXNgUJ+4mY2kOapwmROt8ydXQYWfnA05H
nj1+S5r+Tp/kbqD8YccqjA7lc5ziBx/47pj7W8dSd9n8GE7x9xpbmXFCpTGhlt39Oj8d7/cQEATd
oVNJpECssZp6s69CYaCd6TmpEj1Bi3E+xYZfH86P8gqZOF7AYMK5kS3MbZb+5/IYbw4EHxQ0VqVh
vNxoCQ6oTuIOg9leQZmN3CYMLZyFlfirWeN+opvCuYoxnAE+XIzu+Sd5//lNCxFgljTBFet6fdRq
em37fQy0mdLpFZxjIDStOoJqVENwqblO/jpH9E7r8MLI7xc5IxscJpoqHfBEq5nOpEZzZGThjchW
w8Oj5hOZtEWczDHgZcbqhTk/TnuXYwtkBbGFNJdph513POVCQzzBADvvAd2JPs9ykMgojUqJZtwg
kaHQhUSVBfpKdq2k0T5E5Xy+8MqnPjuxKC6VwG/Bhr92KN98duQT5aSj+uNZpQZ3oSVzM4lZNmUH
sLTvocNQbGwf4xEFwyI0TVgN0QS7KCwvxIWvmIzjBQhKa0F4SWM5P9euxF2Jnl4/Za0XwaldmoGo
z4DYFUUHa0NDGCNWQNy6A7zCD4pS78ypR/uhqoeCCgbMTGR+MqX3qAXl/q5AEwdmTxerlBkDU5TA
mhcZwakByovqk2/f1m0uvhaU5sFqBQ7EmTFv/7J6ffyUxZ3duY2op9/qOEcvFST6z0PXTCalurJ+
KbsJYu75Vf9+7RETsyCW/9js6vLzN98hctpARwao8QqlFy76t+q20QALwJClG4lt0eP58d4HNFz9
gOYsNNFMArZVZiCt3jbjaiR/h7dyZYQSuvoEgiAu1D/roi/LnKE4uJD1Vi2wdqtlrnVlNYGIb7yI
q/hGSYAIIcFj7s+/0Ptjcoll1OWSciQR7ur8qqYuwv9wKUiokrUyls+KDlT1HwxCBY3GKjkHsfTx
VwqrHo6KLKjdTKLYp8jYbyYMqrZ/PMqC6JMGGBaN82g1yqRUpYAXRaklEOlO6/0fSSgv3egn5ksS
sWjE6DAyOPOPX8VGvLJtyqjz8IVuoGr1v3uk3S6s6uW+XO3pRfqQLJTAeelCHw/Scrs7LYJKHg5w
6TXizvWV4qjpNelnsJtnmbnzYF66QE692ZJcg+PhGzkL+OftVjKtypDWJBlUBfaQoICzwxHokt/A
iQ1EzE9HkR1k4Iq5WtVZrtVopta1l0RoSeCEpmxRHViyVPhG59fDiTSePuwCYyXZkWgKrq5EmTV2
L+ex9uJios+jptYOvoe2LzsLUwvROreYto+uEhsV3T9R7YagwmWzKuKd2VvjFzG08ub8M52YZNQt
NfJiIHZYBa+Wj2n0yZiFeevl84wjVWD99lE33J0fRDsxyeQPVKuBQJJUaqtTsS3h3qi10XrIfwRP
ylTDSoObA5QpqYdDiJgtEcGcDzu9Vxezt2GYMkgNsSEQVR2CGEhM0zZ7PN6fo06hc1Y5RZZfeMpT
D7nE4JRa+ED2WuwxyipqAiBnPRRtxi3NqRCsDTIUOkyaf7ASiBT+M9ZqJVhWKfD9LDpPq0N7b0wy
eNBDJISKMJTX6qiHe7RljNvScKAzqT6NO8oTbpr4mBZrwYgbZ2hdeP0VUPT1fHdouQub3fB62B/v
t7ydQh8zpsErC6W8jRGh3EA+XnSt4Z38NLUISkGIO1eMbepC90HepPaoAJWq2/Rti/4CteNmC2ev
DNzQCmn/hGBPBc7GXWu50C5o4VRm1+xDQ0HoDqlmeupUSEpvUc+PLoREK1z13+9DDGgiVIXqC+91
/D42xMEgwOXPiyrZ7JKwjvf9tDilDoj5WxnKjpkZ/44tik9+0/Q3fotQM51HdPvj1Kx3U54G+5km
77ZGXxQ1NEHZKE0F9VfR/0LmxkYkMQf50vCmkWG8hG2ne7beB/siisUtxJz8eogH52BHto3uStNc
K8JRdwioYTcL6uPCrfZ+AXNc6iQZgqoNSfrqKCtVC65bqA6eqjSKG4IzfjbNugCAJuOP53f0+2MD
WVnm1AFnaVI2XV0I1dj1ujlbg6fUkzyETfq7wh3q6h8MYgH3f/3fWm9IRVZtzdE0etTYsMNCntGl
ticu3G3L2XN8t1HpogDK0QQKjEru8TKZ2qSYiRNGr4+b31Fr38QWTRPYJJu+pRdz/pVOfaIF6k9y
hnUF9eHjwfxBh6hY+KMnJqiXiIBM+wyBgw26MemF/fx6qK5fjNuGiucymnRWY4HwjP3JSCavDgxU
6AI7gsueiL2gH7/tc6W6caak+a5FpsDxHIPUDzZUYwjRTdHQekcbpnWjuMa1SZ+DTBxaKxleYuR5
6wuTcmIx4eBhSRC2i7rvOncZGgC4KpcwDP2hdNUODRCzDrILo5xIkagJkBtLHTgv63Z5jDeheZUJ
xco05mOe4zJyjcWcY6MlOrCuwazRIa0ttb6KgwJuud40GkLUSRDs8WRtHv0OIsiFS+DEwqMeZ2tL
qYnLd10gRNBf1jIqZ2SZI+37DF+V5W3FXm4tFPoxry4s9BPlNedowNVKB5iqVFnFgC1G0g8TEvYH
mAGoBqRmcDOBVNgMXen/hQuv+timqdz34/hnzdrlUOYZKAdRlOH0oBB1/BHCwEI6Jxtnr7JEdUCy
KoOprbTbXAb6hfc9sdeIspa4lQzJ4Gg8HqpDLjeJsgH1J1SCyDcr25VdP+z1obmEhFyYSetDhLGA
AC8dkaUOcDxWGtm0gQZjpuBky0OP/v1WD6AMJgmqtmjLYwqQ5RNQtanbzQ6wnx5tNDdGLvEzVhnx
haX+viDBJNtEXNSFschR5fHTKGVt51PSzd7E6bBptN74UmQoh0Z23twk8D83wm/RJZLyZ133yoWQ
8tS86zTKDYTWuYTWwZ7WJUYbA8LxxJz+1QYANsaseGokAgPnD9PX2Hx1whG5/mek1axPcQGlZVA0
LzOhjwMuQxZOE81iGa+17cOsmyEMeT/tIF3LRvNwuxVUIcrMPMytDSZEUoD7HLQpKksTMkUYzvRw
KCncO8VeyUX904564HUWdE/1lh0qEGFS7fg2rwrpuFUZItR2/p3en9qvTCVJMgItihrKatUC6hpz
zVCkV9sIQvhRqRycsMk8BCo1BTJYOTlbR0XKeiNHUXx0aAY+oyqv9psSXc4EvIwxH9DZsF4QmVVU
brJBeUyUXns6/6DLafl27sFA2PhCChh5eNVCEDheY1Fkm9McF40Ho8wABSPnw+Cg7P2no1iUAtDe
F4xnsKCPR8HGO5EIRXSebrbRFYJZ+R5Nn/7r+VHWJzFlMzJMnMx0tovU1+3V3Cn7cmjqwRsHtMgD
8tlNOSbOFyXCQHMCsvZ4frzXLsLbyQO5StBE45RQm0aHvXqtMtVaSdCken4lrZ9tQmCPKBLKSgBX
+z5w09ii9A+93u7RTjSQDQlSJFY2EcH/r0Ymqu7WTYCzRt+H0bNVdQ1a2XGOz1IBGxeBH2OhbCx5
XeZabWg+aFmUEmVUZvSt4beLTY42e7wx8675UddacNd06PCGg4J2ZBEaKrYEM2B218x9CmuRVqPp
Xxa1sZiSwMLelCJpZtIDo6clXSLPGQ76ZG8MyqSR2wJYKbahIcu7SLHrBNuWsfx5fgrt9RlHtIAG
lG3ADEIEjczyeGV0HZIHeY78BkL18IdJl+crZ7DVe71C31oqX3B+m77Oemxe2zlcd9Xs0gIqOMZd
bqbHzo1azOWvXKM5t0lmcHnbLI7wAkIgUHmeektrNtNgqTfhgi261ZBJuo78pX0NoKX9gQZ/WR0s
UM9XfF6+TDY4oafWZv05TG26C0Fqm24314mKAE5byrsulsa48bHfuUHQGlIGTAWVQuSEitoGhGdQ
IcfR60/onkOxC5pYgTduIBhd4gFeocIhhrtwriQgxGJqnsDtAftfVKYMdwGLJW6Td125QRPe+EgD
sHR2WJuFN5PR6hXHvT/v5qFFcCJyphktjNaq5w/KEKfiRvR6+0UkOXjXvms62w1qYHsfbMg5d0ow
9x+LwkYZNA3Ub6wwrGvVsNOwck99FfdoWJQAmKxwsN1EJkV3MMRAvlpWAeopoi8+R0myyPAPo524
mVMm4y4LckPbjDpKdXk2hVeo+daohaKk9yR0Uhi4LOGEk/2MipypjcCEVaO2D+cX0Pr8WtaPCYUM
XDxoXHXdR2+mLBIdYs2e2pntTsspNpY0Jfd/PAoFM/qy1sJAhTh7vErLNMMeKM+JwXUb/o1MwJQm
xqXE711kx8swjMkLLahAiDjHw/hFm3W+0k0gtnCDUM123iVUH91YzsMB357vBt4OG3QUwYh3ZNqN
kzQXkrUlmz4+0tiLXH50Lum5UPI8fgSQsf6kDH5H4xRnXtzpf6I+jXizauZuGhjZVRUj8+BMv89P
8LtW3/LqnATkDgTRRJarcYu2RyvJrmgYNOgqQENRmueMaUCSTnGcl7wt+xeHICRBnmhGjgB92H1C
rcszFUV3hyx90vIhxx+N2BD1jqnGjWkIMNhrEWy90BtZnuXdHNGQ4twiBwRfcTxHTd4DSu/03hv7
no52LlRotHG609sRo6fSacm9rNI9P0MnFjqHJE1l7mvagWvcomrko92lZu91A+JxA0ZfbkTx9sIo
J45jqojwMRfXEkEgfPxquVa0VqUqgzfYSnSFBwIAbTuaezBBhFNf2zwL7U0+VeFLG3VR5fqVP12q
+JyYXvYYDUfASDpn3upKiPsurdNJIZMf7PkKtczoEKAr+9HI+2snrf3PWWuJz+dn911Nl/WH2i3Q
LJ1ehbDXbU7VTE2/D7TJi1QHogi+X2N+T+L4WdDBnyrV5e773qf6FjS1V3Kqp9oChIy3F57jxGfm
OV7BweSU7IXjD9BilceZG5DtoDFzbYcCLWXV0W+yOkVWVOIzPgqExUSplTvSgtrNjcmiV4QoNLYG
zS7LhYb5n36x9rvEMqtFT47LwlvOJvLdZeW8SbvT2oCNkvBgdt+NUB/CFxuxQw9FoALZGU7FymgB
y/ZB8j2NTXs/42CCmSSh6/kZOrE62AWgO5YPxUm+miCn8OE9Lul2MHRio4559zD2KN2pxoiYoyxG
xHun8vr8oK8gh9XbLxEloTKVf5stcvz2ppHGpSwnkiHQQAff7BFzL5PmMMwK+ksh+nOoODxWGm5y
uqKrmzpGz2aiTwD7prURi5cWGt852pBhUt3qMQr5kNXbDwCLlH2NYPI1+pbtz8mJhmuJsvNmhHC0
Fb2m3/Sq/jTN6O1yIJMz8OURbSwUkMc+vJ95gFCS5xllzlpu2E40V1AqpZWYbnGYkHfI6Oe352dj
HWezV+iGLW0kZgTL7FVu0+iWH/eo8XnNVDc7GxtMFMjrbItoEcIsYrpkW73ORJfxdJUU0UR1jRbc
6lCqWtrySeez9EQ3eIlp1Yghhu0uxozycP7VTmw/AlGqzahZsNBfj4k3q1wJdO7fOUH2EfjZ1TCH
+gGTgEvZ4alRqGfTVhYAy9A6OV5NEaDJuDB61WsMglmRo9fcq+yj8+/yrpqxzBsGzq9gWNqsr5W0
Ny+Tz5KIvcHLy0+5X0HJLPGeJJ7+iNZj8jUYx/4ZgfewvfF5009FMKJ0X6WGVe0xPlErNy1q6Crn
n+rUu1MKXmj9rCF7zbEufREBH3VUlAltACQJlq8RZ+2FUU7EE0vPkRCGuhyKE+sCVWHYsYy4mr3E
mONd0TvBtMUGPcJpxEmTJ9xsw2eKt1DT8BSpvLiXHdlZEkEKGOYm+kbzUI+Q7svyH5gDN/cSDWps
Oc1Bc1zMXgL7wrH2flp4Xty00UDgXKN3dbwk4t6hnDYZFDdU1KR9XHi22oQN1/nJf79zFxu5BcBE
sq8T3x2PQopvzybmtZ5lcnh06JqQZ8n2dm7S8CoeZlQF/sGA1ISXmxwMyXo/cdUF89TMwjN9O9za
kY8BpRZpu4Gs0h2j1NmeH+81DDo+qHnDNwMu8/xmzVMd0PKqk8LLJR4sVhRvUYhGmNy6pVgcIcCG
+mivtP4ON2N/nzWRfqBUgzZCV1SfqITk2yAfppuiqb7jYxSjISzFdW7Oyn40LnyM98cajwr9Fawe
5Qos0I8fFUPbGGQLj4o6arTlem03JWBJN/Lb5MJQJ7/7m6FWIZVDxDOPNAg8R8/aLa0Cakuprm3M
YQr3cBYvhZGnVjO7G6ENkAYqhfHjVwv0KSYvy4QnkYS/DiKVt5qK4cJbvQ8FXnc2X8ACzWKuKRl+
OeEZkggWF8K3eC9WlpebSexi9YewBsn/DgSZ83x+hb1PkBzVYPeoyDwt6larLZSrWo+VTCK9dpam
O7Tpi1oaSOobwrxt1JKc3Onn71i8WRdOiFPf0EJdynQW2CFwxuM5laaY2GGx9EajjK44tSckc4v5
XkcCEuKq6P7BeDYHEnt3KUOvK4NdaRgdLjLSU7CXg/eqRHeWU5fIr+sTJKmsuJBVndgOLBdyDnR8
QHavIVBUu3Fv6bLZI8khiIsncUDJ8HdcBsmFkU6sTrCMoJMBKDHeuk7oR/04REY9e7Gs1EMeWndg
Xy8B6E68DgBgmy/FIDSqVp8rl6OODzhBUtelOK+1CcKKgt6MX9TBhfc5sTLowoCzJm2gKylXu81x
Mq1WSmXmS9nioR0LeZeglr5Pu0k7UAVML+y7k+MtIgGWIICx3r1a6BcT1VzVw8dZ31skbM9V2n1T
sOK4n5MxvNCIOFEWcQhiWIKoBLHu17fWVDRaaUSm6pmlOh9Qxq0/yhAH6Mr31T27NdwHdqVtytTu
90Zb5zfNkCgXMoATn5NngLiDVYUEm7ma41xruynjCvdsavl7DOkQDzJjeZAUWC9M74nlSeSmkmxI
a5GjWV1hSFW0pgna1usj4X+YRnjfQV2rF86xdx0KyaVD+45c0KGbRzh2fJ4UVYGz9BJxTJZd/pRI
JrujVMTOyH24SSpauWobDDfCwthbYvXsmkOr7GVp4udlFhnKnNFvpZTa1TBhe5Hjc7Q9f9Keusup
dyz8qwWb8C5MtuvYnho1U1EQ7qAHWwNW4ui9X0VN9BX3W2qUmoxu0jR7FkGe31oTWg6oAWfbHDvy
Z2UCLd7WNhAKTFN31WAgHpDXiwtBQlVpc/5hT60PvhqSh5IKFk2z49m08yqB3m2ontXasCRRgP/U
W/qSnvuXqEMnbqClR0mZbqG+vKNACfRgzNQINA/aC/1v2g53Y53m9y0qpECBMVmFr6VyQ4j215+/
JDcC6juYM4OTXoURQySaEItZDWIHSkZhNH9rjMG4SmNsMc6P9K7Lv6xOrtmlNSCAnqur/Wb7LdrS
UyO82S7vC5oABy3I2h9cDfljKrGKpUbUwH1PtW/aWIgvBkq7V9KKLpw9J0IMzjlSXVWgUwII9Piz
jmEUFXPdCy8QNbpNs36fD7a57aiUbOfYBnIUaI/nX/31+FyFsHTVuTIQTcO0WF2e6U0IW6LqmIy+
Ib1Si+qFZxGmt/oItWpD4zJNcOJNbrLIhOeG7SbC/XZUGxbaAyn65YY5JV5eGS90FutwK+in7JxJ
dZ4xYjJ/KASaOJNYASJSdlQChOqsJH+J42EcELtqSgxR+yZDwkqxZLyzLcVG6bVyxF9al033kzEO
h3lqFROvzybEpGJRRWGZY/lhZ9kHPxlMmrFzXLX0JwyU+qPC1xEhwHrtA5QkbMXMuZngoKlhmm1R
nZ1Rk0Xqd0LCXjMfcHSHuK9ZiC/TAIH/APwZPUPXNDpcEdPJH5WrlqVyMCz8SlQlz38ii2maSPdH
ykMjTEBqalXiGknNsHCr1i6epTKoYpv7s40Mblj2zyUy3GhKyfiXb9RFed12gbFU+7Ae3WRBuYgw
OQXaIj4GtBfOiFOLGrAQ8mJL5QQ66erInelBOSJupAcy58GaSw3JfGv+ggFs96JP6nDTQlzcWrT7
vuaqjwNXNqJOrs1FenV+jZ24YkiEQJhxfWswe1a7a9ATRcE8QlJizYNrWoiwDy07OPzxKMsWFmj+
kYtjNHO8kHOrEX6s+NLD3NPe+8JMdhCrv//hIIsopwYYSEUw1qR2ezzIaAp0S9rW9KJ2qHYVFnDb
OYou3cnvjndGsSTu69DnBGyUVacXhWOciHzN8kZsMTdWHCDBSZJzVVn6paPv3fFOH4udv3CSCbuJ
II9faBgSHZWTRPEKC0/jLi0/JeqEdWiSKzdtKnDqdsJxa+vFJWTViYEXXA8JBkcvtNRVxGrE86wV
g1Q8k270R6tGiz2tMlwj5uwXrq14viQzytRDd2k1/l0GODryQL6TBJMrqmKBIqyOvArg6azIKPlo
NxZJKlWdcN8Uc3rXNQr2zfS/FHrDWt3f0QaMr4zGKHdlNIM7xkbqTg9UChdmpjgPOsJCP7Mitp4i
3AYeesRPdZxbm6L4TGElQuIomXJ/rwUDqt6EP8WuyufMJ3kMqwaRPYGoQ9OMxU1lCoGVaQngZsvx
aj0kmoV9ON48ReUiHmVliPGE/VU9l0GJTMf83+yd2XLdypWmX8Vxrrov4MI8dJTrAsCeOImb1EDq
BkFJFOZ5xtPXB55TVdzYDKLkoSsc3bbj2DIlJYDMXLlyrX8Ybi3N8kMEJJPwqAtWd0xSNqAz5l12
i3WYdYOmTvIU5RJGiGZtoYWSpOD9Y0GPv0TBKHWokvX9s15N7YQQTi0/S4Y3oLXSl6nd9NYlRiBq
fU0UjaRdLZXjl0brfcWxwDn427rWZiHBqB5+DK2m/EgrX/yZQ/vlVhrViJ7MYFILCdgQrnOgBfJh
1EI0WGGZ1s9xmhwEIhPh3/dg8SgNi2EvxHF/NUaWet9ok8BLhom+L/tJxwxVH41p01qxvzFS8AkY
iGsjvg6N0v7ogkGrnLDvEI/rZKXbooyW1Rtq5uFeEhLZR9eypZhilrTsjYxKupejzyL6wtdWSeIv
6axyy9zklvDyVtEF1T31lkJh9EU1yxrdFy/AQrLtgvqhUeuy3FjkW7dmO0Vb1Sr8Q2nFuNxXrQL2
s2iVm0CD8YI9OS7p9oBEv7+SsJ8lCfPqpQpB14g5pi6w2LE1JVNSg/Ao1gEq5xb+AVKIYWWrFs2m
LlClKnRzWDtM5sB2umcgfsI/JMLiVYn67emoolCqmd6a8VGIaMRpfVl8hjE4OqUgFHvU7qOdWWbJ
LsYAHhXRSd4rNHMnfIUvjVoPf/UKCg+aKwuFGDq4MMDn+PkqZ4l0pteKvfTIc2BJrnqKi1eXatcd
LFh/9KyVo+X8TkgujZExM0+fknL94pu3SYK7bVznRymKMTkx8PaO0N//FOdp/WHqzPFSjHWRr59K
uzBNxjtpjOXHXz16qFeoXO2ZB470M0lmUwhMM4vko+F7+aU5Jt0lZj/jykTP8f50nvVZ0YJsYSZu
0504/bRya1YhwtLq7YTwN/6tue0FMm5IOUTQQA5uzKkcUMGzuk0/hmuY3vNzj8E57iipwnmRl+Rf
AppsgFVTbzWcp64NjErsJEOoyUNT4P2PeX766JQhSRaAUb1M6ulrasHQTWIV85o1PJGAbsiYjdEu
Q5Nj03e5QSUWg9/C061fpIrPwh6kHVSEZso4N47TgTNsC1LcMtTbavas1gWjfvKHUt1iYTtexHrf
u+jg5BtjmoS1RXy+hSmAz1h3CsHwtY3FrqnlUTPTMtVuvXT8PMaN/tFo9QhQqRZcSLNCV17i4mtp
gatjw3MzSHjwYUTRCMG3X//4FDe42BG+jLOOnl7oemK1mnaLBkn7QZu4T9tFV8l7MREe+fgQUCGV
pGQA8fTp/aHfWt6UNWc6IuUdIDann58zMyrSUNGABk6Tg/VLehUag39IxwQ/6Mq8jIoEtnFEZPW5
pbw/+BthhHIqTBl6cXTdAQ+ejq4EmWFFA9ljF+bIg2Rhse/8sf6Q9Yb51chjdHvVWkVgElrREcBO
shlyrfrw/lOc1dNYga8fYrEMLM9ouykLdJoknejgN+xv/Z4LttYgNgHNPty8P97L0XAaUhDP1yEa
wjAnGVtiSQaYBH2LKMptJaYCkLMoiR8UPUqfNA6KO60Asuo0opn4TlM0ygP5BO54dCVwXwqx+cDg
Ewsj3/HRS062bV8jcYgF5/RAQgFcDhc9vbFLEKyFHYV1vCd91QBRcCOCK9GEwkMdVbIAcyxu91j1
9jU+RL3wfajIed5/0/MWqEwWTdcYtiNDA9Q8nd8yH0jFKlO/HQfa43ktCAerrqybKPXaLXhhWE3j
ALwJ8B/GWDo27Txp0QTo9EqyuNaVPJ9onobMfq7TipDpF6utlvO+6/NSvwUoVx2zzHpmg/d7I8Cb
vpeHtebb2S1vfnlWNhV8jmbuL6cvH4IRLENt0G8lKVSutDzFtCfsgsPKNz6P3DDWgVUjt0FXF9L6
6TDajM8meBm3ailo3wDDc7Mfg6MUytYHOUdp1Bca4UEZhfpjh7f1tTJEl01kCT+gi5FSy6mvbXzZ
M2NXlFPv1vIs3xXx/QmdTOrGFezCvJeWS18GwTFTYAk6y6zJSES818xRv+0NfwIM6SPJCFjRBkm3
Ji39xnchsMxX0hdQ0XKXxXrR62GhGLdxn08737KkXW+M1qU/eIoteTG8/by33KozxZUNfp6QGhrp
6JyTwY0+K5hnidJMkRH4R2mchv3YCf6hTfz60GLwgGFtlG5ofGcrsfQ8kFNDJv2jtUwsByNzugz8
KRN0pCyCI6IQyWXaleUFN77CDUtZtYepn+yussCbyr11AOE/ue8vw/O9NQ+Pph9HONU6lLpOMtBc
bTRZzBm+Kz19TzOppdWit24rgHkGKbVGM31zPJJvoCnEFrohp+PFIhafY2IGx6gt653RJ9UeuSgs
2BMBHds2W2vdn2/mGW0DEUbneNbAnC/G0z1FAqURHvGTjSlxgGrIPCRA3/+K57gJbjHUOiH3zOAU
GIinw7SgmWlHS+FRRqf4ftSgBthlkCbqtT8KQet4WVJ8hDMJnDeWG4NDoMsTjNzBAUIB8v0Io2u5
63tbUZEobiZdeU6DHh8wfazx71XQQFt55DdOMx6Z5AXAIIGIpsnpI5vSSP9LKaJjMBoCRvEBx2ec
yg9TEgg7MRN8t2hMaV9IGNzhQ1gcYqU0AN4rwj3XaHPjxZGy183Y3IdSa2zGFp0TCVvPo1Fn4UWj
jOMG1vYtAoyxBXRfqS+MGvdiHc/eCzk1JDfKEIDMuPv+8qWKlJ/eIcYzIJL0ZWDVLQRIczOOjinF
gaai8NSFocq1Ww1tHe3G96f+PDIymgL0FxFksuCXlfHqCldpwaQ1ph8dtQSxWaBWkStrNeL/1JRX
Et831jJDgfZFdG6+Ly8WWUJJPZUmMzxighB/ycUgdfy4rlc+35uj8OGsmc/F5p/j86sX6uJS8Kuh
jo7KVPo7CByC26joIL//2d6IA+SN/zXKHBZfjSJIaTVpEaMESmU4rZgAD7SsO1MspS1Mmr8izHEN
nDVjaYzRHVx8OnHoO8PsxOiI57p6X7bF5HTjaKDhKVgXbR+s1ebOjxIg6VgWKCa2SzTiFmE1qERT
TTqIxzJgvy08UiztCx17EZk0UEPC38WBUP/1WE5JzRABwvOSVBROv6kxpn4L1yE6zkSZPULqgYNu
hr4JgvB7rkRrt4A3Ti6ufuDPgdyrCgvhdDhM9oRAbfr4GElCZhtKdtkMwn1aqj/lTjlaQ3SlptrN
UGa/KvrBGU17hyu9PHtZgTlcDEx1RJMSYrrXAmcPfQNp2XTsVr7mQmkYIiPDENEp9SPkA9posUSb
zKu9QKQ+hYwJHA5IVM2XDO6MaOOv3SDsngjaQSQZc+k8U/VsYXL6NlbzxWWI2xl6dL0qPrcD7LVp
6nPH8KZa25h9NG0RIJ9aG8mHeK2+9ca+gtfBroUCP2t2LqL6EHva5AmUhI0+nXv7TbkL9TjcxVOk
OyMkzZV9/Eb4IymcSfd0NrEIWkQLGILJaHoR5bSqewypgx+iunuGCrOm8fRGWAJlDhV9xg8x5Pzi
rwJGOXhWWnRGevT9EJp0HqlOIxvDyqS/sW/NuUE8a65QttEW6YKejpKat2p6ROWH9poo6G4PXc3J
dSveZIg2uRUipZv3Y+E5pmCGvICT4OIxq9ItP2I6VCSbrZ8de6kyHcCU6dbCNPjSBFSwq4K8P6aD
Cr4+R5ktSiztqUDp3eXmr8GgoqbbhUK/bUsvu6las7xRp9XC4RvTbJIUz50vqrVQBU+/ft+aqe/r
Y3aMkja+NMWJurrYDxAFzWZlCt6YaGaZwiANKgqUSxxH0yDgZMDEP8ooOzlVJiDpnCCd/f43P2PP
sruhVYI64EB4SRdO30g0egmlpTg/wl9SAYkr2oWHKdzDVHYvG5r2CX3Wqynyux2ZT74tYrm8Rn2U
UoemldtiamD0CMVzVeThFsBUtqk83JOxuQoPepc8ypEGsVsupu8+rDonEaCcvf8Ob30pcAl0RJGa
IwdZXB2EflaA7MycXFqUCMC1juxFsMYreUGQnd79SNYtk7vqTNsBAXb6pXwYfwD7rOKYNWrMcoy6
cId4PtJuQpsqidsqRfgtiGEGu6XcKJ+n0S8Mu1dV74l2hHTsBnn45Ml+gZW1rn/zsrGut5ZRRcdc
k73vMOjkjALijLKuokYq7Nj00pUt9tanmivfc8n5RRbx9B0mq1TKMI+Lo4K/Kj4HjYexQ51aj+/P
yDkfhlVFN3DWS4YUydXjdBzf0othwE7hqHgeYgr957ynhRL3dMBqqvr1Rm2lTVQivj1ptdMO/aHu
xet8+jUt+pezi/IzzVA6K9RIxfl7vIqWCsoCTGgWHXWsmhzE5YZDpCmdo0RWvbOm/ueYGdvWa6pP
ypAlK+iPN74C6SmXeBM8oo7k8CIzkOJSjGDgZcdK6Qwoo9LwWQmwWoBHpO8inO5iu1AwQ9HEPLju
UR3dFHpn7uCoRo4eVNomU5V8RY/zjeOc8DXTBOFIAQOyFicj9DgfeSHqkYYy+E9VHY9QeEFuPY56
h7evUMo51imj6aNUp4aXUVkpe1WBPGe3voQTfMjv+pYYEveiIYyglDTl8BOfFPiqUeaJNPdw51nr
YrzkbKebD8A5lRCa2nQUUGo5ncjIS4cEMil3wlqt7pQy0HFanyuHPt0HtKIQlsxdbh2Why+eUR6Y
kWKH+nQoYPeM6L1Tal4bb8usVb/lnihdN7zcVs6Gin02CB2gHL2N4P55Ar5oNbFwLuu1MnD9UY5v
O0GFkWMUQv0ohSk/gxZo9mizdt4mxn7kgzmGo+kWStljlQ0NOnYbKxqvtZb00KU4O8Dn8U3oAjg9
Z07nFYK+VUoguZverEPfaSslKdxJLA2qbCCUDoLfBuKFMAX1Lg4MObXJL7KjLlUqGOFqqrCo8dFK
BEUguNz9nCYybhAxmm6LHmDGpE369xxRmNL2VKH62DZ4zzuyGPRPYmWosQPiE8eYoo6z757X5Y9N
Mun4lUhmtm9MxFewFfDwsBhoESeOKnQe8KFhEDAV6mO9pfiaF5UjEd8R5/UMsCZlmmnHJtZKmcKu
P/6I4RyVzmjVdE0jVJN0zJlRnLTbujZ/jmpBI/b9mGOdxbZ5q82YNgq1OmWrxcJWBFUL4cVMR72M
gQ0RDxCHLPNCxLYwNBMIx5NB7tdOVrYTrKQXP0WAW7ednKH5BzpEii/pAw6FXeeV8iwPg/dR6xoE
1bm/+E6FJwq7A+1D7FbQ6P1adJPXODDn+kto9iL8VqbgLmy5z21aX5UfQ7MJUnucKojhqlJh9DdK
w6U8NBMk3KAqGTqRldmcTnwKM3n6nIsJG6fsykJxvURMbiUEtegkNWOcbCDsJp6TYwdVbOKhSL9h
T9TJbi6bjez27HjMI6yxh5aRmNzqjK5QHsUmHg9qOfizIVtpdjtLypXerlSVQsWQNHKFYQTyVkY9
gt3Klc7StmZbdJItwJJo4KnPjmdGkImbLB9TF5qqlThKKWV26WvBD6/w8xCQpB8kTppIenABnw+n
bi9Sgp/i1PhfUPKM7qWgxaOprHT0AouZnaAqs1chTRlr06cTmLQ+iUcobUo6XcZwpLMNB6T6iH6t
R7Bsff/JwwvennoZwmzVG8HsGQWk3BGE0rsOMPrOb/wmlnt8kDWx25kjWLPtVOX5/ftr7KwmS7dv
BpkQPWZEj7jINILQi5KwbepjH5mJoxWFcaHK1bEW/cruNBRJtaT/Vg+KtVJ2nqPbSfSDowChjF41
3ZZZGPo0+o0ROVg0jdWxiBPFyVukk3NfRnTRU8td060yzN54z5mpTuGIQ5zLzOI96yiTBlP1GC/x
LtuE+lTrKSYA3/SyrbIdawtrSVn55QstWSjvSKZJLY7W5mJYWfclc5K7+hjMLOhZEH6T6Ajwvz+J
Zzk8DQ1jhp+CUaICsszj6ille4ppd5RK4zi0wVMiqtZVr1byymp5YyBSn1kdBZg062b++avkw2sQ
wfHltj3mCGC7XFrgZdLM2MZltZbGvzEU4HZklgmAWPwt+xK9BFKB/HE4ZggMO8SEaQOd0ryEtxav
vNV505Nq9euxFlfdSMnBKLXDcOxjdIyakhagPyEepsQyMhcchDu8K4zPmsaJXARRZVPzzzfvz+F5
rMeFAx1JFikVEASOTj+tEadgRkxjOMro67l6rVsX2TitaXOdIy55Ve6xc6rMUqGgcDqMXkVxqVXC
cBxkKd8Jqd5dVvhjbSq1Hy8BPphO6ffRnZkAG0pm8WFwaK0rlJr5q+UFHuRFQ5sSE7eP5YMMY4QO
btn03MfVyh76UtsA6sjdGHNh9/1PeybTSZOAcxSxNfbi/PqLb4vgC0CdpBqOtabs4sT/2ptm+FiW
pW163k5pAzdW/N04lAeQDZdgqD82rD67MBTh2qhGEeKwvn//md5Y3kwAuEY6n5Q9lteJsFVCc2qt
4YgmZ7JDJrL/EPUAGiuZUtKvh4dZsYrrME70lPUWr2+VSTeqVD2OldYARIsj8z7qDWQiFVSi3n+t
894DpSKdpie+F3DQwK4s1heQJyHwVenYA9jl2icambhVSbkyu7MsaH1hHxWCg6kmmW466xd+EgVJ
uArrATHciE8m25Oh5bcl52Vvj62nXvqk0dEsmwqTofFSZQPgT/82wQn9kIScuU419D+HKY+/c9i0
OBb2wnSA6suJbAzA0K4nD2PGX1+/iEJQcUbYbxYXXYRCYEed4o/6eNSUXIEZgs1VQCHrjk5CuXLr
emut0Ej+HVVF3XKxZ4Wu7YQxFsajNXajm8Vd4gQpFlP+GKwKuM4V1tNzmSoc3Km5U0q1zFjMH4Jv
uTzpjKU1oeHkTVnA39eRNc9QLVeE4BoyjODGkOj3zMdVL1v5yoedR1g8Aa7pRCiWELovyzMmsQRt
IOcej3UCwh+BL5HUzEfVVJj4nwjCPyZintE2ndK1c/Q8KQEAglOShoLfrNG9yLdp1k1a0CbTUeM6
gz1oihyV3pdcirAZGwfp1/cl/WHIzXDRgfkuBeWw+a06wxjFowWRxwjl8pOSKs1h6GGdv78t3wj7
sLRmWhNJF7dOZZGHtFjYTkWSaMcJ7McnzwKEEFn4ojplCYvL7pDrPeQCwAlMrBP0SK3JGmTXL2IQ
SGVtfH7/cc7PuhkAT9GX+aUcuGQ2ZkjWVrk0I4IH6xH4nIpyrlmuRNjzyYQQBI6MCtdcsFmu5Ey2
wrKUS+1YqUG87buKV5bV6CA1+CnGXSOtlCHeeCmTkog2Z2FI9y3RDRTgEdvwK/Uootxj9xmlryq3
mu37n+6Nt+K0BJhmcYrPvfbT+NoWdUWFvNaPWaVlFzG0l33rK8GO28MAsEEUfxWKRTiYC9fA3+eJ
Wupoe3WZTKM66kdaKZKTks1uWrGnMO0n1r4p8fx7//3Odz80H7BYdGdQuOS/T98vzXzUH6TAOEoW
MCQP/jnMl0Y4+CVlNmmqamfKTGM3CcGP9wd+mZ/TuMNp/II9RFdWJQaejqwHDYIhFV8WH6z+p6qS
SvtCUm20VvjEJ67vCvr9blib4OvFBPpNgRUpLV11gxzCeCMFWuJYkfKtJjnE1jDIjiaixVuvMVQ7
NLRsZXm/YKOWzwvKGUULIhZN8cUBVMcYeQ2tYhzLRMg2OsQgx2jr6NHL0WYTexQiLa8PXS5Z41Ve
ZwV3Yj/cSE0huLWhF3YA396Je1BF73/I830A/AM4xlyvoKWzxIF4HZ9D8wf/zpOBvY9+IzsRopRr
p8T5QQXZnICE3Apj4OhyOl3gyXAepnt9J1CPPFplKXD/HloL4Zmi6Z/ywVOPRknRwJnoppjbyEdA
yAlDScrR96t6XHdjI/+QcNrBucJr+xuGU618YWKJtM8i39oFUQT2zfSgYdtDEWJUPPp1ObmjZjXH
sdTwDtMzrte2qEUVHrCaln5GS3y61PWsShHfCyx4D0DOwSeL6rQxgijeR5bVpY+gniZELdoS89/E
0JMNpZr8i9XC2u+qIL7jdE5/GH6oNnu0p7JPZaVawFuKUL7zJsPYcplJn8QyDyrEObwhdXVe5hls
gTjZRKHpUVZizLnqZkRVQukrPGyLtvI2vVRKB8Ar0Y+wkCKRgy2JfcdM1apEp04vLuu2in6WpKTI
mMv+9KXMZf1DVLZpjHB8rNykMuqCO8PA4Qbh76Hz7RZtPZo5XhEku6TPOicJEp11VVJeBec1NBsZ
S/ErwQekDfpcxdu3jvRYWlkPcw50uhtmGf5ZfAeQF2Uz5XQ5NCNiqEbShHdRg+a8pfeyq6RG81Cr
AuItStdcVIagbPKSJteEaNxKinYethj+pVpHX4tO5iJzCCf8Z1QP258sVh7SIYCmEsS6Y/ShTunV
aG9pl+Cv26Fh+v5um//ik/dGTJUcCaA4VxjUlhfvrYc40rSgBu5o5lTXQ250bhXo0kVEMWyreZF/
Tc4vrGzx83RCIzPn9GbrgUngtnr6tYWEfcl+ku+aNs2vPI1aap8Kg5vScz+U5G2XWh572wLDMZoE
eFebcZxdQc8tV46nl8Rl8f7gIlD0BdeJSMKy9NFUstTzLOrdFOgg6obW1IRNJGv9h8EcpRspCqj2
erlYKLau+i2gpU57VGq8DyCLlh2q+XiKXnbcjvptl2XqTWX1yDdl6ST2bkGihLJkgY2G01letu0j
vwYIjD6Pjbpe628Ak6qRq+aqdYi52ZCWTkjsu5KUFWiSURPHSBmzc6pNYYk+oW80nGDvr4CzjIBJ
IBTyDzzBEMpZ3A70Jqr6ijznzqJOC/rMSh1IktO2qPpsg+9H6L4/3tlSnytoL3U02qsAKebneVUD
8tHaxhEyUu5qvYqvMTNSoB17ZvKpFPOPcSXKj2Xea4+4HtYrxISzk2UeGYXBuU/NCb1sPlWKUNey
MCp3fTXMtsNC4gC6WTu/3ljcdLcokcyp6Vx5X3zQ1EqHXi5K5S4c/fwitBLMMTXsuNM4MTjKJh+9
Pzm6kZjcr9oYP5iNGh5Qpl4Tdju79vG64BTgc4DBUWjQnn7opFDbKPRb5Q6+xPhR7LN8bxU0+YJG
8D+/P6dvfdnXQy2yLnK7VFWJnHepSXFyKITUIUPqN++PchajARUBuYGaio0Dlcr5KV6tnNCQRBSW
Wv0uGBVpG4thegDxruDFOWb7tiikC19W8NQS2+l6jCVpJVSel/kANFHrBn8A1p/vuUgZQrXn2Nc9
9a5QB3MTmekuDKLEVpvyEjTuY5eJN/XUHXK1+tAZ4dro8zc8jVQgd0jduVRrOm31xTfuekMQmyzQ
7qZpmK7bWFKOqOgG113cTG4VghOFZls9x4qYfsWb/VOWh7NwbRWtJY7zkbB4EPLcmSTGNFD0XxwZ
tdUak1Glwp1YcZGwJaOnk40oS/Oh4me3eoodrF1mQ6E4JtJ2P3u/3TcEWWikfT06U1OEEtbSVvTt
/eVxtvHUuTIJs4tjRQZ3tpyfOvYBjwMNO8rt6O8GUbsy/VHZG2qu5PjlpOMF0r31rRaDnSmjVKAe
EWdPta+Ea9thufVmO+u5WsaxopJlLgFiklGFgU61+ZgVchm49SgU8UYOSOKtuIwzB5IMvQoN/ZPp
yioEQORFWiLc5qtW82DyZz13QI59BL3WSoo7KWYyN8B6NdxUE4pMtqjWOmGTwiVyotmUXXlG0ht2
lcfCvkpU7XsJieCKzkJfQQQN60eTs7S14b8UvY1GefdNbSf1iyUW4VWZi/QWFC5OlpNn0P2ctJpr
Z5EfD59NZWzAKEfpJU6BGqJaUSbbZG+F7FZcZQSkS4ppcJopySLqLLR7bWlIwzU3qjMg1HyhImWY
RSpZe9S4T/e+6DeZ1BdlfO+rcSUfhgnMjd0EPsqOYWfWsk28j5+7WE4+eoJcU7mb4uZeblplT/6d
fAulSAVhTbGYsmFk+YGDAC9VDAm3nZ8r63COA683CM+KsQhIAgju4JWWV4tk0vI6jXhWWLkIWcZm
0jhdV0q7VBHbnSoH+SGQ8nQnR1V8P86ClYAvOlfq49ih/rmmpCItNyzeLXRdgJ7MjBLOv0W2hbJu
OFalIN8LmIcgkr6nOL2R9K+BSUmj1rezhkuuP6VSdKNNfLm826tD/IsJNg8BhQJvVdRx4IosJxB5
Fa3VPFm8T/JWd3QcNx1xGvVdR+Z9kdZiaRdF0H/t0YRGuXMl5zhDKpHgUv+0Zl4cpzIR9HT5NG2j
eYaeGveTfBsm17X0Iacrayqtiz6lO/uoqUjyRtGd3lgYtz2MENUUtXB87TolI63MjZpJtiV/ibJo
J6bVysl2drS8PB9gyT+eb+mANpj9IMRSYtwDjd2lG/PQbUx72AT28f21uTxC53FQp6CRweqknrf4
DmpfDPgF8R1iW3aQQnE6u3fZQivf+ywUL8dZJHmh4hVdr/M+oiPZtRO4qEC6m8gGG/L7uvqX78P/
8Z/z29/3Vf1v/8qvv+cFKis+vn2nv/y36/A7WXb+s/nX+Y/9529b/K4PxXN231TPz831U7H8nSd/
kL//j/Hdp+bp5BebrAmb8dg+V+Pdc82h9jIITzr/zv/uD//0/PK3fByL57/89j2HuzL/bX6YZ7/9
8aPDj7/8NgtI/cvrv/6Pn908pfwxJ/+e13/6X5fPz0mY+f/7T4c6ecp+1Mu/4Pmpbv7ym6X/GYwQ
BTEL5CT3zLl93T//8RMTnCDFBfohMFRYEFleNcFffhMk6c809fkzYFxA8c48aTSgfv+R/GfWEH8A
US2acFT4fvuPBz2Zsf+awT9lbXoLFKOp//Lby+p+FTBBw8uY/cyS86B3AbouAhRmBBGVXEXe6V1q
a91l5O/D6hLptTQ9NJWr40GASFFG9V71keTdD81eVy4RCrPHTIFNc5FNbpmg82ijmYWFUTftxd5R
9IvKxPdjo1NiU526cMv6vot2irATvH0FatdwtPIqlWf4mRvoCK9dVNlB6a88/dAHG691tMTVm106
XBa4HORbD6ms8WNagfa5Di6Nz/XH9Aca8j+HJ/Az6s0IODh6HNVD6q3hOef98t4XWtwpkO7B1SJQ
UfATNvXX8dn4kn8tv8q6o30Rn7vANr5JhWt8y7/mX9vnLLDj2J6+DQAM72GCeNt2fB5DkDFEPDtv
XS3f99FlG33XY8Dq5S6armvFGaPtmB+aGGEodFofE+EnSTQGDoE9RLf9uBIiXkT03nklc3GiG0lR
K57PpPfGQ1EdzWQvmpea8KmQYS7bN9NP4Wg+tFfpx+lz/KhshMSOH7mslZ2DW4NVOkhgQn8t7nrP
HtHOqiAg2Qp/8NWm+mOtvl6bq4+5SLv/hx5TXVkgy/b/P8ECWYsKS9LK/3tR4Y05R1yIZGYGAnDt
mWt7r+7DqYSakJ7qyi7MStNGQDzB2IKavKe78discRHWRlsE6b9xtGXGNp8J6IlyZaU8hYrCMiOq
1Cn31Q414dbRd6ODBaoTuZHLpnesDSHemfi35oQu5ETXd7WV8ESefh5yXz/AMmFNk3gqPLRZd+qu
3yB3iHtQC87UrhM0pGztYXSaK4CUjep0H82n4YeHncwnLiWI+fNPoQExaMcXxT2soBKe5LSruKF/
Cy/SwcEheu5Kf0qf/WNDV0x3fIx8Pwk3imE3l+EnEbanQQ/G5kazT8Q/fqEW9mDYeDD1Eagpu41s
YxPnNmX5uN5Ejd14jv7Rv2p+BqkrfBKuo7sev3W6FRf+rf84PRUDAjpOdtO73Z2vOl7iXHl2e1V9
1hOnSOwro7L1B+lz/QNaw4fxS3/pu+ldacOSDO/QL6ArJWr2R2WLYIpfOlPi5PjNRk4fbKdH2qKB
ixhr+DPgpz+L79n34nsV2b0//0cpbP3mh3ijcOzOZiI8sKMUn6jzAyNN4h344grlJMxG8ML4Kl+G
bm3SAbXnuud9s/PgPANZuARJvaa8uj7Ni/j+/6f5n3Ga16LJ0nL87x1NFl2W34PZLL2J/qRM9XmO
ra8iddkNkhmMiborZP+5l1XUM8rQbowaby400hxBUdfu22tDLg6Hv8eQy1vf768JM5LyJABP4AWn
rxlrclxaSqbugPY7g1s7H7+Aurxx2pVawupAi3T4rx5IfuvQw7mHSwklPcxaFl8xlPNANusS0wrP
8xzFzHs7M3BKAwiyl8Nh2NbF4O8NC4KVgibmVqAyZld6rNlVNZqbWYsTO4oxPYxKUFwEOJk4Kqh1
ZDuDcquPRN7qpixoMusmITny4sz14o+DrCaovDW/yux/maDXr7OYoKyO9ZBSsbqzFCd1gh67F2fi
1jTZJUpNGGl3jp+5SehymHUo3Nniw4BHWXnLweF1NrUzY7jOnpLUNkDvOmuH7pvb9PXzLebVTxMR
2waebySzPyBRWBy8BIEsJ7qvPpgP+t7cyw8FdwPzQ/+tux521XW40hFcm/KlfNU/+ZRri/Pt//aU
zytucQskt/vPDbbEluZBmomyQJpXPpUI20D/eqpbG5ig8/49bm1pLbsW/4iltfau6ml4/KvfdQnt
ednms6eBDC5w/tciatVdkEQTsqe7hwfR+fDBtxv78fHT/f1KVeJlcpaT93qcRTjxzQyRwnmc8cK/
aw6gAW3xwtv5++bwrThUB/iFG90hQT7U9mDvhJ3ieHZhk9tdFTeZ/fR04W6E3eZC5/+kk35T2F9U
W7cz+wbzLdtaTerlRWX+7MMs40s1mGEJQXyX0wu4I/558MyO1ja4lYJN7JS5Ix6qyclQSjoWF+WH
SnSwFDWgjH0yDisLcuVZXkrCr3IClDT+Yc+ytmBezttXz/LXLpg3z+1XC2Yp+q8FPqXIlAXTbZFj
0y/qrwcOmXynWggSbIY1HYq1+X7pjLx6rz4qa5Eupbpr3OF7OrjWh+Qjgg0a4J7ADUKX8w5gR2PY
0V4JHUv5GHcUD53ShaKXcF1aw1qs7ZiXiXj1QP/jO2Z1xhYNg791xpb6cssdusQ013prdXHICslS
J9+JXIsdb6+qrvRTcYIY71NX+JtXySJc/sNXyepHWMTVv8dHeKuACDAYQb+ZyGedEXuUKJamHnzd
znW/5vbXYtvvrr+ik+w+bCPXfvY3du3Wrvnh0TnWG8Xe39/f0N+3R3d/OToPe3f/KbL374dIQNZv
ZAevHkpd1IiTtjFRreahxB3NbZeDxtGPmj1sg4/6rh3tzg06flVf5Jf1BRv5Qb+m332kU/Sd31k4
wn5k6zdbxf4sbH+Ue+VRc1vH2ntOucdgcWN+8ricHL3N8fO/s/ddy40jW7a/Mj+AE/Dm5UbczARA
L1KGVNULQipJ8N7j6+9K9sy0CtIIce70me6OqWBJKpEUkUiz99p2ofb/qNsgqiLKao06SmoyfQ1H
Gh1WJgvdhhgUX3ZD3COips6wDZxXtAqyJ1qzwn6ttirYAu+PcE0JNrDza773mHpsyKtA3XXsGnaH
CdQJtb81JMbHx9R8MdlrAm1n04ps0A/SCZ6hqp99t3ZARYs3o9Mu/XHU9iTdHU1m2Jq9tqChDFpg
HDpLiF07DRHXHTXwtIp3oH0CDV1vl11CXFJn2q1x4O4yyRXXl+it2bTOBcR1G9zPj5j+0NnuW88u
B5Nc4N6il+NtSl1Qk+4ykq/RpxXK2L3gJbTVJ9pmg5gk3q5sEu57Ex0QGZPN4e50QrIqQbYg0e1t
bfPHIxqJk+3LcAPmA6elFavthm1b+nKWIfpTgr7fLKIvGv4OfcbtimW7lHTO47Yl+2SN9GcGBcF6
+rjfRuuKlTa8QzfBbpvt+IcVrHKCdb/pHkvQMpAiJz0dN9EuWrfIZ6WI/JB2E1EwjB1luA+j3bhR
bvhl+Qg96uHrDNJhPGLycvimud6NSZ5Wby05n8UTUp4HIhJS7tBcE3Nc2DUTH+1v8bqxddLZ+fpb
zVrWs2nTO8Ye0yzQgax94o5kJKuMrnrc38JJ4NDwA9L6/XTOexYXLdITUdGouhqp7QR3ihvYO+vc
DcnNfmCTk+16mx0NF5Xdm2/12pY2GKIzOjZlC6hvSVLMq+H+RyTF0vzMcpKqpiwbNC7g88M3lbc3
bnp7j5aoCHF/l9jELJLSzdO4o7bi4gxkRHT8426zuTstTM+y0JrB/F9C65fQ+t8ptGbY8V95KJfk
w8wB+6+Un2j++IkwR1gLnFa8veqHZH9BbbwpQPcd6KaKVUx0uX6s7c7pnNZu7cmZ8DM9D87gIPZE
+WvjpoSWbK7v4xEp/hpSKZ38KVtLjuSYm4nJVGKaI9sBTe3YDu2ICXa3Mm67VbcSqM4AaJiFnyEQ
tYY+BkRuqVE52bllA9XJrmV2Z2ubzn7ymcVMm2tSNOVZ97ZwN0KLIkPN6fEsGAsZ4jSw2YEYEqAa
SNNDRALy8KTQpwLPcxMfoMF9Tal5zKEdb2P3eKuyBsCoI7c53cktiXfWofyhuBPdQdNmZHfcXb7p
cAoEZJUAPpxzYpHpqrWhpl+2Zw1YAf4MgwABotUvObXkhc/NGx/Q3RvUN17v8ToHFS8vL4iGbmhk
x47vJG4K8KqS0WmdwubTgqTMh5KNju6krHA5KED5E0vcr/U21nNhrWdQPkQnscyvcnj+sXotZq+l
Jr74yitQ5Xwltx3jEU6+jOqmt4t1tjbdYj2w0VYcEaFHGU6UAig8tEEN5vh24ET4LYN/PbVReo4F
V5jhBFh+/lzpgoEUzozICe2aJngd73ZyGtrTKnVjvDqs4j1sXjAjiTdpDkgjOhMgKHoB7cZH8BPj
n3ojuZXdO/V6skcGpO/ZMpGdwUaFANB0AQyGm8FDwqhC28Nt6PgabaA3ZgBxl3ZL021pKze6Kzki
HEHJunMKBmYYIHAN297EyuROQ+VVQWmGfBo7WJHyXlxPB+WU78q1vGtcGtg+Q74sRR0IhiNtslVI
COC5XbqZk9pOv24OzUF0RJZt8En7E0PJFQ024KyjoJDAFubQExw/NAGQBDCk4bnD74mdswGf2CGa
DHItCmYN1tgNpmILvxMAKEj5bNPW8WXghgDa+eGBY2Bl7Kxd6KwspM7p9+NN65Bw7a8pmiO5wdL2
WRQVM4fVL1HxtxUVKDb7WlTMjV2vVYUY5fPcOVZDUNQ2kmMh8AfHOw3/rhg8nCUZMoK/oj2i9QTk
g8REe8QJ9FyRjsiSyFjkpK5Af3QwWLFp7XWIBjmPNcyBlk12ykLsZwOHMKGJu2HZvtn3a/1xwH5W
iQc/7LQZb5B2wHAqfDtzkH7O7Quc3pEi+I+PVG9EcpAfg9uGJhtr3biNi8PnKC6yr9bBIV8jqE/N
68mBtLO/FqlobrEwT7OIRtVFKIztK9VV4BLgJ7qlsOT3PeXqsbW1H5PTsQJqcXK0x2Q9QSqBcJMp
jMtJ/tCRk6rT1k0Y0qAhMVU7YbUbOQHmzcf/0UVo5dseQxI+fvp27vqb0E6c2i1d6ZnL3hiSNYN8
jVjuBnf871Jkp/D3hqcQyhcpdazc4+8ge6Vn/gnSKnJK/H3AsDZ2Sj0mYMK7beryd/32zvqVvyPH
I3D4d3+TOOFGWpUufuKKoV3S2k0x7hDrkjjgk8f3GCOL7dQuHIwJ95hBC4BEAiPgUt9jAe4jdfG1
T11+P9xz4W8iNq1yPh6H/8Q4cSc53sWvfP264XqC/x2E7aFbpRC5XOwaABAGHAohPcbrFJhhBxpA
4IeEWCdtU6+T2+hWfczXEN/Qrc2hvpc2PRsc9PBz2yvIGWDZczCDYgImsdbNsAoqDWgMLdfa0BiQ
3+hy5OZXGZ2z5jDZkO6UaxcZ6+Wv+H4csAYiTolnF7ShFRUZmqrdalRCQCFmgS0cQyd2AjuwGTpJ
A5wITIB656qrhEKoHM8eV4nrQ6WNzshSvNY48CRwQKFirJ3DVXXgcj8FetpACaB+9nZkEt2ZTvGm
AVh4NNijtx4biXZEbHfjs7scWT8uuDRp5pq3kRsyqHkPes2jACUjzpaN/ilUw0wiJGPBC5RTdIhx
NWq55bre1TvDvduXUJUV1Ni+hw6VMfCKxuxRcjTcdI0Jqu0C256fL7QeRPJT7CjURyLUdrW11j05
8zs0MTEYMobPVu0K8Vyo3BYHBKNlld2yHK6twjZOqPjAtS2bQPV1hBjwGkz0YeVBzwOXreAKX9dr
ZVPvJFd+VH/oP2o2/vCxM2sW78xdt1rDrs7pxA1tZJQDfqVkC1cO20/Oo9PZwh5LC+Tpu8hSOwqb
wU1s+obOcPTtLaGnF4TT6d3D4SkiDw89eQHq87BgtF1FD/qBbTnak8hEbrmLpSb3/Col/pPjWhbg
IZqJ4oIvL2drVTG4QRjfZqXdr6yjjxU2MVMl8PSIrcWXVGMm3l458De5/Srf5lgYLgv5bHlYmhL7
YEQyPOJCQD07JF7Bvdc7yiZYbbCSHI6jyxd2Hd9MiJZjC3k0ogDL2A5gD4dwnewSOJMabr42XAkT
p2z0RwGuoczFbdGDzDQ6YmJ2NFhx9x6xLddW7PTGv3nLkRwfuR72foYH8tpwC1xQK3jWwhIaDB27
8THCgstCu6a/zN1L7yySuUtHLUBe2g014iRXb11py1ebhB9YjlD5oUAE5WqfDI/c9uAHOj9A+Tj+
CgzHDirQ7jVHYiqVdhIEbHvwtwZ+b9airYTEX6mUn12d7jlM1XaF8yyR9gFSjGU3V6QKqcblGBCr
kznxpnVLyDug19P40LrVHZrJ7mtXIpB2eB8koSttwUu64pI5ggTOoau4rAPyhW8z5lmCeMDMsNAR
8gZdse7ku3DXfpMO2j7e+Wvt0F1ydyAC/sqyuYsUntWjBduAy0Iuh0HMxa5SFpohdmOcWx2y8LfP
FvCbv1NJBYtJBYbFtln5jolDxleJOxiBrbeSPdDg3Dt4F9y5Hf6mP3ZUXw9bSGY3ufNtPsZmBYct
g+OusYFgswefJcDY8Etf+kvltqwE7gwh32J8PnaBDRo6iJcIh3iE0p6wm54qSgGrK2xPrBNWMHDr
5wRGTcHkE+w4nH9uAkWutIY3FLsQ7lKObvGzc/hKV3C1ctXJRTP3rvP/wc0IlV8ikaeCMxbWKTYi
MIMb3ozwcQr4xMxFZTQ+5fqw0Z8Vsom7VSG7MBkBdrUE/3gLWC1CwlpuD3OreDsgF9IxdtxJa1zF
mA/sjpdQhZLjO8wNhyNx8IxAq3BHa2MP9gRbwYLNoRB+hPlxtSCwLZipPmYkwZyjCeMxvUDMrT2a
wpzBWmEnpBBt3OCF4YmMUR7AaPD53Nxp1yKhkOA4TsZVFV1nZiXgI41v/VZYBzjM14eTbDq3odY6
O4hIlszO3UbbY7m4050ET8IJitz27nQEB7CVDh4z1/i6bkUT6aq/KVT0w77EGAI3IrSDyRR8ceUa
P3hr4RaKeZs+dKthyxUzwIPDPwFdrvCJHFQAlDgZC1fcGJxwiJ5hedfrGuUPIYEewoOvRgShLTs7
2THsH3wjhwAFvRvABATowBSkO5SN3hTuKnQySpPXFo5qE6vbIhBSYv0sFmIrNy6oN0pCX7CPMUF8
ttXbwOW7mlvI5YXPNrQijB3s9XuuhoR7/l7+rEnrFf+/to5c+ZZrTm4NBi7MKFiDeDfFtlsAhIs2
9ryHwS8b+5eN/XvxkbRkTszc9ag1RfFqD29cBPDLFUcNkPfExaS8X0rKXDZe+GjeJQD8Ml5+GS+/
jJdfxssv4+V9+e/7Aj3uAf3KdJlFdiQhTX2Li2+kGsAnvXYNYOKFIsCla8wShP6/rrFshM1CBb+M
sF9G2C8jDLjrlxH25xthiyh6Fqj6b6FoY0Eez0s0RLGMU2tApKSn6jXuUax54DzbKTc8sMozxxB/
JHBWILqrXWOIBWxTA37jiam2jDiGBl/TBD8M92//5jVCnp7Jfrxyv2xMX3OLiC+XaQP3Nuolbc3t
4TYA8QUdkPSYMx/pb9whw30ev/lZt9w+Xsr7WrzTWazj73uni+GvayT9nWX0vzT8hZ6bnwEetE7k
nazQuHGeQt5XHdr8dA3f/PDWwV/HfW7n88t5pM9wqqItOznjiYLBm75FmmCP7wp3rXN/H/xQ64k9
307kpsRbawqn+r1AbpBKsMluspvaNY/NRT4qB2U/nNT7wi7g0C6ROWIgXFXDtUSOx+MPND0jR3g1
E3KEK2raTBtxjZzUzeSWTIOrv3VyeEcDR6L5ekQya4n+L+hnA+M6cAj+uiPT5ltCjNPb211A7hAG
wFgF9hKy0xtiAAruIUZgD1wx9MzTNgVne97C8b0DBzF9eYkocj8Q+YP3/1yxM0Ib8Atq/IaRwoms
kJb/5K/wuz+dMRfXOcIng2ri+g6eVHB6+Toy+bkX/d3KzGz7JIyt2IxbFbnK/LFFyId+7+2B5eTR
IM49CnEuHfHJ7UDur7XsLpKXib0jyH/ZIYPmATUyNrhiGJiFCA/bdQiuOBmCV5EdIjCBe4ngcz2/
INVmvM7aG3JfIvttiVvqmk76AVS/u5MZqB7ALa4NMuIB+vfi0XtFmrXbb4y78Ek/obvaaTiC+Skj
Q8A467xORYugubkwEWNv3qE4UAWtR8SraYbn/IeOIB8TkIsd0dpDhRdF4aB80u2uJ923r1dAmXW6
ulYPIKHqP8/GDKiDSg0Nez2cDfRTDhGnfeUh0JT+QA8iwnwS7sEr9ZA6qZPYaEJ/F98Fe1AtI3IX
IiLEfdo8P/jrMV0L7L6ayxmsBxeQqsQFj60gQqVSRKIQClGcZmcij4vH85AQQ+rVNdeENijjl+wc
mUDSpXc2yF1CxRQim4gC1tegDDqD0whDRU4MYkQ9QpjJHjEjoKbM1b6hRHUh8xi9gBbkDX/9nVyO
0ITaCAWMn0cLTIyXB2kRN9jzlJ8RIVseHeDxoQyJS73t3/L0pQ6ROO+M2A/y0Zobno1WPyT4ycPb
PMjsIfzMw+k8nYmHv3mSPd/vIU0RfXerwvZVppz8+8ralior0VcejudxFSH9ukYEs2bhboCX7km/
mewVT/kxaQF1j8AvVtFE4LRG3K9zruE0OKH5iJP1cE1LsliM/DX1hucrdLayEQERMgSK3wq33768
ePbb28PuNXVvj1lMsozg/EFGhQzfApzBuzeL1chQ495x7vPmep9/7+H5RtwagYJ2xX/nUSDuK0d4
Ec716hpPRsj2v7m95FmJRKtmoTcq2PIpEa85CKjXXfHp7R+UVUl49CwkAQ0hSiB4NxtIjLuCjqSg
DyJ5SNnDw13OUud6h5CJp5eXDLV3XIp+fQ4+R4i/n81rgea7fSQOWdgpLQZa3iY3KggpGTLN3M7N
eRaYW2GRpp18Wbjokra8Voi9u+ovbfk/pS0X98MsZf8P2Q9LwlieOfv/vNOyJHavmYHvNu4vsfvX
ErszhPQX0+pLQEn+E4DSEuiUZ0DprwI6l2D/vNnvXxf2G9yb8AGqokcq7yimAUfPpKOWlz6ajgDq
mafvHTJ3bvJhtb7J7uq9tEKSN3tFJoWdkNd47wPJIfeAtQ9Io6fhBvBilW6Q20OQ7APz7sdANbdG
Lhl6Vrm6M+1zeGIigkS9bh9f8yoyyqsMggcLyDuMaXAqXLAyRaeqJKcElh6KNReg7OLtzeyzv9nt
XQlbPqweOtxLElpPgzyNlyK80xhmWqchGt2iWHak2X2LFBn1YrBHDs15LuzAAMZpdQ/zAwZIvIq3
+jVXtKTtnueBRg4vE+nQvQbsMwR0qAnP2+PFAyy6QZKVk+4tmPw85ahFhJwnXCKVhypYU7R8d8EH
S3KJ9LqrSY7V2l8DucWbm6GFv9XNKZ9mfr9budm5G8XYz2Q0IHbhJtDI9nSGX+P8CDsauXcivCCu
e1Thceno1Tt5dI+nAuUyEoU9smBOcLX11R6aHZHSQyejRMNIbpz15u7rNVy8zZnO/BfepsZn9Kv7
nOk/cO6FelvBVVPaPJc0Pkxw0jghpNczd748rw8yefq2c33Uj4ab9QEuG3SnwSs3z0h2xNtyCh8a
dyuM9nfFrdeqkx7lnb7St+YqvfPBQrD6evb4iL4a8Uw7Tp5l5OaAEaO3rbOFQ+/rj78SRn71+TMz
vwFHXS4bkB4VKKJRDDTS+PzMi8mknUpF/MyQgamteIYmz0RPmLRypC1PG+cWfOAE7LZGd/G3ClX5
8Fj0O4VKEA4eUWhyO9kVQXIa6Xrbu/164AvzYs3t30EXhWDCvKSnbygdOy0Z2J9rjd8P55x3oSiH
oFFKXGDboIp4QlYoumXRHL49uFAFcs93xgTb+xl+VWdNXFSyZXhCc55BJ0Ne8e/1iF43DxX5BtIs
UhGMEgVt3EMYwArfVOQWuhAFTnfw472BegtpeW8Lq6vwWfhidefkZEIxCZEY4CYgVUYM/tEijyUc
wNxb/H3Pn+kYKJwg33kR1O4bXzzBrQj7erGWzp01E+N//XM3Jx35Z8/d0vadCdz2D9++M6H799y+
M3H9r9q+C9pxTmb4T2nHJQF89WS9g29/GQEsfz4rCEQZoBriBDmQPe8GnsWCVGt6r7rPAcqTajdH
4x44Gy+QdfQOEOUB8o6hloIHqRYqFySRC4yPgu33i88CpMnUyLmgDKivTWl5iFBRNKEWdrT3185e
N6mtrDIk2/N0fgvFVAOaTSHP805DIdTztrrzwcVdEnAd1jBmStR0cQmPnhrKqmPeN6SkO4eDiPuQ
2VuEu+hccysi/BuRFFU5OVPonYj/juvB5aVGERz2oSOuwM9CfFSRIEjDHa2RLa9i2D+pE9kpUqzx
Iqo/ZABomYlMZk8cR5d44Wthi76bC5MzswjGMkQXSg8rwwxUUo8opuESf5tD9YyAlfxXEaJ//128
VtPw2hpUG+MZgzz+RxSLV2EPqC1XHK4jcsJrA75b+MsST3PUxCtxeD0i/7TvJcFrvz2CI38P+gfD
KLxHCRiS+Hmaf4FgBkKGtozgoElQbUgHlHfxKDtabvHfke6PiiSUhRuoGOiuBRZgUsMrdkYs97fs
fWkjQUEN6Efz9ZT9F/rp9+0000+pL6VtHmM7ibCSSvLsk3VJb+/BE8OhYU0y5vAn+B5J7Wz9/ftl
ZBeFonNdAdDz9PSCDjbQ4RF5Ob1tQuz6ggbYDClbWtvFjc8R7rtT979p43/aNso0f1/FmVItKy/r
ihSreIXz3FPBH3zROHyLnPv1PWqIUEuEAvIr6A+xvvfPz2BqJqe38xmtB15fTfR+imEPe2uO8FBP
u9u8vb2hlvBuRd8EhGP54m5kws8zvUOJXogSnQJ1eJmLAjcer402d4E9kgWZt3h3M43+97q7ZaE1
0/W/hNai0JqZhn+a0FpECjMb8w9FCp8CbUsSJRDaSLJydU68k5eep4fJOEAXQkuBCRpHOoeAR6u7
iWyedAfkv5sFGf1py1nz3SVntxvKQqNHMi4ZGNLLIJroSmFWIGBpntUA5aed1LlpJFUsjtPUySb0
SFUltBpVYwIKrce+R6P9Ms1qKojFMe3k5yIAX1M2Vq5mxDWx+k5cGvGngOH3EaszKJdGcax5NQQn
OpF0qMNFSk5Ai7VCxj38gw0Ke1cF2oA8PPGkhM3BR3/+BQ189fJ/AHTvhjADdGllgC1cxRBgWHMR
fevbvFCOt7NLCG8Lw+sGfeQJnYCu7t4S5EJ8jQFkjoq+GsEMNaVDW8dBiRHsuXX8ctrzhog3Dnr6
NbyrzcMmIqeFSy7N+xx2/PHzfu1k/tVdz/BEXbRNLwi4a8kpgeSQF1ZS+L7g6iiRVlC6E84Lb4yA
Tj6cM+yAOj4ODVNyypBNEDIkSIwrLAlHvxrc/vByIEnp7fz1TH0u695tj5lqH8xOEOQMwzxDWz9z
hAlUBtgJlwaHtI/M7Sj6ERXkyJss/lDRWIi3bXQPFbdDeGH3anXPkQAfes/9MRSF6Ofz293b1yNd
3Mh8zd8JnD9+Iy8u6UyT/klLuiQmOe3Z+4n688Xk0mmdyfXUj5U+LrAHU7I/7hb8vAsfPs9t/uc+
/Eo08cUpv+ZHvNuU0aBootdDJeG01DjAEtqUoDEJjffRpSE7XgUf0uSQI6WqRcsx9NdAu6+CHNCc
gWc8vfCIwzf765OydKbnmb9/3pmWFkDEvIn8HwEiFrTRdfLerdgfoI0WN8lMxqZTqBtg/8YmESla
iflI5AVaggaoKW99y3WCQL4PDDa/qyGJboQDJHa8A3IRXeQy3qE2ny4gk8UxzaXpX2FMM/n6Rx6m
f6ejPP52lmf8l7Nf/8//beumekrCp+zfSFu9PrX/lr/9213z1IR1E/6o/wbUl5wB8r+mvnTCKHzP
c8nf/RvPpSAZ5j9kRVQ5K9p/UFxKhvoP8D4rBijZFRPclzhi/8lxKf9D1SXLtFRRNgzRsrCv/oPk
Upb+AbJhHaw9IoilLVFW/hmSy1lTb80wVRGJyaBiB325LFvz9JbSTMJGQ071eVRK8CUIff3YBarw
nNWVdhMo2XQT6+nIPMNsDwJSJdfxEAy0L+XkODZ9EJJ3U/bv++R93aT0c7LHdTyarOuSqIKPCJ7b
2e4VIj/wxV4wzqocKetGRe+iOonyrToZFuksE62MhDxzpkg27SRM/JAIhUy9Jk4XGFc4svxdJ10H
YpqyZmBxFNEy5gUN3iQrXma10tnLqsQO/AC9hcapXtCr15Smny8jYR1ByI2lRGrLXLGOiS54jdx5
Z8FLfLCZKcgCTkW4IgNDJ7HXmO6gN1tVtiYq11P/OhQVcvA9zVjrURyBN7lKnFQqW3dIwZGjZ5O/
NnvPW2WdJbtNHSbMS7thqyfC4MRFqTqSGNQPaVOkGQEdtAUG4aq0QXjpu1+v5KxJIJ9AVNNIGgjp
dRME2deVfqcitLGR005VjbOQZduiFcDSXR1yCczeGXiIjGwlgbhHHzVW5LB5g5AqY8fUFqh9KFeB
39qq6DmyggZOmbFJ09yJImM15N1do2mkEDxXkNFNXdh/PeyPy85HjSwjUwfFH/77M+yTPT9X+qYx
z4GslyvBjC0yFmW9MDmfXgUktqqODQZy+LkuG7xcN8PMPI+gn6ZGJE9krI3B+fpeZsms1yXgbCtg
KpTAsa2rs8v4SgmiqEQOLl0yhqdWSnQfSexD19HYT+pTVaul6ChmFJ7HqmhzZoGYfR+YYoV+arGa
oSVZJffoHZWUfkuKSU9zO7XGKVoY5yezAR5sSwU/uSobYN35ec7jpEpqxUi9c1QUgm0JKDeQx1pb
EC2fHTXsQxUTLoI2S5uf6L6oRLA4C97ZNBVp1eVhsS1lsaBipjU0kjSJFnUEzsKoqN0pG0w6NqV8
Z5Vx9k2Tw5EJmYaOoVUQgpA2ewmD2lr1QzYdo0aPiR50DR1bXdlZRS047dRNLCp0yRnbNAMrVSOe
0nEaNnIk57uFZf50/kBsJksWzpw8n78sDWW5nTB/opf0m2rEnejV+AwNFLumnmW0zRM08R0KtOwq
42qfGXlJ8jxRb4VI0jet6AtUC+MlWQ5997MENXD6NR1kzZoEGXqNFbwXAIOvmm3U+BdfVv3tEEpo
+iOIytb0ynw7VgrYzWWr2tdp3bKvZ4TDrp+EKr+ybiHdDBzzOvg6f95QjTK1ehhE/iU1QRogWfqd
IUSvVeYJ6ybSl+hTuEqaX02HR02HBoUuvyaJvb/PPo8VpcMps5K4olZuTKztFZTI5GnNirIA82ZY
KguKg1tzs4vqkmkohqFy7HBFpu8u6ucAG1ZumWcPvHeHICwMmilqBgq4LH80AsuwRzW7KO00uVrX
dwsnlguO+dUhT2T8MxT0i55p6UiaYoC6AvLL7zRQWiffAzFH/7wxXqJBmbkLIMMMFP/IMnrWgKNQ
UvXZpUrVkrREC62z0FUtCtDKWnf9TOqfu7INViV4sY3eNFZSXz6b1jSevFZaTdWgMcs33joxRZWg
oudHJZS/t4M3rYRS/QZcZTiTILdklOOOjUkmOIkav8WqFR4UFTTOUhajmaIOSp489Kqt1iqXSRxF
u7CihoyjrNpSKxjbsM5DezSrYjtJIpoRT7qtGu2xTKxqnacCiuPyMH0acw0N1UStWedVj96OdYGG
XlVUU0md0CNZGsUFUffJjjQ0KC9VAYiUDWm2/2tDG5SuGIxzplWWI3dJaaeph8K/MkVVpG4iZpqm
S12EPtmRhiWaJg46Z/iaJ3pGmi8WSqFbZ0XJ9d3Q6QqTjExYpZCl63wc0aN5KgsmgY7yxiv7duFA
fLIlOS88IJSJLaPMKxMaTUS9URJjnwSKSNpUbo6F4p+kNM8XkOGVA2u2+02ZAwTFBN08hNvP4qUK
40i3xsA66+GUHc1WbJkSKiKr9RqB50Drndio0KfcHBUad3lN9KYfN1+LuI9A2YBQVcBML4mGLhpz
n8mQ1n0vaLlwTvJUZVVj5Lu0kEo3rtKBeIZSbeQpUXbyGKIJ4NBYThvkwaoWy2ChDcknwhaLrmlA
M5bEabR+no0w7tRBywvjPNRS4qqApsSK8vwQjdptM4mS/fWNf7K3EURFpATIUrGkOUF7NPZql2WK
ea7CAQxt4Ld0IjMXd4Iy6m4SjfKht/SXr6/5QcHitlRYYVBmIgTRHEf1SV9NqtSb51oMwMYTZk/V
EJsLSut6Kn/eVrIINYLO/FhTbKvZqW2Mzkrjpg8vuVB0JJ/Kzm5iZVz3va7fekZVryTFGjZ+WkKf
VXXoBpIsbIrQag4pMgHtTuiLpa3+wRzjKlSDhlS5nQoj8efFTcQsQypLDWjRZpmtS2O3i7p+YlLs
JatGG0U3UBT0eQ7LkJWh2W/qXurdsgnGhWX/ZL/LmgQlYKog35bUOWTOcylJ/TwPL0YGlrQxCZqV
lRfdDcxW77uhyZ0dDkbm5ppqrbQgjTdZ10mkzILG/XozfIQ1MuoFDVOzLIwFRvrPUwL/iigPXhle
NCEq0RyyiaX7UvJhCtdJgOAYB3wNqVI/uDRmmysLPqdr4cbP20SFQaqqAHwqpgH2/0+OaXVAPURn
dd3Fi8uJ5oWs2H2e+9RU65ICnfarXvC6Sxkm6EgZT5mLBLHyzpQy8xJ56rBrh67+rulWcROrsn/X
jmJHzCapNvUEXdhldXoMa7NmmR4IpNU9g3TjUK3KRJ5onGqSG1ltRrJYRLvFpOrYIMX6gv76KFJU
VYZEAVYX+ZGY3aKUJ8GYS2J6KXNvYEWVyK4ZyTrLS6tz60EeFub04/mGYQ2giuYFBozwD6ZqlUx1
YQRY0rQLSYWgp6sIgbqgoT6aYwZAmaxZON/csrzm9L7DbHqZZMlkKfll1EcTbOXaRk4tGRhhGmwl
GhVWTkNri3Im3KRa77tlWL/0oSz+iOIkXJtNin6bZh2eZQ2U5V9v6o/aExY6OM0gxGH9fEBZeZoI
TSpn8UUOfYVlfh6zvMqVk1igRv7rS308P6qhACcDJ+BqxlxfVEpbDHIuZ5dpzLJjX+XFcztGJTHT
An1BazM8SXLTOqE1GUsS9qM0Uw1uFSs4OFxtzrBkD27oepLr5AJXsnznaxAQijEIttjoI5oD9Plz
5EkKBXLMXxq41ZlhCqgjqSXpn97g3FiTcfuQJZYo8g35bieUvRagsELLLoIkxFTqPPCN6TkzMqsg
tVgs0sx+XF5uicHVJ6vc1yjOLGxNTpMok1PwrynTcGm0KXLrVGy2jVIjLmoa3amUehz0tEJOvRzB
tzKkJRGjUt4ZQ4Lcfk+DZRPAOs6CVNiExQBkE/VofJuE/r42wdkSglnG1VJzZFHqicQa22Gr6EV1
Kso+XNhCHzEApDimDlmdlmGac0vezxPRk9I6uNRDn9zXEfhiRNU3WVdWltvJdcUmLTKXEBefpJ8F
L7wGIMhRMI/4Ps/pT3PTDAMviS5QlvHRSyRjk3ud6Ebad1N/rsSsslMhGrfRlHaHKDPKhU3zUUpp
BoABTs1vvt/Z7q0bWezBQ51coB8bpo5FTfqg6Bbm9pOtAusZxxLeGNQXzG3nMRWNSS+N+KKKdQK/
3NBt46gwXFnVqwWd/umlgFxFS5GxmuIMOVaBbgx9mySXJM9TUhteyZRIeYg03Vi40ifYSodtDrp0
CfIXqF35+cBZoaAL2hinl9730QEcvgFHaEu0Be4VtBuOBdAA1O2jYBSmMzZjc2zjAY3x2z6wK10N
bSuz+gUT+uNq6rICh4FlSgrAlc7F5DsREMaDUKlRihF5teWm8OHRyRKWDPWPJ0WHz0s3YUNruP1r
Vsm7qxiSJ42F1KeXzizCXWd04Owxh8ypQfu8stRWY0iu6Bc26od1NRVUaxqWDt+5CgfnfF2xqZIp
MMeLYCivrVYFTlfHsj34dXP7tS75aIrhUggOAzSbiibp8/CFKPpmI8b5dGnTJLQH3epseFPh/vb/
H2dfth03rmX5K7XqHXeBJMChV1c9kIwIzbJkKWT7hcvpgQA4ggRJkF/fm7r3djkoLUVnv6TTmbZI
YjjD3vuco+urfMmdmCwGvbQ8O9zUw5IDmWHV5ccv8WYnw1dHhkvpA6l48w7uGpeGGXNfpsDFAKRg
tHFRK//MvXyzk2Bq0EIJoDEFVQN65PS8AAbSNSVe+zK6nbwkvcNvqJ0x99Lxl32uwuzC6FaduTen
gRgiTBBNWFcaBCt+TLfLWzhs6oYw6p9z7t84g3roJzXFlXCOsq5+f7yM7uk6/vNhIXUghQuwoXjv
0y+c2Wwqp82H52rhHdowGd7GxO+Kgx95GHPaRPOhDI2f6hD2Ieocdp9Xfb0rAsIv4WTG68Xv85Sq
zI+H2mB0lRj7Q1GZLqlCWey6YR4fnaCMEuROaFdfz+FB854nuu/tGV/xKkn7H1+Bbwk9RFLw7EBE
GP65sTcSV44s2TIc55ZUVxUpQFjjjNxmpa6g7ZfuLpqnMfGIrnZNDpTEc73+YpSgRBgvg6MJXLmj
jLW7OlTjLvThQ4uqLo40KOvDoKfuDkc6vCotD3emn4rPBAHsLtQa7eRY1sUK3XGuwWH8tiqyB11n
3ourAp0AG1c/wkgwFRuLXkhOHRRXDLPfrsO8Q8mY4M5OlrTdWz2hc4wDXPHjbX6zy1gZlGOsR2uN
grdDHUozObMOg+E49Qq1Cb7B8JMJj/r4KZtYe90ARHk4tMinKYic19KzPwyfm4kqMiyjx3kMXXz/
jLEctmbpMDbjl2Uu0MRqkXyvO8IvMhmWSIFmibCnlLGL/OOmr7pq3w2+SWcvaM+83ds1YICJEUfg
4DIk/RvbH2akmyt/wstFaObDHLSpAuEVnbm820KL1zUA5Rz4EegfxL0bO1wr0Tty4PQYTjnmMiAa
Tdk4dPFQsvIeVDW+1clEuPM80yZYF/2NuiSMFzJjpAKnEKHywU+yNnTKeODFHWiG6cxKnIKG6zYB
PlshBu5wwNj+5p4wIUcqQ+IcC8V5iswsTIicXKwJHxM+1GgapLk4DCT/Gfa4Jh+fklNH9c+nI5gC
MQbie+WeTi1OmzWCNH7uHsvQqqshsJi5lgOjrMRizmzGG0sKvAoxq09hUCmKkjbmOzPt0rVl7R2R
TFR7NjiYodCUdeK1bn5bISw/s7AbYv/125BCI4hD8VMEAGfzQA+sr4Wn9wDRZ+zrXDHvknZeex85
PXrXAUVI1Yy55SD2vUtCFkxC6apsvwxF8akoOnsmJHjv84EpBL7DEFTCUZ6utKAFkVgc7yindk4B
gGOgBxKg2CsMS+sBbdv+9s7ixAP+DsApIllYb+Cf179GK5RCB94RBj67RlyIM9RY5w7VYtW5lT5N
aP+50iC7AUeCbUI0t7lmPBvCahxwhoe+Ce4XAMPpOJEHf8r93cKm4E7Qlr7QQAV7rywxOCvq3ARZ
6gygpntyG+yC+gvV2k2IyUTcwXAO65xzSO++I+6Y43iQe0B2croeflmJdsmYc5xGlz0yr7a3U99g
VFA7oDEZuN59pZogbcZFffp4J9aVPvWEmCYa+ZDARBjjDsbo9MkEGVPO6siBrXPd/VS4mDwTLt3l
334KAAyKYNAJ8Uu43vQ/9psHCysWSdgxNMKJVQgAtRdlcWar3/kWHN9VrAEe2QfBdvqUwAoVibzk
xx5Y5Y419VPHxnM48DtGiSFeD4HDAP0CCnb6EId0jRNOMz86vvAvc0owpmho6mtf1fTh769ayCCy
8R0YpmDbWWUuIAnyFjzK1AIjy2pQlbVXDWc8/jtnD5gt9gWnD2TllqlA6iXQ1cCyo0Sgc1jyIDhU
jeIP0zwV13PT2puGgqn2uoie2S/n1a5sTp/vsxBROQBFKDs25141vlGj57OjM9hI7GhGZswqqkz+
vSxx6mMBp+IlxGnVtZSjeu4MCR+BXOkrv5LhD4TE+rYt/ejFEXlXJ8voZN9J3ZOH3OPtvWnLsI9J
HewNo+DUlQ5kltSlWv6qZqF4Qjktvi9mrp2dP8sqTNzCBy4Atra9iRYXQ0v1qOAEJqdABWIbdt8d
7gGCJJKH1/UY8l0YRHUMG4R0dB6yVqRmaW0XR53hPzKZBX9FekT1Rr94KBfNuZm9GyEkCiNrQJlp
yYe22TlB7+vrrgSEnsiwo9+ZNwY/McWz5Tu7WExiUhUxSeE0GmMGRdF/npmRnz02tAwcXpN9yrz+
VjRFUybGm2t62RkW/Ij8EASMbPtph4Bxkge15ICMldMXaG2aNeo64sUUxVkkR4w+qh1zU+isrWMN
sLxLLK2Dr/OEYwm5oBvuRS0diH9mD7FyVo79sutL6/WpbrzyTiMSO6zqT8z66dli0AmGdy+mCIFB
aTDgYj/pCe6U26z+vlRQBxnQY/llPblYv8ybvZ+jNQC7ENbB+Pa1f6dB4cl92Q51lwzVZIu4iZTy
AGQ1HTzkIqi8cOmQfR6x/GXsF/V4zEfi/46GklxITzX3a4pyCavqVJdjXnc/vawK89irWjQTtWR0
KdqQZsOzWyqL+ZeZb55bvUwYBeaY4UtoQ36hXMudmHtd8LMQ5XLj2V6DZW4Dg9isUSOqUk1dIGyX
s7jTDpQ48UC4LpOWZcslG5cWdDSr509dZQ7BbJl7MSsk2zEbMq+KK9vNX0ZN3CChKMi6KnOvsbFt
uIEoQeV2jEs3019dnEfkyI5BnXHlcJ0EpOtQSwolzO+pscDTHFm6JqZ08V7CtiseM7EsUdwpyW5M
TilqkGcVFCnzbXjvmjZLqBOIL05VeSaGktrf56ZWQwL4uueXzbI0vz+2ZKfZ8asPhqeHFADsGV2J
g1OjSZaRjIAxIaODb3m2zQx5W6QtyWKLwx8X0HXthprJ/cePfSfE5mDageWDIQvBlW08Qhn0rRUZ
z45+OPFbLTP9EtXELeKRd791x9GOsxnULgeRl7bToNOxZNlFXrnsIeSy3rlhCxGCRu6HKxleFY0n
z3jG7cqAS4QVD8BcMh/ed5trDF3mek1dmGPBR3lX5H25C0cVJGzp8yQqmPOIcOQc4PzeQzkcMuAD
4IhA9063gyIuC+lQjYh2A5UoN0BBd+5iYiYqT6N9MNY/P96HbXi5fiRQQXCU6ybwrdRobN1htkSP
x2zRhy5EZm/VnEP35HQXkAKdcWjuKRIcrpz7mritXCRgTwCLp5+nWe3P3sjH47SM0575CyY3Q816
Lxo5Xih4hqTnPYr8I4m275XKLgRyvCTrPDdRrdKpAXWdBKKMdnhxvatBNSakqdROSNXfRlmAiXPD
PJ/xhu9sCkQLa/TySqptZQus7PtIcDkdC3f292PFwk+OcB1c9tq5cPWAkaCTd07b987OeGskA9QV
NDI00KdLBeRlKo2up2OkO30xh4RcjFD4xVCdTqkyY3Um8H/neauGEBHnqn4JXscZ/xEIjkVpek/0
9pjn/qNUrgYHmvOkaKOrnM3dmaetb/9neIGDEK496QBgI4tHirf5OrOICQiVPfYdGXZCiDzxo+5c
hvHON+F7ACYhegf4t61/HD3Isgur7bE2Gu2O+Vxdmcl/hDsw10jRz13edx8XYK8iii1ztiwZwjUa
5NK1x0V1VQKdCearQwR9OZP2J4Cn5sxtemcNAZJBT4MoDcDfVr3Y2HGasqWej1PIxB4SZbTeDXLn
+W9bCHiHIIKhhooM33a6U7VPwqyu+Hykhn/n5fApcsdf+Wx/BXasz+T6r/zT5lhA2uvBHIFVjt7I
e3MRBraFZuRYBfOQuoVCiWpAlt2o0MVwDlpxMSHiikk4ystxlChbrT2bBqLOk77EXOyWcpHWiBE+
XoNtZgHALYK1ApSIPnzwlBsWMJIl6erZGY4kHzH1PlReaggNL2gDl//xo97AD+uzAlhJaLEoBfO4
yWJAyXEps3A4DgjBY0i1yZMWmbqZWr/deX0DqYJnoQCNRgytiJz5yrK+PWRLW14aROKH/5/XgV0A
Ug8aCBzo6faXTgOBIhMj8ACiLxcXrhcCjemuEszG8wLsqR8bD9J7KPXczLK0GhadDk7dX8ihns5I
pt5A3a+rw7m3nvg1eNisTjs2VR4YAngY+uprOqLCgluEshFkCKnvLjJmoqrRMrEM47aS452VGYYx
hwqx7DzRpGu7XbAYDBIFg5uEpHDv+6UMd7zl5G7o6/JqKV30k3eBp0H4Z9NBiCI2ZTOdEQhtc7v1
Q2DYASlEAQfVs8mvhqgaRwIR6NEtF5U0TeTdFQwplhCGxqGI0GwcFMI1U+z48Y567x1mlGWsdgq+
BXjg6Y7S0evgoZvxCNPRpsjrlieIUhEe24B+9kaFdugd4/uJ6/nQu7Y4zFX0VarMfRiWtn1puAp2
BCFhwnIqD8CCSRwVDt91E6ju0CMEtQgRTi5nGPfaCbb39Zgljc+reIlE8xyWQxhXuGxgnWQXO6Ib
rh0oDmMvEMuu9RkGYXRz+Ym4LlrK9/N8Jq57azYZBFkuCH3wX563FZMUwkAuO8n5yMNZ7RevmZB4
Sn5mf9+uMoPBAEC6Fiogxtrov+auoVMl/eWY82ZISDcGMcRH9aVGWfYZk/HOB2GIKhQRoPHWEH5j
ndA9FBmzofQ4QMd56JdR78uwytKPz817H8QRDa9ibZhnvjq/P+KDHKQsMvHCOULwEsYcVU/x0kaf
wso52xwUP+nUCUAfDfVt4GOjwKBt7njhBR34Dw30fXQuaOHoxHeqh3bmVz7AvzOL9/Yegtp2IAiD
DBMA3xvTDmTX6bLeOxZ+EcQkn9Ggc/a7W+oA38uMohdzQ5uXki7nMJa30QKeDGfnQx4JYn27oAvp
BuTwwjtGUx489Tn77ghKfxIZDWkUBNMZS/7O/iEogdAYTCuA+9c2NH/sX8/q0LT57B1pRZ2UdjI4
yBAtHl3iD88fHxWciLdbiLALNXYMpwIo2WYLHd/m3ayy4CjC/LrXbR3uZGfyG9MArEI9CAuerDJ9
kbCChJ8bA9VIOjljESbL5NdXkZtBU97MCELRABdBL3Ig7gEfCEu0trJNLZDXU/UVcG3+3AUo0Ljo
mdM5qceQvyYqaltg41WlYt2FYxub2govyWUz+UAp6kntGEFYASfKvDkO0Tj0KpiK4BHyR/gut43i
Hkzj0RgJmeKcN0B7EapCkk4u2j5oHoOsMgOKEwRHqYoeH9upbPwkn7DwsQtcqk/9Rbhf/Mbx7GVg
Z+eLYPpx4rZA30zXKEzMqUj5VbFCDYcQpQYmzuFKy7TpZ2joW4l3y21PLt2Iel0sSiPToA2QDg/U
PHAFKT4wl3l0Lxhc2NOAQP0n6GjyabLVMiRh0GbP81xEEfJ3OopEQ7B1RXWDcEqIMUMoTCu0pu06
aPI7iPsxxweYlgOXUxoW6yZqwTJIPgBKKQC5JoU/2YdZUwBzfJHtiuHkxfVQGgdyxqb46gwz+QvW
AQAcysBa2NPSv3CKBXbfbf2pj3lTCBtHrqq+QR8ELGbFPXnSzAv5WkMC+tRpVqCozZduHZfwnFAE
dUv/DPh2gvId0qnPlNr82pC8PHRzbj73NFy+OQGZukMvagetOEvWAXRj0+IfQkg9VVJCj2J3fo+y
zOd6kTq751O0YPpKbsUdUaOvziQ179gS1M5ATwGeFv59y2c4wJ5bVNAsx1r2iQn89qIuinBvhEf2
M+5ZDOLKSQOqzlzttw4AE3LAEgCRRsyITP7UNGvJm9IKEh21hd4UfXl9xIhnayPe2qu13BXA68qI
Qtq2udMtWzIyNoYcEZ6ZKxb5/cGdGpKEXGO4OmfnIuG3BgvPQ/yLMs81gWMbhzM1mQgk+oMc2xC6
5ayRNh57765HkeH+nL16Y67wKNBdKHiKVleweZSToTjUdgE5yj4Q1yJylp0DRDOlgQG1oz0MoVFR
/qiMNPeGmfp33uZVGvHJS5XfknNlaadqyxUlWV8niHC5oYtBudDpfoLpGxAmuOTYLf6cGqHlp77L
5ivUBASx9jK9x9UX8cJyftX5LUBOnO7ELPIcJvDewYLwE14YWSZ4m00Q49SkkLmb5y9oJVOkA1sA
VGZDdubavLPR8IRIeqAAQiXEtgwMKHUnp8D4R1cI1Pd4pdj1s+se/NbYi493+p0PwlApRlEBhsqL
NwV/Gfdn0mRDdFTlwC7dvC7SVkB0/vFTNuKq1w30VxjFh2IO7OZau/5nrFRFUxGOBSp6mCuymA6y
v7ZV1e9hguedG4G48Gvh7pZ8QsvpZuGpL2Zyhj7c6P5fX2JVjLBVDI6IzV999B8OX+muKLy8Ey+Z
GKHl74M6u0GWM2NelmRNDvHC6ibdrCJgRYb2eUEhbXuFWxA+uxFBicjHi7IaodOobi10QdkJCvTR
zH4bdutC0zwTDYoag25xE9RX5XrvLi1vUkEy6e3acjD0qtd5lP/tR4Okgy8PASUi89mWxuduaG0N
u3kkjj+kEpxVAql6lPRF9bXovV8YPUl2H3/tioqcfi0aDURrewBUUMAVbNI7RQbqL2t1uraz96uE
FHitbOj1UbCSQMGQ6dEDhRCZJvG5dDFFrYZK7Exs+/a0o3wZ2kUoXyFghGDy9AT4zRBJaVyUB1Mm
UmZUf8UIqg8+/tR3QJvTx2wQosWH8ERVeIyOWjBVaDYSBzAd14F2nU8BqTAozIbdc1VCB4tJh0uK
jCWIy0KKu7bzUfg3zPp+1io8k4JttKvrDYAlhWsE6ezCX203YegzZxkkJUfi+s0ef6y8ZRTsSyVE
e1P6S7QrUJKUSll1SZ0PmO5FFvuNuNqiFlmh+Ww+5WeSz/cWC7D3aueg8qTgxE/3pNNRtuSjXUtc
vOlQoCRll61xLilnDNSbR1AuNRrJmXD6BQVxdN+yyU8RJ8LmW+YlLOzL2ETh9LcNI/K3VxYIPjeC
8Tp9rSbLXR8ME2ig0ZtiwKVV2qIU78yt2DbcWXcEmeMarCAxgMhk41BEhepGK1vUEZBKPRG9kN+u
dNt5J7VTUmjkHZUIUMlpPngLxodk9XDwqBryuBWeimKX9dGnCHTvA4FaJEj7VvLYUZbKnclscAZt
eu910WgAC4P6FqDVfGPHHZEFfl2E6sWbi/BuWUDPkbnI72Dd0UlhgUDGC0j/2ItMXvEZAYOYx+qK
0aCIC5/1+0bT9kB91DDzoVNJtMhxiC2ECmcu+nunCpgzun6ATaM+tKCn2zcHgLqEa8NjOy8Yw1ZW
PvBQV98xlNT/ldts/Clsx742eWnS3jGI3XlvIQBFtePaKwPFurwBjgO86O9J1dc7CIMLIRVoK8Bd
wZuiq0UNhCkbHU2BUkpeT3WaM4I2VE0kzpxhd92OU6OLbiMIvVek1mfYudNVkMTTIhqW7NjSsLos
3C4H29tjePAkMdh3MFWimiqLOzEvhz7n1WEos/weugHMYMSVOHhBjZGqTkdiOqJKsK8FWjwCjXjU
gzvHJSKY51GH5sCjiUIRQfGT81DtomAgSZ5X5fFjw/rWfIMq80KouyB0Bzu7savtKBqK9inFSwHx
xMUUiPDKaZrvHz/knTVD5ItYM4DuHNLSzZoxljmWTLR4EdaNYpFXPAXuOaSdE87nwuy3ThHiH9Ai
OAYwAhDhnu6Pq2Q9kzwrXlpH+LEeqJsSVXc3XdWYHcXduCCIqW6atutSNAGnV0FmR0CKgxMLmK9d
vlT+PUotnV1Y+X0a5Crf9V6UHTjosc85Xc7W0K+B/+ZEAe+HPC2C8Bai/M29AnRb5m29qBeEjT4E
z5ksv1TWandt1zkVq9xE30Nb0b7wAa44plFRXo5dbyGQYfOA4h7W7lvbiJspm7MnPgWZiGuuqkfY
EQsElC/FcRRZ9DBVbXFLLOxQvMwALXa124pH1FVQlO4XmkBdO3jZjYoyXSVOY9DzJu97+R34ZiUg
vpQ4Jgagu4M19tOokjYJ8COuwqKuDNLtsfrcsVCjJbeZnS7xjR1KoOYu6qZweR0CxcNo7munHL5S
ndeQ2pRmPFfB9t5yIgSD/YdodA3ETw9Azzkp4RbVC68dsY941aUtUKm/pqIROzz776rwV/EcRPHo
BgXkZZWVnz6PZC74MEYUCn98P/V0K9MQnZESxrpo587WnknE3wn8QWmuBCAqK2CBtur1xpJgaR1l
0LmjdwHczGH0IoZgfhqnUWC0OAj/WxT0o/C3KksCyQ+V6N0z1mVGzsS8ztvLFgHcRlMT0PpgGKLN
xcZP5JHRZHwBsNJd1oyypyacon07tVc+ioeuEH/wTygbQAP8MP+hBbTbMoJ+nQ5dd7k4PN/RGVct
ss6EmLnpD4BF1U5NyzdkPdWZ7kFvzBAEjnAPUCMgN3P42rfrz2QlhLDclsqgB0KF6FEC3iqWeKr+
FRH/rXZq9+2v+rPpfv0yt9/bbfO0H/Z//WjauZNoaPPft/JH1/TNb7P9U+vz/u8fQ7u2fz0//W6+
n/xmVwMRmB+GX938+KsHHvbf/xt/M//VrH/y//V//sev15/yNLe//us/fzQDFLj4aQAr6z+bpq3E
3Act1rpf9Q/xH59g2+pfsArbv/nvdmse+wfyRZQ8oQaAg4WEvZt+9ea//pMAIv8HSGYcbehh0HZ5
xUj+3XUt+Acq63DacdUCgARId/7ouhb8Y+XfIWLFvcevUGX+exHWt8mb+p/t7rAo//r9n13Otq2I
AAq6ECVDle9DS4h68c2NNso6Rqppvp3kkO11W/TXZlLDfTiGdVx003g7WDPtHAccBaKb5WqoG4iF
aFGmU4fREIq3GJxWYnI1UiK6J6hRi4elrK60TzEBQcjhSVY+SVW9HDs7POtZfp+UHZ7gEzFFgOsG
bdQAP/+xGe981sZuQMCP5giAQIDKr7ghfP7p8Z+Q9KIRBLTFZbuElyjWpt/aUcdgwsnh9UVpMMHe
S/GJ+XK+anVzrpL7FZz8H1eHV8AbQJyLEG+NA96UL/rSjxS4EHq7iHH/JdRz/anWVjUXI2SFddjZ
vWMzKhC9ufkXJ1MClQ9hZl7o4jQPaqqbNm78GSVxqDdaLqoCmvUYJHf9ZQBj+APFFtW98orhavL6
ALAx5erSeihYwLQndenznt10nW6auGzglWIzKNvHGh3sYsctIwT5hkB7VYTLOTt5GmW9fjfKnjx0
kVuTdeRAp0vfaTHMju7sLRhs77HMjcbccyciQ9ywXv92pHAxV7ospz3q4JlAsXPGrqA9vBeujmJn
WvoeHrtSX4HreuO5t1vTwdNdwX3CdYQCHHgMIsHTt1OFVFE5Oe6t4l70vS5FifquvkDIo2f21Ssm
Pu+KzsvvVd7aqxIKIY3mUMTGPvR1TULCsERT5anIztjrt6u2FkXilFDEjoi0N5xjL/vIL7p+uu2k
+mbANOAw2OLMtdgUg617s9Z9IPVCBd8KOsPG/ekVxoznHUeWeEtrapOum8xr8hBD5fG50NpcQbW1
/IIWi+zEQn2UJkGosa9aUz1VZZPLxEeg5GMtVjkonbMxRS1LEWeVRw6eWcYn49UaxHMUqDu/VxI1
gbPZQU4SPlTI0uoEnur7zBsgUlbMFGNlHMk+MxtW34Kq+yb5uGBWmkTzkTjrV4Sl7tIJXHIRS1CH
btoHEx5c+PonDh6G5jAXStszpuPtTqyBDWROqM9Fw4dtwUa3TG6jhKW33tCYL24xs5WdRf8ivKxH
oI6T/T7zxz3r0VUtCZYh+OwLXRVJj6QxSqcnqKg7Vf4881rrwTw9uKibxekAkeuDNd6WkfV9b4qp
jebbuh3R8h5dIW+L2a9SiCqHy2pCo0ZCpulyacbpCFUr4A3Fg4u5LKovZ97k7RVauSQQ10DUV0Z5
Ewg5gMlV3RKK6LqBgjAreZ6ifRQ2CaIiUK295+9V3iiJsJrO34DHdxgU1GMBi7U9z67wcZdiyCT9
9OM3O42G0ZULRxtdFSCridZqo60ExHilQT6ejQ9BUX9vXSxTyEUB6buPHgHWvfz4adtzgqeh8h/I
C8wIErBtPEgsBwIw+fSht57+ymwpULnS1Wdy8DeezEWRUuSiCym0i+DutzkeurnzYtC58zDT3gNh
U5JdrytxvWQ0TGfouGJaed/aAE21+iiS31Q11eei8NNgcl1YLGkIhSlaYnkIZTZg1hIh7ujrAYGZ
RQknNOvtfmK03wUuTqEIwrsxCm7D3lcXQea6yH/G7DYIiztU8CPwxGRGHVMPyvuMZe05g76arD/v
BeSOAXulz7AdoOy276Z6PrhlVj5EaMWGNIzB6FSyR6rgYJyN0hQNJHWza4Xhj7KHjDB3Br4ryiyM
RzWbM0fwNElYVwpvg/MQImwDafmKqPzBEbC8traiXvngVGhBhUZkZQwhvYNJsXcmZ/5nXjFM/vUy
em6LtuZh++BNvM/cevBcRcsHO1Vd7LU93Vnqga+vav2MJmeoZ6hbJ54DiPqHFkUP0qv3IUi4c+f1
zSUEwoJzCk4Iwan7Bv+wqNS2tSXiIUB/WAzr4EHa2tpcZIPXPNSqblDXAZ1CTbI6qYevKAD42td8
bzvUJEz9EnxSg/Ru/cUu+0mU3Zn9eXud8HrOepiRL8MBvpI8f2zQQCLPZIGSD14+iNSimdXD5C0X
3Pr5taMmGPmODncKmdO1Pw5874CZPPMO64k8ObF4BbTu8KASRxSPyBv//49XQLdVJSCSkg+UZXd6
5vSR5XOzA+2VXfbGceJmyMRdqIP2DIP13tasWtCVQIMY/nVt/niwi/+cV0uGB6PafO8NOB5oT4We
9iQQe7/MyzNn4RWLfPOlqEeEv0cTTGivT790LlHfxDqlHnhU9smYqelS+xlHw6HKv5RGY/hb37m7
aihzDEa2JumWUB4mWi+oLdHkytLpm1Zq2M+drnfoHlknzMk1Kusblk5tNn/rReVDsGiOftc6+9z3
8jOQ9btrhnARVNfK+LyJmKR0lk4O8sEdBrkjBcpjZam+KPAxsVOxc+qpdUXerBgqpeHHUI2MSrjT
FQstzQaylOpBi+Ap64sRc/tCsaeL+KtR0Q1UjefqYTf16TBZ6HhLKZRaSJRQpPqKe/xxKnghl1LQ
SD4ojmLbMnO/0K7PLicpgCj2RbzIwOy7onmMwruIN3dykuamMcOhAwSxc+OeYOU/dq1vFx0AE3IC
CrQF/7YFL+o8GFEODRvi9Gh+y5rg6Lrjw4KCynTJmnPS+U3pzD9XIHztLIdwb0VMThd9GdvCDLOR
DzVZeJl0kwIxRHiOqqnOLt1PVoN2C0P06ZSIcUq3q2MpSNgntBfLYZSEok0wvxjzmT+HGS+/Y7n5
fCYu3ZR6vL4lmoKB4+E+0LVoC/wj8K60nBb1AIbZux+tszybcRKXIioHTGaEUAYDscumRBEbVF0K
eRVaTUC/DubJ8ZX3eeLjcOdEZfkjzDX6pkEehvlBvT+w1O1r77Y2XN/kPpkf6pK7Xz7e0ddmCqcH
GwYPRApQw7X4fKsICcKsQaxf5w9lPS9xpkO9K6HUvahRfJjIwfFShPJuUg3STfOiOEBc7F3PEKt+
8TMnupgnl8WYPHjRaYs+3IMSKXUMZi9RC64/CGI3LKYrl0wa5W4m6XtnSSTsaWSzLGWdj4GMI2cJ
Ut9feT2RK949oh9x8TnjUZsyBl2yLslnWxj3TtSdRTdzSOAmXYV7Xfsl+i9H7iWK5wzEZchAzqzN
mzsPmglYOBqTo60K3U6wAHBN88Au5NOMliOxW/XQ2kEVdqYRyGa42Ov58ZDQgNWCDgYR8ibzjdA8
rHHQm/2hD/ScMt4Gl27dlGkBX5R2gwNKsNBm1xNn+ayAFSWQ7A33TTs9iaxebiFiba7KqMRUb9Z+
d4PqeShAGMLPPvmz/ZpNlYD+otrRXqPtomuyQ+YC3GEjtkR3kAH+7UWD2VpzZUDfATrDnN5Z1HRB
Edw75JPXFyReOkwBiBahfnz8lHfCBdghHz1cga9DVLo1jhlpgTJRH40IJS5WNgYIanP0acM8gnvW
m3sFTdV+yup27ZV/yztenfE/G8p03baV3wHJ6yNgcRHhnn4oNWhaYWdefdJj8CTbQ8DvSDbHwV+K
iZ02wa4Pimvoq6Jp3nezvfF0dJjscNuK37krE6uiM0jFBgj/1xtBdgIRBCIp9Bo6faNFAwrPqa0+
LbnxLrwM6JMzSxeTEFiZTKBHrsNG0qdR6wpGp68PtfGXhGZjk1L0Ntl5Ft0d0Wrw/1B2XjtuI127
viICzOGUymp1U90OY/uEcCSLOaer3w/9H2yLaoj4gMEEeIASK67whuiXVNf+eUyl1A0Co90VShAR
cK3qmep3B2x+TEhekPJB82J5cwL91Utwl+m1UzVjN/Z0MIUDcvTxXrlLklgoSrl/jTCgmC8VihI5
lBs6EenV/qv20/bBJlFgDfsj8PzHQ92/jzRF5vAaChGYqOWeCDthyjkKbFcQasFWHRuQkH6augLZ
p02syWsr/s6n/f/xkAJYPJCqHkVVZ4r4GiX2CQghd4DWPNWxM9MJd4UWPmd2cU60YiOlpguot+yy
Qz8jgbvyHKyZCdzlWJA0Z1DFXE5H9Hgp1hakTVMNY5Vci5jmX2FQVdKj8NDnHabBkKM3usCcgzAf
3Wxp8HeP5/6d7Y+PM9c0Sf+M3lzK0hkV3aXSGKKr0PXpYFpV9cEfS+vZ0vpziIs8nHlVe+51qZ3F
Y1rnqI2wezIpuGSIj020OLPxPMaVcgzk2nEzXx2OUjEGz04TiUuj+B8f/+D7dAPMP5Q2xO2wn6Zn
cHtc88L0NY0i2rWeRmT3YTJszC4ytpluypsgyaZ9bUlebsMUfzzwO5cnpQuwHmgLzbWDpagD+lA9
+8MPrxTwxj3sjbfO1qdPXaf+ku1g+q9RaJZqlawBMJ+pZ4mRrvyE+43LL5h3ygyaQB1+cVUBPALL
1U3h1anrt6yo1GtVq4XbZ1m2MssLbNR8KzIUM8yJnPvaS5WbMYr6EucKhhryY2QVPbXiWHtupbx+
stL6pcgc8yXs2m1B67ktgKxVToLegvrSjvmatNU7aw4fdPY74eKDmjMXTf6J6dXeMqdWG8VVQ8nP
xZOmfrHN2HhV7emLQL65MrP0g4wU57fHS35/0xLEUPqYAz04EUtxHYBKZWmpdXRVfMM4SGCXNrAb
1wBy99cfqzmXF6iKoZa7JFzlNYoDsZaF16gaupMTBf2GOl+xm0z9Q62MK+jhd/YQNzsYZnlGEMMx
u51LvTTjvsny6CqVzsckq+I95jvowTlav1JRvE/+SJNthNQR8FMQD1ic1Eot+6GOk+ja9cqvHAGN
neKr1efATn4mYyP/AqmzJkf53scx6P+h3OlXLcKovBSp2keSuCqRJl1Mrf4cOKZ0TEz59+Od8c6a
UVGnoQlulgRmKakXQq6dat5mDx4IjM+kMY+mGH63al88jTLSs4+HeydbmovT7A1CFGZ0qXKlFIlP
rUlVvCnMrGcgpdXeDsX0QneJgoeBRjhqdscwtqYLXTL7XNIr+gJqd1uJ0jpVoa8eq8CY6GVUVvCz
bZrh0BbDHy0c4reoLOpNOsViBV/5zvpzVc2bjBgFVtFiMdSwtH1TzzWvwuR1W3RF9Crl+qWxCDaz
Sqq3g5OvWYa8O1HostGkplxJ+XRxRY6+KOD3lqpnxNlhlINzU3+M2z+apP4moDo2Icoco+/qabqR
O2iIEUZXVn7WfeBcqYuUwyd7kpBWacwN0Kdj1Lcrd8r9rHCZUBGB28kxBHh9e/5SHxxqxPN5VXP5
2rbOW93L2kup2hddrtK3PivDlfDq/hab89QZ40FyQTF3EXIXRT1JZekHVwppEbwgyFaoZbWHx1t0
gSefX4ybYZZlh4yIv89NK7ia4LarZhs7ybkznGhDH++LmUxfJqBxaSBdKn34ASR9rV2y+gMWM2uM
KGyLzgmu7I691Gumi7uJ7JIU7ttC3XcOAKrE+ZL6Z9/EZdiBCfV4Cu4vBcISdjsy0NxdMFNul7b3
y1jvtJzbB/cUt48Ya2z/KIGeb9P6v8dj/S023lYgmHGUQKjk0bO5a6AljRYJJMyDq1ZGb7JCEJYU
RuCOWap2G5RJ9voYVX/IXHAIohj9VZFL+6nRzeyo11zFsRKGEK5051KPgfwnagozcbNEgvRU2OXv
ovapsUPV/kx9AYIWVOSDZMVo1uv6kD5JDrTnrZ8g4GhRft7BAjE36ZCMzxHc5L2KIvCLaifF3u9S
8wdinOgbFaP/BWyZf7FZpJWr5r2150TZ82XMrFCdvZ16XytbJy6EuLaq4yAxNf22aQyffVXaa53a
ng2rowA/CSpbFnw9GsfKJ0xVVirE93EK3UzSalJsZ27dLd7WRtYp+FZKeDXYhps+iv84UykOXdXH
F7Kccos80a80aeQ/jzfDO+MSQIC9gbQNGHEJD1GNYQqyuguuQWGOKJTq2mve2sEbyPGrTBB3GsBD
HrOosZ4eD/xOtZU2nj5TGWYqMz3U23nPpbYtS3oKV1mldYfJxJ/GT6NtqqlJAfpVCN7G3j87hfRZ
xivldVRH9aBwGXlRE4Y7oxbgcArdi2zrdeWnaQy9OCD8olkejRodyLlF0CikrJprRI4XOer3glrI
pvhPpQ3/xaRSTwM1/mA28QX5K9Pt1RSRyvh3DZn4GQD3GrflnRt4rrhQ6gTb70C3WMxSVQeVaUSO
J5A0+e7kU+wiBh6v7IL74Ie+IU8LoSS1b2XZC8oTQdF38m0vzVuvwzLjUkdOdei7ylxzIHvnEZsh
20DyEEACuD3P/b8BeTZpwlR730spt+1ip4v2AahQt7TMbltqebdJCnVN2/+d2hEHnNkDs0qkDGXl
dtSsVAUQw9Dx5DQGTgSf09jUOR5xuS6+xmNluWlnhoekHbl+keX3t/3kv2qTHaLIXZboNFQWrJ6m
kM4oM8ODLWz5T92uKSi8dxkBkaM2w0mEw7AEZk89gkmTnNoejN/0mKulucHhMto0ldr+xwXyPVO0
4jI0o3zmV9knu5SrTdSGP1dOwH1lAUUWTifQH5Oa7DJIdWJJUhqE4a7tlBX/mUaSnEggI0Kxqt+O
9Ha3JsnaUTX9T5I+9ruOOB69sWFTSMiqpdAu1CEyLr00omk8JWI/FGHuZghCPSVJuCZTcPd6ztxR
MmuiNtyXkBy7XV0FhLSWc5lc5XJoN/JQUflvok8OemibYXL+5y3McGi/c08TjBFYzz/nny0ckyr4
va8FpNBtBFxwSveDZJdbu8qSvRnC0ebRTVbuy7uLYB50JpmhooQq8DJCqNjCkH4YtKcSs6E2nbhV
k44rz9CC6EAopqGGyxTOqj+ObC097MhbzVyWC8eL6+hAmYSydgZiNnLb9uQIa2tjRZIGh779nXRP
uXQaYtnruk9qntNnKZ6kId4GbvlzEP0BovTeKD75DnLKouOfq+Yt78wJZ5qol8sLzPdSpqjKLHkq
01zyGhoHOyvt3qypig5zHvQRvFp8TAQep2PlvFl4V567NJ4DFZ/elYzSIaV+2ToKxzZXstf72wYR
CZaL1SJfxo9vkb6Skcf9ALv/2tJN3weVL44BSdKp6ioXt6r4qBd0g0kZghdbjqKDo3Cq9D5sDw14
pcBtbLtFTpJJQwD7d0A38hXY1bQSdt+dGvj1rDMVRNqLFGzm2f1nG+tBUTVKqKhvI635fZr9CJrX
euZGJaJfk8u6LwqRUxFocEBpfukUiBaDxQjBjAF5XCHZplflumeJoXfLv1z5oLDOoVmrT3O8q+d2
9GSGClo1qfxDa6EeS/Qb949vuPtsDxVXHjqVvBgYO1ft7Q+yp9YhBFGdawvx6zC09YSDlRxQpAQ7
9NZOvXiuOucr3kHqobchL2HQqWKYa2isYTmkh9JAV9Q3yvojKtjtzwJA/OTKfoN1r9YGvjs69h/Q
wcoaBfhu2fjhlBBnYQ/68Hdpqh4X04SxoX5F52w3DcLaSGr+SoOO54IG0ONpem8wIJLUsghC5gFv
Zwk4VqAnlaFf0zgeL6aBcamf0W1ssL87Il2nrox3d6L5OIovOrpFnFL2yu140Exo3vYtH4dJmFuo
TrK1Onntlnt3FHYhCinsRPBxt6OkKcx2uzL1K3KCw6YrSgA4jraqMjBvoZswkhuACiDPKKJts+bW
7TDgkiOoGIN1TRW1u8hS037K46DftnVvvNlaJlP1TMkwImuS3LrGp7MB22jteglkzK5VWsVxgUp1
15zgZPYBGP0/VjNaX+yx9j/0bYWKRpDJs5YXAesmCSnfkMXJfeZ2Q2XvVCsPXqw4jT8BrAbjI4a6
rtyBlP44BgOCG6BbAc2NOcr7RCXpKarswQ0k/nsDZLL47oTdsZAp424cv1KrzRSoYeGWZqdIm6hL
1C0NEp8HEKxjXJicEEVqduiZKHtfTwCZF4EYArezEn8LEcwIVs7w3ebkpVK5wWaQKi/iMjYma5nC
tnDkqy4yAV0LalFT1Dq/CpVpjUbDyubU7qIiAOxIIUEFnOswmBzdLmiTGnHXJMPkKZ18tq2vSqd9
a1r7IsIEPHDlBtG5tL/l4fjWJ7GrAKguo+SoDWiXOBsKpjtVa45qj2iTBafjT6L/pilMr1ilLyzc
okz2DV1l4UvbRH1FH9eNo/CpoJGUUbRLpU92NzYb2jGvLRaiuZLt5ETaNv1Kf/wuGZi/kv4f5iIw
jcBI335lS/Dey30xeZhzkOmrVX0ZgjL5Jabu4+Pb5d2R4CT8X2OE1u7tSH2ghZ0d6pOH+On4H03u
J3Z2dpqaJtk9Huk+2+SjKCiT5MLygAqxuMhABCq+6ZSTlxsD6Ef9Z50kr7YJEDDv0JNDaM7F6+SP
qPxDaNRuEiXXnkc5DvttYVPAl9eco+6xNvMv4lEkjkT5j5To9uPR+Ra414aTF9YWQs+tqp9ytQtd
q9H9wAUuV+wqdTAPaaLYGDym9GrMc43Zn6cNUra1FKolnVnYL5ZWwLLtk2ql4X53SyJkoaCkS2jN
b+Revv2BuUzyZ+WW4kmTE50MuyQCjOvrysLcFSAYhbh2Xhn6JMiC347S9U4D20GVvZi8b6+oPdzH
0UmMU08s6jahb39tc+eq5Y56NBO4h/4kg5GDCXKY/aRDjnxrPUN0/NWHMyJKiJCljBXkfiU9XdlG
fxEoN1c60SZrxePLfU68vTgbcaQXih5KrWeZvIKdE4mDpeNZkioTTHt5qJOzgxDGs8DL3YUhLB/y
qg6vQ1aFn/1Aq64JjEKcpSqTWwosnTJkceBWlYNaXdWOm7CoHRhybbrpaLC7ubCCQ9dakuVqKIq4
Xa5TNpMTzHT1HKVBbdo7WVr/jNVaZ8+gjH0qDT9Ap3JsDpmT4Fyj9PBuRkvsKSOoJ/Z5vwubqNoO
oyrONB9/p6NoD12hNR/E2Nt7SYSv9qg4bMRCEd/6QXbQVM/zPQ39Yed3xguv9qWGMn9opXTNpmqh
wkj+gYAvjGSa2XPySYR2ux2KuBJyrDWDZ+Yqz5tjNMErSs1uH/gTCPtS3g71iIRx5L/Qfbc8oevj
E/BBca2m0va0gqyzTS1xwCUNy3jNyZ+aNoQ7UQfDSwG+5Gn0Y+u3rqTaloK/7JZSUR/RXO5WNvb9
W0EjgeCfv0D+UO64/RDECGJjDMPeq4xeQcWXRITt2x2qTJF/s7t+lo3wU7cZu2YfD5WyhlSYz81i
p866fUhPzEIV5PC346clPY5aTjtPjSLrsyLV4J6twT4PPREpAch4UCJRfmqNoP5WS2Qp7VBta8Xv
3aC1xfbxKf/bWl/8GhhQQK6g6c/A28VlNwaa2rVFY3nQ5aITugXgXO3JsC7mML5N2DV3/DqkyOKo
0yi1R/X3tM3bn0qbjG80HOqPWoeFVEpw+BxVsvOK5gt+9VpmvUh1mnqh7sR7qFj4OBWYidCbjvbN
hEkTanGkNs6Y8rzWIV31VK+Mkyoa8xsA8PBDVhRIsj3+2LuwZEZrgkInOqeWdtf6zbWAkmdlt56m
FNU+SuvIA3MTHUAAK5uqRHrz8XgLiQbOjDP3mClDgqYGd7MUI+nB1heKmtme4kv13oJV/o0EIngW
TlF7bVzJ26hS2j27vzvow4TMa6J3v9rQyr+Dwqt23KjqRh1hpz3+YXcPCAUEGuD0pYEb3WcqY6dF
eoa8lVeUNDm7ODdPhdqvSfDMz9DN1qJrMifb9IpJU5A1uN3ompJFsiomx3PU5rnL0bZq1P4MaVD5
8fhz3h+ITJECIkiKZSM1SkMj6ULT8XCWyZ5NC6cuOPf1oajVNdm1++yUjwLMN3fb/xbJ56n9JzdH
L1kbbTWxPakb019ZFmmv5KDyVxOlH8+JpvCSjOKLJiXlFsewOUBMHWQKRsN1prT+JklSBDK3MI9j
OqY8LVKEZKDUHXuS8M7VKCm6KSzu349n6O4t/8vEpbWtQsSnY7j41WOb2FHeNbYnZ1hKDLKCzbrQ
0BMbkDS4xPboPEtGNn6ayjhceZnvysoMPUO2ZwrTrICz2AVdboQkerHjoXkY7eT+zUJzdtvbaHI0
ZujGo79WfXrvY9G8pKZB3fVexL8yAqHFaEx6nM54i9mBue2KLHhhWRGVgQYXXmx6S41rhsNahekv
AGKx6alLcehpz9K8WaaWQ4XpTZzXtteIUfmAzWnvamHbbKfKzp/jrlX2ovad/WhXTeEGtj1tDfSW
N5lWB3sxlIQNQdldeqOiVVeO8rcpmmkyiMqWKC+3KWkkytBuNUE9bONGvkwGUl5GFHZbJeHVCv1R
qrZGaOCmBGPy2DSh9ZeREOzYBA0eqGOCwWQ1elIzbAKKOfWmjqQGC/WiynZIVOq4lDgORPw4E8dK
FuKMe0WBBiQ0Xd32T35WFqco6JrnyInR+C17XXMpcAiMA4dxY7ay9vHx5v2rtX87p5DPZ6QQMQh8
FGNRFYiqEEeNNta8XNIMtxcdpMEyrZ9FOuGHYjRIaTVM7RMx/aeySZRN1JhiWxggb4gVPyCHhVmA
knUQRltwAn7a18+Wj1MpzoprYIX7u4jfCkYB7COFNUVf/FalM1upFgndr6RWvvt2ttOwrvkSTOLt
8azcP2Y0IVDpk+f2EP+6eLgHNDnB/TSap0xXglVAqr1lHRu1+DiaykrIdP9eMMAMHOXNBKy2vGCt
HDUTLTE0D7Rc96LUjbHBMU3a/s9fxOPMIlFKB4KzBPqYg4qamy5pXjmqxF9dK+9w4voR6qi5Wj7I
g8fDvfNRYNlp7XOVg8BZWmuXStqWtk6fcpJ6+pxW69NS8/t2ZZ3uIYYUafkuhOFsHicUom9fjDGv
+tYkP/DkIPhmtHgXuqMP8a+Wm8iVzeJJjAOa1ENS7aI61V/VMP7w+Ev/xhmLA0RLBJgIETy4Jnmx
KZOhmXqlnDSvmeJ4p6VJf5wyYV8bw38FTjF+hZHHk2BUefJZKUzEl6naDw4U6zYatedKDf8Txtg/
w2Bon8qxH/ZSI6OdZMf53in8+hooeeCGk96d/KSncNfVT2Oiu01QQYiu1WJjd+lTFEPNSQBs5zsL
HI1bQRXeVoEIz1Gm5Gux11zDW3wz1uw0TXinyZaXSTKCT/hbO63uibQ13cmyhkuSE2JpcaJ6gWWX
/1WSc6UixY1HpwBYg2J1Xx9P/F2qQTQAf49QiyQacupi3o0woCiNW7FnQ046tYbRUpdO9ac8tdtt
mjXfG6PJ9qCVPbMctcPjwd+5iTQDp1+ee2AE9Mxv912uoL3UW4XmJaFxUbtGTVwEB59bvQKS/Hio
d44SmTcScghJQOBfFqMVS4yjFOW2l/ej+BE42beyC+WVXfzeQWIZiSN5YClMWPON+E/oJZmFLEka
o2ijCcEm6TGFcHj96IjOLaQ6uliI1eJll1l4q/u/yxjezuMPvQ8tMKIHlMJhVgk1jUXuFkeSZrda
6njId19UfXxRxzR9NWc91rHM04sT8SSmRbcSQ70zv5AY5noP8fSsxHL75VNToymVEuDmaazsCydQ
dkEhrcXr746CLzR3PZsVjPDtKKmSdujy+44nQTy9JkK+aMqQvD6ewXdyIuhhnO+ZBz/3SxZTaLSB
U7eDaXtFol3pEgauAoHnrIVFccEIoHzTcn181q3uM5rN8ivy3Mber616n+hZf4qtoDm3RrPywN0f
VJWSKkxgNCfQ7l/CdUtlpGcELsvr9PGb1NXNU1RCH/SdvMORSW7ijWb2sMMjrqCz5Ov2ylt0v694
XR2GxymJ9V2yCStbDpRYIavQ/WY891mfb+umFDh+vpb1tpKybEvRcg3aNC/o7RUJR4DAau63oEaw
fJmSUMj2WCqWZ035lyTugJshHJH30Rut2++a1P2PziJzQkzqTUyu8ol//UVut1jcxUqA+8/kEZu1
h7EyxKFAIXGGb1bPihnsLbtSMMBAgx2uQrqzW0PZ9uAYNjTu27VKzDvfDz2FPIF7C8rZMiuSpaIn
QeV6bovM2MkRj5RrC/TKYzorTzVWGV6T2cov2Qkk5AvazYgYsoMU3LiBQK591mW0bFR/SnelLofX
QkM0GnwyVMvHZ+b+YGKMAL+X7hv2EmgY385ahFapXKrElIouzKvpZM9J24YrR+Ae4YLsNFt85nsj
3siTdTsKoOM2UuiWeQEmqwmi8XW4iUQz7NOxeQrx094azTTuMiT89o7Wfqgn3Nhw1nP+PP7a+ya9
Q5aqycDt6B0RDi4yRtxJWsJYSfH6UYlPQTTlp0I3SIAoIUWd60iF/s1HdXNrZm18SGprvAqtPLXQ
B7/WQWE/OwVyk+R8FWnNmJXpKVDT9Oy0a1n1/a1BaCHDMZtdRSjlLS5Mk4ZvLUWK6U2qNP0OaoSK
8k7ZZr7ujpp1DIfoU6LU07ccjamVLfG3eHJ7dhmb+iFHam44L5E1UjtpUe8Mpuc4kUtN5NKUWuHG
DtJV0nmaflbpr7IbfuaR7QJQO2Vme7YpSLjZRJwHncWxT0P0bDW129lPkYmoQBO6tdH9lhzj9HhB
7wMR9i5iC0BoEbuibnK7scIwBxsYhPpLaOt/sk4ULykKi1tH78KVke5zojl7gAE/hzvwLhcHRQ6i
WkqLXnsplFHfl1qq7fvEync1gIsddQp7JRy4b14xFhJSYG+IMtHTXDzMhtzQEGkS7aXqEetAIk8/
SImA0ysS86eaOdiXlFno9nO8b8Q2f/PDHSUR/WNihtI3lEStfdWVYpNH5lrQcKfuxSmapfUo2c8g
bnmJXJW43fNRa0wv8F8ABRRVscvH8Geof5FSZSsQOEKv/KnLsktuJMMG4RusI340xvRqBvVTLR1N
G22hjxIymxJmt478UqnPwn41OxC3YUIirm0rh944cksDKNyhPjb5oZOstc3+TuTHlxBFWxqizog1
zBfkP5Efyf2UmfxFgS38HFZGvJWmqnKbqC1eA9+OtxjT+l9aU6lxToSAWq/q898/FWQS6FHRMPib
Ky52FmpbqhNEpuqZvVAuRSK9ppqza3v9WUEe9oRx36fHh+ZvbrA84OwqgM/0W9AXWES7gdKYVTgE
ZMMG8sJGtcM1exuinB7X9S5u32zQ/roEJF0W+2nMNm0INNLMT2mZfw5kc1NOb4NdbGTjHPqXXMcC
Qyq8cdg1MUYqjXpMtA1c8o2SNW+Pf/k7DwlzBW+KawTJdxLs29Uq5dzKwlhTPdLq4SVM8/gN9evI
s4pa2fCW8cBbXbAz0CU/1LVu7Hyhim09AUR//Ev+Goou5pACD8eAA0ruu3zSBpzL7C5MdXTbJnAH
+lNkS5siVa+x6HdO/KZEr2kbbW0pPJZjc+IQgRQY8RUvd9SMrk64V0Pp2hWfB+kMctKoPkfSocLw
pbN/CvnFQL+uuGpx/tEMSpzKMwR71c8iO5myxP8SeFZU7yL5pa2ozmU0VoIQIEQT//RV41Cq0yuc
+g9JVlLAa+iDTJL1OWud51k5gNRljcM/Czkuwj08Hin6o+lChQWy8e26zM40hlJ0slehzaRLXPsY
o5jxf9LQb1pCH2Fdx+gjBb+aZmMmu5rwOuUSDn/wsR00ZRN0HtW0ocd3MIA1D5M6x924tbVvaOGZ
rpUlr+g5eFO2b5pPObJCsnF8vKDvJA+IS8CMIMXkakPq9PYT0I1Bva1qJ08PjekSSiqSB2SL17Tw
072Y1OQQ1Xn/3OZ+dJClygeMHqeYQfd1u5UMOXmyuqQ9hUG3qjt/H6MBYCCS5KZFuM5cGnL1Xaxh
GDRO3tCIc1TjSCzM3jgqNqZ0k2ZJFHfT5huB6LgniOt+NrjT7I0pkl3HyT/mfjp8QUN45RJ57+Kk
6Qu3FhQDjYul424/qL4eJVDaiIWUc62rmLql4SmiS//apaE4mGYl7bRKBaNGpflshdqanOH960/p
A1G/mYnM1JiL17+TnMjINfAdgRYfFWQCwAjA2HqawnAt0LjnPc9lFop65DQ25IAlY8Twke3rGn/0
anvszqhtXSa9TM4GtLXnIEaJruyhyVSZHH4NANM2oIBSNmwXTk+8wuk2ixJexUIT7bPTqcp3Rwqs
I5Li5qs8TtazJnx5hbl531anlMCWBrvENY9w72J6WiUWdlk6g9fK6RlaxeCJhsa3G8oq9UBhuAk3
tGsOlv5ay2P4JAsa55iED+emi4MzQoSoRNvh+FJX6eApaWS/9IaFfpbVXKoY/WEyqEMQ1OgXZGV8
bRu04U2EWVau2vciL4x7EG0CHwASY/FaYQCpA2JrtRdcULeIJPhbYDxeN2ntxin0lcHuzxpRF3ky
fSwgT7ht3N4CQPfs0ChL7WWQWmVTStrsc179fnzX3O9bWD+0i7lTyHp40G4HiaMxKoCiJp6vh5lX
2vXbKBzjeYqL/zn3nweiRTqbQ/JoLup0MN/9TlfrxLMCKTviUP+rSpxz1Itog9P9JSP2d6s4/Z9l
nICrzz4Zs6Emgc3ywupyP3YiOc09YTnBZ20yvqpj+FEvYsAsjt0e4zD394+n9H7d5iHhAWiwZsgH
Fg+QDyvbSqcm96TANi/I/qiXxlgDR91HajMCkPyVbAO+qKXerpvca12KygexDtCPXdSMNjXXPNpZ
Zqq6g6oOWCV08coxvs8ETaqsKORAVyMZXAIeLTsLfDFZhZeNRn/gCZbe6kJvX6rI/u5U+oX2uEIN
WhsvuU+JY+U83HMDWMt/h59/3j/xsbAiaYriuvAmucJm7tVPniVQWX3n7LS+3VJU/Oin3VEH7p63
P3K7o5iGdlCVfSijhkbZp5LYPW4OU3nBetelrP7NLqqrgyD1plXeQmdNrvG9nUC+hZobTXsIVPOf
//ODHTnLCnsUJQVjpJob31F3tpPHK/Py3lag40L+wxPI5bo4WbIMRdoI5QIZnDg4JSJkcuLs82jj
dz9GbXW1Jn2NtPjOmEgXwR7nOrf5uMVSqOVo1hO+p97c3jdBv+pG/WZI6VYgAB+V/qZCRLntfiAu
8RIVH1LHfss7acPjfVb79Kpr4SHr187E/e0MLmFGG7E1AfItK7vDlI9tESuZF+X9f41p5VREZPM0
6SmqGmWxmhbfTwIIPG5nwiF6MFxst8tbqBX+dFLaekmnZ//FSRLsq9KePotRBXKlCrjpiR71L3Gt
+qdGd94yDvSnTJREQxY6g5UPxsx1zEB7S5tMnKLCmr6njhF+fHwhvZOqzAB6Ll7iI8STln5ZuTAA
glUFWuIEL8faUv1L02tmvdHN+MvgNFc/q/dVTonPVSQz+1ROmD/n5Bsrb8D9ApHYzl4uM+pdpxZ5
O2GRje1QUoNelCvESTWpl/Zt7ZSHvDDoFir5mlLbfb2Z8Qg65quSHvWyMQXisIxyKFme6IIYPa+y
2BmNHT2nlb5v7EG55D26Aq0You3KjM/xzG1KBgaFhigYvLmDoi/OpGpNGk7eVuvFQjZ2IqvVQzca
0tmvYXikGOW+hsEAZahokEiD0vtV8KdgJDDrnfyi3vapsyaX885uJT8ECAUoik3wN2/65zKKtWqQ
U5o2Xtqo5pFI1j8bRplt6dLlXwHbOrsuGb4+nof7C5C3AkzMXHg2kMxaJDLNGPQl7oYdhXBSUluJ
rc2koHn2eJT7GAak0l+SCHKn9B8XgVJUGlJUJVXpIZZRgx9M64OtFPLrFDpipd/63gfN/CHYuQAE
WOPbHVw0STnatl94gyBu8MG0UBOqppV39m9L4nb7zNRf4BVcrszbUsEKPijpTCb7L1FNF9ock+xE
AHXBrN7cqLUod0Vu/ChGfXjq0JH77TRQ2jWLDDupYpgbdBF2OCXVGLBN3wcio32v+sKFQq+hJZAg
B12Y6W6UOv3n/7oS7CvSEgjDYD+pGd5OT2U21giAwn/pwpY6TQxvLzez+tBXlG8fD/VO0kcQMgeU
MmvPlb9YijpFzRc4TOlB9fjekOW9iarzd30cBNgA2o6bcHMfNVmieW9PsxZjU69svHmIf5cJ76w5
9DKp2uGwrCw/F6MZq8qMpnmh3inte1sEO+GM9ufOTsQR5xdx7Iy69rpQu+RdEqyJj921EDABnj0t
qI0jiDPTfG6nW4zCEoXdWy8tks9Pva2WJ1EG+8Gfpd7kaJdFnOpQ0ydy8/iraE3/JHXQ/xryjbdC
6tRNnJThfgzVL4Of9cdcrDpeL28dxExBw9F2m6sZPMrzgfrn1nGCAM7IqItr55S/wr43qLnY1Uk2
4tzTKgCzmsjaLytbYw5+b9aFQSmkEqMScPKPxaBBhug5nPLommp68KEPHPhFRoSCTELL0x7gXiOn
Gh4lTW02eBFnF7TKU6yAsWx0Q6NYSwiWz948B1RyqJnM0QnZ1u0ctEAJgOTZ4tpLzo9Ibb6kmnFI
bE5kVubdyp6cv+3u2/8ZbHEEyZkF5XpLXPVW2E9+3PggBdDKfTzF958EcXFu5RLcEpTfvaxKF2Ay
1Imr2jjpRzvxyUFY5U01DNgjk1GunPblFU+ZQwG4SBjDSUOZZ3HFq9RzhJ/xVX1g/JgMPT4ZcVNs
8BZdeybfHWnu35Ci8nItb3j8Msnf2kFccemwDTdDu8tNhk6bXJLHNRvLu4v+73cR9YLqnZ8UefFd
fQyTkyse9oDSbAot2mv23L0SSAj2wzBtJr99K2JQR5TDYeJYOyMYj3I67Ys0fh6nEX4FRfGEBIbA
xkVWZR9owQU1mbMI4pWgfxlNzb91JpzrMyCP93zxW5HRs/zIdP4fdeexHDeWpeFX6ag9auDNxHQv
gHS0STJJuQ2Coih47/H084GlnmYiGYlRz2oWVR1qFXlx/bnn/Ca48/NBhgCSmg9jLafrvEWHIhOD
bpUNmrtW837p3fnRnFDo0pBy5DVLHfB4A+FTWJZpR8sBZsw2bqLKVRC7ru2JavqbpKOpk1SGp36C
ROGKP25KwJZYKwNkuPzASJwOawRHsLpF97WTTTodCUDyWGZEifOyputHQh22XniXw2ukWBARhsEk
3Pz+JuVq4HnG0kLAZNrE785eHZFDKIpdcOda7m3sue2+JCd7WQhdfxugo3bx7zQ38XRRusBBZXYh
A9zBXSRnj0LzQIhU/0mIWawtwfwux3K/Pt/Y6b3CCJIfp06GYTeR2HHfkFuV8xBzzDu1x7CyD/3X
QiyQ6mrCbhsn5l0oV78Z2xA0IbXAQL5lmEG9HrfYjrjWNWpHGVzVwRXHfblB+rOxW6XoFk7Xk0zH
1BbEHZIdHLATzPq4rajVIFSlsgZkQ9nIlbvpyYKuehxSV0ZXXwodPqKmb37XsoPsybs+uInVu6x/
8pO7qgRyqF5KYJhln3RoPG4CoZed0kifpIkXLnX1xowVlKSyhc8+eWfy2eT3yFVOMn0AfKa76d2C
6/JA7y2el/sIRxo7TJRuhU45sasfmquo0PLPIYqBtl7X+q0ktu1lK6HyEhrWku356YHBh1AIwwmb
ESQSPf4QraxLPYwQ58bETLqaSvO7XgjgtALeXuj01Kfj+9aYHASAKXA48QyZZfuQ8dcKKxH6fep7
KDahGrjpxTL9fH65n963x63MOpR5ea6XrjeQxjTBpisyBg6mtI0Uilqul2/Pt/ZWMZx3avI7g5pu
IJbwFnu/m0hJQHjHLKth76XSRqjcx9yUXSeqIBX6eAJcFt1XIfSuG+k6De/07jIsHoLw0xDuNfda
7l88c6+Fd3KU2sngNEXr5PodMLl9nD9X0feqvEy6H17tOaOIAM9Gln+Y4/exQcoejwFrTcrFbtyv
HfLig3Vpmei51Ih/f6nzO6/HyO97ZymYFJQwrnehgPesdFC0e2F8FMU1L1uhu68t9MLCrVb8tNqL
TvqEbH5LOhLzDdvwfwqWk2kJniM7fdIZ+p56mMBHdhq+UE+PfCgs1bMRvKbpzwSGvOmqhBmXQ3Up
yZ9z69ZsQEDJqxQpYQH8thFfYHtinx//k7cNwTLYxEnFmLw86YPZ/kcMIeh93lKgBxtKlI0lfUKG
X3uprd67KmTfQx4+kS6gS6jXGbA+G91dvKnPf8VbmDxbBTwrJrQgkTsK37MLP4l6EzKX2+3rMsd8
QLwM892g1c9YSJAo8uNXioDxaoy1F8kMHVF6DgcyfandAMQp8KxTLttgvI6rL2b/Y5ReLWkXm/A5
hNtGfRZAVmRjfhNlV329CTPjs5rJ91rybPRUj1HGcEjbLdyHpwEMEGHephQ7uHJPqL6a6PtGp8fK
Xg7gXyv+o0Dm1Akg6WzUVEuv0Oy3FavQFpo9Kecqb2U68KCTCxsgh1lILhUpEmdaP+wblUkKjarY
9iPil7Hm1ls1BJGH9nArfQkUd1snaXyIGkW7CbI4v4uyVr2pm8Z1dKCxv31hk5bBl8+ccKpAfGZH
VxZFmh+HnrivEKTNEK/eqG1qOuTM7GICop1fTqcH5eSSPMmpQrefEKDHZzK+xZ44BBmtIXm7GfIm
hQDbL4EhToqjDDa3NEf/JKGJ4PFs6xjQc2Upl6G1J8KFy4lcXwBltuP40CYJa7D1KaVpeA8JnhN6
oDNH6Ttm3C96lit2WlYHtEa3ZRQ7bQ/nXhmNJdvo06N8YtZxq5O34OE0fw0GIX9dD8gb5LnWIfGl
CI+aJQSOi5fRgRKL8vP8uJ/ehfxChh4pU5DIwLqPxx3hjUInNS7uZQFmdm351ab1sn6t6Eux8wf7
C5Y+F5VGIXGitxy3NCbq6AsesAUDubOVFwBrhPbb2K4/Xnv+lqSa+9JpzdP5/p1mQZhxYg5QRICt
AYBNA/7uslKSDGyRH4/7Dnb4pwSQ4hWlrwzBfWnA9lfQ935adJje8MZXBeElqwW0q4Ihd2rFA0rB
O2/bwki90GHA22JctthFddG38595GrBiGD4RFciFTLj+2WYLcPcIh0pHu0NxM4hdlXSfFpV+m6tj
4HSBFq6Vtlmqfn4w9yRBUCYBd81rZo4USJFyK91OYkZ4MY+9ZJLtxg8CKEC7sMpOMILsO5jmICCh
3vB8mgs5DsIATMu0wKzIob6SWlG/i8vxKc6jEcSlVauvQ4VGl5XH91QAbB1fyq+5pfVbFV3Fr2Uf
PSpeW27aWlF+O0KDl6LzluPzyFbMKWRynJR+1eflntKGhzYSbvB5nycLx9tHy3Cq9L3dLdM8z5Zh
XOQAZ7Si3AfVCKoo9ocrEwE/W4I6eFMrgroJ+2ItynWwIRDRV4HRIQWelnu0IpQ1oKx0kzXiV2hn
oxNPDiz4BvdLH3l6CE8KWJQB4FiwQ+dYcKOWkebWynzvQwN7UrUuvx3NEOPvwPqilX50E+rGs2Ql
Nf7crXpbGUEDwLNq7xGn/hwGJTWKQoyXroYTdS5lUs4jpUARkwkiXXi8hc26ARquN9m+br4E6JBd
ym5ZXqqx1n1JU5A8qWfBzXQH7XrEI+iuxhRmLSa5/6URu8suWXKe/GiUWC5w88D3oRM5+5ymxvym
qaioxp6fPwZV5m/aNBrX50+Ej1rh7UreByoG3GH5uNMNGO66AGa/N8zEv27GANVffTBX51uZlt1x
EAcybOJmUaidZF5m504cg3IQi6yAiM97CDJlsS5MbVzpgg/Ivg9/s0AyzSRtkYsmcMSle9apTjPz
sc/lbI+7WH0lNiIBYGcs1BFPjzXOGYq8xC2TFct8q8m16PHy1nNEOjwPYnl1n/VS/GKhwHh+8D5a
mKSdphIW+2WSPTueI1kafSMWrGrPRYaIRyO5O9kIt3pYDdsMTYgfeSnvgroevrX9EDjAXBunkZUI
pWjlMcSmfmEDn+BlGd/pjIUkzDjDY5iFN3kNBiPEwHVf+d2uUTXbDHNkujD1dSdX8Uh0sqRTDj47
ZpVZ4lqsO2s1ik3zGd/FifmpWhnF+qyzLR/dGgv13Wt+1rSjpG6xQEcQl7tRa7+ZSdjYSEti8F5b
4kWV4VQoxnU52r4SAJ+LE+X7+cGewoOjlUo1h/BkgnNTM2Vyj8c6b/oRtc9B3IsV8BXVHwOkADPr
spHQCUkSM7hoQWM+ZlIeXASiMDrnmz+da85F5NIolONur54k5czYL60xjKV93CfRo2tauzwc+50b
KxuQlqDd28rdIvf1Lc3DyNGyVl8Z2DnII3Z5w9ilC0XAk0XO50yMJcrsWBGcuNh4kl5TXEqkPcX7
+DKWPf96gP73XCTu0nvz5CSamqLeCOmO9YX8zfHIu41fD5qVSWQXsvFO0IzK6WVq5OcH+CQ8pBUT
l1ZyMjAlYJIctwK1IPaRtxf3EznYieU62SmZ1KE3NvR7tlZ5KDStXRcIri/smhOOAFceSV1esFMO
j6ZnHQQsXrSmVVd7rJOxlUui6ouAS8iqTzr5qqilYWf42udUBIgYZh7YSaz+9kPjm4fBwFKWYnKL
dYjnHmLExnd5i69uVhbfwKzf8UoXbSmy6svB6pO94Ffc46RlfqrxxDdBIFHe5chmbZQeV9YuFzY5
CIlVnGrCV8om8mbAsnVhKZ/EmnSXLCxkVf6hWDILxOMssFrcpak8FiWyqOSvVsaI32c4SBgFKFaD
rpURLSWNpqP9eP/S6lSiAUqIK9CJm6YxmlHSqtUelb8tqA6j+qSRARTyFoj0uiG2LtTIkbNtUj6i
i2N33WUNGUNIv3gh2PDk3quq1XTM5qpKrvPe7RCMkPNJ/2wnhHhZWc95J2+iOlzF2W3tCzggbJBv
9huqH1Kyy10FK0uEdoLaMdVo7ckMv4/u4Q2ccy/SHKHOVn7bbUIj3MDE2xlxt4aHu0INLwGe4JdI
fqb+rlfTdRXGqylQjBFFjPkxF6PaflerHoBP4Crgi821opWb1MR4mv/1OhG7ZXOjxsHKFS5Ab29j
Q3Ii77vI1/TqtpHlbeUO24QcCQJSZeuHXIxQ48/vsdPnLwkO6mMG78opbzwvSad6JVKrKsW924x2
LoytHWEyiHabdS0og7cfGK1tD5ppJetxCfelGhGgjIrLQTd+CkqRXcRaaqxcShQOxtDeWoBxsKpK
U7nh+bYkKnyieQGaHNkvUl2sGY7+udGGFZmuJMQyKSatznZpHhTXqLRKJA074UodPenWF+PA9oF0
S52prsWydtdVrEhXeEx/BeKwTw1K5JOYTOGMUdhtXMVK75RkXLp5T89IMAaU+EnzUnWgDnl8eumj
WivVAFYqJ1uwGpLe2wyyUdyfn7+PWplICxRrCDwpXR+3YuWi1kIMbKD6mViJZQjh6iIKbedb+eCq
I5oBsYY00pQSmweFZZP6rqhUzR02SMYllbCvMl4IdpnIr70In09RE3wf2y15OScqKwRsjHC07MSL
givGV1qIUU8LBzxOQQhQUub5BDd7FtVkSamVnhDld6WVKo6SRd3eTFHtTgNP2wSF/4xHcbvuAPg5
aUbohYG94QRRfTg/LqejP8E4GA9ErqGfz4dFC7w+xPclvRst49lSQxzVPDFbuAZPGlGBwuN+gYwT
NeaTIklqVR5mH6GwHxHdvIaPSPav6rOF0/gkmJpaQdaQxQ9BiQfA8UIKA5apIg3CXlCzcV3Hbb5u
9KzdWTk4CNP0w00TdPqFMJjGFnygsBChv2khHF0GeJYBDJ3kyUnPkPc8bl+Rx1QJtU671boAMXbs
WW2px62myHxvxRNPhaFFntC2AjL45oB6WpD8GKxWsYMovlMqpMoqORocBHE+h20LkMgTWuwVS0O+
663Q2JmUna+iqu3sAcP39fmFcHKB8vqD04WwF54zkw7w8ddnfZLUda1F+ygppBXZpxQ+VUjCqKu3
pRRc6EEjLu3Jk+sTwRnu6klLlilj5o7bLNW+ZBgp8SS4KDk1diZ3XYh0iNFn6osRKMFFn5GblsZR
u8EPA59LV88vqjEwtwPyjs75ETiJPslNsgkmzVLUxsjtHH+Nhca+mwdjDtfCxG1FC5TPBYLCP4VB
UBd2/+mGoHAGZR4mNHfJyQvV7zXVjQTgCoWQRhvSDsCVkFFcaOUk+mTUQOnCQplmlbLKcYca+A0D
uYtw7xpNugl9fFAj5Ms2yJx7n4qkCz5HmetvSspeCy2fnm4IgmEciusWPMfpFXncdNR3rtrodb5v
ulpb9b7Y3ODAEOI/GG4ytY82HrxOu4z97MLA46BFrNEJU7X9fn5KT4+ESdyICxcADUn4OVrMNTqV
Wk2V7DUNnAiSIvW21gxHCofuPg+HwUYePd9laofEslvJC6NwuqV4VCGRD3jyTeRjFpN2Mi4Ro9gl
e6g1vp1CmNqqjdau2IEPYRuZ61QKlzzVTnNygB84f0yRVw05lnlGGjnUEZEvU77l4lLXBKj5mkgv
T1Z1pHpfPUFMdr44QvDPkDy1Sfv4dtY3yLF7enST5pHsZPWYU3xUxG9a3rDpozxSrpRYtH53v03M
aiQxYFdTcAVWfrxGwjFtzbzvxVtVkJ+okrdknFS0e9x24fo5mQfwGTyCgLeQpoXTPe3Gd9lyIQEv
kWc0NAp7I0m+GthOphnSE2UZfXITd6mWPP2+o4tgao/Kw5SAess9Hrc3lmpaUuoXb6Ge1rZv9IGj
e3G80KuT42pqBclo3jqkn8m+HreSRrGLWFwn3gpCgg423nAXMie2TZp9XMhwnQZPtKVCZXnjsnGQ
zI7GvA+kJBkr8dbX5YMyAWsxd4kcFUTUq9r07batxBs3lw+BXtkyOPvCjkrP2noJ1dK0N3+c39Zv
KtXzEVbBORBSUFwgdDzuu9KYZdBbhXhrevmwSnXfXSMFEl5KmdLYseha21D0o93oiuHPXMcZ04aT
7H+z5FFBub1OrDWGWtW29Izaxno83biUKra6GRc7lCZ/9Hrs74BPClsx0l7dKMpXRSkPHFOCcqV1
UXIbjJn/XOju8KVEu30XZ7J21QSqvi/SWnI4z7FfVdvimovMepTSZtFdZzq7j0eAIibgHOINGGz4
xx+PgGFkYdjIOexCqdFXegd1vGul+yiUHSvrNFjJ/N9VV6Lbp5ieU5RCsRAwnNbKSSvg1UTUBTJo
Srcef4KrG6HspXBB5FS4VDThulG8al2URn+VoNV3Wfnxcze24VUqoiGIwWQO7yBU8NqIkuA6jhlQ
xRulLc607U+9jtWVW5UYNMfQ78Pc25UEOduQK3tdEP2sO6kXryszyS+LQKkdUUB63xkHGJXjoOg3
qRuotpklwrWkSAV+iylnvYFmU5DenV99HxyxCIOQJ5/0fBBtn58nRS/kYVNEMGwGRdioKNG7ulIh
tBFIBcdlUDfXiWCVqzIad3E3HuoiXsUK1rdiW2kXSUgNliCwdg/UP60VSY19Y3bKwul6eujxkXBA
eFYRY3ARHM+O6YGjKs1KACuuFpfV4COZGMNcCk0wKkEZ9nbVKuLCjXd68pGppehEysvi4psr74VY
EeUTH2NfeN54QDOsvBH9cKnEN63to7U/kY8UMJmTHggCaLN7Ff3mgk4goCCy/uVB7dZZ30XrugsL
AKWLHgSnpx9JBYpHhFHk94E0TL1+d3+YOietFg/SPoxy9L3zSicn0vTVl6xThXXhljgTKMHtUEny
Raj4mhNl6MbLQl+t5DDuD8DelkK7k9mdPgkxL2ILDjYKKseflFZogBgDSjrIz33hn8SJkzx5STJg
Kp4qBk+DuyTEfjK3b02CaEe8h3fOm37uu1HAILrXh8yV9kOgeU6N7Okq7LPud1PAqCBRs5xEXikS
kRQ/7pgoIlsdURDdq6XkbcwxNr80SLfvEiFTDuf38UlwSGRGM1SiGECYYrMdEuZdiOwwMnpiGTW3
QXTVWCVGgJYlxA7iQoroUGJfy6i9X0ISXmj8FCGDydebeCTZIMotc0zEGOFnFuh1su+Qv9siveju
Is0oSUhIEsRN7K3EdVeIj6Lp5+u2iiVcCrJ2nZAUt/NOcx3P04eFI/00bJ8+Ctgx4zJRCuecdTNq
BS52P9kHilpdkNQWV1mWWdvIKzU7omh00Yryg6/1TiSGqDYF0c6V46W06ikWjM8gOzLJ2/CM4CFx
vAgUIJUY/HTxPi2km0EMvBu0NpU1UTZAJqnIVjGcjpXViNGqTzH3jqN0Ibg63V9EFTwdeDyQTTix
yUhGL+JqaeGIN+pBVQXvog5RzRL8vF6h5bWOlWJpS3/Qa3BaAKTh6IiY5KhTwPdug8XIddZVksX7
IU9LZFhz61vpC7jR1RGpy84UgXeQOQjJmLFIq2Jd9RZJgvOb4nSXH3/ELK5IyBFFZdnEeyEKhE2h
C+E6zkLv6bdbgdxPjYcCLST8OTwsqS1JiJLQ38udD8ZOlIRVl0JiOt/KGxv1+KIgDUPJENo2IoDk
XI9HNBhEtaiH1N97VrfiMreT6FOsBCu4Spte+2LJd6F2WSuf1C51jFC1AdHaVtysBgGr4ebWcAf0
mAN8CkW7Dp7lMbpV0ktNfW08FcP4g+w/uT2uEhHQy6ZzzAqoSRHviMw3Zto9QYS6Nr32U15+y/BI
W5f5d9SOf3++IAByBwIi4CKYs5Ih/TReE8jeHk+VKzMRZLwiqsWIZ3quzwfSBESIlOBEEpjH22jM
9kQohb+PEK7f5dpgOC4Mvd1gZRtfMLw1Fh2l05mh5Rhg6XZpLEs2AIdqYUY/WJ0T6wt8M9hZHnOz
26FC1MNq0BfZd22oUNzAbFCcMqTn183p5odbxrqZTgDkauenYN5YrRcYqbdPx/KxE0frUFRG/Shw
UOGCEhg8cVjAD7/dKOE0cBDiesBb84DerwBR+SbSQqNYxRcjRhFXAMvxX3H7TRwJ7YpIdMnp9LSj
PIkZSJ6q2GlDbj/eH5Xa+1SF6xRVFfCBmh5qn0RzrFdm2ksrlpF3FRRJvD3f0TcbjuPFRKuAkwCa
gMdBpeK4VSuhjlYMZbqvrf2YuY7k42+oxSiOJXYGw2DsNg0c7fSxB4Mrdo+xwGtOXbvdRe7ucnJV
enRbNxcIt9iGed8G39TCcvRh2EXDTlJwp4H+BTcryTZK59uhcpCSG8W/NSzSwJ5W3eujtBlEMOtV
jMZjZQdcq1aQbNw62VZIZbZSvaqRyzSq6DkB+LweYjCzZglg0a9xC+rKbnd+SKaX0vsRISVBhg63
WWNC3gCQPB4RY2Rvi13QPaRcDrtCxBetwAxyJ2SiQm0ODYXaaI110qhLR+Rb1HbUNFq3k27UJFKD
SuocKWZaiT9yKcUPCGXKdo0A7aGJtbtSrr0L/FsooXmMtWsm7loJ2d5606m7sAZJnugDclltIuPK
qweX6P+oDofQsCk4Mg3MWw9jgu1W7346P1gn9T6kJXj5m5PsIKvoxOqx773IV0tduOfpvUNEJb/M
DCHY535crYVcK3dCU61iTcxXQkcAM/SiuXZVQboLzcDa9TUOxw0pdX2QsRtvJeUwmG25qjMvukvk
UF5Y7ieB3oTYgZCPOQknKMWP2SbLBKtojLZU7l3J46Egq9UGIkH2BYT5N8FtUCFDxMARZTe78UZT
swvdapwoaJuVWRnRBkul1sE9PPzNKxjYHpW96Rk7MTjIFB+vuSgbhczKevnezTx/HepCtWo8313I
HM0P7LdWoMhgbwYHnyrtcSt9HvtpN05WGkOQb7DfY9sVRX1xfkm8qbC8X8UA/ABeAe0G4UdIP78X
2kSKpToWtPtQsoqNXqqDk6P0Ch9afEYZ4LKLlGgdmfGjPml0DFWzTtswXw89or+WWZfrLOmjnZVa
0iViK59LXHzsxj/4fuAjlWw+hZrYr1olzS7Js+ucDryAUFYpHNmT/HWqGsW15Sbazvfz1JFGIdqQ
nNUcVUwMlDtrVN/wqXbSQlUfzUiPHTUyCvTjzHjh5jrZzgwEo0BFgcOVOPRtMb6LIYO8G60am8B7
Yp21tkHv3Rmc9iJYk+a/6p3sxl9B8dvn3+rX4OAuXGHTkpnNwoSuB7gzpSN5JR5PNkLLteyXtXwP
4HMHi1MtjZWubiWeC+fn+4Qs9tZNUBcIUkFEB+l93BLWi2bC7pfv82tzq2+j236TX0gbmNa2t5Zs
cZM4yjb/1K6Ne21rXIqrdOutfFvYnP+O+f05/wz5+DN6vWmCVizke1SCbQ0puFj7puTbUtaBby6s
8flOIlYG1zLFXkQmSInMuqwqUzbFR22tl1LtxjC9T1VqWQuv748bATtNWo+Lea57S0BVlG6cAJ4O
cFPMgjBYYyAXLHRluuCP1gm6JEAgqPVP0nVcP8fDpnU+Uq5jnu71xsO9Ga41ctCZNzHz3RViGd8o
DSR3BZg5R4jGpcVz2scJS/hXNoe09pyxR3J4gIdK64UY6bAnh2x6YS0ZV85aAew1oQzw353K66Tw
lOM+JjGZnwThiT0Z3KSxR2DHu5gH9f35FTgHR/7VDjlwNEDIhbHnj9tBY8RlN6jJvhfD/sJP+45K
beZkWWRwnUs15qJ1Xjqlq5UrM0LTFTD8+FhporuVWjzp6qTNbFZCtpaUsr0a/MG3xwjqd1E2+tbL
+4vG30Vt8L3D68+ppfLKzKMDtPBwm8n5y6C70UIdfRYM/dUj6kLUsCYE9Fw+YYA17tapkuwLy7sf
VNK9JfOkQQS1UfEJbNVDozKXRPP3NvNbuyoVIk5wIirKs8cjOQCENNAwJyFTSdpTnMTBZd7wpKvV
xLPjwvhc5Ut20B8sEhApIJRJqNHdOWIhUrlIuiKI97Wh+jt3GE0nVqBGva2R/3jp/9N7ze7+2lnV
P/6LP79k+UDx1q9nf/zHPn9ND3X5+lrfPOf/Nf3o//yn/zj+Iz/56zevnuvnoz+sU7ijw33zWg4P
rxWmQm9t8g3Tf/m//cu/vb79lschf/37Hy9Zk9bTb0NvLP3j119d/Pj7HxZnwn+8//W//u72OeHH
ts1zMv+vX5+r+u9/UE3/k4CW85F/T+B6zp7u9Z9/wyuHqJF9AvDqj7+lWVn7/IjyJ2GkMnmVYoJD
KYOmq6z59VfyRLEBq4UqIaei/Mc/v+lo2P81DX9Lm+QuC9K6+vsfb0C0f517yNbBaJjA/nwcNzO/
+XiFeW/okc5jhWl5/WgmTbNzSyX8LrVladqe0qafA93wrR33QHzRjV2Bv2+veGsrDDUcnuqh3AUI
NQ8+XKaijryHhGTlgwLHbB8mlvx5gPH7KGmV+w0YlbLGfcHOKVTcSpk4tJveSx1tiNQnT+ibq1po
hQdBLhQ8it3+SXLrcLTNHhy3XxrFiyv2G9KB9X3QRxGeHKXKA0RW28x3Om00LxNqTzgK1HhVBF1X
XGs6ELJ/Y+HeBC9lVmU/6+NVerza/98tbyLhc+v79rX7m/Mcv/7I0uD5/UJ/+7lfK92Q/yTtQyGK
M5I1NYlb/VrpmvknBAFCBfLL5LcnNcZfa12QzD+hbVM0BeuNeOsbZefXYkdS988JyUrq4w2OTvnm
d1b7dPG8W+wkMSebaOB8k7v4lMk/XuyZadQefvfuQ5J/70IgfZ/9bCFaOQ6/JhU6mqCffDHIwZMa
qECacvDV3n1QAnEd5l9qC1E+61nyHut2SZl0lhr/qzFCzanaiUTG2wHyPjvrBlZHrV8SHrBv853h
1irWfbFF9cHAH03dpVt5idf5UfcgByC5zWEGdnEWTothLeUq4iwPzc/sW/akHnzPXmzkOGb/q1sW
qoaEISRi0TY8niYtDzts0TX3IefeaQ0PwGPpqBq2Vd6S2PsH/UGhcEozgbPijJ415ZKm9cDtuQ+1
mDqC+pTHX/Q8t/FMxbJwqUB+fLW+9YssOsw3lGQBws/1U4yyz/IMv9eDb2JJWiK8lC08QuYLHMAa
q5tKBZxb/vVmNv3uqdUht572/uAdcrSDwduInrYSmm79buP/ukTeXxrH0RD0pVkr06C+a0UtZBzI
vdE7uO3aFWxd+ezu9TdqP+5/55uaD9nUFKEPaFS2FbXVaam8a0qqPEgxlucfqrwtnSjaFBr+e+fb
mFlw/9UfKsOEWZNqHbHccSN9pyhpmCf+ofyBuv/QO0O+KdOL/nt2IX+HBu9njt/b8mcyd2Cmut/T
h/nVPE7SvJCRsT+hucmUh9NazvxDGz8NanHwu2yXSdFLh07iQk+n5fz+AHwbzndNTevn3XAiFE48
2WF4ixQXfFDjgVfpvtjI1/1N8ltZltNezWauKlvNSMAMHyS9vSj90fHqJSz4fPPSGyB03OIUq3kd
zpl7og7OxIpLeoMVuDloV1pA1ghMQy1JOz9dOvtON9c0PzwPOWgnxNb0hHw/eJWm5IMie4felxHM
4HCtV9YSS/ajRti31JsnbQRIb8eNAM6j2FByRmR+9FOQd7xqnghmFpb86bYCBzlR2Bg44MFz4aPQ
TElh+LJ/KGotfFQlWAa+4Qr+X8HSUZD//qD4sBkYMEQEQAJOLkOxH0oF2oh/MNENH8bCdCSCx4W+
fDRihK9TaAFslcra8YhVVgwwWfc4Vbty3cS3fozKnb9kxftBVwCbQR3GhxfM2Ry1mRSjPmqAqA9S
7EgYSzmlKizVeN6oOcfbkxTHu0ZmXamLJKfKTCOrm/2jspNV2/rc7pWV6ni77w93ozOsKH6v8kv1
quxtRIeuBvv+/BHxYT8h/k0+VTKVkNknRKWe+T6eogfFI4yuo+zWS+v1/62N2XnrV3FguWLBjKnx
zsQlpOwW3utLvVCO18QQUi316zw4dLVZrn2tWdVluaQu+3EjSLgiJQKsci540FVt1vFgCg5pVO7C
wBn9dKEGs9TC7KKt+5Ac8NDSAgdcJXqOny4M1CxrOR3TE+X5X52Y7vp3h5phNBbi731wKDfyFo3T
7bgK7MfEMVfBq4sT6kPwdPdibLvVLcYW3zvRdh9MR/0ttbdfHwHfA7wtj1oAFscfofldW5fiGBya
qLnwsD3zhOz3j6KJVfnPJuZSSl5QZIKPUucBa2gz2GLhs5CqeRODPdm8lC/eON54LEzn1LuRVIvc
CN1OYfN+h7S2hQi3qba4MN9ot+6jsX75erkzVsyj/hDfRBt5l23Krb8e7B//xuZ69xmze9dPwsoL
Iik4mPohbaYwdgkUMlNL/DVd75qYLctYkqDZRkZwGBx3ixXwaxVBF3XGmkS34eg26Nd1vM63oBYm
7SnTzvbeZkmz8cO9QZ4WsfW3yG3Wz7EOhaDvtODg6cW2a4rkmcSB+3p+MKdfcjKn0D1QNYEKTSr0
eE7rvPGJ4/XgEGS3rhI6sXA1NIqTQZs839CHvXnX0GzxSCnqhlnLkFKTchQztyG2LTTx4QKVychO
5Un4lPP0b++n8ahwMx5uvmP+sZGupM9eb7c7Y12sRkdxcCRxENpaN1feKnYau7Hvu51/KV7t/o07
hoAeDRZqkHzNrLMNZsCaPybhQc2qWyVMbnspW58fzzcq8fHMTcXrCUFH0EZia3au6VkTkDuN0BFK
W+O1GoX2IIV9XdoZWJTO0dSu/9oir/Qz77v4yzCip1VFSvyUq214oyu9/IByZ3BZQtaEiT8ISmpn
Yeu+YGtXcDqOWQLbMayLm8YNxZ+9Jw0vrZ6Iga1TXrzpRA12OJpGyuiUJueC7ZetgPwReoKPcSFj
PoCvSHqvp5p4I+suf9bKUbEc5JQzcOpxbkZ2IaIsPaGq+gporpTeuqCPoUcoo/owFol/A5JWx+ih
J0O27qFJZbYZl6DH5a7FnD0o5S5YqbiyxLbV9JpL1niSlof4l30ZTJFSpMz+EhEIFAaAc+jv/Dw/
CTP0GAcFWwY8Hkc6GRGQFbOJhqgfQ6YIrcdIR9WqKgqg2I0YK7ZQWMJNUxrqnj0rXCV+ON5UCl8E
Rdv6fP4rTl4J4PEnKyrSMsDIwFce7+EkVfM0CML2IGvu7ZA/ZKr204oHzOlvuS5+9yaTENaa0Cvo
7xARzPGbYxBEftd7Io2JtiEB7F9yinmzFTxa2UgqTwwO4O1I0jG6x/0Rc1X2kkwNkPvFEtse6jj/
qoOE+pENbl05ppqKD4JSCq2t9Uop2XqsGZdl6Ic/kyDy7hqrILCT6whadioMcfnUeG0VOkGvGp/c
2uW9Sxkk++GacnIn9H3+s2508Ydcjc23AfkZy3bdVkHFXOur3kkaM0dNZ2zSHOU+LXrQC0srbDgP
qOFVEjJ5nvbf7J3HctxKtq7f5c7RAW+mAKroRYqqokROMkRRgjeJhH/680F9Olos7kuGpjfudG9J
WUgkVi7zG7P6zJRnPqKUaaVg2iSCEk5q1eWOOZFZYzfT1jdJV/clahZG4ZzNGcV4OJAm/iW7jxNJ
/AN8zlGEi7n1FV9vnqdJlfZyzA6a3y43uo9bkG4MXcTQr2noGpe4ZnlKu/RFo0e9wBIiqZMfySSn
XRq4H7FDf6sYv36XVBTgZyiPNt7Im5/TNsEgZVMcCr2A31QZqIsK4Z9ri459Ym8kV0zximijtX3p
2tYLh8VqjpaeSyOc7UHtlPTHT50jZiwNgGCuTal9wZA03Qeg0WkGTt4XIcq9Ni3NjSXMYa/P0tiX
i7NcEhfx/Z2G9WYsvSBOJ3sM7by3PorEb3oOlOdMHSmcLSpNSvXXWz6hEtMFvaEfAq/cQlFj979G
f3OCaHENv8oazX7ED2G9sIwOh8Gm7O3Pk8U89LzTgYEllNyH2l+674O7LndrUacP3G7GQS0tgnIL
Ah1LtDQTckRVxd28kJhYSF2OjXFYEJf47GQF2aRXDcWNq8MaDVcphB5h4Or/NCxv/pZ2m1grTZjs
J6OEpI1cPx30KNWkBHLqFqOM0DmZAWapNfnZiib4qhV5cJeqwS1CTGLNHhscr/hmjpn8wbxDTKHR
tvqDpI/6ZdLy/sYshsEORzfQYlEWnv1RG/NNJ3iLtBhr4FLFTm9mF683efHcTIpxCg4YeSA507t5
o25UAHc0VOUwHoalWLJYpqrNw3WgSwi1X/n22TqBMwc3KYaH96Pum4SGARVAHkg4NPAgup3kiGth
t8CUx+Kghjw457py4r72vLv3VzkBMm3fMzNSZmDMD2hlvKnBMLLONCer6oMQrRHKaXCvRQ4wEcL4
ecFVE0GrqpbEPRPmJkex9kicVKKOMrUwtk0n507xDe7f/1X/8OybmzD2c8h+bPX865fR9EnqILpb
H+rJ9/dd3zi7da0+UlN5m88xNWE8SCSjtcK1c1Kqo55ipK7RNgeU1dRV6uJT4WuJe+5vRXu7FF/6
RlbXRuLZu6nUeO9aZu2qxKmiAbbrDt/jOZTWWkdzaSJNIWBhGrpmxWtV3PsKR8hhmqtzFwWp80Eh
yDFqY3vVO1JGPvZP0Yr1BPwukeGcYn0EGtoyg1eBcXs2bmxjE/WlF3FyfBI/cSQCnc1hgrUTK9fT
ImXrXeihlXn2/tvaQv7pUmweLT1OETONkyuhXzmmtlybg+/2+VWAtvrOa8FlzznyMmOJwkE1lsUh
MEQQtYy6L95f/s1h4Uk3LWvPhDjEDOKkVeG6ZSMWWMkHElMtmt0Z+9w0Gz4YS50IAWypGF8Io16+
RLQAmM69PpNtm+mqDXp5aNeBcWmPJ0tYrP26K6SbnplVhuoozYL7pBIuN7xxwxAY0qBha+dmWS6X
1QBPC0l547LsZxM4Rub9ynBbjIpVzmFNFp1ye1dZhLm8uZ/b+iOB5zdpHJU1B50eH5BUpKRPTgSE
0lqrs1EegnlYI8PpYNZhlR45yvnSt04amlr/waa9mXP8XhIIxLYsWoonrya1RMq9vcpDoTkW7FJU
x/x+tXYgz9kjdPhD4ivlblEaH/Q0/+lhgXqDqQJdRRvu5G31JoaQiQTpHRSVEfqi98EPr2u5s7u6
jQvdHr40vtl+sOo/HMWNnM1sCsQ3GeZJuq53la0rIDcHbE3R0pozEdlL6nxQh779tCmnKT8xIwIg
iTLF65OI+LndY7FgHFD5yJFVSJ/7fruPpkLE739ab3cRBUzeISadfF+esz3vHx2ZIVFj66aOdUhq
Pi2sy8WOu349W7TKjVxA9rGjYdPw/qInzLztS+OIolDD9BsKFcjp16uaCUJ/7tRohzyb0XjTnAuF
R2AYCEDiPVpLiGIb6XCAe7rvhS9DiOD3vbDbUBQf6We8faFU1zTFgfjSlYJG9fqndJayM4hL2iHt
GWxB7P81Z8NHcvPbWXwdP+E6b0pXWEJsYtknu1xaeoV6CnQcIBrBzjUbaPxmksVW41e7MRfJ2Qcb
vP3q1ws6kDk5p9R1MC3fUB8X29d0p/cOKnOfGmmdJaIrwtxOP8/iC0zoUNF1qrEEyOrCwEgGrapC
fvCpvH1omN6bvzxKIbSFTpPaTTGOnNz1Dha268hjLesl0G2PqUCzbHI9+ge3xD8meCDut4pv47Ce
QqOrmuuL29I/pJm+GDEAefOxBktxp8w1H0OsH+t7e1nRFCut2VkjzWywThZZab/03Pt/3U7dpHO5
LT1OO0CHU7hkJfFi8Zw2OLhIloZ6omnRWhq/3n/Tv70cXr9phtlAo2i/MQF+Y3S5dHqHv71dHTPR
jlTsY8W58vMexsVqrJFTjv0FNrWGfdbbgz1FhfSWIqxU3TBLzXIX4qI/Pust0KfITvE3j317Csqo
zUxmXZSut3rZANC1uuLbWsFfD52hpcedGk4CatcV/h3FWY1mYzfNqAe4XRBPJhTaxZkLoPtLd4vA
TqfHfYnlIeV0Nl6YGGorBMuE9kAJbdZRnqngMbM1C61HAyF3VO9dpC+0QmqgkVfz2AQraD4kl/Dx
Vqmo+WWiHZIY6yhH7VWOl2PYFkFwu5gynyO+QQh4advcl7rUX97f8n84Z5t2LocJnRTQZc5J3wxH
ZleNsm+PSeAMexnobRSgjY29Nl9iZOdBhQBs2Zx7eX7pjCC4krwtjlL0H4313sYuoJaggrY5JYjq
U+A2RpGV1xptfoQIklwtbgLvxna7j4LJm+qUsSGVN3IogHV4Hyc3re4o3egKkR+nxMvPZab7Vwnm
rfRuNnFJFHHOhZ+pXTZo6b0xTF7IQftImeZtMEFD1ARNAzQJ4uEpU6ARpWuvDULAOmTfG4bZ83Ga
O/1T1QQHa5m77oMb+B/Wo2cOCBhYPBfDacrZIq0G1WLOjlUByVHDoPx8NbebCEbB3knSj6ZxbwEW
3MO/6dkbO5fh4smVSIkP7xwprOPcVP35ovoxGpSd7MA5upGqJQ4T68THFzRuOLtBuW+Ejx6gGFGs
8EH3zV5Wf5nmXmGmnqRxTtHwwRzsbaq3/cLfukTgjd5sCWyJdKAzlh99g1fgdAFwKpaPSPXs834D
fM/jIDEN/bAt/w/nnCkrDJGtWN4kHF7f0brEHBN96vxIyyo9n0gy93QWPxr4/8ZCvA6lPjK19ME3
Zh390JPczk312R59FzCBRxvL1Xv4ZogN7R1aBWewNa19O3pWWBRud704Q3HpJLkX16luxRPIjfj9
MLO98NNfA5Aaehe9YYiTJ1FGGrPstLoujlkV3M7F8sv1m4Mrkkfk7z6pZnx+f7m3KSd5IJRpZGlo
ab8Z3kNvWbwM+PlxWp32ytUS517z12+0MI0PHuxtMQn8kdIVnDjwNS7r12+zT4RTVcqsj84aPBWJ
3t8Fk1d+yifYP52hpp0hrOmi6g0VZ1Dtd3/9nFQM9AIwMsNp6tRF3B/8JiuYdB691dMvq82EstVd
ELuV8xH2EFrWm3eIlQHofmAkG17gVGLaRV0aMULRHVs+0fZcHzMr1n1ph1aTq2rX2ggJRk1tTU+r
s1j6mdA2lQ855M33uinz4coTZVmdTdloYuK+4qQWmvhpfjF89KMXQ1uTnWut5t5yGwxBzGyC92pq
zW7Uh9TaaXZdfnIz3kRsdi6MqnGyf+UlvYrRaDFecjFc+D4Xom9DVCmoaT24gQjroDom+JbJCOKk
87PHoBmW4cybwP5NVMXPvonqTuijm3M3D4uNK00RZOgK+/mucq2ui/rSm66ttg6mLdFY7kXKnwtH
Svz7oM6tQ0mZgZRKKeRR4bQR1nyOcbrh2C71tobE7fBoCg1WZxxCC9C1G41T6X1RjSNvPGdw/H0K
rX8M58EUqH3KutJQZR3L86XlNWAAwysOU+YmF94wmJcJnc5DIzXxiwIYmdRsHnQIXlIbv63GwMxp
dYpyN6Bpv4Kf8+YqwnOM/6IDmQGKjb1pEurwl/WzwminNkqaPh0ifZlIaNZ+SUkwm8k7CzSGTbwF
xgO5USzrbZcU2qP0e72PatsYBwBEEiFBBk1op09NbjJpcTZFAuZtqRmSMcJ7pAVV7Fwk7b6ujnBh
sY4UmEgIlMK9QzuHeUmrctMM60AfxhAaJY5sOMS4Ii5St5xDMWLpRKRGCnYw59IL/dHQ+l1DL8oP
+0kuVwLF7eeMhu4zPvfVzbIkKXKyQde4O0dLagl5t1rtsKihbcSD7aBhHQwaMNPKzo7cEXgJjaW/
OSR4o/UpILmsMRdqqE05GPVjuQ75Hs2L9UKfZ7UjBDiXCSzcwxrgHJjgFxSbqw0Tb07FuqCQMH/i
49ORSFdFZ4WbcFEdZ41XdNFaddl9wEjvi4keTY9i1JpcprCMboA6Ld9zWqi4zK5z5Z/nzoCXgdI8
1OqSYTH2yqirn75TCWSF6a8fukAEvEY/ST/3fHiPQyG8x3bw5Z3WL+XPYShLpNDdDJhwYmP1Az8s
iDVXJc+yV8lXRpaaG/ttrd+tgJqbUClcCSa7ODNK2cCCtoDyRdRd1YPX2MOVdJf0zJdtOoQ2agk+
vQk9qyKp2uWhWajm2aJidXEfxws9TEyUZ5ZgYaYzk9dgPtbK+6Yw9SepuqDj7s+6e9l1cNg7RZIe
rhiI3AR91vVR7q/pvrVdrd7lvb3rlr44LkD+P7VGNmmIFsMkus2M1cjhujUzK7hT9lRrvnubrHXy
XGP4wbevuRba3ahH8KKDW9x13G+CaXhHyqMZNCG0dX5iikrNvvpzG054gedxV5ZuQCvLaCRiwsWI
EOzcLC8SBeurcc7Nc19NbMMiUyy58IWbxky/LibdfUk7v66BjQ7WV91aJzT/BScvoenm7GZtVMjb
JY31kPH/VBzoTeBHWekOh3UmzT8U02pMkeqD9WU2CgMhpqB8ScygQQfZbdsvQVJ6B12o9dlzZpuJ
G4KuUV+P5dmSIHuQ2FZNi1a2668Rdr6qtE9jHlwEegUb3RbqxWVuEdsVcrYmaICviV24MuJgm9gu
9QgMawmVDfhxIS8r6EA65V3WMfDzjQWb5WRE6Mr0F/2XOUpxR7Y2fUmEtjxUhlwug5psPdQmgdra
TH+ONlIql585jiRsnxywnZsdon7bmLMW4WJn8spEiUxW0kiEqshf8iS2V84eMQ4NiZA4mX+u/SK7
1qe8MWLeXe2Hmd8jy2fgRfFB++ZtIogsIqlCQNvtNyPh5ALPe82QxSKPwlXVZaIctAd9v4x5dVjp
4UEQD9O4nA+J81FWfqKOvjWOAnQkqNmZULrIY52MDbrZtYpkKYdjQXGdR4Jr9zy18UopBtOZYr3B
oILWbA8Lcl4WrjTEghAM1Kyqjcoag2Ml9OLGtHOzDCeHVpNeYGTPXacuFk95476eDERC6K12DeaM
Tn8bEKa9mA3ZVBenLjuWSV8vkWmSfyoDvmVI0xvBs9SfXdRQUPxBOByjeomegZF8HtzSHT9orLwF
pLHrtKepiAD0UoCe1Aq2jVxcgAr90TRbEQ754n6eevt7FVjdJwd5vV3TNXVkyTo7y62pj7uqmqOp
8lBFanK+A9frmW311rU9jVyf5VKi++4FITwC8xNclvGsBTh/Ng65uUOJ07/o56S9p2+TXNr0lz/I
B99mnluvBi4krxZ5kOBkuJBzy81L4HTHcWU3i6UJoizFVW2oXOeDndtSy9c59Z9LvUlyAxNhhkTz
uiOC+fjrZAjuBStq0X+bYqLwtalEmfT7GCecJLizjn5rrTv1UWjt92kMhtvE92VkaZrz6/2V/uF5
+CBgMTDjA6h8OgJqgcUPSeY2x66fvXCmvRs6hf2R8sc/rEIGuxVEJLP0fE8qkUzkvnSh3h7TmSuu
LwW5k2v8LY0Ba3IX7h9qZSj+ALY8+bQXXRNMq0f5UHBTRM2ARXPbA8B4f8dOzJ9Q1aNy3cDWNMyY
KDE3eB281qZ3+sUU40MTPsUyRIUwbCIvasNfCAJEH4IpTg/36XIne+e6bYbWEMvpkROaEalalO20
HbGctfLdpR5m+/ef8LRzsa1IQx/QBAqRxOmT2QGJALgaO5ke3Da47S0yc6vNn8ti+Kmp5oOW6+nJ
OF3LfL2ZIsdf0bS18WGsrm3nR5Yf3n+W3zP5Pz/Y0wW2AuuP8YRpTHQRZ7bvKghlGIR9POzG+OLZ
jsoQv6roPo3OCG2xuU/DItbDDwgapy0BqjfkLygTibPIEL/BKkEFadzatOZjIWvdiETRLLT5FjjB
EZK7GG0isgsiC5Fr/EGbDAsIu1i8FFiRXmIBMKw4iepqrT8oYk/MCOBX8LuIL+TCDCo92mKv90Xv
slRojVyOosrmb4PRD2HhUMp6WrpeDNIWiM9b4t5rMospTtBf9I2JCbWmptulbt09knndrZTj58lQ
5TUE1T5epI7cuV0U9++/w5Mz8vunopOzTZggh78RhVupL8nq3PkYrJ4WD4sEXTJTWr6/ysmp51PG
nJpLhKIetp97qmCp7NHSkID1jgu59ues0vSoaBWCLLTdzoU7/a/j6F+Rs/9f5bgSMf7vHO5P2fDz
NbWVP/5vaqsG6O5fNJA2eQ8CLb00ot2/ua2//xc3vOf8xvwZfFSvyK0ogqJAstH3gbvqhJH/kFuN
4F8044Ct0FxhaAh+52/IrSewbFJW6kLaTmj7kDttaOXX383qlF5SBlp71LWtmTKmepfuZsu6LFeq
gVCsnvzUZ0DuwspcaMUMo5tjtWkaZ8wCVgT8sxmx0gydwesJ0cmR8gCDYMjZnhumOTekLidUG/xW
3bRKT5/BtBQ3v7f7/5+8/0Na/+7Jg1399PN7+b1+eXUAt7/1nwPouRyX35P57ayQT/znANI5/hej
SGhjNB8ZO2859X/I1WYA75rckyzKoAnCqO6/588x/4UeAahDTFCBN3AH/M35O7lPtmECeSHZB/8W
KQ7879fnzwRRvIzcFo8lzvPMEZLl62QYFjdIq0Wa25vfXNVjWuKW5XgjRObdc5en36fe8TN6/8Xw
+McO3v37Jv2TffY6Pdl+D0gXmvqkXYxXCNKvf0+2psKYVGY/GtXoX01ZJi+R2i6juTA/okRsj/bf
q5ylaITCLKdcgaTKeid5SRbgl1Z5c/7UijO/uljhPOAsQxuRyca8m+H5ltlHEKl/XJPxDXNwDgWa
eK8fr3eCBRVz1lQkes0Z/KMo3yXxR7yWk4ng/z7bH+ucpCmON47TkCz5U7+f43qfXCY7efFdD7X4
I/zJyZzo7VLbdftHRiQZ1CGFyVJeyCg0xNMpEqEeZ9EPGZ9PoRXSxPvgbv1ND/zz1W2mjOwhgpXm
lgSdXq4lVYHo8tx8HrpcVxg++OYFRlh2G7s1deqZp3dtEnvV6OyE0WptJN2mSeKRUjJAagsNmAiE
RbKi8txQRndm3YpodDrMemoPhGoUKL2wosScKnMv1FTKKE/RIQhTrShuLa8W2GNNjf/s91NShwrA
vBNaOITV8Zolmgy71nEfRTW65zT1xzrs56Bdw5kU+Uxl62ihnuMwvEMPsFjPNHTEzF05e8aPtlEI
Q+eW6l9wDXThEEL/6Haznwtc1ieRH9pZR+pwmMoF4W3iy2FewBMC+6sXxAPWrPAhLLhVG1rwbIKz
TFhoW1ataEFbtEMV0CseioDuqlKgS/o6V1eWNNo+tCojv8ZstkOTWbMHPx4rXc4RDbnWCSsXofpw
xR/6BmMVHplrp2qu1kqYKmKi0pVxgvXn/YJE3N+RhpiIMGkjQm4VHyERbaLXByxIgyBzqm59To11
s5Cp1+txWLSzvws8wMVo36Aiixw7ZfJvzZU/jvFieX3R6kJ/br22iriHszDzcEIOOqnC95d683X+
XmtTkGFs7IA5Ogm6lZfmXYYS87M+EQNZrLWGcBwN7OqlQtpu17uy+oKNfXZw+0D8LNu8M8MBePjT
4AnD3r3/e05jLj9nG3vR2SMd4nI5+Tmq6xJC8sKj14m7Z9SBE5jRt+fd4q0fjGxfx78tn+IS5DUG
AAKpYH7Pp/7Y5dQXeWIOdfVIdCz3Raa0aEBIPlqWLIlsIfLIc2dqUdqr13TGquPfPOm2/LYw1Gmb
S5kO60nIX5duUIZRWY8AIOoQHQ6oRcyIdw4I1f37S21h778h6vdSIOjJINAsxJztFIfoTwtGUUAU
H2U2WHdTsdp7f5RD9P4qp1UGDwSLlR1FFpIawz65LhUi54vXt+5jI1PoIJ7b3SB6JSKxZstVwFTh
6/vrIRJ3+ly8N4Bj5L2buDfYptdfY9/6yJExJPo+ZnnxXBmrn5xpDlygMOu7sb62AfGUAC3dAW8u
mkHFjjEcjsyJn7VBWK+pJc8qV2JM1xhehWn15DXPptQ0Kxz9Pk93jQOz/WIw+5W7C7+455nhaRFP
bS5H2FuL9eKUHYqhuLl2yY0NAf5iUjaXd2IQMc/I4/OXNZECHyA7kdlF7QEVOsPAyFgYXfX9k9i8
I859h5thh7ewNoerNc0PrShzeZYFqTeFLuYxn2BVi+Isl2nh71fbK4NDNXr2jclQDNhDkTARWGt3
yunsWtrUohgzGC/AAuqWdKLyxovaGps+XJq5v2W21haR6ianPZv0xdH3ASOhIPZIzx5mu/WPkBj4
w/lglsjIVXoyRgmstPMxWEF3c8Ma87njJVkeLb4I7JtGINodZmi3o5rQmN56M/hizc+tmizvLm3R
HT8vjUp3gZM54y1HcdzcJYyyOJd2l17SOKOVZSGpmZ5lyqocvgFVtpFvpKVOg0bvRDzr6MOftYkS
eI3BX+KVmWVt3AV1tg36cgwLMKpsp5l29swkbWUqkUQV72WJK3uakl2KvOAv5TWMLaiEuHVtaXS7
INUT9J3pp3Ot6hX+8jCS9AkwsNn3ceYU0DaSiQhQCDt5WN3Evy8KbGP2aW36CXAvBj0MqNzgsGI2
/1AhSlVGtdc5n5kjdtUub4KqDJvJYfjYC8/+Oq4MatEhDvJ4ydeuwqh+yCUwVgPuTtkNcm/JsSs/
Gy3Elah2hacuyjTIx3j1ynoKIUVWw1nuVunDIAP5tVvX5EexBIl1Ka1cXk2zXYhdUarG343DpL2M
87yNzS2ILzs9a4Lj2pnprxmh8nwnJBODKJgVRsCV1qZcq7mVPrR9ahu0aYbEY+xtFneaZ/f0nMGg
7IcqZWA6ZBIhPUutD67d901IjwWtQ9uYYQO0upnth94C/bvYHui+JnVdtS9GNY8XJT/184Qt1SXT
HROajddMWaSBu2gjtUzGHTPEbt0x1xaRcjvX3lvNKvNDmbqB8UQq5WcvBZmP/6nH1Ps2GWrt6Chl
cGfpSzFd16aZ59c6nMf+Ch06UHe+WvIyrJdAv0rwGwSZNZt4dVWBN427tRdtHtUqnw6JW+r5Luhn
+6aadP8I3jZ4bDEsRc3HcItvTRdwSgtLMsQyV6Hdy9xvSF56vbzNFsNQjNBqH7HWyfmJAETwy8p7
46tixDqHDraI5kWnrfwFBzeR/DyZ8CnGuSzI79eidMoQLqP92eCfrKImqefdUOP/EVmlZADKj8dy
HuUXRAKDyW5vnaRTNzbaZwUbKCEt4cQkX5ixTg76JU550PQhWEJLje6OaDZ+trpBMGwXFWQE0Zmf
HWjCD6OshsOyWg00Di8Z7zXl509pPzk8ShpAbwHpg6gMLysNM1Rn+SJ1gWqhUxhruAzeeOMjVypC
TZs05DnGgq0a6rHDuGm01Y9xAq0VBv6ouyGWQ95zW9BeC2nMaVCZ1FqW4SKU+uV54xSj/LaIuFq1
8gZ9/v5LBqcijdpyme6EUdsqJGYAoiqcur5Lh5RRY5F7vIm6NNRnq1lSiIFWkc0hewmEpNbG5GVx
ypyBo1V7AaawA4lz0ie65ByX1p10iGvx5Gr6twSxe8gMAfauWlW4AwWebpdRSUd/+eQl0hjOgT4b
IjSQpsvZwMQ8dybyvuugmhUpqmnkUww2IpguCVk40dae1XQ73+Krj4TMW8wuynlwwnpu3K/u7PRO
ODHzvEUxfMh2lVUNLaqg5crkOKvLx6Iw7aPjwXGOlNaViBaVxrLG8B6Dxx5IrtoFCo2wSOUBqNZ+
cocaBUk/kJE9awhVN/A7b+W6zYmUmpMpSnJR0UyXCRTJuazTMR5hlc1xYoiFKFcpBUhhbXG6tWFb
MY6eU52+MWPky9zCuWE3tWZ+XHL+3R1AYu2lNBpudqVNVR+5QwXoYU2mgXPUbFLrtommJvvnZnU0
Nu6gonQNqibUq7pyohGFWWuXtaUODKaXj3OtrUvoO0t1MQ1Lt4QCmIy5L1Ov9S+sphoJmkGe9qE+
GxzqmhZAH9otTs/7GepgG4vEr8D9DV2Qh7nmBiJyx8W9Bz+U/KjqmZJHYJp+ZeZtdl8Xc3YosK4D
qJKJ7pqmRutEOLVuORiICnQGSI2wLe+UHFHkKBDLNLVcfB5GR91aBZ7MfFaG94tmxaqj+CW8J7Ng
eLAb8VT/PsJNWPdTtcxfcicZj/48tlroa90yxK0pEzRobfelJo1QoZUAx447SJufi1S5P9Qq1l8V
zpF79E+JgaUrJS3z3ner2Ex6KrmEOepBr6bEOBsSSdHlKFT9QzVhGLUzza6cLhKpLYAxR/9paXJq
MVsvEJvPwKXueAqHQQugWYV0arne4RBo/0joBopQgmaow6Wc1HOOlPRtXzdgWLUxw5ITXQHxPMt5
YcucWeqR7dVjXNeL7KHBdcmL5pX9S48rWhpSPxW/yGCXq6TM7V3ffK7tEhZdI4Vf7yEMOl/VpHXc
r6uXO2e96c1ltI4aOPu8cb0bp8rSdOeAQwEmRGS6HnzahaG2DolGjEDrJbQKx31usLozGOIP3nmh
XCHDJrAVZwN45VPBGPY4pVNVxJW3qHvFVE2Go9CbPubGTJ/AlxSPuVQuJ7Jwq+8kS/mPajQ9Alcz
zAyi+iG/c5YE/SwJ6rPYN4C0TbZ/DL4aOZg8q5rndMetiA1UNlvzRZWq6Xo1swfIy81tUycZSsa+
YWOtgKnQ3ms6D+NUYdlPsqyLMZJJE6RIh0/D/VL7XhrPZJ0C0QZtqvlzPpEg4TtJQ8OYZzAksut7
BNPz7MYcHCwFKtuYqp2cC5kQ1AhTmZEx0MdTD1DbqCl5aStpLjt6sTOdlrnN+x2ndu7PU003z6sl
HyJOorhZ0dCD+pS3/RdT1qSRzuwQBTN7ChOR1uFqOPnT2IwDl7RRzXbcVuOMEkDpzl9tvtMiskzZ
0GSZicBmvuTXFp4vX2CGGX6cuPlkRq1TZn0o52TRY3fuE3mZd0gkC5g0RiT7shK36BlU31u9cYFa
zaPlh2lQ+maor1jaQ7IUcmZGVyf0HTB6n5saPYKsHs6EYVXjzhy83CJj0Fqi/zgEX9NaNncILfY3
hZElfWT7AA/CAL8J8ylJlB83mXLd69qGmjeAgYfmMJvTdCi6tUWduWngOhp+B3fXJr8I6UDk51tc
KUmJ25wt6pupPhM5pL58lFtHpehBRAymJHzo0+qqqGw7Z4pEakzrXtcW77lelvKuHzAM5h+pmwst
80ciCRwJrBsgwl/q3egfhXCwKFhkpdp4WOvMvjInS1TLbrP0FHncerBuPyM1WChcPm2cEzQE79EK
xyMrCY2pFT+yYsDTgcLcugWnVgC16YZcnZu9p27LrjD7C9skbG6GWrROagkQMTLsxVx3i9alKcQQ
d66h9y/qjtbUqO89QCFXnVqMb1VTBT/0lnAQGUmjV7vOwlcnHHRykCgBI7FGU1lZxt6za8B/KivG
G5isXAtCZeCZTHfNEED2ilATaz3t51rmZOpdh92h61MOA1NstNu+19cZ5gCzEG4Sf3zx8ykFSQIV
qN7QhdpwDtFyCkGWoAxXt6pg+EmXEROzxa6fjA7gpkj09sKhhnP3cpT5Pc5xK/CJNSNc9tQvd3Ic
V1BA42JlkRcs3s/gN4WqrOv8K5WfuCWNKdJwMdvu3MbEFfQeitRhScQiDieW/hw0yQKksivuJZ/a
DigweQ4K2i42qNJ/dgvves3SWIdWM3PK8Khz/SNVbInozdSN0xWX8fDdrM2hDB2w4reYcaghdEWq
ZXHZls2DSUgTN0sviiyLbOQ/MOhJJ+ispt4nD4kysu56bKsMsMa4PdjsliqFaDmYt75IveZqcZwR
oADaFY8a7TaUF6iQMfNbnfQyAb3XxgSg5mXoqs0Brs0QXtDGKWNmSxt+pK+WBPjZps74NaWP8Wzm
s036TA3rwGIYnMssS5evHASovv/D2XntyK0s2/aHLgF681q2vaSW1FLXS6LUkuiZNEkyya+/g1oX
56qqG13QwQYWsJdRFsk0kRExx8wd3LX2gy0RLVtkjzZJktFXk9Bqz1aWd+JTGaHG9eumFhtauoNb
dOZ0egnVlp/m1Cw+cystD6Y70nwq/ML4VpkV61DFefvE5Tx5MmRdHbzG7YFIFePTIJTTrmpux3d1
kdfy4xD2Q8yr9I22Ibtq9x/olZ+/uLh5/JhYOOOKoMB7HqagV7tIJH7L51c6XS18yO5HrLvqZRJB
JG6AEQjz1jRsZ6QdyEUXJKMs/86PaL+VmHR9znStH714YiMKkPff5Q5+mWRrsZVf1YlP0h6XJfmp
hEjCVymTsKXH2Er96yRIk30pY8TIvkJpFEI01qvInacXCY4c2qaKEfg7GbZtpk9sUIXzps/YTVZV
mHKZmRSSvNXUzd7Xtu7JpqYyjnbAEYKU7k0wy2tBYbza1NDomadyMudVlY8xd/zE6b53pGjI8o+x
dO/9FPH3HoxHou7cMA7qbZ7lZL5GHelvWeD0xle7C8uKFtg6KDbdNHflbWL7NdaV/NAAvH07PAb4
2RD1l/7YXQ+lM9jf4jmhmdKB6E3fZDhW/tbKq+F3Wg2Ou8tM6MCLu1KKh0PSzdm6RlQxXnuCqrwr
SK6iRDPhwoZUgj7GvLQrL67q9jpalhdczTD6Mc5tH9wa6dhbyDFbzKtk3VtXZiWR7nHyDvkuafwK
Pr3U2OD2cVgHay7NHH6OnY3eTtqZl2LA7Wp1E2tnzrZjA8GTkEab1U3cuFF+mI2qaddZ6U4AUP24
pc03bDRwsdIqm1tatEX+mQRE5T6lk0dWnBcSzFd8l2DcFcbyxQXiaM63zE4+KuWgd8fb1bDW2iyH
LzXkoe/cj3S7AiFUPCWO7RLkmbTm7UTNFSfKCHzWQ0mGcJOD8b4vaJwS/JldU+6DRBfWJopBqK4L
or4lspDyc56o7NvAtMrWPTamlD/oemAp1Knsruhd4J4t2pHAyqKNsqFbO52+Vp5FAl6TlvmU0dtU
rSj9Nt+swu3jtSiYFLdBFC33SycvvVu7ELWzqCO97yFC4nE9Dp78UhaT6W3J5+Pj9n/IudteDUfj
ufd9+auOUnpCUjN1KFv+T139jdrcq5RmAPkJDjNZS5o9UPmdpv7mWeNDPE8I4wp/3BZTHG5lYV0Y
5FVG888g5Gkp2S+Qy7PKVV74JGjIqD7rPug2Q+iIK+kBTgxsSbzaZ/pC8nvJkJ7kaRmPCNkm27Eo
yc4zqKiUlILeKJ7nqKPzanHwVmNq3pMCxc13sJ+SMJ12hp4vGeS9flAbgSQpd6JZ3uW54UJLg2Tq
q7w6RIGq9ukk2ls83LkmlLPYeHmvPv3j1+OsswFh4voBV4mBT7+e11hWT1NBdojGZN7rPAzWZo75
3/ujnNYSSHufjAK/4HSUQHrjFDsOOQ2MNm9tyXnnJwoSdGLUF3qhXk1HyufMEMIR03KYLmeNc8ag
CLqDuDrQ2o9LDUW6D5NX9V/+9YH+mIpTMPAYBYuY0wci/6OEnovqYBos1YRLItfD5EdPGvZCLv+t
50E8+T8jnS0vraEwRWZVHYwwVtcOSbuNE9W/33+cV7Nu6TkAKrGIM21qE2ffpxkhvafDWB2KMc53
rQyB9cR28zw1nfMwhrNx/f5457AXJgR9jYGFiBCtJiyLs6+EgqJocYPpDhPyemzj66pct7AZPqOk
KBbmTX1V6fiLgFDx0cQobGe0DsQhWiX8T7Ov/JUnxua7dpV5oRT1eqay8sDbRrRZsNX/KdL9VYqy
prgdahbcwWPX3IO9cld95xnXc92/vP8O3viwdMSx8mi+5Wrnn02hlqIFx6VuDrRrl+tA2jmaGkdc
qCq+9TxorhfU7dLKcY49LBT4otEt1SErIpvkT/lzLoxynVAZvjDSWdPIssghTnAWLNIad6ERn64J
zZUtGOOuO2CfKnCTk/YVufXqA5cN68poxHjVFHNy36G/eCralu4RNdb3s9XZv7whji/sA+dAruXn
cK1fGgJQBbOznTVV6Nqd+7CaxgON9/BPRDBwaYmSzN8XBAc0z3P9sbfCboKrtKEKsfE7sCq7jHX2
cRyk+90XqkEy4NI+il490v024sovqFlE03VlZ1hS5n5lQQ0p+viqbpzy3sDW8WfhlMaH0BvreTOD
RvsKcFCGq6glVbqeIP59Gtj+MUAV6N7/cUotpyTq0+Ub0Md4vveJMpcZdOPwOS1T605m2vrmkJnY
vT/Kq7NxebGcwrTJ0ClJCH76nUHP9JEYA0pmdZKufXKT657IcacYe5PAg/zOoOpIoWy+MPIbk5k5
ZoNKYs0svcOnIweywe4psfqDQ2LhQHTb3A++Ve7cxrsk5H5jKHQjFgYXDk1X1p/Z9dc+AAerDPNZ
qEMB/2llmETJZVB9y5r237yAl2WDCJgpasFHYMRzK4Ha8GKEvtV8GNtgOxt+uCXu1dvcGn/5+PLB
vrqEGHv1bLQx0i0M7HgRERNmnL7GtEcsIUNHHWLFpdErrM9E1eaqLZJLNtRvjcQSDJeHo4viHOg9
hLZRFU08HMKehJJIc7w3J9dah3ZwiRDzevvhqZYwFFgXRehX0vtgIlco6rA/uCKZPxhKio9Whzdc
UdrzWs5Dsq0bY7lrqGfNtfa7UWCQY6SJtzFT7T+9v0b+BKQnASS/BpUIDfxYIOKwuJy4f82fCb90
00jr4ZBxsUSpFvhXyHeGHRVTysTaCh9FNgkwEq3/GAy1ueWa7z2hgDHJt0T7zO7M5/d/0lvfYumT
AWWyRJfmch799YuMoBupEjjDoe/N9A7RmLlNeq+5IaF9aYKdI6rgPOB+gJR4gQMxw8+h9JVfj8No
9/pgBP4EJ7khG0jzYOTkdAsF0wdUIly4wt7WT2EEsHHlYF62bz1JA0ChyvEB8YueV509UUgIhoIO
LDPoqt8uRHgSmOQQbsjlcblteVE/fJIkT9ZoGE9FlpgXIr1Xx/TyKDQJE7TSv07McvrabD2IuUgd
fRjnqtrDMkRDGYrqwml1rvf488b4NibtTFyzX+0CBZVZayqr6VBZSbs1msB/mOsZkKRTl48J0PJ1
U6pglZSN9RBkafsR1hlvbNJqO3VhvAtU2d/S5OZecefTV+9PnWWynk1mD8gwtxGbMg5Go6fvwLLb
XMHgnQ7a8voVEVK5TZr4uRGssWQYL1mfvPXK3QCTR94EHKJz7FJEKWNpI5gO1CuodwqdbetY1xcO
kzceivYYElycZX+Mu04fqnWUMFFCzAfDN5eUa9rt5ZQ6K2nOxr3dWf+LpyI6chYyBNOIbeF0PLs3
aDCJ5HQYfdO4AepDrR56x/b9T/XGuwM944QcywjfgXKdjlLWMaKCuJ0OzTTzcYrB+FFKaV8INM5M
cpclvciT6FWlH4Oxzh27tWePYRNl1kFkQXvTN56GuZeLxc6OMlJJ1m6v2r68thqfroPOFQe5QJP9
zinuUq9qyHYRMUwky+6dEPGHEaYE+5F12+eUO6sxqy5M4dfvhSB4sYmF48X/zsVhfunVlcBi+1Dn
cbqrmxJleu8mF5bx6z2WUXg5gLroIna8swClNUKn90HuHbIqEvtsMMvN1IpmE6nRufBAr6cvTXNs
Te5yzLAkl5/y13aemY6KUOZ7h9Ajwz/h+7wegta/j9xG31CPdzbvT6xXHV7MWYYyfRYMW8G5WnAC
dEY7kxkdeG5rD7xxgKKa+T64o7mxSMqn074mK/X9/WHfOEgRQHCbILXEYQJD6PQ5bchQNk57xoF2
LPuKXUEZD3UDW/FWMrsfjCGP7+WU1/2nkDbZjup14n0Xdtlk69k3okPnUg1fI34l//r+T3s9pZZf
tiRqALZytTr72MnoRxJIiTgoGlY+s7STr2WQ5hdGeeO94x5IMsMHysbxc7aghV3bwoCQf8hHK9+a
8D03fmw1FAWTtnlI/TTdwyeNLyzwN0ZlavElOb7pJTzve7UaR0BYoHzDDca4joHk/cpR8z5nhUr2
Vl95uOYU+QXB9uspTVOkv0BdCLl52rMX2k3NHBUQtI4twe91lGl6mYuWDH0nEzzap38E27JOaS8D
SAqEjWZ/PuTp1GpswxyyRldH5hghIufafUpL34U94fU0iThgllxHgCc2YLfTUSg3Nnar/Proe/PP
KAM5ZXblpcPsfOPhfu9zyWVxkiBFen42CFUru6aPyjvWIrhnY/Jvg2R2Voknvf2/zXrHQrHC/YGg
niA7Okf2VQ63ypo49ViqsLlFyuSudRyLD++PYi8/+O+QYxmG2cdFj22ODOXZ9hZYBk1pPXNhTseS
jswxssfr2h6y9K4JDO8Oilh2T20C96uxQDm6qUNaZxDAD167MqgA0Imv7N1cWQ7MlcKqHNptkmiv
Iyur9xUIVbU4S1LJNaQ1fIrmMHpqTcMi0Czbwua6blaXRBHn8/vPMzGvWS3Aul43eA+57Llb8+pG
a2uMhdxO5djcqNn9QG/CJZOI83l3Ntq59R4tmZGoIkbrlVVsHKW8jQzEJce1VxNv+U7LMUTMgTL+
/C5JrKGs0g3KY5PlxrooHBDUUdPuinH49f6UeD0SkefSH75onMjLn22EILrjeYbQcYwLvt1o+Fzo
YLauZ8QGF866N4ZyTS7ISAz+6EGXV/vX2VpWDR2xhU6Plant20ICoJyx17phd/cvbO+vrq0EgmgY
UK5wkrP1nW8PY8ate6jc/Fgp2OZt7aqNpKef5mJVmxvPTQ2uPmFtrtypEr8widcbp3XGO5yU5bDK
qCZdCCxez5vTH3T28Ebc+XkXmPmRzh7KgVZpXMWFTWj3/ud8axiIANFiw7WIg5cT6K933FphObS1
kx/TNjY3bVSaH0NnlD/eH2WJDk63ETx3oR2TBCR44O57NsripVuNSh7NwdRQJs3+jqyIvqUlPvqm
SoyoOydKtvNUz9teJNmF6srrFU94TBKAjdKECnKe2wlcenRpDJRHam/BnbRlcJ0tuIg+zSRNEAnR
0/vP+8ZbPRnwLFoSdtLQ9hfKo8r7cu/jdrDvw2G4MEVeBWVMWnKqCA55JvazczqZ52PzkgpZH5O8
Tr5LQ8BUihvAPZPVb2uwpdeQPCnoM0f7fbxALjN88uSKVpJ5PbPnk1Hzou37z/7Gy/7DMLX/U0f+
QZD+NaMgHVcxoK326NL0fVcYgfcULiwBh3Lkfa/iS5SON8ZbmMT4diyRKRDG07mVF32QZlwbj3RB
zh80CoGPTRPgiI4l333tppdY9Geq4MV0AWU/RGKCfSiDXL5OB3TqRgYObahHEcDL2WVl6dmrFLpQ
sVJDmLwY+Rg+RbNp/FS5HmhImJurpOtga0HxKR9azUzdNJyZ1x7hsb9K/TEyNw06LXPVy9zDaIZ/
edfWFQRHV4fBb1/RELJ+/zO9MUUp/pAQZPWjsjwvE7hwmgpLdd0xKnqLDpiwu5WWELt/HYW7KU12
NpEKJWPvLG3TpyMljmRWR6/s9DY2UvMKKtE/wkD4IowC/RrOAfxilFunXyQtRl+59PId/bnDTDDM
8w09zs6/LmoUwjbK15BKn7tow09H6dju09TJ52PJVW9nprPY0jCbXlg+r7ZKh5XMebeYlDPWokn+
e0NelBytmUT9kfKN0W2TxEXD4hSZtRWxau8zR5vXtOiNxRadAAizICouRMqvFhS/gA5Q1FFLfMQE
P/0F5Txxz3HM4agSw72dhnGi/XmgyarUNHQsne3vz5HTSw5nLvUhmLGYjpIHX/Jap+NZVd93ALNm
ipD1N5o8Zb3y+1nDhvKcK8+jGyVJJ3lJnHVmpfTfsOwZpGFRFL7OptEKo/ras+aDwgHmsQykchC2
DHTl5ouRMm4MQXoTBDFsCNdJBvPaR4RNBJeBObuwSk4DnT8/xQvYTpYqpLsgKU7fgJ3SWIapEj9l
xmvVHypw/CmJMLwr+38qrP4ZimflGo+aFdjQ+YJUNOoWVeujHEFBs5coXegESsQV7aWXLuZnG+Wf
sbgdMJu5TeJ9eU6Ld4RRFtD4zENUp3Gw9uYp/ygzQSctYfmQbkc7br8MGX1uG2K9hfqthnjxmyma
Oyhvwt1Iutuu6B5Er+LEtencGqpqPlReJIyPUZzHN/QtGV8Mi6L/qmJ2fQndpvv6/vQ8XZD/PQX7
Cip8+P2EiGeby5T6raZswvT0rS5AvqGsD67VqXWjx+lx1qN5h2am+VE61XA/ZUF14Q72xuRYWkOW
/Ci7D/W208mRTp1RgO2cD4Pld5vOoL0tJVhC+dHKf5+HrEPqQyQu+Wznsf2gK6UM1ZgHN0Wt3YfG
fB2Jgl6zDmXI+291WdT/PyL8763+We/09SxisrO36hT25FTQdA4lbaUb3IDqX53I7XVnhm2FXVt+
pxojukkAOf5TeuP/jYyOGKosdig87+n7lHUWDBJByUEXTfuScXJARXXdJQuaXM9Fl12qyL/1Aclq
OMu1Al3xq9KFrBKvmA2WHPrKDRKl8AbMYbhJPKu9sLpPt+7l2RbZLod6CKqBss/5XBks4H5p4xzc
ki11nbtptnOipvmO6BzZVJpUybf3v+OZXPq/ISFnkFghwl8g/aevE42pEkM6m4cwa4dgN4Qu9mVo
rZLHMerGQ6VruqoBrOafBtep79hzq7sAFPK64U+8cJK8nlQ2xxWwQYpFXOHOT2h6OQfivSXvSwtH
Si4iIzCbJ8SVNrhDRJhZ8SVtNY2dVW2/vP8iTuOpP+9hSZdxdi6UjFcNT7Mh59hXjnPAaWcAECOK
jRnRj/z+KK/nEp06FPRIRLJMwdycvm3gG3OCtDE62Abez6aO7A0+iMcYiueFqfR6JBpvmLPs3oTz
VBFPR7J1N2KsobIjVV5rY2VuufNao9+ERqou3WNevztCXhOnFBpF3EVVezpWQlW+6SOVH+s4qp5z
TUmNVk17G8e0GrdDLO8tNG9bJLzukzH6Ltu+MteirGgqRdayDnoaj1OjuRQJvfEOMJ0KIWqj4oYq
vPzzv64ys9HUIaY0xXEMMVaJurRfy6mL93ZKVfT9D/vWK6CCAAZw8bdivzkdisZmnXheXB6rTpd7
c67kViaudf3+KK9DLcyKIhiAQMoirCbOFqsSHXCDqquPgy6cu5YcD3Vdc0SP42HmNevgmTYHtXl/
0DceDctQmq05P12QJGfxHVi+QqP6qYmb4b8r162upyr79xhq4TUtCAPWP389e7QgwVBOT1nDHaAQ
ICHhJJuGYe8qrAguBMh/Cq2nh5fHbRsXjcWiARjC2Vg+jVx9i0PjERRQjMgqUv5LGBvJrSNy/YGZ
3lBs9z2onpnlAVAo6MRJV+EUBP56DBP/imuwnyP0KMDnkqLD/LGoZ/SmRL+ocyC+WqvRmbsvtk7a
fGdmvnXjpSZ2ub4xpjXi4qBzVr3GMoJ4VJu/KwQW4UrrwvuqSTnUq4a9B5XYch9aKSDH3xSNx9+l
KHucAT1+I+0Q/bq1gugLLbbDz76HbIqSLMMMKbIpO1zTHGr8mM0SP8eyrt2daQ5xsyadMKBRhn71
0kqTx0zpASpX9JiPM46syr7tAvTqVA1E9jMYGhtBTuXoj+NYkTuTopV6E3YWkkywqHOFJVjrGbcK
VZK5LmVuJgiFzFhsMrTMxtrOlY1VZFY8YgCnf0sPaTW1F4G4XmN9ePTmEHhBq8zwR+VAZF7T7C7v
odlqa1WqvCQnHqis2gxFhuK1mp0SSZ+ePSjQSCPQ3NEVorZluBA+EPyFT4Nuy0tZzDfCYCZ9wMZG
oZac3nkAV2h7YFpU7dFHcZesajotbnNn+pWWcf2xjhZRc2roqxTXzFVodwY/xa2/tC5uITAwkk1j
qXw39Z68dtn/r+cuCbddRc4BGL6+4QKIOLMu7GvIC+6FQ+CNpUs62bQXGJP12nw1QXWo7RSnyGps
ay5kLU3fvrS2728Qb2yzXOFptwZxRXPDObViKJrRn3RXHJsemesUjdFmmgeUAfHk/S+G4gTFjQW4
F5Xos+Avdp0RfbrDjg5f8Kr0Y39jFSq6hkA0XUiwvLHX/mGterw8c9n/Tnd04SAXHCAzH43ERttK
aYPTA1PW28GYm2TVKhE9qlpPj//+Mv/cthZ2HTfK82GLDBxRIKpj77X2Br8nSY1DOOs5DZMLwcjr
aJOELuEm04NKNF0cp09oOVUWaT+qjhjtFcilkVYlSZJfjW5vrJyxzXbvP9obV3ZofxbpTpo3aAw+
h5UadV+MblGQRqbCt20asuF5hiVzZw8kzTAl+GYUWH61BAU3ruukW5cq9IWD+tV1kHQBDmBMU6CF
i3HU6UM7/aQFeSw+a4ZqSVHRunc8JR5Kw0o/YKcpdiU/EXvpCQv3yfk30z7CTK7tvAGuZ0xgitFn
IYkbZDH8kNIik25135nEvyzXlTt0PNl1TTvXVTR28sJ3fv3InHWwvCg3El+TzTt95Gquooxz0D7G
3SxvGoTFzao2S6hSlew+5sWIkr7ry/ugabttOHeXOl1f7UI8M7EDL57Rl+6s0/FHv0iQEzj20RUL
edRz9V02e5ei0D+d3n+f6sS4f6jFlCcWPcH5yhkXujxuBd6RTGxnreJqgdsjj41uZR0X/cLNMIqN
S4vcd7dD4AYgJAajYnI9l+tE5uohgZL/rCIDeIEsW5RKpTNJGzXR4GEoNo7mI9SR8LaXTn8/VEJs
FTKTbm0XyE8l1dJFSSR+47glX0Q1k72GmJ5tLGabs+6aKUs2gHqsKyTZtb+imQ85TOwM87Nhj3aC
tlyg+9ZNMr848Gpoly3suVn7wMC+hqJFJCHsqLiCXBVeW9PQmXsLTvOwrjiQsTroomlYmUJa3spD
/tTQL4TqfKvcxLtz0nhYzLba+oOUpe2u2qoyH4ze49frTDs3seeWLzpPXQhkTNx1WSWoXPF0b7Dn
CO3h0KE/20cBHrZ7obFHv7Q1LHvN6cdDJ8Q2i7XVcoc4907RMfLiRmv3OLdCTACNhhJzDun6BGKW
f00kQvOiNcr0o+jyaLhGNorMtDEI8taqTcp0M8V2+gnqdvBUY97ZrkYduI8TZioPFu+kv6kggV5Y
WHQYn/9sF09WEn+ey12OWsvyz/+6YYAMsMa8RvbqoKlG7tujTG2rvI3wZQ2zTVaRHkEBu6ANbKeJ
sNUWlvklmbF8cTNdhCsKalJs/CAW7r5QdXen4k79KJIM1+re8NobXdkwIiynb71VijnGrTK0mgH+
mmmwH/oBiEkhwuwFNbg/r+C8zw3mo6gKBzXaP/wCOe2qBbYhMJEItNjpYsxpgBkHdN8QbcCxSbtC
DBYBIvJ28zxn6doquvoFqo/RbnJplF/8cdDTnhZoF3/bSGAvHRg1tgRMtzz6DKWrmkj5hAC4RKKK
z7DFtLdO21F+4MoV32c0gfcrq5PzcyT0dGuHaSnwa+vi+z5XkEqiyUAgYrb5/ClI+9zYxHltXPWj
L/UWCEt2H5u9FovjQIUleQhYZGPlffTdl731OVVA+LepmsIfRSzn+xJBor0Dl2V0q4Ec+7FqXfOD
hgP+TH4SvMBgeux4+TQEv9y8R/jGBiw+VTnOePR+yTy6VYWMD7ID1LTK7BkCEAgOYmyM7AGcOG22
8l3VPnqyrKO12bWSfr2i916wqWgEL1969RZxqQGkKAWS3eAYYt6XCn7CJotsne3rqIzmzdhUuDcU
ohyNpwlWc7dJTCtuNlmj9HRfNDNa95lOjKOuZT09RF5uZJ8QJ4vs4NfCM+gea/oRxSyOz92jY4oi
hGmQxTK76udBD8kK3YZf3I+JSVcEnZmGfxVQJjbWso3l1wzRX4eNnpG7myzOTbxGarISK1kW/Z6C
PawN7gM496Ayrn8FvlLfwmHmP7G8ZBppF7G7L8KBg+TXGLnsZiG6u9IwEhN9boaJvaaIesNlzsJ+
Eq8fMIfTQIRRNnaUPUxCuzC9684a91LlDcSqPuuvRqer1XrM23rY4o6UlGuzN6b8tgzN4hdpBv9u
cjMvQylmewBuRsu/J4vWvrhO5zZrCgL+LXi1DJWhFtAFdQ1vBCgQiC26U1IN2Mcs4zX+RqHeL12f
/B0aOpItMGJnvqZqV5k3vZtNxpY0jX0XdDpxN6XRQG91e/o/r6EiNY+xHozqulJlnd8NPr7BH9rR
Cej+J6FxbfWdvEG5WjXpOjPm4iVJRPAQitDnZTujUSN/ceJ2ZeHmd89zOvPOmCr2KzH4zQPETON3
r2p6sqfUcCA16VLAXSgycY8DCCb1WlpxfEUbcXRlJcRIayZ90a1N5Uh7kztjj9fwqNPqwa39Aidq
S3TlzpIDVASqkFAGMlxIg+smSXrnirY0UGTCjBHeziNriA7/DuSC5IevJMYvLwEEB3oTbSp/O5sP
/T1CUoxveFwMYN/sNH4cTFU2q4YE6TOcSeFtLQP/sm2eCHGtgItgECiC4mWwGtrz7SSZzU2Jj2XN
Z7arrR3xOzZ1FKe3Xsrvg3ZmLW5OQZO8OF3q4WXK/bGhY7v2P8U5PLMb6JjylmIC3IA2xEcGplQ0
epyWxgT0052DZaO0i6+B4M696kBVfZk5Zn83fd6qFVzBmOZrmDjw5cWUHkQXQjhDQRzVaN0xAdyH
vRV/03NLW4E9hJ3P/qQse+2Igvt/VSj3vjehV67adk5dLOQbr17AYInHhdzxzZ3fT9TAFBDUdAXt
ituDgMIVc1G15y80+GBu04hGPU2urH+HXeUc2MthVkkndr/l2dT8qBtFeOYbacabdYJE7qe2Do58
3Lle1yrQHHoyyb8YdWphnJmWvQ0aLh1+ukUe4IXKQxLFK8vaOmkLCtVNE0x8vCQFVk+ioBhWHC1W
uqmGkRSrBWZhPWeFNLcKHeG0CvqogItaUmHezGPo7GXMnWzdtKb4aku/q6idGNlX1N/e18lXjSRH
0aX2VoEseibrFmNBpqP8A27pvAg8Sqy71sGMGnKb/TmrKv8YCEzZVgBG+jvca1S8tqSR/mDjcMt1
F8EaWDkOGYR9IGb3wShHCAhimoA9EUmSXFFhDdKQHmc8nlKoQiQ2hAyu/ImyxMYVZsaZ55iJAU3L
V+FqxLxslxc1t/RKssmupro0n920iJ4oCZcJ6qum9wjAsuBKOYnH6VBb9m9cx/xi3Zp5+iJTrUo4
A1lx6yqcgeAkSRPyiZajvQFgpZ/bbkhG4mjZZDtZwQgHEgF/CsDFYiNU5anzidAOoFgd+fH32UiL
/ianGg55QjaxvZraqHBX9Yyl/JadBhMwQhwWVlfNEMlMJ+kPTWWUL02KD9wVaDBzn00pSEfE6tON
M5T4bsMbRKxrl4V68txYHWroJdjtWUlz1bu9G3P8BPYXtwrrR1qj6o9VmdBoy/QlIiy4du8qYUtz
haw//+CHxovfOKqiClGyo47a6DNaf9KBr53p0NpqKzIgbkkr0tdkovGOqoDt3hKZYKDmp0P6E1xf
CYGLtGm8F71dYSOX1a7zld0bS7m0mW1IFJQRuHwqp/oYkLN2gA1Ms7vvJnxBOGT6ke3CT51fVa4K
+0MRO+I+VeZIYcDVQPI6JGVf2dU5ZXSXuUAFVW49TmGJm7sBkekrmQ8zuE3DsMK7C25JsaLOKMLP
FVvtuAZNMk7PI3E/1nN6Cvp938EK2pHM7bBLTqgJ7vXscuSPE5SNEXSl2hNwsJokRBPsnbLZFAeX
DNR8nSdWLX9Upg+Bz5ybud/1Yewf29DIppWv5+TRcRsbetHYecVVzw3wG5VXgMOaDnfjxgcz+pQU
UUC2jZbblZlMA7ZUoZaHKLUKEGfgysYtgAsbBY0M+S8SLkJr6kVZ+UlbUzI+FKKtvd98v958zgVd
TCA2U9O8adhm4q2KWru4S9g0gDYr23ksm3YsrwwvK9sbp9BJvBvrXPlPNdzWO+Dl/pfUcntnR/Hf
+g0QYmo3fhmrfKOYit2mHNEX7bre6fONLqRbU0TqmxmFmoMlGqVYG48yQo2BXfkAiKXuNyYZqXSD
gg/DOruXLkm1yGieB2u2Nd2O5qDvbauYg4+TO+R6L2e71ZsgDcd4HbKAMRYWOI2xcdlTv3aw9/uF
IVJgrOkdk4fSwoPneipbgojWp3VzRa3HQaLgluWLo/yJs2Jq8nznTkUe30HkSO+zimzmxhLc5KAD
QGPaBQN51bXoJbohkpnmRxp1RyL1MOieBpWMzTXXGFA+PHH5s67N4KGeBsPYGUjzp1XXKryihspK
7bXHRvTR88BQ7sHYDcG2i5XvrKa87X5xUza/QO5RR7ZoQ+4knmK7yB3LmN4i377GiBaHzKEYnG+G
wB+RV85lYtemvXmXcVllx5gSTPjCYbGJ40/sPmkza7hzlI1R7wHdtA9+2+Bfqy1ubBsHi4MOZ7Hc
FLc1xoZ3Jf0ZUArGuFDo+2fb3lpZUd4XJR34K7Px7R86aTi9hwBA0VoMjbWNO4Mudgmie+fGs+mu
VD+k1TMRWLYNdSfXyMiADtceAg5oSUC/1lHccKbZ08SZm7VzvMb6HQ58YufdJm5K2dIpETnNeoCq
xrXCz2NszqZyTkEzAofYI3Ab273Z2eY+KGD93NWSTSdPWwtnOaz5PpZR33hrt42zctUvFU5uOybe
fUXXZwftmfq7aeHtANNV078r2y5qNxLjQA2UzfDE2hsCXMptygF3vc//WcmUihKLyh1f8s52f0fh
HD1O3mhl14XhA8czkizjNleK72bTzx/KzHDT1ahM7zgApXRhvRqh3LHdahoys9JSD3UrvPbBrvX8
4olGtjftNML6FsNCaAaYy32cA+f36LT+sB2mqDbXqlyIfrjKuZ+LSmcOT0UL93bspgnUuTdhHmfD
Ao7uQghb82bom3HcjONYPhT9/2XvPJYjR7J0/SptvUcZtBiz2QAhGCQjqLKYYgNjJpnQ0qGffj5U
3b7NQMQwjL2e2pRZZSWd7nA/fvycX8COhQPfc/EpwI8G7C3jIroyrTz8JpGw/7T8YGo8ZD5lGOwI
W3HqNYkmYaxm4RvquJn2pRloH8AzEv0e1OzYXfmzj92WUujwu0LrjcQ0H4yfqKE55apAdtpYlWbg
IIM+a2zFbgrU9QsmkdytRUlziqiFxwFry4uTyUb1SxEndshzRY1y2g/J8OqgQI5+V4yI/7qVWv2O
B6M18kCmNsG9o1tfYMDbcBlUNUBiiOpog10eL1uukAq5VzQG4wOKoJa0Q+4gQ3URcUrlulayER1a
raPgrklh+2fUz5qNuplZ0JD9JNtoMT3nuSdDlwX+H7yrwIhqz9ARzLmSlC7X1mpPqxbmcoZoI4p6
0b0o63kNakN5HoaI3gkXYvsyhP14oH/c30VxNvo7HV2CioSrlA4ongSjp2tF9x3mT0ezZRiKvZyM
eEACrKkApgya9qsLI+Ff41IG8nK0hHlVZVb1Nvloq65VaJuS2056mK2cPiu+IL1Y34QahSm3MFEJ
c9MqrZ8Q7G1hxDbNSClTcmRxlRqxMO4Q+7DQ+uyLjLc4eIKrTh1IfOnm6jcQz9BB9TWk9r2sHlFx
1Fs53o+Tor8MtWXhfJIoXJ0IU4W6p4a8Il1rMETvtmbXfJ+mAh2CwrIynpJhZN8MiIb4N6qmU/do
yahkdwhN8WW2ivhzQqH91tHKPlyLAluBlRFb1p0f6uYhjsrpNRNSo3v8rOp3mCbma1+RNrsO6/UD
KUOB/m1kqS/QSBOVIcMhdv0i1b5Rxguekg7dJ17nkdq5HYk/Pn+VU95XKMvC5iokgksJIt0i9CDp
vW5kfZC/ZBwnHV1jFCgpaLQ+caTkQiYfEPmtCaQZGUMsAcRWM+vmWz3E0e8LdfG55nxU/AJ3oVKb
BPsProWu7XEVqUyIdPh25q9EJLcNfmeZvUHzdbK/5AXP2Jx4nO+K+GcSPSpo1V0YfVmeBb9zNPqi
hqXkpSNbuAC/8ojak3eWv4onfd98Mx8Ij6XiRe22tFbN9uNhl0Xp5aiL5kOu2WWgS4yaarBsJuMX
WpjXkoQBaY26rrE2R91rRXehgX5SZlzMdf6t3tXrEhOlLL/pmSuKbpbF+j4jopOy7A2asP4lT+j5
w/3vH5YK4fFwCKrKcuIzSXNQV3g7e5iESlaC+GJ4oTH28cRoUR+P1Ett76tdl7/ipnpHC4GR8AKz
Ox41aGo1G9X58vH3+3jXsHmPB8S4WSPnYM+WCT1wVjOP7j8eYdlWPN4hJ2ggIy8xbxxF/kpdzZ35
a9Kvfrgwxkn9dt4PoHGAygJcAR14PAua8QZNPiV/zXdiq6+srbT7nMMGmheLIRYLNUzCaOxBzV/B
ka/r7HX2T/54oRY8gtMhFg0eKIQKOkrMgncvtyx+VsJNn6tVvZ6unYfgfvLC/+T0vlu3eXe8O0cG
bFmBxn/+GtrtVo+2VUvNcasX+TYNrnLpK6ytC5M8u9/ejbhonKn1iIV1wogmNCK/3gTiUsP37GF9
N8IiClM7Jh+gcvkqS/JGl/SdiQq0718n4gL+5KQPutwSi4jrw/qNrHbMX2FT7ECEeqNVk9Gkq7be
I9jtyYrYxPlbrVwUjDobJkBooTkzI4iNxX6nUD+VNIPzV+sJIMd19hxdF7g6uMlWf6Igk6ziPeL3
T+Pt6F6yTTob8N8NvTgHNGVGM1Lt/LVzXtrhT95/QV+vbO1VDg4Slrq69uPjY3E2frwbcHEqADbn
2lhb+WvGiXOaZ0j9noy8+MejnP+Y74ZZHAU831DzRL6MEKJsHu/vkd1eIWl0YZiz2//dKIvtD0cj
1FpKZa+ZhYMEGW10yUn00tZYbH911CUg9CxXiWZus6YwpMz6FN6Am9YlftXZsPtuNosDIGGwrZQK
YxW2Z22MH9YPJJOzC0umnIyCKyHNYPa5gl2uYS6+TDUVga5Og/KqmkN/D+gLodrODCC0x9NqDGds
bdUEe5qRGjZLeeqRlyc/Y5wBVu2gg1mPRTa4mWPqq7qQOk8BHwcytLQv/aLzTjxJE2YQxqw4NbMZ
jqOpVdH4zeabzo6vED43Ctd8Ed+DP50Haqi7sDhg3HLp0jhZnEUmpB6PmcVZEykaCUNmx2T0Pyb/
brR/AxWjZX7JUmyhU/f/Lqh3Ce7iKALZRlcoIw/KXqJDdJ082DvzHpibRQHiFo+wAIHpt+xCmD17
/t8Nuvj8vtIJAzQFKdH4NDlfy9JDe+zjw382pr0bYnEqx0LEGS1XLiVAaK6kPEgg4KTmPqm77zpF
9bx9ccJfH4+pnuwWB9EwQ5/xK4ApIN0ffzlNbctZW9L/Cb4YjAyFiCHxLKzQQo/mRxStmkrjS84F
JrdsYwRSYKzgqtNpwnpQBkdD8tiY8htn9KefCTwSUDi91jfYPKtNeQ0myMLMx3ZosrRSGLjZDFhx
O3WyYYpraEj7KqTIvyb1fzaX/4SL9e77rl6al3+85Q2ttMNL9vbf/7yPml9wc/N/0F18yV/Fsdcl
f/VfXpeqjtkqCHWeyLybwf7+y+tSAij/B4oiUMcB+umEOzb6/ze71P7g4xL/EL5UUZiZIfWiaJvw
v/8pqcYfSHwpPDhnpgEojs94Xc4h6t8hzECbwQLMBCFDN8DuKkslSkyHq7Jr8+lgDIWEamFLOz8I
8AeJklUgIaT7bpHu//7B750sF3zveTzQWzAlqOui2ABL6fgQ1Ho2RIoTqgcpxxFLDnXc7qMipLyI
4lOv/pCVlJqq38Rbyb/Psm9SUFFDq9Tx7437a/iv4K0484v8paJ0NHF0PuFGUVMD22VRmT3+RYop
Q39RFMWh1EK6oJQq/DxCkjgbwptKvIgs97daRGuo0EPrqq6N34Hon3KUUFbIqBsHsBcPbeHk20zr
v1iFiNDX1pVHVfevGoSjNwEYnFVVo8jcAXxcNUEHhPS7apboYEd9cSFmYii9/JBQ9qGRA5AGhQPU
Z/FkLQ2aVJhiqHtKd0HogWlt8d35ZYA0j8RGV69b+UpPr/VkFzSburlKxUNEg/jeKXdx61oIZ0me
+VZc47db11ug6sJeT+q6Dl2iFPOl/O6KfbEfi9s42tg5j1MXzGw+C/ivjHWwM6sVmJ5Af8wclzIT
dGgz36ivRuIm0gYQ0HToY0TQrsKvyg+k50cLi61rZdyj3ENpvkg9dNHyZxOZJK34lSvXJnBtazfX
e/MVcsetZ5WUE1dOt3JAUGUQu7davcnCVdvCGVxZ/WowNilylBGmFB4C5ETU8rG9xwrB5KX7UP5p
fde+O0jpUwOjuwbyCjuaTSa+8hDGBAs4D9176bbbmNufwZoOpWS5ytfiQfrq0EUAMWJuhmzjSyiO
/UJ3rKOMFe4nzWt+gQKosMoEcnCDCcyPSr4yHIA17mi4SUYL2DUUV93He2tnrKwnCCTgnv03YW1s
lNfpH98EP/lqxpNgVvHVaHkVof4LJqFbf6tvEX+hj76Pvk5IsuOpUu0wE3Lu+ueNv3du2xv/MFqu
8aW4aTbp7fDNoXuyz3MPAXfIo8HPCasub7yuN8bOf6RVSeEtCb2h3JMdDsNWu+8kAFquQ4fITe6c
71SLb6fv2c98bxvbrFzFgxdsfE/d9r9j3/Uf0tvec26dXbiWV6JzA6/8Me7szfAceLWH4w3GphYt
NResbYqSOwgAoCle+Tv+7cAt/Q3kKJZ3ne0Z17icbIqbnm49ciX36JkUKxb0e76lN7armhXtuHaj
eMlrsiu+jfHWebRvp62z79bI47x1h/TgPICSkkYvPUwvHFvUzzUXQzwDRf17ZZ0/5A964jntCpRS
lGB9BzrWM2UaHX+Htf+7Bv/JDfQuwp9egy9l+/KPA57PW4xO3l6OrsH5r/59DaL+84dO31BBqQtu
A7J2/7oFFV3+AzDzfA2aoIcR5vz3JSjjBW0YM2+GuxCeObfUv29BRfljxhsi6TtLmsmIlH7mGpxz
yn/fBrYFKQfYNrUqfiBvsqWYFeYH0FjQpb0VcHgxe9Aa6Xeu6OrVu8U5c+sc551/DWMAIcZVlXTA
5MY9vnQyfyokMHr2rdSU6Z+azHtGr5vigOZA/jWAT/sVVxF1h/qq/LXCrO5TtIJ5eEoHDtRLFJJU
1LRIKt5Xf3BoqYWRG8E+lzGNVRI7W2VD//jxHE+X0uGGh+pEOgHZaSkKEMoWMDwlCPeoZPoe2B4M
uGg0Xkgkjq+7v6eCdT1KEEie8u/5t3hXyMKoK/CdMQr3MqgpV6LHiqXmBKbGzuTV5ycErl2eyQQW
arWLmzVpK7Y1Xi57TIXaXw4N/A0iSSDvPz8MQik8esGlote8+DgN0sEjbkLhfuiyZg29TsZCLmku
QF8XvNG/Fm4WqEZqF0VagPSLV0jUiYLemBzuUWzjDsDUEPySnJJzqW+9GJD3FGjwam1rb3r0S1bd
MBWUP03n83sRvvMsbIdo7UwrOP6AHQmuL0HK2ocCOdPQzgyMhqz0Qi3pOL39e7Zk3UyUSMIrZ/7z
d9uEniSvLE0N91Uiv/YolLmOWT4YmDfiqDOYn98pqOywTwhVZGhLRTUauEodOSZ3NbAdrnJNuMhv
VBdS1zNbfxZug0jN1uckL1YO6YuOCmcd77Vp8FH0Sskzs/GtlwEcfnJL6sj2oCIAwHt2Ql7yQ7Ok
VlJAMdm+gc0Hkp7NQ0NZKBcixslH0tkIlJ4haRucsqX/u9/YGcYLJRFjAg9uBlnyagYlkL82sx+o
7l7iwJ9EKMazIVbxgRBi0JfjjYom+lqE0R5D4GQVxljMSpqdrT+7eLCq0GFAhhRNZpisx1uvAgJV
2eDi9oNqKDvsTDta6ol2YZTT8zzrZrHfQGtzSRrmIjoVM6OitvwM0oKeu/Wgy+ABquE1ygtnEzaB
egen60GzK/G77Orijm5TDlq0uMQEOF1UA6aIpc5M8Dl6LcJXZKRjocBz3+uhPiKtLL36UjR89oBR
Y0MeEUUGBAuZ8OL+TIVatFXEAXPADK/9vIY+YPHw+OyXOx5lMRUczHyRamO4b9QEw05VR9Sox0jn
41FOjjFXyny4yDt4ulEROt4fzoiqiawU2T6TVB2Huh7B31Bq1zS97AvdsvND0Q3mXUjOtKw8yYXd
24UlZ/sxU8wnDVUV31WrvnlOZubkhXtsDj9HqZTOLUYE1JW5fmEvmVJTLfCjsspij5Dg/QD5YFcN
uoq/1ugpcuelFUqkdt5fEuU63X8Ma7COkIOJIstCBs4gQ9cEYDNsJYAFl0W+CxYx+fRHYxQcDhBl
JCCy3Y8/mh3mcQl6ttiDkrNLr1OxM7upwF7TC2qaKNh9vEfOrCWiyRxhePqUKpZEeOwEJ0Ftu9zD
O1ZsXJKxaMLNtAUhYk/2IbAm+3WUWnM/lChxXfiQp2GZZIScW9Ygratc08dzDWpLL7TBqvZFA91u
hQG1FbiI2MTfwzDVfmCJja/Ex/M92ahkPjoqC1xrs4Qwpa2j61pNcCCsgkzsA0AqLvrX9ECdGPiq
rxgX5F1O9gtDkYDw/gC7wX26mB2WBrFllkWzN1RZ/a33kXIoZUEF4NMzIr8hZM1uRpgdLG4B0KeA
cfK020+t0t0gO59tslYEuwDRuG8fD3Xyvcg8eJ2Q0nHGZzej48UrnKTWgYe3+9oG45nyka573Dy9
yZaaK11p7AsZ3JmPRbWL1xcJq4IG3LzC73KrAGkBI3REu5dUJoR5SLPKZy8uPOmsq4+ndnIO5qkh
zkBlC4gxz5fjodh69SAnbbsnG1JesN2DbxB02e2Ay9khn2q8cAsHi2kLCNj+46HRs+OHHwW0eXDE
PTl/6nyPL3aKUUp6isaheld10J0eBmuQ9LWwe8N+QDYDIO38OoVtWE3KdIvXuqpfZzUAIEhIsMyz
TVyVWedh1yb6Nc66stkAQEvtAua9T53/AA6XTFTTe1naIdlTayujjnFAx4EXxKzRdv6zZOYS+fGo
6elVUvqluoImVYhtpkBsdv2qrAStr0gZVrrcwyZynCI2ftTxlI1e6WfT1zRXo+QekQleY2pUCvMm
90VEqywYsCx8UqIWDKAMq8XYIG/fxi9YZvbNRuuoZ2JzjQv3XRIb4rchaqWbTVGl8BZbl1LfqbmD
K1ebBmW1wnk+wxG5wsD8SgMJSVtab8W3IJssawUXyA5ubRudc+pOWkZ9UGgUh8IUuMstQOnyVpaH
9LlprFpbxzwNoi/maEQ7BTdW7WXQIAkcsEEuo7sQIPe4jvLJ/iHI579KmPim28lJmnAjzL4ItlPS
++3XNKkS6RaiZGztBhv6MJKzI/rkD3GvGBVlKeRo7yYMLfsNpkjWC7g3zGLDLLepOOVQAlb+0NrT
VWWVQFmqFI/DFR6WsEY7bH6bXafHUebmdR/bG1+Vhiepm8GqpVzF32poRiH2sBZO1QJOz1z00/DW
A+AbvZShTPesko089Bqe0DsJe0kYp0JA5yohcMRulvjip9+r5mPTD7zIOL9ddCs3ejELv+rUvxqk
wzwbUkjkRQ0heuuH/pitJlMq9b2Ud0a/SSYLFoHrCA7mOiRDtO4yIKNoaGH/Yf1EHwk8v5RYbRBD
uTAqe11aE9ykQnKKn6A2MZcAL4kVLTDQdqML7LEekjrCtp6ynqz+GHgHhW8TfuPqlRQZdrFNfRlX
cEhsJW4NgRm2m2mA/7SxjDiVd75KyWAjDBhgnu0kGIu7vJKSiaQHfPk15Xph7pIGC10N1WK7pWzn
wIdc5bTGgJAngAVXYuqr0RMJXrc3ZmrhdNlhp9T+GEelEhun77VoEyXYPq5Bz5X9tQCnLoQ7asaQ
3+BLRJmzkowZ8tpBGbipRZ4mewOrd+W198WUlxjXx2G5b1H1gOYg7A4GEG07ddcgHBhtjdgvpRez
y2jtlqgAdqtClYt024nIAdkapOYD5ZsQkCx0LEWeWaSgRUx6HthUpGVRb6fWb8pdlPCX3TG2o3Q9
1Q0+h2UD5e/aIRkwVybqDJSquab8dY+x7b0Z5D0+lj1VpTtR102C6GWp2t+CNE2yzqXeU+fPk9KZ
/uukNHnwbcSysAeWl+IdscplOQvbXTklJj6fkj1o4qVMK6N5TDjt461Ucq1sEyuj4NCUWtP4bhxi
WlmvprAvXrsxqRpcQUM0g/ONNURtLbMXe4PqPsRPOTugJa5NWxFqRvp1bmwmnoFwddgJt6ptLF9v
hkFo23RkvXa1mY1EbIpsffFU4sMsYS3atMV9n8XOdIX3pJ4+6GZtOJ5URYp0zdFCkM9M6aFc1cCc
Dc+sQxt769Hv81/DlE/D/Vjn1iw9U0N/82I5yvs3LNyL7ncSjWr36CRF0BziWJ94KZPJaNuyBhX9
lqlyNuLoXhrT9GXMJx+Ir4wIcHdd4VJS/0qLQa7v5SLLo5XMJojXAjUE5zobW/pGGC6kj5LQoPSm
/aSNWyVus+xKiRUVpjlpnbGBdBIUvzPIjK3ihYTn2IZHRybbeno/aLd+YOm/FPq/zovPuQ7WpgCe
vjZzuJ1ugXU3XROA1412FdPQGlcJoHB4a2VoqKk3YOsFoNwezG9dCpTwloBn+a4dxmGyktQgORRi
cOo1iaQNSk50znMWZjYxGmXYV8dBjsu1G2kabpxMAE0fMFun4zX0trEmdcj0q1DpHNltjAnKrBMi
8O82qhzC4cxl/Xfe4Pzn9plRKW6rJUW67tM4+sEtoIGLcgwER0upDa9DqDxwsyqNlow62mm2QUdT
vh+AGDse9GOdmbaFpH9BTzD8VWV9MoH4IRDdVoqTEzmB8icru29a+dAYOYIzdh7lYsW6FPJqtAe9
9CwRlK909HwAzVk7lS4qJtSwBgmA8n0+ZFN9hTZEpOTeIFVJs/GRQx+3tT854W09hPApXMDQGhIH
DYjvdVhYmbnK1BnLZQ+8zjy51jSQAZ1Z4+LTVNAJ3SwdHBjYcayAbG+rmJiH04bxUAE2xg4do4DH
0iEtI5iDGL8LcSMd0FY0hP7Y5nZQ39dVGnPEIuSVVrHW07oiEoji4MA45YDX8IlWulGZ1VWk9Iq/
7S14a9dWHXbSQwbqO3WzSi5pOBkmZifURMEQ9sJx42Boo3VK6vYDLJmcXVcpWiRA8LW4eW1DuboF
Wd1ZFUwptAq2xBcj9po2SbrZ1j5qG8+ffCPf0k9sTK/oQljuSUfW4nVdIasuMRsWP8E8L2e4tR9e
ScjQhRuwmj0UDiyLwD6LqjHlG8pY/eg6EmWMTW3Z8e+xU+Nox/8ePQW6aJ5FXQ41sO9hvn5CVOIS
z4bdjAvvUIC+TSKDXWPodSY95lpVOWsLH2DjqQr8Dh6+UACLeMKElX4z5Gn5asy5yQ5ErZUjDx7G
FEWGoDT6lcox7bdVoWjjXpGHoNiUU07M8qm0tls162KORR5DFwRjk2SruocgvXMaKXyOrKymd1QU
1hPyEJHtVojpFvBNfec1ihRcp0Wt9ny8xqcsXJdT8AJQqsqvRtLAfJPGM5dUC5q4/vzrgkSfUuks
Ra2hHnmcF2u5VsIyJNb0dsJOiaRvVTz7J/ljsPk4DT6b7KNXPBvf4YBizJ2Nd8k+NndBpzVWu3fK
DOaGhlOQwBoOC0DlUiXp7FA8sUFEAH1AduV4KNSXh26E2Lef8CEk+5Plb7IvT9eR0PPDx7NawBFY
OhaOpg/tGBtkAq/B47GEanZ9AOtgb+PQGOHibceHSTKTawjBwR71AjW/GmYijJtANoHnGWTqG3or
+V2FS8dDTQZ1yVzozMPU5gmHsDI6cRQoF79SKQ+VTC0DTdMeltXk9/q13kX+hcrCuVFQEIIgQEsD
2MDie07RJDVTwyhTl/quVLXDJqGSuP54fc88SWnN0OeiQ0ctYWlpAnu5aUfV6PdqT7UkooqxlesY
Ip6SVt9aIeJPP0lJ0+HhIC9MQ5CS8vHn7EcnhIUiT6ihGKoX86G4F6TKg3BWrj47NTaNTiEIcxPE
RZe6d6Ow8mJKdXkfyzUvz0wIVUEogJbUSqp6y/fSeAAS/PGgp+/gWUyfWhAyeOAN1cXeCKzMr1Ql
cPZ6OzgjAh2GiLZo86IVO2m2X65F1+TdfYrTXLFPZ4nJC7/AMfpwPi8U6nGE5ubg4kCR/XiB21CV
K6WNpL1p1/Z1b5XK3ZhJPESFghRULHggr2LhR/qFcU+3Kw9wuhDouVLgs5ba2MhJ+VRXCn8/scvW
CLWgelFw7Xy8vKejoPA0N6VmB1wbcN3x7GTVHwezsP29nzTTZtQR97HmDOPjUU7iG4prILcodM1e
WeZSTSvtKJDITmft2yJFTZPWlUeqU8FkSdUL5+9kQouhFiUhWaQdLMDR2lt9q+wrObfvKBNdgqSe
jgLdne1Ag5+eFHX542WzgzKr9Lx39mUsoVCBxB9MYqe5ELFOl42CP5VItiAdbHVZ4O2g2etKWgeH
EsK+NyKHxFtQr6QB+pwTP3/8jc5MCZcg6oJ0iQAYLPe51VkqDhLOjHAP5Poup2uPvW1r6heu1ZNx
5toSEQuZacB3bL7jpZsmFckRoXCBk1BvKl1TfuRaOF245k5P7fEoi21gVlEVtLj37jXkE1o9H+Ak
Rs4VZuT+lzhOe26ZuL/QpTwZk4bU+xWc//xdwjCZU+aEUhYeGrQ43C6X1op4k6wCrJlvTBs0ri4x
085tEFpQVOYxoANkMq/1uxGTAUmi+QFxgHybtohY9tk11C41uuqN8RKa9+TDUY6k7c/5pbILlHD+
Zd4NNqp9LCWBHB6izMKSEqlIiyx/uORMfmYVAczMUQI5w1mC73gYEQ6RrURdeMgxSznERVnweFTy
O6yh8JhWm3F09ba/5LhwZiVnmA7JF4QT0oPFqBT6kroY2/Bg5X6+q408WscR7MuqgOf38UE7yRDm
dQTgSorARzvRqqeDoShlM4XIJAno1JKc7EcU+8HwYWzk1WoRXUBKnvtwpD2Ym6vIzQH1OV5RK8Ce
yijU8DBkmvUtsA3le+LoxfrjaZ0dhbY5uomQCxR7sfvlamjLAQGYA/oIlbiSjNL075xxksPPBhDW
b67Bw4SbvSiXQmadqXdw0JvoUBlatVPx9l5rY1xvP57OuQ3BxYjLHy8NXFAXi1Y2IpQAzUcHAETB
lQMmBF2MON9bKXK6Hw91bkPMTouED1INGkHH3yeFYs87rY8Ohlw/NqnDOzCfoad6+51e+7ePBzs7
L/YdZELOFi+o48HiIrRq2xijQy5S/U4O+urXJIYaoo56qVtybkeQtxHv0csjHZ5/lXcBI0/ztNCa
lOeFogVUUerOF8+SY4Xdl4/ndHYgnk+0YAkb9EuOB0r1KMo1VDEOvp83lB/xIH7WUNxp1p8fZwZu
cBnzILRnsN/7CaU8+/VciuMD+sHtV2s0B6y7pjL9pHUpYQjMGvkYx4h/gQc8HmeqELeZWjYEQk3t
KggVpGotO3z67Gxodc9C6CgCzl9pMYpowpFySZUc7HoYbtOqk28zM0kvoK9O9xvpKWgklC7xAAJ7
fzwX2jeyU1M8OYggjb9PUVdtjLYAjJQiM3LhIF0aa35LvNtwsZ3ayONMyaGL1OkBOCK2HkLu19SL
gwvh4XTL4eZC4RnkhwzCQFkM1dKv8AP0FA5NpvnPqeQrG1py1mcfd9DC5qoAz2IuxJPHT2aWml5H
WXzokkhYa8XsnfaxBgjVeU4y2dqFfPPspPhUoEINoAzL2CD7SmAZrUbM63sK1NSvUZ1tL1knzJHz
qLlogxEiIHCOZrDQX0KV776SOr8vjJaw4KNzR20S1EFF9mx0V7VsF7et3ce3sM6lA2KHg0ATJrP9
C1fwmY2CQCZ4KMwTyEOdxdczRFwV+ljFB0vQ9KOCOPmR1xZx8VUJ0DlefXzQ5p92MmGMEudXFtfJ
kn+uBzoKElIdH9AnEhuKchRVTHR/dD2Jr824bW6CXKhXtUOF6eORz3xQG6UKnpDcx/M/xwcCYavI
SbMwPsRjCo+gUqJ126vjhV16bhQIXMCggL+YJ5ANwx5oh1RNfIiAy3015RjVD/5jdMmi9vSeRBGY
Ose8jDzKlxvHp/LuGwPrKGn99GQ2evkUo0bqmT45YkkHy/l8PEGCmKSXTjgYVX0RITNr7KcAF6pD
KcBqjrbUbVKBVUxDffJCMJ6/xHKPgJrjTclzD8rQIt3Icxjdse5HhyQQ7YYzEQA73JedKj8j9dat
4qm7VGA4dwj++mDcAeYMRDzeHD39xDRCt+9gdIq+gfyTX1vSILm1ZokL0fLcCaB6QrphEnUhIR0P
VUcNj7GBOIblQ/pkhthnVI2UXfdNLq86xYgNt/ZL51okVrf++AicneXMrWWqVOetxXNzoLGnY+IU
HwbFFD80p4kBmwusNmmPwrm6cBTOblH8smE9El+IcMcTDcOsGm3GONgt0sR+qZWrcELENu+U/AZn
J/37x7M7u23ejbfYNhm+vIlMG+aQ9YiQxFb6FrRS4mZDHF/Tes9ulSTNLjytz60oRD2AZyggz6bz
x3PU8jTsHfRpDohAjzd+HNq924Vt/t0Pof1diJ1/kbiWB+P9aIutQxeE/nysxgelFqW+GvCodoEv
+PdxGw/bPM5DUBH0JcfGblG1trT8K4yDS5nFQreCvJK7Ct0bnr3YPmJTs3gfOn44OX1kcRP3PeWx
HP3V1yoJaW/geUEDsSsCvH9yE9gDTfiif6gN1b9vozK4ykot3g21PK1DMzfKCyH+3A5QMRngGiNQ
6UtBHtsWvenHMjq1ShuukyLuxSZXEvqV1E3bZNvn1k8u+/LCm/LsJkAkHRwUzwh7WUynFOr7bQuU
pzXEYSpy7XmKfXldpaZ0IXacu114KZNlzchsQHnH262ypdq3G2KHNszcXj+PV+bYyZuPD9K5CMVT
HODJX6nJEmbbFOihi3aMDwWF+oOMBNQTUvDiVkXm7nGyGgfDFb25UjACuIDKO7uSePLx7Wwe6M7i
COt1IpciV+JD4iTG2hFIrwRqp13P/nMX9sr8o5ZniQK2qpmQsTHmWSwlF1gbkYYnh2mo3zKHrdqI
anoTlaZ+p1IxbsPQHr8XdpG9gdoQF2BlZ8+QRvoD6wgMsPEXP/Vd4pfKQcWf+Mmh5k2wlSSsba7R
F8dgTh3K+ikpo+arlWFg5la98jpkxvcx7/RNabfaE07d4FdCo58uRNBzHx4Cg+GYKn0h7NeOt1cy
jjWdTFIkudAo9dSKMm38EhtRtR87Cgtp/oMmt3iUECK7sCBnh6ZDxN2L+yaalMdD91rSOYVM+80q
/N7ywhjHBRexOSBXdSb3+UoCQj24ipxYxQqxQ6e9cLTOxQ6MxFQ6Rxo4w2XSIWl+yGNAxAd1SpS7
CnDYn1BT4r0ySMFKyKGxdcJO+5x4zd+hFPg3tAcKHvOZPp62U2EjJBtlfEgxogxco9ARNgdaIt11
1PV2Wq5c0nM5d8RglTM0q032sbiVgzEcEgAW8aHW8Evy+gwW8yod0FR0rShFLu3jWHJuWXW8BuGq
UJkl8zieYDf5cmanDldWWNuM01c/RRKAPHTCKNygfOj8DnlpPX886rnUA7D7rBJKFdNUFzcURIsW
8VkughYF/MadghT1PBUI0Hbm1rUbrVXEnx8PeW5deZkiJ8qjCInUxboOTVyMMeTBQzto+Z0VBsO4
Kuugg9jr68nDfzAYdltAfWlg82w7XtUosKdmzBse90adPhst3chNMUTpT7SWMI/4eLDTLjn3PYNh
9GxC2sPr8Hi0wclF5dispih4x0hx0nuowgZrAEKTZypI86e68hDJAm22WA1xEbIoVgfCKlwJJ63/
IHDTMeGGAPdJsWGxo+auA9bTWQIUqE2++1nTHJIipItGvmMftGSo7rDV8k0Xbd/y1rApWV74DU5J
N/OCEKsAA3NTEcOPFwTPqroyUHw61InQPUcR8nA7dcaIB0A03eHiIEUewLn7Rmn0WymyFJQOlFmG
uUcP9+OPcy5ugsigas2TjI7ifBLe3SNdEIcVuvTJIdZDe0MfAjEFfQqqm7a0x03bhs4vfcjSfVkU
5qV9MX/35RU6E0pRc1Dxgl7mgaJuxyDF1eGQZ3TDXaKW/q1BSvib1Bhx7ZmjQHyxa0PbnfqywfAi
rwYE3ytIuBcylnNRhtcUVQzIA2zUxZ6I+yxNkqlNDko7AlCOaqrhHh4vIKKmkfrkpkkC/7ckpfJ0
Ifc7NzI0ZIy2uTZPy6AN88ol4tkBJV4FMYQyl8N1ixTmI4KuMn5T4CfRT2jGS73dc/EGMurcoJnt
ppbOhfrgFKPeS9wcRpHeKkPVe7qcV4+dGlkX3h3n5gj9jy02O0Dh13O8xzAoQW8cAYgD7Fht4w+I
i1PUMnfgDKQbkYXPcd7JF9b1/PT+PeYiPROGDbC5zJODTGXsph+DR6Bt+Y1flNnu4xN07q6gakmH
zaLjAG/zeHYFIOVKBvx28IsK//peTcZpW/0PZ+fV47bxh+tPNAB7uVXdtbNaucbODZE4NnsZdvLT
n2f2f3BgUToiFOTCCPZiNMMpv/IW3LExtzAKTAeGTtQr0c7NMZVFMwUcACTLCyTwTRgtU5WehgJ0
2MZqZ6y7OOGQbVLT35e9u/bs37onCChVcOWxY5Y1WjwNOpmaRnoaY1vbB/gLxlujCOSTYaTO+8GN
kchteCV3wq/XWgU39w8RFWUVFW2b6u+/3VERUs1hb7B/RFi/K7Xg5CQjIDKn+yDioNlN+Vqd42ai
jNTA/xtxcUEXPlaO3pikp8KAAWAReu2aSgZ7ACz1O7dp0Zt3i+85bgdHo+3nY4za/8qVdCtVQ1aG
hgVQLiDbi1iamq3egBVOT0Ze2MfY16qN5wT9So3l5md1fLTvVQ+VquPl0mZYG88Sj+FTVLjpwaa2
j5mV46Hd00d/9EBkDn07KY2rCfbA/XNz84T+NvTiqzpISCJ6rNPMoJclNj52YV+kFwP91VxFg7g/
2s3lVIR1dWhody6+aBg3fW01WXaaBIZIG6/viawqOYxr1Y1b0wK3DVzNp6eK/eLliiJwTz8gVomZ
V+nlJnHssT0Q3uYUFGoNVs/9ed0cjmhc8cMcitOL26cyKtxTQo+d6tBx2MRFJv8Ext/8Ek7QZf9h
T5LbqUaa6tSYi7AxG5NIFLPgquuyatfAONrO5Rit7MmbU/K43dj1tE+W/Gq4TU0Z+nF2aulpaFsL
Ux3jaBZR+2loXK9ZCYBuXaWEgpCowUziCbsITkVDT8/v6uyEvVv6qbXwi6rxaf+GooflbRtKCGtV
JrVKv4U9RH3A/VxiYfq5yl58cbJlLcamGTX7dZJ5jEOTU2Qf/RghoYicCy8fM/83q4mCAp6cEFk+
xx/3D22at18A+MR2sUkGtLrsx2MTH/VVJezXKhrDT2Dc+5es98M/QZ+vKUstY923sVhXBFpApQL5
Wxy8srYmXw8M5zUM9d59CuYeXaRUOj6OUhjhutvSj4avgANqVOnFiL+QhmOzfHFq3Zt3AM+z4nh/
9rfWn5CLVhWmzfy+RWhgpZNbtlPtvFphg9A8uR3C6NPnqpF7q8SkgEvpn8YPcU/K1uQ8F1v7bTGo
2JDj6VT7AKJcXg5zlBYDKDXnlZ64t+1jDYsXHrVjDIFnZZa3hoJziF8xlwMRwmKXNcT62BJE7mtf
jHj9wIx/Fa1TbKc0sD7eX9Blgvc2LTpjbCgUqIHQLsaChyNnGQ4u+6ntaXbO/fAT96Yk3eYinz8M
OvYFGI122es0pLD6Hb8M0kNbtt3HJskdVKRSHKJWDvbixlc/ir2NjQwJ55t03uVa9yirN7KMvNdB
q61T2ef9C+4Gwef7c78xCrc8YQklJ8LbJcvZicNKhFbnvwKRHAsYN035V287a3KzN76mAjDQ9CeT
5mMtbikHpEk3i9x7tUgbNw7GGh8HWx8OeuRYKzNaXIhq3VCZVEtG/ZQC5+IBc+E4uV2vea+Z1/Zf
ejsK3vd6Hx51N9M2mhV0Xx9eQRtxJ5YP3DUIikXuVYhSGmUivFfHDbAagL71p+G1/t/3R7m1gPSR
kPpBOFCJPl3uhq5vzND3UnioeYH0g4fqmw5HZw/7rH7slXxbQD4UnHAoFTToFhPCDt4NXZn5r2i3
TLuhRYG0wNtm5Xzf2Hg2Q9Ad1Vk1Y4ncimqAJp1h+6922yBjD39/l+C0+3R/2W6M4mDyDMYJ+jSI
zMVdOSLJQRU6hUdfdfaxKBHh1szA2/+HURDYUfuN+2MZMzm+CGLdg61fDWaGNYqbPqfckGvNgUWw
S6ELOojC/6oqMa2nRR7qQdt188oNzxbGlEgBc2nNX/QUBucmaUfhPYcWBhA73dSwP5CNoYX71GkR
Xs5Gz2o+0Ms1xo9tTi6yozcLm2nqoZ3iiyUmGLc219z3WCtt/EmxuPF3eZbA0JRpV4inDFcS58Xz
BoQKK80tzPdVbNv5l9rTgnPL3RJvWzzLMOHqhgoCrd1P2T9l5zv1S+nWELtw/8s+ziRfw2dH9G2F
M5UjAui6cjab9zjNBDiaYHBsQa2LU+QDDTv5ASq4iT7Gid2WT2AhDXtvReBe3o+K/7/BdbLOvw+1
Fs9PxaxPznscbXT3FZhDKZ/j2WyDndYNnrstjMk33mdzM08bbLF68oESS6F6F/atsP7RW+H7Px/c
EoRGROmIwqB+QPFQ3VK/5Xy9WQ+ZPdXi1TDyFhZk6ODPYo6PvhEU6g0NOVHwRxyjpW4bnFvppdXk
vWL0UewcExcmMEhrrIerG1WNQtSMdpsKg5YBH+5JuiG02Xv1yi45O12IzX0fWu8zcxz3ARYj3x5c
O1IPTj4QFZJH5DcWd51vSb/kr/pr0sXlQRrQcKPa+r+ihf9fCdTrWfkU7ghlge4DR7jiVKRdoE0Y
Gr3WoYu3kptUBy+cxHu7GsWzbch55Vq9NR6ecXQcwEDytC8CyTzRANDXjfna16F11qiSRpD/x/pr
GJgCT9oulyvXknrpLgJ1JVvFzAAbgQm/0r2ZGr9FcaknUMQhzN3ZbiV/WqiaVUd6z6F7pIaLZigQ
lNFZSYHevLEXQ7ukI/+TNLTZopfbf6jrcsil778iANZNpwqZrh+pW6TfandIIYKnRvdXGeNdvs1S
TG7QNPUbNBz8oPtZtVjpPCPrpccb08mEv1NNAHtDCVYUXyLHa4yj8OJ6RkvecgvUU8e2+m6ifYFN
GmRue4vfJ/RPQF1lvetiu2w/Yf7r/EL6yf1T9h2mS/FEB2GjJb3ztxKE61Y+9bL+whdWsE3Apyij
K5zSIgbRhT51NNqsV9rUFfK6eviaYPZpbRKoz/+Y/fS18PrdlEb5j7rsm+9W7VRrr8Xy41OCtIgc
yUJVL3spXlZHJgxuvfRf6VfEx6Gt9XoDdzVMUepJ05VayNXLBHbPBP9BAVRBb5cwkGDAcLHBo+zV
Dw3sD0nNNlYS/uWgCYy7ojwWhfEhxBFwpXhw9bqTw7PHCCgVHYzy/+Uuq2s31+w0Ts5DXHbfBlFi
tDnZxtf719FV6KVGARirdMm5yJctBlvObdnDOz83vUiPbo6FWzHO6SHw4rX86uqOgHXFQAYIAABg
5NeXE8rRfUenAE17K/MxYXXG72MaYuonvH3b9WuNreuJUTFDDwuYA1VtMOeXo4URTmNhVYXneugR
c2LIP6qsMk963mWPPlQo8+gUy1hC0kY25uVQ+ThGhSiM6Iz1qL2NZJ0f+mxY09663g+q0YpSKt44
QGWXooqix+XTKCRvVB1kW+KOCPup0F+JXG8sm8qYeDxUTwC6zeVcZOSWbjpEKcuWmuGuKn0MJGd8
dyEAFtEaXe7qEqeSxBvIjFy6bZClLkezgxjJjoF3V7PDeWPjBqKMTn9gwfxeJH157JNpjYNwY4Lq
BvPZ9ZSVSA0vh+y4KwBOt+k5DvPqGaO+FrnIVmCkFmFj+f3+6brxzSARURkCkAcKYEkVidwxtDQo
dGcEfcIXf27Nz6gGPkhIIWImw7CJKkinTYZbTIkaSSRa4eZnRIoADmH4vRdgDXaPz8VDnwnkDscK
mb7LhYvCBFcyHNnPRucFh4qQ7e8wspO/Hh0F2pYi1ZCwEyX5i1GEXwEgsANWrLLa3VQZ/ibs5YMg
KFaMURBdg8BMX1Fbnlh8GWaM1ovijEvdfAQgVO/9KYW5NvXtsyXwIJdZr79vZY7f9P0JXm95U1OQ
XrpRBC0UZS6XMRj0Kqm0KD+XutsPHw3kV8ETV5ExnmtSyeLzZFTdP8pMHkXu+0Nf70YwUTxgCp9K
eWu5G5sqQwMNXfwzMnODh2Klb27cNHIfP2IwsICDELTwBRHIupxiFk8B4nVheUZwpdijO5Vv7byt
jn7muI9PyaBOSjGaqjfty8XWN5Mcu0HZlueiwtqX6ohzLpO2XIn4ruukdGAAfrAvyXiIeBa7Mm4S
s6PBXJ578BFPTmqlh8gVwZFcLN4bQ4WaSG5aeyDjHrotOoah3mBR9beNlev5+g01DbpslKjRTiDs
XeyeqcHoOgIlda6MqToOsnDwiY2KPYguJO7Tcn740DMeQk+UDeE2QRO7/JR5aNkg1pLqLOu+3NlT
/wG3qjUG2q1JkdPyXsPZUxT0y0EKI7MyL++qc50aOAGZfrItwKFuUwPWez7jlnn/HNw4ggZ3Mg8O
rFzgpIvQgJxirjGhqs6cFHOrUGP7GHGPg591aPbPVBYGPIhWalw3Dh/hgSp5GjSDKOJdTpJrO5iq
wpbnMTD8LW7bmb01CC3XOBg3FpPKFhVsGrI2WcpicnriWaM9afJcAjn/FTtF+TFPneIrinDe3qji
td7d9XsKRVY1nRFvVWYni/E8ox5sEwWIc1FM5jusnKEODKO305y1WuRVa0DRBgn2lfgDdPBl2lXX
0urikJlRhTGxbYbItSUNwY9WouWK+XiWa1+cCVEbv4/aZ3Zt+e3hjaN63AoFTM2e5+nyGzadIft5
TpozV1xp7rmua2Nv6kOXv/NLvZLPDpWqj5it2+VKiLmwACH18N64eOrtUBHgkqER4Yylx6Kzzxle
3b3L+2RXRb3xfKcK381mLeNnvwLS+EcEdaT+Vbnj7B41RLcafE1QzMNPqHRm5xfcgFK+F6OJQFI7
GrJ5jzAQTqb3F2q5CfG0Ub43VIeoqKjc6XKhuiExuPv17Ny7SDmhcvoOTcxzYYV/lizRytosT5Ya
jCY5RRyVpoEDuxzM0MtOBzlfnKOy0XGiRbXNQVFy5aW5MSVgJFxSvDcqVVpMqckqo82Ltj477exs
bVv4R7baF9uvyi1Ul3blyVludibFm6aRYKsuPPTfy0lVVoNutjc157gS7hEGENJLfq/vxYDO7uCN
2bGZBm9f13inGZOMHrz3GR68OzES0RHP+FIjoe+lns5N1Z6REw4otwrAToHWH+5vk+svxzlmfxDq
oZlBWeFykk4jqtqcw+6MeIL3IgctyZ/GXA5rAfJbW+T3io2B5ixgQhDZqqVKP3k5UCaQsuwGVOik
hqiamYzesfFnDb2tcEbFyZuT75YtpP4hqo2un3dV64C+3MRla8iNp3WNpLRgAF7OqjD+nPSmNh/R
5MJAxesHaW8A6kPQojCOD3kHSGM+hkHu/JOizPw5DigabPI6SvqN9EL/G27i7Sv6f+KL6TSY+Dy8
qlQNSHsVU02VaC8na6aFZY6yGM+lL/4yeis6RmXirJzwhX0ctxHVUsBG4JZUjZZjvhhFhoaXx9VE
ybTX9X092oimSYyCJ3zOC6/e+uNIuUqMLRp1cTiGxTkzOf3HxA695gB8IHE2sqbKtxk9lH12NJrM
Yf/gUoAdYCdzbGnsUkRZfPdKegPVuLk6975HrI0r5EnkHY37+8MsAgpVD6NdTRmKNQeDtXTwDAqd
mgmKQSfbFS7A4Lw69n7rQv1FkXNbRpN1lkEzPd0fdfHy/m9UgKHgdoGpgja7/AKtHWSeWYDQtGYz
wAjIJYSxOzTWsF1vjA/3B1uGwP8bjYeXCfLxqblejgbMK3BqA8pInRXI1fZO8y62suxZTsV0dMLa
OLRGkP+RoJ5WbexakzthNe63TG+KlatRzeu3w/y/XwLKRen8g41aksadJhAZsKvslPTWWD13dYAq
XpBrlYGLwWx+bou6WclKb31gXhe+MuU/sCiLfVQXLVikeQAIqtfNP3oZItVbx9o+13rzFV2q4IDu
p9uvbKvF9fg2UaXpztsGHBmVrcslb6LKL7tR4wMX8yR2deS2KLMNhpeuHJNbhBVgUVSx6C0pW5dF
mI9SmivKos5PYz1Z6V6vuaC2jlFmXygPgrFHyTR5Snq5TXo72YM1zHeRDFHxxuXjJcga+eQUozjf
33K3vrOi2qoolhLesocx134ggd3nJ8qK+r6VPaZyQi/lEf1g7ZmgtPp+f8BlZfttwckiYQxZtNl5
KS4X3AiGts9nwE3AJoNtW7T+dibRemZfDEpMVtumdmd29AFRdtRYsc+aSIuVad/aa5RXSGqpgoAc
WzyKNDJRQPA51m7rz59jOf/tiWx6Elbvfqrs2Dmw3dZqi2onLY/UW1BDvRkvQ2sR2I5pZokBqvrJ
y83pYxdqzvy+gvPHLQ4RYYchzp+IxIoJHasupM1IeW3+en/xb31tUhYFbiDMulIGrAb0dO2RUz3q
wH821VBY9s4GU/7TrYu+fe/P3WpUfWupqR7gYEVch97bYtvXtRmRyzvZqRFZ/8VIZvGca4n14k59
tWszTTxFAKcO9yd6c1BiEVWL0ZRN4uUmG8nOzLoN85Nr9OUe3Wpx1KYYMcRMk0+6Mbbfh1S0K5tq
+Vy/bW3EXchl4VCga7fY2iJrg6wVdn4yk7j8E4ZYvNVoV32t53I4amYot1487ZGfnTfCCkKFAqq2
8ECrZ31uo71Xl9axrNAsv78YN28em1YSO0YV/pY3T1CKmDsbkeHCQwa3Fy0dsUIM8dZDSGArdOSu
A3NwNj1drZ1lNDCncZlDpi7YlhL3PV2LkpV39dZOBMsM/J4CMT3uxa6YkqkajEjmJ7jp7rAZe2JY
VqdT2uuxVvPK9FOhryzErROouIoKgs+/S1yK3pZR4PgGYstTpR/sWhrPPjobz4h5ycNoIzTge8LZ
9vkYYHFYDdPaBrm1LemmUawGQYrFy+IKyGLKSAVU9ZNjYWqwGzrIvZveNInq0GTFmm+K7Bc211Yi
bI9nCmw5B835DZlSva1FKt8lTT39ArMIMWKsvfLfoA2reKMZQ/bv/U2j9urlbcWpU7BoRVE2YClf
niCMaGorCVDBwXR36LYo/upfzKy21pra1wEWcoSKBE26R1lqSVtMk5ESsiLkthKqz8T/2jyCVVe+
0zMXlfaHZ0V5EQk8te0YbLHt5Nz5SO466BVllhPuZARu72iFsRweDitYNxWycwsQPC5LCWZV5BZ2
qFD3U5QJzaDMdyjArlmeqWdq8ZHewBvsaJT2oTNffiRhmA2zhZMAa76M0YzxKm9HszPu8Eg1o6+5
KPJs5zQoXGyk5qf9Sr3t+kBBFacfovDQhMdL0QeAZjZ6MnF6oqLk4oRqhfO+MMjSvlWiriAwdZP5
oxFuzNPStk2zp8OKO+f9b3p9qPgRqmvHf0rlSP3I34AyMoLGGIshPbnxlO0zAEsDzP24TDkx+oRM
ivQ4LDIzvt8f9/oKU4UKjsbbcWb7Xo7rhnFYEqqABa9HI9jivzWH+7Hx8ulo5wy/i3qrWtM7vDVZ
Lg42lDJ/o0x3OWiB/WBljHzx2srmfwHZzlu3t/ujlZnyD9D88Tfp92vQwRszpRoOqxeoEM2pJWFQ
iNCpug6mlGMNPtgHwneEi7Ni8jfm6NPDnjPNW/mqN+4FFY8SKWLgrKDalxNNoizKqY7ALtdwodh1
ee+mT5k0pbnxctF9fvhbKiakkmDiwgOHeTmahEJQBl5OcukMJg4JhWZsZm8UX7ymHU5Q9FqxckHc
mB+0ZWVnTqeBM6rW/LddW9IHcSo/yE660WrO89xqcti3cDarr4jS1g8/t4BLbZRQacZR3FzKAsxW
0tmTYRYnM5vLnYYQ7KnPayTW6XQcLaiNXx5eTwTNaGNif6UwHYuzgTVXWnheVpyCxMmeaMmam9w3
pp+FA/B/29bTqvvjjYMBCgHlMSUJAyBheRVmkZ7Ec1ec0I4zxK4ag9cAdeFN7kzZk913/ns/A3m5
sktvvJL08CmZU5Eg/FsCzahVRMAI5uLEBWR8EYi+/yNlND3fX82bo1AjBPuMTuyVe48O3KtLEJ89
lWNZ7iOz6beeGNbCxBunnLWjY8v6KQ2fxY7EJbSQFmhO9BzIhw9WjEjJZojtxDjMhhcZh8aY9Acr
vqwZLVraXuiIk5jQULk8BmYU1nHX+MUpamP7oxvN1icTr5WfcxTYn7Kyc+zdo2uJCCMZH21C3kua
+pcDJoXyPdXM8tQ5jth3ldUdAjCcK+TL67VkFAIo2jY415MMXI5ShJaVADRjlNxFXd/IBoAXGGS7
Dc7ezWyYh/8wK/oXIH8UlmlZpkpoBrce5ignRwzmCyCL6Mksp5XX/vqIvQFveH3Iq8CLLi7JVgio
uXUqT0BFk3dFMGf7IOx73tncQKOricdvQegF+sM3pRqW0gkriu7zEj1VBQg80UqpTvhG9a82EIl3
8Olx4XYcPxWPbw9wjmpXUtBETWJxCOKOHM4II3mqnf5HV+XdcQofF+OmpMvOUycNwPfV7pDYm0x+
P9SnpJOFCajOlt+mhsrf/v6uuLELCa1pcCBUz65YSoFOAc2gjILWyTBQzOwBfr/TPeOXkVXFaRTV
mj7c9XDcwBD/aJ6Dw7myaptKC6+hdB5OURl+HyWwaaE1Hxwbr/I2W8UYXce+b/f9WwxGXXip/Jy3
stCw9BlPeikcRG4CrdoGWtKme55v/4+izyMfuwEJKHYo/GGNu399GLgs0SFX6FiFzl7cI16BHmCR
yokTjtEwtfg/W33+GiLCspX28FpUmlw541fLy6Om+kVgJCgwkJhd3imdbaLRKH3xEtUu1i2jtRdG
jI9N4fG+zfqjEcPbaGCDyGDoUS2pArrWoLBe6eIlzgztiQStRWA9bucnHnyn2gTcDysjXkVEQHQJ
+N4SQZqvy0psPHZamUkyTvwmZmc3lkK0mzAw3H9rLRrtlbNx9aYyGu+2SpqYHLH05WrC3DaRXlCS
m/1UbqyxEx+sblpTKbo1J2IDjDU5WBx6tYl/i/LGoQ4V9iM+DeM87FJv0nde7ol3IiuGR4MEJqS0
ZDnvyoB9+eRkwMTgOiDAJ8uxegcdMdtP+mCs8O7Vtr7IOBkFNLbK5wh86F1eTojbPuhtLOhOMDP0
zyUqU3iFxgnFRGghQfHPAPdCyzaNCPXwfWcGIHbdtDb8NfuNWwtLHKuwySoTWhZwI6EFYToixEfJ
MSj3gAbKZodVkd2/JL7T/YfNgqYT8Sz3KGXFxaz9prc71+7J5gvU2QxNK+NdWxZtu/L63JoVL4JS
3SESoyVxubpDPeUTXUBUODI3weW1i71/Y8+Yt3oQC+s/Daagoar6T332crCgDXRkIBkM5Si6+bqf
hHsE0euPc55Pa16o18eNS8Q3uC0Vk0q7kmnSwjGPQgru/VRZ+xhDql0+zv6jXau3tePphl+q3oRF
hDLEod86g4A4DXUAGVi7BnjaSDP5gfp2/Go4efLwqeNr8dzRJ6MCAtn0chHzCtsv6mP5iW6FEg8d
3EIc2rzE+vDBt5ypAUiG+0jQgFC5WuDfbpI+KYLIrqld1lnby41W6bnY4FZXTju3r2BRS6nqHPcH
vXrkGJQzpsA4oP9Q5rsc1JnJUmOZh6ewtMQp1oR2EFgLYuZT509z1Xw3MKxbiTKvnzmCFcT6ucao
VF+1yRJaJEmMXNjJSsZ439aV9b305fCRlyPZiQB7mpVJXh86diQBn3LOhWe2tLivvJIu+kCDIh2p
fez80m1+CC2cPtdiAsBzf0WvZ0cvhA4MRFliWnLGyxWVpWaBC6XQkI9ClFvDqLVqN1STAADRulGy
ie1cJitZ6vVnRKFdMaHoLJNnLR2REt/KHCdvs5M/28G7dB5xRswmq/0IXMTctMkY4gHZxfrKW3F9
5kEvuJx3Gn1ESEsIIOaNHc6KtB38YUbIyk/QdBrdNbLpjRWFcIp4EiEgXbulhZdToOEzu3QwU3f+
2ZpR/Csriu6rZxUSBSta6J/uf8HFdqFHTEoHy1tJhymm+uLEz0goNcIoxxfu1GCrq/6dhzvgLmrd
NTfnxQKqoRQaivYVOgmwoRbPgdZUEpaXM70UcHo/1XHpUFGd45W469YoNGIQA+AXU25bHPJ2xuuw
aKfxRbMa6iW8P/vEMrOVjb90AVaTUQdacREUmmVpLWUHw1iXkT29KBHQdGvqiTT2hV/jYBtLzsrO
7xt33LrSnX6FrVGVG3Cszh8hyaF5GrCj/a6Hpfux1Fo57psiNwEjmlmArWHcZCw//i9iEyIj02+a
HA2t50HDJvOdBbO6fWl6TshWMcqyA91nazgak1lGBy0DQPQKUm9ydiCVKgiwETolEjAReneT5Ybh
H4njNtFLWnlNsferqR62oVZrrJRF8vakodUxPRe+zL+kwLznTVBX5ni4v+cWe/xt7dD/I+qnwsWR
Wnyi2dArjAY97UV2RfMcZJW/1yHXHvD2lvs6l8aj1C+IpzrlUEXpIddfVmX0PBXQ7Af9xRyktdXN
yt4rRaRNN5vJ2r7gwvstoFRTg+ZAuMOrTZN4GfLQmeidKZj1Fy1t200XgnqYm3Dt9VQLtBwFpTm6
jWxBAHeLBbTcKMPzajRfWorHGMvWY3AY3Ebfh3oqwPZ1v9pEd8rD1KO7e//b3TheLKQKsGCQU7hX
l/NvD7cphj6Px2x8kXaR7+AwhR80I3NXdsjiimcZKWsii0DhTjGylig/DoLmjHg7vPgW/OgYI8jR
0zayiH6GOGdspmAts7melgX21KRFqAAUtHAvpyWKbnDqQugviVNUT01SfJmsao1CcnOQN7sqiiQq
rLscxC+brk0cabyELbp/0IajA/fFGv7++kanNg49CqA6/ltQlC9HabOqNeFvmy+AIILy0FczegIo
slEfx4R7VYL4xqeyANEikKQMgq4m5bqtDKagt17GyNe/d7jvPsO0jN+BWAhfZGNahzGdkpW3+MYc
EdFiWKiugKyWjkTCRoEEs1nrhaRY/Gt5dfBlHmJUYTPQ5I9F4exFlOA4bUgM0GS1lm12e5j0uAYi
/4IPEgaMwk53VhUhSYuN7S6gKbdywq5vR8aDa/ZmwEBdRO2i305YmjtDGFCQeUmCdNiNAVQYd2zw
QS77DjmNcPxw/0Rff0AVEdNsVHkGJZlFDBdDOxY5tIYXYmG33waTWbXPrvCK+ln3G1e+bxD3ROEv
y1N7JVa9vsdsgMI8AwSR6N4tYaetRog3zLr9Esup3AajFvyDehpgKXBSx7EOp48WEsjbUe/XfJJu
LLKSooI0TwUAaWnzcpETOtrh5OGERz912FVJ0GKKPAUbMKbepkDb4eGPStVEQaNpRKjXYdHohN4q
K9SzqXa5YbFBdz49pnMcbc04S0H49lP/6/5Xvb5rGA9jRhJhVLdIBS4nOPlzZGVxK15YfWvTtgVm
Ip5caz8sIZ4cDoZBd1VNjL7HlQsf6hGpmzrixRb2qbDSedf01d+Drf2yWzMEWd9+iiOv2bna9Dro
9pOXjOPKJlL78/Ix5CcAKuaQMlvuvcuZIjYH4JPI5tRZTheB4w+c4VNacsawP/a9NtlUmBHkx85P
o+Bnp+s4H7sahsC7+yt+fY7I7mjEkHOR1tJFv/wds2XIKI3T8OTLwN9MdVfp9Omb6m+nQrW7SpA7
tqJRrhVZrqdPoq6SL0VOpdKyuC56F7UCx83jU+lMzhOKgs20t6q80jZNZDjTtu8152/TmGx7UyEB
8qXQpfXz/syv95ri7HGQVSOKx3rx4rhurbnxADwN8SL3pUn1ZG8XcljZ0ddHllqSKv3bqhjCDXm5
vsnoBmkGXvhUCEPbDMnwjt6Rt/F78Q4cwVqt4MaclFgS7Dt6vuQSiwPLZdXKJGzz0zDh3pCahbX3
/GR4ur9yb9nI5eZlUuAnIQjqyG0t6+5RM4TWbIjyBNVqdoyNZPXSTV1TGD12nR7/LAtLm3d+MVRY
aItqzId3ITYaw84rMORzKq13t05uleYneKv+vyFdEn2j+8CPt0mjyXI36X5oPnPjQPS5/+NvLRHV
Zl5f2gaqdXD5QfKkc8ui8/NToncQqIJMbN0Sl/r7o1w/9QCc0F2i7EylFnbC5Sj+iFfl5AfFyRWG
tRWT5+yGIHO2FTDow/2hriZEUQ/0FjBeQk5Su0V81gWzUxVuUJ5a3Y+3Qx+JrYfZ+Uoz9eqeYBTO
CnuKHIj+32JCZZB0yEcNFQc2jw+yRp4mqidHbIIgSIYNYPj+0DnGg2a2ylWK8hbZN7uaa3vp9WKa
Q+ZgfyJPLWykbSM6pLotfdw/vITkV+TDSHJRtVyWLLN8jNMprGiqQmndtk2LHqJVxbv7o1ztCeai
blk6gbynmDtf7oneCexYxgNzwcb+aZ6c5CUjtNlR+VlrOl4PhavSW6yJuDdiY4t7YJzxq+79uTrN
Q+Mcm85yd33ooHUsoocfEAIg9CqhZ1C9Uwi4y1lRiUlNHOrlqdNH40++TYp1SmOU+0ROI+oXQxfg
lTMbj8a3aljoYgYNZoUkXMxQaxN0KKpanhLDRIW3nZJ9PwTz9wA1loOfZ+JBiVN2IgMCWiCUJte6
Kp7HrVSViEKeNC+rnjxQ2scoTVuk29wH235vQ7GYCvtJx5iq4eWSjrbeWVmtM1SsV09aghthE1vd
PqU29D7BrfLD/Y15fYNgxEIwROWODA/9s8vxLLdK0D4z5Ql4srMvc7s45Lp4EGT6v1lRIeQIAPmn
hHI5ii07C8aiL0/u5Gi70NPzTTY488GG4L0St96cEGXIN5k1CoXq778lI66eOkM7e/I023rwN0ir
4dy007xyx19fiSzbb6MsPhMtrzAQ+DWdoInY29hxIXyaiVFHG2K68F9hDz86p0++/IeP5cPL5a7i
ky0TO+kWto4afH2aQy98N4xWtTWdPn98BdnugFgUM1I5e1yuoG21gYhqpz51uJdylBO5C6J4evhG
JCJR0GYyGt6UZUIc5AADao+N3gSodFrG3J08GY7vXL0zz/eX7caNqCtcDiBZOMWIWF5OCOBiCHFt
lqcQidlPWT1rz5MevQ+nuF+Jjm6ORE1BKV+AvV2WcmPKdnbRuhIHZ63beY2HbF6UeNsppr9wf1I3
9jkNKZCSyrdLwbcvJ0UY05p9ntSndgzFNq+M4mCE5sf/MAiVSFVNoPu6jGBzzemcJirqk64y+zaf
h0076WuH6SpOftsJhL6KLUIRcnGf1705pFXXs+E4qc+ycoatnJCMI1iTz2FeOP9h68GjRuiKEMNG
fupy6dyYqpbfTcwqDsaEOHDqxKEQcfva9Xb5sIAlswM5CBpNOY9QsLsczUSfOsjRk0Az3qyOcPuL
TW338cqhvbXzfhtliQ0LfKhpGLPWpyaOEduzp2Irky6Elxn+fHxP0EEgiCEwQwtqMR84iO1MYbI+
1SLun5NhtrZhMwb7/zAKGSIfie13BXkOjaLEvdCvTxV+eLtan37oebDGR7l1hkgBIaIBW6UiqBb1
t7ciruUgwiFtToERWbtwaIcj6mOPB+kEz7x8bAGlcLB8YrEr9PzOK5sTgAnvL93sbf/ZGrN6TTbl
5mwgwCqOG2/5MqkVbdg6c5A32MvW87zx01FzNnVRyIcldtjRYAG5SZXEI7z2y2VrfbuF0BWzbPk0
7UgN3E0X09J8eAcA5PAVCxc+Lm/e5ShZZ6MBYeFHl1mJuQ+qZto2LlCM/zAKNyi3gNIqWsKWsx5s
tF07uN6hhbRNkljszKp7/IZTmq/InCts0DWuJOwTp5oNG9ZAWRZnI461HzDhzA/h3KbPI5fQ3/dn
peKpiySdshLzoc9HuYuq+uIJ94q+dEcPMPbsVlr3VEatFJ+GaOrml2CYSvlSjEHgHGJ38OonGtFt
+HCITuWQSrBJjEQSslzWIWfJR2RaT2ndUKKNkF7/WWXI1Wxhh4lvaAZ1azfg9StC1sOIymSZPbMM
KCw/0bR8sjhmRDDdtiiElR/AMcxH086gLbtGnq+Vg6/HJGVkd/KKUNC6QmNpHUTRBJjcKZy0IUID
M5POn9ls9uEXYdXC/LtKk3CliKFO1+W3vRxT/abfLq2wGfqRmm97ajvN+COlOLZzorz9P+ydWW/k
Vral/0qh3unLeWjcqgeSEaExKCknO1+IHGTOMw+nX98fZd+uDIagaPVzw4DhRDrziGfce+211/p9
zt4tOkJWvNY8SVfpCEdXQj0dyraXTpcwhjzSsSX5UwuLOm+i+kLQ9NokslUdaGQgSszm6SjJoPSD
3DXiOGvZ50LvhLuk6Z1Y1GuRVpeC29dmj7ZHYjOkMiw8QE8HqyplyYB0xVFrk+4GDdHvMJvng72E
l3ytzkZab69Vsg5x39UDeJPzSBrIX91P/dGuaslPsRilIUnr3GSZ2/deYtxbvMiwpZF/IGLfrFMx
N1ViStFwDEuswrLUEX7aI+L89qXyygcRBUIAh2a1sqc3F3LXTIOSqOWAXUrSqG7UJz+nLCxKPzMQ
zn7/WCtphYR0Fd/Ytu/pfW00o60OkJDMii71ml5VrxocpfYatQTrenu4s/vyhVEPO45sZL0/NruC
uMlou0Ifj6o98gwIqIb4FJiT2aJLTT3LL+euQZwW4afPDSmfeG9EuppvrRaevEOAXWfc0RlFcpZY
Ppp5nuwGoBavU0JxGBfjkt7CWeYKQszGpFGPs03ddRNsQ25a4mYsNFi+xeyhxVeRndjp3pYa/ajm
rfU918LkvdVPCmbczbxJQFPItmzOgh1NDZXc1joKm96IAxWgyDggA6rEvjRI8yW7prNICD6DgdY+
e4dqGTXQ00M+jWLIor6yaW4eZK9HcdyV1Yu34/l5MA0ax4AokQGkHLmZSUnDFM3R0uWYx7SW+63d
szutvrPL3ShwG7uwR9fjdXLvo0lJ3YpiHC0Fa7Pu6UfVSmphjjdrRzVUdT+uoDyZs93uVWOS95nR
qF4nEurJgMBXXaNeEqA62zf0572YblMM5JbZqkmaMRyOQljLEWe4NtrbY8sQnYZW3y1lrtZw46IQ
qb+gEpvu33k6GRrSCNwUsGfSKO30y3UlHmM5rBSsze263qNLFCt7p45jdcdJHSafZ9ewPSOe8mVX
S53+ToeelTEFk47Zh3eNhtOWQtKYRFGVMujHFKl7z8gc+0FB5Pc+Hjvlg5Hrl4osZ0sN7QxODrkC
/1AJ3dy0vSicZFlMgx4pqb1SpTAzrw1k/SlT8kbu0NfP5YexsaBG6L2qpq5Opqzt3p71s0O0/hCg
q5hQs9sIjU9nXYIlUcx5ZgAwILzDlZTfLKWhXqgtnB0iWgDwnCZfAWNFfnJzVIuuXuwBC4LjGCvV
zThbmV+D+/vC0Mv3OZ2vq7gy1ujABMtFS2hzgKiUkLQodng0nF6f972lZoUXLU68eLrARNZ97/yh
QApKzT+EwUDIp/NnaY1VTENvHSenjlwzwp+5SZL68PYoZ8HT6ohHsgezdMUZtrQApGMpNmW2dRzA
6QLLbtUfFkSW63rMqnunKOWvb493vl5sCrJleJdMJNN5+lX5IGlLL2znGM/4FrghcggeBd380cSr
7b03Hq8ToPtarV97+bXNuW+Rj6xF3oVHeumRAUSapfURU6t3cqcbvSt39gBVUrILdadIsZl7qaVf
Mjl55XspPlHxpGpIfLrtc0hrw6aewqapMIq/qhQh/KSo7N1gifnx7al96R0/ueE1ol/6FnmdKTuf
afyZWr52W4xZ0IZK07uxRC3+kLLwWpDJjWh3ZsKF68epPpVeS6TQ7+W2bfVDPcyzdMWNmJMLGBE6
/Cjo4RmfanE6f0LjpWz3UpqMoauWvZndtmgpDvA2HePPtmuMysXtQ5lH2siLYXDNpsa5Os4cTXzG
+ENnFFzUWz8VuUCtOE8rBJqQ+axw+oha2irp8irDj5muh+OVnFV25LZcKJI7osN4mAGoQw9ZIV07
ZHo/BUrRm+Nj6JhheJ0K6HJ3yig17b0SNW3rd06NnsZUJrp2XapGlXp2qfcFBLpcL77Q3zYv+1Zv
w8mb02UqPgq07fRDG8lRtEvVvlt82SAvcu3cnL6h71KmnqxxIHZJUeAqWKc07u7sIppsd7QXrXnM
OnUwrs3WNKQrxPDCweOcjdGeeZX13ZIh1/MoSkp3uIVhNuHs5cTq2i8xtj126uZkYxoSIg3iGUEr
jc0fgvUaPqVDaxdfJ1UIRJ6TFhw4qqMs/Dg1VmwMXhFOcXhja0kpHsJJlecnR6u6GU5KokTXy9gq
tVsjT1UfIDgZxL9EnuYjxFm7upB8nd/ySGnzpq41Q9BJZ/39X7LJwUq4YCqtDmKc5HcdnjdurUbd
7u2tfT4KnfZ064EFoClAaHY6SmF0RZ2LfAxIxMVjXejDLo3VS1Wm8xCF6hI5l4ZAw6oJsRkl1HSk
raX1gjdz1ZdDpfrYylj27kohJZqrd6VjACqnw+/v/TqwceYOSa0VGds2zqEBkbS4SKSB1KTj5KUz
svix3Zil//Y453c9lQU8Xm0uIwCO7QPWVJkuC16tYMx6DhlK+fmfOQ3Bn9n98IjaXDHqCwu3Ttnp
lcSQfBGfB3QJO/104bRYbSRi9yyQsqVS92rXhPmupCV4uEMXYrHfvRtJc1bR+rWpbJWkOR0uqQBp
bBlxhALP610+zMo+LN7b804gQJ0flswaUvIfW/n1chqjhW7H8Jhpen+o4UY+VTjGXWG2gd8SHAjx
7lCAAVmwVTFkrQSsG/eXQ6bqqZ4WzRweaZtTD05apv6Ij+X7J492SlgavFYv0lunoxRAUKVpJmng
jLoeaEtsepYUWRdGOd+EFIMA/2n0gMlA8nM6CmT1bsATJQvIT7WvY9Msn2Ot1kFN7WIvyXV5IXW0
+ftOdyBwFxVx9gXFXJyGT8crJ2VBuW2ogwo7pluFEH/wQ0XOvlCtim/4UvmeS2F47iZluoC0vTb0
WoJgr6yc9S2Ck+VRMbWD3gQl3bjDVV3muPAiSLLI/jBrVnWYES3pb0aFRrrDQqXsQhfAK7fmeimD
g0D3g3K1uZvzSF1ADcwx0NVyvsEgO3QLgJkLC/raKAidrunVOsiW0hpmgPimkU/BC72zKaTkearr
5ZJU0vlNAubAVULIyBHA+mCzjlDG6AgapiBty9s4lCwv66PU7S2aat6+Jl90e0+3zErtJiMndYEd
vEVzlkRvtFZL50DR0L2FiR/FT405i96z8kUt/UEdF/uh7qJW3hF/GM3DlJm94o60qozfokICP2vG
pYzc1BAYtxihNd4ZYyQZP51YH4t337Eo89HVg9MQMhx0Dp/OjGTlkULUMwcEQCsSmctXk9KLwLaI
Zt6emvPDu3r7cJ2vZK61EHE6VKTJg1hoqwuIaIfW7egbvirjcfhZUX79KJlj2+3fHvGVZef4wXin
/3plbW+yIA2PtjEz0iUYMjHc0K5YeDP4om8vlnJhHl/ZyBgFrpE67jvENOuP8sstG7YZPph9VgTy
LCtXfbTEHg2v2YUpPA8yCDC4YkHsQEJJvU5HsRJZWySaaQPRDOJKTfX6Mx2Txk4CF3Qd1Cz9XIj5
QjnltU+Dgr36rCNXdJa6rjby0eT0DFrTiF8nZeGpYKSXDs4riwUTY5U0B7WGWrDBHaJ2EKmUlmWQ
1MAJDoWMA1wkDLpkLXvQ56X+KhACKFyaxsZD2I43k6yPX/GJym/yaupuqZ63u6iC5mbqxSV1i7M5
AKxcHZlXzgjNeFuXBvyYZ3W2hBIMRQlIYNidK0uWev32fj0fZYXQoYbC7gGz3J4QqnI0mEWlHcQz
nN0lyZQdnnL2ha26Vark6AGhE6Wu/UgrE3Wzi1Jy3ipTe3HM1WI2XUcncH1G4kF0d9FiNPJ9KUhp
ryhJz7TkLZZdH3LJXuybJioj1QtFmva7Fku/yZ3McQA+WebikrDb2XZYVZV4RtnlgI6wP0+3uqlQ
JBRtK46qpDZummjw7BD1cSU1Uy9svfNpX9sMgNjg/oMVb8ESWAQkYPRxH6mktN5gxdVBSzPHf+/i
rkd2tRpjkFXM5vSDcsSGNTK54TjpHRwTR40PoKfFe6O9tcN45eXANAYufHmefrmHZD3rFLj08nGR
TOUG47HCl8UsXdhCZ1f5yyh0g4ATYr665TJj3D3Bk28ZhRzHFanxXWjLVdXErWuGkXnhm863AiAW
G4H6xFqk28J0xpiSfOaaAtbthLj6ZbSDGF2DiYjItS9vr9KrY621co2GKYvI+XSVqrCjhRO5y6NU
pqiLt7HuVRLvhmMC+L491Pm247PQdAPIB9sF3D0dalaANBBhUI5jj72ngrq9nyzNpSrx2ZPBUsH9
pYEYBRIu8c2ru2T52KsLkyfHZuWPopzBZ4T0oddo3Wm1qt4rZnKpCezVTwO5lddE8TwZnkz05oEO
leMyz91eK8EEYwwz331uV3CT5xAWH0HyNhtQRB91caUrx1gzC090ZXOriWj4f1mmtUsFcXIS7G3P
gdlP89TA5zyKoTe8ME2ba0nqLnVYvTpjq4PZCr9Bb9mEKpkRI9E52+y7FsddPeVebnrpEhXk1c1A
/9ba+kJGvSUjFnNWmgPJxrHQl8VTiyQw5fBjXmGaVtX3Qxm+F/VeN99/xtvC+LGcGjK6csoxrfuv
ZVQIPDqj2jdKcYkNfla1WEcCSKLmTWJI3eL0MHXIJwt9lpSjNmqxO6j2VRKVV1aMEIiGzXGzVF9D
ET6GCmoHbx/j124MZpNOWOCD1Sd6M3LeGn2asD8QQggPWFvMcIyd8ionZXxvPMtHrvQqyDWkFwDg
p0NlPdtiWdgksXBUT6wnuHJwBZ5HLHne/qrX9iMXLkRwnhEiks09KAM4d5Rr1SMNMa3bOoV0Y9JF
fXh7lFfnjsx6pcGRzW/7v5NJF7gcN+qxDS17l2nOcwg9wrej7FKR/eUyOMnLWCAdYJu6LpQSihan
c0czR1eHolqOpZZhfJVPcI8wv/PyyioPo+GIQCzxdC8GZdjXSh/uwTvrq7KPRmBQ65KS0vn0QhIn
jkSOg2iMJq3Tn6YotdnQF305TkY0e2XuILa9lNq7F5FEFA7WytmhfrtVnKb200bIjKrHkmn1o374
akzNJXmC80/hWmQ/IrpDAeFMBZOSbwYoo83HSKqlvRINza2we/3CTjmLOJAugYtBuXttOOdxPp2w
MIyFEjuxdUwa8262jfsBfqAbI99F+fnSZjn7JINqC7LUdEjCCYKScTqYMyEnOqSdcURSS/fHQo+9
utAuSW6+NgptlSvFkOoOa3Q6CsTfIXWmwTgardG4pjo4ez0Tl/qjXx0F0Ja+VegIMDxOR7HtFjIO
fQJH2twTmoYl7U7YUfjh7YP8yiirNsX6SCILQMHsdBS8KmV9oUn0GGk45GHNreyGXpr8t0c5uy5W
DzS4HCCM8LXPQuhpdvpuklIbhayu/9DkVI0SLet/oIsiLhyd14aix5sGTZZnpWiefpCNX+TS8oMc
CzGUbrWow8HSKTImTtq+twrNV0FooouOexZceHPVApvmKEkVVBqlLParNEN7REafvCuWS7SwV5YJ
b9G1K5T6OttuM1RSVX0hdRQ1IxmjJREq4l6x+/m9r/76QXQPgaGT6FCpPZ27NgbvS7SED3L0PxJF
xNeacJAdsKf3ooercAPMJJw+iTURODgdqOzRccFkNgo01IZ2dq3+qBClu/C+n88Zz+BavoeZRYyx
Tf1FEyXgFgqY81g+SZTQPkmI2j29vbPPBuGAgE8p5G4WFapttZnKjkiGbCmDQaaI03aIGFuqNF7Y
1DAomZGTV5CkhpoDaSjQ5HkzmVwSFqqmsI9j286VX6t29NBYajl5grKfDmNbrayACWlyP54xtfuM
D99kP1oRzpE3EUWT8UueyFm5m8sGnTiTSLj2qJeqx7rNhvCLMo714sZaTy23UqQB4/V0MLXr2pDs
1sXzgK4btze7ydwh1+SUhz6tss4vnHnO3cqWI8lXsfuZMPoiuN+Hfd6ZrqKmo76r5GnU9phc983e
UbqxOETxWE03YrDN5uBYYbFPUEbDrZBK0aQ+zUW1jL/D26NWbDaTfRNlsd5coSfrxNejk1V/5lwn
z8TimrJfxtSO7pwy1pP9qpUvenfSFznxxxpqztM0kYI8hpkex4d5VFrgJimZ2zt1tA2cG0oVYTJM
HfLJ1brQ+VoVgrNLrO3IqBdgZoHNWVl8MGO4rN5U67icV+gel3dEJVO7b/R0eZLzzvojU8a84qfN
69ifFkn/itdkGO7suVzUD+agGf1VUti56tHFJqkuQhcNOs1WWJvqzoSMUf/sCpE9QnpRFBRNiCL3
ZW8k8b5oy7gPUgXJtpu5rcfxMHU4R+2zlA73q5BEFy0LNN6GxzFRhj8kAGtoPzzrRu45sRTqzyCp
keyZy5TPfzZ2YqleiqtK75VTUXdebqah9bQQLTr7ZtDrwSuLYRkOhlIa6VVvWhPKAkU1j9I9rzut
mXqrRw8VU5R8d6wxzHYyAGC8b+xM+z02MFjz6FPM650zZoX1KGdzTuP6EMZP0Sg5uVebXS2hICU3
jT9Y6SizMcSg+uMUx5Wr0Yaur76LmXJTjOGckPPOTvrQ03A9X+ltmS0uiyHBKOisxvYKtApmD95C
Gv+J51xve07UFj/CqCufzMgC7TMIGzuvjsb0SczaJH/MF6Hdz/KUG6HLTlMcpNVMOfXm0pAqP9Xj
arnue7nocWAA63k0Fj1P/T7WpSRQ9FxKDylpcnSA8GLGu0WqbHU3x72AYLIuw5emVjp1D9ahGp6c
pmO9n6q0lg/QXYTqKRmmvC61e2c6UB5KZzdO8uUreoTmsLqXcJ5cvQn13E+QzPk6KBgv+R30jtpF
f2BSfVtrFMOvG1sydm3fyeazojSF7MVaq2ZQTRz1odHkxHxQ5KqrMpfmsu73jHOreKaRRSpEuFzp
91Wnyz/evgrPXl4TRGlVxadVGa7oFrBQRnkcc6lqgwgIa987dXJlJJL6ue2R9H17qFdu3ZXBBC8U
zXiMCzdxHs4jRqx2XRsYdW9excNYeNqgaP7bo5yFrmtItNa4YLRz7W4raWVP2auQRRs05EE3MNpb
Og7JcqCe7xE+//n2aOffBGkJDJOZIx4n4jt9ExvJCeV8TEXgVOOMHplZuTKWrru3RznHkFd0B41N
ug1XwYctK5EmMktELBUmi0U5uoqEOa3b1BHNtWGqqMLNbM2Od11WiOKn4syrdmUmhdCIsrHq7so8
q6Z93tAse59ZuSFcC0PTd1cuoH1QlaablKR5Za+ezgWCCyGFmKEPMmewDb8YR/nWmJypu5CcnL+q
9KBTH+ANpz4NWH06jtpp01zTYYc8J02kdRYPmMQPU/qJCo6+m+BB7SNTlNGFjXVWIkZ1FGq/BlFz
NVHaMu/zJJ7CfiQnaqwhvLas76ky4t0WdbQeZyVUibjHibMVWIu+vfpnewxmJk3wsAqQiEYFafO9
kYxY1VKb5rGslemgr2Z1KD59eHuQ868jHgYSeEmODPiZp5OKbalWrFppR80Opb0p6dptShXUN2pb
3+eZepsnSOY43ai9O6okEicpR++TeIYI83RgTTQ8hFrvHPGoNt0IrttthxXdhaj/7FZAh84kxyTP
JKM981gk+2ua0ZScYyvC9NHJrHSv6LX0pY8hQKHOsHx6ezrPr1UOLDA6z8nKnNj2aCo1hywOnTHg
9pV56tvUT4kf3VhM7zasBmkgo6WUR1sNelGbZDCKmLd4kkVQYGfuo0uXfUI1U7utK0lcqE2+8lUW
FLKVtUjFkFb/07WS4mZ2xlgXQYsBquVx3IB0jCjCZryS28bcvz2JWzM1XgpwdIpzq1EMyYe+/jy/
lFfmOu9ldbbGoOdGKwJaNyXssZbcQBHSxtrN6wR/7Lo0Wkt1K22Qm082ntod7MY6tZD/VpLoKpcX
KiajEieXsJizi4gfD9I2txFXMpaWm+mwR6nv4eUPgSUpiaeNKcEeZbS7RHUoORkN7ZmTdKnCcHYb
sH3Xbj/E0CgpUv8+nZNYQ+VjpvAacE2J2MXxxngImZMLc3++1Ou7xo5a2xjPM/I5l1s5K5YpUAUl
YU+TqiXAhtVJfDEv+iXD2VdG+6vrxVrpxmdw4VwkiwJ2tgQ0SM5XSSIgsYZJckcv0Pe399T5mq2d
ksCsa7aMKNXmnnMqjG2LOZwCXm7pEa3GyLgGM1f9srC1Yo8cTDN7eTa2sffugSm2gyLzjL/o2Z6u
W25FUE5gqgbAD7UPpC65sSKNvpCdKlCaJr8a1yD47UHPrj0kwAmHUKnkAeHf6+//coCsBVHuaojm
oMxn5ykZlui2lAwHub5kuMORG0X5twd8ZSEBJ1c3ZbJ0mrk2t7mii450qmRAJv8+slI0TdAE/xSG
fXJ4e6jzg8CzAU7JQoL1O9s6pVmGirZYxRx0sh3fqmmGCmGRXHJKeG0GeZfoF0bN9Bxqq3QtUkhp
5kAP4/mzZSSdHylGfpBFGvoChewLRLBXJhD7SDTEVE4CO3UzgXixd8hIlHKg5I6JJ2stiFoxs0vb
6ZJxzisTyFDI3Kx66iAh6+//sjmw4hmqpGvkQIvGcIekuX6la+m7EVHQD04bUCU1Q+7KzQdpRZ7H
JYLXgTH2+nU2OvM9AMglnYdXvgWNP/BWLmKYQdvq7lh2HeXpVgk6C7ZElvcTnaVT4b+95V6c0E4A
HT5mRXcRgOXip3h4OmWjlUSSbYVyMFAz1Pyw1iDPVaAViAhWk/xdmmwo7T2k5Me5jRtnT6WziyKg
llpyruZWVjNPDZ3p82xN8/JNHcvc2pWyJQwPe9DRDlq1lHNPNqFM32Rh2/6wwsTsb6omGexPAGa1
jLZYQqVSM+I43c/xIA0XLqpXdiCl17V2swLY4LGn39ijzpYPZaMEepFYR3IbdP2zOllZiYry5e0J
feV0rc2OHOHVhvss+JvagksklZUgr2T6thUD0qxLb532AFDcdrs2T1XzQih4vlV4EyksAyGtHnTb
KqndI182TSW+MVKmHlQ7gce06N2FrbJu69OdAppNGzXTuLbrqpttn6nKUGaINASOWQ3fc6Mb9mxc
7alcAINmbOW/6Ph6XyuzrF+gsp6vH41PEElJtNGh4B45XT8RalCGYvYoIhr1Xd7OymeRQdgdZ5C/
t5fvlalkKOrAAKm0P23pjDw4vdRVDBVq+XivsVVuElVYF3ha5082EcHKmyTgJLncimpYPZrV2MBr
AWhp65fGaOyLqbTvJ7WNPmSJmf908I7fv/fTUORGVQ0OK52ftDKcziJKy3lblaoWUIVxPLPNks+2
ExvvDqhXJhSrhCQ8ZfStQ9pcp/pcYR0VYOqY3OHMy1G3R/PebKxL3N/zbQHsAumUS5Kgmv8+/aBi
spxaoggaOHL8vV2c/loW9bwf4+5SPe+VWxI1OhpAqE8hV8iFeTpUbILK6o1mBLDXMwlPYxr80l2W
Ivx0rej4PfqJPtZ0H2GqpNyY8bJ0fmM2VSA7jd3u1GSq5y9JMjkolQ76WuGadDm9iqwheWjmLJr9
uZWan3g+R8mjBU8kulKR2Ch2ZiknMS1KNobPiigSx4Wz0oS0P+XdfCnUWSfs9IRzwOnDQyOOPQDY
dPqV6LOX4WhXWtB2yZ9V32iepYvrOqQBSE26b/MQX89Zi6eZdCGEPT91cPIpylHJR8mGBPJ0YDPv
lhGoWA00pzLvFl2SvuVGq1w4AC88vM33UWnnEUCThXG2cN2AIku72K0R0BJle4DmxjG3TeFHad8/
KlbXBTIqvofZEJU3zWP9gO1A4ldmf8kn7nznrrbFvOkElZQjlfV++CVOIYkTCTIEdmBhO+GCVkpe
OzUVkPeS7d576tfOv/Uw8gCualunQ/VmFRUhtbRAl+xkp2FuQSmBesLbo7zyQVCKyRkBsDDs2HJv
5yWra8nODUIigOPCSKLDoC44YsfsnbeHOn+G0EzEgJ5CAFfnWT0acbfMEXVnBEpkSf4cif6TqWSD
F7U2KKBix3QETsqc+pOW1xfaOc73KWNTyePiZrcCy55O5pjLdSKrjJ0mieMvOEiQ7KjJhTfo1cnE
zwBuGnU7tKpPR7GGHMeabjCCZKnFIcK09y4mEdtjRv93LvBfP6b/FT1XD39t/u7f/82vf1S4SyRR
3G9++e/75EcLBP9n/9/rH/s//9vpH/p3UD+XH/r2+bm//1Zv/8+TP8jf//f4/rf+28kvdiUmb/Oj
eG7np+cON8SXQfhJ1//z//Y3//H88rd8nOvnf/3zRyVKDF+fniMKYP/8+7euf/7rn7wLv+yr9e//
+zeP3wr+3MO3/Js4+/+fv3U9f1TTfyO3pCkZdg1HZ20THp//+h3lN65HtAwAjYBIVkC4rCgc/Ouf
9m/rrYLqA88EhgZrr1lXifV31N9Q1EViAUY2brawHJx//s9nnyzQfxbsHyWNlVVS9h1/L4v/nzsM
uJRjjKwsGkM8rxDdN+d5UGlsryprvnMSSkPIKnRurNszWz6hk7Oee7fWUKROeDt+mZ+/f5BfBz7d
levABkOvqlmYdayw8emulOtodqgutnd2vGTuYKYmEIpaXimT9D6Wwd9DwS4g5KMrkYf3dKghxwRX
jGV7V4VU6rJ+MPeTYSYXPmjjKfMyDI2BhJVrJx2tVutp/+UWTqIuEogviDubKrQrt3a872Qj/4TM
53DTJ/K4N7JcUXd9O9m7Xk1pkZhMPaaeqTvjtwSSz27UO9P0F7VpD9Kihr1nKhXeM+piqUGNY421
esokP2snQ31VFxir9/P8SRnm7ks2NOPPIYmlPywJP2NjaRzDTaZ0OA6tVAFMT/H8lBaq+kkXdOb2
kWLdRvH03ehS+RFhtNFXh0mg9xvKTemGWjF9dRZFep8QwMskrZJsvMrEPXSwbZ4qVekKlZJaf5eN
ltg7I1b0oZguCRutkcXprqZJDJFhVDqAzsmfTpfCTGUdaSi7uzOW+PPQ+Jo4ovNSHzQzvBThv4AA
Z2OtulBrrEH5Yd3ovyx7J6IpMeqwu6Osu29m2VOjwm9CbZ8Ck4kfUbqvVQMBOqq1sAhno92LoT90
s4zHFtTC9kEV3zI5vU6a6jmS9F082ofCCbRuckf1aHQO5MDZi3ECN4rPNvI7oinccRm8UbtT2och
uZF7r+6esBt1Y/mrnnxJh5uu8vLSkyj6x5a8izJ1h6wP1lBiLw2pmy4HJa7ZfV+6MEir+RH9XpQf
71KU8qb0cTafw/7zvKS3Y0IzaL/PlZsQZdUanq41e6O512zc+YaR//xmaXkA0+WqFE9t2l54ul5C
qLPJJRtdmcjEHFuBHjRcUG/rlO6uihPlwC/3pl3K+zQrn5Osmr05U5I7NU5zyu1RdYj7If6oZNkx
wfJ0b4Sx5BdxaN5WLU6JRSi7tJL9Du9zP+jPg6K0Xp7qeP8NZfuI3HryEEI7Rrp2uZ2kJN/1saZ5
Sjclnj0qP/Pa6K8zjBdvnWqw7k29a9xSahS/Bc77oGVmfZ1NycgqlfNBLev4+u0L8yWhOpsL4ruV
TQxUufUWIzuQ61SY/Z3R2ZoP7JHsuYvmm6VeDE8vteFPZ5y4vq18cOlQ0H6HLaBel5AD3Gh0TG8I
zcZNsPv1DWo8nkQB2lVkLGJhRAgv5KK5msKOvxmjtJ2uZ5cW86V5cvsBVNCQ4aNpYhXoOj0pkoiN
1ZesvytoCvfSPmq8LnLMQ1/P+q6zx/KQ23N2O9qYTNSK+EIJ9pLj3SuvDjnX2r+tkCtTNDn9EcZS
H+RMzcSdZE/cco6U3tLMbRxsI7zEWH51KJ7VFQqj/WX7HJR63DTdIsSd07QwY/RZ2RVqJv8RiyG+
cExe6LnbmQV/xX6YMtAaMp9+lqz0dmcQxd7ltdwfC1xdfS0ttMdx6MdbJkNzs3ixPWtss7tYketd
o9LcCDFkhpLeGMEsKnOv9mlHxbhQL8AtmxbU9c4HwuJVJJjn32d4UmTBe+rgWd1FbajuutjEf9yU
YyDbrrZhuaAgZkU2HJde+z1sEs2nUBReGeU47ktlMQ9mPi5XkrQK7i2DjKThfKnj6jwKorOGR5vK
J/Alpsan86eHUWzC3avvqqmvnoqyxdg+m/Ibc2nLgzXH2XUKk+VO0fryApa4rszJysF7hBC9qu7r
UAO21ZYmkhVhxWV5C/Zk76w5q/1I2O8TKWUFqAOQGwJVruItyKmffl89OPXQTKl+W8jttJeLhLlf
vUHfvqHOXl0yQviVq0ECClFnpFszks0ln4fltpiVg1a37ZVYZAXnPKuB7/R388H/zzXINVif//qf
oP4s17j/1nbxtzz/x3WXfyt/dqdpB3/077TDUn4DlkMFBO7AavNDcvF32mHKv63J7rohAA5e3FH+
TjsU/Tc8cCiUcz9D0X+pM/6dd+i/wbIAywRooPLCSTbfk3ec7hWOGLiQQoEAfj5jwf473ZEjjoHF
KCfFUzvJrac0irvI9odhNDUXlx378MsEvZJsnJ7vv0ZbO7MgCeGcTNPK6WhmGo1TLtXFE3LX2b54
VJcoGLWUinh/X+HS6QJCXHKyfGVMbn4gBaaYDGdbpyrSMFZFMWVPw2wFU+LwuvbToe6SnTxU1iFR
s9vEuVRLemVaQZp54tC9JBTdTusAw1NUSp4/qYuxXA29fd1PzpdesmGnmJd6zHlaTm4v5pXWHxgp
DLjOK8/cZl4trbTTXDafnMAY9lCatMS3s5/y5CpTREf9z8Q08OP6XUQflDRIUbXvA628MvDICT05
8tXeW5RvzuKupcL4px39tKtPU4Og0IM8XPfDn5p+bac7lJb6eJ+nH/UuMOPbHLDN2CWDZ8VeWxzs
7o8Fo5IyIqJtPfWjaK+72Nfv0scq3s3az7n6qA8f4pJ2zWCx/kAnbqkPtn0IjSfNgnL8KOtPtpG6
nYJvsaq6Y/3Yy9IB7ruwrpLDpF5JEdKMyFBqT3Z4rR2sGw0RM6xCoSY7n5dvZuwXRu/xXiR/6F+y
72rtZdLDYvzIpeI+MWuPildTPYzgyHrxbMt/zPYHw/7WpDA1MYUr60e1+d6kmd9VuF2pz0P4Fbge
9ys3EvtOux6qkobjnMax38PlMSx9iMjymLqGGPhiA1ed3600dxXti5TcttONaS68lLXrKLdyDf3L
7R7KhKoacLJXRZEXOXv2An1vbXarh741/iEkz9QPcJ2T6tq69MRt4r6/dsnavQq8QEZGAHi6SzBi
aqOCCPRpTIr/Tdl3NcfNK03/IlYxh1uAaXPSrsINy7IkkmAAE5h+/dv0d/EdrU5p67hU5eexZDMs
MJjp6e6pqWlGOuyHpshFZyfBQoh0325TbVsOdUowe/iJd/qjlt2PfYHNgBQMGNtiB/NjIuVkdV2W
TaZ+7uw/3dQltBtaTNCpBocAGFEf5GP/7WqLWAPbHkwqiDS/P7AhQczOIeI+58K5RkmVEMsUFS17
th2b5NEIsR+BBr2zf2JaJFfg3t270EWD1UtCG/OnEXkv0cba1TvralXRqhuKjemk16kp2QPY9B+m
/P8TF3youCqgdQ0cLhwwP/yXpiiGixmGxz01k/HaWWFSoP/qdKixUjurPQUJE2kSE9NxsyGE0SzW
cpU8pUV/MofSJq2wtVXRZdyDsblrjuz8e8T/Jx35dn+Az2DQC4coKOgX1Of7Z5CqhlRkauxcympn
iQCftqXRzg4N1XVQ1aVEl8MpCxV/XMmDV0VgbZOk8qTPDIvQIbIg0Aroly5kEmV+sWs2yrpeGWsr
mCciMFWgps7OFHhGih9sGoK/pwxujR4tBccVEAwUir5MmE5qmUgf0rZd89CoiLlv3+NLslY3zVu+
jv0kALXAUy1aSkS1iMLc6Gy8/v42/gXin28DLDikZuDX3B+AcYWh6lOdORf7OkxU+4vSi4EQhi3Q
AO+j0Ze14de8I+ox3+BFwAYgkt0KSgCHwAuyucFtR6ppfal2w4Z98nc8h1URQAm/3+c/N5rf7vMO
HoJ13QBoI3EubFVt9YkMNk1Wjc83PJTCEmH0S8G7fcn2sx+d+hflUG6ntfAsTN/ao1cdJTTaJSsn
jCOqnrWVtvj5+ikPHeHx3JVqN09cSBnmbMt0ao/XLnFLjQw1GTtitBQnWG+TDBgMsUJrE62Go3Ia
z+iMdRapALvU7ghULXFrEeQY6D0f9HEzG34b7Rx+nMBz5a9ddy5rqjVEf8n3EeG+HsK48FTt+AHc
Bn5pdix4lHnfuyUuJAS4H4E4BXR58X2/S6cy9MAK+JDZl/Qmr5WDspoPbNvuMe2cGKH0rN9aUpxE
jdVKsozEIzGgD2kpJH4YgMo6OrwVowfEyOa0HVfNcGwaeGzQUoH2h+Lv5U0gUJ6kPmrlpIbpmWsP
NBXuxFA606giAiM2dE9JaLtlG8xYLd9w7kBDKyXrusKm8/O3+iKtxcp+Zm/ms7Lr93DIOuLg0eCm
cWIjNA9kQPC4CJkY+sXpV4nhYj/UPNR0V+LwbIQDNOZye7DmkztSJOTRWNp/45DuV9+irwQZBx4F
P5yvJ4Ycp0DOc4l20S69ibW2Sq4Rrdx8WydUHj0M0+LcT1pqltQpSLEzV8LPN+UmDWrXOfHV6Km+
7mOqifoM6DzfPXIoxKwMxK3/vEegFyjnUDD+IzuDnvQ9rlU6h/o/qqdTbgdpEXBlzRwC52MT+zHO
VcT/TVZFpHW8Il7F8bpKV7kFQ9ITK1eyszaHTVu96s7V7tYtiL3xzpiorLlTFLKU1n8r24970vF1
9zUdkshFc1o7lR1pZKIqRP/IauL8iY/Vl2p6gl/j6cVuDphDh+8DYMwnwhLIv6ktPMOiA+bhKX7D
3VS9zNxta3ca1pzt0UxocjdKgzzxwT/trBK5TUJhbUwcDUyXdS9frUKBq+V+znZVHSRsCbLI/lJm
kbncd3pKheW4ank1NdikuNiYvfjEzdddAMCTnSGREe+tQjTzkokNU32enXopMKf3CbmiWcLKvHWF
WZLa0rwMNNEG8t1cxyPiZnTe4JUiE2Q0KoiEGIm5VliiZZIRmYFFB8NBAzqamMColzTWthjPVnLs
xQ5DjvzevqXWEyhcpGB4W49Ec/fJBazRTST42OoLxR8y9e8LICrUFqL7RD7DChQKtpGtInPSMCVe
belcWw9Ojh9XA2CHbhNoCuD2o4G1fP8/0G25YLrJU+gLAdB8tA1SNy3LGJGhO8Rx+RAq+g6HgI9j
LF7EGpqUKA9hlX0HZKFLYrZwzoovzCxqIpR6dgEB/0UrYcnz13B7lWlqrcq+17YxpFZQBLr6HDfw
e7XWDdceWXrc60pwQ/C3Qi8FNwVlNKRg359fGpieyiCPn+GV/NwMieEjcQTGam5jTeQkiaOg03Co
SgU48xLU4NbJMHmBakQ+WRO6/78fkPe5Hm4HaQ3EFci6QPx27jJLxKYxhgphPsNwKtChMoYFWwd9
HhSIaNa4c8Ejglf8iFL9HctcPpZFTb3Ymix9DtgafX8LY6p1ls2FfBZp1Xpy1sq0V+IW0kGsvP/1
CSE9hfAUnmVL0XyP0Epxricx9IrnDn4jhEdeN6IniT5OgsryTdOY6WaK7v9+USTneIJvYRXehjBc
WqzyEPfBH797wkattKaq1HOWgWBEC7ZK9A8n12jGMQ0HBiihcPZW/AcqQqL1DlooCAry3pZ3hpOR
ir8a9ZPenaPqVsrHcdyU42WqblP7XndYJeMlybdD956aG73bIlvOyg3YuPYUlvVumsNKIoqOFk2C
Ig5DMfSCvhSW2xU9ZSurDjOVI/ihwrMPM8x757BhZKxOVopdfyzFzjDDQn6VawRwXdrXc6hPu0z6
4qg5MGiHtmpKIFmxcPTqL2Z8Fs7Z4rfaQiUUWrgR+yDFvqr9zfnNmDw+7tvYHTCMuIT31CmXV46x
aQpXKb8ciyEf2JoO7Pjw0IUrgeab9qSH5dlEZslzpGebXdV5ryZnVNiW6UZ4phRvUVqr+ieGOBj9
H4XD8+KU1k85yltQN5kSJEPl9tOK4V1JOGgx7UzapuiOVYXtNXbkasYOxgrib8Ix07X8oyh4p8Yb
3BCgiySVGeQKTVpIWE/lhGInbFLKjVVle6q+Qv1sWk+9eErwo2lm0ka7YHrSaN+E4yuap2ohMIo0
QuG8xOq28jT0vR7R2H6c2kjLgM8vbrVAX7Gfvi+vOi2HGHYs+jlJ4xwFO/yBqsruSAm3YTIZUkNT
pbL+12waineY54AmgECKy97nCskcD2IsZe08mx9lT4oGA0JnT64x2ZtvsvqrlfZyRnQ0uER80rp1
DDlgGSjRTq9vXeEjoLTjq2T7ubUrxh0kc6kK/bBxslEKGKdJecOcGF2HObNvImls1kOOViNpzPXE
jq3O0IPAm53WNfd7x4XhobUtSaFdkdXNxyiipnNyeuHJCVmam7Hfa74agdFNW3sN8wZSyetSXo/t
Z1z6uuF1ucc/IjOQ8e7ktXPqs91+1kgzHBL2wieDGHlD6rQgigDn61RZnFjNzdLWcU/T5pBrvjWS
Mn1AlgXf60fogMcPyFf/2kpA/O5qFruFzHAqNfWcamt0eJEt9Nt8Bc2Jl9Pha9Gd7+aeNC+YPaug
zzYR0J0XP6U+OsnzeuQ1QfNSo6O1q5Jtrr8v/xPD7CstbmhKFb2bl2SuXFUDj5pCzixdpj2f18za
JeXuwIG1ZVQWJbJmfaXjbNamT1jtw73mBYPWiMXxG/oaq0KpfK0nTv7mpH8mtnOA+Tho+wVTeklS
Tx1D6b06Ku0ONCgl3sS9W5q3aLr2oqd2DHHv9CfWTxpYiUa7g7W8ZB4qjWjIA2SloMWAgNAcpumP
jY4Xl1EwnaVUoI7e9i6vadSdZQmYHafQXJU2RmXDAMYg/ew2ZpBopIifWoN7kXhX0ENlUkaM5gkO
VMsrm1APiiyUcQw0OxXFNUMNn2KKAK2zkZiWO92UrVB3tRaoAzHlvZ6emz8DZAjHAcrsWRBb2uWm
TuL6YER7jGl2UyjBmw8NsS3ZqWIM0w5y88HYls2xNW5KHIVZjHK8OtSd98eAQY8h3vlobEH1XkFg
ROyxJtUIgaNbWJ+ymZC6qEg7J77Cg7KBvKr2re4vNE9WESGu+zDIXUqhCGzHGcr4BjEzm4ikPxXV
OppWIzwcBXA9IY6xBsKb+V7lH4b2pBJY00tjYGTofSNnDtli5oSzAGm+z21yxYcZlG839V2qfAz3
KiJfll12lq5CdpUPcA9sFC+1rw2ew6mTec24y+Dzl5L+1O3HGSWw32OXuzho8gB0TOZHVsDllPDC
q7P1lLvVtYNHPkUBl5PZG3UcPESLV7K7rfJggLYNbkFe3O5S4SWWb4aO23qID8lrBlL/W7xxfL7P
/khHjMQrFNKfR0+shhBEk/YggKWaKwu4yzl5i0sySkQO60vKcHeTjrOMpqtqw551Ikd0OjW6qz8/
clS+a04uqQ2kP+hOgtSIDipcKL9HZo5cvshgmHBmDcMkg7SSyVj3FAViQtAthJpLwdxXuVSxQYFr
xblwHe5s4C+gE3j/7EGlu7aStW3l7AH1+UcuDPxwEbOiZ7d4o9yzWNE2LlIMHBvPLMkFjQ2Vu1nZ
PxIJ/cgo8ehwCwMTB2MWTMx+/P78WpdGtc0m+cwgwSSVIW5yIh9hIo0if/7TyfNxYM6DmAnS4X3M
BFYJ0HJxuMSb/6GEBkNIUhmblHORYwYYrBXcQg4BRKUzIoFfly7w71HzTCUs1T2TggTrdL7liLFA
4auV/amk7jvCT9UtkIXA2B3lHDPQbEF/qms69vvUQMzYTMmnMI/z8KkUL1a7kfP3XhxrduTsVvZf
s+2jNd4zCiYIiLO1RNBpyJgLsQlyTgUoPLFqH2uAJX45UUz3cEaPI5Ni67RZlZY7gjUlaJ5S7JgB
TpATQechydc2YGUfpIxQ3QDQCJGInFoPxSQFXugCugoUf6K11/utF+/tU/TGv6Jr9lW9cM9w+QZ9
FPwcukZ+7Zle/5o9F+/Ka71RVurbdJLwu3Ec4P0DCpGMNgq8ml18lXE4K342n3spnMqVZm3H4VQG
thZWxXuf/Z0KCAI2cg8K0E5mh25YSW2Jkbw4aaqwNy6s3sr8BeO96i02+Kz6ab1Wso0DECde5WlY
ar6TBeBm4MCGHbQMSw347p/lp/oVNg7F6wSYm4PiTdDMk3SEQAL7Ees1ff89V0eh+3PxgP2yCCqW
zvaPamTqQGS0czGfE8XV6nA0Q4zI03VfGf3I8ZBU4s9101XTFVpwRK4oFrb+5mAqle711VNpvQu+
BxZvz7sOiTWcKZSgT0mVeAmmcGM6Bco3hhkVtD3nr9JLVVC+bymSayAEOTEvXeQNissKTz1El+kF
s1ayyeecGCf9pb8pX8m5vBVYDad4W4W4oXW9S/wM/4Dzlg+YHEj4NjoI3/Jwj6vyVv0xbn0A37CS
SAbNLgj3X0ZDwLQCqgx36FRxRUVS3GCYHKwwr4j8p4ScKjRXFazwlCfzYPrVOnnD9LJcJ7nXrrov
IIE4OBXSvhq7DLe203aG51DJK4IsMN3Wj7cmwWFCZb/xUMFIfxgAGmwoRrU3YC3yJdpGT/IAvAOo
j/yhruKAAePBCBJG6h2mE+21sA/NjxbR2uO++q4+s82U4iVgOo3+VINv9YI9VVYem90s84ZpbQBD
Vby5DGX0rPqPyjpN/WrSLkk1B8a4dRKftRTfS3WYgpCkJNZZfi2fs535Kga4upJ4V1zrmuDLqjx8
NZFrSqHJfbiAKB1pTZpkFLz3AZcbQmcxxdnY/Y4PMtC6l3ZaD8AwEd/f+9AK7IJ2M1B7b0gCcE76
EzhwynX4MD77ndqhi0Ea/Es2KdCjzDBOBdsmbEyaxzSCI18WtEagdvss38m2b+kufphntMSwi89E
JyUM1BgdmWtP8Lv1I2MdOW7DNnD2MTDGQVspim/zdTKcMkCscWiKLz1FPnXR0CLuw7QOWn0Hey+t
PQwoTZjXdS7+UFgE5secu92AUEfA+8pg1AfWOIHnxeSgfYdO5IMq4icEAn/CpdMDo1sd/R7nLr/V
jaaAoq+Yz4Ww4IsxYIdH6ZiTrEe/I8msdZedlWZrquJYcg8MRdWV8IsWsgGIV8sekOZ/IFK4HRwb
MHZTVfTX7hUIjdaMfBCJclZenNKZPNmo0GHlaGuM9oNzCq2+H6EGxBlkBs5iiAZo4A5sk/NIg2dP
NZ9HtwjrtdiP2+EGMqXveMMRWyOtYbNEi2Qtxqcqow2GLwEivqpH/WlixD4CJWf9ETPdGRBzCfUI
KmEfqpu2pGoa2Amx/85XUEGp8aeA2YtBzI5ignAOKyzbb7G2j6rlFd0hb+nQe1axHFCCeSN3G5Rl
GPt0ZF/LRj9Mr6IPNfYU6/up9zSE5+N0rDbqaxPGq2LbefM6DtLAOWeB5HWb6ai7WQBs9Rk/d0B4
v5V/hm21V/0BcUnbgxpYs72FJRm5LfOMGc4t6ykNumw3d5gQsCt03IerHzEyHIivXi/hMNLQ/vIk
66TgyFGobuGzocNRui6xcScfcfvxG8yv4qt8RH9NftG+JMTIfAOc2IpJ9DrPLvowKIgQY8yjdjZd
0+VUIYY/b5Hf+jrBeeuq/vzV5ER2iHQt3x1GYfeE+82uA/adTepPvOgl1ITz2nxJzi0n6RN/Qikk
ratTXmOD9uVyajofznGQqK6AgoZRrqR97xG00ErKUGAQ8cW9clcf0hfAJmt7L9ZOaJ7ZZ4zzeVg3
2/zJ+Dut1V327mgAjol1BCiM36Vxza6ahrayqwuU0BBrbgxt2aogkOX9qY02drsfHFfyM77O+3Aa
IWs7ie6Y6rtY91Pwg01X0txK8VMbQQfhwc2lwGkDR3MlEc5pAP8s2OUBxdArar4BsDZbBG63wDg+
htVCsmenJAuzQCKmN3XHSuxUNZyEr05nVd9lLcU4lBbPXW4lscu7g9RFNDN2Tnqr4nXUEusBBfC/
7Fl0KkBC0sBQhIvSHQPAFrCJiMZuPs9zUR0kjHra9IUykqgfda/ujOl/jhEgYsNOGEzIxXDn3p2T
cXNiwyBlZzinmLRLbUTMpl5zOfuYbOkR0/OfTfE38BDgDnIOMOwUqJYQLL/n0A6rNHiF2dmZtVHl
wnz+3VAxzEqDLx+dur/gwEXphCop6bjngPhgJZhZlpcljlSI+mhXqMCeWrTqJynowOGnlQPWtRO3
f39Pne4/Brx5oEELug7dJlyX70DOehQy61iRnqvZ4WjtCCxT0+xcFDt0HlSx+v1y/zQc//leluvB
ChE9yYUGAZeM7+8lq5xirto8PdvpPGzyetqOLLL9rE1aN03nv7WJimpiWupN9oxGS2JbPqDhknI9
bzZ9g5oRz9MQielRaDqwNuFGZW3hH/rgjPtHPf52p7BkUDBfBj6EGOkJsdT3O20LqcZwDm2+qG8C
11MIONT5k3TQA+MSBfa68PgJ/dLkEq/5p/aMUI+maPqWZ1QqgNeSBlxsdtS5XyABKxFNPEXsCwAu
qS+lfpa5SEmMyFUB/Sgpzv+L0Pd6Hzrngm1iZVNG1IBNbUVqzO1rCKyrNMN3bNrPnmH3JMlX8OYS
DZIIH61PZ0B+7dbFrlQB3p6k6Dwg3WdeWnvABJCITBv8pyaR9J170wlygdqClmeJEkAyeg0QCU2R
LiGXw3n03CH6gWNl0ZTRhLkNkkCDVsODV/yP9HL/iqH7QFsHv5ZJQt9fcWYqFuDXXL7MVbOFYilz
NWs0aJ7goKykUSXYtX96TBciVYbsqpAPuhJ9MfgirtAUOf6+NO8xOxMuI/BwWsxAIb+FuuD7zaAU
Tkxs2fKiQmCLLk5+0PWhD6L0L7zCkLVep56HmF/m0N+ve48D/7suhFYITnApw4Ch79ctNTjhmW1a
XnpH8jsFpK5qZDNJTUwzUlMVYJb5aNzcj02PRwXrF5kbkITFZvP7JSVd6VpFq4sLw7A3r7E2E1Qw
KPKQzbMi839/vv9ysWUj6dhB0Cngab9fbIxHI60MA++V1S9pUiLB1uxPTIq8Tnn6KDO9T87wzwNE
ALUB6eByrNxBNxoMAQFux8MlmjNAbmWLXFtFy+b3R/p3WHxfuHAzA46O1pC86DTvFi7TtbFVarO/
QFAPMItDI/OUMDJgjvKM7Y+kj9ooetPQzo8GzE9kD5JRA4TW8irSFS83LDlLDvRbm8rwWBRwx6BG
7ueGpxZu1XlidDEkRmueqtbNIctug1FyHT1sM7dLIWLZdAoMuFals4l1D0qJZg6dyHMMtKhd5Qvl
JLrWsAtB5giT3vSpeFJu1giHDE9LabVH7oXv57esJzIndeIpNY2RffYUI6A4Wob5nmtel4ZjsWcW
1O5LEQ/dkC1R6LOb2sfwm9gK2KYrQjkKsiHod2XwyN74HoXCR7nw5TSQj8EF+yGW0GWpgGGkLC5y
NmO2RX9Aj4/MDqYq913zIgx+SADn//7B/uAlmrAFxmhhBctoWaz3Ph6llcBdBEqEC0QLDGXg6GJs
TOLBhxvcrr7VXQw2ASTUj2EpdbFX8+pRe/nnY0MYD+doHS1dcOb/HUv/2V2PZ1jGGmN5ySX9lqdF
Shs9iSirMaexY6rqMv4F18BH48d+7lKEYPAxF2tAkK/v/QFbDMlt0r5qLpPZtOvODiRw8YzEoIUS
S8H//JYxHQ+GCghBoNaAZ/Y9JEidLKKh4bjYYF9qDKNqSxiP8vorGY5cKiuctiKns4MWUl7xB4ng
f/mMwTyFNxHSD6Rm8Br+fnWO8z4p4Yx7kUrZQc9idvsy3mnCqF0jTXfTdqgZQxMwvqEz9/L7o/98
zQ7E+PAaXjQvqFfvrq3qaRX3dtlc2qLd1K2KukZ2EC+ESUanfRin8CTfwxSuBlgMpt0Lq/8eyHYG
uQHFz2gvoFZ0IYCsoVuNUAASoZo3TU0SClHahAZzZj/aSD9ONTjPLXPGFiAXrBRN/f6SEzyNJVXo
gBUwm1KzRn5KwIcuxUV00qZsMBGiV9GSHjvMwXVwIFAwRG2IilemE4OCWeWyjzmCvjXo5qVFn/33
j+FHeg6GugExG057NPbh03B32LMql0DGjeXzVMNJNx6nr6SvW9/kVUvUDN19JAMWqOtoZTpQ/aCu
RhFdJ89dqqLZpRe639mCe4WJdK/SzpjELLymAOOtYg9u9ceKAV0VZjFwAsDGRKZ+d6c9vG/MsTSr
i1OBvz236Jg4Va3QSM3+wlrw0aiQHwfowsmGgz0WqALH/3vfTKcVrVJCnnWB2ZIGSjl4K3kk8gd7
0FgOyG8rE8M0QKEBboNGAJi4d8n1YGCsT6vm6aUGWS0lhaO+asp4bpN5ldQp35o62GrxNKMJrNfV
xjRwH46Ua7tRmIdIjp0jhNuZH82g94yWse7h2bqvYOm+yRRgCub8otsFWrsNMw/whgZvaBZw0Fb/
2iDySkn07sSJtMJtAC0FKKzm496pDaDdsGCjsP8B20BGotLp0lrKIn7GpHCXaR0+gHnGPGlLbk8C
6GjU2f1ptrw8Up0zaAWT0fGjVcOuvksfpKc/Kye8MtAQoY/B8YTD6Y7n06ZwkBNtzi5zVzCK+S0a
hXcjd61c4VSeAfmlrIvWQmRHBPMniH8G0snOp9zJu0yNPG3U+2e46dC5AQ7QqE7jQy+tP0iN1Hsk
HsIi0JAw1WvJw2C2eLfxa7WMhWOX6cUYpDTQhl47KB2XvLjvVDJhUnUuIg42QVUSNMhBPe0E3O4S
LGi947QBEHCMy1eMQy7Ws5NuC6uHxFYXAdxo2q0uxZsuUtTw93Dw48xd5oMtCie8XogC7icbaaJs
pMQY+oXR5QQaFsUWvTUSy6Cu2xCkk9yGGfL/fk0EyCXfWEyg/r3H/zjnB9UAQ9fum7PKur9z3n4W
Sf6cR9mqsCMcguh7SfKjCU7w9vix75Dv42ILlw4GSvcnQqZpjWrC6O1cpq5WQrF8sRxYmoy3soSN
rCCx8mIUO+iQunpdmODsgJuZErwV1KgxHeraS9OYxNDzTAWVoclI7dbVUKm1E3gF0UziGVQM9d3q
QP99N0eMTtc2DQA/aH/U/tDDVT7XQ1bCj/ysjvse7J4qC6Pp2OWuNXkYXAguTu/c2rymfXUtlPeh
9lq074SxglG8k3yB9psnQAbNIAKiXuhXk4f2c2m6Q/miaZsBQhuFgCXVHg3bExM6YSD8oE1qeqag
DmNEjF9Sdc6Ajhe1W47Qb+9082A11wj4nfms57pnZ4cYN9yc4WLTc7+K4Z0DJHY/Ve5kE+kVURcN
r9RYRZYPISO2U1F7WQlxBY5zECEDjCf/fbX8PAUcFKBw1IIuFOzLexIkpi7CLt5UESE1DcyJEeBm
lO5j0Gr50D8a4fn/LD6+h2dcDjvBwWkAZ5F78WtqFIWc1vpwFro/qCdukmg+tC0+PLmmRusZOYAC
48Wy/zjVDgMQQMq7JN1LItat9qrpn4r+OQ6AuKpjXH3m0i6JSD17evY8iwCcN8E3kYwezFWxr9Mk
iM6e416lnXCIE5l+ijaZxGgXoaMBUkUPzsiQrSJxHpIdV4PYfhEOKFLVh9o2dNaAX+ATakVKFRMD
c+sK6/nZidZT0hCYBaEqM2B5D1wdSMrYdqs+kTxtKClsC0Cg0wcB6GQAKAdgOYPbfg96BHppDoee
gXGCAZMQPmA8A/p/ooiJpH0qxkcqVaRUjs7LiGKqge4LMx8h5gmi+KXmRdDj1ifg2Q2+q0LCNESw
rTdvYMUQOZ2I3OI0ydDg7l+NN0gHBmDxDWG3HmSlnKr2qanOLPvQ0TzOVAd4wMqGNNqJn5z4lDav
3DzLYMwkGBxBHHNTO6h0ISgC0a1g5wg3ozsrhweiegV9CjTm0c01sCewYkUAd2obvHQg0fXKVsl8
4zjzaJQQx6HAWdBHE1f1S7mMiYsOuKKD3JVtVSgVdGrhhhNPVCfphK5g/65tYNIBfD4NeEn1xoM1
PZAo2Ny2wGvAXlNdDiYfDknZzez3Qb1JjocB4ugFFYnbw8Q182KN1olrisBiYV4GDmrjaJ2Cxji8
OS0gyZVqrerJZ40/LGq8qQEhBJYUyx+P06FrQEKHPq4dn+VkQj/uVfDXEX1csHCHxLVuw8dsuWjn
CTuAuBAN2kZ9crJ1lNMSk0K6l9heYSKB1f+ZsTJtiFdspBtLr1okXoY4hnWCrqgTcOFptmuPG/Dh
EQrxVfbbRrpkYEZlK9RkI4wncxAHtoXwWLU3QRQp2/ds6SePJGtXpXLScfNS9dErpz6/ROOFodnY
Gh7EInazMnGi8+xaJjvMt9OUQI2DpFjrcRCxbSbWLF/XYinvMcES7MhyPijlxlTcUvcL4zwNzxDy
af1VwPJiJfhhsoNR96v0qckgDTwr4ijQ+I+eVWyPeVwZjufYWxDZCyOEuw5sIBLQoNYmGpLc+z1s
6ctpfxdIIKCHKaAtw1YIwtfvZUBfcrjmdlN/ntEATMEtzVlHLFjU+JMiXxjLh9VcLxO8u1onbRFv
yxFmV5ETJUEiA0WphQpcOBsdbAQw5uoM6a/Va5hUbRbgMRQRWihEOP2TzcqnLlr6tyr3cksG+2Eh
gpUga3VFMgb1GAOB6WEB0rc4pnJHzqiRPMNfQCGVVdRgy/bQndieWXc0zU3wPWceZD2oWb+/kp/l
J3IiKA6XOhBDNTGH6PsrkSrY6yiJlF/USB6OZtK7tVa6qh71ZO4VHMY9xCx2/D6KFpZBciyCBzfw
4zPBDSz6wEX7uFTfd+CVIZTemg0jv6B407dxdQQaMPlVp3+lLaiDXQcTobwBONxM40Axh+QDonH0
nCos9N9vZfn0v62O5U7gkaOi/bPMfLpLaYcZ01Jz+JJcMNP7NTZmnN0TKi6OVDcwYXTjIK7/fsWf
6elySVODSTootyj/7grwstDgBKjqgD5bjBuxeTnQLrP+apVjHws9hnBCqCuzKQvwYdvIi/TmgFkk
TxoOw3VtT2D0mcU1Vhv8NXtqkAKVPe0aTLZWPy3M/aJQP48P3tI/Vtf31wSVwWL6haQfnLT7lDqd
ozSb0joDDQ7ro1fKJOhHWaVDJHpXGdLOq/J+JmqMcskEW5c5RXzsQLGI0W4UZd77euwowSTLAsMf
dQKTdU4zESt+HLWmb5TcCWxr0cAUDGSMtmuDVqnMcOJgXSVJ+ncqrXY7KUUwTKr84On0H2sAtoGA
akGC1iHjsJbc/D/y4Haqxoj/H3tnsttIsqXpVxHupqqA8iifB6C7gCBFzVIoJMWQsSFcEtPngT6R
zkIDvemH6HWvatG7XvYu36SfpD8jxUg6xZQign4r416UMpFISZS5uQ3Hjp3z///RF9GtCqligEDT
XYts5Suz/szBF9UoNx6yNetjz4hUNRoDpCllEh0oYB8FSpGDo+E/ug3jz6JeDFXOCMXGyICZpfN5
Wr9L53F+FFpycRRz41Zm6ru5DT9o1gD5Ius0lIEyHC7CFpwrKN/xHO5Sgrg42H37JNc9aAm5ZB05
h8yudvTyKynPd7EIpqtEsahSAmRxaxfnATV5DH8h3ZgVwKbM8hejqdwQHLC92amfc2kx8Qtq78KY
i/Cu5xXQam0TgNbMfmUKt7RmRMUBkbkwAUuKFAa31O4cVo4+psZBJt3U0/jYqLTmmPIKwUha6KeZ
oUJSUBFNXYDK0yNjqCqt9s4JKpwEeBIjz8AJMxIyLaH1GpBxZ8cUIfGA0IOsIVLR7Viaz9IwLgrp
Zuq0iyGFMm+0xfQU/yA+xLZB/k2rX5p6fDgfM4eJL53LxBGGVgtKqpHmJfJz/m2WzD+/PHc7jBC3
eKwes0fFnWeqKEXdBGHr5d5tPLbTqwX3WVOrj8exPTtfpONTc+wUh3lke8O5PqfSLp8aUkvKPDcM
ZRRK5/PsQiNLqsupdOKVVYKvYP6aOn57NG1TGV3RbLXY/lNX5S/chDfm7pmuyq2LROLBySSepO4/
H7wtHyZpiQrkARorB3dFUFZuevDoHgzr1Hc3NVeWza40VyT9jU02YSlrAkTJZpesRVckpFUQUOH6
T7REZoVuiD1K1hvyoRCQoNETPVVJun+Ve5R0+Q1qWQYXQiG1zKpeC8Ncr46Nlf7mbrXHLX8ELBM1
7EUWUMElESfjlm1czJN5kGT+mUxNoPiotDISZocpfNL0pEiVJvlAZi/P7r1In0Mi9SWtwPVXatys
ULV8cPobA/zUv00RyK04F4l2wdEHW0VkVhZ3XWH4Ng4ElRxeKpnBWZEacdaOFnKtzy8kFFlJg04R
sqUgTGGqC65kNSWEph/Zx3pzGilOYNlDpQnHpj3UZlK7AC/oIMkO7rMtw7tEia1P+FbxvDmMijAA
WVw0Rg1KZqy0yMe/8hZd80zOCnYku5upg2ojomFbb2GqbUSJZQi/vqCY2NOaG0gT5kmhDU2tzYIH
qSltJEwyI2kAXZQLwylPKJanSQTyqAqVSqO5uVC5eRfOa9ibrTAQEsy6QxAB+XhU4wh7bdeI8Zwk
dnCj60FGSgnMf57UU64wleWjTYy7LgEU8sk7gU8WcBpMpxHb0+uQ6oHOETU1BaDL82x5hQn6K9iZ
uyzh322R2I647B+KzorufNWg/TmkZEWBhz9WdzqeZIUXdAyM+IOVfdFNlGTRI7FIqFFoASXAtXnB
SlC2DTQkxZTQN0La6auUrK5hQEhxkoJSDVF5hObWmk7KG3hhSIOhQ6yT16Rs2ndYlxUl4XfnlTwC
KQs2Ak4CpQoQ9d8yLxToXq60YrSwq2l0HLchcPOZlZsfA6PUKS9Xj+VyOPUazTwy9WL+QW1i26XH
89OxnYG6axamj0SBX1P8RWVH1GeIyoUUvKIW92djXAOYqKrEiYZ24ETGcepFM+I+i6Z5N1etcgq1
SiXWnHil/aWKOWfhwcst8EFnOr5MbackhjCrfEHgzaRsmEQWHIKIEqcXVaVoY6TKqGXoWViOd7Nm
HJ4EjexcVGZMMWl1mrm6EU5/zXK0UkPJl93FogVoWaB38kvmpLEGZDuegVqOffkq4B77SzVtrA9O
msyCY3/sE19qQh/ZALP1QHOPZ7pVItadLODUeEnpAoZSHv00IfMtLYLkk1ox1QO59bTZYFwtEggy
SiO02v0S8QOFi8hnwzcX5ymwGvNUUpXpcaDE71S9gH9Tz5ziTPX1JDpOylRC18/AS3SyMHz0w0hq
B7iu7Vlh5g4xzKayTDQv2hIt2gg9m6GhVjCn9EJqmkPQJSUVO8aphmaKRIJnFMaaxm0prXPkOIG0
XGZ5gGhALtXqF71MFXS1zLh4T5LSE0EVSAVhtYBTKkd6bAymakUVj0hDjCj2EP8dThNqjiKQCK95
JEl68UnLDOce0x0RotIiTyZWMFPcRhKCnZ5PyPww8mfVWeMXtnkyJloKLj0PEwQE1LTiOjvVp/bA
ouTptVkiQww2GvH1EzvUw3LgWRGBFGmWqicNOGL10JRn6EllysL+QOHAIBlK49Dyhg5MugiFVoVa
namVBtJxPXdgxlGVyJqeTcucSCZVthB9mabZlPBRRjYNic06V0+qKZSruU4lJa70mt2MKBRewYsM
CiCi1GtWb+0Z9Lh0XvkEixb2DTWdfHsQqFRh57xgjXle0JZwUMrmwzwq0Hq1rBB6heLUiXm28NOw
ptippbux18rcRSzTOp/aNdUMW9POEoKKY+Fnm4aVjIwkBwfC3cG+tBaZGQ31mYW+s8pJSMw2lkz0
TqxysTgJp2j6DPSgMIyTzCZfShyVCy46VxH0wFZX5l9SxMR+ySUVKRi9smPGp9Qphzt22ob/j2ft
kdwWDrUTKlqa1kR4/TYvLqkDoIDqV0KZ+kMN8h2zMGPbauZ8phLT9MFcOBJZ2QjR6V+sekEMlURQ
pQ3CkJT2qY+EkTF0ZCwEInHT4lfFs0H5hORNokOFzIp32GQ4aYNYk7J4WAdj45OVZGk01PQ5OQBu
LFMGU9eLj2UaxL/GzUyiMmk1RfilyMeTKs/hFLIDZ1cGKvPhYZyDVBnWZYYEBd4D+LnIKeKaILzi
f7IjR0X4VpuaytCa+7I3rCq/rodRoHgL2JUhEJ5yQS2AYazYCxkORgpiiKCWhZyKEZbWGboNU3Wg
U3rVH2pRA5I+12fsU8ORFtc2hQJgmhh+khzKdpXI+D85kETLllJQW35pyacmWqnhcQVfC22SmAzd
UbbI1NlRK3mYJjNcmNoJ4trkbrK2whxqnl7EwIaKlESTniewwvOZVEAYDK3maDydx8AKm0j/nBkF
pDvqYlPKo8qcRwqX1J9RT9elQ7T6yuaYotdcnZEEru6ceUvt4DBuIvOkzis1HWkt6eSjsRRa6Ha2
VCvD8sha+EB35vVpYCaUl0PeQf8yd3T4HLx4feNbkeePklxqZidFVi+0Yy9eKNWNXvisEElqDfO6
ntcBZTHSTHJTcpjR0WxWwhd3onj6KAezasjjx0dhYiK7nAfvdQoqY4SndQgpPLMSVmZSnajIjQ+M
MYD0YhEwrVSvZPoMh2iogQ6baSTHwTzTLxZZehnOVALDyfjUYOptsMp21l6jlThyPGqKBgrlRZP6
KvIIwLCNk7x5p0/lh5JnywYwKypEnUVFfazVPtHN8Wzgm3SgiWaHmk0kFzE4J0yg6VLMrcwJQgZe
fl4WxmeEHx7bMr2dRxqbND9qFNVVvOumml4mlBuGSX2ilf5pWaGN5DmjlqKeC8L5CuDFedCOkqn/
uWhs6bAyptMTq5jd1RQAC1COm59oJgzCNL1pEsTVyX2T5rcvU19ThzFKejJ8R6t+sJMAxn8Dl8zh
abEMOrkgbzYb22eOFn4yWs0/qmIZceEwPlSpbi0Rjp1FqPMsohjuUHtGgYHoTC816cxO6jsuEcnA
oG4Q5IzsZBadqIh9N1lbnFKgxIPfY5+gC3cU281NqdSnjemcOUqO7Qlhlc/vkXoFQzKz2lP+/tO4
8D6VIcRXasHcxlFw1lj+ObWZL6KmBdlmL5DsktvjZjpHbEum2Ryysh/PHwwpTEdJ46OjPTMUtK2M
okSjAb3AhI1aVCNJV4/8RmeLLs4paHwWp8r5TEEWKUmJFhv6uxqI1rDA4nADORVBtHxg29PPqKof
JmE0yUyHYEx8UofqidzaH/OSO4C58IF+J3b0kbsLWLz8XakGIyWAGLCwk0tsESjceRKM/HmI1uxi
Fg39FNxeVqUQBoQjE1cPQabeFNPEBqmXOUO0VAEqxEfTbHrXqOFnzOkQ1QH/VErV9w3oHzyjDBsQ
wGDTp8RtjnB9bqdWdk7pPFeN/U9UZ7Wp3aAod9RyH5Y6VXG5wzrEQog0Ioh8Wc7k+jB0fBKw2fx9
Q1BehMujUVZPYTdKkoqAbF082Dqxz8xqlMuZorSDav5ZzwE9O6E54XGUXo2u/KCAHlk1hgMhaYyL
liiXIRIXmj+eHtu4G4dqLj0uSFARthkt4sX4TM2L/LbULVwTdTGkLiRgjGs9BJCYajehTDA2dmqI
yapJ9llu9F/qollcLCLvMJoiOITw/iBK2/eqPjtKQhJaqQqQ2mYOw1S/TtL8uCiuCq/xTsEyXaUL
oDxSdVrEqcPIB/eLwL9cQJ1YjDk25t6VZBqnVWteWxUltDF+SJ3IVEDUblUDJqg/g4hieiNft6A9
g9UREGa08yMYPfK0Ug/1bEyZrig5qZCzUqXosi086n9D51GSm9RCn8kCEI5F9WTnWuWcMRwU5BQF
sa1xdOJQKodKP8fU8YFVgJbcFz+Cf1aUH3AyPgfQLh3/Ic3tCz1+H7RXUl2wnLPbutXOzDHTj8gG
TqA0DAgKajA3NW8xu669jzFMVUspjsYFaHLnUcqqixbkY12Nx5dxYZzLVXgkxRCR7HYMbGwyUzRo
CroymvoR/Bgf6jdnTI6YngpGuqhP0IAZhWkjHzbiUeCav4zRQdNzVI2PxxrYM2Lzh15kOkfNLEIi
lDPaMY/icoxlVhcP0bQFohoZi0MqtNSDtsAZkRfVY4rAZUb9o8NwwZ0d0W7yVsnVzCiRVSnSwyjG
nJTB52TmF4e8GriDWUTSyJi6uNag6jN3rko5UpNyK3QCyAl9sSom6NRbyNajBuGFioVTn2tBVdkj
n5JqJaXrbTlFJaouWmh+SfSFpBEI/NCM7RAJK4i/RIhk2L2ZOSMfMK6loySiwPGgzOsALP+sTIZN
EOgoSpmJ/lAYYeIqegIZC32lcT4yrTHKEOM8SebDMQkZXK00DQrwBLFyYpgNPBVnbnIiVgSRBjoF
Bc5zyrPCWpqXGuiYaT1hbKPmVDXHVnBoBmOSevPcNt+HXpL8GqNFCUlLJplcSAWJSNmezrzBfO6l
H+XY8psLaY579c4cB9W15TQ+tbDjRr/NVU+xB1nuUJrdnyN+hjTFPH9kawGJmhdxQSF7MkgJUTGA
RoM55Y7Cw9yqSKsqHA3vZzO1LCFfVu07BHaRnUiUwjGgcSXzGYpic9km+OpBlpjpIR1MwH7GZ3Ju
6hyLtiocSydWzbMsCqRPs0UmXeGYtNNztDqjUVK21qNCiThzkOc1aCJyLov75eX6rxCF+FurWAPg
/6U4w10WTbZq1iz/4imQCVz2jYK8mEhFIRwDtnMdaZAQgXpDyIAaeriWoLZFoP1JPlqy3xAE04A4
AQVdxSG+xhok5w1YZ+KfZCLBucqwgb4j1rAEDf4eakC0AcwpmUTAvTJBU31bsEklONEuzFy+VZX3
2vQdxczxAdP3rXqeqecz71STb3LvgivMYIy2oHmVJ6MyPFqc6c6g+EQAYYHWinNWp8dZfuYRbRzP
B96vnOhw6O5AIGSHJIGa8NqaX6FzVceHnv6OG+ZcOa9MIfTmzLDOo7l2MXX0ATJD5gKh85CU5oBw
Wjj+4Be/cGjgak+PUW2pGvtOMvPDCokmJTwz0usg+CIpv5jpu7l86SwAxb2L1Xe49wMZLr1tXirR
R08HasOeafWTFpakd9vMB4iuDabvyukZseLXYrHdKObTiHJPYsrBgj6rIjiT1Sqz/US+LQPjs9F4
weHc061zSsh+seYcrpUDals6mn2S5pVxaWnU0g5ncJY2VuGukHA3Ryi6IeDwoKWhZBEkt7aCqWla
2rlW6ovbyFc/KrVi3xieHJwDLTOC8DP15Fwz1z8k8lzinlscq7KosK3F7S3Vgw9Jqn94uT8Ex/LO
OiNTzfISFZ5Ff/StDH6W2VwdNHt2W6jYwjoPnCOud58rrT1OQvNM1RTpFEbgk7b2f9qlv2AeNmbg
WRbmrm7cuO7kV8QffDVLzhthjsjmi2C7IkKjT6L2lvmGaqxAmUEYExQUBmttlQzSKyQXnGURBGcV
HH2KgEqK/AZFexACmsqfUWH0e6ySMH3d1QIlBJADxo1MAMLIdGIzn1Fael4ZuVEBz+GETIDxnc81
AEBGUusnQV3ap2k5T45Nr8iu1UbLzzjo86O4NRfXpTZvzusoiqHEpceeB2DfzqbRheNU0ztFmacX
ViqjB4Ky+olelIvzQFnI6PMY5Rh1UjTi0AwvXslsdF8H+45vIqT4MPXQq+xtooisFwZq3Zp+a4Ag
OPSS1B6Ftv0gz0LpdGOSd2z77jZ7epLIAdlgEMkDbWWV66R0wlleG7dqAjHK9+f26WKO2E1q5Amg
N9+8zGtRjcyJlcUrFmfHS/JEclHU4XSwe6JrGzko386zuZ3I41sjQF0WXVDvPB7rgGUMsx29/JbP
HsUio04kMXeH+jNAcruPClk3jdMk0ztpZhINb003MX15KM2Jj738pCXn4ne7xYCiE0shB5Yh6SmA
P1t2i8ye6SVmO72LLFw4rzy1bePIXlQX6VQeTefJETUeBoZ2Sgh92OifprL0XsnUYQgfdewiaqXr
NgDt8kREWtvkWi6A8TX6aaInR0l8a9T+h7mBYkEiBEnKc0jF50UDEMVHW6pWlVfw8KKz3ZfhrNfY
nkCYePA2iomgWGj6ahxR22mG/I4MpGU+TtVB0gIjJzyVHr08es9WI3wlIUSK6ifnESujO0/5DK2n
sC30O9KW5vFiPIdyJ80RKkjG6Wk+nznvI8kC3VC8ukK6p5+YNjg8VMZj54G0wP/qPtkKwzmkmEC/
qy1zhkY/Qb+SWMsru20bK8FjgBcjJUpBZaDwhIq7j1FyhdMS0u1dPVYgukp+dKJH0uI4Siwiljbx
HQNK5dgDhugVoDvKsW8OCr1ENjwpgivEyrSRRJmrekom62uy61vsAIJQVDLGDYFQgL7plgHN59O4
zsKx9yEYe9lwHFf1O0sBID/OwcsqgM9HjQKd0iIp+fKDl+T3zhrDmeVswPVA254YwBbGRqGwvOyb
RvGh0gHoAgqmfjhkyFn6flq2nwqtuQvjth1aHhmTNtbuK+pXzDRkmhJ9jFhQfe3PtHIAmsTNqvw4
4vrsKVpFmE+/z6Cd6fbieJ5PR3MyYi/3fCupz5oReALUtEi5IXYAjrs7mRJwNt1bNO2HqaFejimY
NIvzw8x2rkoHtXaCvgZRpUDSPxFlWz76P72Uv2A2N2bhmZfyifo7QbmEhhzVVZ2yyldlREWt0OXf
fnVYzDdwMFT8WcgyK9THymHhHmWLK5ZAfmxeoRTtjfBrwApxXZJBg2ACvjor+huSuNSvgEC/ZFkr
3+OtbFkBLnUaVTlQPTDJ13JfW6rxb5x8HiUYg0CRqw9hHYJ4L7QkvpqngUVgcT6vjx0RVAznnheN
Fq3a3ANrQCjblkviH5oZfRhPq+lVPNeSG0AVi+PS0opXzkthZ3/fk8sOkswGCQlqhsvmto7HDASe
TJKv+jANUTGBmn+GlI4N2DGZ6q+YxK7hfXoUGBuQKNyAmK/uJqoaawZycFF9aKUWRblZ4Y082Q9f
0fR75iCK058rK3VzdLbrMz3pGQBoqSAg9bFBxOhYMUFCJxBhqdYsDyE9TWHh1WgvVNWYwy5u7avF
VLqMivi88MeoAyleeqrU0WKEArhxm9iMuKQ40WHYttGRNb6JLAh0EdCTk9DLNZRx/PGxX08NdPMd
+TVscRfRK4ZMYArQnGYJCxbz1pC1eIZFm5T+R8uS/EeLM+F65iPGg5NFYjjIHTgIyhmJXeuw1tv8
uIkXQ6+N5MOkIilboPoVl0kBT/TO0Jtw1ERe8Ddnn55MqTAgzwoSf0Vuid8uC/TeoSm0VdL4mz60
DqTsbujJNL1W4Zjp+3pSf21oWVz5pQZilw7Xj9RAlqhzLPhDFPOVKVHMFwsmzlJv/XuT34OIA8cm
JID4wrLxxI0h+qNBePn9ntd+ft7OS6/wu+VWODr3GwPVAKEjquNoKG0svzpjAMj+DXZWAcAjolfo
4/xsQyDgYXsNgWa+AWyENYAosGsEZO0NrGNAxD/f7AtOwl7vrqrEOFHbhnKxnF2Z9bSxAyxCoAKf
LGsUoxJfbJCfawOIa+ReIyDiKdrya+vdJQO/ZvXST7t/9aifaPeL4g57vbxJYBzwOU7J0/x2p19y
zDeEURQ0MH5fHj/X/Ks6ftFeY6A5b7iOUHVSs5azLYz8xhaQHAegIg4d956VdVg98CdaBgI6udcQ
GKAqHZC2SBKtXrF7DoodIvDOFnGM5ddPdwaIZMteIwBOVdxFBaW4M/vqG104iiY3+6ev5YN+oskH
Gb/vuwO3JWRkEAf+Or0bG0BRuQ+KXzxN/s/nASyFBPaafkmm8iwRehHkfPpiRW0OAmQIHgMNTNVW
C+FnWwfkN/dcByqvyBWPapPdd9fhgaCRhszLk4H86bY/Ur97vrtmswAIcytC8nFj3jXjja6RIEaN
abUufj4fUBAu91r8+L+wdWABkYFer+2NIaCi25tl9WQRGuBBP5PtE7Sjvd5d1d4QURbePy+38dJ4
hbhGsAbFPz/ba6PNtedrc7EldwQQgRNv+dU99RzrjaULuqvz07p9ggi218xLKlse8qWgknSmngux
qOJFPmPlVPxE650c7Z5vzZ3GIZWCRXva6jgPm8ueRW8AlCE89nQMrh74E40BAYk9xwB7t8wmQVD+
atM3xkBRrTcMkFAgWHlWP9HLE0nf8+WhXREEFYptuxcAviDgERiCT2PzPd7eNwzU1+DgEHXMx2Xs
MJiUy5jdKij26gfWkbXnDTxFzJYJDTIRv2calh8VwcRV46vomfj+Xx+yOq2K9mbiwZtdnmwbv/wv
MPE2vu18tnz24aeX33zW5o9GIky6ftWd77D+4UkwKdziAUmYZWT16a2u3ISI5dBN3Ud3M3UjQgC/
d/K//qXTy4218lKrx8VkksawhtdNiSEU0a59G76czIOHbN2OaBVNj/W3O6O7X036S/1d8Z6vGadi
ssxoXQaASdnC66aXS0Du4Ukf0qCaPB7cVm41KTuti7DDvsMzpIHCjQ/eJpMieOhMq9CkwfT+4RPo
zDcN1dAtgvv7idsZGra24F2SL36l/V0L+KsD+HwDdsPa3//7p+4sZw+R5K+Zws099cKefLYlX/js
n7R/3/7q+W66ZOavB1+8bQ9b7e1iUty7QdidaZzaP5zib1xBb4tkknbpvZxB+7Y6cFMvdh8npb9u
aznrPQzEZUtJU7foNNtHh/0aOYXNVoUfsvcwFHU6CdbtLJdCD30dusl99tidM6Fev29vb4vg4MJN
o46lEi7pvg2zwbuABJHT2bfRExJ5B+fiP7dvb9bNiSFW5B5m7jR9zNJJ2R3kZSBq337T8narPWyL
MzfvLl/EK9aD8uMn8TksoBbJpa2mBRRp32G4yorKZ/6KSWe5KQJgtW/btxA+d7bdw8I4dxdu5D8f
kh729YWbce6vXn65kIVA6r5jcek+uNmzLWL0MMqX7L0s3lrLolDJ/l2OH4Om65AtNUx6aNhtt/e0
UAXct+GrSe7G62aWUyeUxPZt9dot3IdJfHBaCue9uzSWEhzLC8SP7+5rN3rmqoC97KHjXP6CPA8w
oOvGxKCg9rL+9sc7fQub0M0xG+umli0LJNm+w33nu8H2LYnqUD007IbB85FGCbCPpoNZ1zhTW6CH
ZusiEm7htplT+7BIHxb3kx3DgdTL3lP4MZhUqZusG1oujT5M3buyKrLm4LQCUJgf/MvBqMqKrKqf
dubm4xShXbP+wY+v8qcHngPkLKEm88j1/wa7HgomsQcf4jYv3Cpud9kbTSFitP9rXQaPj/HkYOSW
1boxMUcAnV9sHSvyTbfhp1G79YMoE+Jo/3Lw9X9XNnTzofDJLDKC6x/9+FxdurHbukxQEcT/77//
zzIS3x0XLZEcenDi3meJu561jj0UJAhN8Lf2tlxIpBXSxaSsOlZR5HuWlI5927+dcCmI1su9/JfD
wM1a7kvBwfs6fXQ7ESCQwBDmeliN6F0/ZgzgnRtxjQwSdz1OYsWQsEL4rYfJO3froAiizbYVET61
RHZg33G7dqU4kB78wJXKsl63J/r/9Iwe5v6Wm/aOlnuwQRduXvlbbs1qaF49uP68wNLKlKxjrUMR
hRY7+zsjw5v9f/rzzR+Negn2Dly/QOGxM3k9TNsQBaO6Y2f62CfHXHuIkxZB3umvwNTtu0tOi64H
oyg9bIvTsnAnXZdc5FZ66Ot03cpyHwt11X0bPcuKx60hUHsYgvN65gadcxYO/P69vZjcu2k3Fr9k
Dew7Cu+SrTEwe7DA7wGyF+t3Xk6YwIDv29Vbt34MDt4W7n339rvE6OzdeFtstdpHJOcp0yH6fDBK
Ahy9rbuZoJ/t2/VPeCAHhH47xynQs/1b/mXCdWTdjJjHJR9m3/5eZQcsun8oD7avfQCm1w/7cb8Q
sW580Nv6/pF7FAmgzlZE+rQPs4xk1v0uf10kgGFl9WCc3t7XB5d12fG+nlrvYYz+7WZ0O7r5ODr8
bwdi8UwKBmx7/cN3hQQpyqsLEQhb1/VX/b5dh/V/TGKL5Lslf1NmCx8iZQG/ktXKHkjuvfKZTk74
T8t8bac4kebd3kNPr/yNt7m3Kbb7odrKnFKy6tn0f2e7WxFAVeQit2zf97U4qoss71y9FBnE3X6N
rgLku3LHS/DDXh1+W2OR3K3YrchJ7zkQq8D7jj6jWSJwdl2D/X2D/E7shO7JiBgcGigU8RAyv9Q7
N58f7t/3jGvcBS/bfoq4aupgRCFIAhyzZOMlFwLP+5tiFawZd2shwnlF4AJ1I13UgBX4vZdOzm99
0MCN2UM7MA6wfthMtgPiyhAi7KgWbc9Q/Tt65lsfdzkps5zoS9KdKiFagA4KTGS4ZtSYpWxxHw9z
Pb+Y3K9bEo6BUKIW/whhJ2jJVE/v40FfcRYHV5PKnxTPAvIIGIiiCqKcDCuE8naGtu7VDg9iNZh/
3im1Mk/73pJ/QvxFzN2ku/CeWZ2NNf2NW/UtueCi6HhAr0ZAGBsqILyEclra4G5flR588MEk9oK6
GwJ/aQd84xgMMqSI3SUa62RSLCZe1mzl9AV8vGvfv3+k6by7Fbx4fjb/QLN17AGU6sygoBTs293D
iYCidG47gqa/b7OnBcPQReuZPSy4UVltH224qnv3driYiAjnuqGlDe5hbI+CZ5BF66Vz9xvX8ZFb
ZJNdN6YXz6NvbZxI1sNkcyQEcW3f5XAc3OOrbcUx+kjTHtfct8pJu+6imDqh1bJ3hycF1+pus32M
AzDW7ugKZax9OzssMgQDOssXPuz+7Z7U5KmLziCgQrB/u6cgAraMA1juHtqt3LjbW0E83Hd0zybF
1gJThHzM3s0SWLl0225IaFlga9+WL9yq2VoNfUDrLgI097ddE9TQ9h+K2zhrwHF0F7DewxhfBNj1
ipJT1WQrSdEHeu+ink9AMSIEvR4CYX2UPkAAl1n8yJh02jV6MGvgndwttLvRwxYhfVx1O9tHLv8P
rimK1YM/TGRi5nZtRR9HM2Js24atjwDmNUDD2tvKY/bBfrghr7912YBOt152O2593+hFiB29Dckm
RtVDw0urWQRpJ2FPoaUems63MplLJtO+xvgW5dV7t3hc90+YCIqQr7/dY4hnk8fu4YHAXx/NBhU4
/e1lvFRM23csPkQiWdxxLokT7d/np8TQObC6x6x7bXwewK1/jwd942L+iHP1wLobBlXHYiBGu3/f
scgcUBO0addtLVdIH7eaW+gW3UNVFXJi+84iMKTJQfYrzksnm6UYMPP3b30VMgbxOwG83u09an99
+HPnWZk1ndFGOFZf1lXbd2h++x9i3+y6miHdgkAL9SHRwSMzRyHiV/3oPy+0JtIef4+BNQ8OW8dN
6eHUeCsA5J1GX53Y1+NqVI0swcR2mlX6aJczubNp+8DvDgCUwgdZb31hvvqA2A59t3No9nFQ3Ezy
+j4mk4D5IgR+MBTw/82O93HpOJwk2QPgBB7z+vN6WIFQqSZF1kWzvJ5efn0RDjMQmV02h6iRva+N
/Moo/VVkW9OvY7RuWayfF7M433hqD918cvBxUjx2/I0X817f2PJhGHDrqzorXhQe3ndkRl6bV+tm
xDD0QesYTWsXpHcAh/e4xvnq2BSzB5syKoJqiwDVh5cxqvyAEped7vYByb1j2x9DPuy2LJTc952+
Y1DSHeNq9xDrPYaL2xmD1/2G13f284UA3Xr/ARj+9n+qycHjP5w2WdDltlChff/mzydp2xmKHZiH
+rud+4vgftsrQFdl/96CZM8qv3O44GT20G5wvzUKQgJk37V7CdDfc8uHLaBhH8cIMc6s6oL6lV4u
TlAWZh0bTCX3PkYi3mq0h118yUH6sB1362FLXLoQNipKnKzfW5waKOGtv/3x6MKq5e3YkNLHMXeZ
LYT9RQ5j3c1Vr3tYxlcBLn6n1T6OjGWr3fNCEVpc+266lRmWBkFZuvW6ueVYPMcZfb9hu/nt3+sU
yZhuwz0M8g03k67Ai9oHW/120j74kzjewvT2kcd6gnQtHc7N4VD7SGZBLJpshWbVPpJZt0I7xj24
mMDh73RaCCrvu/RuiftuQ+f6oCzc1lssAFBE+/f2Luve0lShqLz3EPz2v7KDuyz57d+XiJDr4rf/
nT4EXQikqvUw1uCbgy2UHPGf/V/gzk0X2wYazbT9G/7gPdvgfeQPiRNE4G0Ojtyy4xapfeTi0J4K
tnx6tQ8e/4g4DCDnjkug9nHAfnl2B1H7yJl9CZJ7937WtRh9sFBWNvT5/u4jGTeAHXyHM9fhOgGF
3X8pv71vu9o1VEEiBCs7OmrJoPGBSby6Yf68OOxKYWvfSOxm/4VDCI9w80cj4MX7q76BegsW3VXX
g4kbZrD3D2624PO97Ov44NaNGxdU5HqVCc9L6Gzue7AcE3CZcLx27qrPAf/1d19VUQt6FIjrdReX
rmIfEnJXDHDhenWnx0uZ4X3H4proRZf1rLyOztq1Ol9Ysz1Kui2JGfvuN+Ivvw9bV77xzyK27GSh
GK8vnT9xJtb6f/vOxuYr/NWs39uivu9unvUe/fEbONShgC25dE4HbnGPZ71uVGz8HgwVqas6iLt2
qg8RGtFbDGvXTvVw8RShWwjnGJRO031QS4duCxBmV+K2DzTXcGt19BGnOswS3NKuImcfDuS63d2J
GdNYr8EfX9hIuW4rxPaBkeLYfURgte7e4PqIpJxAQe9cABQhbv67jf8xRdsz1vHW/Cl9EJgv3UJc
WLbDa32k7gRWpRRRiU6WClX+/UfjGhx3lQlXr3s37IPEvNLiPQ+qalVc8mrSBF0L0ofc0eopF/VD
N1JI2cn9R+cOwFvw6D4uD4O77B6C37rR5VnQB2/ljuv5anyGrMus3GUMqfe9fu6P7//VQH0MoBmk
1fKNRCp+ZRWeya31kdwYiBh56R98DAov2GnkYWfv/14fbl98Qg8H9gD07lZmTe3jxjLkVoHC4noI
lkuqj8D5rdv1ilRRtWVfu4l4XnUwgvxLXKab+FD7CMqvVicuTOX/9u/xJGnXPRajYvQT2OUFLl2e
0IVvEpXoI+G/eoHVKXDwj0dLOs8/bb6EBrnz1dDKpts8eooQ/MfcwXYxiP8mLgHHkwz70nHS+1C4
vKnL7ehxH+7H3W//l3Bs2w3ZvE4o/PPWxYrav+9K+Akv57t0DPqAyoOk/TWLo6dzfNMCmEB1Edd3
TCpA6zYFq19Hqvx5876SXfg7nPfCE0dhF93zooTkN8LTBggab/G/+gBmDwp30Y3Q95GFE+p2HRvU
B0ZmmMXZNsKrDwnV0QN3zG7AuI9aIUdciB98Ac/bwnr1kVs5cuPoD0HpPXjzxzXFDDqHHrqQa2Oz
xyUBYAuh487SUPrgNwtBasJqHbdOsfu4wU6Kev3ewldUXjeqryP1PhT1dmfVPnbIR0ALC+rRdCYO
5Y/1C/zRxP15x8AunZy/w0NhVWYHBTE3yTqT08fNYwCpfTuM3MPF91aY22znxbqPKgvDTEQj/vF8
Qoox9f5pV1yijyjBkngkxNu4OglDvOs5fVBwh1m29sk6Qag+eLhHQRist7CwQX0o+B9BMxRSi+sS
U0vqV/BQPC8t8mK1pm90Xp7OQni07bPSJS9Wm/q+9pdoBjHZgq71VaRNVI557ExKHwcDgekOJ/G5
wFf9/angCZTSpxW6fIfLh0OCQ/H6Z52XQClpvSj+yK6/fhKdIzF9T8hl3dLyiOsDHjX0C7Qlyens
uKgor19IX+/51WR2MHTjHXzCPkiWV8EWjrUP8sNHNwVE0HUn+oidXYEX7rbax54VA/xlAuChq/cD
33G9WH582V0H1QMxz52HC/JyPTzAzUmyilfYwYroR0A93kb39rAdOaRKhM13F1bpA2yyCiOeTGKS
df988LYkWF+CJl5lIMSOJV1KcYBhnfodPwXVv/0n5S6L8E07K1Xtw5W4g+/X7W0fpZruajj+W53t
YWV+YnqDVUbmqK6oorEeV2F6ESFcf/vjm+uZk6n2oec7FHVzRDZvvWnXHRX9FkXKLQuZQQPStYwq
ZR+qG0/8/9tlCcyDS8QhioN3NWVA8Bd3unGWKL0go8hrEwUTtWR/5ovPDunOfS8+m9c4sXxehgRu
fnqdC9goh9vpzHf9/ikXtPRUdwh5dhp+6uYL8dtnCsOb/f5J3nKHgujf4VvukC/9+3vLXWqpP9lb
bm6AHRvzadc/xFwm/vX/AwAA//8=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solidFill>
      <a:schemeClr val="bg1"/>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3D9537DE-304A-4666-ABCF-9AEE3C9BF056}">
          <cx:tx>
            <cx:txData>
              <cx:f>_xlchart.v5.6</cx:f>
              <cx:v>Sum of Total Waste (Tons)</cx:v>
            </cx:txData>
          </cx:tx>
          <cx:dataId val="0"/>
          <cx:layoutPr>
            <cx:geography cultureLanguage="en-US" cultureRegion="KE" attribution="Powered by Bing">
              <cx:geoCache provider="{E9337A44-BEBE-4D9F-B70C-5C5E7DAFC167}">
                <cx:binary>7HxZc9y21u1fcfn5UsFADDx18lUFJLvVrXnykBeWLMmcQIIEJ5C/7Xu7f+xuWVYitXWspOJbycNR
quwKKTTAtae112b73zfuXzf67tq+cZWuu3/duJ/fZn3f/Ounn7qb7K667vaq/Maaznzu925M9ZP5
/Dm/ufvp1l5PeZ3+RBD2f7rJrm1/597+z7/h09I7c2hurvvc1GfDnZ3P77pB99137r14682NGer+
fnkKn/Tz219self3eX399s393/18OTd3P7999ltv3/y0+1nf7PtGw9H64RbWetTfCwLuBxKj4MuP
ePtGmzp9vM/hPhdEMszRlx/6uPnxdQUf8IfO9OVE17e39q7r3nz9+9nSZ4/w7E7emfABhdDcH/iX
8y9P+NNzlP/n3zsX4Jl3rjwxxC5Ar936xg5D19trnf9IOxC2BygjX1L8YIfgmR0w2MkPEBaU+l/M
gHfM8EeO9B/M8PvSXTP8fucbM1z9/WZQ9nrJ9SMOPyAWMNqjX34QeQa+x+ge+YK6+BoEcP8hAh+C
4PWTvAz947od3B8v74Ku/gG+f1Xn/d3tm4v+ur/rHlH469jTYI8hyoRPxW9p5mkaCoI9hCXlNPAf
wsN/3PvBAn/4WC8bYmf5jj127u6a5eri74+Fq4NHPP66LcDbA59KSujXTCSfRwPZYwwx7iP2YKr7
aHkaDV/hOoDaeGuqx3svneu7xvht/cvW+O32rjnW6u83x4UZ+uzNL59tfvNDi4S8L9aUIAGQPwkP
KB5ICuyTYCcs/ug5XjbE89U7Znh+c9cIv/7y9xthU9/+yBJNyB5lhCEiH2rBTpEQwR6kJy4giz2E
BRCpp1Hx6mletsHXZTvgf726i/rm+O9HPbyur29/oNNzSDeCBpI/ppvnru8FfI8jYK+S/W6Wp7i/
fp6XgX9ct4P84+Vd6MN/gMOv7HV9c/fodi8l3D/XHPgALfElCsjzpoDs+UxSwaX4WiCAqz6F/PVz
vAz547odyB8v70K+Ov8HeHv2Q9sxyqG2BlTgR5qz0wUguicYtADBThcWvnaMlwH/umwH769Xd+EO
/wHJZX1nq+t6fnS3v+7iDO+hAAcSiP2DLz/39PuOQCKJhJQPSR0/bv1AO//AeV5G/reFO9j/dn0X
/Sj++50dqo6p77ofWVQ9tBcAvDTAXwFGCCjME2qDsb+HMaaIPdLR5xb4Q2d62QZPlu5Y4cmdXTts
on+AHfpr/QNjwKd7wGuA08sHaQGBkz+1ANl70H4eLbQTA5vXTvMf0H9Ytov8w9VvUL/8+1HfXjfX
9aPz/fXMA6meMx8zJsjXKvocdSr2AsEZJ+xxz4eU8+oxXob767IduL9e3YV7e/r3w3105/Ib8/js
fx1vAl0tpffFFQB94t4eRsAwUcDv/3vc7gHq14/wMtaP63bAfry8i/bRh78f7fOh+6F5HWRjLjlF
kNxfqquB2BM+o0gEL5P214/zMvKP63aQf7y8i/z51d+P/MX1cJu/+cVef/qRdZVA1SScSCyel1Pf
32O+xAFGX3W2nWT+R0/zMvzPV+8Y4fnNXVNc/PIPMMUX1ebA2Lvrx0Tw1/MO5HkQ0wiRHL+kbGIi
9kBqkwKk/8dNH7LPxR87zX+wxNPFu4Z4em/XDgf/gKbqornOf2Cl9YHEw+gE8cfJyo6eCfSH+ZRz
/NVA9/znaTv76nH+gwkenmIX/Ieru7DH/wAN+XKw5d0P5JUU1EoZIIblc8mGMogIUJcZ/l3rf4r3
5f/9X1vm892jFV6KwZch/33lDuq/39gF/vIf4O9X98nvAYGXnvXPiTb/naQ8Hw3/2eHuGkS02zeX
BhqR14zy/2/C/Lu//jC3+G8w9l+Sxu67GbvD/T8+vfpzcfnfqRrg/58j5reXVKLr/jr+8nbLk8j9
/t1Hu+4s/V5KfQirze3Pb+9HZr+9MnP/Cc9q/2963PMFd9dd//NbDGM3mFcHgQSCxziMp9++me7u
77A9ed+6w5szFAQtzO5FrdrYPoNbsIjjL4MiP8AEXrt5+6a7Z2Q/v/XFHhFMSEEZFMcvrf/jo50a
Paem/g2Hr///ph6qU5PXfffzW1Aum4ffun8sAYSHcIl92IQLJhmFIzQ31+cwlYVfxv9nEUnV0H7J
w2ROUpGqjtdTqno/QUWU+47ZIx4wd4Nd3W2eQPTCzsCndncGVOBtFhCVOKc+lP+nO4upKwsvzfKw
66oqUSJD6FPL+0TEKW3mIQomHvSbQfblXVcNlVHf3x6jb/anhEN7SWFwwQNE7+8/efLe75qu4YUJ
AyEMUkuhfRpK3pm16Vxw1c9Y3/lkrknklQsO877BZt13yF9//yAgLOzgQAXBkhMEhwH3uMfpyTlG
ZHTbzl4RFsXCDhAtsw8+HabtkDkvf+WhwdV294KJ/P0EGFQlyskO5s3UTMvodUVYVok/XspklhEr
k8I76ikBzEfD3IPq81A+Tx9c6fsOBo9HmB8QH+H7dzeeP17nJtcPqCjDftFTrprOsXKj+zGoVJ97
bm1djppjsXTo05/H1eccPJzx4F7U2dm45mImDS5Dr04sP+auSIotdZ62yku78hVkv/VmkEUZJYGU
4EzQyz3fbZzzanCl1WGpNTvoqu628Id+WC2uVnTE5cqbF6sKPdX1K3H0bQRTyCAQudDFw4OynZ2b
oadyLmkVlo6zg7FwZZyOGEU6LW4ri4NNee9X38f23mjPswYNQJXB3JdgUV/sxI5b0MA1bauwgXns
J4YNeGoBIuUr23wbGj4SkDuZ4LCYC2i5noZGTTsYszdOhxOD9KC8MutUUg/L7VJnlX3Fgvje+Z8/
FMAH20CfB7lX7iYE4eGybgkx4Vj4xTsxVjwNK4yGNcb50MWu4X4Z9TrLSlUM1JvV1Pe9DGfhvLg1
NUOqyuqpfeVY32IgEOgCiEDjCQUE78RPKVFq+mQ24ZC1dD5ASTWHdR+U01GeZ8GfzkXwZgKGjIig
Igh/d7NlRn7mUg05sZnYQd+ifM1SmmWq86fm45/1IdgLtkASMoMPmutz43LIQAXEiAmnfAjWtJjA
h6qmSZvw+/t8G5kCQ5bnAcZgVcR2AOwT7KA2pia0Uz0eFbOn18s0sUgv7WAUZ0F6gzxXXVaJNxav
7P1tvhXQvoKWFkBphWKzk4P6ukt718AzZoJAdRvyZVZk4XkaclKQ8mhoCJSe7z/vt7EpBPF9IiAr
yG+DpsUy5XXCqzAjizv1Fq3fQeaV0fd3+SbrcJCiIAUE92kPxv/3959UrUEUS7HAE6vaYu9U+kVy
lLTS35b5kITOl80FhuA9+f6mGAbYz0MUcqsQIBnfByrseo/3k12N9UaPjm4IpQ6y4CChqdzXlWtU
2WWL3Pf0MqfrsZR6imszgEPNmqe3eV3V+x0al2BTIFHS/XIo8PKKqb/ExrP0AYbmMIy5fyfO/5bP
UFMG/Tx6c7iwxqzh9aBiXBecpZnCZJRK1KI46F2dnSZVGoRzsdSbrhhTCOOlvMtF0I4hc6w1saRD
/lpcfxMEAt0Ppykh9zmO+zvAjS5fZEGrJexxId/bfqx+XeBtbx7zWednS1F76CjXHjgm8ESggXix
jsTzQoSqgSC+Z2Kq98kgRhEF6Ui2QiTTFPt2EGnUaevmqFkaSMklI9zFthjGVg3B5BcKzMhdNDd1
eWssOFM4knJcVrOT/bSa6oo0YeP5QAD9Zu46hVKHjibu5N1Y4drtdwkvipUzrZ5WDZHwe2QmgYgJ
KvU2nYMhX6X3sWVRkRaqyRwcIhj6c2dxfopoUq9IlZeZQpPTNwLrOUTTVOlQuipLQx8wSVTuje7U
lIs3qMxReUBSv63V2IzAiPqlkuXHghfuOEfU9fH3PXrXLpDVgccH928OgNwOfz53aKdLl1WjqUPv
WI+rqg6pjv3I8OGVpHBfLZ7Hju9T+HwigO4HFDPp7+TBwg22D2wmFfFznl17xAuswm42XUhQPhq1
2C5TY43zeEFF00dFT0+T3KYqQcnYKXjbnR5yl7JjXqdNHaU8yE6XblnpMjukjnjKJ5yXapoKP4Sa
lpwvZbW0EYXAy+KsWvpwqSu9JlNFlEiSxa6mPv91IaPnqWpJmrCbch6bZtJx7hp0PXXzvnFt8QHZ
MrVKJuV0kftjnSogPFJJQLMLs4aMqpvxUkS8bc/uU2K+ak3i7yeJaE7bhcjxMM/LImyk4XZd9Chx
qpcZ5P50SOgW8oGIstq3TiVC1Euo83JCcTJJcTY1lh2VOgtJ6SG+GjIP2SgJvLZZe2XD11k2u5Uv
mDUKD3h5T9N80/gNXa7B6Dj0O85I1GZOd2sP3tfxVQeVx648XY2X8BZ/oJJl6MKuKYUa+rk4w2ND
M9XDKeYYt9zj+8EivS2qFhMVTHdnCZqb89YX5QUhWXXnd0NXqSBrO6GwZh0O06Zw62RIT4agaena
amkbhbou+GwbbA2Emsc+JGPt5tDgRaYqp06EPe3ooKxwwynKk/YMs1Fv4KWv/LBuE7b1erriNpAr
Sx09APDRcT37Nmx8r1jncuho6GHW2zitW7/fR5jdZcn8q1dkM7SSwxR8sOBR55nHGmWGoS2VySej
9ITpxx61eH8K5KJqnbxj9UROLcKdGhdyi4u0jotcyknJxcNTaOZxXgVWB0ilviBHc8WLg6pi7LwJ
8GTVMqS8V2NBSwWb2c9uFkaGxgNquh7lgMtjnTQ3IuMXedFJNVgyzevRVQtV/qIXreB7F++aqazT
dZISsmqKBp2Rwk9VgZiLvLShKs2XGzuNwMdYkYbdmC+qKelwLnTTx7oM2nUSVEsZQftm1r4pZMjB
EfsIslbHwnIABAvP43Hnef0W3jnqq7hOyiQJ89yKS5wWlxlJ+nQLTYvelBbRLKrqvFuToGFFvPSz
ft+5fgEkS6YhY6QplBHP16HTZjitFg+ttZtQNGB/OUoH7rbQZnMI7vzjSLNamcJeJFT3qteTage6
ytDyzhbsXQGdowJUmbJevZld4uIJ6riaIHEpkk1NxL2qXOl2wCxexoDdkiJY2rAyPdZRR2t30phu
TNSSpbNyJc3DlE1LnGvXqqV0Nh791D8bHfZOiM2gteybMCEpDUeWXdWM4Y0I0oum7duzYW7z22zk
1aY2+rDou8sgZ2nEKwJuyq4bt1yXwupCdXU5/gps5zbwobg5b/xkXet/KOZFgD/7/sYtpAzHsTp3
QXrizaY+QK3vvS+S5YQ5MYVlmn/Ey62t8yuZBrfZhF24yHk7o/QIklSqxDDGou/W7YLbKOBtHbvO
/5imwRhqRk6w1+Vhz5pVUS9XVPQurJA7SLk7qtNEQzU1V6mH6ZrN5edhZlEjyceANZ9Qll8FbGKK
c8PDamhl2KXuGgViKFTZzDfA784dXS4lKtHK60D/INgrFWuaOjR11aqiSw8b8DGdJWq0+LxNUhlm
UHgPTUWVxU2vyOh4aE2RRhnHJ9qfwULL6MKsSA+BfmqVaAMyT8NJNJnZO656f1JDNWmF4StIsANi
W8czFBE5UVVVxldZ7YVtSs1xjYNCiTaZVE8bAb0Q3ffq0lM1LS7Tia+B6ixAEFgbO4iTIddI6Sa9
IBRiSNbmpJxRGPRTBUw4v5NZ5m+AvTEZ2Zb4nSowuy2BeDSqqDx322vWf2A9rrcJxNmhb5Ym9Oty
hZscju68YN9rxpOyw144esRd+J7tQ1zVV2geDxZhbWyD+yYjzYeQsFa5ZtkAmzhaurFUQQty3YKb
SE+BH2tSHYy4+1CXybazOlnnrq6V5w9x74NYBFJfEDLmaJTaPIubUXbHWugrAV/Oq0IfIzBMJS7b
ZfGiuhuuih6vPJaeaeBfClQKpzSbzspC3qR8HkPIsemh17I+brzspiNpHo0EMmJdi1kJm1Zh7XUs
CkiZHhVNc0Myu22zUm6DnhrldP1ZekOmYO/8M7SHWejrBMVyNtltnyz1gdWsWkk/0Bc+6/XVkrRg
FJIFwG68JUZN3UCCxllUpuVqKdEaWPO6mciswCfuSBUs4HUgagzdnB/lVS03tpnPM+zv42m8qOrm
sB+a87pzxQfn2rM8zVnoZWIOSSNv8KzT2GSabpbREtCz5iLmeVIq3No40c6qrM+PF8jO57YdzxEz
mQomt+Z8Dn3jjmjbZuDv/pUpobmQQapkm54WZbZtPXa4uPGMZC0kumE8Jn55XIrmMllGYJygWuyX
0/jZLL1RppkPsxRD3qjrw5EMTE1pZpTvoc+8C5oZjELoQU5rA1R1OihNx5WpCAmJng5ll67bytQK
WIbYJJ07ozV4/woDkErfG7zqP4p07CLh/LUHCadVXp2VxyidKkURVySo66ugr26gs8mUb7vJUyUx
Q2RB+ANfXPxBpWI+brt529tgiekQfIQEzsImX35NxjzvFE6hiFNeAE/x0kOcE3TkO90oollo5DKc
TRU4JUgXlZpLPassT4yqx2RUdum9KDNzEtZJsRqDPG5Ruc5kFlJ/ht/p8/OSBFDJ2YRC21TXkxeI
sFzqW5R7vQI1IFjJoVfSrzNV+ZlV3UhPauDR4TQll7xuD7kuQJQh3KgqaK7TCR+MaeBOyqQc9lnq
46igXRt5s/d+bHh+pKtZhEOTHBtTJTEGgUFX5Qbpy0Sk+8k0R/PYxH6LD3KUHYmsiJG0UI3regin
xEOqLVsT9QmNR93e5mN2w0W+Se+xzfhyyZCt1bz4YjMxW4ZdZWFFBTKcJRpHZdZI1S583WT52pt0
sWKWnEoMXoYuWuYnK9d2a069dwl0bVMxhJj4p8A0VihYRuWXTQSKxi3R47bLzcGCvLVFJFPeUAaq
Y94qLefVKOQpqMpXqEpui9pfsZ7FoBzF/pDHxoiLiVUnS8e0Wqryo7BL1NLpysgcUjdU2M7g2B99
f9UTW66o1Kegn+qVG0YTk4pOYUs1Bw0sT4BxgjkChiNTF91xUUxA2Hmn6gzyO02m/cCBF+Q1XWds
nFU62Yu27WLrec1Kgp6m2HhPeDzzDvWSK+HQofbQOUnFsV+B3MSdd4BNX8Qalf2Wz1SDS/mZMjo9
8Py8Xhu2AEC9V1fK48GvOag9cVLO9r4UsMgF8+k8FweLrA9L7sbjsTY3YmZeKKaiODQSGDmw6fey
ak+FnOqTYeHZPiM5RI2E0l0tyhIv36dz4l3l0JVcpjL4xIcG5CKxGVF7Lrl3yRIv7DsQCB33P+dC
jtCGUmjdhPgVBYVVOW8qNYkWq4EuR7kkdUigCADFHj+CvH499FKoxIom5rW85BMmKsNkZWq9rN3i
iq2s6GWZyoss8wTIGu0ZzG/OROrMMSLMhotZfvUnb2v7hoQZH7JIU3Hu9Ai8oUuSuEqbU6/Mddgl
ToNCKjZA0tZzwbpV4CyDoQfTEYjmJ3kyirAzvF3BuOXMtMWn0g5czV52YhoNfKt32inZtZ99rM+q
DkPyBx1JId686xCpwnZubg2dznAT+JtGzvTKw32lyNSzUCfpHA64c9txWk56wfrII+m4YmlRlaqd
K6Fk1l4X1XBIdHOUQwHbtouXRBS6ngjqVY4UaIHlEfjdcuDy8WNfax7W1Qx5DujIAin0UAS5SaIK
83o/ycyN15du2/dBH4osP2n75KTu8u00DoNqqiJYN6aHqjMLL/b8qQyxbSaFZUZCU+JCIbLYuKA8
iQpbYhUU1bt26faFdJDOILMo1Ip4rrz6ULNiUaB7RMtQX5nKu1tYK09R2mVHSLbz1oiWrKoczOwM
9mLNp/SIju0Klckmm8gaBkPex7GGjbn21kElIILklKxr7Z0Wsl7Jbn6Xjv07E+RdOM3pRgi7hmwW
oT7IVefooem7MzMQrUjTHtIliQM292E51wyKF5CcssrOh0BcmsL5IVvsaYvYh7kOToKB7g8Vwhsr
ASZPShfpYYqLtLvyF+8K5y06aKU5m2R63mJzXg1zrsol/4jGdk1riLuF+YejNi40HdlaFmyXxcWy
bY4cstCWQAcDpXqV9Q5ylBErf7DrybkYdIyNXnoMhaWrjyUzBIdc1vMhsWyM2zHY5FVyhv06DUfh
SlBMkk3QVCtaTe8qXcko1Th2GJpaV0rolPHnvnH3sdtglSHBY6FFEyiNYbCmbEIQ9KxmpBJ6VFKa
qC2mia+8ydohLNkUXEHD2F8EKMl02CKvrCLPNRlklaJIGq0oRssx00Cgz3luoUzPfaC7fVaO2VHb
eeWZS037uTMjJD/PdkAZW5rTY6KtATUr731vmzjQfMLUMHILSg57542V2/dQNh33lKf9Gjvh3jVJ
0Zw0uURJiHDu6VXOBnKaNF4CxRqPCd8YqnXcM1LKCEJKthHqpiFuBnxpxmzAhwPrxSVv+uyUgKoc
Del8spDkMpDzGQaF/5Nzzo9aeQ35rgmL+RO1y8kkLFV5S4otT2cNtT4rCr2CdwT7jw4AAg/rqAoS
w6HjzcYzRqphJUDP8jpoForsKPHSS+djtdRwbuf0eQLNs16GU5IGZyAE1+FspyGsAnbiMg3Sx2yK
I+K8MgnTpEs+sawoT7KiiU0hyrAwKEyWQkZz639qrRRxRZJpo2FIDLndTD4sWliIPPDdkFmoMnZK
twst0rjmzpyY2h6Mw/i+hBesVNei4dIK8rGWzTshchDhdA1SeJOJT4VjHvQcCVYwploO8qAHpi+y
91nJWlAfLRr3K8glSnfsnZ6lvqia9AOpIGDBNwxTJTyT7xkaCd1TBayvXVRi6l6CcICh8UzbjEbZ
aKeoSut90Y0bj7bn+UBP+sXkUeZIcgDj9U+mLMw6zWd3kTVeNR4ObqivoS9LP7W1lae6KduVy6U+
TxsCym7uwnzuPQazhOkcBMpoTuU2m/hy6kb4Jyo8m85rM3DIZwWGTqrIikNUp+wCAvy6s+40BzZ/
Uge2MEoGpoyL2nlX0AiD4prAYOdi7u2ygbJolYXCetlU0OPpZSlOhRjmrViC9wuqvS280Hua0uK9
D3Y4MH5t4kwEyzuPV+AIQNq6uOskutIGOvohK7N4yvrqKlhAQOB5xS5wmsIjcJwtCiaZG9e3QeQY
n06bJchuJHwP6oaNbHw3aEaV7v13LXyz8iDLK31SpB7wcOaKIy2TEagETNFVXiBVtM6pYCYH0o5D
6BrGlJy6GGUYhviduylEdwRmgQnaZK9hsq0jy5qzqTXTdZOB+gQRs6pc0ILW5mcHMB6pY9s21Was
+2Ejja728zFp9k3Dxivq5qQIbcA/ENyTuAUSHQKVwis/qDC8SkCGuAyqMoZvJsY5SEPKb2eyT2su
w9HNfAwHmHujebngY56FhtByu6BuXEEAlipnwagEAyJjZfdhmqfPBa1Xs6RJrIErhnogJM4zSiNt
5q5Yz2PLzUVqUeVFFeH2qG8WUKwoHdGVzxKoC6TJG5UGxUcQSWYQVDhyIQzo8QHJHVoHkoB+5s1D
mPXD6UyBSWvG9WYskzrq4TsJWrXWjasRNd3+3DARuWrCFtK79jZm5sWxrXizzVPfm5TJZrMynKbh
LNP0QqCSHdXFcOhVpIo4Zfqj7vPsY90VzCncTTOM3AS6JllpV/CaJr2DVzUxDAmoG9WQ5vY6CIrM
Pyy6xI9hjq4zVdgO3zT3SjP0S20RmWQAogKxk/qhI1kBDjmzQKoZuCDQRTc3nK6aZRhBQJKiNxpS
mu+JM4Pyug7U4IND7s/WglLhgWoN8T2xIUz7Irhe0DhzaE6WLADGLdMm2eIst2YzJn1Wg0oN2u4W
9zj37/p+GiF6+8EmildLbX8t4DOnDzSwUAtw2dP0U0Dq3B2ipef5ZqqGLo0RjBXedVX/ZSoBX2SN
hw7CSxVENiiEIgGzyBlYfw9cG+F12yaUbaBWcAMtEE/zC1T5/FNapfy0hYY/3Rdfxgm2LbtiA/R0
9oFQ1N3+gPJGnukRSN7WD0ZBV0nfldO+6av+veEanKouOVxwo6NFr2YHU34QQoRXbDPiZhtm80Bp
FnbE+W472VlXx7T13ameh8Ku6IDofjaOPAgtyxLor0B3BD3bVjP6VLUVCqsKSXPXE6/zT+aR+1Vc
sMpnMCpjKI3adPLcyjoztPsgy1dj6DKOvBiGl1WgoHJ5oPSMTVBuaZ70Mi5AVY2sRyJot9d48c5m
34EiK9tPlRBrSqZ1MDXnbiqnD6YA+TnAN95UgFDYndiyWY2246ALN5BuAtzujyAxny0gt0ayy/AB
WPtjBqw2G4c72aMlLsW0fOx0HvkS1Mi5kwZIEGh30HGB3hDPE3Q+vZt4NBcguNw38dn/4+zLmuO2
tW5/EapAgCCAl/vAHtSampIseXphxUM4D+AEkr/+W53k5NhIZN3DqlSqJNtoNIAN7GGttY9+00qE
mp+71HbJjgYEZaOk946I4uMqnPha7JLuW6bVaSL2s5cMwbkJJhoWej4mU2Ii/BP/HVLmxTPXo3hP
vTY/jWL+ogYfT3e6ypOBt31ACJWOYWmYvGkw1zAvpMIWI0156DteI19XTFqXVz4dmuDRlqWS+1xP
uA3mLliuen9SaVi3ywwTCUzF70ZJ6y+JbxOzK/Js8m9MbyuOXMOl3Hr0LMvtKe8zBPS+KDq1r9MB
cUEjOcITxI3jiOxOqa+aRi3+XWbypTmYVgm9S7s2qw/cmkDe1hnpy7CpWV0dcWBUf+TTNNNbWfVE
RPE4yeDEmozIg08AMYjrVRT33pTQ4Na2lDfX2N5sPXkTY+s+ngfMW0oD2BgwI6jCAs2R2GNjBlY8
wmOek+ehXEp+V8wUV0EwEfx/wS2kQkobPex529MEDkx81/k6Ho5zrfv0mAq/pbhdVKLCpisafld5
68LfFdx23q0eRF+eaFau9qQqUbQm/POamFQ+Vp+nIDDZg9/zvLovDMo6e2rHvs1D3ib9GuqgouRe
By3LThg5RgKjS8tbb1AC2czORInfIcJislhuRFPhSfSLPsIZXodjN/GBHDiACvb9qGt94N3cZqEm
aX+qCMLAskR646GgbXcCjsxeaj7vzdB7KozbXu87i+plAr/zvCZ1do1a3O9arh/wpCLIggN+azq+
RLi8h9vMD27rSZWnKtXBFeAKF+SHRS6Hi+GqYs16SNe02fWk83ee0fCNat9epz1Jw+5SfF9m1LV2
Ihj5t1Hl5IiaefwxrlnvXdJq6ceqz1J77C1ASYjyuy4/IQUN33LqhuWu7toUTl2GsyB6bm5LyZEI
SstAn6t5mU8sUz2CLp0LhCF1fIibYsn3OMvw3Ku+7p8vZZXjCKWSj3NXaBxzruqvhhTLYezEXRIX
xZc58ZZH4mn2OPWZza6sKrqdJGtyvVL6bmQ1MD+CZkfAMwIkckqZIefVx7vF6P5IkpHdZLgizM2M
gOyKjeX3MiH5vtCxecc6hqgGCTkf32RZLcK/7rPGpr1LUT75XGS13dNS9/uh9utdKUXphbQhWNMl
a+HNLkhvrR31T2vPs5vai+cHiUj1QeLc7TTjH/x6ZdkOlVr2pUQWAYUzObA9KhzLS4FC6/u04M1j
4cmP3CKxY71KHap5ih/jeGznQ6GWh6qLKW6GptxJVrf3quskkvWDigo92hipPOwTXcoC1cm+mK47
PZRXKij0FwsZuat2ss2dZ+v+zGM6hhIZSkTfgoVBerntTPreozG/le34pStYeQDU71pm8Xy3zCbY
48UYznqQ/AbwohYVpq79TWZFFu89w5ZD0dWXHGnOp+aIaiI/lMLE2R4SHP6XkaTJuCO6Nt6hLyqc
sMIGy29GFrkN85gwhP159qBRuPuY+svw0ZYKzwSnjwQj3XNvDaKRozIEB6Nebygqx3q/oGR2tnBF
jj2pp2++MP1jvab9A+nGm9yTyBt5gZUnJBSQtRIdR6LIy4Wf7opm5Z9Ss6pwWJQ58Gapz72f0FMn
gQMIFcCV684b8+Kqyml5CADUSXDxrOnnNA7UkaQNjcMBdW2UYNsW96oaAeRqZ+SJUzYAc8Zu1xQ5
Q08HDGmSitmdbQVFdt8mHkxFqT3jSr7jtEY4AETlFQqSGkW9NGZXackQs0tS0l1i6/W4+tTcJ2Tq
vsgl5+e8mL6PtNYGsdJ6jZgm2ckmHrI9rwi9rqtmvjYBHFFRaHHrZchlxSsVV76xGQmHNfYfZybt
p7Zvmd7Hk1nuGZg2T3Vi4Xl0bXlY11qdkcBRYdHEp0msJ8Rv2bGnYxG2dH4CJoQ8L0E9PHaoisF9
zZojzj/gEZrmR1Nm/EPviUvkFgt+nQicxHCeG/kUZ0AAqCYvr3U36VObj/FpzCUydJne54o2NzDZ
66JO109A0yGrnSD3SPOgeyR+3O9TuP2IaPu8eDdy6320giVnUWQT3maWIo8TsIjN+n0RXPKrXlXl
V6Pwsj1tgC0AHC/daTj4iO16diqylV/FaTE+rO1Yws0oY5z/VH/nNu6/VUX9vcxru+vMOP425Uye
TeObPmxHIFBlP+JzUNNDsXveUZTEd8qyFI5NXt4ssj+q0ptCFLePviGnOa6naxEkK7Kl4oYxa3Zc
Zu1ON8unnuX5AUCSl6oqvooBMJOGVKG3tH4oanrXCG18uAvAC8aMwCcyQZEDGFQNR1Jd/BtCyn29
1O0OeZX5rkA03ofrnD4hFV7fzrR8muA5T6rKgn3TI5wgI8qRHLDbm2amOKxiQcicVGRJb/vOZEc9
TcktcB4DNgJ3orYaD3CFHFY5re9Wapt9gUv0MOEQ70rbA0pF9SEZ/WdJ8y8V8GJHobxkj4LgAb6X
9zJ4xQmp9vym0svntvf6g8LafCcN3qOM28zfBXx5WVVrvbDNLCCDVb8uVZjNKr0ha6U/xFVcIWEp
lwz/wstxV05Vn+9VjMBgtHjJQiNqclsShNXNZMnz3LfDDRvtcpvgeQ67dCxOGtk0JOHnPuqNQkJJ
lt0OZeL0VhWy3qUAap5V2SKHjrTzAtGaK+QUEYQg7NrVigP5pye6y03VPmeUAK6ES/VQl5U4NngF
j/7K8sNCKrlvkXu5T7wAuWBaISWYef3O66W+HeoOr6BIxBON5XK3LqN5ETGC2AqZyo8kINfLQm6a
ZaRsP+VNc4cs9o4O3edsFNXDOAp9G+RVdsM84Z1MR/qXWPnebWeoumsSY74heUxvM2KSW8+rpzDm
2Qi8ck4jILxIfMB9hqoDymQo+iT1Tgx5dWoXgAi1uviMzZrBQHlxWMpaHxkjYkDdQgwPY1CTs8pQ
tkgQ+D+3pFUPMRCnh9JDLowl67zupqVsnihrf1O8r+/6Es/hsV+m5iTbJjhk/pLvhnkZvugBVf4S
oOoQwR2u54rdBjNCr/sFae6nxKaoDK9VYrzdhFTvDZmQary4jKgANdMhNl6xj6mcr5Az8W6kLUmY
xvgGdQcAVm6R2TwWZd/fBPOs27BbFnXTFEN2KXI3nxfcNPMJVq3fdU1RJru8reZ9Kvt+QSWTNKdl
9nAHZOVwWABXO1VyGQ7AJsDaMtF1H+IOLiZyH0p3+4lORR8ic0dv5474NwlyKmzHRyNf/ITR31O1
6NPQwSebltSnL60I+kfr+wTsoJHdd7XsbtZh/ZAbVd3PCLEeeS66myoOmidSLVUatknFrwNpxg5p
dLZWO4vi2J7XEyJ7Oi/3SO2XB4HAkIYT0vjNdRnUuOWDKfGQv066yd+TIel2QTDQcdeItv668Dod
D5qt8UtqhuJ3XsQaNRWCt0ApVBqGgeLY9HrKceSzhuqwbbL8mbWL8EOg4pjaZ40R8IG9/nbo++IK
Fxp8tlKswIAhbrSA/Erv2A+rRD5hBZAzQIa5WMbmgaSIFp4ri9svWICM28WEq8ggoZcDQON13nsf
mAo4T3mQ3Ki6jneIyAN+YjUSDbStsiGc0wYlD3+eRBOmU+stO88fk+90yCfURSVgWm1a3DBee194
b83NoFfcD4LPqGLw9a7VqAEm5VTfN5bEH9i6fknnWqEij9p3IXCP2Sy7Kwo5n/lMi6NsiW1RGrxE
yX7zzVf2eqBtHBqd3zdy/JThkCObOGdslzXpBGCSUAcz+wUCm7atqh1QV3UkgJhKDgCh4daDt33y
YmLCjGXILI08N7uExc2Vl1QmC4OlavCdAiIBQVJ+OAXyK9J42bEz9VUvhD2kY93fl/nU7bqyoChf
gaIASHYQUg/olrwT+pguXXXNEDTs+Ky+apkA5AAw5VVlvOFDTrzkWjdx0u/LwXQnpKMMDAhACAS7
JFzMnDxgvYEjAh7vtpjzGdhT20zHFUScY5EuSB6v2CSSDu1+RRWD3Gq6Vs9Tg9hzH1RWefjD+n71
vfVB6ZYjK78kZL3BvYoarUT1GB4Ukl6oj/ooBoUVDp86zNmQX/dJDR8df0YPPS5pFJArQ5ExA0QF
AUlymgLOu72gdjokAJYckf4j4662/pNFmfEICgXqQ9IHCGsWnycuBMHjfzl9TMgTIqzh41pn9uTx
toTjoGob1j1pP/JRoKDaNr782AkCrKDslup+iEV+a+mMecDpi1HzQrycjHTak6l/TDlSmn25IAc6
1s16nSEB+ybo8h+QS6B0AgrVRa4Q+yoH/t2A0OVPXfMXnH5V3TLvbBUEeYjEPEA9PlwE3FmXqHOQ
8fVi1fAbivUSheCh70CQ0YiCTzaOS5zYuQbAFbfh/KBRkYQ3ls91Ea4DH9m+LYeUfK+GBcWZYmwq
+yd++C+iHaBW/6WNfQUgosuS9C8h6r9//H/PTYX//iDn/feXFx3r//50/x8B7F/+ravvzUW7oHf/
0mU2f4/1X2nmC9vub07g5Yd/8P7+Q3/7X/7w/4/252PHXqf9/aSndqHTXf76X6Q/KDFLSMX8wdxA
VHThA/1J+pMQEgARCvhP/w8mVgDew39IfxeNAQ2MENUCRI8/ILp/kf5AIvQBBlTah26kBMCc/a0h
/tPugbf6188/crJ+pggQjC19CdKhcx6HdaoUXr7kgdbWHnldyFNjh+WNY//a6A7AGEFa3M0DSR5i
DfyA9RNcenlXHn9Y4v9h7hdqwA/Q/2IScxVPHqLjDtk7oOTmcIz99rRtdPbz6IlkRSBQOo/a2NPh
QLJ7vNnyDYrAawvj0JhS5JoR2c4iEr1+4UK9gD0gNy66AyBXeRdkxmd+VKXp1cybW1t4+y1rAv2p
n9dk7bgtRM79iFAKpEUMXGI1928M7sDS/3MWwZv7eXTbBDqXE0E+um0K1P30eNPRof6s6SyPjeLi
UDYNB8AVIV5mkFqSTZDfb/tmDnkFcPLAMyC2RZDzB/M1F6d1Yl+3je0wLapYt/CCsSFitlGikQBs
qEw37TbTjgHTAuidQFhUMWld7LM1ieqyqDcO7tivJGxRM0r0kViCr61ZX0Dx+75tURzjHbxOgjFS
s2hNsJOrsPetBTph2+CO7TYjBs3ilEVD3vpHoDzoiak83WS8TDvGS4OxTPwhZ5G2DKjH5DHt1MYF
d2wXYVtX1q2qHqqKdPs5TvwjmwFT3bQsyjFfAaAYHTgpHxZboobIRNM/AIEMaNK28R0DFtxMk5wA
5M6XAQyJbJEh79uXXw/uML7+vh5cfhkZ41oA4Q1XViB4Qa5in9kKBasmBzjVQ47waEnvfQ+QKgXg
H1AsIOmDw5JX87tB5dNeIBUvNn5Tx6Ql2i6UMxlMFHv5VZcCXYp8bXX962/6748Dc33EcVpotsrU
REMZv4snH8i7Nd72aDLlmHSCuL7Jh1ZFwoAzIUz7ZUaJbdvEHZtGS5LBNK1qo4xJVLqLbJfNRfzG
/r+2Ko5Nj2vmCQJiX1RnQZEhuIyRVgw4CsbbJu9YNTCXvhZV1UayGDNkMMZ0F0wpf942umPY2gB3
OAJ+CagH4+DB+fYeiPHl469Hv1z2f3rqF1/zb9OQjmFzO0+r0r2M7NTafZPwLLRjLW5Eh9zYrz/i
leWXjm3z2Exg8MwqCqw4xD5SaJpv3FrpPL7cpnHXGh9FABDIrrguQPxiYBVsm7ljq83CmeHezCID
flAQl3cmKT5vG/qyHz94oNATQNaF5k3EcgS4qEyNy4cubs22+9oVSlCoDpvOeDLiXnytkP4c5OHX
E3/twDiWGgOta2i5AGXqpz5wXDp4zyaw2nQ2ei+//gh2Wd9/O5SOwQZEtTHvehVVElyuUnv9jUmG
d+0ghx1H3jHYzySp32eN3U2r+X3NE35lZrG+LCD5o8zVeldDguxOmE91cIMMf48H0VRhms7FY9L3
XyA0gGxo2zyNTXatslnvvNYfrjtTMX2D/M37X3+RV06+cM4P0B4gLg3UAzAPIZLIy+CYNV3+xk68
MroraEDllHSGxHU0sHXZVQUb9jVF4XvT3F1VBttkU2vYyqJszL9O1t4VE3vcNPQlaP3x7E+Wl2lC
jI4ksR94MD+gsvRt29DOXVMCyFova6MjpMwBWKZtFEu9LSZlgXPZVEvtp/mMwRMhbwFf8Ko3Xr/L
7P7lvAfOOYlHxdSAQSMpS3oWbdkfEuqtIfaXHQbbmN9U2oqdIp7/Bgn+FSsOLr//4frhgx6rpGhl
BKLvcmfisrjRK9DdyTCL/batuBzbHz4ChYhJGJrrqIFZha0u7+VUbou5AucS8upeFGnZ6QgCjPkz
CN3m4xh303HbzJ3rByhVuOgcb6IqzI1hzeeWpW/s9Gvr7rgKHLlYv0wqFXVemZ0FR9mIpITdxmqc
3ni0vNc+w3EYQEwZVb0ilz4VpfxULAJFtIChLgL6z/NQi+ZRAlYJSOwYq0PqtesVSvXkYJvaO615
6z1Uy2D2VQPs9dzm9ddNi+oqdAhA4wGBo0AO8xTUUL+48oL2w7axHasvsiDoBM/hYejipACS3bV5
9pakyyvXrHCsvuZgL8ayh4tRdAxgMNSy00l/3DZzxw5Xz6aLpZOHcLOH4kBH9YdJJfG2i9ZVK4FU
UEsYkvnRiOTLoVgSlJ8bIMu2zd0xQnCDmJy8OIiSohyuq7R7KbUZtz0/wrHBHNXjohMYnMfTE6i6
IJd3YuNxcYyQCj8HXwu5ibmdb3Pd7uvcnH69Jo6Ax9/+tHCMb5pQRUfpNYhy35a3nQL42x9l+i6I
wXHPgWrgoQcpsidQKwF9bjL5rlnlV53U1XOd+eCZQq3iQ2oWE2zbJd95bBVI4jOvRBkxFGMBx+JM
PQILGGzbp4ui8I+3PIVqhq4AqI6MCK7w6H5Zg9HbOHXH8jxTQFbaD8oIhaD8aHvU7X0KhOKvt+oV
u3ZVTGIdp4QoWUbAJgb3SnVhk/j9tgfqksv/cVmA2AcsFZF+BEjTO+i8XKVJte1ddaU3SADUdjxg
aDjCd+BnBJ642bYijkEXvkH1NvDKSNPyy5qtR1QTNx4Tx5yrtar6QS5rRAj9UncMhLxhSTauiGPP
hepy2i2sjGa/5qBash7gP+NvPCeORfelKkrOVRzFc4u6X96YXbl4y7a5c8c85Rh4iwfVnshrpT5B
wsUPk1y9VYm4WMq/OJaukBwF8pqZmKoo9ul3CKYMB4s+BU9G+s0JsoB812frer3p9HDHWm3rTSjY
SyBFxzq5bVhSHWZeviX0+Iq1XnQvfzQorRoCLbyqiGoGf57EwzPN+zcu7dfGdox1TKiQoJ2raMxb
eQ2VqvQ4znLadhW4opiAnhfFauMiIjGkWyo2HWni0TcW/bUNdkx27a0X5O0YR1IIwE2ypRzvxWhL
P2wGS8EaBwft4mil+TZr4I4hU7HakccLvk2AoDAcwZnZp0vLht22U+TYsl5M3EKPLI+Av8n2rW+O
gAt4h22DO6ZMPFVYyGEW0ZIA4y2GdNlNg5jfOEavVaGYY8s09fucNwRJF5ONh0zW2W5dPWBFexof
KwAObkCHXOByg1XcdBpEk8aD17fpuzHnIe7imBWx7+VRBXSTAroNbJU/22u9qr75in0wx7ILY6ih
81BEiSohReN/n+P+w7ZZO2ZdkRR8Ea9fIx9QtHAEcmYcq40396WtzY93RroSkBkBC4ygTRYDOQmI
m2VvGN5ra3L5/Q/RLcPWMcvj+Az1w2+kRPQGHNTGkIM5Vg0C6dTiLZsjaSfgTWwCwdFKbbMw5lgw
Lvx6BvQ1R+37onuJ4r74NCzCbhzeMWCVsB6YkCCD55NetXrcrbK52nZYHPNt17IwifKzCLhPysKK
cwpvOiPbhvcc85XrVJZLlSDjBVYosDD63Tg3GwtcnmOeXgepkWSlkDUqxPshKItdDbm0bbbvOQba
pmRFBJ/M0IJQ/YEtVoc14Az7TcvuOTaaAuxnVzRMi0qZ+99mWXRgT0zq/bbRHSPVRCxAUNM1KtPu
u8dMpJe37q3LEP/i/bgCpMyvPfAcpyFKlz57iEFdDluRlS8d5KKft83esVRdBqPypRkiCQj2I4C2
wS6tKn/b7fiHyOwPlwxIdKxahOyjFJHiqatadY+oUr1xhV3279+Wx7HUNJl6IqnpIwlmz2+QySz3
uc3bqyWJxyszJsVb6rOXY/hvH+TYbWAzEQ9d00G5ASI2RdvJ32TVtO9ntSRPg2/aBEpufvLGM/zK
zXwRO//xZoZ6c5sYMPvOzIhjpskOQpTbLIE6RszzIFhTOoPRd1FP4BBZ2BkxsW1WTB0rzgur8qTy
1LloILvlvfNMvi2wo44FB40PrIHx1XnNx3HX2/lq9e1GpIeLA8tqpaHJCGpIwX0whQsJ+O8Sd1eb
DOyiav/jbvqgCYuWc3ImAuTqvodc2UZIEnVst+Z6JpYycgYF9cRW8mDpWzqur51B940dY6i6ION5
DioQKj0g1pN844I4VkvAlbZjt2LosX5HGyAwpmrc5h9Tx1BBqZnSJqXkDMFDvktTCWJQ1bx1Dfz7
oqAz0s9bWTKeBV0hyDlrwJbJC+KF2ThvSjAA3fjz4GLUgQ8CDjl7LbOQMINyop8Hm3waTzuWOUHr
KmkWn5wbYl8IhSREkbxREHhtURzTZEkegw+A7YQ4ywGi/td5VX/aYjqei+8Kxh76OQqzhq7h0Rsg
7VNuXA/HKCdv1GJS0PijtLqboL3aQux126Qdo5yUAMEyhuWwAfKOXXCh+W/zwcAE/fmMQH29GKce
054Tcz+P86Fsg9+3TduxyoTxYQH9mKB4pyD0LsZPEFDddHt72rFKkL2WCsIVOH3okR2udn7w2fiy
ad4urqucoWBuexw/QOqexipAzXGSw7a9VI5NBiBHgnM34wAaGY6CnrKFbzuBLqIriDvwUHOtz/O0
sHBZEGuMPpSgt62KY5QFSPKQV7c4KM18CiAug5z2xok77m5fdDwjPo3PEOY9dECqANWzKUz3XHwW
XjDWC41Zp1N9hv8AcZs3PMVXLinlGCW0FxJoYUzkvOSQy7m8wr5ibzW9eG1wxyqrqce1DTbcGboq
L17nQ0ZmhTLbtp107NJA/UA3VW6gnTSC/jHyF48EbwGb/j2+QDuAn+8TPSQ1xCDXLirW5n0GTeXj
ItcnoO7JpvcYGs4/f0DfDRCVnCt8QJvN4AhBbDQN4F9tWhsXlyXQggatsANg7tIUosS1F9ZI8mwc
3HkyRWa9dcpkG+UK6k510pXhUtptj6Z07RP6BnzhK2YuxvKQ6k5dg575VoHlMso/wxUwDX5e9ZIy
btcKIEoPMuefhS6hIwc28IkVhYBOJzoMvnE4Xzk/LkirbeSMXKcBbpAXEzwiZHIPA+H6OQgC2Niv
d/m1D3FsN57QxgDSN20EFafiwV+lvFVZ/gXie+INj/Rynf/berkG3BYEZSMBqI0Psd2FoS/Rfk38
/Jy3K5SEu5LsDTRoIMVBQSj99bd65dJwsU+ZWiZJID+JN5E/o5SXQdq2+7ptbMesM5kbq2JTR4xx
dhpBrj4Ohc+3veYu+EnmgvB1jRF1JLO+9SHRBWGVbWU2L3Be3BbJJYTayQXJn6b3LRpvPa1evm6q
ZKB3w8+GwYIkJjHES5HsyJ/9yX6yoCG/cUxf2VAXApUAW15xlveA/BUPJk8epgD6qps21AU72XrI
aV11fSSoYRBYb480Xz9vG/vyfX5I0Qwds77Jqz6iyfg1puzBK8uNQzuWO47IY0yQKIn6sUnufGbM
Hgiw8fTrib9yLwSO1UJcXQuQSqeoVpcuCH2F+COjE0QupgGFo19/yGu76jy/TYseGd0lkd0q6BQE
tX/r9ePTtrEdM/U8wga2mCWinrwhsfw0BuO3TUO7WCXoFHXCDpU6zz3U7nuoMQY9p/ttgzs2KiBE
HXiQikOVfQHTuS6eQPHZdmRcrNIA+Oo02dgCfTI+FGv8GTIy7ba9dMGss0F7lnwm+tyZQUNton8U
amMuxvtHb6NsHbOxrfQ5zXBQFggj7DNd8o1Td4wUzkKOhiP1EK2BuqNquYvz7nnbbjpGWicTm2tO
mkg2uFv8hYccmc5tl6ILgjJTTAJjdBelQn9KfAjxNcjjbQtyhGOb3Bdw0YK1BsLKPGTIlebpW6b5
igflgqAa7CaEd/GCUht8b2sPkv1x8Gkc+uDUyI35Us9FNgkNlcl4IfgUicoH9KqPcvTttmfaxTXV
EAgCJyXOo6CehpOGDOhUVfUbHtPl3P2Lx+Q7D2leTj1wUy1KcDLgVxkBZ7tKxTY4Azz4n5+kqudp
bqc0j1gqwX5ErRv6MRuZWp6LbKqgBpfWzZChQK+fSQJFHUW3QUjAaf555q2ATAx6XWXRvGZXq4i/
rsTYbXeA7xgq6Dllt04qi1idPmYi/10s6ECx6RIAn/onJ4BBmavo5JRFfTzKe50N9Sc/5eSNl/q1
0+IYqq4yCDj5WJUgJ0+0st+Gepo2ztx5RGWfFYRnTRY1piV46egQQqHnra6kr8zcBTdBPhksIk7T
qFQUonQ+NGAhbLtpzV1o0xgMEuxzk6D3B+DlNslOPpqWbBzcMVDag/Q+9RdGLIHAkJqh4B80+v22
mTv2Cewe9GihTBzRbG52SlRTmM+Q+d02uhu9rkPaT2qKz3qcMsjaKn2YCygWbRvdsVBZEbR2qXrk
3XL9manxxnjVw7ah+c9GhDaqKxrINMgDZcGV4d2zhJrQtmPuopamCe1R2j5TZ5ILesjnIdk3Xf1W
g8bXjrljoD5UZwtvaSTSY/oDcnD7dgpeti2KY5/t2KcGbY3kuaguTa6ShYRZsXHFXbwSMAPab2aC
9hlQkj5p7UGLvtxWhoUS0M/b2fo1wFt9EZx9OavPc74Ev88BsszbdtTFJDUtVFRtmvvnpTXoJTb6
3gGNM37ftOp/8NJ+COriFE2w7DBfNPXsi1za27WdtnnoLiYJGkOostmAnZMOelRo2pIHGx105tgm
5IZzAhCYPZPSrw+TN4foIVEdty2JY53rWsS0UYk9+1ahZcflIeLbsnkuIAnqSbUPjSp7huycjrqV
U3Msk0FuQ/15zDHPBdpuaPrjD2f0xixQm8nsrhz6bZc5cwwULCqK3q/Qv+SkR3Nmvn7XC912DF1A
kimgj1yUbDiThh3mNKGhLNTGK9EFJJl8gqY494azrYbTOpKnMX7L/X/lPnThSAIwmHZGLvncKnQg
9FYoPAGi9LzpIP4DjcSVP3e6HM4JVI+CSn/UKSRqt43tvJ1ZPw0z+IL9Ocj9aseC8gga90ZXy0Uj
aY+Pa5HIHm0i/JdiLB7QFHrbpfKH7sEP91VhO7RbauL+LHIfna08NXrXyyDENgfUhSHlGRr/wfgv
w6ffKopka2D1xsfTc6xzBfrTTpnoz4aj2ZBQpdyhO8u7bRvqWKenpgL9Z4rmPDPNdmpMxY6hD9q2
4+IijXzRr7D/vDnHEPlfxnKP/tTbIkQXaZSrdOigUdoAKwFBrvE3huh205K4KCMIlVZiGDByD5na
Y5XM7T6BiPy2wYOfH30oUflmgJTYedZxdVcVkBjfjeh5Wh22je8Y6KjHdEQzz/rMgiU2+xzd/ZYr
0L3XbcAdqp1nzpTJpKHnO5zrtbxBTyr0/dB22+pQF3+wUDLYknntma6x2K158UjQJfLXK3NZgX+m
FKCC//PKQ0586RA6Y2zB1U08cP714oI1IbfoAvbrz3jlXnexWKvq6cINr89Dn6IzS3+uFX2Dj/za
0M66o5bTTyIQ9bnkUKQPPcBX0YVWkGbbRUDZz8vD5oSXRJjqPLUo1u4gs17/7kEb7Wnbyjir761o
/gvt2QathabmPWnjIJzQJWObg+TCsnhlep1CEfKsq/4ZPW2+jb75sGXi1MVkrZBBbxcILp/N8rnu
6Vffl5veJOoCstCVLiZlgZEH66FTFVryLv9bc/r/cCzRxfTnzUQdcfQ7C3XeiXYmrH2I8CbdtsCC
aucKQ1u15P84u5YlOXEl+kOXCIFAEluo6ld147bd9nhmQ9ieMQ8hgXjD199TXtlyV1eE1naoaCmV
ysfJc5ZA52OWT5H+joLR/glZklPwAma+379cFJjyDwjMHOpxKino9pHtkRNIg8Tnq/VLEMBGUVQi
D3XWgdH+qIYGeueUXBs0ev2CEhuEBBlqIatw6TO/Z1AoyEEYv7+r2iG6RkRz4QdsJFKuMJk69Huf
ieIs7dxhm8CeHNJ/nQzdxiJt0MUblmLpsp0V75oZhOOrqt3wcGDo/H3rW6iRCl7vEE6szFOwelDg
q51wjURY5gg5CjXVu0LsNdcv8dzfRlHv5FaITRYVNe2O7qKEG68h+IHE8UUx75vbdlvGWNbjbHRQ
mWwOIfFU7/R+HYxbO4fYcKR9AsewBxL4TBq6vhd5sKdb3RVXQq/zob3ykgrrqeDRPoKNw+uyUZO4
PcTtLP5pq3IFCfnIpzTqpyatFWscQw5hvR37sEINwSiTeasfpnmDZtVRABjbH94+igtsOsSGKfX1
LAh48vsM0vAT/wrpaTI/iTHXX9C7FtMnxcwsJOZmC65vwX8Hwhcwj5Du80J40D+EvKUKJOve0D2g
yl1rSOL1EwiyO9Bgg2+f7ukY1xhtFHL2XnIjiyabegLGdTCL3y/5xhUoyMEsewtlRGiHVsUaJMaj
kPN7+w+84DlslNQU8Hbr1qDLSt7dAtP9pV+vZfcXRvqIjZESuYDOudeZTBtoij6scUvE35FXIf0R
LSR2wSO2DZ/adpPLfTdp09z0+QAWuaUdqFPUhVHU353LUMiVDsBlZzLvb1C0/IYxUrc32m7pFm0p
5gHsldkuh4OI2xu/XK7kjBfiUZuYC2qXS96L3WS86qf4OIppJYdxr2qDdMYTbjggyEH+vjmkbf1u
kNRkYg8Psa/5QTLQ+7kZlvVaGw/6iEIGJttIN33wG27At10Mbudqo78C5oONUI4mg7KfedFK0ZsK
4r9/uX27FVAz6Fw1oEODoMsG5V5ImB4ZRtdTt8UtF7kIDOFB6dtkBk3YhObioeGem03ayK599rY9
GDdsOgQmUxPPEO1sBjcOQ2KzWhEWTaXRq0GFJxog4xXdc6+9suUXTN5Gdk35qCCTnZss36GlTVCW
gkYOByudWvMrFvmzOvfK42QDvIKmCSFnS/BYqFh9lXr4Matc38HFY+h3L9a/Qbmanzwvbw/rSrYE
mjrT3RST4cY3U/le0bk8jA3IzZMVoiD3kJWB5CQm6vvExz9d2YgLDjmySv8aNO8+VGRMVpTyR980
cwqpoPXWyfZsEBrjo5KEcpnNtHq/U1MeohnwcrfFLXcC5XOvXjjuJF+b/8piu++MG9MPDO13T0Xp
rPZya/osjOIjVD1PIGL41+2rz+fwS+TPPfApR0NrsqAV5hGGF99NECK8YnMXTtPm2mK736K2CE8+
1MsT4c955Dkl/cSGoMmVtXk7xSaLjf/Cp5K983i9OWX8hFlhFYY9V+B4C1TQ6Ip8ZRM6BbvGi9uO
W3XFfCoxQS1RRIt1K1NRiiaZBC7R26tznNsrl9yGn5XROvZeUfQZmVDI9VQ0P9Ub0Q9QfGgeVEjb
z4ispitTAxe8lo28KgrwLLVRj8So8fK0nSDivXktcLyACrs9FzYNleGQmIWuXZeFvveAvPS273e3
9CiynjlaKt3FBMFRxefos0TN4f0K0WQ3X2Pjr8KoLUvZ4JjB1eulbYXK99y61TKJjb9qelmti4db
W82QxmkWUB7zQnx724QuXFobgYUyaViVuWqRrvN/w2KpkxWKKW6Riw28Wtoi34hE/sV6bz2ADKRK
DOTA3KzFRl5hqsczAXQnMuJVpx2T7Rj7RLrutC828monCqroAxoC7V5+6RBMD83s5s1s2BWUl6pY
rnOTMeOND0Mbp2iv9252bqOuoFa7LpjfazNBQ+giir+kbj67bcnZhH55PSD6iK6RwNIMcLFD1RTf
Wwg3X3FlF+zQRl2ZZTT5JDskLwT0pCsr/hl2yMu5fXnw+5dTcOF7SwXX1UIB9y4IvWcB8awbt8Wt
92PolzxW0OHL5om3xw34q0NVCcfjtN6Pova7LpLnOqA3fuNlcdKGX0m8Luy4jblSUT03K4SSs7gs
6S1UAClEdzv+4LQrNuqq8haQ161owPgSb0RVePfadFdeoktffn4OfzHEzcgF2u+Lzrzu0IRhhAF7
mrvZoU0fFbZCDILhnSCz/t6Uwz2U1x1zUGpFdkPZg3YHkmRZTbcEPDxpXzjGo39wR1XzzrwIbnwa
+GfIce5D/sXtIK2HUwIBOUMSDmbCgjgxEDdlseNeW9cy75ZCd1XVZEJgzW7MG+i3XMkOL0Qr1LqV
AjLAQaEZbKSAJnvC62n90U+1SZZxX17ctsa6nPHKUYTpeQMg2tgcPVG/W6PFuL2dNuYKdXSoJ8Zh
k2lUzCBfeT/ly19O320jrvpy11tA8LZxAXHtLbzJufn37aUvbLuNturHAsOOkJjIOmSb92OoTVqj
rHMfQmz47V+4cPltyFXdkmk1S46AZRmCow/x9qe669xoWoiNumq3nijUidusF9NNqPoSyJGmcvO4
Nu7K3zwfdbSiy3QR3UoGGW23uVvMHf7uEafek4UnqzIDDIgkjR4+jrJy87Y26mrSLJoxMdNlntmm
RBj+bvA9t+fNRlxVI2Ra/R4eETWcLyAmeqr63i1asfFWA2T9eLQ1HZQ5p8/TJj5EffXNyQRtuBWd
BR3bvj23iMY5ieMOle7oyo6cSx+vpHQ22op2cpGqU11mfNJB3bSkH7hPakgwj/FBRPkCgnripaYw
19oYPz3Kaz9pPafRvEOhlYs2a8y4fdmGBbO9pcrr4xTz6qSgmnorZr9POu+sgtyrWH6Id4LwteXd
X3Uv1g+Q8p1SVBOmd9LP1a1s6u2FqHA8FBX/QKHGlbay29MhjuUjNOd0ImU3HfqhE7dV10PdZIHy
a73l/7SD8m7JtkKZ3e2oLBc9Q0HY3yBQl0WMvW/i+Luf+05DjsTGl4loKkKP6C6jZFQJZpCmpNe9
Y6zwk7P7lxgn7qqirxhsbByQTJKd7xBpdOPKITbCbI4BnyZgdc9YUYBKFGpUWyTlwW3LLV8E2WMI
U3Kps23zj3wL6iSHlqRbzmcjzNp2hhxGtTaZr8BU6UXiOabVf24fboUMvPYXzE9GKit884VF8d0W
dG7kypDa+91BC9MrKQQuDa+L74WnvgWLcAsUbATYhnnPOJ+wJbUfjTeSH1eUHtxyGxsDBnF5P58H
XoBpCjKxAWmbR3+OhyuX84Kv+4Ntinsz5EdaldWB39xuy9bc7QALdBAmSiWHMrgXagiiz5EbcR+x
Gai8VstyRr8j6+dgLo/ThEG5SPnwRU4WZOOeppKrjnRawyUEt5RjRsaD9vCV3boQ+NgsVNvG2Zgr
pIJzVX3ywmU4mHJ3k+0iNuxpyzsdgBm5zkLSU0hbkRLCxW7TPYRYF2vf0WqAorrMDErOSS6DBvTc
/L3bnlsenoW0HxuFqkTrmS/VGgZJPGqnqgSLbdQTSI89Cjx1m5X1nCOtf9zDbr1iLOfn9Y9nF2uf
b8UvHn4AWCMIykIDHJdv4YEMU5VimsCkpmfBfQj5xlNbaKdwCL9mPfIVFKe2EHMygOVXH0t1HzLi
EpBjZfb73yHR7gZ8c1TZtkAZlmq2QFhHfXj7dM+LvLZJ5zzjl02CLIHeFA+AaNsgUBzHh6gWtyRu
/vb3a6iA12Uw8AecL9wvv6GrqKLjHuIPGAVZjwur/tWRrp69BoOX3lz6L/tSsFPhizFM5EzkIwXL
w5SoiZrnMOf4ks5fKugv5+X6HerizTXc8MVPs95SUCf4EwHKLKv8fTDJ3OE1bYq8e6w0OEdSRVVL
bvowqO465Cm3Je/pYwhJxS96q+gDN3K785amhOg0Z1D3FcblGcaWBb9vWRwUlZqNp7Kdb9GhIQ2G
jQan0isWt9zFSHYW1iHe4YnG8U20BE26xcBivm1Rr7pRrG75C7B8Mm9shxY8anOJOaZFH3LQtrmt
boPTTB8wOukOZQcfU97jXkzJOjjlHQy6vL/vOuR+6QhkPVJfsvCEQTwC/Kr0iju6sC82NE3n5bQx
TlRG9yVtG/IjDzwnARB8uOUi/LhGUUChKtAMHKaiwzoBa9uVjOnVkgMWt1wEmbveY61G76WA/OZe
BmuqNypOa6Oc4C/4CctDNBrUe2HLZKZGIQ79qB7mrbpmMpe+37rj4OKC2OA6K0zuQSdegDk0lcan
uMyGu6Qq+H7rulYVRQje1iozLBo+NUv1TL1Rf3a6UDYsTYKySREQFWfoRvqAvsWfixFIErfFrdu6
oBO+ar3gy8+TE7x9bIT37LS0jQYrV4iki1x5T6iCs6QmdZ5wMXx7e/ELj7vdVA52vQSDr2XWjKsO
06KT5Ib5tP7cGpCETJxtj+tEm+Pbv3bh7tqdsFwNvAzmQGb5NqnUkP5laLjbNtmNsK0ta1Fjqi+b
trJN8fDF6RiNjp7B7oUBMaDZVi+4WSGhH5cYFQXQpV9T/7pwCjYor1GoAekeVwtKb8e86U9i0Hct
FccKs3IBK11CUBbbELat6+OI5LgBssi/xEX8GOvRCTGMtS3XCWHnYIFE13nt+b+QlHdFHL28bTUX
Yiubvmye0bKOgEREYc+gtF/STt8TQIButZziv4pQyI9v/9A5yX0liLMBbBrc0RAij5ssLiKo5zQM
yihQa9e3406We72ZFdj8te0TkRMJDNAwXxtE+VkXeOWn7XZoHGld4rlXqKJ389O6bOQDH0MQGM2F
vhlHb0oA/4jTSlfggY0KLw10Xb0wzatHtXtOLUIcou3iCbzLwnCI2g++VI38R3ZONJFY2nLtq57A
lSnRJgi5upEKs7y6D7++fW4X3IqNsIu3wLTtjrV3b3tf05Em3dI6yVDgwy3Pbvx9rSA0B7/C21Ne
RPVBVGy8cfpyG2GHknU7o2+HEHJSJJXT+BXtX6daDottaJ0AS16velFnVRkAMcnmMaFVdyWaubDn
Nmpt8utStkUh0fDdvi9+P6b7Il2/3HImQG8Hnj/CH9ZjcDOP3rexmp3YvbErVhgWlaVZ2IrzjIkI
weDVfhmKyKUFgbXPm/VLhjbP7dI1ZpNZsRJ6k+csSsHmWt26GYt9O+PAp7yGj9iG3vsIxYKH1p/3
K77v0nla97Nb/W1TIR64cNvLuzYWzT1K/Ne61RdiR2ZdoiZuS4MUoM5KElbHiIFh2WdRcdxk61Qr
ZrGNMaOcF/vMJ5lRA47LtfmA+RI3/2LDP7tIT4NY5wq9ju5l7eW3bWrvnM7UxsI3tVoCs/QyG1Ze
HuehnVJM8RRu8ZYNh1901ULVCBazrBNLqjB+aAhmIdw+3bpI0I6NoS6C9DcI2xP8Zglbj5wIiHCa
1k0iqOYGHfSesqgCSiAmdUImvP1uX25dJEj8tbNZUUgBCCF6FEETJ6T1rsHgLoQrNsbO+NIgI4ok
mJz9xJujv8Z8OJBefarjenH8C6zSw1aGDYr+ocx2TMX2FSjzZfW32+ZYVxUDNcFouhj3qNafwFus
07kh10Z3LngZG2gXRcDCx8WIMNrUXQJc8prk+ehU1maxzbblN6G3DhOQ1MoPD9BP/bQFoduu2LCv
OWyDYBBwj2yfvwzmRi3czbnYVFuLj4KzAhFhVq/mvlnqF9ks1+ZKLwS0oWUm/SqGcQ76Gtzzqlcn
03H+qaC6PLRag5iU1CW4oBgdooTrMvi2TlPulsmHlhUJ6q3BUK8KTOkhoMQDiJ6ho/nDyURtRJgJ
KWjJYgoTZQG/Rb0jvB3beXK7WzYiTJm4gUbNKjPPC+7mPtfJHLtGNramIBuBCQkngrBJzvRFBm14
CIZ5vhIhXHhmbVAYK/ooiliJJMys8R0rt+I5Btr6x9DAKaVum2+5fREOK5naGX9B3wyJnhpU+PTq
uPeW24cKdtiHPeLhLir/U7nIFhAvOn645fXnBY3qqh8k+r1ob67dbS2ZEzk4i/+g42rFzvpqUllf
eN0xYMGNz0PHV9yGiC3z3gWVQozQi7O6dlA8G727xR/Uuqd8mptlKXCVlqgHqw3IEOqvZgLUwclY
bHBYG25VH9ZI3QNMaqYDm+I2qQNeONqLjRCL2OYPKuxUVrHwI6mWBkl77MTgzGIbI8bxylamQm2s
6HyZhoGnk6gw15rKF+7qH/iwRkxmOkd+AXgz7st93O88qYI0koHnll3aIDE6BlG9NWOTkbA0yQip
IeJfk8K49PnWTS0CgHzRCZSo8feNTiBf3x+NXPX7quzmK9jcC2UxGy1WkrwBDL9HqZ/s3VHsckkn
7U8I1mBAC+dfpsI4aZLgsIPfU7doW6BlTQF2jwvC322lUPeiCh2TExs/1oOVtmkUUvG56W7b+ivr
16PbDbMu8LxLr2RLVIOEKZqOc+hHt57JPzkt/geArF8iqKkgbctH3qYsKMRh9VeXaX0W2wgyjBIs
Rq3wDXkQqJTwUR88On1x+/KzSf2SiWu1NbHI9zpbQ/ZdddsC1q7YSdcMX26VJ4gZR6nYiMIKBsnv
mjAfH8JGuxVWbEBVD3h0qCHnnnVDviTzGH8r6eB4ntalBdBJLAEndTaJMb5foXFw2Ei5urkbm7Sr
bnrO+wgw4yBaP5hgqY9QrnJsh9qAKt6TvRcEaQnIl4qHkvXqeSjjwfHTrUB5g2JVNxA0zpah/VcE
66kV1+QRzkbxSmX35yD+L5Y4LS0jNa1h5ibYR7RaY3TCdx/KbJCWHu5067MrMffPesQrP2WDt6p9
3YnHgLDamqZJWFXkieRE3M3DON1HPUjOx2L9j3bxoNKw8cJEET4kmNYe7hTkgR57HrAbSEkFt3lf
i9SPSPlM2RQetolM72OQJIGWIvfvQOPPbtqR1Df5hLwojQZQkR+CbV+ORZ7TmyXumqOO55wklRnD
Oz4tGH8ewaJ9DPftU+lpddPXaxve+GvbrSna57lJpnUBK2DRdMGLrAKow66jp+YDEJ7eU5Dv4PSD
oMKRkPPsVAWyv1s11h1w8uXORSLKqLmvWOdraCcZln8JJ199hO4OGhw+6p+fRTBsz5iGDe65QKBD
CO+eQfmqrzxVFxJbG9xW7qzdlMRTC/KGLAj2g+71lRDtwktrY9sW8Lwwz+/R/pir4YZhaA9Scw0/
Rt5c3Dt5SxvgFtChX2UFGw3EjokPQ/5qu/EafujS1pz/rl8ugMfDmuOkEHdzHqf7StujXFTnMqTG
YhvKpgwILQxSzUyBDTf5RMLAaVQFK9v5gtjBmbKhoDjIjd6pdoOUGKzTLRuxgWxQGBctNFBRwZkH
nQoQQB4XMbRHtwO1/FnRz3VHuw4wuaDVKZ2idwMmzN2SNJu9K/I4r1FkRejnFXcs1mWKeotbRC9s
JJsfNKjNqRbT8NtwQ+v5EQAeJ5A1uLTF75ZIZmDWIwCIs63YIOzpkeJTPBfhy9t7/vOd+9P9Chu6
BnR1hNYkuttVWPATRVz8H9rQ9LACi5fsW04+SzVs6diR9pbCGd7ohdAyNf7G7mu9rBX+J/6Xk4EJ
u28VNV5NmFAV4O9t/Rjmwbehl/MVh/H6oyZsLB3zczqHmB7OlOdBhDwQWwBuVHScDmY8t04DAwE0
J3MTf1CMUbUwpBd1Jsr8sY3KZ7ES33FtKyCKabMEZ1GEbCl2iWBLIT1tdeR0C4XNvahR5yFIwGrM
0QxrgoG9EJii1anXJGxoW9mtU1RwXoHIhxLQxRd4+VToFA8JG9pWlcsyNhzeqY1bP801xyu6Ltdy
rYs3xUpaOPSi4qY3KJGH2/CxqtfodgOU6Agk8iCSHsW8xw3aTE9qVZAgUE3zrEU/JJhFzvu0i5rp
3dov9Iotv/4+UbsHG5NZeKLv5pOi4q+iW6qkR6XIycCo3YMt8zj2yBoNJ0Oj/+giH3zd/Hjb31z6
bivFaWugLks0Rk/GiAq0mHpuvpmh851w3IzaAlaSVaXfxXw5BU3QvCvAIf4Uza1T8kftLqyuOyjd
5cNwEsjkd1392zc5+e62Mdal5mVcQkE47k/g9v9LBdX7HuU5x/O0ggIKCQUFb9eeAGcYEnSO7428
Jnd5fob+fD9Qu/79eSrHFmrlJmpPRe6PKS1PAdEVsLTST2S0vKt4vt/A9h3/EitEyDUjkQzL4aRC
MBJQv4wSID+cRghhPNYNj0msGhlt0wmjC+0/XPXkbvZpcSXTuWD6f/R6t3hufY1TGMDn9g58Dfmt
P6/l4W37ef1xo3a7dyXhNHuxP51GqB+1SbsImnIKoaLEB8Q5BczbczsDu/sLvmWxKEWG0zwuArLa
UIoK8k1fiQBeTxyo3f1lTHmzbPf+RMAt/BFoVnFqoF10M4oNOu9v79XrHSZqk614raenHSz6p3ht
/BTAR8RVgfaelmCqDzIui5t24TQRaHMtSV4U16qnlyzAuuMrL8goGRSJozXvjvum+6O3OjF4M2pz
sPTzHJh1n/0Hryhpku+RTkY35Q4sbt3ypQlLFkRYvClRN93PIY1wexFsAhbWUwaiKiwds5YkYtQq
GY3jS2YTsOhtB7yFB/Mp3pcKSCJeeScj+TW58wvGaneGAVNmBUb2zamZyylPzNCWj4Xm9KRWQd+/
bawXjMaGn0ov6MgKxrDTyqofITcpxuHLK1f5J737K97bxp+Wqvd1WAz9qfSXEpUWE27gHaq9r6UK
5TEsRHeXF7K/X7ZapWeY+Q0B09mRtkr95/bnnf3ZL4k2l42aFpzSCfwKCTQivrLcfHVb+nxqvywt
g3Ud9TbMJ89fn0T8oeaFU+GE2j372uyA7YYjohgln1ee0XlyCzHslj0aWrrSscF2RN77LeZfw8Jt
BoHaPXuly7xpkWSfYlL9YLytEkjRfnPbautd1nPeDrhs5sT35euwvg88N14PRu2mfNMsehpF6T+A
ag8B3XqkKnYLou2WfO7TtdFbAdejMDnBuyUNF/2X047YDXkZD3sZ5li7mCAajd0Z0pI1bvZnt8z3
ArUMH3WY06T131RFp4oSt0IJtXlU6ERAnM5j8oCRlY9x6H06w9Pe3pMLMYrNo1K1bNF69MhDgUrM
nbcjcgi7TmRqItHBQLXl5e3fueAyqR3vjkS3O8/JQ9iXmIjMMy9way5Ru2cOnmZW+yOONY/1f+DI
P0yQy73ijS99tnWJam/dIrYI8gClsP8IOoXbGcfhtiVWaOvlHSt0gS0BKUxmVBAdOA3Y0Wlxu2GO
6wk7DPDhRnXPlTDNcYwHdnBb3Kp/gcmnrU0ekYd46d8VFDyam9NcLqN2rzzOm1gJiaXFWqWCRl8L
Rq6xB144TLtT3vbh3IVDiM+mA2b02+/QhjBuh2m3yCXtziTzlDwwIV+Avf8sWrdGHrVZVKolmHXU
47Pp7t/PVXzbD5Fb/mM3xvuZerwy5x0pv7b99iA0c3OHdhucKB3MjY/9CFp5FGOKAsyNm/FZV5Lm
tQed4ODsSeRnIvdk67YrzvCSgVg3MjhDUfsK29HXZ6FwmVS0udJ8ubC03QEvNijshBB9PA2Y30uE
WvfDDjE1twtpt8D3kLNlknXwAA6olxIznqm/QxDPacNt0aqyDBbUoKvgIZ7yv+s5/lvI1e1Fthvg
kzDLSufzrTF5phfIJ2niZtp2+1u1aOrOC8wEVBE14uQK8LucO+73+ZR/CWObuJBbAfTaqa+66q4Q
mh4A+riWC1+yFeutbIo1JJ7yceHj6e+56Y9rN7m1Rajd/hYCROOt3OUp7qlIqAq/dcvqFrvZglV1
FTBQGin/YZu9ZJyn231RjktbN1PXa16J2atPwZBgWBozxn87Gbfd6uZBq+J8xcJLN8DBtimIzT+5
LW29kpFgAB6CHP9hjmaa1IDqnErQjTvBO6jdzV29QILqJ64hN1Q/+XXz3UAQ+0ox5oIB2m3cMdwl
h1CHPuECNZj4CeuAJpDwHN1O06YlacgyL5IMzWmW5X7HCqoObHYt6did3LWQQxyByfRU190/Pe2+
9/zq/MmlnbGvpperRq16f2hMxJItmEkSVKFbzGa3cnfTzkHN1f6gaHcIVf6J0vJaWeHSh1uvphGK
9Bvz9Mmj8u9872UyoMt4cLN063aSATqSbTsFD9O4rg2EQGoeJATQCid7DOxebj5XcFZALpxyL/rH
W/UjxgvdIvzA7uWujUd6H/oep5rm3f3eDesNreLtys6c6xp/FnMCu5ULZtpBQgqgPW1d135dZEg+
9O1UfYSYGr112fzAbqEKSEmGYqf6tC/bP5gDegoqJ+0xsF2e/6pfnrk+MCT310mf4lZVT2HHyT1E
tqYr5v4zFnxtc862+svyHNwO67o0+tQA8XzgqzI3FEjfm6LZ/DSIwjktTEvyxK/G8dPOxH67wIa/
LlCg/YK2QAGVloDkBzU1+a2cS/Z17VHiYH5f6lsgSMcUrWs/P0IvqQcx28BuIL3lxtkR2C1ZWk7e
GGPfH9B8OmweMBFAvrjhAiHA+PvGbLTCANQSlScxgQVNdbdyvDY++zMrfm3TLUdQ7+E2xn7bQnkG
Lhj6A5QfvKKd+F3t86FLR48LaDTUpn+3gMnjjufU61LoJqzpHBfhcZAhqoLRWHuHoBF+DbhVPrzQ
xicYap2r27KYyUHWlN1yv2RfJiN4Bh4AWiVVHPeH3N9wMP45qtE09D8vU17eREHUP/VBXB9BzLfe
8wbOOzfmWv/idd8X2BwlOaTcazNgO5n6t1/iE8jjHe+e5fj43sUgPxlahCUheW8gkgqej5hfKTy+
7jyE/d1LqESxT2ewbyz+GUroXRad9jBzsw5XQE+vV3+ETbAyY2rQi8uogoKB2lICUmdMxRcaHI8i
mmVatp3bEyFstpVi9fN1j2JMELH9ccafllQNvfJXvH6+4M797bq4eFFhk6rwrmX9pkuAQ9iC2Yil
BhRQupkJNGB++8D/RROmjuMJZGPzkrNjbKLtyKX36e0vf12JiQlb9Kve2bKC46fO/MFfUry6EF4o
5xm6Nq0JQEHWDHd9bJo62TlaCaYI+ydPQgrz7Z+/tPmWrwqmuVJTVwGbEgVf60LeAgnjlMIJm2hF
002MjAE13oTTe75NNKVydivYgIrw9zNpjAH40eBM9LBCrQsvzNpenc76mdb/6WXFH1wry7xtuQfc
XLuRhqba5OzjsIJeNKnFrvdk0VH7veFyyNN8QZpwqGidd6ncyXjnd3t4G42597mYJe4JEA2HIKfB
wwZeDBDJjSIxTJpvfR6QK57mwiHa0BVIMCwcChFVBnm1GzG2qLwXxbOTgdjIFb7nG+CPewFZGsqT
ONxE4u1f3Nbmvx8ixWD8XlJWYpuntNnaT+HkOS79u1P5Xwc2pbGp/DKDqs5+GEdTP2KEwYmLngkb
tiKGxXi8ASC5jDV9Htdo/NZILp2eJWHTwCxBF/TetNUZm6cXUWvIuq5N6BSMC5v8RRU0KgGlxBB7
lVYraHKjCEm503na5C98i8OlBhw7m5ZgO65BMCOZKK44ygtGbtO/IIHopAlBEx0p9e+GIVLUmt0m
wYXN+AIY4zoJqN9lodf5wL8U70ZC3rttipVzTksI5pAWGEk0fO+B6igx+eZ4OW02lSiI+71emyrL
eVekMcJMbpbF0VKsUJPPdF6LKa4y5PZfh6CeE1rQ+Ur2cOE0bYoM8E0hxzch2Kwi9rEQ6rmNzQen
Dbd1naTUgWbhiqUb3aUxbcVhoMLRr1jvpQA5POafmPcUI7BHWfy2W4fRbcNtEi7aRUENCUrvaQZ1
eep7eXVu5m1ul9OGYpWcyBUxEr68Gf3HCLfopZ7m0e2xt6FYEA+leQTsFSZn5LHsDvHgJMrDhA3D
kjvFa1n2ZRYKc2va5W4Ll29OlvIH7koZWszBUkIUfeOHkI0bKMvF6hbX2rirVpldEWSzmdwBWg19
gGfRnXDSnsK2nLOOX7LvcO8xIdPgOKdyIY9LWJNUoIDrFhbavBt1Dzr3eq69p15V+W0nu+0wgYvK
bdstj1hwwcdi5PmTLLpnAMdOs2GOVm7Dqsod9LcQiMEdkhpvWwPaQ6/rHY3c8ojrtAcMbNVl5rHg
LvLb4q5b4/LObVesiFZ0BV569CMyvu3NsSaVSCO9XRNYvOBvbVxVTJVATQKrD8u7Lf465j+cvtrG
Unn+VJUowFUZLdY7xqYnU10DHl/KjGwoVTdz5TPfQ3goh/B9BNnlRAZxcTCtFKdlZj8KqfWTycs5
86ZpTqfZuA3qCpvnb8RLV4I2oczWlu0Q2dvnY7Fqt36fsFneNqb9dRtYkUXYtKHcZCKnws3r2EAq
z8cpm1BAWoNUXUq9/3N2Zk1y4tC2/kNXEZIQQrxCzjW7PJVfCLcHIQESiJlff1edp9PZ3ccR+dhu
V7oSNOxh7W9tlyWienfb277audLpetZE6EcVzK4VYw7N8G3X07WWKh3nBJMFDB9dSJtZt71FZXdT
s0Vd809oBzNGUuGzqyDvU9P99g4eArc9kqttO86yrGA2rR95p03m6GJPM6Ky21KBaz2VnRuyVCLg
04d5ylgq964Y19t+9X8IqipZaz46/djYnmalJTIfB35by0JdI04YVJahWfBgttB8LsTwKR3Km6z0
pLpWa2mfNuDJ1AjxgD47icJ9KkVyW68fIpW/36yKuTA3dMJq4RFmVsllBojkpsVyLdfyCJCgPVW4
VhdMsxV049msxttmCdW1SCvWrpN60PoxIWuct3OEILIM8R/2/vvX/5eayLVOSwHXBEOIlDxYwooM
M6gB4tJ62W3ww7ntCrwmnICKn84V4+RhCKEFy0rDdHy+Mce7Rpwo4lM51LV+9FPs8i0yrz3rbgsk
r+VafGQYiK55+lAikFntdFIsvW2TXqNNqki31mOe+yGBhxyAnOl4GpJZ3FY5utZrNejKz1W5pg9k
aesc2uVk1xXrp5tW+7VgKxmM6DA5i7Ft1e8Ls9yF5E89gf+ofF/rtRpewfmqnckDxtTdQfR+Ptsi
Gs6THOKvqFTZw01f4XqeG87iDdoiIQWRXu+gJlxh73EjLUhdK8NWMydqQ5r30OhlvFhf9CfwSvc3
/ebX2jClU9WQFkF2sTZ0P3RwZZsc+VNL93+W37+cBtcCsXFLtKlHbFUUeO2OUuov1WplPlfT92UO
OH4oXx5gBmmyuRifExGeaodu35rCw8Sn+kM5S3lc1mbKMecLQIDfXn0U13nXxfQ41uWXeqz1a2y6
ExvCU2/hS0LRic3iZCrvGWssUCHq823P6iqun5dVo4+yFQ8lvhBfuiHrZffxts++ig8k5xylcaIe
VsO7XVmUzyAz3CaJxKHy96tqs7Uzy7gikxLNvVpguuSwPG87ea5Vad51Q2pplD4UbXI/CPWOm7rt
ZLjWpA2OlKSRNn2oQzT3Wb1AIZ1D3NncJgtQ18q0NJ1tKDlLH+AZOuTzmH7D/Phth/21NC1iY2Bj
MqkHoamWu2EyUL4xR5I/RPD/cdFeu12xINAsnHEmV5UOeQG3j9Mcj3YPkfR22+FwjWjh5cJNGGT6
ECR9qDsHcJNqbkwSrjVqa2y2daqBEIQDiWwyENnh97GkrRa3FSf+IVRLWxgoFEv6sA2yg5NZ7Q6O
OHWTukldg1oSXoyYzSLpgx6XD4HQr6uIb/vFr9VqGMrBGYmm80PB113j9rQtb7qncKL8/SCAMSEI
QRo98s2yRzl/rVR001bl153fFF4M0KLO9q6Qejex8U2RuL4p5+NXnd//5yuY3RUxqe66JbymZfFT
TMVNK5xfN4QrmMrUheLlXQtafzYooOy6svA3Pu73Ksv/Kr41fElcW7c1bLy76GFJ/LJvWNH+IdJ+
/5R/3q38uiMcKVx0RZmaO2mTR0lpPsr6Jr0kv3bWKOgSNfX2bpOYDn8VJHza2G2hJL9u97ZAjWzE
GHOHR/+cEEzPJM1yG7IDgw9XD9waL4p2NHca+lcADjCKiXrZTduS/6PbKyCdIZBSXIQl36oB0wWi
DDeKga6beXpoyKqBkIFxrfnCtb8T9XhTugRviL8/FFOXotIesvEh9PZhcebcNZF8viVu4de9vJ6s
tYT7a3k3k/6RumbKbN/e1ijk1728sVhikYgW9uC4inaAC9PM6e2mag+/buZFTgstxwiTtcwU+2So
17xp3E0lYH5tjeCiWXqCyZ+7pibL3vNCZXyrX2975vzvL3QbWrUt2EUXTEgM51ht264J/LZxZn5t
j7B6NddjydQF5mHdQ4MhwBNtUnPboXXNmWnKVUCSsalLEMuUextH2VhOtyEs+bXCwfnAqnnFp/cs
rfKebbulK2+jv/BricOqk57B4UZdiPcqsyL5FrfDbU09fm2Q0IcVcahe1MWQqHwsSPSNyKG7bTVe
sznUwOpO0TW5yNK+Fj6a93WMUvX/vRrjf7+G/iFyKOsQNmg0LiQBoi0RUXkBraPbQVU23XaPXneB
u5aRaimpvAzLyHawIFs/pktI/5DW/U8i/S8X6XUnGHgZMHHKOrmEpOfJN7Tgkte5TlHr3Ay7DKUF
zDKaMVnSFdWzcCGasLTWVwBfp5dhjvXPoe+m+iBgnbsr6jo6xLafPyBCpE8CwsiDEQX9xGAwfJzk
luYj8eacllDhFVt/G3GcX/co43JiYuqq+BJHcFkGMyp66L1Ut5XdQST++5FDKAGmATqci5iLrx3x
rwxyyP97/fxHGHPdzmYgvkXvscyF1Gy9bKpbcg1M2B+y0/9anVcRgVOws0+6Jb50AFzIrOngQ8Zl
YB8Y1Hq3BQbXTW1wc82C/DqGMF6vb2pUEP7V5Z9GQN6v6X9ZndeNbU/pULgm3S4G89cfqk4vZ4vD
U+fdmPZRTlsYhWJahv+pPCz/4997//P/FbRi0Hac/NbFlzlV6c7jpRzLiFQ7+BOYg0OY8uMP7/39
FfzbF3t/Zf/rH6JsqwY7YxaR1yObXr1QFrim4NhO1aHJfTO32RrF/lU3MRU7yKd4ldXMj3iDfYDv
Tbrp6o6HWJxlZcUXEy/6Y1Wt6QswI73PRDdF2I8NBSVgmzFqSuzuPah9QX26fLID0Udb9/PHOl6T
8+hC2WdUO3kHifqnzYLH7UtfHSGCWkOdqWhiR5g7rccuIu5THXly72s5zKg0RTbztem/aG7/JOD+
j01x3Vh3Q+Vq0xXbxQFhvI+ZW/aJ+RPC6r/ecPT3Bx+FKUAnX8mLxa4+CtPbQ9zAPaqpQvuhN6v9
Q+D5H+Au/o8u+9rbzqUtrgaYjtJz28zdDvmbZmhnQPgBnob7Iru++0GXLt5XvPzFeCUyBhwvBJGm
PaLpqW7qqfDrhqcVcNrQYFRder/97FlIsqLBo/3DWv73pXwNjyCdf7fDCfwiRvltabK6H/6Qif3H
u7rud0ZEV1bWCN4pATZ/cibklM5wYNiEygNNb2uV8eveZwVCsWFgzuJVVVFOiuHokhvZYPwfpJle
dzOGzdgFeyn53SaqOICsT/9QaHsvXvzbOXJ1xI/jCmHByMQlhtLvM6BwyyWysrkHSNTve639YW7V
ekmEmm9qt/JrlUSg0yonyNIuFqM+F4GlulOLLG5Lqa61EqzsVvDdG3HpAL2+GOdYFgxLb0sertUS
q5cRXeMourgNFpRZ8IhI9Kz4p/97J0TqvwZ+rkURGK5qa4PxpIunstQiL+0Grj9o8hF5t7EulaYf
NvRH+p8GlfrUZRbixK3OuJ0JhRJa8bgI2YZ2OUxfCt47K591iqgLwqiejVOZD0oC0Jttvl+B2idJ
VIvPw/9swWxAkZ7+1mOXAvqOkbVxe7SyiuFO324VSlOLnrqIZe3WWPfIYQGwD2vKjxrVO7Lvqcdl
sUyjOYEimah9GaXs61BAL4KR8Xt0k6zJNNQ2wKy5mOaiKeMdiLs1ckh0bKGsbGZ76oiK72sbjS/M
0AIW2BsAidlYVOXBpOy3NmT7WUzgntTjYLOOpsOXIlmKR69r+daky/jUlY4eykRuh3krGvt77dfg
Uf6WdfEU0jB8baB0J8fSx3X9lIw9lkfWI/prsMiNJVkVse4pNVXY9XBtyWD5h3e8VhNMXse4Qa4b
dfcGnOOfxndthv7+a1tt4j7Fd2jARh6WvO5ZsZOksnllx+YlCfCbynjokkOL1/lMDfzhHtO6WDwq
zy5+qmNdPJEiMad6bBjJRsM4dO41elVbtfD2Fegv6bOySb8SqMYylWjJd1HDPwlt6I9C8N8S7l6X
1prwOU6V9vCfqilUWRtCD9DC4l3T9v0uiGE8WKWhHlQGysdTkngMZU19+7nta65yXpeLuQtlyscT
WM+cPqWQRhTHcpq7+WRDsUSfOt92yZ54h58f4d3yPvMkXJVPiWxOnZHsjBfg8Vs6C5DbuZ21IvAI
RPVnyEwSE/u50CCj3yV9la7lHsemt0NOXK3cPVP4URjn+SnfgqbPptFU5LV0/FBo38B6CUrfkeyG
fvb6PFS1KZ/cMoaDwXq/r9cwH8ao7e9nn7TJDvqTKIuRlLidq5vQviSVqukh7uE8eXApj+TBxksa
il3bbKgJZBjY8u2TS8ioHuKu6MrPruskffKKoQqeFYgcae5KV3Xgl45dTY4oHsLWFVaRGFu8SAGH
lgNf+zkcOOl09H1C32J7JoVT5miAiGu/8mmtZnYf+YjPXcYxHTdlVTtN7p5zTEHcLxiCND/Mppm5
Z6bHX23wTOKX2ltKshUvIz6UJnbyAI50qk6zK4LK0fQDzCRrae3hgtevqXoARzTVbzBGicIBVLXI
PSmPH9htjQdFNpsXMRQvxSST6ACwmJwPZdcK86uSrsfcKJKzST+1ERbiUY3TJC/et7ZFQbAxqDe0
esRE9bBtdnquoMvZ20AKDBB3upuSrE/nWX6poyhq37o1rtoXJZoYEQtV2J6AhbfRaXMiWX5bXpLp
paKz6e7h9kn0OWp6LFlWWlueB1m2w68oDTZ6UNRWw1sV0kWdAP8x5JOGFwkCSN8ni8L0v41ErpK5
LT7jp9z43HbxRpNsjoiCU3pC+/FoByja96LpqftYJ2IZHxKGdX2XjA1J9h2Xa/tFYpYzRqZZl1jH
8IlMocsc0+5hi/RQnlJrm+4r3RRvHlbR9prlEwjeo8a0yRDJc2KHwf0MhX1nF3oQDI+W1bE/1Uuz
6rsWeB8Gp6AUkTtkHUu9nZe0gVdODlKyN7uBLuL9dB0Zmb44UM6HQzt2bXTPcRqt8d5D4W4v1fuw
y5dJSFl9aqSDUjqDGXIhdMbrDYiIGmdFc17wnexLAOcSJrdp0cegHhdx/eaKtU8uGH2KDyaA445R
JPz9nds2X+zl6lT3UnDfw7zdMjgmnRDGrHOzi91E6xNNrVncYUthmXsP0weYXREpMHma6Wps5BEX
ERh1LDVmOM9+nN2vpJJcnrhvObrPU1PprA8yhF3bVzX7uYWJjMeGpQPGi0JIpjWTZUx2umeGwKai
gTHyd8+ThT672lXOYjTGGU2Qx9BOo0wlUUbqazRQt2xjHhdUGkNK+5eWZiYfko6x8QK5TrkcRVMn
6p5VbFI/rOeMfRpg/eIOVkZD8TViAQNZTSK64YOwWKS/J06m5FxiVLijWUs4E38JyodwijZB6F3v
pgUGNRg26H4l0wRHgyyaeBS+JNz07OANEF0P1UDlcj93EZKjrJ60qr6Pw1ikj4rVffm2YCNMZSaS
uS8+qdUU5GCLGaYAPFkXfW8AqyN5F60sLncNF9FdPZCZHKswdvHdjIlp8x21I153IGVOzPa7wvAU
dRaKy4T+2MqRmh3+oaaqdu+bAzDsQqAVNGfc8UATGCexuLo3nIEIm29ay+nn1nR99d262A7fh82Q
BOnZatdPoKdX5cfIQ8bya6xNtPod7JHkGB+kiVBP2g9Dy9R9VeKUfeGW0L48NZSWCqbxHGNBp7Hs
lghC3rQw668GaDRcDyaORLGHCXPamEzVso2XTG6NieUuKQ2Fu+HAWzLdc9WBwu/SQiS4bYuib0Mm
wxBitscMulT9rowwKSaO8Fcaxrfe0BmI43nrDESyqwCV5Zsd425Ycwnt6rhvgP0WY6ZWpycJOy3I
BiYgJ81yLGrl++pYAM+r2c7AM524C8rzY/TCp0Zi5iNaUtl9t40b2zaLKlaaiy+HyK+5MKxutqxW
c1KBkzm1m9ypaXBJmaeYf6VH60jVVhlpIhufN0XW6pQQx6bfMW1lcpy5Ie2xROlJ7WL4W815nzQW
AdNiegyfHphPCl2jKTNJt5d22tZjLeeKv5GidP0ekzXit90Sx34lzRRV0EwzdOS44Hk9GPfMyRLT
TFbMimONcEPdpZpT6GIJpPjrKd5YdFFt6Vbc13NTHYpAJvrJRRW64TIlRWyPmi8VuV97MrEfquH0
JAQT9qhi3N977UwfT3kKixz9YErK+INf1qWvc1TpOMgV3Vw860Y79cqaaeoA24vWMxmD2+t5lHnd
jjS9TEYPxxRhVPiGkWFAUvCVo16dQ5XOHcyoHaYD9ypSoGxkGwxK3HlGZIlTw1gzZukCgp8C78N1
GaKqWbjjWg2cf2CbXDQ5RLCcXi4NTB3sC2F9zO5EzDnCNWxdtnpgZ11a/qVJ1IWTMsmFKeHPJR9o
gxM29W9zm5Lxruu3yuxssnJ1jlkfFP5f70ifEVThzF/VWoD1t00lKS+IrGX0dQi4uZ4AlGn4h6Ld
aHWeBoUFKDELj8bGYOOhOS6BdPhNVCW28YT3t1QvMIzpL1BrmJ9oOuEytMV20j6efydJX449NFJu
amEZUrjxPmnL1T5FQGDGT+uC4u7rGgH5dAITpzFlNtVlHN0ldbSuB19Uvf+VMkbiQ60Hqt7ECM+Q
13gEVOy10E0oflj8roh3qiTZym+wIyKSYgpnK+XT1qTWA9Nb1wPFN6MSw9C0NgD59WLF/g39tLAc
FVuzZp6KRJ8V6tsH+I+ArpEVU2uOvJqSHmfFUtmnQo6aIKKs6bGTUKeYtAGeYD8pxcPHWNJuYjmF
HRt5HX1n2nmPxkQRt6e6tvUxTRSuaow4qLTMQwrdFYKzLU5+Fg4U4S6XE0xNMd43x+bMMVjtMz5P
y3FrhH1NbKNbhPoJ8riDt17Az2KmI20ehAquLbPKqqZ75EUF8Ws2ynWUuJ9J4D1eHNF2e2h6Vo4+
ty3kavhzApBHHZfjS48LAscfoE1FWDLdG7eL1rC0P2PMeL7ITSB7f7eCuXMI04cNJxoPG+p1guiP
WLVMZIlt5XzuFYLoDNjSlT6yoVNoxhYw4tX3UiqwT/Nq8mrc44PrU7VgE38skzadl4cuZW33PPsC
wzZQd9X0BYGCocD2VuugD6ShMvkwpohWDi7IUb2EtC3nI6w8i3uhBiCq01gfEXLpCphDWqXNEQM1
EXvaEAY2cBnCuvL7AJ51352n2Mdth4j6vb5Xsok8mNF20+9+tkPy18ws/zxLrn4hOcVhdkjXxsts
4sUyQtgeYkwYprB2RyvxMPSUr0UeVKGFy3H4RNO6tzNgkd1RjKhkdGfdtL7bI8FPK7UTI6wKPpZt
qedhh47s0EE6KDYVmYMYAx+f47Sf+bOQJXkz3ayAZtDIDFQerc5U6jMyYzXcjVWrMfm5zgJ+Kbkl
MIQaswalVRHvSuEGly1DOjyUUPd/7yPZlZhGs8RyDBtPLWFJ1lhQ5752TJAZhlowXseUwTYX00O3
zHYx2VAgkh3R7qI13/eLLtpvyrRq3lfYEfEHhS8xXtIumSHKQ8tn2Nl3MWcmeoX54gZ+wlveuqFk
HOluW0/fod5j7LgqXqB3liwkkM84ZBsZkLuSat1vJbPpnKWBLyLOujbo8SirMi4f1iVE0DiNqRp/
TcppjEgOukG7pd/QmYhf+9hW4b5xgvH0zBHfv/UFjbIkVBAFDqgRXGRdVzkyoJbt1TzGO4f5Db4L
FV3ezKzIMeFcPLlxJQQiTvw3au/Rrw4E7/Yw2M4+YK3IO6GqFE2oYSX5MLXRuYnW6aNdpH8dYeO7
ZCKgprGDsYcYMoZu0ZrRiCU+/SiFWNCGcO2vyPbRjNI6JCddWLZs0al8URNSLIQkbc4Y0sKjwUkL
7MkmgIudq+c+Cjjhl2KLLsY34Q67q2e535YKhe50O0N13eRygGdUO87TKaYDApQlxBlZVZOD2BWO
tp30jsVbf+qjuDgmupgv1uCAUmzyedv4+AGTFQJq8NYiYAOERYki3FVso/ukDywDXqDC+Fg057Hu
/XGaRPvWTz0OLV/znS0StpcFjl3SuCSL1PwlDGmFtEwgcBqQcm91T/elxZkB36MtrwY5Z8qLFGV+
FDwGKz9HJWznB8zZ5jgoij1B/YTjGZDiMFQ0IGPyw3kly49BtBJRIyyr8Hrw+xhfLfCc6As8f81Z
n8NdqbtTCBGQBYjxd9dJ9qmtcXwIQ6a32vdz3okgn2Vo7SeLsfxzo0NxsapzOE9g2xiRTsJcm8F1
3EQbAlHZ6D0IZQibyrQjJ1Ctx93aWYR0UrrhGwaxVdYWQHVZ6EQ+glCKbpOM9EEVvDlVLYJAQF6W
TeQxaYo7ZNWI7aA9OoInIu+gNvFtFuNoOGo/SZolUTSU+6UQqrlzY7z8JbqAABjJrXjuKm+Q/sOU
9BdAPfTUC7J+EIAMH71OAPSQbsND0ybeadvRfR117Q83zepulLJ/1UvLsfK5QTMFVoBZicVw6DBi
BA1UK06x1c1+SyMs9NC4U23CuuVrOsyHhnRVmVEMUv3SNZw2LDS6X/0MnAKfSNPso5L5z7UrlvVQ
YVREXgz11cE0gxx3DI53r7HW7Usr6vh7wVrze9ILeQ6zRGCWKvVp84RED/DEKJ+m4IrzzMuUZAtc
DnYQ2iEGWKvRH+HvXX0fcA52J7mhzLWzpS6ONi4WMITbGrbimynWU5EyXe49JWTOMNFq2a71PkZx
q5/WgNKRHd2uwvW1LwAuYG99s+BeBqxkpXdMJNvwmcfDnNyl8UTMvkYe0++RrQuR9VtaPkaQNT9E
TFbjfkYhD0WkZv1B6dq8SegNHiSG/je8O6SISCsn1BNwT5L9kKjwOmzcRxnGYPv6d2Fs1eYUMdSj
tnyRwBcNosySauufNUOIOWx2vKwjhxDYMdXpR3TD4Iy1IfzV+2oQ+knw1KW7TXfv6UiN+CJXuOq/
S7kkZ+j8/IFLEn4XAw0bap5zcQFHqkzgw0vTOMfqsDqvqR9tzgE4e4qSGdtonhra7hIWAzhfBzLH
B77ESchCkqYqhwl624AZDE+nc53g9ts3TdTdgdXZGkSQTfxS8q6XDyQM6idNDPyeZBUQ0DL4O7/R
ViRYxegA0D0EMQhTErxVv6/VOnxDjNd/Kba0+OW7EMUZU0TzXM4CoXE5ugnksQVZZr5OKeybEbrS
r8bP4yMOBfY9dOX8K6At94xRmRUW7bTCmiTzNjzMcyovc6nLH7Ie4r8QsiVfHG0S5GSg4JC7dS79
77JA/JbBJX21O4046XHaegwiiSVK75juOQ7zoecfqgHRW0ax/stsm2p9xxGBwJXJOt4fiqXf3EH3
YvJnyXxz6dh7CSTBP5Zm+Ag3IO5sUNSou7LOI1D3ki9GaVHvdDwCasUx7B7n49xN/nGIaaUbsLEB
P33ulwQnmxI4/563bSzI1wVR3SUOy7CvxhLI340uqLiqdKjSPQQewytv4ZOTU7GoOCuiQqcvG3qt
J1Q8kJvhUKQFCkOq9vfdQGmXJ24loEB1OC9K30n+pdRt+rTxxX/0zCAD35IBbjoiKVH7GLqi30Zc
B0vfvdZSbD+GwY6nhape7MnauA/RIMg34hv4bQc1mLuxixD+xQAz9Kd1Nuaz3Ew07Sjy2Ze50/qX
3aq6OkFit415WFDaO8gGiGDA9+rmrQZ66wmgT/eISQWj9kXsy7BHzUJOuUMOoi/wM1rHE34ivXBI
jNwxSpi0mNUOHu+Jmk7ni6Kh3UsJnlVe0qREzgHNx7Abgohe0nnFC8Vnw/k2Kd32RBtwsjKPy6I4
LNGCK8sLr9zdrO383cT9+1jTWqOfITFFeaQiDCigrCuCcNHPIF5NppoTFGd1uSv5Sra9iRbtL2aD
kVFWQarBz3huWu7jaLBnk6LDN7uB0TPHo/tOxhml9xqByUMagYJ3KGjbr+ekqrw4u1QkX8MIU+3n
RBrusrHaHDYEbjbZnVE8KKt9SFAgO21kmWQuxkbdFeWygmLYJbiGnJwm9oTYax2QJUxDmatpoQYp
nJ3mXdFF7/cvL3yanvSgqy/C0LKFoSMrCQA9jGNerO38ciR9q4dDtSbseZyc/V4NGxLp2KwoZ8I+
pEJvhQn2oy4TRCCRinsNcXoL4BcNIRofBBXxgJx2ossOzsnJU2vJ9FcYRijZ48qne2R4KKwAI9nW
GV5Y/T2ebLRLttHCRVKtU7lzEpFBQGLmDyqdy2MA2jfJKhOTH9uUJA+oSCh5XKNuPaMH0tgfURvo
hynoBrlQKJr7lo5N95yUET2jBPlcwr72iWm6XRjSbpf51YPjG3iRoNjomjI6giMEyaozo35r03q1
GWXRdH63dxU5N4s+bgAFIGXemnhPuz4gwPfzfSusQJY+L67bxUus6ZEkrP3StT1Pd4h6gwcnzY/t
sVunClfyiMQsayuu9h6FyjRrPLPJh0mU7QNnymLwBJFlk4moGT6UDuYCOF3m5uhZvf0soxFd4bpM
Z/HY8ikM+zQFWvoSdzj6UeVViC5i4/p3fxqCYI3yDuYW2RAbUe4Wuflpj45nak+VpErmqI5GzaES
ZTPvHJUmzWcNaLzsZ4mexypXD+tQVGwyRmecqJFw6WOsyJITocyPJaqqCTmGodPB0uDhQxkWxDx0
1QfJXWozkkYRKs1tq2mmS98M5821a7dzHq7KWV1Pvtk1HSRs+xrVp3MyRvIJdet4Z+vofQpYYJ1w
k3yWA0e9SiHNzWCzUDSfNRn6OKuWtEaoZ1MWcliI2moXo934/lUgAsnmFJ7Q2cyi4Rg5t9Gs6aN6
v4B68VaM5XDg84ikv+wb9FmmNHwYg1+/xXSMQXFv0EDI54CQez8ag5MA6nJFn0u9yI/1tlXweyra
6gOpplU8vo9ArkjWYZ6+82hNrHuAmBZURyFRhsXzgipujo2XYMKiLQzJ0EpbP3jdreMONX3cA3xE
/S+DGWA7nKmuk+/AF1Tu9xa1s82QXqJaQFuPh+T8pO+KEFmeOycAebNFSbZnjHwW1TF4ArSW0EN6
D63+8FyMMOraS2cU2FQQrQ3/n6PzWo5T2cLwE1FFasItDBOkGeUt27qhZMumiU03mac/n86dq+zt
bc1A91p/PKxhXO+pyXXxspIiOKcbef5vMGvmb++EW5QxS1Vn0TjViXuem6nQ7V0LLkagJlvjN7Mw
y8dy4ZmiGG1rxL3UixzutjIMegg1cIbzVMTtmjV03X1qwO6sIPbm5+IH8y+vdbavjcXmDgCep87b
1jeagsilbQiGjI51rv3HidXmwqtVLofN83WTdoZwTLabJvSoyfGs4c1R/hicglY1/eVbIr+lkAPL
Q+ejC7iHwOrij23dHdg4w/TNgWHav31vtj9ml25xXOzZeasK2LGi1M4F5UJwPy1O/sXCI4bTuucl
EzpkzN8xMDwFRbQ6yGe8PoQYDjR7b662qwgA/mZyCd+iZXl0c+EfWuHX85kB4bvXfpPMFHr8itU6
zLcihyPMuqDY72s/cC+R9sx1XFpxkna0Exq25VKA+YYsRDpv14viiwYgVQ4raDhwwTHNlUPSrr4B
dgAuTZsSo8QJeb37JTWkSjJbkDNjWc3/ZrImS476uU5UUebvW6PXkMdrCNWhsMzMwbPo8SastfzX
+jFDsKjsUCSQmbAsmPqWWz92Wp3VGNWvqyUhOQko/Q8X+sxlPOD3F93qQwTrqLvL29h52SxPfXXS
srO5d1Xm2HBlFWcMB53HZOhFMsw81y7u9n7qjovH/96xR3kcSgXmF9dcMi0kT9KFkTwCC/cFpe5z
qQ8TyNpLXcdsYsVeQr0bO7/1pWLknet1/JyrWh9yIwS3itW0SR+5+zEvaZODsyryVM2xe17Cbn4P
12lq0tFwhuA4CW9LG/Znb8s7H26nDB7ZwOC7Ic3SrhEGECAvvF9DU87HsS2KZ5QD0WEMwuWw9mL5
MVnDdnChnF90aDWPrajLFJhTnWVI6htvO3JRO0LTDhrmnKbc2BmpOCslyGVxaryp5g0qc9aSqAjd
tG1L3st27xjhNvwewSI/HUcT9SsixepWTg+mRe8Z5cy9qQO1dXYHMADbFOVt8jo3ARJdWTlHivlW
45ukbegQ9WPfO2ytfplRhRxcj9hOsYbi3OKcOvsOZGzXbduVZWOj67mxnmbyr85IksSlaVR0pHR5
P9Fw0VzHRsRZp6s/HbGpKf8pAaC9IZxoUrWz4O8qt4OK1/iproT9vpQEXUJM2o+AurSXl63zh4fd
O+y+JMjMm/P8sCoblqNwi0R50k7ybs+zvJ6rT8zOzdlr7eI8kN12CIt94BS3rE/kZjmAZvlJSWp7
CpY8Os4ReiyeC/8rJOZ2ktnuAQ8eqiBsnmVYjkcQaWjRfF0PngmnUzhuoZWU+fx7mi2gmWraL1r5
Xwzcf3WxBC9EQpNyQ4T9w1rBWZHxt7zZhR2eoH3dQ2mt8SWKjUWCiv4MetVnxBLBrhR5jAEZao8V
hIws7nP/DWRhOAFa1Xe2ICAV0aHmIt+qv64/qjM4ZPDcmPFtCJvyvbEDv0knZgAcSkNOFVhd34/l
GL04TRlirwePOFpB3Ca1NHTXK7VhqhtD+5B3zh8yTAc+z1kc9ti06FfkFoRZR0K0SVGydEm8iHlJ
JeoJyWWPdeGga2RNeh2Lp9Uqf7kVru9PuXTeSitlaBOdlRWhstJJ7rL1Tss4cRHWgQUf86S3yi6u
7TS4nnXcAqxVoFIjvkTBC9CK+ce8x2t3Zmzb1leg1EpBVm3Gj/+Tw+z/ETVmwEea5kOdKSfazL9y
8/axTlYKefuDHKR2b3u8R+NnVGosxXzcRKMLFyUBNLfp5aOr68C7EilRH/xibt0fm+fs+s6tnRa6
0RsXqV9iLGWGa292uCXtRjvLf/FkpP4bWUugt6TrS8cg5+U3mDYoV1ySEXWOTCe/KsB0Nyf+oDCc
GdoPo+IB+rN2MjN3+f+Tb6vMDcfxTS5T2SbLEBkry2ddbSmgbsho6Y9Ix7kRx5a/V/TKlZ+brn04
r9zyg+aBOnb9zkLZMyM1HDdtWjb79m6vJFk/x2W0yCNxf46dxo3ub4AqLnKGOq/7fzPqve6tr8TW
vThutZo0Lrn414MJF1MlJS9rdVVDr9s0dkhmYe+ExvITruWue+zGkW7blUhapu56A7BOm4VQPYvR
DsnMXRx7/nYlWzgvfo6W2qJHpi27fN8WsffJPvn98l52mofJdaGenMzbFvcXxGvkPNWALMU/SdXc
vylEiU2dGUL18jALO2KbVSAMF2Umx0tBmnbridFnLLIhktZbvPCU0LXq11LbCBPKsM6TQguhk8Ka
yo48y7EENx5JF/PbNJLRtL6OEnLmQATFJKwkVAh90dKqcW2hfe3cnv45S4+CL4PPU764ro0sJjzd
OdIH7v3RZHHuWNPPWljd8jcGUopcStrMajrmMXpD11RzrYMpcz2VkH/D2hc/vMqCEaeLwousS9tL
LLOHqkdudtfQrp3XkPHxmN/iTbTOGb2P2S6DsYZWHcKhjZqHYTVrfAplFfX6soROwVhURMH+4c9T
W6SUQJPMXHQTTNOhbWlc/U8CbXnP62RvvT6sQzgFOcUMggKZJHB28WCVzLmQ1i4KDdvnE5oTkSMY
6BPqmNfr4Hih196zk7LtJqTibcWX2IQQNGrPQbkj/5EKyOKeEOlCmeNazmBgE6bm5qbhw5o/EFjd
/mPgwBL/KmckaPQ+KJultM+EmAi/ZVYI0crBbdX87IfRJVDCyXYn6Dp2JzlaI22ZRByANpxavsyi
uXCesMCdu065+0+7mMP+4A1jVNYvkAXbosgtcsPWPtB0offfgVME62cTTrKG4d6C5vcKIjDpY+l5
hTz2UbnqPh1csetbsUNgJ4Yl2D6swAPtaf/OaX/pd4/RFL3TqFP40ILNiOpCG1NohT8hoaXP/Qfe
X4cZb18TzYdo3MwNVXrT3RzBaqaO3KVh1CT5JNhPNo9zgk+6bfrfvMyVf7NHt9SJXrzFPzrVKHn7
a02l9+xQY0w+YPyvkHb5OTP/rCM8lxTRkNYe8oLi1PvF3rzkwcB1vduteeIwCaoL5FYrXmsCXfPH
xW7I6bN61Kl3lCKMRycfTHtAsy6yiseN2WTW0ZeMqzpOVq/SvKIFYwUjox6t95YzW2X8/M2UlUij
mwOyJC9zAnufHgjm8a1PUexB/4Hiy/3S3rpHQAsQqMDaS+RfBSQ1OwfUhnfKA4PgylFx8xL1ZWy1
yRrYQXCYG9s1RNf7zU+JyGZ6jFkvthRiNNQ3qcqoPG4e72/Wx5DAiTete++mWmINfF/UuHhZ7Njr
kLA/7I+bUsuukhmDx55WFfjrk4XqRRyhmOc2qbyNBOZOr/peu3pa0zxvcnmmn0zCSsrNqhNeHtyc
yl1fdGEt/g97Cez10+4i1zkQRKxIm+XDfF9dZzYMx1QE/pqdWJ3GBcWaVwThJfZGYD+BtjR160aM
SeTavEoAGRUvehmCYMduIFJ6saP9oAiugdnfZTieOx4A9y2vBShR31gkWuRV8zSQXhg8Dky7DC1y
nFbYwqq9q+sy3C/B3JgL8vXgj4hXW2YINuyfWMnm14Jvlpq7RW9XUO4ANWhomxeDRiD8CsDmf+c5
b8t5rbulO5C5DzIY2oyClxD23b9DlDA/+6W/AfK3XZQnk7Dnh6W2qvq+qqVi2vDa6dPvY299sPHo
f8DlrV9tHrZ1Gve59BM1+T6sXoFPxEK9mi5xPkfEVFey5eIQ4RmYkV9OTMJQTXxZRVLuVnPrm4iw
qqKdTyIK1+qgywUYwv5+kZUbw4ZsvfmQy7jjuYJO566Y+yIECnXrd3eY1d8GovCLtl2CQXZf6I/N
ktvwXDW1zu+NqS36bDdrjo85DLnJEE7upE52Q8tgsniyexDkq/DYloAoRzxflfUSoO/A7LXX5jeU
3LfO+Buup098VROI/kqXOqR3YZscJqaovHQpJxRwYvPIHYmcyKu5UIWdPwLg4vVK0LvWwz9nlIWT
SaQsDFt2PMX1oRNb65ys3ljuT1vlSr/zVoXLt/8BgGvRdt08xsDYJuGLa8O/Q9zXv0tHaYdnaJ/k
kc7HPrhHQ8ZVXQ74voK41mG6W457RqBUDXgrARbGQfXPc+BqwE2DVKF8KlzlFy8AVcELEGxdfAUD
O4U9VfNPRU/gMxbTtUsdIkxbLFPTwNlvTY31UnB2Pfv5WoRpGM4iyoJV1shOQ2355f3S9F7zo/b7
juOykJY4Lyxg4TmOgIyOYQA8ckThVU6Hwl6QqLRbhHdHFBqNT9hU9vaq+d3VJMumfM6l0O+ibcjK
2VDt4BWFdt/aFXB3PTVuu3uHGuPeUzEqO858VEk8V3u7tCk5RRvw7OLGCFcSSshD9Uh4nsw/GtFU
4gogNOdRGvR55CeASLvOPB2E4hYVjMaPbb2YS6tKz4eENppzaari4W6MtuWtH3YtE4soZJnEuoV1
UFCcp3abikvYctKf520algTYNCghODiH7vtt2N175KN2/aq4lRC1d/7Gj1f0AJU/xT4pP1vi3uef
MS+zOSx7yU8RlLRtBlPevcbrEr7ZcRD/cDVPcjo6i23929Ze8mvR5X/d0TMfkT2H6rjCYM2JzPu1
yJod6Di1GMuCPy5nnyWTKabR4iVaCNTO5lYO+t3H2W8dG3o08q+OMSP8sfdifjaF29xbjDovQx9p
NCi14ftqcrHBMUxTmNiWXw0Ax+E28NRPTaflk6+7xn6cHXSo1yYfrWvfomjh5uy2B7I4chd1dlXX
D3qUcCooPzFctbJpMhFakhyAZtwFbLlTeG8durmLcsageOpaI9OFLSHpWabnZBFBfDYd+k6CivRP
j+T7OCGhTj72DjUvT4JTUR72alS/2EwKBADaZ+pSgDjdrW4b02QduSkNuqW6kqkd+SuHWOfGVJB4
q8sZFcn9V7A5KkW2PEzfcnn3qRkGu3hu58qo1yhUsroY2ZAABMvfr8m+ecBL2+yJlzUYS7TXLgK/
k2T6b8ckJBgS7QtY5SsbSawybdz5wXc7cSv6XF9i5gWEFrHlei8oWlb/wLI1DO974yKvDJegbd7K
Pre7rCQBSn2ntRkQwSUfigeCd+zH2rE7AcNQD/WxWPI2Onf9LMorIr4KgHjW5HhCKVTjLx03vXrL
vR1WiEFq5BvY2+GWA8j6RzTwpM5b+Tzxm8Oo9MkglJdcRHBM51iN83JpUPa+VJNbu8fe7fOGpKZx
K56cPYfqlhZizIcWMowyk9ZhN0885drLy25NPPZ9XYwjLgluPkFOmccP0ZUuQsWKtwqnvBiCpMv3
Ud88EvDas1/vcodgGdFygpHvp0FZ7bFB43PRC0dFUuG3IDtcDOPDYA3TnYmof+mUKp7jcFB34+x+
B79YAWogou5UYuBaRCak8W4F/FeqJstf7rXJPe8nE8UWpKHlK+/i72L/V/W8RW/L3pS3ZnX1x4Dl
pEgqtcxFyrq+bLdxjAP0FVwdYwoRi/Kv32ynup9gh5as1dZwWWjU45+pVfgk8u/aVWvypoet6cvf
Jg76U7iONv6k0VvtMxJ+YY7xsoc02e0MyWn3jfLcgWXm4Di53E++MxTz3ygWIkz9eXG6dCrH7oIM
wbxoZfmSeXPzt/ggFFdXigxskU/ztKNC4E0cWdVC+x/SiTZtR+XWGf9z7UM36MC797TVx5eh1aY5
YAcrgjSv2cH/8FRPH8W+jRk6L+wIfpArk/VOy27vN607H91i6BkIrfVR6Dk6VkVVb+k8TdRPjQ6H
1UFpezzpfVBfTFh1Not6uQrfaY84JqcDYYfhdSrANRWeg48lVhUPZF9TurP36uAPY/vk0JvQnppy
qx+hRtqzdNb2UVull3GWuXCO6zYfDbNQUsV7fBZ9tT3xKY9TxkjY9KhJAntM2XBRl3p9cZwK+ILn
nsuGGhDMVf6rvcr53o/76YCkguJQMs0Rq/omRtGt6tAAC+4L98Uw+HAiytx8sRe/RO+v7n+VcUbH
Py24iNyfxlQlBffV0lzdwRavrgyiHznKtyLFY5TPSWRBEoeYV4fEtJX7d0UdtSd2PC83KQiubui/
GDHtQNB25hs2oKn7vqGxruCzN94fmj8CdYRcxTsAvd206dxRg34pdvQTreMW/dnORewxEri0I9mF
f+UbYwxYiUlMGC01Hbq2/5BHJRBp0PvWeBS4cx5XuY03/pKfyLYINiGIYH/Fe4iptY5M7aS5nOzz
LlAbZUVTWyo16OV2GoC4K6J9KC7FYq1Jz/p1Rj4+vKraeDmYUjBvL2HUATTstMCppDYkTz4gmEUX
ztBn/RfMHnT4Yubvu35XJ8cV0XiC6NrWrONKtP/a9uQuSY7SqU4BJtAYLp7XfDc2zGJ7BBdGrMbB
okWfWbvTLjQbO9wVO8YedVrtzrcOGnZUvkAulcN1smIWiwRyTzNYVnZsxXd5JXOD2KdhO4pRHIn7
cJxgSDcu6DPHIMKssetzFsxFzU/s8/5n3A8BliN/lmvSkHf7HiBuu7NDSz8JmqP8zN+Nch4YN6f8
4Cgk8j/ssraABW0rysJlZVrmoY3OmmeCuY0BW6aC9RFazFn1fsDUNW1JGwbKPJGFL3PAvNXRIN9D
kaPoQFv7yqQyT/y3ZYElo1HdG5WYIWmkPRtfNsSO/s/3FfmbI6WhZsanAzQ4lYzf5R4Hqe6gpOga
qCiIhRog0fhoQwI80MTG0AUrP2d8x86nzWKSyckX4shViVahQDYE51UzSSdmqVGeLBsK29vMwBqk
3KbrcKX4XFdHBxHI9uRMenAgTdopPn6fw9GeQEvaEeHbqBhSvCSOzIq9CoKnZcUbnvRBvwaPcSvC
/REhn1wu6CKottls3qpbxava3s2hGPzzVvQlu5+9Lv4pVrkj/7pYDuims0qgDgnhuiR2nUe/YkWE
81PkqMHnpbaki9NINcUhkPY6pdOa10E6cih0qelHbCaJRvumn7eRu5ejv2gQYaU0A9pdOnCBQEZM
+YiaM908xLbXeNJGIKIFzLb+48/O/mXFdpxMthddW6NUfnOM1+TZ0q3Fuzd18hN7GHC3L8USHozZ
BPBt7JMT/A4b63f37RJC+gBTIttEzqrRZXt6OPY2G3QyY5lywVXRABxq1PGARcPwn4tppz+2Q1ja
py4K57+F7OOjDPahP48e+0JS4KQ4hqg+C9iZaXrQapza4z5vkXnp9qm2EL2UhYyTXPZGZnPc1X8s
SPzhoZMFEZ2+H2+nILQWUi5VIy3KbnAZMC+3xXHLyxLzCGblNFiD6Audmf+i8768ShXCgEbSZbON
lhKxyb6P29EwSqwpLhm7f4O35aO3itAGhadauEqKZvby86T6Nn8go9r+dnuOnYeg3EYtdvMpw+t+
qWUoH7uuC7dk2gLxJvrF8tjR7ai6ugLX5G0ZICf+FnWIz2vvZPhqvmVcEHRwyHc+iHZ7dCuxQ0dZ
637jQXKYpOtlPw+DyJ+aHWnla8vC/uRz6aIhwFd3yMWw7le3KuvwGEFzfzBsUazhdpyiZYLOef9h
jyI2eAENyuto82ag/qn0CSffBQ+O0r+GWHcHA/PzNyjsjVGF7rSzNS/yh1yG7o23GeJS5O55guX9
o0uxv66rCK5uN+y/t7JqjmQiVdfQDoPPIEfTAPuAwLA01R+CLvoubVyxYboWK602XT6kk9ErrF9h
frYYGlhN+yl8aHGGckNwdzpW1+JMpDEpCd2x/xWXgQWd1uzviBjXxx328dJYId7BNo/LrKI2/d5a
VfngNDOb8Z5boF+hJhqHVcwNUZgX01E77nxCOjJ+oCuzHhdZwrCjxLzHWKrjDENb94U0yk5xzIDW
D4v1FsnFvKitXz9pgF6vDmaVpzVc72oepBOzkn61yXDnzgzNdEJ8XtxFszEXZbmoq62aGZP4Lztz
xPwHXAI3ziCrK6owXGDu6lyLLha/EA73pPis8ffF2CLKyfNRXfZC2Gd36bZbyCmM4KRVP1SBqNbi
G/kj51L965oAM8s6Wm8rqqEX8gyWaz2v04ViiOpKpqz5qjfPugD2LRf+KjYbxmp5i4I6vhbzt6Jv
yJ0GJaGDzdMwFzdzbw6cZBHAo0POdl/aWwZnCguJIFsAj61obuIKbhIXPS6YYgr6FzKZ1hkJWGTp
hNWzfXZdBI5isbrMHcvlZzu3QK6AWzI+bLORJMivI2sx/eipqVj6Zs8nnT0kJDedbESnycq8wnEJ
wp0WTYw8YuzNhAYw1MVtsDRSBJOrJrVr53OoQ+tShFV+l5Mn+mu1fA9QLhJ0jjnj762yJkQbdvW+
OCGsy7S4VwiW5WLN+3SPEaY75LGJsoIywLt+ssqDVRXrO7QopZ+RvSYjk++3+9A5eSyv9F6uRwxS
nyH62vO4x/OZZdb7jHQ/3g+7UM+AhqCv3sCsTXIdVQ7h3EC32D5HXmmd0MbWWBPs+LhiwqQ8Mt//
7A5Oswoz+I9g7MxvCj6cZ6hxDM8LRGVvNfOptdTIDcljhPrYTAcALHdIty7c33l+Ea1oFf2Xw2/V
B3e2i39b3VkZRAA7K5z1g8M7B3k75fbIVGp3t2GrhZMKz3deC0voFWrebu+2ou5ZpKvVvbGF2Xc9
hCeXDdW/iJhhbboOPTO6glK8y82Maa2n7wR50E+s8gsThLsPh9qdEAGBqmyvozX10dGvt+ZHFPig
sEBwGfsQWrlwHqonNGGgOgAF1mXr4/asPDjAqFQYhziju4TJvz7guZv+BF1Q/sSfMUB6hAtBY359
6wvZvsTDFqjn1sdFIGXf/hy6BWdzvJHWksjRj1hw8EXjqGtQFLlj/dDXHhIuhGWnRlTV3dTmwN4E
Ma9wgOt2V/a+fY9D25wsuJc2Y/at31aGQvR/uNwwY1gNDOPCsOD23o9W1R9dFGh8x+PERTgFlX3n
EpICMRl4buosiKvP1WYQ6cqJOogJ1/aBqWI+BGAKyIem9uRXm/h0EeU9DHhJDm7UcdPytZLMPS2s
QBJuImUqrlOesvXdRmQ2JVBj+O+Cyid2zV4Rk+uBDV1aXXlcUEPga4dvCO/wQ3rPagnMc7Hv21k7
bT3DLssJVZN2/tXV3t5hUbfR87cWusPYZwFDlKXjvxpktUi2b+tf6njleO/6U30jAWcM7yF3K4E1
n9XwjER9Q92EtqhKGHa6PFkwpZ0ZBaOblibPAIORk5jeS1sC9n/ja4NIRgk2Zvagx/9yPJjOD6IM
4ufV2RBqFLqcaA8MvAUPIGaU6Ri2o3NpDVIdLJ/TcZsLPF9St/mUzvYY3ummIJVPxTRV3jlkEzCa
jU53GgfqwkD4+v1JBAztddzP8yEMmv1HHsg8bSUdoKeaOJ6PQgXDX4YKcd5YqY67aOwM+4x6c/fI
edu92fnbK9wrYopy7qUdym/xmuJDmtmVyHtc/yrbbsxoHkVmDJ4j6sTDuQcAt1A9GpeWc4fiYgGH
HK2PMcaMB8Ac1v/ppfUv7Vhan0AMfnfecEDfYy6jkLRuy8tia3MThUU1jI6VvtbWzLOxFc6D3PjZ
YsFsyxsFJEUjqsTDNBA/D/q1/vODcshwHAj+TbZ4W2h5LxMob3g51LuvZIDlNxvxykPh9d0JuK3H
j6S34wh84CdWMfcyI35Pvc5Ks6xVDVCMrDz1sJWd+t2VVvdkxYF1FqHe3zTqL/yfgFF7OsZTX+F1
qUAqgyA+ulPdPO/74h2dZReADyr+G+BPIsBgt7/F2HV9HkkxyiZ4pyfPROW1zrfl/VsS8+DC7P8X
hv78s5FMH/ip9i/jDIjFx5ndgWa/rrkDQttSz0zDnYX+//nbZIjtxeKhSHVsz7d1aDHTjO7+R9qe
9xIitb7kXtQ+Ve4+/fZIdPYwbwS14rSHakDpC8pKzFoNCcBSN2CBcDgI/XDKj/6azw8o+Qg5JFat
q1J/qACzEUcEKKOKSP0XzXhmM26a7bEYp6rLhr5zXgOba6LG3/p7nXykRWsMEf1g48WqPsvcgWdy
NlTiMdjJPxulYeabqdn/lkSRHYfRn6LHaHbQFY1WM11Nge/ibrIt+30YgKkyKWyNBHDsw+oiCzQm
ClCY/oNDTtEqfH1FNN4J53XUvhK1EjvZsEl1Qyls/ef2gNDHuPO1PJIZb01pjd6xOGImEl+9zAN1
2jROmURG3N+EIbmt/V47QeCczNyCpG4NXwKBGvO8mwDVX4cre52s/G7Y5jXWac81QG7dJpx8S1n4
Fn1FZbd1wIwGOxVwUjWTvt7KaWMHxSR99CfLq8ADkNmsRzOO4mKFm3Y/Wgj5dGxyZ37hEgzHt2WJ
CnnZlbv4z0Sr7WtSa4s3l2XOu6eVKEBePuTbI9KvqLm2udWQ5sYgXQ0PYtDVOoLDOfuRpA4k4asp
/ehg9Xq21NETgT4gQqffDLeB3ff80YLSR/uwydBefiHO/6YL2XQtLEe9iog1ISTm2pC/57138Enx
G9xsrTgZm3r70UsQ2PLWB4OHpqHTi5PZLVGC22nYN/ZdaNla3EhLcZcUdEejjYwR5c8v61izBtUB
4pc2t/1+TSvhD+YGjRZFuE1aYQp0ZCHqu4Q+DbPf91PsdS+7QXn3aAc24u8Uu+FunryIvR2VsxDx
m93ZZkzW2Z/WK2jb9ilUjBgkwSczHZWE54wTkyNnY6AORTAneY15hdCC0RwQU6jnHAEOtqHeXj+C
NcKfAUC4UjyKnvmlZUb5CU+o7/gKh9dY1DkwguVj1giF/1vDd38UmFbuJu2j0ncWIhxUR/kwkTzb
8JvXBWDckFTDtmkepTOWqRIoDEVkkKAsY4CbAgPfr84bO/bEuLltso/euBXik9+PXExlzd3rRsNp
R7fKjgAGfmBj9n8Fje31+BqIV0tQMjhpZb5VMcCObdpELFqHEszkfq5VdwwapOzDUDUC3DRv/AMK
JPepbgpxP5pZ3aFsUy9I6X87fVxi26uGX4yN1XFwgyrbCl6N2G+dVzvqx6e4rpu3dZrz54HgAJGi
IrZvgQnx39vDMOev9Td8ngbWXMwHvVvcNPCW6uhMG4EHuy7qn36c6+V9ycuwP8UVOAFJJZz2RLKZ
gmvPd/wZlaZP+kO0oG8+cGvMFa6ltZMnKTiJmchL0x+DauVinXP0iiQYRMDs/0dG28VdnDMsfPTM
91E12b5GTvygqsgjmGNE1n+om0iqL0nYR34sSW4JHtAM0eM81ZVpb2G3ltXRlbvWJwFxzcmwhhTe
4F5Bm4V19SOYdry+WpWUMyKDy5BeeE92rlfmy0DxPUHsefEvYpZgpV0ENv1R1xOv8hqT0nMJ8nAf
L3B34A6L6YbPBaF9ecFa1VgY3KjTzRz8tDFxNxVaxRBJXXPXBf3yqZdwRm6BVMIHj9CRnXjGxvWG
7djU57nt/sfZeSzHjWxb9IsQAZdIYFqWLBZIik6iJgjKwXuPr3+r7qiVjxQjMOwegKUE0p2z99os
C0gsWvN+8fqgvydPM+mOjTBn+SRRu53Nbq7i/TwDArmieDTQvG/7tNsibenyfShCc9lnsxnnDyZV
BS7dCJwwUCDqKL+lOXT5c11gNd8NUdJzjhalYWxyRIBccjgLVOfZKjkySZ2m2D6lirCdxnwa7gtd
8ivTpNKKXRWUizhUUgwVMpq0XTYYyEwuN0nv/LGynC2FLUa+9GbVXnVTnH53qdaIS5luYNV2vGtS
pTQRbND9Oj0G1FQEvhywVrzWuod7R59oXDy0QjeTc5O4ib6ZezxChHLHQ3s/R3T44zw2HlsbA9sO
F/N87LBQNQhUC7famAGaFopb+M725aTlcmtOYWEiIabicaBIo7kbnReLyCTUaQWjHpuSO1wo1Xen
rQA6DsRzcRSCcTgRV6yldM7ChpWmHWRx0ccOy1OxJOH3JG1HlkdZUGdEAeRAwTHiCuc5zp7pHCWZ
/DaPkS22aSX1+LonjH2fmFOhne0qTdtjdyGQHFFYZtUGkGM4HQ1Kn9pvwOhDsm3jsLnoc7wk/Jkx
2cZ24wzmjPrcAMz6pgmvQrsKjqdIH2YvyJlKfZeCG+gDO7J/DXFS53+6XNLhp7CfZtcz4AKOKMEE
HCdqsmjYeWZTIL5z3QZHxxJlcXgzR21Yfse5LCW7gyxE9eAVemRHW5vr03DK7HGUR5y8fYuBqWzF
0YpH2VyBGyge6KR4D01lDE/dWE3mvuGl5Dv24yn3tS7vxxtqJsmXwhubr8vgzNnWcZFEHSwnH4ND
Bqjmqqzs6iYuUuqvXPtpuICgME4T3902Smv3Je4aHCc2B9afsRnMwckqOV28JgCBHJwRYEfR6c3z
20zdtt6KZmzfEHuDUBt6jpg3ovECeaTgLIJ9jVTVD1MjfpswIz1a2mx/7Tj70CBH7sKiJKLYPvVA
FeZNU/U6CCROuu4j3YOxfkyCcosYhHJTzj5aud5NAFtg7yY97jYXW8a0h7GGmh95SfdQUr49mN2i
385ACXwaiQIliBZ28BwhGsE9o9TyjIAhQaCahsHhIqpC/5Ug3eF+JuJt3oueoB5D9JtxNJEZ6Vnx
nUw5TrvL4I5vlKGTx6ifst/TRM9zywxDMddxCNqxgOVXlG6CQ2BYaYG/OqheenBkx0FGzk0eAJCw
PVO79UK2nb6i9nwMjXFEWqvRict58q3XudI8ZkvX3rZwqbBotoE8Tw6qmcQz22QfBZwut6mepk9e
rxnfCi+3oPyavXHNTTbhsh4m0360wlLfUacX9J+Q9LNFLFqCaocC29EOLLHzXIN+ejXLEgQHJpTN
UuUGZqi80wLas01MGS/B35G2wAmaWup0zZb5WmA8BIJT28sx4OqxgTs8vNWyGrHap503XvfeLA8N
x8+DaJLiDj0UIB5kLtmpTKbiTIdvvM3y9HJSCKLbokwCBDWd9SxzzUhPSZbj7e7pUdy6Xe0drcTT
do3wvsy6bZxsGDy054LUO3EXrn51dEyuZDK1zj35517r06x8Drm+7BNplrt6nmBLeVrEykTDjGld
L1/4FcKfTS4EFO5boLJjByoM4QIolvyEb9XmfFqI65aLXneXAZnBtAYnOARN4KIDDuIo/61Ba74p
pzo9YTgbt4sT4O5L2/An0tHumxsXDbo/TPrgBFqQIo7L8AqAfBtjoChNq6HB02pZUXrme++OGTSP
fZb1LfcF/KKXm8GlgTP2RIzpDirnXWBbgl+gowDEu/EVSoXYOlb1Kzcr47YrAOuxwmA0job8WHiL
eOpjvf2ZT25DR6Pzrps4tR5LtC3wjblUhkwFA42NK5FxuEZ1tDSKYhRm6Mvvc3TN0xa3o7OBajDf
WO00cubg5LZhjhk25ULb7hBUFk1AUTCnuFSVKcVXZ4l8tKTuKR/qif8Gkbhs8XIWL1NtVPsAfss5
qmz3rUrH9kcJpug8OxcmjTOjgqKRfIWdj+A23NjRqXVAg0iTIEd7zJwHdtZhlxtUVkFhiEduKdrZ
ycb+XBtR1u1s3n5xQgBonBzbunAxXZAiJfbUiwyg914K9PXGdmJPjs92llVvddMYV1XkMqwCTcE+
tLvkKgcQe5MG/XixcnfjFSHkxTX94H4XhJ35g+PB/KQHJq1ud6rLhlJVWO+xvTqHcZzxYyaJd2Um
KF905AkcucB3v7aiRrNfYx/aCJTER6qmTMdAl9W8t7mshldumdZPbmOML6RRhEjWCg0CXoVaYDL5
MJEp8AKRypA31w4cf1rMwgtHwQdIieLsGv/TSYxmzZlLY1GlXWtWm7zTi1uOch26M0EhIFhQkmdR
U1/NWVv4IvKCfWcH3c2U0FhH3Ruc7FrTnxvqhw2NLg3rQnlhwW3aWv9V1VzvxgwviOEY0QObenrn
OFG9C02netHTPrtCouD4NFLbw2xOrAEVdd5jQkDTjlpaemJho13jRHHxaiG1GfZdvjhQKzl1BKjr
Lu0g5irt51fdmMXXse21gzbZic+tCbO00Wd7aSG/DEuXXEITStKvFMv3j+Wy3s7STO+4qxnzzo3z
yTf6Ei9mv3TJHlCEgfel5J4GSQtm50jWQgwx1b7OTBBU88EjIiEBshDDRv+RJKVZnRM2tQg30ijq
lqwaJPbZBmgYJ+ZNo0kR3OoRhzaq550n+wdElrGdcCiucuqeCSQcKIxWRLoZWk9oYWifUATl9w73
dAHHJYg6FtbcqZb2lrI39wuuLl2e3rEP427elE6GxtKnvR4k2mEBMRL+nnOA0wd3Qe32oCExK3//
m5n6AezZVkDYXTgiwpGhceI0d+shqazxs697tMLGheOQy3GuzBOD81q306lo9FUBSKaaORq3NlHV
WWGcsEhiCTu2WbcylUdNHNUM1Ckpx+jT1M1c3RZn0+pjtY7VbClxKKEWUPtoUvMUtv0d152vbH2f
AK8/eJGWgk6fAxYxZHnmCcwdZu3wUUsRfK96k2rcqDPqaEVMbBJEDf6wu/m75FNf+ezLv+c/JHa6
DOhcLNmfoNhkrNXGdaytzJ6wVNi4hS3TpOp9itDU76zYtEDQuM3Kl6nkEiCfdxOhg0LgSInJKT0g
flpH9f9/KaN1BZghFtUJKvCm/GYln2WPX6b1O7xqNWG0YQONuJNVJwfthbbN0MEhn0GEEwOQXZmz
okaN2lJgvCgb/oiR/rGq/A4v8G7Vl6hGjU4UB9jji+qUee73tCnvqWT8WfdodW7WVpfmMp1PbKh3
ur3H47ou7UcNGZ3qnixdK55POiB6d7oXc7oOLG8qqzfQuRindDifQg+rum1c0lW4XKz7wNXwT1kZ
em222sS0d6071BL1NYrLfuWrVCZn1KItbt1+PDnjcNMa4VEvky/rXqUyM3mTSw2ffjgVZrcnvum1
ld3KEVdyOF0LAGBntMMpaNN6j9BG7GU9mytHXNky4WHhdke8czII671tJq64YOvjdbumGsWZAm+o
hYVWtb34xKve+R0EYt0vV5M4Ew8dw0jo5ElEdP49reSykNvpuk3CUOZmo+VVkJtLB1VSkpWJ8AlB
oLHulapBnK7XRinU0pz8F4lYPzw3drnuCKTmcGph66ZD2NQnZBRI7DNs1bUB0GvVZ66mcNrhJEBQ
Qy5nAQcSoYXPyZSM67YgNX8zRqdtirSvToFhXOxoksNsCkpp3U9XZqhrICVZZFmewmJxAWUMtxTl
y+26hytztICBlBgxPx0zSLqBDHIwMLmufLgyRfusjfN+YHOL9ewJugu9mKL/LBNW/G8jfmeD1r2/
j0NYuHRrTgQDg0f2ydSSY2n3L3QRIaZV5CzCpSkvgmV5XcnlNJXNdm6L5SxcL18O8CTCFwyN6XUi
yLORQetx12nK7eWiQ5u2/SUmFC5IuPoLcb7Z0ur+EjTcdmE0oCbR8JY2M5rEHpWhmE1xqmfw7uPw
U06gUXEvbigGuPdj4aV3mY56EeXadIsbIz5JYFKbKNKus95+jBvvLiGhqh+Hr9McTftpSSmScc1b
Cv5sJQttfHKLIj10jh7ukdV4h7TxLl3V6kuKvWSfhb2BHjgarg0EggKJAuz0+WaaZHhYStG3zwQA
XFlZM5YbbF3aLxDAksqBGFBAQOMdbCS2xmgdK3rsZ5yoJUWoBJBsFN95dRDcwcPc62E7vCazicOx
c3azDKw9ev4bw22+LbRrr+0+u9OKgeZDVGtPsimnt8njZODoN3mRQpIhdvjK0ADy4KkESuDGF9Kv
NAbADtOAAFNrp41hFQhQ8OoWGHTsDSWGcxz2CDbLG6PKrrm0Fo+TGwRHoQG/dpCx34Iuw9o2I/Eb
IALa5v0grPvBFeOBS2COaVROuLkwhG+LQOv2VjL2W6KKs69JjKwq7rSjgUTkPgVwBYPtlmZVscvL
5HnJcnfL6ayYD0ulXcEreaq0eaQsgoWS8+bOoyM27+Ar39u4cLaIQoEdNdN8BTcAlH0auWeojCMq
g/ms4bXE+ya2RhgEW5e3X2uWIJydhsAxgCx65VgGJoNCHtBftS9UGZEjDHSUYf5TrZS540GryVAx
bk3gW1vAJvrBGTXT2eKsxYvmmM2Na0Goh2Zj1xCW6dt1Viuuq3ruzoHX3ZZ8jBc47d71wPQd3YZT
FhydUWzzYb7qO+c8hsXz2M1HI3X7Yl8OmJtsz8keWjr151nofgKJct9CC95G0sOyZIDOHODM3uBu
6rZdrT8bKEIOOhRsPrTEy7fCzdOTXGjGSnT1jovT1w6PAPPpPbaXvq7LgFb9Hy91idCV+LElxafr
HkvUrrYxSIaOm5NoscAF7vXfi7186Tpip+69ULZgzNsGtpAxnSHfzfCcC6awc+uaqGhovEz+TBga
LJS5XvBH0i/CLtgN1ikkp+Kb3fe4IBtXfwRL4ZzFWGIkgF2bfx2hvTAI9rgl8MqbH4HX+IK6hvkc
lD1BB+V1ajn6OQbp+q2tW/3Qm959rSXV1TLSHZLRDozRNUnq5dabhkN76TVjbzP2tWg2vU390kWD
dXTjED4OvAJ4CXzT24u1Bw/M9CWFBHTIx/jUpdYNHLMfMhzcWyMxoTd1DTN7Xqrl2xJnGViEOBZH
0P/mthypmQ51dMp1i55X3s4gJkDckjLhISB3hIyXQz3E1lmYMgl3Zj/pB3jNvog9093BHkeYBo1r
j6oi0HbFXF1OVt+jiFALKCfZViRO+dsICo3CeVq/xDEtb6Mtmn2E3/M8LMFLFjsXf9gy5Hc2pZ+D
mZcnevDMDeC7Xn+pYZU2qkFE8xu4OSwzgX2Fy+ANg6Tx4mlc4pCskwhL97TeaVQ40QAin+W/B/1O
ALrYT+Os0YevLuIm2Wja3sUN8xzhltq7bSN3btrAypFhw7uIMNfNsV6c2zm7Q1gT+MQ23Gks4VVB
BdCyNMTZaGjIEhlBjLEcGCDEXw2nuirS5ooPTLsLsewcAhkBPabB4E7otMomRx0gaihaGP2YzkG9
/KoKhFFpa6WPCLhM1IRj+M3QvPEx0W3nW1P0mq+XKB8JL+887zvN8f6nBny3gapT1E9B0/9GuKbd
wL5DKznzKlG49qdQA0k380Z3dSeXBw4Vy6HLo2rZIQFGAkCX7OdgN9ynB4c8Ng0Dip7jAJrt7DuF
8ZlI0yHFPFeZe29pCKz3mgJie3PfjRjx0o6oPcvuQnQmzcSbsUvHAw3ufaekGF7pXR1/RRLQladB
s4d526HAOyfj4Mmt5XWvTYsO1AIkfhryETld2rozjRyne+vRP2wLr1uQZdjiybMuYpIOA2JA42AH
3gRHGYxi3B8gaAzQIdsWrNOVN1TucUnL8EzjBOSz0ZzwAUd4q2v7HolFvrNoN15rnk7Lwaz2lgAm
vZ3z8J66IwFFi92PIygfK6KlOv2hfevIGw1qeP1d0t7ZplMTHkUlwXl5zdMQZcZXnVeKri/HbQWO
orQrUT3Dblr6nVs3pbVzE1N+ywaPTlut6+5tnS9X8JjnK1ug/ZmIfzjWyYLJVbPTtzCNnHxHIb1A
cGb9AavhPpQNHdMui39ZOq06VHVG+a2fC/2mGrzw23DpkNf4e3cZCzKciTKSyYYzTbaN4r7D9hHD
vUgyY7jTevzUfZBDp5Kda10DdX/CoWVch6gFsZnK6FnW1XynJbl9vLQ5UATbk7H3TExoAOjoMgH7
u0u6Ybm39YWLhyVOLGghyMQMAv2hajOZkGKBqGMr6ePW21zPGras0kKL7Rk0PfKqaG9QE4KrIpip
/zJienwqk6E9u3IonjFL9ftOWOELstSKAwJ6+O5AKtB8Rfd/Kk+pQQoQJL5IkDbV0qbro4I1KMnK
zVhxedYWGwMHce07hOv7OKhh6TuztRtL2x8B5W6wTLOqjdmz3QYjUQXBlxoNt4F5qcmOJjsp5zpY
NVbPX0j/5y2J6+eAg9gWLVlxP4cJby6X2rpMTP0SdfafglxXImkDFWafutKu021i1gJle4uK5pOr
4gexcrpymcNq2gEZmC2YJSh/N0ASGHkTHA4wcROA8zyO6252ulITTSL87RGnnBM7DKfIvsXCSfkV
wMWai4ar/kuWhbAXC5Won9n2Qbiud1sJw7r798M/SDB01V9vEfQBcCoJ/HDok90U9y5CowW8dDBV
J7OM0l04NNkbEGEdwHnjgC2WlbavpZcRLukQspQTG/TJj3k/6I4whr+/isAxQLtUFgKSSm9PlZtC
4xnLHPLvwgEedgz4qCgJmxeqAAEMMJ3MNORHQwvzwXDi05gH8S61ZN1veiOZwfYt3YHWpANkM4pT
jia0RP79Wy8/6f9foaSnvHWXRLKePpfrF51VYBztgDEVk/NkRZp8+vefsD/4E8poUNjgWDBarg99
/2do0k2snW7VrV56l7/5n/kXJDnNWXBqSNxKe6uXYNSHyVnVJZCeUnTDNrSA9k9dPyzNZ9GSG4f5
6ZO4yI8GRbnTO57XYdh3pe82rbOPsuUo7KZdNSqurozKRIinFfau5+u2duMRRwUi+mHNy3R1ZUwA
gNPel43n14v5XDSgLlsg4J98jO8PiqsrgxLlzATQ854PkecBp+J1zmRd97uVMseA3YBKVeeBb3Tv
KY+9wRJcVSl0daXI4SRma7UGj4YId0oC94+WyFWP5pj+9+eN4VgY+mXqAGVOtwJO2UZry1ULvvSU
vSuK67YcMtf1PdJ9dkHfXwtEGp+sge+/Sukp+5ZtQb4Ecu/6k4uWFKvpsg0rueojlJ7yMr0xHC0Y
Wq4PzaA/Bgs+mEbYj//+Ut7fcaWnvE57MKcJGoXra5MzHAkT0ZG2B8suG3Hs6YnhfXJ0uIzEOyuv
q7zbvNJNs0W57pvTRboypiFGLty81c5BloyWeCi2VoRe89//rA9eiKu87Unzau62lfTrSv/uFcmd
Q7rHukcr79qVRWNGqHz8IsnJRkByuIj0ft2zlf2JYCy9y6mA+o2YHgF6vnl5u6poK11lX3JkRAUw
MdmX2jJ47VFbPC+tsFYtONJV1mDHtD0iP/jh7hygWW7Mr7WQxsqHK6swWYggPQIentZUhM8eSXKf
PPn9o4t0zb9XnNGyIzOCuenXiWXfWImdnPDaDUfUJBQcrTo+pAZik0IPq0/m2wfzQCr/lpT+xOSO
NQxw2NekM8abOA//yMnypdHHOzMbntZ9SsqqkcXk0cxBL/25SgWcG1JZ8Mi6K78mZdmAmt6HYO6l
v0hp7UiX0EBTaOv2AamsFRczWx64iQOMJSODgLr6vh3yh1XjIpWVgSovGe2ycvzei8+o64BZBL/W
PVpZGUQcUXygdulbbkz6ReLdlwCxPvlUP1jRpLI0IPatue87+EJsVuu6KKLHBnLNJ31o4/Li3lmf
pbI8UHwhsS0t+Vw8G2EBrsP2a+QJ65bwt9fSqCmtpBdvUeIQsDAN3Q2HrWzdYi2VxaN3dWSEiyXA
hWrhDiM99R0zs9ftzVKZ4/1QmiH+HOHDTrbY9HX7bgHv+dmV4oMNVKrzzIwa3Q6k43tNhOIO2+1O
gsJCxtfo05eFYvm686KUypyLIDsAINGF7xh2+yAcbvlQHqtPNugPvi9HmXRxaKDkSWznIv9zSUjY
INmODqsmhqPMOdmFxkydUPhD0dC9sn6Fvf207tHKnMt0qsqEIgifclO/R4VpXbdirHbrnq5OOj75
XseRy5BD4oD+Zu8Qaq5b5hxlykE9d+oUZbc/jCPQx0TXrpHFLSufrkyqkLC9ZjD4WqRRZgcqG8YR
1eHPdeOi7GLxgKpcSzwWI017CkrTLw2Ul+uerc5Xb8kuhUXht05KROzSH5oc3ta6hyuztYHxVg14
Z/yw1UBQZ4FJpcRNV34uygwV9VTOMXp8X47xHzk447YKZ33dw4UyQYmX1Cnd5HyLGWLmrd6BgESq
KuS6oRHKJEXxioFYzxh3uEh6QcO3s8EnrBp3oUzTuRggDqWQ5WCwBNddU/1aKjzf6x6uzFKUs3oF
79z0Yb611wA+SyKY2+Jq3dOVaYp8OO5QwJrcpY3vWA3OU92+/vvRl0e8s+kKZY4mLT5hAKymb6ep
+aUA4HMNmr65ChH9r1vWhTJTOSIA7PQ825/CSiM4TsLPwtLz799/+Z3v/X5lqhJiqRsi12xCxy7A
a1EeRGKtU39KoUxVq1ncHHIED4/HDoqDiTBxuV/3w5WJqpHxBRA+unzrerurR+CnRLqsK5FIW5mp
MZwDQyQ8PXIJmsqz7dR26364rUxSEl74ZJwSq4uu/W6S5DU1xeOqMbGVKUozwbCwpAnfSt27ZUqO
8J9f1j1amaDdQpRyFcWmb2Wl2E1jXW2wH3rr1hZVpw49eZSJXZngvINXpPq7Vrf/rPvhygTFKAjJ
HUc+l4UhIrCIjnoZ2su6Fd1W5uYwmAstOno98Cm+egJkv2dF0cpRUeZm1adCkMpg+rQDsMInuEdi
MGPrZr6tTE7hdtUotMH2MYnhddCCH8uUf1s36MrkXGra2S0xUT45bX/wSPxxa/G86tGqOaCJ8ebH
tI598rZowkW6nb3QJRzW1RhVVeyM0xo/KykQGDgF3WX9JvW6ddNTNR80putAeuB9IoXZOUWqk6WF
cmvduChzH4Q5DrSwsHwRZL9sWi5Ztm4Gqd6DEJKdYVeW4euLfW803Q2N1ZUnRdV7YA5jEoTQE/wO
4toethJ13dAN1u37ljL3i9qLPUCbhp9m2RYy8jPw+k/6dx/sm6r5oHSmDLpDzaNt8dsLo4e8tA/r
3qQy7QuTRh+gHdOHbhlvWQ1/V/3KyqdqPXCbBjkNZjaflADMdsTskLiw9uHKrNdyj9zPNLR8CEfP
1gK4aUi6r6sGRXUdVFbjaAMSEL9sMR9OjXNPv79fN3dU38GM0Kzx3Mz0ZekUPyzgtI8hrMd1v1yZ
mEudyTkpe9NvYMleWWP6hZyQlV0L1XwQgBAhwsIw/LnW5oPV1trOHTt/3S9Xjs22hQA2qVkLu6p4
GmSNV7MLVw659XfZNkLtR42lM3yixoDCpSGmRyNsVj5dmULhEuRJR/KND7HlzxSOzCAk6+tGRdk3
h87LnSUxdT9OiFCTWt6RQFmtLJSbyhwK2xBAplHpPnlcuy4zz9DQf6z64apBIBKyrUw46qyGCzxg
9wUN1LovRfUHjI1Z18jVFz+dAGJsZRjaz0RMBE///uUfXLJUg0COk9W1R133+7GL8p0ElU4JM7Dg
fEV18Um1xbh8HO9chVSnQFZ6Q1Ysoe5beSyCrY2/7AFtWoE1HHGTu/TwJexiJvZZuITOA10n1FBj
GV20cP4pQALt//3PfX9vobP+99zQ87TyahvirSvRiLqa81r37nD898M/GktlUpekoFm9F8x+laDN
2ZJgBKLCIAQarzhhO9O6TUx1L1ST5chW9xa/mElVmOuRyPPVx27VvgAsmUBBSFk+gT1/PBQoW9Kb
PtlpnA8+A2XtKAYPxsFkLD76POzpiZm9EvZk7mc9F6e+KROxbiExlIVEZzzCmLR6qmRifpWxQLnm
mcZn7YDLY977nJWVpFpIXXKTeCHnlyjtsaqT33HtOj+1pImuHUmWL8GqdYNqejF2jrA8IpgNiJ/D
kljrPgLV7hCaDalrGBv8hYw8luJNoyPy/vd3/P4kkaqQLYSTSmI5s9WYiBLM6+rWitPmkx/+v+X2
ncFTtV+jZkhIn9biz4QzXC3ZCD5BkADZRXO5CxI3RpTp4Jmf8mIb2IuxybwEbodRFsB8gBU5bVDS
4r+keZDPZoEayuilRoND7neEkjqpdCuH5QPYZc1w0GX+e80gDqQ02yyd/AkLGHBu+toLUbirBhtq
w99Pr+LKsccE6/1UoLylMz8cpO2OK3/7ZSb+RxOla4Sj6FM2XVQ0GdLrDDYdzMJ1A6Osd5kZal67
uKMPCTDcFeBNDGBKq3456Ki/f7kWaV7azqxD0E3OXZAQWgoabc0Pl6omj/yqLoq9Eu65PX+vsxiu
ryvu1z37Mqn+M+KF7RCcYxSLH3bB23C/pMnPdQ9WjnUdMVQNwH4W5iKvzY3nUI7egP+bVg64+fcP
z3T4UgImmW+bRI+7Y1VtASuGn+yNl3/+e7NeWZH7YCgqsjkW37FRxJNjWexns/xMqfDR05UFOe1q
3Oo1T9dNsF3gNfQNauhVJzBH1RVq0IRAejmzX3eheMJFPd87baut+hYdVVgIZsnOTc2d/SIqM8ho
8YACvZtXndYdT3mp4J/sEhDP4De28cM0mmRXkkW18uHKOw1h2dllPU1+RcQOEZlZcES3GH6yUVyW
1///xTiq9ooTjWUWUQeTxIHWPgUkzu68WJdncGxAvqXZnPC0oSTwum7lv0jVYQWuNVaDHff+FLHY
1E1/Q8LuqoqJo4quKGbEtQ1b3Uer0ANVNYyDSNt1fXz4Q3/PXuvC+oFT2Plmg+sUXq48GvSo1x2b
XWUxHuEqId9wWj8t7KuseyRNbpVUxlGFV63lAR0r7dZv0+CXHv+JB3Od99lRVVd2Pskh4GbmF2I5
RGlGGuCo/1mzGDuushiDRIfPgxwfVe2NvISpIb6KP1kRLq/snQ9flV3NRZMIqGSt71VNcxAVIT4I
PqwrqzOCUzEE5hsWsOGTP/b+yum4yhzOBoNLccQ/hHQpsKi5N3yZ8Hx8XzdMyrqceeRsLQSd+UFF
IjP6djxrEO4fVj1dVUKBMw/jcskbP42G32Og+6JxPjnifzAsqg4KZKHRlhKr3xCDV9am7+Rhrtus
HKlM1S4dPNKL+eSLti39BA7U7rLsrJuqqhKqFJoVaNrQ+FCTgW7q+sab8HauG3HlxFckEUSOip/O
WpbcXJIMdxmWu1VnBEdVOlltqk0hMZ2+lizJbibkcCOm7su6n67MWMRy5eLNQeVD2ztoep4RJFql
63ZCVUUlueo77eDU/pRI7arF7HoEFrZyjqoiKixNYeCQQuuTKvCICWGbT9Pbv0flg8qMo8qmyD62
eZUEJlpQyK4Cgh/rkeQPkAKBVd5rhtg3nnx1QiLN4OwnN3aB+InMoM/6CB/s8qqwCos7JZ9xqn3X
yGagfVFmH9vaNX8WUTSdi5Gkuc2YWeNbDFl73aegCq5mbwFJ7XqVXxhtey4B7uyLwm6e/j2kHywd
jjK9e8YtdTnq+iSJZrtB675W2bo7gOMo+7BOnrYBsqvyW9CAFDg2JSkO6+a2KriSpTDJ+LBLH2Tl
rjE6nBGf1X0+GpLL///PnYhUYIJ7jZQhGd1H2Pbu47qhVuZ0U0l3TiCM4qa1t8aCndDW7GbleJh/
/+jKajVPOFPls8zVB2mR5GgZdrBuxXCUfTcVZfC/w7nfy8DYVIR7NJGWr3y4su2myZTBhzZKf9xe
jO5gYQl3XTXkqs4KrQLBK2Qb+E2kF2enboazWS7P6x6uVFpys24jUBC538bG9TJ0z5CdPylBf/AJ
qhIrAPF5AhS78BPH/Y4NDejCGD+s+9nKrEydPEANMpe+7eLC1aZzIjiDr3u2suOWqFr1mL6cr9kE
X+G5TcIzUVnxuqVQ1Vh5EwkLmelkvjv19TbOknk76fPKbVGVV0VuOQcEzxU+QPY3LSb8ru/adXNf
KNPTTMwojlwr41tpiaW3NPJ0jHhVEcdR1VVl0NmYHi+j3uhXXFFeLkznf7/Qy4t753QvlLlJ4lqc
GGLOfJwOzrfS1cROLPQJ2iBwVjXQwXL8vXKlNrllQVCyktvaUyOBplqetu6+pkqsNGmZyeQsmW9P
AxEQsgmRiBbduoVLVVnpudMboREWvltAGJB5fVoM4phWjbytTFPRRQ5o87LyR8dpv3S2ORJb4dY3
WYBqf92fUGYrKPgFT2Fc+qSl1Nul7ZKtU5eEvk/6skqy6NjKXlqFwzK6XcKcckp/mLsrSBqHf//6
D9ZIVXEVlfrCDTnN/cnMY38uh4C0OGv6ZGw+eroyYRPI7xX5kpWfi/JnSigYkdzjy79/+QeTShVc
ubFFOKlW5n6k5wuJpsI9V9UU7IBzfNYUuRzf3pm3tjJvx9IL9UEEuW9olf6oAR+PNxY45ps4cdEb
a4mznyPT+WSV+GCwTOV40CZV29SDzIHWzHdO/IM08nUbodoFNwjLCsOpyv1mEVBWyi9Waq17tKof
0yEfoU1zS7+VbbbvmvNSAw799xv+YEBUgRchMYRG5DybnAi5yRNIfwaxvOserhzZOyjmtTdaud+V
EXh7DWhMWGvrSgmqxsulv2YUwit9YfyZXdSGQwyGet0PV9Yb8DZVa45x5adzQHnLM9Prth/EJ7/8
sjC+88mrGq/OlFYLUzbzOyQw7sk2RZRsUU2OxWaG4PQ7I0h53baiar4ahGrDXBWZn2WXHNHhsRqC
53VjpKw7oDLN1CrHS4x8+kY17VulJcknX+UH646q+SJWXAfhziEk8giW32ZOMj9Bs8cemczLOgOY
o6Jn8z5LLyjBjHAugtPdbLntrMBat+Oq4i9OIthgZjPzDcv2YJT3xGu5jfPJ+HywaKrqLzsm44G8
evZzr65vxpF8AOj2sNToxidk5ZkE9Mx5ZnyyAH3wOkxlHou21MelHgp6b0a5l+loIpPDxGhk8e9V
H5MqCrNDYWT/x9mXLcmNI1v+Slu9sy+xkhi71Q+MiNzIXLSVSvVCU2nhvhMkwa+fE+qeuUpIqZiB
mUxmUmSCCBDucHccPwc9qjgiPahEQgwholC0cbNmm5S2m9JJ6xSDg+GGJw3R14MsQ8e1OTvW73Lw
dgVt7Oz3MIOUmpPKh88Nn4u7itL6wss+j/QTd0HZ8yc0KmDNOpHmvoYyF8Q3iohvzVu3dbeMGPoY
pvCaqb5fZPYF7DTvIG16IaB6YY/a2C09eBOIgNfmfhDr/FoCZvl+QLcnRCMqMUZdMbQP0NF2wxJL
G861NEs64uIcr0FA3gQKQMVRQQ7HzZptNNcStrtEwR2uopy+FHS6IdC3ddudNoZrkVvZ76avUbHO
2+OWs0dZze3J6f2Ss0V/tzu3tkbXXIWJg3c8PCrZBydoxIQXDrIXdqaNmNKFGmqqdH0vtvKBIWeB
6tT80W3m1q7XOSc5QCz1fbfJs8JEHmUqc8yHvlVtv1uWot39oEv76n7lYbz5610za7fM34ZIaaNL
hCakvG+HfIrqoQPh5uTG7yS/9VF/N2+PKgigBmt53/VQ9gXaxztkZHeLFWzoE8px26x3UtyPbfoH
xFQPez1fGPoFX2Ajn7w5LfoJ7Yn3ct58VKOLPr3l/TjfraCrfwL/HvnSpHX1wWnr2EgoBQamNjW6
uO9CDfkTs2cH1DPTC/b6wmFoA2ggk1VLUe3FvZ7T7q/VzONVRom5g5Jle8F1vmBXNo4G6pAmK7a5
uG+LFO05EyRN6wE6N27Lc37qd5sIOoLhCIlijC7M7dJt+Wkb5HTtNrhltmZaIZHcyAw9HctjL/RN
Ou1uHM3Spi4icptTXrPsvgTi8VBn4OD1Cu4GwJa+lRpW6Jxtl8Bk96vSf1Z5cwWO0Tdui2LluIGu
dUCB/AO2W7xLp/GhYe2fLkMLG3ib8qyfw6LG0Gt4o+vuPa29T25DW1XjUe7pMmWQOy/0BH4eDrJl
I93geeIHeB506yEn6HlJUE/HtZluF9K/d5u3VY+i3uqjhoahU0LfgdS2j0rPd6NDEMo6UAec1Yss
i+zeQ8nutAGQDMqFwg1WJH6ARHmL7gqqvET47VPBt/tUh06RgLDxUFmL7rBso14SFn3wOJsueMx0
6nToCRsOBaXhrJn7PLvXHVsew5yvp0GF3KnuKmwqKuMFKzGQXwUeipy7zws/KvxLokA/P5qEDYfK
C9hPwzD1Qhce1Mc9PjwKcPK2UWrofK1xo30kyruU2f78XhYs6M+dL6CXS0ggi5VUg1cISFB2xbGD
TOPXsAZlPopt7ZXpB++wc5E7uWSwPj5/JPGWVhVB4SVm191XL/TmIxKK1Kn7UNgAKbItJNugjZVU
pP845dlTAJIzJ0O20VF52omm7/HehfwKzuPuWFBBLxyCL70Hy445mxCKtF5234YgYoL0VX+1k7m6
A/03NBmZ0tArM9Md7mrdCsyAHz5/DTLVqp3nyUvaDbsYqjHojwXFsNtSWcduztWC3YvaGgFVPSg6
n/oxuxC7nef3Y/opbNgUWM1ZCRyiSvRi3jVr+bCXxinOQQvK8yXJl7XwIHyb3fPUBFG/mvdzKhw3
j3Xm+itUDpcWZy73zR0L5FewEbvBGYUNkKJ0mwoJ9qlEt9NtbdImooT4F+LLF9bbhkhpDjF4ka1p
UlXNbT3xDwb9q067xEZITXnA5iVjkKEVxWfSr/01JbMbU4iwAVKQWWmGESoFyew3X3MCvPCIetrB
bea2udbY2zQdcQSA7DgK6+WvwNdud8HiB3yU6odihIREYkrzgXj5q6Vf/3Sbt2WXfJ6LdPMFFBZ2
0ITubPloRpFdcL3f7mR/Ypo2PKoeoKSa4SBJQLbT3hsSQJ1nDvVDVmrQmhdIIq4HtMxHaRuk10Em
vCe4uPbW9DuHGuao1z+Jgqo7JYJ00IGZ+WGGNmcIUYRq/szRBvM26Fj1qZQ71EZpXslXumyhTts2
EINHPs701wL4wD+Zz4Ft8gZobgpIEkIrI6wh4+nrj3nY75BfbNAUvDbNY54TT0dbOa8hmtEm8LJ7
0G+CArXf3HeS7wfjQbRbZmELPqXaX8FSneNyfh2DGMCL8sMWejnoOcMFtPfrXiVZ49XXHsh0b+W6
9pjSqtxAc6ANfO6bep5PZGAsTbpqKqDHO+Eqv3I7kW1wmBETcPoQJE6ENpAUkF2kKZzIr7fcz28X
hI38gpRJXunzxHv0vH8dkezdFgyNVEGTPWS0c5P3EzbYa9r6UUA8Ik3I4F+nYf1mRUh/4Su84AJt
qFcha9DfLGOYpD7udbzanAQfdjdXYmO9oDgid0Am0kRqlhSpeAd+QrdA1YZ6pQvqM7WawgRU72nE
vDfQtb/Uenf2dD+xdXleq++y9rALOh/Go5K0Qgv8zEx23UxQkG2nXbttS2k5K9ksk24GyMHMEuT6
kpv70phLZZOX3il9Pv91Bzi38mSYoChzS3bIq3QLKR3fqWWsdAEOOoAccjKLxRw5OgcPQwXV5V9b
1EtTt0KJrIOATb73Khmm9HPRkU/zJl7/eugXsg8b9iX2GQRV/pwm+cKbY5HR5RQwVUIn14iDar39
dg+lG65b/MC1hbLMBrb0NNn6kqII1z6JJnAqBQsbB4bmcj7mBbyOgarTYVDbKYM6vJs/EFZGvwho
eLRiwsRTv77q/f4hm1I3tj0hrNACrSl0kGhfTpY25KAiCMuTkE14/PULfmHv2EAw0WwSrAGIiqZJ
pgePDGWkdto7LoxlsVMfQAQkECrhPa79ig3I7p2X79ymbllsBskymL+nEtnq97X2Pxc8dXOUNg5M
59tYmQarAjbjm3C46YLBLVuxYWB9tq3E24lKQq+7R4stCD3E6FblsPFfgQeFGb6eZy3RYO2n1SEI
PbcWAGEDwMKK7C1ETlTSDXOUQ6cj4tA0cNsnNv4L2y5jactVsnXqoW30eIToqpvqH0LO5569MFD+
8OYsSLaivW5LthzKMHc0fZtmawrLvK6KTCbFVsSsSSFX6hj224ivLS9kJ0UuE7ZmIwS912s6qr+c
bMeGfPUkJ1A2KGVSTX/MkIequuW128iWVTbg0faDspBJXcDaFZW3Pm+f3Ma2jtEGngkyQb1M1Owl
3vIXq/Y3biNbR+iWkqb1yXmtPYh6Ea/0brYR5Tan0W2AVN1UuRlNIxPU8gSIAdbtUIXk5teDf7uw
/knkZUOkdFNDkCoD9A1kxTB302r/sJUyu10qg/BdqM/KC/LIhJuIfdHIj7Dl5sZM8D15OrAiyip/
PUk2C1wzemguyHCgPW49zQnuqOv0YMqBuDlWGxjCgpDJVdUi2aDqhk09Xf16EV44xmwEiMx0J8oa
4/pSruAx6fyoLS+ksS+MbWuQp3RCgkdZADusYvRasoieNeqcJm6jxNa+VSInRiYod3ySfvNBwxrd
hrYCh7ZTgyRUiQRCU+ux8Mf1ion9UoHypVU5//938X6Vlx00iDORDAt/I6q+jAD6casD2aiwTRGI
9UgqkqKBEplsPqltdyt4MMs9eXoHhM3jIlFInkFDs6BaA9lBR0O3HJRSGSKzCaQWoNP7soTgdONs
dMt+bDjYXlfgG18A8it474EwZ4COp7qI8nihIUzYgLCasrGDxJlIziCkaDkLUQQSskURwfl2aLOQ
PWUpHd/6Ke3HQzqrsYhmOajr1szrgcyDcdu2NtQqnYbF91RKk3ALHry9T9BZ5dTRL2ygVVGgvDAa
zZMpZ0nTdwlJM8ehLXMIC6Nl24cs8Rdg3by2vWdzeQlO94Kt2Qgr+LTC1y2jSV9oqN/V12Rf3PwP
texhhtTdBHAkTXCReipEHuebuDD02c/85Fz6AcvMC1woKKy07HpoblbmK6RIh+Ne0frk5OFsTPNA
i7aeuUcTBNK3O5nunK3NRod15VpCQ5HTBEKLMbQtX/W1ctsqNhSMIBCAIqghCQtTHQVeEZM9c3Nv
NhDMF0Xf9wRis8BdlkeV6yACg03r5oJsKJjHeop2pNxP+o1+NuOAe5HiwsRf2Cw2EIzqgJtA73tS
5MrEfXPe5PMCkVHo1Lo5ZxsNJuptz3VP96STQxOpNP3Ql+pSHv1CVdOmzxrHsS2ycNhxe9Yvb1ue
la/qdcg/iK3Ibjj0Qx2zAhsatqP4yJUwGy4D1Bv0VwIrOrsFOjY0LKUN8JCrWJNwgVijl3XdIdAQ
E3YyVhsb5itcYpAOoysWHOdwGq7qwuduO9PGhs2B2SuwqmJVNBRRvVk9DijnXZj5C3vTRoftta7G
HUlkUsDZHBrS1jcTxLuvl7yiF3zlCx7ehoShd1+rsEXnc9YBywJir8PY0UvZ9UvztxJgz/dq2ht/
TQITZA8B6ZsErCrF45Ly3i3+thFhaV4NEOGY1oTlw3ADzVwVlahkH522jq1lB3KZDhTZWB0GOEJU
U/qBBdot1vTZ8zh2qLsSUl/1hqaVEqQGKohGyDZd2DkvvVb6fPCS6mGEbM+W+KJbrhgUcK79Bn3L
bstiRZuNr0jYV+GSyLA9jsX4uLbTBXf80sStfHgZmEr7Ri9J65mnsM7DA8305LTZuY0JQ7lumnnv
j0k9e0fdfoIujNOlOrcp2yj0eJd636aEKwK1z7Y7rUvldoHMbUjYMvB5o8YbE+512YFn4SuvzHen
UAaK6s93yhDwJiz9bkpy9a7yG420p3Jd77Nf+C5V89Tio4EBY2vefSiy6TW6W50sk9uAsLrqq6GG
ii9wHV4Rgc5zYHPtZDzcRoTlDUP5S2QTMkygI3LqHzw5hE4HBrcRYWZrm2xczhPPl/3Qd+mdnBl1
fJmWYW5VB14QqPokEBm7r/zgo1HlGxeb5zYcbB9Al7qh3S5JQe8SlWx+KpTb+c9t7JceNI7RsBkT
3fhf0kW+9ev1g9O0bYwXKsdjtc4YOp3qh9Rc+/PklC5yG9+lRZr3ihZjkhOdHeu+gA50Bn1ot3lb
ZlkbLoYeUqrJhFuwe9YSeXUu4bs5QpsEC0W6rhaZ1ydGbW9pS+7zvnrrNvGzY//O5rlfQmKjy/pE
Grlf1Y3/2dsDt2YWbrNg7Xs/VCW6AJM52/6mAKbo+WKw9fOTB8wJzycepEq1uym6ZAvWewnZdLNu
TkVvbsO5SpFX4N3f2kRD4jBWUi23PmncCCB5aB2ZPfAemgOzlCC0LQ7oPjzyDUJ9Tq/TRnSxuigI
RaE+acGMfOp5p09BOBCnujq3IV3pWkOhYaNDYoy6FSJhi7wQogR4az/WALiN6GoXTkvcYbSJSitv
Pg1LB2TP5OvuUwBh21dkycObYK333s2ibJBXUClIepIZ68Slf0oDrQ7VNH50ewnWOUpFAx5fGdRJ
MHqfhjZoonBIG7czwwZ5pegbJbunmiQbu3cEAsWFIk7BHLfVNWXm70Mxd03iBZrd6Ekc63RXTpE/
tzFewhSKpvPcJJMAJnn20CQc+qgYui25dZLCP4Z9p8smEY3fH7tlRPcl6PkdR7dMdtn6vAGndpvs
WfCx6UySarAF/nrm34pzP9n6Ns4J+KNQoQm1TbA6+kamfd5GQzuao+ZN8wBmr+JKDGR/GtdA38/l
ZE4N6citaL0Svi+YoQdW1M3x7AxVtPI6nQ6gYhzitNQLOYkRqC86NAarDTbqQ80RDnRlttxDcdYN
7g8G2+e+2NcQbBoKWC8zweeFk+tBG6daA7chVDkNSkOg3pZMQxp1PcQ1heZuZXhuQ6gavm8DKVFH
qmkKBa7hMa0c9cm5jaEqWLgw+DITL11zU0MH92u+dvnnX2+aFw4/G0Sl9mpdNCn32CuWz82kjitV
blgMbqOnNE8HVKmrPc59BtopMoHTCt1JbpKT3L7j7LYq3MIilTFACA/AUa5R2ZV/uC2LFRP43QYA
tmn2GAT1w2FD1+X1FHA3WjhuU3LJNfVClc4mDvRG45Q3ZQRGD+0E+MCpY9lQM4dh3wgRb7rdbwkr
i0Nd7MYtLrDxWaVKcWmdVUHsieVtgKJOlKvUc3OPNh4rgDhRn4tMguqEiWhFJBmVmXDjnYMi4/OF
mRvcSA5Smxh48uFqnfLqak3ddFuR9j8ffBQgWZsCwuJVBB+ytrjiU+/WEM1tQFbpa7hyUbG4A02r
Ue/atHM7S20wFq4BQinbkMZMwfaDfGQHlJXdEiWblGthEwIMCAbGXqnjVENj2w8cmwK4zcpVtjJt
ka7TGJ2z5jipgB9L5lai4zYaKwwD1eXDRON9IONh61BhSEGKe+GgfsHn2oissEUfN1nSLe54Xv/Z
0HCdbvLdz323SoMNz/DQDwaOjZrFQY7etrCIGr9yAyJzG5qQB52HXGDHsst+jMgKJsQzkaaT17Wh
CRCAq6Vp+y3212WLunwKjiMOKDfnYoPVtoVC6QGSXHFFsiICZeZdHV5Crb7wSm2sWrZCUmSvPTjz
ruijtZ9uBn9557QqNlRNLYYz8ELTeGA5v2o9NAEsCkUHt9EtvxWurAJ33rzF5WzooaLzbepNbihk
bmPV2mKXu84CGstDbVgfyWx03Ig2Vq3RLBB7qmicbfwGfFmQy2wuXb+89DbZc1+uzBCE1SBlXGv1
dp3TK7T0XSJue2lsK7JYmj6osnYNYpKzJ3QUvxEmcDv4bW6ynrX1WLZqi0cvq7PDWNIzxb8w0ONw
2ytWZCGJIWQMOCwItJy4yH9f6vq909C2hqBft5ksUhxEKMdAnGTuJNQsZeGW6tr8UmDiBGQNCnGx
oEiCMlwbPRXbpm/c5m5tl7KnjLUdIrnOG6co6MMrkDO/dhvb2i5ZDbZ0b9I01tsSk3m9Mfvu6G2t
THfYhTTKLDQGoeh25XGNK8xw9R0LmTZ6SM0bQLAEa94bADy6lJVvw4B5bmtug4eGXYHEW7ZbXM8B
uwoR8p6qZqvdLMkGDZKpaEAvNJh4zgmPcM++Rq2PXi6nd2pDB0GpWEIMttjiRq4loB50vGlxOeBW
M7LRTDMP5nrNOxb7fv6g1+XOLIHrzK16lBr9jhrprbFYfHWncrPcSLJxt5I9PbvM7yrIzQKFIujN
rXG5Q6VrrvL6XcBHcXRbdctKieI9LsFKhgMjPMrUP0EVzKnVg9uQpmkNCl5MjYnLXg6Rh7rOAeJH
brLq3EY1IWuRw2QwcTUO9FaFpjmlYIpwNCTLp7NBqDLjWHRfVMUtKfQYp81+iZLwvDF+UpKyQU3B
suasRgYHJ5DNV8QP2OdayeYNM3q88AXOgcrPHhE+3zX+PNYeKMVJPAZt+JiFxXis5ShPWxN6OEOY
G7iV20AnNUCsfFgDEgdd/oEHw1OaMrcIz0Y51d7iTUPLCaBwlf/IQtZG2SylW+HLBjotlCOtK86j
r8ErX3lNpEf/byejshFOYyF6EFytWwzV0updU+fr4xow8Iz/evjzO/zZu7VsNjDaD4CFXuPG682b
nkDUJoKwc3+qK+odd9aMT8WYof+hyfPmj18/M/jpM5l935lvOKpA3KXjribi2nhIXQvPu/IBcnsP
RV/zNJMBldBfP+yFaNDGVpmZdaYaORyqWF6jB+BjoAq3M8zGVg0yX0Xf4pRp1/Cgu+nvrN8dzwEb
WVVCFXyAatKCskGdH5Z+wd1B6KYrwm1klQhqHzT+wxLTSupbSL8tJ+Sag1sMa0OrCOe9BofMEs8j
SCfOF1GQZHM0ZBtUxeoAZQLgbeJadCwKCf7Ktgv78oWtYrNsCZr2mzcQTJys3nE7I1nGoHHjeuI2
nKr0A6DBfOz6JgMPzuotkfbX7ZXTLrfRVOMG2Y0a8skxEtjypgi8NNJmCC/c+L1wANh4qm2q0eTS
12u8gFPt7UzBNhfVJe5xyZyDy24uHamOuE235c2eSdEJucbFTj/MYo7SBXVttzWyovEJaLmqbeUS
L8UkIrCiVMDRDn+6DW4d8n0naqB+1wVHQNZCAFfdb3pzqvIxG1u1wJaaah10rIKtPkHdpEOJMvjs
MnFmw6sa3QFIsOg1HjM+XU/9FoJDA1IxbqOfj4DvAk4IEqwyYMMaD1kmD/6+NJEfitFx9PN+/W70
LoVwOi7ilngvBh1VE7jfG9VdolD/eWTFbNotPWnV1WDIj1HA5Vc+PHKS8S68MTKtnE4QZkOtgI3O
1yXLpnj12AOaAb6uRLopejIbatWSrJRDhe1O+3I+Ce2bSAjpds0K2YTnSz83ak7nNJ1jj5vugfbt
clPNIrgQcf7cEzObfUup3Mchta+xGfsu2qh6UxbijdOWtBFR5wNbpnO5xCv3b8vmryVz63JhNiAq
5BWVwqdr3K2mO5h5p9HOdOfkvpgNigJpJWvIijVhfr2cfDMXRy6YG0k9s3mvSLVQb1BwvD41Zdzq
HGT4EA5ynPvZxL4z1FUzEkxLhdHBPn5V7NN4GMLJKR1nNsmVqlS1eX6xxENI3oFk8iHYfbd9aIOi
sMV1W5VY84427als06fW98yV20a0TIi3BZitfDbHBZroD5k/toehvTD2C77LhkU1QldAbSgdQ9pw
OzT9WF9v81Qdi7V0q8kxGxslOM+LbC7muMRnVxOqrtdFLdzCdmaDo9qs9bdhD+c4BK4l8bz9PVna
7gKk+IXVsbFR+8KQ0gb+FqMiWlU3oPmrX1X+UN5OGZWXHvKCD7NhUoHuWshBkzmm5XzTEv7eBLlT
tAcisefmpE3D67PAR9yRkUXz6I1R5ZsLg/88I0SN//ngBcibfWgHwz8WAv3146JO66ah2go08xsy
0/ZA+8w/DCnafZ0MwYZJoSOLgo16WeKxH+lBS78++dnuRhXAbKQUXYUhoAoZ47KYkk2ET6xsL5TT
XtpHlgUXvO6pP6NsLFvKb711APRd0/44gEjoQoTw0iOsoNUP0bFWB7iwC3O6fel8VZ5WDauLxlZd
CqNeyMdtaqgQdFgdnZHHqqHUn3SZ+yc9se5YFobcZnJiN8L4tVOgzOzrTU/jHdd7VsVm7z635VCe
pI9Ey2UnUTvHkjMCzLIX5G5idDdPqYRcehnN4OFXTicCGGaeW0fdVUqPtfHv2mKZdTyqTKk7CHnR
P9y+gVWPqRg3jBnB7gJxasd+UHHdD2t6oTHm57uJ2ukVGig4A55sv8v0Os23zKtS8AUoivb3HldZ
jm/B2rNDrdG5LzJ2t4S8+0OO7fY+ZeHolA1R38q0AjJCq1eCYFFv0zwePQ956eaDHs6pfEHsbKsv
c9Z0WWfuqtHTU6SnLcyj0esrpx1E7IQLTBoMWNyR3u3huEX5uS5wBb6Rcblw9P/83CF2SwvYH9aM
rzm9qycSHHBN0QaRZzpHyVtid7Xk1Tiytg23O3/3ig9Q3psTtWTq5LL/iZ10eU0w+tOUkzvWNODr
aoZgPM5Fadx0OXAl8dx+fROkPR/G7Q4CO1B9gog3KF7zwLhF6cTOurLAm3dDRv+ONOXUHppmgh5c
XjaT00UIpFWezx8csmG6DrDg2ufiBGIC8PWYfF8vHP4vbR7LdKd244DPd+udqiryRNeqS48d6P9D
R+OyjbdexlzTxdyJOtUfW7Tn3OyV8F87bR47tQPKp2d6yte7KfPXOO8KzDsMm9mNxo/YCR4FnwJS
JKyO2CfVIQQi/msEQ9sXt+lbxZJ6YHw0odnu6matj34V5BVIGtnoloURO8dbhJyh98zWu3QPszfl
wrQ5VVBGaf7t9//r0/a/si/d07+vDaZ//Tf+/anrzQhV8dn657/edg3+/Pf5d/7vzzz/jX9df+ke
PjZfJvuHnv0Oxv3Pc48f54/P/nFqEeeYV/rLaF5/mXQ9fxsfMzz/5P/rh//48m2Ut6b/8vtvnzrd
gizi9Rdojbe//eej28+//0bOcOP/+n78/3x4/gK//3b/ZSs+dT/8wpeP0/z7b14o/xlQwqQMQ8oo
bhfVb/9Yv3z7iJDwn4iw0VgCXcpQiDPyqO3GOf/9N0b/GaDY4wdBAILrUJ2r0VOnzx8R/k/BGJcK
hx9gZmCm+e3/TO3Zy/mfl/WPVjdPXdHO0++/PY/zBY4bgCekD8IJgkDbt9PnkUE2vm3z4T5fQdl9
HHD/TB4rPlT0kzem9IwSYQGP54AK7yoF/mW/EOp8uyf5n7snzADfm6GPRHJwkzNpg9KKtajzau6X
pJuGgR7pMkr1hmeM6FsjVN7fbYZR8ZSO4zZ5UQnNSg4TYeh+gBLJmO1rJKcmZZc4Bb719z+bV8jw
pUKUmnz5k3lRnwncBNQkoesMxYCwkwUwP0UI5a6qRGs6/Po+yodpY3y6AjZC5ceQNQbdzNNSlE+D
qYCsQ5rsBXfo1NTkwhH57Vrx+/kpBeZACnosJkD6g83y/CyoWM1pz9CyVchi10e/85mJWe+FT97m
N/3XDVzfc0wqJqarhY7Firo0bnD/NhWk34+ZEuNrVVFc1GR0btBQJgB6e1rbpbjUPvXttuq7mRKf
qhB1XYZKHpH4G3v5+/oP6Qzh3kZJvPuIyG8hMgoxlqEO9w1I/m2mp1w27Zeuy/WrqgJN37Fch0nc
DByCJBdC3/Ojnk2FhQQ0lACYnjfeD8z0bZGnWy3JGtM0WObDQBooUa3rzkSEZq+y/wCW7TnPLrwr
mLj9VHBoSukHvpA0tFlN2r3zZFsaZOw+EctR7+OgIiEr3z/geBLD212MpQ+OGV5s1yg24f+NV4b/
fwRugvio7/uCYLsoyhF6nqf5XR2OQfIpz4e+ienYVWgp0X3HhyGCVni+XX/nAf/jZr53K+KHb6wE
mrXxtmHRAGtbm7NpebtA0HyI/a2k3t2AmFffAoe/7dHQd+gF/PXjnueu+Erwh7CBUFG82LNrfP7N
hjSTYcbpdleVntHH/t9LCCA9i5tg8pp3Y4sWklszd4JfCOR/eDTnaK+jwF6Cvor9AMH0JIDAykzD
nfRIuV2D22o90qqn8rErdqyrV0LQ8TRk2ruUsNtrjBqbBOCdS6pg/tTuQ/B8k00IxnvEOwNBSWZu
YOn/dke5XLGTfr3GRFiNT5C6DkNCiMInkCL2iQ3RmAoosQKfvFxPHXKKU+ZN5uvMULy5YZlCQAq7
7tpDqZr9MCrIqJb1wuMGl7YCiBrQSbFgHkEbxBUIwU19DMDmHDVFF8YQNKGnlbbrYZyBNoBO03JX
84a9H5RcAfX15OtVyeKwjS05MT0/bGgSfrOkwdrzqFbpoLyrAXyNFb/zvX2bvS9LXU8HKK/qr7iq
GP/u9bRcZR6pb3O2iwdsh78b3XvXwq/meygYhIde+OMBjW/kpkbHtEAnFg3jsSLzdbir8K2H2tFj
0SkE9VnHo63vgis/B+/GuHXDsfD8PY/Ktq6wKKiR4VB9xyQZX+cBrSKDC7yrTovyTrZddt2mzbu1
r/ZXy0q3k9y78Qj4a3oNGlt5k01d/rHX89dg3qWPLrFqOKi12nGT7u1HsKBX10pt/DAIlOausQws
anPeP+CGlkdgOSR51PfkBgoKQ7QKv/8jBQ36iUo080Rj344fx0rT69SI4KoVafc2G6bwtPtpi+uE
kPwdrtSAWHAYzcl0mbnnonqa0CH5SoRgTZ/lTF6B1KR6vXT+8nUpxXYIS6HaOygGhlFlxNq+YgyQ
vgAzWSKSGX86iFb6eaTDkP0lUpJ1BwnmGGjNG3G39YjORZ7O18JIda1l/6ZsWnbXQeD5BOe0QmNy
SA95jh87c0wMJ+kp5sU0m/akLBv9Ng2r/EO5tHV6hHsoH6vZyDfgwmaPXpYvfzSc7AC6o4o5oCYe
D5J70VaERh2M4mSMhiYk18sw5CevbuYuGiufyyMg4eWnCuSKlEz1JI+QV8tKdRV4QymaN0PmYXM9
bHwT+q5LzSdBeuiqyIngWtxMt16bbTFYjoI/F8i7I8kfm/Im9zydRXMRzDedP/5BM7/+jEoPue3D
ab0u2YA8UdbLw4B7ZOhSlFd+gJZL7Q/32mygvocqSfvOcNRF0fGRRwvfg6uaFvTQiL66KsFFHVE6
LYdxNTtInLrmiCNgORF6pnnvRf4mGElSUlEfTNB9hpR1ChR9dkt607whIn9vSDVFVVjOVwG6dyJD
Nv8DKcLrRTTsMGcaHe0ZWCh5oR/TbgFxabdvJ1ZX5c2WbcupoFV1IF5qsOt4uF4txJsO61LuD+sc
qGtKy/6Ggp/tf1P3ZT124vybn4hXBgyYy2E559SaSmWpJDeosgHGmMVgbH/6eU53S9Ph/UfRoLmZ
m26pW0VRxj/7tzzLkwytegefp/6xndr6qa1qe8/rcCrnyax33hh7a64SHYW52+Z1ghOuj7gcA63r
Mkp6eOMmVow6r5rG/AhH+LPkqFDTrPXh8e43C+/QK92E+NR0lfA+t9r2FR7CtkhkGJvz5mFMR8m/
+xX3f074csFHJ8P5WVoZxcUmp2V5ZDyI45c0mdvq4zziOu+z1rW8vdVwCOt+skHrNfcCq+J3MfKM
7zMT/Yx0cJ3dk6asNuegZYoUYa18cfo7MZNevEqRxWzR9MY0FG91xRyWBjbdpM09s9E2Z0rP7Qmu
xWuDHLNBVgcbUSNOKR+C5mZTomL5YHs8AT58ELz1bNs9NH5NkxzM15XdY27iaK6MbLvbyGIJZD50
ZpghzimofkxwElNaTgOsZ7fMn3GufFybznRZXwUJBDbJmro8FH2tSopzNM6hAY/BdzSKqHuY0mFy
T5RMuGFheeWqH+h1IH3qx46+BjMSx9vRKvdBpthidc79GelxHNe4lZIJsvefQOHE2sBWmuhcebD6
cwFcBesirCCTGWUjAE9q6DMD4rSrTqG/JPoZFh91d7s28eieFmlY/L6P2SBKP0zhmpZjd+oomzY2
wkMiHauAIaSpkz+kE01fTNCPGe4C1c7NDUn1WPO891i7xSdH8IWaMpFtCs5Xm8QSToFbEJ6kmsLn
EMUQb+8nIi2Nc09Aeg124UKJrr6L1j5Mk3zaDGRGMILF1ctsuBF83FVihEcDkspzSwaIV2WNZiEp
JSPcFHrqujHOXONUIAuIsCff0x7CxX02+DbhdWb0Yr0y4Uon56iexGlomzrhBdW0W89RHMLDwgsb
NtxHwu/q29QklH5MDdvmH73c8Fk8RkatCqR5HLflhn+YM8pPzqayHtBIuw+k7NYvy7bJFoffQATk
IK2uBvqD9mQZwyx0VbSEBUdVVP9E9jGPbx1yU3eDQ5Kq57rCgZlLibT9MjRj3X4Yl0DFj1pZh5Vq
YGBRfQYlWuLIqta+rZ6nwCeWZiqeBE2yDUUVlZmwzcR/tkhbwOJthNTwn+orOg1LMSgbICm10qz8
PYbSzUsCXfDSg6tJJmA+rM9GddNNPV/p0+tUUXgoR+ZLJFX1wbca7XjZxPnW+mPBhB9/RFr+Mqm6
vcGfJ0+bRA2UpeEWZ4Po7mIAc8VpAjqiysZ+WJ7S1bxOemkyMdMWJhOcPXhLX+UbtdhnwahuYlN5
78hQyTNE1XG3GNgBxjQZ8CsNNAVxrhSg+iVvWnhl5mmbxoW/NlEBES0/mxMWR1mVJms5OT2cOpgq
39rAW8sxrV2YxwYHCwPxtnCaLOI5YrUomOfWIPNQippiSrm4bRgTYbZCLvQB3t2iu0kdsAyB09Wl
7Tv/EkKDoeTw2zq1zfYR4oRtksVpraDuD/Q06Wl0p81sbymPprsA6M8M30TcwbMryaMFa92MQ8wy
Kcfoa1CP4hzyKsqEWV2m+lXeLJJNbwfnm4wBXXkzu1aVUvEfsOubn6c6khlaz2sxuGrNfTM0zwP4
IfhvdfIhEqvPcknZeD8TKUM0L2ENx7c5RZYQRjUuPOfnQLz6Oo+8VX9w2zj3JaQODO48HTY2D5NW
kxKYWP8neLHsnoO99TGoUAxnQg4iV6M3kSyF2PhpbdUCefponqeyaaroY+cHNjolad2zzxTDG/6o
N8thjYXDF1VnpDhSQNU0hYyYDLJRshnJULBCGNUhPYAXuFjHdy0u69u6boOvYT1U4OpswU1gILiR
67TW53BkfpqxKLDAxNQWKMIh5WvG9bzemnrZXqBYOjwt0YyECn89e16mwcedHyfde9nzwRS21sFL
G4TsQ5twc9tALO0Zrj7hTXMt7Atqjbohk0GrYYZmQOk6bbq8bSPAlOAqFpdWg1OVr7Srvi+rTT9G
fjuxPF7HhWSrZ/FzaPCkEmMNM0HBgDVDJlaMqfFgVmcQa21FAT2vNTcmWfzTOq/1bQ9JgmwMoYcO
I26bNjkEeto1p+u43tt2nr9o1nbvfGGqKkun1b2EYR3jQhkFPyWDScNHtnhEZT7ppy0XoPM9RB3C
/pYxqz4sKPjf4kCHRK1PBH8zm0pclnUbC2OIsCe1wbirrPkUcpizaJFTS+L1lPbWPNRhXKsLT5tt
w/pawK9T00UezPS4uAts7ZWgg5rXXidJaebWf6dXleY6dDJvuqg+qdlE57mqh5Oq+vZ9J8WrP3T0
gj8w0vmAEusFSztFhXWjKoKh9ZOCuBTWeUFjz3WjJKAnyCLDGGpFEybQU2Zm0ejHFPnh09SS7UPc
JpvEcVxtH0wol1sGa+r7bu36h1H2D95kl2/btFQPsZjYm0A3y4kYG13oUMV9FsLV4mzb+palkKYv
WEeDPO34fO8IxxZTgUJNhSHqZYz7+U00OO+VoVAxufCc+4ZgDfqChLH8LFo7vkZUbme6su+BRIKJ
P2dla+m5kEKGtt5QXLUpv1Do6pb9zLyp8Nv6x8R4fOttiAtwl/0zV8KdrQZxV81SPQSLmEs/Gr+u
S7eBmsWirgB33X8Hi4ug0H3fXFCTj6W00Y/IeE3hq/6uTtb6hMlm+hbqw+T9ghrgliCLzSGIvz0u
mGHljg1BVsVuKVvNk08w41CPHgdvFXaCzXkA3CpL6JjcRESP556qqPRB5SgEW6Yclor3PvMDZD8K
xixmU/kyBPjRLha3w1YhRibpf6ZA4JxGWpMbISnJl1a0uWbqUlVxiGxMj2l4FdjGu+CFTqztq8KR
7tscJk3OoSxYau31SHQWewFdWhQ2XlGOel1d9nCOns7GD7dvdqMfRjp3t0Ao1rcRH+oMWdZzLMLk
J2qs4Z1GHfkINS2iShvbTpYb87bniiJBLphaxzeBIjJ5sD2iK/OCmt01vSFtCz8tFq2ZFy0RbGkH
Gz+1MvLeRyiv2JkBrMsv8M7iOhvZUn1B7uMXbEldDU/V/pmEJPgEwVd1BqEWmtOs7lCU+X73kRkR
Fksk5qKTVfRMOugDuC4VN+0QfAbfaXzeGoM8aqr0k8R0+ta6tMaZDeZGFdslr5AnvKsIgynD0Mui
NZDuMlHIXqZ4ZrkKhfem5cFHvvjBJW4smoBENHEhU/GwEpxhbF6Su6mheAk99t9wlKmsbjzzMqxw
CcvplogbJ3Fe2wVZUC7j2CsF0+bRzIm9R2yLLNRX44mpiW951X1FaczfdihD4H05BW8lXbDXcUNd
jAxikBVrJGXYJw0aEFN30w+GlxbTwXc8HfUj5KzIeNEE3F3Ckv4Lnbzx0zhN0yMlLMyhvDldRDt5
r2ic4hB3Qp6wo5PuwgLPndCydjaHE4b/c97okrskEeVIaV0K9LFKBcntOPM7wHhw5CQKVR5OxpIO
UmMzNn2uuuGlWebuKejE/BzHYZc3oUap6FmArqXXPaQtcjMiwXAfRw2/lG5ecj2peDgr2YYZyLDj
F5dwmkFIGAWqxL2N/WfWqUQ2/BrhsX3e2tbPOPGffDUMt9X1riVToO5CCgw5aN30Eb2+8K3SAfSA
XJ8EF91Ud72s6ZQPTiQ5qpomhMmaH56X1ttMGSEBfNdwJt8A+9e+pmJBALaOQFmFdsjsK5SrsG2u
CzTqqneULORxiHUQ5AY5IZSeguU0t6Mmue/L+HbE1LxULt3ONfVuNBnhNCA8cqohdN1navEdzVCi
Lz9W9Mqv1aQupNHDWQzUXd1p4i/QegteHXoxoI+uOMeQ72PBmEpOM1LWEgvwAxq8L2PdeXnX0/SZ
On8sffDOMngtiou/TX7uT506b9PMb2oKukRdg0WRzQrSzFBj9X3k0VH0QoJpeWt0otESiSK8QnKH
khaWX7M1r7FS8oQOcE9LE84OVVQyfu7rzT6xyUY687w+MnDfdi4q0G5cM7t04ouAKb36bAELyZAd
pfrkyw5/mJwH+i3tMX/EZQkrHnzYe6VhGxsOKWFZtFn6bqVtqLOEkeEeJK4NJ2aw6jEPWQ37gEF3
EKr2eFXfVzGrCtWhc/SVbPWYXKBr2q8Fyq7oJYhwg4kunLfGR/GSwj8z4368TPcrNva6vJjY19sU
Zy3VQQihtMVny9iHhWlVYwxSQ7PBKbDxX7gO0oyM9GXGTftA5q7/gV4JUo4RHBT61C3+BHJQEbCh
G8Y8DvFut/qvGmZu0Bl4lJCkVadGLxBEQAdmibMY7o+4GhKkSXfQDsf/DaCWLR+mjoEI78AmUCer
mkp6yBsjNyHCSDJrkc3AUj26NWldISdN9fs6XegDOB8yfhi3mcRfrurs3YPbNluVVSxYUiQtWWA3
I5iHCHQTw0/ZSaCJ2LRTl0KfGx/82QahwWRKkv5qj4QXQ43QjuBlnMe/ymcc3JX55jVpt4DeUEVT
9WHuALI6+RgEqBPbatb/aFO1uGcAWQWaeqNjKDG7GKPYs1v7ubljrnb8rqZOJ0+htwRzDjvhFg39
wcIy0eYUtgIooQjUq3EYmp4k9Q2z7covCQYjjyIKUcc7HlXtFzfAGByll0PxuNpQwVVkCFTCbhfu
BeZNAH337qFLyFUdYfQNKLqhaLw+yKwa0J4YpxointDaCfunzXkjOQ0JVeiCdMilb6ZV2P6OeTVa
3wDQJ/Sy4qTBbENXtXmJag77qxzATjWUmEpU9MwAMFzOSE3RLKg7Q/wb2zIUDJgKLVfnhcj2twTt
hbWgSUq7h02agf/02nlEEaSRod+Mvpz8k1tJ7PEMPebF/nQ+m92QJTV8zX4mUQgRo9ysCvvJh0QA
RmbDgIUPvRn/rFId6+eIiAB16QITSnWKK6rae9EAIHrX++BVFjJBavsJhzEPnpAL8RkZsj+9DcBn
e+2aMI6mDFBtMaOGD2dTtjVKY0TOiIFMdc1lSGxLqLfpa2N3jlbY9qVe/HNSnq/fb10a4tMJzQj+
lUTxdbNAYSCKswWWmUie+qRCNTJWIMYAu2Wi9wqWB2gPG8vGLHEbvw3gukpPc8VxSPnz4sK3a+2G
4TRVYyBPSJMtL6kJrqYGdezkE+ccf2ejhg6NRRfwRt6KtvY/VTxZrMlUvUUN8jhMyfIYWwPa596W
Qlw5TLwSQPWQPkin6JTh4nfB24YquOxs7YwBadXHKAYtS09dt/bLaQIFBO9kk/TOn1dwTajQ185Z
V+NjxizwZQnVJmdObRhvPYZjwFwXm/K7Jt+mEbkVDj4z3UKDED9FE50w5HyYud2qjTl2G1WrbG6Q
8Wjtyr+novSvzzqHZvbfBVCb6PNJJ/F0U80RmXLbeRrwYiVinQ39uOgTxMZZUKZOb/JxU5MSBTer
d4fN5aWP60wHmBIApPRMud+Nr6nyPa+wSdyd0cjm4y1KzcDeYTAGxCyfWSwvIoD06jOspK0scBBG
rkg9ovnj5OIoRVvBV/LBUJkWETDU1ckh2UcOKyFleY/CCJI+kN4zfTmif8xvoyVo0dyl6fyi015W
0PuJsWvRplmgimjcoL5R3lHYh1M9fbVrpJ/qHp/oYgN/Vt/TNKQdktIBn3ut594WYRgFL4noEW/D
CB2Bh8DV4/cQn/oVPaIuvAA/PthTbFI2FEEL5mZhcTBU5TXCcEQzFPUXIa9bY+HCfv07OMH8wx5l
ZE6nC1ncFcgyB2pzF6l9YYsrIT9+BPXIqduA99F2EkgU49Myo5OIodAog7Ljit/5upZr1obhIuEe
Vht7G9tgrt+EpBqmO+5JQTKkouuCXmozcNSVS+sz7Rdyc+g/xkPSlhwbNzklS9oBZD94/E7bdKpv
EuKPPxNFtuZnCG4z5NnGoIo5Fo6iswPn3zC5xVCk7z/ReUXMt8GEKV439x0ap/UgMJrLXYg/7ikI
ND7BmFDRnQPX1+ctmIO6UAK+uC7rYZYrztGSAFGIih3j4SzAict/cvR2ultcA3H3EGnGB1tEBNv0
hPEvOuteNMbyBDcD+3Gy0t4HtsNQHIOIGednGvo4vSBEiLybz9tU512axD1wSZxMp4W2nt2yZRyC
6mObNNF0Tr2IebC/XJFp45zuq+2NAPatfQPF4WY4MZ5iRwRwDg7PRmjMs5rIrBAHF6rz8DeMvdf1
WdcOQtwqsL6TYiOMX1yQttHFb8TCb1BupB8oheBShggebVEzsiBe+TA3Re/U9JWAd5fmi2r96OSj
JfZpnoBlKyhkZ4P87zvi71EpNIQEL4eW++8i+KXVD1ikaHg7UFuhZYFh6vJxtM0SP/59YiZT0Pkf
9EwGfjI+gcO9RWURusyjoW7O0PbAh0sThsEvbah/PYGJbC6BM46D/DqIm1GDNZnbNVzUdyAzq6XQ
uPFw+sRijs8WediHjs5waiRSqM+jnxBdasucXPNkGLdgyRuzxsiU8ZEJcrZ6gteYTBZsC99WyIk9
fx3Gp41ifIHO52K8MwENKX3jofNZZe1Qr+yLiFgkHqjp4m9oM0z2XnkLheQWrkX9HhlRpJ9rZL7u
qQp0qN8n9TohfM2gbyj3Yn0PfRfinmdw2/X7GNCiFW0Q7KQWakNzQ79BzssS/9QSXJJ3oXN2+oH7
RHS4UEjbtyJD/9p5jwrwgfG8cUHIBRaY14awtwY0SguU0BVUkhtdT/G3qp/rq2xn3Qz3bI76obke
U74rPMIG1xTQavEqUvgpBgrbnZwGO+osYiBGoTsf9uAba9z0X+ZeR1tRbfEVxIPhQIoRQZsCh5L5
aJsjH56TRup3ahZ6fItiwrZnzGNhi5aIdaM550HfX8aq55+7GSh/bNGVzdcetsGU4yJ7MIIe0X/q
pxKV3hLe1hiaotk+c4w9/smRIrKGyLpsHVM4QHQSVxdQGcmCKO5791iTTn+/mlKitR77jbfkDEnl
+GWOIN2LXsCmxUPNvdG8Y+PY1rBTXbHPJJP4aISn0XCD1sU4XjzPq+dcRKZb3zmCnOZCBKqei3aJ
9xGDJnXZNmLHnF61S+4rDU/ZIa9jbQ2gO179I0kw+3xFzerJT5B7Il8TL+DTN2L9FHXgZpo4WTKY
kxjkAJhZNqTLlj6ov6Zabc2nLTVT9RrZCnujQnsz/YkBi5kudmkqfTNb+DKGzuscetgNRhF3oezC
7kHVSORLiIYr8s6inzVm9XVhL6FqveVe9uigPFbAYown1y9B9wIKbIWDvhM6GjK/aWIlTqBrBbD4
rpF0fW/gfqhZNlQDi3NpJ4wUBVeoqJTf1FjX/imcAHnCfBLGvWeLV96gPx+CgPV2rDCWvoMpbqy+
9nKdLYBVNQgqmcMUCjD8MRiHywyMnX8dsrTu3s1LEDyO6JTLzEuEtjYbNpRnVea8YbGfwNedWnRH
ZLTBsnOR9FkDzEsv/ezjbJ5QoXcPIOHH7lZrIYEHGsnCEpN7nVXtTauqIX3iVUKTR+aWKsCoBRlL
jKbI6F+jfgmhJoqaYV1L4qMn8gKDsjYt0QbuV1WCqU0UmC5bNKNXKOq+mop1QetlRud0iGtR9sBU
eOOb0NOLnz54Q9g2MGMTSHTX0uHXtn/yEdmhAK/lexQg96cRDeIUiJZf8TMRcuo51rM5QwI1Dt8t
1KbqRXI6dq8GepHmnPqYuD9BoAMxmooU189f4JL/16DRh/bbPKjh57JHjf4CNP3/CVoKiPXvkaX/
a66vAFX5+gu4FD/yD7Y0Cv8TUx/tPBIE0CFNr0qE/2BLk/A/gLdRBugio8gCY0Ci/sGWeoH/H0BK
KeCjOMrAIbpqNPwDLvWi6D9APCZxCuAptDmAafq/QZde983/gdvhF1HEAEn3nCI6rQjzqhFlLdYX
ABa+VusfYKO/efJegxni+sgrVjzZj5OMA13hZpb9a43/B+za7x59DZJ/weMg4brQyYRdCZzAEwm9
J+GH3sFnX1Fk/3o2vMIDWXVVV5ItdA9DFJi8suKQmxzBRPPXp1dAainRsq70NeAGUV63f8Ka/W5N
rhi0f733wDG4tszvSmekvnW4zwvR2fQIGRvvff2t/3p6UM1ukwmm+Wi5JJAu5q6IPfpy7HPuuFSJ
bZKNAvdUrn0HXJVcXjfSsT8gO3+3LjvAoYMlJJ0SUBWhy5Oh/r6HTM7l2HvvSBiRNIYtmP6WIj2n
6lW0ByNnR77AZxtHgPS6UtUqeFSRXL9BupiYI9wOku51iyuGapy3qyjRRoLQuX3fRcnBR+8CM5m2
aYuFFCVnK0Rd+eo/VMw7ot6E995FJkozioQCy9IE32DenQOvcizm94rFVYzmTcJhjSjQNo9HJjLq
9YcUgvDau8BsteoUHZKubEeIoQe6vkSjIadDW5DutkqcBBNv2oWXaqXqKuP+Paz0wVXZxTwJ2TAq
fxTlbK345ua+vlE8SG8OvfleEpkKCriTVqKMPsGBAoqoxx67C/fqOs1v0esrwTFCEepPPMeE4NhZ
shdDlpBjmBLIT5e14ee5Rpe+B5rr4JvvPqVGwTTCpk+UOqkVQBwtsCxsnY4t917ytwHs0tUbLh6W
ChxWrM1jKAoee/W95q9DAbYh6xRlUrc94KnoJdpkWQ6++i7uUdWvvcP0qhz5vVrfD+MfKNu/uRn2
3vSodyR3nhWAROqHvhIcXO3xCPmV4LD+9b6MQ9cQgH14yWh4M3R9/9oMUfjl0B7f1wBTzBQalCEv
eRx3X+aYqA6jqPlPmhS/W5fddex6gnk2jXlZqRZtzoFerO/9CaP+u4fv4lMMdvVrgoUJhBiKKpLd
RcfLwftnr/vLfZTqEp2YYp7HjNAtD/T3Q2u+t1iQaBp7sOJrSzaSojfjl8bnh9T4/64N/p1c+VWU
TC4Ew94Hmj9r0WPoE6CHjr34LnoWjdHAPOPFuw3YoDDigD53b489e5fNatbIPojw4hyPJaH8oPr+
6dijdwEkDaRGGKzLyjlZkpvl2uSdTXLs1tyLIHcANdJZ4eE9qvUoKmZ68K13oWMUVXOPO6e0Ah24
AAdsnPBD8hvYJrvQUejQAkvVYJtMHqDDDaFlnNoPx9Z7l8uKyhuBN+2h8sAFFefKT230GZDiYTyW
ve1FkJNkWMZmQb+4cejNeS9Q4jz2NfcCyDbxIJUbXjvRnr1damAOeuXeH1qWvfwx4Phw/EncXyjN
ryAG3FfReEh/kaR78eOBwPPENGFT6tDEz5yYDzSqDwnx4uG70Kzk1LZhugKK5zcPEmT3e8Db1LGb
E52HX6rBNABAkLZ9g2rwx4yJtTxWUO1lj1XYiAk6gk1ZbSSHPmth1u7Y9tvbuMtFoKTEeLLcgNri
IkvZweRnL3kc1NTnQBc0JbrFpoDkwmcUtH/iuP7mutwrHldjh9cG5g7AWsDNoH+eYvx5SKEDe2SX
ccI/IQ0x5MFnbD+DvgvkLTmWsu3Fjj0ycoB7aIPdd9UpHP0U7QL/T1zC3yzK3sSdcBKNG8PTK3gs
IoDeBoAMHktl98S5Zd5qbwV0vzT1Ky7lDtj47uDH/C9xY9b62wpl4BKohaGELPZHVafsWOzstY03
3fZBUOPhGGdlPALt52AduFc2XqPrgMVim2x8yaMUphtr3B3yxYBp8u7GBFWULg3g4pDIABic90OQ
16m3HdyHuysTFHRMKoH+LQMw+zIApng+mlafD10Oe13hCOQibRiePpDtUXTbj8l5h6zmsS672OTV
XOmgwVE4e4xmGASUnVPVsTbNXlcY9smbBuayKeMp4AVAS0sOjf/mD1Tf34TnXlcYc/+1Jhavzrwx
d+NTPH46tN5kl8rOPUY4dZ00gD4DM8S3VIOYydjBp+9uTG+D/mbXDDhVrAPTpcpgMn3svXfXZT1s
cusmPBkqWoWdQVt1x06rvcoVZuzpBrIXosfDZLcJv4KK86eJ0+8+4y4yk4RY4V3vtW6b/aKxkcxX
0/9Bqfh3D98F5jixUAwDkLzDmppMO13olB08w8kul22AEuobD0zRYblv7bnXx9Ke/1K0AgR/0W5t
ygV2laMQD+6Q0Ddhey0rMjNnIO+GNxag4maH/JnxWPZrnibpBpUdNSN7YOYmhsRhWDXFkT3N9upV
KUaxrGlAXwpdfNtvD6H9kwDE/7w12F6DAu5IZDMU183UcP7chOqDhLjnobOJ7WWrzBUOkRh8QgCD
3s3sYZyqQ8cHhna/rrWhV8o8xUVG7ft6LWVzaNNBd+XX54IN6s2zQhj61P9mwZF2LjyWukKT4ddn
L2lcwz0W286M1XquOjvl4FPWhw4nthcH7kF4UwROw+UAN6ASDNKqYOshf0Rs7d39GPZJaIdJ4uG1
HF8TNvr3TeQ8dezd9wIccOaAQT3UNsoV4qaZhjrEUnvhoesXEie/LvtYL4RNAGCVUTdPL64a1vgU
Jmtk/iCh8psI2isQ14R0Hq9H5A4CdAqw/zizl0Nhv5emGnTSCK0QP33vXxphZQ4i47EOONtbsg9T
rJN5uwZnf06ofWPNeOi6YWwXnKBvRy0NEJyhZJdOuukMBB8/1H+AOMKvnxNma1zFIU5ZuwSjPQG+
bEFe4JA9PLgZd2E6k96iSsMvmD3q7jqxfuegSz8f+6K7y3Id3RgGGwjW1H8fgdjim2OzbrYXHl4r
EWz0eiIGTQoyDEjAcdqTY2uy1x1OpqH1jMHDxTZcmvYBGoeHsnpIev36OQULFrQycWx1TD2BQuCf
wH1KikOr/V9iw9b5QSXXpNTpou9XQuQ9YM5/UjH6TeDv9YZjAloMZIriU8vnupg1lTd2mw55BIBC
tUtjO+lzXEULiFhge51B/XU3FWizB5d9F6JJMi7GX1qchBV0u8KkthCb4qY8tu77GPWABtzSOT51
qVov0CLzT0CLHzzQk12Akqr30llO8YmtY/+YRrUrhIWY/7F330UoxF9aW0E36dR0mmQRvGTPXuP/
abtfy5v/BgCBfPXrdpe46MBF5PEJhGb+LQHYFlQJgHIHKCmc/LGNjx3BezhQ3DVmAaUHpO5qhnNU
aElWtXV1LK72bukDTKMNxPzxV6SxfDvRKbzpRHrIBZOwvWE6Qc44GTcC+A4+3tvIm8xFNIl5OvR9
95igFjkfKIaA1W8r8JYcaPRPPV3Xg+u+i9q5h7RVt4r4JG3ALx5oL096WpZDpS3b44KSHv4SwYLd
M3TBcHUG7B826A8eS2T2tume9MKJJFiZnq9sAPF+cg9kibyDL78PW1VRz4JHdgKfBaQbD6DUntXH
QGpsb22e+JaxGIzdE9C+byfP9PejZtuh+TLbK4qJEJ1DXuOrdsCE34L7ZS4ViQ8mHHuEUET8PpWA
j58ikHjeR4MMfl5FWo9d3Xtr81bX7WRA5T2ZZe0LMEaHy4qs79ie2aOEUqLCZLielj2zy8lssE+F
t+wh+w0oJe6aRH1ou77ZquhUr2tzNkzQEgSw7lC7Ejqjv57FFHg9PlPcsBBHCk4K9gelgpr/wXXf
3bDthob82nh492gyxUK2/m6No2OgNWhI/vrucTdNiic99kykIRbstSx34MIcy7H3HufGTbFiYDKd
tlatbwB0rgsX+sOxG3aP6+lpyABGgtbQvMnnyYvo7Spp/L85O6/muJkrDf8Vl+/hQg5V670AMJhA
DkcMkijeoBQo5Jzx6/cBP+9ahGjOauyyRYkzaKDRfTq953kvWzJpqwG2S5K8lIde98S2+JE0pbVX
2vgiz0qYsNbrWgePQr7jbGpelwLFChToQ+SfXaaFRaP8+uoKRvVzoo+6N+Vi+FTBT9ySJBFddCSH
9vn11RM1rgFYKToqfFPYkj5jHIRJ6S47bTHX8p48FKySdEmGpqqbHN9UJjs1xuyyrroW+Ph6O6VS
bmkeeXEkIOWTTmJE7F82GV4rfHq/LGNFpquqSSbc+whNXak0rYsc1mg1q75qGp06kptEe+do+yom
xckRs7F3LprPqKthVU6tNhsTelMVQSUWsyTyBDM8R/NcYuEb89W1xAfiW1RkYC89rI8aeyTz8yrR
xn6fFJV52WRyLaocjTCb/ZJQpkIheixBX91amQWM5/36+Q9PsJYSRVBKOZnnCWqryG9qPwX9FuQ0
/gr/kDNlLDH9jVpa0g1+lRSFpW7SaHTNU8pR31uhEDwyjA/f33+C/3T1Vc8FoJHDoiY9UDe7aFdK
kbGF7XDh1vIaM50ZcSRDGdC8eTbj7VirmUeyt3/ZSLK2V5cDbpxhT/PMIMIsp/MNktmT9LL95bWy
CPhexwKTphOqgr5RGznaIOaWL+tZyqrfaqEoVK06a96kh8Mmz8muUpLKuvDqq36riSaZYDMrcKEJ
sl0R1eRgaeV82WRbWa1iwyWPxYhSw5sAiDooCs2FcXDZQRikvtftXWpJQQtiZn1im5U/xrLRr/B3
nB4uau9rhVGrJX4vlcz68EGQNxAVrV0NIPSyGetaY9Tj4ltw0qZ7cdvD2hVio34ugwJ/osvuftVb
R0Ov8Vbi+s00yfBXQNts/R7O92WxZi01GrFcwWeE/ooco/1sikAYZhhrZ6ZPy12+EcnWWiOUrn2k
L62yUZI+cFJO4BzLKqxTpkSK6yfNbHccVV7klyiaawlSzwlFDBTI8BSOg91GrcubYpDiy5b6axUS
i7bZzH026AJAlbYcqyHcHM72L3vRqw6sj4M+iiWT5AlBwkdG9dpGuaHeX3b1VQfWaDCTOjKfIhe/
v+JUsfVI3rxMHgiq6XUH5vSoTsZA0z3yoVO4lSQXgiyKasW/7BxtLUmSOHTHfn1iVpLJ86fO9NWf
tWVeuIezliQluTL0vWawPunH8b7HwfxE2n56pg/8h/F2LUrK5EJODPwrvEaW2g+9MEmOkaXFZSPi
WpYEiF4IhRzCktUOhb/3MWu+hz5mCpc1y7UySSC7qxTlzPK0urNsnwQ4T5iY71zULNfqpLgCkaeW
heU1TazcZJjkXltNYjxedvXViKsm4CXDECwKDFoyyzvD+hjU5XDZ3py06rCNSEqk1CnwqlVMDWEl
ZHZQjv1lwWYtT8p9uD+moFuePwOFEDUl+x4GSvF8Wc2sOuxEXoDVdzL1rgvTJwRhbQY5M8juLrr8
WqKkgyLB5WSyPCGB0+Vqc6onjuVbF3nAklm7miBrIrAr+Ly+N3EkcyySFt6VWCuXNfm1UklTugED
xtzHq0Mat5U44M6kxe1lA/ra/7yINKvA6cDylKQVbKg1ECXb1Lqw5rXXkThqlCglW9lftqPTqwFe
3AFxSntZd10rlrKUtLIgqX0vxMgOS0FVuWnzTr1Qc7B2QMc0xMrMsPc9iMniRlCE+GuWZ+23yxrl
qr/WSgNaXc5xxh2QE+p9LHtaz/njZVdfDbDGaBU+GxaCF1qZ9FFXitQth7D5cdnVV/11LhNFZHKM
NRAo1k1nSv52aAXpotdqrAVMWS7UMTxH3wuaNHVA6CUfDCVRvl9y7yR+vG6S0wgafTlk81IllcGo
C9UDS/T0onWPsZYyzWKYtXo3CV5f9eOjPEL78Q1YjZfd+2rHWIUrJycdwKh8nmVvKOObyM+Ki/aJ
jLWcyc8GqWqgpHpgK6AgTqNvj3MYXhTF4LS9rnaAInkpJL3gqb1WbtD8xwsy6TLxkbEWNsm+0gXa
jFdVm6fBjMtQWd3Dly8vi8HGWtwUZC0npYEieJKRKAg+hqGUHLmLxIs6lLGWN8X4aEiVyv2DY9dd
tpD9zwo43gs71Kq7JlqXj01IqOlAv16F0xTvVewbLgo1DBWv3yzjtGxMpkYUnrp0L5M8/CmB43Zu
Rbi07d/XbCzjX1++LFmpTcUgeGbYgQr3u1HckuXWeUkVJpGtF7pxkdWfaKy1TkjYsHRQRwF4pDHY
RaDgUQVd7bLQsJY7RQUex1EwE5KVUTmIaqDaNWv0i6Z/gK1eVxPEr9QSsiDYNoM24IeDfdjHgo2R
+qKJvbFWPYVWAcIKPOG27STf0xRt2MVlc2F0WMueWkFWi8wowBInsO+7qcfhcsZJ6edFcdNcjbVq
p4WRRAL61rBGrEVDrXGzMIkvC21r3/U4nAQ9kjMBwDazy7BIhy2OMZdldgFtff1ifdCrvqBo/ha6
bh+yzhf0Z7Wvg4s2jIy19kkk6SBsINbvElkQc7fMORbXEwjGl7X6tQKqb6qi8E0wGUapinYv9911
WybBZa1yLYGaseSIVFGud03XqoJbpkEJTCTMLktfBpDzuvITcLAZeLFqNyQafjQmbzWHV3JZw1mL
oCqNs3g/CbRdGUP9QD9Q3iZKO1y0fWysHdaLpBtol6Owi6ry8zRo+XNqDM2Xi3rU2mC9Nvt4yKKs
xJJGTZ80KS5/lG1+TryJYwYV/EbUX6ugkk6UJ1Xuyn04tQruK+wW+dLWaEFX5tfwbjsBHHHWxOJV
aQKfPSbDIJhbHDkn/xk/F3E5oMvjOoJp3RRlF9uhMAvtUcAHpM8XoJcCHlIXwvhbhYVKBiEZ9j7Y
uynT5UOIt1CZOZiiWKIXR72SfBNGBbIiWGl9kL4Yy1dGJpBRBdF9nOr0kPtWlB2N0IjzgxaYZfCl
y7uqgw1eNGN9D9a1S0snmdpWjW0ewg++CfIgBT7gObmIfwiD0ILTHHEiCT76UzhUva2quP04ZTHV
/qmQ1Hi8ztpx1gHwA8prgVZmiX9X9oAkjgXntrPgxmhG4zsD0ytsuIYxEEfDBcuo1Z/SGnOCLTkH
ebmHU2pqdtD2WV+4vZimGc8fdnO1n2sVdLAkCmH1KJepkt+YhWQBdx5qVW+vC6uXq8wZhtE0f2Rq
KVU3C2hSfMSuvpdF/MyyiNVXAcrGqJ1cDoOAh23NZOr2PdesKrcBoCx9m1NRC/GMMqs4Kp1JGX3M
ltAsy0YBv5CpYs3Wjt+Xm8Af/OImhiuu3dZYCnEFUxMEGWMSTba0aRMgHtBOuC4n8Y2FGUq6s1ib
lDyQr4IwbRuJdedsmlF6G48Z2EaXAb6Yt6E2ac2x6ZS0Su0IPlZ/P1vg/VKnBaoZVLY2wkTdhTg3
Cl+wHZ2aHKBzy3Ge3Y8ZAGL2QEYNExUw80MDHViKQWU7pORh5X6FB0XPtpooTe3C6M0NLd5ClUpx
Y6nmRliAdLnp49WDn5Fafu2VZhg+dpFshh8r4NB9DRkA3k3k4AI4AjQQlEAJ9zoO6/pT1Mhp/LMV
DWGOPYTks5zbvS7wNUcP+3jcga5VUmmLA1aTLs6pGY7FtpRjiIi7vIVMjj4xYADxU2yCEGeNKK58
chMrs8uFR2Fucaxz6nBW5u84Ak7CD1UEFeuSRYHDQhiXVrZRyqEa86t8SpYOZmCdWW3IJ8d9wg3z
orfGKzUqFKn28DnX23wjWGGriI7WKTC5XQPI+PAss9/Q3ZlZMEWN2xatrztJF3zRx7owNnHTmpUt
1iLNvK6MqP0uNdTRjypusF6m8jJpOuT4vxvXJLE38p1Zcd6J0w6wlttM16PDgNHSB0u2UvUHCMAi
wQ2CB5LnBlC6Ohlgf6RgflATaQh+BECd1W1gWKExL7TDsPKPGLu0yfXQJpM64Iii+lYSPHYhjSo5
quDQ5egAcWaMUgd2cx1+bogOarGp49GIQheo7FAc0jiY+spFComFiaumkz581nFDmZ9Hoe7Lj3pj
CUZstyGbyFi0KGo734aSz3CMnYUuSrmTDgYgRLD8SL4quxA5Ziw9bKGyWt7BI4VwtSXVUW98O4M6
VP0kOawEAhtATWlLJOTAU0wbrJ8pg4Pv4rj6EuUt6gVvZDKXWg4EoaQv7Ca3usACkqhWItU+gbh6
1Ail1l2NOaP+RZmENpBtC2qzyr3hyqL+TNtaKW6jsDGrR9DnBXYP6qiW3Y0vxvL4dQj6OAXVNoll
tE19ra8hUFUlpChb7MIskrwh0A1kAslUK4l8nfSS2OOkp+aYhro1Tn7oCFJZaKTHsRsmcWOoia7+
7AQWYem+KQKrSD0jYaPfw4i2qW+qPu7yAlwt/lyexkGIcR9CZoCZaYXd4NsmDiVRZjM0DNYHHKFl
A7VVgSaF7xj5OHyLlaIOaM0xAHI81oJ8lLttUpWtUEH9KfXgpIcK1ihyq83iXozUlvHCgG0Z2AKW
Jj8mEJjhbWKkQ3cq/EqTt9RNoH5PTTWTyDA0Qf9+ZKDv4gRHqyQLIGU3+HftTQDa1Yie3RzEwOZ8
iDNwp1X7XB4co0u74KNqSUW7Exea8mOTDipc+0qLwmTYpO1YtYNTDqPY33ag6ONjE4fpAs8RI7wL
mE4mbpBiZYljQlFIt0aID4adp1MkQ0pXhzH9LPgdbpS3zO1hObu1ZulxeTUZ5WxsBqkpxytO+gRN
xGgwb7otcm1JnWDYW1lq2pmIMd03LR1VsJz5Ysbj43lVq2VsdyHUnmRh/Ian2OhqQrbvj+pX4GNp
nmF1FbfSYJN7U2PEkWNROH5uTMNqTlmSxEW+DcU4TMxtLvW1KW6kQBKiK7nIxWY6DWafYLdp4RkW
zEe4trwru5JwpEFA0E4iENpCFrI4c3Odl5s7Vbksru12VoTytmxxgIgxCponudrMA5t8UN9rLcjN
U1oNwRdfKEDOY+fTyuOzxLPPvo2hdtz/UIfBQpQ2NlI+4Pgy5rgnyeagOIEg+sNiPdAO5p3YSUhX
A6uJYNpq6cSS/mfkz/1UeSUnR9ZHIqAoR7g5RhiYirLedfq21rE5ibHfCuXp21TNZX3ly8kkHuIK
vPtDns5Nf1TFqWhxrIF2qimL7whBILFL+uMcfoTVSwNx5KY1MOlRNKWNCmca5Wz8RFSPhafOmAw5
sOHnolPA2VIJn2MrzeuH2uwUHErVApc5yalSvbKuAaWbge50XZH0jRNJ2PfucGeLRAufTCkvexse
vJHcDYKBpQhzlUrNP8Bvx/AXPn2r32KZI/YBzJIIQLUDZjrIGwfjKmCwghQoqDyYknaDk4RBQVqR
Ab05vbfygqHcLrRQa59wR+yD5zIGxV8iB86GbrJ7TuPjL1ZSQoqxhSGNlc9Sb8X4gFd1wQLG9s0O
2Ks9hnCeJOxD8jKhv01MCDW7T9UpvtJAnup3HM4q1n00a1Xa8iZkqWITVq+inO0vDI5DTCaCpDyY
qq/Fn9K50/LvhhyV8mSruTJKEFytWtK/R1rAMGDLkZ5Gn4Mp8OuAXF+BuQ9msZpf7bMmjMGiqwqq
8k8N/FkgvbCoQ4EK1NuWpuVPkRFstYh5rOxEYDtj4mCvCRJ5HTBgOmZQGDcHdpSlGGiHYddQg8k0
StfMOVTzk5ISG71ylhbUVz6DiHucCiVJvLGShzqx1SbDnS+braK55VY0gpzfpVlzNYhFI3/QM9UU
bAtlnmQbYHYLR8ClQkqxOoLzdVf46ljvsdlMZW9WeT9MuPvC+tga4ViT8tgE0xd/NvCXxdVNULIW
CLBYqEdhpk/cilOM+MwuK2tOCjsKdC3FwChOW4vHxwYp1hg1+jzLmZKo2NhsFKsJjOcmgWBW4tqh
WXwet0Rf3WkZo9RnOMyGcRhj0NiPgUQ8+T4XVNgtVhFafwrxtehv8PtpwwNSKIN0O5bPg3lo86Zu
f0rlnPcbEXIpBkp9J4XFzu+VuHtMSrAb9wqixPAO91alKwAH19L0KYmapNpxHhsOErBr3Sg+1SJn
pj9mDBEXU+K6H/XBljkkHB6wUpKZ0PfBUGr7qYqHyNhlQZySeBqFAmhuyS877VnqklhjfE2C7NNA
EKF+2JGLMNATR8HnLdCfq+pqnLN0/ioi3rudWGpp12Cga9Kb2078MBYdSScKXmzWxyiKoN07rJBq
7SgkVpJ8kaFL4YnLJoTs1TH98GvQYN3IDEvzLY2sLKjH5FBK6jMekIJ1O0EIGFk8DYKo7XIRUM+e
Q2izfShSuQ2/TVZt8viE+mQ6YWmWZvQ2iOb5MRAmPO7kIBzyRwV0M28aQztxH5dBWeH1F47Ktu+i
JHnQtDLMElygJznb4W9SVESBRvnUocYqT53f98m2iVtBqHA1y03hIVxMRp6TtB26LSNfNdo5AjrJ
Zlg0aJVSLDeu2PaxeF2rnW99yss8xaAZb6wS97LOLD+Oucp+JLU80wma2WhJKuh0pmS3QjO0bD13
GKXGm16rhMTtzb417oSgGeVD3QeqsYtn/GRJRRit9EZJ5wQHrQxGu/4wWtOI/WxedwWjTYBP1azH
TXclYiug38Hay/Cr8nMjbYMNNiadesc2HHzoeOwTIuGgQlvz1BkL2W3ZZKaxEcumDxqXFGV12ABq
CPNrJp94CRlmIOmbrOmCwIsVeughm3Ec22jqHLPYNSKpghqOgxgw0q6IkqsoU4cULYg0JO1enNrO
dGXWu+lNj/iq2Xch8H4y0DBewA2KO9R3Rh5EmApoZCJeZyJHIq6Gh0rJzZL+ZdhKYM4iPt16UnwP
9MxsHjtDqqSTlDKLZgFHipJ+wpApqTd109b9tT7IerlX/aol5ktdL+4jtZbGazJIIVDYetyq1lOC
+diIsdrc5w8JvRisQzxL1bbGW2Q+6X2jgnOHK2qEPTtGspUd0ySX55se2HaTp04njKIc77UpwK7W
Rc4X5ZHjCxiMQN2UdUGxL9vkWB2iaVklCUWsBvuRERF6S1ZUqGA4N3667Pqrrb1K9ulXPSa16ShW
OObo4k2SF5clAMB2ZmvlV8xu1nYG86R5rxVhY8Nbrx4wi/FvL7r3dZIUtkp1lSvFsK/0SDrImDd8
XmbMZw66XhRZb+z/rLOk8CSsgwmf431apGGJc40+w1SU1Nrfa2iRSF0DuBi4rS4LNPspQ8cowtTG
QylhrYXbnnYDd77B0lVm6jWPjlpa9YQ7RD0pDEQm6YeuiusLH2iwAvS3clVYpR0npWzYKWZHwVGw
jLw5BH0khTTrhjMxcZ7ScyTXZQfxrQdc7Swilp7aIB6HvYW/OM7ZtdWOuwbb9p+F2EqJmwBROXdA
s5yxvVXW6mxgrBKY8g0e5T3cOwGbnwJrEFfBlKlwrWJmG8bW/FnVXHYTBLNzQsDxk41EThJwC5pm
cbIZMYZmI2mtUHsjHrz1zsoUWbvWe19IHLxbxqHbqG0iWB0bAnWaNzeRnOpMyNq27ExMr4KmKesT
gsGhuwERELJ4aEKzOiz6skJwcRFgVb2JYqFLtE2Kw5PhynU4DURM4o68TfRAhlQf1NLwkEGLlwQb
A58sHG0/9QFysZpl/T5tK0WT2Iip5qAJHRFrcixsFluHTRYIY9MfVHO0+pvM1AN4YMnQ4InsvnSJ
P6La//+Q9af+Gb/X+vlvx69l8zevy398ZVKerzH3S8nfC5y+oiBsm/9++XXwXLhf26+v/rKhhbfT
bfdcT3fPTZe2//1ffPNfn/z//vJvC3u+nR6m8vmff/9esBRerhZwW7/i6Bdg4H8m2Nv11zlK15//
F75eNv+xsOmRfciijrXjEpj+ja+30NvKWItgVmJgd/R/+HrtH1gUaBzXYy1liZKyRISG/crwn38X
FOUfBkv6hWuvW6Iqc+r+v0/+4a/2T6X9VRP/+vvf8i77ULDZ0fzz70tv+Hcv0XSaMtAUgx0CWZHI
gllFfYWlfywHBItKa1MM6cO2rbcdSTzFIZgR3pw5uvi9OJXzXImiZEWVpDW5rxQMqGCtOmII2Uza
jzHFUSW1cz8S1PsAz6f5j3QPy+OpmrgoegwJpwBtHVnFKMc2JWU+VbFcumsNRX+oIj0+JyJ4Ed/8
Uo2GzOs1FE1VJF6zLq2PhfknScD+7/Zqf/JOO9fzbNu7Onqe63pHh78fXf7fdR17x0/u8crb23s+
czzy14Pr8rude+B3mwM/8mlvvz+5O3575Mt7Puo4e67mbW0uyeWXj3gF398/eKf9nqvZXM7eLL/2
9p7zxEe4BdtZ/oWf+cvGtp2ds6NcPssVP2xPXP7KdbnUE/+y39ibDVd8dI/2fv9g7zcO39lsNs7G
cZzlYxu+z/WWiznX/HDkSbiju6X47c45fNoclo9uDnt749w4Lj/z1LttwcM73J232V07jrc/esuN
cm9bvnnnfOWqOz56uLnf7e6XaqKilm+7x2NmL8XeO/zzL130jXb/Ikd+542tMShZXDeqyFrq6J2e
9t4DD7Vxvjq7g3N/pqQXFeh7Ja26WIu3DwsL6dZzbx+/nQL7ZG++3DiifaacF6X+e+Wszn3J5ylD
YymHV/S4v7vjPTvUN69kd3V0rxznzCHqiwzyvQKV13MuX2qreKbAo/v0QGvhPb3/johzr6PTulut
dTTsf3MwElHC7ZV3tTRo7/jyX/48PXn0jRNt9fh09J6Op8qm4xyfnniX9vWWhrW/2+632+1mu722
b2hhB+dqR3P+cn390hyvbedmx/um59EtXOf2yrHpn5vDrXN1Res77M7MSM42hNXMRBX73o+pL/fR
faDfUGPnWvVLnut7r2Q10ZqJ5LlGEVfe0ynY0C3p7qelw1Ntd/xnb2/5aenVgc0THn7uSmewf7q7
3e7nYN/en2siL0nD793QcuT5y7w8a00lzpZGedo/nDzn524f2d7WWyr96BHj3PvjEiZ5MbyIjU0M
dJa/uifvwX3Y3x3dx4LYtrUfr755XIBHOW3t7cOHnupziSJ3+y3tbnOgnZf25uZrbB/uedWuK9vu
LQ3iybI/bm6IJJ5r79zNLXHocFwCzPtN9SVJ973nXAl3koIzU4mWSsA+2o/E3N7mvr9sPfvur8jM
4xFErxz3yuMmNsTd9+9AedHhv3cLqyXQbEzDhH/trfdIeD9SC8clrh3v3ZPrXO33ROvdE72FYE3E
Z5TYbjYV4dXzqHOGnt0yCriPvBzvyd2fTgRs2s3pLrDtz7Qij3fCKLE50AsfidoH+yWW7bf70/7u
eR/Yz3fLRb89nJ4i+2G2vwX2nmBHHDrd8dfnZ1ojMX/n3NwTY/nzdne/ud/9dAj5u3v7gVFktO3A
3tJVP1/f3Hy+Oew2H/eH3Y/7W0YK55bhwNls7l376zUD0e72yr2ni9qbw+GamH3YUfUutfpSzTz5
T6qbwZUSGVt2R8bl45Wz29zQ1V8++Omef16Cwr17dfv4SEN0fpx5I+9HL3lNvTMD9puAWHNj3hX/
o+1ujy5DHl3fdtzDX4Occ6YdSC+K0f/cDuQ1xC/pDaMvKJYyqY7jif5PV1tKXUbvyqYX2d+WsZ5w
Sb/Y23yQ6ODdLaMyL5oXz093fGFv3zAh8Php+e5+v73hz909leYenNuXiQ3V6i2jJj3qhp67f5ku
7A4HOuTS1L2lDZ68JZyG9o4mRPUTrT2XeHy1vEZ393hkpuPuTi7fef8FqK9GD12BVgX6UDJ0XdaB
Lq41IT2nD4HY5Y2NT3mPlXrZOwbnjpv3S3n9lv9VisL0T2XaJ8vrJLTCb0oOGbPGZn/N2vgdq8g6
H9OngNR7N0qsPzNxWcqDIiGyMy5KKonlazFKKrGZZo1AmLvaUr3IHEYPstifodL/KkXBJMtg007H
/noVz6TOhIQk+rVNppX8GV+DbN+W43ymsf5edxh+YuyC4tNier6eNtdVKoatYdX2mKih4YQ4sXZ2
UmvsWBfWVMDUqobw4f339XoJ8vJkkqhhBbeAmJiur6ZJVq5gxNxPNZyeXD6QF6q5nCLERxGGzJnH
e6MoVn6scyxNWeYyq0qUS04Msy6hKNwd7d7KZ49D4dJp4iw9o3Z9oyZ1FZgtJ7mauXibvR5nFytV
DmKwDMaCNN53UazvdJZv1xxzWacBmcGZyczvfUv7tbw1/Ghqixk3e8qrc2kudxn7mgJGtHp0ppy3
qlCTJQv1BY/HsfDr5/Ih105RoVW2lVZhjx/mHE9uG3XzkxL05/aM3qpEUs1gIrIu54h6+f0vkxWr
qnWzAUluB5OcuF1fyzchDkeOppqTq484ef9xU9Q1UzF0mX6mIbx4XV7PXr7ZRnJlS2mn2poVsyXE
Wb0dROy//3lRS06IQW+WNGONQ2dvS0vYSK7sqRZTt2W36qaJZ2QOWVCf6WCvVWwvHUz/tahVB8Pv
s6wbiafS5uIUhhz3oYmqPuHgrF4PalJ94gT28f2ne6s1/lrkbxUJ0m5IOKfkOC5z2DfVvKhpgzPd
+c1SJFU3dRb6nMat2mJjlWE9o1Kzy8jqPiRFGTuCmSt/BCb6V/XR2OnMuqr9LoHVfLUKLaOyiyaL
8HkFzRX1xTkMz1tNXTcVlU0pySLrZLUbXyMlraNK52CqthQIHFaaHID/+j8zdM4PFvGqvaAnU3WE
Qzy4dXXNhohxAq4jHTfQlv2ybdp3X3Cw/SZXsnFmQH7rNRkiQthl5DLltdBU18QQO3dCRugLBvup
jYkcSWrPdKjV6nd5T2zqWKqp4EW4DCSriBsKJvoeDfFepdQKqiJlcLQZj5GyLINtPhQcD+ra1veT
ZKto7SDYVY/T9yySufynjV+n6+j4Y2rScltLffwataKMhWXPKCPh1aDf5o0aNvtQ6bLmzBt8Qcr/
e2b51yMrOnMdWQGxJK2nHmMTmKE0FrjZo8c5wOLvvaoqlYeir4+BLoyHGmXYpk4KCdVnlznjhKs9
76CVWmtPnlB1hn/ze6SxGFzpkRa7qKRhrrr9MDE/EnrEYqWILsUeAivDe7wdAgX37kAucQTq9TvU
0mfzM35vY5QsQ20zYcz9Pj2aZGXMOomRYlQK06mLOMEqvcvPvNk3n++XUlZNbOpLaw4WlRrLut7t
AlzEh8qH+IPudLK+FDF26X/alnguXvDiqmrgurqK3SYH3gozyspWJrNGGzGqTq+258DovwcfStHJ
mkNbIrErvhpnc1zbk8ZoKzsJLP2uMKdqoyRNvBW7NP7WRvXsvf9Ub9UjTVZn1qzRT9YRwU8KNvA1
RiQ9HtQS/2RTuJJ9EUdmM2uOcj9ZrTsGzALPxIhz5a6eU++CsQJXjHwmy+ureCiKfYn0+BgjbrhC
lqw6YhKfs9h7q3KX2aaI7lsz1DWmZSzNrEphaqIOlLTHFoufbiNbPRlouSWWNplR7ef3q/f3OZq1
HEgoCksghsX1XLBTgiHXGmTEvd/krl5VtatkcW8L+fjn006m0sxgdEUTRV1b8/USdZ7hI6mlPQ3Y
cIrJ3MHC0/58Mm1pqsSEhImgvBzavI6o+YR6UJWnEl/tctgqiYrtemzcilWCrq/+MwfKJaq+Lm1p
Rb/E7yGQ9WbUiVZilPqSo0RGoiNWrefpzMC4zE9eh+/F8dgQl9ahcqy0mr/Qj6M0DOcSwZXYHEJT
yLZFnokHqFDmpkTd+TAOgpDYGdtIw593BUtcTquYX7MgV1YPaSSjOSctoz+JCdZ9imL0hJS1c0pc
0PYFnEEEmqF/Drj7RsvEnIeFMjNsnXazGiBYk+itIqFV1CS/s0sFvT/ip9COkDX9eay2XtbKEhN5
6zcCoVly5KwiBLKFsOivdNIh9ijptUOkWvKu9Q3O3tMKfdv7Xe+NV8oWB/sOTEQw6FxDV+qwkmfO
nInXnS4HdhpFpjtERXPQCoWTZ7VAZGlaCPGj/hyE67chcBl0dVVBOUWmibzGRWo+8uuqIqIEsVna
spgrHnsx/ZkMv9/eIKWw+2AtazKmW+vYUvsjmQYzbXaOWgnxdod/MkvcdKeURv5HuUN0xKUspqas
AA32ctbOMQmavEgr29JOrBxz0qoT5qdekNNzHotvPpOqIFc02RnQ10EsmuMS9XNX0iqTyW3KSb0S
0y7bV2PXnBn53iqKzAtVVPRloF0nvLWDnxdFllFUhV6SbQ/SxubpS1iIf8a1/6vymAvRBSQN1511
6lsFPCAa5bK0a1WM4K0z1w0HUiXeb+9vNLplmGFopPJEw1idpSGXDMnQiQhh2jzacFsR5xWZeaYv
v1FrTKiX/TzKMOX1ofgkBaUcN35hD1rP5JJAtSlGM771q2D+8v4DvVkU4UJlDOAMeQ3/NGTcgwS0
tzZ+8r7XJm3jJEq/yMmsM2cxb1Ud+6H/V9Ly+1+GmbyYKn9GoYr6tf9kGrmyyWW/PNPefpt8WEw6
WFES/4i7HPG/LkRCoU92BJJkSS/E6yoeq/tMQWFpBcj4kJmO59xQX0gvrwa1pUQJXZyiqhKlrubI
c5XG6VBRohpYVGAFTG/MczSJpG+ldqj54S4f+2Azwf7Y5mIl/4RcfMAavCQ1eUju3n+db1UyL1LX
UDiIiLhXzx8gFwWQRMsxrH52hVKIN2wRPP95IYamyyribHZP1xBKvRrmqCk1dN9RLUcOqiG9dRvR
KvUz/eCttwm8gG0j2SJ+/AZJUJMcKTmNM4/z0YlDBSjlABZA63d5K0xnSnur7kyUEpZpqLpBN3/d
dnB90EeS9EobHzb/KiGDYF8SRd0/rzwyKyyVORDzyPXGtpEatTIFRMS4yf6Hs/PYrRvp2vUVFVDM
5JTkDkq2JEuy5AnhyGLO8er/h33OwNoStOGvATcMuNslklWrVnhDe11Bz9nN0AvOtGPfeRZeG0UU
EZEPdfrmADYCTk7Ulqc66lM+eWagJZb611YR+B9JB4KwQW3jnuo9uusoIOyw97PEKG5QJ9HDOird
MzH3badjWwZ8kOUwS6Fy2x72r8hRQJixJIR1Px2i5FosUKq0Jr+sJsvzbTl+cifrvoYTgu+QE13R
7760vbo+03zYvv7JOed8awZjArotb9T210YOXh/nJAL2qGu7flZdeWvOlhyvrWGClTJPwOcv2tHT
z7Vp3zkGVANgsXSDdu2b1A6DMEsOhVf5S5EaWaCkvYRTnVwbqBoEQxfx73/eo1w+sLNcA063dnpr
Dzpqu6skiphKJYBZjXbvFOu5k/D26tH4pHTI2EGW7Z2WA/Sc47nFXda3VYI8oOtUF0u5OuCZvXNK
B2/fIEu5Bmki9YcuTwsqYqUt4VpBNMisRIRLlTeuL8GOPHqdYf1SUwGV6uN3uMX91/sFOIlubp1G
wpd5qk2jssaa4wb4a10WoF+9xnpqhmn90QxOHmpaqf+gDTJf1cqojjAMuzMo57fbVTNooOhUOmSS
RLWTM1M2Mh4nqBUyx1Akt51feet8s0oaVI1Xwv81z2WVb0POtiJFK9M0uqynAqrdlKD+qjV4CcC1
PhjNMBw5KuWZYPCm4PBQVaR/y0HQt7vnpIbU0x4UXNVXsE9FuwZumSTPzboUZtjWkXnbZOOa+Jmr
6Bk5ed6duyPe2bOWtElnyQHpHp3iB9u1drKS8bYv8qjZWzEcc7TNNPVQda1xzlnzncDHqIRS2bE1
+ijUBK8/IjrSmTn1koNvd7fExexBgxobjmaba6HZKetLZiBq78/R1PV7PYoixxdd1zyq1jwrD/DO
m2ceC0bTJb3eQKOvfxg9h3KwNhPBvlEc13Hof0w2+XwpZw/OV5TddO6T1sT/Zp+2Jfa8BMbodM7A
azL1e72uLLzcamp2MqSbvArggBjrAVZcck40471vS+EFBtWgnNROhcGLskwjkKeVH3dD9DhiPeXs
Fs2LrvrEHJzDx+HhvcU82lZ0ID3Jr5O32Zu6rkQPTWuls35Za9XwaSodAb+imh4+Xuqd4GdvS0gG
ig7DPuP1C9Qi01rgZZITpk70K+215dHtnfGQlXl+ZKCpvn683juPRo8e1LFFRwAL0pPRDrZ3STEs
FXG9ctxQKAaYLc6ifsX/c+aiemcpl5EzVyKPRrf4ZG8kdlHHHZr8vgchC17kPAwRY7/SuNDgz5bh
xw/2Tkx1yanMLcrJreH4+kWmc2nn8SBKXyuKNIggesCKbBj8oVHf6b/6pR3loeGuOVM5vbcu7UaW
NP4Dk5zslaGftFw3HNadIAX785CYn/SFQWNbJuoROcfq2h2VOJPcvfduoUUxHib54jfbn/+VdY3O
aBa9iAl18PJDlOw9v8YLNXCc7pxV7js71CXOWQCz6RoDSn+91GpMkGemovKjbl2DfFj1wwLX+zi0
URpOZSzONFreezTK6m18Qr+YYvH1es3kxA2unSUjTtO+0FF1CIvYqu5XlCvO7NBtB56kAbC5DGYN
qP3wLk/uYROfXpy2IuiGcZJ/MlvaRykWmfuPd+a7q3DvWjqEcVKpk1VkUWeFbRFNYJU3uyaS7pUS
6pzY6buvzaYj4dLEtXRHf/3aOsXozV5qVsmt2QlAoufL0cSmuQkXy0Wt6uOHem9X0KHa6hiSCvNU
6UlK1FeGhLgl+v7LiFwDjLDJt8mnfKdJzyk+vbcaPb4NQkWbmLru9cPVZZfaRs3hbpcmvizRL953
WexcyHmur9ZpHc483TufjIhMJ9qTKNzRY3y9Xubo6AhsHOpprGvmskrqYwg5OzqXRbzz1Vhia4zR
ozXlKYZ5rk1N9QnneB5HpwgLsAOhk1Vu4idJ1H7552/GS2Q0yaTd8xhPv36qaNag6cdQ/G1PWWXI
j9P8LFsTDZZI0Mil82+eswt6JzpyY9MtJSch5T69tmEkF7Oa0WVJxyQKMhGHpg4HvBsssTOh2vrz
rE3hx4/53jslqcYyXTe3PtO2mf6KjQqCf10Ikxyzyy91pok77FBiP0NE6UyD/dxK29P/tZJdAwsD
FVT69dAn4wWhus93aMGMdZBkNZ/y4wd772U622B0y024U04erOhbbGkQXPDRPuoPeMeL29WOvLBB
DWgnIONeOk0Sff0fFrW3sLJpv1AyvX7GtvAmLXGN0u8mXmICFOSxWOxHhTLRXtqNsZ86ZZ5Z853y
jMBPVg0+FdjCqYVN5yI1mBpt6Rdlo/mxKi+9GnmOJVLpT3jtxTerkG1oCdle6NNcnLkV3ubS21SI
EEpGDe/q9PBLs3JmI09KBPBn7Q5hWgS0VBt/F1Ez3KDfHe26qOluRN2dufneRp1tu3JSyKNpKJxe
RyWE4KSnP+lHOsAhRhrxLjVS/e7jD/o2llJ14nwH6pW7j/Ts9QcdnXJIEl3RsIkG9S1ecZtGdair
yr0ZzdU3RI/i7x+v+PaFbnUuLTXH5g60TuOOQh5XyZYMoujRO/JRlrBuvWFFyKFlrIKCYmn5sK/l
6Ed1BGf131f/L4vXLNPZ8uyT5xUV+i8maaisa5WHjuBg0ruv1BR4U55ofoJ1wBTWaPxnR5rF2u+P
138bJAzuEHh6jCUMnU7p6/UR0khIkwkS+pwZF/z6nqE2c9CV6+7/eSVapHSGGOX812B/vRK1g+6t
ObckEmxOGZarOy2+lzHT39ujtZwzknl7Sg32kUtcJ08jMJy82C4VWTr3qIHZet784gIJsynNQi2L
6MD1ZXWIi6V5qSenPqSLYT59/LBvDwur00oH8CwdjYbYycMOtp0NHauDHEuvtNqGCJ2W+j8fyW0V
l0E/0x4gpieJACfEBaU9baIcwrtMF/PT6M7i4n94FFffTj1oT+8UV9OB9ROg0niR01rfAkqPFobQ
cjyHBXvn5NPc1mlVosZMcn2SRTE/tYoJ13c/ljCcvQaqo6cV8QV4v/nSdXvxz+NZ4AtyG3Y4MEnf
IMK6WMdLfPtEQqTGLh/d/JNF3wv68WzefvwK39uLIC/l/2tYgkt/vRsKpJSotxbufIQdLyT2BQHN
hCLUlym/qLtWXjbM2++sNq1f4MGd84B5J8KRxvFK6ToBiD/FBlt5NgL9IPmO5lggwERH8dZ0c4c+
5uy0DzrKSSM8/aR5MJN4ac88/Nu8gAwLCivDHjrg9iliqhJrrVu0X3xtreQLHyPZZKQ4jMGg4rwD
6phl91C+rf8h4LAw+AI+MmHntPffJ0nXxCNFwKI1XSD4CS9Gd1XPmjNkZ3LXk+POyfNA9GgOBQAx
nMzu9QeORlUWnrkkoZw6K0TKsDto1XjOa/y0qff/l3GJZwjmE7RP9hF88EImhpGEKTOK3suHcESn
eFfJFKExu5OfmCeWl4gI3EZzNO8bpp13EYKrZ77oyXZ+82OcBDezlhgdmHoSJm2L/JbltAcSw+lQ
OYURZt66q2yj9znNNN4AM+4+PkwnN9Z/qwPwA7Gi0Umlg/P6XbdVUiXolCWhG8fDpdXYy07Gw7iv
0P88czm/91n/Xmp7EX9n0KvhLFYxJuHgecmuN3JkWubunAXLSeD774G8rTEMmIr+qLf9+V+riFFl
yB6nKoyS1pkuMakwo6Bb6qy9MJbUk19wyY7+MZvbFgVJz2mEYy5JZ7dT+9eixmI2rVV5cThFKr6x
gDeFW+fqTLL6zqMhuMblAXyGf05T5QGySCRoMIXevLg4jyJHkx17tOQwC0VBAQ6QUxPxP94gJwHn
v0djdLkhtVibYuT1o1UokqpkMZOwmGUaMQCuh2QNnLVDq8TPZmf2gh67iOkQDw3T9o8Xf7NlmOez
90ErALYn1p5cyS3qRKaISjOwGrSaZRstgQ3w9cwqJxHdtOmiS500ijGtwSz4ZJUhTyCwVLoWxMkS
j8Fi5NXntJm9nbBnsesWbusCoaW9oa/xmcP/5vixtMvwGTyczjjl1KXSSyukkNPCCBAlUdqtbtVj
85T0vS5MH4xL15+ZRr23HueCO59cDrj6yRlUq5nrkcBNb8nM0c+n1Q2RfcgRKV3bM8f9naXo3Xu0
8AE4cQ63b/vXmahhdLUZkBoESka1i5pyDWfuZUJa0575gG9CqEZChVAGKTciZlxOr5dKM7vR0Mvk
qTpZXaG2Wh9EtBaBLpz4HsHf2o+mIQ3SYjauJzTcz3zEN+dyW57RCEkdyB126uvldeF55MBKD9ik
7gHVQd037ZbGtESTqTErefevp8Igw+K1snnIF099uOp4ziLkAaNAzzPzmOWouzWJ6s+81LdP9WqV
UzuxzDM8gYROFDDRd4LYtasgn0Heacq7G0fDOhNn3luO7uwGzoZIwfO9fokWSod1gjxNSBCTZbqv
zXZJVKAs1LkG3y3NRS/Rds0Tc//vbxPgEG0AUn8a36dHglYjGH5dBIZb2S+YKzw3VfePcCA+Emon
gKLp6DAB4sS/frq8WnJlu9IMFh7nxZNVGTLFqM/MJ96GSwgQ0qYDRyVDLn7yDlNkBeIp9dJQ15n6
WG5S7USSaBf/+sJYZesRMRKlMXXamuoqY1K1K9KwNnUyMyiv+0R25/bD2/BhExIpcaFoMnG1tz//
K3zQqo8Wo3HTUIxL5Sslud5QiT0imj2feW1vrrgN0UROZVC8QBY6veLaamPZJkkWNlDFfq7ZUCDc
Fzd7lATnsHMrcRnTRD2z3997PpAQBvNbYAFQX18/X4vjNILbvMU0UQ0jY6DsnV46/izQcfr4g723
FCeK+4V6hb7IybawcjUmUL+Y4KxG/7lGLjKoRld7MQEY/vNh2th7YJDoqG9tvZN9LtcmWerBzbBd
WquD1+V/WsM+Bz14+73YD4wjwP1v1+ZpvO0MDeUgmK1sQGd5HKp1DRFxVtfwXrsbqer8plxFe242
9vZwvV71JE5ENpJdpoqS0NDG9TjWSX+oOnzaP/5Wb3MRhpp00Lg2oaAz33y9LawZ9bdGUJSgSJbc
4sKw+oszlwG68/qVhqhq4SdTZBxN1UffP176vQfkEqOy1cmBAFq/Xnpeu1qIeaYesu05tAc9u856
ea6T9O4qNLWZ7tPthbD2ehUrHUA8RVYSOvo47o26Qsq60c71dd9ueWoaAqGxKWcxizspqipHFqXW
qzSUwxoNh2qqO4Rc0zYrjphX9v2ZkLht67+GizwGy0FIQUCLKopq8vVDjXFpNs1qpmG0NmiqZ816
V1pJHqbt1qvyhtE7s03eOQJ0/YDgbH1z0uOTb6V6XBJGZ0pDF4FPxOY0ZlaOqNwjhUq/H8GVX49O
1xW7j7fIO6+VeAzohlVt7syTj9eLLflCczyMuXz2VpmuF1Ey0NJFxFc/R5p/56WS/NuM5Dh4VFUn
L9UrJdKWcYOFLCrKFfQzUr8A9IFrB4ntdeqYmRXa5v/8hJRxtLG44JAJO/VdMp1p6rphQEObYWhA
byl6sKfeOK5GNf78eKl3TgKDK445jWI4pKcIqn5wmAKosQjB0TvBqI1WgGT5r/9lETrR9Dmggp2W
w1KrY/B8fRECgJ52qpQyLCdvPXODvtkXtE+4xpj70bPZgK6v9/9M8cZwMa1CuOXNXU7bPZRdOx3U
otlfP36gNwGS/W5tAzGyROg8p+i2si3bDVy9qV1axkMEMiu6SNYFkmtYRS063dzck6sCc6qb7Fs6
Dd45XVRGqG8+HfUTUEkS5A0JApn+9fNSzmWQPrNmt1gygwcuVlz18tsRufI4C9CW7orVtxMM9jwf
/mSXov/vFhL/TY3RXdTsvERqhfZlLRDI/p5kYDHMiyl3a/GknJIOxddoydIyPTooWIpfZZGKyA1E
IiOBc0U24vuxk1MsIyNQ+CM1MuxHxr3poffS1ngY59oTFcYYatr+e7U2xkvj4NH3R+tlPX1d9dU2
PrWI0Be/mszsh0AflkTbpaJKEBhPtT4tLoc6TS6lk9qI2jvpuDzPqkTU0i+HuE2dvW4m5YAJeTZO
ns+EzW1vZL6pJaBKnrtPtHd088qGSyl/IQlveo8ZBSG+GxW0KDweeDOFE465wL+AH76ao8u6TYs+
YHJbTl80zKWgS1Z9GkVhwZA8C9Kl99rH2TTa9HNbWcI45p4X0SDkWSrrBWnmwVhDo5lmxzq2CGGu
xg6l5Fn0QS5zD23jVnViOvQFUCu/I+ef1U5bEhcybeE1XoEedb1p6KvIWO43qenyV16Xtp4cepQC
vzYd5ewY5m1Vi0/gZavoU594K2DnQesSCpWx40e1QZY8a0MsIbUaa1muX2q7BtPqxUhH7OZONn0w
OFae3nWbDk0RYrA5eF+taHG6b/WAXc0Q0GQqhy9dldJ0Rfk5zVtFKRt52lEZej/fY2/UZ1QR8To0
zCtTKXDXyfV2WL/as5PHj4nljg02lRz5Mb/Ih3FQWCAM9YgfhiJru5smB78uv8/jaUmDbSpLjp0s
9lx9bR0Y+9RdZe31T+tiTNGMcru1iju3M+L8J0bBmR4HhRAu6s3r1Ka6y8RfWsOXylbS+q2vqxln
NKW7RslAxaOTqiBxx1brgmVoqrYPsbGYYpbnIHsPabQUYNaH2nbXwxJbZfniWpnELwK8hFq4W/LB
mb4RK0dd+v1gZuttM7jAIA+i85bOwBysxMcgyOLeGFpUblc9+t21mCuwlSO7g7YglkWTz665rB2c
dXNe2zGIU9EsL7XyVu1y0mtzfTQRt46/GF7Ulw+wW2dUob1ITAG0iNVBB73HxmWskkXeFEg6Qfin
Gb8+oWUuZB9Wg83i7dQ41+ia2+ZTn6LJv3ejiggUALvrlAyhEmmxODZLzuTVLxtzWV5Ks+CgYoG4
INPgO5lcgYiUqShbeWW0elF7wTYC92SoeqE6lNyVSxvQX/WMWcDVIGByeoE2FsP6y0JwXbkhZiqg
gHytWtCkx7jBKV0Yc5pYF81P5VpOLyAsRRr7sMqj8lrXYwFKFZ0fYMn+UuEu+91q2rlOAgw1Vnlv
qxrxBFg7S+Sl/toDkRl8Aqw1/CzSJVXKF3rstUOw4SG67tLR8sbsP2WVtPL2ou3RMh4O7Qw1uAtQ
988dO6wNO7KuSyO1iwHtokSV6qInWqNunGteX/sGGjZWoJtC1FmQDJNb6xerURC+HqPcWobhvsST
MvN22Lg4k/bYRhW1D9kd1kjpNpMUzs3cr/N85QIa6vRdHa/m5E/eMmCQgIeGK0NE8tP2tkibpTk2
6HkkaC0XfYUhBaZIk/fLLXRmHvs+Xew/fZ1MzpUms05+cxK9qx4KB0Y+qD/ASgAPIZJWv3SDmOzr
I9lCMM3JOF5JG+XCh4UCeXiSfdXmhzyPbf2qw3eoCwhfWLX0CPv6ybDUF2205ofJilD5baYm1nw7
nuIbO9LVZw/mwV7Pvewzc7WaeU+Ba4j14CZWke1oN7WYgTD0rtRnGyV9yLs1wv7iWTfoff/kmRLj
uUdHnLbAIIR34Mdi5KCpbFgCcAi5cQBuLfOrbikjK7Qn0vQgSz29eTYG3RXSF0XR1NfCyrz8Xs+S
vMGHobKi28ZM5uWaeFc/r6a2qKe49Jrop7MmbnGXZsJ17vpGrt4zWKCm2neVSJxQafW4HMhVF1wo
5hLQ6K4RRfS78jqtvQW2mhT7OU5m7wdbtmLPRRpwl7vWxhH6lxeZqQ2xsOU97Kp1bI3fiTnSnfZF
1ersavaInO8so2A8Jcqlt7+Uy9qsl0qkJtR+PNXy7CmK3V6WR3PqbHzbpdXGs3acKRSiOUAbOm3/
jO4yyd9jZuKV5qteMwcRdL0w9R96O+M2BYO+nO01hKExdnmAElIcz77nqcSCq1GpDZXaKqPBVNBe
yqb87QyFlLlfuU0HW1bFeu99b8xU1k/Y+RUJGUPFRlc+yLDV1oOsWrB98wdtKPqSQOrO7cF1xxwO
OnOP5gb/rgkThUghGeRWM/Ec6EE3vBTgQlsfDlWCSUGqZVqAGwxzgUqrBIOkuUqAFckswURjjhmc
PkWTKH7FZZ26dCtzZPytodaeNEHHLDDYi0bgNHFb/OyG1b0H4MWN7RW4HNzZ5TQf0cqfoutMGQqH
uQELNVdj8MsFO2YvOP009/mC05udWH1xrKvZuKunyb6DeBr3/10LL7GrtTM8x86+LKdGDV/IFFxa
0sryikOzIm5xQNAk6ncSd7M5MCqvtY5rJ4G1APctnirN4WMtq7ho20VqIb1RJX2FhdEQAMRDjgC3
kzzdp7YVXVPdYHJTbyYTieD+vqh7vTF3tepw9kz7vti1jZbtbXfRzL0py/hA8YFqSL1ktQTUFjUq
rIuyksEIaDxsmV4Mh4nr7cUAi5kHDQY7XWBlIx8lWXKUgUZQrX2wtNOQXeAD42Clgo9dvkMtzotR
EMLuJUwW0c2XMbIXC9ZlpXPE66qfkayZXC2UgmvI17algqHS8QgttSEyg1arbBEasz5rgOxidU+4
0792RlWOvr543aOZOvGjFc/RH8Vk505rkT/hjQgh9yqpmCNJp8WXBW64N/me25GsIhxT29d1VMzZ
XVWtZXfQzS6tLzCPU9p+MPAGekRcv8fYq3FE4qdWNzEGqtia+HoV5i5aXFkFKf/P5+070AlfsmoM
+ijS9YAcpXJCTCDUAC5xKbhEUqcYfbsc9O/eZBVXsVGtcwiyOeEZ5Nwbh0SsDazyNUm/VXyaJEhw
D8EEpMuxXkLIYE/7sC6B/RWZHlDsFPvUzPktbVhy8DhzS+UbqRY/tVmaRkdE7ycdAysF4NNOXa8K
PC2vP2e57aq9o6do2njdYPd7o+okI30cXDy/WrtqCdQIstcXlqZMjn4hrd06FPX95HSF9aXI4lQL
Jlwker+YnbrzM9XM843lxDVU69jw4qCMJ0cLK75n/alZpX7ECaawLiojx3S6mIVJdukM2uobMING
v3d6glm3Jma+L4tRfNaBVlU/tCpD0d8lZmKlMw9xqOKGv9bIHC/bjd5Ixre5D8UgxUvnystTxzyQ
47piwLynzH5nqzFPv22EV56x1uE+SVWSGGHZeV6779dY8ixaVwZkSyaK3BNwj8tobq0n3Vo6F8tH
eACBMsb4fnXiUvo1yPurecTLxB8nrLOCca09PbQrzJYDhKc8ZBfVnNwuja5/60xPXSc4cZh+L424
Jxh6aRKUEYaM/rRq5mOry+WbqLLI8wVWUdq9PvRIFlhAHIrnrG1GemNZ1w/lJ47lgs9gOXPzYYYh
xS1GXM7DOgikXWSlJ1eVZg1eUKH8TcKf4SYUxrFyjSOfyhr366Cmjq1aevcjdJN0F81JH/kxM2p1
TCbR2HtcmqbNvsVVzj7qI9rBq4jwgVHVrD2bk9gAUbA50z1NyG7nGSNo0GhW0WHVR4kOkRXHxUGQ
T9dfVWpMfu06WRJ08UDsYrLhZIU/QZEsji1811t6b3oeMj8atYvG6TUYYoKahfNlJ2I8IHA+p8fS
dNv6ilyFqi3js6TI+3n8PTId8PftZhM6PAQW9ZWxfvFb19b4l6qr6RfyLwp/uiy/Li2weXuDKv12
TYfsoYxEPoeSDfU8GDiNHWRmlA9thln5Pi201dg7s52TFMjIE6FFQmEcbG3WsgsDP6UH5uxWvAbU
+1Rva18a9y0cu2UHA6kOVZTa3AWCWysAxos+VpSbbkIyWFKgjrlh3zKVR5xihczk7cHoy3YvnNaZ
H9PSc7OL3sxIh/tROrs1H7mH/C4pjX6HIWOMDbYQ6iWNYc77gNZk8ZAOy9SFY4Epz4FQXN0Aooig
+BqrDe1m8GwfExm0AgBSeH8w2Jn/yF54fzrTorId06hZgkEOFkNLF+vwAIAdTkymVui7yKI8B/ey
CUbOuFR8n6YJpgtekhj8dN5q/GRYQg3Ue1pGiizaRzdyqh9FuQjj0oCdftCk7W7elm7boMVBF3gP
cyWrg9SKwJ4o1WhPYxWNHJdqjb9hHD99slcz+u71i7gbDH2484Q3ZYeajAf4ZG/BKnYKhk7YR6TN
fjKLLtl52uxGvhqS5WZqMFjZ5+Y0/3CQJM18Syz9z9RAJwGll9Kwwwjr0UMu21HSuInX7500R6jy
tVvOxzHrjB/TZA4OnJ6l+l4TPNadM7jpjZ7q8o8+FNOnUdAH3xtNZ38f4zx9UBYqGVAa8+4SzyFS
JIthyugvYHzGYw4IdwmbKSn+zI0UP8puTnXi27J8SXDCHLDqW3Nc85LGZGxajOVvLe/aJZgW3J12
izDzHORmPlyJYq5bCoSl+RPbZvRtMer4buAKv7Vz1b+o3sL3b+St/cSks72aMbQh1y/55j4aLLMW
5JkgD8TvZKPtmlivUeItOV4E2Ix98lrKcD+ds56qalFbmYCH4q2mF3O5ryW+bkCgUDTa4y0yDn7a
JJZzYHKpvdh9Ztnok3Tis9laHHcd2qVDo4oaPpyhtbe+6cyY8KUgCVymTWLxdpMxQ+HI5rm6XJn5
mvtJp7Df6U3P2LM3+/7gpLxr3+sLrKyqQR8wMeocNlk0mubnqHHVE8iL/GHSB/pAFH5D5xu118jN
uYcYUtjufJ/lsfUbA7P8ZuqSLr6cMS0zdx72T9m+nTGEwYZ0m6jISIsvtAYXp/08e94Dd3qVhKOV
lFcpDO/+oq1y+1s1GuJmTgX2M5qr1NeYhHW4dOLWu1detMxwHzM4BvRYrChYVNPgCDU72bHRsK8J
YrM2f7mNMQMCKqP8ylzb9cnEVKkPWquzSySPFjH5C1/mUDCKxCZmVOtzFM/LfE20sIq9p2f6Dgc3
TCAbIBOks3VMcRfx8LydxVueKbqNBysz4i9ZC9HXT/rG0v1YkAOEm8HgnzxJiyvoflsIp3tl79sx
qZ0AFk1/6/TLiHgv2g68gHWygxVa1md03Yw5UPVqYz2LbVGzi0nbrUDkprywNveynbfZsgWimBzH
5zybP5nwRY+yNruvuB7m3xgTLFcxZphz0ONc/9XFpPUXncD8tsVT6kdqrcZFxWO2AVNyyt+ZKRFq
GWD+wcFNXnRhlF3usu6wsKNE1E+7SBqj7mt4T/FmiRn0QXSru88R96DY10FFED2d5nakSp18hHxT
7apehPVtXDrrxrHT9nueZOZXTKhMXIHMvP+RdShP+XNO/zPoisouCHtprvstHnzfmTCTJA/Ki69X
q5lbf+El3mDmIROoVfNwXQ8xSYrUBi3EtS6voHU1wvYX6o4XATTrxU1sHL8ivYYSAnCjOuCbGWX+
MrYzJRC0Uor/NamaQ1SI6SZyN2MQm1Fs7zdKd+KgU5U77MialjIwuzV9BqYf3eqDPY1+QX20BkW8
ZW2NOVbH0kaT0B/xZ6uC2ICwf+m2S/tdHxfzwV49k9gt1vKuKnv3qxUb2nKB5W32UPdp9bMHYn2D
fASOyomdeLOPD6fxLGcaqb7ODQz5P2m0+3wsuQKw9kFUyhK2czeX0vk6GDWlHChi80mNI1fHVC2w
fuw2m/PLXqbGVd5RJJP7GtUQGqUmnvFCRJqOmiGiIHVNxJw6spZr3M/6zq/NvBl9jrj9Q+AAGe9U
MyF+lFIRB3mcZZ9Lg3qCPhAz5UPeROl1uyKUcIiEp124OPX9jguzvAS/ThaTj6QYWu/OD3SWnSYE
hhxNwewKV+E0XQOgx6yOEGXCm79JGDb9nDAvtPd9X+l7yx7J6Ms+XZNAb9vuRTaYy9qA+8Dal0iS
+JlV5G3gof94xSizsnwGb8mXuMj6OsAvXc8RZR3JvVyEowwfp/Piy4Ap8BQUU22sQW9inWa68eJx
FfbJvYsSr+MXdZ84e8MdtD3fuF7J3KA6F3onXgAXQXeH9I47npVb3XUOO246ZkyJHhwxteoS5Ugu
R0VarXxikTh6Ss7jQca144St5cJSxyFyfTZpll1GWr5+7vq88XbrrLKrpVzwcdVaC+tbTyzd52Sy
udVKJ2aMmQ9teUwcBkW7FeThsxXV6/fGm2UT8g2z62HudS30po7NnWdR8bUXWf0DG1kzDmwylJ8M
GZab1Jl6FVIzl5/6eRH5rUSKoY/vvZomcDhXRo8zTzQk7YtmLNjYEQHM4ZMZ6bEduqXbLD+yFY9l
v8x6ToFwe76CJFWnMuyMDDtCAABQnJPW+2lbSVvumrZbp5cpGrQvLoPD44I5JwdnHYfnqpi8n8WA
A9ket8fyCfF08+tQibQNJkMULxJDS9OXVNyPq0g9hJdsr9prrf1/nJ3Zcp1It4SfqCIoKKZb2INk
SdZgWbZ8Q0gemKGYC57+fLvPTXtbYUX/0RF9022zgaJqrcxcmazS0JuWai+GKQz2Zkp0ftGDdQ+R
3Si5XadVSM1CnJj+5KkBeFEaG2cABwC72uW6DEyEXWlr9kFQtCUwh1N/Kg3GCdinb40g5zAzz0TJ
U4baPtne+7rix+zauePSJuh8whG31dxQPHf0smu1dnENopfvmc4n7r2DE3oR6+wF6fdqO0EKq9V1
90EhgmBvY9dDsbF06xJv5FKCTPkTsbNiNaQlg871Om7htH/Zq29h/ct7yO0LN1z0t44cQkl2+9Q5
MRgzbc3qO2Q+t8Jr9YdBkUyJTafjgA5hrgdK3BMLGTfb5t5NxVJez5ZYmp0ZF1qhdEO2F2emx0g+
60e9HGybGgMFTIoMuNY1sY4Fw30PRT/ZFv/73H6UTkHdthabVR82UF8Ve03u3dcVqoHIrJMGcStr
/yO2dI4fjdqbfjAQb6YIMMTSO4/XrHd1LzIAKx2md/OKMU4EUFJaxxnV7rJzDQ6d4NBh0LN0bHVD
qvHwAKlS09uvbSNP23f1khs1sU3jr8Yfz6mmI5HI+dEmQvVW12Y0R+T6xd3QpNLeuXhE3I8hBo54
eo+4vjfeQjwzwXMTlYA12FIcphDI6KnOihSNR5ESL9+2Tb7dlKqkVXM5BusoGCfX7PUmMO8UFfmV
V3kfyIte63GONPz/Y8aqGlHWVEEGVqHalM0454PK0cqkkUHuRSPquelxSp1g22FOrKEyk2JMowDj
8ST2psS8qKYarWNGl3oJpurctv7i/cqIsp/Yt9JxjQcWkE/0cbVZB4Izy23XEzX+uLiiFpGU+Trg
jaHIB/ez3K9jXWsE3ySmGhMgunC2BZgXPWz5kei3zI3haZeOan8JbiCJ+s8JEjkLwh8oBD/bZQP1
kyNEQE7qm4jXZEA/KnPOpkqq6lVk+QYoqcLyMYGh1/vaF+EaC/qDu9AUVE5MF/VZZFnDBs68VuVl
4tjM9Y4GWiZycWYgtJ7KtY8nOL6aN7m1NABGuX3sFlp9IgmYvloydPkA5SOBMDo5UQhNUxmNZQAn
tfqjvptySl6C/brysi4zaow5FeTDz0s2v9rJalXUe4u+Lsq6kpf2mIjHflPOPdrfrY7cMQlBWK2m
7/c1bN/N1roAYFnqjp//IRmIZw/1T3vqza1okvFJJG1X7cO+K366JKxj2jab7XVZRX/rrE32s2ux
8KA5cJJbvTYeW1DS2k9EJOPZO4M+Xfh2a39PJrY8bpU1Bi+6TbvJNP03vxEA89s247g1BVnFSDJW
Lvi1Fe6ec07dwqAND7Sqm46d1F2/IpIW3xqYCQ6yMDNDVE1SFDc4lsInpWM3f9JrkK3o/TeiD8hg
7H/2Fp4tVOveT4GRoxXTjAYfbXs5xeX2ZvgsDEHkoNGTdVMVp53GZFly33B8jvEyyvkKcoTpW4TM
voiSfJDejXE35UHN1NW9kSv1Lpdsbm0jPKwNZ867wJ/ZrHrfsx66oCm6qyHxbQPBVM+EI/oVMCU2
2oF9MXUKqywXhxV3N8pm/cUTOm1WlJqkIQKnPsklAywtJ7qtyFXAHinWJO4Fh6AE164TiHB7q9v7
8uQ0cAgbe71m23Ma2g/K+8gLRPsrEbVScWOyjlZ4dtqHwoQkfMOX58MhVA2mL7bJ5X1PCWLFHiqf
u4Hyv2c7CDLIJ8ZHJibjjdVTZKcGB/ik1nNUstcxnjTn/nqpmAj8GbhFoaJaTqqOWSTr13kqxGMq
iz6HCu77l6ZMQGtnwuTKaDKzvvOwJ/3ec/LcgjTLOzx7W/uOoPIhAbKrS+I3TgyxKRrZf0lA/qxj
4azTXW3Job5KvHHboo7PyzswjAj/V4iT6fHJb3hfDwO1vBPkYY6aZxB5jMQ2e21KsFmGKHsaWtGX
JTSRLrM7m2nYad+Pc78niBeK3yDl4/muNkVFX1nefSnLkkTcLaVWaFGDvlolxPS+GdiK47UwrNig
tfxfo2OtD2qd5uFKBx5HzsrMjYz92TUv4OC+igdEyEcP69uMTFvk8adjDk9MrVuH8q9Nwe2wobGT
GFh3+0rar3xeyyogstguxRVD7+1Pz18AnjF6xnC1gAL+MlX+TN6oVcPhu6l/igsX/M11P3eUtMqv
3LgrA/cXvIcL24GK4EQW18xcNWqgzcI43voOdgIs3rCpzaSpI7++Xvva+lwJ1dl7QWZhHi95FZxw
5AQy3s/Af3d4ybUP5eKsrwYl1zM3REoLzUbV7H2mQ7xYdcSnHhf80z8A+FhL1LKEPlEtNdUudRJh
xW2wCee4ytF5ttwmf0Klmn2bwGafsfOU2RGeun7qSLb+2W8tOZ0UPSSJKri5V9126saEQbf0e3cO
5XeE43qL7KTABIA0ClVeWmW1fGmI73JJl22SfjeiBmEhM9j5i+/RdKCHHTxxPlcrJR7Km27vlSLT
+6HP1dWA2wR0EyHQPxOnBgmQbZDssn7xloOfb6gJ88m1BB1DK4b0JnWLmnuGGRCxYb2uh3aanCqu
eXcfGtlacMkMZP4s9TLe62ajqBXJkLjxClzt7N3GNUWsCVC2rrak6pMIYyL3WRCLmlw3aWCPh4IG
9sEvhdRx6AqxXuZ9Zj8ih8UZwJIZtYHf4uHSjhJ0Jj3VAVGaJPq2ahxdsbkvzSfRQ49xSpP4EW1S
+/fW4M3pYRFj/c3XVEdx3gBWR5VIXc4zu9KPY2fcH8xcgM805dT6UT82DF98VYkq5Y2zrvZ2XfYq
F8S9JqBNc+r6t2h1dbkLOIc3qPagY1MS7sR43Yw7xCElwKU6JlXnF1c22wfIc9aNck9WZf5YlOkK
3OMuIt+36JIUcJ4NrKxHb4vtdUI9LMutfGKuy6tJgC3TlD/ebzuPgOcx4oiE45g4aX4OmOiqHYyP
/OAtdVLiYRl6H7wyEAZAfzGfMh7lk942hoxNEebk1pfsffFM0DSWw03b6QOQUHo3ZCd/jmrx5JOw
sukL8x58fs1ERjVvT5thl6lgUHEqNFIMlQT25VDw/b2gE2CDVH4D0WU7bLYlZRYfZ2P3OpI5EAPm
Jogj8U0caGJzrxvJBqqlc6xGfN84DfxkrwxNRKTKNTw08yiKa3ddEi8KjGXyKJ1xJoqrBkD1Ilg9
96d2u+xLw5aS8RD86bKVlES7AA2UetjKarpeldXm11Rn3vWiLb85unMz57Hr1ohqqBxAa6ScZb+r
Z1sAwGwpiydz3fZ5XidupHPy9L6m6fpi6AkY8REtBgcbudCfyyDVBP1um+/HAP/QAFC9/ZXWlCmH
Gky9jCsyaifGZ53+o5yW9ruohJtfGdsjNj4Jp+/eXLl7y86m7iPQPZzXyFDkyqbUeb/Cuc5/rHCr
PyvQ1yelPaQTicbRJ3bKlOpt7CjNd/ms1e2I3AOFGBwsPkrzaqAcZlXGq40NOaabS//iFy2bIIHm
bO7dOPp9XJT5wKtYfJb+GOhGRU02qKcQ6dFLVknzZHV+MEW13ZiXBpNouSuyWdxTT2woVDp+vB/U
n5Wa+qfStFYYsVfLghkodCcox1RP0bKmOsfyyGs2erdtGKMcAxigBhzkgbm03weRnIx6ceWoPjuW
P90rQYMaDcE8fLettKEeoQnSuwRa87LmBinpksm5yilJvbjK56FFs4JvNWafDsa0s0Zkwadf6yNn
Yfbqq8UdsZdeNwefpy73dkq4fr5LeIAyRpbr860mrIM4t50c2TKeYfDnGsFWdNqTGVrhBauoJ1bq
ugmAO2HkSv2EwVT1ozRz36LC36rbpqLy3K9zqqG1oHfrXVjMyhxMAa3dGa/u4tUvFXeWMCW63xIO
GLjxwHzTpVW+0BAwx53XYnu05WoxtULG9aNK1+LBXmcJaCQXWDiOj1bH6DVgpqtgbG/nMek+1sp2
PvcNnf49sJOj4g7l1beVybrntF3rT4NXUmKjAC/QhOWJ85S5a8sE/po7HwU0d3bRNmn3ks3tSYFI
D1JGCzZu43GymlJE8xRyXoh1KqCTIBMfPQ9RS5FhcxktXTP+nBm4+ObRgqbUGw7fp0ORQDUBxxXu
W2/Jx7gbtvSzHCViIg2jc0rVyKAr3HbhOec19tPRNNny3jiLua8JJ9NAl6p4QVFHE7KO8w+DsriO
suG0iodB5e3FpsvmawshzIIOK5PHAmDAiuAOsjACdAKK2rwyu8lG3fhxr+yec3jhDx26TE0Z8R4Z
4HhlibW6UHWCcGhIzXifDgkSi+IktI+UWrIVPdokvtKbV7eOC9TNky/Ere7H9I5xGsxzE9moS1uO
YMD9SaLEB+e6GESW7RTsfEC1J0BF/Wyli+3ufasCl537XH5EM9l4MXMlAFf0ax6sdCH9NWafRbxB
6dXcrxMRMTvRObzwbIRK3vEJMOWRotj7KjJHm52TrdbFIqDf2cNT8xJoN3l0qWJ4Tp6YXqWzwfLj
4JkTMyPdlUZdLNmTTHI3+YAl63LbdDjGHPgU2NiQ5nFWti5ZyDCwc5dSuTs9eFOtPY6Kte2vhWJv
ifwxHcvdWKlui4S3JrfMW8wPsx2Mr7MaVX8h8Qy5aiqoeCq3NoGWVO4LON7C9uf36UXrMGEPFpu3
R2vpUPYYJfQVtzogbfDtLItXRq5+5qwfroCH+2Gwau+XVlnl7UU/Ny+n7YEuDc4DL28qiUs/MTW2
hvClz12wSOYdMidtOKFEADwDRvGx6hkuQB7jJR83vyLRbwOIQ4uQbe28C5M21ZREKv+wuQ0Itk7Q
qQNgoP44dGIl/TxsOTzrrl5slk/vfChdOCc8b6y2oofyygdrNMX3pd38bxl6cASZmWN9GbaOpsit
cN1RJkNtk9oWM4bpZCWU5d7sfGEVFtdI8b+bZKi62Gk01Z6fU5/7W2DjCNlU1kVha/RMZoPkZMMu
umxfBJTs0SzoRKMCug6xUbjYl4hysmCP0x3ZTF4jnJcGMRy7lcMxXDSzdZENHZ8EwH94N9jaudMg
0M0uWZzlubM5NVl8anm1G+KGoqIsvKt5QPsVNWGbPy0rdBmY1OLeMIO9sMIRV2b7CWFfjzeUVnTz
fgmL4fXS+sCL69FqlEY8lqFJEbKdBIitG+b1ce7mnA03aZ57hki/Ls7Qfmys3DgXRaWtQyPMqI5s
rl0Z+2M7ZgrVBJAgcUDgCdX8oWzgP+WJSURTF0Q+E6XzhQndGr6hzr2BHcgG7CUohUEHvPKht2en
5HviJSQ9OqbR9SA+5uCmXHISzQYHePyGoTLQg8aUnk+2TI8+F1gCtIJzIxv3s/Yr50BSEJB2MTn9
17awl59LwxmEIxeM864Y1+6TH0pRXSP0za8Kdos69pdTVwXHzI9ALpOnkU/t9RUfUnHF1CI0tr8t
xYvK1PITjo+r9uVQhjtwqyq47VUNIEzC4UY/gP8trGsTuP0X5uC0e5W5bf4Z0cE4UnDNekIykws0
I4ZRljLuNQqsixRIbbhmnHa4mRGaT3EA3LVdkJCo8+wWrtXYjygstlcKrxk9vPFVMjyNackoyL7H
gsu/FFD5L7h8L19N6pjpCCcftLuQrhiNxSRwh6S/BtxO/U08h1iiYdsVeOHHbCrDDDVYFlBct+2n
ARofYZWVW68CeUSz2/LSTfaIQ0KkUbSm9U4NaIRguk8fgJpWzArtJpi7OOBM8aiwfZRmMH3h49h2
wf02OYsFWblxm0wod0eUtsvNNg8b8NvGzrCDGJkeUkTTE/yQLDswzaB8yrFHcHZT2/a4/qACpMgs
6xWseHDZcnpZ0vQHCEMkkrFxHNGliKyEYhAsG/hbbBxLvfnJRQe2nGNSRIEbt5YNZQgF13gHbMc0
3kxYqQUHkPuSs8mxoeYUMnI84/qNdrnpZxvSyhHpJ4rHZd5nOKh+wExGgrBYjRA0xwPLdzEWrgpd
Ua9JVK5s7/CIAD6XuILTTCM48dF2bYV8cUu7ZH64wUYTt9W5NLvamdWPbGvYA0VOGk0knBqMNizQ
AEcTm/VDX3XVZ4SJjt7T1ZunOc3q7FJQeMNt5Nq591Mbhy0jNSty9JpRwhpKebNQ3Lx0xRx8wi44
RHxEWlGyr8KNkc7NscePfZDb37LW9t1dURjrcnPTVt/2YdvfL2vjWmg3AhTs7am0rxOn7GNlTajC
qMgFk9eNN3xpsoo+t8AWlE0eEWeyAxlX92wHcEjMmCHJdZpKCMRvYrpjm9rm2ClKNI66wNFo6f45
B9QYzlFrteMNWyM8MTqi5CuTGNXFirOq2SF4gB5E5tM9r8zHDbsOwVv3gdwU61dqmsA5WgKMLwYm
kBwllkeCJJuLCPZycWg/cT8ff9SpPSwU1GX6hMfufL9m/cwJo730pRvX9VfqI7M7lH1YvoYc0v3e
48OCieiKoMOCpvDRha6UnDErHrJbZYLvhikGCj9a7/I7GH3z0mo/XyKJNfwTLC4YzTKM603bLuEL
3i+oeWCM3Q4WYCuQLDsi+FEV9faa01txV7JC0zbV/qziIi/c8UTnuXNs5X71LcfbleAeuTFur0Dq
YD3z00zHMIeIRZt2qxGfWBYvP4W2+zAsqz1Glm8vLt+BEhkqoyLt94EOkV1zthCpFKRqS2MI2e4j
yWPWuvMtz7p204awgVwuVXukfiy/dC27MkUc0qPJ1mz9CB7r78hNizvmWkd0hrldiz2K8ORuZH/K
Ysp8SZuWt9MnG634Zw138+h68AiK0/G6bivnoagc1dx3xTJhtRPm83phB7P5NGTDgA3q1jvYAOlq
TI5r6xQPk3YGkKdlZWhltTbQRmoXTFM3OyiDPV2S8Pa5amkXzdB5/c4e+Wr26Zgb9sdw6ZvLRhl7
Yhx3UUEItuqyP7jOyH/OGOf5rvNNixivtRZHg0KuxWvQIpw4YpExJzczPQ6CLpLqHwy6uZ+K1oBX
LU9mLk0K1p6oDDnZigIGecNoVa9Lb5LHhEr/B6ZQJ5h1NYtiI6AG3DOK4zwzD4LSo2Y86LnLDQd5
P8rw2FVLCcvKhFB9YdB3PtCraIKNC3tAPu8yHLTIrZPxUDGJGJW2XVUoTABJdknCmAx1pO/fgU1T
bbpMBVwVPfK7XU7EZAB5MHE8Ia5xnuy1y19NgLI3riqfKpfpv76LOytI7ppCoTOi8qfIhXbNykPr
1N4nUdsIeSZMQ+4GIcct7oJkWiLG31Azad9qH0s/X78Fkyc/eRBa1l4mmyV2WRhCTpANleZx2deU
ppVwmnsZjMED6Y3tsyUGF8FS26Z2zH4IfEg6XHPNSJpomGvunRf85BF8IsetL3sGr+a9xPd9jPk9
1mPCzPOHbVtaNCIAqD+GMk+fbdA0FLWdqXOYWJZYZDu1WFEKzifdJQI3xAFI4L8kzZqpHYqkDRre
D/QRhT1/0kFb13Luwb5RHCPJjyYHn7R92o/+x7FwhWGrrqQL9lcUX3td5o9hUoZ30IYgLkuSbOIE
cJk2CjzBaIvJFeX+ys72QtFAq2GjsozGlmGHiMGq5NXLgCoOQ9gVareihQjReY3rB7V5NV4X1umE
KayuyvdqzoBlKxQdzl7WgX976jtdNpVpuxzaIe3jZJrB9vBvsq+HeVOf05JdLMLgMieBiLbkEPSa
cgbz5v7XwsDfdd7Vo72bewu+PA+YKuBJsyBjd+zSKpq3VXxlAJF3bFYs0YN8k4+O8bFq6dBd2kBj
lGjRUrY2gzdlE96PZbK5Ec16RtGQSMkHYdni85I72+cknyeJIPyEM2MGN72oYnC6eFvAYeKNBIrk
5Cu4QriBGd3Vq04F8lna6mh1fHnDuFj/MQhTBMe+rKnsU+WPhEWFejHs9NDz9rBC9W6mXJIDQlGV
XlRyCO9Fk+GiEYYw9lfOvMBmQIcPu4Rtf2DEgrP+0i5UKKJhJEt5bHpBLzpCu+9pVpuCMcSibe/t
VSILQDM2MESTWPBdzMhN+85kq971lpEqDjZGoGNjTdPL7Cxi2S9TL4tDmIUl31QWelRaCFA35HNp
WuwkkGD+w6QAM/tpE3KO65YBeAqztURyEXZ2/gH/sbC+WeY8uHPzsup2zrxVjGm1aOxuGfmB1J6Y
U+BhdE79Q5aNHA5rtiVmtxogq0OaURjvJE+x321s4tQWBSwVD7bSQoIK2clD3vnUEh3RFwKh50wR
svKt/qwaQ6B6ztzHQzuuOLx0xADcEIgwfkUzqyAh28G76Vx459jZVo20ONAFXowqkShv2bkiAZHy
USYSyYsBSUWJtyDL3lXMD/1oE71+bitZ3CpU6dZJMAh2DBrr04i2+leQzDR/4LpghaCHVFyFC2Ez
+pX1jYpvGWNalIYSdO6DW6mdTh4TFWzfUrFYN4yYztYVw2TOj8WVzgmcqZBnkiWUXgIMZxv8qNXc
MlzgSDT8zpRBsxNwECMC4ovyTWHdZ4QelHGrLF7YbFnu4zT00Mrd5EHvltYQXq4iHZfjwvv+tHGC
mwsFmnFZgJ7cj84MhoTH2XSNIIJTskV98pHqgOOisoZ2jrYBEOMY5F0PgGUzTfAJTLKiBGlnG71U
Uwb3Xt0ihuW4SW+7CiVxNPOUv6BQn29PjR5SHKtiHkyIdrhjTjL5XmoQ5Hh2DB2GMkGFTIRIlecw
W/mYU52tPvqsCriiLjDW3eOGp75XgG04w9o6e8xUM9L5WmH3jM+QVwGyNdX3VHY9KoikBFJimrvS
aNIb/ShbFABssugvlIvncZQPhJLv+IrXb+HqbTN1vIMWZAGqdVHhUDaik1bVg8qZZYhhobxXN+j9
e86gwTm0SQrPzdLt99aY9pT4vXZ0fNqd14NdAO7sCzMCY7vBhjAyC+rbkwZ13WWmMzdULs3gXaQw
2us+UzLosJbrxM0wc2pelG3rXAZgInYUYDBPC98aLW8HhgF/9Im13XpMi47RgrBiuhg38Lc7Zs8S
vE2F3/JsMuW2e1K8Rv96G71KP9EXiCcRAoxCA2kLfb5XUOWOi5bPVbMpixqQ9uh7mBaziGi/0Cgm
kqGpo+5QjX/xSQ0NoVzCxmWTcIDG0NmmgPAIgPL1M+rSmbyNkNGlg6OZ5YnaaSWL9u8T1ycvgX+b
GxAegPUndg0WJmegkGfD3ZVc3bBD+AMhrOxvYmqTaCq76eiXi7kTosLsVSQpr26cdlU5yePfL38+
8H26PFmtjOMH2NjCgv0+a80Maz8iW6kjRq9ohyqkzNOFhUrQYbpT38JRhNHmqvSqNxWy4L9f/DxV
jIA5rm5bFqyj4538U36/Ojlhngt110RlwpG772XCh1QTC7gv6SpyZE2gaCmT2fDnOR0VM6L7skFt
QhED4N1549d3ftH57Pn5LzqzWEHwnHR9zetIW8U+DIW5K9LQjimVnjpKYTYeuPCeabR9NS4u/l7B
emwaEAB7SZGGr0AO6EnCd57UuQXAPz+LEMOT6610/nAW6ww79KRoiZs6BW5ldi5F2FGBRpZD67W7
vz+Fc2+I09VODh/+yd0UTcyZTYpeVEPMO0oQ5MDBq8p9B3kc41KUhcY1rwT92u+Y6Ly1DLHck557
WoPSPbO+QCA5tOUAD884oH3nITOhzJVocUfLXKKeC4+6YXa7dbz/Fv9wijj0UBp7pxXI9eXZCgxa
JhDRv0D3YYTHyBXwb64/14qz4BIkCGr774/2zxv9/Xpn62v1BIMpWjN42FgLHe2y3qxc9wo9hoNW
vBt3XdB1D6FbpYe/X/nPlc2VMZ9xMTX2yaM6/bJ/WT4Nq9vKXLGySUiyPqRoWzl4dfsfvVr+eZ6E
BLJsmMgAxPn9Klw6d8KOL9pZ5PjBPUnfglp+gJRfPvnord9ZN39+F7hvs33AHkMI8jZ/v1ygwiSs
BSu1HznNRqDhGMTxC8M18uLvj+/Pb0Lhs+GTRg7dg7/v6fH+6/ExytX3JudsSDq7u6SCYRaL8eE8
RuDJVHIPnPtO7PqbV3QwYmICntGEc/dCSYfd1RPfvM7E8j1ZAbrCsTghiX1W3uHWGLzjM/LWCiE6
IWAQIsD+6dxdfCERQsHcshv3E/1KuOlB77Q/zM3/sBSJIMITXirFWzt7ljlicioKnuXW+R1a5zFE
c2S6d67y1vPDrlwiniIFBU38729s8dHplhlXGVEIeIwWhttFkdn93oCxwuCDhf19iby1GEMrRD1A
WcZudvaFeW3vpmtwWiJyDu+XBmOQ2KSpL/ZTRVHzzk5yblJ0+tJCx7d4igrXiPOYkjacKmpgJo97
mdYvOYQe+tAS6cqmr4OhOUUSi3F++vstvrF9cTBgQibZKwl+s39/plsSbI6LSDTCU4CJTuknx2EF
b3Xq4tBVSQAK4aijchA8vnO7b7xNTGBhm/FkYnNRZ4XKbOdtFnR86UMyBc82g9cFZ7GcLwgrmw4p
89H7v9/qG1/DqSAjmsWRHEnnW8uwhCMauwouC3nozsXZ8jAJ571U8jfeom/j6OZJXIqwfj67Lexq
0qI5fXOJXUqD6r0ciqMzDNI6yMZCjZwX1nor0f9m72xob16Zg4ARNsIC8Uv//VUm6P7NSBpYVAQT
fTTDMMkuGfg2AEkG+crejth1YZQzeefCb3wmXM+iusDsGn3b6Yf9ayftGXn3mTDlwZbafBgaa97j
BCvuQxCUd3a0N+4R+z+HABM+lVNc+O+X6irL3ha3Zjqf2b+d6JGWGbdn8DaHQLrXyJS/ljJ8z6/4
jRsMT97w5Ae5ICjW2TtlYBoP5pmPJJcY6Fg9ciRGW5JjajGl8J8XaYjmIyRlg9gbTDB/v8GCoXPw
JG4wwRBoF47omJbOfc/v7c9P4ZS4YBGy6uL45p1bAlpzQIpHRw6MwEDgtlxK9HxZMb9Tir1xlZM3
Hv+we2Khf7Z9Tsyr1I0bQkb7aES1bFzUOpn3nz9rqmg+ORsPRdvC/ez3J2asbDaU74gsEI3Utz3m
Ou2u7cX43vf1xu2wMUvc7C0OOVbC7xeCUVJpA34abQvOpHlt9zGCxXcch//cFf+JFMUvi4h4yp+z
u7EpWBbTAHJyu+UHNs983ecD+g9tmPrfM2Gt1+f/uuQw4yWsEYm6e4pWOds3cmTd4AdUzI6jadmy
QB/0aszu71d548b8gH1RWRxuHn3e709vwb817cuOVjzsoAyrzL8mTGY4BP6Uxdqk74XzvH09WgCC
TKnvzl3xZ9uafB9cBwmCGOD/iBOFXU1SJm0Kq2jvJ9M73/9+i28sEG6RGDNOGTz//2i98cdnaoUH
uWZNzuRuC7vQjtt/X+948gCMuc5p1w3P7LfDwWPGnaGDaKqs5C4wDDwNRbm+E8T8Z10AFOVylPic
lYzEn327iZdhN3Wyz3SItkOpjSsLUzPLJyT74TFcAmZwy9RA4Q1jffz7Y3zjzVFu4RfoklUowVJ+
XylzbuVdR2BJ1Hoq/coIkPuV0Tw1HKoW247IK5EUHf5+yT+PFYIpeJQnJofT8/zQzha7CRdStKPE
abajiyrrWyVgJK+FTXt+lzDBK6O2y8Bz/37hN5ZMgK1nwAcY8P2de82Se0kBi99gNONW9bFwVR0N
Wi//uY7l9kJ8L20GrrD8Pju/Wm2Y5Q8QfoVV0ByZa0wweRONz6dQVbX7zgJ9a+lwNIMGnp4oornf
39/kEImFTpW+NDD5EW8vtHVVLnClT/ziBj/C9cYFtDs6FNeP//1x+jxG0kYClo97Wlr/qkT8HOw6
9VzU/4iZ7iSeT/sWT8V3etS3Fqhv0xNTQ7q0qmc1M55P2sFxHmWyV/rRgGDhm2Nw9UR/210wJzJc
/A93RSuN0S1tD1v173e1YafSMiLI6lStzndMuWsPmRcmWe+sxjdvjC7/VHzw7+Cs18eZClkoDg04
uCTMEJAMDGEytKGpLsratYaHjcmf95CwNy56Ckmh7+FhcoSfHQybjUxZb8zZrCS2wVExwrWig2/x
tUnrevf3R/lnJcfioEN16VM5FZyzvaVeSqZssdVhJGpkuCjON9NVX5n98jvDhPi62O91df/kovyO
B58iU+isAp4r1cPZ2zN1mKUe1EQU8tnV+3werZvF4CAW5mNzkQRQRzLvhmOGMpIMQAE9FaWrDyFY
45H3ztJ9Y78JMT5hS3c89vbz8jJbUGaSDtWirenTPUG6SPhSnOL//pTfvud/Xeb0Gv71HRbeWM1W
QvpNsm3Gi/rpZK5FVKRy49oJx1u3zsSltcCvBRWOtbqCisa4PCCVp7Deyal6a33xxv8/WIGd4exr
bTGTS3zFLadox2OFWvWn03clkjAr/TAP9Gh/v/m3HjHgN2cJJ+cp1O33e1feRjYFtoyR7zodvmtM
EPlrvbxzV28tZJ8gcYk5vsO7PN31v54wymBVmYk+AQu97jkpUnjEzk5fCN5+rxR484bouU4O5Wh7
rbMHiDsyAgFJwdETIr5LehSBEDXZOwXHm1dhqISNB+yD/fv3G2KuKdE2sanEBKd5cMCmSE07Oi0m
oP/+ft56csT3cLQCvAM+nJXxPcV9wFArFxKjdRAo03d+O/v3monhT//LpTB+Dk+FNRngv99TPZhh
DAUvSZtR3wbJmMFwBsh4URMtxef/4WKkXQHBUWLL8y4cO5sMd2gK3hkC5jBNI8GXKMR381jVh79f
6q13RYnGAYgdMyf82X2hYVLeUAPdOI5b32NlEXz0gjl4Z686/S3nGycmyf4JHuKEOPdibqrZW/ON
ddcM6CajCa3oJZvj8pSBUB309H+knelyHEeypV+lrf/nvbkvY7ev2VTWBqBAEhTB7U8aRIK573s+
/XwJqUdVgZzKga5J1tYSRHhGhIdHhPvxc+j2uT6sJc8g2QdEEbQSNSzh+NMamsZTk9IZfFqZG020
x1URImHc64OVxXo9NrIlOk7BwUcmQxxbrytOUoOpnrupq0PglQ+5Xd0ClTOPchV2KwNbsGbDu4x8
ApovM9zs0g/7VpNQG6e8bvSSeeunjvQJaSdad5R2+gBFn7dy33ztH2TWFYRzuEeodLoKezmUTQD7
Uk5TOzX2b4UyjeTc1P7j9eVatILKIduYVAY1z8tRSVJnDhPsTCDaYGDVO796B4RzTVNpYe7muxCF
Fh4HJJ3nn58FWtL1dEfZ4Oqzbuw+KIo3Qybo+r3V0978opZe8uvNw8IFSTKpsNVT4RGGpZlJFfoB
TwIYxrisp+rPMLPeqFFNYoH3gE5YIqBzeIhXSlWCbCKbOp53uQaLbg13DNllPXOBYtCgJrNmK7v5
9WoR1w3kN3lTcsUUC4JlV9CB0zng+ZKyPVlT5N3Lba/1b47utFTIFsrlFtFdtYXobqfgfQCAxDBj
NPkujdPnaYaaVWa0JoP1akCmpvACt2SeyCrq5cKmgum3klqZRkSlHMNvaS4Vu7gJ3pyfxwpPU64T
s1gCA7p0P4CgoL0t6IYr2nDLTZzZUOH0Yx9r911bANuLagcQHX3ybH6YLsvVOtnSOOewwYucCELF
8fILEl46c8Mv6KUqASsTVlpw0kMjfev5z3Eya2xxMHMyExovzcjQw7f6nMajLczeOlr/nAEyPl7f
W/Nd++JIIeM5y4XMtXBn/vvSSBVmddXU5veWHuEilx7M8JjK1j5X1A2KN1xwaPpCr2HFJ19lF2ar
NBuR1tVnwiBhDcESwtY7mN+H9tYJ7FPa7dTccxMz2k7T1+sDFE2RO5apPiCSQ8aVDmgheITwSkxA
Q+kKNgf/HWwnntv2aXcnwbe+k0361MjsBbvrRkUPeTFKjZ+apsoVQ0ztRbAOGX0+BBv4O+IH+gOS
3WSP9va6FfF0/sOKzZ1X02ZhPWG/UYT2oQNmaAFtTj2gEmlOxcKi5NJXvgaYWDA2i4XQh0bFG4kM
IepXeY5MmTGjEQMPW31hf+RA48QcGu+Njs+4LkwJjm+YnmdNJaboTexpYki9A+Qqb72yzVbI/KCN
QV6NSCLExbZVApD3sDMSZIxDT9WYYttk7a+v0WtPoDpLFwRximwT+ZHL/UXHwRQZJs2JXlgUvGLr
AIbF5K2Rl8rPhRVhF/MggRNg4PEIIai3gTfrmxwr366P5LUDkI6AmhVxjrnaZAmrMiRSo/oTVGqI
Fpk/lQE+h4QG3ZlXwlqTSnpx3fOwxAUDY6QIqJZQXxIV6no4EvSxo4pFFR0WGe6MEs3aVn2qpLR8
B/g23zdm2x4hf1XdIYzUG1hyk5XY+GrteCOjeaKA3rLnHk5hxGkJw3oaWF+dkA6AEppFdzDjtdvU
ohEQHswpFRtTFo1A+wKNsP8tHsvU2WmlZtxmaNU5hzet3oyI0XkIUULBEPonQqxok2RwAnPoN4jh
BSCXC/sR3hRaSPUoWHnjCSP6wxS3XKRaqWEjZ3jp8ppnhXHG5XZjpjR/1wxw2yaS8rYg8WKF0s/L
YJDAFJEIU55DI5UFdNoEKgxsdESfNHlaK9iJ8L0/zFBdmMX3eK4awrzBm9NRP5OA0XdGdYyGcjzB
Ite+M1rfOAQ8mOnsGgwaMenf6mNEVGiUbv0bA94WlyVd2+jCJnz5HJNSwLwFuRC/ykfamQqFHlQR
+Tgkm1qPk7sBOoN9SG/biiD3Cy7sbA++2AImp+I4FO+5G1+uo66nUD+PrGMQVZ9amnugztIOkxcf
oSw+Gnn1vQ37762CfI7u/ZYZ7deBCvTIra9s4ht46dfyFHOsFD6Ig9zmQHdmrVwRLUSLBV25NhT5
slI52nMK/2t8m9VUOT/AnZnF+zicUvUjnHDhjymEjXoFrbQw+bOMrQxUCcAE5HuXE+JVk9pC/9lt
gIbB4Wvm+Rb8cLEtgyjZXt+uC3vowtT8KWdvrFIZ1WCc3S5oTOkmxiFOXEbbt+9UrDjsUZBs81l4
aaWirdXLEvZQO/nBXnUGaV+ocE39jbHwrFIoAVKEMAU/clBZSKBew4/yKPpOV3T9Tuok8+N1K0vO
AdSDLUF+hNqtEHUAXPhFl9JVHYdKdECyNbDoCFH8na/7zUkuYHVQ26K41bqoe3y7ac4oUGVgPV5v
FFqrM6VPaS3USM7dD4rRP6GLIN3Q6m18SGGVgzrNND8Q+9ewga/dBOA87y3gSlymCQmXCyj1lHak
KoK/w9bL+yjO8mPg1GvVltdTa1MBZOlkW+aBJ+brA7nsTLlIxw1teR9l03jqdPuTN5m3HQwucLY2
R0uv3gZrIfiQkVRhCyDNqgLRFY5F+o96nt3ZSOcpZAVfnQJi8GOhaKHpQjFbBHA21j5FGCg6o8/X
l3P2lMswYyucW+AZKL8AqRFMA56hmSzGtG0CyNYGL9rlRVDu0Dqi2aGp1jIP8+97bU+nFAImGfCq
4LmjMnm6r8KHU/fQHahDGn1JfN/bg7OOaG60iiNcxGv6f69j2VwOBKIErBTPEbPlAVqDNEbDrwih
keTGci5tY7129gX8WiuxbNEUb3aaQOEy5MS+dFKI2ib0GiGZgTmwVzlA5FjeeU6YpXslmhTzbbc2
VGZszmoAFbjsXKsXTmxpoHfaNujAMAa4O6QKfqsiRjjtjU4yI9UxQfQEpcjL8nJQjgfgbIKDCqK8
1K53Yx9E2TYxA+MnvWE2XGhFtKYz/GoeBZPiPCY0ANooGri0ehZbRY+fI0tptmmZdCuDexVWXmD4
QBy4XVG3NoVzIZjGQIYSCS7RsWxv4CpJXXqDshW/eG2FvAZVeAqdHKlwt19OIayiXWSVdCk7cW3s
yqCbYGwyp8P1hRJ3F3cXdhX7Ci9XbZhIL63QmaWg+QTSpfU8+ePgdIgm+e3NqFndBgGi4WOXr5WH
Xplkxni4zLDtGbUtvvkSxdIGraaRIqwrZTvAX264Tt5IHxSYld47djPz1Y3N7vpA5+U/DyMkxVSu
aTPsEKOALS8Hmgx928kxQlDNPty0br/LD9q9ul1LbYiVTILGpR3hzOG22Jplgp1i+/1ztkV7Y/Pz
9sPT9cG8vEeujUa7HM1g1gGdf1hRDwAKNmh57JR30Lxs0T9xjR2lt81dtbmFPn8zfrluW3x8vhrh
7Lhnly+ez4lezZJa0lF3excQ/OaHdW/dvvVcFWdy3vBndoYkgw8iw47+4B1K2uo/A2i+9Vb8Qjy9
RSvC8UI7fpRI82imPdogLsSBbuYWK3v51TtJtDLvibOxaGGl6NG8Xvfl7vfY/fRsHJ4+/7amnPki
7nvNLYSwC5A5GZUQM+UO2KkL/8DmM2Sb7yfXeoS/82bFE2ZfvmZOCLkOipWED8z17u+Qvm5+ZJvb
X+5vKxcOZSFgnG9d8XGe1lltQQU6jwoGLJdkkYtmkGtvze3T4Vu9fYQraG3BVsKF2ADV2FrhBLPN
bsvDjg0W7r5Mmx+P74LNh3r7xJtgA9nmysGytn4iuF6DpENN5vUb3d+nvXxAEWtX74N34Y23SQ7t
ZmX95rP+yvqpQhSJdXooaS+cBxm4KX/pGxg/XcjZVqZTPJsF9xchO7qEFFFA5XIzI9o3nUcrRF61
t11srY1pzVeEoGFbUW1n80azja+tdwzhSi5UxM6yGCqStYLzS57t2gQKwSOyJdWAcOyPCUzeo9Ow
tfZowLmP4Tbc/qLpnkAsb36tjfLl/nnNsBBPej9FS6DEsPabelt/zt+Vt9rv3gfSjdBuF0/jp+w2
fK99MD6teMza9AoBxm+G0Mxnj9HwGZgX8M/uyC3P9TaWW+yynb+1Xdtdg2y/SraIDiREmlHN4qSe
NwYFyH14VLafUnfaPHubgunN9+pm9RxfCgAUBAHxz91y4LgvI3Yd22kmzy6LCPFOYX9oW4ebg+46
d6mLhN9D/QFG60N10E/OzcosL8XVc9vCLMMnMyYUSLirbPud+TnZB/t+P27jfX2jHtdyZktLSj2B
ogWgOoriwoMggqg6Gqui3lSwv8sK3bfQU+njc5tV22h6uD40MRBw7SfvSbJD0wD5A1q4nFWzCVUv
SPTJlbRG28OPBKuyUoVorI3TSszRheCGKZCdFPrpQbIteLEuTSW2ag5qh3KWR5f6Xe5kGXhgLVmJ
oeLszVZ0Kli8BuZuWTGvoqNSjR4kdEcNXbnvIZ20bqsuqV15VNP3UZGmj7QyKR/ePItkcHhWcWmn
CGrO/nN2m8ghSqjqAq1GBCeLHbysxFS9SR+gq0/WfHEOYeeRhgHyhiNxAxDfoP1K2Aeo8VSTY0mj
a2Vd5rhwX9SPkL/BoVQZuRZ/SpSugfA1tYp+Q2a7ljZwI6Yfkmj0PhtN1uQQCHRdd1OmpvoAmqRE
Y6gKC3tTyOgmXZ+XV5dvaq7UxkyFVBO4MGpXlxOjI6KRNZaFiKXSdWiOSIk/Eg3hrA22Q43OKzTQ
RjdEexROu6eKyuMPv3Z8e6tQHZz2UaGZax3u4v1y/iQN/6C8BdUrOkaXnyRB0hSiEj+4SCzEEA1r
6gYxivQbiX/ICPqis2/HQuXYDbth5Wr7erNpLBrwNPLBZOg14XSCyVXqR7pD3Kqxv5eANx4byIfe
w7i5hhJdsDR30piU4ckqgOW5HKRfz5J3jjpBpxeZQCnoddrmYwRbKHWq5+uL/Hpfk8Ik5wVtAL0a
sliS9y15SHOorFwLKpxdUw0IPJX+Svnk1SOHZaOrUgOSSQGZI2Ae8dkW8ylOaNHUdq4nBd5mQFF0
E6W+tsGh0tuwnfKdlXjJTpUj/Z5qfvJspKOyEsFebz2+AdzN3K0EzEzMtI1T1/t5ye6y4XI2d37u
Sb/psQwm0GngwrmBvhgqlzfP7hzHaPAB6qOQqb8cd2oEqZYnHo32dQ4DzqjH+zS1tOPbrQBunosF
YA7olL204vcdtakx6qB5Qc8TJiRYhhHTfvP86bLGQBQya9QqX9b4bA3jUYutBmCIG/ZFdp/otbIN
JdhnethDt2k7ePu3jmrGbICopAKC5+iCz6ijXCdo0cIPP4X+bZRL042HJsvKI+F1QLFVg55NBkXJ
7RXokK5fSnqjXbvow2ZbWYb/JoGk/SjbhrSzU6OHGXaouxtPqv+EZP3nj+F/+c/5hz/Cfv3f/8U/
/8ghe5phY8I//vd9+KNi7X81/zX/sf/7n13+of9+3z1XTVs9/+P+qaj/sW+zn09NmGfin7n4FVj6
80u2T83TxT/ssiZsxof2uRo/Ptdt0ryY45vn//L/94f/eH75LZ/G4vlf//yRt1kz/zafz/rnnz+6
+fmvf85P9/88//V//uzdU8of+99t3cyCbeRr/vht//4jz091wx82nP8AvDszdIDShFWCX9Y/v/xE
Uf+DMEzFF48nTM7VuSyvmuBf/5T4M1wh5mTijLjgwsIZy+56+Zmu/YcFPJd/PzPE4Fn2P//9cRfr
9df6/SNr0w95iGbZv/556Tv0E8hcG4hoJN7mSK2J+y7N2RA0L52s9+DNYTkMEUH+mhfbLN6dTcuf
ls8tzberv64Nry0JewHdez22jE49xUhVhDKSerfwGE0oPL2ryjtJN1bi1mWsfG1POOsGuOIgN8Ze
Y71HIOmmS1DfXMNlLRkhkADrdDiAQHlchq1C12GdK0flROTcRsl3Nf0Br9ghyNcSOfPsiLPHjZJe
gLmljTPg0lBK++sATbp6ymr7pgwLGL0C+NZX4uOClRk5p3OU8hf9NJdW6Ligkz/N9ZM/dP2nZvQK
F70va8sV720B/2V5MAUcFjwgtSvxKLOGKsp8eKVPZc8r3LKSCSbrwFupyS+sD/lVAMRz/VnnNnI5
oC5XC6pImn5C5zyEoQ2qML8PdhPlhnsIe/UVn3shJxKWCVwqD4wXIBvgH8Ge7UslYGb9ZMLIqqJL
aaWPeZ/DSzCEA8QgCccfneYG0pcbu+/kW1ogq6e2gmdtS5cUaX2/h39pI+lTlbidVVhP6JUV/l4x
Gimg/yWKPuVgvN1Qk6NfQVn1pBUytfvmh5bafujG3jlGRRwbu3jghyvDE27TfyyaCSQbT5zv02IR
rK1pW/anVj9pIdzVjVK+0+F13AaSrR/lyXIHT3qf6u33wmum26SWeCtXtrbStyLcxF6+wjHtmUmG
CwOVAyGSmMVM8tQxyaomKVt1kDe609xDuhRu6jHaSzK5zqKBdlu+QfFjbcsvTQLPn/m2CUSSiqvw
jNRzC3kbbTJOelzkyE4V40OmfKyR99vpTZOcQsgieVqXW8eMbmKp0t4b1mCuXUfn6sSlp8HHYnMR
5S5PH6H4mAU/E3HDbo0TtBflVxM9ySPNWt+6LoqPIfJVuzGR43uIs9sDFNcFrJ+hcqwBpa08B+cd
dPEdnGkcYfA24PRcEznfzq/FhebUWm/n0p0Zj+ZhdKzht8novZXA9HrNMQMom9AEjlnhlnhphqJR
rdUICtxV/tbyplsE3386Mfx/tFG5QUSLT6/YsH9U4b3/2/WDa2mEYEU5JAkj9LgL6z3kSozu9CTd
2cptBX1ub36/buBVkJrH9pcBXThEkEio5FjtpTtVfUjH2w79N+dGNlZC4Rx6hIWaUVk06OuAHwm8
lzOYJ5bSOkjO3zUdzIpKaPymS9U+rNQIkmkwSr6drKXMFgZ2YVLwjdqu0FSMLefOep+U3xT10Y4f
a+3x+uy9OrNo+Twfl+AZPXwGXZebzp0vf++zJ0O56ZOVHNXCOLi80VBB3Z/Js4QFkjWzjoGwBydJ
QgTVt11HbWHxeei0bn99MAu+dmFJWKS+RslMnYLgBEpsnxv2AaGiL9dNLPjBfBOle5N7H2/0ebBn
b6DS7kBMlFGArk8bHLqpvLFjv95lvnkXQ/x5X9MVvHJuLI2Kw34uJpMao7Ps0iTCWbSSFQ0m/eqA
2ue3yrQ+XB/VmgnB1TpawktexsGpGuHx1FDK2BTG2pXy1RUWvoSZkW5OMoB2EZ/C4E5amEjb4MRG
9fzu1pYOI8c5jKL7zLmzy98oEm2vj2vJ9Xh78zyQed9R/L+culYeSyj9MOmr9zJMzHid1D8gKP53
lugvO6KLK0hkIEHXByczJoHdwwgKyepaKuHVY2OeP+6VjsKbh6yQcHDLiVeFBjKUJ+W9me1yfdOO
yfsuGg+Q/Enl2mVscbXOrAmOnsYxwp35GJyg7T9AUn2rVPLPFKbE3NG2cIlvyJi6Rm/trq/Yy8kr
BNqLUQp3QGU0OwnuSlwx+CiXzaF22q1f3hZgk1T1a1eStvdn9awKenqETOO7IHn2g2NaI9okfe+r
+zT80cPHjdbkPXmRTZ/vSKHtUyc+1JpxGPIGFQsfHtOjX41/I9Kdr9C8gmfBoaHbzkbiNzghpQ3Z
lHdkCmlq1zZG+nR9mpbC0LklwbGRlzJblBKCU9A+VHLxrpyCn36FsD1qXlJbr6RIXuqkrxYF1lwy
1zO1qQjG75xW6q2JviNQOpvJPpLPcOrvylTR/9F+0zr7k8+DdCi/StE2NaBOeoBhFzngcYsoDWrd
t1H3gHqBq1nexrb2vrFWNlg4xigW/PWBwsx7URvIFZqlJ2Sgnb3MBfNdCzEROhbj2rG8FCsBKNJQ
zNOLN6WwMUJ5MJWCbo5TkiP03NJWsGkBL99cX+ClyHVuRdgGaD4HXmMMbIPwqW6re4RZm1G/TVfp
ERaHA+ra5PLJg0C8j9Nea8Q8joNTLH8KkBGeSZqvD2VpbSjK/GmBnMnlrgjlaOqrjqFQTUEje6Zt
f/g79xg6vIAKaTpVHFXMzbcweU9VOAUnT3nwR+2YyyU1seL4N4aCDNVcCZtR+sJQ8rBA5rHxCMG4
vtSha/i9L1beJovTBT6anAikFTTxXk6XauayCeF0cIqye2/S0CE9REa5cjC+foZxmNhnVgQv1rSJ
EZZBeBrUDBmbRle3tekHN5OHGhUNLvemVnwt6IeqfeObAcfQzteqNUqqpSh2/hGCkw8GCqVgxYPT
NFDnKqE2gd09RCx0pMfBlvydnPdrSZpFm1CrzMy0Gixvwm3KC0e5jFuW8CZFJbLLUUaCIEKHuvXj
dV9Z3MFnhoQ7lTGYbdVZc0jqWtRvngzyQhxSE+rk/zNDwhU+ml8tHbIXp9z5rekQULdRANNu7aLY
XTe06JkWtHUvb1WehpeeydlG8p9EyimTHv3I2lXjoxSuXQAWpw0wNgx8cy7oBbx0doa2aqn1lRSF
p0j9ZfmogUTvHDvZ6k2wcqi9dEWKhxrYXVrZ5iwAueTL4QwtcpC0JISnTjM35dhAq3so+/vs9zgg
/ZEdB1dGwNXZIqZaO2gRrizbwmwCcafl1oJwA8pRwXzcJ1EIHz8DdR4b7THg/bUWSpbe/Rc2BNdQ
K7nJBtTiSKhJB27B1i2MDrti36A+OEJ5IyU/JVtdcZOFEwWwN7EYLKxN1kEILS3iPFxU/fBke/1D
VBpb+tGDzZtdkWwCnq3SRm+QyrpcO89qG4Qe0/Dktcaep7GkxQiGlSsusjiSMytCrGhNKWoGLQtP
gZdsWquEwPdtLRVk44CNk4UCKEK3HH44f8KZu+dlFwwy5cfTZN+DENn73dvIsv5tgey6SZ545h26
tOB0QeI3WR2eKvlzqMJ8lH8M1HtNTlYSi0v+TGgAdG9DQsoOvrQTal4dJKWBP5vPevpR6h+bZO2a
t/Aoodjylw1hz+SgiBQkB8OTHkztrR+jstLmenEgpX+bFtaXyKnjB9ku0YuN155fa+MT5rFBTFpq
wcOfavuD032OjG+N8+u6Vwt4xT/W6nx8gjdMdoiScG2GJ+muVsyDcTTHzYSEuR9taEBDKcFSDnrb
Q1HnWuna5C5E3ovJnSfgzBUbldaJoNdQR2yTzZjtSuNLmMobJ/5xfZSLdmY+HprxGbLYSqkXrU3R
3eAS9dUcnlCf08tPsvzxbxih0IMICjcM8EqXg8kH2lxRCglOmnXU40PoKtZdsuYSiyM5MyLMmJkp
qKFOFgciypQ7ow4/mpVKY00Vay7U0WvwyGVzUPqRDQLyZQnmUHqkG1klsFoBzZg0ZZjNbUKfRKiu
ucLCJYkKAW0+9DDMSSchvA66XraVxblRASjjRq1GvWuGLRqW1SZdoxReOogvrAmRQ0HJt6TTkRhY
ba0vqYQaRPKgTPSbIr1710YaBfjHHgEDx9r5sb8ZR30l0C/GFapossYDgrZBIa4gCBR7ikWMHHzy
BSrFE7cde3tTybNeieKAFi61aVuNMdJoXlGvOOtiaDkzL4QWBJEUJLiZAMmh6y20Nh7KUmtp2Jf7
jHDfIQ9Gu9IcYXRUCy63xIQ8qyS31RygG7R13iOEipfeR+nXkOPNqb5Yj0p+w61oSz1t5VGzkLui
Swrg1tygDfhGcN1WNkmKBW14+oy40iyhh2hrgPThnYXErkbP2fXdvzSh5+bmnXQWymj89FNkwcKT
TNuygRRP9Tyt9e2t2RAeL74uDZY6YKPobvP8KWwfRmNl1pa24fkwhKyGLQVBWXazia2u3mfqrpQQ
oH9GwfP6dC3eE2cCesgR2fS0El3OF4JmnWaP+H+NJAhX4k3uf0RUfBu10s82KE5yhqpp1t00cbzS
5LxsGpgPXjHfgkTTRZ9oSj4f6WnhazfmlIYbp28HlBoL+0AvGNKu6MccyO8pAB3r/oB43Co6bd5g
r7bGTMdNUt+Bc0KY6EiCjFtWZMavPuQmbA9xW26nTvuZhtW9xgJoYI/mtKFWyLtEOnT9TZjJKyWm
RYc6+wghpyc3VeWH+hCeSuXeAYIq1w+rxbLFfaiDEJsJb6ljCTEAkbe4S5qcCxRKs27mOeaNYfoZ
cgqTcRMXLZJd43gnG4X+47qLLbqyzq2QdmmbG7twHpu9nuZdguGmSORbpdMPERr3rp2ZHTSjhr0N
y2FcyaEtXqd4YBkzHxV80GL7R0urfpS0JWHdkO7b8jHujqq2y5tmr0hbh3xka3/2Yn0XKsmOrNKu
+3Z90POgXrnVH0jV+Xovckf1DWKSZje/UiDbshp9S3lqZesuOs2ZCcFp7Cg0zarniSLnn6cC0UH5
XjPfJrHzx7X0T8TtPA4x7VUFAU2PUGqfpLT4yu00in8b6DRJ6/ChC38kyYqvLN1zcE4QkwgJAZUW
nHTyPL0anYIxIYI5jpskuSXbHKQrp+6iS8L8rEHuRRFeBAV1ymSXnolLoku4AcblWsb3xMi2Sri+
7xaHhNqGiRzTnDcULhhKElVjMmArGmw3DFW3yX8V6rgz+pUjQ+js+HOtoA4BPgzEBJzJZSh3+qRo
ippQnkOcOHg/A1Tm2r1t3E3QAN04duFSbIP4dqObrscNy8y6fT/+vO74i1559hHzz8/OXzDjHCYK
Gy+KnoIKyWTE7cPfr9tYDGVkieYkAAA8UWcqtYtABsIRnhyuZ4Z9HAC9BuUHmCWsYu9NK9aWR/SX
NeGE9L14MsqKd7oRAJOotmmtoCL0cH1Ii/HibEjilSLTkzikL+fUqCUSr9/94m/t5DMLwkEH23lB
zy6TliHYbn70U28XBHRqdoPrfK6QTb4+oP+HN/41bUJ4agcrQjK4I8cG/Z86vH/Ro6/f5+HNXApq
w9tiyOONIX+MjPRgaO02yJEexCPjNcjPytyKQSU2lT4KU0YeJJEbWQ/oPm6uD3bRRUAsA7MBYEVe
6tLppwnlbCsZiZJh+6turelmgjk/G7R85c60GEzODAm7q+xLY0hMJnWIn5Q0dpOMKzVylV73Nj7y
P4PJmSXB6xWv0sHIYSmbjGOp5reUboA5bLP86frcLa7OmSHB8+0sawut6QkYE8wtofkchwDLr9tY
Wx/B90f4QmmSxMZkPaaBtsvq35U43f3PjAgOD0bY0gIZN7NZlNj7BeJg9RK3vP6IYs1kLLznhPWn
RaJO9QFHS5XkgCjWRkp/jfIAU9SKoy3P2F+GhOVHRClwdJ8Zs0rzLtWe4RTcwXCxsi6L5zCUoHBo
QFBKa83lvima3spHlcv34BsWKC7N2oD8zjeRYuyqJFTubF9Z6wxeHtlfNoW9micl8FEDm233JCso
vJjPxVCsRL/FEwqUIxBn2EkVMSAUsh/wsp94VeS/4kTbmN1RD5872a3M/ZDJN2/3PBhdXqDvsCyJ
XpE1URs5g0OuP8jkQ5lL+rbwov5Qx/lqE9vSklFAhOiV9B3EYELGpm7jqoXpMgSSNB1rR9nYHFpx
squD/JAXB6fZz4/IPq53MUq21vRgWO1vTavf1nLjxpIcb6ZmPFwf/9KumEWVAJr9IUBx6Uaq3U1O
HvNNYYhygfFdyX5ljQSb+coOXwpVULAAK6JEO3c1XdrpkU5vkCCOTon/cfR/UQS7Po4lrzn//UIo
jAKPzJOURqc8A9ljbjQl3sT+l2Js3YoDksbr6/YWX+Bgu2cGJDpJXzEtBrGhl1MzD8jpyz3M/Pp+
ik3UaofcOvqFiqp84vgubGjOpvCH9OvogNG9/hFL+3HGtwENI+34SjRXs2J0400GrfifVR+mheJW
Mj9ft7G0cCbdS9DOGrQTic0acTa1zaTm0SlL0sea1/4GeNgaadzSziAkmxpcUpCXOkIwK8NyHPMx
i05lnekuMnCdK4MG2sIJ/6MuOg5rx3xbB9MfpzQlWRM9DTLqr7jIyAtXo0x74GmU7/36sTMSN86/
KR4MBOn96OQr8Xo+wsRXLQQ34BN4zehIzFxugDBxqFEEbXSyI+tzoW3U9lukHofsGA7eB6X4wPtz
xTsWLcI1MxNyoxsiQiJyTQ4TCbreU1fvuPPkdsa7ZWzQMPdJmVpoxA9fS8PeX/eXF+Kcy4HSfUbn
Ax0H1DIpal0OtDYKaN0Gn0LFD2uvJ9syvVMSt/3deyZDMyiuM5zK8aD3Lp0IXXw7mbUbAG+BXGtl
xl977tx4N3cugnwn/y/cXHrAhEnhl8HJGU+tvFWylYNqITWMAdpjTHjzeHbrgtfCv1TCtA1OMu55
ciBoNR2lyvtgjiVI6sd+eEZxx+0rBMYl793YrvGvvg55mKcyOfPWzgz5c3Q4ey6WhWUikF4HJ86a
jR9Xm56KPG3YbrNr9G/UFVfm8/UmpQWMewTxm+5mmtov7SEXjD5xmwan0qrdsPte007c9T8Scx+k
0cqxtGQLvjNAQ1TD6UoTdktSSGmQ+8BAtK7Yqelv0yfJmoBCb1L9zflDuJ/or+XewjSCUL4cldMG
VhDnXAAk/VcccYlKbpU4XHGV11sRkgGiJ4AJlVAjxreUlnhYL0kFNSHlkfSxHCLXeRrNJyl7Vr84
/cqLeMEzMEdH/oy1nuvKl2OqUnWAyo2aRd4nVEWkreZ90b29Gt/YEEea3c+VLa/y+4Qtf2Fv/vmZ
J0ogUqAo55mvmMm+8BS3K4wbpPIOttJ91sAN+8Ovqfku3SQhfFu/r1if/e6adcEvUf4benskbSIF
0tGyh1kGao/ewW0d3kaxd++0xq4u7KPXN3sVkcWiQ86HnoqVz5hd8tVnzAUiepVmJY7Zpc8mgQYd
OzfmzIrpDDdqo7q6/H2MPo9JeKihYtC0b2Prbzpt7ex8fQlgUzqobs5UZtwrBbteCn+mgzDhyaHn
3YbgkhIOde41F15ISgCjB+w4NySQXxR9GIwrJI8JaPdp/CkfAnlbBLDn6oEb6MpmTDePxo15mLpj
JkE+/SaiyfmsZmJJv8/SV1TiRLK2OUCUox+StbJ+KEO9SaJPVfXsRB+i6Mfbl/HC1LyVz5bRtlrd
lnpMlf1TND7nxrswzTem/9GaDrp569n7PP+yYnNh/5zbFLMs+mQpEGNjE+35Tf0uMI5hfhd5h+H3
pvoYGPqGvxEwo6CzYnjBZ0EccbWbk548soUj0vcqpntg6wTJSe+e5fIpfq5lzfXj1rWbT/D47lNp
7bE/R1Rho0DAigAdZKWUNi1hv3q5UrXjwPt4qHZzYtezHRpyJ1fNVsLgQokcHOSZpfmGcL6WcY1M
25xHS6fWpYtRqr9kFWqkyU5z6JmFuCRxR/kuKIIPqpoeAuejNw5vBvjwDTNOiU4U9unLO+LsG4ba
myJ5Hm0nSYpbSX2x8SwAIqYW5e7Kci6FAt4k7BbgFXiUMLOjV09BCh8/rbS5q2vNMSneo9NmWMdS
R5Jbtz8rOt21FvxQerqbq4RqEp+CaNpVqvd4/WMWjjzG/de3CHNvql2ktTl1uYyUYZE5G895iq1q
Y5rWZkLTMQpCdzW7vTYB88/PJhvJum5+zhODlfjRKextn1l7u3/+G0ObdQJgnucBKE5zXZgGTSQO
23VSjpV90Fpn2zTm1tar58jeTrrmRq18vG504TbL04jyDp1fXDXFim+eda0pBwq5l4Q2ia7QJTfV
tDVKr6W9eW5FOEzUXPLtsif5okrJoQnUY1s+aD2JhzUcwKIhhcBNZzLVc1GfKB2MrvVaCfcgkbYD
zlcccsP6pbMB90rt2yu3vMXZ47Ksz28BmEyEG1EzGXZf5jpdVCMImelhzNcIdBcHNDcFcj2GJUVM
JMVtDZJSIoanpeNqxr0i5zvJv13NLi4kHmjxPjM0f8iZj7ejlE3DbEgJjJOVBpCyqm40dDdUCbYK
sg8b1CH3shP9IO3w7boTrg1ScI8B7dOqmc9hczpG075MPsCaslH8ceUytbhcvKtISc2CHCLdk13Q
K+gZdM5wn3Jp1tHSNTnihSsyvRV0Is6PJ4SdhGNeS6o+oVWEzgc121Ik9bgpm8rXpAn3BeVma1g5
apciE70cMwMS/4NYyeWqaUkZ86/pHIia3WgCiT02b6+k4BhnJgTHGCVY02njDE9j8zHqhi3U2xt1
XGtFX3SBMyuCC2hGJqtSTidA/ytnCBYKhNP3qXi67mjzbxHvCOdjES4mBZddGAcYy6BWmzgpd+Vw
Fw/vhqh1i2h33dbaiARXSJ2MgjCw8lNb1Pd2NN7mwfNQflGj6uPfMASPykybjlCfCJ1vY6lTGpnd
U8rjVi8/K6N2X8vbwa9WLgKLznZmSLgHAOOqDH9+btZKwd1cmV+AjvHdy0pj5VRaXCf6U4FBIZ7z
qnpXpYXiZDHrBC+AO2q3MVXCT01EWU3Pg1/Xp29xy57ZEraQAnB0gNSNuopeT+/7zJMP6Wi/byzl
uaqt8JCl4++mPOUrO3fRPWC9QXuOCystB5c7V6nVVA9aQAiWjDSbhVDCJs+Q0oCzd4OoxPB3Qh+K
pYYFqT6hTxhlPcmjXhqYSyxyrUYec9jTwrfi80seQuYacq2ZHoj/czmoqfIKqyiSP6B+7OHm/5D2
Xb2R60q3v0iAcnhV6mC32nHSi+CZ8Uiicg6//lv0uWe2mq3bxPYB9mA/NOASyWKxwqpVyiPfivOE
MBcrAXnlYFKUTSodO61BD+xJL3n8IFtPBW2cQKYPKRw4RpcrCasa2HwLuY7WUOpnaQBFsyaQkhOA
Muy//4lA12KYYyFRr3ZzMeHVtaxyj0GKCrB22Y+sIbmfZRYBqlia6aSR3pusXvcwUkx0B9C2uQWm
e3gDpSocM13ZS3FiwfldoiOoY7itK9SPYe3m+jMZZZ0iWf8PCKiRnVLH3J2286YIRBWKtjfVYx/e
KVbqINrruDmu7dMGvSCI8TCHlEWWSBgpaVkJKlqth0Zrc/aL19v3f8vWIFP3VwCzNkUDkU2yIMsE
h+cOEEPTa9TCM7QhR3onPqtLwrn5m64W9U8xagLs9/BGLnVrnFGyAyUo4CtVZXlVL5RuPoqlLRRj
6qVyk2IYWVQ4hYmgrurK6jvIKHlZ5s1thSWAx6d+WIXLb8jIqPcxKCPBzvADvZMWaew4/Xl7Z7cs
K7L1aM8EyBhUdcwdKiIwgchhiiKg4YrysVZaV0DkX/wAYiFqOeXxj+zjlY6upDG7KlmlLhYKbE8i
i74RgqR0hqc8P6II5A1d5QvNj1yZ4ZT1nim3h9tL3TQX4GOl1HjgNmDHA1lSUsWFCptUgDXXdKbP
mG+c1d+/zywuxDRwSxTw96cwdyW5tJeE5xxTs3m1fysRzD0QpkWYjREvhFqPfionvizdtXO/J+JL
qXzRJpvrvG7evJVE+vsq5MCYRCIoCxZF1F/ZJJi2FacuGJ/cdo7fieTfPqJNjV9JY96mXARF9rhA
GwnAy0vdnOmj0UfNJxIzeNMxO0NCVgZX63JRoWQOIvnoXkjfavKTkONnOkIw6gHjLDGpFh0S6CO4
lIGHIe2bGSZrAfNr+vZSmG7dvkw81onNK4VICYBwmgaG43AppweMIotFJLoy0t9hGqlD8pdFB2C3
0+3MUG1TGUGnECNFkfQ7zELhJYe3jgyJPFRvwXyL6iZzZJJeY9jqiGhek/9kQDqhiNJD9G292LBS
+Os4qo8BR5jBc7lIRQGFbVFCSDOgpKZgtkW/y4jiImnhlnFpjwXHVmxcNAhErAY0Cl4A1kkCbGQ2
QglVaUDgHBKSsyriRZVBIzhbXzQtOfbisTN4ZVt6fZnrDaQruvIBqJdBVccY40bQmxrDO8h9YyF3
p+vCS5ukp06oQ7cQjezfhwowVoC0AxAK3hJ2ulipplOmTukHLiNDibKSTqPJycNumI8LGfLlwWmk
QBNASMh9hwLlrIbH1JjteDqN/Zcm4c1b3dQSWqcAWxqKIWyVMhzhKirRQO7V5aOOn3d2rakYnBaK
mV+K45tQRyXie/39tnZuXAHgaf+Ryxxbp5rZYgoVuRc6R41OovnW8ghFtkRgWRjtSimUriKREjGW
aGUjubdG8xSF3R0y5sPEgUJvPJCICMB5hg4ApBpFZh2tPvSiFUGIIQOl814avA7yLf1GcwEaXi2K
H2ft7iS1GhokDXJPvURQNCS+DgRmET7dPo8tpVuLYV7JVilCBG5APyQZ6GsyXzbBWp80uauSb7cl
bWncWhLzOiLtVivNjAUZsy8MTWFnovht0moU+yS7ML1M+fctjeARXm0h/aLVe1yoqCKAcZvcK9ab
Zpz0xBvq2Eajzf+2MGofV2IsY+5aeIvkPpIO6gjmJKG8p8me9EtaN3ZWNRx7u6nf/yyLLZWQQdE6
I1Sg3wuqtEbYOi3leOzzP7fXtfVcYv9QSETjEtJxLBBvSTWMjhNCIGMKILSM/LusyAdxbAJSdr/q
wR/E9+Zdi5ESXEqRR+yyqS5ANgCDCjo0gA4ud7UJhyZsFQFINRMgv7YqXF0q0IZPMrsy0Ky2gMPp
1+0F80Qy+SAQbYXLmEPkKElnjJZ1pwLkjARMHm17wKA+L47KT9h8it/47yoZMwK+zqIa5DS9T3Xi
VLEe+Q0ove1ylAS7ibN9Pg4pR+Sm+sCbg8sF9BEQw5cbi/ndrdJQELGceT3K7ATpyVbnFBI2haAH
mzZHoceX5UabhLZCowrKMGr/Bsxm3L9yy5abp4WwE5EuJUzSmduNuYkEpLiI+JJRxnhaNJeJP8MK
USdgjfJe5k3e2L4NK3nMNU+FMi6KGvKqhDxG9Wgv1dFcTlLiD3LriaFs58ohzb5XvPh6cy//Ecy2
1VlCLYLIQUHCWjoUKnoUddND8f/htvJvSwG0kD6ZuG/MdppdHrbJpAN7g3y4UR6brAH11O62kK1X
E1SNIu1UwtPJNs6Dvs9IuhxCiCbdp012N6jh220RW+uggDokWykX/1UvoByPyLpARAqM/Fy8qdYr
WPk+IQMESugpwBdfFasLLS97LUng8XZHzGNx8rmxCbLvt6VseQDAG/+VIl1eVDMawFWjR7DzzWOh
LN7UgVkuP2oCbzTYR6sg60uvJTG2Vp+yMMrLDg9lHDUHIdNyewKQbN/18eRh/kfjRkpnPIoCGBVr
NdcfiJw9tuP43RiN2BaiZdqVUpTYlWqWbjwntS0u/WJjeiVolRvzq6lHaLMv0VnfKpF1qEmC/r4k
i3fG1PX3HaD7oO5EIDRELY9lZVMd4N9SmDzq/SxmJKwUUNEg/3y/EOIYWefBc08M3mP1gR662kG0
1yJ+RYszsH+XZ6WEC+KxCDBnLfMBdz5aGJltqjntA9G9WSavcvYsqxT1DJRX8xjr5ItEamfQH5Ti
J2YEuMtYHtoxAC9ybj4CVO+L8mskyJiF5XVZIIDnzIZS+7c1bCtdi2G7gAsBGwUwBBsF5AQME2IM
b1yv7siYPyYD0L1LedBi4orzcj+T+NTlwIgXdWzZQwwa5bLf1W1rl0biyoZynBPZw+hV8RPx1vrD
mHcxVXRSYU4JPqzHpHpM306OrRruby9/UzdWq6e/rx23iVhKpgCz3WYYRPqlnt4Lk5M92TR46EwG
WpvSFbENk3WNySSW3MA3nJ6IRRxR5Ji7TSOxEsCsIW7rdhYSCBgzF9SnUC9Zfk6jL7d3aitKwGD6
v8ugX7HaqZIMZdESBNuTeSiG4zgdwemQBaTjKOTWm76Ww8QIjWRaUCYYIlkLDMGdgL4GIWgjWKgb
/IYG3l7VVuIaeGAQAwB2hAvAng5m+WLsQQ0tgyukYCDOaKB/dsoBeHpqW5c00h2C/EHgBQzUGFwZ
i5VY5swwGUYqlxEJkyb2TNBYqnBo7WqZHAlzvlvFcvQJoxOlmoet3zzFlVzmFJMxMbOUJjGU8CwC
+YSFSWiI0yyvgUd9e283ZaHDmjbxoELNJkxmjDydZw0nORjHrEtDO5XQlZ8N+zZMkPDl0f/SLbva
0pU45gUjhpYMagMFtaI31JVANPBa5pxXf9MDRCMEqA2B7cSsB8bIW02uauWE3gQ5nHRHquLjYjrS
8hai4zoHi0vU7apc+ALS3KIhr5/Zz7+y2XesWOp8wFRces8fwrndd2rrAAlkV+a7lXwm27VaKDtP
Mx6EpqwM9HwIiIIQlmTlrgds9rFIl/wTuFw6MBkOITqeUGllwhEMlSubckQi6q7C+GS5AuOwOHFq
KZvKuJLBvCZLD3bBfJRg6MXe7joTE9De9Ia4I2jpUe67fVKbqrgSRn9f2Upch7kEkTa5x5S1r5KQ
eBiv/Vu0dPe2mG3jhW5rcKqAZUA0mdus9zXGdDZoSauUxp617FyF2l2VH4eyPAjpElTFsbKc/CdH
LPU6r24ahmnrGqUQBZzhcnlTLxZGvkBsHbZuSQwnr17BsdUNL1OV2cpQ2gpKgLul5mHuNp9SVAmQ
YEZciXayS8ECHBiyYMoGpirkhmMk03QYQ7Hd3V4fTwqzvFBCn3MjUyngq3UEo5rdMIX5ui1lU0eA
BKE0qZhdwFYSgfrss6nBw2OAs7b3LEo2vXBq8fT8rw5qJYPRQ7VGd0M+IUhRMIKK5uY1Z8lEPHJz
7EzoSfofl8SoY4c8m663WJISHs3xTXLTlNfyur0iEGmh0ozsrk6v+epmpf2kxcoMESLGmSh/NBCV
dS+kyD+hAjQRDzwdatqGySjajFmOyTjiLcm6BVCFwxyr3r8//rUERsnkiCipLLeIFoxfZQvEQ3iu
a653s6XKQIwCRQWMDLiXmedKSCYhE0Y89017RCfyhGmvJHVR2nVVRGOzM2UnKd8LYuMX0VNeBEXI
G6e4ZXfR4obiEGhIQZRDv3B1YHO6DJjyggNToeBgsAf/WK96va65RaK7i5a+fmJfV/JYlc+szupy
yBNy84DedUfpq5NQzpy4YYP6ByNYUXJClzI4h1DzulxXHWVJlk8IHPqhchvjZI2Y41sfkVQDE+AA
IsXYtHPEb0rhChPoyV963uwBuhL2cq+/gNHRhIjVUMz4ArP40jeav+SWYxIeJ++mBq3WyehpmSbp
ZHSQoms+iONMkfMu81bBvP1KtTSAGdB9bAJ0/+ONHIWCY5e21wBMGmgzNCQ5GB0c5EHQ0g4hrhkq
P+NIN524knjja7cX8o8QRvEIWBmKkDbmIiGU1PLR1H51YcFRO54QxsKmWlso40J93KTah5iDWk3S
nos435TygRIDPSP4EGiItrqz5lCT0hTh+5V6DdaPHhR67QByy0UQcv/2dd00D2iqp4M7AF83mWtU
SRhrGBGIiiXdM74Jc2pP5R4zET31U3sHwBWUmY7nYyl9s7jUkNZaaI1adIroB4Wdtzkn6b31PlFU
13+FMJdSUTsNjxc8P0tOdFtaRkybG2fDV9S8ADeYwkPkbu6fRscUIn1DOwQujyoxzAbjwESoti5I
SEB2xEEHTewLUtq4haWiZJKMOSczs9W4rKBT+q9U5llR47xaugblp6VtjjLGVuqSuJslUFuVhbcM
1sGYB1d+UwfLnxLrN7pDAkOL7nXysKTkqAiPFK1EGWVuK9Om3qIHFvUG4E8lNn8NKEAtL5YJtxvZ
t9TYNWrkmKiY/m9SmMVrWdvOWm3hRRMR66FSar3qMy9LvqlHwBl8zKZEGywjZIwKMYenm96XsumC
/TEUQb1mzc4ycBR2e8/+KwhDyy4VKCzRmTQLAvnIlaeDehSNzsaQQfczm/aPGOZeIIgUSTtgPZU1
uXJk7XU1dTMuxTBV96s38e+2odn8cjVqSwQKfAE7Qij7KMg+oG3eIonTdyfaMIiej088X6CVBN8D
2ArQyso8X3mYElFIcd9jMZiepBxr+oS6rSUwj1c1jnG9iDBb8fgcL+/zcOoTXu56SwnQPUIH5qEd
B+Xey22Tyyo1QXYNZ7Qg+7hU9+izJlrM0YGtwwE2E93WcNwpucOlFEEw2qhPSXqftLMNHmovBQIA
1QxJKByhXmxCOIezZRw1OsWS9uIamkqXvXrHFHT7KkvYpej/6RO76Ofwd7QkhmPWg+lUFkYLyKH0
GYsMXBfmkdB2HHCVXwoNp8wyhzFP71X1W1X4eEx3whctdpKm2t2+U5v7uZLEaIY2Fs1URE16Hw6j
T3tQ49BvzAH0FbB5Vj1Ge1HhaeO2TIRf6ERDg77GaMqAcaClsozpfV8DM43CbLmrOiU7LFaKmVTp
JHoI3r0kJToni76Z6wBtzV/JjEWcy3CqCtCL3s/NjBZfKQKieD71vYTRgg7QYbEtY5JTQ34C2c15
77auB5wTmsMEMRT6qy+PtMjQGiuXWoopB+nXqZjngzqn35JZjzjGeHOR6LuzQLSCkcTAQl5KmuvY
LLMEnqoyVl4ZwuWOnSEtfe1nq+h3Q/UlHy23NX/fVqSte7KSylJIyHNoDrkK17WUTnF3V1QCkMbP
U3QEUJOzlVvv2loU8w7kowwyTFpFyAEZaQFpq5tTm0QoCr7eXtPHsFP2KVhLYp4CAWsSU4rOakq7
SDKvTgAwmvJ3ANzSEBkqY/BTMbPVGXXIcPzW5zsyHcvxbSmHYORdVXoVrz4GOBpwdIFfBbCHy3Pt
jSg34hKpW72pXMy3mvLKv73eLR3FpJG/EpiNTVAaA5kMJIBz1O1Tw8PGcgODbf1EHyDKhPA1r5qY
xNCAT5lM8KFjbZehI70U0UwEnzMM3XEZ7FKZZLvr+zsh47VsbyrpSjRzCc1GSspwQaTQZL4E+x1N
tpU3II/vnFHnUvPQA7k+sH8WyrxVppFrcOXhV8fWK/Crjh4lftemmF0oi7tW3Y0TCC0t8dwRgfPe
b6oKmi1ROVUwvOMKIBwSQ440Cu2K3szwTxRxLsbmDVz9fcbEVAmm0qQNEHGYf1M1zdkodlpcemCH
5ixkWxAdZQm0JyrvzENI5tSashkZd1UuvSlbMLBO2i2FLwCPf1v3N1UDHhgYoyhbHIv30FQCz5Ki
77pcdGghF9O3vaQ1vVrR3IbXArJ501bSGEWMlTZFgRIbKFin0ATyA1z6+o/bK7qiEAGJNXhRsGso
ipgIVxn9s8xEiSSzNgOh3utdshdqTw+fsvkJTcSJtcNckoL8CRWnAcPHu9o7c8ox1FcJLvYL6Kav
nKcaDlqmzI0ZxNmP0vDbtj8MiWQLmm9o9jA+LlrQL+9Vltp5eZh4zJAfU+7WFxDi0fgJ/DpYm2gX
P7PLZp8NQjl0ZiAnsq00st/nyzM6JQGFeCbKWQ5PcuRF5FeX/9GUFzIe5l9L1Npa5rbku5ggtVnZ
ktLaDeqM9QjXX/7dfc9BK+1xTopV848PRQoQiSULxRCNuU89SqhDVLdmEFrfUIwD4607ADtrFs1J
m3MgQFLbInd558QPilU4VbifMeihG0EDzXF3Wcvx8SWIftGrjUbFK7KFIZLypMKc5WBcFtsojhmX
fYU+IleHAruPjiB4tlejCeNIKSu91cygw+hbw7X2QvcoaSfSOmn9WOmqXbd3ScMpYrD37T/L+kco
o4hjn7R1WKhmYBUvmvVz1EOMdPU5p0iN0dXK4OApqEEiQFHp3q60HVoyVGYpmEEkktrVc2ux1Vyt
fb0pX4suNBzwLhB/glOMPu6J7M22aU4i6c1H3RCQ6KksHmqJNWofy4b+03m2hiqxmZ1WrguQYeE0
O+Ek1bvwQdDuMvAl8FjKWY+eykG+HIT9SNLAv2a2t+1qooKS0QzSvLUBBHLl9K5v96AhiZbIjseX
2zu9dZprcUwAMUsluFcaxQzM5NTJb1Vy0hJeez9vScyVtAQMGlhmLAk98B0oiczKlxrwCNaecU8G
9/aCtu4/yHlQBQDeEN3IjOaYcpelvVpaQT4IQDi8KLQ1RPiGOXM8i0w9VlZH15IYk6iOFXqci8IK
Wrn6mmlPyZzZRaPu2tA3xvYOfGVG/db2Niaigpf09iqv3OkPNdFoqzVA4ICDM/6lVCoYlJvUViDv
1GWXpg+Z8VSEvaPI51QCb2d90PqnzjpWyosQYWT5q5Kmdr+//RVbe00NHKJ5YKlQ9b68peqsKkmr
tVYwjKnT9ZGzaAWmfSJ8MDkV/K3bp6NFS6PuC+IwRlJRyklHQLgdUNILpC7nHKgBcgB1vzl+ub2o
rRvxj6irvHRBOjJZQxQGuXgEMsYGEtJoTd75Xd8J2DUZeW/0SumYmcdc8zJMyCwQKE+SPWNkXpE5
Wv9NatFqnmCM8SEzbSk5jPkPQwDrUu1Z4T7sdyV2GURxHHft+hQxiQVJWhH/w0PCQq6yERjMQceN
ySrxeynRob5g5xGM0c+Uljfc/CpkwYsME4oEHVxqQN5Z0jexlpIOE7NxkpLmdABZNbvF2GsGFCep
nBkoS1vlFc2ujxQyETyIH/1w4A271NMxRdva1JEw6Lrajjq/l2NnPN9Wm+2FrYQw/nXbybOYmHEY
tNkfQp4svyjsebfoh2b5JSiiWyAeuy1yQ4cwYoKmfoBZuObPA1vLLIYYhhbEyhORw+9logdNpO6G
+HdW3LcCx+Bt7SI9NQyaQP8xqjaXuzioVQw8IrECMTti+u4RXKE14TgXm7u4FsIY1VYxFrNRYitQ
td6TFEy12LeGZYOVcFeQx8n6qoe/Z6Hi3PkrHBnVShnvhU7JiJGeZA4P7YlmC5StFYxFUMrkGFq1
qwyJ3Rz6vrQbwx9jdF1HCfBJnAd4I7S4FM1sqwWUt2UKjRU0aWlP6esjQnZpP7lxb4dkV7jmb6vL
bHPwDdAyaTzp1y4klY7+Xg2AY3j3jB0y1ASufUz3Wyp6uxjfSe+3J0XeFwtes8WRREdBzNtiZu5t
5VXopbt8Pi34USAKUdG6j5eauZS6VnUNuDetoEvsp5fYkezS+WU46PR1BQfFTXvYC15k/wDdvTM5
ibNrntz5znJHu3DmvZPycgxbt2n9PYwKkDpXhoh+j/6qjYBERI4M9osxR6jyXS05L6e8uXokpTEl
CB1x8HMvL1OUtH2pmx0ukzl6YYKAKNF2tfhtDC2/aWLHbPxQhbGSTKcJAVKf7Uk5GdOC8E5rnTlx
xf43YCJGJgCiD8TKzkgebh8Q1bur88FVRCBFx4SzPGcoqaaRHi9WABqQh1iIIxvzqp5uy7h+1qED
yEegaQPt7FecBqWUde044zGwMtFuawELfWrLwa4R2/KyxldVUnrH0f0EvAEyfiYIei+3HFOBSjOK
NFy0FlO20bjT4KXtkDQv7VYubNJXtiKcRQyPFCZbkCfH1EFuvzzGU+q1pgESwpcI04lu78DG44vc
Mtj4UBVBDzpLjqdmTQxsU4jnUPF17S4cQkeSD0nbca4bTw5zz3u5aZdahAMl9CoyvMXeiuWjitCN
V+ThCaLXbBW5JU2sSQTw8GCePM2yO5BTxk7OeSY2dXO1a4w7mEhlXlnAMwf6kL6ZcZrYU9e+3j6Z
zadodTRsGl5FyJIuFVaCWXjh6FjqLoLevP4yiBv1DwAR3JYnUwNzdeFMirmFRtAmvcud0wwiZtKc
h0FqC8+iY9nxC2qzTmu/HCa7s1Xb2IETwb43jsEQPP++LX3rJqIZArdRB3oKZM+XwtFJr0a1BuEG
Bh4V8P1QoVOKr2Ir2/G/rXHTi7iWxVjargWv15AXcMfGnaH+qPPHWuNUbraMOdw9SnoFA4bizeVy
kjbMQuDOwiCeng0Zs9+A3p/uQuUgKUedd3JU29iD04D2RWMzkmRAB1wK0+tCiqulBVN6Lt7DOUFT
k+GC0vldT9Aea8r38vir4Q3+4ghlkTpd0iWVPldh0M+o2tbxXrfuGhGRn1XY3YKy92xYTizHPKdz
Uy5mtAFuj+o0WA4vF4u5WFWZNk0YYEblsatwwe1ldkLJbY8aL77c8jgBa/kri3kkaSduTkRsbFT8
qdIXU/1dCxxLsnnL1zKoPVvZK7RYRoJKsB5Nb+38KB8aT1Xsaf5B0hPoZcuI1xdxRb7/of6rVTGm
WEHfnlXKkKiH03noTiq420W0wGM2a1Q+Vcgpi3cYX3U/jbkP3DPH89hIJOP2AbANfBIGsWOYy+WC
y1yvljmHeJMQ2sHmzfnPSnpTokeregb61OoUW1TsLD2ms+IWn3jxV9I/jmO13ctCsnmsujAYgY+q
AfnSJmNvjG5+QpzMefO2XgmwNeA/BbAD9K5drpSAZCuVIoR9WewSw413t03m5k3AnB+NjhjBPBWm
iDjDEGi9BjOWwJtzjK51p0QznHIId8PgTd869PNoEkfoRuIHx0f/9MdgCHhNl4tqxxoz/XIJ2pNg
IEa+Q5Y3FfbT4mYAx6v1t870K6Aboh8grNd9MDXX9dceoxVur/2KoPpDiVefwSixKJZGihm/eKx6
Bfgku9efl8qLvNnXdpNblw5qupIsIAPtTgJHh7aMOzqYdCQrVJN6cswWmAlYohMY95mAi/Q7iMFs
BZw66I7GpNwSnbKctW49zCAqBLEh9YVBbHMpj8RGQUagSQNN1J1Jz18H9QCqXDXUnbK478AfCXo3
9LqnXoVajKgeiv4TzxlifLiI6NunVEWXX1BUM2BNC4y9romORHyr2lX6XVi7snxv8qj4tqzuWhjz
dprohBg1iQpbXscRvbGnLop5eyrji9k3cy2E/r6yA6CcmaNcgGmHuxFivmIq/8iUPmikrwnm2EgA
y+RxJdr9uPjgmSimjHePtg4VyoP9RPsPAK+MGQx7pc3i3AgDgtxlpjpLVLsawqsSjHhhftcNfp/9
NKtTkVh7MJUZwpfbWrVlPVby2febIA8hGZkeBkLjZS2CzSl7qsHp7lfa8Cwi+E94sOvNO2uqJq4O
WJ4thJ2Xez6LhAiDbOHejPouTwNN/rU0X5vwTiyzXYi5NuVguGnmSN3POiIehj+fdIubuaZS2JOH
jwvXAUMRkAFgDJjciV0lTrkAszl51vwc9wcTaLPZxOTnrnLKabCNFk3tCgnKUnq+vesfDYGMdNQE
AEYFfagCQm3mTQA/W93CpgsB6HXeFn/ywU6BdAsOoHasIN2Zh8TD3AB59Aun3vPili1vA3xtYA9C
vxTABFdtfP3YNqmsClTt9Sx148TP1afBS89Wag/g3uQE8f8fgSpeQKRZMPyGsZUTGPuzNJOFoDVE
p6sFTxps4LQGFJfMcGdUf0RrdBTu7do4ZKzzH7FMFCjloOvH6QlBmT1P0oPcp36KTl6hsSVM3REm
B35r6zZxwrMr1BJenS9IIMB7A8DxVTIbHKXon696vPlygpyKnY82GLg70waSvbvrVdnWefBrqrDX
IsFzCTo+IATY0CnBVZvMBiJnobYtMOijCUqJtLu+jA+3tXfj4QNBDJqdKL8Vul4Zo9mV/agTAY/u
UJoHE1kKM7nLc3OPASeOpHw1Rm6ZYsNKQSK6QCVANpG0Z86xIlMLbIUMMy2gDILC0jx6cWhP+iEx
c2cJH2VpcGYh8yS0ufdG4xig3FeRwYFX7RL5WxE9y9GrwvMAtnxoSm2KLDSY3ygr9aUpiyMtkZWC
CMGQxd+h1VqBf/dEgeFCzCcVNmgld1G7k/PRq0veZFF6adgTX0tnzkGToqhv+1gIjHDJwURU2KMW
6JVdDxrI/HhY7c1TR3clyBjR4ql/QDNWT2WSNfJo1hWkTT6JCdQ67/ezksDNADUvSHdsZOV5YdGG
7ww2XtpvBy4fJMyY0KvoeqHHeQrAe8wJCAwwiPCMMY9leC5C0Ej3FkZAIm8GkuC2vJPrc5HflRPn
idxcOPgL4VahE8VgyzZKOmaYs1AIwaTvzLrzjTpxDZSMcZsb5beMktHt67Xh+KCL0QSQlsJ80JVy
qVStvgjZhIxPUKW66FoVCjiJgC6KwSi5vJdbdgqDazBbHQ8yEhSMT9lNYhilUQtZyFU40OW9EIvT
AcApYFWy8hRZoAJIs1I7jiWmFaEdh/cQb+4uhWchhsAVZ9Ohwhxncx+LQhBCc60MWYMYJau73prB
P/U9zr7e3tzNlwjSwNgtg6AHZc/L3V3QkQdmWZxmm9+F6Hps/2AiudZp5wLdeVpqI/wWedXGrYu6
lsmcaArao16RIBPIRH0B1bHXD/aU/eQxUW3tJWivYIfggONEmbWNzTB0gmYJQaOH34u69KtMJW6z
2NmPljhqF3FKtlvyUAxH5R2xJ51tdbmXZSrJfZ7i7HrDIV2yE87tTuplR6xfpnx/++C2LMFaFmNq
0yQRw5LqyTgtdtLXSDZx7t3WA7qWwJjTGuPji66aheBL3Mme7rSJ4AmEh0LZesoAlsBrgQQnMnXM
jdMb8JznFlwvvdZPk7mPphczPFR1aktSjQfE401331wWUGiqhHlRtOZweUiaWoLDHKCFoFgslwiW
04VDkCniToz920e0ZbhQUEfXHtIc6C9m1K/upUoucjh5lfZl1O8L41sc/rktYvPFXctgrlKdQRsb
JG6DEDOoQ6/9Ati0kTrYwsI23ER5t95NXkmOsy6WZm0yuyxcBsi0QM7b/zGtczV856xryxCv1sWa
QV0RkEjRod4KbJCY3UlgolICMdwjX9y8R1+X5t+yJiB1AggpWgoonhLDKBmXHJ0gXdKbYnQ2slF0
F0Wb7QXz0B3OwrY2D0laUBkgYQCEOP195TbkSShHDdjfg8Gt7dhBhdFObMOrvO+vlZP64p4ncUvf
1wLp7yuBdRtigKICSEtdWLsco5Gsn0MjOZ1kPX5iaXSMp2gg6w5MELODZhV3ppnoKNWixSTVUz9Z
3upjaQTFmMAhOqbNKbb8BY8MmiBBUIlOx+/58sT5iq3HZf0VzK3TythahNgABCt/76NTeOy+NdYr
wg+HlJMNbn/RF3R3KoMpcUL5Hl8i9PcLWgFuf8fWtgP5D15dOjYTfNmX256Jmq6jjSMMQJRsVylg
oORUL6AGSzuOnd5KHdMmg/+KYp8dPVrMPDMXQFzmyDNVOwEu4VjoZE9q7Txa6DGVn9JCtCdTOmnq
U9NzMDZbT5FOq2M4e12/Aiu0lICsKBD/tOJpFmIwMXOswcaR4mJSlBnFmOGBvdzLQTdKw1yK6NyC
GExOIhgEvHnpj7hGSNdyncCNo0MLPIjIQBYDIAAbnGcV5oX1Shaf8z/qcXGFc3Ywj7mXnqanMrHD
5+hgusSuZP+2xlCNuAhfdPg9FBGF6WUW3HtGY6IZ3OP1YMTnDHVTxaWoA7W11c7WwFxj+PXI8VY4
8j48w7VhmJdi7EDHfJaS4tRYP2IMTBbms9V+QfOw2xTHhjzcXuHVOWKFGLipUvo/DL9RmavZS11U
jqEanYcWnUaFum/GXZY+1pb6GgrubVlXh0hlATcEVBSQ3uDuu9SZvK7+nyygsACV2dUloImGsONi
RniCGINuTnkfETSGnvvwoQYrfogArMtlu05fPrEihFtQSIpDZgfCmchQNYgYovM0KC7m0AI0/0AW
61DKP28LujYodO9wBdDDh3oG4s3LvcuIGMXFGMdnPQ+akVBmXxdJDlfNy+OkJHdZBmybbA+64EBH
xPIHd61burn+AmZTReToyn5K4zPwF1OYHoTh2OrJAUSRbtqmzpBhFkb0fnvZWwcJVi3MogbsCUUF
xns3lKrNFCuPzyKCy674po61o4cHbm1zW45Bh/oixLyaVDi0IThRJzpgJtuL0XuHnF+ZvmBW6O3l
bF02hOd/xTBGk9TREOsdxAzR7FXgEdVSzR5TcGDXogeBt6Vdx5HQGYStNIEN2n+U9S51pqorLUcU
BnHd7EiwYd9JMtphHETm4Gmvs/AtJZLLEXqVz6RCNQ3QR+TfAFyVL4Wix7TushmWuvTUnbBHO/Z9
fIjbQNnpvNIatU2sdQYFFVL0eBRohvxSVF11wxRLY3wWVDSp3Ee4CKcweRXkXcxTxI92+CtZVDdA
WEYhuczRRYJmDnM3xOe7bz/Ac+idz5J9tuzfvn8++H5un/2z/eQ9HSLbfnoirv/+EgGlB3fSfXn3
Hl5+PARf3zt7sO+D2T4GzvfAe1icIPZ+/3n8Yh0e72Znb9i9fbyXnO/758ffe+Pw6Dw/Ot6Rc0Cb
OrhaCGPws7JCcEQXEgXqQ2c3exXsKBz3h278rc1ins1UWRJwqU2QERH4Pnqvw9GLeE7BhxN1LQZP
M/x2AMRZMvAWQ4+bNOrxWmJMm16+Df/H2Xn1OI4kW/gXEaA3r6RcSeW7q9q8ENOO3nv++vux7r27
EkWI6FnsvMwAFcrMyGBkxIlz1IBJbtB3w09BPI5q4MhJv0dcnrpc0R3qsWQacnDE6HOpv6ZN7nRC
xkCYsgHztb99DaZgeOunzVyTERjwVkJJ4DpKm/SflZrj4v7CCcRzWf1gir50fF3o4yCURv8pSk96
FNt+vhKolgwwksjI75Tg8cW+NNB0kdp2mcXNijVCe0Go8ofyb1VQyAIY3JkaEAgCk6POorueRcDb
XZOk7tV+1hx5xQuX/OPi78/rMW5APa+e/r4ROqgm22YqbY36iYaBbRx+58ZnU4Jl5l1I4kd45Ht1
kw92lN+J0h8/jska/gVUdLbkWXRs60YrzIGNbZlbfzJzTbpT3G5tBvPqpT5ZoQ4usj51aoZfHp/f
pm1Ak4tPNXO/MkxIysFHtFF5USIbnV8H1u/b7n4NUZ5ZnFVwOijUYsnF4vgTOLL92dx8/vH0HDmR
UzlfBduzeebZ9fHL/bdt72x/mc7R/uegrAmwXs9ezn7G7Np15lhHvuL6T0p0L5o9DxPZHilkTv2m
ItbBhj+oQ7iJjcY2GvMkKf6+r0G4ngTzVy1ljjb8yOVvvve56xnU3LfhptHiDxlrogQRaCX5XviA
XZzT7JqFSde1ni7goMXJzMVNCJSwEUtqzF+yuEBNO9vePqeF4H9hcMqDzt4XUeJVYqKyP7T4nn3L
3VTiyXL9jZCtuOBCsoghFToRxoHBn8y+AEpXyYHfRMHTIH4rWiCZ6UaRBq7UJlF0x9C+aePX20u7
7tlPZ4+/w7+L2C+qNpdrU/UyDUs4KJ6U8qtkEtmluqXDKO+RsnUE17oTwI9bQn+nB2+qIMCs8zzK
AIO67nD7lywET8a8UJ4Tp6aQOW+cV0EpVpnH2ntD8jcAVV1bS/I1MqfFozyzMvOdOhWHtK684KkN
v0NOrO0b/71Ot1X56fZqlk4SUUI2lzkWxNBn+ULQ8CapmyF8qkemvB4z7+i2KaIb7Y808SEysEaH
d89tm0v34tzmzHtc3Q2ERMCmRf7I0OtW3XrNQ+ZrTqyvjB4vmQJhy2yeZIJ5nw9Z6QWE/x006k+w
MbTDDo59kJqF+uzWD8JqWWgxTMJMR5+Qtg4Yg9nC2raVLLepsZaIW0H17TaceoPdZyHfux7k/qie
Fa1d6i+CvyvAWMAzNFjB5z5ky7vusWh/d4LyM/mh3qM8Vfb/yKZdBF8aGo09yU8IN5l+MKT7oL4L
5e+huibEuuR0gATZr4lyiW7j5R0LdJQRBEhQntDo3NMIA8imJ/eJVDj1Wgd/6RahmgrDmsUcPcij
S1NuHUSxYMXhkxz8osAcrpXpl/xap2ULQvCjTDb7+1URDCgEcRQWianQjnfh+FDE6I6aNpjEru6Y
pFojlpju5CwrZEAEvRyqIFNRbvZdRomwcbOxDZ9SnZEhpYU46khhdOX2LO7cmZXZt1jlRURPqGPn
9NCyk9r8RaU+WvmSLG7fmZHZl5ZNS5Fdb0K42P/0yYNmbaT0XTQPvh7ZZvYtXJu+XnihQ+CP+i/l
TGD/c7oyqVMG0jm2TvI2kLHFSEoYaotK6xqj2JKLnxuaLazutUrUZAzJxidRq7aSwff/KTCqXapu
boe5RVO0oSY2dkqoc6wiU8J9IIwVt6kuN3L7ajU0egXHKt9D4fdtU9dje1TcaKyxcRJ4H8rfl9dJ
jCwj0yPeSlC0PCdDejBL0aaI9OJGwzZyx42i2dromMJbEKzhuBfODtsGbzRyAgLf7FOlxmoXCzK2
W+U1zw+pZquEdH1/e4kLu3lhZRabdK8XLCr5/lNjSpmdgzxFGE7pY7sf9ddIvbtt7XoYcSKrYDkq
vWyG0+aS4YMcqDGV9eCpQS3y5KJfvxFjY3CyPG22nhjHW63rxn0vFbldInR2QoY0fPB1w90xWpXS
5syy96Hj5VkbTbDiWQu3E8Fviv/E6Ol9NQs0le5JLqkw6Zfl7SuILiir/6pVlHESRsEVdyNV9Xe1
kv65vSkL8Q0m0GnUgaId9ab5EQihkatQCz91ff45ipJPqSHairKWxS4VtqDdn/ToJ2gXJM2XzqzJ
lVeHRhQ/QSA9oHVqFXYzhqWteY8CIAK59kj4IM9C6YjMMxdWYt/CMqFP5g6BScED5l/BVpGVBEWD
+KkMUzvqHf3bCCfY7a287iLDNXhuZHL381R9NAyhtpr4CXrmYrATWxXs9DEp7PCfbFN9kXf+yqoW
7g8GmXFl1lJVaQpcGgzFNHBd5mGeytKMtjiL+FBB2gVkLvW/GlJVPHtqYqwsc26U8iToQyZqYZ8i
xZz3431ddJMA2ounTm7B8e4N71EDhFboxj5UVqomVzX0yRgjMjrxFtEGoKWXK1QEXx9rBWOe+C1v
+h3gVluG93+A3cZ8soxNK31ryk2XiLZrSE6krzTl5n4z2dd0ixfBhDGleHNpv9ddq09LN35SXMjf
0689MJFI+zdGJvYVjlGjszM7xoTmhxWBGH8qtcrWtS99WdtCEK6c2+JSzqzMvpIelN2GGAXJ00D/
pmP/som7Y1hTQ7161E1bxj9Az6fHB8c32zK1q8KuluKnKJJ2ldkLtp++MeCEnJJ0NKS9qKV3UmLu
VKG2fat6NHlqrineXI3DfvwIpGfAFSKEBXn65Y+QpFJoG5MtBcFobmp3028Vp3ZAv9vC8dOvX3+S
pw5kx+0AsHQzLC4E6elEOTHvINNW9RIzxlmy2n8VxyOFTvzT3UnxNhPXED+LVwOyUThOIRpn4Hd2
NYxI9kWlnJY4PlVNvmlJryj6TU3ymKJEFfV3gdXbBW+SsYgPuf8nGdea5osrRqCeG4pyO/Wpy23W
4tQtStdPnkS+IY7Z8Vn1SI+2CKHXtptXiNRkfXC4vc1XU0Ic7kTvz2Xhk0IdeebJMEGMbmdiVYON
RXC/Z+NB7rNvsexYHdwe+jHuNqX0qlg/RC3Z2Og7MbTIR01bqZhcrX5qowN+os9FSkGX4XL1YpO5
sQ9W9cVUBBFFRtHRG693xmH0KFBpLWNCyd/qhQCumWTRP0SAJ+bXWawQNF/oI8UKXrJ68DeVL0vg
6uVx5cNy7VyTGQkCA84V2o85jEctJ0IuFTMQt9Td7zpH2nuQdmmNLHAOTUH3pahPftA+WuFjUDzW
cb0SE68qwR8LPfsF88gLok3rajN40WOYauKNMJza6F5T8290w5pWsmkvxmhnVfLPnqEG5nqPTQ7Z
mW7X8oPgHhivUdZ+07S554/BSVENTtZp22FMZKr98sDzUWiNpOHAu0TK7oIs7PZRLElHxWVAu/BK
xR7DSgLUKtV21Gn6Q5Rn9aauAnknlmHyrPrmNKtb191xrKXRtiI3doS8ovvLx3uTJ/W7r6k/hCZP
7MIKwq3vUwy7fXvmmf1EUMPvn0gSp5Gv+clOmqLxoMf1QyO5zTZVRX3T8gWCkDT0Nigzr2bdiwYB
hBGGGUXCby43TRt9XxDqon7waV+lyatZv8pkR2352pa9bbTfy066E9Ju736p7jr/1Gg/CF+jbzi3
F/5RFzo/vWnl8IBAxgGZPEOTsx/iWW1qdllVP8i6eOdJx7r7oqROuWkK3/G8YKsWUPq5J6s17AK1
8LF99vyt+xw3Pzyt3eXeQ6rqh6z8xuyhz7/wmONpq6fhHTL8fTesfEuuBuY/fi3a7/wYXipwCV1u
Wx9Qs6vjvn6gpHPsM9tq1LtYNuwhbhz4l72ocaTqt87QCeXho5KO26rWNqq8SfS7Lj8mZeloyaNf
aU46PjLe8UkbeqZw18C6Hy/e+a4yq/AB0CKxn4s2i2VZi7IRNw+xAVG/XXZa/pJKVSU68ug3YKg8
MVA3canHlt14hn+Shzhw7aI3G1sM6HSbjMxCW6iWcvC5yIFR23qjmsewcPt02ySl9BhGDTOehRum
oKIEM/k5hh7w9dxrwp9FgX6DLZll/tDzoPjuR6VI8RYJxH6jprU57lIlUkAIjMkaGdsUga5WTr2L
rz0zOcxQXp6QqgbQTmlUHStVtXNk5rT2Typ9r5GdKct7lElv++/8azM5BMqZzB1JKBlrHyH77HUh
jUOjewbmgGu5BZ662dmc9W0jV2uaCIMpz5qIGvBYmxPM6VI/1qKfCQ9e4D4ksYv3lUdDG0+R8KBG
NW8nV/py2+RVfMAkHUWJ7BNaCB6jl9voj55S0tEVHvTwSK/3rqsfep6Igfp2286UFVwcF3Y4kGll
0LMz4H9pR2q8to3wnMfIsf+WaXr6WAJpmCTKCKq84C//dtNbhaEPvISEEQV2szyUxVFLzG2br2kB
zbP4uaVZYpvkELFXse49juboyMIo2kJX/xJq8/n2bl1522xFs/ATV0Xr0SnCjtqgN6Bs8tQ7aV7C
KHD4My7X2gfTl/PycCbOACZh0H6XIdybfs6Zcw+5Ghlezgbm9yQzD727gVtFe+Nt0Eq72yu7dvFL
U7PEolUypfEhyYZr1j12r0qxdZuHKPlOhkf2sOLca8ZmGQPCm9xpHiKPYxoczZEsHZ7LHGk0djRr
qtGGxPT28hYO7nwn5xVK3WtGyNiwqCafgogOieluRugPGL71vT+3bV1f3YutnL+yWr0R1Ci3vEcR
YEbQOWp7n/LSGNa0Bxec/mJNM2fsg8po1Rg7Y/YNdIATZfJOWiM1vyrfcLUurMwCEbl0D6cCVjrh
S6CbX1o3eU9d+SR/jl8KdSN4waucMgOnjc2m01c4IK+j06Xx6b+fXYAxyy2llFy80nizut9D8pdv
lY/FTcBfRvvIXD8ezGd/X89ct0tGwXtEsyxzekkLPjW63DmeVOa7tsizx6Lp16rIS+cGqQCoBuCW
sInOwmKbCOPQBbX/2MViZ4cg24+JMaR8ksU1U0sBhPLJlNxRQSFNv9w/XS8DHgWV/1irRShs4aYg
m0XrDtwvj6nnuEq8En7JIuv3BVqRW1f02jUOwYXrML2WDGBN1D4Yvb/8DQnazoo3BNGj13XBVyWw
wOs3breV+lpwhrysVhqhV0VVDhXBWwv4HlM/9B5mi86M2Bp7q44e+zZ1ZNmF+5HSZtk7XtltozHa
h67rNHrwKEO6dvvqL9sGVMeUB5kCqKPLxRbVoGqjJkWP8BvH76EFOf+gFOmJ3xkh9ZdLcEVIwraw
hK+11HWbosi8w+3fsBBcSeOpRlI1N4C2z5ZfG3koC70SPWZWWyS7fhy1T1VbggMyLT8rdr6uirGj
pEUabNwg8tcmeJbs85lEN4mfwWTl7Lxrw00FPR3DR3FQYOkPi3ivNVX7JsoeQyi8z0+iL9R7Q0/k
tTGbBVdj+IWe7pRxQ6g1u1mI9AxS1DTJY11J3lMGg9veqkt3k2bmri2Lv1WIwtGmYgOXC24DkVrs
5WEPYSNXRlmkj96YwkbGczZLGqcgFDNfJK241nxtgFB4nCrT+B8vNZj2L42NspVWbW/A5R9+qsWN
onwPg+OavvE8XlwaoSlwaWSayPVzAfkulA+E8kGB+w5GxLD/jUL1QVBCO4bT/ba7XlVGP2xC7MZE
hEr/aT6AEbqpX3aKi/xg/7nTngWl3FhlaQNI2SljaEPx2tt+aeRbLVMMx6+dJC22uZlWxzz528Ga
j99Cxm1NNSzu7+z6ukIoRXXFbwlI6eoxeMg+lDVAVvEuu73u+adtbmo677NPTz50TdREaJiFor+v
wEpV0hpx0Dzp+TCBCptIv1KCpWzun1bud3pPk1mpHmTfhFOdAoo+OmAuqQe+317PojFuHWU4hXrC
xzGfrccym1YAER6hc+q/9/qxVsud4DV7Iboz82YNvzH/hn4sje4cDJLkxbSwLneP/nBbRxbWhOTF
ZSaRiZJ4VFau3OIR8e2kLQojAhztl0bKLq8izQii+6QWvmuhMTyLBhD+2/u2dK8ZPyKSwLALxffM
D3w/KLRIyYH5EUTC5IHZAdJ7z6frtzZLtbRpBgnVhFLl+zMvclXW6OZhiFqVepRcJ/2+Jk6w5ALn
f3/6Mpy5QAc4TAi7Iro3pI04KvsUEi4zHo45nF9dHO5ub9zyatDoMGnQsqrZ6VhF3GppQ6zqRR0B
DEY4Q8tp01UqqCnmnT/CJlcjM/yPnZmrAU/zhEhCbCSO76Ossn2xdozqS+HByuAmO4osdp//rqK1
wLjoGBCE0vqlfUpCc7mbbRwnee0Ti1LmU7rK8YsvfvIrHsPN7X1c8nLjv3bm6WjZClmteQSilFZb
8FSttWMXz4leOhViwNF0ny7XYUaUZ0AMRPeF9JBH5daKj761NpG16HpnRqb/fuZ6rY9KrlxwVaMU
pfBfvhV/kiLoBRrh2NXiCjXXh9rYlUucWZs5OpQGXdcMU6wbdilauT4dyshzpG95tdcz+X4YzadY
/KTHo+N1L36tOlVV3OXWdvTlDTxtSfmSNHeQ41gSYjmvYgZY1qjtvtBeb5/t0vd86gcx+k42KJqz
bQkYnNQrlb2HbN4Svss6lCnURTrDFoS7SnnzopfbBhcP+8zgbGfMrlKZkoiIZqRdtZVvQvDo6bDy
LFw87TMrs6uBsLPRByJW6uZ36jFkGx1E67MGHjrv/s3tmEYHGJhBdGVeh1P8AWrggfDcGu5PKzq0
Vf/z32zZfy1M9/PMdUO35/FeoKrX5dk2R45+o7g5FA9asL1taDGg6JQxAXxMzZrp7M4M+UllBpWM
FqMVfndR5Iy6Y4d8RLhyO6TF0zmzM7vwYhZ0nibwmUEDtm87J21PfXCChWufl+12iB03/uHLb00D
qXd/srr8wQi9lzpH8YRifJ9VKxu89ntml6AsNFmqdTa43xh+eOg041MmVLSAoQuqGfi9vcuLN4AR
EB73gKavXp9RW7q60GZcOSu2kSMv29Gm83DbyPyN9fFNmkBowFsmEu3ZBUiV3OpGmMGRru++Fr76
gijHLkPbLqNvAwWkAVHkbYtXdaDJJDRq0LhQkgYQPrvZY0RpXG8x6ZkK80aHNjm66EYYSMoXJz3L
NioaWGZF1uLoxrfbxpc8lzRsUuH6YEScLTfrrCER4hTbwrMwtndWViNn1jip2KzUCW9bunoA6apQ
CaXI6UljcfRTYWeWL52lPfNyWfGTNUuz9AUJxhq+SyxZcX1SrOEp9kBq834UkXtfObwln/zv/lEb
uLz5Fgi2wBdiZF9h+O+E76X53Kf//IszAqDHdOvEZH1lQ0JdMUm4ZTA8q6p/8qqHKCuceKxWIvJH
AWH+9Z0Ym/7fknK5Gq0UBE+UaXv3g+kghWjZmYFaykZA80uq9F9eNzzEfbm3kuR5CGUnMdIXI86e
fbh9pVE8VCj0xG9RSLPSY5RDMvZR983vxsMgVpYNLfYd9YmR7hk6iqO4ltYtXyTqE5oBlcV1x6VL
vThpAn5+2o1voabYTbBn0E8yUQDQnEpA+0lTH+mTnHyvtplmWInPi45Hx4y+GQkZOLnL7WuyJu9o
3HGZkE7eS6Gp37VZorwro1Q8lkL+t0osH4EDnDjYOArJDOdf2pN0vQ8ZssX5kO3eqGKj7+qUCmSX
F/Lhtg9eld8+bEGxOU3OTJxTM0dv9QF9d6rv95n73DKKMBpm5mRx/gk1nqNoDm+mV6Li1+6UpHq+
bXspjaaZ/x/TM6+s/brPh0IC0S1ZGYNBreH0rbymYrp4k4GKUjf+AN7NDo/mcUiuhw6ulhfTTW7q
B3FVYXjJQ6gYALAG6jJxb1ye2OiK5COZS3qb1nejkd7RPj5QV4M/UjJWiCKWtg01KwneRmjJdGWW
/WSRUhVGKvCQl6NPBnKmclb9LcZv8opzGzMPlGsh1f1uWo9XOVBu1yP0sms56eKmTakV0zci00Uz
I2aRyIkWW0Slut/F3vccCV8/aHYhVN9/72mwT//H0ux4Bouj0FwTS8ofk46/2P65bWDJyc4NzJws
L1TGLT32KxD3lOPsKBCd1RRmbb9m+UTjG6FrGKyiFh6UmCJR+TC0O1lMd/9iMbTQdTiypvxlZkfr
sroWcxZjlS8Zavfl8LYqyrvoxGc2ZvmJ65kRRAE4cSq8tVXADNEapHBxtwxd41hoBxtz2bW2quPS
TCLGeqJsW1b1vlZeiqjeevraK+FqHoDbwluHYSWqoBCOz9/rMPF4sDk1hJgKkgXZJ6EThAixTK21
gGnJXnRCKk10/LgUNqpbf2Wg5aGJw/KktVGwyUS4dA2ts0tT0P/eMS9+2swxDaHvw6HilS+2pdP1
x5pJ2M5cecIubwDQargakUkk/l2GP8REk6ZvhPBepFvmZeoh9N46aM0ViBDcd6TP9f4oGC343NwJ
dOoLp7ATbV9eG+BZuIaMPfOMINMAPzvX+wsMqRWNjCoDnJy7Wthakewo2dtfX48LI7Mv5pB65od2
7/1AaStQhm1gMlJriCtf5gX/VelewN2uMQFHenG5p7HfB6hfJoR5WPmbFPRzvxFwZSVZ27UlSxZa
ZdMALfnNHKvjopVU6gKW+B3bQvAR1UJ70jhpkHzf3rrpN8/yUNp2zG7QWgUDOY8sHqD1Wqh5T1MR
DzZyrR6NtM0goai+UQzLnDbIve1tk0sucW5yFmisXE9qTaIaMSBCnLvD68Q56a1ynyzuoQ6CGaSp
Mg08XZ5WVEpeOkoDp9XJHVOEfnMo2oPfPGkatOn/Ykko4DDzzMAG1YlLW+4A0S2CDRSlh7f6EGuf
13paC8F5Up5hUBGcI++0mQEpbeNGq734Pvb11E4hfHF6q1x7Hy+czIWVmYOLcV5A7RPE5Ey7vunt
iLBZ99nK83TRCqdCV3UCF86bBVpRFpI0hvG9K1FWHF9RmDfrYiWTnb6IM7/WaB//x8hsKXLsBwlD
AnxrMqPbjl30SexKbeNPJLyBmsXbWmggKRvDlRfk8uKodUOFw0SaOsugQ79pxtaiyi5KPWJnRbXN
alrkxpqywoJ3s77/2pnFd4ZxvUBv2cQ0Dw9W+u4bnW1lvWO0K0FvIUBgCE4fQh8guPmQdEfHeQzK
Mr5H0fXgJjVBQn2UY/nQCpIEO/napPHiBioTEhuegkmz/PIqKVZT+kaZxoiwyzsexhuh+VPFa1wP
S/U9plfhMNaZ7CJjn2VUsE+PclyxrK73COKSZ9cMCRqR+OBLkT3Ait6ZP7rQ+OrVrlOPR19vd1EY
29FnS9oKVf5mpmsrXzzSs580W7lm+ZpL/SS+78st8jpilB6m71jb/Aud+/O1zyGNUtaawwDD3H3r
vvWuepCqjnJX5qT9LmnWFAOXSgVw14JtRchmSvhnocuXq5qtzeP7bBDq9yaJw7uik3ynZcDHEZIk
fTFzs3lNFa/dQn0ZbkxJ/kft1PClaFPr618HakDVMmJhSNfRL5pdGz2R4iwc8S5Zkz8L6IDauYHE
aeRtbtu5GmQhAeUxaIiMCjFdBtTh0o1NyCxGS2CP3THuprHEhsCjpSUisS8lcB4xrJCuaPatqjiu
uFejPwlN4OhTFL/0/kosXLpSZ79ljhtUxjaKe/Sl78OKVx2wBL/PtlmyknIuBYpzK9LliiFakLMh
5ZzF6At8HwCnW3WvaN/WuuZLWIvzrZ2D/bM+8anNww6AMDTAr3L/O0dZUrYVZgc/GbnduJs/7kpY
X7qb54ubhXVVqZJKMQkXYq5sE7oACWL1BYo6IJJWPGfKS+Zfrg+yoAl+Bdhsto91qFueIHJabfFi
VBt6pgSkUTtK4Z1cbXzhk2BsI8kJ208rhhd6xP/LUvR/hmcJU650fE+Djn3t3R18gl2zHdFI6nd6
/dEQZGbebot45aYsOufEjfR/Vmc7mzdl7Ploud5noQ7zQ2W7LuQaa++hRStIXUBspYMinMNZvSoZ
qpZZuft4zDYesthW9yZ0/+YG0OgG44QmNQCcyxvQVqVQ6hF3vpG++0q5j3jpVLByCFC3r5G6XVEI
TAEG5Q4mykFUSXT1Lo0xwpUILUM396babGtZugMlc/DGXa1/ssQ7t2u3Huzgxfew/hcHpsNfDPnl
NGo0594LyN89I6iSezd/7Dxab6h3xGtGloLJZGFC3E+Akln6ppVSoleGldyXhv6r6cTPVd7u+kT+
nIPf6oO1lPQqWyRQT7KcEKlIUGde0Qf0VJqF0OtPBnrmCOmI0s4n/62kkwf8z6v6lT1cssfS+MjA
A0GpTb08PDOp47Dv+u4kN1b2MzUCJnokES4Nenu7NtX+oX1lHuBhH52VSz5Fj4vowkoBdvIgYmYL
aoDZ11gsEO8rxa471Y0ePieaH732kf4lUEfrkEbRk6gUvxrGfu5RKWnvfbib7ywlXSODuzpefgWx
DY7v6brwpr5cf5cic1ILfn9i5I567PcUForYKvZWfhJp9N9e81XsnoRATLSaYV/jkz9XfixbLcq9
yOBw+0elDbeRqj0AiDkEqb7ysrn+6k8gKLAKwNR4dF7V6eLU86PBwFT9VT12D4JjOMGb9xY9QET7
KBzLt+xH9WN4/ev1YXTiS0IdkTGLKa6ftcQVYeyT0jD70wDeb+gyx4IxQBZQXPbXECoLW0nQmehf
P+YM5+/cYazMJkvq4dRHrW0Vx7j27Vx6SKP320ua/H/mpdrEcTWRy1DDsmZLMpJMl0CmDic5/OIV
X8O1Ovd19OSggEhS8qCmKl5FT4vWWqJE5nDKymAnGO+hlDrg1yDGTO/NON34cBMKueGM8tdON/d/
v7pJSYwElAoPj/rZgYnNGGcMcJ947MtO7SXAQeOit29bWTgrHfgnHTIYka/5neteCkqQyv2pErWt
XosvZSA+ZFUZ2iWlq9u2FuIZfPbUxXANSaG+e7kippTTsag8tlPP203d6sWmzbsSzLKc/AiMQLzP
OI4DSZS4vW356sMOfxNFcR4WwOcYZ55+2Znz+6MRDEOi9ac8bm2f4VzcEZ2Mf2HEoIvEBB1f93nh
T1QEFL9lfziJkYvct+ZgRJb/NsWcVjLJ/k7UQJzcbCWDVItK1ATDqYl/R5CdSTxO0DgzVzZsIfRS
FJu4Sj9QCPNKUiZ7atkU4nCK9Z+GsNPoisXxkXlwx2zXYCSTI8+uMVdrembBMQ6MZDq8s8PRFKF2
0fsdTzQW9knufW7H5Dgof0JRdmTZkcq3Ru9XkrAlh1A0YKi0FsHEzKdh+i4VCn4KIVgPbVd9Sc14
Q61kxeGXdpFwC1kZTTLtijrOAnPkZ4ExnHIAMpGwzSvldzzkj01unLo4XTmzhXA4tRVhcobAkLA1
C4eZqJZlVI7jKQ2a8jdaBpBogssz//5DMjFTM4k6TcHzCbs8rqqP9SxUteEU+BXsq9CAvJSMRzy1
EdGewXd5ZXBpKWowNG7xDx0CWgSX9pRa7SzXUMaTlCYHMT8pvvCzLe3SiHZVMe4qLVjJfhb8kVxg
qsrBis0qZ2GqChvLiFRfPI1avfWlcZtGQKiUd73aJ/IWxlm6UysmF6IwJg0w5RD6E6JmJusmrIQk
xKRf+LvaSrao36XFb6VY2csFh2SIGFaUiXybj9rsqg2jQRFLb+C+qiSoUIZQ/Z4hXbDLdd/cC7EK
O9PoFisfsoUDnNogwJaBVU2KDJcHOOhaUKWGPJ6C/sWsmp0bnyDHsC1X49no20l6uB2Hlzbz3N7M
YXLe4KqW4jAaAonb0d3W+3DtU7a0kec25NmaBmZ83UwdT612Z8QvUA9uLXmvxw95vaY2uRCqPjTU
DHEaXKY0dmkqhcUhzYZkOIGj2gsVqOKk3ZaduzJLtrBrPKGIhhPsbYIvX5qp+6JOBzUfTkMvhXbg
li+9uA2b9lTna73NJVOTviH1PoIVuKBLU0kUlUGapHzDpimp6E2At8rWKnljamvsBEubd25qdrEy
Y5CVRsJUrL1KkWTzZXHHlYC44Avg9WjDabCnAVCc2YCnRhTrsB9OegOBrfqk/mxa8BAG/AQrD8KF
CE9op2FAoID1Rp15XcIKfOQHhpObK7YAwlQef9++O9ewIp6MJGc6NW8giOQyl2cj1L4s9arEYrz8
JQueXe8A2UQu3pVdsG0L3w6MYyR+vm116ZQYiiL24XcE3Fmqi0+OSeLLfFI0YYD5ajwoShTY6FC+
/AtDEN2BRjNRs5vfpVAJFa8zWB3u4CEwHZa85K1we9vK8iZqmJger5Po4uUmmnpXDrrAOeVZuBmE
P5H7T7cLnlKnuWuFx2ENJbMQYGm5kN/iGdNXeWau9ijIGUI8nkA4bDwRsGpiCxFsbPKxHIajr6yR
6S1cYAzyajBhU2AGcWbQFbPRj6t8PKkwb+6yLHsLfAATLhiLXT7KP1e2c3rnzxLEaajWhJyUvAOb
l9tpyZ5vNH01nopC7Y7KJMLa0zV0jAge6JyRKXtQw8IOSt88RUGvHBQxSJ909KdLOxis+hQlY7ry
xV64irTeSYKAPaPyPJ/KkqVRGOS6JtlCZZIcFUUlhqj/lnyWJA4reBCK1lPjeHYbKR+nnlc046k7
ii/DL9e+vbMLmY5FCqfCJjJJ+M2LdLVoQvGQdaRWrrEvXeaKXs34Z2xEd50bi8x51NGd0mcrt30h
XjIvSwZiULlD73d224WGUKIbA1un97CLo0A6vCYpn4Jq3DTjj9tLXHrDn1ubt7G6spHVJG3x1aPx
tXjvAzvdmZvhq9k42d2q5M/ijlLT4f8EGSLppau6fYEPV+xoadSnXBYPTBAeClf/PDQ/4/hJc9+Y
anpQqo0xbor8hISM3IX3zC7Xluck2msi+uIhgPL/9i4sXVhKlyhq8tCizDV589kTyx/1kYla/EhR
XlX5IexCWx0fw+TvNxslZQYu+D4xEK5o8qUdzywVALBEIr17U61PBj37In7Iyj+aVL+Hgeogcujq
R8H9+zckhmnXwUmJUiSDkjPDydhEhlZwytWPwkJrnfTWbB1d+11+9zXbr9Zm5a4PGhDHJM5HKQPe
u/mEySDqfRwVJUmmmD4SI2nANpxgft8gWVV0d2EudZtYWxNtuP5STmYnBMmUCNCVvlxnZ41datSE
Qj3+Iij72vo0Bivh9vprMsFTiLUiFHvUMWZbWTYx82U+JrJ0OwzBZugUW7XerWEEfpnt3L/G+RrY
I+FguJEiF8wUl0tqjLgSNJVwIMayfMhUOr+8YPzvUh6sFGiu2/kfphCGo5g8qVPOMrV6GNWeT8l4
yn/CCbBPhGbTqNV9Wfd2XfibruVJ6aUMWPmnvnrs6uIlGe91NXYyuINo90NwEq8Nuy85Eg5rcl8A
4fG/y+VHFJMkH+Ksk5R8Y+bEHnYNPVH5UHn3NYXGlSr3kv8Q7lEko/BBDW7mP6NXmHqoi+PJzWA5
+cOAYrPWRLv+MvJ0PjMxWxDtl9KNVIlN7r604w/l799DDAMxlUMzkEk/ec7IWie6nhbTWxkE+k5T
FK6e37wLRvC3g0c4C51OgiYlS0bkZ7GshoNMjbyANznoZn3fgDO5y8vHfu/pL7ej8/UH8dLS/5D2
XTty49C2XyRAWeSrpMqd1MFu+0Vo221lUZEKX3+X+pwzrmILRdh3YAwwMKa2SG5u7rjW4v+cWeeZ
OLClNSTpse6mWr+lNPExe3SaotgPqcRzWbvf5+sS3gIT2UNt4pCWKsd3kGlEhmeB2UzZXV/Umqah
wQzTyshrAG5PuGvNZBVWRxY1KFM/zCu/QvlvnGS4UZ8bR5ZjwoAM8iZLRcUUNHqsrAY+DLILCkyG
nbiD0QP8fQJKRVz7Q/yrpM2TNlb3QxbtDMVtEyp5Wz9BZYI35OILBIXH3S1DuDN4Crp0q8TtzWI1
aUSPU7ZFFJOr3Zc8qbZJ6Ov5BoBMoyprOV3da7A/Y5/RevUJ1zzsW3PgHfZAre4Ieg2YdaPI8DhX
ZYAcBW4EsnAog14qqaXwHNxtyHjYw1s5P2LmSZpAX7McOEd0M0BfUHUR7sGgll2HdwJeis/3zct1
ffzsAuGUzn5cUPvCBAD5TPDjnXLM2GMV38425jU316WsXmW0pCHFBh8ICYHLXdIjlCurJIRv2+xD
cBMpp4G5aeP1w/a6oLVnA/ErznyZ10VL7qUgdXJCrasgCHWdWyWe7/Mwe8ds/xdD34chf9YR3buO
jCJoTQmQ5sC1hgVZ6kWXUlMl59mgZuqpAgFi2twq+n2J/vh/WNqZEGEPLTVFH42VqqeR0y/AeNyw
kW8BTeBVRPdIpm8ax9kWLJMYrDW7iDhuqVyi5xSru1xbMrVI1g817H3zbDsPdt27hnmPnU1TxAvN
1+uLXNtJjG2hvILSHsrOgtHQ82qCskIa7cbXVolOytjeFEp6uC5mTevPxQiLKmnc1XVcqaek3ACP
uEhPaYl89pfrUtaUEY0CH1MUeCtFGxzRzEDFuQH28z7X7vTatact34CLttxFscTcrm7cEq6iMoq+
d7GjZapNux50PF+WjtxxHIFV9SvF83J9Rav7Ru0FDm4BIhI7S2hf1i1GI9QTSfYTprS4ce+g0sYz
SdZ1bTWAqwEID9JFgA0XXq8mNKK0aTmcGRgJMy5dDRumpT/+fjXnUgRla0pwH/TxoJ6GoG/fNedV
mXb6X8/t4BmEZ424HplQ8gmUO0H7Js+Zqp4m/ThNu071wn6X9JINWzOwUDDUZTCzhyLosqFnvpKC
06+myVAxOXpXYg1m33pj5FE+beSVycXSXCaeAMm/wIzj3wsWqpB4KkcdCa5R4ad5hsvcjVnqpmUz
Pl0/nc8YG6jJ6Jh3wrMBTTDF1hN8O8Chp5Cf6uJUO69DuQ3ZqaxuiP5N0b6AwjFMj9O7+TCku6I8
JYD6yKcb8pQox3jPMJiUuaFn/jB6v80lr8xKJvPy04TtVqe2peBA4CcwdR5y/3HeTdtv6o317foW
rPlQF1uw3MezY00zWoJUEnI6IBXMt0OUugbzHbopDRDRuvTbkAUmGBFfpPbkw3H5fMh/dl94STMc
vTFwiG6A6K2C2nFnlUg9u7p2tNp9kX4FJ6n2qsRAXg63YeElz0x5qLaAqmmU3KWPs41sa3ST7Wdz
o9P3Tt819k0z30b4n5kLzo+X9LGK3LKr961yLAmGt2c3LCUG6yPhcG0Zgq4SZ+CNwSk/AZV6SEA6
/kJCzdWHl06z3QyVFgekSMg39fF2Hrx4eme3bcG2kfKYpLsMHeQpO5Dx1arigwmc11etfihL3zJL
t6tMTMT5+Zx5Vu+W5CVVfrfAXE6AKpFK3v6PCuS1ZSxPzZki2PHo0HqMhpNZPqA4OFb+bNiuHe0X
8BnQVHrsJf5ZuM3BAaop7GUPROJ7i3k2TqE+5eiRifeJc6d4WfR1Ij6nB/Dm+ln6halebZ+6+yQY
D9FR35hAeKP9Bpvm4liao1Y8sS17UEBAOd2bAaFBkb5kyt2o7ip3eBq/1JqbZPf8DmRZTHdHjP3p
N2p4TwHbTjdUCq+42ORPG4HOJgAyfTBYCOdZTURpR6QcTkDMQsvfVLQbu6nnQwEYRY+MpX5KWV64
kWHf51MxPBdtn3rjOMkGzT9gXy4/5IPtBTlowAwicSLcDy3ndc8B7nqaoS7owfQ0iz9z5LuRWfXm
pjuR99oxwX+XuqzWNjm1N4Z6oNP3zKJuOhib0XIn5FhAaZInXj5kG2CM7Zdkbx5nbq26da943a63
mz1ZMvuYkyXFqWvtvWpLyt/StQibqvdMrysao69ROU6x57xaewXXgt0bpyjbjBFBD+5mHPe095MC
UFsxssUoTbJDpt2n94YDQp99skn4jmVeqPuc/WLb+IgEo2ME4C3Cc+Faf+3BYfvRfQZnZ2F9EDEm
44oBG9suhtN38/BgPPy13b38dWFDEiNGUJnj18EihLNotoW+6wj61sGDjWqGot1RPm+6qfjWGzct
IPBnO5blbj8G3z9pGKZrAJuKgAb+9+WdJ2mTqkWfDugome4VVXkAHpjLhviBZdaxTGa30hs0L8OM
MRQMJt1Xay8M8x3T6WNP5qeYTz+Rv7uNG1K6OW9veR3uUbV5DKMCh+olmuFHmF1UtnTU9uU8bDpj
a5CT0z8OJdqhHduL/hYKFlB9C6C5gbFJUFp/aiKpVIMXOSmHE2gf0AOZ+qzgKHZsQtQ8rp/hR2Dy
afvORAkXtGo0s26iZoDvYD82UYmhXfSsMDsAKsiLYSV+Xiro+3Z81Zhu+ZC/8qzyy8cufs/bzgXa
zJ6ThSzjbWiORmF6ujXu9GIv+crPvhQ2ZOkwgJODwqglHHIYccLaeB5OUZ4420nh2xIsAX4R2bZf
Kl16w5TwDj3jsPmZuekVq/Y7E2S+SjtR8ACXmje3iomL1/fbGg0lWxMwFDdxVAJ8YizLTVIT8F0X
BfIss42QsbO3rW52j9eX8YlX6ONc4Uujmx7QFMCMuNRVDD4AFoO2w4kB9NHRAfrYAydUYdbBnPmu
tQ6E7MbpzQQlYHxb03RLqFtqw5Zo06GCJzNkb3o9Sx7/RaigAeiuQREPRRDMFIq8m5iQA/DxjHbt
gYSPJd11LNAic9u3xR5tqTU/xXMn8QxXjhMiMQe6lCbhsuqX+zDWmDemmQqRWePN6RHwkf+yKPAe
gi8Orwoa7i8lVJ0zKOC/GE4lHIA43nX6naPnXst3OWrO/ZFNkr7sz6EFmMbOBAoaihFJgHszCBzA
FZW4BCME1m6yNlx2Y1dqkoskkNDhIqAqJ/ZiN2A0HvIRm6c5+5Sle/hYt9ZdpN61P5svPAfboCYx
Eosd/6QhZxKFCDDMSVjMESQm6b712E/0mx9AsnL9cqwKgcuCBtuPurWgE31kZsRm2gBe7NAtpu80
VLZJ8WjE/NAX37msELCq9WfiBAUpzWKuWIw15YfhVrVBB9celBQ0QDJE/c/JABzXmSBBMSbdnOps
giCevuisgDf6y1FuANIluVMr0dalICHa6sHrUDgENtJ4LXb9e/it8IzfJuY73VZS3FhXwbM1CQFX
rs8dZsghKn1oHgyQSGz6beHb2+aIB8SRXGXZBgov1Iy8a+WMEDZ5xSPG+Id7oEhc172VCPJy7wRP
JjVQW3CaZe/u4wfeud0P/rX346O67Q9oaOu/SuR99s8v5QkPQRZbTcvgS5y6LYYD6pdiZ+zUm9hV
DhY6imVQD5/zRBfSxLpdWY+Umc40oMaw5/1dO0IXZU0Ca2/buZ6LzQsJ7zuaqLi/YO2pE6/Yg26n
nP35pIMl6YjIOz4pO7JVXd/hm/i7xPyuLhE6h1oOGsExBHxp75UxKUslhPnFNMIxb2HpR80tZYOE
63pyJkbQRZoWRaIouMzRaQYFx3vH/BGZBr7lw5bGkTfVsPzxBvhWnsQFki1Q0FBH0bU0XZ5MM9uQ
dBdbOzJPsmuwetWQUUY1DEBTGIK+3MWq6KO04zrChfIAivkb48Ry1/bS+6YDrZLLDvlGBQVzYDaS
yH3doiwzYyBKh3Mtzox1QFcBYbEBFUU2hOvzvn+lFts45YlkA1BfMXVUfQNmmjeYocS+fPSci8/b
AmCDCcdlukSMUfO5a6sutPC81XFg5rvW/urkfGeWN7N6bxkAnY1+NKZrpkDD0m+1JPHN6NS3u6F5
npaPo99Uuo3M/d+DxILSExgFKLxgfgj9QIKVCBPGARGbY/AkeayG38r8fRq+SCzRml79kfGpSSzV
k7hD3w341m8sew9svW1+iu9sd9wDbiqwn9zhYOyuy1wVuTibQP9Cm4iIG6QqJch6NCxrGt9a/W5k
O9MJrotYcybQhP+fiOUTzhJBjsH1uscE1il8Mb1537n0bjzGMldszYc4lyIYHQugUgg+shEm78mh
mWunym7O0fBi7xr10HZ7KRjYBy2nqKuoWyB0QM5/IaS+XJheDUUJVInxBLCMDdtHG5QXnLv61jpS
r9nz43h0HpIf89beRffG4fqmrlmHc9mCdXCKkljzXGKmbMdRPcF03tF+uS7i8+D9ovKo+i8dRCBk
EetoBRJAmtlCRuOj33pPDsmu22c7x6t25qOyLbZEUhJY3K9PG3omUPADCzUzx66CwMEbXRny0eqO
nf244Pu1RjE4aVdgx4oBI+71vTb+iBV+hxOU3KmP7qNr6xA0fmzCKQSPy3hSnrb1Y/XcbqI3YCwd
uEsO8z451n52tA/1Ydzle/01vXO+hXfTqX2QuIardxttNYBVAbwppvUE/UxDs9MzrNgCuvddrliu
VpWyZ2o5k09rNcCxAc4BdD+J5WuCfsTKWM6MbpOX7sk8kg0Ap/fJTXPXHnq+lejk8qhfEyc8vUZq
Z4yVFaYcf7d7+tTh5hnbZKOdqv3wMLzGd/nbE/K/kgd/VXfOFikY/6yc88Smi2ICrn/YoF3SK+rn
rJck8SRiPqKKM0tZqGPZMxtiONkrzROf72fzbpJl5tfSTGjL+O/IxEY1AL1jvsdhEFPvi8Inu+pg
165b+mDb8LVj+2S64L7LHqwNqGIDftSO5P9vP0XfZopAJUz6Gvtpv6rjLo41NwODaG5K3InVG/AB
4YoBCDScLBt+tqGYFlUpaELHUz3v0ESKOvYkG0hdtVlnIgQvFCRYahsiwX8aaYru1DsNWynR+cWW
f9b5BYj2f1Yh6DxLKp5OBKsogqF2y2+W7ublbckf0TX3bquYGkXHvEToJ9JepMegJH+ECipvO5Gt
5R3Whex55Bo/5pvpjeyaPVDwts6t+hMOr/0z3R+NbwgnlMqVQTSstIOdfwC6zC/Pzuz6MaNtgw+Y
7sGlfmw9+5dZue2AZI6Lyfe3XgZQfl1bkBG7lDi1DVeTCvsMSAii7JIEPKySF27dfEEVNVCNApNI
OMoiUmyzsWC+CCY67C9F9FQ/AGvYldbwV5143OL/JAnnp4b10IYtrlj2ZTgCDXerH6p9uK884JT8
k1GG8wW6NLTuIct3uXFhO8eq3fcwKLp/b3B3Zq7xOtzNX2nk2jfOcfhl9174k/mIdMtIFq6svkBn
0oVLHoVxaSoONDUtPJC4sN8gayOH6D3TXWQZyVP9qy2lxZzVQAVgPf+tWbj3SVPpNUfLD/rUUdmk
0Q1oII32kN6PhuqRvHHJFJT0EOVfY/sHjWMwRG/D4ZB0P7Oo/BqVL+nI77rJ2E+yIaLlZD+Zi7Mv
E3SsBvgWM6vlNJqvpq4AJ2kzO67+s0yCKPeyf4tUz7dCUDWWAJN71jhULdwYta/hVa69A8rweC5R
6XHL/U1V+MkzPfyLYfyzUjGXooVmOs8hVprWh/yhmSKM0n21m23EnxvtV51/5xpcLhJ00l6Ddd/4
TLRgK3qFYlAqxfGrQXhrB60HNHev2gw+cWt/PDauLrEcq+/MmcDlkTh7yjpqqUk4qOMpIkzza2XE
VGKoGJLUzaoHciZF8MATXcsnPR2wrHTf6K6G2IJmR1Ma6S7bc0VHxUKhNbEsi/rF1AI54qDzb4V6
32umm4auUdlLWZ4p98bEJa/aovrXxAqGCj6PqU45lgfcpMyjd+GW7KfOrb9eV8y1hwQz2aBHQVHF
xmDJ5VkVYROneTePJzYlnj3ueAWvUQYDsyoE4yoY3gPCFSRdChlBSFumrYHIXT/SSgOFX6BbsuEY
mRDBysUMcCpWqCPENb5EPXFV+9CVj9d3a02zwV7/30IEe5VWJo9aHTJI+BSmPxQQvV0XsGYQzwUI
xzE0A+YkNAhAfxWZvB7cO9XGrg8YFBkZhtUkD9LqepC7woAjiuAYWrw8mLRqtV5jEFcdFE8GDbF6
IGc/LhzIGFtpxsANesr2KAm+KpII5GNiW7why7DQ/328cBhLNnIca/y+flu4wXg/gp7IrYP0TQui
5877jf/YXj+dVVN6LlI8HkLI0DkaIsjkBThAaMwLj51Te31h+aQFQlT7Drizcnqq6gYtgirQVZve
naJvku9Ytk5YOsZQloUjyUcx6315bk0YmV3qmLhQeVI4HreM6o2QJD6m4LmPNmZu2ZObDCqayrRc
LZ7CuDKBXpFq2njIGofuOeaUc18xazUDLFtBjpZVjjedRfsIbWKVrI9/7XuXmVKcFmzNpxkokpJc
6YZFrVuMCZd9ofxkNYhL9YhOXhla8cmZDdkwyKrQxdqAVQpDTmLBc9RHNQHiOyIq/qIPb7Q91JWJ
uOdXZT5dP48VTV/myBGCADINbRfL3589eBzcLPmQQ1I2GqZv1rG9T/WGeQgMqETrVxYF7C6gpgPw
FrGvePKRUSm9qaKrFtwvap1hnnO+ASlXqNxOdvF8fVkrTxCaXdFMglTJMsYgaPtEGzNszRCN91z9
iswrWq3o3TKSZ7A7NZ19AGkE1yWuvOkYsQIV4II6YVARGJujUoTxdk3FJAONtsWcUZ+A3O7QAwKu
Bb/J7h/ELRuJhDLGZsXYPi5JyYYS3cMUkJkGiiRKZ+4ylbxHTiN7nlYODnNJyyyLgRH2T6irCSnA
qTbk2slkIcCDGy8eZy/DJLttzs9NJys5rZ2dBiA9NIxgVAhz+pcqWVexY3doaAeW0rxNpn3XNtRP
wFFNIufYOuVrbWvvf7+bC8ALdhJ95QAIvRTJnUhVw4Kop+y3URi/i64G3cRPTbd+/4McHBmaTjTM
wou53i5pHDDa9tqpzF5KM/MwqN5pbtvWksdx5VbDdCDyBTCwhtFXwcHU9Noqs44DaJHFrw6ttsNs
+YA/lSjhWgEe08MYrwVmg4GoVDgq1matjYYk7aQr1RxYVtH5BaKwrTZq44ZQ7mymsWvfCU0VwOTy
6MAtIkN9XNHOhSJ4AcMCv9QncIVez8YoQa3wRNCe2mV8m5NqS6LotqP6Js5+XT/BtYj/QpxgWTQz
ZiboK7STk6pehaJk5dS+Of6ACaV5trPxANlm5I2lvY1BRPr3ThakA+cfLY7obTSFgGictLAugcd6
YhpznRBP3hzuBkrQLn1bVbtcNX/lSiUZgl25kHivgXWzzN2AkEcQSkyjbbH72qko42cw6pZfS24c
FPWZWfnWsCtJ1+nagVroawSABQQCWPryMhKtjEPK0bALYCe/TNFcHlY3SZ1tizYCoaoVShL4a8uD
44oR3IVkSBVRbPVs1lUGyvFTFHuzikoo2gGj+pZHQI5ublI0sFxXodX1gUYFY2EAYkcV9nJ93TT1
NkPN+cTm3l2Aj+mNlSf7Al3ZhS4D51o2S3C3MJHznzAx2W3Pw0hqp9VPPcfsD9dqDDQhqC2SJH7o
uIxPUbA7BIA+mL9GRhPTpcvUuKAps9HlgF4tjaAxOy9O7x1kh4bxy/X9E87rQwhQTfASYV5wObDL
/UPl1nBCszECMrw5NJiH1o2Smyw8AFSKM9W/Lk04rf+VBicCBgbARB8z8mcOkto2NXf00QiyOVHc
IU02ep+3GzNx/AoF9LnjkhSEcGL/IxDz0/gDKkW0s18uj45jA6pkzQjQVpf2QYNG/TI/RoASvL4w
IYD6XzmwnEheLuHzss1nCzPAcJczmPWgSY3eW0pbrhFp/e66lPXV/JEiKHuVDFaacN0IYlRPrXa3
gEmOUe2C+/m6oDXVw4wmYgvwE1mfti1vizpNqWEEpqJ6BZrLE2a5wM64LmV9OX+k6JebFqGPE48c
lgMY6e2Q3WGExLW1xpXO9sqWIyi5EmPokpkQBO3D0MZjXH8hjsTQrmkAED6Xmwp8AyzqcjHzNCdW
Z+AitWghRl434feZmcuw+tauK55mJKxRsMPMo6DPjPbD0j1nBj19ItG9pTL+SAHOX+n8KVIM4BDp
43i4fkxrlxZT9PCzkP7HCyKszKirPuWYvgvKptmQ5j1UHmcUMzA55oOCaHtd2JpOnAtbPubsIpFw
bPO0UqAT+m2VfDOrQ9x4oSUB41hbEgG1n4N2cBhXkVJI4QBPslliBgDA+WKNmxkTJfoNgD/2nS7D
q1qTtczWIUR3PgjyLldk5HUCkqvBDOLnhH+38QJGxq+i45u0kuzdigpC9RbAbhS1Eewu1+Bs73Qz
mkwypnYQhXNzQJMvpktyMIFfP6GV9SxWDtEXWotg6oRb2zREa3qAVQdR2evAubECrjUeasAAT0Mu
zEqi1+sCV1QCI9EgwwVAJaaRRMwNazYzO0sLJ6hw+3wF9H+eU1snzJxjJmySwRmsSkOlGVUhoNDp
4hPVZUPLWAtpU2fFhYc8H2ifRisfe2/UZ/IDAJaxIXk9Vm415jwBVYFHcWlBFOx63yfGZM54pZT6
1gAkxoyhvvKQluSOhWieixqJoqzYQ/AzAa4dkSimZcUB47rAdFTRWkYQAifIZm9FPHrzKEsqru7k
mRThTSyNbq5rBruBdjyDo50SDvbAUGr7h9fqYjnC9qXqmFkpoCMCzZzRSKyxN3tACtAJa+lg3Jry
OzgqZJFg41FKu7xitTHErE8jYPZ2486cA2VKHuqIY0wgB8PAHTUwwMfcGrw4DeGnybo3Bl+JvDje
zwXQ/urakPi/y9rOXNLF8dAdkEYAlwktfsB+vvygUi8aNaxCI5gpYrTw95TrXnIHyJg5DKq2AK/L
EO3//j4ioEBUgRQeplCEcx1rpmd2UVlBDvgbB0SSPHsqpvcYJcvrglbUFKP7CwQ5XA30cwlra8vJ
UTvwVQSTckfQNQoMSFsSja3o6IUIwWSm81ShINHZQTzPyY6U9iFTM46Z59xyYW2YZEUrFhpsOwQQ
bY6FDKGIzRjxIU51AshnnSXRiU5V4RplyCQWem3fPpCllw6nhTDiUifIBF6vjmdWEHUpvHkgBzQJ
MIRl4fPKXTBQA4HS4T7AXApiWhtO/AQmiCA2N6mD4Ut0bM+g1enNFxW00Nd1YUXPIQz+NaJmeD6i
0gFErwdCcGMFiGZ3LOq8ASDuzY9yemnzeKuCWif78g8SAY2ABgGAE6L34XIXwfwecZNB4hTpL0Yc
Z8e+MF7apnPQHA4GaSdP4gOfFMWfgfTqXxe+8iIYIFcGnAHeWdtUBb0spywKk5RZgW1urfDN8BVP
7fdDf0xls1RrNwBDY8jJ4yh1KnqUNdykUFU63GbFcAv9+9jHbh62XkaD60taVRe0NGFODAEgAB8v
99Omw4gUZ2gFGKzadOp7Z7w5zWMHcJpBVqtdEwWbgSqMYTggMBAMB20BrAUTZQfo0bqdI3f0bCo5
IDFbtxjehbz1PxnCCXXESXMtK+2A8GmbDvVLZAMqoHlnZeFVXQyC8XHXRuFDmshM/tqJoYKKFPiS
0kUYfbmRfTkOEaOzHRQ2OElmw/H1IfSsjt4TLfl9/dDEStfHMs+FCbegi5JmLtPJDmw9ZMkOlRRV
3YCAubpxuEZ/avNgAzIysR9oxo8cQ1G3Sttn3yeukG2sESRlQuh45LWZTr9e/7bVfTAt4HhS/Bvu
9eU+pPGgIR+T20FYs59T912PABAQFd+LUMrVu/yU8MoiAQOYW6DkLWSngu6mYV3/zzMBgjgX6JmK
5oels+86xZs1Ny5rt2ftezcWW117u77KtScDNKbIcKOqBKhCYZVmUk42QJ3sALPru3yQPBVre3j+
64Izb4WWotk5fh2YE8BNybx83uUv11ew3ARx85DvVDXcRMDI2kL03ZG5nQhQdAPC7iIMcI/68V+i
b2wNLjvCU1jLTzMYVt7lpcqcICxODGsBX/v1RaxtFNCSAD62IJniUb1UtmQaI0eraydo4gXLaIr2
INiQAsysbRVeGgJ9tjDK6Cx/fxbBTXbIsnYabSSqdjEGu56kLGOrdutchKDKE4gMyMghQlWinUPQ
hUSTTUiAWZFu9DrymlE9JM3gAUP079M9gGlawmAQj+ESCf7CkIdIXCx2i4WbJqW+1jouyHz1nkts
89rjeSZITNPSnCsZ73XYLMw8lxyYETeKhoSc0rhqobnUkCQZV08N+NdIDcM8gL7p8tR6o5mIVlE7
qCrLRffuNiIhmoNlqM8SMWIdW+tmY0hniIkbh9wXrTbsQdD1EzzdEl9rzeQA9RFN+AirAKklmBwF
3IU1ks9O0DmRW3SpNzQybJ+164TxY/QHIwMDKhnB7kwzJiabOYJNUCpPH1qwGAWFnrqdlPdnRRLU
DVcW4O44HLF9darGGLU6xQ4c9csAf3tuToCmAb+mxLVf8Tku5AhKEHbj3BcpVpQDHoY8YozP7Z3C
d/RgcnpJvmBFE/7IQpux4AHQoQ+HclE4tTNcHaNWJPWIuf9ri7eAfiBa+UCYFKOIeYo5VVM8DTAU
ps+MsgK05dx4WjO1bqM7sp7xFa0DrhpgYYHIC9dGTKHTTiMh0ZF4qbuf6OHySu3p+oJWd+1MgHBC
aQQgrdCEgET7luV3rYEB0+hwXcaqtlFUvZGugt8uthVnRRe11VQ6gdUdNOs3mjKSKmjRvnBdzPKp
wpOKvfojRjDiJjc0pemxlNxOwo3VAI8QeBvcLZmWeG07vfWstw61zehTnFcScydWbRef0ETUDAYX
dIRg1kpQP/AfxyHmuEhgoV1C59O+5ED0fkHE6QKIbx/HT3rx1luP3Owll0zssP8kWjBNeq3Uc+JA
tAGZmtEdm2beaXHmO7BSP0ugJUfhuIkMc1/S/L4Nc4kbsL52HY0Umg7AGHRLXtr6IQMxVM0zNOgC
kKgfoyN4o45IggCm5gazpSfdjk9pVQGrjbBHlr1eP/e1O4JHZsFqxjQMwDAvpde5mXGG1ybQeQtw
11zPvERVZe7uyvuJUiBFKwxUGJmKxdSdeSHzzHJW1A0J4Bm6Y/MNWE/bwXxMgcszJNuh/319UWsx
BgoLwKCDj7gMUAgX08KAlDKGKgFuiD+OTxnxGQOA475Swz2IZv3ObvyZPCt8fKlqt6ExkLVkhZU1
841wDoyXoAta9vZyzVXbQ1u7gga3UbcN1T1vPKL4uawdZ02MhcYfdIkt1RuRVTJD85gTTUjRK4O9
GSjfo1dm00ebyrYPkS6xEmvGCPM3COoh0UZf7+WanL4G1etg2kE+VgCBKVGPzFvDOhR6ZW91cHRJ
bueagUUOwUFpCh1+KBteypsmJVKyxEBgSjHco1qV4SKnD9S0VEbLtbqyBb0U+Wu0pYm8CgRYjxbl
WNnEO7Q0OYAIGJjm1tFNnNiSd1AcK/qwOdaZMOHKWx1Ie1t4tAHoCgGvMEy5va8sBtQ6BTRMPtAZ
uctrs/WNKGEbbSw2lp5inKTTn1nIVKAYsGk7GLHuDaGjPaA/tN6MeW0cERWVe2VKMSifyDA21izF
sjWobAI9xBYpQmIUbNUGaOVBzaYXAM8csFuSd2BdBBwrMHrCURALQVlclxNBrBwkuf1eafX3SZ1k
M11r92XpglgQfxfaHCF21KOsHbvOwt5bg5eH2o70/WkkoRdpDUB54r+bJfg4auS0lyAFBTSEe4IG
51mRANjLDuZi0G4tY8G4m+iwM8Gs+CMfRx5cN31reoywFd2n0GE0rwjLo/3U2pzCOY0BM2RN6NBr
mdsCHJGW2+uS1g4L9wVA/1gYXDpBiQsFjasDW9xg7iTbieJa2nYtQwpZXQ+cegOosggdxJejajEl
YVeLi1UOu0xnwD8ETF+FKCyXTdKsLuhM1PKInT1SxEoSbbRRhkRDMfcTkDi6pLBl0xdrJg3OKADB
Ld1GyUNwdfSl3SICnVZAw0p3Fbtr3diZOYC1QllIJBMlnNAw5BxV1cWpZ/ZuKGzi9gmm0vJxlvjB
aykAcIWhzR81LDRii5yXIeYFM9tMEXyVDyn/rTidb+e7fNwmTga8wWxDk4dIBpOxqhrI36PeDr/V
EKPXSQMOHU0h1KrYsejNh4awBzMG3KfdPv6DrsObWKAAlk5hQTXiOhwmniNXo5r5nRGjJKj+5XT1
h6FAdLwADSzErmLFtssju6HF6AS87g4DbbZpGH2pYvUG1BE/rq9mzQSeiRK97XwgWT0TiMrM9mjZ
74nxVe/r7dJ/LeXQWTukhQwEfxbYMxFLG34CR5KGOMHANhFgjgtgG29yWUO+TIqg6bOmYiYdjmeg
6W41P1ajj/x1xbbX921NCho7bXSzAiXkEyQM1qhVWgGLp/fFTZIc9chwp7H2FPRm/bUkFKVg8YCx
skR9y5ecmaKIzETRlnioAhuDh6DrFfQxG9IVhUtoLQv+V/QBHiTyg8jiQQPFbFNII2MympgGY5vs
ypnCA8FpepPCvDHr3wsjzCUe0IqptTCIDm03kAIH2eDl+kp089X9yGhg2fl7nRRAZxoVGTPISkiL
9lT4g1gRUP2IoBRt0VjFMHQ0aHpPz4GxC80AZOVcu9V3Vm2un9iKrbXwz4JaCJQi+C6XKyo0eBUk
6WmgpXPlqqkeua2dPFemtbsuaO2wkEgzEVcs5XLx/QhpXM+x0dAg1d7b8kgbZWtDWM50zzG+Xpe1
uijAfS7CgDEl0ibDJa8wqjHRIOof0eRWareZDAB95U4tcdp/Ipblnml6lsYJOCE49o2aHgol2wgo
yGpU+skQSy7V2s4hGFriF+RV4WJfitLHpKiHGqvhzg+eGkf20mBCeV7mm2QFtTXVQ58K6ssaykif
JtzzhtmUo5oV8AQMk15cb+7SI+kAvIyK0vUzWssfANX/jywhJpsy0kRTo2IHc684zj/QwUkfk0PC
3Y0CZC4ZxNDagf0RB3z8y10cookxBdD5gQN0k/ak1zfjV1v9dX1R6/u3oOeiCQX1av1SCMYZlJZM
Jg2G4XubfNHMl4L6Q9u7NLrXzcwfZcQFq7oBfLH/EygYJG4NFon0maIjLHKJDVQx7TWbH5h6w+tW
YvzWbpUNxq7F/OEh+YB0O1N5xlVtQpmMohIftMMzZw9D3XnXN3DtlOCaL5cWyJyoIFxu4GyPU1sA
ejMAdpqnlYHFRj80f0v529fW4mCUBd4scDI/lZdKTE51WgtFD+Mu89FMWj3SRi1uS738f6RdaY+k
uLL9RUjsy1cg99qS6q6u7i9W9VJgDAbMzq9/h7rvaiqdvEQ9T6M7c6UZdaRNOByOOHHO7l+sCEMH
eGqgXYZ+2eWKoN0o+GQS+J3xgkEuv6ARaivJv+i8zAECPQS8v9FglC6N0myK3lMFOQsSMitoPT93
vtxeiUyZNad6sAFBuhlTOY8aXS4lzxsTs5MqwaiylW6xu/XB1Zo6ECZPAzA/8zstS7/puis2qKVN
QQ/q2CMvHL5rc015TEetC80pmXZ5Yqgbo2PAZhnqeK8noI9pMJO9uf2D5+xWqg1/ADlQzIJqOVCM
l7+3AlPj0DgeOTeTek9E/MSVO06es67bWWhNjd732/aWDuMMHPmvPSmikTSJiw78yWdA7D1wTKNN
Xcdv8ZooytKr5fO65NxUVbBfmkXIObH03x7RoDCU5qFA5QTQFrDja3i6kG1aM1+Ya3WBpYMDANrc
3EP19erguFPGRobZrTPt30A/6CvNT7dcq3UsRQGQO8MM3hSoqkiO5oDd2aBNSs756IAWW+nZTmPG
96YyQSiq2GvkYgvfDWNP8zQLBE0g/zH/nE+BTet1jzQJgo5lRTp9r9puPqU2hMv4mibxwgWB19iM
0YA7Yr5cuoW8cgIquMyUM4PooVmAfjIfA627G7t5GDkwGQmmYu1WX/hmqHmC/dCb34G42i/XR7ib
jVnpzOdgBDrMT5TYX3PKJRuYlsc8y4zsxvIubVRCGVJlNJVz2uu7DsMlhOtbj21un7BrKzNUEEXj
WbUc8lDS9sVahQH3Eo6h43zFiekbEBnVzb8eYLi0chVLieYByUPONu8DYhZhsqZPdu3gswW0fS2M
qkNsRvI4os6wxJ6TcwZqQ+OV9EmoNPd59/RvtusfM7Pjf3LstldzYtAC54gr4kQ9czpqhO8L7q1R
C18focsFSaGWDrVJWwjwnR2w9dRhElo7bzf85UwmLiB0mtCGRb3GcADWlrYtpzUSkE735hGtnLiB
qm4dIKpSUDcyYyXbWchP53lr2NJmqBOKQ5ebJ4yhybWyhBc027x9VMcusMy7sc8DJdva7CnTv8S9
ss28YgUdsnDPzpbtmUHemhGe0mfDy6WsSwubWdQ/tfSrMHzuQH0h35b2TjeiKdnWFRB21H0kT1xs
VWUD9QxveFQT9moS94vI16bVrsMWfhE2QzWAj8QgnhRBoAhkGRQ1fgx1/eAgYqd20BVHXD7DV71N
gji87bfzH3d5cQMYgwICpscwL4KTfrn1KC6KBhk2AeURgqLolCRMi9JcyTUXgsmcps9qHnjMQ7ry
0kqvqDHI+mts84hwxTZICf1qbapwYecwhoK7BbmdhbxM2rnCoaxXFAT8qRq2Xh1k3QsGmedEsBzD
cfyVO79v791CdgB1B9S3AdYFWz9gu5fLgoqS2fBGKGenqAexqRQNPAUKRmXAnzI1w0+7E6nuY94j
/6KgMdUGFeC7DabFG+/vgQyzA3sOrnDImwOBfflTrLqrFJdbylnLLTTnq+ptMLu1gUOZSnqOCmAg
wYWApzH6plcvu7EbvLEwsGA383U9P5gOFJOQCRmjG3jNNuOggrt3DfaIkYVtq2Be6+/Bg/gJM5IX
sC6w7stPI4s7dozGrnLu9WMqvkFxza0D6Hfc/rRLDvvZirSdpRiZRTxHOSvla+0+GVBXLacVG9c5
M1YyV4KQoKBjJR+KVmmEJmIWRyid0Gy3c/qvaRGOz8XfjzyiODNTtszkDyjCS246ga6gn7Q8jtJ4
B/BwyMp7b0qDln3/+037bEe6M5zabuvGzuIoSQF8G6tjNc/ulSu3xcL9d7EaKWTTqapjy8a2pemE
5six6PbEsn2egIpm7RMtOryjezjcJkDPtir5QTVUZau5dRxNxffM2IB4M9XcvaFoT5Z5SMosTMWT
lVX+cK716tAO1Rr+7oOeSgrQGLT55xdIH8+G4GMZ100cvVDbBxLB8O0+zM/tiTp+woKSonQUCBLc
BXm1cjsu7TRu5bk+AGL1K9aASs9mgboujma9vXGT1v8rcTiMKydh6bSB/x5PHZRF8fSVHu4TuB9A
yGDEUSYey3LjtrukX/HNhTQQpN3/mJDuuV6x9IJMZhzNRUTFEL5tPDhZslsd+126hcAgA9SxM8OV
5FzGA+G0k1CRRM3TSI81/TOIU1NWAY3fWvFIVLoGDpoTcdlBPhmU3zl8ghy0UJsk4rbtd9OfSkmh
IYgFkpkM4a7QEl8HFXuW1v7t474Uv+b5XBuleBTQP7K6Tynv3HeFsjwMM1FumWshTfrWo408mujp
3bvtGj3Z0if8bE/ykqLJcW86dRJ5LRhXxvPEiD8z1a4NcnxMW8o7ipQIVSTc6vg/0qOkAtXEUPM+
iXS2t8ZvZX1K7F+9W/jCuQPkDKlwEd/rEKXkkTb9GPhzrWyrvNvR6l+ci88/RFqxQxMVAyx6Eonu
lMU/av0lGVbcZ+nozVLvNmpNuFBlddHMS4cp0Y0kKuEnDdEDFUSUTbfWrVryFfTEXNBlYH4E48KX
6cnQ6kbq2TGFBleoFT+GsnrR8n0aNU7zxtwvtx1zyVE+G5POupuYgvWNmyB9B8vkYJ6Y9pQIX6+b
zf/PkHw75BqQR7WTRJSysBz/aBkPzFpD4URfsSTvHybQcH/PUwYo+EB7Sr5aG5xmg6T9ueIbL1W3
tRaWFdibjDCZNh5ZuWKvHmSyOemObTUQhtKR9VCWMJHfBToPteTn5PyK7Ui3tdAdf490a9EVJIx8
4QAzZKjgjMFwDqqWEAu49BK9tKhlEUM9T6LaZgoEK023j8Sg5AGIig4NVd9vf8Alg3htoUY0d2sx
WnVpMNeE6GyWa0DOQnKN2/tMfXEa3HYWDTq6Jvu3ZA2PLRTZ0K/CSIf0EfW+cKreKLXzwCgPrNr5
Sbi6JcJ9bbvxTGNz7VEg30XQa8NrAAOMeA8AaiMDBty8LOoSIxDnSWWB01l33JheVKU4oq4dxFn7
ZFRk01TuSi1k/kyf46dkVgYPjBSc2CODWSQW7x6SFE+tX25/uDUTUohOwXmBZ2aC+i/Tj3nWbNHw
XDlycmSc4Q8AoqPAjmMELgDpa4kyTsrWoXHkxfl2crwdros9Fd9uL+T6E11amX3m0yVq2h7tSIbc
XB0yKG8WATe8INees4xBBhidOu8ejcjn20bXljZHm09GQdtI9K6BUaPFTGsMJGix8Spt5TTPG3Tp
BlgaMKAgQQRmEq2MSysjM6dysGDF5LVviCpw6j7ANGmWrsGy1ixJ3kC8kSts5HEEkVNUFwZ1A30W
ttZWX9w1SAzZMzcSitfSenqLt0NdwooFGSXugdelClfv46uaAtwOhcoZ3YNji8q/ZKVSStU1B+TC
/eAAVh8rfu1g+Dh7qrecJR8zzwzTcyE4I863veL6TMEynBhpK6phoOe7/F484xAxaT18r0TPkdyk
oH1NTWd728rCLqJKgawRuQbYJ+Tqtc3NuCa4zSJP5wdwKPiNFh+Y/XjbyoJHXFiZ//0nD4+VRGfg
IEsizXU3Cf9a2sekKbdKtTLKf/VAnD8X3u94IKL0hLLTvNxPhgajTA0zR2JjkDfWQuolcUOLn8vh
vRIPef2jVTV/tA79gLEMqGXmf0uM8mEfBWGgWLCpGHO7tA8wPYCwMae4JbUwgfQpH76Oz0Dor2Xf
S99tngCYb2ZwWlnSGdPj3K29BC+JlEw73kHaoFP2jvn0998Ng4izWiqwP3h7Xi5nAHbQzZKBRppF
weziBDp5rFXgn9c0DJYcBF0BPF7AJoC5ZikENjYXTuuONLLcHUQID4gZiQrJ8IGslD6XThX4RFFF
B90ZeuDyiuIqZhx6CRExkh+Q52W+psYsvL1tVwkbSvQqwHNwRewevFD6OiApgFo4L1mUt1/z8dw6
4NrXmkNmbl1WbAH/CKYq9fGEWRsK+uhoXUb5GYeNv2wVoBmc6Msvprej6saGkUaKM/oWpBQnd6fa
GEp/HJRpXzl055RBS0+mU2/VpgpF9irSNf2S600GgHDWiQBoB0AumS1KUEJKhRIWFWcerRHXXJVg
sLkYfEd1Ar34D7e8XCI3+1JJnTiL4hyzDAcP4tgkGtr2jnZs76kbBvwdfXBYuXOTHdRvHr1kX5T6
GRFnxZmuDyEmPtENxqsbH9n80DP8FG2ESUGu0415NGa/jPI3cJJVvxLRlkzAkwDzA8rUQv/0crFU
h0KBBwx6JF6r9lG7/2t0GnYT/D//GJAiZpJkVgF+4jwiluUr1an0tREJ932KQv3tU7G4FDDrYiIO
FylUZy+XMqakydu+yqO+HQ492dsFf8hM5XDbynUkceetQjoP3AnAzdK1KaZG1K2p5VEy2kcT/Q09
+wlVkad8/H3b0EJqAEs4Y3NlAo9oueDi0FKNR6Lj02R1QMFM2r42HEQr7Fi0daBBAMk2kUSSNVTc
0gG4MCy93qfYdkclhWG7jJK+8rviKzWP5WDusrwMWKeEJf7BAijcG7h42vEdqauNcqEX3d4C+Rk8
+w6o09D8BjXBzGZ8+UVBSgUQ92TnUdW1fpzGftx/KfqDjdBjOjMJ9YoHLdr7yP8BTgakV1o4mLVd
B0URnDdt/GqWDXjMs5ILlFoH+9AbWhpMGs+2aWF2+9srncOmFFbx/kBAR3sJKYYMJ8+KThnApAPa
QLM92hleAk7oqiF1zW+DMqwYWwri4ALzcBHOJS+QO13ua5VZAoLqE8dJyZGsAHbyaKYlDduShKnS
l0He0GZr5WYTYhJO2RWuk91BOUcctCJP9nEzstAdeLYy7LO0/WjO4lwhYoCKSQoVPQYf+ViVCOke
vzOJ9TW3s4ORkcNYkoeKP4oU8MXb+77o6+CtBbRobnChI325FRZ0xYeW2jxytIfhNel3nYHwPlQ7
NH6reNdViV90T7Zz1LXan0Ey7CU7lmuMhAsXGtp4GD6aGfyAqZIcvaiAy4kJL6Buj4G2yajcjQZx
q5XrZCl0Qdcd+htoAuNOkbKGRjNzHW+nInJ3aAe9ZE6ornzBpRD82YJ0gAxrFPqkwkKCFITqv5Pp
bK6Y+HBO6aigcIS5Hwx6AC1uzV706VKs+0bvUd7h0aR6ProzpvJKNnr/y9y50CzhZWiSvZ6ofs83
wj5m2Rs40voTAb1t/j4Wr/wB9AzTsOmbXY8Xl6VvWxVdlttutbAP2GINBwwlLgCtpH1olBakvRqm
c+103I3NLAMAztFErNVZr2aVESHRjcY8K5pG7ix8ebkZU261Gjc7jqe9mftO6YJ3XQ2ACN+01lH9
WdKXEt3x0goYCZVV8MKCQ11Yn//9p0/h8WnqeYK6uAq+Kvdh6h8U7cjo27/YzPm146Emip60VLWD
wiAbAXBEWCAKHjrMb6BFkCZrLx5ZntL92Mv5HY4XwjyYLB0PlUPOXUkQCuJpX5dQb4sfO9T+a8+f
ALfq03tR7tKpxwu2CDw34nQLDCJo0AKISfrUPaZfKX2Mh20zBFrZ+tBo2HH3TiPiqPQrrbqFeIGX
EarDoLtBhihzi9KmB/eU7vAoK0ADZbmYiWxLtgYKWvq8wIKBkMib9XpkkEHpDdPQ2SaPqv4tHtQd
BWNzMfmJ+377A18XxdATn2k+MeUELjR5LlrVMuayJiuiynn2AHil9btLWDACiOb97LNzT+yV87lw
3V5YlKJ+OjRZmqD1Ebngk6t4WEE3uWTvepWHnUJXjC0eUtA6Ad0N4DWAkJIDawkkCiazL6JxDNIC
aszlS+E8eXUdCtEEMbVfWHsQnYmahXmu6EptZOmxiIxiJkXC/QLwvBwjMiDuUIZBLleUPu8HX6XJ
PXG7beUoT305/uBF7Jtt9yUfagi719PKtbPkrDhVqIKDzgwpjhSwk5GSLgFMMuIqUbZ1U/FvY62o
K6WEBSszIy1A2ngv4TKVTq9nJ1maVayMhqp2Nr07DYc8FdpK6rTgqqiKIHnCy34eYpP2slbsynM6
s4xa8zWLH6CtvCOqtteotvVKJ3B6ICG6vwRNIi4BJgdUIwCmuPJkpjlRFbaAclIV5axxA1srjKDr
zDXa0YUjAQPwDjDloFj3oYD0KZZnU8JjRamrCAQpX9RsQ+Nu78R9QO0/q0iDhevxwpZ0b5Rm6lYF
qgORNaL9OJmnpB6PlteveP71x4LTQ7BzRhChUCCDGi2eq7SuuIhUc9u2g7E39crciiE9pmn5oFPx
o2lUfeu4ydro5nUmC8sgvZ1TLeD6ZQhOhoMwQp5MRGN+LFI8kbwHVIKUlIWGF6lkbeLnej9nc0Ag
zAO3qL3PZ+PTtxOdDuSZY4sot8O6OynFA0AzK1FsYTPxiwFeQ0EC3Sx57FrAtuZlvIm0vjoBAPfo
1j8YPYFAcosW34+CbozV9Ob6THuzx6NeB1Q+kj0pcvSi1yGFkDbYstLajn2qB0oLgObt62dh9zCF
b8zDh6iyoFRxuXudLXimZXYbCeeXYp25Vfh5+nrbxtLuYfQGAiAz/zLu7EsbXs8q6pRWG6WGFqpU
QaLKkmNXZ8ERCinvrIwBNlqTHFqoVgOX7pkzmwsKCPjfpVXoDdk1Y00TWbnxWDQe0IrGwetiH82f
KrHuJkp9xtLXliWhTWjYpQ9pVq8E5oU6xvwrZhHUudWL183lr8ghEp2StmgiKCOE9rDBRem32aYe
v5vGg6aoflF0QYWZgNtbLmu2IZ+7tDt/k0+nQmFu1fdD1UTte++GrukzJSpB2jOF1kPyAqWbZDOg
O2X4Hg+ctWfKwq17YV1WKMrjycKlC+sqVd9E97vvd3Fs+oNWbxDFx3oPMi1w4IQmLt3bC7+O5HMf
SQMbIkCGs6Du5boHlDedtBOwzH9b1kHvD6xER7P1p7re3Db1UYG8fIxd2tIvbYEMlDG8AOBhMyfT
riSPjfnCe9AYQAQDzNBjpfjlz+9G/8jrGBWNu9z7hSak6DfDiputrVp6Qpsj+vp13DWRnnQHywMb
BGTkrbdcd+9Gk64YW3grzOtGKRxhCfspP0IhwuCA5DBvotLO9N+u0atH1Iu8ERq/qnhvp7YXAR1J
M20YyB1a3yWpqkEOT/Bia3Z9u5lImpdPVYMWVZxb5s+ap2Xm0yFznouc6yWIGVhvbSZbp2czFXod
gqKeKTtNzcp8lxRWqx6G2k6Nk6vw5JEaPV9jjJe1fD8OEEoxqAVCSQVFGfXy49atxwbdGvFxfXVT
7IZ9+mjsnT05qhtoOEIGwu/bnX16Ln7aMZSEQ2elNr0Yvz7/AMmTqTAGYfGpiZrXMt2afnzWNzk7
DcOvSd2nVes7B1GFTFtJWK/fPfi4hg5YCmYTMCwgO3XZp6xNsO6WtllQ2oT4rc7z/eCQ7puTkzha
OUXzRl6dok8GZd9lvBAeaIaidKig9FPtdeBwHP3AnCJsUHXMh5fcnALIid82vHC/osWBoQP8HRVW
mbwJ5xTSW5reRDTXjYDFrPetboq3t60s3K8oUCAQobaHlFm+XxWrEY3qZG1U5aeGfif6H91YyfQW
ynh4YHyyId0xDokdNYaWUWRbr2oXVdmxE5t+U1R3PSgL6hOAMPVX229Pen0vqrcYAOzbi1yM959/
gXTbcL2f4rZnLbL0YxK396I2Qib+JAwz0Zvm5BrNSfTtl4atcTUsfUTUf+Cu88w8eJIuT2mZ1Lqn
iKqNlMlVn4sU6QsmA8jX2+tbtIKSAirxaBKhXnppBRw1cVXqoo0sq1APmS6qg4VJ4hV44sJTGVU9
JLAggAAiE+2VSzNEdCkpmdFGmN3bmm/uzg6KABLtL0bQPHBzxf/1+WDJB++zOWnvEqNr2pLqbdRT
jNxadGBgjR3aH2ZvJ+FUpu1dKZTpEaOEGNk3NH4ybII6kOa2AQh76Gaa4iZETUN9wPh2ig527h6y
gXdbNZn6ba1gDtfUSfVSMS97KNQJ9OoxXRshuk6wAPSf8eroHgAZcMXFP+LpY9bU7aJcKZPfRpUl
Ae+F9lT0sXY31SXBHLaRgdkAWg0g4Cmn5qiBTfbXbQ+5Oub4FXhmfYxKg2lPfm21htPVY5r1gI8b
BwpeEpHEh6ZZY0u6csTZDNwQNTqI6uEflx6iJCOAWnrb46Rb2WvsNvYAXpcesw63l3N1CXzYQXkZ
fM9zcUqKyYbCWdyPoo8qdKHDzMjfeQdGQDMboVJFi/C2tcXNA6ndf63Nq/6Uq+qpa/EYCVNke5wE
np0pmykDy7tAoeRvw/HHwtBmmqeMMTIrbSBnlRhIVfcRWg5+pZNjlnehQ6eVy3v5O/1jRrpEK4B+
UgO8WVHiWl8w2k6OeuclK3F/cdtAAAAiYX1O96WoRNW2L2nSYdtSseOQsLQrcexdbXP76yz6wj9m
ZJBW65nM7TBWGjX6n6Y79hAS7tLnSh9W7KwsRxY2dNhUWoqFT+NiUtlBNyOtW99u9JWwN0e1i6iH
OhLOEMqRQPdg+FAKsqXHdMrI0EdqWiXfC4eA0TQRpPN71e42JjDiIaH6GEJabK2KsLBC0GWhuwcq
CsCX5Bd9VkLFwMmzIWqVOnAzPARtsdEwNX37gy2tEASqiBRQtwCz2vwzPh2nRKPYNa0YUMzalGak
11CozgYtEAmW1rqAiedrkzsLPjJT52OSE3ANJM3SpuplDQ5BfRqAGjFyvxIt5D7V9A9NCsxmDM24
v73CNXPSzeUKw+hSux+ivu+3njPVfgP+AL8k+RBaxF25lxcOMwbc4TCojmBm9wo+1eiCG4k6RDzL
96ba7dDc+lv4KJzyswnpKJut3oMvTh8iO/tm1n1YK/fMfCNkTR5n0QP/WcrHZfrJNbhogcrWjSFi
2TeIkmw0VkGHZFwJTNKGodSiY04GGRlKSoDxyw3ABK9C5piVfuKlw7aqRcCKkTRTeNsJlq2gYQIW
6LlfPjvJp7WorCatw4R+QlN02OnUfrc5zVcuQrmO8p+1oDI2WwA7jezZA0untsH3ORXQmyp90aTT
E1fF+GTWZb1JCo1tSW5t4tIV8L+a3SlF1vvpkE6bZAB7cwKm92OpTrYPyeYhuL0Fcub/v79uVkmZ
RTqA77zcA5cOmB7Qe/2UJBMmdnRfT7wds71Dr/Ewz07EAk80bU+1OKvujleOH08vIt+5OupOzso5
mQ/5p8j68WOA1Zq5byBhjmLf5Y9RFDXNFXTeoQ8RtPWbl6e+KHZkHH2brZha+vY2MAOoqGES+Kqq
lqC+VBe6op1qxWr3DL4WZGwoV/z4Q9tLXhHm5IEzhI+h9SFF0oyLMu/aGC6WZ/q+mHRz35Ok21sD
tpe6XI0ms0nDwo2/FQTf2Up6ddcb7cEk7Ato7NpD6yLpFCPEm7SmqrYQuIMARN8ZgYk/2U8FwcA9
F0roNpmOGi/YbmuiZRvXLZTQMyZ731mQPOC80sKmV14sg+WHpNMItlV9rdvB3AKIm2xuu5V0gXx8
SGC8NExGAJZ6RdJaOQXr+snUTxW4Z/atq5KTWZbsl5nU3/u8c/fQEHXDIRPG+78wjJc4xByBcbiS
6UuYZxRN7OmnSbG3gpQPPOHbshaPjjrujXg8FtkaZ/2SJ4E+DnSqAPpCxEDKdBXaiiExM+OUoIwL
La/jUI9r3SX5efyxoZg5w2AKYFzoIcjpIIjjUOg3IGvMd2O9rXbJS/3dm3xK/P63/ZOtCQPKtaMr
g9Kq0NnRWp3AYGoMfpxvtJ8K87M3+5lR33iLn2IjbIm/Rgi5bBa1FA2K8ViunF2bJXM0Af3hU0+e
uiTMHtm9fdeZW7X1tQdQd7y0T6JZuQZkPNd/1gr8B6KOA6pfmeK35uYwqJjCO9VtG8TTfUrDot9Y
6jc3RYk79QvPN4qXVFX8LH1fRc0thmBwaULnHHBxIMqkOuFQEEhy90Q/KYoLCqrUxJw+qFGnwHTj
/JAXIAbvVHvaTK5W/xKxUm2r2CmORWwCPO9Vz1zRYt/WGoAsKBd3tRiebx8q6c7/z/5gHgokJyjn
IY5dhmXqKWjJKKiVaqU7RUVetxvdaKxdYfRrdaClwDGPXv3HFApel6aAVOGA08bGaTI2Nk0A0Tx4
OuqHWXFAUnCnrz0c5YqJtDbQP14a7NloC51hba1ZHsequx9zddsr1QPIkrapKIJSP2lGtlXsMQCY
MxD87fbmLq4YTar5PQ65QlndG8XxDu1XapzMGoDzpqpfS1UNdWf6UdoMT5gp3nHKVhL8JZ9Duw4b
jQ4vGvEyqMFWyaDEqaueqHFkg7sjVhyYo/7gTb+bbzH0PYzQGO5jpzwBPRNO+CGV0+9G9L7Wj9+C
e+G84xJGDgIpa5lVhsQe4cmUaScnz7fU+kJq5VSByIVusu5hBLxML9WjWj7G9l4AVMvJU+z+UEm8
cnUsJB/IOtGjxTcAWdrVo8eJ68wwe+1Eigd8aYQfshknAhzTH+bRtZgjPUBmv4M1F3NRaG97IOy8
9DsIxFV9SXTt5MbCt7Rhm/Nx55bsW29bPnpOBilDChW+TG/9wTo5ThzyPD4Pon6ivNko41phaOmK
mWsAEFdAMox2hfQC60Y7yQvF0U5CrV4m/WtiYmA8y5+9Dmz5I+heBxQ8vHg4NMY3na+hz5d2f65+
IQyiXgRPuNyPltl26w3IxzpF2ebjUavZhveZj3l1bQ0XPaeRUlKGWtF/baEge2nLEEXigodGO2n1
cXxpuN+bvvfNvrObI11tIi+kBzNFEabE8LcZx39pLMWnd7OS6SfTgBxKNwYeyGWT3+dUfCnQ5evt
+N5uxmAEEE1gQIGcRyik3A4xSz8BJIXzeKEKaIoMj/XsNmVm6+GAod4XKtxGiczJ1voUcjX4w6XR
7UJZEcUxpClS7NbNgWK4heLR1pGdFgODbX0xRB3Yotg4RnIswO3QkbBr2EGtuE+GU9VO27Is35NR
23mIQFlPwfzwu4Ag2DDlB61MgCBWDxDzXTl+10F3TqIcsFICFoFngBT1M7OEaiSr9VMj2h6vrk0V
f6XNpjYOKglp7Py5/QEWzCEXBZET6rqYopLn+Q07VTQx4JFVxp0X9CP4jIS1F1YR0A4ypY0YcYH3
aw3IhWQK0RSkxijzWvjqcmaqeQlHqNN0sCF4G27/zAmg6V7oWel9C5i885JOv7LqtxlvtLnowpo1
BOT/8Qtm/UfMxkDpVtpnEKJ4Sq+M+mmgfYqBh+KQluSuVSGC7P7MtfdESZ/j3jo4Sv0HNTPc8zzo
hm53e/uvz/u8Dy4eJADRgZpFii1DkvF4Zqw52V9zy9kkJhSg820LOEzrWfuKnQFluG1xIZhempRC
DBdFnHc5HkCW0rYhZUa1dabJiPQm7TfuCNUxMzX579rEEKTIjCxocur6SluuaaXPhi5j3eUPke6Z
InVtiqCunzwlVbZDllRPozdlW1N06vn2ohcCAGyBFQNIRRx/fPHLUGcrad0VQHOfRGJuUxOIatuk
L5AR5J0VKPUjBT254RfDsClJARL2h0zxp5fGDmzymA9bd/gFlMWoAeSJsi3zId+y9lmub93LXyjt
RhwnDN1UXT/FBfltJtSHkhCYGjfj4BMyHMvsGXNtW6p+I+4hz++Q/sXaA8U7q12rictdJ0TLy58i
XbeTAAXjhM08tcA9PkOgVlODzjj03T6rgrwMRbpSIZTZ+/5jEYB6DL0hxQFj3uXnAf+SB9JZVz+p
Rt37ff9o9/7U34nS9VNLO+ju7yot9xqQCuiB8mYrtC8jSFqaBBqQ1XaMTy0L3HjlV32ocsoOip+D
4u9chQGVxuWvqvSyKpQSz2fIO2Vf9JHWGx53Q6iO070ghvI4WSmdSXidKO1qTPt7XN3EjXbWiANW
NdP+7rRNH3rEdoOqSLKQem63T7z6Df/RycOz+QkSFK9a47Bj42T8XDA9f2jR7A4HYNoCc8rHQ9fW
2r8IOrNY1ZxKApctF0rnK9/uOuWjBNJ3PuqD47nQPGhWmYUSFK79ZHgxSCkLVfN8sE24f3/FIa+c
J+9nqdKrVrDp5o1ugCvqZHdmWAn0X23fLSmUcH1ltH1IY6x1DWQ00+xggPMAJo1viX76R3z4VE+1
HcUhIFs2TrndQue3U8Xz0LlF2NIs+QUquvHOMLsx9WnN+B59cPBxTcZdzDQBxAYdAeeOvbe+bDSA
uqvsj1dAaZJnVXKnVGSNr2IhEuDqR9Vm1sjD1Jh0M7EhztJK64wTuBZ3lal3flK1ethCnyHQKVnr
zF+nYGgtw7uhBw3KAGTZl17Oh05L26YzT0rzqpvUL9bIjxbuOAQM0DMCxY3ZO08KJ6BfEWac9eaJ
gD4iLaqwQpvGsM8QH5y5S/YZ8+tvt+P9/EdKJxfUvWBddzDtgUlfaU1FXnRO2aTmaUILf58banqf
tQLshomrBWqbppuytcvtbaNLcRNXOVodSKUAMZJpYWwEscbMqHUSU/EKcsNDZSRfCPX2U9s+Vt0p
jiHqPdGjSZqVULWQxeGdChgt3ogoeMhlosHjXmV1rnnyhO4dGhCGbyD/DkZtSPVuKQO23cf0wx/B
Y7ESS+YYKO30fK3OeijIS/FUvvQe4titC35F65R1ns+KHL76IsaV63vBRecRHjBOISHGdLqUJQHJ
hEIU+hgnJsCJFoOXxveUam20a2kTga5Ey2XW3ADNzuVShlwBoHu0rJPadKfeNAIneRvIIYmTTTkS
lGpXpZTmzZE3D29K1NXwtgSCWFpXB/Xstild6zTEYRzNTRbEHdWH5nwzopEZiB/v+Vr5dOFoIAPC
GKZrYMgIgeZylbgV6rYscvvk0a8836psR8FnMcZ5wNmw0mNYsoXSJUi0MbnhGbLstT5UcYsmkn1y
Wn1HbbTkKg0DVsrO4LnvJa9/f/4+8jtoRKEYDS2Jy6W1Wl0pjak5p0a5B22z1Ww43RUFlFp1du5a
984zw7xY0368dhvwqGJHMQEzT1N9lHA/XS2icmlijcQ55aTfxFzrgs7Ce8GzIWI49KFt5GngiWFN
ZvP6THzweeNUwHUwxCUdPFB4TAXeq+5JF2zcllq6FyxdE6Rd6BBeWvkf0q5sN3JcyX6RAO3Lq5TK
Vd7S5XKVX4Sqsi1K1L5LXz+H7jvTKaaQRN3ph0YDbmSIZDAYy4kTXK59ksCWUui5feoq8kOLqDsr
YCiRkk1oF1utCTcYqfo4vGoAuTvk1ISS25P3Pon9UkTkeq1L+BLYdHgOsoJuCHYMF9tsSVUiyV1k
n8pK9rP4Dinvcupc1SEoQwqyEtcv8FIWV+wLnabqTbwVp5wkj5iehTDc9LX0oUxnkdFZeTSYLKRX
4RCh1dPk1pWOg14ZdW2fFLalUh//ijG1EOx9Jd10UU09IEjVY5SZwDcA8HFnVnR4vX1x1lTpi/AA
8lFp5bMjIy2msB8a+yQR8AXKbTu4Wqnru9tSVlcKDAUAbVBXAA45XWqGSJfnvLNPUfI8lqVLMsNN
tYcMVKujnO2SsILlszdJ/Oe24LXTRNIHyTTkGzDKi2nWheaoVj92ZYQdLqqsOszDOD4ZkXxnkVG+
08xBPvy9OFC32HgNwTWGB2UpjkoYv9jT2f56ESXpYajfYoLgRRElUdaO7VIQZwGcUSumqprsUw/u
BoTMaL1yby9FJIE7MQxJnLohgwRZP6nO94kIVGLNdLJpZMg/4iW6okgfgaXXpVa2T2CYccP3/ql7
0OYd6J0MUVbt2gdlffHgO0IrFZ52vpaSZ9TIxk6yT07xM8xdeNJdtEkn38tHdzD+rocXwQacMLRj
wv/UZRSaOfMR2zU2LTXtU0bRnK4XYe1hwKkhMFLXnheGJaF4D2IJVHfR4rTUs741u7GuG+uUSy/F
KHuTXXjpJFiKSAinzCXFpEo5bq1TohK36WW3VO7+30J4Rda63A5B0XfK08hTy3u0qG1APHtbl1dW
AlcLESAjVke/JefdOQpCd3Ui8mmKoz2oFE9xRb1Krze3xayoNKIomBokcGVwpLIrdWFsanUYjBj9
+CczjjdOVDyUUUB1kCXpr3MKyudmFKAxV6ybBp8V7BJ4E1kmdylwyudshsWWT6W1M41vlldoteuI
MjRru4c5KOhuhNcIPD77iotl5XI0dlM2yyf4zv3ejtMNlXJrS0ZRrWdNEGAvNgtmQJlx9cxHkiy3
KvYPaPe32qy8nDiPfT0ILM+qGJRUgX6B4b3Ku6LgaYJGGmI0tKkS644kz53x8veqgHfnK58FXeC9
e1JSudSdRj5lVetO9Tbve78vP/r8FdPhRNVp9ogtQwkMXWejeUFKwSabsQVfHhCCIht1UPkU3bfh
XVsVm8o0kaw7doJQc+VNQPcMqoPM7CCfwmkChh3OcmK18kkyf+vhJ3iib++a6Pe517pRVKqTAb8/
T/d28eu/+334WSwhBLf9y0u52ChtVJLUrHqMJ7WrBkYTrBPUqfe3F7GmXshvYTQeuMpR3+Bsc2Vk
pC4TRT7R4iPVKg8cY5jMJvBrVo/8Qghnm0NDkQDnUbGSPgZ1cP8APY4M8kuT39AfIHAF1szM5Yo4
G602UUT7VpZPbd/sNPVXPnYuNenGEI13XTOgMNGYicT68EEivFRkbQJWtMfRncBVX7hh832cz+if
1cxtJspdrKoarAxeBSR3QeGwFBW2EQLXxoGtZqxMM5jkRWCGtV0zgIjGLBPWqcvDvnVjUGaE+PIJ
HYW/1FY/yximoCVuGtHtbY1blQQLjbcH4CTYgOVaiGTMFkHh82Rq20x3jQrhKPiNRB2oa6fDrDPK
8eDgR2FqKcam/UAyeD4no3Pc7r5VfAk5YqW3MFeIoFgt8KXX7hGq4cB+IrYGdS9n1cqYkkJDCuFk
hZiFh0o1/h+/EI27WEHafAF68drANQS+gHu0swQwIsOKWYW/usuj8RRTY3KT3N62xtF0OreNI1dB
i1RbRMEop5tQNPp8bV/BRQtyGpCDw2fkDEaoRk5cK1Q5TW3r6t33wn50KERNu9rcFOnTbWURSeOU
ZTZLE61DGRCmGXFrvfSbSB4wvNS1o+0sTX7VaoXAW10zVkjJYJQCy8wAyrZUHDmnaa1gQNGpDHc6
qOXsod+pzkdSp16vj7//fn1AsyOghj4AQ8RdbLlKaI/GDvkEDhTAlZ1ThxyMHU2bpHKBwXSNOBWY
x9XlYcwjSArR+oA4c7k8M4k0ZSygqCqAwSoYIfocEz6yPbLOcDJFqIm1awHILiwkHmJ4s9z52WYy
o1TYKKcS8yDMoxreGYmAjGulTAx34kIGd9OzOS4cg6JOhbEFLvBeuH6619rfBkXZTDqGIeV71MP6
+E8r4rxY20vm+8GfMdBWyr/QeFE7tUGXG0vjzSAPKKI/gyl5GFYCd1NgNtd2EkwUmGkKl50Fhstz
U0ivdVMEWSYI1ENqfM+r0mubTKD962IMJAdBlsyoD5di8ASBD0XpUPQrnrQO3XrUHVIRp+jaEwBl
QKUSqGYkBNm+Xng2yENWEuowymmIKg/jHyNpcmv7cR4FMeHKs6njXDA1Fcl4DZHuUk5ulo2ks1hg
TOnsjijX7dWiEQ1KWFkNMxMsWYSMkc5nbWZdmcYiH+WT3WWjH2l642uz4vbRuInsUhJYxJUDQmyD
5CLIsNhQS07bi6EwNDLAl9KT58S6m5uzcErUughGlQEjiDIDd2lDBExd2OGFBiGJg7HX5l0+NT2G
/jSC8xEJ4tYy2g0tKyz2ZJaf4OstydNkCJz0VRGoxDCWVNbQyz2Y6IdS1JitZZpz156OeL/cXDSz
aVXPwG7FWFJxQXg9y6RYislAlJOmhBj0ODn6AVXT19tPxaqaIUxHxQBmADRTS2Ue0N9iUKVUTqk+
tJsyNKgn6Ua4b2fSvMcOoLW35a3ZVeZtgrIaJELX/Qdz4wxG0eXKSZ6r7oA5d/NGN6rEQ6pHRq5I
Ir4VZwZmt1ZQ9D5BW4WiluAuG0QIqLWVs3yzjMwYRsbwKt86MXweKYHLUSRupN41Tvi9zzem1J0F
S2bOCxebInSwAetA0GWD4Xy5xyqaDyfQfyqneVuja/nYanuSujv6DS5jK9DMlccDXPQMUcayfbDp
S1noXnN6a4AsIL9co9yHExwMTPe1ynKr6y+3V7biRzFEAdCLoNpH4yW3sBJtxKPc4CyL7JTlJ8kG
JNd8m7tyY2vfO1tgo9alobgF664CG8j+fmHfFZSsK1JjaTVe4MwH+WPj6e9VvVFEJHprqoFH6v8k
cRa+bRMY/wySegwrtn6X2dtgDJ6ZC85qzYpciOGd3nRwYnDSwmlq7FdwNXky+YUx37ePiH0qr3uX
MjirG43gnsVIReiDa++KctdZ/n07e937kApWs6Z5cDlBxgeyTlwq7nhmx656WoxwJbRS3djNnPu6
FdcHuKidl2dl9IARW6JX8mp5wEjC2wR2FlgalJE5dW/ACWolwECc1Hl21TA6DFH/o+22o+Mcer10
4/l9oOT77T29OjekmZhZho8ByBxA+ktFlOtY7+telU5SVjxI1SGRs7NjNCIP9MpsMDHAwjLkCAs4
+ZABdDiSo4fSKc2qjeJ8M98xV6dCnxRa76JtF1eHMRckU1dWhqcAhVw0LKGtho/XczqjqUGXSUAB
QWJj8vrZdQaBSoqEcE/OBOPfV1QlQSwfSOxjhoBm//jrE1qsg9u6EAN/tcyACGI2mB/3OeAGiwYv
XD3PLFC+2CtO9aTKQVA3TCQwj/m2/us3A78OUAluE1LOrFtvqWN9nOLnLZzEkN8jp+8ar471Mx23
0Xhsi88IE8Dt/u/VmuXt2UwnFJqRgFqKrEy9xGi6mWBeMdDPTg3GYcsbe4GZuLKtbGHIK7G+Eny4
zNnWISIoBbUmCeBje5JMgfloXCU7Tv3nbR24skdLQXwYJee2KTUYCBeAeAXB72sWB6G5Q+OhJ4sQ
XtcajUwQIwFC4glrunp0Q0kDk6WRBTGuTYUKXhq58V+/FvjhSyHc8fSNjgTJDCESAU+VAwlSs82y
v76ckIJuWObW2tfMuOFkJH2f6Fkw279A4Obl6TEngpO5RlWwpVwI4ZbS9oQiXahlgRUBMJUNfp9Z
m7qkPya7v3MS0FgPYe2qne6TCShErUaLYVkFwCl6Y12iGUmUvlg7QJPFvzoj50G731L1CWmLsc/j
OHBIUBoWylS7StTSLpDBTyXS50lPiELiYHTeatnx2B2uOlGeWiSFe+91SpyiqbGS2nwxmtLFBK5O
rd3bV0skhLPgQ95MZcyEYMZSjGEzytRujDgSxHFfLGwL34WNgAFUAhgfXC7kBpen0qhxXGAueRY0
fepSm+ynMHKpDlpjz+7ondyVfgEyCjADBErxCjpXLa23fZMBr009mn5AefZyox/UuHTnetjc3oRr
Q4b4HGVnfCHy5xp/no5MhhI4riIo9QbQYUui204xMy/GeE9/0rp4d1ve9XuzlMedLKayRAq1SBFg
LupGnxvQffw/JXDHStOOzO1Ai2CkkWeaH7EoXrj21pZL4J7lXg4nYhhYAuqZfVe7dQI50odiPtWF
uUFa1DdHwUMq2jXulQZJKELKMi0CrTA2inHXW7Jg11Yuw0IP2N8vwhJnKOqiC5Mi6JTdODun2Tga
VER1vSrEQvgIxl/knizuaCYjJlE6lgUYHxGJoHD7oy9hQ8K8/vh7LWPvP0J0XDhU1ZerobFcoMG1
KoKMgOYTPfOxfo/uMBEYauXyoBwE5waZIAwd4/uWlQY4bgmtw0GGeWOWZ/8YGvRaisjk16TAyQDN
AZveZ/MhftOmThfDqwmo5Gel/ARq5k+woQGzLgKjrKgZTgZtc2D/QQ2Db5TNBzQi92ZeBM6cF6fQ
JOrWiZvvt89mRQlYuVNBDgHOEYAvy7PBkBW71DO9CBI5ag4jZq7/lsYhcVuk70Qmfm3rLmVxCjfY
VEVqGLLi+UWu6oNh/BzxJuu5iJLyGhaHoBEZW5aGgVd4xcXZ9hMyJ72JG2pJ2xQegTfTblfWtadp
6aaXMTK1ih5SYh6a9vH2hq7Yo4VobkORVMoYMwRuFariLnRf3aRwRUnht+m7k9SuJaVBF0+iatfq
5oKXGY3qcBYx/mF5kAoNG4XWRRE07mg/pbJLyN7qD7cXt6ot/wrho1QQRIBLpMdNlsERHJYvXYIh
wrnViypba6qPVAnS+mgNRn6f20TgRDHLpJuglS3Rj1pRjJsprUb39mquvXmWQgN5CGsNwRhY9vcL
K6vatUH1MCrhPaEuKGWn0erukQn7E6Ot1XV0VRB9r+4emkGgj5gJB4agpTyt6PQclP9FYMdF7tNp
Lnwpre1tIRMRadnaBoLfkBVhGK8Xbwsb2hlmrdEycKpw16gN2l5DowNG5vYOrq0IsCIYD0BQ0SPB
K12nZPiCogwa+3EyMfETkVCT9f5tKSuLQfKAQb+Ak4J9586pjVMbQ37aMtDlHXicIeG/8LuQGIFL
CEZ4ULrwTyFpEykldV8FNC4f7SI9FWT+0FXyYeTaXz/toLtAEw0iA5CeoHq7VIIuzWiuOHEWJMkv
qXhFVKBbT7f36/pUliI4H5fNdev6IskCFPvGPnbRZKHkL7dlXJs5yEC/AxK1AJpCBZbLmAnGVNQm
ZKR9dQhNEKS/VMOdHZ21dCeDn0YWaBrblqXfvpTHbRtYhVE2UyHPQb5Cvps8mr8M9kEWjWxc2zt4
Q5iKh5w6UjHs75c2geIfZPCzoMQkmzwyT2l8p4Oc4fbuXUuBOwTiO+TDwAQDQUspdlJEppSPWTCO
uj9O517PN8Jk0vURQYitoZitwSuCF7EUUlUwnpWJ4H6oZq8YLVcf0GvQf8Zk9NBsWeyaIhWs6/oR
Work7HY7qa3V9Yj0E0PylOG7BZQeFGIQpe1X9w9Mo0iVIt0DOMJyaQAWxeYoq5Az6H6GDikHTANC
DO3KaoA8YIymXzQVPG35VOIRoqaVBWqZelaoICrLkDSQn4VHdW3hYKUvJHF2dJozuWwNSHK613i8
cwbRrL5rAUBkYZoAnAPU4wDFXG6YaksKEkpTeKqyfU6b7RSL4HnXm8XakRj4E74XwJ/c4wZee00p
m8I5SV3tU+l7lM1o7s6PjJ399uW5ZrNhWCyAl8DdgoYkhH/LxUyzUoLQsQoBo3jP240jf0fBA5z9
oatOrjSr+146otlZsqffJTIJZRtE9UFrY98QNdBc6yHyWaB3BmyLQdP5Tr0ycbpZ62fQnU32EJRW
n/rzgDJB7cjZXrBqtoFLCwhiOcaThQIxoJYOZzNInQD7StsQtZB2V9ofLUl8rS32o6Qexyx9NHMZ
mfzG7dPfIC1+KdRE0Hm2slhsOqtROACpXjEbDqBaaxDlSKdS6zeqFsTRSx6Jck3Xdh4BIhrE4R7h
zUcVcHm2YwH+4KFFhrXSw61jji6sYzQ524m8ddqv21u6siAoKgohDD9gImRcyrKNutLKPooDcDb+
Tq23XHmiufH9tpCVmwcDgqcSbyRaOXmSw6rJWloZNAriseo2M8jOwHmii3AqK9sGPl+8x6hiQjV4
W6+mXTVPSE4DbXcHVpZ7rblP9Ccl6zF09fftBTHvYamHiHpR4cZINQVdjxrnXagZuP5JKCFRZ/eb
jDQHJKdDrdliQrCXlp+VKUjuX58S5KGpnp0Sbhg/EKUjcJln4sSYcTntdTIHRimdHBBp3F4Wv4Ms
O430BLq2GTkX/nOpDLE+zlZMOyQ546w/VY1UoYSU5Vu5kOA7gzfUS7Abf3ml0HqHxAs6DID7wb/5
ka1ZEqU6otAkaPKjpLywklL7eXtdvP5BBHph2fRSxtB4VVhswtjKVRrTgFhozynG6DkyMlGb9vXm
GQg2wDUERVdRwGRneOE1xYOdYOxgS4MQEDYb2IrQUv2pH/4UYCxMMCL19pp4lWBrAqAI9GEAS1lY
FicOU0dlAzxugdUgRQsm+QS9LT9vy+C9py8ZGBroIKfEpgdy+mB1dpzUzkgDTA73phKQnOKXOT6C
y8Adu29Z7fb1299LRGcv3hK4nQjeuEzmnKlxVto0BYu+8qfu4vkRo3OHBxuGfVM1dXIgoTntxmpo
drRqRIxc/LVm68WrAkYnpC/AGMKtVx5BUlvLSRroDvgrktbel53xo7WHTTeMO20+Cp2etR0GRtBk
e4xGX4t70Ma61WMMTEkDe8bAFnT8al44tFtdriw3lWjiGalW+Fkth5gw1TeC+37lRWDBiMOBTYYZ
Qy6PR89KndTZo5HmwdzZcFbjqt4ZStp7OsbFbKxmKHdyW1Y+Vctur5Sg+XajMXEO+Th2mpub+eRj
GnV/LtowPcVZXZxTDFATJJNWLi/68zEUDS4uw4RxtraPDAy+0ZQ0wKQb6qeSXr+lhlQL8hJXvE1f
W8EGSoLABFhKvhMJNGK5rVQ2pha/FOVn8gC8Y7Ezv4GIMbyjqldiZsCHJu1vq/uKzWCweoAe4c7g
inGX2NEwOm9WcPyl8ln3H+RelY7Zc/JyW8qKWi+kcG6p3llFhnpPGtD8FME5opiobn0DH1ZlpK4s
ovkxubfxn438d03cFTa01orKREuDNjNGb1DrCNw1huyHqTb7UdNGm9urWzGEwIqA/gNXF6QvvHPR
R5Qy/p80mAqwNeK9P2a64PldOyYsC0xPjDcFv7a0tUZKuwY3KA2KrsTwVDlx7hAUkWOupNZjoaaz
W9YiT3Pt0ABSgTGEW82475cykUGKW5pBH7vwcfIxUdZV5j+k+kw+bm/figUCvz7yPohYdOSvODmT
TSrZqhGGN72EplJMHDtjmF9zV4Z55U+DZByQbiX3UyH9BmpWVBpblc6YYFnMDIYRTlkkiu500OJk
QTXSLUkH8NFXP60K+Oza76X6eW7IW04FGrOmoXCukX90kCpDC8hyawd9qIBjNZF5CKnLap8jeQrr
Z9u/vbNriokXGrUYOPOg2WR/v3AI8thorQET7IK0PTYgo9Giu1JU8l/TTLROfhVy0XHI87wNmtEN
k8xkxK61B3gBIwus2h1E4ym/WlUuPV52qzE2GlAwFpcAPb1cDIb56IOTlXkwlY8xhgDmkeyBgjtp
njTZlXPw7RXbrAOm4K0OW1cqHwpnE0qOX5uRO2CeJQk1gKxbC43R8UMz/FDIHjNej+UsiozXdv3y
Q9mOXex6V+Lz+6TJAw0kuihYYzb6dqaZ4GyvVQjBDHif2HhL5P/4Zny5q6ZhosCJqf0LPWuIuWcl
3YOaXPQsXS8HyXlGYgmMK9hOeDPQVh3QjKWcB2NWuAo4myTld9UlrjwXHuMEMQbgiVryotBnW5YQ
51OgU2e374wtkd5vK/SKu4C5KQC44pFEhvgqWMwHNINNZgg8Tr3tcj+8T51dO7/H2REOwpa0wz6b
VXBmY8Tc+F4a8VOl1d5kfg7x9vaXXEEYcG0XX8JZrdmsSknF8KTAtDb65APx9ND5/bbfpgfyaB/7
g3Yuepf2bpNuy+J+pi76L25/w1WBjf8G7lktNeBBwE2NFPPmx+ATj/pu96O9F129L5DM8uot18rZ
yLhuJSlrHdhIv/OVbR+0B91Xvjnb4oi37kif4uN86k/t3vIfwR67lXZgDd7hbu2ih8999ly7aIva
97tik/tgG95aAnN6/VLh+xDv4C6w+M3k7Fw11kkFItQ8qCitt1Sbcf9tq/aUtOt2spFofkPM0M/z
VnQEK7cQklmOREXMYPEhlzaniakmSR7QWXLbcld1Xp26TXu4fdJrYsDeBFA96/tCwnNpUjIJboE8
VnkgG2mKyAdTI/TirsbQrFiUjlnbSxPRB8ZiIWDFMMGlKAe23HZKWK+xBlmfAbBo1wdaeAKTGvA4
1U+DigwM+3heu5j3xLhy0avAd0PMdjoBQkXyIMV8NrnaSsOHhYUlbyGa2EMFDeUpWGKjwFD2g6Dl
+6pngd2gC9l8xgbNkGELVGwe1PMfh+waBQns6GdatZgm5FbFUzf+Kfpt1AkiCqFcznqEmNNGkwJy
HdvcWoOzyZrHghyUowM9wrDsuQP/4/RWYDbIbU1as+YYiIOSJKvkIU28PN5ELea8n2pcFalOPELz
BIV45IyUphDV2NY0CeVZRoMC1wrT3JeiiD4NaJjU8yA2QPPrECLtOrDkuFY4zNvCaRM/Ma0OdIR5
JbguXy4jr1IXoh0upzhk1ZwCx54HkWl4GtVfHPOtHbaKk2x7vT0oLcYq6v4Mns1nZ9ogvhzGY6y+
jnV6F5r1bmofkajfq49mhSjz9gFcteQylbv8Nu7oLT3WLPCO4Oido2ptGmUfEbSpMC6vbTQ9Ov6I
mAXPlyN4Lb6KZtebwjrbQEOBgS6c4MFsK6fKsSnZGYmUwwM40MPvZuF91K7iIbPitl7qq27pvv7E
tBOPbtBm4pVevI227L/pBv6UHwrcGKYEVx+F3BGy6QwUbXCWra1b05HoAAOa77q48IrpYc62RZrv
iFsljlvPIpq46xuATkF2CECqIuXHV8sxy2VUO7C3BUk6G65VR6fQkSNXItX+9klfG+1LQUjZL/U/
qbVG1WkLWF9vn0JqvUag86p126tlwSbqV5vIJDGYMiO4RQPcUhJGFA3IogCo4XTkN7JLndenGRE8
siuKu5TC6U/TmR1pzR7ILsuBE9h6avnhVJWHiM6bitklBsaidRhuIPkYq9C4paELcnOrR4esN+N2
R2fX1xdeeNaGPszSyHbUcl6QqK2VO1l9uX1o10YLi0TvMeyVhgwC/9LGld3koTwUwfBktcfKKw13
Jl74gxKBHbiOm5aC2JlerMVWqzyxgMcPWgdt8Rup3PXm1vgm14Jrvyrn676zDDdWtJQzUU2vkk7G
nrUGbtOrkjw7TefF9dEGEe7tzVvV+AtZ7Pwu1kTCtrLLCLJasANp/qQQL6p8YTLk2mZg6y7EsM+4
EJN0taSH9ghwl+VFpovWaeCfIn/YRK0/qtvbaxLtHxfN2ZFdZ9mkFIEZf9okQWLynCL/J5lCohvR
srineepolpepClhXV6CbK79LrLF2VXV0VaCd+3wbTsrDpEWCziDRAtlnXexmM2BeVmpigfWs36Wh
vscg9o0x7JGjcC1NgPxeXyOMrmWxHDtPX9soYwT8tAFh42cYvxtq6xqZC2VUstizHkdlEKjk+ur+
FcgdXz4D9jFV2FTF+J2EbmNXXnMI9QfzfFtN1q0j6FX/d2Xc6Zk9XCsC4rogiYPuuyHZ36bWH5K3
qe5387B34Lc7tDsgTkeLlEBHv9pQlq8ouxH/CufOEPy8qYIYvAwAXc/duGyoKxkUmfwasEs3Mqcf
ljKhWAEMpuUn1AGZpVbFr6FpJhszS/Kj3Uqg+JTA5C3YFvb0XH2ZCeZFREnIIujcXc0ip5fCAWi7
7D4+VZ5kudILfeye1cydH/8bWaxnm42UAiCBM3WGljVOPOF5IPYu1n9ohauFo2c+N4PXyj9VGz5O
ufuvZDpI4yE7xdojl7fHSfGKNAZsUbudZMMPnR999axiBrR2loaXaP4YK8ELxVbB7yhY3gCuRuoQ
7WPcM1wqShP2GYzsXOaPxHHuWmXyb69q7Zai/gVsB8s5X3FHDHIKAsPchi5b+xZmYMhOpBu8QX7M
wtQl7Vul/10JlhEHYLYvIlsGtEZuj7s9TpfYVtNaGH4atZ7WvivNSzgLrih7fS427koGd0nKjoxD
XkjjGbPiQE5APfBme334/fbecQbnHymgjAYqhuE0+EG1uVTSNKzJdA7bWX4myJxskF5O9lWpZL5U
x+q9GU6DwDHivJb/CEXRF+Ru4BA0uIe3ctquQ+J0PJNaNxkvv5RhXiyppmk7x3r9BxRA+ivwu+V2
IFLYHG4vmc9DfYkHAAySQV+FiI+75JU0z1ImYWeHpLy3572kBQawz0V/6NFmOqjJuTP2zvB3ns1/
pCIJCkotODZ8Et006nxOhmQ6691Zl1K/IxupexvM40C+3V4g+35ecyACY9jADYJZTdz2xhQIKOKQ
8Ww5SLnYYb0NC2q6KGrJnhbqohBx7TQRoaNZDRByUG5yb5aV0WnIgRM7T5HWnJ1mGGPXSGqz3zpk
mlPUvG3MB5yiCUw8oVlE83+xsXCyWU4L7f+mwVkYPZ2pkvfqfJ7LGrDFeGNnzn5ss49UGn9qWi8a
b3t1ZTAHBgUYUBuAEgdZLm57kX+osr7quzOBrzMZGJOBAnDd/5bIn1w0+e3qKJksVLkRPhhIFPLp
LUWb67SR7O5sxsM2L1UQPQKH2UcHVRXs4vWtgCjGCQwTjYZyYD+XT0NBh95qtLpHNavzzeEO6rrT
w3Hbhe+pVbpRV7odib91piTweTjzbYNzWYU5xXPEthRl9aVgK8OkZTrYmJZeRt4Y/7bJMSaABWF+
9M8+NHbCuSormwpGBSBA8VSgV8bUlgJTBOpzkcfyuQY6E3OkQlI+qWOCML4XvPHrklDQAvoNuBN+
aTaJ65oWiXxW49dSBdJul0RIWUgiANzKFqIRB3M8MESEpa64LYyUeBzJ7MhnWlv3pdr68JICtLRW
Vu22SRKUY/K7yARF3rXFXQpVl9uoRMSIO2AQzlETew05yNE77v+k/f5LawZKGMCr8N5ifQAScm9t
AkexqyasjbzLGPGpJt9NtfImTfAqXFmxr9ZJRlXCSAfwMi1XU7ZRMyi0Uc4lIT/VSUcz0ybTlXud
9AHgDB0x/dvr4pOq0HvkyBluEVlk5kdwC4t6JZK1UdfPuI3bGfPd0Bm4s1PHy9XUTTCVZbRBP96V
z5VMMRzrj0D89fEhIwHcFXaVQdhUplMXgVRfh1JhmLN9bpsOA3zu84Lu8hp188wv5Gcn/izHn8n8
lO8qbZ/E1DfNNwltDoJdYFZl8VYhk4b0xRfxDcvjc3fRmXItD1MzPKdSTRhCRjoN8CWxF4oIN3dt
t4GeB+4PpWU8VWgKWS44tqdUSU2VPGey7mqBIz1UDZ6l0gvpi2Bv2Vdzq0JpHv4FgBZoj+MxAgNC
k8yauvhZa1LjGEXVj2GIlXs65erWyKXs1UlVcMfIGOrVpPJ8qBTzoaFDc6R5e9JMSRU4XFe7bGCD
0R6MBBH6o5BSWy7dKLXYKhV8T28/NP23IR98amlbwaqvrhCkYN4Kq2sxaAm/aoq+HoV8rTraZJ/W
Q7/5Pe6Tz9gbfhaYklt6tpv61sZJ3PFRSNx4/X59SYdZBz4LrQs8vL9UlRAz5/v4ebSp283frOyZ
dE+tHQON9VmUta+iGDyJZgRx4Q1DV6PNEigatN6i3sXrr6xizC6AtPEzrSLfmMDMZ+Qbwb4y673Q
Jk4G+4aLm4pVoQZC2On9gGulesnG8ePC7T9Lt3yxBPmV9X28WBGnK1Kc5movt/Fz5w+Dn0ieuek2
kad0GyvZiCAfou3j7qRuSGiL7iBMGhM31N5j4gi8C57j4T8nBApFAA9Qhv+qjF/snhY6WRcN0Auk
eA/0FD05fn8EIKD35U19N+ylb+AMEIEqrmwNOzINThvKNhiI/DXz/UJoXLSWSVWsK8FL7IExakOs
FO9xa5+bmL5lqigtdmXNOYHcqaUpQf4qgo5EeeRmTnRM1N+1+cMse4F+rJkS+GmMdwgXHSz+S2Vs
4jqlqjHGz7GioxhnYtJICo/RG2xZRNEmEsXpvUVSFcRGEDWlz5OEgRhO6CLaECnI6vVC6ICWDGT4
rvxPM4voOKshrpf8ERXKziTtU5Npd/F4TNPyoP0a1OogpdI9tUQsvjyI8h/lvJDN+VBpqNXofnLi
Z93y5tSL7U25BUtVHf6upLtKdS16iHoM93UR1ty2KisKA1ZsEPoiFmUts9w5RrURm0qPayFbxYFW
09nRR8dN0c6gdW0i2OOVkwQ0j1H6IlADJpUTlhYtimYxTrLG4G4P0eJZAoh219uaYFUr945V5TFM
1AKtH16jpXbmg53iQ3CWyoPRPVe6H2tI1/rZX3KosHNj2UGg4+GzoMGA891SAxzPOWgRn+GR7yXn
hab3ia0IskxXXj0Tgv56mBEMFQBMfrkYVP1q0tVp8gwG7jkJ4rbeSMo5UXaYeumOZbvRJIETzGdm
/1nXhUjOjFCNqIjTQcJffAKATwr3R76xf36o74rlma7quOa+EbWZ8bno/whF4gANB+jP4huilHyG
i0iy5HnWvOyzuM/edH/YzQfTK+kh6z1bAKNY39d/5XHa2CRGBfw05PXd0Xkt0ycigyXJ0yuAs3ci
DJhIGHeIeT1JbaKVYDMlDmaaIvqLbM8aN5b0nDmHYbQRWojGJl2HFl+a8+8KuWPsjTrp0gQrjMIB
0IFvleyOdFNqg5dqo0/Dj2jY1sjVGIPgdRCeJfegp2aqyeMEnVX+FF1y6BV7L71U0fSctEGP6Wo9
xmnaPfGc5L5rREwDbC85RwkX5t9lM+tw8erqaCuWM/D9P0+6lPtp2c/wk6rcv2051zwkBGwwngab
RY8q5VJMnZVT0Sd58pwHsBGuau3S4hCrbkP8WnKH+SSqCq3q0IVAzqplgCKAHR/HaXrzPiEuBuO6
aCmZXt9vr4wHovxzEy8Ecc9RFWKGo6pAUPx9+iyfrZP9kf0CNdTgpw9K5v5J/4e061qOHFeyX8QI
evNKV1aWMi29MOSGBEnQO/Dr91B3d1QFcYsxc2Oip3uiY5RMIJFIpDnHVvYvR7mwp9HJ7yVHerz8
Acvmc/IB/NEU1TFhLcynYHZ0D8pd5WrwRX9wq4d2Y+zcFXHzOfhlMCfi+MOJ/sypHyFudMH4/Cp/
3ao3pafEzrg5Wrdu8qWtSFzbSe5glnGrUeAPJ0EdXvUqWuODAakGae6hie+LhyRZa/xcuubBRTkD
sIJpA3Wtc1sVpL7ABAh2dCivR7QU5X9lr3XhX17H5WX8EcId+kqJEhYVTRKElQzS7El/j+Vacggb
14iwlgKmuXXEmLOGaPbns5R5muQNaNqSoNUSDGXsmR/ulGPXPGr6Pko+qnrLHsC/B7B50bms5P9z
OH5Ec1oajQxgB5CZBuZ4E2ZfjX5QWqcBEXMV2Uw8NLJbVx/6Q/eWdI7aPEVqbIcfGYDvm+pOs55V
00/QyHT5o5a39+ebOI9H6VABPxjLESVC6GpV2vkUpFsu8DoDYRq8y9JWl4ALe5AjpqQwClxmTezX
39AAWW9n1nuk9bdti5r4uNczpyz3419xIu0GcztKfpKCeBVdxcSRJ1y0d4qy67K1fp/lk/WzEvPf
n/h+gBICmWXeHZEe5L3ujHTX29ZjdCuuoUrMTuG30/hbEo+3pqHup+nFvAhaLdmM1cRt1HwNqf7/
cYU/YjinX6hWbJYDFLKsR9nw0mNf26liU9d8Tvbx1+Wd5XmZ/+P5gWE75+HRY8AjAQlxJ7RR2+OK
oZ5oXQOteVP0DzOFFZP9ynrMdkn9ODTOofw0mwPr/EzYoUIvvVz+jmUL+/kO/m7VrXTsRBWuJNe3
xeRoaJvfqNNVpjOc9huqX6MFoC0bW9bcEQwdY9HM5RAA/B7T5k4It53wplNbvV/5rIXUFoZF/l4e
/l2R9FOpZGiaCPo+fhFMP2+2LAYL+w0ea01W3Kld5YDNY1+X29T6kJMX2ttEukfCnymJl3cq5jm2
JfPzys00ssvkq4gW7lQbB2WwM5OBSHOtrLLsKk++mbvMB0wJpznqGoH6WLxmQXpXXdHN6A0P6nN8
lwbCWh1w8RY4kcfd3dnMGASq8ySowmjyWQO6TrUC5R6GelbpUJdOO7w/GH0s3APgPjg/7RkF7YZk
4HDkClq+C4Ad0mgn9veK5Zbito0nJM4flMnXW2cyezukDwzEMcxWqdMg2Ddam0YrprsYFp5+E+eL
S8ylCmVbYb1BrNtML6qAz0qIWwiTr7QfaWbaZf+KGoZ/2TgXN/pUMOeVB0We1KrFmYmjQ5EHCnCZ
FXJjVGACuCmIj+pkiEFctzSOIPq+LHvpvX0qmvO65VApRjJBdCkKIJ/FUHV0pKVkx39MeW0Kbcnv
nsj6Xv8TD6+XtZW0+CeoC8lWRWKPa0dm6TY9lcC5XFVNpAbFpiSgMttmTN7RqtlOheyIRrzSWbb4
REOzOSCuAVAAAjxOVkR0VsoitGlyD7eiJ7wZTrkpnfGqv2IrUcKyaZ4I41zBNBltXfUDhImgz3WG
zu2N8lB6IRBZ024rTH+YvsaLvJhLONWQ8weCjuJ1o8Bnyj21Welo7baWnfrBugFRRRERG5kMs3Mw
tmAITwBLvWyZS97oVDof2o9NZsgNvF9YmcUmQk7ItUYV99aA8P6yqMWr+lTW/C0nlhmXeZ0XwFoJ
ouKgTw4VrySxBp7wldnZwnjsB+JE9U3hm2uhyKIbPNlXzg1KozFOKYPg2NiOyl8VUhiWM9oAfNkQ
49N4uKzn0iV4qibn4FLB0uoSL9+A5Ne1mHsJmqwwvxj2yBRFE6Jh97K8Ze1mlDhU6uci8Pmy9gCp
EaKWwcnvtJkvGMMQTjlsaOuagVKv5mLnE8fHdWgG+lscZ6+RkgIjzoR6FsbLSy+6ku4NB/RjiCfA
V44s9NrbbNGhIYOIEiHwTZFLP9evrvOO1qEJgbFg2cpAJnvSkES4vIpLBRBpRsD7PzHc9SCTHN2A
BPdykt3ECqaifaO6wTA7Dqitzqy7X0DNQRe8ntsFi21Fdgx9LS206FlPvoG7J8bSwvRCgm8YwBm+
UQ6SZItfRe6UzXP9qdyWrp5eZ9KDWe4bIUfpfS3HyI/jfse3P4uAWbHztY7inghZJ+FyFlFk3UeP
fW5r5mOXoltoU4GSJN226X06HM274jktN5awJxnGAFni9HKyoQYQ8eRbUr0M5n1C2ea/2iMQq59/
Xo7JPyRf8HlU3GSY+umu43bTte9T6udgWTD9KbwT0mMr9jsRRDXJ1NtmtYaAuni+/96kX1CTUziq
/SDrSJ9trNil4Gu5C9bIORbvPZC0gHccFjkzrZ9rmslyV4mRTALrkCaoeMjMU8knNY55+5rUnd2V
klubnta/rCzx7C34430qmDsG05AC9HVgJAjTpy7+iz5coyl+L7Z2xD6FxO7e7y4LXDJ5wNsAowfl
iBlG7VzRsmUxGNUb+A0twYjWjUgfmwgTSsla3L3kRk4FcYqRbGpFxaxQaxwHuySDo5lPl1VZMoxT
CdzpDftKM9oGqqRa6cjg7J6GY5rdDMl7lftav0Y9vCgOXdEAbEPGClwD5ytHJaIK2rxTrVQ5VZm7
YZrZtGEACNISB4CokqsktX9ZR35W+9tDzHPwEAxUG1SrzqUmkmCU4NCEVLf9EAKgx2qhe0uJ3W8r
N/1UPEfune0/7QLnxfLDUOlYTuJUQWyH3Lxd30Svyr3oT6/is/BvwtsTDXkEJInQfNAHFMeSLHT0
/qAYbhvd6dZKmLAYbYKzEJniudkEj77zlUTni9ozZU5Xp52IF4gwukQmxSOmv4+yntd3NUuZTavK
OgKmpr1VUy3ZXd7N2UT4w376CfPhPInIrMZUBNolSWBIrlq3dtzt+pzZuXkQ1JXgeun4oYPxu+0F
E218RrITW6AgVUgHRWZl7mlZazZSX4J7WaHFBI2B1wJME9POmI0618ho+gIXOd4mBgv6aD9UTzh3
yvRX9ZWjZROwbV1qk89J85P3UHQHaxuWHnCg3i9/xpKyp1/BHZKCSZ3QNHjvRZGob/SiRFeqCJKR
y1IWA2r0oaJVa4YNxJT8ubJTp/dhkyB4z2IPaNwgf5E9YAgKxS0GqXBvO5V5JR779nNcze59n3Pe
dE5lc6bTTuNg1BbCQH28ARPHPmyFfVfQHR0fZXHfi3NVMnHG5kUuP0ifOUzy0/7IBNSZd33zzjS3
T7aatGsKH/bvRuGbUCa7VEq2KqEg2xB2yZh6pN/8qzXDYwDdu+j55tdM1zEY1TJEywMFftB7IV5N
k7YVbBUQl9NTnO4I8qF16Rsrl8O8F7/XC0PaKkZUJXTWne9VO1mgVkeMFDSxihabzAKYhRJXGyaA
KvqyjovWB9jF/xM1X/Enp1rPhinrhwnlGkwQeHFbTlvMlzxcFjKb8CV9uGdAb4bo2WxFPFtLaZvu
45o5epTacRQGYfQWDqZnRGttUItREWDF/9Zs1vxEs74K0bhEsXmmFO0isAJoeeIYCp6rHXEjpXBj
dEfq03FsbDFh7mWNl3YQUEZznxL6oQEqdC4c03R5PwCNL1ABU+bJhZb7QhoLbpro+b/wyzPUq4iI
CKCcPIaxALovjNJbc6qK2i3q76R3gVXlib3uRflKBLaoFxAgZ5wN0KPwLhMZ1kpnSZwGShiDfStG
iy0ZGuJ2+bT2eFwTxflFNWdoaKE0Dao20zcpnsNemkbEF6m5lsxZdFAz/Oj/qqVzTxmxS4VQTvQs
EMs6U7zWrNvMjqzG6Pya9FN1FU7SQNle0JDLcsRBAf3cQIYQKEKTpHkpSoXEK3WZKFslCVNpRycj
6g6tJY+yK5MEf46UXKmcbjAEemdEBan/ksS4Qh5Rl8cNC7WksLW81tnBHGRAXkf62FTbWizBP9P3
YtPaAMgoTAfHCENba5fDgheYiTrm1iVkBQAkfm6uFqMZqWQlRcRUee+TXblfjUPsD0yr2wlwAC4f
jqWLF1EhnmRoPke7Nk92UU0phhLNNgtq81PS672BOylUwxgdFWIgFF9NCbAmAannbDp2LL8aiKem
D/kQ+oPyNQpBqH2CgePz8lcthMgKUjEYq0OnKxDPOKebW0PWjmVEAzWubVkQ7VzMfT0D7lnpA1DB
LoeXywKXPBQkfs9LzHVXnqAZgWPZMIHQoPVbyc5BhOrYX8rb9NgF4C7/F8KAezsz/wHZEg1d51uc
dNQoAOMEKJ5dH9BNV9n9U7Z36E2yr1aagRZOLno4fkTN1nbieYsYsuR+1ivD9Rybxldcxm+aRNdc
36IhnUqav+REkjaEIcjIIInth3SLoWlUIkL2CKIKAH9tC+Eq90D5rmIqEyPGT6b4jKlmzDYn5ePK
6i4ZD7yhBSTeGeWVv7GpCT69klY0GOurUfbS0cnE0bMAOvUo/6nvq8rL76J85minIrMzcp/Ldjxu
tOL+8ocsBOlz+8zf38HdO7VRTUklFDSgtLUBbCJVYM+cW0uiNUioJZdxKomzJ73M9QFTvTTIfXJX
rBXhv6ewuJDhTBHOhoyIMJaHWFDCHKNwk3qTpA8JoKUO+Vf1XsR2/zWhJcERn9k2fzSvB2z8Wsy8
VDmdJw4wWQj4vJnZ8Ny82kyNwV7TwrzC23qnm9dl54yu2NhWZ9cvde9Iw0f7BNrGvLYbBYRlt1Vv
SxujxmMzX+1ZXzxWaOgDZeSMqGNxe0vzqc/kCl/T7UcQrE/hSy8cqIlCFCu3rXBAT0Csvaj6zdi1
Pu0bgLeSvRb/Q7Cm+XWtwMIA2I0mSgAXcn6yndJRkJSeBk+S+gZGJNs0QabTe5kGeFhX7rehFKjC
S6q+DcraRbW4I2B/R1QFQpV5GPN8R8YqrGrTHGHf9xj59HbqbnqvNmRDd8Zd7z0CCs4R3y1XBAJa
c+hW/NqSyf8I/5XwFOO+zkt1ogHQgdGp0ByouNpaP28ib/fzWxRovOhhBinYuYJaxhrAX4swuWmv
l06m+g2KHeA6dbSn+tECqbTh1WsMV98ZkUtSufSQhiFFgA7Pmrm9O3i5S4Cg57c3qhMye7Q7N70V
9or3smtvtOP4sMnv++vxOt5qfxUuKsD35P2yG/vOZ1z6IO5pHmO4vzELfJBmy/vmrfTfY6dxks+r
ChMHvdt5WmBtQZb2VW3vioOFb6wPwv1H4xpetLEeTRe9Art2G11l9gviuY2E/2+yjU33kNiZc/lj
eSDA7xNxumecUbZF1UZyj48FACbmzOgd0Z0saB3BlZ896V7zum14LT53u9bZXhb9+9pBJzOC/7kz
G0VPPsctN5WRqCqrg0wAwQeAJq3YR8m4g3tCli1E0veyvFmT823ByBOsEx3Fc7MYX14plTTvq7ps
A/MRiva7D7Ro1k/UXcu/LuS7ZjjRmdcGQK8gcuecjDaoJsWEHASRXYwGg+7eko/DoNrGWLpCuqs6
jAmv9IbPR4tXzgAw15ytBBS1yN1ojdVHVVEUbaAm2kFKMLFrxZ91r/i9XP51eR1/exLwuYkgoJIg
DVNdnHmHI1WJidaqIGrEI2Al8JJao5T8HQmci+CM0kyGvNRZ1QbGMPpZU6LGt60ql5gSemRW7oQV
dfh5oJyleqcRyBpb9T7KUl8J17qg10RwBiGWelJI3awOA5lgpNlJ9Hx5T36fJWw+nupAy8W/f1Gz
xE1YVL2WYU9KBgYTDGc1selOpHC1rPCSavjLEuuVed81mdyVjn4bVQxD2gY0TBxFr3bMjOyc3sKf
2F2PXht1e1nJpWUEWAKADGaCawDwnF8viZIYuZpjGbWJ6R4zEiBC6eKfy0IWco3zUv5I4a6TIarV
rJJg3pXdPAIWzE2Pz2FnT3tHI+64MhC+vIY/wua/P3kDkDYvJs3K24A5jNnkzXptGWDrni7r9Dv4
OleJO07UqoGeH0LK6McP8dPaDbx0Wn9WDBga50pIA3YhauF7tEb1hCnQrB4BXoBJjU5dua6W3Nyp
KO4kDWmJhrNp9uHNRwkQHqDTPgr/FBYVd+K8Xgb6HkGHAjfHOVNJreKGEEiZRsGl5YZIil8ryXvb
mfblnVnW50fSbPIn+29ZcTIWctsGRW7ldiiDtljKD+g7ehKqYiUCXLQCDJkj+EXrN6Z/z2VpbTum
icZga1Xk5jG68aT3CUHZZY2Wzw8ia2CioyP7Fw/AgB76UpogJq6vogZN2XLtCVa+K00gbMeebETX
wLJ2ikj5A6Blb4zGl8tfsKjnHF5j2BoQNjwjI4koQDpysQ2y9KWwoGZ2jOK19uI1IdzB1TvwqtNY
gpaW4MdDfMiE4ZYKZMXHLjwlwdWEeBo4BDO6rMR5ozCyhM5QQxgI/QqRWRJNIIJmDhAfaQ2C1ZTa
2fQlD8BqVkArNnpJT72uQD2iSG60tHBkPEEr8lBO8fbyKi8Ejudfxq0AulUq0tUGrhw8Il2hdsP7
Go3uf4WTR6+N7SChK9g1Ho1rrff1TzMww8bW1GDtXfPb+eAzUFPHG1cGDj4/0NC1am6GY4/hvtRy
Yvl2lKVDRveM2pq+WnSbr7TzKGvOVOM1jabouaDJ6SwIgsYatezmbuSJ2Izu6vStsDztNare8Ma1
0ekp0C+gCa2c3d9XH9qQgKkDyBfEXRYPMmyWI0BCDIwwxsarph/q9P3ybi7ErBAw4xOoKOdhTHnW
/MQR1Z06FZma9EHbDL1uW2UqSld9ikr/kXamRTb4s/UuCWanuCo1J1DRp5WxlQX0abmXv+X30cIA
PWp985sA06F8BVxMpyg1w3gMkKSWiAsUDnGbMF0sXfD4reFN/HbAECaDr2R+FMyoM+d6dwKVImBZ
joGQZTuVssYpJfiMMRnxdszXQudF1RSwAQHDREEtkz/N41R0ZlOOAdpcxD2Q4PXrEYC3O9kQk5XI
YlEUutdMeA2QHPEN/CHRxTRXeyjGAF2F2dRsK2uFAkhqDBte3rDFNZxpX/DYmR8f86ec2o5J+ioO
5TFICtLYkbyNU+COMjZ6ncYm77KwhTbSGVcKWUq0gszTENwaovI+IJouWSCOgnVrRXrT24UWAdkK
gELW5EQGK9NbnOPMSaOo9g3aGvWeVEb2XnY93nxGEWYjCIel/qEdaEafLn/g76OK75sRWDEGPLO1
cSFK3XXAqMZIYBCiefhADTWfJ7vklWX4vebfHE8ijNec4XC4y9yYIkOoFIEFFQa6DpjCZ3tdEOJd
WzTkQVSHaqVjb0Er7C4wcdCDgzFq7pV0eYV+m+aMnfnzs7gVQoJIDvVIZYF+p7ynO/358o9fKE2c
/3zOlwHSJQK1HH6+DE6B1/QQBzursTEEVj7SbP59Rd7vK+hcHrcXGk2UDji1DH2boCo5ZM1Gek70
17HejOgVNdX7UfCk1hZ3ZRI7KNLZw3hXx5+VujbDv9D5f/4lnDebSl2LylHBdG3kKd1Bf9PLKxnp
uOot8avcEXMNsK9Wd/O2sgJzhH9+L57L5TyAJavChNoNCzrrT1m5dbptJp+GPmrVz9FHtrksbsn2
Mbk4969KcwKCe84oPWhpaJNPAUllVN8LwtBbHd5YpArtXi7WIIgX7UnBpYvoa8b45iEuSNPOEP/F
FHSK7OrkKwW2/kO4e5mkbdebQB0npn9Zw6XTpgNHBlDnaKHAI+TcozJLaogyiBOeBXrjJ2JS+sxo
1xJV80/hd+1UCreOVWbF4Tj0U2DWhVNL4aYoN90VZv7t8GBayUoou3RKwOEDSE483XG/c6cya7M8
AQXaFFhmRK9FvBPsrDWqnSQ0yqZRi6BPkmL3L9bxRCZ3MnupHgY4acgU+wRNQuW4oVVhbv+NFJTg
kRBDJ+uvGTXE2q3RElR/ZbW9As/4nwG9SitClox+Bhe0ZspCHQHvuUmMKajnOxElZrkdo6tIMnw5
VO4zw8xdRjR1ZeGWXDQ8NPqt8ILTMF97Lg3pS6EISyoGE644ezC79gPLnF9reVet3GQLoScAzZBJ
nOEMgaBocoYR9eqkNqE5BWh7VHbjmIMiJG0KB/wPzMlTMXrqW9QdjQE8NFUNgmZjsPSVaGlxdVE7
VxC94Dc+WpoHUyRjQO5iQt50n6QguSdKx9wUmRMnnszPf2ExJrpw5ygB0rjNnFKZjkYIWDWjHxt/
opJom3UpOP9cCuYIDHQpzLimPMmqRgW50oZYDApjuMvTtLI7q7v/72TwPsTqBINksP2UCpJN+jZy
emutlrlQKkcPG6IcDR4RGW4eX9dIjdxU6AgpyODvMW3bHAyTWbtwZO19JyIxl5oNuLIiQPtnao3+
0ojpthRGzKvQ6O1pRLD8oRlAFVGxye0EnTxEpZo5ccbIyiTX0tEBBgxqGhhHBA8xdxeilF7lFpVF
9H+GoZviegr6FoBPXZKlweXFXxYF6kM0NAHolMfNFRI5j5rUEoNG6JgjZ3H/WDSmamsMnSCXRS3d
SKhaApxwJlUG/ca5Qxg1jZCsUWBLYhddT0kyearciv/Gmk6kcK6grSnIReCxAUHdqX7clcVOzzp1
JX5YXDbQQwPzF09qZIrOdTHlbOxTPZICIFsAgbNH72A5yck1UlL6yhFcGLaB5f7I4gG2SxVNOIlg
igFFRgEVILPO+6MEsothGymT2B17RhQQjjdTX7uKVVG2VYglNjbo6RuU7DOtQ4osU3VbJFoT2W2t
YfS5UBMMKlze4eVVMQC9KhrI2vFvU3AsdEIrhSIG5NJyL7WG9oeJQ3MXdoW1UnKZF5gPPMBFikY+
vF/QIc0dEbTEGWVrpRK6G+XHcdLe60q+j7UgkjAAguh57i1pV0KqJfUANjXfMaCBAxHV+abXsTpV
YwOZQ13GgJcH1VUpxLGP5oloRdRSpAMwcPCrYe8BZ6mci2IIB3qpKKUgToBmf2h1dww9cM/Ww0pM
sHQoTwXNf3/y8A7DMJUTs5gNOb+lMXGyiK4knhYuRlxPaNxAvgtwsjy48aDOT+3ZKqIm2udts0mA
7mFrA0Vjy+NlA1yKs1GhnanbcRYMWMe5OqyvY2vsoY4IrHNHjnpXb2PVJ2M9XptqLTgtKYZjW6uo
7Gvmld6Z7JkKSrmyqguTH0iXoAaAWBW2IvEJ5DLD7DRoeiW0Seh2VGRXo4rZfPmpNkGCIEtOtVdb
APxEsjuUeOEz/brJOq/L+htaFDshj8aVo7lwXs4+yDxfmLIuLGGQ5/MSO7pKfDkrDiFWoWODnYLy
s2JHda0JeMG2IBOAcAbcAd5Y3HkxxxLEYqSBzIi6anIr5muz4sta/UjgjsmIJ5fV1pCg1nHoZ6jo
WWPQDeSx7mskM8hdOYbHyhpW3iFLCaQzzTgzm5DWLbO6lQKWf+rps3ANkge7mNhDIqqbIiF20bol
I46lVB4maq/TwibWCgDrQpUEiwveahk9z+jR4kHS8ylHTC3AR6ArS0GfSikMTmpoTj5IaNbMKZKP
4T7RWz+URt3OE+WojGtEw7PZcG747Bs4szIa3CgWwz1YD2n3JgoiXn5533fPY49IaQLY93FIe9md
aL5GnL3oVk7U565gfTBziczqG5hGEMwPRK+OarxP2Voyedmp/EjiL+CqrpIILcvwkUEGGnnwvF8j
eZ08VQ/Djfq+hpuycMtgSYGKhfKTgmCJOzV1SEjcJ7UU6O1RVQKh8VW2kolbuF3ORHDHpu/lLGND
Be+kf0AjoAzK9C0aTFxnu8sOeXmTfpThDkpLB23QdRwUOjnoENpqJrULvbjJxpWAbCm+P9OJCwgQ
czIQL8EVdMjPVumupr7eqI6ifsmoUwrx4EqSIyTKLYho/dHclD02j7i1ynzW688qVb40In5eVn/R
P53s5bw8J7erhLeZRDUstCm9xMQVw9JWwWBPXhvhJpdulDi4LG/pIYy6M1KsOnCZMXPICcy7hCTI
USBu6O0atqoAJeFN/6SybaJTqbxv1tpgl73QicTZ1k5UpMUksnFe9yYOvbICY9JkbUoQorJoowpv
RXocOnlTFmJhN/2T1q644sU75kQ854A6WjEQm3Zzy6UFwlVTSuwmqhJvZV0XDyWoL5DNAHwmECXP
tTSKEYB5OcTopiM/7lSc/gkQXUfZRrYG4BrO2jNm8YieCOTMGWREBJUyHBwV/CEsq+3OlD1BeqFl
7LbTn8vqrWnHWU3UtSWZLOxhWZSvTZfljplIkk2zLHUuS1o8ECdqcdYyGMwY2AhJk9Z6VLtLTa9W
to1+tJhTlpODZNSKxEUPdCKRMxCLDjQZDEg0+nxjhlvW/2kohuZ6/7Jm/EFAwxxmC08ogzjVlKlS
5YSG4EHq/mCA05FqtPwYUnmQkQ6aeVJk0riqVdg5uTeb+5iFtXv5E2ZVTi7jX1/AqxpVpMWcc3HE
wxfUfWmqxXaqo2xh0AO4w91J2FwWyNnN/wpEkyLSFICt5LuRVbFFJ1kIldUMaezQiek2NNdYRLgN
/BYCNCb0WwLzGg3X3GU1Tnlujn1SHEftUxkPYREBFsuOtBVd+Fv+P3JmRTBdjCws37Ej9lEM4BNw
Z1lR5pryH8vJpMKRNFtyLHkjv/dF0MZkJSznHwrfUiEP3c7oKsfwBBfFiEwtaxQ+imP0JAj75Ago
3ORB1H2K/nllw6TRrj5D4lfVpmLOqLrNKtTTbJe81aga+jCRlZnzYly8IU5qGSqCAb7H/U1lW/b8
S/Et+09h+zL6Q/blG/lTPV+2nCVTVQ00EaHHGy9p/p5SulEZJAN0bRkCxja7IYAzy8rCoWQjK1dl
tDbhtiQPUQioozHiBmPijIgOjdYLkVIezbF9LOpHtSBXefYnxzveEEDt07R3lxVcOhq4lsBJh1Qw
svrcqkqlVhZWEVdHuTb760Fm3S4bjH1WM2l7WdI3yQS/gUjmzxSyyIigf/P8bpLAzaTXBqmO875F
23YXbaNtvRvAUx41drhB39TO3EeHdpdu8ezd1vFVlB1FF7htx3htdJ2PQL4N+vRruJWW6inNzSyp
jkrxUgiJE5p/kvAqCY1Nowt+WWl70K+AAfDx8iosHqRTudwN3ajmFAIWozqO4+ir1O2p6QACJxwf
scdS6piV4FrRnyjzpfse87fFTQ2itW7tOC2cJgxAobz9zX8m8bQYvZ6EeTngM1JrcBPjKqlHWxo7
W9EiRy1W8sTf6Xdu6yVU79EGAoZpBTwZ51tvRUarCnpZHQ/GfHKfAIjsoqPVL7Ya/vv1XbLn7tPI
i/3//JM6X+irdDAX5YV25GiO6ErO6DGQG4u2slIQWboRFaRIQQGHNpz5Cj7/upT1aIYZsRZqN9mg
XAURDHmZtPG2MaadmAgYSbhCN9BuSJnHtGzbVsbKAi3shoLs2YwAjjGmXzWZVM1yag60OXYDSHhA
/mjXbBdLNwlex5ftb8HB4JzDv2AaAU0i/MAzUWNxGjB0dBzM6xboFEp21Yitk0/7egR44D97Vs2H
DNJQCsU9pSGlxh2yxBjkEsRyzbHJbHkz4Xlt0zW+id8nGTYMvHsTxJUGTMzgokKtKeK0Qbx5zKJX
OevddGti/jbr3Ew2bFK5fVleh2twzVyACKoECEXPJxpMNeSRNe4+JEKaW1o7xEfUKVNv6uX8KGDw
1zP6Or3KqVw4DeZ0nU5pwG4zkZVU5S97AQL/TE0uzV1yc5L33GLjLNSnYpziI8vAdjWg0uekKg09
C6xX+2gA1W7KOroSts2e6ewQY+R2Zlyeq7IYqvqeBTp5QSVIk5lZrsTHQhadKpRexga4rP/QPGcZ
aKefu8ZgpPx9G6pNN8oGZMSxl2seJmUMyw99NXuN1nKfC2t4Jmr++xN1lNQ0J7PU4yNMJSBKZevs
VuvvhUq9lfL7y2qtyeL2q5A72imaGh/z3o7KQP4TfYY9qFxXVm/pKMzkK+jEmkchwZt3rlPficzU
cgl2kTzXnQ4K5Guj2mSHKHWzA22n7Vh+XdaM78OZD8KZSO4+w0CVoFBttopyvEdD1SHDdUVGzdVZ
65gR+KtJCyK98U4cIxsI+JP6RdN0c/krFtf3RG/ufumbtjY0AXoXhls0frqlV4aAUbjLUuaf8usA
zJkuIH1g/IhP2vdNMpVMhsU0MWaDkSkixt2UTmubKK+I4ZRhaZvnKBHDMJsNWnw2ZCpsSxE2Erkj
7hXmXfLivp7s1dHzXw+YeSdP1OP8aCHTQbBCyI3lr9icvGlUnYGg+bpd8V6/L9xvSQboQNHYhBIr
p6E1YYYinwg5pqYaeaRU0V8sjUhDT0UgJRJxaJq/oBjzUbQYTAdsRumwOH9Q0Im+cvcv6Yw2CCT+
VdxOKJOeH5i0jsecVdA5lcu9RjzT7DENPtnCipwl3wmWLAxboNqDsItb286qiN4UZnzU0rLZdIX8
bAxqteKgf93tWNZTIZxHS2ghJQrToEydfumDU3yUaupEEqavCWAGyy5xLh+IxdUD8NNczwWDJR/R
d02qkFGGVpZ4m7IXyyiBn+i0cnBZzO8nLxSTZURnADNBlCRyl62pRbqZYEj/WPQgk9pIre4kCfCI
MFyIThrAdDvCLYAMVg7i0nLK6Ci20FiMZz1vpZFK8lyrR1ipuI1HnxSO8V6HDhKEQ7EG7r9kH6ey
OPsYujhMCYUsFFOdgeJXueK81iRwxhGFo8xGBgmAWgRWcW1n3T9LcX7fBOgqNxQVfeaYv+b6JkwE
e3LWTOSIiVZ3LUG/5HtPf/jsNE9u66xnCbpgYAJiVTuj/qoBji9vXlcMbT7uvIc/lcLdn6akxbne
zyqgKPRMvH77YfqZp9vby4LWtJk360QbUa41QRSwGXH0CPz0TSVWtqmsFb2Wt/xnQzg3m4VWljOV
keOUajbp7qj6X+44Z7WhqhdmUmC5MM3l5PFdI2UrZ3BNBc5qlbpFLyWDCh0wvRnoE1uy0qCx5MNk
hPK4Av6HtOvakVtXtj90BCiHVyp0nJz9IoztsXKgsvT1d2k2znY3h7cJ+2wY+2WALpEsFsmqVWvh
TMe1+nwpJEWJAa3FUlDoPFFQcpap7TvtN1r7l9ecG07W7Jm8kk0Bq3ZuaDCGFurJJba4re+MNHl2
tJtWu8fZhNf92oAyC5yMe8yqJxbXLzrxskXVqVFHsBjfSsiq6DmpH/LD7BkWUVxQ3g6V4DzguvWJ
QWYuRxmNqiZSVkfFeoqywqcQGTRFRlhuic84gxwCQHJoyF7BYOfDypqybWgrJ0f1zgTy7SDnRH+K
fHPT+9mh+Gbc6UFOxsf03dqnEdnRNDAFPsNCnf75BFUHB/+az0C30vkntFQqJrU1k2M+B+Pd8qPw
THpwwv1S3xm5fpy15xZZrBvpRxTXxPpDpbcv1pkJaOM8Gmegx45y+64BlZ10sivTK3v8KOa/OZiQ
NsdbE92FDiDh5yN14io2ylBft7jpkFUFxQPziah0zdvmuH0hxypDghsogXMrRrjSPUGp9QjIx9Zx
0v2MFuHL24+3z4F5ResXUFhrlv7cBPA8PWAwNkI7eBP1Kohezfl5mgTp1NXD2QPEAEXUKgpvgOqB
OUBGW0vULgphBS3pJcH1Muj03u0AAAcpwjIPrhaLeC24r75To8zQMg3bXDdhtJi/oW4zhjJpNsaL
qXyY0RyYfbwLh+fLs8kbJ2RfQVCLOiOy8sxx3IE7zQxTJzni1iUhmRv5y9G+pUXwV4MDHSbS07j4
rXnq83XLjNCuqjZOj9Y04Sm0QdHPmhNiIh8vxXfxpJE0gUqXKD/K1uk/N5mJux8yZZ/yJ0y4rtqW
mpAyTY4aTp1EbyGsW4Ae3AD9W+TS6Hp+kZQb0Nzs1fAO2rfqd4ju0KD5SM1HSzMEzst2oP7zNZ/1
K9CgmlCqP58FyXbyFj1gyXH2pwf9ubyzvy9Bfx/djffmDlW0LSYG3fvDXQO+/e8oUFxebnVdT9av
ARlH2ekf+8xRktiolksa7OcVCa8Mz/gx3QJ6TMa7Dri/b8pmOTi+5BcjGcLryAX70y7fmk+Xv4Lr
dCcfwRwvagseZpnCz9XxiZpoNNJs0ixuU2xVK4hRQ8hBVnnZJO/QXkmMEJpANYdHwPm811GagT4e
MvL5ou1NaKFb/dVQejR2gui2+H7Z2LqIXyf5tzHmOuUkoxNHGYzN+2SbPvQqtpYoDHLfUibgwMCF
rVPJXkMSpe+lCgqJx2EFNxbgKzK7X1EIfWhd29cZvV2vpZqTXUXhWwIU7uUh8rcVCojAi6IKjf+d
T2hVR03YQqXsOLuIj9ldlXrlQ/q6dGTcjLdNFCQ3suu8VQ/Sm/Q2Op7A/PoG+TLF4OIByBPkVEhK
n5u31F5ZInSxHc27aZdkXvicZYS+hrchoeXrT4E17q7B3l2LC6D/Yfsj47bOpAnEAMemm7byeDde
2T+SnqiVTaTxqWtcw3sSNYlzNwkcFbIRqFuCGIAZIdLOdQkO32P/bm37p8wFiClx0UQgmEruzjix
w7z20PlU1kM6pkfDeHYWVOtsr3SOuv4u7YZmEsQf7hG3vsH/O6p1pk+usqYKp01KWOu8X0hLPYZe
f1yuUbAUplBXD/jiIdaKQYV3rF5ybqlYOifMJMxfBRWAKQ4oegxcGm8T2zd3w/OkbfKMVM+tdaWi
TBqKEuC8awqQ1P+aZwJ9CeW6sM4w0GD6roElLRLEGL57/P59JpBnlhMuRoLfV6/0mTirwEd5ZVmP
ePGgo5JQgbn/Z+F+22NidjrZaGoHLOJYttpHmlqbsi52nX0bViaQzehquY40kHGJHluCVWRLeoMy
yapZwKwWZMe96V/e2Pzj8PcqsbRXVZmkYUsxi0Mw++F7F+hot9m1z9Kr49mbaB/nJJfJ/CN8s77p
CpGv5gC0eyrdXP4O0SiZXaEOQ70MLT4jQp+mLH0bhpuGinIi6+3xy4bAtRklJwXZS3YqpTRGyFy3
3uJF+zdrO7vGoXtJ3PDQ3CUP1E8Fg+IGlhN7TGCR9Uq2wSqZHrNqU+h3y8qW1t5r45Ux31TodL88
hfzz8MQcM4eG1Ayor8EcYO8kHcAKp2+W2qNHK3ON+rYRYrLXJ8Cl+Vz/fhLK6t4B+DrCfI5u4c93
uEjs2+NPNPOTyW93f4g8/+fieDK8dXVPrFWaOeCM+LRWH1VXh0TS8Mtwf12eRW7UOrGyOuqJFa23
otlupvRYbO3b2dMPQvimyML69xMLIEMpy1iDhf59OuAufjUdCr/2U4CPsgB6MR7Ime8hDHx5XJ+6
EJcWiwnHgIPjWRzDO/SNMqDDXgf9b+sBqgZcQrZ3/LZGf/Tsxd6LtJG32lvs0k21lQ9IRWwND93F
7hz8IZT0y5IyIXwZqVnmNpY01AvYMSyALoteBBTgbXvcWYCK+LwnsQXuto6BfIolaK+DbiIOa2QY
BBudO7lAVTkqSgirUgwzEKR4UJ9IHDztggHi0Rt9P+7pZviZb/Lj9BAdyqODTE7rNtv2WG+6X9Vr
uykeQRPp97veq6+jH/VGmNpZ9zu74qcfxRxYWqgmUT7ho6SbJlD92mtdNMj64EV2a1cPLvsXt3p6
Yo0lgJnVpG5zvKRxkOhuAipvSn6UpHBLkBegVU5wZ9N4sefUHBNbFxXlS7PA4Hpwh47b6fWnEsRw
6PhmfNduZB+qSy+NX+yNjbINb2ocW+kVrjsqQQvfpnuyybSVNgVgO5en4ZN65sKks4UkdNX2Wijj
uzz5SrqRdsDD77TeBYVFA8HtxwRiBPOzti3f8ejbmwfgY6y72Idq4IdZkxbP0Mfoh+bKt/IxJeF1
LHBUto3mc8edThsTstulMKQqwyppQCs90/Wf5b4tRHH3H0LSdYEDsjQ9dlTnVE9hTN47JCHaJniF
5iNJ/XfRW5B3fTgdFhO1DSMCDGPdf7n+0ee3Wv2rEKUqv8LdkLg7tcHE7V6SUx0UR3BwRM34RiID
AWd8MAeRN4GwHtmbzfOvy97EfWOe2mSCNpR7JcNpYTOy56DuazcpATUL800Xzds6XPZS326Tsbub
sv7GduLrAYz1dQ5mr2XeaAr1I8V+WvobSVTNEM4GE/GmuU+ddsaXOQ8ZAHCzr217iMLlkLWX3MGX
vPm13NeCXc+9g5/OBxPS+nGk8bhgneVNcr9sAcm4070ioF4nuCvyHhcnhthqOhg+QlPuMbzRN47L
QSfOJvVHEt9dXmCu34IUCfX0lbKQLQe3WSvPUhFlxyxpvEaBQl3lpqJGnc/T50tM+m3lc1ZPbhw6
ZHiMSoqzo9LskvSXMsVby946eDVN83A7JTWJTQfCWLWblr07aOM2VtwinN0OELd8KR5HySJl3220
sArA44gin77NqORHaeN3lnaz0pSGNH9wMnC5tCKuiXVjMZ8P5B16vpFPR8WJzQPUyghUb9HFRx3t
CnXXEB3in2r0VI6C1eC5F+TKkNNBdhDYerZEUHQTxFMyC1C4jm4rO79pmyDJfEfeqNkTONTaIULD
vij/wHECXB0syGOCfwqAe8apW/Sa4IXXJscI4LdmAJ+yidtzJRIpE5hh81VzpGdtX3RIfHZ7tLt5
sxK7nZwLtijPCiCMKy0dWEEAmTy/3WIhoc+oI/HWwn/8Xv4Qlmo57gCE5G8L6xeceDOVnKrTWxRS
86U8jJWxL+wpaJr5eenl4PL2XIMY43k29iXEDVDqBDpx/ZQTU2Gz0GVWURVWcz8bEs+eFc3PJ3BR
pP5ktvlmiG0BomiN6F9NGpoKAhAgEy0m6ZWMQ4rHK+ZvnHzofpMmGyHRapLcKbfAO7iXB8hdLUiQ
/Ncac4tSrHaylApYBH30OvM9C7+HohuRaEDMqxRYTrvtJTU5dtYybUKQfXhSAa5Zo5g+eiNGV6eu
i5L8XJvo5Fx7HdACbzBOqMRNK0k5Sn0KyPnjq6C3NnSBbLvgTcU5JFAX+22G8cS21ms1qlA7pY16
X46gJYhCV+qk7bQoPq2lZMX2SJNIL5i7AXQkMBz1s/GeWbRchd6s0RoAQ6Tjj8lYNo4ae2OWV26G
NpbLDsLdAchwA62E6AsBhvMdAM4WdaQdhpgoO+pqQMtqLmjtaRDWm//NEjMqSTdnrS1Rl0ELlRI9
NRFRtWPqz92hFFjiesfJmBiPRFtCV/UK6qdrs1bpt8neLt0wexrDv4mFJ4aYyzaI2xrdzlZDqbxJ
qz2ELPyCCtBQPGyEDfWgf5eIcfaRDo6ULViiWO83kK8Pqvd42Jj2UdG+5cWmtFBOM2MStbPbNoKp
XH/7S7QyQc4BhtNPckfGPfRUMg2KIoS2fCzR3STqMRH9PuMUlha23YB2wmOU/DLkb8KzhPf74DIA
Fa0F4QvVXF3lJMAPdms5c1fgtKpBBRtry35SHVGfIm+/nhphrsqdUeSVUaefewh4rwwdQKl+a/e/
Lm8gXixHS+AKLkQC4ks5TJ+7MTGVLDk2zlWWfTSqSHmUt2+QQAQ5FerlpqEz45gNu4XEMSYLuSuz
mTdyJBFEB6IUewk6OZdHw3up4jb02xpzK4ozqw/tDAicNB7HDLRQIHiY4whtNHnnQO9eHfxCzrrH
Km3vFgvKONjX43XflwbIZ4vWG8vxyc6WXBAQuR7z+7NYZgJ7aSorHlfsUxJJ7qjLepA1skjHlruW
SFiBugWALiSVzv2yaencDSYFYFObXIRC8WLyzi605/1rgdlZQ19OXdfDAjDLDxUEFKQpJIk6EhMi
q7pOalXfd3+oELFmH8AVp6Hqr31SGDJGlS5W1tI8Ti4TvDBDdmjb+rbvZVfp1l6hONpediLONJ7Z
YyK9ZRcTpRT24EcEWjpoR7qa6V+cx2dWmDAfxzkeKAqs1M6VPl3l/a88uepNwYuUOxZEWbRUgmIS
cLFzlwB5hZbJYB89gjl7m0NrFw1kf8hg+c/6gJfMsFTQ3KE/9czG5bnnJQQdUHX9+2PM5PcAvpmZ
jnOpTfs0KKNk10pxdNt2lT+nCWjnsrIKKqv6lQ1ZdkxNCtyZFr3Mjbbs2qkXtWp/AkuYswrfY606
G9ZK9XY+uP+YkZHoRY7TOHLyQ2nSvRy911n4kiRZ4MQmMWsk4DW0bi4khdoXMi7EzoMqUzdWlh1y
fXyTU/P75UnihFS8y1edauDdQUXJLKoWOV2Ra5gjSfKSxTcOdHhE5ioWpeJEdphgmoa0BhsjLldx
Xe2h6bWVl4HQ2NgplXJo0mpzeVicE+90WOyLXc7Nwhh7II6g8wuY3RB6YbinreDxIrLCLGhrQf9u
jrGgBZHD29fMeg41QQDhm9ChmIjGuBXverYh/qOkRhdODeZNBcPQOO1HL9deteHub6brt5V19U5u
ITS24mzIYSWxyAQVzKOT+cIoxTm4sCZ4U678WHjLskZaXU/7Begzats9SSfDcudsEsG7Vof9sslO
rDAODZyMXeqqtF5C9pY9ujpoYsPltpVTYkAQtxPxNvId+/eoGMfWrDZFPiBBUd7oDqlZP2X5tzq/
lc0WKG4Rp/DFwYEDjzmVC6UB5ekKoUo1FVR/kOrOcyK/9tVNBtJqYTqKG/ENtM+vDZJozWTmEski
C6khjG2sXZyT7duYPl12PH3dIl+WCz12uAFDnwdojXPPG3R7qsC1hCxuFyV+WljUi+y4cmeaSWQe
yvSxL2WD6H2W+zSlWQB59NdJa0figKubKHULDXoTi6t39BdYRiIC0Q7NXZKhcLF3HBc63O9G3vak
U8rnOJ4zzyrSEDygik3aWIsitHeCSMtZkvnZ6evQHZQovlnGSPGqCl2nNc1tUtKh8ZEUAbvsZE5H
JQZlhC6Xlq9Eo0RKvTFB1aBpweXJ4U//77lhpj+2abbUaZQeazAZ1fHgSZHg6caNLmgcA7gJnXhf
qPMQdeweaVlks407JTpq8zaXB2KIbl28tCbOl9921pGexBezz620kmHH3BeOD/opyXBDHXflffJD
2mmVYOK4kebEHBM0qyVFJcKCU8W3pBfwaImmjHFY0FR3aqjgtysgRvWbZr+8XV51kQFm1c2ha8xq
xlxFaQiinKdmtNwIAiXp8/9mhwlcZa5pdUdhJ8z3XbOxgQhur2RVsMEFo3GYiNVXvawUGqYrfOqv
7dvkcRL0zXBD4u+1Zm6M/7EkCBlQID1RhlUS0srok93G38fOd0QTxo30J5aY6ySwC5q6FLCk5AHa
SHvQGEUE7ZayqJuav+//3S0szbMaaTNK5zAE3SNrSsgQX2HzkMvLzx0NShnGJ7sV1GHOt6Tejj1W
f13+5t4BwEoye+xKm1gfpoiygjue9bmO/5DnYO8wrRSVVTmVAH7IG1x/iTYVhIpwZNzxWGCgXXP+
kDVfY8JJiMnBZiAlBk2P9uhpaPwrW4sUVkzQ/EdNwXWJ63NIfiJrDW5pPDDObTkU+nVVhaRQW/hp
4k9DAAReVaCx1q9FGCduLDuxtW6wk3EhHT+mUg9bUJwFMi0WnACin2fCmboMRaiPgDD3PbJCbaZb
Xh+FgiDAdYCTMTAhDYojRWPJGEM5XXfGh1Ht6yQW3MW56w/CEWio4HkKePn5PEUoMeDVisQQMu7x
gpbDXCFNHpNKPo65YP2555kK0SNTBzAYGkDMokR1L/ULri1HFcUSfx6Wa2uk8iZqS8WL5j5x0Zx2
pduz7s39VJPJVmpB9OZN6VqyRcMw4D5gvz0fLpR4V9KCClO6/Eyjx+kvekShV/X795nTwbTjuswa
wK1p1HllZhKr/E41gV/wer+gAILV0pDYR18ys2gaBVdLrKEiWI+HXKbURbb62HW3Uw9JWZVCbScB
YTAQLFjQrLhLezsYjY5Mxq2ViPRYeDOKmyJarz7l52RmRqF+ZoZTjG9RIJ3jISdE3SrPb4ZW9BTm
GlpJVgDZB2Exy0vVVk6o2iCQPw6L+rGEpeNridR7CfadfznGr4vEXq5BVK6poI6BIgNb102qbopr
q0fDWZU9DXV/rOebUt7Fi+q27WuFVsalEGxDXmjEDIL4FzpciJDMLBpTn01NO+ElmUVBsW0gTxin
7hypUFWOSCiiP+BdL07NMW4aF12lNoqC/Fpi7RSneMzrAiADhZJGTnZ/MZu/h8YiMiARA0aAAUOz
q2e065N4bEjpLGS619Q7LV48WdR/wAPUgnwEjyNUv0BNw/pk2dEkXRK0Z5ZTYCjZoQJbUn5vQ7DP
diDhl3rxwUxuaDIKLge8U8FCu6sBpmFjZQk4jy6lopqDqSOxEdMk+oV8PISdx0r5ixh2aoW5gsip
s+B0w+iMId3WGp44abB0dXB52XgucmqFubYVuTPLfQ4rljp/U1uCS9wetGRuootgLryNjW4cEF/h
/oE0H3OWtnCOWJfxXA6RLtiCcfI7GpVlN4mnv6gBgN8Kzzb0d+Jiw+r6TdQuhnB9I5iLDU7NJYu9
vKUioR+uF/y2wiIB1BliYZqOhI2kfeh4k4MWRuBn3JQokCcgLgHexQaH0LmjdSWaH7UOlSmD+g7Q
/l1QPcnSNY0INOec7qOfdvNPdMMb82salW6+uEW1U9vbyy7CuzvY6IlErylaZoHSPf8KbZH6zqI1
moCzXTJGQVztaHI9mHOgxaL2XJ47rkIYEIbSgE9hl06ymqarGyA6hrDYDK37VuSRm0A78fKQeHH4
xAy7drFiF7Ulr7iKpz4j5kjsn/JbmN5koiYf3hlzaojZxNOgGXTocZplv5o3mMomcr9Ivhl6ovYC
3vZCmRlRyZRRGfhsJDm5CdtglcdVCLH+pnkAgdyfw16c019naigNMAZ5aODXC2BcFvkIHYusQb3G
eGvC7eW14Q0E5H0G0u64rKLp99zdCqkAy9raoV1Ozb1Jjfu46raG9PEXVlBpQMucYejg2zy3Msf4
1Q4EQMeiS0GdSvTxwZoHgZtxayyo+QJtBZpkUJky530/ZnI75QDXTI1PUbTQaO8ZzmMGzuSihKrO
vHWKjRlvwHJCSm0vyVZweZi8/eTYpol/GhAILOdEJjepOsyYTKtJezSJO0ENbJaXFWVDIimK/zj9
g7QrutE/e/jR1cbM6tJLYVE7eMp0E3WHDkSPdNyuiROjFlw3vg4MlnBwwSltFVJaqxeduPvSO1ZE
G7Rd4QGYgGEGNDNy0vhQtUDqbHN5Er965LktxiOXVunbOoWt4tnMyYJlVAUW+KPB9XptPwdHKhPo
C1uqy9bA8ywbgfZMFS3dllXRksFMHGJbmf0/2mO28wKidKMdeuBCJHS4OL+08hd2mJDxhD9xSI6D
jArPQYtx/66hUTXoM17nUv0O7Opt2ebXUpSL+JM4GJtPYWx8NuCZqNOtR9iJN4SlXdhlhPEoeUnU
KHatQiYm3iY0SnGN74jppNu8RWtJ+97Xu662/MsuwltAdK39+wHMSKVCHc1lwYMwdZ4U4yqTrjR/
FEH1OBdeDBOvItR/0VMMSYTzYcplq0stHtXHPPG7piYogcZj6kW0QGRBC5Aeu4NREp36hgh7y1vK
E9PsnRcqTpCaXnvJSvTi5RuANxRRsoXz3kVZW8WtbSXthT4KswugmFfI9dRhEnvJN5qt/VajDx6V
DhCDePH8Y5o9agwueLs1rGifgWwMch6F+nJ5LTmo/vPvYHaHmdcjbVp8R/b80brmvvGM4/fwLQ7q
Z2dPA2lv3hYP1mPkCeyu0fH8QXpul3nvUzors1HCiSD+Xfql7q44j3qVOFX3cuej56wU5Tk5uRrY
RD4IpBcrKazM2JSdohpDiCQco7JDF77uttBpnjJ/xcKZ4b4fKNH6Y7wIHsKc/oRzu6u/nexYs+kg
fqFgjisiVeRmMDexp9/SJ6Axcdvr7qlNzIjEGRlf5u+CeV796Ms8g0oS+TATDC1s30udZGDikBBt
dckgcvPD6WM/jqeN6kxBH1dXaVfe5hAEUgYMPP9mlLPoWrjGoy9fAE1LXO5XbC9LNdLUQ0jTWEb+
aB6v5QbtX077HXesF9pKV+2gvwlGzPUsJGMBQ4RIKLRPz2e7Xwq6ONkCegC58oB03yfSCLGG2r43
nuzUbeWXZtoZ4HQlmSyYbV5khG+ZKw8CzgGWDaexKIravYoS5g18ubzRSj8XFDm4s3ligvElC/eY
MLQURP/Ys4uMlA34p0wiJb1LRWDBr68++O2JLeYuUJiLFs2WjuR2b//oHJ1AlOL+8mqti/HFOSB5
pQFxgvVic/Vz2QxIdsE5IBNKtE7yUXyqBvCqKR+JdGVLPalEJwsvumtYIRMSbiBHYjO2mrnMcryY
uE0Z2P7mN3A8KWoviG/cZToxsv79ZMunTVWDWd/Cg7lwKj91zMgfHJks7SoibXUxaWgRC2xyvQ+d
Ip+8GEi6Medyk9o4PwojPU7qcynHxM6erelbBRDi5TXjjQ0EzXhiQWhmZXM4H1sC4rhabbDBJozE
A25yOM6hMXj6MiSuOmY/wfagCGxyY/damAYP2nr3+HIHDuNhLhycyaN5oC/TfGtC16dJIlcrHXfK
9za9KyzBXuNNqA4MIEj14SbwzvOBZmU6DJqN7RyDjklywxQpaOkWgnaCA4I7oSd2GGdZMnMychN2
hqn5LlcPbRZvnBeQVwazFDrk8urpnB0Hkl2gLdd0MC4g54OiS11lUpdkR+tFAb2CiDd8dTJ2Q5/+
POMcWq2qUzkW2ZEu38YoJDUY8GvpoZf2ahe78/RxeTS8zXxqjlmiGrcngF9LtJONBqnGOxtUbUKS
T16QOjXCrE/rdDHNmxUYODjgqboNx9xTpjtj8hzbzyJAvoRA+jWtemkamb1cSt00NVDcPUbVpmy2
afQMUl0yIMcsNS8QUVSM13TR7y5PJtffT1yDOTlrUFtORZdnSHyAj0u5R0cOUZSbBbmcy4a4NyIk
bixLh7QpnupMVrlv1SzsFqhDJfKmMcE71uUkGh2Ij/TxzSwlm8Qw/WmEqHi2G+QwUIrFrx4MUIUt
cnWQw16wA3luBEpICDytDVao5Z5viknJO0Mymuw4y1eW/oQnorB9gDe5nylFlNKg6MkOGQJVejLl
RnZEToIow6+V6TpqTaIqotnluStKaUiAQc0Gbwtmh8tq6Uh0MbNjBQrHeBcNyqEro0O+9n2Xe23J
HodGAAjmBRXUB5CbQAIXdNfMK2KwtFluNT07NtpEUrxJhQA0DgZ/pb9drwoAoSEcM4GlaZxwTCiK
gnZ0g257N5Wu1i7R0RuLb8tBqdFdpaE0gRep7Ldj0Jt/XB6HfdwbPtUB1qa/cxehsTTVxfoozHq7
DOJaeiqd8M8Tm+dGmB2ox9BNAz8eXoVhGWhNRhprcsX8rzx3PxnL52F7cjuJWup0toaHUN6qu2i6
Q25yK/ZDrhWALFdCcnS0sHe7unZGe0X8HNMFjRqlAgAuLZV3yelF9E68QwepJDTLgiR5bbQ7X5va
6VH4tHHzqaXcHXNnAxlYaO2BdpggCm36NpIhEBDfXI5i3B0NpnXQeMIdDZmxGiUGSlTyej1odrNk
HSiaP3osF/2r4a3iDaCjlMEYpJ4PT8NyNeU6PIDut6lmbcGhZaR43CRaUFQz9AhE1y3u0p1YZPaz
jLbZuDJwR6bZvNPopp8h2WIIrlfcVbPwwECzOUQ3WJYOo6Fa2A3wj8x8Re9MGxjhThmfaY3DpxHU
dbgBaq0sachQ2wiL51PYxTmUwW0HKR1r7G6jQpVuqoL2/mWP4I7IBnQez044I5sShqy8BZQW7lY9
soxr/QPyutd9Cw6dy3a4y3Nih3EIubWyZLbRRK/6bzIRnIVct0YTyUpDimOKhdENRtRXNLaR11bR
ZakubjdBdly6rQrBdUPjHVTg+oVUOIQfVkac80WRsWsX6LQjpLej/dZJmeHN4eS4wM7E+3BtVk2X
CGmDaDmmNFVdEGvERNd781APko/cu+nJeaFv6aQ8xZICEaRSzYPaSfOdMmvolQ/rxWubtH1JuskI
wFMhEztBhrRa8vuhaEZiZT1SMbFa3wwpviOaegWCJXWynfIxcSsTkDu5Mmcf6J9sM1RFfIjwy0RL
AY6C4pFI7H2NGOytb9WOwrMbFHm4F51PCEieqV0ZS3acpOxh7vQHpDLMuzzTco/WUfwWS40hWG3u
uQqEM2AaeFxBuog5cprIrM1Em3AvmUkDlVSiu86L8mi9ZB/yj+KnYnlp4wJBd9mD+SP91ypblEwK
JZO1FFZrr3La/WS9Rc2HpEW70Xi6bIm380Hy7qClEkUUECqcz2lmoN+7rTCnOgXgsJGzxyakoknk
XddRNv6kAgAxBHt/RI6rUXppztAQpW6n7iVzmlsZ8CRn2lBnW5QjkXNK+uTx8tg4NTecayd2mcVL
8KvS4ODeFVdSTUY5e1qUhN7URigfiikq76IyStH2Ms7eaBvSLlSV1zJSNG+ai3oHyEAsWFfuO/3k
i1heOxsoOCqhPQwaSqQ+Wt8jJVB/DO8y6SvPbgXWeKEK9TfobqIGjDc6M3ypbZWuj2EsStGy1+zy
As2/BYTURd31fENA/CAJgFIEW7NKYn3OHETdI6R2ZFQflK4j1rtI+5m7KYBZBN0H5K8gB3nuqu3c
gv2zQRyyyHcQyrn7fCPwF+5mOLHAHBxz3/RDCWAWqnsaNGjuui1YTLaa/zMmsyd5NviD/keLTIzP
DStLh3EAibL1o/GR5Mv1/k0qu60SbwGdRupytq+MoSIa9AGsnAylSPmHdyivSND/zuo6JyeX3Tzq
jXlaZxXkFR7oVHfZJnmMRR7ymVb+ErtPzKxn9omZWaJFmLYwMyGKEgPKi9C+2iQk+oYUPwnaIxq2
Eu8FeUAfZQCP7qKbwX/6WHwR1I83XiTdUJDGhQZtG8x4B20AYYka4lSli5uCNacBm3hNn2fdL1oT
L7NKsAt5txFcgZEkAxM8Xp3M3QppwkRXijRHGzIUMRw5+YkGy+siE6XJuHYM3BOA7UZ7PHs6zg1g
BACYwE57N9V73d6BXvWyu3JMrLTCmDVzTQewWUarXfKcViP0MX3jJT/EIsZdzg5XcIM3oGiLpnic
RudOgpJXXyfVlK95Dx2ogS0doBHpquGfL8mZHWZJWn2wStMZ8mNR/wLGGnQIQjQ6JyQCToKeeAwE
ncCsYG6UZJktmXN+rHMLGupXa9tqK38IEdbcJTGdFdyMarfJNrnHkSPJeW/mx1HZGO3VmPoA4vzF
qp+YYOJuZOf21KQwAeRKW+5hAhz4l03wqvYrxguwGHWlj2KbLJDj7aS8BwYn3BiHMEgDHNekc+ft
zydR/od3KzizxUR5pNEHLW5hK02frHGvjWAFB0jU0Soix15peqCubip/zO+1/IcohaFxHeNkpEzE
T6K+lOg6Uikmzg87J/Mhuh6O8tMSIEXr5ofvyrbzpkPnJ0Hv9Q+pm2+pVz31G2geH+ZA3zY+CgnJ
Stz6AKY5YaTmXNbOpocJkKXZ1FqxTs+z4sn+RJadCmuWa5LGDb2X6lYGzcuzQ2L/sg9wPflkYpjN
D9GdJa1xPzvmY7hpDH+U1Y29BJeNcCPMiRFm50899KvNGkaM+hHX60K6l6cXxZ0dgUN/oqmY8+5s
FtcPOTnvpsSudGMdjeL1hF73eyWwd6ar4f1QubGb7pRtdl0Hi2cdTI+6yvW3dt/sYjDybTQP1Ome
7OkBKNzc/gHaX2qQ3ynQpo23MzEx8xrJvCQQc2Kua8t+9VpqXFPPOB/ZLGLthDNVVyArdMSb7bx4
l2efh1oBlA+HLtKMBiiAma0Xh3Jv5RLEFGo09GtkKYIwQ+dx99zmfkRJnRPLLG4KS3Bu8fbcqVlm
z6mm1OZGgmFZqRV0E5pdskk9Kmb/bg6xSLGUc8HAGKGmvWbvV0L385U34caRZmCMmWru0naDLJtS
RkG+dYygtQRXVp4/422KpB5uGBCLYGKznoShUa99qW3TuKlcHpDb9tvqLpEn8Fj/eUZq7Vf41xiz
ekUO5YZwAGxbi+drw2qvov7NtAYvaSiRlSwYdZGYGHfhHOhWoesWHmkzMcGOkPOrSzRdpS2gfXNN
Qbpsol+pbHSFpOgN2V52UL49JGQNiFUA0M/sWicFFZkzoF0pUnbfdmmK+9pUi17Dq7exmwwpDBRT
UKdFIomJQXIyRWq7diTVyrNc18GAtI2aPKj0NdZ3Y7+L1JjkaP21sg+qb4vm5fIYeXH21DwzxrlM
5iUPa2gohCZguxWyV+HyENHm/rKd9XX5dZiogK9pZ2R7mE1Xg/soArIWrV/amy4bBy3ttk3xoNrv
VLnN08IfOhHNBH9ov00yWy8CWhgAEKCm0C/ReqBY+9A7YPwKkwrGxtt2KEX8OzbGLyOtkBalwBLO
abPpTMer5+Gus+vY1UxKJGgMXJ5LXlw+tce4zJJIIZrCVr8Ek1Gi3/f2z8sGRDPHOIX8f6Rd147c
SrL8IgL05rVo209Pc+wLoZE09N7z629wdi9OdzVvE7sXcyAcSYCS5bKyMiMj+lbjvNlA4UptoBf5
RZRWnPDafpj95tWNWEZo0ehK7LushTxZAjrYFrcc+wTiPSFOoKv0LQDj9XhYi+vEocUER5mFWii1
TiOymwwvAIRcPA2IYnw97p1YIE3x67GdxelDghDpYLyM7lgMvZKNvWmGsEW18jV6Xax7nHcYhjXK
zsV9IOA9MZO4zT3Jt3MolYmkZs0MVxte5NZhpMt/MQ7QS7CiCs0FyG7f/vth0OZIiQFv1INqKpWA
XAGulO3WaAeWCtzojPrHzrxXrvaCx44xI/eobTAcTHlWGoNpEs3730jD2b3CAzZTinpSqR/ormpI
Vj9JMVDd/LBPsZg+umMfj3vJ7/Nwxsgq8zPqmhq3wAzlGPdzhQy5QmmDdP4UE3VNCGjZCqJPCJiB
ho/WAWKgKcxIE0YNZHBdfDV4Eor9kxivxJ6LmxHUcv9rhnIWqS/3DWiVUDgCYyIEjuMB/UDJGm5x
npIr947Hv4ZRwK//tMXj/2+XUKx4Dpux4S5ilZLg0kc224jEF0ETEpYGl7YrR5kaFW2Pzpx6gxjF
jVRzl0He1AqYhb2MTOxKb8uaESqcArAj9MYQg+J7zWxFPQaixGNfHm82+rF7NxT+dup4BtoOfQUr
7Ln+BV0v+9n7Uzm/o2MJv7FyU1F7braFHjokn4DphTwg3YGf9poAcj6Wu+RVJe01z+OevVxivwI8
6Q1gSqSVSuKyPeAq5vZyTaCTtGIkqIADwV6n2KO0G3KOMHwGpJbirMwi9U7998j+sUTNYq+xedXj
Gr74uSknm1JDWJgdIkMsP+rkhNCt7/mVPUhdYf8yiaBtBgvjN3QhXUSlbsiFkbsU2dRv2KpAnazK
MksD2NZsWnZ6lqIqGUkqioPjD6KwWRnzvP+oQ4ciCg+9BPQyopNo3r9XfhPtDFEzl8Av6Wv0p6zJ
4ErH/j2FBEFzzIaV0S4chhtjlB9huqSRc1i71GGxS9nKTJpYH8fGXBnUmh0q9kg1JS+EHHb6Tjak
wD+1pQpuo2lbQhuu4fS4hRoWxBCInGSnotc2ahxv2SC2Y583uLGzH3/P4iJfzTF1F6DNHrxGvYRh
+5Pri1sunw5hXOojJ+zCBKj4jDWZqF6ZhcVzc2WVcqdQ/Mug1Q6rfdJajexbnhcaccZbTTeumFqZ
bxreMjB5pCk9NlEDHphenN6V+jiJyloiic6z/eu0/DOkn2TA1WbtINQGOAqGxKbfqfLeVcm25VQy
cbkZ5jwpE8YJcGWw8mTljEjQmaDL8Zom18pq/vjiq4+Q6rzL/Q6bi0GqP+ylLXKZRzGSd1LTGVLZ
bpIExPjC2hwv+XgcnpnGDURqqCjMi3Bl1y9jkVFCBq7iY2hQECMdmfRtZ2fnAo0MpPt4vGnpzMq/
J/sfe9RhLSNwkCKzikUNVKeAkG0RCmaedvpQoNVJRPII5aQUTHIDmKFrLbRW7C9uKhBhKHO/H0CS
lDfWtFhqyk7lLlkL3MAYHfoxAuSsO04oqnRab0sjclmjvKsnQPxQvo+gTBs6MjORVlhBHi2u+dW3
UC/PauCaAXyA3EVIrJ5FTwPozwxlNFHqnZA3jf+bKw+8b5hdoOaRILldanDrlgn65LnLOHyAc7uf
LA6KTWtC9z8tT3e+/8oMNSr09NZZr+T8JUugdQDMGNgaiwpYeZGNoGTUFmj91KO+1khdR56eSsB4
1U3Rm4Kaa0atTvGWrwfPDlpmMDt+/AiVodwp0CzZQshJNCce0A8lzicDvT/d0U+LaPN4k1Cvl589
CkpD5MRYyC9xdD269zVE86LPX2KvPDVVfvFbda1Rfmkfog4Ngui58AKh4NvFCNWo7dD/gVmSx9EJ
BV/ZqDWHlnwP+pePh7Po4PCMQZQD2UtUUKmbIu9HEXnygr8osfAZR7IlJ3bPH3kBDIrQWgl5I2F/
BWWoJ3FtSgNyqlmumY8/gnrh4pkGHA2oUfC8xX84frfjVYZi8kKlrl301eKlluhICRqe8F3IvuHz
z4+N3cX8kFhApy0iILzVJQALbo0xITOKHNPVbhcXF6bkz+EATeuiaUnBThtmKrDv2Z5duZDpZsB5
jHAqMxPAnFJFT+ytWR9s0VMqDLVbT6OlNp1dJPsqPuOgMfVkNeN7hTIb6/qN2XGd3debCbJeUmM8
HjytY/XzGSh/gl8ETysOiMbbz4hr0FuPqla7U/gynTJBB/wp6WylJR6axs3R9hlTyQBuy+d+ql0o
WylntueiMANp24zQYiXlPuDsUCCog3s52LiNdthxCWmZU31Zy33QJfd/fS8vgE8QXSiIGSm/FCil
UMelV7vFRvlK/4Zmp5dQ/5scz2h27FNlCriPaqeyGqt32j0kuC79rjGmE3scnWhln3J3TnmW57j6
Gsp9MbkYM2qI2ePt1kSOWm9NnzA64nVcjB75/Xc0IvLtGyvPhIXzwYOvFwwgIKCCkuv891f3cNpO
pa9lbONyoTHIud7yb7OcNpfDY8J3Pt4i9x4BIhNQOUZqAzS02LTUFinrsfeaBjs16gpHySo3iz+0
qrDjoIEOlL/PY86YOIgZyP13w/xt1bc+WQOn3oce80eIM3gMGXP8UKc08hq+Ywq5dmNod+RyBYRq
dPbPUm5EIq+PjZEzPim1zvTKfu7y495XZmHBTSAXBpISYAVAvapSc+6FWciqWdi4YvTmQSy3z/9G
Pr8R0oy0CkuU4lTEwWZ4ratNXxyKxHeqoNFrwZD895ADkygvrkQENIxvPgsCh6y3iLwIOtsU6lpg
el5qy1RoXKEG25mwzyud8e0B0egQkVyTjKH9Dgdbjp5KdiCgBDFjgV9JLszzfnOB4xvQL4W8Pwj+
8Av1DXKfVZmH+8n18xLVCw1ISbXn1zAU95HgbEZCV9asjSQod0IJVTCCWbhrXbSA176exmasvobC
USmtpHe93EDfZ9v+WVnz2ZncDm4WYZqx7KAvhHOk1rzTABBlo0C6qJODst54HAddHECRKu20kSAi
QN1yGJxp9TVzf+YAfgD5g4rnOHJqwIXdnnAG/Mi8UvLqxWAca/MVmuhYJpyuy7sVV3J/AVCWqIOV
8FIjcRUsjXaxrzaZMZC/GVGNCUVdUYfmgW5xkJlrnA6F2s4MbdWQITjHmaERbFOL3fnW9LTWbvjT
onwz89RXzRHRlYfLJaGVJPiBS6uP+mBEf9Rttsmg7Qi5ByLsOCexEiPX/wJmBfyGgY4Q1JZli7F5
S7F5MkL0MbYKO1lpCLnz99RnUQ+SKRHYeu6yu/Q6CIJ1xcxIAWDXmiIX3aEPOa7b5ac2HgeWuDyP
fuzkr1Bxx6Azw/XJ77dfFfFIvfcIS1Z2+w8r+t2cI9OPZDHwjsD43M65xjJ9KmWSepmsHnMuOJIz
OaHObaPjaKQGSrH6rDpobDGv9uOTNo+HMj0LMiAGAeYHzIqU6YwvG34IO+0S5K7KH0roBUbVR1gc
ElRIH5taWEKkeNHgyePunNNet6PshU4OqgjtieFI8lIH4NxHQ1aBuAX5GINdkwycv5wa2bU5Wklj
4oIJW7lkLgoKoGX0ldb/8dTN1WvoaIB4TMBDjZo6qRwErgLczxWagghSTdTCAjOAjgBC5/y1prn7
hZpR1aBxndWYkCmnDoDI+HWEBAisAUbsCSDq+uDfxHo3ronmLhr6EcLDKcfOmP/+ygEk4tjlWSOE
Lq+WgFSYqVsgf1Y6Zbhyi97vB8wZUOIgpmE1uFvqAmuR+5QUJoxc5ZLIgKGIiZl7DSkZPclJyPIm
mH4e78D7Ry96H+SZ2IcDiFm6WzJk+vIiiv3IbaB53h6+xO2ofzMkOqU6WiLtGPqVH6zR2AV+AnOt
YEPDteFcYB4MjeiLAR0vHM3t1KpiwzaDkESu/FLqkwHBTqe29PZtZZR3j1bKDHWF9VwZVVGQRm4K
XKwEdOxoliTQvybCbyrTt0USHFujAkA2AYLo46XQfWPtHuHn/Xh7/G7HSp2OBAGLUof4iOLddxgC
wSC9Iy1c9wRBWNEYzKcJGsHgVyeFrRI4V3RZnViSrSz50m6+nnLqOpOjlPNlFlOukJE7CYouQrq1
2MXV5fGk3wWpmPNZOwXZcgXRGO0ManGU5SxuIldCYlDNAkg+iyxPFO7cb6A+/NjYz9uQntxra9So
yrYNQa5SR279KzYTvbM0gu2kqyav87piAQxBWqswOTIYk/H1DOC5LQPiHtr5HkKTgIM1pP6QSbth
SWVD49Ju9e+KRA5jRDqk6o3BaAxmo66sBQ1W/Nn/yszzx6KDD3cd9dlBFHVVzIuR21mC0e02E/Ed
hbTnCSLVPIDao85uG6PYlHZk+efn1uotmeQb1hIS3L2/UiPbDgO5hAbztKaPvLh+uJ3gHRQRQFvq
aA59g9sinD+t1QAFcpp2MpqSc2TEGZFAUvb58RIuHQ/0rsgsiG/RiyVS9ng11lKmK2N04smbbEr0
3NvIjLJn1hJ99wE8dua1JcobVG2JR90AS+xIBMsvrbK1PGWXlLZoMMgtvLP55v83NuroB5VWCExW
YGwtFHWCp3Y4duFAmhX8GF32x3ZCL8p8+YKGGVVJWkM3TOOMA71C5PKKUbW7NHF9BKPTBj0qRAAM
vxURj067jnF6O75w4AL5W6/59Pt1xDdAU2Vm3EEcRUMc2akPJI4JY1cenUo5eeHOKw889/V4RheH
ChGan0YVoDU0KnYa+AEvbzaO3cHSTsJHaabfxVNk8JvYVGwAoUzIkeSkXElFr5i9S0D0aGHzoYkQ
u82+tcVzfq6N1tLMadtarFVsFQOe58SvDPbeZSNAxCmc83TI79JY9yTx+yTmh9gNGMs7iMc6dkYP
KQZuBaVBqyPP+weRB06fLIM09q5lmg3x7i18NnGnfX1+V0hJEOhDDMUCtzB5tp/2+zf779Pfv957
f4pPTEG6Ne7rhaEitwwRAOSvQdj007N5FWulkLEHgVaZud5nZjG/OBOK2sbK1rkPs1DfRSMu4D0C
6AnosHssuNLrqiFzx6342n4GJ/8T+Apbcpjn8U9j9hfvDY71ELMkL4xo7YzO3uX2poL1mZ8JDWMg
NKYT6FUvNGkZCJlbGMMeVYGdbwMgDWUX3PTJYQ1w+ZO7fWSOcqvcCDmlWJJhbpM66XmAmrXObrRj
tZM3UMN0BKN8kY61BZkKu7HDS/aiuZ7JOu2bEhH1yHwkL6sLsDYFlANmtTBiCm3+JgDgC0vWSzuw
AEg3eCO3vOOayOniel/NOOV9i6ILqzBXMpdhGjKpZyE5SONJbHWtehF6HeTVjzfYfbR5u8LUpV4w
nTKABzVzWe/Id4khlLtQ/A8pkeejig5vdP1LKC4iG0qtayj7o6BUbODW4Ozh3oq1NNfCIECagLAN
kqZ4BAvUILpMA50kzwWupPwZmicms0NvDXK0cNgR9aOaCX4GxIk0ZesgpdogynnkngRDNJ95Uq88
qO7TknhbXFugbgmkJTPGK2CB85/R90TU6IlLDuxo59IflbdyV/R34l76pUGkCTXcx/tgIXVybf3u
skBFKuX5EdbFT7/U+9f4r2RNu+SrN/wDEZwxMsVNWGyKF4HIa3LWC9cwZpUHHRc2CSBkVKZczDKh
FaoST56U9HjsONVZXoOozQfn2rcgxEAuHkZAkSlBfIQ6x/XUh7Wc+7nrjwyJpaOKjOjKFNJnlzZB
nd2s9ZTGT2Ei2/ffzG8M57V85X+l2+AS4q0kbWOPTN/JMX3qXXYlH3mX6P+XcfT7YSYxRjrD0FV9
latjBOOusCveAj24yPvEZJ5wGAKydjPQJ462Np+Wq6svzoeyGGZroAcwhmafBEhrdK+PJ5SO6mcj
iH05aGAh33QHkQSD1FS2IpvD9aqyVb7EqT5MaJFaI7G+e9nThub9eTWasm/StCin3BWIN+r+Ln9J
dty2OKrO2hW3aoqaOHliC5UHMZPL7LxDsUlOvu3vg+eIrJEfLq3Q9eTNk3s9Ji2G25VhSJHwYvf+
lOg/ie3HC7S46VDaEVEFRgAEUZdbI5zMCLHHcbnbb0VQZZLuq3jTXkCp+6I8SRFJV4omd68hLBSS
nRC8QyISiTuRWqgKN00xhySucOIT0j/XZ/WESHMnfIenNae0sPtubFEr1YDe3g+YpHTjXbhtiOeU
Vvu2RrA4/yOUV7oxQq1SIKsDeP5hJNgkT4LDnvj92pZbHAfQgZDCxFsSRa/bNQoBQOfjoizd6Xf/
SzgGX0JF+Dfv1+Ot8NOUSY0EVzyKutDDQ08wXRDnpTgBTD0v3eQ90Ifds21Zw44gUjx65E0/OxFp
nccmF+YOFlWOhbeb67nUrQ+Gw7j12bp002e/JPypsbHtVojLF07RrIKBlww229wHdzt5fsbEZc4w
lctyhyjRCAtguu+vXBxLRlCeA3oa6A0W+pC3RkBZknJdEdRuyG0ioMNAaagCSPB4tu7vPzyX5uw9
ioF4MdFofinRqrIoM2BDlAIFxwRaHnmbJOb/zwo1FLZl0DMPPmrUGy8Mn5N8GFfGcQcAwTRhIBp8
AEofeBBRF7mUq2FUezDRcttJ/MUymiXzuiwjHfVUjGS0Gr3Ldc3fMgI4tDZZtrIlFidShAoB9h6e
RXTNhYvlWBL8tHaHDoLmkN5M9bYaubVhLpsBph7QYtRSaZyLFLTeOPqA11TovJVA6a3nk551OrRY
AJHk39n4s5s+0TUDhUtujemGDsjmOQbKZnbsaMEGkPB2R05MCmifB3xGMVaOxL55cmSO/CsUoVeG
eb/1bw1RIRMHCBvg70rtgnVPT9HH1xXo7rAfb8q7qig9nPkrru5CRuJyOcgBgpAI6EKs+jB8+X8z
UHhvMgcoJdQEQ6OwHaUng1UZZ55sA9ISyZiz7z4S7ZcWv338TUvLC20pULHM1P53hepgyqU0BROf
Wyth8MxprGZMU1CvuMi7ksnPyIHoxyUCtkGN9srKNE6BqjINignqltulz4bF6pnF7RRknoBBTRx5
h5ovb+jaZuWy/gGA3d4IWNsr25TvbMuOBRwWtsHh8XZAMVovjGojb7tTbSEjbOWbX7mVGq8suFQS
8/Ln8QT/NDM8Ms/fLnrSFQLX+n7rAoJpqXZxkpAiYu1i4yUEOXZLsgdH0XsLRYxnfj8cs+1a1fsO
I0DPPn2M+nToWQEz4Kt63nwpb0O99ZT3JrCUt0jUuQCPvNqKS1JzdsZMdtpA1cxgsz+jAGrWfA8y
UVnJIQrGGHkdgYdAlxkj1fCn03Pr2/nwV4I2SQ8y/NzRWOvxBC6EqkgNALKNSwkMxqh73k6g1Edy
ELbAjviFHhb72jdlZsc49Vt20PZrl/nSecDNBzoopLtm33NrrGg5tioZtnXZ9lcnxoTrQ+PxeJZ8
GsISFC6Au0FrHhU7hlEoKkMUty56QpPt0OTZBkyBlc62mkYAgS9X7C0Eq4B+AX8D9Bd6bTgacleP
Mdrbk7TF80Uih+giHZwLIG3fj4f1U2ug9/m1GXqTKYmSMRHMjDbaa7fSRfrN7SzrwBnyU+V4e1v6
JDYhzx153mhm9MtkNuczS4LPcwu8x6XQR/K9MnRhPluPvmle7SuHy1b1JGktvkkeSazuIgXQsmc2
sDRUMVBNRCbxnL6gqlW4k2S175AvAL0RENmKUTojWOZqs3kRoh333XCbmv/SDF4i1d4bjWAt/3VX
6ZzP6PX0UXdDldZN1tRJ6/Lxru4OQqGDVuHbtzJdM/Se9Dv8DnIaJDIjs7J1/tk4J9zKUftBMzya
L2pv8kPHMryXt26f2mNsA5ies1/Aa/mVrjmMdq6lrZae0/5UFhMR+l1SbEL2q5ATPVEI6iVpqgvM
+6Tq8UGpDE02Ru25A949NkU8mMVtz1tpD8bX72JT9WAgIBxjV/Epj81B1aFaz7XHoDgO3lNUgxK6
huogCD56kkBp5m+c2u1eLcxJtoRN+Dvyw53qA9NM/GGViuc+g8IroBXGfyiqzUX2231Ta3UHuvm2
dt8/T18AzTCk2UDP8okhX1ApRul5Lj8ju8+AisQHRdX8k+v4f/whA1DR8bg1tyzZ/kqcF8EEJyKu
9gtEHAC6GpGy/tdP72Q6zsDjY7h02iFNgo5fEWEpWAkpb9lWVZoOyoiwUNkkLPs7lNuD+Bb9UhhH
1qysaly1fY2iam3r3J80lAX4uaMZHBp4D93OmJCHiYesXeP2UjeReio/xUh7ZyP/oIUTu3Kul64E
kJCCVR6lI6Rz6RKwEFVh1sozbldIduno1lJtFKxoKMhMy++RcEo7UpdrucmlSOLGLHU8SqFkK36G
C2sncM0UT2JJkku89V9kowduTTA5nSfMhjU4pNmYTQ1OmtIJ/tNiCDwFyjlzgnnG19zJg/RKWIgM
uC9dnt2GRFMtPvKN5mW8gORuEABQMPFAPInFSvQ6+0rKN6CaxkP8BvghiL1SK5yOUSpWLOIYRjrk
vE9qfg0zdIea/BnZlQlqfpmgRE5q8Bq35OwCSwmWko4P7M63YmZb6HmB8Lf/6my/f318ahayBpjT
K8tUckIuIl5LAwwOjxir2oCOGif5b0d+/wa+AcvJ6RUuKd/Q8LOGw7irj9LDpmIOXvSzqQ0CgGMP
4rZDHyd8ir8N4FOAh+ff0ZsFSkprXOPzvAMM0napR3KveJWvMpju2qwA1Qh0WecAGYz3ElDwQooH
iUdyKzvHhgbgC79SOL2rM1Dm6TeBlnp+l4NOGCnIYs8claP2PLwpR+Uw2O2X9hQc1tJ2/8cqI4UL
uDUaRWgUcuXznewPODneQNLX+Lm4BNbkaHr+O8DgA5JCM+JDcC+1yfokNbyjaj7eZwuJynmf/fMF
1FKzAhAFqYilLgRTSXTPhuBY6sRg/oyIxxPvxJYm2/9Zsbp0naFJBbXTudsOrGy3zlllWC8TaoRB
3O9hI6OfFcr3n6wpClbob9DezT5x417F4/IiJm5bAxHL6028st6zf7j3H/98BBWL9bWUsIGMyVeT
tjcDDr66D4Vc7+Ti7fF4Fz3VrM6Mt4IKjmrKkuYPGp8XEtorpr98fmCrRn9sYF6lu6FcGaBcoSYU
LUib2MYd9sy75Eh4CO2mF3llwhZvuR+V6X+Pg3KH3FRlitBzjRt/C7+Z9/iv9qLuxUt5yvKVAS3v
y6sRUf5vGrNiCgWYmlrCf0JCMD0kgV4CLrxj98NBA+/dx+M55OZ/kp5EMA2hDAb1cGRqKe+jsCCr
Af9m4xag+P0Abukj3UoSGDeHVwju1DvFTd/8DCp5KxmPxVvmyjAtFSfWLIOwQkMnCB7h1V62tXdt
B0EhPAm+Uyt8WlMMX3I7cwoLlybiImxKah2jDF2oGY8XX1Me8KgO5MqWopdKfKnKyWkGM0dlCTIa
CUCrIxlYRxT1KhMINHvbfFulnp7FmZNnVr5GTbQ0FTdfRi1721cC5414dIiRw5c7Cd0n3VPAf2Qx
lIGOHmOVH81h2ibR1+PFv3NIHPrmAEKeaToQq9KNyJUa9E2LcOqMfjQNQH9ZxyX43I5PpVeZXO+h
o38NN36frwWmciYcxgqoYO6iuTpCvxZROC/qc8Cc/PHsaYwxiKesAWKn2o5vAXjw5H3eWgKInzUj
Gm22/ft41PdZMHwCYAHofJvZwwD2uvXDeaEGQag19blV0HZMGHBJsp8J35hBzlqcxOiygrfWMRw3
SblRAqNMn3jmexpHtG6VJw2qMn98Bqy7esusLMidR5u/DB1IMwUMLiG6Kj1JTVuhb7Q+C3VgdOK+
ZL6b2u3H90bWHAHX5eOZuLsLZnMySLcRwSMM+DkxV+/yJk8ZsIP09Vn2Y0gh7DQwwsj1Gu5svtZu
PAxlhaemW1LTZJSH+tyn30rTkaYBA3xXGjWLDBL7HMdWxDuZl+pl62TTC1QAVtzq8oJfjXP+wqtx
sm0gST7an89tqUdBZitMY0ZlBkmqcVNPucGFuhgXZEKJMv74GMq9GH82zQsoZUwvMLx8Kyo10aIn
9J5xfub8F4uAZCw2JAvmXDr+yvmMDeVoggIGIAit7wxerSfd5j83gmQXmr4AlofwM/WSblU1rBrF
q8+dynzVdVg5sTIlNmrqa9QO91lOLDcERfBcnw8XINS3k10LbQBiNa45d2zzKYee6Q+HKQRKWbR5
v9bBJjF3HglOlhq18Ny1z8KwlVonfCp3kYfuqbTZT8kl4C1QIAWfoR6ZPfphU+/UlZu8s3OF9OD9
KPWyXENsLO6TOTSbAaDQVqApVPIBisuTpjTnmOF24Hwymb4jYzA+h2huEXNRT9Unpv6eBVSDGqGp
8oV3OKnDpz4EshgiQXFi8e8t3idNYSQia0DneGUv34cImF4N2oIKmnxQiflJYF3tZXEcozKV+uZc
9gbES2LcSHt0kXtmV5HyovwBhHM0Hm+ehWvixiTlLxsu8iW5gknoxqaHFngjZngWxnOHh0r2q1/t
F5w3I+0wZjQw6tMotYp0rSuEg0TGyW/P7XfToDleJtpz6j2PT/1QEcSpTiitNKQtOEKwJ0BMBe0k
cxsm9R4YBKBUM6kfzsjmTEZa9OgX8fkYipfKmnztHGVQg5u9O3LoaD1GlwEVFbO5VgXcOA1nYK6M
goeglebreem0/gqn3uKYrgzNf3+1UbiO96uiYYdz19hKUpAm2rbjGuvRXYyPAOJ6NFRMpdY17tga
o+njNz/6KrzXx1vvPo9GGaD23uhxchj5MCBxhFOcrtWD0UJbBMqe4Madjt1rtxLv3y8QeAxmD8by
qIxjcLfzJvJtEiteMJzzPMztQCriXdOzo6FOYw5kOr/G839/56O8gQYaJOzQ+wt13Vt7kydFgGRU
w9kPFac5JaJPPK8207E1phgb3o/WusDvFw0ABmAzeJhF+o7uwe5E0FShGDecE1VD2jREy3ecKWtW
7l8WYEL4eVhAdh1Oi74IxgRskWooYSK7UtlUSapawDHwes8WsdFWaeEMDBM7SYW3RT1m353ajmY4
KB3xIcBhgsXJJ2gx6SxA9HxTjYfEFvxqLck8T+/tecRXQm5UmDN5Kprzb6c/7KRQK0Fae9aKnmha
qLNAHXK9aqi9FWlrLABLU39tjVrsWtNqiR8R93Zlbvi15Ih1tgIcXRoQz6P1FI3ts6oAtX+hMCq2
vRiPZwFgL+8llLCNDrLwynLPj88mfx/YwTvjoIjo5kfsQqumxokXSmLajuegyK0g+WQrCwruJGr0
4VQ9KT7aG9S3QO0NqAzh2H6G0XPq25G2A9NBgd7j7rf0kYUKUWdOjmEllL53f+Dh+KmmS8iEo4xw
u649VMK1sezHcxn7+1ACFEQrR1IG2Rpr+9KSAg2v4mGJlCyO8K0hOW8Vvmea8TypzdEXK4dPg5fH
M71oAv2TmGbUE2Do1oTCgA5V7DGWgAvwZMk4cA+X7KrY9hyI00dhxsLiUpobYWlo2JjLXFnJ0njO
PUiJePALtq9wjVFJeaMHrTq+SWHdORkTVHo6jrUJ8dV021RVradNxBuPB720gHifQcMeL3YcTOrZ
kCR9XlQRN56lWjlJ2DhJm55Ab2Q/NrPg7mdBXk4GGxcq2zSkK0kU7A2ZHc9hHzxnYMWIp8ysql/j
GtvY0rmUoaaEy2UuotNx/iTVMl8K8XSuu+hvFWtGhl8I6kQGP2lu2dRr5Zn7sA1v+iuD1AloGt4X
1N6Hwbaxey7SueK3mLkJC+A24dXfQmc+nsqF2BQWUX0CpwpQ93D6t/t0AsFjmgKodE6jLdcKBs9t
PTkBo1lDfDyrffHP2IrWOPknhY02deavPKWWzgmaEUGpOGeOECff2u8jrhTAZTmdgaGc9ErwCxsU
v2tiBPcJe1xsCvBmcHyaghcVdRzHKmDSMlSQvFBihyuMbjSqkPCN4aUyiS6CYqNpGSxcdsFodtGW
hjDxOzD71CjNhvFnLztRWm6rRriszP994IwPQ18OqDzBh46TfDv+lK+bKpPwYQNzkgFj4QU9YEy+
PHEvQmGF0me/luNdOqSYCACKAM1G5xP1ruRFlMpjUZhwenyT8QQLmIpNlqy9QJYO6dyRCxJNAfz5
dNGLhy7rkLDTdB6GLkFzeQT2CrWsiByAQKkP/jyex4WIDME3uJyQocJGpsX1mqCItaHx2TOXN6yd
h/GLmjCSzvpCs0+zKLXTilPMThzWGlcWTiwMg0EUksnIxtKxCODOqjjWAQxf+G3l9jbf61O2bb65
9uPxEBfW7cYSFYekbCpwRYQhamm2KSVQfoBaMhiVp8dmlgaEYsdMhDb3U9IOQUyTSWuyfDyrh0TH
GSlfn3NJFwI9Z8ljS0trdm2Jui3GDMQ3Xg5LVWxp8l/ACPWKPcfo32ZVt+6sx9aWxgXUEDY9gOf3
zGp+ULB9pFXjWWETUwl8ALE4Q1CNUYWiNfucFSiQeu5jm0sjxKNkhmKCEueuawqy8aDkTXmMEB0J
4nlESzeY4zIQVFpdtALWW7NFJcwSX1W9RMPdy+rsMQeOHzQV/C5fsbLkSNEqACw1z4JKARxBt/5K
bHIlVUtxPI8aAIhtfsr7zJCGyPIieRMn+4gxKyBQ+icp7O1sal4ZZBy8P5p8ZCVQ3evVeVT/tNPv
xxO94Gxuvmr++6uH88BwPcOECIMGHx3ParfhIxDjgB8sBnHwY1OL83w1AdQx9FQcQmh5jmefFxNS
Z6j68D6EI/ESwc6NeizxmiLuQhiCkivE69EeDydDxztj5sdRMoXw2A179ny78FhTCzZd8gXd8Mej
W3IyM9EixCxwM6A39nYiPW6Ku0rIpzPAda3Te+poMSKegpEwlZvHphbKCoDPYkyz8ursPqkdm48y
/OZUTOf4f0g7sx65jWQL/yIC3JdXspZeqqUu7dYLIdkS933nr78f22O7KpsoQrozgD2ABopKZmRk
ZMSJc9L3tfopS36k1p/tWzveRfObtv6USp/z8rHNdmAqYbKLj7ftry2VxAOkIvOx4DKEe1C2pWYI
04mvqo/JMcubP1FLDfZzg3rBbUtroedFO4wrwuY+FLxThbrPmRRu3GH0snfa+2J6qz3OagTBwSEI
txx0dV2LUtn/rAkOWo9zGUiFOZ+Nit5jD0jYjvZVF2y8WV/D7pZqBBc7IxW8KJnguHaVdiJBD3Rp
Puv9DnV3mXJ7eXacP/K6dLMGoFe5j427Xqq9If6rbnY+1ZHk2dfcOHmomvtKjV24/9PSU+c3xvgh
Km03GawnM994lKwdWKqvINIYXWUCRNhnf6z00Tb8+QxiW3a1WnvuoJ73+qRWPCeM+l0DGbZX2O1v
VImYMaBiQ10U1RSx7FtNTdlYcOedrS+oHehqs7MDIOL3WTXuss+3XWxl08myaHmTS4JFF2cHEyad
Jh5/8jmESHCvhJnilm0R7esuLe9um3qpRghvTtpcqHPzKKLoZi4f/CLYxrEzDKY1KGfbCj6YqZzt
Cp/MOR0V1ZunGjFBuMZ3Yy0xyD+bMFQas3Loajm7Cwhk7+pozBHBjmp37szk0Sb7PVh9Pxy0KArc
OnW6p1jV852dKjUCDoW9z+sOKanZ9JUvWj92e6rN2h4sRPacTnL4bgwDG8XZvtilzHttRKmVmwVu
i+VBS8mJxpvg5WXXVnHY5dq56E5ZWz9l07Pd0DKw7Q03XQuHl5bEeJSFUVHNfaqdM+sAfgEA6Uwm
VO/DvLhTojdWCjMYSnFJ6BZ6cIi/Tv5jl0+uNUp/3N5gnf0T9ndhoeVNKKPsTT/oen87en+14/BD
ZCXfNToF9i1A3GvcFsfi0sTizhcu1ErZPDp5op0T49Es3lg1AwbkEkOnHq3xNDZvLJCAFFXT6dSa
k6fCThTvNVA/8bvfWSvPIW50Lj1xpkpJmqRpzUo7G7J00qTeQ2t864m3PKFff8//bAguFNedrLRt
qZ0nL9d2qXnMvCL1rGP9kNT7yt+lX/5faxIdSe0Zr0oz1hRRejdAZgHBvm3hNb4GbBAjKRwJ6HoY
RROWpI11Odu5pJ+b8X40fzb659bVpx8d0i9/VupeOty29zq6YY6RMdovS9SRhQu0adW5DiHoO+OZ
hyh/O2Z3ctpsGHnt9ii6yqhbmYRIGq9C6oO8XWMmsHieh5DR9SlvYeWmq7RxzJcvc+0MUA8QPJde
Ev8whXqL1GRWUEimcW4PZgWN/HySPCk618aXj0q8hY9c+W6MVTIDwgQ21U5LSAXSpA+aJAqMs1ll
pwromLTLtf6XUbWo1VkUjxYhbG450d/q0ZIHzWpYkl/WB0Sqa3QzWlhgkQU65WMY7U19tg9VMih3
Q2lB9dZZ4RtLa4tjpQbF3WAk8cZeLgsTvzJTdxSUuPS5EoUrqp5jmIn60jg3e9v6Islupf85ADeT
jrcdc3G8azvM1+EZJjU0qPResUi1swkleaOc53BnyJpb/GmOB2PaGnF4vY86CHHeXIv+ALM1wnLC
hf5oykyFF2SVHqFTQ0Ky1pw99bT67vaKVh54i63lXGv0AYHasOSL0OxwhcpGYyhnZf4cNc5nbYz3
Kq31RN4Nzb63Iq+zGpeRxdaegV0dI1O9S3S3KO4jCYDWh1rfJeBv+r9u/65X7BY0vhjjxZGXL00a
LcSAyoT2PaJ3dR4g0WphAu2G57L60lTz975VvIqaZdpDVhvInha/jYuIxt/buvpcyMOHCqSImat/
abO98fB8fZzBQ+l8KKIhlX4xaCj9MNQQHapnRXqwssIdpgJ5K8+uw0Mxfxolt5w2ovtKnrCYxNri
dMs1er1B4xDkSsyfnLN3U58B1vd3cZHGbiAnntSSN8ix7fZvKsc1E+1tOOxlI/b83roP6m7jmL0U
g679H1oj+IGXoS+4iUX/t6si6Ycp1M9D7Tt71UqyQ+Ur410/Vc250EvZLQvJBy2m965vF+adBGKb
OdSh/7nhHkt0fvVLOO7KotcGcFV4TCZ1k5mBFOlnSxldI9xb0h8tE9iNHbsKDMLpm9aTHyuEiK39
bcuvPYBPcGFYyJbkNrG0RucTJE4Jp+RUMPGS8ZL1MudBSp6bcOPdtVKxh5eZrodqLJLdsljK9m1J
AQRVm+fwVIQfummAAPwonWNKkNLg5m3uGoPbONpBLjcgFyuxAdOEOwQflolmEQ2daJkvBX1nnjUr
cqNMcx396+ADYiE4yCEqxik0k4e63GuNG/xJmCjqfYlSql/eTfpTFN8HQbp37HHjd72O9svPItjD
nILgm4jPUO2ozWN9MM+Sod5pzX0ZQIk9K7u8MA7+r4NgFUNTkKNgFF/H1URe2z5U9EEzJuvcMQJb
nWp4UpdqYjwd4vj9BP73bT08Ffp9GE+PlrKVTL6+cQwNmI1M5YT9f1We7YacFonTW+dW2w/QXJr+
+x4Fuu592v+VVu+sTyN02fkYH+dlDuwzyK1p3BifX24b4ahd/QQhUZKZw67HaLDOZukp0kFNPoE9
pXj6ZLePMRzht8/X67vvesHCwdZsZc4labbOPH9NbyiRbLLKCSyJXWw92F+DetlaGkTkgWSZFG6F
5GzI2zlsM906jyFDleWnkNab+ajMYLn1or2nOhEDvLB2qf+UdM+317m6sRe2ha+Ktk8MO61mnR3r
GJXPhf8uQAV+I3i8nFBh70B2aBwTSBOZ7F6+9sXtDoTByJtUi9/pkoyHVKmvR7vA8nt4EPImrnZO
rNBIbisNTEfUwtf7VDXK+Dkqg7JyYyah/btRbqJvFYI1nyXHQVWGJkv+Js5G2Bz6YkKryOH/HOxy
OWUuo4/C3L9rk1i2vXJOZxuxDLC8uz4YrB+MJkelB1tvkXnRqNQfbWPIvujhJH0r5qUawCmYrWOs
ZdzuxjBb5gOEIVJ30PWSMqESgQn0pFxf/lIE570hadNv7dygTQTjB2Slmo9MUloDRDLDZPw8yJ0/
7PLI7BnT1JTMy2ONaZ2irazcS8ys+BJbY8eLzCik5ww6LzjCaJAa3oSOoP081uTuP6Ao13CCYaSC
AQJ8+l5nQ5O7Y+Yb+ZuZWPe5a7oUEnnGNk6JkqaVV9Z+toN5bIBesLPTEYqsVjrNshYgHkWFrdmZ
fJtkNxjz8N00wybzmqyn+dKpauEcpdnQg2+ZUxJx5M4oqkNU6PBrTlnRax+nRk9Pkw9CbaPWL5w8
0D90B7nY/xGeFF4P1qhPeVigb6mltEsjyTx3Ud67drdxdws36N92Fu5zG+EbQP6CHThn/HlGLPZU
ZL7zGE+O7WnZaOyqJItgOBnqY+009n2hVjtJqX+RVex/1lE54A2zdESFM59MWeIHlRWf+pPznW7v
7VMtxMqXvx2JCJ7IZGtLwez6vMWhmvhaNsenNJ32tdXeR0brDTS3svKD2hwL89cQhK/sCdHSGQO7
siTsWfioLiVM/hXu5piQcOG+siLkPEXZKLmkKAyrmyM75DzNjfPWbNuH3inv4mQjMi5/20XM+tsa
LxGd6jm0xWKLfOFEmpDXiE+1PstekQWjp43KvLu9U2JN428zsKXwYgTWB6z0eqvKoshaxn7jU2UU
B12+k4AOql5tD8eZmvSUpjum0HdNvFXcEAL/K7vLn1+E5LIMNUkz2TIze+P0xzZrDk753JVbC1z9
jBfrE46ZkSaKWlSLGPDoTu+HjXfjWrBg8ODfr7cchItVSA6XZ798PbWhTil9kwMZ/N8Wp86qFQCQ
i2oUcjiycJyG0oir0ZA4rE55HNTGNTOdNOfX8sm/d+TCiniIHCNkxipgmlP5ZPql16qE6VTeF9OP
Rvt42+1Wj5Jj06+heAKGdQmOl99NbgizMAufKEIbrmZAMKglkbxT6yA+okkOeXyZbCknrH1GCDCX
gAt1Ai/Xa6NB7iu4WZScFP1Hiz44tXOmKc63V7ZqBO4/ynaMPb+aJfRZblbaeXIadeVNb8hvgtZ4
M0JrcNvM2gdEqw8ZOoDTPESFzeqzrJ/UpEpO1nRI6m+WfsqDHeSRu2Rr5mt9Qf9ZEqLe0DMQIqlI
SuN391Dl8Zq8vZRVA0D5Fl0hMnzxKgoGbezKFgOVnO3t8ShPTN0EG869Fm5oR/1rRDhCZgpFi9wV
yalkUibZF8GDlR/nraLg6lK4Uqk+Lo9VWdgVDcDynMgDm1/v5YrsMPdCbvPb32ttKSTpy+AVrz/Q
rNdunMyFD8O0kZzqcK8zaul7Ds9wdX/bivjqfQkHl2aEIyqTYDWWFqUnuWbAnCLT4NWz8ocyFfQ8
Z9/0ETvP0h0VqnA/+h0zZq3FyL0uda7cosZYTKWnWVN+5I0q7dvahHgjGoNdr829Z4w9WnOTNn+4
/avXNuDiR4uv1FopS5CafJuhPynVUZv3irlxL6/lNgsk3cBXeQ6/agD3cRz0dUsT13zsuo+VHr1V
m97lcYpc5o9Bqzc2YnVJ4BQdni7UKMWJj0oOiqJThviUOW2861tDftRqiGecOjaOt7/e2l25yMz9
Y0rY8rrW4zGOu/jU7K39Fv/d+jqAxYGgsWH0Ei78OR06pV6+W8qsPP0ALyxnzxk2wu/q4aBF848V
4bqvtSmYUx0rjUovNSkfjCn1nO4b5Czvb3+s1fXgBkxecKlwj10fwwawfjlBq3Fqo2+GdZ6D85D+
zmIAby29GQYURFiKmXbVlLakgEz/ToPuWjPjzc55M31ee4osqoL/2BHClu40iaTO5GJZp+2NkhlD
iak1afIaWHYQYvMcBWrMcOMDrqaeoMTBNFvgRF4NGE20aJAaJHmajNIL07fUlI9Qdo39gP5F5IX+
n2pgeXbD5OvtrVv1c94l4BcBDVDAvd66slDjURtIBNI49ir/p1NsTU+sOseFheXPL/Ibqlh6HTY8
7kb/4zA+UBx2h+7T7VWsBqKlgcswpmFqIp9kGJnmYMY84ez8KEeez6CvsneaQ4yA2hZqaC3deGkW
/8+W8MWaoU8AWmArKcELF/AN6m+BZFl6fVCNLeDQ6vYsZU3wmHQ8xHpUaM4RgyekUHYgyzCX5s9F
kW5U80Qlz5frjb96maIjW6OVcb1D1rjMCdZxcqJP6NiNSy2viR4Oo/1NUvdt8Ul/D9GdnH5mvjxG
+q/RXBi2xnFXDombqPnh9l6ufd+FFRTo2TIMIz6YO6mdpzHNklMv5/s8O6vAOib48uwM9JSzkUCs
OScj9KhBLdPtFIuul174lHgjmdwxvS/kzK2cpwyVktsLWgspy8FelLTh7hVfr5PilP6Ihsepa6WH
OM6gh0n3ZS27Sa/ULAvC/qx1C0PamhRfcx5AHKA4gLwyVSMkeq2ZtEolU76Rh/x9zp4NY3J/e22r
m3VhQgiXSaebnQSz6Ininmnp7xXjKdbqQ1513mhpG5u1ZUw4edkyXisZxlKOOiQDio0w7dTRIdDH
U6/bG8bWQsrlxxPCltSNCqrbGEvK6a2Rzjsz0t10yPaW/6ZJ832qbqaZq86oMQdBKrWwRAk5R7ZM
maplk5yyhjqHm1Pd67wGHlcE30MVLKSZ15CM21kO3WmnMAUeKw3qr1Ohftez1qrcKKyAoJKGdn9m
tdU8Z1MSxXtjmKLDUnpF4qgefgRODSTEanz5Qzhake+aXeI/d6li+xxuio5PUpKOG6ni+tocXjW0
jaBTFFIexR6TpEP5Dbwf9SHFDdo72Fk2TtqqEWatQHTyH6Ykr0+zH9D7nSjnnSQ/cdX5yAyjK+vf
brv86qmiAfQiEk7sFL1QSnNeHAmPwAGtoQh61n0xAsa/bWX5HmLJi3jP17KZi0Ft8HopsT13tY22
0omBiW5gSAUQ3cMmjGd1LeCKLQvwrcwFcG0lHJu8sSzCH2yFjtd9uL2G1e1YZm1o0cALKsJCYhv+
+sbmbzecj0n8xgprtw0/3baxuoILG0IAl3V0qPOIF3ODgOe9X+SSW0V2s7ttReTb+vuK5C27gJ1o
8oulwbmVfECMy5t5Pkyp+8V+mtw+ALh6R40+Td4Zd3IWe3J3ND7etrwW84Cl0WbkwQNrnbBD4wST
gZmaXFBRNu2boINnwsrRZu/n4lEa5JNq5FsS9Gv7dmlz+fOLjE3p5DxuWh3fy4cDYgdPUIHsm3rc
+KjrS0PozaAsTqdBDAlR09TDYCWnUNd26CjvqljfqXL+7HSym9UbvQwRqfCyhSDVDK5DnP0VFAod
+14vgx5fR1K2fxMiRPRQ57CZPHTmsf1y53y4vXNrX5FKMp3iZeoMIeXrr2iNOb3ulqJBVTynpkpJ
FGqKuNjftrL2EVEJBRsHrJx8SbBSRlpuZL3EXhnTjtnrqYF7znns5exUFvlvxNdlYgwiYZAHNEuu
l0RHjqfkrKF1H8P1Vx1b5Ma7rQGE1RVdGBGyFsk0faotKulSMXpxD/AzOsza6Pm+vdO68+3Pt7pJ
OvAwANrLwRZ8sJjyuK9CfLCXa7cYzktLr99CJ2wZWVZ8cZ7iwkkGOcdIQvsunv0j8+uAxaKN87Rl
RniFO1pKG1Pi2LadO4bHRHrakvLcsiBcSn02T01QLyUlAEVlD6M9kr6RtQEnXEKaePUh0fTPnoiF
qykwxkCr+Fy20Xg9lHr1/Bs9siXBomhFF4Hoc70hxuAbhW8thyY2Xcv5HsfJLoc47Td8y0ThYJlK
XNhWr60oedU6msQ6DPlnXj8FUQdNwW8dyQsjwpaUUdr5dmonp6iBlcQAnQ7r+FY7ZC0ZYWzln5Xo
QrcgKaOhCpdIbSsP1bfUf1TS/Rb0YtWGBdfRQqS/yEhdf60YGILdZD7Jb/hZ637m2nEIT5W+sfNb
VoQIpkx2FDJ7SlBWnvIdk+qk0899vxFV1q0wG7cwry+TttdrqXtesGocp6fGyO/U8CFpHQRUj07x
7baHLZv76qQgsf2PHcGPAztCuqJk5g6Mg6M6nlw2PFEm10ZKL9K+p73sbSZcW2sTcuyio9PdJhm1
8K+x87F7Y8FDAvvJ7YWJELeXy5qCPkkBMLcFWHv9BYHgcF3yLU75/Dzb6t2oQQ7c3Ketp7W8V2S3
0X+U84dqBnqm6fvb1tfCHIPL3NsgtBfKu2vj+pzzSndG4AgII0MfWz9Z0afbJlYLfsvMsErJBdIP
cYrSTGSlcWK6fqXuh54qp0c9mt5YPRwy6TttetvBM5qD6TSaX5yGWj6tSmuJesDyP0hor1eHtIvG
lAzBby7+kMCrVq6RPrSyR3v75+1FrrgKkpcKdTlMMXYluOcM8cU0jhUjoSCvKf3pXXVIk7t8qyK3
boeV2EjR6paoAFvNUhlXSp2ebF36OOrNt36w7vMpeCh4jm545opvsKb/bC2/5eIuD+SiQvS2TU9W
+2BEe1YV9hsxaiUBujIhbJBaJcZUWCynr7gAswj2PVWLn+s0OUOnc+cgVnN7n1YuXADs0J3rS98R
rMr1mjJNq5pCxxfl8PMMZNbeamuuxKkrA8KKUjtttLElb5wlEsZ9pU7HILu3n4MiPJh1c/xVvu2/
fXyhekD/hn6BSFZc1q2hpMhZnYbA/CGpxjOy4Rvp/arTLaoDDNxBpyVmKaMzW9I4saa28/K/yvYx
cO6CciOlW90ZYHowPyHIBX7oemfGRvYR1CDA5wy89LZxCMdfT7a4ov6zsPyCC3+e5cDxqyjl7ISm
S++GCY7fOTEXFpYTdWGB2ryWTTMWTPVcAd9J679opv6GEbpCEM7otKBw42sjRmwpRZByX2TWY/m9
c+79jTthbScuDQirMIdy0pMcA1rhMsE6JBtncO2I0NdiSofOkwyP4fUC5FruddrELEDuS1c3AgYp
nbtUtVwLOld9OCuT/N5Qw7vbR3/Niy/NCidznNp0yMs8PYX+k9z8kHTq34xlBlttprX7jnfjf+sT
7tSRElRsqqwvTu3o5Oeq5LXtkO5g8npOjbfppLydIudrPugmzXR/i758+euFTOnKvJAmB0rf6WqJ
+dp/O6cfGNpAhqKDLmgyCq/xN2oN61+VhgIVG9o2LxxcFy4f9U2YlhrWEMEJAdmq6LynD7mxRdu5
akfVFgsv+tKC1/NSVkLdYffAWMzdg1E85OkDUiC3fWRx7VffDjIuIDwvhRph6yRLj+tg5hrHhD+c
Wclmq3rLhLA9aWg1MI9hQtc77p/E+gzC+62db42drn+wf5ciklQmlsOEtM3VmuQL9AU9lbk6OL8V
jBjyI+PhHUs5WjjLJSDCqu7TU2t/tAN7RzgaymojYKwGpKUiCG6WEewX+Z4LH1Mmqfallk+mSVK+
yyqaIVJs/CL/1ctFyu1GFmxxQinVXS9lanO1UEqsNIq5Y/Ohu68UeLX7napsuNnagriK6OHAq7uo
sV+bAmydW1mrpCenLNC/sVLZo/49bXy2NU9bqC2wgwbKK1iSNKtGD5SbOBSBwtb8PxYWhtSRt7re
a57G64VjSa8DALdwc5d9axdGquHR4H2OyeDamhdZG+/M1cVQGn7pRixp9vUnS5WibgNV5WSShvSf
ICOzm41QtpaMwl33jwmRO2HSUjNsVXYlQ0y3ju+m/skMjopsITm0Vctc8wBtQV4wT8d8iSwuR4uS
ajb67NRUwYGH11J2vh3KVi1QJ2XvVXBhtvCsTFWJN3NILqJJiStBL5j/BriOedD/LAhP/6zsR0N7
eR4335oke8i7n3L6MbDSjYt79UK9NCQ8rsLAiuBIYCmAHf3ggYlT7Wx8pM489QcdbrPhNzKsS3uC
Q8ed5gz1ksYtn27BcdTQFGy8fNYODZyUzBtAicYJFbbHTrqpS0weV6qvHaXadJMGkZH2q19sEeqs
WoKWA7Q/55MhyuuTU2VFbXUKIVqTPxXVs0NVIdLogWVbQjFrR1QHWsHrSgNLJkLWQqf1YU8ZX96L
TaTd4wzJ5rW25taXRoSDQxRIyrglqAWmQdXgAUKD39h9OJaVpa/Ki8dalnlx28R65/ddj4Uha5gN
AiBi/JCNjbfI6re6MCLcm1qgSKaa8a30KNs53c/lgMI0srsdA7asCCnvoPdB0kRYKXOmBNPetrzR
rtBLg9Zk47JZvruYOUFFR/R0mEqk6HL91apJz2HgJD73X8yf6ft8Ttw7CX2O+vNWs2ktTEO9DUUJ
8CfepML+pDKSDPkcZyenhmJ5zuvhryaATycMZek85fm33uy2aKRXzxA+jSYPuHWGoK5XpwQD2uVp
knGV+rQ+R69OGlfL+505/Li9ZWuWDJNKvQLKlHxK2LJICqWqyNPspBinpsx3ZXiGHNiV6o3huDXX
ANq10AYgrYEm+vWKxqEueyfIs1O39yvve73F8LL19wtfrMx7ya4z1iFbj11xAnYd9M+3P9Way10u
QThDzGmNeYks7VLLGYfH5FsxPILR9TrtB60BpicfbttbCz0QBQCYRJ0I/XjhvlNoCeWwOmac2QmC
Ht3tfgPbRza4lEpBxpCJCJeC2tTNGCDMd0oqnym/ap+bX6I/amiLrcLLki2hutWLFeDPAsEB6U/E
u3aCbCbzLLMCe37z3GThuaBFEMhMtsam5I7p9yD/OUQHxZ83tm7Nyy8NC5+y7n1VyRoMN2HNxB8y
2FF/8LNzugUMXnND+AiX4vbC+CrS+7SRYeSTg5tL3dEqHvzu+Dstz4Xy8F8TgqdncjmPDfNUp5eP
FXlT99AHP2+73tYyBFeHsycORoi/T0ivDPE+jZ6s8fj/MyEEHjMNfaeGHnf5UsxJ8KX0YuMAra9i
QcdQKV84ta7dTTNiCLvqNjupWjAfeIYhl6dZP41JCfa3F7MWGngnUi7gpqD1KWQJcZCXSt5jyR5b
OCEqpechZ4AodupRRlYlaJ8636zu5qpVvs69utXYX13pf/ZFOFCZophiILV+MuWv7JeffPy9/bIh
E+T4EjTEs9sGUrr0MTlCdunZBWrLs6dvjQasntMLI8I5leyBK9iys1MUDMcgGHdDf45s9bkcfiMf
Apv172qEFD/1HdmcMoNIBGEoE2hUXqxmI+VeSxzgeQX/DZ0IybBoI4GoqDL87KSFMrzWT41du7ks
ufuNrGutAMcdsbRDZZ7Fr0piORItjaS9rEVSXdQ/w/f2hz582ryR1lZ0aUm4xI3WbHK717kBUX0I
849+9VNP+0Pb+G7Zb73Clr0WMzxrkQY0AJ7D8yqc3gHENypNGEt+FhDUMWrxqO2e7c6bfDf9am6q
fK6doUt7wuL6LOojJcYltLk7Wb05IsBVeHZuumYb7ifGB0AUj8fB+QGv2SEc1Ie2M7446uhVibkR
uVY/NBWOhQESuVxR90r2e9jaUGY6dfLDEGqHrvE9K39sjff+oN/fjl0rtngYLPNKC8X9K9AlghST
zeRqdJJKx3xbTbLpagGaD9LAQJbVZAWaa0W6ETBFMYyl+qUtkPglDYBWRuT2MTKrjVCviE4Mt3j+
J8hE4AofHbdS305ltXe06FmJn1Kph3zw6zhQUVY+K0W3b8OfWr5FtbMSdvgxS6FXtqAJF8FX5uBI
ndGX0Ul12kN+MBqoPyBfqoqNp966naWaxBXBFS7kP7lhhHKudhHzGnF1YOqmcXU9GvfMYw13jLlV
G5FhcVnhCCGaJi//JcFnWun6ApQgYV3km/jIHZPqc+Lnu240flGY4O+tvLAiBG2URSNLi7GiMfmc
14cwOuRmuuGlK6eTeh+VRdBLTD2KTRyozZpQr4foBKP70VKfs1K696Pf2Z8LI8tRuXiKl1nO897u
aaIwGxp/8LUf8EFqG9fCqhMsH43XPuUYsbqcQM9YKhYr6VXtIZH3P+YJSqtko7j48jp4tfcXZoTw
GU3GpM7+GJ2CJPQS5SEx30a6dCyNyRta/T2Edq4anJX84yTfO43pOc2486tmp6tvWh7T9d4ZT1b8
DcYRy76rtTvO8klKmvtigFpWeWvcg57dd6W095sneytzW4tJAEkZ4dMAitji9GOvDlURKlp0goyt
lh6r++SP/kf5GygyTv2/VsSSZYZcdN/qWCEFJbfzEqjWulbfqFSsroU6BehORmFkscw7Zgpd5sVK
rnk+DZ559oJnv4U96MOvB3KuC1DU1IiBXyyOd+G9ymhJXdvRAjSAUz+ndvBX3UbqbvYz6WgEExXs
kmvkts21Y3lpUzgxcygNadOxOK4Mz8y+jcpD1G3cFWsHhml6RqioWxqM+lyvy2hHuGLSKD7R/IH+
66mxvhfWMTjcXom+FiyZV+IGoA5HoVRYihKnpRpkmKn2+rE/SXdwLeQ7/x66IA+2dTjgXMtV3MJL
3ewQHpL9Hx8/15728LHfG3fBc+01qjvcW0fIbtzaS+6T3afczb34mN73PzZ+KysWz/blTxVKrP3U
hX5khfEpysmFmu+hdrxtYA0kpl1aEB400tg3qerzMTQzOdKPO5gjfJryh1St9iPcZHb8UBsLObVl
wcm3NeAuUti+XCkX5l+mxi9c2R+SINc7FqjC7wwdWje7zVfglyhPvO2/+V/ab+MbZOXDMyW/2ytf
9wIIiYGOrbBBolfUy3FawPFSofKbpnm5Cy3F2Dg2IuHi3wsEnW9zlTGI4gh3punnFRd2DbmYdDDi
r/4Q7S0zvis7N4HbKHLRW3FpCObTrh3Td/pwRw/SRPqLCc8Agqdps+mxFqWoKvz7g4RD5mTIbAYB
E80W6vY1cw9IVI2q5ek+tadx4zJfX/5CXcFJg3bWFEKVEYaZDPEz7tVMXuknu1kN3cT/EkJT3j1p
T/n3US1crT+ofXwYn5R38nQIlOeCig1qi7d3fHXlF79FOPdVjJpaAX/UCQVya/5zkOB+Ku4K0y2T
re712qwLU48GkB2quksaeB3KUsQfHGNgyt6XzzlMkm3YuonyJFUP/mQd/CBy/XZnOWhP78eF1g+V
iaHfqMSupt6XP0L0vTKiG6AwUs4LfnjsiVre3DwFblS4wYf2pzPulK+xOzHw8KH5sDX7t3ZhXBoX
/CwE/6JnGsP/U5DtRvMrLStvU8NqiU6v4iPV84U6l48sJotOVE/VOLPC+j4l8VXVhyZ/GLLvsnbq
+29AO37jhmIOBawp/MmwfyxB5SJcGXOZO8hlcnjahyqiMwnqMyqo+2whE9YqqIgwaqgaUbTlWaBd
Wwri0peA4MWnPOm9PHxXKZa3dPN8qN6cniEOojSPxHe3j8jagA9U9JDNLEztFDYFv820JLaykHHX
sXQO1Zx6c3rw67+G2lVOSew8OfNHmO0e4o1UWeQM/DtMkskAfCZPoxtyvVxFDkstHdT45Kh/xupI
I7HYG0bkDsVjHga7OtTBck1uixxtOs+uGTV3vLE2KhFr+Qde9O+PEILV6OdR3BgQCMjWZxB33gBN
ASOf9/Evsp2+rBYXAqYGUlRhj69Xq42ZYaOnmbDand0e5m9t6ga9F/1pcxY33gdr9xwtBUZBwMU5
ptj3UUYzkxAQ4KkTGT8QlhtQxoqtjdC6/GDxHFrMmjNkRxGDObTrBTXJMGfcKbiNsUdeM6z22rci
PHVQCm41g9ei+KUpIa4AgKNPW2Jq8IpPyil9X4IadX/jGFwaEU6fXoRzkgwYsdTd125A4tjtvXh2
VTiAgaOdb5tb/XpoXMlQL6moRwvWrLiwYzvAmm/J95O+tJ9dVFFHBYYOGH+bDTdfi8yWA0iEpj1H
XXwNWRDbLxghguagRV5e+U9Omv70a3/r8l/bKrRN0DKmq0p8FrwCJePASWT4RlqtvjMUBE6yx7k9
okWuhI+IEgRV7kbmG9X5hL5QPRxS2bxrei+cPwTKFmZp7RjYcJICNuZfiNVce+hYDHIN+xWcZ1qZ
3NtWG++joFE2DtvafcQhA0ELkzNTF0IEyYtZm8pRj09z7x/DVNrnEXD9sNkhMO+2+UNT9efYKjcu
+rUNZdhHhfGBvIJ/XK8NKhyGP2iCnMLe9mB7sJCZ3bxq1z7gpRHh6lOUQlcGMPSnuT6X8yc9nDcO
nbrmLpcWhC3yZwo2RsHHC523hdntfAb1jax4kCGVyK3ZzYLlWZ110kOYvY2TJ4mMNTHcuEoW7fSB
ETfd5ZW/H9IIGKf1Jh72QTofdO3YKG6u1HeterCirXn5rV8tbHky1RLD08uWJ6epQPPdRnDja5R6
UFpvfKH1fUagHT5RoOzq4n0X2QckEUZSOFySMAGAV4pciZJiqhxuR6PVjQYsT9eELICBhmsraESo
feJjJaxtgOaRB//2bQur67iwIGy01CjzOLZ8skIBqDqYng0Jd74FT1q3YoGBow67qEJer6ML9DTr
Gk6FNVq7ntbPUsMap+PttazFbgQC/rUirCWL/CqEfACuo/lJ9Y2dM/yg6dfXKcko5L3Br2l0v2QO
KMSj9gUihiq+4G3FMI165sAVEuVvqOdlY/LUwbIJUi/4HWcDVkX5WmWi0BAWFtV+kjf++DcV5UTG
4AwfVWWL2XX5vWLiwLDBv1aE9bDUGSm8GWfryn3aoZeIeIwUPMzN1nt/LTQvJUb0JZhTBvN77Q6W
mdSt5bNRqRn9H2lfths5rmz7RQI0D68aUzk5J9tlvwguu6x5nvX1Z8n7nt2ZTJ0kqi+60QV0ARki
GQySESvWQjjJjVIypOQXWjUKMba4zkKG9LFrLEaGK4uz61xt1zBTfCYIsZHqvDM9nrdHrfR1tfNX
eRO8Vh6t1LLoihKQZbOYBrqfyBXL47SMJ4wwzioN3cuVtBrk2s0y6DaUiR+aPfwJAlMR7bEy//Dd
Il4ZJhYxABPmEGY45+W5xbzd8eIfNFr9G3+Exq0ICN3MU8gTswnQnDd5YMv1NMEBIjRGFqWWKTex
xSUDcxhquIh+MtkC43sgjQ4bxAwUQPVWiNzhVetA5C3mjha3lEszqUExb2aIcKBcMxNizP3Nt0MS
M6+rGwZxUC1CPeCmFfgqNby0OlTEIfaaG8GOXae61SaJo8iWUp4eO+jC5pvVy6Hji4IY9KaJx17g
CwwnJUmM3BTS72DE/1UGoNnOe8Xw/JxySVk0hmQrOrCQtGZV4vBS2mpIYgaULz07ZtA1Szojb1IB
avNhbOFCSiNuWrSnAp48k36gWk7uhliVeqlvQIEwCGhw7bh1OtYGC41rPgw+H0/kwgYA0hoyAtDw
wblJZpTTUuULFpsP5XJ0D/jJgLQSmuNNsfAiitPQTBFBpR7zKGBAnbPlPGQAwlbnhkivIM7xeERL
iVl4JmLJTKkL5lliT/d+WIwoL6C3Vj5BpcLIzfgSu6zuPeXbwuhsac0Yucu4j80u7L8bq0SQxrUg
YlJ2vkkZgaHofxQnNh9bmPcUEaugHIWiyUxzhwojYYFJoPbSKujTrPoO9DMsFJWC/u2xjYWjBkca
uoNFDe8sjXwNB9CWUQoJnZNiGQyQ4VU2rB9bUw5BD87Kw/RtVhNjvh8bXXIMIENEUD6gYx5159tg
MvZJlOeCinso+rLi6j1BHp+hrc/CEYPiFjrQkKVBwwQJxk3lSokaPKC2jV8bscbbrH+S1oFisMwz
lf12yRmA+EWwAPMRxCSI52M6tjLkFWAsz15STbLDdyHy9D5KDQD6/sXkoQsIiPmZh/WO5a0oKhb0
IhhXlAu67zGsAxBWahTVSFP0XhzVlSniscZMkEUQC2zgEKAAtnnv+9OoPlXIk5QF7WBecnY0niDY
IquF4gUR4NuuaJO0x7A0/9RBxzfNRcqpvJSnxNE1s32qSP+gIf7W7aK4D5RewBmCLmLd10rceUfg
aUYjhopNWE9OmH5JSH5r7L/oiZ25FvGUF1U095IOLzBy3PsRmocLCMy/daWBJ/1jr1g6QqBMg4AO
54Pcx7zlri5wqN0HETJq4MUak0vSDpDnytdhpFkhrQy+tHmvLRHRtgvCsYUaFZjdmgpyMKEMDWRv
4A1VSlhKAKSZIgIgxLuiIc/BQ1IG30X63VXvqkgBNS3PGwI5ti6S8zKxcSs51ZJcwWhYMTJyJjUA
kM1y3w5bynGxPBaAxuYXMTp+Sf8ui2SqCoylH6wuX80aIZTE9PJQ/rFADEUVCr8W4WlbdTR+AzPk
bf5NdwsQSf+YIC623tRCVnimT/L4t6DQq+5joh16tHkiYg6oVLIAXIbgDihc0ZYgebd6vFOWghoI
6maScggZ35UN5GIMtDEE2wdUJaq2gKLTLvbcXj1+PbazFNCu7RDLUQkxVIcz2OkgJAB+VSZKnb+3
AFJsJFg0ZEcR1m73vOpJWq4MYM6qOBN4mFF4efz7PyBN8gJybYC4wGlFz/BePNMqQPdcqC3eynMD
BTp/pUznPvyeMjdC+T2drL4rjOIVSmTyBGG+9zHV9Ggd+W5hgl+YoRGALPkIiKfRNor7HsBkxMDH
kWmqWsV3KSoYaZk/g3+kgnGXlg/VLBTQQDKCs5YIc30pDEqnaDj7ILlboO1AlCj7dangjJvXPyaI
YXg+n2o5A9GnJo1WPr8bo96QBxNI/ScvAvpc8FidA+hxKC9NperlOc5NyJA5ORebQnCSwk1V0HAt
S7emGdMCtwIKAI+tW58ahaKLuxbf5Cv5jpfPwfjFReWGz4R9JYguBFtoMPV5lHdOBnjL/O6Ze82I
iU7Yie9A6Ai+iPzAcaVdKF/tnJFON3L6/Nihl/BnkFKb+wCB24P3EDeAAuJQecGDPUvdyetsy67U
nWA2trTpVrwpHWMjteRzuGuept+gKTRFHaJgJgNYT2OIZmorDqvTpZEXPe2fjyLr7wOTQlY9xkd5
PDaRGK1w7TY6TVyFrOrEY202IKEU290wioYahsesHg5qo74C6Ws/np8lKMD1/JBVEFRGGq8WcYQw
T+mKWcX7dO3Z3Ku3Au/kNnJalyaVPC8uufhYdTRkoqsdbMlEkBS9uOCH+cxq0c0a9Do/vHYFaMMp
2YMlr742Q5xbKTydZwJM8dCd+dIIcwuHcLxCfGoolpaq0iKKG6CWRt4O96Q5dl1fxCqxEyIFNcy2
FM+aVH1pfrMRE6nRp/CiQio1tjLAGrxKMblKppxtS4ERT3s8RPCi43Aq3BqvWyblS3D8bmPB8SbF
KJvAHnIaKn1pxwKaDSgDgJBIURKz6QujIJURMH0IFboclQzQmFAh1dAiUXTiZ1AzlFLVokHUa0Hc
/aOESgQlZKaaZpAxp4GrulJop0Z1zGhphMW5uzJCzB3H9z6ImkWgBlGr6UBDWGrvvErZYUt7Ha2G
/x0J4R1T0AGALUvh1tYpS/9DzUBupeufJuJoW9RKXMw/PVqJmerxRnCiAgg10Wy27J/6mB2mDfdL
sCNXNPBaPIANweGG5yZcqzToiTAvyKNvIU42ja3w2NHwLVpg+pvgKzCkX5IN1BQq4YnlrYUtZ+Ng
y+x+GzSbwQGmKD6Im/RtsPIn7zN9avaxHevDswawgfk4yC3eaq4nag4WVzu0CybWC3x4E8KbBVZY
xAPLB6udNYZGiqT3unjTGl2FQxujG7oDs++/GiuEnOxKoTwKaI5NnEcKP/LhNDt2ihRV8hKakRtQ
moqWIuw/o8U5eztahi2aACpUcGuz3cl2taNM52OPRg3u9vdDKclZicFSs5blG4+X6vH0oF/g9rcz
0etzaV4p3Co/c3MyWJPWz/p410Ox+9aExsQeLnj4fFnesOm6l1eceng8CtoMzX9/5W+MPLV9MsOR
mW6NParXHE01gjZPd1HFC1DBmecp0TsBvKBQT/iKwd6D/MbjsSwVvkG4/r8BDLHqdjAcjj2/U2HK
9PI9b3wDaPsWmfGety7+pn8OS/0POBp5Oz7wmxGvaSf+1T0nK1rXLm1OiQATsZ4oxoCEbCd1lw+4
pQW0y/nst/93CMPl4XagE8f6VdniOBCBtxb02OReGgcVzCdILitPmfN4XmluSASCHmpqQpXg4M62
9vDaUuoZi9Wbq1Ujkw8CBEYrfx5M8zXuGWM4x06CTNSo80ZxxuMuXFXFvs93I+2qsJibv7ZMhAc+
qPKRKzGwXC9MDf/ZRp3ur/i32i3d3tH2aGXrIRhH8dN5vh6s3g+U/GrPiV2A1lAPbjqBG1nV89Cu
Jb0zs/FbUM9BS3EWmjUiiJTKwDAgfA63lYmuzV/dKnZ9gzMC6//LSUi0wxAw4hDycyBhzDIo7FhI
rFKmnBeLY4F6CHqAUOhDG8Wt3ydKqxVIvGEsOLqDNdBkghUMRvo6bmi0actueWWLcI4qyALZjzBv
LAMkysDr2sTrw6A4nQa4TDVCJOUXl+tBkh7DVgEQOnFkVXJUOe30JqYBwBdjytXXEKeNOvBBM6o4
CpSwi4xpUE5iIVDR1vOv3HnmlRXCVxRx7D129kxvl5iTraxYW9iqW1w3QruzaQ3tiyfDlTXi7FFH
YZCRLcbpH+opej5cpTcL5d9caq+MEMdP3secNrDzHs84ayyfx5SheD5taYhTpxWlpkw1WNCy97Tf
5CwNcbH8bLsaA3GgoAspkPoWFhjhJWpFy4vcMWrtNLaAJQn7NRd0Zg7JBxUZw8e7mrbhiIMmT+SI
rWeHSL/DdeoUFrdhnkVkftzHdv6P3faDcZzhtWRMrMKhGjS/BRqVj8H/m7WSzBthG7ehUQxpxpkq
m48SHnTx2OsQf+6PEadCULiclAlSM7lQrFqey0LHy1IZ3bBNiONQywQaldo84Psd8s93Ejsk6FDl
RZYCEcizxQH38arQLZ8/DD1lRhavxuAxmRVL0C5ElpxkbuJlYe4nqmLPQIcNxL1try/NjvlDmfrF
TX9liQh0bBcKqj/6QGvXiRHJaJvRICx/GU4NOhmfRQhUyIhoENsSuPNj04tjhMi2JOKpDrJUwq+l
WkuYTEgh2cinehgJnN6pmiV7whrrTLuvL67clTHClYWJzbt2QNdKEE7vY+8LrpINc3ktYI2yQ6vU
CH0zWx0rWkJ4cQ9BLxfatihjowP/9tCC+mklBSlgwo33W0N2NOyfRn7r93blP0VAEwGU8nhaF0d6
ZXD+oKv7RSJxjBd0MDjWvQO2Y+CV9gPYcAIOVSRJMoNp/djgHEPvNoWKNguAfdBnRa7jVEL5A9Ae
bN7vSMjWI1e/yBz6gR5bWTwuoKsqiOA4nkn5boeVhxDWU4c62toKNPUGB5pXkaj7NB7DxUoswBrz
gqHTHiLft3Z64AVHJcdoMjAaTOhc5D/z0BmZROeqAxpT9bwElJaGSf1heSMnEdIz8A80vqIERwwv
bIO8g2DK3ME3bMeVvA6cfue/9yel19tjepRdnMK/eUafNsUqO452jvRvey5bvXpG6t2hvaYWQ/L1
BxHz0PSRGvvzB42GYmtWbClG7lSbyI6fRTt+Et6i40Q96ub4+WgWiMM0SEah9zwYZTH+6PDbMyuL
cSaD236mB9rDZsmjrkdIxB8FTDdKxfxMeWb/QXOZnlmPffZHIPDReIjNP9WiFIY9TKDYtNeg0rzX
amOLTOuGP1SnclUY7QpByObW3pvvVuvWZV8ff8KyP185FhkOUijHyi0+IXElU3TidaNXuodXL+0J
sBTOr6aTfMh5Fe+lsQZDoPGpmmNRrMGDDcGwl8cDWoo212aI8wrAwglqZwhvSJSzumDQ4KYCxS3I
u0jnT5UqZxiH8FSuWmtAEcYzijdxrSv7fC+6vjWtB0c4S0Zvj2boJJkuWtnvyJ72oznsg23/ij/X
vB7/DlaZIVFuBks9XgAZ/jdSkG0u0RQFyGHi+8bspQLwbycaRaCHCSSXjHCfmazy29M2Mp4pjyd+
8R56bZgIUUPtyyl4tBCijN5g9chQNqKumqnL6ypl4yydYdemiOAzZV2ZpsXsS5bkVgekBaw540kZ
EM2ViGjji40ArSVY2Q1fh9gd9FrvrA4+9QcyG672lFJyHbRREQGn45qxDAPYa0zZ0uzWnMdFU4Wg
bUMi5IhsoYZaByMTpzP7aR3DxuN5+wG0PohqJFhJAu8PhoFuZLRvIitdgC7dyNe8JZvSS/HEum1n
dLtsP7zkCN/t1wckYB5/weIY0dQ5l2UBWxII99CmkI2UCWe0Vh3RE6sN77XwrLSUdMNiIAB9CtoL
0RYLJpXbm8CIRiffSxsAzyW9zFoD8myRZk6+QVWUXj5s0SCAFnrcOACpvDWVg0kySwV0CQhnBez3
qt2j80UNXwaOszuVN1CC1Vv0XiitCJ4hNM/tpPQjBQPJ43ldLLKiYQ/dm2igg1Tr/Fi4ujtGbCoP
kYchc43RF1++bJeF1UFV4lfIvlegUpKnQdei1Eql7SSsabjIJRoFEdTes0QDet2Q5bm1j+CeqNIw
o9ML0WjjT3EcdBFckVm/6r/TyO4hRdq73LAetC/K0BdXG9xjc+MgsKYk4zOrBpJYBECR82qnI64O
+VsIygT0IjHiKm9Zu0kdFKHn5n5cG41GPLJNqU9joc/qKDQtrflUvttiQBxAFwwM0aDYuJ2IDApq
UpHMvWhxpupJxZzbXDuHDfT0NLRUWlESBXoP9DcotuI3ylTMR+gj48QRGzdFVTEFOi4gRGYGFXcR
hbfO36L7xJ0icV+3YExLfSv/Dv6FioAIrC8quMCbSyDZvB02shx+3rToy4H0S6PuQnXbF08Dja1x
aXLnBhZ15sLFjiO8PMvDSm5kDadL1W38MFvzRYuRlZcy4PFaaj6mivsFgrjPx/O65GHXZonkgVdP
6C+aYJZ3GjQm+EVqMV6me0q5a8aWspWXzjaA9uHJGuhqgaa/nclRFpiimTCTcfENMcEc/bZU5ail
8wy8R6BanfcsTz5tazEJAgYJL3iGb+TCG259Yp6ZcWSNLdiBco4S9hcz9iBkR60d+V90ChBhkuXL
/D+tOYWEymj94Zcg/y9rPauO2qpNGLsIUGVC1zSroYIQrkoeidtmstRC/SgCllI8W5xidNKAeAWq
B0CK3E5xy7CJyARYT0GsdIZ7jgV05Cq0/rvFaxfYfCQkgkCMiPf1rZl+jAo+VhnsCfC6CG7bxDob
K+iL7MwuskC6IhZGmBmo/Tx218XhgW9lZtMFTv2nVn11FnjTJKVBE0EFr1NnvQVpkM3eo7jp4ujA
OCFBUgh+BMT97eh4ruEToWiBTg/DfKNmrGDEQh1YmsdGbjPxjY38p7AZC/yvXH0T+lLetMi2U3JR
SyQfQF8BaTtD94CTJ+6CTdVFGoOM47YbD35sVmGvQzVRF6SVolj5ZEmMsINQVDnVpp8Fb7y48sQd
gyREPmtZN/7q7yf/+nMIT4c2tlSh4QZQUyVatSB9mYbnjKH51lIgBA8mWtjB1oCeeSLQQ0o46/sS
p0xaK5aivY9DtckVNAfLIHGs/b3Cl3qZ01iUCccCyhxJjrmFCTtZA0UVEQfR710HfBqFJ86XD8Dq
WH78wSgD5UCfd9/VITZbQbYIvz/Tr87MibeOBa7SUot9LTpBpv2V8Zo9OqRoOSniHvofGyp6v0Dc
DyYAsk/dE7jOFwcmOuERYXTBJu3XKuhgqu7y2BsW7YD7R0NuGbIkpHwnI3hNBhhifGqixBz8wFbD
jeiVrhJS0EyLk3ZliNiNw+BnnAdp9BPb/Pay56l6fjwQyu+T6p0AU8ryNObxSVPi3xq4XTWZVvAk
77D/WZR/xiASCw/CvhwIyzQ+AWmwq8CDgH+4DdTd8Gh1ByiLGaWId/njgZFpljurxJ3CK6WEERiM
TH4f7PGPdxBdIAe33uv09tjSwu6BD/zXF0iSZl9mOhknb3wa1NpmExVtlWFrDxpL6/wjgsP/GxGA
dDMbL/oCiHlEdhSIy66KT1FioIUiArWSXqW6uM0ceuJveVT/GCOmrwukDIkNGCvUp/Sj3zO+XpcQ
wzEzHVrzxrDLkOE027+LsndDJCKRH4oj3zNlfGrFYjtOyMcBowhGLRqFB3FR+rHDyRouY2DNmIHE
t7HIKws5KDxFPSYef5jwjvMKCWe5vB6bY5O+hdR+8KV9xoPCAm2UuCvhWLs1GEYguoOypnYU+jOn
rkcoaz72wkUD8/tE1EBMckd+wrNdLYMNUjvW2lZUnyaf9sRfmjJcPlBTQHAF6wARiVqwGCaV4nnH
vOENj3uaSejDOrUBVgL2TixZymOfvAD8rBGe3jygsf/pW7idMq6AmjhfBswRwtjpqMuJaLbhS9W/
FN3opoBqlGbbnrUcNaIXNtRzMdU9zZbKwohySpS83wyA9aMwBGYCnGFgp7z9lDzv4rwsBuaIPm5D
qAYrhe6eFlE4EMhEIkYMiVK0bqLagUZtvIVuzSRMqZReFvmnze/xFP2S5PXkSEA5uuGn6Bl1Qa0p
3EcUGcptGBBetBgVmbkEviATAykJT3KDFDhiSTk52SH5DkLO9jM7pKXCFoIy2LdxtZkR3FCsJO8A
CsMOA96w4SkXJKMOUkfUXrVPKTAlzmi5ZD0pwW5Cg93jvbFkFqRmgIwjj4EWUrJtIFKEHMQrXXiq
8Rw0ZRVVpFTrFMsTqv4UpWXmKlqPPErRB24cltyzhke+/fgj7n0IbzJVRLcd3n+zeMTt4jJdCumx
egpPRTiqBrS/sX2anHELyaOxJhPvWvgRJDfmaxYPTI52x3SvdGPfcWyUnZSzX+v2sI5O9fbxaO49
59YEMRqhlbwk62YTnK4yVtPqCpJymXqcpmST+Cs051t/bxGhE1yTSL7MhFy389f5YaqGbJKdKnCL
+fqk6Zmw9TUzb41OFHWZVgBcGuG1PSLeCVLGCbEEeyIy6uykB4XFS9YUr2fAZHLhT4+HR2Ycfxbt
yh5JWuAlxRTGIewxnKE2H3KlS+0mQFt/U6zS3OiAOgjdpswRf0QjODbAH9ME/cg88vwNUCTncUbh
go6Ol9mHr16YaZ2wXax42UkuG13aVuO+Yz48f8e1lzTftMVnXfzWUl39Hrhjk6tWlnNGHSa6MISb
OM/1xE/XU8VSds7CSTB/FpYe8RHNeGSbRAvSjRB9bfis1GT8raxu0zfuQzACRWd/++c61StH2vVu
bfNQEaYEjwU/gHH0L4A1CKkbUg0sahJAEuUoP3GthtSF2SL4O0OBKwNaTZOdQtlY9y8LjBVPl/nt
DazJz/P8agmyFsXBSmCyUyBml/jEq7gGpc9+ETsUf1sIEnMXPwh+8PTD0OYLxZWhuq6aMeKT/NQ3
H6LY65q36U3sq9R6+wZg5zsE5ky91BKyHDngJpuS8rL5YQu4eQ+ivRpsyNBZxKoi0UB8wNgKbCjX
rHgqrWKb7xNXPMpHfh25/lp1p6P2Hpz6i+QA12NWhubSFEfIRIeKk+DGPuHskgr58RSJz1MGTpSu
PodlCLJCE9Tm+OMABT2gm560EW2KHU0w+Ocd+mjssxdcTX5V+NmACC6eeCNzAc4ElqvZZKtmhbaH
zbAKHd+VbfT5gaWcPwqH2M5tfsU7iUMTkb4/GudZQD4SvFtgd2PJLq6+ZEGB7WMWZG4nFh8iv8aj
SRdYV2IcIT81kt2D4o3iezyGRw4frftocp85rNApczv8Ui6KoQxL6STp/Df4TaFRuvO3EAQ6eHr+
RMPf3K80Lhq4R+KCg1uOCA3JW3PsqMp1yzPy6Vfy5L+LmdFGuvxU7PBUmyKTpVzj7jYWMGK4J4K0
FYCVuenp1lqMWnHsJ7F24jWr7dwE7O+iMeqMINGmcdES6AlmxVKMjtxBdVfWVZsn2qlbdZvuNTuX
O/7NQ5+MuoqfIqe2gm32R6wpZmlWiX0TjwnKVR6sjsG3d2T6byhw6Y2jBBUt7s+/dOMm80xejY/Y
JWlb+fVQYyaLCh0Erz4DnvJS1ttTxQIFbmjjCx+8o0oEd1216GLKaPntuzcPntoQFvkp7aN1jXxx
ewWqmkDFeqdWAuxd2MSG7zt7+fnxdlgY5o2VebdcBQMu8Yq0n3rvlOr261+nQYghEA9Ptc0ZlgWM
+NTugddUni79wWv1Qkca3nk8jPvny2xKQSiXwNSF45oYR5mA4JbpBe/EHlnk3z81Ozt7b6wLx49C
w3vVDjRVNLL+AFJWvCNA7AveJfDugUvlduq8kfXFVuL8M7PyN2FnDhsNxN/r1D63K/Z3tVP3+atk
SiZlpPMWJhxThj9AMAucNCzy07dmJaRop0AMgnMq2nit1AYkJQTw5wtQnShtmszugheCcBp5fwTM
WWuX2HBlpWpln4XBGWo6jpLqPboxnrxUZymdCXdXD6wcrll4dwI0iMBF3HjlPM7CCUxWeDSgne4r
787ondfHhobZvXcU8CCrMKHMVYyZxep2+qocSmJ+HSRnFN1UR/5TsXrwGrwyOA22oR38kb6GvwN6
AAN8a5FYsIH3fKCc/eTMfWaF3r1CsaRGMVXvaDWau+BIGCIcUuyH0md9DC309UGXTgoE3oXVY/e7
ixeEDfLixHdKwuGIOXcHzcJF9PGvU1eHcDcQWKplJODng0u+r43IVPaxvGp/makpMbgJ6oAiUEzO
X3yzn4gREYG+A3uBX08w2Vu/++eENwBcOVpqs/aMryPkfh+bu7vRE9bmNbyKtxrbTUo1D7CE+yW6
dwB2H7e9aacdRFq7w5ItDZECnFw8iiskeJXjW63kah5rlesA3zFIsXyOraGu5s4wGkbhfhoBV4ER
sEQA+6uRwjzBIMRT78f9WWWC6KmN+hrFWIVGtHPv4ggNKK2gDAlbAKbcTl/ANkzZB5l4jlOzkywJ
j8JNkx8m8fh4me7dHHbw3MNpglvbneCqKI1JEjGteAa/C9eg1MoYofr22Mb91RBQ92sjhLOn6SSW
ZT+I51/xB9whPAV28pq9yJ/dR/z62Nb9g+fHFvii0TqCFSLjeAaID7j2JvHc2EP8Lr5nnY6HtSZ8
pt4hjl2pGPQk3vSQoUHOmzvO1KfVS125GvosWr3eJjRizcWVBOPu/34Qse16aeKiMeHEc/mSjlYO
eaJIBH0L2M8ElzL22SludzjmGQgiVJXnlCOZ2hSKqa1Z6AmeN73xS0NT37toTZCiCczQGIy3+vLx
8T3q51an9VDdHZ7zpF8Znjfo1Wb3SzmLm0CAXtRzLAMcGX34Lo1fn0RJ4Xi5NgKu51sjrJhNijLx
MLIrzoX723NjRwMYS3PAxm0/nsr7RBFhjDg9UQFAeha33nNXrVgkhp6Uk+Drjt6s0dOr+4duL3sm
Q5vH5Z3y34m82/ZJPmkTG2Ei4xfhwhsiGuG5o7JjdkioWo+HeHcRIUZIHKJaUSZchKhwNsuj270w
lBTL/a2R+H3iAFW4oY0bD37PH9PSiHgzOIyp2YKrSFesGrsyNdHy8jmNlkh9+s6rQ2wEHAYaKCjR
foJcFuGPhcD0qOkG0rnaggpj420by3uCnzj1hkbhvLRk17bIskWk5WkpS554Zp1hG5n650EyKivf
DofH60WSE83+f2OIcMkaLTwiEyoI1efqYguN3mzYN/GQbWqzNVXgd6tnoEUKnTnU/t9fV25tE8dR
Vw4CBFk08VwFlr/xDgd9cph3yZm+BcMPdKrBhYByM1bCOcGK7cdxhUmV9MlmrW6lORU6vikzen+U
346KcNG0yMe0HBjx3BuRmx3KnV/q6L3AhApG9xys29eacqtcOAxuxkWchID2Vhk4v6Wz6uT6drAo
e/puQGB7wJMQslQisiMciZgQ42YAnFYESRRYDbjiFaxRlCm7O2JmCwoHxNKMVMW/t0E41JJ0fiEq
5+IX+63YUYTNzNT6aCe4iluxGdBuyneeAGl7iJ3gXYY8BbQ357+/OlqqMJfSUOD8C1iQuAt616E7
hc0NVRslstUKSAcJPOCnTgtowfguQM6WcdcDMhiJYoVsvQqE0O+mdPAvSu6qeOmWuLr27RdlQu9e
uT9WkBoG7RieueR10vP8AHokGJ9UBrYQWhX6jpsawANHrCdXVmIzcbjGdx6bXZpVtHqhIolcArgW
iWUUAKxpoITuXwAYMiZ5h6qZUUC8Lg8cLvoUkkl/bO/O72e+ebR4If+JcAxpottVbAQhqISRDy7j
mrX8te9yVk9Jdd8nWWcb8P6ZGw4U5mTtL2WGUAs7MbgErrgetsNGduutaAOWSdnE90cbYYmYPU8o
RyUWpeBS2QxIuUDBvS531So2CgstRsfQ5dYQvqNhA+4vQIRZYhJjqO+2/QSz/To4hCvRyA7c8S3a
l65qUzHpC355M5tEbMyCdmKYXA4u8f7iQ23uDB1vO9qVq5w2m/Ns3RzWxLCImFjyrO/FHobFrFRH
sUGz94UHz5qz2FWwYygXu0VHvHKSedNfhZM+VYUgyTCscP/EvWYfuU0bz3y3uB8OuBCxs4DDI4Gr
maAlUswKwYU1ekte+6thBeqvJ+RBHm+p+/sA5g2VMsBr5pfvnb8j6Z/LsVyFl9yabN6YzMQEbd5G
NmN3MgQDm9kMbbRRrl4ohu9dY1b+QQENzSEo+JPPbUDyZcUDUP7H/UHhjEpK8q044oZGV76wpW8t
EaslDlzlJx0sNWbnTrpnF9arYNWbnHJu3qPn0E9zPaTZba7cIujz0JvmIQl4Nu3fu8OnrZrSbrSD
k/+GwhjtGKVNIXGqFWM0AagOeyMiFWMoVou+KGRUqRQDi4bAMQUItYyOHhKsHiapWILEP7ogrYny
usnt1SfOQkvmWTw9dguS7kwFXAmg0H9MEZfuPJyUBJCb6FJa1TaxSyMx3zs71dMVZApXfaGPB/5J
fSpd6Ye3azwNn1/oIKFpzdK+Q56n5GotoxSnetngO/p14nLYGc1WPaL+xRqjldm+5Tuh29vtr9hN
XqK95ghGg15UxaU61eydt5HgZkJIJuNALVXcMPEhhdmYtT7VBnNqXj/fQLm/q5zQ9izPiv4a0DV3
hkFFbUYB81ChILZMnPJ5J0EL79LZQDcI28CYNpNnqCb7VG6bj7URHYtd+crRSDPuA+utXWIHpUk2
J7Ng1/8Q19yG51BPZikudh9ab20Qu2YoghA4q59dg45w/bdseufUph0R83lDLhvacMCFLwGUjdvs
rf8wfNiMNQSGLpm0raPDKH15Iy14k5R3P5vl2ghxvBYeV1TtCCOsI649h133PzX52g4BsGgdz6md
asWtJ0txZDs3c7tf0dJF948F6IzNdMszLabEi4SnjFrjC6CRTy4y+HQHodPj2HgcEub1IGfy2gLh
E0kbRWXEV8mlQyPfWOxTNTO60WJiaLaehCb/+xMRAtBgqp89H9TuZMUo4pUImk1ifKmF49AaDQOo
neX3J0YAZxhnSYAgeCnr5i3vVCA/BNsW5IPNHN2UxVYOQIWV248nYMmV8IKASDC+C8U6wpUqPm2x
FXlMsVe0JvKrk5lCMsWKu+rjsaX7NAT2/UwogocZxGGxT269tp9UNZf7Ir203/We26TG1nfLT+45
2nEHiqklxwH6Fb0TKA2CfJy/NVXEUVM0YZlepmQaeWPM/eKP2LchY7RojPqjNE2uQA65mbbooKp/
jfwwykbie/1O5pocbdOMFuGhUzPJZy3JbelQvm8eKul2199HTEUoR6Pvl016ifPNkI1bDcwZwYQW
djY0+eQrx5kgShmka0tTeA4GADH64+NPWJwhGaTNgAiDeJYUSZTYkOnTKUkvhSqtNVDcMjUINf/a
BviSZ8E+KBrh8Ugcc0Watj7ywOlFZQuAViPeN7S80ygevHQzAh+PMkOIELQkiYgS6MtAQ8uUZpfK
7MzJ5HCdVV3ZFAFR19YoeK9kCrLjvjSG0Av5Q0g1oegMUQ3iPZBxqciA1Si7gPB1JgJFD/zB+iic
lXKgXTAX1gmmFPSZASCFA3P++6urgqR0ZdF4OTBgxoGWX12euasfJ8aheYOSjVWRXby67Z80puJ/
SWNUHZmibY1gXlmdYztZBcWyUsAni5qDkDOAsYIxyMgJOI2acolRF8mMBQ+0OqCs7X2tRMKTHAhh
AXUzhCgSidh4yugXqtJd2MJQgS8J0P8Fcqlj6f9p0HUMOJR26js34sMzOv70soWkeH35H9K+Yzdy
pOn2hS4BerPNJFm+5EpqtTaE1JLovefT/4fCxagqxanEN72ZwaB7GJWR4TLMCb8N6IgtU56tCI6l
oM+h3Fc8mLQv8b1UYvw2ZLFQLUcvIsbxLq9GnMQy0YWqPwnluvQlt/DeWhEmOrr3A4yCT+sxq51Y
K0lquKEQbrwOfVvY1JiWRMCukufBem6EPdpW8sTVNSdI10nw2WInsHljAk0Mf7utDoDSCTs0mU8F
AaKePjYkLxwBGS0RRb3iWVABUngoi9oWvT+ZmDvBMfxIu1UVv+nRs9WTGu3w17X6p8vUABL91S+O
VaAya1thRJuok7T+lKIbgWR6pztim4iuGoWftVoCJFs237tW4GEtf3l7ht9IhioYPEA6CHk9xldL
IQDPGtFEM+Dwy9OGzSC6ub/Js/sxvxfDW8UAQvaTNTyFAuLlgBSW5BQ3ypu+kYVtuhcfIsOOTJNG
R8BLFT7VpJugRifnRt2ppqvptnQYQwBsD3fG6BROeCtbLrYBkaIiwyHXV11IS+XR+pAt+zpDf7bb
IhxATzh0HIgJSD8xQWOm1b3hVUJ/EuMADb5ADlJvAOVe69RQV8F0aMsCG6Ft406j+k7zH3TjUFYD
MaKVeUwDEsS8XldlNpksq89/ESPaQ6UO8Rh4/akLMyK5fenG5W1s0dpvaGGlq1HH2nMbVZF8r2/0
4LV78gJSCbeaSNPmWehs7B/0zDWE8TAGzmTYcnrIgEki2BIal711nJSQHDo2O99uAp73/1FbQXs9
djRjXQc2baNvi/E7cR8XwyQP8Ukjtjc644CXq/MwEu2WB5T8I3piKDEFj1g2QrXI+vgUeYK2GbBz
nFbTYNq9BFyv61Ly42Uxk0JfFcZPkLiBDlxam9Izu6ScJmwpI7Yxuh1FmwzQLnlv5B/+ZiajwZ4p
cKc6wOgvydRmGyXowAYZCx31iJBaKpsNz6t95YwvBAxkYDpwTfNGKsC/XZKRLLlIDbnOT3U1COvM
V3OgyoqhF6+kUs81mo8GZnmSRq1WU9K2FU3UJDRpH49xRbpSRO+TMIVmQTPshxpp5o1YE+dhVRN6
v4qwjlZR23b+MRSEICADRnYkoiie/FAWigXRxNqhjqb6WCekaLE9hopB3MPKVp6FhFSg96+JJUSe
205ZoNApE7qXMAdoPRWr0eABVf50w2CGgq5U5KnQv4ap7ktmiGqV9aklJafBbTblUbHrVeCGKNFF
x1d1nQyk5cjSzwCGocjcst613dT5iPobt9gfQmWb9jTcwMBN2Foh2N49t7/4R8Q7u0pM+85QdEDj
YLtF2rGKCwUNUXhnHBu3r110F2ORW+vWndNkT+qufg8wyoA4+Lra/EzQgTBGmTHNoMJtAKDukrlS
YXqjFKbpqXYMom4PAdU3jTOeOEZ8dj6MQF+QYTiaGMGYNthGdmpp+vj74ZPXUMY9B+P9agsQCn4B
At7K2DVkf1SciND/vaWRYRfji0Sjm4qins/hlCSCmTHJMUBDBuVcy5I8nF8L42G0cPJqK8W1oAnG
xZFc1yfqxiQ+NbYR+V8hsrAUHVKAtw4Kf+g7wWL4SynoKtGsQmUmZ/dOs5E/apt0TxXRf71fP9iP
6IghxIhbMEzR2BdhenoGBs3OJ5GTuhxR+1llmWng0QYjjcQ6pPryMIiRUNwZc9Bwb8C2zT7eP9xx
87KLN3RGRb6kEplliZkyUEHaQSKutMZ8J1pLHh8L+sl5jC4xDb0DM3Q0YH5Qk7gkNUhmnEihn52E
gDznAxDgI5+s19dvZsGBIruHERcRBVMLYfslkbyylFJVWrykiPei3GSbjojNitYc0M1FRT2nM/P1
7MXWIvQVhAx0niePWAfin5qEbB9M3hj4EtPO6TAinSfKoFgh6Hh3Mq2pfoOCisMRtR9xICTtnAYj
zdjv2baF3mSnnacRzHW9Dzysx59ZIYYEY9eE2kBKoK3BrmQjr0QqOMKLQh94pdeZG6x9Pj/JzM2z
WxGnRtFCCSeJNvrWrfbzkOLGqO7VjDwEj7zk6ZI3OKfGCLQkdZI11jgUphFe45DQT87FzIy/chx2
/1OCZKFe6Xi5NxvVjracry/FB+f3zk4DFRlWUmI3YHbSt1ggrjk6OVZ0/T5ShZS/rqslTwDYlKhR
6X5XBWV2GikCTjJvNSntdC9hVoabF5wj/2tsY3QTiONdl3fVfC8IBFw5IrEbuoLNkTaOarJJm6jX
B6GaIGyNPTxg4fuqoqHN20nzswHwUnPY3EieDGM/xmBc+Rm56ubD2m0wlKk58cO4lncynlZP16+K
dywmxukjQfOLEQTt8P4j3W/XvCNx1IYFLM69RPQUEQSeVSqt1T8J5VUUeBQYM9AXpdBOIhTTPOwm
dyB4bPN0n+NnWGcWqP6UxBouvwc6R7mqnC2e6ITjMRdjgG8Lgwm6S3s2AlRLNupuluSRdnvAZL/3
7nZtUmHzfv3WOcbgB2BP5U9qWilQGjugkXW3dx5FkfRE/VUHJKO8KReO//z5UlBqXxKF2bS5toY1
HLR4Te1kW1AeC5cCnHMWMsbAl33J84svYzDv+TBp5U62tq52wFZvKE0oh49zWPbvxgdTPJdX5tem
mlfKrD4xeVF2ka3b+8f4hqdE1302xnovyTReGfXNCP4hbahuauw0X3MOct2Kquw+H2ySHuSwguzh
odo8mLfBjjrU5A3ecwVh1uUzl50VddMLgP84iZ+E1O5EKVAfCc/VXbcIhspYhC5TpGzUEUb1FGVO
k6ID+CagIVVJ95rhfWp8tnthlTm8B90y3blXEZkqDAEwxjT2q8FHdgLW26nsQ02wM51jrpcN0TcF
hn+pFvaimCfZSXrI7wXabBUUanko+rxjMOyTSq2vRGBAIKp+QSreXSu316WNR4AJpUR9CJE1AYF0
IgnJiPknerxO4V8E7R9Gse0YVotxmXEEiUNv2jqdjo6SOVs68nqUZ178NADfdGYDcSbQAP9HXJXF
GXIE4lNkmzePicPRTc6d68wjZ96qpGKB4yzNFhEw4TY42+LAIfIvIdv3QRjLGRWdNlZGBBPjmqsU
/c8CiVe1HR2TNU895x98jWeM0Uz6KlXSBk/DaL8D5rRrKqSjv6dDRte8rNiy4fw+FWM4pbLp+kgL
UdXbPodEf+Ac5WfXz1e89v19RuMzqw6lqsXdSPXWIJJsSxqRjsIRtRuSuhVxEnQ/3d/HHyE1BiIj
uuIYhGVBV5A8njH40MnLWARZ67QiaOdiIpZ4DRuJGGs0GwE9jPJ83SwBP67tjBJjFjDt2SaFhpqs
/FH6tEJKJyCWvRsOBV1zgu2l9Olcjv3nVIyFMNIsScMOpxox9gIQ6P0rdZL19vNJQZQic2R/8eH1
TYyFLEBurEc6GMSCTfBAS/e6KVo0dmdfZyyEWVq5BwORnZ5epoDcp38ern9/0TwgFTpDLszJd+Za
SnQFAwEC4a892Ha6Hh+jlCCyuk5k/siPuz8jwtxHUZRVIQ2Ic8wVHOnqETMff0dBYYLfSsAIUuAj
xA6eJ4IFKphhF9ec8HDxor9PwW4ZBvTp/49671d3HIldvOWzTzNGWh5D9HHWYJD81K80LCRQ15x7
5lFQLj1N0RRWjOFWmDL01jXOg3f/l0dgzLKHLjf0yIBActvR3na4T+hlW3XGJMYaAyGtHwMDogqg
nfu3nN72trivKOccHFlly12JVQFqSgWV8e75zXpFhPn+V8rAmtzAEhqplUEgOE3reLXP3Wp1ncKi
2zpjFKPT49ikuYYS0inZ+I8iNsJx/Naytz8jwOizmRdCmczvJHX1VNnKzgxmm4G9sxyt5hyENa2G
2k9RXEItyiM2654yynuZL1w22o00rChC05OIjsJLrUhLDw+KRskRtuBljj09Lsl8nkQtseuCynzM
syivwEi5hX+gtOko7ptENlhggVLNyAvvF3T8gs7852d0pLzMBnE+Dd7/m5lhI092Fy5EQ3MTWugB
nKNLbBd9rCrYtahrOV7irpygnXUoOVe+lMO6IMEwCyj9QFsRQMJ7aZ3+6aZw68fCEW3picbvAeFo
+4L7u6DGsMwqcmlqCj0/PXsHVyypCgQN7BSg1cd1leTRYVSyks2+SeqZDnrMsTP7SL0j7+HFo8Fo
JXyIoOkdODdSfeXdIdNoo3e+IuXp+lkW/OA5z9hMc9wYvRHPdICeTPKOm0xYyIpoErp858ZQtNOx
O3OtppckYQKvwqfeqYmJ7dlEQbzIV/+lRNYFKYZlntADv00GKQ1TsAYeLW6AreaQgMAZifiLl/BZ
vKHvk315uDMFrSOljaP5ZBqxXIF2FPvJPznuZdnanBFhIkZZ9Ye2HUAkJtFmNzrTEXmSR04sxKXC
RCyj1lhGIIJK6airQ7wrqf8ofT6OvziEeCxj4pahmGK0SXyxrH2V1vqDk718Xpfnn91WAIFB57WI
QU2gnWNhwaXdzHupr3pDnZ/I3iE+Fptxmx691cmzw0N4QCvE/vfwNO5zG30QznXaX99mQuML2owH
8tGuLGLlH5IZAU3eKzu0a6xxsatglTq+um6B8l5ikr/qt52NVnDskekUKjojBWbI8DtPZ6yQcIcx
DfUz3RpOuVXcJCdmRdKDeZC3MfbufZQxqSKSvlUKNrSQ6LnfZ77te+vWT6lySFIsjlyLr565wuY8
9ZcZ02B4RddhWJ2aadVl2GCyaXTS+Zy66ILzBaqFhtlKjC2g54eJ2bssAwB4JeH1K9nFbtLIY2hz
IhUeCUYXOgNPW8Xq55y4TF19//rAG7xYikovTsEogiLI+ig3YnbKK/JcOjJVfJJp4OMdb7Z3yVpd
kGJ0ocXmRlOvcJraiTZFQp+BhljRMqFz3cXYpBzfuGDnL8gxamEFMjDzU5DbiR9ohZJ+Xxf9JRNy
8X1G9FVTTZoJHaOn6QZVfgMdXQHNyPopX8v310ktBEYXlJiYokTnguJLoDSuZHqoV+af9d8RYMII
NdaqSNGnuYgk0jf9tuIcYMEKXhyACR8Gqc6zLIKqIDW8UZ0qIa/rT85183Rl/g1nzqnsQ7lvYwhy
iJk7d2ydUVnz8k3XLwJdg5c0sCG30nMDNNrPQ75S7eLJ43TiX+cUwLkvKcTK1JieiJvwHnPSnXqL
0NymHB/LOwaj816pY7twiWPsOiTqH/v/FZNsRs34xzD+mMBJpHpQShHVlJwcQhLZ99jpyZvE4B2B
UW6g6Gf+UI/I+4goSiY29hVzpvoW3goXp2DU2xMyvZeS2XyEW/QJuzKv7ZxjQHS26jTEYS17HigI
O3F7mKsmgNIa3Eff5s2+XtcNXWT0W0SOfqoN3EhZEpNQH50I5Zpr32fpZ2KBC44xWl7khqbEDe7k
GW8rGV7eoOXeeNpyQqrrdl1ngWYwgpYrmYrDnDYN4T1COJxiQ1xItWpFCT4udrY7kfQjPDQlN5nM
4dSXZJzZqjxN1boPYA97qrgv81ylTsLbiPfc5RiTr5L7GRlPNQLNyyFgGnFd8YG+5w7H6C5SwOIv
wH2oWNHw462jm8BH6BQoiYFuqnwi2h3p3zlR0FJvNeYyvqkwpr3OlCn0LRmKsjaIXSfrEtkHF0t0
bQBm58RDcbtbiWgqzhFYxEd9tW4wit/++nRexZstL4+6aHq+fw0rIojFQ0UQceaY5C+l/Rv91Ryu
LgrhGQXGCeRynvulBwpNQywq3O56qOt1j79o3c5IMC4Aw5BFJmcg8YRr00El98h1CrxDMNFehOKQ
oDaQ8aSy3ZCY+0AnBeWIBkf+viopZxKetEEp9z2IaCToSI2Xh3XjYiwmP10/DI8O4wzU1qzDsgG7
RvpSTa6FoQjqaI/XifA4xoR51WCGtY5bOe2qvYveRLt6qjjpKZ7sMo4g7PohznuQMG7cbheteZaN
J1bzEc/uo9aN3Cpr3AcGjbHOGODCD9d5xCPAmAIrm1DXhv0/TQ/P2n3rcvuqF03zt2J8PbbPTqBG
QxCnM0Q9sPc3FnmOjwNBWTPZ+u71k3Cu4mtQ8IxQOygY6BVAKPuTkxtoevjO0fGv7bg/HPLZWRgl
r4W21VsJt106jS25ItVQV8L+PhSaQ8yUdhU17pyKPLzzmuE5kswu9NPUoJ1nIGcmSnYdkV/bnmjv
1/nHUUkWIxw7lIqxKEEj2vSO+fRHWhmr6ePv7MtXBfzskgaztYrMAJGeajlgt2yJ/q6Of0mE0XvF
K8cEsCvQ+/IJBuyYbjB0RXntOUtV5XMvyk4bwsE2YzcLnD1YK4zDdnTTnMrn2FXfduqaR+4n2sL8
CjgTPsYURLXX9V0N4Xvu9pLuhPvDCVOIt/GA6eJhqzxROgw2zinFziemR/9jZuPsBzCmImr9RAMQ
wCyEB3/tb9UHkzwYtvlfXmzfZNjSrdoNfRbMzvpZXO3GryYVTBLmb9elfTlPc0aGiQmmwMiK0sPt
DXAN6IN7f/VotuLo1FL14vzSviKxM3kXYSxGIwDP0EvaO1hf5GEhJ5BMAcojHyJSwHrwsGO4J2MC
hdALDQzHgYF2k5E8Iq/Io4XuGstP/pKF6qVzCvqoHNUQLMSrNH0MV79eM2rc8jJqHNvH1uQSUfCM
VNK+Wn4H4m86R7z/y4MwBgPjlEOqDSBxSNeuG71ntUuT5+tEFo+BQca5swZbodkRXmx2L4cqNxEp
ANT5dw7wOH0d/hfDd0aD0dAiDnVBSkADm4+wPJ5KW/V53PGSqIuO4pvKD49eahoK1vocu0W/lTv0
4c/NvgbnLMuv+TMyjILqJtAnDMRvJ3ukwa1FsLibSNvmuL5+L18dLT+c+hkdxqljc4PpNznoxMUK
q1RfPDKjjhHqAENzsz3Wp120EVxzWxMDL6ICQL2YqOY8wZdTuWc/gtHZHFihehHOh5XznX+HBUL6
A3zIr4AIq9Tm+ZJlE3FGjtHcKfAw8DpCUHYHGdOyttTNTTLyinesxeDvjA4T5odp3qd5bcxPO1Qm
yHNn+9vp8/P6DXI0i13lWqVdEvoiiGAMrXzayT3BywjDKNepzDbgmpiwkf5gBR7Am9GSA6Ah0mMV
zX+K9c+YNZ/zzFeMWRqMZTcLok5UG8PN7393AsY6hHKD8aYe3x8wC3LMuG0Ns6Jc4RDruDEEPo6x
Bg59lWndN98JN/Q1cnhoCEuTDYB5+MeUso1XQS8jKybgIHNfg0xvJoKuX6x74/b/cySL9d7doHu5
5+NEKQHwM21JcPfUYkhYuAlui00lrjpUhTG2Y5yu3xTHwrKz74LZZ3MZen6FWw/CTXcCXoCrBzZH
pBePB7CxudcPTeYsHzF/VsG+WjA67VOzizePsc214osW4IwGY13HPoyFvgeNnb7K9uJWsgcyKvT1
v70zTczvAq8S0FEs+gFgs+LQxyJy3NVTcgLg8pNPQmCmwDVdv5zFd+YZIcam6V3a1qUYzYQM7HPB
dCCvzXhZwM9IMPEINjlPUjLFcxuShOh0dGr6MVD4cjsgvCzzoqyd0WLs2tAMI3ZsgW9dTI9A9cML
IrQtXsyw7HHOyDDGzZrMqTAikHme7Gl/q9+0+7uck+Zb5hu2dmKKH9KMdQWXFrTuphGLILK51aFz
89f+FXEpre0xJ6or21yRmyOQHwbvm5wxy/6Zwa4jrAsTxCLHY3ZyxyegFJLbiXrPksPxcMvcO6PE
xEKllVldpIGSiI3YN4GtYi9TigPxhGFRts/oMNqKlautoGB15MnG6gUBfk7g1PgXT2KgQwMLQeYR
dbbI3/ZqF/dpBXEDmqRO57hjTjfzO9mX/PU5IYZlmecNeuo1s5rGxxAbs7rKbvZvAylt+Q8kot6X
p4b+l4s6p8owUBQaT51GMFAh03OKd2UDkPkOOSEeoflDrOydE2ICxkHqhGFM2/xkIC+Y/FZpTe4z
MjnVsdhyUoSLanVOi4kWk0j0s6bEnTUuIrjRkWatcmu7gLXgLa1YMkfntBjrqo0thFDHtXUzWu4a
kxy5Dbh++7oNl3jSMf/5meoatWJhsTfIFKh3zqjDwDW9waYKiHxHGwdbyHyYQS4sHI8sY2zRIysZ
jVXPBmpyqw1ADm31VXXQu9w4yXF4kZ50/n77JaU+ZyljeuME7csx8AyhCVNO2qfRMVzDtZ7714D6
KJQZJhU1J73ljhpxBYexx2GnDKZW4bgVuIwBNlrsACED7NhixQWjmIXw3xXix2YVJU10OVFnwXHl
GTl970p7naaaQ8YHnvQsBTXfHAXY0qX04JkdCQ3GZCCkybvs+ORPb7cbb3fHkdL5O9fOxFiTvi/6
Rk9AByhEb6kTuB+Nkx1lLJHgxtS8IzH2xJriwu9zkJpcFeV/LBhCYTtD1yM3uJm/dO1QjDXRBFUW
gxIXZZgR0frOVZSPUb2zUHzMRLtCXF3Zerfum5XVvpZF9z/DViOPioWp6heOGsCNGaFMjDCsgnqc
my4N1IQUOFOnwIs/o9dvb1nt/qHz5QnPTAwibk3w2y869UvvSk62+g/9o4DNBEIWANRNDDgxRxFM
VWgSY5jlELOP850JB+2Vv8VwSQ6x89VArV6UMRbGWBC/t4TaB9Yt0ApE6maQjltt9Ri779c5tmgv
zukw59Gkegw6A3SAo/8Hq3ZJuBldayWh+OzbvF7/rwtgBfGMGntBQ6iqqSeDGpYKk7dh92d62vLQ
kr6qJteIMKZi8vqqDGaz1GNFXUqUP3jO2fpIgGVk39xPtovX662/UVVn+IzWW2vD29ayWKY4PyZj
RJJQlNNOxC+Yuq2W7x53d/6xJSI59huEXSZH6pc83Dk1xo54UxsbwgRqGlAHkMhon5vX61KypFfn
FBj7MajjACGFU/Ff0VvXBdTYXCfwc+cyLMQ5BSYGMeRRbLQaZ6hseQa1mewMfeAG0TYpeT74dyFN
SO/eqr49PDr26zajnzwrufQ0P/8JTHzSCoY1+doccgFvIEYiVyafPGx3Hg0mGDHCFLtc5lCrfdoU
TuO8+jbvGIt5zfNzMJajrLNmNLUvcTCw/fSELmLHszt0mzyKO+v2+sXxDsSYjyARpTydzYdy485k
Bjqi8HGdxvyNK/rMJr8bP/fqsYGfRCJIflVJitVt2K3AiTA4Ms7WsuVxksMhBJUeYgdw5ymgx8+/
OwhjFjJ1qE1BALPsEMEuielEY3RM8foKF+0B8CJNHdCFqsY+ya2okPK8E/PTi+JOm/hWXV8/hrTI
qm8C7CO8ELDMOSwnnCMLHFff6nQACERE5JxU8OrHrKLcdWmzifkhBGc0GaMeKYkfGSX8LhDhaU50
DGvP0a1ud1R0aXnzt2dk7kou86KKUzAR8btKBSxFlB8TN6b6qaOvgSNsxHnAtVtxpHDZQwJcX5ah
w4rCCnvXFwrANiWkHVadHf2uaSCS/LSNBm79Yyn8BLTtP5QYjgoqjNGogJImQ+IbVyOHIbenVStz
x4l4pBhm9oaeD1Igzx7Kjez4sN8CQp9fhZ0/81NGvk/EOELA+YZmquDO6niNdDF2P6tE/SM5tJ9c
nnzwaDEuEQFtVkQJjjS5HRDHowCQcgqtb+5CjKjwckSLNe3zu2LcY91rWQokTYz6AIFJcdK9VSER
0KzmVwlaBnf5GuUyGqyuK/qi4T2TEMYjApV1yMUOVBVzVddPRXtrNivtUUwexdZNRXKd2mL1EelK
7PsC5jKS4wxL48IQBTFW8Eq52bhot+sP+wHdY/+lYntOhuElVuAVgDZU57e5RVqVSLviRX/j6fGs
PT9l8fswDO/iBtDxko/DoKevJMHzPAy694jxBHTD63xbvqVvSkxM0WLl71RbePSITup8JGQ/PyF5
MSb3cuZA4OxpVVlF65fz5djJ/pDZQNiHp1ccnlot+67vw7DxhGeogh6ATHZru4PdOvVjuREfhtee
RLSyW076ev7VV26JrZ8JCVZO5B60+HnKSHEs0N2ZcTGmvmz2DyoqdpgD7XReMz2bxzPeSQLAR4MS
EjdD6Unuc2jTpzak8VpZB658Qmf+prtPHI8nhIuScUaXsfBof1D1IgHdChWNl/Lxtry9uy57i/w7
o8AY9gJdjJFWg8LOO2D4kMKuc26IdwbGpo9Yeo9yGShg60q69o+DB3i4m75e+/1/md5Fivz7nhgD
pGWVP5YiaGGAz5buRZKt7njThrN1uZQFgHirmBGXsPPK+DFxp6p+k+SW2p7sDc/Nzj/v2qcvr/v6
xf4M8S5/JnOx2tSOgT8pLRBVajc99C7lFVx5jGAutgcEdO+rYMTb/S2vL5X3beYi9aFJ9dbAt1PK
3RO28L66ZA3rP3xLaAGm3Z4U+762Adfj7H0434f3h6frd7AwM3BJifEhBSyh0M0siskGqMU92cFg
POg2cenDfbbavdjQN8d2MHrocDoCvwrR14SJ8SoeJirjqoMAHNyX/jF8NJ2UfgB8+mB3N/eBjXXv
G7oOHxza2g/rY2p71Hetzft1DvDukXE62BobiV2FH+HeIzfK8Zs/Xc0ldxlX03bmKI4mPj6QD56W
L6TVzj/+Y8rObDWt9n2tPT3FjnBMV8VbQoDhHj3aAm+D2nW1Z8ft/obh2Hd56alkyZsqTZ4Zfsu5
St6vZNS9FGrPC0vI8l9/eaZ85l27qVUsbzZVwI7mNXZeF0CdhW0cBTEN+xG/WiOEcLLiC3nKSxlh
1DuL0ya0ZhkB+v19bTly/niX3DcuUsr2/n3fAjd03O2Vp0ajxiF4CwYS7SMeFL88X+m/K/qPubpe
8kbDnHUMy6ypQmJsXXT3c167Jtm6dJ8fR7JaO59/KQ6MZo+GkXWCCMYOhHI+rfBEjVHsoUDjZ6zj
23iUxSWJ7/LV1rnZj+Se2nct2a9f6ftDu6Mre8Z22yqRXfLiWM5PYPLc13Xy57ol80JOvkLzMwEP
AwnjHBPOs3tpCSrcke0evE1FZOJ8YAvAdWrYs3ddIL5M2xm5XrYmo08gliXZ2BbZDLbwFpP3GCXT
ei2QTeVirDAleUlU1Y6PBzTIaBvB2QTubjMivS37RHm70Y7PTUZbeXcaAOqPbbmpc9CI6JPS8Qtn
Pa3b1XO9ujFFR/mj30nY7rZSscJ3Ze0V7NMjgUlCLJ8ctiWQLYh5kO6BCkL8AG2pyaZNSHOrf0ro
otwAfgF/YbLD3YBNnVj9tUr2vz6VCCV681jZ0kOd2dFt52GFx322LxonfzLcnDb4ucIf81WLvjoi
ooz0K8XFbtGa5nsPyaV0JWHfx+E2n/HSPg7ipnFXhfthEQ0TrhtUzKi4LZ1DD6JhvB7sqEVNGykN
7U10pt1wU5Lu4cZ0AopENjaR6TSwCzcyyfOmJFgwDW+W0+EGPbyu0JCNq60gqVZK8RylgA1WyOt+
tQYWxL2xCh3HcJCRPlh3/q7IUMa4M7epA2jP3i1QOk/eNGzQm8hoDxK1PoydvFEboqWo+B5vAzsf
yEYP574pfYcE3V2D9Zq9Z79rmM4wSdnT/av4lq62v8rdsbS1pxu5czrygPVpmZ0C70nZCPadty0e
jZNWECCuAtIYS4McAaHxCoDDEuoa+rHr7XEtOpt2+5i/pTXVVoFNzRa4MaFrHOH7nIYaBZC8MNeG
Fg3ICJYJxBOyd97GKdYPPVGAiZt9vve2fLN+f+x/aQohwdbWt+PGvMfAxRbdsmtSfeg9WW11CP8k
kOZASYbIg6owXX+woulkKMStsLoi+jCotYmOaHW5Ic5DRRKntGMbSF8ddhz/6miHPU7b2P5sJcBA
rSuy2SoHOt0dQ1ck0n31GMACnhD44j6643GD/9ntSTGAachcdfgttk/B/bX+ftTQGURNfBScEOhz
YGdv08oFOnuG/5ScXUpc7Fr6JaDY/+45+VsPiOsEzbkq6e2wcKzEOa5/0eRDXd3ku2NLcVIAShgo
Ca9C7Ec5FSvrVpJ2CWnt+PEDXm6E5O+9PcBji8M7BkWJWpB3cS2Tej0Z7naVbHNyb737GQk+Q3t8
9txH4xYrq4vHFjXXbY6RYxuKJpLBQb5+TZTVdiNktudDKgOnpdkBBe8V1d5fYwr0WOV+hv3ZtnZd
U7JOCFj7B5lQYXNMGjLe1LvEqWJC1hunBEi8ZWNm2nfkWwHxTnxTkPVIPfDmE7YKeKSk2T2+P6c3
T6k73AWH6NXOBndai1CGNjlsdZz/ukFbcrMagIxUQ1VUDPmy5lMPIkMQQq9DD67iQvUH8hIe54aM
xG5SYt7o7gwDb21wVdsQfd8cd8Slz8RU0lQrVaJaHeAjpZRKu/B0ckPg6bcueodu802ByFm5tWBG
swPnBfF1Nsa5X5ydibr0NIjEzATtciQvJwsoBiH1CLKU6+tMXmjuwQTCGZNnh3jmNETRNzAOLnSn
Zzt0DkC9UY7lM5RFwzpfg1/j+plduyTHvMF8s0kmvcKdFgX59Vt6ishOcqEAvGMtxH84loKVKoqs
6ICouzyWXHSB3Hl+f7IIqv2Z6MJCYpQ+v0WvewQ8rPKWiyC3UAGYz/ZNk2FlXEZt6pugCWT3LIAb
xG6X0P3sOWfjhSiXR7t+/bxvMT95UHI56gpEKPY951f+TP9cxj7MRQd+LVVY5zYH4BaJHe2oAbi/
JzmHjMyjw8TigCDLhToBnWcXgGqEHG4E+nI4+Q5cHVlj2dLTzhHJw9Oah6+4IGFn+SD9q9Z2pjh+
XJdSOr9eUMzivV54kTA7AGWYQ9EL8/Plade5bmCfIvSRZOTXCQGIe0/WzkZbbZ8CQgEV/z7SrW/z
2mW+esAZC3RxPiYY91Q5KZsB53u27cP9+83NuiS/EVq6u5ykDpooXRdyntNdt/NsrJoC/ptP7AnF
Ufq5uhuo8+Bs1d0DXAO5De37TzjrzfZj/XEU4aF+KeRwCBCCrU3nukR/TZJe+d1sHU6wuhqADYiC
JffGsw+bg93jp7642rrGswHDaqmrkD02GOY3vAo+R5u+3gNnIhFNEpZRz2mflDo8cVN/luIuFOrr
OXj2cb0PsqGcHxP2ySeHzczpFXXeTmiJCQjCtMxubfs9xFtwRE5njtY0myK00gmeTpzc7heM/zUm
X9qg/6cUeiLEMn4M9i7Ym+f7X/6dunleHexNSc3bhjjrFSUP+DcmZ9BWoDsOfiBdrR+wZBMwGWue
tHKUka1ACYFh6t186UBU5Lni+SzsWS2k/xUsS8XIxA9XEox+2qRYmosHSyUhDOqfzTXGRAW73vFu
ecmandNi7LEWoK8MkHYdrGbodOs/HnmY7/K6iiwFF1hV/X0ixjaPXpjGg64B4Yke4vu39P9Iu67m
uHVk/Ycuq8AEkq8MEzkKVrCkF5ZsS0xgzvz196PO7noG5g7qnLXLflGVmg00OvfXDnvHNIMQAX4F
AgDW8IwOp5stZjaFpYOOgYBv8N7UHzVWggDtNgdwuYSWfGw5tb2nz3pznUHRKXIp0K5JUOFlX6dI
vPDNgO15MAZb1BQnImNe+hhRYk1zXII9lwW2mtnBzwxCwfACr7OzmunBoA52iCrW15a/S0J6ZKRF
MJrw0U4yhrdgD+qdhIgzQnNQjSgic8PNsDP27GNBWKgEj32tonBOnXvrcqmWU1wt1Ltv35p97v26
zt5qyvWcACf0E2tquVFBQM422eQWhqcEzmu4J41nPU+Bi6sTLS76LzSBD2kohoxd59zdkTlIpcnC
oz5ZgCeihwSJ8dabPSd/+kfc/abE2VEJ21o7NQF3bvCczG7jInhN3W5HcGGSIDO5mgJaZv3+xRZv
/AAhntd9DLZKV7cH7JyU7WBPMKkECH8DqES2gLk1o3RO77Jy9X+pNs5hJoM59jrv9Juto6AQGx3C
h+t01kIxaJLffPGhWBA1gRYjHEIipdhprtpvJK88opVCOWZY0MVOAfwKxPWHBDV0elMZtkiprLn3
F9/AvYMI21+aaLnICQmj1Gt3pi97D9WP//lQufcQJJKE6XRc4oQdOpgfwSqdzZN58w8m+Rf1/PtQ
OTOQKEpl9dMXQwuKXQaghWGD7VpbIUfLa/rThP6mxBmCmJraxEZwtOwLtQCd1WM8HdNzN8v0XABf
KUGeIsZApZCySEA5U5ATqbYseXnnG0BX3lFX2oagKN9dF9B1U/CbQU6dJFqUS1GI0C/DzEi6ZcBc
fo+F3UTKImLXzpHTJZ1qWli5hBvT7gdkVLHz1wGAMAqMJRxbywk2MaBGtz2054GdpH142+xE/XyC
q+QbL5jUZEqgwbZOTvPUdcCMoWHp0sjrg8+/fabAt6WaosDxAsgtd3XZMJV1IYHZfvPSACSsxuTB
g8i2ruc/zqhwN0c7a55DbAN/fLbsyElHewRia2g3roImGebFm/Bh+iGkunKRF7xxF6llTNUyDWLZ
b758SsSqsodc5OYg3LyxcmFnpP6Y9WkCJQ6r5e1lNsFsrO4p7oOoBVcVEeHsgExpFYYAecRwhXXM
X3Pkydqd5lX31rf5npnLCDP63ZwSjkqx+6zvlZ0P7Z3bhyfkSF0XI6gu0GtcsrOETfZrXujFAfC2
o8imPF9uGGdNTKdyLPTy/Aj8u4/y+L1EB6BNd5Mt7acAVbTrIrxmM3QZzaCWhuEZrH/naOc6CdMk
gV6YHMwCBr7/Xgrdw68Jd04rXBDhDFM2JAP6QUGk8rIb60a77Z7CA91XW92L71PM9C428Sb3dscR
qfDPDg1Zn/m9hBS6PWHQQpS8WAsvLr6Hs19Wqo9VY+B76s1J8Yhmb0evv2nRoCUaLxeeL2fCMsko
O9qAlBssdZgUGMhPD9arKGJaUe8XHHH2i6DflukRyJx+hIc7EyIz2NS7LiurT+hMVDh1p3QVqbQJ
NMq7wK89bXOPGF7gyov44JRdSuUkJC2yr6fkLvZ+StsaIdg/sbkXp8UpN4zxKElNwEnlNV7hdR6a
sGHeM/FC5TU3/pwU39DOQnnUYXiHR8wo28ZRPYYoud0Um/apPIn4Wkt6XBDjlJw1oxdak3B68q38
QqBITnsD1U/Z3WDY8E07TKfwwFwKfeK+dnsnf9d3hSM5vqdqNlRbYDvV/hCdVNShUATzgs3NYde/
XpeitfTXxUfyGifqlZItJ2KOGFb4HqsofmHW2Rg2Rb+L6LZT7UJ143oLzPhEvo0ne9adaHZq4rDM
CxIUj9A4P5VeErnJfKjL+6bakvJB8JnLZ1zRWQansxKcJG1blB2IExz07+Fx/Kp8bj1yBEDwLrEd
HNCPXxUAUeLNs4D4+lOjhoohCw3ba7iLHCmd9CLCRU7O8P6CWuVgtyiY5258GE7MRH1vdsrZ9uJH
7RaWq8NPU3s4Wm7pCr5kofTHMWAHLIWbYyp/rMskiqSGEjZLwjFOeiTKZZTBUb39qPZ34y7GKNMr
am8Pia0dMQXnioaa1jX17+IP4TR1rtaBFfUIq9TOST+weDTb45E+CLhc1TpnVDglHaYllfMQx02c
+pfkpK/IyotwcdctwRkRTkUzQEIpZgIi8CSeKYZ0YkSDwyOx769f2Uo25LxexqNZd6QitVaCDjCH
vykPKiLA3XUK60rtjBVOS891ZmbtIp4wav3txyvbFa7AtxYeF6ejVR2jvXUOGhM2Z8i78tgfml9O
shXtQVh9ar95+fqOs6x1GPWomX1JGKR73Evf6KZHjur6ia0rPd1QNYoEmYYcLZ7ZGZVYI3HelemA
tCmwRYJnK3XUI3pF4FabG7ZzXpd4TEF3loYsgf5cb38JRHzdyTz7Ak7GtYiF7axGw+PLmNuAEgwP
/dFC58IyVpfY5JifzBvgUGLzcr4VRhOryvSMOCf7k6Vq0piC+NhhSHuf24Hv2b3nCZT2Wlsr+p8N
qmtYfGpZGsdknESdGun1gDemoVOhj3GnANNwxhy72E7xTjtUtj677fcusZtHbBE8lhXUFkkAFkm/
pw/4f1eKusZWtcvZR3HMo9RjzJT18Juws4mljvb4BMD/5vt1EVt/MKasYsBF1lT5axfNmYhh10we
MywQeZwOMypJr86TsNCwHN8fxsCEGSCEYtqAX3UeYCnCGAXjwkn+Qt+O2j27pfvx25jZOXb1vt2L
GmnX8gk6RuJVXCfyQJrBXWiB+XVdCtjwGH+mz8ve2SWzHDv+5vvPG1RxQts4yfcz+m4eom2Z2IIj
XWw8zy9ARVGHMBWqqyrn8U4FKcaEZANU6YT5ivox9YBZ6RMsbx23D6JJZXlRAtfIcWo1LuQyNtNq
ANwMdkNUN5sREP4Buq8caauL4NC+an1/UFOwV0E3DDwXHrsnzOuhyk3IS+2Om+SxzZzQcCiosZ3n
+K+vM5zB4pVgIvqX4FjXxEg5o8x5N20wB0XcN8NfsPjoqPKXzAZW4P5SNopdIcMnMIlrL/CcIOdy
hpMaFFIHVqPAPqk+s3Vmk00rUvJrWg6iaqmGsUgN5cSlT+eZ1QAQRzebaatYB1jlTqPdZyV2GJP3
0dxQyXIwaudYwHoqbgL2mkm7yXhPIsXuy0Mho70x73ubFjs5wjA/EXzgyqyfjhbr3x/ICVijFLFa
Lq8JT8nYpIfQDk8fASAzXkOH7Fglhv1cc0bOKXJWnCZ5r5ohTl4F8l11YA20cqMuXYhS8ELp/mY+
WSgIRU4PHx94FEJU2zX/VYFOJBallk4N7gOiWFKNKcEH6MCr9L9ZGCoYnRtJmMdd11S/CZlLnvdM
/ZpDPc3tImPPQHbHUNRLamuetckfZGCXHzRIgnvzrhxLp8vt5GDdtSdRjmutCofr/Q+vfNSg9kqf
kgqfcFzwzPv98FGdyu/5cd5m+3dMkWK9/c5LvF2yDW5EiaQ1N0rRKMV0pWwofwDizixQGCsnhNTV
kjVDr5+wn2VlOBzie0aDu0vNZOjBK0Dj1N7lqbPkUg5wXLZPyEvaaKGRXFHKY/3F/CbJl6sCuSqH
aZgHFKL1Y4YobGmW9e4A2B6dJFfeVz+Ehb9Vo3NGktOOQZCWU5DAyLrLWrPmHhu7gTmGUWNIjRgM
ZpWarmJJqk41SzO5MyUz67GlRINJ329i4uQu4I/o7eC3b8lhEiR3VqM55Mr/TYw3OUGXAT+lAbFn
A7kW1IZlrG9SAEzERJ7gatb8nBR3ijRmKbBqleEx2La/ACAV3SjGvik2+Ft5Ecpx45O+nZF2HDpB
pWWtxIntub+55KyN1bGJDhlItxvDvk0Ur21t9Emw+xY9GegKFzlJq57fOcHljs9UT5ZXWYp9JUuO
KZGRYoSCA8yaLaF18Z9Ybp0uC/1U01Ao58qmiMmmzNIXBxBQJminWmKI0fmpuLvIE/cVrAaacBQ0
BTEY/umcdKoplSQg0ECrjCoagc1O6meb1Ol8SzPsQLb7rrBat8wMgJD2QRVXdstqucYiRLOjXtAp
7acqGfLP68egLmT/cJ0wcmsuW5It5avl7+zAyZxKhTyk4yNDyKY5cvcyKQem2mM32FZUbExgyrA3
AgBWGZM15rdk/tmldqXeM5SI2Iv+bjH0tOvVDybfK7mtTN+RuvOa+lSon5lSOQxtmcqPtLRTgsZw
O80dWm+nZg+oBoMKKvKrihsAOfCygQll8bwUekKMQU3GR6wcTOhH/5AXgCV9Tx/Up+untn6Zvynx
hbnKkMNaUUAp2VuA/8YkRvhjGg8pdmHh9t7iaJsgqzXsBWRXCqw6qnP/ZvBrHPHsshZvLQQ42YhR
Rxk9dqjTqc6hFWb61zydZW0yWjUs7Gc1ON8qGdWZSKghP8ZYZDrfNHeiXNhXtMFL3TkF7jGYqlSk
GJ8ZH40C/apSYNPJm7w6xzhIfJj90bL7fX5bao7+okR7Fm2DEnMtWM4S2924Azxb4yiqS1SsFh1O
BPm0BNI6O1O5N8OtdMASyJ7eMNPtyp0lDKXWfGPoRJWomoyOKp1XiupA0qyEIa3d7PPUSw7dl9i3
4jnlR38Su31rUn1OjlOJc64NtaQNiw5eIrfTYw5IMMP7vtRFTO/zAUlTYZJjTQLOaXI5ninQxwad
6gP2piOPeAs0sAL7Xeg+A3iHn7qFC99vp4sgeVYdz3OyXIicl10WzzPIFsCyBh7ELSAUoIpsbYB3
r7mLZ0R2Axoaq2NxrN3kVHiocgrSS2sacUm6oAeMGlgfzslmoXdBZjZkaS/4wVzDm513thXNW6zm
sM6o8Lm6PEEQF1bqgKdc2T9uJRslFAer+lq7fUj95GhUohGLVQfwnCTnRxStwgARBcYmT/uYH93N
m9v7mhve9Vttl/6MPIG2WvPHzulx72SUcoJOTtA7ldivFJfOx3yTYtE3CjJLfPZLlP5ci8V1IDnJ
Mh4mwWLuS9+hldIym3q4ZFofMDcyEKGOccscaQZ843Xe1mXkNykuPB6mgChyZyLlvVVfGt2uDNfA
kJYEMF9lM2sCaqvmRgfEoWYAPNpEC80lZ2FL4yDSwJkL17b5VhwCF+blGz0mwv7A9UP8TYrT/V0/
SfKQwC2asG1z3E+VHbjoLkAJLffc5kHao2lAJChrge05e9yLI9U8xmhwXgJb4nQ3ofezc2e0TuTC
8r22yABveM5I8UFQXQ2NKqkgxTLIRevIWuQy6sjow5oPaeeWOfPYrzE7FUXsdJ3besP8kpizPQCD
LD+o2ska3CFAhvAQN3s9DCHKTt1tgs6x3jrrkRXHgHo9+9lGL015sqJfMwBM8t2UbiJgjIVegcir
DnR/0G5Jc5OMu4AJ1pmuxpbotDRkw9I1FShBl9KCxLFpMqAwP74c3wh1CnR0es695X6WGJ9zhU1K
X14Hf6bn9LjrC4haNL0ajMDmntAFaQF75BmlPXf/bf/NcO6876/GZDu6w3aHdgt8EqxODm8xi/Dr
+pv8crr++A70fqDNTlF1Q+O+o0ix7jY3h+nx5QU5ixkAqsD1m3doVRgxNmL7tveeoJug3z6UTrn9
xGZx1CKP99e/grPWQHhXNACRAryEUKorBqf00AnNpnTQE7804P/2Dm7CmZ+NUbWzbHaU2XKu0+ME
+l/0AMciY1mCCqqXlz01o9mG2DHgW+kTgGU3SXIwkYPqTAFfnF74i46K0zWx+dXUNV4FxU0QmpOV
+JL2GUnwrNDh2iqSQBWsUgH8ukVNFJaIrl1yE2rp0PZtnvpFw0569wE0u004f1w/Ms65+YuVMyLL
R5x50VOVVVU3l6mvYdx3qj4JRra1uzlz86EWaO7le89E8g9SnEmSpKwamxH8AFoYK0w7UggIcIbo
DwLcteRNGndY+ZD6dFC/y0DBA6SLN9ba3kDgFRFtbwajFydGbV8/w1WxOztDTscEY2GNYQ7Gwib4
1Rqprcfjr5lKx5molUDE+QTIX0zqEDpiGAjVeRmvgRBkhNhs7Petp0X3ZHQIvcuzjdnf5uG7KSMP
MZ8MI7JLegrJS5hhOE0anJGJdgaviufZh3AelF5ayqAN+JAyThxZeVJoapfz9vrRrsoMalIGNRCT
Q4tfiqeVlsUQ9hBPOcQCF6x0ihgVSM3q7Z2R4G5vmvuJSj2kJmyim5rqrlE3m8jQfmUNFVze6pGd
keKUclAV2tAv3MTNJykBHRZ9lIZ3/cTWaega8KbRXCrz0bheavJAhjb1a5I7pvRRm5ieF9W9RUS4
u2dWm5Ud3ptvzvdSkNqkP/WTITitVdWEku+/OeGsx5BN2FtngYiSYVFvuS2lR6CUOnNfOEX4+k9O
DZVIEzVQBTWlSzlTSD+FbQ0hWLJMVf1UGppdpwJJWz01U9FR20SojHU7l0T6OBv6qOxS32iCwc6B
qr4zxyLYtGUqqhmISC0/P1PrQ8FkOShwdkH+nHfYTVbdY+uTQO+tPk4TkD8mUodo6OeITDV6HwJ1
SP2mNp6G2fwAYo9ABvg47S91h+wVIbpsEItfspQZEdWyZkr9zAg7O436G1nLjnnG3LDtNnHW3rV4
pkqfnDC64FS9R/Mw9po4clM19AcaCBzK1YM9+x7uDhU57YOIjgvPk10M943+UabP14VxRSPpBOPj
xESLGFDfOKVX5z347CAnedftRmImW6qUyPwyuI4DEUWKfF57OeILcpwCLBWr6MMR15iVwyavoS6G
H/JMnkwyfM9rgA2zfYqJIZT31Czz8hLdarLgmlccRR3rZohJwDA6adRLcZVGNPbnUw9XJ6lt0mS2
LnVoDJy9SEGoAdSH8e/blQuC3DWmNCKTVc+p3yoqsJsrA2mAIDcFVFY02AUV7oE0WHeh5Vil40/F
p5kAzUXWtwMN7TL1rksMHxT/dYdnB8jpL/gZXdIWuMOp+xbR+zLGqgv1BH9fv0vxVjSsi69PLXYC
dL1ACfwX0ir6c1SAllkmd3caYSZJGxVGjT6ksM5huTFim6TbVI49U5+wQjg4mcDJocoNPEAB+ZX3
iCNGCVhRVRX9HJzLn6OPY8pTJfXnPnPTFmEr1iGxb9ePd8Wx1Ilq6KiCGhTSydlts2SmKptd4sef
GZYW3gfaEV3ZNpt9Bd5eRj+uk+OHzv66zd/0viayz7R31RRhTfo+8aNsM+T7yE930X3H3G64RZHE
ZsDEGd8a5XFCd45ceKH2UTe/ZP02YE6uu+GCOuPJt9IWEDD/45dxhl+xdLlNdZwEZfas2OprsIUp
i3eRbz2UjyEy0lvzXgbYtWWTpd5h65FHyF0eZM4OvWmv1v76B62YIPT4QfA1QIkgxOe+ZzSS1urR
COCX2udI3wpTcBWrL1jDH+wARo8f33gmJR2ELyKJj03Vx2h4jntbAY6P/oldH7fXWfma/OTio6Vf
0TQoXpEGi3qpBEsllFslRrQso9gnfR8yV9aelRYwTXUD1fuIZWou0wzfLEJgEW3y8TbSN1XduRLc
f0rfRlHBc1UrI7rFBIlGZU3nPijGh0ajhQ/qyMHqt7QEdhcwzjeh8tbl3xg7VgZqE6abl9tYe1Lc
snubtV3EEsBSMcE7X71o3ZRN3IRlWfpyUWdPwiBROgPZNfFHWji6/mrFAqO7+sbPCHBWcK5VObdG
SFLQPHfmtB2qca+aB736WWvm66g+MwBoX7/xVd11RpJTK3ICOSh7kMzZkxYfQjRix0x1rxPhq8h/
KRMUrxTDAkaM8uVhnZ0cdGYhJ5kJKmVSeKydqZdiO+MG+31ga6223QRxPtshGVM3xpTBtpfjXmAI
Vw93qSGoSJmg55x7phkdqiGKJCjQ8l39DinyELfmJEXP0OyYxv11llflFu/IQsFuKawpl7LSEzUI
swAcT5p+C23ljtNkN8NO7/NDejeSVjiggV/4x8s9I8g9lIAUUa2OyAf17SmcEUDIIvFfPUDUOlXd
VKmJPOYlS2lcynpqxqmvSqmdsPesc+TGyX/Q1AtyQBroIt9+nSAaq5ZkGppcObsKHAMESirevqFH
0OOan4yzpyXMCzPJSXRXI16khc71i+MbSf6SVYRHyNSCUWBfX7JZtcjXJmGU+lE7MLfK5NgxxpK6
Hao126xDKRS9zrMrMWNb61ayU4yp/jZZYSyQ17WXicqJrFsAR4V54dxDNbfaOO3wHYDEg9lylO/X
GeWX13wxek5g+YCzRxmq0iCPBe6TblU3ew+9YSu/ZDtjE/1sAVPzWDgJmlh8YOJ90x1VBQRiepPs
0TnQ3LK/uezxj2/hfEeDsIYlEb4FLg3dygXxZPWz14dNVt/X3Zsc+BETKNtVp/Gcf+6ix7mX8gAg
lf5pYnb5cpprd0JVBWBqiOegFtBHLSqorlkQGXV8hN7IJaFz4PLIh8BqtZEw5CxSw46qT4W+Xr9U
vs/3Xwf5mwL3SItaUmm6HGTnROjxRcEEO4F8NcZMaryzPHXXBHY8xQIrIiCrEu6pthPparNJkYjr
7UTL35XBwyhx17/mRb8f21uF2eH4HOZPIWvsmWAWlwoU7vp1KtRC0t2CyuCn4bSqgYlBGsOnbfmR
9nlpG5O8YQmm0Nrxlhlsi1FtPYodKdw1oXJQcmUnOPzFhPA6WIafZqoqbkDhm3SnhI0lBoGRk5ej
5zzJbJpAN86Sk1Flp2DIjCijDbx2p0ukzaj9E315Tp6TLtYTHIAJE6Bb6AUOSqfSKzQ+y5G2dMGQ
2lWNRGDZV5XUGcecuMlJoldjuRjV7j2PMbOJRFxIRPtz1wwBsMkBLqeYhibz7kOctwWZ5CDxwxkY
qgQdi5FXDy9q+EYKP9OrjarVghzLqsuiErxT5C+Xjdec+k1TTPJGDYFGMhq4CC/taLlp8hJnKPXm
2N1bn4Jhvs/6QWB/1lSECkdfoxAjLIzk6BoYYayAM4xUcEptc4RXKwpXF13KS6lmAMefALIBNSru
rfaDPDWpBCVUWicVjXxZ/NyNqMmFn9efw6I/r9HhHa5IaSMpRHIeG6Rc1gaxozIVjrPSwazAwiKe
SEUz0Wtu1zlvnNvVzmVNzBI51DndmNXz+Mss3jpXqQeb9c0/uCm4B6qB4UUTaSPuHMMaS3uGpIaq
LT6lAPi4+tv1A1x7XIh78NdEwAFUm0trYY1jLRkz0ujzQ9KcpDF047YRaO6vAvsft2ShKG1CaRJw
ckkEQJthaDEkL9q4VXZxYE7uFBetiz3SktNIqrybhlDyxjxGc1vPOgAStbJT65VuK2ZdvrE+vU8t
0y3CIHAiY1i8pan2xqI2naCRMsdioSo4+bWDgVMEnxBfjZYv7mBSDGIlMZHgGrWjkzZ707RpTwUn
s0oE3eYo/OCN6F8NQ2fukYRafh+nFfPn2C4zhLpvWnt3/YLX3joMFt6gQuAT8O2DcRegeB7FzGfI
+Mv9Z16IULrW3gOieGgSNB9ARHkfp2lKLSJgArkiR0LskTWh09AT1HWnoFY2CNTm6qGd0eOkScsR
v5pICfmhcl9n2qYvBkeYm15jCp4/fB2UZTQk/y9FNtJ7PVeMhvmJgpmiFCpFnj2djJ5F6k1XJDut
ESFtrt3UOUlOl+m91BRJXzO/DN+Rp3aJWQhketV/OSfBCbVFmN7WwcD8ruqNLYbtFCcmEQavqyrc
5ojsnLpo521JjOIgxSWSLyrEJYvQ51u1FsYM/75snn+OennIbGZSZ+jgOEK0l5oYARd1MKxZdazX
lRdUv8WwL7J09sB0c9Aqo2iZ3xb3MD+BKycn6he+pDuBYC/ImljCJcQSeQuzOhiAuCTVUjNgWV8y
X++PinIvd5GtSE/XD2zNrBpoc0btAGP1ssUZ7hSzoXUgL/dXWE6fY/OTuu9kjM2L3tjqucHooJ3F
QLGC135dDUi6PteYjyfizOO81chbor9FuX4IosKtJ8OLUlHwvyqeMBNkqdMsO/449tDkA2Au2WC+
ghXTZNDvi3xwYoZRWPVx6GdPnb5nRuoYCeqk0eAGViUKntb8CayhQr8LwicLM7iXlwgz1AfyHCx8
R7O9lItsOueJ047mYTJyTwJm/vUrXVE0FIvk5KV5UaGKyWmzWRuKQhkzVGQlTCyyo1G6vXY7zdin
yN5ikblf4Y+CMTwJ7MCk9GvO++w9BHlXRQPDvUaKr6Tf8/Fn/V4WN7OotLdGx1gaooAygVHeL6SP
MzppnhooA1PmD/lRC/yU6rdT0zzpAOOnivx+/QjX0ilwLDSgh2oonWIi9PLWUis2jX6h1hgZgD96
uXTLBggbaZ1YKG+jQ8/K+sPAjNbBginqkEgbtimrpe31D1l5nuge1qgKRKLFzeHusirlmshdlvlS
XTl9+XPuXBPeaCeaClx5ncDWQCVAxbJtFKQ4KW3lIs3Hscz8WkOSc2jtxtxXe9Vy5NnWtI8cIFvX
GVu9zt8E+bh3KJq8iuSFYOXGhYcK+/ydtAeZedfprNUGKKRm2e5tLCVSzgbirQd9HeAEm2SXYxnC
J7B6NLeNHBP9w99CpBq+z9vxE1sbdGfHgNks8JZWb/CMPmcgyyTOxlgH/YQidiAPUhm7stXbbTIL
jnTt3WPXIl69Bo5RVruUWTWUByx60ZlfBJ5Ekk2aYJJGp9FmKKxdnlQAE7MU0UNZDCrniFMYQRO5
PrTbAX36kqiyYOiZQZv5Bvp9b8aGvMoBRfOEFUSWPbCidMwyzTYBM/WbLpzLrWKO+dOY5pFrJcPs
YQMrgu/rd75iNymqSEA7IGg0VL8e95mq0IYgV8wgzfw87LPNnLHOiSMoJKNXRO08a2IMJ/VL+aGV
g++yqtOyTgAqy3xj/qD1dOjJYXARzG17SdSYsta/BhuiYWke5tOx35CT5FJWY7mP88yX63q46SMj
8AJCZPQeRqEHzIB4V+SF6cXoCHAmeUDPB6yENw5d6bGhbjx5yHu0QpDhOM7YA0GaqhAc/OppUGho
C8sfVNRNLoWhVfOMTFOdofpaFNu0KNWtnkfWJi0o82Zdi++0IMj312977YGh0XPppzOgr/nUQ9PG
6tyiG9OfDTR9G+rdNL3UlBQ2CUT8LcLMCztsOdA0VE3RULK95E9mcRwOOYS9rA86vWeF6Amv8GIQ
lCqWhYUomvKzB7mKZQtziCsu9W99/A0TTYOMHTWipdIr9wRcYriUBJlHA1JwyUcbh0ikyBPuKYI9
NTHiNNv6KNmT0u6r8ef1+1k5NAPNdAQupoZ+asKJrZxnVkgjGa8xv03aU5aLdtmuEQDENwJraHdo
2uVQz5772OQpkxNw0xSl6aWqjF01TWtsr7OxdjUAq8EkyhLzospySSXF4L7eB6Dyhk46C2Nkic1E
Expr93JOg+OE5uWC+7hwgm4hpLhSL8OUPPoARM39KxpyQd75DzPcQ50gxhPrQKhDyUAdZ0cen5DA
/Pvq4IIKZ5BI009ZUICK1G3H8lCHtmbu58KJC0EhRnRunPcSKLSSBg2Ehmk7E0f9LN+GyaWi17kq
aGhl0ZFXoUhLLD8/E7R+qlRVz00shNZQqa8RJHqooimCU1sTNB0aQKWo1qsoC1xSabKxK1CuL3zS
BO9WcBdExmZIzV3ISoFIr0gB2nKQTUWYoBpYeX1JqVXrWMV6AtxPWRnHWmuAxxdp2S7WQtX7268H
HQggsXT9Iy/FxeVVbY6A27Uy35Qw6Fs9ldmn2mCIohYkH9cCPhR7F4BwC0tk0Fh1yZOe5aWRlkrm
L3nHb5L23FEg2PtA9bQH6Wg6s+oM7Z3Uutf5W0u8Y1xEhfLGPmXwyGm5aAwW70LNfFK0uylKPa3/
ZuXDcQCECR3DU6HXyGAdDSoJKK+ICxpjERnpUH+YC1cuGQ47K0AJC0K5RLitptph8TpiPZvydJ3D
VTqAxcGkKhL9Ch9/lVJNx0rGDYYVRkZHu2gOXX3KRf14azKp4Aix/wdjL3+YprBBa3bZxbnPlM9q
OFnjmxwJtMU6CfQ4WBowjDAIcHli3Qx/lRhZ7o/SW268RegLG9j99dNaURWmYiGAxLTB0mXFiWGU
jWaU0OKLDR1lxCb7J9dxRoDT4EVJxpomVe7X1gkd3vOMAdD6JKyGrN36UsHCm0ITCtaoX55VGcpl
nqhl7lfyCT27quEiQgtEimiNCnIIGopW6BtAM9ollZxMfQ2c09yX+yMWStpa+qMPX+Li5fqlrJJB
mhc5eGSV0St2SUaaFFJXXZf76B7eZl4DhNNKaR2rEmhwfnRuKWeb+m9CX8rizFBMRprWUtFDwjrL
Vs3WA8ENS+N7OI1Nf1zinniobKY/JgxYmXNIfbOxDjMANfsPYj3+bbbRzvPlHqOPCY7YJdv6LJdT
G6FyludvWv8a0G8SvYv1v29MLqhwxj4su6GQcxSymTUcLE9PgVJaigZm19SshXATE/PoWcVsLmdH
MFmmxIaG6hU6LorJwCJJnGVFgEjKDjrgS2IsK1RzASDEisIAUdNcNB+6onhAiCQr5SoBkpAfk20E
eLxEupNbgeFakc0FPg5ZClnHXlh+Gw7KtdjS2k0Y8dImtx8AqFoUmxQDVwFmna/LwyLmXBRzQYp7
bVaN9vTKBKmJnGjSH2NsFqzJHjkvR8o/oibfhbJ3neQiYtdILtyfPYhAzUkztuj9N8enys2Lo2FQ
uwHuoDyJNjSLuOOkPapnILQaIFXqXvA8VcVdQo9591bTuyp9DaxScJprqUILCWZUOiEZQMbjDDAe
RVBPMhri5+Y+IYpdSxGweCtv1lR3iiJbi+2hcBQDAUNWmX+/RHBBnHsPiFEzWSlxl0r+OSiyLav3
tPt1/fLWfKoLItrl7RltpEemuXCI/Fni0ndJdgwgsxHbjGyL2JMEsMNtpRsCPbr8Xl5qzk+WE1QE
yeE05GBO7gu3Lzs3pJXg/BatdI0EJ5hTOwchCdAv0UTOsEUDIgUqWbMXFfhFnHBCacgUfWKhnPrD
YTMK3Jn1373sS8TiRKQ4OauGCcqmCCycEnK0ii8yHmu2DJf/n1/PI1QVDe3lYKm0s/8n7bp2JNdx
6BcZcA6vcqhcnWe6+8XoCeWcs79+j3rvblepvCXMLO4F5qGBokVRFEUeHm6mF3WV/c62lp0+AcFy
V7vbQrAn19pQovjbRsdZlcUEHnHWNeWgIpMotHVzbAK/cX1J4BJM0kzH9f5/rY45vJnVpHWaYXXA
iYMyms6KLWwVA2x5086W3BLF72oSalFIUzAWABKLVgoSDZnRAwo+wi4EqXLjoPyP7AtHdTxRzE2M
Mo2S1x1EDRhBrFiDHYSmI9VIO8uvTbtJusd84mXGeDIZIxTEqa6bCjIL1LLrwQOojdSx10zdOrd2
nfjbEjZ/YSBfCmVzWIEcCnDKKlYprZJ2hUbd27+/lG4FDBqBBh4ilECWUWNYFo2f++jOMRTb2j+W
u2QruMaPYtWQnwpotR7FtYpptrelLoUa50IZPZr5IHS9AaG1E7iPPD7OpWsYU3mRulSBNkQf9KUj
lyO8nAXVAthQfpOKgyiKaz17weMnjf+86oH31ZckRnm+EUpSGAPrYlROEY3kRwXfqmbebW0tWt2Z
FEZbeGD1uBp8ejFhWPRQ2qO2m5tdkLzIOaZo1RRnwUtqXTsm5DJpfI/3Hd6iGrOyXA4iE/TvqAwC
8OBJ0vAw1CLPDBaCCioFuVlR/sTZMO5Pn1Lwu6VpivLYqJNU8OLerhRtJfcSaYKfE2jV8jHa9d98
jXOurgNRSEYa/TOZCgg7o1PE13pn5sDe9BLGrMmomCixE3IANxwhLH+K3pQR4mkgG1T5MKQpfbo2
youvcsQs9MBeLIYt/qVjJKazDGBPWonrIniNuxKPy8RNACut2+9y9SIha2KN++k5zlZ9bgD/IJXr
SSg57V+LVoOMHmryInqtrvrghFrR6wwL1rOjguKjNr/cPgocAWzjm5JZdVmlBXAcoHzy8/eY1/e5
8PSCLik5CIV40rL4pfNITKXLagO6lEPwPDWaVzb3uXjo8/t4wjT4fJuOIgkmHk8aPU+XNzTEUtw5
0u64OVk3PGkWjUBGiE1dPMHqX7Jwn0WZ24qmw8UuLmpRR8IDkBF6/JhjN8ZSnvQjFRYaxBDu8Zjm
xLTXDh7LocUXNKrhSfnJXXb2Eop9TQ7nEBKSUEcEjUkV6IMsCl4KgieGLvRMDBJogHlSMRkgVpQw
ockPk9b91WIoctUE0RlSkJdS4hr90Z0/o4aUNbSlG+2UQsAJbxearEGRB5PTaHYT0A/miROnKHuq
YoKlHNWMoOnBavBsPMbdSpXftUaxA7+1wykBPwk4m3lpz0UXci6e0WQC4HHkZzhYJqanGcYx05/k
KLJN8SCkGPTXO0IJupTu3Yw1t5WrtQGyyAwcYkTnUnpcX9/QhISMPTJYOiUoulQ3JrOafqbiBKqr
qv4ZRDXayX/H6CznK/06Lr4UxdxyY5BqQlxh1XGdr3wQkAfHKUq8YpjsLHIKMyPSYOc//9yHna+P
8TClr7f9NGUpTcwa6kvR8+5u+gOsLwEuAl0OiH5whzOrqmqxEMUZ6EBRxA4abhU9BsFLoK711fgi
CJzTseS5FFmGvwejJnhYmOWks1jm6gRpUdCHnlSCfcOfhAmCm2Sjd0YKslY06BtG6tzWI0cwi60x
aiXXQDGOE0PrHetgcFLp56ittOQpBAr0tjBq/1c6/Vol6zLNWi5jPYGwIfplZgd/4vz+UqhwpkUW
Th6nAJI2GY1HCpNo6kugBQTD4YiUc4LJZUcjA6hHU306gFCXx8sAe40hjn26n5BFHNpTFrTHMjw0
PwthKys/BWUlK74rgoGwV7ZgpL+tx8VNU2i0h9SxiqzRpXSK2su6Dh5bQS9rsEEyRXpsnNauht+3
BS16kTNBzDL7WFDLRAPisx5/96qt7+PcbTCEBC3o/58guuKzOyjOprGbW6wofgu9cMIchQhNKJxn
2tJFBzAG0qYoZIKyjZrnmRC5MuJSKbGaMXtHG3vUHPLwdHsdixaIoiWF1OMCYmkazCIcSyuTEfFj
KlpmSzYvxFnckTMBzBp6gGWSUYaAciOBAjywI1vkxJ+f7TFXx/RMBnNVC6KRjoUCGcVWJy8qSbYA
am/vLbdc/65JavsYmdW4tf0rx+vWtk37VfEq96SuBc6XLG7Y2Ycwdi7OcRorEz5E0TZxexQHT6ye
bm8Yy4oKY8DtdSaDMXFQX9VxU0BGvZfRv7yrdslH+FM5NRgV6oJw2uttrSblo/Bkriun49ARsMMd
r8Qzht8lZphJM8R3ruHB7u2ZZFuQEmSlPe9UIhDDLjwg5gISfyvdGlN0I6d2MNjNk1b5x/xN/pH9
kFxpI+MvtzWz6GQAwaE0AIAwsFwAXZYocScocNYfiqMB8riX1vrGiNb/nxhGAXosBjJYaRHkptsM
0/OGUw2qmHytVL+Aqv0bD3C2JuaancfanH0KLNfGgLQ+RhwhlatwyjOLVothoOCwVzXwKTFWq/pW
KpgdhBjhC9r2iC58a+reu622hUQ77PZMCmO3Uoa27VgGWt3A3kSd0/lrRd0P2ltvvKP0WrWmDVq8
BLDVkFcUWnRylmiiYREAa1ANXPpRpfDzSPCxZZHUjatgVlQymbXkSFld5aQyFR4AeKH5FotFCR6v
4c/7lvF6qhm0Q5SbeJurs9Nh7HmPQVjgTtWUw1Bi4GlV2DWCfe0hCVC8SYCiUDmWs3gazr6A8YkS
SNICocMXiPagfa8TnMd8lW4B3jBiXjC4rN+v1TIGZOnhgJeED5c0g6Mk/D0mT4IPDpD4220bWgpx
QfSBAVHo5sWLiT0NhgZsXxtne+01xLQiw2mM73k03WvBndy2rlwJ3m2BCw35mMmIWxHQceB60Nl2
aTmjrIEnKQ0BQLFqddsMSkZapY3dqO8H0IklGfih9NnDEz/adFMRumjeE9ZW23R3Q1IqtlRg0s/Q
+sJzYfkfuZF1KJcjY61VE3ga0FdKchA7uH3Wob8o78xtEtYqMEqjdTClyNoBxhpsbq9pabModTdK
zOD/v2KKTINCaAAhTfeC2XjIxpKyjexWTNza/HMmE2hP1ZBvwJsEr1z5Uns9BkkmOthe9xouJ7l2
g7wigsjZo8XcDUVG0i4fBYyQjFXQpkC/CeFYxp/dO3rrixUKlCMiTHDKNhxXuai8L1ksr1TRxipo
mHGqkJjPq61WbDVpI2q81N7SCxUQWcRkeM+haZ1ZkqjOuhFQXP0cyL49D1PglGb/puZzZFvF8BEn
XepJdWqragZCyn5yb9vIYor27AOu1ln2LfpCgDIvHaRx0P/yLNvW9/5H0BNhcPq/yeiA2sjE0FHU
ma/mvslmpRaBiPVmmC1Z2JOnWbwVLaoUGGrwsaCtFkW/S1uMVL1sqkGAj6odMLrNuzbzUvUQKg/m
9wRDFd5ua3Ap7KWQ7f+IY267eEwj4LnhElGk/1WnL5LfrwK5dPUsdtqWE5RRc2DjX3S5oacHjCz6
FcnB2LZlbRnYLUWw59wTfqbNeIzNjWbGd0Cpfh8LjXPoFpeHNlnU24BtQjR6qc3JN6q+Cftsn2St
E1Q7vUN7GVpAUP0LE85NthSeqAAcodUI9BziZxLr7BVUd4k8SQkw8EVVe5VQumJhbQsMSvmLHTsT
wxgIhjaqZhZ3VAw6hIpw1YPnBMgiR/bnbTSbLUfe4hmjiCXaNAgmbnaCoxj64Po00CUkF9/Gdh2D
wLLO67UaAK+OiRJ5sULxKqxe20bliF6KDc4lM7GBnIYooepFtu8Dp9FSzGFztGBctY2whdnZ1vBw
W7VLOwgOMxnVYQRE8mdy4mwHpVSI5UpF64TUPOR6ZOfRISp4FMhLJnkuhAm59FHErAofZpIa67CQ
SBwXzgDK+WTVZTxM3+KCcH2q6NVDpwHbrSLpdaF2oQbEr56pdi9NuT0LoL80NJG3rEVRuv7JDYEV
sPRvxtxIRtcPMEulxzADaZ6cQjQ3MgD7nDNNDZz1ImhjoB2IeAmgUHt5pgtl0uep9IHyNUsidKPT
hd9EUJAlpfvn5gCjx1pgC/BayqUgzA8A/b6Cpokp2RYg1BU30d8s5UwCYwttl7fmpAAoHTaHInH7
2s78Tc7L3i8do/N10K07M+s4ETFMTcI6Is0T5sQZ+kdRJdWL6eeu2fXPt7W2uD1na6J/P5MWghG+
MyigHU/B0Z0jBY2SnWGPpRF6qoEH1W1xC4uDHUgy3tNoowGI/lKcHg9aHqu4U5pwJNO8HfQfILmU
221eHbOE4yAW1oakP/CbwO4hdc2SMFlFV5RDRx1StZ6aPfrBQ923e94UjYWzhEoObn/gKz+90eWa
ErQ/BDlQZXsR3dCaaVfdVhN4B3bBD10IYRSH4sKoKbQbIMndrran/gCq7bwC5QrHiy8JQp0NQxgp
fR84SS5Xo0zaPFkJzisqh2GgusL4rgsp6fR3oI051rC0QQDZAvCN4h4A04ypy/KUCTFmt9C410/c
uNiC4HHuOXEvTwqjOqPUEqmZISWTthrGVotErh5iXrC5AH6hdRI0dWJIGJTHVko6oQJXSp3k+0xG
UVd5Nk1krDoVt75R7K1G3SvNSQDgTEQtO1DNUyKqK4zXQkkjlHZKzisCLGVGwCUDvAXIhSjpgny5
kW0+tbmKBkbUo9xwDIlpAkYq1AepCDA07V5NbcVyuv41sDBJO5V+3z7on3QyjN+HeOBygQNGP7bG
OEtVaKcxaADozpNoVfrbYdhUwq4OBZT8+gfcOl7QTMjPNHY9dqKt5S+DWGF6wGHUQaqw04TfvuF1
yWrojjkwvYO07ZXfOZIagryL5FXWbkwez88CRQ7oHCjYAJ2RIjDFjMrqTBS6cG4A3TecNELtRA/W
KcbMocEntDE2SSNlMLmCNNuG0BN8VS+SIjomw0EaMRltNlZ4rt4NDe/FS3V1pUtMwAVngKqBKop6
1TMnLY56jzcvQNqCXATuiCB5VapVyykbL5x8U0S+Hq3sCm30oH8/kxKMah1aZQRAWroVQWysfOC9
ZBn3vBL4Qn85GgqQOKPvGMq/zQjqJL9RtRpsC9ZTOGz78KeRv+UgximU2E5Fpx7m3dgEd9ZHXP9u
s99h1D91ck1w9xliskZrOucpsOAgaCEELckAD6Gti/meAaZgAEpO+fgTu027UzfLqzk2HoeS58aX
RIHhEf2wKJlhwhnjXXs/mv2KzjLIosQxw42MUZ4YD25bOQ81sSwJDxs07GBLr0ir1Dky1RKw/9fW
Wg3VsdRfJx7waalqAMbOLyFMcIcSrpAPXQWYv2w6qW/ZQvpDMHNbC7SjMf5qVrGGbMLUe6bSPoV+
44T+ulV6L0A+GNsJJJiwb/8cSIdJ67SrFaUt2rbCbGcsmHpdzgAEzvWr5HvRsNXLt5HXvrZwJi+k
MGcyF0utRY8gWgJW5ZpjkPQLmfNuoh0cMSydNw2agMuTqEl9M7c+ILZts0UjaLbVrF1t7k63XfRC
3AI3h+5vPBLRncvmryfQK6G2DwI61AHNuSTAchH/8S9k4Dq0UFsygbRmgnK9BtIf82qQI5eftXmf
BegC5rUTLFk67S79jwzmppnENPOrGjKQ3AVgUrXjxMNZB/ul5dxezdKe08lSIOvD5YDxHZf7AkfR
l3oIMGhUHNUI/OMBj31nIT7GPNgvCYxV+Rbw+1kGCdO8FkcAqiwPLFBoG0BjhKZxlrOoOLRlg64F
Ta3oo7lcjjLWUFwPmFD0qEXupCKZipnbt1W2ZMpgGcDv02w3CH4vZQDVU8uTDxnSq2H+qB6N7qUK
0PHJiVoX9XYmhkltGjmenkZHkXbvAtCeRPfBBi8+i8Zjw4sSFtJiiBEw+IjiboD5ZMytkPPAnHPg
tvO0uTPU5skKxGOqo/5ixvqzJIgr9O6jgSUbOed1YbsuBDPRsgBmkDQq4XHkYHQaVUZ+vyHgoCWq
WHMc0NIa6axbOoMAUG42UxyosxEIPfhNZ8SMs7Sxhl/lHYZKSC+K2NipLnu3rWQpJEDV4L8C2VcH
cildkrYICfyiku41ow28WMmTYzC2mZvVXezVqdySLpHQPeFjBpQC1IltjfVkRyACI0Mf9d6EhP1z
NqSRjgZFLS88GSSRHoaOjZyC/FKS7eJz2ZMD8lXFDEDAambKPrRewiq6j32w7vq7yCINajdxFjjd
OBFT+/NHrUVdDwwaoKyr8RAJOhMTOYSmNLwEW2kivfTDFFFe1QWO75apc2auITo9CCGRCTZWdP9e
nl0/zyujlBGsKA0ohivXjFsyaqYDstS10uyUbBdgFh1qgnZj5qs4JJLh5dXPPFq3vuWI5crCDMQR
6WOQlE8tia3yVel4J3/pnXP2lVfsnO3UBKlfdOhHydy+eUPGjEzTXa90ngCSXADBv4eYJJnXm6Y/
Kl1yf9tyFxwPMO2YPAj4ETi8WeCYPJdCFSYIs1LKHPag+7ktlLbUTyTwMSfZkP5PeYzlpeWQCPOA
PWmjPXqMiDKom8DalC0GoKL4J/yVOKDxwJCOGv7no/fsTRAJoTkmBpQLilIimC+C0hDdGIiAoR+C
/NwFDedO+sSXXxndJ/EJbc/HvX5pdCWcWa5NGC6jDaj69glaEuOIhEq7rQUdU0IxUxNDPfOXOq7X
6SB6kW/YZjW/ZJO/8aXHbN6XigJS5PiuLbzC8gLF/HZ7y5f8MObc0msaRQrM1rr8QlOvAqOO0EYj
9z3wGQIa+2Wj9Up5cvVZmTjtdkuuGKqn6keoDQzKpbSwNDq5wLiEfVIUror58DlwODp6ypTgvsIA
3KaRf8+5vr69xoXYkO45AMpInNFawqXUts3BxgSEMIiTngUjJ/O4NubX2zIW9Yi2XdrfBWw8mzAp
xAr9+BXiTyP+aFuddjRQqtKIN6FhSQ4eAqCEozgRgAUv1+JnQf1vElk53pbWRDC83M47Tw946Sz6
Q6zpngti/KUgN0oe6AhEm7Dzsip4Hs0HTDDp1XY11r6rNMHqtgYXgitwWgE8hV51CsBnbAPglqJv
P9G//ssYqIdcPYi9XZrGNpN5dHeLssDCioo4iJZAXnapxUIc+qCV0I5hRio43ofOLUBXWlrHNonW
mNzF4ytevGORhPivQMYEa79Np0wHnjrKfs2Cl4bqiyT+wMQGp+jsMXiYY9XxcczBRvwXWtVRgqR0
FBhiwrxZ8tTqm7FDi5SaOylRFXsKnYz3lFiCzlp4fSGZg5478JUyewcqZq2JVUA9a8MK1r1AYfFN
NTvG3KkoL5nCKtf9dJcnVbDT9Wp0Y7N/CKXAeooqWTtI4EbguN6lM4/ZuTQdC0gVGkcud7gx+tCq
0gFY+QY9FtbJrB/GgBdZLm4rynU0mYV/0PB2KaVqDb3vFAkIInU4DhhIWIyGo/XZVgp0/Nuu5Mhy
GkHdat1D0s7e7b1dVjvYdGj/Bbwp21Saz0pujIOBh0KQYvKbL/dONUWpK5YhHo9D1dtwfa2tJrnv
xN1ooudpzO1Wx8O170phL84YLXz7mxb1Dgwbckw6cuDsq1LMxiKNNIoj61KSxAaZp/ek47FcL51f
7KwpgXCQDvtjzq9p5U1XDJR0tKmcGeAPV4xLi/hRF6+qLjs22cPtZS0JRJILdkRpXHGTX260pYOs
uO/Rj9fE+iEb3iQRrc8Hda63epRsbsuiH8963nNZjFHNlu6PM220akI6GFb2BTeYVINzKS7aLuZC
AsuI9z9ezfSmOYuGCtVMh8DCmY2tqvRAWBO7YWj6HjjhMMl1Gsa1JnaTq4xS7urpbEkkz/16P5mZ
vrq94KWrhrZEYX4Aqk7Yz8svUYp60nv0Ye/VuQQPbw/AYQBibK8PktFOlbDFCAPreYjanuMkli5T
hIEgwEIvrIFXyKXgPKhCNfah6V451UjYW+qh6WLH/AvMM/JfFsQgN6FfTYIo5aQZVR8LBGQIQY6p
JmvUCSqnnQLeg35xSci06YAaimCJZPz91OMSaErcbJoCeG/dHhIFo3+TE57/HO+zdNKRLAUUiY6n
gte/VJ5aqv7Q0IaFrH5Ekz6JMOVLzqa/8CcY3KSA+ReWgVzzpRS0lIMotkeNtUCUfsBz4aVVQmM9
W4FPblvhkuYQIyKXLX9C8pgjLhehFWgmCqwxdecVMYrjmP7UQs5ze1FtZ2KY0z3NeR+lJigeUcGV
o1MwaMTiVd0Xl0KrACj+YNAA23kEoH/SfuIXrfoh9EsHtHsG5sqF2cdtlS2u5UsO+15EsS6vzRzX
X9TUdJB1iOEfZcLxDkvuEE92lHEpRFJjWergmMoEFwncoaSAKilzfBjb7XUs6+tLBP37mSscJiEX
2hwgzNJf5b7pqPI9GgnFvwCR42HwJYaxZRPxXy3XWEkKpIX00lmb2v99eyU8ZTGudKzrrgjQUbaX
QpMIVWUHosFxmsub/rUK5tz7QKYIakWpsSUDXI516JhoNgNv/N84GAvBDa5cHS2P7IwPoM+twPAh
qFMTT5E/lAT9MebptsKWth7lQfCbgdERaQ+q0LOtL/QwD5IBkCgcR8t4bzSBoN3HGeOWY8ZULeyt
TlnH8Pi1gJRm3WWkl5M/WyAI1BEZpg9R/4H++gKTRkLhez0GrjT+ccgCHDhY7wGcw/9XeIQqAcrD
GHA4kxEtHtP9bDZEDIDll5PNUL/9qRrRuIaem0/KSiSPGLtLxgqEIznwAk2OQZenqdiXw3sArqzb
Yq4jBVA6I1VB+YUl7BbjPIVUnme5RoJKXkUujNstXclOOWfoeqcgBOE82iAww0ZlmUXEwsgsqwZi
ZAC/hy46pph5dV/igptAe6TbuEEwZXla317aQjxG6arB5AhaVgPZY+ZcacowDVmIVDyoa+NopSkn
ZfBjAnCbLYACJ1ETMkaFnczTXvT/+ExDNhKPONVQLbq2L09BlIrIAqWo1OBy3ZQKaKKHEa2jvDNw
fdguxTB+Vi2iVjVL+hitGhJnXoucvy496qZ3W5fUkV6etUs5jKPVtUrKZzRh780hc5MK8NvhMCit
PU7Pg8gbE3rtD6kwOu0QBoPYgYm4pGqOY2EIEXHld2l6JzUtWBA4DHTsS8+k5HMaZT9Q0LWM6U1M
cKI1nVlYsT8870S7Ckh3DD3M0/UCGyPFHsbV6bb+PsdinCnwShxzzlpxFnO9grjBLtB4Qw4YWpzV
du2iXeObuHflt2ON9GxN7L1huy+RdxpI5iXOlpe+YGspV1/CaLcoCiCAJ2F4PpiG827+Th4sb/TJ
o1Hu7JdT+zHt7RCti7fXz5XK3ApW2rV9VkKqEzx6GWnWGrr4ZDcECP5EAOyQe5KvwoPB2Wa2SHG1
WuYc9qlWV6IJvU8vCNtbYaNjaA7m2NhjT3TxtbgfKzt6a7+1p2oKbMwsiDzreVa/x0cdA6ztOv5x
WxGMK7z6HubAhrERJk0DPWRIVJOV6Jnr0i5tTkj8+Vy/ZW7MeW1QtWn6GmJ6J5ntfCNujY4Ex28x
+ehd8tQR7W5ADeJRtsfNjO5J4z1aZQf59Sh6qzfroyb1yie23Z9Eb3COb6Kn2A+8+jLbQ/OPLjDC
hZZIkM1nLBGjeJIkF4PxOSHwjzZwby44eTaB/aekZFeSGOuL/CErygmSZs8Zn2Pk7ZL71k48jtrZ
G+dKDmNthjqaEeoR43NXk/d+U6I3tYnINnHWvIkMXOUxhqRMTVdqKZakH5Jjd+wO89FalQ1JV7yz
y+LerlbFGFOt65kV11hV6Qiotxgihu70ZJQ3kkHy09MYrtFiVW6zzEYVqDJJpW/iyK4xRBroBM5F
xBaA/vkYVB80sFFTYMLlxWrlyAbIBiy73B/M2UY5/1EKSXK4NyZSeCdzbc9us4l39WFYc+70/3Fn
fMlmYjJ97vCorqCIsXbMj7Hb1fe1ale13br6c/GgeS1Q0UgZ3nYZy2IxBwhhBOoUSL5eLnlMdKUH
IfXwnCSYWPpgtE/xryxQVgo47XvMIAF1608FQCqt3PCaKJjw8N/aPhPNrNgs86hWJ3ptWUehs82Y
jJNjabupxJQuzjqXZemUahzZI0T2l8vUApCfjT12tvW67YxJkaTaZM6v28rkCWGufdXyW4wlxILk
rb+ydil5k75lnIUsn020Bv5nJcxln3RFoc/U+8rDM+62EbDBO3Vatdl2mvZG8WIGnOuVHvYrd38m
kPGks1WHStFhVZVb/lK2ks1jm+cuSb3cnHa25BqzO4dnjTjVI2JN+NDRHVcJ53yz7ED/WNyX7hgX
6pdKgzImBJkrDe36Lrpcutx+k8k2Rvv294GYrmnftgm2cfofmQCCYHwS+mtMZr8y9NogoQ+Zg210
tn9Cr3j4lrj36Ude7jIndZ9uC6QH9nq7vuQx2zWFYuL3IeS12i+Uy1/Kd0yS7V+stuII+h+u40sS
s20hmleTvA/H59cfAQrR9r3qvKXrYd2seVOZeGti9s3Kozg0YwsBnvY9KoAU9O2Gg0D+H0b4tRr2
zhPVQm1pwCCekpewJTkRnW4XOALHSSzf40iS/McgGI+bxbXczhPUFp1e4WS9DQb7TI5Mdn/lKQCd
wehDangsC8IkiqAJ8At6tQLNtL4z7O/Zc0zWt+1t+dI8E8Osp1cCtY1NiOk0MAzbWuoJpFjpz9+T
X62bvTYC0fegGyL9Stie0FJZ7XiTFxfj3rMvYC6Sfq7loNbwBTGeP/ZIGjBzmOQj4CmU+u+ro3Um
h3nzx3FQtmZVUoWGduz598g9bt7Sh2HNg9pwVsReV5KZxIrfQFLhBsfQfvTXyQbk4hzfxJPC3Fdz
kcZxV0OK8hQ+63bsVI7ozafTbQNZ9oBfamM9INpC43JOIMb/rdwVBKDi35ZrOr4nPKRuedjy6JuX
HdOZQMYFFlnZBHoGgb1nkLvi0K6DlbI9TsTa7KTN7dXxdMg4QTERB6kLIMtag7UGxqe5e/WVNzSJ
J4VxgFoECiyDHmX5IHTEIgERn4yDSQqOidPfYS0cbWsY/gJ2A5ohubyJB6ltFHVKpudW7BXwbvq1
00dRserLweKEFYuvdlT80Z6Dejg4w+iaz3K5uTb3qYjRG88GCXb9fXkHsvfYUYmxktzCJz7RvZDs
TAx8fv+rB86ZbLbbG0MVVVVNIdtL78I7P7zv3e67aDmm6xfubQNZNP9zWcwp0/QpaqwSsrpip87v
qU/SyJm6TeqavpOI9zpQrcmmcWScPnX1fwpnoo/WR2UarNlwJCf/sHN00KYHeJLT+ArIINd64Mhb
ChbPF8scvUmM017NIK92kCV/jVzBFjfaQ75LfeSj3gL7VPg2j4xtMa6jrSboNwFfJ95Ql6ZUmRRK
kNIr6PHgRZiBaT/qJOpt2Xl6OvFG+CxGCufSmEghwkh5pA0hDbORjmViN6sACY3tPPFCEqqsq9N4
tizmZq2LIE50PR+fHWV2alcmMlmvT76rH3nPcBbJ+hmlnq+JOfilCHbQqMGaXvO9QZKj+qFkjkl6
l2cgvDUxpz7RoxBeBoJ2Xmj3341dtGnf145vA8Nu3zbGJad5tiaWZBcz5zGvYoKo4FtQkWYvOA5X
bzwZzOGemjCN0gEyvg326y45viuOFzrRi+ZmJbGfkAz7dntRn7njG0ahMid6Dkw97Xq4k91dYyfu
jx8V2Ry8dyV0n1UnntxuDzq6p8BZ2+PBXudIrW1+8eZ28w6cyhxzHyBwxZfoLh5KLwnsYAO8ub1e
B96vdc8jDVyMmM83krlj66pW6m7Gkif71SDpne7ohPL6GQ4PGsfbTsaRaH7ailUFSQlxoqPqBBuT
/FI4Nx/bn/rvw2bo4ECkVSuVZW4xhzJNq1rCuVY/2rtUdru3/gda0fd4gD4qRHfXzlNz92QPOySf
QEk3EOiVl05cvOrPPoJxLu1YSwV432G5zqHeh/eS53UfFek3j9+RbAt4CL/FoEw/k8d4mKTo68aI
Ia90vr0C+WZXP4+2/cBbF/2Zq+OB9kYUoi1wv7G6zaapUcpMg24RWLjDJiQ2r6S+bP1nMhjVlUkc
TQW64p+d7CMz3H5tubqzl162HdkdCuRkOEj4xYw7YLb/XRSjO6u16lGMIFB8fzeIvE0CLyCPj48z
QVV1m63uNs+hU4FSaVs9ndYPxY+HdejaL7Y7nno3sF/W9tMDfB/PkOk6b+ma8eVpYgJYUKm4NMDI
u5s2tz3d8p30terPe/gsQEzDQjOyEj+PBtxgpT5tt+uHhwdOxLt44s+EMA486w0J4w4hxMkqW3XA
YWfDKm+vhPonVk+GCJp+EEGDsoWNdMVaQu+JPsP0w0clkZwykTlX3VLYhYnZQICj0w2xOxOSBEVS
qvGYTc/5EHuY7WVrFQaJ6ABH8248lpr003kZGOhOKTQwIJatt4PhrWt0FPmeDz8UfRURoyXZ70cA
IzzLVe9XK9t9Er+f6vfkp12vYveEoYqYyO7+4uzbZ0v4lVLPvoPZuK4N+67qUSN+dQ4FqchdskWB
TSX4FEG0ycquyRNGO+G/U3oYyNi7O862Stda19G8ilF76I1H7MneggNmhPeq3w7PmCEFVO+234M9
LyblLtq3roXwGojiNfqwOJt9bbKXYpnr0Nfrfh40iNWIjw0wN3u0Grm8q/BzhtmlgiEGJwNOG0l6
je2RkMAloPjdNDzrK4zj9LdB7lokf5odlAMsYv2IMaHLUe1yn1uODi7Pj+BnHpC6IWp16L/FvMFJ
C+7g8nsYbyO0c4vxEDGeMoml9U5hVNZG6rThVIqlCsp8yRgLUktV9WxNvQmqWsWIiDh0ckR8tUAj
yaBmOc8FsgOXcBzoV+mA0+No01FwOPtnTiozYtkHswFy8aQgggWm3hods0f5rnGOp9x+6Q9P8aH4
ftuhXF9yl0KZ8EtUwGHhGxJqAKvqpfH8uyeEQuvbMpas7HNsNkbq0EPPVEws2RwEtMhQK5vcxA0d
bYUxd4RnZgvBnf7v8dz/yGHOcZq1UVOVkNPZrRd9m736u3TMNiVpbV5iSL2OeS5lMZslJZMRWwVk
Ddt8/4yx0HcVEBOGAw5RZfMK97HdBUQDv3KH2bOto2/lzJnc4nGzCkIn/phd1ZttN9pbbuw7xsOw
nwjA1w4m4x4cbo7i+ta4/Fhmk7sxUdMJ9g3LSjeVe3g2HcOVNzrZlivf5rjTJYs6323Gp9TirKXA
DdPdfsUJP3zkNndBVLusQzmXwQTXftzNlqBC+3SfQTaKkny7NmzhIGxL+89zm5faY27EypiqcBg+
tVeQu3bney6o4ThB9NIFcL4iJhD0K70AVBFCqoO0ArKAh2JYPoMAEKEVCDg6FuiVBkM7gKeIAjru
gt/ux6nZffubU/4lgVFT14zClIyQYOCUx065NknmBA7XTVJjvd77LzmMpqZON2qBQmX+Rdp17Tau
LNsvEkAxiORrM4iKtsLYsl+IcaKYc/z6u1r3nG26h6MG9tmDDcy8sFTd1ZVrlWI/XCLjkhJbe2me
YpvrnFN9cY8S4yt77lUpuujG0YO/DMzYSAjC4NbhBsHTD/SbJ8YglYIQSDpWmZ9LKzjnBM54S+TT
gqDlJlh6Zr7hoU1MZJ6oUP9DkU1b9nmcKYGOU3wqD7nxORj7+MEzOe7FpKEdU2E0cnCVw0ZfoBKm
kMF+u5rCi7udG2gbU82QY8i4HDEa2V8kV8GltxWT2rJRkf3Yz8za+XcnR5chwV2juI2MMl0IM69U
xFubyat3gH3OCDqukX4lvK6wiegQlzQixajSNunUPJzfSCFbYafG9RnzXPZs762MZBmXRs6x1NMm
dESRUazlAvjtWYKKYrDqzLdw160HtNl59oHn/E/qoxEhRluobpmUcojsbm5dgBBCQhNIXqv7Golq
gj/e74gGqylmTeEHetihXn6J8JqiNee4eEwwCkJJ0dTvZsiqbqLV4DQkXKEyxAPmu0323mODUQ5z
aVDqWY2jSi6F3Ruv19OuNNAwB28DXTVrwZivsHPRTEmGHjnxQ35RjQWRbc22XhY1/lKa/WO4Wiur
ltfPQfm788vYsLqeL65pnkNadvJ6QGBNF33wllreQtp7RBgdondVXcUyiDw1Cdm9ukYEn0XB3oSd
9ujKZmcI5Grt10eiW/5SOJvJZ7TkPnrOTd8U3cg3L1TfjUL9psh0Iux2qJthQs95iVf7X0YKjM7F
keeZT5CkGwcwVkuR5/7EfYy6EusU6vZ8GWwkuCunNNMTx+uY0jC0Zob/sOKaImDhhkd8qQA18l3a
xoK9TjbSCXazgS0wZsvIupIv1/i4/yJZqC0a4wD7DcTQaI9dcn/MeoeJPOsTyPKmXBgxQs6dnaKr
Eg6pB8ALe27EZrLUjnFFhON90jfcWUaOfpBmWJ2Jia8kMpRp/oUhZaS7ui2wYOgvuFx3mfmKBlsy
2+cEf7maqtHa4qN86ozf4anbyxvDSLdrfUUlz7OjpfrI8Z4mapg/T4YxK6LSFAA1x8mgz9uYI3QA
RuBesdqA1PZJ21t7d6+seCXniY4LShUgLBgbxEDkreI4uv9EKbHlwYcGk0ARW0tQr7EjbCBFO5hq
oIC6PmHf5HpmAjMQERtPGibcnh/UGWujxAi0Cxc5cmEpLneiNXfgxVvdOiPqa7JMn1OeuNM7ZmVg
gfE4LExGlx5693+Ke+hmTe3KYFchBVbu1EvEDURZz9bUxvHiBpHasD+oAU6FYnPDkCuM4i6iumtC
FaUNhFzqxrYlW1yrJHgoNr4R7GfLzLKcA9rJiWW89AT7Rch9kZ983RTP5T8/gGUXTmV6rWhtpULs
OYfnEC+xzXaXtmQPqFqgrhDU//6Fz4eJPbRLI5mFXYrsxHQ3LOJrJmlIg4prTBHbNhJ7+0dUNb33
++xNFD8WPygxL7rESE3gSy5KLE6HXpAIJnCwc2xqkjziG945Qfv0YDz6ljV7DQzPFD0Sk8Bw1PP8
kVubp6LDXvaYbeb9Kr3QJ3JT9Gfd7bp1AoSrVznMZZLlzXVTBKpvuFqM4Q0hLpZylsmO26LlnXMi
vB/BOIyYYPcbL8fZS6dAX0UY+W8IVn01dq2YkWK7Lyq20JE6MjJ0k+poL7cBhCRAqTWr+79kUtGP
j4N52rUoqVFdq6ic5OZsK3dGKi3V1JFDY2EK3XoXXI2+36veyq82kSEuBaN/UyWT8ysmPMAfEsJ4
mUUlAoJgrsNBgSSaCxNDBVsXm7YaY7GBB3HglVembPaYa8bjTOJCDjRAM+DBpfCInl+aZU94TE14
XT+YYrzOBPlaRAVgShIJkHTEeQbgMMtflaqBJZlxHBJ5eJzrz7X+ETT2wj/61VkQzLw6xErN2a4w
kTv/+QYZHRdiFF2JEvrah5TsYjLUxqu/D1a7ZBWsig/PUq1MNf2VuqzNhLxgkbFpabFh8vIbE93/
+CHYcQJQDoC/Kn9MCLqV4Cq+15+fusurtntF7Vz/HS33JoE3TD1i3+QlAacytj9oMm8+cwO1EQLQ
FA4KFMv8tPMd2cIenMerWTktrgfTUq7BSxdMucQ/6DLPfNb2/xFrFcCraunMdEc9qckrMFJlQNMX
NjonGzRJ2nFo5NFGS2xJI4X4S5qvZwGR4mcMEF1LW2+JMGzUrCR5tavCVVYY3un+C5x8gBSmBCNs
OoXJ/WlwS2GBykru92fJlo2Zoa/3vCwNjwLzGoasbGZde+3PsROYuhHtDf3jPg9TZhzFqX94YER8
DjAMXSgoD0R6M7olT4wmlcY/30fX0c8zcgMhFaseHJgDDil7qMiL4b7d5+HmyDHmCbAQtHQI2A9g
PjL6OMpRm0Eg0J/LtbiULQWUjoAuNj4XaI9rDlzXY+JaftBjNO8gV4oszkBPP9FsPLLjJbpCFytv
2dr6EhDTtoB2iPN9Lic0I2C4sLkJLR4INdihm3AO3PeiRyGvFg/JDENG+l4u5qSunMRDfj3jLDya
uLgf5BjRy0sv1asA5CQ8w5mmEjk51JpmBPOU6PGzq9dG5j/dZ3EqpfaDKCON3jxfXNHy0aP5IX2q
l/UuRmj4Xm6lXz56Du8To3qEFZrRed507ig66GdVrEchCrRXrziH6dUs+qvzv5Fgonu57kXshASJ
uMbuk+ItiFb/ggD2QmJ0D7IP2fj5unQ1Lb2ayoQWwhFVU6yvMe9ToE/nj1MaUWCsgDbzVd93+/7s
oVn9aracp8v7PL2k0SVEklZLnQQGfKDCiqGpw9D6Ku/BTr3X+YgJRj+UszrzVHoPSgQcnDohootx
oEQ3dEChlByvYWLMGEhKI2qMdojmkeoP8bw/bza7W8kdOe9z9H5ODbIi79vG2oZb8oKRTiOx1qdi
lxjJ7gM5Y/K/3RxjndyZ2KWBj58hDA0ppfcWi6ernBcHTr6iEbOMmigjBSPVkdCf0S2NiqDX2t1C
5AjJbV3cPSFk1EKg+1ixhxgEbXQ7uz36WKnoEX3fkeB0PEol4qFtQtbk5Cckfjh9acevjX7+2PTL
+yc6lYUf3ewfOKbqrAqbLoa0CofrY7eKj83D3Ik/PCTJeZipk+eKVQe09w2IkrcjGT0M2Y9rQRRx
e26REE36uNZcR2vSoIxIME9bCTR/EfcgAZcKRfndw7A6J/a52yD3t1xa29bM0ElbIYQ/6auvD46u
n3z5I+rMy78CnkQJVNypXlyU/DlJrLjk3Nckgzg9JADR8YN1ij+VS9cHSuc3/nDGFpN3MfDNWu8M
rys/6lyorHmIfRAuVr/fF5JJvrDreoHcxIICcP0kKudo9Br8cDgX+c4N90X1OAe47v9Gg2GsTqu5
n5bRcA60t7RuiC6uZx5vfzOPEebRyXrkRoIeQHUVjSFJqyabWznc//usTPpuWGcBMBdg/QHZS/x5
XoOaDfV8SIdbFW2jLWdkTmaGaydktkxNoBxyCE4lruiq2xs+HCIpFjcViYle1bpsgMe7a5DGwbrS
bXEWn94e0oNNcnOrFuSlOMaPBelXp8RwDvc5nsrs/PgBjH2Qla7K46gczptL5xMPntxjb+3eMtuO
jaNv5KZVm1luJL+ttWgWqFD5DyjK8nI6t6L4H0p1dA6MoJby4C0kwFmen5522fa1JG99anhkOTOW
GOrzHvciRtFC84q22gBhAef5T77NEXVGhLVhNsNOmWI4N9lB9k4t9iQJ2S9XySyxgVPrzi3OqdNT
vccuI86doLu9UIHdDVo3euv1Qbffyl1HVp++sbQC5KALIz2dDjPzwLPE0uRT+maWRRRT6rCORZ3S
3ly05Wvw8Sr/GuBPrcjSaqzWfFn/Pq1b52stEOOlsaxfAeEVQybtyQ0gGksbAfjIqNtKbr1r3Cc4
b/EznR0L+Xz/fHnfp0cwslee38qzrMEzDuLXUPu14IENTn1fFIA3TZfAADKNcaWLQCznXbUYzuoi
vUjX4qKn3b/Q3MCwoshyaOYDauNPFtqwGYb8KgxnN/eJ3q9q5SntzfvHNJVVwfl/E6F8js5pkPUy
CJQBr06xF4YQYRCzOJ2fY9H0HiurtdGNWcdEPXPIUi3KSj8FxEZZX9aBw8Q8dkENYjGtYevboJsF
Rquj/9vwPL1Kgagq5y4Z4tJ3jViCMt4sel3f+cFcjUjVoXOT1H4W2XmUYsnz/d8lTvwuAFViWzZd
yoURb+Z3+Yu2SNBCMYf2n4nGFS1cdr6Ld+cBlYTZL5RcA7LW14BCWTtO7Tw598lPxZtoAsayO2Dp
4i8sfJmk+XHsBcP8bF52suGvsUrBWn8dOLpuqvFgTIZdKZRrYaEpA7jMrZigpyd+xUrkF36nDdVh
zC3/oMM8EleJrn3cgs7MgT+3e3jrAClkDEsLyo2cDg7PhkwZb7SKoI2DGjRsOmCejOR5ed/kyvyM
ttGUXB9WSyjTrWBba87b/NNcqJAOzECiLxy70gTm2WjYZ5H7NQYuTbsk/cvWGHjuzoRz/5MEo8Fc
rU+6tojg3K+HDbG26/2p54j7hCD8pMGYfi/3hxng1DE3ispwbqzItjctzlFNCPVPIsybEn24F1cg
c583MyK/7NFCYJhoceFZNe6BMSZ8JqBJEV4oktI7CXMqyZE3mc+7dMZku32VZnVBL7089JfT4shR
xpzv3xgc6WIdO9uGIcX3S4SSCTGq5YmjX6j8/3yQP67iJg8jCr7UoCOgAQWF0El437g6jvPBuwke
H1TJjqh42RDnjYKLCH/rv4Faxpv9mCi1/mSDsjkicA2wpmNAVzDib8VJlziqNaSqJwceus9EM/1P
Ssw7V4IU+WgZlIaH3aU2LpfXq+E8pMbbw87OMMzTYdryAV4axyfnvRk2gyxkXlEq9PHPL6+PDSFb
ywrIL87L/FM9U+YwBQHAV7pUj3kwSbCofLdIMRKCZgwoZgQYZHi5L3ITYGs/iTCPZtBzcVbOk5um
/HV8ANBW5xyP3q6uzOP2EA6mnhEPravI6nIoc9iTmVT/taFz8CIoX7f1ET0v2zInV9tfVo6GI50f
t+TZSlcYz/2FPlP15csbMGulGRL3PUyUy36cwa1bZiSv2Qw4ToWAg37Sfj3tYDHsFXlUjW1hPVt7
gye0f1GE/9wrO2paaqXuXROQy3NUN1CK2xzMf6WqvkkwL7CTF5hso4lxMydhajwDFi/grZWdKGv/
PDbm8ekVlgG3WEp63pm2bX+Kj8vHrUXHvALjKeZ0q3DviDG3nXpV1T7DoSGnN9gP9hyXtCycxNmi
ZpOhA5SPMfRnGPaTP8b6NkJUtBlqKOdhU9uGfr4v/3/Rkt93xNhdpUmwIjYuwdEl3O8wdXxGaZZc
nWxvcvtQ/oxmf7LCqJIQvXWBmOL0zF0HNIjAxtCDQayTjw4z3eQZgIlC+E9yjFJJA7l0BRmSsdnE
xNzhularx8ZYflbOEd7lGgPGOgY8eIbtL/7SP0fKDtf0QolZpBnYjD1DeV1DFDU0ipUORxinDeg3
GcZvTrFzVcGYNjKhKRFWiwfTaXmNDSL9xp+uwDcNxkj3ce8X+pXKu3mxSwPdrMi1LExiWcYpW2Ji
kxd08JhiVIbSX9uwz/P+vPilIMq0V7HxKZtLDMG9YOSVd4Tcq2KUh7SYV2qqQESSFMBk3q68rDFd
fzhwrmqilfCHKLLbDeZXKfM8SgdiCJ2BOgA6Y5eWYTn6CsuSeXkqnj1VGKURqPmgC1EGWxKjQfdm
S86f5B35ccRUhuOZ5gdHj/zZ5/STQ0aP6FdZ9hceKIZkZ7a70oZNeTA5RDjGmt2QFbhIxdYZpONi
ooftTFbI+WOkF7PDG83iveOJnOtPlhj9UYal2M41sLQBuVfQu9pH8unaSytBfyDe9dfh40PgrOWa
VPeiqGFBmYCdObfgdeQFYIiqhH8PSVFrkl4ApXr/CKdf9Oj7jAXL2j5xsZ+Vtk48YYLh9fVhhYSe
TNAMpOEoHYf3oumL/UOFjAgyotgBNWCOxD+eGMpfQCmjgb1ha1bzcp8z+lTv0WEEMFKwlqepcXCK
I5vt8/2PT2TAIAsjLhjTlS2KWMWiTHpsAPDEKPR2vpaMtaM/toTrCk4qwRExRvBqtS8XWNyE8nWE
tAGKhLzExLQ++qbAthF4tTdL1QDsZMghPUCtf1J1hOQBIEV4um9SM4xoMXaqkXo0Qbq4GN0OHjIH
1c4rOXzwnAvOu7nl7Ebvpor+e/3SCYDty/vXP1H9+HH9N307+rpXCk0dUWf5afP/Ha2voWOf8+Vq
iUT8djBa09rvYzO2HUR5PNYm8o0/qTNWStX6qhJ1nOAGTcvDKppjCr3A8LtdGUb5BrhE58M5/RI2
3JEg+mbuvCl2RDGOCmwtp8FRUBuR+1KRAgswRfsqcZQeR+Bvmnh0vHoyS0IPOMtn9UFbKciacmRw
2m8fySCjHIr5MAurlJ6giVoGvNwHxFYVChmtaax7h1e34KmLmzyNGCoaoFMDopqmzFSMM9j/r2RN
SzHW5r/KAox4Y7SFoieymmgUHgJTAqoxX74Y68Oh4qjX6Xjxmww7nlhgU0IW0iP0OyJAFFogFmIG
XlQ5EfkElswPaWfx9Vs9/4/QbUzBUhx3/ZBffjWvGGPiWvhJ93bEE+Pedv48ncc5FYuYPOWk2trK
Fl6FinQwAJ6s8LLmht30k3eeFJt87gGFC/hQ3BayUsQsSbcpTjq2K9Ll0veV1nRkPOKOURtlLtax
EuBVIfqhwc8n0MzgvFiG87U58BAFppNgI2qMYyFowSAqLhgzUSvY2bGF1qHVsTSXL2tr3ZOTg/Bk
83GfxWk/F1kpgJXIGnbaM7ZFbLpFlc0RvUrATXzITucV4hNxRSxcn4Ox4K+v9pbx45CdNjbfZBm5
ya7SLNPEG9nL5QHLiLGFwIJTbyh76tQbX+jjzdBnLjgoy/CKihP1C/pAvqkzMZKPJv5ILCqUxYxq
G5xfdyvSGaB/3u956Fx/cRe/aTEyFGB7lacMoLV52lQm7QzziX1cVig1QHdacLzvH+1fhPabICNG
uSfnQkGDZxpxQm0ChnVhLpH/Oiz2HFpc6WFcUynWSyyQoVZdWF4w07ejzrBrPy+t/W8L3rBlOhzu
6Bf/fP3f3DF2qNGaIOio9w1LTmKIDFo3lr+LJRfl/y8+wzclxmHNYwGr52ZQbU/Vu0okvI7VMnEG
ePrP2BMyGLIN2CgOe38xs99EGVOkXsv/JFNLqzI3V3SoaFuyxKxrbRgfyurgmR9PvI4wznNAnR1n
PrK1VXWVG536soVpXgRjpzoP6KMuzW5Zc/j7i1n/L38qu1tVvKpxHNNY5lV/cM0VkZFzN24RNa/R
TKJH9XdJUQVGxVR+C6iDKw0+Tdt8oC76MV7a/uYVSU5kYMDfdms5c8M4OSZw1hzfPES/eCm06ezg
P6pGZSfrodLVuFCpgcTbt88+QT6GDGvkD7hnO22Lv8+W0TTNTJ1JakEFFsgEGLRMHATY2p5jMRY8
Mox+0SRPaosWZLSQ6FdMn116Q3qPSWVGPv5FR18xsFaSVaLhZ6zel8vty3qNuOhkWWR1tV3z/f0Z
AywX9MPqh3RrfLgImtdrC+EzdtBzwvXpBNXoAhgVNVu4ZeDS7LYJWL1shSnnGdyGA0ctTYdo32fP
qCUfU5idS5MOKUZujdmrYBsHhwfqRTXOPYlmNJI6T1LNoyH0sMpNl1Cs0/tsTCdsRofFqJ/GEyux
7MBGSJA8PFzQq0Kx846YMiMVnureMvxHQEueDhsuSu10muOfI2TLskGmuLpAI8QdqJaGbgnvxtqr
OD4dR61jQ/dPZRdqZRhgCyNeCTKJ8LHgrS4bskVCtjBOAIXglXA4Kh2rYX8STPsOkW+AlNvmNaej
2HCwjo8LIDiJ5GuN3QqnYHn/Fnkif4sPRvq8zjq0M91qgYu125L5AXpAaRFvmP8jIUbjVFch6ysa
VqdL9wXmHtsNnBNXMO77iipbpA2ELtSkDoLxtMmAgaLvhRf/FBmHm294n6NbPH7nid0w7UZH18xE
z1dmVDqedrs5TD4W65BlaCQOasMnw5FeVJ6AcOzUzWSOSIaK1s71BIe4uaKl1yhN73zgqaf7XhOW
vPyUQQ9I9lUYg62d6TtIfTzEl6/8Gcs1EFJw4W9vS3HuHSKjRa6V1CbzBBLf2ebrBnOTu4fz6ujv
Ps/RwxG9Sb1EPj8JMUq0mANJTN9uTuGpdxzeyXJcYZVN0gUlotOEPr3C3FxeH+zzI3b2wOifDuoq
MjjOMO/Z3SKB0UX2kj9EOWV75tjZlbiOZBkUm5ZzmRwrwObpFD/APmla5QYUbmPKOy0jQ2QKvLfN
I8PESEHt/qfgYtuKg0K6bhyJ8XuNGj7eHs8F5byBW2g8OrrB+68i2exQ6XYfARh3/2HzHE82EddU
yPKUC7yyfmkiofSwCuxq8w6tTwcdeL3eHI3FZuO6KFMGrYMk+OtPjIp/cHjhXQ3jbChZLHk5raGb
aN+m5gTt40uL3gwqb08cYvRjdx4zm4i7dlELawlegETwekbe1N1ub2WOTfzGSyf9JXP1jw/AQsH2
me5LGZXtOjYFhSQLJ1CcqNtG+knKIeu5vEyqY4+BN96qcc6Zssm5pAnnQjMHm5v2S3wp9l+cVzsx
3zzOOfyx9LKu/ShIqNsc/96h+zw0lit7Jy9tiOLRW6L8TPYWBpla8oUGK470c4kzPkg2Q+9zUYK7
1LqgXHF+tc2NvJvnZmsMmeXWB+3B6J/Ng/N1inZBCrW1+R+1I5u2q+pgMWjolKD1H4Ayw0tGu0eE
Pxxe/5Jm/UeGbnN6I11SJNK8K2V6k/5vtJGphnhB1xqHCk9cmCAIUV2QYoEten9SI3MWJD33vJ5x
jk6UmMClv6qaL4RoW0FU7q/VpcPTUry4n11uN0/0QPFKULjs4r1gvJIMOSkAgi9nK44S4ShEtgWu
luSqXlAgkdbA5outR8Llcfm4L46o3HNIUf/9jr66pQVG1++Fddi2MCdn02wXZEAPOfmNTOaV42Rz
BEBmcibRLK8rfwBHCCZTwNoiWJE5NR1Odg0gyj+9NmkmZFrUI0naGgC2MR+wsdUjn4inCaZI98Gt
DaHEWjYeSPx0yCJhI5uuYIhOuwnO6AxFb+6qHlXDuvNkh9Z5YX4iUWOhak+zJfye4kn3dESPeU1u
N7uWQYI7U8imc/Rf4dt9oZgO+kYEmLdUYTQiwoQ5JB1TQPbrG4I+VB0jQl72qJUdNv9OCkcEGROd
SGqo1S49QbJaLV0bXVPEtfrjfb4mn9WIChXS0T1pWZx0qU/d+sEEThxPZU8mNUafZ/14L4quek6f
0uLgLyNyKwlwFClP1lgfHRsl/hMsXDZA6aLN8Z8Ix7dGYTgnZIZ4PE1mGb55Yp30dpC0a0uz49ft
G65GxR7ozQJYLro5fyl5lbhJFT4ixphdRdATUfx/YuYusoV3x+TxM6nuRiQYNz1ahLru37KcsjE/
PiPLjwCV557fwt4/lOqIivxT0OqoKWNfwqlF5ivW+Xx2gL8igOdBC4+XWfeFmkuM0Qa51/a9pIGY
ebkU25hsWkNGZ6gtvwjaQ75yytrmUKQ//x57rHrIExEweqAYAik/XRJkhwkKJo6y4kk777oYvYB9
X3ClaUMviugY1EFL1FJByXmLYgnCUn3VYvD16T53PCFklMQMzSNJWtFXLBdkFmL2hFty4p0foygk
X88anQphsvJ33UY3OvQPf1HnLsD/HJGfztF8CyPrqtdDt8h1HdSedsjr4wiBIWseAYCFP6g8UYQF
rBWoiYCS9P2jnC7RjkgzFjkUw1nQ6xCUAjClFKhURZ60NfRT9uCR/vG9tZv1sJZ2XggX2nHuU5+e
VhhRZ9VJmKdNTPtVN6/xZ2krkNCDZj3xYDOmExkjOoxOkYfeE9MBBywRF5D2+7jF8p21c/J5ydjp
BM2IEqNXfLHS20Cmsrmj7YFAkg/xFtaoqzk83Jfpjq0RLUatyLEUK8IVPkBhXmoLZS4Y5opgFQXG
5FAC4twV59X94b2nHhbAUtVvovXxzYPjtjqiEILWAWyc5+pnjqVmPXllobizqge12tjlxLPmSyy4
4by76VLW6AAZRaKCoTqnmfN6HW2x9uBL2igx8bCwb48dOl9cH4rHFKNVutoVBF8Fvdv0dGTqr7PH
+7fE8wtZL34IJcoUSNgPsYUkV0Pe0eKrkT1SvQdHOt8nx5EJ1p8HjmyiSS5laBeZ831CFkduBoXj
ErJDKbXf9mJFDw1dduT4SUcRLHQrW4eCYzR5hBglkS70UlUzENphg+3K56Dp8L7OKIYskERJownr
zQJ4puXq/kXwNOltE8bIcY5EPUtKEZ+vjXZtdnTh+fuwzlfGhuei00fxp2uxQCQl63TBNaOzfQUd
UnmAGE77rE0jNbHLgbdxcTJDJ32TYG7CnS3EVEtAwp5vxMeIiFz1wmOCuY1ywLxv7MJrQcvzble/
BqYEwIbnniRLbGJDNxTyRZwbmnaUvplitLWmhW0h9SApvkZYI7x9tF7WBsegTsceMpZCAU0WwLns
nMl80K7zJqup3xeT3tjBH0O/TEUw/4Q5QJghjv8wqQBG9Bj3Yd5KcUVHHc/De4TBHWkNvck5Nx4J
Rt6kovHzRm/oVQFPAG1kD5iVWCHbiHwbDGvIq0ZMe2PY7yPpkg6wZRaLTCl7OR0oPGhtxMQvyeBQ
OBHqlb1eTc3fuO/rE2Y0fDvZScHmwGtgmxTNEXlG+PuFmzT1FeQfvANclC+PY8inkzAjAozsz64L
rZm7FJmUXLe7q/FgB2b9a0WOwgc6AbvlCcNX0S9eCmY6izkiy8g/Dlv1+mHRnTtzIPEvf4k+27KC
V8vhb1JeRnQWPyO7RO9mQqxhd97Tk4pb08z+IX/myOSkIR/RYIIe2mJYqTl42ZguEIvQ/oKyt/Ly
wSFDb+IPVTsiQ0VlpNSxn7W4ynTvYH70sazleOthRMnq1PMYoo/oHiV6qCNKKFe1kRqDoaABJllV
GsQOP72lp6x4odWtVPR3UiLbmyUq2jVfDBC/DZpCF5+hCLxr2V8WHrLn6ZVgcwtF+b7awv7DPKgB
ZrM3CkdEph2/fw5WZJu2Er8qy36OgzXNKCMEDX4JSY6nE3fdDkfqRbZnKwMWS6i7WDe4yZoNKmcx
dIejrg4cSZn0LkYMMUqjDaJ2FgIV7BxEtpd4pGwiEgDGt1nJApnP174pLTZudfk1Gx4ryW61FecH
3BfVP3EtpOo6JAG91Z1gZC+lv4+AP9KryBG6lprx4tbp6ueIYUabDCgYFnMd5yr7K01IyDw06qX4
XjzVkiHIxM9Jt1yLH91msJTrZcGL8yY9lBF5RsnoreouWhmAyvGXHxL/ce3xTPl0JDkiwegYD3ui
1TKAjGKuGDBP4QamnGCJjbr+LVknkzuUxWOJUTahkniCGtEbNNvf2DFM0+Ot2VkFcQyOYhN5tBh1
03hYmqP5oPVk0j0PqYXdL2a6373Wg6GdSLrabjOrthcPSgHwgtDkJR449NnOLL9YAGS7hPQkZvW2
t2CG7j8HHoNsT1Yd51mrh9QIXS7ueuVb0N+2uELhjqY4zNTZOOuF7RgmN9VBJe+OemWbszqAXfsp
fRjmLvtYdeRcf3rEzhxXNgCt7Sjn+5xOBx7fYsq2ZmlhgA6j7kYvJa11xV6McLuwE6TJOJTuG3aR
reFkvoK9rVTHUb+sN7CCdps57xGhHbf73ykWYJsc73Y6bzRijtEyabpIM9nHM0+tJ/mrWmcRWXNn
ue47fOItezyyvZHul7U8wOHDBPzsXTa6ddxgL/T90+MYiJs+HRHpGm3IAvq67ePX/S9PtziMDolR
HFndRnlG1xkUZq2avW+ER1VeFq7V5CR70ndoiqqdlIeDxxU8Rodo+SxNmgrHdr3CySNLqCv0fiGx
xxua4bwotp5TS0XXhfR+wt/Bafjt3D8+jipiyzdSsvAlocfF7NylrdoxR9VyhIvtrdLUMPdlekro
+wtR2H8BKNt9BjiSdQs3RpKl9LO5l6VgwF1h+qNc3/86JxoDAOpPz3Te1E2vtvR1XHbtmnZjV9vE
t8vIAKAkWk0PJ8OwXvbHZabwFM5kxP4t2GyHFdYQibpSUYWzvmgHREpZa37wZmGnQ/YRFSp+o/OT
swbjXzEYBMry3H6lAAdLgCqjfIJ9Nwa3g5Ce1x37cLNcI3KADvFbP6TnGZlFRQyR4ByRLUZhkutm
8w6Q0QzzmYc5rBk0Q12QyyWNT5kTPA3u6cqL+XiKmm2zCmeLqqipeivscuci2VEs+UAU96M+bPf+
eVPiPHU9iW5L6bFo6Tnf5Q0xDnwynCfLDjsmXSlqtYhYrF3vFob2GBoN6neY5+pNnNxGeuT2t/Li
IRa7VgglIYplkFQdZIwtgmkGx/DsD17bFs9WsD1TuiIE85I+qVYxU6zR3Z8+lA8U1Gid8H+Midi2
KaWVhCGvIH0hClr+U4OtfI3ZYJVYD4y3gmjV2hLs+9rq5oPceV03ANXR6wr9MPXcCDSlGuAhx4i8
V4BqAvQQx2pwlC5bjElrSZRnAZYq6RXxXVLylPpf4it0kWBTi6bL7JRP7jdNIupYmgK0EDOxZ8dw
92Jg79v65NsmF39xumwBUM//kmO0fK2mWo0N77SQQCcKD+HmrK3kdx+rCnXTWQfEOTkHjmn8y2V9
E2W8uzoT5npMl5IMDxt7Zc+M4Yhl9l9cDU+D7z+F4psOo+HLPm6kZkbPcgNwzoeVa6JlnCJSFdjW
Bhw9LsHpbM43QepzjKSwApRldnVBsEA7JJ1/w4AmBdCknjLsCswKxulNjuhPOzLfRBllL2AmqZY0
iOTTBiTtXdti1+ajexJNAXD6xiHf8DaH/kXrf5NkXMBcyKtrK+ACATBTEu1xS6HuAPLF4WzaZP5D
ho0Wr0DUGwoaeDxF211vDDbyRemu9+maYe44KEdYbjyP7k4vZ5IiBjO6HMy2X5Oz/DsMiWv/TmuL
wxfv0bGhohcKVSLTFVWYG/I2im1j9NxZkTV6DU6/9vVKgmfAa++Zdqa/z5KyP2Jvls1dWUshJbFq
ulg/ffU5XPE0Fxsmqi5WT6sNVSXYtSqSi7xEZfep1ZYLG+l0k2NleLLB6JBUD70WxTco4g1G/fzn
+6J3s/V3VAcbGzau5CWhclNR5kVcY4s2loy+UcitDhMnvlFhvHwbr9DbEwF+y4yWmPu8/xO458ko
k6ySMz/swGG2jfdviQkdUm63z1uYA4fXVjsZ4quqhi2XGhadss5+jjWrYpYF6A8tgV+GTQo2IE2Q
Ab7P0qSDNaLC3FnUtXLcisDInFVGpFh5ailYAhasgmwTVxxxnGxUVxaSSrcdYcsai9IPJIL8uujp
tLwJHdW8pQbgy6D/9f3nwnxEe7Jn1xvPXuw/PACeahbn+qbe25g8Y3sSJddQ5wJ57FBN0Zl1/bx/
lpPVpDEBRjzmrt8DbBwVwM3OfrM/F6vKoQ29KG0mEMaPp5l9n+BkRn1MkLEzczVOFm2MeiBwijay
lTn+o7N5uk9kSkLGNBjD0nWVrAs+aFwuttkBnyrIOVHzZPpiRIKF0g+rog0kejGbXXYKnvN39Gd4
pfHBXYo8ZZfHhGiQNtK4TT1vNJ/CNWBMwV275iMahCKypT6ps7A4B0fFidVXY2LUMxkR07q6k/wO
xEoL49oWz3pMBiqqpCgA/p+jvs1mS+ZePQfstEDbHFRMZM8rogF4rQAvh1lGMHrB4WdKEMb0GH4a
EW3crQ96kk+C54hcDwlwUe8L2+QTGhNhbKI3L9quEUGksC8beGu19Zq8+Jb4UurEX1X/x9qVLTeq
LNsvIoJ5eC1GSZZlDbZlvxDtdhsEiEmAgK+/q3TP2aarOaobfe5+2Q8d4VQWWSuzclipIel/hW5f
QSjaiV9xiSFuXoT9atMfQJ3c5Ktdo+aka8IIkEiRX1l/VD7BM1DyyegGgcRpUeJ+QwZ+L1dBQ2ED
6kKYu3bA7a4faPJugJYc9JsN8Q1VRm1Z0g1FNpknuyJLwlhd6feDYkfpXyCYPJLhlYcZt+f/H6c4
kcVctAEDBufwAlkvK4N47+WTESSbHrU4pwZdm7MPXTQB7m3dA08gnBo3jzx/sJMfwBhrmmKC7irh
BzjH9xA8iHhhBIiGDV7MM3fJp4fK2KsenQvlXELOCtwv5Wu0v38fZu/cRA3GGotU6MO+xp/P8E4S
F63jBjWX43kulzPVgTHCNi4KkGlIOCt0e70vyMnvbNV5eM0xTWu3RFpcOYHibOpjKpGe6uSSjVFR
VGEBiTQdcfQ8wb14ZL/nzkDxNGMccn9SrzI2xFCKJ8x7W5BiL9Xd/U80672myjBOWDWGXsqQt6ZR
DUY2sZBeJfIrBxhnQ8+pFMYNX0tpjNBAACklupNHmMPZzle++7wMIo8HFfR2/HF9EaOhaco0MSbE
CNOLHHNWmgJhDV2i4UoofAYARM7JUcO6I4ZNIlqhlaiipEIM7Wc69o7xqBJ0l6M291fH960Rm0i8
9JkWmqNBNfLWuYNaeG0/2SRGSP3Z/x/68ufRdiKQAaAollNZi2Q63oURsuOH4qhOhs7TL55qs23r
xkQSA0HnTEysNMUp4ioh2xA/XcBqMKKFZPUkonINfD3txRXkfuou7yJzDIXNKxZmeTHDSgfFvhM+
jf7Dfhl8aQvT5n0+6i/uWQoDUWCgt9Kxg5zVdWl5GAl4HbeSvdXQsnjfJucDkMlpMtB0OsnppbJw
mi8p8vRosPN6zDNatu/7j7hrX9vAtO+L5JoKg1Kl3hR9lcJUnNrRbo19vac48iJ/kZ0l7yRnIXGi
H4NWSixHZtzgIjgd5TFQHoujoAHluQ3evMvNYIg66lWemMB4EUmHbiE8ZqvLz8evK3KXFXdLDu+z
qUxw0wlSmZx7nGH1rrxi7ktVSOOSZ9cvEeA3oMIITNXfItEOqKm4GeJZN/19qGzvd9kn6kmqIf3l
4mKlePTorVtfORPsnBq3b+Lr9oXXeTzvdSYiGXwJQQmai1gfTFvHAJq7N6DmF9ZAvHA/JOeOqwy+
ZGfMilYXDUfrUnrXsiGCq74Gn/dvwdzTbIJiqvp7SICWSKEIr7h3leKfGl/APOVCfLWa9X0xs/Ea
+rWxcAybHDWRud4IjE1zlE10HvvjY8AfDZ0/rO+/z9zltBFlvdPx9yvXAX80XZbReoODOdT7eswH
uBNFmHt8AglFF1oQhCZ320l30TJaj6Ktt6Reb1H5f9QOPadt/z8A1bdyzJU2ujpLJAUyNZBvE9HF
ImcUoX+aZBlX5POTyyowaxO6AjMWJZybyRymikXOXUgtr0Zk+pFvzs8a5ioapGKb59KOQGPNH7mk
OvzhaXTLNNHRj9zbjSBtEprKGEtorBD7RUGmAP5vgWhBLNnyoq+xIGcgqRdsM1sW/8oHTMQy1zmu
x846ycmISBV3TErs12c7aFeBwgVmjd7Xexoy91lpsItHTiDK0d8Loni5g+Uj3g5DEq+/UGB9cl/f
Bk+yQ/K8XC7RcXqkTxuEMKh+fX6Cy81+fMNbagug4fjeefuaHAKDARES/qlZ4JetlUADoj1igSLo
MqQF5+7Qv3PvBJhoohVBsybSbwzV1sVaVki0sEv7S3kqVrrLETbrBydKMYhzVTu9kjMohcjziK1H
SCY8SjjAzOalp2dJEbGy7R/bZe5LOMadqQ9UFFhwTP+oYCdFlLrhQ0CZfYLABrltQ/QrBv0x6k/j
QiyWwnhHu8J7nJufmoXaya9hEcqIIy0TsTT36LyPK6X1LPvm/uNnNSLciaVbqHnvozLg1AhGI8kK
xNEq7ejE3mK3iDdmbiMrdkqcAKAY2qYclGClgBnvl3Tj1PaFFxHPhgLfWrO5TPGqxFJ6gm3hE1zd
9ws2hIUPio/petQ36R6vz797Rk1E0uB5AlnjJTGHbIDmYUq8aikmREAM4rsnbOsItLeW203A+bIG
A1ZRGGPcRoDAleoj+JDOqLksxdUJG6jAV/HJyybNpwsmCjKIpSbYFDp2VB7a5JP9sAkCkHly0IcD
/AYDPml56gvNgBAUUM+gEEWZlpt/5kCvwQAPUvVy0jYRXVO88ixPE20Xjgy8rzxODB6UGgzqtAJ8
p3CBNi+IR7FTpScRePjp0Dvn2G5p5jv3jt2Nfb4aHbp7Q9o5cLWTBwNzSUAdZGylRxHU3ZfF1xal
nNDWXW5kysFxg0EYLWwvolDjOFMs63BOW2VH5y4xfmLnAvnvYNxg4CVR9QgXm8qqyeq4lnNb/CxR
YscKU6I5f/cm/DZ5Nllb5nlj5Cl10u8XP32O1iBg3IO+6UqEB162Zz7M+sdtmAx+nPL4XF4LQNYa
mOV95Hjx5itwnJ72weovI+SJZgx4YCZ3SAWw69Amxngz4kmNE+QNjvHs32Qgo+8t2SwiCsNOuu0N
1EXQIOkgX8DbPsGVxOBGe5VNua1h/xixuqUZwX/0gGLBiovz9GTu3DSTQQ8jjVIlUeMRBSX0zoCa
ipJwI27h9czw8NZkwEPOy0xIFNj66nhZdyQPSgI+Ipk7zzzbdTEJWNgAP1SLPD93OLvBjwuCYOzk
Cq5h2eFD3pBycMqa6OTygGjpcxWfHq3Ovn+rb818946UQRDBsIowGWAmSPZgRFS3lRU2KWfOyQWN
2iKs7BBkx94VjaHyyY1sM4BHjRBL0PcOnymJa0sMyLSSfE71Crd+WHpeZVsDVsWDW1lYoEKCrYr3
lZ9PKX/fRHaDcTpKY6GIsCckKNdYGLUAw/N692oS7C6zFp8cadRo2KM2VazB0BUTe7hvD9pJlFK1
staNRoZwUHGKtYJBQT84bXL7M1l/4pnDkTZ3V6bSGBMekcQrOgvSMFVDcudkvw6ITrgv1Lm85FQM
E3GPWdGhK+V8CxoEkoIPMhg+eDWmWbOYSmGsNI/zU37VbvEPGvxP4HADOT2qWdwC+WwD9lQSY4BD
lUhpF0KfGuXBZsTKN8y127TREe+HL7xZLKwb5X2ruRfSROjtR00sI9PycIg1+q2OTidCv4eY8iTi
gfTJM0KeKMbVaeaYg2IFomhy9+hYSF9cyeWoniHt5TM7/ndWyE4cGBKyFzX9cKEf75WR6GfUdWm1
IeHxd8x2R00PkXF4NVjQI/MCzQa/wgjZysNksYnNF+h1jIhmORW66G1xRcUbCwMtxuEt6cvll5mN
B6c/hPGHaSx3cUNvnrN2moZAOtaU478v5AyQgP184QSgs00wpmpaeN1pOrrpmNsRnwXtJJQXBNWY
oIa1/ptpifMt6e/+E7++xTBXI7KaVjC7HPiF2S4M3IMu75mWc3jRGEcOextUaZQak15BvEOibYR1
RSeQHRIc3H2FZp3v5NxuH3Jy7YwYDQGRAoXgdz3KtNQHPXjgkc2jPgdpgRUvxzs7xzkVSVF7IrLU
sMfKzCASjc2gsnlfK955qa3bhYhK3Al+1bmv42xX7FQgcyuUrhPM65XqmG0q0CgH28HniOB9L/rv
E52ugzpmbVtCp+P4kFbE2iaIlmjfqPPJ2yIkzTvRf4yQHcPJVD0VxQ62/nIEZDk6OgJAbxSAeYGj
FbXmO9Z+m1yfaKWZYqTLp4q+Hx3R3sR2UZE6UA/G8mtvvNG9sP+HzbA87RhvKmiyDh4nCB03L9jn
QFPMiVOu0of0AF4VXuvjLGfU1DgY4Iia4pRnErXGo9ftk9BBmIeVXagJv35+fXGJ++dDku9vxwCI
eIlQgVYhjvKRHB3EmoFhXw9cAJmNSUxFBiO6hXhLZAxyuJx7vVZNpJLBXnbdaq62tBPZy3zu+3tW
o4kk5kHSyqkamVAKB6i9JhigwvCUsABPAQeq5opdGjpgJRWLXiQTqyp/v2NyfM6bsFFxjVX/UH5Y
u+tbXaFtaBV93Lf7uTrib5KYAKGvdUHITQ2SVseN93FoXneW++snwUsfJPaZfSUaNzKeuWuYeZNE
ybR0WlxhPlgoxkVVRNZ40JGreRFIYVdX2wSZrls5z/tyXfr/muX85IHXXLyHGhjIAWRDUUU0Ev5+
sKdhOEupWogAZC9cHuh6a/I2OI8/sAWEy+13m2hiQOU3aQz8R2VeZ0PfircUbYGVZLjhPyzvQj4i
kng78Nhkt52Dbz/qR9PDyF9pg38lWOGpdf8zzz19dBmKy2ChkAz9ZgYTeDt1Wtnm11hE9Wy1lt1K
RSEcUbUIicGXtaCLmDgSKZgwuv8mkfnIjTic+h6rOw7ZEwrDhgG+VaSD0fM0vG4RV7/wEy0zse5v
EpnbOXRCEo1hItJS5FpxwgNlPkO6hbvceC6S+E0SxfXJaebZeQTJbwor6pCf3YyjI3++BnYbWIdP
+EGZEgza6BbleSl1xmHosiRbqA6D4gkm/LvgupAVPPMyGJRGeq+DEY8PoNNxsereIPCQiU2ro8jK
YFKg8s03E10BH9mr5dtJb19XAZbdgBLbjl/KnX3e7J2Olzaca3n/7RcyH6GLz9caK7HwC9slChNY
VbGGvY2137jgCsTR2MQ2H84q0eiuTfMDjIwdr+99Dj5/+xHM96lSNT3HIo4JdNYawfAuahKeSRJu
uEXP+w8jn3wPxoEnSWQVtZVDW7y6u738dj64z1/VB+95P1fp+k0jxnVfxxGhXQyN2qXjBFYD4nFU
a8PteqURhcQYbCy9dG1hqgARrY8VzmvsKYFBCC9GGtjcqvHco+e338P4djmFJ9Y7+pkd50N9Gz90
BzwsYLtsSIeRR5ozWoUWJ4Ez9+abSmWbXoRLKF8yiUpdrYfH01auQAsYO0/qwo8eeqQJsJkrdgeC
xRFo37usPiNnWLUfPGibBZrvr852vyRGFPeWiZ8xoIiILIhfB6HXY8uqhdVrHBilAfsdC2MZ965R
kVl6Vonwz7juYeJ0uwCJCe6g2zymTZRiXg5yG6u10N4EeUiLZwqRIqTFe1vAOAcGOmwoF+XcXWO3
w7qnIANpKciYxKIroWBBBjddFvYYRORj48Ul0dB685hlpHAQpJb+ftn79iM4m+z2BDosirD0UY+S
vWmnr39TvPrN2hgoKy/FaMU67hzw9IjqFWa8sFuP77c4IHID/Yk3MZI0AssETj7cDlJJzmFEzPDr
7ESJFxc/riGJRkdICNZpWMtBfecY2ExM+5uWDIQVpaV2YojzRzJKtIWTp36qJ3SJjoXHuzcc76Uy
IIaBwyyXDPqpHbo41I0wrf9An3NtEPs8yKS/+w+7UhRdtExJ1gy28UlohfZyNXCq2eBZJLs+6uEP
cWUY7t+c30QOc35GL4U4Pch58ZwwIciSiOgdpnbJETSLBBNBzOldlf5qxZeanh518Omy9d5ieIP7
Yua6axEefp8bg+zIGDZaGEJMazeONzwqqxDkjg/k5wKeJSdBs75lLrI1N1kya4nfktlR20Q1o65r
IbnHWrTXX6EXfSZk7O0MAMRdwzZ76SbCmIdAq4MLQ7Io3MnuxT7Bb4WAGSxP2nOr+TPv0+mJ3qKV
yf3Oyi7GehXopZD1SkIju+a+1T4vgcE7PQa/NSPUNLWEFGGD6OoN09Dod0H7hX3fPuZSWr9pw+K1
VYMBltq7btiO/Ct0wKetlphSbheCE3zSVpfTZrvlSJ11uZPPxWCxKedVdj3RM+zsbGM+tJ58bB6d
8vlLcD5jn7u+eq4E8ZuaTAh5Ns9SXRoQCFICybms25bsv9oPYBV37bg0i4sT5RgIuVxy0TxrVBaW
Ur1XxFtEJAPX256bH5wjYPxNLQZExDHBEMIZokqn8eiW01NlY7DYIrqdusLufFqNdr39Gp+Dfe5/
GbR1iOMFqIQ7uHyzr8ltwJah2LKo/dB3aGHrP194HWhzj/ypkrd/n4gwwcJxrhqIaO3bBmC8toUR
o+1fAfgz7U8e1c186IS8k4mXtShJJnMlzqkmXK6YVTnoy7ok13XxK12fn3/GwbJJnX27wZt3RQua
nJOca4nV5Ylc5lL0RptIZQO58cPqWB+QkFKWSGTYezQRci7gTMrmN1HMdRCjvj5dBIhKSXaQHlHu
339yrvgsIk+0YW5BGkZ1aZoQUTrrTfdquBiV2weZz8sXzj9RJ4KYO2BWYqa16oDIoA6QmDyT9AtV
Iczt0R5C2a1NIu1qt3XSg+uWmEH3hO0Vz3zyzOtpnrsKiqSLWJ+GAhJSM7gqEzs9GbEYavpIk1Fl
aisVcXhB0GzeR5FlvMYk/E9lqfQvaRpdxMakt83bhZ0boqm39u2v7RVNKBgB5nzDuaBrKo45WkUr
kmEoIC4lzvv7SDY+2Kcz8vgccDuGZp+gU1lMoCIMApz4haqGN/D6uDl4oLv2w0AFwwmS59z4a/Zr
fR8l+/jMkPg1tex/j1K3+zOCIby0D5Hfu6BY/dzGvFzK7W3HQuVEQ/admSnhiLeBgft9IspHOi4F
yT1hV/vSXC1dH+N9v8hDSB6XhLIM6fpy6yCV96nvQIv2IwI7icP5unMgMP09NASZ2Kts1kIl0RMX
z259Wfn+LgZ/7883e0Ar5JfdyN5fDfHqU5lMWCMMSqJlF5zB6niMkSQmr49LOQgfOeETTzUGwk1F
ONdVBjG4/a2E1VanftvIPyLBFmvfMh7unyTPdlnGfkPRowgddrj5h4jQRWiuldgL3ydoAcdTL7eT
X8DwisvTMxdpKDIaUiSJJoN15jQ71CKxNyTEY0UAszI5gnQO045FT/rKRmmGZzBzMelUHHOq5w7e
6XKBOARR3UOf2Elgb0OMsS3un+f81fxWi3GEoVEU3YUaprHbo0ERE6P3//6sp50qwrg/OcxOINwS
oIjTy3a8l3z9uFQ/sPc+iDbc4a7ZGHsqjnGFUSPriUmhBktxM8cp1WDwItsdvLdqsWzeA+74+BzT
Iq7Z9wkywH1OriZGJKAgCtW5g/U/2EFEKSP9J7o7wKbV8Ssx3ZboLu9s555HU9EMjg9yGslmFkuH
l8GHO8byxvRKdJ7pc0yEbVOvC/OiFCWOtNlfHZBToMGAAyGzL+eJIgZVdAKP1eVaDiPWvCCAoVSV
IDi36TDlznwAeQR28/3YY1XzJ/fbzdX8p9+O7U5XutPQF2aEA3RaV8CXQ9bO54Xtc8Xj36Qw0JGP
slZ3OSzkxXnPEoI9zdGTSJ5Fgt6JyKHbsXjhLf2Lf7q/f2ySLRP2Zl8qtYXzbGsikXAxnmmvBioI
qLl+cT7ebMlAwd4M1FVUdNawVD3JWOtVr52lQzvYjvgs0XrVY/Fkmx6Pvm+u21SfimLApGsaudOt
TKIuzRGjxQlDk267WQ6Sy201m0XgiVoMkphy1mB/Rg7bODqpWweK7YC3jPM4mI36JkIY8NCv/VW+
tBDimBURf+rB/vzKAWDqKf6whYkIBiQ6tRyztMbnucIWgsg9XEhlmwvjXbKXjc6lfpm39m95LFxU
pSjXVxPfCPU0ZSUF5VN5tsuqdAXLic+rfnS7K6k9K3VArC+XmNxUErdon+6rfQvP76jNQkqeY2eG
gqTpYXVxMepedkAVOjHdRuQl9DHjQPKP3Q7FZCfxNNBL6YfTETNki6VbLfSCtAtE+dyenFnAnpwN
Ewbq57xstSGRDqVJ0mswjjZSTQP50s8ct867KQaDOVal4aoI+Aq57MQWxkqDeBssn5dVSbjce9SC
7h01E6toWWucTwOOmuZF1utFArKzjvgPD2/LJZelca6Hb4oB7GDMSRjPSOVC2ro/Eey6TGz1GL7y
KORmMxOKZijITYDbQmfXnett1ChtUuDa2NGj4lR+uFB2edDvVLp0t8ajFvUy1E+Uz5Toz/eNd94f
ToQzd/aUdHqo5pWEKAb0xuuNbm8Q7e4a5LZqt7dpdT5w1N1fuY1vsSzJRplJVYNtWNJBK4M8eLT7
yFZXaKugy0X+qgA8OeBbxXLi8/tQapRQwgGjkWXdeQXB+i2rc5D/X3HJz2YtVFeRZAI/Hpp2mPPU
FJBPhENN/YYnu7qNB+/uJ8E6seX+C0Sp97/evEP8lsYe40kOy/Y8XCQkl2hRLlr2H3RENS0d9BFw
ZM06kIksJnKyzlY5ago0W6+TyNGvriqjibbynpv3fYq1MD7PY83nRSYSGQxL6jDXxhraKaTzctl+
WILe1u1d2ULxxvkc9/c15Hw6hQGypC7DYlSu0sG7+nmgenuRs12b+7kY+Dqd01HIrpBQC87w1IBf
NsUGncWKNzU4j8mTk2PeWnmcqEqb4+QcpOlOLorEGINEtzyfHH02ZJ9IYuKk5gLuAu3SS0gmHR36
Uj1I5FA9F/bCfPB/2Ha6CfaZu0f0yeuzmcfNiWg2bGq1aypfGyi5el+/e4ehItikSOwsiIlIe/W3
AQ+2eHeACaLG9FyGagNtca6aZIsVOT3nKzr9vx8ask+W7Ufxcd8qZwsPYIX4N6Kw2+VjyYiV0oJM
0ccLHe1pV/e0tmpb8O1LucxsfhJtNh79lsgm0VrlmhuxBjN9AXlPbKNffvSrxeXD5D0rb1fqD38+
kcRgSlL/+zy1AqwUqHB4FJ1fujd0Ja1zz9ppu1+7A7ZKts99IMRoECoW+hXVK977lprpvR/CQI1c
NGrdS9SWwOpQbzIvB6Xf8fZRKcUpejk4X5Vzb1j+EiOq6yJLcEMbdO57783CIhek7VdXRBreUv9A
lY4jcfalNjlrBnyyuj1ZSt/SmyptsOB6uLWgqYex5r6yFd5xMvgjX2JLNEfIqtzao0shjvnDYJvg
Zi4IhugkHyRub73rvvoqKIUwW4OFuCj9WI6z4h00z5gZgNJkVdfjCNcnf6A29nGx9U2NC8t9MVKd
7pkQA0cSWuDPoQWdQWSv+qBNBOta8lrCR+au/d/aKwNETShJuWJAWJLZ65X3UWl2Wfrmo4Ou1MQ+
/Q3Dtj4BIZUJawrK3aiLMNcVokO8607EsuEhgxDZpvt2egt375wjuyGzvAyqVpyoR3lximW8uSSY
+losNrlT2YJGGt9GkLjK7HgNxs1s/cntir1t2Lj3CxhUis5houvtADftrVfY+rLeXOyPE0mXC0oK
72bBsiSy9/a8506dcUIQjYGh6NybeRcBhtYO+nEvrzwHNkezMv2Ot3+fhMJhJ2F1q9ThO3beGr1q
ild6xfPVci0XnVN4te2vH7ltd/4SLaD+z85+2j2d/RYdqc8xOHzA0OGPvrh57FxsPM/s4KW/+j3n
QT2bWcUaVp2+htDIz3YFnS6NIVSDSJFKCDDAnC1655I62skTMnJdWC/LGuvWV1tefmm2Jj0VzFzh
voutRopugsWtRvITwcDHcS0OIF9Ytm9itcZoPS8lORsVTqUyd7mKMkuqQDZ0QGbwuFmfd2lkS2d0
06mcqzUbFk4lMbf4fGp0MCVRSRb63FU7b+wOZ7lUXGltvN2/x7N9oBNhbKcQeLVbtUghbIURpKjy
0vd4ox/OsdMu7MKAz6ncACvBzs6j+6jYy9wNcLF1g/D8Hi3Qsrd5+juY2yzGeHgXNVW6jh1hlw3E
LpeUxei+vrMv6akc5u5KUV71Z2uEvhgj22wqe4etV75hu2QJ30bnsxObVzqew4upTObJ0jZFF1cj
dOtb+8NLUAxAw/aSy5HOM9FbI84ENio1/ZeJrpq94r+BcnBr2jxPTQOQex+KCRrOyRjp+Fg4QGuz
XqeYxUbHbmzRttZPfs2Sfo570pi4IOmKSo9DSAtrgun65bLzf5TLLcf65sK86QdiEMU6dU3eRJJ0
kNOFsEM9eoztUOBNfM8NCOlTMQyEaK0ld7lJbe8FrUkbtCYtduTp1QW1EhiFVnxCat63YpBk7KXk
kmT0W60ax9FA/PCM/upN5cUa+m+5WZW52HWiH9uE0V+zDBPgEAcWJcvLVxiRwL4ZNEfcv8OzJURd
x9STrqmypLGxhzRqsaSAwfBQjIFB07iJPX5cY+d5iRJ+gtiDm8GZi5SnEhl0aqRCiAtJQdS4qtFE
LKBhAY9JZMK2W4FT0J61xYlyLECV8di2V2okOEU1tzUc4sv9A5zFo4kIBo9qvROwbUCWDkJLqrX2
Csad1j5h4e1febKJIGqfE0DKRzFLTh10udpO9lTYdU3oHO2Ky8o2F9VPvw8DSk0UG114wvdZdSFB
lL18xHbndLPdU/YgbiVo1s4najGgJChCk/SCCl9l/CzfJCyEOEtOKjpInnB5E3mWx0BTHHeNatzM
YeW9b0ZSwRxQQQa9Aff1wFOLgadKLCwQHOAQSwcsRaNT+MazsARM8AqE9Lb8AeqT82NgSQRBdGE2
Gs0YrruDtFvKzjP1vPetfDbzNDEKnekJK8pTbZ5yiEFCWfWP6/f3zQJjGFh1+uCiIvlsr2L/vkge
MrEMkF0q5J2YwjLAALmu8ZSV3bj2ksdVmRA8hv7Lg9QZrLiadatYIsS9HAWiLtBdgI6N+ypx4Iht
c4mNqm+kBCLihFx/ieiasDuZZxHznhEVY4POVBuaxSBSNGCRTArGX7yoQh++ceEtfj2dbB+OEeRL
NhaS8vNnsxHnRCYDTtjgqDZxpOMWY/zrvXsYHgVQ/PNiv1vQ9aexf6vGQFPf9HJcXagYjG6C1m8k
pYfl2shVhTavuYaCwT1ZDDCd62tnnvF6OICMX9qFZMl99M2bw7c2DByd5FqT4sqg0Ie3yXFdues+
BqmvslaP503pfwX8KGYe3L9lMriEHUc1+OuhFdKNx1omTUwMN/sRlWSPfDXHN87j7bcwBptGudHj
JoOCVNj6tLh/m2bTxPo/RqeLDCb17TVJUgW6GN4HWql3u0Ue0Gw4+v4K7HezOeJmw+eJOCZuKU31
Go4axAmIJo5Xt9xnq/oFXC4OR9AcpBsojlJyZBXNm4xdiNc4zwZ0Y2CM1wnfns4OEvuYW+RImfNQ
UymMJfSYIkjPLaSglGAhqa8SV3GxD4+jzWxP4VQOYwRJVl2VoYKc2x4ZkI0cFuiHxbzvjx9YpM5r
Bp1tTp2IYx1VKo+g4T9DHLh3HC9CPHHwNgZp0cOyHrZoVjDIho4ykN3lbXgqNfLkDg81lqZiJDjI
19vqFXxH9496Nsky/U2M5ZyxErqKL/SD9s76gAl7gnWwaBoCIoOM9NN64Nw7dQ67pgIZX6b1Rqqg
xi4j+pD9dCDqO6KD8xcqDFd3vSGn9a6wM++w2O1Ap9/byQtyfJoNhvazhUZWV3LdnDzaqJ3xWPrm
EGH6wxjfVGq9INcFfthLjTYQi883OIdvUwGMIxrytmj7kh61t77YmUgU/3+ZDaU3njeaTX9MZTHe
qLP6/CLSe4qmVQwOIgOSO4sDCG/Ft5/Jq06KRYlx+5cq5LWg8U6R/vvkKaA2117rqI0r2DlvPWbu
fXudzUZOFWMASD5n8WW4faXV8T3G8ued4T7AWhNsmuemJea8oGFYlmxhGx3YA5hTNBpJHHqELIe6
XYLPSfYa+tHM9ME0OEHsbEQ5FcWcWye2zZBjJOawAsfg+3vugNXGtfyzg8llDrzytGKOENTDca/l
ECX6L+sP9ZB6HFydbdWZKsPg96g1GDvPIKHcdy4mCyihBMcO5l3E96dhoNuiBP1GBBEOxQ0sbF2g
QYffAzv7uJiowna19WOpKonVUXv2vGF9iDe/yE/a4YSZ1a8hCBKf93n+AyT/oxrbwTaCA6gXxxZe
6bj2wLkILPSfECLTwT1exmO2vjPVj4HjUDY7vZegH4gxDsU2ItEyi9FcT1AL9LFu0d6XFfkC8bnw
RLuZPzm2OJvLnMpnUJdO+SSjDPmDj44FgCKaVfEK4Pleag5sxDwVw2CvoTVGODYwF8y9XEi0bmi9
hGOT/wF0vz8cAxeZCbaJpIIuSINgazZJW5BKJuTsOaXf2MsvjNFtv07YDsC5C3PR31Q5BjtKxOp1
W0AuzAUYb751gfhx+eCJ4Z0hgxtD/2/oXTnm9miRdfujCdQGXWkJvhqYh33aPcPRbe71NtWNgZKz
1MeZfIJuWHqwxrK/gsQ/eIrxzo/BEl0P07KkzrIg2ZOKCshtcI1nHfOBzz/WwdI1a3WdtqYCE4Sd
a97iI11iamB8QLhn2bje8e5xabcrdSWvMCPBOUWOhix9s55rAhAfkLLypFW0tOzKO3krUC1y5Mx7
/28dGTRBqVhupREnuUIls2/IVaBNFA5yWaDQ/Dg3qIbz9zHOTmJMbIQlch6tXhStFtpR1jT0Ht2I
CrH7DOMYP5/8hzc3dm/DGBfuQ4VzJdgxVrHUBpSm6bn2o+Mt0FoI1o298ET7+8FYza3G874jgzDp
dRyMQsH5ojUD+2OVAHvYLza6/N/orobIQ2cXdlDf/6g8f8RSPWeyUSK7ASUxGwwaSPjawy8flDkP
LkbyeUc6K82URFNTVAkvWl1lAkgrOQthSlVcjx5SROg2IJXzqvlLaIi2W8LRbu5Ip/L+ONLGVDP6
AAIT3hLJwws5oDXcGRSi2Y+it7QxqGihEYaXw5mLwjD9bMiaQoNLTfpdTzkr427ATmcYrde+G2hQ
L3nXfs46pyKY26gl1UlSLhKs03E2H1dvzwHn2eBoKoB13qMVyVoGAch50UcG2jLwfsb8k4uZE+wz
4sibQ9CpOMY0hKKrGuGEIzNr0kXoNf/FETDb4zqVwBhDq8U9xj8gAVVjVO4+yJlGQCARvG90XDmM
xwYdWRe2HeTgZX8Ec2ZsH3xji9AH/AUcUfQns5HPVCXGa8enIUOa66aSA2DMPMkHax6uEi+jNvs0
m0piXHVbVzH2yo4UnNAtKF1A0a42FPljsgSzr8Nnu58LDqYSGcdtGl1RI6mCz1UR9YCAju/RONeU
zdkUTRmn2hUiWtqgh9gR0Tgy1q/okdh+vdz/Vhz7ZqsKeVkpiXHqcYCDG588U+IvhJ5Hu39Qh60k
FML5UpxDfCOtccX6JU18oyexYNcnu5LAJmlkjuyU/eG+YhwgYosLRT1Y+ZUeItg6EtBSLQObt81h
Npc3sQXWb2Q5ppFxr2jG43jUbRU0lYCiB/d0eMRWZq61z5YypvIYqFDbNDU7CkbOUTqKXwWpFxt0
qp599WqPGC8KloVEnquYbPef3KvG+4wMfmiXUR2vAxXuXLG7iTI28nBjLpSb6sfiRl8NmSzCUjA6
cdldbLpW7fz0GGCVLLqcOZbPA0SdwY5uCAc5i6mFHNc9qBm9g+nsfNL7z5+ccGY2OTFVjAGNS5lj
a62CWwZ2dyW4/NTePu9b+2w8OpHA5gzGDisTsFsayqzhd5XgRDAcvN/RyRO0LaBzz99fsWx1xavs
cqCeTRzkWj+OUoJDPPlbbjMkD97ZmVlJ6dJKbPHXXxzt5ypeIF+NamR3UDU7y0B3hzQPt6r2H6LB
f/CKHWeLs9DUhOjmU5AXw0oTEMF+RO4bOFt+uPZlwfPMHAhmB2gVUI/3RkIjmvrp9LTn8UnzUIod
Ykslo87QqEPtvEB8kbrn4ELW5BQRJSJqB774NkUQwLvN3HNkAKNM014BJQQ1SWy5HoPYoYu7f2DZ
cLBF585/eZ3ZhU9i15/1scQNQHyz9iTnUGHfsIZN4QtA1ScPqjg+mt3xFGpXrUrk233TvPV7/Blt
06f0UCyAVf8PF4EBkFKXo3PVU3EOgsTj+kX0j5aXSHZUkHCHgtgJWyfvQwrv8rHJA6MOR1DE3tAY
mRdvs/PVg+8ul7cBPS7TG8e9sOmCyjwpQ25Awyuaao7rdYgyc+EGVuJuefsvOKGBybxRqnPTjKpy
+3bhU/GA9ACvrjNbmZ/AMZse6MwCLQf0GQS2eDyWwaj+htrWHuUCnm+ZzaZORTEvlPRclYOa45qh
pwvEZHibI30bYQnqk/lAyMMb9qRgWw929dDFQDwqIR64sMuf0E0cR7IERUEI4WVOHfi+7aJDCi8Y
2lnBecTcmJPvvCzYvECnJZ2WDhDX2khUIzWODdE9wYjlk09eH/IfiLv2w+s+25b/Q9qXdcdpdO3+
ItYqoKgqbqEHdQvZlm0ptm9YdmIDBRTz+Ou/B+W8SXeJ0ywrF7lS3Ju9a8/jspl/c+JsdYnDJbE1
DyXLORs5B/zUU+jAobsw8X4hCNjAc8thEJpvgq0ziWHYi+5EbT3fx+i130pPb/KoplMmZnBcWVp4
FCHGfGcfn9A5sts04luuiX7PyUSqMzErwKkPX9A8grjzc4ZKdLj7eGo9uvNQXPX3/l1q+FvJiC12
cbWER4+do3NqA/SXpQ/n8OOEI2iwCuPdcln2OD6GhyPzRtxMCfx3GHzwmnsj+CsbvK2Mj6ZxuGli
kZmL9V6EUgvXkbXnzMNsJDKKs4AW76zZx30f47s09kXuT58p924rbs0lewVMf1dSz6UwoywoJflo
V64n2urBGpoNp3YDJz1KzWtRCFoAp9DxitmbiTfhek/mR9KrCx8jev8JKz1QrXojzAkBVqzLvKx5
KM1Hxje8aC3+eKEcJraFwJAco0Q36h3mUYZ4zrOAyDvyvfnmdmiYmH7eRmQLiPY8bYPTu5kNILnd
4+jtRzNPfUZTf3Lf8ECMctPF4jqOraJapqwCOmWfFVkw5I3H0tMoPKf/OZjOmRvOocwtP8vzDZhr
yDGHO7jZgO5A5BivM4xmzfg492UWcImWo/BUiuiQ9HLXsI2D6WtMfglIU8Q2G6zBypsswHEpPyXn
IvmLMHsDm1UgDOv40AeGE066o+A6M+HOAsSKYxDrZ2sd3eh8mx1WYJhYLWjhdA230eSkqajGFp0k
DckDTuVBVefJRUVhdjakZ+VdTMukJiAQrBR7UZQXLRL1kGST49I8UIPxyMZiJxrhc+erHI+30aHX
qb9FhACIY2zL5ZRSvdsy7EWncL4wD9puXNCpeLkBYXnZCxfgbwgWhimpSwVuLGjyI8K2lkNp5oHZ
PKZD6Yuo9rPkoXKjQ+NsrN1eexzrf7AW0l2z8zixtJcEj6Mydz/IfUvprhx+n5Vx8APEIi5gmfby
ERdvE2GpVh+Wdh40jLeBsovsYNQ9CWjTR4fbr7OKD6wQDpIh+0/1hXZSEWVYfaaChBzbNt917ilB
4/zvA3HgmyyWznZcnWiJcITdKqmCKHlsKywCWs6tmbb/BiiUU1COWVzouxpolLMYhk0FO6O5+2Gm
pzf8PEZAXEpNgi062sv37lB3ZVGooI73pvPA1ZEWb5B8qOV/QGiS33JJp1QCg2He0/mLys6i+/UG
LJhpolXdEaZNNC2ZYlUcKW2ASMrZNwg0C2U+cTYYeE25OAx7ELGQ3HSZ7qxKZcLB6QGlMdluSGzP
sB4d5yuXyVve3MX9KGQrLIb7QNeSgmXgJW8iUwVTsXfp8ii9+n6bYmvaxfkXxEtS40IYed9UNEst
FbjRR4c+NbZznBPmEUyAGka5vw1sjXAL1VwBv9B0da2ccVEjOeOqYEzUSVLpQx7NQu3iud8Q/DW1
fAlJ0zGdaZRz1DEVmN7XYUPet7BY/n5BsoTlM41LrgIHZ3LpQxPvm/xhrDdotfIwuLEFFsZZJAya
vywcuIAiTSXcuDSyYM6+4VjTyVR3M0nu8szxpLkRfq1gdAVLExsyMWHEBmANZzolu5b4TZCZW9y8
BgW2xcGkGbb+uo5Gt9pqjMLoVR4Q3Mj0KiPCadPqT8xOWTtO8nCDfno6brGbiyn7B5yG1DzJOOWs
ALhvTdx4DRLseX2gUei19ZFWn53xL6f27MnL5UFEAT0yY9cMgWtHPtTIjkx3xhYFFq7TTPnVJ+lh
UVTIXLqgQNzfdyqYh/cxu7stYiuMDxAcPhw639GSYV0z55zVtjuLMg+sCRuko49m/XQbwDoO/wLQ
vOwi650hXgBw3njSPqn6w+Ae/huMBckL3q94bU+NUedBJz710dMgQg8idhuGng74f/zxLyILohdA
zI72OMwFN8RyWOdbZtJ+Eo0rdszBaq6xqNr3dhkVh5SZ8R5b/pD9MIh5SGibntrRzVBksxy/U336
8faHbb2gJiZRHgmeLgQW4pOa/jL6H//t9zW5SEg7USw1zwOWzXvXae67ON2Yu1zlEbFcPhTYk+no
LTuz0aSsI/CIxvbYfzLM8+MbUBDMXJYlYEjC0Z6uH1MeGSl+34zRzBifx2ZLUlcf4QKC9gi9nSge
Tgk2qHS1nycYG9gKHFZpBG+e/B0G6V6wDfMUMezbCwz5PRnPRH1r1IYuWD7ylbq5AKEhgQIcU1MN
EB1G5vLS76wD+TSJZsMertHKJjYuReCcjWvq65ooaXpZdQhQku47ab819rgBYI1UFwD07UxT2A0m
SRDMubQ8GkP3kDOCjWzpr9tctQVG808blkZyYABDe+61/MFEzZ7vbsPYoJV+N2saqG2MswVUos4z
xWdL/HUbwNqb2yYW1yBKEEhJaNKt+s4h/UIrNJ/fma71kxnvSh7NuCK+1V21iouFCB55CQZJ10IG
U1Eeo5yMOK58HnvMOzhb08GLPdQZGNtQ/oGgvYhROu7IYyATztUvxdMUh1RPRdV85vTLmD7MPN6C
uIWTdW0U6ryfO24tOGWpR7KnrNsyO8s3v8bJdh3Loa7AqdFrCF0usfpk4HnQR1m/q834p2vVuzlt
bM/GtRPkYonYydn5UpDpREJxuM0fy/u/Bo8VdTjfanPExNfg1VTO00hFDreyRPoyjs9VT89cPc8D
PdZkVBshzDpB/4WnqepoLhE/MVjZ3nmS5c++3zAFq/yOq6n/w0cjZ2N1c8EM/P7B+kW/fN349VWV
AIIjW4FRWvEyaHXhIzhdS21krPJgNA6OwP0xcp8VWzy3+iRLdoIst1/BGNdPYkcIuAoeqSCf5I8q
Q2o5GvesuctQbtnK+OobhF+8HtvB3lXMjCM3r2/rNNMuGtoEGZEh6+NjSKfI66dovpvF1PumY4Q+
SR32CSPl6KKwC3mQTfVYSvm1FwbOO5Yz9fsoinamK927NGwz4VdlkvhuN27FcKvEZ/BlhYUNTRiH
vKZLzsq6q9oUcVbveM1PSTpQ5vfTHhZ6QzECgav1MJWaRz5mBeV1ruBJRKFvzq5fANYon28L3SqT
XkDR4nicrLdziwJKGe1aDDnRd3P9JP68DWSdXH+jgmFYPQ0lTdeccIVSBbw9t+4hGT61cgPELTwW
EJo+JkwOabRQK1X7sTwr+lCW/mZKYgsRXR6QBzWiGFCq7sdUPvX1u64+/jdaaUGMIw2b4x49ELEe
UctxzfM8798AQrjgLpQFMN+m0YqqopAirlUQivCdPTmJxw0Se8h/7W4DWn0UF8EejhARCp/7Wkyi
0K5mQyGcHGh9MLG3WcWmh3kL3M/YcOsXNtVtxxK6Cy4wqIf8/TUkIluLmC10B2+Vb0QHMexE+Jcx
/TkIeRfn3ycebuC2Zj0uIWrimYlpmMsmV4EgOGjqPodVseFbbuGkiaboSxwGNgDBGMa7uv+AFete
y86VsLymRm/tPpVfb7/Xmrp/0TYOd02EMBoVs0gSlbqQ05EgfvEmjOKKnfpGw8+34azxBZLsyLBj
pbf5igHtoZh5WYEBZ3FXyvfZfTcf0nQDyNoDOWA6LLekGOHUzcmU5zLvZgrNxn/aEi3j8g1ihASY
EBaMPHP1VeFNZzLJSxjHMVb5V55VNTam5XEg+27eYAW9CeHFNjKcgOcoGVHb5RovcBvH7Y0ZWsHB
hVWveMQBvEMkkz2xgpKYj3PWerXzMxdbweaawgNymH5F7h2Xt5a/X3gZlSx42cQD5Kqa9qWMfTf5
Keffz77bKMij8oaTb4Lp3jqP5YDtGWMacCdjn+oyGg/2aI/nsu3DLR93xW+Hg8sIXfLWFCWea4Sw
LKYbIjGlQZGEhypO3tsxzoJb7W6ujiM/h8UIV4MMXms/WSPzuds/sr7z1INwK69NzdyzXLTrFWH3
/rdl4urDFna+oDQb+pakbp8Gpul+jd3eSzB5yRJ5J/mGrtQ3Dy7MdAVKe1RMGmOjcNelQdpNB0W8
Kj4n81MnXM+235v2XVgGbMx2LNmPqYT5SXZvQdWlCM1cCNDLys8LVAunJ1mITAlsdeNN0S8rJYjQ
TtZWc9kK8wLPf+FoKhr1wsltmJMG+TCF79shz09OMn1uemy9vY3RKiRm4QwKgYRyokESzmw4Qzmn
gR2pneN8i+PaK0Z2uA1FXyvy98NdgNG0QF+xMCstKw3Y7NvcTXxkG7xZhYfZ7H+kPYUOqPZpWz/0
EX1HiuHA3fZIrREnksm8F1Hnk4Gfbn/UKuoQXahxFyZDX0ZbMzZXfIBAYbueZ53CMPXkRul3xSxB
5WGnHtaQOjb8lmvRmDOjQJ+ZCZklIrmrVb3LnPGJ1dVjTrpnXL0hGwy6ClDYi3O0VOpcTRbHcKhi
RG5pEBl/xIWzI7NXfMU6q106/rpNvVV1dAFJE0XbgW/MKkCaps8W9rdI7IPGOTMmkOzHGcXh821w
a5llG4k9/IekCIfWvSalTF0ZV9JIg0GSGSvTc7l3SuzUy2wS+e2YhbhrlrY7Mw5HzC9n/QkbcKs7
Wip0Dcfpj7Bsx12Mq5NvkR/XBiGETR1Xz8qKwRp7h+CzGnVGndmr5tqzuk+3kV/l1AsgOq2nrovN
OQQQD94gDQbTvw1gxa2hcHQ5CmPwCV4tLFQi60tp8jSQU+3u6PTYLZm0qHyMUbPc34a1PJTm8AIW
hSZHgwccbM1VU7hdTMYSus1R9re6bu/irvlwG4Q+lbGoG8DgcAbhRcFoanGCLPqecAWCtXN1UiL3
wh5BN/PcJvWVhV6f6rlIn+ccq7xZ9tUapB+N446jADGYha8mlK3arW9aecSrb7KuGbiyHBTqBHZw
uKn9ZU7muwxNEzTH/JLtDeOn3MKmYLPf9e27um7AzOS7tIpvFLoypcmGM7GiJq6+RdNLbYiucxKh
Dw7thPTE+ox7JJ3KM+/K0MtmIz+M+Twcb7/K6sNbFNvTkBTAgmDtUVQSl0M74FEqRzZ+GTeIPkwy
/75Wp2gb+QeKRmZcry1FF7lwyeKjK9+z5qTC59uIrPm0VzA08g1J42aiBPny4SmBT2XB9yL1LxH9
Conw66nxY27fGVhScxvwqphawnSd5eaNpc/npJ1Vqw5dWAElR5af4/57+0SaDSBrmhbY/QtFe6ey
wC5gjGllgZE4FtowxnafZUl6V5etme2S3pzvOXPrP+Qg61PZjcY7ZLdwUdqosHDaCKUvZNN5hQzD
DfdvnYH+/TDtabOmiNVQyCxo9v0HY8OerYrnBdbam7KumUIoQbRtEuU1TrWbxp/J1racrQfUjNhA
U7upBRini6J9FGGF1vSrwa5bV8QbdmkLkmYyiGrdWBlorJ3HQ2Q9zHf9fFfbvx/+XHHK8hEX7nDb
pEMnI/Dj2J2rqNyx8CSydIMfV3UVAjjbdChKk0JzHdOuQq576dltZeg73QHqUjY/3Oysiu+3xWuV
v/6FpLdrWXk74/Fhy00+nOfuo0zYW5TTBQRNtFiEvP1kQTntFHln9h+KrUNcCzFeGdcLAJqIRHkv
ZStBLHNwoF3POeY4c/5Bks+LYxLR2sOBmdtUW38fhzDuYMe+qWfaWWGGMp7Q3zr3eXOcmzB6bPLw
GLmhl0NZwYvv5NNtkKuyiiPaFCUKFw6LRsYCahAMgWiiol9T975h0nOMrQ5EfVD2byfiAopGy5kJ
7NAaGSzJEAd09Au5G1TmjZR4pTUqb6YNbs03nzo4oNh0GntD2nipQszSI4/r5s3edrCbwcFNsnrc
2WjJap2d6kLkWrpP3MTox22qrHjkKHUs5XsbxxkcPTnaj/3SDYTvTcrYY820G+I/bfuckS/tA+Nb
ofDqGzD4io6NXASW31/LftJKoNIt/rioHwjM0rHtLL+ig7vRR7UFaPn7hZLp+UjavIDfhNYB3+GP
vEWkEU0bxFuV/Qt0NFUWW3DOMgZ0UnKHVvpuw/fRZ37+ZiY8CgJtgdLry3zLBRZGg84zWQOLSp3N
SvmmOqWq89scJZjPKmG7qN1/4morHlxHy6VoG0ETLept18Qrsrxs4HemgWU9Uh498N7dMMqrXIck
2/8gaAmEjPMRswiwAZ1beKPNPSsh35Lo3iirzBNxMNItR3qR7lc67gKiZhAmFSbltIymZLFxV7I4
9/p+zzsFzz7ycDLojg0naZLdHGd/NNVWBvg2RZ1XFSFqZSTlwLdm6mS1+V1RbVjVVdP9D36OXhCq
ZQPXbwR+WPLpdXP0QST0fUuZR+XWbMIWMpqK6+JudNOFlAnqNQ9bYevWr2suVWe0ZM5GkKo6j8e7
28puXaAwToFDxSieoEZyzdl9YhTDnOLTi6rza9kf+4Lt4mk+qdn8khQ2JkDD9lPtdp/iOg7ibqur
fxU5XBBGTpXixoye1xaDwQ1zGYxppqzxLIyrfFRVPf64jeZawyXy1+iOsLCCBFhq2s+14tzOpMoC
ZD79GdXyEavcZwdRY2T5RXmPFrp2kh490+Fz0s77tCeHMIvv2tT20NB1mMzqVEvzMFZJMMTs++3P
WyPC5ddpWrNsVS6TEV9HmsyLGuGV6fNtCGsODaJ5slxqFnD0NAVmd9xOywqzQHl2iupmL5Pq0A+T
R+7gHSCe7+8UlbvbMNc8mkuYmkpLmVCFwReaR99lT/0oxQ6V8nMIcqbNr9uwVvnYxKwLGiJcC2ZC
E5KeZrXkJtwnbj/naCDMK/dUROPXtHf8WbEH2u/NOtqPsfMtSYst502fz36xS5fglxe+sEuikHEu
oikLMEdGuUiPKN1jXK069hV5aNuPkRHvRobG3fq+QoVIDXHv1Uge7Lp4F3f1AU2cBxe+1xzOPlVb
tybWbL+5DGYIsTQe60UcM26HOHdAHHM6FMm7/HPabHgXq7E8DmNYHNgJdIpold40ZXZduIh2iwqH
zcPY75uPplP4eUQ+NgKrZcJwL7ASyOg3PI61YgbKsP9C1jSYmWHXaG8RKN9h9pJm8uLhnWp/juXP
avxp27NHFDrMqnsDbqUZ0n2zpVz+P7hjuo9wzEGg1n39+MSKRNFjsUPQkdLn1WMh1NKQ6/fT7M8W
etbd/By193XSb2jvVQlDBoji4Bv63PS8eJs7Q99HA4geWkHuYC6msf2uqD0ummOVbA0xrrLRBTiN
ydHAkdXYHQuPIfqYDtXRiB/dzbmSLZw0TT0nNTML2iFtYuOebeU+1OZ3Mz/j3u3JTPP9bbWxCgwz
WBgpRN6Z6ouJRDFUmJID71i16yfDvsaJGUm+lUjkzcmGDdqCpVEPy8uEqpd8UKL2skE81/yYDK9D
9MNoVW5IxZrzY14gplGxTEfYlAVYnPcHg58xfH1Au6+fQRZuk3Bd816A0oyXnfQkIoaFxAL7kdfF
fWrdh46xj2ThT/wHXNdeole+Csqy3/DwVvmRYkMsRZen9WrAdTZYzVwFpWsK3EUdftVJ5Q/lBpBV
y4nozEJZmrqoV14Lt8jcwmw7UNKMxVFE50bmu7SHMg8Pbf8ZqUSvNclGrmb19S5gLqx0YU04ussY
dj1mgVufcuubopiytvMj1vF/vP14q4BAOvQUcNTCXzTbBSAMveHCYVvBRGfjdCymvocbVM67hkSu
13bFRsyx+mAC2cG/y8/6Jo64jeqqHWCHsij3TOupT2qPbSUHX3w5PbAx0bwKn5bCp301mUZwTawt
oRUHN9u1oulOIUc51ilNP++E17DsqZak8OY/ZZMdS7RT9OYhztO7OdoVk9gqba3S2IWBsjD6DRpr
j1m3JOs6F1xad++qJp89UXQepfPelnACbr/nGoEtE/M1wmQE4bHGrJETFl1oUXhB6DgFqL5/6jcl
flFUOn0vgWgIUYu0TTI6mP6Py12tzjl6um6jsaYqLyFonqM5yMFqY4YXLDLf6v4y+yNu0Xkt6rwW
hv9uA1t7H4sKgqM0qDuilfZa2CYXkXYE9w3NJ4VfKXkux+nUxO/sDtJwG9Tq8zimY9uCo8P5ZZ/m
hbiVaCGBEyCyIGXSr62datBdtTUCuAVE84Rz3k55zEA8x31SPY7DJvssz/4jJpoxo6E58MTm2GvR
n4Vh+kw9GPWW5Kwy2gW5tJdRKYaByhrkIoMv7qp8A4eFi17xMRrdGZ4dfpuj4TB3UjrujMnCnlWf
kV716zl96jp6Hi1ybIryzyh2N0CuMjZ6tYmDUJugw+6a13qrN1IbsWiQJFXgMLTW2KekROUQnc5I
ct7mtlXyMbQPmxxFb5iTa2ClTcOqaVMM55MWtpjw4SikXW7YqlV2wwZbjmFQzDvpPN3ntoqNMcfc
YOoqX1oV9SnrTNjjQR1vI7QqqUxgPh3GCtPaWsZqNKTr1AQjiu5ADyV9ruPoMHapx+W724DWcfoH
kH54sEXHKg8LjLmVuANS9+PeHZ7Sjm28zwY6+raJqm0QM81VHjg89IZc/KjFhzir9jmL9rfxWeME
myw7b5BfdF4N0KdTkTWURXkQtTM6rhiWV/6JyYQthlvjbgrTDpcMqRaiky3rbdp1DNZnmPr7yYCJ
LaPyZ9yZH2mNyngefrqN1hoBobFtdxl1R5exxuBiyKMI1+zyoKprX4mf0kL2xGgOani8DWi1lnsJ
SVMVOccYwkCaPJBYtONbU4yOabdxHhsq2CEiAqdep7o90SjtMYfh/uxYGPmdTQzs3nEDaVTMb3I7
eoM8XH6Vpk2MBEcXxxHyUNrPXPxlku8o58X51gK1NWkQDpwJeNgYzaAa8tag8hjNidAjabln7Xmx
JkO7tVNoTRtjRQX6dNHntfRwX2srlgmBpZwYCLSKJvJEt4u64htvq3NjGXvZISedmBtiscY/kAlM
CzgCrVAvN5MvzHHtRK1CHTHHIOVse3H/wbKFb3Y4QjF2W2pyC5Z1jR4aylrhLONi6Lb5opJ9l8ld
hIRAGM6728y6JoVI82EqHw07lqk37cBzKogxOXlgW2MgHTMIsd3KbNpjlrFDmaUbPTBr8RF6yXAZ
HE3Q6OjWlDI1a1rmLZqgpxyrtFjH3jXjF7tz72Pn3kYLEP7V2R3ZhobW74a8JNzQx2YxzD9xrB3R
ZJ/GGRuNGGO2ToysUtw+hknzXiFJkAv7aDvI2M7Kzwv5QKrhns2hlwzNG9SP66IjGyk1k7i6urMm
mUwWxxyuO1XnoeJ/5NL2y7S/49VWdWiVe5C5RtMynhYtX9fcA55MC9PBdIOap2B0h3cczYH95DyI
Td97BRSqMdgXJNCcj7Bee0/VKmzln9BoLtQzDvL5dTfuKsXRL/B0m09XASEShCOEFV+YYrvGyTJL
R1UcL1iZD45wPqj8l5rOBuO/H3Q6BJMGWCRimshzaNk5pxEp0mKYoqAGOUVoa8xJg63XG7p4RUle
QdGykBUd40b0mJwokbaS/DFxsAO6eIPLegVF0yL23Ma4G4zH6XvjfY+eTGZ8sox2KRCqNtmFvPVv
P9KanAHistbHfbEB2iuV0zA4SblM8HDWeRnLfDd9ZM7zxGDRy32BW2lF1HsV+SPCmjkM6Jxuf8Aa
XcEcSOkjbw151zi/cJXRDwWBnNPRK/NfCDTesvzHuYShhZsNQ2XE6gAjp6WH0rgtqOfkGzWeVURQ
46fIAsDm6P0dSZahFllimY20fnGFVET9KN2tZos1mbIIFpgIlMZRIteo1c0V6asiK4I5ocWxm1jp
hbn9syTVe2zUqjcszSo0k5jYcoAKIsBdS3An6ei4qcBsSDSfaqv1oqr61NnxTqmtyyfLh2uxmoPV
IVC16I7BhKjG+MTB0saERkUQu0+4zD3nJ8nu+XBnyw2nfO2ZLNgxZGuQQnL1UZSKWGXJQkMFrCr2
KmzPyA8/pL398ffZ+hKMpi5GyVwUZNMiaGZESkec/3CHjXmSRTJfkewCE41klmhGbDqXRTD0mWf2
v7qqehOtsL1MoFMGEeDCHxf+U9fEpOAdkGDVMwAw94n0v27TacW7WGbB/wGhMTQfWzEnmIQNTAwg
e8nU157bzmhP2KfJeM9HujOq8t7I2fNtuGseP3K+mBEyUVpxkBq6xg1L4qO25Q6WbBS1fXTLvDyW
id15SdhiDz4RUL1wtI7jaDnPg80xglxyP1XS3gvJ6QmlT+mTcsLSytsftiZzGMXm6PrGpCOazbXv
qod4cJG1DaxqOjouRzAyHyb7oZi38mJr3d+4TYMdeItbBxO9iMrF845m3yAggCiY0jlNojrM6cmu
xJ4Pri9an6CUOiTuHTb9+NEHt3UOIR92U5F8GMToW/UnRreapdZYGosJOCZAsB4A2dTrL6onbI+I
kqIIVOVUnqhp5Mc07Dds3poKuISiCU49DFbR2+C5cWxq6M/a8a0YmyBFOJWH26+5al5hXzFEaOMi
NjI11xjZRWEl5qwKJIN+cVzgGNBmViZLkXIg2GB0X5p3o3WPy5B+6fITq8Y3qHD05oll5RkGTV5G
8i/euIxyyXJVFyhdnifrnH9rytLbkOE1eiKu4whFbNxz0vMc06Cw5bur8GqNsUuy41yHu3jcCEO2
gGiP5ow5VkdwIFKgvQ3+l8D9PWtrud4qECQbYIqwthMxyPVruSRs7IyPABI/IifgV/WD6oc3PAn6
YdAEimoT6KVpHnfI5wIuT4mB/KbwePZQ9vKn5WAiMXuLu4AOKUYxw2oLFAyu8Wkk1tC1bVUGsm6O
Uhk/JutPM0/uIby3+XzFfMNCUBtihSoa7rdeA5okSbB3qS2wJacNPbc0DkYbnQVHaCGHnZP/cRvc
yjtdgVv0yAVX8zbMkQdrikB0kxcW380Udaai+n09gYncl0KTgGOnt8+GY16ROCTga/QEq7Y5RneJ
k25Y8bX2BiYww7i8D8XE5ILrBS4hicHRY1kGjSGOg0s/xNFT2SUPDOOrc1PuiuI7Wml9JWuvCXF9
Rhl+mrUb0rWieFFOwxbZly2iaPC4/ggMUqgs6ZoyEEV5Kur6rLZW765wCAb8kBNHa+eijTTRQtWi
yzqZlUHdOF4VvovpMYqUZ+exF45bpm0FHSSr4VagTmZzoQ+AcBYpwbOpRGrEtOcduL/65sQxQrbb
fLiGFKrqDt4OQF71dA+0C+d5sqAv3BangSpLndig5KFX1PTCEnN+Yo7pBluuIAdfHBUmYIfF2fpa
/hx1v6HHkrbAycp9One4mSKtN4y+g3QUT7WMR9p6WNaaOMvijm6JCQxXHNvSSM9J7BpnWozNhgSs
EHF5JWYtwzTc0ffkqpp0SOqiXpLgfzjgurR9plWXeGxm9kGpxPV40dobSYM1IgIgsmgcxSHsU71m
+LF1OyMPVRVkYf3diJcWdTc83uaOFS2FpnsMvCNTh8lHfR1iEjqkHmNaBXHzILB6o3ZxKAHjH78P
BTky8dJgiS4pTXRTJ5Sq4LIObGzP5fMTSsK1sf9vMDThldFoNbZM6yArbP9YYf7PTDfaMNYeBJ0D
iGrhLblMz4C1/WQ1YkhqWEV5J+b6Zy7fMsSNVU2YCUObHN5EDzLt1nTqzi5rTDKzY8SNnVlF+64L
725Ta+Gd68AMSJAly00RWmCh8TVvqaJuZmzyRJDOoqCm35hZezVuo/bJ1sLNLUiLaF3YjlaWGax7
XGD04hOXX/MQM3bsfWp8vY3Q67cBQtADeBoEa6/eppGctZPdw7r/MCev3QrJt35eSzOU2OsUdfCI
AiPlO4fvVMo2ZGQLguZy0YolUdwBgWHf4EbRbeq8FnOEKth3D/cKRgfbcq8fAQ0LU1syfH4dHrmr
vLZ9FvGGjlyFgVwtsgY2GEvv4iaVQmI44niB+lEkz1hdTKyn22is0Qg65B8QuoNt1U1UjQxcKyZP
9c9YQHcbwGtmxRYqKNxFLGAwdbHA2Zx4yqhZBGkz1l7MSBfUZomqfFlKfzSGecNOvrgU13J4DVCT
jnIcMJaEVTRB3ftiOpblrnnqq30dHYxzoh7MfoMRthDU+DhSio4E9cqAFaHtC1qFpzE3viqCxlS7
zusNjbkw7Wv0sAUCM9wcLv7yoBfCn4dGrDp7BnqGPexUi1ErCj/AHOq91f9V2e1uNAvDC6dhQ7+9
NtgLXdHgQuBeORgfvwbch3PC7RBREtp28vKQq2iHmwBhE/tJ+nibZ9ZwXOoHy051DFDp284xOiY7
ZcHBcnkd5Nh+x4tziNsNIj9YofQKwT225dS9FgRMF2KlEKwEjDbTT8QVaWHDySFNYNs/22XF9kYr
9Qr5rn5fI5+yJB9SG78/jAkSD+9CT0bvi8RLxQbxVvgRhg5kgweCXjF9FcSyotO1Z6uBU//XkL0D
LziYycs3E0mrCC1gsFwbfo5++yTPG4fPY9gEMXPuSo69KJ87o/Dnqj9nzkZdcCGOxvQw4QAERwGx
kt6GXkyIni2StLCtiVdgrQ2NEU18vc11q0Bwh2TJey67XjSXqi6MORIUQCLQq5DPfXfImufbMFY4
W4gLGJpLZeDuveqirMVCGeKLTJ4rNLeOOBMxJWQflz/tIfXG1ko2IpZV5hYcLi98LUiWxnx1T0M2
TXmL7SMflXochq2c8SrTIZq18fPI5OnXlzJRYJiuaNqAVB+yMUSOZtxBI42Wtb9NwBVMUB/mKMsu
mUL7FSaqIvY0jF2QYIXD3h6q/tS0ibtlRBbrrTEc+moQs6LyjQ4o3Wq1RhuHbke7YFKzn7nZ/5H2
ZbuNI8u2X0SA8/CaTFKzbMmyLfuFcJXbnElxHr7+Lnqfe0pKs5Wne3d1Aw0UoGBkxpQxrHjJA3PX
SpLbxTXR0+44NOlRHbO1Fi70eC2ZL3r7fp/Tn6KCtiu090xotHj3sYYe/hGVTV1pgZ3iZU6AzgI3
EmRkheXOI6UcJ07gozSP1SYrrR/S1X3qPy8U1JE41LDUArkkVrvrC8LCujDbLQbu7NYaSSIu4N7J
Rec8yX6akVtCjD+TWjPzfM9ot3G0zBK3u7gdRnv8naDz7nTS39s7RaUdjgvVRmAVI0i/dWBV6JVm
pbfdtu6iIgaId1KsRSUznQzAuXY4AsHSslLPRvd5SS69L7mCWOWL++f608jgIzBNgwcvXiOoG95+
RCilelRDgrfp6NHeB4JE1BOhVDkKP3N9yMuiuweKgqIhm4DuPS8btA5wjGbnRI+VP41KboNLxiHz
U0antzsAQLE1Ao8fbfqMq2CkQu0kMeISqIJaIW4uSjPuAgGzTkqbfNQGULn1QayWajI8oRFd4QQk
7GJEJGoB04rpHEDMoSncYJm8jO1o9rkhbTUAFw0qlmGNp0uySz67iMYbazwOckTE1vYaV4vX9RE/
tBi8U/uVqU+xtxL10OZhsP08d3MaYwbKIuYSkfmfDuzqQFI50zBRHMjbsK8uzlCKpXGwsqgtbC3Q
cgzmXVDR4ZjEmUElgOsByGcamMBVs+XhtpGTtk5GrDMyWqJg9Cy1sIjSMAlATYlaWDRPDGcYI6fU
/7k5RtEWO0MweohEGKb0bvn1pSjJq0SStkoqYAterGvbKqyL032lmTlVNAOhkwvPB2CbsrmiIilb
9L/7ONUslFZiq5cCyTGORxoFD+0OUAQco/RTS+HDEA+iiWzCHmXzYEU09qaBRbdbTFfKgOzTgaX1
Kym1Mt1FfR6aHEmeebOg+mV944Whwv+j/JeXqGtEeSVtRZ2mha0a2OZGLgoFfD4WvFn7FGM4/T+2
8Lc0mVBEjDyt7Mxc+gbDuHSPDc21wgYG+f27mzERQImFVKIXDyglpnwrIXGBRwUyfdLWSNW2tEet
llI7ycsM75YkLnIb/brYG2Je6pH6wYgRtFQAdOP9j/jpZBB7/2d4BBgQP3CdsbjMFHqhxUcIkrxA
jsmkPTDPXCkqjZU2hm7XqCFHLedoTjE4QNmQP0E17pZxAOWPPeD1pG0/mNtBD3YDKoAkV6wSqz7E
rW9FHCbnThrdGij4GWifA8TdLcFEUCq1BpbhNsu630GAYUWgTcopWiwBO7nMotgW8ooUccmR3hll
gReA+sO7og2G7deVykAuwx42D12CgmP2Xf2Ry6ll11HVDhwnPmMJAOABJ475H/TIsujoVpoi0MQ2
A2A8+ce6xRh7XDiNDiwixCb3ZeZnpAmvhvop0i6YI/gBmht3wqVsAQiHTQBq8FHoZevKQilyDm+e
ChLFaOqE3rN9eb6G9c8SLNAWfdUhSYdLs4wvHa9TfO6K8HrHD0EsUBicjvXKLXVdnXeJESlbM0nH
rag0X2rg13aBTkqOVZmnNI0Ko/UWpZFJK64oXaBpcRQnytZLtF99pz0NWr0XWu+v+5czSwZeH8EH
QnRgpt2SQTka5dMkVdBoIwPAp/etxZQtWV4KceQk4SYXdhs2Ys8icICB5YI1Yj/EewxETah8XQYm
fLJGY5StFK9FKdpp+6gIwgL//mPWUJGD1ZAwtWSoLGuFYchBg0b8bdO/ZWNCLAy3yTzYmJ9ihyo0
JA4dmMhdGuxOaVFNQg0A4TpAlFWMqF+Gt0jvY45BmiWCjisUWqZVBiZjkPKwhDz3PoioVSPSoshR
9uvMixn+G0IAB4eSa6gmsSMxVhNf8kwr9Alcs7DlLEXc449Z/flPbwbXj3opVp3ArGPu71boxLFU
Iyz51LEQtUpFp7KMtli2A0Ig0mSFFB3/OTnInYhaHCojeFjfkmtqrwSmW2BsE6NsSGu0T2pgLvV/
DtWBvpv/BB/TtKjCkBmbogMIdWhsA6HYTlQAwvaP0zcWej2RWcO2HjQlsPA+VpLqeSL4xratw2c8
WjxU+YzPIjF5k3g/3cNECKi130lKGO3bI1MjlH89MzZQVHyvYuGUY8VRqrqhxEsQzBHSUM+GZ1Cx
bYrdkFp2jehdAkA467ll+x0Qen2MtYtAduZdz31KP1Z9dmjRFBsR1wPYLEeu3xXzQrsGaJgmz7f+
DFgQqPwvT1gAeXt4QV1YeJCCkuLtpLzcA4vpIlR7yS/wSOVkQ+e5glHAqj3AdbNv8a6AGo8Fzk+O
wsDOfDlwy0v4mKd5tsnMiqO4M4YIzWXos0CXKdp8WM4aALc3qdghaghQmSeC5L8Y6HT+fV9fZ6lM
lTL0jiACY6euw1jWvEwuZCATRZeCZIpcLiQEf//Y9QEm/rttG8eH2JKR8eIi1f4lBUB8bSQJjSyM
7SSCqNiFLvXOv+AIIyCAXsEcCHrtbyUiD2Up66oakZ0atjYwglvgfxgmp6Ixe27fy59hHmDAp7+/
ChkAuzuaZtAC6iJKrSMmLCNXzwKT3uflh3QDuRdGGwNshogEItthKXQA4vMBerRtUp+UnnrEwjha
KXDnhvqk5BXn6Fh8PFQRJhmAs0azJSas2DYAVO7jMmkl+RQTutu1q4L8Wp1WpKDkQt72mm0vBXrg
8MhmAn4QndKaV0cpKNLFknMQDVY1peG6/FovN5/3D5JR3R80mOvq0Z0SIRkjn+j7KycYZvsmf/w2
E9ZJtRHGXoLfdnf96sFfRWRtLz2HQ4ZNHP0gw6hQK8heZaHR/vSy00hOHnqyWvx+3BJ7v3xaUs55
ffvpqwDyBzUmJK69sSyN6VI29Cy577vu+LA6/l44wmJf24D+snli8O1P71GcQtorMRiQh4mL6Rjp
TnLL1UjfA3u1WpHL0iEZaR3Ffo7I05e14rDK5jF+sMoYjFEVh1gsJ8KAan4dIeTdksvd5If+nrsf
muzp/5+7DXCvCHVPpF+uInp8/P06uLYtvH3S+xI/f4Po4p2W1CMbrjMhElrum7HUBfl0runOrcjD
MaDHxW/iXIhke2R9oC+Cy6E5y+UVTUaVG/TXel7kyadsJY6L/bB9M8neyWn1sLY78vQkkqfly32a
bGv4f67viiaj2mHS9YqFTNuJBiv0p9ojUT+ldf4JYVn69HDgjX/M26srgoy+e12DQx8t+dTZvkpk
Spee/RlxcgbTj/yQlysijLZHvtJNVSv5pNrio3f8bw+NUW8j17MIjwb5dKGQxnh02lP/a4i2y2Sx
fLbL50Ni80gyT9If98Tot9KlQlgjNDgNdp4gs3/+bdvZzlgdlmv0VbgHrjQyzvMHQUavY6tBkif0
lRPVP5dfLxInacBiu7C/z3azGeNQqmIIwdvsBFLZOf4s3mS6DsiS8sThe37pjjz8GDeIfVFrR2gz
djvau5TsHh4eTqujvvrr8ZHYzscHyK47Qj95qdB5v/NHEtlOtEAIKkWQQHlz7ukusN3V6pFsTfLm
27b9yZESFhzxx6EyFkSqmqrXRFxasN3Q9/fK9klPHvXToh6IvTx8+r+4R8sxWmwTRVli8qEVdTC4
ceFX26eEVouAogwjfQ2k2yzjp4H4NFpwnQJHydnulNLMlQRt9/Kpdl92u+BxFy9d1yero0oXW2Ox
tSVbpqW9/Dzct5kczWCHpXwg5OVxClX8dQqJT3gd2txLZKwL2hHKJJtcz4721HVHclw8Esdx1k9f
3EhlPvy6kk/GrhhmGvpZB4nZvFcHLCZ8pD5dcmKEv1ECRInIP1mYfGZs/hhGUqRIsQKO3t2EjhDK
1SN86ToiF/uwPBwUcv+K2KGv/1GEPxQZB4Ah+V4aJoqbZPXertTMRuDV7gayPPBAFf4mVPhDi7mv
Mmz8XgK86CklL/Rdoif3CMvye0HsxHl+Ohw+Ocf53SH705r9IcjcmadKmV/oEUwz/dUcH0bAilOs
ureLnoxkhc09ZEt65yM8r5dPfkC+ApIcpqfHcnyMCXwU52E/75r+fA7jKazuokpxBf5pvBw6kq7S
J8rb//Q3cvq/RNjZ77rIvLStwXMeLy+vWumS5fN6+dKQ/46Zb1G+iqNNuTHqMQcz2q/4ZHt2QzRO
aMnOgbCy+S1PVyQuaont62mgnF7ogx45HV2vaUeWbUc4gjIfmwO45H/0jkWVTJMsGC+YZDwpRMOf
c+fgjSV1lHL8Dvd21NvXR5tldRRcQGgjPAVPXuN4ZOk/HUKRbDik/saV/+GJsSWXHjD3YTQJ/+6M
helksMFWTt5F5z19Tjb+6XBBsGzbyf7Nfoo40zPfiYk7qsdmYrrGTD2xCifVO7vv7ur0bcsWhDh4
tj7D3+EPT17m/dwfjhn70hp+NRoTzcZ+0deVSvdrhCvC4+ZzyQ1XmIaZH7LJmJZ8aIoovkA2N5vB
3rkCcd3VoiULBw/INR7K9800x3Kwex27oiuGyAI1GnhEOtQvyy8eRzzRVCaOr7QNjSxAnBEnjrB6
YL2b+sJPlw0G8DKVZzu4tKZY6ZpWjvpvL02avXN1YHDbsL+ucOK9oXj+lM3fD7WnX/TvWzoPtr7Y
vf8iJ/L4+vbW0Q88wDm3xGWLiSqBIQIYungSegkhnom3oR3SxKacuOq7UHhHuRTGijRWkGTityM5
7y6r918CwRsfAR0xnAUxyUdEngMEDANByMAx+7MxHZL6GhAQpgkvhkUN02mKouYKHgiVMx7ohvP7
kw/8wdrV7zOs6ViCmQIXHYG5hRcIUvk1ET+HFe+mZtX3igxjHFXYYE+b2HhBMGzs9s70uL6vs/MP
tysaTGjVmqFXxRZYSUntwkjs3JC0GzOk8SnaBYsL7TmdOVyKjAHsY9/zszSbLkde1PRsEcxw9zZe
NEuee5kPHK+4Ywxg2NQGNuulyql0SzrdVL8tE/r8tDx88bKq30O594SCCZzM0U87VcVJNqBD3YDq
Wwfqe+AxxRE+tkohq6I6qjp4ijAYcXr66oj/iyMUHMH7jkSuLd8lM7pLChIvO9UunluSYKbadLnW
fNKTO0f2baqu6MhxgS3QPugMi81ZX7yna6En2X65LHiHNh88/ZEEtsfFMss09zTczm4XoQnWQVTR
kQIul5v34x0eYxwSTygAZwtKhXOmD67bk2O2+Z0QBxGuvXnJl/cva959XHHGWAlsJMKS0QsOUSEp
OSO9uToeDfuxJo/bt2Vimzb32qZs6b1rY2xGXIx97aF34xS+6MKit53l8mCd0le083FeflzmGGOR
J74fYbZ/MhaIeA0C7laLozpVYRx7DYvB8VrfwAr3eGMsRpF74SDoIIgVdO+b3YO7qsm4r37by6/D
4V+cJJodUDBDf8pURmXfQa1noYdPrRHOTDDHrkHUQ1DQVl5joMB8vS8o38W+W9ZuiTHxTIchglaK
C2j15oz0FRI7q8XCOqBmgn84HnImE31LbJKhK9W2hLYA6PhEDClOMm6xPyqgK+Lsq2YqCfHITSJ3
jzfG4xeVWrZjB3JYwF7TwZbXBQFqMDV2WwzrnLQebxib4595NBlF99VsiKOwVE7o2EszJ8fseCc+
oVuXc28/o5nbo2QUPMjCNOkl8EbPeBkB5CV0qsFdZ87TcjkK3LD3p/26JcdotxQJltQ1YGtz3ok6
yT7ELRTtPk8/fdgtDUats7IN/Q5TcKeio+45sNVHEcuibPs+lRn3f0uGUeah7HMT4CMKqhMbEShA
Tu6T1B4e1MZuJAQcPCmcpOyeFDIhgGFGtS5UoEeVh115igUy7pAP41opjuSxr6BhRItsKX9fUfpX
+cwTuOlY7rDBtkldEGKMeoHbiQdyhhBAgRE5/T63VHXS4Ghw6HHkm33/CJYlj5fp1HYv4Ufgdo8Z
z6hz7kVhrEPrxxUmVsHQcDhvopPaUV1wk5cLEgsbjmTPhLc3Msc+ewQtNNLRBK2XHRXIjnir1sYT
66kjvJT5TPHtlhRjGIxArnXTw8Ghcz+qSfMYgA4vGzSTn7ylwtiDIM3VOjdB5WV3bl7eB8ci42Xd
0FKfHo5Pjq2Tt4SQvfC22W2Eh92G2sUD6sao/Py3/pJFG9DDHPDm/ST4oU6axV8AvkJgteT3YfAk
hrEcsZiYzTjAMXc2aoJdtDJsYHplOqE25Yg/xxYqjNFopMivar9FjpJs6KUl6DX/HT/xTBNHydTJ
6l/547ECAGLXTWKpkR01FxZ5f384kcUCa6MD8sIxvJPk3bEgKhNqZKUXxMA1VE7n3nc0Um6pRXyg
aDjaoQ12/LqHyqHHRBuVnJdyAHAwlCQegmK9RTXVsKn0aNGGl8CbKRDc6AM7WCcWciUm00nCqXjv
CLlz4j6sUNbxV+Fqi94grrfk+TEWktVovNovOrBHYY4fdiTddSubG/ryRIQxJ35VmF49gkpjd+t0
IEh61SkhwrO2gKVEoYFnljmRBtvUXg2DBWxySMn48GIeCpSqGm4qaObhd3tdTKhRBnntdV01BfRn
OiLj1VNvsYsD577I8w6PMRgjljPWnTVZyZSMm4zz6zxT/2Ms7RKUYtuCi/Ql14m5Di92Za5UzFK7
1pvF82Gci2ERlLOqGoDo/31mLRVfLFf+bGQiL6slr+DME20WhC4yE8AYKSBFdwhuJeqKu8ot3uDJ
eEnBmWz/jSSwSK/NUIbopgcpHT0DZx2IlfjzgCpXRVb+WnwqM6dfFFDfL+5ziGc02Ab3ItMrZbjA
nygoc+xc2UE/V4gXUbozHGvRtMSWybPd2Bea7TjGmONf2HUachY3cTq5sqR21NE+CXZiUm3kvYa4
N8mYD8lDSNqUoDNMihZQPL8SFzlLhFgcjmZSbbc3yYQkUjUOqdJfFHTsvOwwQt0ctf34jmSbj9Ib
N+E2U+K7JceYELnF5FkxPcDQFLG7/DLJFMxtuFXu6avvOE12BB/T/2kqaiDT2S9n48GlstM1DopR
o+Msa82+b7BmMh23XDFxRynnQ6xPT+YXTUJ8vxkvRFx0NtBHHEyY2SQiy6VBTR7ZyfXf4ZIF8vUT
NQVm1HSY2LJ08WxbJDH98l1edDxvkIGLh/lP1AHYduE476OyiwcEx42NzQHCQa1sXlA1z8sfGkyY
01pSM2CH42S8Nv2rgxQH+eLVUf4mbfOHCBPbFGZa9qMHIuepC7SyV6mNpqM9Oo7W2WL5L98vf8gx
byUj7oBxMiAK2OzOu3RnV9R+QhqRc3STMfgpBX+oTAHdVTiq65mij1gAfHq5iATwVzwLMR3Kvd9n
jFFby2Yslfj9mLzsFCrt93iDLbkdWvMq+4cNxhAVedt7ff8tANWH5Y6bnYt/0GRaf1p2ti9C0m3t
YQlvZrr2V/TMUeF5P/2HPGOYBiP11LIBeffBRQe0gwlgTigw04k8WYk/JJi4JswKPVC1icMzHDQa
kR9OJzS9+QsHTfBoK11/WfSLIxzzBhdIJxNuxveCv1vpEGK1A8jziCdRQKJtvE/exL/Uh2aVOdgH
7D1FS27/4sxJYogFS1QmCDuAXTJs9lpq+V47iqfBq0bs5VL8Nz+usWg+uoio8Y2hvM1Na1iGloxl
dBgF3SNG+odTVijXYycUBuS1aSgSm+4ZTUefmKQJgiyeLtUhSnyiZI6Zv96XmZmX0tRCAkgUDFFM
+0lvj9YIvUHMq0I+9fFJl3QSAofyPoXv0R9G90BiGgz6z7AYw4apYcJALkoZYX1MzskKWft3v7Qf
EtQY/f3DStocBXuRLbevOunohYBT2W221XbvPLeLJ44wzTIMjGNskptgr1gw/BhAzlrWXNA8HCBl
oBRUq3hYHXPxiCYCrgZQFtjiBGCQ20NNUsw7+7WP6K62z8AtDYhlkO5C4o4gUbtGD30fUX3vcU56
xogC+G3C7lUUA3DojAf3TdlXm1IGWVUhebtse6DkcSP0SSKY6wSMIICigd2EJbps2xFmhhK/yC1Y
gIfivX31tsJ6/QV8f+2R3hecObW/ocQ4hVjr/PESgFLpbgwSnSwnlmhMl5uGmHbp3qc29xzAhIhm
YVHCtIaE3XCeJ4WKAAGWLSYx2RWZ08pk9JEYUdAlc2xtFZMW1bgXdr1O2sUzSlyUI5pzRRJ0rIgT
TMWEv8Ve4OD3fal6AkLmtbz/1S/rkIRLBOiGuEhXduhmNh0feDBwMw0gJqhiwYs0YWkC/OVWWiNN
rMdBTNWTUq4ia9l0ui0C3M+OjpeFpW+bwW4MwA6Q++c99xDHWWP6C7KK2UR2Fk3sgAtheJJ1QmLc
aTfyqlgFRH498Gz5d58RI7DTmO8ELwVEG8yx3/KXCpGe9YUCQnQYbFp8iFN/QfmSkAd95aOpUiDp
R4v/U3ZSYL9iU3JBlbVI0E4KXDrpkedD5yLtmw9izEMkWVmdCLJ1qhx/v0vccF3Z7/5SIMY+SUi7
j5w8IAdeZ+L0q/eOgbEOXhd4mo8p9VMSEusYb6FIT8v7dzoTY18xBpTo25OWGgAnJsCmPg0tzQJg
yG/6jboKNV40NxNm3dBhJNZsrKqSfNDZRKvGGSy77Vxrr5LqZDtJRjHQT9ZYa3yfuZl38w1Rxo1F
tZr6DUb8T6A5OgDkaUWaex91jz5S7XSfFkdEfoCRZn6sqcVFn2RWXncfCu0qErmprelkv1ZsRz/n
lJumvS8husjY26BLhGhMcay0XAlOb+8z2+fY9BllxHIgDNwDM0sD0jw7RSlUlZDknWedFKqQbIFd
Pj0dF6PtPwsP9ap91RbVc4SXp0YMbefHWFjqxrHto0C3Go+X94SUNYmTk68teAgUP7kHqKmIpTVA
PhLBPCNUYt37KabzvdNYUL3CMG66ylULG1nQJpwkrsEDs/0pT6CHbRJA75igpXTmrdBnIhaTFLF3
OovO6RTYqFycec5an67sVulviTC2T0fLp3UpQeTl/PCX625Me4NclytRqSXpMl/sXLrZYQzhYYWZ
Vn8ZPDy+rddOsP/Y7/fKOn3Ea/wA9HOyXoeuvV4/2R+85M13Oe/eJ073cvX088PR1z0Nn0jRYf/r
l4XseUtztDPvCnJa7NdomhrXa8kenSVaBbBJhOeIJsX98QFAs7CAY4AWQdbrjqGvyWXpeagGji52
CWvLcdm9XQaSLPMH4Y3XwzJ7JX/IsQmPFCBj8Vha3kk1L3akn7WCA84wE37i0q8oMJLsFwrQYVpQ
KN1sFVbkvSCiU6wL27KDvf92If1Lacsc2//dHM0eI/BNsNQasGUiDvP2HsPiYvZZnqnTVGxOCqLa
DyFxj2SBvqMtxOkZHTM84ZmZpkEMgVh0AiQB9sl39fVaeKrEi6qwU094VEgUDaVozymo97D/6Eju
NI6BWO7p475x/i7ZMpzeEGU0F7PsnqTWIFpSaE1FMJYU/uXRlbs7bz4t+vmZL2nXLoscarPObPug
Y23UhRz+uRu8ZZ5RbuxzboW6wHeoSAS5+Tqh4cE/eI8rMpwzR39Vfwmn+6zP2MgbzhldlUVTG6Ki
UU9ZSN4vCtFXQGHmRcEz+nhDhAlU/EiuklwDEWo9vOt/HQGZ0y9QRDvc5+VnsHJzemyvVVBlRl/K
rXoyF8HD8VFZC5/3CfCEk502GcKL4YkWKIwP4nuNRJBCMVGwWhCVbvt1d06I/dxxrNnMBAXY0rHp
AcBhgEZgJ/biIQXsbTLg9DAqjhkG3zlVuxMRpmHBzXFh2Atbs5/EzUDCjHwdlBWH6dljvaLPZNoE
tcfebK2flCNFA+JUxXEL+4TgZbeK7cfXacZ6//wUrAMHWXPOnc4kR2+5Z1QTEVoWRthHfmrP4Ye+
hmb2SzRcwqg7j6/bfLUHUEPAa0OYM303Z84oIt76+OvpzKcBVOo+aMvTShcwB3c0HAdNJeuv4dd0
4j6l3CrWrLZcnTejkspQ6UhngDbaMXyUAl+SpxUZD46TPn6o2wgpaNv6N/0Qt+fM6Cg2n7bGiLVu
eMK4GT3B+C1UtGC+GTx5nnkTgxJScFh0iowKYLJu3YpuhVHmmxJuFOrzS9qsFgnZAojAQT0ipAPh
dR/N4HzcEpzyH1cuJQ99o5ZGENzQ3TtKgZCho0mPOl2gxVSeYlYbCQhutWfWtF7xOYUN12TRroDm
fpBFf8nu4krqKtnL20/jtDkk79PQE68gMhd43Zwso6nGmOaG1YNiY2+oGy+LRbvsX3PbOv6F7qFF
jUrTx/NzuYtxytbqoD0YK9NJHHXPMfjz6nPFOqO0ch1oUpDiQ2J0vOzcdgW8aQyGLMLtdqusL2Sd
U3QWif+HOuxcqHRzBozmFtiqJmkxSBfOC/rZMFeRL8oBAa+4PHDnr2Yi/htijKqqntL2bSVOfEaP
bXZqclszSCk6sf6gx5zn6kz27FaOGRWVBUXIL5eJ2mi3Geyg+PS2rtDmeJiqovS+2ecdJIu1DjBc
wceObGjNDs8Lk7SosGGiZ5rnAWIIx8zPtIHf8MYC0ZklNh4rJYyeuSvWQHkhZIFpIgyzYezYzpyQ
Ghy3NtNwcUuRMUN5EMdhXIOihgLSu7uIV0vOCc46zj9aYDJ2pxrr1Ew6ULhQV1tiR+/ecfZrPHcQ
+fCSnfN+8ooYY21CRSsVLcN1tdRcV0S26ek7Png06UJYJMvUFahAeTuO5oOTK7KMyQmsNJKlGGRT
stntMEyCeMhdmZSQ32TbUTz11kvf/VzyhnF4JsZkTEyC9VHJkIPwy3mDkMR1JViY/FlwyOL31sGr
cv0k0MxO7Mjmyep0bz9eC1c8MyYmqpOqUzuQzknwqNsSwcQCnMkWbZLOh2M/IdV3MP/FE/Da1LAL
N9LBjJDLBlFxGqnC3Z5S+7haeO5iL6OriiO6PBYZUxMFcWKpDUzNZqN3dokC8VSJ/jfjETdKyG6N
qLXSjAMA65+Ct+BJ/tRRQxXeOrI58AT1u/3xzqWx0Lu9JQm6GCuQl2CrPcR7zFbvmpdyK9Ffq2m/
Azke4R+3exmj+HudIJzfOsbiDTj+4YT8Ef/6706YTZtFfieNzaSvsiMRXCeJ7cUWU7uBox7vk5pp
Tbo9ZMYO1Zkm6X2DQ4aGCkT8cFc9ISS0Ia7P/QIzmocvnor8rLbekmSsUYt+r0TMNLxZLm7yAHxZ
cYV+hqUtUIt2myfg7vjUehO2Fa8I8d0pee+eGYMURb5WJjWYxeZJik3pdi3Qo4vkZLMoPIL+XvQt
T/UgdMlCjzZ087R8st/eXhGajPbbHi1G909/pl389igYQ4U1c2VwEeEF9F3h/BLwcllJi9axkT1p
yOd9YrwIkK2MmOKlCoYK5x5/AfHUQcLNBRbWKlxIKZF/v03jisYWyQy6tD+QD4ahvP8B0+neO30m
INKDuMmGSIVT/fU75q0ymCkw3R4lY5UqJVc6v8PdRlBbAnw2Z//h3GeA81jAxoTbqL0f67AXR1g+
zd+4BYmxVuMxsDFWIqBsKJCuWeARVh8j4hTWUiTZM0d1phP6cYJAP9RFFNiBUCnd0he9xg8jLD45
bbKt9kv9DdQoDoXZsOSKAhP4lINSoycAFOLgIKfbtqGDYGsCebl/kvMB5BUdxuwAUdoIlBGyKNqo
PzqLx9dXyZ6aLxGr8h7s86JxRYwxOGmNfc7Tc+tUW6S8PJhfbfqM9c6kz5zqNGwaNNTy0Mcnxb13
U4ylscyhzSoJ5xh+nSusnxHWDW9R1Pxb+YotxniUQVR5UmqikkvOEwzWhF9xfH6eQJI418WTOyao
Efva16sBB7gJMzpuVDqalHKjVJ7sMfYhk+MI23CMKVw8Y9aoF0nyq3cAjxHSr25pAczohduPOE/T
QEYFqwBVk0WtECMLrkgNNMxs0eQBhhCO6Kvb4BGz/OQW/Cfl+SkU/0uMHdwqtVbIuzjS8KqgO5pg
wQc1iQ3sCi6lWReLPQL/wxY7w1WYgyT7fqjhdYFBJIvkZy6O4/yL84oGYyqGEiusNdn7TmG8twFB
88RCJmuAEyULjvzNNC3AuF/RYsxFPmK17eCBlrXcUQV9Wa686p30bd/wRsWVec39c3SMsUBLCHZU
yQIsIC5pKk29P+wa57Kile2ejsfjwrIvznaxfWu2e6BYrL++gBDInTOZf4FeccwYkN7yAt8rIZiW
m01T5N7KbVbyhtdEONPhd3uyjBGJQ7VpIs+HAmxaCqRoPNAmlI5sg3wQakdr+ymzDwfKA9qaj3yu
+GNMitS1iacM4O/lvDsbbrMbD/vnSXxs7utoznpNbT7YlS2qwLNnbrRt2kLxukQ7VWuUQ3MsNUJ6
RHgJV+oZgRaCzc8Nve/epl9kFR0bPLBCQUZuVGWRDXyxuJRlqmgnVc+xSy0kPa+NZ4pmWApYc4gu
QdTfADDPiIeW+V5uiBNP5CKRktgf0l88HzYb7lwTYWSjbYJEMNtcw3w6oe/VR7wX7fMm/dqdsd5Z
QaqHDtv/A/ztnJm8JsuIhqrmuncZJ7K7mgbhNPhfYerZO9WkoguAQTm1vYZQft6/tNksyTVdxv+o
eTMK3ZBORtMAv99gScCU3DrPwLXjBSVzQnlNjAlXxdys6zK9aKexsc1in3rr8SNIFhblIVLMatof
Sj+C1rrSWg/LOHGcZ/RCK6/xdt0+A32Qx9Fsmu6aEBOdtmmsBc1EKEYlCAjCLvLpQPddPGKKQXY1
PpbR9IN/rwTo48PfXyXRI9Ws1Wa6sJgAiRBd3vbXJx+FgnuAjPPBAvA2qfBgBZmSns2FgXK3gTau
yyY4+hGhlHeS30Of9xhjLNYY+Y2mYBfZCbn6805DqvosLMWCjBbVf9t0+TJh1Q5r/Lc4YNL2+Xnt
jPZrlqAp2wa8De97Zl399c0y1kZRir4dFHwPqk5u6uSL/tg6S6XjPgvmbhQ7cYHbhAoQVpwwN1oC
D67p0w6EhIzsrLMMOFnXR33giafsc4HfNSXmUtVWMK2oAaXxCeGzkNgGsdwWlgZtoDCnUyKbQJg4
JmZO66+pMhdryUNq9EWvnSKLDDFNF2KN1Nn4iHrPhIYlI/v7yau3TL/JChP2XJhoTNaA6852OrVY
lV6Xg6adzmcJcEs5Gh6JRAJXs+hlWZTUI46GTOzBbpapB7zQYcFhmvcBzKVieSnCRFnVTujH9D6w
e1g+tUsxsP30QxVt9NfmmCQYioUScijPOrBr1plLjspeEPoErGcVLV5QoRXfLHu7bZB6RqhBjMWr
LaIvMjiMvO3osw/ca9LMTSMh6+tJANKX37LTlydVXulodW889MF1VH4z3yzLFr1NjG7xZJ1jpoxz
6nMCbkxdxbh0CcsVGd5FKwPjY2AgEQ1Qr4fdS370D0FCnp+71wB1zc/79GYA3yy8zf7QYxhOU8xz
NAbobaIL4vNAsnXaEg+DgJdXtDMj//3/OPuuJdeNJNgvQgS8eUXD0g5nwHEviJlzhvDe4+tvYvbG
LgniEleStAppFcFCu+rqqqzMwdiBl1nZCWAuzXTfHND6ZXH/orNNAeSQ5XkWUo5TFHZ7K3gdHQkg
75OcGH1LNK/60qkzhE091VYGq/s+nfhRBXBn7ZwtnO0bu7PwISkl30V3m4TnOHipQZrxXqCl1fke
cdaeeZt3/qRg/t2Mn5t6b1H2RVrtFVv7gllMUUA9bkhZfIFnCW9oQ/5GT+vp9Z3fvG+rzV/PGKyV
RV/a5VNngARNPug3oWfndq6HHLwaCWBiThc9BQ6roaAzbBNjSuOcqq1vCh+Pd9kvV8fMmd0YnA1x
iNPAi1sKuwzYbigR+uTYa4FFtzp1TuyvzYt7eNnoqv/6W18CaACQgRqE1RF6CFY+Zbr0Zp/CQ64T
PUPozYRMyOxTKihY9kpXUY7sGVGfqLzkyN8lZZbBk4A+JSbfdNxHNkqq0F2SzIiaU9hpgdKrAZ2r
OftV5HshLNUQLjAGE6gVhbsOEnLpsZVJ29tU3BBWdkrq4I96Adrfn2QNL7r0rL4ewm9d5CqAGvJs
qHOocTrMS3XhaptVfFD+NsreZfT8RNmFS9rGeTxvS2HijdFZmDiMItPJSUE5FK2ViJ2M8C/F6MJ2
RDhjEFU+EmZPO2caWJbTGhpz6Vl9Y3x2F8V+IvmxghGnDcDGL1FMa96TyD0PuZYVkA2mntl0Je29
gO7GEfnfRplTRhScXPC9nFOOwJKiMlyZMCxk4X7a7Tcog7mforSbP676RxLUkYdPLEJm7TJY2av8
zDmPMYXONxZzzrEkZMnP83EqTeZ6T+loI4UehbWyyNM83hwOnAr0JckQDIWK/R21mdzINEWXvet4
MjH22SF/4fXQkCQ1Rr3woJNWB6KHJMeVQ/m7Yx/ZnW2uMpdDwWdht2Ls+q3cQkgOJPIV4SwkUjRn
T6OgFhuqWRmmk2qG6ZkhwufQt19iXREB3kzNmHBPj2fjPgH9OxvotsFEgJxp7iYFOutF0WVdp3hV
AlWuIrX9RvHpu0i0Unmh6EYV85XY536nz2zO3JPc1m7q8xyA1tIfbqucBLI5r1Fe3ZeUbo3cZTQz
cIei8851kCRLLFx6kvq+zbXW18WnyESzjfwkuboA4WTQAhm4gVHku4BGgh3/8Q6fvgTQeihKCxyD
f7m9iZRiaGM2FTFczkXB//h9nAilw0pLXXTYbPx+ZafdZ99nBmfzSxdC6Set4Dp9adU1wNbt32Yv
7Ue9PBwSBy7bCJAdZK0Vu/dx1q3dudZG2uapixl3nW102b5Hh0xNdIjFRp+u8RYFE1gOKIPp9aI8
nV7i08tpZS8vnuz/TbQ0O2FynMUMV8mukwkqXak1rdY6dUqeENXAYT82dt8/Mg0W/arQcVVEiBDP
MlCN1yg1zfuUs+VN9xQ+pTtXH9RQB6aJ8BvQhANnClEMzxzRD/SRtFN9Hr1cL5fH33Ef58y+YxZT
QjtXzjKGckEnYEYFxKt1dkciLdAC4xLqdaFetqL+2OZ9I+3M5mxHyz7FQC7YoxwNApWa0e+M+I9j
BJHq2Hu1++Q59Us0LHa7Gd5OlhXr0tfXoH2dEeWuRbbTVp47VSjeA14M9T28J2a3h+IVXuUOiHTQ
O/LqIQk4Ou3Rf08OPIk2stntO0bdxHqFpyRvKZv6M9yUZFMwqrbW1bbo1a4/ZZaJGLi+pNwGn1LF
llC/9TQRuG334jFq2KPbnrIfLwIzDW02dAXUnHi7TGNHo8OtW8nlrob8EE454pTmAD+q9xC6QE3K
R4Ho72Njdy82BTJDuC0lSYTcIUQ9b20ltJRkiohNJtRkAD9duqVk9EIdFOexnftE568hdEhC2o7D
qs4M1UHYlIUUIiBRteS5+WwjpFfFo3D5YrVYb88WUv7SKpnAfRbp1uwcNNhGUoaUJ2Q9c6TMMJd8
qO4KQzQQtK9JLC05jkm2Gw8y/I1FAHI7l1HfKVmYwVY7YTtOrWVwVneOPp3JX6gA80D6S3/h37Ij
6lWA1Xzj2HTbhqzhi5eu/psP4W4/JJMLqclSfEghqvwhVDaiq7Okl0+N9KcmSaPm3YquwX32cJrn
q7HPjmuUD3Q/RjD5ut33Wv7XMD4/99vt1srBZlcdU5xikRyHH6cq1OasJw4zZQWKD1zP6XqSdvEE
oZzGCxw0kdGpdDsBDJNFKMAIlBN7epODv2pLe8e8hqi50SimHBOxPwQfSk+61qwUY2WrT07y7vzi
CkG6FKAJ9B/PrOcK7zdNBycqqe4+RY9SQLxQ6wwWnL5/s0kTZI3ifHHAWAIRXcgsw/26lKtHVRpS
UZQ1EtRrmWOLqaWzdC0GuCvv4ucFBUkOPD0hzSzO5zR3vX5oGv/MygeADEgS2lx0yql3kQf5bWpQ
JNFF0AG43mvKfchbbiSY4CHfCOxWCPVRcVeizcXzhn5yiUNnOSgJfl3O1aAhW19mATAd55E6+bXd
Fye+O/f9W4XsXk7kjLDFKzvUKle9t6wWjpLejur4GnZfkkRa9ChLXqZxo5rHP1RHAiUgY2Z04l7i
NKjEl0G9Fi9OkcN8Y0yi4JCI5yEqOofSeFLuQkS79c6cIbnQQojfeQkBY52qY6PyGZE5PS3NwiMD
nmjJU+ythBS/Aen8A0CoIEDrnAVBxBxzKNVdUsWF4J+TFDW8JxkM/BriuNTuvmpe675GME9r1euY
75nio85BlCGCWV76zjIC6EpYhJpgJGApMOSaNNyU2+T1jPoan4tzohDGU2nxmVfUQG8HnRb0RDIg
MsuY7k6RiWL0kS2+5SMZD4HduCo60BlFyza+aLjoUP/rIhHh1HuXQHIoTFSOUptA8786aH+5fx8f
0UV3pXAKLwPSNO3qWWzlV40r0K7on6mQ+MdCDd9ZIm98EmsGGOEJDpCmA4+Yqk9HXoutSNPz501k
fElflmQLWm0oVuetpncWLkkJtTKwmExvNnCZzBx3wvq85A08zti4Z3I1GEn+1Ei0KpSeVRT7dh8k
hIrV7EXOtJSyBPel7NX2uRZJw6+drnuXgm9hoUKIMBhZ/HkYPKDKlY5DGJxrdCbn9sBo8RdWuPgR
QmOIejWPnNIjLKNRwmaKgzq1Clt1QEnBC3Q2NihbEUga6Uz71lFr0eG9M0KCGX/gLCFuQTX61sUm
eVhEWZcEZ9+m3n0jc5+q0KIvFZ7eB7dQczRVZ2pE/Rl/kugzpPdKiGYB2mL/MQhawXfw2EJor4Ys
GTeLl7O+F8u6K4NzPDwpLzg+wi45o8zQDCeqCcDiY5Q/IjLwo0bLZvEitSv37sLLDEQzqLAw0zUH
ZbTZRARUMpaMT4XnAgCDllQjySSS/VTuW6ZTw7YrwCiya9WyOSBcpcrnPjMKT+9kNfv2jpGwdymE
fUYVHsPnuiTCShJiCupu/c3t10177MpDl71fjdz0dTXadX0SBriY4ILHvZI9u7Ta1trjc73wQJZw
I6AiwEFJeWJ2uTVYlGMz1KOfnEN2l0MP44t29SbUCnqb7V3XgIsJHLq0GE71z1lIxkL11hAM9wlO
KG1DMhzEPDQqYMw8DHTTMqRbLkrPjZlC7ebJ/QDEC95V694aOz7T3sq1snBQb+zNtkAiQmTbDWEv
pS8KrjsgJx/P6n08Mw2IR+yOSEqEgPjtpPZJykiekqZnsFd6EAS+dN//H91pU1Q02ys3VmZ7hXHR
VSl6ZXpuZbs59VvOqLfKBslqr7Qyjd9SzcrZmfbC3CCnyBJEEIBoYedJBeA9aorj/OzslpfaN/r6
tc12j2du4ekILtErG9Ogrw5AFkzauAVs5PZ7zap0uBUdyqS35YCq1GNbS6vE43EFdy3xgqTM5s9V
Eo+t2zo7I5ZoBh3ZrhS845XOvFKrnYRLa3Vta3bM8rYIY2GssrP0pyvhd1R66/u7KHyl6qP4XjWk
ao040x8PcCHPisAT8a2Izn/cSr9MFFeTGTYFlyqBlJ99aMqPCCCk9yi1W8qA7LDP7dpKSyKdfuIu
RTyqyGfXkeM1FnXylB0lfAZMqLKMWniWDDhWpwqhxiYkTi1Jeq+p16ayx0qXK7sNkG3ZDIhM0KI3
IE4MSda8uGu50vvdhxwlLq/pWCGcnr+H85Rr/aDrirMfaILwmaV7vll5iNx7X5hADgEZBJHFi3sK
R6/mK04rl3KVsTiD7Vvt+5cSMIPgme4Ea7DTk/j8eHnuSw6KDII3TgS7FOIGZC5uzQENxw00XRVn
JEPbRpUY0tp+afrNQbQrrXxmngU0ZitRhHjzr1iY1Nphm/zQ7YHGB+A0K8jeIV6Z016EYdIlTNBj
vD3AdqBE85D+B3K4U9u9WxHlqbFyfuXGuef0mkZ9ZXSWmpT6jgZ6E0b3vcOev43v8CUetXjLgHFm
U6Oxw9CJZILk5EWwSdhajyd9aYmV6TWBcw/dsfmhz6vW5ZiuLs7CqOWu2vWyGfVAFSuKln4FNREq
mjy2+MvEfDfLIotBgwCEAW/g7TLHCle7RTNAo0njeiNDXTFNGZVhdflSvDagKipURU8p4tJanOpM
YDSZ2vFkfAbORg22g0hSVN6+ihA5XHbQEJnFaDUqIRrkkzImo0eqp/4nzUkPyEhj52C/DUgz7nvf
KhNL/GYr0lJWkes53iarzFn32gN4SE6kcxiYBJK2+SZiejaQx1Yozz6n0nVM4vItTIhXGGU0EK77
DDKTdl8V34g+BuG55zW+e+F+UGQSBJD2k1QBg5vBybqSWCHKOxUA16XdAkbFajSeoiiFSZbSa760
bRgtUwz8nwLy2Y8X6bf5brZIN6OY7UqmiHORFsTyjJb2QNEkAI6kPQdWrnFXXcZvoCVQAnLN9Ada
4N7HKNthaDCS6Q5Ekq0qJNG4YWlz0AZRC2urS01lfIrpHU/pWW6ULvGfBe6YPUmfwTOX6wH35nVQ
lERhedC9I/+ndnUp20Ej0X3rqW1pcuJGVE4SHnU/RWiWiUYFr5FiVtExYoyRstzIYAVSHjK8ufPD
EOZ61BaE99XRRKOEj1/xN5SghiLhYH5XFTpdGkxLhu7J/258rVBYpHLw11MH7KsvrEznfW/nbFNM
9+GVJw3qihNLmS/P7Ca099T7sTGTQo2RSzNpDeSdvioitFXHnxySvXi96qlZmoGxVv4XpmWbL6uI
pgFElyBCYX5fA1ffUbSUD2IyuTxzx+4i/ckOxaG2fYMBCYTnJDsjhdbMcSCjER08VdoLZniAgirS
8+dYfSNgu4QkEQ0NMvQa0uQVWr5nSzBZIziGK6/HhRSkzFx/6exhNJQZF1WUVJ5pqSJpdZnatcWX
9FkwsaqR4a/Zu49+bu3N0stF3nNc6WFmmGNpVKjXTIq1I2hBZM03XNs1mAN/jKFd3Kx44IUyzY3l
eTmSS2kxgc/A3jhFr962FZ7HD37fyaSqVLH5GAcbcUemhdEmE7A12JfHR51duPWuZ5qbHfUuEl1s
f8y0YrEk8EiPpDPQQO8eToIaGKjJaZydbVMifLik2mR6tuXsCZzy+Dv+H3tTBJksmsFAzDdbAQGV
0C5Jpu/YFl/iqSL9NtXK0WBFvD63OC70pPcY23mqNhf6LX/qC61AouVQ/6VDovyRrCRJVGFTmFmr
h5HqqlSlKgWhwGzUGNOuiY6dQzFmN+5cUmuJ1h48Vm2+w1MLJ7KJNFdaGdNC+I61lThgCoCmYKXf
UvTVeWO6IVYSKajOQ6f5PYLHi5gpRE5jq2F3NF2QsKAOpfSPX82wihgKOQVZQfJltqIy3SZCILjY
y7zuxmrz2ve+Kn36W699EdcYXReqTZM1CWlqGY9m6df3XY2x4FlAcqiwOvvI7lQ/fs0aYr0vszcA
g/jcGsM/QhuoNWcGUCxoSBqzKxHF4tG9+oBZLi70G7+js6g685EdAySKsNuuI1uutv2Kl1hI+92O
deaVxDEtfU7GWOnNnjqGzmjQX0dQB4kkseqplQ0Zv3pq2ydvDah8EhtvNTUmKan1r1wtjEtsW1BO
wFVFPGPtVbXwIrhZiNkBQscgNyT89HGRzeRWEvKq2D8/PqX3hFG4ySSkF/EgQG/K3SkVUxFpz9r7
3dFh9VEITixYwjGJwL8qncVhWzQmlRsSmIQoICb2RY08rV73Hz14EQeTDo6PP2ghYzN9kIQ3HT4H
FZsp03e9/WQvHloRqy/hCm/8Q290iPsQNdXQAKV2IyR8BJrICkA8KuU+xUT4G2/SNQDn0h7E0xKs
jCLOHZiVb78CaGUxL4QaexCc/U1huP7rmP1xKwAM3H7lnbJkC320kiRNcsH8PHdZ5FHUdaJfn4HH
rv8gkKGQ4UayEPUHZL5XppddiBjkCZkKkIqEoHb2BvSlqu2zsajPXLeVmXf5QoFzWJJA/qNGnskJ
FZE9vaiiDRutpFeW3oPMtenZuWbEPMmDNK/P5R/mO+I4wg0aL5CslkEeFZBKbXgtexEFsz9UfEBS
oAyyciuvPbQXSsBAhF1NwezQZ2mXQdS4qs9QFrad8EWAm/uQzBcZyeKjpLErR2zRoV7bm53jls+9
nGZgz6U3EBuM2H0Bjdk8RMXlVHe23BAmUmmGSK0lOUq74k0XIy+F4Sbc/e8FMltxhRvdjKqb+twk
KKjk25zX+YK4/T6vBb1UQlIxaAMoVFd0Vvba9Mvz6PTa8mzBh7QRmQotRuew6tQmRVAsJSQZdY9G
JfAnqrSx/kqLP8nwUjVbVrG94S2pSf/x+DPuGWCmUiAiZA4+haa534DpyqNEjN8LsYQJGBAEP4EF
ndfYlBT7IVSVc/55kQ8nATWcwGDIWbCTrayHeqNWlmCza0dgGvHdjKDMxiMTPLFWTqfz6lP8KGi4
IoNLb6PPYd8WOtKM8pQZGTqIaY5fVLaNeFvySfDOHOVOy3Lr8WT8Rn93XwDWUSQIZNzu0mxN2El2
na2S6sy8Z7rw1CEhWLOxytM6HWzxTgHEqTKBF656Y9iCW8R0Y5Tkw58ar61NWaIOFrxDcHfve0To
iRSYgA+23enxVy55ROT0/vuRsxOauwWrhAKmqczUoSABbtdkW+Qo03oEUeNjY/etVdP+UFgoH4DK
HssyC68EJoG+aVXiCiQgyBJVe0S/AB6a2vAeOYPt60j9rdSrFk/GlcnZPmikNAJ7VVWd6wjZRDxc
ffeQhloorTwGFgqIt2ObHgtXG65swgza479jU0A1ku8atMVxGrL2OvoibDCX7jgQncV6Ckrpx/O6
uIgTove3pR3EkLem4zRupbxpq7O8YY6dF5NyhJWwOcbSygU6XcZ3e/rK0mwBmbHLldiHpToFkXyX
UoLhVcXb4+EslHGmqfzfeGZr5nEh0/IgUzsjpXamvsVLWFgpMBzcTkxVOrP9feWuJBMXIkBw1fMM
IzKKwEKX43YKmy7weKkVQE9d+3oI3xjlHwK3skd+H6Sz6buxMnMJjdvLAUiyqnO3GQivNz/FxIWd
a41V6LUWP3lb7rtHUo4htNGSAH/nSGe3Om336IPtD9HLGkJ+Yetg14DQd6qWyejBux23UgrI3IZU
dY67t0CC1HZ7atGWGhgc3tBd2/+bab4yN9s/XeDHxUi51blIf5oM4irydx4FK8dhcS15NARNyylC
Z+V2TIjAw7GGNO+5UUjkXhIO3RTRGiB4yQgjy7hZaAYJfmG2lDnTN9QQhs3Zc3WPh2JuDbLztbay
xQ0D2A/auVB+YeX5HUKVIk8hUmzOpRbbvcZo/I8PDtIRbakl2iR12Q5IYsvHyMaT0X8GyzjoDQl3
BLRC5y1WK9XL47O5gPwBxB95fhqpBlR553kwpXNlpciy5sykamEWZ+abbjRPV0hl1MhxSQRJaTQc
8zRoPDRht0XjlWTwZNuiMaxXi228dtEv7eDrD5qtthSNSpPyaXOWmOdAJFm8pbpNEAWaHKoe76mA
oyGdYSSyynLdZnxnTRFiG6/isOIaly4ACBgpaItDAUS8e8j0TF/KbVs2522CQju4w+z2OFrS83Ac
0A2N5HqsJ2q70/INsy9XrvEFv3xje9qtV5ePyxVyG9FYlR5F9ZHZ1322cndP+3nuuiCZNAHdoF4i
STOfPIx8lSdj05y5BECzfl/nW7ex4uqJd42VLTY5gWtTyoTDQQ8jahxA8eEfbgcTtIwsNbzXnb1O
q98BZwIkywSwIgX54x6NnMPOAxuNTDrNQmHxsfG7vBPqDzz6NoBMAopUluao1bHP+DGPi9bJQvt9
xBGrv90jyL67XbZyG8w37q8lEVVCiLIgBzRX+Wzjxs3ikG2cJlbZLtnkHb33QyiJ+fUpHGwgZ1cm
dr5J/mMQZIUTbAbNezOXJQY0G9al3DgUi3ww+gZbvlrx74smJtw4Su/A5MxBOZASj9NICVonTlDp
ZX00v/xD5/47CDQfAn4kKCiEz554ouJTaRKUrcOMokEpTwUXqZ5XrIzjruwwmQGEBEsz9TnSCne7
BxuxYdpxMlNqolnuZFPeyJvuVd54FqOlGqVLegBNm8JmiGJmdn5obN9i1Q7+bmVDzi+a6UuAluNp
HmUxsH7PBsyMcjUiWGodFFoCCy8qGXQEakJBLmnr0xa9YzO7+c62Faof/9y0rCAvAxELJGbwHbNJ
oONQLpWod0RUEgJ92GdQhw8PzXPEvwiVwzd2y+5F9klI9fAApr0V+3OXg5HLwFYhPcrhEod20cy8
kvtFmBW9EwQ+KSjgHuUzqlEVb1fSysuVm9bz1udMtjg0dgDHAXzobL3ljqc6z2tgS6JVXK1KeOLb
PY9iHYWeZvhzVL+kNtFCvOBEyUx4n7T1X7fSRa5Uh/LNrzZR/tpV2xi97tw2Ysws1d1QzWsiMhvA
cF+YeiNmOhMB7Vjwa3fPvcu8/fzZSgml21GlhKmqJZtFDyyjouLnPUfKJY5UhVNjhcSf/2Z3MADV
8gBTYIPONmbg827k+23vRLJWV1alc80237Ybltfzt4x5GcCTpNhtdBA+GqAD/411qMzgcY1IRJkH
ruj1ryV6rHunKZ/5viEl+o8HV8VxVl3AHjlGZXMrlUvkYWwq1JmMZN0rI/cr3zFN7O2+UdALjSsR
XgLRJj/boyIQM3hY9rRD5xFFcpZPEGsO6YoTmF4fN1aA4ADQGoz/NPpEUIW8PQlFxlJDj5ZsJ5Yj
lYv3w2B09BMT6o8n9a5XF6cNdlCD/7UDL35rB9vIjQL8Z6c/Ki9ZqVab3q4IysGOu5MptfTUdpPs
dh+dPWz9TcCs+Pa7G/HXvISLF0CqKWV6a76VWijrZTAv7Lx+H3R6Hny0DMqJzATIHVdGe1c+/B0t
jygW/lXggeC8NTc0Yo/XCMwxuVMwllRYVaonHHSYQjWoJFKPueVDRLlK8n3YNF9BUX1B/4qEg1ms
ufnFFQZuUhSxkfCQn808N0Zpxkzf0pcgL+5jcwz3JfUUcaujniZxvpcAj+REFn12cO+zSR6Fgkfh
NGAcodL54ZQ6fEpk6jl5Zqf6vo83TDloXnPsKUYFiEmLomQlZF9aZjQiATvDIlcBOoHbeRdlN5e6
PGacuLuMilnHJ7aBSRrs87EjFPRK2HOXlZzWGfMqoykEOgPi3TWWDWnUuxINokHwoaivWyjYfB6P
tmO3oKbevTUawN7qi48mSuv0+vhILa3rte3ZbCdcxSqeP53c/tBUr+W2AOi/Hs3HVu7web9DlAXA
2hDcTTWm2yltwiToaillnD3GBnZI3sQ7B/J2qpERE2T/phmBIdp2GDXSRxVsdmdOx19fU9f9oF5W
KYTuHq7/+SDEUGD1wVLP0VGt5IZxIbq0o7WgVM6I87n/fH/fR2QkjdGZhRYfSnNrvbwcDiewbb09
no+7wsNkHj4MqqSKDOnDu67ZDmDkPqoYR6r06pyAriEWS8Ih/x6mBeQOOZVFBHlqx49ESjfK04r5
pTMmAZGHSxFkbXccXMnQeggtS8bhkNKMAe8urdKPgVc6Ke1n3yVoVD73rKDXAsQKI43rnCKZlNAe
f8bkM+YnfeKOZeHdOB7AgNtNIaEtKfL5nnFY0chivehQ1f7KX9nIaLtzgGDmsbnfkvzcHqD4cGJo
oUQ1b+bDykaQqzxiGEfMDhEDFVRz7BXcxgfow9cdOgBGweJirXcNxdWq/By+8lC8EyOzFx0uUUVv
Jwqkh/hQOOp0S6APl5TfwHbFdtbvxypVh0TP14T/7mpG01ZBcInFgkfC+529naWhr8HsUeLoIFbw
38dtgKIYbzFg2Hq5gAnx8RwtbAwJlUDgkif13zsCFeDeopiCJq3DvQOZDg7qn8e/v7DkN78/W4JR
9IqUC2pwqP9F+kNAr67dbmXBtB6buYvMpxrq/4Yxj0cUlFbCdsAwPvEG0QatWTm/K9M0B9Yk0uAV
BYXfZzRXU/bMx+PPvyvUYc1vvn+25rUwtLTY4vcnfkgJ/+sO/Ka1VT8g2YqthQvgxtTsYaFwXS7l
Cky5++9AF/bh6fFY1qZqClCvMj954ArcMP0+e/EN1OpX+2zWDEz//cpAMERNI0xbKlLRj6aOOxnt
RlqzQ9/9ZeIdWGeFW9nEv5StVxZH1087YNd4yA9VUHlT1COj4gUGcMgfYOn0wegP1mUNRLUQlNys
07Tlr4yiRZErkwTDhHiFSKgvS37++3illi4l+Bikl5AexItp/saMKLGK+kk8a0/v0xeGZJtWbZ5C
iMhtu5Wq18IBvTE12xVhEPQSnw6QcvuItpLOByq7XSNaXbMx2xhKi2yFz8EGXZCKqP6hWZuw6YKa
XSgyXld4EKDzBW/y2dnxY4muqZiZth4QdQSgARMUtYO6Zufu9Ty1kF3Zmc0WlCBYnsI16ngoW/Nf
tmdzZvQECO1hjeVh+qVHI5rNGRXlbpkGGBHY+N2Vp+jielyNYhYD4oEkZFGI304qFdjYbreaD1qb
p9kZ4TOhzKtJT8mBruszoOO8waGvIH1eO4wLHuBmQabDenUYRcDay9GHoa33bHxHhNM7bSU4Wjjv
NyamT7gy4QnoVggpcPuLm723dbVW72x65Zpc8P3XNuYAqxDsqGIIKkQneG7M+FXR1mQ5Fw0gxAbV
EGJsaR7mSqHHugBWIZxQGc0D8Pmxx1r7+dkDGZpFecYn+PnqEj5l5jhAGv2xhaXoC9iz/41gdhPL
LsPWLhzA1LCfqdhVz736s1HMFyteWfC1wcyciTRkadsj0+loArInDcmclaEsng4IzKLyiH6QuyRN
HCV+2zDgsweHa6YG6k+lsau6bgu38ZT8/q+R2ZLU6VC0cQcjvpbryj9OI06O8OrXZ6tBS4VQDA1+
PcNLmSUG6HYEiFStRcF3BX7EXzd2ZmvhhUEbVSn43TWoAp9eU1swGIvpVsmQF/3I1Xhmjr0buQ5O
C+OZYpcEivBObmory77odq9szFw61oPOghBjeX1FWh7ID8Qr0PKuPZXdnU6nNajqHbZvPnfTPr9y
XIoY1G6P290JLHsvPZPzCzSStu8HbXe+PB7aoou8GtnM3WdjXnZBpCC0PMUGb+9GcLitDWdt9mae
nvejLJRrjCa0KzXYbS6nx2NYCvVvttrMzw9oS4aMLpZnv/UOqe04zzX4HtQVM8sbTQH5GaghWeDw
bxdljOS0rAVhUiZN0R35g8aYc7bGsrdkhBFQVsMlD1a5ObquBctIKGc+iHWJbA46g5cRWADUciWO
WHKU12bmhyZHh9nQQBFBNgMLb3XTWwEeL+2rawOzE+NWnkTVIwwABXMpzuz7n3AzrB3LJW98bWR2
TNysq4eehhE6hh5jpXKnzBaPzMbTKiv7F/f8ta3ZQQkLcB2JPWyxJrNzrcxeC+eXlwQ1QAm1MCAv
Zl4fvEdgde6h7zEq6CNVeTscEROtnJSl7QXiCwEZRGRwlN/2vCvHUottGJUux+EF9M5p5Vu6RTaG
5AQ5UXixLWRRX/+NReRcZGDPkX6f5/tH2hvqDLIKTqBme9XbZL3Zb9oDsYA8PAnaX8poSH9cW607
DYzJg4Kp579mZ1tjyNzQpUKZgxaFJtBq+JKi9Q3sdtrlBH63ywWdh/izsmRgUwVwmq1Ft7/Z2Pkr
4PoDZvuFhiZqK2X4AMz0aOAKfH2ttWgv6erT0/Mzc3i5+LqvX6y/j+ebna7vO7sTRAVds1PXyexk
p63bJXQeTtchLKO3MjmL4MzNQc28ORCdwXK7Toh6HTDE6uqol15zvyCV/2t9duyFlg3CmoX111dY
3xpMRFxbtD3zY4M2uRdw3gZaaq4B3BZjjWuzs9WGqgVTixXMuqAFk/+mGwiWTgouj+d28fBcTe1s
Sfsg52mvhBVa1I4TC2mv4hnJ+CtB7GIO4Xo0s/tSquqGilvYqTbgRMzUfffc7IVYA7bq9HfFh/JL
l/O1sdmtFtVRTQkxjPH7KVHWxSpnuU/K8zcYxj47PXxzNYTrU8d3jxG320R8ypiJgzknQQ4Rp1ql
ntIfUIB62stlc/46o9SwcvEKU6h4t6dRf0UZGAUeQZy5xtrtRCGSu/+EeO/vsS0hSSWpsjnxgfbW
tBSObfNPAwMIOk2iRFf//IlAVg4Z4NLK9Rpwy0oLdRnbf2P9vUwJLc9IySU3L5e/qz5v2fkg+Q9I
gwBExxyEw7FenA0JkkCVzp7yXQ8xHCczfcP/P6R9aY+kOBbtL0JiNfAVgojICDKzcqms5QuqrIXd
xiwG/OvfcT3pTQaBAlW/6RmN1K2uGzb29V3OOfdLe7fvDl2Q3iU/6cEKT/kj9BV3bAfK9t3tw3qF
w/7rAT/8iMUpKqaalbLCj7Aeq9gCmbV6qe/Lz/49h7V0n535py1pReVbrr4TQAroOYLthhTpMkLi
o9taDZco6TaiCZUwVIhAqtm4hqvhnmVYOmIwjKOCHOClmWb0GEh8HJOjvoL8eifvRhvwjB3AVdHG
yVsNxD+aWjgWc9QsUrvMfgVETd45X+hdFhr84H//4xYAYZoBZHb+ePt0Rzakj9bip4+GF75GeBBk
tWRjv7ZxHuH2hQSEgS2Hdg2EwwQuPFImwGm+DizUIkdruyIH9siVr03HA2f+UvQvc3HgtnP4MlWA
JhttYNOtltXK0kAXQv8bADz8/xK6Syd7LkQv9Nez70TdIfkJ2SD2uKXQvfISXVhZ+LXK7hthIm97
LZw/6Q9tCAWmvMh9Nf2af/WQq3CzzS7T9dOL2664KFAtdhzTXdy4shaVayEdfW0wbiSprL0v37oM
vXbQ7VIaNqJ9Adi6s8PE+ZyZ+437fr3gS+uLBTc9HyYujPFVFzsJ9gPvrX3C8qCx75reDol7bEvz
DEmmDbvXDwjseg6kzCyoMer2IuAYq3nwZo8BljTvK3HS3C6QTAK12UR2+ZDNf1p/X6SQD5vOjoOZ
Hb77DCjvoWdhIn71w8Z7thIK4OdABFAxioFj/fuWfIhw7TQ13dJvp1f3Z2c/yfaJyyPTvos/REB2
4QVv6HDckodccROXRhd7kNuIew0b0CxN7yPP6KJ2CMQUcxfDKYvjPH/VesgE3XlsfGe7uXgcDcgS
ankg6Y/Zvu/p541voh7ES0d8+XsWHlLnYsxx+qdXyXczPbslHkYWEQqy51NqfJoDs2C7TZzU39jy
2ixEaiCfgBLTknopq5FxQ4zTq34y09C1n91uOqSmc+ia74X3zXL3nNQPRQVN/hcffMSJ3TfdXSnv
LHFvVWHNP03GGPTZqzUfiP3o5XwjtFLrvvUDF99JZKC0dToQgMVofW18LTvkQ3bWqCk3buMVERjI
WBzD/23F4gu45ZxpkPOcXtP2rUxeXOg9owoKHn7Z7DXy6oI8OO8swJ6wBfWp5aGZ3Gvdc2E8tdWL
Ye719NvGmVjzTi5gfCBMoBkOwtrlq+nksvGs1Jhe/Sr3pojWTRmmdmn/8GdP7qnDf/fAhj+2Dk8i
3ZjOWgGUJNrYP8bKqzeKkMoXffgOoDlAN18xKiAkh1F3f1EGHy9p1mVdy9o+rqq9w4/f5/KQHDvw
YOwo/8ea8F9b4CsCNwMgEiDFy3Vj0OQ0J/0Ql7oWVIYf+tQP672dzhuHSx2exaLg/wAJgQCpquAs
HtNk6kBKMcwh7gfxlnpzvfd9zdow4q9sHTRvCXYQO6dox5efcVByAunQybh1mCZCYs0VWAdU2O9V
UjX9zik0aj1MGPJXnQtwV559K/P8QylI5d6zhIHG4rWWJwPbx2g3vEYT+WX1jdNEiePm3z2nMF5Z
ohuQGZr8Hpz9brAfrHEshx3XDP5ctxTs1r5h/hubMusPmxn/6fSmfASQuHylpdk+Vf2sRVWaYLqJ
7VrNizAnYQWDxSq2a+QwPhfzUD+CkwRFx8L1tSES1sh/mpSV7/Wc5K9FklU0cGjDnpJS2lXYSIfc
W43Os2gWEBkIeZtnX7PS1NFjE+gkg0Y/zntTdsI/ABFXQUhVsDJ/tRnNGOCU/nzf2q1m77Pc1E7A
5VjvJCl0aBaz3tKhx5pXT6LWJH2guYYhNFKf0z7KUFSEQkENseFUz8uv0hXs++h27l2h8/kr/GAJ
iY1ioCy0aOv9oEVV8airmYBuJ5D/eVRhVtdLyk2hg5oKztuudgxehH1P8TRXWd/VAR9M8hlCjtMQ
dbRgwLeCOPcjy5lTHodpBlsgGSDBK/SC19Bs5T3b+R0S3qjkhZ8EUFMav+U0ZfJuwN6RwBEj5r7M
U1pvYTeXyaK6S2C5qrmbGFYN8UXlYz7c29wsss4cpzGGUDKdQmMWrEOllYzZXpf+WO0SOI3noWVQ
B6srP3/pWe/m2BALE3HFwPApDO4LzO6YjfpH0lTADrklxCRNDEgBJtOAuCN2xbHJzmyIJ6IKartl
2JC8BtCtdPt7r3RROMpnyAyEieUqGSM8RvdQtaujtpH855DIlu98Q/a/tSal5Y4KL4eW7AglQYXM
zs6gN8Ih53WtHY2hqoc9SPztdOj9FghFq6omGgC/6T5P3ajrO212UgioT3LGTHCnS2UTQCjPBaG+
bb15I+pXl3fhQkAsQnVZcWMgK7dwIcUsmoySeYxH0oT9eCBWthf8t1ZtgY2XNQb1JSGBgoKcAflE
21qmqJ6GRtmgp1PsFanxLDUyBb7fkT3EoXS8DRxg3GHqi4BTD0k2dJF2Q+Jqe+bOHHRGHxqnNi+2
yAArHhRaAg7q3lDsQ/C2CGEnaypJb9dTbKE6HVouRvhVhPy5/RAu4lWsHJkpthcUUNCPoNJ1eYan
YejYkNsyJq6zxyjUMHP709ARVD/m3xjRu+Gw18wpXgWiUeK75hLDLiURNpOpHjMggx+HxMbInAaH
t25n8YnV0g0tDKCPbq/x+hzhCVJtCmQiIB8tH4nK69yxmzQZ503hR84w1Ee8t8MJzznbMRBiNpIA
9YZenltlD58MOSQGe7iLcyu6ieGjZnqcFbkbpqnd3PtCE+jCCm0jsVtkj38/Hxgcug4XDaaMvgjh
3BEFutYs9Fh3kvnOIfSH2XvjYcohvWAnUj5QYvRhZWh8f3tPV66MkkEHGxQvvKqeqwTsg/PTNcwp
Y6Yl42nioc/NSPfEcRz8J7DCw9mG3uX0KnqgX627nHWYCSYxeqtJtsBgy8qy2gElvYtOE7r+qPMu
fgdizs4XPTViyPProWAIrwJ3JALjMigkEDA5EKL8LQnhKiEQL3NUYgoBcmQ+lPhXpjSoR/Gb564d
DkZPz/Wga/e6LuXnfuxAwM7qdodmRHVH28k/Up41L2hI98FM52RP64I/eCnrX25v7vXNx5qUBJTl
I6gB/XCxt01uNp056LE1zQ+Nyb/0jWX/+yElOKY+tg3pCRotlzaaOW8xekZOsUz7/t7ERKkdznP+
7pqDf7y9nOv7AOQXagEG8J+oqiw5FrUlcpZZjRmzktuB7/TzsatlHdpTP23chzVTqIOhmAb9LLwY
y52jhBUToocYxRQyhl1yAPT49mquQ05smeqmgBGs0NYLt4xxeZnKday41XN+NvsOdE3hkGcK5PsZ
EQHwvQOBGOZE0tCXM+bG37a/zOlx4tUPADVO/RdKRotiWOtXrWOhaxUb094pxzlIfMx7KN812975
c9RB1MaW0H/Rx71IWUjnu//yAyDTjqImipsYcX55dLzas/yaqB2w690wpRFG2oaVzk+uLd8M/TM3
+B11rbjQvEd97AKRdxsefeUzI/RC+gb7rhoQfvkL+AD7szDg9lgtPreGzU6FW3k2pC4SVOlur3fl
g6voAFQ5dV2sv+WOD55utNyiL+xej2vdahlCdImpX8K2927ZjW+jlidRZ4pyT130lyyJ0sJt+9fP
F2i5loU4Qo3MAcr8crFeNmkJTpMOzWHDPztzLiKc8g4xLam+U6r9I0tXnS/zr6CPgRalB/WGS3uJ
oemS+44e57QgR9eg9JQmXrX3UlN8qsqkftCSEfUI5vKtArNayuXLif3FPps2CrFKM/TStFkl3ugJ
LLUyszBh/tNczG9MSX0OIzhK/lPGsteuALfc3qrcXb+kyrTnIZ1UD9ryJYUYRjZ5UP+KuU5VUIB6
3DdWxDYpA8CZw7w73P6qy2qz2uYLg+qMfzhWVo6Z5fYAgz4fA41/K71y31n1I+YoBhBmO+VZfqIc
kvqja2zYXrk+UKIh+L6IxZAQmJemZVlZGdG4GZPaq3dmmRroEokap9opN0xdP2W27doE7GvVZkfV
4dLUDCIroPPUjPcYfbIRTC7LSmoLP/7hyzcsb8BnQ8ZvxhNjSMIDOg0nj5J7mVS/9Lx76EFL1Ep+
1/D8eZRZZL6Po/hS+B1UorQoKcEF0gGzLv6YHFKyI/l0+xOvXFwboTuiMhV04gm8XLs3E7cppt6M
HQvcWcLCnH8v6BiWkDq6bUm5/MW9ubC0OEuDTOuEjrDkZlGjQeoHbcisOn++bWVrPYvbCdAXwVDA
0YzLUux0cd+Tfp84d42/NVNq1RBqhvDwaMlAZP5y46CO53dT0pox7fyHsf1e9M3eGx2wIjdA42uG
8IBisgdUTcAPXIQLTjFNoEd7ZlwV1Y6SH6whR8saI610N87q2j1AaolcDp1b4LoXTtVPXGjt2KkV
O0VPj6lbf0YcsSXQvRIaYNQO1gM5AiiSYS7Y5cYZANwbaVUasdUlaTh6w3jXVUYqg5aYAwajOzIi
GJt0bD01ZAWjjaMZYSj0Y/3+s2+7YmN7rxeNlpby5OhV491cxrF9ptkia0s97jpTBqKT3QFNqHJ3
+1heezOMJsZgBWR3kIKHsOLlosvSxeuJDxnXoriTJLnv++EuJRuR5fX7gAAWrtLC8AZUJZbqN/1c
a6WeSSMuTaiaYdwxbxxU8eQZs8h+QFPsydoSEL0+nGibYVweJO4xYAH+83Jdte2PvkD9OrYplU8G
5Nd3JU3IySODjLWRbOn7rHwtdOctBHbogWKVi1unoeDjMdkirOtNes4YwSwXkoETfftzXZshaIsh
F1cjdYDMWYQzRYsGcq5PdsxqG8ON7LI7jCz99/sG4BjCdEBd0VnFubjcvEprS5F1sJLZNfBMEyo6
bKi9jVt9ffRgRelqwkcpWZPFfZNuTZOpt+zYmxIeI3WENhCC1ifedVtgtWsXj2MMa2qgFug0y6is
qw2ZF1XhxFrTFwenqfFi6VQ/1pVpHdBCnt8ybdh6vdfWp5h7eGdRZYdg1uUugkKc1JT1Tpy3NtiT
2VAUmHSLCrMd2B1LnX8+GqDAQ9EZPh9OEsnNpTlG56GRI3diWXMn9IQc9kPXb4nCrC1KDUpBKop6
wZVii9+UQnLwC2I3pQGTj34JhZPC3PBKa98L2TvENXCVTHNJta9tKGCafU3i3MsxREDY1R2prPHo
JSw7+j2aARAwSqPbd2tlaSAWKDFOdJQcMIEXG2iTSfiD7cQlacTOyzJ0mcuxCWbD7zdMrcSvQEko
uUmsTkmILD6WNTtlaye+E3PPrQ6snrUzlHDIkRjtEA9um97RKhuOs0as0B7N4lxPs7GJ2VA37DLy
wSRRHVJhNgqZUCdb3MB8EqkuEkpiX6fICqZTb6eRTb+RCsp5RsAMKCwTdC4Cq35xN5OGtf3Gew7R
JEgYoO6g/vmHGL5pfT1NpO7EWemCxNtl087OMJUMsXezsd+rppBro1cIgVnkKJem0klztWHwSOwR
kOvPjtVN46dizitMWtfEZG30JK+9NMa5oCBuQzaJ2O4SC1NXVcZtDCKINYZJzG3ldr+bKdE3soPr
RSkriA4c9AoRsywiyk4SDd5VJ7HZeu0PU/jWvrLQ7grystvCQqyuCHGeCe0UuNCl0DlzAeyrNOhD
+n02QmvU6kYMYMQ8WnvjUVg1BFELNHOh5AUVhssvZXDPoZ3Al8JjTd+qxK2PGBXfbEhKLJVLkPyo
102Jk/1Fd3gLGGBXoOHDSJ7ETuqzr35T+wHExrXHdmzFaRgd/ZxO0jjRSZujArrz+7LQ60NX18Mz
N6o7uyiqUC8TjFUueHLwNGF/1wF//FI0c/PoZiPZibYvf7loLW64+ZWvjimaoIXiU0D4bDkP0R1b
pP55l8RunSYhS1FOJbXz4lSbkPjregIu5995goBLoq6wiLoHd0IH1jGTuMfzhbkxepZ9JXirIUlK
tfwnZ4S/Ynwqx3QZIjJMmixH9iZKx9ha8hJ/qL4WAlSEwzgRaIkvmzmsMqGfV2RenHhFsWsKfXpt
tczvd15a7nnhJkeB6du7skZY10LZKOrn5CGv/fZxzMbyviq9N7strHMFx7+Rpq58DoQviMfA0cWB
XU5c041B+P2QerE3kPmVpGhLsjptniSKLRtX4/pRRDaHKY+Y3gshI5D4Lq9GP6gqF23K+9GvQ1L/
tMAZagdwXTFD8V+HXmHLfTCPIVEE6T6gI5dKkrOVdoPD3PqeeQ/EbwNDQsfq+78+uKrlgOogqujw
U8tiMJaC7loJOXNJ0ZmtJ+OXDRW1kKSoWd22dJUNgA6M/iSoELg30FFYuEqr9KmVpay6T/CYPlZl
rkqvmRtWiVOccHXE/rY99XxfPKwKiAKBJXwwdAfhyy4/VaZmdQ/ort/TWrdfZpRZdsIewIbPxt8y
6R2gU3q5MzLLfzb1iW5Yv8q2YB2BOwrd8A/oTixWO/Ckt9pesHtRpvZ9QSGF1JjTdOiy/nepZfkj
y/Q2zPzSeLm97KsTqgwj0FXIILwVy96dNdRWKmuf3QM96MvAslJM8dKSJIWOOVRHpn0t+/Z30Uzz
v95CGIaDQqUZuR76PgtXlWMohqBG1twPkgJngogywnHKA68a+41X9zp0U7ag4gqYIjwwYEeX37Zw
KETdLGg8OXxMdrRt/LifEKYZzDA+yUzP/ngA3J+SfgI6zU1z85PhT/R4e6eXMEHEFPgVahoDmohq
0p76FB+Cp9FLM0AZmuZeGi15sTXAVnRnUugFF9N+TUzhKsaZ7nWIfL7UzuCMQQ6hsaeZ9VUg/ZKc
ANV3933iv5uppHvpQyaBtJgFVvbNj9u/9cpF/v2p6Dig8YJC29J7N7lw/CZvm/syKeyowlBqiij7
0FDPer9t6Sp4gCX4YXQzgRtEz32RHaPtUxpEAw5O+ka+40RA31af6g0/rK7P5eVWt0tx9wBVVW3A
y63PvS7hOeEWOqBJX+64oCaqvy2pn/pOL8aQ0N6Z7m6v7HoPoQABPSoVwKqyxsL3IxefK9xqEnNb
pvKF8hKDZijwRfyxmRhmef2rORttYR0nC/f5WvTLGaxR9kPlxeU4AGjlomvr3UMVWneCXM/S7p/R
Ggp+hhulJvThFVvWuhq77bg2e26cmiVmnyW6V4g9hXhnuhGZX+8jRHuUyhIUXRSmd3F5cWRkW9Lc
iydA/ELQLbI8AFSsfBmTzNkSlr4+jpfGFq8AKniZQyHtFA/A9wTIqKBxOhXeP3t7pG4A8aEkBPQN
wMGXx9HrWCZroblxzoV5sGSL0c44RSLIbQDGxxGTHYjTg8PaWqTcABldO3yEoah4ofODYAEh9aXt
LinmdnQyP5betGtEcs6nHOiA7lUK48C119uncmU/oQ0GeTQIroOku6xVpv3MxgIRYjzwanaD2dEr
Lew9Uvob4cLVKYH6FXIcyKgChKlKRpfLsj1uIAdpWKyT8pi7eK/NwdAi39zqm20ZWrzUhHtWQh2G
AXxEYPTFHzY+uU2+8VZcbRtWgwxRd6A3ibbAXw7Mh6ciSeYuy5OJATbUF/uCsVeqD/VGhXfVyF+4
FQrnIDarf/7BSJtplZZ4GCU4iBxARicd8gc9pZRuON9VO9Cv/b8D4TF7/dKO41coGfkei6c0T+7G
GqN40FfeUg1enmu86jjTCGMA6gIPYdnjy/raU/JkzpnMYQPi4TAUQVJErTsfpvQfXTtsAaYH4TVT
abYD23+5opHMrtM4iXOu9E9eP4V85/b97vbNuQoX/hohquHnowACGMmlkbmaVaXCJ2e9IBowrFnx
Jm2XvgmkRCc+++nXHrnqSQKjd0gtmYee1dlf9IGkT2RqMYtP82jQ2ml3ok3VhlNt/2TMtzA3r7BT
shEwLONX9WPBukBy/leOf5niIr9LCk9Sck7f3CbaOwcjEvfi2+0tWTLrAABBbwqVBkxkRUMC9dnL
LWksObdeXXlngPvqMLEpA//S10L0fNoDOoLTjs4t5ixM3NsVXl4+kA4UBK0nNEVJcEhOzPR4lLgs
e3C7Lrl3tZy9tjrrn6vaa3bjPGoHKbOk2LVdqu/63vCHgMyD0tF0ge8OMgOI3g3PtYxNsCgoGLqA
lgHzibrpwqEAXF3LSRLvbFczEsODYXZ32vC9RH3j9vZtGVrEn40+A9fRud5ZyDOgDZi3agV1/liK
t/9gB88oKoSoaqOpefmVpEn7Prdhx3XmQJMk8mn+vbF5NEl3f9vUyqVHevg/UwvXMpOB6XXmeefe
Hz4lNXlz+b6f73tHD0xz3PCXW8YWH0pzIZNmQknwXGJZ6e5ea5+P/ZZaxtpH8vEgQmwAmQLKVJeb
Z1ZDbgmgvqEyLWk4WjW961jrHb15eLDd2dj4VkvfrA4f4B8u+PKKUbkUQdeFlSUGg7mx9aegJHTY
tWZON07ekhqEDAKjgBDAGS54cZC2WByJEjWvwnd5Fo9m3mAGkZMmmJmT9eJLlwoXg2zc0fzRjZ3y
pXOVTeHUgT4T6pPZz2HJ/OF18HSa7doUEt4B6upWagUzK20rsNJZvgtSV0+EYkh2REvbTBA+pZbx
U29azMvQ56EdvR2aPkhnczPlW12xK+dHDLTEwPaFS1LI0MXFqi17kk7haGdA+Pln4QbkiAlkWoHp
TxsbeZXJYiMR4UIoXfE/XJQrLo9H05GCet6QxpCy7Pf8gQf0XZFf68dm6/25OhoA86JxaaJUhuT7
Co5tzEOeuMaUxn4BTI7wnoDoP9otxqzqVAt647vgmO5iFeiM1V8k/laB624PIpq1Lezm1c27/Cnu
YtU1yjUGy8c07rVTjXmm5sAPFdRvR4z70ujhH33KX2NgSGFsPCBoy37t2LPZyfo5jfPqS25pkZj/
iOy1wtQRMX29bWoZS+JrurpqXLn4morUc/k1tb60AEeXaWwUfGcmpwk8hznb0GK58ihgpKLqgecF
+a8KKS+N+A4Tps7cPG5r735I3hKjPIwZBISHjcziCp6E5cAS1gLqLXyXt3CQwveTJMOInNg2tLPj
sjGykGf03GIvIwepr5zYFFWGk+5JapSfpszr9nMGvfMx88QBfBzzSR8BW2cGQmuOyOVTgrD+caDW
MxMgjgKgPG6qzK9sD4atI/4FaUt9AlUX/BAF2wm4I/mYF3EG6o19Z6Tx5Nyh31t/8k9GuXN+dL+S
ZLdPnuhv/Obb31/92R/LEjAI28ig4X/xcZbVVEKTrDPQmIgHDO3G/GAWyyfIK/jFYRoxSOe2sSuw
zKW1K8niOQeEnVuwxotfWcrv8mbemdI+wM3sXR9MpPksIPRPv8CXVq7cWOuqeTSHwQRQE7hQj7nc
aA76TzvrThEbtQhszgBKS9C+dEQAqlLA9QnPgvPJcb6l7Zehs3dZAYTe7S1Y8SP+x5+wuArMKEun
dAj2e/6RFm/u3EP/fCd6PbS2kFYrb4LSigIiA30+leZfrjabXBvaWlhtMh9H/mdKIG4qvtdgOZrp
Z6ccNnKs61MM1SDsrOoAIHL4S936cIpHavVVaw5ZbOSx8EjYelBaASbcqd9vb+HKCwRLJtIfQLsA
1V+mJV6Sp2aBCDoWewcCcvy+CniYEYw46zYO7LV3RNVMzUIApAVv67JqO2qN7jHbylDRMhXjAhNR
PtdbRpZyEghNYAVeWNViUKRbtmQLo5PoIKZ5PEZTnJxI+EzsKN1pu3a3Nbd97SN9NLWIE4qKghta
wRRnvzUtTJ+of+7bjUzsiqiiFgRAMWSkTMRc1rLnRIq5yxnt8tg88Gfrqx6BjRe07v6Jv1eTkmv5
fPtErH2mj/YWEWvJZ8csBthjRhdWza7K0Hqat8qb167yclWL+1Q6c4cZdrCSyyiP9sA4GVH75P/e
nLNyHfYAX480Ex7ZRQF3GYBrbmq5CXFycFG+uFb9SU/ZgbnZs9eW+0b6YU67sLW/+im0BLy+fZSz
9oeDh6oNx9v7uuIwkUEhMURqDVgCln/pQjjC6Mat6yJ2H41H8ub9IrufbKcfMcATf902tnY0P9pS
H/mD/5DT3PgKbhV39NSYIDS57y0fgnHa0ohaOy24z4gQkHAg2VV+84OhKucZr7yxiIlWhBQj7QYH
ykLFRsxz1X5WlwBUCRT8MZVVZR6XZhQcIKWdLGI0nJ+KT+QETGj9XD9jJECMeb07VkJr/jhseKy1
XVRTTUAnQNkfJc9Lq5nNtEzadhGn+hBg2lAAunOAGo2wN0KtVa+l8H5q8gE0cJZBqos83sAxzeOv
zp7MgTyPGN5dRd0dEqCNeHj1HH60tXg1G1lMRqXB1gjhSz/43gVfECVAlLAPx40Heu3yfTS1CIi7
FsJpqA7ncRc50X/6wwGcQkcZCBy8XpdfRzeEmaUJOA5d0UPFqh4DFZjt/v0iAZP7/4wsVoDs0CBy
ahFOYhI2afrHxmJB6T+l7ZY49+peoYrv+kjTUHlbHDYTgiO+Xw5FXLg1VGa04lHXoMd1ezmrzz3A
VwgqMDQLZfyFlYmzpm0r3NfZFNOhzQw8k750di0AwmhPeD9nzdLRM3WqqKeTHyWjvzWw7zpqQ4wM
iB+kInCVkcNcfjek8xNB/xB+MHeyneZ75xY09CjTrT9z1zi7yUZucXvZa17Kh/cAQxg6ekDSXJpM
pN1OSakucuEfUKyRRyS/ZVhA1XZjg1dcBqIbwByA5wMXe9kGJ40+8JGmZWw4fxj2DyGBVbahItL+
85IuDC0+ZJoNQ2MXWhE7ZhUBo35KRieGIEZ028zKO61yTdBfoDKiKJCXO5eCpS/qvCzjfPR51CQ0
HYNZ+u+kwFBJNCMx/hqK0EFPvTEFy3/chECtfLqLH7D4dFLLWyQ3rIw7Q/9qavph0J3HataOiU7G
YPLsh4JYX3jKj7OaWYYWJ/CTBYf+TAFJ16mqMdYUyOTd7W1Z+1WoscHtoM0N7u7iV1EGLB7UHco4
azFiYSqiSj67jbNRoVw7TGi3oeuMsh6KRItclhdWNgDDptbe3XP+I7MeDTM/+ijU/PtyMA8NpSgg
M+GwF1cyRx0q1/0Ky7HayLBBD3bfO/7PLR0I8n+0snTYg+WOSVeX8RARYCAy+tnofjNwrD/fXo06
k5dpuBpmg5mAPrC1wE8tVjNawi/GVlaxZvo0bEXDkJKO0W0jayfgo5HFYmanb+yU6VWcVRB2NWnw
H+63i3IdSmHggCP8ubx4ddpinrPT4DnovprVW2Ee2+LP7SWsHS90opBjQkMWMgqL/MXgdQJBCQ4T
6UOdPE/l3ZDsSH1328ra1wAIFo8NQAWY2rPYKD4kTjs58IgW5Kl/g7zWhY4DnvOG413LkwCM/Z+d
xUvddg3TRiMr4+ZrhWhQy4IEA48TkQR62oct1w9JXZ2qhgdyjis3e6CGvXFf117Xi9+w+Gisq4bG
1fEbUASjv9C1Ir+9b8259XYZi7Kn2xu78o6qCQKKxgy8POpzlycEWWHeOWNRxkyL57x+nCpMruyO
Ywkp2maLmrVy3FFARakA07nxiC6R+UOb26lbGCVGZsugJ39SDHeqXGfjUq2cSFB4gJ5Fzx8VNGNx
IoXGszFpZ3xD713HdFIt3UOHBh9xC8+6uhwUg8EOA2LtavBVkXoD7yYTz/TQBiZLQylPM93CPK4c
fdVEVewnxaO0FssZOc27wnXhVj2C05iGetf+hx3Dp0fPGtgdG+j6y0NQjV2R9h0pY97+zOWTEFAi
gypg2b7cPmxrXwbEPNCmcdQQuC2eIgzFwOA4x8dSEAdbYwadoDS0qgOkujYu8tqngaNQ2E0kfJDH
uFwRGj0YFDqkVexgIPFgf/Gh1OMW/57ZKVehcLxK6GSJcS8FF0ktOhgheZB6kZ8+Gtk9r7bQJSvh
E1pJCsmlmklA2C4WA1bJ1NWw05VJkOdl1Lb5XUk4xq/GgqWnbPBOIEIcbn+stRQP9sBswbHAi37F
HquHdpajgccpNp/AGBgC/UAfPair7IZfogQkb+OjXZdHFX7ifwYXx6PRCxCsSmXw1YyqnfZZRjSy
Nl6SNSMKnQY0HJIk0AovN7N0pF7XYq5iaXwqJwyuNxvg/fa/7ObLxv6pCGERQTh4FVE/BM4f9d7F
rSog2g/oolWBrBLUkYdxOXtM5XXf5G+MuJu3ehZrd+ujtcWJp3rDNdRNcRhFClT5u51Cb1Lvwu3i
qPqTbq1LOawP1RrJUiNzNBs7OJylWx2n73ga6Rj1JGRlKMpzXuy7ZjfwU7m/vaXK1d2yrG79B8sN
sax68k2wmu6bLJ6i7lc3BN77/5+RxW0TqZR56uKzTd3he/Gj/CYhS/p828aaewIRGqkzgn9AVpY2
9DYb/Lmq464vfjGQbzoJNhPpdv9/ZhZPh9bpUzZrdR03nXOkNLuT1fzdtYutsGltOQgB/4LVkWUs
HSGgbolFZVnHI1jQwQB6zb4cU9VocLaqaWuvId4PgJyUriJC88sjANQIAFAGrWPfKkhoJCDqEsy8
vr1vK3cJkHtkZMCRojC0jCCmtPX9UcJHoLYcZg6EBDozRGsUmLgNS39T38WRBhMYTs9A8x5NmsW1
dT3uVYM3VXExnIYuC5z+way+cHYYGiAvfuriNOfvdfoDrWduOOHcb4UXq2tVIj4o5igdnUVkXSQt
s6YRx53pRxdJW5PvxyQP061g6e+ZvlopeioI/wBcA2fy8stlHbQd8b86hvbi3g7l7r0+YehTYKFu
TSMnLNFeuf0Z1zf3g8nFYZFlOpf2mNfoeoi9fhojPcqDrA8+GSd+Nx1o6GxYXLkIRHfBHveRDAHz
oU7vBwdlGMzxhQ7XmFT1gUEPDN0pLft0e1krXhD6LLYSj1Pfa6k8NJAGvI8+qWIMsAN19yArI2yt
pz5507qNkvnKY4mwFsodNvgn0HlaONweyszcKXHbKMRvAlGnBSQBi/pQz/Z01wzIJ2twMO9zMDD/
w06q6c2Kc6AKCotnGsUa06zxn9i1YyF+D3Eh/h1AAroZ8Oro8cOVQDjt8mNZImFNlmZZPPT/h7Tr
2o0cWbJfRIDevCZtOVWpRNkXQmpD7z2/fg81uz1VWbxF9F0MprsBAQqmi4yMOHHOVwEYPiuhFbLd
pmhd1VCIvr9oCzsDGVkAR4B/m9vLqHMODrNaZqYx3E9BoWfltvZFCG6vPOYWzjKiQ4TQAPDiOU7n
ZUHymfKxJKIeJj6mU2uw0m9ZQ03j79Ejc5/Xv3aobREqAQJDEeUwRTrLnmK0zGeUnwHqXvGOCzsd
Ph51t9k1Yg9SAaHKSUMF2tpwD8pTU8WDwQglDqV5DsFnGn9MXcGtLNPiDP6xCMzw9Z4Qa04o0HcQ
7gsl0UU8//nonIFjVYac0H+xIS4s0e4wKaKMyzyUFGsPUKqexQDlz6FVVh4pixvvwg7lA7W2HGbK
wHCflqjgCZEhpXhGrhGDzGeFcu4IZJCeEQEdRIKOOkvoX/NiSc0Aoqikwda42OmEfu2ZumwEyEQ0
6wCVSC9O3NcS20fIZqEKO8n+bzBq/7y/KAv+DsP41wK1KJ3vx23CwULM1mYifoLBV69YxWG4A3gL
DDzt9PsGl4aElzCq8t9PfJogodUitADLMIhS7zEDMwI7Vi/3TdxuAGG+bQFkmiEamLzrLQ3OH2/g
UvhwplD1PIhJ03wNa7WR24mbjYAabmYDBjadMtLVSjy1yJPv88KzEk16iITnUBZ3wTAcg7QBXYvi
3B/W7UkFtB8XBGq5cEbwqdfDqjxG1IDhTvdo0iYdLqLh5KtuF/21Q7g2Qx0fsdWShmnzdI8OAvAr
K+3DVDzIayi5tcFQt0NYeE1QZQXuWdlMEikkYY0MY1ompNJ+3Z+3W5+KAc2FJVTvFJSJqQHxGpOo
EdunQAQdvbB4acBtUww1hgUMbSAb960t7QtQDSCBPsuXoTHhepU8tmVQKEAkHUSo7IdIjjHDSyk2
elk1v9HvtJ6Uudnu8+lFyQzR7NykSLPnMb7SDOxUtHsxiSqjBkTTAFNX7gjtsMYVtGAKsQOYG4Bb
QABPPxMUYKvyMeC6fRx6kEoakrcByqzWpEitfX8ab9wErnTAImaKj7mViaUuwsqTeaYsu26PkqrB
KIURJCtpkfk3XDnwaws0NiL1ErmuCowFp5Uhbcu2JixW1pTFjQPwXqQzbMVbolRrxhAP3PP9Ad4m
m2b7uOJRNwXwFWod1xslUHMuQxDa7bsfIv8o6htOgSRSBownmDP1Sq9XxnuzMb/tIWGCNxeKO3Sf
k5rmclyqGO9Q6/mvAGgo8NC3xsSsXPM3x42yQ42rK70ALZ887AyWL5VE4V3fqIQHfrUov7gblX9H
RB01oRUj3tMwIuz48gXEspvwlwadq8oM9effrBFbK2u2NrT55xePHd8PA4jpwOBh+nEKDGgsrlyO
N15xnjuwfyPziaoxrrBrA4jY/bovMXfTjzzUJz3nDfP+tluzQDnDvEDGMZ13QS3vEtCaerUEalMw
JP+4b+f2JUoNhXLw6N5u+VIScLzCc1QbYXUSRdI4e68jRUKgDfE6QHtcgvTh/9Pw7FkuFqmQSn9K
fBiWjrxWQKa2t4JSf+0tgXWk7Xv1WZCVOV3chxerNv/8wuLUlDEXcFi1hn2JhYPovyTCCu3Lmglq
q+deyI5hJGI2hVM3fPXqIRc+VibuJntLrRi1u4FbnNJ03nxxkBqg/dICXXwrahIbzVnLbI9fcRRL
Lh6MiGhIR/yMNyk1JrCkRwK4V7s9Gw6E9XAZC2sqaUvTdmmCGlIdoJ068sN+zw+k38i7cOWyXxvC
7HMvVh5iDBlsYAhN9ME3x6g7r6zJmgHqGgwEjqlLMej3HrIPxQaNA2XwIHz2bndQH9jdc3iM9OTx
vtGVSaMp3pPGB3RW8ft9kpVGzpV6DnxitqbttmgFfBsgOpyzLer884upK0JwDyQZlsYbdJ4ACFCt
+NKl+w4kU38MUNsLJDp9Ujdxv89+AruhR5Jbp3bXmVVoi2uliEVvhycadEFUFPtADnM9miBLPB5M
Qv1+5D7YmYbcQoaKBAQSq6oufmCRVka3FL38MTj3SFMGu3hoKmU2qBeCzoa68tWApaWHtAwyZCvb
fHkq/3d0MHZzLbVxr0Z5j0Tm+FsjZPj9uYLkXNgNIELCGxf9GAiP6RhdbZUezWzYc0X1mEVuEhzG
yL2/rRcGcWWCupDyvCiUGGSne557z5OfOK5lfqzR/3/i8pVjO28tKrS8MjWf6ou9zbcFuo4h8bJP
kxqJjk9BfR+gIMKtvUGX7aDYi1Lst8bFtZ3ZufWdgDOELaD1qp6pSORBGUbU1nbAQuSDEf1riXJ0
MwMGNyo4TE0e6TH0esSMMWNBZ7yByCuzt+DzQBqtIqUCEU0NWJ7rUfnsyI9qkfTAuLckEyfSI/t1
fy8sThy0e76f0eAzpJyPxAlTExfY0D27TUvfAmUiEWVHHFLnvqGleUPCGhVldMGgLk/tBLUcpF5M
2gFN/y0Jh01SvKrZ+5xf49q/j++RHkd5ftaPmHEg19OW5FEfhkI+ACffuTVDMs4sSh14k/ivoUkg
0ru0RA0Ksnl+z4r1sIfiAZiohCjQ2ypbe0jfooJmM4Aa4H9UDhEYXw8IdE++IoVQEGwEvdizppfb
LOMMMpkSu9zka925S/7h0hy17XoVEqfMgKUKhHgn/2R43wjHV943Oc4Gyvgv6Vzw3rsaHLVaI/KS
2hBjcFIXGWnOkhSqzX/JfQiQGgp6uJWAFwaQBu0c1zMYacyQRfU0uEB2QU9QysSN6strhQtq4m6s
UHdfFgdJKCTQ1JPeot4GlUrPgWbxDFE9pn+7f5zohgbaFt09J0eVkDI1bMXMnknf1RSkZB/yB5/t
Q1TVmo4EsRM95MMTPz7gZbtW7aLRcv/YRzEWJFZ4ud8UL4NQLQVwvg0u+sPBLGeknUnAMSdtogO6
flXr5f54v3FIFzfJjT3qqGVypoRY5MEV7aR5kiajg5CmBcXmDLW8zO6d8Qv/O6E14k9mk9iGbN7/
hG8ZwnufQPnKbs451RJkfVT2PVGPDZp88qwz88ip0bIa7RQ0XvRceGzjxqjyd7n5HAHam7INCoa6
mu/i4FdemjLEBoddUzSITs5TZse19KAy0DtUe71gTnVTbhqZ2/Zir48r9YDlTQPEkoqsP/AHtLf3
Gllu20AZXKhLsLpnz/9VGwjD4u9AHypr4O1ga9yfN8rz/7NygOR9s9SipEN5r2LU0GPJM4M7AOYm
GkVeoqDjj2JIejA5G54yTuB8Q9P6fbPLO+bCLuXGhtJvZDGWB7fm8brvjDDrLQnxgeidUOCJxdjq
mVeusP3u0Gqb3gcBmEZCnsi9ZATyWxoD9Sv1egglzmyXr3wd3bDzz6woqOSCFVPGo48KWxMV4ltT
h6WoxIjI4c+keEB+L1FRddqAo0jpGVJtvdWiA82a+o/dmXlnTiUCsks9BBNGRBOqj9WQgs6KZLC/
gGlE9iDgrmaGp43E9xPI3pmMt6uQM+AOReEia8GBA2JqQ5JOwk6BWLp8GvNtAWbl+4u2NC14BQF0
hrQqmELokKeT+0z2CrV1q+EhhXRREZ6xVwcx1OMug06g6xekH/dr8ugLexQtWgL4ANHWAtogelaU
MoNKGtO5E/tSc7k9yXadl9aQpabQ/92DZV4B2AJxGXhKUNqhgQKalqLVQVQ7VxyOhRiQrn+JGUvm
kZXfoVdGPK9MKZXN+MfejB8FnAW8czS9aScymTRxQueOcZs/DYPPmwXsosVb1Fm0CZlCAiGbEIv5
xPu9sk0y6Ffe/4aFixEkvQAAgUkTDxtaFLoQk4SvQq1zz2rAI8MsEhZNlMzPZKr0ZK2r9rvgSPlp
QICBSYKPY0ElSV0VyaS1TJbKvRvLY/YwiRJzTpSGgXph7MugUGny7dBixwtFNRp+A7blDHX/bNRa
Mxwnfs9MKkQWZWHURw8kWwiPC6tVIlVvm7LdtaH6DN1IwVD4UdYnBYzfnVdkeqnBmUHktjEFSH9W
XF3YTBtwFtND91McG5G0YO+2RHZEKrhuBfgbSSinFRe/tJHh80AFghoIAL3URh4CtvTDNEZaJMle
wb/+KDJfSv/YlQ+18Hx/Uem8/ffGAmAYiAPUFyE1RkVuidr04GbJe1f0TE3cQKt0o3HQ2woKUvS/
O5AOAg32Ota9nioMUMVrZXQaVvS/H4CwGPK6KAbSKMuia/1JYcreLUXLG1S7LQNrloAtcgPkh7tq
2mThNkUlXxZ/sO1T3oLguJRBF/OWRf7p/mwsbXEZfM7QqoSqA56B1xGmlE1SJ0pF7zLeR9n+GLVj
XJBKJkr+sBqgUymPf8aNwhNq4QBuA1F9bQtkY2kfZG3v8k30BRgmiRUZMVh4lH90TKFDAbjlV9BA
y4t9YZO6Tf1q4Iuc73pX8JgfgmpHnp0XuEL9bZ7UNuAtxtiCTYcbiJdNBt+souXmCbw51ehj0eZS
MwsW6etBT0UDNkuu6d1U3InRpmz3UnKI2yPUehszHPQcXTpVseMiuNDJyA7TGhPT4gpffAB1tKo2
LcVx3m1CwJhSkpJByizvJII8vAW1mJKJKzH+2ojnD7pInuAKl6NIxjJHI/cwcPWmTLW91K7lHxfv
XBzgPzNLPVuYHhJqWoSZHZna4eLSYPEqL+RNyAwEMnbI1sx6b4EVSSSV7PvH5j/sqz/G6RyrN/BK
P4oYZJNYB1nWCxPZdvXNnJ6famcl6FpeQSgj4qqfJRuoPcx4FZLsNWwp6XvJOk38lAHfOZ4F70Vb
MbU8qTPxoDBbw7vzevHCwB/4kK16t89+9eFBBlO1h9d7ZqB9Dbmw3LN+583v/2Yy0YkFvuqZHP8m
esqbjG06HNIWd5cKuh1LwnOpgNayzmikkxy1bTZt4wS/7hv+piq+OZwXhqmrAHpVapJLPQ7nBAa+
M6gqnycWcJMCPhB+MJj1i/OIsCHE7HzIZGz6/lA0qqMhuOubSIcs6SYS3aA8lewT77WgP7aR6xqQ
VGv5jsSio3YrL8rZX9z7ZCpKqMu+GdoccwVuoWSjIsPm907DrPUsLk0N0mpguZw5NRHuUX4rGPq8
nSBW4UbaQbICM2t1oS5I+uJJtuxD3tpIwAsA5uHkq37WKpfJ0PgweSTXvBPPHPCCl/MDiMy2FbAn
p2Gye8EZ8L6/v4ILRwP4HRZNQOBYx2uE+kp0IgdcwcyzYafTdvAeJWEDEXRjFI+ltMZwuGwMwgSg
G8ZtSfdheOE0xEwq4RxmIEB2fKGHMgGR4x8sevCzLlqJPhdWGmP71xzl3wAZ50DlLvauRqq9Z1vK
+F9N3h8DNIAiGiQJWuNs7xZJrZesbI7Zp7/1bWlCj1u/Rkw/b0xq414O59vzXFwLJVP0Yj1iODuJ
dCtT9Y1buffLKRcpFkITZx1+OR89eQDC8UqNfIu4yfzSqMTGqJsj0xCl2ag4Kd7AgqhJBJKnOlZe
teXD5hCPaylqOv05hzsYMPrsgM5DLxLdjgv+Zd5H/xr2JpufNMUrHoIxmRXkG17R1X6M3ztO+oXg
XtlKUV1lRGqzvwRe//MN6JPEBwD9Ci2oa3feiUWrBQK2bFE+BvwZtXRIg8u+r4v85v5JXLoRZ3KX
P6aoOCMqh1yrBBmno1SOZeY0byXyoWNY71lmG/6oJCM6eOBh8dZU4Bc3Fl4O39kBFLcojyjEnldV
HAPDba4SRuuhVTxEzdoWWwhr5mfvHzPzzy/2bz1kRTSqXu+yo6OGo9XVu1wfioq0735rV+2x3akT
ATVRMoJ8MvvkVib4u3ntZo9ffAC1lk3BRVUiBUgGbwarcyG/EZLYbO1ab05HyRKsD4ZMxiFiyWg8
dInT6IPd6HhF5M7jylrPa3nzKaKIbnN1Tj3QtC2+N6YtqklIyCUPA3TKgUFhQSZaGUn1FkU24j9S
i+fyrakbIky6Nz1o7bnRW+/9/ofQhJz/7O+LD6GeFGWc51Ma5kgLHbucvGH+uXOdOo0CcQI7hbJo
ghU5K5He4d3K9/spPnOV1Ux6HbdGU1pgAImPATpUs7+kk/rny5C9xwNvTjTTRN41QmBNDcPBFbr8
LdTKn2OzC9LP++NfXAf0Y82U8mCMph8XqtCMEhdhHbKBY5DVBXmyx4aGXGVm7jVgvFzDDy6etbmQ
CNw0Llz6rGWoePRpGw0uyD6irVBP8ecYRNlKP/niUbuwQh21QRO8ROFKzF3cinuIFvu7QggCK5ca
7en+DH5LCd1sZZRWEOxokDinKVLUls2qsMEUIp7qrMYat7zN22iaf2aswC7esFus4YcRbdhtbY7j
Mbf9/Wu8GS3to7X8TWG2Fmf3VvY7+JQUvW43+LMzn0Ir0dcCgqXgXMND/c+3Uh4A/KxAFBTwABEf
kHwkA4esgHeA5k/M80QtHc8/N4f/JhN3ZZby7B74OEK5wVZmikPIfuTeUyds1OwoAQaWngoOXub+
oiyu/8U4qRdkHqtcHKjJ4CpdOG7zYajMvO2qjayGa13XS8kYDA4prFmdEeeUGlwFlufUD6vBzc1+
21i8nZ04g/khP82rC1r8vWxldu3cH+Diub0wSg2wY4a5LSGD/2R6bwdFsFAvqlzcV3UgkSAXfAIA
sLIS7i3f0BdWqYAyBZuemgUYKt/n5uBIzQRo87FyoKdWZQcwH/Eesromk655jeX1/DPH9KOSaxFp
eqhsu6zUHHm8G1BgUpl+xRn+h+Pxrxn6MkigFNc2BQpdGtL8p1hT9Y7dhh7hlZ/+e5cFROGemLXY
c6k0gbQ/P3NJonVaogHjqcfHXAsaPTdkHT/VdAU50yaEYm5owBlvpGHSG88CPNmuMt8AAskQuVOd
vWv1Z6lsmE+f+c0PO3Cu6bK49mRZKp1dfRy1vbmK6bJYwFFKPdOP7Lp9bCJXFY2x36RoDdAhXp4b
UryLWpU0oDjS/j6xe2Wf2ulMqEHfmsHSF5mvh2aa72PFbIpKV4q1+v/iewn3rgCJOjAw0aJxjJB1
nVjh1vDEN3505PZdZsC2Y98/uv9huf81Q4Wbnuxn0wyecCPGEkHTgFKIqD416RGtPmaJZiWEPDyg
IqqRYK9J2BAq4Go54o9Ucdj8ODAFScIdF3c6H3IrZ3xtDqibM2TEUuW7ZnDBEaeLcaBnniUx+WO7
SoC47Dgvppu6jAYvVzqObXErxLkVhftYeyjL6L3QTlrkZH6xm9h3YTqn7DZqHK9tDfBebhl1X2pr
gPWlQYOuABfGLEV5o+YbqkEzSPkI96KUw6cYdrMdcTCGQub2XZpKa7M8b1o6Zrg0KFBPgUYTo6AE
iMB/qOWTwDYERLhtaIX5NuXXygVLdwVKiyxInWeWRJqBRB0bgR9yDyf408+/6mDDgi68LRW7/7q/
s5cMocaOZA+voSWY7rryGKlXZyYzdyhLYyrgxJj2uah6Z8rDoyqueeuF+h5QTkhqQn5v1peiPMMY
433udSiNTrlix+1zP6QQaet0td0K2k4ruK0Q/tayv+xq/Y7LL81Sl6DPNUIsBcrohmAIqbdh+Rav
cT4sbY8LE3SNfJKGMc8YaDJ29VvfHatqgN6eFSYiUWO3itdu16V1Q9aUAwoBiAxwAFzvRib0SoHJ
mdFtAqRxYjz7lEe+ddS+dQJUCv92k6DxHtRv8H8odkNp79qYr1ZDFARQwRQBWKmsjv8UPnKeKPHK
vXF7pq/t0EdMjaMk9GGH0baN8jEpbwV6Qc/3B3P7mrk2QrnypksgwBgBGQOkQ6nzosdumXxkrftW
Fh7uMAPxtLn6g2wqnd6G2OHIdoDKu9LA6YP6hehn4MFJa06M4deQFuk2+Rsf/mTGl1TaKePPERmE
ImAMCaiBUoycoPkRhL9EQBvGbaYWDi9u+NzwcdP0bQ+liZVpud2/199LzT3Q4qGk9ECdpflpnB4b
pzY6maCVRfZXUMNrlqgFSAFUQbsMLFXKJlA3sVSasf+KvjydjVigNVYwewvYGowMFwTSYegvRZf2
9e7FoJggHjSMLE4OQhc4dWFW3dMgDKTs26cMbEGq1dcs6eOJAFQSiayOBlsSenbDbtpO57LPKAMf
YY+S0oZfa1K/jZNluHnUP8ABpqI8TH1e34Emdaj5EXUQzjPVqhxJXIBfuIujXyt7cuF8zVeKAiQc
uKFveK2EnFNrwHx4V6xwRQ86h16v3FTGJ006Q+qmKI+dHJCYeap8CV2QRMofC+axAcwo/B1JuyiI
fqTqTwV9b9Dsbt8gQsm0vpU3Kxtk5TNpnRCfK+DCPJF3OzHmLVDSmo1ShlskXONTMDZr7SDfnAbX
NzvuPwBcZirTudhGPSFAwZakMbCs7i4nSKeV5CjrX19fov512r++vr6/vz88fG6fkWIjv3uS6D//
ellgH3kc9PfNPDt0K2gRyHIPmlbJDfbAWRDZHizJAiPSwbdDu9kJtmcJ59SeHHnDmflRNllbiUiy
jZ5Xabtv7+dZhUyZ+dchu3HTuh5qvion0DxzJQATiNVAcMoHuRXzXjtrEMWFVDnKmrhPwEAyQ4Vp
5RkuiJSwahXZZbfBu2ZNDkhdHjJTBkf4/Qnm5uudXuCZbgf0kuhZuUnLjawQCWOryW5OjqMOZnD9
7eiTXyIpjdP+fRuQnrzcN/mNXbkxiTYpcMjM8RtNSqagNaIAF7nsGrtDdXKP1od1MBJ91LWQfFmb
I1qniWsRuJVzfXIcR3e2pmmTCIM3Hncr9+rCgxBTffE1VPwTTCibs3khuwoJzbwz6mcA+UI3cnS9
3A/bBNmk7Rq0ac2oQFWVsaMhRDtgCvDgfNE/xq8yMYVXYT89QNGse2mgJP3kP63M+3xN3Zl3GsDJ
hhGe4EGJeTcOxsfhaB2PmWEdA50hHyX5mifdSqE2R/JN9WBg3p8ion/yJD86j9KpJc7KRqB1ZRB6
zlMPYhi8UrSZG+/69qmyRPbHoZZd79CeD1a1T0Jr/8pbmmmj70fnfj0C3/l73Cpr8MTFTX9hePay
F6ULqAAhPczD8MQZvJ4ftKeqs8sY73+rEd7uT/tClgmjBEHUd1+0iJaga2MD6DvykG1wwlIy7Tvt
uZ9A3nEa/IP3qoR6dA4gPLYytbchMKDBkHgCIxTaDKBDdG0TRMRMHw6+6hZYUcl8LuzcWRnW7d18
bWIOZS7mMAuhpNx7nuKytrgF4NaMrNBk9I68vqKa5ojOKhRjzSJ1UgFEaIXEZxR3MDqj132Heah2
8TN35o3cwgZ1soO34h6/qxLUmQGRK4CeGiSGwblAbVGZK0feT2qMEhz53S7QNbPUvwIDfOV6QlD+
t3IrI+fSLrelXR+AhrDmOUhtn7DWOTFCJzIGcpLsikRm9AiWbBKT+etb/KuwQyMhjP4K+KLe76RN
cmA2je5bnh5sSvDkPzGWujKixZ1xMSBqN8pplYaMUimuUVj+43N+XOvj+y4QUFMGRLoKekYQhM6K
tNcbQ0GZvkk7RXEbQ9SFnXdizoUVWZgxc3Lij8CYHH9b29xrbVVE3eVWsAtIYzd2jEX0zjzmAeTe
jvfQr9+rCy4QtRq8XoCtXKB7iNQuzNQkVF2ozJmt+VFtFGva8ybx3STUvdf7Z2QhNQZsxIU56ozA
XJpMWaS6rYn+dEDzLcVEHoho5mduhFZkByZiaqIY9+3SzZuzY72yS50U36sDsRIwTNlWt80mfwjJ
QDrQCLyWm87uHjzzvsEFf/qNttYgWgFWErp3c6ogxB0lg+p6dmQITrPDwlqsU674nDUzVDAqQDQM
WVOYQRjoDBv/UbMjp9CV9/ujWQBPQJsF4PH/Gw717Egg8ayUfa+6b9kGDThW/AhE7Nk/yPvJbqGQ
oeCKRFLznVszPP9i+uiAeQ666WilAl8rNUAZoXyeSKPqNvtyK3/K28SoTNFQ7PEp/iGd7g9z3ny0
MUgvIHshAvOr0Ow7bOSVXN8FmiuUZigSeCgU0Xy0B6zpcyxFs8g+/2uJmk+/EQKI4UWaqwVmr0sB
cK37WjDi9kk2e07nV0K62YXdDkyGugXYheC25210cTPVaF1ppjTT3GwfPclPvLEmebY8c38M0NV+
CAlyozcbkA+MA2T42d+zlriy2ZdnDQ8NaGVJYAmk0/cApWhKJ5eaKx7Yz3LL/6x+g8jM5M/8ypty
0RKihBmcgyZVJLGuJ6xNPbFVml5zQZ9RnqMfCuTTLBQzwe48fSor227ROV1ao3IcTSx3oeS1GtJz
M1wMTTL5o//IHaqd8sDGevUB6Uk+JWsv/IWLbw6F/gySuskjNDB7PAez2hG8Bk/iT+5Xu8Z+vOSg
Lm1Ql6uWFwoXxp2GgDboSP+JjrBj9Tu3mhXyjIVag4o7HL0/eI2i8YiGHXChBxWmNPNcI65Jcuqf
N/xpNHRJr/ecuQ2PyfN9X7GQKIJBALg45GLQZEyzSCZslzFqA4PsViGlHeBJKu1a3J8BqsLgmSe8
lQIDIOgQLNXbXf+1yoKyOLcXX0DNLbSHfYhZ4QsqAw1dj0QxA0v4qm158/rAGyD3eE+eI3tNXPHW
lwAHMRfPgCkBc5NIPdRGtUo5kEF5rsJOlsdvyorbTr+ZprfuT/CSHailY27BlDhLJFwfwUou67ot
asZltWKLOPRHOfmKA8q3ziz4gV0JEObfduUhRSQXOGQx8EIAGxXdPDYKMWQ+iph3EwZOOO6rzMih
zmDyQiusxJvizbohDQ/KOpSjoJ41I2ivR8YHgMeMkyC5zPTAlVu22KnRptCIgk40j3n1vJ8hlEyi
AwuYif80DScpJxL/jChNVwR7+Mn6n62jeE9Fok/PHCrY+PtX9ZnnjqY+9ZXOoufJ340DFMc8y/ON
tjYaNC/IkE4C/19K2tc4IU1nyiUC8xQ1sOch3gn+CkLn5krAKHGFIq6chQ1v7hwR8ixpNr8os0D1
zLIeIXSqII0YgTjBTMKodAK+8M2yHb2VnbNkWRVn5n9o0IDseN5ZF7edKA1gB2Qq2ZUHBn3dA/jl
fYEvNvWASQ4lLbWVOs4eJW1cK/QvLe3coYTELEIlFFuoe6NnqtKHgoIM+A1wEhxhPGhsxFspexY4
UhzSwGrzLYjS5egw+dtIPWZarJfcge11lnMCRp9AlvyljbtpsuqK+PKJa4HGLD5434lVUwBVc20x
+UvyOywPaeOhh9Nuk3c/1TuJtLGu7vi3bCuJj6w6WWFEvN6q1L2Af90/nLdx/PcOBquZhNQfmgup
gcoiOEubCek4SNme8H6qgD0Gl2RbFr5T1M1oVF3CG3EldJtSqh+bRAZX11g++XLaGjznqbqkeUaf
Zr/TeYTQi8n1RkiVkPBCKpASfHiky5Rhc/+7bwEgM9ZOAzIN8SyGQMeTQsD38uSrybNQq8kGFH/p
A8/ImyCBvkEIAHs3QDFP8AZLK3DWEBIXlpRGfytuDXelSBJkivEYnDPJtHPrcgDlo2ry3CKClEPD
5Y8RjqxY9QQUJqTESsZycwqUl5Bb8T63yReYVvFyB9U4RDFYOhYUPVko2Yr1n9Pc9npdcHrO6li7
b4zwuW+2gGNK3i9xtctq3hDXDhZmMWbI5uAdLNGSLHKcC2xcZ/5z1GqqyTIoF/Ue65lj3gV2HXIQ
5e3q2pkCT9zyAdNZ6CshbTQVhgrhdlPry2YtnLx5W4hgVOE1Cdqu0AdB1E/5ia4B73pU+89VLCLT
FtW6zMaSPotlW5WQj1YLSKERN6Vqaz47QROtzqwmjKKNOvJrCIXbJAG+BmTzKKtDuAaug7rv/IgN
C1Bs+M/ckxroaXwYf7Mg5pp0NJRGeGeJRt+bWWgK3pETzdq3AM3JxZKw6THJf/B7Hv3fhZNCbysh
EapjP8fOlqJtLpkKt5MEQ9NelGdf1BVmbR7n8JRa2jlZid4c3NMgtp7vuwt/m0oQZ8jTHjvqxZNJ
4OO9K+zTx1Z5KEWN1M1b3v8ad9Fkp/K04oe+M7Q3tvH6RIUKf4JJ5Nr2KPQ8tA0K/5lXH+A8PMM/
jwygcSQotq2q850Ti6dGsljP4I3qM3lkz/2LaI6DIUU7TldMkSfCSXJT1eg9o2NMDfz7a07n9sLH
0l58JH0htaWkBGXuP4MuUTsytT0IpqBs/YOEumFz5ExxB135N8F3lEcGXr8yOJ2VVpbpuzBETRWY
EXAKZxDrjN+4nioBnaF9K6n+c93HZv44li9ZaQ6+7eW67P1qmH1X2GX7nk0REcR9MP6oWEPmbAW4
oEEiXGYjx9CZ0EeEsjZhCzPpDJGxpxGtCQ9JYkbeCUIZYmUysdNqhEtM6VH4iQqp96Sdm2hTgUqi
QXKX+SXKjwEoCFru0G6n5l3RyACZ13ATPsUj5FiybSOtYTi/ac/vDZ7KI4hM2okphJqe5UMtW2h2
JPVwDv2D1unxNoxey5JkThq/oqUJlzaa89+zU5Q7sWRMwd5vLFl65Qdj/Cn7G585i0CG51tlNFp4
bK0+yl5ChOoMb0Oy4Rlt6OPcPaKH/UmRLfDZKx+euFG65yTelNkRKMNg1iDfy4olToes2CXAlYak
Yza+qhcoHOcvWWUUilkOu8oOlcfiDU0q92/ChRschSYZAH2EaMitSFRCfFTqxmcZ2X9uYksudWDj
S38DJvzOAFgrIXxoq40+HvIG7Wom2t9qPUM/11ZWdXk8iGuiHkvX0tXnzEHdhRNJMogZ9bXnP4+H
VETbr1XHRo8iesCSPHhpRl0UTZGNDZVfo9NYOJ1Xlin31Sb8MKUi4z8zGUnTBDxHha7VCpFkC8xK
VZYSdJyvzP7tkx+xMaJ/OPuZQxj0VNfDRXu3IFaVHzw37AODmyeahkPgq6QugKfIZppE839I+64m
x40m21+ECHjzWgWADiDZhu1eEN3TPfDe49fvQX97V2SRlwjtxkihkSbUiXJZWZknz4nrkYA5aSsg
aO50HMdg3Bj6Iq3d1TsLXyL9pxFpzq+xLddpVIil3ErBKdeVHiR9obFXWnFYlZ0m0H6sM6fWEv05
F/qj3/DNLjP8wczTEaRggSC+5Wpr0JFPYlMshfy74LwlqPf10x5fCGFSqAyIIMED/d7lXKEfSQvT
OghPrSetqzAyDa2igLLX2qqo7aDtrJrbZFEHJbnHiHtJKseo7FgDXPnr/pm5LlKi2A3mLYSFWDhd
UxlHrhayNKppHp/UVQxIk/Cq2aMLZxXLVPQ2orKuiPgeH0AVdLpv+RogNFuGmq+EGxYQRoWJVTpg
McTaCJKTWu4zw658cPKs8/ioeSdJ/RNpbloTD+0W/L5RrVqvzczj3wrxeQBjQJDNUho5gKZvPQ9k
deJRvQi3MAUtwIZKyneggysmWHgAXqWXmE+ew4azEy3Iicwh7opPoppKpwFuyI76ugaKJ4GESBVl
VB7yYOGuvbGbUYRDJAJ9DSRx2ewElwHjG/JVcqoAiXDqJXKbeasx18jFj2eukVDsK+DU8eOFca+N
L/23Jm2LfafTpcT+b03o0hKyEOjXARgJuW/kmC5nT6tSL5eCODmNybT1I1cet0KluV7rlKdykq0+
fy/GdUcRW5ic7D3f32/XCVCkd4BwAZcLRAcFKLNfmk9FTm69wAtOlTDTYEU9iUd0fNpd4mZVRNJq
xS/1rlzvl0uTzOFKRnBFCZ0RnGYxkVhsSSIJaMB6nyblh0OS6f4I5wEw84vkroaaF8iCQKnHHKgh
zQcwVWrhSQr6xAzaqSZ8zlOu12J639J1UR9zCVlIIPsMCV6DjezzsvYHQYuiU57tRvXB7ybQ/qDX
TPxBRkf5BF9pklmlLUSkd1T9YDT25IKfh7Q1ycRdvFTBvQa44HvAG4kUOtinZ+HCy7XVmiKKRC6J
Tg3n9jO9hEhT7lF58GxuIkW2SQ86SpIjqY/SyVCP1bD2C6T5ICuXLUzNdV1p/hQZ6QPARWeCdOY8
FfyQVjm4sk6V/F0Uz131UHNHKYUkVGD5IVE9NPVHJ2UwJdSK5a0HuT6El2IrQpnSur9Mt7bf7DCA
v0TtB5fN5azEeTn0ApQ4Tq0kIRwy2mxVSVEDXG4+rSOtTEwECUvvl1tGQc4ETh+sBW4WxqgS14GQ
BmF8SgJdX8tdzW/69l1ouh1QSBOeeJGx8GK6kQH55U/AykNgfOaKuBznWHoQ5xgxq5P8Rx43oyZA
kwHvDbkm6dOAYLwOLaG19CVY8K0Dp4C3By34/JwdY8IssW+LCI/w6KSp3eQKYDiJU/S6NNW04Lvm
e4U92RoIqAQkWEDixzbbSG3Pj5oexEhwQP5ICuG8Fi6ZW85ZPDcxL+vZ1ebBN6PLP4pPQS0QQY9J
OyFu/5YAXXjhs/dRItCUqmMnGsiwUJq6tWPOTTPBkOpLBsKhMj7phaKBmmXgaJQIgCQVGp67Wq6D
dipNV//+bGh44aN3SQXikY3ApiAQJt6o41MzRmiYffak0gwkn0ZDgfOYLm3R61t2FkeSEfAowAnh
JmemN+/iYMoxRrSrCnbe6yJU1IdyOwnTI0TPZyUHLTZ9xKproS2ADIvQqisHbWg2XAUqBH3KrBgY
e7ut1W8tGiVQW3HhLp3ExZb22UFdbTaUm5DoRnsXGHwuP7UBMUaRTgKWI921CtKuaNUjurSvoQc3
bdGaytereImv5+b+wxSBVx0KZsh8MB6cz5VRkkclPhlpbYLKG7rnT9xE0+wZuW6pslu80Ad9V/Mm
en55fykKmo8qO2j00M21UQOkGizbTMN7YjGJRXLi8y50uVxHC7WeJMdIDk4xaOwP2QQFN0X3UjoW
/fu/3ovIX6DuBoQm1OV/Y/Szs6dIflwMRZOcQE2EbtudpJh9ackZKFk+7lu6bh3HFjw3xbhKMKtC
AEqqk5Pooudy86YlduNZr+1bSEEgYCU2mjC3RUw1SP2lhwj6XWv/oC5Wo69jWiB+dTgzSFHOgtbM
kYccrzTFYZKekJ6uzVwUwDgWQ2L631+AF2YYB13qeZJGfZye0ilCl/IWXFOBuAN7zLCU67zxjroY
ERvciqUf8K0OU9KTuJpyor3q7xBP1qECQxsLKbDQHnqC2tfTwoqK1zsXWGWAABGJzUrKTLwBHv+o
q8IiPQFuZiHh/jmeajeyf6JDTezI1AEu6c36qO4g/jrucH8sBV83LqeLD5g/8Hz3jmoImGKWnio+
M8ioGonlx2Nm3x/njWwKJvhsnExc4cs5kPtFnp4KU/WObW+COk6EWi+4MG1OXNfPYrVVs/WC1Rt3
04VVxhmqel1B8QSD0w7f1Z+UoDYVm/LbQJEJ3lRU2lJr/Hq4b/TGXQGboMIGNR0efL+JlrMJ5X3R
B4dBk564GC9KUKN+4dKAkkXbxTTsQm7V9uJA5SxfApTeSD3Pz3FgagAsQ06V1X1HBcdHoahNTgnY
+Q5RMxQCrmJfbqlfcALAWEo56U9z7u3F5+OxIUOSV4pT5HmT03CM05fAj7rvmDPq7hvvvXpEKrpr
OVByGHoVoH2kBJNsJchFZfKRqk2ur0zgEQmrulBRjOiNPxykgxV7iHM5R0rRUCwhGYIvaQj90GyH
qIpdCHkPGc0zFTeCrDRZb96f/ptHeSYBwy2NCxBFpcsNLeadopRFmZyQSWi4ztRrIvigR/AeNIP2
joKCtU7jEGxQPUV/Lzpb73+AeOMygkrbPx/AHGlZ5rMIolh4KEfrVuEBIW1DSFPH2xpq7BKNwTj7
B+yUg60DXorSiB3URNlxLRiWm78V9xa8YJaT5rHxMeMhMdKnUnVRbflffCagzqBHBfM8MjiME+/R
+DoW0ZSAPewn/OTXkcMFMkh5Kztsza631Yp0OsEjiZZ+SyvljfP2KZDYHTWqhA4IzuON51koU8Yi
reJNN2yqEDc+KTXCL+koXFN74eaTUT4HxhdoTbzMLle1RYKcmwYhOeXjulR3bRmTOLCRH5TQyxxJ
P20fWg1y+10kkC5+G8FA721DKLDEaP9BAbPc6NKLMVK1Rzfb6xg9joA3pGZVcqRfKrrf8gB4Q+Eh
j/f8/HS7/FYuqMJ+jIzkhKp+Z/qtWphlOnrEwJRbKKeqJEnSfF1V3BI71o0nzYwUBG/S3JADhZtL
y9BW8spYlTFLKu+v60GqATQYp72SlsXC5XwrBkDhEdIjiL7BWcaExIVW+ko1hXDokiCDz7odrcjI
X1Dm2fJxuVQuuXl/IKiFijcw+vjFHCoO8WXYgsflxKdocxIMO2pJA1qs5lkdbdQDwtd4Msdg6dqa
nQUTWErnZpnb0dOD0IvKNj2VKlHLo6a4Lb/TbRxQLt4Vw2qsFh421ygubHSQ9yKzjKIrAGTMEg5K
WQsBJPtOY4ccBJBFUMv6EgFWr0krvqIYoh8DREORxY1mV1PN5nGTAtRvgMt6+iuMW09e+KRb/gx4
GdDcaoDOoEJ9uan4UuDCluMQGwVGtwUPLaAjjfIkcrXiQoQ62Al56VOeS0PaArG78Ly8lR6Q4KIM
PLxQGgdX1qX5WPMCcJrH2QmiRESN3rQR1T15zWlbSVplQ7NK/IdKr61wSertZrQNo6I860Ag98h4
SFlIgSLqYLlXyFA+1HxmGhAG8SIr7lJa8Tmt1deucdDLT/zUVtQarhFvwcJCm/0koJAXQKQTvGL7
IXzRE5P3KFj47rvxG8cQOq0IwZEaRM6KPYbc2CiRkArZCUrVlJM2ft2BE8M1lvA1N+pDQDDhxW3M
6UkVIJHLZSjLVtWLWMpOiVM9cZuU1BTiWeTxUXj8UxFxicvxVk7wwh6z6/op65oqgL2cuIEt/52b
Nh5/pv0xdlTyWkDP/FRDLXHx9r5x4i/sMhdNlgm1PkVidur+4B0Qy7ss+My0lZIXoMyAilOlE09x
wdHFD081t/PwOYWZxNaA1qF2lxdWniwgSW+cv4svmrfAWUDJTbLq4dmZnVAkn7sECrPjU+z6gQjB
Tz0skoXctAeoGg9+SjR1suxC45iEWl3A3jigfXKNZCvZ5KvgacCaA1lPeUILd+6SsbqS0nVPzO90
59Xk5f7O/kVKML53jk3+5zuY45d2aDkODOyAHWhIiEEkFIQJ6Fyx737a91VtOhkgrQXZnp76r4eH
pfTrrVTwhX3mGq+zTiqFcp53AjgrOAgrB6+WPFoN29zD8AM8CkPzwf+6P+5blY5zuyzzUDi2YJkI
Me6WjgpBkz0e2TTxIG+xMqXNfWM3HkgXtthrVe7DRA8wRl3bdWCBjZqjN74M/s8iMOZWiujCFHOV
pnos56OEYUmHFO01yMSgM7jb1T2etqSS99FHD4ii6y1ltG97rn/2EVtYUXwfQUWAEz0K67wkbU55
l3/hp238A2TOFJscaFdyq3wS1YV8zU3nfGaZ8WHYPn2fTJhdXnpQBUDpInuA8NxicHzTZ82pbJC8
AjjBsmlUvcrJqg9Mp8LtZsyjYqcCmh3AgL/hoDuszbWd2K4+xVdeaSmv20a0R34yRZHQqJbYy+ct
c31s//kYxl1lrZAEg4B1jgq3C6wB7xqOQnUBbfAJcDu71OSW8mK3d/E/Juc/P/OQ86MX5DKYZ0lx
hMhuwIsqvwFXLCxSibCHExUhsP2f6UMxS1oNQ2+MUjM4YrUHpEaleFR2ez518YjjOotb6JNhndCV
PeY66j1B7XsFAlG51aGpPjrkJ+QuTI80RED3YUC+UzNwjfV9t8BcAf9tFZhQ8PcgmcAemUoAgK5u
qsEZy13oVSAKRi6sfK9KInnfemLLbbAQxzBLOFvU0H0EtvkZAYqQ+3IJp7KKkzbrobtllm5BPrdL
PY/zwpxtyysDzG1SS2rHceEwOL3k5kpAKu/fz9nFCJjrQkLSmZdbjECNB6uPI9oWBOwDsSKRRNRw
XxR+Yd5fJua5x47pd7Oe7fsBNCRxy8GkUEKLT3HxMIAYx8LKsI77ygpzR4x+4hmFDNUwoABt6U2y
my9H2Y5vjeUhG5m/3h8Te+3/tzk8OCDSiYQ+q2rZgPo4lXvs+J4GR0h7bSBrSWSirGpbWclmiCxp
vQK5orOfBki0cehFTdFc/H3/M24ddCzn//sMg312RGj60guImTtxtOlGn0ySSku0K3StSuLI5P2W
aBOVeHUh7Jn34fU+/ccuO9sJX8V+h+Enm+K5t7z31ike+YW9yt6JzCQbPHMZg2AlmlIDanp6DYp8
U2iJ2IezgvtH2b5JYW7xQFjmxpccK2REGggFrz5eSiHc3r7/DJV5Unhg6gXhOYb6fKRLJIIL2whp
o0uH4uVZBZZr/HBflAkH7WKQsZhq4DYYasTRGnH8pJle+lgGFmiOpsyuoaVSkgRIZSh7t6uutPPO
28hxQadphe6FxtjX0Ny4v89u+z1k0VBAmsWpmNsS+PRubAwc4ZZf1YCxoe3aQG3R8gTr/2aIcbCV
GukViNJwim3oXW227XpJ2On/s6n+GQvjYrkBmiVxgCPTgLEhwqkVbI0IZvDZgdLwwYTmN70/ptuH
FLkSFN+gjQf8yOUi64Lfyl7ED04oAKII9YWqqUjS/bQAbGhop/b2UWO34RJkgYnr/nN6zswyrn4C
JYaSBpjLgX8y/Jwkr77sEc5fOqU3D8j/2LlKfQSGqvOVDDuS8aknq+TIdavxhHbCeQcH753/UZtF
J5GpEfHPkC51Bd8IA5DD5BEAIBkF4BeTehELxY/QJwMvEfLo2eGsvvgLDQ57AiG9GHY2N5w4b7Ow
pvOpv3KAZ0YZB5i0fQMAFIxCq/lB54ASDNCjlW+BZVCUnQ+yPfFF1pINj/MaZHgV5QsxFwuP+s/y
wr0jeaWh/4EtoQvQpOrFSYDrV9JsJTXPrRRbjVd/CKUt853VauOm7EukVs0A1HUZpHBi4alDs5QY
5JvYhxrSh2a4beJtU3/hemDTYVcfN++Zszu/r6AoB547+DVVsRUvNRvj6LUraTC9yu0xJY/CuCkg
eH9/WeaTdLUqMxccnDIiNfZRmqV56k39bNbz6eSvGokmqe9WnPE5DYql69y/zPv9Z6BnFpl9II2B
WE0tLCpP3PrZOwrbYSseS9PYhAshx23HdWaKvQ3TMAnKAabq1BLsZ89UTWW1tyD6ukr2zhITw22v
dWaOufeyMswiwJ4HhxPMcaJQ9FQd7i+XmsVDRpfSOSxY+WoemYsw0I04RLv94BSZspmmdu2XQNiK
RHFUkFsEbi0L+KMXCenMDBkAH2KIKOZMuI4q6X8Tr879jyDNMqC8zSypCgWxvPBFfEq7EjtXEZ8L
aWHbXO9TFZ10EOXR8RpGIxvjmvO6GCQ/F0bnDdAICx5xKbC49okwgEo9cqD4Deqtl+dvGmspHAsY
0PzsmatoDRI65DNC2SrLHMrR72LRLcSiN8c0a53BB6M5jO2T8cDE2Eyo4zjSWw/8VkQhW3BsZ3jH
/TP+2192ecgxpDNDzPqIfAPJvBGGcLpF2nwhxSitxxfJFEi41azBCje1/VNZkEAr0YhgGsf+62lJ
I+v2aNGZh0IfLpPfStCZg0NDgDooFSZYVKlPKyrvOHMJ9HB9gWOgUIace4Hx81jeBsMr60xN1NFJ
depB8UMvLSEy60XC4ZtjObPDnL0Y0nhTJSujEz3zKsmqFZeS6rXiH1oxX4iF2Oo/zvnlmJiLgROS
sGh4bXQGOya61djg9llBLHer03FPJlBMGfMvWllgR6HxqoB/22ZkW9GZ3cZbjMCvg5fL72Ei2zI2
8lhIdXwPnkpJZHtqDYW+hVHfNgKKSQQMIFlgsaPl0CWS38OIKtsNyrzjhFVsFtzWDYc9D+UfK0zs
bAD6V6gcrMjRa6Y99qsMwsKIgRLpo/ctQ0upNCgLI7t+GKB7EGLPoPzDUcA5uPQzcqCP0OKBTS22
I+NPH620Zl8Y1EAz8v1jf2OTorw2kyjP04gKz6WlUUhlqajLwfFiUj17oGbceYdqaxzvm7mxVKBY
U2daaLzroRV/aaYR9NGI63hyiojHnLWHwnCmsLTuW7kRHyFpBezHfMfACHsBtEXTDP0UTY6WH/LH
yikwqrRYSy0BDHAAYTwIzhP824LZ6+WamQVAQIFNKKhX5XANAaMWZxid7nLkkG0am7dya8IjiLN+
WlsK6Ajaj6Wk1vXSXVqd//zMV6LzZ+oLBVZrWaFivsuAqRmoIj37UUSbcL0wyDkwubwfLs0xO0We
20KUBuam2PYCV67AP1M9d/3We4yTVatxlixZ3MyyHEDOsPv6v5lnd5Afq9BPbNLJaf7opx6IoxxV
YBuaQdXKt0EoESIAX6oeLKwrS67alOj9yLNscrKwoDL/Vqqv4xuPXFDf/70/vNuWIO+KjmtgR3TG
X8p1m+C24LBN2qeIO/HeR1D9lbyffIkB50ZCD8s4a5IDX4DN+ivqe7ZrdKNrw2IMJidqNbOMQisu
Q4ILl0Mise7sMqeFl6D12BkF7qH46Jp6gdNYuL5/5y+ALJWozBhlFhE/JQDrjk0yOcEmt5rAzIM1
sGqV5T0Fj8bWo0/gNX4IfuLX+1N8HbvNZueeF0D+wbfATLGY8g1v+Ni/I9AcKvAUK2GCHgJpmoSW
2lZ8vG/uxr1xaW9e8rOJFtO2SSsdvmjkXW56qj9zivwpmphDnRTTBvmShUvj9sRiQsFODxzQFW8r
KCLSXCtycFjaICyw3OoA0OH8ayMTj3xHKN76C7fjTR90ZpJxCnorDbXfF5PDU2EHIrStstHIUiaC
hcVgr2Aq/7HCsrFWmh93wQQrrZUdRPo8kYBO68PjV0fefXSn451OkxUY+0yJLoTfNzfrmWnmJtbQ
S9rEPFxAM5U0lFGDniqQghzQ/bqwX66vyMtBisx+MdRGUHJYkkHYKfqmmk6mMtkx/5wnb6BVKgIF
1N8rkfdpUQgbvBToWG+adsHRzlHplZs/G/B8DZxt26rO9HowsIkM7z00vuJh4Vzc9HRnP3+2f/bz
9QldTEFQzmuZFo+695JIB7E0Y3np7Xsjk4POFEDU8TdYjPHuvLSUVYpXJxV2zWCD0uVlWg+kWDfr
xNTsQ0akrUDhCGzw06A55nXR+q3r8tw6M4+939YdF8G6ulVsVA9oSiGp4FZrzQrpQPEB1KOVKbsR
OEXlHVLsZCGVxaJofo8NoGRzHIlHq2owHgj0Y0Lu15jqxq4t7gDMqeXbillbxUYckZsFHLLRCFLO
YmJDDzSni8mOW+4BfHVoq4PIDUrTzCSg/DXWXdBNTv7StDR+rJ6zo/ipdWa271/FHbp9IT0GbdJd
f1jq01ZvLsCZbWajaUqiZzLfTk5plWQEBrjaVMdh4/0F0+cD0i6yCRzRyqef7wV9UfAKauk3yD6t
02p/OukkpAZ9TMinT99XzzXZgOqIcMA9WZ+OTwfL2Vd70VZos3o69Tv1cSmmvOV3zmdu9hZnx6Sd
Ek3MU8wcWNWdZpc6EONYcDjz/mdPOuCiwKuDzxIPSCZ+LOosGZN6gu/2E1fJgxSUR7W+5ng+AfJw
4ty0R8+nlNUdzVUQbGh5uUmrNkJ5yJfs+x9zy+ugNw4vEKDL0F3CXM4N3wljGYqTE5Z/tOCQJQve
9drrYJBgXQVIAqhVno05EgD8PDlQdKeRKUBkrZOBOPz+EG5U6wH8F0HQiO2O7BMbYIRiLSdaH3mO
fipfeLDfASJIE3ugvC1uRlMlYOFLrP71vtkbbg5mwf0HvLsgzJztlztFCUD9V4uV59hFYE2vaUk2
3Zf8jJAKIrmrgowb+RVwf1DOgEqFOw4LL7sblzPsq4iscMDhZlj6bC71pb4F+ZezMxKqbsUXbh9/
ZN8DETfGh+H2Zv5cHhsQwdZrhUpHfr/UtnvtZMBEACp+WeeBupZYyBoQTJ5XiKrn+CkIOaCBMB4V
7ogEGRKavbjwxPxNU16emktrzKkRmkIwckXzUKHOCXcIPzky0+iIq95S7PARbI92vFLNgSAtSJ4f
VdMnx/0rUIt7gabHfjNYvCna3YoHKGCyIERj3t8P1ycJWs9InaHHG4hdADYvt4MRTLGWx77nBFlJ
ZDQsL4mtsD0WuFYuLTAbDsSEidcMnOHIK85W3upVfiqs+tS9Gqdqnz9lK+EYLGUnb0TTl0aZy9xL
0eQKwnTPqR+b3QRe5snKaEwyugSruOEpkA4BJRsIsCAXyl6ael8E6aDj/QNZeahW7VNLih9kIYan
v79Qtw6uwUO/E8awTuJvOH/m4r286RuogXNOClYiNzh2G2mXPOVuwRN5w2+8dbAfHeUk7/yDt+ec
JeZMdqCoKM6N5WihNUC7gwbiy40ipGo3lIXEORxSdH74nRUdSaDRWUk1zcuFwd4yhiAAWTqMFals
xpjHj6KaT5HvNvUmO+J2Waf+RPQMjbvTApUC6w7mcZ2bYnZKM1YVmkFj35U8bwNVO/Tol5xd1kjU
+dC0i5Al4P2lJwr7uGSNMoHOMPoFqHkwvur5oEdm6KqbGN4WW/Tr/q65Cur+Y0me3T1qlEDoXi4b
UpFSBqkl7AeImToiLezEjMxqh5RugqAF+qpWRXI7PRjHJRHQq0PI2p5X+WzHqnUrRy26ARwD+kOt
/6xOq75f+264GYq//gROyfD7/nBvzivCd6DOUc9B8/WlxTEXPa3mMK9CsxIVsxx4wr9FuU8073Hc
aOG/DZl/RwiniYo3fCiulUt7edyLyRRj80xh8pQMuVl2GRFqH2m1jXQK0icxPPne3M1c5ocoeUi0
gtZgbJ9JtNB/VPyIU0juT8FVXMF8E0sikwhDBXkOzIERECQYD962dePT2MNLxE7uoCFi325moVuy
CEC8dZbAPYFyHQKkOad6OR1B02dtEBeghgOc0o3+FK/ee3FoVxr1Ib0ySXYdEM6RTqPNbZY0WFhK
MNxesHxmnFl7oS/bUS9gvIQSQGoNu+aQfqo0p7EbOkpAEZyPu87in/bcsUMn11LjPxuCw74sAgkw
0wwYiI+ZEDyX4R5bSDm7frZK20MdPAzeURSW2raWzDAHWsr6UShbmKn/dtuJLnhDNhz4HQSob9Ge
Pzdr/76Szo4srwhhhgAJjlfv3r2w2vhtvJDQ+02/nIdEsw1JAZMpSghg72LbswLonOCd3QUuqChX
ha1vJzPd1q6ydjlL/a7dHB2NW8Oc3OIBHLAHD1ma9RrlBhSpEtdATf/fH5iL72FugCTT0a8CHle3
rl46/QN1QJKDIg+cZe96eRprE5ungmxw9V07cUs6cK2mJwW5nfvfcePwXHwGcyfoRqhxoYhpSUC7
awDabkgPMgdW/a0UryJlwdpV/RaroKDAArWeWSUKz/7Ls1qlAbry8iF0gxwiUTEVXpuMjCMBhy/U
A6YUoOHCkg+DhYTD33HHm0FJcrRu0PX9YV8VYf7zIUjvgoIT6ZffuOdsy/VaMkqB2oeuMTyJCsmk
fe9DPjccSLCOD0h+usrSE+C3G4vZggpCKDCBzzh45HwuBy8M6CAbjDEE8Zij2eWAJn670raRbIcP
Q7aWDFsu0XsOEZFv305JoDt4D+X6whpcJdfnoZ9/xnwaz4bOQYut99UpdCX/sxdqWgAv6tWH9OiB
7GzYtcWzWJgFdMLQls0pr/cn/sZdic7PGUMN1nDU2Bh/OVQBuCh8LXJj9VUHXa0H8ljBI/FHDsW1
EPp8WbHIonMV1wGXANeCllwRGdqrdiEoG5VFnJSDm5IcCRJw1tKaqFS0uqNKpzf854+v4/togkGY
TuS1IrEJLRnkTwrgGCZEKz+/ikQTnSgAxeuWGGaPhxE1eQT3O98skCgDERU0ee7PFZtsxVNZx1Md
dU8kplSQZF8u1FQYcdsCAut2xXPI+QT6zkqwcBCuXO9sAxH+3JEPFie2gzAJgs738m5wW60gPcgb
Y7St3h+GwLYpavNAkNvjDbSMShgHs+htw/WJEQSjO9IPd9eZa/pWmdMf0EmskfUU6ddAXkPykWIG
32SLHOzMBCM/cL308HwALyohm4/nzR+oqJivswDN08ODRMyt09H3vynZ9rZMVHJEaggP2ISuZ1DN
Xljht5X5t6Off1srhuxfQnv6Vz3IaMmS8K/fna3g/6WV/aSTgeok3iRkjySbckCKfuVIq9fefM/I
yUmI1dL7c3J1DJgZYUI4veKBRB19zMhqqp8VzuT/DBm2Jg+Oko2RLeQDpHmCLzzPpTm2Lsl1ed/K
Gszt3A+Xp2ZMXnKycb8/NqtH13QPm8rCX4613X6unJ9q9bY274/3V3f43hcwb6s0HKK0F/AF6kdj
Vo5KNx8H+8e2j5ZpweeTJ6sjK5WsiLW29g59WTsWIUeyJatPU6dLW/KWRzjbkKxiqTrKsq9N+JqY
lNabRhepWRfWl+V67wI1jIweBhqIWwCvgEvub/vD/VFbC12YGTb9ZrLqnXxIwgd0iPJm9gY58/tz
fh2TM6vOOPpa18ERXuIj8uLIA5wLrLM4N9ARxOjQUQ6+OW+Xg78BTaI+sD8oHccZeoOXgrulyWZC
1KzzPD+T8Rn2S4ZD7b4dcsLTXUxcsLnQZ4LDR7EH3mz7scH976ys43blPL1KlO5ODziB30vLf30T
g1IdVO4oNyCxjL5x8dKzel1njEUIYsZUBD5mU9enOs/M8iPMXsGqnteRmfIOCEGy0e09ytdA29do
5idoRDCiJSlyVh51do8QsZz51IE8BLktczY0Tot6hZsS942DqpvZbPxdZnL75DCYmU4UiL9B8MAU
VtVa32CCmhUYbT04SxO812Zp/43c5pQtwf5vzJGIVwXiNHDuAmT8m1I9DxNKLquFLKjdMMsBYkYH
vYvLKDa9wuNXhug1lqj45UoYh8YCI13zR85EYwNO4nQfa0liJmMW2JkuhlZmjOmqr3PO5TXVt6aQ
X+oWub4p8a0yGPLn9CqyVcxOH0R50nIxqt0if28lCCunT9Gw1PB97URnI1ipmchWxVPlctOUmhGU
nQEj6py1fUaj/QRSGp2oS1xhIA+Yf9alu0R9AXtClQB8nffHpa0hF/NSqrjhGVENOE8SQPQmSJNA
XV1ufeHTl7vozxQMCU8h64OWVI5rfsYR0rIrtCZ50Fsd08ypevClmiHEZz6qrBT248iFf/MkVmft
2d7A01hC72NSIBzvjdw7TEj1vVRZX4Cjq1dAS9JVHVCUXcV1/lpCUWXVc6I/rIR2yp4DEKYpNFKD
AdITXgKgjQJpxdU4YS8Rb8g5YZMoXfJadr0OFmypGtCQ3cvNdzlE+kuVl4G0KUA921JQN4KgWNSS
6YUv67oGOViZ5mPhKEUNciICQjs++htImuejx0/3IGgFiGndT3YuK1m+CVsjHe0w1nsRLc9tG32N
LacgmJOkqjEjpZsQSYQjyHZUv5nGioyxFII6pohlEO+ogVqaSR1Gyl7O9Tzd1EaGhjihCMGS50kt
iKBUJZk8Ok4R0JdxV0u81c2aYVQqYz1diZPahmt8CuA3nJ83342P3QOUspwnFNVdULYnPCBxuoYf
DPYXtXnNdW/AoVaaUN3JPQc+8xSUGht0OQ+PZRJX6NPPlcIJErXpzK4Q6och5f3XKUqbr0pORZ7m
INV1xSg2GqCYQJlUaqJRriKezzmSjHLTm8LYKaaSx+B08os6AoF+ocegH2z76mcA2ZdgKlpeJSb0
oUpcUNIYRfYYSrGHtx+vbIomFX9KCI5wq0zOONSfMw4cJrk+THamzcs9SK2mED1JmwDUZ1zjryAC
kT57Go9+JDFUfFAzRUHFmQ2a9SdkbONepo2R8ak1t3S4ST0zc/dVXByyLEielCbJE+Kjrzy006rw
GjKNSfWQe+F/UXRly3XqWvCLVIUYpVfYk+04ju3EGV6oxDlBDJKQEBr4+tN+ufchdRI2aFiru1c3
nR4ORBHiN63CXcew9rTTJMvTrTHcPYSYpY8EeDr8N9d6JHeFhtvk3Whdvl00Jk+mNums+jtp2yA4
JOiFn3NSLEVrI8aebQG/jE74qo+3HXHJe2vNltETL2fxriXb33nhMZA0kc1hNruKGKfRirk3slEP
z8D6wPcaBrcj1LzOLewP2OHleVlhkHuqS8+BVJez/TbPeZMhpYXDA5/IbSxOltcDAr48EEJ4ZtHU
peThETKJTPyrMCYJyxKbqus6CUq7gjQa/2QGIRQb8TUummLi4bSPDEr54qB7ug9IeyaPDWZj2eNG
MLd2pmrUQDCqo8w7MDH+dwyWf419Vj8HvMbnPXP8uihomTuYgce/HsaIyE0bAZF3NDvAxY3aFW9H
OU7fJIGd+FDVom/zyIFl7X7A79c9lljbxL3+nsnQ4Isi9vA/zEYo9EgWho7DNGLrO9x+c1s4zBJB
ve825C/1cPWCa8nKl7bZFo2ZoRjmN7rPbu6AVds/UcV4R4lMI8xLKvGgGsHNeWV+4N3HrNotag6X
J7xFHfAEacYCyWTe7mxtfhBTKHuj07544LBTf5yOXopzZuzHDa8r8pgmCvABlqrm27pWcv/kWb7g
bc0j+UjTyeXfxQUDy5h9x4OOR72wzlWSjvD0GHPE0+oMdk4OiXBfoewwIER6DA/AaLNCr4aJ9upv
ZfsAQ4ogOH50XUuIEXtLvzUYX0wnQBD1H9s41H3HphFaIrJx/qpGGX+vwcwC07lTg3QS8fFRFz6C
k2ymFaZWAaYjH4sMBwLPnb0nPaZQ2lnVOLBcvlTqfDRHVtwmzGn+2RHg1GDwq8+qc0HNMH6CAHaD
AVLqwd2gHwxtyIqZIisg4UP4wEN9pnRKFSKHeECfXB5u7TIYKv6oqdMlbNF37VtuU8bPKg45nAfH
jT3vk0KNOc3DfqdqMb0JaRpybXYlv3NVEHvH+KavRxb39QqbNk1bfBMyXxYtOXsUgo/TMxJehvxE
NgknaxAx4SHuw/SBD2GUq7VLvTxuh9H19YjEvfJ1Jp8BCc/La4DTD8zBsl1TKAXLjxCiYsCYHU79
HyCkQ2oLerg/295wdwZEMP6OkKW+Jj1tRZt7Vj3DHdWZjqnGfj3cAlakWGNVdZgqLjC/1MjMXxmK
xuO88B2I8jjEXd6VZb/Bd4cNq7qScal9Ow1Gf7UziPcbrXdSX7cq9U+R4qbp6tnjR5NSNn/ipsz8
dFTGu04umDF4zSoLtqIserM+xm1lj2uNmCOcRI0Wp0Iv+dwFZtx+ykM1pAdExwnEB2cUkUBbKpQ6
q8FxkOk9nr6jWJ9rV0PBhNc4TQvcDCMillFpIF4LubXV8SCFQRpBaUsGi/LcDWtHc6DInSjs9hNC
6OZFj0H8RM8WJlzQFJbAFR+j/bSF3uy3WZL4PEOkOV3MmKEGWiquweociZyzbEc8Bjy3AmzQBcux
x2dW3eWDWxGdlE8Zf8OoyEFaNiCH5lQpu/uWEXf8GqoML6HHi4Y/Gwnl78KvpOgUpv+RhLjK/CIU
cNy2p1kf7ypjkUQCenAcUaHvaXgFDM/nk9w3+OZ5AS8iHAq6Xu6HNA/Nsx85VtEqs8Z1fs08jMc+
1NknnOcVRE5ZIxSm9bC4u55v6xsb6gye6lskkEgvg5uupVtLdc4GO/yL1RzXs5yq5gmCog/kpGjC
fFoCWVy71cFgg45Qi516gKH2RILOdwQ9NyRDMHOBf+W6DwZ6h5ygpInWCnePb5E9kXpK/cNGdylu
SJQgwzX23NdXT7X72oxMTZ3v1y27mFrO5mEYR/JA+mH9q6ZqeUmVR0iPEwtkBfWw7uOZDy7AC8zo
crvjR1nKT5qkD3eEQcEVAjYAgD51kXt6gd26f15K54dXXczGPrF1E8PXyrn8m3SaweMa3Nn2ULs8
edzmCWZPmLIz2fimXMyA5pY9aCZUHjhuXDQpIOkGVWqX3OEg7HDr/l3DLPzf4ZdVwTamzMMNKthx
aFG4c3rpnVlQ66EGhZJHFl6gS9a1v+wzHZFuA+vPs24MWzF67EJ1G3I4or4ciufixFaj0KvN8PV4
7WNPh1OWeli1Z40OpyHrl/JT45tjOh3bvg7XQ1gNBShMEPkdGho0wTTOXv0mA2+G1x57SLaEQBZ2
CjsLGSqsGfUTqgXWhPSqZ+3zzwpPpU++icV3h9XxK+9rul76A/8ThBvksx7RYrYcct4fBSVRdAUG
al42MhzvlcuYOCPPTT5LMIf32jP0Kn5c5tehrybYfu4yeykiAwn8cemirFxy9heAgvgFoiulF9nP
bLgoORiUD7utxCUT6lg7sVMBe/xVD1M3Km9Eq1ExPCKJK76Xi2esDeNmOPK5xh5iu9riG1pcYkWL
FL4Sf5oP8q9AooC5SL3bf3LR/TfTeLqdDY7GpSvGiiGzmGFeD2yTHcZzL5tCtP6QoHmT8vAYs0W2
dePUDJ8nqI1QuGQm/4I7pF7amSX1UyeUOe3GPZqKNAbsozgfsM6XA95yy8IoOPqPxaf/qGumZzr3
B4b9nHznONU+UhE9DkZkIcLOBKUG/56rqkbVQWq1Y7SgSI983AR6l6w45DmfcBusTvDnPTbybY20
v84qB6NDeHWdj4x9H+DG/ckT5Z8R8db33VL2CAsrvKW/uMiA3IjdTPgcjpXwFK3K+YZ0tQYfVO+1
uDZDZtxZmD2q+3zPVn8eK4S0tTE74EACnr8sT1vpbPiMV4T6e2QWsPoCFzawTWYl90OFxvhcxdm8
9fkOEFwwlPntsSCEoCUiYp5uczmLZxdn3pxnqwXaOwPvKRQjfTmeql1n+oRm5lAo3Q8QRQDUMcW1
NGIVHZkabv5LocE7L7ZBwCdzGuV09RPfHI4tXD+PaL+0vdqpknfVYMf5VhBf5qc8s+v23ECbKbEx
cWct13Igfjph3htOL81SLJ3Kdhi++BJQSjZ8VBp5saBGyyISHzsExDes1ZQhVhN3Z/1jV6r6XrgJ
DcdaBmT2EjYZ6GOcD5/JbrlsQz3PFTgASO2g9/fRdkkjerDVw3qcK5zUCHq2INwRpFMpwO8BQRFt
nRf7w1Bh4lpWEr+Kl0F/yvdRclRWlN2bcY9QStYQ2rYHI+vRzhmPIBvH5seQj3Dt2lTaIbyNCa7+
Van4Uyx0ubaLGWoQU3s11225yRlhkcuHYyeYkfTeD82SwX2WL9NJuNprTHus6lnPM/mbsb0Bxsa9
hAWis4vq4E0H82KP9aQ7Po7wKqts+bwtwbFzudlmaw0Z4tBamTePRPBq7FIJoqTF0Db4EeNGVKIB
MvZ/FtQNfCBKXz4Y/BnC7ny1PGHGDG27LGb5n8/D/JnOYlBntlpsyalWbOwWVE1Dt4xz0cAHvqkw
QzEpPFNV+vQly8RkL1mOgwYnimm+YuWJVx8EA1aXiYGcKF/g7byo3D7FqAd7Xg5MJMOWCi8Af4cO
X+RQZtN5MPOIFsozJOsc+bx0Wb2q0NVhV5/3GuTCQCeYoqJwOwa0sdHDJtyHDBmemEX47opleoGt
fg2caUQ5nOkZWX7yIygE8XSZQbwTdgNC60qKlyXzdf5vkpYiOLsacAwKz3g68/oQ72nfjhc3hjKd
ih4QB/6TaXrAm7XwuKW1/iwrNK146w15TflS/qa60Nk5s1ONOUs6F/Uph+ZgaCnC8t5wWkd5modp
dre+Eak+MXR2P9nSlxny3Wr5JMcj1mdOFvEzoVsFLLRXrmrNinIITr4Le8JgroIjwZJw6uaWjPwl
VHuhr+U4C1gv1lW2n8NejcjXwxF8k2BSoay3eqFtXrLhJy1Lr+7RTGiKknAHbjkygnYVwsoDYQb9
YvS5SXSg56Go59saptScYe8l3s3i5RcNPFrccjMX5mbkZtbXlQ8LLus923QXvIKIZDFSDsitUna8
MHG48sT0LP2do9L+gGcyw824VTBnlnI9uo8rtGnLI1vRBiMJWHSDLFd6O5Zo5iuygF1xoQL1Lhvh
i9tpmMYcuDwKioRpQulTPUw4uaPKtiebU43ieiY59j3SouBmp0kuPmlL7f5Q2R0NI0YEwY9AIMtR
6wPAv2HsWBzwSaH7x0mZY0p2FSUMk4WTxdrWWIKA2uPU43Xl5epPm4gl6+yIPuAEbPgNf128YtgG
iJMYqv37wbSOnTNWoxkjoCqfJMk2IDAOcFTLI6Y77ouKxhEVlbPshCCNBjNdWAl5R205UORXYC6h
bZoJWQYD2meDE2rL1UM95X120llYPhdc8rVFc4TT7shUWXShGMqpK5oBevd5G3Rz7vUxw2NFKgN9
JoJHKI6+sTgHOs3HqwoataT6GGppU9ET021LDQ4BCDuIe4b25L/s0OTnYSpHLzWqa4dLcy4LBCVj
ur1V9e740yoG3gPsn5un1Q6BAyaMVKG6nPEzkKIERxJth5zdlqKSvzg1x1tO8oSJD0/iv1weEb1M
sVOYlZdwq2Z96l+4IVjxIZ9x/zXFgGt8h6LgO5mYR39RzYC/OCArg52s0mVlOKLRvO8fp96BOcsL
+ukV4rCl3OrHHQZf8EJPS4OAkHzEGbsj8p2dl4kgIUSkZt+6MMWMdVMP/49OxNr9LDYFmzwxDbZs
0V4D7RFhP36zsBd/VSpqwDeqyl+9SRuMyTbURrA7LbGZdSN0AWt5PeMO5YV893PNVVd/VPgAB63E
Ab4NxYccQ++qc45iGmDhC86xMKJ56mUiBH2XbzDhk8/6qQ+JHWeWxXU4IVykKJ5o7KPrZhwH/y3r
zLPWl5l+1FYVgAZHvX3PabXALjY73CNjRo+npIHTtKOAq+sjn+da3OrGb/SSp1Dkl4l48MFilgqb
jPaFv4DrCfAiqT683+bcZsOJeFpMN4+z/QuvpoWc8rEGwAQoqRk7c1R6fKoSmcaHUExqaDdK4aBi
A9KNEF3FxrJLZnfvhXB0PVWAVtiZ5xCEdiuVI4O3Zpn/YRh0xbc5ZuNh0G7L/HwUw2Y7b/PwnfnG
f5aIq8UtAGv9vcsHY3+RnXBUr9tewcVbLQj0VGJCrFOga/0jVB8QZIQS8k5zosPdqjNhujXRQp+J
2qsbB5qTThJjAbRVg6S3ZkcDcuZ8keNVJSlZC+qH4ywdCPtsHEEAkhGoqnTrI46GE/IFC8yHJlzY
JAGf2Qe7vBg5L4CMg66b6+Tg6tlNKKxY6xOLFnC/LjCgg9EnZJRMJes7KocM4LIEs3rhxgIZNujL
BOIe4VcId2kynyDmlMD0rCgfttI09jYMH62FmSO2WI8rAmJ3AJrQyzXSuo6a2JjTrvL4a8Iq08go
X2YUvSsbgWtxsZ6Cz6d7steSQCxDCoAweIkwbZ9xA6LMKtcHpMAAyokASz/DWB255hxd280iM35D
RGXMArBvqT85sWd4hGqHoAAmErDnOfT4zgTDGTik7A2gzpxOFGaYKJgUhj5RyhiNoEuMWzrE9qFq
A1Lk2D86cpiwE+237JqvDa7WKUHqf4KJR6ZuKESk7ijW6LvH50JVkErRXJsEXPjHXtj+NyqyJDox
xRHpnqtZ8+2mI0WUe2MySe4nqky4HB7/14JJAgfHit3kcPcBNvXhd8MAC6U9NSeo+5m9VGqrX2dD
5/swLDXGjNfSVEinxIzs2+DjvD6TxQ80a8ORjXnLJo7slzhDQG1iTAmU1d4jdBeoSgd8pajabNH+
ONm5h6VtA4j4RxojKiStp/CCWO7+RyWO6t3006F+zApl5pcNV0j1Ncelne6OfqbiC54yIhss2ypc
bfCpyx+yqs/7X0HbAx9MmfUTXYP0neLLoDvsLw9zs6IxiOuBU8hPi8EpLIZSsa8mMIwL9JmXKE6y
2KvXtM4Bx5qUcNlFaZQGFrrFaQnzBLbVsLPsM1bqp1DGTd8NudMURle6Nup1SYTiW6y+Hp/maZrI
qUKZiy9t9fiyLHqECgvdkv+7qMkxAOQgC9DmQ+Qh60+2UIgK6sWRyUvfC8I73HsB7iK7r4b93k2k
yXFgK0FOBNVquIc9CP0GdNw9mgYN3HVGFYG4Muun6jEdwf4ZFmYTBsJV6T4XSwaXhEIkCQQb3SJa
b64ZWHr8TfJOzt6bm6tjXE771kR/78FW4Zj+8JdA5Ub3R7nZtL5tqV5GIA+6xvguEHhMfm5reVvi
nsmb8xr65LZi0fVXCHtnejZTz+DjB7MEgYSaA59r9yT7iVq3ntqJzRmcPpiswAfR4vh4JiSwd2HN
YLEidcDj7bJuHgDYbdsZlWkFI3S111tbUgt1F8kBeXSz8/X6YtEjLeeR4Rw9IZunNxdYZA/9FfMh
xbeyQZWC18ZGchrdkn4JJJqihtzXvvfnAxoyxMsGv0x3jm+leoiU7fVJTEjLO9Wzk+P3cOBIvJt6
lDc9ML5EBW1xTbjqvyKrM6jqDlrfuaF0dct1wX5iypf+kGRb09/RDU3/DqQuNs+4Xgs0IUl9KBOt
RJEkKAKlSq0bcFfjgipWAalBaS/IbStLDaDLCg1/0x7QFlgBiBVTBDhmS37ccFLZrDs4UkX+Wa8P
+UAqIcNFrI16Qpi5gSyOHAWqNLsdcBQUNl+60azqeJlRh7yRCQVel+p6+QoSHVQOHFt1Ivd85J59
X5ccTkjmQC1xwBhruUsHPk+3skyup2HLdHOtZdDVEw90hJfIOm9/6FjUUOSmsMztiiCv+sbga/zU
hG2q27Q5eq4nZA33+ajy89qj5DsXWh4PUWe2boeeQx5ZItnxby7mrHn02uwZsCgAYShS61h3OHA2
AQ94b+1LpfMInkPLDAOW04xid5hlCUg6MgmE0zGBViTHVIVX8rjLDZu+ig+T6/NCasg/d4+4DbPr
9OJRXY93kDQAXlC4G+t2XTU6ItFn+RteJvuCDiM+zi7UvzzHx2p1Kfy1GY+etU0tt59HxV3RympB
ySVMXQxYBY2BSH8dHQDSYOtnChxTAi+oG0x9GMNiCxAgIdUg1OTrDMidtFBx9jjuFcIHYLw4oH3m
a0JeBViM0uJpNKZRGtzR2EUmT+cGp/XXkFb12wK++zJ5hzqMZFZ3JcIq78YF2NN5Tej0Ojo7PNNY
LtYgP9Bn/5SkhWvL1dAfiyD695DPZG9XH+VLiQKrPO1ouuN5y619DnAfQZ4X8vK+74tCqbYyVZ0P
kQxSGz8KTPAX9fwm6gNNuawFqJ46F/3bvCArYFQfQL1D432OED2MqGXNFE4i+jGc/LzUHPuhtK8c
HDQwKjcmKAkBpKhuEyv/kQSUlXcLiv/PB4YIX4fRg8PrqUE6Ux98elqIBQRNk/C/h75BuS/GBcIN
CuTsflPTXF8CVdNdvwX4A2NA6oBHBaBMfEc08lijpOQ3UEAVCppJ1l8SMIA3XA7FO3Q+YIYY2HBw
bP1RfiUTbnd0TPv6VuBFwgte4k5viZUIZajUmP+u94193hazgsGgxswdYc7jECty++Z41j/TEv4L
zB38a2L9nIHa8TCjpqMF0L/sCxC7OFL7jLG2ajrjdERVIoeh+r7nQYxX08D2XZRVhjge8FCfYlAI
4CJzQohu5A7sjC4nb7saFeBd5KXUMLvk7u/QgANpAX7Kb/VAFYAwgIYvsIJQ4Qzp/8a7WacMtnZU
bEVXLSii0UP4Hl9apOK+geXb1Jo4+neRKcxR4lIGUEurYMINNaQvAdKDyu4wLS9Bmq1lnC7r1mdf
TG+ypg0ROFfHdMT33cssuKtdEdeDFHbMBMWQS3DJfonfZt9P/8LKjeoG5RqwSJOrvyqidAGLtkK/
ge1HJjUP6IE7tS1MX/Gr88+DKMej3cLIr1OBigEcRI/BZzmOL9Yc+XZnZodFVSLrSKNJhOsbNnnS
t9VMiItGRMv8Ksx2SERs8qjO1Q6TqC4rEns/pgKDZ7vswwsEAvMXicd82ocqYEVsH6wGmmL3QxOn
PwEYGP4mLza0jqjafjtTHI9yzgHhsFTfS/oxu+Idr14LISpMbKil/qfikfOzn/ZavcYCVBvWYFrv
dodlZbMy/47e4gMy9w00Zn5Q+sHsYtkAuOUb6qEsvxNL6pvzVlQJSrR6Fr/5Et0zkunwUx265XQB
Phn7LoYi/ialUuqSdrv+gEoCVQ8bqrE+oawk8A4HHnAf8gRLzRAGePyrbER+zixTWC8TSt7XRhSH
+QnJ6Y4EG1vpTV4LAg1tJxtiLiQO1jzsGwfTXBfpY5VNxh+3OuSivIGvyAXo8kzKu331SBqLdUSS
h3DkyG/TwuX3CVutBFJrq+IPsFhHv2GotrA/UVsOUFcEuPiA/y7EJSeTph0ObvoTALyqry5uY3Ze
dHB4gTbWBG0U/mmA+Q3EZftO4dwACbSrvmTQBaAcHPvV3FcHKtlTDkb4Z61AjZ96nFHZWS1zCckE
6H1IydF9jDf0ZX3oWAw9vxyHgzNTOQOeuvKJLgbzZckApGiC/o9xEFBA3ib31qApY1jtNV6kh3Bx
7rAh3PvCmJQQhx8YZ+J7IPTeoLa3l0LuAMFbORn1TQ0gad4Z/rh5WMeMjJ1dkTJ6RmIb20FHDLI4
HQiPI2ObQH00J3vgL/yEM63kD2u/TQgCA36O86RvvlSpLv/tJmX92TG60nZIY/OLIe4CWES2Z2CD
wcRf6moi4TYJzIlADo2GFGKmDBbIaSs9cjWt04AMkGVKtnMVIg7ZSABPXjCeXG9nLDugAuCqS+jo
jqQwUO8JNqpKRH4p9DyOT1ulgY3WQE+ghCihrrlH3VrCIGzUPQxbxxIKoh5XruyWqhxVV9g8oXI1
rHrNKD8QPrUmtJLVZmbw9rIxAc0eF4DSimxeLpDBYEo+lZAcgfVsFKi6ndFvc04/eI4FHjt3MYW+
aTXzNcW5zSvXLYKj+dlR0bOWNIBIAwfH2wGOZ3+wjyNEI+vuwEhGtw0nuJSw9C2fLW58JoMjZ0in
1unejtmEhXkI0GIeMor67Gt0rR0O1GbHlNSQihN800e8oDRJfZplXsSnIWwUDK8FP3ecSb5Nx3lf
ZRJfoh1quBptYKC+VAWEfwLnqW/2LwFoWjipSh/iXq9ezk+2zkR29eWShztuA+B6uU0Z+QJJVRS3
sV54g3Yzqke26cGhCCfcT98A4M0ejc5q9Uth05glMD7lOn6lfTXzO6YbkC77QqoKbxgw8/dBrNRc
FZXA6PmRha8F2rO6FXDZ/zDfFdtyiomHdOW9boDfTQTT55qs8S+0YoDDECDc+AtkfsjAA1pZ6Ms8
H2y79Alkqy5T+OMLsu8XSnqlT0qzFDtyWARvhFJDoJfwXCBY0N19kcLvw83DwBX3kwp9fIDwziFS
goGZ7UTlAUdkgKCAXMqgeLd/hC92qD8C5pBkjjk56Q4gsszZdX0ZpABSj4s2HGc6V5ibMCP/EBZl
oU7X2TD3E13O8NzEAXxI3oxb3m3QMRggH7DfOrtZ+UcLnv+4SGKGASYKKCx+TL5xmNAbV9Zf8JEh
hFML2F/kpq2DO61h1RyqivzggD5Ubz7xCbnLLeKhwnQeo8Zikq6IEJVZo+OPBVJFJMfZfPNvB36l
ft56KPPOeyUL8eJ3sOc/BkbmEiK0HgbeFdULau64SP9kMTbwaBDQ5L7T/PAr/JZqg93mcfl2vRlh
HjvQDVa26wBvUt72CIYbX6UEQ9P1JcYLAAOD3AWoJY7+MSldgi5qmlm04DFqdQetZCzv1QaZ7RmA
9Rgv684xC+pXHukFFSqrzwBxFEYM8Mn7uzQO9omAxNK3hHGW6XXnALPeMraK/F7h6hF/d9Uw90AT
xpbbqcmqeEthrj9R3ThxHfooj06JROFSWkOI8tjHBTPaUFXCq2o/DqBzgrAD/TZIhfEbyZpiQ2JD
o/lnxwnbf5ZrMWF1lUPI7w/UOTB87UtrO4sfK0+HCxPoSAhGdvhCLRS31tw37BPclRp+3SP4xduy
OD4DK61RzXVuw/65ggne9raQeUkvsLGc0tkUVc+xylwDQUa1leJesYBVGSCyilejs1r9R012jNBr
FRC6uZVzCU5s05F8Y+Usq/O0k366QqUR5xOpPF2fcCovX1ZJcQ1q2qzhy4Kfx2/KxqV/U4hr9C8Z
/N3x6Liu+sc59Chvo/TDOyWYy/5E5wYncw2MmjyAPURMwQK8FyYNq6DT3xDrHKEPmy7seYi6BHsK
HL6/m0YAA1BsHBGMFA7uuJyPGBaK/DFWua8ElI77oG3A96HeZNAkAqTuxd2OPMx3IBFBkRaimyKd
lE193XpweMvdDiYAbDKXNr8QxUm4VFkFC/aUT2y4r4l2+bVCyvLXRvXjcSNpysXVe/Df7WbL/n2u
B8hzdkydL2BJcG3rFlgMgF1IXtBsoD/eMWbVkHU/gRmHGp94V+P64LisIU6z+YeUZGvcjeid2Ads
cwgZ2CHL+Y9a0I+1KTe0Ogfu8/pU+r0CTETztYZtWlTTQ60b/8DNhBYwOQJbJlceZUQU4oS0lwzx
7OOFpBmCkaLSZdnlWwXFL25JXKvZmtAW2B61tJnBwl41tMexlSh6bJt55shJKgXT673PBZhtgD6g
MSDQwoQNB/V5npSpp5+zdtkvVRpvgDlY6PCgu+C2taFpfoIhLpFcxTR9RX8Ej6NkphJH37SZ8TNI
ExmuUYHquZtU8bGXXRax9ycZa9BWdcQ1bcvadGa2FvmUR5Y5NG6YAL8nA8mxCI4K4HZezdPRruVH
f2X3vEjQrSjK7hQGANKNHHoCJSsHFGSkrIqPCmJDL4rx64qfVA/ZBNrAhcGOaD8GxE+u2/ZPaiTZ
DfU01WcJbuX50DXQGr6rDGPAfXO84eTApJFBH/pccJChV9Nv8VsgAgP+XKvtBYD++sSZGXu0QFt6
HWHoEa6jUfa4LGjuD6gJTfGfwmqqWsA8qGxGWqQSlOlRg1ysA4W6iDP3ryJbKm9DvVP8eHh+zECH
0gjfjqYiv0GiuBGqu7V+2RKYtm7nk5VdrxwUZXbI/CM8MjzcV1Ch0BtNnMOr0KWEyMzoxPds5PlP
dGfrZy+h8W73wLO581Ab05sF7faX5OX/pJ3XcttItK6fCFWN0GjglkmkJIpUsGXrBmU5IAONRsbT
n49zbmZoH6v2PjdTk8ogQnev9aeVaYTjfmnWguna8QbetcVTqLLmSMhxjLEqyRD5zBAHnxRCwHqv
ZjRC7wa4u0caqPhs0Y+X6S0whdeQfFkOYtVPdYCqLOab36IZGzsqQIcPLjeNAF1o/emnGoqFwYJM
drV2XTygqpgYLb/coCQT9wOrJ99UoRwpYXkXME/SpXg1bercEAAaIg2ogtLZVi7Y2qZHsss547lz
uo9EbWrgh7yrbqo6JfuP5YqzWvldBqQTJOKwuIHFuancYiCuIZB3QoToFI1mEAlnAYcWCoMpiXd+
nwXOenAoOlhgbaW3nXCQI04+BC4t1kU/6Dv9hDWtRrcEqzDaM5M7Ij7waJhpeKiNxLRvy2x4SFCK
V0BxVBCEYWUkYRig5XFLaZztrTC09REKPXwJ4f+LrfJ6C518W/py3VvF4h4y5KjTLcwBq8FakFVv
y3SkFhjdpkLHmgELrf00bhgcqNX0KfDpj9agnMymHf0CDj9vQ5NujV969losg4DlK/vmyWSM01xJ
FVRfR19qJLXzEPl7pw/4zWZqH9wuD37KOrOekeSo8xAZtAa6Re13y48B/5oypyjW2h8H1OZNQJYT
bcD8vVONrL5MRgu9UtXstKvcz2J5hqxwE4L0Sqt0oFliz3YOBRwdnx3kso0KH63x1ohWLp+SAPh2
BQKVEknduaSc5p7ui13rL/LB5u2E61qatLm/aGm+AYmXxbpcmrRdu1UdP0WZoaIv+bJuIUr49l1J
T7mr0rZ9ThjSw9SXGTLxputiC7SzFdEX9vsl2FGCLtGmjDTQnGlZ4Wu1VLk4Vsqd9+7Sxmht566i
1E474GXuPLe+KLUYOs88xTQzjK4XvXUwQfvLEAmJUINPeL6RomzR+Jt8erYsr5vXQwDk8VZ1rqFf
0Q0BfOTYWjbp++zEQBn5/FhGc4XGyzfMn1AaX8nOtR0z3ZZscS/wMMF3I1E3Hoqg7d8aNBTJppEe
q8tBXzzuU6NKLNKqnYfHmjFFjJZK5jZ5Vd6YjDuebcU22LnW56FtlL/NYvbhdVN0crod6zgyCm2H
596PuDkGxFjGxeKYShWuQBGWYafyKPR3Q5rXF1gmD9+UtoP3qncmjQq4cl+s0rRfvMZiuiVDmOZs
W/lRP6/7dAkeW51nnLfsNGZX+JltYWCPyZhCwKGhZ6sgd6MHBJlpu+mGgKgyyg7ZPMOm+GTs1RSi
azX6RMoLrUG0u7kUb703JOesTVzGZ7kzUGNR0K49OOHCWGkdpxNqmNFqSBevusDZXJweDQjGZD47
Y+U0a/Qh0cvIYCyNADZNY44ENrItnXF5V6ou4FDzYlBo6ioMGMDJxWsldPeD+jmfjnVuwGzUOPTB
1jJOnRxS3sLPTuo8f/MEdhAwKXaezdCPoBWuMRyhoWb28KaVcdJt/aSN82+8wARpNh1qv5mwwJN+
y2lcbnzXy79pjseTGMX0hgY3l+tgkeiXGnuQ7Xpphf+tn9xG7jp2zpTG0G+sT3Z+cclBPXNKV3UU
zu8uHoZTrtGavRuTTdahRRUtNuj10uYuI1dweV5iqMx16megCrC84MFbTDRlcQBNjtoflEGe2HWB
Pzm3+TRV+mTZxrCvTcvorgZ3hB+Rxrg2Sgc7yt27bpZttEEg2Pvk43SD9yT15BHrkbEJ7BfOBYZv
xGOKFk87Q3JjlnbMd4nXNsVetnGpbgeOaOsARgwBylRYeHjf9jp7w+mYiF3sSPjxmGYMzCOIu6e0
DenWhfSaz2Oi/Xml/QDG10Yz9eyHXWpvOAwLQlMdbO1IKxLo0K4MGjb3xdcPembEOuWU8YYdEmyb
Xx3NyOKZwjEhsFtcNg3I8KG6aYxVe/d8jireTh19/Dq2AcJXDU4L74Z9cOnXJf5Zax8KGxVfhyqM
x5trRqeL0XojxKF5Lkxn+sewLVxvW48ievdbFCdpIYtoM1ZR8iOevMhdxZ2bpsdJzRaADJas5N4h
EvkdZCN8H2pFC5xPQgZPBd2+QGqCoi2/yaHLkBjDFPbPEf4npBhJ2VJ+SjmxFhcViV2bdnNyGCXy
X/YpkYwbYdxm3hVjG0T3QkQOJ9cYOPrMeJSEeeumvej3Ml+1wZtn0SvwkRbz61h3uX1j2wbBexDp
0L4f/AX2Z6qW2T1GHgKYna2chULDtp1B6W2FyaLpUfgUCNxAwapJJzcynaVG0FDbGjzAk4p0x2yZ
uZKFyLgqQ8862jawbMzqtSU2ZIho/VJCOVa7EkBgWTdt5LA3hGX+I+V7Q08Jd6pof+yu35ZWlVuc
c5chTJnIRvebyt0WM1DojrjXmPHekl/RJgv4M7XYOA7mXcOD/Qxnr8JE6BBs+GRNcxUnK20FBTCG
ns1LnnUipAi3HKu+60Ses0UVsX41mN4gjwZRf130NLwYMffuUzjFjIKqdV99cUzZe+uh7EaxkoyJ
9b8wWUCjHE1R866cZCr5AJexAUrMKKac9TjJOdi5AUEYeHXUUu+muZ3uHM/Q/iBTW5LTCFJl0zKn
IDQ9KcT1d08vAMddUHcMVse94ZbbdgyWz3MSBucSs5KhXnYydRTAlSXDnqMuvh+cJAu2qLjS/OgJ
U8WPk1strqF8CtMSJQPl1YyAsp6CxxmJ8/AJYtz+2goYoi0ZHlaxTTq0LmzTieKgBV8YV3HVkxtS
2TJ5IW0uH/aDjcoammeaypMbORe/DZ67kQaQWRnbqLA4NaIiyb5DrAvgPUQDfXj2DWFxz0VAYOSa
L5HzBXl18LVrs/IlV3A8OGnKEliW/tXetXno8zVFSeesEcJ291C/dK9t7ZUP6J8v1uqpdcaVY8/y
q1FiKc/wn1RPE0HL8UbZbfkGbuVyisFFov3pZY1zwgZ4H/yMqchySX08E9VF4CxSewzu0SNAtRW9
alFH0YQV6zhP85BzWcP9R5L/+gv4N44PPihSvUt9pEpUHQjt2cU6u9lg/LTLY8TcS3ubUvEiggmK
AVFkIdxyPMVUjOlhVNnS3whRmbcM9pro1cWdB/p+e0hXKkuan5Oc/LdENJptorKzdTYE+bmOxuCL
jRXkTVmZQYgY43be2Cpo5abqa+yhxq7zNzP2ln2XShufBFL2dNg6cdge8rGTzCtGKyfv3W5M+y+Z
kX20YgkrZnpAppqN8lMUzr1nof7VoUsif1YVLlx4MwWvlNUMEPUxJZDyFMX40lD8o4cMo3niDak+
mi6ejTlZ8eipt4a8k80a+3cnKNIl8zd1W9rj1751gQeZej/F+8DTHp7R8OK8g0yioF9bUEgJ/scZ
f5mDiPtRmsE9glZ0PRhr0X2vpkDht5EgocBN2GiWn9RL0+cJsq3fxVpTju5ihX62WtFLjRvHTwpS
3ujvaL69fOrXQRoxfqJt6srZRInBZlF5Sflch36ikY6Uvll3Q9YQ228PVo1eI6oe8W3ysYXOIG4p
1KNgI6wmeWbCgWfdLU5pm0029dH80PpJSe1rdOhtQkD+mBLMZ69iUSDuMMbuXhml1frrXsH4RUTV
DDB0wfQapX0yvi7TAhhtHD/tkXZdPtMxzr2fwDW8hwz/ZbQXTDil9mZZ85amxXXWkIeSN+kNTBXx
UGZtVONZZG2MF4AjWi6lUhO7OHXbEFYTQX0q7uY0xNrulKn30sRNw/zGwEGI48dxC54WW1bPQKK+
f4H4rdDkFHgQwP/TKNoox4x3jIfJgEV5kie68/zkdxGWIpCoulzLuh/7LaOzxbDq24tLWloCSjfF
7umtoDWdO7CR/m3I7WFcTUM2H0uavpQDMIqmm2q4SDZhocXjJHgoD0MHY3GAVhs0IYFt9R3xvKZN
l7J64AFmEygd2lZokNQ1OzvMa3iGwbMxGCFrxCNRL+bcWr0uNnFR0/FbIT9iKz0TfHPdHrsBUCgq
9NJzekrxmPBZJncueL5ZDmWDOuEi7RytkvZRBJXAvotIcA2sGb76KvTfK5HV/DOo9mtXCHFPG5su
6xrW6XMcUTKvvXGpsQ70Uf7YYmKzVwGqRVBewLkVcnLwFQ4lNL8amPk7u28T71DSYxnklUzubkqj
yV5Jt5hZ73FIFDjVUq+O6SK6c5xa8zlx7EpsoKjL5sYvw+lX2eBIWWWygz8MaFE/wWPoT1iQOKYC
t8jl3m5R4d8ZmMvvZR7hWlhyd5DbxE/yJ2JVB1r+xu0fpIamv8gBOIantimfvckUzpaUNJST8TJl
txFz2nDkVYJcF19LRfNvu1FVsQWnOjyyB1uIvyLpBGgJbCvVbx56JBJwcPm02bcURSSCRb6I8tb2
rGbcGClDjCMx8xYehaAPP3tNFZhb9q7hF6kDXnNPo9UnN00pq9eJKWgSfVdWty+Z9mprl1ZF8JCC
T3K2poIXy40gqhsE0AhRAi5SBJ15EHq0qZ13Z+OJbLA7FZM3bssKJPPzUsr4PE4Qe/dAneIpF0Fh
7rLQB9XuXO2mD6NqpbmLKvcizO5DO9kWE9U7RqR8+Y6NGP6IPofChjYQ4hmiOP4atNRO/B+R/OUq
cF3eblIzFpHLQO12iA73ZhmDcF0VTnQiXCrtt8MUto+jxRTlg4Qttr9EJnJfvC5rvy2ePTbolHqd
rLxC07IiWAg7hYCizK1k1echcwiVivz5YEQhljvcMHXwiL96fnarHEHElDXY7i+FWXfbapVMvMYC
mx9uD9i0qcgCa5Np0yCgTEc32jqi5LBASBXtoQqGT51Tua9ALxlzg/ouI1i99YNgHSexeVuCwEXk
PYhZrDB9pN/MEnZfQyo5FuDkYUeZEJ/+cKiQoBFbcJw18uhpeB2tvIfK69kVdzA/rnff2hN9MZ6i
7r7A/IpFLozZjmji800415O3ioMSyfQAEFFzJixQhL3rCVwTpGP6O09Q5z+G4xiGZ4VrCJWfGuMn
C9RwOE3+GBLO4NLaVKDuFoJbDJ0RsVRWhaimxKTarUVTG3fvuQlKtJyeQm1miL1w3Xhx+1LlcsA/
12MTgvlV0XbwXOEdmrbWUDaJMl+1sdr2ZigLvKxJ3xcb26S+z+4dVQ3qfOYJUm6Jr3pYBHx0pWsA
18wt9zZ478XGZsotyIRsWT/TUq6HzKGP6z0n2Y8Fm8UtfvgIfXuaW+MXqp2S2CXIrvQhR0DT/aSN
qwjRKCLCgVZgpIXiXE/mB42L4PPodIhnq45aYuU6ztg8z17ooedb0JTycwNZfKYm7dMD2V7DjzzB
oLRCsNSwP2jlfpWVNT/kYuYjrNNa57uh6fWnKZvKZ5UWC5DE2MxvPYf1jwGZin8xSvXnKkktvSGj
e3ZQ9wtUvSqY5LOMZjSE0gTua5Hoy1Ywq6hcY7qrCt4HpR46QLSVq7TpSNLpPGRhm5DfqVYze9Fn
SdYEiiuTxp+7KMnTZxc9F/w/+2rx3DhT8ikvg2lGq9j1Z9Bho/kUF8w0fSyCYQ8hBBAv466UO2Fj
111pAMifaqbO3LTukj10c4RDF8dZi+IFa9xLQQZdhEbXIbqFUaMzJps5Ld66RQcYLkcLuSpH4zfB
8jYbRKTVmwJ/J30KL+KwwcxBjkE1CrWGoh5fSYibPbyIWXYirz9k+F4gLHHTUWIe0UYkr6iRUNRL
vWTEqxLd8YrFazA7Iorj5iZC9RQjFG/z5tvCOU4NJnL3mT4zSNalW6HtF2lrHtGeTOktuqWYf+2P
U3XwCZep75ei7PfNYgxfCZRSyrfr+QihIQZeSe7nFai2Gx7ypfbejIPodKWYfUyIrhmBuq0QQw+C
Ih/VFNBw++LRpH/H6VF2N2Vk7F/kdjTOdmL2E1OB4OiZmjnEl7fROykKe0LNlh6GTywSs4jWELyN
dmp3rXI9E5/ODVgPyiz1ZwAyqJ84GqtXNt3qYaImEGtw2oBqqU37y5j7JP3ODtDbK0xhU3g/k1oB
Yexk4S14sSv3SGHL/MkjFWDgNmvQQNN3AWVimI9H5aHOYsvTpIimDSXVKs0LNpyhkK3/aSCXLfmG
bSVObip/yO6RT7kh+CLJRny0aDM0gOW0B1xpmn2b9MQqyAwR5dp3MmZqzZ5QznrRasQbIKvwx0Vh
dRxgEcTN0gajpGBvZnN3wZK/pQRW5EgUlPspl04Idj6NSXCq7bFtnmCr8JiVwSXawEpz2zwUbtXl
215V8kuXxTOhw1RnpwjmiVoe4dMXbc+YWganWiDNrXSuGHE80yKHQz7AANRxUYEcXbQboPB8CCyF
BoujGAz1vmpm+6Fql/hEck9239s+PuwVG5zJn0tse+GDr8bKpkrrMpzfa+EJyxYPhLDQRuzqrJFR
gLS3l+37UjKPz2xAb5HLrsrAU+O0Y97rYPWPyPHtxj4Hc4+/6sZOnLTE04MfsIyfwpmEheYucFEG
0ynSb7nx1sdRLxUGFdzh6YFpfoHF3GZpFxZ1qkmab772F0EHiOppk6eDxphe+SrapRHjc6pNbRyH
WNIsoPomAWoQ1S/dxg3KTFjrcTxadeiFz2jUl2Dr1ONI5SVSYhTculPRqnft+adLdkt9u0QUHFAM
nq5exjQq9W3CTig3PdMn3kLCm8S5hc+/uLXZ5IMf1lCO8dlRcwhzEzh5SELllBb9IbdKtdxU7sj8
50ueCMDLGJfxt2X2TXmY9Zi4+w7MMz6GI+Gft6T+sWc67ZKUm1FkanruWNMMIq6U7+PNIBHhc9M7
2XLXBrmMjjiM8Fs5NKi4uOBEEUPYrP7OWSHIw5a1qlhdkroVC8kW5MNYT4AnWHemHAL31iJic1oJ
MmBYPQsZBeQYFYhz4i6c+WOh0ocVnfd4Afoa5mGOZYUkLrTtMyG+Ocr6frIXrMQhNAG6i+yTHIz/
zcFEw3mhx/DJ1kvFQGMHyHOGYMQsVJQZlQ3nTkUjHkZylatoPnuR9IYTBBVnGCvS+9S6ASM4Y9b4
w2ANA4EHvO7w1pIm/D4lTfye8wCWbYIwXAA0gOxse+O338tkpHwcvRQgVJWwSJE78mem0TLinPOc
5ateYivaO7m2zB4Sb/o8VGrcVb7vtDddG03DQzUZolcCVAXPQwjQh3gCJ/B+ijSuU9J/Rr4VlZN+
OvAFPiw1J+xdohAAIZ5kdyAwKIu20N1mv5RL12zrrqmf5vmf8861p0+NCxW3MU4Cl4mBpvLXCddV
62QM7QmkXOZ4TZrem/ZRnSevhI6kdA19Gd5jZyXxZPSKelt4tlQr9BZoVVOJGH0FgNvXe7Z3zZ7l
DaT/LEnyCNhlmxVtO3BdK+jALsCV7W5bnJjPEPkQ1G5TWKc5SQBuTVxiXY+GsP81jn5He8oC0tsM
VQWtOnhxDUiIL+0hxiIaEfxQ2/1hAkO5C5YO6fTEjHYGqJLh49z1rg4QW8ctCgoBQduwoMop2yau
brm1OOqWe0cBhmJON9GwHluwadJF7IWGpCV++FwYd0pvgjZILjatphH3zoC7AALBArfTZhqmjSjp
uNb0vwIFxZyhyFJ1i6EkHghagJfLVnHruPXGyePxJwJ6er8I2SkhmYnqvZu6VTFGEs7rm5po0WVL
Oph8ShoyEzYkdwyPYgwguvsoonFCpcd3VqB6+9RFjQdlHLbtRnkgzgjohHkkACYFz8K4YO4VQWOf
53qcooeaqbOvgZjNJnecfvg6uxDfoOlzmFH3wtqzvmFrscsSCIrK0QzhCnJHVGtiQgl4sTOgyC3K
E5SuLhEDyC5ozWwcm0a+6kvbs4kkOcH8Yl+Xh9Bbok9GKFzP0LfyWWkxb7CWD6dmMMVuQe4ao6b3
ux+Y+FHw4A8BhSenj2ZjAfwVW7p4cSJuJrz4lWFLVyCQOY51LNz21sLlRHQHamSUhCgnMJfqBbrd
KU3xmpdjEd0FRWFNKL0LsSkzn7iA0A74+1BLUs5GOS7Hhqb9e43ZAKu6NWZPyWKkg5UOc8wKHXLv
wlaiMN5lNjw/31nY3tXCjhwmn4SmetJeDI5Siar9VdmDfq+BhvkFpgpo0kEM5vdBlkZtg7CZTiXQ
1rhKq8gNf/rCgkhyYehvYjsPGd80290zIRK+xjkelHRFna5K9AKNezt5BialrWQSH2q/DZZNCBGl
t0HvMFcnQHt/Z1+ChrZznQwnNtYh30I3oUWz2Q6sm8vkNvdBl/083uEHwDYxkkBiH5oUh1hIU40a
ULTtu69UON3jGwn9M/h16OGOxdihppBAqcEqWHJ4DRMr2/tljxUs9VTyDd9Ahi64DcfulMST3x7d
frqo0wY7PXp4KJJT3peldxRDNEGbYGhJ8x1qhoAPd8wxBtp4gL+nYMDfQpwXZ9RDaL4pKAZFTFCI
45G/d+qjwuBgHehaBgd3cFcX2wYuqiYRAiMNoESKUm0VUUtZ65AZY/nOFDROrKwUbnCdGtdyNn4R
BdEtuxxJntK1LlIiwvVIoxmWsT8jyyfInA9fB0SaxAu6v24tU693T3ELZ5Cs8BOnI4dagkPDrG02
6/IJDGjBocnoMbkbuzCu96HMsSdCufXubiGb07ubR6i3CxLs8PFy/G5oTZdknRZ292PsG/dceuRa
F+uwB+U5zgwaJIqq8kXElhnPXXOH1Kb0vtgESkAFS8saH4GoEvMZzWSCoVqhJfA2GaIXNDEOJCHY
ILkq1edUDf73go0GDYgLR6GWwYP1GX3CHxG2qWIzGsToaMKhX3elzrvoUIz+oG7I6jHtTThSsHAg
ouQI1yIzuUbx7Ickak4m62/rqsSTnAzGPU5TLOIQlDqx3fel8sy9U4Huf1HIuuxzhwBRrM0yd8FT
prsmug+xSoJeaMsiJ33hMjcNtlvri+21Q808X/6050KB9+/DxkDp44FxEOFhEs+9cuNEcfPYWV3l
HHqwhYAIJsd5zpw0JgpeOBTXTT6i77EuhsgKMkLcUvPG2WGKWbH7hLfy1BmbLjM0HVEDpQqSNxrM
qb0hNrM/D45q2m06+v2AWLmz4gPO4lis9VDPeLqwItjWXQB4T2hXFCbRY5Rr53umrbg56KDRAfr0
kC4Eg6//xpbSkS/UQdmR5hQHQw7YoNwACq1FGNN8qRcOQI2Lrkzy2yTJRPcWCOptsAF88Ns6nRv3
QZJOl+zrDD0CwWikR60kQB4Dgosszl8Jahnji1JXiqe6aXV9YgYwIyaM67XtuQ0bRG8Lr0wccAvF
1OyOJd3mxeu1D1Hdt4Aew0ji26ZsE688A5tP063rI/6xBtfHD6C8OsLM1g8eleIkxyOh08sPLxhk
iji3y94/CMH9PeDaIcIQLYkUDsevcxWumg+lHaB/6o6oh/v02SnKbYkSjwsicRKrxYpf4qXY9bV9
CPbdes2b+iB92f5TOmngIDISDAdhSsjVT2j8Sukp5Ccw1W4m7jreEiSyQR1yLA8MrFjHuw+nC1wC
bK/zQxmXLC+R3i6WxatAVIvbGgoV98exaObtYJiAYhBiwQqPjBfETYC0ImRXy6em31m++lphXDuI
IXFOMUaF6IMo4t/GR9hOiKaUefdKEKF6nWQue9J0krruj9Af22HeZ+XPMP5CTNcHL/v3qOHLdQh7
52GT/RNcPelltHsHh1J/DB6n7qVez9NBHaW17dbKfkmro9m48U1JHMO6ZprjqfxoMssf3vR/rn+V
KwwAkjhkLOBA/UZHrTsmmsotpr75hzyOOwTme5iTxN4l4QcP2P7jnQNihkzHdrj36ztXKaP4RNcz
f0Wvl/5hITWDZicWNyQQhByUUuMr+EXbCey81RfhcXeY3V/OaO10nX/wyf/+HADghLi87suk6X8m
wf8rO9h02DwHksuOsDunuNlBoR2z5unvb/uPF7EZ3sD3rXz7+qOCo3WnAhvD0fbKRxR9d27/lHnP
/4uL0KpCA1CZOdejx/Mqdjvfi4YjYbafQ9/+iXf9MUjcD0Kyr++FZUEJgilQheCKMrhar74VtiKQ
miyl9NXYT476FDQfXOL6C+EStkBiQpqwpGa0r2au2XoImSzuZCfUqLrbGkyl/t4UezQWf39k14v9
+kJXnyIltOwCqrJTph+7/CmPfjnhu+lPf7/KH57Yf27naqmlzCxYCmNnp9a8O+mPIDwtHw3p+uiJ
XQU+yyQv4Cp5YoW3bvuTy+E1b5GB++aDfeOje7l6+9qaomRK3eyk0k+RfIi8H179wZyHj17K5Sf8
a0USxTZ54cDjGqOzjB94KSJ7mtv/4Wq5fvVX412SwcVqJbgKSYLrwiYsI/ji+Y//f2/+8tr+dSsp
bgEPGWh2cjGg5NZPQgSxX37weV0e+b8P0P97JxSWri0cVs7VnaAP0JYWfna6ZJGtIM5uRYcd9+93
8seXEkDGSw5FH63bf++ERg5VMwNRTok+BSTKZkSO2ukPM+oPLvTb8XC5HUeywbgKIMV1r1aLGipb
JHNenNLuHnQjbe+DnjhnVISL/jpLUDt4LlIyd4tzitSXnIBvtwzWE8xMggIzJAzs77d+HaZ+/YOu
1tbULd5sRfygZHG2BSFoqXSgeuONsTTGOoapvP79gn961v9+AldrjBEYkd8CCp2G8Mb5VpEvWQbw
mh8+6cs7u/5w/n2dq4W2qAbQtImLU06KaYlyGb8d6iBC38IbQvVCDJj5tFM4IP5+f/98kdcXDlzF
qefaiL2vv9g+yG2BO6Q4hZV1wj6Jru5MxB5+AOL7rOf8Sb3TKQ735a1/XxLaBAz+0ZyRPz3jwAsu
0wwo9jz/6hlnbiL7GQXfSW+SfptYzFLB3y+rj271coL8dqvS9h18BpLJPlfPeLaDCOlhV5ya7gnI
d0VmWkGTZn+NVurR2xGrhaCvWH/wgK9neiiHyU2UM76gwPId/2pLyJF4GQCm+ewQ5yHoY1uyIRjQ
nA1P/vhi13cAgxmATa9uAud9aorz5V0ggJkJCdN7UI+dHMoPftVvZ9TVj7raDLs0nSeC3+Zzj/1y
nl5S4hBCAsZ60Au73v39Efy2KV4uRm3tEq8TOszO+O9+pckAlWXEE1DxE8jPypif//ML+Pz5l9FQ
xDBdd0pAlkiMpJ7PIyye6xLUbX39+xX+KXP+8+1wD/++xNU9WMMkA1rz+Uw9tPKD+8T7wT0/ePl2
JLwbWvxAEMjQhB+8p//HdenElJIUYOHV2gDzJQGxGuZzXj0M+iuhiBvrYt4LT1ZAGNL71BM6+dF0
t98WJDfLY1RMCGTQCSXsf19Yi6GlgdNfzhaR0l2JQYI1iXLl6CUfrMk/XYnR2DbdJiMyGBzy3ysF
TRSZMW7E2YsJYCdYKsoOpIcjlPpggvVHF7p+jmE15V5ciHNPxsADab8WcCX5uSzc4tDNYbD5+wfz
x+spB3z+n2YmuDqjZ8AFOuJJnJ02XxXdc0j9REZ+Ux7+fp3fDkTHv2AEnuMAjyrHuXpVMkabhO5F
YINXp07mN13zEjeGYCUPesY5D7V4/vsVnd/3Di6pqG1AJWg6rje0Eod7642zOKuadNXCs97byA8+
lQtUT0nq15303Pq2hba79drF/gHa1+w9UNANibHtQ5lBaS02LuFVFGfl3dShdSfDTd6SJ7LqO/3W
4XvBoC27/UA8xaqD+lhbo/VQBjI7kOyZfMVonnyw0v70IF28MMRi8cU78upLRExTY0NxxNken6uv
Wc4+uF6GTWce9Aef4h/WNL0tSZHgLGyH9vUgVugYq251yPIiOzzX9k77/jZdbt1gWmsydiacOuNC
utMyb//+7n5/dZdthJnmAZukorD773Kr29xhbMe0nJVv7chAIAPE2g3lbYJ+rXXf/n6xf4Yh/nfP
/O/Vrh4pZn+bk29YzuY7wvTu6/LDfha34S7bRRvv4ByGmBzEVfitvI9f+hd9a3Z//wH/jLv57Qc4
tN/0rVL6/wyY+1fJ71kE+CBGXc7jbfwEnXDHsEjrQT75m+VGf35IzyWzXcNDu8+OKLI+uPhv1YbD
3XtuwEhxyV+cyw7xr4vnhCOhEFbLOW6JcMJhdZf4cu9l5Re7hPsl7ZmEuO6dWRQ3OMc2nbt8+d/8
ghCgle/acQEJ/vsLJkeihid95Ny2FovLfAa3PUTTZszkAbv6G2ZptPh+kK966tq/X/xPXxoVD6O3
pX3JZr3al/o0XrIW1v/sVu1LcNuqdVhVz+XyK9A3/19X+ucr/NdzTmDdsa/4/3zT9crDOQ8ff1su
xcEa8TkF1ee/X+/3nf0CG1GrA3RKjser91q5yJ7CPBZn7vC296MdUdAkQ+inYPjgSn/cKIB/cf1y
GHP4X10K0DlZPFGyJ50av8b48T1rX5gLl2F5syK9agqxbWr10f70xzv812WvvhsSBt0yN1zWUu3O
DDdpZzCw6GORRS9R5KAp3yZxe4y1ISl6Q9ZXb423aZhvNei8+Wj8+KUqv17EnDYglEoS0eZffUmT
Uw81Ka3iXI3F/yHtu3YbR7pun4gAc7gtBlHRkm253X1DODLnzKf/Fz0HM1KJUJ2Zr28aaKO9WWnn
vVa4MrrhG3RDvTvEgAm4f7JLdxYRkMIbAoiMFPompWKmoJsV65ZRf4snwDS7aJws+rOCGeb7on5S
mfSqLmVR2a6pGopSTmL+2Cstpr7ALGOi/OzKXHZGU8WhFyXOjORhN5XVCUWtbTrJT2ky7SJgWpnA
mY7sOkUztAKQfaIZwOzKBAkjXfyDD7DoYGpOfigAxZCrJitHBhEIFyjMeMJnoCsrEe2NZil6ttr1
aMoWa4biF24dfpRqgX2hG7yI7KdBLU4roxDtpxWcElEBrrHUHNq4/cUrU2SmSVaY6J98ByDyOi/l
P6gN7kM92CRVLmKOWHLRlz0xbPvi90iwAEiWgkTYoJwxuJ7IgHstf2zgS5BeESMTvbUyQ8rCc9Xh
IChgv5EQ7iFXea1vi9YA31bMCcecANd106/y3o4e0A8clQ6g7+7foNtHei2MCmYrTPJzkuSLR73C
/EQh7lLtMIFiDZ3bvHtf1PLCQBygoi4k8aJBKQQJUJBSgYGeI+ZCetWJLO1PcAAcFwbmz8N/Wpgi
GaLIw3k2eGphaIiewhYZabwMxKPAVAyAn4pGA4zi3F/WrWLBDsKFhSY3UPGiPT5ACyWTOkLQ1NZA
bRHLadWA3Wrl55LP8NIXRak8CucGYFNUcXY+L2wUJ4xp0SIAOlaof39jZCw0/bDPPtRQ/bi/qFsd
hkXN4QBa/USD1+mjAiy1YviQlKEhAy0bZtJt0E6RAkkrTxilAWF24K6VGIQZwGo2VF1AIEKp5jiR
4xq0JSKaJgpAAqPrTjuDXMqVtedG+5OiiSAMXzAFCcBVN8acpxQw6NlvHzbK5iqiEKhrHSVC6q5k
ASYIyx5EIfqIVna4OCmq7an6Hy4KojhNhisjoHeTkgKIMwGl6V48wqnn0Rkjo59QzEzx8f7RLb3o
SzGUtZcrDOSDulk85gmU4IYLT0B1RS/YfSnCrV+KPZtdGKwI956u8Rb1VHAeIOmOkfQ1ojeSi58b
AKpmqRsnX2hYInIKdnX0eJ/uC156A5dyqV0cC+TfJW0Ujz4KuHIqb7XeFYrGuS9FEBfu5KUYahcl
tZD6KRXEY5YD2UD3JCsHF5ldV8j+z12hYPRoujWioOoAMO9wAwDKdB9rcbgbAVHA+JpZGPVAQFlv
yDJsD8yCSr1Guckw9t/72nFE5w5yDYh8gbJD/EqTbEAQt/b9xc/vjRJnaIjNDZgfnCwtzkMZRY1l
gAB20R8JqOLIlZn+cBIL3NgGkz1+uw3KmvEGb4UaPAbuFVlXkd5DmIGPutBtGKXpMMYWa8ewFFwu
I9NTIh37UdjF0aOubgyVIW/hhIFYIRtwBSUEsqBtvRYoedGAnsreOIpCa5dAAKnDUxmvAeQOSLqK
lB3aTtqzLAmmhplfKA/GLi/EtWhS1jGSOWs++KXzFbxYsYERGj2Sx+CUtm+K8YCRVSJHKwEtcfFg
tmjvGYDCiC0HywGXntC/OI17DVNTAIQqAR7WqimIKT8NpbTuH//Szmg6ohJDApEoYl7q7ueYnEYr
j+AdY4zcoJWKr+E/btCY3qExPgCzKhJDGDZ+VZ2QRdd8060yGwKAggtzpA1/iiZr7yapQeet75/6
VnwpqnURm03rIMEIFPy91g62AYDWigMIlTGt8nSvhEeBc/2wZjy5BaOEBg448QjO4LIgCL8+HUzf
YEhKiP0TZiYtSXnhJ2RVqqf8Q0Tvxh4NvHzum8Dasfrit+YzzO9tFulaOGXoi0xpOmBn+Kc4051y
BMw5QBcM+Q9A380CXX+Cx2L9nW/79ZvHZgNsX4J94oE4Tr2GEGQmGCeT/BMgnDB4GKKrDXCShgvQ
FFadZuGlz84Fnh06C2WNrtOAv2satVHzT+oe4JJyuM6Gg9YbJFFjOy9/czrjobHkUUuTI3CpgKrN
PxXtXIwCuky2a0HUh2l+C1Ci9x/PbVpTQuMJeo2QrEG8DS/3+t6gl09UgYMSnabx4LuJvB79vRx9
dzjAOHpuZVTZgYtfOKPqH5IeKWRTGD4iC9hMnClyK4Pb1gBF9oCjWhacWfYrTAoGQDRPopAVaNyc
+fWnSlQ8A0pF4PPHbXTKX4LfOHD9WH6V58Fu18kG3WhnD63qjO258bQokZSW70EeC/bCPjrV/W8J
lN7t1/3tv7GU1O+ndCrA5bRa9fD75Q6gI3ppYlC4DN+69ve/l6OLKrK8KuyjRLuselc12TiN0anp
f8lVfdALqKRUHU+h33OMc7rxxbEmXcZ7geMIu8xTx5SVSt9wsYc1aWm24oc8AQRpiRh4KnK3Httu
jblPhpd1G6tJaAeCtwF1AG2MFP31NeZHBKYAkJv2rQkuE7tf4XauMfsQMtvWbp4nJCG5Ks0BNRI0
tFucKhhUDDuf3yNjbQ1r7hCausO7IcOq3d6MazGUURsNLUgjDmzX7WawYhfNqyIrvr293LMIA0UN
dFXM/tP1nhmhlvKcHPL7Zo3stIXhJVJbH/7R3AByavf5b2/glTC6MoR8JXjzJmxb7AaWYYo7YX1f
wO21uxZAPdVk9o9G/udcejsw9R3aBxhnIt5qoGsZ1HMteQMQSX3A77UnzIWkGGrB/M3jsMP2/fIe
QtPDynorPCLpfeg/jJNH+jVmUBxt1zIe2Y3F/bmFf5+dLl2fXQPq3zLtI35f2wbqCoZpbEJLY6z3
NmiipMw36MLl6zFdUwNoFDfE6m2g1jm6JX8QkSCXxVjP8qv6Zz2U0QPwWdp2EdaD+bNtZHGmdhJd
zmKJWdQTF3dep54VIIwxbZzhBGsb3TwWEoLQE9lbt2JdR4F1QpRGAi4GsIQ7SPJOhtva8yPGfMkp
Phdb4yCuJbN0xF/g/jIsiWG0WC+B8sZAYA8cNRGSRTMwi61k++x9ZK2O0h1T2cUl5rn4/eQYTjq4
0jvcbzPbykQwAVdqqgfjCMBWo7V85vqWryUymnDI0MwKr+X6WpZZJIdKkMzXsrW9TWKJ69JCH4kD
7ieGVrkNLuYncCGLUiui6IGIEIQN+/kQRzt2NdezMjdwJTu3Evu+DlvULxfCKP2SKbo0zYNT+/Wj
y7KQ8/+98piphVAao0LSqpTQCrDvcBNDO8W9763BNhGXW+Gv++tYfmaqqqF7BEkAVMKuTwh4OCnH
ZSWPHvLYBWKLXWzjY7H3zIihN5iSKBUlc0CkDyRImh9YTTwL+F+bbOOZrFfFlESpKAFgx3w5r6m3
u3VNQhv+oCXvqlXOaHBd1IUXm0fpqALcNIk/FrOOGizZnM2ltmn+962jNVTWjrmuYEFAR1wP68hq
iPBtAtDr8X+8DZRCAh6IIUQSFlQ5wHEgNTEOsSmYYJdi3AbWzlFaqQXpfebFWFELq5hgaAQ+oNmc
eMaCFpXfPwdEF1a8gmsl1cB6Bms2vuIaRXyTpXkWtDi6AuGwC1ByqGVTp4NWfZRHMeAMIYEZQci4
S//DM72SQR3MFMkgINN/rjRwhizSEJKvuTXL6i7s15UY6lgKAwRYGDSZjwXMvSYP4wdOCsbZ35bf
0Gh3sWEqZRV8YCCEUwgG75JgfN9sduAZtSLo6hDw4xgmSUydJVK61alXIinjAJIuGXBTWJj0oJ5m
vcqZGZDkSWvx1uabpReW7B7KwQaiG+Q80DVG7aMAbMAo77TZ7g3r4nexHfCKtLfQAmsfY2m32b55
N/+RRXdb9+Ae1YrmR1Z66IDc/NhDG9VIR4BLbCc+eQ+CmX+KJNnwW++RqWxntU1Zqyvx1M6Coq/C
bOSP+FmtJxbaR39ec+mAm8EMEOcxlNT8G28kotkRnZrYX7QG4+cXvq4oqEICiD5sbkgwX74tbJkM
JijfTWAcMzT84l1FtIq+UCQQFVmhDH1TI/3e1LGwT1MMWQco66snBSHY69SfFH9TpycRHUrSMyhy
SY+Rb41TWetdCDDngPnvT5jv9sV6haAMY2DNCjBnoplYxiF7x4B1/9tzUVc19QO388z8necZcn9G
COl9vpRLGexpUDhAYkBubXMPQBavrNDSzWnXH2BXd+JLaKaA0AZ5neU9NG/ApLJqVgFvwUygcGao
iHtRCr3JhgD7BXuPXk/E1gq4fa3gOXwMH2ctC8YlJ92Buw3MY8FjdqhIbLEU1eLTuhBPmw+uTpBw
A/XoPtgpD421r3byptmFruMIhxXIed/A6vY94eplK8YdX3pViqHKGPHEcAP+ps5c6XORH2uc+am1
FbfeB7D5njurEZGIW3ac8JOTuzntC4mUyuLVbvSlsBH2wNYDT7Hdm9pTv5pdmsytzdFGYImEDVCr
tsO6X82BrOdOpgFA9w8wKyakdNjxkbjgCqPV5e9tUChLEXEhhosnbIPhKg/6CdX9U7uZHLDAwNkC
TX32Xn+Ain5VmOC1QEBfIrBgnMSCp3/1CZR+670wAjYaPmGwEgvcBFa+947iejIjN9uDmNrknlkO
xVIocyWTUjoI12qVAz82jqEoSOxKP4E2ZuYttKv0T4bLWOO8jXfOnu400CpJ6SW9EvZ/pG0Av3zA
JStMw2IKYp0npVIacMWnCY+FSXhO+aE2OROYsCbAUXoLXNprxroYr0ihAoEKYCzeNK+rt+e43oOT
kW46LC89etAX/n8KQq9OjooIEGdpVRrNJ4fHMoehw642tcfMHS30prO8aOZFoVzPmR9G5jxczmDX
WekBhEY/p9dbwCLaFCyDwNpOSikNzYwar0FFtDBE3RpjamBjsxoLWFW2uPZcD0qAOylwsQtTw+UB
RzhyXcxTXTQKF0qB0lS6DxiDSsWpgpH3Jy8ElCmze5iVlWwB+tqsj7MeMCyOmcyTZlt756XQrqsK
5kJwP+F89ZO3KQ9QhTaYNg/+r8ZCmzR2/QFpvge0vLkGeGVJt0le1MqaTHDVd0TbtFZySA4gcP2P
OcDLu6dSmgo06bqhdLgMuf1S2zVynMeVcuIJyywuerfoGjYEFfMecKupS44p+zhq417Yq/vpQ/vR
GGArtsER4jITuUvO3qUs6oZXXNurNdBPftKAwtPg9KtuDTZd6P/M9Y8N0VbJYTaLER40IGPIfRUy
X+nb8/5nqdSVB3Z4C6YDiG83wME0kTiG0YtYDa2sRVI3OlIlLwTUO/SUCc/dzB7C06wWQWPw8J8i
oYsNpU0qdL0AvHnIQtUdedXu2bO62Xri+EQi/7dgD22WGFlAiyyay6hbmUgJEkyj8NdrjXb6HrDx
0Bc4vHWH96A7gX3/yBa9NriMKvAYZGBaqtSZpb3mpxmIHfcgT/weLPFFatbPpSWsyh032oBbcot9
7gT7HIEmt1JYPuvSYUI7ARpCEwHMR29wOwIGKQWf2t7Ay9BxQ9H3agIry4KXzopOlgz3pSxqc8tW
55MG2FP7cYWIfW+Yw2NDss3/Rxw0vzP6IVxKolwSgAIOtRxhVdoDwOLfumfNjWBQ9V3zXb1lh9KR
UQTwzPHx/mHetm3MQ3kXu0kFP9AzAM3tsEKQg57yQwefVNl6VvWtbXxT+uJJA6QRhszFE0Qf3dwV
BVpPWsl7nifEldKKsHMc6R7yjW/jFFeYk+a3/0XBGBeyqBMUACETllOD2+LOxdDwq16joZ3hxC5Z
zEsh1OF1ilIJMQAJf978rDrh1q8UOHj3N44lhjorpar7mRFm3rcYufduAzR4gi5uxgNftD+Xy5n9
lIuAuBoLEQXrTkRht3uoT9LWt3NkqrqV/CtkzMuzlkR5kI3Yi9oEEu+fGjKotWsLfMm47awTYq6J
sqkhbJyOcrwImzr7+749q+XB9IiwL3/dP6al/DhmrP6535RNjcGVmQs+FlVZGLY5hHaA8kLgwnn7
Hy8EpYnzbALS0ny5Ade/m3NSs97HolhqcD6FG+V0sSDKfua5UKszoySs9GzTYld+Gw9zkAowRQvI
+taUr4zP/20XNSo2lTpPaOoAQueSK4/ETGpOGyD4mR5DH/2MgVHLA1QLLyFVrYMWgO6Z1lIgICfy
KKJM2B9iF80MO8n6aNAF0FuYDX8746HZ5dOTb51OrK1dcICuZFNHWANYM8VghLjfvhZH0Y63EwEm
t9mZEKyYQK+1UydZsfZ21hT3VkwdaKOVUiEOWPG0Q9kXeLlI3oMGZ5ceh4MKJ1N6ZhzmQo7tcpl0
pqcGsJ2oJFimRvaC5W8L52F9tItDfTy7n4w9XdApV7IolR9N6H+WIyyutcEZi4At3kWkdRXG41vy
g67kUFrfGIYQeLxY0yvAw3/zJoe2gGm9/kKjL/n9W3SAtglyP1xXVquavHB6wk+Tj6qh059u86zD
uBGNocRmyu0hLatznMQrxoEt2GhRQPeSjGkFTLvJ8zdc2IAQfT+CNNbzk/+r7BLvi21zmKv0zOaK
5fX8I4syAkD4lgCzPMsyf1KwAQH09ezZzakn1GQtg2MGWUsXEr2qc6O0gX4/nlpfG45V2wqVuI/U
GiOQNsf/1tJvVWOCTiwJEnm0xqJrUpph1a43sk3bOBUiWdzLqw6RPKqYSK6tH9Eda4sOco0WDxPO
OLwlpXIpk1qcEstggEkgU3jwTulj+5KteVuynkGYZFZ29pIc0ufmINm9e1/w0kFeyqUOEqFIzoFp
SNwDZRSEDU6tfN0XsOSuYi7on92kzDgYY3xNjiGBAxbjjIesWV6x5T1Qs+R21h3qblUV723GrQvl
l15aFSiAWf3nS/rl8hso8w4ATSFrMGGw501vE2/fY9u3+f1snwDeCTXaWyhjgHYT3Sasl7/US3O1
fspcdGILUrlOEvcgjLXjQ7eWdgJGmjvSkYQAQ3i0VEeyKxPq7pmx9axLRdkMWShEDBHMlup9/w5g
WvL8uFodURgYVk89YVWhlqojlyv90b4XCijNcZHALYPQy1RXk/Vekoc/ibUGJgqMowrLXM3x9LYn
n//rJv982oXooAEytTBik0HmhDotR6b1w/PqOGdB3sCfhOTtiZU2YNypn0T9hUi5ErUB5dNZ3fYQ
GTkAFkW2nRVB3AI6AYcUaBszBgBGjSQa6VCruBA8Ucp8f8AkEe0658F5CMnXV2VXNqia3nzzm3Fv
ZjNI+xqXIikzKTXAQQ997CZqtWivyDcl0jzNpnpU3cJkVrQWVdDFAil1C0K0pg1KLDAIkJF29s/+
z9MQX/kPZcNZhXV/dSxx888vzk2UOS1MQ4hT4pxM/EHOI4aEH2t+b/8opWp0EVgnvP93G2VTtkM7
N3Fe8wtI3Mr8Bg8RQ+biU8cUqwG6NRnDBZSG45BiAW6AKu6zVx+8hJ1V/ELbbSnZoBC+v3+UJIxG
oUFaUcS5jI8pTIXSZ6IIUFgjE7OzA1D8swCN+gDmOPe+ENpT+0vKjDKDkjYG3+iEas8nhRAXcnZ+
QdtN9BCghg6EMhAimBvgahIQeLi9+2T2RMhYsQXlR92IprbS4DTfTzQpO28tp/0KrAntUpkzEb1b
Z0CZNs3vZJ+/94XtO3FtMs6RBsC4kU5tr9r2fZw1WHj1UdtFiFHalLTPpvSCrgyjtSvn1JPTXKhx
WZLl61f/l2R0vaHAjQFwSaVefShxAWiiw/ScSB9gqxqAPa+WAYmmEH3Cuv5SB0CTTABuvAagdTVz
hLOg+H6Gai8ezs8nQMcBWUgVUeKl00yanPQAE6/S8wA+L31Vg6waoAW2aI/ASDfHrzR2RnDIxKtJ
XhureF89VCUqzbKjguR9J3xNqS26dbONQjdTjvevJOUV/vVtmMDUdQV4M4ZMXYs+8juQJ/Lp2RDA
FM7luohpoQyio8IE1SCrpjPriJutwGg6/HjM5fM0ZM9YCXKpGkp6TocRdAxJRuQKzDm6sLq/rB/w
VFoQVAaeNGRhvJTyz6QxzuVObbKzihLVOxjucu6I0R1g6fAvwFkrCf9VF8DE70G3tInXVeBwlTPB
HnwMwwpjPVpkJZ49pQDW3/ghGKM28S9xJz9ixBeE9B4Kp99+ak+xFfSn+59Oz439HMnlp1NHAraV
GKajzc66avVDigkesGaSpN/zcKe2XLTOSpK7/QMryfwDBHOzZ9o8jithYOMGpSaMwQrla9CBnmpq
4AggzzGaNzvrCBA8E7hb46oBdT0pP8NVfZ4Zd8CB2SA58AFY7HoXyutWYRwj3Rfw115cfBJlc9Dx
FwTdgE9qHGu0ZXv8ctbqcZXBln4U37ILy506GG9aYeLs8f45SEuaAxNtf28HdYUCodGCUpiyc7RW
T/Hbq/z9ED5qW3Wd7kKz2vrRqrG/kSg0N+lT6CjrA2ZcH9Ajgn93RIuVoKQThz9bAf1lYJYeY7w3
AFs8l4/NWKb5WQYQZrkG3RcA+0EPmb52ncC/NCHoOi0JEOmI9MUwe2qnlH8Bznz6mktG4jPsyZLe
QJJKkTDrjhiE9hPHAD8DA0N+bptgcvg6z0BMn37UDa88dRXPGhaf7zx1NYHHDBQfWUI6E2P2+PmF
e2MMGmjPay0/Y6JcXuuhIDoFXwqWxoG7SSrB8ZhUicy4fXSQM285UNcRLaPjUwYMO5XAEUchFoq2
yc9iYqkKqSIbT7LKXemxQpPOShgfZavcV+pWElwN/RsViiMsh5z2lP/6CNS3ZMC4ahJwjK6XLo3B
KCpFm585VxX2ItiJZVLuSoAxjgS7jsbGdS3bGSiUWgdwoMWHtr7/EJZuHpQoppGAG4mKIg3WJQe+
qAVKmZ/fEWKWZvonf24wKxG+M+Qs3CnImYFkZRD93hiHIhOliQ+wUg99IlhoPT2XAZjpcZvKGFy4
IM0AOZ2gAOiVI23lm9NkKy8xQGdK5d+ONv5sOzrRBIA5zLBHN4sGVWfiyxnOvnKafHPePHHWRt4F
BE7K5wsjU7ik8zEhDJAaXuJVoPXNuujiflddEA6+MubnmMAxgQuwrUB6kpnKARSyLdEyp+AIyzWi
iop/LRHqBLDfgCDHuPS1UPAvcEILJtBzzxe9xZWjRsRWkN0CfIGEy7ORaB1owJJAf+4N31tNHc8q
wYkLDxuPC4cN10Pnb5D1O6GMPLx8fIPn8b+G0Oc+s0EyJCsD9SJwEqocWPNwoPpn8EyipGvkeq0d
vFgxwFPqdXFsxRjNBTXekPigOx/bNtphsK2OLX6MxV9ZIcm/QJWKeXg+qHvMx2uhAJuh5cLO7xPe
IIbYBy9eISovVVZ36DXUOPksdVnBGiJesmWY8wQ/JrAYMSZNt/olIEKtPGOmi0Vfo2qDz03rAIoU
EzDcmFz5Lv7G53AbUSL5sS9BciSY6nv/WjqqZ+qCCbA0ovINI+6h+17nSwCwBHwPBtThBtIA8SKI
L6s2EPzzzMGjoe8vFtH0qGqrARxiGx8TKT3I2JLBnqTD/ff+E71dK3XMayrApkfTJ2CdfzTfxaUv
W1/WY/BLn63XP6OdrdEx0Kw58icnf7AR5KHGKFhp5ihj6mvYe0LMJ+v7dDI3GOKzdjuoQZTOEvLb
NN0T/rgjeXrKzKfCBKk6OpM2m435xIonbnUUHoyEnhj0qOLbabsHVMi0lAzPexbK3+COI3WzjoNj
MDBMz+2zuBZDZQ8CL1f0FgDTz0iz2X5yqAEhAgAhTOxuJVC53z8IeogSd+BaGqV9/LyE4Ykhze+t
0SzWGkHjzXex2+/3Dlgo1l8fo0GGzWCS3fQdH1mdFAsv41o+pYiErql64FV5z5a6Qq/33nmvTRAP
kbV8PP7inYKocKjAdmQC85/hx9wGJNeiKSdPF2Ndi2fRoC2Ui28hfohBpnp/f28dyWsZ82Ff3HNQ
2vgp1Ir3HCTnsi1J2DBeEp2a+esAFWmG00GqBOgq1xI4sJr1k5Rzz6nrHb9Ww6bbHABo+Ylq9lax
RsZ9uc2VYD0KPGOImzkZqD3jS9XvpKrlngGdRYZmPVOvjSARLd8b9VevMCrziycE3TSbKQ00GOL1
2jyxkidu7CBNwdRBvUq1Fwnt4PePaMHHMXhAfEEJ4nHzcGuvpYwT6v96xnHPuR3b6Urf6WTz7aPr
l5XUXVIg2BcZfe6AsECgdS1IRfOeVg8e9zz4qTMUm6iWSF3vy+bfu8xY0YUgat+kWs5BDQtBRtYj
dkMLhcyDR1YjIf+RJBNrA5c01qU4SmPVdSvXXmVwz1twSGIyRTyhW5Qgvv4QTDuzzY26ZQTKS88K
LimAd+AvAWCM2slKKqVkkrHAxOhsFWR5CuL2+9di4e7BARTm3CAqnMD1vj6sIqkbsOim/jlRq19V
WO3AWtuSIEzt+3IWXhTqqCBPwXIQcvy0/15oCF2L+qibav+c1fkGwDkPnhK/Gln4LpUjKdPOEUSe
8awWslLGlUzqwAZ5CAJJz/3z3nkA1j7ABvDXgAz8mqzWBMbW3LjeIUFM+8Twdn8mlSjDfyWaUldC
pah100P06ytvvqj2S2+C79FViOU4a8PGJ7wjXe4T5Bsq8L9tZUvFAJfZrJAlrN1tYVnfjMzswu29
+qL5IlwcgMZJRqQ0pX8OQ8NVJ3CNK/yuHAQrrRqzrkXG5i+Kg5KZoyqQSqnUvYqEQvfE1PfPMUiV
RTtsFWByuXGzLfKU8TCXjCvqy4IsYVQZ6c8f43+xNLGL62aQdf/cbkrdrH1sqEQynWC89KE5Zpbi
mbVHGoxsEx+zoB6RvWfA1771ZUXy317N+B66lX22VVffQ1kPsPUCXpsT/TMmxYXXfYTWCAe0ed8R
uoZMj2EZqXLWjTDK9IJhV4k70Nqf62lVPnY7Xti+KUgkKfvx3wJP/SULYKOY4UINAVnH6zvEDQ2f
lnESnLcp2U9EEOzx83P7kiA39dm7EguecslrQyHhH3lUTj3yAqXj0ad+7qN112wBeRhvg87RwLjM
k9BzkR8IJ2DZJ1YSSJYkb7vwQeBfU2MtNlt0MvGk4DZaZoMh2xqyXexpDL/nJ4Ck3/nlF1JZmzFI
Jo/vouCMmWlwHDooegAplsC9/PQ35kH4I84Tzo399fzw4DzuOHR4m08n63W/dZ/k9/AhtDLT9exP
zepJT1xWf9zy0/hnB+kO3kzSikkO4uAsKttIJM2vGgSwmCNXzUjbAJs634wAORartWglp1Hdl8+1
QIa35pHLzFE7FQEjGb+QcMLbuPggSi8gNxKGfY0jVUB34P0WOMFWDFfyCqtvjLOSOzlQYyXknvgK
mN2burDAr2t8VfoeTPUk8VhVsYXoEB8EmAIQhiArAbj96zsNEJ+hBJBlcOZNfSPb9Wr6JR5Dk3/t
rdTyPAxi8owXu2QKLyVSZmnMRCNtgjw4a5WrluZYY2o8G/8gNR+wcpjL241ChARCixmskHpBLTK8
nTJiu0vZkQC/kFryU3UIMO9o2P0hIZmlBQ81j2LAagJtNEkwB/d83/Ivq0NFnXngQH4Hl/B6h9uZ
eRwcoDjyZjWpFfp/pE3kv/W+WYrI72bROtXjlehpYIuvTYVVklxyfFGlBpAhINskmCJKaymdCorq
DPLHlULKbxDURwTM0YJpxg7D7tNNMz8aEpuNXA/IBgAOSF3vbgIxbpmNwRmzto5fv4AxPPUCq+NP
YriN1Jnv2gzB5yn+LgvicxavmYr2wtjwJZ/u8iOoKz0VxgxUNwXnVntqddPQXQHTCgPRc2s8xcFp
HGtLyEMAuznjWkSIr1Yiwwb+NG7QihH9naCsgPoGnBv1DXExCcnU4BtQCnXSxBIa8hvDpYfscD6f
Uye2MLZAvqHyTv9l8XMmGfjJoPOkZ8iHWtEbn1eh8czU1gAxxWHQZdXZ9ptifubvCiN1vGij4OT8
LY868bDW5HJQIK/doJm1es6Osd3sNDffq1bwVrnSYdpwqwNYH8CatQlI+45ZMpN15PN20tuNBgKg
0yBeVQCOe/3GKr9qxTSpQ3C4PoH3OjxplQ1yN9HfaMYhjXf+J7eRWExai17upVTK+oWBAtzADlID
yXRe/+yDj3ZVmzVxZjv4isg8W4+mhs4eNbSPKlHJGKKYdjgfwOtFKnJ+Gn9tW8bNW9KuOubbwQeB
i3eDLWiA2NhINS84h8UqaJ6rdpuJvzUMgw45Ye36rKnpXZ+VCnJ7mgDiCcqnBvVkMSUSj/Reb4fE
34z7kOhgqD2IRANP3H+xnVAsM18s5jmABHt9yEaFBlQp5sJz3vq2In/4GpFEuxiAbWI4rXrkczPE
gHv+3QCjcJdGFgi8TVU202qVGKzgexZGrR27C2Y8WUf98AbIDWWwsgx9MTobzUpNXIE/9d4qUhgO
1kIYgaFxZGIgYAYapW7YIEWSBL7s6Nw1G04yG8mK7TE46tPnfbUx/x5qNWhX0WRcGngC8G+vt1aU
W11vFC45x21hodsYKLNEbtfhvpLcUPQJupwZgffC/kkoKsoYJQMABEKza4mh0KlBPBgJ9NRDsxkd
5rjRwuW8EkBp4KqORi9rISA/TNvMEr+KLXo/4O+hr9h47t855/4WLi8ImW54UmgFoUE9ywwuQCND
njySrv6laIds2kTZ230pC+UUJKZVSYVuB47CDUuXkKaVWJdResZgaF6RxtJI9Nzsuh3AWHeIqSfy
2JHCPmZAlckyu3kRkCZ/cu9/xRy+09fl8iOohx+gwcnvWnwEGONtGdNUuf9+X8LCbqJGiO5BHr6p
BA1zfT16sdWEvi7RqDXAcE/rEIiofXnyGbdwYSEwGjJ8FcCwgrBl/oyL0LnKvKQYcyyk6tIXjW90
R6iqwr6/liUP7EoKtRggMcmBDM7zc2I8dN1G2nlhYoKdJxH2Y/4qTat6AAMjyxe7Lf6h8nOxNsom
thWolKciSOHZx9qTMn3X0ykqD5n/LNSIh9ZRz/AFFpQIPFwZSgQQl2guoTKsVR4aXRbH6blXSNvE
JIofx+F31TiDiMbB4MSKx2/uCBQiBAGUGEljRC7U4XWaCF5BNc/O4RgBITcpUDZegSYpNJNYZFyU
G0VMyaKOUNardBCiODsLtWZFIOYLeCdFC3gIkqOW/7h/YW5uJYTBiZ7TkoChwuKub2WeaWOthegP
AleS4XfvXVV/3pdwG/bNIubGB8wJINdPlyqLGXdHEDr0KaKxIkBNqHt9FQAVpzj+UdxuOdZlvPHJ
MfeA54UWC9DRgU2WOiupAFELSBwKlL+hsDD2zQGSzCdfKqa+J8B9wBm+v8Lb0J+SSJ0Y6vDqEHNS
cd4Ww/Yd/BCrDt3AX5HTEZCdmaeWfLpm/GHlrNe+cHpz0g9GDaiCPDoCqdMLvTCO/LA8I7qx/hhb
QAl5DvFF661ZGZHFbCK/eXZYKJopgBAPQ6og2LiW54e5qntDX57lVY5itx044OKYYlJ8DYyk5o1v
SUmaTe6FtoxSA2lGDZLa8DNRraeWJ0/jyHhprOXM23shRIk4MetmISmRRzOTXdUgZ92zGIESSwxt
wlQuFitPKM+lPTceR0hEG3YcEOG38hyGzv3LeNv9Me8csOJRZNChsH6s+sWi4CcqIL9VS1x/9Y/+
x0n/GPWhXQMD9aknSce6gje+D8TJqPfzGHqWwWBALU5tgrop0Hd5Rt+rRrbhW5k7tWz9UjOC0UI1
Zc443SZaZokzbbMowpGEYrk+Nd6Tixq41tUZ1bWRTIj2wNkDQp0HDVkrDBnIzxgxzC3NM7vkqeEe
k6+J5VHeJlqob6BuTheCia0Gg9gZ0xTtDBxuFSlpAhMYHZvNoDDu6byHVz4QJY3a40LTOq80hupc
OcBw37JgSZc09NWOUhqTrwNdytW6OpfhGu+aWHtHLwlf/x5iy5WO2jOTw3B2ue+tiNKYGI6Lxdxv
q3Nm7BV11b1yIm5PlJ5Kb2PUaJslrFQg89pQPkqkFUr8f6Rd13LryJL8IkTAm9eGI2hFUhAlvSBk
4b3H129Cd3eHBLFE3L3jY86MCu2qq6uyMisO24ZLdwylDTHgpxdez2Ij+MrQdIOWfZDwxyzQ0gAG
EoYKVe4NUBlh8cjcRUtYzrFDb1RQRCZUmNy5VRsCgUjFpc24pxgEUXJCJGY9OGoF2sT2OOhLNfZ7
xDxuQag1/+kn4ez/5dKufAJi+L72Q6e0u+I1BBzOji4CUpLxCFMP9jKRdskGomnDWjY4JIoee6SZ
eAYiUfBHkJ/jwU8/OSs03XBBpCilndWvQa02mtic44zI/IKdmSsDUmgjlEBCRIMmj4lf8OpYZtK4
soPgNHAryXaLHTZSS7xuga2DGw/EZPtCFoZBXUZBdQaap7emkBPJoQ7IVTat18jBfAJnJBnu2ref
d0GBDuuPNYvsC9hlQDZmuodEVfXTufjZoKcW3XNLDYpz8Qc+B7koKMGBMmWKoRjyXhGcVqzsqFY9
qH8aca4nW38jdb9Y2RUIK81B2YSVJQwr1iMt8u2Uxu/l3+i1CBcuhPt0JPba9cdMjrY7+EHTFnKF
S7X5RiMhaP8AcyUgkkYYhooHISFwaZ4ukRaMdJul1M24m6ZLI7DYAwg0oYJDT5aGKTOxobK+tgsR
qk+Owg1qnEHQ+vGeZmeuPRFIR7yKR6QhArzbHVC0MefUYFuzi6EgUAhiX6LCGoUcSRnrAWg7Vx6o
myTiDjrfmjnA1CX03wPSfMjtxZM3Ab+pazX13h5/11/W+3b4DADN6Pcfn5j4++SqwGM+qKWY7eyC
IeLJgR602RQ69wWaoxXU+gbX9HjSZ2qbbwdWa1Od4Q5RQGJ6JSVaG24ABq/NntGy8tvRICfNK9Dl
1J3hO2QH9fG3zszh7bdO5jCOwjRkXLqzS7LDrkSC4R1VgxE5MNIF+Ppzssn2gnqOVEQS3wvG74Oy
W+OTbYosoy+n+dDhyfoeqbteR84yhOTD55g8fd4p5P3ik7cPwWRUW91fPhbs3yOxR9m1UZkBj6Px
+TVJSlEK3yVyLnQI06AyEOrDKgb8MCy0BIICriaQFj32jrpg9t5x3VqdnI6YUyqZF5TOrrp9LyA+
i0ooaa5iZgmZxN2fw1tLkyiNhRIl75cYnxET46C992pn1PqAVrEK8Atd3SJL/QlKRhKbaN9Gx3hB
VHqjwluTpTz1fS/KZK7Hb726/pQk7sSccTo7fkm23IUHjfiwOkUw5cEf5WqFDed+KwHRjigbgBVj
4WaacqeAQe12MiancmAAO2JqfICbfzPVJvFIxW/Dmids8hYG2Qj8BCU4Wdji9z4KVhnkZUbhb9AK
T5IklO+CDpShMGzCfBne+endor4qKzBEkn18cBLQsM7B2XMkMmmXjKyUCx9wfyPjAyCUinQkrn14
pNt5F1xfYQfZ7W2Y7yOyQ0/uc7h2yemH/zZPVnQ20SuIzuNPfv+9+gUV71JR/r5za5x4QJOgNoze
EkCvbr+AoqKAd+K4t182r4edv/mE/s7+gFKVT07ZxjTNvX7uyXr9UVp7ex3pHgHo97h6eTwR4/JO
nfL1V0yWn4kqNnXYCPMABsTiIpUhAUPcwnLPHTgsJ1Z85LYALvx2qIAeZFJRZr3tD7pTSnrEKPrj
Ycwt57WFyZEuSicVvSLv7TIG5ZwQEY7DwQ1Nl5E0IcRzs19USb6PHcfy/T+Dmqwf0wcdOJbT3s60
l90OxYKUbPrj6+vu3VMPz/nuGVe8ljDqqSPWQCzHcskzt7Fi1SRE1+2UIbYHSkvAV59W54Cs9WSP
5lj7N1G/tceTM+dZuVGdDS2ZaA+dZgh5aizQxjhsbTyK8R6D4T1DV3MsLyzzrB1ArPF2AFwW+mi3
yxw4wxDE45nKkAsfU58ygitaBICi+n08orldOxbW0UIDoBcEH28tZQ6XNb0S9jb+o5YIAhoGRbYl
DTKg/5GhOxqdFnMXjYdUid8cdlPRNse8PjYxO2v/jOVOu7nNS0jVBj1kqMH87G5jPAyY8OJmS7W6
hUmbAoybWnAV3Ka9XfMdHlgJzmECOdI89KzHI5o77lero0wOo1ClPdVLMOS0eFMpqPOn1f9jXaB/
iRAXrnPsKLrdALXM8ikdFb3dhLXGRACPunshWEjXTimk/+7GayuTS6KVoEGbJ7CCVNE2Hh8nr7sD
rR+Mp2zVkFO3OZ3AG9Xobx88Sz5ooqE/4/FU/tXLpv75+hMmrhPYicbhC2zATHvdpERS4GZ2hnE4
4aoyh/0Td0zI9gOCMOcVcBSRuuA65pbyr3GGQ18g8A2TI92z6Bz82/91B5B4mhA5fH88wrldeW1h
9OxXAVCZBaIbdBhgGQKz4Gmi+5IxSwi9/2Ml0c3y3+OYOgwhZqUyghU/WMXkZZeO6ISDdRKQEbdP
7dMXT1rEHg1IHkCwoo5ziR6MBf+4MNS/UOxqqFIbQNhVxkdUo39UfgQ7co1/fzZRxMPbDw2UoJOY
nAum6fJacnucC3Rvl4lgOLls5coSXnzmJY1iITA9YKtCWgONQrerFoUBz9VsMwDvAt5r7MnOQvO5
ZoU7okP+zFWLtfSRqaul5rKZ7OaN4Wl1DWJuiQjJz8HmSOGZ4ocfbsp3+ilviINGOX6lPKWfj6d0
LrRAkAjFXVyfqOlNNijNFEHFpeVgxwAx9YnOAxQQ1Ce8k9/DYCF7M07b9LTDDnr50YJK45F8O61J
D5WfsmUHW+4TUkfnmsm0jCP0KxUcFS5bx/lSz87sY+/a5GQlgypJ07jkBjz2Nj04vgEXUt3VO8ir
DNcmca0mwD0sYYZmXx3IuoHLFhKqaKsej8rVUWjZJAzkRh7sITSUyMg7mnRhqsXcxadIS2/rWke3
qvV4JWfqDwxChn+sjlfxlVW3VrpEyZ3BbiDyIJKk0QEilni1qX8ZVYmfoJALCoD41WFXjy3PruuV
4YkbLaImp9kMhlnlyV8z0C4J3+j0zePMYh0vMaDNBabXo5xsolRyBElJRmPusYUkvPCTpWbUHZew
JVPu8L/rcUT20fACEmLIyT0forHWjTlhsHe7Ut0YyCKtmufcpnQTXYyqb9CazahfvaF/HGO4iHqV
mb+BXm+OC5fU7IDBTcyjhxkH9e+ldbWsTO5wfqsog41MPScb1YrzVGhAL1VWZhfxysx0Xsu05pUe
ZpJs1xz6nLRwBAkY3mTlpYKAyeMtM5uCEkH7DGQQAmqwAdxu1rJmIGucebTNEMui9JOrPx8+3wU0
jR4+LetkgVzFcKlFXPL9jS8BzIaSGXJ0KKNO9dPyuk7quqIamx5YmxIyVeCWvBx3fxGONtBWClYF
BIr0ZOOkhevlRR20NiIa3MSiqnwyG9zEJDlYP8nq6wJRc+Dn1mVFzivbId7qY70CcY6kuZeFWb6P
vm8/ZTLLQBhkUuSGrf3CEe4A8g/CGHjAAUIUm6NQHW2Zlzf0yO3Lw/mYL+FU73FMOIrXMzHxgzIF
3t8+hHnZfu1/0fuvHhhijMYR34nbrwt/ALflfl+pPfHef1Gtfzz++dX+ZyUmHnEI+VIMK6xE1l/i
6pBLC7XymV18O8CJ56vaNpJcHgPMNPCzG68Grw5j91Xlkic9QZlnu1ZXq29ZX5TmGDfR7V16a3ly
XOWabqUijVoEliWop2i8SDXF1WIlVCMQuUjlSolMjzkUwlOUbOJssdt46QMmN+tQyfTQhphbjryG
+3cUYzztmVtZFuE1U6eNdbY+wyMuRZkzsdnNwKcxoOQNXciMdjcNQjPwfEXG888puIAQf616+op6
WqFZ9vE+mknu3xqdPJViSgpiNoXRVhVqAuK5991nc34Oj8/p2rJMQb9ESF4nhDbeEBySmhlL8C1Z
5IebuZRuP2TyYOqFNkn9P9+S6+NxbvX39+pZIc2YoNmJ6nOgncxkQ+Lt9i0V9D18ODmPbTcg/V24
9ZdO9188cnUxsUqdp2mCzU+tXl7Bd5EjthJVwwKPM6j0Tz+SvtUldPmzhLHXR0U7LpzuxQ8Yj//V
B9Rd08exh1UZyQDBRIboDvcHJsEnIHY0s9UTJakXXV9jBqLd0TMXXtD3N/PtYkzcW9/LQtxQsO+h
vdBpN3JmM6A2cRI1yBfekfecc7eu9K93/GqsgazUnTK60lyPUdLb8frBgorLk86s9yqLi0Rb2vSL
0ztxblyZZXWdwSRQCYLBaJZ3dkkzxgV4V54Ad9puYw2Oe42O/sv3kfsWT0t9/TNp5Nspnrg5KXQo
SO6Opx2kBpsRqAC0Ar0utljokdy624SqpD5dLpCmAIWEzvVEh05gQpxDRgBRx9KvVgvLPiX4RmR4
+1ET1xcmce4WzfhRUCo6INeIux3pz5P5ReD4/Cf4fHB7f3PWYy/092x44PP/9sjVHhgUj4rD0W5I
+F1MtGq7MyT02jra6dSdtoQ6YisAZYd36cJRW9jpf075yrIDZh0npGGZy3ML+Sqjz9KNX7lqEA5G
2rD645HOwCZuZngKdyuKMvXiDPYK7TX/2HFbxIPEbA2U6J4wxLNraAuLOvNmuzU5jdoUj6XCCCYz
zdk5pmD4a2fFH5xNv+Q3F+LDv+11NZlR/D832Nirtds12yElh0MCwl+XOFvzCSm3RCTgUz5jGy0q
WCwt5cRpVUpXpsp4osTYrErTQcd9DCnGwaLCxTzKeDofbdhJ/BXKTpYVCmz1phb45BVXVE4MlJ8w
UOv0JKlf8vkthR/T7N8j6A02C9uWm/0ACYREELIZ1T0niyr3URkECaIkHoT4NVKbuWqcwt1JfvZb
FQJUVni0PKPacCdULVIcHd9Qk+N4Wa3kYcTsLQI5ZyAj2GdXnzS5tHLXl4sqwCf1Rz4EEcoOrpxY
0gD8qGN8kT1SdGcVb4GFqZhd9iuzk2VHa2CcxxyWAvRUmqhm8lvsZ6qTmzGjPj68fyiqu1W/MjVZ
9VQSlKhRcG+A7/jYfI2PYxrBP6t+JugCxdLjT2bzXGAXWDjV+z2rofibogKILl2jeNleOMB4aZAF
NeSnqMiJtS618RbshbUOkiDtiDYBMHZvxX5pksa5f/TlkxuPjTy24/m4tWuH3dchbVMMt1Sfn6mJ
jxsAaF5AmOixRnobteROkvuKPIZNyEhJY8SCbJSD0y/pwx6INHR16OhhWSUonm3cz1W+2D52vxdk
mqUVUeKQQx0bVm+/YMjZspEqFCxrOtKCqrJqhypU2on3rCyRhJYi7fGWYMYx3U7sjcVpoSlPGqYN
vKS3NYol4U8QQA2b3xwpDZtxwdS9d701NZneHjxV4eBhcK1Km8Jhs5HVzQ5cWIhZPC1fOFX372sY
Q5EUHmbMf00RdkyTVkXTYVyOp/o5Qb+rtnCaZtCTowkRdSCsFmgMJzlvv0S3Xz+gEAt6jbHp/v3d
XYGWYCCX/iDXZK8eh8R4PIczPgrIeZCIgRkf/YVot7zdIApqdl1QuQPmEMqiAIx9Hk7DStRKAzjf
1CKqHegt+Q0W1ZFnbmGg6Xk0RoAmCG0L0z5mJ8SLgqqF3g7qdd/qmSSCmmhfVoB0gfdVqr5A2ECS
bCmpeH9P3Jodf/3qSm5Y1mP9HGaROdXx0ykEmdvAVamFEO6eS0G4NTQ5ekFeSI2HbnX7BUm2RDsg
HxJunsGTh54/ZVOqn6V58CEGyCDbOGozH6ytzm4gP2iDbti0U0NcNeZ63ZgQNTpXKv5Yp8aZJjTp
0Xu7BGSZ296gOEK6bOwyBvnI7bSIVTBEmeANNtOfk02e24pvhK23sMVnHhqYlCszo1u+mn2GL3Ol
aLHd2HV9zHl0cXxFxNT1/Vio+j1HurqqjNV59RFqkfl4q8+5QuQD4Yp5GeUeebLT2TyLs5hLBtt1
XLVSDg4HPFqwobgY7ZDygrGZh8MoEKyw4GhGSVwSJq93xQlQhUxRF0i21CYDSR62AIXHw0lSP1Gj
u8hYRYhS7pA9KcwlLNS4taY++Nr4ZDFZpyyKOkKC141W4ksmItiRkOVlf0u4rSJHAFItEk/M+f1r
m5OVbRRPadwYA2a2HVp4s5UkqT4F/uOCIz2qoZdcOj5e0DkPggYkEXJ+QGngKTIJdJg2iRouYhpb
usDlg9I4NXJe45VdYzuxhTv9sb2ZWb0xNwl26gLqXG5HNza/DjT0xIFzk4lVqnxyPdOpFlg1Znbr
jbHx168OCh8NQhWVGBuvSpTRJ1pevOaHyl2o083OISKDEcmLki0ak2/tKE0lQiWgau2OjqInUQh3
cpvmxHN6Qa/zgrLaIGYIDwbruPYUU+D7JSkyZtwZk92KgwIef/CrjYjayTUOhCpkpjmlsf1OowNT
yEYmS2odX9hT+pl/ci2JPx+vpDgTOdyYnIw69kUmaxyY5GkzK97qT4r55H018zd0Qphc80PiM5bX
vdFY5k4Tsl2eHDPw2CZmp+wi5yXuDxXglAI4b39CBVqnyVqGLGi/S50Tj/9biXQRUQkWTzj276Au
EDvDG7Q4VUuIWMhmlJg1lOLPw5pDVbL6DsCau05oNa8uXvQlCl9JexJrlWstoSzV2NmKmd5Jlr/O
gwYcJ5UKYlexX9KnmbkEMC1wVmhqQm+fMPEbTVejRlKgZMJnm+FcMipl1Pwh7MeWqtRb1x2InHVO
Bjf7U4IW7Eu3hEWbuZxvPmDiRJB46CMu8ZH2aDW+J/Fv7/2iRB03Zi0u7PyZ/gLwKkAMdGwOQdD1
t0euThhHZxVb4TKy2dwQSAaZ5gzibUZwaIzCSMzI2sie6hnDJrYdY4iQVuRUx4jxhD1L73/K2ODB
oBbujbkY8OarJk4myjoKCjL4KtBbvgoO2QE2O8JnKf2VAlFf6W9qz1Qze8GXzrgbcOrQsgi6cgF6
F5NgJRYzEXTCUWcng4gtSqsJBM4TpJRztO0Fr4+P38yB5xgJ3bAoyo1kAZMQDAVYOUrbvLOlivJf
GrxOCS92zsJunikfyBwjg6MPhJdgEZn2qghK6rGODJi+BMEa6BgYkaMpnaeBqilrSCHZA8qrqNI7
iHBjzecAimjVqJVUvj+LxboswV1XUKvM0xnOeDwD9/yf4HaToIML1B8uMIBcbt1uILtMHw5SZwfo
guqMIt7yQkaOuffDggsDxUowCuMtXWoOpea56dLk8QfMPE1vP2B61OPAh0MGdDx+AcOX8d7qr5r7
GZLj7wqVlRV4XXNXZd8amsT9Bv9mKQc3c9LBAjACpkcpXvR8304Amzd4bBV4ThXAriNb5LQa5DWN
w0Dog3hot/5TaQXr1cKoZ67wG6uTnVe1A/icWACXNpURATFBwn1OOCgZPZ9i86ci29bYfkkqYK2t
te52trrwAXOv45sPmJwzzAXCU358HeMeYAxQ+jRa98G6gGidtceDnZthFL55kAagnR6kmLcz3Kc0
Jbo9jQgU/WcCChXdSzI8D/GqVyxJXjpsMzcqh147AImhhIE9PfHcIkKFpOyYwfZilXutP0LAKJB8
eyKi9nW57Bsd7bGgTvw5FyFGujStS9bHX7/y5ZJH5XIrwXqV78DBCb/JofGHKM5Aek7NEcqA2CVc
SZ7KPnv5fknYegaPA2YmYKghWSOBInYKcYjCUAyzqge0SjLynccQ2f0FEGDj4SUbOVtXOAzNyoUs
Ia3/24t8Y3g68KKVwNfU4T0VrFhm7YqElbcS35CUVb104fU2Ex6gkwZaIwClojNdmdxNSp7VlFzg
WVFx2+aTV36L7lmRFkYkzFxFPDumBWRJAGXI9J2W44XIVApuB4689JB1FF6Db/G32zIG2O5VwcjJ
+2A0Gq0OW9lsPxgodZmANgxq9oFbOt82+vYNbQ5r3dxu9Y/eYnQesk3WZVC3b+v175IO68wx43kJ
ZPwsyB3gyiaOVEoaug1Strej7Ai6SiXXlBCdNhUEZxA0P17tmbIQpESujE1OWYGmVlryYWyzO4gf
kQa6dZtIp2r1ZZo6uqJBIEmBc529tIsOe8Z13pie7LRG4WpAMJneZs0cYZFPPo3N98uuRBdZ9KKY
6w/KEhY82Jy3vLE52XBtmSVOJcBmTPIXibwG1o7ZZy/BgvuYe6zzQGBLIqhHkCKYbuyIr0pqaDCt
KRJgiZaqIt4coJSmLTxgS8RfjlHp8mus5QfKkp6+hWfQXjwvyfnMlMKwulefMbkTGydweq/FZ4Aw
ngGP777C5LLr4VXnD5TdfKLXskPzHjhfrTODfkJhYXuNu2fyEAMEHb+LaLEA3cBkiXmnTDELOHl9
+lMG+1I+Pd6+f2DaewN4XLDozr5HoA7BgGJqV3Y24BzvUKDUhi3/Iq+B3RcBJ4igWu+ahR5aeaFJ
pn1GaUTRfkeRAJCrUU8NGhgrqAdBq5IsneL5of/zZZN7GU/gnI67qrN9iS43oSvIe0GOzo/HP87f
g+H/YbuvbqmqVSqOyQoYcdg3lnXrlzxBdImupWT32NLscNDuBqg7aNjvcqtuj8aFOsdEe4F3zmX0
2nNLF/6SidEvXg2GE0qhCZy6s1/qXo0hAIElPWTGHyZoG1toPxQ59W19Ro368dhmT6twNbjpWrEd
NTB/ll/Z9c4YBUVT8+SbCNy1XNPfWOyP1a9iRaiqLGXWZpfwH9vTdLmYcHKT101nN6KwaukXWvmk
xUF/PMK5e/ZqgNIkcqMrqgM/ETajm/5UjiZ1F8Y3Ai/W/h9m0HIyUougg3BKf9yVIPBpuK6zs8xV
5erT5YwmO5d4ej+2M/fYQbzwj6HJVomHEDwqbN/ZMlPqcYJubcEpCHZQShI0bnsADoc+kmkB+8sF
kpqBea9pUJ5yBN7Ipc5yWf5F6eKFHTxavTuNV1812UacADC8QmMpBxQxn9lSDg0vKgCUrIA/8bw8
PPYN/1lQMrcAJZwLcAQBVQ/0EKJvUxhP1tXJiSEN4ggUuqLLrDq2rK/n+bEfXoSE3dDKUsZ9BhaP
6g5aDVi8gNEeOk1EdwmFV3+OvKxTAizja2JBEgWIcVJCRG/45iu09q2jSwUmF9B1dL9irA4cmA8X
8pmzdznSLegF+FNUnJ4cQWgUCNcABZz/xu6rw/BaxOlpswu4D4k3gg4iOlDVGZTXhc03pvWnyzyS
mI1FNZlH/e52tj2PbSDy7NIAe9BqijTxjtpnJH5yLt5CDmUulwoaS+TNREgcAIMwCVeSvmvchI0H
W2MuDEhNPs0axe6ElJd6wQfOBGO4QSHEgyKhgDh5YokLxaFwEtQyAquq1U4rgYCDhnN0WnrZgDj6
fv6AnkbHqwAWBh6J9tv5q8OSr8IMQb8CxZKd0g2OqJcVksEG6I0ZmUR5xXpqPjh8Z0SsRH3mHe+8
9mnXUCYtJ51I3PFhSEIPR0JNOU8AjWwjUulPx3lV+FwnEDZEj4TMu4R2AX5XIQMeJidJdEuAjooc
eQg/SrNoK1eSL+pixiupnsbI3n5Dvd6hDajJUTISrHLqqzIv0L1W8A2dHDovFkbJMXQs62NLaWIk
NZCshIWwMKUrEIXgiBv2va91rRuIVju0ypGLm4g7pFLaRRu+T1l3V3h+QWmiRzkcgXZ3RptDijrK
BsQKbHCIk0ooXqVUatKnJvALxeoqoCXNooy4DFe76AMjOrQRbyhdxDGbNOv7Ys3GojPWEFhH3LEM
naM5pXU4xkii0n2GD/S6c9z7UbnzBMGT1AKc31CzE3IQzqaFH+CVp/AgPVdE3q+ewrjNAmMAYqw2
41SRC40fsh6tGX0M9TvfoUIw8bARXeuCw3LeiinkzgetU06HdspHTfIlCDGQ7MQbkCX7jNmMhZZZ
6KSUt0d9gM+OYtwq/ErqQMx/lPLaQ09ZX3AUYSs2T/WolKIeU190/qDKbZzG7wkYq0TdR8Kg/Kpk
1i2++LKOXbBXDSWVrOqUV9q1S1FC8AJGGy/QPXTBRs9pGLBhTooSnXRQNIgDcd80kuDbkF9w0caG
GhCa6JWwy1DvKRoFSXnXrSXoepdiwpzctK0HLcI/5xXJhRp/zZQksUMFGr56m7mNuykLJEZ+I5fx
o3ZdNpHg7am6FoU3/JgM8IhYapv3iquqCvJ1ifIcDVHfkw5ihqye13GUak4OQmadxUzji5RA6vZV
QUEzuu4DVjTdNPKDbc0qHnTCWN4JhS0SNJS/cQqHTnZUhISYCQci44eiw3zDDXxNkbhp0k7v/TSB
IHzqlHmslkUqhKqcox8Y9Fdl0hfPLtQNuQDKKUqbnLMsk4ZtIuUQHInYLqJUnkJ71IpLQhZyyxIm
iSEZkhWthm+pXKuCvmoCtu4kYfSaKrh4k6d0gsnz2kqAWiqiGgatb1UodwTNkgpFmrKNcyuOWyZ/
AgNBJAHe2+d9v3J8qqTPgtwBMjMoYiG/u60kBZ9DWmSC6faUWKLwIfqN3jiR0qss6zeewYhuyGGp
uI7fDyJYknA26nzNeL0I0ooMAvVmVBZRAsaWnFG+qCSGIALt1q6gDdB7+1GQ4vEMqFi63sErMo/a
M0XChHoUu3mlU7LfpQbjs3RWkIamokFz0Ywi/7ZJQumgaxkuHah9XKgetd3PwiUzc6WDLhkVX3Cl
oRdkyv3ED02IWzgdbL+CxnagbJrApmlL8m3UKIki7LrkvZGf8/ATeBySe/5v12Wa4vz4MXheld+F
z5m58/7FfMWBwQ0F78n1UMRDAqDJWOp2DaoiEK1jTKSTZcIImpybj62NP2xywaKqjuQfakYY/bRJ
OlEYhwLvKm0nohwbHCW/CLJvJHQdaAHdx8ZjazPPDlx5kLFC1AJGD2ESG3PFGIA3aGLsAyHXksp3
deBm3h4bmStJgk4L5QMAYkDV8gc2vArRuKqWA9pD+2JEocEcz/E62zM1pq9Ccl54FgY0YlQED69K
j1xQaiiFlsqyJi72p04ueqSTwMB3pac+CZ3DOm0VLoeeOseQeFBFAW9kn9Xor/rbX0LGTBbyztYk
IKbFoijYRGZ3iMWD7anNgKx+PK+TkHtqYRoDlqU78KKP0WQIWvBMA7j5W1bA1kiyJezdwsRN31CC
70aC5EnsTtz5MYK+AeIpPeFctV8h2/54WNPA71/jGoumyAAiYzllQOGgFFmmQsDt4sAxGm/LFRqo
cw1nSOF7vxV/L9OVxoEFb8HumFu8Onp3dsfY7WqbimWbKLEMuygmDFsRNXqIUPhoTZHxO7MrD+1l
Ceg77Vv+l03A01BUAwnaXY1YoNsoY0KP27W9Hq9akUDdVlHLL1xZ4A5gdsrbksnZpeQhPoGnEvjg
plR+JZBUfB2E3A65VTkiNK8lAvG/++fA7oKlpRz9x92U4lUItlcEvewdV69fylENEdJd/QviwFWz
ovbcvnsJn0MDcLTH6zc7sP+1BR612+Vrm3oQWiXBVAoEEAHmWURA+ux+p5r8+djS5H7616JdWZp4
TcqFUozUwpIsq0JjgPzxN8sRNixtyMlj4c4OezuikC9ENhztUITe+e9yMIqTgLWzUcOnflXY5adk
tRIR7cfDW5rISQ6+LGhHHriY2zWxGviJnnM/MaRJQRjgbakAcc7lP7M3ecF7ALNkToRhgrEdmQw6
M6SChE/BqVhTT/+ZqckRp30lyrsA+5E6hyfwOukOmOCfe5os8RwvzeF4O1z5EodqaMat0r8xyS/M
BTTHvo8+E8ZVGW5h49/fA9AmABX2n+oDoqXJxvfaIYxAtqzsukpGXwlNoijT2ewQAVhLQa3ezZc2
5r2nBE0vkgBgIxhf5n/ZiavRhXmQyYDwOjvBg/RwUem5I1sJA37EvtYSnDsAeMKiIVQQQsL4qYaW
TU/xS/RR98fj9ismxyOjgtpNh9jZSexPH5ppgj7VhWhsycTkKFAsyHeoPnJ2Nc8aQWThndXyS71a
s0aQvwLxN2IxMBHc7hVGUXrEl42zK92SNNlTlW9rZQEhcL8fAUbDb2C65JGAmDpHXugpSO4M3l4O
18Irc8g4nQ6+S+UQoWOmLBaSgZOwEo7r1trEQfYpRO4AE/L2Lucqah0nDKFKvlAfH+YpugdmZNTH
RQgUgFAfqbC7je/FQSb5wb4aEitOzz6P8rCaRgTPKi3IXvAMJ9DR0JWBFIPVcgDiSRkB0/ohaDI9
EBvd6ZcY5MbFur3xbr9pMvSczagqRAJkH/DKOk/OXKtYbnRskqXdP62S/40eiqMgNwBrNpA/k20T
1SN5HBqJ97Jfabl0yRJIRSPIdD1NOdLE27M+6X4UYcGFTjlzRrsQogU0ARR9QNbfvRkGH/IuaR3t
azB1oliho2SaaIHhmq7OaJRearIGQBcpzBiVW4BlTRGKTpVhM9/yQhp0ijq7+5aJCxiUoAJfSBPt
I5Y03hP6wfwKDcVcQ5J60zCfTJioyTcnmIEsqTIUCfqKUNEKIECWeq2gNP/ux5pcbyhKb3MiBJco
OceexgQBcQ9FrgX5oRdI9M4VVoj0AX1RFpVj788KNAYQAUIOE8Lod20KwRD2bF6I0T6P0m+wASMw
6s6PD8q9g7k1MdmTXgaylSqSor0LPGbaWJ2oIWv22MbcdrwZx2QpeKlxQc0JI2gegdLTUBE60Ltk
xe0GXRHUuiJspvdLQd/S0CYOmmt8oWd7WIWIY0hvSl9n2YVn1jTXPm4yyDiNPMUACyBpO3EzdOu6
glOW6Z4qcqOUnpjizIe12gKYmvRaJFgKGJTbMjS9esH0faB5a3mycE7b1dyQVuk+ls/vXFrocqSO
27ddUmSbeXPdWpqsXqmwYpK5dbrPQkNiNFfW8wDoB9LKZrXrSesthBCzI4P2qyyjRWd0Jbd3XsbF
caBUKUbGv1EVUkwS8p/ZG3KExGeXAqQZnwwyjX+MTTwl3fGxz8QZBlc3ahAcuPpDSs0CvG0LZ2Cc
pYnzhyEgfiHchNLF1CVLQT4UYY318tr8vzi7suXIcST5RTTjCZCv4JGXRKVSd73QJFUV7/vm169T
szuTieQmbdrKurqtZVVBAAEgEBHubtbSjgR7BO0U8AAhupe8p4Ec0bAVzJtw5SRcXkAdSRYZ6rLo
nuFSG8aUtVIulLnrTbsqECzI6YisyoFUfaHisfLuhmjlIuBrYfO+QGcDOKVRXYXQDJ8XAydo0esB
Kdzwc3Ky45dg9kcV8oW2jnNfPpjtNnmh6woi1+HupdnZtc6CT7EOdSSHaeGO7af6J+3QmuUliC/s
WgAgeEt62/uWo42q3/cPY2y8dLo5DB8UGtnEt28vOF88v5oCbtabwUdCnyiFK2xFU3EiJ36Rwak9
HKCWkZhNBE2VyQRRjV2BTqJnI4oyUBK18zd1VVf4OsK7nJb552fTMo0F2hMLrEa0m8AYiy4Q5LjM
bAtA6LtxX95F279ARgpH3ZZ2t2dhcUFQfJ0ZvIFnF7lJiORSF2mWFW5e5Oao4XU6+mY8OJGM5BCE
LEEt8A8MkllVD4QCQANxBvux8QOkjQu31t5BrG+K/X3k+RbqG3WOVqO17t6F4wOc13jrQAUdaWke
w1/SSfDGVi7cdAzc2Ms2gleyHG/j1liLaOerhDtANBUH4iyzgBzNFcBUEVMprMJypoXxrHiD5Ax7
8R/klYaWpRju3A4fOftECaQpgp3OSZ6b5wks/xKLHgS7tDrIjQs2grl7VAcszxnMz5H5T4Gtb1M0
8kOh8snYralrLARB+B4DyqiaolP0L1w6r0iyCIdXWrpVEZl5Hpl9vTK1Sxbw8IHwEI5I5UoZTi7a
aNCUrHTrMJUOA9UDO6Iou972TB4A+nMgoJdz1mSblZx4bRkjLzqpKpvSLXayOTdDx1vRVm3tMLA7
3yTbyU5OhfnSzx1ZibmW21se5H+scxddbgio+sstrOt1hd6QQjrKQTiunHo/9RfeS88Hya2WqvVp
1VYYpLzPnoX3cIvnncgiC8Tz6p3uhFDQ/Vh5vy6OTJYxvxQegk7/Swepsg4CpiiyuvEExqj0gKrl
yqHCVyn+tXRnJriQRPO1Um/ioXSNrbyPvkHk5n0Qq7LrO8n2DgTKrGvAqcUbFJyO/x4Vt15TLalh
XmNUwU77Vt4xoa+RVX1lh3CH2rSxj066E9izIuNtN12KFpD+RQsH8r9kzj5fTmfoR2EdGNj/WpYz
pTaRLPIsEQpcm8y/l/BK0KNyZQP+PzbBM60BsapLfMinZdDsiZF+dhvIocu2c0xAqbpfo7lanlOC
KB3jMwxU0C6HlgzA5CtjX4IknmzibeIINiKhwDPrOwXyJu1B+T0z9v+N1gTpl15AGo7t/7P8MwFn
N3AFyrZUmmBZexisCkRK2gldDw+T+WlY7YGurOHsjhebUAWrIVSMocuDCAz5v8txakXeFjUIdVxg
g3KzokG7JRDztiu8xKzb7sKztUHB9tIWd+EGnmREmR+Xbjo8p9HvP+OvANrcltAcRsNnuvpQo1RS
PHqgYmmY1jxEv/Dv8asa9t2Lv6tHJ/HlNXdaGz+3zn3V+lKp45uI8g4SYonuAulJCD7KKTDFgMW7
Lt5EYAYEpnTcTL1JpZWz/vpdeDErSN5droBiKAOVFXxB0//1tp73N4UiW/kwKb1VTw6Uu/PpVSrX
KO3ndb1Y9znrgrIoEKYIRdAlz1ktxCbsSNu66A2xC/LYSXuZZmYCBePG/3174a/mGOpoFNeyjEMC
egw86WNIlbYsCancMk3ei9h3sgL6F237etvMfMxxQ0JZHeQe0PLFY5Cv92eD1msJxN/devTtXHkK
AVrtc5TE1iAXS+M5N8Sdt3GNqU1bGEKv0HOUF6aeGveTmq9M28J4AOiYk2MztwUkmS+XiKp1gRag
EOMp3ALipXrwQgsnN9ZKzAuuAEdAnIEgF+lj/hSXQhV8y/1YueOrmjDVrI6lareGc3t1Fibtwgq3
+QvSd3quTpVLxcyso2NoT8gZ37ZxvZc0+DToTJFOFCEIz2sggdenQHdCVLsSEQD77UoFXJ9S1Vl4
11h5pBEzrr3YLLq4NA3ZL9lQC7HdNfFaFXhpTgk2GPAy82+EO1bEtKv6QlNKV6QdSzR1I4bfsZqZ
Hg2BhV9L4l6frBg3rgzwGgHshAZEzlWiLOrlRPcrdyo+Jv87L2XUuC1FRqENNWilz7dCcUzy4GUo
HONX3/ibBtRxkhuIW03uTNQiCG3R6wnKpQdjAC3B7XXh2fOQy5i/D+lJMAejyMS7clzFXSb2eum2
lbFtsswk34Eyy2j8kvZRbcbPBWWBshXEfRKHjq7siuG+DuhG9+xRva+gBJu83v4k9fqwAKICqVIQ
X4CcSpcvN1fbTnEz6BQx7li+lUZoNrG6EmwueDyV0ZSFWoliQBmN8wGgqYIh68vGLaTJksP9ACBY
TFYOiQVHA1ZaB3kGxJTmPXw5jrCtaTnFdePm8V6a/paGYUWRYcrBxKiSrGRnF06kC2PcHk5yXyIZ
qRpXq3RTbh+C4rsr/oTk1+21mf8a7iDHmuBaUlTUd3BDXY4JFZahq4K8dUnzJaCbTTcAvfEhLCff
y+KLhlLMbXvXzy08BsBBgjSigooEHOLSoNL7haKSvnUDfaM0EeoPfmpp9XvTyEwx3HqHfrGQ2uN3
/iwe4l3+DJICI97DU11yqNXt7c+59hsVyTcEnlA5kdAbO7vuWQCYpMkoJGrYuml2bMgfPb2LaL6y
I5dsIL0IHS5gB1HL49w/UPNEAO9K61bo6Qwh1Jcjz9T9t3lnDGHOd2ARZzQ/D8AsMpHUUVu07uQ0
eB+APBBcjeAjXXsuX/vLpZ15sGcTBri5hn5o2NFHZM9EW482UbrpJijErGzp61NjtoQ9jbc52lB+
HOnMUqD0aoFiUeu2CgnMRhoeZPDBrqzNwnCQypZEhMtgKAND9+Vw6tL3JwAHOjeznNhEqpmpK2ne
2Z8vNxjENs4scKvfktKI0MTcuWhxASUfJOd2uvO4li/n4ew49aHRPLMJiPIsFMgfgCE18qpVos5N
1PS+fyY9IvhmZ1SAKoYvafA4tcW7OKS7sfb2CcQ/wfs4qE5NVBOK9/5zgPZg4P+T+zwzlfIpD/M7
MiUOME2Cd7q95RbWFV9KEaDK0Py5grfqYyvhcVJ2rqfXwq5JutDu6vHPbSM85OZ/5+M/VriFLapq
qIqx7tx0um99yC6bSYD7Wf0Mjmo6mNqD3wOdauTHQcxei78kcKLJ9uVk5XxZGOyPghIkPNAlIP2Q
LZ85cZcTr9CzenTRGs2MrgWF/+2B8iQP80BhAWcqIkrQifH9Wl2m9GKRdiMSEsC5K+/xKXpuX4e7
5gjalA2xEtCIhkc9sILJrncy+03s218w73jOwTURQTPafhEGAuZ0uYWEIO5joZZHt4a+BEkDU8oP
Sd1Yt61cX4cYJmCZKhBDuHp/orKziSRJnubT4I2ulA1bAtIIDTwVWfYmryXkrlsUMKEyxjK3dUD8
WZ2X9MxS32REbOpqckdzsoadciiefLAPD2ZvZfZ4AML46Jt/o830dHuES/N4bnf++ZndMA3bTBTK
yX23jmsv79nb+TU6/7vn2T37u1U5amQgSSbXYOrmqzs04LbTzMfYWes6XYiOL2ePi5HGigqgY4Cl
0fxKN5GV3+s7dZdtp039Xluf9XbcCA5xkZWG9mRleXa+suMWNgTCcgBsUW0A7AsHzOVYJ32iWdnn
sjuMfWyiv595wlskhkz9o4k2ZFBQvDSpB5rsUy6/VrWTV4ETZ/1D6IFLHknKgkzbLr+bRlte01W7
vm7QgzXrBKI6gWfmz5vqbB2qAMRLsi+h/R/t+WY+AQQ2ySTYJkMBQhY1JY5AxBZleIVsbnvXsmXE
yGAvAB0bn4Ogeo4MLZKXboUekx69F5meMnHY+Lu8fg+hQH3b3PW5hwYXBQJ16PVB7M+fSjoVI2GK
ItUNK3KvCYUDopuViGchkgTLhoh0GgJyXdMUztWkkaaoKRqq2wR2cYw8VG13k870TfoncdO7wpUF
Fsusv6tSS1GdBuKB0lFyQksyu9VM4vX5dPkxnNdFHvQ/Y09X3fFRBCkBOUigvkIUFprhsKvbrQ65
5OfpFXJtY7OVHaPd3Z7w6yQqRJzQVoUqlDhjA/h0e66X/QhOCdUtVQENn6YiPQJzQ7OXIpIZafdJ
cC+3+1jfaxKjk27qiRNpX+CW6r9uf8l1pernS3D1QscF6Wo+ayxoJS3JBAAl/dYTdH0ztTnF/oNg
hkctfEjBRSJs0vK+PMj7YK+60SN5qPbJafojebbM5DeJbtF6ZWwV3QQN0LRykVzHY2Bc0nQUwQ1c
yqD+vDwe4qqW8yLC143Ndwv6y8Z4TJW/f1XoR5cCnuVvt2fjukaB2Ti3x713BDDH9SSFvaHb0H1/
5xqQCXj5dJ9+rwxMmS/ay0MelsAnhDlHC/5Vl5efJrMYU6y5ygPEfnUgNI7D5PgnQN00B6jXZNPr
rB9O6O+rcuYfyldDcuT77mP6Rbt7wZlUW26ciT5qZJsJg1lAVrp0hE2orglqXF91l1/KhQxNXDUd
JamGJpmOkRKa8NNeU9eaHa4vPVhBNgSt3TgmAH29XGk5kAaf1r3meqMZVxMzVLwiTiHQZENQMTVg
qgoISxw7axHRNURgXnPEuOD3kmbIMWfZALB7TIVOc8PyWzsIs3ioldVWB6LNcduEDyOawlvxNIUr
Q16c1zO7XOiijZ7UanWj4eR7rcLnDCte/KO102dMDtXnoJNLGFRNL4xxPmluGzbuRONtpzcbRRtW
Xn/z4X3lzGdmuPgdxcKAGMOguVqibbQ+ISYdi+8KSdnE6FI7TNpi5cpauCHniwo5c6ydjMT2pbtI
aelBzVbU3KT4iCsw/jt1rJ0AVWe9EG6DQbBvnwxLI4Q6EyCbMycr5Isv7eUkpsrkE83th4yp/psm
95vIe8oAmxyqdGVwS/fx3HCLFByCZ4jEXhpLQ2BTQdequeCZJEyYwFqUZxldOYIWoj80tf6QfaNc
iNcddyUHraABziyrLgG5WKaDxTk+pcmrqgGTo9oEjjLYBgTi7B68/xTcVF9x5pTGjOEGZM5QPiI0
WzXgnGxTezWhsBgwEF0C3xweyUDTcJOgteHUyjFR3SxK9k2pM4g2WwLWFwCNgMgMqGNTA9+c53m5
OX1CvAC405k0XlGefWNbaG8GVL2fIOHdtXdJuJYauy7S49gA8HWmKp/xfXwnQjVOjdLruMLBf8g0
xZSh8VvVW88CU+anZ6E1utVO4RFKttYovtRrKK5Fhzwzz03PoCJhB3dHcDoAlNkE4KQOo7K0ah8A
MswmeiOMUVnZBUuOic5ziM5RNM+gL/rSMcFBSXs64tLy5LreIMEVgfcSOoIre23+dv44gTYW7n28
ItFWzx0ntFAACO4VxIrPiPBtW2Unw7w7+cz5ZTDnexOye9GErrNDXcEybftu/2b/YZ93ny9P7QFc
078DsNQ/gVHrY7t93G7fn/8+PoE30DpYvvt+2Hvm4XGtZWppOc4/mbskC73vmnqEtzZTYw7RCx0P
PS2dTnqQ0K5xe34Wo5RzY9yN5aX+VOujqroKWuyLao+GR5m+qJkjfQmlo6p2+qLs9buoOHggYr9t
fOnWOrfN3Vqz3nUdZVgbJflQkbzsKwso9ts2frQ9bzkAd7r7nlgUzUBV9wCuxcGZGXtAoAYaJhlE
p3TWc7Jje2C6BYUdH7j+fX2H5zEkx621J/JSAKpTcJihGR8ZYX6Xx2qrKEmMe8Yff+XDtpvvaZ81
00NYH0TNqbJ0ZX6XthhqIuC1wumPgIjz/bLRS2HmTHBLT2QaIFTBSg3h523BTy6StDi7JLww8Aa5
3MToKMjQxpUQ14G+obl7ntgfYqnsm9rU/ONZf46hWVqE2RG6OJ62dJe8v6YMihmn32tAuKV9fv4l
3Bmmj4MqT908Vu0wup7S4wX2C40QK+70s0i3RsxddOBnCMaMYsQpG/fg73w3oBvwVTODVXfvX87z
Trf+/GjcWIZ5/O7fIdLECoYEM1jxnM+Zxit2Hg85JDRfW3ONNm5pQ4HwUoL4CMikkWi9XI6pDPQs
LFpwR4Cxox33nbLN027FqxZn+swINwOC1lSQEaqJO+Cs0NFhCSqUFoyi+eftnbvovWd2uAuipsgW
Nw0G0/oDxLdoDaBIGY8r8dHylAHrPl9EQAzMX3GWmBErPTOmbiAueITwULjrxq0Efo/bQ1mKMA0s
CfquKfIiqnxpBMQgnR9kGXFHHS2Tr8AkFC90AFIUyYn867atxeU5s8Ud6LII7qgqSonrG4fpW4ys
oqxMqV4LmpcOMxC2/pSccXv/aECczZvUtX1FgpK4Bci8I2VX16I5BqU1DI8IpgYUEw3jdHtkC/ci
1gnPW1zjBvoPOO/WwcrsF4lCXEMbx4MuBaXdhNJmKsh9jSwRmHjCFYsLLgixWOhjq6BEmPuJL9fN
GFUIcgg4VJQKvEYRMjxd/Xx7UAvLdWGCyxLQMJdBGIHzRIpVpqCtV0XaZHLSdE0zZsHRKfAGeASI
8z8G5+jJFPpNLMFQWf5GZ0gAtPw4rGAJ12zMPz9ziqkRqU8r2GjiXxhLS7fSsNIOvThfSGaqGhId
GoK3SxMGGbukGeHeQ0Iy8HuMz4Tgia8K4PiKAeO4vTpLLgewFxr3NPBh4OlwaU32sxSy4T1xBTkP
7C7IwVk96THz6gDQqTQMNm0erGzgH/1z7opBmphS0MYBK4nlujTaFl7QSqmIIYIg+p6Cq/k12rxW
Vg/pxxJCGqX54DMIT25Ox+PHUbdObIRm3J0EzTizZzIYAHu2FrssTsTZN3ETkQpoKgTXA7zHaJ6b
cNDNWG8hzYBCDASVWacVKrs99Uu+dD4L8uUsRBVYUICGI1CLelKqUyTvknClQrtoAscJqICwL7DG
lyb6bEjBKCQRV50eev9pAoyq11f299IRggazf9vgDi3DB5F62Kg4J6f+e5CabyGv7dszReapuHKY
MxvcnmgUsWqRyQekYj/uX2sbb2qzge/gNY1fMaveoQ/V7t8VVjkIgp//5KYwOxaoXBnAC7l5+rM7
YfvsCABBoQltGshNegEb8J8zKSmoqhDDvHUmpJFEttWsx3/iXkRBQgT0E2hG4Xd1V6vjMOYUi635
qiP7Ceik0vy9GMlObuX0gQAzZa3M2sKkIWcK8Sc0/oEEjZs0xOmx1NOEuhp9GZMdXkA5FLvkPP7v
AwzA/emsrg5cP0jOL50sHduxr6SQIowBhEHMlNxKOlTf+1rvV7bM0ib9jykUSy9NJZlWlZomwJ/r
6ilSu1d1kN9oKDUMdOiaGUBL1rk9ibyqEYrQMwQEnTTo8PrJeV6a9BMdNsOUuu8NBIMrPKhekc6x
EjPCOwtoLzN5qBn4tJzG0u3efJdtaGOTaotiwO0vWdrLCK6gs46s7zWwKdO0ckjUirqGsBfIoyj+
MRD73LaxOL9oSyGAcCOS46UiBBprY+fn1C2DKTJRAztCTx6pGQ05ZeU4RZvb5haHBJUf1LxnbSqe
XxuNS5Mceg11QQfHNODRcv2zmV5uG5GXLlRUTZEnBxAGDYTcyU7HQBXCsaVuBVWfoD/0YM3CvT3+
HZqjmLBOdwwd4EjxWBJk6NQNGPsS75BNNcu2oXAaupihzsEGwWej19/7AciTIOrVHsW11uNrVMLs
bNhEaDtFwx9QY5fO1g9NVVfNSF0vSNEqrjhBc+jx0PN3cmNpkkkAzzBr2fgH60CxCOqM9UK9kTvC
q17RwdqhUFfqoUBNafMogKFt4yHZuFLZ/KlM8Cf5uanZA88CqKoHTkCIYKo1O2fALw3F8hF8/khX
AKKELrJTthsgA20gEnhAGDCw2PRB/D4Bu5iwo7/549vsLsQssMAwg/3jY2sa/yDKo2j7QEcneo9E
/tpEAj3TEjCIuOFEnhEEPZOKlqY3yOLKfvsJr66mA8E+ZFnQPQqJwMvpCCDMBipHA2c0bqpkF7PO
kpzRrtkDylhbyXoI2Z+OfSfsLt8VIHkDSQSqvpKNs45h4Ld3ys/74tbXcC8raaasLnx8TUJGpraW
Aa7P30K/0ZqNlx1I6kZBbSoEOTsD+BwIK6H9HvIr9W7MbbWXwTI7OCBZgsoS2rKFg6Hs0LdsFeQw
1lslOugRntOx2TQxCILfpWCfDiFr44e6dWoB1MB4/ZpEZ6IbQtVMTWurJxB78HdaMZqkWxssZvbW
WOew5swRhQiM4NNAcSp0ABuCqBfQzdvTuXTuoFSMevX8pkN+9tJCHccF9rivu3Q4NhM4O8NnXQED
YrtyRS1lbADaAqn73DyEBgxuT6Fo4YdBhmWrsG9y9g5OJosiNkJNjuFWAi2GAewfMeFMJwhW2H++
dfb9rTLyo6jQ2Kb4PYc/I9Ptx9hCJoJZkblWQFnIEEALBioas1oPUQj30uxKuaFKEOmu4n+K42c2
1GA0+yyzT0MrbVVPV27LazIOHKXn9rioJCqHUmkK2KP6l+jfe4pTQjCv7l0a4NYuSiaWZtozNbGM
Qxj1pjE4XrYLEBSS8bGRY/DQDGYi2cqowAEhCo+ue2RN06e6tBLpY5TMCVqDqcCK8pR0r3r3FHtM
m+JtLKwhKxavhXneZhAHekL4Vs6h7XO/1FLdTXb68OGBUy9AsWmnbjuIp6vusFJrXUqZ03N7/KlE
Y2IEJex1oEqd8vRNM97ENjDJg5abvvFY6DipQY4whTaJH0Ff6GnTSqTHCyb8xF3n38CfRQGICmY0
gjt4D2JgetkTaMZZCJ0ZyTKMDdAfsvqICMZUqDOlIDodbCp+imF1qgLoOnlMWkXtzi7DHxmo24Ia
CeUiNCJz12QjBmIVxnCpHuvvKiUyQPl3UZiE7BN/W0Yr58cCDGWus6OEiugdMogy58IlJDKE3C90
F2oQSm1rRw29Z64/fJRmk9ZsAv9Hvrt9Zi0VEs9t8jVwZNkLj/g5ph0d0KDwcQJz2Ao2yHvYUWdv
Gc4J0KFZELh0AcS20pXa+DVsEdv2bMx8PmIkZR3Us31tcJqaHLpiQOdlB7U8i9SbYKzNpn4AUW6a
HVTZqvM1YOh8Vl6v8b/n/KcT5exaaAc/arQe9kuj2CvCu66YVNyJCvCTQbDi44v+hMgXEmGoD6K6
cHlBRGqgjbpXYVuPEgN7lGnUVoKINKIHgRxlpTTjtWLR8lFyZpO79kBcDZpVNO66imKrm55CrxqT
i0IwOh8Yad6KF8n7e9unlqJ81N7xPASjEHAR3DB1LSrBHNvrbqiJVpO9i+jGyePn20YW1w25WnAV
g70STQ6XczlWraTmlU7dKErNUN56fWJRz27U2hTWhDV/Xs5XTgIfAWM6MnR49V4aI0KHfvUaBwHQ
31a0i3YiZNGxIZnPVFSJfPZs4B4OwAKFKtxkCewLVbAtuTvmd731MfdIeSzd3b307HdiZgjlQI6C
KorsvPy+PSuLHoa3HBIPmJir93IgELnOehzkWpC5ugcPHuND3Fp4hTjxOPyKqxIU7u+3jS7d9JAl
QZcx2kHRkcGFI6KUt6iHw6heKyyLEY3cpZvWAPVajphEWnneLXrXmTVuLcqmiqNSg0MTHImF/KXK
v0e81m4PafENiXgC8EaomcKPOR8ejTTOZCHA0S+8pm3NEvLV1bu2f/b996TZJg1r0dgnhriN7qPM
TaXtoFGQf+ToBfmKjPtxJgpoQUM1FnalFG+N32yqcFPom6Lf3v7WhZ2ACAGsP2AbBwfKT/L17ASL
VWUKetDDu349gjn/Q/VOQA6yuD9W0Rrh1QIWAe14aCdHcx5KSwb/UooNOuZGMh9hCPQRl5TbINhM
dDtWKosg9ZpRNjWxFSNJ17Fhwv+UQQn8rPUr23/xXJt7A8FZJiHJxusF+9LUlIXQ6a7k24Fm5/km
PbWVqSGxEKA1WjrVa9fzkpufW+SiAZqqfhQF87EW4q3uT8KHn8V27jXAeH1Xcf/eIyS5vbRrJrmd
1Xp5GyUjTI5xbE8q4vrmeUgecqCU/aS3VUFbQeqtGZx/fuZLKYY31d0wG9x7+7QO72Lvd+mfINZg
ZWG3vT28pdNqlkjEwYo78apSqbWyUlfI4LgphEqE6iDp215gBF2MINDV31thJcBazO0BgT2zqM2g
vZ84+Gx4fdVn6J5An5qMFhl9P+DV5G+Lo+KAOZD9Uu2Skf1ck5DYcwzypI491+ZE8fS1s2RlaWdv
4a4UHSkqA8MGvhWELZczLfndCMFx5IfhyDb1v+Si3jZUZ3m/xs20dD6cW+LWNBGKBFwbsJR4vxqx
YvNbSNJbK4mRHRNWlnRxWCp0WoHew+XPz7DfBT5UjQPqoviECCpyVBkyLSQ3JXEtN/zT6HQ1hT8Q
DfSfoKQ53xRnqxkX3eSXZUjn7pMw2gEIMNEdyb8nqxM+4sGOg8KKX6DI0HyN0l1YjyZ4INAO0+6U
4XkkGzleq0gunUrQU0TrG3JJOJT53qwyNqpMSJE8Tnto7U4vlXRSdTsgvwoh3dH8qPj5q6K83d5G
iwt8ZpR7vcWoLZAhg9EOZ64w/EHnotXkf1rgRFC/XLkZ57jqatJxIaLgihsfmePLSRcFhWQhlDVc
MUxlM0nQQSgk5Rrnx6IbnVnhdkc7hYnYTQUSctJ+TFGJQzWoAwq+h5b3uNYwsfTuAi8M7rVZfhOd
ntxl3ysgA8TVjTTYeyNaXxNUvD2Q7kR3+sl/TVY6jBaHhqnDHsELH5oAlxM4SWWUZFGNtH70oTc4
xNWvun6ThbWmlqWFIojI0DgzY6GvAmQaJkqXjtQd9OdwcvVmJdRc8rq5w/YnHobiPDeOinZeA3QE
dcHFzLTyYwAJhJG9lpD+6bXP2x4+H1G80wFnM08XoDhXkPhS6aMoAswNiFB7kiuWy0/JhBrMY430
9drJvJReQ+vov60RruiEekgio3+aulmt75T8XszBLBV9VMJOyj4DkGp5ZqXhZAuSQ5QEVlFJ4PiZ
9kNS2RBkZ1P8NtTQi693evBKh5R5xoPXPwY5BFRMAWz3A5Lc4SGGWoq4m2HAU70H78QOXOd6h417
AkQY7CAsE4Acye5AYt2OTEhP1A+ZPFq3Z3bhCr4YK5ezBPWzF4L8grq1HJz6ZqMTwURLPJBUB0B+
+l0jrZWclvwS0pzAeSJ1iXOEm90e0SMkr7CWKY3MKBPvdaHY3R7U0haDcAMAc9jVSKTMgz67GAyv
bUfQVFI3zlWVdYlsmFQBEYCYIqNU+D5dufSU+YC48k8DhVcoDYDok++GomIQp23jUff+XWMWel3Q
ivk6Z/jff91/RdYXVLnZO373GUrS5pzXV/FrQxKze7k99AXIJwJ0YKbwGEPhGbzel2MPgh5ocxmf
og620rKUWik5xMGWtDtx2nVDbPZuU4Ppey+i2W0K8G5xELuDJbFZo++4SiuiQQzoPOR+gW0DzRj/
bIaarl71wZS7coNmVB8wyYTsvDDcxvI9unTNrrlHAzhrJWKmkvCgtsOhTpVDC2TE7Vnhzw98CI4q
8MjMVwqq1pzPxXXQBCopC7ectjI4Q/AyzjcGAGQQ8GzBydqeZCFcCfCubpXZKGRocfgqIqHaD7nJ
mRdGUyNN9UyHV+X6tvM/hfKxTN+o92CgjAI6ei1qtuH45Mv/bX3+xzBQ6RpabXQZRexLF9DHHCS2
EsgGJTX721DfjrS+gnjDWif6HF+de/1sB6AgigAeTFAol1/a6WMv7jzdKNw4BjWNmqSEkVcv0cjK
6vE3zY8d0B/ruDGRh+VRsFEiRsjt56U7gmAZsoNMn3xT60NHTZ6VNYJx/nj6MYYSzpylgwoSn/P1
QxC4hYIEWi20azxKQpZtfL0xVo7dpSHNHY2IkVEbQSvW5dTlSOd61ABHU6GYyHFt9VHalJF/39Uv
vbga31yPCR44lzWRUwZegD8TMGSojKHdyUXdG7kMwWD6fmwh1Nk8aJsUKny/PKiPIdWe0l+RseaO
12OF9gpOJKCE563A85KIYp+PRIkKN+lKRv1fKJGZCqS8CciGwjXyiIWhXhjj3gRtnAPSVcSFCyk/
FA9QbC5WnshX0BbgqpCeR5+eDjZBrCBnAv3nTUo7PQYs3HDyvXRQd+UfbVuDDwOVa5ArM1Q6y7XM
y+wRl5tttgqxC3CIzsAfLtyKddIrlQyrkpjYQy2ZMbjgo9q7S2nxePu0vN7Xl6a4cLhFEnHO/MTI
dtZRiNzhKU7WHm9rNuZ1PDschSoSQBUYJm7WZ2TWnQiTey1MIbuVN83r7fEsOODF1HELlupJn4KE
PnahLcemfFcmcED9ICpARukrzZxrtriNXaHbIgsplkl8zImjDa+Q4s11M0mpfXtQV8DMf7nhfxxi
/pKzGdSGiRRRCksk2uaTOQQIv2cavlEJnoKgsgrhKY3u+gR9gB4amiXduf0BiyPFrYrHLuBdCg/S
NhqvDUDhAYfsoXLgV29R3TviGLDE9xDFvty2xsep82gV3GbwOxGwcB7q3NARKoNiDKmFEvnW+7bY
qFB10LZCfO/Vj6r4+7a5xdk9t8eFkDSRAXvVYC9Gr5doZ9bD6btgkw0S4pWk1EKccDE0Pn8rT3Vi
VHGS4MaBXuQhDdCnhPT5CIZnx68KVAIB7RUqVgxrLRFLSwhIEtgb5gUEM+qlC8XVqCuQWgIT6iBY
IWiW3FnKssq+4zWqpcVD89wUty+CuKRqlcPUML2h0wya30yWO8fLUYvf5vG4UUCWOfVMkNEsjiJf
6DmkHliN6tjtlb3KGv140tmguX0TeOrUaiTHybMr3d7uLEFC00Rvt6fsIXiQP/z7/tjYE7TJINAB
nEs2mOUajGnRm8++gY/Q1Lj0UTFJXNV/x/0xvVPPBUq9fU6/xWzlvlqzxXmylyA66/Uicam/ydDK
FqDTR3BK6Mv9JtTRurUE0U80wd9UqJEh0ECDCjDj3JMS8ZvsSRQKLRNw+A6gnYPwBaFwSB5upekk
tL+VfTfdhwR1ldSaKntsHeKtbao5ouc/AqQpSHyAVAPfwH1EjcL9GBHMcFqasgJK/PQ9lVnqsfL3
NDD/v078zV6FHAj6XeZTA7vpcitVghCntElSIK4r9EdoooFXfhZJYWP6USe1aG2iZcNo1+Z/0wgq
yiwRxSRjJRrN/sF1h2wgwkYU40ALwW21OhqGRizh4JpaO2K6lbGnx+SQ5g9DskZbPZ8QV9N8Zovb
TKUYEZ/iT7ha8ejXUNg8Cmu9eddvN8wscHCyOkcdWNLLmY0VUrQt5O1dA2L2qPWWuW8Fus7G2qqG
Dz3SVg6IJXtob8f8zdx+V1xtpBHV6X84O68et5Gta/8iAszhlqSkDpba7Tj2DeEZe5hTMfPXvw/7
4vtaFCFiDnAw4QzgUhV37dph7bWKvs6QsjiHS5nzj2k+hv3zZP4cnIf7zmjzmWFQ39KWUUPGMVaJ
aRzFdjmhb3sJmm9Tgjqp2yuOm/QjtHeKK0tuEZqeVBsHdf5nMnc8w9ZOEc5YqG0AcaPfcH2ypSaK
OOrT/CKBt8nz6CyFx9yifNelnmQf6Fze3+3WekuyCAiOsAHxjuv1RKhp8aiM+UXE8pMhPStimU//
FOq+VThe23V7BYgt12cxIs094GiRHb9eUM961LhzPecRr6CpaIPXP1PEP38Lmy+h1v4PhgNd0yIp
g8Xe0BaOVjfbiJ7n+L0ALXIXiWQ3A0VmoKTdF5/LKPh4/zxv6FH5dkhe0OtnXM2h3rOyHgvla0Wg
wX2Z5/jVDHjDSu0y1V+17rnVvvTO8JrZwXnQXChlD/IEgupD2H8Mc/lczYw+1Ggxx/9I8VP3/f4P
u8Fyvf0werLcIJQ5rHUXyAkrsHJBVjLpkjzGvfEs2vpvzal+G8WDbUTugMEZIPT0Rj7VkuoJEtHI
DSPCV1Adx0CYnizmj1JyavdImG/IhZbfBrCOrjG/boG+XxuFZoJ+NkepvFjmH0jYXmY1cW1qybDz
hNKnIkl98WrOqd/1jIsED7oNyxZ84lL/OAejO++2sZb1Vi4UEnXqZGTGtO/fkAjv4vgkF3ogDWEO
h2DgGTpcILpVnOMhUf0q/Hz/w2wEfFdrrdy1gE3XDGZ9iQV8qTuhge3VHHyT+bll7jzBe/taXb48
jDO7sRdtLC06aIhvqZ8luT0Ww062etNze/ugwCSR1sCvEMxef9CEmhGMYLgxMainImXaUM6BlTuA
1lLZ61LZjzLtOAeRb+V7KKSN94+rR8VV5/pBdLE6UIQIpyTv4/wSgj0oY+sxncRXh5L9/e92g5Jb
9rhAUaAlZPod/3K9RwUdSKsJmvyixclZNONBjocPXfi5s/7OQsdvTXc2dX8I4oewGX7p+tfM2QPK
bVRWYCeDkYvurgnt2ipZqDuhzXNQ4N5MPfNUu2QM3jH/7GxU3bgNQC4ZmFrUUiDzvd5om41pZAg2
Ghf/2ln4mEf5wRjN31MxPhlO4Vmx5Rlh8cEYjLMtM5Qx+vd/wZbZ8iDyKNLB1W/mttSqN/Q6q/NL
GbJaqz9C6umiLec24bTjv7eMB5uFGFZmuwjwXe9VLTQ+1tDml6iRFdfuHLQikEI7KAFg4/u72lzq
7ZWgX0f5aPX0NrRizDjqlqWKw7hoIk1N8yGmaPA/LbR8wWXwjaDtek9ksnUbWwPfT9PdsP0aD5bf
pv9xynG5DbAXwXOrI1NPTfF6EU3So7x0CCQkdbAPvaX+HkQpg2Y099pjW0ZPG3+ZA9MZXV3zTQR5
WaEOTAQhpIFi0WsZjzsHthGjgNuCnBPcLyRu69aR0fe2M9ZlcREzkrZMSLSt4gUQ/J4qaWqDx0jS
yJWRgHISX4Ip4cRDJe+B5zfMg0o07QpmzWwmR1e3rtaSSURtX1ySFLwCVc3OdWgN3bfBragAAmSw
PiCbbcYkVo46L7PINmtE4lC9/O4c+mXSBYqSy9fvh4nJzW8dKmV7QL6NHhR59v9fdF1dcSo715Oc
RdNG+LXj1XS8JsyfmVWRPLaON/a+kxwC/aFKIRp7kqS9HGkj7IWNCmAeI14MF60Pty+RR9a1tLik
QjaPVhwFB1Hpo5sPJnMQWnUUTBsdZ63aK7xvvRpQaaMEwtA1OJk1kXYejyUCTCOhjiVXv2q5HYDH
jLony+XwGLf2YlFKcqqmGLRzXpve4KiDFytJ/lqYiuRlWtEc7xvB1mGAjQGCRf+X4ZXF/b6LdkZG
wbIKgudLLaX2sygd5dAQFz2pVS0/hbUTHsRQTb6hR/Kn+ytv2Th4CBBXNHX4Hst/f7eyHE19ntvo
xEnGfAyq/qFIvKmWT/dX2Yiw6BrBhkpJbWH6Xrkm2YnmsZ1RluyCQ13/UvuH74Px7245dGsZZh3A
xuFoKbKs3Kxc5mNTyoJjrFK+YpYQOo7y4zBrL2U/G2AStD0Y2YajWljXaEEQfuAqVrd3zqMxL9Ky
Qm9Ge1KKF4UgC1nXc6kpvpE99Cd5V2Fk6/K+X3PN6F9UTPS0PX3bdvhsh+dY/tnbn7pMfsypymXa
i44IRKN+nGPdz4svIixP1V6dfeMFWFpnaDGQzSwiGddm4yiBJMq5R++xnj1p/NmUe/HrRsjDNCAo
dhrUxBvrN0bO5CGFWJPmdPqgJAfZ8YeKpPHQ99+G7JsydW6YfcnSw7AzmrkR6byxeeKNF9+/ptbp
J3MMAo3sscvU5pDr7S8t7TQvtWLZzSt7j4x6y34WgJXicPfQ7FwdpCylZZdPU0lg1c0ALWMZccag
jF6Vnv5P7zzWoEIeRZ/UbqpI8k6steF3CFqJ6/SFopDCzvVnLClsW0ks0YR0GtdoIi89J2l2FBqI
02JxxTuHu2E2TOcRBzG+Rdi8RrlowZT2WiXoQ3bfFdSHk+G/F2+orjK4zZw6bLnWKqJLMjNX+5nr
mGi6eAinKnJLY5w+NhByXZxSZVRHUsOTXYfWTotrw5EulSoYsiDo5S+rYGHQRgb9xVxdwLdRr3La
D303PSTz/9DKxdeYKtg1m4EobZVbAevplGFC4GqaRy8KTaQ8D/ed9Vb5DZgEKBlaSkt3evUa9Qwr
lKoDRCMspCfAeJ97+Olqy2dIxw378lOEyqybgnQfFobFNju2+X+VhiCWZWYUuo5lizzRq58AKV7o
dDFgjSCNaaN9abo/9ze5ZYnvF1gdY99AIm4YGdKTxfMofx/LwL2/wFYDC8L+BeLDORLkrJJTo5Ii
LQ/4UEV2LPqTeHQCX/fLBm5oI/eV2rX3+icbz59FKEU4RQFMJcC5vs0Fs4pJPIUowgWoRETy2cqf
A4aMNH8sj/d3t3V88HHj+BmFQ6xw5bbyuZLtqmyQtLXA+UGdI3thFu9c5q39EJsogAqYDYNo/Ho/
ppyqZVPp9UWvhNfNqi+X6A80CTjU4ZWMeCfnWP64VcmJFF4hv110NsBOXy8nhmS0p75EISyj+RWO
T1annzQ8tBvtbGzLV3B2JE5LmfmmDUNRWSarScWFKUqmfp36ZUi7Ek7sHSPfOkDeT3lB7ZBDOSuf
NGdTNzadLgjusuMgRRelOk3WQJu/+iTvNTM3TAI+DlIYEFYAC94qjO8iSbMSUZqgNn8xg/Lb7Ixe
kdQ7hARbSxBlAdlBOIZa+eq5SvMBwv8aAxdNn7mFFSSHvsv2Wh0bdoCEI15co7BE5LEyOyfA/2UK
wCpV2M+9BZJ7Hh9NM/f7+HT/Fm2sRLAKWgZw9Vuz49riJPqtTCKW7SUHCajHv9vym5zobi3tjJPe
ntsyo0eKCVSMMtUaKqZKeVXoPVrr5izbL6NhDz/DmvLm/d3chjKsQnsTPA5FOfzC9W7kWE0GJSSU
KaL+gz4Uha/2geJrYes8BkkbovhtV4xDNdLBbqc9Ccbbs8TVEpOCJcZhQFRzvfoo2qrkxSwvzQDn
e5MlxqseWJkflCM1stGKdna74d8X3055FaQHFc11oDiqreJEelVdFsErxZ2lVvnQyIntZopkfRib
InmZG0IBW+RBAGVJYP5l9hWo8GIw9pCctxedj4vH5xdhSHyG683HZj5EZkAWFyvTN7ihP2jyj8w8
dk3tWdaeW95IoFnNhK/GYjhAIUy+Xq1t0mgQKqF5ioPO/aap6h94GAMaAVDFryODWNFBKmrD8UFr
63+Be9bVD4M9qJE3pKJ0e62XEEoaZ6vaeXW3rIAC2AJrxYVTfr7+aQ3M4VZcy9UFDpspfG2TVxF7
YtiJ9baOG0VwUEZwxpHNro47EaGR9HlArNc05sMUlsHJCGLw7mliQDcdf5aSek8efHNn1EO5wg4H
v076+kkuEj0hnGgRM5ElKfdKI3+y6qTyarP5df8q3+YFS/GVjj3xF4G6tvrCSt4aZaGyGDT37tIP
cRK0ciZvCoDdp86BivfO47vlPAjXTZtDpeq3zgxKwmdiAJxuk35W5Z+VcoisJ4154adG/52Yez7+
9gVmg++WW33BoWscmTlCoC5J+9ES0sNo/gBVtCc+tmUoJkWPpbO7zAEvjvndm6jDY1lbBfkO//k0
ZOGxGafz2JMfqNlFprV9/7NtLsd7T3qFn7+pqXWjFHfVhPXbqXKKI7Dks9P9mTWoP6Z/omoPNLTp
Akm3ltFXg4DdXAWcCoSXQteV6iI+pOm/na8ehe2n/zSdi9yM8vXr/d1tfTOaukubhaYuAOvrw0zT
TmogkKvAeo6u1YCOZ6gG6s6dQ9y6aIu4skGKxRjm2vajMKgdq0P/O8h0r2jkyp+M8AdDu58l3fx2
f0sbqCAGI5hKX4RilxhguYjvDERprCCSUpXFqMMiGfwQDeVxVL1ZdmPNmw1SvOqoTt8s57MMb+hg
ELwNL7J1nuLj/Z+yZTt4FegvAT0szFvXv6Rox1LLakRFa1SRYBiMnxvxxQofDHlnoc3n4/1KK6tJ
jSwogwix0BT4veV1TJZm/6AfUETuYzm4QefGjT/vMqksrv86vOeolxlXOBiIIdcAoLid04rwob7M
sukpFH1jhg8zMTxCpOtmCKXQyP6aVNnXudqrSmzg/GgfoIZHIrtgzdfFLJHrhZklcw1fs6uSXBSx
L+pzK37klu6WyTlTPhnqL7maQWM8p2Xid7n0cer28o6Nb0xghKUxjUl1ff1uqXFW0yPi5PPJhGAr
99SBm6r5O6HRxkXFiYMkYM7GWjAY16ZkldacRYGEPi3zTC2AwVh9zqL8y32D3binV6us3MFU1rDm
5aj0Jln2ZJoec0gutZdDW+wY7OZ2KENwYMuU/3puagjL2DDiWlzsvjvIdvbUVepjq42/7+9ncxkL
vRAFdsNFPef61KQurMdgZj+ZpDm+oDjqpXXWniJqCzsubuOxXfKA/7fUYifvvI4kV0YfpsxZRD0G
kJ6NJPSiRPoctxLMs8yupjUEXcFeU297h3QnobxdqORX6VvcW4HQjERcHILU7CH+J9jLQTdtArwh
HZRlBHMNCDCCkrC7jpaEN3GZsDiURL964hzScieF31qJPq7CKoRJZInXR9jVTTNNiRCXEGRFnJm+
lj7NRXys2z/3zWIDyEGySxABNMcBprIOaZ1GUaUxHMRFKZXuNS0ncVSqaf67MFTIM6oycStFf+5j
az7OsvrUxqWyc5+33MYC33wDOAAPWllmYs6dUAZ+gZVmvpmnbjl+CaVjLOnHeo/FbctG3q+1Mk1T
yoMub3su26lHrffF6v++f55bH45+l0KeSOeCUPP6w0llZQVBinJ6kX4Ns5Ne/gSbGezRsSzOZ/XY
ULnkkdEZNANPtdpGmBnV0GgKEuLtqaxOmvbj/i42AnQFCC/FAw3GBsq017swnUYy25QgRZOi/CVi
nz9yqXySE/6ttmP7kLWZ7NZlbe7Ywtb3oThCoL5QVrO364XDvpFGc2AQLOsOlfPDiF7tZqcpseWd
3i+xulqiz7oiMmTig4yuBxoMqCWeqmL6pDvtQZY/ZvJBrU/3z3PLxJdSHLkcYtm44Ottdc2iFCqz
LW5Qb/R+r/+sIXbrO08X4U41ZvNGwxNDEEu6AxxkdZ/kPoyV3jbFRVTqLymWlSNESqEndKP2mWhS
joqWtl6ZhwXKPADeumxwdhK8rf0yAg+AgzyZxvPqJzh5H45JSGWwbZ6q2PlAAvM5jOOTEiovrblT
ttuyGTTLqHciv4zprK5cQrNE9DFiYpGSHXhtcqZhAmXnTdu61+8XWQUdYVMAnFWj9tLGTGgj3up8
lAa3mv8Hvw/zMK1PrjYIldUyEpOdUdBVBOzOKJ9VJfcgE3hqEkf3IY3fmwrf2hR8J6B5QMHoN3Qo
QVsw9TFSZscMalckfeu2ihj8zKgfArPdk+Dd+FALPxZ+6w3vsq7qy4lFLzsLmotoW2zPtKFey8sU
BF0k7fiRrSyAJr3DDDRGYZJsXd84RQtSJxJdCxFlVTF48W+RAOyOQ13zp3F20EQyx6M9S/pD1sna
sVHz4mWIrOIY5ZENDrbqd77sxuZpNMBvAN6Ho15L3NSxPTXWmDS8csDOQtvV+s43tR1Hs3X5adAw
/b1UVshEVhUqRx3rLhJRdzFPTv0U2Ie4fm6thsbaY1mWR9WKufmP973bhhmxJpzk5OlkXvbKaBvL
ShgUzroLrAo2PeZLVv7a+Z4bp0ddEQIhwkrWWMcIRZCPuJmmfwspO+NTpWhu0snef9/I+1VWbrrJ
wloTs+gvw+xW07eu9Uvl40Cn/P4yW5shflygpWTlfKVr21THJMjaIh4uZvl7iJ4i9OHaf+4vsfFJ
KBvTplusjUxp5ROFEpQyvYVhUS9P4q8VsOogVQ9O0R3uL3Sji0UNg3I46BtK80tCtoq6m0keh0hq
hkuXAL+fouqDqL9TGJ8iX4OOx8kYuqFMrTlICCmfhPWsOz/60OvUT0X392D+nM2XsoDSjA8qdOoU
H7Pixey/mrHpxQMosTZFrbt+vf+rt44H2B9tJMcBmrkGxcU5YnJzoEBTGyd+4fg10zqN8TU24x27
3V4Io7VwRrzwq0BqmmCeNq1uuDTVwvT93NfapzAuP05hlu4stfHmAkugfgunDu587V3HWR7HNNWG
y3QKk8fBNGCT9hJzcMXuvPdteGgYcNzQw6L85tCWuzbguM/GUU7gIDB7cDK8F+1z4sfRP7XybyX9
e/9T6fxZ16EuBBI28DE+FZ3ndair9RbQy1glDzdGd8SHj3vkA7fXEa0I8FUIwVAsIxS53o2YazNs
8qUanQnVp4jmDnqcMRMx7AQqt5EnC6mLbjCdA27m6tiSZjYJ/hLqI5nZunLUAD+2T3JsMouZe3Mm
X4aXPs124sGNA6QqBH0mMH38zbqyH4xW1swTSaui1+dMmD8Vp9hxAhuVWuAcpI/MGHGKICquj3CU
G9tMY0LObpxnP5sVyyst5DbaCOLnuk28Xo+Fnwo6VWpkN/4Il3AAZcbOFdja6hugFt4PnsC1RkZX
ZZVdypRSylQ5wBB90IO/71vjxiek2/3G+ojtgwK83iiNk6CPGkpcVVW5eazl9Ct6Cl0iOFe60vqh
rf8bqGA65b1JgNvrTShPY2zZGMUNc9n7+6JKbxjU+SxxicPswaCwYkbncAGvpeEHTf98f5u3bgvs
HZwtGvU1KlNrS1V1ENGMyvaXCXDjY6UVuq/aUeJHbTs9Wlq5x9C/sTmOE4gjGEdCl7VAltpFpZL3
JeuV7QOYse9VoHau1MCOoU/9k57qx/sbvPVgbPDdgus7n055WKl1f4HQ/UFlZgvJMQt01YyFpoF6
YprsdH/F1ZHy2IOBI6EloYbC4iZLUfRQG0a7Kc91olguMMDiEVVi29OVZH7OWmOvYb3yam/rUQle
dCJ5/pnruLaXSBlsI5DL6mwx4afTPI0p8NfWz/u7WoO53pZZNO8QVl0A1etk09IbO6NxyDIJsykw
BhtPStBlbptA2T1bg/ZPO2Xpp34IIR+ZJus5UPTRV4theJriIN/xsCs7Wn4NYKFFVIUsA6W1VSTq
VPQrY1VtzpI+NUdljr8WVvLFNCBfccIc1uBADDu+b+OceW5BBdAR45zXFYsib8I51rTmrGHBDB9L
0VM7RANhzhztmNAay/+2PV5AqsSLKDnZzfU31ctc66pZbc9SpKTWcTKcAOxtxwCrk8YSQX5spjVA
SyG+R2Xa2wdJqYrOLTUp/CcwUuOvruml17SbhO3m3SwC17TnQnOhBCnFQQiUuSAqLuTIZcK42qm7
rJtRb78eJXV0k0GCLhjD61/PBCDPU203Z6FkFdJiYVI/hNac+2VpIVbR9NCQtkFYHJvOLE+pNMq/
gDy2KJB0tXSU6qQ4FrLUPSWx03zTgwrGySoQO59znUC9/cqljwJanT7GTQUqTedoigqrOVvwekB8
kYjXRgoBh43Z7IV2hqB902WeYaKLorSm5IZ2oex86Ldb8y7o4UcsSTL1jLcpWlKr66Mqp6CyQoph
5zlIbcXP1cAIfXWclwHhwELPYy7j5hv3O+iOEWDD7ijAhrZuMY3h3wOqnQDMhrYmMlP6+sXOUW0S
hpE8QcpShPRL7Ak6NOQwUQqJIrP4O57GvvWKrECYIehD7YvBKBAUHFowz4ds7IIGvrBR/nLfedxe
HeRYoAqAWATVJ+DJ17sU8TyZ6TC151JVoHAWjcJYMqlDbzi7Ze4l0F6fKO8K8TEemO7H6kS7eklS
ZZm1oBX3gzBTNa9tkohhjMD2yzAIvo5WCYRSiqYHoXVcBHX+kWlMqdzf9LLQ+ofgLSBwQUmXRH31
Q8JSxJVkYF+lNToHCLW+BGaWPhRDTKkncWMzafz/viIFaWZdIYTiLV95DavRDZHqc3s256p0Fy5p
v511tEc6MzxgZ8MJKFz7eH/RVaD0ZsFUOTSSAxMmiHUdIu5Dm+EppT0XfSxeaRvG0BoVpW/V3XQg
GmxOnRLpSA1MqE7MZvG/LA+0n3u8zKeukREyFEp51/G5zcoUnm7kw48iqOH/d/Tfad7kjyZKj17a
CxjlTXMPbbJuyC67p51CrMaLuKDRV2mfIdPutgOpP5tyE3/OzAY9B12e3doezVNcF/FBG+PpMHZl
54VE78emrSWPMOcT7KGB19Zq7ZfFEH63+navO7cKfd5+G5k6KFQge1A1rm6d3I2MZilDdQ5DKg92
yxRHr1se2Yni1hTuXm0aaR+hL9a8+yaxcd3pPS65HMNhBAIry6eXVPW0BsW5Two01EXYMOzpSGYn
nwKdi79jArcBF/NAkPJTCKOozae49i6z1UVDwhzJuQQA8ZrpzHzpKHt5tlEx3YFqUPz9/v6WP3B1
sxmzwDMypsuE0DqPjMMkSubYEWdJTeajtBgete+9btnmtpbiEbUW6rbr4WeaNgMwtLA5d2MAgXer
9JpIPcpWlfQxDrKZSE9CtnreySI3lqXlbrLmotpxE+aY8QwGcNmcOv1UDGBogL9zCR6fsN1JsTbs
kzDKWKwTuCEl0+vvZlWKg2Zn2pzrVvhtZniW2R7MCdACeK3KKk9oLbj3v9xGFEtQQoWBJgxDahRP
rtesBlGkfdf1ZzyT8z00su+jmZWHKssNPzLS6eCMGrShhK1umkjwapsOjdFYNyp37IM96sUNQzJA
dOG3+NuCFbr+NSM8tEFTzP2ZcV79UzSG8zHrm71q/IaHpjQIN6cCx6N+QyVc0WCo41jtz6mev3RO
cEwt2Z8k2IkgohVQilnal0GPdiL0DTuiasSkMghPTnvtmEdlLgprEP1ZhF3vRgBylDb/KTfRQ60/
7HzVrR3y1AOfhcOY+aeVB8hLsvAmMPqzrLTxZy2QOvMhl5Le8ZI2SF7MpCs+pYFdOW6k4ad9GdE8
RH9Enf/WQj09DrBTuynP2EtYxeNHit8/arSBH4hxm0eRSsrHXouMHS+5dUCL7vpSSiU8WLdeQ/Bh
3ViFw7llKmYwnB7USf9LG+vKq0R2un9EG3eNSidTCYwj0EZe+8jKHLQc7nTeqVH03iRm5PGy7Hcb
qj+jvvWbClCm3u7FfVurQhHFOCoFaoOM/9q+k87srK6Kh7Mwjc9N/mGu/+mzUxoQh7QHQ452psI2
zACftZTc3ib+1kmhPSSVNLblcG5682EMLahFvxXwslbpwdGKU/E7GKY9h7JsYfUW0KggJ9SZ1lq0
aK+3aE9M/KRyNpytRea5yif7sc/M/hjycpxaXe5PkNGWD2E8pX5u2H8RZ7YHhVqnmzvRCcGivTnw
DbNaHkHc3PK/G/S8EloImuXNcB6o4zzDj9qeJirTJ3j11Ucpm/cmeLbWg9AVUAf3jzdxsYF35aq5
GxWp45k/K/rsl6DkXW7er1Ar/yIWbf/7nQHdSDRDSW4Bnq0MKm+d1pwTMZ67MPlRU8Jx5n8rY/oa
mvUONHut3LVET9TewKTShCLjXxMwJjxCiezE3Xky1ekLfJpfuyb5Idd95cvJPD+Haub4kdCsL8yp
lF42NOIllOYU2bQ4jlwnNpIceZrij9mZqIyOo1N9btjYMaCC60ZJoLpJmY4n2FPU40DVYefGr/s1
bIA3jibdMlnAVtbxQ1NKli2adDgnupXAOCB12SOpg/05DCFZ7/vkIcxb8ZrFdvgQWRA0Kyqo88Es
yHQR6D1WESpdEz0Vv6VrchJ14hw7x2gfyr6A5ztV2qMuoSgpZ/Yn1LYkP3I68hwm2bwcL+SnVfYU
9z3o077d48HY+DpICdBrsYm+wFusMbwj81yOyNvhXKdd5QMsij8nfRN+iem5HYahF7kbNdpXRosn
r5214VhY03hQJ5H4fTfMh24CHjo2ffsEhXbwZOOgPEGD6+QYoXkqJiNwCznOmHmr5UPSlfqOId++
/Pz+hbh7IdnAZy0h9LtbI2Q17QLDGM7BXAWMr0oVLE1oetz3+rd3k1UIIHn0cYvOW+/83So2M+Vy
WuAL9FZq/SJV5g+hWg7HzJKRtBw7dWdXt/6ecjwAl6VGSDizng9SzEZr5jkaz0jMqQi+W8MHCKzm
Re24P1hpGflta5eXITP2aBi3VoZtiioKMHLwZatIKu2hLQ4qvFAzVsEpVsOvyQxl69AbMEDL6vSh
bbVT1Yx79ezbJ4eGi7YMCFO7URn4vv6OZt6ZaLGJ+dy3JyIwH4ag8dUwkRyQTlPlNXssaEvqdP3c
LOvBT/JWiIR+/3o9i6bSVCTxfB6q4aTGsaspGZqur7Wie3OxR++xuTvGABCbIUThlbtebeqWAze6
+Qy7Q+cLpwbH4UgaN91wXAXxCwkApT/VS9XJNOcda9qwXgrpDCIt2TVlxNVeR2ozgBE520E9TuNj
Ep178dP+nxYhy2LUG4KpNYyvrbSsLCYYM4XS/myU3I+zn4P5J+r3GKY3vhy7Qe6MDwij3JpHi8E1
SxnkZj4z7hOJFzm5GN1XOZ08GMLu3/qNJGfBebIZTn/B56rXny0aA8mUM2c6h4LcRQNvfIgjP0m9
hiKE7rXf2zZzhQow0vB3ll7u2co+TXq3QMKxmmVO8HrpICj7Vg3n+Uyntfco07WDxxtkH7EW49kZ
o9qVjJjinBHl/mRBkBTVfbyTeqy7lMvTBz8SpTCTMyC21q5/RaZ3YmwsfkWh+tr34AuVD990Vd92
PRDK97e89V3fr7XKPcKmi+xaZ60unn1EWmaqOsqTkUUeb8zOl93wcqTJlImobXIf1hSPszKq41jq
8pm6ywcaAPZAXGfwdw3Sv/YvtRI7EfVtJWcROwTvsSyKY18Fd9TexzKtJ+UcG9mjRNbwJS+72EVI
dQ+seXuMrIRArUkvEvKaNTjeRCm7aYZAOTdQ2aqvdv27N5/klm4WOvb3v9jWpnDW1AyJ6mjlrDal
Ck1YThar58Ie2udC2JFr2IjDd1Ur/bi/1O0zrzHG/PYU0mZQ1rwYba0IKzQm7Zz0RXWg29N542zv
bejWUYIzo7ZOwLdc+vVUyGgVRS4Psnruev2zivaGLBw3NmZPZPrp/oZuXwSWwqUwp0WWBRz4+maR
WZjmFFvqGRa1j5rsK/KHepaP4SSfIFo4Cao2TLvvlKRuP9gCWSS1I8kCVbtW/ob3aUidttegsA+g
NKWZISFP0cODuWMZazAhjoOVFjZcHgJC4TW0phBzmCU526vMVjkbffuzbxnm6wqzOuZl+FHRKzBE
EuRNvaWEfqrUs4v7idx5rl/quP2PBGlvv4cA3qDHSWRDJfD6uCn19YMWyNq5SgtX5H+04Nv977lR
wH5rkywxNEd8I6NiG6FAk1DRzo0uJ4mrdFoDq0kAa7g+4b/kRhXf4joeCp88g7xGM0QGkhgEXes1
sdSNh6FrR8mLVKOMvAzVG3R3uzbfuUgb3TqobclnmApHo4R56euTcOoxqpLR1M5W1ehulmbWqUtF
/1yGTu1PDHJ4xozVa1rQeUpt/91J3bRjhhvXDJIxTJD20tLSWb1tg5Fa3SA6/ZzYv7RuodN6KJz8
mAfqjtfduGTwIS0irIxHLwSG13udAi2ckq7R4eGfgLb0TeZmlmS6osrKkyFXyaGqx+woZW106kdt
l9371muRLVCWhYdmibvWLFuhVCVC6Uf9zMDSs46EViInH6e2eRjl+DlMITDQHvX4V6zE9BFg4DYU
v8o/9nPn3zfOjXsP7IywjHCGUZ81OMUKjLGj8qCfcddMiCi5i6jLM4PkX+6vs/VhycKWwVrFAK+5
ipccOW1FolbG2YEA22nm04QIyNCHcNTvrLS5o3crrdynGgu7DO3SOKdCAKb7HufxUyP/ur+d26eU
fJKBazow9GCIbK/NR1QVTeR2NM4wlMe+MYyDN1IjgWgHToGOCbdJ6cT/8KmgcAH2bAAOvkG66kXQ
ECfaxnkcKO8OkwX0w870Y9XWe7pIG1+L3gudRhJbhjDXLbcs0syGv+jnsKo+mg54ukj+YIjfNdza
9w/yNtyiqMeYJ6AXOoukldcHOVVx5JR1bZwRXXqSrKdKi/1IhlVe+VsTfwr1eH+5jaLGUkQErsTc
LJQAa8wZkLu+6trJOOfGLHd+T+SgYvLKdFK6eRTeWEfOcwgZ7192XkBk3tKUPFlSwej+pNcwAg3K
ZFxqxYlltzf7dPYyQ1sEnRgHhIXLaKPfuppH4PCtbChdKZzlD5NlVaarJVb89/3dbGQh7IYInC0R
g1N8vj49LVDMTotV44ziklrHrhVMbialp4ohaFv2EgURFfmlAyQ/DaPLzne+3kYWsPhq6oWszj+s
i4W6RvS1FHbOVph4ehl8GjJm3JrvWpRc2u+W/JR3g9u2xyxS9zB8W88VFdFFo1Rl98Drrjc/1imA
O5ihzur4K54ND9zgz7T5CMSaViFT51rimepYMX7+3wM0sioKwADOiafXaLA8XWYPjNo8Bz1Qm2AM
+0OUt9JD0TsIRKgoaNvCVpBdqUb40+l2He5/9g0PZ1IyJTRcANdAW643XsNiTHzVE4vCaOyHY5n5
BgBir461ZifzetvLdbLJE8U6iDYxXXwD9Qii2dCmiGgtmZMDtLV+4vyo4+AlBbIZaN4UNcxrIosX
9kdTfAn1hWb8YSoeKuNShX+y6eREsatAO95QRIE9lWLK0WrhqNAe7x/KljksVQzqlMCoYWxamUMA
Rxn/b6addeXH/3F2nrtxa0m7viICzOEvyQ5KlCzLtuw/hIPMnDOv/jzUh4OtZjea8MwMZgxsjKvX
4gq1qt7gV5FbNdYfOpGuKd8vNYeu7Pf1qBybZEsQ9AIWa+kwvhOOsQRgqk6/hz8XghmTOJHRBkdZ
CQ6+f+SrvZrl6PgpsLB7sUqPaqIdDKV1/e4YRu3Rz8d9rYXHNNSfr8/E+d20/BwyTW51ftR7Ovqh
IhnBTs3CdNLhKuwG0xU8T56+FVtWCBejsJeof9DsOq+uGsmshcjBPohaUDjljAh/EtfqjscrbxVQ
v1RCzH++2hfFZECYi+UcZ/i6VqbEZun7EYqdzTwc/MYv3ViWMzvrp/h4fRLP88NFt4pcHUdMlSfs
KouoxVLX61bVySIsp0wVtGkaZ8gKbx6VvRl0vPt0sov26XrY84uXsAqEgCX7ZYevtnYZaiFINl1/
EPKXqX4Kx99pQL1169a9OLoPYVb3hizk6SQGpv6gxMWeOv+bBF5FybvHeIA2QiaKWKE7CBusra3B
rXYoGzfPOlKAB+7V5DgaD8atudUSv7AsmUDU7MlZoTmsW0p92NWVoSPqWtVL4SbUg7twLKubNM0z
F5/WdmeWaGde/2rnB/Ly1f4LuvpqbTjrRpggU9nDRnRpE1GO74vXoPLb3fVIF045QkHd4N1MDfCs
XJy3/qQNCesyt35GWI8Y1pGTyZFT8ZjLd0l924fHsNxaLxcH+CGqfHrCVWWvAWInKoc5oGFy3d4O
tlAxyzF5etUsQ1v4ynw5zvDVLJY4CIdBpul0NlxpPm5aVl0exH9//2rR66UKYqnn7+eJZ6ftSyB9
1f0tWZ+tIKs1Lqd1kwvdsrNGya0N3fZj7b5U//kpwFSBx6NHi4Gpua7kBVasI0hncfhaQbBrqB46
XZb/ofrX768vuIsfhWyDBJNlx5P19MsHfTlWshAaD7EGsFKX4sopAWv8D1HQVly6jRQfIOGfRjEr
sU4WJaGHIZeKG3OQaACb5G/Xx3L+1kDKloY9mf8CY1RWCyzRZ4DGfms+5GKGdnpWiU5qpSbuXlZz
i9TObA9F9StF7mYjTb4UGMgoXdTlQrbWVQ2cSaZJEEfzwR9mvMv0TN/DKcwwFI7m3Rgb6VFq5eag
JXmxuz7ktVcc1a2FXYYUGSkBqdFatEhRBhDowmA+aOXLLH7FRXifRcNxztBkjH6MIHIT6ahqwq7X
bvulrkODFLq7HauTbTXFEYLRLfbbh0iMbo1mATVu9pmXW3u17/GweU/ZqK2ijHf68YMsjUsjEtj3
bRq/IeFSvnSC6JO4+dWjKqiFY1ZK4lJGUQ+lPlMMxSgEMc7QQbJQcM1Q6faVNGiP9EFFp45V80ts
DTpYUL1yO0n4NWZz8hyJwrCxai/conBC0M/k8cMzyFidimVXqmY6cSoas+TEk+aKuVv030LxZi5+
t9WTpH2//jUvbEYyElIgmnWQM9Y44CmarHLycxSlNKHbSanxw28B1V0PcgHUwFucrb54TbNP1pLC
RtUXqMX6+kM6VQ+FtcuMOwr5LT4mdjLbgRXu5+mX7r/lcWhn4WMA0chv7wLdU2i7Sfmwj8zhruE5
VNvJsKvNl848VvJ90UAO3SUhDdVerzfypncjrNUiYlJAkQA9hBW4FjkXVFobPqfigzhLBWs7rf3P
kl5bL1Grt5kzJop4kDujzzBgU9ngqhxaAdjgfPrbqRHMy4o+37xHriwC1hBWxXe/tqLANmRfROrb
SHNQzgNyUKGRyK0rZ0gmhVrW/h5nbcbkbEgixZWSWf0dA+AIXVmJctFpyMMbtEj9HsJe0XbpTtBQ
RnXLMO4ycKbxYu2TT9YPrWoM09aErHpY/KgTAL0+KgJyqqHd0ZbynNIQnppbckb/GStE6VUNE58S
RCNTvyi0ROo4y3zBsLtUSmIHWVTrkJqD+i2YlXqwrVGrv7RhJsZ23Tf5txRfmNYOmiLg0aJZHUKY
QZm4YDcBdPiyEDiCFXE5NtnUdO40oId3q/cG78u6pki707pCjw4oOunlTdM23Q+xFyR5J6Boox50
bap+FNTCv+tBn+V7psgPHKPL5+GIlayh2Oksa+UOPdX8s9jRKto4b985sx9XA4RdqnK0gUHp085Y
o9TooimCwMGCLWg8t7aeBHVq+w1oZUeWY2m0k45KqoKE0mgLAi1aNbTSJ0PAndgOZ2u6Kyr4vuJs
ynulB/JmS700/LHqNPiaZUWz0Utd56wQNzCBQWGBG33hCK4Sk6gxrHZuBAp7kVgeCgkNVqkcY9cq
ev8uGuR254fivybK/xcUYCzFIxygjdUDR6ylSCz6SH+YkmP31SxUdy52UrNvo38tVyyRkDTmcucq
gge0Gl4thjDqlJI3jaXYfqh/taruhrrQP74u6IZzNPJugju78KlXOUQWlWopZiLlIIENq7myj87Y
cFCULQrIWdFricQRw3XCWxQm8OrcT/PSn/u+1R6m+M/YNI9KXB2G/j7KM7vttcfRVA5i/qlNrJ/J
sKVSub5ziA3kDJDpslYY6Sq2VlmzMPtkfv60yI3Fezqtdp5rt0Zc2xIUTwmhvm4jcVq+0Ol2Og26
WisKeK0khSj4oIQ/w/SLgPVd9K9vqGVgrH6mFe1Q/rCKkVp6kwAG1B+6KrbDNnZrOCUBJjMbt9s6
2yAOMk/ASSmDUENYAze6LvQluZbMB6nIzUPamBDFQY870NKkvdy1shukeuAg/dEAhzHn10Zvyr3Z
W6+JIXd3UzZID5NPppTWSANPWqs8CDrWjEKbxDdqj7q+r+X63pfCLRXjtVkiLEx0sOgIo26HzgJr
7zRRimbMEdUm9h+iNLCVZM7tUMi+9IG4F/173zxU6p1VG464KJT4wv0w1bu8nADZdU6ZuZrw2RiC
XR1Idg0mJDa3ft9ZNZryL2VCdBn5aWCW1sT1tk4CkXq6/yBJbyEfMa72UvMp2alV4ObijC8OxTCF
u01q7ot668uuk6MlOmA/jICWwo22NnWQWwx/lCb1HzIob3YRCaId+vpGBnZxjIhu0jtY9uCZU4Ag
hUaJpDB5xlD9VQwAB7F89N8E31GEh8hvXrRg2GuBtEd0GN/cLbT3+nnJILEfUbAmozKFGPnqCRMW
Ms0fUtkHU83tQMz2IkTyBs7K9V2yFWZ1ZCu6HwZmPwkPcjTZrXYQyj8StnXXg5zVMpbBLNwFXBB4
zZJ0nq7nJsU5IvEt4aE2k4M89DZiu/oA/ED7XvcIg6eN75hl66RTunHjnpF/l9CLkxIPQWgBcK5P
Q2dxK0BAiQPPl9DlM1xBNY5E1/QnX2qRTq7tWdF+pUr/WejaJxxYfw/oG7cqKdp4K+c6BeynKHXM
6fn6nJwl3+8/DFgXBXwmhx7x6Q8LKZEnepUFXt/skB/BvcNREAGqin2q3Rhw3aEJBflzhsk4PgEt
+o9y8byYCOHC5krZUQKV28Vf4mJnWc9dvZfjfFeOxzjuqUPXTlTemo26YWZ3fifxXOCRya3IXJ4p
mABHixVfLvnNwn4Cz00kWl9dhKRjbDimyNSVJkQqiNLXZ+v8XloCL3I5pBW0r9eTFcaqBoM78KxI
9gZjsCfEJDBl3CVZePOvod77vIiwyZT4QRudfpdUMgIpxWrYq3zTdFsj3jeqNO+C/AdEj/0/x2JE
QHwhXC6V4BXQNqVyIWXqnGKNBSyB/t4xyP1ben0L93JjwZ1/O1RUPsRaldQNOS0rSE1YnU/pwmD3
B7eYJtdCimCfh+ZrLKjzPhST6CYQ4+b4PwzUIlkDT0x7Zp34Vj7LicpF6gnxvRjs9eI+rSPX6ra6
WBcyNhC9S7FMgrQBqm91nlHNrjMrizOPt5nTBej41l9K9S+Fh91Mpzft7SE8VLngaoWxkZaeX0sa
nhHvdJnlTb3WalbMMfWtFnNcfln7GVFf6S7TEuXT9ZlcV5h48KCiz5sHe1NEg9csoAqpDdMYcZDV
ej+6HenQOcBrSwBFoxwxOFH5klFHxMm+rv2N5Xop9qKXzP7D/4eO5GproI6VjwKGpz5igQP2X2qV
OKGATg2SVYmsfCqV8vXfhwuYmLIWa2cxkDoNWUmdLFidgmkt7srRzJpVDkb8yjzvk6aFivz1erzz
FxqYFTquEHjY/4jsn8Yz5anIlVHLvLyH+E7ZYwgDwS2Lccif6rGI5YOVmHN9BG2UmH+ux760gBa5
K6xkWb1UEE9jt1ORVk0z41qbwSOcp5buqaLm7r9HWUCoUIw4EKBMnEaR8TYDkyRiNN7mGWebKD1a
pTRtlCMvpE9gVwDWwlUEdM5dcRomyAYxS1o/8+gs2oYWOu0Adao/inAIwnDcC1qwa3U7zMzPgt89
pOZWZnMhiYb7A7iXJHXRHV6vVtGgxWBpE/au0DRsUY/bfWVknmhkP2Wt8/eILoV2UhgcR2PrO7k6
/zSq9hjX4rT3sZA45G36gjhY5iQ8xuwFo+gErdztDCVT9xGt13+/eUDHUILnoQ7ae81hrGY87hMk
drzWEvYIQz2O3PBN/VRvKjJfugsQuGcbQ2kDmrlaA5VoJValLlNT73XptjkEu2i4jWH17fCmvb7e
lhP39EmpwbAwF34w+jLgGE4XAlwquRPFPvPkzk++4hzsu7iMjk9DaqmsPE3eWHmXdjCvZfYw0kEy
6oqn8YxOsXI9YxeJ6ZtlJTbYn4zLfLjNgy2n4ncH0LOxAd/lucZb9kwvQUf5ErS6wDxi1/cp6RGw
kQNJPGqBld2H8PXdvoXOJmZCvbMygVMaFV0XvFl8iPW62CtKZt2T6ccOgGPFMYaod9OgFj5lQQDZ
XmrM42S1hts0oXYXaFVyoH37GFSlsFPjvDwMsRLcisoAHL+t+jfVDCeep0Xq4LdZIbOq1DeT3PDQ
LQxzT1XPhzqZtBt3+6VbgRIc7HbOE1LZ1QfuU/CslBTxZhTmN5L/l1D0bUlK9uwhR20CZxLB9P4P
i4rW78KjQbFzXR/PBNOX67HOPZQC7mppwujnXg3zB6P9fj3Q+WriBOM85q0Jh5H1e7qakraNBKyB
sNgmacISPpNSt+XwSGbjMevnl+vRzvcllzpSr3CEKPmg+nMazZ95U1p6mXuK/rs3jgtDKKvtevir
BukdWPVn3NKvR3zHmJ8uYUKiHwb4AYwsNjanIYOxjQZRwgxFC3E/A7I8tYWdCJH1p0UMabYL6LU8
1BSrLhxqDnAIBpzYHpVwLL6JSaF9kREnmmyjL+fONgpd6exSTJSbuc3l70Xnl5+tUKt+BqBIelfM
sgAapFZqPxocPfcqAM6NAV36YFADQN2841XW11sf5BW4uCH3hBYOVyna1MPBqU0viTk4WhdvqZJe
+mS84uj1MYX8a3XcjGHQJDy9CsAU+s0EN/shyKd9ir9s6ItHS0mgeeYbq/98x3FoggtFig3PCPbc
6Tebeh0v8SnIPR3JsNLa5/qPyixugSU0YbizeExfXyQXsmoCLqxzuCsLeHOVVZuZHBkgtLFkF4WW
XgT6AK8ZAP3bYCj9L/BdzN7JlMT8HII218nRUsqhY18gDxdqI5jn67/n4vgR82CDQP2CXnA6/nlO
Ler8Vc6VkiSOGtMlDPMeQ8U+yWkhWsWnQEXdCztcayPycpatdws1WV4rWDouefBp5I4uiSgmbFBz
VN1eF5wkOSih+M/PbKaZRJ9GFFPHvXIaxZdGHAL9KfcG6Yiagp3Gzz2tnqGYHUMc4IUkO8oaG4D8
8+xzCYpyBnJHQKHWBSfZSvpUnGbOngGdEvWR1/FG5nlp8pAqXPiPMNupbZ4Oq8oDyw+sxT4ekYiC
3C95SDdb/5f2v7KgtQEYAA1cP6lDw5cUcrbcC/BATuBYVMLz6H/2QSIF8/P1dXie2iwKCWgWLSQK
nvCrHLcNxkqZRoUpU9Ld3KskuJ2j5PNO7pstxcDlm69XHngwVLh4Pi77cDV50VS34WJInwjFnR98
FssvomqrAT4upDY/J/NHY22pul1aEqDTWIRwALHVWMWEdtyAhsQgnE6mv28MbXZjxEH212fxQnWQ
wiBiiGwpZA/I2U+HNvXQCxW5KTwpLHFXoWv8FOaV408v+REzeLc0NTvZyiAuLUZ4nWxhyCdct6sj
rVfaxJhl+NOqcVdmL6l2W4tb1YhL59THGKu7gTpO3oc9BvJNPCFcezOXkOHRFEc+ToHQuLEaL638
j9GWX/MBDYpMbm0odYCtmZbuukR2cqO0lfJr3LRHTdmyWrm0NoDXABZCLZu7YbWZxaGLY6Hnfadp
gEXiljwPefatDtyFHQY/DvFgiyQFON1qTOkoVe2cJ6UX6Hm+a2ZDqYC+d/JhGrPomCNPtTGJF4bF
mHgdQzCEu7Km5M1WnJZ52pUeliThPqDvbaP284920fR36EcBH17eDSYohtXGGk0ziicTPxV1lP3H
vkOqySwFw93YWBdWxMKlh8SPMg6RVmEEQO0JTgWLqwpV2eGlHMP7RHxR64EHbvmU0nlulelm+V80
uHYK6iYh9jU4UNhF1u8p5bt+qG6Uyd6BZCcnGVVGqjnU+/hRUOFX35R3Z681jNnrjW78nk5JFDtl
DNPZHSa1OLaVEolOR1sgdpUoEdw+1vSDqkChc6UuqzQbK3jjZwI24mc7+TiDBFUr26zCunGmeFI/
ISdWw1GorXDnYzdk7NQ2HEanqmExk3xWLQQJRIP/CJ2sBnsBMrnu0Pgc3uLOHMd9qvtD91zkejsc
67JOFLtCv6ixjcGSo11g9EvlMvcT/hhMOniKEtHdjS+3HHlnc0SJjXI3i/7MrEtOrHKwylAni62U
Gz0rb3wxo+rdDOJNDqrRMebWmOwoDBvZbmo0SHpLXIwFh+jexFRgQ7/lPAHk1l7YSEBuANZRNjk9
W3Bv4i0K6sbjM7V2kSo3Rda6inWQUgX52uAW8er9DNkrSOJP8+BvJERnh/V7eIpdPC9BxK6FjqM8
lczOSHVvaIJ9XukS75TICf0i2sh0z07sJRBVg8XPk87bWlegquIu7udS9wozBwyD5kxa84LI7LqF
dN/eD/7GHt0IuJZtsypLAeZV6B5MD7tDz9NCE7gpXUlTbSN5E6yvGytryUlWK4sLHQQ2kHMu23Xb
KTKNsB1Edh/A8H7HSVXcKZH6d+7gdUAmwLwxKmb1palgLPS5UuzLYdAPwuL8c/2XXPqmoLb5qJyF
xFktKey21R7fLMBkteR21kGVdhTrNr7n5SBAX/ioJLXr1IIELdMRldS9FmBjQ4eTnjjn/sZ23Yqy
ehVkFiWbwM+J0ty2FDWN/KBqGwng+UJh6VMIp1FIvYM/nu5ABF7RdihUxfOhjMIFlKWjn9ygbeYo
6VcpMjfW5XtH5nSdsNOgl9BFWXbDuvARijj21FqseqRQmQMOeEaZetLEXRZ9kpOnSf0uyl9FStSi
mjstdau6n/Y4WT8EKvShdOvGvDT8Dz9n/SRq9WBUgoafoyj3qo/Mp37fWl9beT/Gd0O+0WM5z0iB
KZF0ACNY7C6Y7dPJZu0nsaEJBhbgon4/JrlhByVwSJ9sbg/atPbkLOAu4Er51Gvl5FS4nu+v74+z
TITfgAcTGid0ARG0WxVmZCVMQIYahpdyP9LpcpPs9d8j0AHgDgaLhgTYMucfEkZzkbKy5sb0SlFQ
nYTN7oppueUOc+HLUaIAXko9Bo2m9ZHaFE1XYHbLkdoNe0F5AwB8L0QP6g3Gly7P9H8+VqiI0EEB
uAHUTVlr+vQRxq29kDBtpniryZTQc/xa1ULfcqQ93/R0+Xi48N8gZ8HQns4eRsylJGNqgGNwf5c3
bUR/Pvok+dbGTjxLgcH+f4yz3vhyQ6NCJE4yzLaJEkoSfQWMvCu3/LMvXPJLJCAnNB/403tL58N6
iFjiZr8IEeUcCnuzaxRbDILU7sAiu37qCzd9O/tHRIlRNvNHYd91ucbxk5u76wvzTEeB57SKjR7v
C01ZkvBV4ioiNCkYgY/h7STYA7ZrWfY1lHd5pr740E2rgzG7VTk+xlr+uRzHF/qDC+A1TaqNX3JW
3VuYYVyWS+rBIbgmRehBBSK2kS2PNwr9ZClvbqrUGI6Tkic7Eu8e8qkv7as2MG78SZZurk/EpfAQ
wVH+5YsolBlO11ioV2Vs5YQXBgtJ1aBxS4M0MI8NvOStmxmxcT3Hu1bbGPbZw+EdV8URSGFzQaCt
zr+mLkQtRrXE635WiQ0Cxb8bVTvbqDhdHB1z+v+jrK7NiM0fBUsU8ZPo9E/dlz526JO8VVt9mmUr
ru4yYGL/BVqO2g8LG6GfVs1mAimFTanwa/p2/TOdTxfNAZ7BFDCA2CLtc/r3x1zM0D20zlOnRz96
1ShKRvObmd/42sbj6XzKVOpzSNsAfUOMaQ288ychQUGsHr3ZQk5X6PBRGR3B/0aJtRpUap+Cg3b2
RnpzfgIRdEFu4XeHCfya1DINSjhogTx6kvYMXozsA5X/p1yfNpK1C9PIW3iJhWcRGo3LP//wmZpO
xBYrNEavgn2J2o/dmTk0faD50mcpqjYSqvdD5HRVqNS2KHRS8KQ/vW63I5/lJ7QqJq93OU2/m5U9
mpzhTqXanWonuoMujX34/uVz960+CLfpD1D47SHah6Ndvo1v5afyNne2Xn7nS5UfxUJCFoU631lZ
pQzErvGHePIgKN0PIDpKAWOqfEtq/dJUU7uEz6PSKTl7z41mXAu0JievaWCvD09hCHY/t1u0t/9d
OmB5738MtrrBOhMCBsYtk2fMIcvTEYvatcTgQUmzv7n6s27ue6G8L8pjJGysqEuzSdKxaGgs8L81
jVgURLX3k3byQv0mMoSbPLF1EEj/vPvBUvwXZLX757yAQyxWk0f19mCokZ0O0113H4S7Wdj6bhe2
Iuhr/kM9bOF9r1K2EV6jZST17CkxoNfou9LIjij+MpSNpONCBoxuBlkAniOgtYCJnO7F2mDf5Xo3
e0INPcI4mK9iC5/NLcjxkRff5elG3nYOGEFQ+2PE1V2XDHKCRggRjW7em2rx3D3NiLE51KPwTh6L
+9Esj/loy/1G5PdH4OogWNT1wfojvXv+SISL00WiPMze6+tDZO8fPt0V9o/HyH607Myu7Mh+GF1S
fDt0KifY3SS7ZPmDHe5//arsxpZsuFK7p+dv9y/Fq2Pa/e67b38J7cmW7frAA/oQ7qhr25Er25+O
bDfXcD/v7OfD/f3t3093of33z9/rK/Kd33htRKubtbbM0WgGRqTZhf24v7vr9/Ju2gEgdqw99ih3
wFwerZ1/r7vWj+YetU3NiR7bT85xsG+BvttHxd647C9/3w+zvLqE46QedT1YftOjn2e7ujxklLL2
1Pb15Gf9CVheMz9vpRjLX7qaCJyN1IXUio7AWf6G6vwwVRIWcXFMTTwSdkmZbFzJ73tuHQM1CnjM
wPKgiawGBs1UTHytED3JLpxfmArxb3z9nNT+9uVnaIu2pz5vfN8LxwDMwP9CLufeh5syi9R+HixC
qsp33UmOqSs4rZ05L6/Lgv2BDofd7LNXhSn2nL+mp9yA17P1XYdso7hHn0MvbO4Wef992NJUvZCh
nPy01WEvTXESGRI/TUyVnSaUPPtwfY/qtiFPiXbNFHlKg26KKm4cwxfnBFgyTk8KtI81ekqi6y9N
Si16Rt899cUxz24a81eidt+vT/75AN9NHOGCLscjPgCncw/ssp7qOJA8VH+b9t4qezsrcfx2J7l3
cknZGc2f6xEvHMZwmRUFSxjOSOhVq+2czWraSokueaizqXNmx43kyPHfIUXDK7/Tu9ukH26QmX7a
iLsM5XRlLxxqODpUoReJzNXKVrTO5N2sSV5+L5jHWZUoyGO/Mv1GXR8GbJt/rvR8Jxm763HPk5Ml
LPkPgDGac+vWXJx2nNWdKXkxBjB+cpcIP1o8lqPHSNiogJzXJk4jrTLOvpRbKR4NvmUb291PMXiR
xa95lbjhrY8y5/VhXf6MYOHIhkAtwWA7XTlib7TomDOuZtrNjxaZApoxvobVaCyhAuojhfUn4Jq9
HvbSGJkvGtS0jlWe1adRIwvtNU3NZc804HRa+7B9MrDO9Z0u+imIGxN6aYwsUXrviyMIGjmrk6kW
o2SOzUL2MhiYw+BGja1CqqzMXcZNWj0IfWKn2GhdH+P53l/4/otqEYVRhSv8dIxlG+rTHKeyV4kP
4Ey7pNnl00vQDRv55IW5JM4yPDIiusarw63yUyWq9Fr2xrJxzOJniCdhHJWg7zjwLe0W25XrAzuz
NKMCchJx9fXSfOxnzWj4ekViJynWH4Wd968AawTFqcbq0Auu2lj4gxo2lT5bCC24Im7BH9vxd6NV
d751aDN7qPBtYpk1kXHIA/2QyoajKZBcwv31X3xxBYDy5LhYhCVZdaffoogzudO7SvZKYR/7VA/i
2s33ANKlCmXTyvYNaP5bWr4XaleowJCqUiPhqAQadRo1nKQSVEvPugu1P/iUOaMV7UTFLXkji394
vOIhUNudgUR9Zh2vD3n5u1fHJFcCq532GASHNR9V0uph7upOJik3NSSEmmI/+2myMbEX7h0s30hQ
0UBD78Za3TtDXc1mFvqshDj/7I+zV82KU0SdK+g50ggin1OhGt5sHMaXZnZRoKYkBwSSz7n6nnpY
D7VApdwr+t9Ikw5EmAS87m2FrNi0o9xW3hpBdq/P6cWwi97U+zYDMSSvPmhfyWVTC/Qf4GhP9b4R
JnfUM9scb3TptUzKL7qwl6N75CY3MtVLn/Nj5NVtW0ChSIwk0LxirGr4/wOZS4sL2fUBXvqcXAMo
heDyhjfualqVNFLy2A81L/bpwCcQ99u/U3UjYI4Q9P1u+FTFxuF6yEtbE7jLoh5okaOB6jmdU3HW
6BKzZb2gscVdO32W0Z2t4sNQfBFTYz/MiS1t5BDnk8njkWRuKccverOryZxQQRDwcpm9VI6VXddF
+k0jGPXN9ZFdigIWhdRoEXs824FTqM5KEZazJ8/k91OENRyi8f9qMEU+wjVKyYTmAvyOdeZX+9g/
JFU1e7owZ3szQqzLHJVo4zQ5v8tOo6wWfpFZOmAX3kk9fuH3Bv5oOyxfye5lU7ixfHXYmLsL8bg3
KTmBEoEruQbMjtYsp36SSJ4fK/qPQrOmvdSbpAeaH9Y2qKJ4Y2svKcDpcUke+65s+n8Z7eogWyxA
a55lJF3AZCBZ+G0I4RIdR6Go2n5jmy3b6DQYiv0mltNQqtlm63ZQmI8gRfGu9OpMtI2JV/vIuzx+
1oK32bxT4o0tdj6Zp+FWu3qshCGzwIYDcYwdLZ0cNpzTaF/qfwdknAZajpcPL0CZzpPaBqIBfK34
nZbpfRjFs93JtmyEtmDcCYK2SEd3j6r/fcCE7fp+W7KOs1ld+iFIWfDUWgv5GGapWwl5rpfBn/8z
BTf69zJ9SxCNvB7nfF9TWVvIX9Cv4WKt12baRGEl4OXqzXXwK4Mfw0XnZxs33Pl6JAhUz0WtHKzN
urMu4Sg6mkVmelaaRQ7AXsZErxlqUDv8L+P5EGqVzelZbuolQlS0j83cNtQy30UjWtT/w6x9iLJa
hEMwx30xMSDTz/ZtO2N7uyUTd2kBfJyz1fJD5r/J+4APkxluLpS5k4EE6IwXU0/RZYq/XB/QpV31
Idq6HbjIARW6z7RJWtrsrc7v3GBuP09WcJ/U07yxHi40BlgQ9KzRqaAseCY3q85NHfVKZXrTlLsy
+oh+2zw0lrQTY9Od+1ur7Q54oN6ocueIt8mU2lEnHaSi+2HF/mv5nPTGm5X4tjIfFInHD63CMJEe
M0W3J981kDxjFRwmyDiFavdJT0r6fH3Czj/Pso5lylEkFtyIqztkriP05kHToWE5zmBnudtltx1d
1b/JVXPrjL1Q2jMN7kR6lOSlPNhXy1od09LSIH2QfH+LrSMM9KzAnkuwwxpx3KibHH9s/yrCU5jJ
dpcJ/ywIAat4EQcmqSHVoKFzehg2wgI5F0rF61GbdemRK7Yai1vYsAvpE4wLk1jkDot6/iqXCSpB
gKMX6V6llHbeYHq8481nfMWHtn4ZHvOw3jhmz9c9fTDU5ExUTJBTf6effTjkrQLGV+DXQKR6rCEE
s/pWZhSdxOS7UFn9Rtp7LqUELJ+nBaoTdN6ZxdWxoXYJglqRDuYwkXdVPtPZl/MDwC/et5b8C/Bk
jOW5ichSn95kPvuibZODRi/Mj24UuVQQSknrW1Xqp9up1n5dX9IXAEmwBjDDIfMCPUs+efqRzU6C
VOeHhheY0t0g6Pd1639GQcEurK8yzyA82V296Y5+k+7RKc7Ue025bSRzJ/WP8hZ6/D1vPb0Bl1+z
EIVBwC8oodNfMwjjYPk+MBP560hiYSKF8N1CPN2Baqp1v6Lf0uBYT0Z3vD4LZxsb6URgWcw3tysS
Matzt9MTuUFLzPLmPt9N4SvW9o5QPBnzC/LX10OdL/fTWOtTtwLGSTuGWAriel/9v/XjWLiNG8qH
yrS3KEbL4jqZzyUYtC3a/SBPQH2czickCjXL45Zgir5ris+4YNgCpuspvZXidauAfraxVtGWf/5h
YylSH5Sc3paX63/bqbFheKKI8H1xAb4+iWe5BYEwOIXSu/D2WbengaRan4TUCn0v1Se74hqWwx9W
t6WCdmk4S9WLCMwcYU6j6EMQ4z0R+Z4hu4nlAsXPwjuz3EheLi4I0LGgqt41sNeQ/5rhDalBmBm0
waf52NZ2kDkxLa0+dYLP/z5zVPQAWIEQB1WxWuli3KlxKcQ+z5IaeR1Xyn8p2caZssz+atFBUmc8
YKwXStfqPSzD/9DFMhA8Tc8ad9AKwVYGObu5PpJ3jYKzMAs4REYsCRzP6vO0caomXZgKnv+lfpJe
VImml9O9zYE9Tftb/VnrdxCC0bXfiLv8/FVcEL5U/d7RzAiMrJaFodVCroiCJ9b3MR3+SdPsJvmB
/XXf5rbqu3IJAE/aWPLnRxRvSJODmgc2RIq1Oju+dkKklUrwCMvd7uc/VtvYfffLkF6xKtuIdX5q
0H+h5suBweSyVk5HWMV9nAj5HD4O+dsYSS9m9yAmnQsaDzlH1R22vJHfgZ+nU0osqmH8vwHCwwA8
DdjVYVPPmHY9qpxPWfOzcxLxEc81SFgIq8z3rfZ7QJSy655hS2FKC3tEaO/QGjtES5voFdslo0TG
3GLD1HRRtgR6Lkw+sEcKPEs2xnt3tdTmadZ9KxqiR9O/T8qAApm2F5q30n/FsHTjPDhTnCXjosLL
uoLZz/ZZ0996jRazj43HY95/jvPv/vBlnu4nBKN9vdkNEiv6TyXYEe8PCOn577x+lJHjVL/1pYLU
1CzaCiY07cKvCLYQ2ec7m2yQdb9I8XJjqKuFIbYwrqZMiR+lCLh0k1M5T0ff2thhZ54JzMD/I+28
duTGlm37RQTozSuZthyzJJXcCyHToveeX38GdYB7KplEEsLtvYEGuoAMLhcrVsSMOdniyNxQ6QBi
vsx1T6NHohcSFFeTOcxNs0vE+Dy/IgvI+Xzh0uTluS3EnfHFG3KbTIocgEABZ5v6lO6SL/RDOwLv
i7HYj9Gh+QvmHuBT0nZpuHUuZ4e52Logx2fpDpgR4JxaxE+gNj0jGMXYbQOnzj6qeXUoZz0H/Wcr
9ycvRe5pw/GtbEbwtzxEKTxRj132NgSZLCWTYcZuZT0E1SepvYT+Q1M/Acrf8AO3LxDqPvM/gBUR
sSWQuD6XsImXkDx7mRvk3QHYtB3Go10x0l7W7MKvXJIIbENvF4+fJS97LofunwfL3EJ+QAkK1DZd
JNdf0IaxUfReqb0IguWEI2CLGjozqh5ycjQ3ECu3Ewtt71zvoo9qfhcsltLXx7iSzZB7K9OaQ5gK
gE0GTX7ycolOLrVWXbXdFAhZNwrrJhEASIobaeokmNLQjIWXsJCQA1GD3nQyy5f2UwLyXxzr2mlo
Z/p8/xK79fCA4Mi1Aq3gON+cMCnXO6mQB4EMkFlNTlaEmu7wfDcrPHxee3Y9ehbV01CsxT14r3RL
hXdla0FmSs8TSURQwAgKXS8s+alUlfqJL/D8ILeHBAYYgL/BU0ZpwOkyDmqXpNlOgM7XztIY3li9
OhHKyketgQ3t/nzcBpQmAEykE8ArUoZcPtL6IMwywxQTNxAHaZ8J8uBgE0hA0W7FDyumSJrSHgvo
gJz3sucr68lwV4EVu/WgKLt4xpYOFa1u5TBuEQTecvUwJlitAFqjB4BTnTffu4A8FwCZhm2UugX6
kQ09ZWZZwyBbOd2jTqyC35CHN87xE06kG3dZZZyaJD0W9cHQcruqhsOYlj9ruobljbN2+9KbNXGI
LWC9I/S9mXFJ6ZIgaNLUFT0LMWyueunYjenOK+iD+S5VrWNoBwXlwubYGI9JKvzzisN6Z87tqChA
4V8Whx3vqjZybqSuJz6omcqZS3bpVmno5nDTYAJZKhw25qxy/jf0fzf/vtpyBhC/Iq5RHwJVdtr6
1YKWptVcKtCH+3v49iGxsLYYkqYKbeuPfu5OZnc2y94WvXMx7N4i+E4hsNFeZGUrUrwNwmebEELN
DyQW0VjYJByrO2uocreGrcYOpC7fR3L2Sp/pj0od6wOXVfgYdSEM82067pSxjh4ggICRWbTyXeFF
wo8gE7bq1mvzThYdFi7476AtWdxbfqeMzdiNuUvljF0UGjSJN51Bz0P0PeiTcj+p25SYMofpKhJg
KniOQKJKwowgfWG0MiO97ms9d7MegSatVuWzr9IrXvapTyqr9k+m73N7CYKw0+PUe0TF/lsuGeW5
Lxvzz8ZmmEPSm68hjTKDtqB0XT5eRbPvaXiUc1f7aJyUx6ggrWR39vBHgcvdDs95Y9N7uQWkva0v
z5PA4HXSeZQm/2bD3u34QoQo3ijV3B2m/FRKuu2/VmOxq7vatpBijPWH1kLMbIdg3f0Bry75/D6C
L0ZEcWtxn1jhCLHJ5Beu2DZvdTtGe6+EBUPWJvUYZaIBMeqU/bxv88aVM1jYFznhJELNm/5ZTQAz
J0xT7oZkhmnCipAYLVrBqegA2983dRN5z6YoMAPDI/bjEXLtyfVprIm1pMI1vO+K/KZbb/d//yYg
WPz+4hxLQqDpWaQWrmzsvM9Rg46FXZVOlhzZKPdNzedgsTPpjpsbgHhlUm5brFSCWnrkJUbhxn+K
c3GJY9vcla3TfgrU/09L8/q924y9hD5YYimFq1muYZ7zbtfEzlB/GD8K2k5qNvzvyg68Gtd8It9Z
C+VJ75N5XGryUQv3kvYa/PDTT5sJiJWlmhv/iJC40ed/X9spEZKLNXNkqZC1h3O3/1MSMYn+R6hI
nXgod/eXa2XnXZmbh/1uWKYljASBmJtQlI0+tVtQhrXtAGoPGA20BQRhyvXvW4JpZiGpfzeRK1uo
P+njQ+z98cqzVDo6+tAdXCz3R3Qbe5DW4DnPC5P0HpTpC5MwNXaNH7PZaV2eiucQSR54lZ5INv/2
PkElkpvnCAaCrYaftZlEPQnGTVJ98GEuzMokLWk4ZIOY2WMg+HsVMbv7I9uyMP/93VrVgQhhnIkF
OgqFfRr7cI6NJPHvW1nbgP9LBARqg+ht4SuIloC1KFiBa1L6lKhnpaZH8BSNx7bdOFPzXl76Ckrh
OoTtxE+kpK4HpEfJaMVhXrq+fgignE9e5TSzB2MD5Lw2b+/NLFamg/Uur+vZDBuhyR4C+XR/ytYM
0HpFZwkcSuhYz1P6bmGGRh8LHjyla5q1I6XP2XasP0/FYqo4QaAxTF6RoI0WbiFBbFUjT1W5RvuA
FAq9Vvq538WE+IpxEMOLJJ+60Rn2w8mq38JA3ct2FNu9U7U7TTpQVkm3mq5WFu/qi5aeI4vKtB4M
ChxCcxJjcd6Ldhb86cR/rgeQJ4N2geHDLUFf52Lf+0JOoCcZtTscIvMt6Z+KrZrhinO/srC4SqK0
bZAxwYLSj47Y/dHNx5B4Vop8pGte72+W+bcWK0lzKs9ySpRwIy4lpwZRT8oiLRq3RWDFIdcY8G6I
klMSgaH4d1NsSro4IRuiHLoIK3q9I3IM6sadeslR5WcpIvEwHu8bWdkHUFHMkThVfw7xYvNjdzQn
o2ncFHLsOIUNJ45/GPn4UPbFRhR4m1aYM6bWLGNEtoo86sI3RX2Ni0WFwkWo61Gqj6PB5lc/KsZH
g9bDVI0OMTTgnqCeakE/BskWl/PtWOEXIDtPEyCgTjgurw+6CjU1YiJl7fIh4HH/S+RPnrAbEKy/
P6e3e4R3M8jcv5SsbPnFfkSFI4xQfK5dSUCKIssh5JaPQr6VAbx19SDzGBDZv1lpfUn226DUIGfd
1LiZGtm99CmPzvrkjAr6EGNGS+f5/qhWzJEBo20UPD3/LOuwQ6MoTR8rDQG1/lloD4D0utoR20+V
M5XiVin29kzDy/d/1m4qsQNw3yCSGrf8479C6m8Eh7cuSbaijXnJr4/ztZnFlpQgoEYzZGxcPfs1
RnTFGo9V+U1C7NLbhSGhhqfaTfT7/kyu7EMFmQ1yWfyLMzGP/d2F0+f1YAmp2rjqESahD+3TFnjo
NmxjVO8MLA41jJ1WG0cYgDTM0R3J1nfKMd+Fh/vjWNnnV2bmz3g3Di9OqrRCFdkNEclVu8c5F+UV
G4dpZSPMGGxeyhCy0AW+GIuUpEUx5l7jJgX0GZDN9CRAvQx0/6tnFBvefWVlZpEVNCfBoJD+WRhr
OvK8Zti37hhlvyf4liJAcdUk7bR+6028EuhChvYXVguCaM5OXM9eM4p6r/py6wZn/6U4d7/EBzSm
j81D/NT88b52G/O4koG6trfwSmLqCUMkSq3bHJozkccn9Vzs6Vc7w2/7z/viamTzLL/bF1IvRkWj
iFhS3yy//DlZ8ffB/3c8CtkjcF7kyElwkatdmGk1PckJY1q3j569yNUU/2Ol7QXhQa/+6D3UPT4l
R0s6RVMKqXz+IfNP98f5t7Nn4T1I3c4U0Nyf6LEtvmASPTiw27x1LTOBCNjuRcUO/Ec5P3jaZZp2
U5I5lWGPASTYl4YcXGE9beFS5y157xsWzkSWc2+chq7lFiBV2zy1SvJkNvWprkq6Y6Zvk7ilL7Ny
7GFi0EmmgcrhIlj4zLyV6x60duvK4ykY/8uKwC7yw8bUrjjmKyOLx0WXwZ9vxkPrJv1jZ4CwlJxB
gwxG/KAMx8Q/V/qX8ON9m/Nq3cwkoFv2FICwmyA9l6NUT+GhZduGjoI6J+J+2RdP2yqvrNqBXBge
SbKRQH2vj8ekW0Ga6ErrhpH1o0dC0QyEn2n0ZVS3GKRWfQyiGf/P1MLHtJOR9KCmW7c4EBY0u8a0
i+qQ54e2t4NkR3tQ1eyGb1vSJyuRHkdTV+aWHYCqKLoshthF0iQWDNGK8qcwfm7abF9C2EEpZwee
Zt9PlMP5BqnzIFsb3sSsdu8v5jyym8V89wWL/SPUQ6WHiKe6SVddIrl504KtdVw9B+9MLNaxjUyr
z4BUuWgt7GspsK3uSdU3xvE3AL83kMUSpm05wgiJFeUUfq9huP/9M5DscC9DNF/aKUCkx+6UkD4m
i/qVknx9Kv7Lf2aDo9M/gcYlNeDBif7bxKFsTfDiOlG8IMz9lq01ytmuk/ZGvzW/67sX2kxa3AD0
ottwvYsk+AENROEQbpdtNabFfAh21fmXPBzazo5+xGf5w/1Ns3oy3xmc//7u4goV2I5CfR7TQ3Ie
DqLTKxtvutuq33xpvTOxcNdtH4poIlvzlaF+Ssrn0IfyxUFwsGgeSN2ftUR/yEJHpS+KXqmX2NSe
fN23taE+iwV1fbWzVWG0NYQfzX4j07ISNl592yL6SUriud5k+OW+aErSE6/6qxS/0T9pD/plrOSN
F8WqmwDtS8rFALAiiYu9HdRxWyuC37lt80EcAcZY4bMXzggt+XkaPmQk7idygKlYHytNPA1BsUX6
sbbixA/AWunrIGhZPAl1uN9GXZ56V+grW/GPtdzbSvVL3VJmWfMVs1Qr8jA0HGlLHGFWQwEUW1JP
lEKahdT6z6kcN8KutUgAMUeYX2BKmnn8rnevgo5KJRvR4JZTuY/EJ0PeD81lGLxdMey3hJTX9gpt
wbSd8kijpLbwr6nVCp6sp4MrxJ3TB9FRoz8Xj1422WMXGXYJS7w47u6fz7W3wHujC49bCZThkzQe
eK39F8QHwwBT9VXPzzzc7hv6W+dYeF2CSkTKZjQh0M/Fzuw7GPVzHUtG7jtVWDuZWZ1asflE+/zO
i3+q2besscuwdkNaX1HlPurStyL8kQvddz00jxMkbnqV7QcpcQrFO5QI7LYfmxJhHTHdiuxXNjEY
cZIBIHEM4+YlIWlBgKYPa5GKpzbf6V+RiPSHvTUmTpr8bPbpr5Ae+P/grBu8X0FpdxuJnXkylpP1
3v7CT8OBPdSAztgLkXwuDeGjOeRbofa8eW9swDci4j4pUC0zqEYVSolWloM7cQmgUPrdVF50rXlO
czeYTLum3ytv/wCX3xuTtjXB82ZeGocUfi5YA9cmG3d9spJWa1XF60c3aa3ekc3xJKKgSie54n0S
wu6nqEBe5TfCMSzlch+I6GG3RrQbJqnfmIeVM65B6gRcnKw7ef7FDdUJvHqaNOJLVPFbmf8nWu0F
ZWKnF+h8+y5aWw0SK34LtCNVemojpH2Wr28IkDW1b7qR0mPhSP5wUot9Z/TOECT2FECM6j8A7RuL
H6n6pSott/rR+t5DEm0xl922QjBk4N7IG8xVyRvNETOrzcSvp9FtMjeCC64NbFl5NLqjaezH5tAZ
1rGAgwoG8vPc0yuGBxFuWum/TPM3dvvarUXzKLgRaugoV4kL19eZsuG34ji6df7YFsRWxc7q7Ang
5Yvc7Y3nyfxq+FuMO2tbkLoN1QPieSADizPmCdMIKWQ6uQWyrAPKwUGLVg5KTxOlAsCVJglG2Y79
yS4Qg/cMaysht7ICNGDMPG2ItLICyzy+HuZDZWjK5JbRF3hNn+ofTNFjGVmlU/YwRXmFI4hOMdq0
y1TCyW+hifJ/d1n2O4h/3nfPtw4H1kHyx7Cesg60zF6fR1MZUTiXxcltB+C0ejmdYRbZqgjeetVr
I4tITYozLUD+YXKT5iGHuamgwrXfJMNeswJWHeIIuGa4tBdXWtD1mlI1lehqke/khmxDcPMn6T79
+4TR6sy6gRHmvp7dyrvA1ozQD9WEUnT1cXzsZSO0ldR8vW9jJcFE2zu3Ju9N+ras5bkQKiCU9ESK
btA+eMMJkbVQeG6il8SrqeQqO8XynUDdagte2wvo6VGhBkg358OvhyYXEUI9HlaRwRxtOCnjvQFQ
fCNuX1smSGIhu6BbbOZrvLYSxIaW4JlEN+f3q9g7At/7iKD3jyII9/fncXVA70wtBjRZWSI2iSa6
kjrtu/EZOYONwWxZmP/+fjegf6yUpYoFcQRaWOa2pSQbsf3txUEO5S9QnsoVe24RWAdRKBuVlooz
JiZGzE8sn3Np2hjICqJptvK/bcx0Qy6jgjDv0rYwOD1ZB1WdxZuotZUHeZc9NM/Z92LD3O28kZJS
SWnASQXiZ4nzMYK6kxiU7ProMjTVMUGV+P7a384aP02cQUYTtAUw1OuVsWpBqKM6UVxxAquXVPue
Dr8UfNZ9M7e7mUiKB9dc8OYGWxYghooUbd5MqjsWMOyI54bupkl7COMtPO2KIXwB/UYzfwTPkoUP
NYRU7vpYUt2sKQ+RHl4Kz/yj1PSSNOmX+2NaWRwecQjCQRFLo8qyWsr7LUuRTTFcbko7EL8XONL7
FlZ2GwA2MNGUD6n9IiZwvTrNqGrZ1OSma4DTS5+acnytPQmv3Vt2HbUZTSDCDy3sQVwMzxb6QRsf
cDuboFPwQLS7zL5oWYELaYMcJjW03KB+blsRdY9nvSKFF27gfzfsLGtvw9j5ddAFlisEkeOFkd2B
9ZWtc5f8vD+jt9HsPCC0P5lNyunL6HIYRbkau9hyC+t5lB9IFNgehLtt9kPypTMN6R/u27vt9523
x/wAp0mDHjFjsYK5rmUxBDuCqwUNfLfyqZYexLy/VKZIk3bnQIQDXxg948/W9DolgV0Lv4teIZCB
PQYIbfjvYd31B81L8c4VW2YjG4loCq78Wia28FVr7LPXOP6n7KF7rp6Fw/0JWJlw0Fww8FCFRxJj
OeEK/OJzcTy4GLmwm4QfcaucKqHchx7CKj0QvE0o981ewhAdjYQEhI7or855hHcDNLXe92S/nMU+
PlojAiqCT8q5M4Q/Pcrp90e3bmv2aTyN2FDyta2maqs0MHv9pTW18SGs6zezRi2wKivjEGlKsjGZ
s/O6ehXOlC40CYCVJy7mNXBtrirQxG0qDTb8ble0SArox67qPqq691nv4i1rNwmXuVd47gmhNAmc
VVy4Ur8o1KaGpealNb7qxpeu9B+1ym6MEmp0Uleq6ajt1oTejhCbxFacUOprrOP1CJPKy0nHQHlR
dRM8uGVzIbY8Vp1H4jkZNUezaDK7v4a3R3QeJ4dibjCjtrT0432cSUUbN+ZLWUEBjc1Tbuj1MfdF
6QS241FpvegpiIXmGOfZt5yUgwMNXWFrwaR/zK0SWcj6AhrJcz19SnZlt0kPdnNJq5T6uMvmdYfX
cAmZMXrBCmHfMV8ioaEbGEoyv02hKUg/bkyFcrPBMAQLOZEt7go6ievpTwWpQwTVh4n/mfF+npoj
fNUdirrNGy0xdvhR+TOeySmqzVbG4+YyZYgz7xoPXDqFYWS4tlxXlhp0bQEJf5T0B6micZGuP3Mj
RrxtUMAMT2nCQ94NTOci3NEsv/CqRLVeDLHSv49+y10jBar11ZCn+mfZpDjpsfetrxMMFaXdemHs
2wK+pjgMYw8zSRsGRnIKprw7ppXZb+l4rE0DAjrIeaMVQjpw/vt75+XXYtrO0k7V5E9PaF/ldiCP
/XFjnVfM6NyA9CUAGqbQsZgGPYeHopY9msyNpnicCP4tW6picDVoydr6pOfH2BjNvRr32oukAJXO
9MJ3mj5t94IZGfuilRPEluMt7scbnwOwcybCnrOLM1/bwsPV5VDEYhSnbirLyasaBtLR95Lm1fOl
2glCeh3pDILD0yxH+rJgxrg/MTcH7a951E5nnUngx8vpD+CobouANiQjtXZZJ4b7ePJCkprlP8Mh
dbyNSeSoUfyVkYa5XumxDBOowMzggjhM/ztJCfC7UKpOY52ItM8E7Y/7Q7t9LGNwnty5bWB+ti5e
5LGeaW0S+uFFr3+pw6cejWUINg/hWyEj2BaUB09wBHWLh+zmhkTyGJfFJqMbAw+72Gl+gJBbGZvh
JVPU6iSXsn+opkbdx3pd2OGYbalQ3MQbC3uLG7lHUa7g2c4ojcey/4AuaUwTiEaO1kkRVbs/p3+f
+lcXMtaIagA909sBu8HSazVNkNRkoi+9gzjcydonu24Hge/O3CU7eEIhMRecQ09R9Jv8K720kqNl
Tr8Fi56tLL5ipsYUCWfpykUE/norCRLiky0N0pdUIymXIc8bddCkqNpPuFR/xoFvbsQhK4tKSGfM
nT1zI+HymMitqgplmyQXJXySJiS7p8vbWG8RDq3t2CszC2cglbWK0lCaIJzgH+kKMzL/UfLDYx7v
c99zEqrfrWKeCsnceHbfeCHCuffjW0QhKIMlgxEL8UVEXF4bHqPELQeY9C7UoGxI+fWo2N/fSWtL
+N7iYiP1QtyoHM7kUo0vglXtEBP1n4XiUKE1f9/SytqR0UZJnpS+weN1MamGgAqkHMrpRa1IqHfh
MQ0/K2n/Msn17r6llfXjkoFadCYSIsZaklSYVWQ1kxznlzE34C7THOYxHBwkvqI0QuHIyegm0iKa
4jYMzxv++kCAYganRc2CZjfcz/WB6Ks8lHtjgrKnbr6XgzNOdk3a3jrIwb5Jz1JS2pV4lMLkpG+y
6d3O77XtxUpaSQMbmChhe/gYQBOYZKe09Z3xy8YYb+BKdPzwgJ03qkbFcMlznUV5Y0ZxmV8E6VJr
kNTW/nHwniLrkYwxOVGYEi6a8Ou+1b8P8duZ/T+r88l5F5+MYzgYWZ7nlw4HF79VH7Wf8Wvkdo/q
DpZaJz+Cqn7KD+Ijrbvu+FS8RPvkOF3ED/KH8dgctPPWUb3191fT8HcPvvugdE4dNG2dX6RG2Anw
8miD6qTVWRIRWpkqB5XRb/fn4NY5XFtc3GhVMES+ODHxXf3qi7j56TmrD2W4C/sX9AlptTjeN3gT
lBClgUXhEM0Je2hArue8SYusI2LJL3ADOZ0k7HxTPqXZhlLPmhUuD/7HnUYmcH4avJtIqy5Nq8yn
4qJ4NlGW8H0Tv3ObzZrDTfYrIpGks4AwXpvw/CHjuR6UF8GDPYkiRLfrEVS1FaVW9k3Jf6uHWNzl
A9KriTKkX+j3SZ3aN4rz/RldOaNUNCGxoNf776Pq+kOy0QuJWrTiEqo977VZ7fSBXhIo4rcIK1Zm
lewA9WOIs6mTm4u1ywsKtaTlikvejnYmDpcKHFpE48j9Ac0ztziWvJ1ACnMfk/JY9ohYahprU5eW
FzNLukMZiBBVt9OWhvjKzqfhlKIsvHXkBJdW6mAq4yocywtl64Pm9Q9QVbxGj0I4fpME88eYTMfS
3zhtt7VPgoz3RuePercvg94f29ysy8so5Oc4+lxWZMWqh1To7KwabENrAYKfh8LJBOHNr8LL/Zld
W0CabNmy1BTAuC+ORScbQ5B2UnnxGu3QDo3Tde2+EfKNu3LVzJxjITVO0Wp5Y3kTOS2rUMtLIFDQ
LcHZCY15GAv99/3hrLhLkMv/Z2dxO5lBqPXgHcqLZpzlsqIZ/pOUQdn+lCcuffkb8K7515bb0pyp
5ubmVPrdFmvnt20aB1pVXYY6a17VPNI/t3lsOVQNkaPK5WIfSdEWyd2amwE0wYNj7hS8pY8yElKt
pZpWFy0KTmLD4S5tTfpFbjVWPsDOxfuqnbKjkGxxV65MLnzflFUBKFH51BaTKwFRMAtYkS6TlqOj
aH7qSjPfDVn8qtHQGjam4VgCldD7S3p79ufigIxR3iHkUOat9e6AxIAQ0kSo68toVCAmpCT4XOt6
9HrfykowN8ukEtBpZCdI5S48WVamohCmKoNLx/hUB6P+oJVWuFMEzYeKR6w/5GU/fI6Elv5tvRUO
Me/f08ZHzHfr9YbiI8gPIVyHBgCVseux6rHZxIlk1RelKmUb7XNybpX1Q4JO+DyNIBuNbuYP8bTU
yZM23yd+ZZGNjf65gXNOIZGd5DVNbQbI1vV35DVU9SRN6ktLJmIPeKQ5TVFablz8ayv73soi0ujM
iqJVSHIRCtp+z5sF0rWxbvb3J/X2kM5j4eKdNc8galhY8ejmrsOUOZXa8lFpvAgqJ/1XJAdH3/c1
J9DbDYjPra/DIIQYmASxzXm5njy5DFNFsDCoiSPa5oH0S5a8nJb1ytjwqrf3PA9inTeADHBpRiNc
WyLDadDCWDWXuvrdDZ8VhDbTt8rb8KkrE3hlZX6NvDuAGZnfQSnz5kLqDoUSGArtAKliWA4h4s3U
mLaQzNgirFnuDcIRisKUlriPYZRfZvDGio4/q9WqC7iZ3imKsiJBHqgbD+EbX7o0sxib3BTZNJQm
gHazhgsKMiR0sfv/PERE5frVCP4bx/pMp0v+j3tkaXdx7U59MSSkiquLpX/uo2Mzvg3R5/v7fvYV
733JXxPzHBKJUmpYOjRfpTKc1H59MeLvco34PHBStNj3tLPA5U13jarZ6DZveOu/itJLs3gOwCoz
xwEp7+vdUk5pVRTeiLtWD5Ebvsnf9E/hc/fgPWV/DMd/yMkYoUrv1OfEf4iGDZey3KsyjRm4LSrk
JIvmss619RG1Qc/zKKuEia39yvrgHJn6rpS0na5aG6HTDfJ8aWzhrYskkIPUl5qLlZBEOogwBSDl
l420nXWIbdmTEI8Pw4B3OqnZYOh7Qc7qwGnaCo5QzdC88OhJVjd3rxdycvLK2jCdJA7pjtNDBLt3
RVeL00nWE3A+SqHXiVNO3fTn/j5ZOhFGAQCUlQLVSFVkyZrFu9LXm2TqLsrYRUeB8s8xHoNHmpCi
kzdW2dYdt7JE88HmqiWZB4JhceTCIu+VNEn6C52B8nOYNsJbPabGWQ/7YO8JXY17KSYSi2LdOUpc
CLuiUODx1aPO4XknO/kkn6KiINcoCPI5whihV7rZcbNMQDAvMyGjTpc9URau/Hor+cKoDlAX95eo
9Sxbl/NHzarqb8kkVU+JEin2QJpwX+p5eKZpR3qoECjZAEbeHuEZ/TWX14F/ccsu/HvWZ0qR53J/
CXu1fyDt8yJApfBVrYpmHwpD7rah92b4yotUdFt87H9LkdcHeS4h4fnJpvOqXYLfE3lMqKMrwyXy
5dKtEm84aLIyUj4KJocYRTzECi2BrSR0T9aE2K6edsEJmHexT/2i/xElUfYSN4rsRL0APWei9SQw
UHxThtqw4x75xiQo8bNFZTwgklfC2tTFL9Af9k5jqZ7NgwiS2dzTHF0cP+jhZB06sfNPQqd/rPKy
c2j43AvEh3afNqhQZVm+8excuR6oxkLfC3XzHOMvAXiZH1dJIIbDJbB+trm880fEWIPPyGidzFi+
DB5oLPlAIPiRL7x/LFeOyZXpxQ1BkRg9mhFV3UzWXrTY+1jp0tfBil/q7iEWSLnfN3cT/87bndL7
3PdORRxu+uvtXhdw3w1iMlykKEKVTN1FkPqCkHUSWbFzoXGUJj8LBbAVXz1s2L697K9tL/a5mnWt
URnZcOmMEXWxksacSd51ybEVfqSe4ciWtxsz+DvUOj724cEQTQfItJJsQR/XJv3v6wY2WjpLlqGb
FYlTVw4V6x21Nl2oInFAR0/fWP8BcbERfKyNmiuKjyUDQFF6MePGaNVK3U0csEig9uhp0kmrrOrf
9xE0j3OORuH9RK/M9bqaSpBaZmQOFz3VXrsA5V2VBsHfqgX1y9vGOq5MH0U4FVAn/grfOf/9XaSY
G35DEUkfL2FTnsJAsyvzczmeVRpzxl6wJWt60GrLzdAQDKg7M9bRCuzcONXGrwzgd1Ylx/uftIzF
8d08VEk6UMQiMbec43GoPK0ow+nieyqv03aoYc0FfhyOXMT3Td0u54yXpJ+CwXN5L1/HFnKeSjal
0wUd194OCf73Xq5ku/tWVoIOriLcEdw3AOVJAizmuNMywQ8r6RL7XbNPkrA5F6Ka24Wp9sd+FOTX
kcI9pNC+f/BLxdjRE2/sYNc1d1o3dUcp8Yyn2Mqzgx+k5XOTJ9LREHvDCaoW9chAapVXCyLfjYB3
JS4kUYJr0Uj10mWx5NboimQ0OzNSLqOf7shYqPtg11p/1NbWi4MG/droRDYag9BghDsIFrOv03zu
KrvYSiauuLrrT5lX8t02pS5uCFrKp+gPupMdgt2l+oG67KHcCnXmUOb6CkXrgzgaUMaseb+kR1Gs
Pu4lJVMuXH92ui8fpF10+KU8eI+ZE3+8vzFWdjq2ePHhSqG6XbYzTG0u+rqErYb4Pis+I6haWVvw
pdtY8a94yQypZfsBDrqeOShSu6COUuVSxW/w9x2isd4nPYKSwdbUzW7pZuoI5zS0w+eiwMJSqCil
2ei5ckm+6cLJ2JfHMTpm1YGcmvAw5U5/0iQ73SKbXjnD5EFlGpLAhM3p0OvxRX3IJg0n7VJp+sNY
jqqjabG1/+eVwg/P6p8zSsdcMp4rch+qQ1yZl0bqqp0RN4k9VtXT1IRbovIre4J991fRBsojItnr
4ahyl8iDL5uXSBPCnWaEzU5t1XRn5dDa3B/UyszRcSoC2IfqjXayxWUmKnWTBpFhXoRS1ZEykU3U
OoctZbTVAc2+HApKEHRLK4ZQK00xCOYlrZXq3BGFhtwibfSlQdLk9f6IbmwR987aLOANSKNQ3rie
PEPwi6QIE+tSy2L+Gnt+rhwEGU10u6I5b5NK9NYcYBlqugr0xfOmWMRAIe1vZmEYArF+YlvI5Vje
d0PpkfY99m1qK/F0GcuDSp+2XpW2X3lH/tO+EyhL+hto5Zu1ZP9z7rgv6QgCRbxYS6m3tLDuEv91
zKG9QMjqTzz5WyIDK0ZgHYeUmBcg/QbLtJxZoqouWGbw6u43fMfWLy92vShYEtc+v0zE4WxdYzce
cIbBvPvs2W+9uzuMps1T+hqD1zH8gic5a6orfI3hz67hlEumg6KetfhTEbxk/ujI1bMvi4+D7lSm
tRE0r30IrQZsF14moI8X21OU0rqOcMavjRqdgjChiaZqClpjjcyOw60u+xVr5OH4Pw9ByvHLpirB
k4QEZobotewmm4MJqLDbiQG07fv7p27VEFItROFcIGDUrucXn1vEbeVFr6YpPE5Tf7LS6Wdkxo7h
b7IhzFN0dccof8VuqCsooCh46V7b0tJENWmyjV7DKLgMxbd0OordxzY5dsNPjUBR1O1IQvaJVo6J
nBloUUoEdoUqfPSfLiSX+yO/IWfA25CAYS25xSmGW4uhZ2krjbXYxa8jwd8xrKNMsS2rL+yiDx6s
yMo+DAMq47JF1jqScnqPtTg4953WPzKVgeNr9WYj9M01zLUhgVee2xNn7t/Za73f7laBKPKgxq9e
n3xC1tONzXY/ip0tf8orxVHyY0ZZmeixM8UArvXJTraeSbfh2syiR4JKpOZE6VdaRLyIEiRBgyrY
a64/8oR9ieLXMj4G6jk3zrXMNhTAuYixfX85Vvwxb0AyVPQnk8v8W7d9N3KYuHyTrEr8Svxsh7NS
QPGnDbZwUSu+ihuacIM6CMHAcmxd4IuVBlTy9X84+84ex3Vs218kQDl8VbJdqVtV5U5fhD4dlCiJ
pCQq/Pq71O/dOTata6EHM8AM0EBtk2LY3HuFQnOngDUqnp3CVcL7Y7mBgGNpOatkOaRt4f4M6PP1
Z6SlY6aWO5Ik1Wu4fMfcQvk+70+NdTCUBmJDc0AEFDPaydf6IuTuoyA/gbYMOQBhpvJcp9XOPr/p
e//5SdC8Q263Vh1N6avauUWttAcIluTkzUvdk2j5D2uMrcb7wagI5jT1lfk4G79g2NlXc3x/SrYm
HmnsKmS9tqRl5pmijI0t2rxOmgk4YG2CiZKVQYP3fpSN0wz6FCs8DK6GKCJKW7oszWbU6r5Oaphb
Gaw4zcv7UpdvSv1fjQfYE5DYAYBF5e76Cwv0LkVu2pjOpoXN9anPpp1FtLUhUIOE3AaaaRiLdK0W
2jIaelHUCQdzIOhG+0c6DdAdV5o9zt7Wjgf4Ehw3TB5uAjlvrQjgRwOjTTIfVAi5jHZczcfJTtLi
ddA/KvM7U/9+t0MODyAWDA9oJFmsGODXpa4Bj08qoVswmxSK7ynGSdXP9xfETUUXuxyW2biyYUOi
6fKCoF6bza1ZNolpvPdQEg5UFBS9cw/FQv7KdbYzrI0b7iqclFSmvHQWMjdNolot1D1mQ4QD7X8V
M0TxifD4g+Fmyt+vecREEQQ9GHjhmlJMW3Raqi2IWWq/loHElkkDa0mKv4ZCr9k5nPGwr5AswEJK
PtTStFZM0jVJVgR96cXaHE1n0M0aVBFUPILvf7k/2khStoBw+C+ca/Ced6W3Ydq4Jexq6jYpyZI9
GYVZRGlfiY9610yhurjdYczUKewzdBE51c2YcV0PHMWG00hWTbGJ4nXQWrBL44rRxbCuMkC0N71g
Kql9YtOkri4ReaiPtuWXedk+qnWnHb10hORdBr+vxu6HmOO8igtvmiNK5+rES1o+daywfAH2wJlo
ixOkmBTgP0cc4lnevFZMIwdew2dcDGg2KqwPM0XPH1Dapg86ytsfuoXDkMUZhsP9KVuPcHnGDDTd
YfyiolzgrWfwxRXKddw2+Mc2mc26Phip1sTI+afAclBinmqixYI7/OyRYW/d3xbusTZMFS0tJMjI
p+TsOF88o6tNvNsGyDaYWiA0/eAup7FIJutQ8TJk6nrd0Rh059P9UW+c+bhRQG6B7CWecjd3reIu
LuvLNhldF/SpT6KgibOeyTv7bOsouYwjXaC6Negt3NXbJGWxUZ2bD6qp+E76xV0lw8U//Z5q+NZZ
chlPWv89+O0ZwDdtwotvrngdIVTvPVQElUesnvtTuHHVoPQDMOVqmrBCNq8XTutUGdBEXpMwvTBP
wi3QeXHhpDyS/tf9SJuTCMVY1JggpX3jPpeKuiVNjUGZ4qmdrMBFo9wuc8jr/UCZ+zNQY91eJVTf
Gh3K8WBAIeeDTLr04RRPIPEUCg7IPNToKSty3+XfC/N91AffImWU1UfXqmK3Ddo0D0ck3KVvHfEq
9SvlIRsCZNl6Efbe06ySB1vA680CvMR9vz81N1qc6/mKMgvSf3wLdAKlg7zPXS8vPRx4NFzJugEA
pC0PkGhnkXrqvoDfAue3nPsg+r7dD731VS4j69ff3xkWt0itqk2a3g3oYscdrcIFvR/FHWOaskhl
+SfQ4HZ21NYKByVtVY5FEwN81+uwLqu13Chpm7igRXSiDvLmd+H9sMl76b3eH+HW0XgRSk4/B9o2
nOuYW4sbHFcD9Ok0Mj67NoCexqLzCOoY8Agn9Z6S7M4Y5bLLhJ5To3QtzuSpeVvswZ+1J8poOBVf
SPXz/iA3P6OBg399ta3mX9fzWRnNsNiCt0meFj5lH1owwKsPqltGule8jORZ5Xvlma2QNr4dEHwA
OMO78jokXlo6tYeKJgv08SGdxo6NVde+ZjAzIPk0P3rCynx06pVDPi3Tsc/zNmYeXDBGY4E6qV38
XEZvCDtm9kdXE+TYpFQcdVzxqZbX4f0J2roqIMGENg5ACrgnjetfKzw1RUERt1Q6eQIkvLo+uQS8
4KxVMkgz8j2A89bJsz63oPEDAiZosFI8d6FkUWqaTPFpCv6Web+eF5d/Xdq1CyGTUaT464bbxdr4
VtVfiXVKUwjxQG/yMLTfhZuF1AVTJbk/j38IWXKmAYMT2NkBeQ8rbemdNdDGm7GJaNIvNEqrR4g1
vfWGF5iFGzF9eBuqn5DLsaeHib8yMvjex4U8zhYJ8FRGtj8+5upBqeAGNz5AEh2S2w9Z6dfKnubN
za5HRxlwrLXoD0TIDQdBXUq7zUuFJrYzQ66fBVP67IqnTlWPrC3fUVxvdm7SrWc2xoByO/ooaKbI
+gS5OXWep06YGZGJQ84nPPoJqEmwLVuCkuvkIce950/6xI69Zc0vejnXh8IYvBDtQH1vjawr7OZD
4TAAZ2qtrsugGnNg2lAplCYmzSKmHTvmp9mpcR4aJVheDWeGA+JL9WNneayf/yYqaBk6OpAQNDGk
lYkK2dwvbkMTtdBiAOtbiFRkP0lOfTezfnE61QGb3G9VE1fN5Ctu9jyOYzDSBbe/8iWDLJvJsiNV
fncG7Jt2xWO2Di2Q0YG5wGsXomzSz6Nw1rLVaaDJSMdvyFS9QOkgH2G6dX/SKaRQjMoFPEwoZqQM
bbdTCfmTb8izgy+B3g2Ev1bt7+tToXeHRnEbRqFMukAylE01ao6lmw1fPbx3nkZmpyubZYE7JfbT
UQgGsTRPGN2pL0ud+rOT0UfV7LLPtBnQ5seCEk+TbtJx7Z5BP7w2qq/3v+hmfv8HhI7DE3QNWUfB
LtWMUVPFOtLnh9aaTjZL/bJB2jtmUf1m2I95GizcDCBftZMlbFUn8LiAKhcyQMjNy9JfGlTz2mrS
MV9fqkfiu/iPgd71Xkni/xjjv3Gk67OvpsopPcSx699O+py7q5PHK6FfF+4GwC9Enu1rbvfi7WX6
t9cEdskqw75K42B6pdOUkY41To3tUgCOCM0dJ/9Z77IY9oJId5E7EQ/1a9wWepItrS/eu/Q5G11f
cBqW5bEmZ+OrYz1VyDcBJAtbJKHKTrawJgPXCx+vQ8B8gI8B/+XmQzKLpWY/j7gOTRIbtXgX6p5o
18ZiwUsQvgeoAQIDgM19vbkgJK6Kidcs0eY8qMB7Ia3pg0pyKuqnPIPAnzMHTP3Upjtju83zruOu
/37x9lbzagS+EnFt+3HhD5N2ML1D6QTGHnBs6zuiKriCSA0QUmWIXN0artJkDUs6y8PbKR/SQLEM
Bj5stovWvj3HMShc8zgOUfKBnd71oPikDJDI5SxpYOJa9OYzhS28s7L5MlxXjB5pqTzqKeRrvebj
zomz5mLyYoFkJ0SOoI+4opiuY7N0mdkEcljiAS4LZQEkGo6a28Aelr4HTubE5jbsbAj1ll1HomYq
eODOY3dqOw51Yph471ztN8kE7jK43dom2iNA1cgljhSnnTWPKkuMRn8DOvbVFg3m3/nRWvOpMZuj
M+2dfOtFJM/BWtFDUOj4YvNcz4GlC2hVjC1LRFdGTg4TCJue5jFBGV1nczgitUYjJqig6NvMsAJN
l50xby02UMjWMu3KWTOlH2AM4Iug+4TFZg/ILIkNzX0bmQOMAffGepubQ0biItT6Uy42UNnX7VJp
8EQR7fJtmkqkCr+zkfzOqPawODzgxvhU2F6gmrM/VfVjJ8wgyx3kL+phto4T3UN+bY0djSINvTB0
Xm5kGYeKeaxyCEsgneKrRPXRiRV0L2HcGjY0YdfqLVy68Sa5HnZlElhEoNaT2Kk4dFT3O9X7RU16
hFpBtLOlNrYzanSAsK0f1AQp9zqWyVSjmAaPJ26qREylgSrchPTcn2pU5xahvLetAqFoVj3beXw/
+MbZD+y5p2L7gKMDxNR1bHQdWgfCkBxYt/fW/jE7OxnKxjyixgMilw4wIK7Q9d8vlg/V1WZSl4En
YFArOhAdy7NOnrM9wNLGorgKI52IuTkM1NIQhn8xQvPj8H5/ljb/PDDwQDKgFIf+9PUoeDcbwzIs
PCEg4agkmiFNDoOv/yIIUk9U89Fhhq7hdZBOdQpCgbpNFpMHLIdFEFrw499S2lYSDOA1/4kiLTY2
ZK42D4jCQ9PfOZY2P/a/f1vu6qiF6OFxgK9Q1iJ2iBKoxm+mf3fz/2ZRXcSRc6ZMLRgZEWfpT24K
4aaM+155oNXeObuBRVhnCyg/2BfgrJdL90ozlGPZ6tiaBOgHiOcYAv2D2i8UQJB8D0rN0NVtDsg+
87MQ7uH+itiez3+jS8uOFE01MhikJvDhCQwDJUYbIsgCygAQor4fav3s0pUGigXudVCGUDKSHz/N
ZBZp25EOi89WY4Mp5KDoAqrcgJuQUaPQgtTV1be+frYBaIvuR9/aXwa0mIBAwXUKU67rpQ+8V6u1
IAUlM38F1yYmovSXud2JslEEWGmWgHT9sVUCIvA6jKI13aDbtEtYoYH+yETcGnoM365HSx9iL1Oe
aH2ERNLJs4ewXIzYspTj/ZH+ednfTDS0PuHwCKI0+mfXv0F3IGelubxLoB/+lbrPFnD9qqJGs0d8
2EsOKLjQRgmtUfd1p2t8prEnZTGOOc9iYb1r+V4xZnPu8cBBygqhMABvrn9QntpuO0FTOwFVbLEK
X4BAnS87BY91VDejvggizXzWzuCCaqJLFGU5zDbz3fnF4N/d7FVTodOy86H3hrTmsBeXjpuXukKA
2UuUnoKeOVT+bCe13u5tmq39ub4N/3fq5DSMqEqJXLxL+tQ3m3fPXfxe/9LsHkPr7XU7e6C2whoL
KrFyvi9UauYDqNcJXklwN9KjLD9B8snvNDOarZ3J2x7Uv8GkBVrUrVVbGYI19m/P+5q5Z3StDRSP
72+ErQNnbVZDnwNYWVtedhNrkTRMc58wvI/U5oewvghABcfpoFbvevZYtV/uB7zd/SvAEu9MYG1Q
aHbl53xhiEW3YBqLrJ0FxdiEncV8BuIFAPaeeqyeyoEdrKrwLSBt/pYMDeXgFZCysv2AHtNlirI7
Z1lRtahtEe+MhK7kvd8J/W/nFHVVCNeDZod0EkKX0qfL+tlSF9tGwWJ4nU7ZabBjJz1oyqNBRJjv
IVdvdpkUTcokSKUM1axaFDi9REuHYDQLn+l7gOrb9tsaBi+QlTOBr+dJ55PTeGmZei5NmII6jDPa
LCAOe5gyVfHxBjM/jkYJEgUemsfabdqDruhK5JLBiPncP+K2ZD5KPGOYr932+0tqcwaAJltf/cDj
yRmbB0HQKhcpTfLArH7y5d3eU5672fnr4C8iSHM8kxIubyUidAXek7SJDZyXxPLhM/tsZDvDua20
XUeT87eBWRkfOkQjFBRUyHebZR/AjCyoWvdZbYXPUV3sy9zH6cAc7Xh/Nm+eIlJ06UMr/biQfnFo
Yikp5DDtJQ0Kh+7BBdY9cHWWIgqgW2j+4OixIKwl3Q1IclyRYoxufVjosbSOQgFz8lSj9efs7MfN
CcU1DwMoG2nHDQncoHM5eFPFEgsyGiCe/3T4Gxu1iFbw/wy5o0XdPPZrzy2CeEVyfz5va27rUGEz
hFsDyreAYVwPtZkhLFZzTGhuwtOk/Q3OQ9ia/XtutclUKs/CMR+gu/NqL3vynjd3yJ/IK88JnGEU
FqV8bmnbWrOqjCU9Uw89ZLOU77zzDhCkO90f49YOBKhGg8MWrNwg+Xo9xDLnUCPiKISoBI7mGXON
IHc5YBLoJu7sjtvlib0FMgyU7lazErk7IYZZmG6rsYQsZAkmh9nIKvo9L+S9KFLq0jaKJfrCZsmk
h6niMxben7CNJYny5B8JQjwB0aeU1r9CiI37zWFJ/t4Npd9Orj+SA6Tf59wI7DSeWOzWL0T5dD/u
jdsgek6wv0TOvaqCQatDOsmm3nRKrSvwluE6sDI50l5rQsJUqFQ5QOxFRzfaLkH7r8ZwhHwJuLZw
QwIxAtmBIGcAdyHJmHH6apj5FPFGfV8gT32c4ZIajOpYx7XCYpaqyIpM9bU1s/y5mh0DIktkhFKM
KeKCu5DqdBS+szDWX359oqwjwwZHwxWaajKPaVmYcA2So4Ri8KjkeQRyS9xCivwj6n8DnK19fRDR
/em8PcUuY9oyyRKWUfDgWjKeKJ/rc/XN+zT4Nd4MO+fX1mJEQ96zIeiKxqn8VrFAcqjcmqLsAb/E
QKhQI+gXle28DW7UVdelARV3MIyAN8G7aP0ZF+m60vAWwkYtT3TrMcvJ52nuAqCxV2l8FI8OPS1D
W/EgpzaGKvygs2x5yReQJGFN5RY/DLvGWgEJrg0oqr0V+UBHKBGgkU3Zl/uzfnusrT8U9FY4TiAX
l+/HyqgpWvs1T+rqbZkes3MKXp62Q7a/vfIRBBnJqjQLMU2ZgA64wrR4LipyevqR9ctTWYhgyM0H
VJxDL99RVrg9PxFsVQGEdI5mw7jjeuqb1IPuS8VRnnMAbKrYUS1TpFZ7/hKbYdAmBP16bf7IzZG8
xwbVO5UnPWSOwqV1CzR8DPUIbYU9aefN6cM7Fr11YC1RsLseETcgFDWZGk86/aHwVMhyHXMwyUj2
Oet3Jm9r46PjA9UQkNfRiJGO0qJgLCuhxpUMhfKzXn0c8HIefZUD2qGhUq7SzyrbA5NuBkXzByQk
IKfBGLseX7u0GSgOqAk5wyFNoVkrCh/ibm1gIIepnUM1/Ly/6G8Zy9ieuFn/f0Rbfjepi9rqSmNj
QR60E1HCz0ZgxnNchcJPwzaYApgFRPxgvLlBunPMbX3My9DS8kxHu6f1ouBjKqnyZnnse671IeWs
9p16bCCwYbg7Da7NkLCxQJUIRxFSxev55Q7LmnKtz7DqZEYER3ivgZNxyOpdquNN3R8TC41RSDpD
+mZdrNeh4LeioW2Iosg8fSuQbAelGeuVHWrWKXetmKmvHt/zzblRxl8PW/gurNqmOF+Q0lwHpVmH
imeRd4mlhe03dm7P87n8kJ6UwImgoPtFV0JnTx1z6x4BeBKvXyTe8GSRYrq53htay7oEqAuAbfpQ
+1ux1j+jwpEJhRqUzkGQuh5VzbO2MbWpQ6r7Wjbfpu5IwI3w8ghM8CjPmsDM94pMW1cwJByBYkJU
ZDbrQrq4tVylKs2ZG6ibZdaD86Vsh4P2SqDpDCGaT3gy7mQZe+HWf78I12VkcNLU7BK1m/0UzjGC
QWqpar5z41nTHynqGPf3/WZAtFbR/gNJ4wYxRbLWUQaqdehKWUucuRUcvmGcfqiapj5649RHbY++
WApnwJ1zdeu2QIa4FmrQW8Xj+nqoLjdKKBvamNluWBPSvIszp6zDNutJeH+QWytzJV2tsiNo5cpq
uCJn08zTok/I3LKoH/XGdzLcGvejbOUNl1HWX3Hx7Qxt0SrVK/vEJqlflFZk5q9ZdjYZ3/lmm4Fw
ya7YLsjQyt02uxeW16dDn3CVBbqSh4Y4F9rn3tsLtDFvsLD1VsIYsPBQGLseUUE9XvVOLhK9LpdI
rYbmxUmzage8sbEQkGThtQ6j0BWNLB2QgqRjngnYQuCcPwMDlCw53Det/HD/82yEQVFuJcFB/Ad8
eunNVZPG4wZ1+kQUjY+2uo9ZM7Q9IamNiwUYYFBbYcKGxSBTSIVqprNX1EOS2zCMV4amDOjY/RaA
V8Y1SIhPdLS7nUNjc2QonCF7W8tTMne/KmtdY0qOmMU/ff7BqF+UYudht7HkcImgtwtZSaiZuNIx
COnabnIBeEs6FY0wMlp6qFDgRwcYG4YdIGk7S3xj5RkAeeC5j24sJG6lNQH4kDfruTUkTeexeO7t
BSpJkGG9vyS2Phb2EOSP0S9F31paEla6OKldjQOqRBD5SvlTu1iB8aoxGrukeb0fbOtNDpIYjjRs
JJSG5auko0LNs8IaE6/Wppe8r63QU7iegI1pHRW8Z4OceVAGZYoeE7XQH4Rui5hXUOK6/0u2ho2e
FBjOSH5W7afrbc3MEn1upxwTrbebg6kAF8+1KbT75l23qw8zlvfOCt2oygNih1ocqN7glEFU9zqk
19Gu80xFJPZS4O4EQjXkWlHEHq169Dpp+zL0jRoit1BecN/QxzrzULJQQRpRHWXPTX0ju776NdLV
o6CYNInRFsnUqzQ02rSPhO0pAcSjmnCqjOJhoAZ4fEM3PGgi20MWbdy5QBUhmQBWeRX8lMJ7rC/a
uq7HpMFF63D3m9M997UdLP3vhS3HPFX3bOo3B3wRUTrIQcT0YLKNiCSHFZb4ys5Vyo8rkwrCfs7T
nH++v8I2jguUXcG+RlUQnV75wm3BOGhSu52SBXK+TTJ6k5/OqP3sGbpvnHwmanSgNYO0f8u5Mxxh
WfClmJIS8ugDHPDQlXtotC/3R7MRBa1cE9wlC7QjaH1eL14XuDtO9HFOuOU8GQq4xplJIqXv9rRy
Nk493Law1wWGEoRguaCqjn22QB1uSUphKw/w2ehCRnW2k3jdRlmBDh5WH25d/K+0F5k9zgxisyJR
ihYATe6be3Cy2wlDBOBp8XgFNQW1jOsJY3mmZFmK5dbNLPIYmBGOUwbwD947VtaX4XVRbg2EHAiw
AuR2qhSoQloqtKkfE3V+Voz8ibUQZlzK17XRp/t0+drkv9LxxzDuyXTfLnB0qdZ3iAvfMVyI0lvH
LIhupqSbkulH4UUCqKch1IydS3BrGlc2kY3SNz6YJe1aIxO5BlrtlPCZwaG7B4m5DXr39/3VvbEc
AMRHkwSWTtBvlq2rOqHAjxzW6ImafaC09Ifln/sBbo87LAUwVfDXYVGDZ8b1atCEKLndZGrCnXaM
aKmaqKHY00eg+8KmXs0PYQQWTaNV79y4W4FdVDXxegPqDhfPdWCnszRSLYUKqL/r8zm2J5ihKcGk
BoUANoHsaW9vfC/0f/GlwIdFpVNmgBVuWo2myJeETYOvjke7Ev40H+7P5ro7pSUPNhNqhjgoVq6Z
tHsrlKhwJtRL0s7HuvsnN8yggi83XlBWuxNqY5Gv/lNI+6C9DkFyqS4z02YaDY8vYGq48UTE6zLa
4QizQEdZTvdHtbEITRhhovyMCYQWtpSSoB7M3UIVaiJq4gXOoOYh52zPgHnjA6E/B5o09iwe9XIN
P3UIjFm8SU2yegwakiwZC5w91a51OUsfCAh4KP5izUOETHaurgqu9KliqAmro3n5oFRuACsoOJcf
DAMqrnUa6er3+7O38aEgNAj9eoiSQa9I/lDAgqdVZSlqMkwW7Ji6GnrC5bj4lc1OfeWpOx9rYwmi
pQo9N2iTwQ9FFqxINWaazGZaUr9wOKAxx4lT7dEFnmlq9pQ+tmJBjEe3cASiViCDYtpB92iX2lqC
SnxRTGE3FUFR5R+o/ji+3Z/FW90YCH5A7ABmBKaHZq6sh2fM2lBy0ukJVcxDOj3nSga9P+7bEOqk
6j9z50NDHwIxWmw27TMRaaTmTbSM9DTk2gvNRKym3uf7P2rjDLv8TbKk52CBPNtOVE8qWkRLEU5p
rNgPvXmo3fNg9nsX6m2xci2vobqGoiG+rszRnHJ3QVu3UhPFPpKs9lPjveAkhBabU79UyhlNXjA1
4/tj3Nj8uB5gKrY6t976YhctN8feabSkr+fcHx0xgTKbGjun2cZKuoqybqKL8oxTm8JZulJL1nG1
FphbWg/TmSXI9Nk3yh1Vua1oKKhjHnW8fMAVvY5Wo+SVV0xoSadBjJ4GevoMWvDUh3W3s0I2Nv/6
rjLWZ9Uq6rIeehfj0q2KqmlmaknBncgqRQW/glJAZR0Q1obslbM31iNKJzpOG28Fe8utJGaNzWjN
qZZ4YxemdvYCvY7SetfEN02Bx92Y3F8aGw9H5I/gFEGWED1XZFzXoxu5U5GGADWho6DGxPvS/jaa
Pmi0+WRZ0dQqsZtCrLp68irvSaR7CvsbbZE1f0UhF5ctMmb5yiidnthuxrD/6p9zmX2eIfUI85ST
0tsP1DH8GTCkihsHZE5xqanfu2kOMlucWJtA3vBcxPkTfQXj/P603Ori4tjFnKxqWvASwve/npaB
wB6KOSgetD0PDYKY5kfuJtoYE/drWeYRSv8uGlXVr8HzM1AnOGDa5CygaN2pvyCw/lSCY5Z6ez9s
A42y/jCAfAEt9CDQJH0vAmRDBsgY5guPlxnuTmU2h2VBfccZomxw/dmEwAuZD92us9rGMeIgVUGd
F016gFKkdEVjIzF7d9STYYABrlAEAzJd2etybG03ELIgCgWxl5VEej3z42hpDeBLemKyT9NYhla3
oJRhxGmzp5a2cYSsfx/AcGDDbs/iriyM3DVqPWkWI6zqLATaBVI/mV9AfIe60f0ltR0NWbKrI2XG
Y/d6XHU2GdA7wYerS9eJmYVnTQYqbDxBgNSfULL4rYx58/eZBNxkIeSFRtUf5P110MK2q9xxZh2g
ik9W44SAR0eD8jz2w8Fu9qo+GxhD3C54kiJ9Xt87shSJyfOhh4O9nmjKErWwkRygIWNnRrSocwgh
hSC16dEuXrLiu0fLh2H8SbXjaECCZB53NvDWKkJhBNIEeH+DfCrN9mSPGlv0RU/c+eR1n0fxXjpv
8577xGYUEyULByR83DjSKaGJ2XOmHiLZakk+amJ6NnjdHiy3/yf17D2wyi3mHWfSymyC5B76EjeU
rdku67bCiZXUHSrf/OBVMRDhsdVVD5PavWXFayN+UC/qB9NfPDXSSR+S2sH/d0KH7TE1N8aOHQo1
ahCXURqQ7e2WZpyasiFm0tYHbxohElT71vQOHav7++aWPAKc2GUgaZKz1DIaMlUIZD4qIxAqWRXO
A6zdvenJaKq32X2FrgnXTo0OM6uFfKo7ZceZbeNdA4o2Eg3cy3jdyA/P0hELhZyCmSxNmkVF34pj
WnI1aE3QCe4Pd+OQvQwlg2NgK16orJzMpG7VJ2Ui7xVUFO+H2PpyKzcFeD/AN/HulA4FCOjTujDN
RG1667XT0eKtx1Y5TfBsj839LsBWPHxCVJLwKgS/VIrXwG/NGrF7EjE3Ebf60HbO1DLDrN9pdG3N
3WWg9YdcZGraoFYlzgPMHYNCTFP4o5vcn7qthYCtDqwkTjiQCNZfcBHBHTgRk95ZCZpBDGbkDmDT
O8ClrW2OBsC/MaTpgkUUddSaWwgwRTMN8u7kKdWjlnbxrJ6oDizxQl88Eg7TR88SDwP/QIfzqMYc
pJf7w936cpc/RZpQdZUvr4GewA1JolbvgnVSC1iyeHu3/ubE4pJCIg93BeDkrid2troZb0ZMLCHQ
AmsgBHXWy5267Faui0I2sjp0qldtCimIZzMGAQDHStK6J8SvtA55JrVQ2nS4CNvUyJ50TbwKs3YI
0O7FyUhBSWkHhz65Zr5HM9icXFzMYMZCofhGoNfyGqNtRGol03BohkfRPVnn3QW7F0S6B6Fcl84M
codJq8Mma3lM848kLYP/7vtdDEYqBRYDMHaq8KyEV9Svy28mFBOFspPNbC6SiyBSEQuVtLqoYMEB
CYuDPsES5BUOP/dX/NYRghbsfz6KtMHbIWuynGMcmKvO/DG6f82Ixm2GLw43Mw9CI5p8laQeIDaq
x+0k935wbQEc9OtiDHi1/r4/kI0Pj0bKn+Mdwpk3kiYpxLJEYTaIk0O6qoObUQT/Rx61VcGeQR3b
G9dWcWetlqIXBaonkHzSCnBo1/NSLexkVL/qHcx1nBdnfGy65oXkWWBDDLea7Y+FfShtv7aco9uf
xNmsoJcUNXsiz5uDR31pzU7gviuXCAezXcoGmm9Jitdb3b4qPA0d/uLNe1yPjeUC995/A0nba+CD
SwHwwHKxMx+dV8h5/33qgYWCog0wRKi0yy30Cg18dUnX76hPPi1RVgfmLH39LxbLRRBp1VsrnjTP
mJ1w/Wl2npz6EdIp41+zyyEmDEwNKrboigORIkWBQnLvpnSw1+2LNr2P/Qvt8p0rawMFgCjrK0RF
xwWQ7vUddnFFC9rn1oxaR8JIOT+NVnpWoF8WCgawl0MaFRr6HmQG8VqiJ0247qFaKoiNA5NVxfdn
deO4wrtSB1wFV80KNL3+JQbQunMriJNo3tmxYNxtx2y3UbYZZLW/g+wMAHtycjUX4zQyp3dQcj9B
78nQH9Pu4/1xbO0mEA7+E0Iex5DRSmsRwjNQYcu17wP9MhBwX7QdCPteIOnT5Vo+gUzDnMTgX6vc
DRdxzoZEDHtt4L04ch6gpLbqDgPidKdltN7qbH6hRfFLqDsJ6d7HkZ4uVuMSwdPWwYoHtXXyu9yF
uc3v+59nJ4j8YijGkaRaS52kVNFqBv1YFA91Gt4Psk7JddMFtU80gPEAQgsHy/l6LTtDn9pk9lCW
hL9qhHNPD+xqNiLeLl5QgLWRF1l+zN1+rx76p9N7GRm5IDoGeGCiH4ciody5IvC/bac+Xc7Wh2Xw
0zRyYdjjkzfyJI7LF4Uduk/uCWjfx9oN7OfuuTQP0xQ6FpTgICjw0ENijUaf8riGDHIyHP9uWv78
OCAJVoizg0qhtJKydlIdUgj1nDKbB6NAR63VKtunNFd8fUqpXy2D6heTwqL7kW901tbQwOui2wYm
EOqn0n3rwV0eavCjes5LX08W93WCiML3+R/ngVcHT4sLiAj9nlDICgyYhL4U73mxkyvJC+/PLwDC
BgVBKJKAtXO9Jkw4oldV4ahnYpERm7WefZ1pTkBTke9kfjd46zUWDlIUHoFixJEq3R2qxYZ86lr1
HLb+N+Z/+zJE37ov1H+gh/vzesOwkiNJK70bQAw21Fo9174ILb/yW3/9f0MEVMrRPng+mFQB840w
LoT/0PgfrcNQ+MP7HO7s680vfDlmaX4L4kCj28Iv+dL++RHPmn86fPSXoAufHsqg2XWjWY8jeatd
BpTOX9pnrG+M/xewDx0/FMIPWbCOT0RZEATglO1d11uL6DKmtIPKLtONDG5j58fn+J9/vJfDQxYG
qv923DmKb8pI8neVzuJidIZhpcufH0UcLo80Nk9BHYrncKdEsLlU0VIEBHHlNlmy+L9V1tQV6LWe
Wx9S8t9yHvHPy2vV+nbqB7OfD+HP8tf9RSufzuvYVr1SHAPoUaMceb0TSZlCXKWb1HNsKYH2qizB
Q6LvqbjsBZG+lK0L7EKCIOTk+dMT5NkEFAd8b+emuXlIyIORPhSBLdeEZ7h6ZmbcfiZfzZP7CaDl
/ANkBpyIPLat7xQBhK17939Iu7LlxnEl+0WM4L68Aty0WZJlenth2K4y933n18+hY+5tiWaIMT1d
Lx1d0UoCSACJzJPnGL5CxH/jKDKU70AKNvWvzK+6LgOMORk6ztETgud/JJJCJENsqq8PDo3WguLp
4JrvOXAFKihjAoyLwsDt0iEloaroqxwcJuNA7rbjEta87xy/GMKnCb02MTvRCgVanSMjDM54cSPy
HH28mxwxN+WuJeMjQE9EO4CFJyUPhm0DpET+rNifbqJ7Q5ydY1nEoIMWXR4OODBKIyH6+1NgZJaq
B1bUbWVYxuFiMzhbXEP6s8b+vjbBs73Bcn2XxKo0OHncP6hyZjdMtabmMI3g3ghnWwPEZjKPSurg
8J7pV7XBshs1L8zKLZ7uz+WioZ9+RoCggA2Z7Q2p9CVxFMLR4XwHmtFa/Z2NprjWPf3DYDsfDyoN
YL+YGhqhgH7rlFAL75NMdQfnWSC4B7jXgb6Wr/rrkSNPPUko55HH7i2ghpET6pNhd3GqE107speu
huuvmK0c6OmSsAyZwZl676UDI++6NeqJpfm8NjFbuDjgkiJJsXAQdyARyDOFbiBlsx/5NcmzX+/S
aRdOrLxQ/BDlie/wdk7rQOCzPg1GJ9xIr4nN7cBdEn4mmyQnMSShPu87ymLYfGVuzkgnFZ3qRxEm
r21IQ3eH3td73Uz1TUYthe6NTjecN/f48oWAzTA+LmfwcK04669a9WzIc3b4Lgm8RBz90eGHQ6G0
EGI/syroyEfSNRyRqg/kfpgoWMPYLCwq6Bpw/eI41aZuuduZBsWvF0WcOjrJg/wMBBpnNlul3GVm
OG4gSfsQEgbqevsIgrDeSjjzizocQ4bCGRR5QI4FIsA5blWJQQwQFg3rtN5Hz1+y+AXEotinRBw/
kqC2xu7ko17nR+KlDtpNyLhWgRyj8tpIpEpqdGLbhasn9UfhZ7rkfUvjSNj3+77x8zSYbW+ECShY
If849RHOXHEc5ZiP0B/tiIfDK4eAeod7of/qTbxXYsQqWamnDx7lCb14+vn5vvUlr7i2/vP3Vwma
wQMXS5UOo9NX2+axU0iivLCM2QtoVNOx+5iVNfmV9p/WBJcrCl3s9Iqc52HSTG3blpNHx+3BLg2t
GE8z3MAF/eADyG9a0YdQgrxlnxLe4IU1gqZfRfEf6xwq8IgIoQg1J2ULZTZo/JoZnWZbGa+9qWeD
FTMGKJ7pRW87skbPtri6wpXB2bE5DuhFV0E95fSFRHLAGeqOZm0GYgi9/2zAqqXGtEzBj9Z+eR5w
NQ8Md2QmOnvdk61OtMrA0BpkKzQQkK5szcn03PGQ+IaUAijb0cM+i0Rk8HLUTFLj0zjyroKp7aOK
VvKliyaA3Z3WXEHmdWairN1QK1tswISA7GC0Nad/jp37Lrz0RpRx+f7XyOx+jIDjqGUeRqBJrvM0
o8i4WDhYZaqbo5nv0420NzsZyDcdDlVbOAKKi79ld+khMNdyEMv+jXY4pN8BKkTH4u15J3B5y3tK
zjqeIn6FTWDw1absIoOJv0X3Se7MkPnbQOae60gq6fenYulZhVQrWOQRlQBIM+/HU7K0D4WxYJ2u
Z0jfvAaEbVgKrcso3jY91D3jjvgpZ2aQmWHy5zhcSU4uPRfQBDGRHgKgC3zSzN2beARflY+1cMNL
I7/m+Vm2mmfVo75vik/iRejBfV+xoDi3KpCUQf2vOaLHZOWQmY7MuWej131SKMOx+ouaAYdALgex
zDqQtRHYU/FcanqwqXxdLPVyWMmTLgRGgCEj3wS+cfT1zjt7FbUaxS72OIdTUT/BPhJE0lQr76Cl
W/TayOySGIqC78MWRrTK6uXnsCRgxk7a1xX/mQNip+Pxysz8wozaouJFhoH/DApVtLe6fU7Cne+f
VekQ90bbZYTb3Le5OH0AI4CWHiG0MCcKznoF8rOjzzkCb2gPrbfy87+k3X6G9M/vz4dUA5baN2zG
O4LngWm0YsXgDERwzpseK8cpFJZHKMQAPDN+cF2ZgG0b+U/itaA910M8FXsiai1uJtELAs3shjw2
QsntY9JpeH8baQMkZi9kFW4wcAGBPqJu8KKBRA20Blm1gM5r7tZQmUg6JvoDYbTm3UfFEwidcsSN
gJQSGJ/RrKZ+1MMwKqADGiLo1Vcdl1qc1HY1BTgDKdaRwUOYpnkiHdkWsYmRCLH4nHGpKuoDgOsV
yniAwlj5MAITL49SDHXpgnktu7LvzftLthg0TACS/10zYXbGVW2WaAlQ4I5eAw5BFDuxEmSlRgpA
c2rdN7b0YEaS8R9j/O2BynbCUDBtyDnlntPNirZ6vBnNwFb/mjytj+MjT+qHYa+arO7vmqeQxCtI
hV/w07kLzSrdDWjAZamYXJQ9qYzBgJ67OkrCvoiNfDx5rNHntgqlzLg02eIVPYJ6K6e66J4H34zq
1kjVkxav8XROj6FfZ9zVtEwv7avAzYfaYJHJOBHiysDBw440dl94Utj3p3/pBr+e/dkNPlRQ3Rly
mPEGEgp7xTdazRKQaUqqlZ26GK2jzwxc4QiHQUk0m2YNelKQr8FCS0RqaYCs7i54bjeNleBADUmx
Z/eiDdI3O96G5+4zp3ExZZxXk6CT9/6e2X++YzazUe6nGesmnJO0en2qoZ+1U/fpSAyqli/3Z3cx
Hp2AB1PfNwfO8pkt1o/7ZshSzmEHQ7a82OagI8np2tl73bpf1TEfaXJZWdLFEOXa6GxN3bFIhkHO
OMffICoDIZU8TTHQy5WuHlunzE0ojt8f6OL9BUQ52iymRhptFqPxng+N4jrnkPXitxmoSCuD/7+S
e/xs0ysbs9jD8/IqyTnYYATKnuXUYFMn0zOAsIeVsHbxzgJWD7cV3mtoDrrde1izVKrQzu+oseXG
n5K8Y7OVqGK60H85IWjDWPSkoSVyPmF1BkXeHs9FJ8sMdPqirBR6+1wm7AmCOIG0svfWrM2mbvC9
JhYyWCtdq1cIf3SnNEhU08taU9rieXI1rulYuzq22LGOPL6FJTXWa4TA/qkIjbb9BJbivsctnY9o
SJuIc0C0igbjW0N8OXh+jbDJCb4jj5hyHRAufMtYqGDL/+Y+vLY1G1SGzFiXNiXvjEcWwYQWEIb7
EqCcrkHm8Vhu87WsypIDXhuc1vNqFuUmkJRBg8FIbCGNZAvSa/z3/vwtucSViXnKSh25NgPvGO80
VEyMcf/e7tJnldP9lfzH4ml0bWgWTORd3w7gaOUdqRg3jKdCAvPZ5YEh/hixZoX30IuX5lL4DekD
ecXvFyOZa+Oz4ELtM3CxZCnv+Np2dKFsAnAWHISk55QG+cqeXh3q7IZztb4CQTKGWoEOvqZZvPHy
E1Nt832QPY5sT+PaDBq7WuutWLxmUEWBKvXUNoWu01t/ESuxSHj0+jkJtDem7I6uKmjrt8v82D9B
xjnd9LVnqLkOkhPZHNfw/0tVOHRDA2ckgMkZiqyzDcJXGeNijyIRV9OyvqQ5HXRoBRtCtuVCi5X3
lbjpRV07acHKw2kpe35jerZVGH4o6xoPVkf6MiNbMscNtme5Z8iox6bJUBctnWAhpu5GOYt25pN4
y+94lvD4w1iMJe5HUBUibXB/ey1diP/MCNBCtysSSlXSITnNOqgbEKRfz8pKLmBp/05ANeiso1MB
sIBbAx5T5L3blZyDls7ByqE1mwMuRL0nJF1XAuTFtANkk9APgSwMGshmyztkUh17Yo9YVOc+Xf2h
pltUkM4uXVMWWxoULg9U50CtAj292QYCr1UceR3HOUCedBFw/1qmAwFudG00dVCToD7F+SqdyzRV
87sY6HIQAQFJCZXwWfCSuwrbDrmKx7edQDADyEWjOknPLklORnTZZbu12H6pPAHNMtA9ImLSUPGZ
WWzROz0OkcY5EdmV+0NnxQopTOrp4uN9N1w8GVCOlKCWg8Gh8/DWTSDNEvl+4XJOMLx3zF9G2XTe
H7napEZulSHlwUjDGmVJg7ew2xXcyiW9uJ5X1mfjZMRq0Nxssi7vmswSPwrvJVI3pXeUkBVeU91b
emEoUwMhQjc84sGvfDvYPqjwV0PAOwNwhpQHnF8jxfgqpAa43kkVIU9klIc0spOvqjAuoD3JkDDL
clvacGj39r5TD0CP8e3+Giy4FyA7ExAZxRDwQM0uwGqE+FqmcoMDXXMyFqAJgorpfRNLO/TGxuye
a4aklXm0kTpgXjI7JjFFRtzLldM1dl8eQu/QM7oP6cE868ysOHLl//sLZls3LQe+GSPUvbPBCKrW
KsF2G1ei0SM6A5t/7Xq7thAI2IlI1fWmqCWbolrBSC3ONMcjEw1AAd4iM3dDU3bVNz07OIPQvvdg
a2bCcGUxfxH/4hWiIgP7XxuzuFNVAP4rRsz0YA1WuPc3/qYy3o8ewR+rJv0jkksb8SiTt+0FkuD6
/YVeqjfAPHTEAF742de3Lh42EtfHPQrsr4f3T49klKGJVdsRtVDYd3Dvko5Utm+d1wS2p7mbHZLX
hud1vqEGTgNaQ4PTjFYlPyjNR5e+xvLKy2vNymyvqKCK7doSXgSxOEjUFc2pSlR7DJFyYxvG/FeT
qSGjDRY9HMSzXZP7/5nMhtb64XBMzcoCLwF5JJjNN5U0m8K8nP+stRUvuSkefkAlabi+f2mVhz0r
DdD/A65A3kbeIy+vtQf8HHTzxbqyMA/uOaFHw5wICwnpBqoeZAsdN+T4BOeMSfisHbRDT2vyldAe
fhuQVOeNfuPTJ5RV/r4QZltbEuUosuuUEUi3lr//Sfre+77ZMjNxLXlpgO8D2A75RWT9YjM0Mys7
uCd3k1DLeHBCIzJLKzGhXEZS2hHGTCmCjvsusHQT4/X437WYs38kaqcB9jCODvCGIgXk+h16pYfx
YQj/jbNdW5odkLJSclWhoQ6cYMjVNOkYsrrxQUkMUM6bhxrlBVEiujismN4f5U8weG++J4+8ek9G
OE0STf6x/f4E/npSAGbpb8BIjH/Dovfk9NWYudGS2v67f4FyFrkg1UuheqdXu1WU0OJ1hQIO0M0o
3KM3Z/Y9olgJguuPA+aifMoiOzurelc+iMIl4Tg9MFO01kcDVTb352HpOQjWs3/szqKhVJYatY5h
l7cgLP9a/XU1QhPTXjmlV+1Mx9zVfLdBJ3QeFJkR39Umu9XRj0CdjvxZGc7SaQkSB1DhoQ6Jd9ds
OK0rBDwI0FiYkb6Ox6fC2kBeMtTH5yzFPWC7DyuvrcXtcm1xNrDRQ82A62CxyE+pVAOsR7sY6cSN
pLd7/6BJD+h3WxnlQtEKVBVIUqPoOTW1zm5chhVlqFYDCnlodaT+3oPI8qB2RpqIrtEGLC7cta3Z
SydAXljlowHPtoYcXjsVXOHKeNANaa2//KeGMt+SE/EVKC8QEiJauXUR1R9creg4YKxZlTZWoexB
K3jitsnGIo9obyJmZdLv9KB6JLbOO+HpWXx41vSswlG4tqrTdvv9LchDQiIApCTzuz2sxjHlRIz6
EL56Z4VyW1pb4K4h39j8K077Q+l1z9js7O8UMOR65bScu9H8fDffG6uz1K0J13181GhL4t3p6a/x
YnwU9KW0eiemdmxoundZf2/+IkSZojkkYFk0waJVWppjJLpejWKNQS2gbsV0N0SJXmoxFJuA2jEq
IOu3ENnzdW3ssyPLeLis3EHZRamcPQdyym4klOaskB2VhzYLYvxveWcJo6gcK/yDZjtPWznBFuO/
SWwTb2MoN+Ozb92GGQM/H6FTi7yC7loKS8SOuqwe2jruRm1zzj6/Gd3eSZuGqHQN7TLttPnSgREd
/GlT/PsLbF2kuep3GTLw1WiM3KfAPQ2M6RM09a7s+TVDk8NenZ9qCHJhF8l+p1Wcd7HJQXF3zjGh
ObdiaDGcvx7SbD5DWcgwJKRRlJTorzvEIw1Kv0b5huYhyUBORUJXwkndQe2bIX/s55WzbWnnTZ2j
U80EKtzz5UzKVvPiBObz0oNE2EES/ophRJogoCLz7UL3hWWo2BaoOJIq33KeEYnj0/2PWPQp5AfQ
PIeqNcCzs0O9TnM3VqOac1LPinYj0T5eKtOqPXKyDMN7e9huz8obTh0oat63zC1cYNq091DABs00
fGq2zgkjKGMJ8GCzjcgBaZfOGAfMd4kE01k4NWQl3Ftabg1JF6Rdpkn/xc7dR2osQgyFc3aCDx0h
8lJ+p+jxyMkDQSkkpZpe7FIqbJ5t+/5Qp5HMts7EoI2HBuBtYIOYHfdFj/NHKHnWSTtTS98L76vu
9hCCboCvF0K95dfqI5Pj3jM420ISn0pqj0SbE35x2UHhSl1W18B+C9sUD200xUJJTpRxIN0uX8Kz
jJwVsJG0h6E1RhqMelqvUTSsWZm5pyhnVe4HsDJW1Nseg3Nks4ZAuC9eA3+dLtu4E+2ke2ZzY8Vd
lvLaUyYBKTpwF6GVdnZXBbIPwYsWp60KKgZPvWjcPkuMJDIALCn6Ri8h1Nf/VaCqxdC4crLP+06z
ALfC4cD9UCZNUeucejbIRS5px5oHdpQ/K18TFCMyLE55YF/Bv2YDhVAZrjGe7ptdAETcmp2t6yj6
TKpmMAtFH3nwdD4FqO6gmWpnly1R0fWYK6am4xMS/0N6ZJHnkHRx3z5rkV6UK9HJ7zMCH8NPFBKg
MkTKY7ZzWq+rIrxleYR/m4D4u7WizfT/326U29+fbRSk0IUubkYMFiw3srIRA58itUilcZeWFxES
9Wx10EK9GDbZeKjbNR/7vVFv7c8mG0kIkPlM4wNxX/bSnyrpyY10N3mM3I/xI5KPSkeVPxkZCPCr
9xd6Idy9tT3bWrkytEIhYexxTFGzaqucMNmpfykquwRO2hCrtVLCFED/mm3Q4YDYHw2mUFa5PTIa
vh4iqUCuXYjqGGhNtgVnktLEaKBUOlm8RC7PXpoqaHUIeYG/vkt9SSBxGckygeg8oIVtIgkDFDbU
YDcmUZ6Twe/6z2jsho+MTcY/meKBq/T+RP0+gjBPV189exaMAxiSNRkIoRKqhGwl2wJw25G/k/oK
WpNrKi0LHoGmhQm3O2E9f8ndcFydqxmapZxAehGLjRo+JY15f0C/ryM05U/aZcBygopgjktpYrUT
0qGdMDAJ0IwxHYpqw/iRruTPQqx3cUKzbC0F8jvYQboL4FXwcEg/ss23a69ojdY0YCZ3xqgMLT+J
P/rWX9PKXIgpYAXSdhNHM+RE5pTCaScmnhv4vCNXgPfH26okgXhowCgTxa7ZtuDmqspRVxszSF7B
hdok5yQtiBR+rWGrFoov+BQBfCC4QqA7MueK9qqoAWtywjvuIX8qaKFLxibY5rtKN1QyGqlIhJVY
bqEEDZPwHNzHUO5F2eF2jhlfHRpWQqluOGekQm44oaLOPfT0IdKlfxG/IQuNhmxUINGwjoW9tYZH
k6IEXQwQQYybCDDG/A/7wdOEBlTliOuT5lXGf3zsXtZ4iRdebqhGYmaBOOLRNzif22CQIa+F4MPx
M4I61kAC293UO+WhRvJ2Vxvbv8UGsHsHT8eVN9jCEXZt+ef2vHqcoC0ziT0+FxyuBTNxbrEdGL0A
3TTGWHf9lZNnbZz8LARh+BFsYQzGyX7nevEg6Btvm1B0g7rH0hDRHuYigVhbkU+KtXra4la6muOf
h8PVSGt1FBM3gu381NcExEm6txPQc0dZ36BQoG12mF+avPyLlM/N4s6j5RoRPLRYYFjJ9ehDpPFR
6vcSZZ8QYMThSoCxdAsirwTmQqQG0Sw2FwZKayTXVK0HQqXf9S1tNfLHk8xc04GN7vyPsVqDxCwd
8FcG54w5/Mhpo9+2uHYB4B9IzxMeceweLe7Sttt/uC/bGG+Qtdf7mtWZJyHR3ddFD6t9smdTWjVW
I/+rkYE2ApQeOOR/EdwyHd/UUSgAb8M/14y4gYyUXnMhkXinEIjKbBJWfefS78o1Y97kQ5tx7W5N
QWjhcpPAHQyoKW5RcAhOf3/ltrEfZTkbpILT0X4TfzYbz8R8rsVOPH5lFslcW5kvYp71MfoPYUU8
JER873Voqb0Xr9kGZfy1BP7CuxX3PR6uU5s7WDbnT/ShxjUTyz9D0hNbrBGS0/5RffrqvtQvhyca
R+QdfxiPaPj1TSEn4mO69tpbOPduvmEWuvXVKEWZhG+I0H4DHpLgJGwhet19+muyxQvvrtvhzu6V
IGZDpZmGexyJ/MfyLPJChO13Zmh2tVaMWtgW6CABaGqa2ikde+stTDm4YT/ZOkjGn1UvWf51vOEg
igqg4g9k4coXG172Mk3IBKc0oUdEzcR+DKxKZ00je4Ob6PfDOm7hMYPB/GNu+pwrc2WkQPlOndaI
lGb13VkAVuM6ZI/N/tLY7Rpl4VK4gUNzwnMDPwOKtWmTXNmTVK7Io7QRHDcJSbdtBYNXD+FncAaF
CxFPbfnIjvsqzdbGueiLGrLVOGgArRBnvtiESKZ1Ucc7+iu/HfFUCemDT3qnuyBxdF7D6yyAzKYc
FW4BkPKA+EmcIturYdZq1Ax+nQNYkhg5q0cadZtAj9kYPYyR4cWqnrox5mCf5+DBzKEEL5w5BQGY
3xnt4HDxzh+3ccbTKrNrgEDyfcTrin/pOCqWVH4XfDwvdbb9E6OOElsrTrE0WROTEBiskcQAJf7t
1/s5UNOd1PDOsz7ypLU3EW1tFocjXngFuk8f+Z1eKcgXg1DnvumF3j1M3JXp2UYOu0IC1zPunOEM
Jl3079W6e251jUgBEV7Y0jDekHujYkDe3qyH9mCnq43tiz6KhwDIlCZtdzwNboffe2jq0nhc7wIJ
kcXJqMuRmqIf9LzK7760269NzWZadgPghEeYetb1V3FbeCRiCHdgEaDZtriCdvkh/Z3fQGAmgAwb
qAfRdjKzhuyb4pURrlbptfpgn5Vdr7dPwkNkPCnU2nOgkAHT2rl0LhfBcUpCjJfU3hPkcy9nz1zZ
kQtZGhBf//Mts4VW+kFIBUYFHBuNpqBkMiURyy2uZSyWXBlK7OjsB3aO/aV020qFEg3qKDi19Bhq
JEktz+gRGqZGEDn3fXcp8paubc0uhoHpeXfIWBzdOppjtItIx8/AYYzB3KcfKtlu7Zx+0xWrS7m3
G6uzE7VFtaMKO15wphLAQLi9u5W37ROR9ZOx35eENz/Gkfq2RKs/9we85Lzgs0FWQAYVC9C8t/sk
cOt0bCIZLw2Vtq1HukvYvd03seQlwk/rKg/oi/TzYL46R8sx4AK+wuDiAaBcKHwKzT5Mtv5KRL/Q
UzY9W0CmMelwIMs080a+9lQlYTCUDu1kw7P3gtbhUwVChtYmJNl/wUHxJP5qyV/G+BQq4g8WtzKb
8tJ0Xn/DLAqtJNH3uEAVnEzKGLQ1RVUsWakwai9a4RdOHWXDkwfNjb8y6MsbPWtcdIuLjK8cem9E
L6BWtHUCedch5dAhUgwCkSKEGETOI/aTT0QAc7IWRSVSFEwFoUeP8bHdQzdF3y0XxshTeVL6Fcti
EpuymyhGyTSfI1pOHga/yVvSlWPzBjx+sxm5voEkl8ZIjsJX8lOWp/GJz0pIDhQ1nxc0HcDlRIVU
FjyjAqLJw7/7w1uYKSVypVye24yYIDCrFQ2Acz9UD5EkxHYeK9D/y2XvDy+h5ksbUcponNYpR8ak
rbdqyjObOE+VgMRcrrQ05+MGegppzHZGWqINk4BKANDp1C8/WGjXsETuusalaNSNPhNMVUUm0c01
1dPFG+OfpfulHt4FLRo7QfXvhE8FBMKpdNEG0K1lhNn4O9fQPNPzVxJyiyHvtc35aaPK1ZCi5Or4
e5n6l2Ooe2fO4sALERuxJa1sxIWaH3YIKshooMZu/9UxoHYQkA1TF95p+Hu9NQ+HyC4ATMrIq3QE
A9pHllOx0OWYUiaz9JXbYnm0MnKbqKlM9B2zzSGJgTvIfSI6Yqu3zHnMztGziEahkrAb+JQigLCo
OjT9w7CGjZt+eX5pQhjuP5bn/cJexif5KAWio73yOY2IUFp8ts9aq2pP5/un3eIJgNgC3OU4UyHm
cXugoicUGt99KuLB/aoNh6YFaGClerF80l3ZEG9tJPnABxILG6V52IFcBJxBvv741zW9fUuJsbUv
37ayeVZX37+LgwNkUuSAqcbbafr7q6OcEUZm4LxRdHYBzNyfuClw+bVGV789i9gaGT2GwvTbg2Ns
HR8AwPu/v7zBrwzMIidF6kNZy2FADW3X8gEsfM1alPRElPOUnIzCOWtkomX7rl4J2n6izXtjm11N
hZLAAQuYzozD4f1oAq1FugJ4H7AN7vfF5uFhyxP9ooTE09euxaXoaYK5/mfNZruu98I89HxWnNoO
DsP3O94jRDTQILR5jHdW/v3yljw9bB0gSM42cgj/atP/Y36OSmW4nBW6EENvX7n9cXoAuPqjQofj
pQb60QpXvGjxkMGDDXE/nqcA2c+muh+ziuMCHKkR0I6HgUKiuDaGpy14dv64a3yOS3N7bWw2txDl
CL1xkJBGEI1oq9D40ebeVtx2ugPmvoO1w4kykVOD7fB2z6Vt5EEpPRaRqjDzHWtS+/zHbtbebEs5
BDzpka+AdBxo3ucRKPaFKik4IYOSut/mZ0FS8PKTT2133Ly1hv+olvoDFSLitE6kX+6PcSlCnKTt
IUkEiVB8we0QY6VJhKLlRSeUP4vhY8ieEuZjWJPKXgDE4g1xZWY2RkaAyolcCTi9XqdT06ftKQRi
qiCfTx7xsR9EQvbMGbzce1qDfBfklYE5EEbXdHB3Nag43B/2ovcAGwJ0Kjcp6My8J/f5guUHRXTY
d+YYd5bcbCCUjQ4KeaW2v2xo0hfW8GzE8t7Or8IXnJapvuTUuiqbwifr2mlqtJGda9/3hyQs+hHq
XqBkn3Qc56hCiOYyeZLAVGZUhkKYy2iOAo037wcTgiEXNO3+9abkFNQfzvG3kZLoCVSayQldyYEO
aj/n/vcsVTNQbwYP0qQzBiTO9L1XN5abMBrn+XAt/dDRA+TRCcr6tHyJd8le2voybejajuWXbrJr
m7PrWZVcn6mhrosjSED2A/RbE6FufzHhZsT6InujLqhhTxSsZ/15ZcBLC4CmI8BXgHYCfHZ2XFS1
ODEd4LxlLnmsmUL8qvqPAmiC+tQA71nY51QtLIRfDLx7LQm/eMdeW5/dsWLQjpmoDtPQD3p50l4U
SMKDDyuk32C/s1fG+hskjOMC6cAJJ4z8+DxDN6puzzGBLDoJ2mHqTWF5JU19RY/CFn3hqt6Heu1/
3Te6eJdfG53FQE0wpFWO8BYx+/OrewCUixyOFdn87U6n00u23wv0gdo2fV47LhbcCpwBwAcgfgfP
mjzbxVERuqFcJZLDf4OkpEOaVwdXTc9Y9we4EOPdmJntmEz04qjucxwW0phbY6hiTpkgpIOLCsR9
U0vZFkC7EcmCRhDkuvMnuydHuTS2heQgF0kmxtRH62TRkvjkAjzrytaYtt3NRYrLDdawLyaSdWQo
b4+CaGQhryd5nQPOeE/3Gwys6fzGWBnTr8N2MgORDkjQTdfpvB+tQyZeKj21dfpj9MDpgp0ckBb/
C7ouK6DS4aU2RL3Stfa8MrwfFvpf47syPNt7UiCFKRhtOseTH9xyx1zqjZBsAt8EqrWtPxT+TzJQ
n8p7NN1kZuSbn9pHLBoJnuca9EQqAmXPx0IPDoUzNJsoeAE/RczTeO9bpUuqFt0ZlV4hbDa8p+yY
xbTdaw4XvqgJ9fXEI2V87HNLKmgVgA7Mzi9ycSohUArp0IEhoZ1+FOBAqTTT4/HOFe0cbb7bACDQ
cJ9wesfrCY1QoyQpEH6SanQC4Ch8TaKHfurePxRSQtAYhGJ7zbyAzQR5AdHwD+JnWK22tk9b6d5U
Tmt8dWtoboBitKq0joSG/ueqoEINOuQ9BzI/fIxylhij8g318b7rLHsOalIcCuGQ6pzfG5E/tMq0
gJzpHxXkqlyPrFHZrdmYnV5thuJ+mcPGTrTQ/Zbv+LU9/etQ/vH/f0Yxu4D6Ph/UwsM2A1m9nh5r
QBWeI7gIKXbux/0J+421mdmauXw3FKnUcpMtgmZBKbOF2JDODy7JCUcLs9tx9KIlK+2Ki1MICAze
wAjewJl/6xzJIBdVzUYwWleN2bjQuRq4qDeyblMmQBz1df+c+uwaY9VvXOg0WBQzJin6SX1lNrFJ
FiZK2mLpwvCdHdGvxqMb5iENuAlPXLFEAONkb8l/An6f/2WPpapDVoCIzUowOUWlv/bG1WfM5hy4
ySFl07Cbqv2pyaAMXmLIrhGgnlMcE0Uw7y/yT7X0nsHZZgylbBT7GvMtFmbtE0mDYkAQbkpRr78y
CZJbEBDIQPlG5ZMaGMkmUuzsi/vbdrqPJ7bB/uGAIsxe7n/V6mrMgvfKD5pMCeLJ9bLYjppHiaP+
p5c/aTTJiLhpXrtgH2FKUlLJesTsgmHluPhdZ5uuF7AzINSDcAeKq7eOmPJJ1SS51DmVvAtk5IhP
6UkTaJ3hyH2T3JT0tpSSeFNI0FZAy0hItEcueOkFc1Bxshs9ml8k5HI7aEdbQneQxY20irNZOkqn
e3AisEQQPs/+D6iOiXwq4yOhQr4NeyygfE7FjVxbXm/FwTaS3ivtJAmXlQVauu5BgTAxZQgKi5fP
7ewIeFVWjFz3UO/Yc8FjNfZ0hLKxUASnUHjvZRaUPtuSNzk3NBjoSsnae9msIF/nTwE0OUKfQEWv
HofHF563M9+NGFeppAZNVq+i9QoPUUOivuFhaWUWFJoaCqTaYENkFE2X7iOQVbp8SAElkX7+3J+Q
6Xi42ka/PmU2HwwgZUDzj6zDAtYuRB2J2AeAud1kZczzN8DcEDc7HwVQMLQRA0MlGA4D7k/vntQi
h145/z/UfVlv3bi65V8p1HOzriZqaNw6QEt73p7j2EleBNtxJIqiSFGkKOrX99p1qvtUcm5Xuh8b
KARleJC2RPKb1rClmu6MqMQ5tgZiOV+8HX5yWvxwOv3bxX9I8hq2zomcguCjkY/ypRYf1uDE5gML
N6HZpeQnzbUfQsG/Xe2y+P+SJ4QByQ3xeL0cw5z0EUZBsM2B1Zy+Ffxn3I6fPtcftnvdF8EiKWiY
wzHYNtNuDA6DrRYI7nSgdcfDAWbiP5XX+ONt/bhsgLeAsEKYQivlj4L/rx+RaZ/B5hfSt8Ci53vY
s+w6yGnDLQLoy/D1Zwo3/+WnvEga4aiA8Q5gnt8/UtsFEEUFFP9jl2xpX1Fz6I5FfBj9HZLItv82
FXuNiBvWb3+/PX70gvnjXSK8BmgbQo0G+N3vL7zyMetqD/pZbNv6KbXe7ZcIEzU5NFEZi9Z/8WwW
TySPu2MYZP4giAcNr5efxaq/8VC4/ZQl8r4HFu52lRFwSwF9Ub6Th7+/0/9qI2MQDiZTHKUJzJe/
v9FFBK3sa9wom3YXm/A23MtNnP/UFuqHA/SPB3LJNIAgSS9YqR/S0XmuJ4dxBgRB9QZzoqq7g0rn
nbhPt91XtzeQuSdbur3KduxI924jjsFuxKgM4qb3fFMcYVqAfJ3tyM8SzMsW/nFF/vW+flwhMozq
OMZ9ZdF7KvrDvDMT2y5o6zTNl8yhjImHiv7zqv/xtvz35l3e/fPvT//4T3z9JpXX8NIyP3z5j/9h
YbD40rOX4ZfS6vcX+4v89ssH82LYZNjb9J+XP/a/f/kf33+Jv/XntTYv5uW7L7aDYcbf23ftH94n
25s/7gJ3dfnJ/9tv/vL+x1959Or991/fpB3M5a81TA6//vmt49fff72UFP/x1z//5/duXgR+badf
hrf3H3/+/WUyv/9a/AZtHZQlKQbrWA6oTn79xb1fvkPob9ipqOFhOUghbAH/wV9/GaQ27e+/0vA3
QLUgNACnwIvLxUVpYZL28q0k/C2m6N0Ar4mdDuu+9Nf/dWPfvY1/vZ1fBivuJBvM9Puv3+8JOP8l
gKTDHwsbAlbZqM2+3xN8pLWu1YCasB0XfljCbn1KOC1OgxbTFec2CKq/PJo/7+BvrwgeBaL6RZAb
4mv/ZggUCKLMJCcwlwcN8mBLgfxaHbjdlVw01DZpxNb7v7/kD7MNfC4Ka1O05/EqLv/9OFuUsLSX
dcAhmpeuQpfd7GF6Ny01fEpwRGeQ3VfZFqUDMpqe9c0nuHQSGOs0ybcl1v2rU9EsqyaOl+fCxC7/
Sei9nDv/2peXu0MPp0BvBQNmGPv8iKmMMT2rTRPrEiCHdSrnYUr9pl6n9JaGkrBy7UGtH6j09mcn
wuVo/u7K6WXUA0J9hJWGrgtW+V/DMLNp1rWagC41UwJ1xiCPIbsar7pUErrlRyYDCyJxGulbOC3q
8DwyW4xVn0wkrDRcOXnpR8t65PDc/AxB+0ORiueS4rZwcyBMggYDd87v7y5ZEilcihJF1XKB/lwc
pncaokWl1BzYND0Klh2IJvmwoan26T7KWvlNopsdVFyQ6YuFe+i9sAMn1+3EGrIBDaL4Ka0D+/i7
x3iBGSNJRZp6gVmhrP2xdy9ylhYLxcMACIMeWQMvW3ya7sx5HxyyQH+VfbduATnUT23jktdx6Br4
IfaZQbE59Fe+a+jn1IA+WYbDPN2TJYurzvcchWqux/Q4zg39FDMythvF2tBvJoiGvlhdeDhuu7mv
Cu55ux+booeXSk7Meud80S/3SYFUY61liq5RVKPkLpXVA79bu2ho4EIg4/i+K8QabWNtYgYhY5l3
URmxVhZjaaA8MO/6MFy7uzZ1bNk32YBiuW54Mm0MDreGokOWZuZDpqkK8aKW/DUjNug3mgFoc7Q9
MbvZU0DPzKw6XtWGZBQA7Ey5inZYc2Q1Uh81cFzRrZ+H2h9XmBrWZSANmUBlw/C5SrOZaBz4bnlp
sjaF7NxQYDOAYpawK8/oikJs5XyLAwd/cVU+MOUczIkqayWiez2BlYnsgoqqyyZ2naxZAmEzBs++
MkJqGJQws4+aivC0cVUjOYeCtE7wKCE8W4976NAYiEetAPlAZZ51y96TIHhtUooyoIhW/GBDha36
XkEpjLpmPKm6CZOdWYe2f5wnM53zycWkdLzt/K2FSn9XhnLsn1CmTvmmaIr8aw/Bc1dSDUtEEdpl
qUSxZq+B12jQZAq8ubJJ+uUuTQzO6bUO6JnMZhFlT9roIq4+4UhTMg/ecg13nR3c5mvIYeTJLvXK
NyVwpXGyJfD93EyyWKvVOohxL76xx2QlDdZgBHMEZxZoO9edbWHbGOdfmXSOlB5Fsl6nAax6KM7c
0yIy+lR33BlMC2ixPNpkluhjQh2g2Ik2D6umGMY7CjiHLsfIDM8EJwsECuM2/aAoyABHSuZclJ1o
3H3OE4YUeWl4WIa6YBRoplmi+FZqT0C0P8V9/iIEEUuZEskhhJqQ6E2lNTDbAe+++o7SsSQpx1EF
Mawl3FI7jFsm4FzuVzgzKbN+DXsblKM10x4qMPMblbBwD2AK/ZgZ0CCruIigdjqvizkYp+MbU1Nx
bFI7PVNt400MQbby4si0kUvSwvbeyB010KMv/RJ5vPi8QWHRjgIIVjnvCt4C4D3QBGs3USbcLcKA
3jXlGK0Mbgrf1ibXrDSsjp7DAWLQZQjDzBhWKJ0+aEotzEQRJ3bIlt9T03SPpEuKbyMZIR1h8PtF
NU29APIMLjolNKDZKdQLqTyHjmkyxGpL10l96BLi+xK2id0zlwHfMJ3PzdaNERBkIV53VCrPodce
NAUtxTTh/AItdD1l3tIPydrRV7b44VYv0VLBC64uGztkxxG6+ldSpikpVUDlWdEIp4oc0xha3cjg
USyimw5FV5uonR9D8i7zQsNjaVm3FuC3pRpk3Z5c4ltQXKTl3+S0smqtY45RSUvAJ+IwB7hbMAoo
IL8s6WZien0IOHSDMZtKzryZYJTTTaS99obY4tyPhFfh3Idzac2SVlMEqLRybCqqIUDkCoL1lhck
Q1Qzxn1ScYbFWqdNfB1NLeS07Njc5UPI9h3nAS9JbabtTE10z5sVrf1pig/ZlCdVYiV9GgslWcU8
g3BqK8m6g/DwHJYsiuTOjl1+6Nom4xiQJOzk7ej3wdhTcyWbHvyeIYAKXisjVQ5knqq2HyzQHHH/
mqcsvu5CPe+EWOr63oSrazdAaINBPq7R+CBgH6QPZLX23sdpCxsTVqdnCkgjP89mgBC9X9Y7AseT
kgaOYXIICCBcctCCxypev8TNlMBITyYQtC0AhIaDA+aN99xKQe4FVro6MlesxQEBmdTHGVtBbNy0
tLsRKxZ7myc3UxZxNL1SoPSjwMEPAnTUiHd2A0TldFp6ejfn7pjE+aOs8+iKz97vHDH7iEdQ7Anf
RL8+qKB4n0L1EMpim/Lo1TfNrV7dLlnZHSMGjTQ9jbdJrENoz065Bea1wZnahh96lV6bMGA70J1L
ukCbdxEj/o9j3DFmcJZIahduQ+zmj7Urlt0Y0XQ3qKI7zH6CiHwexUdEumxDGta9owxstwlpxj3W
YLblqTOvczIu5xmXyBB9ZLrVOZ4jat7xSXYasjEmIIfWr8u0C3Seom0emwGdMOqtr3RfqLPtQHIs
ddCrSssI0igJty/duO7CZQjYdSq4dZuQtMEOPFDdA48Z8bp5IXSxtsrrHJNn1jQ7nM9tc2RQW0Gq
FYueHuq6CfJrl3OMdwraTo8ywKEadSrEE+Zi69bR1g/DGK+bpIlrV2IRqgpi7TXoj8MUIdc19Goe
63WXGbZMe6Qa8BnTC7qYMWy6b7jr0M3MC+v0VezVsoVx8KoqQMo78A9GOKFsQfSYD2Gu6c2IPv5c
+jhRGXjPIm0rv2Q+KAOzrg+A1CpsYQLJ/SppBf082qwttpFoIbY8BmtYduCDzjtojqQfsWfHq84H
6AcM5OIuouch3XReqLsVB9Cui4kH3mJq+q95Y+LLM8q2XsNrfBMrT4Hmlax7zJDbF7CSElNSeegu
RvvckeQ+I6zG8Kng31TYkI+jVfB04z0b4H3TNM12TbiueJZNVdFw8PzQxfkEwIOwp1EWaqg6wxJ5
hDkeekPjjK5GG8jxkAzzsFnmptgMbNS3UoihPSCa9Lc5KZbPFni1h6Sj+uRB3ruf8e3rmIbPc95N
p4wn0bWM++Yp8g5M8jYy4RdMrOkZQl7Foan78Fs3xRmsxfUE/+ravuHJ0s8mrIMzXhxWDD5erdEn
i4ipWE/1czrC1bmEWl289QTEYj/o1wV2ftsVtRw8Qa06TBHXvuRKLBvsfWQBPeDQ7mCbPvyiuGFl
rnlxCkcJMF8+4z456O7DDmrqmEFyCY1X2cKeLF6WUyogVmpHxyGgLOdt7RR77jJkfqtK81MgmjGs
MrXgTdoCugMJoRbJVcjd1ZzCwKLpZvh/67SsV9Ae6sBlrz6wXZUrbDdb22Mdd80+yQEN2+Lscjcy
jM/O9/LB9tTBUaWJ56NblmY7EpXfOWrCR97S4SxMON74TKHZpURiUDINxY47OWzrEJxqqIkfiZ/5
F5SmbTUVbrkvEDX2eZCTepvBCfC2jQdTBqpz5UhjVESoGcevQ5TUmLHOcETUZPqIJn146HwynkRh
2uvIyeZuDPi56abbbK2HKwU6ebRBAXBqMnIcOs0/pbV0L7S28qNFsrOHB999wNkeSZwv0Y+a9gkJ
xhIj0/5KWzpVKhBA2EPTdBeOob1eicggiBd1CGg91Gh7QXe9Lsy2CwgKxlGox9ihRpd53O/9ABHf
KAeynTEe7mHPc5X1KgQE29ibgmcQhkxFe46yXlcG5q4lpC+n25jz+uhSyHrH1vmzn5Q5qdkRYMkw
XtZ0IOfZtWsLOS+n8N5HDXmPFmgRr5PoyTdjv89jtZ7dMLjNYOlrq1qBPMSOW1eIGQIwbN7zOn4f
Ey2LHWzexJbVSX0eCVRv23YqYHzgo1sigF8L22m4FkOQwmmoYdl2aWNk02CXlGBbuF2etebsVZZW
C9rHB54RulHE+rNIhumxXfm3wuXTV+FAfW7mpQC3LGpymPJGDgJjrt6rpuv3fWAI0v12KDbpIK9E
K756CC/vkHsP5yQFMz+LYM5u4jH+wuPaV41SDc6dabrJFkowt5KgpQUpq9q4wwBkQOZRr6jU57TD
K4bk3pTw9R7qidFjlrTdYRnnYde7sUUKMozFtYWIXAmPBPhldyPWQay7XYBz961AZvie6X4t7Rwi
ztR1dBRTTa6BV+J7PyX5xyKpUTsZ07sz6ZXdtnP/lENqsOQUg/66Hxg42ZF+DqXZEFjOnYwschAY
4hSlVTgj9PdjAIOiwjVXRM/0khUHWzYu61Wt0nDnTPMB72QBK4/FoOjXaJYW7glMyaHyfumPiw/u
piRctzFBkA7l4He9yPatZ8M2ZkYoMOOwROZUgqQXhThehJ93gwMUhkNRqgwRWx4ZY/GBIJU65sgv
UNANMdgXgdgJ6x5iA5E0xIKifQ4YuesxnNiRKH9PAxqd8LbDbY7QAul6ti+U9Vs9wvOoX9wZZwFK
Nyg6f0C+th54YvqqjSLE0oVdRZaClzCIBLiLusjsFpZVHoAuCbXcAuG9wfY+oPVV75AcfxaZa/dF
WsTPosuK69GDDkplm5YUvJ9d5izOEV68TkX+IZqhtKbqTlfgDgIWF/Zyl0b+QLCBSihsxFdQ0uq+
Dn3vnp3I8QiWZlmOuQOjx6/DXd/1QlQu49kH9NHVbjaZsGUqAiQ1tK0PMNr8xGi77qYktijGMBcr
EcDEdpxVX61xDvxjvqQL9A2sxRATLkt4heMKrYckQ9WUjCgRyrxB8hH0w2ttYF29LPnX0ZvujF8U
t9lk2/RYj5ZeJ43qhrLVOvkE7/PklM5yviE99S+chPrOhWqZyhoAggP0018SFaRAfOZaXc9pmgAW
E6i7tAu60whN7WsNxvddMgn40kuUFy5kwT0KSnqqcz7s1WDVKQ4TJUrQccLjoHt7gpaSuzZML/ey
7fXNyAp8KRyU5iyJPxixELQ2EvdFJ3P4KpwRm4AYq/d0cDwD0Ib7Q8EHHpcTOl5H6BdM+AeVwBSP
bjsirfuosjX4WpNkhZdk7r9CO2/aA3y07HQmXQgWKgiooh6mihKr9tCPRgpSQNgBpwLkWMwG7ipF
i6i2sLHUk4DsQhQ7u60lRdK5muJZrn3IqkwE9H0mkzWVrcfxflJ99xSvuNKmU7O9rzPiT4vO0Ajl
XL/V41IcONDZn6R08tQM9Cth/XBKfDFVIGdlj0jbP/QzZVdjh4q2TOP13sGH4LlNkcq2arGHIAja
V57k/F0pSPC1UYo0S5u97IPpNIu1uDJ6QI5kuHrM5zG/DzI9bDssmkPRBcHGdZAfX1Q3V4M10V76
hjxEbrhfPBwTEmrvrYzCt35aQGkS0l3z2X0GOK2PEbACE0AijqhXjEfmYI8TSVeSy8ZsUCVR8KvY
Uh+EJerToum4cbDePjdpxyFw3oaqtEFzLcIpA4eGQF+GdV16iofFxeUiBBo5yGKTXZ1DeWk1i22q
AhCNg/Ggoz+o3nN+mOPCkN0Kf7e9inz6Dn2kdTuGrrtWjfwg4nqRb61Zkrkv54gO4X0jshkaUmhr
3M68p7BQoFAYrRYdhKfQ6hHZOXSu8q3GwZJsGwBV2qcR3ScHTJUKXsNCpX5X985+KZB48d2sx2IP
vzuCVYjB3xneH8n9zDXaS7kX6J35JCFFVDYqStKmzHzH2SHWGchR6OAhOxa+T/MzHefaVZEGcfNQ
DHVhjsOKhsuVihq00uAcMkdlOFIgwXQIGf7O5KiyQlgu7hH5PCulK+wdjtOBv4zGMbS5ecq68rJo
6SfXohS6afncp9/QgeNK4z5m41G/dgaHZ0n6xNa7WCDlLnmqVXibpH0d42CZp27XIWv5OoexeIxQ
EACb2NsHSCUu9TmD6eOTEbp/QvUEh6Y6EMmXFTpUds+GnK43wSwjtmdUtVtKXXIDv7we5XkXUZC5
l5aJrUfVet1Iv0xHgV6iR+einu50VNfDKYNQxoiBYsQ2JBnE1dArApJp3l7STdkvw37IgSspydzA
jrvO+hJHApwDATYBbHcYVP+tsOi5bqCaltKPoOaafi+ZxpnehlHfb6FQg84h5A7MuJ2cc3UJPY5Y
3oTBMvR4nzpFGx6NSX6IxxQTBB1F+PlhXfFeJ1FgfrJO43I3rzO2d9qkyfzQsshEt/C4wY8DYw3a
DEcr77FWWJ67cA78Wio3Ob3lqwlNtTZtMldZrdHGa2eNZGLwZC1nAluUnWwu3ZEuIst12k3ZWjVh
Zp8x8HCHmbc9fUglvMv6mhIg7midasQNbKsP0J/Ir5GVt9dNgwFEFdtFtBvJMHqqJiyIoGLIPrOq
a7jjVWaTbi1h3NkGZe86dNHnQoDNsIZ8vUBmDVMVxGag8CqZy+7XmCXQAc1rGBHFMwMFZlCxu2to
Q/BkhtGUIl35UKWdCSYcK2j3l4gty2PXQpJqw9Y0acp09gggc8KW9LgOrgbjPRI4MxapvraJDkUF
hvj02em6vYMM9vDVZL19gqV9gR64mm5hnxpOIBtmEIeh61LD/0ksQPjGNU0ONK3D6dj26ZIfpdbo
07Y6kQ7ScHS6msY+LFukVXdQu/e0svDbe4qRvz/7aFlvCpkVolKjKmIEVEk/0sAHcCculgyx2bbZ
yzq6YkfQKUeUXoY8LXOwMgVMtYcaCb2YMvZtLma07MM2s/wwuQQpP/rPg9ihDTMVVw3i7b6gulVw
Sq39ssOdxy/zXEAqOiY1+BXSU7a1S4bVF/PInfSysk/RKvVj3sTmJtS82aPPgCUTwCAm3xjkj83B
AIAMZVLPoVogVcOgyxw3ot8wQBjB6l9FDEHvJUBiRUgY3VGwrOKz74delyalUX8kEQNAgsxjhsBd
N0u9ydCNBwY2FMV5GSa06nNPcLAZ0HSr3ht6sszE4hSkyBK3qNWwuF2HfH8DDfHgC6OXtJMFwn1I
TDvEVSstdkWAwh17zgpy9NOMo971GVIKX+NRStYWWC2GQVm4hTYZio9Fi8OqBb+ZclNEt9BIDSI0
JEKkVspjnl2RLMFH0NiVc5UqgjIw+mO9B3nTvi+8i9JtgjLvJsKHjDdqxpQzn0LZVIvV8stEXTyV
o0vhOl5Ppv+Afm7+wkbDv/hobJd9p+L+KULSqbBZefy0BugFlHZYAjTXM8HRXVzmW5AY0g4lQbY8
h54DYTsVaK4cA2gdoLCeCO4QpDaeboFFMBQ+dnUnyihugptED/S1ntF4FmbEBrWNwatrwyVo95mj
qi/ZjLQbVywE2cRJDaoz9bHa8Vwie+1GIq4ww/RqUwAJf5MUIz6a7YNg74wmmG/WJN0GoArGGzYq
0mLFh7U5BlE0uf0QynjZB3TtETF0i+nKPMwXyxegFiGMNisntz0+joME09pnWyui8XYoCpx5CMJA
7ohhqXcocMRwZTvn4GG15qgTM5Otn8Cqlm8+y+i0QRiP/JmiPlrup3ZokJ7C+mmEBfLq3Ubncvzo
TKZkNQqJOYcnXT4//DHF8iIUgEqsLInLAUOwVwmUxc0MmL3fTUsEaE2AGImpbaGaDyAyRNHhcnhu
U2w28GlaWzzxxGcAOvLcPBQMfZNjDqc6uWVF8z4VEati2SCnkywBCGNGu6hcTW6eKK3XZaOtjtdS
cgE3Tjki1JXDmLireowKtVPTUOwpydHkN+jyD4d5ihAZ2rSHCnYzDFd1GA31meeFSL/abGr9XVcY
uLnp1GDzUrGs5ipY5hE7EI2S6DzxrFsPcjYYJaJ+jvsjLUy9Qi+UqAkvSOhvWpLGYHxG+JOKx8Cf
3cKj+nO0putYlNFS98d4CrV5CVjA16eovmQHeeiyfEv5XGTbHD2K8UNSd/CpbUO+VaEpbJWC75Rs
0AFimyGd0PeZ6xExA0MU1h7BJYHQwuyUhRuiyBApXpO1ZStIMnALtnfoynfTvRgZzP/sKrMtPBzi
ZRfIqaFgz1BLby0h8GoeGrbJ5wDi4GH0YJsB5hVoDT5nPV/fGujKX9NVhih/KT0DcbI+gwvPkGFP
00PWrPIApDQtaZNimmPS/MCRLt2OEYPhuQoDBXmZNbtCMocrRSqwG0xlsw+Q4TJvXGQNlk/Bsn3Q
tuMd5tj9e6j0/G1am4VhV/l6s/bz+MDA/izOzor8nKox1RvCnWMVgVRD5Zrag6CzsMPUqa2JCsM2
vF2zL0tS1J8ncIw+EqS+m8xgKWS8hXcyaeg7TFogQABcUnQ9+84cs3kIblsgqrJDC+xCdHK1h5F1
L5XeMNmZAw4DekBZpSE0unbyVUEeAAe4dWTZ+SAeEIfG9gUS6lAG6xd0AODPcU7jZDlRoDeqNCTF
yUM5smwWnt20hYq2qTcmrxaxQjU1WWhCMAipw73o2/VDy0h6AcgNAVx5AFO5hqLdcgCphb1EZmqr
MCv4LXaQIlDj6ZFUZu1k31xc9OgbYhSFoffcXZkEotkVRxtlxFiaDUXZoNLdzcVY8K3MRHu7ot8K
HxU1YbRKG3DWE9jEN2U0XlCHtG+/YZaNwy6cUbG1Igg6yAUWKq4uIPGqnVvjSp/wZIu8djg5o+Jp
M3IGnHwP16wAS7nqZlYffeFg35Ln9nO6hv3GjlZfRevaHEPZYzgW1s80R3Pr6GlNuioLpaTbtXP6
2bvwW86S7kbZ+SOgdh6hUPKtR0cL2im5B1uj5UtFEs0epHF0k+kcSHJ0PUGQqyd6MgtAEmlM7GPr
k/zF905ehYBY3KGZioW/unHYBVQHm4WOWBtFw6JS18C9VLi1okF+FdXHPguSuKpn4nZZqlK5KUQw
tq8insgJg7cqn7XS8Gxiet+ubjLARxC7SXLXpVCrQC7JF/ohWHJxBSQJxBiCIM+gvNwlhwjPDNNq
FPp3ifXelYBCAxVfq+KIArl/wsRBbAy3EZpsQ4s5fZ2zuEpcUZy7wcovC5sRxZxv5Uen8uyGrZ3/
XKgRluU5hkwdGvTPQ0gcOroGIZVJjYZFzAMwaqxDI6vUoj9TgkjuByh+wXo80htH1DeSRTOQ18rA
DRUQoeq/tS70eNV1d3H8Rl/UJiba4rFnvqJMI2drannqGJpSU9QBC5y7Yfv30KHvsTmAdlywgqgH
gEiIKJDiF/zUX1CcGudlMKgWZ2434qQGzJOe19rOb45GmLcFIruF/gwyy7+/7PewrD8uC1nSFNAv
6NilIIV+f9nBsoWu3mCgPZAsL0Xvk3rTo+eNI1XkKA5AaMh/cs0wuMB9/gUHwlWB4kwh+gSxDpi+
J8UPgBs9pYWBJ7tFEEou3cxOBphDBTi8SiCIjN61i7OPS20wxA2RUwMMAUkADP1R8c08Xc229Wnw
6vupgMomYQGK12xa1DONDCXHlKBj3qMx00n6inEzcmhFk+6b4L3vMPzOgVKBOgPyA5jHm7eskBgB
WRBmQ0TmYhAHCnPS+w5tDVKN/RrfzKGyH3NUua4SBmntvdRpCBhQYJU5tFbMdms65/2WuzobN6Gh
GM91KIzG18InFwQJgR5bmWLToVUG7f3HgllMUMfOkGNQe8hRGeeg85Wl83qkkHR5WOKux9ZCrfDq
FodY1y45erBIrXYxQXJZjU0SJ5uuAY67RP+vhmYAYCnpRrdgkB9zFsztxk+DP6Z9gJptoRTdD4B8
YFfA0xFzE9TXz4AsjsNGQQrnXQw5MPbDsmTZHhMr9jnth4juWTfnIMTVoX/r84UFFdGQpSn5vEzB
tpsXAAPGdk03RqETjUJTLjgC0B2DPncX2/HYC6M4qhmOxnGRaX0uIDOMG1ld1wNBpAF4aTLp+Uap
QqMeIwziUWICYA5g+Fhsu9TYGc2GtkdbIORgnkWAzdDS91afkrAPit24+PWoCh8s+z82x/8TpPRR
At8gvoeKfg9C/cc1e9Nykt/M3/7U/l1eQJz/P4BQY+DO/s8g1OplePkKHtg/8awX0Orl5/8JQiU0
+g2vBeMsAC9hWRNfKDF/olD/sFj8E3aax7+FcLWBJCkgq/+Ts3NbjhtJkvYTwQznBG6rWEVSJCVR
bEk9fQNr9c4ASBwTxwSe/v+ygN4dFtfInf+KLbVYhUNmZISHuwf/ZaSy/X/TTike0IAGJBz8j+A/
YZ1ejVxDAhZBiAVlIOIAMwTXRo9Ru8LUEnP6Irx4XZdffZbVpJ1TX09q+F5FwWggMqVntmDZwBup
v+LFEasBQ9u07efzBPpM5jC4k5TUJ2tFeX3vp1Yq7NshXD35J4Svps9v15zTrvkST36Xunee3Tpx
fz93aD6rJy9NCujf0Sqs0n0O3TXKX+zF8fmaoLCWdn1J6tHvz0k3up3zWc5xxCAMGTAfwvmcTpku
cqCTy2X1Sx8refbhcOAITmEdd90LRbILZUKrUTUMg617iX9tV8d0T+pD4iSRFCe5MlzaP7C/7C75
QFESvmZ8Q+eF3YkdL9xjj3HHoEyvj5EKunZb+1H60wnTeqagXvuJFI/JmxHNwKJGblgfLPpi6pfF
gaP9I1bgZa3POMWP+Y8pD+fGPcxBHvFIhspJ6uoGZDihaEp5OXK5n6whxZmM2iio/EM0jJB9jkWU
eDxs+A49bwDfVwUi15bV7LVQzYUZO16mo1LpSWZ0NckQaeyY1BNH3Cy+7VPpkbHEHLgu/WKdtEVz
Mm6v4tmbK8zKjsXiTOK/uqZwmu8kcubqaoAsPjAEb+WrdZZO5L1gSyX/nMZYOrh3Vl8k4sXyCtH3
N0Ilg+08rN5aj4L2pNX4wRnj7KCtntK6le1/daS043xeB4KnuJEAo0IcVQKJyr1TKrem6THSZc1D
KIYh4U++bCTfpgJ6kfmtohThEjqltG/dljp3AOdCcG7+ST6OsG3wH3MD9evfNv3/Qq9+zUU1rxy9
ieuTafkOTGtDHH+VsBRDEJZksT9Wr9OpuPcCP1nnTzY00TCgb9vAMz256Vos830zNiuL3EIjOMg7
p0rgsH6guTD88f9JKbicgAQ5Ak8hlw6Z6np1ObStKI+0Tr73eF6wNLS0Uw0kFs6LhTtoCJqU39Je
rtrs2XLh+EyPOh/Jkj9gnV/JDs2FEP1CQyamAILsc0V0XyP6j5BMxXdBVyKoPk8dsUbedl2Rh/4z
VvvwqWC4sR5pvrrFqiB7WmpyWFr5EvkzWP86mh8TzFq4WdXYwj74IuCSe9aXSpdT9KvxhjEtnnQD
me0pqgon/IDI/jot5CYQEDjk/QHjpWn5XJsO4ilJbAra5bt2lQSuJy3xeIz+ODfxcpt5vfKmT7FV
9+a4f39dMWTo+lWaqUsoBVhajmvji/R6ZTEHyB+z1Uu/hxUin+S3capwHUdDAh0ov0280ny5yEFk
xNFvukq6jGPqqfue6GD0tfe5dSGVlYcsT81Oxawug7g79o1j1gUdQPKMLnOEjL8AD7okOeFYm3Ay
T1nDZ4adWgTcZGcVROEGrD3+R1IVGHN8a7FnYxf7WVfWDIwMRss3Dh6sa4ZHtjIJ1Xlxm8BsXJiT
XOaiF8Enx147EneWqYMDeKr6yOxKK0edGh8SS4e8fBQd8LaP3aSLoT/mIso6ASw8mr3tuWLh/8F+
MJ8yqdB8tD3InPvSfm8CC6VixV9GdU1FfdPp2tyzzGP2vW56xa/5DY6w2V9JXhr2Re8xpxzNH/PS
1C+CaM0TrnvQdPhKdp+57U1SUrDcOG1uZxyAXVxJzIUG3LDb/H5JZywWnmWbF7ySuhXplDy3xViH
1p/NFiBLBn7w8rQaSt3+Y3KGko/2KMTc4KcNMiadx1K6cKDvZOI2UneUXuwGAuw6gVid5rY0Vx3B
QuC+YplO1gtEIRPVqu06lZXPFlPte3OONgENLjNxwO0q50wlbPc0m8awRH9V28lItspx7qlfdAks
XtP+UUCfw4L+YYuo0K8b/a2qbCZeqbTop/Q2yOlHuL+NjTIvNw9CTBx/wsiNooJ2zezI5FOR1Wad
zcOIYyRD7CG2ZM914qY80vf3RvAm6CKdYO9xBHHUsjmutkYWJjZTAcEKm9HPV1ju6xorTOO3mGep
DtXsKZxgvjAurZYOP5pazVzd/k+8PO+BAjxZDdYz4nlzWHuN2/EWh1l088sEAbHqb0Zmu7Cq4sw1
u6y9lDtBJdMem5zC6wL/RTo6yFOc8uO+bYIXOhfuAHsWZC79NmsZ6PBRiXWxAZID3CrF+OBtB6jr
9UHx1Ngi5Qu2P1CdmvXdbKvdmRaT90jwTS4r8CdkfIcgrybWQbcEqre+tuAXdhse6n5qhuznfto5
cKS5YwvAYYyPyortWTEKYqGufuZ4JK06dALS1HBMfZna9rmW2eiKxxTxQ/+XHVgzG5fizeWMxSJ/
BH9iJq7qw09B4adJfKoqZ631bRU4tReeC8aX87iD1oI29WEUfB0EqY9jDlXEHkxixazkWtsHucwj
JgXFiwhXv7HPVTItZIFuzeJ0j3tqmPh+JfMjMFDJ/JTIkZkTPHiLNxOV10bZjO95fwFen26RmY1M
Xh/HNubMbxO9NW/dAE5yh++GO3Pz69SYH2Wvkj5+Guh1tN8IvsDr54FunJ7/issYuhxKzWjOrL9Q
TNgkxDHeph4F9NzADjji0j1xulS6HqQ+qC6RvniyIoncvUslyfUHouDXWAtFgUstb4sIWrNxgLne
RTqYIVy4yn1xlk7RRMwnvcLVPRTktuTWdSID5d271jzM7W232IwL/e3953iVrXAF7GPnArsgZwUL
eX3ErV3nQDNU80va1IUIfs621sFyxgqrYskXwoPTfMjCbuBdY39u3q6gebboD1Cnt9cRu0EALMCs
GN9/8yQKBQ0Vyn37ssVGN+hNQGbnc+yfh8TWvBYGycRmQ7DrSUcGgFJ2yfuP4yrdoFi0oVFARwi4
GqyBr8KaLMahy0Kv54X0VkPLg6PagoKkkVG60b/CQVZ98SB9sIn0g9LlzRPgi8l0mOnEUuApXOWN
64LGqynW9gXkIaT6I1gIjpMpiS1+7MHHg0K3NPce00GWH0nigA998ARIna82vGN89dhVwmV58k6v
nsFcRk1fVHH7giBOE/68bYNlEo5idFcOyCuc26gAebJPexJTVUs9M+C3SeRsH4o6oBw9O0h/CNmF
ZZMb5mPOkZfRpyUu+i1te+5p+2CPRDKjQi2XpE+Pc6aDLjpk9OsG/VtuWc0ocYaphsailVcw1Oge
KpxfMM6inkyiMSd+qH7RijKJQyeWxupucFRL8+4bIiOzilu7GyXMoywtJ5zl6DNDMJCZ7XIp+VaO
DXEHgxJJzTybk2oL/3Ji9f1iGJRJcqDQKtk/ToH28uS2cGxzaDhunnoYgRJEg/jsTv3afK/12nHG
OPXqc8ZvJ2Bjd4zoYFioKgb+X1FDH+TkbwJKrYd1NWXi2XYSK3F+WkFQYtWSNIOjn5IycDmOBply
j2fY99Q0j12LihwtzZIkaAOSKElQkNBqbxkD6kfoIRjBV460PY6rBO77znNpOGnX3LzsM/VkwSWs
QZBxCc2Ws9DKcmF55usgsuVIwIfScl7dwcAJc+Ob86qdVptLycfV58JKGC6UgdDg6PQ/BJoZa3Tg
tlLVYnfxL/dfcNjWLJSaM5dikpzNPODEW1I+muw/J0esMoeUahp8AyRAv/d1dcdBbzJAmJLmW7tW
x/xwtxWFLMskWghfSs7TsuWEt08Osl5+gYTAnNWOtiy+zteZ23XnNedZMfakqpcUuiSEyKKcftdo
EZb0YRybfBiPbilFgoZqpO//bA8xhIJzP6HA+5cCSeWTSRwXnpElGXyGcEAWie0d0xoxoP9spTVr
PPRyGfVHsW2NFVCG+DSshdfCFEuyaoqsxwqWWA4xMO0XZU83Od3e7F8V9YA7HRgh58X9s18Oqxaf
ujg2eZusEe+ldxWqyYaWRwwA7Qc/LN9eJ/XJkhxLDrpiW5Jkd7r37PGc9FW6PoRNWuTt5wqWRby8
sGPWZsXEGxZynN3aZYht1bFyfbVCMGIkCD14hJhmP9liGHieVdrS+L2Rk4fF/ZE0ja7BzZJ7BV+E
msYUCnt1s79vB3EM6VG9pVN+IMyn7KeyNVomcsdisXgkWwr9fuB+Ez2ZeezaTHCwSVVgh10FLQzQ
ndmvm+zbdn6AGJDaedyRfg5mTXP66IdQumcc1IuMOrIRE3v7/Wt4c3hEwhwbMZkJYB8OGK/PUpWL
RsJjmp5tGCr6GfFEWDwtNcXED6s2TPNzHWdQHz+I2FeuR5wafJnjoqkGxOS/LyMD/q1jI8MKvCoe
OghYSRylt3BW8lgCebittk6zr+esf3IUFGcbqm6mRHNiLxYLIowiQcHyPc6sbkzv5nblbZ8qVYqo
PeOVReKKlCLweNfZCuaNHK1ek0Ee6SGr6Vu6BB2gpZJ2Bgncbf2ucHA+Fy36BpdSzylvc0JX692U
HkJI+4MaxDfuDf+GtPDGqSbAByLCq2e8Dl8/bydU85yGhpFXr6HT/Sm135Hn5V0/8r69xuFLIXfN
jIu8rfPFNdhl46+Mus3Zb9Fvg05pLxxBcUyl6tg9LwpHUpt/0LR6FvLGXhLYMNTAowEd5PbBePBL
2X0aRkf78ym24AzGh7Cw2V8PdNXCKj9lQ0r+co9z/0L6ArdQ8bCH2jKnkeNZRe7/Uwkr1MGDs+Zc
CWx7nXXI/oBYUHm181KUJ9sqOly56MfRJz5iAetoeMMK5c+YP+uWGQ3tHRV+PFlnwenruAfVx6PD
QPiA82akzaOXxbzlFh7F5d6H3LHP7N0q/Mg1/TqRpQCkjYazgmMb19xr2FX2Omf0+Rg/e/h6Tu3v
VPTQXdbMS9lrJmchemdyCnga2vUNivyfbT2QUCY5AnUxrBKM/TqRbhSxluns0TMAc7n+CLa9vuDs
xBJws3LiG0ngiQn/8ffi6+Dg6SBiHxPbq6QtaOcQ06rVf7Z9i+/1297guLPbmPjYaw8oXZSBEeS8
/73OFTQV4ScBOGXuGH8NYL6rWFNmea27eV2fJ4elzz0OqvLy456uEqAyt/nUVEIIBpJQjbfBV1VS
s2EiILMFqkSjfCm6e3ROCuapyySi8ncghmiG2P3BtZp9+GqfMpwXMNum1rC52Ov4FGu7GuEwZc86
iUaqREg0ZiH4XdhHf5ADSKRlrkQl9V1OPZjNsU4XLf+i/hvJdfdSBAlIjD4vy4dS1jee11oK9lQr
zIN+/3qvoI3IdamDAtvj6UaM/LpOxHtly0jXVfAV8YQmkIR5ZlaR9r2FP8F45ODIZ8XI38BF/Ibe
1RB2MMly0SH+Z21xShEGrkdmJLhZ1diCXS0wkyYMDVj7cx2OOXvJHnFd6aC89qg1bvpo5YDrUZqs
P95/CFd+q+aLcUqhGoKjxtZ6U/bHqZky0vlEGqEsutowh81WrrVKiiPNbQMfrk0z4vVJ7pk1xfOe
c6WQVnknQ9wnpAMwtE1iHTj5ymXviBwG9+GCnbajDRDqTkjy8894L6/DeiN01ZA4QFotgvxf799U
8GYlMkSdg5J365h84Xq7xv6SrcEkp+cdkUXZHIdfRkctUXbKxRoyqmQCzFzrm5redJHe5bXbD8hC
7dK04tJ+hgJ7GDrXIRWcqFsQvvgdcNW3tfVFYh1BZaHBHG38HkFuISbFbnFWobZLCxYkYp3xXgx+
WHi3PnSBbvg+eY5tW6ctWXBnZiaSZPuZ6Rx0gDqXHxTD/T+yNQoDsEnRy1SfUJ+2pXcbWrkfLIek
Du2phq6YMR3w08hkGNy0m6H0h1/761gXHGBKJGUotMHgGLnmUb74cEG5OWSRpZnufMGlQdgqVvOO
JZc64wi8GWkSNRG1U8uZ8lh6jbk+ha83IlHqvKhah0NbRD7korSy2waSeqHJho9icnI0YO+/xzen
De1Yj24PNBGYym/WZhhkDH8QxfA81cj5XNSaIK+/yiyJ2adAweYZCqeE6tnnRfBh8H379WZT4F+D
UxHneXSVd5Br5RKYv33eoUxMCxE4HosxCvn+/NLi8lFpcxVlKnnpH9z+lVUgexNLHw8ra9P6iiG1
XF1ANvhSOquavqZhaqoqWZK/gZF66SjHYzDD3oxvuJyV2kwBOfAC3dVnjZwsKLIUFXttBjvF4IYj
AZm/TFrLwPj11hPY0/mlQWTyAsWrs8VhqNOJgYFWcPnWfWVVeHSwsrp0HKrgboHiV02H2B5GCRfD
WYSFJ0mUEDWY4pPXGUTe9xfDm3AdggV6HoCJadNjnvg6C9Qlovqe5u3XPURRjvi88r1ZDVUQ7kuB
zcJwH4a1x2pZwqzWzzOK4o8KgOuEFFptxHqgZSTMqMjrjlvi4AiQIsv7raqRW+I3quEM/5qLEbYU
sjnW4/u3/jqcwZNxjfmc4OscgTPGm6InVIsTyAxRjUOSDj1YmYMK9SO3/P43XXn7+Sw0k2sI5tTQ
jzPDJV4/ZRRsDKpMxvS3zE9yzztyOZSGuGqAk5Gcwoia/pzR3iEj6QeUXYeSqFrqY2GDhuDSjfKN
H+9f1BtOBe1BHrbJPOlCvD0ce10OC3L87Lc0Tk3MWrzCI7Eo6NaRaG+p4Ew7Sj+3Fsy8eyQAF230
5UTjAPWLpyBbZnPGg4bwwsI1oI7vc8usky0kV6lXrT+EhG6HxbngrX9Tc0Kj+4ghiWnsbqmuIktn
v/fhQt67d9ByrzcbKsTJZbgvGb4I7z3rp4VGfxXSEjy0wk6g7cb1YKO4tUSL84eh5EHsFPlIpQwr
rjJKr1ldEBWkGMQZx0c25h6j0TJlrd5gwvef7HUlS3ihfU3r3yH3QBRzlV2OA7LFmI7Ey17DVp0Y
pnMDlStBkBwsEmVoSyD5KPW6WtCmoeTTuEKahYyPJXe1l912QRYiGo2Box3r9p91Qp+n/EEbpiog
Av03Veh/YQ2A7L5KSxlcEhpDNoGHFtm0QZ5fL2lfo3VrOLy/ZmgkXZhkYKyefciCtu3w10KcpJu7
CkkTR30R2KyfNG1x/zkmwWh+tGXS8A9xrTXHjmdjSPOyQRsQ2rDoOSaXVmGQQBsJjgEOoCyQlPAU
/hG6o8ffSeIZdSXAp6lUxwEudfbgk/ZK79Mwexpl/TjF5qM4hFcuIwKIt16cnhZQhzXMyMgoFKZy
1adJrmhHjhUUXS855NuFIgEwNya0a34ZRw1RfobGnIChVnMHBnzTrivdpgNU7hlRh9YeqoCbvcVY
00LpkjMO9XFcfq+3BzFTf+nlZ6WhOflH1xmwdvpCj3jKl0+V7MNwPA84g/nqIdQ97dHnFGCVG6h9
pXoIzF2R8czyvjJkiCymNMOxXU2oyu4WeHrc1kSlEMJ81H3rI51rkX+lRwzO7DI/eYGeuOrMTdRY
oCaaFS9sNTCifQ9BOV+Trwxdzh1s65FyJCvirdVgWlk5Az8+41LphX8kZWQuJffqgE5RASDD4be/
g2ItwNDwdvBVnXzb93FsFyHwa13MfdaelOetnvd5tIcIa5+4clPoVXhMrvARrC4114e7VA3jx4nL
uUpInQfzyi1tbhmAEJkQHtzAqd5NBj2RN8+hYlIWBgHSRt6WkEVOxotxaycerVMyQN7Eiok2XJed
2sZXPEQ45D0rFJtIr7LuimRJ+cu9VWI0nXbyKbdJ8PUdlAF6RzcpSs0+fbInl9489OsUdPm2wKp0
FJ9bW2md/ZahReu7H26ItB67IwBhnkYrxmBejMsbK/M+b1E4YFUT+eb/Td4S+0d0coPzuKdDcAtI
zp70IFVwZ8kY74rU9fsw/yJVVnCNI6JIfvWD/Xw5gv6nzGQ/C0IWu9rzHc4qGgGv9zPfDiFGl83X
iZwDIdYKR4chiF0VpDhrq7pBcnJAPQGOf9z4CDtxIdooSks2OkEFKoq3iWkIh22qxA8LgkaU/j4n
LJ0G+wj89Kg7N2wWfgTkW5Qo6NFglkJ3a26opaxaHEo/g95wr9ve5umiaghNJ6VX5kDYKWCxnYEP
6iDhGMoJyMT7dSOtBXwE/y6begjC+Nfm2lEntIEW6nqMGSEDpBhG0S+klxFTZFGheKDxKOpKfq1C
E2pW9NAbBH3vYStZl/SbMRIEQQRVzus2ESf6tMhcHvC78yqmpW6/uLgYhTDWcGDFYjSkJrGom2hY
fX4Enj/gYrY6Yq5/7glj6rVT1Z61F1QTToUWqx4uyZZMZi6OUuiHL82QnXviRonhlwRrl3Rf1raA
r4WksmjhaNSS2ZdcpbcB/Q1q1qZ6gNqvGyx3wsWkqXu2inolsXLkQNVo0DtiZ9WkX0LURXhaHNp4
GmhT7JnqzouQiLBW9VX6a+Cou2LpTZ/GVYvpRVFOeV1yE0xgZ9hiAZvz6zu9I9nSZFVrTJo+7z2s
nWTjtqRLnPs2XYIWb88EftphsFUo/9E7YJ/1ye2RmDX3dUECI447dB6z5JjY2a4WrfsP5pq9Lk9A
o+jUuxHfQ+NeOJi9v94HnclBITmvn9OyMU3UDbGwy5HMJOLmWcY7Iicy+2Mo7nU+zte7wH8sVwEY
H8Csv9qG02TpBscJ/dmtEeRROirfZKV7Wk44z/Vzmlc2lxEzMdRcTYX0i1X8f4AxruZYcjXUSdAC
sfw0hpUoJF8/DEBfUYBBSl4byo/qqRxYpDOjS4gGtnUcq96TuHu1TcNeieeBfD3LW7OCKakMBXZf
rTSbEoEnJOlEFR5g2vdsVzwSTBdMXjqcqbj0DkeLZfnn2ERpNX0ritocaXuTMecADqtTSuBePiwF
fHMnr8IfQCCnoCdo3AKMX2fofjaEJNxD+qVOG7qnJ9KRqG7OpCIs+1MP2MVboJlqTpq1pHf2eQ/h
cZO1VXRAjxgv1b0bqQKvRkRk4/iIKaBVn5MwkPwu20VD3vWmrD54WZetP/BGXMm3wfsBVscyN3zL
eenMN5iuqX4WPsQneEBxZf4OHxfTgcFF37zuthlybDJ6i9JhOSE+NE8qGjvzIZizgYHgbWGEC747
kIFXflXwUXivmuZ/HQlT+EtgFVrlkCkNaxFGmEd+rGZpsDFrto2+fyfdUcdzjdImxH8hPMIvONTA
MMujK2KIwA+RZeEteltO5YXap1NvGY89QmA09oWeqODOo4tZfX60gx4qmz1nYEnPHk3o4qWdIQXf
b7m/rgpDWcgNMccsbThK63ns0qqpTjslG7cSs+2W0erplmteQ/uwFSutb5vbD7Rl6B9RhQi/+TTN
nHfNTTchOH1urCLKZn2wUc+v40O6Vqai6WVsCoSwCDlLMCRZ+DvUFuSONOovYOsOhXdqQrRw1ztl
Gop7GSpTwQyaUeHVSWhVZzd0SMr4ro4TJ14+Sae7IJvbBQvlRFzW0EWGftzDEeU7bbvozYNz+0Rg
x4LlS0fdkjXMgDoGWTFa7qGRXpqOXxC6wFHGqcyWpXtGYOzTm5gL37RWcoEZJuLX7eGh951I14q8
0OmIFGVccuvs5uhyaeQ0YgEVHohm7ECJxUucPufT3KbdvSubMLtnXFNMYteu48gXsCg1j9S2fMlv
c+IbzuYSW3AGppa9bDfH3E6trvvRha0BePcsJvKmWhUPi0hqLsxpOBvdu/1hQsjx1+4UwdJfhzMh
PSLAd6tlUsD911177Blq4PE//fxY0WhuviSig9IQl67ppHlG4hYgPKlMn3TQpoVx1DjLtt+WvNJh
eLNVrqJODPeFQ5Iltv+hKdee3wVNMW998DUhdacu7X26wrGi1L7DNm4dUNgs2FBm5wl/U/ulBast
yKEDtzN0/9A1zI3GalTtPQQp5pzDkYhpIve+Ge28FpM4tCp1rPamWWyzX9LthWl8H7jpDeiIW9qO
xV03lgYWP/TbWhun1b+fF4mK68Hl9JnS5aYp0ks2smcJ5TSbBpUzwJo9T6VNQDrTR8jNgKhMeskL
/TFntj8pGhhLeLJaaBoNmtcLWSuYuxYjMz1qWJ+fm6Y2IQkEoBjcYxOOY/2rvISRmW1JPODsb7X+
SiImBH6FnNFrEj2ULVmLvhVZioLB6Paz4lPrWr5qb0ro9VP8eaAIZU0O2GTyvmQUKrgH84Y/Wosy
tLE4YC2C+kQIBaBQofxaf+AQiMqJUVpbK3CabNPT2FlzrhkISu+G7okJXwQUuph1rEykXmhb8o53
7nXRjSb2oLE1oY10ynAq9qe3YhvMLaetspnV3fbRVxgoQYpomfFYGK1K3zQO5kueWSVA78CAuDk5
JJiiVq59apwSbiu85GTysM21urwuDqjWI9m+iJRXZp8K8gxMgYpxTMX46e/GCOAz142Lo9mRRdJh
UPiw975UkpnAxBhNDBvzKtTxn5gPukQnt4j98DCEi0onpGm94Kk6OpvCSSIGvWyz2ZoTywsOOTPI
QTMPWna5U35t+WfgEAdn28sTJtQw+PIGJ1lYYTSTAnGf68jcILRhG7Jv51K62X9TTsUKd8AtDghu
O/62neLcLH1pcxLhTwnGkTLgGtHmeI9wGzZyVGgDwBeLqggFKXdLCNngnC6f4rZ4CMnDVf01iVcT
sJSDJ1bFfPbY/L89Hd97ggiNi4kxZRPGidEPrAGi4T4jf+cN7ddTbWeae+lDa+yaWu/b/r7GEm4R
BLxR+tTFwACWCdgZDW8jF5HQ9IfzjKlbPTztJLky9ZQJkxtzbmozs0DnuiPN/dbEjIQPzjnmmOs/
09km50ly0xvNJo8cUV+Q0axLDU9i3qCnHk44a5rwfHnIhH7+FMm0mebHqhrXTt61mjoXTrgIQQCP
QY8kY74NsQXmU9opd1kNqVEa/cJohQN0idcmwkd32yb7DQ4R7UxWjV1dKKZlbcJCD91D/dpDDP0R
NoAXG3n5YT8usSQy3wxVyufp7xG7GueQW96oGDjpmgREtZHZRS4WMFz+FEKsrb9Ofs2ooZupqcy2
c7ZeXll65ntajSVNhR/J5YDs6sa8BUhel3R1I0bkXWLaXemaGTrsjhioojXATlBPpgeWBoP5UxOS
OLDNZWVO/xEjDn7snepii4DrBZruLiAibsGmeb7642XVCbHATFejRx/o7DJMhuAQjLPhZe7ZvHRT
PN9vC+0DeLob6aXSWFFCe1CD2aJliZxe3IuwxKAcA8HA/HYIeWT9gVdVj5N7T9S09ScXdhN8nf2+
90W0P4x9Zwd+YwgV/daBjbTACudvwGQPwrFgG3oIStmEjPGbaRORxjiQtQUedRDo7t2p5Pmd5y35
w0lx5eBesHqqmgc9tJYoH9H1FzMDQQOVzP8E7CdY3pQJhsU+lZUS4R8+f0kuu2FoWEl5Xn8qumJI
xKEeAoNupWT+/FbA4QESxQgmg19A0Yn4tWQ0rwbHRICh3nQPmQNWdQE/pkjMfAmrugOs8JukHuKn
OVfS4Fe1x0jVmy4ozY/YzyHvAXz7if7TmyDv/mEotdyYF2E6U0FKwzz3M41QLnfwRgrsG2hCpXIP
oXSL9ns5MnBAHbwuMjgd46fMyt1gIxKInj/sQFG6wYBt15qDf8xzg00OfmIg4/fhlOtqgo49TSba
GRRNVHOXauPfOEUY0XV1PTTeZwy1MIo6lCVaf8alFDyaX6hvzMrp3XnFGXqVk/Tkw7bu3r+KN7Wk
ITeZFjj4F2/lelqDsDMr9K3efYq8iuWyb50iYzVQdlw68VJjH7Tc1tuGrbYefLZlRu9fzGtQnFIS
OgC9BoYdOOiQ3nR3JJRM1QfJ9JQF2lDN9USWRYS51APrnF+2Ip587MH3v/jNuwjsMHQ8snxgcex9
ripqd8DIMIv98SnYDlzRAacVD3uzePQVzIk9F5jyMc78f6Zb3v7+ZVzfv2FxEN0FijLQ+Te8iHF2
8Eir5vIJAc6GWmYhrwEIO+d0pOyHV3+z1/Lvf7PzWtVJk9dQR2C30/SlKyCua1s15Sm01sR6zKre
lJClSKh7TpHEd3M4DIoQ/Au6o2mL6K3+HCNl4jFQhInqfiLS5DenlRJK9/vXdr1E0R7wLAKAitih
aXINd4T9CuFAJPbjXmEHG79wGGPy9W2JznXKsbp3g6owNIdI8H+BXq4mYpnnhMUjLgaOQ1sYVuA1
9MPUtghae4cTeeEzTHt/JrAOJ/vbkg7KH29GZxD2n2URmpPN8bra+VONkP9xGFRoQYChUxGH8i7A
os/7aLD6lWyDHm3MYAHmintYTMT0CK6u0E5skna1+o8ztqBr9tMLOmT597SHfeslIp4T0ASa5up3
lycEJqMnGZPkDKmerfizFn41zydclCZMyXYpzVw25mCFtRhFf5CreT0TNSj4G2gnboKH4Ptv/Ho7
MnKM2TpYutDkDfw3dCai5gTvPhZPf2vbts3WWmQCICyRJO2P8oBcF60pBDBnrbD++IBUFbwmgPEg
XY+XHQnCEfyxNwQwTjb8wzCcfZJdU3LUYFjeRN1TPMVl8gOzVSukE2wtqPGe103Qt2uU8xAKOA5/
dDH9z4MIlra4bVdlN/9qmclT/JlZDqIk7xD2WPZZFLlknEiaF8vwB5o0gqo9O24KQgY8SzfKh+DG
qtmTUYWjG28NNafhju+Ib5PqaYD+XoNTY0QRmjHsf7NbdrSNJYGP42GcEVzOByuaAuz5ogizmeZG
RcrFlKWw0VVjBFhEEUnVHvDCEhjlhcEJQZ4d0eeJbjqBk3s97li0PYzCcmJSDHi+PeGgnXIH2ThW
t4XXGGJIGvVmN5ZulmX2SWBLVbQ3duD1w/CpUxncvhNFfWb/eH8JXU2Q4+2h+CFuINkHmHEopV7D
kiIiSs90O592pLvdbp9MhvoOCnZoJxFyzrmM6UR2NLbQnW2M6h1SVJuytJCjgc3stTAE/NUfDNFy
k7Ltt13RWmu+29pNGWCgVBR+OFn3uo+KSQJkGCIgQiIoVdf0Pg/lOCC23T1S27RB/RcSe2xBzuh5
SPZ3KeW+U9faMloCFJlUV1vYziZh+F7vP9/XRAxQZzgxIcqmEJ0U48KuCTI4LAadoNX2KFZr6CAG
9EnlpTeWBgLB+uv/JzsQTDSDjEE3WRjFsnMV2OiZYF4ug+pxbyjuyZzaUjWk9Dl5I3MEMET9gAVy
jfcTAgKiagTHA+j9TapWTMoQN+b2Mc+kINBU1GHhH39/fymgpH4VcW86b4kzoZO+e/9hv/l+yOcR
jv4GZGec1xvnnnLJhiVysoddHTATEEx59Uq4VDkBxId75SKO/YgP9eYCeM1Qq9hTiJlswvPrzRSC
JIao+vtPcPYu0cO/1Fv74YeJrAFZOCJwabsNurwXP99/AObV/jvyHjmkZoa5QFBm3OT1Bihwy0WN
mS4PkuCy/ob/Vh+dsz5MqPe5aHz0z6GLXvaDRe5eZ0VkgsTRGM4TmSFr7uq+i8CbvLVqugfENZka
Pwu/bZYfcdXJ9X5vptf4RXg/B6czXW32jal8dpoQo3ikgUKVHKlhegElcD2iFgH9OXduZYCPvVtP
f+OCLqd1xRpCi2STcE8eRwuD5XyjeaKrahgR7z/W68wKCioLGzorLD+y/+vWTRIkrcZ9WT4M8cRM
EE4sNy8EI2gY3qBOzDibAvm3/ClYQMx/jejIJtuUW1AnP3jJ1yGFYSnk/X5krorW1nUpMpdDnHrD
Ih/Ehc6Tm9FU4H8ms9sQofdv/u3XEblo5KAFhH77xphK5kFAD3MNsMVGBvgLgboB/vxyIoEdfAYX
fsSgD96kZhy6FDcEMdwr8OB60z/vE62Ym6A+7VRjeZHs6bRq1x9jP5u2i5GST+VDtgyIyY4ddol+
+9kdh7Utz+iEE7t78Ft4EtPjDlztmqIghR9PmR13YGu6TAAcdmZRw+QaFGdmvsDXYB0HzDhDPtXk
bgu8DMRhyWK6Ge3/o+y8evRGsjT9VxZ9Tyy9WUzPxWfTp1ImS6UbIlPKpmfQu18/TzBCjelaoGcX
KKAgKfMzZDDinPe8Zu5lz8EpL4eJpV/JOYk0oeJHtORnZ/6XiuLljZOcbAREYnF0DmnS8eOhYkyJ
epZgUA43EZROxCVwSaZquBrPc8Zak8xrPVSTTSUXWJks61hQ8olIuynbzGMZt0x7jiiJYAVlagYz
1YbUqG1BLT8oGhqJUHXIw3gT3RQIPM5BqKZmlF9JGiX8Vgn1uS+xWg2qxB4G2BTicbhRnHRxKVEk
1VGUsgUkQ6jy+0vYGW4yHObO6IgC7Cu0P9Et4TtorlWfbprzzPfOgcs35+IlqMw/qYulmxW9HedK
ZqsxFI0bi8Wpt1c9Qwbikt2dvbf/CiYEZ5GQ4c52NWvPXPNrjEButY6KMqc7QYIO5cUM2kmqdfVY
TLiztLnIdrzxv/PsdEnt1m7mvpQhKwk1BWCXS1UDotX8g+qSYOxuwwTjbXBnsjuZ8ZfZgJ8+Nsw3
gKB8S2CybF+ueG1yAY3RlppA+AFdfWl4rCL/rrIbnCMznEnHrzk2CajhgJq9LTqpsgThUU0RY8ZV
XzEaQyGfEFDYuS6YUYvY/Q3iUxYcB7B3vz1PZiPB0iRDmvk6rkPK8BIA3Eig7UMBnQ6+5YFxnUVZ
IP458FeAWUSHmd61S2o5YsP43Y9wirMQBX3fFMBd+sbgPCckNZUrPs47HqsH+LaaoWpEMh6hJb5X
pUumJT55zNSeOpPImvTYkiGyfZu7lc/ltIY1f1SwOHGMSPMt9V4XXmd7Zcw6jj8BMyz3lfnoND7j
EFM19sUwMB1/DdxtMYZnBGyCfd/Dko2BWIFqvIfOmG9WX556NRLUYDECe8m/RLy0Dx7CTHaaAdAl
i5Ve2bfo3JpcAOwHjKDIE1NzYXZD9oLrVkV+N70EYTEYjCEU2MrOK7GWTu0CuoCLVt/N/sBh1Mpf
1LIe/YVHttgf3MkEbk1O2xTavThPRFmxDNXcOjaAvm8awzam4oj5vJzUqlYd53i5MBWnk8C43CMJ
KcDaYTs1bewBF+NZJaFsrR3Dzn9OurPZVt4ImlemCfFSRGdNT0HhJDNEL83nrJeUw1Z/U7XEwtVH
cGaWjDVRJy7Ohv2JAtbUo453bmj8MXnd5JDbsJM99RjI8bxabn+7wHDYeazmLjnUl0nL5ru8lIKU
gqOK91YAOqgfuITGcMvQZCfW1FUXnjKnCo4uifm6kB3pMEbRwv8kaYcvBEsG6Vk43lSB5iq8Ww0r
/HCRiPg4byU3ELRGXiHSmBLMdE2uDAafaqCy2SYG3/eukmdV7Sj5ShFYNj8vaYLtu/a6GWaGfN6p
g+fEBr/uyzQAdWXwnloSb2+t1EsfCbnFg/GkN8qsjkM20WoRHg9jIVKyEo91ZOA+cYgMF8JCqx62
Wb3eDnx3zrqG37DJ4u4ecAYm1OKAatgyWQWKw6Ruze+1ve96PVeBTT6Ahc8lUzslkhA+HnFhko7E
IStPgXxI5fhDTXL1fFmxJdy6kwBFssgh4TT6++GmoCM9diX3ip1ebw8KZCRtTT6CLpUQ99VXLIEO
Rgvrsm77uCyTY9Nk3NOoNYIcaWZNAzySNNZJ9Y3F7J/rrTZx5MAuVTpif9l+paoP/q3y3Aex/1xs
u9SInMSe536qC/nzjmr6cU6TF6BWxPMEf0fctdUNMs1FAgYyK3TLPuf9mkMb0cecGwzUNHO4yXNN
4yaFGPapimILrZsjl8bkJswCHh3KDOYW+JlLPtOg9pXGKmHy4ZaJSss4w0n0TMHAe5BjL+p0Zjvf
m3iUc+zShsFGmaD+ZCla0qLeXdVuUEtk46BpSQXeCKyjgg2VLxePNXsk6lfJLQmUDoiOs7IecyNc
zYfW36cuzdCEPzp0XOkfCXPG+jACMRgfZe6HWmxcEmXCXdDzqQYmFgeihrRnN6GclI4GTPLzUYrj
J3tixWqhV8SwxkBwhuQPoC4mbLRwLgSAJmQyuIrC3ru4YAHUNLM8T8CM3TI8ytjnpCY3tpzG/jzi
LDxG50ER19WyjZQUX1cC+rjHM4gd4DZr7REmIFZpxM8ek1YgsGZ6VjmEQJadkPeXO8QH1xuyLhz1
Qgevk5h9sUo+jB7V1WRUUDarDhHT3VWOERVDJTLQ9SP8alBc2ZAa9hp3VEWVpvsgBpLME3Kc5JaJ
ulGuGIYnPHceFqEUWtjYyX3WyYeRBQNLIl2+DIwiB3HKlDyoUw5FsU03Jw65xQwMhwjSAtKTpiHA
B5JVpatfkfqQV+REl9holQ6S7qdpQk070XWEitBhchTwqXrGlTz56jyK7AjOjgEnGFqZ2p1U8dSp
8hCigNwt9BAwUUc87kXQINQQUC/PLds5ju0sXQZUQapAnl5VtvCOfQzkJuIKbAhWkFO4kmzyYEa3
ecX3YgaPVzvDNbWaxwRaKDQE9czlkuDcHhhtOHA78cQtuHbhUBM1eMGZ3HffK3WzBf7T2+uQYwyA
mD+Fbvbi+KacvTpTkvTT1ziZSO1GkyA17/gQSmYQLYCcPStyB+bNEqT31HQShKYq4ZRxTW18Nlyq
6aMex669V07QqGKUZvj2966c+GhZTa7oSBblBfe/7UuvFZ+IACVY6VBljBIgPxUwahny7bu1fsag
zW/deArDbCv9Ww1WGMk8FKT34s1A0lWbTzvYzClJjMcwsRnNR3zH5dRY89uc0mO9yvfBC+EQrElZ
Er2sZsi6ei0WQ65FiyOZlaMvshY7ckKjvD1K5lG6PPWKTYL0tR7CM03IIpqTSx57n//57/vJv2IU
+P/hcMmEAFdALF3+ilFsnr+ILKnLu6psIGdDxFb1/CZHh+QEyupKy0z+v94YpRAtPPAMkLnH8Oqv
UFxZOEMbii29y0vSJd5XOoUAkn+DCQlmDK2xVPW55qhgm//3b4yL0b/iMswtLR9duIXNMFbG3l9b
dhMCDtdjsi8DUWIGmXh5UrtYlUXoo3API+qa/wkro948bgSoxskZK9lUPNvKvst3qPLoWYLOMt6t
kYWMH9AOgGs3Ms0BBlODAXioArjH6cnE2ZWoyjQltOSxgxW6mgQHpKmbowo1pdagnssxwOUVkxG6
iXkcCP6oqZZXHr52NweDvSEpqO7UTMjnIljzNgeK3JfetR2LKInVM45QfEi4uzY4mfRk8+W91zwK
So+iugI09vYbvo6wgM/kkTvBa7ERL0Aah2uMfXGOpw1C4n1rx9Ry121Ewf8EGWStKJohCpC+UXsF
rvzXciWW6dGSnR60Py8y5u4EPwCj4ycSAkOnQeybyU7VMwjBgsVHkAa0WLNHb7WcnDnOjOKsz3ev
78PF+GNdcW0RRJR1GGIeyD0Txld3Nk0PtzgRdWt5IcAZuPOahR4heed5hYCOjHgb1jIhqrXvmRbt
bN1KIeAx6prgJy4naX5NKHtbgKKiRhB26tphXkLK0d3/UE8/ZiiWZLPbxgqR9jQtfdAmx8FZ6R6P
PI2Qzm7J91jH7iu0hQ05jtlGWDW80I3kWYtJjQhM4tJo6oq3MV1m852Kyw5vx4aMqgQj+rgkLq+B
PMykQ5smqkI9C9ORG9IV8bgWD1PYSNcaxY/XTpL6/DG4pRxNqleYNiHlu8SYyQpuQnwy9lROszcS
pUJVMf1SW12S18xn0sCfobb7K2ZT+Mw7YsI9LA+N/PV/eMQwOfjXZwzcEeCR7QSTZZcx9V8HGcjE
ambXjXc7iTRzSHZrokTkXy1YXdgRkhQb3wQ4HntMo7AyL6OuwZXCjoObucSB8rRYSwYGM6CoOzW4
0jzM89CAB41W8rUsCY2ENEyI6KMdEEp9TBfXvyMWG2kreZWemxR3cO3AjopjGQ29eRo7/i29kjZj
iOe8wCj5zmgwG7oShdVk5LJl01tMYF5+cbxsRnllW91nRP6ZOLfNIMOOttBboSYTt3TrQyErL8KJ
o+bUxklA/OywwIc7WUOxWPdRVDdPRrASZ2eiMAkOY5XOp5kOhKDLNGxOIAIiuks8VBy4JNfBA5L4
OjrPkBlDvizZh4RhW49j504kDmyO/cPyo+yuXLzeP4BM5E9dFY2nbsis16VaiCcbujefDI9XMoyK
p9IlZpa8FhfiwYHpTkzwaO2k+EE+AJEwuyRrgYzp6Jg7RGOYD+g+jF/RlDhXbOWq0woX+wytMjkS
UhPe8F2ts2mk7EGkk4uvPpYhhx7SAf5I0fYwbDHRVVEZrN/M0t0uTJJdcZyssn+eiNb5FDtN90jG
xXYpyEb6PISGc40jU5xF3kgDORrWe2a89dWkWj1Z4IXSOCV4xEs6uWnwkfxqNp7350qU67e4H7qX
lWnqQ4Lr023ZdySTQoJyifESmLzn83b2l9xFP7Dly63pDOO9QFXwLOzeOm9zl5+L3LVxi5oabPwD
a/3VhHPxpR3d+VPlmsMd3lDp0xyYJBgZXd6ey6rb7lHxRF8wOyrvrCT2PoWQM91DjonmAbJqeG/C
vftWemP3LcJN7ArLwzjSm8c3Xjc2nCYAPUcOUcMFqAvdG3fy6y/NQNjOUVKAL846GW+JnYmHSBDr
zhBj+AIx1Ibl2znXORD2I5FIxmnepu2j6GLxnvgZzjNrbJwEmXoAIbH1bmFcdSNN6m+czFufNzKR
H/2kb65WOk236ZwjnYm3FTorMQXHrBPuJwxiw+WMvWzNu1jx2aBfum8ad5VBIV1wCcsi/gdEx9fI
F+O7xfF2hSZFsgo2BgiLiECtssL86rIBnw1SPZ+9JAhunC0TuEL1fAGgSO9rSAGJMHxG23kSoajf
xir3iPBqc/HA0pQBrQ1BSp5NXAAjMB6ZsLAeEuxT3pbMNWD2diiOKLFvPbaTFyFIJeLMrF9xUCGD
aJvyt7QusvI42zXkXW+u6c5jCyEtDlyQFCcH7eNM1CcbauUcbP6XHzh4CvAMZGCH1Tba76sRjBcP
neRtMZLnc6QzLV5whhteZg4bpqd9fR0xLj+EQJ9ffLhe9iGuCJsujkY2pXRlYLbLdCmJBfjTCob6
KaX3OBszZIRTPAVmdiBVLjmjOXydc2zYllH8kW72cIuR+M+pd159sGYsl4vlYoxBcdwiu71QbDfG
rTW0RfQAPlTd8MVK54jJWPNERZFGF8Zp8cTs1uZITg0wBeRSDdtrDQXvwIDEfGPivRznyMMA322M
P4lJsmlBusytD3yq8pe/1d5NnhruvdjW9gdSKeOuoIzm4XKXR/Ib5rsxI9nnAKxUnfBtaP+cOTvu
rdXzv+EO1r5UcWu6pzothou/zv6rbZHyd4pjo7sLBi/AJB3qyYeRVimBs2Mz4F5hYw1/Tr0+e2wX
Z8SyJe6bU1N4JOhFAUrX8DtcjvBo992KJxtX+G6cKvtkihlm7Ob3nwXeWefRRuB+oXM2Pyegz9Oh
DquYLyTYS+ASfkYCbrxYWG99CKJlL0WUOQ8Qw3OirOzBvJtxuD+Hzlh9RRIIsrNs4VtM6tW3ghF0
fxCSUnDgKjRfrEjGry8WZthZ3JXXRITZD9cf+xtiS0l96qGVuPEQ4Pcx05H4m02qbVzHPJrIPC/4
qrV3GTFyJyykQF7IcDnlWZP9CpuUUPslDF860BsM/93kpgy3hSayH+D128l9tU3NfZutT3zwn3nv
Vz/bzSJGMMGcTRQOe3frDGfYgRm/xVzornCH6AnNhHsmG7e7OO2cVAdvzppT7hneg9ss/iFozB84
x7j3S7GgOyud4TpHlmTc8uyesq4pv2+unWK57JHtXBVDdNO4U/fVx2EHn7CiyJ6MxLCPHMLic90t
040fGdutyW52JWEkvnF57/wUEJzyOQ0nYpUFWFt5WXIikK5FEqb5hyL3gkxJQuOWhfggFJslHTGy
rZXgj1KsNBuFWnbMMHamirRJB0IuolsU5ZugOm1tqqGZVP0s+SSfNZG2YEOhh1BQWzgUKUgRsiB8
Kc8DpmtEby5lMm/Za4BYkzqWvJKZH/GUYxPFlWyEgn2GRHZSN8pwtRHdxoHGlZnQkg1J+0fsRdUy
/W7uNxJpCAqF75/fRrVXuz813gdcjgPjsa8wEz2t4zRtj7Ahku6mi4HU8V5KmrU58NT59VNejcM0
HpLIG/Iz6T5Fejb6ziF9y6hpoo24XsMPE2e++A6ncKtCQ1FQ4hnYys+XlpFv/eLObZx/H7xEDMRm
YRaTfcZDMbaIaG6K0jbvGTQunn9Fcp+02WHEyROP2Rnf8vU8wKoLMXRpC/KGM0z/0ks85xxcBwwf
pBqjX5jy6KlaHpUohEaLSuekUIpo9/lqt61ZI1gWWTV84PNajJDy4EN7v35brNlNWDzOzDSTu9X0
ecTCQDTXmIx0UgwHAlv8NwoyoupI0huNK1yKov6kzdCrjXGs4HYkzKMUMh9BWArpQVIuY5BOVv8P
aCWS2mGus2wXFq+S7T+0b/SuT6o0zkxDQjca0oZUzNSBiGh2gRdtkKYFJVHslr5/jh0OP+KYdz7X
rLUUCqx3Rnur8uMWGv2aXPGvanhPNcwyNgzybhUmJYF33Jl2fF7zU2GnSc4k61xSevBFk8o2BYOn
6u/0CEDrPsRsSyvo1JzlEFJpOFUfodnYSmc3KR1Km9US1qELknCpOUOWxwhHUfD13EJ9msIJube1
IstqxEpPEyZLTmvQq8V1KTefcLFu02DyJuOW+ZKT4e0ScGnEle577ezneBIdiTSRH3T5PX0xShjS
Rn3PbO62hOSD6WijQ2sg0WP/zUOuogIIU7J7GGFkCUm5RigYxaKyMl0Jl8cBrAeA0tgycGHubIJ0
LYymCxRpV01aF20oxWBtOgMx6rGbwoh8M+SiawXTYJNWlJ4S8urYa4kVKqwPfLMTwZgsDmsvYPX4
EtLa2Zpy+p2S8RSkODwS7UzsJ6ES84bZx9WSkV74myt0r3XtZYFoEBiTjenbjlhOyt2fFMYNBq4h
CiDDQ+1QEyEXUvx7DVw6CvuvRSPnHr95o+o2/YYCGZAC2lWx2BiDTATZcUNjCpbSe8gLtwFz0khX
sDOjtZKPzkJCVf6SWkt+rWbkntQ+cdGRNpVheshHIdaq5BpbpLrx5szTGLogbZPLsZUT9/dV+fON
GyC9QNAwp0klTU5a9xtGd9IVcYCzYabHLKdzQOzikQeFLeGu99GzT6058ttpokchIzA1m0OJa9jy
uuB61b9rFZmIMgSLeprfIybO+BRz3xLAqWfgUbZG6wlfw3X5kbMtmF9NjFMbducozasLyrZp+kHX
lr3V0tx1ZkYbWcVnMy1HnF4XpwMb7rs2d1/TLcnLh8zHU/vS0Y/5L2ovGXymyQxxdix3SCrUu4aH
Zi09MDP8J3qrHjo92tKS5kmpcsgEk1fULgdGOVpnqSWe085MJn+IJVk3o5wRYx2ApIYBfeVjBKN4
oh1PrfdjDhYr+ilSSun3whtko98pupR+aHeZsUKB+tiUTAIUv3L4QOSVPXyuVhFXbySCVuZ4gBa5
rCapgfjYZke1H2n7G8XrwDlWfhz0s9N2XasQFkYc1G5DP7i7FjXRzPhJXaKuKJpKAsThGrMWaB+X
72oaZ/Ui4Uq5ypJ7200QFWatTuwCcg8bV7248rS3w12g6wCo8JdzbMpJheLQqD1aH/NrwJCgiYrV
+eg9uAIVKlMM2V+0dBJhguRWqNGDvQbSx73Ed9ReTglkWO+r2srwg5XCHj2BVbPOXgEoJuZ/jLRn
xRWvhl7+4LjD6zFZKTCJlNYX3Et+RGtZ5ZPaTHinjc/a8KWrkJ4TnKs4hQA/UrKklgmwmTx+RNvI
L68cYDGal8eP1gkQ7L0IAPjJrhaCJtRG7DOi5mlHoSipJnC8pcY8m7B/IIAaFiq3S62XQY168myW
A3OHzKPt1Z9WLMRvl5URC16XBazTinpeFLkfnPWkpV1yCP63k1/KnQBoUNY8amq3NpFU5NcMoEV7
sEqRsdNrrrpyGfztIrrGcpY4IeLjIJvVcF/dN20noG+20hUJPMZ53bZL5Hbjz7E8njPF4g9EsIPQ
+9QL8fbIjldjYWfgAo6eLqL43ZXl3a4ld7diGrubOKt7R+bP2aIs74A/w7a7Wj0hQ8xAI39Z8GP0
Kxb/FceowkQ0B78UAnlRpVL0NGGcCSV6ZAqOhc2hcEpEhDd6DqNZ447byRkCPFZZlaIQdtLmSFh0
M/zsS0uM9hencys3O3nmtAbzxbJWaTtlYnzIlVFzWzFFUn/wm7dFAS8ntiXl44u/HzlG2cuDVonG
ExpQqcjaebFaUkVJLF8Vrz15AdFmywqg2ScwMdQ3rpWpvCDV4cVkxke96Ug5H8MrZUk3ia0O8F7A
N0A0N3AIsEq7E/jW8tHIPWbZuIO5SallxbCzPE0GLeWJUTfRN09EEdCanhInXYLipO3otStCFCKb
t7/l+OuUEVTP/UnWy1g90HU6DU78mGTGssFDwdROtD96C/7OWZDBMa0nRrYu30JXOo66/1llBM7w
TtDEvrx2ilSSCMHSLiLoLdXZD/qMa2W6pJt7GIvtEkqtQ1buEpmaumPJIUlA+gIWXS7pWd5cSlKK
GDv5hOZxKoc52RLIY7bpdo/LPgzl1LgzcuxZ8Fnsczhp+O6wXNLdQnZ0oxm1px7N69mnpqYwbJND
XlsNmbX4XJuMGT2umkhklJOn5oI0ML25zY5r0rq8FAU2Sc6ToOgjk6zOYbKjSeQI5vcSUW1YPBV5
OQLRL1jBy9KAtHKGTAMkPS5R7WMCRG7EQHWEQ9iC0tE4bgVEIhBnmHDkzKsyWtPZ0JgR4nI7GU4W
9KffLmpkEHFfLJXq01K08MGUrEGdiGS8Swm4AU2eT6A1m15fyQHpSgQLs698dQu7eyMfcZc7q9IW
EKbjBioWoOjWnkWm10zX2HL4C4FEWqyQAY1p+TWMYmYM1wxJ0K5NrSnHqMrkY6OISyFR33xPfV0x
tpZPCgNt+Rgu8SCfXnNmO/EOUY+LAOmzXTNXZNzvZxtQupzvr4CR8zlwzK0WUOWcHNdPvWZ054HH
+t6A9Hgc3uptP1Nmj5rYh52/1PnpNmnFpLa3TjXaRuYfqiNNBKbUnNR5KoWb6pDXzzQxXOq70xPn
l1aZvK1WQOoHZ1yM6cRFiZL1hm0ouStfXsqXdWhTpQbfmiFCArOcl4arI3ddPddzV9JUOlR7vCL+
A7sxIhI/eeToLRv2i9zbRxPfMGiDSpNa5rgqeCflmsgQ3W2uEH2c2bpt9upbM9KMxiGw5j7NLHa+
84hLFh9AXWi15CJYcVwj9Ve2oqIoywlbyX1/303F1ku6Xt58013AmwiNl63U1iNcR/07SksXYgU5
qldQvNHwD+sWwRY8mHiH1c0hYbIFjA/kZGJ0paib6j44QyhvuuLTdGEi3XAUozdRJbc+yCN6J94q
Ugpw/SfgA3mLNC8IwqY8oK3eS0Oc7kM38VDWq4ei7VG65JffBtiKNYCPiFyuJJtKTW6qKKcdXuFU
UHAFDd7vN3NLfeShWYAANMlPUddSfDm4RZpfpGgjmMvLpa7OAV8BGmCUe5TStkmSTO+08tqb6yLV
6vJiSpKEEqfCXZNbbQS1nuud2EJ2Yjo7bLICiaPgMSWl/VuHphvzUOANDHKncZE3Y2WL5sUECDav
oq22tZRdN70kXMvVqJ3kRyX2Hcl34DVluyY/y17D6GpximYIYidpWQsZa4jnpIfmoYi99F9wKcjx
kJv/sFdsCrRJnBAE8+iBDgYEaXLccG9oRuWl1urqymDZIurevSDnxZbsEVXs6qObSESqTFfpbdqU
2B7KMEVmhL9Mdd+CarBg/B0aUdw37eGgqqh+Z6RWqtJP3EbS73K1UxT5ODVgo5Q3sXFnqfQkzNbo
fzQbQ58LjNp2tEytdX3tCNpd5N62wy36iVO15gINge+h1eKagQDLQA70VfkU41LUvkNtpuUP2Mjk
7VVwl5kR6w1Mps5Q7XJvNmT9UuAVvbH1mFymY/GEU4a5zcfWXCKLqke2MyLvJElKldrMFCTVQyuV
nC1sVukKZOKAAt1UnqaYI8ky1oJSLU8mhc95Ti5r4iK2WOaKF8dBvkrX4oQonFct89eieriIcn9X
rUCodnl9qeHuy+M8BcXirgf+TiAPlji1l8cQONF3j74KDrRsannyy5VHh2bhaVqi3oAw8pd1icK/
VANkLBAHHokWsTww4tGZRagPkaq3pfr1tyj+v0cJQJTaHzpFhIPbIi9R7xQI5mrme1Al6zMm2VI2
/Fsbqsgr9GKy1tcNvlTi8iO/uSWKA8djSpeoloOGMEnRW3GxwQQfzWG186w05NIk+RDYl8VezEvq
G/I81JwxtZCVVTL5WQMXD/8XeU+Ueos60YOm7Rh9rz1eOlS+/WPF9i3QPUzV+ly2+JaHB8WS3LpO
Eja1xESfjiqGQ9v/a8+orKVNsc5w57ZuurOailrlgsKqmwgiMRJJNdT7XjALyWvTRjmtckj6zaXc
a7QEfRxPucZTBE2dLCu7ST6qulVy/FmWDULlb+jNSrvpaH59rSo34YXSkCitwHvErW0OUn5PHJIT
9hykaJqaK5QF+YnweZKUdssLU+LBPT8uwJj0p+2jDP3vs6ZoMlmWXyjx18XsrjjXh9Z6AqOTrtGl
FTg8l4pJ6svmn8un/H1IO2LVgY1xqx2c4vhWPMQyUUIRuhUsoBmC6iEKcqB/mtLWlWVGZ/rSXwRd
t3zVoKoZ75w0tbZt2co4qPtd2KG1UuClG1/X20jDpvVUhcmknCo2VUlB3ZPEVelOIF/TDEd+oVdl
jab8GwQ2BkzEhhyf3KOSIsQbxj/2zewNAaWj7iU1j1nVB9be4o8jFLbknLaWOxRf2O5kYY7Pr7zg
oenKW2qtDEYAQ8luDGNYHgGqRr2PpyWCEH5wQC4GKqHk8lqL67qyiG4Kwr/EAYqV3Nw19Vk/FEGC
jdh7BKbL06dJtrGyqOsVHbGr0zXgySycHrxcAxDKxEdzmqOlT8ZzFQ7ozJg77aWohpw101uKKbmF
qbq4oTLOmBV4WCuin1atzzDmXfMo5rpfp1cjBeSlowxry1ruNovQEqIUfNLrt8cGqvniPSFRwvlK
YqVb3JTpx4LdS7RegqK2889DAbvGv6a2P3khshorGc3rEGDje/BAkcfxmPvD2n4kdiOm5YRqbiue
aLWt8uQ3JLuOf/QY/7nhyUZkgYWpt21OcG5iwKHrNgWNf5JolPXY57gK3U8tpKj0GpV04p/WdBqd
23qtRflas4z+4RmMdV9Lf4ymC/6uG3PNvFp94HioU3dibsfvZtN24gklVlxd44nPB4vKgUUseO4w
HPLOCO/dK5hfOn5aOtbWpbLj1bw2wpy3extTilMhchsWt7AD6oKE7Re6iRuJ9TCgyh1P5rzA/3L6
dL7rvMkXIDX0d9ZDvdX1jKioyf0L3hoR5iP2Nov7MCs3s7u4fTQMDEtCYqeyi1vOBtllmTDGRyMo
lnI9wgeFRX7IGAEuxsGr47lwiJcyaydgWmtgUXYct25eoTqFeT+RBQWxzF2OIiPHJj9kJIXDGU7Z
H/yTyWPgIIB2Te8hhtpqk2mfFlMQ3WFUkw3+wZksc9lOEzOr+bkUftW9Ca+G1RJNqTffo1wcxQXz
WLsmAKw0bzIsEHATRmHx3JBg2ty2IJ7uY1T2wrj3BDZ8P0M25eZnY/p+DgZqoCn+UW3wnYpzOi6T
Ox16qM0NyDDq9He/nJk5YXr9B9IHxlcHTzv+7IxaloikcXsc3OkA1uhv2WEeA0f88DbKKymrWkDb
dCSMAg4DK0mMB5gxtv8JkgxX5tC50Soc0hcKZlEY2TOEytbKc28S6bC5HioUjKjt1bZsQGJhX9WE
Y10oqxJfMd8z5ALTHyFIO82BKpFEImVoV2XkaKvgIOUFrhi8C6YGxaOisKoXydX8kt1v4nBWr2JZ
W8B3IjGIqY6eZeSVM4c8YTwH8XpSxFh94CjIU41IY4xn9r0Zex8WawB72zyOGLnzTQLsNohBsbfN
+xZPbWeGz4u71UZ4LgaL4UWWBbJF2iyYfh89GUgC6upeiP6zZ5PF0WK17G49fH/xdWjCuH7PhsKP
f80EcyPKMyezehnKwcUHoJfxtOrbrhp32v9KMbqzdc5AmL3SHGyGQX35GnCSrWcBujiGuMwZyeKc
sEKV+EShfFmyvSpJ+JI2HA4igbP6wRvzJryuywA1MzZtgs6eW2tMSrSlTKPJehk92omeVFhr7ikp
UHw++04db99HCg9S5n2IlNMRNRJ4wdkZCtQIb3Zp55ZxFX2ZYU71Oeh5+aC9gepjRdN92o1sfwb6
vTUVEQbMWZaQFYgx1IQj8lKZXnMeu7ZrD5CmbAP5FCmQT80StZCf1jnJKQG8sLjgu9NdvGFOy2s0
rNCT0KAHEWTp1P5SmEZrPvWoek6T1y6MjMryzwLB5CuG0cWNsMPxJ4fP0JyCzVzPceTF6EXWlDct
g3S4B0TEZb2bmvljysDgbujrxOcUFPOpyifnLsyn6TzOEQ/iAL7s/moIja1PPXmA3TWdyuVn50Ip
O4SbPWfHuR+b9zZp8ARZ4QCdAsCULx0C2XtsGN0HTBec+rDNebpebK9qn3xvyd+hKLfP7G4ldzl3
U/zbKudb2nTGTRCzz6NSXKcbu7Rm9L802eYPkorY1cpGDH9Qyyd3PTe/7A6xGJ3glMD1vLVBv3/B
9l/u8IJMYX10ERoJRhBcvKLp7XdGEIX3aNPm1Wix5tw6pgy020PXZSDklj/51ySg0jtkjLX8W8/b
sgJhRZjkkMHs/n2rKxhICc4LmDUxv4NHUWIasdqIf+zcbB+x62daXAelXZxyGiTmdq24DarMOeWW
Mz/kcWJ9D00R/MDpJvuZpcV4B/PReZ4Xi1UW+fElamwT/lLp3tlzX4THAdx+Odhm3N1hjSD+5Gzj
ZJgQyvxpWG59SROeO1q9byNs7+8x/RAhwHP+qTaj6jLYQ3T1PHO5ODi9/7ArO32NM88/elGRXWZj
iz+nOdydYLZLJrGjvRyx4GifatdhS82MdDrBsKvaq1MF2a9FGNaXPuzT5VxMZvcT7usSnGA2AgC6
qTE1h6ZI2FliTPSObYf2jmQhXGhLo2iewmHp+rM52lV1mqLagWhqZtMVafL8lkf0Yqc66c2j7cYT
xJDFvc/xhX30OOPvt2SEN5iu3herbsvLmMfkdeMOf4vbVgIncpjn+Bbu5pic2ZfEl3Bckwe8Jvvw
3FDBvcxJNv+ymyGhe5tCJvJO3vTdiS/ifHFk2OQncyF0h0l0HprHBkPWR94WoWQSb5d2GqqfpYHD
7dc8nAha5jcuoZwP/CPjzHyrDbOOb0xj8sdv0QqZyXsM5yVAxUb7vUX+Vy/kDi0Fqe0TgQxXTLsh
9JJPygAVYY0xpvYIXiNiyzlvK1Aw2r6hWp7R4BTDoz0jW7iFntNYt+BohfW+rnjf58cwmkPvNYHb
n4+HwOJpY2+xgYyH00JqcfVsmnaFQw+MUWziq1OxGn60OcjOCIjLnzNM6GESDXQ01IN3mLVwvpfd
Op+qOh6Dx8XMTSbRwjTNh3lNGO3WE9rJq71m2yeB3UVwMAuv/5TlEbpqrPPtNOogKEJJO+QmA/ab
FQmXIL+AWdGJfI0BkcaYtOYty6B0PuVj6W3/U1jfX62JMKtBXh66uFhBBIOO/5cAEcMInQ6uf3pT
z2sTurdYhAx+chcReoqhOt5zYxBeKek6a+kP25j2ZX10s9UhXtVH4dbZD8Uu9BnMKuQgwKp1nJtP
/57P/Fe3aMc2wfYtxLygSOb/ncG7jrJxaSbn2iuVkPKJXXR+eZfDMjmY4dKUxoWl2aRBzvwvDMIv
yzA1TXMV5YLL7MGmeTS+dCIzRHLEzRTn70PlspdUZ1cFx7dpVZYstKw06vIweh0EsUOKbtRJzxXU
Pzjhqjzwdn+b/Wv+75/L/0k+hM6+6P/zP/jzT9GAnCXp8Jc//udXUfHff8jf+efP/Otv/Odj9rMT
PdyNf/tT1w/x9FZ99H/9oX95Zd5df7rT2/D2L3841zLY/mX86NbPH2QVDPun4HvIn/x//cf/9bG/
yte1+fj7336SxTzIV0syUf9N/9Ptr7//bY9z/mdGiHx9/Y/yC/z9b/9F2Zksx42cW/hVHN7DgXlY
3E0VauAoihRpiRuEKKkxA4kEEtPT3y+rqsMWFSGFvXBHqylWAchMZP7/Od95bvLhx/d/PA1fhx/9
L3/vx9d++L9/Gr7/rwjIis8WTBO/OHD+8x+oKvlP8Df+BU+KXS9WQ3JydPxn08oh+79/Bta/4PNS
W4PLTr/zn//oW0wd/JXwX5Fje1RsLZtTX0DQ099X/9NT/M9T/Uej6oc2b4b+//7p/IyE0p9oUaOF
FEesCfWI91r8ygJNaBGb9iO0EjYNOxI5hVFtTeib68vZq+AaUgt/EFgsbjzYs5fxVmkT8y3FgNIY
29aey+A6yrxFxWVkNN1xiuqqv6OBjBV805azJ968kmZ8G3OvqgLGGMlB1o9gbhf1WNEqrL6GoSeS
b07tdP49KuYOBmRt5T1fxRXgHD9kHPWnJk4rT5Zi005eXd9aWDT5yinB9suNXTtN8RcRWy1/5/dT
/GdWDEAgMhrdCC9Q5PP4iK38mRWDgC5XmZ+FPxLKSkV3HIivco8om3oZHNc+HfJpS7Z8lf9VIVu2
k/3vP/7dMsjnB4Gjj8kOxWPE0O8hGygfwt43/fz7xVAKYlFrBKIIgXKxJ75UG/0uPQHDNVacvZN7
Ch7E1edP5MKACO3Z+bSd7pQRedFx/vj9l/zZN+XCG9EUIYaQz3FYD8uf79Gc5YadScf47htSx5ng
Zz0FSoScRc1T5cd/LU+BOL//3HfPRn+uS2SBbXumjVrv/edCxaAwZzjh95T6NB4IqApV/5nAKZvN
+VTkKv/QJNkwDJssa8G0/E8kP33Z4F2APMLwAe/GHPr5sjFqwIXFpv8d7GjQObSKTd+D86BBfu2a
k52TG1ZrgezqFvVU9qZJFaon5oOb8vsb8TP8hW/iwa4KPY9AP5+78T7SbCDOpljKJvkGV7jx5AEh
CRiUnQGMglPqEsqZp/L7j/wZtqMvntcUwCwiUjj3QDH6+eKzIEsqQmLkd+pYzPL9YvmAq/cYjvFe
7khlcv1XqbjrIA38IPBfESyMMtqNeWuK6Q9EK+vdSsYNiEyXWcJEdVhOw3ffhvCKwovEYJDFIAPC
bWYILjTJcPZnfbtVE95pF7lwv9jYiSKbwzNkGLqWTzUKgAW/uyWbp6imiAtzy2ul/YhIq+nffn/P
fgYBYhyxdPag6XpWwBr+CxJITUkoTXArb/OZEWuq0uRmmfPkwOGYpYNOF2depycNHDv9j1zQQv79
t/jlZmF8JO/Ggc3I9gqv5bslDTgeZ7/eb9+airQGY1uwenFCGBeTwPIbJ6Ef/5WipCy/4sloWFEJ
kEc5f8QPhiBkw1bEOa384MfhkGCOHW9I6BVt/Ydl5X2kKPeLm0QsCc03nrD/PnBrdqZGUOJy3noQ
GlSNi6EXlXroVuKDmu3ULR1fzghqbRduUcq2SxyW6wJvUIjkqo9oP6bbmsSq5abOumZINg2iJTzD
yjON6tGvI+IQoN9Rg0VFbhSL1Vyzza/4rWWOJbD7wzR9hyVlpfLBJPkRQFh6ctQM360YjMymw+so
XgOv9eBfCZNeTbdJaHnpzuEaaPVGspxXzwpIS7fBTaW5oFaiq1/zNDiE8ahz1Nfvh4X7fhXnpMtm
BLoglDC9kLwbFuVc9nWSteJVSGZRt6NkHbp3tpU5y43Tq4XbEXFKR3+czcvCUS2TU5dtWfAn/zHt
1sQ4ytqlviRxi/r3wNb1BmF2x7qKDqXy9ONpe4oVJf7hwBsfhSzo2eGtLqcSqfIJa5Jz93lAOAMy
/vDc5Q2BUvPsHA/nDcfQ1UwH/HAe/oq9Hyj97Ih2AFoYd6ePh2qkyS0h5SV+RcvmgW+eG43eG1AA
IRhu7ukli300Smt8cp12HW4l/koJtBiUeb01Uk6kx5Qc9PRLEzaJ+zKao+6PUj1gnzESDcUW5fe3
//0Szt1HpRxYHJ9glkIF/Hk9dZKlSa1IVK/YHdCNcP4zA9Fjbi3a6spBashC8ftPfL8a2TDoTNvi
vQ2gN/rlE3uJ8Xii2vjFWZUejJNy9fKHzFp7jv2x84g+K5yVQTiB7CIIDIih1ln//mvo7ex/0fDY
5QJcBHnrA1AwaQe8Z9CuDipJI/JrEluaegD/3SrP+NF2mW73Z2XfWDuZBG3+gC9SiysFNkkSwsLB
HtHDBgE1vc1gp91NlYT+EwreKiRLYqICpG2FJvkuHoSrGwaRiYDLJI4SK0XiW3qyZybjsEUuHTpX
SVEOeuaPwGg/wJgO6L47pXTm8fD7K36/roUOLyi2G1w1Vwtk4N3biiJq1kxdHzyPqjHZxHpS2mxi
x1WPW5dNlnvMrFOzYS4jh9GbDqedreELPaQdPA928pTQuOP72iRT1PKYC1u3IaF59aa176pR0ABb
YaIx65Kp1ntqayF290UGVsc0+v0lvUMLEvcJJYDXJqsaT9Ai1P3n4ds5DSX/orGfwyFzmFuDSPUX
GAxH6al7UmuQQrTw3ZJs1lOctVIvKZK2TfnVyNBE3lgzzcoOGWzZl1+rqAjcYz5VuunSLdTw7okJ
5adyjA/8mjPSrDQC6exFCPOo3y68L7jcP1zau10mlxZZjgtR2gpNz2W/9/OlDXNpBZVql2cnHfVK
NciOobVWuKK+DdgScdovaGAhv9mNfj/WRmvxQGY6bemyW2vfGtJ95BhqemaXKrkdaOIdRp8zrqwm
TW5EDDF3Qi7K6gbZnasGNsayNrAj4QNzePr8G2csjSGoU5dbMQyBhgbQJtCiFHIRC/7tfH/0Uvin
8Mt3czRku8DuCot0yLHT/GWra02r6y+wSD+NNSLcbn/e3tpZCNN8y8lS2+D/cNvfvY70R8IGBY7J
a8n02TX9fNtxzLOFFHPwqVcWI4SquQav8O7n/riFcFtvl0xGS/EHAtXCDa9Gkne+UjbR6/0k6QE/
IOwIE/RXEIBYDJiQ46PEVc4boEay/zjQlvfvL48t7SaN/iNdiWCCDbNIPw5ojfpBXCgkJGtG46PZ
1hpV7GF4Ax3m0+//05mT9NSf10QuXr8EWCQsIrV/PVGxHeyN1JyXT1m2+CAOSS+ig5ZMZlLcY0B0
5bLryCQRIa1GO6LtJmWXd9f4fZyZmAt2O8YNlhwadUmdBQ5963ZOv+HsNI9Tolw/LgN6q99d0NPy
sT51AadTR9A9twfDook8gQoXO63aT/QwxnvwxgmkQL82a+uW9FIripsG88S2mAclE/wvYUc7Mjs3
J9O5HJkM47lxCeCkcNGM2ZZyn3wsmC51rtmC3nxA35dhMyb/KcX3mqGLrLbBWk3ryrGWoSiu5nJJ
MIyc+qsjpCUn9mpEwp8mv7XzF+WSDBRTlMTzs5zbtf6pdxvlNkjo1KvSY2A7EMBOjd4kakzzYE1W
Zu9Tow+hOIuyrd3nxRvT0niOWnOeP83D7Ax3Rj80xiNvjEB996Tvy+c1GNMGYX/bWln/MZrXqjwk
OdWN/dq6pFVsorJ17GwbyLUHXmLVRdh8J9RCN8gZKnTLI13hNrdlNRH3dxySpqO5zjlAt9qT2ij9
e/gJBi3y0Rc2HYkfWdg4A3d5tpxQuncrcAaG9AqhFZWtc6bpNPgwRHCloiTPqtvGQ7WX7ooxHdB7
kuOT5vk+wTurvMcE/Wx35dOkSeFFY/KDSXMJ967OOd46cBahRpZIHVWHlM7I8sOkE6ZamhoTrZx4
FLnyPtPB9j1a2ehBSHSeHLYt1r0S7LoIvF8QC/ofdHWUfyBL1H9o5LmGlFzUWecM9lV1GqBT+FKg
9rBmnPbBltQNdI2HSxnVc0f9XjQJM+ByUsfjpfKV5ih8TYQLRDukH5AbTiJ4KBJo0RXyBcewBZ7t
JQrHD34BuiHadOcEzgBNWFa+QPdPjJXo3KrnThlLx5J9x6rdZciUnUSSI2Llnc4QooRbhMluKlgI
gIHnlpaBsGTpr7SMRmXaOzPNFs34EGUhw5hsZsNrPtsIslko66KKomeVhl23lZyDubP083LeIFvL
z/Qv4fuzZdl0XaQP6W6GZIGDQWYRB7e/BH861VBy49oTPv2imbnUhUkgpDa/Wxv2G4chkjU/J86X
miHIAAHSFQH/413Sa0cNggsOmY2V68djCTezvX9b1WzxgyjQC2pJhgIOZR8xk4bY0pDKRJw40A6w
09pO6JCCbguSxFPoxFtXdQq8E6nTDffLgGBzyKhzk4QJUEJ/5ZzEN0LD/BB4RrU5S4gvAmRfApwZ
r88gXnwO+tZgieNHecWGGJRt2HE9H4twLtLlJCmRCL9RcMv4M2+GufFEAnMSOVuXXjy/XgRYyszd
ZfQka3/SERaGvjgCcU8346yTvexxozM29Vw4d8xcGk+XW22cf/zvm3z+OSoFNPUDW6BW3VoNDbU3
uJcil4e8cRYu+sJYTwEz5OYTB/C0BUFzLuCDJBgYapy8yfa7IqV3SRBalXhM/A9RrVruEt6eStfx
zwmhlDmSEayCuehNb1p7Oi78DEK/AF9agcqIde18TZmdc0YjWb3xJ+u4qFCfzs3zoz0PDwRn2kwD
A5O/sfPORD7U0jok9RIAggXxJMpvOzPInlf0UGq45ko1TlmcB9KqFlxNJPQ6+rdYmPP4HAclHqOr
HzKtBbwIFXBC8i8t2ng32IGEbsriarW9YBaHVFe0kO/nqmVOnxOMzyqCfAzQ61rnXNseda6+eDmy
2f1w6bG09qi/ozummrxZNabeAdWrp29To/w0m55VRVxcvm9O7KWsc6zUOZb9Elh0y89jJS9Q5QSH
yy2PilEbnC7SWN4ALWO3ELmOZhmtbvXNZ3ZutAxj0RlDgxz8nKjtFZlO9B4qkhCuoAvqys3ZrRAQ
YcB0hlepw4DKRflFuMdyjpr02on6am7BErYm3oIqcqt63CQ93PErYjoUP58NmDpMnAkGwCfsvvz/
OQzIMyed8txRy6/uR3QMFAXgl/DpVoZ84cU/h/8lqNsZGfT8tVJ7dqBlVJtQ4nEMYZecrAez0SRR
fwVMW67zFxM+CuvNheZ3KScXA7lnABOJ3G7Ft8XtXcc5YhvgdhwcR8N8uzbUcp0exVKC+jYLkYQ+
a+fS5B8xN+pLn6O05xY5Yl5LrqhMp97b+aup8d+DdPXts2ahRw31Kj3Ez/XTsC8n/ralbH29wzm4
CIVlx893MJ74Q9RVYOsj8uGaaEPJYvEBPwqLHKLYXyx9hh09BfbpUmRBAKdjL5C4AmS9ugQjrefS
W8KxnKphB8WNeimKBI6+NZFiWhhD241z6AX4iEwmR2FDpMTAUun4ycI7r0fLzG3mrKel0jQddanA
BppLLb6o4Lx7NwCquMovCPTIabuekh6Vwn3kIKzH9XfyrAVY2/3hI5nJ9ZLs5qSAIbH3J+FVfUzp
wiLXGRpLSHxV6lgcyXkZapEO5F9ikff+Oaqq9hJ9zyU5tAy+850EZUgl2slNaEvX0+ohd/9Yrorg
cMlmmqrCKjodQJWy6381JqEzKS8584lokEfuL/lWVc5+lZ01MJBJvPpojjvr7RymRdo5acx71277
wfhrIk99Tna80WDfAbug/m0gcrMC+UJFciqHT2baFSlYSm+hm/444WN1OlBD+djZX/okpDRxkCVw
j2iLiqkvX1ZX2eB7FG8HaAqDZbWI4QKasqAFGOU1iS+whVp4LeOGoGkkYKS5nq7k/Cw7UVAgBr/l
aFFvUqS8Ay90zWhJ9WrC7l9P3vycM08bnXuWFLb+M9yVBj9B41z/YOJQnQB9R0tR/3ylmfNH9EtD
cr8iohe7gtQuPSujWv+Xy5BlT8lH4grR/+lcD9fLKcZFOS8SnZ9lI9N6UFmAs28zmUTNvrrLmqAX
mM6CqtQAvkEtnT4R/3DZlkHlXU3Gt2vSf7inbqmvrczpNL5ePsiTZAk8dQwV4+l8YoPjsAblpsBb
7H4szwtWeS40ojHWxWiDLG/9HaUPuzqu07pr0cx2Pv1pGNk6hn2Y6OKNCA5SHeeauTOfAeRdfy11
mnAXKzsdej3JBcAZpmSDKoYxGSQrKXCI/vqm1oGEFbNxf74h1IH1olcixeX3uj1m/pvMdkjp+UPh
692BnloO64Nr0lhFZWT9UlbGUMXmtBT2UwbKlm8dpOnMbJhaltnOcPUMqghl4y6AqtLf/fcnW31w
/U/6g6s/HnUXQIPIQ/nMxP35YIuCsTUm7GVPl6URi62eV5wDyHz7/Ue9a9Iwm8AZknLjUbLi/319
rP+vULYpLDskMlbz9xgxS0zE204krvuBWGg9uiM/0w9V5QVPuEUIxiO7LI6//y4/lxA802T86MiR
0Kcdzji3f/4uKBVsyrdF+hTRVfNfyQPQmzrofgFaGdQ6f7zPv36gHUUUDnySCSguRu8qqmUmTauq
zeSxg7Xlv6Ylb/yrAGSBLmueZvbvL9DSZbv/PFh9hdRuSXWx7BDcs/u+kDlXhZs2Q+U/XlYMQIC6
aL/46I28/ez24bgvRLLKj2pyliKu8U0yzbEwgGfpV4C9f6jKvU9oAKVJXzbi5RVEnkuJ7l2hEVah
MQV4jR+r86Sa2Ncxx2dVJqzreTjmPILMPaUdRg4vB7YWRqa/CDK9Tq3bseNkv4cF2Xq8yllali1L
fcdEZn4k1j16G86T2+nczxLnZfb3t/X9Y+TBuaZjenRMLAtT9/vH6GfdYM/GeH+JNFxZX/1X0XuN
AvoWKvf2f/88z+RB6v/5vv/ungUzuxE7NNX95bU3pxk6QbNlZW1h3ebp1//t8yj5WyGVRRZupuov
ywG0SyrRY17wutGvJTbJOnsyKCvmxYWT/fsPfNeF4rCHliGibc3nof5gDfp5JjbmkCXFLKJvJoTO
vweg7Zd6UyWhg3DwmsKxAaJQY2wHeSIregIbxOxWD/OymYPnYjJZLv7wvc5iiv+aQVT7woBJS8FP
t9Z/ySgzTTorQZ71B4nDKut3tjdrPYEyXVu1f/V400N/2/Yp1dFoU4MhtQgGRqkP5Yj3LSKadNuW
gtrNre1SPTAf6sRDjXhceLt77X0COxI0wxZYdc9GoyPgB5VhYbtNt9O2CHtAfGX6fR2H0qNYduvM
VksYUnTuyJU+WWbOh6TB9THfYSkdoS2yTfFzi6oGoRnOkaMCESJxZRSC9eyyxQD6ol+p5XljwB47
ZLknspVhfD4slKe7SSg98QFbDnf6RT6NNnBArf5lp9/YitvNJslXwb0Dv5hfYJzXMPIQqIwAOwrB
jW7KfqgtcJK9jJo89kVQoSj8u2jR8eLDBnPeipwGG70x7P8xbCT9GiZyg9oQpwMwgzsRtnxkXXIu
GK8xRSd5CpQMYWZ+oCJfFdWzw8Y1cu59NIyuIBreNPRxvh8lBdMLLDmaFpykMcrYmsIpNZSAPsEG
70/YJqgl23Qy603noP+xH6IuQsa7Szvf9bpP3kKYTfuJjoHuSbGLw5J03w49bYBPOVYDN40Z5wgC
9pnsLKvY1hbbxr8WDo99eO358wQd05uXIbyn8JWIj01E1Li9K5reMDnLMvXnYYsYi274rgGQ6Icx
Ds9VLhvToLYwIuUGExxusUIk020Z9QNcQe1nzTkPRySpbOc8M/uDa1bD9OajF1+Iu8F93ZAjFxB8
9LmhdmKoTXhuml1Wk46OdurfhjUrL777jHxaxT74tFOidK3PcwtufP5xHhrVaT+HCLnk0CUjNC1i
M2LTqi3WorQN+Bo26eybqTTG6BPLcBs+iRNWrc49rFxZmk5P3gm8tuRTgjd+dI656axXtSa0UYto
HwPpE3wZedl9cEK5dS5Ut4RBfcShDOqN2Ze9FZr/lpqQ4LB0AoULNR+O4ypFIbvxbkINjyuZjs0k
/FtQiKjV3Szj6ZqG3BeaPFe0ufqwFtUASaQDTwcLH+Fwqel1mVBPtuWKG+ka0O00584DNLhFSpIe
x1ZFcYZE9mOgyXilZuTlfZfEMIdTgDUNiXeapYd+vd4vJ8BeIzyXXx0CYNIg1f3Er7zCBJS9AcxW
CF+z5HsXldUBLitssSUC8ZMR6/0kzni/E+rP0NS/SfP/0FxCBNBMwCm0851pD+Y1mVZZvmnhLdy6
FNr2cuibH1iZko+U/4iXyQYn+m7RrOFEYgnrkRhvsIRCEwotOG+P/ehSMmApiPtlVtdOr6GGnuYb
JmfWYT7a0XKFhkB9621NRmxPlMQ018TEEc3sj3Dw4CjiDpbXdYSgIHZBMHycycjhpEMgstcPVrdN
AFR/NYte3JKFad70vqVHaOLpLmg6TtczG9I7yCfjFfVr4zovncyOyfmovlvTSeu/EtWGLRJMJEyn
6Uen0ZF2bq1f+76AJwlzAQHguvbaDlVBnETzBDVdrFM5X/vIhNONaYn8HkABCzGHInLmncq5dkOz
Etdy7uTeFsq+8TTqklrtizct30yVJPeuxfQZe0WmU9BpVuasuZkezp4dgRDNvchc+WXRgM3CpEEN
bVOVqBjKbZCnHiYj5bhf6S0TboTR49By1Ed6Xw8fZ6spP/ZkUpXbchjS5y5bus9yJq5k081q3iYW
aTPQTs2Knin5hyUTb87WrYuV9SGy+6zaNhowWsDQ2NCmqV8ajR8VYrQ+RrQBrjBPhFslzeTazRv3
ax/6821BxR4QICVTPjQZNokyOs6UKr31Q6PNN5VVRl+lwbYkDtlhFRgp+u7Bn/xyz0Lv+1uI2cFx
sFoSmdoadcaUyWe7bcQBX711gJrrf5VO8kzCUfG8dvUaHroTtLWr0x8LN+SQDYFSOzZyy9MgMZHg
kurouZaE7JgZNFg/KsWhYydpbVJA/M8R+dVvhLY5n8inad9GDZpVDPCYAEb7zkUacCAGwI67uRue
2CFiXZua8daQffm6muA2ncpK0FZREL7PFtPlXQb7ixdlHlLR8Ur/GNBa2Yq+gY6rObmosxy+/2hf
W2bj7EFr9F+orHUPEakkR0vjdmsN3gV23+3mQNN4i6bOMTiYhG9qWG/TJ/IT0ULuN+fE8rW7Zbx3
l5rJQ1Xqg+VA/p1x+17l0+xgNVdhc0j82o054KKRpHARXa0aJJwkmfy4arhwWEvvS7cCHOaFnx6Z
bMHdahkDKiTcfFWUeLf0qC1nO9RRFYfr0jiMd3Kj1tRoH0qK6A9ktohui7bD3Mup6L6IQcFGhle2
3srIVTdIjfD0GXX7KXXWiIyktJ53TlCGR4uu3XYk6/NDqDnMmZLGdyOxUZHdLmdW81LP7FbjQFGU
Dm91wl8w7MxWlgDfqkgkt+TipA/USap7w12alwokNH8npVQLJZoIMAVvAHL0HBUIKD1h5dfwhu1X
ZSRqApUxmXeIddRzbo9jhxe0ctxtBFfyxk1aGe7xkzTRdZ1Br6YT666bUTOtw2itg02xksO3gUPZ
3LcGHfubxegC7rVvToO87aKRVo01S2u6atyu/uDMrvExaKJcgKOTWbuDYScfizQfoQtW7ZLdwBVu
89iQjYemMQH2dwjguq+PS9hIIN5662HG0YXvPQqYOOV1yalaVjCd2LlsvVol4x31DjDh+FTTT1MA
Jn0Lwtm/RXAHUnw64cUHjtLDC9Fxawh+3JBC2xE3ZtogDDoS0BZce1jjm+LT6iwJhNll7sxIXdsn
T0ToUtM/dCevRDb2nnqKjLQEn2mn0Mw3EvxQBR/YjeYnfPKRv7Ezt/rYwl9YDxNHRaj/QWfj1IiK
ucH2RCX+LqhYTmMkbmvcaotHoc0e5AGW1zqxFwtIdXGEjGeDCJWWk19kOblHhsEtQkKR/MKvbErk
fct8ICmu2yprsbEYWKrKbssM/+qmbijUbtcB1MzGqRdaN4EqymOTu167S2n13ZU5hc64mPP5iNvY
CmM/NLOAolYhrasylYKGovKCZUP+2vLJx7V0b3jRHGzrInF7sgRKh2IaVbcXSxjy+xjBhHWkWOxD
e/LNpGNmY6JhC6ctNXTXEZOB3cj8xwXYVMDGTIULYGdW0oEfaE0jn/NvLEJE1e4yUYmNl3bWHOHB
D6CR7ATgNHw81snUQzu2To6F9vqk4/i6rln6nGbiNY2EV2w4JtRPE+qMXRLijTN5eZgsEr6kgRWs
N9ViV/dSW4bGTEZb0YkVmihCS7Gpa69+kk3lx1L6C17f3GV91W6jQfuOAtBj4MHwItEjxJaEZQWL
0srLxn2ItHMpQAIk4/xkaMJ9Y6D/0j4nC7bKR3EyP/VBkN722hGlun5Id2pOx+SKui+mKUP7p3CB
dLGtPVUlHCvOkaa1A6HT3pTae2VrF5YtaDu2Kc6s8mTSsu1k/NqoQB3W2YZObAa8hGMzGrt+JzDt
36MAhK0stPsr6icTI5j2hLl+jz0ssuoE/T+SRnVFpF067xZtKVsTmX9P6Fx3uGOxnEkmJV7TpZT3
vOV5+ed+WUGMZn/BySx55K2T7xUB4lsFZ+2lyFPrldrZvEd2Ex1abXwLRFA8GNoMN2pbnIk/rirQ
cqUc3PYB0VxfoJ7io/Octv3iaHOdOvnsgEIV4RZTonudaCMeBGdq1DmE0VDb9Apt2Bu1da/MnOC1
1Ha+Uhv7RnqvsafNfg5F3xfK5zgAWdNmgdkMY6CfJA77Vu0WZBC639yypoK2nPyEnrYWtlha813l
57QyKQfjPgT2m5NecbIm0hjBptidLIvOyb7oG3nh3VUCVyOx0hgc7YrvsCmwd4bbkt+7pYDFmIBe
613VvrKDmCO8NkxCq0mva22jFJzasm0ptLuSFy9Oy8gIp/Fo4NmNB1EYx7zz7Gfd+SdgfCzVhpQ9
8cHT9k0F/ZzXAyfPfasS9Ext4jm3NN/kjViQhWxkypbmdtbW0NIe5nzbnxyjuTaPDicfKZOSc5o6
+UvHk9eUnhr5AgUGVMrM+LynkzdVCz9/uCfHKtjU4cY9+ViNk6eVkEzD2xldjWrXXEfvhSCm6gv2
qnlb9k4fkxaGUVZNgfVEfyyM0PWcrLQnW+3Epuqa1Q9889xlGZGOJxMuOgwMuU42WcZWJVpLt5xM
u/Jk4EVTwiDC7wigAEryPh19miF1uS3OHmF9jB3JuO1y3MPeyUrcnGzFWL6xGHOqgOGxYfAS3L6V
Zy+ycXYm+8pJwAVaXe58rRB+Gs12NIi9S/a0vIBE3ZVZ67cRTkJmptioNat7BXt3Mj2yG+lAhdi8
0GO7SwyjN6nLmyVMKOlse8UBTDxUI6YjLIAItSO115EC+ec0Ld02jSemCo0Q/DSAYzfj3LX+sE/Z
qzVXKlNG/Vff9fPo7UD5EHe68zq6ZU8YqumewBop8qGJ5eIaZoGzD7aP9+IaCJ5UgRaZKj6Uesnl
/6jJT4FoK/qiWeJIZLP32ZMYsJ/O5VZD6JbBUIF+ezJsK5kFARiYbSDqsY5Tv2AersH31E3M2T+g
jF6Zb50FB+WLElNmwAAFKrcanGyTYvJ5RbAcDy/4/JwuvB3YUM73ZhGZi7uFs686mBL0p3havPKK
tnhzQgUmMvaqAQzvjaO4PDjtYDTtfotsxamTJ3jNIvd3PlLT3Lk2lSIJDiVRPrDH4eyQQq4SZIfa
CO3auERHdEfq+8LWXUSsmEuUs4kK3UM+BDXxNNRRR2qh2oQpVUUOfAokLa92YkIzE1E7aNrwdmXr
F+4SoyLreQNKOxJqY7ld5O6CZXXcA527+kWEqno20McMGxvTOagcxdzZoRepv5tNyS4L/Xomy13r
91EWY3VsgnmzgnH8iOVHLSed/HWUp+ODh771SCU3v23NxNmWtq/uyLFdwKo5NXIr0GsHRxjVUxHN
U3DVsYULNk4jSLLA/0n8hhwgYg5zKKYGe81Yfgc2kZSbBJ4lkEPeoyoenHV5xDc8zWwQjGrHDpQT
YlIIj7BS3x0AwNbh/IY/eV7ExoI8Yj2GZV568ZQ3zTdJpDFI/AIevNmsxshpRBZWtmM7Ifujyrxy
/J4as664sKMmD4Lo+hRDfQKIfF8rK0ReY3cR+Q6mS06Ou5g9iLU2+ELmmkvBMiCDuCWnxc49TqjB
0t/XoW+q2DY9NXxGvCBTHo5AJ7dFldGRFwBJAmUQxa37lJN3vXE79uF3My2zeUOgWrCDs1NdwxyC
xYx0GnsE6jhRI76wF9XHYKIjmkrGkB1wHvBggjk1Ng7quGMnqq7YKgpmb/BGJGMjiT4qgxxCla1i
71tiflh42LEbJWG0K1BH/DCQH1E8LER6a7AM968cLqfsY1DUUu+6HDs/soPxryWZ7vkbSyTpNc7o
Fo849ZM7hI7p91Ra3PlwWmcEZ4miMrKSDLARuTk9h7OnHibQmFwCRjT6u0HdHibGNHaD0oseLcqH
QRwV7XRlUbTI4wl1y78nx8UJ6JW9e2zcokBgKL0nQm9abOqN+dmXPVkbAaAR4kRWNPb9umxwMC33
uCLtPLZVP2LLqhok7lEOH/Iq9SX6sr5ZEXQC15j5ulGlxQ2chreiCRYb3kBEp9R0sAbG6egAHGPn
k1CFGUSAQNBJ+45NQbP0d44S6ja1rTGMidoRwR4pg/g0zcGAbnhouEr6+cGrKzOc1vjoAUkYesfb
h27YbNhTL/nGL5MIQUnZ5RmBKmGBdopyyQNpszZ+Y18IH+M8ErnYMet8t3Yzfyf1EMQh/KhFPDri
r6nPmp2d9ERtDN7yJWC1GG/moZEirroxfOw9wjb5OM/rOBDkVIFqu71zqsS+CYkgCN4iI9EZX1YS
3UApgXlQ5eX1TCLAA2q7YouKy/6Kr0WRiNYHAJlzry8AuE/4oGM1LUW/qWQ4JDuVEaXA+iud6qaw
7MXbD9B2yQrIxHxP5ap0KAa09UIaU219ASuTwkhBSnHfohExYVR5C4eCyMaX0AGSrne1VWSfSm+W
05b3Jrs69udx5kjAStw3/8PkTJShoc8k9yFxiJ87dBLpZlTVF6ev289yaNsNYF1qj2gitxDXRoZ8
Jb/ANISxUvazsTXYedxJhUGnp+7y2qTKuCKgdqximZfBh0EN7fXgdbg1ZFDeUhcIjkZihi9UjPOA
YZD6b8Jend3smv3jKBec93072NtiDCe9WzNrxC8ABzdBT5xR72SNH686qgyOWjQfGs8eq0f8rnks
KW7FkqEO98Px1I7ti3XTLG2Gum+yPmfJMn+OksHaiB5kaLp6JTynKvkLYbAZu547PIds9w+WSyBP
i4b8s8lf8TbGzI1DtP8Z10x4N9OmP4hxYNaF6isS4+FBKHNJNuHQmhbzYH2IUqOETmm59YH3gSTg
LeydmBC/G6poxu3U2fLfBcWOGI4rnWxcwSuIAKt9McLKfQIG5NYEp3MbhYBLR5blRNie821RVP/l
rhTUg+QbL6iyHmO62PiQPnOibWvxKN2+db0PwEg7Vvm/ebfn5FVW9aLu6DXQMmw/uGew36Rx93bs
tOY8ZFemgvGzXiHFXoZn6NST943wi7Y8Fm1YD+42caU5GHE4eu4kWbxgZ7wGdY3CoYis3Cdvbeis
lW1jaC75VpY+mNQrAO9UMTc+nuS96zZT+OrD+WZR6SAyzLCSAi8zYfSODUqDGFB2miJJcVFJIShm
G48uasHNzKRBiO56iDkz0f4wO2OBbEtLEqndrhf/z96ZLNeNZFv2ixCGxtFN0d2GvOxEUaQmMIqi
0PdwdF9fCxFpWRIjS1E5fGZvoEmERPDiAu5+ztl77Xkls92DslWg92mTeA+j/FeYJyyhTe3uJwM4
IbmX8Bb7/qlxiN7JSWUyHeo+TD/Zkt8ARB1kEwwzsYfAL1pDDhDDi23SVm8nEmWrT0ofRzJva1NW
hmOM0TF3fTrW+ycRVqK65QGm72R3X6SSbDoI4pgMpnLPSLOt5UoZBwpmKLpk+lr+ooJbnqLfj+d+
VU0wNUQroTI63D2vjCo/5jLSKnNGFZ3/e9W0uwto+ksNYpB5wUh5sFMhEW9N6kIETJrljOj+4Rf4
dRC8/wKM1LG5uoxKEWzvdvmfxQyZueIiSjL7e/HXLwBTcNdoVIW7h0grDXOxf5if/6rUMLmUivMD
rQLOfYH348MVOX4uWc/rfLQJRC5Mn2fSNr5aPdKC/04Usl+KITcfy6L03G/1B1FIFevVKslkPf4l
2ppMdORM3PVuLy3//CL/l+bwDzQHof30wP8N5uCnr99/Zjjsf/svhINu/EFl4jKENHEZO8ym/01w
MP7ArKfrPCUY8xne/xvgwL8RpkrWIfJDFYmRitrlXwwH+w8hNLSM/DeQAobqWP8Nw4F/+ovqxCaf
FTETOYuCYRtSjz///08aH/I+JAdU6ywVZHac8rS4mk+9QveUBTfVfDSnlYKiyRmr4tFwm/Q+i5kU
b47LwibjrvAB2mzuo6slANIsa2gt+E3GWlxtsl7Uq5168KDb2zaTLwUSPcpFx/Cg3DZE0oBjqqyN
UHjq/edUk+7IIR0oKaFlJGpBYGsTk14Ropi1QDoiM6ZSeT8PCE/nQq2IGtx6JVgsdTqKLIkJ4Su7
Yqy8Fp2lh5y0vkuztj9A35Eg7YV6GDKSIA6zQpNCT0C9SEH1aRVd5WlVoyY3S6/U6o1ApBOThlHT
R60tpXjepsatjjTFNevZqcv0NRnbLVCgsGweogP9ztLFELpr7zb0qWwT70kZf5bQG7HYoJjsB/Zr
chaULwY/AveMshoPs6y2/qYrGJs90/aLLdgWbvKQV8CKdggqmtfC53TWlddQoiozJYe7Mm5rTp3p
A9ENksw1iJd1+30hGAupPSW36RPIgnxxQgKYfEpSl3BEUwG18dISVbFGK4RovzUWeoOorYwtKPrm
W9rZ64+xXEVHNJkEVkNZXlrsxdh9hhjFrmdBRcwQW5ny4lRAA2+x/3LQVgZdv+2GDOvuhhsB9nBS
a+tnB6fMe65rRXtfxhaVJgbEGRmeniTtY0fs67lnlwzU1bGOqpiye4xTxXFetQlyH+nqVHPDEmax
TmdznSusVIg1RbVEkOeSmllXuwtUfPwWlXtxu9SNc+bGFUdNqk59iDsvRWowluC+GBFdNYY7y8m3
4NY0/joy1NE8RHa0cAh0bN10YWRvjBtw0Tpuub9o5XdEjihtDn+N7lyNZLJqWISMZT0lmmHT3Wxm
S7nCa1eVhyW2nDs9Hi153pY8T89W3HYxB91RTsGQyrGPYgeg8dHugWGfBvgjTxbAHT9TtiVomHsc
ptFV6Z13rT2xvVvt9VpV6Y1SVUM0IppCuYoz4wY651oTAbcplzjFtxghmlw/rWTt9IzlViyDWjPd
U8ytt2RwmAEZvYty4wydJG+wZtK+DHpdoMkskyeNtK+jnhI9guGKVyIc1ko5iEm2AnNrX36icyB5
hca0O7WdLu4XnFSv+6n4JebR6n3HVgAHkkTXNt6qggpESY9v2oMJaLQnel0VPc+sSKlcDeoBlLFF
oVznshi/WLGZPi5rJ24gsNEcnPQuHsbTqqdD1X0eJeSNBdMTvS4iQfHepXR3gBwqvE2zz3vZjdMb
q4IglYPWGhNHD5EJps4kgOoreT4RwLKp6we3rxdHI4asI0c1xBKbbF/xaQ6zfpUODP0+ubQNNCTa
bmrtrC8kMVsYL/3WVIQ/DDWaIXrXxkROoVLEdpoHQwW88BrAMjo8fHKNM/XUTu44A2FaSjgX1VXs
yE4bPcfqFiJsGAiNIurrXmWODZBARPjVarf0F5ub720ENBNirvJrXgyU7fP8REUKRt8XTo9QkIla
Wqr4QwZFr7ykpakEWFqnfzzY9ZR+bpJybIDM6fDLXwVS+frJpZyzXraS8/Gjo5fzEiFyJhnaBQnY
03setix0OYHQlm1mWcu7Pl0kwPs+b3ryfucqIC1qtmnRmNar7EyyBdWis48V0UmH0Uh0UDBq9TXd
fTbMZWiwcfeD1GQYb0wlKclrvfgIUypK4CovIpDEQNt13BtMz4vuspldfya+03lI6y4J1mmzwj7b
LUxEFhLF5kq1Ptq4pV4MY9Z9DPVMvRRjkwEDvyrK5EQuhjrU2mFhYvoECc6+TUZi99DYqTCIGmJ5
jZGpBsZFASetVG6l1c5oDPXiuDNwDysg0pPazhnV6LqYX6dV4m8CMouict6YXwzVsU8nklNZzuFq
dNv6WPQ7ucgtzTEEamGQvlmV5Avpi37QqZ17D+KpG6HFzA+ZnmqfzaJ62NSRKNGkkmcqsR+WULRH
e++RIA1Atl/jRzq5actMdc2t6gpXjHmIDfvbqBVd/zVNWInPkiZ49514zqG5wEomMrfIbb5wy7aH
p0Wf0tzHfGisL1llOQw367qpIduZlaB105ci+V4AqX81sa4qzxa6zeSa7nHtRHGeK3HAC0KRNfPI
wLfTmY2BLkdBIrKhvl/stT0QKFFCYYKdf2MV20I5Wgut85Dh1WvEjIrMHo0knAsAkAEjRsFaiv9g
POT6sEL9o6ZdEjeHa+lW6x0yF7GFRi1VwLhDkbsnAL7QG0DdOUbE/LpiHpGaNAoYFZdG63w15aYG
3Sx0BJS8nffV0NlgaQvrYaReN/2BOVTvGaJevkHlm69pt7ev86JssEyzsYhiBfZbuLvY8fU7KjMi
cD6vExPkLAE8zjbDlBn83duQmml6E+MusaO1IkAeV2YGtgJ51XVFI5JpdJLt7T8l/bFuIoGrvlG3
7AukBKD13x+w//9YaLfte43Y4v19vLy2/wOAaNoOwPt/A9HOr+3rLwC1P//+X6dolN9/oEfn8PHv
07OuQzPjfMyZVjNRaP/79CzMP0xGGRr8P8ZVqu1wsP7X6VlX/xC6bhsuUlEXBx2F0n9DQPsAn4C/
YFAK4ysyNGpilZH5r0UlzcJJrhPZkZSCdN1Am3l5EQsPohLDsEXbfJuGHZMYOqXufENKbLwe+heB
Dq40LXQkzbVUX62yY3gq39t9JQYZT1+W/KgsiqAE3JAN/BW1hRdn964ec0yy54CVtPS3RanARlek
kKlm7JcZyUsc3ongNfNXkVtkDuLAI/+7pweNn8FrGTP7wK/BeLscA0vOkxmhrHB4gjrXoWCtFXKv
fsdi30Imu8pyCAVbr0bVqpQe9G1se+0nXe0GXzKtwH/lGoE761+cZn0TeiWObmFzbinTMhyaqfzC
bAdP1aDJI87QQ3GX3yG2P0INv96q60QAgyzUk7tdTUXyQNyFc7Dnjt2MvSnAaqCEW5I8dyqdQBzA
nKPfqD7w55yN8mDrp1W4vovMB03f5nrOKt5kUbcRYa+C/YE+02Kg3zNRq8VxmCSnuVaUQLFzk1Ei
xQAzoQZfkaW/0SnJOR5q6k6mXQyI2Auw9Q6Zw7HWSgOk5mj8QGvQ3yabdIJYMcQzwUKvlYH8qLIL
EQrkKX6VbPnBNarv+TAAYkhiPRx7VEKr2JKDjlvdB2faw85slSjemjd0V06wYfEMu4zcePCoJZUM
E8ZemODAoWIz0FCzSzUPc0h/pw5crdf9eBq6x7Hs81vadzaTd077iDfT62zCPayNxTNepCGwlfLb
VCKPJb6JpvoUp74+5TLamPs+Q6vTQCFq1U0z8Ngy/PtaMiT0IKbnAXiP9dqg2R2SBvlt5wv4crVf
6jIZuI1O45tYrsMcHbdvjzKN9NL8xJfH4GpIkvMopty3O2s5YhC5X82hBtNb4ubCrehPiO8+xYWd
HACTfDYNtYhENTYMe3REY7IWgTPPw5nMuvhOHWMnQmUnrmoBR8eYTTscae8HHTx6pLemy1bNcewV
y6YdrtP+kMtCXNldbe00IIc5lLon3K7NOR9q+wSdCNrJNFg+eQgcoBC2QfZaBRtKBRB66Rcv1Sk1
slby9c07KVCRCQI9DuVZ3iHhBJIw/SAmbrpUlkGBOW62HhZz3CDJRKTg2FGmReSLzeyKxRYHHA/S
W4UvMsyI8wockjA85C+M2WGdBLqr2BGhK7yvGsKW0raArDJGikSDxraMN3i/AlEn9IruGd81+CRt
c32pjsNBt8v+ShuWPsQXyhk6oxgMUCOjKEC7FXEfYH9ZG8O0FJlyTgInh/FSntJ9fLkrXogKj5Nw
TBrjtHAK8AH2gj9gqomm0BBeMeUIpJPpc720rU/S7JNFWpBHUseK8JJVrF+sLwXIhMPSUFhkdvbD
xlMWjNMs/dnk4yhypVJtgQErCQdOetQ3qc2bLOpkDhAVlwik3TwEXqF5WWbB5W4Uh1lk011KLL8n
tMprYMqFt1FbsENOsRZi1JEe3Dgk1E3Ne2LPDDeSZAsxtwK3BSKzz1vQUyVrwuEze51RDnlFYTfn
hI/rFUq/Ro7aU/kQfH2q5PayD2z8nJNzoE5bSkXPWLRgpBc4BoIlptP2cdJLK+pyiu2f9rZ/4TR/
xmfu3b//a1b4a+tw6e3oFruX5pi7+eqnxotSt0U3G319Z7vG1S6kM3kT0OEHrlJ9jmFQ+HDh/4nd
xn7760XpQdEFpXUkwHYaHy9aEHChduRB3Ykm98iW8mPK5CL/PpL14Wj4oIdPqhE69r3B+2QwlPn9
Z/61I8pnNon82jF2KlYcwE0f2pRFS8a1FsfqXV6D9fco9P7hpn5o8iIdU1Hk4fJhcKkKaDO/3lQc
nC5PnW3ckUfzFVnMc2cI6S2jcfj9B9k9Lr98eTAzVd5LB2wBl9M+tHa7sspttSvNu5owyHUK5lO7
lEGaHn9/mb/dLwu6qwXEhaYuH8368IzQ3Imbzu7cO2L3kJm/qent7y/wH+7XzxewP7iV1solRovx
991gXPLhJhf3efX6+0t8aPzvXwnNzb2JSTNT+xsldoYsoYyZwJ062346XQkc34u4V8WPNn37/aX+
w+3CmEQPnPoH7s9HoCe3q1QZN7t3HaqhGlzM1X/78/Hl2fsxVOfD0G3/9enS465nbtopd4rm1VvA
QeP3P//vtwqyI/hIkJimZtGW/fXno5nTkXGSdGRoQTVGbhqpKfoKf9bC31/o71+75sIPZBTDpzFV
sf//n9aenPdnk7RY7x13jCZl+ETs8Us/O99+f5m/vyUaPWr1TxYRkDhzxxT9dBmbFhKt4DS7Jy3Y
2J4SpOKafEuZlP/+Oh/vG9IEqMaaxVeCp8b+85T+03USg/PUjEf+Lm0vZXk7yQhByxr7g3L5/YU+
3jcuhBfWpfNiQ5Wkdf/rB1rhKkFBS7I7uwT8WL4q2adC/NMa/aEj73CRPfxuf4aZ5mjahy9nEn0S
8wwmd6jfPGRF9NfucvceP1mtTufKlr5j5n4eP/3+s318eRhF7NUSCyivDtanD5cFKUe/2RL5Hbre
+B1oxz98Scb+bf+8ZnIB3MtMNdjy+PMnqvinbylz8pX2c57fLQk93nGamktvFBiRFrv1CTUgxmit
hQeFGbJHyyiAQt34qksWcJS6z7qKAaOZzMYn+M+8r+pqOq2q9Y4pILvL6M/79o7kqA3VDrUJ+hS8
UZK8002jJIMHQ5YxB+SN8RvRBI4RDogG0cXTq5sIB4ospsFYDMz5HzzUf39k9k+NIFQHwszg4MM7
UMSYTNvOzu4a9YjLyG1utOKvhsEvePWfTxL/4ZvjEryz+IbxP5ofNqOyQZgxM1y5I+OEimbyf/9g
fHyL+d5MndM6+pi93jY+bEK7ohFTBze5yS+p8UORP2in7o30f3hA/v4xEFRjOQebbiHRVT88gENF
KLY7d8iJms1zHm16b7//IP90gQ/LN5ZWBWUrF1hgXBDXOQa///ksbvsC8Oszzq6gYrjXdUa/jON/
XSDwnOR0qjr71i4w5pV1rfm6XWTHUc+XIwlVqFA50z/r+ZD6I3vMYR5yDegLMwweX9qutZYUF8rq
ZOqmcMmn2NsmF+NXlr6hOrTuXPKhzmmZx0A7Zv1FxQ7jY+BxCG3KMnHqoXtd29SqtBZm/UbNcgJh
ZLX6iL46Ao1M5wp2hj2ixRwa/WSqRNHW3JSbqRmrxxT3xGGdlzLxUyP5sdDCPmw10MizbbRp2JsT
JX7uLPhQiMfCEFUEiQLVjDwskA/VkCDy4yyP2ajZ5jNxt2WEXqfl9J6O6PzbF5JtzMPUwkht2QPx
Hi7uDRxlIin2cLFmsfCmYUcdvAI97heD0AIvd1ciRzADEqjS0VgxpubWWZTugbDtJqyZlX21Ckm7
0W7jFDPU1n0WqPkvKYmCZ9tK+lAOtRsUZPeg+kvFt4xv9exg/w6seSoOZunY30lFnBmP2Mhv2hmQ
Dy0Tf3W0JDRwJ5yw0BonJTHmqHfWN2wkuTfU0wsdfBGIQo4hwwbLLwGaHPpMOkwWmc/p7XOS0vQ2
hgUQV1vn/uzkC+ajRAnGbkK+qIMGjZqu5E4RcnuBxVGHozV1/uJMGKWTBnNylbqXphTbTZdNNcMg
jF2ywqaS9CtywKQlGzfDsZPlaIBp9MhjMxVpqLXG7Kf1mIC9UxpaSiMmEOLBylNX6vQRnNK512yV
C+Skkh63enzSRvTxnULDfjAwo+mKCja0cwADQUe50hDBX2v9rF731mx6BYEdZ4505Mmgn4P1WrZ0
o1SH2txV8kgZWke859K8UFoyEqrU3CvVonlAFiN4ZKR4tylYRZg6vXwfqu25Ru90QqM5n1fTENdb
PBBUOLnbA7O77kpW9fwjkc63qdLg/BS9FQ0u6z0x6UvEjVZuEZFv8EjMwncSKz1qtVuEAHyNW8da
NL5T27ilvWKdchAhEcJpSg+bgYyVdEZQm/wzt0qeXCwREWBrPA7jkkYki1Q/0DHpXmvOGIQl7mII
htYV5ZNzwo5Xngs1FX5CzM+pbmjF453TPWsUZjTkYjrVPL4PeDQqsnfFYNz302T5qnQ2X1PMykfC
G/s0Idqw3EwOeza2trIYEGWupvS1RH/thcZ0ycCrg30SLau6AnlOFJ0KMa8OdPqSd8ApNMAbdCym
g/7OLmRM7lr36uBcDmtTvW8sonMB3o6nNJHNDaKx7lRgMQoduELHwnXcE1Xoet1vGlVuqxknzaoT
/jKyKa0Zt2DrLSY5K1M5T2xrGZAqV/lsePOV2zH3WDWZR1rSY3RhhDM3Lf2LHeXNSEOjP7RmZ0TB
ViDj9RwrtBlfK+szHZMbSgIAPnHWXFscqK7BU9KqEnUTJXyDHjl1fl4/OrMZuJUVJku+1/dzFmJO
/c7x6NMI7EhhxWzEVz1Z+sAeps+ztZITWcfaSaRNGaWDk99uBEgfM+JRPA3M0tlk8h5apE+devq2
x6qJ20O5duNFru3ml7PRBHMJbcFTdOygylhO930r3xDFoVuNR+eODhBNKtwLQWuMdpAhoL2sypKf
DGR2HiPJ/ChLxQ3nMiE5lpmhj7lsCkrLdFHmZUsbmtVqPkBYVTwUO5c1Ua0TImlaSKOivipIy682
Z2HCzDJ76AF5+ZxubZ+8LN7TyU1P5LAS/F1WbaRXyGVVOmweOV/NnTbTliNdqjzWTLku04SrOO26
71veuiDSFOUMxIkOQ+ZCtdYa9yyb+Fma7lfG/C+wSxvfylAraCW0R3NCblkv9Zs+qdLfdLEhQXVY
LIuy+Las1XBc6qq517p5et9UMu3xwyG+UC05PU64T69YFrvTiL3hxm619jZpqJXmIs8OyN4fNGm3
YbuVqLyBrZuzNh3rJLExj5jZiX4RJoW9dSvT3D2km1xC4NuYfPC23Wx9xsRR4b5KoM8v2Voz+86T
6rS6a3skRyl5YeJqI8onnDvWZX7HoN4JM2ygvrEumgfnTd6s81T5S4vM1euQ5/tJS75krbT249xa
cAqaeDgO+r4Nxqx3vokozy+VanzW1sLUPQyoeBv3/QFy7/JmYNSJSrVHzCCN4pPb5E5JWt2KqE+L
1TPSXvVmLO9g+RU53Vx7fhtgqD0impFBn3fiQNP3oSMFOAJxM0VaikJfS+f3ujFmb64xSPZ51fgL
HeqLkJNkPesQ91nM61BUvrduziNubY5nxrV6JLZTDyqlmsgcV7I7kAnfmmxIvuvTrATGEA+3jp03
3wjBxLFGECmOSH1pb0AKY8WtzfJAuvZwWlNd80mAza8WR+XWSc4RssnfcJxVRog62zCDCs/rfepY
K/duzpNDMa2Z7rGTw7IcZXYAR5HcwWHAwl4P6hY1nDFuGo4KoU3kl4/5ARuT29sHsiDzSK3SN3p5
yLyXTj/nivgy94RfNE3yTeVDMJsd6GavdLNxNsV9RUom9F0PhF3zCfBB6nfQQf0FgnNH6pg13te2
hGs7muqNBpbgygGzGcLLXx1U9xXADSFbjSj2UZwVsFnBsNjKXYOb1+OZH+6XUvYIybv2ZqjZ1x2n
GIJUqEmERhf3J3qY0G6m7HmmyjhVeyu3QZfjDab+VV3H5IrgWMfvGDmgY2m0SKP28aYJc2s3yT6c
hvxHjs7iNTW193n/M5t9wIMzntNhdKXfK457MRPi0CxGQlpqSxRYenlc+q58Z7ilca5weFkN9U3k
6StafeUVb5QeSeHIUAF38bhaMS5ys15Z+xSERnmhMOeJpzkoXQMsgqhyJhvO7GduqvoQFwbAnKvi
D53ehIOKUBpLFseNYVrviON+TRpyojAX99/QDb0Ls0YIDFp59ATEEV9N7OxqKessJKW592dr+gZ6
i8+sziweI0ljvj5Ktkxlmm+sEiO3sbL5rvq01IGCkuLgTui+k/XGYI40qiLsxVOfPDuJG2aaM3nK
TMz6PIkFXRJ9yVi2P5Rqe+8VAlwTOeyUAMPyeZ3nK04eTVS5hJqq0tK9FZ1DMBQq3h4QYSgz+skX
7tiFpp0rl5ySJ+iInTxyLi4uDSvPDeM0hDZQuf1pM7FeYn4hnQ2A9QszBZWjlan1B9gX82ECmYsj
2UwC7KlrJF09ORmGqWFtUL/WWlEeVzQvTKOt7mwUhjwobeWeu9FCQq4l3DZYUJ6RrU5ULuZ2EBvm
mAUzRZSV1hvhb9I3VBRPTi6tqyaezYNmdulnxaV9ilwaTfpYyFNB9q9P0BpUmM11r9EG3fRuuZGC
sClPCbquUDLGeQJHy5yxZp7ZsdXSO89r1EoStBPjitXiV1uW8x5J7KNzdrBF08ZHX77QUsFG3ojx
rcawdj1jyL9kpXjd7SZI/TS8FhVmdi8DBnLMHEIcOSo1wdaKFoagXYRLLc1jUlnjt3Wp45tFd7pr
lHGzr2MSeEA2nnsaaz+bbnoi6OmeJ04E6uA6tzlqtrsSj5pnLc3nJe15bIYeXEmu9Ke6N760zijC
OMXw3sf1d8zzY2i52U40ZwEieUfDMY0GK4DQvCeHW8ymBDpftc2mMJ3j9YQ1Jx0wqnf6E3zKLXKF
Ri3DjKene9TEEOR2UYOG5DoqjKkP5qmP76xymi9TYiYXFrr1OHWlcowRJkaim0oGNkzcQFZInt8y
k6z68Xghfzzx8Clbp2LtdBfZRF3bnhjd7mEYDPOtAtwUVgB1qVRa+VgBPGDX7KZDZbfOY8OzEjra
xI4kTDxftaObJ5Quwlcomc7Ix8zDMPAadpoYwR8432s9scKuZuBLQn3KFpOmAWiPJOKUYIb1AvMn
BsXvC5G5wbrpR7hipZ9ljQiZQ7QXVNS8sZYMp3W4KSEbrXE6Mfrrsmjp1m8FnRwvz9v1mDTJu1k5
28UdePbHJnVPKVapG5Q1oOcneD3wYZDkiEmJUrSDuIL0xNfbQQ8YcaWADFBdfVqyrLuNY2CpeH3J
55ukUI+yc5M3Y1vGyDBG2BJbyjy3jfNjiVTwG9Dc7UKuIMTbQpXHrqzXO8A361NeZ/q526Y1IM8q
99xk7S5QTsxTj8IRR+rkPpdwTT8rijZlLIHLHKSKUhx0iq8DY3c7zFzjwUxXvJCLteA+js3iwdDa
Y88RvaVjZdID8CjDmt3flp5N6J9PudpxxBvq+HliFBaxftYH0xjmAKiE4Rsk8fj6jEDO3WTn4T+M
o1bdPlGOwbzpsXNw5zAnxBzxjsAJmO5n2vxaD7UVovsbbre6GT1DW/NTplEvq1rylnTuJ6a7KJSc
avCAQFjH0sAIjMo/f7B4lk5W3CUHMbB/cVDNkbWK5abbTBFpxvKSDQwOa06XYSr19eCC0A43wOkh
0eCpD0mGAyHgJW8ELX6GtDsEmcXBVF1t44Ky54eVt9UJfc18sJQN+lGmVVHPmhlQrN9n+PRO6FQR
a5Zzf2WpSxFNg4bqIZ30axs5gE8lnN5AG+7va7AQZ7AyZrhaEmZBY2lBSR7jEfYzRlz48AK3D1Lb
2pIbUysb6dnWuC9tmr0rjTp4DRKdY6WQzl4o7tex6iZi7sUXC9nCsVtrDQWbO1zpBlasRLpPlFvM
9ydOUvhlkIxhS+Nr6TRUXXXjb7EhQkhOEy6OyTzlutL6QpcsEo7BSpBxX2qRaUEDPwqlhKYy9rGQ
JmyPSqZzLjPZq5N+my/A/mlCDqZ7nirT+iyyeToA6zYPmbvpvuia+RgjTcMsPLiHhQgGD2lnGyKC
Mz8vY6UHZCMl/jxr35EcFD4Ya3END/wb5Of+NBXr5Bt4Im9HvPOQVOZ3aUv3Zm2VLsgZMrBGNssp
qeCJELQDFUTJa6Swtnus9B5OFu+zD9K4PWCroZ5KhXOepC2e55UI3SXTzRfdlc5pLeLqgRuXcMuX
4q1bYCZYRfVVTMbCemXc8J5Y1w0W90hV1DHUR9P0SrTLnmwsI+gb6lOMMThia70KJKbUSDoUclgZ
Y+rSbAynsYj9BG8XM2OWGH2miCZEmcmxvQ3+EsvJs6bxHV4IbaJWWsGg8jwIJ3HCAe/yVTzL5Ohq
9RhggMjPQMGKyMnyQDBmIEpjOO0C7SMvhp/N4oRGwLw1iqJ6VJzN8tuxfSrcPg5FDQwKuKKF/ibL
o06v+QQa0TCq2cyhrQzi1ObaM9x7OgYc4UCXFLvfBtd3WaV4Zgp1vrR0Ntmp9Oei75VQzdHvOqox
H+jyYz9UZ3rqsG+WA+0w1xNNnXJTqZZP6FX3BVaBeaMVE2ohtCOTzmqnlftJNRXFflAF2rMNSAuw
eN9kgHKJO9ZV2oM1J389UU52I38Ygzl4ay8LBOjolAdt24moFZLzSRQPTc4Zyu6G+pDOa3dCHTcc
0CPXRwDiydHCUxhNQFlDaGvjhY9Qh90iyotIZ+16iZfxNc+1F5QCo+8sYx6au3g+mSsVTb/k1IDg
8pB3JaV7nKxHulhU7xlWeh7j6hpORfvYJHlzy2z4R6NRPGldIX1rQu80AqG+dWFtHfk9Xb8qdA4q
tFDDaUZQr7ey9kzbJWIWONDVLOS33e7D8kYHpdSz4pY6BlLQ5CQQJbeCA5GyilNXFE1UK7N7LNqh
uUpGOv/ziJIqjbndkPvzs61X9rObqPrrCIsl7JdFetuAE3PoDBtWNS9mnrY2C7aNQy5O4sRvMbx6
IDVqT7TTZ0fLCeztcpTe/agfE2TUJ5u7dMuwgvfAycGA5J12344OShlSQThgxuQhWHkTKtg8ooTs
rmgancEj6YhP04n2kG9SHq2knKIuc146oY+Hmr7YXbdmS+hmnRFBmuORQ31zm5sEJzcxCKdE27cq
arvIznoILVQQVLuW8Dj2PE993xx19DcAdbhMVa/pPfQVEBXoUy4obIYgNubuBMjDQioylREZzciW
UmQPMSDzU4yf1M9zpwjkqgsUHJlFwhVznKaSbcgzyaoIOzBqV9oOtdP23+e4Sz8hUwenzYPqMcpm
I832JjLl4ozt0oi2lBbHfEiVNmAzAwsxsH3IyvDmQcJ7MkpCeKcSfIWt0QTAPsdpLqnrq8pUSd+Q
2nORdqqf5JASaOKApJg3qEyFAnE4heWY6m7tWeg9rnVVX842GPoDsQ34ptHQXuvOiHm4FKC9hg4t
Mzr7y1aqczDaVuF3VqHdEXLRHOeEfX1T6vctKaoTC62MmpqG3VbJ9Qz2gZ7uGHOOSMYSIb8D4QdU
LILowQViZirPRomNuLIVDqWGtZwRODXnDD33Y4fynh+cIIIiRgTI3PCN5jnQ8hJsQWLvLlMIYQnO
fPByDr0xH4+OdsBgmSNXthHh6GVLY7h/Ukt0Wyv1VLiimvcUhtinBJfpw7xijdcEURNKO3sFJyhw
Ae3qVw5uX8pIgs4byveSqvhLtenLdWsoj5ZNe3Cw410SP6vsD2iLEtWuOGcMNKa27k2U9A4YG9vh
rHaaV+dbf7f3+H13cNimdXt9n9Oxov2kMsI0GqBEGdrjY1HJMuhEp3yJqRiu9Z7eZFaUHBko7rG4
q0jl6dU95MWdWl8VuVC+Ed5WeIoYXETiBfdWa8l4legAG40vVxjKeoF2UUQKFuvD4Mr/Q9qZLbeN
bNv2ixCBRI9XEmxEqqM623pB2JINJNpE33z9Hah9b1SJcpjhuA+nYu9z6ggkkUisXGvOMd2rMXe7
JzsOkSZKHV6X1K1dY0btNhwLctXrquabZ8vwAf+R6UEaBCharfvGZXVgMToOYBGDPjejVWI59VeZ
okGrM1E/dlXh5RyIvZEs67S7KW1Dw2WRmmsNssALY5h+JV0KwVVRIm13hsKmXYq7O8xRIPnlKoUG
fz9qzZe6X6YAwwyOMC577vBQX2OKrAKgFfV7qvz+LhRJdWeUHGfd3Bh23ixfkjlsjyj56lWZFY5i
HxshwUQycQOXJu6mMCh1rC4qnzG0Gr9AY3gtK8XHeRBq6LI82m6tXeq3xeh/n8Ts7KpkEDSmMspC
vW4CgJfekbCmOTDY8FBxJ/124GC/pu2qrxptSrcmYdjXY2K8xcQmIVS1zWmxvuZo5OYsGleOH6m7
uiuib11aaredTZXVjrO5hquDGr6wQ7znAlOCn4lTkzgqXtcu/TKaCFEAErUErjPax1Y6wy2yqWZb
l838pWHp3rU6wUQcEgGVmYP6QhIiMi1RqyeLYR4Qqjey5h3mFbxsiGzJvntg/a5EGA93DgXXygxT
nLHxrAV2I8Wr5+f6L46J3+w0HG6Zv+mv5PEkL4mDxZlXVu8fnMgjW9tw4we4suYOb/mTJRbXgMkZ
QbneVviNecvCe0Gf7w2BwNH1pHcKMiIgqV3TzXNObTrnu6xixgqAK1MevHyC4bSOtZInJW3t2rXv
OGW+syF2d6EpxboY2wdmiPE+401Ac5eyoTeYjPcl7THHJONushMn8Nsa4C65SJyJcW0DlEuvs8Z4
R92eHTleMt2pwv6uhsXIqxYkIf4atJbk265UNfxAfgLwys7jXWcKTHYqE9o1Oc124CG3DRpWyj0W
byDOjd1zlqYHIOARAo6tzeucNNbvAocfnYTI/uE6oc70Ie/HO1k7GnSQGAqf6dLgyDSksUB5mLeX
wAXymH1fQJb+BYhZrGPfyB6MNEseJYF9z45lt+Td5qDMcr0PBMjtb9BMN4YLD+lVE+O815K2v4r1
ysxxnuBBk0kY83aS3Y9WZNYVPebhPtM9lqU3mP6BHYlMPreOv/gyxaIyd+1x4P24rpK5DJLY024I
kr4fG9HuDWeWgce8a8NhrKY5pZFgb5cFiDdlmEfVq2YH0aXFQKdn1P+pu8uLGiBHZExj4GfD9AxP
JDEYnNGgrd1YXSEdR73stWKHnd7DSUGQ1Az57qc29e3WgY/AO5ozl7H8A8YT/hcJn9IwmZupVL2G
+AX3wkjeRzOdD0wIv47+/OIl5burkQ9Dj9wzuzVA3RJlZG2Xz17nP+Ip09sdSzXbaRrK5GFsYUjo
tAteKk1Y70llTDJoI8O7DmFXUT7Qvyoxs/HSxyHSYOE6TdmcM9+q3IPnrKahu4EVoXa6WsxnmOVW
Fa6fbGfk+D8110OllCKXbuZw4EzEekFzkURmu5rTcdq13KKdE0b9tzgxk+sJPuUtMIVsWwhknFhX
ssBkRnhLl2NWm9QhI2vjMYUEEo4TK3F97UvpaBDgnMZa048DlBKV9VYyQt72omCOGOtzYIVtvPG0
OD6GiADJZoyifRzSQekAFHCicdN1CcYJRF3KimQeAu0m7vcKD9Amt/L0gQMZotfK6rej7wx7W1BF
kwUNR8Wy3G3ehtG2zPuZ0Tx7AMksKrB0j9ncVM77vDdDxMsGVX9kZes+8sCIQkcAKRo6AcTSeYsD
BZrMe5ifEu1bT+AFb/KY3ptZJRy3/foXQX6zwmhiYU5NDJ2Z/VKvmUWUrbgb36Er6O80uXVyjniv
P2I98zZdF0G3KrN2G6ftwMkhxwMJ3OemDTMGUNNgBGC8wJw1YB7c0R3XFkg96j+65GMj3zlrG9AG
ElSvS5HW+DkYuYjWhcmMZq0rpk56O30H4coxO59Hqg52eAmZCuUqWSvTjwFDHcpo/Iuyjx5571kv
4WIkoP+afuFXF29+lbd0SyoUC6kpOa8lKQNNGlBs7W+Z46b3JlOmTT6CHkh9kT1MnW9/xcY7vmiN
3VZBP9KD9aMM1m3fAMtTfYMfkBYyIJ2vdlPC4Cg4Pftk9wSV0RvHudDgjUstYXTjMozkQARGt3Wp
0knl0dc6A53v2gS4aZuUmkvUiZ4WwZiOr6CeQTbNSdle+Y3T55SqwE1GihDslz0SYgoHZeCd04UD
eBa8HdSQueUDdP0+j4bogLTeWjuFa3wlswXqfUIm0qr03eGuq5QdmOQlHZ0IypqWWVRMdhOWW7sY
jTVrzgxG0+iuXM4vTy7HpzUoTw9nmI3iwBPlFx+aDYf7aQLGaKGBD/Uw4BABuDYekkOuK4PBI9L7
mXHtmpgzd9tapthoQ9nu+DTjbtI6b+voof6lLmCt6HpoHZLJUo+ZJ6ynKMfSHSZdy2CceBU5tD9C
oG24UYC5L9rdAJlyf4xVU2wT0eao62V8IFiE+5EYFE0uk+tyJbvaxkyrpuwJAEXyzmTQ+xGHFmTK
cOx/KYxsWw7yww72aPqYTKG/F3olf4DepYtfc56h4TZwiMzbzRyq9Ak+VvfAkJGRaq9hJFj5pTBS
ROr6XWeEvAf0HjW+OcvpRD+cUa3edAbedCk50Q8cC/oa80vn5lSJk7ezbVVt/c7UNx69j24jNBKK
F/Nz0McuQ7vOmra2SeYNIuU7aDlL0JD5DpQbOigMt9vBLMiBmnPSqOjsMoYqF/GNZkMdzmlvKhfS
dmv/mFIN9E08zDXGG/1nTN2/GiYiW8DauFsoSatZL1ZxPywoDMLn4QhxWsUXitqN5k8ZhQkJI777
QNZf8k5nruu2tprlPUNFZPo8LrueWFH851kUZCzxeO3D5lmVZh3fZgz1aMPP+lWW0SYXZeZjD06b
EwHSOEm9zriXusmAUjl3PWXPyebgVqHAyfpd2PGozgZCEYpgYNs6VPcyzeqNqPeGZh/xCPLaHyYe
lDhX2OdNvdnMWYtLV7kChpLOzOJaFgY7NmHfB7MLy3fLpY0Omd48krrofIv7McFqkDWUHUv1RpGy
ZRDAwM6NSAUD6HhoRWsFPaOmmKi3xdyxpJPVbCfKVzQFI3hb6BQlUBtaKaZxx2zC+JZz7LIh7lC8
NyMNFOYcSAcyW2JZdrxhelGqbfaGsGg6OLoMd3mMa3VVC+02lR1CLDeuNwsNhQkWPpsSg3S4DU0s
jbCWsl89EJ6vYWPMpySRzoufQjLXEvBcqaaYPGTuw2AmVrOm9GwuiNfOQQ3IQjECCDAiprAYXJwL
CSvdinTCCqp76Ro3gG4P3Sg3dpcf7Wq6s8ziGVToKx5YKs5+82dh22fh3CJ5BoW2JKKg6D1T5vV+
pYOwGaL7eD3XO3/4S5U7kuoFPbEE/9pM6RYOxn9lwrEUzPLtPrwTbD8dTeDD3358UkwZenh8AbSn
n/SRY6EPXWaEd/qY3aR+H7TaJbrNWYCxi4jaQQu2hHG4/IP78/E7pN002ZFTV7eGiAR9Jc1Z2ont
cMzqFt+Nkze4frC/RpaLb5ip/22o62mgCs7LWtJkP4FozhxZ+1g/9FFnb/xxlPvRAmZh6FF3D9xW
vVIQMAVwSaAVF1bXouH8r27xn4+/sHm4v6ZpLo7J/96CzNBrNbp5BRORw0Zx1ww76ZZUri86D2pp
8DjFzQW55P9+lI9XXaTONCIwpOiuaS/r7j+KYF2LItI4tfY2cpoaf5NLwzQV1FNILObhhy7ovGSW
pdZFwuQLAv7yCyE+W1F00HabqeABOIxPdJ7svaQ1v7w/hxdc1HjWYN2tO2PpI2PWeIxpoGw1EWV7
3bZtphpJm1+hJnG2Qhrz9cSBb2231G/MR7tgzgXzJfLtMk7JQWFo/prJ80tvdEWAC1QFfFcN9UXt
7kttomuZ0wbRIlr9RV08hyP0hX7AcVlG8cIHFeiPKATZAPEG7kIQzFtHFeEm6+L26Mq23Eo3T29b
HpDHqevqW3dglRZz9ZSOYXsnSdY6FiZiK+9KqBBp0xhVqxBNz16pEf7JoN6oJvwVIMPmxR00tGfR
2AY10o0g0VPvCuT3gSKZuj2W5XDQrOwna9U7xb3H/N7p5xvXy8nuEP7wVTKPoAfdO1ihJ6FYjZwG
Jwhe2apPMJe5nv9ryuxsjfJfCwYStrZNQSepspvmsVx8r2BRktsMpcdJqSgluihP56up5oxJaLC5
gXSVH3x/iuDh1kI+YZC0N1YH9JEK8M1wKudqXkROE07eQx4KpwXrQWwoww64ufw7N3EGpRHpDu64
VI42v22WXWnalDw0pSLRzRX9xiwVSsW8CX+SixVvhvpOVNbGk9iaovg4EZG9TmSO5VIfyvuJDuNP
wynoR4+M1tQqdWgChzOC04Z0sSukOhNAQKPaZkVWrNQS6OZrMEh4YdOC8SjSj77TveN2ME9+Quhw
486U9kJLbsVcZlezCXQ3J5B7x6mdamRKGyyIoa6tB1jHp6Qpp43eVIzEvWpCG9PbobWF2KrkSoAd
P7b0LQPRhvj68FY68Em8iTmCM7/1Gv87GL8iXcVk41kr11DWtptLKuJYSXDWRtx9RR/O29Od012b
TkB0ivaV4Yl8BmdGnydF5IS3IrqtWn0MkqSWN5Vr0/3Xej2YhxY3TVwC+rATUye5Qy9PpDlMzZd2
LQ1j3iEnxQhYx/GzZ6p7rS6vJcefPg/zGzl3SAPjLEDJV75guTdf6yRKH6OqqXazH8VXSuTDoRNd
fOsPyrumdqC5xyeYGYhk9sghwXWOcmrVBvZa9aVEk/hcmNQ/c7MHVFEz/UsKsZF4ChgWueNJdxnn
RUX4rZ7Gt7Ax1Q+t9sJ1IpZhIq1K71ZDVIKM1DaZ+kU0TpgVr7ENZFf0iocDyaUTg6uOYz8IkHmH
UN3b1VUXipXRBImxyerAIWXgi9ejLSXiCAcdZQq+hNpfkHm+ZjOk9ENzy1jHuIn7KTpEjvaufIPx
CCkfEQKjoMkQtvARwl8IadR21KIeXVvdwQDFnz251a+p5+jpQLBZR9GiSYUCvM+U8oPeNoaDwRuG
Ww1/ViuE8UQkUErJMn53qN7eBQm8hyh1JZbhwroB5lQfNWcqNrNpVddhOfQb1Qz+ddlkHO79qlkN
8JRWk6Et0BYMnbml6Be3cxJdSMc6qyTATJn482xgWEwacX6dVRKAVe2uSHA4sZoqd8N9+atX/ae/
fy7xJyobBDB/P8vI0liHavfnv79YKf7zxvJR9mPyX+yFvCWoxM7ek7CLmjChkLm35/DYxtHOtrpD
1rvL6KIg3ydEYXXJ0/i7a5JmAu/LwBJN/fXxLUkCelhHTivuwQe74wY92nynh4V8jCwFLsRzmufa
Q9RZoPGXF+qC5X78+30pZihlFveHxYiSmHn3zJGma2HqzSMq/arYyWGjZ9s2vVBcfrSXLJcAYmZg
/MA5gbHqH9vQf4qAomOLnyAJ3+LiH9/rOQibTXepPrt0kbNKg+zmknAkLmJNzNgCxvemXJMc8OfV
cekqZ6ub/lGWENPl33L0mYfb0FgbCCK7v3Ih8oPBkjP4uajJ+bkM/WwNIlibJ6uPJS9bsgSicahu
k6mPLqz08+/ie8LAR2laWFApz87vfJOKhpSrar5nyBwFHQT+XSrJJYEDjWLSyNILK+1jBeoJlPQu
1r3FncyzRRn6cZWLIbI9xh35qYy/oEKfh69+Q+/x3mi+hrJA/nnJj/bxCy4VOxZIh0jJ5Z8E1Z8t
7bQl/m2aCoNBd7xBgtbqgS4RJGp/tyV9us6ZO2vAJUTvYYm8mXvvTs7etCHhNHz9m6X3+duc/Xyd
l5UIp/k2S4BYTCfvTUPF3k0X7tL5/r3gAoGemLhTeVr5n493iYTrKlN13DxKO8MtX61F7V1Y3mf3
hTOmy58XOMpwqEN2MT5eAisOKWZ6Fj4yZ6czTHN0cmkhX9h1Pm5sy0ma7dTAh87eA7/HOvsihRVD
+63K8qE1gkWJ4gbTJZPtsoD+3TuXS5iCLdNzHGS43OWz3QBftWUyoqseYJitpKmCMD7U4z7hPw0Q
hf58/89vDBezgNHgFcdruHj7P/5qZtVllqe68sF4ZbheP//1X2cTwJDKCQCIq3225WiD2fpzqOcP
uX7FEUn/uwYAvxR+Vx24D54avKfe2e5MiIQFk8LWHvrBX4EDRCrw58//+W67Bk86sbncDcSQZ896
RcRSDz7ZfthO6Ysemyhuir9z0jMjBr5q4pFkQ1mqhLPHPGZ+YsL6qU9uD6my34DGX3MM+fP3+HSX
DZYUXhFz+SZ0S86WVJWQ8ddnsjl5OyfZ0LX///vzZw9F46cW2QL8ebPfuqQ1bf/858+fbIAT9GG4
1xSAZCif/0RjlYdSNwZ10u1h06IB63XcBi85mvs/X+gfK/GHR89YJFUY3FmxtKv8swVVKDCQ6Zya
JydrTA4p4lDbmB5tYsOYweV3i8yQMcKxafD+zSOlx/CCK+rv+k4sCRfViGBHW/ZK77ypkirLhlg2
9g9L7teu0P72qVn+PLsXj+OCJThvCAqtitFN2f2Doc/fbWV/hYT059/x83LD785bGZoWzUfrnKaR
iaaKesPrHlJ33H/TmCz8+e8vz8SH2/TP884bkrVsLbXmx01rBNXmIDxk/KCqgKSZI8OzADsR2Z7R
VZOSGKUxavvzNc/6qJ8KjXPkBYrhJCZzMoemVYMIsBJS1BxIgPF7OjRIDxXTKgRrB0JLjrnqThcu
v2yV/37n/3d5fPAeD4HhnrucJ/JBEEBGTAHhIPJ2+NrNiPzR2fRSyqDvQ6C0PUa2iUwGp0ueNAZL
Fz7C70ottnEqe3ZcSDBntYJMa1O0DLFOhmbejlp702cJGhFj/uWV81eqlbXjx9/Hsb4pRzuwa5ms
GL+ihiGzUHP2dbKIVMV6zL21MOojguAL+9BvPyC0cDYMylz9nKrW9RG+UZwEJ9j/J2cmbq7y/VVr
oagqMDE55RTUTvuGX+NC7fHbxcGATixbuXDYpD6uyEY1IrWSLD+l2LeaiclAwamERntuP/OEmf2r
11xr44WN4my/+t+i+O9lzzbeidlOXCsWRUhqKRtF1f8Yh9cpOtmxH8jxawjhNmvuUOrgQ40vPOX+
x8fw89XP3o4gU0osbnl+0qCGr7DHHjO3IvuV4CjbyX/0DqbdNiroEsR4J9AmvDHc/Zn1zqOduWuO
d9tqdq8VJi52oStLZ0g8CoVfonobYnJXuli/t+nObQVJE2rgGvWc33uLhINu5g4Y3Zo3qred+u4X
KRLTyi4i+AJ4MWnFigJrkOaQvIsDffExxWTBWvP8FdPL0UuRHHmDwtNJnBKJCqRzBKbJgonYRUgR
2HdEd9HcyZ6zMHpyCv0+TNUap/q4wniEfGkKhCoOXiU21lQ9Do6/9SHy0nD05tWQA6dUcP15g2Br
xUZM1G5O804kQVUaO3Jvf/aV9R2vF9bXod3Uubmuaa9JdKkIX5YoxuipkgQzJY3xRTTR0fV+pgz5
ada+ONYi5u3ITJp53AkPdtbRINBb9ddTaT2N2nANOntTIrdc93i8VRM9XNgIPr6Q/++NXyjigq4/
7JSzG88+QG+SbuJJB2HMCBmkmT8qdEzaYYyMHbmmGzvH3+TMOzOZj2IMn2MJgxdZAsM2ot+0Ew6X
Szvksut/3CGRujJt+qdagxZytj2ZJQNpaZXqlFbvNgdA7pOFfkUTz4Qu+MgptOl72z+ZHR2renfh
J/n8LCB7Yrhmc7p2lv/0cQPQUdP1wMapUXqtOM6IwbamZtQb2VozQtVR/1Ujhfox+y3mD7dWd8Sx
/UBcER9moesbLTNBqUNUvavJDl3x+moPFrOHrT6k3fufP6v5ERSz3D4+q0W5DIiGovwcNuHhx0Ch
aZen2r+S/bssv3gz8Ag/QW9wb6FUSbqbSH9Fu7oqq1vT1X/U0A/tubiux7sQIgqGm8D0vhcpCr/i
F8n1q0yreXaxUWfMFkFLROb1qEua4um9n/wVGeV/H5+JtGcv95rmz9leK0muYKQ2qdNstcdwSu9T
WUkoBlp6YYP7za5OnSQoMBgzAuc4L8TgPYraQDN4KjJE2gxr4neUO9m+1dz3sRjzO+lb401CeuYR
STo2AzlaF2rf36wrjz2MAxqVFG2usxOUQ6z7EHaNOsnqZRrshyKfUeFUK2TmfvZGXMiFl/znVyhf
mfcnjRubwZp39hBpelTqdsqPGxW+82YNc4bmBiBg5Lbx3i5H4zlPiYAhoR7HQ4u04c9r87df16Tu
JcSNWdw5kUnTO1SDhJVzktBxcjPbXEVl8SDbPF/1k35lRaT9+c6Fp/djvfrPivLIbLdp0PJEmMbZ
l24IxmFOsvzIZCyHDR0Kd/z7CoEf9t9r/PNQ/qddKd1QaXPfqpMFYBwpRTtZa2W/IGPGUAd4398U
Ql5NXXFhAS1Pw9muSJfUpBVHPhBBEmdPizKJMxOhxy8q/KfeI6Vn6J9nNHh/vnHi83Uoxx3a9AxJ
6Tef9/0qibqaQLj61Aj7rgmLZ40wewKBSAljvIcGC8DTE7yNq9aqt+UwU0HXG7RtwPRz9TCk4sJK
Wjbcj9/74+dZVtp/fm8A88TIel5NRXZnN+xOrBzk1mQP1Nshffrzt//8Qlwu5jLCpFGAT+3sRx6h
Es344rCkSXlF6MJm6Nqr2cv36O0vnEN+cykB4IfG49KG1M/b3nJi/5tQsp06mTw6dumfUqH8bZQY
vyKiky78ir+5q1xtCRRhvL/Afj/+ijCDO5H07XI1ii3VbHW32OTGhU3n81PPUZS+HR1qHaXFJyGH
j02wjcfmpOx60+Tdd0JKj8TxsAukS6rgNRaVC4/F50d+uSSgpeWhp1d99shrU+1mI3m4p3QeDEga
QjvqlTZ8+fO6+O1VwBdyaNJ179OhzYRzn2MZpjGiilPRW49EJlz47f4ZHZ0tdDruNHgQJ1s2NsGP
twhRuYUNbKa3k/8iIXNdDaQ7Ve+jxxFQoXMg1a84zVjGEkIb//7r/ffSZ8+YiVUn8rzlvjVqX4kW
tWGPe+jPF/nNElw6Ibz9QPgYHPk/fr9C4aNC4m7fuzDtATCZzg1u9fw4SyDXf77U52eLyg2OHTRF
GoqfbpeW9H5DXLU8dbY7s/CQdRMupwcTY+xAVel8YdM826NQwFkk+5iIo3SDVsn5tpFG9LO7sp9O
vQAnqxW52s2dDhs4Az/vI9/hUNGYF0apny6KupixGUZsGAELWu/j7xlmRobnqXNPXth021D4HHhi
Ynd6G4j9yO97SActvbRKl7/6n1UKVFWn+7j0UkEDMYw/2yHNitYJocPayUDrfaXXIt22LSiIrhSA
hZpI3GmuHL5woISbRKl88KImzdd1n5Ki46bYMo2Y4BC/G7KTVIAyciwL93MkqVTGMj6USAn+vBjO
nl1yOAmGJG+Mz0zbVPfPfqcxkX4d2Tl/H8SQE+964/HPFzhbbWcXoMr/eCMszMde71DrRI5aGTly
RLKayaSD1HUJEHr2DP3vUsjLaPrROuMefLwUr1oUO8SJnsoZA8Nbkq3y8dLI97df599rnDf9+iYF
z4La+IRpx7K+gGJANxOa5oXtgI7KpxW83Jl/r3Reo7ok95JMbJYnnfAl9Na+d5sleReMFWOABlPR
1cByu00xxh8by/hOZ1rbCBfBDxkiSaBgbtGU4v8BfJ53VVcCiXHeLIrgjC723iIGBJOmpa1wq1qw
eqLC+yVF4ezLwf0G/YE5sJp/pprmnhLEe0FCmowddLFLU1iadgtuxPD3RZ6BJKyjdBPjPdrWA2gi
tpBFlB+LlRgFaZH20K5q7GFYDp8zRBwTWL8Ax63aIVR+89o6xjcqynVUyVeEOe8D3oJNMlakicgG
BFZj4RybB+cnEjgOa0YKeYDm9i5PAdsRwktKR5PEp3mcDsWc74em1dcegAINCwLsAKcxvHUZF9Z6
qDr11Olo5W/AEUgYVjXyIOwpYBik1a6kAQ3ESB1/5YuqCFwbKgP7tQ8OBkpNaozh3rETdW+U2ZuZ
R9YGC4D7zcWQCoc2LXdFFXd3kaajBDaQZDFTwSqnt0PQeLmxaSS7jp6mEFIk8wnNae2Hxuybo64w
cBYdFQCkHHWVAsFfGbKy9kKE5Te3jZqdPXTVxjVwTfolsnkvNt1DITo/mLNM29QYUQOC9twgrPvX
xoqcdWF34heRX9GVUdvD81Q5BkboaewAaIGQmixiUud50ZTXKsRE45npRvadDOYqIpfEmoZqhejM
3pFRmbz5ftE+l61jBWlODBT9GDleZ0NsXBtR/qsi5QSBeeld9V1frlBbO9t6TsAoFnjZ8a4YACV5
+gfpja/k0YIOwgi90b3Q2UyFNPfKwguI8Ly+kannHfKhbve2T5wTqryMW+mIYxxVP1gX7jYzJvNb
NDtYYQwIR30XkayMupUUrSnbJPX0bgzHAZ55X0xPFdG1QR3TNFMxGbxhqMKdnYQJEQ+zvR+76R0J
uYaD1uN+eAVBm3AaIFVnUNYUcsadK0Sy8ZqivWocRFaDQoYrr/v0IKsVVHhMJF3uksoqjB0yamJT
msHah2UHzwuoBQr7zMR/NVjp2ky7X/WgvVaTzZGvdsMdwWfGbWMREk5hEbMvTu5XWDKTs2qyHF8w
+c0I+up512SEEetmI/DNRmAZZKzdF0PpHdHztNvWTkYyjvAvdIQbHwcAN+gngeSRThXdNK71U/N1
5O5ea69FhT+LYCx7ZaXu6ygSetTUuusC9fc2Y+ZLopQYr4TMSdWNTXlDGmN/1YQifAijWV41qgT8
T+b5nT9hpfVn6JjYFgEyFgDlNQN7vWVBYEnxK27yTAr8taZ3K9uY5ABcNTsvtt8cyJl49BDBpZX3
A3biApAn/pUsPTwsecj5olQ1sasjLz09uhlAXFwVoUe/FScoLZD43tP7MYhLr3iJcodMbf7r1rQ6
OxiB1m37hJxtJGcz7UkNr14S4qPSBmOrFq+trQoVVJ1OLoCPJVsai11xxB6UZwvHLqcxhco2unb4
r2vZwESKu1KCWqvVW6ThxAX8BV7RcjWaE101rVvbRYXvFKuoWcIHPC8mPSLK1ma7xB0n6Yj83wEz
6RGHrPVRGcQtYTs2BuujE0prhQawXw9R1T1GNMi27eK87dRcHmIPPXlfgH1wyrnCdT/T2U9JT+Pf
CO/FDMlHj9W3pJOEj08RAIlGWnzkmvOfCUwLVkULRA7deByDkkl8oj6IEPA3pUTDN0MY2+bkGtJm
LawfeTjq6wr/1FpW7ivpPSRyyPR9KJqfBIctWuzkvbeJ6FMd/MXRfCvCPAQ7xxftGR+uuD9vtk3P
xjVCtRZdB7LVTJJghnKNtlPFj5wqSSxzocoUrfZUpyMfs3IytIfkx1W5PiNXBd0VtYRjqbzGx+kV
5s6BIrEaKgqH3rIiZi4wj4p+QtEFxqB55l/kSczkiLdXEnJdsWM8S7fBO2RX2Quhos8Oas0vXafl
xwHL3mGay+gYQZavsMWCluoWnau7cBawpWlvVuT5QV5gYcRqiPDTj9B3+hp2Jo77gYh951BE7k8S
yKA/4uK9blwf8tjQaCuKYJ0eeDPiMeeIF9U901Wie3fGYFmbPsnhZfCcbCElOA9JJ4YdAqPmBvhZ
e6uUlRzqnL13KWivqZTTIB3jAVur/YtNiMxrkjzY7ki16Z0WgXPqJVvVE84K2mXcxgyKWNpDR/MI
pxjGMeyclkn2bZPMB6PvhmBuGuORvEKnR6rcdZCzwVbuJMJsPEJ+8mKFDW91o7SLN00BNVkB+sLU
ZdX8mPoQnZJxwfIaPY49nyGXX3rf/aRYIoEFDBB/RrSflSlYI8I6VgZeStCgVnoNvf+r29jf7K57
mWyoMORkywfYlileBmpAu6dkcJzJX8HYqY8ZEbz3toQ54GPwXbeNyZF8TPG+DOG4IHnqHCuSFJa5
D7OEmzBFdn0olMXsBXkOBrAoujO4a8waQMS7aUHWDSXuts2wHhULvQcOfrbinEXOJlOltet2EFDi
grxfIlQOo2uNW6M2k6sGb94tgZGMGiMLIm1o/cwrpl0NpsSD3rbtZhCZ9zWEPAVfLy/3mc00BJ+A
ufUgLgQM342vDTA1yEdoyfDczPYTcV74njsrwT8Tif4hh0/EmteLG2FhXBi07Jea2SDjBLliozs1
vFVN3s0lkuvc7tM9k5H5TjGn5/9MrN+15QyItbGAHqelbQp/Kgp444WPTZtZu8huCKbTQYBlGNRx
I3XqpahoWHV55a35qGKrIXTbtQUOynWptTVw5t6/w4vOOp4q/42ovXLl1ZoI4LT593B0vY2lDwim
RxLMIrIkV0CbY4yu6sUotPa7g/sQb1ZKuLodzrmN5XJmszfSDoKBNegnUVXhU9hFsEa6atylhQiD
yC+mjRMxVPOLmV059AhzsbW8283tFD3pcEwe6hHl4GAqMth8Zkgx0aFXKurDDcdJ9WQtFk3Q5d6m
1diBADMxFRzNZIsc2dtJT0+CpCLQcPDpbyed9+gUDdSpkBoyHryhJA+q+mniIoLCmQ3oY/HdZ8L5
qVuMwKqCkpYg1oYdlwW2yvq0/AGl1d4yydKJyESQLpOZxKlpru/0tkd/nBDWB5opK/NjIkX7VPnT
d6fRG0qg7n0a4aNNo1nf9LWhB6ku3kd7uXMj/TVHGdjnBo+MGxAXAD2meD+OTHoYSOGk8NjbVRWL
25iBzEor2FG9Vs5bVdtMCPDJbq1JjI9kh6u1FvNExln2PKCBB7mRtEFRCWdjoFjNt29Kj5905LKg
jjmb40eZdkNFCNAAh2Klj0O3Q4mN0yaZUkY4jtgCahs3oOAyTAJhtkE6hnWMeDxk/hS/x8kWnBuS
rD1ImVUPJMgn+2okuxUQ1XADu7r9zo897Yw+xc42gLzfJO4/p+Sq4WuP2ZH4pASXcxo+YS3H6Y5F
cVdwhIWh6AGmpfZY8knj+mgkovvSlh5YVzTNga8K7wYte7S1Z2omUzntPYQsDgE6ePtXsiytdJvW
03BSwCtqqtS++kZQ0PVIyKGZDIP5nljmIJ7sqpUmc32zzPYSRFu4tfW6fMVluyzGtIdM0Jgm3na7
31RO+384OrPlZpElDD4REWzdwK0ACa2Wd8s3hP3bZt93nn5Sc3tizoxtiaa66qvMu1CnFI6bDzOw
UtPGO//WgUU6y4nX8ihNXIus9u9Fz9JoYTnxNStN6Tt2XQXZmsgN3ttb3vXZpmgSZ7vipP7KGo17
i13ECeuQbNG6UVLe9wNTlSrKUZMN6zn9Jsxh9rt5b2R7egWLPxZpfNVq5EQsB7TWc5w4wC1b83mc
2GPBdpvel3Dsq0xYwAktGKFN27B5BTnc6m9EDclDMuuwDzWV394YlWTbQJbYpzljd4WS2sO0WHvJ
OP0AIxHuEnfk+bsMoJcJfJSmVgHumZpHlZnDhmtt7NPaendI/2xVu+W3n1r2aznNNmUc3vKwL10z
M7ESL3rqZdP9HGSfdFPLNObGZAOQmpf4XPQWBE7dCotLAaMq9RyAc1T1tsJPquXUMABLOC5FupxB
wIBt01Kxnm2tvmZNfhtguAWTZBdzMxhsWSq508JPgL5jzWrrxXAIfNKDxRaMJa8GSLssRPLtZI02
fqMMoHEEmPRHIoj/Z6nheF2Y1Qf8C2ZoOX18gc1IpC1ahQb42RpDDgSt+ugLNlX10jbgHc1WoCMW
3ightC9KjnGvJ4P1kIUtD3l5By6OaBdAezWF13YLAB47dB7oW8FOE90tsqxfJafhqHMDOcyI2t4d
3VZ27aJUX84SAnlgiuWxW1C7cQ/+QininhXIUGHsabA4yoHgCqVRAhbk6H0x7NuowOi9Jozak5xY
jVANlF82SZVNzaVe36QVNR74Qpy304SWS4J0u6rdbG9g9ui+FsIVElG6ooeHeIhojTaXYa0upB7N
c+Ly14kAidQV6HCtjMxNSeXmJSb7KmmcLF7Mqg8LUYrpVc6wXnWx6Ps1AfgIrm85R0YmuWM4Na2z
tt2ZokbL2QmW7gthA/5LhoesEMOOgNnwCSjdPso5VS4Te4x8Usm4LcD8f8QcM0fwBJmXzhmQWL5O
+pWiFvpGFcO9c6rhGdLb7zi17T7uR2fDRGw96fHzkGMkhltxF9H7tZ5pN4rXkfOFmqdWRO9OQ8eM
uK+R5vLf8/RIFxutRw08sSibeUkcZx72ZufDrCSr6QK2wvcaWl9sVU2vkV5W+14oyADUYqmSPSMN
OEWi0aDV23Ev/+JMzPusndGozmnu5yoT5roOyUtobLj6xdJVl67Xf6RhKAcwezO28FFnxYKNPp6r
BFbByHO/InCALyE/S2n1gZGjJl8tU6P0a1kwrwwmjGXKcI7N5DdHXd4tlpGoqxZgf11Ndafkys4a
cPhlxQwur6RaJYcFEimr2OXBVMBzB1yFxd8ORML6SOtiJKFGVIRRs3wwRjbuEotBX9rgDEgKNQ5Q
okaB3ZTtU6zb1jO/lLGRFl/LxCY11E2fIMnY1zNZ01YpoDb0cAGF9OPgT1lhvg9JnfhLnxuffazr
FyfN9GTTdJH9t/Y5djVO0+OIl5ojsQMdpIbvLI+RjogVLHsco15vwlwr81YPOmeMPNZtv9c2G33Q
N2xz2wbnJlHHbepYIRtx9fcMF+yV1hIoG5xpWxr00NpMPuJlWcyn0opf13TCL6moMJoMu2IrfSk8
eo4GW4PD74SHzq3xfAfx0JocPHx6ajzo+2oR3ZMYS+UIk8Q6wlGOL5aZr9sis/G9Qj+mX1vza2j3
G79ycyqjeiBkSJXaly1NPZO2RRTyWIp/vFV+UbVAvyIE4ZoLS/O9MrNwNgnHk/eoUIQXnJcnVPlG
TtWDlSisMpZQGUr4Ifx8MsafoTd+pDpfDI6brTKUMxdD0X0hdn9USYtSVnXTVjer4kJFOL7PJeQs
ow3jDRdG/NuVaHdhMWR3PAkXgrWW2Q19WrQty1Hz9EUUPlcZpAXqwkp73edp0Fcw1iNL/wP1Qbqu
Xle3bgQgO9P+q2u1gbucZwfOWnEmO1R6Zj8RiIoio31qimHm7p73bPC1JsxbFku2NmvBrgLAe1uz
1bgx0uKb9GvMY9v+xDO0GRAHmnGQJd/+YdX+3df6N7Fa05sDJE0pjf/hNwvZU6s6oT0UrPX7ILRp
xJmj4Q39HSaa2idrBQpsEMI8ODaHAh2tAdtRZsOnAGzB9BuglxIrWIs79XE0tPix7YwSvbRtfbAm
SWeKG+mGPy7U9xXQAcgYEZhWt9x3Zg0fJnzhmxKyo6pTqSnRoMPFqrri1vcyPEIjbIMY2WEQal18
BdbYeSXaw93Mx+IOKepuY+SjiWTEIa42wq8mwFpFmK67KkX4pYM/gOOnsVtqgIDHRlft/neJtFG3
Xcv1S4kHi4ZrPct9P5nxlpUT6FNUbFutg9DQ1coUMIWDq2XHfBz5hLkkMeV+ms3ArpOXRgJriKtu
8HOz5zKmxumesXhzccChH3Ras8cV8CmvlFYz/8bcqm/S7j/COo+PGjSwXdZBRJqT9Cfq5okfn4av
ud7dhWE/sCubdCEMGTl7DD1pUTU1sGorUx8Az/N8C2gHS+SoflEZfcDDaWyRnZgsAer1QWnn8lkP
U+tjXu1vq5z5vqicN2yR9tvKAgM1K6W9N0VTcZY05Uun2J2nmxQUKhJzV8uU5DbqVn9CSJq7IlGA
JFP0ucqKdzOtc/YRC6V+XZMe5QIdCeDxsg/DZz4MjRtfXjtIQKEzWFoNkFkS/dM6KW7LKsaD4MCA
WTjr8KBbdXrlVWfeO7r6nrCF+hDXNCUogcZgGa07xpFXJGxppp0mBJiipu4X9Np/UpIt+oZ+HMV1
HIFfKYe8+KPlSiDMbjmRl2GWZxub0xMVeOsZIpNvs0lKOgVjguUxxFKCpnbLZhvgB5Nv9kM7K7kX
WXNF36JHbR8uM8qOfhTnQdKFW3WQhohSP9hKJRUwN78sW04Bnh8oK/PUE49QWWnaMpgA/zPV5dbQ
jPist9UEL9aCjOyAWm9ZB3mXi/nB8EylUKs/RRZ3IAka7vwwbPq92RD0VBDX6mE4/BiFo0V0cdmC
ZYJZ9wfbAUxVsuPAplLffuiFDhmnLTpvZBdbLz/uSL+pe9Yrk1dDX4o/m0P/ZBXTjcRmfcDlA4af
HhOtS3ThhI7nCL0PLYPexd/DTRJVjA8TmfOXuveWWpCy9ILt5qG30udRq1pGAw1thba08IeXcTDV
ms7YgSwIgpbi0EkGrDxyIib8OMgKdNrgHGtHq29irdsQ8nqnbxczeR2cmOuJMd3i+k4BN/n7ubwB
zGebLgEM5SFPPOL4K/TrojDBPxdGuFHT8KmOp+mMrz5MffrQTfeakKQetmnf9q+Gbg6u2iUORKUO
+0ETG+oBhqm9n0HBvoet2nk8tkwgZRfuo4Vmse7Eb0wQVLe0I2QouOV2IcSAgItNuGdHQPNEGmFu
rrAD4cvrXSXq8l06THTuHATxPPfCa+z6u1DLb0TsmguClIV8YdFZO45cJFs/D4drbkOjHGy413hc
Um5Lse43YJ9o62bfg8axONZFfrc0M0RRByt8b9SlooienSZAb+E76Sd9syo8leVgGWcY1hPZ0bFP
kl3LCPiyst1L4MlMdkTq0DuD3UGF2tLgKjTMAVKRP2sGBLhkkYft/+pfmEf3buRb+16kR9lstef7
L0Di2auqrZRHE3wa7H8oW+YMJ4G3CKZ08dw0ICyqEA2MZjTaTmqwcXuGSCCogHYXZQ3TwOSYWOqh
P1hE2ddoVDZLmr2yAHBvtLXaNs1t8YS26nvRteOSZS8rD/xOJcyI5YRefA5eHpvb2ZwWDTVRhw1E
TX4BNbOyYR2t8VqweygAXNLk1AtJyV7k4cdKNXbWC+Y7rrVgaa/NaXhJpd19agDpPGcBrsD2t7by
frdT00+Lfny0VGM92HryaRvdW1SrcOJzkBO9NtL9shTo73PV8gGXietAe30xKugTGxNe3cNQq9PR
rKC20RKeNlWisESGvn5TJrQjhrKK6Pr2LXpqLqWgmBiPGLA8jREePlCIaZOX+IRyjY4+faKcyQan
8MJfyzUnGFNjrY9oEYZkC6CLjHJX4GNZyhh8Kx0azCO81UxreOlm5ihNElvHPF1unOf6zmLU4XLs
qQ9g2VMvJBzjlmSQJQ8+y+Hcr5kxxdzJv0yW+RgQ6ve+D++eTV6M3W/BosnGyOzKrzpqNfALuKim
6He25tjHyLWWPuONj4bzx2WwAtEqnL8QNEAhpDPEEEalJAEMvdUVkythUs/qj6Z03bHuAWKkGHg2
Eb2bTTti/qXxBOudRsGjsVT9U5rEpL1HVTOeLL0oKY3XunGXcvo0OKa8HOK4CxvpC88681ZdNgs9
2sEEvJ2aX3pka2fmNdVZcJTwg4jviqvwMY3kAmlWmAxMHCLZnRazpK0xkS3CjJt5flOjqAHinzoH
Ws7ffTzQ7LXt+4QyZEMk1bpw8fJ+7J8boM8garIWzhk0yyRHIS2sKH4Z62h4KIv2CxC+7puNQ/Qw
5VVNHYdeF6rtCLfXaheGL8O7WSBLAMZZnJWhLepjoWfFWWWCZJEs72cwv2O6zUaMXgq0Al7tcXka
wzl8rOnhA/MrqRXVoX+d2Kb3jFSZ4dXXd4uE/laZtPQWnf3+QYj0sFpOdpDqvdxu+SwYpHJ31qNm
20RZ7LVO32/b0WoDBjXYtJoy3lJzQNKoHJ2Tr1Q3Dm11L0zFB2bVN+R8Ng91F/trEuoBli8ROLNO
/Rb2s71lRLk8jQYJr96ajD0Ajdmfuq44VXML/rOzV48QzQKlFJpbZkQOsjRJANaU81lZHftoRfw/
8CR/Vh3cxTnTmAOoOs75rkUPg7nd5d7LmQlB9zHW2rj11FC2zqZVs+jcglhnJmPpG8boMLm78Mph
YmLJCrWD1PIsGHszCe4MYC43OCG11OGCgInEz2YI1mTh8awudLCASRHjFAQMSOq3TAARY4m4uZma
Vm6Su2Nqpou77SN64mMKK96hTtmMWV0cdAojphtR5s5a0x1nNlyOqkj0rwwbFv8IcfWphWoGmLUK
bDb5HjXqs12UDo8ZNtZdKhvsF2aunfv0Hto2jdGDs7oeiU+bBylFvTcVNh0qO0Ro1ibtZ5wktU93
LndNKlF3dQqd1wvvAVQYGXIcdXw2RgYyAGW6I5aDFpxv3/miXDlLYo1YtybQwNVrz2+64I5ysnUN
HCeS/jia8W7KJ0bM6/vajG2Ap6TyrdEcnjisF8ZF7DemLJ4GhhYmp1pv6yPAGHiSxtg81iK1mWot
A0XeyjS2idKHrp2eTQrPQJkNmmK9YqIXvE+nTfVLOG13XkxWK0qrl/tu0ZfnehzoNlFguBZFTQkV
zYjT4qGNJY+FM/0kgEs+oqmU8Wa54y1kxrlQT9FPMS5ym9lJyO15yhhqq/wfxjsMsZzMRy4U0Vcv
jHKH4A7rUp8x1I2QYWepNV7IDgP3VxuV91nYkOGKnANKK+fAK1nfR1lak/ct4PTUGTIEXstrly07
NHStR43fYJ6up3OpFVnAITLcy0TFxRREqTwoS6ApdUmkQVIfLxVE7WmJNzIVr3k9ODtGPO2hlt3d
LNeo3H5HljBkDzc0dCDKVKGrJNN8qeeoAvx9J48bToWqyPlDbPmv5U7CfPqfMBA4SVvJ3yfDzB7H
ZZlctY0G3+Al/IBU1vSzkdGuLqLykDqZOACcS3Zpkb2mppVzEdXUYyf0mT9AD4umzIDKMLFh3ESm
TU5E6pheLXtdhNF7Fi0/Zd/cWKmJXY0KwC2qjo7ZSCnATJCrn9IKXLyiJdFiqQ9RSGTZsbJuW4lV
36DD0b2Ek+hc5l28yZaFAbmcX8cq73aKE+PeYXZ6mWRYQOPWlDdcVnuSmJel0pItk4ALdk17u47i
c9T72BMLb1pb4ysO8i4+OXyqO+5p2sWBZPhIdjVzzRmKFGpiZxsOuf1DwabBNbUq5kUZCCXFbvdL
B23HWMQnjKQ6IF9KnMQJgUwPs7EpuRtvY4yoPArGp81KLlPAtgFle7+bNerHak7JySnD4cClho0G
huHJhnWSiQQa3YGEzL2rmSVflzo1HtHFZWetBiS6xiwIrXHc+FpS44ysWu1Bv48OnJLboUk6biMk
pkVWmYtHGUkbFsP03lCye2ApW0IBdxmT1olgDR3G71Ix/0L2Y+8PAkETK32DyDq6q6X8CKlaYDXr
mzNDuImnYThnnNxBqvDbRAYNoLoz38gRxPedpDVYkfW6ci0e7Wnt3yU/mUdzig9c1cOjggTSy/r4
RoIHGLQpXvQxsTwtiqcXu7IsfgkIxiKjtwSMqt/XvbVuO9BFdj++VSGzxHRCD6W1QwJIx3E8xh6h
a7dj4Tux1u/1Ie+vgxr2uy5LyhcQaYaHXUd3tUhgXQQbWLphM8lPoatdMNqL8RFBFHlVajsC9Vmh
VGRqYrMOlgtqW6JSHVcr347pFS7NvSJqJWz6Wg6PrVGuT+M4sl9ELwrxwp2qq2VnQzbdF3a08kRb
ymTEb4UvMKN4dJsJbGZUuhNXBmabTMG4fLbqv6yzufGwOfW99mHzkWv2Gsxxam2N2KC7yOSxUky3
cghngVahXv/tq+k9VqIXFGQ4Ou75nDmnHQi7yCaDJqc3O+K/AKCx8puOASLXo8EzWd19EOnUfqt9
M75pKjeflNvuJq9mIJEqgCmt5y3b2Yp64bIYoQkYLHfIJuC4oEo8xxo0P3IIH8xhGQEsk/qLNhi/
qnBS4v0IlWfdSF1Na8JHh62nTScqDUk8a5G9ZICBRwKRj07VQ/YUvDPjikAzaob5ypg+GOHEFy6l
OumKNh02I8T3D2JQ+jYZrVe7k/qTYdZ6wM2LdI7MGg74mjeLLcJTmDbrdpmKFGdM+JxALT0yKixe
e0Gsolzs/KTJA6kovEqZkr7jB7HcurLQm1bcfkybMBkDCvXJyD5JytLOeQSlRjngtjysKs3nBDpT
xtB/ekuLrUaciPnhuSn/jVp6CdcFGPIV5zYb/ap+pE2De5q6JfoBRs+rktZvDinvPtO3z8PySpBx
K2QbmPIFww22Mh5K8VxrRyFOVvkQxQc7CYBIJ4yQVCC7jh2IhirvhEIjRGriFCXXH3NTJB8mIihD
4c8brHkgix/HeuTatUlUbg7diUaktnIVUo89rc9y8JOWlwqMJz6tr9J6rNRXgztV+RAnu86iiBX7
pUIPlP8WU5DThOoUV+8YUFWnha5Sstfma0+TaWDCmI89QxH6cbza2v4PiBg1wm+neODC2+E0Fz8D
O5B6eFmjf1rRosVCqOOQVonbbVS9ROaH0py0Ot0LBtXSfLQaZ8tb71SF93RN5df85SFEe0hJj+qw
nbufhf6FyIgxcq9Sp7eFzlQX+dNIvICLEci7ks52PgVaejCXox0zazVzT5iBmj+W9UvJo9Ny0T7b
PY1+AKFjn3u1gSjddu3e9qrx5/6pyfiPSyb2UTabVwwcvrAfqvZd5byM6uyQ6btJO2IF2hc5qFQu
0ZwMg/ovjXFNEkLV4DYvEACn5zBidWkAEDz/cAJtCkiPA704sz60E+8d8PsZC+tq+VbJvaQTgTlz
k4TTpjEOMUkjvjG8Rzx+6izeNtpVwadr3qLqmmv7Pv65s+VZLnInwR/wrOiIpc5OcZ9+3eixTNaj
A6amEyjg/5nayzK/sQK1YczRmefQ3tWMsYi3K4Rx+l1KfqYQfq/95KQUC96qgM6TVcFsdq7CS2Li
0CKrlZ1t3uMSh5XZqc224roLf5/sV1EpLRPc0XyNR1Hu6e5+6ZmeXWBs+tbK7So7T/iibeR8FF99
OxOFMq82+vHCwN6co/Dl0IGmLk+h3hxjKJdaHuRWuZkQs8Glw+SA1weYEOFchktF5lnz2UA3ZXLk
Oa9jw8nrMFfLaaSGG3N8hVTuQSRyG6rBNNslzJUntspIsQZLlLDG+Dzj/yrOErXOzAVfdB8p3HCQ
K8x3beOcQUhyMphu/YOYX1XnqQl3KQHMtf6jP7lT2jd1fdKd16jdrfnfhIGCAVbVaPe180AdU9Jo
u7vbRBdQ65db0rwmWB5HNQijeS8n1c2IbjQVG7MOkH6a9hQLTBD2C6kbk/ibg7ugLZ877a0zKC+V
gNp2X+l3oQbykOTXHBwm9gWSALbycIXWY7kp5PcM/bBITyuf1pCQBaGls4SuKHP6ScqVUJEH8HIW
hec4P8j6eP1eLflD+M+NYuj7FvxAGu6rvhsgX6Uctwsz+f09BclssojPzqJRkXAg8h3g0uQpeekn
nfI2Ej8D47uxw8dMXOc4CzLjUyfUvpRgiGm+RvVnNUbks15AK95fhfO9BWAaXq6QBKg3DiKaNKci
LTSiKS+4aVVuilgsyuVs4pU0WI2Yw3fhkMyIw0MIXNkKN33yYykIVQxfSY8N+jD7zuocrxqEwrFl
Es7AiJKVc7/x0MQfW0xaC2rEWHiR8VZWCNH5i8xceAgEVBJu0JahJx/Yi4w6th0vQIpNVncj+7PX
7zHU+ZItvVco4Xc31l4WM2Qoz3LZK8X7MP0TarAUOy2FOwna0/mqxJVFYDeBKZwZ4FHloeWeWIpd
iSlqwtaVaWz/PvJeTSAtCjefFHe2/q2cuVPzr81eLHHierER9S0abkTJfEFqgAQDkcvLmpJhDybl
bM8Bm+W9zfNwHXBzFR9KdaNr5dUmd1zrS+meI56UPtkWxU5P37rxn1XWu4WILWED8m3PJgSdhnxh
qQw4j1OObOB0xZcZXa0Ommq1Zz7DNv9zV78v9rFA7fD/tjJ2H65//ItJMY7ftbjeLYqOEgj5lM9/
DD+q7od8bQCznPtzsVH1n2JBGensluaUNrw8OcV7kNgWMUUj3a3Fy0AfJVkfpLjydttST7uwDcK/
hpbJH0BjnMO/PWyU6C0dH9XloyAlovVHhSIrspw+uAeLiWcknEgSEnNKcMnHeNUfcsxNOz79Hrpq
hQfekPGxMfLrxHYUH3y8pX5x5fQ4TiQHB3qExUVz6ECm7KK9JRNCUPHPmn87AigpXHExg4Jeo7sz
yufL4C7pr8LcwUbs1JOtnmLTI0G6CGVHcxFPyTuRMl+G6wX30G6d5UOIpZu5tq9l7KiTcsrlcFs0
Y9tF+8L+YF7AVTrfFuI9Dn/lpYdNqBZB92Xvm/5B1vwPR+7Km7HY9Uzk1jHaT/FeolGoATrH6+me
5xmXV4NTNSs4M+4HhPlT8J7CSA5Y6moV7Iahm6uebLQddcaHfOMQczAOArsrs9yT6Js5W2yN7Zv1
Fonnbjilzi+ahXw8RPMJdeFG9uf7k8ZEmodo71Bx65ekfgp1BvLC8lGw8W/7rXJ/ocqjVzJ13w4d
MYYovHpat40gYSdfaXauyR6APVilP9jvirjo+sOi7duOq6wamLO1HXltGPZBU5hHdFszvUhmJNP6
SDiVXPplaZ+W6cvS+Mbc8uRTiZHO2wTqEQbVynloPKb/PiRRVx1vk3VcqyuEzYrBYB2fpgTx5he9
H6WcA9irRfOiGqQuv1TrKM2ncHpFYVRF+1Vs2/hYALVad6zau2ZxcWjMVtNDnl5NkrZJ/5knPV+C
o7BfR7GbeYslEYsqr0J/idLrMJ7UCGM9Kan+I5UHkBDDalOv+AkLqnxDwcg+OTrCU3CXWzkKnseP
VXtwBp+LnCf6f7yPmHXDIkQbF/7OEr9OebIxJIsc0YKa+y3AWO75Zv8YZ0BOdfjHqbnR1K1sWJEh
FxXyclbvQrJzgYwrqvaD9ZSq02nUP6Mh3OW6Q6saa1l74UbjSqvl3lNuRiYYs7pjqRBTY+1TplMw
07vmBqBIFRcz15L4gttkY/ECtssnNp4Jn76i4Oa0Sw8zsPy8+5eQmi5KQO7lvtB+49HaNPp7ygGg
qyn7n6lLT7qggJ+ZJkbT77DEnpIsrPAuD2lXQAGhi0tTreDX17o3GG9dPe0H58pCBSVBtF3xtC1U
HLPlW5Bwa/msy3ybTN3TECENWE1Omchrw9ssCO1Pr2F9zkPhKg0WMFpVq/gbu8Jb4+ep/gpjCCVE
OlPOg4oWZqt4ifrQOeK6OtmprzGjmryxomIDAov1Dd2dEBE7OrlEyYk36K9Nzre5yuHZR/9Mg4lV
+tuMJbMIIvvEaXgj4qEfDiNLbYy2OXNB/dNwLvlXlmRbQjzAFs2jtH0exw80b7J/AIxP+IITO9y2
5Y/BgB2GLCPPv8r25WDutDCEJp1yE2/2sTVsR+2naVrQz9gJ75yeoWj3NS1Qlb0cqOLkeZUPJZ33
VTnsiZrQXZ2jvzbc2XagkW5T8BktMy+y+GXR4QlXrU/j79SzfryzVkGc/q+2UXm2b7003vSs+VpV
uckRXpvGT1P8xcI6CkwZEeiNIv+Y2oQbOnk3poDMmtcRheC1Vnjxxm+J8xrrmj+0ZHrX75lcSPhS
Ln9Og4aMbRvtNoDKHfiJ48Bc93eT98ItMZefEVLX1ktXNRit8TTIl6nZyoRaBfxMqmw0RsLceNT2
B53l0HwJ47HBCM64LZ6PTbXNtYfBAoy8F5aG2sJjC8MnPeH21IiyTHYDTs6JVJ+uPvbtcTCPLWNx
Gf8UhnBnWsi9steZlNY0clPt1bLOo6LtCH5uVO5SECaARvPJs61CMsBN7jcyGjfD22wgzRgwtOaP
s/2Dcux7xa9hFiYo3UtlvBBU3STVTN/nlzPeDC+tctSsfZHuhgxnKD8bY3OxPjnib0D6zBQgb7dF
/D5ZISRRTiPWkA4K3yImBmhPTsyfDfFbRjVJ0RfGJQk5NxZXALWk+Z86n9XmRZBVLU9aypeTPcFI
vcia2FfQ3uUp9rHuuPuI01j8GVJ6EZKTln5V8iIHpk34JermGsrXbBLuuFz6JmTcT1n2rpH8WuCC
WDTaufTxBejCswVluiqfi/FNaZ7t9mladmP7iJfSpftLD/0gcv6B+tp2N50bjOkcu0TdV3QzsoUK
iD3DIn9D0PswJ5daObIRiKL9KbeOhfxIwc+vS+9aEv0rKq8YQDM+vVVjLs/6nUFzteBKHVPXqenf
iF6jHoKoPqeIM5OKay5v77L8cdBsIFDfJdoOraKho4uHzB0tXpMid4zqYEjeRmQabLYxvP6XTF9O
z29I6kAxPkr9u2nHXWwsnqHuMUaQ6eJ7vNrD46BgHobCKisCG2DG+7ZkTXDcrqiEZMP+hYkwK5u+
TYJ9i5pBWBpObHUdaDeEG1b53lCOuCsnNVnq7BA69PYV+8LCoLtm5SmvFublbDnS70EGkyy+PnaH
DnQXfw+LcIOd3QVc7dUA9jJoCutwjV+EbPY3pptF6p/dEknSZx9G+M2JWB6iF1uilx+Lckew4mD1
S9Djp1HvuSYEY2Tjewj1ma4Skl7/aaH+0JJDh4vOFczZGV2PjP1uEhm9pjSDZuFht5Zpb1fRxzBX
H6apBM46+rZUT1WFh7VeXdphG7nkV/qZvjHOB3r8N0GBKJ3xMBnpIwZFb5qWbVIjMNetCrCTBAyt
7ntbORVZdIwNZVsy/d8wzfhtFbkdivkpWlQG+QysJt1dRbfveGoSh9x8YdxIvlBLYLrhbdxukkxx
ofU8mxYJsFjuS6P5nDObgHgFMcDJnQPGb9SquasOxqZRDH8F7e4CxGa9728pHvvuWZojJfJabnTn
fpvLPxgPXack22ozqwLWcljXKCANd80dxU0MZ1e2GpNK1Dlady4LxnslQ/qhDeYwvOrJCHMF4tqw
dpdhLY6lMmL9Lr1QxcVEcxlt8tHmgN5Ea3glUXieAfmUkXjX634z8tLsM51NP3I5enRkPckblvRV
A4s16+trt3a+wz+jko4clsh15tQ3OTgafI7rshLQwdMTOeQr1p0itFNXFYHR8ZwSqZwQ2ba25TO6
vDWKHWTVdG612a3Yr+zw4zHVROGMn/uNNH8g2/mJduT7NA4HMws93GroJREFw0fh2nO/104VtV1H
Wx4tkL1URHjNB3X4GUIBO0UJEt4nsSp8wcgZGR69InVLov1REbyCJU9vv6zHOKd6z9iB66V2NdTR
l/97nED2mZ1HusyN4zZouh5vVb8b1BlvETI7Jnw4bveWXnmS9T8juz8//Oy8mMkz/zpI8CbNOnTa
6kFqusiKim3Up+eRJlJv1dtIoSen0vmZxezlNOFpTf2qi/OUQCxyxYhOnRrut634vO3CrwWvKCK2
jU7ozKCExOSM09sMFx+4KeEash9Tn+6zKfecNt+rasl2Z7pr5vLGVDnHhR5H/DbKtm0Zxdwzh3qJ
cgBnj2dNMyTAcMvY2PQHtu7jNAL5X2FNC3kbSO6lukyOmT0hJIp24ThjPncUQkWNn8//kXQmS5Iq
VxD9IswYggC2Sc6ZNY/dG6y6upoxmCECvl4nnzYymUymV6qC4IZf9+PtpUk5y8P1TeB8nUcG4o76
AnruWH/Nt77jCDXQtvsL/qJTuYB3JcqXRBkXEurum/WEc2jiWkcPr/ReaNLbUlf1QFVUBaZ/Pag+
/eh4eOmKgHwzPdVeAKZPqJa2jeLFG9/LmVveQCTekSQD+XVyZHTtiz+Wv4pF4gWktd6vj0aldGYw
WU0tYx2BUAyQNaYztTUslRKnuvZsw9qRI5nph8ej4PvRTe3DgmtyyHgpnDoOcUFgYCW0jQV85ZRP
csrOeBPajgGDC47fZ+c6GTdF0m7rht026Qaa6bBEtnHf8CECbYbtGnG+3WV9eHQRWME17orZ7Mox
2Lild6AqY+v69T1j5pmULzcthuLRilO4WaFLdL2XZIVIWgaEIPMaPUxQMsqCALNB0cR+RSBr7M4R
1ajN7c6WUYWsnOEomHr7Sf2jR4OWOm/9dDTrtnm5m7kZrsiybYDrOYQui9M4HIFy15yYkuxQPZUo
ey4pPxDxd24U4rPtUFeay8CFcGiq2LH0npPhdHOeL0O/dfHmRbp6b6fiPJnCjvHLPqxZQqebUM+N
j00RFwU3Q5Jrhag/B0fgCiFAk3h4YgvHvutmxPKQH5TuGP4rI+tZRrJbyXZ2IJa10wWb35W/IsIo
0aRtkpgY9NjeS4LNJEPcBPQyVpIIGeW/Gmt4gCRfth6aCXlU/p4LFqdcF3qD0Ys/zq3KfU12LXiu
atUqlpaPrlGorSSZ3PY2n11CQ1m4xbEVp+Z2X+9ir66vdkjK2OFkaYYas5JLwbf86xEtiZdSxJnA
AGCHOKf5lNo0A1aSsP4w/DQM4i0/r7Vq/qDtxch+l6z2zkPeax3vzkH67yhR36Qz1NC0dy+1WF+9
wjvi7j5QPvMCz/OJrTCt4CSSjTxM1s5EDZpooY8Z/dTpKA8EpbbkyHZJVDzZI6Mqe8iQZCAQjqdA
Wb9ajUc0ZPPn2CsXDmIYMmNzHG2p4o0FM1w2Wc+Rx/VN16eRiZ0+TLoofUMrAQ32Q0/U2Q0Okfkj
+HrNtK0OhCMHPLq0h89qO0rCDvynDpVe+cgoLNIV77v4XoB0Ybj/4tnjgCU7LHAfj8H4WeF09Kri
QSPQjYb21qUm25Ve8r47kONnxTPG0pQPQjQnZyIO18wHVxbPZL/RQ9nOsrg/2dI9OSL618mc3t+S
8E1WvzSwRW8rds+O0GR4KUw0nibW5SoRj40zbonP81MOisJS3IYeB5IffC4WQvw4BPfMHr80VkIq
RmdEHkxZ5e1/sHZZLEUfZZtc14lkmh5xVWbpa1Sbu7GaSA5i/vdb2humhV+RNzcHJGbWGjkxQQps
84IVAx8HQTAR4/VtoWLt8pmEo9ENfbLLL7egGjucMfX4Afg8kttunFcTI/Ron6k8YRWQtJAYfPzc
PRvWXTYaOsUwriVcUt1oPd6sm0sw3FFYfQBedAmmZTqyYvsbGm/v58XVoDIq4e7aVH7Y6byfkl7c
a90gH4ZALJqIO024DdgpJ5LuoxkiZtCF2/R2dVQLd3kyqTbXCdkP912VcAN3rl6b/2u88CcK17se
wmdLK54QA3NhfdY9tIvQi42bnX06k25uGGbe7RJiSLuJQGhKEiHGcXs0E7NuPD+ltBQBvrH4YocI
uQiU6e1jaJG2ybmuin7BfETldldmjHLU8hUSUobq0h2mhr1x6f9uKZ5kbb+fKxavA2Hy2vTNSWQi
dqEpdMZn6BbIK+ASVg9NfJwPQVXjsZywnBe1ULsJAsyztZDNL0jT3TethCZK3wjXJPsp4gVtK9XT
gRve1kSz++SETRvu6TodDyrPiHPOVfhdDOEfu7eje9vv2EE4IMjeV481lutfh6EI+rcG38cHrJzq
oBe+BtqfsEZL3EIeVNNjEtDHs+ma8qugJPWhkdjA4BdAmz0kWVpfxQQKkCSDxW3H/5xm0V1oz/le
y2E6EDHMCYzXkjRcX9JtmCUP0JOJdqZrZniDMhdDHkKeC6nCDt/btnc/nSUNH12xqDKeTO8eBJp2
bIW0rjo1ikM5J8V5dv1zG0HDED1h6tXVzn8NmUdyLuqugwNyGFZBxo3Y5ZFN7LjrygDP0oBpz0gi
xSORSMxDZJgIpw13yv2BFY/LtqAnxwsD94vaUVxbM574tB3Z9RVpch5yLvWqnAwx1Mhl9USI+hln
WnYqejIGaCR5hxrbFa9TOfVPavAx82OvNQ95hH4MXh+Ei0tc56kAwxGCL0n1o27z4FsqH0rJMiF7
htTVljMtyo4vEiqZBgsvtl5eWP3v05TOzWAJQDwMdDaN1I+gSs1afYfOuu6ngr+eXYHvIJ30NRlL
p3ijBsSdGdgAMcptQQcRa0WzDByfS/YUrGPzr1xH7rh5U3MLFa6MMGIHgEbIC7vLa4lZYqcn+0UZ
/be1++Jc+86d8ivAHFnAPFjUJaD72/d2DAkZ+8BVHqO8DQ6+MxKP7LXzyfo5esWhbN6hvMAtpy+C
l2KZL/3Qz/uUhqeLHcnpbRxcVsGRWk/cI8n1YMt64lkRjzUUgl1ju91fG8PkoVvNfKxZnYJFlDnv
SpGw3ulTjxFde9bfQNbVySkJ4U459wpiBf899jU8Co61sugILXc2/7xWf5c2LJTIQCn2Fu8lDzsX
dgsOEmaXtrTOmFVsxOkBwdpPFYeUgyiMHli9k6G9mT/X2t9jmcuv2GLcLT1G07mtgaewFh3NaXYV
tg85TW+zmUlmRCEaoB01bzQbMp7OFmd0SbTF3lSFIDtXEHrHyTgILCH+eGhua55WR8GfKO+r3S0A
Bgtg7kgklrBP5cBYVrW+QchImajzLIwB7msEW46fGmrVC/8IjieXDXhjq+neBabDAWpuu2iZkrJD
WDgMc/4DfDrH3qyRheoyIqzQsf/KOsW/W1vKJKuGn8bxhhD+K82plVr45A6QHpYM122IHFoU0/Jg
UfaWI6Cfp1xT9Nbf6FHwtouAySKI2mPblN9esr6q0pBjuZtz+RhmQOCIZILjiMyC0w9rzTHtG45y
t30pmKOobso4SlUo9IOf+PVTabyQDxJcfG6kIjlRm3pjSjj+m2UmVE3KTPd+wm+6TCKyIYNcHsdA
0WLWzCGmXSSGrXFpLY64wk7Mv5/l4jQELd35pN+gB2Tznh+9P+XD2vH6o78yEU7NVlGFRkVtlf71
ovQ388l655i6+awQhsTyllYtgneyyYBqJPAMSJanMZFTDjiVJP96qk2f7SlMfsZFOilL8SQ/BUn4
kPANfNFa9BdhYStUFo1qAN4izpPbeVGtzs74eTwkh8VjpBUhCdSqH+aTj4lzM6VUlm+Zego/tjMd
OfCWJznthr6CY0DYtT16BIpiWLhIrEu6sCEpOrsngYvUWhgXryPCFf2Dabbnz5qeLMrLKc7iw+wV
Dg/gajn+RYNzwPbETeFa9Z+q/9yTH9nqpM7uOoGX2GU+W8OEBe0MeBm4vr0pR4uhWXbrp7Wy7hba
8ngm/N+L4WkZ3Xw3g1DCGculBVhzgpRvoaFpw6AHjZt1cTPEXS+Sw2D1AuGn6PbTMgAO6cKEcUM7
irEbz9WYOyRXVMVYR36CAZ1sH2RxG15VlkhyuLh9eOvtco8/lvdnUiSJ2HNvejfnQ0SzLq5oiqOn
1OYOo5iQUyv4Wkk9bCt7oku8pGeBCY4xtYwEauGYDHGbL/CJbOIVSUT4Fp9dFw9Zn2JckE8pqZE0
zlr8ElM/EhUp66KhbipJ+u28tnetHn9ssLzzs2Qiw4KQFI+99qrT0AuWRCSVBCp6do/BTXCfsFz9
T/EZh/TluX+odPyLhBXtWq24WjHpl3GUsPWL0vk8B39oLMNboDq3BXPgWjhrQRDzNVcfdee7T+Qb
pk8SR3asISXgOnB/j2NTeLu80g5D3whwLIVldmJhMJ7CFbeNAM762N1Mj4WLQBVwr9kFY6n2VcoX
mGAWAWUxRI9d5WJgHJxLVZrhgZRAi7Uy7xBspEXGpq0+w7WCyRO2X9xaJzxJadny2jOVBHBDRBxV
A6dxWGTlHZwC5g+7wuLgi+WhXeW/ZMpvc61vvvH2/m0XzE+mCx4iaZm7JEsI9DoRt6TA7uZxB8dO
pOAY5MCzcet3igpEfWPkbVseWfbRawrnCx86lZAyBRy9ROqRDKV/VRO8ho2OdMb+0zX+u8IDu/Od
mwBGCbJ152b4HkNN8zYkIdbDpCXiwgZXcG2kLKKnPI3YVQsaIJdUIvBb7EgkPJbURL+6EbsmbApM
2H7+kKJqd5MTp+5nMnKNQGRJmozVgIncH5pBn0GBPXdiQhxs50dPW9e6L7v3JPELLA8dgsA0e68e
jms2IMP8V7mDzc5YvOmR7us6UO+0C2R3IkunN5/7B3d4g1DrEU6np/ppaSkMqv3XKiQ/JchM8vnm
FN2sXfcxFkbeq4LJT0gLjFEOUacUjf7VebhSv4njvK5EBNWD3VbvXXqLiS0B66xaW06A752iIxBJ
Ku6mlcVAyJciRJnYqHn8V9UKSEdRI0ZhD5I+K+gOABXvSpFOc9x6FgwGm8c0OTg5DboU1QoM/bQP
bfRIfHpmHo27zqoPMp9++9BKDvAzossyprcqhQjzgigAtvUZwuHC7SiG0gUybfDc4+Q12PfzOWqc
rSmU57BjFQ7I/GL4R8O42lXlDKNhxXBdrcF3jhK3r5v8V9vWJEoWLj5tZa2bAjZLPC1Bh3iwsusI
IV7s6iVT362y1Rd8tJuJu0SV3ImejVmQBtjwpWg5r92F7aM3Be2z4xYOt3o761bgasUrcgY3Tr5e
2BEGGnfzJpu7o6Ujf9lPfSmoPw2Nc6IhUvP2Jw4uw35JAOmkGMTfuXvIU9+2gCVGB8+gaUy9c+Sc
HfDT2jAcKex9dFI9fVe82uXOCq0Pvcg/qmTTCzSu3kPTBhUVzP7P7FVTE9euftDzML/7ToTrWQ74
o/LsRhGAsMr1cHhlfftqk5GkdMoKCCS5476rWOMzcmeEHOx3L6OK5IhxRFCAGv7MIR8HLjrBblbc
nPcdMKaT568kgKtwUQ/DgvbWBdHAf8nn5uSxF6ebsLjLyuFp7Yn3McO5DGRlJ54UiEDWrYvNnpSZ
aVPWEwAAAhmsn/ibUFWptvkwBugn3dsidfhkUT+yn7NZXRI5uTsGmg6dE3R86APJ3wQii/ZdEvU/
5Q3Khu2EQXEOrMcJntRfwFjmOgoxXzx36E9mClCDk7D+I8UqtpayR64g9nTl7WriSvCYgcPSR4kf
6W6OZHfKwzw8VT2ls6EoCK7qsUEtcwT7DVM/9JpTRc3oaiiU3k0rJm7UQyJBxbPwdd7ODPBO8yf8
GhmXweTfN7Xb/SrtYTh3fVQ+DaZI7lxvLj7sgO5eV1tTrMt82c9LyboJlNU5YI3BPDiJjPRJv5yF
b3+vmNMsqG8buwGcrorIOs1EzY8idaedjygWF4HXHlFG8Cm4Nid5yI+WZJ571nUuvya7c+LFz/XW
BXOwta3irfy/owtnIKEFcnuUXUw7k1tIa5GT7J3Z+Vmn8VMuBO7twl5+hyg2F8+Q3GYB35yB25cv
q42Vzq6MueLglmNMEoV186BeVz8fOU2QJoWFe8ySxZ9W9AxGzFqbIRrFv2D0eR2ZnmP60JdnAlxu
bNhPbQiZORt2+Eir6pxHy40YZLWxKWlOLvBWcu6vOtsNE0cuzRw9TbXkhoa0dfahiZytbbNRnYal
hY2AdOVjZ1H+uOPFB/KRtMGlDxz3n3YJNw9m4jo05ta6zxm7/5YwmB6XyMaolnVM/VB7rpNxHitb
/AApGzZ9NrKYYrSNmBdKCWLtxrIxQSrYPnTWSxuU/raUhnRM4tW0TGlXhl9yarN3Zozok3Dh7xwe
Pv5q7emPXoni0BCgIeVHjBj9p2s+sm4cWNCVZTzAId1PsyP/5fJZNOUxkb5+6ipAkXuVshRso5Sv
hLv0586zCqAAtkXgkhkbklr1KXQHJKIhK4GsuOQftPMsXDsIQtJuPdFov6Le3GipF2nVaCgZriam
bK7Y6CTn2qp/AdYrt9QFv1aD9eFEdKlgop6v8Kn6NzzPwz0LaI/oYYpi5ZTJJSLKR2CwS7+RbCi0
t4mkhG3Sf3cLDBGXQurNxGXxV9OsNoKVRldZe//K49WCtPB+qq73Y2Y1dcyUWN2L76bN+NcElsx3
TREO1ylIHdR1N7/0GLbOUED0Qc1S42Eq6lc1EiINKmp5+2JBX7IXd2bGJbaUxBFXa+9Yw80l4K1K
3BuoKnO17xXn684XJrxPh0IjRDvepRNEHheVLMcVB/yLYEOK0X6o9vQbUdJCzODqlCtLzEI2Wzey
HPoNIiinVZ7tqrW1tmsQ6AA9ycbk3i+ttwlCCZWptH3stUv4MeYo76XrpeW29tZ3b/VYGMGM8pBH
kxSf54L9qE3a8jg6zleZ8WFa2oVNw9AtK4vOou0/1zKfsM+7DVYBZTKaP9sJZFPgeI+h08+I7K64
z+hPfkps4EtmxhJjJnZvALzWncqG/lDo9PZPiN6CsRr/uA762jAQA3DxmG1ZEKh4nES0U2tZ/aVf
uL+WbZHAi0sqLePBY+/XB9J5WEUbEubu/X07FuGu4rp2Vm02suljATXImskgc/x7GnKip872p20k
Ryj3Fvqcxpy35EBPzVqtb1B2m+PaaOfR8SwZR2ExPpLNrvetu6p4GRzKDLl8xq0UyZ9qZtpAl2RW
WD37QPYVs8bAEZ8XObStGn9cArnwUIWNA9scJZ3MOP4satMo6fEZ2Ab9pYuhfShq5X8DDgDW5iPd
K6COKz8ym73VdNYhG4IslowLW3L781YaR92t7YJRwSt5nOAXUt89g5QpwdTv68XJCa+nyXYMZPrm
FWzf+GhY3rvdW4rg+mhdqVtlrOfTcECiaw5msNU+N7XzyFtw2zahYqoMBRTQGf0Ds4ogBU2/py4J
NxZJswPybbVz7Dz7MMFin5U99a9q4gnBYaGwU0pqxS2LnWglbAu3ZtYCPIVuHII1gSrLAqys+99O
lnd/9aLMC9r7RJ09fWhdqtr7ejbftpTpPVOE4rnCwRz1XUcoaq2PkWz149rW8kISGEAeK8etHH3Q
Ml5akxYkEDeHHOttz36jmTs6r1N2cVGOxpWPtF9XzUAapwP4i4Vv1fiPYSPDHab9uV42CyiHfTrw
sjlI9Funtxkpy/T2AHOQLQvaxUioZv0s00m8DRmDGpVPQVzPo4TuGEb7yhfqaCNUbYp8+WDsRP/m
IgyLQ9roFHSibAPhtm/GlHyZGFNY/kB+IUBvDgJI4r8M2xhxFp0cbUVy1Fd47ma4Hoj+3GecHEy+
kKVG7I7yPZsw7zDpjAGTP+XD7dzaBGQsNzWf211NPQLB4wY01dT/XmycuLmf3CeSGHuy1MW2ByyF
UyX7lzOqbqRjPpcZM3HfJ94x09UbU9IYh7b1UnkMbBulRfcxyQqLj6Od61T2P4JmDRgJxOvvApeA
bLhY6t71CH2ONFw+BJDpP7u2QpUWHqa41mG1leU/ag1ZCFMN997yBdm61F6c7EVYpzQRXJ3Ztu56
WwDKCwJ1hs+HaSRbU/f2XeOD5ZvQ/sPVFfXIs3CmmNFzdxbPR5xJBrZOOPIQNlyAtefM72lRJ/fh
MPXXJq/nHRciXHxa5S8sMkiO97iBcyDF2WYlBbVZ+/xPpPLmMjd9dcGGwY8OOokrf4otuplG51qV
LbJKOEKO8lJwhYwEonqBOOYdp7V2ntj84OceatxnM8EEHDq3v0PqFEwf6+gPyKud99vXdn3PMwdq
Ict+YGdgVMs9cD6JhxUib6iny/PR2w4eUikiB3C9kSCN31ruJhQ1kzns6CRU3s4QwD7MHZ1Radez
Vw0axHS37tgM3erBpsGDw+i6l9XGUeNleI3xa2L9GhsiFtiRNgZ41sFdx+cK+QQ1RL2YSTxWU9ru
7CbVB6Ce9ldwM5CD94pubw9zo/B7DLm+fSdn649T6X6fD8J0QF3bflcUznwGO6Ih3xdfBKyTWCkb
564bktpNO3sfRd1yyVaBrDDDKoItN++7ybW5bYHCDabsC6qN2qfYKYCbleba1A0XizHCwGQx+m8z
0TLH2zgnIumqQ74OwS5dqn7cY0NjGb1GJvakxaXRxa8V9obVpRkvEYnY5RouNSCvRETZ7egvHzM0
/j+pv74hUBH3GpicLm3TuBTjVSPYctalmPkhAg5HF4jZjzOM2VMuw/AxyXAO9xQoPdCCdkNSkaHn
e1QWqOLF0jTY1PHokjYiRZPdjOQj3o6/bIn9+6Q22YMTkgCs0Y+BmIDgctvqx87YqCJWE+Fjj81K
PCVUqVbx3lHmdswglhwIwpLql6kNb4TiVd2CPpXpyh2KyfxguaR/BgepFq+s3Aov/dLc0Y9ibvVT
Bh5pW/TkIKypy2PNqRyXJpKXuaYFKjD1R0qJ6D6NiPWWS6NJBmXhbnQW77Vv6CwfNcOVY43V3l30
zXrJn1WJ5leRhpiAQ4vneeaV8pzhL7dZlqirS4amWImTQih5cecx4t22byEEfPe8H3CK9DCT2WDs
8QVicZUAN1WjN4Ly8Ifo5KOh4xJVASynlD3Iq0cmft4Na758kuMY4mgg1gxHcd4k8kYpdxZmvT7E
Q+G1DDm6KpkdR12cI88ssainl7pDcJoqJtZAW2x+4UQd3WAOr1qQAdiIpmP31jUDD02RuoaFdm/L
5aJyF0TsbIrXpFV/OYChl9fytgZqiudpScyLr6aGU6kgrhkGOMJl5n4uANeuwiwlgz3enohpHcZk
lr/VXQF/f8W7kQQm22c24r2QiY2nY/WaA94DJvsw+kkD9TVyu+SX4uSHlUKES2s6Sgp1wJzX9oBk
M6h3fPpyzABojPZbCogCqxqWXhtQNlLpmm49I51wU7BT2KbdmqMhW96IgNopJ7Y9fmXjGrgvBDmd
Z08VGD08/neK/DdaQcQtWs3bSidMBOCFcK82yXElQoDHF8ecaVHsrIT9RjGzwrUTDuwqt45q6rPf
lSXZEqCOHV3L9OeoCpot/gp80zUQx3OlnJHPqjUa/jSMtAALyys1nThS5sHf80ui59CPfuhOxfjd
pdGl8nru2LwzEMPblSt3biHaRlXPZz+BBZ4mBFNRruflUs0d6Py8SQ8OF6/9sszIlSa9MUAM5U6J
LDpY3OmwE97QHIqw8F+0J6uXJU+BKQRtcWNUeBt/IFiZajY7ExNK4HKzz3r310wT3sMCPhZstkPC
OBF8tzyx1+KUuD8alXprz5OEtidT5yU12fDuhCUOTAI8aOXDiGQ08P9qsLA82OPUn3thFa8iZEZ2
R0+ikEzTrq+xk1leUf0kVlE+NWMKqpPv91eYE1AtZ66G0MFNjDJOLEsMLvjcBZZ1iK2vnqV3QPtn
MO6hRgL1Mez6CvMEKto5W9Ifv5LO929IMdM/zg4sECssh9ip2r9IC97PPDkc52zbdtItuDOHgBpW
q8SuQVaA5IuQm6TjcuxMmfqSVentJm3Gz3riUgGAhBlbh98OZEdqMRNvzwiBoyX0e2T5wUxPWRfk
l2ZCJXWwphlvvkVYPJ1x6jjlr5AFPhd2vAnj0lmPXRaqhyqU3ZOLgIWCelOAHUGiR664Ls0iMcOX
OWULkPKJfeig3ocelz9WbRNFFTrYZra73kc+owTpQPSdFLxJIzitpg42A4CryUXdK8wPbvL6GFpj
sCc8vBwAD/bHuaM7wMaN9VW5Wq8YrcVwbDgxtmIdOE+FKa+LxvOx2A5VuwUc+qSjVauq0C493Bx3
3Jah1GsSNxCpOP0a54fRhyHNr26f4b4/DxYDxUp53A5MJP2YDhSK56JOudsFbfboECuHwQ+m7TR5
RXiYAq2Iq8vukHTrCG4jWL56WiD2ZOI5L+AAcvwTXWU7ML5X2QI6SyiJ+n/LkjAeHB3WSq9mxCpu
a3u9M91I/Sd9pwcgryCAbT6/2nGtezcU856rl3vU/Zj9aZN1OPrOpOK1MX9mn1q9sVH5vxrOHv5G
M+ydQrd7Tb3s3kfhgl+VentnxZyrBAOuAvy/F3Rv4ELFg5Y1ziAO1YK8WOTuwUDg3iweaew59UEs
FMm4W70hwE9KOUYzzvKzbzXS3O2wXcjwnWbPSs6hQfPe5Kb/XVoi/C2Wns1hI9vmBOu330rX5+8B
KSBNf6npBk/uZL1j7ZAcg4KMTUIdyq6mLxkaRGAdyywtdnk6WRyuab3zFmzInRv+G4UFAOqG/kLd
AdeTlVBLnIIv+9qhEULX4N8iLbDZHKzn1G7E5dbu++x2KttBXC83BE3wJUy+c0pK9nVauuETmxwa
dEL5i8nCvcL9ty4SlCBDCkyp2AOkvCUY/MM27maXkkEQ53YAa2loaOkoywnmYxkVp8rHrV3BTJPR
BaMlwbaqqD6D2gK92CQtZV4kbTIgLxerbNsPfwIzIwmY7SYepwePEehckPmPe4kDpSqK9C5gA3XV
PPp8pEaNzwH3f12uWzU3oAIz/w/7IO+RkPk35j70OOqLD7OW47ZLPXmIuP6daZtwLqG7DHu+v+2h
Wjn8ir6OyHcqjUlZ5Pu8HKJfbN/MhnukvekUNt9IUlBRL8UQ5z2SCQ9gDK0MvUThnWzhg2xYuRR/
EFthIGH6v2NELGNu46TMaLOOTdPgsbRmhPywFrdJLngFBEASAk4QqDmIh4RYslsIfckOmdR0NRZ1
ExfS+uYjnwtwYhxMuljFvkiC9IqrFd/fijbKaYyR1mnE3rXVB4JXuusQEuNldi0GTiu/oNxlu8UK
GJhUa/9bs+itJ+LyJiuLVyoBMP0UTMa+I0vc76MqZ6Yi2kZw3qN1F0jxZg3w71EuFm77FRNNpox/
TF2sJCnghB6SR8C+9d4Dl/DhpHCiuZXMF9fm6Vibtd1mxQrFKyMdWNvpM9yR40orHgmtjv0cHaDM
YEuF+EVe0bXq6lAqktSMBmQCBsveDRX03yywddzYtX1C4AVCUeXtxQ44h+Lo1qvj6SV4sGwcQCOK
EOAvAjtlExy0GZx7wJbhJlXZj2oruD/s7a7wttc4d9AJIpk3x4gVxhF/LUADh7lmr1wIASav34ea
/Tgnb3by4CcGOPsXpucWouXGhGOw1XTS7Ly6yz9EvdD8gWqIURMN/xxavveBr8nfD7fxYp7n9jC6
qM9IYuKykh8/FoC49spgns3zGc6GxjFshGreyzyony2foC135wWjFup3WbWv0WLcPccFDDg2L8ex
tIOnKrOaPfaN4B0nJwCPKmQThSOBVWfjkFdlQWOqCYo82OW9XULw2Bj2pNvwthWSa+StQFxLPMu1
02HtGCJE53DkI4GD9NZXaFtvolRAKqqsf7OUAY3FjvAeQDS/67FVT+DbgXEI8JHD2g7bxNctAHAb
/b3sq2tStetrwyR2pW/6UQOp2Bb19MPpwl05SicGQ7DwCU0mgEQYd33sPRvJxEhDBjIz7DXECZoy
xmo+tRACr4lCvuk7xEl+mTiNjedgHx7tA0jtzyzk+7CppwzQMcavpJpbexv45T+An801b8OJeajs
D8OAaxcch/NkUv1FmuT3ANbipNdseR8Ry7fsY+f9kgKuy+sxYjTI5B0bteYwJDN3FOLRkBTox0lp
PfrPiUUsGiBbhHgRw5KJNmXJUlG1som9QXYwhvkW9dS2f1Obra5dmLM7nBlsbXvN7rjcdVxTMLs9
t2GpDuEciW2yoBNpB8ZHO3vFC/Y+HWvON6ZmXD5zExqwnOiZQ51jAW+S4GrcloBseV27p8EGcwKx
3/7lt5P/J3dv7KyALJCEsxIXoE7vnEQHsZzKZV+vidyHdtR/FHpAUwi4IlPEDA/ez8wVh7nzzSlA
yHSwDTvC2vwCmi7uADfyQXXTgWgO6+eqjtQVv6hiumqYQLrW+uYoZuoCPUIqw44OdHIHFxZ85c41
HrSkPoUXlaCoFGWS750un6ldvIEuyxkHNGY3aNYektbcTu85dq4Pm8EN3y3h0mBGtdpECeVDRTtl
b+yCE0bzqnzWtIg8RSDocdYv4ye2bncPbo2LiRTYbPiX4l0Hnjj6OCJO3YRoGZcoNljfqwr/a171
3bUr6w7dpFMnjqz1zfVa6+yytz9U3cQ5w8TiTIxPGGG4IhYBQbvE/oJN84En4GmC3Q7CH5Gpit5a
/dYEiHsOSs5DZ4LwkmIwj6cR8xxb14xHpWm+C8dUuzItG6qQg1tinGK/52ht7JOrJroTEGwPnlvm
r+4tAmYHTnZFNCt/lMcS2sY0dm83mEt7ZzK7aDTVhQtH87gaJfYW7WZ7gCz0EcjyPbe8romHY9FQ
5AInLkKrDZHYaUHZ+ink5KMKdx4GR3HK/kfaeSxJbmRr+lXG7npgBuWAY3E3kRGpKksgSmRWbWDF
EtBa4+nnA3tudwQCE5gsNpukGZPESdfu5/wifQtfFSGS1qM0UjQ6nI6IZIRE4WeWRGm+hN0sqyGR
Nq36FDQJ2E5KAUD3BiOcUNWv8gM7SXhoMuCT8DTELXMBL0hcNW+zyqjA1ufe9MPLE5MpMAM6srB8
9Gs/AtqqoMyu8s9QRjZdMU0GRdkh3ztm49xJg+GyKhQIVA8pL3R9vpBjVr/jYiTurSg/esNU3Sqm
ZvyNl4OcjZ34ThscTI3i4avsZfEWXlPwgyNueAsUBKAOYqApuUooVC3OAHtcbNIPJIbH5y5nL6D6
mt/3if25LIdqV9l8pNO8H8ak6SUON7zx0JsGPGCOzyNv8Z0whtBVqMvcTYaObEHSMFtYaG+ilm5A
Dh6HFYgnLcvDRMRwtlQhFVW88cHP70KLe5bTBIcWReIMriyX9mD+ByjsOEF/09gfujgoP+cm8jto
8Qb+G2eIzUfAe8XeGkfKnqoxvi2jVHKAN/KdlpErw68vufNbhwnT2Q4oIOru1ALx2Rid6qkk8/yB
okaIHGz2FzwV/4BWtP/BCkrtfujQi4uoHgIl0tNH6fvwbVM9v+sM1OS8tvLfD6X1A0X67FHLO8i8
Ri8R1vem3cjT7R12UmzL4MfZL3ixa0PuHS0LSKRvF2RWMsQcY8qY5EIqqke8ez4MNnyCUCP/YPSI
DjVRId9VXc3x6ZjzPQ2eRzSoMZlDRm1UISzFMdYJTHblgCNkeB9K0FQ83/RZ4jm7b1mOyNuyWfWN
gydpCPMErYz6KEaJ0xSH5VvFx2sJ7KIC9QaVTB6uISepLP7y5xt0VpbdL6l37Y/Uav3bBHsvxORQ
XwkUr7sjgZl9VLvRx/3FbChwoTUbRUBzbEMdSVkjNegBLnnT2HCsMQzFR0JHTMAcaaReNW9qG26A
cMzxS22XOglGz3wEhgMX3NK+SvQjooiUEwKHjUCuDR9xVDSdOwFU4h2SXSEkLDAceNn1e0y7WlAX
Bem0BOywAnta8yCUyaTASCHzBnSeUO1pnETFBlEzHwsQ+LeW0TkPZToVd4oGeKadlOqehcetuibZ
3kR2uPf1VL5JAMDuud6xGzXtSwGK8L4GMHMs5VQzt/BGRDUhuiUf3T+g8clytWvu7aMqP3uaerQT
0e+jfDSfJlu86J1AQT7hVG0yihQALOWxhUD3FDcp2O2G+VEK0NiJ0gb3VFciRBpwxhgd7K+rskDf
LS1ZJGRNuXMpBpK11J3e4m4V7PvYgG2DxjZvGxjY9ViP7Pd1/kZzYAYYLfxQhDRb5B6y7B4NLRWk
dxtRFhXldy6u3HIAn6L/EictW6CpNg9oajFx0QNSgCrxhk3/Ms2KmmqXdreFUxXvmFfGA4ZsE8JR
kw1xMKjx4suzn1yBYMTaTfHVjjuYwp3S2juNFyoIRR1qSQX0g7wer3Tb0NgrgRgNcQX/KIYoo4A3
PxosLrZAzdxbEyyVzqygVYVe/VxVVe2qNR6OfinjO38cMCcPTLEHkPudyj9lQXQ2n3LOnYPV+Ait
FzVqCzCyb8Dz2PdJhHCA0Tps9qP+rR3s8qmmdA+piBJQrYFUTkBw7zrMifa91n/HH029g10vb2Vq
tr8wJrIeNSeieuSoP+zOSG8rpFaPTu98D2wJmK0ig0AB7Sd4Xu1A9YaHaphgga2g6SaLHiyI2WKZ
1Vnk/tT8TpgoR2nwvhGmEd6tPcIANHHq2pu+Ak/ewX0rH/ScFV8Y6X2rGP4HXTTp0eTdCEi8GUjc
k6J+ZFL9KBvqFEWa84CQAQeR16mHXldBkNaaurNtJdsPkHZ35pihR8j17WaYIGGCBMwPrc/J13hU
nHDjC6DDhcPdoAQ6pB8SMmRzxgZrLEQPHWE3jxE2F3uGgqd4oI4HmWS/dewS92g6JX81I4luYbfK
9xJDL5INRgPj0DyWXCzfUWBDc0r1hm/c9r6CLrNIukKBwdl02FctiaO+A6sQRflPGseSzgdoHbPH
SB5RjZJFUD8OiWnu6qqs3IBt5z4oEMUE50eFgrqqnkFZB4KDiwqFDB36WyyidwLj572WQpg1Q15Q
9oBTyk73Ru9Bx9CEC5Y9giLmTFMnpGZanD4ASYFkqu1qenScDn3jQMbPjUfmWuoUHeqYo0GoPS6s
CCbeJGEEspk0MAq6VQ0up/+KtySp5TixERNRke6HNTIM+T1lGuUmjqE7dpoxHoBOS+gjECfUHn+h
KYMp6eDwtG+6xrjT4xo2ejViiECt8Q1ck/dRHMvPwICimzIr7TuwLUg5oeJxQ7o/gCbQcvSDq4cg
o4IvtpX6STRWSdEBgA1lApP3RTsW/kF29m/faTufCukwzM99Bdkq2FEwZsQ+70eT5K8HMhkZXDTm
ImtsHy1w6T4XQNE2FX5WPrvcjSW5T1Ie1Z6BGz2XT9hEkpcyMO2pkQMHtuCIjlKrQHNRmTN+oVPH
X/u2QRLUUtA3R7AQrJovHuvCJ6MCYOOn1Q/tb99CpdBE21dJil+SxOwd2Busrkc5zr9d+rvWUnPf
GRTzA53VjSgEyoGzTqnKBnwTSkS70wCNH/VTiVDmLq+oUMrE7PelpcZ3FTDcB5NLFW6I3Np2Ncct
HDc7vq+wdkLCFEGzUMJRaR0dQeDYqp4oYk1fLLwQPvLvYlbQBMohbUPlYLbBCG0PABIIRPWn0oK8
JCFX/owtI+SVEOMhMJR0jTFrHZgdrH3LkJzzJtVAuPPxc40vbcSx7s9o4RryygMv0w5uQVQ/xC35
HqTk5UGnfodYiGGjDBKJR12LQ7xAh1ujhINcUCpFr77rFP0L9Ww4kaZOhtKyrUfT42bJcQGhievh
oUjH6i3q4eJQTWmJMgT2AHYVwmdjz0sHA0kgwUe8qi6x+JyFP8hWg0ELwxuzatGssQQ4Tl8od1Lr
wjugNFQU4LhT+TG6r7Vptp909LlQUyXN5JYGCLMcs6GbqfCQXDaYi1U4AhcIqy+Sqvit7b13IDFw
x5stSdQJiGupAKdBB5naHYYvBx9aGKjPuWyateY3n7vCS5lRHZu6RH3qg0x8CFIyswpY+6NaFLDT
BseBWg+kFTBkRXJeUOClCA7nCsC3LTTtjdVDlUSk/OvUznBJHR1aNYRGzkOyPTRN+NXkWNwlHckK
cuzmHZOfzJzZmyjQAFgL0QG/Q8gOtISKFtusx6oo3EEi1aHuqsE34i7nvBVYkICNGaovvIK1uw5O
OCxo6XmPpaaxbiLc5jwtGu51DjCQsMrwzibNrd4PJRhkLMZiu3DzAfquB6aK/Yhkma6T3ZFJgupD
IRm2FOOe0BEI4IssfQZP/sVuLLacLsXGOMRC2HIACyDSC/KJ12+NeqwV76d0REoMA+KdU8KIHQN2
c2VAn6zhF72JSkUcJwBSgPLC6hlrGP1OFkn/MQ6ExanCtKt1CqpU0iZqykjIyFA33+g6aHbObg3U
itFSWiWlZc5iCGGd5XdTY8gfedRgrYlm7873QE5dt0df9V83pDQhmpo2//uv/1X8+H4Mueb+939p
/xvsG3bJITrFqKKhT2g9v/bzwtANRxcGVSChq9r551sWLC/uMXehP3/yp+Im18Zv10NcOqITQjjc
1Q3dEqa6cF0nz2a3UdnlrjY9jfIL3DgrhpsM5fGVcegiVTqmKXXy1WC1zptSqIlOPSpXUPL6Ho97
LMIpQcXjm38WRT+PYpZiimf6lts78iMrM/9oBSR5wdEpT1zljdvr4daGn4FHqFiXjmGaxnm4WOWt
b4R26XLwcISP3oaP/Nb355+fTC+UAlKtVJ3SLb9RqcHQ55/9+uL88wVpSnjY/PrmeLCTu9zbX/++
Nrc/R1wzzx5+/vd/SV0VDPdJ/8yT7+T3h01swzDzStR1P8gvjub6HQpmYAihrN4gYoYsRg1u93lS
jtcjb3XcYl02oCw5SczSVQQasPui3WjZ1vflecOKIu0DSxUMDFhLiOXBPxz4xaocETNR1ImRySa4
30doMP+of4R6/vvbDheivOH7PtVmzYSre3c9wDx1LkfexqQL4QyN1OZ5gJrSc9FaSulK+bEEdojc
V/3jeoh5DK+E0BZtINOOAVXuI8ZkDgcwGLu25UolnxUAjxkvmOvRNhqkLfYvCTQJED5LEXIMcPi+
fqjMjUm1FUI/77PcSBxjnFc7gIoMWjigu2kjxPq8/few/L1gTxYkglm+BlCwdEFN5t2OosT1Xtr6
/vzzk+97qJZnQJtKt+diC2P94/XPb/XQ/POTz2sKT6Z4YsgRNApbqpLA5P5hCxZbFlaFiRUmsnQr
bpXsThsDMP/nF5NWmsJ2uOBJYS4+X3DYU+6sK3dI8QDgZh5FNx1vF290r3fV6kicBFrsgLJWUjB8
VeU6lO1wt0fD6XqA1bGQ+JKD2zd5bCzOvtSmWKvVEQris74x/GCrfJ/ab/9ZkMV8kh68MwvTcNcK
keOdBAxmmxpg9ng9zOpW4phSAlnXDUssFnebTh3eiwa71R2QRRDnH4wRCc0P16Osjr0jiaChAaJq
iyERXa1I/Is4blHv894YGF/urZfrMdaG3dB1wzYdXtzCWcTAN61pPKOrXAV1P3lbQHX8ZwEWJ59F
qbWaLAI49U1bfgvLaiPAWi+ZqmaquqFrNGHZAmpW9OBUuOn3GgvB4Y5McZE/XW/F2uQ1NSmkrsGx
kctu8pLGQ4e2KVyrfVKSl6F612gbV9G5I5Yr3dSFCe3akJplLPYq6STS79IYFMaAaYRTPimqfCcQ
s459/xH6xoTX1pBtdN7a8J8GXWwvZKa7kkReQT7sx053/rrea6tDc9KkxdCM1NX6tEsKl6S65T94
Idm5fdO+/4MoJtcGU8VDyLQXG0vmy4ibqV+6ZKvC9zL4YcYvk75xkqx2lEVhyMF83LDkYsXrKtn1
AoC6a8WP8PStjcFfnV8nn9fPD6pJ1h0MKZXBpwAf6S6HFSJN1/tpdYJZljXPYnID5uKKNaVFHunm
ULg+5UWqcaRHUFqci9Yxibx7YfxRl/073vLOCPTUSsaYeAnXknT6OAK1uN6iv69sF2vGYdRty5z3
yMWasZsU0evWy93KBmZyFwAHlrcouFG2hsyZ/oVO0vWIq+N0EnCxXsIgT620IiCCmFh6BAgs5ffX
Q6wuGofaqCM4X4zlw1eICmfujBA4Y2oDMrDlz1LYO/vhepjV2XASZjHjWPZislPCoMGAD9wdUv+l
jkREtO+olPkEvh5vXuvLoRKqpppCME62vph9JXoM0DqDwq2zD7EHyOAQ208lCvndRv+trdSTQMbi
mk/ZDk6OJJD8HeZPhvnuejvWZoBQSUtoguyr6sz9enKlVMGXaTgO8nkDgzgwzFgEvbIFmoYqnWGY
wqG/mNmLruo99BZJResuSenguYs35vBygv3r8xa5FYS8rYtrhV6B9YUTiZbD6HtfbDKqhwpSJMUv
ODY3jujFn7THVA20boQ0oY2dd1k/kVgHQa27k/lkY34ebUyt5ZD83SCTPWDOSem2mGfEyZCAYymy
JlV1N8ElrwxgXfzSImsjyGqvsShNiyssQ7M4ZSpqNfilWfTa3zhGC71J9daM3xv1xlVjLZCj6aac
Z5cKgfu8NXVnOSiLMfrQa1EFFPFnVDNm4g3MESPWmo09dLku5847DbcYHKjOVpS2czjxNZCfkxQc
723WfTacl9ctnH8FcgxBZnI+FBYnqOZXRmxASHW79sXuv3kTSiUba3O96/4TYrGnlTqVN+RWNddG
fQeNg+nBrB8gRVxvyLz8TneyZUMWM0HLanSPcnosdCBh3qLJC2HSvsNfz/jtbaXEVoMxqR2T5SP0
5RugKBSg/gqLlcL6iMZHIj5Gam3vhZdqD4hyAIYsyx6STWxHGJl4g/0Hu4WjWzwODBW63nLxllLG
KMSluqv57duyiv8aaipiQwO6ofO2JuPaSj4NNg/wyUr2S9MWILbZ+fAt/5lF96iZXx+8efVcDB50
cqzNbInuxGK6ozw25Rie6W4njmGI1O3D9e+vt+A/31+0IIlxiUaxX3dVAXRT/1nhyON8+mcxFtfq
dIym2umIAZpnQAZlembmIyyYd8//LNDirOtav400i/UEf+XOwpIVcPs+VDZm2NaQLI67MhiioTCJ
wv4e7iqA/F4m/2RTxS7PNjX+cvlI7Eaj6HjNM7H2/luUJKq3w1aOd3XoT2Isesv2qkJRHMEGZ30L
htsGKnf3+w8GRKg6z9D5j+XdMHEyP9ZyukpPUO79ircpRmFbRYTVdpwEWeyiwAoTWE0e7RDv1WoW
+TqYsNavt2R10E+CLDbRCHYhLgME0ZUPdvSoK6/+PqIEJlumYcLxubimebXaRUMvDBfB3131vUfU
4LUNMFQeUcKc0wKa4cwNPNmqJlWvQetrhju8mQprlzXRH7TAkJYlYGpIUg6LZeFp40CpVIC0jNSD
HOKbYHrlw1kjXWLZ0iavCBOLpPt5E8qBR2AzqKZrFKP/5PfaZyo0waFP8qNThRuXwMt7hkFDdK6A
NgcoGZnzYLDuYqj/qemWzX6Kv1YTG8mN6n+DOvD6gWElE4P6tQlU9jxQXY0BkMHGdL23g/WIJcyf
fJ5XjKNyR+cRcP75oUEpS0D6cNX4TYf4a/3xD74vUWDVHZQ3Lp60VdZ5Qgkt061HzE0hKGzkeS9X
N/2C+CfZkvnFbC6uYYGdDBJbKOGWgLyT+xAn9NefsYQwLDIMcn4jLd8vIm+cotQd09WgUnwqQqf/
pgyBuTGhLoqFTF9ux7pghfBXKRYLxMk0KZtm1FxlAKjQVqDLje/DADjO+1IKEy+99K4KH+vh/Qhs
Yip+JluZp8tNzCBRR85J8OpQ8QI8nwvA4goQ94rq3nqmepfDTbs+Fy7vs2ffX2ZQoOr4raoHmjtq
4yw8cRh4q6NWfvC8jfzTWkvQQaMyTWqe9NBiVotiQtYZaVbXrMfDu7YcDtdbsvJ9XaOXyG0KACdi
cabg8Bvl0NoNV5FfO7ctX79odI1Fz5SWJGeXyYXWVlMUtA3DJRtf9F/M19+4yC3/5/vLnELtJ5lt
VdJw++D3mD9F4J+dYWOw17qIA0XnsBIkF5ZpzAqkfSC0Hvle1mT4rYY7e30MLlc+uVGNtx7gDRb+
EhyiNvjyNEXUuQrea1AfSZP5++shLttACIu1rwmQsnL5WvGDmd9jBr2bRJ897IjrZuMCdLkiCEAP
2bbhCPbIxeaObFlgIrrUuUaS33JI3cweqcptIjfWw1ac+ecnpztwwEaLUdRxfa7x4M8NA78gcZ+i
yni9x1YHRXKJMIy5JrZMKzSAzpMhhx9j4l1aNeqPDiiyYQU//lmYeeBO2qPHQzwKZDfcrDFvjSp+
AOP9lzSS79fDrHWb6agOnsRCqiRKzsNoGW//qWhbN4pcG7mgnLJ6BBqvRt71eqT5Mn3+juMpyOWI
6zzb1UVBRjRTYzW20bjCugNe1zn3lo+sW/yp97+P0cv1YGuDJFD949AXJOmtxayrsecQ0lYa0Bv3
AQS/+N6oN+5iqyHgSTrIeKscKosN2LJsPWnLGM57hIW6ekRYbieLwx+0w7aA2FDEUlV1sQvXbZjH
pDYbGJc3JjhuvDflxristcOak5ck+zjilzgONVC6QDGZz5AjGwDDmfrejDb6am2WIaLOlmwJw7nI
j0YVfEsDGTN24/jRLsx3To6+V4eHvJAbt73LWys3SFvwx5wvuMiVhqAbSc0kg4vG6c7G/jg8CEff
G/2nCIzj60fnNNY85U/WqFc5TW/B5HXN/rOUX6rc35Xhp+sx1rtunmQkfgHxLmYylHfUu0u6zh++
waodosfZlErdaMlWlPnnJy0Rmp+hZ0QUVGzvNORxA4SXbP2dWm9UyOdta7kLSObZXL7m3rKs/fZ+
6wSVUQ+uA7V/dllOxo1TeW0+n0ZYDIoYsAlAJm1wK+PHkD960UMp6o3uWrnJmjabvxCsG5altegv
1IwrmYwZQYZn+K6p/jjFmAHBSRr9aNemL7jegqHD4uqx0p9gIWw08m8w0rIfHTE/llSde/uyuimp
l8A70Xu3toqXzjYeo0z7GBfl+0kauIHBSyyNN2LOMCIDdoucxtfr0/L/8QvATFBRu0KNbHFwFELF
lE5nxsjqmOm/ta7bV+ltqTyo7bOMDm2BFuCTabw6K0S/Uw39n6iL/TAbm7FOLaKOKAiUXIww9QhR
etrYRNaWw2mYxd5eRkkrIhRk3VK+WNlX7E/xWe/t2+t9uLYWTqPMPz9ZdPCJBVwXojg2LEIcQoMN
5O/aXuhY7LmWQ8H1IhVdpVPuRyhbuHU100GGGheO5E5x5CFUIWHZ/vP1Bq0d8Q6Pu/kcsblPLPYq
7H0Bk3tT73rIFujlg5ZCfMXCp0dIKIZUkh+ux1vtQGfeF4HnUnpZzAYnRTLFgO3pFi+R99m0Nq5g
82PwYo2dfH4xCxLYbRLi6uCqBcKRIN8RKMKAiZLSrkGCxUENSNlAQ11OPCFsXqaWxtK+fHXBbAhJ
3/q5a+afnZl3OUuWGDBGv7y25+Z0CHVd8lQmhb7F1EMWOWs7dLBdoPyzyx5/Xg9wOfX4OLUwHaQS
pJfl/jQFOi6G05i5wa2jHazf2E7hp5psbIOXe/0chdQOaS7+v3zOK0YSTCFWEm4MJWRnIF6abAzI
5RQ7i7B80Odxl8AsIIKGz47P1Xijn1a/D5KLdAhlSrkciKA26rZwJvopOkJy8t0/GAbOWVMjv0Yp
f7FLT6lA3tjo+Tx0tBQ2Wtx9VRSI9PucN9L1WGuDYYB90yFL2DY51vPtbIDZbYggzlyl/2jzmsgO
0t44dy83GMHl0eKxSpOgRc8r9mTHrDphx0HX564axnutfaynF2EjJRO3hxCvMzXf2KHXZvFJvGUW
IbKw/hmSOndLvdtpqLjkIvxopo62U1Fg8TNcfV/fh9C3ScbNu4C+TCk02AmIzFQzN1LRWB4irkn4
UyfORrvWZt2cATMor0jK1ouNEy1+Cc/MZvnjR/MwQtT8g2bwnuAWTiVUXb4pFJTYZdormSt1uUO3
6xdGTtlu8NAluR5o5SJGNhFehqZZnDz02vmMMLB6CKYgyjnikl1TPCjlQwZDSLWGg6HcW9bDrB+O
HIvTY0k5vE+yjSNobYacxl/eNs2wxQqa+FZcfK9MDfWOqNkBfbj1q+yDmTkbONa1RUZlGbspqvKa
JucD5GQFIKaMdPXo126AoJ9dccka78voD6bHaZBFpyJlhmDVQBD04RW8bY7XB21l9jEnNJvtiP2C
vPZ5G+oRwQ0P8VNXIO51MLf2odXP83F9TmqpF+UEnBmryUNJyFXZsOvuOd+4+q5+XwJhm/FEgqfG
+a9fKUCWI4S4Xa/4kt6p0efrvbMywqRFOf4NY55Yy9SF52m236ZR4TqIgFlqhbXxe9QgrgdZawMH
gsUDZj6k1eXVpi/qkmQZxmT+9wbCYDO8/tycT5x/B1iMsYrUY8ftqXB167k0fzvax+sNmOf5+d1s
rkr95/tzL56sgwgdsh6BBICqqbfrBBJzIFXfqMXL9TAry9vWbFBKwODJvy6TfTlg2LyZBOw/FSv4
oYLrrmeBS3nx2evki+I3G2tjdfQlcGIsG9jSliecJc08aaSWu2L280aRJNuVCP5geftamLc2Z6x5
umKOZOka8LjzHhzzAvO7QS9n5Or4Cb/J6z23NsNMg6mlSouEyzLv68BTT6XFKvHB4D4OCIMf8zaI
D/8symI7zIIRlV4UIt1cVR7j3nxbtFv4kJWGSGaaYDuRtkVJ9LyfEHDVgs7XG1f9NqAUkL06IULt
4OTzi2GYSjaYAB1aF2Xf4MOk3r26g9Dr0jgrQMJdFr0t0yCtU/J5/5vZfjWULRrbynzlDOcqBiEB
pN1yM4S3rpTIULauineoSs0e6ra9hd9aGwKdaTQD0QBVWYuytx2qSlf2aeuiFnwTH7yw3riFr+wm
1G/J5ZNZmHPTi0HI8zANWuE17ogQffEYDm8Qdmtey/5ilBmHOZuraWzv1uL26jR16UcKfTXiTOJn
v2r9F+Tm16+70yBysbN3AFpyq6OvavFS3rTZxuG3Mt7AvXhyw/Sd1/ViXx+MPKhajMVdxbtDGaGa
Nh4sW9+ff36yr2uFKtNc8P2ieVScT70ByX9ji13Z03nUWxr5aBJ3F8Ogo2+hDTJu3JoRrjTcxvWX
OjsO2dFvn1+9+oBq8h4ixSy4iSz2DrWexcSyonJfNMdNXksA4/ijls6zzpHgAi5ScC1CGLjqqaZb
3Rr1vddsXDUvVx3pZthqQEB4uFFmXgzFpIsiyAaDHdzfVRX0r8Nre4cAHA0oRgheWcsKSqsq9kCt
CYCJ/+uxC36+/usOBp9/8/AYg8VqQym60bSoE+74FnMZr9i4gKz0zoxTEoA++LhcXtNQfrD7Eoix
6yQ6LpDTF802X101gSPBa9fgJkiSd1mbxZykDs1MAzWIeaO4qfAHqO5Fu3FTu1xxvP9IIFODJwZP
qPNhxi+lQVmo11w82Q+JdYhs9RYO26t3WKJwgNJVKnuguVjXpVkO0lNKHRALeh/2gzIeitFVzY2M
5+VGThjenPos1cDNdrH75b6FEJs/6W6uZfeq4CU4+ck7cqz4Nsnw9fOXdATZCO45aJpoi1NDSj9I
FK9WXJzQELTwvlyfwCsDA7sPvX9etcaMKz8fGJzoZamVhXQRNv082x0h97dzNOXz9TArE/ksjL4I
g8PJmNqldNGi22nTrhs2xmQlwMz0IgdIqeKSHNFaiMUlGgvRrH7on/R44/efe/n8JcAKAdQH0Uvn
YF1eND0DPcUMb2s3xWqyuS1e1BwVz1sVC4Hh96u7ivEGhYzsAeXM5ZrXZF2HcWmAxDrg4hL196//
PHxh9lzz74z94pozCSOYOhU70Qx1JOonW9nStYE4/f5iQkl8okbUIG1X+1ghSyYhrl1vwMrq41pD
8goMGaiYJSEScxgng6+vuRn2Gj3ePTGe2mWR3ijJ67sK8BZ3WtWCdgGs83zSRrGSIs1Wqm79GHUf
vHGjzLTSU2efX/RUp5dRqMS16sY7G8ZdtbEZbn1+seQKI6zUFJ8mNxR7JG7DegMLs7JzIFYCaMBm
H6RkvNjSy6gVU+RHk5u2x9b6YMbfhuj1mxNHN1llbv5zkn/+FU7uaaNSdIhyV0COI7lDb/HGxlxw
2BiG1XbwpuC2iXQRz+HzIIGpxpOVRBrcPWSXBneoMT/rPl2ftKtBIO9x/gEWoShyHqTAWhoxZk91
i/T9JH55HbbhW7DD9RgOiEMgbTNk7zxGG9WkCAWwQEt/9GMc0af3CB69fvXNeQquVJRCWBiLhgxp
6eGLHqmumv3O9ScvePAUEFefr3fXytw9izLvAScDr462WeVloLqG+JWrEANvr39/ZTt3wNRI7svE
Icl//n20AQGHJ5kKiPpoRl+U+sFJH4wRHzL8C7It/tFaa0wuPkAdeVZelNGxrHPsGOMYF0nqg907
z2O7NYlXKuXWv7hA6EdRKV8WqbyO8m6ZVqqrq+NfVa+jZodg/uQV9wlF7ECU93IwD1ZuHXTYaRWn
2cbEWJl9kBjA9wEb5z65rMWVPRL8iulMbqV8FuNbI3hACPz6qK31I9UE0v0QxeaxOx+1JvQKJfP1
ybUi+8nomnee0z1fD7FyuAB4IGM11ysuYdZ4Dlh+lcwhyr90JLwLJ9v1o6BE+vprNw2hmEhyhJv3
ctdpGAVRlD2bv4oAZJHZGAeMmPmGRnhTFMPrN1Lgr1SwgeBRoV8SRGSY8cpAQBDaQ3gjENlIwo9e
GOyvd97c/4tL0lmUxYkjsawWlS5UN1XE2zRvd8jeEe27EjZ3lrqxRVzOt7+v3qA+ISqSpp0ny8kW
0VSVj4NWMLmzMWhTaTeamR505eV6k1aj6ABK58u+foFZ9wKLIhbSqi7SvChUB9OHqc8slD39jVPo
grPO5V7lyvc/kS5qwPisFbD1iKTpmMl+9OxnJ/0twk91jUB6C58v+P9IU1zOd2geBiBotnTNvKAV
tFiPm/izjG6f7NBSw7QXX9dpq/681oszd2HeanljLB/5nm4NcN8GVlVYgcVCdbL64EQ/rg/V5e5A
U06CLHYH0ZZIC6Tj5Cqt+jhV/ZMw6o0JvtqO+XAloQNYfbnJhn3UTlYtRtd27tLpvTK+b7u7V7eC
WoAK+0YAmKZefz6tpxiWVR3V+fG9rLCe18XGNr3SSzYPC7JS4L3ZSBe95NQKeGMnyI8C8XqpYSf0
6msnRWUNJCnn64yRXFyn9EpEKa/g7Ngm+zG7DT6/vn9OPr/M0iKLyW5q8/lA/+xPt1bw6Q++D7nZ
IVXEKbCEKuMDFGqR1NLj1PQYd2m7fOPavDYAAJT/5m+RTrOX/eOnSYUCSnqMd7X3kuevfgcD8DA5
V8g9krBbFsUnnKZsOajlUZ+lv+qdmm3xGS/vTkSwyceTMuKtvTyFM3PAeSXXyqNobwIEap03SJiq
6VMWAYPdOCUvO4tY4P7m0o52qfZodGGPTHlTgXt+KsY35bSlErQWAEgX5SmwUHDDFhdBHTG2OphE
eQxw2kPDA8mLjSZcHorwEmCWwnEBPUby63xBtw1O1Wo6lcd97bzDtrHF3w8Bj1cva6KwopHgNEgd
LBEKqWqHtd87xdFMVVSrnRsOjdcujPMI87Q4OW8HNIiNaCACQus3faju+y246eVZRATKhRooQu6Q
+jxWJxGw4sZHxFGLYxk/pjmQtPu6fcQ96tXtoKxAinAWBTLgup1H8UewrBPL/Fg3xS3Whhny5a+P
ACuIPRZoCgO/2GLtIAowzJHl0cCtMf9Qv/oWLHVDsElrsFgpkyw+r3j5pCVhmB6xPB2im+z1GxTf
pwZpM6FIOV4+VZvGdhIvOeKHh7WLgcvi/fUOWhloXVB4VoHUzSOxWHSaCCdrbKzk2Jq3GHhj3e7E
+6TcOIhWoszYFTFr6vI3Zz7MT6aTZ2lJIvsOf6YdMsK/YufH1uaxGgEdK9ITSAawG55HwMMjL9Vi
YCSMx0J+D8JPcPyhHG5018qGO+c/Zgwi8rpkOc/DxGShB9Fw5Ckifop6sVd6c182zu2gQsLelfXL
9eFZ2RPP4i06LglKr6si4nXBeLAwyVC3iADzF84fCiD4WOhk1shCwjo9b1GnRtMQD1hneeWtRPzf
lLvSvHt9K2Yirq0B5ps33/MYfq4FWeZp+bEdv+n6r2mL6L3WBpA5DtsV9uvkXM6/ryW23SZSz472
RwNPy+pNmLjXW7Aaga2QTCdXGvSOzyMkUT8NtVly1YH7I5ExdzAWmaKtWu7aLJ533P8bxlh0VBnD
pqoEYfIUy6gPSvQRAtCWJNfanKJ2T3WdOj6J50UQU5WFTJs4O5bOr/Rju8XEWv085THeaKx5zsHz
rqqSzgbjoDKhHG4k/exCmGycfysPNBAI8O2ZuvOzfZn5UvUSl5JIy464Y+y09l5Ib+8Xv6IoOqQK
bpRUf/oCK+qh2NjI1ubBzJFlD1jTSZJJgDfDJLAcm34Zzmet/KKPv69PtZVLCvs9lzlgA6Acl+x1
MwhbXBW59Vo4DWu58c328UMS2U9Z6jsHA8Pr4dZaNK9LhPk08BzLjdNseODUKMwfO9isRoFRbakd
DOdPokAHm9NFpJCXSY88CrpkLIlSdk8SV9Bhr2/xo9fWjs1tWyCtDgNwebkb/ESJ7JIzpk3fgOw4
hCVa9/27ut8Cp6wMEHki3uga88+BpXs+wXvdzEA7jsGxSYeXLtP2XAVxslB2VtMdht5+vj5Aa+Gg
Hs3kgPnVvtREdsrGGOs4S45O6qrMt+hzoRu7kT9V79P1UCtLFwyyIDPKs3HeHM5bFg8pF+ROcBmw
n61dp7/+MIMqggYYbB5uActJ4I2TVzUMyzH5FGIJsSWAvZJ3JVPI5AK3J2cS+zzVT24Zfj4xMhXX
4sj6C3+8dIjuZJPexN1to975+NXU0SHP3nn61o1/ZeqdBZ5/fhK4suwab0qvOA5K/7bBT8oejKc8
9R6QaNlYSH+flYvzmliIcM8Ebq62xnksFR8bJJi4mRvojOH5JvW3Zvc2KnDEdQ6W/G45n4wQM0mr
uWm3ltjK7YdUrMrcYF9X2Z3OY8Po9LXKwrmqMH821RvHeIKGcbCxoizv/X7aaurKdOS+MO8YPM0F
7MHzcFXpDIU/9Dxzpg8UIW4KhDDVsbjx4/QmEb8s/94sD9hZ7HTkvYryg2Mccufr9SXxN+Zi0d9k
a9nw52T6LC56/kuERWnHpt5Xx25S3mses5YK1d4LwlvdNz79H9KuazlWHcp+EVVCIr4CnZztbscX
le1jE4RARAFfP4t7p6aOcZe7fOfZZdTKW3uvwOCT2DXsCaUx8E9hccXIqjeaNRTyb+TYSqRdi8hM
odxXs/L155/27WDAE3lmPM+zAVYyXcxGLGHZAwfFaq+Ha4f5wWiuYR5kJRsS/zpThQZwJ0FOGfsX
+arFwcAGpbu67tSeSRluVCxOTPWxruCNM5exkNfFEfR1kJ3RGGnitfi+GZQUVk5FHTXvTfWalG8/
D9q3NTUPFcF7zZmvcXTqa0u5yFo2wHh874QTrKxP2S982yF4rlnIV80gMMg3LnMYdkFHc6qdfm+z
T1Hs4YBF6o027jisVQrrxM1wpC8QiLRBx4RcxKyw+rUvtDN0zZyy3hf11iBn5s2vhwpwKtiUzN4e
ADEu1lcjBe8tGNjua/YZw6/3RJxz7NejdARMFepUcNpYHJpz7t4TDq33IGu/t6cCjlNfX4yN6mA4
6Kas3lfyNXTYiczet6AJ+YS/f/sixrWyNu5hk1HvX7LxznjR3cPvhx75Ixw4FhRfvlV2jUbnsKVy
qn1ePMPmL+xMa/1zC98X6kxjxisAiVUkiZdnawk5GdgxYXIT/3IYEDY7F9r6w9zzcdoa8J76ubV5
Lr8cooiScCkDD4ZXJtIki0vLgGGZ9uDltIfFRmDKNpTF2nbv+Sk25fdZRzuAzgEIYSFtsoydgXXx
yz7u6r2Zrsp0pX+bL5678dfn5+b/uucHQvKmyPH5roEv8n3+awGu+fvwhJvVN33si+WitfwsiWEM
uidw9BvK+Lqq4HlmypDAaE8w7/DzrHxfxQDtIIJAehqNImvytTu537RuPA16D1xjYOqP2H1w9Am9
zyMzMotiIvSHJDPU8BZd0lMsEFZmw167OrLLOqKPP3fiaAMIxjFk+P43/kQMV9jESTuNhRw0yWVi
/P77KAtDjHJ+tkAsY9EBDF01ekTY+3bd+Ap4uV9jqCgoP0DUYLc7BHqXi1mYpMhH6ib23hcvdrZP
5ZqR9SlOw5Gpxt7DRsebHAypZeQGqPuI+Ca19s0dY0PUNhIGcicu8SMz8aWNRV6hb90Wqw1tpCmN
Uv1QwYvt57k+cmjNlAxUB+Zq1rcnngU3dlBa0QIsuyW7wsWyzosPMu4MayXIKYjDkTHDawuEJjDL
Zp26+e9/7XYCl3rAUhjdexPZChJBocxo483PXUKwdmTcZuzZTKeAYN03xciq7iauucP2zdBa+yIm
+XZIrSwGEo3egVxYXvMMJpGUu2xT0xF6qBpErsCf5CBDfyAjDTPfqTaDLfOLqm3fGs99IwI4NmXn
frsyZey+TnBlvoefM0gbboKyV2gxzncwR3x3LFBcgCViO/h3u2ng+0MWZbWhVrorjI1fO8NdMnTD
nTH6zquFx2MVdLlrrFtTmWCAxJ+qStadm0GsKgWcoarg34Zsfx32sYskmT+Yu5Rnb5khEtjYOXXg
WyJfMzOpPsRgdhcD5ADPC69F4rGm6UtSgHAQJONIsUZbnIV5bK0nmClOYZXYL7VsbZSG3PSprlrY
7II7vzc9/ZDrpowmdxKP0nfLqEvNfo3us7WSxRDCdnrapjns2T3YAa4UN3DNteIewiHxRTMaZMU6
420aLa8O+naiSeDGnvyEW2YSdE6friyhnCs1mvfw0BP3NUR/t6aqaejZnQtH5nxyzCgBoYetYA5g
Vo8dLHOeNKpYzcqTGdmYqnsVVf9o+sUAH9uRnns+Bj0ofAJLwFYNz5kqXUxOaU8gYEp5P6rZrZ4a
Pt+NjDWhpJl146baKgOvLmQeFQXzbq2OalQFEgmHQQlkgjDr+MZl5fiekv5DwQtuXanmpZiQCwsS
ZsRmYMF4nsGV0HvQKn8YGu+RTtOYBKBskdvWFSoAAg+y1sYYR2QqPBXIPoZ+n+MPsLPvDKP443jA
4eQx7KD7hhd3KfIyW8uvD8CWv9jmcBsXWUIj3Qww7SMfranrgJfOcO03k26jxuvs8rIxym6j6+Iz
15bL1wDvg9Lf9PbBSfuqCzksdZPIbBnEU+Pea7zQG8Z0D3zEU+G0Be4SAy7HI9V3ok5fzMq9hS+i
agIjK560qd6HpDKCSiRWyP0BTL6i0yGHc2uQwnF93Sin3vmw2WSrNFXFKldZIiMCbtl5OyVpFShW
QV8iZiogKe9XjpOlmzKb4qCHAXZkgvz7qWCcsBNC3ufjEAekFNaqKOPHrjHYg1PQcjeOzZ/KaZs+
cFRcnKl8NGBhb790MZvcyHBZ421lOpl/ehvK1ECfDiHOt3ZFoeNb35JWQDutgkCT1LDMnBQsdss0
TaM8xgMUNZsHaQL4voX+aZyA0i0665oToAimpp6Cym5LWPUyWCn2vhO5efrpZFURuU3WtavSs+Fj
2XZlvvaGfsJSsmlANbnIRkaKwBqtqto1o7QCyLmZoZPpKiziCipheQmBeBPyWgQkkRBppDYio7il
CQRAWmt4g2RstXFyeJNrbtmhTytG1zpBbStsRu8Pm4xGXmhRXwro2V8WusjgcFvW91TKizEzbmH/
BeOyqVeFDBuL9FCKTA98yJ9NL8PBo1PbmiI71U8KSkz6rPbS7MLuaxxrXSF6+Hcq9tAMFEOHfIx1
rRgBo0j4Qt8XRMZ619pGvNW2ivcjFBIM0IHg/j7A9yAQRsw23sTjXdXKIl1lhtvxDVbqtajJpuVp
GnRUPLkEnHZctXXk4AfAI1iVYSKMDiYDMU0vqTckN/XARaT7vq9Wo63P9T/e2EWqiIqKYfDeKS7K
9ZBw8s5hG56ve6CzV4RrrH+wsK+HzKIcuBwnhmYtHGbqlMo0EqVdP3o1Gw8oBr5B9Zmcy7a/KXJM
hgHvnScAkzwNt+0GrvfChSGpssD1TeCoHUw6H8Ic2J+L2PbydW6T4bVra75hvSfviTHcT0X2DPKM
2nm0si9o7rALr8LywG42wt7ueQBEVhtkBkkjZEc5iNzFuIZ3+HhhCG4U58zpezgey+kNSkGZsWFI
YtM/VeN6EM5rLRoJPeiow2Ef5InlRCgUWlHnVBUgSK09kTB3SnjPa8sPmJe/9xXTYW70OFsLMDx2
g0pMeQmLWI9cdBJwnBE16iaqc8MqIUFuJ/6qlLP/NMyqg5Q6cHxuB4jBpQqK682WdeNzOebwuJEg
Pys6yfN4qi8anbRB2+cA4Zn5mw9LCsjyJNetO9Go6Wu2suHZfE80DlZb93CMtpTxjHvjc7TSlIRt
WXaRR8caI9wjyAuKjsAHlcU8NTcurj9YpOb5IDbjWEgs0yQuA2tqWRK2XZoHSeGDf2iX92SEfWrg
ekimsRZm88CMbDPXCKccHFcTJt1pjJ9IGFy5dK7ZpjQYXaUJ9eCY5mWXbBAyyLt8o2wOJ1jMS9vj
h+Gm7vYAIpMbWsdFCHIu9qjVV9DPyKDLHFR5WzxAUDRfq5HQlZ0KjkXLm70zDBA65Kq61Sh9bxnU
vy+AkYw3Ocy+A6/VnyOGMsSFC6NoFMFuHBD8N3PmMJI+06u4zzj2o9E+V7NZVUq5fq5yaJkRM7sB
WoWvCiNrn3Ee6udcjGOEo7o8K72kufPgPY5DwrWqkLtaXLWUmyvIuHVNCEHEoi23aZKX7NLoTP0C
qWIaTHXNQmAqsQtbkz/XtXw3G8deOzgpAiJSGvYDhWey0Ymd02CQfLf7Y7H2jmjzgSqrAhbE8Pae
ymAW0iVOHaYD6t8MxQpkbBy+NVndRFwlZQihSfgXc59ejIkDAxanaHY4m4ugyLxyJdLaPeCCq640
E92ZLaC0ISj2TEdLNwsl3mEbLaxuw6nQ5/5sLOwlg0cRubZTUHhFdQnmsfXM+uyxhU3zg26zMrAH
rzrPcbIENMvA02oQTSm3wn4aEOLdeFPlq5XRD2x2dS7+NC1xI/xW3PINnEZhX0r+xDmKfVGvyMFq
h2bYGk4v2uveMpP3hiK+6Vl9Vvv0trVkelFNYy53VgeP8MCEU0MdTmV9QVL3TjhaYIHDjt2x6+fY
a29UVpVbw5dpSEUC999zD87zkKteZwnf1E3X74RjWJFpDM4O2mktjI0hLlGTnvbrtIRsWW1OM1AJ
9zgbZRPSAsTxzpZX8QSPaW4l9WowzB7/0UR+/Fo3roQ/mVGvsF6g/wKH81SpLBh8b9rgDv5ko/mm
lV5DT6EAiBwVAOFvrMyLKm7/iVlBgklwYPHB5AvgVg2qRyaRqEuTwM80OuHAuh5ZNowypEtDyxQ4
QnXyASZkvh6UaFARaR6ZqNIwp87zNNrpmWjta80opKI89SnLwrvKYtL9AVWFXKQe7w4TfJo3Zl6A
32/o7L6AX+5KcjJuY+VofzVaOckuoeFfBYb043NS+ROkUsFK9lxd+hGtO7sNWGkgKhNgAqx8+JYH
xMNNZxdd+YIqZ2oHtiXlkxpxDQakYsnegpDsGBppxV477dbP8IB/gSLrq44dHsopaRDRZbAS0Qc+
lsNdVbcICBMcPRekaXsV5cLJSZhleqhDD5fVn8GbvA1EqftXRBN1hGyOHUgrRSEla+tqlcRGtbJ5
Pq58QbNz8Nvrayo1uWlaJ11XjrIxFY4QYRY38JpX6cjvRauA6OO0yd2LtnNLGsRWP01R7Bp0bVDy
yZO2v85pcV87jlzhSMZbgqTV1iwcDimUEnih3pDxK2yhWwSvtVNjdBo/2ZQ4qkINUMCLZdTlOd4T
0PCajGTQF4UlK3rIlVMUW6h5pmrtIOiFiDfP1iKvRCTS5ICC259SIPwr7Sxkdgenct7hoeFPn77f
tzjebZw4Ln69wPSvpPDEIwBZ3sWkaLYaMuCgR+zpfetMCO3Lqn1Jqd0eDMu4ruoeKCffbfE2GruQ
2B22Qsbx9FFFYh4wm167MccszXhQFn1snNNRFgnk8XvD7xC1oprQdlWFWHIq1rEmoMd0hvPcY4Ke
ee7b8aXdItUM+3q9JelQWjvVm1eoZPbQJexZGUqrI9s8s1m3SrwaeZ94RAEFAG7rqnJSD+yk/J1m
NuJcSO9dmX6qoXCpk7M+BsAmMJGgejC6Mt6ljMc6UhSaFUbhQCcJZIDyzK8kDh0c+snj4MReYLg5
xgHAHEhpqRIsBJOVK9B/Xh2YOhPg0REbW4N3o9pGBU2dVIBJTmko4uxAzBFO6HWxl6S9L5HVP7N8
hdAvnlrc/V4T8kTK65LIIhxQV3wsnOJmUgmCNNK5odMR7OqkTHYmheBkaipvA0kHis3MvAjg5OIM
coakvgO3hQaexaviMtZJJa+gWXEH6/MXAnRxd8Hj1vJuOSEQG5pIlwe8yt+l3R0Iy+9pVdtYr1b/
mBBb3Xt5Y6rAoOP0qKxuuOqr+sKTsRPhEhVY9b730qfTo+W9FUnR4R1ikG3s2MZLVmQkgO4M4N6p
W9Fknbpa3nGowjw6MX69VZbuWz91uAYtdgvRZns1juqhzLo0LDLsC+k1H03vxdhl5aOlhyI0JzwT
k6EqAxcu7JvKyYuwYaC8dINPDoiJ7xPPSh+hXO6+QsMrOZtss8I12rh5kA+8vOIlHbqwzPG4zUHE
WOWo31900F4ia3OK+V3pFX4RwZygUNvJ6u6awhH6IhWzKmXu4L2X+KBwdZp/mP34IdruvK8yCEE7
8nV0p33pUOhb97bq5WWXeO+MF1YgK8ApV1XS4VLSxISNseMBYuO5BXTePCg/oXzblphwqK7Tnd+W
LsgzVrWzS/JGBvvN8rssLAsckLYkb7QBJ5HiKAqmFIOB6pNEHXhIMGYVbx8mQFTCcfbXA3ao/6ys
yQhy243DsXanHKmIJL5oi747U8zoWCC0uuBTbIC7ZwNlktHeNmH76DwOCjB6Mx1vhtxxI7z68QrU
aYaDxT/UhD8aKjUC186tzZTmKhwnlm8n7SXrMuMdflpa3Tq66PG8VzPZgGf1C0jobZROiL4LoXBg
J2N5NXgMfdDg3okp7w+GnvJXAVOtJ3D/in6LNFF9nQFtHFBcPX2oXWs/QTnqvoJSwdbVdZqFNCHi
AtJi9r0ScYod7tQtEGswLAoQS7JnBbjbbqKD7iJewkJ8DcdlZ9N31dpWBXnEW1lHEhioqx5qmatG
lg2Q98x8zcu2G7d9DMIy3lVA+MU4KXAL+oHfkipsPH/aqMF7wtDzAFEJ6BMegthxIocyt/RWpEgM
uP0Wj8S1n7b+GaldDeMDnnZXbStq68Ivu2nV2Sk9SxuvDlFqriNLtw/ImrKtY9BnP6mGYCj9+6RH
x5iwAyexL3hG9pq3CM5F/O426hmBmbuaEubvdI23oY9K/eAKvVdx0raruiZ5WBNd56FBSBFVDG6Y
tYe3TjvyNxcSVqFt5NDss/KtzOmWVs62NEZZhwifq8B1plWF8Mp38i2rnzy2bZ0mMEf7gw5xvW4q
ZZ6zJAEqEdnYDxtJkdfEbfE0L0jcRU4+S8nmxTWeoQ+0icUKXtgScWeTrbXvNgEUuvILSyO7Olbk
eTRSdS6l68pIc/XqFy07M/O+WdXJ5Fxxy9K3uo45nptQmSFudpDt9J7Fpb3pIVs9Bg1L8G4mSPP0
iYJldN7Yw8HL/fvCIHkCSJWDbFye9pHAvghFa/q7KjdklEGlqAw4LpZ3jlvkHlCM3txOWfauECKc
xwMjl2nsVNGghz4gOGTOJ0/R69aUFvI4EoaJvcWhUesZTz7VN9Y0mZu6sOAKm7XphaYQ0+WgYQVp
V3x6ifFR26UV+F62dwXEvRQC5gi05jfOC8iLcuCI+JS6u9iWjnM2QLzrwZqQCzM7w38autoRUR/X
nhfasdleW3U2QR7AVogDfCNBRlW6QWf2ClrhmbpPixhNJe5j79M+6nPPvNOaqY+0q+AiwnFygis/
TU8K18GmZXjurgc8D29rh+JN6ThKvTdMQC60qe5qs6UQ4YVgb9hmiW5DkxaHQjjDGW5ZFPRGPx8u
+jx110Ov3oZY4DByet3ddg2tnqAaM0HjEG7bcW34V0lREZw1IHFkIBa6Qc3lgPSh/4LkQBbGrWwe
JyC7rp2BxnHoeXxCtxCqnDm0SgnMQ7i71nzUIekySMtT72Fs6vTDRyb0BnJKj0AeOduJjixEZnjC
4ZGM1mrizqOJVF4+4VB1oOQOSb1EvHc1bfHrsyZHeqHP0ihuOvZiltx5GEckkVKucQD6MXtp8Qg9
Nyav+sO7ecaJdYPf3URDzcc2rJA4i6jf9SvAgqoD9/HANXv/jvYJD3urdAPKSmzEQuogt1IrHHDg
rFurjF8zYB7uIGDQ3plNM63p1F72jmY3QLJlXaBpOj8vDGFhJbFhwBGL13HV1+amSCfkQoDaBcpA
IVF1NjFn2FhEjjegy3mXloZx1ijtYjMfFHdtrf0pykjhBblv9EFC4JATmO1k4IUhLCesTCZOlGWP
1RygMGLO1Q0wOpZgL6UsE3HVyPZu/zi5q55tS/37ghbUSwBNgI4FiCPWokwjXA+RhRQMFbnIzLbx
KVbysXIGgCL/wLDM75h1G7kshpwT20tj1diheUpo9sj35xIyQBzA88NNcgHIkYJwXzS+t2/tNxyh
WIg/V2SOTMHf318CIp3G1UjA4fu56pE72lrFLkYm7udGTnSCLbAVSNKPHtI/HgrVF7hGjBNVpWOf
B6ICEvKA24EANv/9r9IVRdYHViKOC/jw2Ud8SnH/+9chdwc0N4AucCeFNtTXr3ujzwyWdmwPDJix
8+T257H5Dhb4+vnF2OD5ZtEmweeJuvDdXT/t9LhxkY/4uZlTvVjsA2QqUf4wWrYvpvdpOKRv/7/P
L8q6VDUqRrGY7VW7RaKbnZjho4OE8iQIkCiFgsH2dQ4g+FU4qbLx68naE8GoAuujPKU9emyIABCH
E42PJ+I3DR+uzESoDLVvOeBmHMsAVpa/H6VZsWKWv5zV0uZu/rVQ06wpZAoJ3L2F3GRqrWR5gvJ1
tAt/NeB+bcDJyilT0M3ad6wPtBdxcgpAfawFIOlhPcHA2UVnvrZgVD1Drola+wcFb0SHnyI3HPs+
dD1mC6sZ677ENWvfEylTnbPXuA8RsbvaODEJ8xh8RecAFgDUCXC5gNJ/U43vhIVyqtW6+15fTXEE
+QW9qe/84vc74kszC9CUITMR+x6aUSghRHF+An5wZEdQ4BNtkFgAmv9ma1KVSHckSekiQLYvxRDZ
cmOhclwjCfPzmv1+QUAzCzBF4KPB2gUR4euEt47Jeql8vC2sKb0Y7WKPWoV9rbreOtHSkS6B/QW6
EUgnsw7RoqU4Qe2aCo/sTfMDNa1QDxzlvBQch+73LQFvNgOLZ+D0N+UxnUKRAotv3LcjxXOg0nV/
DsABfRE6RRYy8fivwYVIaEA4AsBeLDsI0n8dRNTZRqDfgHdImlXTr9pTutr/UGUWixpAUgrgK7jD
M7DmawM1c/FKKRGGmD6SdLFh56FMcw+Q4bq5nOQUD2D2K7hRo+gTR8ZgaqAhLDdoJ7M6n0xP7FCC
TO9MoAyCGO/nDZJM7hVC1/GCyZEYm9FxumsTVdorNrzAcQyiXc5WmHa7zkmsV0UNllBKlFsE3M6a
azK58WqwifHW5MK8yzKEnj+vyyOrBYRTEG/gGA7A9FKO3YcVA3Gmmu09nKV+fhgpDYZpgzTez+18
h6DPzFY0hYofYgCsm69DOwhwsbrUYnvUrQOmbzrIMSCrNTZIUKESHg8XXbehcodnIPLMJw6r79wf
YNawSB1cTCBgmNbiRGdz4qnwCN+b141rQ503xgC/K+veT8vQUHj7IdV2QhHi+xmMpQp0DggsaJgu
CWa8c0rPHRTfJ3G84Yaxvv15SI98H7RqcBdmSy7Iyy1G1B2Jzh2u0kNV6qvClGfMPCH6d6qFxUVb
ytZvIO+YHjqUW9uV4fwaGgl1KGDLZowZpCm9xawIG7ZIHRPpIcsQJYQnKX5Hfz/03h2sOODllqQ1
v1MdyaGJtzcpQDJyA4Hb/zAFfzWwOJAaPlhqrNCAIuvmQOiJA/b778eDBcUj4G3/sYxffJ70LWcl
smN7MPuEgrDwr+McfB8zAMnc+em4JAMIMzbaUnNjL93zwtxo78S2+37pAZD6z7abtWC/xQjUaOEB
Ydri4E27wj9kzroYz347A1+bWMQHxVDZBPAYcbCNCOwmeUrW5cgU/ENBBc0NMe23TRZDuFjYBfzn
LLKTZ2X86x3gmw6gosC5gkT17cLpdZJrORnZoXhPAHDuf7+AQDMH8BEHBM4+dzE6opJUVqMvDgzJ
cRqUj78f/L8/v3hV0752WrfH52Vx7nWXtXvi58/7/+t1PLPk/+/nL42MLVQRRW/h+2YXKhdwBRog
PY+aeZh6p7QCj6xVZE6A/wamEozmJa55yBwnyX1ZHFznvuz6YIDD2Sly0vfLFoSbv9qYF9tfD5dK
NtBVQXh2MFZKp0G/MufM5erXk/KlkcW14DkFuP8cjZQM3mnZ+VT8+l5DLyBDBa4uKHMINRe9qGw+
NFlRHHCgryZrPON5t/kPffiricXBpxvuFJznxeGhGS+H7NfXGoynoAAEgRsbl88SXi7yvh5iFHj3
Ury1ZcjoiVjnyJkBBhrg2T4GChT2xTTnJbBBA5Kb+4FE6Q4omV8PzpfPLyZYGCCzAvHv7Pt0WEMH
rBTjiX13tANQS4USCeIWxPdfZzinqTP1k8YA1YA+uvCz0SdamH/jYmcDSYR7DcZSSCcu36cZb0wk
ZD13r+s1AG+OWPN+/fMwHdls8PXAGxtpv3929ddOlIDy0BIFzj10bUMruyqNcxXXYf5rCwMoQiJj
CSNPCDfO5Mqv7Sg8EFKoQ3r7OFPn/EyejJKOnIJfGlgc4glNknpEsX4vPgEqSvy1nYZuDrroiU23
DJJBuQAYBNJVyA/Nj58lQb43Ld6owTUOrYt4jK7KnJ4Z3YML9kLX7SZ/jID7QlEi2f48U/8QCf5a
DTOXBG9IPA4gh4VX65KDW7QpM2M+sMM4AFoCZqawghj4h3t/Gtkmhcc0yhflQ9ra+oNL2n3o0vHP
C6X5p/QdeVZw8qDgibGWlPuBwSaKam4PZBoz8LRoqwYSFWOeeHdJW8HGrKPJNUR6NVzeobYfyrOe
hSCa6CoGDGG4N7wC8ATVrGA3728AglAbs2PApgGQuGuAVYG7hxiAXJe+yC+APE3utG8fwOwk0c8D
s1jC/44LQ8IUNEfouSx1qmPq9zJxe3ZI7fOnTVlciKefG1hs9H8bsKA1CsOKI+FH3jStT0jHDqSP
I+Du656e6MKpFhaXRQO/ZWol6AJ8JYwN/w8doJCwtcG1Bc0dRZCvmy8pkEYrGxOft4xNmiXbE/EZ
OzIFoO2Bm2mBK0m+UT+ZTpFH8yp2gI0XtD+5EFexa6p7sy3jG2JD6ciwJzjXlDyLOJSDQlso+xIF
6dgOeu02a5d19pmiwrmTTdlukDKgn47WlxyQuS2h2kNyxsiiKjPUzp8ac5PZBmgCbodw0GyApPMa
te5bgKp6sBA2ppUM4ZiCGRei2N8ESnTkTwUh4qDjoFdM48DOgUw6JU96ZBpxPGAQTKQTsVSWd04G
KmniDNaB0U//NWYPP6/DxXUwr0NMIIQFQZqCiv3yOlAt93zpcXZATjGwADsYhjMAxH9u5B+l9cUx
M5NywPCBPBUqZYtOyMltB+HH1sEd3ajMN7x58jc9sjfWC8B4QIOzMhIfM/DdieT4xzFvHfelR6Lc
6E+EUEvVgX87DAUlaEG4iAiXLy/qNxwyiqV1oF15WVf5SlvJjQnP3j6GP1EyXTEOpBMED1hprmhZ
ntiVR1b1LMj2f80vdiWQRV2XpWi+bwClFCA63BjqPLamEw/Ab/1E6nlmVFLIHs1yQUsi/NR0vs2x
e6+QK7w2IBbiKBzmWok1y6tspTNxXXnp02CszEbcECs90VE6lzT+nnPIs/6rt4GUITKVywNCaIY3
OnJr17RDybfsfDOkBgFisFQHWZH8Er5H5S7JhDWn8+gOa6cFUhM7UCCjbZNt5+VxGPf+59Rm0OGW
sQJgcIBqQt3rLSDvp2KvxdQgqQllPrgE4EJEiG0uK4k5yogsMTJxGxMDeM2puzPlGDKRv1rQAf95
Ryy23f+2NWufgAmJVNUidPEQA3fEKMQtFJ4u3dE6pJaMXCCCf25mEcB8a2YRwIjBG6XTlAKe7jxI
YhrGRIZVbKwEfKvkKdfCU51aXAkmKYzBttApNbOrgPJUSRWkzu/I3Is+Ifv99eIBlw06kKUUt0Z/
7sVrUl+X7olnys8dAa7maxNgfv5vEzDwo3rT/EFU8/PEzAP/1+b41onFMQC11bp1JSYmZ2DUJeaz
9Cr4M9u3zOTXbqz3DaUnxu348p5lDrC0v8eYeGMrL4Nh2W0NcGOyEeUa5O7GORHKWsc6hrMeZxxk
TIHz/Dp0gDFow6uIuPWNJ3Hjncp7HO0E/GRhYjDLHCxnhjd255eJErc9LvbA5P0uJvZ26MYNSHa7
n+foVFuLORqK1pMOtHxuXRbSYWvpQNurajpxIR3don/1aDFgVeIpxCPokct9sDETsH0Boesnbyck
P+9HWKT8h25BgRdPDdQ/IRTydYYkdDtGUsf5bdKf5eJWqjGsXSPKh9/lB/9d4pApxILDaxyivF/b
iVnZAtAk81sPDtPp9lT98OgeRWFjjopmkvS8EP/K6LjCmSo8LObl/EqMO6be+1MeCkcXAPjLswcz
BcpnMTVcKRBQUvQAqkSTvYMuWi+3U3HiQX50x6Ca6yAhi/KIvRinMmY5QG+Yj1bGH7Ikq9Kw3//D
lM/hDkxecOPQxUo2eOqnws3yW+QrSjuMp8AxATc+sbCOnGmzHgLw4FAhgQHwoiN5QTkxOp7dml21
Q29pMLbw4a60fdcM3qVbGA/jTMn8uW/zpbI4Sb+0Ok/iX+ugLHMAeeNY3Fp2f1Xy9AyHR2jZ3b4p
pk86GK+G6tZlckpb4sjym0NyFLaQO7bYctYKZWtADoW49bzzWkGQOD6fCTc/9+1oIyhyMCRiUbhb
5vviAYGH9Ki4rdhmmq6ALUxPqaMdWX14X9nIyGH1IQOwWOOq7XL4nzm4iPKwCftTMdWpzy92qVcU
SlCOz/8PaWe2GzeybNEvIsB5eK1ZsiWzPKr9QrhtN+d55tffRR3cPlVZRBHyaaD7RWhGZWZkZmRE
7L1B44/+Y2m9/ZCBkYb5h8AHFKco/tjAs5mAEonOjbatxm22Eggs/fzLzwvxU1vUUj2YfN5P4UX8
MoDFu7/CC0eMrhv8fB4EkNSJrzvfVj3VifTwrMsQVebo4ZLjGcN0M5RrL4JFU1AhKnTjkfcTb+Yw
HYpStabwbOnBpsz8Xa3+I5OkGWiGvj+opYMAqQ72BaEtSXchDkTjpJKzoA3PoHHPWmKeQMxt49Gp
N+Ax9yrQ7Kivv963ubRV2NkM7T+JTeHwmRINGQ+nCM9qlLiDo77r6+pLD1j1vpklh+AxPlNa8L66
uRIUNSfbFUbheSrPPm/Ft98FVEzhJlZmX1DFLohuCtUia9XhrFYH+y+w5fd/vfgonO/kq++r14dl
akMdU0rTcJaMh9gwDoX+PKjbGsQmRezO+exXLxP4QG1NWXMhyKHa+Kr8xqSRzxHsZk7Bg1Prz2kH
kL3/mWjvUumhz06FvxK0LfjeLBTERYqSin7DzmGlHcBB3+/PU46awbsRQEoxfVcrtxy/yfkaUfKC
12HNfpUNJZoS37hamoRjJ2ndOXWCJyky3TozvoTwSt5ftwWvIwaZOZ9npYub+5tK62RIXdNxSHeb
MfjqtCtB6JoBYX0cp1HHsmu7c5Vv2vwAZv/+ABbm6WoAs/2LS7oGu2zo8/ft9G9fAgu7t/xf900s
LPyVifknXJiIPLBb1tTPQwAwFe6KBGaG6NmUk72dvQMRszKkBZe+sifEHY3XIHBtDh0PHQtei2yT
EKnzCw5x41b2irF5foQgh7wZqXpiDsqkYmoidNo+yZWiO8PJZRyVNYmtpbm7/Lzw3m1bWQdbwefH
ZJPGx6jZOe0zzeB1cCzTl/vrtOQKlGvIBZKhQmZBWCffMajFlnl31vpnpUl35fQVXaKVc3ThrqMv
B23GWZgA5l9hQMgP0ZZSqe3ZM3cdsHfu4E1re5vR7o/3h7O0MjxCTEIPjreb9nbJjiNVLvz2HMBm
EOo/p5V7beX74soXmdTpcOW258atQbCtpSOXVuPi54uN7eBl0thv+Pma8RBSsR4e63IlRFtYCyoZ
JtErIkokm4X3Zl0PMrxlSXMOlUfulgSMxPQMfPz+OrxWRoUtghnKBfSY0brjCEfYiJw51Gv0Gdl6
B2hkAPr5knl/e+rXPvkSV5uvwakDaesGvyV7G5iHWgFldLr/I26HOrfwo/arUrxF63L++8UZRONy
oDhT0Jx1fkOiP0TBfmp+5Pmbo1IKdtRwrdf+IQ6GazP8hjyRfKdmu1qbEvRe+EZQCHHCtQVh/wxq
kTvlbAGGjaih1PHm82zuR6RsRBcd1WixQU/KrDJH1qg+h19z6fewRrV669V8nmaSV1+4DQLUMqng
T4gagsGTHgKLpb/nrfueRycSCRRMDDpWblR5uwiQIbpJkmtSp6Qg2QVvjTRnA7QwonRG+Qd+8etF
Ljwf+kI99lwKnT5cCyufv5ki4fOCq5Zllo6dwef9ZKe0NUwxv3xjJRa7ObsEG+LOb0MjbtA8dD0Q
uUYV0wi1suuXLNDDz6anWQJGRMGCo9W+pPmt4+bjD8+GH/aN6CJeXcz+hYH55rzY0XDcWKnqNI7r
Vbl8qGoYYWDc1d8XcFquzNbSinBK0szAW3AuyV2byqiYR6WaO66uPClyDlwt2fbjSlV1acKgZ0Yz
HD5UTiph2UcfMh+/LCQXQoRgD5gyf5dkUrayOZaGQnoWejwKUHixcBZ3aRy3/VD6Z7sdzjo8GRYA
YqVOVk6RJTNIKfHuhxN1bnG+nrHQIY3eQ1fjkgx0HdAQkdxvnGxNgu3mVMcHZtLVWUYJtOXNTlQL
S0o1yXO1oSKW7LcoijzDEknXbLZygSwtD/0GMyZCIY9mCu6WVInudRRKz1mWyZ8onulfDM9Z0/pe
syK8z7VJGdO+C4LzTq9/avXP+5fg4tdfT182z8zxeb0qel+OZgli7hyNAxQfHSXdyc/Weu2WFgU4
G7cg4qAqkde1FQcIf9xYhn921H/q8cdYfC/k78MaBmbBytymxmJSGETdQbCSjEYbNahInG1aNBRv
2zTqRjfyXQPg9/6szSt7Fb7M2cQLS/OsXhw0bTjF8NVGwbkOvPdWlZ47dYxopWn+zozwEKl0hBXq
r/s2F0dHmxbQQwQyACFc24T2wFRHD28bVX8bkt6OjaM8PoVWuL1vSIQgzMco4uL/tST4NWBzpVYr
yz/TBqDuIGtOtpFmFvtal4xPoQQnIhQ80TZUsgnWIaN4lxdQVyVJCT9jEkLmcf/3LA4cQnH635Al
Aa5zPXAnirM0kGv/nDvGFvkWCe4nDSon55/7dhYOKNrTNMhIET0EaiZMsAI6R0F/yD8rJtyLWpgq
RzDU/jYrwuZw39S8q27858KUMMNNAoa4K0b/PI2dK0Fgts0nMNpq422SatpO8PhMU7+jAXOl5XLR
cW0Ce95bFplqYS7TqIDUUZckNzZSyPbD4h+y5nM684MXGF/lsf1ue/C/3R/t4sTOPTE2hUZaGYUz
ZigjgOZ64Z9D6AvTvtjLKYJbVrq/b2bRT2YgJS+KmfpcWL8i1yDQMAP/nEC2uZ3GWnmOR6Xct7Dg
beM0tFfuzaVFnAub1BRoqgLld+2XOUg1z5w41GzLqR8RJzAPpg+bSNc+ScM+Kvcwbs2MrUN3uj/Q
pfnkygE0CiiBTLown1k3ZWqQKP5Zy7xjMNKXUkKPoev+yoQu2+HV/2rmRjPVs+OesJkTRzUOlGuq
9u9mbShLa0Zg/q+J+e8XBylxGZW22A/OZQWPgP+ztp4c433sfL4/Ywu3HPP1XzOCazRkHaShkFiq
QKo3QxL/6OI3tuq+nprcPf9ZEbA0QkSY2HKvdbbNqWk3+8l6qiboq9pg5XBeHMmFFfV6wsoyadtR
YU20vBrdeKqSh8zW147cxZW/sCK4du0pU9GNHmPx4U0aZ92NnEdyQ3XgDxaGPh6L053itpiS1bvO
J106r//gnHuZbFlQrxx5S2NRyfdAlG6SYRbjzpJS6lRHvedClQLFOJjofdCPH6xBlf9gbYCvUUOf
x3LT/GdahR2EVsYj0A8+pbrpjr66cuYsDgZ6CRkYokXlQViYoOW8AYuE/kk1OrtaH3/12ui/c2h+
eGsiaE5eMm90hfBeu2k8QH9Wz9Qi8NyZVIje/8o45tBNEIsWWzOBYvW+IywNjEgC5ScbXCmNDtd+
XQ1oMrTQQp2r4dBA3Wyap25VAW7NyLy5Lk6bSYeRYCznG8LZxObzTJS71k2/ZELXCc/QGafEIF5C
2pDH5qiEnJne3vzhxQfj99sn6tKAEDqMvK1AnPj+uY0zdZt6dbnXB0gejTaz9/+bKeGegcE3Nryc
scgcllZy1I3f8hu5819PTYIR0mOaapBgmufzYknSHnLkvCQgCbitk3dqfa7/ILExxzv/mhDumKLT
jHQqTMlFM28707qtapov3WKXFoTrxfQrRfUHBjHFh6FX6Dgu9pmXbbVh5bhcCjkuDQmLP9nTpKol
i496XR4/Ft2zkzzWGgDhDZS34VrXztJlM+snAHl0yNE5wsxBgU65WWJc6SaH3joa1nICSwbgI+Ht
PJ9pQAevV1/1pGoqxxoD+S9oxdfqv/P/LobZnPoOFQwyTjcRYd8anc41TC6gkOCyUp8T2A6h9Ly/
TeZJv7FCzzvnPph4S+ykaVnxJgwzYmowa7DaJLJ59OEf344jYlUDhE9HyL5g7St6O30bMvV1+9Bx
wpk5i0ZDzXA9gUYsJ41iJpKrxzwbFChtoxWXW5xDXu5AwZBfugk244ibrq9iyS0sMz0Puew9JlGu
nVI6s1fugKVtBMCehseZWQcc/PVgzAay+A7pHNcYjF0vv+hmtwvjv9i/Kyu26HaogXDR8FS4aXCv
mxzmrAi30xBY63bBWr/w2veFfVN3U1ClfiO56B/ALmeVX+573Nr3hfNGKwxiAGveNv3OgQQgtf+6
b0CEAPzHry5mSDhoKq8G8TNbCO2tksJ7vom+Sj+1s/RTef23k3aSvqn+0YrNGEIFdvI+3f8Fi27n
IG1DKKBoJHOufUEK7VFDG4BDGy7VZDug1pmtuNuCCdKdNv0HJAyBOwgm1EmBxUkLbHds1Z00jVtv
0j7k/a/7A5nXQjgdrqwIAXsPqbQ86pLl5oH2NXXSQz74LkpKcK+n/W8dCtg/sEfcMSt+c6LKwiYq
ZctrKhgVXA+9b6fNTwC8Nhm5qu1QaQ9qQ231vsEFZ+QBDEjCkhHU4p/rlTIsSctA3tmuFfU/II5H
sqD8dt/E0krRIkLnHoE1PXzCKVdyjjf2lFuu5T2pwSdt/NCVP+6bWFombqI5qKYV5abfqvb6aYQq
1nFNKQfUlyjPUlAPcMKm3wzL60g4RQ/3Lb7WF0XPuDQ5T+xF6FOr0KCXYei4KFAcpaQ++ka+D1L7
GV2njRL4Bymyj0HUfG27meFk2EOp9dEcg/eRmjwYQfUwFmuvSxHaOO97UA7U4QHRQYojek89BJPm
+LwvtN7/VEjhuU/jfdSlj4037WBT/I0qhk8/Wr/TAm1lpyzcoyoq1uBcbYvgWUxrDJjy6KlwXK1N
miPs8M22UZPiGFRgSdq0zN8XAUo3idOtePBto9U8ar4M3gnraF1fr0SUxJD6eZLjKlmrv59IYp5g
RIRsE3rf911pRMd8iIP3bTUUH9OhkvcNvW0PSK39XnGJRS8Enocf0jp0AxkfTCtswoo6nxlqxraK
a/CdU9G/j6NROYVW3H1PS0j/zd5rP1R1UL3PqsjZZWWlf/ZqNQetE2WIuwzlUWEZh01QSeVTVvpr
cMLFpbr4ncKGbJVCA/HnOS79HME2KIpxkxNif2nGHjWAxgyOfS0bOzii19Zq6SiYWTj+f4aETaOU
PRmDNvTcZtRgF3oEWLST1greC4HIrBj2r5H5R1zszCFAMSoZMJImG0uFy/uQd9vJemsb1+x1ONbc
GsBjW8x9xJbRSn3gO26l6Qenqw5DuJYSXZ6tf02I/Sg9rS4Zsa/t9lP8NaWlG22dc4/Oy8oOWrKD
yh25Dx20Cixh1xOW9bZkmk3guJ3/0a9Jeg76wW9/398dSxcN5z+kfHNn5E03Z6S2ejIhQuhmEQWA
2CEo+HjfwtK6X1oQnMucaln1Yizk06mwT6X5d/pT01bmamnvQKrABifrBe5eCDssCJaMKnFsV84t
GOxp2XC+K+0vsNh79svWCvf3B7W4NqSK4E2BtBJ2meu1iRzdQ+JMdtzE1o29mSBBIE2V8xAAMdje
N/VaPhCvNDrg/7WlXttKyU4VldI77qDbv5GNeV/W5pPujE95WtBfY5z7OvxhetD45vKpNpzd2Knu
YKkrkd3iOkIlRQemOYNB5r9f7N8uqKWxHkc8pdWyaqMnmvEzrqBYBIuU/pyUqFi5y9cMCjFQFFX6
5BgTjvMFCvJNrv8I5U15uj+7r2HOzezCUUO5AZQ7nSbXw8r8sImjMHbcurX6B3AbX6dCVbYjCk5P
XZzke7mO0VMoTeMLKg7aAyycwBQniNE7sAluGHSQyoc2ZOBT2h71ooQ4W2u7rZE5/RYiN/3Qx4G3
y7tSfc/lAr294wQrg1i64eY2P5NsPKQfYrQYNdLYVJPlubEWHTXzZBgnQy73FWiMpNvdn7ClVbm0
Ne/ECzdQ+rAEE+DQNZNbxUdbSbxTO/rBLzvIm23Rld7Kzl46oCySzDA6U4aixeXanpR3SoSalOcO
yKR8L+K3d4O89izy0qflAIa/688bUoHSSU2Djh2/M13ope/P1lLZV6VJDcw30cuskXr9fRv1m66A
SdyVQn/8ZOYNhPaWHYGjs/StVgU/Omirn6TRQBnHyqCkg8jd36SQlJ+tNLL+ZDKhZVTpRJfpOhOc
vfG9bCrntL0W7GQDwbwV51g6hgn2waTpUN7ddCBOKOY2RhmQeJTy76XXf81Qqmtg1agtsIpVWvwT
emuN9Ys2qS1DI0jF6aYB3erUrCkaHLKX3gfVrtW/FWjQSh3vwh+lHKxk8JcOfohfIcsiKUVILaxn
QZXDtzy2mja5k/ozIlEAOmllGhd9/sKIcOLLuSkh2gCDJVyNmzxIN2uoqiUD0HKxpcgKzc1W116Z
RX2jtSGx2LhXtAc7X5mktc/Pf784I1qlLYiJ2FTBoP1jh9YHKmq7+xtraR0uRzD//cJE2feRl/qY
GJUPjvHo90e9Xdm7a6MQLjzLiYOpUJik+lnuPlXByufXRiBcb36rhZFl+Rxssvzo1973KZOfIchZ
SWaumRHO68DLamP0MRNmR0/bee12WCO4XDTBiUKFRqHzTyzPOFCnZ35nOe6I1IF06pCr0VdigcW1
uDAhjCIDRdnUNSYCXkFoGSkrB+PSrUZpiQvGgYWIEtO1O6H1FA1D13GIyEfPJ/sPC+/3MlnpWl60
Ah8FeMmZxt4QRqFFqZNZcsll0G6DD2hV1p9QFr+/MRbf3XRP/mtEuNFazsKOvkDPrbLsOdALJEW1
p24YPhE7o55iE+O3U/q7nYadj0hdUigf7/+CpWjk4geIl8wwJ1Kbih+QZiR9/PLdkBnve3htE3/Y
gc79g7o6xe5Z8sE2ZcYtHAVRXA+xCRew28BDMx6laaut8U0vup/mkMyAQnlmrbx2j9gBsJH7PM2r
wEKLEgQSQin3Z23pGgMtSIKI64U2IsEDJzWkmYIXmluFZkJGItK+UNdVD7LVKI9+GzcnsoXRrkOG
4nzf8uwQYgTMzHGn8X5SyKteDw5tuSgNbM65rIteqLqd9UjbFQN4MfRbnTFVt5I1bbI6WjmZFncD
BC2w/xqzNIIQjNSNNmkWStIuiordKZE0wgTi6uNgSvKWZHl1uD/ORXtA7zRYgBUKcMIiKg2xGLwz
nIQQKoX/BM5z4n+uii/3rSx5PxoPVEGIEECCC9vPIlxNkl61Xbre9gqhT59/6PMvUUnCX1kJXlds
iZmIjvR7JEUaaen278T/Askm4ktFAN1m+df9US1tgItRid6p+nKP2AuW4OhS7G21cmitfV4IeOK+
MqWGZ70b2T/68uXNmFKSQs4rjIAbighROHelOCFL6ZlkbOKNj4hXv/+T2ZlhCv/5vrDmXTOzvkl8
X8levAxmN8h67ltYumL/OwLSQdd71Fdsv+8L23bN/Fkzj4aH+O7DfROLF8elDeEcqAZL4x0551Bk
/yGPlZ0aNo88m77UufTRdvp3ip5+VOLO3OWN+iKjCn7/B8yzJJ5Dl/YFJ6hqjbIrN6fbNQh621/S
CSl3a9N1z8i1b4L+3I+/7lt8vdZvTJKRB4VHXpIM2PW0epwGYZMltivJZdgdiwqwnJ9P4ce28vRf
Ds/OD0gMkxwuQi94aqxxOtaVF1EviVFPLoKXbuzjExCA8oNJHnvfFdH0IQ0QxA2S4Fvup8ZRys2K
TE0/vD2WoMZqODPsfwbFCj6d2q1ujp7Os7En4ZU+73P+gwrZ/Rla2JgUjmdMxgxZvsmryWOkKV2g
WC5STP6LnXy///kFtybnTC3SYSjsHiEGnipzhIqFamHhF5+MMPwxGnK9qeU1gZaFYaiQcP+7zvPf
L14LVZ2DwZsi2zXax76ArW7lalk8iGdJDeCWNPyLXc5d6VSlb/nz98sDtclj72mbKT/qab6D1mpl
oyyO5sKasPQ8oWnx6GLbjdPHKH6Ax+r+qix/H9rSGebPusyrdjFbAdy9Spdktls62oNX1V86zf55
38TSXczD818T898vTNQoUFelFdqu7qFXn/wksYVO8btm+HzfzoKDqQ55F4B2EL7elN6Qqc0Do2Qo
FIsjBLsN6VhF2bBHQS5ZOT8XfQAggcNuBHonpusjjWuAwpHtIqTzVLTpgWTIY5cEH9EnfuiGN7NM
zXfarOAy96josviE9yVJSwKTO2ewHqrotPqMmI++m6OR9ADEKFTzOWOuV8iQKtkIm4p4tB3j3yPl
2m1upUj+DXIvHZXGUR8nyiATDcY4YAm+9YT2I5KUZaSMm6AupA20PvJKxLO4nnQDAyw1+GmGsJET
Ka/NzqSiPKn6wUO42Sx2lfTxvtMs+r9jzaA3jlholK+HLlk+umx14riW3W6em6J9+/7iBp+bZEhb
3WozpHrTlXJFMCV/j+j5WWMaWLrIIbaa2e0pGpAWFm61Is/UWpkcrgZl+GBEwS8NZj0zidAhlD4H
CY3NVlrvVav7WGba+3xao1JYKnjTuoWkDWUl9FIsYQLVLh7KIjdpz0CU0dKetCTa1s2nGAHVUesO
pdFsg8zaytb5/sItnCpXdtXrhUMJ1C+kxMauNf7t5ONLodinQYfsqdGiNXSqyO5IWR+wAJejDcej
TXVG2CFIkqY+ms3Z2aOvYGenYXAsxpBtEpqjtBmQL3xW4tzel638V9TFKQeceZaDKNnNPe0bJcuk
h7JWgl2a2Z9wlHintX60k9Kpedf57RcLvoMVz1tIR1//ZuHcVdS0NhT0As+FXhyzVvrmNME7r1S+
OVJ4qLRum1XjxtGHk50a7yMvJ1WgrpyTt7vr+icId/7oeHFN5is7y9NfkvSIKvObY5ZrA8L1aHTB
IAfzGNuvBuDweOXzt0cQn6dmIM/yJ/i2sLsA4qZNoSvZee7eNKanIv3YYue+Jy9O0oUR4ZyrIjtp
QhkjUbodzW0w7u5/f20Qgu+GeZHXyTwI3d5GExKSWzVamafb+/B6ngRXy9vRtimRZue0/x61D/or
aOi9HuQHVVp7Py7USK+NCU4FgS+3ZaUxnvF7Lb3zjILixle0ZDcp3anOB9nID7X+TydbhzB/ifzD
/em8PXiuzQsuN6g5NK8e5lGZtzTUyqEV3E39Slp90QrxMjc/laobvQ74T9Dy7u3sPIEdVLdKceQV
Ylj7+2NZdA1kXyhqA8PlZXF9iNKy4yOkzfap072KvnF5yOuVW3zRuy9MCNM1Tbmtt2hFnAPrS9z9
5Vgr31+aKLoPTRQWUPi5wd8iAViXgVLnZyP8oA9HbTsNhH0rEJgl/7Z52hkwFJC4EytBTpD4RE8M
orA/dNM7DwBplH8lpTR06cpWmufjOhZTHMRyyK9TRkQpR1gSvVW1TI+d/GwNzsbPfdiDPvv9Yz3+
zJFqNFYeZa+//MYcsTLqfQgj3WA2S/RnJ1/HmxOv6eiLKtRuG9FfceK38TIf5GkTGG28nbIsOAya
XZMSglWGN665QWoqOTmSDblixJVi92nwaNJ7dogNO9nyBEQhNyigX2vlsvhcwyH4STEnfx9FjgXf
DkhUuS4/G1EZ7/W6+dsYk/YzFFPW58wk+5mpMGkOSmhtQ6NG2rHM7XzX+k7/E7nwZpuRW0flzAON
hpTvpiqm7HOq9vUa4eKt/9L4Dm6Wvjr2IV3811uEPMXoj1Uru9nw1Uv/SqFbf+sevDYgHP95qNjF
FGLAHo8k3nahtKUU+OY7YDbCRUZ9GgSXSK2o2lE6mVDwu6OOdPjUbCfpo16vGLndiiSUkcsjG6oB
SRBjUdrBzEaV2vLMqmw182nMvtTOF0/PV7bI7ZLQ+DCnQ6A6mgndhQtNVpugk3CCc25vU3M7rokZ
3Z6K19+fx3nxYJ0KqwmGjO+rxmayD86wd94obUM8OfdumHRrUpCd8+LXJgYjymLJ8cJz0Fg7tBE2
Qb5yLi4NArIASLSADKPIJJwjqVnIgV5m4bm034XRMct2cbqSllozIRztnS/FwODT8Ny1WzXfxggZ
vj09wc10MYo5j3ixFCPy840WMAqzBtW2T4sVl11ypYvvi8JPeUgXbm4mEFIm//hpunHWCPpW5khs
Vhus0awcnwGM4Tez+Kerqu2qetuaDeEpZJcF4P8EG225lcHKaI/6Wgy50Gs9LwRbjnKHTn5t/g2X
CxGNQSGVUnC26EiVlWI7xLT3PUXZQ+t9STWE5OmNd763we/W/CU5v7PwFLSHuKoPbz0tr3+HsDcd
rau9TPGC86TuWvVgBzvz7QhEbt054YImGOkdMeiXvK4fiwbSS5smbfPYeZ+q6Pj2UVyaELa/VXUd
ktFByLuCXOtD25ykN1OtcsJcmhAWzAv0upIqTITWi5LupexklVvTWBnI0v65tCIsB7cB0n6pz1x5
+7o/lfIfLDdBCbEplxaK3sLtGxqACnwU28+5/ICMQ5Eda2V/fy0Wh3BhQlgLLbKbrk5UPJuKeba1
305yw0Kg9EbpE0VeWReGUEtKXDahGZx9c0Oxs157o85TfB3BXX9f+P2OVrR5F/D91nlGVyjKnm3I
h8M/WYiLUQjulLXwslSeEZyN5KBG72JOfPvNGZ3rgQi+1I+NWVWpxUK82MbWtrdO9Jj1K0ZuC0/X
RoRrsbeTbGoyZqsPskPZyJuY5KVt/Gj1fWudTdlN8o9/4F8XMyfckgZyBwG5u+A8jAfP2kdrR/Oi
/158X7giO42uH3OYv69tbc0145VbfuX7Iv2eFGYObV18n37W+neyxgS09nkhf6g1kVVVEQsyqZvy
xfz7f5p8Q7ga1bjRbM7a4Nw0j0Z56NbyT4ubb6bFA/MytxQL7tT0tW2N2hicQY8acLOEz2G7ybRv
fzCKCyuCC4GAtXq14hSM7a2Rnjxnd//78+a9OUIuvi+4UA2dQO5bMmxM00PnRunDsFY1X5knMc5q
c9XT654R9PKjPQG9pjD/u/Be3jwOYLzIqJKqncNrwZfKJgYVNYDubnIQFNuC/pJmpZFlwV3pCyLV
DaErZ7ktLMXYNaFeBC1dr54HN96vUh5WTtqFqaKDeAaSzSl12muvIy24aeWYx8PcBK3txvidE32y
+lPavpm2nL7+SzvzSC8iOkWT7C6bu5UT6TtszFvJOatOvjOdEDb272q+MnHzThB87MqccIGotj+o
SGLR56q9pJHrBccx/SvW30faGgn/rTcDWXhl/COvodpij5NXluk0xp7sGubJ9LdW9ty0Kxvm1gtm
E6TNyAksJJ1Mn1dDr2WKC4OE5ev7JliLEFcsiA1Tk51EdfpqIfzLMbf9WlpuaZLgJJnBoDSq00st
rH5ThVKWDQoUK+ahjY2PRTqeaMA/3t+Rt6sOoIm618wPO/M8CjuyiAx5muJGoTqUnby0OUpV8Uvx
yn0/mh/Kul3ZO4ujssHYG7MaJziC61FNBcRVI61fbip1j0bobexM3sjyz/uDmvf4tSuTTKHADLMk
63/zFqIDBOBhQKxQBcO7qOw/1laVkCGbfvae8S6bpk928PY0JzbVGVQA4o3/CKdCEHROFfWJ7Mpp
EWymOAUpbP3Syv5UoWu+uT/AJee7zBYJxmJNqwyK6Yrr1A/N9IEI6Q++j1qqimI9NXTRuQ2zM5SQ
xJcb65/C8GdCYeK+gSU/oLdSZW9Ciw81yrUfwAhaajVMwm4QhubG9gLzSIduCTJHM1dcbnGu5tzw
rB/t3EQANKcXSicxV7pZ7xpv3BpreLc1C8KVg3ib6k+ljbvJxacgyj8hjrqW5XxtiLzxaceg2g5H
OQ2Twoxpct/HtOUxY2bkb/SIGyCQ35dl/UUKtI2lTPrWr+rf+VQWmyAIIZfOT16hbOpI2phlsb+/
frd3IFA6lNBJSdOpLYtIGjVsO7kdgLYZ2rb8KimQgbvl9AcrR4MgwQL07Le0rfI4Wl2LZqAbaUF6
sgcDdvYCton7Q1laPcjMaAEnRoelRejmi53e7+RaVtwQNib/M1fu/2hAOGLtwuu6GR4LfcD7cHi3
RgGz9vvV661U6YYP8m9S3Mnb9MFuTeFs7fOC35VTZ3S5zOcl69QVD7m8EjovehKMtnDmQo+kicFA
WwxZnLa64hb6timPtfPBUd6rb0+D4K8XVoRJ8srUkdVM48AsI/ilw90/951ooZZPiwdUyQR+M7WA
yDIbSEZEzBHKbgidgvIpM+NjYLiB+qyG+ftqajZG4+26ZIAG80PXv/kFiHE6qWkKhtiB9r1rF8ib
qaiC0p5c2852oZ/tTvdHtxQk0HoE6hnUvkoZ8vr7fpznRaJMkxsjZh5uYBuptoYUt18HApRDp8rZ
g6GN3UpAuuQZHNfKHCQCJRDRgFmktDXoJdntM8dHBiSZnoya6lfe0DhIsa9dqSEu2aOQO8sEQZJA
9et6lBD4Blrl1zJnmXlMG/tUZw+JeYi8ldlc2lGXdgRfHEc5NfKxnMflvUxxdary8evbF8ymAsNi
0Tl1EwCVMbSdjjJOrjfmRyOIngzZSzd6NzwlKqqycvL2HBdTdmFwntuLt0oSKFFgyxjM6heje8zN
cleMnzs0Cu8PbGnu0FQwGBX81/QXXdspVckre1q/XZWmgtbZytOaAsWiBRqp9bmyT0vf/PeLkWjT
WFDwG8kzhcXGgJtDeXv1isAGaWPepirgTxGUEBZh6KPmyvpDNOhpLuqkmyj++/5ELQRYl0bEW21M
msqKAozkvTJsiJH3RWrRoKCuIdGXDRHxcjSAMxXZyCNz8OJ0Lr86zamWfnnNu6r/fH8sC0vCzUyu
H4J4tBtlIb6KYbYNLSnW3FR/8Z3fqPDe//7CxueRBUUnjy0AMOLGz5VmqiRJndwIBeb6pSuPcWBs
0/HjfTMLM0W4pBKF0vzMdSf4bleWSj5K0uSG9SZuPpgvhfFmFKMNRwXhpjHzpRE4XftuXfnGSK5o
cjXa38O0f2oGb19Wa9woSwOhEZ1LbuZk41K4NlMolW6PNnfdJD3JU721pmhbFSvl0YVFpyOZxi5K
FDAWie/ffMgmrYEO0PXyZ3l8Tn6/fTFoieTxgU8BZBemypQcOHntiG1eBAcauN20cL5Mnrxy1i9O
1StzPl3Pxo3q9dhbkj20Pa7VqcdR6g5x0byEQbxCtLIUfsD0RrMzNFXsRfEZb1V2XJmZz/nrON7G
UyWEopPwga6NQ1yDNGyi4JT5yoNZTDDq5D8rdMc3beR/uj+rC4HCTDhHiAA6b8ZvXnvGYAYjLTrR
5CbdcOiT4Fky0q9tZH7TPNQdrPHlvrmF5lqgmwgI8vSG1MgWGeMhfZC9pGsm1+gj9QBAOPrVVk53
Cgn3dgG81PvRoT8LEFvyUrUw/+eeDk0hvdN/cobMoqw8mRF+JPN0PXK/sisZSbTJ9dExrdD5g8ge
/rN4a0Urm3yhoXfmiYdNUoZQkj762ecubqjRSIOyTozJVc28fQr8+FssDQiBTHEbHBMzz5+B75mP
cqXX2wag1a6VrD948rLxeVLT1gXKUzzLIN8orLRVJneog71mF+hdrklpLp3KlyaEizjroyyrNZD9
pAQ25gDJirSr/Hgb+WsNi0tHzfz8ALSKTh9txNcTGkzO4LVKMrmOtoVSKnk7azKEX3Rgv24MesAF
34j7iUTVNI7gdjofVPlKnDxff0JmgA1A1I8kBBJGYj7aiXgjd2o4ukpS0BX2PUzkfal8Sn1/O/gf
4a64v+mW1oVrZp4nBLXpqrueLXWyAifzqtF9p1rfDlvJ//b276OcRav/XDOD8fP6+22pU/+Lm9Ft
Tn6zM4NnWE3D4HDfyMKSz6BvbpiZDu2GCYRH3GCV3Wi4aI97n6Pqy598nr05X/XEYeIc6X5rSnFj
uFn6PUPJjJT9fQMLa87v/6+B+e8XZ0Cm1VKVZBjgKDhWKsyrXrdz7M+q0e0Hv9x2qr+7b3FxxgAJ
wShiz+U09dpiENv9KIeJQU51H/rHdOW6X7goydFBy6IwLmBOwow1fVdlNRr0LpqzIfvknEV/MIBL
C8KUxV3RmbVRW242/Yop1oSatbIoa2MQbr829NWaQVhu6+0VZS9Xu3plbyxboPvUgkWclsd5kS6W
XfM0I5/BgW5QP5Ka/T/Srmy5bR7pPhGruILkLUkttmWbtpI4zg0rzsJ930A8/X+Qb/6JBLGE0jdT
s9SMa9gC0N1odJ8+XecHPbo9GMZB/BXBf8KJCKVqVc4shW0CvLVUuDc082/V59u16VQKdzInUqzC
0VnHsJBU3YN3W5ehIbi6CD4RhDBouwFNKOJ6U/i+S+oKqNPCDq3kO6nvHbpr0u/me8dux6ehmoFq
AhIVvNwgpmVBp+iWTgXiTla898ovt7k9KXH2feHEm3bUCPytHUbO5M/qpgeYEt2wzSKBs69v2N91
CMeOdnw9nSasY9Z2k7mPksDMt9GHO26uH/zK7YH18E4NwgcjiqkkUNUqCxI+JFSsj0Lxe+c5N/3s
32jXiRDBV7XRqFemExFQ9jhvSanv7Wj8fn0dfD8uFezvOoTHXLboamrMCgnxDHtvp3wbV9OCPiMZ
H/qa28VtCHpyC7hdNM6fGwqt48LBmaMpuvaWNogjiVdcWYfLz4HPlENEKTJ6tcxNNbpMYNtyd1Z5
N/5E6+D1nVpZAcphqJPzwhiGyAjRj2720zAbxApHELn/SG8n/3MQc4PlGP8Cx4MIxyet6lb9ZOEm
bACMz1ofnKHG9OnWNbiQgJsPvgSD3cQ1kBmBkEkzPeypvxieO91d//7lKSD9DK5MMI6gq+ACF8GI
FdcgREUZBY2xgBZsaj3fxQm52cghhti8GVFDpCvWKB3g9OtOU/RwocBfKFtiv5TaYch3uiqxwEsz
P5fEleLEvycDUfO6gySFHt32vgRQWwOYsrgdI3Euh2/siZyGZEpZg1Ai1Mjsm8bz2BZeM4TUqIKu
Owy3o2TQX4J6OcJs0Jtd8N85bmfGRW7rIbiioAWJZ8WPk615Onu9rhCXRnMmSEyx1EuDaTtcUOTo
Gzp+6wCEuy7h0uEDHgMuU85vA0SOqNJzQiq0xbZW2GBUFTNzzObK5o9myLfplH/obP56Xd7KioD7
QeqWv1I4NOP8pJQ2jqZRozS0Z/tnQeBq7OzmMgj3MX/4CYHkvHgYa0Zt9llh0jCzXpOtmUjOZMVI
0YTPmfuRusULXNC1oekbPYnxefstHw9d8ggqin+xRycShKjFsseSlpFBwyjPvXE4LrLgbu0QOLkQ
/Dz+A/7s/BDUxLFTQ6+WMEsXzmLsTbFxuytDxeavCCEILmOHUDRjLiH6zf2BBTPyg8UsCVJXEj9I
PYCrAj3bCHcvptHG9WLo0whtmvo7I/Irw6vaHYl3seLDHK1lM5KAyIocK7uH+hqo9AH74jQG3KRO
nE08dWXeDQNS3frsO/2I1uHbNw8SkEhH2RspHtFIIhMj3UajRi9T/OFggDdtgynfXVeylfwRiJCQ
vAWTAM9/Ovr5MorCiIpxQq2maR4Xa9nmaNFSKwLmh7t4fIzr+2Iq75r65kAWUlHvQPqej/EQ87lI
9DoJ1ZFk78F5lrDpx9yaG7Uyv2EajCRDtmKo2D5UcMBmAnctcpDpqVVq6lgj6eruq+nXzJnuv1zf
xDVVOBUhWGqWN+itGVvkWwclwBC5x77PJbqwKgI1LmQpwIiLRNv5MbVKqbW5kiK3mU2xN9XDk67O
Ehnc3s+jWBwKqBUwmwx5YyjduYykmg1GeyxDmd0t+CSey9bxSTl9K9ooiLRi8tK+lbjR1XWheIC0
CNpVLkw3VzI88yucjjHEnoUM5c/rR7Ny+lAmJI4MROd4Sgg+DiwHU0qaaAnr9FFtc49i2sGU3n7V
gI0CH0dYy3noBCFzRJ28j5HSK5gSZBhoWcoeSivbdCZBOJqlZ0o2aZCAE3HeR1kXK/+/CycPsB+n
hkVKB0OEBQVu0F6jd+AGDMHIcl+XqellmK1TDctTm+lPTtwSL9dML3VliZ61daH7ELlQdCrxKXLn
KtdS0C4nYzUihJp9DJf1MS3zugLwn36xNDwogGZVQeAnppKMiCzmuCRjqAyzZ/WHRdnR2TNciZi1
O8jA6Di4UAQbaNwUnma1CrpiTYEco5nvxnqrgglcVfbdcE8ctteGJMirahc7DA2Kkq7g1SUibsNF
i328yCijXsWU2MjHsEo/Kyz3i/F+GYFsK24HRwFTciJIuCsWY+AJ82IMGTEyP6+9rGhlpZM1jQD3
EP6BiPQSOoPyUGpnTTFjFsGbkgPKJrHVtc1CyInpXgh5AHIVHGmhj2AiyVHia0tnO8CXaiO5M2In
YIXEta3E1ACEowhkchawi0lScaxac1lWUzj3ryyeN3nzPVZQvIjibdq8X9fyNTeHRwjwrXj9chzB
uR2ZZknMaoD26Ym9J3So/TKrf4KwWhIurFwRKF38lSNoAOsnbR7NbAzT3yTuH7sfxrdhrh/bH5KQ
bk0LkKjDoAjQXiJ4FzzqUGdlYTR0CPMpGDyzlVjr2nahnRcEMbjtME5MqPHMeVpOVd+P4bgUIUU/
XNR2r7Yjg7avrQKoDqiZCt+DvM35qRAAFfS5JLCXPAl+xZqsTXzNbSOpiclhUGYUWMVTr9MCpO/R
GKpVWGe/zekNAbw2Hhr0Y2XfbNkAqTXTgSqjTo70pnvRaekoRlcVBfxMhJEXVfLeNT9KhsKxLF2w
QhkCqt8TQXxfT0JrF4NRHb3ngsono88Cs6IHxqK9QZrPrTF6ajw8m3m9BQt75ZvFzywmAQ5ZooMr
ZXT8DD6ch5OFIoYQLqdexWTwQcXlVOntozUMj3NaoYoLBlSLoOl/CIayfFPV/NBPlesBNrpPHePT
dcNe3XP4KhRDOGWUaNjNrLldPcLgMA3EK4u9A/J5+2sdOcF1OX8+JN6TmDYOXAKgW8jHCro0kcKi
SgQPYs12QOPqoV7op2ae0AHZzZ66kKDMzCCt3pwh/qDj4NVWaSPVUfmd6vzAYNVAr+nT6KCkqeW7
xiie7VLb9KqMTWDNdIH7QbuAyccOiEHqWMUouafYEMzmrdtDji5wJ78dWOaC/AvYahSfEDiI0Blk
cV0LoM0lNNXHSttp369v9opfQNoIZRuAysASKcaLdaLHo9noNEzr3mverOV2kDEejHBvuEQB0QQb
27kBsTnRI6vC76/z1G+RDwNk8voSVlyPafCar/snxSI2mJdqHjdqO9NQKQzfdkqko1+G5YdhfUrU
j2h5cNrjdYGre3YikBvKiU+Im9rNnQhv/FY5KL3uOeXXfyMASV04Hpz7Re2GAHlkxyoNLXPTuQH9
F4qLVyhQzYh0gWCyhQUUrWVS5pIpbGjkPTn65zaSVE1XAg5IgOaCAwvvanGYWawPTm236hQaXfZV
Ye52YODddgGMzOs+8SZLNtxkxTmdCvyTWzg5E9NMc4zv0qbQLlSQz2ynNvWb9KgOtz/hz+QIvgkz
hu2+KyAnd9xHdXHuu2T8lLi3s1DzR/x/9+/PfXCyHAzy0atqZlMYg4x41J9I96ma3qmMxWlNky0N
5QkEyxwhJBinTkCANPaIQKfUY9Yh6j9dV+QVD4keGpDMo86CWo4IZqvZnIGVd6ShuUxerwPCAuhH
Lwk41xYBUnc8ekERjvBGCASJufzHHCuWen3+Wt8+qAITWNEQhHS0jpyEI1y+btJ0ajF3czgmCC/7
RBLIrv3+088LAWbnGOAfZf0ctjRgtp/LIsw1Wzz9PvefJ7qkpsDZsRnfdzBlaPCiaqdp902DmYbB
9dOWCHLFULariZahWTc0+qArQM784i5+YSEDKnllrgtC743LaYEvIpHKGSwFk4TmkIBk3zVTPyaL
l9uvKgPx6ChRrzUdxgQXvJxAdOVevJ3mWsH/nlKcPntv8qOjHhpT4lTWbrATEeLGoWuhp64zzSHr
0x2ozuiAxkDwNT8UzYGQFETtm+snteYtTwUKXqyrTK3PGQSS6XtZPMzpoW7fCxnx/PrOAXAJLh+M
gRbBRspim8DKqnOouLiU0b5kJgrI+wfJ/b9qP3CW/y9GsB/UuKMCWGCoXR0wCyFSOt5d367V80Gf
B/JR6A1HE/e5BZUA3tMuhgNoO3V+AByhfYT7LvxI76oHm9oasmzqtLf7xd0n+WLtr4tf20cE/0hN
Ap19SSFqLTny+xRtyXV01NR7gwaTrK9SJkKICPoaHbgA6KqhVr8veRxo7tFFq8T1dawd1B80IwCN
mIsk5qUIbStS9jqKCPZ7H4yqJJRdqx8A2YtWV75Ll8yHTjQvUcNG9FYDoWe1Xj98qcbDUvxYrMyr
yXfTqTw7vR1chYkfGNRuo5sFYyPEvGFtJAspdKaGAxjmfNxGxRMl5vTMGkU2OEvnV5nwMoIsyLFA
IwBKGH6MJ64cjDCo0mAQeOhMy7bvn1P1Ben+LVLLvtUFg8b8Ao7XmHuvQ3JZUbe2ek+UPZs3VRl5
pvaBgaZD9UMd0T2U37XttLl+wtqapaAJBvsBtlte5jj/gU7jLlVnoFWJmbtosP060p6Nkfh4NoM0
9mCmO/S6IjIFA+B3y7zL2xcYr29ShAXGyzTdISAJmkKWsl4Z34czAkM1HjhAM+AiP/9ZvV1FuVOg
OweveLM8uKnjDepeVeaXsv5QquyFjJvWqr3SPtD2Ma0/GMZpETp5DeswD8m9H8fGU7p442TP85i9
OL3mx/0sCZrXjxfbx2EQaF0VX9h9XkVTpeF42+yL6yTewp7U4ZW17VbD47ZxkEqLNp15F/U/zOpQ
GvdNheFZCR7jVaBr3aYriG/ZFAyTkYcs/QvJXq6f74qb4C0PPC8PHcS793wfo86ZaVSi92Hq++V1
qfX4EFdGuyHVIkM0cK8tqDryHWj74aEpsPTCkWXxpFhdjyNrlL455H25bGk2LffWMvW+w5r+k5OP
zWunuIrE269K/kOhieQlHwRyvkhLzy0tQ40lnB0whRE10Janfnmqung7g+yCdbe6ReTJkf0D2Ak4
ffuiAFlpeWY2WTlg4PuDvjz8vn5kF1c9vo6BxlzvURGCaZ2vZmGKOau5hnpKbbl+NeaJB3zu6Fss
SvfgC40lHR8XKiLIE2+SuVX62Z2HcAYdJS0SHRPQgUhAdk6ybRdBIBfEK0XIRsG4xUuZAzXzYaZj
qLUT8XsSOw8Adxieo6Sf9SlZdthvGU5pdTM5jx1aWlDBufD1bjGWBjGHUKOH3tQ8JXtgNSafSOBQ
FxclX9qJGCGiQUQxTDqFGKOyAtXMvYS+X9eKlVNCEQ/WxdMyUA5Bx3tiYKKXxrrQZsmXkbXFa9Uw
zTfcSPt6XdLKlqElSwcyGE9ApM8FO3ZKAqxjWkFSRL6Db+pZKd27aC42UzHKOB9XVmUC+A+0HcIV
gNCFVVUp0+y4tVr0473U40tR3Kn2p+vLkYgQ8wzoJ8UcrBoiNOW+jzGPXXuaZf2+qzJ0FGwIDJfn
f85NtkR9M0nbqAn71J6RKymnTaMVxVMZMVtiRCunA5eAWWKoFaKxWNQDPW4Xd6ibDsXcDXPuLLbv
pz0tPq5v2oqpAiyA7mUODUcgK+hAGTVI0JGsC92ptEqvHjS6H5VW9zSkUh7qISn2ZGSpBNhxmTT/
c0dxSllUkpEnFYKRaCnH1IixuGK6R9tGEz009rOtwV6fMQZyHL7m6XPU3pWOxLhWzBcNzojRsJ/Q
eTHrgSH286LodReSIc/vMsxF8x3bkYXsl+EueC5gwqgn805ERDXnatLaJaUzYXUYj8OnQtPfJl3z
JyMOItCKA+6SB8nYBFprLb6bqJIn66WO6gBrgRMYSSMLzzvB1LQINJSY8VGGcTYFuRqD40P1bmdL
QjfyiRTR2kyjrNtYZWXoVurnGXmwiDmb67rJf+hZnCGIEIwtsQi4/GatDEn5e6lfR1SqwfeCOaGP
Y/ytSUL7ZoSOIFBIVyWNgSFghV6GieG7mu0pmgx7eql/2DWYG9QCLbeq6D+Y27S9M0BC/bt7KCRW
Jfu48POzwamcfMHHc/1h0YIper1+Hpce6fzHC0YLgnyKyQ84D8W5bz8tZF9me7PZXxeyqr0ECSQH
zdtA6gkXbExcJbZ6owwz+z7uDkvyQCxJcX9ln3heFb0XKkc0O3ydp0+1yq0wLjQpQxXMjd6USdR2
/fOo5wLqA6yPiJjushpTIpW8DKkWdLrtsUSWVrl02vArnH70PxL4LzhZQKlPExB/ZRkWOtnSAq6l
TPZNZu80Eh2WpZSc+9qCAPpFMQrwbwTEgjdL0pHUmEFbhkPteLOR+7nmXz/0y1ounCTSuPxdCuqy
i4hRjWpnxgBXrCiPHqibfo1ZeYisEfzW6oMyKP5Aip2pjfeJpmw0Rn3a1o8pGSSPKK5cgsc5+xnC
xhp21bt1rpYhs6bcT1P6DNTopq+HnQ0mPUDuf6Udk1xJlyzMf9aOVk/EFKASuaASAKmvo/RTGVqT
HVK32Cd9esCggG0HTtaFlRsMRHmkyeJpbhMYPfNzmqGGnD0nYJ5Vu3zTol/Zu34gK1aoGWi7xu0F
4PrFHTKObk+YrhahtnQAVoQg4g+KRlaAXHHwkIKRgY6lcd50QbEGu1bmxbYLQJIOi4MJDM9J9ppU
xG+63Bvm1y7/cn1ZqwLxIgFzE+9DFqEQaL9RWDllJUbrPttT7yXLtrVdL00eO9P2+kZFJiG/3aGB
2N5AotUENcFFt4yi1GzKBrgDo92PxWbRYvR5S9ITq8f1V4YI/Y9rPH4GgnUlSKc5CSSk31ImG5i0
IoVTMAL5iR4AnrA5dzsOJlLppLSrMK7eaPuWl59z/fP1A1pxNWciBANMmWnn2mxV4ajuf+nu7vrX
ZQvgfz/xmwOMKVI7LCDRD5hBtjet70o2SnzZyi15tgThdqknPdOMFkIG7W1Qy52BoVlzsvixjMNX
JkiwnrbrOoo7rgqt0UuMIAaMML8rDZn68lMVfOLZeoQL2UyJwfIKYggb/Tz/aRel11iJFyVbpL83
dvFht8gdVqbvzO2uIoVHyl01Rz6rn91R8QtEv+pBLZlHlEPLiiCr3/G48efJ9lw33y/5vHH01qPg
Ia7u9HKLqaWfmLZsmbvBOBHP1X+BOMSr8reiXzBApEJKK2htLYgXNcgws8uxfqrTl7yKvTx7XdQP
isTGUOtANHx2k0dVk92+KzoKU0Nmg5fQgWwQtCidqB4VZdVwjAHR601vZZI9X5fA2TV13iwvJhtr
a6kaYuVNqGvUnx30CMqAqCuWgDX8lSCEijH6vZfaTpuw1j5N0S6lb5ayuW5sskUI3mIcMFDe6Yom
1JwPXT90VXD9+yvqf7YELv/EmKehUxs1x/dn9bGYgZm9W9g2lo1R5NotaP+ZFOGwVWKN1NRxFLZB
HpDY8uJoh1jII81WUeaNO35cX9WqPLAjOnj3Y1S5WJjTcrVQVF2vgeAv/SbGpL86VMm2maNAVx7i
mzv0LUCqcTuhtQeUNkCPnW+ihYyJOcxRHVJmPJj9e1HeXELnElD7B2knxs8CEnguYdENPEPjpsGj
/pDZ3iCDpK2q2cn3hRUMizqgC7aGNVpfzeKjziXB76qaccpKztGC97Tgzo1iZLTtdCgABuzU42uq
fylaFBtk4HqZHMGbmzMC4DTSIAceLrXHXTs+RM4Tk029WlUwAhILHDdCO7EMpGR9DgIc0oQ58VD9
6dm+0rwme1Nqn8naeFe9zIkswUS1MjXcuMbeRYuzbTAnc5zyu6l3bg9WORnnf5ck2GjFmtJJdSxJ
iXZOY3m0CoZMRmnP9//EEeCtjnGYGuhtkTpCh5CYX06TjuEJ5GJaWAbu3B9mEweWVfpj+t42nWRB
Qph6IYuf4Ylr62gEVkg1ql4W+l7Fv10j91yAprSo8osSbUMPmiVJHQja90ciCujAGwGxiwUKJ2WO
+ZS3Ka1eNPBep5uBDyn3mIwBSNA9LgWvbgxlxcMVjHxiADlqTbdYoKh+MY17JBtpuum/oi5f6Pt2
/nndj4ovygtZworiwSqA6oasGhCNomy9kb2YZu9l9i/Wjv6oNEFiPlTzT9c90nxb0hvbIP75AaAt
ALcmXutAiZ4fYhzVpTvWZf1S3tvqZpZNIFk5McC2/n5e8BeYENJ3xpLXL2pzSFtPzXZKfN+Q23KJ
F4sQNBF3Bp8MBylteR8n6Pm9G83v109qZSF4AEP5gJ02AILnxnCi7AVtx6S15urlo6i/TXHnVW7n
ye45MeHMF4KLCKUbE/0cl13YGVjuzB5TNV7y77b3C6FnaocOyAUyb1TuzfGJLn7ifrm+shWXcSpT
fJWBT9NAAwHGPdrxuFmct7xxN7Fu+kV9jNzbXoDi+sTEYha5OjNA+vHioJt9zm3PXFpfk5Gnra6I
t7ICksjZowR1qJhtgqEIRqW7X/oSAzIDZXL90dJR9pUEQn+qn4LDRYEXkQnY+OF2RcqyPqvsWR2w
osHe2w/FS741tuS3NQSF/6k1P1lgPJjGz4l1R6vFS2nsUXOTFs9u/VjEQRo9FPFzsTxn9K6VEcVw
13H2y0D7BYAHwmcg3Pg/zzWWFu2gKImrv1pT/7XTPxsV+X1dc2QSBOc1/FeCUb9Ubvg/fl24L6dO
dTHFGL+/04bNnAeKK3teXNi0sEP87yc23UVEGyna+V5t7VDUXpx6hfUg62sRE2c4BPwT1IUgk4N7
JSJAftLamGDMt/FKh8jxMDB4r0fThkzGvhrnH4rubvu4f9Fp8U3Lxi212qObzKiKFDvioNNuKlW8
YqMbhzzgJwENhn/n0wpA+yGWmPI6ouh0b5Lj6L4R8jm7rQB98XnBBE1U1vNZx+c7siHl9sbR5vzz
QFZgP5HhQYpHfHq2edoYCbWiV8L2I91ldHOrZvPvo/CGxgbwiojvG1Sb4ylStOgVYK/Kw3Tx2z/P
UWa4UNBUd9Gnrlet1thqb792aDt7qBOJl720S4L4D8SRHCuHMFCwnNw0slhbaPQ6xvfLtqO3ny0q
vvB5FnoL4PmEq1BraqvJlCI+EqP2dBjOzYZPMBEBSElO+ofaq/B9A5lmWii28poqqArWn1rltsrK
H+05EWAKjz06Eg0gM0d5jRcvi3eVjBCA7++55wXprmZrfCwDwZtSCHporAMxMdTx0R134NRBR8xi
/QsFRSsMQX8kT5A4gutt1CZjWdMrr338033U0W9+XUMvXSN6/DCrFf1TwKxfZPvRPj0oS2OlR3ig
Jd7mrWewvavfrqhnUvRzB6wpSzd0hpEe02ozLD7SaNdXsWIIZ98XrsBiiYu6n/D9obsb0jvlxtYq
rkhn3xdOAb8coW1qpsfli51sUfS9/vNXDgHXBVh80fTvIowWnGhqOdHAqFEca6DziFc84IWlpP51
IRfBElQUxQ10rJuYiQJB52fQt12xAP9QHFX0wUXO56g6pMoDoGpNJjmNFbOARaCqjPQKHzQtuKUy
HRvbzsb+WDpPeCfmime6EsJQ/mMFyzsTIdzobZ1k8Optf8xJHW9p1ZdbJ17aRzUFvNbNx2PfW+kn
gGtzT49K05SscE083gcq5wID/YgYDA42Sbq80rtjYcSA37Ou9gnqxE+Nbg/PWWONO5Wl2d4FOPAO
xeNJgpxbUXfARf6KF1ZfJSpTTUXrjtuWfs2Vr9cVhWubuLdoKeLQUjA4wS+fK4rVUmvRB6M7Uu1L
x47t4C/a6PXTneuMG+XG4bXctNAzg3wW4i8HLKaCNCfp4kGfnO44YuCMnjhBa/0ypKW9FeXnHe24
43kYdEFiXQxV7Ti11R2j7hBNaUDLX/Pcos1sY8sKbGuHg7EFaAWGqbmY13e+fVXati3Ar91xTprX
jsT3s2VI7rU1A/uDKsStADMT96yrUsqcrOuOtRtPr5Gb6CFwm+iYyBRVkolZUwYbYFP0tHCosTiV
PlazRs2MejhOBuj7bOOrEun7mfSVN5RxUNjaM40qyZ0nDgr6oxOo3WGw6z8OUXBVRlyNg6lAaAly
Sq+ZyRY8clrxm+nJNob8aZzeZnTTzgxMX+5Ga9J96ZrbdrBfr5vC2kaf/BARVTS0c5cUDD9kwMhF
Mr0sGExct2/Xhaw5k1MhQsq4HZs+b7JuOI5DwJTnHMhle6dohhepxyy572X2vaageDTD3tDIB7po
wT2neY5azoJFqUXidcNLFt3I0fXP+Z1IEPwTMPSTZpbVcOxalJeZZYHCRjaCRAS1/SMEoS9YOJF3
wmVzbmdA8amziWEBx17B3KCHmul+qmE4zrtmVHsz2vcYfqH19b/w/LC5/0oVrurI7suqWlh/LGiF
muFdZX6J5nuV3eVz6Rtj4bWxDL4ssrT8s1ILjcvwkuBXFB/4UVRkbp8mw7Eq+kDV7sr5PYkAUty1
8aZM7qaUepnyq69la11VlBO5/O8nz+Y4XRatiVPITcxnPe/fokqWWl41MPBLO+hXgsKIbPtJPfSz
0kT90cD7hTyi3DPIpntcpl5xwyAS4SS3f2Bcwg0TOZWSp/Aox6HE5B3q+pn7QnpwExw01/a1/ndt
f2jxszJ9Tpqn8kaa7j+HB+4rjDVAT6ABxihhE0vFZa0BW1hooI7+cCOE7+L7gq052TKnMWhUjobh
FyCWGCWPwLUL4PT3C2aWT3Ve5FoG77Qgcx1leR20Ztx6KHkPPnClgJwXS3JUmPq/rkwwNTOZ26xw
sLKaMTiRySvru+uel++NGOngYPDuQVb8svdcWxyYc9lAM8jeJV+cHiHOS6r9vC7l0owApMILDpR4
iL5tMS+UDdCLBd2uR22rGFNQ6HNwXcClEXEBvLPsn0taUDGG6aAxbScIoG9DtNPVzkPc+y9k8KQW
xpEiXDMFX2DOBc1BHdkf52rX5ptC380y1N3laWAZeKQg6ETW52LikxvTaDIViKidgAyBGuM23OQy
mMrqaZxIEeyl1KnRjabSHTGJJzOe3XJzfaMub3OsAuwYCDX/7JRwGCM1ED43Fi6IFlNSwGo/76he
e7Q4lP1+aZ8cTRYurR0/j8w4Nn+t7TivS4bhqP1xQZ+2YmztuUS0Lnk9SoSIjcfaZNB+Kez+mDTP
zNq5U9BrkmDr0tPguQgFwMQEvIEvmoAjMB/TKYO9p8jjDxur8yeCKZEBJgKmjcSrrS/nryzBt6jU
SQoMgkeEAiyljkLSNpMhAbhjPHcu58sRgtgsUykjbYHbcxn8bGi80UYhydI9fXC9rpM9SVeihDN5
REx2pRiYwHRsXxK/YpqGlyr3ahN7vRZgDpwNTVSKh5be0xu5yXABncsVwtcsain+gXDS0A5T/oyp
Daa7k+L715zDiXKIsxsma+wwggRSEO3R7D3ODkn3irvouvFK1IIIoUIzYCooIALYQ+XedQMDvIU3
wrUutktwpJS0aBrAbLMjOBb0GVQXkiWs+bfTjeJLPAnaupEOLOpbLIG+0chHW+T1LVr9Pgce8Pap
S37XujZrUFzAcuaW+Un9xPqf/0IA7+XEFDPQN4sFCyVLQATQGsgeZW/JNmu+/IvPg3WX4MJc6dAH
RjEbp1nrjyb1jNbXJU5sdXtOPs//frL9JsqeDqP4vKorG2Qix3J7/fevGgLa8VDpxm158SBPIx1j
KrWoO9pZfV+xLx1yT8g2bMZOFpuvOjCeoQeOFk9x8Z04OmqrdAz3sTZnG5XEW43UhdfptET7ToXX
I9tfX9rKkw6uBKMCeC8BZ9kVXGY+ZEh3E7M7ToV1t5izny1TELs7DGbK7ce5xI6Cz8BWJHJXtxTl
DeRe+VNEbHy1xzSKRzA0HOe881Bn9czpqSrfHUsSbq55F14aRBIWzZQXpbgYiKqFVCWSljle+ma0
SXP9LqemRMyaCgIKCmwLBxZc1MwUxxqVyjaGI7GZi+7deVekzJXEg2vKcSpEP9fzxsSkMKUwh2OL
pOCobxeSe337Xk/bRjbbauUBh2DqZEGCV+5sTMPoMhuyAJWOPs194VnpdlEr8BYcVfuA9M+A/w46
p4lFQVpKsm3r++kCaMUzehc1Qn1CbXVCbfpoqYnP+vHRjKb365q/JsLQUMQDCG6FrcHoay03+nI8
Iq3nhRHgzNe/v6bhp9/nfz/xSgn4Fs3exPdtI/ELwjylfbLHTWXsrstZ03Bg0fBIQACMIX7CSRWt
7Yx6WY9HNHnuWRb7JcOrdJy318WsLgeMZ2CiQxoLD7jz5WC6j2NlSoXlECBgyRbkQbru9cjRXZez
EpHCD6EuY+OuQwulsJxppkYcJyo91mbjE4xiYNrd3N7Z6ZPeYY63JCZdUQL0V+N9iEQ1AJ6u4P2U
jIIDqxyWI4l/Dn5X3QpsAikVoDK6hW42PEfFtH6XkQVkajaF4w6mecvKu4Ht4E6vb9mftJsQ9kIM
Ui7oCOOdwoJjKNXRLpSJYc+UzjPiz1lDg8p6VfIX037S461VJz5Qd8B4gvNjqYOqw3SmOCD9EzED
o5NV4FdUhUPjebYcEQu67M5VpTZVDPId0uU4lruabUC6GEX32bfri149uRMhoj7mJhhm1WyBgyq9
zzX7F4/vs0UIe5pOSLtYcbUcs/5ujn1UR4xCYrmyfRJUfWmAUJyMEkvIfriZ7xwUy08nWbVZtlH8
7yd+KKPKwlqC00j6PUW+tn+5fhCyVQjBrzlQLUZrHjYKrXl1EE2PzD24Mi48mRT+95NVkCU37CzN
l2NqPZBE8a2p9Er33pTVXtZ3C9aKkAEk7WLqsNanaFGTejn2TqDZvnTCmOz7wjqAadBSZ4ZaaWxL
jX1WSJ4KK7cB1Pbv7+cxxMk+RYVTAnTQLceYbSJt24Ikp9leP/BVEZixCLw1krxoCD0XYThxWSRj
RI+gdTNAVJd6RNtcF7G6SycihF1qjY6WfRkvx7J7woQe1r7+b98XdinpjNxKwMYPEIlvTwHs7vr3
17YIOFaDAGuKLkMRKa5S1AqnQWdHi7xm6o+lmbwsk+A7+G8UnT6fHAcQA25JAKnOj2FZLFrRtFGP
ALV6in6MqwRC9rZ9j/YkyZGvnQcnPgJki5eLRdS21jdJWc+DimfJQ69i/hqGll3fsbV3CB6IoCEB
vAcXssh10akMQ8vwRjnGZr1bYOVVrqmeNRh+ZqfPdsZ2it5/jKl1zzIZoG4t5sC6LHSbgxzrAjwx
WNYQt0A3HN2eo7Sd7F6P7wtz60YbPZIsdG0rQcCPyBBMzYhtBesp03lhyLjqx9FU0QyxIZ1sYiU/
eFExTiUIigEKvylqbEiY5yB+yrb0dyzrVFnTb9T00QsOzYOeCzfXDLpARmpTO6plYGOOTr7PZI0j
a/uEUTPIS6PTAqGgsE92FIEF10rYsdYVr8xR+7YlRroqAboMWA5I2y4IopVMaRJW1uwIBhwvGTLv
53WVXtskVJ8sJA4QBmEVgoFqBcYgqIgtrSHbaOVjlCkbZZK8o9cWcSqE//3E36NdCOmKoVmODPO7
DU/XN9cXIfu+cAxDsbCsdbEII94Nqk+t4Pr315T19PcLylos4J/OKtxXLp5HWkM9S38ZrHLTGBJ3
ub4QAL5AKoFnjNhib+hR1P4faV/W7LatdPuLWMV5eCVFSXseKHnbfkHFiU2CMwnOv/4u7POdYwni
FUpOKg+p2hW2AHQ3Gj2sNWbDHGXpEqY6g2XfvhQk59A3qHH+mItMCmKsyRmNcUQaKtsCJ+7JAJFI
PlkhWlMkz+O15zkmdEDEhjkadL2I1lEUiZFbRjNGE2HlRvUmza+q0fTN0lXDUi9oYAw6KLSUtts2
Zu299WxqDrpdKvsJ+fBgHlTg5918lGe/STjK2VLRC9PhNzUlDbrin0F5b8AJcyuQJM/mnskRLm86
KUWjau0YGQWorrI3NT3GlPoT5v/ct0EJx+5o2jKcgsvpES4VsJjomEJR+aKmbGnIvbZZPESZYfqO
h5Ji6y/dxmnCeto5mNJcUi9Qy4O5vLZGLdnalbseBPFwIy6AGC6xORUvHz3FdfpI8/5KtQwY6k+l
G5bVA7EkD+IVe+TkNMhjAVGVg4+d+xM2ZQTTDuUQLfovUIgC/8bw69nx0/rmfjqHA7XxHk/ORyPe
92nOlt7S+iEa261S+MkicVwr3hcNtrieQLKDdKq4EMdoFLcCBFPUtz24Mc3dorVBa8jK2WtiMBLK
aUqRfrkIHVRjLqrGbKaIFpuC7pn5rhnRdbuSiRDsqm1phukhiACzMgXEoXbvyDIIMhGCSRmpPrNp
gQhD2c70AYNwmkyFV/wv0iDwijzhCxAMIdOSFEs1e5ASmbtU3bjK7Zf56ec/w8uTezDRnbJWDXx+
/OKaz112+7Pq7PNCtsG0u2Ii8KG4y8NUeSidoBwlN/ma5Z1s0KcDOlmBWsUDBj5xBvGXtvOXyu97
IB5I7ijJKYhWsSxd6bGknaLe2YxpCqf187qyygTwv5+sgmoJGxxuD+b0XfmRl7/+4PO8aR4pO/T3
iL8/6WrTZRWsWin9vMcoJ/mDdAnK4L8lCAvQTUCasRISaB3od0YW/skC+DsDTxyedDzfn2LWgbqd
sDGqlyZQaRHIalVrVwU6Yf8rwBHsrHHzwTUJbkfXec5zAPeimrMUG2XyK1fSEP6528JLg2PBIMuH
Ll+gwQpWUU3p4i3d3Ed5G2lWGA93Rnr06t2gP3aOEXb6LqYNZqTDEcO3qfPl+lauvNp4AATnCwYD
NOkJK61jo6xanTaRns9g1W38Me8D7iaTxK9jZA1kZ7eytchowoMBwBpZY7H70Z7TDn/w6kgrKp+R
vZk8Ke3kt03iZ7ZsUJr/emFvz4Tx1Z8YUuMaJC4Mt45MvOur8n7otwp7i/N/suToZIZvT4bEha7t
5+nyhP3MEeL0CSV1RMr8K+vggBJ927H5HrSmoH2eweEzSq62FW+B/BHv5ncAhXdBVkmZ13iTqtVR
qfvzP5Xk6yse9ezrgq0Zg6KXvYOvDy/59GV27sA35JXH61q41gNyJsU4Pyg2eqXZGpAyz/sRfMgm
/WAx3fTerxY91J7nK9OOsHtmygC6ZJsneCqrnQDfOkFwjVl2pPr+4Eo9WxgPGk40UGGsKRYM00Vo
OugKP5ZVevj/L2q4i7kYNAEicgLz4vn3SVIMHarqVWS532jzqIOtJftx/XDWtghTgIicVT4ZYwiV
iBwANNRI8jrKH5VlY00Si5F9XvB/qpNiSGku6kid/WH4OvSyIsSqAICIIh4HfwrYg8+3qB+BXqgo
RhXN5rPHXklr3/6wAAQqZlThPsHnJaKhlTMzBgtPmYhW1cNE022XMj+zaj9mbqjXMgz1NYvkvQYe
ZrvQsCF6UOSmy65LMKcxuO9KRQKQsINpIHIkb4sVzQLqKfI6HFubo6Gfb1tOlTquWdlE9BfABNjf
GO26rlcrrhJT37gIOP6vfkEBhQzbonRL3kR5CsrtVjHvqzEL077fjh4QH+sOA1g3g0mgQ+NUpmDu
GXAmPeIWTdQUPwnIC5L4D1KTZxKEbSs0h5T6iFXVMwFt1jYDI8P1fVu5Qc8kCPpcjC4o6hqsIWuB
vEe3/eCr7Q4DA479cV3Smgogu8ongnBd6xeTd67iTCOJm8iaIrd7aojfW7vrItZS1pyM9r8yRHCH
SRmaMTVxYbbsrmNJYCnH3Ot9z341yUsxvKbNq6XLbukVlwAUGryaXUhG8ke4pdVqsLPF0REXuBvi
7oxuc31Vku+LTae00+HQAHYU5e6TaWzY9PP691dcwOnv9wSfmQzgAbNjs46SjheodHeTZY/YrH8n
RT/3AHEyVGNMDUgpwBZ8Z+ob0gVEBjgv2yvh6s90pcl7F2sZhu5rY1SPpL4RB44nu862i/+Ek0sY
1dvmP9tVJ0CZC6gM3Ex2HILNU8VmZmVgoxaGulGoNPex4i8ya5RtlGD3hJBObVRIceJdkQe6jNtK
9n3ud052qa96XS1jHgrh6YkJw7h/nHCTfbmuVKve67fpiRThLasXeyiwiqwJgGeoY4he3abpaypr
6dFWvdeJJMHIK/STGEYBI/RQHaJxuhuXPPddrdvoBjVD8BvW4ZLpO6Jmd67S+7rHPnKq7hulehyH
WA+GxPl2ffHXFQVdoudbnFYacDJKbHFVhEkZdOwx+4bxx+tC1rKsJ+quiVn6pSmommewKNJr2gbB
T+6TOgYGMKOjn9T54iPce89w2CFNltZ3qTv5vQc6oRizyBIHv65VKHuCzgfkHCJQhZbYXjM2eO+R
dgsSWaXfSFbL/YMQAWO1vwUIbzyvrrUFMXwdpUb77mRdSE1l5wIWo2FaaOrpXjG97TBZ9yNWqSfe
FjnMXduob9d/x/rR/v4ZgrYtaragmox7rOofnQGENbXho6MZD2hHcr7rFvQ/SWK/fJkYo221kLSY
X5bkAVw6ZbKv4gfphNa6Af0WJNwynkPavh+ws4O+Ab4Coz6M4vqurV//v09PbI/PSDaWpMQLvakA
Bqkd7eq5KZ6p+mTWj626G+MfczKH14XK1sVV9sTRxbrb1Ujw4Pb3Hg32XLh4nP/R1fl76/hPOBHh
dI2tt1yEYmih1vZvlh3fzRXbtqOzvb6a/4+5/5bFNfNE1gL81mlqLFzTyXOn/1OYR8f5MpLWVzvg
3dV/D8Bvnb/n1g5QMhJVlCi9iGjusHjIB/BER0zbsW6reseShFkvWeHqeYH7EtDPYGRCyHa+QHDe
Aja7W3BeDgvoG14IgcSJcOO88CEnEoSrzyWWnhYxrgqrvfP6vVkFVn3IlG2ThLH2MDNJ5XHVJ56I
E1yWMbRebzsj7kDbn2sfWbfrKiH7vuCL6hx0wdTGhjXZ7qOTeXTJZon5ADRfZOqsYbMSbYOkVvtK
45+EAmD1MQ7+pNMD/RH/O3tD8EG5QwfQZ2Mplp5gFi32E4nfliiXoZ8rV5NrJrP7GZaab/sYrdIv
03D3r45D7GHI8mFK0h4bVrWz/z6kk+S415dgIoMI6BAb+LDnS6j1Ip1mD/e90e7JMPi9u4sXWW/R
uk79FsL/fuJlrKnyjLzjMW67n9PXUcYAKfu+4DEHrWB9WeH7s7W16F3xB0OaUKTfv19wIgzgi7ij
sUkae8uUeycBePbOAZr29bOWnYXgSRwPtQI349sUh6kFGG/EVBIRq/c/QP456jRnUBI0lqCOBggQ
pOzdKVTGX1m5s1LMAznfK4Tt11ez6t9PRAmaNaAyS0cLCYA43c/mRzd87TGszxxJvXx9036vSNCt
0tGS0QGFUsTir3YVKPZDlknuENmmCeql92WalTbC0LF7BBEUWvtB1XpPmBvY3h95lN+rETRtBgWo
rX5mTTwfEMeAV5DCOq2eC+hvwL+Efy4GcoqxViY8b+Dgm2wTG49u+VQ1T3YvwVBZs0kMPIDeBR0G
2sVAzuQUVd2nE5xvEgLETpWd+2r0dypAUGXHW7w8JbgI+/YxK3701S53ep8O753zZrG/nSHfVINk
UWt7dypT0OkGfE8TdYc6sq1tWfok2+pOWLQf1y1nTd9OpQgqjSpPkmk9VqYrH828Swv0dG+ptllk
KBGy5QiKzekqWpYzvNo9EhXdeN807TbXEtPPylkS1a5lbE8XJWi24/RWUXVYFHhEkywg2f0yhfq0
GdVXV8ZgIVsX3+CT+0abYjRTDFiXpm9migbm/TI9ZdMfJLlPVyREYmWvMmPOoeEYzXLACjMjiSp5
4qwvBCDNfGgbME5CMKY16gTydtwIvW0/WnX9rrnjjiKyBLbUH3SPWSYGf/5Plph3rHoSTxqPltq7
eK+iozn159tbAM9ECAGZAgwZveiRwnCLndY9u+b+uuGs+5zfSxBcQh/TfJlTniIByI/a/MXaWHIg
MgmCA1imburTBBKcyFh87du/+/2C4ffokkLnA+LJotrZLCz/5Eo+PWLB3vsizmI75uqk7pX+i529
tvUPmki6EtZu5FMpgqVbid2n4GGuo7h6LbIvKn1XZETKsmMQDJyCsAgtqzC9ad7GRiCriq+m/06X
IJi2pZJsANcnNirLNk1KN3H2JUGLY1k/KMWrORVbtB37rvPDnO4H/SnxfhrGtrBkT2TZMgXzrxjg
L5wYJtmjo6KLt2obXVe46/4FTWHnjhKUEL0R8weMrr1N5p4W2yl50dIv16VcXwb61c+lEIRnS1VA
ioGXnrE3ZkkIKPu+YPaaTce8rfFG0hsMRtzlsk7JVYU20FmMPkbHtUWCDkwq2W5et3jmFQOaXcGh
O7U/SK1LAubVZZyIEZZRUU2fbQO3FmtfW/pBgM7/B+dwIkBwXnTW0wYIIIhja9xV3U+7+vrvBPAV
nty7i9uN3TBhBcW00Raguku876q6AvpM9dDjjfFowX8NWopmKAC+oP8nSFs/t3dgostHSQwuk8L/
frIKXXGR62b8IsRYwqSFo/WtQsifO7JKokyQ4MW8oaRDQrBdcTz5LD6Y5WEAauc8fvmDY0H4YII+
A/+KM7bz2GXOksLtLwr6iE3oL9qnrotYNZH/iUCzxPmega8vp2SBz1c9pHb8hXy0smT9qnmciBC8
SOEMBMiLsHLr7wVgDD+vL0D2dcH4iKO40zTjid/F72iVyySOVvZ5wfRapTUbvcQRKM6uNICRLtn/
VVU62RzB8khn6C11oLOlvXO31bc3Q1YZkp2wYHtxPRSNzcvSVh7M6TOquZXsNlrfJCBuOgBmBhel
oETq3KGFyMIiUJnOxiCTFgxW1wADcD2Q5wEZT7jWGwSgRZ41yBMVqQ+qFd8eH6j9PCbaVqOeb9Bh
o1XvTvdjse4z8lhjri/1HtH7KDkt2e8Q7nVj7JqcDTV+B3mdu60NBhaZQqztJahb0XoFOAD9Ytqm
TElXWsNYoNFH23t5uTHZz+sWs7aIUwmCxVRkKSavH4poMX7F1bPZ3BkAp7hRxifhKecMsTjWl5id
tHKij8PMqmNWK3SfVLH9gGyPc1fPtie5Wz5Jbc/y+J+yLA95MXTvXrRCThkgzvIKfPUF04M0xVDP
FAC3ZNMX+5499rnhV0oWsLkOqi57B60Fzeu9RstHM6t94ugBoxm601XJFlwkA/CzbEQd6C4yOMCE
6DnAfTUr9dAcY+b4ht2FSnqo0NirpT87V/KivfAigizBi+RD63La7Obouh+Jl/m5UQVJqvt0oZJV
XSiPIIn//eSOnVU7axrUdo92TMI5AQPwWISjdGhodfNcTADiPYwORHHmAS69sPqqaY5q+VOd6qDQ
XihY6edF2ZSVjN/mwuSwJoxjQ01t/NdFM3bjkJQCp6g+Ap77i9XRhyFLJEoqEyHYHCCLbVNB8edI
uupHprj7nhBJnmZFBEBfwOXFSekA8y+cjDkPjaWAWfHYZWpQf7glk6xhRcnOBPC/nxw9Cg66pqRV
fdRT4mfjPbzGdhrBMym7cy+LmwBLOV2KEF/FKDpgcifDgSwvlpYA+bTzgTfi5y3bLNUdaCS2addt
jDzZ9V7qZ+2tpTqAmoCvTrOAa4J/xQmrxqqcoUrG6mgs5V2Cxfaq5OWzot+84d0FeCD6R03ROThF
rVlzm9THaSK7IdUnn4yLP4AZxy+YRfyKZRKJK+rBh901E3kidHqIQN+u4sZJSiCxVHTc0D8mWfS9
JgDEDwZQa/nwsYj/4AwoxKSWVR377vucNOHgyRCpVhQQVIuYpsdkGnpTxU3rsqGrMNxcHS08d9U3
f6PRL9evLX5/C1cJJICdHs8REEqL+OG5BQj+qVKrIwU7ndmMvk3/Li320OVToI12oLnhJKOFWl/V
b5mCa8imzsgx+IWrcsLwp/neqQeqlYE17a6vbVUOR56AxjkIpfjfT8y3GOoeyAo9lBqtT+O0tGGc
ojVurJ0hKABmeftF4WG6lncrY+4Tcy7n4hLW5zmQA7PjMjYot+ThiI6kRr0ZoBCgYYg5YavA4lRR
CD0Xo/RZqXjESzmX1bypZEOKa0p9+nnhcPQ4WXqA9KfHOgfrdWuZ9b1jS9N7l5fqZ9M1qGV4M/8F
QlQ7F7qCbv/k2I3JVklA0qubYavJUFF5lHyu3RgXtTGHawLnH8h1wpG0xlSB/Gfqjpj/2qQGyIO/
O8m9ZT2o3rbMf1xXt8udgzOw0GzLoS8ASyH4cGYX/WLHiADnOQ569FzfzBDigioKIP/Ii7joJhdb
1Qen6vtxUWr0uZhba/xS5Y+pCayh5bsz3preFUQJpjONtO7a2qmPhe17hd/I5jlW9kpDXyKo9dBz
DeguIVSMjRx4auiGPaYFGX1XAQ00a8ubr29oDSBV4JpdBAgiPBjUKp07teuP4M5R663dYp49cGXw
dytLwZgCj3ox2YuoRnghMbQWanRckiMho/7cTmURWi6tJZnqSykOUklo5kawA8AAsRvOwiNsaUlD
DnHbWRtwKrTM3Nyqv+ciBMfiqokyagDrOVjJezFFbP/vPi84FqJkc9MBx/FQf2ptnt0844T3I8ZF
PF7B5RVjwdjN0iqGqWvcAxmacH6OmRnevIIzAYJR2AaQSdu4dQ+LC3V1QSF4a81WWIHgQVrwXZp4
bbiHqWIbdOv4f3sF4qTlZhhdxHo6f2uAQUazMZJ+foXQbFRBGe4Wx3J+mMsk840Z+W79dp09FyMo
1DyN1Qy8o+Ko75pk2piqDBDk0ijQJYexHSRY8eBEpuR8Hcasq0s7etkRw7++ux/U8eYrnQvgmUhY
OAI98cQtQjKjV7Kjlb9gaCvVvtM+uq5U/BPnVxTuC0BqA7mSD2mI13nJtKrI3CHDWXQYfw0qM+iS
sPYyiTNc2aszOYL5pRrJZ7DRZEdieX79F01liKMyAcJhuJnDajZDQD3hnTyZgUZvrckCStJEzoMz
V4EcXJxwy+LGmLXBHg9AEsNTeeMuMiyxi7AEEkCmDnXhF8YFDVHhetXk5uN0MPtNF29iJxxbSVB6
sU3nIkTbw0srLe0UIjQU5l48GfjAhToJnxdsLu2IE7sjPk+0+/4XSTEJUN9XN89QcCnwsIhEgXF8
QayXW1lhg9hiOtB7RQWBLKbrb7QKCODPUFQ24akupvImdWGMGstwmN8G+24gRzJ/9DJ6xstxXNwU
cFGYK+UjnxfzUSXEE9sddQAQ4MYYrYdiaAJQ1r4ufRfawDdWFLI1Z/NXhVEtVZFduJe120/5FvJl
wB3huFLn/qtsljh1m0IHWkfu15a2MYx9Ps8BSnjBaN7XydMwP9IuBjPvjgCTc6J7u3vvZX76Umf4
NmC3rU9mBPHhkjcJHoDpoEdOFQcdIJ1Zkm8czNuV060xAF+whgcnmHqx3WKLaIOZBDVpZj2yPtRh
r1q3ZjGEz3PbO3nwLaMGHowanzfGKURbfdLJmADXVQb6AiQ9FTP3Ivq51SjMdRsLKxjxwBsrv8IY
N6Gh6WE2IUSrcG1vy9Hxa+k8xKVvwt6dSBYqAmQZMyNfTD1i6n27PI3xg0vfrlvdpW+CCLyTsTwd
KDji4jBs2fRVousRZf7gBNmyuf79FUXTVZg0bjuAEOIde34+AC0hcY2QHUWNsGv2+QNrwHwguehW
9gk4zchtYgkcNE8wKpMoRkKN0oyUdryjyvBIjempaZbt9bVcJE44wj7mrF28LcCNJIb9WZuonaa2
JprEvvXmnWX86jAOQ7wXpm/zBg1JqmyQeOV00POkYU4ZZoopI2FhTbeUpVcaVlTRJGj1t6mR5FNX
jge5LB2uAO9MVDAEDVtap50aktgRS97GYfGr7y1aOmvrcH3nVtYBf8uRjk2gKGqmsA7LWBynyhUr
GrytrgSGZBWyzwuryHSvQdIWn2fqm4XsS7ZISg9rAkAxjgI10ESAnipcsW3j0VYlxIrstvL/cTJZ
78OKAvOMnwrGdF5MEc8588jQln1uR9l0bCkBXoO28ZybYykQB2hQYfAeY6JfJA/wigV1qmqyIxWd
9F4V5PE/N5+yg+gACqWC+xhYnee2Pusl1aaxcSJT2/bJxpQBIq+cAnIg2H3V49QAYr2k1NXRSJDK
iwrM4qCsGKbhrQsA0jdmheBEIASncb4Au/eafAICaGSQDSuDJr/5sjr7/kUgSHBR5UgnRKr20P3M
K4l/ujRmcGah+YTbMfhkDWH/S29kTmdrJBoL6jfe8uxN7NkZvjsyYptLdT0XxP9+cumarZsMQGcn
URqH1b0yhTK62rWVcHB3HWCvxiXi6qQ7yRA3OZpOvDLQ0m+2eYwHX2Oq5OK41CikoiADTwyAW1xA
9nQYntZSs44PixmU5CExo5sVCt9HxU03ML2CqO98o/J60hvWd/EBicFs2KcyULC134+oCkkc5EFg
2ILCuiM2qTJofFDG8t3qpvsMwJKSuFwiQ1TaEhg5MQOh3WHGPO2obj1HpreXEtCZjve861iwaoTF
57vkFamnlJ7mRt0GvdedTFu59z97biNLcPp5rmwn2mrotEyQFHGjOQtHfQqMQg2M/rkznIAYWhDf
/tyDPEQj4FBHvHsBvtnFtG4GnXqAXHa3dudtJX780vrOvy+sx/aWnJU1wXoW0OVsSP+k3n7fnYsQ
7+s5Lwwtgwjd3iqdX+t31+2C///ikXBYag5EZtgX9ylZJhYvTqZE+jKBcgBxZ7V34/1Inj0S3xzh
Ik90IkvIgkw0y9tphiyXvSMr7JWyboEV9UUHi44yPh6PKDsKwQFxBserFYtE7pcU8PxqcjM2ImeW
5q81tHKuwHuqsQm+E6cjEbuvTC9cjDG8fhwrFnImgK/wxEJaNFWwljASaWm2i3vnHpwxVrFp9Y2t
d3tiuNvr8lY0+EyeYPC2MuW5nWFBuaX+k2T9nibFfs7zn9fFrB2MiZ4DjRNzA39OMJR+asqWFlhW
mr8BfcOWpG5XPw8eErxroMkXANFpYVL0CtQEzAnfSgzflzeX/XDuaC4C8hLIShFVCYo1Uo01tluS
qB3QKLVt9JujWjCKg2gTdQzA7lykvqjZz73NPCsy2s2gBXm+ub7/a8eMlxJPOAPr/iLPOVToO4hr
24zyuHzOzPxRN/pd3Hi3Fv35k+xEjGjgSVuNPZ6HwNnZqH+rsqFEriWCrzr7vJDktAAyDoRDz4xK
QDI2NAsWJw1iCxeVDEBwdb+AGABv5aJAKhb7OqBFpVWaWphJXH6omffEMBjUpenu+rGs6S1qfXh0
4yWLrgzBuQ911zvAurYjbegCVm3H3PmTg/eQ4eKFGd4edu5PgFtBa8ArQbGWBaQ8DbBEw1nmRFaX
cSJEWIapFrk5DhACPGaUZt4Kemv9jevViQDhVVmnpZvFMQT0c4FpitT/g0DhTIAQvamswvAG3yYg
iW28J8e7/T3D8ceAS82r08jaCn5WrfLUTIhjREa13I1UCZda8vJeUdkzCcJJ6+bQE06gFBHlY2Zh
m+9vVyU4VwNeCjB9GtqIBFWq8lpXO2pHMZnuFJAJVFPj68P2ZpMA24KJIQr0MQJRSdAlnVGO6U3s
qE4ezRdwzd3+eWRAQekARC5UG4TiW2EzMg16aUdj+sV9UYyPP/g8WgiRx+HNw+I9kVRaVY499Ajp
YuM7nX9c//yKA3Q0tHaCsRtPy4sez9jwinypFSWyv9vWEGi5HdTWHFSerKx+OTSLJjFdw3XNIfjR
vyXsU6U5+bJYvRKpdAnVMSzLB7V5ptOOalngGBsVCXG3klwfKyr8iZqOJLUHAhFHELrorao02eJF
Y/zR2FZo1vU+j29+CKJhDLHbf4UIV3lsqKBe40JK66Xa5je3xgIrGBuHjkiOyX6hv7OhKskCtN3I
ycCF17dPWaKGbCieAOgqeTJzUxCuQ/Q+oJUHLTYOxrQFU8nGNltoT7xowby84/2w7XeS3xlfUk3W
EL9yMFydgaykWajOiaUS1aZdi8sFgfsw71q8o7QWY2xM311X78t7BKk3DezW6ExB56CYVZoUy1qq
oegOpfFPsbPqv2//POcGhfsFjTZQqc8dWA/WmmkqXXbwplc3CbTqX35fcJCkXiqjZfh+7AbO8WZq
Vs8GkQv4D/nvx9tG8O+jt0zLRLz4OKt3rbVlN1+xwMTH1uN5zhtFxb33CoKOI4e2h2Hv2EXotTJA
pMvD/QyfEUWbGrKeYqld0WeCdHTRHNAB7yWhSm7O6J1/X4g9OzW2iWnlDSB1sqfCp2UjEXBpBNh5
AB4gnYbssy6Wz9xMixe37OpD5dV/df0ceAPv5Te/X9fSSx8Ph8sdCGqwKHGIXacJuvzVcsjZgY3f
MtMIZvToEhT0i0ZWELo8kU/XbjtAb/PQocX/fvLW9No2Ga266w7JsGs8v5EhFsq+zzf05PuUDQo1
OnzfiDeT49N/rm+U7POCQUyWCzLFkXUHBTVa6ztYtvybBaCh0MRrzEIq/YJLyx5Z3RBX7Q4FgL3b
Ow3M8bcLwOWKwZtPixBrGVU5mHSZWX5Ii69dWN7Mm4oIAdaGUilmDDit7vn+L7Y720Vdp4fe3TCw
IUi89Yo9nH1e2H8aK5Bf4fOb3Pre3JX9t5t35+z7wvWWF8wgyojv6wBq+at2k+3176/9fstDIGBz
0iokh8+3Z541fVmULD3kSWjOO42Eky7JD15mc9BTpqE3kXe/4p0n3Ai9V7jxoqYpWsoOLq2Crk2C
LgUOseugSaf0R9ng64pNoK8TbdDwUmBsEd+t5lDl7eIm6UEdVb9M7trhcH3TLgV4AINBZRdPCRQP
xa7OkRFMjyoWBlCzN+Kb3c2PmPPPc/EnLmOmWYpEDD6/pNPWmma/0jpQqdiSo5etQrAMWDyr8PAv
D41fpRuQA13fJK7554HZ+SoEy1iAN4iHBj6fm7NvmV+UcO6/ohf3ZveBLCcq4HjLIFpGrfJ8s9Cb
B4gJmk+Htqp9J6d+K7mKVraJ1+AwYomM3WUfUJWDBbDXp/5gB2b/lus3R+KcYQYlSjDPIuIX38RM
ARv8UKjjQaOPVeEFSVzefs482EdHhcoJC8W4FdWGdp6ZNx8ovY93iXdz1o4H+78/LwSUSTrFSTzg
87r90RcHO7yuRpcOCnEYADAwQwHSO0TE5+fb1nOjWHalHgAur9xXqlb4SEW56BLqWikOp3jWKLKC
kxgvPtuCM7xg/TFzvIuKxlgOjXb3mmv760sRLeLz6wjvQOCNrBqim/Ol2No8LmndLAe3mN0XAMvX
75qSs53dqCBZzjPSBNcFXi4HS3GBg8Lr32irEfaud50FcxR0fE++Vm4YN5KX6uV6zj8v3B0JOtvT
tMXnjRlUT91X3cRA8DaRFWdkqxC2LVOTVostiBnMoHb9xZNomOz7/O8n7hYPjthjFN8vPZSp5weW
S14VogojskRrLWwPXcKYbhOrohrB63eYxuFdaw6at3FVGPnbzSd9KkLMVMRGomQt0o/vmu63TZBI
opyVLeKsDhiH8bgZirMSqWf0TWYUw3uv7tzy0ZOVRNe+jz4DFBV4IR9dl+dH0CutVnU0Gd6RgQSS
W+rfvj3ooPicwTNgDZoQguiAOnINgPi/86E/ilnd4u/r+8/DsNPLDkeMsgse67j4TTRICTra0YFR
C+0N71Z9pxBMafrEvcNdlymH64JWdgpTfhwnDtEs5xM63yk07uawaNK9U9sn8UaThB6yz/O/n9hC
5rhgPavx+TH/UMbv5q2gBZ/7dPLzuamcfn+mQzmO+L6qftPa9/T9+u6seCS0HyBnigw1ny4WomXF
tpg7Z2X/DmCV703Nts6o+ErvbMERIIk7Voz6TJRw7RVGYSDZX/TvtNlqwz95HlZ9LJEhW46gtpU1
VLY9YTlasiHpRslDr/EVKjFuMT7/PJPfmyb6DrBo0BaD7P371I4+rRQfqDr+YrEgpb+05q6jsmWt
GQsCPX5QmDq4mLyb7RpkinGbvtexQ75r7gTCxqTOzLskJ/PDlDbzfa6NuQwe4aLXGQvlcBZomvsP
apuwnUqdoj+idtL3ts3MF7CO2wS3SekA2GIE74rj/Rq7pN+S3G4ea2x94pdKNzN/cu1xq7Q9eO5I
upQgGmHFtrWcWHJPXB43dBbNyQ4fScRICf/7qXEMBqVdg33xmj2bwm54sq1001YyFp3LA4ccZGUx
UsK9iPh8abvFtTKWpu9295hOyV2p1JsR0JYUOAnFO3pzJWq8Kg8DsBgVRV0Us8Tn62IDJjgng6bv
TZH46GW/d7IPfXpV7JDUd/qYSMRd+jAcso73H/wxckji8tI5K6xpSXDM6Zb4qoxi+NLw4V1ABors
F8o/yIycrybW1KGYhjx9B/HIpnQfWPm2yB4Fa5rg4ZpVUQ7H60B81DBWm22Catl77XRBDVw+Mhzg
3IIsUzY3eUzslOVgnIWzDsEqDDEmxXhiEw+dZ75YxjBvOqMxnnWTzjvVTcrHZOobmTIIp/MfgcBn
RAmet0eLp7N4VFkaZMBf9HyDHrKNmSnh9SWtScB8DroyIQb96uIdAwuL46UxX+rEeNPm7n1RZGOd
Yg/+5ypAh4geAoxa8/7ScyUYFrsjTWcZL0ltLX6umtPfVVFauzEtQd86dNaDlY3AYEkaHfnLLNlY
ZCSb2LVkIf5nZHESeeCXQMfRMQgSSJN3TgtOjWTubORey14p3hCVXoJpr/QbkobJ9NGShyVGTufr
YH8H14uvoqXJTdHAiBLGcekSX3OKIGcOJj1+Tfl0V8AN1s2TOUiiCsHh891CogQvKj4CDdMRfmOS
mU5ex5b2MlctRst8gLJvMKrAPAzk3X74EIUnNfYDYYDY4cha02CLYWovhn2X22+abBxPBL7hn7RB
qgy4DxsRsSMKSIuuSuqy1V5aNSvu1dRstlY/DG/E7rRwsHMAm/asoK0PHG91z4bRvk9nV9uyKtZ9
U5mtR2vxum2basbzVMxtWFkJ+jFth27rpkML3XVjELyVqB4iTilzq6Gz+4691iyslU3l7G9tE7kQ
Ibwyk9woansa2Guff1T01UD4ztTjv1uGYG/O3JpJa2AZVvmmV98Lo/MHWZ5EuKb+bx0gX0bVgSPV
8r+fXL/KPKdD36TsVS2S8XkuVOUl7akBvpYxD1KUtTbToByBidXub10cB/5WMQUL13TZ5k3YzIyW
GMaL+f9Iu64duXmk+0QClMOt1HFSa9oepxvBY/sTqSxRgdLT/4ezi/1abKGF9g+svQsYq2qSxWKF
U6es3VQ9jBOGGu9ui1iyiSiXgWUDFQ7RmTJf20RxZTJmG6ek35dkM669uTJ7jLgWLgbPIFctwFtX
fWx1NoxNpTn9iUQRZm8YUf0GEnuSAdhfpWcjJfrnqbJ/jWNU7vB+antS9e1LYuc5rBbaDY6317tk
oJHyR2cxkIhYtJxWU1tHGVitDKfETLtN1anZtnB7t/EbtFcem1EdN7rXkI1LvO4TkkKKP7TM8uPI
adf8zusriFTSxU+RHAYrjXO9VlN+mpqj4oGB9clw77d6gmEGLaNwcfEcSAY2GRkZUQjnp7F4AZG8
r/Tvt/dTckjE8V4KkEEJKdACmlpAAMBBkd+aB2cKvDvR41dCJEOiA2kx8BRCFM8HYSVKBLcXsXQQ
F7vkSEbEBrUj09OCn1z1R05Dm+yL8nxbhNjo+WssiikAWQs0gtiz+T0jUTt52qC2pyYbBxCDV3k+
+HmnFr9r24t/2QzBVFN5U8CdUp8wfHXU7l6k4BuBO2cL+MhVCdsAHTqhrdGd+KB3gRfHCHScl2iK
7iSxxGnNBH2AZy7M5TgBGpNGendSMPmq2ozZjq8Rel/7DfAABQYGyUtkZGWrZZk5Nwc3bU8DBpam
4JcLhmrXmq/dGrJ1wVzMJUm2vxqmtpwM2p48/Ys2bS3yyPibXuwssndTtqntPW0fsvzO2ufHHl4u
ULq3ymh3YJ6C2MSwpmNObOthzLtuxRheG38bOC9R4EMiEvy74l5cnJSqEWr2Wt2dQOOEEepf8zUu
t2vrMBcgWbg8bsBslLHuBFh7HaCrqw+Q58nflDwddmlkrMHjrm8Z3HtE80DhiM5sGWDmuoqWpmmL
Bb1Fb2C3dcd9GphFYBT7ZlgBPCxsnmBUsZE9B2YRsJ/55lHeIGBxUv1UIliuUT7Z3LYYC3uHkoMo
V+KxQseJZDGqIc1Lx6z008CekgTdLIHGdmuQuWvLhw4yxJJiZq5A0Mh6VgK1UeCdPI0Yupc85vrG
SVZ8/BUR8gvBYrVklh1pJ5CqqHFAdV9byxKviZDeh5HlbQGIDnx7/pj+6JNjk64cxoIElPp0FE1M
/AWc6Pyw3axQSqMuplOqgtumyNJjoTeZjyFwb7dPfVEQEJIC5YlGdJkYLtUzxUvScTq5TXWcdP2x
j9Ejl4z2mvOxYELBkOChAQg0Brg10oo6i8VF1DCsiPKtO70xNQrQgPRsoiuEr1VSrj1oBF3oDgBq
EhySV+1fJCJsKA2vDO0k8WPjHyt65e03uztSDE92avfup24mTk5c9h0FUXoNcd30w86OZYmWPP7/
lCHp3DQWPLN0pQwL5TkrDubwidwJl8UjMF+GPlc6zi1SEBKVoWIdB3f0GX+/rWzXJmwuQNKBxNbq
VtdIFY59IobHRWqx8sJcGzFYMJF8MGFjgFqWwwu9t0EDhuAPU4xVf7TIIY6NwY8rZxeZ2f2v5lya
9FibbcRZ39Q0pPaA2R7JC7G8tRz1gioDDIYklYjIwFAqWcy+6ymNqUPCMd+UbtizVysJOtWv2esY
320MBLoAuSR0vgCUK6O9u4KxriYODYF59B37oali31kzbQtKAEYFwGHgCoBbQa6jmz3pmNn0NGyN
4ycrOtxWsWt7hiVcfF3SYVVjSChr+DoK+K+jO75opfISqdHavL2lY0FvC8YM4y3DiEJ1flcKCnpj
Pmg01MieJ49xdkwKcJEqj824adbmsq8Jk+4+qXujc5iKSMH8PlgndVJ8PUPjbKwGpvUnwgjtv9nE
fxcnbWJVekOp2Fhc2tubKIr9BOk5Gt+H1xDmBkcFrxoFS1CVydqWMyeJbR3altkNmJKSunlwlE5b
0ekldQNjFeDS6KZEWCoU5sLnpFWnE9OKaIiB5h0PPOfb7b1a+77kck5G1OYFpUmY6+qrnn9vM/3L
bQlLKn25AsmmqaXB0eSFFcT5UU0Olbqn5Ypvef04Owb66NCEj/MAQEAyzE5Pa573OPCm/dwWj1GK
wrSpg/+08k22xme0vGP/ChP/fnEirqUggqfQZtUeNmPpBuOv2xu2dF0uVyMduYV+agwx12kYKZ+4
tYkxfdHzCoznTTaIQHyqrOAKlxYEGBz4BeBImQgQ5wvSo1ErEH+SMHoYv2drlmbt65KCocmnRKdu
T0JDMf2Xql5zZpfO/vLXS+rVTvk4aB5+Pe3gK3VbZDVT9Wcfn+7PeqDAc7FN4tguzn0yi9ythKDT
oPxyd0r28/axr22U9FImSuHQxMT3C8Ov++BO/NeHuUIKD6QI6Ci6dmCdsrBGw81IODFnY5BxU4DZ
fTLWcLxLx4EgFnkG20QlRS4aDWOMidw9IWHi7j3vQVPPhjbsQRAb8OT37Q1buCeoGwCVLCiBr9tc
S5Bqk8gY47CoLJ9Ew25s9QeVszetKg6OoR7ztFkjsFgwZuCgBrwGCVFRsZLuihYVal17Xhwq8UZ5
d9neig+3V7WgBgCLYkEoKwsnQ3os09xtFYosQKhZ8VtuHDV1WokwFySgJAoGb7hJyHLKTIiGoQwK
Ncs4jIBjfPD4ijG+3iL4RejzAgMHaBAxO2N+T8SoQgV88V1YabavxLwOMDXuc6znK2br2leGHBsN
zgA+gIRMjsjMPLcH3Wn6sMSsupecF/0GyeMa7Q2ls2/0fliRJ3ex4QYJgcjOA1sA2itXciusSe3V
hsd9SB3XjwwMFNS2bvuLOk9tdWpijDbF8PRW292rDwgAVagaqmWo+MmdLlmHB9S0hj4snOnQlMWJ
kHx7W8RC1k7IQNMXIg/bgFczPzJXHx06Ut6HWdH7seJTVgZadSjRCZYVbYAptz7FUFiOEfVmvoYy
/8g+znO9oKsHY6iYGoJBGHKRHjzzbW0i1xq6rf3MKdmkjbvR7GJH++TBJl3pe2Bnqg1jOxYq9+MG
aUs7V7ZmisFeVfWnosBL2uqmrvsVC7OkyiABRypalCoRi8/3RWFjXk5W3YaxaihBbiXWIyGu67Oo
WRsEsqTNovSMDBnifriTc1GJa2QMjZosTIxNCRrXbsJIzE2/xtd+ffex16KLAw0EAL3J2kTcLqNK
orMwt/mxzDQBnF3xi5c2Da1fopzuAWksZxOI0zeqTfIWYfhWQ3d1zzDSo1xR2aV1XAqRrKRLnAY5
rKwNvewJo/C6lQhCKLyskgBywJ0U7DVXUG8FfHAoTutdGFmu35E/HJMdJ/qzNJ19rb5qWdiAMvj2
JVxc0YVIyb3IJweAQVXrQqPSviIW+Jwba1Pp10RI17xN86ikGValTs+a9VCs9fmufF8mtq6izozs
BN+Piz+58ataGxy7+H1kXXEbQQ59RdjY4pIyU037sHeHIMnSTXHnhMcPE2/jvJHehT+MNq35Lcwy
1art0enCpHn1gqhcAaZdeyxo+oMQNLzgjQe9yPzzGmsck9RGh7wePeSm6rdNhwi8f8qz6I0Yyc9U
Mza31Wrx1YKrgpYLGPbrvjMamzZhuQeZ6d7j3zLyApC1n8amD+6nLW2/p3VzMO+kQPjYSAd95R/9
segwlTZysB2iqYnahWBbJj/5+Hp7VUuacPl58e8XvjgZLS3pvAn3M9sk7c+UrTT2L9kw+EYAaiMm
AgxZMi+th1YNY8Jl1JsvtCv8Du2A1doAycWjuZQiORSAdnbaqGGTInfMfmaKaR7zKLY+13WjvJQT
5mgAtRphDhL5Tj1GTrox5iutB0sbid5lVFgROGMAmmQSzMKupnayuzA1ez/bWatzv5d38n8CZNyM
i0kHTpyZXVjam0Tf6O7+r3TtYg1yd4bixFTlHLfKbOlWZ8qm+nO/tl0KkM4JyT5K0hpraJ136z0y
/ubzOqhm4PWr1hUXdpPQVpksDrN50HS8/O5annfJtxDeC2gEMJsN45rmt8WxUqop3ojLSL7HY7zN
3XRv60fjzg6vj0sP+lT0HogWyCs30h5szao7WE81eqEP6hq38ZL1vPi8PKjP0Kf/Wk/VzR+6Idsz
3TvZqb5VK4wIsPQT6da8ssXrATZ6MHwABQC21vnOYYIdEGoFjKd3oCyHU7b26l+Hy8iLY3aGh74H
kBXK8aQ6lVGT2V4VYg5cMPSvSXPs6vqodkBUF3+DYUP7LkpliJewHEkPWDUNSh+xOvRKE6Nz+r2q
86eiWsvILNk1ZOH/BYBJRkWvPHSatZSFTp4EtXkwqxevaLck0zEHNHTaXVqFE/l29yXVBLoBkCnR
3yZnsUhWN4VmQagp+qsfter37e8vXCJNMN4AlAIGE1Tn5qow9Hhy9E6vwiRjAa1/MMP2ubLr1xrR
1+QIg3rxtLUxhq3HmlGFprlTbT+3n6i3X+XfXzDLGtIYoC0B3gzegfTAVYYVgSF6qMKmC9rqmE3b
qN7e3rCF64oMA0AnIFbF8FwZ2qsA+d2wCKqd2ehb1c5ueUr7DW++kPJI1zCHCxd1JkzyN6JEzdTJ
hTD0yFba+hDPpXt6uRjp9E30Ese0w/e16tXLv4/1IWa/mU5QwFgJn5bOH+gFtDYiEBRu4vz8vQYY
hshTWWiQnw5lQYF6WWJtjObX7eNZ2jFBQAG8JNDdV/qsV5y7A2csjFrF97v0zpn14jFAYQQKpiJf
hlhQ2rE0V82p9JIx7L/p2iO9c7bVfz6PrB/a6TA7C42z821KoXhDYZdjmD0RG0y4X+/eHdEehpQ4
YNYgh5ZMJW3hyFcJqF1i+rWmoACf/kYAnkkLvcQAZMnxPheUT9qE7o3ezDCbYMvZqhleCGINzBdC
BItJQ4Lnab5FLgideM5sJMg6T9tR9KDVEftqkPqFgxHeob3PuuYpGhUfBcdHtXB/j0hsuRyRQTkd
ktQL9Mx+oHnzuzLtEFMF7nfiL3+fKT2uJEYjck+MPjSRS1Oryl+DBC2oOPJmgnQDW4D/SEbObB2b
82rsQwcTqFNgVtt05RSFGkh5AlS3P/xnwJqu0ilJXeZD1yh9aE+TFoxW/cnF4Na6bn2HpMDyMb65
rZcL1gECQaCMyQsAO8s+ENP1IvN6OoRR09kb1k3vA4anBrRJj5wN/9wWtrR/H7lVdLuDO1vu9oz1
ChyeNjK5jt+MT165YukW3iCsAx8WXFDoJpMshBFZVWIytwunalsku0HZmGsZj6XtAjE65i6agHLi
os2vgGFUrZtrWR+Cn+PkkPy1S4aAT9mZl2tJ1EVRyA4DGo45kldsagnDAHd7yvswMZNv9UQ3bZJ9
drl7aDvj8BfngncbGDRMSkXScL6qGGnJaFSnPmRV5m8r/HX7+0sOHAbTAYaOQoRowpVeU8+EAYi6
YQjT0tR8tRueuVo/a0Z8qIk+HdGRseu19MVKjD0Yhf/CLGAYMviDQaiHbLTwKy4coLTMBlR7Ox6a
+qttnZPg9uKWtA51AFTy4AFj1oNk2TMnUZt8GIeQKY1fkp+qeYqSlRLI0sVB5wMYtmDFBfvYfAl9
w4oRMXwfxq29eVeQzr69hiVdu/y+9PhVE3JXnorv601ynNo8LNr055D2nz3Uim+LWlwK0PBoBEZP
AhDE86WUVZfF05QMoaX87NODvtYRv3gcSESLihEaN+RHikYaV13m4YZ2T3rzaNBTx/5CoUSu+78i
5HdGIU3jjSlEFBi3axJwfq6o1NJxAHWK6QUCX301P6QcFU3hrT2GVrRz85dRfxm6g7py6Zc2ykKz
JCyM8KiuLn1qd5yDKCzs9Fe9fmV036yBj5bOGlZeQ4OLuP0fZuHi5qGRty6pxcZQoW9K0PFPt1Vp
qcyE8An2+D+tdnL6kxtM7aesVsPJqfNvAyCom8x04n1Ma8NXMRNli7z3+NBOqb0Z+qLa5EVTvzbc
01buz8JCTUxdQagIrgRAuCQbUFTGKEjZplAbkWPDfOa82d5e64LvNZMgGTHescG1OSTUzY41Qax8
irSnFC5O5+fp06CuLGihmw5I24sVSb4eUYCHixJrCvuYBe34Vc2NnWO9uGnkW2QXEQI29nPcjruu
iIPa2FLCAlDc+aq1j3u+L7KwVNcQBwvXQhC06GBOAW0+RhnMTYfjFqVJ1Qovol4+5U55aO1vdVQA
l5l9ub3bS+cJLx3wQry9GPogSYJeqVZuRkjQNX1g5VuTrg05Xbh9WAo4t5D5BX2RnM8mGOqNJnv4
KrHiBrX+nCkvarM2y3FhGYIS0/4YqC6Y7ecbNhgMzhJDfYMnPzO/7L/dvUuzz0s6mfDCSUDs1ANX
FAdsj7boFTu49PvhbGESkHC5r7AfDe+5RUuvDdkYJDtt/H9+XujbhXlyEky2rCt8Piajr556y7r/
rbMuf7+0/1llU6fKojakk+uP36dkrUC2oEUodCMzKmaAg9BVEqCaSFENnAxomQq46yfFI0Z73D7k
RREYLIXQFSyuiFznmzRyoxzGFEFfU9F9Abs6DdvyLzLWgv8KFgf8kWKunySEUodaNOZhbQUgd1jr
Cl/So8vPS+5T3JrZOHnKEGrxpiyCv7lmgptUR7MIoFByzSPrnU4d9BQOZlttNPxZ8TeWjgCJdkFQ
JUyFnMFxSDkBKGbxsOiDNvZZHkz3N/+jYoOsmgPmPJHBkU65JzxKnWFCesLS/C2GtN1/E2wEzg6q
BSK5ohrzA+7d2Ox6u+Uhxqp0ip+QFS0VpkaKm9H0hnoTSDrALOAIDbi4yggJ7YRnOOEofp4MDCIx
msCgz275mKCpKr1zGK9IFs3ESduFfDEGk2CmMy528K7+ZL1frXGBLOgsOt8+hrkJhg4515D1Ta9a
E0S02W7K9+Tt9rVe8CfwecHWKlAV8ADnG9b2BRpfixoHzjXlEYlD55ASl/3Rp8oMQN4AWldlzOPH
eCrt7ZTW5O6IBmk2xDOQbiAmlGP11FOMiItczUD/qJrPrfthonMB0hHlXdtakaIjGfQ66o+EH2/v
3/Xx4PNiSDmy93ic5BphoWnwPlOEMc6Ayor5VbdWNFr8vrlGzwVIcVLX59YQuUjMmM2O99smOfE7
Ca2hxUKEDQ9d4AOvcpIDJbXbNm4fpvVLrJzWJjAvrQBpesRJYqQKes/nKqaYVjvkfdmHmH/yxHu0
tsNdp8ib8bvzPsgpCFU20eACMyOZ96YBQNVqWBfmarl1crpX8YdjjuTdRy6G4eHExZBh05HcBW9k
tDCJ1obtyUaHlq6uJZcWdGomQHrN20RXCzAdQsDgbAY38omxolQfQZ2kVfATkOCGXwKSJ9lh6OOW
NJ0HEUlJtqP1WlmfM/aPNXzLx4Nqdn4M5saxTYOKZX43NpsxarbZ/bAbeCxAq2jI1go0hPQYIAFV
KKNbYcBBPfiYmBrY1gouZkH1ENGC8A3URrAwstOiOx3jXdc6J70yfKNrtkWpn62s2NytEUhrAfsM
vwV9ifJC1KHzzCqrnVOO4dxaXgcZb+9+OBGbI9WOyhqAg8iZzi+RGbmMRF7innK78svcCDJ1BYa6
oHVwrZFVghj0BlqSBIN6g6po1BO93KItpL/f0s++LxkyRykxVbxPvJM5Bm22YV/vP4PLny8pE1Wd
fhhbfH6oAp4XAXXXqtyLGwRaLuCbgduEtZ8fQR23Q5WBG+bU5HmQ58DvrfWCrkkQ6nzhvTTNWA61
DgkElFVfEGbf3qJr5whvLAbMgQ8J5TOECfPP13rFCjci+HyTPI+mkvo19XrfVuxf1O0OjaccNfNv
1nQpVNo1YIzRd9yk3onXSZApalCsdQYsXfJLCdKutanejJ4FCVO2i5OAsiO9321FDUa0GWJkCnC0
8t3gJEkZQwn/hMEZvqUCOHx3ogHnIjhtkWuxxGM8PxrPKOEddZFzGjCv5nO7Nk1E/N8lcz/7vPSi
VNYwWXqPzxfgHkn4gVjgMjqma/2+C/qL5ji0/At2DTHBe74KGhtGNph5dFJL9DC/WMXP2wq89n1J
gcupAI4V2b3TZARevTPujw/F2Gm8RSCmgwGUqzpmMeElmpro5PBz4ufJ6+2fv6Cos89L25PEyGIU
PT4Phpau891pY9zvjc4kSBuU9VZmTh0koDei22b3twxgf+A2INcAZUW/2Px8e2TKkgJzBfHOqf7R
TNcmhy6oKcqp8BJFyx2oiqQnyKWKGhW8UWD/isYvYmuTl0XIWsNHdWjFWVyUBQyBeE1Ri5SDdc2m
GZjIBri73jvrvlvGp17/rtD7H1X0q/xPipzQ0BPFGVgOKZObb+zeQzn6L44c7xEuHWw7IhHJvnL0
TVCjG6LTxs67wG3vHI8hggOs4N/vS9Z1rIilErePwIBC/PjRmP7igTDRbIMYCiBiqJcUgaKdSEl7
dEmcCuWnS37Szf2X7uLzrhR9mMxk0ZDCdGv8MbPeY+tdV1a86SWzhKoG8pLAQwMSIW0Ry9qKGX0V
nTJS7rRJfY5L7fPtVQgDLRlwVC7B2QAEObbKlk4ZQ6BrvSCed6pTdAVNThzktra1Sm/v6PEO7IJ5
cFvg0vXAM4ScImJ+/JFOhVudFfca1qQpZsCG1Ac9M+hbwpqs3JDFlf0rSK4NTTnPup5DkELP+vBK
SrYx2spXBu+kRGsGfnlVHgb7fBAdyrqm20o5mhqU2Wi39rY/ZNPj6Py+vXNL2gAfGgVmjAQHsYek
cHUUdyCMgxM3ZQkyNn4FhsfbEha2DI31cEdEmvS6XQED9BJVyUr7ZLhvSX2owdBGyLdEob5Vroha
WAxEGWAowc10wJE+t/hll7pxU/T2qXt29U/W2vCUhfNA9RRbBVga6NfljCarXSVOmsQBuam2ofmv
vCgf3CH0+rWJuB9qJF0gW5gXwWj60Ys2X4jutEbmVoN94n05+sWUPKakeOhsGxOk+TsfBvWIfX3T
rWEz2MX29oEtLRNNneAeB5PI9QiMuMhGnbbEOfW8eCDmgbx45S7O75xrKky1LWDYQJOiRfIqPwyM
tNl0JcR02j7edt2KLizu4eX3JWWwBo4MS4TTavRim/K9xY6DGqrjQ1lXfpxXft8dojXmkgWnabYo
cRkuYqKJ2WUSNViUcrK9L4CRDV9uH87CbZoJkJwa5MO40hsQwDEsS00BW0VyilTUB7wR//vzbWkL
FwoDbwCbA2swKnFyHJ/YTUQ0GxdKoSdb+VHTtXzn0nLAHWGiUGCAPUJOeRQFd0v0UyogSrP9Knqz
4sG3LL7TMvBip/Xu9nKWTudSmqQSaRK5LYJK5RTrWudnMdrL4/QR9LEr27YkBx4hIKUYGQTnXPIM
MdoqUrPIUk5VMx27ij1RNJpjTvfKRV3aPKBL0Z6HNxY9OrLt9oxhihssR6eZH6Fv9IQ0yNBigtCd
M8DFXQXaGykuOAyIx2UklGIPacZMBfQ1Zo1sW5B63+8+GTCigbIGDdnASptiRy/uTedlDi3N3DvF
2cby/GLcauP+togFXZ6JkA7fKWrdolWBjM4rscGsvKJbC58HYY3owEed6JoHRZ1qxexKF4NYMIwW
w4O2eU5W8oPCi5FeBZTrUOiCawWwunwKE1xP3hMENJ6pBJ75Vtmvpb0zPLR//YjYC1tty1ha06VA
8e8Xp0LLicPdhsD2G4uzAG/ASp5w4aJgDhxMEzqjMEtNvv4xAv1KbQvQJICiRDlgkoZifLr72IG8
hwKjvOYC5ya5hv2QDMVgGGjzf5gc4D4Otz+/cAfBgAc/Fx4HULYyIgJRXz7FrRaHvCmMoGtdvyb8
UPW/FaMSDXPT59vylo5EZPFFcxG68GXTUmuccUCGSDi4jzxI7hyOIy664PIRs3zFfzuS5UJRmHIM
WCWh4/zhbeJ7Kz9/6cAvvy8lFcYoz+M+qkiYVv0Y2GO1oVG/VVuTrUQEa4Kk3EJZgD+izrEQFAbb
LMizgPUrIhZIirFZyLJZgNViMJgcdegYBkgdBpKPksc75lRPeVofOm5scld/ygon81EO26AVqfYL
FC+I5iETO6KJ/7ZKfGRCZbtw8TvkoCSJ486Y+igOTUdhJ2akVrmtDP3V8yJwFWdWukXRoXo0OZxw
t7W+ZbHdPk5gr/WrZtR/q/Uaf/CSobr8QZIW1Wk8pU6JjcHjtVNr4rfZZ3Anx3GoC7IrQP2HaSUw
+0BhX22CQFFjvjJI4+SurhLeZIEhqyT0cPJgv/gBeJHvaPUnjmZ/36x6tneGsgo0t453XepVvl5S
J5i6rvfrJucblWGSO407ukFAa26ShGaPKCw1O89ca9K6PjEwOINEDxwqAp0CONXcsDYYOWsozRid
orZqgIvQtNeIOH/MUin2bGy8HW2yxo+0uNyoTvNPrxTf0bAWHyZnxIBlg/C3FRWSzBhSSprQYKBP
4enhiZFOzMvqPEtInp7rtqr3TpbV8ChbzX6oYDy3o55PfuuippvVvDvUrgWef02Ld5oTfUcZRf3T
ZxP6qpVKeS4w3dNPMi99Hfq8/nP7d0q3+upnSuZDq9w8QrNBemYjeenM4o9iopm2d463xUhGVogB
KBp1RlSZ0e0md9UkScu9Udeas/7qaNt6jepj6fPArSNzbuMZR8/j/PQn2lo2b/Tm3O6U6LNXne//
9XhT8TKj4IsudrGJF6820VHTM1ndnDOgAOFODSt2b+nne+jWRHsW/gb6Zv79fOgdte5TdjbpY3Lo
8r/Y/MvPSxFOlDCrBEiBnUfrs5V/rVcMxcKvB8sLTATaE3AJZe7aMadKi8wtOzfGxk22sXNf4VDo
zuX3r5xyphQU7j87D+nGjPzh9fbhLtyA2ecl3SlaWpVDP2LzGTtmnbWNvTYYJ2fFrRHO8IU1/VgF
6FEc4MIAEYPPPz9jsPiNbalazbmwDhO1/Kk5U6sJvOT99nI+BsLKggTRo4Oit4FapaRMhRHZday1
xRm/xkBC2DUCrbDTwCtRwCcK9YLKQWNMBsv1SLyi2dgZR8Rre1nyuyFq88kh/LsRjfk/00iTk6kn
w+eyJnSv9bF7qhOH71iC4VNqzHPd543hrGWEF04EdW5ASlUxEvOK5HdQwGARu0V27rvhCMiefqgz
Om0wgeHb7b1aEiRgT+jlMlHUlamdQYiaOx5l2ZlVRR9ORaE+Oqk6vk5aNa0EMwvHj1MXLXMCXQdx
8+M3XJ7RvFKKc8oPXXqMq6eevo7VfZlooWSQIojLEPrhxZbOHoO/q3jIneJc0SfN3aVsRYmXNuzy
+5IlqXsF6l3i+0n9qnvPdQIg+Mp1XLAmsyVID7lRdxxwXIhQtf14spvN7SO/fpaBkUU+G9kXIB0R
Kc3PwctBe9naBj9T09fN7623w/ypmLxPv2/LuV4G5HxAcoHbsBFazuW0E80dC0Ry5zI50G26NpFk
4fOI7QV0BwESYgvpIJheUxeVjenMu3/IoYnv//XCZRHkATgMNG7Mfz3vrT5VY68/syz2ja9FcWf6
A4oqomDBRIwpPda1P9D3cJusbDgP7Lfu/M7uflB1nDG2BnllFBNld6MZJzOvlRFzVeMoSPfgOVsR
cH0RIEBMxwOjFtqX5O6iwUljp3dqfrZSzCRpzq76KVqN5RcOWRR9NDB4/IebaH4KWa8i2VpT69y6
Dw3sX/vjto5e2yTwvqGtEJwaqIJekRJNXUYyxcrts/XE1C9ulW1Tr9xa2tfbYuS8sThsZNTgIaDF
AfUQQ7J9U2RGLampc27IWfvl5nvF3MEFH3+n+vshXuNCWto1dOAhu4asGkZuSQZkKAjmHY+Q1gHN
75zLYi3FsiAAi0EqH430eGTl7tUp9txS5UV7zsBD+OzVzkr0ufx91ENR4EE5VPYGe0snDSFte3Y8
M9C3nhOtKK8wDnMPAZkbUTdC0RhBitx6h7FXDnVitz3bZAhqemrpiZWP7pvypUqn7e3DX1zMhSzJ
Dha5gvk9SBKfldIHI3igrJLML2gxskUotaHBDG1+MmjA5Ippj2xqz5b60jHj4Ka9zx3NZ82duEyh
x4CVog8P4gReUXo7eJPlCGEaDMH92dr72Nnfv1UIj0SxVUDwZfRMjNmWqIalHYaJ+p2ztdndfjp+
/sX3paMoNTJZXZR052J6VIDFcu6Dl31sD9xb5OcFA9kV80BVGYqh9Wl/Tsw/5fidkd9V855hkg//
x9LWyhxyY9p/pGF4FIy7jaKanOi0emWYULzuzh5HdtvcggGavY5q4bfqVzsLvOxYZA/Ve10H1Rhg
tF+Sf2qmZ8RvdI0VXG4/vPopkl6Uped1umJ059Gp/Fp56ZUfI/2RKC9ptisK38KAQ3Bs0c+31WXh
CcIFBk+Fg9S1C8La+esQG+htyFMCM/SN/eCO364RbSyZCTRsoj0NSgNHXFoWr8BNaSbCDjnttqbA
BzbHfmoC3TzkHt2V7ve/WBAqIrjGcNEAQZ0vSHVrmjHNY+fIsk6NEm1AsfDWe+mK9VuySAgvkI3A
qLXr6vnAE9QtKoRfaJlUqr2SrFi8BQ8T5VfhmcHDRLJDen/MSVVMJY6as9o8MYKGU3TWuk92dWrr
dnf/jiHlhcQ10tbXgE4wLEVdrOsI7EH+t53MUvcxZqxGn4azRlglDlt6M4AJRnwvulrhcErGw4qs
0qZ86M6DkaXfMGiMbTXytYwGY6PXcfnt9sIW9hA1GfiIYMD4oPyaq4I9VGDWB57prNTPKajJO+XB
1Q9kArnU3RET9g7qgGAJYTmwNXNJJHGI2U9itnK8zQCe6t07m/+EdQBmG3ER0J2IPK7QQWCoz8no
tOeojPAwbUiz5kwLjZLPBnBL6AEUWrQ+zdfgJVnCkecczm2c78Ys9Z2Ev6h9cuhH74S08bNt1DVm
/qj3qx9CWYBQEIQAdaCKU7xIi+lqPE68nfozjwzf6b6BXD6IV+elLdxXEYMgdYgSCtIBwg5eSGl4
G/VGhdwe/aK9Tz9vK9r1x8GGDdJMmFEUY7GS+ccFb7CLCiY99336CKfoEYmslWfx2k7PRUgZ1q5k
bgSeTHpu1SGYSvfgKs6zN3kreEZdmMe5FkCOqATpOuJN6MJ8KV3NTQyaZfScRaw8jCbv/SmKzMCZ
uhfHK4+m9i2u2Ybp8dZt7PipjtLxZ0yT4t2tmmrnpfbgY3KHuW9sM/YrS+v9sizMTVe4QJhlJlnR
nuvnBcwsOE4QCcFtuwIqxDqgwuMU0zNN8n1sNoGr7YtpPPYuP9pwe9F5dvustaWTQJEA3SbQI3gq
kiZ1fZ15vDWSc5qpGprbUozjffI3beVtErXCpJoMWAld8YxN4oJarIyNX01tcrzhab8dWrpGBrzg
OGAL4IKL8jwukJw5nViNIsKEeedJ8jZmmLGubuv0sYyAgXomQL1mmrptm3fPbla24tq+ijYGQVSC
GB/9UtIbRSZ9mGonTc+Wha61in9NMUjdJwOojNLWeC0MtlnZ+4XTRupLNOIgSX/trul6VeVJoSVn
NzX8kT1OVRoQ79ATa2Pyr527M5Xn/yPtunZcR3btFwlQDq+SHDrsbsve+UXonaQKyqmkr79LPTh3
22XBgmcwgzkHaEB0VZEsFrm4mIDVyNAfuZ35ufbV8+aGoBBT58kY6NnKDbNg+Gh2Q6cx3lczw5Lk
u1jmmOoU9+zosG2T7JO1R+KCrl18X7pXKszt9gAmYse2ilgDboKu8ll1J4kK7hbMuztbhXSOJbM8
lgCdeUyItSmrN61dg2SvrEPmOMEAZDuxxoYdRzeoiwf0Hjrtim4sHoWL8hBCPlz6sg9ODLzWsnpk
x/4XdbeetvLsWVzB2ecl/9vMxI58wh7hTdjn/uD55doED7lu/c85YIot1jCTPF/lHCwbFWDFZEcy
Pg4ohLbWNuuf8V/H3OcZC1keOF1kTl/RXr0Szi6YMgYsIpOJewxpItmp5ZYurNrFCF/de7bYlkxZ
4CBUUl9REV3x2Iui5it4fg4gly35T1PvUQwwKxxUGSZx2DE/jvcgAinvbBV73865UfR/guZg9OzK
73Srys0SgkwtcssPzcNtZ7SkcDOZxNx9CEYDuaAkhrqv9Ja/237HtmvzHBa36X3agY7vXxVg6qE1
8MSp2VFBl561U16MN4X6+drs1SW9xtsPSU7MDJ3RhJebZBOzKsFyQ4+jCB0PNVsQe/ybA/8r4qpm
VWgZBsfZ9JjkG5x2oUcuCfp4w1dD2PlEpeAFNGr/v5j3m/LsxGk8xkNqe/ToaX5Lt7zfjikQrCuh
2OLBn0mRXEFdAnCc9y49As43DH6xVrhaXAWeSXhQYNDeFTKKqe6gYEQBO8ZTYCADJfw8e7DWRhgv
HrwLMPNMTDPjBy8PHh2cBeqLFk4FpFx28tkRD/XwL0wEaGlU05FZQQeIbOoa60BlVOZHB9VDsu3X
BlEu7dT596U15DUaoCetyY+T98ka25AgaZeI0QcfwEqoIyNDZmfiIXEHznX07YE7QxKFAc8xcdyk
OFKeNr4zmN946n5Cq3iglvnHqiv2dqH4zMCw6bL128r0G4NuGie+u4wNs3d1RHvIvgKeK/0OtBsx
16YobOnxpna27hpJzoJagKAYr1gkhYDZ16XvYyx3V1VWlh11Xr6UcfyTee1DJsj9NoTLBl4HHPaI
o2V+UT1rVLSPNhCT/nyz1qrXCxZ68fX572d+APOJ6knEdXZMdTBXH9eYo9Y+L6m1IQBVqJE2O3rT
F29j80+3L5alIwDtyIxbRJ3jipp2IM6UjG1Dj1aHUOOjYn0sP9+WsLSAcwnSAqbSTfWmmiWYmwxc
219uf/56AaiamajSIA5zZjTN5fb3Zu0hpIRr0Vm90/NPna6FafLntpDrNVwKme/PszMebUxYESNu
FQwhCLjx0SzW2nXXliEF37GIlcYUkMD7wR+HV88LbADVbi9jTYh8/zZNbucJ7l+j3qeYEVw8qWX4
L0TMFA1ITqiokkpPem1MpqaocByOsgUPrD9YxPf0u19COI4zIdKlKBKvRMYPQgb6haS/6nglMbG4
TyBJReZrJueQ35oTBVpTFdgnRWdBnVW+i+lPUIE1Pz9vxmUIMa/j/+XI44EQM3a6OiGEaL/Szjcx
xKXaiXbrbgcnaL4Q4utrHPsLhc1LkdL5oKV6IiCEokeSN5gNnfq8euizZ4V6AapDhbblQ4EH9em2
VsxGeGuh0oEZYpjaQUBqX4UzHHXcAxe7ynC7ZKW2NYPeEM+ANEu20rp1krZQsJ1D4ov4RUt/3l7G
kgAAyEE3jBIDuq2NSzegmHXRpUThCJNTX4sPcbpiPYsCLORccSeCX1Ru2gdnElowaJUdlfIx9pTQ
zdc6oq4jfbS727iwMCAADlMuPQpn1Ccrtfmxa0E4yQOXPpft40RJ4K21sS4sZs5Pon8MzyJkJaXi
SJYNHCNVhuSYaMXGSJ+cyd7dfR4XEiRl9pJp5K0CCcVLbWwwGPruzyOTD9oMlORnlpTZTZx5fYVW
dCx7NT3mzUMRlOzugNV0kcVFDs2FTgGbcfn53JyIpqa8PFbDG98q7Y/bv37BiV18XroY49YoU5Ai
l0dGghjmTTGi1V5D2F8b9tzDjX4BBPY6AAySySFJ2oPmpS9Oqgl6OrB852lo0X2r3x3CXcqRrkdT
sDJTOshx6tNQ4oL8dXuzrnUVyQiUiMA2An9/xc/p2RkHzIqRU/vTtp9Qmb/9+YVtgqICewFjANuE
nC/qqDOAP8ryAK1yv9nquKUHUPHuUOT4dlvQ9aEjuYa3jwuszwz0kTxUUjF3JFkXHxvlkHfbZNra
a0H7wlZhoMD7YBG0tV2xu+mF4YkSZf8TpjyWP4rq7uoWeBrOPi9dFWZuVoXu4fNK9cX9UbYr7VPX
/g8FEoBsUOcEFA2VQcnoQEet13rDTx79ZBinNPvq8ZNNwvh+5/FORohCNC4jAAykdVhAMDuD1Wan
Usl8y1Z8x9ncPuuFg0DbCUJ3XBjIyVuSgfemQezOdPPTa8EVX4xrxfS170u2XXq9qfAyzk/mtDGH
fT6sHMXa9yWbBsJ7mMnw85Mu9kxs1/pPFkwB1WxcO8Y80gO1xsuTrrRKxU1a8BN13yrwm1sUgGKM
x7z7EM6lyIm5Jhd5nWklPymeX/y0v/y3r0vayjASoMjsnJ86N5zEpjHvvoLQ04nukxmCuzCftsfU
mxilRH6aiF/RcJxWdmfxDM6+Lx2xocUt41bKT465qXs8CIJsLZm8JkI6ZjEpKHOhnnzSza2XhsTF
gKDg9ikseO/zXZJRHrTnGKML4OGJuU7/a6SmcTSrcQyspow3CLGm/W15865cRsszVT66YGeWFwSC
khMXpqUoE5pnTpYQvkFomIhdYf1uLIYWsq/1tMY0cG2IKGjO84MhDGGzfGkwPc5ojFDhVCtvpBnQ
Ony4vaA1AfPfzwKprku5oZcV1KyO7OqhGrb/7fuzjpx9H73iSTEKmHo87af8YRXmdq1jlxskedoi
odWEgUf8lGRhaYS998K7FUtZ2CL48DlGAEcRWPkkZ5vH1mCM6DDAiHCQCIMub0WHF7+PHO9MEoUH
kswd5KRJkSVZYh/1+qXc23zFl19fq+BB/ft5OdafyrI2c6ZYx6IuX1xT+e059BHNyyFSGju3pyu7
dW2R88gXoCDQvwdqJxnPyiveCa2LxyMP0x9luu3zYLxzYg5Mb+5GmXs6UOfDc0+6wDPCuNdYvXpk
5UGIjbEGT1o4kYvvS1Ze1cTRuYLvp8axbA+YCn/bKGbHd+lFwM+OdwsahVFtQbeiZBR0fpJxuz/m
RWSoSf0gSP3SeNZvdIz9qUT92Jlt+uilp9tir44GnSk20GTYPwyNQivmpdhU65VxSvXuqKJzuDB9
q0591fmcrM2jXpQDLByyMyqoveTl1ZiKorhq3h2JV/lNH2ZVWJqlH91ezZXlYxUgkwGxFxjWwAEt
eZZYdBjPQIvuyPIdSoipExrl9raIKz2ACEDNMboGgdxMlSRtGFgoUk1UzZEp7hSQLhxTb1zRhUUZ
SOV7oHpCm7I8jZj2LrfdwQTwMt5l7f7z3StAh+FMJwpA0pzOv1yB25QlBePyeBwfUQVL1obnLfz4
88/L7ERK3/cNn/D5wX3Wdh1dcV1rn5diLJrHhl33+HyrbJONZd5/vPj1M2QdhEB4DEhZEM5LYMlt
fTz2z1qx75OH23u/oKAXn5d+PdftGCSJ+PzINq77waQfyN2dqghCANtFgID35OwRL4/XVgia6opK
PZIm9rPH0VtDIy+sAQIwVwvWDEOQgZptIfRyGFMVfYaxnyiGL8BH2w9ruYqFg8YQJ1wWgP8tUN5a
HhIIsGf1mNlhKUJ3rQliaRnn35/ln0Uhole9MhX4fqO+ZuSQF9uJrESG3nzpXDh1nAWqzvM5zCQp
ci9YQamLxlJjOrKkmx4UTIrb6o3Ow7jpkxS+tonSBmOF3e4r7pbhF5hZKYKJQa2Yz5iuHYlC8sA0
mWZuisRJ0entMt9rGvpAU5B7ALOYv6RNSn7h1eoJn5nqoGz1wZvCzhnsR3dy+m2f6vkOuT0RGGPB
v6OJmb+SfCgFkLxT++IIr/E1TCIOmDtYR2boTfuYWWXoOVXYGiPmJNjqAG5BJx+bbdyo44aOiRLh
rWxsO66lO8sqeFiqQ5r6BqAo2zQhyQ8dsyKiWFjflaYXvgXgm0/Vvps2ZeMAZKsngaoJvp+8eqK+
oVPtGX2Fit/WU1sGtWI6X9Ii5RszJelTzWgb1ClvorIYp1+JafRPRYpeXZZNICQkWhq4SqNu67gu
A2Agq1Pm0iSoedH4mKHWb2lmNn6L1oqf6uA426ywzaMwMFPW1xIrDsYRJAu2N2k/mesKGpR8rCL4
fjUB7MHqLV+JY+8wUEG3lZP8aEGVvAawvVZGXPoArSErB4XHY+JSGeuJm23ZE/NomJhKEW9Nsont
n7d9z7VBXcqQFX7oqroGqOOokdB7SdeImhY/j3sXiVeMmb2aM+OiW6AohGMcbaE8NkEBnOG/+P1A
vc9Nx6BfkB2bYhZ13iY4ugSBg6sfuzU6oOsYBRt0JmD++5lH6NHok2jCMo+T9Zu7hl/TxK8Y+j3W
UkGLgpC7RLsunotXiKre1JqKx5V5ZO5pEDsj/jSOX12d+rc3bEmpMMwYEI7ZjV4V0u2e68OA9y86
1Bo/rR8pAJ+0/nRbyNVTAq8f9JDh1MEGdj28uGIYtFjXwjhOIFGZnMwvxEtlPmjdJ8p+3xa1pGGA
8AHcCTwlcA7S3dwU6tCq3aAdjeqjUA797vbn34spl94aAwPxXeR94bGvClJcF0TT4l47dlz43viH
VcMONaQgZY+e+0tvHmmF+VdJoDQORhc+ifYTWhX8yq43U37U8pehfcmrn8a0q9ZYpJZO8u8vs2Uc
/NR0rpF4WDmhh2ryRyDw7hxpCk55cMvjDGcuTgAv5G4nDFylGR1qHV3Re3V8mlZyCjLXy/v3ES7A
wGwwOiHtfWlcqtqpOq406LyhBk7h+rnOA1F91OieYyy1PvKwUj447jbVk7Aftrx0txr5HYNNICm+
F/ler/fKWjh2rVH6jJPxwA46s6rKqRTHnly7wWMsUjEwaZ6zuhLIXxv65fcll1tiOi1tKL4/Vn8G
w9mYersZ+YPbrvEarS1kVqAz18Wr2DDBPWlGBq6mXg8YWeOmX1wK9glwMMA3rkZ4pHN9P0EvcWSa
xYFW46kty4ehar/XYg33sCRqbjeDdwQZPtzX5WI6PL5i0hU22GiGF7tNdk2NAm7j8UDXkxX3dW1Z
oMw8kyWlDeoiaT0OptOoU76AW9wfkqdqrZy+dDjI2L4PPpjxYdLhMG8YzJjEVlQ5ve+1rX83hBqm
6yESR+8UaNlQE7vcsDylGUerohWlpvBVePkyHjYwntv+cXEZQB6aYEuZJ9LOx3amY4oixomBcTDy
6jRQfcW+G9E+L2O+RmwNxojk16UAGyN1Y6udsIyOb5peDRltPnaKWDHK66YISY6kX47eu4AHqlZE
3DjIZjhzpm2M6tShA5Fv+r4LRhDwN9lXw/189xbO/atQ7Zl/7Orp5Gk0RdeLrUZVgpeTj9nWt7+/
oM0X35f8TZq0wq4Evq90geGFJgvIl9sSFmzzQoKkyw5hHsFoWDUa6q3mfsMk7uQnXQPUL2gaiBWQ
/tCRlJqHMF4qQh/bhep2gxo5DhivX+/uKkO+FoTDUDZYJZgtpBSOkthV2hm9GnlGFVT9BhSjPl2r
Z11VBSQhUpYlHkqlVWOsgYDPXIl/8LEIHPugVVtK9k21cixLB3+2JNl06trpNbUQOBZSvTq5/eYO
1aNbp5vbp38t5p1obG4dh7SrSwA9NkmlsngCvHlDhofE8KtsBcS6KOKfqWcqhgDIozdTK09NrZom
IJ52eCVicC9Zm4h5rcOonKCJDfMjnJnHeP4JZ44sQf99CcK9CRBHO9DqLVNeLD3K752og5DnUs78
O87k1FDjiTF7OmqgQPo1NSvh/bWVgAsLWTwHdzIqQTKinRTUIESpQUBRBRMHOf9//L50NVbCbZEh
aZwjyzYgxPMFN9c88cJJIByc2RjRhnY98lG0qZ4ym8ZHoU3JW8PiOMpc542j1/1L1qcsYEahg2MD
YFE/65RpO3fS+h7Vn+I0f+h1Negr5XdtKSd9dD/e1vU5IL18DVx4CXnu2ljbANuPMOCpfzLiHWmO
KvmgeynQhWuprkVRQMKhGRkILEyWv1SUSVe0xGiZGtnsz5h9mfQsHES/I8kxL/lKTup6y7EsTPmb
mwfQyyvf4miHa0DEl6sR+vLDXH2L5xAc0ZX2dnv7luUgsraAX4OZSU7WycAUpdqtGvFkpzkkKOgm
NU8G/XVbzLW7mJfzV4zkZkdz1Du9bdSoS9IAgyoaP7cUf9CSleUsyZmheDPvLR6fcv0CtxS1k4po
kePuEz0sp3tpVuEtgNo/kyB5JQudtBpyeVrUOsDg5vsmBvByZRXXLuNShuSR8tyb8myCDGb6zhhm
awQgi7sEt4cCCbKdVy/0BLM8hBZzLZrMN5M/I2L3+hX9XVwCiAxnn4c8k1x/yZKh8Po016KS936/
d5HZu61RawIkjdIxrtLK2kaLButLt22bFUqk6y7q+Zz/LuD972e3gsntutK7Cufc5E8V6sdth3vO
cIavTtXv7XlI3ZTvYtF+yTonpEoaIvTfqCAVKW22YTNROMu9IKUiTA2kaBsSclauQKoXNwHpgJks
A3ss15/HYSK1VXpa1KcbNwmztU7ple/L8UqST9UYM1uLiLaj5KFa86iL3wdGBgTrSL1f1bhQlQBT
fKzj99uf3Pbjp9sqsuTbQEw9v+jmSEjOldiTx8c6T/Q5gHwA33Yw2rtuSDfD0Ie3JS1FkWhpfmfr
QQ+3nPLSu8YyEswIj8yRPjhettFy62E03WDQlM4fBRpyXXPFABZXdyZTuo2szG3IyCATBTJf8R6m
/Ek3Kt+pf99e26KzOJMjxRc0trORV5MajflncCJY1vck+RdZCxBR/d0/6WXca00LRYMMZJ8+dMP4
odNQFCtRc4nX8NPXbWCzYZ/JmnXyzLAz1jnx2I9qpAoS5uD8Zc9OtSG2F7pjuZkKTLAA2WBefy3E
51LFG+B0ez+Xzg3zdRE/IA2D7KV047ZqPhlgacF+WgiWXkHMrrp+vzYLb0kjQTKOYAVFfPyPJMUs
GgtVKaxySD8w+lq3H5T+Y5N+BEHIRl0bufhOAygHYefSJGdMK8zuFQOkoYvwEZMRNwSEI8KsAsQw
Gw2jriqr3xekDN26DlR3+i4ED1uwLqsY99Jl0zfMWgjaqlpxj9d9GTjrs98lO/GxxHhTYz5rh2FU
n/fbiB+Ygyxf56t8nzJM4dLoJl7r+1084b97L8eJqasTElewTN0cwzI1P9uDEpak2STUXQnN10RJ
xtkCEGtzBsNpx20+HMohLKq9sdY6uXgZnu+jZJ9DPk6V4eIpHivsA9XENra5X2bFs1bH/pigwzWx
kMwcj1bOty3HqDZhP44VGBVotqVJva/RCkFTFhoJ9ykVdVBlyf62XS3lizAxbp5pCXUHfH7eqzPD
HkjpNdSbVZ4/FsXesZWtZj509fNYo+s6i5/TCrFnXvkCJdDbspfusXPR88vhTLTLOmJD/dWobjbs
kSqb259fNOZ5ls+clQdqRnL1Nuq1Cp4DcFn8j4cgPcs6n1BU9NvvhnhL0zVsyII8YHxxJc1NLcAm
SDvJWO81ikeRFIk3rNiqf0qxG42tpX1M1kCGs2eQPAceUzNnH8ZkYXGSn0o5A2AszbBz9vinxqhW
DMbxc5cc3VhFp1afhYBqboUybm9v6cKtBrlYHjwE6rgySQ46aNI6zlI16pOdTUMrDQy2cmoLSnEh
QrJNJE57qzOxNGXIA636AmTd/Wp3IUEyS6L2tcMynJMDlhqwjICnp/+PIqTbkufKMOgjRMTs1DSP
5G6UrKajdWB+VKErcO6XvbQcPUkSnlGONzXVw37aABMT3n/SYPYCAHRuVr6qR7e9lWImgTFFeWV+
ZwMPgQ78na8i9JYUytXwXEeVAvVJOblP65S2GXOmSPEePXtXYQjbhKa/22tZcPdg9forRDoNJYcX
RlF0ilwHk/GKFvOZfaE9M7KiumuLmf9+5s94PuTUYyYWY27SJvAy9DCuiFhIpgCNraLmDYT0XPe+
FCFQgCla05uiRHsYxSNCrv7zYN2dpQS5MOCaqFPMgI2rLGXd2qnTq1M0aru63tX5DtCe20eyFE+C
HhlE2w6gjGAFlfaKqkaD62gcI6rr+1hNfMK61w5onZ46m74A3lzTd1nT/WmN5smhZtDXWdAaa0e2
4G3wM4BTQF4KbMQyNEX1esU1K2OM7IByFphTcX+ocSFA0r1UM3tAjp0xMoFB5pvS/NFw1c/qezuV
oN5gL0drCRo2Ab2QtjNukrJHJQ7c6+Dg8z224g2WogSwNePNCRoIMKzK3cEoJLcgmVNGhDI9qE/p
vjKyoHCemKFs0erqj9qLHXO/tg6q8/O2qixYL9wQGL4AHZrvVUnlu1hnSFqoRtTY29b96ZQp8vJb
Y6WEv2BYqM6hvujMxOMgIro0rB7IxalimhFR/py1dVhj0nMj/uSFF6Bq+i9WNNNm2cDAIssjxf06
eHCNsTPMyB1ep/jN7l65BnQYXYPILO0cUJ7A/QBVspAnqHUz5VxADm02pvXYFL6BKXP3U4JC+c7k
yKDYZsR81R4NVNHgvjiYyNex6PaGLVnpuQDpukOxCfgoAwJU9ogOW74G4b8moJpXAFK7GTWMmaDy
6ZMhBaFboZpRoXN111hd7ZdaR3xwSWTPRoI8UTw11a6yize9GTQfT8cyaIAl8L20X6vgzLYqBXcw
Yw1mjMHBmIsrBXeZFRtFqgxWVLTPFYY35M9au/LEWxaBOxf6Dv5yTfJKXdsmQB2UVmQ35Rs3k2fX
K0BQa23+xbkBS/s/MZJXGliSTq0KMcQE36k7hOJf5DOxV38lzCZwduVmxG2JbRdWxOlHsRH66fYC
FkJ6NF7M3GAobF8/jog2pSQvNTOy29CKn0yCIGVL2ZOrBqtwmsUzOZMleaCxEbgqcElFeaf7XA/c
EjjXtZTRoiWdCZF0q+vqkTbvQtrgt3o/OhtmhE4PC+xmCE7lwMGmKG73JIXDwVkbhfKsO+PD7RNZ
9GlnIqQFOIOu5kpFYKlp4T6ht7YJbAVUxE2ulH5p5mJ7vzwHKX/Mt8O1Cpb/SwUDXquxOzWHvNYM
3SbzDbMLWN6Fzf3Yf2yYBuqbuXCPwQWSk3PGUiheWZqRUu1Lut/fXsfSweNqw02Atw8YoiVTZIbN
s0xL4EK5r7xla/QhS8p7/nnJDvOis0cyH0tvbiwWtPWza670Riy8eREs/l2BZB9uksUY4IUVJPkO
ePkiR4VgnysbNGYXvrBX3gxrC5L0DHMdsqSsIc0oXWTAXwZNA7Bvd/tQ5o/Inh7zRzBoFuVKdMJI
gQBoqMw2N6gZEXbqFeZnaA2eJ6wbn0v3wOAGbotbsp0ZeoIuMkQeqFte6jL6/WsPpF0mkCc6IPif
7V4JyUB9sQYPmT90va6/gqTNi8HvzTFwHchA9OI9NlS8dimYyVjKP2fIZoRuZazFOov6DQoAMFVq
8z+SnRZeM5RMMDMS4uCmG9KtxGzL38cAbNRj0Tgjo3YKJhAYW5MZWemu5L43bG6fzZK+gfoOHkCf
dVy2TxTPK5eXpR4ZA2aCblGSYHzlWbd0/OciJBvl6TBwtADpUQoa/ykU+mORoi9iRcmWNgqMDxo4
DTDiFEW2SyXrpgT0yLquR6ytap9oxhR4bbUGClzSsJmoDbwxiNvwfruUopLSMERDwKioGRsy2Q8e
90JjVPBGTOut4VTB7eN5/+CZSmO6KZCUQAZivBws6PqhWPdM2MRIX5tWsTZEaNWR1GIMe+rVW5A8
di9jqeVhg5mPPk1tN4xxkGVab1SMXiV5t/Yikw4TkSEcB8bOQCHnO0PWF4yw55inwUk0JHr+UA6s
/eBoxAp4Fyc+aJXWhqMvysOgN0g0UIaR9d9Tmy6rk4JGaRqWml/bkcHCwVi53SXl+WdVZ1L0y2Ol
ejlORQcpmvbLm1rfu5P180qApDc12uebHOCiqI5jnziftP5Y9yumLD+W34UYoBWdYVgzpFgygaLR
0trLRRKRYXxipHgxFWPnKLXil133Kgx9q1lxCNDsAY2YiFzcT7eVdf7+ha5CNwB0B5QRCaI5prjc
xbZ1yeA5ahLxtAsTYuwa57Ucv94WsqQQ50LmozyLvB2qMENDRBHpI+iZCUXDFfOJEqFgdlvQ4mrQ
Zeah2w+WJweVnTWAfxiZx6iunB8pKX7ZmMYnvLUWAeku/ufQ0PwIn4I8ytUsay0XQ0FyI40oIZnf
pf2+6cwH0CKdSj58YML4U6G16PbSlmQCh4Ds6tzUeIXQx/EUuKlpGnn2D8/aU/IxI49m7fkVEmEY
krW5LW5pJ5FweOfzAgGxnCRqMMXSTYYqRXXzQas/0vqzMO67Jt93ESNlkEDBVYy0jRRiMG2oclG5
SRTXW1c75XQlTbPgIIAvwcgwfBz5b5kFNMcQntGbkvhQoX1JMz/qd3LczgtwkI9E8xLQ2th8aQE8
zztFb0zvkA0bdeus+Yal349EGkjT8TSZm8kurUZzS2dEW5534P3Lc2/dx0z1/uPRWY3LF8kysKjM
CnBmk0I1cgBlHQ+ETn5hfRmylTzMgs0DEoIk2XwBoAlXcizUVqgxpkMSNZYf05+GHeieXyf35TLn
VVxImffwbBWJJ9DBmfRwXzzf4RX55tRsJRRaOAaIQAABigvk0WU+BUyG67O0hYe0x3HnGvFTXY3h
bWNb3qu/IqS9ypKmLScBEYn+aIA9zwrSfNeuja1YMGmwQgAlCOYcaK2M4/SMvqx6TJs/8NryR+MY
g9HkdHshC3uFThV4Xw36CinzQs+OQ3PjdkJqyDtgvItZ71fJqRY2ypuvfJAnIMGLVVx+P1OJy8ZW
hcUVyEgMvuo9lmjyGdZCxuutwpGD6huTlG1slAyMF9y1Er1OvMP0s2Wv/HPX3219EDADA3H14kxk
fvfEQuOFlbjuIU+egfqy79ZZFxZnYKtmijv8v8t90pTGKgnX3QPYTMcPFl0Jva62B9MDUFxFMs20
kS2WiROEpbgxJ5V+6Ion87c+PGlrr8IrRYIEcHCg5Qk4A7x557+fKVKtgJlYGRvzUNZpiG4YPEJW
UgRLEkD2gX+hTvCw0hYpdu+CXFkzD9k86f4hc7e3TeH6FYAThpnNc4ENFFrk683qk77J43I6pCDd
yZCwp+muFcxXyGNegX7bfSHjaVC/JdamjvdxtaIC15HlLB/Q0JmOCT1pchTeW1NVmxmZDpp1NGs9
TGMrmMTThIn23s57revQ+zPd2UeI4i+ml83EWdY7b4SMowAYD/1SsS4Odr7JladVQtYFzUOwjJcp
lBoeQGan6zhVzKwrx4MK7oDug9k8Kum9YQOWgEsRfIcaAkhUzC9VL84Hz4hNVRy4/kszSKgpv1c0
Y36ZXMTc7xLm6sFs+SDBu5SgJ8wWSTUIKDdeve0QZCTAA2ZoX5XpYPy0v1nU3lgiw/CWNQjP4v6h
4gCieSSpEVlcikaluFCBEhMHo/M+92P+lY32yajV8PYSF4wLAx+Ab0EHCUI8ucc1G7WUAe00HppK
7XFQpH7gjLMVE5Me9u/KBtVGxx9UAQgTaR+JB8xODwaXg2sU6PaDL1J/qxT8ZmoWVOPxXyzpTJh0
tdlJwU2MfIY5N+XeyMKMrXVjyVi6f9aDNqz56gHZprwercaTw1MsKLd3cjkJcpvvuupbqQ1+rQNY
NSZ+1mzVNaz64jYi+JhzvWhfkakl+wEZAeSZxkPaNdS3e/ujKIYXZhdBbHU7lKDXPBNyALIFIIuJ
1mdNQxstLnM5U96X+mhYbJoOytSSbYPxWH9GM3MSFBy1ukG+sQ5iMG1kRPCXieVVqFDOw8LCuHhg
pXV/srs+ECWmPrR2DCqN3ht9zB0w/Snvcr/TELH5vGyqfQ8X4nMj705JZ4iId7zek0x3N8nQmC/m
OGiRITojbHnvfiiE2++5lnw2ymb4kpmG+AUEvLe3EqJ8ZqP5S3EGvtH7mmKcK3qBGlGZoQMvH2gW
mJvR6PGj7LRs8A11KrOwKzoMc2Yii8HuUWZbBSTPDxUR9j4x6x5od3sKW3vInjwyjptKtYpPTgPS
W7Oi5oYAVRkZmbDACZIZ4dCPxr5Iy/JDNxXebkKBfdvwznmM+0bstZnCFhRZZmACU+ZrmYoJW5UL
8pS+VfStHitaoGvJeHQIJcdBrcmrZ46Zb5rJn8JVAWm2av7KhdWiOyW1g1gFtiZhhb4p0Pb/ITOY
uSkz5oXCsIawYn2/6er2jRoWDUwr08LaHbUQPrXwixQwQCex1ZcMDQTHJjOfE6R+ymnTjbl4NL04
2xAMQPPTvE4e7KQd9wZCdqB9tG1iO0h7UPeXZWVTSChGn4AEIQk5JeqGqha2dADyz+sajEVMneJZ
WLmKpEVGQMptC0d7bgk5YtgNhsHYIo4o9X4YBRv2I+vLHlvfeL2vIj+wV8wuxeSg9Js31nCzYii/
ahNxh6AtzKQLMBnhGyCNVhPkKOq+Kq6CEhUymCBzmRozHDCx9jtxE/Wb3rbNRhlqzHhVRsf5pI96
/iNGF+1Hz22KZzWDNla697tW8/bLZEypj605QTHGTZy1vzNFKKcYbYTPWTKy725WmO6DQSwUEJ1O
2KFpEdeHLurFHnmoP2k/2ZjiPbQBAQdCmLljss9zuw9s0ts7pHHA+KxSt/S9inafPQAaf5CS9IGq
pMi71PrwFjdeFvWDo4Qx3vZJgJGMStAL7nwwquHkKAIcM6Sf8tfS7JIdKRVQLCB16gPikzyILKtf
SNmaG62Fl01nJRktpwiBSz6UZtFjn8lPZoz0e5643WtqgPExx2Z8oiBJsR/igmfbwSjt0xhj731b
TxN0EXXpi6LlyUdeld91p8y+NKX+jcU23ijDWAa9Odn7aVCaLcMpTYqwtjgk8Yq99b4YY6sHucu0
kADrFBrZWGxZlblhwdRv1qRYVoghEbpfkA41eKvEf+oh8xPeev9H2pX1xo0z218kgKJELa9autvt
peU4juO8EJlJIomiVmr/9fdogA/jVjda8NwXA4NgVM2tWKw659Q3YC1ST+/yIiCxoUJ7JAq4exPK
Oa6dx49m3XYYqCO9dilGT3/Z4q8eXjjmhdcbv2PJZo9VWRboA7CiNUWiv2Wd9Cxli72eC+U7g9sH
s8XLgLWu2LUTZMsLl/Y+njH6zuib+s4oXTNA5dt+VaYgxz7lsS9jKOIWyjD9CXvOG2ZgZap4JP5c
q9rLU7s5Nt2gAYNkiQyeUEm/SYd0b2ZG/aagffuX1VpoSGiKNMjtqvdpKrV7K0mH/Syd3M+bwoSa
S0/8lIncp6orQP5F1f3Flgb0JzikSHMJtY+ms8c/PYKD+waPmL+6MpV3Bk0YmPtlFns0y1t/auLp
AMdD/JIlQyBJr38TRqFKdAUeuoc8rZO/mIa7x0vxnPIN0cx7t7H6oyFqtq8GzQ4HqfdvtMu61h+d
Sgd4sG/38TQ4h4olZlCXon9haQdmctZkX2nepvsGbE+vt/rkvgft7nnkXQU3ro0HFIMdX+gd2lNn
gu2kpimoZllAjknVBV3rtB4YN1bQOVkZ9VprHTWIzx1aMCrDGKyi7yoe8oOYJt0fFYPgjST2/ZSW
5dFSnHg8a7XJ6+q5/K0MCWc3AV6ikfaZ6WPhC+4+x5rOAyrUL8nz1EsH6M2YUr4hxws9mFgbvZwD
HtDnZrojmg2v4RbzUwYlWE9z0Jsjq2tcDGpOH1WNajXeRb1HJToOlyBFeo3Ji1DJEjXMRDFxBH0K
vwk/6qEXbbdL26x7nKly96R0mtCo7DysZTv55qSVQcIm8xDHRN/xInbD0XARJMV69wO3rwynRKTh
POItZGuV6aN5iwirDHu6L03rroFwtz9a5hAMGnqegtrmPtZ9J32rAQFLueYf6VrzS+PEzZdKVPle
GTBrdw3bAWRceG6cjd+KVtpBPbSz54BW/cST1gXESJC7zOXtvtJUFSbweke3TYdQ5r21a5SogG8n
7K7JyOhrTWbdmdkoXrq8GyA+A1YOMtd1YFfYOyqzaWgnvRWgxay+1yagnn1wzwUuLRUHEARwvYy3
5oOcHO1AM/xh3Ib+ZgL0s1uiWp8PcBqTljVHyx31UNRF9gVw93hvqLr60pSyusubuXutIfIT6JNj
PjdKx48uFq0ErW9/Zh36UozOVHuu3uO9x9phD4BG3AQCk+VRF729mESHwqxyiztJuRHYRlnfVwXe
ZMbkQnUBmxhHOm1fzNFM/xZWJwIgkPsDTd3B4xSS3GLufpXMgIyXjTcl1bHNxqzU73FkuY+EId1V
dpbs7SaB726d+SChsxcOHOQ1UbSGD4262TMgs3XXFloPshE6Ux1RA5oGLxFc7AxlvWQiro5j39Vh
2RLsWWtOAsnLMqw6Yh2r2Oh3dc5sz+lp/jgbVuwDG2QHWsny+6JCdJXYnPjGWCGEjIv3rCCzx80Z
YkjU5rsaEJ3d4JigiBDpeFMBdX/JOqjjV8wNqxFyGkVt/e3M/d+NPdrvfc91hKLQBxQdJfumLwVq
Sg2AhGnFD21TmfdoCBI/Ki1J90bWld+yWeM+ZV27z2Rh+Llym6BG/9WA5Im9Y6Rs9gWf5AOiAuzB
qQcmoEsgm1ai+RZ11UKhdZmHRhepL+uG7VNeZjyAWFodTMtlI9oeazqNiCFQRv4ymmhvZmYaaXzd
nTXf7FPp17QfAm5lY8iVSg+FSrpoFpIfStWpp3w2ykADePYJ52gKRxHHp1Jl5KkpSvAce6rthK4N
+3JA3XCqhWZ7uSQiQDqjAqio5W3QdXb3MtH4t2QlevuwU434MoQo5/BmOWk/+eWsNT8Me1KRXnfZ
L7Nqs+/ubEErUkAXbyDJ35me6R7XBukjBjH8onYNX/UIZSFfSw8l691d23ASAmAOIGWv7IDNzhi2
XTr6PG+asK/MeCc0q/XmejAPrt61odQgLC3xZPP0vnyfSrSZS0Y3PznmLAKjSHJAb+YJFLDK8Ubk
T8LYLLUw0ac0tFicEH/QK8r2Jhgx/a4ZnOpL0Y/cM5P4LZ4hChe3bfOOMCJhoYkyY5SYon9gdS3k
UbiiqhDMmtoeRc4uEGZjHFnjqic3tn8NTTZ4VYlNb3Jo747diKB0iJ0Dh6BUoIG34qcQwAkn0bd3
NqHdy1Dqyc6Oy+LdAGzxAaWM9qvdavKoVDlHlhanlpcpNA66b+KZEZTneO0LpWbdT2QtTmqEQ0jo
PPod0iK4UmoRyilrw1KyLAK2yv6CyKxE8+BK7hIkVB+KsXdeO13yyhdD1R3HMc6E13Jo+aFRK09/
y77oIlOz8xcZ29l9W/fEww0Zo8uek42oaFsVlDwGe89L6IK6CzR1ZKnl17MBKXaqDwdZ1smhdAcF
VRT7R4u98Mirqn0UA8+/jbUlHvoEbYOyfMkXTX36mohu2o2GVQbdDDE4o67JV4dWaURjLfUzliZ4
DtXd3pgKJ6RxX772ssYrfM4L362yJejpbD9G6vmYtHMBAcfqTVPg8RTCyh8K0VX3NLXaR7x4Ytz5
Rn1ishlfbKuO70gjsFWUkYHfJv7g/xJBMgCYWlCcTZZM/d4t4Evx3KqjuqoR2Te6U3qDOfAwyeI+
gtqI5mmDLUIDfSi93MQTI0/i4dXgjO6shpGTi4P9tSVWGSYJz4NCDJBjJzmaPI51f0+yudhNVj99
Sc28/WJmkJw3ZhNq10Ondk3G0YrGuSvU+C3jphZ0wtX9mA6ZL/Kif6Ij3koK7tAnZqF2lEpzp7st
8w1Fhn3Cej3gbfGbZ00HZ9HXx7JJ9aeSomWdJAoq1GTymnkACAPoxQdDT9qfslDSI2ltPJYQcfOk
XehBNtQWruoxOyakzHxw8qoAnLV9Aqyw4xZgMsx0Pg4o+IUtF/URKLh4ZzAOCNEct19QGqA+kr00
GNsmvzcc7kJ2DMqRzrxo11YiCyrhurveQn9guynVV1Mvfom0dU7EgJuz3Aphy1BrKOoa8m6KU+cn
bfQcBW10TaJt056svDDv9cJtj3ZHflt2CQfdNfpRjMYI8LQwPSTk5G5mvN8lqLT4btEuIszlFFpd
h04wiWOF2jjq+5gRcLOkI/6YUDzwByPWTrWViWNadvkuiwfiox6YhGoQswcXroWqwcWQMgX1T9Ii
CHUlPULJvolKnc0HDSxiL8kqJyBppvmZm8i7nqXsfnSSyoN8DfRJ07h6b9FVJyQD53czSFP+TOR8
dOmU/STJbO2cRh8f5mb4M4lMvpqGhrlk2bcBNK9d2fG/O6Xyl8YQVdRKPnp0pDQqKWSwEI7GYU+t
Yo9AfBED1cHSqegQiKQ0IMuJFG2XarVHrVo7dnHaVx4yJ+SJIEvpd+2AdkhQ3Ev0Qb/jkKwKY3fS
TiYo9T5kpMp7ZKDLx94Uw3OeauMra/WXuc1t4VUkd1+4a56g/6O9am6qo1mvLJd+Cm4SJdnw7ibJ
+IiuKaUvTP7HLbLuHnTb8Uj7urgzcWX5aTKitSdUiA1/dgb5XKBloV9icjSY74h9Z/F4gHiVyD10
aa78IgURd1BN7POUVfdGrZN9XxDHryun3+UJOvbWBvtmoPhzmFNZ/Ml6UHjnCR3MegMiqBmLezzF
mvpktWgp3lJ3Zl5Z6fMXi3F2Z3W68BHxkr1t538amaHpNa2zYIwtxGWpMu6hKwvVU01/SKoh9524
IlFt9MsUAnzaupobpEb2M8+zdC/x+NqJRnZIKhiZL3UkoIpCQ8SNFxg7AtMwvpajBaLmTPCihGjg
90zTmjc+ptbRwtnYo6ZXe2Xt9icN8RRIKzwGmq1GeqvP9UM58PkJV2rt9WluPddphrdO7vB7SK/S
MAfA82C2tqy9gaoE0YWd7CCGXiIMkK2XVrkbFkh+enFX/3bSrvYkjvgBoNA8bBv09LDHRgshb189
I2CePQ2IJK8m2FGxy9B5vRn1R6cb5UOSN+m3T2ZKl+QeJClQStShEGKvcszNOFggKDtz1OnoLv8w
lxtp32vJQ0D3HHwZukKGsUJCFgowW0Bm5qjtnkZxl9CXz//+D99f9+EeuK05eorvuyfJ/XHwb3/+
IgWP6XFRd4LeIni0ZF1fGG0Hd9zI52goJTKFR4PsJvFJ0h/q4udGVtgBxXI2WKCpRBlge5r3SQTl
xedXS+ACNKbGFp+3kXIsIeL2fnuOri2xuxR4qAOZW/R2Pi9TTHY9WRmyT1GufkTK+Pnpr4OuCCSg
DeEKHfy4869ztI3WGojPRVpDf0CG2kMG7LPVRdv9B9G1MAGwU9fFtxJRdFapikWc5CeUgJBXn4w/
t4dxZSPBBjAJC/XOputuj6gguAbQgizS3ZOuoqZApuLrbRNLUeOsUrUMA+0qoGKzwMPWNOXOLKH2
Q0oWdbgjFbVfGLRmpCt/2BAt3QCDXgKcYGvRM4ZgO72kK05INNZzVTBckOirlPfHmXfPpqt/pSr+
m0wd0pHjBrXlyjaDSQvaT6geUWatPBWptNFBl3UWoVOKJ49J/Ov29C3HYD19KI/jjC+0RUgmnW80
STPEMwW3I1r8mtt9nk4ecqkeOr5AFgFZoC2S/GUFCeuFgjYQNzALDY6VQQjVuLJIiBUVva2HNeUM
BZLmyDjSw2USZmmPlG3xdTS0cCgqvuHZrk3n4tccTCrwH+uiPbK6LbQwdSsCRMOfhqOwaHh7Qrcs
rPxCjzs9GQS1ohiopRxb0v5628C1DY9O3Et1Ch0OL9rNlAiWHWSTsCNyFqLGMpio4FTLNftJ/stS
7EPvIkwXoJ9oaLLu/zuhxVQx2J0RqUXDaPI05HFvj+UaAgHoc5SwgUa2F9rd+fYTM20IgNU0mlEy
i7t9XkRFM3h2dZyresdy9aa1+XfCzb1yiz20Rn1z/H37N1wsGErdcONA3wHiaqD1zflPyEjN8Ix1
p8hGgjRL8ofZUBvlxKsmwDxGpwf0mweW8NxEhbcYcgnGFA2q+kMafoTi2v72KC52xTKKDyZWkAAg
jUQsGzpFWftTL3QvL05jIb2E7W7b2RrK6tbG+wMN5znsFHmMpzMEPbYkja5ZQPgMZwdMIThEq5Ek
AD6IMUlhYUkFxmbujUjTbnjySzcE4BHUkdEMHiCKK4j7qTbrOqdD1Cg7LoA1q2WIzj0OXvzo2eAV
0NM4SFHK+2mk6Wtppc7OGIq/bk/mlbI2eiAvtHEI9dILidlciwthQ8A8MpADsS0BpXwEviaaLOgK
appbbLmr5mBFN0CqvgxZwJSjdmcZQ8QKGhrl97FTnkQOX3VvZrmBery4V5b5BXgM4uEONub6YNsN
tDD1chzQ34l8oyzeNRY0PRgKVQgzJuGxoQhSS/6tz1tqOFctL4Kx0BND34c1RGEwjarhuj5EXZp5
Q2d7UGz0reKOGw96/6wgw8G1T2qlLJ5yYdsvgCIXfOt1LJX0oBD2YIRGJi3noJjyJyuv/KSsg9Jp
LW+CMwtzSrsN93kRj8Ds0vwUXhpa1dhG537FVKrT3MYdI4Y7ILf2oPd5QqN41+oB/rOsNhb1ytEE
mg5IMWAtEP6sYy3pjnhJ2wb2a4xaBLKCW5i6i3gRAwLKH8U2hKTkQj8DBStWoBUtzj4e1Q70O4sW
ieP201HAYgZ1Ntz/wP+imev5vOEIAG5B1RjNph2MMzvpWXN3+2hfnSo4/AU0jifC+gmVTBpqHE0/
RllVds+Tg0wy3iPxy20r1zaAjdcBJI8AvAda6nwgucsbxrRyjLAlUQI9sGappx2rrvM7dhj799vm
rlwy0HP/19zK+bcdJNMgajVGegIIx/jboV8nMIhn8fdtO8v8nwWlWB8bTcFgbIE9riFgHancJGbF
GCG19YXxCk54eheV+c1WugddLShV2k85MNUb5+nqrYDzhN7KAI9CyG+1MUrZS5k4YorSculCDnFS
VUNPVyFT96t2X0vEprHxl7nFE7q27YHTR6hl4xlzgYPUNJdBGlIHJHF+1fFqYc2fSvt1e06vhVoM
XckdiPdizyNUON8rFklRvxzmMYrJicEDU5X6mjx13PJTG22F5merOBjkMaF/tOHu81wouGJ4Zfw1
8VimznJgPsBlzaFspJESGtXF5OVI+sZpcrg9xCtn7szEKvR22nrJW880cnKFRld7jT7fNnDlAj0z
sIrjGtOQHUswBl2gdGTsku5uqABREe8d3QgNro4Foo24PVHHIWtRDTKj74dAZTCyrb8t/nMLl7jx
+bUm3pi5szMVEp/3Kiq8WW6lX65saXAZ8XZY/B+eEavAPu1NlLEgOBC5DaDD9dTprzVQQsds0NnG
raQv31q5C5s4SwxPQR2k//z7h601laqY9ZLMgPS7np6+m8bDrKW7pPxmJr+ceamZ1QcHwLYtDvcV
93tmmJ7vacEyIx5ZN0foPvQCWHGYGG98iFqqAvQn67YYr9fcE+yBvoCNAUT4molXaYWBOFXNUUXj
v6yM/FXRKkQlC6WHBJJDotiT1P575vWD0QPvcnvzX9ky0F2BW4aMFggaa5nZzq2Yk3fAYFKwZSov
27hbNj6/VpntCygHJhSfR9YAKemwdf78h9+PkB/vTSBy8dg8X6xYpUo4QzdFeax960YIy9mxwzbe
FctH1lsRhIn/GVlrx7Q9EcQdagBVF+U6AJm/FBl7Rdb+15ig3EHIu+aiiVrhjPvbo7t23tADEXk8
C2t00dGraVA80LkAlF59txBjt3sUU2+buHL72x9NLCv44ZiZyrLGXuVzlNqB+bPRw7w5qC2xrqvb
wIJCiYnmXpBxXPkNpUNMSM0wYswBm/xia56uD+Lf76+OLJ/Q2I/FoDwM1a5397G+G9oD3craXV+N
f60Y51OlWmfqih5WjDokhpd+N7bGcdXCPwEsnrFLj5RzC6U1tRkU+Zf3PuDr0kl+SKqe9GZL82bD
zoVSVpIoE/rPU8Twjhtp+xSjju2xRG1QGq7bwZsNUGsbz8VVJMsLBXxfBzg+Kx8LAKdVBIDK7f17
dWtBGO9/JlbRqxs3dlxLmIiBdFLQgmVbertXN9ei/wxdXwh9r6klGoAPJVpIYVEQPhYD2jB0VsCr
40C3mlVdGwscMVKpFM134NDOlz8DJ3qaNBPFE6RPAb3bmKprq/Hx86vVkHi0ujlgrcDb2wH93QOQ
awa3V+PaXCHehbMC9RLX2fITPniTSWlGOomSREkdpJUfQ5vbt7be5VenCaUBJDJNxFLreN7utVmU
CnUyZwZGibQVesew1/8wEES2DCkVpPbWbzBHcp7Gekwixx5CVzQHwUsvdfXQ2ep5eG00uPkRxSNv
5eJ5dD5lQM8iAYEW0JHdOP1el2g9ESPf+NmKAxQyIYkHOi+6WAPmuPLAxNYY+tIimhrUTgsBQPr8
dGEtdAZGNWqva6UHKwc4gs9sjiYDwNG4hvyeHXblwWo3wsJrexhJGSjX4hkJAciVh6SqYGYy8DFC
Sd/rs58FED5FvvHk2DCydo/AHyujqxYjZexX9VtvIimyla64agTPpoWNdaWTD2L1okeoMmJFGvTN
gIofel22L7fX5drmwkSBiLekXi9oVxCKsQWYepCbAUj4qOaK7nnc/blt5MoDCtKo/xpZ7WBe27xr
LDx08wypx/q9AOigMt6xMm75X0yhfoo2a6ifXTxABrPP3dkG7F+MU+lR0ty7mv7cl/NjJazXBhjo
20O7On8uGGM4Pi623Wq7VbIxm6w2wYxi6Hiq42G41XX+mscEi/9/FuwVsxgq/4YCGX+KXHsvtGCW
jwswcCsA06/uNuT2dDgBxNrG6prkfVFVrYmJK5JJIbJ4HKArjLaPb3Ej23ve1UDSoGCCzHHufNc6
awJZgBpePo7OvoN0WZn0gbDzbiPAvfbWgs7XgkdAbgaKDOfOry+lnmkdygJV3vyV6+kjq7rE1+w2
9VuUwzw3J/2+LvLPv8Ptj2ZXO3aKqwEom2SKGjagT24SbrL2/lEnXL8Z2EKzxL5BSe+fV9+Hm9B2
085NwLPByPiAjCeAasXk5DsE29Y9mXR1r/Wp+wTkO6gWKfAxY6HlocgzkOPdutrHFE2ltM4U77d3
9LWNsLBkUVVf3vHrQgybeZkUJmZcDPfJ964OyCdblC1pc2QuFy1CCB9B92e1pmkCSlsKVZlIBwgV
HT0B9H0t1Raa5dq5Qf8nhrwXyHzgOp/vnNoBkrx34aPlqAfF3B6R7FUt+BZbXcq3DK32SuwURdsL
GOITgBukDICNOo35CEEZ13y7vTjXjgMkBhAqI+MBIN3KGQxpPMNfo6RYaNojHaawdLW9mQLooqNu
JAfxRkj647bNa+Nb1gk0VjATLtLmcd0n3GlAiZT8VJrPDpR/B/BDNrOwyxtsfSA+2FlfqsSdBG0m
RG3ZWAQliEgKiDR31DySfbPlvVEiw4IDL469JHdVSzc8+bWp/Wh+FQDlU805QHRzBNSqmvxmfivV
UWdBTj1iH25P6bVbA/chJhN3O7itq72ZZmOdWh3FQ7GB9khlth5ejql/28jVAaESp6PFDpB568yN
I1K7dGOsG95e/d7QtPnBqGPuc6NF+iiTdijMIXtRebKlGnLVMgIXhHpQBHTWQb4hwbJDg1okyNSh
oUtjeOLN9GuqmzsX/RXtjdD1SniBSN9GfRPlsOVZcX7Sm0UoquPAfDHtGY/7fNpVzT3m1fq0+IZD
EBijpyL4yIuwzur0ma01KuglkAisB39ufoEG0Sbfbq/ala0BmjW2BaQEgBkwl9P44VpQRJ+yCUjk
qJy/8nnHhrv/8H3w35dQHy/JNcW/KuNc78daj5Trj5NXf1I5b3Hu+Pa/31/9ftLMcdEZUo+oK/xM
H7360wjCxcIicYyMqAVdsmU7fJghgvxHLieDRCTJPBrMbryRzbu2BNCHgzIGtIuXosm5gcpRQ55D
cjhyHid02kBX3Q0DywdWng5bdfk07n6gLZcr+MMIkLqRips9jUyZ2UHn5ndcMLB1u3tjZIeGtZnf
DO4MLmT2/fbqX/Hl0D0CqmypsKFkvRpaV2QQnl3gkTOoCINvfdPcsC++/BcjwJXZLvSnLnQqjIzr
wh4TEkkC9Wk5TXcdJ9xP3PnVMvKNAPHqiCgSh6ikofnWejeYg0s1AmRZ1CnrS9eJl4VJ6Gm5OE3O
ltLCFb+GIvi/tpZ//7BumgKzlY4Z3vz9Dyl/6M2zlQbAiUCxIofW2e1ZvBKHOSiFAnYIENalYrxh
F47d2ECa9jUgN5R6rYkHbZJs3BLXNjtKc0CzQjDOgOLZ+ZgouCE2ZMFx7Rmt77ogln8eBYWkArSH
AQdZ/Nlqs0N9Flz4ykL+GFwBdi/GLaXx6yP418DK4xjWDFhBa8yRWe+s4dj+/vw64GEHT4MpsqEX
dj5BYzPY7cRR0hLvEzk6RsQ/2QnvH5eJghmkqYBOx5FZ3V+uPSSzcFFPcvJfVeExueXQLi9IiLlA
+hki4wBXXPh8nXIpIClkn1gKqkB8jN3vKajcRjIG46e17QAygjG0VzCht3PhncsCXEk9naxTqR/T
+5R/ejedf351BNMBKhtzgc8XDw6o3Fsx05VyOTBS8PoL0BLFtrU7cavJAuu7RWu4KUwa6EfMpy6O
way+09ldRUlgtb/0hTut3esglurj18/utnP7q/G501SCPjewk+a+1uA2N+mxy/VPuxYYWQSykIYF
fmkNtECPjaKeMwxST7/UHeiZuYfWaLcH8g/U6/ySW1CV4GYBj4VIYw0FK2eALQRC4BNy8/Wu6XNr
AK7PYC9Jl4o3zDLor2X+xZ1U+62rqIFAtEoTT5M6R6/kCkT81lX3I7WbJwBrUX2cuUjfOq1z9q05
dpCxT+KoLbr8bhZxvmdxk+0rAxA3MgFxAKI4bQ8IRdQUsAJNZkbEjocYiQZPAQ9xN/Wt/NnXafyM
ytOIWr6jv2XzqL3FE4Ni4pRUUZ9AMrNrZumh4xnICvGceYXQM/Sin+xgyDq92OPiQYvTcq6eBLiO
gDKbxuso3Je2bP+kg0Y9LSESjLk5becd8mDJXTNN8Xs5OfN9MzndnWPVKbBOfW39GYEl+y3ppAW3
V+LyIllyDAROHhk+6P+u7ny7ANuK5AyrXaNV+84GmfvTgpA49B9MrJ9uhuJNkVQw4e66DHSp3e0R
XPNfyEc4EKRyQb5YV4nKEjM5drF1ImTYpdphrn9XeeuZ/BiDhXjb1uVtsgzlX1urAzjWrSnjBram
3tnHkG2y6KdvXED6wQ6Cl8S1C170+YWil3Fh1Lj5T3q/q0K2JaR1GRAhKoaXX0wgfFirQtpxhXRh
rDsnfXzp8ASq2YLyOZhbWZwrEwUNrSXrCQnKRVnxfBhKpHGt6b1zSsmP/r5wvt9eh2vDwDjAPkak
DIzlKspHel+rkti1Tjr0Xp9HZ4Z8B6u1r7M0hifWE7mh+Uopfu+5vzKhCr2o0gE/Cjjn6pjwrov7
WTYFUFJ1/TxU053ugCEdNmk2Q73IIVBvKt4dUmXhMGfqyW6hoSSKIvF4C5kykiJdoBzlvpRwUU7o
WLLeTY1ZYPId2zcqmv1kSIs9L9IHfqmV3advjsWjQyYLKISlyrL6/bHU217L5/wE0QDCeg8lCm+r
QdOlK0H3JDh15BMQLV6UaxPE2iYIneJkEzS0B1BOWSPUJDYc1uXOWqwgF4N46Eq4UjRJSUVni5PW
3+tu4g/z510iLCztMAiwE5eMniSOp9EkRXYycuIxG8R/0nnD+Of2Fr42DvS/wUMI7TDwaF1HjuXE
ULwr5WlCb/XnaUt3eVnQ1YbFAfn384v5D68Robdo+MPwec7e5zTU2geIaTzX7V60e73+tFs0rYXD
AB4tMlYXK49qij2REbuLFvLRBrkbQmyfnS1o2NrIN6NsC6H6NZh6aS8hnLZUp4oGStuji+ft7y/+
6Hy68H08QVxAEdGNfn0+UpMkqWsIddKpEo89cZKvROuTY8as5sHk/XBnaMRGg9Bhiz92uQ8Wy0u5
3kJbrgvNwcSsqJJtrU7trx4tUF9vj2vr6ys/TKYM6hyiUacafVat9q7/D/kQlELAM0H4gFZf+Hu+
0dxMQsMCLu80Qq9g8gQaon9+CHBZWBVkCzFTq4NixLpZoCWgOk3Nk8YfiLG5AssrdrX4FA2DkB9w
HR3beDUEvaPQXHBiemphK4yLgfm8gRqTT2Ruu4d47tKveOeVPvi7pl9peGWg4UNf49XNp5TCNzDt
Z8ndxm8Jb3yc7FfsGN2T0FIloI1Y3U5DHfU566kTJGXi7GpXahCDmGSAioPwR4O+xEPLnhzOtINI
CiD3oNU+v46uNVmeXtL4oMALQbukwYaUYinm+4HWw2ve4g4fLDT38gql2ZqvGjKhRXVlf/pltThd
C14dtyAaeKzCEoqzYBV5Qk8JDWoD2vGfXuTz7y/37wd3lTbVoJS1LMH0kptvJvt5exNdBonn319t
orbXRZGbmn4aZEqioWnVow7EBEQXSY9GJENC0ycIi9efdlvYUAwHA6luSKKv3RapE9pN7VRH3Xxn
i69OvYFnuDze599fTVvtNB2vOny/B11Xh/sYN/ziFXgpLOBYI4ZZsk3rjLBK4nEYocANePMXCXQG
GyGcBxkHCcU37bFOZDDU71ORB7fX6zLAcxcyI17bQJUCvbteL2ggTujEm0SlMzwzOXzBI+kUsyxw
3WqjQHAZtpybWub4w9bT+9jKtFYkUW0bvhX/TIydDUWH2+O5XCjMnY7S3ALUoUi0nBuxp5nEg5r5
SRWQLJGHsnA/fYLOLSwz+mEYGh9BikB99tR3UT+Fwvn2/xvBKuRum0wk0sL3ye8cbZH7jY22NUGr
i2oiVt4WDT5f8K9t7JtbNKVrG+rjAqwCYAt6bCR3dH4arHslJ2QJuJ+JZ2nKje106WmwDni/AQEA
IXBgzM7XoeAQkqMO5yfGHzX3btBF4HQ6svUnjrZqt9fkqi3sKECZoI6PROq5rdQYSdE3poZBJY9o
0+ip6rlq0fEZTXnp1hVwdQbZUtxCYwTEKqsZrGpJ3Eoy7VSKMaxEHlYmf0tK7dcQ1/vb47pqCiwp
KGUDdHIRU6R9DQlak/BTDj6KET9QNUGh6UGmxsah2TK0/PuHQzOwNI2NGYaoPKa08GR7V0JNdrQ3
3o/XfAxq8pDOh/Q8auWr6xM13MF0+4GfZi25q3LxiETSQU3xxi19hfUA+OcHO6sNMXRAJHKUO0/2
6H5NsvTnkAJB0VE3NPL5UUspGtqqXamMXUvIvjXy77cX7tqGXNhteNBg9S7uu5hpskDFl5/cDICV
avC0CnxL7VVCoLh4uW3LuQzbMNgPxlaDLa2xLelk8VNcIMKSUAUOKmn/ghJvdzR4n+7rqrV8o06J
rxk6FNYg3QutzWZxX9hR6CHfos6FN1RoT7T8lSb2mwbxJ4dbO1LP6oFbNPfcSdIHprcyaLgBNVSp
Ma8n9tIZmLjAOUBDjs2tG+TMBP+hKuIvVpbxu0o17n0OjUC0yC7QrRglt/8j7cqaI9WR7i8iAoTY
XoFa7LJdZbv3F0VvBokdxKZf/x164puuoogi3BN34r54LlnaUqnMk+cEedKwfa2z1geRJnuK0VUc
sNHwDl6UfYeyW31QUC0NlVRi1w9gBIXYW39X5bR4ApFXs2E5WGPdzGaPdZK+DS3ftrxtM9/qszrQ
hd09abIpgxoVYr8hHgNlQiPvSOvhxR9v6QhGxPQglNeh2DaaQcHQCB7ZIgJbcpTtk45/GTUZh3h6
4wfb6ocD3jIQt4KXiQEuuVWKen7X9PGOqqw0wJPYv4Heqw9vL+vVRYDsylRdRYwJWNtVGb0EU2vk
gcoI8jG+aT3n9PT+7wPxM0kggWkCb5fLI58VKs5V4iUnukN2WyUrEd+VR8HPxwmfypuIlq/Lw01c
eUNEUmDDvtMi6Lce6NrYh9tjuD7nk5WpudgCndA1RCRNekYqaBKfRlr59esgQlsc0igE95qmGf7E
Vjpq0BLvV/zl0uJMEF3YxEMMLECXkwfhJcNKegW7OB4f+nc3yGJY6AxDFzFCMmRGZmvD0tweQPWQ
nkR0GsSW8x+3523h58M7gnEBCz/JKM7KmWNkSVABcn5i7Qv9WlXvZc9BKfb887PZSZIx74WHz4OA
TVAexkMb3h7A1T1yaWH+niiyXBp9Cu0Im9F7vPVehx5sqqCbWwksFu0gzQ3NCjQbYk0u15mYYKHP
ocJx0ps6bNzfsnvg5d0/jOXMxnSXnN29meicXIG57SSH2qdd7tuA/Cfdys27uORoG8JAwDCDBMul
lbLG49gwBD9V4I/ttQ/6Wubo6sBjr+IagjARFITQQTsbRgXlXCEgLHPsOp+q523QkRWI3cJiAMYL
CPakTnStdWcyXCOthBt2tVPffSvL31m7cpcuzNKFienvZ2uhuQkBKbDSjmkK/lUw6r03ukc573wI
s4NNRztrOYjNj9rrcCje79ERZgMpCn8I3Y55CUsKqo2mx7SjzuMWbavOo+bWKxNkXC3zNALgE6C5
Q5GEnFeZFGtIKsEteaIDlBJQq8u3QCWzexcY262K+vg7rsLUd6UsgyIT4zbXSb1D7k0EllHyn3op
jdDk4L+zFByFr1XemnrJVfA1+4mzJ5TZ5SSvmzQ6dV71sxKN3FTt+OxoxqOq6gCUWysvncVNczYl
sweBrYMNzkh4dHJ4vKFuHPD+520XsTgiC62TYOEB6niOhCQlOHrLWNOOtv159PRAZgfLiEJVvnjD
SuS6OBiklxGJTSDBq05QMCZlIIOMTkyMH9OMvlZav709msVz/NfEHEyDJlDTam0jOlnxg5d/0uwg
5f8yYWcmZjcQeBhq0Rc6toALqeXmVwt1TAdssvwLp2vI5sXh4HoA5hHPXdQTL32GI20At2QTgY5U
BEZ+T8Y3yd5uT9niBjizMfNLZcVyyyxalPIHLczGzjf6H0Vd+k13gKbHSnCzOCDcFGiu1+FI5sEN
cVKOmAFHXButMCLf+oxsK539gxUD9HeePeFfEIxcThtYfdAjkeDN7hraLhrurGQHiO7u9rwtDeXc
yGxtFHgU6OQXjzUYmUCs8aPhw3d9iN9/heOo/B3LbHk0aG6UoMrSjqX7cUwASn3K/iFKmE4jCgzg
/UBAPXMyHbJzpBwc7diVnQhGrd0bA/hDASdYWZclBwCMG2CPFi4RPNUv14VOXfsOreFrdoP1KTdW
LvGl+wMdjUBa46a6Ft0se7CN8xaurBu9J2if7SFae4/u9lDvafAPi+9MuxgP8YmCaDYSZG+Gjtm4
D42vdvyLOXsQ4v6DCUCE8VBD4w3e4JcmYq0YAbQFizlNdoyHlECGYvMPJtA0NfFokkmT+dJEVRl0
iGtTOzaliMHNXA87G4TqOzQFryVnp4vxov6DqN0BqwZeHEhsoYR9aSp1h57IYjSORju+Jl5m+W0R
fVE5f4XH/l0rJNYG18hWNtyiVXS+maj5oe44z6eBClxXViKNI3qWNpG+E/ngW9UnwTaVOiigl2/P
54IrRQUHTC8uuHqwO2ZLZrks0rrC04+seIug4F1z5gMZ75vOoQJP/W1j06m8mlHPgDPF/rtGEjN9
HKEBkRvHJO/ZwTGRxht5l25roxJAx4nNmDsTD77NfSoglXTb+oL3I0hBISGKecUTeXaUhzSu+yQS
xrEzZKCTL3X9wmJtZYjXlZHprYc2wj81CjR3zzZoJMrYA7+CcXQhN6+I3/b3pND9qNsKJ4wYdEj2
XvLj9sj+7PrZxE7gfzBzoi0MGYDZ0CRDUi1NK+tIi6TaDE5h+5qpxRteSX2f6Y0ZAhD4MVFZDYxH
rZpdJ2UeKCWb327tDqHNC+PJg2i775VO6yc6SCFIHddfO7ORrzkUpECUPyaPfSUjH7cUeSEViOSN
CJG1PmbYqNXAn+vR/jqMVbYfnIEEut52W6TDssApxw56ZykvNnatx1tNQUeiqUYTQG8PzEwDXMmR
KQ1aUjXKnpVRGh9uT9CCm72Yn+nvZw+ZSJo6yAkAXhSGGTYG+F4CO0N44r3fx+IxCc48OA3c4vPn
QNpSrxhq4Kgsdw8VkwKvgTVc28JQLkzMwvkSIXGWFjCBhI4JsazhPh7v1higFo3gkExVSmA95xG2
UJCC6jlwWm7ySo29qIIiwdZYK+8u+AOgPP+amQUKsopVq6Ox75hCDQ3ZUsP8DdmloTqWJYifqq9u
sZKKMci1B7qwODsoKdG0oinA9M9SDyqVbuAIY2MxvpFe4bPsQMatiRw1MX4M2aa13x8Yod0A/6DP
fKE7e6gAtCNa6h6riZC/sg+MNx96dw3ks+SDKIC6QF8AFDN10F9u97gewbCule4xqYB3hmYLmuK0
GPeIVvh2/J0k9zm1/OwfHOyF2Wnyz05ZligBUZLaPTrFh67eiTjw4vdHGBcmZncyV1zjrarcYxYV
P80x+dENfDNka4+Ypf1/PoGzjdlmTeEYESbQHD4X6b6akuX6rjc3t93StNtmbhu5G9zoWCoQMsyj
WIcTsGqPxDmC7g3kWi8d/5C6aySpS2MxAeFFWytocq5eyzrcuBMPsXOknbnJRyhGKBKU2feGr4zm
T5vZfDgQBwbzDzKE1zh4qzDbXOiRc+ybTG4HAQhjqVT30cy8eDPavP7iUK5tmQEArhx4v7UYi/YC
Qj27ER2FkY8BxFumaeZ9z/PqDi3/ZdCaUDsprTi5h3xBfm9Dgw0JO0oCRczxq2UXExdICR0DCdfR
Do29FZVrCVRj+jyCFryoX2Sn7N8CSjGHwUpdiL9YybaB1s8JzzorbFrmPsRcA+bb5fVWFM7wZCjB
70YPohBD0/InCWEiZG4gCFk2tvYo6vbdhElTBnfCFmKRgDe6ihqcmEYpM/nJshSihLdEVlu0C9Qo
3Nzecgu7AbsAokFTbDvBKC7PKKkdLJKCIdP4kaf3Bf9Zd6Ej392egvFMUR6UAdAtgHfzpRm9raOM
KoOfejKGDOycRVasRFqLIyGI5lC/RxvMvMqtjLTW7WSMTxzlNfRtlntX5B9NR9tr5Rod7sJBxXD+
2poNh4wQtKgz2Eo74kGQEh2x5ahBG8+CXuvtBVqI/xG//T1EswWiqtaUpuG4AsdF6x1tHmobyKrm
vlTPfba9bWxhDileg1PTIjhprppuiwTqFojw7GMnQEST7bPiO7a63xsvt+1M/vLKM4CwYOrvQZ17
nkPxoMgqREPto4K6V2x8QyVvZTcsWaD4NpC5YLa52g2Z1QoxtpF7jIMaMDRv9aG0sAUmrDdIHUEp
AXKJ6e/nlxtrgQ0BSO9YQZ41CUWy19dE1pdW49zE9PczE6YHkQg6mWiMZ0hSOnrAxEP05f1LAUr9
qd0WTYlXCQ0rFSOky3TnWFsvGjuJle27tA7gTZiQLvjfVQTcE47LDkIwxwoq1nbyFEFi8vYAFl6s
4IXxJtJmNPReVVa6GlKBQNiwo+t2Qdl1v+BQ74rG9c0YD4q6lCtnZM3e7EDKLtPbBgpcRy1tn8ya
7vKo3UcExXiQ3xRSrlSmlvYZWPlAnIDmdHQOzlyN0EVjDVAjOVresdd+d+3D0P1DEHVuYhbdxNAZ
dzIdJqT3aBovqXwp3PciEKeGCIA9prw5fPO8/AW1Vtf2Ks6OfKi+CQ3VSBc9RLc3wlLxBcTMuo6G
kmmu5mVPx7Ibldseamzo9PDB/h4be5QKIY8kcgHttOK+SbE1uNgxdGCVo3dna3LTOuxzmtLd7R+z
tO9d1CT+5G/RoTZLSPa5qXeA7QMUERtA3Yr0cwPVqNs2lraGi+YWCjQ6zu+fbpQz/6DJuopoTrAT
LSjGFlA9qFoKhU2Qlv+DIXRGI4kLsA7espeOKJZD6UINCxvEyR5bsNcaSfoE2cyVk4VmsoV7wT0z
NHuogFzMiP7gH73O5IcKdEtb4vJ0l/bsM/K7aqsDUSK02nyEyEe1VaPJ7mTblRvFLHubx029ca0K
FKpGV/ltCf1H9P7/NAGa2aVjFd3nymlDyQDY0QikutEaQTd9NhQ78HmCXr6tNdgqbe+r1RfOKc29
LIybAogbBNS71NH5phwhKFDLFJKbhEPZszJy4GWA4sm9rjukfOB3ngTZuV+7wFw4rLBDoDrroOOj
tc3LIr+XkeltKVdQHawGaCS1UOLVhhRUJZ5t75ICDjISTb/XY+H4qCirj+7oIHKF5s5uqLm1Fwa6
GyGd54BiWuov1EHGW6GUaDcJ1C/08UlnEbkzLfUxw//rqem8fKMcpXZNRr86dvpDJdTZkkGzD1Eq
HqieQQ4s6TZaZWZHnrvVru+HNIBmdu4Ppan7UkUo7I9CO0QqHYPUjajvthBc1ysE3yVa3YK6FCy0
HYU/IK29gQYCBIlJXHy08rgOW1Dshq1dpLu6LWigFeiWRMenfNK4ae8omKA2ratHe6CGh5DXFmg3
uvKDl7hAxyts/A2SKBnE8GQLwmlWAUHVlMjwRzx6dJKSh5CdV/6AViA/NdXvanQULn1D3/QFqY4e
qaWfJ3g/AIvZPnV5oW/oAEz9OImukYx2h6bnRpDZbYcfyb6BZox8ZKIz7r3a6b1gTLTuu8wj8Ljk
EAAMrZR99GSCpiwE79vMa9+yrht8yGJlb1BS+U76On9UKd4v0sv5Sztqwm9aMCUA7ukEBYV8DHFo
8gUKbLFx37PXIXe9U6yBdl9ZkuG3js4BUkFtGIF0Mog84L3ColXWQ5Lz7DGLdRV0ben5Y1PKkORZ
+TEmTnVSLrTypq2U3w04Nb7eDxBQzjheKYaAcCj0oADYgnTOVue6Fep18pWm8s2p6+zJbVszQFGC
vNEqcrc0i6IdusT6B0+ADLatabmFDmwZphIU3Cl1mmNaSYFTFJXbvGq6e56noMUEHi7f2JAWgGox
jkMDma57FMww0CHj0M9Of/c1a3ddH/NnTYCNPW+a6COxe2Mi5elQu43QC3HnFMm4y8q68tHWEd8b
QvP2RIeupKPi+C5jhrsrGmMIC6PvNlVZU2B0G3T85n18x82m3HXqrYN6Yox926DEFpoUYs+3feKC
gweDiI17BsU5pOZnPtFRDquJasSpphtARuhK3LTg2y8+P/OEeotWCnSJCDyY2Naj4km4+h1IJFfu
5QWHe2GGXHp2FneN7CMpTg2Eq9m3EtTX5ZaxlRhzzcoshuGg2TY8VomT0u6t8k6jH4pmY6+xTK9N
2SyMMWjslGj3FidoEfplBaABfWi8lTtqKWOIGZuAYeAmQvZutu4FuhUl6BfEaSwNUJ9rufuLcGTQ
UkuNj22BFCwOTBJtvYxmkHTO9JAOngizKFlDXy3vwL+/ZLZFvLrQoiLGL3FYaI4bTV8Z6tr3Z3tD
xjEAS44uTgQqpeFYh7cP0EIcDQ43AHFAQjZlsGfL1feJRkSP5Rqa5yx5JO0LS04mv0N31Ur4sjiQ
M0vTxjmLkygo3htVdeJEtd8AB6j8++2RrH1/2v5n368zzVZRjUPk1TmI6ChNggQO87aRhdz4RA8J
kB2qOnh0zlZ77LSWNehPOmUprq8hiLUfqmWbqWmgiTq/zX41a6SxCys0ISDRUYz3E1rfZjGs3ndO
bxcFGNtsSIBnJXQ4mzwG/Zb+VjD5AGXUX7fHOE3UPC0wNUOA3NXE0ZoTZwxRa9ZR3bBjNXh7s3JS
iBQ3+6JmCHzIWr5oYdUQnUMjEQj0aUpnTqkYTbcgHnDhcRTi4inXGoYWv48KKjDEYHTGw/RyV7S1
ILngaCXJaLuBXvBzg/6nlUtoweVBwn56Fk4t7lctiU4O5kOv4fYxScHfv8sFCKDubq/JmonZ5kaP
RaJZI0y0xdbNCXh30ZL47rYeJDvBlYmWBOwyJLumuTw7QSniZMOMOU6QX9r3tVh5Qy8sxaTZiiQ0
ElsTddXl5zuCt96YWDg7bmCH9rt7qvDrgY5BQw8Bmh8kRZef13QDCt2uwsUD8ZDeQdF0/HB7EZYG
gIfXxEiLJO0VfTM0T2I7HpE+bSIQ4QVuu+Jc1r4/85CDUcoGjoefnM+CbgdtZQ8tOBLgg5HGxkaF
ouc8+1tGNST8ODC8JVTSufcpGX4IcHZLCEQ78uc/TNWZrWmoZ1sJ8byVe6rhp2E70lddf7n9+cWh
oHiCyx+pv6t02eBqkFEYC3HqUucZLSD4N6gzt8huhfmay1+zNdu2PDftsscT7WRmWQzeG/FFdToA
e9JOA5Lkll+KNW7QhdM+cbAgsJnyCVegIE0fI1OOQpzinO909jDy4p6zr7fncGm3Tfm6SaMWFO5z
BRnmmKPeISg6Ue/JyqDxvnLcp3mZXSOgP0RzCK4uwInneSDicRP95bgqWY1efLwhpf7TYP2Gee9H
a10Ymh18t+Oum5Y4+Kbxy3W/5Br1Wf3BKlYQtAv74MLM7KbK8trIeY5AjKtvBZp4ysbxUXzwrei5
ISuxzMIGuLA1Oz6aW8ZJYhBxasuTyXZdeeL97vbyL5oAEvRPNyJO0CyBSuNYUlJi+RP+RdINdOdt
/fNtE4s7ACitiS0OQtrzgrc1ZnaO1wBOaQKWRz/ORPwhNkX8UjVcR2d6qa+kUJeeBd5EHjq1vqOl
Z14O0FIRSSvuYnDTu6GHKIkX6rfbaPckL0Irjt9Io28GlEJ85oAukem/E7rGa7YwsRe/YeYvcolK
EQgL41NndHZQ5+6m4fkzXvD/8Pa9MDRt2DMfC6Y/4bJCR3+Jaz+kEtGTalxtc3sNF7wEKMnRQTRx
FIM3b7br8ybNpJI0PtVt0ASAZvxvn59tdMcehyhiNsqFbmjgSv3xD59HJIPKBPYhKGgup8jw2lon
UR2fsqHp0VnHH/rIW1PZXdjmHjQV/2tkNoY2ryuj79v4pFcn0/we2+aOkCwwyOvtwSxuLLwCphrR
lNSa2SniMbOayY7n3I1yh9QKsjVrGIul9QaqEisNPB5yzTMjDoc6sawSNPqYbyjdR/pKy93SIJAg
8WACETOdI6p7qFA1qXCx4PmmSEOv2KRrtdrFIZyZmC16nGcqlRDUOXnVJopCJ3z/MgAXAn5H+Ilr
TlRk4kgZjYiSS+i9Zpbhj3KTFSu5mulZMrs8wVz418jMOxd62oreRgSAZ7nVnHR+r2kPWrlP0u9t
9UN2Kwis5VX5a276OWeuRCZVE4kI5gr9A4shrGXsLHMlybW8LP+1MY838mLIEh0F51Nq3yXObo0I
amXG5liNTFO5C3lHzJhlhKM27Ec+7Cu93bhp+9jQ7KXu6Rbp8hUHNi3EjYWaV3/KCljnZkhgVvsW
ma0v2MkjJ5H3O0jN+0Dw/k+bj8z2ttePra2DuPoUjSBW0lTsg5KIoYGxXYneVnYEmfmBvmUD7k8Y
sotfLH62XWTE1/hKlhzn2Safo/idiBh1bcRI3kYbzvdV+ehVoLHe3p6yxX0HyMtU+wYr1RxgLCLO
bWfAW0HL+I4lIpT/0NMGBui/FmY3vqGZyP4DZHVyitLvv6KNw//fhjC76e2xhmi3hk0mk2O+79ZE
aBfXGlwHKNdOSCdrtta1kyP3DMmgU0+pz4fnavycs/dHzxNL9n9tTL/hzMNEaZbJwWX8ZHhFkHe/
lfWhabe6QiP02+3Jmibj6kSeWZqthuk0EbjUIsTp/Uaq2i9BAkCMLhAo0zSx+qfd9Xdcs6XxhLTN
qMHcac7eNvxhjcZ2+rW3RjO7CIDutVJDc/GQNh4E++GKT0XiQg3p5+1JWzQz8bDj1gEU1p75lapt
3cpRoBAmmXfq4+JQgCqr0lQgErrytllcH0h5TO3nAMHO8zRFl42pbD1+qvtMof5P5EMnUSynSVse
ujpCyQytXStuetEJoIucgKoAz4J5GjApJBU6yucnN1YSzzat92m+9uJdNIK39MTy7YEQdLYXhhT9
8EhwcdBX/xAsR4JuJZxdPKhnBmabAW3HhS1qwk88cvaFCySxZ79acbS5vRmWx4E2Lsg3To+32Wbg
aVqD7gTuRvRbHQXO/O5/+/7c33BFi5Hhbkk+VagmrvHELP58F21Ik+4u5CRmOfomhqRQDXWH05h8
pnKH8Owffv7Z92f5hgFFx0RqeNaCTTTqnjGO/+37s+knQ1PablyJk9uHXrZZe3ItHvWJiBWcR0C8
z9vBlNU5BRh7kOVVvwgUOgeQn9b251zp75snZOcmDq0p7Y5iwqR6e+nybVu2wrIG76iNW52eRvf5
9jzNdZf+GJggcwA1o0vqap8ChQLtmLjxjnkW1EaAjm5K76oRZZ9XaobVV73YlqYPfSmdbJRcicRm
u+zK+GwTu3Ic6xLE1kdRqOqHV8l0WwmXrByVWXh5ZWXyCGfXZkbdwhQWhmjF1G+V4xst1m2fp0+G
sIGnfF2Z0qluenbd/MfepBqGbgggNebBUo9qUFXVvXu0wVkSgEQm9ieFwTC2HBnWSW34bto0gNmg
W8kglXuX6Un94faPmF0QV79h2sBnY0653bi8a9GuI7uACMS4FfWCLsaFlJDn1KrC2/amObweM7wF
NA1BiTpPEnQFCn5aif4PWjWbXFQ+ZyysozWE5Lz/4z/jmkTiJw7Za14pCR5e0jHYGaL8KbJG5ut1
cZAeEkOdGZ/awvleFMM3yayANtnKpE7b8WqQZ8ZnTkuXOjELj6N3QrmAyos7T2QrD7x59u3PACFN
gF2DftZrLt6kolqe1I59tPSTh4SbYvf98EzUMQFNRZ9tSIvsL/ECw4520lhTnZr5tf9YR1mGTPLN
KAzM3L7nykavBljPunprquzN8eqtsliYpdWKh15cSlyM/7U1m83EBsFB0YHSGl17lQ+1rZ2M6AeS
qw8S5IR+NBR3ZdlunUHfKWmu6YksrSVIuwDD+zPW+QUXx4xJAraFYzwcmo+mXAnV1z4/G5zO0lqJ
GJ+nVeJvLfzrveeN4FJGfwBKNwusSxW+DlXP3jkW5a9cQkog21va79s2rscAGw6at6Gui+rD/JKr
R0uOjtOhJAtS6ztC97c/f73XLj8/C8RsUJBFiYfPm7H2NZ9ElaviQSPNobLXeuoXRwJcBtaboBt4
3lot0BdEqmgESN+Tvkghs/fr9liu3S3GgmAPtQAUTVGDv3S3WtMnVk5b+2hnuyiGs1XfgDf0u/Jg
umuudnEwZ7Zm81YViosuQmcDyaNtkTWh5a0EHdcX5uVoZpksYE/lAA5f+yia59gJcymDxntsUaex
298uWbG2NB707aASiSAEvSgznwP6Ghk7g5g6NYyHink71X+4vTr/gTJdem4gc6wpjrXQ944b6nJ9
ANV3B0nHCJkYvXK2iWvm+4yUQNDitm6CwWqtu8h01SYD5BHUx10ciqGKwGpnDj4opBVSU5V1p1dp
dsrzMt5GYLT4LLgYXotcjjt4sP5z62rWS26myb4zWLovTRsIHeWxoNIbEYI4HyxZoNizNoluVJsE
OjqvTd5gDVlMd2yI2UMlq25XOH/IA0kaumBQOJpN7G7yxhFbs0t6X+kJSLrTBLVzZ2jROuZ0X+va
fnNg/dAYqX6Sdg3RCZJ4GyP1vqpKl7s6FV0Y10n5AIVMtR1YQg9tUYEWn1UdoruuGI/pYEdHK2uS
QHlQHa/AVLC1YvFjGCcwLtBZQVSabUgrpj154P16SDyebGpXgpW+TMqt1+s0VLwvQpuq4tUUNPXB
oFkExdAyn/A43nhMmNvRIeULa+MsiLvE+cQ0u9gyIbM97Syk45ooPZSVsAOU1cld5dAvpTXEwaTk
4Y+Fip4dnXWgIYSOntFw8A/VYDDUKv1H1BtxCE7o17hr1W9vTWZt6YQDFwHQBRgTJsHJyx0E8hdO
aQ8uG9ZZWy9NDuiS9xNCAWludrnRrdwf1/EU+Q8xO3pKIOU1h/RIpzGs3rDQyBfH20zLt6yJDqmz
Jr22aAZ07MghTDT28/s+kroNDK49kTwZEK3N4wcs/rFv7e3tE7h0xpE3nOJhakFKdXb+BBNRM1o4
f44P8L0PupCV+3DpMkHHBKQqINF83ZXRdgXT4xrcPIJBCV5XvuNCitop/MTa3R7KnIoQMdIfOj0Q
8BPQ5l93fBVsGAdTRicijL0nhh1O7qF0yxBvOF8Tethk/XNt0++JzB5Z+s7s9ZX5WWTRRm0LaP4A
Vza6X5VFPlmx3PUdWZnQpRWD7gfqleB8MFCiudzvnYih+VeA1bdwi5/UkpkvDbYS7C7ZAJ4MViC0
DO88O1O1JGhA8hrtCJUfn5jCr9dkTBaCzKmp7b8m/vz97B1ktBlFHNOChcYubT8qvQ79msk+kt5H
UrXPdg3BwWa8swe4N81ayf8vbUqgDqd4AIi2q7pvIpRrcadkx8FJtyL9Xspkk47fhVqZx0U7DtgM
0DaGuuP8duNyMFs9A5V0BUh70nz09NRvnReaf7m99RfXy7Gndxe4+a66dMoRJIlozWCgGNiYyWNS
hu/+Pq7uiVkEDgnQ5MlbnS0WzjXv8CRixzZ7cf08e7n9+aWTi+8DnjfRz0xsopff55ry3Jxx7Qhn
TrAjOjNAG0R0r+o8emzROAI60cz1gepo9uC/gU5yP7h7tASu0RgsTKQxwXrwjsVcAqJ0+UN6pZo2
Jwl2ZRM6j9YQ3B4oWQjgkHYEizyECzxgUGcDLWjdm4NpsiNIi8oN4TYkdizQ4Fq5Eoh/jfTL2Oc5
Gi4qd2fbDih0OyZ2JXopcMey+JdEkLEdkqgMnKYSQWm06c4s1Ve3joAINxgig4nSLwNse5OW7Rv3
rAPvrN9t0tJH1ZA27AQHO4o19ituaeHCwsgmSb1pAq9K3xRNSlzoIJ/UAKll3NxEgK3p+RrH5eIC
4TKBB0Qv+ZVIGKJUopAB1Y4manYFJMuq/coSXSeJoHH+18JcI6yPynTiNUVXHevDPKn8gRLESqZz
ypQVuDI/tI3m1yQPE2XsqNOeOss9jD3UOez8zrbaQIvrHYicHg232SQZ3xvZWt1kcbLRGAIkK4Ln
K9S0YUHoBNJZExXZo+2iRyXyq3El0FmIqwwgTScwA+YDuNnLo5DWVj+WuqEdR6Dm9Y95moZEr3zl
WdvsnYKl09VpgLsPxCHQWsfLdvZKsxPaWzkHXyQvsarVT821wzjZtXw3amQSi7m9xkubCPZcnHCk
/JAlvhyaaNFOBCo57TiMT0Lsq1+3P/+n2D971OCEA2cMFAioAuYpDCT4iqYjPcjwUa4/aAxtKLFl
NijSidwXSmXAV3rkWRW1eGCOK0Fj7aRhJNkXvGJBKtmabJOZZvpqs5T9HFLHAHkG7YD71eTWrDrn
QNGW+Xr7Vy/tKfRdTlEFimRgF72clAqxJelTTIp0P0Y2VDdJ6tdsDXG1cCMaZ1bmvMfWqCVJycHT
pxvYWIH41vaH1RrDohF0xQKiO+XP5+sr0Z8J9uYcTgKdWSGemGD64T0LWZ0ZG7eqo5VwYumo4GEO
p46czxS0X06dSqMer6ACnLIAzZRI6fbeW5o8gWsIoi4rd+WyLWQgwYWMDNA8oWGaMSR8C4xNmx5q
beQbWRsWysZdoPlOtyYlvnRhESSZ/t/c9Pezmz+lBSmtFENTwvIjY+eNEl2InyR55mj1q9fajRfN
GVg4A3yB6JuYzaTZG55oyinwzHdVDA/qJ56/o1bs60V4e78vTCS8joM3Ax4/U7rucmRW28WAtiE2
a+N+r0X8W8fMXa/xTd3wXZmqFXe64HPOzc03ft3zDDQL6G8ela/kU7umd7D2/dnMpU6TOaON70Mx
G3muTKzc78Y0HzOnNhGrTKAwPK+uxMAdqZuNkUPQYWzoLwJeucJXO6tDcLKBmwb3Be9x9fX2Rs+8
VyKqb3oGjR4jRbDhfBr6/qEqyz3T+Uq2emHH4Gc5qLgj7nAgaXO5jIBYEkgaIqJSbNtp0k+re60D
nVwc74coC9zaXpmIxX1zZnAWCxuj6BLTnbggtO7RSrz7PMe4PURW4xiu98X/CQmv5h1Jf1QZIW52
9RYjes7yRIELYuys0Xfy9tEEDZ7efLPTV3TDBubY76AxsS8V3SUE6x6V9ub2UVmcYxNPJbRoIXid
+5xJiwEyl9MzBkyNVHtqB4C2t7Y8et7nVTGNxX02qfHiHQ9JzXmIXJfgcUymtxnozEOaWhvXeIiG
XwXlPoMfQHsNs1eeaXRxTeG58dbFuxqO/HITQR1UH1v0gB1j+6UYEjQIGSGXpq+oge6RZ2f44o47
SEr6+G83HZi5uib3S8glNkYRaHkTJEBFAcLqJ+oxcfTQi3q/Nigaau1dMexlXQeZMoPGIv7A9lpP
AkEPTnXgYKXqUYXU5LFIM19nO9d6EnhzR/0T598ttreSO5t817zPo3Wnqrt46FfcoLG0uNhecLmo
t2ACZvu5iSGyjC4DaJcM35puk43HHA0gTqwgCPrTHqFLZuyJ3Z006wmaAn6RxMijQATHG/yy10GC
JHzpuPvbO44srcj0kwBpsRGozbMcjKajbWSGd7Sjx4HIcGg/e4j4E6MOqsrcjErzR2NbqkNRfjMJ
7qSx9Wn1VUPfOuisNlT8iJoqoODxV8NzJ92QQgClGbejfAPBjVfQkFVrmZk/lJfzowo6BxucYSYE
COfNjBLCyaAEAolKgl8DjbxNjC1TRW95r0Ji3Gv9p5xKPPg+y/KxyJxNYm465G9IvDP1bQb2di81
/Sb7Ztn/R9p1NEeOM8tfxAh6c2V7mRFbGqe5MHbHgCRIAvTm17+kvoidbjSCCOkddvYwu6wGUAAK
VVmZZRjH98bCFFF/mr3PvD/09lPDzk3wdbCP8/ijb/OTW/4qqhGpXf/IVXzKknInQH8QBPWR5ly6
z4Xr0ffnsk2a2Ead2gj75JPW3BX0fqrPDlw+41/b6redgi5tTytV7lNylYEkCPEzOrbAaCnymjT1
NNQ98W2U6dEi8sjP674lCXRttLeBVwl6wLcq83ZD+6TjIC7NXPsxGJODA+bRAcCpdTPSUaA100NS
GsgsMffjNejm41XtgJQVqMz4oX2v1unyasJA/loQrj60ss5903TOk26fidNA8PLb+4eAlkDQBcLK
bcMJyLNK0AJBLtvsixBCve/s8XgbwNIai4XAm+AmPWZBmCBokJ2GuFbYHoufH/j1F18Xpqeum8Dq
WnydV59L85OPvsZ1A5KTE5ltJNzweF3GIpycQTdZPSkr94n39iOk3p+y0f+SjfxzZsZb8KkcR6cp
FDZlzovUBxoywA+ADgbr+qbyBnMw+gzO22cNLsXGq19YP5Jd2dsqpNmNqaXhF7xjuPFx8yPXfG0K
mNlES6suP+vWXV1+dfv93ClamlQmzGsTpsu0voec2zkpp/7UmRbqVl2SPzHTV8EKbi4UjAbpyyW/
gF6ZG47rmbAyIwlM6QPZVkN7gB4GuG9cloRtZv3qSHlY946bR+hiEMTMNlI0qOGI6k7GUDlWHHB6
pum3xL0zkn+giBGmqnyVbFwguEO/Bq4c0Pgvf3/xQCMFMYuuC+gZqI163ybFnvvNvc+Hn3i2HZ3W
+7M+LNmSobUFzSEIzm4xVNVsDSQOXIpWcwiO6Qn93BAbWsi2AoEmtWNBqRQ+DiytGADkZoHX9jzT
cx7QsAZ7NP9Ztd/Wx3KzgbFEkPf6z4bgfgDPJ3YW6/SMF+IviLZ9my33DsgH1NbbnyZhn0DepCL3
l9tEB5IHn7iVd55R95jYaFPco2nYJC/uwLet9QOFEJAE+Y2qOiqfxv/MBUu288I9tHzqE+5Y9Dz0
ZFvgbaj31YZ8xCnsRXHIwNmE6RScsNcooV1e5+fcpJty9M7OFJznQZX2lG0pkHlA9xHX0UL3fz2Y
wZ9iw8o4P9PGS55tMjvfsipBr9jnNMaRu+4cUmPglQXaCjjhGz7qySkhVT/HEESv6y2zUZpi4N0a
CsiZlYpQQWYK1E0oCLhAcKOKcz2u3OZWCv5ffu4anEbD14mxsJl/4qmwPiSZ7wGZBGwsznSI2grL
VDiso5alsXOVE2OvUZ1stNnZ+5nxyzWzF0StD3prt4qJXO7Zq6gYuwya4rgnwWQJmt7FRS9cMNGy
RvcyWG3NB0N7CBQJANXnl8m9+DynKfC+FeFnaCdnoJVV/HrZBrr89cKcuRlrNJPh1/s/WIV3Ww/u
X8VRpxrBsmwXI8icOu/cZQRzutOavfX/nCBx12R2XaBrB96lH7VPhnlYd6qb9zqWNwBrHgTN3hRF
hQnSge7oQYzDz2gNPrDibhz2vPiesWd0VDnmAdqACoOS3YILD68T4K+hAi12inb1aJVdVpfnUq8A
1m2J9uDRepGaNbUtmTJT4QFSe2jwXmSzUa8WT52xnllcdSPsBfvsBeXP3+h6Xp9DX2bDWHBQEPVy
b2HrDng3XLBxlecCGgHAzoyZthmwpzYAKfkej+pE22Vs2Gh58KUttF3tpE85nZxkAxDQUEWmg6oh
Tw1IWgRm95nN83jf+dCSh7Qo4S9YQgM6jH5unWBnDF0OuQ0OltEHbjnplleuvuNlWoOpnZJTXNpD
6IKE+p4kWbwZIWERNZWLb3EtK6E6X2s81Al0vaBjmmC1oWxA7G2OvKk7zzv0QoLOPs9HkAhlJDgm
uj4/4EGnnYC8i9EUa2ZP6Jgqjb01WMhfA4ISohwRZ6FZFT8GsA096ZXxw2fxKwdFdrPPihYYxJSC
bE/zQBXs+U0POVDPLkMr8/+A+zX+amk6GoZH4ho7PPw/u7yhzzm3s7NuJAG07d0U6aM5qU9QY5hA
2kmMO9fQ438CappgNiIQQNUoRGlzu3Tuitwbtm5j1KHBteJTMU7WdmB0+FQXhYfpGVQ8VZITAPBE
lF6WVCaKbuIJ4PVjjtauHPdm9/C7aAxF8lniXmh4BlIX9XsIggZCKO+0fllQxy7OxAbn8vzDoI/p
cNdjAtf9WHJYIlG5iN8hVbioiwsn2TB3ddyCECCHxGtAH3gNYr9GUW2RTNYbKzK4djBfgPNfG0kM
Kx50XhfnIjnFL96kSgbifxeuK7RQAS+P6h2epmLxiE3O3BiVlp898mUAy5vFVRT8sgGAUgnibkgL
3OY3As71VEvK8pxWG6f76qqqqYrvixVsDqHcIu7xfTvYBTukINcXWfV5wZlIQGNHn/B57x7g7zbb
rn9+uS/E+YduLZB1C2rsphbcTOD6TCjPz7MLUgbenSzrCSE6TryTrqkAGbKxXBoTNh50Ep2CBiw/
T8a9j+PEfFkfjGzjLag6pAnQfIhcx7Wv2rQYXR+IgnMLbWPahB04zwtjy/brZiT7zkEB0kH9Ebq1
N0/1PoF+tjcV2BIz2VpG+WTXzjEe3yn/iZ2NOgvK80BZYEQ3WluIEyvNgTrhObG6M2oN4TCYR+5M
itFIIgpkVZaHOpzgFmIJMtKmsHRSn5dGRjPodu6Q7WzjMZmf3KwN434I41yRiZA4wrJECPWRtgWJ
lxAkZXYJnzNYfU7QSV3uasYUV7zMANLsgJthkUDtJHhC4WW17zFWnS2OfF3oqDTIJdvGAYc/4AwL
Gw1Kw9eelrLAorQ1+dkxt8Xz8/i1HreZIvkk8WYo0qFgCv5rnF6BMIbK7kBHmcf8HOTTCxiRwRMB
SKrmhzP9yGyh/uvDq/Gn+CLySsOushGjGQvIceCf8/qGka0GmmjAvedAjOCm72BqsERgO4KLJflm
2o6TaqqkBhbyLoApQNkmLreu4YQHPLo+ox5UbXP88/4B4D7HexHHF+51YblzgwUexNYxQZ557Npk
bxmndQuyxb60IFyzrVcZtU96vEpIHhLP3CJo2mn9v8xXBA2yqQrQtAxFBmAXbyDICWiq62m0qzP5
p0qOgYrhTPr5hZ8JhT1UNPRl41y8rjytJ/rkutW5YV+nCrTIqo4flQFhV2QDhWyeBQN2cTD0Q6zg
lJF8HmVXpIvQ6eOhICIkB+yuKmy30vi5Ses/VoPg3izfH/LgAQABuaUagvNDcKaFXwxopYGfrQ7Q
bADeFCsscaWr7wuu1Bh6l7Q5vj8kzYlqwxfkcCBFnx6R5VPcHZLZujIlzJY1NsgRJTA11aE+hMaX
9U0huWivPr+Yv3AmMGSbrNawKbz6iHMvRnVqeP/Rh8TxImCDi/y2I0ZL6yJpScDOtstQbQeyRwum
d0ryLDf5whYAlM0iA4pu/utxFF6nMTdmWBG72s1N86OxwR/TFruYF++/WZH/WbpPgR1ZWFCvTRmj
lwDU6/NzRh/mY0cVTxvpilx8Xth9rl4lZue6+HxDT56+a4zdUFPFWSj1qgsjwnQZbtGPyIXzc1ns
/Xw/HNe9SvF5X0jS4jUwVHnm8bNbbsBwrqnwG7L9h5QJ1FEQ4iw4teslMOOW04TBpaqyTz+Njflb
S0FW0lKin2xrmBWX6zLlQgSP+AP0BPBjoO/EE4s1Uz9aeGmeh7yE4nfrJaCS7AMQU3TexsBltY1p
6v/IrdRUwdUEb0AZBPgkIFZB8YXSKKg+rkcaNBbh+C9AVmO4IUQXoB9vbJxBBZoQJvTNzFLoxz4F
rQzyX9dmeDcOMS0GcKV6/sL8WJjubnbw1FVBCt6Soxdz+T9LwMHgqQj9jRtU5pLtNsm48Ikk/SGJ
y89aAwXTXsuKMDagSMCAAqdJvy2Tw5DP2y6YwqrwHmk8HlhlH7zk+7tc9e33IPMWQDAM73uchdcj
JwRsoaUPnutpOL6279wIN18XLgqrrOq+j0HU0n63pq2lEkqVecfljxcuB3vSeE3oBC7NZF8226l8
strX9fmReQZSIKhX4aiDJwqeMftTMQwVNldA7ZB/9u67Agk0Vbe9sMP+N0/I6KDcB2W1Gz0iyvSx
bT2wXMSEhp3zqYWwMj0O7JkHQTgDSbQ+KOF8ujG3/JyLW69263GiWZJFRvoFCFejfV7//jIpopO/
FS8tF7gMRyyVBonr0jT2STTr1pPVDdM2iacpbKzhjrf2NgBPKIm7165X+ZvwaPrfwNBLgKMRvdSg
Hbwe2KDpWhYYGcj0dKhsDOPWYuZ+NL2jabYv9aBq31WZE06n2SxGn5cwlyCLyYdxT11ti0b8jQPU
FdRvtuvTKvNFBwcHcsr2UqlclvVi2WjP07if0wT6DtlrZVGoOtF9hV3ldKXClGxnASmCO3DJduCi
vzaVavUAPosmiai77avDnB2gz7E+GoUJsWFM5wAMtx7YLnn5arCvDfk5Br/WTSwTIvohoK0APb09
FMQkQEudwglQ5oum6p4235Pg6/r3ZUMAGgC1c1RKwREu3MNjmhQEjWc0KiuwdtnjvW08c1+FoZaN
AtTHaMZZkAcAplyvBbwM3I0+pZET/1uS7+N0WB+F6vvCKVqiCAB/LWhk13tIetBaETDK3Pby9y/2
L9w2R39CbCEtFzXBCxR/9OSPrv90VXGjahTC1odmsk/apKTR0DxND06rGITshL4chLDVSUezApTa
GET7AFB5WGW/cwbVpe4egpFcU3HoqeZM8Cxt4r1ntjA3dpuBhix+dqaDkmxQZUW4B9A1NRlxu3iW
DbRZ85rYSP1A2Ip+/f95mHCauF6X1GmD0fj8Tz2XgMi+rhsQyZXeDv6L5REPE1QOeW2znEbUC45o
lKcB2nROWvyFpb8yfdz05XNb/7SCU4cqlaHd9apNpJhKMX9jeOncIpdGo5hvpnFLkiOZoW1+Wh+n
1MkBr8NxhtZKW6wEJLlnAmzMoHniHGyIRCg+L7vP0CH83+eFYLBogroyIaQUQcMzc/b0d013sXFI
E8Vy3Q4DGUfUk6ASooNsXQSEJlOQF/0MsnUw3YV2GOi9IsC5XQ00aeE57KB9Bz2FunCk4bzBK9Vv
8wjqyOGQfm/aXa3fjbkKE3p7AeBZBCwJDKHcdxMdsikDe7Y35xHnr/30XFt3pqM4eGQmgJ5HbRgE
hMDJCKenDX2iQa/7NCrRDME4D1V65rLFuDQgHJyDPZUWwzsyYkUbQiWg5SrlW4mFBXODeujitq64
Gpnh9+2cFEV0P/EvtYpzRDJBIOYBjzFSs3glis1aAH0NQaVpWOsc1StgeXrA8oJShW29vQDgUIAp
ADpkLqxYwonsksqdqZPkoIc/F2jnS9k5T5GtPSZFc2e378N44Dy7tiaczFrp1k7twxo9Op/SRLE9
JAsC8gZsPLQH4FktplBHMyjAuZLySMv8cHz2W1XzsMqA8POhOwgVoBYG/Gzb1AD779bPQcn+vhpA
cB1SlNro6TPH90v+fXTuhmLTjneZ8/J+K0D1oaCAugIaKoSdAc6ZtgpYVkWIW/ixt041OVJ+XDci
myo8u3EY4g8EeIJf8dqIjQDcBZHzswq+2uaX9c9Ldgd+/t/PCyvRDanORsPlEc/7DWs2aC7043nz
ASMuomzfX/ozxdvX87Q5BTaDR153VydB2EE9OVX1L0tHAk4hpKH+B469XnPmpSjBMJNFHqoLR5rm
/audZt0Xe6iC7fp4ZGuCPKrpok8aRSuRHqFAM4GTpZRHjN5HpqbAO8gGcvn1xbkv4uHCnXMXXf08
ap27OuWhpfOwHhQlANkOQXkaknMQtQVURNgh1MgTVnAsCSPo63FP0xQx6Eq+swtyOacAWscc4fQF
BFbMdDraFHte0bDI1s+8jOj7F+Lq80JAouHi1Zocn4+xP3ikOqYkKwH8DHKL4OUEgFJMF7g1KCyq
0WJRrxWPRQUROQcc39tgNlQd6lJLzoJ9hlYVTAkBiaNnhWNlM4vgcyFNrdDo082gqfTJllW9fvAu
6hd/zSyOfeFaMaJQdL3CDOVfq3qE/k8Qms5TrN9rWmRp7WaYfq5vFenAQKOog58HCURbeJxWTQnA
3mxj6cciHK3txJ60QnEOS7Yjsnx/bQiT1/Y4w4rFRlr/Ita8bf3f64OQbJYl+YamYRC/QktsGeTF
tPmaW9J8mElk8od5ftbK7pB27KgPqqYF2UguDQlb3ysyX0OpCCxQm5RCYXZUBb6S5XAWGLqHxn/A
RkTUQO/lHAClSUOT0qvu7VvrZKtUSiSTBawTygBIGeN4EQ/Hye1Rom57tHQHL3Y2hab7L2rL4fzO
utlytFzZEeYKKslB0TWwY7sDmEFeK75bX/Xb1w4MWOjaAosVIjsRy1OSdGqGjpAoAHnsSPwNJ2bY
NMYG8juhVb+zRPe/8VyYE05kcHrHtOSx9kTpt9p5DOJdkxxKW3Fivt21whGwJIlQYADH/y0DY8sa
W6/MhEStQcOh3kCAYW/YHcL6L6P33cvJlpafY/7OHr//jQ5MphYuHQTjYh8ThR4H0rucRJBbLl5H
Vbe6ZONgVH8/v/z9xQ6dza4IqoASRN/NJjUXBenTujcsgdDtvP21IJwBjaPTIKhrEkFlNt+67KCl
33TwPfBdvFm3JN2jzlKpRY87SqnCpYYohmZ5amtPeaE/G1qQnEAu05yM8gPU5fDwC0vC4QxaMSg7
17Dkg2OWbnKuiGSkq4KDxkF7JxrLxDeRBeqmzhkyEtU/9fGQqliqZBOFJ+MCt0PO+waehq5Rltg0
g5oA6V/blqG/NriH5ysqzrJRXJoRQuS2GOx2Bo1SVGnma5/aL1P3kd2BnktgzV0Er+iouXbf2HOa
uivbNCIMLbfH8bDuUbKTzETvEcCnCzeqGOw1nZUxZjlJVHoAjGvmts6CbcbuWJKeDEtxG0tX5a8x
kfjC1hkHXbIHASmgxBLifMuhw9EP9u/1MclWBSl1MwAiCuoL4ulMBrTi5x7M9O3d70xX7Hb51zFf
uGSg8iFWqADhtBpjhFDY5G6b/lHrtuu/XjZJkFb97/vC5WWObYl3F9TO7PY58OpD6kOFfkwV73iV
FeHtWBLHrwCSSiKHfd5ryTfXUxiQORbQoS64fNFlCWa9a79N9bTvG4atASrRQ18X905cPLf6eMoC
bYdGIFWSRbYsAICDF8NGWg2R0rW9oQy45QFwHiFcCz91eEquL4tsPEBV4stviBlxo+iFntsp9Pyi
sb1z+0ffgMp7GAfb9Ne6HdnC4FBcAvHl2hLFBJxuzu3OrGDHB4GH2yVHU+OPvkMVV4l0vhwkOpGT
Qo5CX/7+4lrUrMSqxwrzxR9o74dppyJHkRtwQQOHFlH0vQsexgLon3BjTCOnToA83/WZrRiCLJxE
ggJNhgvW40YWAWQHmQfOYJxdtbYF1XbY2eduSLYzSG/WF0VuaWmdRDbnVmmDNOBvgxAC4j1jY3lF
2Ic04+HofmhAf82Y12sy2zklvgczZEDdAYokFVTXWNOAQu7r+oCW3SeGLAtnFN4sBoArIssaR7O3
Oc7gRw3MsLWOzrC3jQdIv7roBXI3ca247UVWx7cY79KecIuxmE1tXsHehEC5BFDFqvfgLC/DdA8a
zGYL2scN+0CGAaWOv4MUjiDdrZIsgUpSZOUbnm/RqbQ+ibKtCn4qNJ4g0YMMr3DkoCHItgw2YBKD
x7SftmV1n/jV/9OIcB30AKxmeQsjc/W59+oNi0/epHr8y/Yq0ogQDgPOEEBrYaaswBwH6uFxydzX
tn+eVDTy0pkCgSAKT5CdQA782rG7wDJZAOqgqLPSp26cTl05RD3nv9cXRGQqeXMz1ISRCwV8BJo+
wmRpE5Q6Wg5gQMe1JgSL3h2p4r2l0WgGgec0LdU8e8NACuUYAJOD1dHNs936j5DN5eVvEM4910yd
jDkVmgeCva/fT72qwCu7iS4NCHspsZ00qC0MsgdfHnvV7HLvze6Wgn3HVoHopIMBPSJ42Axg+ETi
h27kHh9iD2F6e5wBqjytz5XML0A3vXRu+XA/8VJdblsfuS0SlUZxHkb3UTOHcwMdw3Uz0lHgJYCu
mKXtTVTLrWaE5QZag6MWROl7mmneHxNNRKqXpuxQ9ReZ7iXve5uPdwwyQiAIsXRtI2RjxqHkpwBC
BsRNwsQZtg576RxVnCW7mi6NCt6ggZ+5NVsjiXwPTPkl6NWT1yqJN2i1/MBJtJAoYoA4Jm6Awk0R
l4QlAPYMPntMNJTMApZu0qD7+f7VurAj8hSAVgCslz3kX0GluCUjNHm44tkmvY4C9N0hUb9QUIqV
E8fQxths5iQadfeez/wlLvynstNAiUCiwas/x2CMcgY3orTbalmlOCJkbg9NKqi0LZsKoL3r41D3
+wlUE/GyZskn1B6jPiaH2Lc+ckGhlQJNLTr653zxOEx9fwQGdkgii08oc/0Z298eVyUmJYOBV4Mk
GZgvlMzFu4NlpLfNOofgoQmWU0c7zc1w0OioOCokfg4zLkDECPfsG+w48buusEzMWTp6KGaPmxSb
jGhn0v1adz/peMAevxAz20tp/npxep4MKWuLNDIhHkR6Cwo+zsZslERztxEYgu6FqNABdBPd5Ndm
CsPmbWMl0FP0jyQ5qErz0lH8/bwr4MjNZMxac8Lzi2tgcANTp+/97E3j/UfC5SBEaYIS+FY0Y6cA
P0Ogg8UB8Oo5sLSqGEiWmQQ9L0i8QfcBqIRoR6v7jo/IukYZuN80CJD1Mdqz+TZz5rDX0JtNXwyz
Cu30vO4Lkqv2yq4QtxAWDI7TYpEcqB8lLNl27peYncp5DsdEdX1IbikAPPHAWPSWQWkteASQ8rNW
9aAKRrnnB5riN006fHn/eABwhfgp/gROQIhNutYFk4A9a09G+73u6p0OwFvwL3DlWy1X9CpJ9iuI
zbFiyMKghVd8/lVezYANryD2QBDl+/eOEe/mDuK38wdKyMsh6gL0+dbaJQzKJjZy8QypjGICyfZs
HDuAaYLK2a3P3VseWngzXdkRbtoSMn+cEQiY8Ul7jDVnU9XFftSbQ1o9z7w4WCA4teMOAm7zHmWn
Y+PzzchUbQCLF6z9CsFL2qyKy67DryAgpbRbtikoKubjPZ2/BfEQQrYGfDHP60NfRrZiU8SOZY1R
AHKFwMZzG2QKPhE/24xd+9jV5sFhQ+S2L+sGJVsBDSOg9QEIC0eweAYPEKdrSw5lc3jYlvJm26ge
wAoL4pC6KrN6iBoimEkfAWIO3fb3+hCkcwZYA2BqYA7Ay+f6fJ+oxQdkeUiEFuy82k7JjhjbgH6u
hsPwAaAXigF/bS2Dvcjl8CEAgxnapKN42hHr3stf7FERMklOQphAOtXVcSLeQKVGE6WHJIDWzTzc
G9k+p486P9pPnqoIJV2XCzvCtGmdQex4KXNaYI3i4Dr/d31ZVOMQpipPLWajXoAHTbpDu2wNJtBy
0/8OtNMH7CBf9AYtQ1FLqNRUIEbpGBjZotIF+x/Yqr7y0f4C6Yw2HKbWPmUaSJPfbxJPnIVzFG0g
N8WhQS997o0IYAPwVX3yp4BsE5xZ93k6ViArmgPIP1H2Z92oJM7wcJ8EaGXXLYjcCcdR3dhmUyV4
wYEtvub1vygt/hsTxV0iNYJqFFL5iNnxx7V/N0aDEuiIvJje/NsGWpiNX0byget34SpZ1GKR/MK1
dW3EKcfWbSY8b2KQ2YwOaG0+sj540AJyCArFmyCm9L1GA8AwiVjojfdpcG9XqLR8U6B3ZBvIgjwL
FCGAfEA8cT0Mj6Etg2Ul3hb6a1bfJdX7G46QDPhrwBIiSxw29jDrBdIP7q/U24FY26LboAzNHBJt
23Xvkg4GhycK7W+SXsJu7WjeBF1L8KLW7rSd7ys2qcyvFqIq1LwdtFSLEVfLCggEV9DOqFxok04c
/TCJxx+6IVa1TcmioQtLYuWLzQnEqBgq+EvL3tyc+6Ld2NoU5s770Z+LwNCigobn5c3N2U567PYT
rgKfMBoSCB7cJ7NRKuJi2eV2YUW8PQsnD7piydt4fv5qWv0n1jlH03ZeCPWPiD03gUq8UbZULopJ
SxIKne9iI2lltlU9uTYstgc0RYfE3Fi2Yu5ki4QuOmQOrYWYQ4SnuDOjAHoB/2B2YLzWPxUG4imv
CX1jt+7WMkOoIqAugvoYaJ6Eo6bX8iEbGQzFDr+LGYnDxNYOY6uDSX/+QGEM1/aS6oBTgEtHODxJ
4Pag2ELbKDPMDcGAjM36aCSb9MrAMtqL6CNA+4LT65CcHxx9Q8Yt6z9wDMCCD7JHoM11RzxyZk5i
jREbna8QTdH0Mvy1PgLJegAmADQfuHTBC2sKIyDO3LZ+v+DYkykPW2xRZnobj/S/6+afdVOypyxA
lcvLCO58q61SzBntYhd1xLiPH/ya/XaqDpIw9g7NjkdC5qivs7uA27uW9arn+nL2C3H8pW3xFHLz
MbUJg+0Z5RZrfCiA8xv0+1YbdqXzWtXpxhoUJ4XMOXDnLYwSwJYhPLl2jhzpg4DkSL1WKWjxp8Oo
q+hVJCfDIksKBmQHi3hD0tWUQzAGcY1OPc/ZIOgJISC0BVOswsulZtCsAcQKGudvcshopR9Tnc5I
c4EY1uiMje/Hx8QOFHG2bL5QvUDG3YCTALp4PV+4o0CE7BppZHnHhmxZpwhCJCc37joQBL8lnm6e
JUXVc6hWuiiI0GLjVAeoRZjFpnf9kDEeFo6nmDZJvO0v9E2g718yhCK+2yqqRm9Ki+K5yjZTRlHR
ZpvSPHoJOdbe7gObC70iS0c6ynI34nGsjesqCyoa6YyEGuebJA/CpIdu4Aj6qJSFQffUBr8LR/U8
emt2F7cWSsNLsiNATVUMJZCU9JLGRA8hsGbQZDKhmJTUtX3f5iM4FnW92LoW91GOYmwTI794gCQb
DXsIa935buFvDbd8iNM6q0MI7WbPfDIbNDu7wa5i/u/Em/hdN9jjjiN+VQSMMsdeoN6AY6MT5kZG
rTT9zgHZMMWtRz8zewKWycY1wVRAJln+BA1i/xkSgwaXMj61FItTuRCMYHp6aqoUfJ2POntqeH9E
RvShHsrtyNytQdhec/JTY5L9uo/INhhQVEiKI4uMlLXwMHPLCkRGmlOAtQBU/4l2TD5QAPQvLZjX
W9gbeTd3HizkoO7V7zv7sD4C2YIhAkI4CTosDGTZchf3rVVXVo7tVkRdMd/V+WcfdBDE/LluRDpN
eD7YQJWDO0Okb+SGSQvo6hWRA9XSStvmKpyL7CACp9t/BoQ7N61sK+EUBoBC2Xd5txumYdhgt/xB
3eZuqHWwKxdasl0flqxCjOwCmiCRK4Sumy28XkZgkCs/C/IortnGAtUnce0wpb+dtIR2yV0W74L+
yXXzvVf9SgH1WTcvW7pL64LzdXlfOk7soeGMP8R1AGU3sgdF+7oR6UYD0RioopDkBXvQ8isuHAS4
Rx/kbKRADqUJ7a48eoSf4qQCT0hungbkBehS+bb9u9nsv5WTeQ+S2UfWkd/rP0QWVkF9F4+QpTEU
R+P172gtLekKWsJRKzQJ20HNdxpp+S5FV2+YEOud1IdL9X+hPER3GqBTuN+sa3taWVhtE7ASZd5y
A+zeJvWejf7zuweF4x0ZDxCx4N9iS32gl+CAHXGBNhkAR8DphS2IZp0Okamrvb9ufWVLGNBMR6eI
Y59GRrG3AyhZKy5nyR7EMMCyseRYQeYn5AqsDo12YKbLo8x6Tg0HjE8Pbf6nyh+74ofnqQI1UTbs
bX0uzImxQNzVAEnHMOebZ0O7r6uT0fq4oh8dHSpd42M67QP7H+534TS9tOR5Gsdtafw7Dv/08Z/S
3WvBn/W1lBxyl+MXk3RWZ809Wn3zaISgxdnoFekFxfS+nUWX+9Ca/bzWaA5KEW0TzOfWf9arc8+e
Sfw113+sj0VCD4SI8e9ivp0KF9bAk9j0LlThowBKR9P8HdKGfPqha7+5f99AcFuL73PWhHFrblj2
lLcnlGfC0lbE+5IT7upXLFN+8SsqA+ELrvY80pqXjoc5gUro1/WRSo4VmFhSQu5SchYZkifP5dDm
xapRp9s5s7Z39PxIA/MJ6L3juin5aP6aEjYItDSQ3y9gSs/vi6zZTOmpVdEESSJkJBsAk0T9CgVn
MbkJCBlPSwenNYc2ZeL+CAZ/Oz3km4a8rg9G5u2Iw/FBGw13aCW7Xho6erjQfFx9ebbnoaEiLpct
y+XnhbAnsdu2Ni2Mo8qOab7V/cfGBujg/cEPhDXxzgOiGF1XYgUTThG0VmvSiCdbPT8N9bHqFPen
bNEvTSzb+sKF86CZOWMwwVIwmZNHtsTyhSojKF0NNCgAQY6OKCjrXFvRK3eyB8PDgyFMvQfyThLb
t7N2wVTh5sVjCKmf689rftahDXVCsM27cPwEOhvFQ1I6S3gzAPuIV+RNA6TdNZlT6aCDN0mxBXvc
Ju8fbFdxmsjCNcSIaEvEsxuVQDElpxtmP5UEs8S5/9AZ6YnpwF4784bXHir/+castIPdECPMqvKl
BmmeCWny9X0jc2zQA0DncpFUx/65nsrKHhgfhiKPkrLT90MdO7sgtYojLeh0aN1eRd8rtYeoG0BM
PE9A1XFtr7eD0q55XkQpZnRCZubQJ99RqFoflSj29+YhABr8Z2b5GRduvrRpWMEIaoVs8B6Gwg19
UnzKabIrbe8+AZ0LBH0grq7fJ958Z3Hz1JfBrrf7f5w2e23N/FOX8h233Ee38j8rfttyFAmvaXTu
oFsbjWhQ/BGzvUuKzNSnOI+Q9f3pVi2YnlG5C7uUpXeEgvOjpzYNK31KD6WRPbhNdeBk6hXeJ12I
i18h3GXQBJhNnuFX5BOUBr7OOmROAStt7C8fGi7ce2mExaoLmxXaei23KiePrCl71LTyoOfGwUpw
aWclP+RD8skd7efam55oUX5xoY+1/gPkA/3Pvoi4y5MJ3C0E9oPxxRqfiRXqNXgaFR4nOzFQWMMt
B+7aRRng2uFSVlRVa9MSo4RUafupRD+znu7Xh6IyIhzejU2qXM/TEkrs/5btUet/zqYiKpdd2KBc
AGcQ3t63ddaqmQKPELeITJTb9eph0oKN7o5HLb+ralcxHhlUEVDSv9aEewJMaqNdlV4ReckPlHbQ
LpVskCQPewvd5lmyIXUd8uLOth/RXKtYMVkAe2lbOPl4ZXO9MGE765ywsF/6INlQJw1dbL4m+4La
nOJSkWXHr0YrbDkPOQA9qf0iig26HxuQduovxljuuu7sLy3i1c6w53DoEsU0y9zGccGYjw0IbV0R
ENrXjHj53CJng6YO37qb8n+MTgXVlTkOMM7wGWRuFsaO6w0wcK/hE8GJW831y+wE9xA+uWt1aKeR
0TulsQpLIfWdS4PLqC+O+CY3NDZYywO83qcVFGk3s7Vt/EMKWVskH81z7h5bFR50GYV4di9X9VLu
RD+8WIC23LkbwCMAsLW2oQdm7tY3uPTzwBos1xOI50VEepDbpDFdtBUxsIEV/LFqPhDzL6DGt9QU
kv3CKuVuG7RzCkxj7zz37KQ1z3GmiChkY3g7BYH3W6TzlvP4Yl1a1o6Zb1FATMv7ov/mpYoIVrZv
EagsdwmaX12xTTgeU5MlPYZQgkyM+c6WdxoUQCx0O8yRVUPZdy6e15flrYVDXPZLm8I5leVgnatS
wGZL0u7zkm7AwnMgTAcTLt1RUPASZLm7It+iw2nPqmQfu+kWKWEkgvHW8cuoyudNir/zW/ZQtMkD
KEhOpcO3GM3m/0i7siU5dWX7RUSAmF+Bmnqm3bbbfiE8MggxI0Bffxe+95xdpeaWor2391tHkKUp
lcpcuVY2ZD8Li+5yMt4OoEnTWBt543Cqe//WTNxTa61a4yK6PqYtp4A9jNIVXtboi5GWCShtAb7d
taUQgpT1zq0PrFLcvJs7AdlVPFvgEdCId7kTEMEWtpc36O4dI2R4lHTPmy4Ahcb/GJBLpwSdVykH
RPcJIhuBbZ7Arx/YQ7l3tLh0d30Pqa4fHcjNdE81e5ub8Myy9Nw0ydKiiQAI5FHbDaINOvclnZ+a
/imph7BUsY4qJlLuMGLJ5JCUAIXOBv5hyJaIU6p68mymWM4nU7oPnRnARJ+hmJk49Fj1TsA7O6BO
F+S5dXLAqddW4hXwh48WaSFV5cWljU4j2wyzeVW4cj5d35+qMa9/P3MjnKJe5K21VTcHa+WAupJQ
3MebJ+BsDaULpJ4Tjm4MHGqjn4IlOYrh2VSBu1X7RDplzqDlxB2xckXNw8R6WUBUl5anhfI9rX8Y
viKmUU2aFIX2dLAbF6TjT9p4a0KqvWgVibitUqCPl+oqSYeWpjfSKGkBWl/hY1kgx4od8poUL0gm
6MnDbMQVf/DsZ030QUs/8uYzK9ugrHdWn4SWOQQlP9Tlq1F/H+Z91SpKy8Y6k29c9NkPk5xNvrgs
bRf8MOo88LqIPEDm0+5JX06kX6LGBKi9fhrJd9H81KtvvN1nye+iP1X8y/V9+/+co//MEAgdLzcu
Ov8rIy/h9UphhK3mPMyA9wW5Ue1txCVi0IMeXD2p1UXaPBzE0IcWfi54p49Got+A1+nn9R+0OTEe
FO8BzkN1X36Z8KUXRbOgkbhfxsAcTmg1OE5aEvW24uLfPE9nhtazcHZixTRawpjRkGOR5aZCXbqv
uttxGXbXx7N1pICVRAc5SMhW0e5LM1AMTLKsxP2/2HaIzrremcLGTgOnKEBpmR7KRNUgvbm3zk1K
p1gsWdqJDt6+7HmYj3vf+zojDz340DzWw1lHnwbNorl/nfM9uoVCos3Qcnroa4TbvqlwW5vPCBeA
EFArA2f1BkVh+JpZNmtPUiU+L81h9ouATcexebR5HvDmmzW8zlSBHttyLOc2pRlwSFYafHUstp8f
myAT2fEvVvVsUJLnquo+MQTFoOyp2aHdK6yaL76jBaIfIsP6MKaH6/a2nisIIS3AKFBMfMNQOvRj
MbsLdlHX5AfeztGU2CjQTPfO2jZCiWJ42/P3X3NypGISXowWwQ4C11gDbDlXDGfr7Lkgdsf5BloI
/CCXh6KiYPx3dTgdAnyvzQ82uoDzan99zrbPwZkVKUTAXrbGEbiGp4aj+rE8W84t9BYPYKCZuw8V
f7aKx4TcFaYRuM1LAw7bpH+ehz1jisBy0wWc/Y51ts88DbgwiJYM+B1c3LFPfhHyPtDNXefdOa5q
zKqZldxNP+pkKgrYyrJvEEvk9k/4zzx/pUsT+MWn1n4aloNTfPXaA3ebYG28tVTMiJuBLrS1sMJI
doPPVZp4MVRCq0GO9GRWsT581Jc+LIZjUdgBqIShnZoHUAoJHCcuVOdyq96OR/3a6ARAiYn68+Vc
e6IROYjs0IBUTu1usAzveeDL18JuWIDW+l+O05Y7PTOSve0MkDYti9/5QroPY159n4pelUTZXHrs
clQVVtUxGeHiTjNoFdemtc7qdm2qP2W5F2l4heUd3ZcdjUauev1tkGivItL/2JQOF7xw5zcuGvQA
33wA0GnHKdmVVbfz9GWvDTyyWPHYs/7bXCRHvc4juMqoGfI7bpLo+hFUDV9aDcfjpJrWl4C1uAHI
tcPcOVEXerZ5uZu8o958vm5vc/efDV06aYbGK40TuEm9h99Hf7njZb8Xt/x23YxqWNIh83g26cW4
xq3dsTL9qBw/NQM8WAINdx2FNuy16wbXaFCOFs+XVLrP7KodwOwPf5yn1YekrX6yeT5lSR1UC0h/
rcYKx4rvUDg5/oVdJMGhlod8OGTgpNOkmVMJQRPkj7Lx3ij7u0pvvkDgYMdKeqtr1SmnInL5X/Qr
QmzXISZyS5ABkVFVtQvcpVGhv5j49JiL+tQCszcAK9PYtmJmN3fMmal1qc98c50ZdWJlOCxmuey4
oT0bYox4wRRgo3WB3iwgullcaAKCc0OuI7F5yK1WhxlaDUGf3xJAKdiuU6F8Nu/tMzPSPqmWEVrQ
PsxAW+ob1azfRe0qRrK5Fc9MrJHK+YSZacImAY8GqsX7zMzuSDOWgbbYHAA7NAiW3WdBl129ZCqa
rK3BwTBwRVCBxExKpy4FuyefesgE2R0NIdoRJK0iLNmy4Ftr6gfg2Le9AFMzFga3APh1q9Pw0BT/
8vOSd/I7rUByAp/X2Ncl/5aoQD2bP38l2wQOA48NuTg6TBp+vgCkHI3gD3naxThCivhi67ig1v9f
E9IQ0NdWmqMBgLflRbkdMh5mqlna2mDnJt4scz3koz0iahuSWx+sXm7DgwT1NuiUhYZFf+EafdTS
Lrzu6rZO6KoziyIsqBbfyMnXqUi7KhPIJ+XIyolhZ5rjJ6tMHwBuVkziW1PIlQMTh+4JQMrw7/II
VdDqAHE0K56wBYF7zL+2iET6xI3r2nOi68PaiMXWxDzCbNMEjyyRq/ZazoRfrFpK4NsOhfgJ+EMg
liLQ6kM/fdaNBscIuR4n3xWa6iW6OVDwJToIBP1VvedyoO44CGIlDYSVnAn9o8Axh/rUmAdEaJ0B
tXu3UVl8uz8xWhTrwegBQCCRa0fzBLx0Q/CobyftI0ihA2SqkehRpA42x7VypHsuoKvo5LkcVzKJ
pIVkBMjOFr8OR7vblYZ1U47+HVlUxGpvjwNGdGZLOnGOownf7nAXUrcAN752SxmJ+OLvmy6JcsZ2
+tDGHeOKNs/NIeLuXXcMNIvkbSOo0zhgekCD5GhFXTWjXzWdAj8fbmgL/b7rm3Rr1aCX5tiAASP7
Lud8RDI3dl2BN4c0P/0FKE6cdFdTxDJvvSMok5B++EOCqL/pTSFdYrRZj8SSvYgZSa0WhbdWxQe1
ZYSssPpVygJ7ULodXTIukzUgYKq9D+i0CGym4hzYmqtzC1LAMk02TdyVq0SAFqeqUb1H9Jcn5u79
SwKJMoB3IceMt+v6M86u+ZQkaIcYUTkUyU2rnSonmCeFx910Tec21j14ZgPkXKneDYhql7oIZh8S
E59Yt0ROcUjGKZhInAwPy9wHhvVyfXDrHF1GY4ggzgYnrRJoHY1SmHiWFGa3a5gVZPqXDA2njaAo
Y3IQEKj2xfaq/TOd0qppg5F23IbFJrdfRtYdWl5GBSjSFCdpI+dxObTVnZzNaeb2wHkvMMTYoU1f
9KIK/fpokN9Z9r0radSWt5P1CR2KgWXeMFByWyMPzfHkZh+uz/GWAzmbYxnHUkMSDjJoKFe4epcF
+mQ/k2q8oV25H1tyum5LsZ6+dM/kber5qK0jy+8/GMsd0vu+ToMEOU9HfHFV7a+qfeuTyznOew4V
VRvPP+E/0vyXTjo0FGHDNj9GKIglFThAqhXb/8OY4usDVZqWbp4c8iaETOustpFefwZWOm9+Tf4T
93CjJ19McQ/ljcCZyn/nDmS4hIFWIZppGLI/7BiPG+M0j4qxrYfuyqGUu+3a/D+HElHRJ2qRU9pl
xyIzgnkso9HVFCdFOpErcSw6i/EUg9Q8GvBkzifImFUF5HOqeLFYWA7HrgT1E1O4uC0jqx4MnrKA
WaFJ6HKnoNW37ACUq2La/WLN12R6SFQpD2nv/xnHuQnpwHuQCIF9mGjyb46Zn0r/4CV+OOONjn6t
MUsVQ9q0RywPtAMm9Kzk1G3GhFcRLa9i1MuDQVih1bNAYzzq+GOT/dAKxdmWbtQ/41tDVyC84E5Q
wrucwgUqCKbDMyiH20EJ9hkQbir29qYFVAnBxbSGIDKKRUu8yTGzto7tZJ9qvybVi1n1fcldFI1F
h2quoRxOzYDMv5Ayue4VtgwAyYe3xIpNg5zD5RSNQ0HqEZKpsWuGKIKX9C+OCrr0EFOvgqUQvL/8
fg4eI61CWS6mfpjwk6btWvN4fQhbB+XchOTB0YpS6X46FzFYzHbeOMXG2D7mrat4gW+ZsfEcwVME
2X8wYUkjaZxcd+uRxkO68yEYDv4CVbyuMiEd+WwEf6ufTTQuuWgO3soYTAla2Whv6op1V5mSjkab
ALAytwuNsW5P7h9k6knw5+srI93jf84fOriQczHWtZfxUS33fNFxncZ9tSvMo3BWPGry/bqRrR18
bkRaF9DxWF7qExovjv8TuN4FKtqTYu23bKAPz0NzFShOHbknBxTLRmUbRRkTG/BqpC4U399YDdwo
UGMz8WDDg1fewpoufJQ2mljrX1Eqj9z6eUhUceTGIC6MSL5k7jKvSI2iiXEPt3VANIV3V31fii8y
TXQTpHAheW8Wkc2faaeiIt+cJvTYQNICZOFomZWOIGOcQW63jpkIli9gwKSKvbRtAPVvlFyAeZQf
567ZlAtkKet45M6djWbtFcQGorYP17fsxj0I7uR/zKwzeRZoUw4aTkrnOkbuPOD8IBwSzjPa5dIH
y/jyXq3N9RiCKUD3QMQG2gEEFJfmKlyNtW5gVFM+hOCwDEj/NwM6syAtfVLbetv3eh0blXf0hR8a
zmOfgjbPRbKvCHL2en0CN9cJAgFresEEEEu6VfrULlLdaepYkOLoEvF7mdo2FMk72b/+b+b+sSOd
SxBu1Q14PerYJVD6LQl3dkYP1Hs1j2bA3UF7ZmJiCtTn9uBQqUe+Hz2wb5QDOG156mB3oFklaA8j
yK9HRSJeZUK6aPK2Bun5ABN+rgXOTfpSNH91Vn3k2kHigGqunASwZwe8fJ1Wx4X9XIGYrX1Am8n1
XbAe97Oo/39X58yElANogH7VxgbhXV0L4NnjHIAjx/mZ0Z9GEb3f1NrTh4Qd8NBvmvuqBC1/ZZdU
MQQpQlKX9wmrI98w+qAU1meD2VZw3eDWCiGoAUGf5xM8zKSdZ1YadCoWt4pJbezyDBnWOgt66oX/
zozkGma4bCNzMS6N/CzqKTDbHzZRAOm2lul8KJJzYKJe2s7yYMNA7ow0kV3GOW+DQU93joriciPk
ANbln3mTXKuWClanJQbkY22s7pO98IiTGi3RiiO0ddsBnOPBX0LuEu3xl05VJwzdbnpax6SybzUz
vTOzTGFiaw8ghwaCA/zzPBkK4abOAmlb7AHqQ41seRTap9HfX98AW8M4tyHNV2cAH2dyu4rZHDVd
gAa8699XjWH9+9lVZ4Prq8oMfB/PPhCaggyFo9inUq3eWnUb7e+IzvDUA8HwpRWO4kXrODOLjZkc
NOuxG5rIZD/e27Twx+MgzYy8JvwyKAqk0fRJnqPRjbI40Z5z+5SocLqb41g7LoDS+uM3L8dhsqn3
895hsS4OQ9kEY1YHXXn4eX1NtsIP9MiAWgdwByjTSGGUlc3oU0FrbKyJKsya4yi+mu0Nz3gE6YgI
XZiKPfAncy07amzjP20FKx23tDy16ZZd55R1PIPo+dbV0PdZaJ0Z6bOhHQoIGB0dzj8melvvGmKv
3KdOsePTqAddDeYkAz224WKaHah/tBrab359A5Z1I7o+LVtbFeVPgsYhvPF82eW63JlA6enD5Vaf
KGkC4byiTeHf2ZD8rTM2umYA/BDrJNbax86uQW+kONKby3s2Dmm2hY9OW+bDM/V+c+OS6dk1xcea
mDdt0USocIBfu6AKTLJq7iQ3wtDfW04e5q57Ze5DxyKuQj1vWkC7Fd5IFhgRZWeIBlPhGtBijkXN
wpafMv69Wt6pnfnnfK89Xf8xIg1jZp5wlyWpY1414HXMIdzToUPu5S82AaI7tCGDpBAR+eUpdzWD
O4w7WKD6NpvEQaCUC2ZmxanbunbXMjEkE5FF1F3JVxVNCya6xUWMx+tI5C8J2l78Lljal6z8eX1A
67TI5/vc1OrWzpx8Aeya4YyI9eb508QfTMXnt5Yerh3iVuAsBh+mdGjcyi5dmpg1Mi/lXeqRvTGl
Jy3z3gf8/bP46GhFo7ANOSX438tRuEmbNw4XOJtWU6CdSQOlv/f9+kxtDAWpsJV4Do98oIylsA7t
iVWimS6N6fADijWtsaeuYrbW3SMtBuDviEtWSj78L3l3qJVrQEpqNHaa31NyHBw/9LU0nAC4AteC
4T+2KlnujVvrwqL0mqAUbzSKtcHyzwE179s0C5hwoDuq4qzdmj5vpSdGTwaKEbITyHLO9Jz6yMFp
kBou9h26IZmKSG1zOOiiAzkJAKjY15f7wGQsE6hAIdmTvtqsOVDnWKzQ7Folb7s5GnSrotwL/ghw
Yl4aGru24vWIzWBpn10HVKXe66DqYtm0AdVJyFijAw5SAZc2UuI0qciwNhVB03tkZo/69Ov6nt6a
r/Ud7rgQIEMKWTLh1C0ESjqrRDbDDj1oGoNiMdIpopdFcXqcDUcDxAQyPzbkDQD+ljynVgxcdGNX
xr6V9+CfG7+2ULOpQygtQGQvYdpTUiWPeZnvtbhIrb1W2vsacUmYZI12HITBXsHjQXfoDEXnTlM4
eDaK6pUlS36cBKG/SyTz974g/j3awcwbztPl4Amt29mNjfqBRoYjKGDmOOmbKuimaT4AKYcOHJ/w
uCuL6R66D3nU6RP5WZeDdus0aN0Fst/0f+jNaM0QFvbGyBxHEgnRTr8Hq+hQhV+mX53Q848ps4sf
aV37xzrJjRu7Zhr6I9FNBNL4jwWveLBijY655oiDDmXU/eDoQ8i1TOBRyuvASCx6LGle/RpR0txp
ToHOIMehe1DYaoe/WPa1NwpvH7yB5GXvgY4p82zAWWwPuhY8zKiBq/Bcm+sNLARSS9CksYjky0Ci
65ptCRus6XcPOnDI7x3D/9L3onYDDgBs38vTAUC3Vlk9TmCy1L+EbeyGrvw8ZcYduuUV1/HboQAJ
uzYjg9wUMjue5CTteuY5byhMAaGAOsjp+khkhhXcXvg+dN9W2kxQxcnLUdeGaEsD5QmGomHQZz2C
l1agqFODE2sabtJ6vp07/euSeHclFQdi1q96QRU/460vWH8FmOSRunJWwOXlhOq0AuGfi2Q8qIvi
OS+OOsc73K77o2eP4fUhv41zL21JYYE914lp5yaNR9Hta2OIHHGiYgC46dnrvPtC5a43VxAJmVU8
xFrb8S/HNo2dayF+xwzzZN+kxh0njuJMbZpA8gK7EmhCENNdmjBo5w+ezREe6HAV6a+eqSTINy2A
8ALPMPSsE/mRwzOtyofJLGKx952bblGkLLbWHwLaEPIElgBx9HodnUWCqdaR2uaoxbFsfCxLf2cU
NAExUvHSea4iXtu0BWEaUD2gtwlH+NLWpAPh7bdJEReimE6ss+Z95/ZzxN25ijK/beLr+2393mVg
5a23HKipkJRDWkZyFhRiX74/Fdjb5EC9ncaRvdpfN7G1OqDGXjMYeBe8kfN0xtYB6rqGiTl19ykk
d3cjSSbFI3TdqJcDWcMngqYANG6vjI6XE1cSVvU+XStmy0vBQwCWKloo3N1bG5gsxJnQsAD0/w18
swaokeZjhVJmRdDS/8luv3tib6AklIIn4/qsbdqCnBh6hvSVNFg6Nf3QOQPUnShSzYy/OEg3hjYe
wShxmUlyKArd/S6SzFa4us3tcGZVcj8+Ag8jYdgOQzYf1wgidABvDnXPfCfE8Y9rR05TtxCLou9N
zjql5UJpX6Q0tusvFTBtxfRMHAUZzsZosKWhmAKiWMyivLmn2TOXLvPzOMfzSnAIQZDIUiXsN7b3
hZH17+feYQVLFAWMsG+WB9EM5COu74TNUaBCi2UBiPLNE05fQELRQBMobqY2Ggb9c7OU9yQdFdmO
rXGAzgrgRrCyrcQ6l+MAxn3s85JgHJ9I/1HLP1wfxebnwRnuAyG8wq6lUMEjfEBQjc8nGg2dI6G+
4sBsBQt4fa6FbCjjgaxQcmXzwnpB9DmPTccDRyHRPgCVyvYd4s+wbRG+u3P9vdNs+97hE99V9VDd
eHXp3DW8MFQQkc3hrk3kAAWhlic/USptab1phuYbxIkiPvP7bEo+Xp/RjVABrByoFK7Zvbflm2Xq
jBb0Tnlcmp8cJ4tK3Tpk/R04xiMjI2iZV6zg1j7EAxwQMchao1wtzW/WOGAIdhmupqR7Znb34Lf5
EeK/r9eHtXEDgoNLX2kgUR54WyRK5mUcGjOPu6Q7plz/mkFV2BdznI/Wl+umNkcEGreV0n4Dtu71
4Lascy+PAR50dQAUHqY+vG5icx+cmVj/fuYd2jXW1xssEp+MOlqhWyEkk1V7X2VlHeiZlW7uUj1t
XTg6eiTmgz0d/90o1jU7+z5oS7q69/B94bLI1Ocnu04Vgc/WELDqgG0BLAK2X8n99LbJE7x74X6q
HeuiQhHnbFyngLojyQKBJqAb5cpWavbwr5aH9NdwJM4t8T74+Wd9vnXN90c7cHLITUBcEP16ch4U
uctimAeaxRzkr9z30TZTKrottqYKsc6qNGMhByLncuyWDv76TI2zlxoEnd/fv9bnX5fWuvSX3Elz
fN0fwrq661X6MjJkd735MUP//Px1qc42U9f0S2n368832qhmfkh7I9QKtMiV86OTQXiIjfOvhQ/3
qTV/BLemYoBbF8XaFIN2aOy2t6Kw8PklGiraNE4pAekC+qq+V9r4iZQTDYa8DAvTPlSDsTOhJeek
xgdq/MV5Pf8FMtn0bOtJa4HsH+QXFuQgko88998fyQGhhrIP9ghIaWWYWupY7TR1JI11/27W7lkX
L77iTG24T5iAVgGILMB4+6fv+mwhM89p3dJ00ji39z27EeaNluyub8bttQKtKYIGE0zgb3QZcpuO
0AtJY4351Rfi8jaaF4MfNW/Q7hzItxwsGzmi2k20cPKRlspaUFW5S6qdqNmpUiubI8b2RVF2fQHI
D82pqUmnz3YWD8ZTyV7t9ldaKx6bMj3Iejwg8IsUNwT6TMTF0vGomQ52qL7KY/jbn6gl/shSK6TD
r6Ed94bDbseq+2hSApL6QcmUsuFZkBxGzLL2OeFalGwPXlZQk3pZ7PE8nD+LPFNch5sTeGZAigK1
bhHWkrhZ3Ig7g97lDaqFikatzTFAYQCICYDd3oTLoz4lht43CDRFu5sGI2Dty/VNuW0BAkloQ0ON
QA40PTpWA9Ty8jgtpiSk5qwHdYmmmX9nZf0VZ6drKCyzaiZYKSByYQFagjYRhYmNCJJALMABDn9V
fJLbEf3Gq323YzmS3G0PjqMFUX8heHcrREaPS2Msj76eksh0IWt9fXQbUR4uefRB4umHvIBcrm8t
UfjQjMlRMB5vHGhZlJ54IRP/mC6WYkNs7rkzU9KeS2bAUKsepoBtSwK08DUPpBZT6OlgKL0+qs2d
gTIbmBkhBPIGGyzs2tSKClG/Ox6qD3RQhGFbkwa9ExAnughhgBa93BJJTtPGH0UeL+ahrOcHz7wz
yjFsexWxq8oQuTRk6sKCQjIMdeXHZLRuwTMJxD5aKVQoiq0JM9BajnoRWDmRDrg0lEAIvKhqLYuT
8tCR46JICm1+HskTxEjoYEci4PLzS1pSJhp8vvcfpo9J+xcXIEC7gFYg9Y2KgbSzUDZqjGJpsni0
jTRyRdpA+tOe7pwObSDXd9bmRQgdMfAD4agiDyANpVmavmhmksVLDw4i9FShpYXS7sFNhrkJzMII
sjw7zCtvZT7yyC6aFA3GuvPLnNCGe/3HrLH4Za4NtF1ACq1FSySoTGncc+Y00zgwAAdLIAZR5hjC
zBTN3vAqL3JdzsIKTMfBWPkfXcOdFa5j6zzD6h+uZhRqZK+FNiUOvW4vjZ3ZuzXKHMR0SZSVh+tj
3DwCLtZ0vQeRgJPeIxlr0PzOqyzW6+GHV9SHRfi/aIuC29ArpnNzQBAiAwYLckZoWLncpTVuZHvy
iiw2qM93U7s0j6PdVjdTO72TfudPcLHmsVf+P0Cy5HbcRRt5u+TYRZkzzo99CeyM3T7ZvbNE6WyQ
+y5trcjs2kXxZNncvpAbJmuoCE5Zsk732W3ma7nT6sWcAS1VQR4BFDFozBnKBcKmTTSgDFmCNSV0
ex8dNWSIJlQ/ksV8P37XA+eQ666tG+DZkh9nRVZ7jQB7PR78DYr6WZB+aVUv/q2Nc2ZDbg5qks5N
iAcb83ioJx7YThM4y8mc3slu8WctgRsBCw0SWquq6uWUQhptMmhFUKKmR9cKXfbh/ScALAXAuRDc
z7rcsIoUM/hYnYLFJTS8+vYVZdHAGD6R4S/u57XTDDQjBjycLXmTlFBt4cnCYjMTQYLSLzDVGkA9
7x/NKsuB1woe5hDnuJwtqGpXqU85i7tlLwjIfE8gl7ZUvERbi39uRQraIJzaVaY5sXgClW1nd1E5
fyuyLKi0n38xHORKgNWFrCSEQS+Hw3Wrqliql3FhRm4HKsMgqb8tw9/42lXXeoUPAtklp00SICA6
p+3LeDTGMfA79lCbw9fRpopXz5YLhA0XFwpBICqXIYt8htwDiFbjSoBXvTbTFuRk9UGw/uP1edt0
ROeWpN0GuATvfGMuY8Ns99VMg0L37iYNAlalfcpzJ3JSfS+E90E4dtCU+UerNhQHaysqWdObOFoo
iXpyjS/ti97QSlHGrjd8BcEzlF1VCOg/+WX5ikbBAyLLgGQBLieFikZjz9WSVyz2W/vFakUEddBo
ajE8Woe4bIBXh+wZ6NjuTMCA6OzfsLo4zb2K8GxzYfG2QNkXnQNQFr/cp14hCOR9OxbXpB2iXmsj
MXpZ1AMDfH1hNw0hFPmDp0OEJEWS0DvJ83GEt5pmWrxUdp7u0aWZQlZu9BKFrc0FBBgV4L01NJBv
USq6dHAGTK7RH/yHofyLqBVlxv9+XtqiLHETe5xxg3Awk0+pF4yfr8/V+ox/szkg57E25gFuINfe
umKEMAykceK0Af9Nc+M7IC2vbkxh76Zexfe6uTAe+kyQ14AGqYyeMPx0mA0fCETXe0S/SQB+ztJV
sZbJrL1/LkM8+OHYXXTmgHDkcp/1Y+6XLeureLD0MvBr8Wgn3sHLi72V8r2V010TLMHYRBaJiNDu
wXP2mNTZsR+nIXz/7KKMBm0YZBfRzLVOyFmoA1G8Ka0MNNJ76KL3F+NLWztFsOCxsJtb9/eYldru
usWtKUZBBlr0AHkCUCTdbYU+cZqgmBEvGpjpeygAvVrk23UbWzcbNK2gw4rHxwpUuxxV44h04DNi
ftM7ELozsj3xD6ZK7GVzJPASoLRH9hxXwaUVN/W1rGwtFqOAeGgHdph040GUeXR9MOsJkg+AjRQX
0kNrQOqSSzN5YiDU9n0WM+OL72Rhkv7Sex5k7uvosGA0lr9wGOf2pAWyTF5k0BCHwyjD0v5NiOqe
3vJIa0YdYqhQU3/D5VNznL/Wpus9fcrTW/v9xRmINVhIRwIAA11S6XQx5nE8JzyKuHmCkiREXVqh
ODWbI/jHhJwSR65d0NQDwrfKBnZa5rZ8IFmqpNhZrwF55REtoeMNBQA4IynDidO+dHoHmIidM/fL
Av2Go5ZrUJu2+HScaUIPnGXGqR3KBDCf3NpX41Kq8Epbuxxpc5RukUqGr5J+RMrbsRwcjmgHUucA
9rxSMR+rcv6LKUVERcD6hSoH8gaXu9wFKaEh2NqYliThgnzApMpKbC3auYX172eubkQVSrNyWGjM
0CuDmR6vn9Pt74OKAjEM8Da69H076T0oNoK2V3j34DyZFS+Pddu+2QzofkT7MGr00NK4/PmlWfOi
bxDdcuvOK4YAHIshB9IFd0Om3fkFCW1jf31EW24UNfT/mpQcXIpQO699gH0HhCYe+N9YdyKo4plc
MXWbEeC5JWmTCWsAnI8NeB7m7rHqoAkBHZKRFfsxt28mEKQEpZveeKAW8LXhc1U5UeVpL+N79WT+
3MyAKSDmBjoL6V55F6YuT+sJob019x/9croBEl0x1q1tgg4HlIcQ+OE/yYQNlv66YYCJoiMre4Ew
dHLruXz+dH3pti4NNOivYRNa6dFUdblbeA3MzOIJGs/OHGXpR6tA9vW+tu8GUH262vN1a+vX5L2J
gAnZIAI8CzjgLq2lukj7mQE1ZzoVCxruH1npnzJa3qfUvPVLrnogb9VlkU74x6J02HytR/28ALpt
Kfp73rAsrPTuZuECXQlsvJ3bdK9xJ1g6ngbQGG8Dd5ii64PeXMiznyAdSMIWIXLBwK3RBVDUylSs
s9vfRyQKcSZU1uRY1OZQDfeNFvdY+kzKH0JrFBf9lmdHn8p/DUiBhT3QQSs6rFrOlgQQ4eo06uUP
01KRLbxxIzhWCN3RcQMiEqTO37x28rleXM19GqzBOWXF0gUiE0lkudMnfy6c0/V1IW/2/moP5MNr
9wiAovLeT1syuqPLvCfLF9mLbWfpY0lG49llpvE7F/4QrS2sn4cWDYyiJqQLUNXO73FmGbS8eqM7
NWPu3Xu5OUVF7qanNtPHsNH6KWg6awzTVp+DoaNumPXddJfZwohnq0sDziCw4YL19LWtcMyYbpRB
r+cqUMKbdcP4MJfoHHXRgoPDfXnafFOkzBmoB1nLaOxb/PoddV+uT+K2DQRRwPZuoBFrpEWTFhny
J290w9Sf96x9tHtPsQPf+I0/IwGAykGYA/lTKU7vdFAFtm3hPZmiC6bMOiap9QCnts8oaBEMJYvk
W7exGkSrxdoyTuB7JbcovNzqgUb0gGPQvvLc/ODkze2MduJFEDAJsOy+GRNw5Gi7vLCeS79SgDzf
nGnJ/rp1z2IQWiVUz5E/f5qH8YbT9HawVYRVW6fNWLf9KusGhhNpd0zpAHpW7PKnpK/IjeaT7sNc
j3igONQ7mdlsvfc+W4eEl6OJkAfvIDlIzQnnlpFZ/pOhP9gQxisgenl9L25O2pkFadLKhltaC6z5
kznvCeTJ3pvBWAcAnlREt8D4Iul6uSYZeub8KqtBw8c4qLDH4Pf1n/82uFkNgMYN7TPgRwWXyaWB
RdO6evJm/2mqDk56M/52q1vD2uVe0C276Tu0L5s6LN1I+3Ld8JuIEXbXbhcgM+Al3qCWiSfIULee
91TqDyz5RJBbA/qkretgqV8n8X1Ubb0tx7vSjaJWjlAApajLgWaaX+szK/wnkPPt0yK5Ixq7qZk3
B2aHTuGBQvAXWhrh9WFubY9zq9L6+SB+Zr2W+k8zM15AM/06Np0qYbc5leh5Q9cJ4AdvcJ5VYhU5
A9v9kyXGkCYTCHVA2Si+sCEerWcoOEfL/OP6sLY8MMFbCHkZA6zzcpJocnPutpkND1zdWvTgdKfy
nbyQeKJgg/xjQibxaYd+Yg2Cj6e0KL77o/Gh030RZImqT2TLzYPpAG9HHDBUJyWva7Pcaije609T
3vww7QZCWDQLwbzzyyh80IM3ln64PnmbO3FFu6ztkOjkkY7c/5B2Zc116sz2F1HFIAS8AnvwEJvY
sePkhcqIJCYxI379Xfice7LNpjblfC+pVLmK3ppare7Va0kQyGL7926E9OS48/pWhV7s8p3FRB7o
wKXvkrGSoSJxtbtseW2sUOucDx4gexA8fHsG4qyKlTkSgASmqxqkUgwFw0OdXjnvTrxi8YCFgaAQ
xodG3MWkTn2rx72s2UfTDQbrhtgbhd61YwVkCLDpaPhE9/riMBeu3dSZAvKRlDdaFnpb5c2Vewr1
dLz3URUHL9YyR4c8oIXcQuJEfT8eAJ32R8PeFePHdtwo16wamtFVAIPj1fWajT25c/tWA/a8H2gU
y8QvDXGlj9NVR26zLLy89Cszho5ohEtYDJQ5lzPG7Yropd7aUSeoL1vfU1uMAis+Afh5YH8hfIuQ
aYllqBO7HCZh2hGxh6iy0k+DVn9qs/L9UcrcAYWnwUzFcZZqGEkK7nfo9EDQ/Ka2rswtYtW1iUJg
gtYnVNkN/Pv2jPDKQP/TyO2oh+SEOpTt4+WFWDn9c+Dz3/cXWxeNOiAxmfB9fdiVX3MI9jS12KFF
2s8htOw27w8g8OYF9AI9abhll6/f1qTp5AqPROQQJ8ci3fBl5+UCpP+QxgTQETxy551BGvg2pEwG
EiFBpt+N8eR9cYus8VtS9XNXKQudgda3boEngZUXesDBpH4AJRc/uJ2LG7+2ikPl0fHWG4p301jO
Pw7vJUQZM3G/Na/1yelC13ClT05LomRwHxGmHW10T6NPO7aDy4u64ljBlzMLLsAlzQ//t4byTBcy
pgWJrBQ4haT07awKajyBDH5wzC26sTWngTQbjjLK8JAKWLjxCchymaucRKYWmXURWiXyCORpMv9i
q6LzGbAjZPhBZLzw4q5bNCRhEPYyvUfm5L6pf5j0p5TcltpNtxUQrrkPG34JDB7IIFrLu0mytKSV
l9mRnQx9oOnQ/rV5hzJr5egbq7V2xE9NLY64GyP5X+YpXMj4SOQDOI43HgWr22HuoII7xMwtYwrA
DHp3qHHohsytIOKneJhJCHAKxwBzUW87twzy5xtHcdWoN79UwaSES2uxB2medRBP9+B/dTOMs2SX
Iown7m1bPDDx4/J+X3NiYO8H4QqS78RYYuJtUzZF2rh2VJjFb8JkUEDXpq+NZ+K239RQfIorc4se
em2D4F08d9nOWI3lWw7kCmrwcuzGkg1BlUeGebScdwoMz1GnAxQvatFoU0aRZjGJRZwXyVDZJGqK
O9lzn24Rw62OgnjgCgSaEszK1ltP0QFTZaF7l0TSBM36HkhkvgVZWHkPYAx/TCy8njB47UxoI4ck
M0q1ueZr3An75nfv3PUQfJ2Sgze+XN4P5lk1aJ43HF6k0mZc2BIPJnnXdDlwyBHIkdv7aezZNWcp
PRADMDhblqNPaTL6k5j0YOppc1O7XXNXl8oMWCp+Qa9ljNIkbCjbl3Up8VCPnYMcmtSvcmDA/N51
26087dqBwVEE3TiqCGgsnP9+cjsQJDFrZ5h/84h2bb+1jh6yZo7fk/Dy7Kz5G+A20FHtATB3FrKQ
XhRDyuCvk0r4IgdWioB14y98Drq1cdOj9jdX7t+OxtRLU3OqjkST/hnqDzuEzn5ffTdr6UO7acPX
rI9oDljRW4FU9+IGMjPkMPVhQsvNdO86VyD2ef+MOajjzmwYQKIsb54mY3miQcUj0iR/qtPhLtO3
yLzWLtFTE7OLO1l9xka91ZqYRGltTr7Xa3tG4SwRwu6SPt/YAee9KDgfc4spAldqgZFgMWGWpWVx
gmxwlDQJDUqVhZbW3jBR7IbO+qpl1geeVzuz4M/dVGxARldHCreJZyXCE6zX25FK8KAaQ63DdtnW
YV2PzU5rEUCXxBj2dqaqjcthzcUhXQqBPR1eBmzJC3s2acFOODmRpht+l1iHQZm+8Ma/2IM4VABD
IXOPFqJ5j54sILQPLKOhjRPRKoq1D9nH929BFKnMV4ZVvAXmWT35/FhZDgO8BhTF6lCFRXJ1+fPm
fB7flKWwI06/v5glYwKxDBH4fobCsg0yUpFH1aTovSsMInwJ4Z1Dpekd6It08tLEusAzN4/9wWFa
ANXC7ACmBrZ3UmcIUgM1HgLwyguta/FRdSNw5GWcXpcKZEFJhdyhhR6VL2XG4o1xzD9zOQwPbIpz
8glkp0tcY+KAUBVG3ajz8iCdLBBSfpQMFWw3uSZooL48a2tb2YM/wGMGNJsIBt4uimUKvW4S5Uay
PBLvWd1w8HC9WzGAzAUhPMeR3ML/ltGbJ2vDkGBigtDrY1YMvtljecTGoVw5JG+MLEaiJ2nXZwKP
IpPlBzIdVI8yxpbI5oqbdvX5ITsDulBwmiOFkz2c08I1G+k5kaf3T8prgFVk7248mWfrj41lni5O
IHVeT6BvGYv4MWnVrZtOT+9edZgAeAGlRhSVlt0hFGpOHakxVxl7Avtm6zy2xfO7aRXmcaApZNai
QGS2zMpptO4E9MMwjh7MIIG5gZBYWwq8Q+drAIHlWcNjgrrc5PY1jdQIadWwpBuJpJWgDwzuf76/
eNNU4J+TyFzQqJflHuQCN30zPIwFqDYt+kFzp2+umX4BlfSG2XmbLo8/thbevnhMg79qscPMpDE9
zio3aoZdXoT6Vf6iVT6a/wGUefcmQKTxn6XlPhOacBl0Yt3Iq7SPLKaPsS2PyWTdC1P9/N9MLS5r
x4o1lubSjeDc/Cyzw8mVPp+QWFffL1ta2RVvBrVYNaMwR8hZw3sqO+TS17aqU2v+EiWBOR7Eu/qs
GquKvrIgUADvLOzryil93dl1rf1hTLS/2QgnlpbXJeVgM5idZtN+KwrD770fLhnDyp58q/kptqoD
qxN3Ym5xe7oxK3lBMrgEagJ+Mz8YjpeXZsVBA2n7Z+oWDhqN5bnyFJxOiQZOujeHz9lWDLA1iMXh
SYQSNZ44uGiGB6f9TshGhLQxhGUDDW6E3mEMkyS9p9H+qnPiO9lWo8Z5H8AcyPyZKGdxWvKqdutG
lUjvNSMeb/KJkOlFuPVtD7y/7raPIPP5JWPtADq2Hej0PpRmv/ubtZprGujhADPF4u2TASbcuubo
RBIybQLaPomXfJGDvvEqWZ/PP2bm9Ty5TpOUWaTRFLAiXnebeuYP8ESj6GtuHKVVM4CtvwIPUP1d
bAvDG6Xpap0DSe7PJf8qk98Z38gKr/oF4Ehe2emB3V0cH8GcgrI+cSOmfbDLyqe28F3xycw+XV6Y
NUwDss5/DC1OUSq7diAS8JpY1SFaowPXjYOmv6/Anmyqz0DOt53jN4D3qHergMz7chbdgrKUfd5c
TpmRdpJzNyriD1N+xUkg3t1ZvjCx2BBmalAOTWE4vdq3+wOr3h80YAhIJ8/Mxudt5VY2iSJJEJPw
2PkiRf8ZlGUbR2d9hRCTzFYgKfIKEDjZ1HbDpGFlJo0S/UuSsBGM41UbgDYh8ylvdq0dA80NieRS
u+pBnzhO6fPlPbK6FxELY3xzGLHsNwFRFp4XtnCirgKhdkhfMgAOyo3oYSU8wuPkj5GFk4qlXjig
YnWiwdTBc6z38nurkeJz2TrDg+bp3bdiSoadUE3rcxFPG9H+apkEjsPWkZqFltoyeZkBkGWKXDqR
MdJrVqYHpzfCNobstFl/Agf/QTH1QybipzU2VxT8QCLrr13oIfZmf5137u/Lc772anNnVtYZF4PT
Mbugk0UfhmTq+jKm0aR1iS9Y298mJc8jXTTqoWEeOSSm3ErqrBoFFscBcguecYll0RTk3kY9dSI3
u+bWDSjeUGgn5DhlG1f32mLPlOavmBYLJBlvRyfSosjwIyhUsEE7y6ncZzbpfFH0D1M/6TtllvvE
6I5sNB7eP69zxwWoE2ci0GURI/FcrtdTghui+NqSH7L5ANLGPfWOaivwXosdTi0tIkcBnWgK0jIa
pfnBioPJCS+PZCn3+poJR5MKtityfCCSWtxCepxNU9YZNHIymUs/17gbGqqudjVv5LeJVc+481Pf
rPRmNzA9uwbONbsd7EZ+7Ia+v2oFU8eKWzJQmqK7KqMbCZq1a/LkBy4fBJQJjZodVllZ4rotkScp
Gl/Sv3DBp1YWjoOlRqqh3xYF+hy14BDCy5fneXUUuOTh4aEqDu60t3s1a4geMwuXvYjdrw2Jr2Na
vsTtVgJy7ezBw0PPA9xd563+GZCSVKOIkDy7DPNGQthD3dU0/mEUw4tVQyzt8rBWt+eJvcX2dFrP
brXRQM5x0kOoId3F1V/AaNDOD/EbsPKjqXpZc8Uru4VMikuBQQpEHDbVfqC7FLSe9Y219Y5aXaUT
W/MdduIve2VxZUPmKZKp69PyGzWqwNwK19cuQhCv4qghow5+5MVWIynw9glHQlOTVyUYicaiPlZC
Q0dDdnV5dVaHA1Qh5g7ZNNTw3g4nn9pB5fbgRKU1/pAKFeTJeQSm4/A/mVne7GASEWNVw4xBVFQR
fkSuf2fRrSBzda856ImYoYRz4/vb0fAiHWtuAU9lxOOvJCtvzYxsgE5Wj8+JiXlCT9a/agsI+0Cw
MjKQHJpp7HeadluPgdwqua/sASw+Ku4AU+D+WlIF9EyNA0pjNKKC+wpr3+xRMq7I0+WVWRkPzKDB
ETTCCAKW9RVupHHVgOAeL0/9CtkD4lOk0A3V7S3WHsFAstH2tnabzJsatKhoLTEBrFpMIEv1TnPL
2Y2aD8T8DD3f5JZmU1g5lD3EesKu24xZ/uR1eiByAyLj6T4G3fGOkUz/1qV6fkWIvZW8XDkIqPFi
zyCZPFPbLLaOWXeVNIEcicBkCJHrEUoYFiqAfzHZ4FGd4bt4kCwJGZmwhAkQCo0Mm3M/sbLDpGdP
UwEt6ri6tlF3vGxvPr2LnByIjf7fnqMvWhpk5ZaTkHCMSYoQEgoBrS/TQDiBmsUW+6CeNtzJygHE
+8oFpS6qS+csNjkSq7x1RsQiTmg1fvFweTxbn194K3BAOoWu4/N29zJe687ffB6FC/QGAXyC4v/b
rekWZV/rGj6fOzdeebfJZLH680++P5/FE98xIFxSTYzvZ1emsa/4/vLsrK22hUgXXSwo/p7RGanK
1gSCWjtqsrz1G+qGfGq+oPFqV7xy82q/DDe1AzQcbURGa67q1PDi7HiDh4SPqYABkSIY0i7obagi
mT8GNw4vD3FtBgFcmeV1Z5qW5XWVFgOhALfYuOmfhf7R27imNj6/vKaGKi8Gs8LnhZ4CtAUZ4vej
VfHWmhO9cHxw7Yv3CG3MtlfdYEXEqd2gAbL0YKu03bCyth7wrzMRAdSjznrXW5bg5SE1KzLzQzbt
h+poNke1xZWzamVu9EbpEyIOy7EYM1dO1pdmJJEYGC3nyoUYvD9qTYhi1pZ7nrNDS0/moMEY28wD
GHyJ0BAARI+aas2oUVaCxgC0PFrOZyiufqmB2fYzChq1Gg/ny9tt7UTN7YnAUIBG6oxxOk9JApTp
aAF5Lm8qwDRdiY4BS3xTvTYE0M94sTxk6rvM26LFX9uJANvNzWigvMN2f+sq0HiWKtokVqR33SeW
ezfplG/cxGs3HhJykBEAYQpeA4u9WEC0NmMus6KiOWoKatha2LEvlydwbdlmqClK53Nj+PLpCApW
wAK8EhinBFkF3xjyHzmkGHyzoMVvs0VzczawJIxLS99dtrw6Olzl2C+4985Kt0XZ2BY09KzIaMb+
q3Tr8dkF23YozWGrzX7V1CvOCvVoUDksbqVsosp0tIpEcVp+4G5+TA12HZdiI1O7uiX+mFnm8FHA
H2vJapjJD1URpO/us0SwieIQUHwuJK1Q4Hy75QzhNOVI8f2p/lCp6y7+5hpPf7EoHjDnOFDEPuM8
cKEp0pSorUZ9WT/bZDh6PP5Zde7/ZmbJezChzhUPNbVwj1ugQzZBBQRVSFC4K/ZuOYR50v6M6DWn
enKlM6p3EytcK5LAWdgMKSbuOzS4PG1rMfqpkcUTukH6musqAbIajG+mjxeodsydkuxU06WBngPG
M1ibyKu1bY0cHZ6F4EaEoMTCP0xNnM3wdBLp+U4jR5Z8EOlG4LBqAogdWMCFDkzU2y0nO8XJmOuA
L0/ZyxBXd1aW72yx1eyyZWa+yU4WiRpJzkAjSiKlgbg25YSHdp5rX4bJ6HaXl+pVQ2R5UaGfFxkc
uFRwGi+e7qOh55bFEjuCqArxe076fSN4E1SOnXU+T0R5m09K7cuiKkO3iWkgpTYGTdynONgKeOe0
TY+to+W7MTHszh90PTs03VhCuUtvrl1lVL6g7eBPTsevof/wUciS3uuiTvdtbsfHBN1Gez210OwF
TdQ8RTuJogbce01/UO4OCYrXrf6AWASkPsPQBQODgpCWmwCglvpXW9O1l1lUb6cx1dw2akQcjPoh
2ccEPcLInRt+Cs3KRzuGCLCA5HRIir69gkQp3+t9vJWvWnF7s0YQaMXRzAu2iPnvJ4unpWaSJg4A
gNLYgVFxS2pkJYrB59G1AH7mWTF04bzrQWbA3o12VDW3OoNC+E1TH3m+1UK8OgoELhTHCRHF8pmd
SqgWoOXUjjIroKMv9Y2X3soWBxXrjCRG7A/g7WKL91Uj0mpo7CiXd077NE1gXd8IjldNIPUzc2iB
EmJ5P6hE5uYY53bUsu/VYAeUQutw2jCyshzwdOgyeBXoOUNdQyJwbEjrEeCUvNCyct8AM46G9Eey
KW6yMp43phZTxhJGKm9gdpR4QUY/1EgwmPvL3mDNcSMdCeTgK93pMvzJhDeJzMGVWvbt7Zw6lmWc
7MB6cV/0LnhwbHejurSyzUCvivIZgJDggF5mQjvSJk2nESsCpu2b46g9UF7vT7a/MbGYNo8ncd9n
FsJGwwiVYT94o3GswWR8eerWIkcPhlyQz4GA7Oz2KdNRKzrHisYhf24NeT3V04HmBEB8BnbTpEv9
LN2C5K9OH3wbkqFk5nJdOINJA3FmD97EiOYPivt2tzF3K9+HjMUs5wspRATF85Y88WWZskG9T6UV
KYpuSJf7dcw3UkwrBwivhrl+6+L3o93rrYlyjKGvOyIggerej8Rs9cfOyuUulxrZkcGgG0/N1RGh
kgmQAh5nZ5QqQ9v0Y9ejr8qxxC427bDqN54pqwM6sTD/gpM5G8Dq6A0ZLHQsfihs79hp7KbuQPLU
FVsh8OpoCBrEUDGcqawW6w+tg26aQ+PI6f3K0XbxJlfRitPBvf+fhWUQn1KFHImJZ4kS8beEAu47
DvKzO8LLXT4/q4bQlg3gNaLts75YNCEMdRbHVjS08pcWG8x3J5Dz5ma9ZWmelEXEA3j3H0uLBZLo
NZ1MhR2nvbRiR54bgbkLOhHKYjdt6QauDgtbF75txnovOe5dp0TfzIRQmDTtM+TJd25eAFXublyn
ztpOMGZ1DHBFzHi5xTEi5lS3nA5m1I7gPlR6DoAxyW10ZzZdxFvbDouy032vmawHizfdJ1sflW8h
IAflVS1GP6ZOhSR2q7m3mkj5UfAsBYwi7vem3Y4vmTvSYBSNe2vJurmirlZ+Qhd8GhhJLB+xeOlN
PsHBQr7WDpRVsWPbx+BpAadvvjdjUtzEKYp4viMLJ3AYoce8but7W6uzGy+JWajS49R2VzUaMN0k
dLMQdACHZMzC0Qi4FoxJHBbUvRFJRT4gakMWOpd1qIP75oFBgicoNb2+Mdze/gg+leQ3AlV3Z3ui
2ddimPa1cvkeosQN+ij1IZADwtOOVjxAAOT8VqXDwRcpTN+UnRYS0ow7K3azPaDN/MFJteSYGW22
a3t9i7ZqzVvMCq0WmjCBciTztXLiLcDKKiq0F6GlAcDzhyoJC7ELL5+sVRMz8aqBVOssWP7WRBPX
jFg8tiMa75y8QjTN/Vz86OW3y3bWzhXoPv6zMwcXJ0NxZJ0w9E7YERNPTO5Ys5vkLhVDwEFOb8gW
6fytLNva6To1uZg9gCSssgRNQeQNe0AEIVsJos/Lo1qfPfD7z93ncz/p21FVNvJOo9cjitTxMOEV
ktPMOk6D+KKRbKNWtzjEaOZCKAyZG9R0IMEHf/7W1uSNVkzcnEe98XscGl/1L5cHs1iiMwOLJXKZ
ZguvLnkEDTKfgUDFb10j7HkbAVR302juHSKyaOi2AA9LpOW/hpFInmkx8G5evM3HGuLteaaxyHLZ
AekmH4rVh6bvod5eBlANSM3rLOFhm+8F4DXDxqW/CGv/sQ4lVbzYAao7izHglxp7zDOOIB193iGN
U/QxPVLtk8KL8PIMr5tCfmBWnERMu9guBRKvfQ+eq2igN9IM2jIskwOjob1V15+39skt9u+Y/jO0
LLcSh+uj4JJHsXXjGM+y7P1JL/08uTXJb6d8uDysZRfYmbnF/VLZEAS1C+wc5aGzREH5tPRJ8YQm
U936CWRsLo5DtYEmXRy9M5vm2+OQlCA6RQoBy2Y6h8q9NSvbb9oPtreR1Vk9dnir/7tmy8SyspjO
rKLiqHLuBve5Gn9enrytpZrtnzjGuVXKrUyMAxp9u04iIQYv4vReqDwNZCZlyGq5FRkuPOPZ3M1/
P7GZKM8tCqflkU2PbNjrWZBb4eVhbe6JhbsqKtLp6P2DjWm6L1weJoX9sbH4tSObMM9FJHX9AGjK
0RjVhu1VR4ZHI1A0gMqedVkiF1XqKbKMkVaAGq64haiwW0Qpe4xFv3fj76XacCGr8wnsH0qtAAOA
F+btfA45NRnPOY/cxNhDsO7bkIvQKONfl+d03gpnpxqFaFCEzF3Q+mLLQwqH9CCh4FEmJLTMvknn
fUn5f/bFiYHFOKRR9hNNUh61Wv55HKif0+T75TGsbvcTE4vt7mpiaPICJmwbESZ/cCcXRDSVX7Yf
DfFMxsq/bG/VTZzYW2x1kSK+bkrMWWV+LOJPbND8wdt3jblhZ3VtUGtHwzX6Bc8aYVnct1xC7D4S
XQCROVCLXx7H6hY7+f5i7TW9FQrdbjzq3CAZHiIb8cZlC2sjgObJHGAAa4RA7e0mbliObaccjIDT
XRmHUm/CyxbWxnBqYTGGDuIyLEWsHcVVF3gYCLHkAeDVy1bWLll0uoG9Gb11Jqrrb8cxddIRbaHh
ktULgOa6nRq+aEnjT8SCkOTVZWPrk/bH2PxjTjxpCe4AYTYwRnN3X/N7zd3Kwa9aAHcMAS8KxeNt
sSxtJUEG7FKEfcKD7qWPhr6/WfgTC4tlkTxr82q0efTJm56E83x5htYOIGQmAM6cy3FnKenY6SUD
PSKPGr/UjmoIQKE8brHCr3kV9DAiUzw3Np1hBCbS03pUBYt4/guo3mDgPJBgj0lx4osE4lcbaZzV
PYYXGUrZIJ0647r3qmTgzgB7Chsrrr5KA10Y7ktpkIOiXy5P4OoGAJ4daLWZv31ZlCsBsIBUx8ii
ynhpb7p3NgW++nwAnCAQDRPnfRJVjBb+LMXn6QCiwHYMJ4J8R8yDavh5eSBri4QXJmL8Wan8TGut
UmZtdjoiAjQeBw3UjoT2oShvZD0EiU7uGNvCIK/NHMCA6HZG/h0J6UW43Sm3r1A95VFZhL2fbdHt
LDlvX6cO+XB35pnE63mZ/vJKpKQgipJGQnV6qKrM3GVoG/bhYvudNQ5TKFEiQ81LfDasqfzaF3ru
Mxv0d9kEJdk86adgsFvjMDRi2Gml6/mF0aBdUqrhHvB+VMWSLPFBSPyToGAeQtxPhlo6Nn6jgR12
bvgNM61zv/QynjZ2+MJXIx8FHUEUtWfqVnAR6AsvWg1WG2t5N9x1yIMU+l1NvpKpCi7viEWg9mrk
nwQikl8gEZkX8MR7usKWXSZKdSdqTeJm08dgJt/PfBz14Zq1pfY5JSR5sGhe3RBNbgbCqzsEeGEA
OuAAkWh++wOkaDsbWsZppDF2NPWi9HEKtpLYi6n8d5v8MbKYynLMtGpCT3wE/1elaEhTzB+sv7iI
gMT8bySLi0g5NU9jPMMizS/c/fhOUop/xoBHEEWaf0VSzyq8bgRcI426nDbXemVLf5y0LVDI2l0x
c6cCbgkg3zlSXNWAKBVJGkEJ7lrPND/vi50ZK3+SWy1uq4viAuoFjL15DhV33CYZbGaLSCdSHUea
lQdexQ4aiSU/buzytV0GpjacJXQrU2R73+4yK3NomiEhFLEWfBb2hHOej451b5NiDHrmDq7vWsXo
50Pc7ZopbnxjbNwXTPUXXbVFoPekDJu86q8crSfYO/3k67a0fKZ79R3u3BqS60CqeW09vGS8TG94
XatrYhkz6TdP96TAE89zS3aIFdKjPhlqcl9l7Re9V+zGG8ELgxQP2bkZ+HF10oGH2xxYMDHXiXLE
NwEFeS2oQ8eHWi+mg211L0hFfVO6Sh8MtI/uBPADN8ql6a6NSZjbDp55Kv2uqyo5tJPojwbpJfgB
JtOn5vjYs1oce6szb0cHcLsW9Mz+lJG7oUrocSgh/tMOSHmiqZf7bZ990T31FWlKFvCkmMBT/ZyP
n9zpYxnZnt86h77nap/WXVBOxUylKoZwQL5P99NZsqVXQZnYQVwCwAD5gYP08hwtm011sICiCDNS
MOiJoTMPcEb32m3h7wCeHvYAIlR/4wrQQwU6BpS3UTdfnNKuzKYOEnMiQgMkYtM8mMjnst9w3WvB
yamR+R4+8apll5lNljARJaaOurYB3XJvN+UqLAZIXvVb0jXLHsBX34ACNhiygLwD//XCXtZirG3W
ikgAD+oXPB4ij2nlVUm9+KbE9g4MwP+BtTC9G6PT2WNToUUgkPo4fIgzTvdWJbLrEcmCQ5tk1kae
aO2ge8Dk4E2GHN8ZyJZayegprxLR6E1Bppch19FHnT5tnHHM6fJpDj0ivDZwxqFYPP+KkznPilgK
UuNpwwHpLfxcDp8QJP6AZnHp18DI3yd51x8M3DW3lBZbNI2LMc736KwljCAE6E4dmIa31nH4Ghea
Uu1dR4tj56jHGoxfwCtv9cSvOjL4MIxzBr0t7cjMTUnb0iwy1GcNlMwbk7gWIIJM7P8/v+x8y8Bo
bk8Mn1f8uhqvY3vv2Pte7iz+o+B/sS1A6Qr0NbJEoPRdTFkzlnqX9XkGooU4SpzkA1Vs16GCeXlf
rN1oUEcEZRQqbzj1ywMvSjRkem0WWejxoMX3oiUhK+291m1cMq+dtssdeGppcQqpLvLYhopKZNHk
XnQgCeg08wrIwcBWHPh1EaYNIFLNcLScaTd47R0zrc+UjYGl5LHN8lAbzHAYtu70xd589Q4QrkXn
BuB3KDItTgYz9SYe4iGLaucHIV+97pctf12e5DWHd2piEWCBL0tVUqgsytW3tnlMvHtT7uP0Icm8
jeXcGsxikrOEcGZWGIxNoIqTX7XjU+N1G1Hx+p7BhM0xENTqFuFCM/Fyyoomi3Qk0OOxD5y5tuRc
lZDxvDxxi/j737X5Y2kRf2tUr3lcwtLQET1A+bcOBJ+sazMWfB9buJ848KZ+InE76qrrN8yvrJuB
9yAQWOhEBcniYqDQwZOQ+8zTqLENCToqejvF4ioubLQH0s8F2VLBM87HOxM5oqdyxqycS1/ElgeN
hj4Z73hi+mivu6Hss+YYe9HceWWgxfmuYS8VlGWd6vdAUJvUr2X9w7Ue8XbwMY3oN+L3Bqj1Ly/D
ud9DTAgYMR7F87t4iXJBf4DGkiRWd4XxuU/ljlYvilt+7PyaGnItvYfL5s6nfW78naNR3IiAzC9c
3whRCk0jurqT/GHIv1f5F2hu+LmRhrrxvqovNtgbU7b+9mIC3LguqZrUXQqGN4/vPbFLJQCYzlOX
RJUKx2p/eWznNxTuejT+I9cEVWJILL41aGSayYTNprvc2os+ZBu3xurnEeiCv3HW/F6SUcpMWUrZ
2XRXJ1lYGr+t+PHy71/SVrzOGOAsaGZGMRKJi8XiZKVdITurqTuobxPoKTvmlaY+1+5d2u4bEuXk
VzZ8VHa7sQVXB/bH7BJkLidS2jIV0x0Ex6j3wDS2YeDcqYGLFHTLQKOh8+QMb9lDA45JkYv7tK0D
Ut1wHiP9e9Dq540JfL25316Eby0tfDSlqsObR4j7uIDEsmWk1d4e9O9WUrtPOVDOfjqV9KV2HXGV
Z5JcpYTKsLM09rWIp/q741SVX9v4efroNPuWChG1WPZ9rjfPeDPad2jWnYKJp+jKhlLRUxInP9PO
sbuAT3b8Y/J0BfD82OzdrOpeLO58El1pBrKhxSGBiuCn3BjFuEuEx+9rKCH95kPSN0eK58BNMWnV
k9bXVSA76u3dIXZveS6B/chzIEel1n5krvbMnNT7OELoY+dlpX7I1Ig0UVKk7G4AaeEBtV879euG
WIB0SOkGPXf7q76BeBK6UjU8NjvJ/MxMoJ4E1iGIdKb0KgXS8kokxNrLJu5ucjbKK2HYtZ9U/XRN
6JBckRL3gJhadtCwYXyQT9BdA5GBfZ9VZpi0ZhwZiOpRYMnzK5OA8zFpmyYwLZ54fmfr7stQ5No9
E7WqfHuw+++DO2TX+rR36+537NXfCOP+wLXjNItW8zIHwzOtbxq9/8i0lhyKsequBC3HHStz4reM
63jJVSroJWkDp47t+1me4a5DWfCLbXLtZ+kM456Pon8knqbdTB5kKZXVOl8rOhdqeJvf27WqD4Cy
CaywManAUDb7WneG+7HE/XiX2vznZNvxvpmQQQRale9zWTU702POHnz3ZeA58XCN+s+AOn4eHwfm
STxiubMzzWEAcsgcA6iJiiszExRfAQt4PZrfuxIaI1aspnCyoXeMwKwNtCKE8tMT1KuCVBvTB711
8qeprN2H1CzFB6aQyy5Re7opnMS4B87JPfC4zoEI6eqdNBL5ucq77qDczAEIeCoPThbbHwwr4QFv
WecbOrIMCtSJQadPaZChBuwbduZcZ3ZhfdOVpf02WsRRnsinEDIY5KrO0w4QX7048E7HZA+gXRb/
R9qX7TbOK90+kQDNw60k24njoZN0ku6+IdKT5oHiIEpPf5aycfDHsmCh9/6GqwAqkyySxapVa/l9
vkGyTtv4Q8O3nmbI2HSYuHdJY+w1S3Q7D+3qYUbwGteA8I8oGgIiM8/NnWtTBBWV76yc+2vHy+zY
tInWel1X5GfwqW5NaIFluyBRMQl+3T5evIUQAul+dIBBTXfie5mFs0izJaqoVXZWVuq+U8fLqzBT
DtsTyxXYA0hYCZv4G0/n4x0uEjccezOIW5d2ew+aslDKK7SYyR/INkYOD7Sj6iCPYorvra2HNfX4
RmTZGPYjH7+kld7/9Bk8xnSzLeO9GTHbNEGT2tvnGi+lnc/xss57t49yUbGYdtCl4IRbT6gY0Z1m
jmQriU1jZY79l0xoWgw1yzdQZqItwEFmZOIOiqWQfewGwt2Bykf8FLyst5Ub/AK6k2H7I+vqjVkQ
NQGxjgNFeqoLfAD/BHvShxFthIFPaWQVrnyGPEZ5BwUVd9MV/G/FrODB7hwLTwxd7KRbdYgCtC6N
qhIOocDfA8SDjpcIsSCQyDL+l2eGHeq57HeE6e0d1AzBElCy7FwZAmzsLKWPfT2sZfJn3vOf9zOa
3RCF4t4FYuAyatAwfi8YBD/RIG1DgbYJxILb2qQDZMm8FRzXzIM+jKEVwEXeEYz2V8oVQV4E1Yha
/smrnFg52rHr6y+JMqqI+CCeQWp0q9f+b7PRVsLthTseexZEnVNDD8ov89goa0rNkUZ6xikHxsR0
2Gr1sFZFXgguQZmJ5x6iI1R55rlOkyRt0Qxjejb72JJfCmczQkp+CHMR396Ji6P5ZGj6+6eMC8ly
bcTpCUPyjF6esK5WYtelUAw5OgAtUOABU9c8p1OnxtCkTEvP1BpP6ZC+lCAAukvz/u+Y9Y8khRRs
ah5poh9Y2v9pqXpZGeEUHc8iGSRZJrT4dOSgtnk5RE/J3BZ5Rk7e2ACWmbpVsGNgH3lxzMqCphh6
TV3OyjuZO0PMhEcPXVWiew788l+kovl3kqbG0bMcsilNdEyPbpu8NIZXxYGEB3RGoraE6MFdR/xx
iwviL/Ch9Ai1Cnaf8AQIWsiUl9vCofKpRmPoY9pyEhmsHA7osuqeoZejx27mqRjJbaRqx6BQ3wes
yiMZpPfY+lXyl3R+8zXREUndnpw5vug/2wjvl4kZHk/HeS6qMIjDBzNgJzt41rU7RGxhBs0QohUx
iF9S7a3rExw5K7nV2VPtP1bRhItMIoQUrjgMRYHOp8TX2aky2hhBh8TjuCujWkN6p3QgAONV6U6R
dOVZsLSrptTqpHiOgGrOv8Uqn0lgqbJzaYFnkqR1qBHzdfDoPqjLXZKSx5XZnVAFM9eDyAckPWET
7/M5YrxQIA+odQ9nRes1Bzfj6kCR4dr0jjA3Y+3ke8yCLnFWmsHZ4m7wgM5RbY8CM1lrHp+8/NZP
MS93QSGckRvSTc8qa6OmYvvAap9GS61gn2Z3wPTwwohREAKYAywAV6ejAFWfLJz07BlGhJsKlBMv
dEAJtl95fi8dXJ8Nzd4ntKDaUBl2ehbBWz7SsATo9PbqLVkAeTrQCT5ocK7KaAMNWrfxBVIVBmgP
HT1M16pns23wMVkTTAgthmC+Qbnuck2CMWhYrsMfRw0RpD+GlV2HnQZeHx8ngltGplqB2C1ZBCs+
QLNg2pla9i4tgrMWzwjWYnlK33vAw987jI4+boyaBqe0dXFz6iVLn0eOtp3b07l0EaCDClxxNpig
p0zVpe1ykIXuk9E6mQYddnlvmS+V5ehPngn+TRAA+DsX9ZaHFOcrFBhxpaYU4ifmaCR/b/+ShYVF
8RWYIiSUA1SPZtNu+IPVJ2KwTm0JqsGq2a9lkZcMoFfe1NFiA9JwY/r7p0vVpHVRJEPineqDgba+
8p+xtNhlnz4/X8ReUxmzNPfE5b4s71D9vD0/C0fFxfenPf7p5zfSLg3g/bwT8r+1/K0Ff9la9/Vc
EWZyfSAV4PXYYDjxgtkYAMKzjaHK3FPrlQVBE4zmsZBmoqYRWmw8uvESq3mc8o/QV8gA8UZltt1r
BBhH1iVPvpGEEzfHtpBe85hrhr6RKIS9F7QevlPoGpmgHpwS9oazBoWcLe5/7i7sHigLooUK/nw5
O0WQjz3EwthJQgwaIjbPAGX8vL0AMxNXkzNbAOLKvCzGwj153lNx33X/5j8YgQ5gH04BHfnLqc/+
cgR+DXgAsYVxEoWKm5wd8IB/uz2CmQtNJkAyM3GIIfcGcp7ZXh+sxgA9duWd/NQUYcC19FVPSY8H
mBQrpmaTNZkCoBOBBLS0kHqbh8ogK9B6hFUSKYYkqMIytcXPTENi5Z9HhNMLgmrohYHq+rwEJU0U
vPE2lEDyAHPUZJGQb6nx70+ojyfFFBNN6m1z58ookg5OPfQnoqxNab3YIt24+oGLNQ2y2T39MWuo
2KGpGp6AxrmZixkdJ70Oor+TYYj6vm0HbZN2bnHH/PS7ga0X//vsfTY3O3Jp4/HRBEHBCZLZITIC
sRqTje38vm3l+k2IOcPjbKIbR61sfp+aovaEqfv9SfY0tDN35w8n2+7DPH9nwHwGdgekXLG9bXTB
1RHa4QUK1wNh7lx+AgrhA6gYFYyqLlTmF7dD+5e1EjAvOTmaT4Enxp4C+HcWvWGbcYsBynayMy8c
X8kq8HppFJ8NzDasO1Bhw8f7k/6aqjy0tzYaC29P1LTGnyLQD5f7bGIa46drhXjlUJYjTCR3eg7G
2N/RSJCIWzk7lxwbIEVwe6KahJ7dWQqr1rlPGgErIxSxgx3U7t0tRABuD2VxtqbcFbDEgJPOxUzB
uS1YnxbylLJgi1pGOOAtYbt/bltZeJwBDwIxEH9KM0wUdJcz5nK/o4VRyRPYmJi/zaw+lEiMpoD0
PBTOTkHiJtndtrnkaJ9NzsLqTAPu10oaeRqOVrPp67v/7fOz1enxEKemj4ljySMfz8VafWTp5wOt
7oDoH2c00AKXM9b6jWmkohKn1uchOAGEtUZdu7T0eCcjZQLhHGzH6e+fvLhzfVQ+IT15Qgemmbhx
KX9U5bd/n6VgKr9NUET48WwzjoU32BMrwImFCNMjMOT/W4T3sRXBGA+YCxTUrlVyeU9YZXq6PFUm
Uu73RbDl9X/hSJ9NzC4Y0YE1JBeGPHG2l8PdmnL69TJMVT1kLPDvhB6fTVEr9cLPO1ecAt7sWw4m
bfYETN2/rgNkypCxgiEAaq7ufIX2B6PmSp1avkcpH9md29+f9u/liYjvuyhYgwQNn3dngzD6oRAC
6MWTLUks3b8CNZJ03BNbbkq7XCm6LhrzcD2CiWgibJn+/slx/dTWMj2p1Ckw6vtqOAYAMw56FkL1
OdTZfzFzeOZNHHIIlKE6f2msBcw1wFE/nJL31rrz/ZWJWzgZgTJGkykKvHgCIJy//L45WnVZdJo6
oR72xTIFqC39NgLH4pNMbFDWd8GLXRTPmkz23Opfbi/bgu/hbeFBOQIFMNTHZ4eYkl1iC0uIkzDM
Vyi3fkWrzB+LkZVBXp9lyPv+n5k5jst2O9Dvp7049ZX3Vx+6txGZotsjmTbhzAHxFgdRA/5HtD73
iQLi4jx3qDgl4w9u+VvkPGI5sLjX7Pi/sITc0MTEDfTgPPWWMJ9pht+KU2ENDx6VCfhAaQTmOisu
FVvJcsxRXDjfEEC7k0QbujFwF8wOaRKQFgJ9ip3apm+2sNSDEY12j72RgMW1N9VGuHpkF2eggfOw
8+tkn7tOi2prVzwPVYfKqJkFYdu646YRrh2C3obf356Rhf148Runtfm0H+2xMcpaSsiclvoG2jFj
WPb1fmzTL7ZRvw3gZ7ltb2mt0VOHBI81NSPM2ziQ/gNxQzewU0JN0KAn2p1J5QbtiUdeuiur/fHo
mjsWGJORb0f4cs3U0wmn1mnTspNh/hn7P5n2zbNe5PDF6B5EjXzyXi+0e6dD9pz+VtbK+3ZpZj8b
nzbWp5ntTE0LUkHZidUMRTOzf6de/6IKPYjG2r2z5FpH6bz1/sPfIIQNJCQeILhVpzzwJ4sKIupl
ZzEGIVKoDKD8aNxRK3Ni1Asg3K5E/tCWVn4WpgYIWuckUdABOuV0hohw9zgrK710PiG1glgbYsjX
zyBOy6qU6chPXY8eCdZq50KWf1S6hntb8qjPdmaxosompKKOwmNNjwa4XbRSi/IyjXj9z7rLEzIX
8TxClamINK8h+UnZ+oR0QOamWvJzQM4iLIo8/X17hyzOGyoDwFi6CzRJrmSjcgeDn3hAvwz1cOe1
apOxdIWPa470/vCWicJquvSBoZv367COW2lpWqi5QG9kA2H7cUMMYJEIB29sjag/TgCGiBKrLb/K
GuyHA+htYuBZDPQStE5ITaMI2xpBSSX0f4RNTj/OhYI2ACtg1wMJ3ixMAHhYcUixsFPtmeGkM2Al
e83cS+ft9mRPm3B2QgDJhJeNYaHBCnmoyy3DHJTAMwk7Un9T1R+jq1futqUY4cLCLEYY0CKd92UF
UKLatugCA00QuBcrgHefOwMdI/0r3u6ha65Rvy4cPxd2Z1FdVaFCX7mwy9pXaieRz8CGcceKp5y8
3p7DJUsgwICGLkg3JpTr5Rw6pK4DNh10TvHe6HGqoOD9h+ENPz7dNrS0WJ8MzVv0BMiFrHKYJLnN
A8kOayTla5+f+UKgszS3ITlwUoCB2IEEFmIt37XoDZ+HMPMGFD2qytKmS6E9DbjbvYaga7DYVvx1
NOsYngKd3Hw7eCtTt3CooKEA2wlS2NbEcHu5RqZDNAFkEjtZbTVsRGPzzcRTcUgs0v7zq86YOBgh
DYdwDmfYbBrROF8GjYHMdBAUB/A/3aXk0Dkrl+vSeD4bmc1jXfVmjb5ddiJ8DJPqjXnvGRqkbvvb
kmN/NjLbQq7H0KTvIzZK/ftkQlm4d7b54lhf7SD+3yxNrvnp5qaDI3lbYjhjGmdehJc2uLUSdsz5
yqm/5OOfhzTzA2mNwNTqI0reZHjQEweUV9bP22NZuI8v1n/6+6exqNKp0IaMWXPxFkrqn5llRCZA
eWs8HYtD8aB3gqQ7ci3zGq/JqZfSElupyCFclbiOHittbDa3R7PkA0jfoYURSOSpHHQ5mmrSu3Gz
KV4tq+BJdqjmdIXeAI1l+THParrncuzebhtdmsLPRmfenfZ5qkiNLWSUByBUUgugi4NWv9y2sjA0
9BlBCgNPcVSX59DxLgUXvo9WplM2NOOjOVJ1p5eNf++DOSqW/sAf80CsdTctBakTUziIQNF8ijmd
bSqpYycNBtxj1B5d9t557kOX9RtRoc7M5Y66MnbSI0nzIyEqXpUBWTg4fAt1bh1CB7is5l7TiADA
4Jx3J2bVYZ/YYaJezbX+3YWZhRH8h1sRZOLzGjMjhk4rWnWn1Aj2WQKIXNsdhNJDCQUyuRpiTD44
C2JAKfABMkcfAOqNlz5qZz2viiTvTl2VPzol0UMz73YyLd4dNkHbiwKKLtJ+qWQXdm4aqYrm29u+
tLAZpxwEehBQ+4Is2ywGkNBs7wbw56OYnf8I6PesF2vtllMcfzXK/zMxbz/AAwU0Ucyjp8K4Q171
mA9umNNnc4QOvcufbHvlZbzkKZAkn5YQLD1QqrmcVatER2li2/SU1e27K9SLFOxZUwjfbk/dwmbH
3puUcFAHcxGIXtoRyjG7kbv0ZED6s1LHSnwV/NHNvt82s7RCyK4gzAXqARnj2bEsA3QHeUlHT+QR
2sr+GqHd0iiQQZzCP0BIrlx+qEWPlaCYLW3T0wcp35kHWPjm9iAW1gRABoDn8AxDh+Q8o4LO9VYf
AIs7VaWzZxqLRsF3Y6FWzCy42sRuMkG0AIhx5ksPKHVR0zLRUUxTf9rU/k548JsL/wBqdhIOyOuE
Bv4U3R7ctdWpTI2iEYBwYPecv0UyjweDagf95IxDHo9i9GNqaqGb2HloFkk0ELRCG8Na9u3aMSaz
SMAjJ2NMkl6X/leqsadaXeqnFpyeL3JNX+1jsi737eX3ZzcoHpa4v1t8v0LhLXS1EWKLKeGxUOUp
aZB0quyd6PkvE5oleNG8d924bTUkaYyxjrSSkXg0nK0a/NMotDBITRCP2VAitO5yXz22MsBeMdmx
HKmMdUu86H37VSVJZCbtrvHlxjDpc1G3AE5JtMUlakOQh+PA8VvCfe0ab4+3NmgyG/5ad+5dMdGH
a1ZkcOOhkHKHm3MlAz4HneBti6YS8DhDOnniKpjXVQKQm+Zu0WPC27Q4j4Uv9n3DzGOtDHmXpKbx
lAEDK0M0FjRnCM/80jTePQ+gGXdDV+yIexx/9Kloyxhyl8UxIG4du63/qwNda9xzMazshmsH+fiZ
iBTAXodCwWwBNVs0HiCh7nHw0WnzLYlvuz1eB1cnu4sSEKCJyMmil96brtNPEaNHCwjLNsw51r5b
RTQDnWs+fGMgUraMfjNqkzwL+FIpQQ21trboMtw7nQUOSVrfg9HyHa0OIVMc0OSOPGqef6/s/K6u
u3t8Lm70AZIDTQQ6BIRu0OmJOJiRar8Q8aDwAO/85KxzXuzRTuiETmn/MQf/IWlMVLjN7otok0NV
Bo+06ZIH1XRHkTbIGmd04zboG8mzXW4N4m9iUSDaSc7iDto7YQvp6hBKHzvV+m91znPAidQpVXUf
FgbbaEb5YE7BR2ZRK+xTuwhFMLJ7mg2QRehtM5R+2W9UkFlxVhQxNFz++hCwUmjP8TMoSY5NlHKN
hp4ECQ04jbKwGDK+JcgX05Ck5XfluwdZ87fMCeK+9u/tlp4dgx2dPAd3ffrEeXqviH5v8+CBZE6U
5WwPutI39FjfT5S96B+KaSnikY1x0ZdbSNMdIeZxlzf0q0e6+9FJDmNabhvkpkb+vWmMGBT/G+lp
xzTzcS73wcbp2y91Mtw1g/fVcMlTmUrUjYNOj4vRPSSdPpGs9u/gs3hrrD5GvvTkVuaG9gEaXMpT
XfTpfaVJIM99tTFTeIJvbtLM+UmMca8nXER1kCdRPUJgSQ1lum2MBOS+WnYarRwZxz5/AmV/bHH7
p1Y73tYuhjYGVh+ELX39w0q8bk+zfOcK6HIin+W26P6xhrgQpb1zEkj5eRWaO0C1GaFNC2Bkn7xD
U6Lbl11gxB7VgSDx+tgH3jtE21kaiaT9oTiow1zirOBZF7YgCNAAVAYPGpJ180bCqm6MnhXSOdpa
8MNomrd0TZ3+o1x0eUy7n018ZC4+bUK8ZErOlHCOesD0E7HNBOSHvfk2aE09ROhRw9nkWLGhbwkS
2EN8lp15r2e5vumqv9B929VlLLQihLwlpVCNzpxjIxiqohZ1T5XeoX/HjWtrkJumomPcVXJ8LXKD
HYqhKna3j5TrYGTi/AZAxcJZi8fGLCWckVQHNMJQR9dtI6ZOLEN5BdzVSbpyNF6fXJeGZmEv8NKO
x60RQdt412h/UBlL/z3T8dkEYFKXh6NweqnhCa2O2RCN+deWbin/52TKpYnZAd/W6Dlsp+kqqs0o
d432Q18LD/3pZ165F1Lm4C0HnPeqTxntKi0BJNg5up1XAyc9djvTF881MJ1GakUBWpKsQBTxqI/9
NjAyc2u2I48hevjLZMOmtURMirTaJALsMlB5CIGVni7He6kVT5pbfxOqi9Gk1t+PqixxwibpIecF
GgQVp5uWobuxGOmLakDW5Gp51BHtu07bx17T0QTeP1Wj9agNNTjg7EPW98VRmbICh/nw5Ab1Rgp7
Z+ICEK39jRTlj6BK38qkckL0WBmR0XUIGgL1Xufyh2Pwg6m3x8E24ky2RyhT3ycQ9irSwAp9cNsM
PPuB4g1CGcc5ZCjubQcokKGD0zzwFAI2zP6qDw7uMhrZ0or0rtvaqUSiC9ixVBoP2Jp3WT4+G6Xl
hH0eHJCYfb69f67frzgLAASAbAJQoFfZ97T00caUSffocJngMqNtCEGkJ2FmT42ugUDeXXkDXYe+
E/QcNTpQYeOKMWcJj2IomkoWo3EMxhqMK2nqk/1QK/7cFwENE/QXY2elAz/WbGi2twfrTh+/dE2c
0ZAitZHgWcBU+ibKF54g/TEFaduBWh198Spe3QtOrUgiu7RDT136gpqm9oX2mvuzBPBqD4APSEgT
3dpnIFfYOxrzX9G/6xy6jBdbH+k8O3S8FE0+imZtiI687HmoS7UpEudn05nJsxgaSJ6aLUu+qFyX
T3jhOxunTEDSgBKM/mq2lv6LETAg2pLjGsY+AG/xCEQm+P++E93h26DxghefmDiABq1Gmo32Bw/y
WAebtfKB+ml21LSMxkgx87vBABmxFISDk8DIHgQDWbsyIXXPJBm+EuL2L7JucWIjDv5jmAz90vDM
KEO/LAlp6mpVFDRuAh1r2YFTVFk78ESv5VynE3O2GDggkBfC2Q2Cnzl4ssjtHq9kXx4txr91Zrqh
jox8asXgYo8qh27HnjxlqwzHCw4Istfp4aqD1uTqYekzT/MzM+uPDUA8IvvbZC8pvy9TlBHRBNE4
7ys+dz1KPJHhb8go4kE7ryTiveJLXwwD7o2NEGdZ3YMM3V4716+jBpSCpw4YNLji5J2DxKgnaZv4
9XDM6eNQn/8dfgjIiwPQkD0pQdpz8FMvs4JTHddGFfRVSAtbCw2RvOkuXePUWLjPAXSb2hhQ1Aa8
enZBgZW18lRiqaOhnn1zC6dT3kO/BkdbszI7hOAVRttPe8mzslBjxa60vvMp7e+83F79hajhYjiz
jI9GQZzb6DCkN3/xgABtpq6//W8mJtf4FM0p01dOYcJEEUSJOjI70vqV1tfrSwLLPz1hJ9D7dQcq
L2xicOhuHT2G462AQuc75RED0mBN3mthYdCc5MAOUtXmFb1Taygx8saQx8Lx5O+s0sddQdzsnOWW
uQENC/D2t2dv2SAy/njuTjfhNPRPs1c2TWeL1pVHMHaivbu4szGsGsgFooKVpM/CLAI8Bty2iZS0
Y/jTT/lkSndGe6hw0x0lc837UWTjrm5b+rtKA/VscT2PPNWjX/T2ABdOBvSOTNk6QBpwyM4GaBFV
CKqV8ujYHd10g65vpTdou9tWFvzcAbwTEmNTS+cV27FjdQJcna08Gn03fKFqKJDPSaCVJ6w1aMZH
kXl2b6DiiELNVFkAmmwWiRe6kaBJp5DHdJT5SVZ2ExqgxjkLl7IvECuxfhUDH4+e5ySnbhy19zyF
9A2ohnvAzar6Ox/9bE9wa29ako4Rg55cXEFe5imQAZ7jjUGQSNKL0KohYOdWjimihFflpoQSRqjK
FBwZioOLnDZ0q2Tpxz2Ejg+48EXUBlwPcXH2d6liv3hrS6AdNewZ0dDNoJqd0hVem7IF1bFVg/4R
9zR0EdWmS8H11/tFhihEQUQ4Ac9e7iRbWzmoXZRecJ9ZHCfvmJqxSTXnXtRdGrq5Xb6hp/iPobjz
J1CjG7GW8w23DbE3jZ5sspTTXV7T4qzXArxyArWSP0DBa8fS55BetIwcPCNux/pHnpO+XnH5JbeA
S4Da2QUG9Cqf1FaJOeroLjnaXCfHvmnYjwL0LgeDN2uaTAvRBNLqSLEBuO4hjzvz87EjrZXKoj8y
TdTb0YWqXUEkOVOtGDZgarI2hDcl9O9K8gfP0PS/GOlERgvuXWAjUG263NwFKzQgb7v+6BvDr06g
z9vNu9cqKdcA5wunyMWDdzZOYZSpBa4hdUxJiJ7dSVZJPg75Wdbb21t64WSE+ByqIVPv3wQZvhwR
2FpooJWWPPbjI8p2IOx8qO03Q/t928xSOIbgCFTj0IxEh9hsNw+5BhUqj8ij23gRSSDzWQ3VN08V
v3SQFk6cNK8jmDlWTsWlwfkoYUEHHUexMa8NpmWPLi7o1B95ClRGch6dH4lRRGO1xmV9ZQigXTxy
vAkogfTE/LACWDxwaU/zsx0cIK1C+LcaEBDv++1JXLLioscccEso4eBwvFwrA4JcXuE62VnKb6ro
wX4BqVXfA3ArW/HzRUs23okYDcDI8+XKi9ZGlYRk59yx9vDFnS0bSI83+9Jdkz+7urkwdZAGx1mP
RBj6HmYOKKQz9i74fs5D9eBt23ElqLk6m/B5qFSipQYEqNeJtsFsTVIBt3nutHpLveLrgIyky8YV
GMZHUe/iuprsQE0UJT8I8V7hcVSgIyWhoDEQWFVstSD1RQr5OSuORDyhYyznzy3YfVCWCXP1BNKh
FU+/Oi8+zAPzPwGhr4GxPm+Kius8O9Pem3LXz63SfghoROQEcpZoVLvtiYuzilfb/zc3i0ZBkAIp
WwfEL4XpgKgIUnLOt/Sf2yRmY5q5u26rvnIGmZ3rnoWetQ/Yyn5aGAW87kO+DbLaWLnL/ZSkwC3Y
PUaBzt4oqIyosl+r5v72VC34N4yAuhjgR+8aNasVXgr6Mh/t/uV34r6uYQUWFh64LBtVHDSNAZE+
2z7wO50ibMnPrY5kgIZa5EOd2PIdJANuDEHY/CkAT1l8e0yLEweZAB0dH1ND7mxl+spPxt7A8YB+
68j0aTQE92la/vsh5OmAi05Ae1xMc9yZ61CtVcmI9YeYpLAfa/Was4kzbmWFru4mXH6wMgFT8T9o
YC/dwK5Ss8wcrzjzD6Ser/Qtb0kQg8bpxce5HvbooIzsvHV2t6dxTl0AdCoso9vbN5Gpn37CpWWN
UmA60ZR9hujixtDsHWrYWygN/FAmu5dN+6dznGPhjrFN64Mp/t42f72KSCVA8gMgQvD+Adl3aR2E
YqUPFajmrD8yFZU8TP4ZRAJYzicL80p0beqV3bqwgKKu88Qprd9VYco1R1kcyEfCD0c8UsSzgXR5
QqzUSJqzUtv6txJ/XP/x9lRdb2I0a023E550EFSdQzqkCEo6dnV7tvOARXlvQ76y7ddaKRb8AWag
IAggE0AdV+8rS5l50Rlde9bL8kR0E8Rg6aYJXq38pc7tgz8acWq4YNBBDZD/s/g5YCRAk+AfPO4W
AB+96480N8YzYzK4Z7nGtqhss5Vi+bQWF/fkzMrs5tAmyuXKn0THyC4bgH8AAVU1+Bta3Tflzh55
iMvz9uJdBTMwiSwTcCzISKNNbeYeFBJTTmXW+tmTihxqPPjOlSJ5bAKfGQdWl684y6I9E6ktxDNg
Qpin0YKgZmPekfGsuiqL+tbZeHV1CNr8lwCn2O2xXbn+NLZPtmbTGTS1ZZEg1c/gfDz7FtvJTj25
o7H5b8zgitSB8jOvUPVam6A8j4PoXEInJoRebVQqvw5p168EFgtzB7IFEK+BSAV4nTnZLhTGQH9G
Bu1smYexfSu6k8XfWZ6uTNs1aBE9tjruFRDCIysEIPXl2WdRXlBgVLSz3phPnqXCsUDLxPhQO9BG
rEC0LI067jrlHFKNsDuJ0vnGlxDdvD2vV1fP9DNw8wBcDcnJK+YoTQ0NgBhg3RyFEerJJmk2MiOg
j3quCxmiNHjb3IK3wBxCBWO6dNCFcTnqwnE1cABg1Fm5z30QSb+INaraFRPz7sKAZppjQxcc8chJ
K76Z7o6t4fgmn54dIZ9HYRmXoyjRh40sV6+dy3Lb19uiWIk71oZgXn7fzxrs2Q6zJIsmBGIWPCNl
aPavt9diaekR1ABciXwGMk2zUdh6U2mV5pMzt36lfhkZAeSz7w3tIRhGvPfXqO6XJg15OwtXC0Tn
0Xh8Oag6T00rCUxy7sfvGfiyabfGF/4hRjxfl88mphF/ynwOmmyFmcNEi7Towa2s1wKdhz0In89a
2VZ3bFBBWPCm60LHGr+YQVKESgzvlnJiEIRGUBB/ajIXWnC+aFc2/NKaIhfrmyYEyhHjzfZ7Z+Wt
nRBCzuX40ICcSqEUHKwlbaaPzCcA5/10xwCXeSWmVnSlPbBB988DUg33X8mDtUaxgxrmbRvBDD0g
0yazGdAZZ1P5xnkokYKtJTiN2x6gGeYj2Vep9lebe8FW+lb/rXFps2HK8u4lsBOgjfW/o38ebMh5
8pshLIwNBrYZHUjcyKFBHsvKkfsGJvYmSuF3VDfFfVJLDRlLiVwkNz2503TW7IwKOzwB95YIfV24
oQ2SrXsQM+cxCq5ZOEzY5MI1DIgXtDQy7UwPiZP98KRrbJSQNbKijhszoG5KF2AhJnyod2c2Okgj
aqBDTH/qUZX2B9lESafSsB2DqNJLUP7miRYOSeOFvIMkFNhIzZOV2W5YmAYLW8NqIcSnukOfG9XB
7L3+TkdL4S4P3OaQ8aCKABnXjlqdfaO1B0xr46vqG5MKOV2VlU2MhPaAvu+h03Z0bPlGWrmz4UXa
fskTw7pD/6X3ViWptUPZ24oHkfF935FsXzduiX5Fje816GiGepUND8zT2TlNPUAKZAvAJ2jsdqCk
ek0zKKmQ3iObwfTqvT2y/K4InG4nKr3dBCmaIFJkd2IosrpA7bDyjN4iEkEJvIwQRWM+K5fHtYaL
mBTS2nSuVW97NMduuadBJM4HQ7BSSX9oeGrvMwuomUQYxZ0ySbtBqQCFiRQKPOD/CUCzrUzI2dpp
NLRKxQpNtmGqvOHQDp3AAon+QPyiCpXduzt91MVXX5uS3blHzp2Xk22PvNSZedBhd7I+C0tUO8CS
A7SErWv+1nbIySJQYGekAFodOD0Izuj6y+3T9OoZDKjBVPlAEQTIa8QPl2dP6QaUZX7ngobQiVLi
Q4J+2GkeOUiCUmZZrLYSLRwoMIg9Dq5YXKRzzKdh8ETxkbvnHKJMpTZ+tTX9qALn7+1xLZqZEljI
0KLyModq6u2Q411C3LNpUy3UDPObMC2+a0ynvbttafHwQlxggSRqwnzP7qMS5N6Sk/9H2pntum00
XfuKCHAeTklNe5Rkb9txTghP4TzPvPr/ofG9fySKELEdIAdJNsBSd1d3V1etWks3j0ioOoYPPLmT
kg2o6M9hI3+5b2vp7oMIe5JkJ1N20+kTmFpOpOe5R6tPTZuj9EmNoxdB7gH/mRmdRdFGiq2V7v3F
k5PyNrlGgPk3oWUeB4g7xbV7lP82Ubva3h/S2tdnQUOpWGMmZHxdz+h7AZSpNSuZzAUXZ74gV6Qh
gxHMXRwsYWyNWu8epSR+9BR/HxfhJrW0E1y3mS0E+opDLI2ItyjpFyodNPbMkhOm0YVjSznpaI3J
Lyjpt2UY/MGQqALTzD8VBm4A8gPpqqZVOveILJVTq+KzkaGpIP0stHrrC2ta4Qt7CR0a+FlBhfAW
nNdIacBywySTLFjIaXumjz3Swl08rqGr18zMwqAw7Fo4KUfrOBrHQC5soXsgLlt5OCw5w+VYZpF8
nSgdcBOMSMkx6x6S3Fb65xzMbbUCVF3aqheGfsMAL4K6vAnHvjUxpDT7zjh32Qc9gV3LV1D9+6fS
VtLoK3M3P+5GvRbKoBqw1lqfFCHc1/rw5HKZ3d+si2YQHoWlyAK1M0/n0ENFHBP31nEYnSw8AT4S
hIf7JpaO04mZDgZBKGlvaqLwq+SqOU70u57rtKJrg8Mys9ChGeC+oWml50EnVRoYOAD2IVMzjfVi
gVzon9PcQFVJAG7Y/RMQZyHjXrpbKyAWpBsDwN9/szgN/cKi7BZh4/pYtKpil2fw4+TnXvsbIS27
yw6+nNPUslbfWHTDi1FO++HCpt4Ry5YDNgs1caI0Ibz6rFug7PNkV8WF0/XqyitwcQFJhgHmIicH
VP7a4kDVXfR830XqdTeivuNpwMzdr2Hw4/5sLtoBVTzVIXCWObR5aGsvokCFKlalQ18IDUP+t2dV
O7de2clL5/l0e+CN1M7B3lwPSBLaCBCiax3zkn5Ccxs0a4Kxt/lL0hn0WQH34zaiPjDzRQr2sVK2
vX6Ef+eYFuo+MfW3outZJu1DFQ5boD2xPekEwMnq761Q+Xl/Mhc2NgUP4kBTpxp3o9UkRJ2nSUGi
H6UB3tek9TJnGBGcNAth3N43tXACY4puQlEnXrqpW0ZRJTYZObGjLnwZ+4PX8ZKI9EOAdsgq9cPi
sDiogE/Sjokq1PXSdWIRVdkg68cqrG3DVXYowe+6Yi0btWQGCroJqImkMPXyazPApqo8M31g2E11
rES5tRUaJnet6q/RAcKIzLdmxxaOohgTdQHEp3NXmaDh6Ip22rGEV/E8CEYDK7Ur2YFX0sHzqrWt
g7COQK3AL8ptoQfUtpB0toUy/5WIbfaFNpq+sOW6lA6wVUC4ryUlKHBJPReR1z0RVPY7ociCjR4m
SFjHXT7axIa1oyGmtOFX/RoiCRyJVLYfvTbrN/QspQ9d0eQPgR/rdmWVOoIonvXsFy5JQa2tHOBK
MJcEQlq8eoKlnGTXp2fFSwZHD4yItN2o7V259o9uVkco29feVkaXl1gwa7deMrZIaWvaB4Q29IcC
UK5dimq7yZEKsHUtS9EbbcYXL+y+pwm/wAwM77ED0+1UXImAtUXka9Q+eqRNGUoBadIh8Uprnxei
8lK3FWJERfvmdWK/7zPuNE8LzScTBNHe99zMoUmjf/LiqCb49egDCb3DqO5CYASZVDxpZGcCjoUm
3QY0+/M4NY3HnILYAcRGuw/B9zxJ+SgeB0MdzknZWW9UXOSnytPErSCIqR3KkWirvSI+Jnpv/Epd
BhSVyvjoA0zaxCibPCJQ87vzxHqLStSz6PGp9pM4584EseWgRS898G+jrUSN5zR50GxipU5B0Cue
zWMOqXizokfKU2gUridhIbWWNzFathvDHRuHzZM6UhbWG4newX+a3hD2qRvojqgE5mMCx81LW2jq
Izos3avegw7yoPN6Lko0Alw1FA5R20mfI1+scSyl7+2gNaVPaVy6K0fxwm1GxZHWD4BtoMznFcdO
M3M1qXT0kPxxm8afhOZX2+f0Q8C/033Pq7Ui8S1LCc/jS4OzK1vxES0TTE2jx+dYJl975Xvqvgb+
QVPOpDvtShyddg2qtXSaXNqcXdlEbZ7ZCNiklcZrNyW9ePru/hm8cKVByMuumyo7QARnJoKwgZlA
cw1in3rT8kB28/19C0uDoEsSVgr0mKfVuj4SI0+mGQh3PrbKT8lFsWtMQPKtdYz/Zm6fn4aod1Pz
m/olb/iZe7nhUgVzdoxSTdihkpUdyhySLaHJvvdNoz4h7qN8iVU9dAZ4zx0k08pNXIZA4CIj3zCC
6hwmtfn+cBziY/rdTNyUU3p2IWhdJKN/wPxqpp2JrVNwStee8/4phhUKIDhUB4o5z2gKTSyEXtVq
R6/4p/UQadpYxa/7Jpb85NLELLeR53Gt9BYmtOfKjFGEWsN/TW4wXz8qY/CFkoa67TboQrdBKjnW
KNxmX/XOHRG07gfbDcTPWlkRkYdrTbaLjglLmky+mXrxvOadR1qc9tHkMYXxDxg471lW9HCrRFCI
r0ze0mk1aTYSWJF+uIXJkEuO/HE0j54ZFhu/o5+raYsvKPTKjhgYP+ngSTYuiP6tWXQKvR1htK/T
cGLFghFwtFTvVW+0xKbKgcpNkAW7UhqF54BAkZoXpIntAFNskkTig2CGCvKeJUl6hORIYVq9kwWJ
9JDl9MyTrdSfPL3S91bQe1t6bNLPAdRlW10Qmp0K/3NSa7AHkeXdNGnGf/PiIi0a9cBeQeSSTO1J
SvbqllsFgLQI/ZlKKyjXQMtdXEG0bZawiNyfv5Xpm9Nc6L2sDLErmUej0+CDcr90bbEJdNmzAQzt
y6F1pBTtlPtGF90DIlNFRwXnFtaZKZle04+M0XZ4HvLsMxC7N0QNjRU7SztrIkz9n51p8BfvMssT
iz5FIu/YkRUYgsBWxzVV34UHEmSv/5qYpTpkK6ZDmiToEd4zOX6qNLxc/egTjv2nKfvd5X8xFIPe
qFQtGYpXfG50iejk06r4++8Qen5QXAxmXt8uUKeIiT3NY56RIgzSt1gXbFmtXpsq+Bml+kdGW8CC
oh4iJXgJQ9HWsnozaPlKBLLsH9wL4AcUwGnT3y8GK1QpQoN6ZR5bIXYEWh4TOt0hGdnen9PFwGNq
iuJ0R7uHVO+1Ha330ygWOvMoRu7GhVwJCVW7ldSDOihfS039WYf0k4/dAxp2KxmYpSESFRAdTLDM
GzrdWkyVFiWWaT0dAVZWfPPD/dEtWwDvC48UqIh5+CGX2ZhkVm4e9fRV7BLm8ENa/X3fxtIGI/aA
q4EghJasWQAiurXYEtwaR8T5/HZXeyuzdMsaSWh4aWC2gzXBykt0CslVFq+h8DUxG6gXDprxLEav
prttyPR11qFrUJPSXpr8pY9qu+l+3h/lop9c/orZJi8Suhr7kWGKySsCqXbom6gfbqMMoh7TSf1f
kgv/0T/3ra7MrTqrpUa9DNiKW+BoJNmxi/XPVWyuHCrLAwOwTfjGe/cGOVYkPvoHfmgcwz46FsXw
ZOYAFtQsR9nU/UsL4m88uz/WpfsjlM2VWf2N55ifNlPlCE7pKYM/3+W+IbqVJmXEx41SiE6NJo5j
jG71YDZqc9CLPHB000s/xcHgHiufNyt9WSnKIPBboBWIjlku/KhajxWI2nYTeK5/kFrZgLK87zbx
YCTb3JK/DUOpU0e2rG1j6SH6SqL4udU14CzA/nfRgCS3m6JXbncy4Ov7a6gsbkIKIwANAfJAfnZ9
wqRmBWbJN4yjHHFQNv/olZA+t50uHww5l3ZZmEROk8HmUIwZsXtdmrs8kTPe2oOFPwvJGWExYZ/4
TXvuYCShgDkatJJHgbYNqwZKosFNLJtChXvwCI84SHTxse/dci+RbXAAVgoOeIbikUe6+mwhPoQG
q2adXLfJtrlQKM+FRiE11ofis1WuHA+/L4z5EsMhDyxRp/vmBtLj1TWE/nFFMjYlH1FY38tB+mvU
ADLX2QejjqhPumfRrI+kPs6SUAJKU6BqHz1bjkfSIMpfiRg91ErY2oVaPPvmP34bAFRX1nbC4mYj
nUocPlGaybN1gqajGksCkGMApZ+iNVtdOdx3hWVP+NfC9Asu7rSgVtNBk3itiE2wSaJqIySwCqTv
LyNaOqSbTDos1DcgD833IRw3ZeNo5sWbjMrXaMgrJpYPjX9tzJ9EeSfJZdpoxjFrhMe40cmZ6uMv
Ez0Cu4/aoyqF274XHlPkbEd/jVdsKd66GKA1eyyptWolIZv82MN47yl/Gfo5I7MGl/n95VqzM0tq
jgU4PylmkAUS2GiP1K9ZsZHXKP2XXma/G0CQNWdZbqqmlQ99dJGax+ZzNoJ/obZd2IoGM+tKMLDo
31Onyf8ZmoZ74X2gw9GgAhl/HFVHYZ3MlYNu7fuzQMAv9QpqJL7/FzQDE/5l5Zmy9P2J4ZVXPi/K
G+FbNEbpbooy8yiVLpxFFnTVQvQHUSdtS+BiQGBRg525lqT2vuJF7NC02ojJB++vOv2DVeBVPDG9
TQVlfTojLlZByH3P11vFIFMu23oG44fQyu9utiVkmqh74CHndL/pXgcSU3HZSxhp08OowNqwRnS/
uBjQWE8U1tQy5iSlcuQHchJZPBO8bKdU31zPXFnupX0xxZMTbGZ62s8CLrEQIQjKfOvoiQdL/k4c
vQ2jR7UcD5G3cpwtncsXpn6fdhdr4sPmFVHlotrqvUhGaleNXSsf7x8mixNGlQ6UN2zMN6WLwhIR
bM8i62iIw4mS62mojfMfmDDgkqCwpZBtnDmvVemDJ2mtefRFEnOlPQZrhdXFQVxYkK+dNwpHIy49
Hkt54lSB/QfoX2vKZFL9o9x403Xvj00XJS55HBItffurDFBq2N+fo0WvQl6Itg96g24wKm4udZKe
uJgoaHSPYot7o4vFjZRkolOWjbw3ZNg+7xtd9C/T4Oydyt9gW6+nrdVqL1XiqRMYKsVWe8rap958
71OBrpLfT0l6+3nvzTtZhDwb2rYKldMgP8rlLy9dS9jcrP3MwMy74i5R6ijHgNht3Ed92N2fo8XP
T+J/CpCe206jVlenLu1MOVV18U+jtMcmizf3Tdys/TSCqevBIDDi0TE7escikXorl+STYbmHwdzk
onHI0k9DeRZEceX0uo2QfhsjTIElluh3DhTJWmj4xThRTrlcg9sP3xS/3+mhtQcdeJCa9hiqCAEC
VXGkXn+7P9DbJM5kXKN9YBK4Nm8Yj/u6imhqUpSTUkQlBBnqU+2bexTC7JCeoLGKNFuK8tweTOGr
3Gu67VvePvDC3k689s+mAjF38CxsvJsiiOw3jT8ahXLSo8cy56mFNGnufbeUeuO64wZRh42fvwTi
9/uzcLPrmARkTikrTakJclbXu07IEk0qpEE+JeaTPKJI/li1KxHiktNempiFVHlLwVHr0D4Us0/1
Sxyc7o9g7fOTQ1/cS2OT5oWCas/Jb/5SjL9WYp21r8/zKkUutTSWyCf5s9bXG91TNv/t589ucEVt
4mGoMZD0B10EZ+bJzn0L0/xevS2nJYbFE2JTuPduuAEk7lNViHW0J0MA3l0Ar2sN07ejiWhJFyZd
EfftLbqUJv5fbHjTVlokBj12oyyf0krb+OPAdhHBnW/vW1kaFQJOdISRMaDmNFuYxFOVIKcl84QI
m11KH0zzJUn/jqK3/2ZmtjzuQLldGTDTgj3W5A+K8do3kQ2N3cqsLZ27AMwgHpiAjWRCrt04q+XU
8INcPoW5sIH6ZJ81E582dCYZ+uW5u9a1uuTYk2oOaDMkxgmFr+1FXpZIVo7f9bLTwcOoctzdn7oV
C/NMfFKCBhkGUT5p7ce+/qStadYvf19TUSuHSAva+usRABINCi1V2DlpvUF08bUKwxVk621alb0D
SQM8uGTzaTCb2XDrvqqbopJOQ6Brb9AMeVsjy8RPcV92myzXo88wCut0kar5WysM3kOay4MTynCX
JkkgQRUTlJ/SQrRePOgdPt2f4CWXgXdpEp+nGYgW7usJKMdW8UD3SidfifaBlZgb2jxeZLfs7TBP
nsiRvTu0ZTq4LLmgJka+Gzp5IZGjodALnEZ7LHb1O5XR+SCfnzR6iW5J9s+ffWYCPkAofe7A1LAr
47sfrZ2FS1MGLorfD6vhbbtWYlg1GrmufBL6U5j9DTmRk1e1PaqPTdetnLtL/nlpS75eHlg+qlwX
PUbjOy4arXESrYTMy/HTxXBmMTNskP2QGoJ8Kk0QDcKQZS9CIbvMnSZvrXYQdxpyW4csHHK70hM4
PZVsrTC6NEzcAcADFSgaq2fpd70pwkHwB+0E19PBHwNkYd/u+/nkx/MLbGKiBlkxMXLNyRFkiX2e
KaN2ssh3qhm0oqdIWssG/M4w31ghu0QOmoehOUdwVr2BMpo5qiepS/VjnRqd3fu9qNmyMDY5nPnN
D6/NyRS44gjtDYSLQRc+RtpLp6gu1ZVYdR29SLRXzxLkypZbF3I3+FQLG36KkEMwUejJ1pQtUgW6
k6NdAqhXKRH2kjz1xGGh/xhEw6elp+XOHIYo2A29rv+Vi9TbvcQagLwNNJYqhfwhb0n0enJeTrpV
7qvF2Z03NAd5e6Hex4bY/PKHPEQ7JPgpa6X32U+ldKu1fepkuZLZJlrLTxx3kd2NWbeT+7G1LbbF
QXTD+Pv9xVtyj99JbWgVyarNn3VK3Bg1fJr6KawfTevx/Z2qnBkkWKCg4y5DM2W2Bejw7fpU7emf
4LFSVsIWfg1YG9fKyovDuDAz/f0iyoylTKkDDR8UC6dRN+1ad/uSj18OY3aWQ2keeanM9zX5uW1f
NfncqCunxRQRXTu4JJJLo4wKzHWKMq6HIAl93cVxop5iOLYfrAY5OX9odsOYuHZcm/1T0HfNpsy7
dysO0iMEnGZitAPkwlPr2nCs0eMYJYF2GqfmQX9rgHDh0H2vn10bmS3QGCeiApe8dkJiJUkcby0D
fesA19+fLZAZ5IniTt8X/2nLj1H18f7PvwVd/54kiusidpilWTym6XHBBIbaSQqgeqZAhfqD7ZYG
IXpVPyedspd7FQjS1EAptel3YZRXkgu3ETWWFXYTjJ6wOs45xOizEJqw09WTWOYPCk8GkCDJrkyT
j25Rb+8P93Y2kbYgbicFI6pkeGe+KIsQ/o+5oZ50dZcXH1195c15O5br78/uXiPrJlSVq5784Zl/
BO+Qyjsr2Py3Ucwc21dHVamnUSS6k35ojBWXXjoTfsMSyAZAb2DMBtGLYj+KGoOAToP0R51+AnF/
fwSLJn5jAwlylZsQMgkbqytwrNMw0qseyz2wunDYiPSl3Te0uCBwG9FKA9YTdqvrMwDqiQxtAgwh
0qJ+IM8X7NrODb+Nnue9gRRbI55cdDDYDDXY3PCxeVSSVTqU/0PJeeq+aS9K9/X+cNY+P/NfRQPP
YfZ8XpJs6UleA0stfv43GoVzmnTo7HGrjoOVTQD3U4cURHkI14COy9+HL4Mmeij15tV2WafXSDS4
NIfHTJgYLH/9wfSQdPjf9yf7F7dlJQ+pKNR8X7ON+MXK3luK4M6nQvD/Pz9zJhjS5K6c7vz2iznY
mriP+xV3XdoXSPZyOBHWEr5M74iLARCcVe44svVy8yGX9koe7Zt8DZW8tAqXRmarHLqDhnQDRvT0
qXCifiV1tTgGmbYM+F4oQOmzz+ep4fqmnmsnBZqB7LmSnUHdvn+d6TKGg0TUp9h8tg3EKk+rvjM1
3h8PxLTZn4xg6kKCVAUAmDm7E9ETqaJBz/WTmG6G4FOQvY698wcjIPkL+AtKHHB01wttGHDTSSrh
qRS27U6tzXLbdWV2uG9l6fQj8KG6wZ1H1mV2UfCGT7h4Le0keGNpC6r/0rf+XvQakBprpDiLtqjN
khwju02+73pESj+ooUL30UlozdKhcTJ5DCRgLmPc1h0NEb5yvj+4WzeWWJ6JpZ2vkmqc7ZUuiJQ4
HGvlVFcPgXlYu2Rv3ZjPk0yUIWSHGnnuBEgO+3C7ZeqpVzrHTM0N/A07C7Wq+6OYfGkeHV+YmYM1
AvAzlTnmRAxCXBv7QnOTk9JJ6Wewj/LJC1D6soe4Dh7GLB/+MdLe/3T/ByxOozqxdLJjWZbZulWJ
4JdhIignaA/EtHeQVNj8NwuzeKIVWp+MkaGc/LchOMTyw3/7/MzJ3fp/AwiR/utzCCXHlWhl8qSb
NbqYomkKL07lLJdCQxx1hZyl78TFDsmmPjuo34x2LU+0uBjEXvQxaPj1vFCYD1nkp7BVnzTru/ng
Syt4r4W8Ik5NEoZrDOzBDWVgm4Sk0ayYV6v81tSfC3Ib6r4lvaF7AFCHwRnMkQYHA5rRHKDtrtF9
+zV8f4aWXzHhajmYAJ3NEyvJgMx26bc8zH6kKsHlh/c7hCzBq0FJlyBsvqU8WKQSt0m1Uy+ehPCL
lK+4w9IikfyVKQIoXHLz2yfqKiOsuDxOHXlXu1qj/Jzux5m3gUQUiSHNKUYyZ+daVmgKiiKjewrI
7MTK9/Eg/G1pEN2oo10Adbo/WQvHnGKC22G6mDJ6iK59WyhTLZajwjp5hbvJ3X1q5rvOXdNSWJgy
por6wnSfEtrMrIhDrgomQP+TYrcFZYXu/dlAGE7U3+EAhBM8JK+HUfgQ9zQZcMyk+PxjKN7ePUmw
bE3vY7iZAEHMQpoa6KoSpUN6VlwSbMhW/W21KyYWZujKxCzmyJIk9LQOE9pO4AYoV3qxFo4wutx4
+05li9vWZrNOk5yqTkLDXvvgu4ajSqcgPpPed8Rxd3+21mzJ12sR94Eb0O+VnAV/i3ATOjHCN8N/
WUXtLOUurgY1O/mlrlMFqa6Tc5P9YEvZFR0kSoEylveom8nBi2F+bYfc6cPKhpXy3Zg3yEDIaAGJ
AJF228Od9MMgJF4FBFg75rbRrCzZ8vAuvj/zOlQLkyyvy+QsFjvN/SSbz1rxomWHhC549PpydasF
L+oa3mrBESf83sThg5AH0eH16vE4MXtdS5Kz3z3mW6NYeUMtOsdEMQ2zxfTInM6ji7sUKS8Fmrc0
OYfCS6vT6Za+hU1wEGEX69cwoktD0XmEA7JDShKalGtbJZ3JOZIdHAq9IzY0w9Bvfd/VF07PieJm
AjJMTLVzSsSypN8t6E02kt/bUv1SkjIR1K/vN8KzeCoPKLw+1dkwYrFsEddR4rPfOqHkRMFmXLvS
lsZxaWKayYtVyQOtHMJEi89NG9Nl9smsnkpKEPfHcftCgDviYhyzpQfUlaKCzTjceENLaEMLU7Uj
uL5vZcnBLq1Mv+JiKIWZ9LB3qfG5Gxoni35W0AZ68o9J2dFcWZjFHXppa/otF7bEwSpyIcAW3LcH
DxCkIEmbwkOuo81/+c2wq83mm+wVG88aTpPWycqMro11dkIYObIwaqjH56EKnIh0TVk/5+XeKw7q
Ghnz4uKBJkU8ajrw5s+hOChiX+5YvF6tbFN5LQ2nk3bv78nmTEU86n9m5rFbQsEDEjzMNL5sW2EB
ZeBKbX3R1TWCYBGykalOer1mgSz4iV/IzFn/d61EwKy+y+LKIbc4WRc2Zj6ogH+OaleKz6m/CQwn
pKQGv8DaBbEwEuTJZJNnGwXQGxI5pSoyr03i+AyFj2MYgCXHN8t/dy6EEPrCyOxk4KoQxbqP4nOW
vUbBz15+XG9rnEq1s4j3ysZsSVIymgAZCEfyeq/TOmbZxFmVtPMDx7CeTONrFf7B3YpJIHgi00d+
eBaQljHKOlGR42dUQrXmr8x9rL2nlCJlo3/Xja+1eBDEjbgmEDpdnrcj/dfsLDQKaVaHiAKzFfCn
EQ+nFNo78mB3zbaWd666Ft4veCJPCSLX6fnKDTK7OyLNiiTy7NFZjjecEUgQh6MDh+b9M3fhyXJl
ZeYktZkHlTvo0Zn8vTw8GOpD1X0rrXwThEgxj9/vW1v0e8q66CJQeL3hvm0NvSyyUIjOqfyPJH6S
stcuW6njrJmYrVPaZfSWZJjIyl0T/AiTrdj/uD+KRVe4GMVsZcDqVElssLF4chyk9G81/GxBjJm3
P7X0Sxw+pu7KobQ2ptkioZjehvQNx2cxM7Z5/q2qHlKxW7mRFo1AWwaKBiGbmwSDILXt4Jo9p6v2
BEd7S+kwNf5kIBc2ZgNJ4qqK6mbkdI2dNLfrbJOKK0HE0jB4qk7EIBNlwTyuS6UoMAFhROfe/4AA
aR597Nrd/fVf2pkSyQl606eOgHn7b90NciElTXS2BKcJHuTikLVHt38/dIq8r0SWBYgvL/x5vC1E
XgvGpY3O6GYW7SERP9wfxuJMXXx/dtVFVq7RQjh9v//S+l+F7JdZryBt10zMoix6WTqtC4eI1+om
bF6TYCO/u/mPfpvLWZoFUnpV1zHy1tF5rLYe/NYKTY3B2lm8MA5S/WgkoCbErTmvDSr6ICWgSYoz
Xac7aRA3uflUyGuAhCUrlF3omIcanp6W2c2W6I3uuVpVnKX6sZAOavEw+CsbcMF1CdB+IytQjqFl
7TqEagU6NaS8KnFd5NghG4Cftwx++sP+vm8t2kGqaoLpTzCs2cL7Qlf0qI2XZ9Uq7Xqw4LRqNkjI
25Xw131LS5Nmck9SiaEThO6s6xFRV00gYRHLc5FGmzz8FgC7r9M1hdQF3BzNnRdmZhMH2YVs+nXH
gKR844eho+uZ3QsQeynbaGgOiW/aXaHYQ/Hlv41vdmTCRt2NgzCW53iMnA4BdlW207VE/OIkwsQj
Q2g8ve6nG+/iNWQUmqdnI8sFid9jG3T7sf/klu+PR3lnTwyB4P4s8tjXRtS6ztHCqctz9lkUybqc
3WQNnDBNxixIm2RtqGCyRwkvZm4HbkSxegP37qLhwdLizaAUK/HFmonZeUO0pDSBhQkpkX+oXv9T
Bnv37iWn6mdRCucKA3Q687UxkJvEzP0C3b/4UFbJqzwUO9VcSxf9TkfPZuvKzsy14lgGbciL6hzH
0fAI0Pxn2RrGRoFD7jkyAukBsIrsgGIztoPWuTYNnOZLrRq/lFbUzgWUdofc79pPozfpJQgpxDaF
Gm473fgl5NAAKRbq56WIfrU6JvFDqXq/woak3qgKb3pRqE6lhKlT9ebnoG05Uw314yiGyl4oDOuQ
W4L7NiKu+2J6fvxZhSvH0StLtjttoMFlQPpOaQrI4wo0raVSDEiwNJaTQsd88PW03BV+2jmVZ6qH
AQa8XdpqvUNg4B1kPVegCYI7ubUC/y0Lo+phTGTR8TtJ/Wypcb0VksJ4A4dY8agRmy9tkTYOWunN
1vNLi79a4tEX8uLJlHLXqUzJ+2KJnr5R1aGLbJU2K8DV0796KHhus2DrwwFr1tEj/TSaXfpWcywz
NX2M4oKOW3jyUUGeGF96Wdg3olZtlVJonCGlgdWLC2sjNepaV/HCAc0OtEyawigdoCt4vRmlou6z
vPCzs5F9baNjNfZ2watpLVReMzM7nfs80PMo8bLpdk5ggopefMDua8Lvv/Noc0/mGUOsBFKRDTPb
94PveQJekp0TdTQOrhp1TkHZ2kmLNERzohf2oxYIG7lIAee2RWCbMkIQfaBLj7Ve1uewToKDUjfB
c1JAidf44vjU69BijG2hfIB0OXT6XFGdYBDBOypNuZG9OnYys+o/oc1q7dOgG225KFjJIv+W18Gv
tknDfddbzVYQzWTjFabnlJZWbBAKFp18oBpMlQgKeRSKHIknky3J3Vl168FO09K0q6T1V57O0yzM
Z+nyXJlugYtTXvfScLRS9nsR/kq9bYhmhCgVKEg8+NZaxLTwriSxOr1d6U+b8hzXtjwDdYkCDcKz
DIpEH86F8EWhyBsrykNoPUvhyt2ycCpTnKL3EIoJhUht5gC5pY4BBb/sHJZEmlLwCk3k9v6pvGwC
SIZF3pAQbTZ7yRjrumdE+bkrxnYXQBu5g+zM3PyBlUn2jqoHe3N+g4UlNGkAwbNz+RB6z0zVf/v8
7PYaKt/L+0Dg89q3Zyv9fv/rS7udsgqlSFDV06PletH9QBIasanys1fVGukzeFeKGo33zBWeyUGu
TNWSO+viROWN+AyRw2xBVK6YQOh8rGUhGZlDVHp2LRJVhI5Qr1WMlo3R3Exd19BvsjFqkCpVXMb5
OS0e4vgTpCq2h1q5ABdvZa6pli9Fm1z//1qbfPFipwpm75mCjrWuCFC1gNpO2NTmV7M4e/rHIvnq
iZXdJt/ur97SlqVyNL0/psWbI2wlv6uaurOys5qemrB9QObYdlXBqftD0O8TvXz/S/3yCprHg4Mr
G6M0uOm5Gr2tMDz3LiiNtebkyQnmZ97lPTfrNam9sm4EFADOfiU+qV740AnSS+GOq80gczuAIVS8
kLwWTU6QbV+vGJANTaxUKz/Bu7tprdpJ63qPcMLu/hrduOFkRpVQooaMAIX02bFKGsg11SgoTq6e
21FzNH1eWI/lQFXYeLtv6mYzYwosLHX/SdwbNsHZiHQK58jOFKfBhIVX5l2d+gKqOyh+xt75vq0b
15tsQd3BJgYaeKMLwv/38wB5m5NLBzU08gmkydSDdy3adsHKLTjtnSuP+G0LJ6fdTwcTMIuu4Xcv
WtWLipNZfxKLlPDgD9ZIU/41MNu8ox/S/+OGxamvBNS7n6Twq0pbVfErV/b3p23JGy4tzU5AIt9M
dEWmTfsYdZucx2i2c5uHsV9xhUU7k+o5Hm5N4JlrVyjcdki8wS9OnlJSwO7EQxC7dDanp1GVn6zR
X7G36HrwpqFLSXfVDeOGoPuxmLWMy1d+pOIPSczsuvkueT/uT9+N1/HenSCWUCFOibz5jV7U9DRo
VBJOI7JlRirZ4nio3Phj5zZ7PxaewlUuLGAzc+/DpoEUOlER5HDELNdTifDqMOaM7ySHvbSTSl1y
sopETKYbyb5oPX0rxKnn+I2bPriDQYw5lNkXM3Hbpy7swo3QjNajr1jBTk28cdNCSgZHm1o5ihWH
O96itVOKLX+1WkfvU2OjVvEXeNEhS/DhKws9s7XDQFAA7IfyxxYBiW01VrVtumW3bdUOokadOkNf
S/D+9YO0H/RWt8faT5+HURC2chA0r3WIxHksxsI2zLTjUNey4+PoebSrpJj3UG2X8cesf5a66EOZ
GQ9ffOiq9AfTKJz4g/AgxN1ZF+SHoJXjreIb4zYfIezhJCIr0NGK08ha4gRiTqGFrb2JfH4vqlbh
Bpkp1zHjrLH7iuaJMB9QNJBjyfGTDKlowVT24QDVeDt2qIgI9QYWNn2TWFW+q9qxYUT0ygd1qTkF
eJu9HHpvUTrqu0AYTSerK8grGrdzROn/UfdlzXHjWNZ/paPeWcMd5MR0P3DJlGQtqd3WC0K2Ze4A
SQBc8Ou/Q1dVO0VlKT+7Yx4mOjqi3bIJYbsA7j1L9kJkPSXdzOoU7j7IIzeOETcqp5EsaL8xBgBW
7Ak/8JRRJiJfpJmc3onggdWDetHUJ9wMX+BqB7PMZnY3ztSiMBa4+elY+u2mz6ibOJVjRx1VKipq
a962Y91vTHfOo9wu7HjyUEQzB6B+ja7wooDp+qRVmkLECj2ESq4dV35dJwy/8ke4H+VnqhmKqFeh
2hSOA4dLi+QZfOL1o2kWJaRroIK7FaHsURHxhw+hyFtsLd+JylK7J+XcixR1N7jJ8bosdqJzvsyT
Z34KpCdPO7jb4H2MnP0ELeST9/fhd7zvq5AMJ1MLYR9kIuwMoMNfbwpN65YOoCjtctGfe4u6fx5e
t8Mn4fnn0BaNSm5ct77zgZSXLdkiZ7GVVN7M3dY0oXMx1mlTOFEDBUJi0IumD5NS4AEI3w6Wj1hC
RaShFD+WGXzpzCiYPqnm62iZ0ehOsUZ4YWftkKUKAtG4G2TVZTZ6CHB15NK7rBtS2l3ZuRe5Ylvg
xdS63o01iSND8CbCLiOAmgVScD4Ss2uPDjbXRa/Lie1E+9WRMm6g8Eb15yy/NI7Sb99ciVZtrc4n
IrMOS2NkO4DJbWBrZmyJ+aep9qtGVkdTbrgghnI0IrxHUt8K8unImnkbR18N2HKE7N2QTWkVCHP4
PvJXkSqew2Nn3jIKb9bk3owsM7bXgJ83gtogiu5yBCUNsmzyfgfenHGrAVqtec+t3IwM6MDU45Jw
A2sKv78T3pF1dWyuV5c4SIX7vZqxsxShcbs4QJhmIowj774jrXx/zuyNVcv06DcG+lJ1sehuhu6B
ukdubUeG6zueZ68JR3pIK2o00X2zgqji54Y6rhl4rJFVtiogFffqGXNe06hwNlZxVfex/9MCOq9n
/k16t4EPTjgqtkOOzyshCQunsCNPq7do8VUbq3nvQljl5pBJB7fVhJquayDPiiiLEzNw0sAXQ4R6
CmSJiAlXpcnwElPi8OWsrlMmxHNXNV+sPPiIZPqxwLC0/GZfwbcB+A07QHJ7te6ZNYewMxCYyIbc
Z/3OIWM6uZ9wvxgKNw7LPHbGIyn7g8sTLlmIqygKvLm+zkq3tsgqtvMha2xvwJatX97fzN/nbNUr
lGmBt4EYBWg765IwkNGBtCe/2pG5Ow3kBzvbjNk5cjkxA0KSs43oP3r9/VieN+qDP6nL99s/FKyg
8GWCLr0QXtZZIx5A1mEQdrOjZKecIhog3vyftbCaNlVNSEMMugEVPOl1DKOU/+z7qwWLex6Fiiu+
b5ZDorURWXz7fguHNvfeGK3FZaaAS7hBmM0us89y1BG6HI4+ppOApn8ktB9ab/strZ5LYnaGyUHt
G8QgnXLbT12Px7V9DLBxuENIORDcHSDlvjqhSjPovMF3mp0Sm264zryTErR8/0goOdgK8qpAqkFh
D5CH1+egqRpZGRmpd6WPGy9/hs08N7+q+eb92Tm4gr/rGGODIsO2Cr0zYaOsAI/e6Y9GGQ/Trywv
BAC89gLwQL+7K+8dHy7NhNAAXe5UdluyS0TPIw0cmvP9K+xqMkx3tPqQSlwXwu0YpJDqMPsjC/hg
E9DkAhEAlnFvEjLIftuU5RbbjXkc8NiYYM3yCyvXAgQIF1AkAd/kYRq3DVoS4rqQ0UvdXLeQ6rd/
NlO/nEx7TawCCdyWZ6iCLnf9IqlQ3zoGrD04SlipyD4D4PgmvdNwnSs3zNgOUkvw7WsjF/aEFv9p
cM7SDWBCEGwh/fJGGkN2rqqIUbId0EZpO506Pjuy8exDO2+/idWWECrD6akKtkPuDYbZvT+fBsJ1
o96WCm4seBg6M7sfGfaL1O14UflTc+LNo0jsEo7dwVwGkbbyJ1KxMNIe0kOdyFF6qrMabixWG8/d
VKTIR/gpGVE6nQI6J2R04Xsf4K1ELTib/fwm3+/RKvkxgZdZoHW24z3mRlwp8bMI4e+zgqwepDFQ
mV2L20LQvZ4qEjS70nuWcwUh4FPTro9MzKFQBUv5vxpZ33YHVAhB9UYjcIe0It8ADydzh19qJPRB
gliEktaetaxXuE/wnCEjOkRXJni470/FEo9WFxas3x/fX23DklJZtgJ3IryOM7adgg1NRnVmfXq/
mcNj9aOZ1bFuOnTkKkM3VPOZlude+O3971vLJninH8Eqv88qPnazAO+qovwDyINJ5epUO+VN01mJ
N9UppLvOKgrfPFtPae4jD+by9P1f4mDI+TGW6/QocZRUtAX7t+6u/LyMZno/wvbo/UYOjiRQ76gt
oNAAuZXX5zDNgAGafcYgT4HsHhIRjvfTNpDL7tlrYglI+4dkXdkIzT3bmUhuTZOKKDlDjDvSkYOj
tdfK6qQkZT7IdkBHoCMSQysmHopwm02b/2y4VuvbzmaP2nmL4dIJLi5jeWR/HgzOe71YLexQ91JQ
n7Mdmx6rsEbq9Czkd1V+ZP8caWYNPGRBg8hO0I0KqaCJ25HOILxof56cX3hB7M39mhmLKoPRjS76
0zsUs1Gcd9r48v6UHJn4tZlpQQFFES360lttOlS4rvawayiDIyXuw838eGA6r1dxg2Yae8QD0+IX
Gvzo2r6ziiP1qsPT8qONZbPu7RS/GqVDdcd2g704Ul4YBoHT6Jy64zEcxeFt/6Ol1bYvpJ/BDxC9
ofpTaRqPUiOn+/68HGti6exeZzIS9rOh0ASf9bj4rN5ITk7eb+PwpPx4gi9hfL8NU8Pd28KmF006
fc37jTwmy3FoSuCJB+ES8OPfAk4omzJe2VjAlbWl8Iu1i8uQpVn901Q4BEkbdGIHfscwA1g/tdtw
zEKfBegJqiZKNbH0B+j1nbc/rVK8amgVwTrXkMprfUQw87wnImZzdiSGHZr4/a6sYtg0IxExcrQQ
emcwLaz9X9iJe99fv7hpb442g3LQTpIvpv3odB/64ci6WgZhffzvN7F6ndqF1bQoRmF78M3QIKvV
hecC8V4Zn/DKjDv19f11fHDIwK5FcdJ2PHjvvF7HGrWLgaA2txuGRw/ayC47ovNw6F6GmyVEFgJc
z2AB9bqBcJBG0YQN3zELuBkP3lfP+VAlKvzMgKZ5vzMHBw81XcD/IKQKStXrtsbRCqrSw4PSJh/g
AucVkfGcbZ1nCDG/39DBUdtraPn53u53irIdSxsNBX2E+9F0zJL7YEd8aM8vIIK30CxUZzodcr/Z
Qaw0oU4W1+2Osc8zGWNjPDHyh1/oDlQXAAUC1gOQj9fdQc26sjgLkd9BvS+7J/WRRXZwDex9f7XI
qsZ3CsqW+yQqV0aMK9IUbqruqj2miH0oKsPy5d8dWS02V4EVWnjoCC/miGc3psEifgx1eKyRZfL2
Jt8ugtAAHrzZ9XN/Dy+Fy3r2Ygtq4u9PyhKs3kQCUFwXX2BkYd/cj20OLKPTIHc/l5sKZVb+1dTN
piMcKvyw1fBYOlf0SKMHD529Rlczlftl39vDklkOoRvYJHOWtA5LPEck7/fu4CCCt+EA2wqf9nXN
oA/DgQ7LCpfWpSdQFNwW6sgmPdgXUDaQ41u8f9cH2+RKLlvTanYMhQEanvedjIrmKgju3u/Kstnf
TNReO6v1AKM43JT43OxaI36s2iMDdfjrIJx4iyPMG3t5M5upCjKFr3fW+eTOd0YwH7kqH5wLaCz8
1cRq0scCsLUul3j/f7TzW0+el/6RqTjWwmpfmsPcebpFC1V23UCzTp0Hx5zIDzeBXgB0BVGXNQ5F
kbJwuTE0uyH8bJYPIxDr8vFXJvpHE8tU7W18OJsA92mNzW60zqrmuR2OJHsO7XgwSVzTDwECQDnp
9feN3KxhYoh76yzNU1+M0azDJLQeZu8bH6FNdOmpX3n17Te5OjGRQjZkCYu2XZF154OsEh/WYtCq
Peun8v790Ts0QYs5NnwYoGMGAZjXvcu4JUHG0LicFYCWdM+OcOAK/gu7BQQtE5gk4O6gkfi6kcAR
sy84hjAA4ths/dMsYMduGYd25KKIBLwdeG3u+kbjZ0pVNe3qXRXZensUbXfo8y5kg2D/tHgFr+O+
bGDzJVGth+7Wnaeu7COb/dDnl4wLhMRhp4kL2esRGppgAJIf+0TUUTNF1bG6wbHvr4KJMbV1WWeI
hl69CVgEuND7y2j9ffD/fdxTF+My6MHCHO31749bpCVyf5QXEKmLSPCZD8eI8etzY93Cak84JeQc
rXaSF9V4YraXfnjfn1fHvCesA/3AYwuoe0wCDNjWUtSTEc6hMxbyohutK7vNNjPN7iyHbevquclu
g7zc1eGSubbODOPBcz4B7pVHCh6g74/nm4Qjugt/K8R+aCujErMWoagLwa2JBOqCduF1Y4bPksE2
ryqoG6mq3Jq2fzq57gk0obakMz87eZVHnvbVkQzEOvh9/zVQyobaD34fhPDX8xqIsAOEB7+GlQ2b
kITbQbh5IufxfmpzQJcqlP0Dr8kjRwdHLeiXV9X+EY7NsJDEQ4Bc3dAB4P914xlkrcH6VP2FBlZ5
SwfVnBHBIKETzDEp6NbwjQfI9wYX7SzOaOk99c7w4mb9V2tS90MGRFMR0lszKAAwtxvzklqy3/So
z6Z0Hm9qeEklNTT1gdTTSV8YpznM3fNp2nCiz5xQX+I4i4mgSa1gxUYntlW+XP6HjODt+gF+rzyC
08sLiKnn3mCVCQh7ZRxkxUa33rYA0HKoUHoSXbYxS/M0tHFUmOq2sUkeG6T+nFmqSt5fNm+XLy4j
uFkBQgvvKnDGX49YqKh2Al33F+Khyc6c7A+Ew399mf47e+G7P8Ze/Ot/8OcvEIvsiyyXqz/+66L4
0nPBv8n/Wf7Zv//a63/0r6cX1hds/Vde/Qt8+M+Gk2f5/OoPKZOFnK/VSz/fvAhVy+9fx6+4/M3/
3x/+4+X7V+7m9uWfv33hisnla1nB2W9//uj06z9/A8Z9b4iX7//5w8vnBv8OY/LMvr75By/PQv7z
N9v9HVQgqLfDlhcKISjQ/faP8WX5iYWf4HWNYnaA+pCPTPpv/2C8l/k/f/Pc30HmB3bChFUefLcX
fxvB1fIjN/wdbwrQv6GGD8Aw/tJvf3X81dz8mKt/MFwxecGkQJtLTeLH9oF4CaIHIjKQzeCjQphu
tXdN3B97E4ZgsaFbrVPwoky5Ka2M0YhlBiGA5QjgrGGBEO50l/upU1XOtLWV3R+jG72+ZXz/VYB7
BljBRWT1cM14vS4Htxs7AVxmrOp+RraMACHT9zdzkB1jUB9raXWnFTwzWpaBZclCS2w7c+ij0s7z
m7InP/cU/KNTCFFLdFqUvdbEoJpYcyUay4yRqQu3egAYdLLcNgkLQEVZPqgEYBmVIMcTfjCCkH7a
W4h/zvf+/B7q6X7zqzHVrhIlCCLgk8Ke6cpxQOBsMjXcEEcegzW8Pnv/7ClIE7CzQvYDJfvX08cn
0VOPYyWFRhWcc+JwK/aDyrAThi1gRETkvbF5v3vLRK1WL0h2BEZauNIBw7XqnmfoCr7b6F5ZVSgz
G50xprZh5DEuksalUZl2RPNCn7zf6nd3qXWz0LTD0Y+HHbbQKoLOGbDYlSqsuLEHAOItpc6zXGn4
QsDzm264M1En7gmzUfYLAAF2Q1qbp8g5BMPTrM3GP/EykLvSxoQGTcIZ027kcSRyExAtc/Oi7Zcz
wZhziCSRsm5J/H4HDq2KcGHtQDsVxhZrd+W6YnyAnYcVE7eCahCvaHUCl6ZxihxH8SNLEFSgt7OE
sxdDhSWOoOWsZmnWbjgxcBljbmh4tQiUs0PElaK4hl8qtAoclbcU9IHaqOMxs8k58Tp7iGTrtVlU
aOoTcM44sPDtJHK4l+WyPbcMKM8nI5FwUlbw0ZInA1YKS7peunlcajndzXkPfXuMOb8fJjI197pw
izwO8SIHQRvWQkFEUCwfTihtu292y5CrBX8UZbS8qaYEyciBeQlZHAVmlKQAvW1xuT0xBtrzJABz
p01g8s2KHWgF7njSdgHAMKzvQDswWKWfGMeFetOUIJZc9IHq8xhwZ+O29wb3s2q8vN1Qh2kvERUF
ccLpxjExaQszs1AbwRcrMxmL3M7qoX0UdAGA3sGw7YmCs6LEPbqL8F+AL3wjlyq17dGokklZ1Udp
diGAdw2VUdi7LeiBOGUuxmHg117Vec125oojrsNh/j6UbTbFXlHbV6QX3ScMkwfm/Girr7jukXmj
3Kzokwao+MWWKfNeRjeHbuRoDbSKh7oWX3x3Jo9Fo/yPwEhPVsTb0j9rPam/CLuEHMHiPfPRA7Ph
si/H7MWa7fF64D1B+bCj1VPlBBzON0xr0IyzWV7LCvLICSQrvYdZhBTEeO7Pt2XPuIpbcPBvwfzI
shSPxOE2qNrgRhMUcKN6sGdYHpWBdCMBV/mT1uOQ3LHrBpSG0Qx0CIk2IYOI9aQLIyMkMK/GoJAv
PptoudWVUXyTpWsVSeka1blLu0bCFqkKAQGEs9Fw5WXCPuvKYmyjBkHqBiclqVMf9AiiIo43oX6Y
aGYOW9+YXP8sZ9x1z4pgsKmIdDMOUA50gvKe0d4muAC6cCBm5VihYMNJfy8WFaSIwOywPYGUkOud
uqrx+YYMAuLJbpAvVktF6SknYrxbONKlKwr7cmQN6oquJTIaub3nO2nfdNN1ZprMjgUOGMjkIpA5
sUUdf0qaiddf8A4oplT3JbiqfW6WeKrMg3xqx0J1G8MwwAnHe9+bT2YBqnpcuqQMUVkk8t7BATbH
oTMXTqzlAGarLnRFgOIl4rnuaGadd67nRmNbMTcadDnW8RDaxmXW5NQ7sfMOkr29n/lACOm29xNm
t/a4dQelp03QtNJPOhQzg0gGM2xXohKvCfbBGz2vvOcdLlGRNAYYGMGJvgu3czUF8wUl82hc2ICW
z48TSmVDCktNr9u0TE7TCxV5OZ1mY47/RISMPrQMbDLVn21sMmB8x1pcQv6gUQ/Cp/lwZUv4Xl+Z
/ehN0GRWHDxNlDyTgmbKvG47w3n0TAmqvPZn3m8NMzPiqSkYy2OOxUpiWfaADdtm2MtLLIHw0Wxn
5DLc2aBhRI0WJva2RUN9KvK8r2IV6uJG+3SqE4fk7i2z7NyN7LFwcP1vQ/NisAUsLvJqYQdKGDuU
Ee9CQ534qCbO6WCZiCAImtyzHj3DyXekzcbPlqf08JE2bUFkVDFKuyfu+72WMR9VxcyL3B66xeXL
6r3mA3VoB5dcv/AHEg+D9BmP2r6zWysymUXcq6YyFNQzQlMAMJX2WQGW3Ck1GnNIiqzwIU7hKVhw
TZrgBGSe20ZO7tvjha2qptmObotFCBqVgXpImakgHq1J3nWwfMjxNLUgEV5DWkpCvgpfjlwyVY+z
Z4JcZM3tgi2Uyvc3g6OyLadT1Vy4oq3sEzFLwW+VNzcc+4j5D5Xyhzt/YOG5YfX5BXIQGtSsyqIE
gDM3+8B7NW3yys8XG9QqnkyBcdVDey+4Q2/dfBp4BIqNl4za8lVUTw17pnlNN9PYWdE8svkGLCVx
D0FOfj6EEP7wx2B4oAZEGYMsowklftrbQqajMV3UeTddlmX9zF0K+k5H/T5lY6sTIXsdSVEXKZD3
8GywRxIZNLOTXBpkjLK+qe/EokECNpdlfpgzkXZVUKVm20V6LD9lpZ8lrlMHZqRy6Z3wRhUbA0n5
j5UKjUiTDMI50itOitY7b8KQXhR6omnhsI03oF4/Tqb/wVjMFScO7QAEoOrMVzSL9axvwfJLAkYm
VHiLGfiB1vTTMmyq1HGHdIAEyRwSPJTdwcPaCDK87fNBbIqqzjfA7J9Q0j12OucIRe0UPItGBBvC
6+YE7y51WvW0/hRO9nQycnfYNhKBa5q8YBtmNaIKsfSctu70hYX8saoo5GZ4nkI0B0eA3VZxFVD4
lhFvKi9ATmqjgjjiQyVax4TIAn1yRzz/Gz7yMFIBoZ9xnTlljkFPKmZ/CcbWq2KjsZ66ClUsORc4
zUUJW5Smh5E6h48zTEr5I51G/5EK3d45iHox7pfBtTFrJ20GcPocor6VeQtaJPQxhei+TISCYN1B
1ZJ5pyGo/1vDLh9h6bMbw3La1gsfqFrGqqoh5JJVrp0AOAV4IzX7PrJqNpzSvDc3BQhzorDu7Bq6
HowDDhmyrtuM0Ic/KV3qnc2VDQJZ0TlxYQxZpHA3aCKAc82PtHBkn9A+m7cWs53LMmAgcXSzLpPe
HisV9SA2RkPVPbmsy2+ZPSgojpiygxoOnQI7JVm7q/3Z38huoKe4xd45HrEuR2j5SpSw2VUAYZK+
CE+a1m7jQPDP+WhfliGFBTmg8bK0BEgGXJ/xjFwhjz/GoRLnOdJiMSUQpfPYElbGPJvLBFffc8Ct
8m8LOOMzAbQefEhN49wPIa1suPpDqX3h4wuwIYVFEeBFhGSxy4wmmvmI8xjHKRyxBgozC5embg/9
6kLrW290rlRJXkyFfyPZbJ94Ashtbn6DGyKkF5m8ag1TxgMLtoMNe73WaL7QoOwTVwdd1DvuVT5m
w8fJE8apq/PrCm/dKupKBba5DbUWs4VOhTYhgmP1E0Oqvd44gvSbBqxWFbgMq6lLlT95EVNgrI7C
jgpDprgN0tPCG+2E18GQFmy+5m6fbXLSPGViCG4dhnpE0KI2bKptkwPlGtLgAlT3SJL2GcRZPGAM
cWsM5amEh6LI8o9A+9zNioNY2vUfWogSJW2ePTclzjdkIaxIdvSyAR3WL9oOBJou/9DCFNxAijBS
0voioBgSdSMPYtJZ5javcF1GDg1s0xIQ7rCAyEIoAF2IhswF+qosnWXsC/8jn4lMzHn+ZtZFkeRs
ToRqdFz0n8FHhZQNtVkCuEPMW3BlCzI/uWaugHJUqTZCee4EM+LtzC9cXIhH0OQy6M3oDCLRU1H4
qZyNfsuQm5sS04eZ6cg7f8B1pUcZWGUhIDoe1HB1InF3/Jh5GWQAYK0yf7ZVBxnrSc4Iex0tgzio
+uKkUYa+Lnya3c7FxB7z0YetKPGKDqPWwI1yMZIJqmgYbRPk2tzSUemrooM1He71cV34RhVR3YBS
i6MUQ8/q0UtwP/HZqZULO4g8w9PqI/KeutiahdeFp60m8rKEbKW7sajL4SfaQ4+po6Fz0pgiP7Nx
ArsRHjMopKNQO52aVR2eGBPJq1hrBXcMJlhFIjfMHWT9wKaNPbMWRVo6Tv8Nw1gTHBEMjLl8Dr/2
cwBSdE+VO0ZVRzIU5zMAvjZilOQpVBOE2QSbveG0RS3hUiDDg2E0THpXms2QJXVO7JtgLmoeO4ZV
XppyFlXSQ3XwGblOCwcBMlA2FrUHtVegNZA3Ri9Lmra93QWJEwIEnOiA4uZre5praHPYloDWRGs+
4Nl72zYtvGlDpG6KyBy7GuUWlsP004RoLYbdHSCO2A5G/q2lll1FSkC8LGmFAeXejHdmF/nKKE4t
Z+BPmePM6QgA5YMMPYjblsoQj2NI+j6BeyxGiaAGRqMxrIiO2yDzz4vakWai7aHH/51DvygmOLoI
3naqefDJXDwUWYOFasGz+s6CvEkdQQ8rKKLcz6Bbrintn0QrSozV3MDHhBoKwkRghaCs3oVumima
42zIqgmNg5r9RMou8KOBWe2JZdezOpW2271AUqR4akY2XANGOz4FHBqKtWpnB2ubdU5K6tB7lD2V
BbxmOr2thMUlLtuaTJBBQqIsssvQl3GhlfV5yIvw0aUh4lHtZSXiLogwOnHm3r8XrQG6cY+FOUDT
qB5vXNLxr9XQNAhL8OOoYzV187nieBTEru4HPFeU63VpVTjQIzUdBfmxPpjdJ7Oh3p3jN62IOLRZ
eVwMHqjiVRD2SFEpY0Tkmua6xV5k41dfMaePNRiEIgLwzLpxayKvoRrZFGcCrdzUI24HUQMfkGHr
erLCeTn6dSxzoUZwGgP9mTYev56NrG1Akc7qB8rt7stQm/qqclyLL9us9bAYsu6uKW0QvVBd88ak
k2EI2XdjrO0kU2Ix7OE+Li0SGEsnCannPvmMogCgJrv4YgioDOLIpY0boUOiRU5IFt9YMTnXyoGW
beRKIkSCO4L+GGjeCZwzhOGBLYeZbYXd1veTAAUhsljDvhpKuSUicd/dDPWEB6qpGW/BiUcOP61r
Zn7tYBIIS4LZHEks7Mx307HgXKdwesCVVOsRwgjam+fzwhkMaGV4k/Gpht0VzPi00fK4rylkdoZg
EtVmqoyJR01VBxhkOeNV5dHeqNJ8VFMfyzpwNnj64rzIwSknsWPX3o3TaNAtDFzx7+sZEI7IEoHC
U022uRWFptNIqNJBqiM1bHhlDmqYUcKSmTXikedbp/AUg0dVlZdy2mhflnJbDXY4X3g1EtQRrKnL
B4OHDYlI6ebXBPdWKzI82I6lnh5Fm4B/CEoFB/4lQwaix9PI6CuNCohQ+TbklOGSPwzGTZCbUxCZ
gtQ5To+eVBuv7cd73+h9DsVudBM3bNZdW7rIqqgYkUg9CZDLaGA9Bmn3Xk6hG+tJmDTtq3wosLBs
JI6HSkqw70eBeE5xhuO9Nmx0E05ZPLZ+8EgLZCljwnFEbbKa2gpCEbR6fj/DtiJhIhsKPDYAQFDV
QGZyyf0iJ7YHOPC567fUafIEtGfzBoyX8nQWNtxPNU6IreGomUQSRRpcVwITgDc8oPllOxnZxvJb
484WVXchMp1bRzKmS67tVepywYlD9wOCJnCdR8Xu9e9VhJ6oKgC4IX47fxqKUuGCzgsEhKxIcSEz
j6BHDjS3mLFCTgc0GKQal0zk3jBUWdf7avKLJPSaKrHpbCUDsg8nwLR+g8PMMRGaZVRXvUMGGvRD
KMMQQCOX0tdec66NrH5hekUCaDIFdZjTPkCRi/HUzXNjfiJQXKqeu2HiqfakfyTTeSCtiswMrsdI
s8DIw1uNLTMbjjQjygozgjhUTGgfzdI3twZj45Ea3ptxXax2bRuSY1AaBFxiVcEY/LLSamlq6me9
gR1GlTilchJL+uNJx+osfX89H+ja0inAW0H/8f01zJAoUZtgbZmxTXoc6TSfPmDfIxIbxs+ZV2Ln
QP0GyUXgylCitN+gHBxnJH0O0Z3YzgI/JiZuNczD+8DRlvcH/+9/oVR51b6wW9m/vMiL5/b/QsVy
CUj/9Vdh8E3F8pR9LRDR/ih+fq9wLn//j4JlSH7HRoX4J3i2mOnvul5/FCz94HcLth0hSGCLu6vp
oCr6Z8HS8X6H9TMuMqjFwF0G0Nd/Fyz93wlKn86ih4yzBkUA+2cKlq+L1wbkkch3XbOljrm3swXF
SVsVoX+SW4glV2I4wss//F1IDr/+bmgXgy/qiaTSy3EOaY0sYm77009Bd/76tbFTX3++JEY1Q7iD
pHnfoZY5+trM7rJJ829707f7I8Tt1/lex4Mf31/FgbDRVaAq6qdwyBP6uoU0uBnlDpDUSA+YjR25
Tifp5v3G/m6sll9ifw4gEowUPvPTSTiBgyyCkwEXPvvBT+HOf3RmdViQsDPbMpz9VFmte2FZo9vc
jkBF+OdzINm0NYj2+6iZu/bm1zq0dHSvQ20APWCyNDjUIZnOOJSuVIzEfF4cCZ/LKvpxLv3o0aom
GhR6NKVyvHSsBBnP/NmhdtxWws7PPVyw7AugO1QFLmzHcB8wa9fqNiaS9v2xiuXrMv+PX2AFuWpJ
IypPzF6qsmzoYsAJtvDu/NZWTjfibpSN0LrCVcQ452NmVamyOUpykZEFdnOEgPF3iwaBYX+MFzzZ
UCODn46B7cVOz78RbyyO9O/vPr6KChw7dQxm6aXzLMhHk0P5CgigYzYvf/P1N2ZFQVn4wum9tHKK
4sUE4OWcGUV1zP3r7z6/ig3cGD2oHnteCsfW4cEaOzeaqCa/FnnWigx9PZZta3deKpeqK2S2jKFP
/BbFpiPF5L/79VfRwJ4yK5jrEtGAuwC3zr4/uVHXYSsl7+/Ov4lta3HEJhxGDwk4soVVR0dvSNN0
6sEBu8I8g1lrSK7njDv+6fuN/V1vVrHHLmeDcbyktwx5Ln8nCpHLh0ZK49uvfX9pdy/UiADOceOS
7NbcatI5cw1IsxWV+Dkh039v9GAVaUJeuTWypnTL4ZDZbMb/x9m5Ndltalv4F6kKCYSk13VT39y+
dWI7LyrbSSSEkBAC3X79GSu1z95u4k5XeM2FRSOYwGTM8aGucT53y4b3zFE0rHjloz8/D/7vZ7x4
QtlQIZceZaW1LrE3PapOyXnv4249a2GXNWxd+1XM4zCPFV1VXupE7k/SbM3bHqSAp3/+Fi/9EV7U
WPBsGCPBUpRJBNOBbkLe66Fm2zB+kiinea0Y8IUZ5YtEmrzWMs90XpqObbeR2snboo6hpfrnP+Kl
5v3oUcH/G4PDS5eNKJIgLYyLOOjOr+xcLzXvHSzcnA1AQXFezh2+gAX+8MxclL1GDHypeS94ODxH
bSiOyUs2zRLfYMtXyBzIJl6DLr/0A956lkWEpOyK0S9iNfa3Ok775Wxa2Ha9Cxv/6w//sKCzZKNT
HK28hHeh+DXLp+ndCiX+a/yFl/rvLbRsM0iyoiSv1JRZcWN3CgBhIxX8TsP67+3Lq9hGbhOTIe9Y
a5C2IGXKD61jyJ7/8w9cJ+JPzj4+hHqr25qoBZ94rDZtwD3HzfKdivaZ39W2wpsi/C+3/nOncvqb
6+ulfyWSe9LG/8YoP8XRrXWVDfuCUNjlnb5roqnKcLKXBY51uV1aZg+9bff5KBqu1UWue52dOFvo
8HEmlrtX/v4XviC/jssPE2SreJRB/laVKkOtBBVLVuZZ95pm34NH/u+v9BZoOttVjHinKSnZkXrb
42q257Tar86c0Elvb4GUHf7UEVvUDR65+vRxhVt9/+ZqI9N+ziVMkMMiUeqtBKqRJLZy22GEmbDj
QjNgclUsXtlxXhjG1NvY8j7ZUeaK/HhkgU2XFEoDLjMW1nfuxaG8b1M9LIKVOqsmeuR78Yde8eAf
1vm/qT8NcETb2malifRS1jZm3aGmef37Py+xF8aGeyPvYsPztq1ZCSP9/EuKnRlPPZEK2wL8ktyR
gtEAM4GiTDvcwo4uhgEE3u3M9prh6AsRwvfZQoJ2S5PV5CVKBarkNmfGkG+rjhEtmqSB0XIvnFao
1OG6/q7VDnpD2Lh5sY8ufYcFYDhYrpVyBw0tDB45HYsCdx/unTB2tsvRcZOd3QiZJ9/w5LbzIToF
dd/PM/KqIH07rnsJWyZb7j18EblBgjmsdS9uwZW/iVYcs8s2EeqYWNQsVNuQhE0qP3GJG9uQx2LY
ywR33gNp4k99zV47BL+wHnwFOTLnPVu7ei/rbLNv3NYTHC0AdX+t9O6l9r1DRdM6qykSrmVUqeI2
mVeJCu+clWED7235cNSASQHEJ+UYi+4yFbDenlP2Glb92sefbMe+qUpfpc2+x9FSLlH6B66dEtoj
K3Vf2iXjYdHUd4ihM6SYrQQdlGLyfyjs0J5jNshX7FdfGH0f42J7HIWWnS/lwFIYeBepO7VbH7hk
/Qeb2KoO9tStK+upY/eiU9kbvXaBXfc2a2zUlZQxtSWIo1V8NGkyHbNmlU1YRGDeNpbCUlBGO9I8
Gq+ad9LW9sFVVRc2Mf2yRuRHozl2rb0YVy/TRwo5bfc2NTmEqUEz33dElLGYx3pOVhwJoZ6ROv2y
FVt/CWvcO0CkQLyifKCaz0BPA8k4OdhtFijPC2vdW7RUQ80C2cmMkY9gUIjzXV+sVeBn9fYpqXcT
RRP/T9dZMiaHdIY2Mazr3iaFWlyUpzfxfC4WJI2Ta+tT8MDQa0r0h+OvJLOuugmtr23RHF0OKRrH
03FY36m3STUszaF8ImidJX+MYKdfaoHn76CB8QFOclVdLqDkPhd4Yys7eBLh5sXXsP3Vr4ZYLc2q
bpPzObUVFOsxJF4gt9nAvntblGp00g+UuHM/7z3kL+IP1+6v+Vq+EIHp9Z//8E0nGI3pAcqDs5JQ
KcNC60s0Q+kWNureOiVVaujWQDSXjQRKslV8ndw+BTaePO/5OBVri9OkO7cc0nneiu7goMMPbN1b
pxlto1pA5HbOChe/mfA8AvPjugt7oqLeOl0dnrVRiexKlOpBhbr3qLI+RTbKp7A54xeEJuMKi25d
z+XGFAhZEUVlql4S+z3ow14LIH+cNbGoEjOsCjtrNXV3RTvFKHlpt7ADZeJtrc5UmsJgz5W2oL/F
bfJ+YvR9WMe9XXWdtlZtW2RL0USPCI9fUDkQmL7zS7cLIVQW95kt26XJT65Jn1CFNQR+UG+d9nKC
IDx3rozEVV3WoqIqGUnYZE+8dYpn4UVPax6d+279XWzxpwQ1BGED7q3SXCx1hP16K9EsHM32BHYB
h22idVjo9f2j5zp10LsaW8KgnXxmFnHgMIn9NY3NC+HR9xhzY5eQrhog5B3MfhrW7FsjIJ8LGpu/
ahJ/iL1VLsZsFsaV6Wa2o0Jtx2GSr728vtBz3wi/6DkTkETbEuXJxZt8quM3HfDMn8K67i1RlNRY
Y43AdGwqmACo5XOWi7BPGntrdGdD0VaNdCXK6ugBas4v3ZiHpXh98RIqCtZFULQdtdMTc1DAsddM
gl8acG+FDktV1ZbW9kyqKDpGbfUgoC4PC4l/adN+mCqAautsjxJIwEnxVm3Zl9xs/854+L9px78s
KX5oO2pwTjcDxqRr+vfDlfGlXjPxeGlMvF2U6WWjK3LqZ9Sl3JgluWdp2A7quyTrDVov1CW6kqv6
IR9WCM2rsGdW37VGdHZtnEOnNepLZ3dss1+DFg3xds2uaI3eYYIL5Zr8ZtbifQ42VFjT3np04yzX
beG2RDlZ/ARMV1JCO/aaTdgLn5F4K5L2MMFoRWHLKYKUIOnlTVEVn8N67p1uJRxPUJxConMqcLqN
CEeJBA3c2Ii3JjGxx7Ej2JIbwKkO6cSiEwSerxkCvDQs3raZT3NmWTpH55F/vNYPIxMcNibeptnU
zcjGZrOlyyHmWOikD/HIn8Ia99bkgvf3beur6Rw3+mbp8LY/0taewhr3DrbGOSKjDo3nXfqOOv1d
sO01H+mfD3f8N10XSzcy5sWEclj6LkXbq4PLQ0i/oYfzDrRwXaN0jZF6TSh5gMVbezeylQeNCryS
nrfeTGyGK6HDRIFVzwEQ8l863gQdsKDXe942CNBskSgqKFe62fZIGGyjTwlOQK+xQV8adm+B6kWx
Cu8dKONg+mu0zJ+QwP8lbNSvP/nDzjNTSgynGBfn6vQ0OjgkoEYlCzpHQL39vHXTzBlyuis6vq7v
3EDuVtT1Bc4Xb4XCExbWMA2dylzSNx0Eh+ccHJWgYP43LwdXG2gu3WxLIArfMzgotCh+DRtxf32m
EXx+qZpKyMmT46Jic4xZ+2dQ4764akNWHrBiO0FgwL/U03onsvRjWNPe+lyNrWSeoJ5si7vl0A3Z
eOlVG6aM+BvqZkiXvpgh3ynxDLOf+n14RCFq2LM/jIGeT0MHOJRs4sWU8BBR3WFyJrqPZrJ9CBsZ
b3kuEUVUhCdMmczb7xNOcOuUfwtr2lueFhsPSmOHqZS8/rBqfUuUCpuHvrZprnLJ244Z2OeMzXmG
RcgJYNLvYf32FqfYWTWZVU5l0eijZNujyl87dl5H9e9PLigDef4xlwj5YFBNTdmoOUUlbsbbNyPX
KwgAiduOYf33FimcNVaAJ1JTdoL+1jXsU6TlU1DTvoJpheKx4yhxxvqfp5t5uhYozSzsuQvQ2+ej
U8MpWRiaoOMs/qRm1HmySP8a1nN/D11HLVHYPZVpItgCBofb2KHPu+bfean9/zUozrx1ypq6zgHp
xJRco/dCJU9iDLuLw5/r+bjABHnEhRlNV1vx3hLxFsYdQc9QsG7wms63So3zZkpaqaSM8sS+j+tF
BCl9UUHwvPUkm0k6o2y8rAh8XzYzlqiSCROMAdr0vHG1VpGF+w9qhGdNDmTOLuNSh2WHwS973rg1
DDV9BYYc4fF+3pL7Lv13CM//TRRvecKhv3PtWJsyq2qUY+7bfWFE2LsZ9vnn/S4wS8iaSFPGMIqi
8fhgiA1b+756yQi8TvAlGssJJXMiNu87OQZd4oCeft7ramVK1ro1JcfIHAqI0OFXoPKweOgreixt
x6gdihHvNg2YLol876Ii7Ajqy3kIwT2rT8lY1oKq9rAgUXF2JOKBA+Mtz7YtoEprgRKmxaaOOWxP
PnSC7IFf1Fuec5vyClq7sdwLkxzjiT1iJw17PY99KY+L+nxI1wHTZYA5rkSsRbUmuF8F3EWCQrqv
X8ikSiBYNLrMmP0o6un9Iu3HsKa9NVrD6JN2XT2WWV/AtWuJYS3AXhPqXT/eTw4Bvj8pZMWkqNce
c6ZuUA/cI+lXVhUbw94/Yl9qtEnncqMqXeYRakaP86LVn67IlsDLri82ilFkyJYi0qVptgnmgSg1
x5dNL2FD7x0CsmxdczITXbqOJ0fCoYenuLUfwlr3Io3toL6baK/LiWU1yHt7Ir9KMHX/HbXmv8Hd
1xutwnCzrBiboWlh82rVL2sXh+3VqX8MSIZFRZnDuPe5hhMXmS5LNzQ3YSPjhZqZznTT3aLLtkrB
ZB+q+oZluf53kL3/DYwXayjie5ps+KxFX43TJXNwIkTh+sD/Har1fz/gHQfwiCiHXs8YeTott8bk
8Fjvwt4UYCv8fIMakTLPI6d0SU2b/wba6XoDJ6vXcDEvBARfaGRJtMJRKB1KzPjiwCF9gdNjlJ2D
PuxfePsfsiSgJ+GNvkPr6bw5WF7oO9m/pmL6S7r9k1jmy4xGsULqmydDOXN59ZtTfYtFm4lVHmGq
Ukt4BG3LR6em7hYW8REvbdOM6RNK3LLxHUPpuflYZHC/hNeeHW5aeMTxQwbafPVYr2NOlsPO2hFk
4jEBjppsYy+/DqjbHo8cB8vkFKfItZ8z7VYHT2ZkyY4cr9TrrRujvC3h6taw2wpeTtsxJsgmfI6g
jt0uMYWNEtzVVrS5dLBxvtRjAcsK0iW7u6gkWWHKNSva/7bC3Lp6ZxmP2m9TnI5jme9JAdPFFX/v
Sds9PbdkTvNjD3tweeRbVrubGjzP4oHnMAQ9knFPPiZ5scCxihtYE01mL8lQ5NtlUd3MTrNhdQoj
rYUhhd01MwOpS8PAjMwF3H1yIyiMGQdh4vulr9ritqOxZeWO0V6OKZXzLSyT1KPpZ8JOjMwzfGsq
U+0fu7gdsrBTiC+tMaqe51nPQynBrvjV5OOOHGqf27CY7Itrxl5YqPOLoSyQyzukSfvQ7PCgDJr9
vraGYOTgFasHeFyCgXgayNKW60hE4OGSekE57gUcOmirS16rdD0nE9yeDlkEX81T2B/gxWWrRril
NHYo8T7w56LZXRpNYWJ0VNg/D2vaLWYet2woG1JAvmMn2CAeadEmf4b13YvJM8BHdHaJLruxgIVj
NowUT5vwogh7Aoer9vM/QK3McenoUPK0GZCPjA5JTYuweelrECmrNlxxOl02XP1RMfmxykTYirr6
fD/LXOONcO0S9Dt1VTkV3V2VxmFpa+aNeTpDMxUjt1mish2knKiAgRgcVwPHxLsXwxicconn5LJO
WnjsyPFPQIaegmYL8w7dLQqv5z4jQ+k2px9ROihuQD9XYecbX33YcEEccG9TWRvJHhhuVqjrcPZL
UN+vZgc/ftBF911M1hoHBBIDtZAt7VkIEXhA8PVeOluqdq+xheONxsALL+awq1tIGdR3X+y1wMFt
SkU/oNC16+44nVN74HBpCdPIAw3xfGymtq8hZBow2XuXwQWXkt9wp93CUsG+2gv2KuOuJpz7kMpa
bytWuTIjNguLvn9RsH84PCW0c4W4xoBWqPo4LSOsFq36dxCa/55ZfclXbECcgA/2UEZbT/9ooDb/
Y1dA2oftfb73TZrQvm1aqcuUZ3N0K4seMOhqWf5jmvIM7/Cj1cQLdXWxL/xCuWkF97q8L/cupuZJ
SzEP8HiEhe9pmYboCQVnj1FUdO0JpzhZwPEel7pLE6XpEPb1/wKz/PB9lgzchl6ZvhRmjb6pdqHf
TYTFF7YyvFiKKmBOXIvT7bKNTQ630LaG20TTw8Q77Ae8sAEznx1JjOsGXNm4uleiRmXYNgIZFTgF
vJi6E2dQT5v0Jdx1hDysS7uwQythtxe2IfgiND7tGP0EP7CB/wD3XPcJtQHfg0bH16B1Vm22cHtf
atNPx7Wmf+42De24lwmoxz2eJnmlrRB26RJ5lyRT2EXdV6CpCCbQC/xJSsvm6SgjmIGiTOVD2KB4
Rx7bdAa+bHNfVs7kZ9ck9UHBxjJsvvhCsallMCnvY1Xi0P+Yzft9N9aveLlcD6w/uSr6OrF6xTsj
NwPs82Dnfhd3Jj+AurKEbWJ/FcX+GAgkh7G6pKqkMh/qQ5vn412TOVjNhQ27t5DAKxgoh59XmaV9
exyL/EayeAtbRL5kzAA9UleF6MuCNcvDZBQDGKCd3/9z168z4ycD7+vGikVu8xJjf+92NuJgBZvr
4tyReBjOHGfnPuywT7wFlW+8yjmth5I4avWhSW17nfykGML2Yl9GpiIxjXMhMDfT5KOz5EMdV2GB
3ueowVwCnnsGfUeWKj0Jg1Q+PDb/He3sv9u8LyPrMRkjCVXgOc5M9WHeIv2xb9KwaqaY0OfHq070
sSPJ1F2jZP7+6rxbWpG+huJ5YdX6GEON7AJsMvsOj+HISgwj3K8BgAic99725zYYMzt4zkIhAAun
I4oPxy97VwxzYPveooUhDUAe1nTlbrJvyB29UVnz6Z8X1c/HhfhqMjYTvFajQhCFn0PVHsbJzX8s
dAx73IQ/4/OPKpBH6JvqOuw6r5BwnPJbxVMXNN2BrXne+pC0bt1hK19WdYO0U5zArFSuYXsI8SVl
Bd+zLZ2Qf4sXG2+nXkCPcGz7vp2Drrik8LbAfF4qjZNtV8YN3045TGzfDajnC9pgSXH94j/sJBsX
yCMsY3Sq43od7lqwkh6TRKfuld7/lRr6ezwmvrCMM5qsHO7NANG5VL0d47h3N0LOo7ngIuaSSwq+
3XQa024dHqINt4IHDUNh9eUKmLw4nuy3GYu2FFSYysGhYIukfKv6dE2Oahw3cdzrptq/DdUm3KXX
2HOPLm3X71Qxdj/r1t5topkvtILnbrHDAwNWzkqw/amJUd/yXl59Kp56kevphAsb2/FvzXK8UkHq
x1Y30X7Cfz2JNzQBcSXoqAdW5vNBh65xTK4Fyee6gvn0XMjiARiVOmyDJT7eaIhkOiA7KstkJX/w
ZHxfxPW7sEDgxRjcNTcV8UWWdIfOtkvYbTJMrxlpcPz5P5kqviTOuUjV+7TKctTw6rg1094tp2KD
6uG04Axf3/KCd01QDoPkXsyJxyt4eU5lGcE++szk0oFI2NW/BI2T7z7WgHyMOyKV5TwABRlV+yew
al8bp+vK/9k4XcfvhzUbk1o4aZwsOaCLH6GqZm/zpl6/rm0cvZI/euknvKBDKvCBEj3K87RSyWG8
PppRHGaDZPutWFDR9oog96VP7oUfyBNAY+Owa62FlfLi0jWGOizqzkLteXKEojssq0R8EV3dIHdS
mQ6D1icRhG78EwJR4AaWewsa5FhgVvpeljFe0C1dLpbGrwTol76Ed2rIKLScO2pwT/ASzuxt0U3p
ZcgLvJ9f3dpJkLqA5N66TtE2FyKLYHUBI0HUutdXc/+w0lbiC+mmrRiF2ExbZllqL9Bc57Agj8Mu
K8QX0s0CqUjq4qYUoL1d9Az2e16IoHsccJTP1xrhOu66rKtO8SzuSAXr7oGHjbmvodso8AbgrFan
fWfnqhgvSiRlUPjxNXQbjNDEVMjqJEVyn6XR/cjDsniASD8fEMgKr8xOUYGXsYx37TTZMkrpx7B+
e6f7Ks2aeaMRJnsM7o/Whh22omOXsNa9VUoKEHhSEokyE5O+h+r10whEfWDj3jqteVZHc+JE2W1J
d3GF7W8IwA9PYV331me0rXjYU0aUom1HAE/yhygz0zmocV9Gt7ZkdBMdipNVTKyXJFl+uRIYw9J+
xJfSNUNhx471xamfx0fZDWVrXmMsXifdT3ZCX0q3AURcqxoHqc4C69O7nhx3AADChsXbZmeo83dU
+GERTUBjQTV21ByOwmGNexvsDsOwabZaoGpJbce+1sN4qExfhAnSiG+NVagNNRcyLVBoNezJIe8q
cz+sUoTVQcIW/XkYcOBL9NlIgVNddryMvYcK4JWR8TDj/59AIL6WjvE9hsFT3ZTxFtH5ngiVosCo
hpfnE9yGhlKkxQ5U4Dir9MyRXVuOo5XpDIdMzbfL6Aoynncd18lXlaXJXFY5FVlQBp74Krw9bRZA
J+fp3PcgecALFx4TDIS1oEnh+wd1haVAU6fTWWSruaSVhWNxJMOej4kv66FLQvdO2ulMFwVQZ2af
ULD5GgX3hZXoq3rcMsKEJ9um8waO2UESaY6ZDIx+vqgnBdouoiNGfVcwgFgsGEwGYPWgQfcFims0
xrBSsdcbsLH1rYA7P7BNk5z6U9gPeLG7F8LyPG6y02oajj1na11/bK4c4bDrpC9RNFYCd1hpd3ZD
o88qZ2CqFCwovU9S756EU3hKNVXuHF/t0JYUCCnFsiDJPOw8n0cRnc1sqiwanx3suLuJjYehA5gx
aOB9eSJrHAwOXA86bAukHJVxe0CS6VtY414AH+SVUE4re56TRh3yKEJN3spI2GnC95SsIR8mLKL2
PEAsBUCxqR87MKt/Deu7F7zZojVgtaMFyA9PTUzu9VlsaeDAJM+/qTBLPOBt3Z5hO5q869Uqv3Gy
Z2EnW1+CB0q7AtGJunON6plTsTTNEYs37PGe+AqbHWUQlZhxsMp08m1S9KNqkrDyasAJn49Lo5BS
HjRzZ0EMOaw6qc5VBRndP3/SF66Jvsami+WYyIHmF1516fyuAeNZXTaedObCjMYu+M8/81KY9z5u
NdOKxS3+iDTJoxPAS/WxX8FWCmvdO0Prpsqs5Wi9rntxyiG2ORbD9ntY414Yli02b+gZzVmvejsK
NbanSVVhUdLX2xSaEavS1IC+5OaLagCPg4HxHhYmfUnipijnu1nM2TYAL8aT/GWP2zTsk/qCxL1R
bB+Q6znrHFg31a0tAIDAcwaNuq9I7DNQE7O80udIRQZcct0fqN7CnJuIr0esGOtM3HJ9FnZswBRT
3TGHc33Yxu3bfbl4Q8rZ1Pmlbfv9aSd6/bUl/WtW8i8sJV+OWNFliR3EyufUxKhHue5OOolfyxG+
1Lq3UEG4Qbp6K4oLi5A6n6PvoIE/hX1Sb5XKGABn8DOyC3y+KrBVd8hkbbNOn8Oa99Zp3A102Ikp
QENTPWSO7cqbBw5YbB62Vn0FmAYMDkc+XVyK6UrYTu46Erht++IvGHGNdkvQtGI4rF4VC32YMpb4
yi/wGQSwi2MBlBusj+QSsyNr8iVsmfrKr5Z0jd23gZ3gwnXTG/2O8DA3QeLLvgByxKVGKXbikD+0
ffTAevE+aKr8TfIFG6HG0J6dEu5UXDLdoe66WZT7Jax975zU63hsOzdkFzbEKyzU2cTurqV6r/kJ
Xo+5P0lfJN4iFZHULF8qflE6mm5sNc/qccpIXZ9Rp5pVt7Xal+aN3atXL9cvhAXfootvQL0P/dSd
SfG5ZcCFh51XfWFU2gFcO01ol4oP4NodRBqYaPBlUQOUw0UlsuzCARKcL7qYyZvJFGAh/vM3fkHW
R+Lrx/nhNQWC/MRi3WYXFKbUh7EZhL1XSzRAjzsZPZZLMrcongadKXm3TontjzA9jchxAJjyNSvS
mJJrePvZXPCiarYlVT+3Y4er57r06zHuRJfos5QIht2lAfkdFPVBgSJ06OmII9fabqbPbodO80Zd
kO9opQJRWM7bbVNtUfUVJDmoIXsCybs80HbbF1BHQeUdHySPc/1mnqol5rdrBF6qPJi9qyOg7Wgh
wBY2wC/jfDpwrKhDWoxD/VWbRrn4wCQI6Ld0l3CyPm3Is2T1aRvnxRzlRtv1I5z9llkcUgnyEhzM
wR+eQBEuXAT6b7HBsV/exFpyEAmAHseh6YByj86hg1M29L/oROEy0mZt/qfSCv/YuJHNJ45yAHpw
GCF5nEEtFuW+AatokGigU/91QC49A+zexAQQzzTndfOlF0wW31XtwF+68sAHow4wYWu3z1d1443e
1bYeenh5TcdlEVMsTxnqWavzjpe0BGTQCjzVKkcAKI4zX7ZUnZJ5T8l9nM+8ALHc7Qplb+OwAe5e
98eM65m/aYkT+YmAK0uPTcZHHI5zlV/Jyb04rGPNxx6y2nZo6pMtcGfPjkhcrfWAno29ATMx4RnK
eWZRVizDaR4hnit3h681NMAmg/6NzTyOOnVyqk9+G63ip2Xb1+y7E/tGL9oMqXzcTZLzX5sxybJH
aitKH/aqyR2wxztKh9ilWFwMo4qdZ657g8KZHN9LC+Cy+2NN9qJ2FwKzaRySFRl2ebNxui7fxlyJ
oT4OM3L0txkKw4qneM3gEQl6LwPgrc6jqztn57p+iVBctENLB2OjzM3uvOFbDsNtkiK/mdxy2efN
QXJZXABW7o9A1y7KICOyRdN8PfDP0z1xkzwvBlvHIx9q1z6ta1L3OabDAGBpS9NpPQ51wxKY9zZb
d0JyqMm/5Jb2w32x7sieNSkBIfawaIs3lsMVIZngYGstpfRYpJS272OZG36B741c7/tkifHYQCws
73a8/tu5RhUs2SZuIYHl8L4jnfuWdBFKmcycMf0xS1Wcn0DZTNtvuJLmHRaNYsN8mtp0mB6lIzV/
gmpuVJd2y1C9VQxkSO/2NErkQ9wscv9d9B1AxCdmooE9jli0zbnXzZbcahW346cmUjlJsOvImqeH
TLFCA1RtZfyNtRXovoeqLlRdLss8p3fEgD3/uV34lh5h509gElAvNC7guJ3y7ntll1rWQGXL/Buo
qKP+hKL/vTni0Q9HChQ5DNsbyIunHP/zELHvQ2vm/VYletue5E7i+KgbrKTvLcM0v6llsj/agtQX
Ahx2+zY3LuNnkgvdfBhls+7vFlQ3JBEEArBzyE9Xg2h+Oy227/+UeFBr7ls+0q0chraryhGIbnPv
xiJLgH8GhPNLzhNW/B4vsnpEZX90h9e9/TvqOtShXdL6VMO3KTqtYs+XO6A95v0Gnk70cwd4e3HS
HQo532db0/WPcV2J+HYZhNvO0di0602xGcLLjK+SfCK8ktWHZixqfdSbjWBV2ZJiQgWJ4uArzvuU
mjcT2S25pZoDggyeSjW8dWmRNRfSyCE72bWdETuXNDfNBbL22LwZi5l/72DV0B8rpP2Wt81KDEJJ
M6zLmaeDNfWJ4BFxvpctfKcvVe00akuibK6fmnwq2K3SWvODrcAB/tY0RauPdT9JMH3zPq4IkFCM
rrdTpyZ7sgC4Ryc79Ul86Lt90V+oLdCDU0rqGC6TK3ohonoyh3aNpv7cX52SDvAZ3OXjuKBe8JwC
OfxbQraFg3pX97BLBeWCv8Eptv6jwhLOjm3XJOrI1ZIOn7YR2Ez4TikFJ7oDlfsubheLIuCnDdhA
8Mab0WYr4v2ul2EAThmnp+WAh4h5+r64maa/gi5isCFImAgVHzq0cv2Q2jpzTguOB+hzvyQqBRxd
92nZAeIrz/MM3PF2qGOb7/fLOtVI/a4AfhU3BIxpckGBYdPcToDfRYfdCBF95Kk0yalhoKifJjLH
xSnb9r391ZCdtjez3ZeidGqIqtO4gMn7QMFUe0fiqRUfkX5PNtCWu84WF5j51/aukLhYPm5Ia+UX
JgX2O1tV6QiBPGvWB1WTVh6H3cT2yLTJIpSTmKkSC4oa9yn+YIkEd9v1zNp3YiVZcjPgJb99HGBA
KMbDvDFwjWD3fhgXU8RgvheTfZtOY9R/TcSadw+8oxPmWN+orvmddvmOmaDgpDedhzoX8wV/2dqe
gRdm0y9czk11N9WipbeoEebdG2cSoNDOCEcdP4FgRas/9is7GwzLpk1vpkHUNUThKD/CHAHIub0D
93rTN7pVFGLrBOJrcp40YJSHGfjt5CN+M/91jhu7/tbByx8l90XSDOw4whWzPkaIT9VxrfT6sU24
pTd5oVELl/Y9NMRqNnl03LSzIP2ZYQHnPZqz+Ih3nrx5h+6m6dt12WpxE/UJw4OeqGTknpTah/4O
iupmx6mo39fv2DWmXsK6lpD4/fUBjZIjbcZsf7ND4aYmRGJgpm/zFp8e/r8cHLiHBQF5fAuwx2Ru
iW0Ke7NaXqTXnXttYNVQYxgnMMYLrHICG8F6d/VxBHV7e0+LtSsO4Mvl/JIxhfh2kHRpzVti43z8
uptJs/bQ2XlNbzdGyfrIMPubz+20gq6DP5IO/8fcl3XHjWNJ/5U59c4aEiAI4JzpfiCZKaV2WbK8
vPB4kbmBO0AQ/PUTVFV/baVdzq/6aU5VPbhkJZMkcHFv3Ii42W0NlNK+ETUe4sVKqnFJWwye1+c4
/70+x8MlzbyzK+c2R/KkuxUvc8zn/Wxrr3nLA6ebuxnPbL4YKrB1b6u5LMokrIpuer/0nLAPDeFO
NDGM2/y2x5OiKv/awsrWv8MwgVB+wkhuWX8c1FATlL3wqaQJhspX/LzhenLI3wpfRF08eMbhKFQL
jg9ke3DyjTw283SCd0bnQJ3k3meY/bswwbznrjqsZqgfucH63tW+VVFSLisaVw1vw3eMgK6SUCey
CtPJl5BjUGXHzRlRmCE9x3Txm+GmL4YCSvAArqpI7yvVXdOmt56KIyg0P1XdgDnsLCjD+TZo/RG2
yGh/y8dQtJiMPCsMAbobSEHfiwkDbNIpzIDQiNLT0Y1r+wxp/VhZcou2IG3fqJpP62VQtUOHgBli
b0BPAP6gOKvhbTteZ42S/ZKIMMzvHAhJXoLZ3c38ZlrtAJ065MjEJnCXzGoMaA/K/raeAP3FRZOr
YUcd5M5qDwlrsBMZbdt09DOCN1EWKrgOTb8N2I2mLfkRYLwWeSLFzEjamMEPTFyvi3tXCQUzq3ht
INl77CF+pU/5FHVXY2uQcSVFXnlJUMGszyWI7jPGvEdUvyMGrg7neWR7nPd88ZGmU+iqex07Gnr6
UOIr+PemazVPCIuGtHaFac/qBVv9A/NHO+8Jr1WA4VUjnOiCsKQipQqs7XiiwbqXOIysjkeWVdON
AaNNtkkTNVxd1VPmboXb5tKu40ovJyFqfycwnGfBMYqUIx1XTAx/smr28kMdtUw/GpUF85t2NEGC
PsdAPjqV2TnJbBGeI13DMNMa8qMO7cp4XKrivNA9fENCyN1x2NJkXbXs4w5znqJUjz45z5EPvLMN
p5c5HK6aOJLVMCVFQKIcVro9ibsurKILYXP3NYQoq7om2DrN2VpNq7wePDLe+RbOuyiBqL7KI0FW
5E5BON7NXg82tV54EkHdf42eDDT0mClLYRIPDe61GwV521kv39Wkiuq4aRZ9OddK3uYWgw3SGss4
YYuxCSmy8jwMQ3llotxd5MGiPrp8rh4kVWNS+tG9YmPzllWylXHu9xPYQEbV9RAvfintFOfIdt3e
YaifO49mkj9FwdJf6MoJmWI5R0mzmnXZt2PFLhxYpeFb6wn+kCtL4ZaPqpV751nDZ6viDCtXwL3A
Ff7XUmdOv2Usilw8l80iwLANZuvScrNpOCi3rHCzEWPgegw8HoaJoI4paVeleTQH3sUchJAiQ3Zu
/YuxCDJ5M3nLpPcz7Bf8pzVSJEqkC2d9acKe5R+RuTbDjmnikfO+7MvwqlpmhRm8eTur2AY95tVT
o3r/dqCG9jsY3rgWThFTVBw6b5bqg1dgxHOVMFdizL0/VYWODSuRikpteJmMCjmKjTPqUapix5wp
vyyC0eEKQ+/n9TPmbVmkQ4UWDKtbYW+xPq6gtKp2MDfKyNkoVFndLwEgmV3XhrTZa464k6Kiyflh
2FiRu4E3hN5CjVSxS9CaaZAGcmHyEEBvtnwrwZFvbs2kRe8nTuZzcTENE/WjGH4pAi3OtSLK3aM0
5gRVMJi06yWgkwlxoWi5Da77BlvyoUaxaj/UrJaHsAPPgE6N5R+CidbexwZNUpTJS8cwmxK9gSLB
6kCyFGdmRnSfRrOkc5OP4l0EqwX9JCxi+/tpGiSpUsYHD+dV1jJvfojsWgH28AjhNNY6G5tEZlSR
m2kVi/sWwoVBfR1LyAB3osKAxzdOFYuEDwTrxjuM3mb1smtnmO6eydIj3V2EXYaI6NNxEAhPxcKB
4RYtUJbzivqFPad1UftNGq4jUoBYRVGUw52/Q/2BjK8aEjf3Wy6C6Tra3ld6HHN7Juu8Hp/U5HXz
vqs8LQ/TJA3DG1ulHdOBqGX+WEsGUWRU1HL6qG09ACvK/cZLZG2Cy3LIsygZ0MzWV66qwhyvhJfQ
aE5ofiRjPw9ISocIbjlPZg2lgIHCkF11OQH+ky3izUCJ08gO2Lr2t04pFY+YohpDTZcbitFpour2
zgrmkhyDZ81hpRMKtEIaHk/adl4fa6PtdM8Dy4tvMybOiN1a+36RRnY7V+N8wuiP8zVq2GeH+YVl
FdPOk9kFpmSHUZhMaq085KPO986WFSv4DCd+wC80gn31Sa5lkeKMD7PbjkzjrvSG1YCY4mXeAfkt
1YkPeHeKPaGHLIHrFX1LZw1a4GyLvD/IYjsx8LR0ANPdrisTnEh988TQWfH3VVG0Ou09VtrdvEBf
gqLPA8S38iIob0RlfRTMpatvQM83B5WVUYsdmZmLzgfQcS1JrsnBZFp9FEhW7E1b2+lCD7xVRSqc
WxLGEDgAxeTZR7iRVGWaN4idZTXW11r7SOBW2MPYg+KiSPrVYVwMRDn+eclHqq4HTSd1PWZmujR9
31WfyLiIeteJenxE0Ul3jUch5cH3icTBrRyz1tQS2icGj5jnkUQ+xsXDFaXEIkaeESvLmz3FMHCT
DEjvu0Sg3zxj6p9YALojbk7JMIxLogwqRiQ2vVwSCJFcHgcFFu/gaqKSHvwlMKdh+0KuO9lqwCva
W2Vzwe3MiveLnYf1ag0XV72F+0pHrpqoNOWUaDr35WUnwG6Cs92ypJg3D4gxm8NbgumM6dzxpYKv
RIahxi3OeX4fFBTFazahNIojTPW7WKvMW8D6HNSa1ugEszzONLRdX7IWE1MOpEbqHGfw7hDPnQYI
gTMLOT+mDi4+aDurRni79oTs9AN6RmS8slDjq9vRYpLnTWhgNpQIMfb2tkFL73O4th4Mw3Kmi3dF
l0PyVeu+V2CzNeFjQ6QuY8y1LWJbY9IHKmZMBUTsm/t3RYkaEYjctK8n44IYMWLJyngFcsfSmkdF
oS6d5SgzY6ikgo9IsFuadChE51vX56u99/vB4+9tNrTm1sylLC9EIfOm3DUmq8vDnBdLUCDeEvat
tsgmP9Yut0iwV9nD67nuhvUtcNYGfJ8ZBXmzxAvO8vF8qSaLnU2GJ0ILukenIriERQAOEsFg1B23
NjL8LfaDVTtZ6AL+NSJolysrTFt/sA0K2HgcgbFdBx6J2ue+krJO6y4byaNH1ma+cT6qkpusw5yy
ewEAiryU3eamnyhtv7F2kvx8CXLlJ2EIu+crHGQ5Dut8YcSmWcQX0SeY9ATyarIGIFw9zPDm8S8i
+Az5l1hYvL4wEQ17DJ7zl/Za9oCj4qinFm7dfTE++4yWxQ1ZsxYctsyv23PYpnvkDqo9HnUJZhCt
Ft2H1vV7TDK14x6knL5JAB4z87m1zeRhPN+qxcFTqBrf+6oZkLpHyO/SYJR9BSkk8szmxgAmqROw
+/VkYljSBOQSTD+GHJpprz0v0eWfP1vi5IS7ijJ9ZvNS2HRkfV/vFKViSAnmoeg6HsbGFXskvUpe
ZiFMtED9U9twKszq6tKqKOVykWnQwhOoFHLJUvgA+BNcvbMG3VQ04rr8IpoXuiI06z48R5zs0Cse
cITFgJuCOoZcca3SoWmN2oeLCYZnXrJaeUiRglBTTCyFl8u3vm4U1EQ1+jN6SuYGx2GYeGqUZxHp
iVsOdSCoeIJjcaOvtjW39LjxMqzCpAoW2t0yXqrlnYe7kV5cBJp2Zr95KSPvnsU6hzdmKxQuM6+r
F5wxYGvC3shleX7rmmBCTjYaGvkzajKU5jwBpMyQlPtTI9svpUPIBg3J8cZ/HvXsDXsDa1Xkhdjm
gM0xK6UbLybZGXHLimrOcSKKav1aFwBdP1aV7ep9mIetZ/F0e9piEnA0lvchshocDUTykO17hPbh
uehDZkWsAwmvYMtDIx4DwBAlho8A5tSfJcxE66feM5131+XAte/nLR+Hot0JRRI+D3DVhWirH9Wh
aADvY5GEPd2PHPldtMMUPzNcQn+WM5usgMo7JPTlyEue+izS4tL2AMyvkESI6Ko2YTg9tKqqxwue
U9sdPINJ3R/Rdcn8BA2jCJKSrvFMrDix3lXnw4Hm3jOTKd97K6biJRIJQLtzphHjTTlpyCwa5vP5
cVVgXyXCn4Bll1S1MDgZc09/EdHUZ4/UTkVCWrjrV/N64a0YHj2iXuoKdbB9Tl2MNKMCWMEXbc5d
10p6PgJMtGeqjlb/CeAJYxdljYZH0vsN2s87qFn9UWxn+IoSfgMOvP0wEmISGjWVF2PPXUf95EK0
VBjsE/Z+AGLvsC+9ALB21ALJdrHCgC8Ru2HpWToWnIXnejFyPe/DxfNbGIoRaySgixyTujojg+qK
BeM0PbEJnt7PPA9Nc+UDAuR7xQojH6wFAp2qXFQ5tHGgQ92VbauiyyxXbf1gBR7MpSOini58g4Eu
1zO+K8E8bbeyu8rwJr9YKnTq3iKfLbM58U3kyiGtOtEAnQvhEFb6icFm7r0E3hCR61O0O7iQ+xrU
0c1Al3+A5aU/BYmUsDFsdg0Q78kceGNHPFjNq368W0Y8NLSGsBIwUptw6R4oHjukPZIV9foWIHG2
7Gfs5L1cV36FWiHyLomXSXS2Ih/eaWTrVghy5ldR1J/VFR/Y1ao66H4D4jr9wZZGwtSgNrCW2GuM
GnZFHNiIcbRyCCg//jCJOYlQv00fmzkU5K6D6H8i+81oNEDptjCMFhfjKucqkY21deqacZtnpqfo
ho1Z2B5C6Ejt+dD2hqb57Pr2ikxwSQES5KOt1LmRm30JrDKIvSkIvD1aMbpMlcglsut+mHoeR7Qp
6aeFY4b5Zbbm1fIGhgChBsRYZOP6lbaM5p/7uvPVwacQ2h18gFvDNTTro35UMEQu3nYtC5erIPQm
980NrOqvnMu9CTjGQkSCDAbgOGA0Awi5nCZQzQYdXhu/mWyiHcZWHkZ8hSo1KyF1AmZ2hNZgGG5M
wFnsJUiYN2rGjOy3vq3z6XrUa9BecAxdQ16AO8zAtJfaYS75xMPqM9AMj6YVE14/wXITiVgytVjt
zQ7Yew1wAIF0q2bslo9Ib5xp4jwvGLFZxDCCrN+z7QnKHlV5Hvsjk7cTn5UHsXvJy69mOx+/cgPx
PpTMLD8MnUQq4iPeqQc6jkRj7+WsGXTciwmaXlTSGFPEC7/0U0qYB3IHzYfshhRc2z3CKJz4ZtWW
87Ouln656lbesHdIBqJwiauhMhfO8XV5J3jTz7c4tXN6PiFdiRuYoQwxRtHkGybYLzPOXPRp7pAc
S34xFeC53wAPbiC3hvn+igp+qFGcM4xNDJn+BNnkIGLIWojdLVFfA5wYh+INusFBns4zxpO/qcCr
w7mICQ9wDpSzyOQT76Eb7ZPWB2w/n7XZOHQ6LqE2C+NOoF1KE7T4RvOMejkHRoW61NefUJStpRdH
Gg3jKmaIshpQieqgNYhhkd7bfL9AnIjRNO0SRsUH6HudGWNjMUJlOGtQcpRVYge4V9sL1MMLC9KR
FuhYp7/u5W/KjJ/00I+tSHIAj0vpjXzfYXSiSjHffrkGU2lIcDwDVAfCLE7Imv+CuXE8GmscJjeF
lEZ7qI8H/qBdl5m0z5HWQKqKzD/xoTVXSEIW154gKvwFdePY/KcCGQXBg7B9JDAAQMPjYjcAQTlx
Q3/16UdUlx7jwyZeSIZ+aPO5HoMnK/rsBDf1rz77iOaCrGxo+jxje4cZA3ExukNpFP0PP/yIN6GD
QLedidgeyMoO7YEyzgLU079eUH/1zY+4aNkyl5rJMtrnvjchhM8Z6jwE+//o04+NUEjdU/S88VxQ
GcAIVEuMtFu7h19/+F+s0GMflGgMGtsvFZZLwSX5OrVlYxM/cgRDTARp+rg3oH6eg37P+v9oFhh0
gK+ZNIXILYdBBNtj9iJ7Fw7jdFMFQAN+fUMve+snu/vYEYVXjkazy8N9I2QBXEW2zgIyxD/PLtDR
U4hEC/+nDYM2Oiv76rFay8cAK42dZ1NpCqSmebHDKLivy0wxJzbWHCfwH9/uv1/Zg03//B/8+UvX
u7HMC330x38+dg3+/Z/td/7f33n9G/88e+5uPjXP0/FfevU7+Nw/r5t+0p9e/WGHNEy7e/M8ujfP
k1H65fPz5277m/+/P/yv55dPeXT98z9++wIMUW+fBhui9rc/f3T4+o/fyLZ0/vv7z//zh9sN/OO3
h2f3pXhW6nn64ZeeP036H7+x6HciKdQQYUQiYFUCm8s+bz8J8ROfwg/WpxgiRcKN/9ZiwmLxj988
+jsP/Ej6PiivQSjkxkicOvPys8DH74U8kAxsAMbx27/96+vd/bFQ/ngjeBx//vl7P7fXjHlBAsHA
XxDw4eck9PnxoQFPlpFkEiadBjn/3nVijPPM0lS75e9Rff+8FEdmKJGHkug4hLehBQ+SoJwX4Hqk
3EMfo+fq76nHtqtw0J2o9PHUOBfH0/6GbnAzACAP/VzapGhGh7sWIMLZd2/5J4/tdUh8uQoT+HAp
GSN4C/L1Zjc+7iGDOxcyv2U9bzIaJJOeTs3ReqH3/Xuzv1yGR0j6fdiAcAa+3OvLhOCT2lXB2Epw
93UwV6BJxcuW8FeYNUhCtG35Rd/kcefUFYo78KL8lOUdrG/H2Adyt3Z3pPev+Vr8rbi6fTEZYtpU
6IfweIz4sUpRFxPb6Dl5UjVBBgVi89ABCAPRqLApVpJLEXNOOQe9LJDXT0OGKLaB5FPMXCHHsqC5
aK3OqgydQ9gsHZbO6w4abkiJWzhmvYBmltposDsBaslhBlMywXCsmxZp0FlE2+JQRBg4kbNc7H69
Fl44vEffi3HKmSTgf2C/Hr0lDKt0EiwU9NrRGHYpMmmoTgLipahGuig2aCmVIHC44M2qlgeINqGn
LWX3TmDYLaawUXslYOR8BkgZeKXg+bMHWgJPFc1LEpu+yz8aEKcuRUjWNzOZlxaWGjP6Nl4J5fzk
gZ8y0pL8PYn7yytm2ECITH5IaPBC1fyOGWojJPYTaAfJlrcnlMK6acghrvv1w3udrP55FUE2qDmI
KDumzq41dREraZF4zF93Cmy4dM3R2+w7isQV5eiJbOPHeCcZFqbgTOAfeUw6DsNy6PnCsKMKxZGN
z2DrNS5KnbN/zw7jj1sTFKU7RdhHsKCvNy96cTWAWhg98Ag1QegHQNIr0p5afVuoOVp9EQaAY0Nw
H6/qWNgamF4XlY8niM5Ne1Naf7nlQo+7uhThGZrHoAgFJd0bw+tEKcFvsypAdR5ZQNPXc7ZDO90e
+vpBFyPS041ogR7jgjLUY+cDqT4KcGLTLvfMPgyydUfQvb9kYCPvVEXneM5h5kWUiA5CZqc08zhq
f7g1kN0QziMfC+RYNAYTn24xxVIkWtE6KTn6D2StVcolsDRDRZR6obmu66k8sUp+DO8yiiT+Az2f
glG2rdrv1j4ZaTTlAy+SwtHiXA5QeXumOmVu9zo5fVkgOHYZOAfhpnc91h7ZhauxJVkBABQFfSXc
crYuNINTgIwSYYH7ZghoJzbcz54pUCQf8kwWBP4x4btn2sdsQ69ImiJsEpCn6itPivpBzWQ4H8GV
eGeoU3vB279XXL3cLs5lpBgcQxNEcKylhWRUrNaVZQIfOJN4rbfEEx9O+Zz9ZINLHIvi5ZBAEoWs
6vtXJ3SoJOU+gjGgzKRGi+mcD76DYYeX738du16So++3HvK3AEtEcoqJMBFaBK+vRVyBBASoeoyS
8WNfqrRA5znyvOrMjqSNo256yMEu2nuiL+/AV38Eiw0QMzgWZ/Dcgosf2vyHhSiZdKKt/lYti5D6
8uW4CBmVAUV0eP3lJKbMCAqQBO6GrLi369pcZ5M7ZTb7ojL58Rn8+zLbevtuq3RRBFhEAwJpC+l2
gQOvpZh7lgDKXj/XfgZuIsumKx96rMdB5UXcGbDJUZCYe8ADDCSW7MsiJY3LMoTrlQwMqKTNB9yf
2HGwVjYA3caEA/kCo7/cN1XT7AIjn3/9Ll80Pq/vA6ow7DPEamz96NgnD4HZqXFY4YwvxA4OOsPX
JVLyCRsXiFfJzWedtSXyHVL78EbkFUvsFDg/NqD/x/1UqA+99vIgCbF5A5z2HLSYuuFgNnY0eFDt
5Pmx61gwJHBHCZekLq01mKg5l3mcz6WCjAdq8BjQ/wzm3QqE6dc3+HLcHN0gkQQWfTgpELOPXXGG
NQODYgJwNpgArCDYsX7AbandUhbyAllHl6KOAQNd+uMOVZF9A4pJXGI4PBpiXtJMLDwRiY6P/q2K
IcwncLjD6mTH3ngTQb8KIxc5cp5ueVKMfvMG5gHBhwYiAuHpxOWCDQs5egA8xJ2HsDuDZPQ4qDe6
DqcWmzm24F4ucwAhSGQSs4DnZkwzntVIKON1AlMCYy/QRN+YqyA/ntiW5LXEZduX2BII+shfEX1/
kLI59Oa3ikLEFDjEzvp1/qhNpBOk2+bKFO2aLsHKrsEd7C69VavEymFMdNMJaHenJsbwtOATlCII
H31TX5QjMFrlhfJxhq1gqln4TIk8Ib09DqooQ+FdGBJskQhx5diiMmAd7ddMA/wcXbSXrfdF5eDE
1m13aqTiT6+EKR0obKGNY8dem3oYesypQN/J89pvTdMMZz1rbQKShndiPRyfvrinaCsVCY6LkIfH
yjzwdFzARpkn5RCw84+HRQJGg8TIgpJ90g72h7UecC5BbxLw3sbRe2xjGawFGP4WnVc9reQsLOYi
gbPTWddDJAKiwK+3+o93JlCTwRIJdX0Q/WDVLvsBJBCLYJVFKzy7xNyNu6ADyu6DZndfCwUSaFGf
cg04kpBhYWNDY0ujHuYUpeqxTnsJV+gzvBa9j3ZKhW8e52a57mZ4kI/ysiotmsfhWQXTY+R1JzbV
D6sG24kAcEZdCkCDH49B2yZmO2lBBKPFTHc0A3iL+cKgqYIW8ncfLi4FWhZjIS4J6OQIca1gMjtw
gixG5S3BSB/M3CjAQIZ2BWT+umKY79oP+lSmsWUtr2IXQY/Zl3jABMkN+mGvT9mZjA1IPBpJMIqy
s8HAZr8K2vxisDY/62qSrOD98or2t32uw6thzPRtkBt5GPP67a9X149xdPsuJMLdAy/iaPa8/i5o
dw8rxIh4z3rxUsInkEflYPw4MrZPVMb7sz6b/dseys4WiabfLrH2zQkPoh/PM0GZRDgKA8qxzH8Y
x2jD0IcOpE88ZNd3CCX9NagIHVrp0ZpSmX+t0Vw8K0ZbpqRagtso66czNA5cCuSAfVkaevbyYP4E
Ie/+eB1HaOfRH/95XX6Bzqv7po+hzVdo6G3/3D7o8flZX3/qj//m/0EQFEnud2tkA1lfgaDXn9RX
NPam7yHQl1/5AwLl9HeAfqi4/QiO1Qxh918QKCe/b1XWBnNC3hSxLVn/EwLlv+PAoSESP+xqdMO3
3PpfCKj/+8vhgN9EiEPhKyFi/xsQ6OuKiIeIzFuzSgqc/QK41tF6Lt3iymjSyPLmNzJ6AyEH2AIw
bYvhfUgTPo7lZXDqQA1f7WdcE3AAkDO6AWnbDR5BRpmENqmTuZ9qWFWngZImgbxE7757DX8uyO/B
3Rc7wn+HjT8vEzJAvEj6cBQcQRBBBovwBuzXFNwy5NBbaDyfACFOO+PisPzQ1e9qBYYEGJYXmPQ1
yKTsE79Ot1wVPeG3XpB4/CJSNz28MbtE60QHIL/Efg6VAEiLydrD9yeZTGq7pOkSkHlUANJhLK6C
GxDHebez82UPdvUYIysGSJE3SfWp/ko/YQYYWxPP2/kkndZ91aTui/sy2FjbtMr3OCLjiKTlesnl
VZs/rF6OiRa7sE/BkOLzeb2mpxp0P6wDvBOCs2Mr5F4i3Ou4ZscSSoQZ62AgK/RL9borrMwvq2p+
UzMF0vU2qQxk//tfv6SfLYUNzg+AV0cwhD4K7apFpx58BnCsIZLb+1C3xODWnOpKvXiwHC8FDh4z
ysEIOcGxSes8oQs8hNmaFvwwgzXM07A9K6ZrK1HOzF/CKO5JhfzuU9M+TeomYLcNyEd9tRdY/i5Z
q2SJx/AQPA6ghS53o3xXc4sO+i0nFwG/LMfbcsbZt2aHxX5w9G3UDDGfP+TmBhZIc3siIf3p7Qgo
ckI8OrLtotcva0TpvTS88tNcJEF02ymTcFXti/zKosZFdZPUlcYwHAXO1YKIL2Nm7yro8jeXV/+8
E2emv238fTFcqvUTK795xWEewlRxUFqnt6BlKxgh9fZQD7vCAMm9kWHKKEOpv6S2vo/ASAGRjZsT
mczr3O2PHYvkDWwuxDwkcEeBIZ/WbLHgSaVqZl1Mh3UPGRw4rdAQbfR27JYhPAF2HR3of1xTIm8C
Mrplb8cOmJStILgTtqZ5SK5l+UmVkJ4WLLyyrG9iD4KfzevvvJMIh6anBQYjnpq5tC3yo9WJHPwl
r0LpjSP99evskLLxsQX4ayCcSlZyRUHkbpb2i8V8nD/O6Vc9yu+j4s+uJdA3w07ftvtxiRF63PiQ
lK6pKDMkAyb2BQwWIG4t8L5hsvDr7b0txOM7Q80c4aAKkC8eD4SAcgQOlAwXIppedRhwGXdV6OJm
Y4MCcXiqOUSm9QR9gfhbjeiX14rzk4dIkqAe9Y9nyC7LMtSDZrjFCrRnG+rqzM1QBf36/n4SvnCw
S0DQG5oIbP31mwuNT6AT6RBXNAYmwfEF9h0hPVm8v66aX24GeN3WbgOsxf0fjHehuoFi0F9B4FG7
bbw0tPbFDtJoiSgD/reqbls4vyceGDuxB/HEr+/yJ2cDC3BV9CdxWCPevL5LCC0UJoPOawpnbrwq
/9OgJRjqbl52YnKQNEGOgxV84qo/CQbsJcMVKKxQpR5lJnC7Rrml8jXtWvjCFyRYk0lWO7/8FGVz
kEQoRv5WdfPHYw4QVYFLAONBT+b1fdbBgGGjS7+Cp2jCOAwsgjh8yeJsbSCC92rQ1CuZn6jEf7Ih
YTmAzjBYT0Dejn1sMauzm/S8uLQJbtm4Qg4CHX86y+6bE/TEcv3ptdAu2fY9NuPxgPgstAVGKOBa
WQ+Otyshc1p0F0fw5oqdF5zYgj+7Gq6Eeh85LqLN0ePMdKlyhQWS1ubtDAJqDL1NCT7WnMdrcApP
+9lOxDNEpgc8DQXq9mW+Q2KpD+sOx1HfEECLCVk8TI1VGPX5653w4y0BAOIBZYjXoC8co3YG+oMc
5Dk8wHqGgF59nOf6M5R5CZqIp9owP8ROGBcwdLQAB4E6gdPp9R3BnIEaO3E/lVBiwRlf2HNj8iKx
tf/kJglaY7AeJgivIZA7YUv+MqLqVdzGtYEFA5/jSJcQ2V5fu3BQalMYDCDBKL+sY/t2quCvtoRW
pVNnk9of0sYRDOWyzX7OpxFSz+ntUIanNscPMQDfQ8IblIBksKkQjt5qtuRRO8ELJLWr/kqwO3a9
H565rD6DUANSfW81p/KB12ADgsB2STDYt82I4uHYTbEaxNosswHRswZBU4BXYAd5D8dMGw+YWhXD
z+O+3KwNJAP3EvTgb+hY7TTkP6e+yXbsH70EgKTA6fBVgiiUR4eL7wHg4nwD4OsV1pGN1nFOvAu/
GrynQbBbly8qVhAe7KWv4JJivd3siwsmixsvnIsTSecPhwAKThSJhCFQAVw49jfzK8gpYT24pk72
OQTjxRaNk6F1MFIYo9hh1FnTF99+vd9empyvnwH6upKEePchYPtjnIPkIAyoUrjUx2RX03ybUSDk
+fuuf8aeiaVlMc32Wbvzit0EbHZ9aqKbsL7xp49qfjLmQLyPhbxB2zsO+/i+vGUXyp7nFlx/4GPt
mZnjmj2TMMVMoFAcuHrIoKYLdj05dPlT5T7MxbdG3Nv6ejk1My94iX/H97YFkogSguSZHaV9qxcF
YAvjiVbjeehfeKg+OfvqxF0DMu04fRhaDv+h28w9duoyA+fYPYoaIgh4TKKEYTejfQpyG+fDfWiG
uNTvI3Om+XvRn7coa7uzpo2d3GOUNzs0sM+Z4Y8C4wocZEm+G6K73O5GfeimPbP7rMK87Sus7Nbc
e/lXoq5nckn7T117Hdr9h6U+p/6OR6mJ7qF4XYqUvl8+KLI3+t1cPCh1Q+BmYK4kaigWd583pVv5
fl6TyPuWF//L3nk0OY40afq/7B1j0OIKggBTlu4SF1hVVje01vj1+0T2rE0R5BKW3153DjU93TYV
jECEh4f7Kz6t+p2W+nqCoauLwMcUHpePCwxwDHemUylDVTfe9+2DOrpK86VyTkbFvvo8vaTpoUg+
luExiYIsP4Spp36x0HqX38frM+l4HjMPv1uPTk1X3OeZbWgPdfTBNoCL+2UJM2/6YoWfmgEI0aM1
BqQvkn0nUtE2cRvrAbyXLZ/G710DfNrNYtfpPVpB44vyaIQHc3gnq36RIezg1tCJpPvUeU6XF1N5
H4eZn/R36/iriH/NsEgst6yf5PWktz4Yb7eaUphRjmtrP2XzqbnLbBcUvTUew/mh6U+K4YX63Zwc
yj04zmXA5PVkceYpLVGh3CI8sIhyitIiaYqRkHIVJX0gJUyPkVR8HVNwAzZxfedOvLh5HQtFQIXs
l5KOTuv5/K7IQqWC9yZyfP7hUIzUvO1cLvai4WtVaHtcyMxkm0q7zVticyc1yWw0sEEXbxrf5TXv
loOpftBgj9LkfelMvuSPuv28DB9n/bem/901qTt2JxuFHVW+izuPtkaJCEPtrqM32EepPvXJ0XCC
SYFQGx+UDqmxbymuVKhGj+O3+IOWueFH6QFNEeSBqmP8gUeLDiaJNPABsYB76wlLgBib14f+CYw9
fLWKvxxRlMB4ap+bT6rltvnBROI/8QD5Vh8oKVTOoVGC6HnMH+vhVGi+U7h3WuGWENJfxv6znXyC
MuQu/6zgjo8oSKqDJ1Ueh77mFb80BfSL/CAbX+v1pa9ORviAyAaUWXuBw3Qndb4TfWtbdDVOqnJ0
NG8eP1ERsC3IlMd+DobVG6cneBorYmQlkj2+bt933XfjsPQfcCqq8i8FlAWdUzYqP2x6gH0x3ffw
Q0c8gEzpp26f9Pqd1lEOMxG5aN6PxX01nCwNN63ft2P/Ra7Fm1HAXihR6qb43+f7Smh3WU0Dmm4C
uuYZyfhitHBaJUN/WMEfem8fTVG4Y0CH2JQeNrsLxqY+djpMuxL9tlSnijfBLXetLlS80k53Rtu0
i0SWQU4DaoKetMWJ3fp0tVmHSEEEXm617eiATl3pRZrV+tmaIRfCzjMza/bpxAqG7yeIdcabFFD/
/QEiXwZia7O+r2WRP/Ll1EJWbsiY74zq2yFD+MArVedt4rz/jmJTxjYdkmVS5s0ToJWREsiQBPGM
yv4N52h2C2fce4Rf2Sj85RooOnhtfLnNPQqCZNT0LuIFZRl+jgPiYRjLhkptGLkWss873+4yERJj
USyiJ2VQ2NikZSlkoWIYGziZldmcUuke04mHnNcOEgGlh7QC17iNGP/b9qetkASxiNQaqJbyT+en
AUbG2hjzOEJxnb7XFZqLsv2krr+aLtnrDW8fHgzFMHSGSUosR9u2a1MwlpE5VZS10W584nqtM1tz
zcb5osUU0sP7Efl1S0sW//YUt3eX6ArQwaRJrGrkl1vfXEVaNXWuw85Lkdhym2JA7ErJYEeU8EGt
yZNXydoZ8uIcgsQCD2bw2iHN5um/2aBaLCuQoC0K60Zt3g9S+ySPiWdNCzgtKTuuJfyzVFWDYWju
ZnlVdm617dZleIcnFjB0jeyWh975V01yKcKyD+NYJ28os4JPGVAqObQLtYZ+dT7eXuDtzhWjAWPR
ADLQ7aGHeT4a5SUU4qW09kBJdhPuNjLcRhuQplv36NoNtv2j3zPJvfiowII5KJbG9wTvsjWZrE0k
10hkS0+25xaFQXzlrdCovEbq40NbD/9kRZXsnNDX0tCfqQJIJlIfig48AoDcGZuJJkYnKdUQFl5l
v18TH5PFoxw+2u0XbGvewdJ25ZqMEbWttvRtZ4EveCcXCC35o/R+RTAg81fpFKNrJP+Ixy+QF32p
8hGacY36caie+HOp0uPk8ORF6KQdIDZBNnw/KF/4Oyz4oplvSFz2nZ9n4v9VQs1ACR/X6svtD3qx
fZgn+Hh4FBqVOVqB5x8UbINuAKkpvaVuP4VTKx2aWkemCLkb14D5v7NbLwIDNRx2jmijOA6VCfGt
/7gz5qleEEwrEo+EwIM4HZFAOK5U1OoRWZR/Vg3RjE5O3o+l/v72RK+OrDA8ya0mymXnI69KYip9
1STekmZ/o+8wHa3JQO1yjKUAigly3iuM7aO6OjsDX64wU6YgKJgmME7UTXwY1CTrtAZhEiWXgwX+
K3Vzi8cWfu0HuAc7Qf6iGWGztqyroovaCzXXTTzIjSkHo7rOXpV3NKqg37ameSq6+c6YzOUZcrGP
akD5TKMs8kxAUpjC7tVcXkvj56eHi5t+KNVmfgvNmPPF1mrLmAuhQaIpSKTld40sAdL7ogCwUlXJ
HfTkKE9fipOsRJ9Hie4pHdbkTo+7oMzv2PAr4gbISzz0EnJePwusXR3VNaLRldA944CUn2I6UzZE
dvO909zxsOcdWkDXh0yBF5bXp37Y/KT5onbEfvEnh1AZ0eqhwFFHd2v+15T4vYPKT5VjKcBgjyF/
ddyTi765P8QneeUZEUdoUtJLOF+NMVXsqAiNkTL0c6LMkWsbRf+Q8xBx+xrZtFJ2q6GCdR8ZH6q+
a1zViPdcCC4Ct2iWAyOgkKqRq20NS+XQwORg5SmgQGKGPiEfZ1ty6/Eva7aAcLXLcY0k//aRu9z5
3MSwBNTXvjBx9HzeuZ03SDA1g7f2qzcMqE6vKaiqSKcsou8Zo9DE4K8723QapS6KxUAkGJZb6ny4
qRzadUJpzpM/aC/VR2KL/JchPH+PWfQhtDCnPPJ/Si9lAVbQNVqvGh5Hij4dDmRQJdwO4akv60N0
B0FEKTzcPRrjN38O89fBeScE5JrAVnxJ7QnYQHKgyw/PFltIOqgGJda7Gs0Yw83bY6l+rJbvs35C
IMPFQL6iJwoEFFUWslf5UCuuaR7Mxk0RN2kOXYEOiec0FGSoPuCNcrAazy49a0Bk0uuwM9RO2A52
lDJiP5dOjREgiKg1rsi6QwQw3PK99m593yN5gZDkZ+ur0rsgEOIMSvtJKU96Gjh6oKPnaPtzHVB7
Xp8dnnSo5r0WtdRPUO0r89SCPnKea8NvW79FchFNT/mu7vxeQQf8tKzP9Qpfixpm0EUB/1JfgDIG
4PGW/i4rfdxczMlPf3TpOy26V75jNAD7JX5Un+dv0z/Fg/lDDaTH8m8kg8fMwILnXWS7aGtWGiJs
o59pX8LlpW2+1NlLUnwAM0sZQHlf4+6q3MuOJyWeKR+c3/HTuhOhL64GsXFU2lMgGUVXYxOhpVxB
RSBc2Tgd4q1oMtoHEPAndMnAsMxafL8WuQ59QkV7l27u3e1TcplAvg4PvkQ0OQDTiH39x52YGNVs
q4PSe4ZcHqs2RS6IF+syBlKX2nwtg17OmMluFk4ABEbg27d/wMUxZXwTKAA1H/C9FOvPx1eYcGq2
EVtN6u6LOO49sxk+5WtDVaScdwa7iEPk5RR6DO4mWYSjTUywE/QOrE7rvVRvo1O3hE9U6P16MUC3
LPnPqGczpAISfnuOqnjBbYID4wIWAkNKP3qLwC0QtWrbyey9IjXCQBlVgd9QUcPPUz0gahcPiaEJ
DIRyAD8wv+tz0zhKY6Ic6JHi4k2adkRC6gFLBWH1rf5drKV9T94Ge2w1xtjvE4n6IoqIB4Du0046
erlqpBBsTpHhC/i12MF/bJGVbuMoOVPjIc3z0BrDiRbcIZnIGYcuB480VV+ndOd5L77E+YoxJmBN
UnouDsfe3FpmgXAFasINaVqzBqsBC9Ac7sdGfaCRg+bKUuzBrS43IhgKatmOqoAqpl1xPssx7B1K
KECiKHz097n0K0f5zp4G6Rmpkc+3N8TliopeEDAysQ1RVNvsw6SqUCxI2sqTuIuCRqYaZ810RhwJ
/4DBKyMHUH9Wlv7tYS8Xlb0nK9zA0D4pdRrnU3SS3gFSW5WkQSjCdkp3BG4jB3moLsdckb9l6bDH
Q7zMCKFPU5GiByew55zy8zFLo1OMBsFxT4G5jl4IVcYJa3vXXIfwDjvrhEJcDrq4xuqgH9TGLxF8
PIxK9uYw63A1k/vzVhVE1E1mOiAuYmYNpGIZkcm5N1QqOfkKjK44hM1kIWGdvsOtx5uN9cPtVb/c
WOcjb1Y9ndbB6gWdWbY8a7bD4+ig3mh2BsYDezyRy8vkfKzNsYEvqFqEs8JDdOXHYvPejwdMA6zI
1frntX/U1bTxwZ7HOxFOrN75cWVcwiqhgCoZiM/zr1wkJQhe6A9ehIbkYVg6GM5SGe28366tJGk9
TwwuClCRmyMarUYaSbFaevgXIA4vQ/zUJhRDI5TfjXgPbHBl68I2EchLXqkG53RzNaVLh1sr3lNe
OucviZn9U0nQlUclfJq4OYDkHytyapio1h2dx+hEK/Tu9tbZ0E3+m/ACGsCh6OEAjd8EiqilWcnl
WHrV+KNGitRTSyumb5+Wj2GdVvTQR1QXJXR1el35qSMihIRI5+XxGrpZr0yPLYWNA7Nsj6jaDW6b
knPaMbjrWCpTF6X/N9+wrBliBGw0nl4s2/lGGDQj1RRgsV6cSu/qsTkokV77Zpt5OQa3lKvwOEFy
d+eGutgYOv1lSkKAcSm5w+o6H9WWwgIUSpp5vYmqfFWnPyRYQrDyv2pFZv8ng8GQMFQKjDxrNpGk
Cm29x7Ij8xx01bi9sa5BJfI7Ep5BR9/29g64nBn4SEdA5Sl0qxdQY3BL8tTGNDzmqP2FdE95qm1h
AGB5JVreOx/v2mACcUYuqonK/mZmYTfEvZTbsUf98gTRLjBCfXRV8lOEk81/bs/s4jJCM0N0EcjH
uG9RIjj/Zos0A2pTaC01NA98K8XlvXHsn+WIQhliz3dFjK/D7SFf6bFnYWoz5uYywvVAt8aEaogd
gn1AxwoODy4pWTnI34ZOOVK5oI3dKH6mmNgYxe0pQt79PiN1P5T5V2T2S8/EdOjBwjQFLyNrB7dy
kRfw+wALUKehYWSig3e+JvMyhMQ/PfF4BUhIMWj5O7X/1VRhYFbD4jlZ/N7Op3onyojPulkVogu1
Y4YVb9jNqAVmRFqkQkqpOEh3ubT+UhA72tlbr23U/xkFdWJFg7GFYjdpDxt5i6bCw2eNVDVMvCyP
a19OKoC9eCFA4J8+dPyrX2VvfkAtWTkt0oIQm6P8Rozq26KvD3G8ADaf1vpOjeOfBN76DqJ85daK
9qlrtXTnp55fov/+UtyKSBIo17HNN9EEkfh2CqU4pSppPmlO8YzyMLrAXZTe1bxxHe17nESPibno
O5//QiPDUCmhU1GnB6TZl+X0uIz0gXYQZyLpT5gHRi70hlPb5DniLq2Q+euDzgBRHCpRclxQrU2W
h6K6K422/RFN61875+W8qMFKkCdCP3691sFObt2Z51SaLLnNUi+BpeNpKNjrtidFVnt0uuI4RVWF
EKDzDeSN7BYZ9eXb45+HiP8enqIRotUyWfIWQZmEgzyOKcOPHagG9JY/I9AOmUB+33RO7HYjJPTb
I54fwP8zIq80xDN07eKhVqN4hyBcyVEoUxBqxmq9T5DtR/bRM1ATODWjdaeFlvHvjvv/5KP/9Uqx
+78rMN2Vv6vy7y75ecY+EpnYv+wjRVf+i0/PNWvzSShfc1b/FWByDP4DSSC0zNfypiCy/Tf7yPgv
XlQEUgAkwMQF8Pd/2EcKfx/NHP4jaQqQeYLdG8hH55ECVhR8DAK1ANvyQqZFdB6vjdbWQ2NAea7g
YWN7JqS92KWIP+XAnJS68DspxlIFma+kODWxkHS3eyDBO3nxtojz+jvEdhX1RxlU/OZ3xJYMECvE
Hm3UUIsNeG5N1NjNMcPJAl7MP0tZ4NfTIGT+skKKfp6wIKiwBWj2lIU2GQRQe3quaG5ws5uszJan
gtGZ0zVzp/tqU71IvBdeciObvksl8uyDk847E79Yf4aDTcbEsaMCB8Ae+LMyEWLkzINy1v24t9Rn
9Gb0h1ht1sSd5Fh7luR5dA44oay/rBKWsKmH9ofb8WJzdb7OF76saHiAtaQTev4DOjXOzUafdF/v
ckxZcZD7qEddEfwHo+jcDLwCQOdu4fOWVg72MqECq+Zt9RVjw/AY5X26w8kUi/U/FzSbmWxdMPpF
qR5xrG1xrGLzRtHUaH41dd39JGOPJ5yXDjOStDth9nLZEBAzwVZTi0MKwlI3y+bg6FjxSvenPs8e
jLYzH5JUTj7fXrbLCbFWNmmzbgoBn21ps5wUHDdbafQnK+2PZiXjOQCwFCZOln+/PdTFhBC1Il/g
BYJgEL34TRW1iaJMyuna+tlSWAcZ9YGDDK94Z9kuJgQKBZYNSlV0LwXV7XzZsPqiHFtZod8Bfa+O
bdwISH9nw0xfElv5/dY5CfU6xKOoVEFaftUO+aPsF6WJjR+cEvopWryUZJoI5DRi7P2Xt4+DmoJF
giFq0dve6IiXhjkMbejXTlx8sOVcdS09k7/+v42yWbsWQXFeol3oIzk73FWZsfhjk+6Vu7ZfiHsA
pTdRnoCjBPZ6Mwo+fZo6ZuUkQJTLU4SowwFPjvKvCHmmu9sTujKUTSgw2Nt0O+VtMS/FqSBLW+R7
O/SP3TmS8sZtZR4y1ODKvQO7ZewhgYgoN48DpiUQJ9tHb4HPVhzLuFmVq4YeVRdXKY55Fvi9TBuH
8i/dbOUUwT451e/TIg7VB72rjfF5mPK2gNg/KJpnd+skY4yGuSUy4Wv9VdfHAfXptC6Hv5KuqppP
0P5J7Kw+s0DaYtAGz9WY6vWoWXkN/FDCobTVnbq/g8affFdUwPWBzhvZPgzt0M7+VKDL/JDUtRPe
FXJnBmuMCnxQY01T3E2m1A/oXoxy25wWNSv/UuWxxZ+7LRHh6DVpfrj9iba3IbqRCnccXUj+B8rK
ZjdgdsqkYgmFZSvHe2idQd/Wv8Ni/Qcp5p1CweV2YCCBd6KCDVts2+4chlBNo0Ke/CJMNbeZNc3T
m4SWW5r3O2HoPC2HZS3mBOpPtck1aChvXtHC8a6MVHDVWaPgw9KzzCGqAgCWW+m9XNson4BT/Hh7
La/Mj2yPm0kTKj8XFDJAV81cxd3im6h+A6gGZ+TipamcrKEu9sqZ1waj+4DWB4o7qMBt76cIizOW
ePYXVKexBJzAL7AOroaTmffmefHoA5Qiorq43M9jepdRf4yaCH8syYmDFFGY7+Y0F6cp77SdLSK2
258XPN8NzVEG4X6iIL+9pOQwGrURE0tfMtLJc5bcua8naz0lZaHiLyDNX53Bpk+uLqn05mDF0Dig
2P8CVLcJajrWWOAU5ey3RQpDHRMusPx2h1j3YUQZejy+dVFFD57Ln/nSt9oO19hOq1bDKPtlD7YH
1N+Hdo01OBMI8d8eaXvxA16iqUe1xoDrZxOMzz+faSdJZobO6quD8bvrjdDvpSXbiSOX25FBmAjh
HiLVxXYk4Td7Z6lkv8Kl1m1asz85SHDheDxYb0xoX+fzx1Cbs111JkrgC9TqGns0dwYHGswUJ9+8
HZgQmQyaBpS2L2hR5ADoj2KJ6q8LRHPN6IeAClDthrFZ7azdlQ+kg8KmLIysjdiD5x+oq6V0VZpE
9qmyaseS971b642xc4ovIz2gRCR/UXGkrXwh9eq0Ui93xEtfTdOyorI4aXR3azn51SpLd9SWFQDB
7Z13ZVOApIVTy1mmEm2Lif+RnnFzmThQmrJvd+oX7M/7ByuPf6gWHqFvHwg0LaVRscd5hpwPZBRL
F4kKKS72yfIZFWv6sGsfB4sVLzun6cqcSGZAA/B45D23FRlETDXFl1dFgTVKQ4fiq1WrwWz0reVW
mhbOp9szE7/8PCBSZUMMRxTX6dAYm6y9GGypKvChIydEM7Npm+/4nZk7b9QrW+NskM3bPCUqJ5q9
EiGEc7brVI3iNfF8wKp0/ay1gB9vT2pTRBTXs5gVtEsecRofbROSyq5em9ZSV7+Fho9lYplP2CIZ
I7aWQGURTdOK0rAPS063FfQZ/L1Dosc1fDL8TD6FCsg3XRAEjzIfKvyx6G39/fZPvFx3MjK6atCi
eQFeiNktSOPa+D+QuqZTHCRd/Q2b9j2w57VBgIFTD0HoCHmpzTK0UoSlGhZ/METk5kcRWuFn/tUe
yfVV4ON8DxFbyAXgXQu47lYABPBOk8lxNPlYqUWgNBJ1kA5ZkVbr86wOOsSTuKgm1N66ojpVVJSr
x7kYm6dWbrGuiqqszp8Lq3XQkMPhuB0fIhy+8OgsQ8gM8xAteAi1hl4cB2wLMaQs7Hq+S/mCy0nD
TxjajiknWD9qRv0pk/X+nUxpQCkOUh07n4VnugoWa8rL+T7tcbfw8MRMRqioZi3Z1Gyb9oUHBgaZ
CdFtdElE0o+oGGbqm082oG3YGtCr8Kun0XAeRKJuGarcArO12Hp+1CIwZEOiOwfB198Z6vLDk4vx
6CfcUzQGzHE+VN1YEgG/mXwH4n2wLKPqNQbQuNt7+KLmZgtRW/oYRCohQbQVvVAxZo3qQRv9zkp/
FdM6/1anrvDNyJEOybLWj9GwVI8dbsgHSZ3Vd6WM6dXOj7iMlyZIRN6b8Eb4FVujBGzmhiyqsYvM
5yR3o9QZviIIjAWfGSY7ZPjLVaXMSWQRsrNiuptYmZlOUxRdOfqmPiC6UZEIr5GzpxRxZULcZUId
n/K76Hiefztda2lLN0yI10zppsaqfsT8XHOBLag7zZbrQyGvKnTzhTTF+VCylHUYInUMlY75xygH
CS9est9ladpjS10dCrqC4PZzvb1G7D+uattSJgnH2NGH7NIFFeClbzXIp2czUopsZ0tcPs74Tohx
AZkiMUX2cTOtOcUixwDR2DjOEUFgf8jsT5ggY52GcrmV6+HOgNcmJwKfhUYwMWLLtsH1G/U+UwxY
yZHHizc/lrI+n0oeWN7tM3c5FPU1qoVC1Bna2RbMDj+/WbBRGn184VJImjAkCyO2jkU9r/7toRyW
6Tys0wFExIyoTs3jAmritNaAN9Ws+jDAMEacjLaBY0um2rjy0DRoBylqheyzuiTPi4IF10G19XV5
Y0kWsCDoN+Rn4PjopPniV/6xcdZe1yXV5lcgJQSWPZTWFZ+8vr+LrWncWdzLAy6Q4jDdICmAQ91W
eMw5j3rA4JoPWEk9FFquYMwUZ8fb63r5CWHZoktAxYrbACjd+YzKLscKN6lV31naz86Qt6e4pDZC
PhMFt0e6Nh8H0AzrRiZ5gf9ecPas27lX/VnJh/fYMBsH1Dz2TB6ujELXUOG0Co4/Vdnz+SilZuMu
20q+rmrlIaoNNRCV4je/yoBXkeUj7CAonluGYGJV2ipN4J5p9BSgPrn/VTeSqqnaWbTLzwPXkYyY
LQdij6L2+XSMogZjYERx0JVVcm+2enoc+OMBKdI9MMZloGIo3hU0znQuMW2zE3TAeOEirVGgNaWq
H+plIDuQupzaJf4xyl/DpAxJAPZkd5KX30w0/8St7VBzprxzPklpzkKAoEkSpORsKcbVULN5rC3V
Tgy5GIfiH2U/NiCfjMrVZoZZzBWXrYWKpZc0H5dVNqCOvdGBiXSfC5mKrKA5kCtdKEyM6hgmVkcF
AstI+9DrAJ8m3tw7z+iLeEgjV6C0NTBWjLhtDpFSOnFayrPfdVk/HiSlV7DtlXu8GaciRRKWgqMj
/d2remke6hxEuTuDnov3AI4Xu4bf8apeQ0sY6Np2TccaxXFc6vkdevFIm9fwJsN8yh3lPRbCg2c6
3dv8s17XF90oOoygECAA65t3xMiLv19MCgjabDfBuNiT389atKNOcrFXIOQqGm9QwQKAsLUZxSxH
nJ9kzJ+GopGxrEMnrp6mPQDwxfFmFDaJ4MYqdBNR3jy7T5KK9Suc1QjqASPINrEx0VDb32Ve7XFw
r40E80wUeajwkI+fjzQVjYIRL71o7OZ/m+QkXysL0n26RvbOzhQrc3ZTMyfiO0oy/MGLchOBGylu
4X3nWhBX0HryGTbmbFj034p0+VRIhvmgyUvzONfVm6sVryMzN1reBP8tHLUeOqjGVaUFamcC0LEj
+zQuRekNaf9Gdj+K0EwS+Cf5nJjiFlYJRWPVBpmh4knJnlBLRiWRntKXWGrye3Mds5c3Xp48+qhp
glgFqyUw6uefr1+nUk+NRgtsTYKRMYL20WZkTW6PssXjiWkRgKkw0Duli2+J0/5HftNFM56aGjWe
PpTg/OAAacnHxW4wXhzLYkFHYipjsq+8drBuj9CMWY2l+bomelVgpVqoSIRQMEoOClCAl2pqCrQI
dLmq3FnNjOGdkXfjHubgys4WKQzhkPc+sX3zRDE0PM1pw8ImKuYerWREXOJQjh6MTrd3UusrQYHb
6fW0iqby9tG8OCm7Yp3UIMQbGHTB0p9MKZPvbn+FaxOifEgNm6CAMtKm5GupWYdkXqNTiEFiZIgK
B59eCkcYI6en/2AoEd54oavQYTdRruNFXCRKrQfOCIobW5jaLRNNCiZneutzlZ3FMRF1MBLoCxX1
eBSSLmqhB5gSrfeNnuhoRCjFTl52bekAIFEFIAEkb94sHT6lMVFW0iCjTSgxTfgCGHIcek6cSzth
bqOYzT0kZoR/FjsPYq2x7d4Aqe8mp4MvlFZm70+TiWjXitSTHsHjUJW5fJAyrXo0uxX3wKpd3tXx
VGHURtiTEAl1eZjtadaJ0LoJvQQlLmLWmBRH3xwFW3KWKCTNCqqyS97pxmx+z6VmPnHNRIdylfqd
S/L6eGj1CO1Pyh2bxK1Uc6FwmBiBAiL30K7l84Ag7JAoeKknye/be/Xa4bNA25LeA3+4QIE6gzNI
oxQZQUxPjCZ7rH3sUyfcmdK1HQTjiEwFkQHCyeZEJNlUrhFFxCDBg/l5XI3Oq6nanqQxUnaGujIh
HLPIMhQFHB34uPNgGznlWC8jQ1l5bwYFxMOjXmrmzgviIkETmjDcUgDRTHDr226BXqe5IaFVHJSZ
BcnVmuajHifF51UDp1rFev2QmtVev+9KDiD6IKLJTgLMK+l8akaKyEDVZmaA7zzyEOkw1L8Gfgro
4mlu27s0t7PRnRc1/Clb6fr99k658g15koFRpWgF2nArIFUZs53OhU7upvZU2uu4/lSYkh7EVtwc
bw8lvtHmxEEDEVgZtFs4eZtkZ67aFfQDE+Vr2saxa3BfPWQ97fiHCqiO6jpZCM23TdXhva3jABc0
9ZjtWSddXW6b3cqLg/fNls4dV2XVV4tiBuZS43ae5uGQA+te4ydZCSfo8FYzfCRJh0s3l5p/ewmu
rfarZgQpg6DpbWIuIMYmlazaCsZe7YKuraeTLJmmL2nrHhD82on5cyjx3/9MT8axp1bXWcFQtuZB
XmfVhc6yZyR2bRT0L4QNFZKVRJzzUZJpHbWSxkxghely0pGTv1NT9W3+na/XByVBipComIids5lL
4kxlZ+d8M6fQl7tOS7+JstXO4b86lT8G2Uxl0larXeoZ4kis6b5szJ/k1d4TmbgWYaDScgsI6C1q
2+frpS1gTHWB7cmm/pH4HbpL1jxSFYvdaEp+6kM27Gy5a9OCCwCRkXaVcM84H1FN7aRtSx5n4ICT
r9T2s8eJDtaeOcm1nS0sEwDQ0sC7KLHjtoEDfZIzTGLN9yavaBffJ8mP5UrdmdHlUNyeoKNFmQdg
/XbPRaWGuZXMnisTkgmB6PUK6lYuPmO/33pcGYl8hWYM6RhFpfO1m+N+notMMoJEnZqjWUoS+pTo
18MR22seiM9wHhwZSohMiVwJsITYOH8c11xT1hTvdjNYJrP7MnPWDvGq4Ks6YJkYmv2eJd7VRWQk
AqFCrWyL/s6r1l65SgnGmdx/FB1Cj6rF9IwS/XS8vYqXO/C1kwWABwYr9bJNpmXxrCzyomJrpHl8
khtUH5y8kr3/YBTMfSF6g6q+OFnWWstttzKhNMqW0yAX41MzTflO4+XyDqPGgaoS6sACjrTtuqfY
XXaiYhsoq4a/UWzJh36KxqDEZcjPp1E7THPXHrp2Uk+TQrHp9iSv7RJaMf8iJ6jAiaX+Y5dYvUSl
1pqIUfmkHErghK7cDc1TmIQobCxZuJO4X16WDocMOTDk3ajnbzldVVtUFY8hA4/bFgjPXMmIvjhJ
lP1uR+pWHnAH+wMovfC5o+uwF1Mug6UYHRAbMAP4o9suOIqWve30E8fPMZbxLnPMdsLjodGLIGxj
I/f6wTF/W0vHU+z2Ol/ZsqLtbpEY0e7ln87XOcs7KOi8PAJVLW3PMWvkuuZsr/9+5QxCZqd2xutD
4Hw2Z15PM4gXeWwEnRDvnGZwHCjaKwe178udjXNtKE342oBCBPy4FeUa46qVcxQLAjWdrNq1YAbf
OauzfoqXOg9uL97VsUSKRwVTIBg25z3Be9Bx2sIM4lBbD7mU5Y/JxJVXJ/MeeeTqUAACgd2AJmaH
nn+nUqoFNro2g6aV0W0yULHNGtIri/rGzpa4dhQgAVLtEX5jF/pbrZU6naq1ZDq9tTyp0aR6ahhp
h3Gy9S+6XtanptBWN6l3Y861zUi1mGyAeiRvoM16LnIYquNC3rzqiXFsq6YIUlNuduZ3bRSyYe47
ysUG450vZV5bRbLQ6UDhY52OzdTZ3jRlew3Xq6NACIeoSXuB4sb5KLwqhrjJDSPI2zR51+p68SQp
o/bp9g68NgpaZVw77HT2xWYukx3rOqFaDyIpgqIhY8RlZnK7ExyvbD6kO8V2oHVMUrcJEuVQa04l
G2mgZvj18oJJDhbIW7YABPY3TogrTahQkIcYVKW3ApS0URO6yx1qRFUeorwdp75WznuF2otlYxQU
0JCZIdkh9G42Gim+yoVm4bKSx81psmCyOkiI7lS3LpaNUUQiKlqpYLy2NKuoU+WytZY4IPEac3dG
vfNlaiLbyxO5e3NjWAwGU45HJ5f2RdVlnLIOmhVArSZMqpdiEFX2MZ73OjuXBS6QEayakJoRAsnb
VmoVmqOT9VkSzKIq/KWxU0vB1iFplvQvCUu41iukPm3+qevIMlxlqeby4Bi91hwbjMfnk7GGsuSn
82gm7xbkKJpvtzfQVg+CWwbzPtZAZGBCCWezWeWp6HOpY7M2c1EeCy2dyr+1xWo1z7FwJG0PcWOM
iHhxpFq/rmExf1pKOdE+9uU8TmiamCWakTs/6nLDCZwC6ZIwPBB5xHk0aNLUKRw7TQKgswkOPFif
ja5eheHykYKhbX5M7G58acPCUL6inTk232rDwjMsUhMreQTSmUaIzyuheb8m5IUPilXVe8Dzi4wP
ezh+GZoCVH5JgTYvNqmxh7gy5CSI2j6rjkkYKSOKHWM9H0qgG+V7pSwMw6VQgc5RErFanhVPqG7t
rJUY5+yBwOOaci1hBpgDuPBNTFOhfDRtMcL6z6q+9UrsGGPX1sIw/x5Gw2x9Vma1mjRXUpM0zl21
1Iz8Z1XJza+mBKmpHG//notMlJ9DNZdwANecILtZliyRJS2zqyxQjaWgD+0garKuofJOSaLlqe/D
emezXO4Vmrfi5iWjoPW9LVQB+hjs2ubucyQjelf0Sv7CTn9zPUO0iGGoAeTilFzY1oGGpP8c5wWF
U8TqVPTcD3Uq75pqio+1+ZgWKCdUC0CSwCzYnMYqXXWrL+U0IAekqpibibBrHsZiEao+rRqdjMWa
bFxUQsV4oBRW53c6B+VlKOu1fDcXqrbiJDY69SGyLJjkqRoPhYfR09gcU0nR+fRTKiMhPmq91e7l
Cpdngm4vayRkrkQDcXNRLNYQmkbdFkFiRoiqO0q0JK4QapQPoV3DNaGIit6+pOZRc4RIpJoHRZt1
aWdLXN4kvFtBFtH5oZRHg/88fDiUnvWFvDYYjKU9TW330jhReg9Ra+8lcmW3A2Z67dVS6/7fnJ3X
buTI0m6fiAC9uSWrRKmk1rR3N0TvMfSemTRP/y/2PgdbRRFFaIC5GKDRHZXJNJERn6FvcB1pUOWS
gfHPw0La5RfYnsmpUcv8S67P9mkR1ZH+485iXwFN6E2wu8hg1j9/8c5b8hIz4iXOw0xNkvfDHFnL
2c60pXj7LqY2tHbtoX7CS9qMi/5zFo+ZVYYWOJLzjH904mdZPj9N2bD8lEV+VJV8/cn4VKv4DJnT
+nzeDEwZjEqPsCIKW6EVz5MxKwgC0TLAd3B48+qgJwivHD4ZDXZ6BtdzOOoei3TJ6lDYaXK2ZxdT
8aW2IPrJrHprKggyAXQF1QcUnlEJ3RzObdzJ2C1TFCVcVEFmW6TnwYLZOPCQPN0+ePdm8GWodW++
WBqlgr291eXM4IJFSaWjbOiMesOWU62DGXy96hkVvAl2OAk7mjrXoaaJ50Jtd3WICSXm8VZxyTV8
PqhCaKgsO/NBuNeLfg2HVAIUFHIob7MYzb6khtPinZIN2fKY9SD8eaH2B+nna+zz+q1ehNmcGmIh
p5hivtXkdcmpH7PolzvN8rSYcYu1m6MEBhkb1i52Nl/Q+x1+jmXhHox17yvSB+FxTJVhVbS7nto5
1wTmwRMLZknFH8UMCn5WVHnfmdqReM1eKAB8qFHQdAB8amxCJTVAzShfH43ZewivXaghrOXLyfXu
bi/NvfUCaBEBQqaYmtEmUqvyKqZoVoRLi0Rr40Z5UCz9RVGB9KtR89ftaHvjAm3NC4L2NRE3U+gN
NJHspixDRVr6SU1n7V6tRHk/SD053w61tzJfhtosmXyInciuk/W+Exz9MzDUEl0XWdgH58jeDAJj
RbqGspNrb0snjtahp4nkcQjXN/5MoaH7Z0Ce405X+ulRy6R98MVe5yEmzyOQd8CSaa9u53BRshjK
B3PYFCqCjsDkH5wq6t73nhr/TYq3/GEIKS9NOlgHhdTdKaUjAXCD5QfM6npVTkaaTYj8l2HnCefJ
mFIER9A4T4+UMffirCor0EbBXNN3v46zVIqVWCiLhHPSowDkROBQh+yN7gm8rljwIDLX1x/Miu12
7pqaAmzpEIWk+WT0lv15Zud/1DTk4uy81x7RBMW75u3LEugRWSo5EH3rzX4zLMzna2kXoaYAoexo
ZJ4x/ZCfb0fZ22c0JGj082YnWd3ssyI30QXIGVuVyf4XIulT8SuJASq9p9qe5qfb0fZ2ANBdKl24
iYDz21xv7AC1TRO3CEdbL76gSlHc557V3UVR3X/Ty0w/KFbu7ACo2bT71yI3rf9NlqCVolQwaSpC
8Nxq+akt57r5pmRexpum6JbSL6WChVYvlyr5NTRZc3TJ7ixQsDeU1qHk8DbfJrEkRJTKZlGEtTvb
+Mv1zbNZ1UfD3IsC6ou3Iw8bVsum7obCR26m2VKGIAt+mTBXUdtR3ownB0KwEqVWfDxQ7y2m0MhR
1rFqnRMZwdImMCJXv/DMiuqD43hnRRKHKFQrKWhscSe1QYklAVwd5mqPMaI+6495qnt+n7b5w+3l
uDtv+Gohk7PatG8TOx65ipP0YxnGjgGsLKtrOPUoptTx/b8IhIgvhzCsNmi41+fUNFeNa2bssr5u
o7MSV/E71Bfkh7dHgbpI5k06gN7S5tQlgS1mAKecusBpgiHJmjuEAI96mXuTtvIK4GJwKJI5Xo+F
skFfGSq3SirL5NmKwcoDzRvH/uD82zkr1vKrBlHUpJG5bWq0UFm0TFGrkMp7fypVs5WIvZkNXu9T
w0tmNumXHSRue2NDxYHuM41nBreZQbNv3TFvyB57RVfhOKbjOU9z8+Be3o1CV4iEjVY3GkDXMzhZ
Kbo2PGNDVVLrUXSeEmOlHfWfdoqCEA1pOGPWDN8KgvR1mMVAa0ug0BrCGHqanXIOFNMDEDd+0uPh
szL0j0Kal9qw7pcZi03UCr2DT7g7UO5NVj71Zn3b0Mz6qTfKbKlCw0AUWy68M4YEd7jby37vwCD9
pUYLDZw29PrnL99MiytUryiqsGDAd41o+uempaNf29kRSnRvQGwtug/k9jyrN/vY0qeMAkJXhdnY
2L7obMefkvjN7TxOWhMUIcIKFrfktijZ6WLOZtmy8vscw8XEQD79uY6R4HxUZqv6+/b07Y7pt64g
D3duqs1+nnM1p9Za8TAjP8P5Iu2emsqYD27i3Y/0vyjbTA3kStNrJs+/1qzl3aLp07mwsGm0xXR0
5675+nX5jekjp+EDIflmbnnPcMgp/plFHerS0Z6RlxsmH2mqyO+byPVr6uif2BZHzcq9qKDSaaSj
LmwgIna9CovZyJc0V6qwMaBO4gg4ZP3nWhbLV3spvZ8zxTYE6YWqtf/i1OdVtrK8qCiRZFwHJkyO
Hj/v+CwrBI4l/SJ9YTnDEStqb52Ak0FykyjgjTa5tpfkyzA5UJ66Np1PRR73Z8g0hybB6xbafj2O
C1ym2Mm8IDa7GYRxrjiGrEMlK7X3wsyrc1QabdB6vf1ZKeM5mNJRfSgaZfxhJtQq6kXO4eAOzsFd
sPtBX/yQzfGJIHQLhppiVjnL78jPlb7iKR9zpfs25GOD7PD09e0bkcIZbsyr9xSkkesPyWGAoqjC
RjSbNjmNPaR3q2+PkNF7nxEYzcrZ5B1K7nMdJUqT1m401in19Qk+VP5DRdb1X+z2l0E2a9IGXGkj
A1aHlp5G59Gc+0DjGXXfOVr79qcmjFCEaRkTyJktyQbcfpraGgeLYSveF8o/uW/oUXZwSO60AFch
7/+FWVfLi0smNtuo0dA4DKUYf2mLjb+s/slT05+O2p9bJX4aevFHMg1+pA8Y6I6nSvmnto/e1Xun
KN7Z62W+dta2V52tzLqN/xr5yTxGj5kn6wdN5s1FAAc9mNd1eW/3IU121iMNcOijm6tOxXhJoUFU
hoUx/KMaUsH0Rj5o1fQ1Q0vuYK/tBlslfXkbrqoxm9nV7Mmtki7BNMdpe3SMp1ppH0bFwUtVZqku
77OcvOxf5A3kl8DoEZiGTb1J9pxOukPXzGvdZ1kwlpx0LIdmbHVGdTzYD3ubbr3NoeqpgMu29IBk
KPTGlLRUyqnpYQ3h49UFllONyd3tM2RvgQDUXbMtmon0xa+X6WxD+iqsrAoncoYPuK4a52Ko62A2
5u7gm+2OCTgjSM0Vb709qKMWa194D1U4DKuJQ4VNlrUU1kHNbG9A3G1c6PCkqfRvXvBd4g1y0vsq
RBuvCuU0JUEqRXfuS2U5yFb3Q4EnANtEbeIV+q+eh6Jemgr4XYvzcdyCVw9i2dKJ1SeTTtjtT7Uz
f0zaWnpZNfiYyOtPpeZtkhiuqEIzjzjzZ30O3NFcDp64O4PiRYiKG4h42A/b41EbF6g/wHHoNdle
6ltirJuHXtSGHqjdlB9t5PVHb04NmgmAPygTUyTYkisnmVhlusgsXPK4UN5RjHexMoxzLLTsNjKK
57rx7OK+zR27uzeixO0PdtreeFceLpBo0C50G65nNbagj2a6kYVqOYv3QzdPD6niuPc6mdfb72se
Ar8rFasq7VYdtNImRVcglYStpZXJQ1tZ9TfOjuQIVb4zJDAuBnYEq24G9g7XQxqtvjScXCvCYYYY
41B5D93OxkoZadeDLbCzJgm1SoGs7EpaotehMPyyi7Qwi3DCau+hlaj91d70Ziw+aD7WIwneivN+
xVMsdbs2p44oWdGUgcwNKwBeOpzevL9WASeIdivI+5XwmSmmbu29EgXY5Z9wvsrAyiPnn9tR9j4O
LGIuELQteWtv1lsmbKEOClXaqPSyT3TG8fMt9E5gVjDHH27HWmd/s7lI2sgNibPaRay36IscZCaf
EyMm5aG0+uYpqbrV5oUviaCKjM6DxtMQqvuhwurOEO2VM0Uu7q3srE3iPwKhUb00p/FTZGPQZ00W
VMYIdMKYjvy89tp3KDysX4ymJI2LzRBbo6p6mUUFjwztP4qWADtp7F+y6r67Y+lgAe8Xz1pgHlwy
O8t+hUBDpoOCAhFl8xE90aaZmCfKc5V07hZb0c+20R1ZaKy//dXnI+EAuIjGOwvz+vN5KM2qdFiL
MHWW3FeXuvJHb3lIRwpoRhn9i70M8AoUJs0LVs22KOwIR4Lh1fNQTdz6vVPaZhqUlNqOnOv2Jo81
+RtYg/zStuo4goxyTSictDhj4QMyrB8AhgwH5/pRlE2VQkG3JwapXYRqUxv3bhTlj7hmjW8lItIk
W2tlv0GFoNM3n6hM+qbsrYqjtuEtnfdzg3Ol6A9Opr0N9TLK5uaX9sRP1wrODBEhMpwinpZNY3nW
48V884HOUUENhBYxXXcq99drTs5VqjqFbUDNnajcx63ztUIt4s/bB9Prj8PTiOx2pf/Bp9lKXzRy
SOJ57PUwLlkC2WL0Z6xsjpSedw4H+nyQZ1YtBTAmzmYwVSfGfFRSLYxV06+U+b1dVHfz0A1+qjZh
rmfvUOe+7+0yBKYZ3B7i681rA1BbVSbBw/Fo2K6/OKmBTsOnLhTXEXf5YORfDVSfTdQczOoSlXl8
pCm1M6srppWiJnekTXnn+tvppuD5FRPSFd5wX5b5dC6XZDhIEH9rylwfS9SsuJEZGJDdV2ve9bJY
eHrahl6bgQ711qwsKGLR52ESl1VyAshUdOEEpCMLBwis3cnIRdT51mgUmT82sTJjaDoVw6UuNAN3
b1njymkOet7dm+NMPgRBoPf81Mll95ilavsrref6H6nNTXmKlYm/X5pa1ONpaHZzkHRVkvglpYs8
KCO96HFTzbr83NdG/mdjAfk9cHR8LfZAsRXEEt+WdATQ3ubWEaRugvIdpR66dVmQ1HYdPyitNUBI
GQZsoHOAoWPQLmP6x2A09RCM47J8jnIEPE+kBTGoUG3Epigzqhy/0FYIw6cEGWuPkaydNNBLYziy
T359iqw/mg4x2QA+5VsUmanURhpHHhXVWXUe+2RM/UpiuKlqIj9Y/K9XIqFYHmQAK4dgW/qzBgDM
1WDUoWO0zakQiwg6WXYHFYf9KPQq6ELTHd42/ooaKbqpU+rQLoYmpLcxPCdRc+SHvBsFNzaeeasA
0jaJ8qTkMZe6dVggJ/E0e5aNxmoevVUebV1RhrfWaoCM8Y2u966RNarXLYylyqlYYsaHS8FSLYjC
ySMJv9dZIaFgi3HA89yh/XAdqnDbqhVL3YTpUHTv5KRqn/ouE/gIj3PYaZERpGlfHaSi6z+6OTRW
eMfaveJeAT59HbQp21kHEdGEcpywSeZyvu/7OkYvNPb8WFX6O1HTg/Qcxbq/fRDvtLVWuB9HMNo6
mDNsC+2t5/RKBGEt1KOiaO7zvs7jgPY3tZRxaPvvphVZP8qEHXM/SnVIkZONMvs8LWrrBD0tiDd6
0wEP4QfBhQJiQGJHffx6LgbTSSYacTXIqwlibOlF4Ny1avhCoay4G5ti+nl7Cl7fRdcBN+mqqmFi
kFUsLtXJPwhZYRgdjfKjauXzcxwd8UZ2o63QRxQTWGdbXbxGj6yuEwwvyavhIzB68cFEDuqzVMU5
KkZx8H339ieSE6zntZP9il+mLWZSVQnHmivr6FsPVCoY0YU9yFj2Dk+SolUZm11K9//6m6nZbLiR
yjGj0SU8p1OufMono383T0r8/e1fCw69SlqJlicP0utQUdqYYCpdQiEI8JfXudU91kuez4S7oTvF
5QEEcm9oiBiiQ0JRk9tsneAXr0QPgdm5jds6bEq7eNdEzmoQWBtnTc2sg9xhb2ms2BqKpyRlMIiv
QylpJBXLpfae0NXAzt5cvGl1gPQmH38bJ76oteId+S/vLRDq0aQrK2IbSenroEmk6PlQ0t4rDdn3
fodEcfM4qupcfX77hyPJ4EjFQJZtvdlmSjmPs8jLJlxNPIPcjuPPVqIWJwUNmLOiFctBGrI3m2jm
cZ1DFKfJtvlw2bK0kdTZaB211KCkS9QGlWbXpxIo4gW14PmI2PQ6Irc56xL6EAoC9haTi3fhNKPW
wdKsht6PWm/2YSH+iRL9FwE/6CCL2IuGmyMH96qPhyLa9YfrpjYZjLFHqW7RqyxwOiSipTc7f1lK
7n7B0c9+f/sDvt4JrI61YQlKBfGT7c5rorphJrMuNHrFPJtYoH7sm7E7JXC6v9wOtTc2uCur5Q1t
Z/iC12OzjR7/4spqwgZ01KeomDCTjiLVxLKCG/HBwQ/nyNDn9T6AYgm2bSWkgUmw19G/2Odttzhq
2vLxEN5Kz9Zk5qdlWoyDB+TeHFLXolYH7p2i4CYKmTyUQSzcwhjWvAwxr51/la3iLqfIMLKDD7Y3
JOR6uU9X3CNt9OshVVZZSEn3M0yqyAmiBCPODtXPN+eZQL1eRNnsM8dGgitT6jY0EOY4VWZqYKOc
FwcT9zotIwqkSj6RbrAo1hXz4vNM5pJ27TSx2o02e8hnXfsmtNQ8j1ZXf5gVrRsB/UTTwRmyO4Mw
juiFakAgtkAzjGkdVSmqNsQAs219TVqo6lsxNLfT7QW/ty5WatP/D7Q5+msjNnJzKNuwHKLiUveW
chaIOH71hkOtude5JjPJi4AMC8MUBN+uZ9IROTbU0m5Ca9aS8owuvRZMWm/iM6zQmzFd4d6JwsxD
R5bLQTay+xVX2dm1z7VigK9j2xI0sRFnLWok1kNpqH/HuHYg1zSEbZfdpfH46/a07n6/F/E2O0AI
x1vSlnh21IiT6aazn+vRETVzNwp1BQeyqEuNcHOzyQqZpMrh40nZVQhNtAIEn6Hd3R7L3hIBxcAH
AytFZ3f9FS92gJMuulE0ZhNWlYjv6RZyVEGv/NRRfft0O9TegF6G2pxS2BPUc2mzREQZZ1ZggNwQ
Qdma0ed/EQdvzt9a33ymTX1QszoHHJNow4KH+Q8AlrmN+2+UHBkF7F0npB4rw2ltTbubq1IRk8xK
kyNKrdv5T/w4Cmp3hUudxW6dUOlm4+i42vtYZBR0maDrIvSzOa5izR4LqbMkALIn+Dd01r1Zx9Oj
3uvWx9uTuDO4VZ+SnBhLME6QzeCcNDLgi0xdWJvNAF1alf1TI1DIOdFnHv7EU3p4e691tXdCyg4P
l1VBZnOECDUt6BGB2yuxlP5VzbhX+K6pVEfuXDslStIpEHtrzshTaPsYd1TBSWROVajkwvuoNXZ6
7ty0fTTVNnoCa+B+zfs2uzMn2w2B3XlfrVlJ32rGSF5MKYC3MRUO3lHbx01sGDP4VmCXdgGkMxFK
fTfLOEl9JXKmN782rmJtJa+qyM6cOtWY2dFQgtnLbfLIoQ6WDlLj7XWzs0TXJxSdkxV1DNj8+jwx
KvTO8qSvQ+zBhvvOGvoHPU6jL1HSZAej2jlPYHqsbWzOR1LyzQFp1IsolmyGXZjCU9OdqP444QH5
5m7Dqm36vyibyyWF2OqkpVjpkpl9Pzn19L1SpHuw3XbHwlqkFQRqH3Lc9bRNi5MbZs5YLEeOfutG
xlk4zXiQ3O+tfAsBEWrk63OCxX8dxiz5NI3OosM58fNsKd0HneYuvYfEF/Z4abvxbtTgMmu2EixG
Nxxc1DujJDxYJdJ8kOnby6bry24eUIkNlUKm/SrU4p3MQjTtwTh3Di8yOsgW65tCAzp0PcxxwCfH
xfM7BP+VhJ67tOeiV10f5LjxEHXF2xlO+JrwhEE6jDkl3d/EkxSZ0TGqwG1r+a8p89SP6rw4p9tb
a2/2XkbZfDw1gkbe2VEVJjJqzmJsZDCU3T9vDwKDSmNLQezgM10PRRSTYtWxU4V6G+lPlSrtM4vh
SMNrbygrFQzKG0JhhLuO0mLZlxUVR70GEuVRFkPyZInJPkg41gvjuv4JnItG1/r4opi8VSyNlsVO
KSiCrYco8Z88y+R3TS+8n3KI2+4jpghKh6J47j6S2Y5eeHsi99Ygmv1AvOhY8OrcrInIlI41ZiUl
bM94rJYoDppqetZ18b3uyRRuB9ubT2xoICUTCRra5pByrCoDmgcqNS3z5rGMbfNS9Vp2pGW/c7hT
vSa1Ii+gkrptdsGckk0i4XNrVTL/HDvFDFq1yE+JmnpvfyNRNlr1UqiSUfTYJAOeJ0Xeqyz2eonL
n9B/tIcSrun59rztDWgVDwLux6h4uVyvQ6W0ijIrDNbhoCtP0djhB1BK4xlrt/jgTNr7RJSM4KUC
J1ulTK5DtY1GGdEglNnW5anEafa05IcZ4lrC2C55vg4sL1IppH02JY4kwrk9ibwKkpk7niYvDaTh
+PgW/2E73d+8qrG8iel74d75digDhT6WAFJq2lo72sylB0NXSxq+WNMjv9dpUv+poAZ+sKd3p/FF
lM00xouSLEXHAIvJyjCzTM300czK+KB6vzuPpIfANNfjaevuVLVItFsNFP+kakbgBercrTLy8V2a
iOm9qSTJMw4g/aXwJHmjaQv3YGXunF1rOZ/qOjNqUJO+Xi6DLbQ5SSBwoXnnvatjLTtLVVE/zN1o
v6tSVONdp3ZC/rIX+2/eFGBSKGxDZ7XITTepf5JiBNkrwFMHz+medUhj30ttsn7WUK/ffm5xOoJg
BhVOb3cLZesUq20HJQUz6tm48gq9flYz3f5ye0A7a+YqyuYswX4ywUkFEOzSdPljrLaxdW97TXek
a7wbh8OX82oVi/ttgv3iLe2JVPZ5y2jK0Rp8A9JH5+dzMh/p+u+cWjzNsNRW+USAvTY7rWnU2p1o
9IRiqM/F3Jhnd8y+NW39dtQQbd7f4uJIJGCwsJk4TV80FgOB0qTyHpO+/SPSPOcgwd4bDY6tSHbA
BFrh0Ncr3SUNSMUCZdVQ2UpDI/6wFzs5lSKb/7q9DtYEaXM4wmmGP70WgXn8bQ7HWuLlV/cakVoZ
RAK2UWDUqnHOxTCIoNDcCsdaFKUebofdWxbUZlcc42peuK0B4xAmOEvSVf1hsn1Xa/KTicTA2+8X
mycl59VKsqOVdT2NxeLlpeKAXreyMgtaQx/vUucwA9gbC+Uo8LQ6ij+UIjZRBNgUox3K0EWPwXda
Ub8fjTj/dXvGdk5fyinURuHV4/K0HctgF00DpoMoXiGflHlQrTMPTvd7nIs6iJPW/YICVR5YSayU
vttm2sFk7qxJCttYTAA0A2e7PX2VbtF4kQNoXxa4BqWAA4dsx/Q4txjA3x7rzoxehdrkibXlZUaW
QABFqsQ5uZ3zy+AG/1dBwCjpXGfreXv92URpNsVAtwgV5aIFy97/kmps3/+LkTiUpUAqYWmxTQAa
rdfLEfvRsFITgEojt4VGln++HWXv02AMtMrRrlbu2yaOURqoc2TMV1/EWCV76aAE0iqGJ1zUxi+3
Y+19m//yzlfDiFfPlNRozX7UeC4PQ0tf0VvpZWrcfPoXUWiiI9kNgBe0xvXHaZW5awBjsNhGDFt8
zWyLMJ/V5T+3w+xsKoB/vL6BAELe2dJi1cGcmiyV5LrZML9f5sQWrd/lI4RVE4mh3i/VRMwnT/RY
FeZJIh6liMZ0Othae3PKSUjXA8NzkOWbE6TBXjipx6gMlyn+z5yl2rOrpeVB92hvrHRMOQZhbIKW
20xp2avgGw0uLk8YiY8goItIm/xqWcOHRDeejEy+kwPqcrm2HKCU95YnNxkbjfGButlcmSMkaqmV
Jdu5sZwTzzH1HA81GPA2P1IO2x3kb8A3PRdw0ZtBQvBfGs2GjxVZw19tgfhu73R3jhd9X5zlTkkn
lGOMH6VZHOyKdQiba/R3T4KGAe9bStHX63UQUdzmOaSzqOrbMmitePlhtHr/ye2UzvmUDGpm36WQ
dLozxYR5ObgcdmeYaxQUNPWWV6JiiIEoaZJ7JWr6ro2LoaHIQNUKebZAoOj+7U2z84pfHb5hLNLb
IjnZHJwYReWtY5ALa6lqnXBYMzo4R9LwY5OnvZNb1lF1em9/rNtjLRysnvKbrzpHpr4UI0t3qle5
hlmx5KmMVGM4GNluHB5rqCmvF/pWmw0KmlBmxS1DqXkVhiNyCVywim+v0TpgwHgB8cpGMX8zGlM0
BsMB7Fun0PcUq2me4mw6UsLcG8u650iGua95+l6vSHPpk1ofWBK1ouaI2DZx6Jq58/H2WthbeC+j
rL/iRXqf2z1tdmkgf9l72V91g/iE58XxzyIa1be/ixBbp3wEjUTDanITyioV0VDH5eOI3juNbROf
FgC7d7cHtDttZHGsa16zr1jcauQWdWUxbXR0878Q8op8u3aNv29H2dtCdDJg+vMf1bjNx6HqkWDy
y3EBcOYnBMuPmuy9oOgU6WfTERJiJ8VHr5FSmLUmVa9UO2AEqG6BnkU4y/45cZvonVLa8wcuRPsT
TAFAHsaRIcDesqDugfYJrgNU8DdLvBwbR0G0vArpaLUBMkKW3yTaEqyI44M9uzc6KhKg4fApIsPa
lE0TLZdtrOhcLqkQn1Ktqwp/0K343EdL9G3Ace6Mmsjbdhf7Cb7NSrmguc+lRk3uet2rPUYOQAuT
S9b03h1eEqXfjtWRlPf12P5fFFIg9Fb4GohpXUeJraGSLfTii4abwF0ta3Fqm49W+2yWjXlXYDdx
MJnX3+13QG7pFbS/EvdQ/bkOiAO8GCpUhS+oYZq/PKObeP5N9qKf8VyftfD2Lri+NP8bzaApATt9
1QvZ+mp3U7zUg+emlxnDnvO4qG4g3KI54eFQ3gk10+6By7pfsww50IOBXm/z/4Ze2SUrch7a1vYV
H1dK21P+SC7FrI33zgTNc63xHxRsd6aTBQlzCiIrGlTbe6tFmXkgm8suDqlnqFrTn4Y9iXODS+jb
x0N/GNUhzq0VFbrZBW2iiVHMTnaZ4IQ9502l/owRhz14zfz+wf9Lc35P20oYBXkKMgh97E0mNw3g
yOY6yy5u7XBW5YVhj8m5t9BdoUzgdPE7ykA0p5fY4DEayEGZJ3+AVmAGYzzRRIsNJPxPQrer8bQk
ozUFRua28JQrJ1NPndl42mPdJMNwisQwlb7qxsPX2vWqfzBxlVngeqn5ZUmjxXyXdZBY/EW6zdLB
ds4s+xNSYtiDlbm09Duc1OjV2Zhut++rfDG+JbG6ZAe3xfU5vs4HdyuriJ4Q/0td8nq/zJBsXTUe
q4sisUdVyn4+9R0+6ohmPqeiPDrJX68nCtgQ/gD/IoDBVXgdrkkwB8xyrbxgJT0Gapa7ZxDihS+8
SXvzgiIUpROotFCk6AdchyqXLmq7xi4vEqfpu84q4rCpq79uHwCvzzekUshYf/OucV7YrNqON1ZU
KE55AV+Qnk1v7H+Muls81WWtnbDvHZ/zRCoHQX93Oq8XMesXQwlyL5AGANyvhzbQU24nJa8uU58X
to3HpBL3z0hLKdYDddeeEnpujp73jHR5Ur6vXacx0dyGzTz4lapGyWe5uFL9qmR6vvyoaqm86/IF
93A67YhhOVrffTZNOT/VkztlwZy53uLHPQRROEcRtlCLWVWTr9Z9/j2vE5D3fWN3EtKSUh6pDb8+
YiE2UuNYDTVpQWzlyRsq41zzXXexpNNYPoTK4XHWE/UDQkLzV1U2gnd8toyPZTL3xsFx8ft+up7p
tX1PtWClppJOb2Za0/O54F3ZX2ZTNsZpdMze/ISjmWJ/bDJP5F9EWjT9U5u3bv2RqZ/jBzhA1d8A
xBPjm932M2T/NF+OgDyvT38SE6gI60MRoP72BeP10vEGty8vwkAFUJ/75Q/NiKZ/bq/u17uVBwtd
ClJwOD/kJ9frLHVkWg1FVl0cXFIyhGcLJQ2meMiXe1PUy5HM0euziN40OFequFQJOSCuw3WdRH09
YjONqdZUZ9NV0hoEpT40wZLY0zcLuvqft0e4G5LPyiuD8jFNruuQblN0Ez2u6tJly+o4pdrntnfl
XY1q4LnN8vagkLAbj/SfHhALCqn363h2ieeCaSscStMYNXcwZ6KvGBCUH1qIfSYSUgL08puHaK5g
JPhC6OJjDnMdEn8irUjytLkkyAfCf+i6ALud5L62zO6Ul8gy3463s2joUqINvoJ3OH03XzFukwZE
RtJczDnv7jStmN+NeQdNrrC1o+25vjKut6cFG4HDna1AcrnFiCKKZU4qFa+LiUIyYv0rrOeycON9
ma2pFRdEP933gznW71PVSWuGy7INrGEwy7vUMGIBMqcfZt9EivKopPn6alj10emBgAWjfrp9vpZ9
n+eLgKCKt4KIA8NAOCVr/15o/wVTNwCiFWPfHKyvvcl/GXSznq2y7Jch6qqLaibmXV+U3kmrYjcE
iHrk070bCtMmcEcIeKL7cb2u5gbLNCgw1cUyK+2u4r646GopTl1SDwf1hg3xbM1S1g4PWOMVHqmR
817HWgmFWRRpkH1TaNU+QOuoOyF/OT6zf5ncDow+eH/hRf/Mkjbak06F/0djCrPzoaplb2v7//f3
8GRTSWBw6IUEeP17FMwsWi1yqkvTJ46PnqNxXob0SPZ755BHjoE2KjqcpGlbQ59BMcakbL3qsvS5
F86W2V9S02kP3jA735EUAigLmHJkLNR1Hb8ogNgI3yij0tYXI+4VlL7jhYOvWi4i4ty9fTTsDYiC
GyklOQtEgM1nhCe0yMS068ugZcaFM2n0aWEcKXXtRTEIQXaPKBlH+/WAus7o+6Xrmos7tu4DopfG
s1jyIyUBwJz8O5vDh/YURY4VaoJKx+Z2LKFZRWU8jJdBxeb2R6rNxfLTKJABfDLKGOJXsChc398L
VAJLNZBp0/ZnFwaODKo561JsUDWjOaPXNskzVgqdEpDX9cVDNyI29g+YH+OrFGWd0ZZrCzPQs1zV
AkNYbRzgmmF8Vs2CV0tPG999x2M+s4rAnlrNPXcWhdvTgJ+BfZ9Uk9Y9dhZve9+DKNMHrkq68odN
O6xGlSijGRyDoVvhpH5fZUoSzo4ea6diVpEuxwvFrO8StyoW35E4wBe+2w+D/KnSeHXuhTWU1SVV
ChWmtezBmZvWSNHRiuQgwixJKCUDgLV/lhEEdSQudS35KKvSqc8DiSRUPK234meNu0kEVZbNxcc4
bjUcD+WU6inCZ/ok71JR2zKIvcis7qu2cOw/qwZp58dEunPzkBlOZX4sx1WlZELU1vkzs+iDXeiT
quW5B+Ub/cVoO8DpvRthKwIxVz21TiXtpzgVnvS9xc6Lu4av9c6c4z7+7iLU9yMalx7aKr1/Bapb
hRGkXqvjz5kqXnOyPGGb/jR20gyc1FTa+8RURPrBmVMTiwOE4orON2Lu3lCbPP1bjKCPm/l22mSz
OKEwPuh/9fPMqWVV6CX5aN47n4VYPOuk1B3MYTwosYVIq3j85JbCqTs/sftOvUN0vijfLQNv9jBS
IwRstXqZ2jsjUlvlhDpA6nydRu52f4QatXxA5r91mClNLQJP7WbtR2s0+exL00p/LkZa6fdTDvPn
nA2F63yb9Up8LNRCGvdDjqDlO09NekQ56tmcznXhcFP6juimyPOndsiGhyyuleF+0hrpJb7jcVLd
5bQvoCEOWVX6BrnceCeaRf9rNOwl/vrmEwV6CC+wFcqweuZc73WTZVtWudJwMSB66PeLVM9NXLdH
cro7hyRx6Fpji0BpffuY9EQpqlxm7aVAuMv1U3ZAeZpFki0+NZL/I+28euQ2om39iwgwh1eyI0cz
I8uSbfmFcGTOmb/+fDXGxRXZjSb6HNuQDQjWniruqtph7bXo/T+9LCb1yJAZtQR5uk16zCYcVSM1
aj/iRjjQeA2+qWgV7kzKb/gnPp4xqnKUdQgQEX/aAnX0KjCnyJRavzNrJ/hJTAl+t4dE+ZJBWd/9
EarOvLwTyTLbM1dF2npl4tS47FD0tnGttMRIX+fZTmrPqaQ69xtew86TOkv9NTcatX3rmONMvLAJ
qYmZsZ7XJENB8E8cDlnp9rWkJV+NbpGjdzxe616ZwzT7axPPZe1OxlDFv8tSN+cuvRo7PpRFOufX
xxst7ujNHU41AvQGNWwAAduBCKVTnMbU55ogplLdIMySK9GC7Vvo2VxrCTINDTH1wg3kiB6Rbkjm
349/gI9Puf0JqB+gAkDWA8XD5rViYl6bnVYu/XDihT5MSLm/BwC1cjdrgrD1erpisjerlfHJNiX0
W/qCHtxBGxhrc8s0p9hu2VKjkXyHjHaaUhf0x1xPWtNbVKOOzvCFxL/39bS8g38cm+Pjn//OI8hA
H11ZkF5CMmrz42dybc/jQLQ/KUbv1uVwKAGzeGHbfCLaNXZilTsxNTxfRIOU3qFk24o5p72VKHlp
l35hLbCg4NWHak6PS1191pflhYP0+fHyRLKy/TpEeCATUA+haCWW/0NwRHYQlXEPzWdA7/5V1fri
kCgt4tgQal+UPpb9OV1sN186c8cz70QxNENharOhlIR5bhtiDmYYS1JWsVTqjVmDpA4q93tMknfv
NcGKST0J79+Oo6FgN8m9FFS+VhaDJ7WzflyKRjrYcjLt5KH3FgRtBIV5UG4U5jdb2fZ6SP0fU6Ed
jLWrJYECRYc+7HyxOw5JLsicGPBOOsnbq3Pqi0BREgNi1ih4hW+v+A3Q7D8anIhXfUrDpy9qxOYp
HgAqoo0CMmDtHzaMbGk2Wy35fJNdMy1fXqHMnHfi5ts1AWWm3ANPmkJTaotbrUMdsIMRdn4xpcGf
TpM4FhTrWfWmBHogowfh9E8hZcXLIE6XYD/iF+ojG+8blGJG4nPqfXnI6+nY60CkLgXMM/pxSLMw
dKWqt+pLaVlckUZra1B2SX2wN/R3e94p07Nm0hJQQSDt1tvbyOosh3LT+UORjNcyk/U3XR5Vj1oc
d0CZx9+jwJx3Tt693RaAbsGBx9jpVoExdNQB4Uel82trRKmqTuR+gS4ukULXHMYxhBE3r/Yw6x8R
xPqmoZrLImmnU6/mPVovtabV2qd6Ofq8pJH0xYn7RvqGjkHff+4SaQi/ls4SzQdYS6lRBTVsCO6C
1pXceXakVhVAR71fqDLk1e9hDCHib7FKI/HU5Loefh77jqk30kn9dwZOwtiNJIrC32J9kJyDIXhS
3qRgjpud+sztkcd9BHss50yIIG28KKiRz6HB3fsgTporY47L54Lqxc4ZvL2jRakJIiYAZHjKdi6o
Q2ejLZa+92tSL8ifu7n2AuALAxLuWvyrkU/ZKbQz+6WPIAN4+lbDOEmgkDDlZdoOPw3m2PWT1PYI
pTbSuaDo45rWrjz9nY2ke8p0hibY15ztM7TEEq2iCCtmJum+Nin5r3LV6zvx4O1jIErpTAhR06Gt
vSVasycnhC3JYCOLZP5FM4fplexQvTDhuzdle3dBkJ2KkUJIa7c3WsRdMaqt3vvD3KieI0Yaai1T
T49f77tWKEGK0icCbdtSZGvRec61aPAJQ4dDWGmjuxjlXiXgrhVAbzCjMDZMvWZ9cmFIXlRELAd/
bCgBJcrcnuc0Wr4/Xsu9jyOadEDQxQTclvO5apQGQKk9+EvetD91gxrzZlvlyawMaQdnd2uKchOz
l/QDgT4w+79eUNCXVrskI5d/rxTXXLfTv4JWLU4R7bud1/quKTGJASaKstANZ3CbhIPTzr1PWvC3
RQvYjYya2sAgPQeWFS8aQBUxPyM8Drzs5isxED13pR6PPilyeJqlMnMdpd8r+t6+HR9qwuiVcRco
VAbXWxeqU5BMzjT6fa/2ywFuPf1cSFkp/xSHfFrypFp/joXsY2UC/yucA/Ym2rVrm3E/OEuaYdNu
W/PzbA6IAhW1BAmKmvrgkeKTZJd7R+vOQgWDE8AHwUxCsX9tdADO2uhSMvpg2IwDz9HoZYx9/RTZ
Zv0pKNW9MfI7jkI6zL4KvnPATZtFmtastOZgj77UKzpjrbF2coIyPCXN4Dz9agmpKNS8IF2BUXP7
nqSylhuank9+a6vlxerb6WpHY7WTytzbQPCOogFvCe2ETeJk6ENIzyea/LrszNKtzdSQ3LJX49mP
Vav/li+Z+jzGAnglFWV6x6h229vuezHQ7jWTevLtNKncIBrnwIV+Rd8jLbz3sQDfcKwBBLO4zceC
sT0x26Sb/EArGz8NTfUsVLNfOJf14fG1eGcbiZook+hgOfEQEUH+kKCZMw2PoHJkv60U4xLNA3OL
rV15MZcjUmzFc+QrH4eNX7gaHdHdIkFb2+uNUjabWVfg1yrUf+e6GyK3DIzihQTA2HmP761NTI2D
fBNDyLrY5h/W1pYtkFykIPypLqUjIzUjF0qWv5eLA0N4ENTHx3t5G23TABBTTqhwCRj+Zm1ZlHW1
lNM2U9E+epOpeR4U4o3fijQvr2hQm1+yeSyfPm2iGSrI0gD2gSISm/DDIsuplUjSuJcJuuWjksiS
GwZlcXq8tNs3Gogisig4PhgjqAvXVpycSl2a66Ov10szo7oVDo1XTXG9B+a7NSTwywjAUVKjN7at
h3RmsGR5w7FutD6jum0GnxdJanYaYrcHjIonBGIA/kXtbtu2brKJ6cisn/zKJqYhg9cPQWotblnq
6s4Bu2cKgAyHDA1FOn2bi56alIKGxjT58M86UMNCnY3ofeYxdVo9HUuL6irwfuSUSN+33dyspAI9
dfLkL+ZguX0gpVfUCvaey7sLIssSDWoC6i1CsGhlZWlna/Jxd8lXklFxpXiYzmYTPEebIS4LbkEg
SITTAta29brRNjLdqurFryybri+RR9S7FXzN6XkA//j3Yx+/szDgqqjHk2wJ/qmtj6uTgXh0IlOr
cpxjMJv5oR1H+4RQ695NccfLgVWBAGeNgllR/P4Ph7at0rqFEFr2myZ0DmpO4THsoufkKD+2j0kg
zhDvJJnVFnzTjcM8Vcz6A3EsKo8+e3jS82A5a4huHh/v3c2C6OWSH4hKDtkCAzXrBalaq4VRIlu+
TZn6z2mKu0M1xumXZ62ooqICXBo2CTAL2+hw1NOoaqzBb6YWtWgc8dXuKmsP8XHjCJrQj+BqoDaF
NMI2qB77zM5GKaWUIPAseex0zLnVy1E25j1HuHmiOLBgsgWSTxzdbRTTa/nUDIYz+H3SBl/NIe0P
XbYo51nOuhO0tHvTaLdLo3go8POE2djdPonoVS70xZTRp8EsXbRZhQW7r6LTpLQ7p+neyshHSEtg
HUfccOPic13FWWrIo590NCtpadEmjKfyVCno2OpMJux44EelYFUAYgOFthtYafJISuprF7R6eYGh
wxr9AEp3lAed9sXKW2LdMig/2WC9vqf9bLzki+W4y6w6Zzqh4xk5P8VPVCt3Z63QP2nyvHcKb6IC
dhlaJVh/hNgQ83nrn4vB8b7sNWnyM6sUJJXacpjKrnyLqnz0GjMZfrbSLtnBsXygR9a7YYoXlGkJ
bgB4fjdHZaqYIe+XSPV7avPOlwCRiPxrpk1d9nNZQhnxPbQXPTuBrNbVV+oWc39knM9uX8ZImlug
850RuFnaEFQ7aL+/O+Nk6B54K32hm50HkzuqVRj81VFutV2qnJn0jymFRpaeZHmSu7OTJ3njRWMb
O5cuTu0a6p7YKj71gs/z1xmCy+TA7V+2SGaNmfRnlc1N5MY1pw29b6Ro3DKJZm041FSnAq+kSNp8
f3yd3B4GUJHkmAb3lYDMbTyGjDcfCGc031ZjUwY8oJIPQWH326QVyZ4m7K0bYAwkuGDSpaa3fZyD
zGrhabc0v6BL8ofW2XX4BWYhvTiooQEBRgP5c+bTtZyLw+Nlighj4wowAAokh9AApya9dsDaKJww
mSPdTxpbdzUnbS/IvABlgw//te3nKvaMumphJzSDpy9sFgrOltQaXkyWvjbNrFo+2Xql+aU06d4S
SsM1N8t5Z1b+9qoRkYIg1qK0g86B+P0fXlO1WqZMDWLdj0IVolmnNNPmKxXPysFaPnDxtPm4xx52
53sC2wL0C80dxYptSdGQlsSZR4ySCs69t5hdZtJslArdq9RJ6rwskrIQ1B73z/XxB71dL7e3ynQS
pUZAe1vEUQWYZTFGXffBa5naoSmTcqbDaRfdMSoi5pX0BiqfHS+6PSxAgoS0GEVieFS2nxKSZIAZ
Aaq7feDY1zbUMdM5yTXJ7WzH1K3Diq46+QyZtg5Kf3MuNcRVm5puhs9gruMhifheZ9W3cVFbVx+i
by0EdV456DteJB6k9TGhzC6YCAgASeO27EsF6ltjooF7mU2gHkkbB4ehj9udi/l2G1ka8wIU9gUf
zHaIP82Jz2dKJ/5o2a03VVp47vSQ4ajJ3lO73mhDfGSiIiPUyW9EULuFubfwKdQQeth+Lod5/W+H
SJztpUCugKzQ67bOgJ+D4JSHeWwdgibUFLgDaEec5drIjfOEukb1amqB2vxm9FRZLoUWEKlyi6OZ
441jNS1uBzVhujd6IK6F9acQlR3uSypIwJi33TOowqIsrwvHB+fVTn4qjwazFWlsMMY4mkr8AvGz
0njlopmQIUpVmxzbvgi/PT5mtw7BjcmYNJQYDLEB8FhfK6MzdhYjXYGfyGX/S5ii5yAzkfL1sZVb
iLxAJgKCpIeMy/NYr80o9hgIiHbgl5yJwAU61sDhYGTt5OUD5dAL2iGd5qaGgH+MhaVrn+1ei1N3
BuE1XKW+Ga5qk0p7laE7y4czCaIdMgjq8lvMaJlDd7EkpeQjLAkigZzZqdwRkrKnwTpiBgPiEVpP
iJ5xp603oEMGNawsla+qUklTprY/S7W6p+t6c2lyBphbEkgLSjNUGNZWwjErbVDVFBZoBb87ddRe
qi6O3xQr716kaujqnWz85hbDIDOqIKvoBJFPbJZFnCsthUQ5Uh975zXqEEM5Rzlyr+4cd2OArnOR
/qs3y1y7Fs61c8/cfD1a6kDWefH5fmKib73cBtWZQCrBVzTpRPhd0JV1Z8NJi51V3tlWXiLiWir2
DHhs396yyFO6qxn1vC5apFOm6ojhqMlQvhaVEmknQ0Ne57BzZEQmvrof0IRCZoEW+0c3b1uHtXqn
7OhIyf40JtPgNUVSp8diiJyfbGWyFNe2+/DfrIh0YHpg7g7AIivb1ewu+TWiH78nM7Hea+rAVDLF
CCHFNyJW+iTrvV6SYYpGqy0uXOnVu8ZMgIfVPaTQPStcFTyHLJ6kVPz+D1EOr0kjz72eX3pbm7I3
tRq75bPF+NRzwPT/lsMbz4Q1Mx3kv5s6iDSMGa9fll3QU2yQLNUjF2x26SZpu0ckcGdNgoUbMBKy
KBBfbA5lG0vqmJh2dkmC3iGNgKHi1Eya+s9jh1k7qViRgFjBPEE4Qf1gGzBRIkb6qI7SC1PEkV+M
RvB9SrrWC43CaLxUMavDY4PibP9/B/0wCKRfwRSpBSPpmy2M6HkYU18nFyOKmi+OJI9/BfXYXxHC
cnaK3Bts/4ct+nJ0kUC5U/Xb5r0FUNghSprkokyIvmqTMb4MiTq/D7Pcf29KzT7KUu+8OMPYvhRV
l17Ktog/hzDW7yz69mOCMuGdpNHOuBkcXGsHHXKjDRigYNFj3nEfpOUpThJlx8o67hbLBamA4Cus
AgzuMsC1sRIBbOwqO74AbpFQi5/sL6MzzF4YL/2fzSTPn0vmiPdKQvfWxtGmZMyUExX+zSNt94YF
jdQcX+R+bn7uNXn60kA4+Pmx29yzInAY5KRUcm+ouKQxgXzA0ONLHaaA2esORCD8VTs7eHsaaBYI
/g4KJsLa5rqyzbxSwtGIL+lo5Z8bLbIDt3AiPUP9qB7/MXTUQh6v66PYsz4PvPFU24l5wUvjqOuP
FoOupwFVJZdFTZX4F0dq0sE1lUbT3iVIBJeLvVRaziSwkS9ebw32H5NOPfkAtaYcHOUqbboXFQpo
6cxAuqx7Td71qbsEw8ToK7ei2sPdmJT5u9zbiVxTm5gL6edAd7rgTSGQG1+yIChNX+lSKT4mQTw0
OznZ7YkX1X1IngTakMra5iYjU2wWWYuks2RGY+k1dZz+4dRFSNXaStrvj/dzHVqIM0AJjwMmaJGo
UW7ZnqJRq0JYbhJE6avqZC1d9bIUdvNul+3wSc8C+e+ZisB5gC/0/NjyrYcaAkanMM9Ie5eEaf0h
zVGpQMbK8UWRMvtotgVc4EmzF1TcnnHIAHjbVWA0kJFv0eIG1SKTdjVnPHSW7gW+IDU9IXTX1q6Y
tAwOFNv69FKbGaIKTy6Q6BCGS84g54/TIVKTH17ZXAv5swMpvDiSGchuOkgqOQePrffYzo2/0IBC
bkWQcRD0Uq5c24knKTaNZokv2pDan2EOqwpeWVs9dUMHnfxjYzcnHmOQSgmVL4Gr2DpnDTbKqrQ+
vkiT8tcikU3os/I2OtL7Ij1XVMM3RWeNB0D0kpn73Y52Nc7Sl1JpMh+pBs2xywLzwtVcvwQIYZwe
L+vGTZgnoEQgAl3CwduSWqnIct5lXGRzoiSv7RgbxpcxVe0/CmuIIq/ppXBxi87Kn2J1+FgjITUw
L0YZ0I7Z1vIQr1HzSY/iy9AOimc23NNDZ6fex7T34zXeHDjWyLPDtLIDmgjEyNpPmmmMGN3gKNhJ
PjNMUzGQp4zBjtff8UYTvyfLFUAi8GRrK1Vf6fYSpskFmdLomIUSa9Hk5Lik5XOAP7F3bBozA3Q8
CPxu2oejtCylM+vhpcoZ21pmm2kJp9kDvt4uCCAPKTWYc/5FurBeUG7W4dIA7DxnXZr+mdlQODla
lXwLG5Byj7/QrRdiChVtJji5Lkj51qYK4rxKNnKVp8n4mjehX/Xxl6JQfq/n4q1tqp27/87KQH+L
8Aq/ADe5uYHlGKI/BK6UMxwZ9iXop8VLDLXys2AXmHfXFNmG6Crj5tsKQKNUZoQSFLwlhfV1sdPl
iuxQ6ipSF50f7+EdS0hP0eAVWQDX4mYPe0T6kKhVlHM255o361XvmZUpn6Gm2Buvvr0LSTjwQDDZ
fDJUATefq5kpIYHnOpfh0Hk9emhKlv5lJ9KhgRByxzduTy/GeEvoxdCzhC1obczUQlVu0RY4t4w4
v8vxkHzq5HI+Pt69u1bAWQH/Ifu8GUJQkFSpkHdTzl1rzm9xQtNSjpI9wqO73wjaF9GOhzp+i1ir
kPId6PwqZ6cQ4GnkW5noYewp/quuzXaPZPe+NUINMbDMe7LZuchmjLGsLOVc66PlKaPSnBbDqU4Z
AMCd1/He9hGzEdiAsZZvOMhbTadMA6D9bEeN8RID3r0UoGp3XPyuFZEYiYK9ALisXYE2mJ06icH2
Dcp4bQu9PwVL3exkEOKgrAJtBzcDMsFEisAgbwU9o6Ce7DBKVYTqrBGVzVzO29NiGfknNZgKxR1y
BAiZxrKSvRmL2w8mhsuZNgB6T8986x6R3Upx0ugzOsuh85Kj1+12k2P70VI9/8EIzRS0+MiRKNlv
IU/SNAVWr09IxDZQPSt2Z3iKPQ9PnyrBdI5DIOfGRMGW8Bv1DxlKQ2c+52E2ulbcVW6Wz/NODHPr
FuCqSMf4VNToAaqt3aKK8mU2+ghQRheNHgm+eqg6e692dJMwUAOEf4R+A/V0kfqtrUiVZDstIKTz
MOjaix0U5r96r1THwi7j782y2Ic2corfQBDtteVv3YIbg5klGuDES+RHa8uyPKJnawzmuQ2n5pIP
4UJYZkHRVCVPk8OLy4m36mPaHxfcPCJZ0FhjNDvGuQUUcqZ+SGMaquTsOrdt7S1xb53ED5N73ZQo
vz17BTNhRJROMMrf/LNepq6Wi+6YsckDpgR/x0joeRT167+ftkJhjugJU0LDQzjTD8mJJSfWEBS9
cU6yiM4HffjhW5dU+h4L5p2PBs89pX9+oXm0RUJBvpYweB5qzGNE8hEh1OHQzHN+iAGSPnfKeB2F
MAPwU3F7iJdlvSSpL+cQro36OlpRsADCGMLQK+R5j49wc87+s2NafBlWROF484HShqu3NOr6qs22
5ClRpB8jBLV23vvN9fufFQd2BsqMtEy2hemqXJYpSrBCSbr/C4k/Kz0nQTg0BzlX53+H3E61azzb
tLOe8owbw5sDHvK8QA9vVldYRaSfM0ohXzv4hN3nrej4sWDhtKjzCb/5wf/KDiHeySjqa2GRzBVd
7lxgXZj/+L9Z2axFsuqqbPO8vhpMZL1GcL99TlBT3+vPiD/mh6fyY8uQCxA8YMIBlY0ZdQzKpZvT
+ppEwyezG38uWJlnwCEAjZf9HN0g2B/8nJeRGXEiXLrLG2t2mAVL0uXdVRA3TQd7TKrMVedF3tNW
veeCRLfchNiiirGpwkLlz0BXmXZXpQBmyDgXEuIwwJbT/FPU10PxCn1ZWB01mm3z5fGHu7OjcE8B
7KZ8yV24rfKV+pDqVOH6a9tV1eQNMizhJ2vK+95rukAz/kzzbJz2WK/uLBhnZOAS2CZzAFtgQmkq
9WLwpIjB84Q2qRmcLSKE2CVSlL1AqZMXW9Lb58C2Hx+UwSiGVqHxBWq7BVgtUxOmDORhVpVG1e1K
J4ZCbVG/PN7TO/eWIGiAutVh9gCQy/rIOX1RpQ7cJlcjaIPeXVpikm9RPIfFT/8LQ0wxU8CHfYpy
w9pQSi9EH2KTsz1YsTtBaehJw7SHSbizHFplooIpZNJ5r9dWmrlSKcqkzVVTy0+TZPUXQ1mC8+Ol
bKIdzhqjE+Ke4hRQrt+ebKbc1QDUWH2djC59sar2z74GqG6Gdv5iZ+pSfQ7CwIgOWaGWewSZt2cA
fQYxno2yhWC+3bwzpaO2HVUnWFWqsf1SVRmcf5Iy0uTNLFjgoGNryz3M/O0JIGPmBQXaJRCG2zzd
MHPZGjXWqwNfLz2AE9GXKkcF7Vhl43zVraE7QIPb/fl4m+8tldlNQmQGDxiq3oR2jdTF4BkYTFXg
MG7O4FoQEcl1wjC0v7NYZYqq1Oed83BnrYRXjE1xwZC/b9eKhqgCmw8P3ZxMzVvl9L3yU8FYavYq
OWkcuAgGSvGFh9hpfn283FvXFSVbMYuL+1K52hwQmP7MqR2Y5Ai7IH8JJAh/TaV6UjRP+C61WjBs
AqGLaq9Y/w9PLEqRjTmPY3mFcSI9S2pdfx67eq9Vd+fTYUUQ70Jbwv2y+XRibKtIsqy8yulSvph5
4fybI4F8IK0scnjj8+eYq8RtybIA8cuCZIYa4OZY2DrozlFVyyvMLKkXNX18juLwOYza/7NCpkNN
lqO3zUHRKDP0Lh3Ka2nOpVeGZu+qAeoNWhnslZHuegPTD0xAkHCA3Vl/p0YOFA2NNHZwNPqT3Y/F
VcumvahhE4j/t220apiMBW1z4+08qJECjzbTQwnxUBg3y2HQh/ELk7Lt6bF733UJvo/ANFKK25aq
6sSwWt3G8dRoXEY3Dxr1NFQTGtzKbFiflKBSn6ui/7c4qtoUMhlkZpZkvYVqWBKnOkZ5nbTU+t1Q
s8ItYRn8kjvWcxCj/xyD+xG/QF1RwETXptKwtUH1zTiGqgxHK5rMQwS3v/t4C+99LajgmGUn+hKT
xmsrrdANm/SwujJD239Lssb8MoRO64e1bOxcg/dMAVTkQHFUgUpuymODBONQk2EqIuWGLSbtjzO8
3VAqFdFOVHfP0380tXmyyc2WmpZfeXW0pC4PVLrN5FARCP75ePfu2QEBwpHiBaUYsvlGSqEsyqSE
5RXG5umURoYJJlrfq9bf2zjQEozn01MRxcz1Nypr5krqOikJj6sq+IS8LIBdBa2r4GUs7HAvGr9r
DswsjXacHMbDtblEHjsbrh0cb+6rgx460SVRa4YNVAjTnt8/YsT/hChFb3FtChEvdN1b7nR2bTmU
UKm4TdXtoQLvLEh0RXkGRVmHUcC1lQ66duzUHNpOGg1vivvuF4NLf3iloqPs0cPcee2BIBFgwyPC
oLQtLq0fXsMkMcJCLRzu1sCSL0nuuDEQb3cObZjHpdZL9TDdcfebe5CGLNSHQk9ACGBuKzmxFEI2
WJjF1col+bOZvMENUslLdxgnaa/4cdcW7SnekQ9ypM0jMuhqJTU2Lm8vEVGTlPVNBXVuw1drw0T7
3EjWuHPp3pwykggSQ8JT2gUCr7DeUdgiIz2ggXOV53h+zagMe1nX9jvJxI2XECiIdg7tRAoh2Flb
kYJJz+wuw0oJCbzadPpbWc7FBfqzeefauGeKSS8FEhEwJgxtrU3FYykXdpFH12kKS5fid3OqxNUO
7X64g6m8Z0qAAhhm4jzzRq5Nycx/Q+PYhtc6z4xLIMnOm9pb2aemM+Vng01RwOfVFz0d2r7bDdQq
OSqt2QivYWJFh1mqf4G8LT49vjFu3I+RY9GmR5UJoRNqd+v1ZEUWWDFM2BfVWN5yRYFEYrTduk2+
Qh/xZH+AO12MBYLmJ1P/GO1dGwvAexRa1pXXhPD+aHZBBBNmkASHmv9tdB+v7MbLMUZJQMTQ/+GO
1sZ0pQvbeQyKa2Ik6qGIFka+tGIPKPlRnF+VkMgwmVamPcULTMC5eUygnBpLB6mTq612weBmRd9W
XtTHuX7JDLuFpxUp++kFrZfs0FS8bm4xxtEbWg2dsTPRfPMtRbLLhQVNC4yqXF7rFRtIZwhFI7Z3
LpzaY0hDvoD7M77bSTO9tpkizzt7fGuRS5mqrYgY+WuLR61kK+iKusuucWc2v7WWEnxCCjZPfbtP
rfwAfCbemwu4/azi6NH0xY9k8R/rRTpdZxtNpcPwipium8e54tmTvqcZeXPMGc5AjliM9hBbgUxf
W4lanHgKjOE6znRjiFR6F312MW5g7BE9fLwmaw8SJHWUXRzR5bxhkLQzTkPY1t016sPpVVfm/BwD
TQ+xKCefnGysjxD19i5DGNG5UoviE3mb9ccYGpYbB3oc7XzU2x2mlmYQIAkQIs69eZHQ9QJAWufN
tSi65rsgHXAbp0t3nPWeFaCU0J8IsXMAUOsdllslWCBLaq/9oPfRcTI1ye8HlK13quJ3vqQAgRCL
C4klXom1nQUu16iN2u5qS0r3npdGdpq1Nv2eNYt6ePbGoYUHvopqIAujm7w2hULUyMzwUFzLpEgh
OoO6+EurytPXx2ZuV0TkCp6AFjKjBTfY7DmrNQK9BTOdqXtEMC36wGS48ZKYx8embs43pQFWAm0B
c3ssSnzEH2KvebFrJDHL5VqH0A3CzxS6aaKlB5qVje8M5ffH5m5WBloMNC/vHp0TkGobz2v1GhCX
o/XXdEkSN6s65RCNJjKFdrEHIb5jigCP+TlxazOQuXG/ug9lezbm4Vr24XywWOlbnys1sjPB00Uj
gYamf0wlnjEakt31JkZtYfaWk6jXPkecupzzCkE+M98JTMQPvLpF6GtB1kgPzQS5eAPNWMwKXiQl
U8kGu/AUjYEFQ0ca/zHoS+EZcD1/ymtu1J3TJb7IjVUKcTSVoYQytrmNNmmONDuTepUHLTg2CCNA
4m7HJ4e56jdl6YYXeKXzt8bMgr+ReN8rWNxcIhR4QMYBAGDAjQOx+Yo6A8QMXTjzVWpM+cAs6+Sm
avt0AocV8g9bFJNZ63Y6C0SmnaUwRIPYmIrDPJj/Gm2tHphC26vJbddDeCSGK4EKKYIS39pUD2CL
77N0amFEHVrpfeSc+5XGQNjjY7Z1lQ8rVBYFCRRHbfuEToS1uRPbix/IdiXgrV8bffxJBd7gdpHx
Oyjm02OD22tEGCQ6p1hL0Mx7uvlMKvPUs9UZi5/lJupPVmQe5gnSf13LfmmL6OfH1u5sohi6gCaC
i4vK5ia9aWqjMq0UhiaYbsuD3kiB18XdHmuD+BQ/ej7hji2LRjwFWi7jbX9cEhE18LvRD9Oi/Nso
Ff1QTstwnuoguwR1q/2WJUlxgvR7L2S/Z5m5JypJosWB96/vk04L6tywoA3TlaQ+TO3SHtS6bQ/8
OPPJhhb+cztplotyk/Pt8c5uL02xZuIiMX7BTBu1yLVlxv+qRRvHwU+7Qj4CxZe8OAQhXQTLs/ez
SuDBQaCMJhgOoU1Ym5piYChqX3Q+tOfmV1SvEQGulehrZU17Yo8ff9b6U1JyogDOqYP8ApW2tS2n
y+QoHpTenzQzkd0pXnIk/aTWHL7xOGbxIdLHPPkK8XMYXuZBixa3nfLEflPga1dghAcl5BNQhtJx
zuQpPDCmycv87N4L/ROBUOPRuh3xYdR7HNUJNlnmqMB9xENfvQ+JXZ6cPtuDCt1+Z7yLCWgYtUFv
Y3C9IcZQxkmrwgYaM6nv9ZTSPo35GHGWqunb42XdHlZMAUkXRO141JaTLg0jpTCMDpdKq/Znx+7U
b3OW2OenrdAVE8MKZEAEgZsFQfFftnZoQjHMuLwXZ2bmhaa+J7N1kwvitGQk5NG89iTsWzNqoQYA
jLPOh+Gj/EMe0urfKZyESHbSHdPKnF8iE04X+tHyse7s6GpEo71Tu7rz7QSPBcyJlKEFqev62+WB
sUyJLbdwEsjFmxFUyWujdhOlLNj4Hu/qHVMENIRrzCNytW8v2tjMk8ouZ8fPhiX11QQoTW1I/dns
nsa2CF4zUjHY0SnysMGb60Bd8q4dgtz25axS3LBpk1MYVsHOO7WNZj7Y08BMgl6gQc0lt947nBRg
EGG8H1l9eKqd1gaSlJSXBMpomHiG9JtOwOM7eR6fqtlMd7z09mInF2KwTeSC5OnbvuaSF0OnGIHl
1+ABX+fe/FQTcV/JbZYT0UJ9WgZFedeYczg8/pC37zMfD74FdDCplhBRbdYddK1hLInt61b2W1RP
1VlZktRbtAxRjVDeiz9uzzyHnYF3bjHR/t8+neZkNinZp+VLcaod+7Af/ZYH5/h4UarI7NbXuuCB
BoYKmQolg21VkNp+DZBHUn1VG50FtGFkDHBxa3J/sEAxc3E7U/RPa2ql4kkj4nPvhd1pzTXPmzIG
JcnLQ8u8U5X3NG+s+ApCPfh1jOkeuLM99dKlbcrgdclKM1RcpiSM0M3ABYQuAy9ttHP93/qG4BUW
mGuaPYIXYf2JqEjOZEGG4tPxYcpkDjpZ82Romcd3hYrLeCqk1gBgUEuUnGxzrpSdGdNbHxE6PXAn
w6vE5bIt+o/B0jUGQnJ+psSx6ZpO3NnfwsKef7Uny1q8iH3pdy6YG0fBFtcoETfxDoXdzbUtERgw
1dolfrNk0zl1ovjUAoK4PHaUe1bIbgWmkhSXe2y9tbMelAYdoNTXKykKrnpQ95WHavac7XzDO4aY
CGa2BudnOVsELgNgnZIuY+pndsX0nAxXSx020denl0M1DrY3qGl49LbIlyZuOmmKYniEHJWRWPjK
vCS2x8NjKzd3PzU/hpEoGfPHgDsRa/2hMoB4raEjvxf75WhZBzOp1NdSRbRIU7PxKVIWSrgfpiiM
CXwXg0mbCk6bITA7msjNgiZaDlI9BZ5kV9ZOUnTv43zAXcFbUFjcagG3BZprdGliH2M1qYmSlbWX
TlG5d/vdZF8shxdaIHipcvCd1jtX2ENWOHkR+8PY2D+hA6kfM6HyMeny/3B2Zj1uG9sW/kUEOA+v
1NDdlNxtx46d5IVwJs4zWRx+/f2qfS6ORQkidIC8Be1SFXft2sPaa0UfRkdpnmiNag9WB+QZyniA
Qq1kR1tDzKmAN1O6jEkQq73ynTGO+XvuivgcOyL93Bj2+DG1i2XDRm4c6Xv1iI8mIR/rIqpqCUhe
MzMNCl0pjmGTqKB68Z73LfHWKpJ3gmIlsTHu8fI8vcWlKGsmWeCkiXEwIzM5hZq5Ba69Ye/YOfEd
+G76uOsnMo7jDPY0JwsafRzTJ2j5IEEzsg6aucIrNuFrt5ajukdtXVKtgi653JSDMrxrKGMdNG0U
BuPEk+92WnwEbFRuONmrl4UyL06WlxgILMn5yslWs6i7vqmbIPSMsYaPLXPyNwYi7GIHdll3/CXx
ap1waxnEU2TU7tak7/VeISkBuEbNSkZ56wavqHVrcJmDCQxhLXtO+m+Vp3sXi2Xrjl9fPVbiQPEj
tK5xJ5enGkVtqcGQ1QSi88IPtaKYT5lwnE/E4sY+myzv2XKWZMN93dge1K9ScUSWNK/a/7EAyWwl
fUXitkxPDDx2u2YCCyiabIvl7dZSkgaCau07n92q8hFmauhpIdqAjQaTFTUWyHt2oz523UHr1VDZ
iFdvHKeUbaCGzytDF2hlpCAEUGb3iDdsIx6PWtjPZwA280eHqceP9pJrHzW7En/dv+5XMToZKd6M
WRyiO+pJq9c68iDILMMONXVSgtepTo2DI6bqhRE7LfLLOh7SzwucV9FrnStW99QXhbO//xOuPQ5J
JLzczGzLRub6J8yMvBujcJUXFGWSXRo5rs/jsdVZvLEKTx6uGvkU2pjrMa4Geso+S9rwZWmi+CPT
dV+ZY00/P7wVaOtI4KiF856vWcYzfemtxsrDlzIp8mM55/3OQDBvw1Cu7VKSRwERlYgDEpvVN8tw
KbFullEwa3BaLFPfB1XBVGdsKY+Jo8tgAadJ2Uim+ySMa+i7x1RMaRljFRSMhE07e5oaw/csxUrg
4xnzLVDZtTWSwmD6EJyiLYRTufQoSt6I2W7dPKizXN8XuWEEebYArY+m6UMinOioOTECW100HsZo
3FK8uT5YslWeCKa/cchUUi6XLxDz0TVlWIJlWnJlX5kGsBGTage6LZ4354dHrYXlKNYwH8npAum5
XC5nvj2ByXUJinw2n+Pac/emUiYbq9zaFC6aXrqcoiGIvVylJ2YY8zlegii06Ze0hgM/aF/QBwqb
Otqq/t1cDSJreYLUvK6K+/0EkZ3izIGmNt2TZYsaUlistLNm7eujx8cbp8lklPoCLZrV8+Ml5bhk
7iQogxtNRB08TZkPQuJ5I8+43pJ8S1EpgPJItu6k3/4pNvegwiIZ1UVghEKFTnWunnP4CY499LjP
j2+JFI3M9L2+v2bi8bolaRbwI4GjDMWz6pXDMVKcrZD5KveUhSyqdgREZE7kupcbqidlMphe0QJH
BUzv17FRKochTtLEb5IRcVOCdXVr+vjS/8KcaJsS+iXDIuCpBLKXixZa2RChm+kZXQH1nclzPy7R
VvR6+a3+swqMkywiYVJrYtaE7pkG9yMz4RPz0wwOw30jTO1JMZt2I1C+tRSoCcAqtEXQAVmZhREj
QZSbVXaOc0fLgsl2QrGz7XQxEIQNgQreN43Lj/ZjZ4h8AsIh9MFJrfKcoXBCydqfncvOrmymVox6
p7SW8Rp1uVv5BfWtw/0Vb30xhiJJEildA2tbmQmthDjLmjE7c8ztsSu9GZqffgsLe+sYf15llY6G
ma6oAhKhs5bpnt/oNqqaoukZNUq2/O3WUvqlCVYoSrdJvLAhq+7P7tLqb0YzdB9nZx4ewgT+52vR
UqKPS32cGfXLpUqnLpLWYKkpGiiw0lb1O6WP9ve/0E2bADMKeSxHSNJxuYoC/CWtkHo+C6lRkSbe
09SDK0/sD0O7qZR98/SQJeWFhJqDlH69mGqlXW1k5zFxkp1XiPkQhkMSuOm49aFu7ksyMTF2wN7W
OX01VVNBVzU7J8byilb63phKxBM1a9eKsNlw75cJ249PhVOgWCtbDN4ayD4I8tCyyrIzeW/8zUGo
2/D1bgw1H1nN0UBZdi4QZprEMO0XOAgfC7H+s773vlfZpV4/LxCdZJpR5Nm5RXwWu7dR1MwYG+h3
lK+jx+80bTkmfTSJ7KRycvkR+7YSeZtyp3vTyF7ryKue6qTcmha74TlI6kmbCKGYUVmrttixa09D
jvXzmnj7BI2r56kXWy/KDYNkFTlcAeUNmJCVQRqzqveppuGAq3zYJ6GzBCop1AE6emfDRt6z9v8W
v98/EjBwWS4jANCvYE9xZRZ5lM/5WTSzB79JUUd/OmHYMV4tvGraDXXVUo5x7NI7NnGY/Vu2tOJ2
WuFQHk9tVBUqxVr+HdrSe61S11N8u2JIe6OofOvcJfgLVyChWeta5TKoyC/mYXbO5s76bkGIfhhH
ZfjzYa9D9V9CkPnG6MnI7/JTPJROSgMhipudZ8X+NTPgURpUc79kFr17fesj39qS7FhjruBdwZFf
LtbEsDlUqEaeY53mbDPQSvWbeY6Tjef15jrSWG1cHNdw5UptDFWDIy0/N0qY7+NwFn6MiPr+/tHd
MllbZm6yekj9YmWyDZpdST/U+TmpjdfJVJSnCM17X8zRw+ohQGzoLwC35/QI+lfnVlleq4zCzM/K
kqHR5DnzcS7i6Xh/P7dODSQWbQWwPLLBffl1cuoDPciY/FzCB78v5lycp9Ewv/8PqzBcgnMEkX7F
zccLasSDa+fneamq4+hm7cEcrC2igZt7+e8q69Y5lVu11iMlPyPnmexGAXQyRyz8f7AzyWMqW9u8
oWuSOidii3HNKn2TIMEgMh1P0Awbq9ywM9jsGZaV87LXTPqjVSrmUGVzMBdRWyHVTGz6Qc2M4ss8
RcawYQU3V5NOR2p0AdlcRcJOnCSmncRz0I0I3ftuadoMiWfGvktM9ff7tnBrLer1MBlKqk2GqC4t
Lqa4koaingO9cXsIu9CK8xn5yH/X8niLmVH+7pXTB6VGPkJhTEJnVneoVse5FDU4K7pmyrIz7T7r
zwj+qTXiK4gjHDIKFurOzb1sKyi5Nkb8qkPTyUJfgtnc1dJLvjD6X7t6gPzu/M0a63GfWoxG3j/M
61UoEcNDhq2QnlHEvTzMrEUgLg/zMNAjeznqIdN8qibqhyq28u1kFUnUIN03BXEZ7f30Xiha2S6R
OYSBWyzGx6qK65dBqbVjC6xq452+/mJUOmRdDGyPJceoL5dCgGWcJycJgyaHMdqo7eJPXWnMN4S+
3b02K9pftjDqjaT9OlqVFXB6JkSR7434y0V1rSvmCSGtwIAUb/HtwRv2+szn24nEtHaOEAjy3f9w
N/cpa/vUIwix1vt063AeNRAcgZGMqh9NTnysi6rat27dHMc4mv3Utr/cX/OGsRBbQMDCFA1zEWv6
82IILb0dbSVIJns8K2M/vPEQJxudtZurUAWXUGzEXdYJPN80AlqjskqsTIfCllq/odo83d/Lu5u4
vNqy3SqnZyj3gVlePVyem5QqlIzRKe/MbvycxQaFkCap2u5LEVlu8oJZa4zsgpsTftga4zDultTU
Y99qVDgxiMyLcNdps/wzWqrqq5dYSCGpceOMvuGVbX4Ajtm3AGjhTzrWYVIMu6TWsq1n69ohshMM
gWkHSjpXejCL20WV6bCTrjFSChB9ZIKndZoOZsul2kpWVrTD75dZZkpSDAo9UmqXl8buhQNUCFYZ
nxZrstUDJM5V8+ypUeM+2WGnaWcxVvwYoZmD9zUaoet94RcWVGDoe8XPrpaW5YfFsJRmZ8xlZha+
Fc5LdMSHj1/0wRmUnTujifEBsXG9f+2zcEx3badO6h8ApIrwxTabamx9JO60ryMUIWLDAK/PkxSQ
EJ+MmpcTIPblBi2okxu1U7NTVhfk0T14U8R+8tcOJMLhvhVeOw4eTeDyYCVptV5hzO2yNISStvmp
h7/Gz5UlP7Stq8IGifVApdNueMcbW2P4DVloi3oOLMDSq/zkiN3ao6OlL/lJhG1b7BfUkdx978z5
L7qeWltY9new+uUdk0BTegjMcBAgrsc+Q7t2obFgucJMo770l6Exht/ccYqcPfNMRgk9bwlL4D5u
TI2xmy7tmGwcUTWvPxpxYWqnVBuS70ZrV/VzZtSdfczSSDPO8dQUmm8VkVd+9ZJUn/Z15Oj/KIYd
Fm+dAJ1/rCJDiRmJS+vy11wnGTsqxjJAwhKT2r9apfD+od7UpL7O7/FOyzCr3VMuYKPY+MZX/kyO
fFDz1CA1AAq29meioHw8V2WKGGtv+rOjpPvMy42NL7uCSnItqe5jr5RlJDQLtNvlp+3qfoGmI51O
rVcXh7nVupMKEz9axGHhiyjWfSO36ye9tMQpy4v4qZuX5KERJPkbaAIzkE1uSJWSvvDlb4i7qiS8
VZsTQHz9BUbd7jOkYN3n+5fmyoilUBND+kwJkN/AeHC5yuDZcL9oXnvq9bDez+5c79Ii1J8sNd7q
pF9/O95WPhpMG3LOZP1IVJXRFctit6c617/3VgYkfTG2Zv7kS3NxS9gPWSelaEgEASSvoqOsiGHG
Wpb2xFXIzEO9cEX3jKFZBticbrSY91Us+zBS6vjbAEYIhLAzlK1XRH6b9a+AlU4y3Xg04NbxJsTn
XePYc3cqmqp6tWBVRauoGJ9E3Fjxrhmc6Kmc3PyfbLTVP+5/0CsvSJYKlEb2+5iyvBoBnqmhmuic
dieUSL9BdzW8hUP31WpcI1DTeAs0dhU5yeolTJd0TSEpY1rj0nzGpQths0nQp6la+zlUDbqLdVrl
oZ9URdjt5rEU5Mutu2z5w+t9AgeFTeidWwLEnzTsn7xvP7SWqiD3dSratIlAwmZst9FBoYhG1HnQ
hlXz2FSFvJKsKdshEgvOM7O+LEVTp30aTqduEUQteTkq6oeyDYEb7jsVbcIPAphB9VbXcfa1qrpl
i4vz+rYSJ5CxE7chmUrx7HLTpWHP2jjZ4pTWmvUtyz31xURU8owE1rTxcF/fVoa1cLUS3QgfnLva
K55RRz0xQ5dAT8Yv5pDOb3NYbMFPri+KxADShgHaSMl9DdSjh6W0ao4XtWd0sHehram9rzhOWRzK
SsztybJ7J/zUkiTSNKbSWmx42WszkvN1hHrA73G260k7yJlMGCnm+eSkriILIZndSV6eIvnAUIDb
7Fqnj7do4a8/o0wywBhLCCRfcx0uA3gcG61bThFUQHsQxp7vqeG8j6z6631vcGslPCGOSJI8g3K4
NJhomYaJureKO7Ts53lBRNFotOhJqydzI/u9dgUgBmndYaDvs+bypH+6kFIBHAaARjs5uYX+QT8g
hqeIWf+F0DD5xdBE+ToqWnx4eIPcQ0n2TBGQEdqVmVpDTrzbe+rJGzv32QvJuhmRadpPcSXUjStx
baw/OGqZp5Kubu1yHNj72ryx9NNSUEj3wTvHpPlxU/fHhk5Av4PXeBjeGLwbf4/GStvqIN74mGQm
tM1Jyt8Fci9P2AlRbeeCRCdzasSLOYfaPizSCXSMEW4UGbTrlE4+orgAphnIjK+G/TTRz+USTcWp
LoUo3ypFpIMfdVa8aL7do7UYRK1AByLStK57wV2qzk7vYlP5NS+TNPrSDIpRnEyv6L8Ipui0ejfa
cElWPoKiabfvwdQlBwfiwOyYeKnIv9pAw/xC5H5XkqDGWNFX0soWBFNfgsqJTATDTQWVjbgqgozH
3T1mU9N9HiMGvTK7Sfjj6A/XRMY3S4xiZgjJyeEzIDwEMCsaFBlzK+/9LmuLaleMtrPv7PnvJrOq
D7QyneyjZiaacapKkb4iyTA9e4h7wxRphek+rNWjo3hLd7DmLB12KJp0HmLs89z5yMBQrVVrg4E3
fnzrfmzzGvH5wmMuOfaNqarcXad4TmAZM6+/BhKtMPRx3jEXrfzb9oI4PWIy8fvYtGEIY43mvQL2
PyajfYrGqGt8d9Dyz21vkN+5i1iMncOD6kdLEz8ZReUMO/JZ1/a7vvpeQvvl9zr6QqE9WgeXkHHy
lxrCWkR93cmfQ2N5IYiq94kTcU0Qkh79MLSn3TilyIT2lX005tzzO7NU9y7PqLKzXFEkT2Wqx+Ff
A3/w3UQ8Odt17ZyhXuzpWYkwThynh6wdugGAf2mPuzkf6toX2eI5qLn2YevbjP/0T0m0FO3eQK+6
PkDPEGnPVJnC30x1its9H2fgBpfDMPFT42Up/LizqnrXmarSvwxaVM5HdS6WbsN7Xd0tKEGBCVIC
BdgK+/nqZV2QaapnxZxOc+fGtJ7AHXzW0y41/dFRuy/3ndbV28p7Kpk5GQwGJYgvubzIXlxr+mgO
5kmhanmw0uFbXjK0c3+Rq0iYiWAGTeWcKRkMPutykcieU5Vv4uKPk64/GJRmot1iLh1bWnL3kzq7
VbhzTdHyrWslKz8qJaQuu/u/Qm7lIhKWvwKiMUljS0C+7ipWboWwNHLlJ1gw6HBHKj0/r+0+WHWK
jqkXD/v7611/RwJcBtqljjGVtfXM9TgOfaIkg0vJpGvcvRNNyV9xGXr1nkJ78+n+YtffkUSRgiw5
KQ1T4GCXR6w2faPGVHBO0O5kOye1GXgtq8d4XIk64bxjCZIZegJUieSWf3pYqSVbUYTDOHVV6uHK
mqiLDw7cMd7Gt7o6u3dpcgagkYcChLKeajWqXISg86yTkmutvcvNLPoqhNH+06N3+/H+0d1YC2Z8
HjKwo9jHGhs4W5WIReIap1bvmmXHfEVnw5iZ69reCUs92tja+6e4sEMgUpQ6kHYhmiVcWN0GmMCo
GxUDJcWoFrCVeMILfTUrhvHNC+Op2s9wd/0CxCRJnnW0PcPAWiAvD5CZhZu0HRthf6giYrZgUYpq
i/PtKnbi19Hvk3KcXBIO5vITuzD1tjz81smlGHyoIy3+0LbqBDWCUlHwmZz6Q9Ea9mME0++W5TKJ
jjQ14S+V79WhTPTOIl1f7JOcd38qWthcfoumJkd3tw5FdSCXXx7tqUMLIqsZoMCBUF4ZcwMDapcO
UYWfFYwtZqajBPT9NyeArmI1iTylWAQ/PL17eiWXJzqYZeyKMJ1PRamFh6Q3Gj8dxd8eXMVfHGP2
9lYVmp+ictzqFV75BLRbCEiphtPDlawalwsbaZY5Y1IrJ9Gb9qnrRwZMlObh2iOVGklyTk+GMfsr
IsfBStxWC1PvJNHZ2LHVf3WGJnxdvH4Ltn9tmxBGgneF9Rs6W1zq5Ya8Yuj60mk8EsEs/2UYHPcp
Lnv32Lhjt3cA7v9jZ9Zf973D1atBpZN6gqQkkVJMawmcoe+TeqZDdDKN2HglW8o1IjbNyZkzmZX5
KVbawtt4Oa4sRq4JZl4+U0Sr6xGrkmZFaVqjd7I0rf7WL5PzbCRtsQN+g1KIHSE32mR59mdd9tpG
8HHDZliaNhDSDFCormnbimakECtM7xRmoX5IiFgPXjYZ/8sqdNTeOW7p6K1uu7ZApaZ2FtInFK79
UQlNv/Pshx9gjpHvBkHwuyzzeux6UgUKhr3inSY9rHZi1Nx9W4/t2a6okd+3klvHBgKb9ITqKDpJ
q+fXqSdPLHbinroi1f6ktlh/KOHZ+/f+KrfsAtoTXDOoVPMKlOEwO9EvnrR/auDLdycP+zdj6crx
OzBwFNLh2sjKo9kViuNXilZ8v7/8rU1KzQ7SMSIpXMvl9ZvrakDcG8GaVg+TXVeM00FdhmnjfbwK
FvlquBTQy6zBAKD8FT/FGPlcL7BHmu4ph7nf3Nux04Gdy5Z48Idc9VJYLU3tTwO2zoVeJRP+oASy
cQtlc+NXgEoxCd2oujODKD/FT7+CGLyqFNKsUzcI1zrow1S+gQqfVT82R+9sdEPs+RCSLQxi2VWs
fzOLWHlsskU+inATMD3AMDQoBcoZlz9CUyq8w9ChRzsn5cEMw/pAZ2SLjeGGh8O1EWVR9GKgf12n
Ril0rPXW5TK6ovTTsP69CrXE14zqd212Hn/o6cHBvIrLlG3GdaA6J6GezsxcnOxYqK+MzUbPgHT7
V6PNk6NjhumGq7mO7mjfAYQgmqH5DJnw5RnWEGdQdkvDkyhp02Sxa53TMfF8p7WXjQLe+0ldRnaA
ggmMGdiHkgV46+Va0aSmBo2v+NxNLmQzGW9m7Zslaqo+5DfGp8nJwvxoL7H+r2AYvn6zvdhNfKXT
8m95rAuxiw27i/ZCG2vxrSqzrvmqLhmRdjzGecHQljs7ezXyIuut5ninN60qyuhpMZ3pO2GdBaW8
KId0L6KyUs9D0bvVPmMEvvQnPYuG/WB3jUBYqIkm3xg7BpJ1wV32RdP2ryNc/ND7Okuq+Zk3ROlH
cygdcDFWaydPNe2MaaelitNDq13QX8yL0DAPYzeVf+VOahZPS9QagktqimrnKZr1m2gSu/RHrzeb
vZrBiuZzR9LmeTbspUIOzY4GH6vHOTPuPc3BWDpDsnNqIrMNp3LtOck+Jeccj6ocUVhFDqJVB6Do
uX1yI/U8wmqwszsIyf1C64ZdWgMVl8CcDzSxq43y1Y2YhXkZCmUoHUHgtybuJtgFJFpzu+qQrLNG
aKakNalmH4YhGQ6ZaywftTCDDOFhXw2OQdICvBNyrTO1bGwAGse9clIRcWy/qtY4YIQj88UbUfT1
yQLZwnGQ18NWegXraJp6jLVWRGeUkZtfikaEyd4a4QR47tvQzWJ0W1qt963SbZxPwnXHZqMUeuNV
Iu2FnAs5K9pb9spJ2pHnCKeJwpM9DOnXalbNg1EJe+Mz3lqFiS7WwEGCr14Z0JTZdmtylU8jcpyH
JJ6SnWl2DzdVJBM6X43XzyYCW6tEeF5DwgLh46kTbTn6upMvz5UKU9JOacpkY5Lh2jJ5wtkP5J2M
AoK5u/RWeVKaY1MV0Rm1seGM3JK9F1BUHxi6il8oQFW/wdFUPT9ql8jnSr0BqB3kUOrqXW2hsswr
4UZnjXxy5/VtRGC2qVJ47fQBssAPR2ULrDTd5MutZXQYWoHq1zlpI+3FLNzuV4/ehh/rI2XX+zu6
cYxEZDSTTXYG68dqRxSeI5BGRnQ2s2VX2f1f1gzZNvCiF5sq1t5VNi7czb3RtJHURaTpa3WIxM01
hEaz+OyNrspwXJ7kO7qE5levIYy+v7fr0ICnjK4xI0IShr+2+iirlAUC8+hs9cwWKsv0W9pof4e2
KnymsLakWd7hpJfvJ5UvJtiAUZOX09q4/GyTE6V23YbKaXQbLd0NMm0+2ZaIVB6LRFF/DzOB54Sz
Mc52EXClxB8BlVVPIpw81e/iXDOftAyarENPz+X3kPaztu9HvRr3ourRMrPNuar/vn9INz6IHCrl
99J1Iv9dRRh2kaWO0TX2yTHC8USH/e8U8FSQ6PlG/H3taqkYMatAF80gMr0qVHk8j8LL7FMPZMFm
uq8SvxAkTOMuVlzjTbTZcJogr/zYmHH31yOblOPCUvkEICT0zcSl6+akQ9tkCt1aCzLomPep4jq7
qE2c3UD3Y8PoLl3tj6XkAIucL5Hg0pVfaotiUZci0QJjgqx1FnlxBIu+FeBfryKHnqn5ve+Jp+PS
1iy9nq04MtRAQId2wE3Efl/PWynozVWIdnGxsne1ZnCKE00lAnXVgMhvOM6NtfhG32YbJ3bN4CSP
CowFhRgiUN6Py83My4LQu5jUYHHaaDoyxGom/055oZenctJ748mBdsn82CuzoI3cWnV9FEoi2gON
4Xh8y9WhiZ/rsh7c5yizEF+IrTBWFF8tms5CnJFw76sGqK84qMKz+QNRLs4+7eIaEbiu9vKNDd06
NtIRCdeTlaV1ETKd9LaF/2GGVy+dvuqI6Z6kCM/WuOzlzZWWRtAAbEN2/Zm7XD+3kWVpDAIMc+CE
SnlUGXWAGzJzd0bULBtRys2lJDsBDgK82DoN4bOESdmzIw3ct1/UIwpzBQxtRtN2G/XsG4dHvwFb
k1yNiHasshCz1hOn6NI5ULta281zo/sOL+7+UYcAdwAZHHKlIG4YNr40uSSfIwTd5ynoq5aIvkWV
PCFH2FVzX3x+dCnGLPlUPA3QI/CdLpeyTMUbqjRsAlyDztSgqv2RepNxAkymbKVw/FP/fYGkRbiy
/swgs6Zyp9bDNeTZVKInow3A2c7P1phWO3qiAyAF99P9TV2GDT9WwrmBnpHpMOi6y031kLvq6dA2
ga7Dn+5nUaHYvtIKpfGRGqiKo5i0uDrSJUwfa668Lw1mkyIqlRYCCHdVfav6yrUGrnzQVLP2ApK1
P3SK5hyLBM7H+7u8DCB+LAWg5p1uCKjderY5ck3FjGu7DdpSKZ47J/eee60sd8VQiJ0YVHuDo+fa
9imaMvDAMLrsu62tEjo3meiYRRCPXvECnMY8RIr4cn9T13eZRfhmRM6yTLWGQ4L8KcymXIqgnNX4
dy8anT0ZrfmCcY2Hx5eSDTcG0R3yrPVdRuQkUSFQKQKYKYddDOTDz9sw2pdV/Bh8RX4q4jsMko8E
mO2qjp8Z7aSO4VgEg239YzBC/Yx0XLSP6t58ur+pa6MA5ImSi5xfk7X1levwZr3KFzNpgpFa458F
YJ0qSHV7oJ2udWkMDSHx9oa7urUmBk8LQtIqI+Nxed1gtzfr1LLqIKKQ+IUhpG6fFkZyjNI6+aOE
1mBjvRs2Iuk/iJ1lM/+Kiy2ySNsW4v9g8sxc8Qu9dhb6pWqTgf1Q638fPlGSRbih+A/i2zX+W8jR
PINZpgAqn+IJwFzuN672NZyUl2mZ6uP91W7sTQa7eC82dk12byejWYO5roJOVZvyWA+lBlytztvo
Ga2FXttY7sadZqIOKBeUODSe12V8d+gWr84TCKTdfPrCQILhj3VbbjwyNwxETqRDBQL6mNKd/P8/
FXxJ69Fi78MBStPKO2pMvREE1dZTj1DJSzYU0cOvNDgYQgHCT7wjIf3lemaZ2Oo8RCKAQdj1I8Oa
A6uOuo337MbZocvBZA/xoazTrMzeGcvK0MG+B1MqILsvvO4lBSK6kdRfv2XAUfnXcVAyjloTbaew
AeqJkolAQaqCiuUs9uaS2U996FR70XXdB2U2tEddvRxEB9PMMeJC6NBdHmCpJqmdVGxtbDXjc6Ib
8ce2cX6/b+pX58ciFrUKKVjJOa6hp9HsJn0ZKyKIZgiI5zQtdiWFzA1ncWsV6gfEu+8YTF02I36y
vUKnC6wQmwduVuX7vjCFb3rLVjfh6trKSwSnCehSEAb0hS9X6ePRGSpXE9Dyzs5bFMNeFTpN+jaW
RfT4t6FtQSxFW0G+/qul0lgZmiJrx0AZlU4PVKB30z6e4weHbnm0aFZS3getwNA1seiqxd2bysiX
L8dAjvB9dhTR+IYyPMy9jTIuuS/xLrhVYt7VLUK2qIn7FlOzpmjuYaUbhpeecvtjo+rsBu/Gu8jJ
vReU1lObwxCKnqdkChJse0/yOJ2purcb/vTKDlgFL/cuVQI0wF3tBsFST/RGqwbMuCW7ZexivxJe
LmvTqX//+txciktK0E67kgt0aXIpE8nzrOVqYM+tXviFGwqCXD4QAW8M09Lh/nKXTbv386Mihj65
RwuGFuXK7KaFORUrYWdIGaRHtRuUP8Q4mF/6IomPMUHJJyZtpr1hhP+0oek91Gn6sTpB4XujCWNZ
4/YgXyonyKdVBhw182RXjneK1DLZJUbSbDweVw6XNhMQIi6XC5WauZ5fSW2Aeg4SQIEKMHE3l8Pb
6JoHRc/Gg+MU56WolEddFLBt8jwZ9jI7RwR2+SUToyqg5aBc0rbDBAaBgVu0+LxHFUQgJeLoyL1I
lMFArN8rdTbSlGugBopRIycgHG52pYqDVjvdxqN1bZv0sjEWxntxjGAtL3eUIocMRDrXArUsw3/G
fhoPZe1UzBYPW2jtG0vJrJKki9OTRMCXS3mlAKkFfjUIpypp/ESdrIOKKq0fRt78GEZPmiFMPhJY
Jqk0IbJdvYtjGeP+vTQkMVeSf+3SKAJDb4aNGP7qycK1yzstQRyMZa+Nvc1RLSzCzAmyZCwPQ61n
/hK21cYq13YOakn2JmjjY+Xr1rSLtEQcqpkdQExSHbMkynrfHjP3gGxU8hIO47SjYPAwV5scf6U5
QSwjw+k1bqqMoj7j2XECozZGH+upYBmr5429XQWcvCMQhsgFqKny2S6NAu4yRFFC3QiMxtAPttHE
n1Ig0AHzjc7ZjYzq0TeZCIOGiGTKlJ2lNUNJLMlGiQq6k9EkzQmBxArl8TD/dt8FX5k676OUI4HE
iTcGmqrLXYUhg0hWGrNKFoV/9LNZ+l7RjudpWMaNA7w0Qe4Tro8mDzkWgytMfq0MHU7RUB01bTjW
7lSwDHT5hj9po7IFX77c04+FCKFtmF14HyCgu9zTWIZkB8sojq2nlcdoEhD+0to+JxVF0EeO7/+X
IguBbkNK8qz2ZERpzHjJLI5jbxwmw+jeKq0XvwzLlkrKrcPjhUTGRWqlMMhxuaeog2Um61z21FPF
H720h2gO4rn721l3LOQnIjWQpAKE0Aw3Xa4S14aeecBKjl1vRqdoMq2jkhgdMwIaoF64hT/ZlTKd
enXYyOYuI4H3cyQf5qHCPOTM2MoMmwqNN32CbJepYuXJ6pl2pPBeq0+qPbX7NG3UZ4QBtGME1nBv
52a0kXfdMBkZAGMzjMFAd7oqcTTekKTLwvp9qZS+OmaMKCTlHBRlvQVwWany/Gev72xc78y06wZk
rZitkeT1eJxLZMjDUPeelLIVT4YZdXva44s/aMt8mlJaZBMCy4dEKxTma3vHtzQavEOBPnq5ZM6X
+x//holBC0mBUZLZyrxw9fGzFg0kkXIGfakdlgguQ8Z3wo0b837N/1uy/bF9HBpvGtwgeJ3VMlqc
2ZlbDuPRbKH8LuF2fjURhN2lDITus9HIaJF29tNkdf1O6eoWCJWeHlKn7X+5v99Lh/6fH0KjFQ4g
SkzANy/3O4E1hA+hHI9OGNt+7rnKqUEOjWHfsD+KWnlMJPbHesxY4QJpJ4BqWQXXUavM2UjB+mgn
KXTkkRyA0ZhPGbxyS3v52px5q0h8ZAneZURxdY+7ZdGUSTPYmjUub0aeeb8WVZ4dUk/vtlDLt9ei
0YigFZXxNVOqpVVzGk/ueEzNhlyrQ9bZh2q5PkdOL369/8lWkqLyDNkYLUbCMlmJX9dXR5hetShH
DszulrA+5aKNhtcZzc3xGMdOb3ybmXP7qC6hl/gW/FQIBGpWs4uYv6p3BpB1UiadLnlnb2RO15dH
slRImieUmHAlqxM3oX2ujdkZj6GVZ5/cPBeH2PMeE7j+sX1AlrDcIDwAG9FqldwslLb3WGUpiyEw
7FL3a9XrN67ozb1QBJCvAJjK9Yxp5kTCRjVnOi6z929pDvnOM6d0Ixp4p8C79AO8mYS/jHIwdw8j
0f9xdh47cuNAGH4iAcrhKnW3eoLH47i2L4LTKlNUDk+/n3xyqxsjzAILX4w1mxRZLFb94fL4Ndwp
UtHq+eSNWS/9SUZJHZiyWjp/MlpPAVfWYqpXtaMrj6Ya5WVYSCNuwkjR6/ZBm2e9PPRqkpvP5KL1
HOSdkjZ3rU0J3p+1od2rLd3Y6Aji0mxiC8KM2qaZw7LoSSON6VRO7j/zYutHMxm/4s0w7tzCN9af
pAUhqBUkxcfeBAoDxnJhutFE6lIpvizbPCgjUAMvn6Xr8Eddie1KTRjJCg7U5fqPWj3ZcObm07ie
k2ZBx18tH4w4WnyrM3ZAMGt6svnY5BZITpHQrn4WmynF5URCLu35VCpFGTi9qwu/BUt3tKw5e8h1
Kz7l7ZB+fXmKf97Vl8PyruI9gkYFrQsoqZdzHDIv73q6+Ke6q6J/o8Tq2tA0syHzK6/WPPAp6vg5
VeLCeajSsY/9zBly7eS1WuodUzs2fykeAlJBX8xiRsanMKKnrHHc7KgqJsw4SD127Gta0iu/3V5f
HmkwFZ+7pc479MKyuDmXlhijY62W7oNeKhkaz41iVCGoWvvzkkVK60/jmOhvSylhiLrughUQVg+W
POv9bIsPZSRH+76HYRhrR2PKy9+qOYxRGJWGlJwOK52bnZN5vf1cZN8pVfxpqJJQXS4aGOnBxvfQ
wJprEecEz4GAx/DrPFTWUMZDALkdE/Q9cMBtLz8x82xy9Nk5aaWaP0GB1u4rVe5ZIF0ntCTNK3SZ
rh+64VvMXFc3WuF0jnOqFFk+m+WknEYlnp+SHBuJBszZ1wirroM5DHtSfDdGBjRHGZLX9vqu2lTt
KpysK3ew3ZOpDWd7MlN/lsYPq8WHKRdPE5o8UGdfWZF0WUba4DQEeeODxqeJdPntNOHqk7Ab6zQW
jX4AmD+f0lpTdy67bSRkFFAYq+wolTv0/zbXUEzoiulzWietoRyixKn7o+tLj4a0lbzqFfxnQiYx
ymS09Y8tEHiWTZUN1F9Oai7hKhfT8GXO3OXby4FiGwuZEMUeSuykMEAst/lS3AujAQqMSk/bIGfZ
L0vzMarGfPTrdvK+u5ZUh53we2MNV7EVkHrUSihqbb7UWEBtnO3CJmFYRr9Pm+w0EmaOAFz2oFO3
hgIXuLIlNRK0rZ7mYItGQ1vKPg2O0fvZog8BqrGxn2TLnm3ErYVctx7C8qsL7zantuIF9M7S2adk
morARYb2WyxhoXf2FD2PS7UnM3hjvFVGZk0fICHSXbrc74soLKmtWIjcHGHC1yb1Ji2fw2ho2oPB
a3Hnq90aj8SLpjRpNUXIzXj6OGlFBHTsVGep88goAjHXRYa208/HUlPEx5c35o1Px3McmPbqHr46
VFzODyw6Kfs6Hu9W8U9VF/1dq4n5K/KC2fnloa7epRyClXTIm4F0DJDLpsSgjU06dHURnZxpaL5I
eJyV8AsHVsKX3pWF+74z3cbyXegR+jnR2knzJSaZ452lxfNDxZUxBFItEvWgi8xs1rpp81o4MnUw
XqirrgzNeqrA6931V+fNpHAka1NxTqm1FAezn7tDOba/X16J7QW4DrJqAnNY2MeUQS4HQcmXFlnc
Erozbzhgg6j4s72r4r7+K3/nJusoa60F0+G1YLodZY5lkZWD4Z2KeWzvxqJFiiLp1eNk9cPzXEXx
nbk46tHp9fiDAyX9+NpJcidSm6IdwTV8Je+SZ1IORZ/FYTbyBs1jQzvZMv/x8iA39hS7c715aX4Q
f7b3r0QtoKq8KQ7xg1hzHRTeMZOk25kemn7xvmtRo5rhMHae9j4yUdwCRexZ3XzA6VW0fly5CvWI
MfO6x6nW+99Ob6BC+PKPvP7ciLsSF3mOAK4HvXP5uZU0iTJkSVFim0Y7NLLSCvumlDvo/ZujsBLQ
QzmrlCUvRwHrXRnpUiRh0qV1oLZFQik8qV79VZkLzFcyDlS1KA9fjkIDf3ZmhF1DA/UE354yEYzU
Df/HilEko1TG3qVHsokUJS42iOWrSVhSEOeP2g0miFQ7EMyrFVspAeSIqD/wXUg5LucyTF4Um1XD
KJqXHlvwv0GWd3v+d7dGAU9qU5LBzIN3wuUorhElMsuUJFQKG2Hc3lO+1QhxfX95j12pddIjW32n
V1AHFz6dwMthFiQRp76NslAdSvvfxZus5ZOO/rTlk3DEz3XkFc29MiiL+phJ0/2tznmLEkqPgj5B
uEvH9NBNICl/DFXtYlqHRvoHmZl42Q2lM7yJ42np7o1EjJm/WNgnoBfXGWkwS9gOvmqIVPNVNe7f
tW6P1enLk7u6pJjbKhOCthjUAwDAl3NbK5Or4mjK3GpUc0yzeshRQblXKjS1Xz8ULXckM5GaADS4
2d9qnmnSxvMqtAo75WncST+ljeJnXrpnNrR9sq66/ehnrFcvXBvqhJezEpljj2PrYZhbl+cOcopv
DdYPwvH7WdjPvWHtxMobq/in9mpSRfLASGymptQJoFWzzUILMRB/GbvlTVtErr+2bU8vr+KNPU/C
uQJ/yD1XRarLqWVenDRZXmehzPUi9NRmPFi5Id79j1FWFizpxPoI2rwSGtPkRYwxRKjglRkYohQH
R2ujnc13cy68dyhjWNQVts0eY+pmpFspT6W8/jBZ0MYgs9E+f3ku29ccm2FtTZCJ8WKlLLaJeNZk
1XWaalk4OISh2hTmQ1NARvQ9U4HurFvt8HvWrOLOFGXz9eWxb81wpUfxZF6P2LbmWZVjnDsNY/P6
qQ/eqM8HpartnQ7IzVFogKwFGnpZWwJ1VY9VrSpOFlZ5Yh0qFFaCZWlfq6a+riMNR4p+6+P/SoS1
KIx4GUo1C/MSmVtnceAsLKr32luQLJY2EkQQisUkWZuYjhBUN2hJkYf6oiRnZCh4gbfFp5c/y9VT
AOU/mun8B26fBsJmkDE1jXlY6iLs6j461AvVmM6wEA8DFQQzWjbar5cHvA4QVGUgiaIOv+q9bN/2
TolCJLi8KrSSbniLUK5xkEpW/7LzYicUXU2NJOiPSiSFJhC/W0r/GNvmqDZ6HmqT0qoP5thrmS/i
ZLLPpk6/+HESAzyTl6d3a1AaCORHtGQ8gvtlUIp7VXpuQlByYTsfZnUcQ7dr7Xc17CmWlq/w8+UB
r9aTWYJGJFkCX7w+WS8HRLMI3xhcNcNi0qV3jBIH5FGVIFLSmcLYg1bdmh75L/uRu4sAspkeiWyc
OurMaDKZfR2RvE+yjdwfhGjjTaTY9Z7Exc0B104xwZfcdtsr6GzYK7FJ2CibqX6jRJr2TgGG/l02
PMoRTS93Etxb462iw5ZJ0wDdyM156Kgg5wt4oFDMc1ZjUKkMxqHr4uxcjuhwTvVY3L32A1Ia4m1B
JrpqLm+ZxHFUFIo2RGUYiYWuMLT5+9xN07fKPFenl4e6nhxDwb2FUczD/6ox3sbQuIrJEKHDh4KC
ocrPlpPStsiHOBJnbZbytWXYVQCYBxrdLkpfsD70y+0ZU3lKzbID9NnPMbUT7xNwuXbno12fAcry
oIFQPyAsk3dcDpK7jT6l9JHCSeNB7Suo4z8PXHYfFzNe/n15Da9uGCYERgf+EUETVvb693+93SEF
1cWcwv6ksWMGTU7wPjS1p+ypDv3x+7t4Wa8DrTBtcNrsxu3KmUoy6Ow+GcZekX0Y7bRtg2hx0+lM
Ouw8jvPo5X7lpnV7L9y0jZ8IdfEn6aTuDPilrt/2dm70PwY7oz4bFbFl+KYKlclHBdKK3spMwNMq
kmb6DCrHqgK8teLlHkreYtzPILttJE+Gxjr2taZ9q9y+Rw+bAsDkSd8xx+q1lfR1o/DoQxKEnI5O
zuYbemJZ5qJ1y1CZ6JohjaW9kVm6fHr5611lQJtR1hPy19cD6qSjVGeUfD0vO5AFuUFV9vppKMv8
6GZdwbom8qOoZRG+PPIaOLafk0ANagiW3FpGuBxZAqVoYU1zEISSnjGCnY6R3teBNkn7Pebh8xlZ
2vSjG+u8gwaNbfw/xocwRwKIMDcI3M34ZjwqtVaIULRJGShjmX1LlHwKSsxunmSrJwGC5PObThm8
zynX/mufwRT1Vw0f7C1Xqui2cNDjH2AvIueIIjtxZxvD8rbPSTNenuSGkkqhnWFgiVDcguSwajBd
zrL1ChpwSGyEqF3K7k5dis7y03RujTsarXL2bfwhh59Jbyixr1bOUt7xKq21e6m3tupX2ujCMFXs
RAaxlSsZznn6VAZSQIT1US6Z5EqHUvFzKkzsTVtPzPadpfQI8vdG3tg723Xd9JebZr1ludeJbrzr
tz1UVshFF7OQVIKHyp+LwgkKpf+I9/xyfHnl1oXZjkSjdj2FkOAR8LhcuCbHS9W1gFIO5mJpvpfO
ymMlTBHWMpK+gfzqngHprblBuKaKQI2ddHoTSHERdpcJtcVwruLiuGTpRyzGvMDTkz28xXXIJsXl
hqX2DB0abcfLuU1Qpnoeb1UY47x7HEZTPaly2MMqX4cWikjkRgDAYHPSWb8cRV+ku/SJIcPOi75y
0w+BOWhH4qgaoImrB3qlPM/1nuj0je+2bnX8niHRUUnejJq3sZRjMUnUeOY0NDN9DpoaJRxzKeMj
Qrl7eto31vJivE0YK5c5ATw8yjB3WvVuMQbNH3jX7mTRN/YGvmXkRBSbSKK3u7F3SYCycV69npFg
OLRN4cx+V6nGAVNmZycy31hCOrgEJQSbIGNtlRSqRFQdIsIyxKAB1No0/jsZ8edUiN9LF/14+Zjd
WD6CP80rQiF0v23+PKGxHuWCLAul2SaIK6U6lKa3lztcjwJRjtrICoNDs237zhcQ8d0MfH5YeE7r
t1PZKYghI/60E25vjmNZAEaBTZGtrEfir9t0yMrcdSTjDHqr+bW9aGdkAo3Dy2t2vRmoiPwB9iLP
wBle//6vUdoksjtXLAgn6zO6qNHEtXkcLD0zQ3sp3T0ywPV2oPG7Vq/Ye7SrtoiSrm+yvjWnPnQS
OEq+27itOJMzFOlTJOu8epat1ryOcbveW2tznxYY88SEaytTr6hOYbeaOlMltgWi06kSFIuB0Dhi
FDsf7Xo5V2wXKjUEi7UAuXnh0D+Taq0pahh1AxoeUZoeJFI1dx2ErFfKF4HWXyve9JnozkDG2dSb
cja7mKiKh3FTT4curuvTipncmdAfyNLF3cU/z3MGhAQCLqAw1i/61wZBB7TPF7deQmMUzT+aTYAP
NRGnbZDkY2wee2E2X+bI1Ls0iLJmnB8rrWrns5GDX32tBBb7c5UsAX0K3WmlNl/+GBMtS8XoYzP0
+kUEUeeo4egaex3qP+SvyzmvnAtOOYACwv5We8OZk8pWgW+FQ2nly7Ht0DJ/yswlFQd6VIrrp3aC
6FA/Yq/6AB7UM0nnsQt7bCm6Lbz4Jq3XPqlpI2w1XGanHuCGdLPyT9er0OVdirbmB2EDUjjiID96
D4msIMgUSF59k3WF/JpvVnG3HHJHr/VvXro4nxvQokXqN30hnQCZ/HJ+oIAunqxSiO5z6WYQhAd7
RBRdCrt1jlLKWjvXKkjGh17NtPw4DNLun0o8h7BBq4YsDmrLzIcDOu+6/FWVbfd5lfFusSCykias
s1YbfLdWYIxLPGcWPfBoBN7P6dy1h5jynYCZZEr37DpzVLxb4qSzSfOj2T5GWhN1n/q0RtuOl1Q6
vmlBHngnCDVFclwsp2uOQhSZd5icUVko5UzzeB5MvS/PEbJ5nwxvWVROTZdY32rNUf6VFZDuL6Uq
4/J7ZESF+li4TYYHFx5n0a+XY+JV5F3ZwhSL6DGuRhpb9PUktanNaAOGrdfKg91pcYB28Z4T4Xo+
t5vMpGHPleVghbDdZA2CugmRwg7nMZG/09IWj1ljy2OfYDm7JIZ2zEWdHV+e2lV8WqcGYnANGCTy
W82SzEtmRVYmPczejc6jXWlhCUE1GGYMvl4e6uYqkl6TOsFou6oWJ6Y5wBDgEKHDMzwKoG33xqCq
/2NCa1sO2Ar4nCujw1kWSZ3mkR16Q7wKbNjFsQSpfxLtPLx//YRW6hBswFVycFv+nvKu1aRw7dDJ
2uKpNkZ5H1nengHn1bLhkU3ygnQ/UsEgjTYhrlaboleqUQmHotChVijRAaif9tplo+gHxRqOzYru
vKqLJe4Ci2PUnBA5SecfWprRIa0t7zSZ9Z6/+NWWYyi2AVJGZGb0JzYXiDq0XJRe5XJPjdEPPSrn
LFgmLb3POyQcdjbd9WBwypgajXpKfmCTLy8IVy7lMM2KFwroIuFgK+7PUkeVLukqYy+Xuf5SK38N
hWwiL9j27V3f2LFit6nthex+CSK5pZJU1d4eCvr2MECXuI1gk285UVK6GeBTwwvLcoRva2eV38Y4
p7+8uW8uHOEXTOdKMtzylFPFIx5rkReOZqeCCFh1urKh6w8yr5s9VbgbUyKuUidlewN32J4kmEmp
SmGbKWFv44Myxj1Fz/eu8ZujAHSgYbC6+m1bmImRowhUxVE4VGaUH+JKxD+pzS57YrvXS8enWZ9T
VH7Ycdv0spjsup/LzA6jLDX9TIejIsyuO09qvucZf2MosnXgV9Rf2HdbK1mVlMqMeNOEbZONR/Ls
OdDSyA48tW92TtL16uF8hDkg4GjSZxiRlycJmi5SUHHrhbLtPF8dTC+ItV1w3lXhjnQO1vOq9AlB
Dszc5Si14/YoPIgodFs3jr5kbeWqb6VpxCrQV3pKfroMsjwA289/JcraRVscXdlrvFwvK4kt7GQC
4ors3MrTWXOlGFo2eaE6EW5l2ptYYhte0Ge7TP1by0riDjQNwIDNCbicsLBElmPW44Va2ardMRlz
tbybjMrYu35vzAlpMgbi7Q1DdPvSihorbhy1ikKrL9ugcKk2lbKkH2jP0+G1scMmtvNOoJlKjXmL
Y24J7NjNqEqoVwu6YbX+dVQBdJZgsl4/0lp65Hm/Njdht1yuHgL5DYahdXxu+6I7aZ50jnUunNOY
Ka9+NBKW4AtzohnP9ax1ff969wzRUIte0+NzbrZfcxec74Q5wHH9v3ZKJDe2xFrT4sHIcLBHNict
UQSw73SOz7HZtEFjLX1gemN8fPkjXb28+WUkL6soLEkMre/L+WRTynNs1OKzrKqTAhDP9xL7V9UN
PFrQNH15sBtTgpJMEo2qJSpv1uZYW4booHL0yTmJetcHd0sVvp+8nbL3nz18kUKTOxOb6GfQVOS5
tvlGio57E9aQSmgqmFeN/uBNaf52Vu1qeF50M1L8PmsGm4L8ktV+ZWfq+6zxeuHnrUvpGgCNKMIq
saUM1C7q5Pe+EI4GfBbh453k8eo4ckGQkZB2r2g4tG0ul1/DR0xIjHbOCIr9I1ePsliUX0WJM9Yr
l56FJ6ZSf8DRhdrO5jtH1QD/K5fiPHl5cnCq1j56nVHtfOCr3bSOAqOedhI7l5bn5XSaWVtEZcH9
MEa9mQKkHarOX4Zk9VeMlqG4X/iReyqi12tICsRNCyCeuwlBuMtBextrV1tLXV5M6AQFtjdSs9Qw
F1tOqdnFe6IqVzRUGmZEtVVvGEAP5aPNLvYmzUuEvTjwgcrlTVpOMb6fWvmvOiMweoRol/a+1w2e
OGeVSJyz56XVGBiKkrQno4bcc375015dllxOPNmIfKSBCHdsngZllLq0X1zmn0bfu3nBIVi5x73p
azzlyCLb/xi1g/fbXpf5ugTEuMQMkniYOGtr+3Ld3dYQXhXHHusgNc3HJc3w3TRyg75VtXOJbcKD
5rXpQ1Hp0zutV/QvkVlaH1+e/NVzef0RtLfAogEQAo55+SMQxjXNKeaOdluZqifqIm5z9MrSsM5l
EZFGuknVPucJ1nuvhY8xskMhyCCgrVowmxO1wCWEhTR7Ya7VEgt06cz0fBdr+D/jECx5MCNWgS7L
doZ2hXxk58Ftb5wfcb7071RMjXdodlehmdmQE1AyJK+jL7qJmfRHU61lb4WVdJxHGvHVHXWleSc+
3BwFSAmeECQ5V/qeJKqFq8e8jRZyNuM4ilwbD5U2jXud1+uYwEsPtjTVydUzV91si8mKaS5MJPm8
mtMAjJzE0bqvD1mBAeDLO/DWnHjnrcprFGzIqi6/j+nlSp8WeUR3pkm/2HAuQyuv9NP/GAUJG0o0
CIFSdr0cRbRNJCwriUJjyOdjamTquVeyPQvp6/jNsv01ymbZJHiflgdRFI5OKt6KxaruZWLqJ+zt
9Df02Z2dtbt1elfdZ/KOldpubsZzAa1hqU4IAUzb39mL+z2vhykArQKXfr7PKnAyr17HVfFl5S78
KaNsghYcAHQotDIK42RuQ1dtskMyecu7l0e5sf1gmzCQTXeBOt5mTxR1hBxMJqNQido4JP5557FM
1CO7w9pBX94cahWvQRINTsZWeGvsRtIGo49CJ7c+zWKisuxkDTmPKHbumRsbHfUFcM0rchGSz2YL
YoNKZwNt8HBq1cbvdcU4qmZvvX6jI/GwpocQaYivm9u8aGx7jjOhhF7R1zbmzHH0aBorQ+jVn2hV
tSRJJLIiAryZDVf8KDyRxGcgGOVbBaP0h0yRXjD3rfj28lA3ThVNEshfJPMACrY0EaOQCwvaJede
6OpDF83unVCU9r1b2N03y2mavRbQemwuEmCc7smB/8xvLaBvNnnDPYkkaZ6ctUKfpD/Whpsc9CYx
IcvbSvOTbDZyT9VoJeKTkXdO4yOE0Da/eqdvxJHOtlpnvsRg9i1cEGN87hH9QAkM5oDliwZfk0A4
Thf7iysH88dg99H3SJmSDuPXaqK+hnSePLSZjl25mi+2+8OunWhlQWtq8hSNOgFGk23fhXFXKD89
pAlcLrZGVCet7RLvmOWtCqM/hlwD73UwVT8fRyUPjG7iF4zGiJULHrXZF4F4uDjMnpoWoasUwLhf
/nI3tjxYYzA0q/8CCeb693+99hqguSZaQyCBx6R6jwRqdoKm8z9uxTU1ByTEK5GkebMV+8GpQOrN
6LJXiXWkulIG9UKp43/M5a9RNrEW+pRt8HRNzpGWfTf7fjpI6hiHlwe5EY3o6yNnBDyCCsPWFwm5
ySahuM9Wz4dxJaVL2qmldkyq5bXqIRQjVxgurVuCOXWi9dT9/W2ENmNOVKRnhNyLc2bxxhhkpoVr
425n6a5nRQ+cTG/9g+rZ9kEpQLkUqa2n5yyJ8Y9G/uWIDcV0MhZwza9dQNq2IA/XtsUfjYvLWRWQ
v223QLcVsVgjmGrHOnqxY73rTHPP//N6czMUTdwVx7IKLW+iRBYVrVFboGwTuoc+N3Tta723h6i/
tXYrxxbePkUTut+XE6q7bBBGCuc0Eikdw8zrA31O/0EoaY83fz3SWstAKnaV1KLVvrl0YabmSAmq
1bl2RjxFQIOg4JkIbRwOaumpey/q7XB8n/V+h25DV58EcHOeaHLnwi68KCxdzOB9V8eq8pzGRawT
Tftk2SkHbVOldTj4fzxxaZvABNt8LUvqteo0VNNQhADdVKbyQRuM4tBWaR82LnTTVi3UnTxme3P9
GZTD/GddYbRuzphCrQ6lVHS12llLPijO0B5nqzHvJASGN2S5e/ox6yT+vrgY7w+RZC0SmUx1Ewkx
e5kXiOAKzcEUDSnZ/ha69rlom+fRLVC00OSpzMY7s8x3Hlk3PiZvn7VIuQL/ruQ+ohqoQlwt8TnR
DWzIS/rJ72cA2+1xXGy5F4pvLOuKeyKbx/Pv2kOy7s0Ipyz88LR4zIAqCDJ67LLvqzifTuPgzdNO
ANse9XVdAT6xb8CFXKuG206CealgwLjGjd1zG4k2eZntBP/bo/yRoqSUyEvi8qi7bi1KRNDjszkn
cYBhZ3Mw1fi1bA/m8gfWynRgDFCEuRxFM3jXWSJJz6uzO/w9UzQPTVJhS4Yrno39nmW9fvVQ3SIf
hYa8Yj82Kak6W7TczZYRu65822l5jxamtieidmMLri0Pqv8wuinRb1avSL3JndGoPytFXh3VJLae
ZkXXQ73P94q+N2IJDUqeksRKuhtbgqLSALnNc5X7rJb1+yQBrCEJkEcjaaLCn1sLHrNVWzuMgevD
zZdDaYG26JoIbw+3NS+eXqlLdp5dtRrCtBv04cGMLS09jSiHt/ej3Rc/uyhd5DHXmt45TPj47flU
XG9StgwQf5Okn+2zxemNqWJrXVLm585Kqw9j4s4f+r6T7193jduUQFlXms4uL0Cq95ebtEYJzko1
Mz2rdds/wK1dAjQR9Kc0Es5OxnBjQmRAQLHob1OX2eaoLcz/rtKd9DyJ6VdVqfWhojy0c/vcGoSA
TPVpZWBw7V3OR7W6TGli5oOcj3jGLhX5MFss319eteu4SEORMLxG4pUOvDkCFFhqkyoqvB9ppc9q
ETufFUtqWJ8lGvYlerzsbMlbA1I8pcGNJQbFtU3KYDY2jsfjnJMyWNmjXsTafZ1k5j3OG91JOHN9
9/IEbywj4REZv1W9AWGVzbaIZ/CIsdIVZ0uK5qSPfXKnp9q4s4w3R6H5sZLhaLxt2yyZOmlGaTIr
6Q4ySLMySxCmbPIvO5O5qoSzy+lYAoci1qsQgTbXda9PhlkbFFPySYjmabGKITp5SiqHj1JTxW+F
spny0NVVdjdFje6da+a93GULlGVe211sHJUOwsnj2JpO/a7sZ71ofFJWdCVS227sY4Kpqxeuw8jj
nKVjQeI9eD8H9vkQ6EKOtQ85yK1DvW0aM1CHBTeHKo9r8UWNOkyFYwSp7A+RNXLvQfOonUO3AGy+
iw19aB61JUHiOuqXJHmPuped/4hFJDM/7k1NKf2hVPT2QTcWJ0HrKwISg+6GO4dZ6yrdBxg9mnGw
alUijRPVnfot0uN5Pjb6OLfHpEydAjQaylFBDu/n3eBpKQxjXekRXwXXxsM8iyrTSWg4Tb0OE1jG
2uwnRTOmZ1E5tfs7i6UxHCZcN7VHpDAWK2ilPYjDiG9j+2bu7VkN86Iq1XeJi6vLQXiTOj4kQvWK
MCfGOodhdRg/eIpVGh9z26s832Z/mwGdoDjxxw5bp95vM0wvnla5LfXRgr6BGIunz3mAipH4gaB/
2b/NB+nq/jiplRV0opG/J4dGz722KHP5rnFdNGxoIuJeo0isZQ5eNsG8LG0YL4cpnxbn2LlZSsw1
o1a8qZXS6U+KYiv6mXfUWH6YY/pGd1ET2cVds+TWeBhXcZwPE0q9+iNAxAKrszbPta+I/OF070vA
XfMTo6BCp0JhaH4q9Bzt74iXR6QeuOKKIxJCqfCtDA+a44xCfJL43kSwjkHPa/345Fq0+I4SJZfk
mUQ+xo6p4bJNQJ5YdvasdbOhIkhpd4jZtPMMWbsAH9wdxlZrnTfZDEAeolYs9QPllnx8Lqwq9n5D
HI69d3UtNfnOM4ah8FVnMDDxW0qlLc+5rZjOzzaxu/o4uUbX/GoUqzJmPyqTKdMCaeAF/aFzOo8P
4MpunO6rrjfa+yLrZu2xgc5ThYXipfExkn0WJXc5mav+GZ6xrv8aJyNznjAWVg1M3jS9/zTp1KdP
jZKhzpMUkzZ+mQFIdncFveuUs6b2U3Zc5V7kHRr+UxIsSAVlut/FCYfJH5KsopmmN9X0L2W0UT/U
5Enth0qJXONEr0Ak75S1Mn4qW4CexwR0QRbE3mjwzBtnLTtVUzd8bqTWVMfO6xM7YM8Mja9GHlEp
WiRfZWirNj/ldW+IbyDNbe4Wc3KUO10puneLLRDA981icSN8Ut128N4uVSvc96JH/O9ZrUcdjrEn
RjVd/GZxbYqfUGtI2tNBWE/qQPv3XNnJqH8urWKcDzoeCJ6POOX6L3XIoRy0NEu6+wmjkfQkzc5S
/c6ZWzccjNTxjhQII/FBkm7qftsa6Tfc0TsDO7y+7YwTYqPJDyoHIj0uWptH50VbenkcZDyNXxSr
S7KjqxamBbqt6c0uKJNhLI9ar7cO+gljLk8J2KrsranXipH4tBvj+oCIsZ35RuF2448Ra6/pTi+R
EAxMRzTUAcSgN9ohTdNKO44RNFJEjfKy+Tz0nlZ8d2c1nYJhSTwEGUErOL+1ssGFy59Kd0xDkXZa
MBjtnaWP4JLcenaPhtXWz0ZGlhGIzq7jQ2Xbg3fI8iRuA7Rn2/pdVor0gTog/us6akPDfVnYWfoY
zc2S+ovi5BnAMK/v3rkLPG9/LMWgwGyL4m9rIRf/TrsZmyXgYozafzMliz72WpNO94voo6IHqoQl
eXFw0jIxA4qbg9v4MR3zDm2jeSLH9/sh7crcJ5Zl6hstLcz5TjMLfHTsWU/VT00kJzZAVBbDcrBF
rqDG7EFyx+hcM3PVfmZl9eWu8uDBf0AZwxp/THVvdwcxuECr/a5NajyqkTyzw8YrbSMQfTcK+Gb2
YjgFDB/EcA9GlbbZY7ZEk0R/QDZr+NaFDWkNeG7+nBZNmvhOLYofaMANcQ73vemaQ+p0qEEvluS3
tUMpkZFsp9rWHupISfq7xSxsVlG2jVBxvYet7/o40uvuvbrolXbv5WX10QPcNdwn2twKP/WW5L6s
J1U5Z6yqdZJTX9v+mDHMAf9x7UvrmXkfTFg10Yw2kz49LLg52G9yLl3lKY3ZEZNfq/A+37hmY+n3
dd0NcSiczHV+ZHmULU/zpA8tN1atN+15ymZXIro+kOy+i2wvat7CudLfe1VO8UgsZvePO5jazwhZ
5tgX3ExRgInTiOVwX34hh0ie5dCbpd9IenBnJVXtL9AKh8+1ENMUUKVfzEdcixzrnu7hkPrpNA3/
ZvVi/Y7GiZTQzPo6P4t5YA0xRG1VCgSehXjQU+6Y0/y50QZYSoDrYvfklkvMKTKSxXZYJjvq3xfW
bKQPbqelc+3X3Mclbjhyst+AOBzyX8V/nJ1Zb5xI+/Y/ERL7cgp0u/GSxXGcyZygrBRQ7FvBp///
eN6Tcbfllt+RMppMpJQpiqq7rvtacCWwLSxjrb56NtBPVJD5+9VriOurXXMO+eK26qaF3Fk9Cl34
Y1iO6WbfTPjImdunbv/Ns2yKEgcWTbb2JFi3FOvHoO6nOdIxz/lVu6lDIN4MjT4shmLUHrTOGj8Z
Ayj9reblXbaXQ04ZFl1mTlQWda3H1jY5PzU15phaFXnh/LKJDCwjYlxE+6ilTitDx4Uv+TClIh/M
2CFQ5q+xFMYT35OWPtdzX+WH1TDz4m/JBUxFNXTv9/ZbqQTJlCNmY0dtiHDcL7f/AWOpIHQOxLU+
mZyKcetobkQnCdKctNz4StnJX/USI3o51FkNbVi5sQIA1qeKyXtQQtb/6v5yDfm/vCJzA8eYGeof
dzhw0pcPpDWqaNU6V6ccsU1SORMNEWNzHle/7p5zd9TjQpX25/c+Gr3XXbDPJWsXQ53df9pJ72ev
qOtTb6hCxIM5pXvJp1/Tql1CDRi10HPd8URIsOdQQzfnulk1tjipypb/zjLrB9ygla/H66Zr/x9X
YQS1GFzTPISid/a+TGTX1ram4uRjQ6LxWVnZU0NNvUYt9Ktr7OuLR9tpqdCVXWAaHAPOmaP11lL2
Gm1zUh5bYab58idfpYVNZrV9efttXVweWR1EF6MrxFdlZ0e/XCJli+U0uNN4mlJOSVvTyygPlmcs
+rEKtt6t0cC3EI0wUloX/ISk3DMUym3zXi2ByXCa7CKhtmG3VMF+3oEP+/aTXUwi0AXLAngNrBD/
yLN7nb4OBWkKDhSDcvUO3E7cp2CR+W2zyvHPu4eiPISlZwHb42p6tuQDFEfetDHUGLAiysnPw0mW
+U1TtNdsq195qh0zhGKOQw1t+bOn0lQzT6IbjZNhp+QjGBzn+S56mp38mk2Wf75HER9CWAkwPWU3
SMYZrmAYBJzXNARO02obfQKP2PxR64PXhmaWFc+WMNPPIuNBD3Jr8urw9pxe3P/30WkSwAmAjoKx
w8uFWRnZmFuC0TNuv0eu4B5HknuNdvbaKNCVgSwZgwydfQ7+s+VzB2kdrozmSZc0AzDsnGIdV5Ar
W+L5RwYeClKCDzesUfCScxIxW2K7a1z901wbftJY3ZZIe/ozIcs/2lN9berO1wiilL3NwmJkMOzb
zh5qxEHNU3WVnqDBNMdm89dYt/r+RgTk0L/vLTEUFNX/tZYt0NBzh/FcTfCFVqBXagMnkjBSk6nv
xZVRLudvtzBgm98dg6mi9gf+z1sKMEEONOX6JyXc76Mw7ofKbUKujp8Xd8uuDHa+JHziz/edl42K
XZHfvBwsr/FbTs3NOsEsaJd4XMmpj5pcFj/enrqLt2TT9kU0y/Rxqb+oNgTPEqSuUST92mNSWBRN
Fe2chycxC+fLe8cCimRv4pOC5gdx6OUzOf5UuVVrywQRvnU7cHB9wLxCu1sgTl+Zvv27/G9lA1S8
U4HZb8FaACPPOhuluS5lHWgy6YixMw5zmZvuz7xLQTQ2M/U+9S2ygI/mnJbF/Swa+aiP7Tyf3v28
u4EXnXV2ESK1rJfPu+38sszAo8MaWoGTvZiejRF2TFg44lrYyOV6IXYL3ydeJr1Fbtovx+KKBtFc
ZHXSbmSWqsF1Yk/l7vHtJ7pw9WFeKeDgABMMsZPMzoZJ+RFcszKrpFm4qJKozM4cr5U+FxFAi/80
BsRjJUAWJLY1S6/Wex+t6/YxlWthgzxkm37aVt/9aixixOGhJK4jHhF35XFqpgXB6P3gd8+pViw6
UqysDMo4EB4RtrXXet3B6dTanFqljwp3pKlbnvBrdOb7YCMX6WD3zbW8if+HvL5cSrQE9q4+7WLc
XM+PAHOUXEQCP0ukWVP6HLn7LXqR6E6V71DU2vnzN8dup+1p6DZl/6NaszbykP+TWx9gO5RO7DoI
aj/kEnrMA2paoSInVbwrInc241MlClmeJmAicKyAhL1DU5AAHi4wP+tfs4TYEyEA0IePyJ2FShpB
4/ZgeEWXR7PZiTQGYBLa02i2Pkmr7dqUhzW1tPnQcNEo3DCQ+vJ3onNix400K67ZZec7p3khAjlq
MstYsN+YhuJhU7LO75u2w0CscQJqI7/cLBG1K4w4xLJlm33wMgwyD86ULn2YS91a7xyJ9Aef8ZxO
/Udv8Pzqoxgqy/3Eh9aRq5j1aRUZy5qhB/C5+d+Jqu60x9UJcvuWPdVr7uyiyKpws6z1B7f3Vj+I
2avVB4MkBz+BBwD5KjR6NNwnBwOK/m+5KWAMIFGbhIjaS/soLcuyOgq08kW8cS0zDlm9xxgJ6Xt/
+UZ56gWb4ynRi6qbjlu1yiAiWCn9KaTEFNMSBAKFq685MlxWlzCxfDIX/2ZITeMHR0Jdsdjzuj/p
mzO1Md87mfPdIEf9cWlW90lb5lV+GmXqaIc8LZsfqAr1v/loZo9rofcYEmLVCzKt7VmXTqmWAVea
Mf+ag6UGsee63WPhbepT32gTQk5HaffjOjrLsSZFVeABRHkXmvPatZFX1SjLpZN5IqrMWQb3pfSc
X3oFwn2gQSGNb6A09nqftUH6E3PRIo2Nxs7HKCgDsQlMhLzNj8rZGZ5qt8XQgPCLvo/0vgq62DCW
BVwXSWY+35AHE+Crrgu9fRJ6sNZ3mMwu5JtnazXfLB0K1zuR2ta/S29v8qebCb86Acu12smxV0s+
zgEHP7EyuqmFQ+cFn3p3m60tmg1NGF8RR5tPVbXaxVFiJFVnYUPZkP7rt51f/AGNrb4WuSimG70p
F+fjmtFKjXW7hbVRbwWvZN1ws3+s+2LIokpzCLCac2Vs3Iz0Bi8UrdVov5py9B9qUZfTh6bQ9H+r
DWbVyRSNX8wRXpje9ClQvdf+WoK6eLZJxso+zqruviz+ahhfalwZehr95QpMVajNTfy+axH4694i
n52gXJ14HQKDoEow3L+KlvQcruZEzGKG+54eBrqmq/vGHqruvvTm/An7Iz2H+MHKD61iTd0ntVTB
+Dc3U3jVapW6CPs5rZ8XO2/HD9k4G+7R1Sddv/G70nVumw4+9j3U29r+XDRp/2DZrYM1qYte/6FJ
xZDHxoA6EzCpA7uz6EBsn1p0weUTzQG+RgkybYQsL+FRKXEle3Ayv/1IcgCNEQdnjT4SVmoEoYFH
dnWQWonTAYF+2KYBZTfJkhFVfDBTkNyDp6NqjXK7rqxwtPSii8HfQfiFl/u/dM3ZyjtAPeEcV4pP
EY1VYH7GpUw68SaqUWIUYo5kE/j+CBi1ZEMfWcvOowSy8T8qW9L9cL3VnQleXFu0EZPVzFFuDvSW
7Ekb5tAZKzCmNnN7K/YhxRNa5PllkSxmV/m7BAkbyc51x5Pnp7mMcqGRezOVuYPXkWcWIuppmfw2
F1JKwh5DBVrmoHVF5BTZ9iWnthMHy+r1j5lBI/BgGXn3AWk/szuXY5+QYNb9cge4tgfbyu1P+Cc0
Ja77WyWjVenbr24TNOod/JUS08Io8SDGwAd6ojAItZVMmYNXtO0B6/7tWzZl0ryzVjO1bjzw7j+l
1lcY7czN7LAXW6kba0J53xQ8/y5aOZaMUDbl+MA1qPo+tSapVMIsZiBcs/ts0Er7TZ7A9nOsZ/GP
OdIbiPpAdFY0eKPLzBmlrOLF5HgApPEAV3Pd+VX2efa9KP0liMYRqT6ZTua8hNqGTjmmde2Lu4Xz
/A+bp9WGsLoWI2xsZdB9Q9c5xfmst9+cafMD4oS2Db1MLb75npZWca7wpDkUk1/Afp2Jp8eCrKI9
Lezus91VwY/F6hszUk5b3Q10GzdUMKK7zQNzMmIlCUYgfcTchtAI0iU/BEVv/sTai5QLQALmUwRa
ZoRlEQRr6PSAphB2IZrcLHQHUi6MnrUczD73g4gSZYPhYrpzG0skFHcpiSa/qmWbganyYg6ZVdRd
K/nOv2WuV3ZSusZURqPbwNZtuGJ8dEoEBgdLIsWM8tzzf3tma3717FXXwowlTBPOBOuatmro4bTN
Mxtwl2vwbYPUceI8XeYhHEkYJ9eZzfvfdPI8C8hZL/8E42J+TxdimQ5yGKdv89zTgJ1bL/gqs9X7
4tWTJJx53uR9uk2QAf1umvoIuwFKKDE0dIU0WEzfyYEz+c8FA/d4G4hei7vMUA8IqkcZT5SnJ60J
mBkUnpy/vtfzM+I2U+fxlDkcGEBYg8F51ig/ZIXonzvbbX8PGWc37KDCrKK05vA5dL62fubNLd/G
oXa00Cj69otJAlMX9h4Ybtj3mfVQZMpTh6AbijrWIW1NYQN3nDgqtJjfGpIX57BY0CDvWystXZou
HRvDXLTyAJNUfOiXEVPaTfTiUbeLUdxwb3ASk8PdQqTtdU44LKkrjm411V9k23v4sq+SzsFsku+L
/9zIRqMK8LLHvqqqA4SZVMbSr50vnUdHMaT4tGSkltV5zAdtwSob83H/uGl24+EoLK1/tI0vhEef
2jzyB715lqs7Yr2Is+vvZm38PkKUP9P8SDdEOcZEB/euH9bqh8ZNx+FjMQK+29TP9cPqDRYzrKn1
h1XpRhoKt2nSAxzpUr+hjYldiFImPb0yF30ZkrfHsdy1djVhXeNuZWR0dXtLl2Etw36RAreeGQQ3
wqRxeMQ8f6W5DV39AUvzqQTYdjo/JKdJL+Nh6/w8aifPGW62iTk7lJtd9FFgE3IZKW1c/2If73zt
8Vz8p6J9/Km2g3mgVzb3Y9gH7taEdTOvnLZz2f0B1p3+6OBnAXv2YD23HeSCW12vdfNGzHN7bw0b
9HX0g5yaW2/TRnJTN6cH3NbVFwqv9mtV1sN3JzWRvVmGnD+TiNvVR9As74vsFuObT/iAF84LMGGI
sIYyt6hW7YsH3eBxJkAcC/C+xMLDULogW1BYSjuAn1r3W257Q1w5G5b8zbzVI/2sjUnq+47mReq4
qdr7od1tSX08fcyNOsgIVJHlY6GPPo7sqjKN09bIpYrnRVMdnwdnX2TNrvnbXNkC47bflu9u0KdP
2BsHDXs6NVU4biZZwTZuhHNoDEZn3nBDWTQRucpZq1Nh+WN+M2k1XyPc7Hw6tbNTLr8m3H7WBwpw
W4sLS8zGU7oqzJB52j49dV05bUdmSVY3qspcXijZktD7J7tPv0PvEOtHCoei+WY7Wq8dal/ZfTQF
faHuW/hyw2e0z24Xu/rMLa0zbWk3IYGnbN7h1BSjf2h0M68i0Q8i+6baoqOZznnyy02DLX1Ga7/Q
sqlTrT6Mur6g95nLfkQkyTHyAK3P7uLM7D3/Od1N6Y5Wa471ofLHrrydMpc774KtxnZ009L0720a
fOMPZ/QH7aD7pRkcSRkc3F8I6iamwNBWyEp1O0lyq/sxSQvkEt+dmki+D0GWaVuyretiJoSKrt96
1k//1fY2o83CEqlT+1AhnnU/wAqxn4ChTO3AJBWuCDOV1lOk9cTSJZiEB8OdO3TcdHB0r6ekX4y6
vFs0Q/r4ZS61f987JING3lw47jEvafFyXDeUm6g/siLSi6lVJ4oIbwGgbNs6NrhaLT9d09GsZyy7
VsgTXGz9e48C9GvXoFPZu5w1h2VjcPso7Kbm0qaRNP0POcYye5q0PTcp0ri+NFHVNEPz7KCiNiIa
LB1nXEZK74wX7jgth1bNWvNjrSYkqSQutcGdzW3V+kDypSZv2tUUiq6cXWsfMK8i1ZGlaJsseeHr
WXBQeaNkUrNdzh8MVVH6WVq3+Hckhi/BFvsVJPCvC3l3a9yRxSdDM3Ua5w4+Td4fiypwthNyIgdP
VjCq+ndl5sRxEw4/bWHmzKkRIXWxq2MNab2I/YUr7Bdpt8OKL83quR/KsvWmeFMj2Y0wGbb1T9sp
mH6hqlds8dRQ2+IAA9L3b+tZFd2hyfT+sR+0xrqhG9lyk/HLQeq3rYCK+AHo2eAH3eo+OGrWWogl
JOYjaG/dugmaK/jSJWy24yBQ8QFcDFqu51ighagPH5wqyad6OtRZmkZ8uF8BQofkbcjltZE8hAUA
ZkjCQM9eAjtW7usTeGSVLEYjHsht/755OYBHv357/0BYFSGcAe3GBvQMaM9tvzF0tuiE9ukSpalO
YDx4RiSQVV2Bkc47goCAOoxZB/YjI4ImvXwmpUqq5Fo2SVAHzgNykyAq5fCM5a1K2FGsAySPv28/
3SU+Bh+daaSPYNOvuGBdUlA1XFSrBNMTL56sbGLnmK13vyzuSvQdKXrpF9Cje/lgpa5hBVJ4dUIk
QU7wyzLKWwFStsYW1gRX1uDlLO5APuq+HfzBcuJsDWYOWpOs5ja2Y5l+rLkNThC9MQ2nbBsyrn29
Y0gMgIL1vXE9e4IStqb8gvvLmjwDp+2eByvV1CQe+1kRVj3AdDh2vqkOb7+1i8W/dzr5xvC02r+0
C0m6YbubDkMmWdN1De0UGoefBnWkAdxeGeoC3Qc3RTG2RxBA/70A3J0VAquHJ2Gyqsb8q1TlRtXU
uKSuGR07Yju/txuzm4SwZQO6o4djZb5cKjMug4Y+bWWyic58MvnSnuEctD99bSq+EFKdX/nmLj8A
WAL6bpFMUyFAF/pyvDbteiuFL5ssg2ZFbuv5X9q6rt/dTmAUqlg0C7TqqN5fjuLWabNBpZFJDmeU
SnMlQze0xlZAYcRk/pqt0OVD0Xrf3ZfRKHm77P7lcKpTAfQ5mSdWuhEWK4Kp/9fHU/W9vhi0pLFO
guu+OwewOZ4h+XYLygudpcAvEXf3TAycZyYtx6ovr0nJLtbh3pAh+BUPwX27Ot8b2zQdR4OwtUSr
mi4u7WB6MoxuiGc3t57TwL9G4r/4xPbxgJp4NvrQCJReTuHorva4ZVORuD0FhdyWpcZst9bvx6rW
vr/9OV+8Lr4tpJ8odXD7oKw9Wx2Z1WN9oU1bMtn5ctCDWos9u7Kv7IuvjWKgd+cow33BODdEFtwB
c0OnQJxxRPzVpuX6D041k3els3+x/WJCiwIDIoG7b1DnSdSOqnNzaRw9SRe0MsUYdMkk0biGVV1u
YQGon4VLnm1/3juHu30FxwydLegZztneG5Tc4whT6JN1DPrjnn4bta3Mr+xOl3O4H5PMIKx06DPn
c8g7tCYJH47dCfv2QQF8DVp5jRzxyiiUT0wgOzvcoPMTrM65d5Z+PSS2rU3xOo1eBKFgiN+escsX
tR8dDAPnEtj6fKetZFcC7XVDovfKi4oeS9OlvMuy8s6HXBvJ3r52Ml98w7vsaG+pGvxrXyYvvyk3
t0H/FaWgVkzrY9V3402Qqf7YeKmVjGWzXCk7LufRo+OHGGJf9uy/Z/UUIrfR2HRjToohyCKPbOsQ
KuH07nlkk+CsgqjAOUnV+/KpmDwLzwVvTHCvyP56uUUnE+eWrIummeDnE62S4LNRN/Y1h+T9L37R
gdvrm327oLDCXeDcan8e0qmZlUSsuDXrX92a28Mo6u1OX43qtNIQxWe3LJxng2vAzdtr53Jm96Hx
oGTFI3P6Xz/0Pz3/samKYhvyJdEDykZZT2tiFqCeb49ysQfvDxj8L/WVs4xu2cuZFaXozbGalyTv
DVqK+LPdWx1dsGDYrp2Yrw2FNw36JjhQhEeeLU3DJ0WCnvuSmK1lh7pS/WH1cy/qU/9aszh45bVR
DbAgOWBYoPtX8p+5w7ijoc4vIFwbsviOljBraU+5morwmSLtJu229KPhTc6PWahZRno2Nlf8yy4/
RFr/MKIgEDG90ERe/ghjT1bhgp1ysgg0AUdzxlD7h9TB47zKGdePC52Z7or+9bUlA3tj32pQaaPy
ejmmNebmOIH0J74N7qFPiB0J2PDe/clDRMHfHTkxpusXhdYKpJFOklE02PGHpunpScrxy9vr8sL+
jaIbViM3mf0ksJH4vXwWj/5ejW/FnAhPIMyutYFdLHXWZfsACmVPYWWNxifsWVaDjVWXabi6Ll53
0su04WgAcPc3qeyRJ4imXcZwVL0oD3CljeKaUQc/yfkeQZg9JQwe6nj8na3rTcs7G1r/nLCQl0dh
uMMf2cz5lVl/ZUnzlbIZwFakaDq/+BDFV7qClD4MnZza/ciSztyo1FWVxzhmu/mps7f112LiC3Ek
jmTQo8bx02uQwCsrDDYY6APOoRCFnbObulF0yhtppXCXrf1j6erdHbal/eHtl395bO4Jz5gJcVWn
RjxXpGWkeRJvkquEeqMaeLF6bkSql2YQig43jweRalrxQDe6XN9dweGEZvGMlMDcuc4F+mUK82lN
S5V4QT/egS5+Doqqf/93SnVDoW3vsAq3opdru7bMbFkKnk8OK8b+wqgOncbO+/YsXu63uMhyOLMF
7jevC8KMogueNStKvZFiMEZ44xWhh+e/c/CInn+vUy4GXfCeoQHt9PGdvPvyoWyyrFVJDEVi1HON
Y5vknpyvpn2bIg685nN2cS4zGIJPLrIsEQxEzmawrFNibzPLS4rOb//m4Mn1zTQOvnbSZzb7GEmS
5j2OjVE+W5jmWZHAJV9GFUkKLY0op/wu0KRyyVkzUX3kOPDaT+tctl810+7HqKtK8UiWU6DClU53
h4RqnNvxzhzLso5yMJzv87bkfgzWWv2mzyerRAZSfrOEQ8tpIUFBizHFgvnvWOvSJD1WKw5da73M
nwDIbRIxaPLUx95VQfbPhvDnj72N0vxFEmAlk6les/mzWfuc9x1C74nETy23HzdSM7u7iVsGVBGT
8vUwbekwRrYBVhrOypuv5clcfIpMtE09vod472jjWX1XTdMiitxyEm3Uv+LDabOdzjda2SL7ksS6
em1/ZaO7WLaMyE4K3Mjr3VX0L9eRkzv+No+dm9A5XI3j4JUYiWeoZvLI2rL53WUWLHNKREykYaZa
fJYvh8vtpZcrxI1EOj4GDi1t+rFKf739KV4UAwxCFUnQy37f5dR8OQgHwyhmMrMTjXzJaKqNIaef
Zo73dim6T3pVule+/Yt9mgHtfRq5q/EtnntH4d8QtL6YuSEGxEjYKQ11PLnNK6/q1VFQeCP13gEl
++xVLaIMEKMFeuLP5fxJwfn6ui7ZNVXKa6PgNYBdNdQmB9jx5eTRwRONhWo0EZbZnQq93kIa9NfA
j8tlhySeA4e8573YPvcfNYNsYb0JJ0Frax402kiRNGoanrZ17Xi7fCC0L/8DUAEyqdTOlpxHy5WP
33SSXu2ND4UUqsC498pJdvlAoMG0B7gIUg9eoCu72Wdmjpuf2KnK5ZMelMSuOUbRlr8x1rEf317h
l8/E5u/wzTocAJw2Z0thht+7qL7zk90s/RtkxfxZlus1y5VXR+FGbVmWx6/zqMN66oa2TRc/mQx/
eu5mMd0ZWq6e336W/33zLyo6QAHYpGzJOPoSrXi26RFxq9sok4OEVgdSK3TIY35ccSDoIqRalnXr
Wav/Z1RG+W+qdXNxIzJ9/Fnn+CscYTNsBrRLmRrHt3+sV14oQoDdEHO3GObXy+9gqWTmd2lFBmBp
CPeTgjAynCqnKrevK8yQP2+P9spUwzzFW4ptEYjkQhczZHPbLYrR3NyJ+F6co4vPTfz2KK89EyoY
ouxoMmF2sP/5fy5qk5gavUyHIFlI4oXyVeiJQvENkW8aw7eHujzJCNwAk0J+QJI319CXQ+31Au12
XqpjF9WNTwEWbvil3Oa9Xoda5uh/rPzqR/jKLNqATOBLmM7sAoGXgzatbHS0ZmkyQaWLWl1WkT4t
18xLL48XIrD20DfICBg4nPOEBRyr0bDSNBHIOz80eV7+wp4dg+wZP8QO/OfKcfbKVFJO7v7fBq00
ZG4vn6pdVGo7WCkkYzYFoaYjzdczt3jSwRzjwOjNu2aZ+2uxh6/NJb6LhF+TYoE28OwF6s4wi3Qp
0qSWnNS+v+g3gbldE/28OgoqYhykPFjm556zK54Jtr0OaWJt8heeMstBdP67r9BkMpOLwmFDL4sm
5P5D/GfZV3rvldTmWjIr34w329SOUrrllSr5lY+LCgpfeCABJGD+2YSJDnUgh5qWKNvMo950qmPl
btiWbPXPd39bL0Y6O9F0BwOFLGWkoMXMzEPtf5fpDp/w1PgVZJqBvFKZasPh7WFffUBWPD6j4BEA
ni+n0axJmxUG0yjnPP0JWGAM0TL13Ra5S9f/ePdgSM5Iadnb7tDxz8oQqmCi7YDjE5sS5JNFDlpo
1GsVT4PuXMGOXlmD9DapLMDK2O3PlXtbbm0wI7w0yVWfYpnRoTdX7nt9/DlHAb5BWThMUQqeIwp5
QAzWoGwtwbweTqBewLB1J3V697QFPAmO7pRXO5z58h2NWtm42Zpnt6k1yD0pNzhUTW/dNzQsPr09
1OU2SOePPZYLBEpm1v3LoaYpnyEJbmsyKfGvrdI/QWE9bnpDuIksb94e63LpMRaZDrsfrL6ril6O
ZXake2XzsiYo+CwIGHjG4w3vYwkTLPHbQ12uBobaHbC5VmMHdN7YXHM390vHBEmU7hL1cJ3ifBvf
6475v66VDrqE0xUA7TmtJGsbKqt1sZNKM8a48cSvcQtc+F2quXIQXz4PqA6QqMc/oGUXvmVLAynf
4G6CVcf2ieC98rYMBnUFY7l8QZzzdOC4moAgYeL18gWVXpoL8tDMJB2FfWwH8mODza9DaWzXkmRf
eSBy15Dz8oJonHr7n/9nN4fMUXtVr6wEO7Hd1sOHIKlK7931PBrAXcnL1FFNeGd3SOnOM5mWrpsQ
uUpPdvJ/COk+bIU9X9lVLx+H2pdrEFpoVEHwH14+DnY3m9V4hZcMwvg7Oll+sktlXylmL0sIBtkf
A5Uhpfx5nyrNFpw22sFLcB6p59BqNQQepbt945qsQWLFJgJ7BThs77UB3K3XDVYFm9IupjyXli+j
ZpR9D/1G9UN3Et70qE9teuXpLqcQnhEVOiAfmAJ6wJdTmPoS5652pFRpuTP0SqWh1unTlT3olVG4
sO4mvXB3PaC1l6OwM4kKeClN7NWp49lp6igboIi/vf0AU/D3vLwO7aJutnBIpCCJ5tmnpCN46ESb
p4kclRfEWjF7xmmYDfETd4XxOeuU/bu2G107WmLctd+49nf+nmQWrNCrHNi3kVfOpnwwc4Cjx162
2vy0N+u1Y1qkk/Vg0vGtD6Un6/Qzl1XfPSx6aozHDKMcDWWFbk0PcAVa5+jTAxMoxCpANcNsIJBn
dTksd2hylvUG+48JbVVQBeVhazPPjvWxd+Df5s003OLVKY17Z3VGV4ZF0w7lAXnUtN5MWHdsJ3c2
ZHogodK2v9qatjznS185yJGw1/rcYqZln2pLE0vs9SnMV321KqniSc3udpKbIZ3EUoAukTNUPa2t
VXTD40qYtIUqpRv+9pUa+oemKegZmv2YfV00XLLjWU+37OO4WCQcVAjr+nhjJ96gZMOOjL2ud574
7tvs5FqaCeyPlVNUUlPah9qDKf1ReWb9eTB54odsMa3y6GIR3Z0mz96WQ5BLhd2KKe0gmW1MoIoY
33y5hk2tYZpjFCv+K141Tl/nfF7/LdoRDx1tm6QTzYXhyEdl0eQhUNRa0AUp182GUMIzI9UKa1dF
qKfFQcTJBWnEyzfCGZG7zB2CG3ysqs8IsUTwIJDzVXQjDE19ALoU3u+103T5Y2iVEnfGiBPojU1y
lf6P6W1oW0bi6rTb1XS9LkQViXIG/ZxTiOOy5Is60fHtbjvw0W/O0AzFbd05GK4hptIqOCu28uNt
XIzpWNRkl8QLBl/qxrAnuPhVR+vktnBImr31GmiasYN3TBc1kxq1k53j2hALGET1TSEp9m4101Cc
gDav5Z6r9/pnWp3J/OApA9GPBqvlR687vQ8+4Lj9aWv7ejx49ZBh4WMW7Yx3irV9ztPU9SOIviL/
YM8ADvfONhjTLTX5VNy4BQ5CsYAJg1fQQlCqg/xKYWewtnaN8duqqRZvsK4c7lSlyjRaK3vEN6Ix
tyrqp1TLwmmwChUrt3CQdDjaOIdbN2BZ07rk2O7eQZO8HVJtVmHellZ/snrYU3GJrfJw4EyRK2ul
1buIon2EH6+RHTs/eoHi9Wbw71S05r6v7oLeXa3jpG+ZjWvatIyHRczZfNNkDvqJsA4Gc/4U0BAi
nGhJde2A8Xfr/ZMSdjrcB3Pp/yPGQv+CDVsQRHnaivo+m/FXCHWJX2k4WqigonLrWU+7p1wV+e6s
peGWIUSI5kYYXaRxa0sBgV1VRDloyBq5EhkAxYqdqxANeUBQI6DMx3rVii+m0WpfTCxfik8ZYWLG
137ZKvXJYL1gLk0I+3rrdqXywrrshuo7WtthimeoalpsLxLabudm/jShnnTk2keKuOcmzCuTfGth
Lf4/jpcuzU2u7M5CdELH++coiPeEN40kqwc3XOxHOQr57+S0Rnsz99YqYUrr8zO046J8XD04cB89
NAHLaQD06J8wQOL950PQPHfanBkxuqAA2rixkEfckXLwsRhJzj0GWKr9GJxVpg8G6ZHiUPAdq5/r
bCwEs9V87ncznrHoVhH+DffTuE5QuOGoNhG8fjnf7Cml7mEcHGMJ+UqYQrQ4IvjONpyWN//H2Xnt
yG2s7fqKCmAOp+w07BmNsma8TgjJsplDMRZ59fuh9omb3ZjG/FjwOrBgVVexwhfeAONsaIN+NYx8
mN3I6h+ixPW7o1/gLb+TLkbl/9LZaLxdPw2xgXbhgmCkmHwdiToKgcuT22Po+zmVDhSvep5a47Mj
png5DfGoTUczN7qXJXL76WMMmUYeUq0pmv3Ip8RyXc56eyjHZlHPaR5HUAtbgTs1Ck59p+EnMghr
P0yiQrXPbmvriac2gq5S0pY8JvaUqzNWClbzWKiun8ISAS7x0R+a3AraZHKNp3yYoLF0pq+60Fsi
Y34i6LbNvyPDVj8KZY7mF1tK3/2eN56oXiJqmtpXvUiGPCwGLe2CZFH2ciqNqnvOFqjYRyeDCPsd
o7fOlrtezrbYO9E4T7z5KoKLzDZB8w/1SA+SEUozzV6DFFTCSPBasUpaDfGxalAmPpYyyqed6kRv
PGNssixHb2qaetc38czGWuAonrxmcPC7LObOeeXG6utfC+q0wt3VWlHBLmqiajzSFeu/uWK25t3Q
eJF77gTtAq6HeElCDrj+2VmcWjsMqu2NB7/FhPknXKGiPSYZNcgjXYVCN4MpF3HyKZ3R2AXQ3tgF
jSZLLEdlk2kjN0fSjwhZvPyV2NChu8CYI5Hv7ZZ7E65AVcuPPv3b7gyc3fwIr6SpfmmqjaM9bCMS
25Q44h/aV6RNfe4t9QOAMInfWJ+CJoZaV9m/rTSm+Yb+Rt3uC+5mWqYw1+2OdV7M4h9eHzl+8IUn
/GBuSwwlRJnp6Q5Bzl48dlkGjc+f6a8c7BrpuwBJ0j4K6P/ZFEUwpSTEtMXi7vx6Nr41dtmi/dbV
kLmWxXOfY61zsnB2lyw7LIUlEGcvta45aLyd2snxZ+KarNYw1Y75SlMITdG0d/xHXvFJIHM7Hz1F
SXPvyMTHuG5JGk6S0oeTlU3iR5tijPHJnXNdC+Z0MV/7OO7Tz5nwJMdyQZiF2wxpse6nFOh+JQF7
pBq/LqNw/a8+4g6whegemgevaGlWICOP3hqSl059WmB1vmAGZUGf4kdGPPeJa+LZGAuMxOdZrB5f
VaG+o4MHAIf7d3lC/MvSwrnJUrHvYYl1v9MprTHHbsfqJxyoCPVZYFi/FASnXxP8lOWwZCtIaHIH
g/s4hv0D3c9o82OKXPhv/EVTdTAg0WRf7MRPq6cyLqVBcDg2Rh0UE0yM/Zr84S1RzXX6I1NZ3v6o
kM+EFmuMyDIodGmgP0/m9IleI37g1awW8XV2DFgVQcI79t0GhC6/KBJ+uS/p0WZQ49r5OXeTvjgM
+dzVH6ZxjIcPrtBG9QBtUXuC0YB7W+L2WcEyi/ZLpw0WHeIM2s+p7rrI3XkgC7Qd3FzIIESX/CJI
4tXnGLHF+rOGjbJz8ixl/42EObtt6JIq+RgltcKxTSBD9kQpbFweiY6X9qGJjFQ9F17WVjt0s2f3
FGmDPvxyUa/7VC6rTiV2Sc50qhc9HT+ZY1/+63Vep4et1es/xOhbw99+FEnjUGHvMn/1+FcymNos
nl/mUkDtx788PUmC01BHxcHeoUpiT8RuGXdlMzSDOvblgkhFZ9QUSQLZNy3eP42HSubZRNQTcIWE
1rIDLR3x2JpRnR46TZjfYo/64lHh1A50YJEWJjeIMnpuUAoLBudgeRlXti/qfmd6cZ/8ZSaTZ371
ErtvfnQ9myFETg43I5t/L/Zxt2o6BGBcxvLJaYuyQVgwK6lNslntz7E1uPpzzYaT37y4MYaDjCph
nSpue2AYzmwfyQpNJAVyaC+PVQkpFQ8bKx0fc6vNvSeoQmP9sPKJmn8KR0bFoes94bCfC5iSo1ui
Y1wgq9mfIN8BvcT5QRVBNxhGdQQ/7BofDSFFdKjSJEItEHlFbXhqkHjT8kBpcYlYhYpT8W/hRXl/
LHu10BwSUCSPGQQIC6nddOH0xNqqbkiLCQUsyZVW71SmouehkdbXWHYw3uw2Vd0HfG8rJ4wFrr+7
WBPlC4p7bLii9WvtGEVQIoMRrkd9mppoUB+LJHZLtDGp6KHjMlpd8dl2Fby4oHfUqvheQVd48su8
XT7PttOz3YQyxpdSq1CVzOA1JrsozhY/gGiXa0FduxhzJTyFzuobGv9spimqdsRtwIejxU/2k8k1
FMx6T9jF4+bcs8xZ67OXiaVPQZ/0ldySfHnbe4+qMrPLyPepQJrxKfWRUVW9Y36YTaQ30D74XMsE
sQpRzh1Ss9Z7bW5olYDdp6ZCMWVlOG0KHXHfj3VjtlEIZKQMak+kz7BLsMzDLf2Ov9ef2uNmqui3
0DChw4xi1FasT3jZ5ErhR2GLkm0WKE/1v2JoGF9rCLlu0BtN/rPOk2UKSt6YL34ea/5uyUX699vZ
/I0lpyamU0Ny7LXhtpkzmpZaDTBQhEjN1oFyc3nko/dHtG3aI3TpIfSTEu+HtEv2MD6/vD36+rdv
VgF0MiUY1OJwqNuSGZA9ljysRXzmhC3y2LeLC9OSkOZlQVcUIZ8SWta9+sV2TNIZMNEriweEwhUm
XxOTsrh3oxDuOBmfG8nj4vXWszUj5tBr+nynKnMFTWI8KuuAknAs1MBe8Hv+Ww0k/ee0s6uqlM6E
bjfW333BhZop1e2xrYs+EKCPf2VOf0+I6arkuY7s6XT2V4lBKuCXI2dYcHUUTKjTZHW+yxMxf4S8
jpAz0m5/vf0hr8p361D0KGij0gikIXc5VEfPeKomOoAgMudXePjlcWwdeSwRSjklPekbADH0P94e
9dbS8gVppFJ2p5mw2bwtoVLvKdpMsZ6/FD79pSxRj/ow/G3WJLOQY4PcQQLj7VFvLCu0Gyri+Dkh
Rrkts3WDVggyKxFKt9cPfdQQBxauCiJcAP4vQ9FDoi66ailu28VTBmu3sScRuk3kHVCh6YMZUjX1
hPieeuhVUc8FTUo52ddAbHD9boqHjnCtQogBfW45ol49ov1uLlp15zDcGoViMpVxaG3UgTb7RNRa
WXFM+GKURPYVJLAdWKR7HYUbu3E1ggSdhi/y6o9zuRtRNMqU4eHgm1Yi+96jzfBFsZLmubXwjhXT
5FGSQcHXeHh7Z9zYjytNhaaJB46HS+1yXH1pFkB8cXbWMH+DRyqLczYoVFRsCwHMqs8OsdKnL3nS
yzvn73pPUltecT0Y2VBi3nYIwS047Uwd5Iyotdq1eaK+D+TeOwpG90Be12gYzjgdIaT6gHeuV9vl
LCMxI2Sn8upsSh9bVCxMc/UzVl2cPuda21N17XvdPifg3O0HnVrxt5mEpztKL+pR6XBMVCLYiFr/
4+3Vv7EGhsvBZFdxMgHEXP4ux1w7VYhKn1sNsw+6WmMcdLQiyXMJG49vD3a9xbjoQDvQsVpxD1fH
pZtMjX56fl4mE+GXbmz9YEDL5FFBSER0xdSS8rnJymi+s8euT5BBpROCKB1aUHvbvZ2QLrcttonn
qpFi1ewgLyBqeffFwyg+JUuDhjAc1HX6/3m0zDxDQsXLijPSCOJ7XqXRwZyXAceF6N7Fc31oVhwf
h95iNVdw/+VQHebBEJIpStp1o52zKrNODUoz3BCLRO8nRY6vgJVNCePddxEDUyLEkIyuEzt5M3Bh
dDDLy+JsZGI4oFI1BU0xR+/tO7qMgqobcFLCDvzFL0dxRxupDgSGzkhEOL/NElFLz1zka+QN/XtB
nn+GgiC6Er6IYI3LoTTyFg4uQ0V+axDU0GnwvPz32xt/XZWLkI1B+Ps1D74wLjRbyJ2HglTbeguf
Ky+8T6gIG8se4AJl4TwHktt4tX2P8npry5MMAI4Bt8LFuv75fzZj1+lON09FcS7VUv41DcXy6GZI
4rx/YuA41h4kLXx/Gy3R0NJlXaXFuRk194gVCanPPPN/HZG3Neba+8djT4DGpIoFuGh7kOfWa7wy
TcpzmuJiuCzFj45eZ9DnY+jr2b9vT+7GIQNwprHXeRRXr+nLJbQHZ+gRzWNrePvSVfWptoqvRkKa
05hGdBi9ZqaqJu/cIjc+HKBtlAFoP0EHMDcvxezHfZWjmXTORem9NiOXIbtS3QsDry/+NWeDGwQb
BqTHNsKWepflq8rZ2czhwI7U8o9JZeaPnbvcJfSuj8hm+xMjE1N4K4bF25IoloWyjjZHzVkikrME
JaK1faDZyMZT4XdxKZloM3zT2qL7BAaz/TnJZlShFsU4NnBzZ90eCsj8tcoRDQvSKfbNh3nwzeKx
zTvTePDsReAtQ9Qp9hhQlMPBTft82g8LbYUz72izioRzxI45CbTrBRo6ysuJ12i18h6Hvv+VeH6f
ITbLB9nlYEXmA3UFRCtzU9bxua762N3RHiyxKEz1ZD4gRUGejZIxEoBU06P8QYA80Xc2zF4PjOdC
QIFUVFs/QgSu7+TBN3aIz+2gkXCjwoua6+W+jLzOYo9k1dmmT/OK8p/6jF3NPbfSP9n05qvR36fv
viKO0KhYj8d/bhCdnecVQ1+dUaEym0c0Gzz/BbsSurP5Qqk90AxER880BGnT9Ymc+icjNeNyD999
Tve1M5r/oEnZTicvahtJfXZWyWGJm/KXgElrhzID0v9XP2pJvxsowMbh2+f3xhaH7g97Z31FALht
zm+JBmlE7a06C5GL14I9OIJp0/TD7Aj73VIXkPhIq0Cn8A/uiJsnCzMrZ9bJVs8YMA4PvcriQ+qa
zZGOmLgzr+vvz3WEVjC5G2kjKLrLD+N2aPmYFOK4IRbHPKDhO5jIEZVTcnx7Aa+fLSpLVHcYjAT1
CubhZn6meylX0UJc3O+aosAWITXNII+waqL2SQPj7RGvPxnXO/E4gc2fp3ITjtZIBLb57BTnmnO2
Q6Gp5tjRSMMuXN+9PdT17b5Cs4GfAfwAu7ddRcRhyzay5vKsy7LdG/OHqql2mO1QHFzLyViRlqsM
aHTner+1pv7Ki9MAORGTrivwn1NV4NYS4wRSnuM0z4Jk9PapU1g7XVovI/f8nffyxlYxgN8jRe6S
QIIvvxytWhHFVeqVZ0KFZF92ZvJoJcW7aR8UHx1nHYIoG4LO5qAtiHHp6I81Z8Rz8J8yqLYCb0E5
lc9556vdmNAqk71C0OHlkX1fTmgYYySQxdCcx1KpT6nrxw9RjsXK23vjxkcC/8jfDhwNj+stsMpD
9ht6Wdmcu+bY6yOLVmVTYCnaOqa4syFuzIhXXnNXnNMKs9tkDSohVKuR2TvHVIOOErzFMZmL+evb
M7pOvVbqFCkXy0YAtWVjTCbvapQ5rNtMhkton9PK0gu4b3aN05nSpmaX41e03FnJGwca4j/vIPBB
GC1bHFznyqFCN7Y5t0WrHRWw4MAuhb/HVODdoHOeKmhHoFnW7BKE++XWMDMtHrwuqs9JNi37xpb9
PpPjvWDmxoQ4twS8JJMUYbfV1yUBbrG0RnNeejBIZSy9ryUA+pM5ZM67syAeXh10H4k5fKCt1/qI
AC/eI408I2rdHYho/F0pM2s361grvr09bmxCVO4pAiCSg3LItma2YqiHbKzl2UTS0ALh7gv/MJty
uFdlujUQj+Mqr4UrBxoolx9JqXTMECyXZxwgM6QuJmhiQtzLxG+N4oNi5t2CAQ8U93KUopit0e/R
jkMJVvuYiMXw0HUE0nZn2a7vCfiBkCzBJ6530pbfU3clwq3KGM5+lMXug6lmlJ5TrY+nwyx8lPXS
2ZX3wprryRH08YLg+oCUEWnX5eSw76S7OtfDuev84jwSK9Doqes0vxNmXO/01ZkVQx8ycKDt26Pb
en3blUobzghiyyNF+iGAU9btII/fqw7fmhLxseP6/A9cxPpT/vModoYzUAl3BkAOSXYcTUOhtSLu
cV9uTshZ33vIIjxUm4WDjeYCf4zHc6FP5QfhgjRAcdY2cSIQcLvfPlHXFy45nL1aL+EegRLP5jYa
TTvrWsBE59Hpqnw/xZPvHs1OkDzYbjGkZ8rvhn+aizL+9P6RyQxg3tMN5JFcN+1/FnOxHGxo5CIe
cmlWzq5Cf7Y6WbUPjmWewTo9tT0+cHvDUWN1fHvo65hqLaOw4WguoPSyVXHQrT7xvDRvQ4Qn2sCt
zOW7ntgI6S5a/LDQoP/UOma7A+8X3Vnu6x3Ey4ksIQfDgga3ZbG0puykKvMuHIS0TlnT8bIZ6T3c
8/V5Z025udYnbc3RN/eKUnrTg+zswlxLv45ZiW9t2bx6Sf2PY3fRw9uLeb1dYZSsINTVp57a0WYw
PbWAM2kOqkBtivT2Es/HnLwCFQ/9Hs7/D9nsMtdbx1px8dQTYWxt9kycGlVkWQkSPTLu3L1MwITs
UYUetL1qUitfoZ5gBlZIz7LHiFF7ogExDl9X/z/sP4EQ6n1gJcqM8M5UfY+ANtC6YyomGqRjbK7e
mZMcwWVlbvzz7XX6c+Ftfzz4AQrKpCjUsjfneoqNbNJl04RdkS0JWNO2ND9ZJgIKh6KovCYNKLcX
yW5SdeGeI5if2a7ozLHbp1LlwKqzkcB7aeZuPOJDHceHvKdqUgQqLnXvsdFa02o+lyhPGy9WAtLh
JFov+2XzdZYgT7g9cTohA99nRaLrAUinzH4GCIGN40Q1u/hsYDQx7mO4vUiKgXfLMP6Ii+b17XW4
tV8I8m0+pEaPbeui1I2VBrjEymGqAXPR5uKFaMEO3KZ5fwzkrvU37LuJ+ilSbR5xNHNTcwLgHI5r
8aafrPGEwfCEJWa8HN6e1PW5dlEvQC4NMU7mtq2py873eduiKqx5iD+ADir3heEW7749COnWlj7C
duRLW+I1yUrXuB6+y4PSij1ao9GD0ZT6ndr5jQ8EhZWuPeVL0petKFspAFfZySBDaSfFa6sbS7ZH
wz0/2UZdF3cC7xsLR0dy7bKsDQnUxS5fgXHRK3PWE4mUqfe6QijDkVf+zte5vg9hPK1vDCkFvd1t
nR4UeW2DOmlDbJSmB4RtlwWZ7q5PQy3Ord+RIwZ5h9Z3vYgIU/K4EBUTGV8R7mBIIgTd8MQkRZZ8
U601IVAp/AEjbyLL6c4nuzHB9VVBswOpQDLCzU43JymJHVclOFAlY5DbjmzBDaKgfoxnK7HAns+0
st/e87em6NEiB+RBUHRFsjbE7Msea5qwqZrmE8SN8UtRe/Ipw7/jTqxwvUsg1fHGwHuhws21cblL
Cqts8PZY+tDCKFsP2jL3oMi17Zwf357T9UC4KEKsBliBGtUVTEjomLyVeLfCeej1QJk56NPYfDeH
G/42wR3FI6IQ6h6bl8ArYwrMttWH2MX8jG150kv1PDU9fJtBe3+hfo2LCcKpeBC6bi8NiV2uZiei
h0vWF68D2OoD2ODpTuJ+vRkYhSY1DXlkHKkxXn4h9J2ApGpyCKdKVY/oobmBFztqhSTey9VvfCMK
pcyJOJzTvO1SuRrGP9QJpnBqcrEDnoHJ9wrGf/dOoAvOhQ5wgnrEFjylREXvw6K+j94Ztil4hX4U
+rLcCZ6u5rK289bLCamT9RNtli2DyuSOCeD1Gk+A515bvey72rtzGV1dDxBTOTTAhGhTrATTy49j
FamfGsM0hbnpUj8ZdO2AxxgOJqJITxNm9MHba3dzPHQXSCnogJnb+FrTEPUyUYsJsR/zv1Bhnw71
pJrfo5HkJ6FHsGbeHvAqoGeCWKethLU1QHQ3918rChwKfHMKbTlbhzROHtSSvqpJP5GCftQj42kp
rXvhxe1BOVkGW3Ed/HJV0ZuXWrM4fDtNe/XdZUeDsQ26BlOYJEmrwO27j1M53Qkj9XUuF2HkOleK
BmQPoIeIBC6HxTQt64y2VmEbA94fdW2/jGA7u9LIH6NeiC+YoozfVFWlIDvL1vriSMv6rSL7+9tr
fpU58jvIGv9/hX+Ver78HUU2S7DZjgrjynIQ2B1k+VnQXo53faRXK8WpEp+h5ZJ9vD3wrd2FuMcf
Yj5FQndzZnQ1UB4yfBUOwzjjxOX8koBvW9wlg76O//f2YFf3GrP0iR2pOXF/krhdzpKauzMNKdKO
CWX4jwPOEuD6hfMaRfbvd49ELgqACsYq985WP3aKejwPF5Q/Fb4NZ7x0oLINehGq0XAObw91fesw
EgopvD0IJVN/upzUglxs0eSQ532A7S/u4OY/81bad27QG0tHF5WSHFf0qiC8WbpENzD2qDItxC41
+1Q1hftYliL6ZIxdeSc+uB7KIPMEawtFlj7attpJ4lmYVaep0Mvc6ZBF7bRXBgyjJK3fzZimePtH
wIZ8ggd8m8VRntZdBX8orEc5fnWLaHwh1EvvBHTXh4vHlG9EbQZdQgrul1+ombQ0lXk8h/oi550h
vex7nK6yb6MpjvqQguIGAnXnMbq1imA9uUjBslLI3YQl8Pm8WVnlHKYx4EcfJtKPkVUPRB0v39+7
A+kIIry4dvTBO22LP3E+t50OBy5MaYE/FD2YWQTC1f7tUW5OyCNYWLXUkcDYrKI+/BHr0ecQ+edv
M/J/B1BtkF5xCrkz0vWJAvGISirwNOJsbubL75UahesmszmHuWoXnLf8KDB7WGFvz+f65uPTgM7D
HZUY/wr0u+Agqxy/WkJa3l/rvgl7Op9BNct/G7QM/y+DcXRX1C/T2vLa20KvvQhiWugP3ozYhbu4
3ywgwPCd4IqefYI9404n4eb8eErXWOWP+/zlKq5sSqcapyVUHhS/XeO0aic1qC7SNzqgXNV8Z47X
G8TSaWYBGeejsU82nw0RfG+eQXuEXlS1oY5O+HHwfUzHWn++A+C6ORQYMYBVqFlS7L+c29Thv+ot
sx2uNP4Tmcu/GAmqAzdUe2dS13uRSaH24q6ch7WJcTlSV89R5ElkHA1XpMe0Giy0m6iwvr0Xb8xn
hQ+sdQJadWgbXY6SztWoD1btkeDiejSWrfhplfCOMLq0X94e6npbsGhkf+CNPLpmW22jvBg6u6xQ
t2ssGyzaUEIcL0wzPui4RuFM6Yvvbw94YwURjVj9jRFEo+W8iTBac/GxabCccBGZ+yFewDD0izXd
2e23RvG4NLjd3T/f63IF7RZqISZSbmj2XsUt61fV/7Q8L+7c6jeGoVi6brp17eirXg6Ttl5ONGp5
4Vyk8UEMBYbH9KLfv+nWi3YVXaNiBDricpSs8nscLPMo1FPM6/NS+oeBEO7OprsxF+7X1VuHAjrj
bD5MXenJ6onnkfrNyW+7XLyPWh7nd47q7VHY3Ab3Hs/G5gDJLGn13s49LJDn/oNb1P4+Rgf7zue/
cYDWEAL8CIkzZbbNaxurrHfhZHqhhoAacnhS/4AgKeamKr8n7PrnobvMGSiv8QxSdtAILreyQk6V
NSIuEYbQyYTi7gnxy6CXLhAS8NqDp/8oXEjRZaDhjTtm9Z512aH3gEVHhgDn/DXB3U7MP2bvmzZ3
uzL50Av4H075LREvkcweXB/jOmmq/7Xi99tH8frsEziulyYVBNLX7Ss0uHE24KwQ8S1AUppFk56n
xoh3ZmOhBR6N9zwVrr8947G3/lTTOP6bkIE0VYxzBoOoNj2F5VFV7+lM3QP1rPv08nsAsqcwSF2B
Chol48vTgs1LD31nQSqwa8aQiIyOQwqvPYDp7H8Ce5afzb6VTxjiVS9kWdMdtbgbq8rIHFZKrys7
a7PDgb3WDlYA8ZnuQhKir4FRMdaLe+K1lCcpu6fze02Jo2pts/9gbKyNm61gtNalhosmXHzOvWRW
/+oedsRPcQUqdmdjtDic8hWx8LDw0oj9DFPzt22XK7AlsQrv8O4tBSx8rQOTPfL2byafDhkc67pI
zrihavvRmoyznglYIyjN4oPo798ebt0xm2/NlUinkf47jectlKBFIY/OTdKGcO7TQ6+3VqjUZDz6
MpMPAEOzB89Zph9vD3r9gdEzh3pHskIDhLLw5QbDZNDNesfvQxxIW459ihgxREQ3dUNstVCyy+ul
u9e45ia+mis5mLlyZFbE2pVRUpSs2sh0UcO4GzyxSxHLHndt203d4Q8Z4Wkc6+W7p5vS3ZWTJrPX
xe8H5+DAE/zYj9StUYPS8A6tEowWcu6jJMpLbiBgLhSvGrjHeYpK9Q6qXWl/T5cmqoMhJuB51o3R
bANngDcUym6w8s/tXNTitRK0LuhlK3tY/bdrXNkwNm/3k50O9d+FGmKXZkDSxWR0zVDW+ySCVft1
NvD5xiVVUI91i24sD9rkJQO2sihxH23YU9/F1Hvtq50meX7AicD1D44cNO/kqFXJAzmB9ncLfTc9
yhjC4mMejWPGz3Rhkmmj70L3ipSBG6Opv0AHwS4RxZvhS5pPw4BRYd3hmjtmhZ7vwPcs9clIe037
S1j6JB70Zlk6JE1FM/4wLDLFPIjiwtcOTRfl+ks2+Z56TiR5xG8snXPkA8p4Vvm/kxm1yZPRoRTz
GC8DsqiFXrTTzkgdZDrSsYh/ZHmW6Ke8XMpk5xUSeBKVHCfXHhOt9uiYqmzOFGPnKDi5B+UVqXl0
c9dtwmF0VfI11+o4TjBK9XI8C7BFbSGTEzwFYO/06aPvFwZHwVe53KkxhUHYUs01Tn7WuO4D086H
ndlrafMpWvrcWGVGq+5lkIXwkaIwluYBv6DoHyn6pXyBsh//46BJkhxSFNzjD02je1GzM6sIrvfU
FRD7i6FGy6KjUIU01FB3MhjTwdYOEc1gTKnr3rRQROk07XtHkNt/A04S619nasvpF9DC/Ria9twh
rITYNf7jQ40ETJKV7nBIwYbKT2ORj/9bTDSkP/CGjf4uQRUo3mda4S80dCe0rrDLjdr9UCDGcejs
KktPGG0O6nFGm8BG96GamyOfmj1mGtx9D+ZSt86+zZWTnHM3y6ejxtq7uH2L0v0frWw//kcqfcj2
+mT7EnpL0cIBrbSy/ii7NKn3izfJ8kE2bpc/aYlm/IW9vZM/twbezGHdKwl7pEtw4h4SxJGfZSLh
7SMXU/S7OhL6l9GavfYpzVAe2RWTMdrPBp+dNmCPGsOTa2TOB/ShcJ2WmHh2TzG9T/2IhODofpmh
4SXfU+zfi4+pD8hlDzZI9q8ynstnFNgRKylZqP5Uu3oszsmYwfVGVcXRf1Re6/0vR24ETeUSibNn
oQGTOCY0RuZT3jozmiqGFxlaUGVmOR1Mi9dTDweMRc3v7dAm6bfJFrP+0Y4aREhzWIB4sDYI9aUi
wBNpNvAixYrmqHwc0wPKUjI6KxfRqN2SopX9oRaTfEmpUUVmEJll9qHJ9e5JTfWIQHiJR+/JbXvT
FoEH1e+VVn6kajgkhT8WAZJlXHl79JWS+AsJWJziAZzmjb+3YuF2xw531a5eHUsFsxZxHh1NUGba
81xwOwdRVA5ROFMbfwEt76XIUvn2DwJtVP4BPE7oDiWj4ezgGQvqnIn0/L2iXin3SiClhRZK2c4c
x3xQ2KL4NYps7oxLmI7vLYbQno3Zdi8nN/Sw6fUfJy1p/jETtvljjvpY/VNSwvNCYeLG+mrPefbb
SKw0e4X3E7WPna7Gv2HEefgmIxzlB5PWaN5OePFo7Rc7nr3TyKMvzqnCxuhZ81Vshonk236xR/wO
TiIz3TKo9FgmL7Gyqczh+dmqfYsmhkQox+ytUMtxuwdq51blB40Hc8YLZLIXSCx9iiZqUvfTbmri
Ztm7g/Ksj8mSTn+DoRxfxqnvtOex9HIPKTYkGoMqrebx37ef1BsxDOr3a2mZTQtoaAs+lBnbPKkX
E9Z8ph3gY6m9WKzqA95ASWiirnpCQ8rCX2hsP4yWRPrFQ6Lt7R/xBwl9GU1Ap7DB1HO5UAvaRvKg
6FpZJ5YZ5n2Md6Ra4rw8EM/AnZpG/IVnPqfzKIcO+s9UkkF9M3XpNj/0UsyfuIwqua/SZUDiw1xa
LOFxFM9x45aGW2XJAbvownQDDmY1nD2vG5CRAAnT/TZyzuqkKm84Rl03igNIGoURN+Qt68gO8H/M
0mx51N0MMFeghq6vd82AdNuxhdVgVChb0UdrA0NZOH0HTjy6f5eTHi0fLVrz03tDvFWPEY4jgO8/
PoCbEE8gmpcuY5WeKyTHzZ3g+W8Dzm/inea+QflscFShhW9/m6vUgUFXgh6QbBJh2jOXMVcMvG5B
hSk9d7E+HhaBh3Ndc3P9H0YBNQdHDzo3VeLLUWQzV8vimunZLZLpyWspZeZ2Z9+Zy1XQChqDbHHt
DQC1IlW4HGUaMRu03NoikDNsIgA4MFhFG8WTnYnuTNDqh+z1e75H1yu4jroCArEQoOm6SYlHn7oE
Wl1WKBGCq1EPwmslgGih7pQRbs0OhiNlblqUdEDWP/8P9DA3KRnhyWKHAEGG8cB7OqRfRpyPzZ3R
1DP4GrPox8dRmqK/kw1cBeYIKaAeyRTJuzh+mynaEpUydiNSMEv691BOT207/vJz998kie75Ht4e
ay3LwPBCAmT98/9MU1az3Qw0n8MW3hoiSlHUndJF83GgMFEAoFL9+t69yeQQUFu5FbR+t4ArROFm
2xBMbir7ZuevfudID8o7d6B1Y5usnApso7gLV4LZ5bymNnWjujL8sHZg9h4gfFlGUBkAy3a2jVjd
bkaXsX20Udss9l7dLbzpxQwlD1Mt8SjT1EgeutSOrX1SJHYKfc7HkfxgL1KN+8htq/nRcmSKxFXm
jl5orx5ozs6ISgTVRNF56Y+eo+kcDaQqvyP+NkH71eJu2RGtmN13HVmt/rufqjg6NbSIB0zlx7gL
7TpPe+QNHTffl2BLiZhJ/NChwQEHacQ29rQdkKuy5/cUYj43+gLptlBSNA92lGbLAe286KVxRDEG
/uCr9L01PPBeK1AEsAAAGJBLl+uaJYmFNbyGfCiiR+nOQR8ONj+Sm3fgCNffj3GoPazlQsCpWzRP
rHRjkAbq6rrTZaHf28Ujimv1vW3Cr714KdfZAAag7EkchGr85WxMUgAICAgOIdGqHorES3eWOdw7
z+tLcjUKEsNrHZcC29YaWLZtQs7PXgSRVL1IRHoPVhr1n2vTT+7cydfLtsYdKzeVau4KJL2ckGLN
etTbknNjVsV3wxilOropKrx3Hs/1M19OCQqqgXoROiga6K71d/zn2pitaTDqSWTnhS4Nfok6ZIs9
YSM04q61ljlo4brhkuWKwQmKvOzv8EbXD3M5/h/K/gpAZHPQJrwc37Rx+65aSn64AqodyrnoHbvp
g2cO371ivPeeXn9A3I+pkGhEVVRKtuVxSKFdNVRI+ERS/tS1YjpWsISCxQaN/t7bcXWJJCSh7b6K
UW1ebifGIphOLlF+kVJqK8t/7Gp6N2yJvxnGLcV++hMA2Tbvi+vUqdGmQlDUS0lrRkUALcd309sY
5U81GZcVh0La5qYYMteTbjHH57hSxS/gBPVZ2cU9jaPrDU+xn2KQ66NDTQlkM0oGzoKE3Y3PWl5Q
p67qyA+TzrnnpHljB6z65FxHtJcIqTfDxHM7dPlcJmdRJdZnezHNELMtdfb+H2fnsRw5rqzhJ2IE
vdmynES5Vqs1bTaINjP0HrRPfz9qcaOLVSGGzpmJ07NqFEAgkcj8TR/r+/e3wLWhUOKi8ko1cAFG
nG/tRGbdXLRuFCAvOuxUWuxHhGyTRyRnqo3d9rZxz4+RuzDnzeUgQ4x6wxH9dYwbo0XHUYMVOySl
2e87z6x6vykqQm5mdRS3gSs32c+m0BLN9jUNRUZ/zCTEQSuaUPOdLTfK7iWog+yunsNYO9pzAde8
wANGvzWGtI82qtJXvjc/l9OI+jhhbv22AWhcSllpSdCZ1BBvNOrSxk03Nzw73/8MlwMtWQoABx2Y
DTfR6ovbZj43TRpmQeO2JW+EPP1kefGWgdVlHFuWn44bzxAaL+v3QJqauG6gxRB0mRo+Ihi5+CW3
PcK2GsxaNExFvRG5r80LNCFSGuBkaZasDr+JiWqChSqk3W5GlgsJ3vgQi8T8eJDxwF4uOGM2MWj3
1fo1Cd6zRuzA7Kc+H1D9u4VWUG9cA5dnhb4I9JUlpdQRrlrd341XO1ppdmWgjzyud407Jkh+dXr3
rIKf3fJpW07e+WlZVFWIMaSuDu0t/fxkps48dbGEG+yWk/lYwUaYqZR3So5aSIPgogaaOvsVDXkx
gu4bKUURz9E2+PDGXB5cvBGwk14gTee/wlFEy5uBgr3T2qFvzZlyj8am8uXDo3ATgQ4AL7Vk0cvK
/xUZxjKuc2Fb4rYOU+0B0on0cRbIN77fkoX/vaJLrxFJGojrXEjAEVYrKtxKzcUAgxxhi64+efCq
ppswV/vUR3F2Hm4iF1lUv7QEXr3vT3BZptXQy86hUMPrACrDauuoduhgm+ZAsXUSF5nYUaPmrumD
RI3fiRo/4rLS/CHuVJJs+q0bw6+PITO3IGNDEaQUAIFv9T4Z3aGf8jwvA5mXyk7qw7jT1Snc6FJf
WV8imLoEljcc3/Ir/vqKPI5DrFTmMsgmrfqOQnJR7ArZ9ofR4hmDvrO2m5LY/v7RpQX1vGAHyc0I
NWuxinFCaFrTiiaAav5v0kzVZy3Px4O6dIHF7CQnwEHDTra2+/L+wJeLioYkKEK2FBof9LbOpzuo
GDqgntEEseHh+gNx8LGWpb6xadcxe5kWTTrMDZcyBG/m81EqZZydwqzaACc3eRu5NOY6qQ3HRM+G
3WQayemjszJol3nk8yBAEPBZzarLkC8DGV4ErUp53ZI9iHnKsRuzujwPEHDhQi3pJzNbgzPQqHbd
SHXrIGylkL5uUcTd1bY9lnsn03a9ehPPU9PcNp265aT1dsudn8WFf04zkCcl0Km1qE5VWUmHAEgT
iG7Ww3v+65cTZuHRXATl9xq4bETA2nop7jaF3vp26k3VTSLD0Q6SuZLpjoexpvtAMfClYIY8gBIP
gt9Bmdw5OXr21GUP81KFDn34m310zDtUbh61uJr+m+Vk/ib770sK+G6Czm8oxuS2MTLL2amWQiEX
AdimPTTYjmZQybVYnMRYd1g3hFJ9ldTIKa5XOdpKYDXl6CNaXQ47RXVF6I9YEzu7QeSGfTeJzBMP
8yDt4khEnaxdaw1T5hOkkvamS6SloQJf6Cg7w/tuvoyocXuPnsB8x487nc6ebOL/DGN0on9LY5bz
P4ZiRskNuLGqplmHFyWKaVH/UuVGUwSjgij8Pg8rz7wbylEVe6MOR3Grmj0GAi5e0/09rQjjdRQe
61bmVCj2SC8YdDKUDCVYpbKtbyBdizYY26L/ZrZG9Uev1djaN8hX57u0nabpLspcsNyJxTM3KIDS
fVRWkRsIvybSUxx6gHit7yK7bL1QEzXV5sybgjTFktdupfZaz1K9xWug/FQ3QCh8St5bxj3rBIMa
zWJ5yZjLwQDTe37WU6ckfHdTE5DWJi5r1kw/9cquaq4Gb+rnLSLOZWwhU0IkjsotjXnywvPxpEtn
1xZ1G9RokdmnalCs5t6YczvdxXVtv0RF2smNSueVOSIsgJggl+Bi77maYwhWCie7GXK8xlWEbGPj
KwavtdSYP6qxxnIyOxCHGiENItDq0tVFOXGhQ47PLO6HpR9W39RIKX0tK6/ChcFLu+P7wfPKgqKy
bAHXQRhyQc6fL2gOvXWeqbUHkQoQEaQolLudFTWFcRCh2XpcvaW1pQFwZUXflGpYT8RxIKSdDzrR
SNWj1umDxMXG3Y81VRxUKZFQSiHZbbyILmdov11GbJfFqXgt8GIVkcszbhwC8t7smWcwhuQwH05w
4YZPXZpsZS5Xxlu0miB+IuLK2q7yT5GOiKDp+hz0pl6Hfpxj5ON3Kpx1f47ynqZRm4stvOrliuKL
Ca+Pf8hJYXWdryhdRAXnn14NBssuH7OxyE6FHUY/G6L0xsPv2lA8ytBuAowD62p1veutLk3MGfQA
Pfn4R6m0I4LqNPCDxiq6jYTlcixnYc8uKiV0C8G6n08rqrW+o0ZjBLMxdLekNdpd1GPlNDhIjX30
IJCukPxQ8CE7QvHlfCiznlAYiSMbWZRM8Gzopvui0dPPsy6jAzJ28sPjgSQlki0CBotm4+qdWU4R
OuamYgfYmiS+EiG0kaf6sdL1z+BY2o0Y9qZteZ5CLLkDbyKKdAuJbfWS6Kwh0hQgKkHSo723Q1eg
z3aZqDLls+gzMYIJEq1KvTqlMD5qITrRo2mW4UlRcdH7JxrVcjxS+3V+vb/sy7KufpeOsg70BYrV
tKtWG5cSXKp1BaoDo8SWIMeh5qgrTrhRLaddczkOZXmaYtQnYSKtBR5RWGi5q2TEro1AN5WLGOGN
jQ2C8dLVSUtrs5E2zh0FDuDyNAlAV/sWqt1El8Ouq5+DY2TzIa2qztkjnmCoz1K6GCVGhTt8KefM
1V9TN82MPXurxv1F1UbrONiZS5uXDoWyo39kV3dVVwgoDWNc1D/k0KrVQ2ZEIjwSo9JyH+rS/YQn
cOIdxGKU9GrTib6nK0zs0FErV/FtQJz8nv5KiVUbAn3DXeqZdXZHglIGJVAu+skk/soOPyr3NXeG
8RePM7A0U0U7f5/q7mD6NEVjewc2IzR8zEhw8WhGw/rTZqJ2b0DO5mCninnAGSJsoJ82bqbM+wi7
zuxPZmIw8ScN+7m77SMjFXsa44YZ5AIw4HHuImK42iX5/G9Z4Wf0BIMRaHGEXGN+NMBS1L/aLMrj
U6fmOfeMIDijbS8w55IU5GOuPMg5/W0G1zvE5V2vkiH0ESTL5A2PerPaJ1puPjll0smnIfbsr4ZT
NNMRr3Ea+SmiBMrRGj2EVyKwHC5SBZWgB2k7QuwbI4+escErvDvQO7jy1A0a2DgbhSPvr9n5hwpU
Vu0yUp32wOPTyW8dkbYmToRDWR9EN2jqvcxUYR3gNwM9i1CggNnh1Dk2mU5rOGhF1pEUx8JT20ds
/JAfBLqmaMcettZvNE6VYVeT0ar3dNytEOqoh3tX0U445aiuMs8HJaJPtl+cQX5ZQ63VJ1XP6n8m
7Ha8IKcO+c2LUrPm7Z/o0cnIvUw72FhQNa/zCO1o49C8PWlWZxP4/lJltcFJcGzOQ2KojaWuzTx5
kthAUSbX4/JnrC3u4xbyx39GF4XlQ4jzx289Svo7I+bz1ri02PsppNuzM6y0dI99p3qfzdQIExrD
pMU7MzO1f5xOoRxdCfRQbt1i4LAgVSPFyWu16aOSD9SAwBKQMqKKRsFtXUR0JjmHllWWgRHnOWCl
onmyMaHaeCBeiTA0U62FJkDNAqz4+WpprehTuwmrQJqggO25iQ6iqpuTUWzSiq4NxYSWR/xSG1m/
sLPciaDqTlVgTUOBNZUzfppTTfvjKba7USG5Ep+dN70rEsSltLeKz3XSkG/YXh003mA+oEmiHduh
dG4+egvQnkCED108yLhctOdrRxzrMQPM6sB0RHE/umV+islVP5y5LKPwech3l5rasqx/V3sU02on
I6mDaoynpzBsFGCVGRhCtGL3H5+QQWVpqWERl4zVsuWhVCw9ipqg6rT84OZ2uycl3ErFLj8OHUye
fAYEM2qda89eT0EpKNXGOpjH0uHWptfSCzPayB0uE1pGcV0yMQPRc2Az58umUIA0mzamakTj8h7F
4uk0aRAnp0bv7yJquqePrx3nlJo/XQX+XI0nLFAVQOiaILHx3crK0DhUat9szOra2pkIFRuWupBQ
1xtbTlnRgRpYvlCcHOouB+VZOVsYoMuTuhgOoBHPtlN5DCy/4q8tx1UCdD1PGu7mzt6rTufdFJ7W
77q5FBsTuixQMRQVU8ICxVNi0PlQhjTIfuKBzwRea5f30Ve3T07zoBm+OqsjKUlhYL+mfX7/a12b
IRKM1KcWCj8acufDysxOC2HrDXWxJNkhcqriUIk3K2nt1ka8NhSNLZ6rDLcQe8+HUrq5x0cAN1NL
sXBEQ8SZ9tDeycdh//6cru34Ja4uLypY8NYqUNhepJjjkDcB3tcPDlpWgPHiDhHNPCdiiK3n8EWb
kcciVwcav/DWF1XhVfjLZaLErcp4Q5gm91oss6fQdbobxcMj2JwKb591pJkKr+avA7D8xyEq8dvE
ofabCGV+7MA17EIDApxXp51viVDZCNBvnsXnuQDtKsQplzwdxNAazDa2o54pCd6EIpflfPSslJzU
S1Uv3vFMLACrq00ijlYNmt136yZS9k1jea9RO0w/3Tm1Bz9SnMbyk8EshwPlb3v0ndAjMMa6hVhW
wURsv9XmYfRHKPHSt/GNfI4lL9i9MyRWguqPLKONT73smfW8vKX8DwyQ4vHaq5n0UEgVMG1Qo+e0
c6OhO8gcU8YPb6gFbIWKEfKe7KlVTSCOXMUprbINJqHLvVFE8ecaKR5MG5ryOzKnPKE/PiABx2VM
HCMo7JwfFcC8s9WObhuEODgAL8Z4MqlG81nHzftfLRFiI1e8OJram8EQtGNiKVF7FbNrXpVAkqY+
sFyI776hV4TuucGOcmf3jvHy/uzeRD3PvhqjLPU/tPneGFirA1qWrbBrnHJR4NYa9bGm/TzAJahz
D3yXWVSaHw2T7u5i+OTOQdq1lf/C+rFEo11MtnbLpTo6d5N0E+1QR0lqf+tLRNz8qaxztIxbu8EV
qdYcMe9LKXovmCOBMR1PATvWQVGA5K/v+jYb4epKdLMftEYZeM+Eg4ZpYhd13qnKc627JS+W0b6d
Qo/K+gRMWP00jpVof0cKT8Y/BaaS3mthlDyGTBUd4ns9stPueWik88fSwuIHJfml/wVMHrW5OEu7
7wn3Jn72tZF6fobVrjgkduY8jiBUshcjNpNfUADcL+ZCCvrkTbNl3XezzMb7aqTs+NHoD9cG7AoN
V+DUnKPleP11v43wV8D99FpQgxU4eJ7s/SwGy4ce/xYH7HKLMRSavwimvOlsrrY0pCkXg2FbC/Ik
S77UhdLuKeHBMuiMJNvIei8ugKWUToaI2hP8RV4/59MKxwlz6kJqgTKa1n/eICMontI1X9A4jE6F
VplbO3odhog/CyAd6btFm3ctvqGYUgFdNxtBTPioD+M0t/FhntvkUxvl2kcF7Il2pCLQCHnU0alf
156KmK1Rl60VpHGo7lELdf1G7SPfUMdf759UsHWXM2Mh8a9xueFQAV6FPjcaPQ9B6Dkgg1Sin7oc
vf7ZVqdhPlAUg5Mhpt6Idq0m6/algW7zdUbgsw/yGH7QbmCDw3+gqoVRaRd7921h9lQLCretmkcd
pJbn+q1S9PMnDT7L7IdIghTPmFvG5a4Ya/u+pn6fgsZHe3A/a0Ni+4qjTRA25xSqRDpIDILCGNkE
vzLDaoSWkoXJEeDLlO5bFqU4EmIm/fM8lZGzd7XJdZ87s65Qb0ilZcBXyF1g+n2GMazkhLX3/FeR
HUfFHsdnYr6Yd31nwQ1S66YV3yPDjX6gTEj7KoxmKzkKrx/Uk46Auv0jV2PPAAzilcpnfA9d66Bg
9hoeLWsGuooVZertajr2eAfP+Mnfl5lr/8z7Lhe7YRi91E/mEVqCxUP7P1XS1iNOFNI+4RJUDHsv
tmLtVjPCXgIlmBJyiBwKgLZPnDxLcE6TC1g1rnRF/AvJQTP9uLRGe98WaFwdcyOJY+yvp+gLxuiY
KcNv8/6rh1mZH7Kyyh4rVEU/k8XgB5zPUxYdsk5xfvRU/6D/CeRK/MHqeZ10culQxVHs/k5ndaJ2
0iVz7M+TWunHlq2Pda9Qot/oYoncr8Ee4WZdxrH2PVSGvjzoUdbZp6TpZnfnyViNdqWbZZCxsR2B
bT3a6lfSD+k9ZTqinw/D1KXl0c2SLrl10QfKjmqEzjuW8TwUB1/vtdZ+siI9kgdTKTw8m2OeVDA9
pwRayPvHYY2QWQ4eDT7+AVBGv2xdI4BgXkFBtHl0VN7MReJKDIaNyFXBAGSFTaOHt8+Ea4XU49No
4MKw6+up2cIevr0/zy9QmuUUAlFOozjCrX0e4GC+0VWCUhloVme4z5iqR95NOpNL7MzOUKuTAv5D
u3OrPi5JPhssOKmgWD0C22GYHGRSjP0TzutufsqsQuSnWlExVV4kaZo9TTgr8nu9qpDU8grley6q
yaDo2afescL0td9lrsy/xl3ff+VyxvXM6drc3PeFl447tVdU/bkuq1p/lnlq/LRD1I2PyhQV1q7M
qkHecGqN+MGsuH4wsp/aSfVlUXSgrkutTjZym8uPRlNV1WlAQEjhz9XF4+Y9KkVNhldxmTqpP1lF
6rx4NB3F7Qi5YsZWh473Ps5VJcU0vUFQxu+63JLf3t88F6kq1yusb4AO4O0gdqxyrAqeXhib0gtG
HAt2kjoXHV1zS85l+VvOdwbZ/RvXGj09qDirq2/0cKUrW8UL+rTXpyPwUZwiZxWLW7e10nvDLIz8
EPaidTZS1stl5glJwkpat/C819Swgub/2BRqetfUfU9XPj5KzWkh18pbBp0xV2+LfanGJ6uSX99f
2bcW7vmkl7GpmZGhuwt47Pw4eNHodoAL0zu1Ez0VX72vfyuumn62kxCJhzBW29ekVOKv4Amq/mZ0
o6jaKQpaE1gXldb9RNf0O/QCrwAuXAz63gXO2x4Q2hyHh6hTZXx8/xdf7gWaGIsGzgKNAnS72pOA
nzMMiqPsDpXcDoP1ejyl1Oc3wtXlXuC94tFqR14WkNsa/krNwpxDpc7v5lYRY+DBY3zVqDnFRztW
MZsuD944Tp/en9pl7kXNmSc+gBeo97QZz7+FXUm1GvQivcMrwDmUo61/c4xCIQ7WyT+mXZUf1cLE
yoe+uwEhcKElGhdIt9Qy4gF68p2GVE3lm0RoHFqVLT7dlU/2ph+yiKYvtLBVqsxDOComd0jvKguR
takDz1eG4xZY4fKTUeWmgkAdAXUGktfz1fOyyQ1nMApLNX660apweupbp/o0tV37nGZx/8tS5fj6
0U/GAtIMpu4EWBBR9vNBaQSYnS7C/M7N0uYUV6H21UX36ren1Nq+7CttIz2/XEpE6hCk1hZMMHyD
5anw16tDkj21Hc30OxBflR/PFD9JM/Pd+7Na/pbzoHA+yrJR/xol1Ux6Q4AQ79TYjJ5sMO5Io+OL
3oL5enp/qAtKKvBDTF/5P4TjqLGuK0DRkMh0tqfsbsjb5j876Tyu1EhWFv21uUtvGuzixdGu6FAd
5sSM6oNtt7HyQmEpdXei0NlIReyN+DVlOVD0PHT6V8uuqh+x9LJ/CekG8hET7UCjNdvmUKhdPQFi
QzLgkfrZAJSm15RmN2V1F/qyNfNslxcidAC30Vval5rSGgc8tsufStXN7XPXD0n4O8RBXfhCybpX
jNDG5JGi/aZL3sV3oLBoLRJ+1NHRnb7QGtEGEwhZFAUNKcneitC9aLtGP1SVnXz0k78N9eZwCJuF
ntf5J6f3m+O3FkZBa8cOKqsm+aeIfubkz6f3v/jFs2gZicsc1BStMKrD5yOlsZWYXglhosXhyAfL
G321ndC6MRNd24/11EEGGYY7d/Kajfh6cXjeRqaMj8gIWYS9mmOOZr07VCznaEn3hhOmniQ4343b
/NooNAwQscKZYmkfns8Pyzwop3Ou3LphLR8rd+wfRJk4H70GmQvFdQSAl9uQf89HmcE/KqCPlVv0
puPHuhyru0xaW6isK3Ox6BAQZ5ZbEMDb+ShQqEiP0w6lH2wDnFNc1tUnHTyPffP+nriI3QBz4cTT
otJoqcFxOh8H7YwBRY4kDBRb7X8gve9+x9lA4mnQjZPzMpR5259mKxVb9/yVEwbKhjFhXPLHGl/K
i3Qh9QgFAl6zwMziqMJmPm8oCTSeF28Eu2vLqVOUJLfkMPNYXU0z5R07gjINWul4/ZFWmV7urdIm
5Ly/ntcGoriBXBsKRSoR5HygSqRRngnBQB5m2giftDe0mpPXj49C8fiNo7KUU1bTge6JYnA+hEHn
KP96tZ4cUl1sMZGuhAt6lv8/iLs6TsR3GHigcwkX9vQ991oKbZbo+htoz9HPOpbGrtbslBBp8pL/
4ARpk0GVhOaNDgCa7ut7sK0iJ6dmFRh2a+5iq49uRWRVG5v/Yg8yyiLlpqLjRx9rXSJHMmwc7bbQ
glagFCMrMr4mFl6wKNhtPOguFpOhQHBTGwexuiiIne8LUcxt3g+DhhiD2uPJlzhk0BY4BGXMd2bh
GHuhqdNTY4dbUfHaJGkzkLHrvCZp1p2PnNiDEXpNQ12Rt/SDkjOKqJvqd2EP/UdzJN6InC9Qfwsx
k2fC+VC5nFo5T5oWNDFNx5oS7o2eFdlHz/IyioGoD23uJXqtQpZCnlxTY9cCErHqFDf6L8xxjP37
G/DK92LXISNvw6mlRrr6XnEbIvKnRHoQ2r1+QE2hulNF3u46Q9qtP6W685IBEz8UYTt+9Jpe5gep
aQn8CzpttffBGqNkY4R6AO80+1Tl4HjsNNde6eb2X1Ug8SDaPbEzWnur3L38zWfZ5zIyRAMuN6RV
oRqdfz/RWDIexKwFuPX0D2HcRsdeyvg7qAMIvXP9UaoYBDFYjtgOLLQUYCWrYEmbXNMWsBJwLEd7
zpW626tznUC369st3dOLwMxYMCko5C8v7guhy1qGpF4GENIQpOo+ydPoWEbWVtPt7RmwXsJFbMZi
5ywO46sptejjkYWYemCL8m4kc84q5daIlHtVDV9zxTqovfNvbZifMGL8qTX4xlFp7yyDUmihO7vI
tjZ207V5c60vrXI4MheZLBJAUGKKRA/GWhY7W4r0Do2mLTrAlSCzQA4AlUKO5UG7SoqUKom6ucIO
OU7y/AWzijQIk9g6zM28dTVc26QLc2rhHRBl1iAKFf3iOnEYSq2j5pc6Y7hmRLP9KiKR3KYC7bz3
I8GV8ZaHLX5uxE9Czuo4ZkJRzdlNzaDNu/wpkzRqPcrOO6wlxFG1a+fjQRRkPF1GdEZsCm+reK0l
jRbCZ9ID6PozlF9D38eq+eFXB4hcKixU3RBbWNpp50e9sbs5LnLHCFxHaWlnaQm+WzTDechvIRuu
7EAQSQaZHv8u5/18qEo3RJsnAKqjtqg/D04Y3lTuUG7s8wuZJ4IJ9C/I88RMuNrr8vLQ14OZhaoR
hLP0TnAqxE4OhXia8mkRDjJr2fDmMSJk0cf+mPadOAw64MuP7xYM1RZW2IIfX5cyZ6hYM+pBRpCN
IPZ8ePACf2hLHfx58KCjmgjyvD/iteWlDQreC2oDPI7V8o6T0WglfaUArZ9pbyWuvisqOR/fH+Xi
ncDq8himNscYNENXu7J3mgp/stAMLGv4Y2OnXk/WwxjLZ677Fzeent8f7k0behVHebZDBl3IPgCy
VqmEk+e6MYWVFdQlPYoTVYY+vs01Zx720hrjaJ/NCQAjB4O1WyNOQ/U0oGuHzOTcVMVvbB5z+1Zx
u+a5CnvLfMnHLHb3AuVCZYeojuGe8AZ1niTed/g7ufEIxLCwMz2QiprpP/oMBriPBlEXP7RTnHoQ
7Qzvi4VQVLWroozMqYXuK2/FrKvpaYpaq0YQsHfzG8BSPUowcxH33wxcTQA9o7ulEOfFjEglKknf
qiFDHHXUVenujUYxM3/uzbIKqMhY7l5vgCH4iUJr0DedSKewMjriH768/K3l2Rju0zpfNL9EQkme
xJYSylB1njhm2ThkqFOm+YvrCP3PFJbTsOt1XKj3I6hk44i0jvLNruyufrLUKtQfyihHoD108Kbu
cHf7J0KSEx3GSO1cn0atkd2AUVG/V9joaL4tczPyJ+Jkf4w1Jf2DdVSfYlk/6r97Abhm12dO4xG4
Blpuee6lPxC31EAN6Xmu7uHddM7HNz9wfdpK1OTYoBeoKUMDz5zTw5Y9/c+iciheDfa8f383Xjli
xAu687AmcBVZJ4NlQVXLG9j8oaJbvjpBV1LMaasZcW0UbmoyL0ghPExWIbmvhaDupplB03bR3uhH
ZDpFvwVouzbKG6lzyS650VYJysDN4rmKYC6W2n+Z1XT4lvdpeHh/xd4aVOvzi5gBDwFSSesiXox1
VjUAy80AogU99QkEmvKAhJJuAEsMudMguvR0u+2IVHbuaF3sEwhuf2BNtsZeS9BufXUqvfujmtgM
bv26JXqsf93ShwSySEHsAiAQTWWqGkIxA5uG5NfCarTPU6I4DnKMlgGJNWlVH1qL9mtqhvRI92ZC
Oy0tPv7IRRt/QSgsxSSkcM8vRmnn5DJ0OAO9ybXHQVTRj1lw9t//FFdSMyBglDE1ijwebkrno8yu
qSjxRAJI2Pk9JSI89Zx99FX7LQGiK1sLHR60DaFGY/O1rkpksJnQ/BZ6EI245sVW4e7yRULz/flc
G8XlJHJOHL7hGhXYW1ZaEHD1IO60+KjkUECHknD1/ihX7jv3r1HWaBzbWdq9DRLTOSrv6Inm9kvR
uThxDvF8p9Vt9SXry61H59WpYemL0gx+gJQmzj9VF6ao92IIBZzW7XwFtd2bunCsjQW8siEApIDp
WTIGih6rDREqkTT1cjSCRFg6zsHeN1WdjH1cYmL2/iJeeUTTYqAggFUH/Pz1hoCak9j4UEKla5HN
UerMng5yctP22GNa/GTXyksRzc1d0gjz6/tDX1lKhmZ27Hj2yHqXGC6P2Sy0QOvxgD5khPADGLkt
avBbY3AVSGA+WhA8Ft0WKsLnX6xWEFUuvcwMsrD5JCztP9RMFT9ruqOrWL+8ON4nylenVh4Jhi8z
OlI77Eye3ZSuPUnWvnUbpGW74XPcTs+ysWcEpLfO/7WV4ILE3IE+IwZ/+vlPNMzQcvSJlQB7AiF9
mt1jmECieX+936ou65VYRDsoM8FEZRbnw5AzapQlOjMQkWmHu8gsa5rW/Ww+xTgkpkd6OWF3n9tD
kT3oc+rpCHtMmXE09WrWSIZSZ+vhdm3iPJ/oOixefbhyn/+isELtEqCgEaAz7GArHqEFnrhbzc+r
oyw9B6qIkMLWJL+RSpRkfiZoxFEeS703j3FfN//Ddqa1ARCazgbv3iVc/dUXjOdhikTGPiPD6w+1
ahcnG0WPjfN6GRloQNGU5r4Alklh/nwUnlCQb8vKDMxODY+9C+LdizV5RL/948u2DEUrlVIoCL01
HHACG5UZbckNrIZW7JOHD9+cKN0qFlybEVJOSOagZOHBgzyfUd9jha4YxDrUkJLYdxIqMmFqeeSv
otx4s1wba9E9opRFZkHt53ysErZmY9rsN+Ab4T1a3e3OHFwlmJrS2zhtl7cTeSL52+Iba1ImXx22
rgOqNSqWFZQDohsoYpZPhSmL0yJ0+Av5sMGve6lu7MG3ysP5EWfURWXlTaMH4v75BONcFqBjVIvU
kZfZE84P+b9J7BWVvS+jCumJmodDxPtMr551tzfng8ia9tvgFk2PtqfeN74KXPpZaCP04zEdMHEf
QPRlt0i624XPI6qrjlZVdp+EF5U/k2astV1nmtm8S8Hnzj70w/C5Kcv42Yos7ZUiatP4epuIL1UH
odPXkWNXThuRbVnM9bQBz/FdUWlGumc97TqtYwsh+kBOufCBdRs3DXEfeW8iiik1HmSJ/bnFHvgm
E2C4ASqChxzjOL+HLVXu3/85l/GGX7EYz3C5AV1ap3MKhEe7KxBZgeET7iGlOjvMvdzd+6Nc22Dk
jBChkNPBGmLZ63/FG70DJpo2uh2YsTJ+x/ai3QGHzG9EG8fBPEsbR7vK+/H+oFemBh+P7i0YaDRn
1p2KHnlRw+pih3Qh/K6B/Xxu+sL+9v4gV65sgvVCVwLOQZK6lnO02t5057YXQRGGVvNddRRd94UH
5ghXBQcs2Dz2NoWwMHb1E1e2GQZNBsvZpxOate2uxrAz9r1wEOEXtDPKT25Z6+mtk4hs8AVSSEkQ
x3MRBklXZI7fmAi/bGzJK5GGK2ChqVHXRXJ5lXWM41Dwv9AJ2mIo9xOkP1/KujzgcbBl2nllKJZr
4Vcs7biLlsA8F3PKKXTItjP7WAsPQyHUsU5p1cmN2+fK5zfIHRbTvzd7y1X8rPusB/82MSsQewc7
buxTVDpbKdu1UagoLfU55kNacL6zpdp7eoggeqDMlrfjPV6AGp3FRoC+MgqVK25LHkT0qt6KlX+f
n7zNKhnFZrA0qo7Sjkeo06PyQdk5wCnm4tCJgi2dIhqZ53OZEBGKk9g0A/TdITOPXndTleMW7u8y
i4f9Rl9v+Sxco2uS32SmFHc5uJTZcwqpavpqRtMNgk7zPo/ifSzsQzQr/71/TJegugq6AHDo02BK
A1DuzRnrrwWsHBsMkZdagUNk53gq0TNmJdo3F93LUxRGfLb3B7zyxcgPUGCl6Ija1Roh0Pd50sZJ
rwRAZLAwRDJsH7d2vnFyL0dBZc17U/TxDHBXS9z9a1q9CBMImbMTGG5SH9EvzwNjpHD20bmYGsBS
wLRL6ZQYcT5KY7WOJLn2gpDi6bMoR/0YI1z48VFo0pM4oZhHKqKvRumbftQnQb0PXpP4p9Ob9qed
0hz98FwgGfNlFuc+agqrUeJEOEULIysADhA+j50zHjNMbF7/h1HQAuHaIQHmz/MVGxprQqIjEYFs
u+pmdsGSRzxUP9zaoYoOjZTCMQ8yUvnzUcgIcAhzIhHMiAH742zMPL+LLWzp5dEBYwA2CcMuwgOQ
1vNRUG6XXt05XmDDzIoDdWiMT1UYGg/TYk4Kt9PzXj68eqAalgc+VSbewav7qEhN+DNUYoMi1dxb
oab93q6NrV19eRVBH6I1hqEJ3GZ1XS6DF9D1cZaLIJpLhZRxSo79hOPaoCdb1MIrx5QsiycQ9Tmw
yOvwzTzr0jVTEQg4PX9oN8aPVVm7G+oNV0ehSQwgjp19QcH1hFfOg4OXja7WErhjVN+ouPt8ef/j
XF02amVL3ZoW97rTl7gRVNCKUaAvIXmlh9HRiufsAXugre73taEAEEDcX44SYeF850XoxWAJIwWf
pG53OHu5u0I48OlltgVVuLZ2hAUejm9FwHVpyZLtICuV5lqBUMkjeo/xcdbj/+PsPJblNpYt+kWI
gDdTtDkGPPQUSU0QIiXBm4IHvv6u4hs8Ao1oxJGuQndAhbKrkFWVZufe0fn1e0fPi1I5J4l/brpQ
mdC6eFSIFePQqR+jyuPtiW2mU8ayP2gz7y2IuwGAAqEWc40yC/n9ZUCAAej9HD5neZud9Sixrk4+
vJYBmO8CQpvnmv8WRbFthVGNmMNzE4OeZLxkf2Tl9KWMC/0gxN67gEC/ydeHbSNb2SxFMYskR4fh
WdSG8kCfLnurVTE6DoNafHLUpXy8/5X2to7CCy8Y/k2/UP75b1sHi1xetxDPP3d2Wn0anNh44Zo4
gmbvWXHg1uehQ/qTbvPaih0ZGrJufCDKGdNlAab9bJqL9/H+WvaOkMMkKM1yoJ8AttZWIG6gL9mO
IQqPWnKOoDV4gRJPeRRMG1/vm9pdECQAsmn8q2G9NmU2lablHqYEIeZfVdXMQQKu6Wjfdlf0m5nN
pdAwm5AW3cKlUHX6CzyV75TKix9qBf6A+wva8zsOkGwEEpfg4+sFwUc5O22L4CsqRl8GA1LbSJlG
v6mG7mKjTuDfN7e3MBCQHCKagkwCbxxihuKnsAqT1xy5vM9tn4mvVYgoxhkerflgaXKT1uGwnJ2F
h5JsgmmHLRy4y0BWLM0QBYtjNZeZiubP1urDH0U6laZcIYnpNDjitbKq3BcMu8P/ypUOHGWL6EPT
24Jmb7CfnaIvLyWX13sGTo2f93dyxxOpomMLdnLQ1bb8sL8dYEvpilyLDPs5jheGYShIXBI4gg/2
cNeKBDmbUl6T2uPayiiakMoMa9HsHPj7oI4vEbypB0DPPSvkyYDNwG9T2tw4oTNFtStx2s/hkg7M
uk7qxW6c7vVnF8w0CEXuCAbG9Y3vWXMt4Lmy7WdVL6bAjSHfD+P4SGFhby10iYBZwojI/zY7lixp
lHSacJ6LxRz8anTDS2d1Rxn57TliGJQ8ggPLhqFjs/4uXmwrNioG9nOlLwzhlZX3Qn/WveQxVLKv
dTT+++DKQQcRqQISWpsyizrPFbVmFtaZjDPqtgbNXbM6SMv3FgQ3hUSAM1XDsNDaSlvrVu4ZWGG0
2vVjRk5P3sC4aAVDwYFP394LLEUGdVIMmIRik1EokzLqOvSUz3PvfoWv+XmIxd+R078UMyepmNuD
Et3u0sD3coQo3LOL66UpHTwiy8TS4lLVT5Ix/ZMrdOtNbnTO+f63OjIlnfO3SwFF0L7MMnmQFHX+
POkjbBuw3j1A5pccrOr24cC5IZyCuATAHYnm2pQmxFIUmQMvZmJ9sJzmbyNqv0Wt2/qAif6+v6zb
MyVtgfCgV0YJcruDBbwZXiNrd4niCR9EUXPp2+Xo3t7ZPPpEMooAjUPwunHBvp88xTMn57mKung5
iUSxTsMIt96ZKqZ7cKr2jHEnEyUQUUrZpvX2qVrupih3Oc9RhHyrArjJz/PlJ/QExquvPfrIku6F
HeR+3epfo9jlNWOsu88zJemTmjvDtaF3fXCodj4RKGG5cxSgOFSbW6IRqA5CleM+g9r3TrMzU/Ns
qn9e7Qc0pHiMyJdILbbBCo/9mOQ6tQCt6RS/q7riMa905WApv/ip1oEDWR89UNnWo4q7DfhH6CqU
kYmUZ6gBlua5HNH2hHW0/TwyGWX7Qp9tRHxhQ3irZJysc7bkU3yqLbMcEIYXts6hK/hXtBw2h2/m
uNT6qYGjBsL3sdOdZzyw/qB5/bL8FXHvhj9zpZuVzlcTQ6lCn4G9OPkWV43Wwre+IE9/fxela91b
3uYdNItJqvW4pNDE4vAsDm11QflmeBpne/mQFSFENyg0h2qSvWvbJP9x3/yO56NxQiFZVkbBJG/u
KIRbwt60Wsb0vSo/wSSSXuNKHYMot3++3pJsvMnZU6Ab20x0QGMV9l4SN9VkNBLWZeVC1dqhMhpH
/n1TO+5PIEZjUcq4EPpt3D90085Uk1J5VqIiuoRuXj+wB0dceHtbB0Jexy3ZP7B160sjbPRFqctE
eTZqyFTdvs5Omoi+m51qnV+/Ht4qqq1QfwMF2dyFg1EUeTGjcku11T0PY5JZIIag/zzYt70V8WGY
MSPIkPxe6xXRkUHxuIqjwHEqpJyLtvzDcaPqEdnPI+LoHbQFLkdPkmSXgJnS/9qWIZSFmmyjPGvD
9MLd+7Exqi9zrTNBm8+pbzux6ttl+VEpuwdzUL6gfHNUG9n/DXKwnOlhRCq3hSUiDtFAHMQXzO32
XyvsxPceku6zC0/HNQ9tz4e3NXzIisY5j67efHCR5Dil3OAH+f+vnufmFqBZKWdWKDbIZ3W9G05n
pSoqESJYBkuSqSyO4X3JaOjF13lSU/MvFdasH7U5K8tT10be8FwT4TBvqKWlEp4JCpF0Yo5cFyeY
gXLlc5vMinkZELGfzwujI3BNhaHyhbEYr3vHuLJIPo12r/RnuzPL7pIJtRKnvCuc1vKd2RE9AOAG
kRrgBvpbZIm5S9UwaS6oVXn5t9Gspy9pYzTpqXOZVfWhSw7F2QgTCAFs0ljjqkzqr8aU7SxPat9M
ymfoyqkD+EIRzfKGKdq4+JwUdTm8r8cl+lCiKmM9a8gDxae5KL3PcZpP2inU0ZoJjNHz6j/yeVbL
E1AmZfQhgPbqwm9JOrMvyEbr5cNAzFCdSVzi/kyiVHensIo9cKjaNPZXJORL5cUYnTx/cOuWqb/Z
kaoakwWbj28pOlmBiS63Ax1LacC6Q+/EeWSYootcmHUIqVJVK7wrrcMOIqFGm0J+3aRNaQmTTkG3
NFchJX7vzGhcfNCbqiz/UFCaNj4KaMnmn5mZRvkl1/RGezcx+OT4KUj6WjvPKeytFyAe6M6i3e1M
D61VMJB4tuvIMgPb8Ir8xU28pIbpGq6ZZ7gxc807OPo7VybcGBT2CUwo7m8joKiEeaUItfBZzrIH
pQl02yiiI92EX3688XOwpoxnUcFjjNvb3DDNMsPY1dbodUOSHOi52X1JY208JaGEeIOWGJ66QdE+
JPPivVtqtf8cLVX2/tXXKfbpLgHdAQOyFSurJ0OIIfVCKKNc66RRFr+kuhj/w45Kxn+KDpDKAEha
H2lTE7a2eLysdhq7n6IilOQ+ojpoyOxc2RKCJDkryKLIodZWDL0cvRSN7KAIQwYLvEr/JLvbL7EW
qUdQpB0fAbVBj4SeswNcbPPglR2i6UuIiHyockUjSzt8Fl3WHGnk3bLO44OgdMgtmE4nm9k8d6nT
ZbMLcfpzMiwvlWWfoFVK/bSM33A7PrWT95iq7pmM580kRWyN6KmFx9tv++hdbueIyBiPnTY/TFpx
LYviTxiSr2kmLlnBEESkVKdZnc5WO1d+YpgP911rJ5sFrimnngA1sEObn65BiIK8txkFwDW/IcJg
+FSRlbPRNi+Fwf9X9uunAjmwslFPFY/a8Ra/WTDZBYlEEwWGFXe+WWjzE5HWcFAQ2HsqMSAfaknO
DPPn2s88kdhTOJVRoMIa5odF+hDncILZYAUt+60dDqPPR/nRtCXaX/b7sX812bW8mLjsoLC1KSFu
Z7DyOjIKiCmjgBkT7e9Ey3rNFw1QrvsfcM/HZXcOCDMlNib01uukPo5o3MIHhNzIPKNMqfkVs4AH
Qf+uFY4RiQ28MzetknlQRg0u4yjIRzOiLlUxduLrc3I0uHbrjlRw+AsuCTn6t4VaVbCO2INqJoEq
Bju/UH8pxaVYsgF2Jr130vf56MUfjdJW84N9vL2X4ObV+FaMwEriYfnnv9U+AJTmDMZXWQCB4xMh
QvagUkQkds0+3v9gt5UPOUUtIUTAc2/rOWmWd6oLsCtIeP2HU61qTeGbwkneO9o0d345MGZ0cMr3
bIKU5qCDySVc3jjJEqotkt1RGdR8xg9zrjXJqTe7qvVF3lvvZKb54f4qbx2GL2jjLnSNOe1bnAxi
ggbw4jLhZdb679C4qk+ZViK5ct/M7VejXEA+jx1Omb2dkSO207ohscugYNbvMi6DTdqM6k+l1q8v
hDDpyIwx0GYyGrxg7SBlmhnajOJcILwwrJ5myOCmh7HLivOrlwTkAjYuCpnQkm6XlKLnDGhB59GK
ZsU3rDq5VFregznTj2ALtx+JNhQYJjD7lBbhe94sqXcVbWm0JhiYkftB1cV7cEFkHNEh3FQMKBuB
6uLmgPJEUhWvzdSz6MCqzmOgKUvRnx2jc40XEesjzIhWVH1ncC9OXxZRFMNDPzZh/I4aYFNf7u/r
zWIlfpPYidIP7Pagqta/IrX6JVuYTAjyNNE0ZuVg9PUJhNRX4/ckuBoTnHBbtss3L48zKB7UWHMb
qFk9nvspnT9BYyWCeNGVr/fXdHOuQSRL5h3aRPCGgNJYr8lEKVTvc2MIzMKOvja5N0Q+OKRUPfdW
T+1IN5E+uW9yZxuBTkAlCRIWmqZtTBVakGOVQh+CRodUKmHq0s/Uenot4QSU7BDR0Zzy6JvzEdYL
C90FzG1jSlEXq6of1XwpPiYWnOIHeezOBkL9LlkD6JvLccO1HYGysaYuxhiYRksPRBk68yFucsix
0s7t5lMeH40cyk+ySihYGR9LEnKy++iPry2OdVErTS8tCq//J9fa8nEYtAl+zSg8D4YWfy/J49Au
m1Ekvv/pbi5LaZrUF5peenH8vTYtnEqDFzsZAysUyqOJ+PkfKNVnD1YjjoYR901x83Mnc49t0yZ1
cTp7jocx6EO7YX5XraCTXOA5hfZ+OSrU7bgk7FBArwhNgMdtMTBRgoZzJlpEkirb+EsvOzPoCfjP
r989hkHQ1pIoL0AP692jxGJTxlDGgDnpFGHcWC/Jp83Rqd9UijLk315vjseTYo8ka4IxYG0u16c6
nsyQwibkdOfJ6cS1Dsdv49Id8V7tnQGPBWEE1np49taWmDiOiiTNpkBdpuUHaLD6ryGatfGxiysI
gRFnKrUDT9w1CYgRP5S8NVutRVrrw1haaLJElOkfc0NtbL/0UuvPrp6L3BdVRHj+H/YT4QzZ9kTj
YNvyzLVETW0nnQK7HIoftjbPV2oxtT+OUXv0Atw+eJQiGV8mmabWSktjvaNYcQQh1RR0ep+eUoU7
2leaMn7syXc/TKUzvM27sjm5qVE9VHV91Kreu2Okyp1HS0PS9mxuT81akDym3BpEoxguiyTuRV85
e2rmH2ZP89JvXZq9gAvhwr+/y7f1EjlZyyeFGEFWSbdLr2FOd+B4HYNJiKl7Rok8FqfKgIHiVA5R
+G+korTum1FTvo/advgAx60PwR+kwvd/yM4FRG7JbyCyAWLpyS36LZyfRTgu7WCPPMJpfRUImZ0N
Jfk5wKb1eN/SzmbL8BP1LOiDuR42T0gS64zBOMkUNHExPymJaXyPRVtdi2bS3qJ62zO7o+gXYr0j
lPjOvQcXHrVgbNNZ3957lZeqBlXYiUyiRsva6NJrn4XNgbDm3k7C48YcAjUhOcK63smmGYqaR38K
RN3Vl1Kryned048XYrojyrgd76HVaKOhgefwPG47tUoqIsi5I+AVDbTqH/W8hfMTvFv6MhUZsmpt
iGQpRNoz84vGVE7ZSTEYkbrmEZ3dAw+6/a7cvnKYnqIOQPztb6lTtLbcOMKT1eZH6fV/9K791I7T
V+QuUp/ish+a/Zf7vnT7Rdc25Z//5rVp2RYeFbghUAYOaA0uETIIkRx47O0XJbem0kFfF3z3zXSV
20YJXPLycXYK549atMafZpaKxA/dcPrn/op2bYEYhfWGQhysy+sVIS1IXANPTNBn5nhSzXG6ULlW
TmPsvf6Gl1MzdLYMWkK80ptbz0icvIx0lpXD1Pc4J2n+aKtFeZ2Q9DjwjZ3vRGdVFiiQyqHwsjkT
xPXzVMQQd2pJnF1b6ozPOQpWB7gmuTfrUJEFwcVCf4WL5WY23Z3n1sihlg46h8mFvGQ0NH5Xq2rm
T1VcQWF3yKW1vy7eLg4hkqVbgTZbEZ2udmxhN/IyJRBIvKkGkR6AsHd9QrL68q04X9u7GUfQixJa
maDp4asalGhixr8GuGyUrx4xgYEPP4dSnXib9tzGJ6JQRb2T2kDQ9U0PpzvQMEGn+HLfyW/DGaoP
oPaYoWPbyCTWTl6QntVlpY2BMAewMxaq4qPITu1MOlb0ZEj/wRz1Zrgo5bzOdtZEK0ejtxnrDpIx
dV/o8I3v0W1y/h1UTXmkvHTEFb/nFfCr8cYRhvLPTSiKoCoUY9kwBaGgve/XkL+gH+HCGP/qdfHf
Z4SGtjGX/zZ2MOYGCFetzIFRQ+H9xm0ZWDznrhhbrI1LApuVllVP943uLE6mRUAhEUphdF06629X
Lg1qiivZoAYUwsEYh+JbAonD9b6RHY8nLnLhM6MQwouyCbFF2M5ULxs1MGstfcrt2P6gk349mcJF
EPi+rdvgk3EqOaUsq32ke5u7aUkWOpBRM4AsRgRjslMsoJOyXCoG2855w9i331ljf0oTJfk+N9Zw
8AP2Fvv7D9icBgT3NDjr+yFokS67OsjX+sagTO8VrZr+w8f73dTm41VDAQYq64aAqJOOtxcbvpFl
6sGCdiIBCQMmmvaghmSOce0iy+w6I+IwQ5C57nSq8Rh/jCKOdjvnpzLW/kJzxPPbzj7wmj3X/N3u
ZiNp7y9hM45DoFkpbUZDZC9Kegjl33llJCAEcAP+CSnwZg8NhVffjCnomAoDeAS58Tm0tZD5pSr6
R1Eh/u4bcSScubelvJ+/PJRi2baYGkPtNQ8uhSuv6PJvc96XgZkO3fuUbvqVR749JXYbvad592qk
qMS/MISs0/CiN7OdclTdoQqbnOUqVIufomj45g5185jQDz0IEm71/qQpUjCP9xS1je1U2IgiZGkm
1FtSs5ge9ASFZl9rchh2C89F+mLRTkNptMGYmy1006V3Nd3Ye0gjygvG1HYXLfLcC+AulbC7c67h
0hwBgX9FsZsYQ/JH8jhSRef12txM9ZwyXIPSdaAQ3fsu0ocvtUmpwc3E2euMCImLxDrDH1Vf84qE
fUTa7tldTB3utU65LHZWf75/f+1dH4weUhWgJgcMWrrObxey1haW1vTqEKS1hS65m8Zf9AU2qKU5
pP7fdX36Ithi6NXdUpnNBap5tcbinYUS5jWZiqIC5RDlje9anfGi2qiintIpPmJh3TvZPHHkbvT0
5QTSeo3MjKemM2dkp6PdigvCiDHKOwghmgddrV1DFFpkgRjI0rZoZSutuuhuAcO8CyFEirqD31Ap
O7iGd+If8n3JPEauTZCwcaKOGdtk9swxqBJkQv3JXIjo2q5KfO5NKWLQqO3RWNWem3CC5WdjF284
tqwGiI0ri37zqHlfBnWYOWbJ/EYjMDq4h3eXB+U3GSltO1rX66+VloVW9jkK46VXqm+NdISkpdDt
wkc3TH3Rp/ioBbT71QD2yqlYKcsin/jfjkA92IqWV6ksXixJ+DDMS575A/pWRxyyeysDp0qTmmFS
gyx/bYiZMSiwx44cF+SK7luZRizeG/P0DepJs75WSlsflBN2TRKXEPiTq93MdOXLPNVKQurkxVr8
0Ix9+TkRqhsMsWd8bOkHHZyAXXtykAKsKAXirYhIMzRZFU9kAEVjnlWRzte6UKMnBNfsk+mOn+5f
XvvWGGAFcCDRSZt0V68thJJj4Kio0HsfjFxfvohWaRnjsefHpV3UA3t7nkKjRCZRAKEod60/YLSU
mp24Hh9w6ITm12NJjWJOj3QL983wbFLZY05/K/NQ9iVk/gkdvKbtso+Z1k7vYNic/sunAqfDFQIE
CQj9ejFzbA9LPdIa0ZQu+lOJ7fRiu07yPR/H6tuYZUfN491VSXgqmS5Y7C3AVwsbcxy4R4J2nLP0
qoRdO53aUW3/uO8Ue1eVvDxkHg/H8LbvkumVN8Z5jAJ5qLsXu8zqK8S0HWqjunUQc+z63/+b2ua7
ca5bC0JtvGhGn5zo9tR+pPVv1NB8Et0ho/He+8n+kTWRyOMcm+tj8UK9qQXeB7Wc/TiWdX/xWi9+
GmDJuCDJCiYPTQbrcn8799ZIDkW/Gpuc6c3jqZc9kyMpZ8yNrPwytl10bsdGf7PE4Cp8iCTL632D
exkVJ0wSWtH4h8Rk7Ze1VYXKsPD9gPDoxUkpOfx+NWj51y5EjHVk7ueSZ7PyQc4mNn6tlO4/93/B
7pIp1VGRgfAMhMr6F8SupUx1TvPCVeMx9IcCxeiTM1ICGMGlOn7VhJF6sM17XitF0ij9SrtbPR6l
tJSeIZMp6MdIn09hltkfCJDSt1XOM3ngt3tHkTFf0GAeCiy8R+sFZmHhTaFKx0Idcu1zwxlRTqri
IDF7fyN37dBShmJJzmdsXwPakhTk7YZidq4BaC3j6tLHQ3Nwke1lNwxv0t8lpAb7sHkF0iY2RD1g
xYnm4b2Lpui1F/NEOCTS5ax1RvU0LiXxZWGHB43zna/GeCIcLjogO0hi5J//HjpkqrMQxNONAAjB
4fCsk2UWkb8o7ZHK5a4pumkEsFS9GCZdm1KaKDccujwB2xB9dYxiLvxcKZxLWurdw/3vtmdLslTx
hrs08baBioWGM22AhBgvRJcORfERsU8lV5f4WdeG5qgotHOxgYZkGtyiey3xbuulRaM7A4xiOjs0
Gw3hLSKoHwQLmu73qtn/bcWevTzYbu6YB6XRHf/keINY5TliDnjbdFDVoXa1iIMOZ3D2KODZe4nK
Kn+6v5u7VigO8dTqgHG3NDI0lRpl6XASsBXFU9bp0WkukyP+8p1vJmdygfwwP6PDLL7exNIplrJs
+imoGsv+Outl+9KCQfiqtCUG769o54IkZaQWStORq3o7jpCZbdQotofb9w6M5ElnWicvtOD5HpO0
QahRWNrrDzn2JCUYlV/6nRsfcb0pWUyDtIM+fRv6CVSryxvdyAWy2MBGvg/kPgjpFnVcoNwWd0fc
XXvbKye4YbWRBPya/Mi/nXSN8RqhNDMMAnldfBwr+EHPsejr+GS33SQO7pWdE0EN/RdMmJI6hBYb
a7Qg3BnMf5A13gChY4yg2cmp5qW6aJk+i6e6Sut3TlJr0cHru+OsMhPixqaOD2XzJsgoqMmZtjur
zPgYxblTnfSd09rWa2Hp8LRy1nmCfhUCti9smo4xzXlLBa/Y1EGhmt3ViiXjoDq4B6ZuoclS4gnd
cYgtwDhRpl3v5WC2jZEtnRYkFgU+f4mpkIIjiU6NDRbpDSwN83QpxhS1eApAUMGXYanIMcEu9lN0
jI9YFfZ2mItVxvXIwjB+uf496TzbMRUpNWigAvT7VB0uutLl5/tH9NYK3Ftyghk0F6pgW6R501gT
8tO9Goxw6b3tFVTpNAeW/vtWbi8CsLuEaLK4Rw6x/Y5eLMCdU6ENZg9kweRpxU9RzdOfta10b1Va
t3/ft7ezKmZWZf0BSnOkz+Wf/3YKKxED1TQKM5jnav4X7t15Ps+eER8F9rchBc8e1RXKz0zR30A6
klZHVEMvyyCpEuNlsPvojV0q8VOOcu2HNA+tSxpb+oPRWPWrzx/ASV1SZ/HVJLhjvcKhdzRRmmUT
FGmYXhxroQMPCYv3+bUbKfGZ8JgTbKI0s8XnZIY1MwGbtEFvi/QKZHR8WQznKBWTrrwudzLQiSaR
HHABdrSdPtHspvHUsReBpdjducidHF1p6xNALJPqR3lxYFjzW1F+4DP8vL/AHXADtiVBPyEFDXF1
k6tbTWr29ayKwFVGcN6xHBQpXKc5M2Xa+2XV9Vcjr5wzdXjvbOVa9dmAe+v1XxNcKvEh/Qwe5S1i
1BgpBC210vIoLwmi2onaZyd7adMjobfbgyijJxmykVtT/d4cjMQBPdYWSkdfTXe+MmLWzWek7Vzv
NDEV2J/TSBfL+/tbfPskkmETP1Fzp4ZA2X3tqnVmToopasbBaJa8B2tVOX816LvX56mg9Xtwj99a
gy+IGWRSJII1prPW1ugKlQW3wq/ORfVgdIv+vueqhk2lPKzT79iSdRHIZ1XclhxwbcsSkWdGSVYF
7pjGj7adSt3WIn9UFl07eOlvbzSQa4znwI9Gxgn18NpUwnU2ssNVUKmiPVv11H1e+rz9eP9T3boH
VqD2ZTZAjtZ5G/dQdYHsLDOcQeZozbmsbOVNZLlD4C6J8rFoWu0AS7Fjj7SZi4WXB4nDrZ5IFi/h
3OtJHRhNZ0L0nxj57CsD6pcnQAJZeoosJjuvr14kxsgfgA/JQHFz4hkeF4WR2TWPgwPhbbf0zx3w
iktY9+2brLbDA/+//XS/qGNYI91fOayw/nR5FveUiumqIbz2LTU65RrNYrrcX9TtS0QrTJKMgZq2
IZzb+IddwgvSGaBS1LTVTjEMAx9ruFYeymj+7mgxCvK1U7oXOs5/3Dd8ewaIHMhoyfSo495IwpSR
qYeQrwBDKMpheeuRGH1JhTYP78DKGq8+BVzQvHrMBEkM5/bATc6YVIycU7MTURYYcxKfBKXyg7T2
9oP9H3kWZ4FDYGyJkXORgdJy4yUoxymazozkuOkJQvPJe7UnMiwLwgFEPcAbEsu1ZyThmKGF1OtB
Ok3Fm8KNh1PrxOJ9VnXjeeCtPMjHbr8VaAfw9DSVoSehOri2p1hRaiNBZASFreier6dGWZ+msBHe
o1mZ9ofXegZaCxwzIDEUI6BEWVuzGkDYKec6cJpWPy1QAlwja4rfdrmqHGzkzitOKESoDNaTQ33D
mN2MnZ57c9wF5RDmj26qM0SVxd3PTmdeHZbCZDhXnaMgqF1G77K+TkpGTYzZuNxf8o7ngDCGhVgO
Umqwjq6XrHhprPAnPciHrDp3XZ4pLzY8WM3BlXL7IaG6Al1KQCapZrZZZqKHaSmsbAhgGzJpQum0
EUHBK09xN2oHb8LtmsBPUSyglsT4DPnYek1AKrSihyk6MJbIO+tqPV4ywhP//s7dZrIwx8mZUHoZ
cjBt4ywIL6X6gAxtIKZK+XOM3Wl+11EOfMjaMfoC5C1VIFm25iO5Dvnr16EnM2rUQxgtJFNgNm69
OsMWmtNU9RQso9Ae2rofH5gORme+yrJ3ClyKrz6CELtxcTG9Ds6Tt29tr3OypiXE4waL5wI6hrS7
lm1rnhPmaA5C25sPB3EPqHoGCDgVJLabd24oETFnisdgS6ERH7TRubZDkr3W5aUV8g/myAi7eMTX
C4qtwm7ALBkBedK/mitcXx/qV79uGJGYQYki5eralm6ppwjYOhObQdcqFl/qwmmK6JQ6cZE8aHNl
/1P0lTe9jbIuKx+z2sjdg0BlZy+h9AMGTGlAprCbm1NUaZMNeaYGHj3Da6cq7snQY+2gznjjjJIi
Xar8UfEwyLk2XyziaDBm6KnBQHvoJTEnZuE0pW1fzEYkl9keo/G17shSQLMSvVJ4pz+6OdxJONQo
aJhagHpD/B0NH/dDoWbu26LSsz/vn/CdLSRHlp8Qh7FvKOc6i0SgDl0t6BvkGcO5A/nJoM7B272z
hWh70cRiFg4hsS3HTWIWITGCYwVZa0+f40TVTlNVKWcUAYuLMxr59f6qbm5iGjHk/YQJNkE5yfja
/cMunr1xbq0AUm7bu2RGrVF1c2tQ/9riDOnTfXO3m8jzDaCDohCpIsWNtTlPFdAKp5oVeEQMqCg2
eu36TCuJ7//BDvchPV9QmDBcrO2oyQSrJhNXQa+lw7siaYgi66o9eMZuPxaFNiAHNCrJNbg+1lZC
waRrXed2wMF7atSiOytWHQjNVc5pKr7dX9LOl+KFsQmOeZflGMzamBq6InGrwZLy1cnZ8JQcXUu9
hLZfHE0a7ZhChYWyLPcvT8sWzRaFnesN9uwEuQKg6GdhOCX6F7UK43TSU5Y6CLR2tpFGIFAfKie0
BbewvX6IncyCHj6wqWc/0/xyGl/zuvzBjlTg6V2jHLUqdhbIJhLVcWPw9zalqT0iKNuu3cCu+vHa
KWl/DXPUzMaheTWiiHSeS182mWDyB+65/mydnVu1Oo+YSjo0PmBoM4YLnDbIcFZVrh7c83sLA3Yn
YSmUr7G7tgY1RDnMve0FegiDTq+IT4mT5I+trh8c5B1DLExS0vFkMvu/iQMSrYnsdBjCoGBEIZgS
d7AuXdM2f5hdpBzJ6e0aA+nIXwAsQT2uV8VsWV7E6BXCRmHXpp+Ebv+n0uagOcBv/3j1MQNDJ6sU
PGIkhZuFjXGkxoTjYZDq1nSeqrp6bBwgskpjn+9bugkZSWEomRlylE6qrW08AzC/qB2hhYHdVOk3
yvrWG3jXtUsppvncpt3yUEde/HjfqNyqVbwojUquQoj3KZNsm3RLmdvI7WK0UAz9mjn0b5PUPeKP
vz3R3B9SS0SV2ChwsZsPlnA7DYPFK7YUf1bj8hU4NQSqVeP4cyJ+3l/SrXdgzJX1eSrZDBJsfD6N
XKH0CbdwpInwogmrfKIgXD8aSxofwMxud0+akugQkI/UleW6f6vLW4PX9fOoWIxZJ4t6CfmXU0bG
ZMB9f017hkDbw/PI5smWw9pQHZlxE/a5wwS5OT/msWU9csEciZjceiB9VAplsjJH1rK95xuaU9Pk
Fo6sROQ+MpiQ8Nc/Jl19sjrvPUNjX++v6pd24Nr7mPNgGBhYIDBVpqnWyyoUYSeJGJ0g0Ya3fdqc
03qGwZ7Bt+GNp/bXxGzhJ6I8XS3eW6cco5NwjKNBF+kPNz+COPWXoAqX/+aEMyLGlcWYamDDeYd6
Ry7yk0518rFoYugwK4iYz1lcz37oDP3H+zuw46tgxGW8IEW/yKDWG5Bmiml1YeVIX218MDDKI2P1
sLk12ZHc2Z4pPqpkjZDYnpszWDUxSriLE6Sg4Z9dPbMpodECLMdQO7jJdryVE/VrqhHE282dmdal
g2gMO1o1WfN3wbzPv40jXk3/SDjHbcKLA1yKzdvsHclRZ1eIeQXZFGfvK2eM3zZprxwEI7drwQaS
hgQGnDx4M9dfKA/rJbeyOX0Dta/BtBUrUk9mXI1HtIs3hriq6IrCBQpHp47A1NqQaxaZPTGgFhQj
8rdpZ6t+WHpHhHY3XoAVyS4uKUcJG7dqnksXD4Pg8gySxLEhk1bH2OdyHr8l4xQeHO+9FSEfBPJD
Nr151dYrElOuq/1gO8E8zeUlKsv2uTbc+Xr/CO1awQeYXuT5xN82ViDKF+UUu0Hdp/2pnsfylNbm
UZ3j5gVj33419RgZk8X9zVpaQ1/yFhAc4PPxT0UsH6Za9mDUvvUNQZ/t9WuSw9ZcRpJQbntW47RO
rSUa3ICZfvexr1LjUiuWOHhU9nyB/EF2X8AQe9vLpx70graZcAPgpNOX2arPrgN30kjE+O/99dzW
M9k+ikT0y+lUwNS6OateMUbwFetuYAJ/rX3qAmV+9ty+eyotp4/ORpON36pBZ4qM1mZaXaG3bpOT
alM5O1j1nr/wMyQFNPw50FWt/WWs3LLL+8UNYkXRLpEXzdTCK/cgrtrbW4r6dCV/ETRsUb9tEzs9
cwoseEgHX4FT+SEPy95nIPUoh95zTRg1iA1kIAI/4HpBaWhMdW2UXlCWRvOlcNUu0Aez/0rPS/fd
SvcObkT5rVbvJd+SpAuKX5MaC2duba/X59HK89oDaNwto29XQjxWCzzQjAt3nzIbaFLc16/G5kmr
Lp4oJxwJVDfXY9JqlYY+InmTm1L5CHvlZayK6uLaIvoP95akIYDREapwYAnrBY5hj9JqyOlbhnEE
2dw5p3apj4bT9vwQjApdZCDGEDtujoRIoni0GvxQm9rxWSmz+MIL/WrqIbZN1rvluaMgscU1RbTE
o7qYuB3hD72MZTK8T+KqfJkctXyMorL+5/5J3/N7j5SdeBixvRuZm1oX3iAiDnoK0vlxjjTr86zS
M7Fj84gq7dd32DgiDGmUPkjcKelsscOxS3UlXFR4cK2JGTJ+Tv6+Z5xM85dlNLtT4Th98bZBDif2
XeV/nJ1Xj9zIuYZ/EQHmcEt2mMCRRhqt0g0h7a6ZQzGTv/48Nb44anZjiLEX9hrWwtWs+IU3GLRQ
dAwBFD+uleyZwr/xtR/tSntY8rz44llZ8TU2reV7Q3b2vcIB9NlE5fZHZvaZGtSd8o0Cgn4qoywZ
AZxPzXmKsIa+M/umKI8NMhFA8vJidY6cBe27Wbi9eujQ3AaMn5bJ4Gt5ae7UIK89T6WjIZYUaEDS
peF+vdyqThw564A+LZqxiYvtQFHM6oDpstHZJ+JoSwNpVXlz/MvVC9v4maCQ4iK3aZmKT/3Bih5V
2sUVb9hkVp+nYrJFAMcpvoMf18CLaKu1OUUdPrz3ldp3ybNZKMXO23C9Y9AplHrkuPugdbxNe1vV
QVVpiOuwMez0y5Sake/m6xpCxeh3LmV5R2w3DEAAWSEGiMbMXc6WnjhVnsVcyrOO8YlPF0ij1zTN
dy12r/j7ppN7P8zLeNR0VCjf/aYbGBxIGhTgCmrim2tapXS2Ns3sPSLLuPpeBosgrrz3xynEJzRj
pNUY2ohbDk2eW61UV87DOZ9Xz+cJoHhm60NfHrIqbZ6FORRe8N4zTwxB7YzqD6ARQJSX0+o4ZbtW
c1yEVQcdxO6q9JzVQvHnBvbT20Ndv3XkiVxjtHlo3alb5omKbEupIuwQZqaR0EtYumOfRcO9W2P7
UufFvHPAri9pcm4qdZgzSV7jtpYQxwiDd4uczmIej8miegeYXnshyY2vIkmSUowcAjAcm61Ra4ua
L3VShFaeLpB3zfNSpFEwl9FJcec9bbhbo9GYkb1Jrg2qFpfLNREn155eF+GIWuxBqG12QmQMbJgm
ftql1Z7eXrJXXublqQMogqQ08H1wCFfasflM6USkUxkaBqKB59GN1+6owNrr7iLTLbMQ/Z26eZjN
pARLudaxcZgWyzODRCq8I8/gusdJrbviiKcKSFanXdoP0xih3djk2fS7Vo26DfAiSx1/8sq5/L0Q
KLQHdxq6XyZWBOBZtcH5Ymm8TIdyrr30r2Qt3PWZIGZpD6KecvWo51T6jrUSD5+H1taEL6ZFb/1y
5nYKDDGvuO845eivY+8+24rjQD7VxfhlMM1lxO5lnrKzXS9lctiZvqs7S2ZpZB1E6pLjLa/PP0pM
s5Loq4kQR2i7SMBrhnRSqsv1+PYoty5hnUYuMGEKEZROL0fRhJo0gyWqMMZ8/ouuzO7XaIrq772Z
7vU+bxwpapugKAD1yJhE/vkfH6R7M5eSGKpQjXXLr5E5Olq9uicRdvODCAlAdIPRu6rop87gFbin
VeECgu5EFy89VoOpnMphN6G4NRQdR6nqIe1sr0ASip1SGGqrMEmj9awAN6Z3LPJzQytqZ5luzR1S
PRKYRFgHcuhy7pLKK5VEMaqQ/u1wam03Opl9G+1suZsf9Mcom80gGixk6nKuQgUo1O9hGge/Gx3t
POtLtnO/3hqKkiaMLGo4IHg2N1+XVh2+3Q6boes/QymF2tfHSTDP4x5349bU/RlmbIL6fM6nJVkJ
M+JYzx8R4EiDAiulh7fP0c1R2Nd0QEj9AK9dLlBsJKpQkI8JDTQ0MCNx1cBWUvf8/lEYwJM+IUjO
b0MmMY6ZPepGHRaFHR0VqAvHtq/2iKs31oZcnc+QnrxkXvId+eOgUjJIUlFpVVh6ioazhDLdlW77
WURKsdOlujFrjIQim+QYS8Ody5ESFKmrfnA5rDiMpH4WafF9nA/uzuLc/qD/H2azBaLE7V2rU6sQ
0e9/tMzR7yT6x6est0cevTWS1EQkTybKpO98+UG0QTDdHJQqzIbUPcUrYLEgM2LrmRZr5u4EljcG
o3T+Ks9LIZky9uVgtP8QIWvtJtTdYjynKQofdSOKH40ADvr2xpOhweYpf5UYIdtAdPGqje5gsZJ5
IhFhk/YDQIRZ+9j3i/0ollwL9DLFL85tzb0A4sagEvYj26Y6UsebeKWuhRO7EM9DFAOU8dTbcTQc
ks4bX97+OHmtbT4OljGRETvxtSR2OY8FWZHeLnZF5jE/z52gD6f+ypv6McOEMauN1I+X5QU1j69v
j3tj98vqGIVsCfGgxXg5rtspy5xFXR1StSq/iWVIn4HkV8edUWRyc/l5xBFAtOhYkZYjWnk5TGqv
U5FwosN0SXv9s16tdhw0Jhc9tcWqac+uGmXDp6kxEvNpwG4HASdzjPvA462ZQ+QNsuSDvqJW99CX
+uw9obQ5tp8QzE/rpzXSaZ2g7Jp0APeG8SsNTvG352VZ/FCba1w+2hRpnbMxIC8Ds9hqCGNilvzo
CaFz5Cckgx5VBAC0QIVPGgXToEY/kwnJaV91l/hfZ5yhUWjNWIsXgJjrJ90qi/G0FqbyuaBUBQ+9
y9L/eKJJMCmPMv271vRTcmghMO+JcV6fOKYS/qsUaEcRYYvzUOjcQ+Mu6nApsAJ1BrsPBguJvjw3
91TNrzfH5VDyz/+4hJNibXvM3uswMZz8iAZKfxSlqb37iDEKRW100yH/UI26HEXMM70UDxeWJoqV
s5YZRtAAHP8fRqGqzcslLdiviBODOSQpHDDBJbGszt1oJHNzQCLX3nNksW9sda498FKS4Uo2fPk5
M1stslq2epQLLWjduTuIeUIoxkQU+x7hAoQ93z5dt3YEN7BU+aa0jDTC5YidW6RjT9Ibmknv/mOh
pPjVqPta9S1aETvT+Mph255kskUJwCcUpDN1OZjjJbmh9K0Ix0lYMPusvGs+zW6TLCfSp/Y7ymhD
88VFm1KlImVr1aHrzWU+W5jefxOYS6k+aD21wtBLICk2rfYKsmFtkx9FZ9Ve4Are3iBvB904uIpn
jUHer8X0xTalH0c/9pZ7StZpLfyhrxbvMxd3vpzRoBJ6EA9xr58tamKLb7qpZZ772EYUseYSHQ6I
N6xKEDeas/iwAPX6UMFNwknKpUIx3KvOvGKRXiVZ/u6nH/8rOMhgEGzymy2NlkmQZIaV9UnT5kiR
UjnmXpb7PHTjTjBzY/MB4oD0RK2HrsoWS1QnSWf3qFuFaLnNj0U3AhjpDCw4llU9r0WcPr9768l+
PbpSXL1UfDZn14n1hN7hLEIrq/LfOEnZg9/ETRv7sZIqe+5+N+4jPk2CRgDeyw7i5d5LhdvbTcpo
qrp2gcamD5wEy6+3v+k6zgAdi5AmmktoQgA5uxzFo9DS5oTS4Uyz5jObtP6aDwIjp97O/cmI16c2
8Yp/3x70xhmWeTYSVvT3KI5sHkhjQoo3TRkUyXDdH9Vi4Ay4/5jltB7+h5HYhsQzbBIE0S8/r/LE
HNW47IVxv0TZvZK1wvqYlnAnjmbK07Kz+W+tmcRJcbvTWb4mPdZulqm6IsJVnaKjAT/io+ate9zR
W2tGA0qKeBBAsUUuP8qTvm1W2bShJ9TV+tuKNAM/ui6FSJw1bu2FqICYCM0RgZk7Yel15CY18NBO
AfZOSrRt2OTaChl9ctpw1MfqZ877jAaekmH45ytxreV+UnV99CCyLF99I3aU1k9zI7F3fsatDYRU
KhHBK+J5q5Td6lqdjF3RhpZWm6emNetP0WSKj9aatvdv76BbS0qDRVoay/dty3zpU3BoIMTbUOTe
GJ1jK9Ht0xyVoj6+PdCt2wwOp0QmwLO8Ui9qBw3ckWWxqmgQP8SYwOZBLEbx4OnL+hVZzGgHUnVj
QADVtGfl6ZcN/cttZCvrCrO0E2HmjOgzGulvL6lyLADz1G9y+73sSsCzZNCU5LnKeAQ2F40VxROQ
C96FWjHEpyQXwzHtOvfTYM57QeONJZPvgdQTkpfaFYQrg5+jT1wv+SQ8H+x94c/VaL5/vQxYXlJz
g40BzfZy+soi1Sb6irw+vOIv1DpWOkC4Cn6wptn+q1GnPfbhdU+FGfz/Abfd5xVMhFe1tgh7/IOI
RZJPdVG8rHP1cUmrp3HN/iM8a6cDfWsqSWXIZOg6EIRvPnLAsVgw0XzkqmhtsOCKWAZeYmnvL4Fw
mXBjgrmSDOMtQgIjk7TqyX/C1qubIGowdI6EVgXTIvbqvDeuT4ZCkh7oM/ZZW96JgjFpG81lGw6N
QS/dVacl9KI8vS8xT3lYMr0/lipupm8f71ujknlSqwA+g8TWNpTEaCdCebILq8WJ74a8006xOfWn
QTeH0Bw7cWdP5V7EcntQOjj0/aRp3ealmMocnnERtWFFh+O+Fevo6wPaYYPStIe04t0t6t3O0bUe
BvOKhBiAGm5NqiSb511bjAx0Zd2F4ypEe4qUvLmnt9p9isp1qIExdNWjZRfVoVUN5CUn185DI8Gd
kLIGqvVvz/uNpwLwBKZK0oYAOwe5w/9I67JY0UqebH5MZQPUEPOhh0kWxLDJd264G5ONUBNqByhK
AmDbvo3RuBao+2pdOHVT8Ss11PgnLM3mAUXh7NkzlJYgpI7Pb3/ejQNK34wOKwZEnJ0tad0UI5GG
WfehYq75BwR6nIdMT6qdUV7z7MtEiDICtE9ZsQHZuP023Zvg6JrMoi2a9ohleIGVkjR5sSAlQ9PO
gOsV66FAqeeBBuVyQAZ4OehoR5/6cnBVv6gwy3370zcrC9gCaKVsMMtWNuXMTYm+W+3JzrCuwBGS
yooRNdU9qobJozWtw85Qm1mWQ0FjJFuXIgT8bTNU2qTe5LZ4gtRJo/honsc+//Q79aFfR0FmksYG
dy3p++ZBLlC4MJwZAS4Vm4AgsdT2RCtk2Yn4t0gGhiEwZdPQ/pRs5au2UFTnfZum66PRUQUOC69J
2vPULog0u7QJEl/Xuq6+a8wKjycbJvOvVOnsEZw8Bsc+Sl3qP3aBbvWnykjWpPT7tLd/5NbYG0fD
rJwQMrdWH3M8YdtjF6vOO1Hn8vfzBVKFCo6i1EW/PNH0U12tWazlEQcnKv8AhmN+wwAqqzSKnY3/
isr/Y+PLwTjTQPd4ltj5WwKERyXUVPvMeGxsrcZGTHXbYgyXeKrZB/T57cfS7IrsLqNopvuFRn34
BFtIFYGmZzU+0HVm/dPxGPV/TWVjpx9jNR/zgymqRH8wlXg9e8uCG2auKcPXXp9ETtpV2K3ul33j
Gscu7dv866itijiY1tBrJyPJXZuxl6ze+dirA0U2TUDNaaKOAIlg81o0kU2JGeZKOI5uezCGofd7
Z/7RrfpwfOfRJX2gqIfNDRUcWh6bJSx7C3RMqXchpSPBC6z+NEVLqyhWDm8P5LAXNstny7eeFwlH
eeLPy71iD1aaNUVuPhoe1s7+AGv2sCpqHBR6ZH0ajbT8u7badwLA5aYB+C0NhBAw46xtRp2GdHSU
RjceycA02wcn7pwxK+SsmF229+xc303yyoDrAS4XFV5bTsEfD5xldJ2XZ6uJtp1icCsn6wF3vPZ9
tRY+ifvf5gXg3JEJbT/JKi0dS1MHXaSsqu7NMYlfjMJ0n6xUW+9QBpjeR2h9HU8SFnQAIbI1tgmX
Ukw/kUqrLdDTke0DW6ofUMbN7o0hBm9Qtd3L2xtlE1y/jocSIe1rKNas3ybQjbBUr5EMsR75RcmP
NlqnU0O76r6OAB/Xyap9oD+/nroB8t/bI2/Dpf8ODUEXORjJBNmiRLoaQW/FgV4olBSheBsZ5R7f
nq6qx/spTcqw1az00JCSnfPIqyDAeoY/Lsz72z/k6vizxAiqcNWRfCJMs9m1fZUXeUsN8THKC/tE
4WEOosSOD0pT77WI5WxeHkuGglzjyY4ntdXN+R87T63xr7UeWyI2vyxq9ZCWdXUop1q909vhcRgY
eOlLiIFJvSchfWOtaX++ilyS04PiujwxJYpxhdXrUFTr1Q5Eqo9njhATa2U4vaxNcoRG4wR6Piw7
994WnS3X+mLozTYbmrZD5i+xH1shsNzSluTo5Kr10dQb57SKjCln2R9w0xuCTgzx2YzfCbR6/Qnc
8ZAHAXZBHdkss9kNSd64mf2ICYx9Epo2BEkn9gRDbuxqml/S6VM2EqkXbQ5wREBfW1WjPgrNnp3T
2EYUGXoBQ/I4pola+w7MwsbXu1T7aHZinA9jT+csaD2n7IPVhgO1k8teLzt6KfREYIKSzaL9frns
hd7V4NENnGGS5nHlaZ0fjM55In5G0sOxPmTd6u7EWtd3M4UI9rmcZ4AX2+cHjPXSgX9kEkqkjRU1
0Xw4jnsWrteniStS6i4Bt6RHsa1Lr3khaO1FxuMyWFMwNMN434HlPWDPHJ9qANFBpK3Nr7l2Kcgn
o3n/9r1x4yPl+yrxTK+8uU3YKpaV0lWKZF6t1ZbfNV4aOgAado7OzVFohHPvkEKjuXa5epVmlW2h
TOYjcbf6wKznX7I4d3Zkgl5xPZc3Ew83aat85yhRbyuLDUID2lg1zqNae8X4KFIk9FO/FMDaoGs2
XfVBV5rOehqypY+fcJr3Zt9Mqvhfd3Wy6LlrmkHl5spMfJt8p6v7NQlMda7/rRYYqXcK5FfV8ss2
cr4kYICXYLSq9HuKrdV6EpYlwJAqeak6z0IruslPFwpPgRuL7G/VSEb93nSGPkoDpbbnPXbejRnm
RgZdZf83PdjcTVYCvG6OMxOrR7f6gHuz6o/CyX+8vVuuIzJeMDo2NFIQPeAgXq4jpVSzSUzWsYqj
+aVEN/Mldvv05IzCONJ4Hk+tUo6Htwe9cfShyUl8KZkV1/tmUFOPnU5fodU3Wt/cYfWgwHM0jDvi
ChOKmZceWw+lpqQX+fz+K0Dqu+GVTX9UUh0uv1cvsIYvYsiAXeWNhwSk+CEfyuJ/GgXsJ9RVivvb
i0bt2adg0R18A5biSGfKfLBre69EvWWR8naQGMDPk0Ijkmm2yRDgniv4q8AAyxwvPcfY5PrWpNXn
Zm67k7Cz/Meaq8bzPKnpi8fS/uKtSw5j242/UjLZnX7cja0kU2Vq8xTnqStvLh7Yo0medwqcViCr
D3RFnrpcHCc3LaDFRPMHDwOk09sb6TpGop6Flx4vG+TBKx0sJI0ayxkd7C0qJXrqB3Tx08ns7ipz
3nOpuj6OrCbpkTRyR6BqC6FPBysWxILKYwHiwfaXwWn0Q+nYmb4T2l9/E8tpg4eB2sQDuQ0INEwi
aY51yqPSzvOPklw/9x3R6n9FGHDt3OLXB1FuHR4K2bmikLQ5iPTo1MpbXcZCh8oJ1GI0K7/M3Voc
AEIlna+abdoFo+ktRtB2mW7uND2uZxXxN0ofpBZ4JIECujyOXr2uXaxVcYgShes3VNQP8/xOwRCO
CYMYsI2gPkAy3aqSJmnZ92Y8xaHTNbZfmg6Si32yBtWQ2Dvfc2vxAF+8ghO5vLe0FE1jzWocQMO6
LvW7VluKk+hL66FOYm3nuN0cCqI/0ZONBOJWLMSAwEhK1MehNlSf2tRs7igl/7U6hdgppN5aI6Qk
IR0whzCCN5uk8fosiTsvDvtOVZ56dSx/aYm5Z5N9fXvw1v1XthlG01VJc4jSOUfUvwyd0pUM9KH6
3vad+N14Vvdh7uL+WaxWvLNc15/GSBjQAryWfDRv0wUrl7rFWiMFruiCZYIxxH+FZef8fvuaujEM
lEuOFxE+H7ntgM3wHHi5+yZEs5W+RmGmHwae5PP7RwEtyHvAOSLO3zxtCSFOFgnQMVEx9EEDFDMo
Sm2PRHG17WStiEIl/CuuDGCblydWEbUk9ChdqOdjFBQ2b2esFfnBmt6LXJYiOKiSo0sDtxO+6vZy
AAfXNjmAvMd+7PsXY7Wan2NjvBPY8ToK4To6U1RtUM7aPFvkvuNCxu89ogA7vVRrbZ/W1O53Itmr
LcC3gMxChlLazVMqvZy2joCGe8jlW2atPoxNEh+81dnzm7teHBJp6k78i97WlSVepePxiSSpR2Gc
Gv0xXe387JWeMR30xtzLc24NRueMXg7qChLCfPlJtqloU2dEHj6pa2LfV64+U0mtyiXydZi539/e
3fIluMgEdKxf5StBUYj3Yvv+Nsra1AtghkfLFLZvF13u11ZyVObye7JU0+H9o2F1QAbFmaXbujlL
86jgSBav0SNIFv3n3MyF7+WNct+T2cW+FVvvbF+zCyW3nto29Q9aGttERx0G1VOAcIYGiKaDKNr+
OFjV0p0cpW+qM/Gk9t48kToAYQZALVgIVNM3T29axFaPvE8dptNo/RvlifKMmXT88vZEXu97eabg
LXPPQoZ6rUv8UQ4tYNviyQjOoIwM/YvXROIb9CJx97+MQmjGTSHpFJtvqSAhoc4JxAB7sPqIYAUF
OjHVO1H91RNFfZjFkfUT8hYip8sNL4qyqCa7H0KvWp2PuZqK46jb7oORDVOQ29NyLBrtnQBLNgZZ
IM1xohcUJWA+XA5amC1GQcM8hAkSRSetzrOD2g6lz6bvdza9fMgvj9jlUJvvGyxaXi094VAv3fXF
sDMT7XSJ/taM9JAWc/6MMmtxnyv5dHx7/a4zGQ6Z7OlIXUGQndu28DrMVqUu+hDOY5fcI/gqdXqL
+jC4eRxMkTMEY7f6dRc5ZwzfRg3jD4XwFO8RGmSF+17zHTnrr90s4hANOsPWQ4JJaNZ2HqZQcyfr
HuymgvmGWx3noip34v0buwqcHxBk2c+VnfHLBU4bRRi9mczh2GXFGa6k7Rd4hPva3Ba+BRv7OIrE
2DkwNwdF2EUy1dF22VIL6C1MhaKsc7jWdfUQAxM75Y05hhT6xbOzlu3vzM32+jDySzb7i+ibBhDL
LKXWN6eURAY98DofQyz8yuxjJirL7+vp3yhF3WuNqyUoYnvBIQPd9/NoOf1ejHn9YpErIjFD0kil
m7r65VRbdTp2TR9P4WhFw2l2lvQgxpgsZ4j3rJOvC66cfDzbyGwQz+G22Iw1etQW5sWYwmSOu8qv
4tax/Bh5rk9aLtVtjGyOflV85eoPmp4gbNmb5QLLUlBhitos3lMNuvXxsqMgJZeoKG2FeZuBJjeS
I1OolJPqO0h4Bf2knD21bM87p1mGzZuFJpKn4UZFib+2Wrx2O6mNPaRziCLjbNEhafDQ+KEXrgXZ
tsnm7w4TDl8i7V3hj0j/+1Yi9ryeXs3Grn8FG43nW7oQyqfpj6cHUz63LkcOlj52YOhyzxuOjZ14
T5ZeWmEaaz8bQ59HP63n9HuWi/tEdb/YCI5JQ+/u5OkYxKA/1jfnVJTjXqh24zDAeGEZ0CzmLGyT
0mGBj2/l6szDOOjWg0WZ2AoE9XDHL6xl1f3Uar8geq0nOFage+1Tn4+XHYDsrR/Bm0mAIwUIqNtc
TlFqOTVq0/0cch+288F2e9J/W0T3WkYrxvXyIRCxioZVW/yc3F43d14ceQi2SyTlqLnzAQNRSL4c
v+rdVqgF11A6NHQxi/mD7sD/LolW70Qjdr72xvvGPpCOiiinS9z75Whl04GHyLIlbMuku1dF1JC7
CKgZvrnEH1y1bPyoBCfVEPvtpU2v1qSbT0XlAc6iQ6pOJLtJNaM0S6I2qZaQumh56tAroKviLv6c
Kc2zEjVzYPRW7QZCmEgvx1Vbv3hqp+SnzBs6/VCbkFSMderOcTFMR721f1X1WgcIv+9FHNchGx1X
ieUh0nllyl9OE/Ypnb4sHSg81uY0IKmB66Np7lwSN7YesrfyPuJ80pjfxDVGM2pNneAovNRV8kHR
dYAaVawd5mo1j8OUL8e+tsRnbHnb34WTDt927qgbW4+6ENohmLxBadqGv6VjLF7DmwN4ZJjP6+TG
R11NFIQjXOvY1tHwYsRe/iXmSg1cC2ieGyuNnxSpiZG14hycxTH8Jba0IMu7+ehSVN05HHLzb3cM
nQ8E3nQyA2qOl+vQpXGOwPKK53JuSwuDZX2ZPTR6/MRoW1qRetR9L4o9f5IttkyGPvJOkrpKQGwo
Q14O24q+6sdxWcJJ8ZrAGlpk6ZNp/sjv/MzedQ99U+PkU0fewXQ6NSgadfwiGmt+GKkzgjh39rQv
bpxbKeaDGQD7EkTfJi7tplxZojRZQ5oVtITVaSQD9JQB6YY+m/OzaJ0Obx8aJJOr5H+9vVFurQIF
Ffo6iFBfU94okQ6tji5L2Kna+O9iDHPgGMT7HUBcvym85Kkocm+nWnBzEUBmo4pBLQxKweZ0oLNW
YISdL6HrDGq4uBpHfeiEqp7zSldTX7N4PXwdWezkxLWZ/KXA4azucxT0rINV523nk3S5X+tken8i
zokFmCF/HKi4rbY5mnmRg0DFEoJlRbQjy6Cs+1ri0OdY2/hpNua+899eg1s3Ep0FQjYwEXg/b+5O
I6rUSrH6JVw718C7sbA/r8Na7tQ5b4Vs0p5NXs6yPbUN+nsp1lpFYglrnQr8IcKp4qgtMbG4MtVd
du85Qv9Uicb8jw1m4D8KQmfxqYVqBP5j0LU98embmwCwrM1LBTEXVZvLkzhb5ggYql3D1sjs+Zg2
GMb4zdTF2CijunRSc1bYTb38bxRR8R/A3UH9OTlz+WQPbYwkoJnHv6fUaZe9mboRSxLHQ4QiP+I/
t5jt3psMJUr6NYwmw/xaoy+hAquy1uOIv998sLSlDL3BQ6cE/affyMWfV1S47lMvpuQ1wF38tiIl
4KMC5vgdggI7KdVr3+Ly6oRAhaYMXk5I1RPfXM5cq86Fp1WlGurUWYeHwYuUl5H6X3xnCpNaDj36
/EPFPar5qeKlL9ZcVf/UhWI9Cdttntt+mb4UfevNR0lR5p/veojzrYYFiqLqEiIzRMNOdHK9yS9/
s/zzP8LVGaFx9I8TfvOC4ktXeEaACKJ3//ZRul45RnEIt+i73uh/Ll0scaSRGhrgLLIw53mcjm6F
08JHdW2MbKdkcp3Y87gjBCCRusAZ0YC6/CoYel4WO+xhZXXAUhp9azQ8m+n4YK1ufur79mnsu+lZ
cTD482cqihKHrkwv6PyDzSuNOdqDoMshLzYHMTQ5CTU2aHzcKpvNMZvFmkW6sYaAQabaH6sKm2uQ
MMLHUC15VJx6dILWqHL1AEwkHb5oZtL8ensZrpMT+SNoPwMWl1CzbfG0nW1ubDQZwrpBj9SfMjSC
/dgoT3lizZQ2TWUMFUsvyNHcOcDjrb1H2Mo9OolU5EaoPTCVpfhrXtLmkMy7gshXm5Gfp5PByquH
K/H15/+xGZMMfc9o7NWw4NyWvpFkheUj9mLMh7cn4uptlwO9ipJBP6Rivdkfrqrka1qPzANixAQa
5d/xPH9TWuVfYdUHgM0nW90zHL+GfdHEYljqagD8iMc3AYUdFXPswIUOFw2YetAPyvCXJU2+D8sY
CSWI5qH9SMyrlIDeMiPz19KwS3+Be6nufP/1o8Nvwb6Pyig4CJAYMv74Y6YXI6lo0ixq2Jq9Jz4q
CQHUg8Yr+kFkVeydEIFOssNgm3N0BEPWWPjfge8hFBzAHTpGZO5ExjeWnoiYXIWGn+zzbOK/uB70
BqaIFnZGLx4jTx0+Zdbi7QBKrx83vhsTNXQEcLUg9dx8tzZ0w1wTh4bLNNn/2H0FvD6plLE5VHls
YQOfLCJ9UPPK0A6CrDwKVqMbfia9t3j+PCw0ODAY15vMTzuoSntshlcuzsUtQS2U+g3kSrIgNsnm
91EDU4gCxvwpK7XCOjaTtijPOlpbkXno3amqfE0f5+W54n9DVNDDOic9RQ6h6GMNtjg/qo6yiGMB
tB8Sfp6r7Z1IKlV8G0S8zIeyKYvpa2pk5nTSrUlRXorIHcW/7lKv3ZMXpY7V+5meivpvYWS0inxk
aSyrO8Q9thcrNLrJqA5x1U1ZYC9rPv+2wVfEH0TLjRVWfV7uWb9eX+W8+JSOCIWlRSKH9XKnpo09
62KO0yc3X3QghEj+/GPmtvFjXrMJfOaoC803O8sD8WwqmfF9yRYY7q0RZ+VB77WkfIEaI4zz2zeI
XIjLhZIlNtCTsunFdpIv3h8HCEZllLVpkTy1TjJ97Ky+/0mXgbOs2crkfUycWTUCBe2APQvOq6uL
+hbiLCRMQCtBamx2iLpQW4orPXkaEnjMd2JqYvdcIMNWH21TFCAZvf4JClUs/DlBS/W9QTGFVMDY
/JueBCTOzTOGgRKBk20nT6LwJuFHazp+0Z16jxtwPb3sfsJhHnF6sFRPL6fXqXlmZkutnipsMDBL
Gryp/aTmSLf+vbhJ9Z+ITOUXQOo82fm+q0iFJ5pWAOwebgdQhPKe+mNdpbCPXqdIrDSYaty3iqec
a+wczqZVKztB0dWV9xoNUOmHOAoubKta5I1T6dJkqZ8WYS93uuKt5wR98J2r/noUCwdohHUBhdJI
2laflaTQazF09ZPaFhZ8otk51AZu2G8fh6u6BqxG+Q3IZHAsrupM/bhGXq739dNgevUZFcXhPLmV
+cUZR++oawph99sDXoVTkkZJIUdDcQ5E7xZDhBd3PRTGIJ6I9XU1qMhSi4NrgKk8LVZqRx8JRNP6
cwztcD6iYeRMPzuvTdo9ItX1frGo80oOPrwwib293C/j6hkCib3micpufacKfYlOMKobzR8cbZcm
cGOaZedEympAL8Se+nI0S68myrSJeFLYUseqLdu7yl28uzE29MzXQJrueQvc+D7JbaZiRvESGI78
RX+chyyvzQWoq3iK58w+N2UGMN7LnO675Sjzf95e0xtblXhEwr9AxQCU3Iw1uLOaLqoqnrTUEH1g
GrEtDqo+UKl/e6Bb00hnGFi67LJfCQpl2oLAnq2LJ6tJ1cBwkjqkNCU+6ENPZyCf5mVnwJuziJTq
f/UgKEBezqLaja6bLpN4qicSdrDF6gPaleuD7RJqvv1tN4eSJq7yYiSI3rwPTkHotFpCPE2RZ5fB
uqhGc2gtL/Zwd3Sm72+PRtGcn37xEIJPJIzENxbJKLoumwOgR3UxVSK1nxBETp3YCwQ2wx/RwS1D
E+XTg4HQ8zcXJ2BFnX5lkOiP5epVeIFT1l+IMgN3zccP8wDQwXeiavxtrsL+d1qqYJlzJ0jiQrtP
oGz5lSGmLig0k8RAT3Nfb2rNN4YiOYuyQBO0r7z0W6ItoegN54M32BpJPlb0dZUhuZ97xRMl7flx
7kz3Y5sm7ZFod3xeIfKNTU9XV4mK5WnJB3FUE9tF38pB8W9dkm/poomazlk3HOM4SQNzGA78X40n
fVB+lF32wY6q+a5RkWib0mgo/FQ4ZeI7cdc+ASTX4kNmuOXnyrDaR0RPcgw0IvVcWe3CTaFGPpKZ
H6vILY78qvnJneLu1Az50gzJPc3LOf6WUcV/QQZw/q2JMsoPzeLlYSeVfIImmbr/Y+9LtiPHsSx/
JU/sGcV56FOZC5I2yjX5IJd8g+MjCYAkZpLA1/e1yKiqjKpFd+97o+Muk5lJRhB47747lA8VZPn0
fUXAvLnKMuDDQpLo2nwq9IoqHnxAXJ7bdO7jtqzJ2k5iSuW58ZX4pvdtHFsdy2FvhVOEH/1cAqJu
xzmdcEXCgsoOn3e+qHvIvJPQXOkQVcuLALfse51vjJ7rfb25K9h53fR4b3E0+49lDKn7WUQhJ58h
8qOm7ByDs0TRxS6x27mouPy17gWouvW4j/kRLma7ONnk5mgWUz7SYwC7H7UbtEjoiHFr6QOJkBzQ
Z95s9AivMRUOUMrudxEkQl9Tp2XaxgLl3hp0ORzHZEv3zlYWHsmb9XvaxyyuRVdo0HTbBp7N9mDj
zSCBRq6TOtvJjMvd3ujEngtL071HhzAvHzeoBe0J8+MV3oVkAhIOt4oSBQJSL+J3YHAVyWla2CzX
VjKZQmZRR4P5bCemo48Z4dsvm+us+LRgOzJzl2PixrtExKY5jg2v1hMo96is13SCsNRntVEA23DG
HpFcsC6HZOMCRmSbq9/SfIYHA5hKSE/VspSia4CA8cNaqOa9XFTMOwTtkbmNDKGizZthm05y49J9
yiHEDm90NJ6+V5MTX9Z1RM2hFPWsX6QxZVuJQs7PxFQzZDmUVRColKMGmJZ7hgaggJfLoFvGHUs7
l8AFCR2hmaYvmRwX1WI2sGauXTdMFGBpztwHGCjV+dXxYXrZ9mkAnRcCL/MkwdrLJhApktTibW7O
WZmZPSSxcJ0j18GQ2t8XRlbl7Q4itb3aYnbmPuQCiKhBAGrokOS5bUd4DvvpgTAyuk9RLeJfKNP1
2I8FujbcQANfDnWiPEfYRbzq5z3z2n4wjZX25q45xdu9aqjK2pGQfG1ndDPhWgkWyy6IAsB3qeqb
k9biXGNIC0eflV/qsGMh1XC6KSUQxZABfrZIQ77jcP+qn8W2Z6OHgGGYqh4F2Sp+5KCtNJ9GZuXY
q1DKsots7GNA6c7Bkw+R1FAwD8N88ryotx8kmcX0gEA81yAhJB3UcduS6UOakxoHPHSyDCNiNjL2
MoAYPR9zlq9rqxKbsI7AUuHz6Ael26Kio3tMoXZY2tjzzd3BIG7hpwi1dtSjQyg8NNMur55LD+O0
Du6OedXGlc3VweO62bYJWrNrzqvZ9VM6S3E7tTgK72ISw2Eq8zWckKo6ze8IHMialrAsVReni3S7
9zSFg4Mr5hgQPdyrIHVZmCZQUN6QDBpknD4VJRZFR8k8hGvItzE5xbGX8wWI+047FwA9tCV01C/w
BATiUEYjZN3RFOfuKRVbFkOfvqVN15jGzO9geJBF70WcUv2MX8REr9sK9fp9lZB9PCxY4OW5klMW
emApNu1xqeusDZqHz8UA4z2ByzvmI3YLQN9dZXJfdBVszzfcA4SkRbfA27ro5zmBfzUW/eaQBcp8
fZJ+t1MfxUrSJ1Im0YJNlDnf1mCzbyeVQ27WajShtl2sCerJJznUUckO2792UQZ7ncGLibO/mQ5e
loQV8x2u3T6dg56BAG+NnF+GHaUsbiqFxcql1i+OIVOqFzEynFsw6c0XBbOg16GuSHyoLNyQ4IwI
4f2dxEBmbcchxZ5PdxD9YC8nx/mEzFEYwqEHMpCciwUaJcTFlf4C+zhEiLtECIQ0CEHjFkGU2Vus
dG46VUAueY7Nvuf9hm0yfi+IxLyC78KPLZ0wuGnrBXaY7T7TKRx2X+rimdfWs4vhzkKp5NYo2zFb
9RGc6/KRubEr7drwbyx3ubmXUVMZWAtMRLVw16vtschE9k5oSCNCy/ziZVvvi4Pp6k5CdDRyzsO3
BPF58ljupHpbRSFMX8cDwN40Vm5vlc3JAmuqqEpP8IkY0zZRyLTEdQslbU265+/DEpb5WOA3/BCg
7jdvMiQwM4C4CiKWDlvHJI4x9DufaRxmgR0ohOVpsEj5AEoHEU+PKaUZTmCHcRA3NurlgeFTuN1B
fPBttEvddAhNwpjfr3Z/02DK7EdEzCrarSIJazcuW5N+gFDBzc8rXL2kBsd0prxbBHVRP0AdXb+D
QD17DVuRw7VeVf5hhtUnCJpTlq0vyDbZzdWGlbtXW/oxb8PgInMBJapaWprsYHfouhjNASxePp1g
i8RoH6SCxgPjRxcuZEKq9Ktf4kofDUartIMLlQv3W74ioDOuja77LR8a/1BksvlU5WzRZyKT1HzY
gWCWXSoLopHUSPXcSUFg4wIqa70+I3SFTUce1SG6w2GiXuEGnSZ9IzidjiVAku+AkdjYG3zYGGcX
8FI88yEo8ZAypJ6+of1DiZDZKtsO5Sojd59uU7qchppi2woGuQeHvRATx5aUieEeLIYZeRK4O6sz
dJDx1Il9yNMjHNlQCmLasYZDQKVymy5jptXVsyzG1uxZHk65TIfpMc0snCvXZVjNpTHaJ9cmjBVi
mpYEzHOPpY+pgldIKx3jYin7OOFyPU02oHxRLB1e9hrL4orVD0pdPAJZO7Aqm/wdG8yqj3sCKWjr
uBj5e5Jl9N7OVSK7kqwM2wbJ/HRXI71Z4MPZFIEM+jZ3w6mXjX06C4K/tq6Wp43C4xVxfSGdT3mC
Iuw4uEa4q1Sobg/TMKroA3LNsrrPjRkj3sKMYkWhh2iWhoRuQ6Kn/zo0hjW0tVOETKZo5UJ1bFLw
0YAGXKhjpCVGqroOLOkqq4atR25lFL3kgQzfBmbT9EM0Kv05IQm8/Pu48Ls5l5BtNHfFSIW/0o0m
rzrKwfsiDmhd25iS7EcU4dI/NnOOgBi9LPq9TUXTXIZmpEuLAs/IA+j55XKEOeoI57ismBocXNK9
FMD9rgkjJbtAmm+h18Mnwk/7hJUPA8FNb/20FPP3ZIuXot+Z3fOzcCH6FKMAq1osXUSKupDUS7eX
LIvuoz2e6TFTwl5FxiZynOIo8wiCGIsFWvtosUh40dgGppAjZmko4n0+jNiOmyvsUSR2ezK75VJi
3ds2JBrBoXPG56co9WWNAgzl7/2WJSrrJ3R7vi35NhT4KvYSzFKLEYs3Y1NdByD1eRtFU/oBWQAZ
O+eSI/I38th97mTwZdPmEg6NuE1QCJ9wpRzpAeusyZ2YSe7vbDCIhtrrDO4SpFA71lkVKJYMvA+x
E5ldzVfE+0lxQcFhRcdyQpB8Qez2k4e02k5JyMfhSDBUD22521IfuZppdtjg/zs+415g60m5EQMg
joSjGs3YHMS7JRn26TTfXGxaTgs4TXXwI12fM5pw9o3Aacr1iYnYuHezVOpJDFx98SPL4RFYUiIV
NoLM1ncCtNihBYgaOdajl2TkCD3drTkUJsQjznG/0gceNw7j5w2z0atP0XSdgIU05LFBQZUdmz1u
hp4vyJDcW1DHiL7faSZQe4FHwg6xh/D6bMWsSrA4YEqY9UVKw3i/CqNUz2Zbha5kYE12+PZsHm6R
adkJJRwEwKgZa3qFyIC9iDK1mNyyKuQfcq625b5km9oPKUOJ8gqxu8o9ZgNR2fxkmKTZ+4yOBcTA
m5soCFXxPEADDp5ltOsWDArpMH2cG4Og9pKu/DuYgUE9/9Gj/9v3/X8NP8XTP5tx849/x/+/C+k1
kqzsf/vvP+7pdy2M+GX//fa0//yxvz7pH4/y5/LB6p8/7f1X+d9/8i9PxOv/+f79V/v1L/85LDge
/bP7qf37n8ZN9o83wW96+8n/2wf/9vOPV/no5c+///ZduMXeXm2gYvntz4cuP/7+G2YP/wJX3F7/
zwcfvs543gMdfmqKGek/X+w/n/Hzq7F4cv77Da5E9QjX05tGCkjJ9vP2SIoHMKEF7wcOSQ0auPS3
vy1C2xFPyn6Hwh7KN8hCEIqDiOLf/maEuz2U/46DGIpYQC5Qp0Ail/72H3/5X67Rf12zvy1ufhKw
tDN//w2w+l+AFWDf0LTmmFX9oegHAft/ADkmzZkj7bQyKveTj2+UgCwVyDoPU+zrB1kNC23h4M8x
DECja/vMTtpc2LDXvEOHCFO3HQzLjxUUZqaX2Hy2xwbyFZh1FjAPBsXeqbi+oiFa4EucAxCfBJ6B
oxh3rQxjq+YY46XbGJidK5+zAvouJsp7dH5b3HkEe4lW09ihwLeRT1pR4pPq1p1VrN2jRCztTTW2
t2aC21TrsHvd58UYfQkRBY9IOZzPLRw+/X0Ood8XzjCY6rI59Wu3lDMgVDHnZGvzDcUCyLFDJc95
ZG8GOnybQ4dxOgNMs7FG9x6blmpHht0NNlCjyo7ZCu3zAbkT6JMjxdHt5ks+vTYVTx/yMRfJwQ7T
8KiDbb6OgLdeEYFY/5AkbXRnPNyS2xHVM4fk1iXlK0nxlp+RGmuLFsMzkF18OjXzdVv5tLaLQN53
7+AeXV/yafECsjFWwmRIhi098Co0pqtkVYcDTmGCfJzCgSQlTJZ8KMSIOqtgGvqOktQ7rmE04WSh
xoXrpIgyj8aQeLqkzNW2lSXSNABq7hayhG1/hX6+dkcFmddm2nVfCLhXbM2PWxON89mQESwhoKgs
Oyhq1DftF4BmQdXV97FcyNjFqc9ftrmwbzG1UXFAd25PsMqVqhvlUn83RAjEBG8UFFAdOJwlYnSo
ebvU6O7auh70HSuKCLqB0vniqAHw+Y7nNxfa2JewtMItkFUd1GcjOxWmBPFZYxqBjTiKfoxrRHFq
bZTeJcSM7yNLzS8waD9ZOiCZcjTg5XWTraVsJ1bTD24TC8UHxNURDMQd8zU0qUhWC2n2ORU7It15
HoPNXvmieO+QBAlbYQYnho7C112264RhZUtSEE1bu8/7674AHe52hON8Ty1sd7o6s6AdhLIIz2oq
C/xuSULnI6I/6gXmdWvgHUi2+ueYzuQ7gRveI6RcyTd0BihyzSD2Dai/WmCIv5KC4yvCS5FWkSpw
/eNUn0gMvAN2Dk0mWgfK6dc8KuTjmhWAfmCSuIeWr6K2kNqQomnrUYnQjill4pqCwWJaGmM2hTLE
wOo3JhtgBJxVSXid+EC+o97LKyD0IoWxYu0G9BtulubDMqT52FekoShrbcqf0GWm78GO5++SKFjS
jxpmbkqtaTgOtNzn1qysfmXg+j3b0javoqqmpV1lUtGLmFAeX8Ztmh8V8BwOTlJKctxyFZNdY+vh
Z2o82v5CI/UWD24hBWex9jOqL2T4guOwT58Q8j5CipCOwX1iYhreHLtdn2ZiNG+9hctfX/oNW99O
pxRgTbmLCfTTGj6ueTKoe7g0zJ/iFO92IBXzL8Fv2fi4zgZehKA1Ov5e7zlierI4KjkIdQEErHRU
2+k2VrGHQQN7OBQM+FHnlMgRhxpNM24ohQSKdqE5EM8GwIRpucMYto0aBwgd/Id57uXKxvhIlwEB
gwMm7vjrGhqJPgI8pfD3rvTeRABKUWmXDW+TUEvS1zoj5dFX0foWxZV4m3OVunbbImCGaIVRWVuU
Kpiuu9ozfB0scIfKlI+TWbZvprb6Tu4D/N+HpkBJCmgYRv4G8aTvsWD35ADMb2raIc/H7UAxTJx6
CjPjuJe44ZY2y4LdOpK7DJA60jy3Q1VJOT6SMR4vmjt4NKMEHN7f5Aa2RWftjkuqsCerHJeg9lM0
t/OgzHxPQrmIOztPbG4VlATukOMMci0PBaComsy2OZRkXr7QWmFROLSloLmAsfrekIgEmPOXYwnF
CaZoWNY7fYP9N3VQ+C9x3cOOi36ESRp6jkAycSUzSuwDH+qCdQMMWVBgyxCDbAujcN1ifFDUrY1m
O+AmnQBtTIOgSA9n6fxCzUiWvrKwHmgVvvgu3mP5klLRRJ12HItvpfEydpBVFW+jHaH2mgShvS5Z
GA8qkfAkSjDM+bE3NFYtznr2VhcEnKBLvpli215IOeOGviGkyY/NzsuDC+E2k0hCdSkMn9cToSn/
xfZ0eij2sviURjS8TS7V38cIe2EHfKX8kcBJDPi/iOOXXbDGt5nR4lcOe+nTHipxNyUhfKFJ6kDN
uM0gRiLAdZaKadErNQEiAFMjee9tSD6XBRvGdq4ER8QAnv1KVAaeGWCZ8J7TKPzikV1hmYNtoINu
354AbAe4Pq1VA+Op+capvfm1tKtO1djGahQYqYxrcilchTUDbjy4SKBcaIpublsz3Chr+ZEPQKDh
246s9nYiuVVAJAfp+nzX2wyRDY/vx0mN380e8brdlczyDmm2vn4esgD/UEPBLnow1sqhi4Z68xzS
hGXGxC/nK82+8ia2I54YbOLutnSY96cQ5mIHwFMCEwcbOFn5O1gG3mJ/sYGS5WM5Ucv7rWYwC6h4
tRP47EY63toGWYbJxUfFFD9rr2q0tbme5h6DcxhAgFIi72FBUU93ix1L5N6h8f1e1XCs/oHQjAGe
1ROZIrRdcI5Han3jaO9h7ZrdnulDN0G0+A2G3WzrstjPgIzBBiS2V0i3JX3YQaC5GOfd+LkMNsoP
JjIL+wiuzyL6ibCYnQlFajNFY4RhfjcXHh8MwEqPyx7MSr64PDfZId6W5tbViroCiRDuRHmNjQv6
ueWoi2KNfyqObayN4JgSnxD1EcFNf4UY125tUc95DWNxS/wvi3aJPxhsEPpoM+RM3VM+CH1PYs4w
KGzg8V4cZtQW+9aHeIEiA5RuV90NnGVDh4QZMUDglE/DNwGucNOPdo9xmYBf2g6RovhFU7ivbOed
uDxDdN8+ZPkPt1s3XQe+ev6EPNsYPl8op6MThvc2vgJNXBGH6rF2z5OKFGzJYjBmOyxTkXUZALvk
xcQhheWMqlAKYyEX+6d6ZQva0aLYqAJzSanqrdmS5HUn0Z6e5tqRX7EDK+KEKNLSY5cAi6gFEzVm
bRqwmHu7zs4ea7VW9rxMmvsLPnMokNB7w4Ok1EzZR4aNZ7obWep+Riij72ugjV+qxcfVMak9p8dE
G5Oe4I3a+Fvo75J2Adhz6ERRQlEXAlSc+NBW8SARP5QdvEswZhAlhM9gqJawqqmiLAH+g1Ibzaus
1DfsCdQdi9XUWOpJTPNuyLa1frQQsSGJs54yhBeg7FCo1hwiHCuSwkwdNgDxL5XFHBV8Q8EWK3mA
o1LpUpViEDpy0pdJBSoyBRY5nVAg5LpVxY77jTQFdj2Jc/NT3lBMAHGrqo8iRzV9dB6wcqc3NOXd
TJK9PMiKsvdS+/HXksLxpwN+DHUwlBLAIiR88VuDktr2YqnyoRUazo2tUeXWtLqZoV1ORuSNdbqK
x89RIivZwemPx53NNJu7pXAQzq2Kx+MTZBADImSgodxR3non7vJtUqz1I/GiC1vElnOzCVl1HGFG
ORjxji/3AEAwPoJFrErveCM8BFeZjsbD6qqVdkwkG/DJGFehrcYSaWS5CPXYcbzY1MdOjaTDzI5D
6Cs9LPiGzfiq39i4ATRHEvH3NQoTqmgzip+DhHb1oAiSXb7JSea3fMshQnPhDZWhB6JsROiUqNba
ddkAYAUs29W6XcG7vZLJekteb4qprwpofki77KC4H7zPbAqkZamqxxp7PrmGxTL9UOl5Z58reMs7
0i3g5wM51Cj+848oPRnGaoOWsw3/ZFP/f/zgtz9oQ//2H136/8APLvbr5P+CHtxoRn+iB/XvSDtq
4N8BPXMFzB7t+z/Rg/J3MC9gbVCBRRYX4Fijcf8TPcir3zFVAdKQQtoDAs+Nd/wnepAVv/9hS9aU
8c2aEHyb/xf04IYN/BcpA/UIADNwJUG4R4ruzd0Bj/8LawfjA4W+tk7bkdoNPl3x1xK7InqpNDuH
lBnwwJLx/+BqA6rO7WX/9W3BpwWfGvSWFNgFDPRu3MV/eVsMqLnOExu3KNdM+CRxCC+XOapl1TcE
isJ+BZBYvhNoPuQDQyRz9Rg2gqKD5yAY3DEM//Q1Iynsk7NVw/gY4+hk79Y40HABFKAPEp/tD0yf
E9IzWEsD3sdETxzZBC7zW42OJDvLRit5jQ28RPsiYxKqMQVjSc5xVmMkNhvEn8lUfh4G53+gbsgU
5ggx7bEBIdGbVGZ9XTnoE4AgKer7tBk3/cR8LD+UCDQh/brJABi6KS2aGjOR7DKFJn+FX0LAGAip
sR6/2r454N11XsFhEjSuvVsY6rgWOMQKiKNIIsQpNxjMsm7H6Nj3SdC0uhvXtdRTbyucQ22qdb5d
LAG18z2aDAI15rA2pzlxoEaPSfKYwj4ZHTziUd5g0/cYKQQL9FEYtnsJcvIRzuwrLEuyrXqdl9nk
bSFMLp7IVokZ/bPYow8my3wGcgFYNO/iQGJM8ACBslMyJvxtS+CVv8fYjhboPlG2yVm+1bLWj/FS
b9+cQZcP9IbX0CzRgD9UbDg2OrDK0/kb8oPn7ZArYGsYtkOUjkT4NKk7VOxpco55hO/rbGx6F2EC
g8F2zKs2wFEbLWKafVgJr4pjBgQWMRDlgJ5N5vYQ3DZlCtaIjXJPFI7Z6wewYPCeqMbVWwwoBUN7
D+ZQZrKctwMw8CujVjxwY6L8Cl02/VgB+aFHzGK2BXs0gaPibKF83alCZC0HAl+e9sxK3akAy070
0PPCNXRE6QQPx1CHjDxqFq3bjzrTe5JdmwaE+dDmQ4jl1cduFkebG4dsekWZeQKZQr7FK8M/eQRE
olvRVpmjRWNLh3YFRVE84q29YkdNyMIR1NwQ/cRNkvEnlTnLT8TPO+QC6Y6crpO1IBj0sMGMzfOu
dIQuH1nqi9v6DTrr7QlTz4V9miUGPJgTrjtWIQ44/HQL8oXD2PzPb9Yhoet5b1LG+zFu8Mok7FXF
EbddlwYDD7CKQ2iTjRRr6Gmz4BQuOKnKL/mAcVHvh7kETQksjeizViM+tTCuWM0ZpvtvKzqD7BCp
bUajtjn81Ut2Y4wPUtbPyx8J0W41yrz5YkeRTsCmgagTTrGo2iu7H5wfmqVD1ACeHzlt45Oo9oR/
WkFr930sdw8dihMTe6kswIunrczl/BEhPbPBSIhi37AGJjsH1qBG7FnJzEeaw1f5gqaV+V6BZVN9
hx6VVX25OwMuFkCbn9ZE9Nekk+Y2kJLoC5caU2cnEsyhk+TKeaKPsGqvX8Ce581xK0z+cVC0ehCo
5u6Vn87jgL4YMskdvMMOozHWp6vPkYZdnaipLmxN7RdXeX0CWHYMQ/Ep83w9F0hyL+yytpkCI8Ki
RnlqBjE9qSKOOjfXGMOXAakDGU/Iyxpqp2GrH1FQN9LlI+Ywv5QgQD1RIRWneLLJxYV1adCe3dpk
mj2M2IynTjU5bKYSbIQTcuB+AMACWrbH5fMk5jPfqT5WQ/F5vQ0El2XMb2OyF8RI/Zxxne8rZVU/
5sk52oEDeiXJpVrct8XOjzeTpkN6S36MoXaLWMPazVS+b24XBq5Q6NFrddW+6VW0f9qoPUkL9agZ
KZh/dKvuV4PW3q3ryYEhEnmaHBqToAty4qFa0Ou8wnpK7q0b6AOILy/1nB0w90S/NSCipRI1aYEb
y9cEdjGomF4WVKB1mpXAKYerC/WpjEd1Rd2F5p7nF98AO9TkXYA/IbSDOAsyF+4GWEce5wIjSgeY
7BgraKFgj3IHPB2bmGPvcYJtcPHHLTvk8xXMwyfCQn3EVlV8DpX/mE2Y9wEGiM+jSTGCS4O+QGN5
GcAqg9MDFItk/QI/F9HpBZMupcCwwYwTpBq+1V3TaA0sPjs5mAKEpu4zZAYMafYD04ZLlEznhUJ2
IkGTeiMcYwo4cuMqjRvQkBUyJZlE71I2fMwadsTJH1BjA0YKu7a+JfWswLMEgZB38Mtyx3jN6meY
fUQFVHHqPh9KNGRL8+BI8RzLdevGGYuJNO7zulbPMYM23Rn6DjXqea0XAz+q4SGlUGG7HSFAQ85O
g/TsAF9Af/F+eiqAO2N6kKIVAX/32kS8UDgmcVBFfKGXSDbf2GoAlKKxYEuXryWyyGPsj4gOC9tz
U+9Jm2DvORQbPEsQOMRu2hPVwpXPrt1e++XrBgpGaCNZzVEv93WC4VhBkHqmVgWnjWk7rclSnLel
ZJ88UNIZv+pQ46PWAJoxYB5eGx9AtaPBuDZK3E3Kljp+RRyQ/LjYKvnaqHn40kQSZK2y0g2HHFe+
w87hHzWGvr2Yivq1qpfkirSV5etIjE6O8+hD72YGVqFHOojb9dAPVcHPQ8lBydMsk+zgVFp/NNJF
DKOKDe0WCXl0MFsjDgTnxT26omnEUg8Yp8OS6G0fbXLW8Vh9Ae6vDkJM9JmjesQxAT4iSC++fHRJ
8zUu1HSAU0CetYqCDHEC6VSU3wre2ORdY/G0Fk3iAEAWxQJcWOpVnmS5AoO0ruyGEI2PCqNcpLnS
FCNZwVUnfEQ/F7UMUAESBoN0WOgMvUsKECY5wfDokJOsXAFDEvAK0njyGA2gpPscs8k+zHTYXAeV
Slwfl5jHz8NsgSREAN3Qzm4ErBZmoocZDm4ouaSuTm5dMgDPenyco8ScgNJX35p45ecQb/G15qAC
N9WQHTSwInTxUAZ2gKo9jkW2YzxAJ4WtF5S9Div1uQLyuQD+DllfwswChPK0Qf44sC7VCm7ksdBc
fVAwrT6n+O7eoclKLjEFt08mht+kosP6HR2sPyHlNnlVEvGz2BKnCfad+T6qFqlJ43kQLH81rlwP
HBhCehzWqDGwiabxS7U1JwRxgbI3K3smuZ4v8YwJXqsj7DlwlCq6Ytjy+4QpjP/B7PhQ79VnCrJB
b8yKZK94NWfu5PJAIZfr7FKewHRLTugSedrrLEo+akPSA47YpUP7CdIiIldPAFGzZ3Cx6DnHBnq2
KmUXDMEnSMSqAtshLTBBYuauUpE+LS5rUOxM68XC97LNKC+fV9Taz067DdZBqryzRfFrh6z5Iqfb
JqzqFUYQwF/BaQHS2LSNGJJ7cELja4l51QNmFcDTIqjS4sNA5vm7qg1MsphZl0vdrMtD2JujA2Ho
VHFYYHYYAIDuqjHRqd5bSM7HbsDs/3QbS/S1YNE3D1Lua6yNRsPSyOlSgcZIztWaNP0upxp2DDCC
DLoUdzfearfLbfyJM9UkbW3tdqq2XV/9iKYCAYoNRoUbRNS+2J6x9WDAh0OogORGAhGqR+3OIVmn
E5p7V3fSUN2DR85abuh+JROPjiwN9pPNsggBrSzyZ2ZidmfBhDnO6Za9NWh0xM9cACbuUls27m4F
0vfIgRi8SCTZIKJwhta6RYIycH9fEfsB0rv6PtNVgnJmWt+jo4zHNkTgY8Q3o/yx3gfgJpPDZu3z
gHHqBP7dxw2WECtu6Hr8BRQaS5rNPv0yYNSN/CXgKMDQQMJVuZbbEUkVCXhmW9yc5DLUDuSOuu5X
BaaGylb/TW7QMh4bDpJEp8t0fyw3QIdXwO5Un0tbIJV6Z4OAcXUonkFyGot2B6Ki/zdz57UcOZZl
2R+aOwYtXh3uDhfUIhiMFxgZAhq40OLrZ4GRNkM62aRl1ctYt3W1ZUXGdagrztl7bb/ua/sQqXp+
B0/C8KIsbxD76uOhoD2wasjA3GR28lNWrVqtqd72Z0TdCuExVHUtxmk4JGYRrNwaCa0WAwBKFWrJ
qywc1O1sNAGdtp5JvRSVWtLlwtTndUEfGpue7U54SZRxFq4GaTneBIaaw40GQImKVR77Wmdr64A3
c0ck2hOBsNMNZM0sRUqboOJkK4a3hMRcHBIFbEVm6rMuQovY9TF1/Sg+MqurRyefzYs+rtVVzazp
u9SStn1nBucGs/ilORT2RnNiwR4gjO/NoSo8u6J5UE5Y83qO2Osm0Y2fiOvkA9CB5gyuWn8tqK/6
RencU6yp9shW0jPTzIv7eqya7YzlDEl62PjCKMpdAJwm3DIHSVQtXZWtcgXRsXS04TxtNRbqifyM
DV41Nvozb3NnD0xO1Xgz96PlA7ZjoxGj3qnXURY0HZkmdb3B3tqv6VmqtCFZ8n28lf1eKXq9PVOi
gBQvqh0Hp7CIneSTEbsKr/pWr4txhWDCkgwas0OUrqQPqXel+c1qHIO4Cs7dSchX25mtxiI+N8up
EpVPkHHBaauGV8FoWdsckcF5VhX2txDGzJ/EFaDuW7JtL3OlvuQA2eAf4ddulsI2ktcM5WpaidQb
kQa5R8TeaFUtgp6PjlMkLDiOwdOSS0ejnm/aGq56S0HS9bNBpFcWnnp3JQyK1p7SSiawEB/MYl9W
o0OHlXGkBDnOG61KWnB/WfyLhuu0yTtDbqcoNurtgDW/3RaVRaBwaWrLC8kx8zjYgy1WkqPlmWgL
e4+lP1jRdyN1uOSTxz1pPFvkMNxO4HMOGfL6lA4wLYE+7owJLVKiYbvngLGIDJw+3CS0UtejpocP
OhKpRzMLUQzXNPhULG4bE2X8nuSf+ECUhs4LiTTqrhsa1fWsgpKrN6el+8dkKrqDuPU7R/+xJS2e
TXCkNb3u8eRdMhkoITxgjaWBoyVS/1krrU0znQWObQA2pHokct7r21Qeo1lL900d94gAoypfpRmt
1qqiky7ihJZ92LTllpGpmcbq4rINwpVRd/pamF3zwOKW75uh1mmKje2uBt5L4ZR3RvPGochuQTOk
5yjw4zusJukFUdmYrmQ7c/cx6vBYDlhr021F6pa6Cay0azgA1WwUapoTv7Ima4DPdLH+c+r09CnL
Rc6DnexnVEnjQZpS+qQTlXuldmNzY7t1ghEoTWlwxXk4XLf0qvJVFtn5uO961bydUXr3O6m1xUPb
89C9knnsjIAzESNRKWIOgWymUPgvXKo5a5GwU59OfdpkSHjRAMfXicaZaBOkmvUjUyFledRsctR3
s2xCatVJm+1sLZ3VbdY29vMgnYFYUhLqbI9k9lHfR1hPntCNVE+KyOf7EQcXfbBSuDWfEftS7l4k
atS4xRR6fZoSs5Gm07DNEyd6iCzJ5oc1VJl30P7SP2zOkF+UdqSVKyKp43OtUcIOIxaf2Kjn6iPV
KVr0rTmERzvWg4cqt+9Yv2nk4Ycpfw0ddXlPIh0EFpZOzVNKE/EwQAyoOU8s9S0z6/n/c0UWP1kX
+miPk9y+Jt0RHz2zZX0fYxOhghXpSeRVlFx2M26d2mtj2R/QAlebSFWGOxQn5GnkZs3+0VWjh046
EPwzNSdEPjDDJ5BPFBZMEaiclIJeUGsYB5gh+053iofeAqhHMLpKdU20NpWBdMIajfi3adA8tnoW
rfHw8n8rJnXKFJFBFavN1fgHMA4WmLor42gVuQW1KAcX6ehptanKQ7CYRLxyiOqf/Nts+s2erYaa
ZvKxjURwLBoZDBwdklSmG85u/CUSLeG0FmGl9NtM2gY7+wWnYjS5ce+ozeyxMvHH+CZ1Xl63R6wJ
dYM2+t9/nrzUncyldqLFub5HV3MIwwL5uJtYWraPA1PJkUANNas1loS8o32UU3eYd1kD/zj2KA3K
8jIPE26GBkZPmegaWnN+zLAZ29pKTvRutroN0Hhr52WKLW5E4XBlzS7lmckd5WNhmNwrifRt9AaH
Lo+nJrmWH6EIKuW9rhWNBiHO0LN7DGU8/rqVTrtro45VSCQIXAnYHSo9PceLr1XPOc0LnRYiFdZ/
SjnUr7hJWptQCupyzPNnUSIARxWVHZQbN0fJtVMGoYyeZXbJeD3CcXwUps5foJkJt+9vbUeX7JeP
QkQmuVCNwjOw4CU2W0RR/Bm3JD1v05ihavkTCfSUvIba5UZBdOOS2kbn7295TlRepSzKS4HLXltR
aFPzY1VXefOY2ThiV6EkHxyVSZeN10yXYeI3kD3Sc2HUvJQRx/X0PCcXEFHc5CRdeqEy9eRnkOO6
Bzb+TfsNPnBQ36v0LOV2KO1yWdDCAHkVFLyK1iegpPO8mfmh9VCa2QXxOvwq8E+dtacMKCqvyNvJ
Y0kncCapG2aUnt8wHp0xKl3qWvBRfGjcgeEhJSmIUrZKLnHMDH6+pnW4VwZy6f24M5HpNUZ+Jqyp
XdWIY77Fo6NxSnWSXW6qWxpNc35nBP1grf6XQnIo5TbDXJUtJr4VhFy0G5Jqprw0UMGXe6dszMdX
wsx/5I9v5I5vOwfQ3QFeQCThQ9ewrhqLNfhV5yAZQtggsc5bq+nVJV2wWF0MhRZOPTwJaLTVjs7y
52OexDouJBZwIxqaHwJN6MpYJ+0KNtMoO9k8IbYR8pHqXa94AW/Db6S/3VrDRnswJtTBK6cXRci5
pxBiO1FqWbVDWl1nA25oz+0Vc5NoBU4x1OTbSa/MHxXUymFtRou3spoxBaJq0ouCg0vr3BuW6G/t
So22rlqpB5Rwar12raT+Ciay/PxX3Zjl8iBGY+BwHLz59ILe3tNZaFJl+UB2TmWTd7us9yGR2+tG
N8erejCGc90eCtqhYXX3+Z196wlebuzCF9J1yHUKGKxTCm3Fp9bHxYSrMdHYWJIkt6dqHP2OTMkB
wqUD9SXxaeFOvL1YNq1Ib4EdoClVTh3WNQrXrs8pI9V5FlzMRo8p0RTuYUxmU66qwHXO8rSyL4XZ
E8br1OjPanw72FHpyG9FWw7qKop0rfviJXtrx15uhYPNgv+kIUjD7dTTXhChklYs6KhjtPHKyRGw
JFHNdrFWEvYGn9/3twb6v4MZCjgChMnawvd5+8TdKbBQlQIo7N2cw1WUSb3zXAww+8/HOb0oVbPp
s9kqRVIFOt4pPHoiZjzhmyr5OBuq7WjrY0TtZdR3HqUM1obPhzt9kRlO4z1CNkewkU2q9NvLKiY1
LpiPypV8WXjiMab3gCRnmf6I7AbF3UxLEYqFgcryzB5r/fkPAMx58nrR61Ro6i6CbLj1f//7V/NT
PGgEhdAXWrG/r7qHqMlmsQFP2lp0IEV4yZ7D6DeiCSXdgqhJH3FBl4IaD6YJTma1QnFQCamYtDQV
L5owKoNVUNhksaHItMKV7mDy9oJWN0oP5lJPka1l/oCDO8ScMWZt3uELGWwOxBHCh4ApOltNSkma
mAyliNZm1zL3/23LkMLLQksjYdmDGjotJo3adL1IG+vEy8XY/HDCyYiPBRtZ7YJOhCXXIrOmaVdn
rdJeZQic68U2opb3nC1YUOnc0B0kmpBFt+0V/mKnULjzTRfgnoPbsCy9A7hM1A045zZpGRBlSYzU
NaYx/mlFxou5qgfd7lYGM57qDwpuGo+QF3YDWp/z41Hgx36rtzxK5rXwKUTmGGzjRHUOeY2LZG0g
fiEzJXX/LDFo3K4ZT8UWzsFUHboWp+ZD4QYZO5Moir7NdTtfA0NqWUw1g59gZgFdKY36e3YW15IF
PUMNkp21jhjnXWROU/fbzAx20aUbdeJ2TPSg3U9lz3LfdCbSYT6nRF2jFUETXOoOf48eU0naaHNV
TCjt2FJ50LrYRaWw6ZotdZrYF2PCvQzo5sy7oAlFu29JzkaDhJGDft7LfsSsUjc+jODXxm2sgwFc
SIujsmtxMuVHLDu5hcS2onzduZOE///yN3SxwSAdDZpkjRi8sldgkmJ3R2/v5SbgAV7ZtMGxE4qS
Hzuzx0+8ATh1c9WOriTTN2lp3sgxoNI8uFtUo/aDpmOi1hKFPsckhuoiaNsi3wQyDejqC+cpSMfz
JinoLVhFMl0gcuMAmTXJJA5/d2koUfqSB9vjaKr6fG1Q2fxDgoB2PYUpQZ/4VA3o3HkxZweOTcVX
y96J9kFTLaYKtlCLqcMEYrr4Kl59qq6VplJXC1DWDS5+1DuOfc01Mk85RiAUT62iC4J3eASfTxKn
k69q2cS7LZA/8jRweJ7sJrSB82HgDPS7MQYEq1BQWgagPI1Xn4+DRuTNSoeygIKWSkYX0VUKiou3
10dd1ejbpKxXhi7sb5Gr5r8TRQcFFSWuma+0wubgmqFYc44BGdzf4WIEfz7/Ce9uMVRceEUkABPh
5WgvlLVXt3h2J00UObnbCpjAq3JiG0+pyb4m7whRhG5Ov/Jw4h58PurproIrRh2zJLCDGcEPc3Lh
9OAigL1UgArDSY66yvmGWWtpd2dF/dhDd1S/mPffrXNcJ/oJgFCodpAnnMhoBr7dESc3Aukodi/H
KRjkGjf2b3eqmUo+v7rT14cwBtYYtO2odSDvnu6ZCkQrbjsmFSJvjiIrTvWpuC5bORfPnw/00cMz
uZPAitCfAFV7+/5EXQgt1SAAYJzL9Nk0A4STRpTxD9y+hMFSO+Ovv4KOz8flyz95c6FQQaWx4Qfo
7E0N/eQBsugVVhOoA3ufFvCn0jSHyVDqEkV7VpBKaiCJju10/GPGpfrLRK+ceVriNE8NeSDtRjhT
9Usrk1rboFUxjykdxGktAze7tvNev5cFzBnAHgZ4VaQW31ya0U95rCnoEKHqYruhusdS208UMuNY
Ek8U9v1TFjuLZCd2xwPUQPCP2uBOTzrSy8rDOV4lZ8zOtJgqq3wmuUZU/qxq4x5tRuFcjarNcjXF
dRh/L12HyDcvMipc8xAL7Bz/4Mv5GjN2KDxJIy2nsZPbAYk+JcuNCxpAW4G8mOVhKGfDpp1W9GKH
4IZZOwI73a3qTiwwj5f6gYu8j2X8pbgkdM4V5zlnfefK6Cf+hjCTcXGhtGVwk9qhShsXk6ySHzor
SJwNNgKJeqjLc868WoOV3SiiUmPhdOersNFnZCWOgVhllqwbGf3F86qvc2cbzwYTWTEk4hJjiHs7
vhSCorDGsEDP9lfSFkuFLXaVywb5LxeCTIea88QmwU2c0TfTzKhAxqPrUYv+T5bp5iJM7UMW/slR
YCDYfPdnjYnlZGWmRruWtewQOctiosIpzOAhjkA8gKbp3N04h/r3RsbDN9NhZwHSwDLlQZS6eSzq
0Ag9/KVOvClcB8dSssxMLWq8He1qx/JiCOuUOxKjNTxnHPr62KQz4jQ5mMe/a4JJdbBmXgtEeva3
KJQYcQEVIBqWR+U67AlkGLMf+/vn6QQ54VEh08A5i9vaMc5sSpbf8aSjyXWsUe7aaXatdZo14lHQ
n7kDfJdSPTKUYP6BLCY9Fqoo0cqTyELVnG2uj6vV3A6TO7RbEtCD3FPmrgvO4U4G2bbOyafboALJ
83NcWXjlstEy1LWJwEfAzDJ5mf/KX2bM6xpqDlgFvgUtiA3MxNJJ+VtGCr49o8/pwC0PN6mxn3jS
qksyvKZx9F++/H8lIL0rc/731FP6xov6P3pU/z90nmrMbf+zcHT1O4vn36+Vo8uf/yscFY6NcnTB
J8KydnCRaqw6f5WjwnH/N9BB7AYK+esW25f/qxxVHf4lokBBkesm+sBlefhHOaqaWFKJ02BdhAbJ
evxvhKOM8GpzgSTV5S+gBsMJkr+Lo+TbxaFDlcb+Rmn8VkR7J3LWcVEfwmrevrodV3/P5a/LPW/X
oH+GgRXGHsYwTU7Ib4eZ5gpw8zw1fifEsWyVbTY9B/ovfYyuMiP9gk2ovt0x/TMaYljChh0yK92T
0VIuSUWS0/hObV+EJKFhmxm+x/SePDvPXa825GZMEZkYk7qunegq6cUPNchvCzs+xwe7H+sbw4rS
bRA2z9iG75CKffv8hpyww//5jRzZAd9x8zEev70j6oDsdXRHlA/uGK8merm61MkmVVRrnWTiNlKr
u0rVUIuJG0kIJ21iiRQyGa+MxD1TWJDSJZpKmpm2xjfIBDPmXzw0bUG5/b8ay9/fyDvGCk6yGvuH
k/U7Ym6aU6tqfN02Oo40EAS6eosjDt1Uoh3wwH03MKY6sgq9ORnPwwiZk17ZiAzyXR11wL9E9xjV
1Q9AtrdEL+3Kch5XtoKQ4fPb+dETJ7qCN5gvzX4XEihMTp6Zzd3E+5jjiZyaTRzTpNIxWtIrs5FH
qNj7alR38/AVXPntNuef27TkiXEgoGRwCpemoiTR/MjGR67oF1bAdyQeP7++08+UKhdb/+V95rCj
0mF/+7bgGY8NmiuNn7PL76ZmF5uIfkrrK+L+6RN/GUenRoCKT3eU04KS1ar5lBQRK6lb/w4LRxKu
HMebUs+KtZnbmZ86SbiOpyxczwSHUCCobz6/0hO+IJfIpS52eqY/tuL8z9tLpTtuE3WBXIUuVHqW
xnjRamBrz3jFpm2bU305hO0wPcQyFqueXtFjmJrGoppwzhQzlWiC8yz+3UtwdhsXwaBngnffA9UY
dqrJX7W1TNH8GOvgPKjcCwm779wsbNdX034/JzPqMDaUSlwjBcED66sdmitANL6OoGo9hPYl5JQt
ZcbgvgS/STZIeAZ4Ut/xM2Ae1v1mSoW5pZ8S3hmtYqBhoyk2IPhYGUF56UjN3hhxgjI3pSo61Ha6
apSI/qOAD2+X+3ZS1NWgIQK14P1FbSoeBM3tLbSLYhMa47ORg2yBHrF2AkVsrH6na5jO9b51z8wv
o5tPJP5/H4eJs8Hk6EB23OmbV+adQ/OvqX286RHUC3SFHVI2j6nhZlGgFEN805Kl7lcjrCYgKlHn
27Sy93jyld9dbH7rOn24HNAe4ZHFDWjMue2zHaVFHDrCm/rwvOnJLKtDJmQumZ5fzX9JI4MGMCq1
H2FCsSVOkOsgsFqHOvX7UHH+fP7affSBLbHDyHJ4ATnWv33rplAZzbnJaiaQRtxnYdyeh3NzV3XZ
788HeltY/Od+LkdaCqnU6E/PRAPF1ZouRO1LJUt3RTULMn/GTBBIpzBrkbrUbvome0x4D744T390
jUtRlTOnA8zSOblGRS9rVSJ195u4TH9XjXMeWaNK5RKqxOcXebrccwvRPCg6hgdmq3cjBTNol0wJ
yOMo7CsTgxURNsZtyDbDmI0rQDC/Ph/vg5tKCQimj0pjibCY5cpf1SdU0QcFDfzaV+CqbRp9QdvP
RJuBZABadW6kqge57ouL/OB2MqiNwoK89uVpvh1UkNWSjfFQ+3mop0tD5wys3bTSDMhnn1/eC1T4
9ULM/bQ0jQdnKxgo+EreDgW43XHxedY+SJ/f4ZQ+0ciZfdckr9JFd2oO437o2j+V0hRek6c/Px/+
wwvVDSZkcpjtd4nPFipAG5YXGjCQBLlpnltoZJrqq6DfD14aSzNQN7JLprB22r5yu8xqsUTUfjlr
sFbn4luMN6acZLayMvVOqoXrfX5h6unK/XJfbZM126K4Zpmn741a1cimOeFrqEgfrJDyg2z21H6Y
fafsZprGaC10S+4t+pVQqmps4eCqhtYqt6Y1zPtoktZXkQUfrMHEoNP+tHByvd+9Wp2QDrwBHnag
bKmAu8gwpyfp/qzHIsOlPIqNoXRXNN0bhDxECH5+Uz58DMRxGMSBgR1dfG6vvyU70BOzHtzKN4fk
hggeP8inM80qLiYtfKbtH64/H++jZ6DbNJZ4Assh6eQzmiwRKqppVj6uqoNWlQ9V0n/xnD+6JBIQ
Wbw4alEvPtk9oTElam8eKj9EE7I12h53jYDGO6jT91AJj534YsB3J5DlxXo1on0y1cI2K8YafY8f
ljLYJIgiLqlxJOu86J8aU2rjpraLxDdKx1zbQ7Mz2cp1VvrYN9pFZsHqTczRx5r21OfaeViJnD+v
j7vEjn9/fvc/+rYNml2WSeGcQ+BJxXNqVEKv+q7yMcN+s7MRfFl1YSbR9X83zMlLlXZdZFldX/kW
3Pa1QG0YEvS7DsDffzFXLtvD06ny9QWdvE5lhgpsHrmgeJ5/xnq/yXtxmXXWN7owXz3lj77Ul3WO
XhbwqJdp+9WyM4CHioysqfwEyTVV6rO0c61VnaoXjWOeK062F2m2w8td+th9bz6/pR99N0tavYID
03wfzDCMcTwgZa78XCuUTWE5/XODcez7fzfK8iteXWLZopGP2Jn5k9N71Ao2E42lz4f4YPF2UDEu
ESjUSblnb4cYXWI0mkqXft2N0NmGR3ecb9QmubKj4FaB9b1GxPnVDuXDJZVUKO4co5qqcjInFFjk
x1nacvHBqb6AybuZpxuM5zPIPCY/kjSxWjbqDo+4vg9U4+7zq1bfemdfNoJUfJjayCzXFpD628sm
tTcYtTHn+Un1B0SHBxGBJYEY6Klhfj9W6aMh4z+tlhWbRau0os++/vwnuB98/JyVIf3TNeOIf4py
L2Ner1QW0gc2Gvhznf2GLnTTFyP4UFPYIDOnyTPt7LpC3HnI83Tw217boJS1galbKoBcN71upiDy
1Yp858ZKAPj12Zba61qX1rjGWJXuMxSrNUYQry5nRE99SEcZL2odNUc1HL5NooaoNZrHcXRTDI8N
rBM1SX1Ch2JP1XtlTYDwHhHx/L2jir/hZcAMD01jBWLxxhIUsi2hQtDSyPCyZTpC1U5vhyjL1lZp
XGE22SdRGR0i10SjQzfGi4b8vKBzf2YgVQELEW+6NrzDWYSeN9UPYz2eoYfXfaTr1LFDhx76bIGM
FqmyJj0Za22B4DmJQJr2orq14knbTiK0oFTqKNV1tLdQ4DZROhSPENQXTHlwrPJ68JsZuE7jOGc9
ArDtpAgcRxLqjqaqKGqbFtth7YilUPEnN1G4NumFXgDqRW+3DjEWrNSyNo+dqop9GRr/fuV3FDaZ
BCWpCgvyybceJIXu5kCZ/XZAaz0PmKYAN13jrL4K3eSGf+uLufqDddnhwOWQugLUmZft7SdAy2+E
FVlJnCnu5OHvCL0uUjbwRQ/ODLhhaL/K5HpX0mJhhuGn6RRV2VvRLn47pEG3fkobq2STWWlrjLio
CSEO3QKuaIHAxk8dbR/f6lN3IzEW5Xn+W5btGT+tOA81aWBeirK96iba2ozH6RIjZ/FsQIDadqoF
QMLJkEt//pl+NFMs9JZFkvKS0nkyQU7ApSfXpagPAJmkTnnoRtEe5jy6dHTZICyk0o89MVm7lfan
F86tUQ/dF3PFB1OFY2JjBTeKTkN9yR1+tQ4YCD0h69slq00O0Af23gAhJJpt54urXV6yk/XbsZbW
KDs1xjmdk/RGSrBvsHW1NP9hJSY2TfOLHfYytb8bgor6IkBULe10h0u1ouqSui/9dNC+oVvHeFMU
37Iy2lGXiVfL7scK9WsbWs4XF/fRUmctS45imvpCnHz79oGkIW9xVEo/aeJD6pi/MxncmU1+NUXF
lVmaE9iA/gtMw/JGv7tak5d4OU5QM1o+wldPLnUg+iqtytWmsM6Rdt5WZr6xYyzNEBa+GOyjW0sj
gXrw0u14V93opiwoRxz6fmZaV1DtU4xOuZfq1lGCtxKGfatX1i1ItR+ffyMf3Vi6F5aj0W9mQ3Sy
3zYHKyqFoUqsoCsqvZul9UrsRdytZaXip9AytmXpw+eDvpxIT24tRUqaxI6jvcA/Tm5t3+SNycLm
97Ob7g3RnKkqxzWjMZ91cjxWcThZEMzzZ+xIO8pLZM6lRxVMoieamdtiu9WGomq+DbGNeGGtL4gz
Wzc3omS6r5OfhiGpBYpmEwrY1dALTU9t6ls7NZ/dtH20JYZH8OX3etqZK4yhF6RfCr8RbrRyyuiJ
4HnUGUmzdFmdI3WaftUZUIUTTFkYK8EgkLKhbfPUFes+rm4/vz3aMi+9uz2LQmY51QElOZm30FZZ
knZm6Y9NzmbKFgaMCw5gEktpTeYCYtvO3spAOUzL7iASWvUjm4ptitjuFj7/uu1AmNtlvieeIUHn
D4dyEJXhgQ18BGyXr5MwdrelRXfz85/+wcJEdxi1o04ZQqdl9fbBtqEJYL+WrBLWGHojv2fVFbO6
HpoxPHMkT7WrHOeLb+eDQ6NKn4WekGvhTmRr+HbUjAA0rZ7pB6PVbbfdOJJ2BzJ4LVmXKYFIOIRz
nnsuBomtzGJMhKQL+ElSKOAL9Xsy657Hof3W9TBUB2ydibSMw1hlBNxgxftis/DBqrRsEsh+o36C
R+D0k5NNG1Z2ZxT+QlGp2+ROL5DqwLcApaGE4/KP+Zkt7KoM+yO2pnw3aMNXip33E46KOJMOJjeN
VtXpjIp+RqqIsApfTOkxm5QLHJVe2hDrHqlr5ARnAPo902m+Oma+Pz+QW7Vodyhy4obhXXn7sMx6
jM2gj0s/62SMrRy/ZYSJZ2odTwmf6yC6XeCWo9mdZ+2/XYtPhj5ZRaomJuSQiAKqVtMuDUY0i/QP
ZP/FE3635L8d5rQk7oBAiewq5SNw+3ME8hRXG18rv6o3vVvwl2FUAwnd8giRr7+9kaGSW52ecCOH
0aj3gVUtGEQj33z+RX/8vDSS6mgSopV+8Qa8WgY1OBpkoSQw+4m01lrjNrKMCyuOnnvXvepC8pto
ai2GkJ3WOf/R4Cz4iPdU9p36yXwisx7m5BAyuBQHbNjXXZD8mtK2W03yqWqrfZhEmefUd6CE919c
+Ltz5nJ/X419suNNhIijKGTscOHLuei2raVTy6FvstZF399VRvJ9dMTd2MgzInr/7VS6DG8QPaxz
2kVJcLIIhFhL5iF1C793niOM13UeHofqUssgTBvuF4O92+ucDHZS/JlFCAB2sAsf9bPXg8OyANIP
JuJbM/svhzp5bSH7VlDlnQKXELEAA2gMZj+1v9Eoyn/+BD++KFMlchAhOkS/tx+IbnSyslQ+EJjf
BsALEK+0iog/t+fpArNL/59c2VKf4IskMOS0JJjTkTTpaRf+5NbdFqppuKr7TG6DOtdAa2DH+w+u
79V4J2+IPaR9p+U8NCDQV7Y6nDd1ta+cFlZ1u/tPhqK9AIyNr/20j5JMVIezhCABDAbEdznGhduA
aMlyJIrpV830d3vS5WWkr0DxGi+Oc/rcwAIXAengXNdk4Gi18k1cWxed226aat4ngGJSod9/foHv
V2U699QDEZRSW8KMcvIFGISaK22wPDxi0PCmizVM8Oe2yjdqKPcCT9jiYl2F2bQBfXKb9fUXh6tl
Knuz6Tv5ASffBVZq8j9GvndiHbw4s3YGHYrMGW4+v9APVg1eGU5wlKxpHryc819N54gzwWiO3NxG
xduNKgQdbdp99WoiuHp/ORQJHfZl7ATfq3RJ/2HaTtnDWpr4Ab44uDGS3NqyI/CANYNyUaJr8MzD
ZtKnn5NMaN5S8lunWqxT/FJuU1H9cUpZEcii9b7tJPW+7aivkbtymyqatbXnejdpzbEq9XPowddT
QfRWApZ736sLky42xSrqK0Dj/aiQ1QTRONDkPfWp5mwqQ9dvKXdvQ0LujkjsoSPr1No9/PxlAUCB
95xmuVuvpJ7GftPnzh9S0ENsH5F5Vvbxri/EVd/p+TFlpHWJPdRz4a+oOG7Xc68fgyFtt33jdldz
ITYD4U27vlY1v7C5+jSff8k2NS6gP38PqW+tR3q+lVmHKztve98xxD0xK9kZD+mHCdb7tuV07JUu
oSOaLrG4hLW5mqfA3pFuV6w0E0jC0ItuLTBoedj0jzjK0YWS2b7QNlZ21lXXxIk4flfYwaVh5BBS
XOgpqYXGAj/rOrTUdh1GJvr0QHmUTXc3iECsEKNe2oG6T1VJqJQ1aaDrGwktj4bnY8S4XmxqzVlu
6y0FPzGRC6kM6yidg+sIIppXxEl9oFnuwMVRxCGqFWtlLsXDIUrT32LWK+JWJkmICFvProXx3IU1
uamtubFCLTlzzLD0lNzYA/cBP2q1yn4oQnjsOr0fqOn72FD7DSHkt/oUPgX5kKyS4TZW9eEQq9jX
e1ljsXDSn0QayAsCD585ZkOPt9w1gJRq5Rpz6+t6lmwGpdwNaAs2eEty1sAUyDR6gB0OPgzaibrr
JQAqTUdo68ICDBMQCrSN9Z2wiksq7zy7IegjIrdaAH0QH75P0qCrMYYJSImcthZkCIJzknbGSqiV
wyavo8NQx829ishlhdSvX7l2rvlqHlprYlPKg9E14y6nlhh6SVVvsNd/Lx0IXKEOSXZwhuHaaXsA
4pre7ckyPJfWpDwMIjQh5YTpVR1IXWzKLrHR444ww4zgzHKEsQ4MY/hhFnXiE+veNBsFFYC+7QtL
qXb9qIpzy8CaSPm4RoCsEoDjkmKo2WG07fW5ue6KTkOwTeYD57EFaWuCnhRVsTJnKY/EGCh7zMkb
s2kSPwHfzb9efrOVdqcCyXgyO6vcB4l5wzk6/UZvE78UcCt3X/VW+xTpEg6ORg17VZBf+duMIs0A
BTP01QG39OCsxbSE6yTdHXGjO5uCxUoj/6YNxo0Ug5frLmLgqLUOo2Y+2tGoHitFRXcHmGc12PZ8
iSiw9oZQbLuaZzLrHSfkqunqtdpxYoMSGGRegRrdz9SK2A7A0MMZBMmnVhmsTdCyvua6mehroCPz
ZSuRlxGyhXmF8Gvlwl541lKHnb6S6oRtkvgfbavMJWVPMiDQDmsNEqUwrDRf2B2WLlmPNml0SSkv
hSj6czt3+0Oj8s1s1aQrNoQmNrfxJFQCM0pgjUNuxD/HMri0I6fx5r6xNmVvgK5RAuVa9LRXVwjL
I4940uIsSIZ9PzQXehRCtq+KX2YnRsJJojjcyIroQjgVJjXJAMvXXsUM3hDgWQ8XZmHepHruNS0n
aJcqDBiFaFjlMjAWPJ2npMYl5IIrpIrXpClso0A+yDr5VS9ILxzZR9DlF06o7Ox4AP4liZrAc722
8QB4Xa0+iHmmLKMgwcBZTSU5w+GEzMYnp+z/UHceu5Fj6Z5/l9mzQG+AmVmQ4eVNSpm5IZRZSnpv
D59tdvNi82NWo0tBxVVAdYGLO0AvuqtROnF43Gf+5sI20zto+VRiojpfT42EXbUSf4Vl06xMBFc2
iaw8WwYvBnZuJUw+7daG8o2/S6dsEQK7pWb3Z2azL8ZGDKiQBnsl1GGKDfKTigkDigfWLwbqPPTt
rtqqv/DL6Eve4danPfftBBKz7p4bM3sOZXLy3pZIkuXyHjPIh8TWriSELiEdFpd2ZK0HSQf0VN33
rf5Dt8ADDeaw9idBUzraBXwZRTh3UutzxJ6crka8zZTXaZFvbLvDsj04II+GzyGas+gmdMYKfUsk
/erw0scB1m9hLPV8QOcJHrtXYSiX5xFsaHNf6OEvPw62cdZcBWl4ERrderS7VznNv/SDjteeMhym
RJ2LpUTxJqCxWHvAaPuC199TSEoFkk4Uz6+14JuCNyPHPHzuS/NKSyx8S4e48oYkv1W1aQdRrF6N
QZrfSwonPZmyJ6gh7oCto2Kgyonki9m3Bq0o6WfY+wjRmMG1jtyJHinfJL2507E+3HPPuJ1tf+dM
fU964QHuX+PJkP+AdovES3Yh17W9DZx7EwsISRntF9QXMH0zr+oW/fu4ZzsOtbQTqX6Abo9mEf9g
1PziFjn/dFXpWJZZcu0lRr+OCEhWOQ5rK12YaBjZeNZVzX2Sj68DjtaHit59i9wMMvLjNsR9pPmK
IkYf3RmZntfFnY+MJiLYEr8kiHA7Rb7418dh2Km0ega2z7QwC4fXpfCwjzB6JwkqZbFaX1qISuFt
6BZ41w43QpVvQOM+Bfqw62BonBn5XY2O8jlbRKEfAVTmHVerykdI+jlpUYNamBPau7SVkPR+KNLh
2vHNW62U9j4KNiAO2OfmqxIZB1Fbd61iXUzNi4y0f3sOEfA++AWlCx1wLgrN6cUiVRtguqLR22FX
6PfegOfHlOWeBBr047m/D0ohJ9M0c8Dyye+J/ph9+o7fpzkbv/XwncBJjltiuu+HWUcOEmJ1riD6
fmIy6Bmo5qgnkFKa8///JtzW0dQEG0z1ZDDMva30HsH21SQZq48ndiLVnfG/jo77OnICywooeiFy
Tuu02PZNd8D8ZJuFEmjIGoXOc+zNUzt3TswIfqA5wS9cVNHgng0xKjJAM6BGmaa/McWLmj/pGGHB
XWpoCmkIaVJaLu1zfc/5T7/Lkf4eegnEhDDv5xGUzq3AJjKI6B846fz0l/vBTtxp4kHsQuuA1cPn
U+23c16m9o00SnU2hMVW851HPAw2Rl5uuiq/Vsf28PFSntoxlBBsTijpE6D84x0zTkaCijFlJykn
1dSUO1IUr7C7m4+HOXELGKjxqgaoSNZRXmzMQMV3Bz9RiiMDWnfOs5oOtJw0ZFnhpEvWGajKqU2D
PRu0HKDpyGxoiwMum0jNlWnLORDNwZT7Qwb9fVfbyY+pLikh8nlRAtK+BFV4MPFi/XiyJ74pg9K5
hlDp8CsWlZIkhKVXZAXLN2V0BFqRbGLLRAytU/QzJ/H9FQPxdmb+qFCr6TsvTocomz4a66rYhv1k
XJSozG6yTO1pPgzRDolXeYUDJQauU2ueaRudyOzfjKzIi1YeJpzcDRaTtBrM1ege+ra+/fg7nrhm
5hoQywjfF+zRYhWDyazSCZctiHftRW7ubO1aI50wTO3MQCd2J+AikDUKiFZ4fvNc31ybmenUoT9w
x9hJ/VWt7muR/FlI9rpqUOJqzDOn+9T2gDhJFR2WCD3JRf9okuyxToiut7TMvLo1N3WBrNF47uud
WKA5P1TBkOs4IdiLI4eO04TmIUcOSML3eoYmGvrdxwt0cghaAhTrYWdR0Tr+bmOao64uM8QYiSsz
w14E86/H/9wY8yZ5szYB+upmiPA2saeBmU/utsm5psOJBUHliAvQAMzAm7Y4r6BehpJyRr5tHfnJ
LqI/+1LfhbL4B68zf3/mA5KoghlefK5+tLNRNhkHWacnRHF+9FqO/sUgrT/+ZKfn8/c4i09m6UFf
GSW1PaA6kjsl/Wqw7UfEk88Q+E4v/9/jzMfqzdJIg9DA4DEfKH53sqXdSRkWXh/P5eQYeGb85lPB
9l98s06Yten48/tk+evOV3cI9/yjIehMzsoNXDaLWmxpi1m4i2mge3eANX3Z9/ru41mcuMkoNf62
NdUM5rK4LOXeAZ3oUO4tpvSX7ndXkLB/VE12OTnn2vknP5hFf25W5VHe9emU2k9Nlj/fjsQniM0x
JSjjn58O6BhIySw+Ikrzb3iz8Ao24U6fmPkWHNK1IxXoRNr9Bir8rPx5plB9aj5z8AelzoLGYS0P
JxqYhlPIjNXKd1Nzj7Hm48ezOXVcUPDl2oe/S4d6sTiFUhe4QfUsjsgu56wS82pKjNEZ7MupYYCg
OOBfILZry0Z8CoDEDnwemVm9WEfjtKrJerT6TBtKPRG18lxaROd0TxSw9MeLM1ELt/2UDUAR+qbA
uA3xJVWx3BJbZwS4N1IMAs2xVm1tYIln0nBQt0PzLcHiLDeRaEAxN/mZTXMMgX8GKqOT6mBtXa6I
hw/5oD/kxYQdRrKrtc5VtOveMM48kCee46MZLN79JmxAAjgaPtKtRnX5R6ur21gurlS9XuvYdX68
/CdHM4CyYezL+ixzpsDp5MjClHcb4TqG4q0khIuBOjqfvyLnXJPw1CYg0vj3YIurORuh79kRg8kh
tVobPZHOci3z+Z9MSaMRSWAIinIRYeAnhtLAyAccDeFyYLxRDrcBuHf8SgrTOnN/np7T36MtTmjf
U3MuC0abCmtjaQJl0KdQPRNunh4EHIc6o+OgOR/vah+J+DQrgbHYklhL+Z3sFKukrs5M5dQ9TcT+
71HmvfLmYkv7SW4s/Du2IvZd2bmYcPy0KfUq+n9yOostXgKO7gXandteK1Z29jNVvxmVeuYqOLmz
QSqhOkcGTbx5PBveOhsTPWWOA9CuHn5pZrUtJGtFuQvrZedM0nXy2/092pJLA3Yh6hrMidhozXoM
nNUEH1TQ3A+7T4NP55rS/JoCE6GvuNwMZiWXqF4LNgNGxFARNqhonPl2J/fbmyEWO6HpAlvupZGd
gGg5VWUb648Qk6OPD+rJbwZhl+CTxw2M//EK0c+JfLobOXnqlRHKMDeKdTmblZwjQZ4eSAcpgCAf
aeliOoEurNy0eEVbWm6jZa6F0nqtmrt6duY1fT8StTUsGAgO6Pe+K0HlaunIcUSokxvmRtOqPaq/
m7TqbmIS74+/3vuXjqGgiwEVx5iNq+746/VqGSodlLetL1k4RYon4A/bUAmvpSTcZtol7do8bs8M
+n5jMCg1NlOeHdzAyhwPmkxOaqKRRrSQYBtuPTtFep01w5nt9/7oMorBe2RSqJzplsejOEoHZjtj
vYZ4WkMpoQGYrRP5Oeqxs5zMM2t2ck6kzVREYQS/k2arIJWhiMh5aqVkpUA0SSX6hcO4/ni9TgyD
AigiGoziAEpcTIouZJqEscgItPBhKqRLZu4i5X3mIpr/zHHZjno7vTPdgDYEimz+GW8ucRnvliZK
7GwbNHJiruxSbh/t2W3q8ztBgU+GgChgexO0/fE4Qd7jaOugY4Hx+oNulCtlMG4ht3w6AJ7h9Rpc
CPJ48CmLO0LBa1VLLS0DQZpghW6AkYwk48x7dGK/ITuGgA2wVvDgS5hka8d9ObZTtlVxSjXU4jKT
ncteVIh/letc/5zWGYgQeGRvh1vMidR68OnbZttqEPh31DfoprpzFwCnG/ycmm8fb7yTs0NxZBY3
Q6BjSVZAT0tWe7NnOAzkUNjZ+sa0DTG2QWPMjekNfjzciXsJyAs3oAkzgnx/sTGE02BNKGfZdpgy
d1SCF/Su18D7PMu4xh5v1wlrJwXnAv8TF+/RqIvbsEOYbsJyLtuCRvBK5PGVfpztTrdJZv51kP/L
hKOO5KW2r8X1S/baLDWo/huqS7GYb3bCO1/Sq5c/X4KX5udL/VZi6ve/9JfGlCH/QXyvElYgnsLl
NGtg/iUxpWt/gARDRRcNcMq46F7/W2IK0dU/Zv7jfNOQpsL4Jlj8l8aUpBp/UHeblYxB75O7qNpn
VKaOb046YchUza6kiGTSQCIVPr7R7NLvbCVEOqQPU6RY7AIxuqDNV28+yu1fN/F/LDIFhljh/UQp
ExY5uEXmvBiFp1UZkSr1eqO6COXqS9/1z50xrgsnLd1ab8SZ87icFkOZcwmZ702ND4zr8YCoHAma
12PltTy3N2gB+FvHGqQzz8G7UVT0kJkT7zarC1b6eBRsT7MBO5wZVo/fp5Abdavjd3n78cebl+Dv
x20GYCsAk2UoJgTAMyd1MQp27alS542XkEtisYRNSxZsEj26jOzmcYzjn92IyuzHgx5fLfOgKoVx
di7kEIPSxTz1Ny8qtmxI+TRS4+lmFQBcARVhlUJaG5IqLgvZKs/skONAYR4P2TQknWktIhQC5Px4
PEvgD2ebVetJmvUVEwKLwgXqyhjGnMPov180CjEzyQs+pQZHezEzX1B7j+Oxxdw6HA9i0hNPLbv0
zHxOjaKiCKJBtyIb/y0y9ub79fjJmpHdoUEJqjM5xKLyJTZj1YxnBjp+6H5/OEPlDCNxNffaljs9
1p0+mEKn9dK0g6Q5JMkW8VADH7VI25RSof7Cpi3bfbw7TqwWVUCE8ehZzpTAxWrJCCtORYe7Sqvq
+drU83FT67qEPU/5uWowkjFEjaSYYHVJMSCSLHY/8kdmB8VR8zAmiLdFYUP5HrDx+3hCi6/I5uOG
Yq8TpdISJT073n61kYSF3U+Jlwj/3jBafesH/WU5ROsxl/dO4pzT1licr3lAoPc4U/+G378TUjcm
OS9HnLNQvRcXuO8arJpjHdJSLfYV7cQzC3ZquBkdwG6cle+Xx7lqBt2uOlAupB4GcDwbfAYk8iq9
gFotKV6np2d7oosjwBSh/LE90Kaf+YZLDrGG62NjY8/jWYMp7YEqPiSV0Xx6YqA62Pq6SShLT2qx
cKESVJBBCwbBD3UPZUXfd2kbr0MfduE4aPWZ43ZqUvP1ZFrcVJQkFi8Zcsdc+hn4QA59tOmsMl2n
TiD9g1mhOUl6DoCHrb8IlnMcmUSpwG4fE+Qr8EZDbadWhVe0WYN/VqKsP97+J2bFO8ZWZL1Akyxn
Zek4ZnOkE2/y4QNydSbrVCnPYXDej8ISEWTwnzkasBffzhEFQE4BnrMqI3PVgh5Z4ShVbD6ey+Ju
YtvNWRM2kgRJdCmXrNrWdJrInsRM2gkDV+W/rpsAP1nsAv0zUcapoUg7EZjSZ7yTvJgQaraBNQ1W
6o1TisNXp48POIENoFFF/PL5WfHlQG3M1V1YC8cXVDf1XVpSiJg9uB/RJRgv+ggUE2ZC3af3gmYh
DQbIALAU78tiUriutFEHXI73MUABr0f1yBuRFP8HE+Jun4ksM2xiqQ0faoU1tLineWYsNQCW5Em5
VrvKD67l3CnPQF5O7DxCKB57nns640tF7yHOKwRHE+R7UxiunK7+Si6CcxieE6PYJsgMWGTI/BJM
H69RJsmDITiioAhLsNTN9E0XqXVme58cBJEEomh2Ov2r40FQVo9DH213T+py/HbR87sJ2uocW/zE
zgap8PcoZC1vwz/8O5IIk7HMi/wh3Nllqrmz28Y6VQfr4bM7G10/NNRQtYAs8q5JRi98xAlRSzxj
UKFp8hQmkDSM+Dm1O2n/6bHo+cMKRat1xrEtVshJAOgNSItQU4kxbrOs/LIdguiFXEI/cze8XycU
Mue3CaoPocuyUjn4qoQdPEPB3EjWRi3QDlGVc3WH9++6Di+DexuhGjK5d22f2BpSO7fwbw3KoL9S
u6L4mgaJ3V70dqCVOAZLqX1mB74fkySEiuEMNpwFgxfN04HkSh1wsfBKBAZdH3G/FdbSxgr/MwJ2
rT6HyVuwr39Lgsw30YwEpPSPRMPxZixYHSVEh8cLOsdvPESznWBrOjj6ua0j7CdpMJGnMbkPsVnv
W3geIi7lb2pTNl9bxe5Nz4+7QMVHT/Whe2EpcqN3sFaQ6kzGdIuYD75DnS6ZFxNG2Z/qAf/14w2C
5Tn1RSRkCZqq4fgHisZzRGWoxDYWPD2E+mryf0gpPdszu+79uZ0xTRgBWXNuwyc7/lRNnZZjXRLn
DbHVCvQDDPVLrVdtjRaJY4RnRjuxE6juyriEzEQsotnj0Sh8xlGHTAKrnjQuJpRmvKZEiljSOOai
hxtT1Hcfn+D5T75JhnndUYRiMIPLwmLPa8dDyoE5hVJipl7jQLrvzFcxyeg1yOEqqsrEhXby8PGA
p+bI6QVeS8CCENZiwE7Wm0aqeA6jYcSmLdCeUYW+qlKUjpKUzsrHo51YPz7mTIVGAcviNjyenpb2
miXVOpxVchXI621TPkqiSvZI32tnAJqnxpqfw1kg7Td45HgsuzTqQQxpPpPwx3VoFtJFhhPAAf/g
af3xtE6sGpjIORNWwWj+Lo+9fU7yMA9M20cCc3LKclVVifVFtRt5XYDVpt6c41CMidSnICvzyZtF
y6ij03zHU85ZvJSFjW0cvEDOgtk0V8h6+GtDHpS9g4+Ri2zC50Sa/hpvji2YKQhwNGSOv6ekYjoZ
2oRo3YD/t90XEaSgqO4u0xDeXoxbzy06GueA2e9XEVUX2lPgpGZliqUSeKMLvbA6Rq2HKd0ixKt7
6JFmXtpiNf/xKtpM4PjscX/NFXVCHDxYlh9Uix0r7fMyg1yWd8h1Cz27rZwalrVGd+wppW3xkMCg
pVshuq44c9m830OUG9ivaAD/rhItLps0IhqKygRz57pur4oUbGClU7nExG6IryUjjR9xuzXOxfjv
3nGQAbPCOueftjo3z/GqJn0lRF7gcV86mbMfZ6spRws/195m7zDKrMAPpIKOHHacx6NM/aQKuYrI
zzO6SliyQ5yArrD5eAHf7RUKXxyE+QvSouAtPR6lxWC7VwxiR6UW4XoOyFxFoAMShcM5W4GTQ1FT
IVfEQwFlz+Oh0qmr28wAI6xmg7lTzXZc6bLI1nIs/cvTgo5B8FqcKC6fWCECLIB83GVcL8bizsRF
Fj9m9PpwEUUZjw5qmK/8Oi0+WVOe14hdQJGI7U/NaxmGDCqeXbSBSYyaAZ1v2Q/T75AdO7H6eJXe
bfTf48CbAW2HAOAyWQmksYYnZyAng31w6Ta230ueXTowj2BO7scCz5hNC6f1zAE7+R259yDGz1r5
y65jgrpsbOYCgLLhVIfal+IXI9HU6B8NgzwNSd8sXDzvnDeVUSiKcW2ZyDKQgMBHs8oIjzKJctj2
48/4u/RzdF3xHen9cZhAvVjoyx4PlFhJUXQT66XXOJ2JtRkGj2mIxxGSE/tC1nYlVolpjk2YXdlI
ozu5eua8nfqib37BEh/jpGNjdaZCQthJSEuhc5I/d/pk3H8803PDLB46s0HuruFweb02jleZY3/R
ID+cKUmdHmS+PkBDzdH/8ddU+36SBn+OtfCOqze2DDNSyiRHPrNsp3Y/xQdTJ7ajTrl8ZPI66pOu
mqXs4sp0B31U7hvQ2lSliPh0vLQr/1IJ83NJxsnp/dYoB2KkUnE+np7AmBdvZYbVpyjvkM+Lp+c0
QA/m46U6dS0izERiRKkeSOgirzZ7aLZBRXyHa5bjloXQN8JqKbPouI6IM+/1+znNKCMO8lxB5/Za
PCoqDvc9EiuUCsoBB6oiLCNPi+ri8yeacWbGHyKEVNGXMFdDK5VOL7iwtMlOYrfp9WBrjHV0Jp57
/+3I3OFr4D/KNqTjdrxEVjHqpQrQnZ0gurmHj7FmaDmurUCq+HiZ5s18fHUQUgHBmTuIVBH1xZdL
BQxGk1Ry1iP1N3GBDnlZi+wmNJVil+RZc6Y+tWAvcdNbZO8oyMycybnEt7irYqNECU/qRi+O1SS+
QVbBKF5SQtya3Mqp27vQKOVnlDCdYp2UVqo+WTESbXtiBql8+Hjy776zBfFm1mMCgT2DpBffuc6x
kiiLHh4uSP9NNGM2ZIoZd6FmnYso2SaLLz0bJ2IQyR09g+TBahwvKoxxtMn8yPKgLEvclCKXeufG
ErrefM21UkZdNbGHqjNdMD6oInpkvtN0U/eh3W51no7YSynDPlYJ3usvsWjqfBVlQdG4DTp21ymZ
1r1BZ9E4JKM84klcDgoYCTS7v+px0poXY5U5hVvVmjmbzo9V8EXiffrdHYmGlvrnRLiHWWmr90h4
6GOBVDd05xyfR/x81W64jgrKffeYBelt7CEh4vtPaIA5Oyjj+pi4QZxE/g/dQekacUcO61C68mRh
deeqhdDi2EVHotR++KrILOEJkyDjToRQ5Cq85CUFNRrFxkpZc53aarKLIgnYBF2r4FPtDmmgaVdN
hI554eIqGnbrShOw67I+8YN07Th1holRbBj5FHh2PHXxnyMqdeMBiaHU9xCWFeNPDFSziApfWA2G
G0PfxfI7aNCxXuXylMXP2qhhpedC+fHNe6svHGdf+3Vu3OIv51ibSphas29ZYNVrReEoa7PUhczU
9VwLV0PhxNUWRUHTuU6mFCO5oenH8tJPqkrcDIgbS1+kIAO65/dt3T/aAge5lRIp8qEPQsjrmMJO
+Wul+uI1LjpJvdS6AfauHUamdcDZNp2Qk0jQb1HrfOj2KGr59TrCEtj6igJHYnhcg6btWYEf/KkT
VNmROwWJLrtxpefBhTZg1hogHZCH0bOkhz7ULC7lwu11vRY/c6HR03c16Ovxd05b4q+wkM39B99P
bfOgGKVtbZpEHdVveMFG8Rp78dp8GesQqjwlkCjDlEm0ahWsk7wB/52E9SjfB2GLurAu1Y15k+Mi
BfpuqmTmM+TOrxoXgte6gD/uIq2ZBTutk5EhcyqMN9dDYvn6JihkXABhBaAD0QzR+Kh1ta8gfaMb
2UoVvVG/VrPQiqaFDaI2Jr8NWH/Z8hBUUV5t6iQfLmVhZolLOU+enmupr1o8J6MuJrYdrNZTMoIX
V6mT6Ktaq7h0KE1h4Odj+F216igydt4YBkWwTvVcZm9PiaWtQnnUfip9liHW4UxS7qGPK4Vu7owx
wCujiG+aNlZ+yir2RasCt0Rti8HO+Oj4WIHvDbkbmnWI6fWIe2NT6CgGgipdZWlZGZu8lNXXINag
3duBavVb7Px0JJ2VaRw2sx7ONyvONP0qEEgqeGIyzdADCGLabo5yTLGuk0J5LAc97HGDLZzhADmC
nKsOkxJdY1/IYqMj/vJzKEhT1mqmarmXK2b73Zpio/0SEQx3Xo3iJxlvgmbBhgJw9dDkhSyurCSA
8l0N4RhSe51aB4/lvrKS67KQ/WaTGwnAfPggobzqpT7zr8LSt7VZm8xuDnHVBboXRLH2OCXSFD5P
EAZYjDiOhZtFOf31uFX0L1z84fOs3HnP3a0m67wxzfiLlJc5141d4Ws8cGf+qmW9/Wb0WT1eUDSI
vzk93sMXIPAQDUHQHfVvYnBfWsldkr3Kqq98CXsa1cC29XZwjUDtpS1FdLzDBkRCze89ekTy3Vhk
SvOclUK+l2upvVEwN869QULh5oJ7KL+Bj4rOk5SVTrEz/DqZPGpB1UPZ9knqFagE/eqF7xR70c4u
AE6Mxd0leF75mxTKRrAtBe5qW5BBwas2KEqJmAO62vvMqYxuhbMlwh8hEaO9UaIqji8D9AyUA5JW
2IOEcmO6UqerX2OZhN0m3g+lisM+2tEBByEbbVeRTZdlh57wqjGKRFrbQ6AVnumHA7wXX4Qm0pxF
o91mvoRAZQJVq3flZNLtdYYOTvfDp51fXWGPZKHf0YW9tuYusQYXl0oxephiT3fpREntey038nfb
9IPkC5CnRLnAb9LUd0IPufKrwNAaz+mUVvWULpESRJnyHqVX3EvUwEUEGPH2QIqE4TXamAVfU2VM
fpR9pT6baWH7G12RMsAQWqpwN0S8AfV67NCuoR6jIRPiS2mTPaaJVjvPQVJGwdZKOa5QW0hFUKrX
1HtNnfC+UmNfjy8U3wHhTlaU1Z4MQjNeWZWB6zS86c5foVQR5zegXsv02YTOpm4TJ7WnSysANvYl
bEus04cSnSnutD7NVgltQpuNGNctug81DhJtH0vythbs8m9SitWEF7d9d9ClYBz2+sTirR07kps1
sBxsrR0H9tIuz/DD/VXT7RfkTH32MoSW9Vph01j/HJNBAQDVAyVYR9ibK245SRVBQpmZBhJAY6rV
buensnPHbdU0uyLTgvFQckY1LxJtjPpwN7by6KoB6izPamVW0YNkd7LCZrdNsYrk0a63c5+/v8ck
uwwfEKVp9b1SKMAtvczukMDEdyfPHm1kdxD0bUIbYcpsQirzqg6HITk0Ze2kuyDAJ83rJ1sXPpZH
CCw951IbY7HhgLt1kDGZNKX/3jp09V+MNmiC+6gvs+anhmEXRyjyQ+MaDqf9qhd+z2MvO61xiIBt
wNuKFTHthdlL0dovuJa3PspiCYgBE8WmzsuLMaqeiIwqtjHM7d7ajXj16I96ImTlps6oJT6bXdIE
DyNfGrWWvhrSm1qfKmSB2izst3EgtNCztS59HsCri3sBeVVaMf24+kG3tQW7mwi92xuRWsl7WbKn
wSvyzhqpKlnawWgi0XxFe5WanKrM1uug36eLWJ4Ge5db8UxLUJy88uKmx0WBS0Lud7XoVW0FYUop
bxpRD1xB5cCae42O4W/ohnKXS98xPJCGrRJWwbCRZEa41NVosDbklalylaCtNnpjO+LVXvVyrG6A
ocSYEgSTOmKwKyXqU29q0nVVd4V12dPObX/CYeiHaz3AZV7yrERXmodQBT/igvRX200rWaVyizNM
bG/lVndepFaWmyfLH4YcjFzpoGM9dlJnrHmeqIhKUoyHvJf4CGYVbjuEtvxSBmKQvlZFEPGUikx8
+R23fwqi+x8atx7hb2/K1/yhrV9f26uX8v8DEC5cjzcpzDsQ7uP//T/EIOL1LQT397/yFwRX1/+g
1DnXjmn/Y2cyswP+guDOUFoyDzBfyNvavHDkgXlRt+H/+h+6+geJCUUICopkgr+b+f9C4Gq4vP5m
G1hwLSn0g8X43//zqFrZLP73W2jscaoJkRbMOJ12RocLNHfTjhMgy+kaomXc95Iy/taFw2WfOhdZ
VbrZOLy8+SonCqV/2Yb8ndf+NRhFZuAxusWHWKJ9QduobV6hmtcWUjY9ZHGplIcmV7CZ7toCfTW1
HFXlKjSc+Fc91bmNzIs29Gul6eyd3GRYZITcszo5d+eXdxKYMmOfBEHc3NLZsPMdqj9tuDGmJJf2
vKDmeKFWflvtTGuwrrQorYqbJGzVS+6GNrjOkZURq8Eh7UJfSgTVZtKRNl4hhhiIldpORrNRJJmb
Q4nraZ1UWI+txhpw1CwdS16j+4aGMUnXtrdRC0psA44g1w5dmVWoxuVVlu30QUdurVT7GxF0/KV2
zPvYM8us/OYkIE5dSD2a5FWNVelEbCGfIu4IA2LwIWinJYMRIpdF38qt+APeoKa4pDjFJCsrrha5
d1tbDqWrYRzlPekvnLG6HYYo83hkk2qbm4WSXZIFGLm+SjtkWahcmDhXq04e+0SnHXWgoYzQ47fB
DtXbcCoi5GoH9O28JmARXVum8eIa8NOeBtFN+X5Cju05lmLd1ftA+jHzhLAduSt7AmXASiUeKCio
hURx6yHyFVdtJt54KDKuRrqG4ryPG6TEiL1tbSMARLqUkzkoTbvqQrSyzNa4dkrrPjBDGC5+++RI
KBQKOShWU93ClFW/wmF9NEV8L+Vtsq4l9YY9rl4Rwth0uPO7zgo2yAbKXiY3jsfW3xOUGXuH9gzS
+xkh++QESEIRj8ZRdYjM7uAIGYm5Ud3ADE8gGbfbIqONJRmRF1vSTT8OO0qQA8Q8fYe+J9CxZLhT
tfAiUsNoFcbSxm5RmKnabFiBeLdXuLoQOvt/+kPr6rVD00OpDoOMrtjoN7tswr5LHY17PVeZmxq8
hI16EFZwVdppuUoas1/RpIdakTfQ3I1bu09X8diVq1iRrnul20x2fS+UgJQWzTA01w8gc1zfxtZW
tprOJR+9knx0N1XjqpGGwqUjvrUGsZtETujMLyhxFivM/tZQw1ecEz2M5erHuusfSPbWRi6uhZaG
btb5X7S2v5B1fyfpUMOQqR34fv5+NCd/JaT2q53Ks3hitKKJlLiyOc2/DY3Zdog8tRWuGYz5PrBG
0qAWQT7FlkxXT8ig8bCvVmkePuskNa7kdDc9ybdntVLt0kVaOSGJm+T8qUiUSAJnvLaIvLeh0bw2
I+9dILoeq1MyXlVd1em08SdldMukuSqV7NFMCpQuKucCWM9lPkW3hRqgeKlYRETy9ejngZsJA7Ac
Un+bLIcc4JfFuPE1HNjhND7BKkxXkQ0d15n9otPO5Zn+yg+9VG2m4rTyT0dK1kDvi9spCn/VaXPv
Z0hvKigr1pV5gTD6VxNrtlaL8JPOCR4io/kR1k6P/KrWgfiIdE8U5EGiRnTPUS8swaRJdB0clZsf
mmQR2/kIAusourZlNa0oztxqZaFvaWPfOpnfXtdxH7t9Ne06qbBdLbRe6bVvssIuLkQS3JcKSmbh
iGQfFsIzt74gOq1rmzhputQDakiZWqBqpSW/0IFrqZ06T1MivFaZ8gurK7/5Tu+vZ6k+kB2vReRQ
mFHpcjkolxl6tzbGGKvdLBpd8B2rNAojt7FUMjGNf9JGF00ol9tIgpaZQUYSFhlI2jk3eqMcQqHt
Az+5kKk3uQnax3Lv3zVJp1Mg4ISqVnZHsFzjTm8M8DbSFrMQ4ymwFeQFZjm5Uuo7t/CRGrAq87ti
9BcqXha3Prqt6xaozTourMexMvF4qoZdZST7phpGD2+CXRzWpF/VXkyMptWm8FToDB5513SfzIlo
oWdXY175WyQg8aZKrJ0yxnszs/4c6rBY5YPYSjAm3N4KkrUVdpqn+aG04rL4OaUKtgxwkEn+Si9P
unaNFOZG539eyk1FMUjv433eS4fRFvzSsEVQLKgS+SnM/HDXWR3e4uVa15rI02P/LrWCazOrf1YG
+7voU7eI0Il1bPxBGiJYC6tfTxbRI+y5ldoMlmsObUgLrW64d4NrJEjXgnLj2szCcc0jkV+z14u1
Ig+1cjXirOgp8CxuZC1rVk4HYhWp2MrVyop17ZNNajYH5C5xJfR9anNOfwEQ6lCVJJGE7b80ih5Y
TyUJ72Kggge0lRZ5YLna27l0qDCguDBsSlmR7ie7/0fYeSy3jmRh+okQAW+2MLSiSHnpbhC6Dh7I
hEc+/Xzs2Ux1T3RvKsqLAgHkOb+dujU/mG3xxObzhSHjwkL/OqLmYi/0qBDV3SVSyvtoA2n9GcpG
eyTwKQjVUl+8uru0+STCzlJk8jjbzh9YAkT+ihTM/rM1tU5Ik7x67rQ9VXKr96tV7Dj8fiqv+2JR
JAi3kduRbfCQUp0RO6k45FNrAjcKP+mX7ti6ms4ynf7c1uywSOfv3OVkQczCP5R2Lm6k5yxnwxVW
UmHs4IhkActSTswJYjia6triQvEltfr6xnZhEMucJ8GwrIBfgvD3zbrHRV5UV/+FxR12wSREuG7W
YwHUGjb2MEUOwFikqYayjNbhmO2n6xQM2R0PBFbOmvajZVaLhBh8HvyKeSGY3gn8aymH86gZzEmE
bpt0O3m9OE9Z0B91BtcoaIpzyb0BCqXrYe6VX+3YTkehO5/+JgI6QNSPTDRPGq+nFGdTuNDxfUEJ
YMZWUdkPusXeaa4Tin1banFjlweVA1h1xEl2/cX32heHUrTE2Ij15exbEodI22cVsHZaQNFRpvT6
xXfVl7NOJhI5lkX0E3yXeoErUZMxeN30JAdRnm1Tu4hBBDGU0lfGEwE6rU8PoEjkpaJ9SYKl0X4v
Vo3paO0ejbV4dgoAgNRj5Al8zXiHqN+1i1Ogq+u0qFPul2qp9iYwyNuNudmFRsPXLrXNulr9SO8a
PfWtqpaEfNljNVqJ3+RH25yuxO5/w/9duMPtB6ycc+ym9W6qsybUnOBxajaek83vomrkcGiAAprV
8wiLyuIMSMqg2iDs2vl3R+QyyslzXTh9aAXVt1tZV9UH13IsXsVsx4Zes7frZZiJ+lcVyFADOg+z
ztXjQukHVTg3ypuf7l7ZzbQ/EXvfQZ/+PsiRDQh5HK61/j36RRd2k/POb9tBKa8/58V8072xDwtv
OTe98RpwIzam3hO7fKeD64Vtus+KK11m3IpBP0fdIL8EEokQPb75SOaOXI9lnzGU2WIjU9XvV5E/
FTTscKz4mkcssru0f4rF9KpjnsvZhJ+tm+dMNyuoYA4eIyoqpwHRUQ5pcUWju3vNwFEQdiWk1MHG
g9B+V72qPpZy6mYZAuZzQtpZYF2GydYZCaG4o7KHzogJoG2Hq94TUvg/uMp/0r73zQSn493EhIzw
/5MvlLWg8l1NHkLXeMy85Wx2MbzB9tDOeZpFW7GtfVQ66fA/RHD/sob/cyXy6KYha44b0ETN+m9U
n+hBS2CiJyp7Oq1gAdJsMnbLUYqo9v3KConN8Mqo3ODEo5LEs5460dbUuc7BEFu6V73g5Jz3gFDW
Z3U/DhfboPeHmPUsVtXoEy68aZ3OQEhcX65zVDck4JaEZbcW/YO9o79OfQebnmnzevvvG99/XlU2
W9TB6CXRrCBi+udyKVsvR7Ll4dNq+vp9oGPkfdbrg9aYnMLEXHufrqx8PfnvP9W4Cw7+eU0DhExA
y3fPFkq4f9MKgGCPVqYvOtp+DPOx3QrrzZKGPez6dW3SsDfnrQw7p+BJapqVLWMFsXfu75c64p4P
/pdR85/Ktf97dyEWvVs1YFn/QxY7E1g6a2ZPSj9385lGC/+8VoN2KVlAb5oQ2kV2HsGw2qKV/+PG
/o/9/l+gA0iCgXjMATf451dg5GCLgSXw53lL9nPOfMHroiXMPbLMkm+995Trx//9CwDQ+Mf1R5ZN
OAamVFh54q3+3QKzmGvvwRGRfV2rU+Md2nRKpu7zf/yQf7+5SI/wTLKFceBBYBP/8c/fzFksNTQE
GsbGS7CrY3W8Nm68H8KfP+ZTu+s+7dCAxwwNGRPZEvkHXvq7//4R+Gl3eOT/vdXoiUSddw/ZQpZC
+tW/fYiqZMXzIPyiMZfnoOpe85TxS1RsJpbXpS8rvvy41pzTmldX0ThHMfLqbehoIOdZqJAx734u
520oR15znRcMp9XL/7radEyzqa6iBsSWF7tVPVEBlsfGUJfMrPnHKKDefGmLve3WsRfkkRrcHeB3
hAmErGPnRCL5TZRL7Bp97Grd49ibh7EWSNC1/thJqwtppYjSttkAtH3Oa8uCqmVEfPDdykxY4nPC
2JfbZKWfvZ4mgdO8dEP3S1EK4c9+HrO80Em9fPTOenJqrrKzzR/ptCB9X7/0WXyklnkqrfas8XaN
S2xx+NXIMTfkcW40SAEteM0WM24yviMqzavC3Xf2etQNeQ1ghM70of4qTW2nxh4ZbQYqpYaRMaQu
Xyi6ehS2u9sKulM9/9RQS+Gu7N6B/mNJ5QsB+d8FWp2lyg7bYj0X5ItPcwEI7A5faPZ2rdV/cFVe
u3maQjzBNCAZ+3IrTo3mfDKhsTVnj3mzxZvJv6xlI9z99AHuzpuUTln2sV1ma3sn135VnK+mAapq
i/kPzN4r7+mABHW1X8jxSVHzRTydsdalby22iNAXY6JyDNWF95xb5ifuTyRazbsKutPU2LTa6xXp
wuuw83wZ5bRRoN494sCLZxF8UYh7zBSvkVI+YvT6wEByn40P1bzsinT+bhag/cnqnq1ieaHTJpSN
leiD8UNzvQOUFvMrX+xcq+sw1K95ZpwaGwYDP1ykYKo5HnDh7zLVssuU7ZdbAOZQ8SC4j+Ym8vT8
hYHyDfOUjEHkZFTr3EX3sJInVGYP3TJeR6t9zaZt2UmJ5KFADPmr7Sxv1+sGgf2E4Jvt2W2mpNNh
MhtLb+JUKx5s5Z3WQM1h2vAdU+ymEglOoXJ/TyV7F7bVSKyUeticwooma3jSJmt8JD2PyXcsHy1/
OLMIXzXMprG7Nf5Oy+1T6Yozq+kpUDxn0+aVO9jBkqAK5e2nvrYSLTOLQ06P6pXAuYeZduE0nRQA
RTmPob6Uh3pmw5yIR9IstR3tXnuzQceOtpy0J8CZvyURXtE8ah9jPf7o7NGLlEZnI2EcI1ZQMSRF
V3zBsby6TYpGdIP9HLgWuqf2vA/GaNs6J8x5abRN96C1LmnP1ZXrGrcdKhIUP/RxqHUOTZiBUHYr
3Tk9c5+OYBdIkHi6urh4Q3qoO2W+b6sq+T9OrwFsJv84jRtn7j58wWEogdke+iVII3SJHHZirON6
XHwrNMbpPKzyb2o6dJBlEtClyxNJDgx8vH0J8uB5GaYPbViel7yPsiFXkZdaJVYYIDIKH1YWcfuT
iiF5wqtwUH67gEU4iG+Diyi3hGCGV5KgsW8ZGOs7RVMNn96dnavuzo/Omn0hYAgnQ+57c6VEw9mL
lEl6cESYgjWqbnssJuOaBs7O5E5BQvbdCfLte1hyOmFm8AlNrjvhG1G7VddpK342rZEQwnIoavu2
ujr+E3Uetowqgrre6QGFa77xNalvIzc+JiXKE5Usdr+3m1rLP4Zen/fj4g2hZ7EeLH0XD+1E0wjO
OsEvnPHhCplMXkCXifvH1ZagZuGnh7GGegqxpahj6rTWkLiT0L49JE1h2tNQ4fZl+1J7hfNMAUEP
JMxFh4CMM1OcDW1un+RY0BWjFSsdW/hh5VC92+yG3Pxb9R54VFSIYV2j1jTLVyOo5A0Q+fdId4Yi
zB8YxYgxtP3VJtcBC5xXJ3atYlyOqkrTZOnHmyc6PzJWS/9Lx3lrnlCBAHCmNfjb6uuXrmJT8CuC
+guHbtBs9kMnV+oiCv3NMWfjWddL+j+awnubCm3CZGgPOP8X8wYhWAcomLLl7PdUT9i0Av9E5SJP
ZSk2oEgd9RbWMAq6vc2MM3+8LhtB9bIejm5QnNsZUpgeiZGOAKUwArNdbYt7KeZZJkutPfiLfxsX
045S1qMYLzE57NDmYTaVp5YiipBZgIrXhdGWhs73cbA+5brW4Ui9a+h4gxn1rtROli8fh3V5Ql33
YKP2mkIPrc0vcxt/W80IqZe6RjRLDRC4kSnollGk4xfkXBdRKlVrP+vcRkSzjWCesxpVuHXyS4eF
Ps2FrYww91nPnxtDFUAdTV1cwarsPwasw24wBpkniH6MORzc1gFRpEdcnTeEW1Y8qG0imM+36nez
SK89S4N25NWaU5EpAsomhtqnq25u07VAtmGvP4rc/jVlutMcyBYxHsegmXarj/rc01ANZhqARVzO
ZFvu4JQHSsUqkV/AT9yw5o+hKiwKqpZ+16Upe1e/iG5IeJYL6lYQa4a1b3bXTQ3TZ0ZT6COxflka
S18b4hL1Hlh55/8csF8lFSFoz6to0iMKkgcnZZix9PXRz+dCO86ONcuIuTt4npkvXkdiiE6oedQE
C100T9W0cSOXRryCW5GcRRAqN+MYin7d2UN+2+bVI4Gxe58BtFff0kJfmWls6m2RlCsyhZlactQW
GB0LbfnInf7ZCDB/5CSjhMW8uE9SNti1Zi/41MbcAuAqUvtvi5vjVTW9jVnPUpG9ltfGTKOg9BJb
SD3pS3zinfTfZSeMUON2xPfRChJU1/IQmC3F2v3Y1S+MInXoSeUf88Wpn4Omzd/0bdq216BDKxr6
c3Z0kAVclkLaH+2Uy4hFNN2ZjZ0lAUjXvqVzN3asfolodFlvpbE4eyLfloMdTBXlwPZm7VkfZAkc
iH4lNuyiQP6Tpoc5EJK+HjDSlbCI1l+XT3gxN17V9AKXqM79qAFB6GkKPlIF/ivv/WvvLfJEoTfR
eB0DXtRXcrF3jNjl3u/A+yz9XDnim0vztebBIyKZHdzXsVdiX6p1b2SDFyM7KXdyqjK8zEbvHQrY
zT+zk1PHkymC51sBqu7o67FHE0bjSTPdT89Z2TvLnOvzavISbTXaAxWM2BmOSIb5gDCiKOcutpdZ
Hcm6f0orlzaZu7Ndeo64dd62J1RkeGqdPsHMSDXSHCRdUYsjlIiOVLvuztOiLjwhW0ScXZ9ocgHS
7qtvTv/mMOl0seXS3xVd9T1mfDljUDuxNJfb0Ig49407I+CF2TL9yVznmV63gdWlP5lt+bCYyxKB
eN8qP/gly0DFdFhTaUU12ox0AilFv0EtGYdSlnFvAf1qFTegli0Xve1rOruCU6lh29Dy8UJD8C2r
tKhQQ3Ww50BG67zuV+SkpFhC6cFlcBoW/SFrMWCQjaDefCN9szMEjtB2U4jO8LVOW5lYTse529bo
0Y2AGYK0eT8chsn8sTCE0RjBRGkR6HfoIGH0Y1kYC7VINnEEReAUN5JNWrgcq2YaoCGkcvxbX6fW
heYWe6/Njv4JXDme0gGLZdsQ6GvSEjpK5tcQfpIVWtbtBBlA0BFtdY535Cq0VI7JLRpa74CgRUX1
pPRffZ/ncxbCHf0uyqHea8AV17G1nuraXh+r1rde9EWrQrn6N4Erf3fvqfnhLsNlXhGQbEG+XyxN
PcmWSTVzqjcZlO8ES26hg7cWzNSmxI1unNagD6+ythOV2QXl2T1CqHFIGn0MUHv43nDtpm3+21ZS
xLxZvspy9k6lT+XjoM+fLZrVw6aq4qHJeI5SXW4HBzxgJ6l9itKBkXXJ4LkGs6B4J+38XWNNKsS1
eENYpiIAscdO7+rfg2jWJ9OsvNjwRGL9C21Iu6Ny5L7inceUDQ3djLu21N5V6z11c8/lFjuSgSM3
24hERqlJ4owhnotBRe1YJ4O+jjRIpPm4X7XJ/zkW1OJJLQ2Y5u5DCYXix7yeyyJ2OPWKqHbt7MWy
5vpls53l3Z1HHC4ZOPx0m92uQ7U5IqahFylNVMs4P21gha7NYa7HvOjhSTkszSV9NJYymeZgz3wt
DsoqnqAvw7wbrq6S17UvKdMQz5MNVw2ss9c7mC38NVvUD+hIK19M4diOH/ai0XtDbzUwnn7u11Tb
bUYhIlrBtGjasnqHVg2dTodHOVdmIrKFNMVRKw5uiY4vb79nYyhDihEvnWmfjak7gSz9gsqwE16I
SYFhNfHJcggXwMnQ9cQcaotUYb72N5IOz9PAHdDN5Uvddg8WTCcFWioMuqUK6YCLTAGP5mX9oxzN
/rbawTnw+urZroc6NFtmh9Srj7NcbrWbDeF99aKWEVp7qtYpatDGo+3iLZlZx3XW6ZJLWyPuTfNb
1uYbemfnGeadgQp94xeyMpO2sH7lwmBVLpfmI21MJ1y28avTsPZBUNjHolA4b4PuKchompEY3ZLF
8ZHybG264/E5OkPQRYWZiR1FimWIkFDCva56DM5oPHq83KMyzz/1jnExmBGU0yj2YG1pkxB8djAW
EuEtXjPckwgM2tQ9m+5s7Uy4cPrQzKdsCBDzcdmlhxyY4ACvDJ681c2SQjrMQh1pT7bGiu60j0G7
mfvah4qv9QUJ/XjLVYD0k372gtmGTAUWotLKFPlCxZaUd5cvz26LsGEM/liFdmuYxCfUi5FjtN/W
4J5lU/a3ilK5ZvbeR45gVgrriLA0PdaDdTJa6CWDll0e3v5dbqYIR7ibZ/JxbhU802XOGh8Qeeki
a5keKI509tiG0LABo9L+FSjvLJcevDsXp83lgLQ3oTiVtyFCwo92bjK3QzpnL7AbWmiP4PAMIbtU
IDvboc59KsgynxDSfgYOk/JcdnO0aRa/b5vGVHs8DYQ3haM+v4yyR1uRDY91Pfivs1NCilcqi9Fl
FImodYOzQeEAsIf3dZhWCrEm9xRUOTvVsLWH3pmdKG/Tg9kVP23Vrr87yqTCpXWC01qpn3pv+idk
i1Gdl18SR2qkPPHVWP2Noow2GTOyj7xmqZNqISOuqcQrqps/aVHlVFARntU21rdTYGsV/mgQJKM/
EiXpJX65QukNMlKiOOWDNENzzW510ZYRjSWRM2rajrSnRw+rSnRHHkx7fvHX6coVKuLZbQ601R2G
Cb4nd9yzZeaUrSOG30texwDP13JOccJJEVwBan/om6Kp0Pbftsn4C984hVrXHfGR3nJjtg8mEvAa
HHDP/qslxdRL2DC3jVbHdPfLUt+2rIR1qZV/CJqccwoxHjOo/CkGUPNxrLSQUf9xsO0bSLWMWlFd
BymasLS5/o7m/HS8kh/h2flRuTgVpBDP1Wz59NRy4BiTfm6beV/V+RSini9PtM+1v+u6Nfcj/8ns
lp+TycOZLd5Dx6N6IQbhpcrB2qXP1j4Ngh4lm0+iijXOTfEmpf62Bd4ta1ZsDZ3FBzHXOHU0wkJt
89VwiuskeKA1vX6C9v7hjMxCgVOehbVu0WLJLeyn4kyv3WqFblX3PDBmHjmrcXVE9TuzeXLoh6Wn
lBCOvGVEbKSO+Kigyg6Dyxpu/X3N8R0t2pbZZj5Pk01xomx9MMY2fy+s0+1h2MQbIV0vykMeIUvt
dZjrD5r5DlxFJ9Qd/mSrb7Q5fTL8HgPkkBG7B3Biv1bxhoyDeyRYY2lhxAVGg+MYifCT4mVe+rd6
A+bRBvlUFhgVOtGfS5ldLJ1OuHLuD2lddne55S1NjTOdMxc/GJ7b8p7XODjv9tCMUa+Ri1DqzUer
OyCt9bVU+ZtHvSk3AOUQ3XZc0/rb9te3stT3boAoq7CaT7evy3fddrH3zfou58I8wBYMQHr3vi9O
7TAby4d1IkycCmEkZ71dHkmE+CVXUUb5WO6ssb0Vk8fPnT9pr42GEoX50JT0Xlb3dloXR6mJR0KB
KK3OHtr86mboH6YB+UyWIYZav+e+O2zazORBlP1uqYOZvwSc7YT+Mov8XebqDw+3fba7usRpltZJ
lsqkGhA9ozN5qur5xePODQy45sUz5p0/U0A6lVd3ZaLUnD4NnVVjD4RTYP6Cz2ex3+V9cWMxLNiI
lMXE4t+w0UsgprrbwZgmzehWn0FpLqG06i5eeAXZGxQjoWZuYrmNTDbN53Zqy+86Gx4Q78171tyd
MMnAaNolj/Hv3KRLi0M9OI9ACM+L73zKAC1fTbsnTxdieqLa3WZXr+B7XcF/WAZAdPQKMTq7wYHQ
ZoZHu+9/YOP7Veek07Fh0VJYrRoGyQxIBjF4asa4c8bTwqs4Ni2sTsA2N5/VO7RSh6UtTa+bUz9s
+vwA5XXJJPAUzZcNCqnVf/ac7Y2ghD6x6umrqfQKnsza6256QtOHBUVxEHYGA31KX4KOceIxV3OA
OM/99ieU4d3Aj21SkSb+tDwZjmOGo4f6iqbiMUKvcKqC5Z2Up1dE/VoYyOYBk2SBvLt6JTMh5YZo
D3Xj9vFUpk4E+wosulwyXT6KxX8UqXXWOw0/S13UiPLmX+PAKyCf6pe81fe1DQ+oZp+BSc7HxVYn
WVGbO+RwwHM60CfbDW2sOv19tDnVc99kYjeLMVo2CVRu1vG8FF6o+ZUWZ4KNApmhxRachSsIjR4M
h1VDa4IK5MlU3ZrUMEgX3WpfNixaHJaZT/cnC4FVtIpLZTpJ6q88U6SeefY30XLjp46bh5MKV6Zt
3bIgt8NtaPXnweakI4qo0E7bmv6ee8QPplTNz7UxtIs3Ekk46UFiLOkZJZ4FANpuz0aqgLGD6dz1
FA7P7OTROlCWkHe1tW+FJoi8Kq5DqQOPpQ64I706yeZNr0MKlEAypYaOUBg7rdci+F1xTblbQ7tw
3XgbvJmR00fRN+SaeEcpO7y6aTfctlpPb4tmkI/ft9P6kLpIKAxKTC3mrGkJqUGu8nOmc1jy5tyP
AKLs5fOuCArePYxxnfxJeKQdWfB9D2QsBtRu4eSCclVN7M19/7D1+XOx6iqSjf1dl/52QK2fHhj5
WPP1z3ZNfw1a5x6l47wpieAUNZYMDb/+XTVZEeU9gFPlLl+qQvmhcveGyXCLDXN6R9bwUQTuHJYM
ENjN7o+MEAVts83vJhNGYkzyKlyGEd0uzQOEfLY3tJWOloGYmXUzf9SZofG08uu743jAV/Tca4V1
1CE5E9cy/wSVUUazabBh5/VZmxXvbx/ZlY5SJMR38yFJ9YXj7xI98880T6iT0LI3mx1+h+QwkZVq
E5hC1JGI88PJXMu9/JfEBVxsSBEgp57FFqFdWlUvO+XOLKEz2pg6MI5NzjdVebwcrbJIJhCdewwH
KUOu7sdk5qAb9JyfU54+ksiTRQCyXoxmynkcjVFc8D4vXJitx0uWc82Mk/Bl/qgBg8VWRvZFZm10
P28VxrjIc3rOBsR4UdtmA2oNIa+Y5N7czqHTdqlrrYz5bHW165WkwBcXDLYet4DfMUbDbPbOXDRt
0g/olDGz3Ykkl7WckhvbcU8DFqUoMySqrzuCnRsDG2slDtIUj2Q9lOy3bpco2SPeI4IkGl3rJgWM
FS+c49x6O5EzgFtzqnZB68sgnAun2VmCGcgAUZkNVluPhTCmixVH2XKCfvzAXPyzEfjs+HZkJLrg
zZR3l2fwooGe19kb+MM1mJr6cUNkG09bIA+84yskmvZhbQ0dTZbGGJvb3f2XwVAYmrT3wIulgE+a
iQZXHsdAgGY0X04a7IHCgZuc+tI6NmbAwnNCTxuPjUKlFqQrgu9l33fBa2+xp1TK/NKW+T1Y2suM
qSRxWZMALLYpjTau14gcKvtI8/lzXhRrHND72vj6zlDBm2cNLwv3rSeIxQB6B70NiFDl6cwZJ7Ph
B8YSHZqrtRMshm082qzZtr9FMu3eEask49weaWK5TLP+a7XM5341HoSVmkAMQxoHG6aT2pofW/RF
gafixbaSiQb2EEvXM8FFfVKNqCv5xH8Ryz7qZT7s63R+qpbFjFq3ohyxWen6tetEBtYhU/457RGn
OSXTWVXN37Rp8zaajdhCM5tKGoC9FeBJzDcr/9FYkkT3STtpbZD4hHLyyT7gm1/TgdpfFl52ply7
B078ysqRU4sgSPqv80Pn2Z9Llz+TXgDpllkxx/M5u3u8zOHEQnmY1v6HoVTSEb0k1ASENEK6+s+T
LPPQG8dL5eooO/Mr7uL7XXNkZdk7osCZOIjQREtyrFfvMDoGKs31mBv2saEKex/k3ota0T2RzXYe
063dSeRXbI8KWUZR/qnT7C8Vkn81qW6pY1+Zxz+qoj4bIrvD2NZ7hpM5rr10QkVmM7UrDdGKVxnL
A3GiiHcdhj3iGd7KZnti/hqpnjJ2LBvnoKljW4Jy6jRGursSBy4XBtSXsC51Ne1iuhjjBrzWzPOX
NF0WgmmSzw7WshfeUbDT1UJ27GYbp0r0MPOU3IYF3e2xXWrA/Ji04lbzJiI8tNH9O9Rm9hZkPcHY
SgLQmSMBz5PeLDQNEzvldFi4t/bNLJRCL2sgk4Pu7Sd0EYtOmLXVlHPc+gYaziqnoscVenzf3nFp
p1Gaer/SbJEvXQtAGuJiSyOrdhYAJ8ObEmyPCb4Bft1SWJGbqyMuZgTfjuMVuJTvxnIvA5CpFzHv
LVv/AVDa8zSSq8jZelWexStC6Maeme7XUHvB1bfEp7Jhc3SqJcZ8aEOO0QFpml/u9HFKstzWn4vM
dGJrcx/wit5QQSQbrM9oe2isRS9eCumWSMobnjx7wciI/NkS2m9TFH7cugjTgwGZ2uqI7jEXBu5J
OhKQRu/1Vc2JZ6ocSa3zq2dZepwz+9VL86fUY4jr1S9ATCcxOqklys49fmOKDdr7+mN52W+iQ8kD
HLzsuOXYAsrsHTP/sQ7EyyCc0yIm+rO7+2tSb77bhm25Gs7mqtf7mvdTiJa+CIXdqziog1/MJhhA
hgKwSPd/Z7WW/iwV73KSWuROSItKXim1Aimd2wzhZrVgff7wZNcbH4EU+/NS5Ydap+EEouoB84MM
M/TQWofCtkzd6pCPOEw6lsFoKv1PTdPelCuu+uYt0WrC8jXTCvnoOpHTrQYXy8PkDAFrl8EQYkvr
Y8dkw1DBE1NCDLMyEaVkvTR1gGJ6nfFxth9ZO/ySVcO41kENYsxXdphmThkZFc+sPd6mbjITr/a0
3VATsKk41QHeJ3ID3D70yWANmUPPpcDlYeFLj0y/4Ui3+xN5LEmuWtx61FVR7MPspQK1G+R03Hyr
Sfje77nj8th3AOQkBDz2c3nSbOujIY4tHshu2RVDdlPWNF+0rfzqi/GtW7ztOJI5BB5RZmTa4loW
zvjsVe2OKuQOg3m+RlNb8aTo9q4XlZc4oCVwfjZHaoreYJrlWTemTyJUuNX433Rhyq8X+0bdR4vd
qLBNS+9cjtpOTK0bIltNX6hKoCW4V5+IaaaImftW1sZuqdwUVY+9/tYn7WMbpnvmn4OEFJoFr6zl
sRsW+Z6r0Zeh75efq63/yXtrfLHnFiNDO/BSrkwFJY86ZFuZ7Vuury6as1MibbYIsIm2St2KPLOe
TTwAY1gNDqcN9HXUo9mP1r4IwjET7yjPHxx1n0Lw01ud/z40PQG8PetqFVSw6JKTUYJgwDltUwzc
eay73ETsJU+uptzjVjCpTFP16i3mEw0dTVwEtbmf7nbBcakAStAW3fXuBLuy3A85KQbTLHRkdBr5
+XvUmOYc5vxO2ZnvXgW7Qngomn2jH7yrlUuMLMuWZXhyJXbn82x7GegqSUzOuc7vaJc+VVNsoXjf
oqpqevNq1rpTXTb3HpjQqhXXjJbZcyQkBXmvqwlAmawV7pMTbH/gJYbTjlExU2bBQ2PBkVfYofKY
cWj79kwPh/2ISdZNDJetKXGWmQIe6jynRPlZV13/D3Vnslw3kqXpVymrPaLdHYADWNTmjpwnkdSw
gYkUiXme8fT1gYrs0r2KJku1aLMyS0vLjJAIAnC4n/Off+gTI3vpO2oboyrZvquWH3oR2c7UbB2b
4g6hTcIH2XiUGbRRcfyiozHOH/ORr3xF0qgnNq2Muu4lSxsOfez37ZNJWnP9uQZuJf05fQQc5ekH
Xbv8d9BCvMTiIpnAnzGWXOWVNMyTMSPBcg3298PqTMUUJ6YyLxrGvz4pztnFGLp9fcZgiBcjg8n7
GmB20exG3c/8ULjuT5Vs4+l5UH3vPo+QTx5DvJEiFOH4yK9oHfTJHFCk3vWDLKyNmrPkEqkv9h4y
JgV4RGoxXQpc+6yNS7me7zVi9GoLI9hcZKoVlA2XfinBqC1NxCdb9u1e+U5X7/oudOMTTs+R5z6j
2N4ltZ6cG8/FzOY8mYXbfaXqi4p1A7+zWPspW+dqwHXE+BI3USlWyIboXckL1AKwIQSEM7BKMame
mQlvIhj2WwveWAJjA4cCiL/mvA+IQ0/3Pllv95bje9EWgYec9wTdGy1JoE0XXZbaMcJTD/sGuEPI
ALMfYDLhuA/BZmAZxbqjxA2HrsTp103y3id3NVz0yulQ1dc2uqnsEzp5TXHFvHi8LTIm02eNBet+
k1a4Dp0Flh+py8FBJwc2wsDDL2OAkaQ2DbE2JjHa21EO/TMoVj5QcpECdRkSIjjuhEhicGuRKHEn
9WR/aYN6mLZm1cFYMBsGwLeqNtIcMl087NxA1wxEw0ZCp6ik2nQLd/RMdE1Yw4dJJ58WryuLbuVa
vXLQedBrqGsJo72/0+msrZMmiHgzjIshu3ali8jYoZ07nWHj1iQap4rWfyynfmPAgHOZcaWxcY1o
eTYuEuVoflbtTOdEoM7q1DZ04VzNOuUQYVuHHO3Joh9OkrmBPir6BnDVCGEDrKLCZ/uARhh+spIZ
GEYkunzI6yC0GZmlc3FZidI9j+H3/DCmsuPctIPihMHCcAFj/xLrIdtFuWzAOsGjor3NyqwJ18WY
l8wTSeR+mI3ColxIILQB9RHBhmh9RooBdn2Gcr1HGOcH8S5r8pQx6DK2dMeIQzEFeV6NYctsFn4E
4mzHDuKoZy3K7AnGiHyKYg6WlYlRBXRMaitjY5mtbT2Wdi/w2YBrXF7ijBSNiG160k4CbDXym4yt
bIEhy1czbwhoyyN43utBjFDVYgi95qnbaPXZsFEyrKLZQeMRYuPq427jdvEprFIa+FhlKcw+jAns
k9KNUDZ02hjvbB3eJxFy+s2oBmMaVsofVHmW62x4DbhucpUDmwC3hSl9S20VvU9bzLgKdaZ134B3
VDC1ErvdKoJTZsQRUQ1yYVvhszNWrkbCz8nS5dL9niVpeTP2XnNjWwaoTqgwu1gwLDCmMZgenHjk
U/aapFXXY8yvgwmJmZ7a8eDqTRxb7XOhFJzzeuxSddlD9Tux0gyhDg4oDgI4O2vPKBsSJjKNYPMU
Y5CcdWGdDJRsJgQuimeiXuDJM3+1IsXzhUDC1inhVaFzeGO96wgy/pRJeApN7jP7qBdS++SP3QZQ
qrpC28wWyWjloW3xdoHeTNJsU2BGehJNktfilePyct3WuLcRDQWb2DTNE9/MwosW0PemEEigyHnI
nLWEhFDtWieT92ryup5fVkTIVIz0tPGH6VMXFvIGSAPAvKxAK9e1yLONm0ZlcFpIk0+zBwW0QKqA
2fa6y9nZMFLoryFmFV8g27KFgCw1i3mo1UwnppjDdjMPAfsjfZRfrrNsMl9Qn+BfZNboBNsokf0m
9ifDA6KAzt1h6HAB7pPXu1Lo4qKOZrfFwGIqTjOp+y+6d6Gxk4nGOVSPgMtFUXDgFi7vaSz08K3W
RYz7vZW5Bd2IbQ8rVHnNZThp8QTPieqf9BYwDCsMruHX8NcsdgnULqMgpCmnPsZNxO/FawbveO1F
SMvX/iBR6rqEMVqrYAbT3LK9jPUOm3j6xglZZbzo/3q9LXOqkTPh4oJtwilhGw0b43s6x/3XJh6h
8rrDeIPU2XU3VPrpIyPDdNoOsoHtKQzoosx5A+sq6TR7uBSj5W/KpnBfRVO2V72HZIwCuIQTRTrH
zpRTmyOqyNyvfTGW91CgusvIQbtcVyyENQoF1lKmUsSqUdBoLHU0hE8IgMj4rMn97s+R9QWGHX82
V1QQN3g/UXgQOpgwecEX4s6rMdMDt3LSez9sLqw2bdotvTjVetOO93k7hV+8pgLtEk5mwTQhYyX/
3giV346GEE92Cusg7bvsKdISM5XYRrZtJJJ2qp1L0J+0y+6YnsC2E0ZpbmA24euQlFZ/2nS1fo3K
kkJqElQlKJDVDhQufYSaGqJDssOANzNDzclEL8wNDmT2py6tGuPEYtRyBQrTb9VQVtyRGQ539Lv3
RGArNitrgMjc2lN8P9V+/tL16fcOW+ytBombt3N/R9kf3ChOo1uXuWFyHjs15PAx8pBxhx5C3FoT
T8VkFIbJotR1qvCmCovuwiwKb5OkTuxApDLaqznCnmU1kKX5HAWeD28E+6WHKI1oMGe4PWtGfQkC
YLyNVkLO9S00CfcHtx3cWqYPwagNiHe0y0Y81J0TPRcwTgxkdZ3n7nrGwoz5QKWtDfre7jRygc2p
BoxoFwZgu9AJBUs7Ti2ONGUumty0xpsKFstcX8W0FfV2hgc97nG2YcP5KZqYMYfp9qY5eUCYmbxR
emZdUu2x7uU45RqC6FucScrIYWq8QJ0ZbW6/MqA3rmWQxoD6ogf+fvt7feQxvEUQgrcVOutz2F3e
ty5q8aqakaThSeKVd2HYeTUCebMGRIFzdJoYgj0jGjN2mDQ3WcY+LNG96ZvQbRoHQn8TVxw+BSc0
nCObPyaW7wm/pAI+pprsUyWY7g9ND3gI3xHeVUUzE/gjBXfYBB0/HawA1nshbagoREI+1ZBqNraM
7XNRaXbd3kq9aRUCjJ3lleFStcLYeh7xa8EotrNxacrQDLzQXviXBcrjjYNj6E4Q77GJsXBYUzYw
CnRmIMfVKIgbW2XGuDTi1MwVOGke7zNP9XjqIc7Nt+gy06chp3vfMFdAVzT5jbOTBVr0rQfo/QpR
WemVGUj9iPd2xlYm02rY59KxyjWNQkhOCo7rjPDMvIZPWqER8QbRqx/t28Nq2zmcH0FT0kc+YBsy
Iq1IsHLSdgR89RFl5bPsODupn3Xt5ogUU55IKwG3+J+ufwlXHHurwY3WueeNN7WIJoz24EWjQuB3
w2YgyQp0ZVkc5N6DdoNgj8rc+qQKBqdjN9qPoTYpLjOqLnzi6Oi+WHLMETZaLswl3Ya3YTPOVzCs
1O0w66DeiDZfGOuoR6NbDU8WczdbVNbWMwJKJAyXw1unw4n9zGyzeddVdfklZWb0GBLMjj9E/bDk
kiHjrpIfcsZ6y0NV/ATCqy+ZAVCx45Kk8ZWZasXf1kh1K/T06S7HUwGsTJAetc2nlO9n9untVkXB
RHBVENN1J7OpPitrK7piyvmMfxTcTxGQs7wNelw3HguVTHqLaIMXmmYJ50hSt8o6EV5okGPydvoP
UQfXGkkmnxaBlt2mtKbxZu7CsCRqrGaF9+As/bkVsEpX3oj/19Z50715y1FzmZMlZ+4wY2vqFY4D
wMxvPwAknC+iQJ0L5SAumvGGuDlKLtNbOjfd2RxSgyr4J9Y48uEnice6RDgvBU5HRWi0a3hZ4ilZ
1goseySOtsDGrdVzrC418YrJZTu5o7+bSUk+tzvyAJHK9DygxK/4Icg+OaCGdhqTE7NOK2+Lg4gN
LWPu6IxVO/TJSRmO/PmfuwBDGV+fuTgJBDRISTWu4bAm6D3fNjBkBs5kg0T1kbv22wHGXBdaPhBJ
GikuBkUWQgx2Tc2OqL9kHvjoGOF0azfvCkucwOGETw9fwWghoQ0ga8nZbCf0Ej30OoEiUWcTGYB0
bx7P/a0gxP03Ew9ZOyflORCBmd3AT/MWJ0oYiWv0sSrZBbZjeSdeqNt6L/XChxz4UPezj6MeJEq+
C5jOafJoZFHVrMF+NcNc2D2saniaL17Neboa4XLgENK32ll3LYXUilC7WazJnufeIh3xJidRpvlF
OY0yPulSrr2qjSQPN4ZR1J9ZQxpgsxjtYDumeMAtLpKwUEySMzAks7zgU9vUPsVM2wZnZZTjSSl1
I9BZRwlqjkqpKWVkBC96hSOkbZD8HKFFX0EMVO2DTQfiksZFk7XuKg1TyjGW8j12+vTx5zusAeKb
XdoESXfS54mwVxV/uljTr3rPTCl7cw8SxExYmA2WNpGd4jwn3dZdi1AISCzdiDAoDX3b3cWmZ28G
gX79ln7Bd/Z6jATihCHLnk0NyMmej+ncWs0TkKs9tOI+IK2n+jTCzvHP6OxZflY9MoeBFJU8NqbH
ko9AXvJN5iQ+rKF4UNfwLPyUPjHEmANwMW2YECbo+L1uXEz/Rml+o8p3vySVv41dAw5VhLxmYfMa
QXBnlKy9IcgfAxzSOULSq36wEHqYtD1AEStvyoK7gJjmCqVZC1upfVW19xX5IDuibXNY7/BK+/wm
2/sjo6r7IuM/x95TBy5V/z0vq/9FWbJqUSf+n395Q/1mY/X4vY2ev+f/to7a6cDKavlrP62spPpr
yXIn2VS4luWoxbDqp5XV8m9Q0OMLaqOS1Qqx5r+crMiSFY6FQBJ/KynNJegZ9vmbydXyrwSqSoLb
JQFw/Kt//XY3P0WW7zlZWcdaTHLqyFC0XVOiDCVs60j225aGCkgHIlyD4X7d3UbWrd9+9zmenBb9
zskk9s74SaCm806ud1l550XXygy2fqgg4DPdxCbADBhFgNO79X1ePZrlIyyRcHgQ81VY3XRttYn3
HpzpeNwzhJncW108u85VMF5APrTlp/+/C3X5Ip6Lcqoj3Fx5lH9/IcubP/g/27zlnd92L/V099KQ
T/ivt7D8yf/uv/y3l7efcj+VL//x789Fl7fLTwugIR8sJt7+/3sJrl7y6Lc//nPpmX+5aJiXpUes
yk/Xs7+XnvhrWVlIjRchvc36XGzF/l58LMsl0sL1PHiduKEua+Lvxaf/Ap2VJsCkxmvawWntTxYf
mvYjJTBZmhhJsfw9MB4XO4FDOTLWR37vQrUamMiP0R4DXNfKMZKqZL6bJ4U0d4RuT87xXHG6SQo5
d9v7Q/HCKZ1C4xia8dnK5EAhPTSTs2GKxkDNHn2ijRqgBX8N0yBPN0NeofWt5oo2rMYhQGL5IUdj
oxgf3rejra9CE2IcfM9gxngsdSsF3xrJ4GoA/M8vE9hCjICGonTWcO7jHIWlz+ZuD2kFBdpOh+K8
sAu4ixbmEN2p0+BwdRNXRkLN1MaE2PU6SAREP6RO68YR4WdFndCtGy/T7lkzDKPHWAI0ezW0NdxY
o+x3oyzrdAM8mlcrf7Sm8zFoehxAlI4BmeMoeq2cKL7rYvIZt/wIVGVdpTobasQYhzvg1ureyqWH
C5pV+w+02ExukR3jR1SlNgELqqmbT0QKg1tNQcsxbZUNOBvjxQEZcF0j/vZlbW5HIXJ48/Oc0kMD
eLziKF8zQwX/NTf2HKfVnq7dKrYYGwVQhLpudK8zLNustcTHu1wNvh13u6Z0sJ8BKx1R5jUKNiZq
jxSj+658bJnag7F3ktM4tRhebu25L65yS8XuGieAECWw1YPIBQN8GWA2AN2tqhvSm5U7JdHONCzp
7HDZdb7FVTdcRrHqXnqRq/TcruOqvY6qIm6YENaMqqAAphPUy95pTzpsVNqdCREG52zqNdgjrgXZ
PO5CZ8GMmQXvc7fzXyffGBWCk1x+mZTf2reYembfCkCgCKOcPs7dVSkqZ4Qg1ySUPDGN5L5VLRO5
OXLaBKU2J/w6Q08NbRIs4MYGtcoRXHrxVxY7Yy8nsTUnfUgCwMppWvNbMZXO95jMYns/zmZ1Y0nZ
i5VqNQZ3sYd358rvSrxVKjdB059Fvb5we7tMN4KBE6wfBcsVTSPDFsh0SYGSwAhS1Fy4Z/jXdme3
z00TpJ9E4ItPOQ+IvrrtwwdAyu5T15uFt5vchGnmAuzDTRxH9wfiOOtzPBRM0lXt+NHKL6fwidkh
1pxBj7GS1wXQCs2+HxHewKX5Qk4OLhuQIpDH0emKS6MczRNmQv7rEKThudWnwY8cPvpdS5n4ve1N
qOW0qv4TUizzFbFS/VUxoDxjqGw9+L7OvwpzaqoTE1I8XrJEhk67wq5UvK29fDwTmjFKsLa1neEh
JoLJRaftoKG3+CAZEgdoi51CT8YO7ZgEgq8VbhZuIGCyFn3P+NgAwUHGK2K9KFhi/iqcz3laBboC
gJdoMCaYdXG5d4K0WkPrNZ0N4FN6E9W52W8GE3x0w4A+fCqYSn0xXYa0GKIGn0AiomxThbXik3an
7kW/vWua4OaKXHJ1w+vNWTsSnk9Y1k81FtY4g49W/WTEFTdVRwhcWBsmrMp6MEAc3caxX3B9Jf+d
nBS+8LAcmXQn+MF/a82iPW9VUyWQmoGRsZ8JfIdfOHC8XSJtEN/B6br7SLSZz8SyMf2LHBN05gAV
vM2NjJlnY/Hlon23jLadrl2403TCI/tCuu2kFQOT9Y0TRTewlMw9BqpwQoRmfuCkzVTt4M/XT2QW
4Q9mgDNZ6PljPLhJKs8uPQRT+qIJ+OG1Rau7HjSD3ruo8gq5syfZl/ulW+xOzQpYFL+rUjLCmCqF
rK9Li2TcWk0O+4yRg7urexUnWx/44iGTsLP4tWKpqwd3rjKxIf8rPDWiKBwvK+zawj2MCjfcY/tU
y8+UQHJ6njxXfTWrWpRbpCR1d+JZVnHjoa2h7XSzxoHNYgCxgUF219gLkJiVNL3BcGkgdgL1t6rA
67y+/R5g5JNv0YgwFyT2GodoDvBQbBnslg+RMsW3wI/9R5Vq/4alzsfiK5m9MsQPrzhzMTdHuu7I
CxX29tWfF0f/vRL9f53drHi3Tr/rmibCevVnvXX64z/+XS1/4WeZZEjt/kUpRA7ckomIqghznL9L
dO8vKiECHmyHQCLceMjC+LtMcuVfJOFiuUxkqKB+sihe/qtGl/jGCDLsbAt8Rak/KZPsQ2sYi4gN
4gVtxqWKfloyfjiskmjoQjEhn4w5YKxg1+V4iJOrGdcd3AnIv2iq4zJpme+nc30jRDvrOx9mBaLb
uPamm1qOTHBXISG4bsbulGT9SZwhxV0hJ2CSUfq1uE0Kr3gMg2UKQXAFFvb5kEQ2uKH29a0V2j4K
KvzgwxITN1z/rTW9fIHbRpNMS9IieyW08Ir6446TWzDwVAbE8rxunj3RGtNNaXjxmSpHifFDIwqB
i2OkMWVk5M4MxOrsL7IzWwazsRdkwICWba0SwtYv7cFHFZRE0VKNWS3zuLzLUQ3oyEGlHUd2cgcB
QpGxHeN5DojfS40bSjyn1k43E4+KwUyF2LP1atwvP7AK+qd3Q/dEH6Z40QxjDt9NhUu34pkt3lCI
O8kyHWqO934uMQROJDXFL6X93/3br87DRzZNy1pAicZak2//sRSL+NckLp9RC0uuteIVZrLUpKoP
FOJyHVjDk1CZYvqIy0J4XuTFlD7PXiPv+3JovkxDwxKYImT8HzyBwzQYfiObPBaTNoLsUgx9js24
msCY4yDAj5iSB3OjjWWgo+nwq8DaJjaHee/EnALwJLxGb1SVjwX6KVguH/wa6rCTpSGxUPcTTka7
jGUUn+bhk9E672biWXE3wE4o1Zsi8hneQUdmYouTwCB2Fi4IFeniUiTU0tp8EUDcG/oAgG90/mr+
bgZ94wEjUzIF+3TEtR0M3+3K+YdsTd+5s1pzCD8N/jz5z3Y/wo5bC/BGtJDvv+al7/kvh6TlXvjQ
7WVbEfg1Sbnc6y95ayJ2wylqbZiYEWOXb9ANnWyrQZLiD9bT0t4fXsjmIpZUZK4ry3lbbr9cCI6x
z+rwMx6aM7YanZOLGbuVMYyHSTdG6KbsjIr5/ds7/mjoSvlksKCT+Flja60Ob49shqrMNR5xmMZC
8CbKY9qZEJo2dezVJ+9f67c7tNndXZvPhRB2Ko0jgCMwBYStZJmT+Tod8UY2E+WfoAjt3bOpam11
3nYYQf+ZNx5vEPdxOFVLu6y1Je2jy7b0tbiDBhoTwGDW65G5NSkVtCZMgf3mUU41Y55Ml5xZ/7f1
/4f94bcny2U1Adb4axE0hfjn8MnOsNUntL50kJaY54r+axgvO9dFURzBanp+/2qH7ftyk5ZjQ2PD
nw0UQYqjm6SpUT3mozGmBAbobF2Xzt7vTOpAP/VuGkfBVtLmjPIPPe37l1ZvaZQHS5dEMdP2gCEc
iXXd8YvFoIGoxcpk/TQ+ajqsqT3qwTuUqHPyPaWJazxclPm99y4UwJZVhpg1xcUI0hCMQci7GFtb
TasldJmFkHXjjHGfXy4TOL0WObSM62o0NKzgNKGNw9O4m4v5lsCRscDwqHez22LO63anB8mkiASL
oZruylboGd6JNvTt7PfR/IqVcWkPWLHrhAFBPzhifqgiyDovCJfm4GGAOOEikprIr7i0hkhZV1GO
nddtDjiAjZQKCmjBQ0rVfp4IZ5rUepADbE+CgDH5aQKcd7ekT1T1hHouUkyKOplHCrvxAuXCqQcf
yyKZJXa89CGkiY9gYgezHDelEwIDxOY8zl86V0GHZrhEeJOVlAGyduF0oeGeEmw2xOdtwJwbNqrL
YFFPRYaoIZgDuKuhMZJ0sU64cvzEmKj1L1RggVwkWhKgtaYdMFwIy06MyPyUlQs5f1OO4BCbdu4z
OtkhNAzGMQzJfXubViobzRvgmWpaLEd0PtQnyE5Tg+ghM/cmtc0NixEAdlb+ZC0+rz1MevIZDPfF
MzKve1D1kEyvibZLB21WETrlE81HqcDi86pCzjg2IVNPORjNC5UNQKczzWH84nmoU88M06cmASCK
K3VhwKPCbz4KZiyMHTgTwzZBnY07jjWA1pDI4ubpZ0vNclihDi2GM9XhY3YyBEMm1hDj2/40xLjY
uNICyizi1NwLG+RoKLlvqF3KV5TFrncX1MZA0EpX2jL5wsQWMVOsydbA1iwZJ3FJVRipu4nBqHne
kxxZ7EzE1lhSJzqyz1xcHSK9wQA3GB+msh5PAs/xkx2u13CgagllYB2VjCbss9DJa/q9TGID0g65
a1Ad4dswP+E97I9UmLyyYhUzBrKSPdQRM28vUDKHUu+ZCUps1j0I2vO0cgNbYnfXNuZaMPE/RyvA
JGZs4EWdDiXnCtxOp406NzhzA8NGRAFnzYrvif7Musc5zLHuWTM1F+HpaDZGyNJ1ZTbuEmWmJYFV
QsD9gkYxmNVn1WJqelb0AVOYVe/5Gu33PBK3hz0Zvp6OueqGFl1aABNr2NTmhPbUhMpirNuyZKi0
Hg1MEG5cPfFkEYtWs/WE65KMTnm54cKdlK3AUa9O1Bl8OgpSASIXfxtVvHjcVUXVXZWLzcLFPLly
usSHDTGojEzit9aJGiqUl77ox4upcGS4dwdHBpfSdoPo0UkjcL7LPs5Kt9kOQ1i0EyBWhmMf/lCt
7z6ldeA3Dz6GvJGCSx+nI2imMzCZXjED9cIHshkjLB0s1PEdzpBocE97glLNYOeOAMrqup5g2TPs
zFqnuC1cd2ygYjQmOwXkbmmlX6eBOJTPnYGFIow6Q4rHzOlEd+4AeYynBtxrpu+4ZNxZ42BZz1Nr
O+lHB+LhOUwHJSRHrU3/whyEOvGoPMMOnXg811+S5/C/K0AAT8llqjajUy22fU7/wQHx+/UUvvQC
DjpDcYt4xMOTMBamJbt+Aufwh/Akx3wDein0H9dkk55n0/7geodn4XJ/ainJBdadLDjPOvIMZcLc
9xjDebsyKVwkZ3rcjSEud0TgNBdu50pANB+utjaLD2q4o57g7dJEopjMkdg8FZF9h7faFdQVqZpp
0LqwCc8StopxPY2pfy5EWH0Wup9OU8XLWZd1DTwcZ0O2w3OnSTa6yOUHuZi/1a5Ur8RQe9LF5tMU
1lKi/FJSysA0IneI/ddwCsyzuJPQYR2mwu+f/4evl9LD4WfbpskMAvWkfZxI7GPwE3OL9WvCgQvC
XBqi2RcpdeUeP5wa4QPWfckHFz1udVymd1SQjuQVL33Y0TvW/jSWRIn5rxVfWQ9QnecJ7nsiHnf0
6EN/mkRJi61pjfUF5iJTe0rSgpi+/OmtE0PLoJryRyzTmKPfgmlF5btmuBQ+oU9Dti/HoM6Ij0pd
swbfsjnvV2Zl4tnw/oWPlzih4JYksJ6dC36TeRzazdhvUqqyrBOoEhpzvnCc2r2rOnmXszuG+6Jh
gD6jasSPMcJw8uT9yx/WtssyF5amT2FMKVxXafNwYTGo1J1lR85u8qQ4QcxenQVqCK/8nELpgzf9
D9cC2FHsEYv/r3XsxpuSY2PGtKk7amzvggwoqBS2ndyg/h23f3pbjNiW5cRaNpUjlu/pl++FfJl+
mGxSW4cwcHBzG+P0HFoeeWHCbMuL9y+2rI3/KprftgoOWG0zDVymvuKo88JPgmFcDk+giWsXl/LE
g68IwqlKhKImPFdyHGLD/GBL+IerLo7DJl8ObRj9yeEtBm5D8Wtaxi4lkuIW3vNwqjV8JDRk6lOK
oH4tMc6qP3iHb13ywc0yIme6KDW+iZ6yFsDv1yfr5g5liPKifUHMpdgjFxwo7PEExZ4IC8qdJwJs
EdcSvtW8TVOcLNbNJIgH9EQdMz55/9H/tqSARpim8jtZC+B9vHkEXU9GBZmn+y6WjCHKLq2h6HZw
Ku2pito/feRvGxUNr8XUlTe9fMu/rKq4DmWruqbau27dQyZO8KtwXTmsrSmBde1kzY9OR276wRZx
uC2zvhwOd63ZlTiL6M2OLmthMzCGld/sh2QUn2JTDXcib3AU6roOSyBcvj+64uGe/HZFT7EdCg5A
k83waEWLBHFQR/m3D2D0qzoLrnMjdva5asvPLOovyorzu6yFbRBQzt2+/06Pd0ReI6AXnxOQHJuT
d3TyjqUl0opkqP1U0HQmKR7H5Ck29+mi+hryBjUcbJ7NGCfjB+9XHh6zy30rtRhpU0oBd1l6WW6/
vGA/wH0Afmq/77tg3pO5szD4MvSXcz8iWyOufCYKGU8/ZFJwpIcTnWi9hz7lwSR1jRUTtX7T+aps
PlgCv61zlpHJg4FQAhRHhNvhL1aUmsOhrUl7qbA58uwO8WYzfycL4qOd87enz5UsMA6yqBciwTHY
YUdV1iG+nvYpI7z1iMH/GQ7R7WkS28bX1oBSLiE3rAwH6cefbtpcGsLOAs1zcfMY+YAADy2MsI49
qBo1nt0Tp2GmwXePZ/vj/TV2RJLgTbv4f1A7Q9TxIP4cv2nLwF4Uh0u55wnghUO46Eq0dbHPMZ09
rQibWReKuDTlVsHV6E1y3zaxXruiFp/KedK7Oa0+W5nC7o5GjfhHmV1mSRK+5Ib+aNc5fCNU257J
Ec2Uwgb94tw8QsPbLMNSCfXoxo5sU56lxmjN3wwjhUHZkVt07ZROc5f1aC/stTcNH4UYHF+erdWz
bE+xGgBP2YYOl14yuGOfOuTJDIXTn+ZGmd/aVf89kSRjgiBgNxRiKZkbUbt7/x0dHnCcMcuFHYpd
yWLE/uroDLezZkz0GIqdQ47Ej9RIhmwTOjVxcJnpQNesLN0/RoyLHt6/7uF2u1x3aaiYV0Euc1ga
y+b4yyYgVVIETj2JXRe5qFJxs8YBG5YCol/edDOkp/+D6/GO+bBprkD9Dq9XTiYBMj5Quu07zbkz
u8OlETPFqef4KZSj+GB7/afbUwsK7klGX5RJh5czoPOknVsJHLEK7xoPU7q2FnkzxidFCeymsTD5
8xtUwLWQpjTL11xW2C8PtGhNL5JU7wSCiGAjvErtJ2DDreljdZiNVnH+/vUON8ufL5D3JilnFdv4
MUxMwF/fjJC+d7YVBasgnHB+4p9gBje5/4NLQepSXIxSyH2bMv5ya2RBUD4rPE9gEIfbZpoI7yiK
0d0mPs6Sf3QI/LwvdkfHZRIDFK6OvsRWDsFkEQiLh8RoX+AY415o2POkNnCHf/oIFyCYT4+6loPw
LW3il/vKBq3nIbbFTi10enzXidODXv+QNJXzR9XzclfapvFi05eCFuy41iAfPCthFRC6oJtya1ud
takDCErhQLePs1uxZX9JPthbfl8iGrDaXd4cr0jaR99cp0NUFm4rdm4ROQiLfKu4Hy3SnE6pi7KP
Drbft1Dt8nWzoVCpsyEdfXIK/+QeD2q1ixyjq64l7ifou/LWjdvVWDcm2YMhtJkVKKg73ROGsmSG
vf9Cf99MQRCWOTf3azGMP7phO8EaZe47LElmfLPlmGHqUKblrgIIWJexo7d48aZ//mqXTo/NxuTs
ItX18MN35hQ70YGLVtqJtgsEcIrawjyfIkduK3PCtqyb6j/+JMEx+PABqDg1hbnsf78sXR5uZ7kY
y++iWH8h5GfYySm31jbB4h9EJv3TM10KJZYv8xLneGxsIDjoTAPFuDApxhUxi6f0TdSIaYIk3IAw
ZBqlvXn/Rf7DysV63UVk5Xp8FcedbQR/ILZnJCRdNIWbVuNr1lVzctKkBIG/f6nfT4oliJeBAik6
nBfHawaPGV1Bw5G7KMvUOowM82pwouHCH9EZpipLPrjeP9waK5S6z3EWbsjC9v71zWWaxOkh5nqq
gAMpZ0ROVpj9QFvSnrx/Z4d1/tuew/KAZcjNeVodlxbMjoYEVf28K70Ig7gux81LpHn8wcn++2VA
HkDtlhAoKopjJi5CqmysiQTYNSK0iFstgJgwylPm5/dv5/f9BVwFRg1FEiASZ8Phg0NfOxpNbMmd
SAnDadmIdjMw8A8RZuW6JzF9C77V72KP1Mf3r/z7ElmoOrYtFUNnQKSjRtG1cM5HX4uhXTXKbW8N
xi6vzNcJlcllmEIv/vPLAU0yoWT7dqkpDm80p3GQASOh3QCDAh8VqCyYEdck+3oQhKtocpoPPrfj
G1zgdQvKNqgOEB0V4eEVkeT5BXfYMh+D7Nx78qVTpMPoEum8xmX0/fs7/gK4Guc6yBisF3hR1tHj
zGXWo30hghQFjjitKAr3BvI8ZIipS277+xf7h1vTdKa0+aD5NNxHD9OmVy1ChFrbslPhXpV4iiRZ
V53N/X9ydma9cetcFv1FAjQPrzUPdmzHiTO8CPcmtuaBEiVK+vW9lG7gS1W5q9qNCwT3IQhLEkWR
5+y9dgRcgFDeGy/daVFhLi1zcSzMsyKMMvPszPj79fYT+P99b0vgFNLZl1GNESDIQ2c1dgU82cpt
78OpCffY5Z3v/J/44PIyj2+wSWP+INC/mKttxt5JpVgzZZQPSwqqKULcAcughLJ0/dZePEc0GDav
BNMRQQa6jNNLxeUeIoCw6rVq3fFHDys2fqxF16YHN6mzx48PFuB4oW1vswP909P/64NnIVmzjASl
eFyX6TGEKbIOKlqkWM7rj18X9ca5FuEwOf3zRzjgb7Yx2tbryYgF/sUgQjmtwaikAQjB/+eHL4wv
NS8fHx9G88/eBiz1cL+JNllH9NQ3HJP8lwyF8ErGpf18fajzTzlVFT4HqGeYF5y2z9WAqYcZRYSe
XBNlLA9u6+45W9hr/GSci0YChup6qm7MR2OeBf8ppfJCUM6Zy+FUExH3U4c4nSWJD+JRg49KGFlQ
PmrOjBSO3UbuJpAChzAzjKNndgSopISeLanVjetksBHGx5NWPOWlTbcPstJ0Y1145164qCvZifsO
38aL+luQSQzKNPNN28XoO0xBTmRTNa7xo7o7IoCTTVPbBIN+8BHwz7lziZOCPauEdbYcyRQzK1IR
9ceLi9gPVaHdONYS0da012VD1QEF9/UxL97TecxZZ8iT4Cignz2BMBpIHskqtbbHPHtLrC7YtGwY
9lWttx+dzPNQ8I4IWJ07qOdbDotM0dghI26tbBCpeZFbSzIhxb4cvezGvvR828FkYuNG/dbRCTtD
mHQ2r6YJUw7G6HVra/YnQAjQcfRQffSVmUehWQg5hTMi+r6zUfIpToRDxm6Iwn0L70RshsTLN5wD
OJKiUDvinZ421x/YxdycB517HryjSJRm5fDf3xDLkZ0l6mhYm8K0VqQci4VAtvMU10lI+rNyN3nX
lR9d9eZ1fNbVzdfJgXHefv21wCbIyQ0j7RgU0DzUAnv6xDpEmJhZ3ApyfOf6aOewJvAS0OU93+AA
yCEQ2aeoqzD6//YtfYArbpFHMdSJ/IIzetjOuvZ/r9/Vd16DP4JIlGdzoe2iBxnroOIaElkSp3+z
YEHddahYKLPZ49P/ZyT8/rMRc77G01tpFyUFbsfihUv0aDe5GktL0Aargk76jfXkfFPMW8BF/Weo
s/UETqMW2uWo1ljT6rsUbl+96OuwJaKa0Ox0DONHDZjLUmsqdWOncyajY2Wfx0akjkaSqj3T5vQy
m9RPvLqb1BqwG8xJ9sV7aOvxY+4NA/LiIoOeWSat87nCTjgtXH8MHkGhDQ867rGjMDWMDG2065Ox
wAtR0wrnTIvt+vrDeGedoOfO944POS7788cecooMbMqNa0PKN6PMxy9QvPwby8TFLpNbwWcVDQfK
TU7m80fwr5dnxnVRv+GJt72XHWpW4Y3fhBaWqpig7mE0btQcLnaZ83guMVF/DgmWN1/0X+OhrapZ
XHvGg5W2aSWtbauzkw1VKGPl+127YfmIlq1C+U84Qrm9fk/fe4EhwyPIQUPBgz8bvrOnrAsTFG3C
HfJ7Q+A92rauP9x7VTP5C7/C6CId6dj318d99zZzwkRDMffNzqUbk5Er8l6YcbmFVZ+jrX9spWeu
3CJvVv3/Idr4ckAXsQSzjrfY4lx09nr1LdLGyTX6dS1EHhKb5aavlDydL9giBgl2qrE3I2Lc332q
+lWNM1isNN0Wr9VoYCTVY1IfQRvmct3rBE8AMXcrwvgG/5/rN+ZybWMycFikBsXzQD9zNh+qvqAo
3cMV6jmY1sAhjDUnxspYGtRZwsfro71zV9hP0ESkIoSt0Dv79PKyWW6Nzg14hk5cHpuzHxg1WGSA
I3O1mvHh9ZRNBc1Kb9640rI4e7sMYkhJ/fT7NZ08E/gs1dbhNZfTpOFhAw/x8eFw1nPOpwZNKLp1
9vmVNl31Tk+7dVsn2Xaiw/ZNj9Bb48dK0+X1W3m5OvkGJsz5vMgFMstOHxwiutEfdVhboIbaV7O3
LSTDnvp2fZTLTThbl7+HObuDra0aBbFjXPfooVatJ+PvRqOngsONab4Jq/W0e0BqBrJmre++oRC1
Vvh/83WVtaQ02En5LPCgdqvrv+ti2rLPsTj3cK8pi1MaPb36nGOeVbFL2BhhS5wF6qddFYcwSjhw
rq8PdTFnKe/7qOzY6vPJYmt1OlQkIkA5WeNsqqTvHtGW2euoQP6lj4ScwZ7vhhufx3cGNHRs7pzo
AsujHn46IHQuoAyE2298MpvudB7+i+Xj7fGD2LmPO2AlNz50F98E9m901viDapzBnT0dkANcLssx
NbFY6tWDmUTuZ93KrLfIxo2yAP6OM4u06Yi0ti7Qi12baLcOVRe7kXl0H48GDam5kXs2zdjqBVae
9eYmKmPxg8xB9UmnRvBdb2UFhHYgNQior4tZwxQ3pvjlVOJemgGHM6qqvEhney6iWjs7dEdzQ2tl
9jY5QbvGXtvtIxA6wY3JdPH94zqJXJ9pGgxK1fP0VteWhwt+qs1NP2jlKkGE/Jk7+laMEXlw2Ot2
MCI//q7QOWC9DagpYe05N0uB8dM4MXBvsY1n99kIdWtFmquH+20il/q/7Z4QKqLX6h03yDuTCTmo
aaJR45B1UYAfrEBzbCWtDYdY2PHmOBwngghX4BbrZ2uOMdWjDOofBrYFUeTV6/W39WJZZKKgScWK
RW+DTdvZyxPBgJu6GiT05GbFgUiYcD+RGHzjMZ7JvLiNbCGYrDxG+kUI284WBZ2jTtGUvb3RBj38
JoZS7Vsy+763RQ4yW3Yh+ENIiXkMqNshZLIazf4n1WfPvvFL3rleBz/o7EUBnElN9HRCQVpx2poe
2WbIIudFoDrb93krbhyZL5ekWXDE6vCnK0jP63QUtxl8CRfB2uRN8mabmIzILODJohwv7kJgUzdW
pHeuim8ox0XqkexWz18TK3OjnrOJvWGz8Cv2Lbgvmn+rfzP/6JP6Eg+OLQFJmyx+7EXPlj1Q7HE4
ydbe2KMTkSFb1QsOYO0uMGW2vT4rL+4fhQacuVwLUkf2g/Oy8NeuW5YNBzv8ihtwv2S9RBESIbf0
y0ejrZ7CNOtX18e7uDTGY1IGqML5jNAsOhvPI1jHmyR9hyEOv+ro41bI/0uwqU1jhTce1sWaxmAe
fnfvT3UVGfbpYJoHhqNNU2MzmuX4PAWy/VrkE/Jka4oPHM5oyFckRV+/wncGnUvIoIzY3+kYYU8H
LTqtwdHAFSLyrO/qPtCP4I+dLcuru3aDdsSijzX2+qDnj9GnwIHQhh0RRDiajGczZrZIOg7w/J1X
0HzceCOaxE1giv4xb0OyjgjgISzs+pjnj3Iek2ML/SP6qB7mzNMLlWlQAOsItR0d3VTej7oIIXmI
Jv40Ft0Hi3Ac8mZJBqdDBmRTZZ6O5QlH5BXtsT0QsvaXGopw3U3NRLiTN+o3jgKX1+Wy2aCoSC+H
Ec/3ygUpDX7kqfjgA2ohDGtw5NLSEPGtZO3jQbp+Fy+fHHVyD08GN5Ecq3PkVB7Sz7Bi4N51TjQO
FMz2UQfrsJq6wF+ZLGg3jtnvjMdRhlYtGwpu6Uw6+vuFL8GMF6kdu3uS0PDUGIDYejLGSL8UTbAF
sA6258NXyIiopBASzbLu+Rf9tcRQbLPJk57oHAnnJfGF8ag3RnuoJLE0jaP67fXhzj/zGC0oDFPG
odvo2HzvTofLZMQ3btSdfdZohHAAMwe2oVdrqwN0FOrauEtADcLXD+DBB1axuT78mf+EHTnj08Tk
9oIzm6XNp+MXrhF6msz9PTjK+EfsCwTs5aD/0Au7+OH3GoHcVQCc3nLI9CpsfZwLg/aBVA39xk85
37r++SV8GCnOz3Cr84OYYxWCtoPt7aGYwO/rpvFXS2zppnGK7iE1ZEb4g61Fu0zV2ev1u/DOO0Rb
m/MfJRU+LPrZejSxIWhhD7p7DZ/bQSKNWidxkTyTFtX/uj7U/Dz//ljOV4ndlj/5JF9am4ogzEwc
Ce6+Lu16o7qkWgkf/JCmOoU3M7jFODhf3/+MR1/LQUiOsdiYL/2v6az75KFhXWU6GyNHW4Vz6OhX
NSScVm9WzchHc8ld/fgKP+seTI6UqNg5kpydQ7qygTsF+GrvJaT69EZDRPHUYauyINn4iKtvfKgv
LxMFEK4IHC7oqSlWnF4meee2S/a4xabNHpYSI+4KurD8HIZlCHQyjPJHrQPTdOPreTlxGNZnnw4l
iCb3+bAR0Kl51bVZDvtka0TCAYDfwgIvTffp+sR57wqpOcIMZINAb+Lsm5KS+db2srD3o2j0tzb0
m2/4k2xyz1J3GhZ8hab7skDC/9E7OzMOMe3MAp1ZLH22AicKx1Lly2DvxmV8LzCuZmTZB86dLCiq
akMwwGV1kxtf64vX5A9ZcW5QMPBcwT99nl5RFUBGe39foRp8jDw517Nrlf5j2xNRg0Bz/RsjXjxK
DnScsuiPmqw/LPynIw6R7xPpaDr71MOk7YbQluHo65Qc81q/tRlh78E/d7oO+JQ1//M4z16QojLM
SrVtfWB1Vp8Lp8TsXTduj6WlECpArxdkYLZD2TifqorA7X89wg72gsVJ7vWyH4iLxKhFmm5vqmmB
yi0A94SX2aEQTZwUIKqSjLB1xfFNX1vW4D5GUM3UytJH/Qsf76GFEh2N2oJMCmXsk8ipukfdKsjL
nvqwwLjbumq8U4XW+I99Be1r7cVB7exIRyU7kkTP0Pxe5wNpULbPvDxMZkVbzuo7vVr1TT31Ly3q
DOuZj5vRLkSRYLDQGyDjEOTy8GuFAQ8AXOmB/iJ2NHopK0OLVmaR4Ne1yrJcGlzsJ8eHknwUSonP
WkquH1ANN/fWSW+L55zN1z+eWXjP0p7BuOwftJ0iquHNTNvqX93pWw1+m1lWC83WwLTWeUoJRlo1
6wShiXIT110m1mlFxg01mTZ+VFNhup84iCX+roHj/ODRQPqsM+l/lGwWf9CfHPWFZzfBgRRTSQSX
ILhhGZW+X3w1jDLDOgJw8Dt+goZMRsOYxDoaQ2lt/a4cjl0xaL8aYefmWmmCTgFeVknIZpl1x9ov
/HsVFw0xSX2V18fEGwM0OUQa9/deHwgytIDTuvck1VRQtHzIyHjaYtO9j0l7IwwK0fwznOso3BZ9
Ft/PTnqcxVCaf3Gmde6M0u67dYmj+1fqGdDQKb7mP8Cy+zl84qYR+pOW1xmpS3Q28kcqeLb2bwbA
69AWkR/8izy2SDHGmqJY9SAQqiUokCE4aHWr49YgG2eBMpkc3EgOQ7oOwICJh5KGWEbUQA3Rx3Ar
vq6NbhClFyMVeohAeTlLQiNEAmO5j3Ctg5sZlgnua/1XbfQp2ZVeINq1sJFTvJHxRKowjKK0e6gK
SVpSZBXOW61ilW9ZM5o7r1VJai3IKTGch5CKAekMOM6zjZerbEWceNi96HlDPwhzr2XfSXRnZH/R
IRVqWIHY1l4LEUxPto8PFPQ/4UYlYg1iCmpLT+UPE5LgP7WSvD2C8n7fkL+KJ22ZtnICUCGS2iwX
UdV0lVxWVqxHzyK2yF3MNFJUjt5YVhH6W3gCBAN7CVRJaujt3KbIMu2Zt7FvUDxW/QEXuj58wRHT
eL8yaZL8Uk6912yg8Uvw+3y842/ZH2JjNgbU/JnMzi8aAqHY5VI1d4QfFuWisSPzGYzEZO0GWlKP
SHgMD9mJVuPiTsb8tRGJIBKpJ/d2bRGn2fPb2lx+G8jylYeoTYqdl8m42KjRqXysjchvdrDggwlE
n63qRZ1NcjzmnbDb3x6+0fY3oRF1/QgWJnbyJfE0fb0DcYBnxC66Zl9WshPbcsQ2SdiwrROGBIg+
XYUSygM1WsvOHzI15DMO2xp/I80hThuWt+UuWjUmZDrDZiR1LtbN9hHylE1cRuIY35pGkVBNdI+/
iRqfbJ7RrJxk2RFhw4vRTt1z6erDE57/ijyBuG676L6Fu6FBuZdlemdYJO+9Mv1j/5hFundPgBaR
rG5fJcE+bck6LOOJ1D7lke2a0WckaMtzI59nzVTZkP6SHxriF/tFj9jlWGi5RfJuKXMiFVqtydZ5
2A0pEeFCfwmKSWtWqk37fkkPr8sXuZcUewzAlrWS5FVBPoTM4i3rtjBtkqBr374TYNp/QvXxH2y9
I+quhdQJHxveZrr2eu7Dv41KiTOu6i7qlwOxH+SVkssDkN8dQmvReKKNNrXTdJRo0iZRy8gfeyih
sUpfNWyIbyqPgn8HV4+/uI2FgnM+31aL2giG332XsvpYWTCSIhfFnye3cgkMI3WE3x7HwQsRRmja
TeDuAqumM+1Tpim0sbAKvw1wFnPAnF3yc8g8/d6D5xWttKnu7mMz88m8Q4PTr/1OG/ZB0Fbfc41y
4UKNJqGuhNfIl4gexlujmTPHz22FWIdFbQNKGbzkd2ZrsO3hjFeBtSCXgUUoIM0FSmBvY5eoDRls
hybPqWM0vWYsh07nIU2tzB7ieCCvgJ3W+GSSqBNDG3e6/CGIs+FFWlFOTnuYTBstcEX1MPMn7Sd8
sAGQKjbMYbsnKS16k6Pdj+vGykT2RLy3cxyl8iZCncbyZx3K4Qcufifb6GUTUKyu8+Yupv7okaMr
7U+EGrlg5ztXwJbB3h9thTG5d15pkCnrDVX5hfa89hp6lSH2w+QpQghEy1OxWy3j4E0wMmT4GC24
NUVVvhFVxCk5JCxsWKpw9Grc3rPACQCbujdD7N98cOzivneU+1WFtd4sBuEEBzfjA7FyWxvISxMK
1e4tTn5yncq009cE1WI3CdMuy5Z52oo7K6HtSmgiMVyrpMpBTzktrCiobtJR9w4xOw+KUy/saPyj
+kpvC5ukHssl8CWIggEzBFW8Oxv2we+0CQ0+ccTLUMijDpUuOor5n/3C9noORkmerjn4d6+dX9Q/
pCXIsS3MSe440ZLiFxSW4+Jld7InAjnhJI2ZnvcLA6ARKNiAh7VNVN99zvyJhD+2f8bDCAaYPRYh
1D9mnO30QKaFr8ijRTawMDizlHD32cLwxSmrigT7osL7mhnSYxkKjF8enTg4pPgz7yW58P9oka6y
O0tX7atRUE9aEI3dFs86GL6IZ1r63yynhfFvqKJ/JUh1yPZdACJ5Zxp1GB35G1awrLU29oiMjbsH
omSy9OjHrfrtQUgVy9gVjnwxKpnV66ht9G7Z5IVl7GgmDg3EuHGs7hMbw/B2DkT67MRdmnCByPpX
CKZ8f5GEQP+pnxAsOna1Wx/IoSKWiGBlz3oFviSTrT+ZYbYStdsj6WzDcsWusX/t+Z4AJgRkAtkY
MYN9TzKCqy+wukff4TWpZiFcyK0r5nMfAMzB1kzfR++hwlTFmG413R9Ju+l0kRy72R2xoNsYkgKf
qXitBZ0TbnOvtV6SWKB6lG7WxKQojOzLgmAa537nILYJwefOmrgtl6IT+zRYiNrgeLsiCIAHJpqy
NpFbdf6ynjz/MY0MoupJHTTu68CqokNrCPp81mjY2a7LIv81DkrVLQKt6d1NMZRptSziOBR8X+ls
r7K646kHVVzKA3X8ol850ijjb8IzfDI+ws7YEhKXQiUd2eCt8PnO1zNOcOqGmnC1+1BL7XBLaIo2
58iESbrPwsjkRSSESC2oOgIYKQEbpshztLj67AIBV4eYSU+4VynCLwSeas3C1CL6V1UdVL+rmZJI
ghFbQcfja0M+x+DuOpXzAmRZmBx1YKREI4UUW2mm6iT0Er1DAFErBlYiB6RWfAfqGlKAPQLeajbe
fwe5JCg55klNKpaRR9G6tP1Yf04GODiP5LShnvAV+RR0KCQIhREGzDEbJrKqhqnNHtzKrJojjg1Q
8zB7imLhVZL3t62nQX5BQBe0Kz+u+QXe5BRfyyJT1hedkG61JDhW8gKYXRpsVKNVIciLNjaAXbmd
QW4d4ZfDAxlwdrYnqIRAprZKgPLKJq43kewbRdfE1JEbho4BG44jhOJ9D1TYfqt80N9UOfw+Whl9
nlYbUoC9YN2KTnvKgqqwfvrEINmLOjGbcOmT2quhGjFy7VHWtsHWgJULoHBTM6zozKK6byFlsk0B
YvVZVJP64jdBnhwd0eHQJpPa22qNZP322ZwOy4zAo+rOnEwz29s24VMLI5iF9ZWhxu4TihovWKal
rNW93RZsZygyptojO+sZJRCJ0nvGRab9oPlphT8nJZpP0jNKiQtb6LdMhe9VFCzkjTObAwOedVYz
cTLqMJ2M7D3gRNT4uXw2DWESTqTZG70Y3yDkmtvrRYw/BZHzYy/4itlXMfN9zsudyuE8p8En2YNb
8FJCsfrBWhVs4L0VMWiwQiuYMM7CiBthHsKYZWhRq97cZY7WmJtO9n22dNmTfM2iOIrXEUu4t6CW
m/ymz8BTcI0ovtObuGtWZpS4X+wAyNTd4NfGL4pr5cYc4zG+JwqGhydHYt7IVyH3fdFqHDY/116a
mKQjq2K4Q66RuevRzntuRkvoWq5X5YOvehbFhdYE0fAzq2sbH+bk22+uYYf23ihi/6uOAWG8q8Tg
fHMlXlxoZJX2Br6MQ2CA1DzZSBvYJacvv06OvKOCGNuk8Vs+M0rmG7vKG38hB/paWwIza3kgPl5M
xDsnutxQGpqOo6tMcohHIzbW5NdlXwEgd/HXWgvHYsWRcEBF0mUWAUyjvCU9uihceA6ibVS/yCpw
OJw3SqmntcqrrfigBaX9WbXWdJcViVks1JSjGg0iDwZV1WzjoftyffJcVmhQa6OsohqFCw490mmF
JuJkrwPMSw+BJBHIK8JXryiDjWWopL5R17soP6EgnF3ZDINvFMvo6VBaiB/aKTN3PySwUUfJu+dn
pPjWTeF9CcP8Rg/nnSo8482yOlwjOD/PaSeuHdT0AUJn7+IU26F4Sx+1SfkTqWzu+EJCTLL0mChH
M+lC8tQhB4Hc62v7oCMheb1+my8eMMhNGpGzMh/1NF2Q02tnW2gGsvScvYQjvmtw7WzSAZEBDKtc
cJKvmp9tZ/6bxsS036g1vjf03KzW0Zmxgzt3Hhs1tESei7u3onlfx/Flw1ah2QT0SNiqhmX33eM2
Hb1M6290H957BLQAgM5Au0FScq7uIHDBjwpvdPe0Q0LCJYTlLVgawnpV+1q3pC6SdktFecVYGLjR
+Pa2A+172vn+pzxw8uGGv/SdKYi4j/9oeNPxPm89Q8+qwQN71Hunvt3WqgwQNhKdeOiGvIYv1KRD
v/7wk2fIWfJBL5+i9lkbpCXntsGl4OydrjBXSRdHW+Vo2ipO7PgAZ33Ytg3Uemuyi8/XR37nUwR/
GTsm7/ZMKDibc60xeBnqd2dPEpW/ycm0/Yeqa78Y40Db4zsdFiFsquLj022WKiHU4tWbLVunM90y
izCa62f7dop9wjhzknw3vRlkS2V6qlpRTomWdqeyfBOPU9DcwMC8M9vnlu1MxcIvfcErGLVhkl6n
cdEZLO4ScQpBkqN6FEp6JbiLJvxF2ky7K9nFFzc+xJdtR6S0M9YJaRHKjT/f6b/aQiXhbjkFDvqq
HZWGRSpYlJYc1EW1AD1RQqj2u2I5gBJ7cEmmuMe0egv+c7GcwxhidZ1b1ljlYACd3v2q662gjX1n
37aVuSlGQZRs3NxlXjndUN1cvtt4jNCTzip9f9Y4zO/aX1fbeqpuzYl1paOm22+s0tRKvpA+hbMi
tnNx1xd5ki0avYnIIRFZKp5QFMp4M2Wpf6d6o7/VljtDANF3pcFhsM5y3RSEWPRPfxJ6aQK94Q/s
41o4W7NhE7+w2fVv3TyYjgMRf+khphP96BGsmx87nYjfo126RMkUkIJXpHhSsciMhMjZogUh88EX
kgY/k5Lln/XQxq1x+vMCkim4p116yOueeqyb9hsaogC3I898nTAB9oIi1o1BL14IBqVlCB0PhQbC
vnnG/PWYptZu6T9k2cEpDI1gCTcyPzVeJo7w8vIJE1pidNRQxjTeRTrxFh9dDhie1g8KI+AADnbK
0+EJjzT55tqk9CrpsrD7Rj1naveUl3JD7FIpIiQjTtivtcjtn6/f8Mtrn0Wb82YcSwGAqLMpypNX
5kQXeh9GTXtIzJpkTTPgLBq1kTroWlftG1eSpyT0Tn+7PvYffNnJrtyjO8xywJqAR1A/Xw0sjkVj
XYzJXh/L8WsONKXc6oYcOHmltKpbRePnbigF+pI2Jh/vRZkOagUSzQuLQkJXFytbVj0c56nsRP6P
4cNFObaU8fUt2ZjWzu2y4fv1H33xfZy/FqAX5p4dLuZznkddKo3an12zZQrvcD6E33GDy43pNL/7
IbCrxfXhLlareTgEWkhDKDaDdDqdHEY/0MsTbr3PI2GubQqrb9jOsg0exja9MdbF13Aei04SUxEP
LAOejqVXRpUOlaj3kZ20n1ExJ0QAoz3NF9IYkmSt/F7/kiRjf2PLcblOckdREtF0xULDim+fDtwh
9GNl7I19E0D8OlBVNdfSKvv7hK3XD2i76r4ZnaRcQKMmgTStgDA3M9p3ia4huiH9ubjjGGVRiOHA
o+o/k8pPfwwZ7hRapLD2Bnk/31rapQ+2FVnBvgjsvrzxLb645QA22GNRASQcDVXx2ZXbviAIoEKG
Q3HLBJyPWdvYJUw8f6+ZyBVmw2wGtVvkY35D6HsxkRHFc6Saw9xM5tW5w0XISiQlh9z9hJXHJOJg
qO+tkt5UZfYPbu3dcPBc3laGQ66APh1F48U+N9KgoVNT6/cNqR+rWo7pIz6EdDuo/Nb+6vKmghxF
UzOr4ej/nevhHbspimQq+72Z6CQaAzBapxlaoiKi1EmasPmpMKJbGLP3BkXIgwuf+3kp2UQG4kkC
WUCnd6XyV3Hp5v2yJ0Q8WtC4tPNdNAnxmopiuAXYuljC0ReyeoIxwW+ABfd8wlKt8fwsmPbIx8Jv
9hSZT5RrSa0DQKW3B2g0noAsWxCukQQhmJ7rK9Tlhf/RcHE8hm6EZvzs89UVRaNxOrH3fVQFYiF1
j8wuO68OUmXmOmuLV2GEHwNjso2ZdY4gKmc1k8M27uy9SYZMS0e+pXvSq7JDbji9BbvQ9Eieor4U
7q5f4sWrMmMr2DWi/p1VlRfVo4AU+tTwmmMtiH1d+ElNBwvDI/1DUPOvVHa5wx8eEt/OrM7DaEmM
z3zX/9qTEP5EGm2u5BF5nkGnU+X03vKUDYIbQOI/1JH4KDWGEg47VZMNEKwfPspn8ygNsjJkInVH
PfQjYxtLT3b7WtIwfL1+bRemJEZCLMWCh7eOAc93eQ2tfzdN9eGYCjRh+0Qj8Zq0VILOfkft4D77
TjuMwXKiMJcRDZ/4P3Tmb3FPPyV9pEuriJ0vPeUugAJ6tyAllw97dl/zA+czqYfi6fTOa61HCl3U
6ce6oDi5MAk0W5joCJ78blS7oh1vFGEuXl/IgyiccCdx+9n1np1Bszz2dWsIaN6SlecdWm+yP0nh
vGHKjrdR6BrdUyosfZf2Kt1efxAXazIg0Fmjz1kUSAPO6NNLNWJFVJz0rGMamL3bLQrLQqJMFKZb
3NW5im/ss+eX8mS7NyM3kUFzBgHJgon0dLhJWplfh2V1tPyqsV80r9LzTZFLp77xvl7eUk7WwAZh
fKOhp/1zOpBfOvRlXa0+5uxoknEt66pXi0nvsm+FAxRlryG6ap4KTyv6XwABqx/X7+v5+CA3KSJR
M8TK4kB9mKfYXy9vn0Q6aAcvJjFIK34QHmMvx8wx1+RLtsUybKr0HwVVb4vlLo9W18c+X47/jD1X
F/j+wew7R9tlg9Da0GTsiq8rOYWxONACoaPo1dN3qYryZYib/0l6/l9NQ+fvzDwoM5hDJVJijhFn
FRxe9tQf8ZYck5DXnuiLrv1sKyEm6slFRuxkQMnq+nVeWHgY0wX0CLsI1jaH+bMVErkjjr9oAgkD
fQ7HZhzulcjko+UlcuUObr5rUCwtuywsjWUjEat5HVFT13/FO096riX84d5hFT4n4aToWkRLt+oI
W936FtCneyDhrDj65C/0SydMh0PgaWrlBEhfrw99xnj12GgwtfkIUpqek3cJjDuZZS0KHmOyZHqM
6Sbmu4wO8EA3lGYWyMSo/trk6LnovTVAgKZ6mvaEbmrhMos0GudS9b+SqDHHTTeirkKxb60GuIi7
GrH2kVZC+k8PKv7GQ+Powo/6ew3gR2NT5qVgarJbOV9yOgjEyiVu59CoIP3kDoqboylkq4siiH1z
kcjSOgAScdIlspZ8eEwJCntrO8tPF2Wald7Xhg/Kl9IU7SuyLvXVGpIo32mp6cIndvlY3AUoFpMf
VaHyYRMGRHrdFVDoMejTbL5Db1NEL7Gw49ch0bNg7ZWuerGk7PtNOJrNbqSdi+K7jrS3uCbrEzi+
FcZkz2tpLR5oUHR3JKA0U7mgelemq7btuvbLSI8+2wxC1MQo4VrWzS3mApvM4Eh3in+glRlrVlUt
/gm7ZGw/VUATBbMSKcxyZjg+kvLeV18r6UTtQhuNLoLVY7WOvrOtsnqNQUs+GPHU/SwHwyVXNzL7
rxHtp3ihTcnwJpVRa6g5m0zsM9fipBiw5PULG4DZEcaXY8MA9tSmCh0qTYSmxBvTiv3wEARN490N
uRFmGLiDPv9SIXpJHxpD6mpndU7zSbmzL0CQ6+PslDNJskoqOj3LtBk8bZ00Iivum5wce9tB/bMI
UgJPn0ZXDFjQyQecE1yRwxHVQmzsSnhDna6TiHrAKtEL9VXJsCgf7MSIKgI+pkhHONi7x9F2RLh0
uo6icJBM8JnrtpKLsRp6UoWipF9UMAB+ll6Xefg/xJCtUjqe3SoqzPKHGTe2vkiVbEd61/Hwb6dV
NN8TpGOvvsK8+6nPyG5eyNw0PwcwGqNPpTnm433NOlES6CoKj3CiAZ1KMUrr6KYF4Qx48Jt2ndAj
+OmSx/Wk4imTi9D2xnY7RSQLLunhx9ZC66xg4ylsQVsDREe6QnY/Nijh2mxD+79Hps1MM5dwtX19
I6ypKXaqEHq0ZmfTRagyhfzdj5H4peu1k657evL5o+2FdXY3+aFtbAHfC+M+CAVxDaJz/Zepc6Z6
H/RIXfCbKyLZiWwy7qgi5r+8Ie70xTSZdE62aV+3zDUOhM9+NNT9ayeGqD7WcNLQBHZW8RN5hx+9
oXqIsydHFd7wRlR0lq2JEfLCVTHVbrizIlHLhUPKNQIFqlNbxcmDU+pgjY+dlRbJ2rZEJPdjMETF
OiXMrFgUvAP1KrNF267CcKjQCVSskvvB7imzozrQjc+8uJr1HA458g2vj5NkmVvK/kU7Vs0xU7Pi
KUvwMS6m/6LszHbbVrYt+kUE2DevFEXZktvEiZ28EE6z2RT7Ylf8+juY+xLLgYUDHGwc7ASbIlms
Zq05xxzLYfiCEMp89sEWLw9yxiMqm1I3nvJsRGuWGL7mRspjZnkBhjJzlFY2gq6jma72L8PlIYWo
ffR+54m1elzXnBDYMs1ENGa684VS3CK+mJzfyi+17S0yLKl8yusmzS0VT6lW9iAI7GY2cMughZsi
Ma9B/cp0LV/pE67fiaXVf+l5RQttIsK3+z5I0Tf0T6R/CHJIe5Gwkm46JMacjEgTxlVEi4P6GsPC
xF+0gyHtj4akFhMmldQ/lQKGBOvp4NzMZDFZW86500Wyr5L61PWLBVN8SvvIh3ti7ApPz60dvsnx
fpEdpe1O79fqm0YnZQOx6nxohTN1w47voW9v6KEm454o6oR0wsWl9mYOWXYkG4vVxGJheMV/3ZJK
iyptCHtOeidjtJd+vzaz58RJ3RLjURsQ/PcNFt4XmRNquaOwKRvaVkHzMtmqJZQ9n/sXFbR8tAnn
2WcrT4NvxTjZ9q1npkEER9IZj1qfJIegsTV9N6VyrK6oGDUlPBOKuMd2NWEzoDBld1O1WktsTWE7
LpLPoS0+GVmt7GPTFm0G4iwBmuisY/O4xSa1ZtgjrjcipJT5bWCLUR1HFvajRrXdiOo+qd39pof/
SqRXm0Vs1WY/TCSRX8zIjfUtq4wuPbQBaugDJ7bCi3zEKQQkL7m0712DHPQ0JBy41AXZ3nXzOahY
3p7tvDTrh3aUnjz2fo9MqGjNtrrvmHc0qAdt+juRDlZuNN3mZO+HyrCXyJoH5McKKSSJ8/Th/Zcg
NYPnTtPydaerqvLCpIf7FSHDdauoTBHQXyNn9+erPLOtJUKmTVjrXIzUfu7VMCTNHYj3aT5R+iIm
fVehzECO1eS1HL7N8Ery6zkw5U3pB0LcVFO/HCs9K/VPU7DYR85LpKHmnamNkXKH1mA3PXXXljF2
WcT53qyuW7KMiJyrrTnACp+4n0mYCb7Y1Uz4S98oL3tO2JLOD5uY7BsTSPNjsDLtds1zqzxmyjD7
F4cqx7zPypXJSEu0CqJN29niCfWW0R1HP8kOnc5Uu9cLJzVeOTpoex5c19xsjphrbayMKapKQKs9
qsLWJBF9JRFM4n/M15ao+HZt+ZIXWww3WOdT724diIr7DS/Z+52VTdPEVMHs4Upfh+GXIuZcIGxt
XVQGiV3QCjZoADfRpqNA1MTJ4rA6Vd//oFI6t5Hrl/bvoOGnwKlfMiNGI27Y0eKmjvGzzVyjvgnW
AOplaCDKLp8THMvFtb2aRvZfQqrCll2b1M9klNX+VZqvfbrzS2J3YXPZ/jUJSc5XwiJW8CSV0qkJ
UAHOTp6jFmff171mXSnN60jEzu0/Afbp/Jp7+TSQMq7p2inr3DI92aNXprsgzW3vJpl8nRCIgENY
U1e5/kVf9OCgaOuQXkjabhVDPmrqHynzRLqrm85Ga+UpD1oXmhKXBAX6OPH2OsmqlElAmOswaIfG
RiaH14Kq1x0zFGAEPU2hN06kk11XYJpFGzZELrhRa2h6e0htv/qqWQWqzFYD5RBXtcWCD3aniFHV
mHNk5jUET29dVBGzR5wQJOYDY3cygGze1oQCBzttTvtxb5BUP0buMDjPSzCTfd7yI5uwNzqv2M9N
UP7oyE0x4pLMbfMw5KUX+3Y2sY3xm4QdWtCh2rW04IuZwlr94RVNrgn21Pr4n9d4SMWaAcImVtCc
+uGUmX5xS6SDYQ6hW63FLQyu0rlWnp9HZVKRhKyti9WHmlWT9m3MnnSgUrdWsmcLrFC/ecIllHfU
vPx7nhYle11SL+8FJVS5c5BFjlFe+5N/Rz1GZveVVxfjZzVp9aFygpUtHR2t4ECcnlcjnWxShXSu
kz7AgrAN4ESAKUoN7wEvj2hv+5yKyScqSMXXljpKfbUE/cBuq3XMLpqtVr1ozYTGPWxdsNa7iZZ5
e6VJffKiPi8dbY8XDfV+5yBTm2qHmI7Zd7IFbyyysjosu0ybf5p5k86h1zaWvWdwI1LzzUpRmKSW
vWPCqdzvQtiw8ZOumAUzFaW9aDE96V51uVuf0kGT6a6bLXmbW65078CM5UkQ6siF21OT83HuXQ1d
MNjEwRp3qVYYqK1L26JTMftBfYvSvO0pvEK2LXYNm+PqZvZsfCsL6mxEFkittx03Rf7HDqmQw+bR
7jRv0/x2zMxuVSlE1L18gmzsiMho/Drd5x6owL211OO9uxaa+jmvWkNYJemI150uiJc2Kn0JbtOk
XGe5gwqSmA9tMMvHVU9HcYO9IuixFkjSpGucRI2u36yVkX13NSfrr5MxUMxbVEbMT5o/iDXEbsHe
ExeqTPeS4N8M5oBfal4YNB26gZJoSQvsQTsSy1PQE4kGWdZpVKdzeeUmjmfeZvrk/ECI39JeHwIv
O2iinK5yK1jakAgnwigHZDj6zbzOmrVD65/3EVBuo4orgiv5oJHZPHHpilyuTq3NMe96dz4wiDoH
+1KxEMAtA0vcq1Ku2sGRRkXFsM26nUnATHA3jTnbJTvLauNrtW6a0VLVmThmSa+yL4sYpdwjsG2v
3LTM9b0hFg54Bqpgm3xKxJeR0zQ6nWZaQVqSh04XdA0zWRfUu4msnoqtyCDmH77GhiQsB99Z9ilZ
nHqEucxpQwfTmrpmP2KCG93M1GsXuH3oUqVPUMDSSyRqxxoChoKszb0E9bhzhCH82zpI7XXPU8ab
nOk9J42hXd2nyjXZfW4+lPQkVSU73EYu3qZxWLD9lMQeM1k16X4u/TV7sieZxAG7/LSOxjnov3qJ
ORVHMKP5kwHGWe1LhS92CMGCek5otmPR7Je8Btw79WNfXsmp499vdWH/RKFJq9js9Mj6EdeOTrZL
yFp2d1XuOt+2XOkyTODe+3u0oeycHVW3C5mXwzo4HCK13NhlgjmiCXPLKcXNkruevNVcs7n1zaUy
r1IJ2YcvGT+nDFEYDjPxqovOe6uU2E1Tn7y4PvKf0MV/Fq0lp8LQRV3S7dp5qb1jmqGs2otlmr6r
0R64B8tcSO/GKMbTR3Dtfs1k2qKPdecJSF5n+3vNWtY6MoYm+N0zg4gEFYQ79D8H0RTfukq3l69V
2WDJ0xP8hfWcWz/xgXTq1pOoWQ+zUaffM2ud1FGvfJ/QSq0Rw6NM+uFY2fDPomyurPlKDKYZGy0g
KtTCWZcfq8ZLGzhTYiWTdlpBMkWpoxoWMisf0UJQDdT8J1BrU3+cOX+9krZr/NfmLl6S0rd7+2CN
vNuFhazaB4ujr1ENJX9yw5bM3i4L25Wo35D9OTJIU+LzC1Pk3o+GuQg9RhBarseaCvMQe2vTEtph
Tw4BW2XXfFFVh2gUbYULfLPqBDOp7qz2s1eQ77lXU2K0ewPhuRF1Vm7uRhry1XMjuIm4ykzN/Wyi
XZZfOm3oyHVdq8qO0tXJ4NQRMOSFdu6s/s7EgrZ+T6S7LHcswvMQMXNXzvVEcZqTr6OjMOuERvYy
GnXPRI8D7v9oD/x8vCLMYilZkNSKD0LUrgyLAm13uKIzyeywq0RV380Q4Wc2iS5kYw46xGeyEbTn
21H08hGfiCQL2K1N57D5DI6zi+AqNMoK245TrEZ3WMkh1lF91Hp7K/h4XvuciSKygqTwSaCcCoWJ
oCMoYJ9YWbXcBW43eF9ZaA3vS5obbPdDBEX9q5E4snjoMAobN76k5rrrPbKTbzE+AZCfldr8qV4X
/GBmZR0jAydrw45aAoe0TiHV7iWumH05EqsXA7DSnyWSTX3Xj0QFcCQbJtSuak5/u2kx6JzjXG0g
QtvIoTpfqDK+r+laDhmSFLPRjdm0T99W+noD6qKl6f3JKM1yui9cI2Wy9Es0/fgp20PvUY/4VDFy
5dXHRcb3V0blAOIfIpSHfuncT+9ahSRhuilPVqPXcd+RcMzyuCWTenkxHGTTldOxsHv3UlbnO00A
7TYsyFDU+CdSMeOsujkIjEWpyZVRhbCF46RdatS9WpOeeJrqOLK86ke6CAwccGrz0O1NspApsvwy
prS60Lz+56+hCYhsDmUkbdyzTon0FmcDG4tT5SO/YLlf1yMlw7KhCtK2Xzr0x8NJiZ6mFc6P74WX
URJAvoKNzsCF8fFLeVd0ZvLgf+zM2XM54AfeDgdtUWUG5Ci9ySenBKW6FtfSALLALFZi/hHtcmUO
HsaKxroEznpX6LfQSKHSpDOpbzqys0t3fKBQ1hZx9ERTvZhjT4CsbeH8sK3phPnyEiXx3a0y8Dd6
H9JggGQQWd7eKhj2dK0tJY5z1jVk5szOPdHKxu3Kb2QIbLWoeXjmY8wuvfFzpSJSLAShrK0EW2zI
9LMezuJyMO7toDwS02UVe6H8vni0nFEtODD/yBjG1NsRuTQBlsiWOosmxQ4n9mqIKUrv8QcRV6mC
fS+mOiBXfdHXg2B2smPHLYvsMJapsq9L3xB1lOAz+p8bJJazRekiLSMKDiPluZBl0NrAY5UzYkP0
6YNhopuzc4ttnuvkYZFp+r6pKL1Nht3EOM+cI66xS1zA83L/9hv4ZmjWG8QTkKf59v3p9ZxqGsaJ
WKsyZ9/p00SwE5CAMksuxaucdxe3S9G4pm3rIGCiefv2Uu2omUlPQHdsJoG4nReVntaC3PqPv73z
CfHPVbAi4Ahgi8PjfXsVuBO1j1WZzJ+GlTXLk2InCM6MNT23T6lb2SdSqy+lG/3rKfIB4PWiKEaH
bbv1v/qJ7kgZw/N5kwtvejeWdXmkfciuWBFd/vH9nX/g2/0hSGKt4UPfxNhvL+UnlR7QbWHQQPmI
Og07seEV+C3bLr/RUvNS3s+/nifoHfQrsLZopZ29NStZ101SY8R9I8x7EwdHiEKVE7JYUHwnNBRG
VxTxxzf5z+eJw40OKd8FpLq3N1mZyi06FZCz4utF2A0C/5WpBXudc9WFS/3jecKGRl5Oix1h0Lmo
gmrDYk54vGOnpIhIa4hzOQJLO/i2egMbNMfrL6iO//FEuSKXw0SBnP5cDlS5xTp3mCniOU2XKO2L
9bBZaqgZoHLGh/RdMbtfWJH+8UAZllyLbiyy7vPPPPO61R15y/DqKC+5k13Es+dnIY0Tefj43Z2v
CAxQ7gsBOeo8kyd69gG2+mKbIkj02FqwFAqrbaJ6SZvIwuO8y9FsxFRA2n2SUJH7+Mr/uknmUTZg
rEVbysHbUWP3vqrzsSLJLU8qEEb6EEq7gSYb+JdyAP41aoAsI73ngIde7qyfHiARdy1BPl3RpoS4
dcu6o0pe3ZsZB09TGy4R3f91a5CEHFqNnPG55ttbE8TRpqNigkm3geMq8qISO6muMlv9+t8fIm1y
5hbWhI3x+fZKhdbhxRc1N5Wp2vw1A8FzH1Fd6/RnaM28fHy1988R7RTLDwvQFlFlnitO1t7k1MhE
3QIJZqcSiH0OH/cgVV4ederM+4+v9/45Gnx3iCnRfGDf0s+eI+a5dkW3acdbE+nKLolyysy1++5S
uv708aXe6R/Y+XEtJNuMRdoU5+3/kUMUHebRjt3Fa4HvubNXljKkEdl3h2mRRRo7A+3MO3bGQlQ7
Tnt1GbY97mRO8oafpNcf/6L3Ew8CTyyWiIrQQYKPfftqW6JsukYTAPBTLGVdyIooUsgONgYaR7Ep
3xMbQGKlN+XCuHDtf7xoGlAoMbasLoR625//tUKya2+NJZmcOBXkNrOE+Oaxpj4bK44oO89dLmmZ
3k9Df2ZYTkQQLFEgnr3pMl9ntiDYAEcJ5WVUU/6S+FN9DQhd38NskLeVlVBkSqbmwvz+Tj1n8Y1u
QlpUykyBgOve3mvmDVZVjwvhlRnVEey7vHw61vTBqrF9XSdrOVV1GYQ5zawbfVn0x25qm0ODnO7J
9rplXwWreWE0vn/+lFDQMW+IWSiX5+a9ac0ai0o72yK7yU6OKUd2zH19yppmvWsd//Hjofavy/kc
CtDn8Q9cvW8fAaJqlrmRAASEXOPnziyFuSt8Tj6h4U1U70o27hfWnfefNvLsjaGLeoW99LkQn5eJ
mVelVmyJrJYhTZJ1cyW4TTxtMqQLa82f4+3fOhniHbadMx1NJPkUYs8Wm9XQ2Zuh8IilpDJr+y2o
NeyPn5aBspkraes4q/B2OaXHH8yeLxQAvF21EB3jNG5z4d63Td/5j2FG05m22YJS2Xv7uCsBAHM0
MEK3aTUcyiGgLEjYfdZckDS9f62c+hnVBg+Yt3u+udalyZE6A+Wd1yp7qnQvP7mlUZ0qkhNDp/R/
fDyK/nFbluluFnRY/yh3zj4kKdw6xetkxWLhGWcQiu9QE+gPH1/lHwOHu2FJ2NDBtGrPxmrrD2m7
klwQ08K2n4YlK6swEPN8GmuM/v/z8QQzL6sqXyLoYB7m2zelOqEcnXZsbMsse83g5b3C3kzXa9j3
mtyzTizaIe9tccm5/I+7pDvLdMiazjbw3WHT8IZtt7YdidbxRNWxz0NNonGSStO/fPxE/zFMtk4w
nyEVCHa6Z8PRNyjVIRvhIK2y6pgxWUaF1dq0ooJsn3kiu+BP+ef1trQbXiMf//mqTtkPihVK2tgV
a3K1ccuOsPrSa78TdgRV8xIT/J/X49zODnBLlT1X1LOl7V2kYTYN5MLdByaRoY1IUCRtBzGVuMOl
FcU8/75Zr/m4NxMBKwrxKm9HjSVUBsXAt+OuX4F90YXxPms5ajYIlkiedFx5RkjQlp2GQNdG+COl
DA6rIvZGr41+R5LqpSnn3XjiJ1F+YcJlVGF8Op//8EH3DvGycc3x78SvVvt6IY+q9JS4MNe+e9xc
irs2sXhvENbztSsrejAq1NpiUmbau7Qdl0O2Ltl+KAhsngzfuTCc3k07XA+25EZkB/JEiO/bp+0A
xtFwvtnxYPa+FsqKTB+ICQbqno+/k3fPkFmAMxIZfHglXHyfby8k7Iqd4SRodJt6EYOyLA4q6M09
M/nzx1d6d0uYMpl3eFEkwzhM3W+vtPgo+FMCbg9AEdLPDBrnSCRzdsEs9f4q/KfJ/9kmGJ2P+WyY
ouQwSbKVzsFoNKvaAywyzTRELrZI/39+dEyLnMI3rzDCtvM8i9Uq6WM1g39IiHKn82S5V0mt2sgQ
OgLBjx/eu/GHzcDcAkO5Ehny518fNMneaazOP+TCJitD7wdsJZp1k1jDCf9QcsH39f4pcobdOBqc
9di5no+KScDTcvvWP9iuWvZA3tcThC7t6uOb+iO//nvPAKSbvQIVYjbl8FT/HF/+2pFPrrcxrAbc
7HSs3NAy+rLusXQ2oxsFKKBSkHWj48EHcz0eqQmnKTkQCpNZR5KYN88hnKyANUR6GyWyLoddKahO
h+kiVR/T/zO+0wutfiOg6j/P7erf47CwHpxE2AAAMcx9IS90RB3ump/nZUTrkI54a3f4Hs0cYVTq
/IQW144AxVz9dvH15TVDtFlFHRj804AUwIazpNDFVr0ZrEdqWMx/wm4HE/SPgm3ner3+mM4mGdWB
WWrNnd5Mw3STtJ6FDK4ULnAYaVc7emPZU9KX8ysMsYxYKI/iyE0q7QS0Zr9i5AHpmd41coJ7NeJK
mGLX6fI1ojhdNbFnpxXtZqEX3h4AS2o8gAmSv+axqerDSA1on6yJQXfOAQ/2y0ory4vSha9xP9tW
PiMuBMVc2fC7MlFGpV0sVXvcTGps4mi5DvBfxtnNDoZTjGBjBj9FCheBIxir+1qiidynfeokvy17
GYs9G4/e3uWoC6vroV1oKfpZ1Rlyl9ta3/EI7ZHqAdvRvIvpwAbwjHQEw4kW47ovluumhtL5u8J9
3lF+s4KJ6WhU6hm4iIXyAYMMgHUJe82OLoxI5qA3A5L6Bl+aTyCPz0M5B1uQ4bAaLbBP1MdFcyiQ
eUUVOVlQ4Gj4xwjMN6jiml/XWt3s+8FPLlz//DNnQ88GkM+CKYUKyzlkZEIKqQJlFOjAF8xxnnxN
prGOXV/rYs9shqcLt3t+PQ7/zFwsauTiwDk47xI5ZoKQLvOKY2pVbRIj7qv6GHYbxsCmxtIXrTjr
52vbRCd37cnOR0A7NuZpwScTHGh4bS1aRG5rPCWdnuw7+M8QkDtbqRBCpy++N9DjshDA+6LfNqMu
ks+ub2M1sWq2tndqSfXjPFgW8BaM7x2fsl09VmzDp+chBQS7N7sZipfrCcoWjiUWmG3SRfrnVLOR
3FdT08gIFgkcV/CX7IRoY9T9NwkE0ItzodFxJnIoe2rNGaqiILv3xoAw2kCMcb0f+gSrd993RVHf
BX1mWAdCETLjyixM8Z9hF8IBC9xxxAqZNYrgYfbM9hNszPQbbwrVizGt621hyBwILqbzPSTgIf88
y0roJ37rkv8QDmEVX1NoqOvNsCrishKr85oDuRYe8ZK1MExx5QrCdhdDyvkhX2rQSkoL4LaC3rBu
g8ZQ+S8L3fCB8ywZW4IuTGDvHdI/tLAYyd7Jdq4DGpV6TdH3KhJ5X5kv3ZB2S3s1gzgHctqVa35A
I5AaZNOlgTeEsLNX52hyNtUilEdd+mAp3HafXWs1fg1s64zT5l5Cy7q0AUwz3yyrTftmQR3pXX96
+XgkcnQ7+/TolNCH2soCNJOp9G8blb/WApnls8mU1xzTAg0tCFtqOV7c4AdboeqhXENMzmffx9CV
3CekyMt/Qcq08NBCffJDAbwVuXiPuizEr5aOV6tX5z90v87u0oaFfF9NdjLtgI6gD8v5IFLAo6ae
aDtMx8oMqzwz63vG+Fzs6ko3oeeq1Rh4X3rTPKCvn9tHQmW1Knb8Kmn2uj4Dca272uqRTyEDyW+m
3gMRNyh9bcadjvFjiZvFJo8JaQ7W+LqrfIANSD8y/9lW0l6/udrqOy9mXzY/fAmMd4fYGEmUj10l
DcdCt5SPTtQwy7tAIcX8naskaJmIXFmou8EtG+OoRoHYs0a6HwdZiVWDx2RZMJlIQZTf6e15O1W2
YOymrA2GY7FmTlsxnzloMlTSdTkykKmhXZ0VaRIX1AHvbLMJ5F0O5zr55roVupXaJgntOh+9RsVF
ytd9m5RpS8Qfg3EAFGsVxwTVOB6CtHKkekTPS1oA0jIyEhz0HaFwqMQ89vNcXym8qeglXXvUr1Wt
+clJY4v/qCHH8iEi9wvqOIxMvULA13tD8QWOmvmCASIZMb/3fH3NDiRa1qPiHSoQnlauqSiBDu1E
XuM72o7ORta4O2my1oU1GXJ+E/qWwpcQNVOLy8/Nmly/1+ss8X56q6WtV4UCNLEfsn6cUZoYQYGV
k/L016WrpXii8rxGGmp9/+gUfvoTZqvxqQVma1zz+HW1WVaKl4HvJ4X+afOSkWx5nRYlzmoegDMX
QFXdxnJ27ZJaL6QF506YJWOOXTe14EjKelWv9ab4v8dD5KnXNpAWrwlFUHm3iKzMEU8my1M6+l4B
O3eYI7JTacwOU1lfpeAOs0jNbco4TnKQo3yvSWGGJeAAvAmaSr7bWjtY90hiV154gZY7RvxcXTmz
pky4joXKb+QmjozcFq7wU2LJqjAPc+nl3nXQM/rHsM8Hq+8Q2RgCDrs91+ppNRbnt80fwoyzV/I9
Qys3WHBx+IhBHjA2ufZV2hlZsuHqemnviqJdi1f8q4b9PCcIqdicu5VcTlCOCvuYQTuCJ20I66bX
PDlfKQDD7m0WdDhQ1z9y73Io2om2dCZSUsD9JdibzWiWv2igTcGJ/5bDZjWxxnave513GKFhlm2U
5tli7TFlII2Hb28DMhdStt8no9ukCdI1f+qI5a2fU9vmMsqqdUgfcen0X8FvOyqs3cVSBzWbNgjO
NgMaOi5C3fZAMhYKUKwu+3IwtGtqGhqbvwkY4BiOXRBAf1R6Pcb6ltm8UIGvshcMi2VzW8zV+KWr
A1P7jz2YVYcWaQZA97V8NsKl0I1fqZ4V2v9YPwPhsjX86X9brP0k0r6dZwt7NCetk/pRE0tZHow1
UWhJPXpzC24PaRhYfHpN+3xpfj+f3rkstRG2NFs4D6bMt5dNFSKDbGmdo2C7WD/6/doHakdhpP9p
mVnm3jn9tCbQgBEd7LWxr5ZDm6GbD+1Fc9aHYBn4ZHwMNFiN1OrsZFNPwxgmTpDhrNIS+WOe5STm
cJhn3Qvz2vBv7MDrzKiaxnESF4rLf9rpf+8UKUFS5sHnts2mkF7Ozs02JzKx0GA/+thvhv1oNSOQ
6dEIelwiEhpx0cj8tawb/4tdO121xy7Weg++rSxOAgvdjxuthiS/HW0M0LxIlfzkE4esgjD7NDVR
6lR1Ze01jUn+WYqhONpNazifa1vYz74zGENo5EE5wpgZgfN//LreUXdou4G6o06PKhPsyjlvKBjI
5ExSC9g7NoU2Lmtdvx1dTtLt0Nf3hdpckYMNzjcENplkxNrKbz0EeStC3zIcNV99s+nt/Cb8DzCf
qtT0xR6nX34ym+6FU+S7jQM/lbxFE94DqzaFzbcjy6bj2ntSzcgElWpnWLcSFlBatDSjQ1g4hQSl
Wuh3nj4vTYxsy7kE13i3i94AXmwY2Zb+qQhsf/7X1sUeM/qgiasfB2qeX2hiDfuOzF2LFZwlB3sb
e9cL72f7St8OPx21HYZeknMApJ7XHrhVErS02j0i9Ch05Bdt08DK53Bx8lqr8O9Io602a1TuHzWT
UogKewVSemeMHjTe0Br7wHsUk1wrYIFlOT3BrPILojkdWLwL2T9YjZgg7lz+X3vXl/SoLtzDVoF9
cwsUt7Zz//+XvKkCvH1qSJs84ViLD8rfn69bNkT4o7zgpgc7+nvsZ23HX6gvFVLeX5UiLDVhy9yK
tP75dxtYY5eYI+XftvQK59AXfTBf4U+b/IcUfk72BEB/8G98IzcvNZr/jMS3d8wb46LcxsbzOUeE
1MLSqA211UkKPbjxZ1828UASe4oVc+getK6bEd53li1DQ+K5uM9EJ53YJqQDyW+f6BOJB0l+p4oC
NndI2I5THhBnly9LahJ5bRUtOcucb+r/JPdoxa1I2uBCfty7kfcnu5W+pc7I84xzCVUqZTaaeq0d
PXeMFaEXr7MzqN+sJc4Da2G6h/xKAoZ0nN/KWZML5b0/3MO3zxBpIaocTgusJ+CX3o4ac8rbel1W
cSI4ojOiLEjnmxIxM9Uath5VBKJcoCa2MjJYPMqlHSu/Ix/MCcfLDnds5X3DnIsI3/TY4Ca7acUU
98OvxvwW15LfxAKv2LxrIE3LJcwQp2n7kjm6V6E9+ubwMCMHv1FmjhieRLBE2096Cy8rrLPW/oX8
0+Ykuih3gQZtuMM+73D9n+hYAe8YlYlbUEnRat/agaMyzi5rdv3dJqjUs9AxhpLM4SyR+uHCfLF9
TOePjanNotK70TXOJ8ka4ymFMb04zW66rKEVqAHf6DrfUUEn8cRMilNAbzzUjfRXu/jGkQj14fXj
H3E+clgk4T8gfKCUicrpvFwfNG2O5W+cTnVPJ+i6TNiLhHzjRnGkp0dtEzm8q0eQrtFFak6jAxXE
BlPG//PPoCNue9C7bATT5yNoWdcZWXQ2nISnegublbfsxlY34CKY2DcB/ufD3kmFdjst0Jex4TUX
BvGfssrfb4MnQaQlNMGNcoDo8Wzq64OMkhxk+dOcrKmPJyYY1lBOfu9fr8MI1TdPlqm74YjV/7C7
wTf3lWs3d2JYxp78Bnwfxw4q+rxrJ8xQ8YgDhbw0o3Pxmg+6qYYrFKdjERfExN40q14vrwnvODhO
M0kpNfFIS6h5ZXuUQdrPHI76rnVjYu20Q6KJsd5//MTPewzcLl347UZZXDeyw9tvdibLcE0huZw0
3/256L42RUUmnrMOrPmF3e27nvh2LeoHCAx4v/T9zq5VFBCRcs53p2nWfi6A4u0wKTeb3dSp/NCO
1EYBnlheE/f1UBE0kWURBrDxGxW5CTjI5W/vfHfARA/Pgk4V+nR94ye9vXtFQXPuVdGfNKSv+Q6K
BL6kWmCr1h1KmDtT5mtwYW21tv/o2xFGt4CHAOBlmzzOt9tMJy5+uGE85Zt04OQ6ZWtdTY0ppyv4
cSbUh6arpvwkYY9pnwm+Ktv7zsaoIlQ5lC9rRoHqJaDQcZ+DuUUmHpQ4C5rSJN4q7Y3xl12b8xJ7
7loCDKB6P4Srm3p5VAtRuN8mpypZs6w6n5078rzF/AhzgEWXc+3womFx0oq4A9DfYB1iqqZwYy/+
ne5ACrgw+N4VljZap4v3ji+NoyIr79vn386JZtfpBFHItYY7lTlAFISSbXll0KGEZp4IMl96R0Ki
qceh/bl2/uLHIJ1mtfMlg/QIY0WPcgQf+Y5Eu+xrCQxaXS2roRVRq0zrenKS8VJM4Ts/AT/c3ESE
zhbqTWvu7Mg01AgAspkgA89jBN9LMsja2zyjOkyOBKaHThjOnb72RFVoZulk99pkC7kbLVcQZliL
3LvQwfvHx4WmhWoxMh46zxSM3z5Ks9/CxlBDMHVa7WlxcdkSHWQ9GEZzP3Z+9jDPQfLAHt+87h2n
K0K9Xax2k7Iuz2mPaPLCMP/HpwXCCfQVetJNvXf2apesSuZ5LC3cdktKvWd1MZZifz7YHf3+VacN
feGK7xR1yC033Sy9UmaXzWPx9hFABoaDounDyZoBKezm1gOoYw1YoyNeZoXLtbdnU34yCv7S3m8o
s0YaNSM0N6K0nAtv5P0D4Pb5ES4vhXP1+a+ZPTv5P9LObEdOpFujT4TEPNxCZmXNo2uwb5BddgPB
HMw8/VnUf1NFWomso275plsmCWLYsfe31xeplS2vrMaxkws6S2VBK7XZ27+cCPT8rinp+Lk4vZ2v
QmgHlhCvDp6NPxY1x+r04rxMZaXE+qvxFJ07j+rTdOFt8DVXocLRI9ajHFlWpWdCf9WdIL5mcyHD
Z79H39pn/fH0y6xuj0dPWi2yetRjB165/qrdpZc2/WV76wa/4i188NaYrcNWcu/0hTJm4U2xw5Xm
abjQ7k+/ydYjlprup1toMphtSBus/moHdWDuMIfcKxuh0zotcDRaqwWX6KR6q5rXqH/Wt/XhLNnb
qd899zio/qbhLXnzLrDPgs7v0197+vU+dLifjrSjZy9r4dP74UgCuQvz1FcRHaR53sCSye/VBtKI
Yl1quq9mFo6MuO5daAY0DgthCrgH9WpuzvjNu8Hau9QNMIHB4er0T1ve+tQvW77Mp1+mNgqN+SNz
KHZ+5cNDU3zv5Eb+7K8LgjyMtkg6dXBxXx+hc+cakpJHhKn/Lb/Ufng/ol10tuX9+dc59Okxq9VQ
TiLBYozHlP+l5+U7/f4X0+H0YG09YrUSaPRBmkov6mu3j/bLNJ38LRH+1iNWK6E1FF2bs+URl9V1
dKlfALzaWgmrAOt/s/HTSK1WgozNiho3z9DuCs/vr0ECTLUvf9HB3BlB+lv99f8bttXsbyJPVThl
li8zXykvxmVx2Pr4a+770Tst4/ppHnMTi0kg8E7hj+paP5Q/7PtB+ONlL8/al/jZhNT3ttVDt/Wt
lv350zNp5R5lTOntdZoC5ZXrulIF3jf7+f83eqvApajo9sUZSX8d9uP5/yadsXEqLh/gaBPQSY4g
SUOR+6HI/vQitOHP6H1T/dWRl6Xy5JpPFjhBY/h++k22HrOa2/jLh5mYeUwV42J6ELTKV8gqDqef
so49uTxBXSVbCc6WaYGQavVZHNnhTKjO373GjQsyzWP3ELr61MOICOmVKIsypY/RTZNzZSShv0sp
0P6XpJLes6igIfv071m/9XKXQxewWEIs25+x2pemYZRQR0Ptu5tmg5+qY3EnlUrZWXpNlhXqy0b8
sYzi54/J85bWWcLKD+eP9Y11xkXNBpcc/4gsiN74CyZZFzihM21s6+uTAzaDZYK35X5CQAU++Osw
d2MoIgF7+nvf6G4dB+hCOlxUYJIgQiKn29T7fx1IahZ0A1P/oX2PjPXXByLUobtCZtUPo86tYCl5
05m6QKAcqH3YdbeV3HjieoFzN+LIokpC2xcxqrVaei0gdnVOjORnoyvJ1RynyZ2tqOENdBr3bkYg
f50Vofdv8snFgYkzEk08ucJFdbg6ZHIjU0cFONLP0NBBXoyoDiMh9OD0YB59PRv/CY5kqg70mB2x
apXKdfBE1oqfwK29CrRdD89LQtekIDXkZ6cfdjQleZhDHw+tXsw96gxfv5xbcbN1cz3/WdlFdy3p
y3zAoG1r4Jav8WXi00fN/kWhDmMNovvVwCm0xcLese3nJC77s0qxrZveSbRzEeUvoP3tc2UWZkV7
v9YHc9cPG7rD9fVqkYgioiZF+T+jH201Wyw1S2sljtxn6vvx4rg24mPpjGpn3hRl3Nk+VodJgrnj
rCXFN9nh0+35dkS27k+a8b9tDPo6ebD8HosuClS/UPnI2K9+D8dh6MjMjF5aRRGdCMIFknKwOpI4
D/kcOc6VxGVJ21kG3McArirBgGoy+56kMYvqj4m+fQqDpk0ScnPY1Fd27XtZYzeXud5Y1a4gSd3n
wRQlizTCbIQ5bszSo72T6xrNC7Q984drrrfyOvPwiR5S83nqbeWWUl8yXfWTHr5KFxTamex1UkEb
EfHRoqfGYS1ddUu9g2viarIiEHJjjMrd50pj0AycKH0gDs4lfrjGRTjb9Y1ZOvXF6RVyPHcXjPLi
1oMsl5zAMhCfTuBQH/oMdlv4HDexRUZHmE0Ge7QxrPO5a13nkA2GNl0keQ+mwh31AiutoZzsjfFe
3ygxZaNlGEUbiP/FG2sZm08/o1+uYaYTKc/2HDXzLaJSgIsDqjXjIm5BFO1mOdTlHnp9xUVQ5KH1
fHocjrYlhpImN9pVqOBSplmNg4ps0UoovL7M6YSXsl7jTX9m1eGEHWWHBHtjjRw9jrGGBs/k+pB1
O6slghLUEZHhpC/ZnGX4kjVFlPqAcL3WB2WwJVk8Gl1E9qR3ibAwxQB7v4oEaPlGZxp3yjP51ukh
6wB8VZlRHKoFheOiYthNmcAtvci3kk3He5NHngXVz8c/cE5Wk3osVCuUZiZfjFgqtxKT12uont5t
iTdzwEubaP5y/QGea3xrwuvTtXbLGutoXXGi6TSqQrKm4k1v59e55Vk5vjJRTTTOYQPuKTHSPdLG
9DfQi+LSrKPviQZm6fR8Wg85HR9g5xfbFdY0vNnVB7ZMuhh1p7NeZFUW903UlQ8DxMb+gb7c+b9B
d8D05dZci9swnsMtN6qjp1MiwaVjeT4DT+Lt6ysXdlWnvTuML2D83eswS4ruF9hGLwtQnUnVL1X4
VAc4WcOhhDO25Xdz9NWxmlraa0D9U1ngcFoNedhHYD7sZHoZuBxByRK6e1mkbpdeGn02whhus+m2
aPTqSdSNfVn0U/LLKMPR2tjd1tv48jsAEdAXjdAAy5LVqlYsDSlGh0V73bThBGjYruQBbWwmL1oP
Dypf7fJqo+nn+JkI3VWgEiYmDNQTVmPfjbkqFcS/L56IXJCWvXc31967m6eIRpFYbeyc69m95DEt
0DlEwktXyrrJIbXaWUeTJV8EKIsAGORwM1McweUcrqlfM9H9NM6b36en9zqwIoOKoA9UB20VWHis
W3siRAgkcWvrxeigdO1AZYpXa5HpbJyJf3sOi8dB3I1v4pHWOu8GN5GJZ7BP9kpyiZgtoxtTl9Lc
eNB6Q15SwlBdCUxxb1NRtH9dMU07eUaWddpLhHcfqDDEqoOLMjBWN3kqx4uTRxHVLzYdKPbWbUqI
2ygmNkJ7sZBZXkOpdq66wUTGZTFFVboRdjSAzr+y3ss35srx1CTvDUiCXluHb7bOfGuNR38ZQoQX
PMgQDCL3Vi9rIg4XMpltfzNoMNgQPvzlicCdWAVMUQLCtUB5AEiQNr0avTiQ8s5C28EKXCu8vTvF
KszTet6oEh+tBsqGi8CHr+jRdOauTrqoUPt8Krr5RZR6dpATaSXK+HGgskYuoly191XZvf3jWoCL
j0KASxPHuY3V6depo/UpnjKQ919S+Jl3FCzoL2ymcuNAOVoJy1NcuugWv1wa8ldbWUjNH/52O794
2tju8K0y/SaNx40Nk7+UX/v5MkNBj4sMjXtIxYlN1sYLVl/MS0tm8oxDq9JeQZVUIPAaZZ1CHMDB
Hbv4VNVKCzVUX3vCNwROyCiNqV6i4IWwL35PoWimcxtiYxSw11Jw8kWBwizIlFz3flEKodfQ93DL
DN8MT4R9HSixPUjPN7uxUziiRyB32JIOYX7XIBIUoV+MTWsfZAXx+5st6NDVgmGSqHZ3YQ1HE6qe
4yASihBt039QzQaZ3wNcUPh5gWhnA1C6jUbBxn0VsnLjhyVtz32gy7yfaazIzKq3zkH5lyBLp1Kv
6ayKa1okHTKTHSrKfjBkfu2JwRtvM/qy5LBQSsc63VuQYdMrpw3j8i0Relk+FbUT4xPvpq0pimCw
1TDJ/akAnATFUNNDrBBjxJo1vBrsbyyQ6thmc89RWhQ5+WDVNZRwVxOvs9BlWSB6rri5+vMA67jj
pkSC5DxXrWm+a5uwlQdudW76n2oQclSBGdW9chdaU0faUzZSnMlRS5L3EAxssU8yqXMxRQ/v8DeN
fMPLgRMkPOPybYv/yrEFpljH2TAEWFT39gtNFLL2DZoO87MxQRZx70Zm3F7rUWYllKANQIxgIYy4
aPemaDU38R3anrLbVgsz9Phjl07iPKOuqpxHkdH2j6aEqf09Gdnv4Tx6KKBS2bXed1Ul0TIG2tLJ
AInbEaYBqXUsyugCxFb5J6vqCmxprY8ACsHXW2cWgEHr4HmFou4mHffepwpOY3GYCHXjA7aSyXQR
2xUGT1RUQwFdN46aneMqETDncMjoFI8MwJOqB1I2kLVBUx3tDpW8FJy67lOKT7D7NoX0doKJ6WmC
2o8oS6MgAVVoHZJazeMgsmjsOCMem9Hnu8jng2x2JU63/N3JrteQt6eBh0I3SnwzRjQ3+bpNixgi
XVTwCRILu1Yq+rq8drpXYkWZL6lIRe3d0Hd68r3XG9M6DKHrtM+4Jhn5VR1l4wAZFVnvz0hoZr6P
aLaDLlmqzYSKneRbo35DHyBsH3uX2Hb3plO1ALfb0oSdBtUkv8EuwVycQOweSBxdR1YDSNbMJkQZ
vtuZSegbGc0J3/gJ6AxHbq3ZOYhIT913JtT6x7JV5upPzTU/vej4e637yUXyrQaJa02av3SlJL7O
9IOUXs/mVOK37MBPDdRMk833SRAV5zs+nZE4fosIvrqtzNhpJz9Lwj78UfOTQNEq5pSE1i5rzMT7
NdRFOP40+xHtrB8ZUTtBtGYjuBFpmEeQ+vrEtYOyagWk1Miigfqbm8fC2sOqEoRBSRGJ2fKlY3Wc
rPQ5Ktp5Tz26+F2YVpm056kuGI+dvjCXfs9a59J+EjuR9+v0eXF0JqIuofsCJBe3MbKlqwCRl6Gx
xciUb0gpCtc31Nw0gkzK8cbGtNbx1aJKNo7FdXRjavBjUBOZ3AExoFynM5BsTUMtsUwSEKXogoV4
L886JTHGd3tEQPLf6TdcRzjmEhfi8UjQvXhSfVwPPt3mUa2TJ5Op5HGD5wVdWMn4D41ZhXuVyp49
R0+F0xd8+JmGh1i3Ru376V9w9MIQDR1HozWbUxPAwHLKffoFCEmrio0ne600I331YiP+jYaqedBh
Uo//GDpiCLUY9GGySTPuolT9+iyjaSGit4547TLhnJeVNeo78tJt79O/6dYbMdzR2PI0btOkvRGa
L4Ccr0/TzUmxRzbdVw3s+hjQD+o9DrGFxjLJ84OhFPp3wtxU31VOVr6eHtWjCgevSiIBDAbyIKgT
6/tUglSz9YgSX6d4CL9VtiB9cdbgd1LNfqIUZrfPQPsDjecIfS/lFIFLNuIq75xAn81Re+idUBk3
8tYfhYXPIQutnwsBg3Q5qUc6vldD0uSLyU0k1ZdkSHsjOcRWoYZFULhEJvfsWVhjn7UTKQYSOmLG
UdATsXTfosLJy6Cm7bGhOSpUs4ThrAs3OichWNjRrnGWPcaoBjX71/XInZisPmQwhGaIcldZEU8p
Ad6Ehf42NpihHnKnTvXzofKIhIiQ4i2C49F9nNgUaRvt6YAEHNIgy6T6tBwSSMR1AsDkLRezaeDS
WejjLnSNpjqDRpFjTQzlX8kPOgg0AYKWLSi6jyoLTam0HGEfTs+jozlswoUA8oj+hoOUn/T154y1
qket6SRvTRM6ew0DFpqjy/5g0Ra6o5Mbx6jZqoNRSYuNGtXRvkDhyLL5F3kYHT2W8fXJfHwlqTgV
3riWEW8acxyHV1WI1srvAaPk/5gLMFkwsIt5Q1i7VK1WWaC8HegVIPR9c2YnvaApIbmwG095TOJW
XNg0YP2jnIXnAfaFWmaxDZH2WA1soWiyDaE2vMH/DgUC2D5/aZM8lDsIYrrEWcuSlY8nt7lRgzge
V65AZPe0Zf0hNV+96EAZd9nqx7elcREeu/CU4iZOMNXYYa4wRxvj+pcJvRxpKlUXuhtsdU2swJdN
yYd+kG8KmD+8k0VD3E6rNR6I6hRh+U2GQJ1QpFuEGVDp23GHYLhPArdM0q0kxfpA5+qHDz3XJhIw
ZJHXYkng3G6c9kP8xvUQ3xjLDi8aA6NzI4jIaZ2fXjvHI70wUtk6OHHcBZT6dQaPoY69WDN5b+4k
6+eyGrR7UdldRmQ1R4+nn/VROfqys5pUWoldae83F17i8mM+7RuYsLaeTWfbW94WEfcqGradJgka
NKBUQssKuvhDSWyfX1tpp9JEWnde9lLVlPOuK0OJIvpcU93FYMy15BA+q6IeFSpUZqm557LtG+0m
xeU7u8yRrk1vnUdA/xyP7vB0+kWOBs3isCL7DUIPjh6Ejq/v0cJ5oLNZ1V4p5DjxJXOj/u5yKYwx
7UltZfevT4OiQp83CuKPWsZq1Ixcqo0d5/arqaTWa4w3MG7TCpTeqnI3FsKyrr58IGt5FDVpjJ9B
IKxr4ZM1maoMbeu1rTNtuY1Fu6Sem/M8q+cdpRQTzrztXnDsij3+XFui/ONxJSnnAE53ljSku658
dhaqoTSpXUDRXPGoGHlFepYBMOMmHqm4iZwe2KOFhp3rgj9Z9PA811gNLKj2lpSPqry7VtdiyjUb
0Duj6JIhaPZ1WoiNjr7185g1UHGoVVOEJ5m7FpCBI/Umb1D1X71u37tuH13K1O6+DWX+yo2o3zib
jp62YCcXKrsBRoZdZJW7qhr6YakpjO/4XVN7n6XaSpqzveSgO1VS7afSHbYygutsD3IVe4nSIfFQ
F6L6+HVhZH0rhy6d1XfPC4t7cDPFVSecemNB/OXNyE7DFWPTQtS/LgdEmYu5nFuq70oX9i9Wj6dI
6zXZrpxMgRGwUv85PU/W0xIsqUo7Mgl4cv7IclZ7ZDcL3FiqMH2falv1a1r8930/0c0v6vmfPxpV
Fj4ay530MeHc1wEkEcXYyqx9L0ZbHtRqHg5cSm4qAsibCevJf7xrcKUCMURVmksAGMN1mpogVtST
PU+/xmHA92Z027PIjLLALu3iHw8aSHALXmhZA2ydMNq+vtkoFk2Do4/vjdOVh9jNYd0penQd59X4
cvp7Hc0PPhRgChqcOUSJWlbhKWhcezJmq3ufWi97c7vm0qUtAnaX0cbnMrIfTz9uiYI+b5q0crG8
yG6Sj+YgXU96rEXQJ3jJ+B45lfNmCdUihzaqQ+TLzhmLfUfqSviL9Cj6x7ifIiQd5JTFWHIcR+tq
qDlUKu6aRf6Ofefo+kRxeHxwCw7Gvle2EPHHo8p+Qi2bSjO7F5Pz6weUdt3jUWtN7Ce2B+8g7f9z
um5+dTOq511Ubu1fR2JjuP7UWQlPGF/u/+u3I8UVo/MPlV+1m7rjL2juxXyhOCIJNQzXYB9hVTVP
aaXvZ9lktK+O+E5BA0nK+GIKrbBX/T5hMvoVmGasl/pEFC399UMh2ivBuaD7mpqoCja8hRHSddaZ
mAUGmcgST/FVDH4ooJh1XPXfTk+Y9UguWhCDlA3xA8kTQABfR1LFgymf7CL6bwq16bEkg3meeVO9
H3U7/W5p0/CPq9ymqwMcPTpClX2Me9vqeV2Fz1UtjR9hOYsAXQidZ3JODynVr63L8/oEoA2fe/zS
0LTsVRAOvj6rTFgDJlfhX3pIB8SfSvXERIfhFIGn2OHEkJU4zNakkXVhcRriNIkIcsSxkKM6Dry2
x/8ryJVEGFj2oukyr7GQkBj9hqmbbU3powQE7KWlg4KLPj32CDVWOzsnZ9xnYZW9d9h4Dn/wlOnC
XTHBMIiJfqSp7I24UdM/MCuM1h9bkz7hSG3rIojcIqnTc0EFDMOL0/NjtaGQjCGuJAZiAOmPZG/+
OoYdN6NZoXXl0SkJRHSj985o9yDPprq0TTWJc2gqSCmnH7q+A308lY4iz9G4BsAcWD01h0Af2pnV
PtLzjjZHDPF5Vnj1ZamT/JDW0F8RQPRnJrt2QC+McVeG4ZYwfbUylt+AWInAE+kgK2RN0+3cWZah
6dWP1bB4lAD30twg7yb34MjGvW0hiGT/Pthk9fBmQzC0FG1XExYd71CNpVY/pt1k3BfDWB2UPh3f
4shrd67LljOHpn44Pdh/+cIgBHUEAovK76iDWkkQCLX5IB9zrLKxL1Ozg6rVyY2S0A7tLvl+pRTD
xhdehTEfg0tq0WJSLdzZdS9bbbkV2Ze2eSzTQtJEh7GyaiBhNut8iyq4Xlj/exaG05yG5IpYwl+n
cIYJJ1UOXT7GpWIXFx0JBNqzs9IMr+YZg+mzwswp8LEMhPYoNdypdnGoS+GbrqJD1ZBaVP/bYQn7
hM2PaGDRErrU/1c5hdkQUDK8tnwcOmFcsPqy89ZTKaZg0rYxp1ab4P8etQQDPJH82JoMgR9eqw9q
UT4mWRLdKJ7W77sy3gq2V5e1j6cAJmGz5fwnAFgdI62WcNeoq+JxLKf4piub9zlXxie0bvEu8iy5
h7PQQnARNbbr4Y/TM3g9mZbRJG9s4lEITYly/NcPDEzNgQJlJo/K7IkHTmkl8Mq5v7QSorvTj/rL
aC5qwiUQWKRf5irwoAA1ZpCpykc6dcFKNmN7p2de+vP0U/4ymosqhNyEy7PoSv/6QlmehmqTKNVj
qrmUlrEUDEQY2jvDi509lMP6vJ9MytS163BAVY69sTrXWx9EIB3HCg4klL/LtWb1/DodDKcb2PRV
Gd+pYUWVGqyWmu0mQ69+FFj1bp3VS8j9KXBlAi3yUK78tG0idFirJFF1VGlc690jfdrKlWxgme/0
Ys6pJ2MCG+0yaqe3Rdh2717d5peoWNr3zovzdy1pxl94stMlf/ojfOy2n34ShzB5B+C+C/6R2/na
FEUXaYSraNVeFRD8DIw6G2KwmYuWPIOFmIT3FeK7hsSRk+cBLp72e0X36XBNjiC+9ZQZTl8xZFp8
1lkiUy9VCsKYXlo2VrkswGm4qoys/0EdXCBLnRTlLJxSo9jIXq53v4+3ILvFtWBpVEW1/PVbpiIr
Zx2HUBrgs7T51nq1dicyu278MUnwz0xD1FWX42j2d7JouuLBaAe981F4ivgFMEaxsfWt5japYgcZ
+UfSyqPUsi4RmpHiYcs1ptfMsQqD0yScU2riqdYYOzQ0bJl+FTnli05Rf9gNE13OaC/m3NhILx1/
3kW3Q7jF2Y6wnYX2dWAaS3rzaNniWoTmWHeYFQ/N8FZape4FRe9gp7qfHNma5zh12+Bbm952dnOh
tdeYwnft1eDK1op3wOZjLgF4GLhq5iudx3kRlEauun/MJBrBDkZhee1UcsqI96OyCOywn+Tv05N1
dYij6uIAX3ZAcuPLKlr++6dsZgxJc2ijUL+mP6drXtWSdLxe0Ye/o+5biS6IK64hZ7PEvPr59KM/
+PBf1ski2VnWLkkJKoX2KnBVew9IbteYV/A1zZHi1DS6IbzDBL4HbNZ8yL+JyolxURdwD9m2Gmxl
kyALEUFjPozd6hiomgi5FLd29Aa3go78po9c6ywxYmHseqvFRK9TR/dRB0YaqHlLy4iPu1+uXLVh
UX/X3Y4tuYUpi3TFa+U1ja8qRnuhPqHQMWVqPI1Jm2Pq3Y1jHWgU5+/a0YVrn3Viiq4Bq8lLN4Zn
uYd1S2rX6Cmu7hHRJ/ZbjmS/OMszd7yB21uUhzbF3PoMo4VqxPRZSV6wdUztXQuT9F1xZtW5Lhsz
1gLRlO67m+RgmfJc9r/zcKL7HZObBvkCEzM/lGQgx4PtKNVVVmK1edfmunloUnAQ54AiM31HdhOf
bR/IaOJeV5iwQmdoPFx+CI8n70qJSqU+DLWjXaSVVya8oInn7MYX/ro3M7koAtDxQMKQY4/l+3Vy
oe0l7dDN8TU8r2rYIVPrzk01Nu0DmvP5vE1H7fX0E48X51LPX4RnC/T2eD4XuUTlxw50XZeJ2f32
+kH/gaWE2x8yT48q/NNmLQ7amkIjBseQJgK4cCBqIQxwqYY9UYA7jMGmz/6gamp0maaJhvV6VFqI
wVHQ2dAGveQFBdiQ3KK2KZ3zrjalsbHbfXSirRYH6QK8AB2drYvU+WrsVGomUa7E17pEvXExtKKo
NLA68Pp9r8HLPdaHMLn06q5EceaKMtbzQEpnPBvQjADk6NPwmoJ5q+9Lty1FAztXV18RKHl3lugX
LwOs2+0IXUoWpbfzZEzf6gqS1l56ZnbmGezylygg06d0TrTiwJJRYXNYNpfu3dik4+SPCiqyKcCE
VOe0bczM8skFOC56fd3jUrlxri7By9cRIYmyNJuRVyeTuT5WO22cauylvSsH1fgfeqasgz0nED01
M7xXFb6W3xsDHudjXHhbn2OJXNYPR7bu/C8s9taNg54zRTPQefdqyMOQg7gVg9UEjS2KX05ciuiZ
pFPmAFr0tJ+R01rJc9Pq0BMsd0hwxwEu1wc27cQ/oVq1rfQLzZnujCFyeu1SE8gynmmEcWsV39+s
78YAuKrywiKdQdBZSHluwzpWkx18XbcZ6Pzoh7PErFPvJdJi784NZ6NhVrPJ4ZaMd+2tAsOyvIWl
XabnzSjrX6M2lrBMTy+3jzFfDQsVzkVibXqon9fDMluC1Vip1tXYVXkJtQXgq3erWXW3H/O5pmPe
qalh56JIkSAo+ZtJZxjUZJDZ9VxB1WuE96eWsZ1cqnGcJBhtK0L5jr4O9qXIE/bPibRlkgVRQmYr
MJ0+tJ9G6datsi/hKhOBFLqJ0kvLMw5byxVmfTDxlc534TB69g8rLxLtSatHFwfqNFnEbo1o+IKW
O8EgHkViXkgkIvUT/hiFcY8kS++vW9IXvY/l/FwFAybaCKYAzCdozCpd2+nc8YuDRFExPCGOY1j5
Xc6DzEHi3HpOKh4LrMvpYBjtSVawX6o6fC2FyuUtgH87THsItaZ4s0MDhk/DylGe29qcr4y2GAWs
+jryzkOz48dOhTchuS6USv5H65cLr7VKlOjl9Hf8QG2svyMsFtoyWF1oIVaBe5KpmLV0nXaVVU2S
B3Yq3Z9Lh0j2Pjd6kb1rrihiH/3ivAd5PyX7KdbdYd87LIBd52hxJH0ZTo1+M8k+1e4kaZH4QcjW
eI6wGFkAmzkw0B9lYvXOUxSnHLWWOtQGpzrahreqyZz4vY57uS9mQDTe3qsb0yOXJjj93Wgenzw0
GZRZS5GfcR2EPnt6CP6yu/CbkCWQvyedsb6ggWt3Mzf3pitbCd3mklR5d29gN9vdsOZ09cqUPZxw
D6v55ka0dKJumWEeR2JcEJfC/ZLtp46/XHQ+RWIDBFpqKr121dlqE92kXIFvpEmDYKBloRrvJ5Ej
5iWbNMuz06++RPJfPz4B2ALWIhyDQ7ouoMRZiR6lK8U1FN4h3c+tUjyMeoYbp2pVzsZOukZ/LEEB
oMmPXnAq6bD3vr5na6nSaLvQvdKivJdcgFx0i+dhloJ3Z/8uyreuxuMlGIyhSgP4eIrFRkij6Fmu
trrb7LJuaoarehLjwcW80PTVGZfwh6IqMv2C6TrkGezyoo02hun4AzErPrQcCIe43K4u16qWuiJO
euUqGxNXO6DBVnPfmZHOPJYWxjSNbfUvWsd+ufHgv3wf6skMFf3B/Gms42QqnyMapOTajUU3fpsN
ENjPahdhPeATA1v9lh/28VqAKk3KliiKph229a+fKBp79OAiEdet8LAQJmQbzF1PCB3eE027yZ2r
4g/vN20T/+owR2seTk9I+3hCLnBGipQL64w6zdfnc8NyxGg13lXdFeJypM+TWM1J1YeOysCNnoXz
Vg1xjaxgVtJGwKZukQdiba+zXabrZVWuRg63XQ2ZbjKKrH9I+lw2V4payvqNCn7SBHQNoluPIW62
gVVYsXuvRVP+3Y60KITC3yOce8r7CXC1rk65vYVj+0t4SwMwKV4HFhxVfWuV6FWVwak8W0bXtRcS
O/oTad75vR/a7laZkLn5Mk9mfAAKw/HTLK7uFke7hS4P8+COpmEyImfgyJX22m5hhfm2nsfKrVdk
dhJIiukNFAbD+qWEmiKTXcc3KM4iJ++jjezC8VqiMMauQsli0Wms/SmKrq7mRknj6xLN+yXsAolT
iZrEyjnJca1tfAUzk2zvZl5RbfFiP0rdX/c7kjMoXrgp0IeDJuzr9MoNS6TpKJwr5O7VPZ7A/Zvl
Fg1BRG0XKMKcaojYQuZWdc9MmuRIoKn6YCb8qZViZzncqHoxFdPTBLNfcoJ3Rf5zNrNcPgtYz/ML
VjHdtG+UxCu/1/VknFt22keh3w7xcp2nBAAw0nNJ2wQjYrh0V9L30+ybwVPG61rLu+JdooBP5F08
xE0j97HSC0y7pyotFS8YertwrkfDqaxv/Vy3F4AwK/OsyYGD+mzcvAMtu7Lx6fQrfrJUO24zcBLs
gE4u5cdgqBHyT7PKFrbe6aV7lKVh7VAjJ0yn5sNetdokHeFUjZ7U5DrsWR2C1NWp+UhdyV+jCM5w
ULcxtLszrcKQ/DIpneKnKDVT6S5O/4y/zC/y4y7nDDUxmphXPyOFpb/kBKJrlx0z3ykeeUHfjWec
X9PGHA5zY7u7FLZcuvH+f3nwYrVF6XChJTK7vs4tIMBcRyI8fVB+dClhPM40so9LfgK9Qz4ZP3Ht
OObW3egjs7qa0wTgtJOxM6DhXKu5nDgnku3D+cpFvOo4AfYGtjybQH9kfklXzx91XJKxPdlQ7zI0
3fkG3gD9KWEzmIpvdya8+CER7pUQk7vvifScJa2n0QXjIc0PZtXLcTSgFa8CHZWCOGyafGpuCF6R
rYWkI6ar2JuEDRLA6tuf2YSjyq3iQPV7nGsz/dmPyNwOSj1EdmCFmAUM+87Fq8PeNWYaFv0O5t4W
0fvjoPo6Kgt0nKCWcwx2rr6aBq2eK45RqN6VxcLVLgxQ0XJntGkxPdZFWbywYgkTchF537gblN/x
cejdcVdDxmkcUrZWXByKQii/R2R9W/69f/l1bEGLBhaU/gKmWScSe4Bjcehm12PWzWHpF6Ia4gsE
sdwzvDkFNBBpZXMzgKsIn/VqpLrp44WU1IC1tS7+5uVkoneg+xLzZz9VMtlqAD2ezOR/ya/TNoCA
lXX0dTK3Dtnd0cir694axKXqirDeSUmOJbowWybKIbJzPLdNilGF3IgTj2OA5UpJ2zDaHmgT6+Ib
3QNzSidKic1O4/6HzdbgD45MziUt02Ct7SoxN8Ks44w3UkhSugTh6P+4BqwiU90RlS5CHeHmaAvi
8Iz+sHMvHNyDTIoHraRJPYUK6cNFn77ZcsBzvB688kGFiVptbGBrmenHkJPLI1BGinCcZU6j0YVc
2LTXgi7fKQn0vlL7Hek2d4SDT3eIeW9BbLzrwH4rARYcVvbQzchbwNLmkzIr/gATPcaVhoqQ+1SX
Q2/a/uyGrfLcZIoZPrALKfFFM8O6OB8Xv4T7uZC1vRU2fzRAfFmEbMJLv/lSuaTNdr01Zfi05AZd
ktcRLXnihzBojHu0497FRkN4+qXpTEn5nzWxX0KLRqW+66ssGV5kNKRnia3gSMTRpdVpoJASL2DU
kwAK2FOd76Hm5MWTmg3F/1F2HsttI+0aviJUIYctQFIMouQgy2NvUGOP/0bO+erP0z4bE1QJ5ZlZ
javcRMcvvOGTGs9c9Fm2hN/DdHCEX5c8cLuyQjwkBq2V+LUmqWCJYYbOg1ZkGVywsqpjM0NX0zTH
swVq14B1GU6GEaiJqyndrgOblR/DPszdwzLqlvhuYxg37ECxqtY+LbUSHdwwIr2FcY4VmWUVff4k
rMzwdl3pmd/DMdGUcwcqpv2kZJMtYzO78/WoKd0AfWw9PnZWEzf48YFDOfXsy9rXRrNDREkVsbfX
FtoqJxut5vAYTRpaqFamE9oh2ewYMcZ1y/KvnaLG8ttFvRKVHzaNbgeZnUKv9/FiyZBDw/YCb4XI
aJCB/8uXFoiRTOOInK03/FHBntoWVlnikRa51v+IrMEN1LAbcdYbe2Xn9RFRBwQEY6O2/MYB0eTV
TuOAjic5gry8/siXu6iiH+La4nFeotEJWsObHjsmpUN426qV75jNxO05rrXKOTaYD5TBzIXyA+SU
/W3JarAokD1Tb/4GfErF4pjmALqvPhzZoj8BgO6NszA1vLd9hBmyHxEPyZbX670OLp1vAG3SMA0u
2l04r0/pYuR6kTx6CmWQBy2ZnZ0xW+aTYzThI30bXfdd3LooZmVj9pBTSokCM9EM30lTwP0ZZhEb
dZD7W5DfRAwHAYdrB13+1aUvyPC6JsvzR3Z+N2NqBaAsqLSycR5bIWIlwHyK1xqDJAOaU938KJzQ
+4Z9EVbDilGO/ev7G+zuIfgtVsXFJp0O+DkyO/5jnUXnEMsgUPBIKLGAXO1nYHA1GF1sHejy9m24
0eBbc6e4erFXoKoomeu8yvrqXc4IG7K0LzFWSd0qQgm9xpMNVyM13VOOg5hICTNOiavQcImGYO5H
pmHnZrM9mX4ulHr4oMWWXVwIuQWCzxigeIjSmxQukJYpBc3pjcMg1+TmikUXDcyTJeUTKJCvwcSz
m9Kz60fr0ZnM4tynpfPZzbq5gVZb9p+RE5xSP+8V5bkYImdjuu7TKZp4gM+kgDIIdN6r2wWaMUnD
DcozHtk0bpGelFarXjtTLcEhjq7AhqlzDPhnQVHNca7vrbhNrNCf5gbLLifRBtdHPtvqfd5bFSo9
Xkc/os6dy2uVjWnz0VShzj+U+gyan35hoQcN0u8fx3qYKDjji2BESM95/ZLutTaN58+qqpjuz1Rr
0l9mWsQ42enxkAZabsxRoNNTf4mr2Zn8eY4tZx+aTp/ssFLrvEuhTiDFDuPQekvrm4KuY1Caem0l
O+4aBSKLqhbim96XzeOYRDVSQYBjEgRMBHY2HydDy9yNEvtdvYzbgZtB4nId8CrAZG+nly4gpdla
Lc5TMyAxUOkdp0BbHPUB7nD/yY1jrAMt6R1H6nWZrT4/jKFTHtUKRz4u7Q5Nm0Y7IyTkfkrQ7/JH
G7NEH6/MrSRkHS5SouIfmYAQrxHQrm7kCAn8ZIDpca4X1Tq6WRb/V1LsPs61ouwrXS2fs1TZuB3e
GBPvBVhk1Gzl+KsxKSGUY9gq4zmrB/UIdnYIQlUvAogS4xE6PQ5OhjNsbPl1QY67AXQ2DgFSCY2X
Z1WfqpIKSxO37o8FWp0vFnqOKWyWAnRlq1LR39gB6wvw92jcRRIhhZL7GvnqdJ5CR0/tjxXms9TB
iljFEKx1qt2sTREb1BuMLY2qu2mVrEgqJOAb2HV4It1uOqEPY13jjIX8g2d99cquWXaVK9LiyZyS
Dks/pcle8o5oayN/fmtqeQ1J1UCcSI2i24Enb/DC0NL6Y9m1MD1Gq1wOLnDR1gdR4WxVK+6mlmIs
rVWskB3ZK14b6TR2a8cFee8pN6doN6V2svcIAw5h6/xoKkL995+y32WHP+9p1OwQfgIy8lsDCpep
26/rc2+EDrTYR9CCSYanXA2muA/MIs6TD3WimWPg9Iu9PKMTVUGsUSr7McOYqfpQ5w05N2qF4juO
UHq8a3JFwcm4MwCPJB53+063E+ubq2XqvzU32rTXZ5NqlT2WyUuRJFq658HzvGPsFvrHcY5a/IWh
vJaPRePZ49GLszz64gHFt6JDgTJUre/ZcGb4M8aKUfs3oi3M5YGPQLeMQa32XfazoQQFhaQW1lDu
8sSqo11GfzoDix6HXVD3ef9TD2s9vqgg7LID9laO+JqS8vYnJG6rXY0fpDhhswnJ1zBni/ucW1Z/
HImF94UrrXaa2hjsQB+doawBPxgaSVAR6ea5mEXRgxMZhubFSby0/PX+Yr2xNygPepSPPGJMoKa3
a6VoJulQkgHDL4W2vOgRJOAyzdVfaMgu/VM2p38pA0pmhGCm1EWTWntYEq2uFS8eiPWsLD6ljZY9
Ob2rNQcV0vt3Je7iLe2cdcjw/4NJjB7MdcKG1QnPy7KjhjCD9sGC2KCuQOkQ8t60c0OMmxXRVPui
dVVyLyXfkmC/O+S0FiBWwaIBXkeevWpoWPHohnnSWxzyKQSFoatnoVXG1Vz04ef7qyj/qtWJYwAo
h7BQMQ1cC/BC61jI1xr7SCYx+rVeJtgt4dqYbFzSb4zjavLK/B06Qmu+3S2a1yYJkBMXQZdKMb8O
6jBa5xxSZb91Q95dzdDG4LmC9wYFzVWyuiHjWMe8B0uyYx+r4TO92PGTKlwN5/CiWjDmzuideShY
bvRk5Hb/cyKp6tLmZ7tJQQe6d6sPVPEeBQJohudW1esDqHkNBSSv3MeG0QRzWzu7AdfPB/iIIbow
Xbx/fx3Xp1EOT1xLbwYdDaDuq7ORhFk7lobnnXUjRbG80OpjquUTg7rR16GJvI3x1rNMH9SERiBb
wbyBd9llJelQhbJk59mDXHYWEX6Dn2riSvVUzZHT/qTAj9KNSxVhSyzvraHB7lI9By2MAPhqpivo
QGHZiexcIc71VGKcGwcG4JcvCgLCeAqbw/+AnW1hte7yPvnF8BGRIQBfr0HGut3BeYjOauPO+TlX
1dnwjTEtH7BETEC/jwXFt9quHuzGieOdRRv2KaXNlfjsdfun3UTh6f3lfvPX0PsjypIUI9xBbn+N
pfdjhApndu5aJcKud8pDAMyZ8WIqOjiPkHApPmjCW14BMALZgkbWYmgb1kvyjGdbt0FpXN+WcnKk
1RhkGvIcx1z9HLsa+0HN1fwM4eFXbLfDXj4Ofl6Ghu33IvdgARBuq5He/SXxiavZovvLJNCcRCRn
3S9HuUCojQNNWYms+mhHWjlTdnR+mG0pvmzM+t0pYyxcgoi8eFbAIaw+U9Onoh9IH88tDYWTgSCP
tSuyNv44R2lZvgAkKr8J1VGiw9RRgXWCqtPEPwpFKPNiZvT5dqmSkKTEAHh+jfbgfOmNKNUOqjaq
fyl5/nteiNggu+hSNmQtdwCZGzJc2lbncdbml7YWr8nc9FcjtMONu339XMkVkMEozUIXSd51PcCa
7ZrWlajOQlH1g7SnQoss4oHMK1mifH8N3thpXDl8FQdfwkHkn/9R7vDaFktyQ6vOXgto0k+cfJxO
Cb2sp1FpMNXVyLA+z2CyKoySc3fc2OhvfCsQByCHxOCECGsGARbTC+2GtDp3dZ489zD2P7RLO37T
1NE4/u2XMpBks1C7kDQMeQ/+8aVK2QxmOxfDWZBp7dLOqS9KoVigsfTsqih2dFW75UuPAenD+wOv
32rZm+RiQZac14Q3bRXZ1cWgOqGIcZdt3PgRIR7E56CwmRtTeXePA36FjgftmusUxOBqJTsXtVdd
bfrz4mTafuoUYFyiWR5UBUfyrmna4yTqr+9/2t0rDaQGN2KcEemYyHN8O6d266ROZVvkDroaw8Lq
snpfxrb5ok4zIk9FWTofShhUsR+GQgDih6b93/s/4Y3PdjmSOtwBWblwVj+hxXMg0uEsnIRjO6cS
u/vU1/RluSRAIdOgRMXPz3pSy/eHvV9U6N9EX5CJiPbIA26/XC1S8LsRwgelhs+5rw1K+tHoWrF7
f5j7h4m9AyGKQoxUUOZquB0HqZy+WqTsQeQlifplLCPHCxacD8rXZkGH0p9jIIXYGceYeNP+LrrD
mCLF5LsuJs7dseqnWPv0/o+6X3W422w07m6AKvBBb39TU83eoI/KcM56eyIntGrTr8x0OnHLFIYf
elP6K0zCca+LvjoZnaXv3/8B95PPD/AkfVxy0u6s8ZQ+LvTeysYziGnjP2NWjN5XMnNLWOB+ayHh
A/MN6p80aVtj9DJ7bPDbc4bzEHbTt8zIXqVZxF6vp+rR7ebxOPJObkYicsPeRL68/IRGxCDkZZKp
cDu7cdXVHGV9Os/s2g8UhDFKYTFUuC5QbZ8ovM7jS+x0hkVreaKJU2lhDdNHs+ddaBkoDtNQ0gCL
x0qErLMJGYh28mTh1jomhHbYxzu7XJtCNSgiur5+M3dgR+MFlCJhV9tFvkMN/LOaJkoZTHmnXTpN
LcJLvkzuABppCbNnaAJRhTrj7HmgWOj/BQ625i8CTCt/Fa6L1WcKlY0ZlGMcmy+mXSr9MwfKPVIg
TbXvGtBx79cyUEENJgUY9b6Ph9F+pLPnaX6DkIPtD1qdwbuxIzXfZ2XfscmUsvvahaJ6Daveq861
VRr/kuMi9Uo6UgNc5X7Qip1NcG8FVb2kBzRF+uyhmoAifSXmVH4V+Ox5x1xTIpRAmRbIF26nfm2H
fPpfVE5ooxcFbrfsvc7dubOzeA+D2psucoba8OhNMWgXMqHmi5nM6QutPzI8EAWoxltDaw27ENW9
6aGkYfKigKmS6K2c87G0Ux/t29Yuoq+LjoTQQ9KbyfQrRbsVFvukDmCOEzc3T4Alkn+z1sJI2kXA
SLnaQLQ/J2Nh1N/i0Rs+hGiqhbvGtCrdH5xFLM8VvVsUQvXGGT/oVZQqoI2N+HMY5l0aCBuw496s
q9o9aXU3sWBJbo+7NqbT7xdWnDf/Y5IwgoIXGRVBn7iAA8bccb8jH9pvEbXvCszkkpROYQ0Sb0jD
jFUlgJx7sokt4bEYo/oauUgWQK6qXA8Admv8o1NRwlIpyc3uamQOXvUBpU65wapefc4sT9RBA79u
8vG3sPRD3vH1J9znjTjBUSNXsUzzjGrZuohlnrs6lvLXAmqTabd3B/FxYzHMKi0+il3konmL63Cu
J+URe4/+Sxg706d0dstjAsj0qXV1CKRgt88d0GZA4bDstop7b/0eigzyAULsa40gHDKsAjrdbs5o
ZFbQLs06Bp43WjtPaPPGY7fmuUsNHlBGPHR8P4/QGixMER56llO0Z443C8X7g/5pabbeT4QKhw+I
2YVB45Iko1WQf4qmOjqEGW2cv42MTfDKiFrgWSNzlHWq6pEo9kPYtue5ne0Hkw7FFcRkvM+MUtsY
6i41AZ/JSABRYMPQm1ztUr0bEBxyR5Oiil5/zNIixyJCzNwMWRnVWjBUUfXP+6/a3XMjmWkerSdA
OjAP756bqnC6sdZr2TuxPgI8L0+5mihXvcyXXwpKXoGXVunWvpaBys2+lvhoyTcHbyO9gFbPTTIU
eoHurXmJXGI0H7lQ+/uCEEj9sNhJ91MvapjnVmy1TUBwO/8YE5R3d8DdlPifZA7VjSj2bt5xQMKe
HSidZFbR7L99/ZYMkK8QjnVpxWKcFhKWQ5eZyk7TeyXQp0HfOEYyKl59PgBXyQpkldnkq89fIEs2
Jq54F9SzrT3vwfgzyfRGOyzgnMs9gqXJRwFFMLkWeWp4G7vsbskRUJDteHSEePxAW99+rTm3YCzc
0LyEFoe4hynhd0UzXkAKtoJHz80/mB5GVBtJ3xuT7Eq9DCmXyi5fX8FWPRnu0Lv6pZyJJnMUo5vX
jEDxZxYh3/6a0Bv69P7evgsZIeXRTjcAxYGduGP3zpFRDIoXahcnnvVXt7KKg7Zo+kM7O8ZPCLQe
rpiFHT7g4qQ/mJT2qg0E8Bvr7EGh5QJDfJcccBWvi7FNqSQa2qWJRflPPvXGZ3pKyq6jbXlM80k9
QU6rr5VadltysXIL3W4xS64vWCTaTNTY5Gr8kXjqPWRJKWtzSedubv1F6JT3Gw9xB2H18waO7f6q
BlmO7JbUQaF9S4x+OxrKOWPZcxdfOKwJisxKuU9rmAx+RIy7K7jXjopXFb/qJVM/jy2qzKdJn5K/
nu7bX7H6ZnOI23CB0Xipm1B8tUqbK7NyFgNMcTgt3zQdB/UqFzQYhVeILUfIt2YcPqb0+uU/6C23
czBDjNKLiRmf+tAJasy4SkRdFfVIR8SJN87w/c6ilweOH9SnTILXLURYenga1LZ+idQxNS4QFkre
CNSwRwi18Y7qf/cTd/olvmZh2W/R1O+PMjU6C8EQjcUG3i4P3h+by0iiucRhxr4oS9gogQDjM+/m
Pp6fERWKd1GlWxvd6DdHpEvLlqVuRGp6O6Jr0VMsqZVejCKv9tlQiNYHpqB9rLzG3g+Krh/fvzve
WE3ye0pMvMjU5D15if7xiSZaYCrQeedSa5l3MZbRyPc5do7q3iq6emOwN1YTdTzpVod4BvxL+ed/
DAZf2+qs0NEvcFG958lI7c+JuyxnHeA7Bo7FWPmdlcYA/UJnI/W7+87fgh1S3oZbmULjamgAk53e
5Et5SUphtgc1nVQi43Spyp2j1yh3vT+td+sondUov0uWKxt4jSpQsQggtFFrvlS2RrUwPoFBSC8g
XKJTZkxbYnZ3M4sKINegNFYjF+XlWc1skzhiaVM8v61EOUBRpJzrxR2YdQMB4jLVvqZKFH/RssH4
+P6X3k8sdgxU/sBZwac11lIO3qCgd6jPzQVZev2jai/Gc6rkaZDUzqbd892LzlciwknDmEyTXbTa
rFHOze7FZnOBPuqeLNGl54bXPLBqxNYXjVzQ15N6q4r7xlrSWmX/UDCWjPzVqCIGGF2ISb8ACrVw
lB9j5aWpLe8zxGtrP4OL39g8988MyvlSA1d+J0iG9RW7RLFrQ5LrLkpoZp9qZEaan7aaQM0kYy8o
8/l2bCavoWXl39o8TJoT5uxh5FGXirFr3oji7lfYIAUC7UCWYlCNlH/+x6mFWU5sF7nzpdFL56Dm
vfasiPknYdvWfXtfkEPCloYMtWTuXSZ7tY3LLu+jxtGWi6CGkJ/AcJKcD2pYP+hjQWW3mKiS7yZD
OHtMDJTmRV0IZ2LfKs159gXmismX97f3/cHiWsQzFJI6Iexde7sys8HE2mK5VFMn3CC2tTYLwpgU
6bJYwD2DCPWCOBBREXcPBZm3+/L+D7jf81yU3Fq0LR1Cj3UMPefuLGiWTZBWU/E6uRhSBXQxMvu4
1LFuHuIscsfvVucam8UEmQ78EVvx6ElALnKeoKJk9864XXguLLRNhBDPvWfVyyVzWALnkvbt5ELq
KsDSFUE+liL9d+qLFOtusZTJJ00q5H/WksbtvV0FZi3x5achTvH+xKw3C0uC1CRRO4InNB0oy9/+
vEkOYQ7h+Cy62TPbx6lQSBx9tMdb5+iWyvhM2z2PTErzk7C1/RJS4M38pXbq8qR0EUTmjjtj2Tq+
qy3DbLFlCJC4MQgaQOXd/q5wKTxFKz3tMaWQN/sjJez2GGX90Owa2xkvkGrmq6XlVnOohlnP/zLp
lONT3PydxROOA3q5Hb+lm6oxL/pj7RrVQ84y2DwGygS3sHDEg14NEMa8OUsRCs+0sahOjZeo887r
QuxpjCrcUrQzGfDPfSR/ENmJRKcQ03Csb39QAVIwjJQEUCkqJscOX7UZWY5p2IKiyAW/HQdyCZ0S
2M/cInePbtZ5M5qclfPoZMpknk3ETlN/sFIoVBlmYHjR5AX8/iJeOvyKFjuMg3pqnS259NV9yfxL
R1VqOVQcJBxtdYn1NLJro1Tcx9SyQFTlCj/abyBNDL6HatZWT/l+uzEcvQs8rWgxgqK/nV0Mhrom
nGz3ESbxBL5u1soTygzVCQ3WNKhxfdg5igbtsYWmsfFSvTU2nB76mxRz8M6QT+cfT0Pc14jlDpkL
YYCq9qmgdCXFpCA5RGkjlCMaU8LzI6QfPgPqsbeAOqu7Uc40uAIAXbQRCOrWbWMTGtwwk5A+Km1u
nU0xFDtuLBSOFK2FAjsrxzaKt8KBN77Zgw8pLdAB/bHOt9+sceFbqdp5j6TjSb3L8CAvfRpJ8w5X
seQi2rH9KFBm+2g0o6ZvHO63vphsFxYOVmlUJleDC9wHgLHyxRzTau8MXnack9C4okTwtS2iYU8F
3T1sXLR35wrUFl4EhCOycc5q336xovRiWpZ5vqqpQAV1xkPX/WFAG38pLTPPyLSx8vNjbRjsF/zw
ZvHP1FR0KOnDxB9yJO8/22GfZZ+WZTCxj7LEbDn+PDmF+NrZfYhjw6JiRxR4ajU/hLq+bIGZ1ydS
dqa5EVBEogIo4cy3H9AA90Y3RzMezbkq97OXaPgPe4137WEaKRvh0nqJpMIz5SauHzJGCey6HUzV
80UvKIldhOLEoNiThSZSOZ7tZFgeRurbn/oB84/31+h+iTABknkNMDyqT+vAaYqWrDIxmbv2gPCF
r1da67zQu9V6NXASaH8vXW6oHU2pcKLZlSEIOalB2xvGsKEpvz4efLQqjZFI9tkxHNDbz8ezZ4F6
7xlXLIO8Ht1HZQFuXGrwnA+KMo8PVe2M7RG4u5p/1+PKw0Ln/bn43Rj/8x2g4gd3lu4pmR7iv+uU
xNTtIhzbWn30CpumMYtcieOStKbhJ33tKPhDLeklAf8vTtRttS/NWHBN+rPRCut1LEckp4PUo6P3
hPeA59b0v0pnCVoVpj4YxyiegIuDhS2e85oubcCAdvtSiSiy95lmDBjuobNgfMzDcbEepmnAN6TS
+unkhL2qIgnW9MODQEFy2GM2B+Wh01Xx3BLiRwfT1Dv+R+Y1ue8aS9aiLxQOulrToMvdHSLQaEaT
Pyi4MObwofk57fRSkXF2aPDQk0p3igWgvECAw5ravTkiP/gxgyV+aoQnpmfNaPVmrxuRYe7GPu6d
b8m4LC9qBFLN1yLMhI/vr8fdgQA/L2ldMoWiGuusHomySpwIxlT0KLRE1Q5I8tTPojaUJ6QU9Z2V
53UJ+H6zKrpK2zh93FVyC4I1pOW7Fl03FjHmrVV5j66B316ppO2pLUpJzZ0n+2NqwOvbOIR31wwq
xTqVC3kBE+isUcaFlxgKHmveY19Y7i50KNv0nYXCU+1U7cYmv4t+kS1BfgCSDh8HL299zaQT7bEW
v8grOLdFO6KeBHotoplsQAxtnJmanFq6uzqZO2SkbAfFd6eb1XQXW1F0kac42zj59xPOLwLpRBtZ
zsFavbPFbyltxSiuhdtYP2ahZV9I0Wm1t2g9BlrnbLUX3phvWUQiR0HAhebV6lon2ptiTzfEtbSM
7qIz7IGWZny2x8naeHfvhoJbgCqpFAKQdd/1ldJHQ0ieBXGtAcP4hGvg9KTUTYxMV7vlbb2+yqXE
PKUcoEaAUzBXWEXLyEKKHkCTfcm8uFb2XVt7+6ELLdufbY63r1SddxoV5DkbM5q+ecXsfHj/wMp5
u7k/Cal46xHTAAWCkMrqBZvGpq/qJuuvauTYJe6Ehpc9inrO53/fH2gtgSKzSp5K8GL/XxNcI61r
kdrIzGoN6VA5FEG7GEhhjJER7qo8ND7M5TwA9J61KiKJ0zURiBEZgAPvLjVwv40zG5fB3q6aa64P
GrlF1o9q0JilbiGjZ9GjR4TM9l478vXCRyrDeIW/ZwzOxsm/2/p8hwcECkIPKTq4rdtHT2uantKs
aK9UR7pz3zqoZqE1eA5xJvkf/kJbGJ03xuNxYzMiao8P4Toi0zAWajQ7aq+9dHfNzDD/l5dKn/3U
yD/kVWlvXOF3259KtA5iFXCBg6jYmhbYKok1EI52V3ep53Mb2+h0Tna6/Evm17+8vynungs5Fs8F
iD7ONp3T27kEB+Mlbut2V7Vu9KuWTMrBQ60AialaP7S9Nf1Pj6Z5YwHvBqUd7UrALNB0KEtrBsXo
CBf2f61ehYNbhddbMGz0MX3Q+gp8HRAfJxjSMv3+/qfeHTQ5KlGbLZmpPIGrgxbiIphbXqdeK/T1
dV+x4vkbKMPo9P4wd6sHcoqYiN0CnhD3tFWGWNEjMw3F0q5O406lryN1fiF+tT/CxNH27491tzMZ
S25IKvx8FTW829UzVeLLWIm16xTDXuUM6IekyhZkuD0FSUm7qF7fH/Ctj5M1Q0wAQJGRmN0OWKkx
dbBk0K/R3Hqqz+5dEBEDaIUaghi39slvfPDN3UhKz0vAE88ESXXs2+Fmt6hxd7YQ2QyF6e6ShvLw
bvKSnnYvHByqS7XhYcBoNa9lZaf/AABKWyqTNQJPpacmDwrVRjXQxdR9MkAqVUFux9OzWseIYlBn
c5TvGMw5EFZD7Md+tlPOVpwbB5FoArcwLw5ZXzl1MGR9/jqmo/sJ4hYxoprP4P39bI6rr4BilUU/
vD/Pv2Wcbr8c+Q62heSNMNvrwD5sIuQMC6FdUShQW48conFhj9mka/NeGJEbX6zRM5+ptQlv3whh
fkiMSq93iUnsT4e0zftzM+mVfkpjZHdxQrYg7uZ52mZ7p6V8Hbi1rqev5ZjnUbFv6KKPj3k2TGMb
zAKSf+RbUP/7T2XL9H0jEtbiXdh205ZZwF0KI1vZkOaRtcKHg5v9do25CVrcHkgPZ9TIP5uJXat+
iibpsfbEwgIgTdwcQ0dWfxse6mVjpu93NOEczU6LXJUTtCYJA7hzBZay4ZXXrQRfq/fhGAwSrkAa
Dork/XW9/1gSJdJjMBp0kOgA3n5sjeoGAKNSv1ZlXMB/z6K9Y0b5wVOS+Gi5aXnysszZYYS8pQqz
bnPI+q0HLIfCDe0OWWK4HdpG+0/00aJf7U4kl2aqIbBlSEygVIfkWVSP+a6qOv3a1apxtGdUMWip
t1vFAXlB3O5rCFDyX5NkAesL/fZXFJGamH0ymI8hqIHnFpPbj2GMWUGYlnOgg4TUNmb87q3hlkJO
nsowFSIdzNXtgGi5wn+cu/jq5emCYGrybZRUpHTqwiDPOjNIlsT92weckJyAgfYZmSdRw2rMuMMU
PGrD5DqWSnwR/WT/8Hr7e+x5+d9mAYxERRD/B540yWm7/brZCE21QV7huqRlAptMC6t6ZxTjbHN6
Rf99pge8ycVdLyFjgunCSARuDSGDPFF/lCH7amgbEYbpNUu64rSIXgHXNJYL6FNFbIQnd6dTjsWB
QUifJwCE6+1YQ+S2bZTY6XUKeUtdBMD/NZSx+GEU6BLs3z+bb43FdUsFk2o2a7eay5LRc3RLUs5m
xZXaWAamtmp/QoYm2fBeuDsFfBYKjQTidKwpka0+y4wGOtq4HHLpVHLb9+o1HpMEy1oQJPtEaN0W
Se3+GDAiNw5jEivA57ydSAP7EwcgS3qNiyx5tdAre3VRaw0BACfovtTlMmLTVJHJvj+p99eO/FQU
sACBy8bW+n6d1SzL4H6ygt4Q/VtYqbkfcCqH+pxgN1fNs/PdxiIlDvLEXL4XtTO96tD4NtZWrt3N
tSN/BYESilweRar15ddnljXMS8yE9+r0QWXmraj+D6moQT01LsLgSOIvxg5Ujwio/mxVse/Wm1Ku
bMtwauCAwhC7nf3FmTzFzcb52eyycrhQNjK7fQ1qukaIEh664MYfrNDdbUz+3aoTEpJIUxykiAZR
f9Uc6boYgXUphuhIX03bL2ol/WwYNciloG6qoRxASUaAUDpn1j5pEnx6KUMrxwJQyW0tmEM3+Q/0
PJarw1COHmLvdAnGs4Nm1vzohLREoe85/Y+N3y33/81yWei1UlaUdQYwE2sO4+hU1L6Hun+KoUVg
7Dj39IKjQbp4FIYblC1gcHT5Q4TzNOVznJbeA3pYVReMoEDUQDXL6KULO7Gxi9Zap8gmUeNiH5MI
so1Io1fraHVeWCrD8DTEcw8ZAS2sKMg6xX4WVdx1e3AvDbLNUdTOvjvBZegq22wRfW/cBLX3qpo+
ppYif2GMzvuzNiWKtnFj3u10cClczGSrxOl4A8kI5I/bOS57s1S7JH1S56lyg8jQyeB7K3nKW9hx
O3ylWvPghb0LJ9UNm/bBjqxyq6pyt+8gwfIEUruBn8BMrX6Ea5VjnWRN92TndB/7SI9/WEmttnuI
ztrLjHngrjCd5ev72+b+00mWKW+YSEUQ6qxb1J3VN82g2N1T2bT9YarD4WSjdWz7HZ1JJ9aDEjn1
nTJX7sfKdoaNO/2N0UENANsAgURws9bAK0MKYb3q9U/CU6nFdaPaH0iBR/0hJvsW/w5l1H2gpFkJ
VEizyQOzQ7Hw4/tTcHfREMuCgnU49ZIDuS5VlHTepYhG96QrdnhwlQh7es2d/3PRowxqXWm+/fV4
ErIHxQfnJDBYqwPRoLmR2YaZPLdhqQqpTGTGAba91QdU5ctfdoju6sP7Q67FHzmEgF6RCqUY81sQ
W77jf+zwGccGWmR98SwIc11/LsNZKD5BpWIofoFroxLYRtRw7KrcVPf5pNj9gdC3QQ+3Byn3aukC
oXoj7Y0YpggWj+q0cVHIn3Bzf8EIoU+KFAV9y3sJwrkc0ZOtx/hZb+c8f5raGQnbAkfJ1zTEi+Hw
/ozc7zzwKswyDwv7j3Lm7YSw3ok1jXX1jMLNDH1Owb7Qi62vIimaz3XnfqNqCy09GuzzXEuhqPeH
X7vRSDE50Clkbhw7inLrCmaT5A3gkDF6LiGuPKeDVAG0YVzFHyY7rMNrNJlz/4p5CXwmpAqT6ika
kKVEVlAV39omncMjItPuKxdaIwIEPT0B7pN07JCpORlIO8+Whl5Bhe5gNSVwhSyn1NEwT/XyA99e
EIWCwMaxWi0N86lgn18pGyQfc5TsUL6K0aDs3EX3HmoQn2jjTPEy7Vosnot9WBpZLhCmbKECZJVm
fbXbUPmclLGefIzwo/gR0tRfXmwDjRlfCI+ds2gWTvQKNjovmeKEryAEPeNsL9Oc7J3MCbNfou/b
6pJqc2V8QXQIMTjPyBpjZ0WmCHctxKH6nHcocx7SVCY+KFDX1QEZRms6V1UzOGcjb4snag1VHFiT
s7QnBXqTcRrQDm2e2UKldphwrM79sfQyaG6KaJ1P2ahWkfL3u4t01aDwCc5CPny3u4vHpGiiIomf
ra4bz3NTTi9Y/IyPoZv2nD6zrX8paW3NVGe0OGebZc5fP2nYQVLwJIXjF6CqevsLUM7tOd1EMRRf
+k+NkkUvUZQjjoxxSIh9PHjSWFHNJzOuwgNllS1hv/vzxSmmwwIlmV3krcuVWeMgo57p4VNoRXFz
SEpvQfHFHa0s0N10aSYfs0Pb/Cdx+/raw+/NdnhCLenGNKzV9f6Ps/NYkhNp2/YREYE3W8q2rTYy
LW2IGRk8ic+Eo/8u9C/+KaqjK/QuRotxFEnmk4+5DeeMgosYy+8g9IEBOV+HwnGnWQRmekqrefZC
yBap/uq3Vncv0V3z4QqjPci97L1VcFpuq0oUbwDGY/9l5vJ3vxZZXWefjKgU7jenYEJ0lxWd5lwb
yS/h5jz4wSL+074m66QXugpHXdPM1BeMHQ3gYrcTwrDtJim5mkItwUk15NoSPz4OQZfzOWRnGYIz
nKKRs8CezpcmLQFbBcFYncYOZOpO02X1KfW7qt2h+cR0tkBFD1EqLM/S7POcBFa5MStNPkgja0Dy
a1acO1euxj8X/tk6LGkiiiuLzgIoiHWvx5kr19RkaTy1CDsFjzVip/3TRBFvYn6V4UUzdknghkVl
B8kzurSO9uDlNXa5vS7GJMSkLik+AaQWcqP3IyAKs9H6fDe2U5V/YZIv60OPp13wSdXDFO8EE6PH
1ph09TINc6n2dWTF+pUkZ+3KTCuSvJJwgJANZ5J20vlCW82AinBlW09wPucbHW+fHxiBVdarZ0bx
weqbIPuaNg3nMkjw77kNSqcrbux+6L9abiOKbQI6+961C9v+2hZJc+9J2hUHULaDdm9U+Vh+Dpw0
nV5KbzS1TVt55dciQoXwSotmLSAKu5lKxeJA0RrihtRXpVHi4gPtlcVw0juvMwEgWEJtXV2I+GWU
HUYG5Yxt3rFMHeQy3WJoFjHT6BVZytja4eCX828rt6+vlGwXseZPfY5Uj89MZhmnn69vig4gkvij
OlWl8IwjwrPx45w24jYCHrXJq6L81kRWCkjCGzG0kP5fygUt60KPgIYoNQSNgnWQGSOcuqQXqJM9
gDMPgZXYP0u3Rc5RGrF41fvkmn3LZYvAp+9LwwXkAroHFyohFurnUIBz/aSXqfWvLsfbCV+S/QKy
CPHJosOv/DzCQ86LxFNHoftA66TYXwkhFzXL8itcOoS0CpnfrJVAlTIbq6coOeXmjCzO0DR2v9Uq
Zd4uCmzxZtQqQ93oIz124UxjdWcpP0PjdmxKS4U5wdn4qjR8Zh8ctx/trSa7tNkaQZEhAQRGRIbO
ZFxjsFwGPn416RcsSypmAuAqGTa6CAIxbN5T19VwHwpz/Jf7o5x3YjDnx6iff+CYju+YPrbeTus0
pTbwr5814WrXgKfL0T+LdwCnafCQf9IWNMBjnm9dO8Wjsc6XBaxtb59k/k9b9OYnHVbUIz599TVL
j6WIXD/vz4jEWjx96eycP29OPV2ZqJ2eCOfwvpNufqo73z74qRm/JsPshLMKOB/e0DpvH2+Wd/YK
nRzgAjoUT67i1aNp2be0sUf3NHdj/wUrwi5laBIbaKIiXvFkdcXvVAR/qefL0aTSos/L6ICnQ3Q9
f2EYCSqoO8fDmqQs8YhOk3w/Yprxrey77GFo0t8fv+VFFfPHx3nB13rLiHGtadR5Y9tJ+O2neXaI
hI2pPg19OyBSVl1DWl6GvcX7+/8/avVqM7ZZmi8y5+RWJUBhP2kBseiO6LdJk8g9LgnpIQ/KYqcs
lZ0yCwe5j9/1MrmCT8Mwlb49ChkkMKuWRSyKvMyiQD8pu/HzG7us6+7YRnj2MShs2iOG73ayc9E1
+FH1EqUmjUJ8vin6xn4cmRz9a+FT+9wAsBs2sEnSfZUnGJZ8/Csv9x2SooCPCVFQzq11/0kbjVqR
hJqnWpPYk+tq2OrI6X+S0aSGBxPVtUMUd6b42ykDsDxwIwsOdhHyWM9QaNGrNiNDP0Hj0rGd8upN
BzD3WdBpPdJoiG8+fs0/wiDnRxv8Gq3EJbLRyFqnc0GXKrtGkfw0EVeNQ05agRhLXrhGiLZ74d0m
vd4PLICrboxButO+j7tA40ZOe7ADVlNpGxSIo/EA9804UUUpeW/NgwZCb7L1X7WZ+tPB66v+OBj6
FKEALJo8bHzlCXy1TB1ZY9Mqgt1MMe0cht4AVGim+WjQR7L9PDTLComOMkKzYtuZmpM/O4NjHyJo
GMlbhdnQKw3Btvo+GZ35xbZmjcjAHMcPx7SWN0k/TtFty/T8rZRN9ZwO3RDdS8pkEbawH+MprGTv
/Pp4VS+P80IHJIJA1F582lZnzMG6D/Vlwzv1zMuSbVRiJrKrAPMtqkJDdE2T84/c+fojMmugDUIX
egGOnYerPrY0bex052QMUFU2FqLfWyTNfDNs0XM/eI3XzQdjSge8wFx0UHfWSLi+qTNozEnqmf13
KUpSkExg9BMus9/tAArUQCMNBO6+9XKDtl5Xkrd9vFDv/XKS2yXVBW/KxbJaqbJuK4U+WX9C6cnj
h5ZmsjXnzj55dEydT7G9EPgLpZm/y3zIdznjK/8JQZKqCRFFsQy8pdv80NY0CzaaPogxD/XC9IZ/
tECITWf6VfHKiuOLeSU+XIZRRss0qRn1oiWERtj5ksd5OrgNYIUTR2KGOCWSUK8867YTog7bQAu2
lWq+B6Oe77lD/nrUSlXK5kJLCbwCufWqNgBPhoi5HPrTxM35bARR8h1WvrdbdHMO8zS0X9puBGL2
8de6TAMYFNAboNbkRuYQnb+z1hfaPHqeOHVKimgLCSnaerVvHWvVRVvlt11/Q3gsj2UsAG1+/PDL
nIcSgpEAl+PCBF0/XNjCSX2naE8lFnpHvVEi3eg4hYQZbci3Ktav+dS/cwMA1eKSAhADBme9NWFC
CbecsvEkGqsbtyrCBuymHMp4m9aJ3CRjHVMqlPnnj9/znUWm77Gw8pDLQid/+Vn/6bn22BbNfjLI
k0+hVLzxA2AieB6A5q2Mu7r72dJ3cR6q2anEqxdN/ZXY9e7zAVPBnibg87nPnw+oryINE8PJ10x0
ltoUHtlgoUJ/mIIWEafJcic91KbOTw9Cc3Cz/vj931v2BaLCF2aUye17/nwLonZdGPl4yszcaEI8
fFIczvwxerYqc8RUhwZcqJSWXmlsvLO/liSTLgLBCKGwVSRi0BWMaJTx3nMjb0yZunGY6EL/14xS
oimGytdSjHeCH2oLQApIhnBXItM8f9XKza2G3StPyvdSdVspq/pNjC+sbe65eXc3AIv9mS8jxAMk
9uiHbL1R27aNGqONqY2ufWdJM8ewqmoRbJhiKNn0xzy3DJHOGuJDb/vZ57YcU/fKN/qTFZxfOItO
BI0gOuGLfMEqEkgzM4WYqvmUGal8NqeG34w9asws34rqexXn2VMS057ezLaPk4TmkuBu53Hs27su
SVLBMNQQeNsoXcu36Evp+AUFzIQ3qd/UASrypcAZzmtr664yhJm/1Qg+yo0olPdbn3vjK7LbnL+U
PnSAy6UUWAbgf33VO5gvsH5P2Lrw7uBdLMjh8y+kCs+oLU/rT2zV7NhyKX2OqT4fygx1c07FeCUd
uxx70sZakIwoTYJX4Eo/f2BvwCkM9HZE9qzJizkc8NplFOw2kOwsH63yG8KgnQPa9Gf7ezKk8o6z
hLKwE1dJtjUrB9oGfm7WV1MYQ/psuLP778cH9PKgLHA54iHNv6VPujqgGvpVmers+WQGiWEhLGsn
gPqCdBG8G/Z5poNU/viJlyGBJ9KYZh7M+SQmni9Kq+pglpqcT72Nnq20C/M2VtqnyK8JUEIf9B8V
kejw8UPfe81FZ5jOIv1OMvLzhwpU6/y27/WTMMW0rarcDjHWTN78Qj9K5bWfPn7cctbPdxp9mf88
bhV+sBID6BxJ/TQi2Rzistp/x4/krcwm8/PHT7rMXEASwVehc0AbAxGQ8xfLfVsZRVvrpxpvvL03
YsSxp/fkFP+i8Uc+nJudYqpl2R3IThze8k2qchWo8OOf8c4LU1ez1ekowHNYl9hDWuJXnkTOyTOm
dg6Z1ZvgAGN91wEhvXKs3vmWSyZOaAeaR8hdfst/7lQ78fGJkILyZCzmA5CKyQ5tp4Bw1HbuDTVP
ec0O970ncoHC/14GORQB509MotaGCKaMk9Fo1Uvm5ckhULZCrq8c4u2MsNA/f72cS2tqIekBAQIJ
cP7ANu4MHEYqE/ecWc07u3RG/0kv7GAKwbRF9pU6dQl8q+0K6ZDUiBKZyesamQZm1QzGNjBOIiXA
lJoVZAfg4K15pQt+mY0saEKmGyQiS4WzOoVaUs+AhnLzJHsxbAz8VikHHInNMtJXVFX6DaJvGEiU
PX3kj1f0nU/ICaGggq4CoGst6jLGlqUaWrOnHCOu22RMoxsrAnkCN3jYVkh2XBNhWt5lvaYGudsi
cwjxWF99wrShuQgM24REVtkbleAdjVP9cF8VcXJvRBlO49CwnjEVMx+0qAk2aYuBK7pj5TVljHcC
LpJTMHUWcAvqEEsI+c95ochuKiuTxokruXidWyP/CQW6ONqEXRlWRmnPW0Mzfe3KOX0nJizdacwm
l77bRZ9xkPWU6k1jnJj6WodA+mMa4m+VgzKIvH8//rzvPsuB9bSwgRh5rk4oDSg7F/zzkyOa8XuT
aS3aDg6A6NFADOV/eNaCo6DWXdiCqzRCaFmcmIr3qq1S/RwjCN0ImJqj/Y8YUB27cmbe+3ooSCBq
QmMHmMBqHxmZHcwtndQTitzB0Z6sZGdnVbcPOn3+xrAfi5Z2Tj///SuCgwEP9GcLrxtXoraHYWhn
4wRdj7QjzvXb0myKcsPghQnq//CwZYoBYp+G6Xp/9p1fIyLomCeRI41yp0Ms31m+Bh8h1QrnynK+
FwcYA/8/h0si0Go5hfQHKfOMUO46WbDNIV/pFNqB+b1ppLYdxnRMruyX974g+SYhgPRj0So+P39z
grqH0Arr5Gl+s009YVWh8Pxsa2RMdY3W8vZsaeNKAHrnRAAjo3PFBcloYT0Qm7x2kMNsE3/S2vzG
tV0Y/9BL6Y5ccrb9/PEnfGdVIQdxGSPBgwPzWv4FAdcxmCeX/mraFjeyGn/VHTqkyDZ6+Oe1uXVN
+vSdNeWBSM0sR4IEdvUZPb+qVUpP6+RatT78wAU9kEd6kM5wYE9HtL9N+BdblJDi+Yqu3XuPJvfw
ICkB8Gdlzz9nWjjZ4NqZddI8rX4CvVXmB89CAecAaC3/ToUkq82Mhv7/kPe4C8ETNimnElLC+YPd
OO+rhBh+mjU337ZIggw7I52jhzn2m5M+FKLdfvxZ39tDi6gPeoJUBiA5zp8YozChW51lnmgba0/Y
mkXethFjlu9zdy7zKwv7zkzOxf+Qbu4fnS5rPQhTRg0lytbLp7mlGvSToHS3XtnTNsAX5ZYELd2P
Rl6FEvumW83y4vQxqbX4ln6K8fLxm1+C5RaOJPAj/uIPyAjnr+5j3Jx3RlY8pbHLtxZjb9moWqv0
RbSzuuNW6W+6bKofhsmVEercaty6tWp/gpukZ50VCGf7aIlcUd67zKDoMdPYoGwiVaNxdv6zjBYw
nOf07VMEFwRl7KgmrQCsdQ8CiH4wkuyvOdiqMJ0gwl6JY39i43lKw+ajml0oP5y6tXwDKLY8STu7
Z9PXvwxtAoGfOM59UyXeITHy8qVqq3HXm6kdukPc3konG68EmsvD52NxDvyf7Jg/18UjrXG4WZWv
nkhosmGjUjBwivbIc2+4GcpiZmmFXYPkyZU76jLAMcqhOQuciREX7IPzda/qvsA5uJZPU2SNv2Y/
6G/gBHXaZ+D7XMGOHXvxX99UIEwX1AipG5pu646lPWF6XfaJfypj45C0OcasXZ+JnWOV/ks5N9E/
H2/5y8O+lJEotsDS5w74czr/kyYmcyoRgdcxYe978WscR4f+qBt9lZAlXz9+1OXpQgAEgA/5E75K
iyHt+XLaZcxlW+XtI96R881gq+pmaBBM3wWyjG7tArmsMRn0XdLneD3h4G5+dqw+QeLdMdK3xJrE
jzQ3RH9lh1/UQTAuwJ6iZsd3hj25ulXMNmp6IC/tYzmYzS8V6AquE7OMa+KkF7tpEeShjkQFBS72
BTG6D9LKNqJheoTV4cuDXSWcGLunREfzt/oVz667/3jFrz1xteBR5vaoyqjpcYCp0W0QeyqOUdx3
9yl4mAMOX4ePn7feTJzPZQK0EJW5sug3nH/gxu00SE1p+VBXdn7DtWw9CCs6Gch3XJvdrEPin0dh
G+xhxUlvbz09KZpywimnLB9SL2LGZZcCy9uoEG+AaOFi+r37jyFENW1yI7aunJl1OFqezejEgS5A
XUtL6/w1h85Rphz84kEpZlJp0bjQAEs/jN3BqHfwR61fVV/63/5qcYkHbNCFq0BLn/HAmiY3mp6a
U3z7dsKdxLgxgK190qamd0IrSNvmSuhbfcrlaexUkJwMzmlJrKHxhWNUNi1tZ9foxlztMG/X581k
BgNY2yL7/fGrrU7gUqUyueZQoAhHY2ut/Z1P7ujU+Wzv5n5uKU5ntB1CS7PePn7M5TuBQgEBRP4I
NMQ3V4lNHYANRjPH3qUlBK6H0ejc5KtkpO0eJxsR9GvxbrVPlqniAgSB/UcuZdJDOt8nk040i5zM
fcbM2QGRKOagyx/xRon8NlRO18iD1OIxvimRp2raTWVOw4iTeVT8CxPbN3eecpI8jGRsj+OOgr2b
m21bxXOxGe06drcuXoB1FvogKkzjylle52X8eoDYixkYYEyGlOu8DMxWRjo8u89d4JZPFV2GbDdR
sjKZyJKHmcHad21g/89R5rvHGvjsCygQ+VbbZtZdKWsuV5Kttpy2xSUPZLV1vpIDxMxKVHbyUsVe
Z4SgCt1NUijju2wT7zVRytsxEir+7i5mBXB7wIyQBpJBN249RquyXoPmPY7PvqyinxEmVZ8iDU3g
fzW08dEeGW05XVHBf2fVeSaz6IUTQyW+liuvcDOx7EHXn6dl3H5Tq2Sq7mpbVD5yIVFh+nJnlbl7
iLqY8couUG5Rf9PMXM7bKZBxu4Olq4/XvCCXvPc/OeCyEozJyYlpf6CFty686tmOCjV26lnPZ9hv
OJBv2Bw3zJBsZ6Nq1BQiZROJFocS65hMkdteuaTXyQPxiEAP3PLP1BzY3CoXy70+7eE+GM9VY8Qp
KmKMxA5Iuc3amyUj/WnuK1nt0nZsR+A26Pp8jnJdlreVmQd6fos9HHz1jhloucXFEor9tapptUf5
gQQKGNNoeiGseNEuBrYceWjvuc+xbIw5u3UHN+jisGySGqFNvGy0e7udRnUzJ36QVKExzJ6xyVpI
9s86vP5x37ZO7sMHUqXdbrB9KapXs7Li7i6SpEqziKT83VrWjOsTDpGx3HSTLLt9mcUyCltQ/8xa
pyoyF6lMu+1fS1UmfbOXU536sDVqze+3ZqwZR6Oc6L8qYwrKUxRUdb7XgjgDulX74/TsN62L2vWi
QrprR5nIXVbEjnYrFur5Zhhm+cnBeNNCApzU0QStPmHVPBB57ec6N2PUbgstk+5T1akJX7+pQZ/M
TXDuOZoq1Q/anOvaC7+qeCP59v0QqGxabLB1ArcMOxtryKFRj6iO2OVTJJAvE1cut/UpW77VMqBD
Doq6ZukcnscT7ITQLbd7A3N3Od5XQVSqMJkmrOOz2iixvsQKYpsXeSr3MTF8a0IYQsM38TDE0IPp
08f30iqX4dfA/8OLAygd5h/QXs9/TS8kWFBhNy/9HJ0kk5tjoBViI4vOxkotyn/7dhUd4QeIK9Hm
3QeD3zUWlc4lnpw/WJN2beZV3b6owE6OOK+CLaq6esffLp8yH0xGl2LIE7ZuXh4/fud1Wbm8NMGV
TsqCIYQMt7ocEyyYUszikpdaekkAv4hKCzGbqclxk3NpF/cRLpzpaHibWa/TF0lX5msRZNfq28s1
sGhSMz+hYcY4ZJ1IaljItWCohpfBY6fbkWGGRlFO99iOtgcdc51/Mt1daKvuX1rKswLAYWleL8GV
bsN6elbU5tyWpdCefSNS2b5wxmS6TzOwslvgaNPWABhthKIWwdVg+uet/hPQeTbvSi+N5jLWHKR6
519eT7H7bIOueJHI7sOwBQRYqL2qJt0odtK1qjoUfsFdPwdKr8MksKv5VSk4o2E/BZgPbFNNZfIe
MzgTtefWkdGzSbhTvxU8hSn7NZV6IB+mESXCg8xKmRz62AywFQtkVNzDwYBr6Sc5slD0T5hVJkwo
zOc2r9o7IWNRouzFKdxhvak/lH5mohmn60rbGPossCNPjbjeml40tg/RnNi0priRx30Qt1qWhVGD
EPQnEjPx5FrT/B1eZRo9MyRoXBQPja7ajQMw9X1jwyw5QF+wm83cuwiYJS618I+Ztk+5iWejjm6B
lhYEh76V/LcW6gpPkR+X91UmB+0wlQHYWmGieMZSsWD9bds32KzV5gjYxxshum/KznRbmgWF17wm
mp91TxXOY+WdVE5mbUCJ+3kcCmeMDBS7USFO71HWUfnea5X/opPbiNBjGPk1rzKV7RbRTvXNcUvn
uy1Szd+5cuieYF1V7gErtTLb4F6XlJtEjrLd96Yuj34JeeeLtKf2iLpNthQqVqstNKiK5LHGox2k
rrG0a+nhdq25CRjSZT9bWfQQCXNh4rccT1A/v/sSs8Wn1szz+cnLOs24sUTidMlmCrx415ERWRuy
OGtujo2s9IeMCJw1+1nOrY2TPGyYzQx33tsoUVv9NyYcUtzD4SruDBHl7i9JQ/WpkqX8wsBe+SHN
P3Rz4wqJia1Z1nKHW5pZbOciDo65YlJsbfQSkUnoMwlEVr2Y/dukSaPp4EhffBcBkPpQ4qv2FeZ8
EWwn4LfDFnRO1WxM/Fja6eBK8Ktvwuqy4FDPNQITo9bEya4VfgfrGJd6HK4mSd9p59htUNxMlir0
G9+oxn+ZjcSQBTxH1BNBc/Q/dxKTgXuMegcw/WaiNXDw+9Erj02RmdmGgDDeoWrj2a/9ZFgAHYFi
oRRkl4E7gRfJi/KfziTNeYwUTKYbzQkA5jualtUHb9D6cmsYMi/vqjztnU/0n2L4lY3udOGoEvPH
jKUzh0vWgX6HGJ3v5JtOpE0SRgkItJ0SNprbnrSNT1oza3O8d9MErmQgqt7cL0kNGVXp6Z+VVvvJ
FmHmGknKLnLEHtUzU5WPpShlre2cZGqBBWV59zzagnapOQ+TEw55qUVXWp+XWdVixE1DluneokSx
SvsUrjxV56b9S1TE5rYbhL/L6kS/n3SRfBbDkN/WtHf+9kLm0JHqLlIqUORpi51HR9iwhXRqPXoB
Qz3sy7JIP/mZL34E4GeJyJxn426WRnSqevB0VxLJywuJcTmdDQIvjRRASecPL329s+bEcp7ZzLMB
IdfHs6gMXQ5oCIfRtQ9JNJXjIxg7hBtw88vT5PjXlzOaLkiE0w1nIS7AyG5Xzhno8PSlUjqpUUtb
/NQxxwPo30Sv1qjbRwc84dHtZ+8ZtY5up/WpdqUCXXWvuKM4lIyuAekuiNV1N0llrSoCA1u5wimN
PN7kfTrFB86X8nexpEi6cQxE668UGu89FbYAGdEC6cOX/Xz5i1IHMVDM9Qudp+RZGF7yq4+q+YhS
XgH7jX7Q3yejjOx8BDIAqlLcWqv0b6z7maKvEi9Ad6rqCIkqV7vBE3YIrUN4W6TbfP9xauSXKtay
wxinsLwTsrmHFob008ef/nL34QfvMmKAS0Ajb20oUifWjKqUUb/IVhTfu75u7sspgs6WzVC0kdpW
mzJebCKV9pfiin++N0ko7Hi2HYiN1VEvPG7pQjXixRq67HEcLH2rpDP8o/CBDacC2asy67OXj9/3
8nPjg0b7CX0ttjrz2tXnBtvTiqnOXsahiZ/qNOMW1EDS56FK6/1AHXUNCffnPVa5FyMMACIm0wUw
gqsDLkHYDGUn7Oc8nWMjrDSA1pvE9ZPxGHOzGoducor9bNXS2sOXWbxFIhTo+q9EA62+r/1muY/7
WDS3g43E+yM9Ci7lKDLnV365mYYEl3JOQk0ALf85MTGs8jCfVIrSbVSiJA3JvyWX+9vAtYBgTTRM
aLAt8jmrfax1rshcf8xeSy8rZkjd2Mjj0ewcjHrUj16QAgf1aBHpW1D2fykyzmZdenqLEtUypKWs
OP+OedYDOkYL89V2YEB1uDmFE5nSva6KZlO1Y36stNw6WfAqbrU0M671+pbNefZR0ZSgVcafDDLp
ga+ezzjH0Bs2ywunRVrYmBYB+jv+6DBQGNNn+lZ22My61x2yxq0+DXVSFEAEde/zFFUlJObS+fLx
zr64OYld3iImRXmx3J/rnZ2XXqMVs/mS5WnxYpWedtQR7Y52ZmM7xywfo/uRkeuVTXBxnhacJcsQ
LFLvKDGuwuccWE2kx7b90kRa5N9NuMjfR00pdqZogvwoW2348fF7rrq6fHlENJblxZUMWM4aGJho
5ASDiqeXQWnlp67RxIuXGtkhKciuP37U5ZIucjFoxXAxgO1dY4DiOAHNJIP4FQ/Q9quQ5jeJG9Jd
RXlfhkMEucXV6uxvi3SyWOZmFKkoHzMoX33HVhq4i/dN9JJ2VnxHzeZvdAyhSfMi59FtPOzRKtK+
kJN9TaTncml5suu6YJAWR4d1RMauWKi8GJJXQW/miHBMkYbG2ManqDXaa4rZEAMuzhA8YvQMbC5e
uHPr5RVsZmqo1Hsh/Wja50rOsiHbmvNS7gKztLtfuiej8RPMGRhZY2yUtB1JwbH/FQPaZOFyySbM
S3uj2rtmrf30myZP912alk/SD8pobw2T2WJjm6G9YdBlSm6hL3ZWEYL96P2wG/qku6XnFTXb3nNQ
0djYZtneSAmb4ols3Bh+GKkfFI+54zc6VVZuG+qEvZhfhL1m1fZxkF2VMpLxmi91mZafUXZKio2f
LlyEORrjeRcPevPDICDkW+Ei0rqZss4aGZ5X+SPq+360JbHWUcBKqvaX3zESDicEUvoHB33vb5lj
j8OjkavuS9IK7c2vhu5HMRtWtosVpF7XKSN7E4+J09/r1uC82Kqcf0i6cK9J2cIHy8cJ051eKVGE
KbBSHBemOHmQlplGodSLKbvty0y8DJEx9DdV1c0O9D40xTBtS/3bmOFTFSLbO+sbwDKy3EErnOOj
N006E8ZUNV8aZWjBYYi7+rfM/JxTUURIZxW+LpPXispd+9Wi6SKeJuRttqSVQu2dIBP6XUSb5T7O
rEILaez2v/nLBi05e/JH4I7S2iGNkFYhTZvxsyanxvwq2rq6BRVj2reR01v+LpXRgA9IYgzfLO50
9AHbuepCGnjdiMZv0FlhnU0piTN/392a0J2HLDRzIdzHqcCmK9R15lxPqBHbWNboYmrvbXoX6Wen
y8oG6XxHqE3HVLE4KkWuFiZJhWi3A7np2IqqNDZ0HAXiSWLI7AMu2+Xw0Ez0TjYupIfxi+c0eXTr
Z8ZojrsZZsqcb6i3gvp7aZrjGDpNXH0ZvCnKt4u71mGc/MR6VSLv7NAyizbbZ6SiiNjwO60QDC8F
qmZGaPSkQvhvNO8D9wfoKwUQSlb95ya2g2zTm5mX3cHKqsR26o3Jvsd8CaNhTDfSfwYQFu5egLyj
lB+tYRTbsZbZDxjqydfYGprvJfZIbajpdbWXQRI4j1ka+w99O3vVromAn7/R/hb1ltbd5IWzWUeI
F7H/sbyagin9OkaD85Pg33fPgyPV46DlabatE1zr2EsNm7B0e6ZiqYDlWTC31p/yHhekCQap6774
EU3/+6JHSEe2Y6AfKQaJIvQEctkMyB4kzbTrUO1LT3ZrKbUPetSIPotR2fizmzDQZchPnWCquiUj
pI2TQJFCE0gW2MB37jAe65TNxrnBEnbnIfk7IOE+W85DlrT9W1vJ4cdsNcbPwmBzb7BKsdU98LPu
O/q0Kr3HBiMTN2qq6q0DJM4NsdtR3k2O9095A6BAg4AuqvTNGaqu/AnxtbdpCQymuzGHzPzR2L2K
jjne9oivlGTeW2C0uHgaCXPBG6U5hUNzQ5b2cxI0tbsBHyExF+2mMb8d+yaeX7MBqN8R96qe7qHj
avkB99PSCc2+dr4o9qOzqX1ui2M+aYrxolikn0uUpZDATsFh6zXqjluA2JYiNnhxstVHJHNutGTI
FqxVVGFl75kZSn1ZaUZ08IrU2PZg5B+9WSEftc1gtaR70lWXRqFd1G9gpFN0ox2szYZQ9xpr/jbz
/592WmYm+4oEwvncW9EwPIwR7bTFjrhqD6p0BxHasel+kVHjVNS8bfswsKqDs22mQeV3Vp0Y894c
aVKEtmZk5V45Tr3LOpMxQr7Yo2/8lgL2JXCHhsAcZKhpbRRq/vUWv0kwppWYgh3/A7M5uALcSz6l
8hcw1Ooz/JVuOEKt7W30ICZPHeMGfFqopwLXoMpzun/qEY3mR91KvZFcqi3MzWTVVnI7AZdLIZz1
EJy2jaqFedAg7PrPCQix3+hBZqj5FEL7pbXYQd0NQ+A0uwZU9DXo6R8d2/NkFCQLtB4SQGb3VLPn
ybCHMjHqX2Pz6mP7om46Wfk3SYNMzTafGaQVoVN37u84D9ITzS5Nu42RItsald4yfho0R+zcPMud
TZGyk3ZOY5e/DK9t6QPLCNlIZOE7/ZClrbz3Jjggf51lAZJZ0keSHaAOaxpE7Hod7MGkfS2Rcau5
r4ZgpwrDDzVXH7WdjbTlNi3i9hqXbzXkJJEkYUUUjqY8Q8aLoVDQ6hoL19evFrpHXO1BK8pDD86j
QRqjT4i4fS/NTTpO8k3mQ4NQyYwm6pV2wGUCTepsQgoG32owIVh9u4ZGLPLAhnidO8P4t+G56Qau
qrcZErEYoc//R9p5LLutK2v4iVjFHKaipCUtruhsT1je4TBHkGB4+vvRZ2JRKrF87mzXtssQQKDR
6P6Dev7TpBYOD699Khf0u8mhLzeLaQwmqzkZH0ADRE8ittJ6r5pu+TZak/ggcTBudlHVbxGRr+fJ
sGg+AW6l2IIk4uWwcysKHUcW4wPif6RucxwfuVJctE/m4sW2q49/PkveQpSEXcR6rh7dKPpOpaEL
44Pi2uIH2nMw8tIILKFbUPLtrVKcmkbN/7SaQg8fBiCIYTo2uC6unvpVLXMtlXH+0ep5jmB53eCM
VBXyVSRu5+0Q11R2Hd21nYUE2pZH5vV+BmWHYhPa05QaruAnSaGWVM6k+6Efaos+i0lXZdS9xG8N
Kxb7PjOTk5gpLvpYPID4G0J9q7Z14yfAGELjk0fh4tC66rMCGWhH2WflRzRFld00ZEg2DFqJgnrU
eDUt8rncReqABBtse+nnmSU34MXX24xQSFsPhgGeS8DSLrcZlVxVZmgnfOSZYzzQVBwwqBUaDozo
PX4Qelt+vr/RrgZElJSyLR8d2hhlpdUnR7Y1VTzMEz5qvZk8NwPmlUNiWo90dppHI3XlxoP7upFK
4RA8BAyu5RAjVr2aYQXDt86s8KNVlW1DB8nuuKgQfUBKVlGi6jhUif15mF3nk2n3OEvrxlC9Klls
brEs1iphZJb8FOZNEOFcq2snIseqO9jQMvwIcW7AAswsX1y4wH7CThS0VcvkqGulAgleDb8jEZj7
CUSIH/HUax/qRXJyI5be+EFoVHGXcBkuUJ4rOoRBG8glvn3S2sh6UmmFfO9zLzb9xJrK2E8jkQBt
t6n2IWM1PaJJxIMk8zgNll6rf3WyzjeK2lcnApsM5J5QhVu+FR3Yy6+VhR7yOFqc04FRkUIUsEN+
diIffpjxbD0RLL5NljBOVa+iup9U1pYP6Xp7/mKLkp+g8U+9isB0Ob436aGV93n7rjRIIDxmIdSN
NxzZXHGCTz9TO6yt2N44hOu6CYNyKtBggKZFX2XtcVhGZVKkueu+ZYU+/9N1vJofBP9Xf9BV7oCD
PRZtfzSGomk3wv66nE38WzTMgd/BPqbEuwpAat8CWVMo5ANj8f4Ku8JGr37WzEOqewOM6zlVvue2
q5i+sMW0ZW5zhTNZgJpgG7B25z8WcMflaoPYa1vFsqL3qmzGnyMywwcY90Xto3mVfc8RTH3wzEh5
x90h3Y0Ys3+ucU1CDNuJtmpXV3GC30Jxna7GokC7lLovf4vShKYA65C/a0UyPbq1Bu8w0tNTCJMs
MLSotZFu8qLQn7iaH0IUOb/Idg6N0/34eON3LJIDiz4D1xLOOKtPkiaa0Q8Ui98nqZZnnFCLF7Md
Hd6BQJT+bjNX++mYo/holK7y78IJOUDw2QjS19vCpq6FMggxk+LcGs/mZW4SpWjIv/eSFqdvl31a
7XklqJ9bFcj0Pjb7svdNJyntX4rtWx5Z1wdiYfYBBAfnT71r7S/Q53OXjo06vneGUbxn2lgcZ6f3
fD0sq4fcGJQzS7SVVy8L+/urgFQaFcdFjBIoIyW9VX0+VCxD1kXUv4tu7r2dHZZevRtySzlT2Uk3
4txVnGEY1naRPwATjubM5W5DZF5voWRr766a99EOADe1ikKE/0lGNTxGuGVsvBrWgXWZF4qI6K3Q
QTOu+ISiGMWQWkC6zHn2Tqj9ls92DFPkBdiFPLOPsy90sq0DNVyHEzZjmXe4v7NvTZmoTqIDP+pa
UMPEZKlq1UZ9n7FbC4/UvOT0EvWRdgzLRNPOOS28fKM9frWRmbUFL54KP3PmybdaZvAlhcgm9d2K
+kT1rW4WJ0orvemrrnSMJ6pIxTcqgmHhm1UY/3N/xjfWnPgK8pcysUlivQopdtdwZsrWeOdOw/Sg
QUf8K2qG6jHr0D05cXul+M5TpRrjwvHDEYn5+z/gakujsrM07hDT5hSDtb6cPs2GWp1wt3uf6f90
eySNFfOMaJaya70wSja22K+n0MUJomatwZUBqwVL/0raWMSlTg3J895L/BOmfdNIy573XWUOT0AR
uuqhFxm2fkUYd8Z+TKCIgevJRuUvwCSGQcVaSuPUl+DMosTD/Ln3JHYfO2nGgJf8xqxFEXRiUmvn
YFVWfKRXllo+Qn+8kmoH/ehaF/EB5dp5EjtUACst93mqgsZFHJeSOJYJ0vbF6CbWfrSWpL/zzO41
kWPabWCjr/C4nDe6bTwaiSX0+tYSFEImXUU3yX7Pp5GSk6zeU8MczV0XFua+6kPS+TjJnaBPsDUW
YwfhpbbLn70bT9+8SJMPC+1o60ctG271gRacMhnG4nJKo+ZyP8SmLq3YyOZ3raTY/ZAoUYvjqaIX
vebnbqk8sOA1VUapYVxZd/g1PkREseRDqtWI4N3fnFdBHp4I8rDggXkQoGO9CoFg32JIg9X8rutl
nO+dKg73yTRO0ne02jq4S3UszXCZ+PNhPZWzQMpBRFjnHHkdOb2Jcsy7UyWqdVbsdvHJrGKq1k1T
S+VJAIs6iqbrNhpVNw7jQnDiFcCNxotz+fPfqGRja+kxuD71HTBa9h8bB7Z9jL2kBDzkqc3GLH+R
NVafGvQiA/K+JbNf32ZcdqU3z1J9R7W1/R6BEULjincZrPwmj/cgBeY0AL4/7GNM6fRDE6FpY2pl
2p41MMZPiw+tfEukan+Tembou0ZBt3w3Rq26b+0unQ5DTTfiYw9AG8/juE2cfeU6zSlBtkjuqqwu
vb05YPN5mlq5YN81fLN2U2x4iL/c/6Srm4WjBkh0YT7CT1vQUKson5WN6dVKnONbPauBXrlfNXOp
1Cvz01DU2UbOvNq3/x0NDUG0KxdMyvoVl6UKZTKrKzBuH7DDihCK03cTwuDhoSZN9EUdmY+YBhpb
AILrgclKEI2g7ufyPlnLdzVxmCcZ7arnNIx5jKXV575vqL3qRaidkmxMXrFrHDfy0eu1dcAOcIsu
tUaI5auQUUi1Di3eIs8Un+i0VbnhiWOemOOwL63QwJRk2MSf35ooVwhvUgu0whXfSTZRqKdqUj5T
wdWORi68E+XkYreUYd+wg819NDG3QO+r48lndejv67xFlucwFJPL4xnFckJqsy5pRhniIJPlFRRF
/fyctlhbbcS+JZf87XQukG4qTgsg4xfE2FrFPgEGk3ax5R0irRyMRc8xTOlsqOOfqnsxkKdi37Iw
N2mPO6tZNYYW5rIQ3iGGfXEIee19wCKRLhreA6+d221B5tfb5dd4i5oM7xdY0eujOKS6pnAXe4e0
qp2jKNmZZYV0xWAMo4+Ezp/F1GUdl1iOqRMdTOLcandqKNq5saJ7h9ytmx+J0jVcW3aygBuajUf6
jU+G9xDzAoRK8WZduNIETQHaOai4FhUd30jvIKQBU74fylYJKxOiEuBSFOVepGxlLr/it0vCaoY0
NMqRij6+ihC5Kvtgxii9UhcqjraCyEDlDfMD3OCtN9f1/BgZOCGlF3Qx2J+XI9Pqom9lSwyrU8M7
gjzusRaJtlAMW6OsNr6OjX3f9J13II5pmI5q9hFM+VZqcb0Ll7ks+28xT+JlfzmXbNCMujRa74BA
1eIBM9Dxr+Lp6Fpdf0g6HFDvf7Vbs6KMQW3Ps8n61j0C+NxNa+LkcRCzkx6TGfC+PuRbNq63ZkWx
mn3OY4bWwGqzq6Fat10RuYd2hlGYIcQT71q9dA5zRdfQRkBvi9d2NS84SUttikL5YsKxFohTnTns
x07LjrN0q2d6181zrITp/v7qrSPvYg4A34JaB6GKLb/6WlEGk8PI0OhvZr3xVZs7dGzL9OBOTbkx
1LriqS1j4YXNbYZ7HnnRav8pdq0oQkfqXERN+jmHe/Jg0dKb6a7qzg8TC/A34n9yMIRLR6urrPC1
s4X9b1SInh41ilDmxlWwvuyWX0TdHeXFBTpFGfByr9ZzjgpqOGRHcPrFuTBE+TjWcbmnjI7UpT1r
jxPSgxvB7NaS/z7ostV+CzNZEgEMwRnxiMgWLAgNlHaIOb0vU6wE//zroj8FQIh3/yKqeDmUhb36
rMQMZcYV7d8EPyYy7W4qT9JNy/p/GI0iA5kZIEcoS6vR+jDrFaPPUSQWSZxzPDgqPvmUsI9wZ5st
dZarI8nHgx9GVYPEk+7/ah0lSshTV5TZscGb9UVFwMBXgdP4aRFXEA+dYWOz3PpuAHKZGWowXLHL
gf3tu0VWGkr4w9lxMhsd1aRhPNBnL/dNRFZ2/7td3USI2wAUW3ilDkffWJ0UncdiVHoyPJglDuuf
pYaIwMnK4qo9mzkdRB+KVKiDXNAs9MhlM8DEuP8LbkzWXrBuXLmLM+yaY69qnRE5aa8c9HCwAIVA
wtmPhVG/hRZQno3IcONL2gtqcUkngB6vKdRqBJiu71QyiawabVxvE5TAO6eOkQznleShodAC8b4/
w+s15mCg7kMCQ18difrLz1nmWYfmlciPEFUdXy/mbl8Pen+ceT2+sWf7fRe1sT9ndbQx3fXIFB3/
e0rQooA7sC5PdKGNgP1s9EGB5uz8sIjd4ihsiBcAm3LaY8cDu8cG2xekWYyWy/15r7/sIoOBdgLd
bdrbtGBXe6tNncgBs90HauG6rY83TvM3YssGvDNtq7C//Fu/p9q/xuIVDPAavAfIics1ThJEBQoR
yyASUoe3JAtTQ+Fsas65kejd3muyNP3g2tFw7jDMdZ5IGbzo4f6E10GeH4G8KhpiBECequs81YiV
PMu8dAik6lSn0NOjdy+d3A9pLbz3eVS6o1Xo3of7g663NCOBieVZs2wusJ3LV/gtWHT8mtmpxRjE
lNLbf0WVebl69HLN6MAYaXP3sySMxG//v1FXIdHNYkNHQG4IhjalR6LNTm7tBxCa1lfTFkREntXD
p/tjXu8nelhUHXlQESt4qF7OVFWgB+oin4JSEbN7KI1Eyj2WDZm2cxMx/CEGRVs+Ie9vwNQkEED6
V8PJGkfScvCmAGsI+0FaXfQ5M7m35USFx++nFLTQ/Qle7x9GBHgDRALoLyW8ywkqoLsbN07mQJuJ
FDtL62CgN6LTzmqkKvZJch28dNTYNoQl1h26ZaokZIuoAc8eKuirPQRRr7XCZBqCLtKUz24LHG2X
FImj7YGHvukuiDkNUqX+ForQTo+tGWuf6aQ4+Tk1o27LKec6apG5ETk0SoaAidfoeU+aXVXKeAya
tI++U0aLHrNK/bfHGf0jh8p5RYwt/cB1tSX3ch1ElpQRLUYOEwU8dxWo5xRGSqM0QxACaT3qiRHt
I3p4X2o6Kk9lHKfvg0Twxgxn8QovECzo/e9/c+KQoGgMEsqgvl1+/1BKrbUcPgN1LYlaqe21KHrJ
dNxFsrVnP0Yh4EsDSflfexLVl/uD39h8eFjRJyZDBxm0bhLHwJf7cGTyeTwrB3Sxs+fWG3Vn10+y
2w/ArvEnUduNp/3NUXnELdJ+cDTWmfqICBhScs4QxFWcHCbTmQIHndS9rmaUqF2jKx+ImVvWBOv2
67LhUXRZJPeAQ1FeWp20TFNBhmPwErghUqIT9O691aQLNciOvbciHJODrMboaGXWq7JkfhoOGQ//
w4LT+uTK4h3Lw+jya6P6QNR0+yFQ4lD+9FIgILQvgPG3hfIhjBOUEJTYO94f1OQfvbwnmbhLMvAL
90Dh+HJQdUq6WevckQu/tUFm6m69K7s4/Of+MLc+K2klWAeT6jvqeJfD0Kha9PByxALF2BK9nCmD
lwBy2h/1xIno/Gfa64T1Wf2HqfPyYSknuks8A/O0PsLmlI9hlhTsYvCfx7DowrehaT+BNy43du6t
w8o4gAnI1KHMLSv9273LE1HtdSHHoEbYGcbNNH3Wq8w9KVGuD0fHmfpXqNUeby/aaBsB+8ZNyF2P
XwoETULl+iuGM9Y71GynQEcpcscBGgId6HX7aMCO27I9vBEVqc4SEAwKpmB2Vlc95qzuDNtyCrRW
6rxBagNkQKefeWKDy0+Kf8CcGf+xx/STaaT133+8kX4VwWlno8gLiO5ylW0e8TPqF3NgynAKj+SU
fanukroJI3+cei9+KtEYUPfOkMxbKKEbXxgQF9qfGqcTYNzqVuyNVEDcGLmOzV5XdjhcxPOTOU9J
4HYutYU2xQ9P7RS12aUw9Lc8UX9xtlZnlbCIHAqvasyX1gvfm1k45K3CV/ZcyUilZyn7yLCkeC71
ZC79QZloaeHRrTslQg1OpJ7LWQO5SgHC1v0iTePmYC6imD/AniVNAAeu2vf64Khy4+q6EVdwfkNC
EEtBqEvrDGJuIBYlhj4GajtM31wT9o2jNmm5Mcyy19ZLAgmLNJBzRx642g4SC1pLQ2onoLSQOgdt
VouDafReD6mlSMsH+Jxb7dQb298FmEFOBnaLQsCyS347510W1SnKG3PgURbCL6aV8mVOHfWlRG7v
FZZVVCLS6hjNOYvt4WfSqsgb3z8EN447PglID8DrowKx7iOYBcDQzkpVfoIUR6FmffIpxKuk2cUW
vfM/rBox0hI5FxIhsYXX1OWE08mDg6IWapDb1fRcGz12dhMwe+1cRkXhbITRGzcF7zWy3v+O9usQ
/La8aMUmeZiUauAa0fCQuub4IUHe9Ytq9OppdGky9l42bbxebn1TerSk2Cj+LMi4yymy5cZKK2I1
SJHy9UXrmY+inuKdhuTPYbRj2qe6guOlm9SvodFEG5fwrTljbkbGjTY2xevV8ODYYzUNNS2gCOn8
XSCB9URnKH7ES1yrfDLsuNrbyFLZG/vo1ukh1eDwUIy4LvS6ih5HWSu1wK5RC0t2VTnn/UvLTY1+
VuhCM/P12knC/9zfvrfiKJ1/bg8CAzfl6tCOhlomusLBjCEf7zUjNj66k9r6mhLbe9RY00M70l00
8nELGHQrz6P1xqGlwUjBft3FtVS6Hekg5kBSvkr8fjk6grpAqzmfci+D85ZKHHO+g9QZ4qdIqxxf
hTOm7Qoj1P7YF2E5w4DAafkgnY+ml3G57czS5ADJeg7gNGLzk2GOAG0s3oF1GfbT0HYwD2X7MCBH
dO7TttiHlanuhBHHGxvh1oMPojB9UJ7RaFuuRf2QBI0QdeGXlIpsfk69Xf9Eb0HxhYiSE/AMY+8o
dqXs3L6lij4nU/XodZRRtAGC1EZMv3EaPMoXrA1if0s353JVYm7A1B10vlExdSeLytyBaDMPewWk
3oueqRW+UGXcbBzCG7vSAx+BTRZt4CWbuhw2j+2qpLs+BRPKHaqvIYAg/YzKDlBL2y1RjSkFPitu
ONb71NSoGm7M+0ZUpwZJj4dmNPSP9WvfUKhv9xOv/XhSTZy352bXorH4zS0cbSPI3pwrYZbayVLs
1Vcn0KzGVtL64w7DcyxAEmAMXE4kwEcC3rMucFjaiSnNive6N4zm4f75v3kKwRQsUmfoOOFBernU
SlmZaBFofGFNJr40J+tF07Ks2rk4Xj6OStXsQarWr1Zh8sQeqa3D/6zCref1rQUHggw5ACI3hnDr
L65WjWaJZdObGvqq5ZTsoxpLznLYVG25kQ5RyqGYQnvcXYSVL2dsIJDdL8aoAY8t/b2xc3FArUt7
v7+wN66xi1FWJydqWmAZHaN0dq597cY8/FY6unvUYFYeIC67Hx3UMs+O3bR7A63gr/eHXx9cuLVs
Uf5BIFbcZmv5NDLBxBrdeQqyNvSeXSdvvmXNmH5VpyLBeb4GnLTrhWFu5CfrWS+4UmQU6cTyKAB/
sGr+FPR8Wt2IncCIEejxI5A63g578+khK7q63082miVWUTcfm86V7T7PqH5tuAatt9LyG5b0E0kC
XtNXMcvTBuFNmeYEk5tKd7/0TM291qagPPJMONlGqLheabqZLihPUANU8tdvzdzTx7TBQzeIyPg/
F0XaoKcWFoE9e8P7hOHUwUlczb//edfZwjLHpba8iAVjqLuOy5Hbp2ialm6QgT/yvdpF3KrrOudj
ZaJePiNBIg73R7wxTbQ+yD5pBNGGXmMFG/iY0DFqBDPCKfPVvuvf41FtA6tXoKi0iqg+at5Qzhs3
wc1hCUtIYULQIiO8PKxZD8zUBAkdRKlunQHm4/ZHDuq993Gv73HtdfwpdMatcLSOEazvArZa2sIg
trn8LoetjNxWZeKxh2q7z3YpApDevoCgtkUyvLFZGYj2gAPwBBWx5c9/S7HNtg+7KMrdAFWz2i8z
rz82oaWfC3xLvt7/gjeHAhxBUECx9YpeIarGTDzkDgJr7uNnARgSWjrcp0GPqo3Ncmso7rNfrsQU
rtfXp8BADFW92Avq3mqeNYjhR2BQ1tdBOlvOEzdOAnNZ+r8LPoIGz+UC8ij0ZgWKb9AjVP0K3Z/j
p3thMIRR/Cbq0TvfX8VbOwOmDDKcVJcXFMjleKNWlWnqtFqQJln3DaJC9neox3JjAW9t+0VUDg2X
RcVlnY1qFHGKiKwucJ0KVOhUCAHSxOmsc40HRfhgWGH5II3E3YJn3AjgNnRs6oKg9pcy3eX0nFDI
SO8zI6j1TpuR1YR0ZmLBcBKWooU+AET9obDV6anHQVDxQ6tA//v+Cq8TouXs0a3j/kDjiyVYJUQV
5MvUi2w9GPrGBEVuOtW+zav82BZQNX0XPWmyhDTJUXHI6S/dH/3WyjtovOsUSAGPr12fBsJBY5qR
ETixwL5krNuTLDkgiQLfe0LOcicwKNvI+W9tqiWyLpP+RXO+XHWwNwrlrFgLDAMFxYS23V+A15vv
96d2leuxslgRwLNFxw31vqsmXVm5sR0melCWXvpY0qQ52J0A9650+oEeuwO0Talfmgh8cN5Nc4V2
n+d+uf8rbiwwzHF8TgHZEQbWaBvdKl19LjwtGNGJMaMDtn7C9NsMLo5fjMaYdQco3Vak+8i4cEY2
bs4buwvnQurCNL8Rs1u/rhIkV6QtVDPohyh6TgpX+xRVHVqYVZ93/jSPxb+GAwPUdfutqvSNUEVN
YSnug6lYPsTlV+Y+qcSUNWaQJIaoTgn6K5YvMt37ZgjIEPGh6QZV37I6vhGLcZblm4ONYVh3lZKF
8JjVQe/MYASnfgitWXwAl+/iRWHYp/uf9kbw4B3DWwYpqIXJt8p5HVRP66Gu9UAx0rI6dq0+2HvU
mGoTLjsgWNRjeVBYr4OplMnHBoO6cznU3pbC143ThF4zH5el5kOv17lwi5bsyNOxbPNyb9clZn5w
ndqcN7bSje+JuRNfEvkrF7uNVZLgToPuCjMxgi7xov9UFKQQbrIacYiEi6xILP/QZIAy58IcoeCJ
9BT50Do2obZJHERwPZCDOv/Mh4w2oJjfE3RGkNx0hqc59YqNctytSXJeFsLEMvAa7wRfpcesLDaC
XODz5w7SBG8EJlazevPAw3gLBH5zPBq87CAe4NQ/Lg9JirKlSaHFCJLUTPZOaI6Qs9vSb3D1eCCB
6c/39+yNeEBxA1UJhqOS7C2/57cELOMmSPu5toM8lNhN76gZe+N3xHrd/oAZnjZGp1B4NHvDOo+V
8TjkarEF8rwRmKn6g6/CvoDKOTj4yx/RZU5Vo8piB25junXta4UW158HNHpJMdqkUZ+sNJVSP3Re
WqafAI5Mfe0LJIjRxgrHbCv9vV4Unk0mED5uQqRe11qFo1c7CCE0CMdRYc8PUSX6xyy1pA8tMnvP
nKx7d0XmfXGN8n+4/hkbeDcNJSoiAOYv12LsZ8iEbK5gyGc5+twlbrZDfT5zfEVFr+JpcLtE+pTf
tGgnwLr/e39DXMdLNju8d24m+t5Q9i7Hn/Wu0hIlNAMsF1E4nctieJDFbKe7RjXyjYv/OmIugyFq
sgBhwVMsP+a33delOjehWVqBUybTwU3jEp3w2DkZg/hIAhJ+8VDgfi2NuHyYe5mWGxHs5vCsMeVO
DFGv/GYSqG/QMoUZMN70BCKNTlphhSieaNMe98v6Je6Bw+4HJ6/HnSl4AW+kWzdX22LLL8QWAAWr
BfBaM3EcRJeC3iqKT5Oao3gxVOdkHLcO+q2RLAYB7kfTE9Lv5VK3c4WuZeyagdLEqHPZ4d9RYqpH
E13qP6zogQ9ZEBMoCVC75MuuQhjXbVMqRmsBVfFE/YYSZekMR1ADxfhWxH00xHts07xv4DnVKEDf
pPjy51uYJIP35C+G8xqrkhhZmluNbQXZPBhBm4vxgxqjQhY3Tr6xg67v2qXhB6Kbngky1GvhhGzK
jL6SnhUoENwavyKhTw4R8vxf70/p+lowWUnejdx/yydcn0rF7GqzbmBrhl181NzxXYpQxrssVI1d
Fc5bhaxbu4XaGWoEhD+KLat9GSFF5jY944WmnFDBEAavIdTqypMty3pjw1ynxExuEf2hCMAltO6c
Kk3tNDxznABHA/uLHXlDG3iz3Rf/TO5otj/1wcjlrg3h8Z7/fFkJMDoa4jTSKfVfHgq36wdLzUI7
aFVa5jvXUly/rizLV/DQynZokf31PwxISZ3zR6eF8Ho5YGs0ultFSJKajVt3Jzc38nZndnn0KtvC
G1Ab07ZqZbdWF2AN24e0GzjT6lPKRrqGRFefjL9u3hpZylPsNParVff5aU4iVcC8TRAgvj/TW3co
8Yx8GNFXsHurYYmbGR5r7CCnNWu/AxXJg7VF/T5NaqTMrG6CwBkqmFb0yHTeH/vGaUHchgbxYkVL
IrXK+XX8HowkTtygDJXej+dcwVEsTo5Do4Y+SPpyYxvdOC3QJ1xKkpCbOTSriNfraiU0lfEo6lpn
AHruk+yr4sdguNpGdffW1AD6Lz6FrOxVddcZecSazURlzq6NA24L6gHAjenPuSZhFzlbxKKb41F5
JD2DyE9L6nLDpjIPbSekAFl2sjmPiF68zHZR/zWrk3gpMrkFC7+1lNSS0bSHvs6eXX7PbxkBkn3Y
BSqTDcCyLPfQ0rmNU4CfozEpW/D+q1Yj6R13FHc/TeeFwrvao2lZ1CL3Ii8IZWMduyJRPmFlMh8E
Mo3H1GoRl1WMjCgLE3mvoW4Z7ZzQ0r5SlDU2YFPXx4WfsnT82D5cmmtgqZ2QY9MH8biuFATAyjT+
Wk6WhgBp0uVnW5uML6bZIBbVhln58/5xWUsFLGkupC5Q+IgmgDFdC9zrrRthUSu8ADVqFYotmrK7
wfHET6EmMt+NZiHP+Mr1ByWslH5nVQ4Ks4gMmvl+MqX7tWzjcrHR3jrHhKnV/kOqnGSYp8lytuhZ
rd9DUVPXGU668lBpOgAh1Boyw6c81nVI+0bYytpFqOZ7OU3OOyY3erfr2mmke9hXiniQytCWe0vx
+s8OC2Ac+hgcgO8ZPe8qI6+sdm9rLcq0mRFah9lCXd5HGzP8GisdVS54J9P8ZenznLQ6V5AVtUL0
53246/rY+Wnq2Qh5FKaeawjVhb2MeiQHCy2d0XuQSfiSzmqZfaXb1cqfkao3ybG0yRFO8FfSWKBz
a1vhF6XX205HHtpwxsF3c2XCPm1023b4V1bLIp/sSQ6KvUMdaRg+mWYbJc9jgmX6MZ651L5TWqgm
PL7RLz2jcKx436whdtxTqE40EXeCK0CTO6+RoXio4Aa2sDnnyCse6zaX/c5JIzs622ptRr5AU1R7
QzoZxCtqp7JGIyIabax04WXV3xrAIfiK4C7zL2omU97vNBNVzvPU6nC3vMltkwf0opriaXJrab7G
kW5YwQRiN3nQzUUZ28v0AnkXqM5YrtSemp9LGKfjZ6AZI75eWt6if+5NtvlNZO2UnRKXUu/BwKYR
rYyI59pRaUXoHrrCwAeM9k+E46Id6eJ96DW0q0IKSsazMlja+AwNGFnsnWfh2fuijFDrdhL92/yt
t+14/sdSWrSn3TRN4mdUiwvliAae2r1j8pDPD5mNFOgeKv/CptIKSAQB6DYZjWfgr7Pnt3k+ut+6
KqrGf2lrj5q9I2pn3WNud4X4ew5pLdf7oRtwtDsM8K1Nv2oyj5Ol4b6zaMvHZRTj52U0Bh5tIz22
yEVeF87WZ73vQno6XI9d9ezlUx3uUcXBX2+XGxUWEztPiU33abZL2mtKhXbHCX3kkb8250lVJz4d
ITtOcF7qnPY5UaCg5X5tT0au7ZOm1ObTSD8r15gE5/4lMpaGu290mR3Ffj0UdvN1qkYtf0xH2wyP
GN0B+DvMvZJGJwuh47I5kEu3WuJTZnW7YaehnIOCL9AIkHX7ouWQ4oYowtp+LD0HMvFMk6Q6Z30m
vDetTozU9rVey5MXiY+v+CcK5yzxRwzOhHaI7aIXwh9mAejH9Bo7+2YroUJg8oaBJfbpS8TJ4GtV
TL9uj/KsVh4sTJfmQ6mASN2NveI5P5UC0h/4RK16buWUIiOsZUg6LnSj4ksmlLE/dHUt6mePdy4F
7qKtsy/UZFzlHBVhVx/nhuae7ht6bOsvDi3OeR9KYepPvWU31nlyHZ5SCHcAIHnQp7BofoQFTYLH
srDd+eOQS9TLfWUSvbZLFyHSf+qkxQOQ+lGYeOSzKbq1qq8rqo30NsJSoJ4Up1Kq3TzPakiscvuo
PqVq4/RnqGEpdraq0Kc3geynGEC7RqEXjOjmzbuiSh3zHySdRDQjmznIdJcYnrLAUaWjYo1pFsr0
06iruv2iRfFYP7YZIm8foiRq1IWKEyk/HKpOJnX3gup3482m9xa2aq8+xjAq5yBVbKHr57ianLDe
CTQN1b0edQ5g08JC6GbX5HVh/4iNRon+TnrZWiCEaF0eYvST+4cMpZzmqPdSjx75uG39d43URPts
j5YyqTvbzFTOQh3G8fBXH5XZjL1G76bIvveWxHZjQJCCa8bttL+p76tRtGtHT50+KGHLXzLcJMxO
rT7ZzjGjWhe91qLp5YsWN4o8q6j2jF/YII7tIwLQ9L7dmqJ+kLY2NqdYl2p8mrp62e4laph/TZXj
pHPQdosgiS0RCD13WACGQTIltSRI1QoNIT1qE+2nBMAgzqnblP1x7LDk/lnWXCg+PlwjMr525XZy
PhhRm45IgdSuEF9mrzKtzg8bE+aGGqFp9gNaaG09IsQ0Td0xH4tIftONFvmHweVS0I5cO0X/4NW2
V4sdlWcY1zGEi87x6zlNKz/FeLI+cQc2zSeEMSrxDaScOqES3IeiQUyV7cNlMYrS4ZEDfql+1TUU
Fs+ZCwTtxbFjapvQ78PwRN93LD0/7iK7Ohdqnyhnxnbsj/MwDcnnOOJUnxFhQne5VvQEiLllVVOy
y00veZKdHXa8TIWb/0SY2B6Cnj5Ike7NLpusL3QAsvzblNeDre+5CDCJLyygCkiOzpnQHrLGmpCx
nahpY5UG5Kf7QI3ZrPZk7BW1yba2arveAVPjtYLMtvF/HJ3XcpxKFEW/iCpyeCXMjHKyZdkvlIPU
pAYaaEJ//V1zX1yuki2NZoA+Z5999oL7jq7dF30TYzyAQi6HOIVYVkfPYCJD50E10siiXWPLW8D0
dqLOJSvXVtZfU2Z1uoCCtlNNsMhwIeRy4rBQ2HczPluXCA5Z++FFOCg0oLOwpd4lPVSrorWOofoZ
hENy3HrhPvlbsYPv2G4xvsfJTz2vVv0q1sTVRcjW9uRdpikqgSfOCxtFKTjq0VW5zX3aP0b+Vn3X
No7hew3E1TqTi1bXFSSdvo7G1OiwNr/bmaibr3lSNq9wQOlOng8xKfM+EO/VNgT/bxPwZ1+W1I67
v/CZguhJ9iezJN5x6mbNdOmPZ5lV+Rnn5F6+lcQWnIy01IK9DKLlGQSLdB9FfVTDHbMzFlxzdj7K
Okuc6ztCOKT/j6dSvxfLILucXAOWMg8IiRM4aNOp5wbkKdH1W9d3GfYaO0gtgM5fXdXWb9E0VSsn
t0dsjNbrTH0mdg2u6Cj/qnpmCm+NlA3FUUXWmBHUG/wMmjiuH0eCL9tzN8dTfwa/QAFuk4HBnrNw
1YnFzkCe9Fi66KFqrBJeq3b6x20qg4ifht35fAwz+PFxXdZ/dax1kMaxqH9NXineJ++wsTWKaHVO
tdTdm+eJMnjaO7M1BSYQTapOu9hDcmbZBYKhPiKl7/dWTuLiWBrnJgmdc3hL9P72tnteuT8rFVvJ
z7JvHQC45Ra++gjI1qvlJ/72V0kZvjmDs3oZZV/5fJiAj3P31sC5s22p/7UswLVZ54/+20x21/Pk
GOOnSe8m6u7YBnAD10WgG3uwSeYYo31pcuksIZWw8gNKO1cgGB+ClLszT1sRXEZ33v2UrYj5bWQK
UHMo8DZ9TqBMpyxySCnLY3h7Ioc7V72RkL/1mRNZ8q0e1PivjeOlPEMUH45fRkZe9+8wsuuyI2pD
ruZqdOw9DwPcP0W1Mbn8RYGpkxfiqIftfXHnYMG5K3Z5McTm9HAAIZXeUyeNKNmgAJYUNhjR1ctU
quiF4622bzeGk36exIev02naY/tUc7kamXqiib5KvFs0Zwnt4VngXRnPsDusI9sO2IR4AlZfP7sT
I8R7MO/b9uFbjK3SkWjsvghFfEUSgoYbKKKMEOdGh8IjsV66IZdP4IGoXvwquvV3aOdp4vAYvF9X
bddnhwTQELAKthKoEWtgv3Ztt382di/XPOCVfGs9K1kKjjDfTSEsrceTKQ8noYvyKRN6nm9HUueG
cIMRjC7Mk7w91rW6ZbwsicJS5JmD5hDReBnYL09+cnzKoGg4pawzw7TdlKmx7YlgXnLxd2bVECPP
rRfP5WM1tZ740UbwJYttBE13bjbfHrKjCoLpRGpNvT3Mx6SZKI39PPxGNdFdYUUtR5zweJz9VI0Z
3JurB7BmSWHbk4vwNm/44flreFblOGH9kd4BQFO2e1sVyRbW2zOdRbTl1Ixxg1UToPKNO7I4Sre4
lm1b3tlD3Ahua6+JbnmCYHVNgyme4FK3Sp8EVv41D7dEjryj7sLsG3xhmftdR5I6q3aVOhsWtZbU
j0Urf5Db6K0naXujySO96yNv46Fc0yNpG/tmN3T3BeiNscubsWUd0WsDcXwz2xTZH3rshiPrh6Dr
bW4hSixxoa869uWbQUXFSIFDO9mw9s7OInVqNSEcnbug3CNHPVurx1G7EdtMB4owHzKP6NbYviWm
3/HzUqk53mmJwVlQwLJ2fq/M6pDHxaOoBlS8j59wsT1gqp57HA+hJBjvkd659/9UfKIy1ztgsTRZ
nYUeTvj8qDnpsZk6uw7fAHW7Yd5oTRO0E7/1EWOS596bLO/j8L16v3FU2TGscavNu3GEXqbb0fWu
9PX4aPu0tufkLYzq4HvrhccvAuBCO93V2i1pr48xZjfFObqCu9ibsjY8RPy76yPYNpZm5sJGamfS
bh5b78Yznf8i6bcQSmYnUTdHb6nhrAgLD1OCQ444H6dhXtJ6t0SSl3Gyy9zagYRmEHLXJ93Cyiic
asfZ0DWlu9y1g3/wPGBFLG3QJ2HCON5UpUMIG+yy1y0Ju9Uw+h8oHkl9Gghk9zIhR8igimgdcBJm
xMPlxRXkrj1pIXbDYA+Ps2tJjjkj2ZOd594G9eEu8VeyzuJnX7m2nUIbCb/sKRF/QhMZCTqPKCov
mUaHL5XHQ2BdnQk2vN+ImgMqRAHCUnSpO4rgY2Mg/FXtqyQ+EfDKkYXJKn+1UefTOtU8BnJM4wPd
z9j05Y1pbK2yeMBB7HrQGnB8oqjki19T7UeJ8J3UI2vhT7BboJRahsx7qki4+BZONCfgf/awKUA8
RRYOuahrs40lQ3ZuN92OuWXBG+JZGmlQTHJKshIV495aIf+lK4mKc6H8QwAmp8i0Um8+NIgE/yg1
QNxJ1qk0uneymuakyrZhSiKw4Hv1BFLymNJQ6d2cV3qQp7Ctrpbzkli9E8v1mmiYsl7unahh+3b3
tflgEZi+DxyIQR1Q+zSngpiQb9ptBjDZgJT+0p4NbAlbE4zb/Xrv3a9qapzMUXUN9mdN2CROjtl5
hoDWEo9gJ+uz5RO4TCLjEWpupDi+30ijeWBtohuzhAfkxsMXhJE7N6FdlBPxxEQrWcN5kTyjc9xS
zZxFbUdy87iXlUg7QVucWnvC5NQkfb+kczi5X1bdezJzZmJUMq6ybspA6i6vkKVrp8DrBWt2sY+d
sMT6IFIPWn0XpUS4ym9j7+4bYdAjp0M1U9DnIqydv9KzQbXowXGAriA88loEtM7swEj1rL294bkQ
WtXvwV36lrXe1rZSGlrc7oHutpyKchEnQ3PygNUKFTQmN5eGbmfjATaVCtfcq1pWRuJoCX9sA032
Eotd0PeGyztz8j5IvcB4Lk9nWJxk5dn4K7cGa2C5z0SVJfPCB9wANHDJ2a3oCYBT6ZL3+FrBubvw
q3xYwn+RdV1Rle5RZ24bqc9xO7hvbOe9reb42tkGf+AxOr/2Nt7yZDqI1bEBxTzqFbGFp0kZf1Pi
mOrT5IUcuBWOH5UqfDdoIIPxPpYycTpWKYKRthzt4MJt1ns8KJUj03mbdy9tPOVHee+aQ/C9/2dZ
sfPGNySpDujFUm25Y8QVlLVzTKTz7jgle3DSZ6e3P0Jq0CgagquhPtyu1OmVPVSyTVUajY0rCBAc
JMjePrYfw3peyOftbFelWKYTNxNhk/zzPfi8BCNr9VG7VVCTyhyRuRhN6/BC/QOROvKk06dHOLDk
6VINbC+YF0sMAgcvS3HnKpQVr+tzuRwWRc84qi2LAGn6T2GJo5d3xHFPbPejcDnSDso8qPv6DxWD
y+aN0ta/bZjbAMLKFL71HMoyG3Q10l/bcfVlN8uwFMhPxy/pDnrIpaZrS5eKzTRQzpQIbxiXhXyq
omWfHwfbU7fRGtZvcMxjDfzYaR40h3R/MjE239tuUbzIXkfOwHRBl2Mhell+AfhamqwBKhRQ3HtM
Hn3q+EuLmBhlbQciK2UhPCxTri0zZFDTm+qEna0bTj6603FCP6RpGcLOTkc1G871gfjVjOz3FqhT
wA5vQXExNXcwzXVd2ExUkm/2akp0zXDraBRl83FsVh0XirxLev5xkW3hart5CWvLt29c7pgtYzG2
1387y8YZPXSTr+8dhcR/U2p2EC6wvJruJqEWGHPgTNPb6JkG2YWUJkwWvatQhemSl0wdc0SPPrr+
w8E03Ul3gAkUVSVB9mcwbuGRH6uu+CdL5IsbapHdzmJpmT0Frr3JjIEpsyanP5rqMu4kxEGYCxab
D8bnq53e1vFEjvghHyzL9Eu++j53MNzRxr7YDSbAehrD9jzYS9MwBsFzlLHyaCcZHflawyT1qvks
le5pv5JpCz6ioInWUzSjB2Xdohvwea5Zlr9jvQcMFCx6T3AKcSTzPg7I0ISG3tcxF4A9OFc5+P+i
SZtvhp6mfYH1sL1jXwM8NY4hP6oHCjA/VA3q+rkX2npbUHjJZJ3kVDOBWodoyFZjOSxjDWX45QMY
41WS/iJTVSe0wL12wYs6WHusYqMr2jPjzi7J5otS5x7bxbvAcymzVbDOrdxgMKcy0NP71Cbtkh5c
aU3e0e9JskcY6BSc9EiG3jBXUeFHMnqSVoReA1x0Id46JFQ843E/FmBNrTZjtHC8usqKP2wB4f02
FkY7z65SkvrGpXgr2E6egcDLQHkPV9VW5W59GHMTYch6rdnZmPNtrrCMtpKb8uSYtQwzbmm9wTan
971hCaV8VvYiVKHHwHnlzE1EXgJ5+Zg3HcAousa23NW2Dvyi9xWtT7J53muHWlqnI9iNP23Uqz7F
mxuULFDrETmiFnxRjJXrZTr01Y3fsGGfCV/qLz5761NDJAPBRD3wRd4lzU0/NKZL7cnfmUUoYqzJ
jWKGcEqaTjTF0q6JKJp+G+Ksi+buLxHR41yMJJ5w/ppjfRyWwPvjXxufdCZvl6sd7INgUNwNt31M
r52Du3PLfBtX/bOWQ/g7ZB74VTr18FskkBxg4VqTk9rGd/eCw4WqqpklYtgsCWS5bwN5FHJc5yFv
0QP4nenq0jFoj6cOGo3MSPYNXvhso4Ob2e/ffRUNLYkn1TXZtlqDd0mz42TxaLRP+RpGOuO1yeEk
2n5FN5xjjq+SkI4+HXxTXUnNnny43pXfCcAqpyxm20wWJaMMcwoRet7UHl1TEoLt+xTvNZi+Frzl
5XB3/YaPpa9yf1rMs5o54Yq4H7S5qxGFAcqztUWJTYBDksnVYhTk1m0veNtXvwEmqPlhS6m8LRuR
SPpiCm0Eh0TjJEuDvato1eLW8D6DhKkzs/jmUeqr3UtS++58qE2ikApmgo2jScU5QARCd+DjxSe0
BFecfHve/zqc6WEhDiluVmLC2rzfGY4wmJvJxNnKCvWjgUN+0n7PO9iTWwv3VtXVmx5CNHWu3f5j
cPadWmkLtzaThDyO6aKH/tmoWqlcuVbznVG7XWdMuc1nudIY5aLrJpB1bR2DPlQqOiujyl/JYHW3
mzUt+l6EfnVTAzIKKe+d7XsTbIubNTgrdkZLS3/k7BU123mpq+amNSpKTnHZRiYLmBzBIoIQeIvW
Ag4oYHR7q3w84qk7mWnLVnuu7nAhtVPWhW455i0HzS3dsCJxIJq8JZfzKFU2HRhOMjWN1VV1g+HB
DgG6JhLqOjDKbYVmp1YZ8X0mqEkVAXMn6jEqMRgzwlreqKeHNV29tUairFqXhW9Wzr+8MmZFuHUH
88AvbqqHILCq7bY+Vlp9Vwbid0wOExH3KyJ05nNJPcQD3tRMJ+7wczxiFPS43ss4bUAMfpjpsMr0
kLEqM402cZwEy3Pv9s6Op81U7mdZhdZ3HyTP7zBy5pi6p0WrPkzCoi7ya5uyITzYt5Mnhi1znSq4
86hJ18zzj/67mUT5tfMEPlKa6PbJZ4/US9H9Yf7tBK06mbAdqKW71fZFm9ACZtioTVNYidcz3/OG
3SUwv4+7TGrratBrXeSndkzIOFpDLsR8W9kiLPzFgBecjjEI01CPpPMMiQCRyAq5nvPYixkm0hpz
fwCO35iMWAFcZVae1JpvU0AvYE+gCG4DrSwnW/WMQjT6a/8cedt143ZfVJwSIyb/NXvS40kq5f4R
gcEUpyNIrDVHL1rLGxLle/fRwjzanUSI2MtxXUf3BGNvLhKOrD8cTYYhha8LbqsZ6RPTYVfHenL8
zmG1K7Q5KcfV4d6I1KGoOwFz//BGLr9TVFWLSgfTV5+xio1h4rXUfFsRVX5uMS7l/0t3iy81HU18
0kGFgrY7tQdFpuqqs9UxXDhDRB3Xx4Vt0ih1+w0RkLnHSp88UckWbA6pOKOabWr6N57RJ3xf5XYp
nUUr6hDX+Qa5sjJntGsK2VlWW5tHZNfsTzULwdw5nUS2vV7or2w6TX2xdtvkcEgIkNbc8KqyUAIT
s22pCMNtPNfL7Bay8tVyGkbtq+zQ8Qg2NT4AeYZ+F/zgmcrFGSMEcPV1mzhSL9SBxQFPUcJa+nTc
je20oFBu1nLAZ98BFS1M+dDpRbM3pAgucZJtdlirzG0q6seEZhkmcp8QujegTP9wuVvLfJ/c8PqB
6KRJufT4U8F8upXNnLyZweJ2xvKG+rj25rrA5e/N74MRDlVNj22hqMThOpfGmQ5DVReUvz2ZEErr
7Z02uR1Z1W1E+s4PoH24mJ14ok/AXZJ0RRNuy0hZj+UCn5tNAHe7rrWVMVkI3lnObdaM+ILW5Fq7
/kevxE64jfLiBwIaKdxtZ5vumV8M4szQEO5xHAVl+2DJYxbf2DJT1gWzCUe+Y/yVwf/oHD+TWitm
YpLIhbtA1c3ygytidtMpWAjOaKgc0OZLd2uyPg5XBn6ehCFcV2PE4z6q1/gkgC0/OmBjXpOprNwC
3K3Fv25DSCO9KwYKdJtt1Ierwe543BBg5Du3YQVOq0w293joeuCcbxtn/nspXHm8ER/IW04kViwL
j6yHP9BaZ3niZe0VS3nkrT/NCxt9P9vdWdRDia1bnze3mot4pbq/gNflSBxNEgepP/nhr33wFmKk
JTfdZSBx3bvY29jbbz72BZPDFvLnYo7DiYcyuTEHj8HFvNgweY8LXiDmRqlxJhD1PcKVk6qegc79
MaI8QCANzfIyyJ0/W5RvQ1NO7FNw4zJRjz66CEMKG0vJuj+P+8IHuqvYXdBLm2B4a+bKkplZoaHd
raCmvNPoWVHybNZwtU5LOKxjQYqiHO6q2DZT6rmMUC+B6e2VUbNXL9nQ+9twD0GDrdfrm7TdgTsI
wm8bUfX7o8MVJqhlGOYFbyaYNycosD5Oqin8msaYYtJI+dDu4/G3PyTnFtxyeZlit3zf0J1YPVp3
ZmFM3uMoVXqa1rxsxfRHg/WICmZj7S+DQagq3KDuknwNj55946XqHkGeHPJGWFpnyEFQS4Br0VBP
PNPaJ86b9zKMyywJp+lPt+nphida8FED3aSjHLf6Fxy6wXp0Np9md2YDgDsm/t0SlPsebcGPlpQO
ose68btY4zrlElGpJzUPrtxvh/5cT6J7d5bdD082eAakgmr/Ffl7knBWdaX+13lO+xjaE2JeSwWi
U18pY93qpIaviC8HLbSZJoJrljVIPg3s4Sljm7wG8xokj7gtEK7KUkR/lecL/8Tpn/ivQ3SM7qmi
Wttz2YiW6EW7DdNgrUP3IgLXnBmae3foXeh6YBZfwUIGJ/SNGFZ1Xa1/fZd08xlrBM8bv1mKKR6b
9bT1w7KfvBru2lNzpXZXAREhBRP/vrCDikg21seCPKYrYZATNcHvpq+QAWJ9fbwIcZR/GGOPv+Pm
eMJonvR5GwGKSPWU9ByeLut16Wz1OMws5UbFJMBYw4spD52bbVnPs9/4UxYutlzObscZlVY6qu2c
SycZUp6uIFaDndZi2Q2ITjIOaBYATuiXtdzmm7lmw5emKWl/USDIR5yuNi1YOAWXiWvSoxvTHt7M
UbTxqevq6ou0rhCpm27up0eekkN7Fh9/B8G2QgZZtv6MKj6UIDDV8sK+aZRin2srhm+6f2yCPepO
6zpM3oc64v5zG/cWsdleUKajpTp+kJwraA/MVQAKHNu6b2UyJR8HDiDvsfH69aMyk+5RGuVuXUoo
eA3GnCnZeKzgXklNYG1RLpXF3R8vLvPCCTfx2StNVJ6UHdXTg7K6LWTcVwWfVTzY/7DEijllG9+2
Xw+qItZ3vHpr3qBOsjop4zX+tEzJnVPuTVv0/T5X52CLmLxOFGH3WKraWzxWDnknAjeHz2dlMcfY
52IJ2mF85RKkARzl3jone7HnLavDRk3FRvGrcpaShuVzGSu94sVxOWwsnv/OxWGPCUlTIbLlHtOS
9f6YduXw41SCfZwDWpzrJvYqxOFtqajR+2A+VU4gtgyDUJ/0WYcFpIV17sBU6JKdEn4yIa8qLOn+
ugjb2Uknh0+vTc8xXpeq5zk3VTtamQNL50fYYaJJt9rX5Iso08TpqgUQqj6BNMd5aZuE4gYweRpb
VTSnE15/zGBb2Na3YnKSPd3HMfi0lrWfHw9rpbjzDSmRWFHsJG2JJf3rWRCXstmf9iW3jMA+s8WY
VvOjX8DHl0cz6tvOmMM9XTsDxC+bqyjcUNxTTl2/LJaD0ytN9qhGnBmNKhg74PxIlibBcuTrmsLR
QkjJeh3ieGlwF9FIH4pRxtjN1XQbDpUJLxE7f0u+BJM4bjrR+lVR88sEp3X345WhT9BXadg3wUO1
N93LWO3TDxqakobbsvtXUTrBDWfNYueJ0YpO1PRXqV531s0kjZApm9ZDU8Bp7F8Pxrh/mv1IHv3R
GzfqmKn+WigpEZyZwA6Z0Az0EbrN6l6iw6P2wt721NjH+gmbul3THfOcl0qVyLtmaJYbhdBIAguz
rmtl6kypLTv3k6ZdYjz0XPltiCRIzEk5jN7aWXROiovLjjInXvafXSX3G857cxeh0DPb9CvR5Tyd
XoSx+Rujk42VasuJ8y7uDmKYt4o3Pipt7GyhM2wBbG4LFPcS+9Ot23Tbu09KPMirEqp6UW9Hd7sz
mRtuSRztfBK5LR2w1KiaZ1ds7Xq3avqlusdGmbKVTzatywDMSw/fmd4PdwhPM1s+uAlckjVPPRX1
NeiqbmhNLDXDqV/bsksXk1CMu3s9fg+Am3/yPMQA0oquegYpWxXXo97ksfbi8jPGEniKAaOPWeME
HW4RVU7vJSkYDGMpjGPS9gFs5q3seRZwkhNS6FYYiLhpOp8DDUR8gIdi2qAVGbZjMWOI7bTi2b9P
zM75glrdzRlpx6YusHgwNraGdele28bpf/oQ24Ns8x3p3bR2t3T30SAkUy1Xj+OR15VbMUTDX1kw
+1m688zvieV0CQKZojb1PfN7LuMimKp6zLtQ+cwXvIamYTekYJ8VbUT/uCTa3m5KxCKGpEqflTqa
V6hidlssFdzEt64EoFQ2vFxqB8mvCJyIAYgQrGNdlrpcWj4I0i5vYdEM8MJN66MvWrgU7mdBq5Rz
/gnnbIido9sONgvLguxd9L7Q6uxLi+me3h8QKqeHS1xOujRdr/MuWpZ/e9uKkhcdd12BzI9dV9P8
/AnBa7k5I+KgypLO8uyss8vodxDshDHsDK7zXSiW7Yc2qU6RDKP7zt+mv7yr1qc9HuNYKJpQ++L1
UcToDAsl06lSUIRGjTtpHIbNMP/BYk3HjoHcfRgiY77N3E5DVpfWegeVbd4L+FL2H3LNt/uDvK3q
vFl2/LqxbOKnbtfp6QLymGo2kEvrQvSGisrSLmmFmSdXgrEWXKQoWaocKBQGYppoEMro3QQHss3i
rl5y8cdyLJ/nzhf1zYGhI8wif90kqVWRpzPYf4F7qq3R5gDQjta5MuTqMjXvEvt8hCEzvsnp5kdD
XJDKWqeEBoYkyLpeWtrRxrhgSpL17Jf7Xl42F3Adb/5ABzHGFCRtEzfeDU0Qq2yauz3IeFZuFovs
yH8n0zXeI7mhGEQcd6yd3J4N4ipirAb4HOz2SC3e79WPqq5j65ehgRLnAVGsy7hCh9VJQzH22w0H
ZLDmeFTR83asR1G+VQOObJ9squikIzTPbNuCcLts5P3ILATey5GNS05wTY8cJyB97d8JptbPJljc
jpdQzsHZoQmJrv+Ts7k5uB3fmKU2OpusMuZ/KsGTGqON/VqLcMOgzApUk/oWs5U9muVHU+IteyA2
V1Qnb+v3H227THW21U3onXx6M8Y0fc/9ovW08whIota5mS3O63Nbk7h776N9WSf6r2hJXcZZ0Zka
CxWzQcSzL+ywWFautnW68xYN1KEveQ7Eccvba1nq39qFoT7H9VL6VCB1a3jgWP50H+58eJlU9fqy
SNyc6ELB5KXJdLXZW4x1+1NQmkY8mc5bkjzUnq9PIWdE9OVGY/TOSmy5n3ZmmNFtk8TzH4/7Gv1D
uihyYwgcK7URbMnJkwK3ipl6mVE8TQ8OdMK7xpn9U2ut20MyVg7hAhwJjwMkg+9YJOewMB0rDZgC
49l7wODLmMyaPO9ljHwjskmRXXpbqs3/FkwqeZK+OtqcWb/cCmcN+jeWAD15J7B/rGjLlc18LC6t
i04Uskq4D65dRIwc6Wn85v3QYjHfZTOE7cXwGz+yEgp1PA4xxJyt1h3v2QfC6qJWNiSuPpFGcWyz
qcuhHoowx+W5idTfFp9a1wQ0xpE3s25u+URz4Ez0JZOkpFxQ0YhCzQhFFV8kRCbHOWLn6MibxEx/
ccXiBa7QthdGG745bexiF05dlbfE4S5jsXp7/f2YQ6616zTz9TgEfTtD1at9XFSLnS1rXf/cLWTf
NOQcxuha/urkHN0zqN5fsKIc/9iJitgzQOZGocHkSnpJ1crhfq19fC/9tvqFroPmXY8OMszGSZjb
mG6PFMqh94pPRv/dV5yTNAZN9OyF1VqmfUVE2VXTH++02OPbuRqSbwMj40fIMN3nnGi6qbnyl9tG
tcFz7a7r0zA5+sMevYSiI1m3J8WLQ+gfg+5HoyjqzRLoPV3Gyf+UhjsV2xZZb60I5J1UxqbuYg0v
9xN7f1DSZpTIWSKDqN9JX5eh+etohPdxvZrzl0B+LDHdz9F01DUdIy9XhHamYn8vrsJxUetQndq9
H8/GifrPce+8m6UMwptZ2/332ZmdO+HPFmNUn5Yo6McqTwZGfcHsPmCg1AV99PaC9fRf1a+C94MX
A+gzya3OobIgmQkniyzNpauS3+zfEfHRXOdPozrb0bg84YMLv19v6HPrMtKzdl72Zvz60ntiOcd9
fC9GBHDXP/yUKF8GzIHqfmLkTR6Z/Z6SpHvpu9hlvMlZmw2Jf2rWY74TZD30tv6FQ+FT6g0rQn/c
DVgUU766I2OF+/08zsO3ciI4M6tHnDjb93q0aK9I+9TZEo/rkOOUC7/HVwZWEUSzl/X0mg+gviM8
4uMy/QtD44an1umiBzN36mabw1kg/YKUd4Z4wDxSr4/srXN1oxng9o57PZ/MsA66qJr2IMxmdKIs
jNvgY3GN9WJYAH2fYpZCqkFMT4PVi38bfnFKK1IcfofSt39oGopf1mT533pLOk9Ms4dne+7krRLW
Nud21XonwVlx7wyrLBKE6Dum+lTJ+nDl14DNEqPNsFdpDFy00DiHmL+7yeOxBFen0boU6KzdL6fF
G5V2idPcdsyLzzEeaQZmpK2/h/0BgJ1T/9ZlXPqVSBxH0aPDnETh5ddo1tQ56oRTYn8gtbL/LpyF
Kj5W6g6pjLV1Kcz45paL/Ttg86SgDGB4uyr0usS4P63JxypqWrfQ8+R/j7lXLu221owzVoTMun0T
nNvPTuTxrawpcv/UyXXpYg8Efr/guOWZ2zE9dPsZq3tSOyeGa9F7Ioy8p0QeuKNxpT87rd/94HCO
GN2V7q1tEfqJCeKAbc2qon3et7i7s3uc2RiHrJ7xiiP3P55vVS97yF5OVzfWY9S3+6tpJndPvVm5
p3V061/WWno//+PozJYj1ZUo+kWKYB5eq6jRdnlou7vtF6KnwwwSCIH4+rvqPp84brsKpMzca++s
llGtGC5Ge6FYEwbrSJB/Izug+1yJ8wEadoPq31jmPj+/yCtGI8p4XwwE9BuGJAmtYiOeuXVo+Tk1
AvkLBDhLBKixi/TidoFgFpliYOIYIbTGJgW2AbPwvhUD/hjZd9VhGZT/BEwpHzR45IMHwLHTcb89
r+SGlXvwPFdk4dIDQiYlR11LH3lgVDi8pLKxKPpMED/yYqpeG0Rv0FJHrIybi6H4mm3Oum9Q922v
NzH8LeepyCbQuGQX6TClaQgrtlK4dWkVxGAQPqWUkTcpNLakCP/XH3QVCEQ/SLaPoU/x9Kc4vDCO
RXcn1rUQwvtNedWxYQtaVF82GeR3YWXzSnWmKHGDV187lXelG2NStKVCzP+GTi3Ojhmb890v1RSB
jeNo/8wNMPy5YZ9p98fMQTyfNP7D5qtpbefQ8CX5eKBv2cJ9MovmHRIybIFTmt7tDnAmS52pqZUb
zVQfuSQRbXLElrNufRMO/HFL412xezT2Qq+hAfnuWznx/DBsIEFJYcuSOG2l6JK3UdlWf4iohLfb
o+BX27GKVR6/6CRPvKeiA44+hGGRXPDEbH+Jx666fWm7uTyX9ALDS99RNBzhgtbVOZaj2yXbbRCR
iuVxos+oi9MUM6urdoky0mDGS6WtvikFl2u49/SWfPZID9EhrKpBv89+d8c9Wl9ai2shhFueTv4I
1VHhotvYJDpYtIcDoGwCxqC3XOEaFqAUzmM7QDGyeQ5Jhu52cGpvkjDeiEtqv4LarUXmL1Hp3nqU
puTsdROLjg/M0F31h0POY5i6bMo1+uLlrOz40U2bESdQtErPu4RN97Td2stn1mY5yZTYiVVk9MzO
MU6qpXifRczFnMzETt7AYsaZmcbkOw3LQbEQfERuO/cXg9MuRhSh7r4GIAMpLe26LPug8HLyz1vA
zEMF9dc8lkGs84y/u5ocVDQvWX/yjZRg+NGy/pox3DrvduSk/Jpip1vpD2zN6G9XTEXnfBKQ7ZE8
s1G5Nq/RrN3xJlF0vQtW6sE7kaAxQsoHI+IMT0IjMUatbVfdIommBxQ5Of4hQLqJT+2Q9/q/KOqb
CaUGAvkbroa8/zH4s4sOvXgeExJ/VdSrppJudVs7XLAMztkx4+0rjEj5aVujFZWNJo2rw3eEpvDt
oE+zIiHu6MGB3Mg3/B6JXx2F51f+z1JXsXhC8bR8veMkJnvLkbiSd5wtGAycvmTbdrMNaf3Sgg7H
cJC9n59xU8b5jnR5u106i0HveUqrKUftj336i03wj5Y7Pq2kOItkZpPzvmJWFvRHprlD9UpaT1g/
s82DA3lLHJCKPpIhMyA2mI3jsygNo5BdIVRTpHuNbhGGJ/7AND67TtxAKuNMntsLVvYZ9TgekdJ3
0TIUBcFOdNDhT6dNZvdXUEc5JpFF41k54CyWOZInZqh7dFA+pvNpKCiCDpLf0HOzVk+BPvmWHZv+
hbM9ocqeq5FZUe9J3/+SjuARiadGeGJ/J+YpfgXeLWXIzsqpX/HZhOtjbpjc7jjpxJDlfJ3xDP13
H4bsfdFLeAxG8rn7vXYGX72EEEP1c+4m6OKKIcX4H8xnV1yDhB+DW6kE3d75zFCKq9TRYk4wjEv+
i0TuZfxvVEM4XXqPge0ByrfMeWYLq05zPC/dI0kLIj3FCYOLcxEPGytE+jzPMzcGCN2nS+AHX7hO
g/pAjP6yvNTwTOI4MRHE09pjw97ZOGFEhhsZBbvsacqZBhZqO4jCkxEPqUfqTuY05eJlbt3y7B8T
Jt7FD2pGrXr0b7H6zjVMVTUvR64XDwFhrOJKPFjRwbjqyhEjwnZDyjrXR9TDt1P0rEtLb9fP40MQ
mFQiuk66DjIVB8JqpiXaut/EivyAykRT/i3a8IkA37q+eRKN7eNT2KIJfSxrx8Y2jA3897s8DFew
jvi+HhYwIXPHkm29Z0mgUp+4jevlUgyuH3LK4WodSKYLa8wNqdT1wfKhzPach+TYfhsUW+Z/ef4Q
1A9DLh04Yb9wUAAOCVNh9azjuq6/pFsXvKr0+t7WZkOMVTY/UgB1nj7OtTtIeemxGbF5veUjsfJ7
pJnXfzp4VzzLkJbX/mVIwqmNPrzcx9+8K1nOEGVuNScVHVWh2uTay6L/z3CSpHvRmjo9hoU2GJhh
853tlK9+szwSUY4VdqOjMi8xXlKcreTSvMaLcWmI/KZb90tLrA9vxuR70++B5HUXt2KIyBAdq4Ed
Is9zOoxNt2ciKurHOGxE8BlvA7tAWXI098dehix02EmO4tLBro4F76KiIM0fuzhymUm0rNQLrgLv
dXvwOS85aOEa0weLADBcQBdmBGzl9cOT8mTTXGPuWcScBbFj2IERLCkP07a4x6hnMntu/ZVNi/hj
/LH44YumGM7MKFPhnY1rpe9+jIbz9k8Z+0P5o29I8vLhUXHQ6h264zZBM7G7qt+ZqYmgg2oNI7Sy
oaE8hIb5gkcbuUz6OrGe3E6HhW1O8rHXLoYbMpKaeNpPZKRWr32CUN3v2mQdgI6RBNudFWOV/hoJ
DZwKhvOirErCA8nMPgZjHSzegcD+yDfPSTj32wWHtex/449A8OCv8MWrlEw9H90EmLrMpCjo17pl
nfM3jNuahQMLU4t8h1cYwHnw2I39wPPlN0hGWxEWmEVzsZ5GKti/4RYpfQ10ThiFMNGMYhKrVH7b
nDIdf5YCrCDgXGtSeUUQ0oKRJALZMOL+CHL6nIbPqczKZEHupOBR0X4tkqY50axLbBBt2LV/WoLE
ypeI0IvuP6hJVf7nL/ednrtJE08O4Q7MZqnTKkdh3FIhHk48hH4mvKILGcdWpviOx6GtLzOY6vAc
wSOUr62L7+q41UHcXxZbawqhjQSo9uJXQ0jLHOMqxOKZbKGDhAxq98v0mjuJqD1N4WOWSXbm2Eot
arzjOrXmVIaOWwxZbdAKztg4EeXz+9a2B2duov6gutH9Z/u2bV7B9MPJwKjy7l07eK5r7TEopVTH
DvxzmNMk/wOlPi9i184Q1ZmCCouTLMplLH87a5Nv9myLIp6/hz15Fv2u9Ah22hWklpDxgqbDID8x
RRMS5Rsm9Furt0ZxprrCmKNEelWf3ciwHXek464/QC5Mj9mC+8d990FsuJlEUA1j1gfgZzfp2QTV
y7pOcXIIB4OGCeQimCW5TX7k8udgNQzPUasSJZAYjUb9PLZefQfHkEh9BHVn9S6ut471Kadems9D
TLlfUwHWjfjcGHVAtlaVk/4I5oEAhz3jyVyvuzkO6vYvJX4BuEv8LF1LiB6bP1pfx4qUDoatb0hA
s7+vYbcpuNBQ+5cCAMt+L2DAyKwQXNfZkIgo+MP9opzTgseMqNW8YqBtSgIBqp2vwlwdq7Ty1A3b
pagOibYy+JvHTmymfeB0wXKsSe+qKUngl1d+wSIafzG8YmlwQPJVvXdFwERoh/MOL64NWw/Ou6gE
eQJzgqIhHKMJlpt6I1lCnfdTeK+ZC/khYrMC3YdzVXdHPeq4/E/nHGcQo8XaLu/YrxN74own15wG
aC0IHKc+dO8eMoyNwIL0JZ4r/f633fp8cTLZGmqJeTS8IFFvbPxO7v1SPwLb4OquzZ0PGOO56s7V
MDswKOzaIK1BT41v3wOdmuAuVUTyAVsxLZWIa1uv1JD4uL7IFhnHkwrxoZ11uraD5kmWYv1GxAQK
3lHaicGMDQ0uo1NP1VNmbFX1XHsUC4TxqUkKGl6+6iU8deEcQVMCMnk+vrJpzQHkB1tgtFtyrw0f
+dw3e5vX0pfHQBuT/saTyomVOYnW7EYpKs++S7bffkKDBZ8ycFduMQlcVD3Wc8gw8ABmSjJD6M1u
+eB6vcAAxnNej/AjmhlUxuKidnvU5ehNP6g+J/XDW7BjszOYq2p5bCkfijOFWDxmdsY83l543vsp
ySxVFa5aE3OBCvooo5N3p8FrkZyUaOYCejSvNxZTtT2Z4YlM1+momsnqb57f6WUBLl3KPkB8kNCb
7OyBNZrOEy6xWhNbtM3DsxvzZveM+aeNR1iOdbl+g8EX5ctG+2y/GggV8SskaW793RQsbLwMHKzV
BmnquOkvPtbBnuwYwUNhnlzrInM6qVdwO5XQUjsmsNsf8suwOlGsmcDjTY1TGHHEsLIS/i7UmgEA
z6EyQu3IwAhEivoIpc3tzYUbqceNCONpPDBujIcevmEykZ8F5EZ09Tkwvqw/2K0wQJZDO4Tr33Qr
RvuHkYCj/yDcRd7bjIM1/q+cm8X756xqMs0OUTRovacWknqZDrnTm/6knGri/Z6W1MQJl1Sx6DBz
14FEiX2sRom7pXV01Z5a5v3EMnh42s+o7VVwWk3RJ69DQS7KAxGnSr81vUzC26hE3r+NSKz1TzWA
dh3LZUvlzUGNi3a+CGp28NDfV79Chv/5JQSf5h7hFnUzwxLtau+UAasZXSSg4GNj/h+9OZaalfQT
v7//BDTux9XYxB/vCKVlYdfIFYLgOfgm6B7ywtnaH2HYhukbnjb8+7TJjddnruREPqd5HblnxYQr
OMQDJ9CD5rlQJ8KffEgf6RAinJTsp8jsiuf8aivlLPeQgY0eJCSWYeVQsirwX+BytuAcuUQ+VXwo
/jzr05ikcDPI3suGkye0cXU1PGBRlGEiiLsLspTyNnKoAyY7c7FV4tAh3oSaOxeaTGVs7yjBv4Yw
EeNv8mK6dt4vmCdJ57dKrMGDXNx+FdmGjvX/Tm3FjgzvW+PDxA28hbXdQWv64t/iU45IdktG+XoC
o1yqW6iw3rDmevPLY9FORXjWAaOrkhgKeovrtG6YvPCpD/MdT40wYj/xrTmWptjtJEjAUijvghO7
D479JjpN8dFthAAMONiSJ2qw3n0xuObseMCOT7iEx8k6P+laRf2xVOscSkiS1Il+UaqX5IrhAqYl
m7qop8+EkUGvhroSnzQQ4coTDby07oMAtH3KQC8L0rsrjBymfkzXsurpzftG+5+CWVXwqhoOrEu5
InE89LDAmAS5swxJJY3rZlMfJSWzxLro6+uMUlqTWbRxmBHMophxExejyuPG/5i+mjKy42ki8mp6
HwFI7ufb4MfR987Svf8jOCGRH3PUt5i5cm+Nsd/1SKjfMdQ4JJlEsLTfzZD641HRPg+fIAM2h8Mj
raT6s0jHyFfAR0Ehh0WR1xj6wjOvwpJkjI7mllsGbtl2r0k33xEWV7mU/2My45g0UbuIeJcOKlfR
Yzm0wPVjAdZx3HRt5pMl5qU6BIRehGQ0jPAXj00R4wJOg3Xtvg1BINNn2Wyoj4ue+VuXhOrNzVjq
Ni8/l5KPV1L7hJy9p65mzHRtmY03h5DPPk33zVqkwamIk/FzuocB4PFMLSiJ8d3lVzJr0hyvzPoQ
nOjlSHWhnmaJ4GMscQJ+5UlQMZunx5PU/B66Q/19I51goWIDnm0o7COITri1HCMhrIQUny3Zpvod
aUr3H2jG6KO7YZ7K5QkSYdnu/zAj1GFJcZ54vWaiXblpb8dntxyLJj7YdHAZQufaZ1UIOCueFtM7
Pp525Wl7494cEKWExt8Bbjk0kykR28uAnqBuwqmDH/bBCGrmWtUtTwMl9hhC9fhrtdMmz3DbQ7Uv
qogAhIRyB9KoKhYCQdk9M4dhsmMo0CK0qDRZx6eg9Nv0Y5VDCtUbyMQJdhxfpaL/8Mjq2TEaW0O8
MIniV05wmWYVHrjkY+tx2mO1rHKOtUPl1mxSGsNBYycfVCwwmIWF22/Z4ORtEtwK16PyuDSBYndz
pAbPyhcYnLkM32isfHZXs5U1Dt7r1PGXyzq2BFAzsWUIXXQ2jZkz1ZV/JCTP8V7brq/0a2iZgH9o
shPcn06CCHrMCSppH/ASk+dqHDMk+S4qwzwiWiGWyW2ZddNdm2oasIgWVcBWl1Npg4VliqNP8n4N
omtLSNvhvrEUbdyrO1r7sG9r/TWks+TDKF33uiSpqJ5xxElawXGglMl6TCH9SRiJQLwDTsTklxG6
BAiAcleSU9BBYZSYPJoxpm3FVpCP2wEFmBlqAsNPHyaqKBgPZDqZ9JnJbledOW1QpJj3CS/5HCRV
7087Ko+pIZ8e3D9GRCZiuIDd4GMWlnJ5h40dtIs4RobLSEKxw69M61VfDObTIKu5p1S9r4qeeWbM
Eibvrc0hlfQ+7uti+9REYRAMx46oAV4B6Dvn0fKDfjaHVMGYAgaWtesdCAuCmusck0wvG6oU83+g
lRQETczkXsa2ADYnmaKtzl6ldVc+3WNvxkM7bhaSaaIN658bhgJOdZnvdVlFIYEpsM9mowcYJdjN
aE6KK0Mqer+bXFLsChD3oZ7/oxPGLblH9bmTV31Ut+u3cXGJBDuykd3tH+j6rfNvm1SqfFb5jaUn
jl6wNjMLg+aBT3Tb0CAy/Lq5fW1l6XRvBLwk0XKJNz+Q7RXXia5vGHTq40Dz3fxjim4SBkQNEJ7G
hkqYiOfO7+4SzbSvUi9/Vgxi3JfFtrwxl0jikzMM1d+ygEfdbWs4+zFTV2cS3W7j+PKPYk63HwEv
xd/cENnEBiHixXa0lP5DE6zj8h/lvftSBH2FoDmXqZuFM3YlDFDKe14nZlTHVuRlcxGJ1x+71pY+
Ts11ejXuHesAXDbxl8tIdSBpZCFSBnIIsHLBsFx/G0kc7G8lt3Dz2+DrdFy68rQ0DJ28yV8+OGfj
xN850RDZ76OxVBg7WiW3PQ6M5u5Yqjdvt0niT8SxuI1m747uROMTmHtHEAwh25vxA0HTlgp4yVvx
mMNdg80fJ654ojHiYopfuXic321bQoBj+vGvSxiXwwnamcbcEA3m8YwOdLT7ufFwwJd4wHKGPRXS
ut/ZzcvQ7Pp/xuvJwI/BpN4Bd3xAB2JQvZ9Tl7Bmox3gzs7hLFVzrZPed0k/Tzvv0E9TPT9WkIzq
NWQlmv8DAFcHP4oumL3nPGGY8SDYcTo+VEAHpMS0UeeNPxhhBuGFfKz2Kie1Mm6P+jSFvSHm9ZTm
JUG6/LGiudRtnmug1GKI/N+Qev3o7MeaYLgLTE5cH0t/w7sVuU4qblPVGobdnaXj2SH5Jtv3sgm7
5QmQiFCI5f9p8eRsly8BqCiJE61Ot2vaiUh/Cm7LRFMuMtRkqtKX/Bvsv3FnkDfytgwIClIdkoJR
BU8g78pr4zBr3agddFX1DGHTLl4PfHFr2mGRgJpA3hvaLm32YbA14F/EsTEhBdPNe/PDZ2AaQJ8l
jO/dZhLBA2VU5DwUsHjzg8AOFcCJNkMz/wjCUImrk0LpM34PVw8KLp3MePaY4Ye/RKqIg2OBQrhc
dNPgOpXp0DwDna49FZcfNwc3HCkYqGsWTpVk2SIyXgiRaWDeo5RzqnL5yXQ1AMp1twbykLT9Gh3b
OiVrxyMEERNhjcFVZnAi+hdN87pkCV04htJ6sd9WUddMUL3FJ2ypAJW8eWrZhrtJI3phFbkxh7Yr
iuUwIUHWL0u+pH7mcKOXN9vauxlhqb8q/Dq3AjQRR54L/nyI2tC+qRrG+tEXBHI9rByRaFrN6F1b
vEyUyBQdjMq3GMvUK0M63JwkNjn+SXk4pwHPmZi/jH6TX1qOPKxJM5T8M3dPNe0SDrLkfMdfgh1x
E9LlSUgwjgVzFGFwiqtFPwPPNv6fhXyJAudowLofAdlqR0xdRk1Ax0SllYqg4qAFLhn3KT12yExM
UvWyoGSqR7sc2N7LgoLCod3nZFwCQmn39ehoQ5KFECn19eD+x3naAicpTHRdfy0qYNbghJGsnDOX
adh2mFZbBIw1ve53slpPTvs1UcMnmZ4Yiat47pL7rkMtUh5SJhi4xTC6SsBGWZorSxhbvvTcIzrl
tIV9HJHkPpRiOG+r09pXQjxwU9FbT/bDliDGJNP0dWCfh6Hx/1O+P/zDE+qEpzRMipufU2Ie6mqm
qnJ6ehRaZVpC8PCJDcu4wir9MwRjNceCYusSFxUJ0joXLQEUW+Xzu5GqcJ9Zd5FujjkMyxtYfI15
CxfxIxGCA+5xmG33yN/hv2H16n+5rtdU55ovpzu24xgyUyCh0e5iihRx5Yevx1rEW/VNhuv/LV2U
Y9fcYSFsRuQBRBBNKy8uc6UIsWIp//htZN5jTrg/wgsS+1gpHY83PTjqg79oCj6Lrpnm32HJCIih
tm76s1uZcbiU7YgwqgZZ5AdEZPJRinTCl+BazPCoIkNzkKRNgKCXVTe/eiDt9iwYTRNl4rZN8cij
1f9mHXIbHbexyt9mRoF+JgOq60MHGGV4CrBeMi4IyyQjDhW0umDDCDTLODlO/8s2Oiz2PNxURRWt
oTp4rGNofjd9S6gUg618ajFI96FXe5kjkAl3SQpXieNMtSY6E01cEMCR1JSFuAkkL5I9sGlskHuU
GNVlq2FG/iWqQK4XTxEZ8uI4RW7vKVEsWAXllm1MaINyKTA3BdC6q50JBW6X4rurD3NTCQg0YuHC
W+FM+h/zOhH+nUk2/TlOblV/QwaGBIlRm2/ogwTHJtviXdDKuOUL5VhxZsqZ/GX01F5TQWIXroyg
lIcgjuNXGHFdH6NpIZwF/6dL9jLxwB0BAiyT3rcjMXYEtWCmhqPFr/Hs43JlDJirivCBZhO4+EIt
vb1B6lcfeEfHU87Q21JiNcRrEFIonVtObk59GdIQwDj3iy28qpTXHxneTZ4Lx/TDXq/oK1cmhqal
opLE9JnBBXOUXDQZNk8tCSOwy82DzjT7gQgwF2wqib8ttGPyOPLA/CcIU70nEQyWHhU21TmmTd7l
p3JKnEsnWxU8MrLEXzk199gXWqvyvWHkQ+Yf3YK3J4Q1OVkERsb7YeviABesMHxSfayeHRYkt3vW
gfV/Fx4cNFnDEvGIKR6LI9DXBUtLOoTbnVv1bsREBBgka/q4YY+xSaf4TCWAMGqWxgE5Qz5it9Wy
jW+cBsC8W1VOa0aW0QZrifDspyer1Xbr41C+6HwJ2lN0F8QjRJv4FK1yIrE1xRtQPQys7Ar8Y88X
1ZyRQQqaZHot96DEFMbjNZGMXdzvrhShVgfMhSUoAE6T7muZI7d+bCbsuyeqtk6zgDXK/1oUtod8
dhN50ktN2p2P8eBnCReOUErP/D0i14PWj/KJHRkR94Q4r4QK61+mxUpzotLc+qyoQ45CxvJYwosm
8njFqJ2Dh4IcQ+ewMeiyv4hCQdP/bdXQY6V28q5sCRyUucNaVGy5SQEjoZIHh/8z7t5R3iQ3Taw4
MuBDOMGrV3e2HXKmW1ZuAUs0lPlqLRxzUXTf2yndzsPkzsXP1tlyYhU9ApLMsRptP+K0gNTN5iUi
kGLyXNffeb5JbyTszqhJCkrkCIaLZiSEIFYocXnfoLBHtinhOG0wS3N9beD1q55/VsTXrqQEDWuT
+QSGpQd0f1J7x8UjPocn5OpgxxzPht2Vt8RW8ZrFnTUslCnNXLlvrCIxzd9VKYWCkCeSEB/CZlz/
BxAVKxAOHq3RcPHGmKgp3Q/pp0J5SQ+M5JiCV6305rPsNDbxJC/mK0a0MPmTWGIffnLG2/KR0Ikx
W1O4cdSUeb1UfJQMRrqEvGjwjOqv10QsnuYWDS36g1qe6eHX/r0lc+6/acb/hy9ZtsQPeOHGMTn1
U9NlqlpginEI2eIxAAVlnFMvRH54HZDOxSNUntyTqrPtaWnSNTzaYWztt8pjYShCaprIqyLXtIQS
8nJ1SsYuxGkrGevu6g2kllkw+a8NI0kUjbNcyhUeKyFcogClr4/wOnSb8bK2rxGSuMwq7TXyuJbe
TCBK23B3Fkm6zE+rrOVV8qzjNYs3cerkfZne3CvnNVe1SA61H86Pm9pcOPCNN/uhhSzFMT2o+VL7
WPGzwpsbDAC2AgvNcxcJdMfuLwloqOPpccWETge1ifGxLxQeut5QsL2Pgpvx5BkamV1swzr86jSO
q13DwP8vV2zxkkw48E9Yx+pXsYiAHIS7WMTceVxHiCY0eLEjxwNtanHX8CuO7o4VnhU6d1yGpK0o
nKaZdVX5MhJQwP9vTPFjYpnckuGrcNsv5uyzvwMM3G6kGuliz/QohjdlckcuVxuCkKexFwD1aixG
RxdDttwn1oivaBJ6xcjo0sLNNZFu2O7179UaDFv3uAaApIgdbmyQMzey7OmVXbYEfqxDrAkBcX1Q
K1KMl6+IyWr13NZOMWNZFoQbcmR2o34ZxtHD9I7vqD6VTkQdOwuDHYHFXj06wsaqkXGdsBGsKUHS
2O266jQOvpyfFJXufFbNUvw2NYcwk1VnfS+sWfzDbDfinCrUO5UxEKKmIU3bUfuWjTBngsMN0/qy
nt/TogqjY+cvy3xc6kX9KVMK7XtTrN/6WoQEVM/AeSTuRD7JOmC0C17iLfjRAvm3h6axfrNby5qH
OGi5+Hd08svPtJBxn7V979cZoQ8GrUt6yanfhgpDoKweu8K2H5rICSDJvm++AA2L9kGShfvd9cjR
eSC+yH9F52+/E7GzoeZ5xXRNEjPjMAfEAX7b7IKZMl83v72BpyX/UFSL+BIQ+7ZcgewGdUujsL/M
k4QpJTAi/cB4Tai6abFVA17V0t6CrsBiXzVIcKUxtX9AVJgPcIUWf5iaW0Y6LIGS99iuHLiXIKP0
X2RMZ5djQD9vjrUMUR5yjzzuo2RhQb4nhCK9NjkgS4ZPsVnOjfGjCwGJ+kSEocZ8sJQp5PZCcXLD
W9k5h2qwAle3ZJcFZjigdA/c9lT5JZtzNKgdnd9mG86eJnaiI8Fk24eb1554KgfEqnsE+ognkaQA
XuCcuOxFV5/orw6PrJUmjW9tVOfiDWkK9ShZw1FfnUj502VVRTseK0BwsatFmn6tKieKoqXiI3x3
9bBjRdNaOGfckXS/aY8g8q6aJER0F2sc/sRsXifcHhPAhNOQ2pxNc+zmAwi5rRkQ+TZGN9zivu8y
mZOsTeh4oedP10tpN3b5VOoPw04wZr+uHrNZi7h6a++w8E73qVDPzcgOqZNuWVZ4wRIq7EnXTkxM
mFGAO5tq6GenidnFfoOzo3Fk39X4OJuk7/9MJB48L5qu+zEfiYwFQYXTZxATEBO+01Md9Y9M+AkW
I+fOKKgJh8N/sTggs2Hb6tcmiNs/OX/jt6mm2cHjzwfJ0NKYd+JB9cjAsd3Qf2NL6D6Z58gDMoQH
92UfMwovZNNnVbwl8hxZmC2OtSZ1r2Ocxtd1sv73MKm6G+uLCdZxQdq+l45HIlcQeySVMsRcv1nK
J/JfMJhPT0CTaObFCsCJKX12h8wtRR//2ha2ZVzZPpiUp2qiJ6fLZDacSfLrMBELUhGJReG4qTXW
jL0XkO26i4nD+UC75QuubZ9zLpRm1UeqyzbJmtD4BBsPov45hdHyQYw5M0RJ5Nt3WIm8eWS1nZg+
oyJmWZ5jyvHIzKJ1bgQwh0+9j9yAUlnVf6xT9I/l2I71v8nznZEdLYylKfQT0k5Z8oBoRT1MeKUx
VqNwLcGmfi5Y47CydHxvZ9D9+kOzNKH50HpTTwnqb/crCYNQvcBDLf9pUvvqfetu7hfVlOyvZFSP
HSzE0vyWoWheuslpAPQij2Q52zgp4Lqr7fLkhQ5eIjoaJic6dcbxNS1DxMaYb/vRmrr6M/u5I347
WGUxLMajjY88Fjm9DO1Xm7lejC8IiTA4rxOjgAtpNyZ4RYeLnbduoxLh8O2GcH1ondJLXmN8834G
0b82V3fo9F/jpo48zUvaDg8sjGyRcqoQebJf4M52KlGrYXhnJydbvIjp0k6HYlPfWhl06Qv8rbfy
T/bOv6Gp0uDqhYnn/MTPOr8Nus2X61R1JsYS4boTea+wuS/0Jm3+LvEn5HsDt74eRuJh31ZwwAHJ
YZ4uac3M/dtAQC+7Nvw5PDX9RB449T2JS9gTasiITzC1KHxKSN6tdiaB92SrGEsXzk0KeYnzrk6b
4+QkQGEp8sw+ICf6QOg4KznnKhD+y7iwZfAxt54GvVLNvO5RwRgrdku6vpa2YKkXpbs2e+tX4Wez
ju5Q7IfC7Zbd/zg6kyU5lSyIfhFmEEAEbHMeap71NlhJJTFPAUEAX98ne9cmaz1VZTLE9et+vO6S
Gn92CPcOj0qfkfThUAASUSf+36BFMrh3cV59Qtwr3GPCYkJBERLjS2h5Se1k1oqVcpGuGH9C4Gis
+mKUGdi0fNj7mu8Zc82Qe0gr69CGu7xgzXyX9Qh7IqxN8KXG3vi/I06f54GCBGRAWmrKP36w+MOW
g05LzIA7AjtEMsYXpAaPsX6tu7t8pHJyRywugbPaMlVtM5d91gZqnv7VBF7Gvr7VYUiSWPW/47IB
EqHXQOdspEbM/+B81x8n8ZkgwEIHP2tNWuM+tWZhyRWVCTuAlpGmH4xgVGMUbjc0enBcg8SLa2DS
lcPU2kzQ6cBwKq6lKqiGR7pWEGxY3KZqG5Z2gWQ60POoMZ9rSEklPSOMWe0NOogZ6oQdIkEUMzgm
vBz+HqunTg5bumubHgXHE++c2CUkfr+BLFaWkFn8LDQbwWvpn7dgKoeOq9s/FAaklFYwUvAoTtDp
Nu6UjE+kPg1vb16QGeDIyL5ZbCZ/QL5Da4jzyS6MDi58MHLPOJ3DJZxPHofjeYMOQ9qzh9v0PGBf
xStYwVDZ9DiG/B1MSPMrK1eYoiXKFVUrQS2L+3xVoDMUSQVsveHUfq0DC/ebvUgBl7L1S7Uu5sgV
A5AH5oHz3OOZSTiwFf3Fj2OXWGXoCGjBpQn++bGLrOH4fnXIl9L5jb0el1eo4+LRzB0PuQSUV4f6
W+kPnBYAYlVBFxlaqBi2ZXfTjD3CDre4CPzQXezP4qMTmfs61FPb7FlI478uTS34JqZp/kEoqd9D
goAhSC5WNRtR+4YGHpQTshOQ92owcDIkplqvv9qyr36vUmTQRFnSUJZXB6TaknFMUO5KKVHQ0VY3
nh/VL5lVuJAqi+GWX22SfxaYqie+NLlsMygePTm4PHcObiY7+sGXm9m2LrPuqa87kRLwzBEcsLqN
2dZfYkC8NMau1dZjPHszjeyfeHVWAApDnujkGRuK7SWu64/atXjm56xdP00tMQFyZ9bZVk0yesy9
iYMCk7YhGCmcpdoYT2AShbTZwttJCNkdEpIv0ZZO59pjQihQwPH+dx/TINZvGAKFIrCJezplYQhc
Ppyyf7f5GGT96s6vSpUhODfMVhzj+Lw5s6Von0tDzUfQGoec20JO2aVR47EXaoa1C6832tzslkdq
Z5qYjK0m3F6ghuTbgvv5DN8u6i9LxTp4k8G1IC+bRfhbLbmXX1aUFhM8CNjnqRTslaomif5UhGlh
mEiCvwfVyejDW2qE84oz7AsaJ/8TJ+utwCYfuDGd0XRqv7YK1scAdW/diyipnvPUy747cyMPkrhz
Dg2vnWyru4GrCxpO8iC9mjwxpweWhXwQvI2XJOYwrdJ4brdzfhtF6qbhlFQJ2ab7dvIHRL8i7zFT
0B32jruUbTtBmFsUe4n1efKwhuxGjAZ/ndVJ/9IEpAWb/EicE1mvnxPPQbONh0p9zbOjM5ZOef5O
ONh+VXUoImJggXmMgCW529a3sPcml7fWJmeUfY0HL0HAlQZ2ECtshn6/wLKOEIENkVxVGV4KNbSf
8YKqdUn48P5gI4QjAkyOEX8tM3VR2FjzQ9VCR8AEMJp9YxL1KMPFMfshrLM7Uc88kv05KTJYHWH3
OA1N9GfJuV0OBDJiZ0OHkqj3wCNZME6sKdCh2f5SRyCZQ9duZulkwtn6uzDUQFZZRnk/XqY8HH3B
HA6n3AzJc1n7YDEmDP7ZboZd3G7bdrRQqXTuBtXG+kJwsbg2uJA4c75j5KeYM/hcPvBZsrceqIQ8
s/riNyAFlJpDQ5sTM9Ywd9e2QO/eRbG/8CdI/a9+wjKt37Di8TgzAuon7E6QmnwKAlDt3fmZkwBS
6GBufRa4o9QhGoD1EwVCM9FPlcYau6FRibu3WXugE2yZ0+iahnn02xUa07ff6v6fnXAeUBHS2pHi
zxGw55/Vg4wSbGqv09HDjQ6AG43LqsX0hkTt4+TH0dGIo4Xtbb4qMgCaMDINCzNkIpxL9Msk+Qlv
dYeWgIlhGmmCdTnqfqlwQaM/LEyR4QlcKitNNmrwh9lk88rps2g+sW8mdNVOejkVFCNwNlRlRnlX
TCY7zPz+O9dSR/so8yogy73Mfnc8mL6JTFDZ1Y5tnDFhZ8h2czOSWNXokz9x3Mk12dZZr8b2smrf
j84IwR152xhbLR+/DrUJ7iZeRPVf6nkWptpxEM2tEkrfRhkwbjUjRReb+D/lYRjbIcqmISEzVjJH
0TXZnV9jO97eDnMQ+6uZONpCCIBEZ6WHYrvmaA6myjwy/35iv9lJB1gPvK6Z7xYA5zHoeEG3PB9u
W1tsQzBbp/4lJGXRS5I9iq6PnKM7QeYUjeZsVq3fS7fg71FHsXSP+YwgslGVE33HCVQrTmVkDDYN
nuvyyablQCNLmZS/FZJrfDJqjN4dHdkFv6EkTuPXrfnXLwEZsRp6JF+MA5qXlmim+j2cvkgf46Fv
37At6nBjOPaCrWhUTVdOqmf1PtJw+GZhd2Mm8ONhOXmzD9c6pVRnOcYEq7t92DZuvRvV6D+w8zEj
jwJ012hDXqvsr9bT+fg7Zc3q/nXwqwveEkMFb4fg99H6s3xKLYrrZ5db1s6F73b23JZRTSAcdFpb
bRGz8urbsO8ch12TkTfmTLGkxHE3Hqk/547hhpsLl7T6mcwIApBfxanu8mb1Y8AsQ8g6OSn68DpE
WDApVcqTYjMGYUe1FFSnQTxGye0Y2FEAsALkzCROOL8sCywg1i5b1m4ZcC6sIfW879wq0VC7Renb
Rx4tWf03ZNGtTwHCLcUfBlV/A0UobV7Jt7fLi1fI5WXBwopUNU8RN3groRdyreYWKvxaiNcV9T3j
NR5P2Tts53j+zIZiau9cbxTiPqMKnMddUQTAFMgLJFeDl496o5o43F5J4kmkj8v/L6AK/YiSUEA8
6opS7zqqvDmqhmxYNmjtyfAYGb0sp75q9ZXXO68a8nZ2+kESo94oxH+E6WBJMJiZRuj3dCkadW/L
MA53ruEn/qxM0QZfpEo99axgu/JpY0lGdoWUhXmIZizzyEO85WjdwabbsytK3IM1Jj1yGs/VtrKC
RTuXn2k3NU7e4RtPOEIonCM8j8liEe+A9gCRTKt56t9JSwHCSCOdmAdWAm24bw0a+y+zco9UfGdw
fA94Gqr8Gd4YG5JAmuoD02QvN2O/2MdssBCOmnVasYjCc1Unvwq7+cpStxcf7dCt084JNTWQG/be
ZLpt4nrFP5YFs3/WZC7Gp4ECvO6j9SWXCVoKskeII5uL/sey18VPpGrsGKs3KGiiBq89NZkWuw5D
SUO9AjD6gOgM66PuykTK2FXj9AmeaafQ0bsPrIvkK1aM5FckZOa+wDacwH8x5V6A0mj1YHCgDHcV
69oj2kfT4MLHvHAmWgLEZ/VQJX8D4wzZ5mB8Fs45nxxZvHFgxCgPmL/S7rStC4Isb5HSTfBGCMwH
J4gOR4QPI6SzHQBYEBgkkuzCOoch8JbjhZBHjvvuCWtEFb2x/KOTy8NXme86uYgnW+fZcgqBH9xZ
m3pvSVwSQHRIC+xL0+SXsHHR3thZpOBV8prDUjxy6W9nf6ru5v6WKJGG3dlz7bBLv4zkb0j1Ehch
azAt0HmwFY7OecUTmZFidGETPvpDSnOkvw52eWCNhFWThu/c/6/02Nr+4p4qwj1GTywfTCohr3BT
4eH8j+Z4jJcKSYEut0rpqaa0fkGx4JCrSEVsVMC7+SIQufr7pmV7TzIsGe/72IlxBLpA+BSJtJh4
qmZ9TwIBrHQWsw8eMUvd+37cv2Fyar6ZYVXyHfNrfhs1oGiWQpRsUvK1+UfOTUfoZZVghzTPc5ad
5zbNnnFhr+luBH8wbA2YV+glrA/uUXs1izm+pbza9qK4PY5C0lzb3qnFLiyCvn5Jlm7wDsFaM6eO
M95V8Cl2Xej/ctVjGNVhdCjjBqEgjDI2Ec00g/NI6j7eBSyVuOry3La7ifex8xEi6cqvcXTeUxI3
hCla5xgoXhVBwye8oRhCRPc0vKwT0o3f8lrXBIwER9a4c4qHNphXQsZjmbOe1D0btWhR890oqKnm
mAbKnBKOuDbdSnwhau/bytXvS6+7G85t9dynArXYudcg0oMnyPllcDTc7foYLdxxH63geLUZPXhz
QOfiqTwWYxj/yrJI/Y2wEHMgWOPpp6xlTdnDYDqQBADdX/Uoa8o36d5psOM08wdzLZ6OJZ+8u6DB
KkXDl804jPREtU4JCibJa+pKsrPXhcCFcEgQI11z2heOORGMb4VxYXm9MQ6WxxjTKajTnqXuvl7y
NN9KnIXFsXL7nKrPuv9TxZXbMmc7HcZJJ7b+KeWw1u5DTP53fcxaf4ey7lpExU5YEKukvfE5l9Xj
tPQhGyRIKe4HRByodNCqGQEnVYv1bl4LYL2eH3fmVMuh6w+Li+iOOacX1ZbWV885lWS3GdD9AkaX
kDg8t1QzuiiCipTTLmEN9hxyjoQoCvt4GDCvmpzrcHGa5TP4f9tM0c85UVtB7ds9Fvv5zEkoyO6F
aLsvJtN6OApPhkARBgOgPRXZsCOm1ZHKgaB28GVjD46iJGRDl+4yH+oh1vm5zvG8Q0LxYhRPbhpU
PmnVfEzYL9UPHieE9RqGcgr3Y6LErecjn4r2JMIseErMFHS/wpwaacpDlsEc2eaqj4QSMWhsFftO
UtkRUDbA8tQV5MIZLeOSEDAOFCeqQPaS43acpbJ7DhavOgeyyh0wt/6wHjzEse5JTuvwN8b3ygpj
WSKvvg5tuuyMuLGwUZfW3eQg1l9Ra1lvOC0Bh6cJPD/FNwQunioRdfnB48BxazJpi+CrxzRP+HzO
nW/Pd8m3sekJ6j1uPOPn2wn4RHVi/bC+rCLt4/koiCMFHLCJ6Au+DuuzmfdXx7liacIfUtcJR81U
OuxhYeoR+9RlceBx4jzhYOy8bTsStY5p9ytlvY9koKZtk7FSwF2tfSZT05j/liEqr+GMUWsbo73H
R2l82UNPgu0jOUoqTrjbpZaaNzhxAHVmmPZmvP2SF4FtwBWzElnBDqzsM2UW431t5Fw6nxkexKs2
lZq3El7OcqBJkCLU3sE3wImSkzBgo3X8XAkF1QeseCCSRwOiCP9w+8wDzn2lIiRZn3WvOOCx22wb
zkozmbOquzGYw7B2ACFU4xfFdZg6PHxEOGKb5D3BCfcfy0RR8B3OCBiYo4R/auuofvT6oP1umxs9
ZO1hJvdxvPh3hTPw8h9XMcNVKlr3WnfeYn7Xbh53zy4BxgMH5o6Zfgll8+Z1dZheFIvu6uIilB2D
3NdYKuZGuM8d60M8H54U34F3u1LySFh6/9qwhYPiR8Q8F+CHdi+pJkk4mRgP8dvz0m63dimUb4oi
KQ9ih+Bnr8s8JcGuxg6hdjPfQrm/sVQDHvFUeR6YoJaGN/2oixe9uJN7DAwFnBs4GIgs7NUAaUzC
JaiDZm6c5MgyWbI4HNJEhcdk6sxtGTL460uQ6fmHpgv5t+dIdAcVMsOgIGivPg5aTes7ZnJOG6E3
Jz/adOl4rz0neeKBAyEL4/IIVswH3brxR0755/93hHy5duEFiQdeJ+LPqFK6n92eQMkeUjlPzrrL
GufbGUj2CqHL6LHM8vCDsEfr/mK52kQvtuE5iZWSV6FLkfLahVsvdNfxlz9PrsPW6GZ92GVZHyW4
QYgubywTAA75Ouv0OQfMq97w6ASgsViKOr+GNQiuoK4WDUCw8IhLxaWBQm5CH366yx+AUw0J60Cx
ai7WU6ndBRx57rD6Dek9X1H1i0hnSenG0KmJuod2uDcDSE8Yt900XUcvo1Ruk/l1yg3NV958p+hC
8ivohkEwODQlFV1IrnjVmYn4WgzfLyc8kFoBz56aHu6oHp07wn9gY0aCLP/BOogjngFuMp21jubm
VCn8uodA8cC9ZJzwwpPrh8l9xSS5PgXdiuljUOucUhiSifTMFIwbe+OyqEwu/a2L+wlPwboe3Tzs
3EfjAyGvgaVhBfBquFa66g2n1IbflvxjGYvwufFLfbmFZNd9e1sQAMvwnyQgq79iQUvbTbikcAvT
K74jAehdiAVLlnBtlKbDWznZYfozOvXQjBi/tFpe2iirnL228+1CF0IyOnCSektFSTP0xnIhfbOR
c8Svm8PB30NDTPwnz+YmPscdw9p9XSt5Wam2CO9wV6IKRtzi4ycipqmOceU78zYb4hEazKKHHeiU
atwPiBa8TaNbDHZbyUDO30uSDPCJuXzncd3GarXvDiBv/zEE68X6mX5p5P5dtziE4G8z2z2udt0/
oCXK4dAyVODCyCoGdwyN5fw9Lo1BWNSd/VPYLlmewmnuCW+PU0xxDs9bom2hDadnlBTPw39381fx
yskeYGCqGgUOQY1lPqVaWxEutnmmsHOojtnEQnFr6RC5uPUo6buwI0/RMi+6dge+Tz3eIrmMS/Qz
Bhs5e7Xz1NBJtmxCf6BqZezhLx5cSxwcAhiF8DsbOukrHSDCu+DwVfwaJp3qgwYj8Db3APa3ENQV
/SnzlLF+myeVqkOde86FJiU8K6KAyrNnFcppqhsjr98WVHuSwimwNlHQURRevUARTl29W8HoyIOP
6vbbjYslYR0RDw/IQTdzJjTaXUoae+XTmOH1EfzgBGIzAx4MwaJuDggwrNihjN/IZ4Ieya0aYY37
fTdrmmj8zu4QdduntCCPve2TgUkBh7umF+HWELx4AOe20ehMLlu9Mfyjutq07yPJb/HIytcV216m
HtZPgIX3+A7Lq4a2uG7XgmAZLWl1YS8U7RV/PdBA6SEFfXb1lc5TuAd+P783Re9gbx5j51rQqiTv
ctdf40ueh20FMCuY/8aiM/knj7LpuY5z1V7Y1ZKV3SgWZM9F7M03UrFrURKjCQ+pT6klReZzx3Bh
WZkiRHkcczwzkqClx3rcJ23WfhFCXKtHvs2muZCho6htycGhndkhEirgMveXn4IjD+8MI4d6S65P
0FQgkLB3vGjYzztdYqnpbqgk4kCdVCHtIyW+9o78fbTxDNmqCHCui8k2by8VMGkQPqhhJ9VTQQFL
EDFrZ/BC0YDOwvRlxRmoTmwJ5fxejYoQygC54aQDXaZbrOy3DkqKcNqXMcW/I2NbO6/RTLSSxxvL
vifkg+DZadEFnlI+IerSswSJJyDAelROgUm1Y+P13dZUDm86qw3eAhXMR2ep83v29iI4FjxBLtad
bYY1BBjnQxyEhuYUHsCFT/Y1jJpHgrPuUdJqA7KybfRwWDIM/a+sK9M3ilSb7tSUkXO09UgbidtH
+lJG6I3PM+vO4puYvIFzF8k1/9GFQyEqXFAufBakfv85Ydm4KKd36cycSa1PvZPWd3YllbuZdenD
OVYE67cRqefushjo2GzB4rA6KOPMkHYW6hv4EwtZx+P33Dl0PKBKTGzT6FUJ08cJBN58geQDkD2D
9vkP+KHBy8Re74XvP+P3i1Su9qUPigA/wViZz6pKWvLUip2hoKMYBZJ9S7PndaiD48hbh2QOxU7e
Ri8VIFKiFuaubthVPbmaFBTaBflhGlHzdm/7Au4gC5CV4y8YX1ot7ZCs+8Ra0Lkhkoy6C6CZPmUT
HXbbLsvKz7GOCv8QUTuf066+ho9L443JnpxSH5JWvEG4V1Y5z5hoWHCg6frYIQov/o8QEsAbQCJj
/9AiiqsNvpruP5h0GcpTciMdFhzlWIxNJGgcWRUU9hWMeJtwAZPwHFsXL6Fwi+655VTmnhgUxGc4
GI/1cBHZE/2jzfo0u7iz8KDhxSZNvbpXXEcUj826i+KXTNWR3q+i0MjCo/iHImoZ77jyfjhS2wtG
URzILs9i0CiTdv/dzM80UFKr6F962ZnnCJ5RuHUci/0Hdxq50YXirxsdu6ejyJTVjzfkONi3nOyi
A8iWIHkz0ZBdPBCX1V/ySz78OeKvAidfPvQACS3KPIXd/uxORwN/Yv4IGGbdn8Tz+/wU4XdCFCTA
DDLfa96mJMQ/swZ5Sv437ekC3bEum8YrQIwIsjxxov0KjZ+oQhMsrwMgEE5acbbEv+gCVBB2BGBA
yCZN9kDJwsItvfiYjzJHiRxs5ZzTxJjjJb0mUV78G5TEYybBn42IMlHhEVK4dW0SXudQpCadvs56
ne7swrJ421JKm2zdsV6oTCRo9ih41wxvYRMl7WboxyY/NpMTgISI5/SBlRq/uNCGcr3Ga8U1HmEC
bnSykhmwOFh5TmF2+c0J26T8wwG6+0YbOhBPqoL2cTKD0x/bgJT+kZqC28nQYdF+7uu+PM0ah/92
qdRKqC/19BWw7Pwbd09dUSDBSethyU2Q7LKhjWAXG/zvO2CIIXFUCewAkz0VDidXR0tKHUGQ0M3n
1WXyD7mIRwasEBPvmJidb3zRTI9Z64JyTILA1B/lkqysmUKi66/M9aBTHcXIuMUhgXdMFEqcqNAz
y0GurewutsrC9o6j3sz/UTjhPxh7I8SqQahjEkcRBYeyxn+bEqfvz/QJkppbYI0lSOl8YB/RmPtv
YNcjNsSSXBVcmlTA2ygwCq6kMPQJdaMbv9KoU0pefY7Jy69mnbVznqnivB9kTRQJpTH4kJhY5DYf
Aqq2YBislDBYpx2wAMqswxRIFyYgADfW8sj9kwVHG5ew+wpMO2+Dpp7sBAI9g0enCyNu1QYBRFh3
QNBjUcfQLqaS0dCLTekQdpjNLTbkRvtA98sjKCER4I6Nh9vcRZx6Lwo/mQ4wDuiJwYEPl7ud3Ehv
KJeFScoL19xRZ3kDWuHOZTZZZgdIk1+sO9YIRu9iu+jPydLpxBkGQ9oeBYv0QaSEeYelO9I7yRjw
y+iWZXKHmZjHOqQ1FyM/tVWbhHEmpmJ5GF9AWtFNwUzqEFtzRXfRg5X6zmUYvtEWR2WPntv0D9ym
2Xpdyin4r3BKpnZaOob1riwW93ugmKjbJmun3gdbNkzlZPlpJuVJmm3JT9cLC37GgT0MR/nOcJzS
o1D4Tk/DiBs/zKU7RvdDZXlBg83w3jPbxw8o1WXOOy+r0Mkba+8a0VIOBTdlOugVNNp9afP8cfZs
lG77VtO15xSmyS68eMrHmrGVKkhPxdH9jMxKVNsf/X8F9I2jp5YSvz4MyQMqiCMvEDFnHhYiyZ54
mbl2wyJbenu75ngwsxbYnMAJw+XU984XcX7xJ6p66jVJKvdH6oCqv51w2t/NSHkaJqQEIZ5Jtiga
qLOp9xTSXwlhKBAOVkz4egzDYkGl2A7eiA898QbWuok/0tzaot7eTZS5iS03NRSosVux820UF++y
S9clNNsugNqz86xTHlqEPH9bd7kfPLNFL81+psrptoKfdLJfV1DfuFWdurvn0EDr32ai0fCVC6ah
+RD1kinKT8YPWbYcxdyCWiki3zGuUW/iptg3Eab0HfQDkuIDKd+/gZii95JjLe3Mc9b9hi6JW0TM
djH3nW1F/+mz8dsrXZkQydBhcQLDffyk0gNAk8TL+Oh2Ga51uppx7IDW+qzpgoq3RC8gR+Q87UM2
VdN4Cetodnel8FmQlPQ4Py0BYvdpKMZ5PNshj15AGqAbBKgWMT+6oXE45zOnbwmczoaCCqb8Jk7o
UCQRmkWnqA8VVh5B6vJMVThmZCBkgqo/KiQ/fGYI5zce4wQul9X6fg5tmj77k8JTjW73hdEHw08Y
EqvcozxlLNnTKmiGz7BN4vXMtGYm+KJtDFo9Slb3pPmk0b9pA3Rv1KSweqGJY3lcjGJMyQicncm4
pfWhozGzfWDVFV0h8YZcdJLQDsiFFu70Sm9Nda1Bs3nHRP+fzz5HEXjSFhj+SEfWPl6TQB/zAKzH
f7j0xaOdORTuPCoxzFZoyF2cvhZgG1sMIBllJbPtVKU3HcSB8khOcCIIGTqe4OUVeBU9BP76PAlf
of6Wdniu4behGI8hGa6P0KUX4LsGUSGvMZxZYGKxSo3XPUVZgKd6x7/WLA6v69JDukDz9FmG8kK0
MJCiiurjFc4AF3Y+oe17mGteQSrY9mBnGz1zsAza/bjOzbUbKnfahV5Adr1dOZB8MRZl6ZGtwYQU
XorhEvtQ83YcNvx4X41yeG8Ww3jQZa6FOrTk4alVaM57oYX8ISRseDgaXh+brmnEZzGJ6Ap6sviK
WkouNlS0GPrytOy/W+0yUfctdQtU4eKY2YQsyJhwvDF8wsyZ0Jan2iHaj3poWkKPbXn2MdmY09K2
c3BEnqE5iCMki9u5xGl9pLGh/bXS4el8ue5C17oDFa9inkmmE+2l81NMyBeDhdOX7bfjYNPdxmAP
OMPKFishJXwO0kema/8/WLZreR4pFLgfAKzMG5Es4z+oFoXcrYFPXHaVJLpP9FBYuUc9a+vLZNdb
dAEAE7ZVWuBi1nsE2fG6hcMf5aXh76zriXpHzlitxOuof86mhqwEKdUqO2eN5zyTbteE0iIsF3f0
MyTulfN5ghV6Eb0Njy0lWumZkt5qV5sEu8YW8lFSn+IYIMnV+gsYGngEGNkCBO0tE02dXdncLs9J
zkV6Is658G6WGY2fOuQViqUPjs6Bkz32uFXZPnwlFkdtZ52azN8TPyJGgFHVWtAYAU1MkNWYXPIB
/Rwium+yfK/GStKeAadomW8jBPkSMCV6/YonY8Oz41ZD/qcsSyKKTq0F5Svg+PHybTg/rpzs+Xtw
9g5sWEvt7QoCHf6emij692QbMNDWjHMrIAjigTRH8R/eEazCsg8gYtxz2o//GmykI/bjnkVQGzAu
bELGfnQcXaWfqd8gaT5K1jDJK31x5CyBNMYEN7lJMMJcl2ro/L+cQtbiMPGC+tvShfOrGynRPsdR
D83KsqBZMTYItiZcgU18IV6hL7QSpMml6wfvdYxlzW3JtsI7VOSp7IXuiPkfrczunwYVqLrdMFW0
J3wjWYKOUbfutAuhGy+hMzyAa7POu5iIQiVLjsqA3lj6DMppjmULdaw0bzWAGfc+SdGyf7qSuoDj
giWRzxSMVfDFBUj4YjtAekpOGV+++K3l6HrnJcfNh77VzU51Usp3S8KrIvjHEN1j4J/5ii7JLGmS
3TleMOKPDFDhfpyw4AAece9RlpAM2j1DwCJQ7GDlTU7ewkV5SUi7EukQmEd5Iglo9EnoBp2iyRW7
9VYmSLlmJ2ZosaBT4JywifOdkNeY8XkJuUnmyPsOMDO80ZhDzz6Nga/vwW5I+eJ5PXtn4i5TfnAn
fuIH3NGYs+wQ6rN0HOmfVxVWaHKBJKo1QerymWWcsD+kvaoeuE4TGs4mVHqgxyUAGjXWcp9Dxwr4
SFkmzxc3w4SHRhxG6r0m4wAortLKZ0Hcmi8378R3j3cmfhtIJwLGZ0F4ie1gaNuVhXrhOe/QcLZY
pFbYBM3d1AUUcfZrjVcfgk18GlhS0Wvvjf7VgA2ejxwxGbY7J4pQF8m11LswmoPwgMVAVZ9+werj
nFmO5G9xBsJkY8Y0k/dUTWCChistc9wFRS2zVyTZkOG9RCiQx7GH4o20W9/AFHEInxV0umJ3s1tT
h5l1o3paTV8xWAX1wwqnKj+gpCW/mxZIKZlF7GiHeqQjc1t7loUUIxI9frPq5i9nneavTFnpnLqw
U8E9mhpZPqyU5U4DKflpTBdgZ5SFD8918DxnU5PttngLJULTileh3CyTS2a+MGa2+5rim5heq6Br
TqNDj+U+1BGdri4QFufcykmbC28mbzpFPtPXC0ma6ZYtrBl1xxQmex6zrN+sJA0oJQtc6nYiNwn/
4/DAE2VoOIkdxYJgsUkwNGCtragzOtZxQM08AU9Qp2IM7RPe66h6V8h2twphI678AovPkxG7yK5M
Ygibvg+jN666pfoVE1RfIAx0+eS8yKHB5pIbICukfPFrfADslaAESe7guLfYA+Rem2LIrwmdzphw
nSArr0tng+bXKunt++aH0sl3F4peed/NwO70RBo9jQ+tP/gPY8T8QuQ7S53tVAK1uPC+WaFPcgTk
3/Rk47wUsKqQZ9auX8dX27ptifvbQBy4GPhk8mBCJLALmwmzfGeinL5uJFNQM3ad0B2TxN2BacgC
JBuvTrMzKWrlQADuFC7QMZ3cq6NdGW1n2ge7O1lNNCvGSHAIyHmQNpbyM56dYCwgz2Vbr9TRw23r
gmupyGvIkgag1wZjr7oWIknpEIdog+2d9nBmYsxQAF5v00s7rao4zlFdBHvab7h55ADkBXIiF8Ir
OnMEW2iJebaDL3Hsdk7xrOF1jQPeYu2YJn+IsEzxc6d5896V8yr5fCR/N34spFmGN7rwdPEs8efc
3DnGSzg10JNDepll5rmBewWKDzIf2fpiySVEK0LJBzXHgnEBcn2HrS9PkmMrM2D9G2/mcyJCkUNR
XXf17GtBQbgKmk8G3fnZlX7jAaLNySEgkMmLyyLJYYh3AozxqhSvtG+vdHXZCnDHnuhiHe0Ej1US
NXnXHo3se/UexDlTJcvI9UAMm5RDD/NnxPbNpobtk2WLnyuh3nm84gYnOSy5n7Qy1CFC2vpvmJT4
ycDJ4SviUQmHNEYuwmbhup8ZwiuVlDgGqSZ3u/C/OS9preYoQjM8UyZFk0lHEQ9sE16XT7iAaPLy
vcZ/7BcZ0qgGbZzzYjsonmObPoHgQ+xcw3sQZZy7+wVb0630RIbucQXQ+saimT1Kg6e6PEokDWxg
6f84Oq/lxnEtin4Rq0ASTK+ioiU5t0O/sGy3hzmACSC//i7dt6mZ6RlbIoET9l77/5HIQPtwhUy9
I+6kcaIC+rxPiEBfU8mwIBxJKB17I/+iQoFWwsYMj+ESMpeHtKq86hzVvbd3GVIQ66Iq32wpHR1O
VrLoUJb7hWHpNk0IvTh/OrjsuCMYPnM9JzFUjfQ3H4UicLGdQUtHq/tvyknhS6sk/6YHAmuBBvEf
9FiyHWw84ie3ZlS2IYC8sL45h5HyJwMP4Y4ikejPyrIDJGUV9MFL20p4dNKdVHPMDapYRHCAyu8z
2u2/NbOqYhv0QfEqOvlgJhNVD31hnEsQTKWJl95zyYhZAjCO0WIJ96h8I0F9sA5kJg72IeeIQKv5
Qp8++nt2qytpButEmVNVS0ElWg/UV1D+Vt1gv6zpH6EUIQCEYN+UT0HnzPl1ctbyx15bae/qGmvD
xG9m0fbE9O/rd7mgITzUq9uZGHUq0dvpRE94ZzP6G+ImsItuY5V+i+ShqcV7P5f6XdkqUPs61Ha0
6wvbcs9tGiUfPBOzOsAx9dL3uQLIHQfWwIA8CBb/Wi/0FNsQvR8x0aZLiXlSibNwwybOaxRqwum6
aFznt15pEJw68sSlJeGk3gIqIRmUwZdrtq0ts7dmETiv3BJMBlYj9ovR1kTo7WJhhqG+4i1pqWib
BtXOYi/iLBaPsOoO5ylwjDCdBGq3oqb2exU4/8TzjAUrPxOQ1jV/GZuPcKH7DKvUwpNokuqZzjf9
AL/HcA0rFjOtKUhSGXupsPAipjVq33o7EDOAyK714cjFfdZa42VtgqmLF/qe/GX2VM8hZgIv2kZI
zDASzoz5wJrhSTHIjHuVVJJDfRJ44wZr4me8aUwwpTBgBQXFAz7bQ3po2gH3a1fVXQQzHTZTxxpD
pQWzs6LDv6M6zXCyyf0Joa+2Qht5ODY8mopqcO1WHDICTfR6xXWcsZBVFnb7/tHpcmXv6by69m1p
xEpyl+t2Y7Qv82TAR+5neJQHH4/zc93JiQ8WshzQCUTGE25LltnRctevyBj3hric+qrCxvcvRT5y
Pp7tVLYkq6DUDmdwdpxzEu5B500H1vLT9M0eyngfCRvS4q3ParTMRKDASojtgVDbbdF3a3MRDOtR
k9VMcMGEhckILkoFuONnRujVwW744y9Zhd8JxBqrCoS63eRZd8XEnPqwijrLH1WFVnNDw6/4l2qt
MyB2KXkBaN7n/jLapjKfRdo6BLBZiySmQVRNHHVyOJNFI9cXAWfOvevmCjiUZS9zcJpohM0mpwQl
PpQ8CmYMjb9Q7koFhumgWR/80P9ovAFlYCMyo4hEScUl3UABSsEG0UlBD73rWalOcTK5zkp/DFJ7
a0P4hITgC91sxxYN8TZyrKl6FgWZf/1G+YTnXvuFiwu51wiw6cr6wZ+eC8cdmiuF1DK8eZrul9lm
maZbzzK4Bl2EuLBL/Hb8GT13ze5xzTuXxp76V2Teoj66yoEO5mMGEQwMWuJsFpdKsGocZkGt3Qg2
QbkaL4WZ4CBXOjFoTdR8I4K1gKI+mwJ1LDagMvwueb/0DrCoXxHJQsm5GTNAYkhRRQQBnS9GBgdX
Rai6c1C8/nGJ1oF1G4mZVYxiizBUUM24kSLKQAJkA6B9rNq17q6mdWjTGwVMmqhdg3awJHQlOpWj
nMIPm7Hte4vyF80LIpxrVhX5em/Ns6j/ghjp88cGwyWkHTAxK3LwvoqCl4k+TW1hLeivdrAo2VuP
yuSIHj75QBvcnaCVobpHFyd46WmnLnOtUDGOt0KNWEcmTq8sHFRwBqiLr0AgvrRjrYxtjhO6Amen
anv0HzMeXgxhFYSPe2si02FruPa+wx45/cHxvSnDAclwcdPboV9s7aarojueaNIpIPzd8hl098lm
pOq3nk8vAElkWO4M37eItcdg+aLQFaDagD07nvuuS9fp6E2rXf9bvXCx7vg/BPVLbivzSPKrERfL
Ed47laGsK9KbTQFuEzoD2pK4K4bQfje1NEt54LsoUxbR2Ac9JotEnP7tMndK9pUbFG85q1Ri1kpe
Pmx7N4D6CwvLKGP9HTXjn6RI0x6LvdNjogSFV9l7jwqturJ+TpK/vLyrCwyXhT7aBZWlYkuHefPt
j7UmLhl/Ux/UYACcovgaS4Cdt7OSDqjwHOfGOim9wNk6YcVgb6qSAQ3llOdSvWj+sjqVHqcwZyiT
Z/narqO5y6ICBIPibiHdpmixKHc+zHggwd7tUSsL/4s2TA7vNcbSO54wjYp+DnFmOZ1PI0iiuoTy
mwIh/saH5cljEBZk1GeQ7bv3is1JR+IU3zpm/sVGaKZADO4dVOLvHnHx90gZiAqEdTXoPUljzojI
IukMo5CgHhlRhfINRKRPZFs1W+4fNPqyPWiER/apvBGAKKfIMHr2Pfw8kx7n6lgBP892hWd3+D4R
x5111qURUUq4LHaujfOP0sVKTqIzeIyGtSi/ecn7vxqbOzRZX7gf7I/IpVugIkaHzHcIbWaL1n00
QWITYTsP6duq6ukRzBST6xa3A/I2gqVxeLRybr6pyiL9W1ou90vnEYu5Tac+N3eYS+rnJprC/zLw
I5pMdkeHiGFDyFhFNjZljDTcrG+Bkc5pWPBKxpbL1jIemch2rHC4ig4sVBOkwM0EJSVvPPnShv1S
4raCSNXb1a1i6uzaZXFxi1RHc14YxoXEjJ7CcUZWU3dzXe/z0fj9VlOZEQUJkZ1EYYTG5P2ajrVx
FqUtEpk+Z3YJnhIxI7WZ3ZNQMjn7iZhya1d6nnd1SmtC87G6xQPXC5v4OXIcWPJ94LG4b42vgji3
OJ32pKiY8JCY4MYGB65djO9JeaMNVX2Y9uh2BEbMIdXDV2nnYNdCAEIYfklDmPEfDMxNHbd+bRDm
8J5TyMmNxqgCNRZ7tDM86ylCDrBBa7861xkr8X9rDio87rW0yrhemOVARCALp4bqlr7Yjouzimd+
eWOzRwUNA5BunDnEAJ80t1skvIG2fodC5WdZt1F5165plx0tP22uTUlwNqY/Nc/OxuSrS3a3ZKqz
nTGUfRocculd7kPke6NyKM6T6JviZqGN2qsmOUL8LJ5D8hQ+3QTkjuX0Hzw2cLlTTAoqZn7sgTfy
i/TNtTHXHFTtoLQ8AfauzeeMNwD5qvGi6jAxOXuGEBj+m5HxocOfa1t+6mSczJWYH6I80ccCbIbF
3xICNmLC34SZ07FptJsfXBbhlahcBAwuLo+XQDvkD6OZkOIhtBh6qZO9ipX9JgCW6b6xvZHcGNHX
9qO3mtw9eNxGEVJwS5Z9t5/mstIKETqpCRPwMASEVPCNF4rlHFH5BSDJ7EDOG4jQpUWzwgqfdaES
4T9cUaHkhyD/+YgeZw6IO0aau6nzgfEDfkYNDkcMC3bp3B4A2TeLD0VK0i3huKtxu1B5mkvUkcy9
l1qEd5Alku85AKm5nSrb7T6oI+eCTHvOii8HSMYbGJOJWJC0+Q36WR8aadw3LBnBb8aNTNSFTUeA
R5xkLoLO7yO0BXrrKFh4GFNM+x/99bwcjSjA9XUEgLyhyebQx1DHbawSwSYkUA5Tmkz7XnIGE7z+
RZWyfmHLdP+CNeaXcULWOkzwsNTtAyREtygdTHc5YS7rcZ0oGWL8JFiXIkrBDyKi7ZVPPorMkSSO
6eYUpDl/YG5c+I+opxqBzIWKS1293PHXC7RCa9niFgzwkxOhAvvPvnG3+oYuiXc7AAzYo6uqv1Xn
6+HUAWiCbRC4RXVO4FlZAJmJRXn2BH+q2CSoMhkGo7Xn+AQZYV8BuJbYCuc+eF67kZQNZPo5CdYT
vjbeBhKRc67QP24nrH8Y4W33GMAnE08mGxNub9QEhKbgS2u3vVvXxf1N3f6Ht4Q8maGolhgMTuGw
il3Ko2OrEmR1mRDP9YOXBfHnmDjyOBGLwoK0kObiR8UgTwWhnDDZqPmh2WM5Il0lj1jbt29WVdQ0
YjldM1m2GOJ37lwTtiOn2RnhrmW6+2t6pw+2rrLH9cDitlzuQuZa7N4hLjf/0BFHfBAF73f7WfuA
BA/4Cly9v4UDLW9eac1jXJQ39idwC9JEWGupJHp2C95zKlfp4xnD3g9kKQRj0JcdabWbAq3KRrQW
2blpSjl150f1oADxojlP9rfrHBhMRZKWI8ebutW1ndeGdVnGFnQZmtglaN2JVwI655eKSj7bw9ES
z20KenMjbt8yg816zA/Ye8qIEUfLiVqlo0ZJpGtxESKsj8ROklVBi7SqI+AehAIFpf1nsQSYGSJO
2uOMypXfF/nZI0AaP/mGPZbjnUl9RcmT9OQBsl5aruwvSK5IMs+CfTl7kLpCjtw/2lkQ3U3SZl9q
fLeH1Dhay044rnIfs2VeuW1w8iMGQj/9OmbOghNxzdV1FlzPkdPpaJ9Jm8kUC9lmRelbSfJu0Xz0
z/QTPSZefES/Ya1cdSZjQJNVYPLpwntfB+hyRfeKMIPgb/Qc9C+9VeoEIOEyZbup9byHgj3hCj8T
w2jeq/W75X1P6a4muMaM5T0b1yaLPkAoMG0TqAk4X4kqCI54btiBA5KBuado/5BcuZFTHFxOneY0
0IXNux7ScjPtWZ7kzo7v1cbsnumQ3VI1uetOMd+Jhm3fsmnxD6g6Rs5HkYOktJ+dsqDLU71nWYex
dZf+4DkDn4KTs0vgUUzRhxTWIv5M0tMVzZaFEqETzJy2Is+T4NfAd0lIgSK1A6GZApzXwMFGY6XN
wCvGZLV6Rri4LPdFh72KZxmMbTvNHZcpSQlXlqETA9GJ0+0AIMH7YsnhIISlrx4PqgE5f0IyicIq
LyEqxB5OjdebESzjfrYUNolmHq6FRYFLtuPCbscyzshsOB2pGsfKQexHyEGKUwg9w3inLS6MLSYY
jk7y1pr0zif/Flj9EKYPTNVhAGl8OnoXhHI1f+ZiJDOFsiEDT5eSSvkRlqK6RikcAxKZcc5g2EYK
ProyZljKcZ5YKvyWCEog4ik0vNuBeTkjhiabntZ0IOGEyUN4R/IG6YtdmaRnu7TC6E2JaTpWZICU
Gz+ckUaQBLagJmMsf9MG6H6VojnA7HT0he1rFjwDP4Lgy5Q+vK9tQVBVizftdyXlctwioNQyFjeb
wtGvMwPTyIvowi2kqxpdlSuPXbZAcZ080gYogJow3FO/TPqhIxVpV9GgB7sUEId7GcKoV7ueIBO5
mSdwBPuycKi4ZvLUipMBi/arUoPCDjsioE1yAf/rV/LjjpkfgPWG2EKiypHlU76e1KwBEuYFBTtv
siRYHUxWnx5GNjesdAPFFX3foScJXL6NoZuPZTkMf4fCjB6KJvKebynf4By4t/tpyLsL3lkVzkef
NL7hrhROZaPj4Tr9sFWH+6DWMIeQZKmar0Y7hs2mwrMYI3QH4NjTxnypoCtnFAeLWmaEmeBdPhNR
tQdwYrV4k4jBy2f4HUl/bwBhrZz71BbawFz0b0GpeYLNzmH1zGxxhbSAXg3P8EYxaCte/DpAfRCQ
qx2yuM+oiAtqd3xKZTr493gmyAFiA3BjtKyECy1x6wxsGcpyHm6+lbok0y4vGSjakec/LTm5A8cg
CzmzNn7F7Jwku5GoG1S6HP9sxquF1Wyyk1XY0EbxVMqk2DsZIZfwWSZww89lLezoBmCxBvMcIdFH
ZqG8rh43JRGWS7qnwaik2q5LG/31rKrMtsq21uFPR3Jbua1QJN9jOTMvuZUUeoPflUGPoYsP4wFy
8bVhIPlc9xTK7CYHfeeGLipND+P+c2qlOd2MJqR9T2hmcQoQTS+HDlKt/LTo1gsyWlD/FPFsFSl4
vzWv4FIO87B+rlIjxI15uStAusLRHepZOGTfYz7Vt/yrSPvq3mW8xX3IABQNe+iVVcK6FEnpMm7q
pEPPIoIcHpvMGBHfTwHyknMIRY6NYJ2gj9xy13lyT0a3FZJmQTx5e88BmEhEnanH/hEjPWCtuOdY
kuSLBylkGcBU0EC39G/t5GwcFo6Q29Gx5dVP6KJC47TkXEaHT9YWALWS6EYkidQBmXWxlHGW69Sk
XvePYaBhepPYwse83jq5fWjAH6HSqzC0Y5CH/LyG4w75fZl+tXYYOTtpMpOeHVArE8mWtsmS9cNw
Xf3LUMMZyqhBVE+Eu+BH2HYoRAzF7lDZ90Ue3bxTNL9vfY1P75m9oys/One0gHg4crbzSyvW3tsZ
A85lh1y4nH4lPYRMWKpmsDH6mcvXu2dv69VoGdsEji2Vjps9hMSj2yia8qLHbFctc3+Pm3Mud5yD
VfMAIEqiJQRxl15yD+nGY2/TYH8nZoD7tLMHaRKWx8g6M7zyLGn8H49ywrlJf5Pqw+Vmw+MxMcW6
iwTM5Y8Fax4S+HroRM7erWVXpDWrvW7rYNqOdhT5sG/4L4Ib/orMtPrpq8TewFKRFUseHFpWy/P3
IEO7x5mbddZet71vH0I1UjOvYAEzSEQBGRvbAUVYRPhVmGiBabqmxIodiwwV9txZ0F5QgUcp4Wr5
Klm4oGqZ09Ng956A26V8vXy3xAYHh1n6rEgh8uJM/iwL6maEl06WbmfZdgviSh3VF1MqpyU3PaOD
nhMYIN+29uDYaEZRI8IHLoHkAeYHtwOePZtVVpQJqLtNN2M/HXJQlsHcAXUBzBx2zmEt1t7cw6AN
JBM3CDkIfoSJ/hhGHtVuqKMlOEx4bIZ9hza7MHHtjTWJ95BuxAvZQSRrMpxy+pNwu4Fc4VyWFWce
lh4XgEmbzAyeQU1aAcnhht4MM8Xq5IAEEQOhyY+ob6DhwmPYQxVUTXmsgTzIFgMGhyHpaXNg89YS
HVSIzcJuvPssx3H0X32FUJa8pd4nlkgHpF7GbaEzd8BKTkfL/phJWNRtgwJrCX+TbcV3My1lE+O2
G/TGpImQn2WY9UV25r0JXGzRJbr8Fi8ByPwNcSGc0oyEBRl+qegTqGU+iLhNWCgfCmYvyWtgHWYA
PMErwltAx9zxy/Rc3B+G2Yd7YV9Ril+/QVmPFNdY4IsRS8uQMImSaSjUYtLMfYFsHmxjII9ul04u
EsOFlcJd7TNpPWoZ5je3o3A51YkKIfMK8wwavJGZf+wh5fhbUcfN/9A3MPYjwsgJJ9JQFJQUCaFl
4MrT2noeCcGgq5Kah17ayvd9/N/s1a8B6HH5GLoQdCaYugCdcIK22fQ8UX6p6I5p9gAoLsb1mYPf
abD7Vvl9ADFIF/fACVsd7lsga0rt8P06NYjFRgQijMHm45NeyD7QqNfDYp33ZVME1WdCHTCfQ568
8aCbnmyKOo1yzRq9GaLjbOxRHzphk8BnDRJcEWMLjK7aXhbSlW6U0RPj/nFGBpyh4+yH2gEPpsOQ
RPUU2teunnxzquitUIPyIdXbGr0ai2TUCgzMiip/RimrmPN7c0mykaJtiBd8EN22aaj5t5aORkoj
5hd0a1lDOh3KaWczuMuYHRnYeMsxYPMntqy0xKvDAxQdBaHK35zyDBnrwpeX1h0JsXX69V1Vwpl2
oi4bjS18wL0lMYswU/ISVAS4DZiLdiabT0REJb9D6xKn3HlJOPwiD/G8L1obu+MrQQEX+8hYvCPh
yko/oZ4j9mYyLnSFthjqYM9cDwZyqQYrbolWY93nztbMMo8Tadh2ePo0RpM1lN9lqNsz2pACoF65
0kXZVO0URJVnMHmkDma2ECQphnFV5udh6NvoDHRhbnEzV+jYUkLsnR2rKUq1IE2JLAmKnAcrsNoC
9WZrvJVDEXIjUt4w+7DGNl+PNcjGgWfbbpIzpwAyqXEOx5+MreOrqIRh5YvjDKW83VIPNxL5B7Mp
6gSG4jRsm7AMW29jsMsBlVh83gEL5CnxSpEf/bWBBHiPi0shsqO68RGg0KBkd6TLBPMDUvEiPw2R
N4pzYKrF25EMkf0ZZhmGqH/pAa/wy9VbESKu/PKblKlc44HT2iYee4F9V9rW3zT0qt8RR3nDt2EP
fyZrXbBUkflXxxql1zewGCz+5PCyQuiSW/7m7Av1jCW5dk4ryW0/Vep3LSgnCOPo+bo1JzEw1Q5r
vkKfB+ibv+OMBgwaaRStT+RmZQ8txKflkNS1p2I2vLfwmlYE7S4gzZmQmT5ojqiMM7m1uzZSzEAR
OT6NDrum/dgTS/Wwjkz2X9hWkcLB55O1HLfEI21YGHgHWiRoedlQvoFQcP/z2rw4IqkGc49xK3+V
akrVXeG7oC/I2YGL7oeWuF/SGecv0aL18yzk3O5rf7FDEpYiSZQeqFu1kX4+vKjGlAynOYz2BeLm
5hDmbfoQSlbbx9ll2kXsThVhS52JitxZg/KBR8ksERs3YAD9kDW19kGNTxJzwzCGDGTSwop9O8eC
QAaADE7MWMwpsGyc3pMOJG1Ck2LuIQNa3cPlJW7H8gMcpzbiIUJqscYQQxH51qHpE1IxSpQCJdNn
2RPV0+fsoQkWtR7b0AAlhGtTuBtEaSmqTJxOt9MaU9te+bzGX0mKkW0bJJb3jO4IaP3U6PRJ1aL4
J61CXBrG5Azi/g/psiIP2X65rrcDEe89osR6GWGwjwWjNHC8zcUDU4E+bBzETSdtkogMJHBm5Q1a
OJ5hDQTIzYaV28Yva/1j29TAAUkGUDaCNj/NRBHc5ky4/5ACzpJsLmutx63wO7Wc0ban3QVxGpYI
U2SfVH2LT4hXl75OeD28O+1lJF7hbCjfG2vsvgvC4/8VUDbtu1uS86vVI7mM2TI2d4pfKd9mWMkZ
19jkbby29hC9pZyjz54puwr9F4evQIPfi9capG53Io1n3rP341MOk4AgQrfzdBwgPh8obgDHGuDP
yTdjKxc5B5Sy6iC8wnWOQoX5zyrE+i9kuUTi4rQWhwiCLa48qxLhkVJvYU0Z8duTUC1SrKq8OhFN
rtDBtkb8QbRX6g2XEZCgZDvOk8LcpPUgd8qSmRkJTOudnuYA/hZC+ytSqzE98Q26QJtttM/bRngl
i44uoqMzVpkA6R6rwT6PeBjzzeQafFXcvM390ud6xp6gbahEjt1s3RW6zmVde/U2heX0gc8RnE5k
hWW5C1LqyHga7VuHmKfdX8UwCOZJzpDts7Hm4V+/Coz30agJQ0IsUvjhuXIaf/7Gecd4Fviw/53q
hZdycqQyG5Z74pfY0+WXTWszXdSaIMfc+E2S/thIeEo4devgHsOcpO9NC3CH0xQ1vLNHRh4210mF
XrMfaOvc2A2U17/IOmERTqxdtEceOJHxQZTr7aXtx1edQmHZsUa9oQQRURCQRN1Oghr8F7rdoslc
HEcI3WI9SgwTaZY5nz7rYO8ykAZmXhvc00Bt3KwmthfREmZnawbr4yaWfQqnqCLOpewpi/0x8Zoz
sjIyQgFOtD+FtTKNzinsX8JWlh84ydLvBA6e3jULdzdqjojOdJwDnO257B+SjioxTrMZano79ukn
aG3sR2CbfFZzbaIYBqUs8RA9eoB90DVOWy9wycIiqKqq41Li8ifgPriFEkpLPiP+YeHo5wQxG+K5
w8fa9t1/AANmQOeyd7+qDD3JEbsFHbHbIvYh7GsJdj5xRs2Di22k5P7ORXlvC4x69zrvvRsFFf4B
JqoQd/m28sL1BHXdgCisDchEUUedu82Njd+l0+UgqebVBBoTfeF4VHNrAJtB07APdoRCkJ+qJrxo
BEWyzbAViw3ujnB60j0tzybssaretYNXHJuJLuG8qEwBCO+ZAGxWGiBvl1lTEew5u5cTLYVEDEyU
q2/da4kNIziKhKZnh8HUnd8Zi2bioe7YI/yHrQaf9m4KOmCj+xkxdZ5eWf4RIn1g0eAO464I8JTS
fzizV/A5l+mLZYSXA2OKkqm/NJPn/uEQD4Kdl2XFEC9BlX4OOCaGf+uCv1rumOWOduxrvNsEdku3
/lJZ5Z+nEfsA9hKkBDUhUGiMt+UiJ3VFiLcM+0kvLYJCJDGW2XpUYglPu2PhglQJo7tndrw4IjxY
uWpTLpUTwWgInP7dh/PaHnDhdu39gjPUwjaZwHuOQXA12SPJX7nD5HtlaIPqZkE8zOIUqgP+chJx
oI75VVxactVnzcGYH1cOaHRexAameJARGZ3Qj4w0kzKYb0EDfsShgeWtildPmD/ZGvUSt+9Q93tk
RXa9s1EkPnspJrNtUJMfxDjFqv4UJAQ416TzKV4ZSCA3ZbLfyz9M5abfiBeYWjn0ZiIBjc+1jPfH
F2wDCa6NeWpux3/Qqvrgd94cHDub0TJbLRA2R5Y7TvqPeC/EkOAKpb9vuwyhd4DBNzuSoLO4LM5l
L5qzl03j9I8L3smvQCH4vAoMezeITitfnFu9/owSIk1eoEzdNorLKoETVAuP9f7mGM/2egX1xR2X
hs5ReimiS6rY6T1YsiU/pCmm/40aDKYyOnIk6/TygsFKZtO8+JSMkGn8KqzjIqTmjRsUSvazR1PP
bqEmSr14yEIMqtwAIKTKFbIzRRHUR+ANYeiFgIm65ZGqxyEXIIQKdQXu6P0OADqWC2OMcHidbUHo
GzNxhYAosIJTXQJJetI5pe9Hh2PCP7opwyEkVI3Gep6t82ZJPWt6zzIvbO9ajaA2ZrLaCeKtVB89
uK0ZxI5BpeBuIJ6y/c+xWQnuka95ME6zJmME6sLxfEHfPlenOdOMzJjHREifUqSd8slFgPo54Qdz
rz2pxePeTigwYCg42H2Wkq9rP5PcfqNF9EarGHNfRoJ23yM6+WFCgu+blAB5QQxobGDxRBkgS7WS
Lnvt6nD5oq5Y5icVEeBMRJG2vQMKOAfLkNXJsN6gNW+6a5o2Q3EmrSEo7ruW5c82AmDIyhqvR8Nw
B2i3i2ETGyAAfseFrsoAPITDhB6rUxFRAbjVhkuL8mXsn0ztJcXrVM45+n6+Fg6tpWAZzzUTJdZj
7ttB37/SaWiiR1M7rdlAWetIEIWSyei/dxhUDBCLCc86/yR0o/cxjJbhXxHRRh8xQk3ecQ49O3/n
yrOtRybmOnmWaaGGI2UMyYLaBC6ecdfmSqm9QTaPBm12trvtfOyj8PC87fwc5RY9Netsdk2CDJJE
YjdPao/ilDJnIGYW0oXVIzqSe2bTmgrbIcwovOtSDDc738uH+gcgAVwLkwX5h5I6PRmJjYWBkkMu
FqKR+Y/jM+lANKe0OdlzgSdMptr/SchbH+KewTTpQ6XFJRpEs3PPKJwokrLgWd3ebjD/NnX13yMH
tBADbzhRLABbsDTIhIBvNoPdH9dZTDdalcJQJSLknqxslrIDKhCCIu2bcL1LAqxMzLwMzEg1h0IB
CNTk8QzMhdK4HBGo9FVo/lpNXj0tWZRlGKcyD8UmUmzIzTDx3k3H/Yglsk//iAzmC9N5bV0tTA44
lQZeqBhBHtU8ojU53yJ48zf01uN/ue5QI1lI8Nkod7nHH4GQwUDdykGWUwD+w3iNBdlDTZywQ8br
t/WSCSsk8m+kyY1ew/fSL4t2q5Dbf6DrZ7mX+0aTM4vP8BNNjUNgEFkqJ98jvm43Mxh/G9fbjmdw
6uW+5yG9wjRksFmVbTi9gxWtvtbVGW5INZ1YcRZM7hOoIP2snWT8JLOy+c8ZZPmdkDd75zh6AuLY
IczfGC5zbG5Ii74YjqK86hfVd7seDoO1i+qq+IimBgSejf75M8en9mKhjc+QNyM/2Wosi/d1RmDW
Jupb9FdA3PqfoaRaYc/ulE9Yad23SLjOf2We/z+taZqCeA3rHnX25CsB+dIuiQZEfcz2Lm3srW87
nIsG6Wm5ZYtcn0OUmZCPiDlWGxSMMJU1uNKGQ0/hX1ykIr0IeySLjCLhXCMVhcVRHfqYhBxZcN6u
xYKNQmWI1zbhIOgI6PasCkefbP/rZTf4MWma/S91VpvvHN0EOQVMA7WzaJzgPCI6FDipJJvwsO34
XRXhNjltRRBVd75bjRiLOK8mwqIQroYCjQp6xSKZDxwG9a+elfy2NOftDQheW3dT56ufgBVfhIav
bkh+jRjI71IL8tVuWqW6H107fOHOSf0jSXzENyzoZoFhNHxOm4lzle7NyoP+1DMCBe83p9VLrwZC
KR3uaxJ9W5a2O5uVy39ymKxXjSL4uKrOeYCpfKPrgGUa2JmVGYITrvZYR4VTH/IkxYS2ZFV47qs1
+tNAwZjiCY4D6sa2xTaSOxQpqECw90ZsBB8tRDPqpOvQeZ7nMXtSic1dmEoCtIAOpObeHuYGMAdS
cneTASc7Y+pbv8VMdR5nLlnXG9/QhbNhtXHUytmYNy0WOJk0o+w92Vn3qLPdhplwFtUnD7HTHE+9
Nz6xVlOvRbq016IhHmuDZobBmTcEw1MF9ZExTRqY/+yyQDvCJsw/uOVYtftRkE++tywS6GN05wRY
hsqsf7FPqZewn1NEJOLmDR5nu6n31E0kmvPet3MsLMqpXePlq451HoK3QkwnNsz4yseiFNk3tqeA
GZFuvXyLh7F4jmhsA6rGpP6aXCv4iYpxLrY8CWRkdbRkzxG0H34MGx/PjiWCOkc3m0K8prXFpG3t
yj99tKBTqS3tXdLObpx9ROWkNsFQcICmPYMkYoM4VzcRcLKP3pgA87HP90/VkPBocKEhEOJsgM0+
dbn9SBYi5xRALvsrZU/EQ9VO8jAsY/XhTU71Abil+RxHF2GlLRZ5YeFQvCaNDwt6bBjXn+a6qA+V
gfa3Ney1P5Hh0CElgULKr1dEUNQOBWVv4LSQNx3U5tkRygPL8QF763ySDe1zmCD4Bu+0sOfqeRnB
M3Ud5QDBNois7EBAM6Z3JE+yXIMfstx7DcbM6z9qus0X17cIXcYAEmIHUu7TglvI7CycWH+rLJsf
dIhJ73+cndmO3DqWrl+lUNctHJESNTS6z0WMOTjTdtpphX0jpLdtzfOsp+9Pu3EOnMpABLyBKqOq
XNgMUuQi11r/wPNaKh5tfWbOCxCLKhiScumzpoP02kAd1cFEBoE77Kj2NPFeBwQEkLOhDrxpOneR
X6fbQjWnsMUXh/NLQ93KE6THB5LdTVAHXbulONSX9MVBAuwBTqD3jK9x4imMv/TNnAzYmid14yAr
14c4Q1SNTwoWIBtmHjJC5aNjz8E9wJhy3KF/Hwdf4yY0fkVAnawNGK6G8nraQsLIwuIlQqrhXo+G
Rfx/EKgTk3UEDsYqU+6h+yum9xRra9Q/QGw9hOMos1sRjyiZINqRIVUkK5Q9YxKX4iav4wV4iQYF
uk9VrQd7Denl/h6pSpqJZg3Ck2KFUI99lWk/O8DYR7X8dPRagwHqHI6mf1lTJkC/dwuA3ejVAnlN
ajQJ3bisPiVjZn9362bgFiUGwlNFC2Q/6dJEVYlS6DuzM5HZJEFDqsdBNC094nqIbhz3ZDVsaimz
EesDBOSAh0IjREenSo84FhcwhKrAD29UWaA04gy83vch+mOKoK6GXwYORsFekAq1dLEbbSEllM0t
VE5xQmCdHu5ocRNtI+rV9HM1ZNARI+3tnIKHrvwNNxqtEcS+6D50keM+AVXj6oa2FjzQE6aNpes9
uZ0uhtxLMceNUdcv/C8A9aF1+sFgHMuWxiUfBz65wJdw8cwcnYVfnZO7yTL7WqdZHt7zgDDf8/0r
UOFlHH6Hglw8Z05G+bn0zSC7C1DYoDCv6VQIIlpJzaHuneKTj0MOz+ckUA8mLCfkd0Zr+BoELbc0
PQ6z3oVCBva+t/Cx3+gyK8H1ULHeDXS6nE0fw5AEqN/U7w0SX7j5Squ+c9Lxw7Asv/g1wvrBTxaI
BUBVs4tfHBcGtdGRSR5yPUQHCmZe+9HFbohSY1zktwDYy576k43t2PLopNhhj9JLEZmnH0KveOEy
Y0ODXKWT36ZBuJT/mwS8YAdJGL8C+q/cRlUI2tYwRnYpBjP544jg9l8BOkWY3cxVVG3DNgm+NMBJ
Rw5u3j46RTZqNDE4rBuZdLBXUqNucThw/Z9scMo5KA3nFNdj/RORMfsUzHmd71TbTN8E1IuPNBxa
taW8XiH1jR7Woz+3y47Bs86z7Wm4xanW1Ldz4+qLHpWPeIYI+iRAmGScTwKo8wNsQIgVeoeQBsun
U3azVV+C08dsekBVNETjkcUg259GgXaXTmOVR0uiqWKXuprxIHiA4dUSZc497t9QlficstgZtUHr
cBoNHmMtBpP6VhtqSQ+b1wlUIDG7w75ONKveA9Jm9QlD9pfUjKjZhoB7qHtUpXHD/mdqZSYqz5IO
6Vs29tQxWgDPH6dsoUrxuHV2OfL68VLogRZb8aSFN5SapGUdpIGbGtYNhi1R3z9japh/IvHuv49h
nEArarDJ0Sg1lNucmmW2CbEU17fBnImjbDE75L26kHdrI0++AFmvvzQo78VcjguTIdImOtYuYt7o
McQYehl9ZP8iqDj2Du5J7OyHtB1eQlSxvLmk/7qxDKq4e+ziIuumciCWHQPerO8bpyP1Ah0eg/0a
0uiLYcJeQIoTY/q7sNHyJ3CFIVgdCPLwtPx8/BqWvLW2YU6lcodWo7glcpHQN4BQ0p0GXGC4gUoQ
PELmoqtlUPlAlTHi2sGZLFPxFq6h5cLBjwLuAFrdiKQHxfA9S+n4HGBGNXuBdQBdwgqwDeXOutZ2
dPH78In6csBzqyy03QgTUn9sx1iMOzdPwZlNDm3a2xaH0c/weZsbBAN12oMzcEfatbRYaWHLuNvH
3ewjvcCWMHYo8RhfO61FN7LGgbK9DR3I7IdluyiWl1O0p5uN5gYJKGqV4AZrPLk026oOGrRnEijs
wCe0BHEdH4uK51XqmGhDOCbmBoCU8H2ls9roSCC6xXB0xFB1Wx6fXB3QlKsnG6+y4FAJa/zWROOi
+FJLCMO0XE0QDMA9sO1qu+KFWquJbIGEhrLRgBs/xwjaoBIj8NDbVDngy52ZJGjx6HoEOKRGURuZ
uqgQL22JyPSWEC7fz+gNAZNRA95RPZgtjFhbc6KZ7y6ysk2YDPOtGOOoOeSZlXrONIVqU6KyBQCD
90J60zali4s0TD7/iFcXaQjVQ6RKa1KbX3EXw4GULWiu20yzG9QKecpQezQH078JKJVAbR/xv0Zv
KH2Yp97UuF6CPv9s2dif7KBN+O5jTHz+1oVDSK+oqByxq3J/IH3Fz/c7hQG0RrqxKSkq0cszPqIN
U9Y7+JbxhyipjQFYA3+5g7A8cy6gkuC57fDI2RlKC0+zmYH6DiIj+JD2udHucXcyj72t46k0qqR7
4L03RkdJShltTC4indPfoabTaIn4C4Gn+EV0aL1s61LL68/otDsfM72jszjMstaPqgMZCm65Jrmj
hxCh340CFTUeWcUv0E7zn5DLRbFNdR/OBtaTYt5rphVqMLpgdxDWI42aCnkKSns87kJcL/sdF2bN
SwZlr1OfOAj11V1rvZjW7NRwYwwBEDMIF3dqq+tv/E6ZACGxsMsPDi/enwYFyGAXgyPngQmt5QN0
IS5cVdC2g4TV/nQo0dSUJKSNmBKsOP/Y67DukaVQ2RcQQ7TuyqY19xRUQIRQ0SORS1Fa+Ey9rXxX
UZSDY5XW+fA5Q9DQ3gDIodsCNgdXZWDMkrJkbMeLXD/Wo0GmoptGV5nNLs4mRO8pt3Y/ZpBV8b6p
gVjsBHiNU0J0/5ETjj5NSNBG21xZ894h5UQfvwjUF6OL83u9wclkZxYGXXRDFd8y2wBGg4ZU+QFh
s/D9bDgmRIMunX5RpR1/6tBZvvKcLO8c6q3xrkTiD9Uqs832KWqjX0I+8BNNKpBCSUdpPwoLhOsr
NzfBlGdLpc0tu2akiZNhOwWZJ3nkhKFpxFu3H0ok37F27n7w+KKGyqEs4/QjoJnQAqPqFL2kFEF4
3olw6ggiulS9+8mFi5Yf2rC37I0U05BAt6l12+83mUMfutvOYpzad1EiC/rLAK2ab/gAsEx2Qo+Z
AncT6cZtgE5/R+ummCqQR5SV6bPns6TitRVaRgc4Yn8uNhqtER1b7AJHet2TzkmpROAmJrceWNjb
RabDwPW9Qj6kTVxj/CCBzcClUESw6oMvbUnzBm0BC/+12Eq74Iu0hJ45245vDgO0ihXC/2hkIWP5
KcYUGpH8obS7e6zrXPNgdlOsjhaGhvlfcFqljV6ELJsBDcaysPYIOyCSeGe4KLPy/g9Eh+h8mAoL
Fi9Fz7F9CJ3ObvIbx8VzybqHr08DYh+FTsSCjEaJ4s6+SWBHmHukCEdkVEJ86zY69X19yR7I8OH0
jTzVXG3+kKLTnx2BfNO6Q8KTIJmZLRc+N1Rj38X4B2rbUeQFrhOAnTBchWi1aIENCLXHuI/PCObg
DLwNQyjrSC5Iwg/sn9CLXRTGNnENLpWXRZQLOLSWMsjPeevtTCxLHxXQevzua6AiaUN82sC/1r7V
FNx+WaZZf6GWWzfbGKkBHlQZRi3bNvKVR1MbB5+ukAIMnsL0fBcVEGh2euCkxrbvrfrXAhnGA2Aw
40X2pFbw8IGy43WeGEiOIkBuko6N0y/HgmiNEXY20hEC1s/LB0pDsoeHpd8AKZSKEkRZP5SdpqYN
at/udzsdpgNK71TnsdRoQR51LVU02zRAxQ1dG30dgeh/CzDKi/ZjbuTUnUjWcByjL6Zu+B303h2S
hvkGwhSvfASCeZSVY4WEezCrzuRPzXkwsxLhb/I6GxDQ3MI4HC1eq1sUQP16j+IRBvGFwlUk6nP3
RGUd+ApU2My6s2jhA6lsEgCQbptpT7plUp9RRlz9CinCTttsVqq7d+JafuLNB3IrcHkYb2Yd59D9
YIJ52SiFsJKp60Z8i/cJfJIyp6GyhfwI+iiSDh7uhqnZ1V27bJFdDG1GO+rDOEcoSAnAu74f28EW
A7MYyQ8xO88WGS3NVHAUEu+8XkIEA/uJl0iV4KY+TODDRtpYvOEkRZ+yhABOeMD/jCQYgDdqBDnG
IV1YO9ZNU+ftXew3gbWLejn0W0f5FCOQX+H/ja6O2sR54X8HSdR4LqhQHqmQLH4qURk/EAjr2SbW
xM4uZYtY/Ihu7SZqES/dQW0zPVen+nvIqVJ/BDBGfYm5JTcdGPuPSCyN31VulA/SwtD2ENHD8fdY
1ZjuvsGEjRvTWKSNjJq+9c6UEI+3quID489g1ekWVw2qami5uvoGpS00C5zen2iWxvGPPM3xZs2b
XHtE1ClF+83W67s8ydFXti2nOmYRBo63LpT7e72tk5MdEpDxCEVIcIfeARhE0M3gl0RrmfbGn6PM
A+Mh4PkhxvU9jJLprwEFY/Jr0CbNRk1BFG0oDJP7kA4jOstycPM31ESfrVAOX+XcFh98xYeivphT
iMg1dOuxEDOQy50G/SXOVE6bvoueErFUWKPMmHpE1h32m4nnHPS7kaoN2R4kAh6vEALsYIhf9ALR
VpFEPZwFDSEHeE9z5LmTsK1dCJbQPZQ0qMsNDwI6BYgqK0h6gssagfMhRCgCgy2Yv9DncG6zh79I
/iZskquxvec7QhuKhR8tWRfVuE1HKELMspTKWTQV7K/KNRda8pyhRkPulQOHw4/iPSnWSMauRaq7
oTJZV9vOEuoDMj7jC/zF+iUmY/mLXm7QkfDN4ymFW/xE/7M9IdtdfxrRKEdlKBTI6wjDYsaIQLIQ
/wHzDfQlL/19hT5peVPpdoiwRu32eHB1JY2guwhcP/ZUFjwCuf/3v/7P//2vv8b/DH4WH4p0os3+
r7zLPhRR3jb//W/z3/+iq7D8r7c//vvftqF03VSmC6rSpuAJBpW//+vlKcoD/s/iP0I9Cpu6odFc
Gln70COFX/ph/+HyIPbrQZRyYFHYtmsREQy8qlaD8FjCdFDWJRZsQoOLmfWPWuA0W8NHPzr0mwQR
KD87XB5U6OdGpVppI7OFMoy1/KrfpjZKkli0KgtPGXaKu7mhAcWKuvt4ENY73cjnL3C/3BuYsepu
DAA/RFMRf738I87MXOEBa+mObuuuZRqvf0M7ZjoOOF3t1Q3ELEeHCjAOTvoVEeTx0QBmCXLR9N9f
HtR5O3FlC/5lW5bhKrUszG8TFyaeixL7Fa8vSN+HCb0y6i7TLbiUZx5W861KC22TZ1O/vTyw9WZg
BrRtQhOg5mXerwd2C4y0RVMMHos7oHJoBLc4/2n7sdRfstJpbi8P93aeFneTUK4Fjs1wbfV6OAR/
sA/Jx95DTHcApBKT5k0O2aQNIjQw0vhj08rsI5xq58pEhXg7U1syuFQcG9M0lr//bYn1eBbpiEK1
V/puf9fNPJtsDTOLuErFs+7ryaGkRyDpOFEhjjVn2jXhIG9GDVzx5UVYJvnbAeZsWTxWqR2gNaWD
m1j9khBBp6wY2tHzx0n+bAleN4pkyGuqSl2ZtXx7oiwbrDftdt0RgjP9etZ0qJE+V83kuT1ca94s
MyoRRR80YHFnG7ROWqYmjQEnj1xIkeX8HSkZgeZ/P/LxAamHz7WAfknBGAsdo7QojkTlaGgocQzZ
N8QGsLCLwZMtl9DUUsbofPX85+tFwOP5p5SN08JqDkhWV1y8avRYU5KrqRS0hRt/Ko+mb9TfLg/2
9kDYuq5cUComQUjJ9cfpgZy0ri0o9kX+Uyiwd9jPvNe6XW+jjL2vJD374+Uxl0P2ekPYZC1CCskc
qUOtDqEKICBZRic8GBnzgj6A24UpDrqIyFnfh3UIr6ZCP6pNJIq4bZqMV6L9mUmTi9ri7xU22Juv
dwkaFa7VOLH0aGOgY0aH7V2WTfpmKHXrVxQV/dPlCb+NsfCkHNsU7H7HMeVqwtKHTxoqS3pa6/gA
z5IMxTILwIKo3YMWlMHOCQ2xuzzo2Um6uqOUqaQFGfL1JK2wcTQUYSUmonV99HOMvbIuax8VYOc9
1Ynyytl7e8xtaUjBJcofUn9zkeD6kc7AjzzS9OTUzE1L1TDoxMdp7JW4ElPObSFT0uFZti0hZQm8
v0U3SIYGGoeN4dl5LcKbsnNboI+9WyOW6PL03xdtP9CEBUi+F2lmf8iwFQivzPjNZ4W9xBFFodJy
KGyv97E0zJKqqGF5sHvpA5n1rB0n01rksAocMDugSo8cufLh8od9c6kwLJw3oeOMtjwdVpdKBj92
UKoyvXyGRG/h7rDwu12yklhTHloG/b3dyOmIuGBzc3noN3vKXUYV0qCvy8vMWN3bnGhNC41ZeWUe
xd9wiYvv3Mm3P5olZPoBd9PDPxjPFBSewXM5lrM6OM40Ouh4u8qD3w9IwLFHNI6QvYkesYcJj3WV
zldm+PabCp1HCUg1kwBhGcbrjRW3YSngoFjeiEvFMxpg8XskMK2DJupqh9to/wwdz9L+eCcJSXRQ
SEq7Ei75su6/beckm4e0RgPKww32GSc+iOmAyndkk3LaVq3xMyOlS64EiDcHlhBs8nTkEcZLzBWr
fYT9DKgerFE9BxG2l7K1uAexEnrue9t+vvwd327ZZSib2Vk6r2tzFYuchAYenpKa58P9ui9R4zka
Y2ieasONPw2miYt621NNo+4xXYkUZ4e2TYXFh23yMFhdcEVfduRwYXAysPGbntKoMZ9clQXzSwqZ
rNoGhqYOQLJhYeRYzldXhj9zYgw4pLqtCFYEi9V+mrAtcSRgy5MJxPqXg4T4HQCF6uOixgeBFUj9
la96dkDTIEA4wNpsfTWgOboUvksZnkbMNiHryfB5GMv2a1OitIUitbpyYM7sIoMbjZGkTgbjLgfq
t62btrWRzQGIvglVQcxafR4TW1riqkSklhB0ZT3PDadcZN3JBQkI1mrTIjvR4Axo+16DE9teVbqi
ES19/UbWAHr/fC1RNCf6uJxO7tDVWqalMzUJDLnTKIxK3HRjbx7alvSeToZGa8miHHJ7+aScmR9D
khjxFFMCMtXr5QTvXPKAjYJTqSgmQXnrtU9Yg8BY8aPqx+WxzmwVU0EwF7ajS9ZzdSpDixKzXU5g
ZnBaRaw5SN7nAKKOLcL/h0waP//BcKyj48L9IdNcBXPgC7OaCNsn6CoIk9BWMu/wEmoPoCxmDUGy
cbiyWc5O0AR2bKNjgAvg6vslsdHVSNSEp1QWSbuljB/1dw26tXKHiXWc4MeWQGW9PM1zX1Apsh3D
YnW5LV9/wT6E7JOARvawHNf0hyqqi3w7lNHUHgDRqWtX8pkLi+DG4VNc8S6p1uvhSjdqwszNwhPG
ZOhnWdRn80Ptdoi8w7YtH8qmf0hA9b3701lKTgXXMmffkW9uZpFhYN8YWXRyagkAozJCtS3qkZta
TNeO4dsVZSxitzAF2Z3SV1OUhUjAEVXRKchDiakF5m8yH7sHum7FlRN/fijDUTqDSVethqpp+U5G
WTMtS4liB1oKamWXWB9dfUEi/YM1JFT/v8GWq+u30KkPJZ65OpzMMh6GalPY/YQnhrRi7QZrZutK
oH67UVhFGjmGztORhvJqtFoTHWALpoZaqjmhZufAGqAHltM3corHGa+m+5xw8fmPJ0kFhAqEULxr
XHd1BkUVhIJqYnSK0LO/EYDjT+itF3sdb9vkzxeUggeZlk1pB3Dx8nV/W1DYFtIa8B090e7Nn6Ho
jJSt6SduMGozt/9gXrxkxBJZdDTtXo9VYa+T1VAKThO6+u8sS2oPQDUkHbnmWiZ3ZlMCEmZWFrwH
YsoqcLpoL5TCXlrf4Zhx1prGpPoNtRPJAh4T4ZVVfBs1ue14K6Fy6DgAoFYbJWZfdhJw9qlWlvhg
DcUzfXztxhKd+Iw/c/d0eSGXf9yrasByuf423Gp2k1WECje28AQqXBs3hm5gMSyHwcW32Kre0wjW
i8/NUFL9ht0h9pdHvzLZdUajgVmTqEvHJ6uPeuoBEhwRrydQvaBz6Q5nV7bNufEIm9zwrmlQvF3+
/rctikiNM5jcfyd4YcN94sbap8DBtspNJvVS08W/Vn07O6DpEq4cIW3+/XrAopVFzvURnfrJ9T+h
HJQ/FFZQbltnTm9nq+8eLy/ouc9pGUQYk9qDpd5UWM3OqPpW8eCloAycqIt6/aGbwgpCYLfodrkd
/YP7IYLdvUV5pr27PP65+VoWHAOuQpLUdfWs1zBLgERIBC/N4QHNIt5Pk115Wa4XP1gN7ebyeOcO
p+XQezGVYFh3FXPSVIuMsPGjU1rW/VMK813QWYwgLgC1i64czbODubyg4NEt6enqxYZBaJ+Mjh6e
Cg3C//u67atbbPSm8nFMEeC8PLO3JWRX0nxBzwxBC52S2GqvIqS2mGK48SkrSnpcKdL3OIqMkdrY
hgsLcgyq9JuD/C8qHYjMbBDlgoMrRfJuJBG78jA+c30piUAb4m4stG6tnlV5jh18n5YcHFFY6r0R
uGMDkdV3DwOoMB8jdxx5biitoXB5ZR2WI7KKUDzkuKSQzHB4160+MfLaEaSuNjnBhfDRk/Lb6dlc
XKKtJnFNDAbagT/FYn7WRCje5kOV83aAv/o4zV3/0MqyuBJGlg+9/kmw8Ti4y8uIBsPrU22UmV2U
tKhPOZq807aHHg4zi4N9vDz3M6dJUUWnxUPuTalgNU6AHDNai3N6ArUM3V3XtfgIcRlcrAOL4WdX
NfbHyyOeiR9ERRIPukKmANvzemYy4XpXCrw0suf+/TRZEQbW2YxAqy/nH1Hlak8NdnZorzr2/eWh
z0yW/NUkOHOWHfUmXbDCHFCrmZ2MPj9Vjd5OW4RPql2QajkUKutqbD7zFQHrUYZ2lyKWYa/Kab3e
N1nXu6xunCGiW+ClBuRIFWja/vHMHMk/3xHIFhGZV8/aMUV2HtxydioTUwfK3dQYatQRXWSkLIpd
YTXiygY9FzwcaI9CKoPGAnyv19+xiw2FffqcnXCdQsITNi3+lzNQNpDZdxhqoXpnGDhppZOptktf
bpvAvj3EQpueL0/+TORAWISy05JVWzygXv+SHsLsDIMkP4W1dDVKpYssacHZ2liNfYp0ZC9DI9H3
l0ddbyZLUqNwiJzkuroy9dXJKUDD21RLJ6/qRXk7FGZ9F0cdsbMc+p/gSFE1+vMBDV3SYyNG8RBa
DTjjs5dqzJS+muHc41nV3iJoiS4J/ZbuHUrQ0R++7JcZkskv/ZMlD1SrL5wBRc+0WErPyEAO3oSo
tP2U2Aw0uwZn4yv7aflIvwe8ZTD6erz+KEDbhrm6i1Iqg9A2O93z4dfEOwqpWfOk4Q0YItaap/OV
KHTu6yFkSOuSy4aNuFpMP8fEysIwwgtTVN8PcVxk6TtzrI0vduc6uyABo7+7/P2Wf+R6hty1FH0k
IeFNeaTqQ4EEejt7CLPAaLBoa9SAHe8H8CThtphJ4WFcZF8p28zHLnKDa0FifU6WJQZmQfl5eTjx
vnh9TpAYLMu+jIUnqUtBJwDQ/5QpmnEoQZvfeyQIPvSmm366PO11DPzfUclLYTQtzZTV6USQHyX/
dhKeXlVYl5Y5udbGksq8srxnvqgpjL+zUN4zb2p5wAkbB7EU3ZvtwWyOMCDqHhQyxItjFEv9MzAs
4OCX53Z2zKUKuxwP3XFWbxatBVGjIwLmoZfqdouyEG34zQChOb7rfCp8gIrxc/16edQ3sBKWlPUE
ceAuFURlrA6mMfcDla/B8CAk4+Ojm9lO9xGH3KIrMfAfw70JsvBJINQKFgkoJFomtXXl9XjmwNIc
/7vcL4m6692ENCh+3lVnUhe2IWA1joXcfkhDC2Mpq7kSHdaPhmXGxpL4CxJWoa+L/LM5wmWDruEl
/jS7dzp24btylPetm9Rij+IktZsGbZ53FeYZV+LumQ1MgODEAO9AuHdd4IhK2Cs0qk2vn4wuA6M+
4unltkFxe/mzntlM3N0WRTdL8W3Xr/E8hbyGnLgJWEjV7l2UxeERXT3fPA3THH+lP1a5N5eHPLus
Nq1jWtdEenu1kSDX0AuPfKYGQnA6NkE5TiSOLZA8RJq1dy1q2GLXj6Z/SqF0X/moZwKitZxXsCv0
F/Q1liMYMQ2ySVg9IIrWSwlsqz6OeSaTQxRGwx22aPmE9Kg7PGHcRjIAWt5t//wWt2gyK0HVkZC4
TrhCfyz7Doyul+pBnNxPcDdI70RUuu+zDjISjtHOeC3VOTtxanUuMg/UzPRV2ECAqLLxKZJeiQl8
8qj5I55KuhPreyPtoRMCe5yXB3BeKCiKZYWAqRaK0+Vvf2670fj4/z9iSYp+K1RoMhrCWZTSq3TR
vgdRlX3FjUjurVw1W5I+48r2PnP7ECV4v9AGpb+87mojDjJDHXSlJ9Gy3nArp/2O7qf8jBoLLmlT
Gkw/stG1/Cv3wrlxuU54HVOzt811jwf169YRsHi8sKibFzhr0n8IM13TDlGmkuzgT7HzTXaxePrz
9eWSJ5cH4Qh4YAkrv6/v0PhIQpmGR4m52SNx5R78TiC8g3B/tJ/VOB8vD3huoja7eMnoFbq2q4u2
pwMBEqQxPQeNsHeJO/QPhV3EDrDTxMkOWp6HkKIpW9VXAuTZgSXqfQy+lLqXnfbbTBMNyqNdF4YH
gVgcIh/F/WFI6geY39W0QQG/qLe4/IbpP/iygBQEwAHKX5zh1+Ni1NMLM6gND7mq5nGcuvGpzyBC
brDjRnGapuyI8FHcQsK8vNLnrj5gMEsGSfQCUPp6YBRbCqRFdMApBpDOHdq2aL3po4nSqT7XWIRe
Hu7s+gIzoU5DL5+G/uvhUJpFfSTkw1pdmHq46s4f5mlCbS+Xc8lZRXlwj31yXVzZUGenSWCmRExn
m6z89bizTMICnCa3A5I/ciemmf5TFCGGD62PMs6V6+DcNB2enuwjUnSS2NfDpbk5jUDwTU+PzEcN
XddH2+m7A0sMo8+Y5/eFoU1fLy/tuSmSxVJ4QuKUZ/lqTBFotY+UmQGkfqyfDa2a9QP4tPRAIa7J
rnzH84MBT3LJGAUFiNcTtPXYN8veZttUmv1TCwsknuahBylqTno7Hi5Pbfnpq3RjyW+AhlF6AP+3
Oh2Bj5ycwD7HQ8XUv5dlV2S7Au3Nqq5PGqSnoyAqYqMiZ8g0PmSKy8Of+ZpEIuR6uOEog6vVGQE/
1KIvU1heM42jhcc1RrKoHJmDV+fjXN9Y6MIkOzOLpvTKyGcmzp41WWCT7Jx8+fUyI4luW33qMLIy
h+0Mm2rnxzJqN23p/+KRYSHhEkgqXKgMILEyFpGpX/nSZydvLVVMAJBkI6ttFcPKxe1Ht70CveEj
lj2LBv9IbyN0oTxu8H5qDrRR0ysnaAm0q09OpwowMgQBEuQ1mgqxusRpS8f2KiRSAfMrA7a5QCAF
LfcOjrQ1GP9grRf01hL4TYtG2eu1nlCp5jNHttdpQ7BoFiJ4+b3s4ixETLrztYOBgrF2dM0ZUYOu
tuVneNJTeSUen5s3lewFKLgAE9cXwSjlpE+oF3pxjZnyDCV0g6x7CCMu9p+ylGLjlQHPfd/fB5Sv
p62KotXSybc8vUOJbI9Gtv4UjQi6IxdMYuv0YMg2Ig60an/5VJ0JISTwNApBGYKudVcFxVo245gi
tOZVeVhiVtojjUm3KY+3ZtB2V3CI5pntBAwHMSJSd+Ajq4NkSMjblgmhLUhqnFg0SrUmXLF+vLKa
5yZFggVwTNBuJQq/Xs2cHCPm3UJyZ8tqhuVj5P3HcMQSYh+NxlR7f76GC3bDIURQiV7vFlNP4Rgi
0+sVEzKbdxAT7QZzYIvGZ4xr55V21ZkUaym1QIbgWgNAtVpEG40znVCvPCsvXJ3rE1QTxEv9U55l
9rNyO7QcEXN6iuUwXolCZ4cGbe8qqiHY1qwOp5Wn1AcGy/RG7lyQ7Ibe3JqJmce3EsBRfSerPkci
Dq2/Hxr/Pf0HnxWYO7g4/nDMNXAlcpFYQT7e9owQSnLY9/E3va/M7cJ+vYL3fnseAVMZ3OJASOBo
rj8pQh7NYEZCeig8o6KDDkv5Ayk0azqkqaE6HFoiXJ30CruKT5c309vQI6n9sMKuS4GUOsjrvQtJ
s2sRtlAeWscBPF0/yHbIWJnyU1MY5c2sIA3/ujzk2+PCkDaPMnCdOMOsS5fCyKpgUD0Y3Srr3gWQ
t7JtRQ6LeBNMqisf8W0MAIGtL00MXva0F1Y3Gdp0jiHTyPJkX0R/CXvCeyZIXeQRLk/q3Dqa0lEu
pV+wEHK1jqNshRU4jIMSa50fksRGeymGAgkT2SjsXYJBrHO4POaZXQPchWIoNuFcYuv6Nixlq1FJ
7Xp0XI3q0EA0PqVxFUOZtfvGvy+d3vnZ2KK6Vqp8+0IhC6bcQjqM5SZ75/WmYREnerpgRv2iUO52
1PvgENHdjA5OExgvWePMu+lvA2z0njpzl41dcq0GcWbBf/8N69ZUJWHcLZ5MpxzG7PugaaN4n5So
7O0cvEa3eEm1/h+HwiX5B9u+FN6xol99Y2dw2q5H+/rElTOH90ZownOtIjcxUDrv8/sGhRRkrqes
/eLHbXcl7L+NhsvoJqmFtdTY1hDsaCJzLqhwnKSvxGc0M1p/y3PC+ly3iGdVYx5/4IlafIowub4S
iM+cWE4rLySK/6RS69Y2OvlWmpqW5o1UY+7xzJrussTWPrXggY6X9/S5zyp5+fJCcJBHXIMT06RJ
Z4Tgg1MhhnqDDFvwwY39adfN6Sc5uurz5eHOHCFraSg45DOuQ2Pq9U4GB6NnCFdqXoqNe44MQjdO
2HxjNIWGPMpcAVqLYNECe7Su9HLPBCZQKDRS6GgQDPXVE6zpggl9Fz88UWefrEPSD4F9bO1I/YMF
pfjrWEsWTHll+R2/FTd6o4yLKlTRSeCpeuSSGTczujfH1EGx5hgpjRL75TU99wm5UuiF0V1FJGF1
TOqsj9x4NKJTC2lxOEQABPKjO9UqvIFFgCBiVljVx8tjnvuO9IZ4wNPPJW1ZftNvs8wSH6MIE6Sw
bA0bIV1YwZnmo6ZQtO5Hq1P1vjEz68rSnjsW1H6pjrG69OVXg2oz9BJZOcEJ+rSNpDrR8FZGRvax
qaEsXp7g2bGcBVxiArCjzv56gjH1OQ1UEah5HEw/6AhMIM2aNe6u6AZM3S4Pdm5v8uzi68H5ADW/
OhW5LYLUdsPolMg2e9EFYijHNo2qfHd5nHOTUiYXsMvqwT5YQt5vX60J57oxksz10sjG76UobH9r
tG1g3KppbuzPfz4aW4NWwdKeoGL+ejS8QVQkNN2lHDTo9r7CghEdvVaHNt7ERvjj8mjn1pBklgY7
UwMQsvz9b3Mb/dIOU14anqK9/1jJHAgQoKg62V8e59y1wEX8N+CKsLl+JC/0LdwCUt+j66GyG2wF
owcaJc4Dki4OCsiRk/cgofBJfgnI8Oorw597ClAdIW2lamsxz9fT1PXegRhTaV6Ckn+2mKz0+1JW
xX3R9BDTR7c6sMTREeOypNlniC88X57/uZMPOwBsOWhQqh+rt4gIkFbzYyJ42JX+gw+v7SEhZ3mX
K8SqVGDRFaoz48ppPNPBBFIOTFJnJcFdrfEqZi4CvfAj1xPBVCcPRVEjI2wjBH5EbwnZRz/3s0Wm
tJ+lvKdfhmyd8hvzhENb8/PyAojlNL6umlAiA1VM/kA6SBnw9ScIKLuiZlf4XpamhKGa5b6BNF/6
izFie6f3bnAMRNIiHocTrQYmeFFlmMQece5h2qY24niVyq/xbs5dA8ghcNrEUlpfB5GgkQqBjNiH
UlVk5m5s0mq4LRM9guI9Bd2NhhvE7eWlODskR9y0lp1AS/D1SmRC69BLNm1vbGe0bDWjah/4eYOz
NxAz42kWZurL5SH/5qCsVh/Yzt/QO+Cr5FKvxyyrKMV4prM8ay4d4YW620wHdoYmFreHusHHHYwc
pktaViPi0wfv7NTQvybz6P8PZ+fR2zbTruFfRIC9bCnJcksc27KTvBsilZ0ccob115+L+TYRZZjI
AYJsEmDEqU+5y2MU6Kk65nVS3QRNNFZfEMocnP37v/CNC4KftRDbyOGJAVavVOohtWihU0wfR2RN
iMVVF+wm8ujPqje1bECUxCkPjlX4zidHoP+6Mf4bi8LTSAEX8QYOzTrEGvFG9qVWxF+mUTofKL9j
EtL6OKtlpA6G60xbcMj1B8M6JV8n/lgI6mByVufByCxYNf1oPYosiA+LzvDOtaAxhK1FRgscEUbB
bJXeb61K7Ov3J/vPI/L3dlgGx11nKeVxKfHYnG8H2ykC3EYj89EIUFE/mH2Qw+EjIerbm8nOCusZ
qcvhOHrCAnWsOdWHADlebKPBZ9zBNvcnZMzVsDhqaE75AR2f4SHPK9/8x1VZfidZP+tCAMPiLJP4
1/Nk4EUZiUoZj2CP9VfE4MCc5QhsEDZpRbVv/TZ9fn9qLpfF0HWdSxN8zAITWI1YIhZogMMyH01X
n+OHjsLqC+TOYtqPXs89lUe68dUopyS+sTxpb5zT9TvFZxLi//kbPguMxvPvnRSB8HKJPna+bx4k
Op8/vMjpMZPR7WutKf39PHYBvtRZiQGAu8XaXR+CZWBYBAvED6mLCxIiX0mjL5itx1ik6tBjFIG3
aGmi1pmnxk7gfjFvPMzLw3u+EYHWGET+1M3oGgerjVhkZof1QW0/RmkcYSfl2f0LtV6683bamP9Y
v1o+j7QQIMKiWUDLZDW7E15VUlTOo5oSvIRHT2m/TdoVe9O19PHDpOfJqVSq37jv3/pGQG78IQTh
6V99I1PKrcpew59Uy7/TciuDnRos79YezHKrHLgONJZvJNAiWUMbguB4tYPMSnMxV2IwgWAqbwn8
60e3j/QHDGihKyS6sve1xBT2/WNzEWos4wIpZ8AF4X5RMjeT1G0RhbQfEeUMkDm0EyQ7u85DrTLl
sq6qUv6U+mRil6qlh2p24gMQQPPr/+dnwIJBJgaMI/CG8yWmJInUr+bZj72lGff6aOVXrjbYZaiQ
KL/D8xBdtGwSP6Yk9T9KWUfXdZduFSIuQLtMhsHlys3OMV1Ihee/wnUahVyna7AIsmtujMmrx6Po
AdsfuG9LA7G7xP0056NbHZwaQ2dUUJAb5UJJikVbtpk2Es83DvbClSEtAxFJLW71g1D0qwoMxmy8
3PL0Vm/T5ErVi2aHF+T3Ci+pjXv7csubKLtydyO7svCLV6lZkunCy50u+jQ3ho7XRFuKz3qB3moF
+vRfg/vl+iC+XSACLsSu9UsaRHmCqpfIH40Ru6YH1WLEc6RU3e9Rd0/KA+Tw3ttXSdN8dV0w+DSQ
HEwX3t95l+du6eBzrRBnk2ivlTSUNTla7Uz1Y41exXd+T4cx/IDxQ16X/nyMoti8yxHc3r0/7MXC
ck+z2ylfAOc1ocme7zSDR6mPB2k95SM+V1eBNDA+Hm4cQy3utiUYkX8dD4iCSbrG9oazulacqvUS
pd/UjDByxIP5RllddbKFkMXVgB2wOuT2OG/UMy8/kSGZUDgM1OKDNbWsQkJZIOEcPEpHie6mDpz0
iI9tgHK5U43DUZ9xvduY1j90rrN3yXYcMkUHqgY7i+fwfF4xXHIDdLzjpwKcvTugiVi1Xxaj0fk0
ytHO9q00AklvJyg+eFVqTIcpiLG3KXW9HG8a1WAk3wMn0TYO1kWAAEmZ1p1OpwnCsL8OT4JkckQq
6uCx9FT3krdD+cWzUQINdYkiw0Pf5Pq3Zki64rHqywrbFS/dqAi+sRyUkbBiAGMGSF5fBUi9UTY4
RU3xU59pw60Zp+ZXTP5qfB/bGHUoo4jtjT13EZItqhMIP1DLpsd1kTniG6kVBtPx2EN91+5qqyhv
0BTwOc0jQo8YwQl7j3c0DgsAQixrYy9c3GX2oicCxIEwndrB+u4sjF7lY9qkT0mj8JgfkKE+SqS3
k6PTIxb+/vm6/FbwR8t30sNEcsw2z/ddb6kUiecmf8o0Td3gGKyfZqex/ott5wuQhOyqCMjiEVhE
mHZj6MsnfFnTJUdcWM0U8FZjW7X0Yq/SGFsmzmtUzfaRDgoi4oPWfnXR13uu8NTdqUhrQXVU6e/R
js2Nw/7GwSMDpMNHZky97UJTCi9IrR6q3nu05BibOJBQaXtOx1hzHnwc1ufQGGqilxRgNtY+w6hF
17YG3wgAxkBpHPybed8u5lUb295cTvz5jQAiGnYiagRQjC4CnErVZtX7eUAUx9N+UIbmNPu6FV4f
Fq0+pfsU8bfoKJJYR1PVlbgMKIADyGq3cXztAycDdpsNUYZXrY+0Ozac5Wd9IhO9pQiowXyLJ/tx
8bcKrjovGH/7mBN/UgW+p0/4gYkBpXi9EYdEqOz7+5vuMl4BVELiGyydegpUa3huluWz4ameE+b6
WntIY8vbuekc3yiuGQSh0tg9joYtdqALjLtiQhVp9tr83sOgaOO0Xbyj/BR+CEVi6iP8WRVHOp4d
+g1UHabcolAYFVb8iut96x2kPsSLErSPN0Tsttnz+5PwxsALQo0gFi01gDarGx/Diq6OuIIeA6c1
9KMGdOkLAOG8P1JcH3dWPvenJE60eePYXV4vRGRL0WOhePHhK1gGF4GViWKMn5RyjDLUJ6PZaRG2
X4B3x3/mohL5A5al3MXR8thKq+n1Rauq3sjjpw6f+19J5El0SvrMUg8DejfOYXKlUe2qzNXUfamw
m39WIsNByDJyhOOl3mgb5+qtW4d0ZXnOTCRDKc+e33gadiN207vJU4ofxYvgNf/Y1bob0pJfbAFU
CrkO6bqbssQDD2gbuBicfdXx/dX/Q0pcHe+lxcb7wDnA52C1/BgNjr3Ef/5x0LpK3GApMyMTi5gp
FiIUNOdDCYa/wNYWE56d03vOl9iRldgLu8i667HWquglQuYTAI9dTL/GwRqSox803oOJBcmn2UiA
RxU90AxAumP1PA0Znnq+PTnqo+a7CON3dhl/mOOk+OV1BB5AyivrHgWSsb+CJ5Wlz8ArumSnIbmH
X5OjTQzu5zXqcLYdubcGTmQHp4vT9ioRGmq7UZP5xpHWknbsCh/haCeiWX49tXoU7FPEcNIfmZE0
163R2Tjk4DWQ7SS6sECn0dH1r9ixeEUE/pQbd10wAPglvq0+NVPWT/f0r6wBUzUtaW51A8Xob5ZT
oGMslW1OhzEYXQgNiY8brp828wPuBdZ/IqgM1CLzLH15f/H+ZHXrxaN7schDcXsBwznfQ31XFw6G
eNEjhMjp5wRxeD4mPp2ovaW6FMMvOtIYHU8KoB5t/7L7bvKU/ZEExtIql6rtw7Zv1MelYo55gF93
P9q6aNJdHgFy2bjirOUhXf1cChBU5LnrKP6ta84pSqbIlQfaYzJXZb+Pu8rCfjOOJjildO6Tu97s
i+YhVrAVjhqokRb/94FMRpbYYIcCnwiSqnawsO8CGaPbB7Z2d90VMgP8OVjG9znS2QdWoYtvxpDl
zx4W3ij/pnQc9wZI7flQQwV+cMTgTgctdx0GBhcg0fjEWZBd3ucY7gTGSKTVMF+hSPqpOSikg7fO
/1uTgW4aOSJCtsvbf752OgUZXeB/+ZgilaR/46EbBlx+LB5SmgSToBuBuRgO88NU6R+9VgW3eMZr
9S0aHvqA5VmvxG1N1Wcrh70MdEEbLXo5f7q1ZALnP8xVHkRwDDie8gQnzwfMZuevmd326ccWr7dr
mZZy4x2+HJFqLGU3AnsQXcAnzkdMRgs73jwon1AAM/Uwoh23m0oPz4FYTo84/W4Jvbw1IHce1x19
d2rRy7//VV41kxYJykiKJ2zt/GteQCsPp65If4oIm/SjLiPxrzpL9L7BL4DhgjrxRuW5iLUyAL8g
nvp0QOvALr2vEtg5nqQl8EqYX3kTtphhX79/RVzmTcQ35Kz8BXLtIqwo61HzndSrngZaGN5HXNv7
epcFY/PTsal2j/Au5uCQDr3lh7Oj9aCXHbNrtygNb0w4J57sDU4fkL01wa73sD1siWCeSnPOdxLz
jwP3YfIV/KcI66YWG+H0G+NZlHLpXdP6RL9r9biqMR40u6vap7oMkmNZR/8FAOju3a4GVIEL79P7
s/zGY86n6Vxt6OBSYV2nzVWPM+w0Wc1ThIcGfN8JQ0/sA0E9ECRbE/x1mScHYhzDvOupJ/Mo9XWR
PhkjJhkbqfJb306/mesRuZZFl/x8c2Phlwu/6dsnMPrDMYbEcW/lhjWjrl4/YNGWbjEY//Sozu91
j21NDMkpdljnVQwhs8wOqM9XTyB4Zb2PoGl+p0A2Btez8KilY2GCmcEkkXDE+rwukeZt4/pBL20A
osS7g9qZWeM7O1evNNBateEd62A0sYdSdk6K3Vi22Mu4wmZZ72ZLETMELpYIfmd9tfo672FV6Jhk
Dv4UTHstwwz9UzB6W5pNl6EykEjo1fDqwBgBBD2f2cDONGt0VfHUtF1x0rEpvypKrWRAa7gVYs5v
ePc2iuhvJIa0Q8i/llDRvcRAlWbhVm00e08g/rHhMud275mj9V+DSdTR1WT22UxwiU6CjpmOY1fc
NoahmRgL4IaBwokx/fPZWlrr9I55s6CRWqv9NQUq9TDY9Z7i1MgrEFiucyibNBoP2FyY9yLv+nkj
crjc0ks5GQEAGhhL/24V5ySpwMyoz72nAqUSLexqLAiYhOklzfTcwOWjHTdCq8vshBFBSHGQHAKW
tQzRMKa1XyhGRL9x/oqLtb0r5jl1w7ap+sP7twfiO2ycswPkLJxySm4+QjEoZ62+L3LyhiAvCbil
vbn7lthKonfhZ0WRfacMI0dQsTMQ531Tq9S8GqsBVhxri4H7Cye7CL4o+LRSRzKzaibEkWytfaxQ
nCuuUQMp9F+cN+l+Svus9/d1PvjxN3iKuJQ4uGQ4u2xGRv96TKr4dtSzNrvXQY3YoTWO440+loN9
ipUVw5pydWxfhIPPKhNhZJ31jQIVQne3o4kOZBn2lO+KvW/72nSr4VDzwYxL6XQ79B90KxS205lk
lFNgvmjkaDwEIhlP5Lj9fFVgm1LunNKKrmrLbYfQ0dsO2wq8Fj97vdV/XAL6/Lp1M+fKGcZE7ZuM
yu9+4DyiKtTEgR/Gmj4m024A0aa/dI2l9DAn5Ix2AjWuR8TyAu9QOEH/HY3FrNz7Tg06Xg36szE6
xoRdaGX30Q1iDSK6dxNc6wniDeex9CNZhZi0GZ8dRKOnsKmN6FNWjwPY2dmS7b62lPmLeNSxXiuO
IfCa2LHTsM/n5juOF+23tqN8dux0Q95xnjUNDfgY2cM8r6f01NY0XK2hK760iCE9pnbcTNiH5JBL
cgpSniPyfFf2lOn2dVPIu6qQNRIkzeg9uV1svcJ77U+5l0c/+jwwipDqe4XJrBmjAhqUwS9Kk0Z0
8BSun8+wBGZrV+bkAWFRZ9LaYSyrio8VNqzDR7Tb6u8eMMdpNxkZ5d/GwuQr1ApZ+GHSmVN8nKgX
in0aIG9zbPJKfscNtUV13UhALzj4kqbYEacBDu4VnnMIaEVA/GA7IjKt6aV755vT8EK5EytMaQfV
HWEaeqgt/i5YkrQJjihTOjWP7lzhugewCpmKLHMho5jE5t6TF2jSC3WtC/5DM6D+1glzyD/yUcke
Mzm/O8xDlNxGxbBYEwx6NzxPvpv3+3mGKHZAnb75he4R+ndTpw/zro68rnhBV0wzX5q4RvDP7qXh
nXCBjb4PNuntc0dhu7/z9Vxrdp7oouSYlDE829Kf+hbyaz3NOyFK3Va4DDp47wq6bd9aRTtkJ2ke
locMe/PleMViCtNUYVXY0W6vr7IxMcjFAtHrYUoJTt9lepPAKTV740tfqXL4aojGNh/iccq6Z4vp
/0IFp+6/24kXDFHYB9Ksb5K4GO713mjr/yBy1t0jrdh5xJUUqijWfL30fnQo1A2/ZZLa7kcZUDi+
Ku2ygjyLL95tDeYH1GkxCzA5ejN+c3IZPAhMDp27PG718a4r+sW2EeIiNtfTQNa0j8w0+gh6yilv
+Y/FQY1DM7o7ROEoTyLPr2shNkSGce2jHJ++QoVOdjPdMXVTzA3GubNSE57CkHYga8c48uHVbDfe
UyfzuGZ9c+nvMdTFSlG1zfDQzvNs3JD+aEe3B5lyxHeyzvYqxjscZ9cp7a8g7+flndkU03Bl4b0S
37hzMM2n3ha4BPO9Uf2SZdlINlm0tnowGtP9ZANnNA52qcpfSguMZOOpvAgYeLWBcVBcgdoAjWMV
GFmUS4BUDdOTHpvOY5T7aR4uulu4NmFxdGvPtpEeoyLKtwANF88XjSrfgqj9R2LeWXNrkU+L/Z4E
78ktKu0nANGTomSR7k0jKrc4HBeP88KNJk2k+7fkb/Y6kbW7MXYKy3+qqr6+qsVcfk9IbZowmhzn
yVTttBHgXkbbNCRoUyGeD+cetaJVhjpTWSrcxkyeKwfwGPg2/WM61tXPLnGNj0Yrx1vdldbRmJ0e
y2wMw7DT7e0v77/a68yKJjeQFWqX3OpL02yZlr9yyJQuJ5bSXvlsTlZthpagC2Z0dfodd7bsqtUz
Uqm5cNrxg2qHDngTFnwbNYTLmQeCTzwE9oDCPPLo5z+hrI0sA6ZfPBsC+9YrPTPHXxqOqCh0oVUs
bxOaAhv55GXJ3AGjRkDKF5PQku+cj2loopM2t8STtNI6LJyo2mcYl39oZENsEAhDfBwqkfvQ1gv5
XdSohlPuxpANqdgx/te4kPMFp2HRByMYDfzVGkB4pmKIlu8TJiMOFpOG2o2aUnaoO8p7DJQWb8A9
3jhX9ADJ78AKgSpYo/WqVPfmorOmJ0cUcziA3L8urXx4nVQdBeH7G2x9eSwbbGEGULbGlQuk8vlM
u5mvRbEPZQR8vBkjWaWCnYcebv4QeJm6T7q2xROrLn+9P+yyaf6ORRkWhhRdR3cRSQdCez5sMoh+
altTPPvI0UYPUVWxnziI8vNsJfFRxH0d78uKfOuD5Xfl5/dHX0/wMjoHG9l1MizES1bbi+gOG2ZR
qGeKQFGxK6vae8wLs79xZT/2GxfJ+vyg+gMhARcZInI0atZUN29G4duFC/a8MCZxCLSDJAS3OPoH
+mjmdzsWSbIx5EU7jVY+afliLUTLCMrOKtSf0mGoE2zUT6VmmRyOUp+QoC/dyssIy5oyvgYdORiv
tT4SqxPPz8EewIz1vYZUTonIj/F6HWXuzdhWg+8O4zHzs6uISbp3ELrhgbUwOkfz0B8/kGH3wZVl
YJ65U3VWxM88SFiL9JEo47DooM4/v79+l5uWz4MhROpEH5fpPd89XRalA9mMOiGpUz4taMX7lgzh
lCukf7RRunfYWSa/3x/0AtbJgAvji0Iq9R5MBNYXIWLUOGxX9anUg1bsyhZ4967z0vgudjrPuUmc
AjfaHjPSK9iwjnfrQ7e5FlJrraM1aL0IDbeDdUNCO14HE3HOtYkt7rhRJlqe+/Oj5QNi4KoivoVg
vS7Xpw6QmLyR5jOMXKGj52VLdbQKtSV1cXmIGCdgWsnCKTbaq0UwVB1TcbbM5x4WxXRVzd5PB8xZ
ujN6nTbH+5P/1kdxHS5SSwA0eRHPV9wtc7y6bdd81iot3dNiq5Ibb7aaaePleeuj/h5ndXA6HyX+
QY/MZ7KBxt/VAUiEsOrlFO3p+wAle/+z3houoC9nASqEp7duz4mx9cToz9ZzSv+boE2kd46TFj/0
JK+2qqOXU0jpG37NcvMy5BqAkGaV8pLUJNeI8uHroAlcQHvqmi//+knU9X2P+jPnE1rq6kFpGt1s
M7rIpxiz1ZpgRc08nHTbFo9Y8/v7g108I1QDebYAdaBTQZCyhE9/hUeuHXeG3+TpyarzDoXMsgq+
k/qVXxy/s6d7cGLpyUkz8XuGKjBsxAUXt9AyOBBEVGfp+/Jinw8OXMCacyoSJ/KmtAoDU0K6rFI/
gAUWF9FRiby6MSJ33ijWvfXRyJ0RAwOHI0JYHTzIPE4qvTY7JaqNaOYEjX2ovC4+zdksTnW+JPZD
p7uYPTmN+8/P2aJHYqGaTcTrgLpdje7NgFgs0RSnMqNcag15tcMlWvtmy0bcdIncqspdHJFlPIJr
Ni3w3gsOFejOKCkBFp5so/K122QwSnE1dlEBfiavpmD//o66OCXooS7gK6RYoXJb/uqiMd3WMwm+
+tPcxqqkdlLaP4NZbMlF/KmPn93S+E0viGVCS1SrrXVQiQd0wUtbTieENDP5XwmY1tvPEAmzfdb2
3Qe3oJZ2bXZugL8KrSuqrIPbNM2xcoLptoAjisWyO8j5Okod5e6VIyb/kPeRHBLy3qmdbxu3KdqT
72OGinkm0ssgsjvchfu5SMPW1MjrQ1WR06ujmRcpRRpRuS819u/fklTGW/ZRFwuJXgUvBvQwukT0
wlcXQ0ss56ko6U6zq3ngMUbvi4Ea9bFxu3YjI74cCj1LCqrOEuNdoh6G2YwHhwDo5GK5fEqSPMDy
IJVP3Qhs9ur9DXMZa1loA9FmZoeC76JYfX4NgLhNSR7N9tTNvoPaISSna9Q7A1y4o1S1vwNdZXi0
5vPsHBOrE89g/mcq5/NIucOIZFkD3J3npNrr0tMeJ71ssCJuEEnBqju2xSGz4/lHFmOjvZNuZ/52
iNeu6R5M4kpTubQxxkxk89B0qV5u6GNeXDWL+j+8TCpIgIYuRDo54m2OEkR3MjzZ9zujFdDIbNF9
Gs22/jyZnjjY+HofM+rOG7frRdi8rB4ye5xEauQXMTpmVw0S+VN3EgnVvJ1RwCgM7bG0u12b6o08
lgl2xhuDXlzpy2mkfQh1CLwMUKnztewan0dSmOpkNLDAj4gCVaBSBOp+e8K14WOFG/sVpt///JQw
Lg1EzGqIBqDjXJwNB7lEq+1PpiWzGU9Jqd9iYXfjw9D52pMhp8SO/+x5SheRIammuFBGieBWwU6f
jG2mnEg7VR1VTdynAXKEQa8VCAoOXiEO75+Ui6x+GQ/4yKJeAE2EE3M+u6CNwLVVU/IygVa/Sxua
0UYyZPfU+j4sym8uzPQHmUn5kVKdc93xyR+bdtjSYb2o7KDQv5DgEf4m9eUJW/2OaixLtnuevchY
zge7SNFtt9Gmq/BTb0HriDmR95NoRBRmAhpBiNcX12fvymBjSi72G7+EqA982sJb5decz4hK/7jr
jNmLxXud7xOeteOQzsnREHP7Jegn60D4vnU9XnT7yES5rkBfLHKSuDqvHjmp2rlPR694yatUPDT1
mGeh0FHLbIcaX+9Is7U0hKfYCLjRjXtsfeF98AFOJbtONM2BNaS9urE7Lg68vVjvUnDzkHgGkrxa
lSwKjEGPhXgRZZVgMdT63d6TVueFUtq+DJOm89A/0wov3otqapvrEXfU/FDgwnzyxyb72dia/6PU
FP1edDlozJpF0h3lUAwbBZoLuu0f9X3eMXYRNxPwzvN1a3LgaXOTTM9gPhuUIhNiNXA9KRg2MDRy
CPs05lqXUWGAPRp8R6Nf5BS/7V5DuN/S5XQ3ibp+RbHT/NfO6fLbFnlhwmKXivDaxhCMOoDALhif
1eTJu2g2gydTOqkeNpUobxxmdMsi6nLlGHFpY+IDjOzC+gWs7ED2ldaNz0UalUGYd0l0HySVkYcl
duppKEar2Aqg3h4T1gIxoU0Ourxcf0X+Xd6XZu+N43NKfvqEKdEEgUAMn40pz/Ycevv3+9vz4iVk
Vqk5sN4EMIQvS8jx13gLAESxjuOzPTu3saxkvUvdYnoxhYeMc0BflKg/kJ+a1hX/+ggzNAh5SmXc
M1zVqzzDHcvUBxc5PVPxlNedrzn7YHadH7XQ5VXeOfYN2jv+S1nZ6uX9j14+6ixIXUaG0YR8PlxW
iljnH+2WRuT7kpGNcs4f7UE0LZ14w9hrsWn9a8wGxBDAAyAichvkjFdHCoVgWMko9jznnSG/oFug
7iJPw+LZnsllN975N3YPg8FXcMGUcDZX7zwBeZ/jBzY9A2Khaq582RpgYLtOhFLvkg9t3gRbtOA3
x1wsDyDwYd66ruoOqteCsVd8YOz8GFt/EDuf5qR2Veetbe4DJcWWWv8b64cxytKaIKSg0rmaUyN1
K4usm88kEH0WZv1Qydx6Labp+/sb5fId41T8NdDqNPotlJbAn6dnrucUpjVE4qCdzF3boQ8XgQS4
bpzM+fH+oBcTClOAMjkpOGDrBdh3vjsdfHV9REPGk9OmThsGCSIoYZQHTnOFwU0x7NyIWuX1+4P+
KWv9fSboeOGFt1z9qI0jGrQKmshy8az3PPGSjcAoQzVTAQSSixBVmIqs/FQ3FElvYjMzr5vEkNqV
PzeGflOZcHGPcWLJ5nbGyNwV7Weo3t4nu6nkFd3u+b7BmK1RDmIMPWTwyPUSmNijO+nHqbFyDXS2
Q+2LSDHIdh0YguQ5tqPxWkVxg8tPIis3jEUWJxhWBdYnK0784Rrca/vapwVMWB6d4UsWJFb0c0hG
rGWrbBQ/637y70ezt4IdyNBEHhth+vnGpF1EfkubEOY3NRLC+cVp5XypbNF70dS44qV1tLy4SuLM
8kJTTWN0NMh2y1AIR+v2mTX330fllq9a4Qwenn+Oqa7bCRfVjWhjvXe41nQslJdKIlQc6wIXK0Qi
PT9SL0YFkCNMVQ0kO6o0+onlPOf7UrZbCsgXUdcyJikFQFCKYwCpVzsH5ZWhGeq6fxkqoxvCdEKF
YZf1uAACHZkH++AZef8zgK/g7xpf6h9ieKvj1Sx6Gwy8MaNAPXnAiLeEQNe3xPK7HCieHCKuesB1
54szikG5VjSIF0/15Yd47qJr0ut4Xh606V9jBQaj2IlYDLkdRKi1NkJL9xTcqyZfbCexvkdR5/+w
Y2uI91KpAYVFzx/Kjd23vpwYkoYx8w160FgsGM6/T1oKwJvXdC/wxOddG1TNKymvfiXhcv5ouRHr
u8Lt62Gjb7rceWcXBQ1Tqg+8L4SIywE4H7aUqePWva2drCwo5dFUrvdgdb78anjZaIcllz7XVeXV
d9mMc8vGBv9jSXI+PBt7aVdSFV08J1apRYvTKsvXeye9aHOcGEe/GL/OWTwhx9+6nnqRFsAYvxwc
tlwdvVBO0ZzraUpyfWfaKv9WxlYaHAebW/Y4OYl89qcMoYbclIY8zHYPfFpNg13t6aCbyBGPbeXu
Ztn57bUdNRgfkDsEchiPcDNS0zmAdu600Mixa9uPAk2dK6/Tgxd/SpEXnqOqpSgVG9lBw+87RxCF
nYDBTNd0hyGOTLhfOLmrD+OYBMODQQvmF2mcL34N2TTZz1gge+LRkZPNuH07KaQ+dEqh7Qc3ghH4
8/1H4OL2YP9Sb4aLvxQJCCDOlzbVO6/x5zg4GVVSqVvP1uITMLHyTpipcA90h+qtBsjFJgaxDgWR
7bT4VdHeOx+yMecaraGmfhmrtHFDlSX2g5qqojuUMU6JoRFZo/5kxEYdXb3/sW+OzFml97U0a9eq
lh3oPUOL+uqFV2/gpAg91JXZPXiVoVMQmajxF/hdb+zfP3Dev/cv5FfieofmEvCHpWlx/sEe2BzL
5/V7GQkI3atWGs5nsO1ecNvQjvGuSKyHHtDuDFIx0/Q7enNavesCWya34Cjc9Dbwa1Sa9T5V30qt
r7eCq/W8IGO/tOg54WTT/NrV+Y6g4QPlqrUXnHdbO/QqU3yjEdDWh2iyx2+jM0XPzRT4WyTl9XX9
Z1wKqYR0Adn72ngjaXvqdWMVv2pOJF7A0ln7su39x7RP6sP7S39RKfnfWLQRF10vE/To+SKg3+mL
xtC0l3YU8k5JJb6hdlEetNREscRoUutQIrjh7CTkq+yG3MC9UY4ng414fX2XLr+DAhV5COoKvNmr
3Z/b6CTCJ4heph5Bs+sZOOGXQkLBriG0tKEtYzvdVXE3m/dlylO5sRnX5523io4A5Sta6ZB3zdVS
z4afCy9qs9cx0vUMvXu92/V1NHxGSkXWdH60aGPmLz94GZGLm+eYSs0aHxEvOiBakOSvUTN0tzZG
9fuhHIaPZeFrXdhavM46umY1BXxXHt9f9eVrzk7eQl+EYAAFngYFytnni56i6TwoYMmvTVzo0FQG
/b4uuujKt1XmhHo79AeVWc4DIMH2APqh2ljsyw3Ody8YLzJBHd2H5d//SrXzZIp8NfX5a9xPw51m
1N4RZbL6kHe2tvVMvjXP7O0lOSIKNP1V0Ul6aZ5GGJq8jrOorvrEKb9Kzx5CzW3zI1zO+SuVW0hc
qsi3ctDL+2Op9qKBtDgYmxeG4V0zaKY+BvmrP7vFVdkG2TNCuc2hsUrndpZB8znSjGDjMn9jJ9NG
Q40NDi5kknXJdxzLotOkU7zauWGIMBixSw1Tw6bXnabZQvS2RyPZWNA3vnRJ7JEBxeGEKHMVimiG
tbzudflaBql7q7pZndhZyNh4NBdIeSz3i5q1LdjWG9to6V4wsVRrgISvDm2mgmjurLl69c3y1kv9
2NoNVFcQLoftt3Fc3zgyC5KJ6gzcVgBV6y1LS4s81Slf6yjq/yujMQAwiDwFhAJxk/iNeSeoS30F
QGJ8KARomX8+sQxPz30RIyQ1XWUWTH6sNcplVbuxHO9GiDBV6NctVdyyq72nZuq7MDEi3dknJKz7
hpbUljjpW4tMWYNOGCRvVEOXnffXqVXpSLU6yqvXSJrJK/9D7nOvDUI16nUaBsj9hSMCQv9YG+Nm
pkcLuw5Ts4XZsFpkUaLQPoi0esU8M752g1F3D6DG5LEW0o13Y62anV4FQ7JrSLDen/W3zhKp0x9M
ireYq51/MRlrBm27rF7Rwtb03VBXY7yv5Pgr8mVQwAGdmq2r8SKRXqRhuBc5uhQhyCJX35tAnk28
1Mo+C82cOkrLbZYd00ElB+X4hPl1Wgyf4tjQPo49kcKRANq59Vr8QnZsn6zYyHEuA4Tl9wCFIm3U
qd2vOwmmk4BPV0n6eYpiq7wR9dBHx5Sjwt1iw4gFISbTEeNwkXoHfVSZ2LcAzbtdSjXM31iQi1PI
Ler8L1BB7JCC9PmCTHoa+b1pxcSJmfoxlbV3D9Awio5dNk7jEcIvbcOqFa2z61wzy24qT/t//YZF
CZWkh17XeoGsCfKQUZT/x9l59UqtBFv4F1lyDq+euNmbDDOGFwsO4Jyzf/39mivdy3issUBCOhIc
qabb3dUVVq0VXevGmPcD8eNZKqP0W5L03wZ5tj7DDRxnbu6H8y6oknDDE9zdQraAjhbPNncC0oPF
e1YM5YDcURxcczmwDtyXKnbpo9b7vm2dL0onVS8qRfn945twV9oAnE0vScQMDBYBh1k4oAJU7tzE
tXQJ6jDZFwxroRJRksalqhN9RuTKOuQ2jOFBKLcvel3E53ZKANQG8vB24GBu1JLXDgIai6JUL3Q/
lrxNIwlJDR4tuGqoa/VumGvKfpwKdJG0nEl7LZusl8BP6nMx2QgLo+WzcRLvwgr2Q/QmqJ9Ts2df
bk+iYoyJFJtzeE3MKPiUt4lzkZxcf0ktPf1sSgDZ9lFUpf+NM7Dex9/izithGrw2EsICpnjHcTOr
E9MRBidAGZvi3OZ6w5eoKCZV0fTKYCz09NjeyokjHaVnRU2USdBliqDNkdIrphRdibAG5ljSllRM
lWE4MeT9DCvCuzDgNDw2urJIzjZUgyI7FNP+t/ub2CA9x0GNr05nmW9lU8WtVIr5cZIbpjikLd6g
tTX+pk4nmmAk0Rb//sfbNpEamA1lwWssBfaLJkvzTqXq0LlZ2Ds7M5CzIwITzoZzFUHDTRzOxANv
uZh1BSd096pL5cDg/mgn11wD8sTkKSDbbpZPCrwZW2W5tRWCPyAQZZZX5LS3K9S7hscmK6VLbzF1
NFKs/lgqk7Hr59g6N72RkNTK4fvHX3HlloCLFi1KAd+jCX5rdA5NSYPjRrpIneSUbuDEyVWDpwQt
c6PfE61r/S7PC/XZik1r44auvKTEolRhoU2mE8QO3xrPy0FWY8P0L0EBhs1VmWSp3RZu0nBXNor/
1SQFAPRhpJnrEL+2uxJcLWXYcaLD2abD6fFeCHM3H5sKIT158ls+gojQb39OSOA4la0WXsxGkp/M
CRYjN2qAfuzTFuDB3ya0whrnigREnGtzcX9qVQ2SppPDiy1FDhzQmXyq/ORVl+dd5Ybl5Hx8vLq7
+7qwt3iZfbUaWxhgwksXJNHP2UIS1rWqfsh2U2d+jxj1VP9hhYLkipSOPxScb/dTRoYjQI8pvERV
+S2QuunYt1byCQ4PmQXmkff3CxS9PQNib8r7y04bTWEGOpMgvshtE33Qayd7lVlBfZR8uuaMkDd2
/PTY4v2BIX2EC4AHTjRXjGWWbgYDZbgyvpgMq7uV0yuqG0MW4/aMCW7t5p17ELRGzN4zqcHsMGjv
2920wdUq1Fzjix3j66RYQlcFGrG23I91Ns172/K1JyVsYSp8vMr7g4NhnB8T2cJVaIvAQpnUxGhM
I7qEYwsAbSqdVNqjFpQohz62ms+Doszlxs7euSWxWNqJzB5xQcBl3y5WBroxo+KeXNq2LT6jQMgM
rTE5SDkiEvrJn9Pph6/VmbLT0xACq8cLvo+oqXLRsaXQio48scPiuzJ6zVx1oiUXghv/a1bbyfss
C7XgJGW+8b0AjxczDzqq7zQrJHdvpmY8qHlTbfyOleMFNsoAbc/LDl5iEUj6ADWzrrHiC42puT/U
sZEEBzkZJpp00pYqw128JtZMvCoiSGYJlser5jFtnFJKLrwHPv42H5vv9UTd1saFHiOHkgGcNW35
Nc8DnzZBUiaXx9u+cs7InX8H7JRWIeq7/eZZBOt2MlNzgjK5U9+XcxmekoDW0G5ClOUoz2mq/G2Q
KsqZPEE0xrlXd203habGKGlGcpmrrm72zJZTvzbtsvgIOWFxtuvG+S+YIKI8MQLPgHLU+OEGjkms
6vbRIXsW4ppAhSze/cWjk46JA8G4lF4qnzo1M8VW+rqvpf4/mbKyc6AZMdhXMxmKjVstavf3dklS
QGCQwS87oUldEMDVfnrJ9DhuDnHeq9O5gqJr46uurI+WK5mJmBy5P1dm53RmlgX5xYkazTNaO3sS
IHKmNXv7E9sRvB1Tc9p4ee6TIZB1nGPSPxmPSQnq9ixVzPkHMBFmF1DrY/AtQTA1PfWB2lGAkrTg
I6Fkre9lnvXuu9zpA6yLSZ0jL6z03VMzVtCAS9AtbiVFKzcaZTmBsiEzuZc+MQtVCTLHzy6Kxvz3
oRxVC+3Fwu6foWGqx40IfcUagxliCo0qLgaXbkwH6tCVfNEihKT5fZBWFuKZ1WAlPwxf1aMNn71m
juSfSIZRRgZ3F/eXnlhdyDWIOrNt++QoaeRYO+pdzS8JZrMvj53FyvFl/zi74HgYC13OPStNl6Aj
WRUXZDk1uNAQix5f+XGefH5sZ3VRsJGQzDOSwDW9PUgICxUxrqG4TGVSflEcyXIjraFLXij9p8em
Vt484N3Ubxh+sMStvDXVDECAB7POL6Y9d/1OV6r+GeUO5ZzOKbl7YyqfBjWHIHXWupfHpldcL+8M
suYkrvR3lv2sXM0qLdSm/CJXmSm7ullz/hPfOjVzEH3s2nhromTFK+DtxCkh+qU5v/B64wQ4VEut
4mIxMP/BCcx035CFnYM5TV6HflkFB/pRQDn/fp0MLYI1Ib3HIy22WGmrNpq0qrzk6lTtoFCIDqWW
FHttamCzkOatjOJuX/me0HKBs0a9nfHxxelJp6Ch5JIqF53W8HOhFg3gFp3Ou5tSJd01cERs9Qvv
DixWxF2nBEXRBrmR21Mk6TZldmbmL8EcxMcwnZq3SdhmmZuNDWDqx/t5HynREKRpAyoSSLkDuujW
Wqq1BTBvRb3EytR8tPJqeGcPzJYcswwI0m5ISqM694oSH5WUCVHFrKwn0AJ/i90naiF64ZaCJ6LN
sAQDaLQdM14h7dKTuZ2dWR+vhmSi9oIc4JPdGCdoaOMtufo7BPJvq8BBuS805bWlNHWeDsUUJLp6
Ge0uvcZhH59Gu7HedQi5w9A0jtV3RopGd5Tb+ZqXdbwfGdd8bcs+pH5zZbYuTBvjz8ef5P7I8fQJ
hTmq8tSDlnW3ImFuQe4M7SLlafS9b6LU35vR4KgHop0gO9cRJAUbtcf7M4dN1NCYAwZdpi7bPC3J
OiQ5pnYpc9v6FkNG+aYaknHf66F6eLy8O7/Pl6aiRx8Y5CE03eKn/FEGUvt4Fg+ofukh5Wl3bRDk
6b4epPj02M6dg8KOqN3iEgkO4aC/tRPYnYxIQWBc5DQtX2jr61+DPq/dJlCaH4YRJqnbadrWE7D2
8UxBhUL5QQOktfAXpjSNBeLF+qXt5MR0OwNOI4LOuu/pr1ve2DkIgD9e6Nq3o8fMWBjKNoK95Hah
dVvRxghq+IyiUn+RAkuvTukw1ruqQFJsI96+/3p0TFgYUQLOCWu3xoqW1nnGLP6FeS1VgusS3Nmh
rRvZ/O/xqu7eUrImwBmCcpgx2zt5BmDkAGZmw7hEmhz4oKBEPo4EkPwhxJcdcztUzf2gMeUxWraV
bhzS+8ODdfyiYDLjjVvOxlM1LPOwM41LGSnjqZHK9FwPVXUucjjdggbAiuuYU3V8vOb7w3NrdRHu
pQkSWKkqYVWe+o/h7ORPRafrzGWoxq+4muaNK7K2x0SxuFvCdIjyFh+zbpV4UMzCvEjjnB5SWw0P
lBIjtzKD5rUywKIU+/A9N060Ne+3tlLWSnEA3QIeO3HM/nACcQ+l1tjN5iWQjfRgpboc7cJ8bupD
4XTNh3AKhi0s1LpJbghdP+hvliX2foTYKqhT81KliX6GVdU/QDsJDB9IoQk+NjGr748/59ohosko
ExHS3ePe3C5SmoAoJvDKXNrStK99ParZEZb+Tt3FgdoaBwWNXfgVmz74a6kP6Hbob2IW1CSSVMvq
y8iKKmPSjQto/BCyNL9+FyY13UM4U5snVMjZeTD69vnxioWruUlJhViXyMQNCtIqP+J2xck02Xnc
htm1rwL5bMijOQJzK37atNRaN00zg9RxsPamAkF65mzJiN6dZ0CE1KHR4WCyWkit35rv+lY2x1Eq
r10UqO6kN+1ViZTuwN9BLNdn2melnrRnK6vDjZt096nF/IMFJpfWBhu+hC5oxWgwdjpU1ziA4V9r
FP1QDX0BY0UUPelzGbyKUOzaeLRXdlvQOzJTyofGSS52uypLm6G7pr6G0Idd6yKoXgw/rk9RT1PY
SSPlYGpheajHqfqgD6204a3uQ0e656I7SK8SSBef/Xa7yzwwnDzRagT7OrVzW0tyfpqgcue3sgZF
2MkiWILW0jSkhtAlyvOzpLSJ+ZRMvrThr8VSbw8eHVuIEkSFXMOtLDxZOSY6HyBprkxMNZ0bzJqr
z1P0LVYGY+MFvBtVhhgY1RVYPuH5AaiyrKYileVQetfraxqHpbMLCGuhSrc65ZBrTvNST50UHAhm
/UObCWFUJK4pl1dyI8pPYcRopD5KDDMnJtR3O3wfoyUzsn4RLJKS9U4LDck/TvVohm7H0Oy8c7pi
hqEQNvZ2Z2dVYu3CIpk/pk0dv398f++PMW4DinnR9hVl6oXHmtNiqNrGb65q2hp7VG0KNzGdeh+F
Uv3UduUb4rry9WObd36Z7YQShgYW82S0zhbhC5BIgJhW0F71NLNYazcex5Fe0jzXzUG2y7+vDQuD
AqkvZhbAlC+uDdgip0awrr1Ccalfy4bmI85fOgaWLL2iYAjYpe+q+KDEUJ/vQhv9INjvgg+Pl72y
1ayYNqhoBkDnv/gVPbLyxSiX3RVcU/iWX/oFUuvg1DOcfZC7Wj37rboF5rr3j2CBAXXgn6G2Zjz7
9sKOQczs2Kh317Ry/GhXcKfBkBi15naTrL8arMw+aWriB/B/Zt7j9f4ec1tcUao95Fr8QdjBWBpX
ywZ67z69Up0OPw+JnJ3tse6sXZUHOePCFWqfRTCmidtm4fAyKk79NWyV8JdUl33/1DVKx9wc0is/
YHwd38a+nx47oyjOptIFcLq9C4ujLKnOOWau7xR1QL3dx0u497cCKMXe/R75xundbl8yyX2dpVF6
NZIp/tIym/XSpmUIeyW0xgcEgNK90tFYYCY4dKtZU58e21+5KUy+0FOhJAGQfDn14bR+UyCWm11L
WwvfVYMcvgklpXrK1NYByFpaGzUldeW8wAFORk5JEATr8pN1aQKHh63kV5ro9UujWsm56PPejcx5
7l2p1ou3jhOEnyrVgn/f7ydZ2uXQN7xPGFt9gypt83Ga67FzB9gX9uVsVRdK9fMe7L2Dhq7Z7gEs
Su/pYSadWzRpl+xGZvXPtaZmHyFcT3fWNJsQb2m8b1FW6S9JArXuxmdVxeOwOJmi/Uf6K5jy7prY
o+RAnF+q2dUBh2y6uj9Zw7406yJ3W6MZvoJXdJ6cLoE2lD6dFhzqFsqap9GMcu04xSFaF1lfRt+b
uZQ86E31+shgmm64Y0nNQwBlkM6AXlB7BVynAkOmhubrUoXucaNc/HtierkSPhN1FIGXobN5e0Ir
ejxoQgwJYU9Uo8igxhpEqBD67FSKxufJcoppL9ga39DLiMX7olhPmRb4nwKjmN43gz5802SaZ3vT
R1BzH2ezeVRlKd1VYfbr8Wle3iY65szF8hvxwKB3l7UXq1FaWR1l/9oxgJN91/Oy99Ri8M/VVMnO
63hq4+xDGGSG+U6J1cHZVXOwJZu+dMLiN1DJxwuT6Yn63u1+wQJj9ZBGS9conv1wX+WOTBe4CtT+
xyA0u3ZJbqKfZUxBvcnjILzFn9/qt21Skd8kDnTtFrapXMQqsl2BF499f7C7IN6V1JWORQgd+Nky
EutXBWTwDYwK9UnO2zA+zGa9FTit7sAfv0L4nD8Ssb5phgbaWf8KM2YznFONjgYz+NpcvzejaPw5
zHo87rK4Rmvj8fcX67tbP/kJHEgGHBRLiqvUzzo9TTTpqk4JDMDlpGvvm1JBHiSa0uT02NjSk4nN
NhWhnQydFi0lsQ1/LNMARlXVwRB6PfdC/iCruSq5PDEwkvV6EjyTKtjJT4NpqVNe5o26YX7puX+b
J0Rm3uB/A8db89YMB2VRV4Hn1218dMosfjvnefUlcfL6Y5xKufmXqYEwyBXmlYBojwm2RX6tSUj9
DYUVeHU02MN+5qU/VEweaPtWsiX9NOuSRXUvZhoNtkGI/4EIwZq80Rld+8TIptAcoH3lkJDdLnuu
yk4pSH48ysr+edAcX9TpjX1l5lt0JOummAsV7UJo5xe3SUItWmObA2beh+QCL5MeHlQkflyl7a2t
5uSaMVDqgoZSRDLL6pCmIMBttqF01WhTvpYY2E2PZVqV8j5SImNLb27Vms37RLGEpH65i63iDDNN
CP8aVrUi7c1EC6fjIDXBfGg409bx8VVZO6uMzUATLLwzMxW3H01tUOQopkS6GlVWu4OlJvuETPPd
FFKSQQCo2Lgba8ujhQRagKqiOCu39mAhChh7KqWr3pm+WzpWGiNCFeSfHNi9tviQVh4dG0Ux6J0J
/+9JYXVAErJU2tLVaqBhYZ3zK6WuiqduLs/N1DufGPW3jsyJ0x+0i7HfkpBfWSxgIxyRmMnhP4sb
AXkAZBBWE3itMsXnppvaZ6S3FLfSKz/ccLB34DycAMZshr1k/B6h/e3OEnBYbdZ2Ei9sUedvrECy
foDaqqM9/391yIa4jnZzIip+3TzLBfPSTpbCgldZyBc05AAb8cnK0RKCwwx3AJuj8Ci+zh9e2Idn
dAQCwtEqleGU1pZGbAcxM9wmbfeK+Rl/ixpy7XsLPAwdB1zD3X6jJCzVKEVmnq72v6hGzNnehw1B
26Edb5+tWYre+pafHnxfswk7t8yvfW7BqwjjHp+bevbtggM10xXoXFJPNWLta2oP87s5nPVvOY7/
x+Nru2pKs6gC0TOEIGDxsU0r6JhFrmOvI1n3d9DNprkbtN1Q0r1Kqw1U7cp7auP4yAp4vEXWfrsw
XR3jERHj0EuZDkK6pzQy+Z0J3efwuZ4jy9nNTt9n//mK0pxqI3D0jULF2kniHedBpV4hmDJv7ZeN
j1oxYs0ewgXMxITGHP7SYT75ZGmN0R8zcwzTjcO7usGgSu3fOFsSwVuTOnGMrABI9/TcnMadORpW
SsTWp/NbPx6Vr3//OUFcihIu2CKK1rfW/HasNWrFiQeFnU/8jmrGbL1lVjtTv8NLrG8UtdYWh2Ok
4kNiTjFvcXrSLish/rBir9C1HiomvGS+b5tiPldWEW418besia/7px9QHb+gIBh7Wpsl8/upmmv/
OUI1+YfdhtPh73cSdn2dfF1lN5dLM+KIMXspizyIf/z2wxinsb2bu9zQ3pM3+8aG1127GQBJRUNd
jPT8Lpr+sbasrQppAnbnqZLWZ64B17yr5qZSkMUGZnwKBtspNFfN+uaHnDZD+w83g1aO6HuKSTpj
EfmVA/zmlAISr2lq61tjTdaJLk9yKKRGex/lsrT1zKx9THrGdHJBCdCuW5zUVje7SK3sxBuUWp73
TiJlpqvCezagNF1ZWwxnq+ZEOxeMMIDW5RvSo/LXluOYemaIfCWy7YpQKZOtbNfaQ70xGCc2a5Gj
AOMRA7wwXlClXMQmk982eZvG6LF3g109y1M0a8/D0GwxJq64M1j0BDkAVTk+3sKd0kYO+popOM+H
qiY9KpFuxKMbDfV0NCppnl8VlImTjYuxahQKUTCjv5OjxeIGLaTw0rWJ141+brsU7kNUvLpxaPZt
kWjmUZnrvPh7L0oRkHE/gFiMOS0Tk8Cm+KBWcuJJRh0WQio57hgZqFAPhpUnzOMt0PXqKnmrKLYC
q4E//tbXTGoNS09TJJ5RTcMXQLHnKVC1cldWStYe/Hhot5I98fYsD40iSFkgSaHYuUTBKm0AkzcK
ON6cFfkHhENkYzdGs9ntjAov+9pBzBLhQugvsr9/lYGLUMtiuF4wXSzu/jyare37ZeoVcplVR6Ns
pwNNkUx7jSBWUu3CUdUiuiOlL9u7Wsp6+/LXvpZ6DvQ3AsRP115c3j+cX0rPS04DM/PULCl+2L0j
vTZ7zfR3QnLm7/MGGvRwmv6OQMDb3dpyJD9uIybUvCqojJdIyfPPpEY+bJNy++3xstbcAFgAIkhC
HSZVFzdF0mkRO92ce7kfIAmUTa0VHBqL0OqxnRXfhogZbhsHTld+iegtaoa/9NbKPVinjO8dA8iu
2XT5vojz4R/8KNdenBQyIQwuzkqWtmbZqU7mAa5Kz7E+F+9yUI2Wywnbmj9YXRfeU5BOgLJa5stA
u4auy/XUqxIjUZ6SZGhOzNSpJrxVYf7p8SauXT/BfEAsDNUK4K7bc4H4UOgURpl5SR+bZ1OSDdeW
g/RtMuQ64Nlx/FnTcHp6bHR1hcw/0e0n3mfG49ZobSVz0aUcfFiCGFBs0+7HZNQ9xdZWYoLvsbE1
l0ZmDiUSeRoK2ctPN+pjqsic/DjNU+tUM9mGWpVS90guQtrcH5xc7rYQG2srJElnDAjpc8YiF3fA
SfNQivSZ8wJCOHJHB6XXQpvs5zKwjA0/tmqLYEKQHVATWIoiUP4zVX/2M88xhiEHzl/Eh8IYmJlB
cPsfklJGCOAgYmliyHSxsEiH1cBEuNHTusZgBLGvGFaLQ8rnCjgB+xU58dac4NoH/NPk4rTYMVNq
ZTDkXtZIZvcSpVr/VQ3TuoKJR+4+DFUnH/7+yIBikqEDMplOXEalcdX2MLi2hYd0YbBrQmd840uR
Ert9kZtPCMjlH//BIAOJODESfiYwby+EMdMMgX268EIrzE6o06BpakYyErp188zz9LfkMtQ6aIv9
v73FVxwQJkv1IC+8oeLZY4V8REqP+k9i7xzpw9LeqG2KS7Z85ekFUm1k2BPSikXYOzUcl6CpC8+S
szrb1ya6irumsKt/CJiIEOhPAAgGXb5wZyWIwS6ggOOFdVd9SeEXOzdBVrxvJ2ejEb+2IppG9MS5
36BhF5bm1ualRRfM05i+Vw9pm4ffqjTcDAHXTj9VCsIjeB945xann25vHEf4Dy+26uB9VlT+x3hu
urPSjx/yqtY2nMmWucWHGgypYlw0LrzaNpLs2DOF5xa5IhXU/1F23JtW8w8pJ2PcQj2Z0y/a+7eH
n7jZARGj514tsI17K7a0o+lndfUReSj0th5ftdXvRs8PMD4MAqCnb62FUg6TcjgUXucb1rtYgj3L
TarS2HjiVhJbQnPRKNUgAwD5cmtmEOqczWTkXldOpo84ZCh3p7Q0q1NJ5vLSGiAadrUfFvLrfEaf
8PEi177in9bFJvwRWcpWI8IVm9Bo1uT3AVOiDQh1pWCM2IKvZO+UiF8+Nrm2r2JDwYEizactXVhe
o8aaxUoOaDeLh5MqKUN1zHvZ+ic7ZH502QWjkHgN/1ha1WYU9EkVvEzJpfI/J1KG8p1D+UfaMLS6
h7QRYDQQhJ3L7nBsCfaGqOMmVFEmoY1Zv0I285imufUmhBgv/4dHh8MvQlnSIFqstwury9mXyAIL
Tx/9vnLTwS/2U5DO57pqO3MXGiCLHn+y1TMKfp1BE0hDaNfdWsxheAVHIhWeJA31K7uYG/AIqvZr
pi144rY278suTp9GlZfvseW1qBMJgP+zvLjydZsP2pAmpQeDh32QxmE6pxIko0mTh6fZQufBKf0t
ErtVo6C1AB2K2vbSzxSBWQYhCrOeT4N6BJDh22452Kh4E8rsZdx4t7MHfetJWr0YTJiKITFUEwzx
s/44sGUylHTKAxyOTe/kJHWJZR/mBlHUf9jTP+wsvqYDZXXoxCZBy1AdzKqP/kPyQ0GdXKcpf4ia
tHqdBG27gXpZCz6FfgUlLcJPZu9uVxfpU1fKs8gf5kxClAOxdPlYaWOpvcCxaUwbbnXVHDMKvyv3
pCyLwIWsoenG2kk83UhUiXGPpEteM/5Rmr0rusXxl8ebuvbxmLuT6b/AiGcsc8xWBzyFnkvu2WlN
oU5RUgLCqnbMLXD5mrehP0Axi7UxfLc4JaZSGcUYk/RZCUqbbaEG87kwuQ/H0i4bQDSG1p0fr23V
pMj8KPaKCZPFEwVriyajeZ55RVNm4VvHKLXsV18obfMqaHt72KUG+iAb8cXdEJEIPVkhWAwH7gn8
6u2BoYdeWXJkSde4ngPjWzOHanEkmsqUn4reFzPKgKD6T13vmPLbdEhhrkUDptXQHqr0Iexcqxit
+lRXiP6+TAR7nx/vytoJIy9FWQfyfVK4hRtuWjPoqsbnhJXB/BGxJ7BbgoT2iUHWLYqKNY9EX0hM
7Aou8WWWSPbb5pEmpV5XFFO9l8OwHD6qrR77rkwlfuck8VfbnjPz4+M1rp1qMSHLBCS8CiBzb79B
2FIUrjQubV93qXOB3q2V0NCTx3rcsLR2xkQIBDAOQmIa1reW8rFupbicMg+x2sLfo608/YL6UH5u
Ez//ajTKdPr7pYkJCWoagqJiWfC2UoRr2yniUEtZO76Heq5OT8x+51sjeGvnRFwe5iNol9xhRnjB
jDnJyUrbJNVCt1fqqDvb8tQ1xyacEIJ+vK7VjQSDylUVbBhLHZus7KOiN9PCy2EhOkUwKDzD4RjY
0IhHlrWLwxFe88cm104J6NPfhJhiPGJxE+oEYJmsSrmnxIhOH8A30w3Ru7T4+djO6tLAUYuAjjO5
rK0lWTnmaUvya0otmnZoIFfpLqr1aNip7Riae1QEN7WdhZtZJqRiM+nAMN5CJnx7MLME9b5p0AhX
raTdG3KM9iGyec3emu0p2fUMTbwAt/PPWZyU76irlt8fr3rt7pOG0A4mWSVTXab81oh3p2PgyRGK
OK7fykp5TOI2+FrFJXAruTGreI8alHl5bHhtux0hDwvQBj6r5QBcPMU8kyT/nl1I8oFgXdVds28d
c08zuPncgGCbN4KE1bUScAEGhjURrMztZstlqUHcggxNm1tDfEycFkplCcHl+psUz2G9C+vWB4AM
UWiyFeSu28YTCCwbHmGxz1VaGoNSkC8wRV59CYw4s54doBOgc+w0/zLaYaO5vQaSbqMbtuYgaCrQ
87eYp9eWL7psTo05SQ0V93iAvrYIk2Z8tk0c3wdnBge7VaJeA7AIGUzYq8GyIRi7eFnLBqirncTU
3etBuRhj+KQPKlV3GRnzl9Cqk6913IevYtmqL2qSBy88TNlHpZuM949P2P2W835SPWPTxVjgsryr
IFluzYAGPclvqmMKd8uzLYY73KqO/dotwZRojMmNzbvHdu9PNnYpTf5+bqCiWwQ0jF0bUW/ZoadZ
fXlSU92PD1xco92lANzFpy6Tp8cm76Z6yGGwycwbjUFe02VAKqOo1yuVE5Npt4nl9qhon1WKosNn
R9Lq2qW1ZFqvxsiBpmjykx+kCY0TuCo6GMpGaHXv0vgpJACyQDHSV1qE4pbVtrKBMogXV2Q2c5SP
P0Giz9GrDGUH6eCP5tiepMEMyRCkzN4ZbaJbp439EH7z1q/yI5jEZ2KCKjF199urHlEayI2Mhr4V
E8GqUl20/+VaZ7joCJkHK4rS1wyBA1rjEE9eZA78ZRpk8Z4sBfKFjVfz/gnTCN2hQ2E3cDtLx1Oq
c1sX9Rh682ibFalQqWRHannxFnRp1RA4td9tU4Elv112IXhAUyUIvSqEt9kdiiQajqmV1lu4mg1D
y2ejVmvTqOIKQ5pTnSOKFPHBKoyo3PiQa3dJ8NyKJjAQ0eX8p13LcpLYY+Q1CUTNLpUuWT7ps2QN
x8o00vxNksqVfXx8esThWB4eQbEokwjhr5cAsIpWrZQHauTBj1eEz3Osjd8dJQ3ejPBlpidQFeHo
asPcn3KUXbb0WVYcqGjZUJ1mjhle2WVqokZGB09NFXlt38HUoTFX04dtYBzHgDzGTZtQ09+gsWbO
h5hqre4qYz8wcGH7tvIT3eu22j/ej/snhB8kuP5F55E/wtH+UTpodZm5HaQgvXgw8gv01ZBvxW0/
H8yMe/TY1trBUn/rylFkwqUt3uiwKZVGmePEa4fWH1/PxqjmT3Ndj85W8WfdEvznMCEK/MbCEj7a
T9qwYVWBbk57GDOy9lfaSuVWV2Vt+4iVhbYfHIfUOm63L07VprKkBHCPmr6Rx7D4IvVw9M6T9S9+
huE4WvjiIlAJubWU+hL9t84ANmGpQ3rQQoc5You+QLOBPFvz8QxIQxfGgwMsZBm2muDgc4trGYWh
NX1wiiGNvtUqetNuaYVl9Caxw9531UGuulMvtcHbdjB9c/f4rKw98H/+ikX+KGuorQOZiL0WfuNz
b6f2dMoInPftUOuvjNRQn0FWwOnz92aFc4AQguT1DrAR08Q1ujKMPSsc8mQfBIH+lBum/AmcVd24
M7Ih0ousNfPW7O7aQdKZ3BXVGSYwlj2DqBvCwqjU2IvAxz8DpiR+Ua1hMncGs+NbkPJVa9TRf5cg
gOMuIlYnnEwjHsbY67M0PVTT6Hx0onKihDdGG+n52nHCu4PZEvj8O7pXxtMq3SiT2GN81gfgrY4M
nqsEw/EuaAJD3TWWBgi3TNBqRh2T8UNZCXX7w+PvurZgwZpMQkJKAm7/9vbUStfNvZ6Hnu0bAV35
MVLK90UWDZar9YW2Nai39rQhDUDvWif7uWNqVk0/bIeUJ7Sk0POzN+TL0KnS6zhqzc9guuON5Gd9
df9vTrjDP5x4UOmTMkOnyB5rSX0YKwC/kP3NwCtIbqOtV2ztbv4uKQnUuIh5bs1ljOaotVIEntnp
RfqSqbLfJBTNmFM7MYstfbWQ9zAOjCib5cbzvbpSShQAOng/7kpnPIPQuTQDcH3DHD70fRFWrgMZ
yN7OZfsfYn1aeACaab8i8buI9VGBAntbYyuslGFnB4rxXJWd7ALTD/ehNVp/3cAW4xZMQpPK/Rbj
vN1W6D+n3EykwJt1PR/3yMMHzl6au2DDwa/tIcE75XQKE7wnCwdvDS14e6mLvaatordxXWei6CIl
WbVrVbVTN5a1dhcovYAsBIELYGtx9Zysz/yuIlwf6T9N7jjrxjdpKjRo3Ad4OEdt8+1YXeBvQKPN
k0xkfruRWkIx1AQk4uVZ0B/TPnTKnZQU7S9KMv6WXtKqMRrLoqvGg7kcZCv9MCgsIP5eqMKeejAn
uZhcNZLS1i3GvN3INlY3EwiVCpKKmuASrWk2RoswuxV60Ak5ryO7KV8rIDb3oHBiYxfJSGP+g0XK
jyCbcGhoJS3iDoXpnCnuyG+sosrfGnP7y6j95H1edcNBGfpw/9hRry3wD3PLl6k2TakrIj30CqMY
9vk8ksaZQXIgP45+zVQTfv6LPTELZwDRvmtQdiOcRtAq8vkSy/wBEO61MZkKqksdDJp+afT/4Kpp
D1I1JlgEubVwKpWJ2plCY8HrzVyZdqVUTZ+apPWdE5G+9vR4cWvJDlcAClQYovBki5uuFgjVDVQs
vFSpUIih5ncugdk/m6HsSK6tNcWTjuScO1eq9O2x6bXvSPFT6N5aILmWiU4xOKkMN0DiTa32JZVG
OXbhMEqedWVUX7eBnF4f21t7k6h1srF4GGqti2OaJP9D2nn1yG106/oXEWAOt2SHmZFkaUah274h
JPszcyaL4dfvp/Rhn63mEE2MjuEA2ICri1W1atVabyg6q1Qm6BmO3fyH0mpfHooqK4/CrowH0lnv
wQtbfc8RYev0U/LiDxCbkrF+G2o6B5cw0xkAUg6T/jiNFKKCFtuAj2VaK8XO2dgcjGcGxVwU1amM
3w7WO1XSRWqcg1IT3RUGNCfEcsRwbB0TkY77H3R7MBCUtAzpva6lBnI1KfHFyvNrhvme3/Ve8exK
F1yvQ6ltJ8ZsLp7E3wGZAd2/ZjgWU1QsotWy66QMzfLgoFn83a7j8lNS65aPp4az+LqI9D3G8+Ym
RYsO8AVqi686otPkOClPYh6kadP+aVau+weJ7HJeEmPUHwoK63v6/Jsz/WXE1XtxcRMpPmzzXqzU
GQZn6QWe0kTPAAXMAI2ezvHtYt4TQ9qKA8gRk1RA0iAbXY1aUEB0h3mGNUEF7zm3UvuzYZSKcgQF
nOjBMnv5yc1t9Wy0aVXvnMzNjyypL3Sw6Mya+u2udRor6zIQcte0Q5+jyo3SfXbdOnwfKl1YPtYt
Kdbe+3/zM6MKwvXPlCCY346pIe0U272aX8uSl6O/IF3yTxn3yZ9iyTx/jrXxVI5atqdHsvGdwWFx
ZNCalaIgq8RDlCWl4CbJrnYzvRShUh+EmzWTvwihFUdUBXBO0Spr8Ocuz/fMBOX/fFXZYnDZkoRg
SnVrFexnfR6TFNvXa6438WPDQ6t/qhQn3+vpb3xbEM6y7E5WJwl/t9/WbpGkZhgmqdhYJipxeBwB
ZDX+OIr+2+gB0Sgza/zzzeGIhEeXZmu8Il8XC4ephBQDH45NPlV+nPfh/EHBmrpB7KWv47eXqhiO
gATfjzrzmryJZKQ18a4gMrRoXHhaal1iQGF7vLuNs6ERx6WurEv4WXPDMOLrJlE0+RXpIQrWWpW2
zqmfZt9JzTn2oybW3+p7StKvycYJeACgQmyV2+VD3sXAWBy+TzKaevICOAmnSYWR5mM01mb1l4tS
HFoyTWHtVZa2dijwcQ4IBTN6J6swBDgXUL6AfBvWsyv5TXHdHLIkEg/398rWDv11nNUOdXFtcqH9
5zRpoiaY+ib6DMGhOeJ4kD0UcaIdsipKftwfdHNyJltU0nwkieP2u4JnXsbZMEDXeFUvPmZZo4tn
O067w++MIzWtERjlO64+ouu1DpxtNwcEORvqYezUJXqpwLfuue9tTojWIjgH0FCvwInwde2+Gcri
mqi5dc5Ka0JAGmMiK7g/oc3Voh4s1cBhxa/7Gnlu4RGDStzVzp3oa1F5sXaUEo65r6Wdoz+RdHUI
5zkUqHfSjq3TR/Pwf0deNzqIYQKdA0YGJKN+xCVAU3xCj6b6c1m4P7q3a3TLwyc16pDDANXNMbjd
JIqKrA0xGqLIMC1+qCbxh76dimcVfc1jkeNgZg+KyHa+8EYqB4ocBhrgbqCfxmrUpEHvcOzK8hpm
KY3BDDDdD6uPap50bvr3/dXc+qa/jrXansgpVSRxCauZGP03T0EL1++aynqYcG57FkXXvPz/Dbg6
7Kiq0K0UtKQL8HNMTkEE6mgJt/6sdbr5Z1OO4W88iSWmQ0KAyI2tdTExhhmi1wlHkNK4ec4Gy+o/
uKkHbG/Jccs8LBg77fH7t06j9JSS3W7KUetTIsWfwHLw0MB9sGuAdRt2ciRvVnY+59Zp/GWc9Zmw
yrQBi0Paryzxd2Ws5gBaKjxlN7PcL2VWjcljmITOXsK2uUX/b3rr5KVXWzzHnC6/CqrvWmC5Rej5
YVNVGT4Ek5mc7m+areG4/n5CReBXrJspcZ+KeUmAcNUAcE5ZP1uPZIbRE9ZNyZf7Q219UA49TxvK
+mgXy4X9pTbLdVhHWayS/urm9HcWm91TaegQ0XM3OtsuUu5pMuws4tYhJLzAheEPKTl0O6ZddHlk
xVyAoI8Qp7QKr34sQaG/G4c8Kk89pI6dssYWSAGEt9R4pSorDZ5vh5wzu+pxAORaQjHgu5NP5xaN
QIw4nADp9iKI5tqOfM+bJzTbFLfuTxbmDHsA5c11Re0b6hHpKSIft79i8frWKgxUKJSI/qqvmvnw
LgIP5Aa8OOo9u7HNpYW6ha0ZaHrW9nY0C3FQPZppFoW20T8uxVCjMGcv+otdLGqA/pB7mWjB7ETY
rUgAyIhrT3ox6uoqwpoZtPpZpWOLZDr0LSylu0OXaPF0uL9xt74liQwZsEsvDLr27ezyeiibyIA1
bSo6ojhTWA8n1JMbzfeKJtwBlmwPBqZE9qBlOnw7mKjGASPAOb3aPWosSpgrTypo+q8gpofj/Xlt
HQ7YvIBYeEhIke3boXpjtktKfqyaprq4nnv8bYqb+RMWJOAePUs0Oyu2tU9QpsKTg+oBuMrVcWyK
Si2cMobX37dG5sfVNP4AuWW5/oCGQ39QaIG35x6i7F4mvPVZOQ7SNZanN2TD27m6XdhwIVJYSUD9
9cGc1NpxoQI4HtA4cXbS7p9uKusXKO1pqiIwrdihq3lyI4bljIng1UJfP6hNM8aNyOlPldMYZyUt
lQNBYDBxqZ3Hz+Yw2CJIYtv91DVIOXgL/+vAnSF/+gieLt9QP7Mf7y/9FvxCijMDqIIzCxRhdWLn
DuetIeQXzos7vh9D23kolHb5T4bw0r9apmUfFVDwz8Kb29qPB60fgpp3n36KvXHnt2wdY57P/2Ww
Q5lfLU0/jqpWmaC68qorKr+K1QgB2FHt9rxzN/fALwOtVyXVpy6r0VtAsL/7a6mXvD7oANm0x6Hq
0DC8/4ll9FnvAeRJJdqfK+8VOEuFu96nLjI5OfSQKlj0TlGgTQDFCYYJ0TJZwvzQTGnyh4oASvD2
waVxEVeefN6uwSzg9gjWXuRenEJfbL9LVaP+1FehqXyuU31OcYMcrPRD25VZ/yV2cnvPNXbjW5Pe
s/+pPQHRWsNBhnqM247fdbH0PsoOXp4P9oPZg6ypKz023j5dwj/wHW46yiLr93QuMkejhOZdVGNo
PzeTVvW+1jTecrLaaUwOTtm56qGMxva90uZx/Bv3n2SS0CPFFIcu9+qG0CcrjrLG9C5aD8jr4ETA
FcogDxvveda8ElueJI5eLFys9mRCt0INmAL8aR1kdWygUbeBLUzxHcJEChs3QS8gEAMAnbMSLd6n
uqg7+9R6CNa9LErnEeq8UbmQPZvPhjp24RHzyrY9GL0Yp/eRSU0gWOp5MD7MUwli6P6O3P6hdFkp
fNLYhb10+0ONlmJWm+jhxZt0uzpToUuzQLXE/Kk0ub6FMheZrwlq4oHbT8vwGKogbs4xUp+jn9fC
Cs9Rw3UV+aaXOWd2g3vWcvU3EARk/RKKx/WLnvrqe7ZR049hrboXYJviZHohJHhtrv42whGTwvvf
ZOM6lH5crMjPGLyurWW5omAtXIQXA43e5mDhMjr7dTNq7xRRRtLZuxtjM0Cq0kt2ANNyGqvoJE8n
DTFuRB7Cq2kukTJJFJx3cRqR24ehD/Mn+D+8+M1SzduPXWtV/+akH3+BVctfplzR0p1bcmv26DXw
rUGi0K5aheNcrYATYUx4iURmXbJSmUE71pX5dcCCM6fNkbp/zeGY7bGFN9Ie6XVKbxVPMgoBq6nr
UTm0ua6FF7ruCAohENWUQQrEsjhFS5acC8rj5c5cNy4D/Sc8nasA+511VreYGV6/ONVfsnBqk6da
aKafZpXuBShKZEfNjQfMiZcSpDy+MeLP+/tsKxj/xKr/1N7B3Gh19Dy91GJNQAMrFH0+2F6CELOv
u42RPgizb/dI5hu8M+DZJBUSCUBAXGvgjYLd0ygKuqBUrDpfbVzncQmzSvsWpZP6Ippq/pz28xKU
c9I8NJjIpA+uUtaKXzQ4ivtpWalHxQ3VnWL2VtpDxiNBp7zRXl/KplP2iqhR9kX4L8HMfhEfEASP
Vd9KdDs9iE4Uf1QLmjoHo8w7E39zy/uUxyI3zkkuP9f9hdnYilzEKpwFKtBUZ1b3Rij9q8cZgdE8
pGXAo9BKzf8sebL4JVUpSGqOSTP1/pgbW5FXOEqXDoI+BOPVZihoqrp9EnmXoXGMp6rUVRSnUJp0
D57dZPXRHIuwO1P8wNpoGHH4+nZ//I10j+lSR6XyDV58LYeLVVtRo63sXBAyLf6cG8jHAfqmo70T
XLe+LV0Lab4BzQnliNtND5JZbwyn9i55UhSOX86a+t6JhRaeOy/unryxEuL5/tQ2IppBTJG62WgV
0pm+HXLShFfFruJdvKju3qXQruNzn2DXBuWzsoOiTZEZqSJU2g73B96c68/eCQKJRBe55r+UVqxB
2K03jt6liyUFoQ4bx9f1EJ8TQAlfhRa1b9cuY6aU3glndFFeeWAJSOzYGpbhJY9T6EWJHv05G5hT
6xRt1UM9JJN2uj/HjSDGTcUTXPa9uDRW69kOVRnHYe9dMoLpCdJs/i7Tky8ZIv5f74+0tUPJJIlc
HEl0A1fLaKMI0JPBuZcZXtxhcHiJB8o4L/pvrBoOh9i0SBnWV1FSYEypKYXiXsym689qbzYxnHjD
fjEULHlOZaW8XbqTqAfgH0q+bMqur1x7wgSiovR96Sqz8Q4z4c0GEFbb1VMjzKR/ey0DuQOPz0h9
UVaibrflFMdJGiYexZ+0iA7Q5Zc5wEBD9SnotHvyfVurxo0uDYfIMkkobgdLtbrAhTnxLjgP0Z+h
SVMEmZVjinZ/d2ydtV/HWdX3EGGaUKFZvEuZOuNL7jVOdqoML619KsNeGLh6X/xzf8iNrS+7LRho
S9kpcrbbqWkzTpMzjncXRde/m2HmXRZjucAZtZ/vD7RVvGQkiVCGKUmqvcqNinKacc/jNQH7JjsX
fat+WMYkcnxLactzqfTimFteXvuVkrgXa7TSg97V+X/u/4yNTwygj+xTqrqQpa4rAjzlhiye2DeI
RB+N1Na+jmMfB4xX/KHV5bgz7Y3vyyOZQimVGsgoay5bFddoj4SecimilAR8caPnLIy156bQvWHn
qbqxTWXeCQQbK0Zo9avr18saNHN1M7woS4lJZ+iFePWpeND/Rk8P1Q9Xo9BGwkkd4nbT6InTW2OK
orXpdt0U6NqAk0lb4Hj1YFGe6r6ivbroO8+KjeSCkCGPu/S7orV3O6jjFWGEBUlEQ8g2ys9xGblH
TZ+E82iN3WIctFno8Yc6jpL8oZiavY2zld8xPvxpWGE8rNb7d9Eau22mEFn/1tHESWcjef7YisgL
3Cz0njUr0h8pS4AEV8uh8bNJ0lLHNhfn2AOeu7PYGxsZkR7SLI4ugK61WhxeApleOgCZE2U2KAVM
zpGmKsridja5QWot2pf7J+enYsLqXYevnqTAUv7BDlz+ol8ygThyaji+uCtUroIdLnUR61rwCGoe
5lGLnZKyPPoonxw3MsJDXNepeRW5EMuTi6OUelInikMPUdXHXutjc5n8MaCY1Psj3bD2BI1rTNCe
M6OwC+A8huNl4gb9AGVd0T66OA47PjeLmn2FtTaaSPLXpnOsgXTAf03Dvv1xf7Zbu41SFsoWyBnD
fV3FxSijbjeaqMhXNhlsBj2/8aaPhTaXXyZROs+F5hSPOMA770VUGMf7g28FDZ43iGk5ZLKvcJYN
ziQi8VJMUjyt+xbiagNNpSw7PwPgsjOWDLvrVSUmS7YxFS4eL7ermgxgRTFNDC9la/BE1LEdxU5e
6EPtR8X4wUHXteIJ42rdUUSjOvoDaWK6s5k3sls6vEQtohf0EWcVlQ29G9q5l486Mw4FULIcr/uw
jNUXAnk+HgYj7z/MvTXt2fFsfWnudNmA4QNQTrydPdr4KiImfXgJtbo62p0b4dCoe+NRRVz9fH9V
t25AKKxgkSjcS7LD6gZsGstrwAVQpopirPqSugjfq8ocVYE9ptMnrUr67OS6PQBalJApCSUwn51T
K9qp3mslymi5XnapbEfLCdjCK1BUmc6WFgudd7vtJu+HyTQ/6TXWlO6M9SmouvIzAnHA6TBM+hgX
lvHNzq3m1LXKwtHrycYT/DK8nXfV1jZgMZAspsArpXxvV2NAv6QdhBtesKVy3ZNtdKX6UGVjovoC
7UjNVx2lCmb6o7+x/2CiWZJpA+53Dd6IHK/RasRTLknuxnHgdNPwUY1dUAYR5ftgUUBbHeGydu7O
6duK4ph2YhpKgxPsyOomjWMkHPvZ8C5GZi0Hd7FUaP65RDZrj8ZsjDvLvjmca8jaOfweJnv7gdWl
sueij9nuXlt8tScKoH6dKnowOfrSPXHzJWKHmbIVXwigZM40cQFurY52VS1j7aUDayr0tvGTELsT
Vcni7I+aVlzmt41ZGAcjG/KvrYlMkhn37uf7B2/rkDNbFZdH6GIcvdtZVwYe7+1ke5fEKpcHQZLU
H4vB+WfA+rw63B9r696Q1wUJAvUB9B5vx0oyKun2xHStclweXC/SMnxdxPRPoQJjQTIH5zd76UMW
G6818zdCDKRn/KWkDj/k69ULYlaqWHQDN8eI7+5jnJfdix3ZZno0Z7cwj3Y2cnb6ObzOhnuK4kIA
EajAdj7e/wobXxxQG5gPVFClfPLqIHcaAIW2aJULqvzWNzRCneZsjf13oUDL3vnim2NRbEB+myQb
2vntF8dKIR56/NQRHm+Tx8wtRt138tw+YfUz/gaYXXYZJIMUKWKS4NvBBqFOg4tF2FU0bvosIWj+
HBb5B1HW40FXqr0++sbp+dlIBW0hSclrxAeaYekcCajsg5EZXdAjIaqcxrZv8/d2NC8D1ITZ/qEW
C3RdbYnjd5M6xMNvfGFZjJE1C4fexaoE5I6RknUpEAxbka11wG/VlxHA59XsVGMnQv3sZ60uJgy8
/m+w1dbphWWA20M7IDZz7+/EHSb1jB7lcG5n5K1JtYcQ5K5qjtZ7izf4574SJvjkKW3T1E/DrKT6
jMzPd1epFj3QzGHeU8jc2nD0b+Q1BWgDyP/tHjAyE1h/zC+cVXNanjLkks1zYfRJEVAE39W+2IjZ
qOl7nGoINbKicztclTQWQDuP4VCu00+5Dn36NBVOMwQ5QJ/4PVYUO8nv9iLAfpOJPsXGdU8hjOMo
AoUSXUvdA1nlJ61lv9QYXet+3idj9SBUoXiPqPF270scrVO/95zMwVoRt6NHldyFslaTAUZSAHj/
4w7mqL2dYGlTi5EXJ0U7CoW3nwW7pqGYwcjBKbOHNMjAcgdVEdYPSjvM5k5isrXkGDYCa5DNbWQ2
bweLYsMpOhhHV80N4eLDTO/705KLoj8vTVz+ez96yoi1PgKygUAVlCYSROrb0RphzU6Mbe21aMo4
P1gdeMWXwp0xl74/0E8biFcjsYmBkljI264f8qDSkYcoCvQOGsVJgoxS9/fSHk3vqC9S1BnEU496
F6BZis3p9BgaaX0Ez1oFo2U1D1VsiNP9n7S12y1A19ycVIt4bt/OPe/rAYcTNb26f6VJK57gmzV/
aGGchL6Zmt1ePN/KybkrAbH9d7y12E5ndpFhl3ZyNc1UE49zOg/FaUCFtg1UO37XUGUJP41GFgW2
3WvOAy8gL8G+q6n2SJlbe8wGe0rxG6Qb6387c3mXkEHl6VUvi2b2sQtOD0spjH9go+6pz2x9ZUq1
OCCAjyYXXO3npR+9BRMiyLullap+NzkFPpwDsD5fFY1jBqRm6s5m28iMKKAS2PFgpjy83muT1iNj
ihrAteBtW37wwinrzxrMyQ8DtkjZKWnGaD4PNV6zATyUcpeItnWXcoCpPtIVxpJylYnWRQKQ0yQ3
UjrcJvwJ99ojhEbTDHpDWbCHi/nZx4mi41cLEp7vKKX5GxBcBFaZPXVQiqBrzRQF4ftQ5XRfjUoR
38Z6fhFl7nFPQeC+3j9JW/uJEgz5JjZshK7VfkKaPQFJCAk2bqYlfbI71TwmZmacirIa1If7g21V
xwDH8I6RlHAKyquPO071AP2KkqDXKvahbgvtewuDyjhrRcWtURrq8hT3eazQm3YS78dA9uIehtTr
+Tcdk9jJI7Z2OPsbEStSNQoLq+shwb7cqRAIxsNIcZ6ihSxpaDA9ONZoOnYH+jDFp/ufQEamdSyl
XMNpIvNl6NUXsCYU91KDO7MIexEd9FAX5pOHFnR1rBULtVnFFfnBVKIk2snPtkemOfjfkddSp2qY
qa0G0vm6uO5gHOnsWuKlyToPCPukOB8KD0NjFByqZU/renNkqWQJ7BEfibVKmGlmtcLlEl1niEzP
IA7DJyQmK/O74D/5AtyP+4SEXPOft3/qnxhPmaDgRbpaXA3kIoXIPgadq/UngYy4nxDGH+Lci7+J
epz6wFTSbI+HvDVbJCYpsDMqafnqpdFkrjVMESXXql+Mz2Fnup+7fGmeGnXMjVNWZHnoR+hf771w
tjAPBAtueRmygTnJo/5L5bViYG7fBEtLVRvndy6GPI+aCkE5iNTeeVnqpghyN2mdd0BsraBznIPS
sBkQ3B2W+eSptf61B1r9GyIXspNDK5x9DwhFfrBffpex1KR6LRsPeU+YdOVsj3/pc97/40K2//P+
mm8daMqD2HmA45Q019ux7KkF8G2b0TXKR80MKuFM2HW26RI4QhsOeVrvVUY3lxtNZVk1gHdur5ab
ohe8JTVHAi+LqpdpcWnAJfX0Ly5PwvQXqgoHFV284DfmaVKRlVrChO/V3p4ox/VpH8fXdEmWK/2c
Qf00eo2xvITAmtqD2Wm7Hfetq4LsVsrMyOrkWuLSnM3WiCyBYFrmdX+2KZKlVOjdOnCMwh12cunN
z2qRuMPsphG3HqzSizJpoQ5CoY073S9qZ3nm1aBHQTUZbY7aXrZQFkoq/e0OQlz9NP+oBFEqoPR5
u4WMJUUHfOHyjXM1/C6y2H3vjpkwTjSO/mqwvWt31nLru1Ls5UaUOFWW83bAUMn1sEoNdDZgOOmB
Hrqd+pR1Vt0fBS/qZAeCtJFh0dDE1oNHIt2DdYeqcY2aMgQbNuaZ3r3vjLHCnMWJZjcoiqWb/xiG
TO8enDxMND9Rsvk3hIPQrUQoFYQj2KxXhn7LslQL0inXIdb0Q63XUvnXcv+ZQTl+fvMx4W3EFpKo
btgw8lv8Enq0GXZ3ZiI/MyHjMx2WxdTqJ4VakDho7gT8c/TQFnz7RUtlATtzScy2X4EO7KFpqKiZ
Cc8loR08r429A95ozr/o4Fjv2ijPz6EGznVnG8lAs8ospBIsmspSA4Pa7e1cnUgbhGIB5gBYiyhl
rSaifi4G/E923tQbR1PahwHhsHkPQRS9HQiDE92OUAq88AYO9SDPndjjUeg64cGNcB547irD7gL6
9aD7376enEtJbaLkoLmrYGvGelOocw7EAgf39za8hpNI6/4d5D/90GvKvBOFtr4p8BHJupFOEmuG
NjytJk+XHqCBCLXxUbMyQLJOnY87OJWtUgoCCQAsaDEZPGtXabhl9qXi5YN7AY84PqaVEgcwY8bH
2ZmVALPb7IuOYWhyjtrq2Oaj8g+lHhzwIru3uwf4bu2XanH65lQNxp4O31a8gOeIBZhUb3jVfGiK
ZRimoXMvoIU89anJeRw96E4/Dl/STNiK3yjm8AKQwmjOJt2p6PHta07WQDUOohX/XK25I4SVOAto
Wacp3HMZd/NhBrJ3mifbCpolXHbO0db2Bv4DKpLIodPvud3evElio+gYr4Nd/kOtDR0VqdEes/GQ
1Jhi+xhJFuO7adGX5Pn+VLe2G5gFrnV58wAbvB06nKEuqVqhXEIHRFZgKM0gjkXvdH//xjjccRDX
JApkDccNDacqnBjstbEk00NWt7g1mxTo9hAgGzcbdhNY1yNPjfj6ukBYxdqCxgZwxL7Ddwwbn+Id
qN3uBCEw+Xp/SttDUYgkzeR9ue5ZlUWvVEBLmBISoA+iUH9kYTt+rTvu0t8YCVwDMCjSWcowt4uk
D4Wd6k0SXook7g9ZWQm/rYX6nj0c7lzVW5Oi4kYlQi7VKyEDHCEFdhAcPS2xF38uumI+OEldIkdR
e+POXbm178lCQKvyMpUi9bfzKvMJ2zY9Ui52HOE3m6jjQnWjFksZZGZePXq0HZcnz1iqnaWTB2p9
ceFHRLVFJX3GuPF2YCOnHmsBCL7yNGm/cz7qz7mj/qgH3XuvpXF4phuIgdWU1M37Puvb0/313Ji3
q5KPIPpBJeBVv10J4cP2keB5UnjlZ3yJpjmYhVe/0y2R/2U3XvIZC5pe2wkzGy8VHmtcLLKLzVW6
mnXWkHlEboZLvOOWf8p7GuhlZ4W+rWTmC1lDuhNcNgdky8oQzot4vW/7EKJFbWFLH0dL9a1Z4vDT
1EWftWLINC6SPNqZ4OtgBg6KIqVEujPiGubd5BYQSwGPZXbL9CXUTO4rkjDj+xuXD+oIKwcehPqs
VORa7Z5ULUrFiutrZ7f5Z6/U3N4Xk1OjyDsb/Tu1MtzE7wrrzVoZq3FXWRAqHRjbRxh4we/mUggd
69kdx+pcKOV4TJ1EHXCKD996F8pBqd9oaBwCZ10/pfOJjRmbRn0VrOaBp595yNqaNNaO9RevHqq3
xjrG43kpZdygeL0CCGtwIKmUIk9hw2EX8CRqQ/X73q6VjwmAoz0v3FdHUQ4n64KUxqTm7yqFzRKe
c86YNVeLtsIhw7fvgI1q+ZC1VnuuatMOTMwkds7F60E5/rzeic9gPkEK3W4gREzrwrSm6irLJ9if
ee+yMOli3x6pdiN7TOUx3jVPfxXZDQblFW3z7CPaWqtdi9tbGxe6U101b1SdQ0yF6iWfU3U+NP3u
K2hzMEC7LCVMD5rttzPMamtG7SOvrw35zjfch+pnp6bDv/SKOr01Y5YT+2WsVbYmErcd9bmsr/ls
W9OxzyIz9wEbZnvNtlfhTA4kAQwkarLPqt9OSl/qlLbUiHJKXbvPYzaUJ3zEsyB0Iv0pndxhJ0Xf
2iaw0NFwtKXC4DrBmLgNWiCLOADxOHrs2RyPhlPOo1/nvOqcqlOem6Q/3g9ur3JvJvnroKttgl5k
SVEHf86irZb37AxlCJwEt8mjO7flt6HJox+xh1yVKKxwJ7Bu7Rokh8A2AjJET3X1gQ302ib0GnCy
M8oOPFfuisMkFMc+0NqeLvcn+uqykBMl3Ub9TyplrA0IQjfHzSXFgxdH0uY5m5TZOTRVWe4VwTc/
qLSvA8kIC2t92HXFcBT8VPGHmWlPeoXX+5G3/KdVwx/YmKhzMFRWTFutLvOd0P0qy/k5w/8dmX7a
7X5tFqFH4dDie8p+/VZLgwp7AfCqD1H9kA/C+7IY9VT7pVvmoQRLK1/uf+KtA6M5fGCQosj/rmU5
zWH06joxcJwcrXe6Xpt/6K3bHfV8KLgw9fKv+8NtnBdwNpA9iKk0ENdlptojaHP2UTqqzJ5qxFQs
/uBSlCR4ZF8ctXXfj2m4p6a+MUl4dbwAfnrrvZKRzFAzKb3BLa/A9Z13iVqFZ8h15ROkRz0GbG0v
bzZ8BL7ERQy6GtQFAsergNfUY9vJzPFa1n12nOJWbx7avsv7N1/Ft+PI4/pLKQuLb7qdeFFf56EN
RSB55mcxCN3xs57ix/3F29isPLZZNxYDZPE6VxyKhIQgqTByM+pGg9PtDY/a0HZ/SyQ1TvUp1GS/
I+fT/TZrO/clRVbWO9//EZtriQwwqQfxHdjl7YzbodESir+sZRnOlJay5Rz1oftAQoIuaA9u/v54
GwEPHJqrgchjzFfJzqApsJ2FUV7rTG+OSk+U8zvarg/L4pXlTna8OTkwxSgaqhDY1pmcbjV9aIX4
hC5zMgRzXC0v9NTVx7aLtT+yOY92juPm5HhhSTwaJ2QNEdOcaMrGhclVmWjfT4OpdH6N00GJ6djk
Gaf7n3Lr8KM9SXmQxg9NZTn7XzarXetOm3dJdeV0TH6aFgh/ho76rLnD8IlLfTmGRuf8e3/QrSmi
+gcaBokNijer7DGy1TKz45kTYmruB6/WoHmNqfVX6RR7iiFbqwenAu48PSZcZFbz0yojbcY5xuKs
T8vpfWGkifJUTYM2fyBHnsK/1EGht7izZza/KqxV8F0UI/nr9qtaVUu5GvbONa1V9QtIMox7e3XK
fmiN7n5pwuxDpcaOsjPqxpWJqZJJHP9ZW1mXe53eBDJpdMUVa4Hkq5fOjd8Peu0e3DHR8iAsLS/2
49nVq4dYKbJ4J6HcnDRsMGQCpLDTGqtKr6cKNQXRrjyvch83DtwXcXRzfaVvteMQL9gV58Kod0ov
WyuMSQUfmUBA7FmFdYQL+riOESRkBxcgmtwl4I6sH9IGeYgIvMxvTFMSK4BzEe54x96uLYw2o4xr
fPpg8+R/KpnWHFr4yZ8WtRePVg+iNMhwZN+BXW+tLXtYqj/Qp6Arczuqq6ihAVIVqTA9TIJwRheI
NCi6aGo3naZxUI6DYfZ/Y+CTfb5/WLeWlTQagwXd5h/qai+XCw7i9MbzayN650NXan0QpXgD+XVd
zwe9LeqDZ9V72mgb9xrRRaIBGJWm7fpKESoCHknEfEn2HrAsGl9GjGUO5Qyj8pB0tT36WTlwrcVe
aL3ErXB+3J+33Dc3xS6pLgsoAKgmG5qO3+0XXzKhqWHDLyj1xU2fEoEXL/0T982a4T/Hke8UuhY4
Gq/STT2NzbZxkBpqIsdtgyGfh+GxXdqsOiZtVWYP96e1EXvZRniBSLNSFPxX25cajE453k6vyF6w
kyr4W/p7OzTDBa5ZlSPo9/aodDPgKtgv42LzXka9eyDSHjrPUSZ/ULzuUrc8AlvRVQ/llJQ/smZc
Pt2f60ZoYGiANLRRJR1oNVf8yvUsc9BVMqLexU1zGNzsVC768K3xRu+fLC2snU2zcVgYUYKqUdID
Mr8aEZXyqTc7M7u2TRt/VI3YAaQ1Vfn3hMrEv6UisCurbBHvfOOt0/LrsKtvPIimVDTcSK5e1H6v
6sp5V5p9lvl2JZrvddi+A0j00eq74alUk6o5/sZnphwNrAIhMxKl25PSlTPgqJ4VXkQdXcEevmuK
aP7eq+Z8NntnfHt+zXMB2A5PNP5c72AkuzMlHbMcJ53+R9dWMylKpF3xe8SL+v7MNqIusD4K+uj5
I821xjZowxCWnjQPwJjhKWzq4slow2nwOyUazjj89nijxqH7VEdvx0PLsPDL0Ksl9RoXq8IOlWsN
d1CMghrPOXqKaV2whJ52vujWruWeBBkOjIOIt7pCwaPT+8/M9FoVg+iCdNF78aQ3uehOreJ4h0zR
m9AXjWYtD/c/8FY0otAlDb1B2OGod7t1yiHy+lwB9Q26dX43WdDRXIgBf5tDN+zkCZtDkQPyCvwJ
+VoNFaIKPmixkl6BILePbrN0j6KC+ZmjJv7yG7OijcqUoGVxg93OSqlmK8NJFgVBu0jP7tIk/pQN
5h+Jw0XyG0PZ+JuCn6OIvyYvOAsbV5PeCO3SCOGLbDZPdmwO4hTnTjXtxJmt84Doy/8bbbVRMJWY
kH9EGlHHsrXzhxpo1wctHM0gyfEIaJypCH0khJ1zbXXlTgr0GtvNkQAciJAI6gbsl9VnXQBfqpFg
dCz9NEhB8Zij4qn/D2dn1hM304bpX2TJ+3Jq90LThBBekgAnFhBiu7yvZfvXz+XMjJR2I1r5DnKE
ouoq1/Is96JL9BSgiTlgrEf9hjKc9V+etLYazKD8r7NUyS75Cn60lxAm48qDmUUOs4oN9LqfNFGL
/DGXrdwN2OAcacw3W9tKlUs+Hx+OBZCZHG1xnlsnS3bawbbSMKNvaiwfkrwXWlAlLaDquqP1/Pl2
+miNweGYixYlep80ME63bma1lTIVpXikb9pN4Hy1VG4nde63Q9b05t6wtV4GOFLa07XWaeWtZ8dY
NoD6qr99/lM+uJTID7l7McDANWENEIw8vNPbDHG5pMycmyKRhhc4ivSt8C3M0+Wb5/ql/f1BwEDz
2+Utc3nHqB+fzp5OmD1PFQCvGszpqwU0T9s5TZ44T1I0NcIAiVuk28/n+eGYJE1kqRxUXvHTMTu9
RHV1xjrS7QtxHc5j2dM8keMVNFP1NhpU5Z+luEH4LKmpxXCLSs7qJkTSQY1HO0Twd1KwRtYV99Aq
IruDuuoGtojkpQE/CKXBzPAhCRGQzlhTBQzZlaozMKDQhB30nT6W21STmnphKT/aMihTkwCTdPOg
rTZvq0X2GGkuS4mJ0jddtFV9yEtTRkdJizPa15VLbTFEY2L815E5MbSmFvwaZSJQDacfMUlAS+ga
FJ9CeiTWmBfaMfJNRpUB5E0j9EjA0TaB5RXOr8+3z9mcl33Ds0aKhrgjgg6nIyM+pCI17PWPkUZ7
PHA0gXYHLiMxlO7EHo1AK+ZuNw3apavi7F5i4KVqBCgFiCLVldOBReG6STnmEkH8rvlSlsN11KND
7E9lLv+1JLYElYsiL00OjWbjasOOydSEKHE5j6nZTj/z3hzvkyiMA2+YnAsR3/msGIqWMDcOAAdO
yems6kZa46AJ57Gn9Sm3pQIeAN9YazzmhZluPv92Z0d/mRZVMKJmcDfgpk4HqwSO4bMwsycXlvoW
Z8/5tynt6WfcquX3ZZ9dimfPNwuT0ymqUe2H6riWcJ8rI2ubLi2eZGzlW7Npm9ifoRMcM6+anxEh
Gw9IbXr/wzTJ44GlLR7OZ/iCMOzsYoSg/lR7jb0pClVRfbgnIB89O7+qWtFp/9OImPouCBmETlc5
dcVJFDTDs6e8mqU/wvH9kjt99CWeRLGrSldeGO8sLuJDEje7i+LGIqG72qCTYVdSGd38aYQPtJ36
RNl2qjV+p9vS75o4wnAzT0dB4uCF/2hhxINBFg/DFjwy9/pZypkXItZdJvZfpTX+XMxBd8m8aE0G
IsQh5qLHsDgoLxHPcmj+KhIjJ6L0dmtoL9pYT7uyqbonSn1QA2YVgrIRP1Vjq+xSWALfqTu0N6Jv
vwGH6h4+Py5/JIH+KsnwO4D7/dEjXACO3Lenv6MoO5Ai6lw/W3pmK5VvKNk4HCMDwvix7z2EpvwS
TkGyRQtDhSeRishofSdshfw6Z+ZsXkW9W/ZvXYcmxybvPPeHE9rNq5MC7ILfMsJBOChJCZABbKs3
3DbSxolWsayfvdKpra+Z+XBrVHafvF2Y2nKvnE4NMzWQMZDplqtufe90dierJNSS51ECd74F6dA9
iymx8MHyQrD1k6NG2xSVaOsqMWrT2Nb2qGbGtkiKbD5OaqVpd06ixJk/x46MN1MhogmmZzJXe4xD
0/BWA1JdHkRE0eNgjGjsHKpcz7VvacofHXswrAsCT6vbjbce4AQHfuF+L4qVS9Hir10zA+gLHaee
XoAal/d67yW972lYK3S6F+3s4pJLJOTV9SK6RMjkW5R8OITqGmFUJbJQMph4z1aWVNZeaScSMR9g
fG1fz/noRNt6QOo6cIDFaF+aHuKYh8bRtLXCUiv8pVqT7xoRuc9qHCvaJvSmXPjAvwY3qBPM9XZC
iZviPm9TNfVlOUdfrR7ux43ldoYD3MaTxT52a6342ZphGB0bVI3m+us8dlXdfenyKd+bBj2W+1kg
KnmVln1u0cIWSpX7jdmMw55uTHOtiiJv/SYbteRu1iL5pbAb3YXA2ItXu40TmNFmMz+YBRo8m1YZ
OJOZk9U7MU3jcNXlShruSzHobTBmUYl9XFYLsesrb+yvR3duqMBJYwrt2xIr67eUstjgO3rY1FvH
UIrkZTInBOXbNHNEkOWpFfkjWpym2NmZDJP/4IFkT97Ekh0LGuVOUFt5Jr5UNXrdPcUCk9a831m1
pRyNOnSeHcKjeGvUXva1bua+Q2IhFPbeQkIt2rbelJmH0U20atPp4Ca389DIauuysTu/y0bvHnlV
vfJVabXeHqReGvqTBVU9GKPWaDZpZUzdDk5PnxwahToNygazct/ymIVXJcoDuQ/8aowfvFpW7rbQ
7NjdtD3o1ptCVasMyW0794Ytyh4qTo3IqDrHwSw1h+YB6nJBXYcCetA0uj8MyqT20Zl0r34gezL7
W6u0ChMMwJxe6z06Av9VMWf2pima8Va1mr73MytOPLRq5yY61IM+ejyATW1tTaPU8r3Se474oqZ6
at9WGF2D7kVaf75qE1d4fufGoNjzuYCgb47KMelpyAWDKmTxHKGM1gcjz/yra7fOFNR2Wd1xfS6r
Jsxo3Jqop09HA22J7NYp5fwrmrsYreyudKrUF8ioIP6A4Wjo6H41JNINeLPsaR9hHpPfzlJVtMw3
Ui7XaqPkSAh8MQlMwgesbrT+UNeRp30x1UYpDmFeNmMZGH1d5A9RnivRbkT7MH7RBhv/21Z1sq7c
tF0W6lsZ6hVaVE6eqOJHqMR9rPtSa51SD3KZ5NZ/KtBD+5iXQKwOTl1GJU0jsoeAo9d3D6qr6EW0
02fDqKJAJooz+DK3zfBaSnvEraRJorSB3T1kruh87ESQeWxCPY03uj2FVNYxVnqspjhSv8dRo97P
NAcjv+FeEIeEq1nbIfmvv4d4huG7ilLABrb4NGz1oVGNhzlWJvmiGZUBHGVQe/FdVoN1aypGXN9Y
PW+Tzw2FcLLrRmpzXYfSG4PI0rtmM3g24Bypl7l6L+pcvPdAXa1bVSUvmqjs2f6oiHwOSiGs/YzM
s+arjWO/2nNh/KyRw9DY3rHWbOxpxrY4rAyZQQJ12tYvUTmKAr2OZnTAnbZsUdxykZYw82oEcDQn
GrK5c//mavGUB22q5HctwEXXj+3SHa8Kmi2TP7RROPqWU5T5dY0lVbtT4y4+zEZmaJum6ybF96Zu
6lDCU0SvbgmqynyDQq37dcAOuPZbE3fejRlaZbw3TKGb6RY7HQVdeRij6WGAudSCRcDE0XpCmCR/
CweTc531WRtvEKUdzK/w8br+OmvQo71BkV4M+U6os2lfJ00Y/7QyMbWbbDasGLF+3SwCp46sB2jo
Qm6UeXIG10f3cSgjv3bJowMd3eyvkZmG3WPmgVwKaBPpAodAdZldWQ3Kht6+Xu2IAhDpqnquqG/l
oA9Xqix0krYGLkmQj3E+H1uZhf1X+NcIJmQwdB8bmke/ed7M6HtUTNNu1FC3euswXtYDq52BeqH0
n7V7q5qLO9VLPSso7UZYW2M0+2o30XIagsquzXGn0NwEwZ3ihOlPKcjHq4wuSbwpQtP5WYDxmI6y
W9jGbmaZ/aHvvMUGtUxKX85dV9w0KZivbWUno30oNMl+hqWt2z59xLK5N5MiqfZgmQZ7G6oFmPS2
chTtZhjQG9I2LZJV2uuUI1N1q0IzhUpvjSLTb6KlkAoaIGI9YYGPfRCSzVQ/eyGrMtnDUzcVZ5NV
8ZwHn0dDq3YGjb/FDwk4CzUvqlFrsXua52HvTfjZishqh6sy6rKHGpXp/mtohJxxl2dE83lt7HFX
dp1R+XnRu/8ok7P8Cip8xC1US5BqWbP98DrQbDW2tZfQyJLE59J/1DovLaCYXBKjPAuVGIrcnQo4
bE0yavM0VIK8IOKoq/QXbsXisZ266OjESfPcYf4+7CvNSS8ZnKwyFiaHhz2CTggzL3n8umyQIpWV
EtjGr15mxpavOJW81YZcu+kUZNKiCkcBp6xwUBg7rbrweVc59tLXpbpIseJPTmitAXaFJekMNYp4
7bpqrIN0spOnnJLUxh6z7FLOsCzdSWDtAhT+05MDKATbelXSa5vItehPiZco7pR7ASeq+8LbUZYb
DT6Du7EiCrn7whos72ueQ//e1mpXD9smmgnKUkPALIBTVh9CQPkPJmjggTJv5w2/Qxm7pbmBqt8n
P6QSq+oOnkmuHhKvaX/VhW1n3JtuXh5nQI7DFbFeYVzAup5tHMj6SIyQmnEYSXZXdadBjHaLpJT1
MhMtN8trrkV3qR43R6kMDZu27stm+/npPPt8jLnQ1xfm5CI8t8rCmr5wJ52C78vyavU+/AiZXPcK
pRO/9KL+kgqutU6NWBxKI0vdHxYsW2c1x0giNzrHifoyCpzQdlWlFf3dqLRyPlokMnJrNdoMq4ev
Z20KPXOfQWcMekBzBrbUhPTHmPkCRmf2X1wjwmfvYZLOza1eFb12lU2R7d3PNSF64ovFXbnwK8OI
q/dkqkKL8HyAnTD6JUIfyfeKlyzahuhw5Leem+V5oANdTLd6r2tPaExKzbfNugY7WdFFI8mpRHtd
5vEcP5hNZTV3UaGXfQHbfOzLDShvNQoUu1EUN0CuMxSH3ARU6pdJqGN4DGlT2Tp6aokh6OxBc3ao
Ac8z1ltm66Cdw2VBgXybD9Ywlpu+7AqaaKGohvbenHnCfnphlBevTtxY7T/WrrirFqIg6Z0KLYba
1erKQoVYJLKR0xP9gmibzAWORXHi3jqz8YrFo3Khz7V+EmzYbyTIcLkopOq0tE5vyK6JR03Gnfqk
lOQKO3tKo92kpPqdmllZtFfdedjobmYIP40R7fBbu0zNCxt/fdj4DSjzckVTAqHdtlY1lZGqRJlX
6E+RHRkBhuvpQyHL2KeCbxJyQGW7UIw8K7z8GZGDDVwDaBOVgdNZp5XWW7Vo9SfHJKpIOsj7Wdwk
O1mGoa9Ie96jzqEFRdL9UBJFHLXejAK3zi4J6n8wc1aeQ49gBYUmfVVPy60454BnxlPYJclBhXm1
NYdm+gbwSj32XS+vPr9i1kJW9CU4nJS1gGKz3LwWpxNvJqeXlrTNp0l47S+ny+xbj7zHPkKncVQ/
6YXrbbounbM99l8KKW6jNNteH6p5E0rwaTuwFuGFgsaqevp/fxSasvAYqNeaa2JBhAVPD9XNfAIG
FAc6Wktbt6x71Z+HQj7nJVoEu7kxQvXnhdVYlvfvN2xZDTqY0G14Nc/lTNt0At/GzfgUx274A4xJ
k28Q16yu6rgzvG1cxtO8SUMRP6Ve2fykeyq2EG9V7R9fmz+/g/EBK1GZpiZ4+lVMLymFJUfrqW8H
9040uhOEXmx3BIG1Q9Dplmm//3zuH6w5jj9U/qnoLJTa1eVPN1JVZlRrn6ok+S2kWR5Vs8R9Kod2
taFc1/3AiUj/N9zQ8qERCIFRbKIkvIhonM5z0ChJqHlvPw2jVK9MNcaXQ87zeE+B2/RdK40ukXE+
uN4QsVoWFbEHYC2rlfWIsbOhKqynomnnZltMzXzE78WZfWS5w1vwWV0aGMIaZAAfqAzUxpgutNfX
EeEyaaZKAZvGANttdcZ7o+7UrGXSKmoA+w7wxzUxehmMJFkbNYV6mCdGsZlG65Lj0Vndbhka3CgI
LfCreE0s189flcLeoMCGfaH7lIxhKr+Igh1xH2emBRoktfR+i35Y2txC9TaCye5dYzuQwctAoFN+
WyJ5Fx9yIZWrwQ77+Tfm83qf+Cpdh2TXto42vo2m7HqBU06s3c/QK9yggsx1AzWorf75kaACSasK
PX26RwDUT+dSNyUCVWXGMlY84cLqO+HHo5mBlvDS9FYDUXQhnD7fO4wIuI0+kksPYi2kb0dmqHXU
qJ8GCeloNpXucVS6adfFeX7tYV911RrqtK942vYZD+mFS2HZmqeXE1+P29ohSFvOy+qNwpGwM8mN
7SdviPu97pbdJoq9ETXacd59fhl88B5y+XIk0aAFKEnD43RxY6qpUzhW9pMtGxTdevSbDp2n9bFf
1rbZbQa3z6hi9doXDOUL76rjuG11+lrA7pKqjP75cuLn8EwBYVfdpZt++nMQRTKHbNLsp3rSh2+x
HdbbuJqynRNXmj/DLN07mfmPcqVcTgzKgkPDQuId8bnTQUdXgX1ZdfYTIaKzt0tVvgrHARTSwt/5
t8br/xsLDQ8K+AjnrZMnSsRG24jUftJKXfyQqCn6Bar/h7Ysiwvf9vz6WeaFsMby4oMfX925tQcs
S+HLP2X2gL0VL7A/RHoTTGl5SKxICaIZJUfdipIL+/fjgVHhAjgPr209x9igJmQOlv2kyNbbjMlQ
XOFNgQtU4SGm3ZfbQTYvoaXlF+7btZIIi4uoDoOSgBNTInl6+iGtoU8sM66zZ3NEqeQBfLGn+YYb
abR+ezXzS4tuz27KDWnu6tysnQ17K9Uwx6lkfjRjrWPDy4oqcjsYYmvguHLJLPODA0dPkQh/wdBC
aF53/pKyK9MyH43nuOqewzBLd9Yg4sDIMn2TRlgQgsU0A7OdK7+Oxixox8jbC0p3m89P/vklg1UV
KEyMOhA8sNcBaJeobR/Hg/uEWFcM8GgY79p6UF4maSmXqk/nIQcISNQiyKxNuvtrSB0A8yq3ycCe
UjoQx1AzmkMYWwLQvar8mLUuRV+zuXSql1N7eovSJwLvTu2H3jxBwOlmEHPkZLM9JM+NbtC8oAn/
1ONT0ZJUmT36i/346/MV/WhA9OcWm4Sl7LT2d6IsIePIVMXz0FrTTwC87dZrdHUPoWF67Dv19fPh
/gTH6wkSX0BNWdzcaFmfThDurVP1jhM914lb2f+VeapXAfW0Vj1msZr4SkVpFIGtX+0Yh8fGwFrR
n5xO21fEvNvBblOQlDLps50lcaJ/rKC6XliSDz48EuAe9zgxCOTLVQQ0eeNkJGHrPoWNWW1Ki8BL
jF1GNSyVb2beu34TCx6Yz1fmg62NYCv8MpfcCmGEpfzxV/CjtFk9Y6/NqGi8AFdK9ZvZG61HVRHt
JbnS87uOvfVHVpJok+Bk+S1/j5VZIovRTXtWnUQEdVsO+7xpM78gfD/asdrfT1pfBVEKqeRfZ8lo
ECkAnuErdkY7qDApaGUfZ89IijmGD0qpCGSLI4if5uYl6d0PNhujgaYDmglFGT3k1Tzx2+on2abP
2GaqelB09YhzoYkQ750iMHbcml1pTZsoQ+1rm6XSdV6gao9fK3qwoW/pofpbRQjROU7VUE9bdChd
8ZB2Lfv0H5eFXApstYMJEoXms/pdgi0mbiVd/JpMPDpBid3ohih5CrcIU1/CT5x9/SVSQdaTFJYM
FjDH6arMad5g8+TFr7kepjeDnWZ7N8/pk7M8/lAqxvfGTm6MdmguPLFnd81SJqKAQHyKPBWMjNOB
42KkUkZh70XwPrxQopuPw1CN36qsHl+ghlyy//h4PEBcxOFUp86KRYVjlOaY6i9hmxdXeoZd1zAW
2bZAMK/2I1SZL1SnPhqQDAbteJozPJWrCTphJpMkHM0XgBjuyzyM9l2R0R1T8T3cGIN50cp5uRRO
blOuJ2ybOMN/sjZn/Sk1NW56S1fe3Lzp7U0p646MR49pgYdeUhyNJs6G10ybHEs5xBCey3sQ0V33
X2FMdbRLjHmom6tcG6f2wrcmHl//toUDDFeCR9TRzuOaVo1E06HG/AYqIEY8WPfamEgKLG/iBHIs
XCu8cand7CPFzeavZkM3iLZgS3KnCCv2bqtIzzeI0BTOZtSsXN52VY80TOGYanvVFI4sDqMSITSU
QbRGgBFQlHU1t4mZXDVYdw47qQ658tiFPfBHCpVGtnX7Ln4ziBVibHo6onM5aElxn2bIwMcBDNBi
Elu7Mpq69gs6x9/p3yrToxd3zpNhkRh/0czEfCI2F9nbbA5RvxVekcUBgIXsNe46J/GrwsF2r8Ix
dO9FNSr7chin+K7WG0oVXWXwXwNLJRlBfY8uqDyUkW0l944Q/T1aleF4pRRh/p8JnmnylQXHtJmE
QxtQScfqOOmd/jB7bac9T/mM5VaZprn4OtACONpoQib+TEcxWyxB7Px7a46qenDHFqybP7fgpjet
bYgbD8qre21GrtH7TqQ0GKdkTYqDclJ53YFOSVy/tzmVo6CttYaOzKyX9wI+skmTPkmzG/yEDJXP
54XfLafH36XVysn2LTs1kQ+SsbJJSqgBe6SalZswz0cvSKRTNg92PcWq3PZmXaXF1g7R5I3xAopi
dzcCaX+cFaGab2k8CLlLcqq8O69WjN9mEs5lDpHJ9SiY2xJIlLzwAJ9di0s5awF8E9/CW12X9TQv
UpO8Uqc3rohuH2ey3yVmF+2WrNpvwN8hvovltprI9EIKcDayA0kMEC19VEouPAOn92JpIw2QT4P5
y5Zq3iAwAa9oA4JO+0Z/qfzegM7BfoLqZ+ntO2zjaRx8/vyclQ4IPBBlQWkK3OBClDv9AVM+Jlae
F9HvDo2+6Jvhdu6jIrWZQCxvvsI5F+I412GzFXGff+d1mi7E9WchFzhbage0Ism86DavAhLabVpB
4pK+Et5r+wRPm2hTFVNh+OiX3CoYyrk0073qEmhyfWFTTUQbhoCbkHsJule5V+bW3Vg1qv06IeG+
q+epPlS6W+0z1EdRSKxxwPh8pc3VpUgbG9UJZBrofoK/XXs59lmE3rAzeq8otjkzGKIh85Xljb6g
k76OJhfUO0hbXiH0PGxKiqdfVFWUauaV9V6pFCW+ObbDg1VG+TugG+sfhdGQf0KgYIkniV70xQvq
dCx9MsMp0WX4quIKdSXaubtuk1pFFxd5lnq4KKX8JwD/+9X7MyCwJMh/HBbCmNMBkcTOssQrPZrW
VvzNGbzha+hCQh5U2R0mjN8iP6yoGeRNZR6MunrRu0q5+vxDnqXEf34EnC7iKHYu2IDTH9EMWkVj
O/Ne87rXm01oz66fEOF9j7thupaTa25jW6RvcozCdz2e5dfMKtTct3LV3X3+W9b3x//9KZSq6Q9R
M16TpLOiV8e5G7zXynN7++ANQ9H4Q48pqe9JVGw2hlbPtB9L8U3rp+jb56Ofb2k+Pzoq/3/01UIg
xGVaPXKfr7Usko3dulMUGPFlt97zs8o4LmEVFHRqEGuy1WToo/S6lgXP9PQ/04OTY8+dtedplEc7
8eYLbZ6PxgO7Av8ZSyAguas7qRxce/K8yX0dpWWg5jpidz5NMsAhx3zu6ia58P58dGQhbxAZc2iB
xy/r/FdSNixI3jGPvNcsaqw7fWyipyJ2x8NsiuwSmeyjudFJp9SwkI2IHk/HShsiwgbn41eM6p1x
X/Z2diyNxJ19JVM8bHszy/j+z9sErIBGdkPZBjGj1XKaWiFdRZThqxJqfRS0dK+inZrylF+4Yj84
DYttAR+NTiWN2lXSV+H9MeFQEL62alUGZRF6oCIqZWtj2HulN1MW1GXYPAjRtPvPp/jBF1yyDOj7
UA2oS6++oN4hwGnWjfeqYePu7Wd1FrhWmea8VUfgdxeihvWbyalHjpIEHhFFFL/WrHY70Tsl0yLl
NTMVs10KslPmt7odv4WVkhFFdLkfGV74+PkkP9g6XPIIQFAZY5ee1Z1xU6HCbLG8YRMhNFEOV6SK
40HByGBrpf0lK5+PxoOrAjGGFI4xl9jlr2NBM7DJNHVSXhd8xLUCK2czlLCotoqbiBuTVbjUbv/o
My46WMRBC0VGX31G2k7CC5EweY3Q3Iw2sGrDQNFtUQRFLMILu/WD25OxyJQ4+n/6X6fTyywZt1U8
hK+FWfU6jWQTeJk2zuqF2+Wj3ULcQb5P957tsjrx3tDURjo74auTR/1h1uW0TbM0uaZvHd449Zwd
mmkOLzySHw26GJBT1IaHB2bjdHJjGZZe2vbRm0KmEJhZI7f4SGPoEWv1VV/15pdKT8SFU3g+KHpp
FDN1Gqioaaz5BjIc1CRU7eitT2LosblVD3SIIKXt3DGqbwq98SofFri5+fxgnH9Jxl0iIOpa0IDW
xjxUrJsxih3ORNoZjV/zIQhJKBn9/nyc8+3JBYpGE8sJ3oY+7emi4opm523Zx2+jdLwbY8onX0jH
vjd1xdv++1ALiwK8B7kBP/h0qDxKUoHxYMJQMr+ZFF084C0Jthkpi3++Vv4YMMJ+4c1dYDWnQ0V1
G7fQOpiVZxRfcqVVDuOkcRSG+MaN23L3+cw+2CRoc/A4cIcuYjarW8UMKyfvE/g7rdpam8QZu0dP
MbJD7okEzJyho0BbXhJmX6dZLCIdFHTCaV1Q5lvPEXxLU5hFmbypqpR7QxfhxsAl1U+m1LilwtzB
Mxz1H4A8xq2XqvaFq+ajjUNosZTCFvbWWos/TOrJqQ0leaM6Nxx4JkVgOkV278xDcvh8ec8vbbIC
KtlIo3MW2K2nX9Mq3cGa7Tp/a8fMqLdqnpTpnYtkvv6dClX3LaogXV8SnvpoUGphHDSSSUKb1TfN
qzQFwl6Wb5qE5KviY/yNupBxM41FfIXIxnjhdvtgPOoEJM4YeJLKrQONwrPnBvhT+WY0juUDZU7Q
FpVtt5GTNH8LysQXXvzzD7i8gjSk0NijqLmuZwIMEkXUj9mbOunzzi0j5/uQGBgDacOs//NmgWSH
ZDHdCFC6VItPvyBhRBlLWaVvSkin4GFKG9L/0Atz5VBCF3j4fL+czWzJ47QFu7oUv8+WEpXJqJJG
0r0tMk/PHdpHvkaAyuOrGMP/MBaZGQiJpdRBMex0ZqDHKludk/7NUEsLlACyVlveRAgerZJcakGc
3TMk4dRml9yImZEnng42mHCW61Af37yxbW+MMLEDBCitr+MgDoMntolepBfO3tk7BFoOMDD4NJ1j
4K0RmWXlhkUWCf1NTVXCFzzxanWrUyu8kPedf7OF1IfZOJ16qnTGcjz+Csy8dGgH8jT9raNHAbsW
j5HreAyHLshU71IUuKzTScrP91qwdvBP0V+mB3w6mNZacF56L/uVWb0B+LGwvsMLFcE8Zg4A0KQI
ILJ52yjVi1+fb82zagMyoUgsLCrX6M+qIJROhzZG28j7Zmh+UzK1XxKEzo5kVtN9LWAbZU0kf1WI
Bz4IUxuvcZt0f+j5JC+s9doqbME7OwZapRTSiWv4d/ojkkIZw3K2unfDANu9nW0RNr6V9FFNXWzq
kTdJVLSPEPs3vytmHgOKmwztKpdWk1IzzvWXLgX9fshUrVR3F1ZoveMWigbPGUK1ZMkIWKx+nJEg
INJllv6OWJFxP5ih8aKAtHqk4t3gYKZBZxupHm1rMtFjLYrBCTxL0RZOY7kEE+bwo5nT8ScsjP6S
IsMZhHT5cQBIF4c1dirw4dOV0xo36wZt1t/VpvO+JHSeHjV8IGtfb13jq4QjKH2vQ1bJl5Trc5/u
RBxvhqaSV50ZQ6GNzTq2LnzP9dOx/CgSYSIBspqFrX36o5yBOHFIbe19nrLx3aq18reVUVU1+Wr3
iJVd8jz7YP9wQKlRL1aYZN/mOhKHWJTH2ui8i7JRcaOQRYcqopN3fh230deyrQr1xokn1Tcz0bub
kqf6PizMwYcfmP8qJuKZXax3udh8vnnOV4LS75KskwCB6V7nJW5WoivRa+GvtLdelNQOafcXg7wJ
HbQbc9G8fz7c+j6m0ktvHW4+W42EZF2rDL2+hQqhR+8Rj4A/q3jEtEqtHJuq7Q7SKIZrU7rx9vNB
15fXn0Hx7qLCD26Xyu/p14YuF8MxY9ByBrLaGbG5p+XlQQgstbse3dP9iMbMoY1g9H4+8geryx1N
XZtC9wJWXn12Oce1ZfVK9I5OkXyqOrfcxCIxjmY/ppvRja8+H+5sdWEQoTnKLc1rhwbJaqJESmqS
CCHeOTht7hsIa72NRj+1SHTk0qeuhUKvZQ6X8sz1U4QUCKu6FEQAFZwXhDVca3pcI9L3JuPoQLkp
N5HXhBZev7x7/7pjGYzWJsxyQrFFu/r0a1aNow9u0afvQCuSya/htCrbzKD6Af5e2SLc0VT/GIwx
P+r4UM8McEHEEqs7DJKkoFE+5O9WFBVXTei6R9jA4WFOgLB+/gk/WEqGAoDLQ4OIzZpzN0PqrlK1
yt/jTE+2uacpuzHW9QJaIgWCC/M6257LvHAcWTJMzDHWOiRUIYWmYDv2DnoxDpJ0NK56mlH7aRqU
uxzPuf9lPIRqXIJMgLlrxxy1A9UktKR8T4QVoQhRlXV3UPXROkZNUSp+VZnGBejk2dlfpshpWK4b
8KHrT5fG9OSV1MnfbSHGb6Goq21TCttv+hTAjdrq3U1tWotNciUvBU0ffEueF3SQ2DtL4rf8/a8I
bbJIGCKonu9xP5bQmYa6vGprKRI63bl99/nG+eBbMhhpCfc4sfyaqlEURpJnRlu+z0VqbEvc67dA
Csf9gCpjIKHeXbhrPhyPl5PW6YIlWy9srut9XOVj+d43wr6iIJHiFtjkdzxcxVXLM3+hHXC+mKgr
adR1wUcv5kOrxazH3IlkrqXvsyPV+zrq6w0F5umOQv4l7Ph5yEkQBbeJxPmP7pm6uke1CnwnwVL2
Hrl1hQnPrGdoLrj2T6/VxTcc4+GMCbUGOTUYX204h7t2mOsLLcTzBeZH0CDg9UCHhMrW6e6hKjmp
Yvo/7J1Xc9xIuqb/ykRfL/rAmxNn5gIoA1qR8tINQoaE9wn76/eBumdHhaollvcbCnWEmiYLiTSf
eU3J5rTm5GikZYLcRKH9tMYq9VunfC1ah5Hw6AIOS9GAUtO6no2ucV8JaS6e2kn/1na18EONi6ua
rV1MqnR4ebmev06gYXRiKUsu1uVr2SooQl2qBVL3pKV6cB/LM8I1iRNf6Vr/9PqRQBISdtDcp729
ivViB5tMITX9UzCo1e2sOtF+6MP4gNl8c3x5qNX9C6wLSUvQsUAYFGTA1nY809wi1SHl6nNYlDp8
4VbdU1ULP1Zha17lthHugkhut0grF0ddIGWccxoB9rKQfjtmBoCag4iE8gzhQdf3wq7Vj0IX3RGE
jvZDq9TsU4fIivK6w3x5WIohtHhI5rn+1/knnVkQ0YpQnyd1UnDhKgLtbYgm92OUt4HiJmnTb9z8
yzX7WxL614hYcdF6Xs6AdTnUHPGPUcNCe45GukhhV84f1cSSNqo8q3331yjLUxFjQOldw/NyQWGy
KBTtWYDjuUJwBZjkIEH9LNMCl8lJxTf0dbg1hvxVneeKIsUk3l6dbfbYjY6U69pzXeKyvV/+mx/r
KYbCEXeApGYCjpdX6mr7/TUipzfcBaqE5Lana6aqC1QC1Ux/BoIY71snMa/iCLVSqdel/ctDnc8n
yRZ9ANpk/KEtdzpUNzjx4swVha4cTs0EQmyOd0ZbBoiIyznUCa37/uoRUVYjIdZ0oBv8PR1RCe1y
MEDOhK6etM51ZzuPCVmvs0saHaJvi4Hbxso834JIjjGPXPNc+HAYTkecAgxIUx3pDrdT0FW76yCi
IAQiTc9tNtp7/M7CbxpouOLby0+6XESnO4LxFtVBclio2WsgsZMakelkDcKqoD7lu3DsoitUwmxX
q6vwU5inygNaNzieWK1+Y06yteU6fb6O0K2E68RNidAEU3D64EJ1elPIZRK6qaEDPsHS8Q2zDIVb
L7cYImfbf9FBBeayjEXZa232WRXlIEmt1Yf0W9BPAbGNik9f5WH12rfJQJBsWD/QqNiPy9v+7UC1
hnqcml4eWbFBPqd7B919dZcJRLweC45E0wVRJ8LrTkWBY+P0+QXCPXmlDE4ct1QO6VNwzp0OHtRm
NFSzxlIKoC9Nh5kqonoTZVX4EOcaQmSZbQkZbDhgw90k1bJzrQRIk8FCmkuvTkKzcOuinISrpkNO
FjgqxCqJizBCrD+UObpqHlILQndBypqY46LyEX8zkq6UHs2mioprI5F6GaI9ZnmuZsoTcbEyIpZU
uQHc0Hj0dC20v6NUVHyO8gg1RnO2Gq3bB3Nja+WOItAMX6hBrePzy6v9bJdx2SzeSETTlI2RWT6d
GirKtZaNmhK6ppO3V0Ub5HeaXudeFFXFVxLB8XNr280WM2CVQtA1QiWDM4wdTnpNGnE6bG8gNKO3
uRq6ERSi9mqoy6nxhh4lvpus6q3sGq7UcIOiW5Xva5ogW3nE2QkKBWZRHF46c3BT18gbE5oX9J5B
i1CiUp3JBfgqqGOD5Ze90im676YeGhun9tlDMybSlmh2EDktZd/ThwYpjpBOj56SqxvlzxIrtzcF
+uQ0bgfnWh1H/WiA7j+Y42xu7IALT0vUjVk1V+9Cx1idpaRHqeGkaCm6UxP7lgjr1A9VdQ7filhr
9duSKDjfiLXPVhY9copRiwAoRCtIJ6dPq4R6l3QUChMQuLruCpQIhac0hpK7+RBWnlRJzl0DgCXY
OGp+1ddOtjsZDRjIhdkHkgTK7+nIiCWVTq5pUEyE3IvieiSdbBuv6jQl+yTg+oMw1jtF+DaOgLHw
LBv4zu1oxkV3ZxUDV/iBjBqNiwbdxzddN0uRqzQqMPRcyrtqZztCP0YEq/D4qhb9aIJsBN9cqLyh
9TNKM7Pb6YTH8pWlkawitkTPLrhxBLtZdaXCUmL8sqR23ut5Lsf3ZkqRZYc+dVPtMkCOr5T0Jrrj
zMMFnqwHnUsK+afzkRI/y+Q96qfB6XaG+sHJIjef3r3uIFkPspr0tBuENiuR+kl7h1yG5I6TG79x
NtbUeh2vB1klkSLC/duQQvUTqZurKV4oXTfxlf23/u9//Rj/m4Lkw19rpf3X//DvH2XFkkcgZ/XP
f93FP5qyLZ/F/yw/9n++7fSH/vWmeireiebpSdx9q9bfefKD/P6/x999E99O/rEv6A9Pj91TM719
artM/BqET7p85//rF//x9Ou3vJ+qp3/+8QOhFbH8tjAuiz/+/tLVz3/+sZSj/uv3X//31+6/5fzY
Mfq2REt//aZ/f/vTt1b88w/lT4AgJqcXDTiKWqQKf/xjeFq+Iml/ItHKBUvDmCTNotD2xz+KshER
P8WPQf1Cz5TMhjB1OfLAcSxf0v+kqAmPnHCZ36ZrgOf+/blOXtB/Xtg/kAN7KONCtPz0L4GG/2x6
IiXSNP5SFWaVL5Wh00VupFWfRc63CAlcWOmVrE8g603VSxTKmB+aWpVu85YQwR2jsQq8opV73Kyd
GgXIaSqrqzzSjGEnaiuZvKaStS8qWnCJj0OqXl9z+yaSl0RmUbrdVKcCcbW41B6CvDb661aaHRR2
8qQbYbmKOClu2mQc09spnPBHKLi/+pugV7N4V5md2MVRWToeRXJ+mwYOXb7KQNH31xqSYN7I/xHv
JcwCHqPI1ATagvKTalZVeCtNolO8APXB5OiMov6UJhoSHRz7lrhRI8gJ/gxB1fiWTfMk38/1rFa+
7fS4rJlhhZnRqGgdkYqq9M92I1v1HmRIL1+VCZr7fhcwMTurBBfr5kZmpleI4kfH0oFus7OchuTb
6nsqYLOFN0idIecAMDoqwr2RZRU6i0oX04EKe/N2jAetdZGWMp4KpZBuDKMwOfgyuIAeDpv14Fry
bHyw21xXoXAo1XVp1ohC2lXvlL6R1qO877uo/jqbcf6Nk6vPPNuuzWMYSE7nGuGUv3Vw32ncOHMi
yZ2ImD5oKLA/6WEeljuprOK7SrbzR8uqOvQ1ZxkD2Fg2ouZ2nEOpPiBrFzx1dVBLXtaa0gcJolrI
b7Nl6vqD3LBu1MwyjlFZx5TcnaA5SqaSKgegl1DhTWoB33WapbJXlYn1TlaSJbKN1UDaBeFYmJ5T
qn2+x6XBCvx+ol/karktdobeFrqrh3rzXeSaKlyUuHClVx0p/UIJLP+KfF3Uu7UmZMmt40kDmjuO
g1ug2ircPGyicmFv92jAKMNVMBK177TCgEcbk0m/UY1mlrwxjiEfKgvDYUjDGDVqOYqjq7TSY801
+46PihoUs4dniKS6NI9A7JsC8URvTos89kK7ix4wHEy+a30ct1chodQTkYo+e5Ohiu8mJl2fG83s
2r3kSFG+G+QoWHwn6+GGC7H8nltlou1FEZePMnKflidNRvzUgVK411Crz5DIz6Etqrk+zjsUMihr
6E2Y/5QE/ToP6XO15WXkI8Ig2mB9sAI9JUhHtyPygtQW5Y1RCuVTZljZfaljBu8KRR8LD3mMLnXL
oEvfVU1r9G4MrKM6al1wY/ZG+10byjQizNeDz1SRB3NnCxQn3TGpYuq5otGeZblNCtfGwQ71rxle
lDuCVUV5yUy66DjIcfMzdnq4ywih9TgzTlnQeH0KScrrgzasXMXswudGxpjDCxFkFG4357zQWG7r
2yAwZvkIfnWOroY4DVIPwc6AVxKi9r4jPnOMY0lX/t1ccoa6QMQQ+0FJEmpmLUyMPfV0DiY3deKf
WVKYi65uOpSHRlToP6aNPuybuhxbyFmBdK3oQ/EchDE2nVJaqD8DYpH0XRxZw7NlxcNzVMut5Uap
VA47eB34ZSF+pny2U936bHRDX3pNqtgfm7jpjT2KInD5jaR8MJFDRVh9UJLnOErU+BBQ/fs2mQLt
RSsvInSQLd25M8MgfCKyrMa30BaYF5MlmXmSZuTXeS3P874LxyVO4LVcqWnHYQOzgQRrMBzp6ywZ
0mO1xOUfw1y3PwNwlvsd4rmmh1R9lHjtHJieFVK91jwhnCg+Zs445n6RV2bzVkC3n75kfZDW1xSk
rStOjSB2jdLqTc8oMWNHS7u0PlkBslr3mtXJ1kHKAvs5bQUPV3QC9n8lZu1OSWOpP2JXBP5ZHezi
EOLtGCEZiRe3Ujlh7DYOsutklSlSvH2jEVhqqL7OBYO58VzqRNyTJB5stCbR1TLmNnVDA6lRL+3G
qdjJRgqGq236iqbtaJkwWgBFeL2owzdxHyBcq41B8xbtZ+wAZsR1531SS2XuzVmmP1b4PjpuH8O8
9iIx1zaiLC3UwhjJx8rLigyhTyq0SLklRSPeJ7aVYvQB3xwrAxwl7jMjGH699/K2M+02Zinl9U8u
A6vYxYoR5sxWkk4cuE3aeioHzXygsj51+8rkUHOxbwmFS+YWmTtHKgN2tBYrrZspLTYDqi3VnJIW
qi13E7Ym0VXI+hyu2gp1aW8o80Tz0tpCSrAtav1jHUhqtUeBU01vBn3qP1kqfVYv6uXMPqSKgv53
hp70D3OIEQYjb2a73fbB2CofR+iCqjfmZYw488ICf6yaIJF3JRdMvcviXnyak2kcjrlTzsOS6hro
RMMcDBBax3fnNkxrjmVNC6OvSR516PIqlfoYimF6Hm24xZ4e5bWJT9Rc519DFER9RSF1uS8UCc+e
kY+lvc8UaU5ZFbKh7Qpj7KZ9CRfxqa5Gw7UGwzzG5pg8ktdTArAHo2t37LXb/FMhNB3R4ELp3qN1
zKGisSTi24YzF/vBrI5QcQaO5LilMo/PQabx0fWENjiTHSD/1xFmOcTASZBhiIGWbCmH2fc2SlwZ
jupXy56Kh0Y0FpJaSda8C6K6km6lSlmOvACT4jocRqocUx8ibbBTgrYbnhN1nr44Wm38zMO8LI5D
rZu3IaVyGTlSSLgMin6s9yvW/P9R9x9L++D/HnV7UbyIqv4n6l6+/a+oWzLNP8EQkkgj30Id8O+I
G2L0n3A6aS5RK4I0ueTWf0fckmL9udiILCVoCu3Uhon4/w65JcP8E5A1VVxgewtonrrxK2Lu02TM
hBVC2RCmIdAtfIygMZxG3JqFJKEErP9GiTh1GtcuzexRgE0KPqhFXiqIUCflRhl6RVEDAU968Qtw
giYTBIN1YyYeOZUCJIGvLfdN6L79dHv/7nGLSXRaAT4fY/VgDrTVCrsr+zp1P399H7q3gbvRnFhh
l86HWGUrk1khm+4wRLt//Hz3/iHZPczeFxQj3N9W0t950u950artej7QKmOu9SabjImBbhxX2b2P
djxMvtvS6foF0/1P9nU2zFmFVY0UOUGr+zoNhl1VHkGi0+KNDqbK0QZtMdDynWP7jvVOKVNPxrhb
GhH6bpG0SmdX06/T3MFzbUvneONNrjHb+vTvaZ4Pb9443vG+cZ2NatPWEGS4vxe260kmz8l48tz9
GnnvhXuvulvTu1T8f5tdVjw6xpSTFnjOAq9ble+qEOus3LHEsbQI8rBAQFQ81jR0iSRrA/JwWrXD
Cpah6FhrurM0Ba21Wl8lAezNnFocJYwj3oeGfV3MY+IPUpheD86AAH9ab5GTVgfJggsgCqO9BCCW
Vu9aICid9GROTSP361ZpD6i7Qrrvu2YHHqK4zlUrPr68KX51NX6fz2VAFKKXwwRXyL9qCb81IwIJ
A+VGVRkwR19NbXRzrxcEl6WRWrsO0MouTevgKJIIBUpKAiSwTeW3CuFYCqDyEKZi+FZVclN5QlEQ
D68KmzAjHtFti8loALYmbyUTw/HWyJ07KwhNF6nz0g+byj5WSDvuY4DGV2Tu+Y2UpPVe527daV1d
HwwwnN5kyRFyB1S4JivP9sCkjMPLc7AsmZMp0GniUd1fpGuQJFsjgEuRW3neYVaioXN6cLIsO5Tl
0L92FOoywMko/gK8B3K8PuYkQ0NPfq4Pk5mr3mAE/aGRumZjlPX2UB069At/Ft6hjKzVCo2A6Ueq
GlOuH0gFmo+VXUjXWW0M7zrae/7L03ZhKOwFqGhxK3PNrh2y1TTIrSgN9MMUEiOnjPxhysVSFNG7
t68fCsEm5IcR+qFFserMlPlklzEojwOQYmNvYSG8U+JYAbEabUkGnC0GMA7c39hX/Wor/xKx/G0/
JCpiBAG58gGMr7GfbZIRrEu3uCzro2UhHEO/WNrVrDy2+ulJSWAZt4IStG8FivpcVAohbJPp8XMW
OBxrc2tV75y2d7KNE3pZZL8vdXq5uD4uHU4orIv62em4SMfItQCgecRku8QqGbfHz5mRDvglA+38
JAyr+RITa9VL3qJu3Q/rw43TjVBssUtdUKQkXqej5zl+or3eZj4eLHXozeQuho94iTV4VpPKb9Xe
CbdgJOuZhuCtLluOCBA6Haya0zHtHBVdiEnmEXRc7HPqhp8rc8Aeo7G0m9meyz11Y7GxNdaLCBgn
HEXgD/R54fSs9S6MPJjppdqlnxcTbT3ZKO/qMopfZXXLmbWMgqUA9AX6hmdMQfDn4cQGLP1atPmN
kgela2aGOCDrJf2Vj5w0AX6PnS48EGgVFg+NJK7FdfAQ9oaCMw4PZDbOvBssRXKtee73r9vmPBDk
VSQAQBxQPF8LHSRlPVozMkY+thzIKjnYa8SH0NGhO9Q159CrIH/L/HGnI1WH7gCUOHDUp0ujs8sA
9Sgx+hgVLDqMWnRja5T8im7INpqO5/MHQQH4wgJkwMt6farM+IqVEa47vhwEzb0RZM1RxqdpI5S+
NAqMLlTmIGvQSF7FXxIuxWD+28lX8kk6iCFufKkuvr/8ki4MsmiOoPlEt5pkZ9nkvx2QrWCxOThz
+xVJ+D4ZsFFzE8A9zy8Pc3ZWMFsIydGNXtQ6UYQ/HQbDmrHWlWzwqZOpbyzq07eq3NR31WTP2NyM
04+Xx1vFrstiAC8LikXlnqZPurpiMBWvwm4qR98s9PARO15pj3FSg6NAXu/wPkjRdhIQuJPAvBJa
XG68uvVlyvDgaxCZ5V4gf1wjbVLOSytS+8FvDZDmQRVjcjdEMpXe2uw/vPyoF97gAjVni3EkIhG3
zoOARWVFrwx+WKD15E6Zo3qLOpLmvjzOpWeC94EqBI0wEHyr5YiFi4Y/ozP546QX35hRq/Xtoo2V
Y8lg5dXLo63TYdClOrP3y4YOIQFgLqcrpo07EVtahj40pVAbY2yzth/Q8i8/Fmi638/4S7Rfktyx
31Prsd8WDcXPfY1aVQgYJXOSjdNZOVvB9PsX6j/4DrCEUORPP084mgm1KVn28S9Lejr/Y+8cJauw
EG+YI73Z1WIyWiiCBL0UP4nlDmlk9pWHqVJlHdNgFMWBuj41rlyakwxqh5A+KrBIHtSx0LaYOmcb
gI+7OLWgTcItfTZ9o2klXa7Nk59YivWzwIR78CJUJnBTgtY1qGFycHK7veuswdqrwHY2TuOzi3oZ
n94pK4a3BybmdLos0VWGnteTP+Em56qFo3vK0MdHLc+bz1T+49uCZ99YNGdLlEGp3OBWDIYeNZHV
mpm7WYxqIU0+vJb+a+r0WbfIYpaUNxWURzdu0YujLbgDwj8QvGuNlGpIx6Y3jQkrrri/shKrjd2w
rS1PjVR5Y/ldms7F8IdIi62H0sXpdLLtg6HDQcrPhESjlpSLY3qKO98pYwxvKSjvR3Ra9Y09v9Lk
5FJdZpTbgft7ITOvwW2RokWz1Y7gMPELdlHYyFALF1rwgPwMBvKJXODF0h+qyko/yeFQvdFHcw/o
lvZWRM8Ap8/4TiFtoUGShULdCMwu7UnCQETBIKOBd1rNihRbUjbIiexPOgS5qGin91kXQhGUhGhu
NDnbylwuvQaoNvTgCW6WusXpawishAbEkMs+XWQaU1SM72pYFB8qvQ73XaPpGFuY0gb69uKgHIQU
NxfXIHM1KIahi+eTOvt1NmSmWyR6szd6tX6nxk30NtJooLpJRXd74+VfWN8ULzRtEawBdrSufI01
PE0TEWc/HpxK99LIaaFOBb390+Tlfnr5vL/wkIhxLKxUiFhECqsLWxoddKota/KjVJZYRSLLYMya
3T2KK8Wez9GhEta1rw3klnuMiBGc/wIjWosQmL1WgpkyZ1+mLlq5jaLXtScPCaajLz/e2SX9ayBO
42UiwTSu3iFO0ZqWUVGGJCl3OxKq1M9GeQtfe2kUeHwODwXnBTeD0+Up49s5KqJUfDE3Zb+jB1bI
OxQK8nxjaayrvMu5sLDxqdnRgiEvWu28ArSSFKSS4teNLI/7uZlg2FSOHs6eFi7Tp1AHft+KULd3
wywwvasa2loeTqxW5IkhA64iV0Ya+7EdG1u63JfmgQgdGCarF5nI1TwAZCgq1CEVP8nsytnR6TPa
g6lH81Z54dIW+X2g1WslV82CSWMgA1HTkOZojUs29mjZWwUFny0C3lm6zxGHlwxYe6DNRLcraGld
i64c0oLTR5IwOo006ZOZCPWqpUH8Ljda603cIG63IAS3JI8vhBML5NGCLk6QeSYEPgVDOmV4I/hT
7hTvDXsGVNzUzviWewEbpUw48m0oBdM1aKiKjltWvU6L8ddNRHrHs0M5Ik9ZJyqWWna1Y7ayb+ZJ
BlREbtvhOu7aaguJd2HxsLLJP8nFQbOu68TFlAEVSYXly6Gh7wAAjTu8/fLXX11kKERI3K0yAdKy
sn7PuzRQhc4YWH5gIJXlOvmwwNPxUv3BQRSBn5gD/fPLZ9CFxYreCjhddgZ2LWsjIDUto6qOMssv
pcHaNaHV7rVpkq9JAYON/OfCxQxIlOVPpExOvr4niYxsJQO5QhlaiK95GhYPaJtJ/c6p86pwm9Jq
uo3Yb90PWo4k6IwsUBBllGXXdV8Dh/NJAZvr5+pcWwe8U9XJjeo8fWiUqL6Zh6J6i8Jv96wLbUCc
FoNVbEMz2McvT7PyS5PkpCzHJyHFZZ2i7shMrw5HivDIRs7wHHvROYmXjkQjB6GI+lGSQ928V+RG
K462UYnkGHcOtgTpqBo/BPgZ+aCmwkzYQQXgFDO2048JRvT48HKD4KmRqFMDEKCJ7H2faOJjUcRN
5yFjrca7sEd70JOLOXhXquCBFSnO73FobOvP2pw2mu+kyvgmN62h8uwWPb5dT2HLPEZhFVTARBIN
ox4V6PhNlNbCxpQG4A1c8AnlDsPOlZ9N04tnAtC6vI1UQ2q9DETDxxqYFC6zubCsfZxhGm50PT4g
SSvJs1u1UDD2pSr0H71jD5MXywFKd3WhMCXDJDmfO2w7Rs9A+RtXaKOXUBZmZwyehEYyoqDQ/t7Q
H+oRNEZIJdhZWu+ge0gNzjhoSQ0rVycJxOaottVgPxf6+FURkSTeJHHX3PWDgV2yGRnN16QiQPcy
al3fUMST7aspj4GYoWM9fRR91b2vRFEkrtbOynstTqSnCbPaH3Yr9PoIcXN4hDpTqbzMpNLwVwXB
swtwQ+BBMVfSHtHNaMJdD3P2sYllaXKnWTgPoq0UBbxaGPyICgG1pk+C6l7IQW/5PFOPOm9nBG9A
VnF7GCYs0X1WNvl9VyhVi4dtqo6LxSAuaYNR5F8H6JHaUWvt7AMyl0q6D+qh+6nL/RT6Hb8jdXOl
jRTPCGTjB54kA89TV0VxE+VCxnh3HmvUJMqUloipd2rsBh0f6NDmMFcPcUFW+ijPQ9kBhagVlXry
2HaenWlycCXlyYSfoSoPqhtp4MS8EN0SP22qUj6OqlMGXqnmrbYL6wGbdYT5tR+lAbDCBeAyWF5q
IYx8bUtV9m3Mu/EHIeR8NVkpkNZCUZvSNdS60Q6NPQbfQ1suv+uayJVD2XSZ7FmBLBX7crKlz1Io
m+0ONnbzWBFGEEV0Mh+DdRbubVkMsmtI2tCyQkb6bEM25vo+5JJ8/l9YBQxjm9Qa12e7/OqJ6qeL
Bnf1OgrIr6vK4Z5Dx4FMFKXo5R7/7WxPtAoVbFhAPiyMJnIbOavTfTqO0ecmHIcOmFSDLoCkhcS0
vQi2Uv8LFxjIPYrI1NsWCPIqlM41KSgGuVJ9wTF539Cx2OVZ9jqtpL8ekjOO5yM9pI2zeshx6oRW
arnqq3jZl2D3poyb35a7fAaViguL12mZ9T2yJqDoL5+wl24Xrmf6YsiVLbfo6fzqXRkuoYLqT1mC
BkwRG9MRt6z5rVHZ1nFszS8vj3eem8AyoJO4KDRTnlzfLEEVgEmNBuTqgxwjmaiXFs/5eqi6Gymd
DdOVWmMeD9EsEf6+PPQyi6dXCex8jZGpIdIvW9/ZNJ2UuJbG5KqawsTZl8LSvqPzJ+MDIg927eal
VXT7DjLz4KpR5GzlnhfKcBRuadUtSQu52TpxEVNk6pOZ5FdmbEah3yMEV2NdWSAFpIXE2XtBSqe4
jbQArekDVNKh1zGC4fyXxQcd5+p0Y0rOwxhaedS0QAsQArMMTt9+KsW1NmZxelU3LX1op22cGzB/
xjXWufa3l6f/fKUxFnsZxikUO1Kd07Gq0IAcJ2fpVWFDWYu0ON1DGu/uIn1wDobdRxvPdr7SFurY
wlcGeELctNq6fR/ryGXPto9aaorOTGi7pjHDW0smhNZb7PyQ9mk3ApYLE7oUCLGi4xmBY6wG1eQR
bAbKnD4nd3bPRY4T/WTO+7CTt3RNz48mhNs5MFgT0BXPGidNGJmWMFrHL41KxUG9S69FMm11zS+8
NdzP2DWLUutSAT19awrA3RLEDaAcOZG4QgLpXRsN/T4e5IFdiv3gy6vkl9vPapdaNv00eoNsFarx
pwMm46wNI1kbtWG1zBY9bY4/6hlafTMOtfZY1sVgXg0ibXNvgH8ZHJNIid60Q2M9xJJeasAmR1qL
yIRJ74PJasOd0mp5dpeoemG4gRbP3bGtDPGYyKIP7q1i0r+IYHI+APmXtwAUF9YDQACyvUW9G0Oe
5eu/XV8xbOQE+4zAH2V1VMCBBHW0RwoQUtgUGkgRvTx7F4dbIA5cWnD41pmQ1NpONYP88au6syfX
Lopc2lM1bt7rWY7My8ujXViBAI44iBbzguVcPX24elIayYqUwBc5xLk87M0vnZk3G1ijy6PoXBXw
uhZF/9NRnIYRsmwK/NKUIoIRHMm7D/IIa3RjoAv3A24QiwQH98RyIJ4OlFp6X5t6FfgYF1rzjnBZ
JfqDNta0OJe7TWAO+8oeo9t4mvOtosClN7eUA0hfWfbQP08Hz6gXS32LVowsifg9EZFQP0PcKT6o
UqNX719+cZcGozRIakUOC2BsVfwIUcYYnLGXfPxPJLeHVJPgH1nLV73ixIeXx7pwgLDwqe/SUibK
OIPdjKji4Ock+ThH57usx7NPDtXhADHt+7SQ9V8e7sKpT7MCvjCVNBq+63ayIQsxOrki+bTGozeq
XDeQpM3stk2zwi0QI7tqlE0FoOXlrM4sBmXXLsLErJ/VyxN9JEbubslXMc6T3TCH6AJoHe3GfWdi
57Yz88F0XC0uhm+SGthHtUXq5dWl7UUQaJH35K9+praSFqOZG2Yn+RQuc8WP4IwoXh8aw3DQsn6S
d7MThq1nB1Pz7uU5v7RDkVxBw2apJoGdOV27bMWo79pc8jFyM29yhAW9kHR24/kujYIaK53ZJVw9
0wZoobwajV3yZnGDRrOQPhwQ+s5prY2BLq1YVA4I0Gh906BYPY7ZO3pqBBGPY1FNShxReU7c/9RD
aq7Qj7bAt5c2I9sCdUJwm4ue0+nsCSdOsgr7BxAxrb7TtbKl/SRMd0L5zHv5RV3YHPTQl94rsDSW
yurAtg1wqGqXBX6XCuBhnZ10j/JCXdyleZeDSNUrHi+pHef1hwDnqcMfA0gXTP7TZ5xxWCjEzDN2
mLr5lGUzd1Zm80PWU5+h2FrsX37QC3PKXHLfou6ChP46rjUyiupLMulnCroNaqAkuymyNYqPbfv6
S5AmC8cojNKlyLna+7TyCwjjteNj3xjfZ2oRXXdmvyXtfumBCMEozAFdZO2vAvUQaMBQEsn7YZqN
N9A4xD6slfDJCY1XWqst2SihKwLyKC3zH1bK6ctSs6pRhixx0BRpyyud+sphnNRkSb7N0JMDPUOR
AxPnLOxA6bV971aIaX1qtDk8Bplkb9Q/L1zLqHLQWgIWx828TtugNEGtGZf7v61SGoU2XD2MmPrr
kDqaF0vwBOPGJOLjQqt3r19HKNexKZf9ctYqjoGPWV3O2PRamuR2MPGxJqrSQeWaMC77jbV06S0D
uFq0DjnAz5LxWIurrtAMokXJqa4iZJfsHa9reBiqCQbyy8924ZhD9oCoflGuZaMsH+a30HQIZmew
e14zsm4mOiMQ7Yh4NDcAfIEbnexsjHehqExkSmeQgq7Kn3UsbEr9kBWGcPw2m8Xs5kLVcq9TI1xC
pkBupINZBmFyQ5m/TY952PblPkJbr6YeiurU8eWn/5Vsr+5sPgq1CI1VxaWy2lHJoLdIFuuB3yZD
rntYn3b1dYNVUPSmQSl2dqMswXc1mKV+3ElZmt70eTI+mdivf44qu0Q/tsvM0IWFhfV0Eyp5fpRF
Z11PlNUHtwuGOti//JkvvbEluvhVml86k6dvrAjicJTnKPCdpGmeKkeLv2BLX34BL5dNuyLpDXVj
/Z/vPVIxOuVExYiMnuGhLPa5ESm5DShgHuqj3vbKl8AIanlHGIBqf1vFTboDlKO/m9vW2ZJiP7/y
kfykRcbVIS957ura6Iw2dWaovMRVWuN4Y2gifJKOAPw27qfLA6FaxXlHKrMG/0YgfzsR2pZfh6F9
lKKsuOqEviUXd769eRxuCQBrFFtYc6fvr8XeyEzLllHSKDsoc6/v8qaIDuASx43lffGBSIEgPwFH
PPPjjCZsMsApW34WAKJx4Af4FcJ/G/HExQcijKBwSFWHqOz0gQDZynM7mZYfWU2xax2l9ppe1q4s
qXl9lMTckUpTjMT+4wwAq6J6EI/VQKmfo8KzC3naYzQ5evNUbrm6XXwq3OzpN6HNDYPu9KmKnAAb
A1nLn6PxkwJYCCD20MLvrYaNq+18Qy8IK2SOiJnpxq47/7EBynA2RwtgVymuYqWwDzIUWG90ChWu
k7YlLXRhPEDEgDkB1wMnW9dW8DNQC9BFtl+UpnxdykGKQsPc7gt8jDzFHLaO/EvjEW2yqWyUdoCP
rmYyLSICB8HxYSXyQ0er+5G8rf7fnJ3XjtxW2q6viABzOGUlspMk24onhGzLzORiDle/H/Zs4O9i
EUW0ZgY+sAZaxRW/8IYGX8ze+EcOykTdyeE31g4OBOBNAHsLS2m1diH0/LSThO1FUoe0TDmULh18
6ziJaU+rbGsoFo7ggFATebTVxyFv0YIf02xvLmb7ITLa5kgLaDxidPI++cUlIsMggloY4RgEAULA
63lMnUozUdK2Pa2nStvWDRLWtbRnA7q1Wm9GeX2/3wQE2LO2op0a2+NoAL501Ime39T/Ndlx6425
uSfNvjke8HxEkLnaCXquv2ogfJvo5rJW5Vy42MM4nyYTQaAQyd4zfgLv9Jr+/9NIwRThF6Kem9Ki
ZPcWNb7S9qw+CE9W43RnE0AeXa5xj02yrMh1dEEReHFE462mCryWkO2MpCEgKJjLGvvtVtCYSnV2
ZIqq3WEeNNkTNt3nCqbC0Uhq9d/7kcJK+/9/n4r9MIL3JJaYN6x2TFvOaaSZzO1gJbrwYiVMfznV
3OnHNLat7JCraJt9RKOmHi54kFgVAZDW/JmbavMgKJHRbR6iJD/e/1kb4QR3AQhPeC5gqtYxV1FP
SVePmkXdyZiEC15AeU7qwPrZdVUzHGg7O41ra333n1IZtIDvj77xJtJ/gCZNjW1hEq72W75AoyuH
gNespeY4ZmZ8gEYs+fdH2boW2FxYYb3qGK/v9Ci0dPzgaDtYaTW91F2RnJJ+so/2KP65P9JGQL2Q
s3mpXhlL5AvXBwhFAGOmwGN7QB76D0MBWOOAHoNtHjDyNb/rRZOUSJCEgy/LJNuOMtDtRQl8JwrY
mNdF7Ql3Ja742xZBp8UaBJvJ8QonSl86JJbcHieDz/e/dnMUHhO6VUhMkRFef2xt6qk61IrjBUUS
B6/VEVDYk91mO3nKMmuro7sA06FY0GVYyk3XA0V4f4GrCAMPkgFSqVkjadWxxiT6S5YFZvwwJFn1
rCmtvFe837gPseQCOIkEG4/0+nWeajrvRZmxPxHBfmqZ7YfRisJnPazbQzHZ5uX+jG7unwVvCLSP
WaXvfP2lVqkSIyLf4mW61n9P7UA8m01k0yOhdxANwXgyYmJU6K7OpUmT/Dwo7d7m2fpo2gfsH+QB
EN5fzfaotzPG5XSxutpIv49J2TgXE9V/BzdxTddO/At0QO9/+MYRJQRHLoGGO+/q+uGh7DFoucND
Z7dWd6jnKHa10hHnpJ7K3xiKsSjdLNcwUfL1FGvG1BWdEfHGAWT4jHevjloadjZulBvhnlrlxvUK
VvX/BluO0JsHXJbxljcmshizi2T9gL9A+r2bs8YfgY8VbjSHykfAHrblliCE90zBtg4o6cbS2Ier
Jq9vI5Xeo+6ggOtJ6lC+xIgOPcEUUHdC5q21I4daLhoUYlnD1TemxBOim7heJ6M+6Rr6JONk4jhc
iT3PhK0PolJKCxmg6C1rBt3keZYzoq6gSyo/DRBPtgut3LlutkYBgrlk10sj9wYU0CZw7IoUa8gs
jy5zmpfHGUuEnX24QbnBaoa2IGExku+Uz6/njQL2KGYzN72yygRcO6X5Y9Ikx+WAU9PTU/Mggim6
CHWMj40IZFeC6vYEeIympd5JRxlXdNeyqvolT8LSDebEeN/K0rrA0YB0f5kLPPrWXjHIqY6KMc+a
j6RAe1IgOp6GQXVcpzT38DarTbQMxUimQwhCq4SI5Hoy6FSZcZA1mq8URlC46dBll7TqTJxBgX/s
QZhWK/y/0Tj9lFHweacCdj0ahmQywr626s89qkd4XZnPM92iHdHL1bP1OgrFUXxgiGwXWOr1KAk0
2CqrQtmHMBM/1wat0ljNzSdjQmqgl2WQxKDmf96/Sbc+DYt1SlGkQZBTV4MKIwosPZZln5Zm/tjo
VeqXTrdHntj6tCWdM1kyXFjWy2UnOHjps6X4tN/sD2pRa085ldmPaRrqf1WVIxMORBgv75zMrWGp
Dpp07oFGAc2/ntE2zNGdjjvZVzQhf5LiRD73mRGfezPndlVIbvGIchJcQe9P6vpdZikp/jKhHAZi
eDbN9cBsJFXvKcv5aWVa4P9kWpYH7u35a5NkGM5VQw16s5F79SwQkvCAw+b5MS0aK965Nm4PCr+E
+JJfRIWU5tT1L5FayZiVvNJ9Wt7pOUit2Vdluprk8OJ8/6s3hqKyg+zb0npADnQ1VGG1bZwjpefr
lXgJYrt9SYmxjjmuJjsfdbtpIbZxodNkpylNj+j6o5SmbcoGnQMfUr1ZHSUKmjMSZrmycyK3xlkc
VplBFBHg7l2Po45RFufw6H2DsOaJVLdAxFCVj/fnbfXoL5uFJv5CJVDgFNBeux4FZ5ZCMoQu++ao
WMjfjXXS069JEvVsJ5XoD0bbJX9PYVlOl74p0r3DudJRpmrFD1gefVwXuQdu9sioJnoXmpPit7rS
t25TdCEVrBQSqWtijidcA0Yk+qMmvmoEoo7pqpWm/yMZofPNMYWGW+M4fAvyQZnBWEgAdqtWtQ4j
IUyI0J+p/Ei1Qe1/qkrX/OEgVFSBUwUX5cM3Cj9oTpH8TCPb+I6hcoSMW2gCprZo2/yojWR+1Boy
HjceaW8cxURjbuewruLX168nz+bBIt9f1DGup99I7LJJMU/0QaBGxwl9bp7KUEKywpgORSo67/5y
r4+JsaDKoLBTFKcySZ5wPV6DHGhhm6Xjd31Uf7ZA/h50KUMnO4+EvzOUyt/1JhOicsy2AkoBOZ62
PpfO9VjxnOX2pNUj9xBMKxdvkeYlk6xRfZlTREIOTj22j3o5hYhHhnH0vWzMoXtANBRh1lbrF1nd
oazLbyigTtZLlcn5oSai+zkGFeKUtZE5T/LQNlC57SoyzYc2G4zqSGlQSRGgDg1QXdFoRO5QCwRp
6QHlqO9nZhB6BTHE93lyZtMVZZy15zGTbQRSRVXTrGnMrEFLVDGR+J0zZDhlNBFBdY/y+NWQVBgh
FjCNzm1z2w7hDg+i+DgMQ3M2xrafXvQAmwpEO3lTQB07sfaxguLLc4pxIYRU7BaEr1ppHNKGbBvT
y1B7DDFlbxP78/0VWM7uagF4B4jouagcyiWryEEurUziHHR+bAvbVyQcqS9aEHTZI4B+u/dw5FS/
OWU0htPOtr55g1h7MIW8fYQT8OFfsaxvcgkz4I2SJLP3FyXW9GBHIqYlNpThD7lMrR61OnWSHkwS
i9xXWkn5wumsJzfPUC7cgQRuzAKBGkcLGzjgC9ZyBN/8FAuxxzZpi95vmqA/lkiIuYj4mv84OtYw
UOOghYPy27m812DdZfNTKQKOvfT0MRJbHTSaRKlairLzhyZgGszMdD4oedZDSM8GnA8SfcR7I5rg
PzznI5rM6Gyhv3qU0FaOThTcqL3c3w3ro09F4NWxG0Y2QRD/vJ6HqIiTeEiDyV9KpR/CTkp8Wx60
41whF3p/qPXTxVDM9rIBSLPAT6w2XrbIYpnKMPvd1CWe3ubZg0Ba9vL+UUBDyyBf6PLRh73+oHxp
7kkq0tJz1uXHCF7NRUHq53B/lI2tjMIANWaKeWA0QIBfD4P8bzzYKVd0TFPkgP62/ECVskEsqVOO
appHf40akVxcPTpSBaOoKIadS/t2B/MLbFJzSi1M5tomthyaMmr0SfaRTwm8uGlir7La+BxbgeWn
Wj0dSjOcdwKD13rR9e2BHhQrSEaBFpW11hTS0EEus8Gc/aVmh4BZYJXRQRr7Kjp3xQjYT6SV/iRR
QD4o6tTULhrC1WNZx2hIQxaIH7BqlaDZWIMU7/y2V0bDzW9DCn7p5cGeW+/lLHQSHbn92c+UTH0s
kwGdYjZ/9bc1O/Pk9mmPGWIkEJU7NoY+2W5lOHPhy32tRwd5DMIClWALFMEkhiJ2GwuXEK/GFMc8
SK0aja4pofF70FrykkMQDeZXnB7M0a0F7apjp1bNR7Mxu/Eg41P4Pc7rRhxGUeFwk+O28HPg9H8Y
8yip3WAJX9y6rfICGyV5+K8P4jiHFQ9/3TXaMOzdrNeijzoaqN/lrhXJ6f7+XQd4y1mkSwIJhWVa
LEGut69uIrrltM3sY4oRvMhGYT2Rgo9Y2M+p82+BRfN/VRcgl2aVtfnX/bE3bkGQGhrgWxpq5oKn
uh4cwKracH5mn65KXJ6sSTX+S0Oj11w9hWvmon8ZfKiSDrJcw+WIIDBBw1f8YLDLVfS2NnYupuWs
rvYNnURKGM4SAJGbXf8eSSlBB7at7Iu8LONzFYKSgwFnZkjSTFbgtlHaBAdl0q38OC3VIeQi53En
6924iHEiIODm8gLnsH4aRl2ChDbVgy/KOvGDhl60DOj6TwI/sXNFbtwcFLmIvyBBEhyvnZf0BjVw
oc+jP8uT86Fq0/w05ZU4YI0io7lYNcCUk9+pgIPYIqSnB06mtEpcgn5p2kUIkDmJ2h3kMs8QBT3J
RSSfKNHYO0u6vp+X7iY53/8NtzxGb953VK3yWA5D0xN9r/wMWl37l6Jpn5+7sh7Q8ka/3EtEVP6F
ZIMu0Oq2eh1nqBnz4vu7fbWurz8EnRfKygtcn5jj+oeUuoriqtmbnjQk7TcnUuIDTLrwQ2oUe8bI
yze92cevQ3H98fgBQqIZuZpianC4RNiThcCWpB3g98zHMIJ9ev+DVsnJ6yhALgkdWUrrpqMAoX2I
bQoHXhRNlo8honrUoM0BOCmLj5XeRzsTuNqty3g8OdCwUbMgblpD9RxVEa1wApMG69zhZYEwZj3n
0gszMB5G/B1gEje/UWKHhKAtDvVUmag8X6+amjpBaEsMqrVZ4KaFUI/DIBme2hnxTlC4MZ+UJzn6
C4qVpHu9U6O5R9g0YtVi4Ry4reNjL8rwEtlNSgpUtsf767exIa/GW/78zcnI5G5O+iSxvNCM40Md
q+qLVTYjvdoq2QlRNocCV0q4TzBGM+96KDFaWQfz2fRykeRuCPn4A/a9w+fS3DNe2ppEXrRFJw2+
Pn3S65EcHuIKil3oD2Xcu0E8VKe6sdvHebCTQwIRfucKXT0Zr5sSIhH6VwhxLsJe1+P1cS5ps9aG
vlZbVua3QV98TgpFKQ9pqQ0/bHN0shPYHBsnvURTH9u0T/z767hx2inlkUVR0+MqX+Ok2miU6YTY
od+JRjkZgjY83YBq57SvAoXXDwVIBFaOcgzdy9VuMXCOyapKC2n3tOIJxdb+2bRn69mqTWTZg7Z0
jsxQG7pW64R/3P/CtbTz/wYHLU9agAYiucP1LLcgK3JpLCI/skqnIlmHAQ8uN7f1p64ZIHsrVQlS
axT09dHtbaLgwch6MOe9lIvyqAadfqlHU5/Pi/Lm7Fb4gXSXQbJtagG2qNHEVBbOuDXo1Z6Yw9bE
Ubki0FnK5wCyrn97B59fEzhKeCGAOgwqVMk6B10UfSTwaR8cGdqYnTYy0U9un+7P29axWzIguOZQ
7G5w3YTkQWa3o+TJuTwcnW5WL0FujMe0HIedTbh1DqBrceTwWltYxtdfaXHo5LyYY7/ootS5VHBv
ZvxARNb+MANN/WH3mvJ9lHS4QHGk20+pQi96R8ls63PRg1eXzjrdkDXmWMucFotKrDJtZYxPjl0H
p8kK/2mmaC/72XiK4G/QkVAXugGCv9dfm6RJKOtTDMXJEZ3pRnGIYE3cSfV8iHJgIm5vOu1wiquh
S3bO4cYFR0WQVjY4E3Cz6wtHHUCokXxJHl4+Vvec99Rh3bonCzyW/NkfjR51e5bVGxOrc6lynVKu
h7eyShJGyjHCSVLJg63+Oava4rOc5Z/z1u53VnBrXplNAkAyEUQZV2cFt6NOUtQy8LJssXiRpXyp
sWn9QzVYPSkkJI8C/kqZ76Ejtr4QXSkasiwnnYLV9p1kpe0oEEIDyNrIPqZCKmQXVaVEc62xnnea
kRtXAqxNVk/j2eBaWM2n1UmYbZkA/+sRY5qLg+NQ5Np4ELVemRh1ica6bf6KrCz8s5DCZtrZQpvD
gy0k5SXLoP53vXtTqY84rnYAVUaVPitOjrJKaOEj5DaEGeNTh6Za6el2UtZ+NQ+99OX+tbRxVyxa
xGQdS/J3QxRCcLpUpjqJ/CTvrf5flC3a6KFk/9FgUAckKASOjQVCFCnK6B0aDFgaOY34DYjlIrxA
M9OkAkfN+3oaoCRWUyoglkljEz5mdpe4dtYh2mKFez6UG+p8FNXooyxiE+zsNbCgLOwsnSVL8urK
lMJnR2ihfEZIFmOVftJ0v7RKgRRUhw9udo5MOW++Otg5UkFQw8w6V31eJxcL5aoHY5Sk7hHH3Oll
7EDa7mzNrYPAynC10Qe4zVKMfBCyU4cSvPahM8hv0/CH1FMYwfSqRrn6/k7YuszYhHQbuUxZjNWx
y9MANfMUqmhUmCRGRlUarm5HtOlDTYQ/Y87PdL4/5Ea0xIsIbX+x/aN7trpiSM9QnkR01dcnJT83
wirP82DudQFfi26rFIxABU9bB+rdAki83lypPcdjaRtELJgU5v9WYarEj42hTNg1qTNOYrGmhs7D
1AJMuGD+NEt+2Q0GOiPQ6BI/VLUs+VrpGE1hl6rVw2NQ9N1LNMQYmNL9EMZhmhNrQlLD7KYH7NJF
/UcMbsL8JRGF4WGVi5GoBjGKPcXcddVmCcZeDw18aXD5N8d30JUxhWoc+5KTaY6vYCc0AuiAdORW
0+SEz10ii/qgBmjbHrq5YYZzQ2/Us6ZJ2YtwUkSI3r+moHY4y5jUkKYtm/pNJmMqUkOp2ox9xQqE
H1emOEQZxMr7o2wcDeIauiWoB4AqXhcuqkq1cf+yYz+3jORBJhz+mLazuFhxoXy/P9TWJiVwo34J
goz/rM7FnCd4ns1MsRqG42WEAnNQEILambaN13b5uznmlK2JEFd7NJOrVAY/Fvst3ZWDZNVVRjcM
WkcpUO4Ruto+h0q0V3Ta/jYmEUVz8s91LpjNvVZULQdQDZUwd51Jl5JjWdnZzhxuvHIG3jwkZ+h/
Ii6x/PmbTYFvWUPdO0v8NIxIifhG4GKxpWrCzdMiGC9OYMfiBfxl/xn92+T91HTyHT7QQN2QHs/6
ogmrWYw61odcNDVpGX7vh4ri2ktRy4FXtG3k3d8zG3fpAi1aXE4XHuP6VUd9MxRg2iI/N9rkPEPQ
9vRZaMd4iqav8pjsSVhujAeyDPMn6B5A7Nc3HPw6CzmIKvTztBGnLEoMF4/n4oKG9ujJVE3f/zLh
8ISwGs6vtMzWAGtLG7BcCkToT30NM4fe/3niKj8j5LUnE7Jx0hmKFxD0EXXKm+MX42kZVWnoN2bs
QFk01cdKFoovUHb376/a5lC0wdmqCyVoHYTQglCyEutNrx/Q/ZqTJnsMqtB+wOR5eF+nc7m3cT+h
Jgg8jR25Dq7nUsmHvksjf56MqXjsm0CrXUFCqB1FNaP1NkVJEnwz8naOvt7/yg0+JHhn6uo0PYn5
bjangp+qatC29MsZ1e0LdB4ktUbbKf9tolZ9TEcCz3M3V4F2hL4wYckEC9E8W1g2Zgd8L7uJjozQ
v/bNooZXdZ2FWyD/4mQaSfwSApOJvtz/yVsLg9iBgtQOE0cF8Pr6SFGJgV/UO96APe8hRELJowqU
PZD57Jk8bNWoqW2iWA4eiybiemtLOsQU4PXOQihXX+K60gmEy+HUq2F5yKsoOg15M54qekPHqo7k
Q9XGezZVG9clOrTwFwj9eBHW11XT2EOdyPWCgBf9f2U54imMHfwxwFbmMOnx8Idt5L+CpOp39sbG
e0BAQX0C7CIp35qGOUdGiWsR0Pu0D1oPkVbzozUOe/qvW5wV9r/DOcN47la8ZpywXh9ltJMIt9MC
uUNJD45T3HbRWc21+juEpORrm0v9V6Pt+T/oSVSQa2KTXJ6lOUrNCw1BJ9qJRjcuUYp2iAGCb2Kb
rdmA9CebCA4FrOW6Tp9jK5z/M51wRpwai08xBeLb/V29scrgX5loVhj431oOIhqskFYQqOOhpu/i
mP/hA/8hqs3nKjS/1or2sywgDt0fcyPMWCTALN5h2Nk32W4zIM9QpyNU8FArvzdBPh2A06incLQo
087iXzk19Z27buP0cnRJLDi4izjSKrcztTxqCX2RvXCS71SaWhqIBaj/eq6P979u+ZtWgT6h4EKr
BxdLq2AVRJm1YWLZpUMxiPU+XvrDCGA3ZiJGF/Cojs2r2RoASyKl+jusZ/qHTl5L7ycmEoczuywp
7bP1ZVXWmdTHFQUFRUhq7lqpbL40loE9Zm+2Vfn+QBgaAJkNYwLMXQfCRjNCLtYplgxxh9+nUYZf
QAQnh1jrq9/5sDdDLZfHmyCux/o2HPN+gTUkxaXqpO+aSIbzpKTDb5xECjr0wZGhRm1q2cVvRspR
6VSToEO9JB8lX6iR/DTXXA72VLYHe2z0y/19s7VDgTZyFzkL4XgdrglNo5iWVYGnySl2BFhtyd1J
bdr8l6ZgZ/wbZ5DciIyNxsht7ywu5EpuWhPVDdNoQrcd4zx5ARdmpEd1mgQFlkQFxYEMaLxHDtj6
UMJwaOJc8ks78npiHW00hwj9WG+2k/60OHq+FCVYO63Uq9P755QKHm3lBS1J3ft6KGmMzcmOAMFU
ZTifO/qsh0YPZU/p7L0K8NZXwdSmQgJDF97YaqgWS2BMdaFxp+WQfcxlJeTsTThwz6La09LYumII
nGgLLu3Wm0h7sJwinbED94TeWR8rtCv9LtDlT4gkIN+otEPzTJrV+Eh8Dd8HWjN7+fXWqwGrFXgT
al4EcatYKNRTaR5yg8QwCgLZV6ug6M4zZZNfchYG/1W4izXHcMi0r0QL2R6zcmuqQScCCqKwv8AV
r1fVoYdH28GxPCuf8g9tbo5nYTf4MwKN3olFNoeygQwRjACDWze5rLKKYoOGr1d2fXCuE20+Vn2c
PsiN+htseVStqN8zEGu6vrI1dSK3khiqcez5SZgamr3QDQ9RlYwglOq9DbuxiZi8hdYETOy2ORIa
SdHFs217Cw+7gYVnzJ8r+KQ1lagy/D4ZKa9XXaBuTRJRPkxqE/+6fzo3Aj1ACTzJ3LILA2F1ZKaw
rWethMKlCsM61E2bHXucDE/3R9lYQiDM9ClBWIBLW7fbNBtDCjWCON+NtnUeKhBddqGOl6ROzZ1L
9TU0Xb39hO3QYQANqbcioFFud6XROY7Xd3Lae8YQp1rhtvQ2/ka+fXC+KgJL92PWdVn9K5Ra42ke
9fhFEYEmvsy6oEWk98IaXgaUo8fz0FZT9kUaeqv203ayFKS1yzB/zpUo/7MU9F1cpFnmF7NvOukw
DXU6P/VCkf+kAdzWJwkTt+4yT8H0r5MIFE/joFG1szpM1bFThqY4DFMbxX6ZYea4lJ0VRLVhMEUP
0xC4tZM53xRrmMZPWCQ4i9V6rCteETfZn8rc4B7aIN/XH9XGKf9r9C6Dbi4a0R6SvFBxGzDj9qdU
VmqAXn3HVrKrJvrDTO1pdIWZ6oWftX3V02fQRQz70sG3VO6SFiqYTJvspOTCmF2AyPpL4kxJ+hW3
Ak3e2Rsb0TYqSyTbnAI24Pp4T3U/J91y5qhqSYdhSIQvaQmS5JjK+71amO8PlBhvATohL32r1xoT
ggbGgFCYMcjWpxKn1YdWQIHrZWfnbG3teu5AYGuw89GZXP78TfTS9mjt4vkT+pGhp+XZ6oowhEQU
2s1ZjZNij0S0EdLz8i1GmkBrabauj3IF2IHcWfI6gEFnnsfwL5hgjZtgpHVMdF0/Ujkedo7b5jfy
twI4pfpz00ivzBpvXhkdxKIfGp/FC15QMzc/IDnXnu5fIluXJWwwrIoARtKoWz14jTXq09DU9CUA
rPR0hNSQooVRxyb6yXViH7VsKvVDnMn6A8I3yOInkaVV3v1fsfXB4I6WlitA8Zt3H5HAfDJHqoUi
GsLP8JYLUJm1/SWX1GZnp74+ouurbIFXUX5YmsrrJz6Pa0sDB0+DikBw+rNzivIH/VBLuCKL9eic
ZfMwnTs1KLLHOZaSp7ClgeYmXWp+SyF5vOSZcFpfywypOCJfb9K9NUA0IQYj6cmnODSd4oBzuhW7
UtTVn6usSO3D0LQyOvBtKuWHgt7IT7AbyRdC1UI6I4unPOA4nUHRQGr2sQ6DeA+JvjHD4FlQhYHV
CEF2vY9HanKSYqqS58j55zTVnAssHsyw5FHbWcuNx29RQ2UcTM94glfpRdsnqoN0JicmbTN8BnPu
3lLEO8u4VUmi1EyrkcYMt8E6NSuF0J0611nGWB+fqlJDoNRYXNUchSlOCl3/W6CKeBrN9NvQRzHS
0cqv+7t245LlJ1BFgmyzodurdBQyC0fimKLL6El6mg3A38V8AiiknCE2hjuggc1FpIS0PPY6FbTl
z9/cfc1spkPWoAELbah3i6DPDrojxZdO4u29/22bq0gMzLX3Widb3QvVPGqJ0WmSZ2C97KGzPnmD
Uxs7QMetUUisF0DXwpFYF4XiosKvdwgkrwn1CcNcJArUFjb1/W/Z3CsLSA5LG0rqBDDX81baUmyP
EwV8Oagt30GczCtGTf/Qm1S+DWec/6NnLZuuDpHxScuNOTqCADM/3f8ZG08J7BsbWwJudGoYq6dk
dIYcn+eYsn46Rt6E3teh7+rkRGiKB5czdhfahsnOOm4NumCVgB8AgEYX4/rTKzpTuR4OdLmjEBc8
WQoeNKUpnjP8VLCxLKo/VHiCOxWGjUcF/V42KBfBYq+6ugLqporNcURiNoxi8UXBJuYUthUgxVmL
j6NU548jkoGHaOTlVIrf0cJY8CY6RHGAQzdVGxm18EUln3NJk/O5aEVxVBzxK7CpNC7yZztTfLuJ
qWsA7oDaB3r/pv2VKK0iVLUJvGi21L8sbYoW4bFp5+zfZKaLHgVQLH0BOvO/5Ve8OfuTWrVVS1fD
c0Rjf6r7WnzoHLU5dlkHJzCHRjgPAlAi+KV3JxoMjbzH4qpBOfmGOYFxfZDgrNl5Yx91sjubUfWj
CWb4JRa8/z2xwtvTylVASQO4vka7lrbE9ZeGk63PyJ3hy9sTRyMPWUoZnijJHH7orbEyj4qgEHqY
C5FObkXiobqZOhTE1IaRJDtQ5Y1pJ0GGa7ScHgKl1flJktaUw6To+fYCk58U4H5+CpmNr0nV2d9s
uer0c9ho1kBTySCZuH9nbAxPRXl5YAiPeE1X13A3R1o/0OH3CFu0Q9lSWHLb2WzcIo37p6YA1Smy
zHpQu/zr+0eGw7NklrzlN80KB+9qiiz1wAMQ1KjFiuxRLvRqdPW8GC7KHNqPdV11R6DVgX9/6Fff
2qsQDeVtsI0E3LSICFdWOwCteNxYHWPwktnqH9K61dPjVATqUe2j+TIqjfQkkk777kxdT9cobs6J
rAVuZTbz0sOs3QZFhX+6oNjTX765TRdJcB78hcoJeEtbIoI3h7DUkKiLErX3ukEyv9gFYuSFmK0L
HIT5r9qJtM+dng2f70/HTZhB8Q1hCAoKjEgFbrUHBOAaaJFq54lMyPIJo5HMa6wo/jA4pVSfkY3S
o50X8+ZKW+p9Oqx+OjaLsuJ61+Ospyah6D2nIO811BhmDmXw0/0P2xwF7BCypDwWN1Cxtqn1Igga
+Ld1Z/yN86L4QHlB+41RyNF4hcALLD2S6zWr9Mwu6piiRT3YxqXpxxJzZGevU7D1LTTsLchUyDCR
dF+P0kywmad+6CF5StNB1FOEh320q7a7xAirk0E/GxNxAF0KsfxqGFFRqTBRfYRQbdmXTi3D+lgE
pvIxCSsjPgrA8Y5LAcR4meOy/FjlXWkf0SHH4HISmb339N1sTdgb4EjwkyOgoaOwXF9vz4OFmqKl
VPMiE5mqrlZQdcEKTi4j13RKVaLxPU7/vnPXLGNSXltkUsC83NSjRRn1DQAwTyI8/djpbfOSi2DY
2TWbX4ZsGUyYhbK/DtbsMjYMnG9mQhgMlErd6byki6s/aN+qFyWOnHjnyN3c9PTDOWr01QjSiJpW
pzwccUNj1SdvzvTk5ABne7KKOvlz1CLhjkpoXVSlrLywjcP3dhCXkekl8F/eGGrJ14toxjSDQIHI
niRV4qznWvxJn+glmI7U7l0sy991tX+XsXjPWL0FFLtODm0N1axWSLMHtFk/1YEzPbW1Gf051Hq+
pzt1G0gwGP4D8IwIfolgVrf1SIcQAwBMiodMqr4ifhE9Eo/a8Tkf6t6BposavNs2RvvPEDr6i907
44ckoSK4E0Pc3A20aRbd9YWgTWdhTSC2w1b0GNDOnlqpxUfIGu0ZJBiuXe89GAoC02T4qso/Ya5c
r2Oft6WRWGxZNliQuGGFBunBUcJxL/fe+p63A61eh1RRc6nKtNlTckl/TOq+OuVp9m7UFbP2ZpQ1
2VvnIzUzmWYP2bfGjYp+/iT05J9AnftjpWBCeH/2bp72ZTiczBfOz6LvtXz0m6usnjHdiBDs9FAm
n08l1rV+rOvjZUjmyi0WNeYhpyh8f9DNmXwz6Gomi2JCqkvvZ882RuWCBnT+EFaDurP/bg+dQoGE
c7cUhNmEq6slxeRYN2fOQaCO08dInaoTrOvSC6E67Ax1+0EE7K8SNs4idrR+bCUpidpG7zWvkNLo
qEcgePSu2aO+3X7QMspypKk4o/a2urGWiiWYQ1wT2wTnN3XKhsOgjeLPuKP6fn+Fbt8BACtsDBgE
QEdvUtlEV7MgjWXNmxCxc+0glU/T3NgnlKLi4wAadyfsvt2G6A8Bn1cWzgTAWPV6G7bs7gzZQRxj
nay/YOte/SjLBBelUITxKckc1A6Bsso7hZitGV36BHgzsHrUl66HLaEIWyh26h5AzugIUq8/ZArN
8lLS9oSWtmaUWswCp2BagWBdD1WQyVUyhvFelaWVH7Vd+jmszPlpxkf2lzNRst25F5dDdP3mgDUj
aOI14OW5Mb4ysDGKRQT7c8Cc/icufVb1gOwehAQN9jveVLhFGpeszhGlodLvF7pa/nN/F21M79LP
JUoinCDSXb1EgTo0mYgLpNADRXI7x0JrJQ2Uk20n71aspyfC6WDTEh3eNnZR26FLFSJQiFlMdIEU
Zx5n5uZ0/4M2FhFqDIcCgCq19DVuFAqokfdco0QrlUVrzkDUVBjdEeKouOBwKu2FR6uLhU4sDxsq
ssSYIH8ogFzvGgsUQEGHKfOprNhPRoBxWKtHe/ndxihQoHlZQJAAMF5n+1ndac7UZBl8nbR4UcK4
Ps6lvUfyXJ3x5VtUpFoo46jwPG+acxbyfqkA+unrStG5WZcqJ+RF/7Z6ZRauPqEC7IYgId53DF5H
BRBDUkfrjD7uqvzYta0Cy6LO/MGIi79wCG4e+kBLEhygktJxy7RaaMRdDGoc8WPtY2rTT/ud3wAr
mr25cBjW0EtJ06eRRzXz+0m2/zA0Ai78xi0kf4LkYMZz/SxJTuWaU5J/y/RafL6/a7cmnlyHdh7J
NPnm8udv3niR0frtUdLyaTPjNTIN2vfAMiuX+AzRK0ktniGHceu9e1RUecCzAICiarHmbMxDPTbO
VJX+DNnsU9jK6qUyx+YLgl32cyLSXzEYjG/3x9zYyOwvOvYWTa7b6o1SFlk7133hO2WlfahKqXIj
Sc68+6OsbtZlSwE/4AFWqdWAuF/VadDMBiBXSYWv2I79w66SJD0N1ZAKj8jm/3F2Xr11I2cY/kUE
2MstTxOPZLnI9tq+IVx2SQ57L78+zyg3eyhChHaTAEYcZA6nfuUt6I7nelSU+EtHwvbT0kNotmrD
Jtmpq68u1+dfwS8AyotCz8sW7di5Xq9ZWRnIYsK30Bx+z8Vs+UrS659f/96tWX0GHRIhcpGvX8lY
q5YFdcUyqMOwO3tZZJ0XY9qTc9r8Hu6456eC0vIqKIzbJG7MBpWeVpB60oJs/NIIHTIV5Y1wp+ep
w2OVkgJEHxzNVgeitaxSFPjRBw5qdF9HI4MR2iuc3XfYMskIWC8HO4hELKojhUgr3zkaa7S89H2g
pE1Vi7iD8qqzyllgR+p1rHpKgB1P/SVxcqM7UhE0HrROLLS48n4YjknW01kLrWUs/Da2u2th1dEn
oYvpk44A09NkGSSqKDErvV+WunBP2SKKX9qUN/XlbTvg+fdS/YPTCiaUXXB7g+C1JqbONpSAFrX4
qDZ98iPXU3UnIzfWW0AOwxCA4GihEEnrq2GiVMlq2wsDurZJdWhifCaPU4dVEBw5gbtlOkzugpIg
tl0HoBfwCqNQsbs7Xevcn3niGfFHo4iU4QjM2/pmxRVY5xhNcOMuLVL05cx+7JwTsMwyuh9STN0P
Vmw18UctnFKL0nqO5l9X6p11UZIEIchwttOfxWQOdOkGS81Oc5fxdhVp2hony+nr+hxjuFUeZUXR
8cGdLv9Qw6nnj2kY6vpOrrY+h3J6ZMmJ//CScrfcTo9iCV4oQMDBIsw40Kp6vhphXb2xWPG8OSnz
IpYHSs4GznU7DDaiONz3RRjUKBX97i0jfldp2WT6djLYe6/E1pJT2JMqXiiiIF58O5g2YOitImsW
ZGJIzyX5GvbzWf5gQSM7vb6J5fT8KyB+/i4ESsigyTTk5X071BI6fWiEcRjMyWQeRrssZf7unnAh
oqdATHlRirQ+1hBD/n595PWDIRdOigAbIAMIyt3Vvh7ifMoVd/SC2oNu61dzat0lOR25USWRU9x4
OOl2ph1kD/bUKmUZvD7+1saRrRwoSBDlzPXGQRqV5LVvvcAqwvg6xjbKDamdn18fZWt+IXhA7Zek
PMzRbue3tZJlsELFC0yncSI/hGFyyaw4+y6yBFl3ZfzZjE57MG2927lPtzYROQ54HqrDWMOtVlYp
vXgRbh4G1rgYl6ox1Ms0DN0Jz6Vi5ybcGApcijwZ4AFRnpNT/a9YiiRfHQu5X0O3SR8AxhX3Rd07
56Ya9pQHN1aNrUqwAcwVYsVzu+hfQ83hBOIsyaKrO9btV5RZIHC5+fDuzasm9dyJY2iu0ndazZ1d
RjHBqRNdjcFN/4n0YbwUQwJwpGpG7wfyzQb3GgpWlzytwp0ds/WFkhhH+wCSOH3e28l0UvRZumKO
rghlWhfV6I0RZRuaFsfXv1F+w+rk89LSSwRp5bJDVufP65a0sIYlui5VNJ3CMrlb8uHkJd10R6i2
JzuwcQ5kgk8tEk0NdvNqRmdjTkw9jhBANKr6RJvSO1f9bJ/yzhZfjFqvA93Nm2/dGO1pFcm4ZfWd
Uu+BiJCNKev3t/M5EWy6sdok18xGSnnSBuvSZVn6meTKuM+W5p+80cOdEsrzDf1iUMhG0Cq4Wsgf
bwedc/TMUUbKrnaI1uApR/jV9Qu3jFrfGd1+OqGXnYtzl4jSuAvpYg7XvMmT4ugOcfRXRvQ8+TPy
Rr9bnISArZpJUZ2o3C+fMt1DoSBDbhtFyYFt6remEl00ZQLC1QDLcbnGLPX9FGOhem1gwlTXNm7C
zi+dztUPiZrrf9x8br7bipcgWNk3OoK/XvJYizL6Zi8hwtFSkzGJMBOjcuziXhJ3nv7bU/Tse4GV
S3Sy216NHy1rbn90aPd+QhNteXTYsJFPacyeD3q21J9f36+b68i5JyfH0YHC9u2U1l4ByAqQ87WL
Rar/yBetA8Oqe6Plt1TE7Ms4J25ymETdGDtHcuOpohDAwCiOS8XA1ZFcWiXxxJzHV/STsu6SDWlU
H1wqqdanMm2bd2z48ZeCivH7eCh6/aGeQn2PcbWm8smXmqeSPSUFNbicVoFOohlZD6ksuYIT7tKP
mcWzfc7iPI/8FlE/z+9BQi8HJdSiX22uTR8maxowlcR+Kj5otTM8LYMh3srifP5ZEHgNbn+SIHNd
K7enMYxaxEOuZdG2Ayr2ZM2Hoa60EvPYwtRwGtUS66JpA93jdq6tzLdaG+sUNzO1HbL01jqBZyTx
k4xKIF63W8QE/6tX4xRddU84x7ItppOATviYZa52CnPb8j2lQE9zmhqk/d1wp7Int8H60FOFNmn6
AqJ9kcCEM3pEDQIm18Jsat9VZushJKjeOQcbj62kn5MTEh8S8a7OwQzsw7WjjlFwf78Urdr6C6MA
+l/2rs7toWTfDGcPKR9yO5/QG1sn9FKeiFT3Tl0/mR8Bjo/YroVvJDE9byMEQyBLkeRSkFrt7irq
iWJEFF1FPnbHJFHx8SyWxe/hbh9fv0jWvcD/j8XjCtUEUv2L49yMWVyUQ6cEoHHteyyXi5MCM+Sz
oRTt45RI20i1yA7Ik6jnbtLQIjHC7OvOj5DLtN4s9KzJJOg0AatYfXAdDnkSawQyvTY73/tUJMTA
NUiuVs1Ee56Xss8vU0rbxO9Srrd3M27Vy7GMjPF7icWah1BTYbwRIvg8NexghDEAXiMisV5xvPQc
bpHoyj00/ILhNBmHIovUL07YtfdZX9nBqI/jHqfkubiwmg3w7YhfEY9jv2aueg5aqA0UdZTkGnZ1
nR9r1+t+laaV/yynWf1egEv8NMxOVnzSxVAKgD0q4LNopif4uGRYzx0QsHU+TZYrvuBeiqJHjrbM
T8fgCjoUS699NioPxB8gU1BkKrwTrJw4ZP3RBc1KVUGpmvOAWOm7yvR4WOuxgp0Y98J5EomTWVcD
gFd7GGNQ8Id4idsfEGvBhOe2kf1BMWYg88+c6mTiEej5k7XU/SHz4pg/z5n4JOa6/qMIrDMPZWuU
qe9GYWwdNMSQjVNalGHLzTiXP1tXKzXc5eba8R1h5B9IDZXyW+ta5f0Yeq3xFC1TesrNdmnv63YS
vyHcWH8nUTz+eX17bpz8m/WQV92/wuwK4N2cGuzO0Up/6kPinOYGQ8PCTJe7N48EBICCEx0ROjLr
OwbbKR5P4qDrbELRtIZoRG9tcI4FsPkPrw8lf/Rqk1FtJoIgj6fgu05TirZ2nVLpkutQeuV9t4TT
waYCvHO9bEwdvSxyIemsCx9kNXVOOKT2bEziatdh/5dJx/Cx8MLkXIxjuhNmrkWJ5HEFDoapuWzV
8afVcQ3RdY4RahDXkVL5z3ZUlx+zaaZf1TbSn3qYVu/Hpsp/atD5MKxU4xE1udHoqxP0nPDH67O7
EZ/x7jKzpPXUtteZGYDHqh9q4hNq/c2jCzLR1zHGPNMBc07UFvVvnpXZO0sqX/T1kgLsxQFdArpe
VJ2p4StFXWrxtY7QLei7OfdDpAAfox5/PwUE1Jf/8JGSBk6ZEvj2egupEN+WiK+8ioQ+oqRoiKdI
Kxz+mCXh95w9tfgmVag91aKtvQsTlsAPHBLQoNVKcxd6WPAyu9gz0u8yABke8iV2P73+fc8g0vWE
kq+QuNBSl0Tt24M/C0/rHH2Or00cRobvTenwWTWz8i7tQjPxnSrKPiiqpf+uERMK2qGCqGK3DQKF
Yz7Wh65ThXaul7dS4p93OsVPaXTPZicav/1dkY56PcR0on9dSx9HxRkvY+h6D+mSDv7rc7Ax1bLS
TrJIHCKrU7dDZfFgF/AO46sO3fmH08Am7BZl2qnrbhwXMIIspcll4QAIuh0FJ97aWzwzutbQ3/0J
zm3Sh4dZFTOac6jq90655xCwcTN5qOtB+kGLD+mR1ZA4GUJnRqeWmnmWHU07Ui8YUqS+redvlGWS
ywV2ANNNRHcYcb1ceqMKWkxjcq3mVsFZxe0BIQrQkBlRf3culFLfwwjJnbnauc9oJ9SnCOrw9bid
UHTjYy3SOCGqkTXvaiLvp9Zx5/u8b9VrnMT9vWW3rnIQi1D60+tbZmtmWUgof/LooA11O/agL/DU
0He/jpWRX0wn+T7USvlBr+u/Xx9oa2+ipou6Hk0uGvurvTmnutoO8niWti7eE1D/VJthz0J9axCC
fjqjtCqp0q6+Jizd0VgoRFw15CfupzbEfCU2zEa9vP4xW0eAxwAWjlSSfrFJFEsr8MXgY/pueEIE
KbyYSuWczS5L0KMcsddLmona9+ujbq0VuSr6+IAHGH51w6Fv5I02tJ5rhxbOh6Ya84OrTeJsl3Oz
9z5v7UkJEYcsDaLmRXNCZLEBh7jKsBUIp/Cs920t3jf51P/TmFbylM3jNCK12kXm0aDe6Pj0MLoP
VZS3T6q9xN+FGELTd5Kw+om6M7ZeUdQ/0c5tB8nerWp/9CpnLxh/ufzIgkpuEhQWwiR7ddVyhEzA
ZzP2NAZgu7IHm1IjQfbmvg2AJvpmqAChJvxiaujTEuw6ERUyzEaOgPuVE9bZ1ZsPJttYmmOz1Dbp
xWorV308xV1XI2C12NmZDZ9dmkargrSxx+Pr+2pr2qjxU2UkBgLtttpXdeMKvYVdfXUUx4KJgTxc
U+b1DvXn5ZkBNEAFiOOCKPiLbmA+d30edQIlxi7WR1/v6qU7hHbkvA+70CMprCatOQ2eOVl7CyZz
sNsLlo4UYYHsEwGEW+eGNskU7jVJftVHWPIEIq3uHgYd9/FjNbVNjIPUYnojSVZUthfqsbYNzX1S
f8LK6b8U2VINx1EAyzvymto0m4Y2/13nnWb6CjQ8UAlGMkQPXpnEoa+rivc3ZcjpvaUqAidVdzTf
o/OXfEIWA9W2Wofx6btlbkzHpdOy/Fh2nWufnKiH/TnGkT5faK4VM3TlZco/WOHgZgfQF2ZzaDQt
R92mUYyRQioGiYeyUs2vyDSY2OR4FleOKGcSQBOfh3u3wCznzXcQU2kRtz+/k6AVbt8LobshNQGd
57HoxCVDsfCEMVZ6KJ3U26mJbW0YKmHUiaQHLNKst0NJB9pRMabkOtW0xFPm6JeZNtkhc4bmqalr
Tcr8vJELwPPP95HWgZVnaLjEt4MOfacZNSCiq77o2l07Q/lVEQLwm0lXjqis1Ttn72XhD3QLCZ1k
r0NXWRdom7bpisIqBCZUpZUdkzQ2f4vGDjV/LpU09TNeoLMzewWSC6RsvyG2e8PO+Xh511N/B8vF
6w+a/UV0VYs4VeAqEX9UoggPQzhHn6lFZ/ftPOYPdqfWgak3vXoECrnXFXv5psmxoYSxxOAp11F7
M1Nz10fGLrLMOwh1cHwvHE3fWrK9gu/WNSdl1MDesUPpkN0ubarUpDg5+ynEAfA0uUV1V3r5nhTB
y7wOLhDBlESGgfJcb6BsNhbOrZ1edQjcZZbnl5D6u6/W04ww4l4svhaqlvsVpKtMWvkknqXV3R2J
LFWsshfXSO91k8ISzjkC+tBnNy7aEMP0mSNiRW1vndyBao7f1KnyMOSjEjRJkh0Kpa/LO3tU8NYJ
kba7F+qumvYzM3l1/1JZlh0syRsAEnQ781PEjadMPW9ZlC0uCPHYBglDR0A7Rt3oJg9ahr72qe6r
/n0UTqYkaxlDeUr6KvusAi38x8ORdbm31aQMkGXssJrKGvOH6yXCOdnJ7ImjOsCOZsLVqgwy6l/K
1XMGAMB4u8XVAZ2jdDrlod2mV4XYZI/huLG3pEUiVBCZeiLrcfuFNpWMZO5ZBq3wss9mbnq+Icxq
7wldEaeeV5v2KmQz3AxMrBNuh4F4XElymBJgljDN16TM4H6UNv0xPCmUormnLVtFByg+lvbRqkpT
ORgp7Qu/tfDE9PWmGHK/UtCPwVtFLZ7CaIG83LYaadvUqx0lXaRijqM7uKWvlzGgAq9XuXNFVGTN
IZpm9x35iJ76s12pywEZneR32pk9rcjF/pX3i/HJKkEk+ho2FomvopYoTqk+ufYRi0KrPbaZi3OY
1tc2xjwD7V2qLM70tWwgeB+GcY7uytIaOz9PNPVHXSXh39CisOGz55xw0jHszwm6Vb9wlHHtoCu8
ykNpe8Hrq6LwGZ7ndBm+N0uMZDWXeDngAKuI8ZT3ABsfHNDns1/iB9QcvXL2vhBhKel5MbUYNnum
/nHDAgasYjbdr7weZs6vMrvRCUG7IfOpbCTaO2HW01etmVvv7OJLbBEXzNDBXw/INqpjZDEakgKg
PFmy9Ss727G7VG7jBU076T4qVxkqLbieRGo+vZd1wkevFSUds654lytdf+zooRwcp9/TRX/OrNdH
F7STTKjAcb3IOajGGXk6zm6QJ7mB0VY0xNWxFi3W7wvGQ5wsHTeN+9TzRnHBYSLUEcVV0uSuFRN+
bx2e8d4FmFY4nw1jFN/a3KnxWI86bFQsSvPuA22Tuf9b1ZoE9GpuU/bO2S5f1N5qYYi6Szye2qhB
JGJSBrX8VPXuUJ3LLh1/5ZmTCd8hLy/fue7ivbOX2TaPTWw3H4SliG9upWAYKzLc6fifTS2/vMtn
pGlbZxS+ohvt96Rc1PScO2qnHac5ITFZYjMf8SZWOTBoMzXFdZj78jq2SZ8fOHHqdMy8WXuvGjAo
fMdjn+28xxuBD8mFhPZwzAkMVjHWUGuKWCZcfXW1xppFz2sPmLjjHEeNPaCkbX2MiXR3Rt3adAwL
GB4tLhpM6/ZciNRv1DSKG8SKPvvCBr0xpnl5TKqeblZfZgc3Rw6zawlHVb0a7x1tbC5GO+s7gd9G
PMLzTDrCb4Ff8QJHEs+5oPXBDwkn9IXrdHlU9Kk70YuyHrtenc6xkztny9orBG8EI+jlQcxEcZk2
9foWd8ANeEYlN7vqFeewFepBoAl6VofIuOwc8Y2cBAYbEy67rt6LUsVU0GqFZQ04Mp26jyb1hOIg
3HHGa9jAKeBo5+nyUSSDmflOrdLJTIypTz5D2V5+GHpTGbUPnNaYcecK1T2+0MZzxismifNIbgAj
WoVK8xSNNIRjL3CVJjulGJdfjWnMd3BsW/tcds6kfPEGzou/yPMZGk8ghFBobgGc/TynXiNfj967
Tn3quD4Ul2QvEtQ2om6A5QSdUt9SfYGgsxBPdro6VoIozBBqxgavJbrNPQvsCn9l+s3cVRZg3WH+
NaG18Td3UfeJfUNztUhnzfGb2Oi8k61h/3BHtJnqR7SXhr9mgGY08xyhnN2poX8P9cr+tLN1Nn+9
zGYJt6W0+mp1KCePGkrTqJ4u3FTgSOlpWyJrAQloufkwG5Hx3tbD6Fxhj3yPPare+OTF1iEzFfNx
FB72nMqgvPeMSTkvbq8+RXM73oFFUb4ZZovVaqakO2u9ERYbtDnoG0N0o6ixilx6b3FalAWUgHsE
YsqSx5exMvO/xTSlnzFl03YmaeMoG+AjSa6onrwsN6ILExlhx3i6kWa/Mzsy6kM59M2HiEd/j7O6
ORgFcfQ+EWth0NuwrAtj8vjYVoJ56rGoJd4/Roku7hZrsc6vL/7GyUTAhKtRIrRA2q7i/TKVcgkV
30UjeTqgPNsfyxlF+NdH2VotiXFmR/M5rNvtB/GFhFNxQY6QAT1BbT47mZSILhGB0DEu9T2M3dYE
8tpRBUeleKOeuuC6VglgmFNu90eLyOqkDHrlR2359iIqNzuqlhK4gNTfGoxkhqh6ZZH8tGTuHrzR
VJ/G1E0DODXJzp7f/CqAupTvyDaBD97OotaNtFn7VAnMakje9Yo3BVQt2x/oQzr+6wu2N9RqwSYw
KPi+C46XXkRnuBKU1jw7+YIGm3Z6+1A8C5L4TrcUbMPtVzlgAEcIYWEgTDXE72k2EFbJEbqZHC6R
18faeCEoi0jfEeaP/pm8Cf/VzFeaThdgSjw8K/ro1JqLeIzzQRwda/lR9/HfZquNOw/zxkz+e0h3
dZZR4LFSYBDSJyepDL+w9empHMglCU7bPQjB1vdRLgCz8ox2XodctYTYqHMZBpVrF4+KG2b3ad2a
94XdirM1RiOP4OLshFdbX2izG2XVRSomrsJL/sula/vQDZRSTa923FN7LRf9HFnjnkn9xj1iInCJ
jhVIckRzV9ty7rtEaztCynJQuuNSmRF2ER2WzCYOpqTq9s7e3BrPocssMWywqNbVpN6bw34oai9I
MSk7J924/Blb67vZdVjJ2MMbDQxlOk52RqVHetbwEq9mMtGSQskaiTWJ4+yBxwH3h6QrLj0p+c5J
2Fg0lKtk/Zr3kwdttS2nMknzHLbBlct3fDAKa36k6mN/6F24Rq8fug28Jp9F9dPDNglu3LofYNlZ
ZCx2yBsDZvCM1YVyqKbCPE7gMi6K5swkIgsu6G5cPTZG1X3Nx7Q4YPer3EeQ5Hbykq0vlxrI4BbY
Sy/aLUbN+KWnQ65y3PY0Fzkob09V0GLTjJ2u18ZxRBiYnSOfPZ6/VZAyNEM4OgNy8l1Wzg9VWyIS
nijquVmiDFta68OklGIHfCKPwCrBBhXAO0S7nvqpsyK0qhilZ/oyK4Foi+jkzUX6kV5Es6NosDmJ
/xpl9WWVmpf24PZKgJgkSouIiIS+8OrEhy4LeGlnA22UqcDna+Rv5LDkcKsnog+zxewWSoxo/zg/
F+xUgxG1oeMQwhAgFPWMDzUytfddOHlftTo1nUOyGEDJ6lCcX/8tm9NL4YKuPmnGi1zaaEjeBcLd
QTWr2bWzneyKfceeGcvm9GJLSPgHvvVFxqqowolEXkVX7G6mq5vVBjJucffoefl/aNYxp1ACCJMA
k6yf3xFEoahrQLTuFAPB1L3iDufcp9dnbfMgwKdkvpAcePFEdIbwGjcEGh02RuTPztycLEShj4ro
68OQJe0BX6Kfr4+5NYfPFzfwHZ6nNQQacJI2OfgBX5HtaakN6qVfLcxmGmZ7hM3NoShpQfiVKgPr
ZAQBNCsTEZvChYF3mOc0P2Stmgch5p07+09u9fXxBtSBFgUEkpfAbsTkm1KFuRx02pJd+t5VA2fs
0/PYauKYY3nwnQTM+tJF038oSQNORKOVGiKCPetAd5zwgR89LpYwrrxLaeLB6iT9vAMG2jpfJFiU
SwinZe/sNkLDq00bLZejDvDYDrRGUYNU19OdN0Db2pA8fDCWeQQl6+92GKfXaLd6ZhgojbVEfqHH
NSjabpg1366zsbkLncX4mwYZjVSM+Kbq2LT4jl3ybLFk3WoaKp9OQOcdIZoDp5V7I/bLbMn/qMXS
tCfKm/peK2hrm1FGk2UeqSe+jn50fYkRWuTlQnhnvi5uk/32Ct042c6k/YcD6wDdp4uH4vYLNKE2
q82oVhkFjTJ3jxJG5Se22l+qrhjOaToXfo4Ayw7XbGtRYJBr+HISAKGqebsoIBu9uFGBmynhOBxK
mBu+icLRKbWUj7Y7Q1eAkrXztmzNKTp79FpwYUEYa7URPB0ejS606OpokfmUlk1yMI2i+T07y/fX
76ONk4sqCEVvRiErXe/sXCxa1QpgbgpKJLjB12ZzbySR9ojaJLIWiRXlT3ZnVssFaOle4rNxrMhN
ueCpRErp+9V77YgOAQKVwa0J8K2vNSqYTYHnzM50bo5DDYxKmMSZrCsXZhkig9pa0XVo0mr0B2vE
g2HOwl9vn0v2CY8wzT+p3HG7U1Bl12cUoihiZlZ9pdncn+iKJj793vDaaPi+eBE0wQRP9//wgWBO
iGfRSJf1oNuRdZpddhtSZm36fPhEQ6uGbtLsPcpbtXPyYU2CFVBP5Ja5HSYsRO3MNZTVOBbomi5J
3bpHyApT7ivVvFDGHIvKOeXCQxYFaso4Ub2NR5oli9E7B6MpjGonmN1aWiBw+I5DtZEM/NufVLoT
HiIl7PvcVOfHluoDjIBpLzrf/HISPJIFCQbl+2+HsbJxVivIKgHsCO1uojJ9dYsJg2obioeRKTp4
0Dx6BH0z+V7cD4HaefhbjG69U23Z/CUcVdDN0rfoBc0OM15l4NC6QabMKY9rDIQBXriV1MfCnh37
romq/oeqqPXshzqJyqnSCgvpUaAGrp8q9ih2ftL6giR7kgB3qVeDXBI+R7dzM6qIRuCzUQXUt5Rj
2w9zkLlVfxp5jY99riOFhRzCG9edQV1odqT2Fg5A+GGuBoULWRRwTYIxUo2zEfYlWOhx2TlX63tY
jiKzXsQlpaLRWr/SqAYFQEJYBDCBTD9NqupSGfpCc1nZI/q/WNj/j4VSJtEoOJG1OVyaIeqsKsjA
tHXcTBejCevWT2pYJtlIA+1c4Uj4ENmE+seh0qf0QZ8QSz81s1OPQEq8Iju+fp2tj5b8QbYMRUBA
0/Zfa5tMeRz1izbz8cNU/K71sRM8t9re2doc5hl/SQERE47VSvZTm9YIYZUBNaHmYzSmTgAWTNn5
mPU7Jz+G/3seOimQTUn5dr/USaY3k1cXgTV4KQUvXl/7aOQ9aPgOeg7heDwpvhgUcSlhOu+VEzc+
ku4XIqgAF0ig1trQHs34SGmXJkAT2/gMlmW8al6/p7WxtYcomUPkpm0icZXG7VciQT0iI5E3QaSY
6hdPacL3VaM6F6XR2kOVApSoulg5DMPSnbNO8w56OtWfLSVP35iJM93Ahg35D/m+udYWTCZYy10c
NVJ7pXiEO1b8hX4opEsjGi5v3qYkvRDkuZpN/r1aWVElCxxAuw76xY5P8HtNGrrOW4l3uNgQH4GY
o+CGwvjak6OsjFABVJoGqlNQQMzYaXzN6A2cUXSV1DMaze2HSA/H6PTG72NkJLCkaQVvHKt6u6ZZ
QeYjahyjEbKNPhldL3zLbPudcumLDcooULyIZukYwquQl/y/atChB0LP1VKBubCDVgxCJn4x13tn
/eUGlcPIyh4caZktrj4mz6KEWkyYBJB0OOPAXYbEt5rcqx6RthnDL3rcLep1HPXWOA+gncCB5lah
nJCGXlLXNz0h9J3367le+u/sVa6t1MsHywbEjG20+vaqaHUnbkVQVLMx8W6p6IrNZpQjmj+x4U5q
Hs5B1ZSL48eu8H4byKKFPsbBqrgHTiYVzjtQjGqjgQaabAAX2oxr7XkJ8/hz21TUDZUoBTT/+s6Q
v2v9u6k/YU4IigJGzGrNTIrA8SCMNDBrc7oXdpEEU5mFH5ss93ae282hIAFis0cH68X9pXi4B+Te
kgbY1KZ3QNt0fypT5y5Zsi9v/yju52fIAGnl+hmM8hJvIxDUHLTc9juj6YIMgITfR5lyen2oZ5bL
egJt0P+EEeiVcGveLvzQtGnkqSINECHT/5QmAurQpAzvi4LV7+xnXZb/qJFh/iGEmkrCoEhcX4t6
9Tvux4RdddObhl8T9vTvrGqwPnZZZyknJ0uc8oAQSvFLDUMo9kM7GV9LdwgXH5kgbMjGyJj3vmZr
iajnIvSImM3Lu1+vsXjEiUFQeQHEgrmc8Gu1oZAFtGxn421dFuBLyfjADnOWV092NI1xgaGdCMxE
M++Wfk4e8PSJdopKW6PwZENud/EWAGV6uzo4tXVe5jgisIXnHkUMKqhMZvv4+ibYGoWTz9ss5bt4
PW9HaZ1hQeW5TwIrn60jxBTjTGWyffuMPUuEPbugEUytdlqCkWlcQjUOxlSPPkxu1x4tu8/ffokz
CpGObNnQ1lh9y0xwXxh9xCgqtUwMatOzGY7G4fUZ29hoNNWQRqUCIzHyq2unUUAVCmQxA6OoZwdE
f9qWfji5buHb4Nb2atsvIjeKLyisUd6TKDH4DbcLlObw/aiziwDfkPmuH9wCd9EMu2Zv8Ja/Ji1u
T4kqjJ/Q8vck9+QOW90POogzuEHy2gP0ejt0Gzs2uLdBBCVwnSNF4lrxKQAtxt3kquU7mtHj1wIP
pH8AWDp/atX68/pMb40PPoh/oe8g1RBux7dDKy2KxkuDocjL+UzU5zbYymeAxmwvTaN3Qq+bjy2+
TP2JG6spjvDC0nInwJLruZ4Fj3904koQp+vnMQNAgWJblwaxOuQXY2q5iEn63U+dJoqnGGUE/Vqb
QIte//iNbWbAhST9kAS0F9tMgeVWeojVBvZoGZAu3aK2/ASyMqZs0Hzf/sCRRHLRSK1RBB1XSWxp
ONh0WEURlPWo6j5MmeZT7dbRn8mY7b2QbmNGbwbTb9dVynNYVhMi5din+b3iiuhoda3qt+KLItRv
ZWiVO3eprMys1hCIG/UCQI+y1LY6RD1NYmTczDQAUQ4hN83E+LktcjxwoAqort8qUT7tFE5fdFiJ
q0BDcUVIASsqp6tBy1ZVjKGK0yB36+WjV1PSjpNpvrOywaByUoznIavT4yRs7Q4MzAD+um5OxI/N
r3Yu9mhzW5POw4huBv0OqperShG7J5lgRBFYWIIPVof+Onlu9dBHsTiG5E34CKblHpNo43mRFyVh
NYIGDvHT7VLD5EsLNCLSIOzy5WMHAvxQq4r76/WzsrW8Es7JPcltQTPkdpRGX6ax6whkYJwrsHfD
9tx5on5qsKX4lCb9ntjR1tnkjHAspagQNZLb8eyO8Lz1FOYSSpg/AOM9WVHvXhQ7z//DNSDnTbZd
eHTW77M62RPE+jwNbCm0ZdXTr8rUlsPsWdrOu7a5VBJtSGccRN36ChBtoigZbo4BvIriQXWU8Roi
unr3+lJtPGeUk2QUjXId0OfVUnlq0/bOSKJlinwZ3hdhG8FK8JKlhghSiCawk8jQj1441c61iMv4
n9fHf8Gl4VSCQZOwYxB2VHVWP2AxW8dpF0J5FJaAp1NOVu8iZcI0QVmadPxmaCiq/IVqQ5Ee3K4a
IAwqM6pifuc55Zc5EYDPRSWa9rBYwixOxYJKzxmKgvZWov//f6lHV5s3QN5et7sMHkhhxA1np23J
atIsye8pbuwcnY1VB58mG5eAsBlmNQj83cWYsN0LEnwdLiQ2Kaysudqph2wcUJlbsonh+lErXU16
gUvy0DkLDoZj43zSwjl531pT8nOu3OxLTaye7QScWwNyFbjUC+givahXOFhdKYDIIuBPZX3sErSn
uima37nK8t3AFeH0+q56Di1XD4zsaOO5hSqnrMjerlWFsqQ+lkMcdHldfjQgR5s+Hs+xdYSOUjxp
YzhAXwhVGxNppPDvxh7dTUgo43y150W3zkafuuJYSC32n0LkRo5hhIjnI2TSwfDVOY0A5QtkbQ/9
pGuYzGlGjNCdlxgpcseuQR0G81cFGWKhKYeyiVLBe5K54TkDFnL2ACs31zoESATLMRPGMRdOg50B
SFOEMDWgR2+/uCiIE1Dw/pFfrmek1AvTpTcRBeVszqfRTccDcE3jiFDTvDPU1mLDAycW51jLAtXt
5Gf8FSBMjI/dyZuDsNCLz93/ODuP5riNbg3/IlQhhy2A4XBIikESg7hBSaKI1I1u5PDrvwdeWRSv
WL4bu8qy3QOg+/QJbxiUeMbU2kzKGl3A/8fuopdJ28Sj50+L/PcFs7b1XQnV6Xy2xiDNlXOdWy71
potO4rYZHwFn3zujzNPo9RMSaEe/2VybrM1xMjE4zUyzT0vHy1OttuaDyLyf9LdbmB4/0gO8yz9t
C8xW6LyNfOPcsgfzuwdB5bKXXf8ZUb/6y9+Py3sP9O+l9g/6r24bsjTw+sMIL1VkohPXqOUROZGP
ZF/fXQXJJpoCKDcxr/t9Fd/flmLarVRz0XVxTV/8iLx7dfz7s7xzoTGJh6sHYXpX13gTQEVZLMJy
m/wET2OAN2AZh7rbyrN8nOwL6XfFMQ+FmeaCmPf3ld/b9gimAPFE1jAC9/X788HkAyWYccJGOE1J
z5E/qkmgaFjzuPMkP2LY77v6zQbZh+QAQXbPIf/trof4rqlDg4JZ42rcgcoNz2raf2drbrVJ71cC
R3WYLX9/yHcXBa26T4X429se1QDfT1ReWIAts7NDPW9TMnaFdwoHO0gn5Q3nET3VDxZ95yhAMGWi
DPQK8/I/gCg92liG0ecndqp1rWt/oNgNxgdjij7S7nx3KSjRUNG55jniv39EELxA9gT3b1MiRjX6
GdpwBqPUsJ1e/v4m312JGg9MBRcwUJ7fV6qaSHpS6/wUei36b1YpXM2ATclvcszmj0zp/sGqvt0t
kIFJK+jE2L77pqKEXVTooS6KUz+M45UbwsEMXCHBzIW5/6WHEIxirNw2mbhZ7z67ymmv2k3Kj2Bg
/8cP2YdfHBZGi2+eO9dt0CrRFKfSap20AIl41Fk1ns22VodiigxqwBbkUGmpMAk9SVTKxu7w95f/
zlndowN3FEitP2l30PGa2Vuc/NTX4xgvVfAiHbuPI7/2aKz4/5UpwD0BBX4fMdCzYBj1ptgTanbt
DDj2ubH391IFqQzf6qH4MWCc91+1v/5ZDIkoxOtgK/3hUr+ordWZ0gby6POcYNncXay1aZ7+/gbf
2767qxXt0N0w7u0luMrWHz2BK/yiy35KPYx8ztcav994Gkrn298Xe/dzUQdFjEUAGbwddxWzidK8
jRV1ga+vlzSD4stlFlOQSlnpvFEXfBBy3lsROGSElcLe8nnbU9bwo7lbOm7fdgvdq9CVI/4WVQ67
zPDXIfUE9NXk70/5zgW5eyIxwue9ks+8iT2tNijUxJifqrLiGMJnxz3S/2iV9yI4aRl5xa7j/Ucf
O8N0ltEeqXiHDAEOHb5TtsfOt7yzcHKGy4EphIg3p/COf3+6dzbMPmpGcQLQGj4Yb7LCCACmLBqT
bYkHw0VRqPJQO3OAxn34UaPUeufr7WjWaB9FoUr0FtYKonRDngBuEfLY0jzaEp1QBGJFBnt+tjvj
IZu91j9zpC3L88b3jDbJmh7LFHvL8EwxKzP8YqKVaJ7ltYOYHTCmeyH7yj+rvAy17P/+Zv79a99E
xM5YKzSaZHlSAEdSd52KWM+DDc3Zmj7YYu98fDAUzJYgmSK49rbwE33F/I4ZNf2fDaW+ZVOJwhIl
doy+vVGjdtN+GMYPvvz+Zd9cPbtAAhkk1AWq/TdXTwMDsFUQF05BE1V3w2ytsW9YBXBmx05CXxgp
mDz3G5/HTKcxknd/f73vbQamyAQPeo17cPz9op1QVBjmKi9Ovt04TZp3gsFp6A3SPuaLLcp4NYPx
oxronTSU8gAoEokuVcnbOh6OrYlD11ickEEvL61R9WfeDircDGGxiWixWrWe8JAq/qMnK0D+XbcH
ZgxHjC7928ddco3eOeZcJwMNhxsVmJqBX2EldtUFH3zY994ssDtoK2h47oIyv7/ZAJQf4i77LKTK
9pS+dayj9Gv76Gs6l7nZbh+clPfe6i6as0v2QST8oyc2ysrBOqo6FfmUP859rQFctdWh81BFvij7
MVIxITM6o3o35AeL//N/f7OPkQEh0abmwwXtbavKG62MqXbLmx2LakztyXDbVIAzLi6cPli6Q16p
iXnnlBepM1DyMgUpTDvunLC5MYp+vs87WDUIMdh9c7NwMXuJzq3sInBGJNqzrBzuoAB0n+yM/yzR
OtTbWYeab/PBiXjnokFLCp1uIiSii28359IVrVu1dEdaXaGYtWorj8eiD8/+fvDeWwbd070+ofP+
R5cJU4K6NCZRAMU21qtwnAoUgYPig1XeuVfQA/T22TztpT8GM37vbaM/+/KkPexQUwdrUolwuwYh
59IW/oA5ZL+zBUN0zQD4MDwFQfXmGpsC1et6H5ZkTh/m6BXoZYpBaNlfSunOY+IXusljtulgH1d7
1VVck19MWHCh7Yzus1dtZzxHKdK1WscXB5GcLXGBcIrzQMFSSLC5GQaMHsOsP6otX+5mPDvnG9fE
yenL4Pt5nbhNMHXJ2Ga5cdHyMbmxplFcukiT32F5u7X//RUjieKxVxwK6z8cylsFMi0YHUm23Mgt
yVoMTpzcLfRpRIHwI6m/f+Dkb85ZSPVP9KJE4P5+E7A30QwTYF5ecYlYTTJWA74+ozRRcINDko9J
YQ/yeSjdWl+ZrmzMo94FZ2Jk7WgwYTiGRIgxddZIf96x0NrdpP5IQuydXUduAdKTgcPOM37zGxvT
ktsyreLUVCHf39TjmbGsPRJJwv0gyr63FOpZwD5RoUQu8M1Sg6sgOsJ4PHm1a52Noht+ZjJrktHe
mte/n9h3l0LofpehANNr7yf6X42gfJ9u62wS4IVViK6P46eDUYaJXzdf/77Se8eI+wmAHO1Zn2zk
95XmrB7rDRreiW7Ms5BleIj8NYxNgQAHqoAwGyqvhvKoqw9KiXeCEn6gtL2ZPQKCe5uMZIOHno/H
21Rq0AdnXYNPK+Cv/z6/JdvZhwRgYMI/UKSid0XTdz3bIy/F+VYb+lAsW/DJGC3/A5TFOykdS9GP
5GZyGSfuf/6vb1YOZiYts+KBwry4KOTcJJ1PRQbtyOICMopEaFPd//3zvbNRIhAQ7BDgCH/inbMB
aX5vwlO1XLseMFSfXeL08ByqoPzg8d7ZKLsBNTB/cgxwpG93f4lyI9G4Ps1IEW2nyFaduCgIpjpp
nQXbz61Sy3I9ATX1v+R5aGcfpMzvFRP7NIagzAXzJ+xhWDtp5spEQANfpZ+wKZ3hvF6K6qvlC9FC
LPDlV6/Y6NR6DcPjz8aqoap0ZLx+PHpueWMPwlfHyQ69SzBeYUB2n+duLPB0+Ij99M5moOhhMMmN
CKP+bVOpDNxprBC5PmlSsqO0Fz+Gb76dK8/ZEiHJ77NymT6go737iQBpUk3SX2LK8PsODLWazSyY
6tMYCOebFSlxv6oGIaPNLY5VP9RXkvfL9WZ6p79vw/eaSWQYnGKuYyrmt0vTPVobqIb1yYZgpuJS
InoeY2G6VYnIGqI+3AnEq8dN6QaccW05yaJDx4oHFJc///3HvHcmoAD8I90Lg9vdX9O/DuLQONTO
gSdO9eC3MG6hCjyVudvaZ0Ckh+Xw99XeiWPYp0KmpBe7pz9vzgVVtiyU5gIC+hdAc+h3d6OsSf++
ynvPRL5LN4JR5K48/vsz5eQrNA5HVhFWcAeI1okLc20OOffiBw/k8796c+tjrgdeEJ0aCrW3cWzR
Xt0ag4+1sZfVx17KoEycpQgel3ouHOYFY3P/Xx8OqQdwROCpSObIbH5/uM0kWHZRJU+26Cwaoe4k
0KiDW+/Fatv8D1Z7J46QCTP9pLGM8A+R+vflGmTxZyMjjiD016pkVBUk8EZ69UONObw+ubIPkcTH
OVrfRQpN2jjLIuDja+cZ69HnIl7pD+dTdmhmvyoOfuvOzaFt7CGLpee07n/+IKj2okSzZx0OqPk3
v9fGnwkJeBCcHuijQxkt3oVXa33OkapvBgzhPljP+2MDACxnOglGB09ZQAG/vx/wdJq+i6pOWVc5
CWlHhzbXFp03zhSc//3L/6FFReeS1tfeIKUZBc3jzVr50Pr+ZA3iRFBZ+xSK1Jyd+wj463ghTn1V
lO3fkKlq1XELunJMVuga0Me6oMpjs2l1HaNqV/iXoNKXC4HY5gsgpm7EUm0x4THk85ynGIsgGz1V
M7fxB7/f/vNdMRDB0Ikcmad4+22CLXN00AKgKgOru81ot/2YM/I6PMARl0+6zHN/UThGsKBkRASq
A7f6Iutarld+I3CLK+DTlB8kPX+e4J1tTb3H39gzb3umvM/Rivr9qraU/oqIgx87cxQdJjlZ93pc
Hv/+Et5Zbu/cE3DJsWgHvIlNaETMM/pBAktl6pGiVfn1WG0AmiKfpg6yNR+xZv68XDm6ZMUAAsJ3
sDKVS4g3ag/sTzmUn+cCTPZimusBlmV4zOQ6noParD7If/6M82CaA+pnZoocxrfjkkw3Cg5bPZ10
bbaHLeyRpW7s4IOLdD9if24pRqYUtWQ58Ofedp99iaTdVIvohPCjU5z5sFjy62YNvENkrUYRo147
W3gaLcE3a5hVfyi8pQ/SuUe0M5ahMb1IChJ7p6X5T8Pi5Tc6w2/u2sN5KE86S07tFaySAV+kZlkV
Y2a8iYH02HmPWm+GBmibD8t028+N8ONyGxtqYXQIhsttNGWXOCqIvnemMJ7c1pO3kls2p41nZ09h
nhdb7AvSqhTYofG6ybJb02ab1LWF/Pn3dV2ww422ZfnpWdNUQY3wkLx0angdCY9SiLiyhqHG5En2
D/sRLuKFtqh31g5esSZbFKz1beO2COM2sn4KKls9WctWdcfCFv1DEdLXPljltm2x6OYZwfExq+tf
wmgLdRrpDRlxGIlijrWnxfBlzppBihjT7No9zrPP6CQyxlV/z0uHHuGK7d1nw1Thj3KOWu9QkofP
R7ts/TqtrHrorjD9tO0r7KOXPB1Rma0vR2ms5iWgccf5MYmoNGKowfP2k4hWo+zbChu4urWhNI1f
lPgkbd/gxus6bd2KJmu/SM/I8gm2yBKZL9uCfeK5Ybez86lyFLPZeAKSZROaAwNN2lPY1wBTX+yw
GP0EHFazkO863guThca/pIBfj/W6tShWoEIYnGOgV0znIpzES5HZ4xMDYzIVCZzhfjS1ZZ4vgn8h
BmU5N2k1rPYSN4MOkF4Fc68T2mF4xQAgyl/Rj0YNG75jhTpmI8WzWvO5jX2Zzwwt2jD8XOnMQrhV
y+Kx9TLdQjHrxLehK12R2GFPTr5y2eG0Bf7UOiivlm0MmsfaYrkJoDqiayIwV6sjX7K8i/BCtAB7
AMdH5TkFpxaJlHbv8oBQunVNGjN8A0Q0NIdC9zVK+iLHNKmzw2mM/SLLkEGIBtUmCCj0r5xxL52A
V9yhZNuUMVpo/pXRjCFQu4DBo1RWbSEoG9ZJlWl/TCYE7O+MvgsgJfUdeuyB246XdRUKhR+i6h7y
thaXlec02C5L/WN1fBkdbbQSddpD5RdJNGfBXTkoPLlh1E+I15EEY4hGeMP+c/OCX9bkZE8bZPsL
VS3lcoBVI/RZYwpHpIPJPXNVtK0NuaTW7kVBv1rF6NT1l2NZrSB3gzy7wxq5fIq4QkWyzmX+RdVZ
9dX02u25MKp+S7yysNYE7/H8p1vOhRGXNnImSQ3LMo+NdVjWNKuDJjzX1rA8OHbr3EZaOGNcqrx+
WOrNu49yd5yTrV3961GCLE2LMpx/IrW8QnWeFP3LLgxVAYNrdIK47XWVJ1YgSxPhPMRo4khtk8E/
H6MD5jIdeuubqm7qzcwtnqwM2iode+W1qYOQ//oT2h5HuY9Kr0gV8z9xbgyteyUZmd1sWRGlsjUa
jWP8OK8xsEN3S4YJ+m+qGO7JWPpNmEjRoxPp+F2frsNs37i5I/iL13Sp1Fsok2WbvSKR0dg8lUjs
v9bacKANN7sXZrjmwcAubJrbdm2LIPHWcnwsctHnSbvkcoub2eSATN0yNEnpNe2P2rMVAt8EM5n2
Le3Ds6Hw/QffrObX3g/Fg9OMyHEP2Np6SdT7xa2nDT8/gieHCLTiwJynhei8EYgWjcCUhB8JfkRv
sj6ec8M+un0t8zNHMUSKpxwf0wV7mZpIJ+d7jNppfjUY2m0Yx1bOz9LEZg4XuHbtdykMFIhMpi/f
nK2pijSkVVbGI+Id971RZCMCXr73SH+vGw6VkXcqhpe5vRrMeXca2+5Xv1nG+qiWuelQLTDkeYft
i58gU4vfIrM8o0599kwUW4ZubuG4VU8ALMCATf0wwYGPzOE5z7N2TcxGmd992rPY5uK3ERe9XT8L
b/XbQ+4KwkM0D06GiQprJdh27RwL2GZeXGWlfp1LIERp5/mVPEzTEgRJG5rixoYOcGfBSliSYSmK
AdH5wnmAyU0P0izHUN9ng+ljFOhOzfdtB5hwHC2jO2x5U5VndqCd1MVlwkzr1h66JAyK5UHD0iE1
9RbDO+Rk4n1ao3gypkGH2Eq8dXa7cP9Zy3j0sb4MDqExI1c8BQbwBXCqmR27rl5Pysy87NjjFwHj
L3BLXoq90PFPvLq2jaTRtiUP1WzYD7QHVIslyAxAb1TKeellFH2CfQTdMFjhuMStVGOTalesd9h7
6CuvLvogdvMOcBNXZH2z2t1676p6u1eiZa/mS+m/hhl53EFtpNPEjtq+WKoaP0bR5WF75i5Y+cSR
HocVWKXZ8GYq6Yorp53cU5mPxfdcERbiuSqKOlmrqb3vXaeoz/C6D14wFHPVBd5qW8v4x+1Pi+6t
722NRH86YSd+Gg27Lwnzo5kfmi6YX/W0OXOsIPbQTZY9YdDsVfQJkkOWp+u4BkfLxvovcTLPbxKN
oNQvHN+FF2/aLIqzah0CTOP6PHqFxN2tcUM0MeJNcVsmEhhgERuIH4iYGbR8HUt/2sgtCkUvWgmM
QSxgBUNi5V0uYmtuopsiL/qLyVy9JVlFJLvYddrqaRIILSqNSQMStzJc6Wob/l3umIrz7xluw8QJ
K0exW0gAUOJirVu+c4ynbX+zhfbYJysp8+fMgA531hP7T6O/ZFG6yIzkWHMT2fQK1zEETl0GIdPB
mVvX97Pu0XaVjVvcktdfu3WLxKFRAGDjqTTCG43ewJQGS8aeVPaw9Oc1bLVfTmM0t2jhOzL2JEre
SR6G+JOgejstKSrv7ASmGOvdkqsSqwS7Kj9hXjdAMSm7Hc/hddNtbSMYcVwVJP8zooR5i3Jah131
aq0HzE11dE0JX91FKzjcQ+e2gUwR5APqtho7XIL7ZiUiIxqnD2ZpiiHWucm1kzs+wp9iFGZ5ZRi5
VvHQKaGTGbIF9+O0aI4o0f5Xsw3V7davVP+WW9h619nf7PNtaJaXyBrzY+83XsR5GZavyl/VZbE6
w1fTlFyDZt8wf2hatNRiZRNhkxbs1ByjAsLlj6WIKc7DANyB383+NxFWnDD8MJyLrJKohq4APxA+
7gjKiSVm3cSuUUy4advK/0QtVy5xkIUoqbuVM5qHrVa2nSxFS1zsnMXzUkA6wIhQQJM2RyQKbwAB
VRb/UZHVsTGvWcP2K4yrHlEKvAjafuIPS6QZlWBuxz0ToN2fzdE8H6eB7jnzM0HiVXV59kvb3ljC
zCeJBU4pq91N3GavZOtYv4z8tixGHsj6glJifm94Y/QU9CaXfI6K7eNYLZ55RKkx6xD0G+QYgw62
8NTxtaEShPZ9gw3fIESNFqd6miJz0nTu6vHcXbsClbWldL7i5Ccc6g+rdGLd2WAao7GzmjOzNVwA
3R4YjRT1WRSGzbnJbtxwCyhwXSbFYJG8QsdUWKKL9WoX81nBqAZzc3BXe7YbmGNs+F79AwnXrTtv
3ML4LKVZVphkq/be2gEiiddtWBFUPvBxtPVH+7zBWIP5XVfWZcydNH6J0LA3k3oIp+fetPKrIuDY
JXXnCISqGSNVCZQKbhKDYqcmPZTudeeiXxPXYWFdzKuBoqoEdtfHIpzHr4vXe/xq0xNm4qy++Vxr
LJxmP5vrpME3vUiGVi+PLaC9IS6sHmOPCKr4khRjh2k9+Hv8t7J6rouDNZKIJ1FDZZOyVa0GS72u
+1nU7mQlXVQGVcwtY5ifLAMgyCXFQSBiu7JJdp3Jlp9x6FS4ejXC/gnt3CMFiRp5yINWy8NcNWwy
txzWOUbwo73NgTSqGOWB7IczWsPDpiVuTwvJR8N72isBzMxkl05rPdA4D5e6izOGlqBv2rb80ldb
dMPkhvt/89duPutJk9y4aqP859A62XfGnpZMvLA1p8TPXLSTTLtEk5M50kvnemTYhel/lgbk3Lgx
uvo617jrkNt4y3cxR7huRBY86MRVup/TlczrB4qK3SOWENo4w6bKfTI2a3y1nEjWcEjHcA/SmGjF
NdnLdykmHs9G44zuMjyA64x5zHxmG6L8SYm2vArsLXsGAoIt6krd1VQTUzvHVeEShLPF4wfPs4Vo
i6DGkD0tpswZPoFo8NykbrT46YSq++nmEbeGcOdexG3Rb2U6VIb75I7UZom7BPMTBS2BjIC1K6wR
nq/qfPelWq1yKlLSPL2/H4mkyLCJ9dlb/FbH3bRRW3r25jxDFCXzMcppWNLaizAZWaNJPZVZOb94
owTKUUlKpxhwinFDxu5Rvo6tyI5TK60ZW4Jh4TOjKlUeHJ33kBfAWQ7cisv6TZZ1Rns96Ewj4YKv
LrKoUUSbrl5/GHNeXip76au7xgIKpAzpPxQQxeszPa8RZASlI+cyNNtSpyHS6Mcw64Y6Je/UAFis
ddJHOSHPEC8dguvk2ZnC16K1Rypn6WLaYcgFnwT0tWgYy5xrvOyC7ldVt2EdzysmQbTm8Hc77Jf2
82a4yxD7QIPqlBidXS+tU776/uBWqdcb4vNkm2WT7pv6UskoIHFvfbNN4BXYVw6EDRpt/QB6biZ7
/BKu/tglWLotZgIkxOD6M+rxpc42OGmRsSkP/fppOW+QALViUqvuPg9X7HMCXPvK2MAF4jvSePOP
bPHVc+3kW4RLbDQS+z2FRn7jk3VZ7mKFhD9t4NskdP+4isAr485YugBVeXv9Upmq/A5Mpr0LgkU+
d/5mBcdlslrkvpCoy+PeXzU3hmxGhTe1DAj/EjhwLKlwKI7xwvo+jt1w7ZSsiztbNr0supaCqnvD
wmaxK4erhrvaS8x2mW8Ff/ZZlEZkHH1prd8yKaPP2TRUUZoZAK84CfiUA8uhgR//QxGKC2ANp6nK
tiIxxIidgh9uHtY0WPvd1+S+x0iG0fO8+S5xPGoqj3g3hFWsdRb9QvOnrWOSwa47RF3mijN0EcIq
cTBf4qxns3wka7SuZjxvx9jVntWnOrD6/gxNyPD7klXrszvbw4VnodRF08lfXwjX7JVw8FgwkmND
lAQxmMcWLYCXYfXCmzHYMHtxEHL9QX4UuVgWGJiUtNYQ0KUYQRzQD2iRItMbfaS+Nbf5WGHPQsve
rLg9/K0LIgpa/D4rKvPlvNNTYUCK9wzrUPSi/wRuBZeUcsCqh4uppQXVGDlfv2rHTsS9ja96PDnr
HF4aejbvx6Ibb6B8kwxtrixwdIHwxY9AZh2URI/l0DrZNOzKzXDIC0H6ibjQakJ10bPzO1MO4ryx
bfV53vreSK2oaaI4s0JUxOasCHSMpefcIBARhmVSFCunY4RSQbtsstdD6BbixzZZEdJeQ1clRRtZ
DGTbLRrjKVxtzOlDmuTJOGrnq2NO6rkaoqXiOIbzTPO51+aJunGcyVhn5ATzoTOtpKCxjKl3uOgv
uaupN/ypLa6x9hNtQkZXGGcQE5l2wIP0PleFbzUpXoEb8EUaXGvsWj6CJ1WwqBdfTEMf51OwcddH
Yf9QV0v2eV6cLEsZMti/ep7muo5s+ISBJcK7BdVEfqOsdjayHTxnQLJkXFcUZTGOphYBvYvy74Po
xjyRqtXcMHkRtgdN1f7LduawSAetFNfKMDlb7GkHWigSytF15kju1JYGTX9m7Qy7i2FrpxtDVFiU
bcYQ3Wq/GwnQhrnR2Ag6xKUNuq3NYfOUwWZg4m3FptzsCzUqH0cmK/Of0HKBzRYiQ3tnoEP/aYma
xaejt6jHYB17NzH9cvk6V3bO+8pX/8LolBHgdouMBoOlMV8SLvnAv8icbnnVvrHUqQY/96rdlbZM
7ppTxFgpInB2gxhftDePXbwOtX1FZraOR7lT/eKopMeTLI1ebjrS2Ocm8kd0ahjG30dbNSL6aWCa
FJP9h896t+maZEvSki0aFhxEEmqxelPTbRSpCm3QQNnWwZWb9KFUBeYXBoJGd2oGamss6mz/WniZ
cxFwcO04nPLxGb09+YMMzn515MosoCjdyUhm7SDko7OgLsjYNqs7Zk1pXsIh1R3A6kwtaTjn+nvp
YCjPCC3Ke0QcIr8/DFvePUz02myS9xyDUXIBWovBuJV9XCBv9yrM1uyZAWXy59TlhE9BzzZM51AZ
nLzdPLKvreIVhA41tt2O09fN6peb1S3mb+wP57OPePuPgi5nHS896NDY8rL2WaIX8SnPVW4f8ajO
v69kjGHSVStzwCigGIu32laP+Tw137baMp+mxtJfOrSCngzZdz7+1ll5A18/+F6WeaYPut8F+Vo6
cLuDprUcwaWBKiTJtH9toMC/9YgYPYlmkUuC1BGFK5mq/SJX+vwpSlI+e27kkIyhUyOcZ1r1V9/N
kM+r7QxQicv9byIuOPRRvEoRdYlnLstyjDo6LKQtanhgcG3fVUGkvoxeoS6ttgzq80GaZpHuwn9Y
enKZLPFQII7PfNfa+nid3fxrZrRrzhzOrh7nqDAIm8tsOgelOu9XYyD5mHSMfJ42vKGIGaLULq3t
2tQHZj7zhfbnJQD1EAwPVm4XLUEtd4Jj07tTGLMvgTzzdEgNrKN5RSAivJWZypi8amt6BUpIVDHX
IrAShkvKOON97dM+tvnXVQcL9cJAlXNy9DJ7+EUyR4x1VC9hTOoxPbewBpp413enF1eRy8aCqUAT
46qGx9s4EGFiCQC7ZGQysrGc3Ba/ehoM9LMtEzBm1zvNmQu20ErcYcSudC066LjQRAiNLcr3C50I
VFVij0bhio3pwrsSmRC3Y91mvI9Z+oo7V0VRkmMoeTHbyLvxEyssHGSQO59EKyM/EUVtPmRL57/2
jC++NPlEjoHBl/N5BOnb0Sf0lEt4QsMSRUnRPNrDjHjoUgbl/TQ6k3M/d7P7GTcFWzdnoWbo/cjM
uv81trZBjO/D0VEUzdx13tEvK/2ptrG1S5xWdldWCZ7jHAG+SR7WSWXPI7HjRGa4yLNKg6FIhD+o
F7fMqu2gMhHipYM/m0IwUkaUzpjK3Lf9XNBlJWYXxykYxk/RMMAFL4N8ei3aea/YKBDvvLXWt2tp
BQ1KB50zk/xX8tOsLfu2nhazPLQQtEqsYfv1tZK+c6mKYP3qaat+lOxSL92Cdr5dF6f7rqrWf2gY
tNNBK33KzcapxnsB3FpdBX0TdlREYqasbG2S50laFS2hafKoJQikZXut6a521rlQoTPVNGE8TGRo
7WNGMZigmQKc2GgWdH1+YCrQBGQ5mEfq2AQYXB+KzsqouSy8dHUr6D6bTR40sREulpl2xNd7LOCc
25DOKekGUJxfs2nbj2PdG08dv8WKGzPKVuZCvQU9kWr9JRgcl/EKJbKTgDioLgZ6Wjoter33AYky
14NpCwULy57bQ5Xxc5hqLP4F1IgGh66CMfuLsGArxy7D7wHVuWwik4lIKFHkoqInOABDG9Bwy/wy
u/YWFwMdTP6iL83cLu25vWTBepxkVVHZ1tLU5/ZMEXfwbNSjD8Jp8sfGACdL+6KjpSO2ufB3b1iv
Sou12IZL08+r7LA4WxClTeOHQ1z2OphTBRQjJC0Zms8wNtaKwfzaAsXGg86Ksbuav9CIUH2CL5MZ
vhSm8JgKhigrX/SjtXlxwO1ZJL12SM8w2BM1h4k0/chgaDu3+5HCofV1K9NWynalfwp14+BYjUkB
WOa7e2O0AvA4U8JarFtMViagm9xxj/aahTT/G29XddSuI82DL6vlYQpGhLJnJxhgMPuMsmIX8MV2
w+dr7WTAQ1OlwxTqSy5t+TR1s3MeVaL9Wf+PozNZjhPZwvATEcE8bBmqSvNgWZa8IWy5BcmUQCaQ
8PT3q7vpVbe7XAWZ5/wjN1h9WVHmtieazHqayacpeepXRfY4LwsQQuNGU82aEbZJISmrYiZdAgZE
AcA+nq7Xo3NTbUJGDw2LwldJwfB3N63ep9T1LvOmc4YhNaSzyCzp8KqQOnc438HgM9mkwGE6PDvR
6OrnPRDL8QHoYdTDAQQeFj5jTJ2W3Vb9h4uv2s8O1F1/1x/UWKRyoVLuXZJB6p6ciSgMcsI9f7pB
WtxUpzWaa/no72Np0mo7ouFmA06f2UT9Pcp4LxiCQaPFftt7vnI+OLbYaJIRF4JIxTYvYdoJ7uBH
Y3cieLYSgk+81Ep2Su0wj3ZvTFVleGObXs5Pkj7lIWvjYHfz3pbHPymAAv8sV/PmWfOgaV55G+Ku
FrZTeBx5TSEq/H7Zquuu5NQdeuc0xRW9LobnByrV2QhxE6W/av5NWfq3pFGF+o4wclf+pAsiNl9N
Zy2KN5jDJ21ZH/m+lFDmkezVhaNN2s2csbN63kNkTEiHroR9zrBHNADp21aTHFpy44dfMgyImwfK
76usixX8SB1UyVrATSTv9Z5YaAGnw/3ydl+Z145G1qWQW9smmbWujKhqgsnNekcKl4awfdoeCJi1
nLPVUPyZWTNH74lzbvo2njXbhDmXxDZouNBTdzjbv7FqwEHacjcbw0vifK/84es9ENzUnjxATP0z
qjmDzvsxsDzy/ThP0sZ9lo04FJhwieHxMod4EX3vWoO4LOM6DjlxPcu9M3D0/uNiiTf6AprBebbK
KfayOh4T69lngBsJaziW9ZEK4xiKkvd/e3HkMm8PYNWR/+EQCBIVii5vmBa5u9ttQ9+cfuAdcHTG
ljmS06l5IXJf4pJP11UF9hetc/OcxwJo/sbbum68AdYlXQD9PZeIxo+gOLe4LC5zoMc6D0KxqbO7
ICdKca7s7lsHPKRSijxtwB0bKD2bdmmGhyFS3AUdeyyNC/OAQN2QXdOn3XhwciOUsO9sZ20AnYQ3
75k7+olmNSIglRaNaPp3jDscM9p0pQsW19I7VROtqGnFebHeD8nEcwTFfZhcM/rIH83VPMFdJYjF
MYtZqNSmVqLlYy5lkxRoAkKTlVKvv12KXP0swRh9pDxwOrxUHanoJ9XSTJOWid1VhTusg85mv1na
XLlQQ0VJmp2b19qf9l9t3Ls2ZKW/hG+BGp2IQuCpYUkk1zDzrIEPXjWD/jlPhtLSUSJuz1ZMpiZT
ejQHYeTrSkeA3rU2t6qkLiw3h0+dLa4al79WeOCnqa15k4/JNgSv/OFckJK/3LvSm3Iod6ePiMzM
oP3HJqUeCUGq9gskX/3LL6/XUd1tsX1v18beTmOyMVkEG/MmjJ3FmFeHVT/eNpXmXmxr6whzFCAH
7LeOvHHPgFEn7zaxtP/DZ71FfddoAu5SwMp2YG0ol+Nd7vbUp25AoRr0wgDzK5OlLE/2avvjT4gI
uqEhi/vqDiADFYASWoMxw2+FRWdqhIjozhRUdtU56zswfF2dDlOSNopTIpzyMcY4fFsHsTaPwxJZ
DwHyivgGOCEcyT2nL/cuAPv4uaxlAFhaIwiDQ1UWJ9icDEBzfuvv9zpCeZhRnJ0AxLr9CELn9GV9
0lEV9mkj2CZvaQIhE3hohfMKMsuK0Xcz2Xo6GUBS+7lUv2taYI9cbocosz48RpWWk/RF3gzodz7H
vmfy9aCnKIz1uqG7zFIo+ylp8VCe+rWP7Qd62kNO8BXIAE4TnoSpB2uAFxSMEIT6dOUW6jMP40F+
+ayw9tRNB8jroPy1Hj2qYtVLcE3k+NXqmhx4ghZga4uxKdl7fZTXwY8xFPaaLysBw/8aXcYTZAHn
aMd8Dn4DOGvzoE82S9jZn4EsHymhb0RuIXz1Ch1sib4Mla+WU4I+sP6xzGZmnMAVN5yMRZL42K27
vGyb0m89edR389zEc+4KfcAqovPIvdoJhvvIa+R4wy3XozQ0AohEaAVROAtvNSdSPfoP8K4yzMQU
U/EWlwEFz4cOBQEB3eLfjNVMKNOKFeTfODrqaYP8+sDbbv6Pm9gQAVrv3gmo2HJvBJBQ/RZXSbyn
m/KjKXfHxirJEmIkNoQgQ3qhLvBOw0B04BvZNUjWIzpa/msWZY7bgUNwK6xNxKhAOPJuhnKEttl4
3dxX9BdS2lnfAn//J7uta844TulzmeGxo9wdonA9TT40PbYyY9F1nkZH04owte11HR8qYsVX4oqB
aO7RvIr1FDZy+q1ntFFgVIsAWUzsgfgMoj1LTsSqqjLlHhj0u/WYf7FN9OvTHCQ1VYLLXJ3reV+9
kwQkBiVYW3hblRzOgMxm8Mp8dNs2TOdNx6h7whlQUE22H6UBrrQ+NZa3Ua+N0OgsNg6TzFFQhlnQ
G3e/uNPMNrdY1BCfhnYazxqxVZV5nXfU9y6kWZ+XC47hS0xAFipciqT2nBKhZcykuztHrqtALhkc
Azc217zw4LX9xcr2IKoezDh5BKkPWwyyl7T1o0bCiZKoXgL+YsI5aFl3tHfek2H+bIa5elxxLaOF
EXxuh0Dg/nSwR73X9RQ+7nzuIUvKeGH7roT8tZnO/UMIQvvqB934uyodGjLj9fCP56vyJn5wvBXQ
Fe2SIsQG0HvMAKfkkW4kyP4WbUD5hafjTgGBWImgFjJMjvNhrOE/h27a4dQZmrBPwyyC4MzLqOPC
rWl/P5EcgUhKy30fz64VtuYcoiigaEpUUXDCEKTKt3VhWc5n379eCIO2f/GHOfO9ZmB1/myjToKz
lJbj5rLejvo0xiHd33vjHOPrUq7ip9/4vLpCzuVnGycKBMP43m/oHnRcDbFhPzTNU7qgUjf4PVdY
SNKJBQ+umKGFV56D6V2BudVZWc/T9+b7dp8LuKFHEMEWWU2oo2eiAWbEDXFAqx3suuFNosHLTm1P
CvRGcrEHwgKrEGS8t4eftTTJz2YPx29Uw3734O+2QLzc43xwV9n1WSRrMLbAFiOetolP9kMHk6wv
SLckMwA1aP3bEl1JCybt5SXcpv2vgxanJ2wyZmeNLTn9g6BrBFV0mgu/DEPl33m7VupjQy8ZncrW
Vf55rjlfbl0LiPdcHcpb8kl5K5oZd+uxoJYsNg2QkrlZRKR/EM3LI2pZ4fi7x8v2d0N5/WIlJDln
Q0XIDG9kXUWXxhAXkNfTatT7eJS2f1VneetlQRM7nMtxXV8Pvfbs0/NIKIyGoU9yN97hjiqr08B1
taArYBxZbxFzbLu6IGRattxaJ/sZixFomaynmVxR9t361LMO/ifX2EBO7RFk9Fzx6H21g5mr1HPN
4YJirma6QfTHl8AgMaZqGPb+5FEMW+eh0f4n+wWSAUC0vX9fpN64wZeVO2mJJax2ijdEko88uqou
FkDY5qGVjXivt7Zr80kmjl200TLLj2gqh5AfzYNF8Vp4s4vtaH8jWai3/+pyQ7iDGD84kFRt61+l
LSpo40ks+oJSiMoE2hPLGMhx5UiI3DZ4spmHt3/dtICxLB70XLbZCgdxN1i1ROE1h+JU+w3ZsgmZ
e6TzeeP4vrkkXZ/mbZ63C2dS6xX8s4M3YYUb4HUcnmc19XrDjyqOD6duyuFMwi/ZZ8j2fF2UPKjA
vijtfzZdZUcPU1hWaBUq7VQFFb1g6HZihbe7tYzXLo9o6uBw5uuESihmkAVRgGCkwngOuEpvN4ok
CJjhZugSUt3WIa5MjvatrpGZjMBY61jpIy3HGHTQkZH1TpEgmxRf16dtxQrIa8RGBrMP/ZubtYYm
QmtpI4LghLZSU/Er58fSRfNFQK7/OZQAPovAjlfmuKpl0BD19LauIllvTG2c/0JVh2Uxg3+/NIdC
ZMRVWeOsGKPwSk/2S4EtO8RSYmo/h08M3ibkNGGBpaH8jyxCtDnXEJ3nI3T75pyUvR3dcnyubc64
7blcEePERhwcNhoi9vn6VDE2xueAH/7b5vuamG91JM4dQuXuj5pJyk8ZOeCkUxEN7gVaoLrFGW8t
N3jdkvaqgznGLOwN+70LBDm9yhA0PXWHGJBPNbFj7jg3my0LkjEu4qt3LNUwCs4lILi1P7MY1bj9
qramZc/YrUGUGdBW30UgbSee8KF9cBCY9ryBoBwFhv3ydpj3+aHW/PynI1zsH5Bn6ysVJ8lvd3Bh
vWvF7WiDT9s8PAgV7W8xJ1abaojNOocIcrxTmxjIDVD4DkWYAQhfJjG/Rptvb3nJl42lcxnGONUI
5zaEy2pzC1D3FtLPES76cTB6cdfSaTJjl3N0BZEPrvURDZ607oXHIJAnEzRw5tstcXV0UFnHC5oN
kDc90bSbb50dPHRowOrXXZJt1KT66NWSoUoRD502zvDkHdsMyaf2Ojl7lhDXJH3lvNr4MAnns4Rr
XqZEVpiH7VH/Z6RutjsDBiyfGEn2a6ZBXDIPD7a0z1CvjCN+qCf3GWRK6sJikx45XePml1Rb69Mv
5Abz2wH+yzjVVmDDDOHG+uVMk7Xe750DO3dgLgkegb+69USbQOD/tOhE83JkXQboOBRefN1SNrwb
iJbqXDHYirTdGm3xNY3Jc8OCBnwNMWpfEDQnnx7q7+akF5/nJkk6g5TR8/avZU127sB2gnquUNLw
UJW6+rbGOVlfkY5DvPrQqvOzX1MchjC867ZnqpHW3whq2xlJK8q9dFqPsD/7GjEU9Z+JpUh13pXK
pInW52Np3JVBtpSfmkGown8irc99tBgWu8DF1ZR4/bq9xfhA9FcIKIyU3N805hh5jObHQXGI/awB
jJBMuIvvTxexrVxQFYq4FzfafR8cJEh+DU5n/5mSOXr3UOov1z1v+uyrrkl+uGWDeNw96Hm63+yx
6p7N4V0Rq1jE09lFdovG1+O2ykYXsvflECBL9/M8Tcm9M0bwC75e2x8BPtPw0dKL25yZgEq3cFuI
lJsKEZsFzmWVM5ttWAlz3wTgUcW2hOtXwlW7ZqoeR45qJe3h1HNv45F3HAX2T/7bU4MmsU8pNl6Q
Xwxsws87AJLMyfoaypRJo9cnGs26NUUWO5OOGUD7o5y8phmwd61MLePh8tszjBF76h+lzqJ5l0Bh
0l28rLo2KKIJmDbJdBHGY2Zz4F5HWHyDudzhvgH20VDelryCSbYLMMysnfpYMr+M05ARg8wnjJPR
nr8P03hufdVHL3sxJ27gZg6w+Kdot25L8YB6brFEdeQ/qFnyO/qK8OYHci2QUI+JO6q3Doz2OO10
lFyfxgRQDmdG02VHqIbu5CNV2ZFist00JHmgieK+5hJcw+DDGQGaMiZdpz+3lhrnu21txZszj73K
VtXsVr4YVLowsh6aZR/8+umggcM6xYHXe8UwVtV4uzlTU9/58bgyqXorGk2+GubPQWz740BoAhFf
UydJVzWNbFg61aAYvZP9Fj9I033geI4uJIYur5NXIx8y0zj+2YKo+4aLjN9opwESX9wS+f3hHg+u
HbRPHc7n522Qei4MTAUKz2V3XzsGYThv6O5Xf+USgtMkAonZaJupCu9c5M/2otbTNigvuQemdKJ8
iWv1m7dh4ioFAoAadzZaHSRT6GcfrytmiX1GDrdXQfxdmcStikao1mQI49R4SerJ++4t5K1FSA2j
yyIZu4Lo3KkZQ/jo1vxdsAD8Moo74spph+rkH1NrPzk753wGjeHON55YyuPcIln/RCWFCcLd+/jN
iXQ4P42I9DSQVeRs4CxxKZ+WeOeQVvFKjN1q4uBPLdomOgN1wJbJSolbL9oTTA0k2HcXLnWN9DSq
7CIKorkv0LQinlN4MO8OJssdpR0Bg7c9LWsvUit5KQeJoMmdSv5Su9hKBhlp+7dx1HPKerNUn2tv
ufYpqhvOd/Z2Dlk+JEtSK7pw+uNwofw0dajmjL720SvsoPbiSy8Y8AvcUP7IlDMEZEOVlYzwvYwo
y5pw679MFy+/9t2allsrsrebVler/xrrI959iGVx/LPHDVuPP7hQARtZYp8z6vzg7uDgyhGYN3RA
uuOUnI4lYP8CuzV1f3Is4wgsDNvyXFvW8I/ED/bh3bbn31J0jTwh1UKv3Kwr0L4cRhkwnw/2LwFj
Ub/hw9l+sqHgqTPxnuT7wb2JasKzcdfM3MM7o/rfzp83k1ty4SCb46s8y/Zi5M89K+Zjg+byJ6EC
0G3+VE9fEVo1ncZtMt5FnpR+EZcLYI46WnEH9MHzQ+KtUVlcu8Fv41TN+y5iEaUKwqRO5x2ZB95r
cayp39UCHdaVPLyP6Z4xhVMq5spIOyjFMV0j5dg8ywVBUTvpX5okjTf/6Ct4C3QSX9GC2/kmWrcD
H7V9hPMpchGKZ6VtvOnsMaaVV14/EdkKkVFMVs30RYK9/BK8iPWtHrCtASa6bpdbm8cBu1jSn7mY
GWnv+x5KAyX/hLYERSECepp916PoVGypYkwq80hy0hb+PfgmyVlhYrTvxsjvcUk1i7ueapEsdIlu
3t5eusj4E99XwBnRHZ3G8bPWRuSsNeTXp4ZBUtF5AhcCSD/K32RvYfrip/BEDjd6FRyNdvLXHlFe
pSjHO/F42KqbCiuM0XYxkfg+X64/cDYP01oupxmzjLrEFqA7VO6BanbWDhizQvuqchpFZILiZkfi
Kxi/Me5V1IgVJHq7SFtoRm6jbXyIIq2qPKp1Fd2H3u789QzZxTCr6+afAZbMflYi2cY/rYqUm1FV
bXu3V7XYmFOLAQYCxBeveWhVuLwYLeL4opytaR6OyZFfLMf7K+dZK844acSDpcJlPG+mEsEdIvHk
jXgq8TXohT7YEZWzjyx4mKn/koOoWSmJ8E77aOVqRlU1CLYSZKcZZgPsSNC3FSCTZE08kZhGnd8k
PK5mhHjBcd6aVfvPGKsccSpd3dwTw3zoQjHqto+KDeM0LB65W4k1zZyWwpq/KfHxm1uEh+sHNbfi
0WfTMDlyRP1fFdrRx+hhu3qMk22Wl2O29UvUGa/9tEEgjp90J2/9JdZ7pXlGcZHkQzStCSNCG6mb
poq4Wzj8nJ/GIfU26/yOU45hn2OXG3AhV5StSZFG6wz+2doW38rxKgyvANjiW1qr9TUi42OvW2AT
kQ4u/R+rH5gQI4fuggucUSiKoO5axqfG1IUrmivlFVOXChZrj/fXYvUhn2xkunjbvdYvWieyAlD7
I/o7mBryzllxCjG9TO2RmwGXadFFAj3hSgybdwmvlY7nZjncz2hBUZU7CLO7sx1G5d9w46POS7mQ
eAQf94RrBKnVYpDFXNNw0PLoftj1TQD2fWrD3VB73vMs9RjihvlX3ayWC81zTSCcvWAz5wnsc+JQ
6OM/eIi9F+QV7l9O9TW8aqna6gTYONU/nNpeRrT93NH6pW43CYODyrQsmt7sG9dPINqL41Yuc3a4
s1wicx9kbgGPf8ip9pezt7NqwWlR2vtQu5So4O0r5fJs18Go8nXa1/t2bQf0pogjWZ08mMAHjBfS
RhYrDsj/3htplvS1WMzFcoC3UxBW5+KOXWij8zK4ezBtqCYnEGi4C5ph8p/onKjnU2hdYRi1JuKZ
DzT8RmfM95Me8GTMa7tTAylQfDv+8EoD6bEcq0bmS6Q9rphN7uq2iWTSF4mNQq3Fb4cWn7Dy+MwZ
Z68Xq0bAijgiUZyOgOVvCNR35udgcquHal4G/bglx7Hgg4wO1As2dgioC43nRS1Y7c9g+mX0yoei
v3jCulNmW2l7P0sJsZuNjmDdjeo6KRHjDRzGSY1kcLcXbOcr8oH70rWC6DRgerhrWx76l8gmOenC
no5Anx0LEV04OVb50bVmAQ8d5PYdIEQ4bli7ZnO2oHm9W+TyDJrh0HonpO4dD1Ij2odFOhvqVDTy
b7inUH/xnMruleEz+ULy2OIbjqplohB5ctlYCQit38Kprv6gM4r200iUZ8AmQTcfji0/ck9T//+1
k6Q8j/cOzP3L3cZ5S9HTNg9gRLO4pemhX8njatW3cWtQbsAgdP8ToYE8QNPAry0Y3I+THSzjcSt5
lau884V4FlXf4NCIeJXfuZ0HvAAoA6qHGrV0fIuwXHj50mJHRSwJjZuXu57u+s5rygwEL/41ETrV
nvEOMsksfduMN9HstPWt4wpJuybFEBh0oJhIz6zAA9OqhPfO5s5X469NtrxlrtsQaklcGjUIwWBr
XYB2x90TQl3S9kOz407Z3bF6ojpOcuuunSkgAfySutwNiHu0vPjnUKFv4m+6b+UDLxkSi+sy98Ou
fGe5dEfM5FJGMUdEGGBUCjH7xrlyFFd/4o0yvF9MhO0gAgbg8HW26GFrw+NDzAF6OQUon2S9V8K6
Ja3NTuM26/7c8//hW8GpIHiBRzaR1o0GkdnIB4LCo3ljK3oPX2AxOD4IhazA9dJlRmmVhZXrt2fk
OG18ckXc+2djQZaSyTXMZzsWyGsntXvi4oel8E+rqL2rfixonrTeSonGrQ3Hp6OfxfDC+yvDm9Kx
NnODkQK4uPOXpzrCSZvJsV4RjPIlMosTX+Xao7M8kBBk4ttknIfHasfQfpPspI4gf2kPdgixx6hf
yub7wOk630Bvsj4BSSXCfu6tIB5TItZan6etObq813Ug8xka9a/qofKLSFlyzqYIDIkR66heFL4A
82fSHhyZYGJrixJxSHgeV9iuy7jOEZMj9QjfHlckHo+IfqbcDt1mOK+Lv27P2pFtiLmv29+jjRx/
/hdhH2NY8Oa7WJrKPtsa3Wu6HBX0BJEPHOxDhV8RHGri5ulbpDCpaUOHD1o28B6Acx1yZdsK/yV1
VM1Z5ZpaZPG8T07RE2l9YxKOzwy1JTGnweGGM/eXmdVPtVZHCE9Fu5JkaGK0nqtl/6naMn6poHgc
Rgck/bnt67LJHIRJ6J1lje15IL4ZV0cXqC0Nymj6AxUCbZ8MiccO69dIDflyBJgFc2F7QUzutIXr
RQdQTbj4AhYMU3FBfE4VnZwZ8P9mR0oDaDUgP2UEa20FGIi8Lp+iTVhZ0yrutpLkR//GHAjKL4Hp
439wDpixgIOaqvDMZLzikP3+k7cYOhEz5p7Gzi6dszeQRUugwuq/TegP5b1Mtl3fVlOwvvOCXxv6
1qUq+kTKf5729m/kugIH2WTtaMJihudwQfHJpRHjfxob8HY7kRrGG1NdcraMOubMVGV5FDPV2S+S
x/1ZopH6hkRPcjSAVy8SyPT8cezr0fDhQmbhjXUDa8laTU+QVBPjoUHzcsPkvsXM5fMcp7I8OPW8
hIiHDOvNIAtKPAL0LxOnUW5qYuFThtr915oE+oc3OerT9NF+6YgpErcTOPVdRFLa1cS6Yb7pKFJB
xxuR/w+mVTb3Exq4D7ee44HRUjojMmwObh75aDIFmVYliCZ1K9El3qy4zXevxhqUbCRv1DFih/OI
0I9IB2uKUSTE1fBMUdj0Sdxt/Sr21vp0lgFip4+4Te7Jxuq8AqByDTKE7/F91BiMJDTu+AihbEr9
vDZCINGX7na5kqBQe4juwdVR2D0o34x/beqPt2IxPkEEBCrgGY9iWYVnQ39HAiKI5OhV72HCgsfd
k7IsJe8KLZ7AN1MuITFDZfAWoGZuoGhc8xb1x/Qr9FtqpzxH1n80p54pOvDnv5OF4itFZFyZM6n0
9h8eCZJDWVNs9qJoM08ETPjXxLwj8OkRmdu2UMmi1DM9LzOiau9wvsLpGNhG4OGGXEakaefVEY0/
BOk/XjGNS/UsiJD6x2Uehbm1dLvLIu14KGuHrvs7wNQZJOhTxF5zbD4qO6+F0ppXiZzo8BjmjxHP
KtrYuA0ukctyltXo7gGPXDKY03AmnyJznRpGwzdVQkaFIM5IQ9As57aSa8k1v4Ufse1s+Fu8Pniq
oopdyGkS72MtI9c9LzIyL43oqu4uRLjyHUar+FDWyLvc8279HyI9lpzEuz7KiEaq3yMpm/UyiQO/
RlRFycVKPHd7xB9Gz9eamAU9pSu8/TYOUZ0yPK6gIbKlwzRttQk/980gEzBLostzCy1952DaE6eR
9hSb0UhdYWMMkf75sI79fpn0tty4WPCSPGxZWnEcbkl0B0uqel7CiU9hLRIgGp9m08KBkimRB45u
xsehKom44Om1f7acFsMZyRZdT5bX7uq1DZfmuVX78eXgdrgxDq7KK0++Y0dc5VSdUOUFB+akGMA6
KcPEzfyRKeBmCCffRopikTnni7qtzgHZDJDygS+r3PjMl2cQ+dr5bZTZ3qS/WuqEqTF8OHTVz+eQ
SIhPsbBZAK+O/SuCzmFLt4AvjseApIKMG5O0ja0Mj1fZLcGeAiTsqHdnixy2yglRsyzWzsrDtr9X
lwqMsnBtA8PfiN7xGVzW6Z92Y5YEjbRAp3oLjc+2c5Qv/dJ71snDQPBld50X3vib6/23HGPQA62E
9nN5tD2SexkvH9cKacQiGP8ZFfwhCW4PhJZUvZMa8jSQXYWUGTJpud3HNThOmM2H5xgAnFuDBNI/
GwZ6QPM4UH+SsK+tmwV47ceEP6FJsUSLR42KuIEDGv1nByicp2z34ALcXYryAf+hwOfZzsmTcrrO
nPFlUsLrXhkZFDTTD8vRAFP24CZ1Eehu4vWxZr08JVtlqmLfOqrEFMnv8sLxxMSV9A6FvjyOHdVB
Jm47nqeILBExoB2pK9gxTiIde+fR9QP0O/9HiPqrMxRsg2sq2/F33wXSrDxxPSomBqcaJoYMlwVp
oANn9bed6+Sp4XojHYaL5HeIvWu+FXVZuYVlIvAHAInNKyIyRkSO9TZ6dcvDQfLujXVPXcUcPet6
4pRXC0Oe1U+4Y4nEQbcHcAEhl8InVF5+tOUIvuaO0cmGl0LjNNRekC1wL+CPti1fGdIY5DZpO1jd
FMfU+Qi8/alzOEPTdYdG24JGXEfoGbz5WMMGZEyKOhMGHXC6lpQp3Xmj3amrHYVR8i87TRSRCBK4
T3zP3CVBYNMYhp9+f/HJ4/pVykkRvlB76PAPwQlyIrVLz7c2G8xrtUUtNvxgFEiEMFStqWyQoz8A
OwCEVVL572Xcls+6OsoHG6amvPNleEQZmRvWViTJ5vTpsTvhfjdWPvlpRtv9N+2D46dVL+X7jnj0
uGlJ5PqG/BAUmg1IIFJQxZVU8KkGG3PKpL8nHppD1/PX+i95RnV0JlSOssR97/aQ9YdYhBsrGqen
sp4cEPiQxasIZqg+foZ6wMcUhKV3iSxE9PjxwwM14zzNcBAydnJ/6KespWwwuECLQVWgjmnK3D+i
GPEaSme6N9puGV7xPCzPe7OsL14vFcc0gnaFGr82v2b/up/gH1lvyWJANha3fbTdccaV9g+eRowU
4e4NK5K1IHCKqgQswQiKfi1lMb0G79t6uytjg1YysALSMiHv+iyMK8eu0paKpf8mGParZA2ncQpo
v34uTowCnD1lfq31iGSfNJw7iUoqKModCo7cpgo/WulV4l81LY7JkYwT/XLNzHDTA8lHeQrAXTSB
AV7yKyjd+p2odvmjNYIXR/iDvuyhtG1omNq/w6BTuWnDQ0P0P/NOUwStR6rELuzkLJPGu4eV1QNt
3MDcT8PSockBqA7edBKvKh0Xb+ZFQP5TAidU3Jg+46N6PEoxJWlFWFWQKWe4urgr5prCqpzmI1TN
dJwmiJblmY9qXmcuJ4L5rSkBQQ0DTxcHdgP0lNxdIV9XAMPZ+4d6J/IJ9qfr4vFLJWs0p04VxlwV
3YJzAxEHmhF/1igBq2s5QtZ4ZS/Os21Q+hCKQ3UHaJCnHt0jEW9A/WHwyIPYkRnqhktZOFPAnQb4
D3VeLaitAS2DqSrsdiMRhv90nQrij8ktaKKDKDz8jIT8893iuQI+Angl2iFq8nnddHNSRNrWLFj1
+j/OzmtXTmxd2ze0kWCQTyvDDJ7Obp8gh25yzlz9/zB/ae9ZFCpkr3XQLbnlUYz4hTc8C9HJs4iA
FTxNkypZH31PGz+l82GkPBGR5Ra5bXySQYAgb6AX8YNfWYmKwo5df+toeg7nFI79c8qDgJ1ahi2s
T9sp52lo++8N0tD/opigPWpSqiFtZFqetfc1QNQuTDYZBeciHxzUiXS3qrBc3EFsARUxEVmxX8nz
9e8KBdGvCghNwiYwRxQ0oW+aHw2RqMWxqzoDpRse5H0NychBiKIrz/xZEO/qfoB8kwijkA8qzKL0
ZGnt+D0xeyrbUxfY/kGQAaffKcpaRyi+c0lHrYibSe8k9QKgsHU7taOOJFmlTlxi6vYPumcigYSv
BPP7gDo0fImkVz+hxCZ/HGqR/JLYJ//U6ZA/BZo/zrQRjxtU98bsF0R9eWYoK5TLbETs/g1SCTM7
+i/GsBt5vx5sdvr4kGhp8iLFUazvJ3DB0U43gRp8QxnDh+2GDzHsNOSZqdtPZIq8MzSbD81Q9B+G
KJqaDzntOnhTdtV8SalJAg1FiP4bCIveOgMfU0tQQBk3JaaQpr4rSxLPSy/nUv2dxric7UUflsUj
dY3czYmvpnMFLEYcA9mXoDQA4UKkJx2C98Qh4rvie0Sf2QRsBMx2AwZukqOyQU4H54ddSV8pp6ys
FtF5muwRRlmWEDwXhmyz54JMI0zmAhxOKSkct0BeK8U7YK7xM2SaKnrsi0QHCiSngK5iX81AC0ea
f9SpJReEkN3cBy1RYXyPChrUdV0JrcwBJWOoe3BZ3g8UuPzopWj1KjphhSGyYyXsHlCmJcpnDJzL
cqeEMr8aoo0QrrCAf4PStpJzoqRJ4FIgzYnbsCfqQGXVo/ytsQrpN9l4xuz2ufl+NFIN6OUYVcYO
2cg2/FgC/Tqp/jC2x0QMZPyT6GoAsKqXn0DVRS8KSkdIReV5MT2HZaliOwvVBgM40Ld++vw/IAMN
qQmb3jGsLnCR5yzMp06Enr2bzHFQDv8jPLXSAMWmzuR1OGUpaVZkSO5oWXLsUQUeTqDQ5Zy/agKU
kEfFeCmqMTOPScuLNbYsHMSJuN9Q91wREjUIcJDXRN2VHGX+8zdCvDQ/Rxo9ResgGC3vFT1XwYWA
3xXkmVvi0LMI6rVqLYqX2KBZBlKU/H8hJBrNaqEwelqnRSbh4CF6dAwNYT2PiMPsqRCZ3yVvIp+w
iQPpaYM9y4nGIQJG6ob65ppQpKliHU9byMSWaSHXKrGlKZfJrVObU3Nq0cNEJjvszvdFN1c0MA0T
cThLqLOrg7oQ3ZR8yrgjaYjTetVHFtD/qoIwn3uLkkP9gCSqTCBk3x9UWZ1lBPAV8MyYBy09TTIo
kL1H0dHpu055AcZgnTWhSHuNhsyJqAvlIvA1x7Q2pkPRx+UOc1N7X/T5linv2tZCtut/f8isSfpm
a6G2VJmVwSR3aYr6HjAry1LCB+ii3YZF6+pyAtfAEGoWdr9ReDUGIzG1qnUM+sdn1VL1ZwPZuA3N
6tVRTM1ktlQVYNtiOTvwKa0CQtQRuLNSndL0S95X+vH++q1umjejLJSx1cY3QGENrVNAinZwqPCP
Ft2hryhxZW5UAaQk5us2zsPKUmH5I2NiqsgmvsKLT8NA3qbQqLWOiR7iUS/G5rmNew/xNmh/979v
ZRbBgoKqMYAroVa/EEBvEVsCDxK1DkZ1Av5sY1gnoJI0z/90HMFukFXcbxSkaJeXTZBxnQNiYfdF
tfqcTwKo6DT4G3viVleXUQgjVc2EI3mjOItYI7hwnZ3nIbd4svJSfPbsQRrcKYyEQx3QExvW7PP6
X1+i+FFhKcndZSIgv9zrAqsTEz2i2iFEaL8EOmmGFCXxccgMH0nlWes/NnLU3zwhNoRvX/0DFmOb
aAfbBprjmoUtzuJE03WBCBZOTtNJhuLEAH2RXtIkmwS4yETudCa4Q6dqiccudAWMkjRF0d22hZ1w
imW7JK/y4BTTo0e3RU/MMd1DifD0SwadFhBBig4onVbL9t3U1OnCF8C7dwmU/PSIHRQI2RTNE5CC
yaR9MqtJLTauz9vtico1D4MGYkbDu2bhPqjYSR6GoRidwIqNTwhFgWOYAvn9/c15e97mUeb9wg2N
OdLivFWxFGv0NEZaVcgMBFLfQC4MhNMXU32+P9TqB+FcZ9kaEorIMl2vmQxVdbJ8k6Hwyz7GGpXZ
GTq4carXPgiTCxzkVEMzKLRfj4KAlF1VtobJIGCi/VjrSB9MJHVwFrbcBlcOAJVNmdoqWY9JV+56
KLDNGbxFa3B8EqR8l6Q9+lBtP0saIWAogkdkVoMfvd0CuxWJNAYbF8v89y8OgcXwimZCWaUvsLjA
qKZGaauVg0O5RKKEmNKvzXtgelQcHspSjg6Gmm+ZkK/Mr0UFUMepjGsG5+brjy68IozMphqdSAqx
9DD65GhWbX9Ukb3586VkqNknQcPBAyPJ66F8I0JEPmZvRtrwTRNDC7uLXq+haunGSKsz+WakxaZp
SgkJmTYdnYYg9APYLeM5s/MRaozonBKVE3qylnG6fx5WB7XpJqoY6chEHNefBx+OBNqC0FED3vjJ
ifF/pQXJi5UJ5SlVWvFjpPP68/6ga8un8eZpTKpmyUu9cGhrPk2duHd8OC5umcKxkjQYD5Soq41J
XRvKMoQGFs9WBIqE19+H9jQpal8MTq8hCt5rJeSjsPu3HXp74yVajqTxtuoGmGlZI8bDG/Z6JN0w
02rUY8+hPpWcKpVWthoNyglwUrNx5paX2OtQppi/R9eJ8BahZDrlXgfLy3MqU57LwtjYSQN9ifur
tHzM51FAlMmyQshus6GvP2gYM3zKAJ872PLNegiFfyH1pwdKGeNQTNGv+8OtzR/YhNmCRhdcJ4vh
7JRMN8lNz7Eo4+/lymguRUbtgMZqsrFUy03/+mU6/gyslbA0ZbFUuOmWsur7kiONIfq2ag2WWDOq
4rGrqR/vimmm0sYY83y5/4mr4+JBC0iGryTJvJ7RPMBMNC50yeFhMs9VK1UgUUf/wYOqseu4Xt2h
pkR3f1B1mQHNX8vuF7JlkHbZy8cIfHmHk1bgu14hZdoxLHJLA1lst5CPLVz19kJVW7eFgaPuIjWo
frWVZf+yzNLuUQ2L0FCARAHEzMjn4lJD/YoHxkorIsgK/OYRbkj/HrVXaTjoVTyA9AbdFGFDV0Q/
VF0dUpA1yOqfmlyvv8H2opdK2av6R4aJ0YK66zoHYo2nXKICtOkMzqS+cn8O5ol9+0jNU4B7p6bg
IoomhCauJ96UgoKKUOE5AxypAVEgM35E89U+lWYkwE8Ede4Edmz/HCjdn++PvXZYbW5WHWl4xbgJ
oRLCOqAD6LvZAgWktlSbM34J4V8cVjqQpHy0whlq3npvsss81U0PXQfPkcoI93a5ko8jywO7DrJa
kKvxhrfEa+R3M6VvBlzs5aqgNEz9xqNmANqlCgEOqUjovvNR/Jv/DWoE1g94XGY63BGQHmYIifT+
1K7dUESLOreUAcHIXESnBVpz5Zjl85VRlO8Gya5O4eQLMA/o1kFAzDYi/tsryuA21BHbl3m15Fdr
mDeTLJV11NGB8hwZEvKeY9UceHvSIyCPeGPH3l4VV0OJxadRAW1bO9I8p7DM7CfEKyquSC4TS/Yq
mhu2xhyn5cZWnStO12vKR4HHMUhGDS7hxZqWcV4Bk2ZNh0gwnx5QaVlOh6MVerSyEqPO38c+UAmY
PPkhTaiY3F/Ptfnl9lexgNGoD9nzUXozv3GtU/QTLZ6oahq8w/Uuw/qzBOQXZRDWNnbw6mBApomb
TUHiuPjYGpY6pLAscGPfT5ADqBt6Yt7wkoAo3Hiv14bCQcciL1bxI5YX189AHV2LqgRYIErzKLJa
4KEbWxzrGGeJP59CjbqlDniaWOTVIPPNFMpVVsgwJ303HEPpYVSk5DcE3uZgkrt9uj/U7ekzZJpv
BJ1QcRR2zPVq0RnCN8QWoUvl8CzVvBa62vtoufTxgerAlsfTTSUP51xZJ0lUSTRM8v3FeBUkntDv
0bIhWLc+dRUA/WHy4j3KrcqxA7yOlrahnnBaHw++FMaPRdEm+MAo6h+a1s0/xMBNnrqNqlAzVa8/
3ICl1M1gORf2bvRiwzFD3RMlSjWSQI8MYCtCYnngvJ2+kSgr805ZntC3Qy9OiJTFid6BC3TLSZZn
FmxdNPoRGlH8NMEwhAxQzZqxlgqefJcqyIS3VEULt8Ug+4R4V9swe7AXNi6OldeAVgu1XWi8XCHG
0jV9aDOj7nKAryIbkRHOauMMkzlEaX9APDZNigcaURHiJQjpDVOFtx/Gf3+x9XkLdJWSJCbWy/1R
ow4g6EKEbtzoJqbslQxyq6WUDhZ+Yx3Wtj7SUhYxnCrm5OJ6B3SyX4apMLg7iumrnfqZvLeEj+wQ
AmIfs6LeukBW55cAhmAVzz7S7MVzoAZaVxI4Bqi+t8lJBAATAKUird8iRIV1CLUMveLeQgMzeIe4
Mpy3AOWCPz/wRDJogFOuUXBBvf7qOjYtnO770IUlZ32Xq8Z4hxx3Ngu/1A8AY/lRfzEg80vaBhcG
Tb/rAU0lAm1nc28qFltLT+XkwzhrgJkAtd7T9DU2tvHao0uiY6BqRC5HY+Z6vDxAPaawotBNqdCd
zL5HcC4bwJ5nLfJ1LSWjQwX/6cNffCWNCc41JSP20/Wo+JGj79L5oQu3dviHjnoDuziInnuddpnw
w/p0f7y1V95mI2HRR/fp5pVFmCSVmwyanFkaaIX3SXPGYeuf0fB0h/oNLizgvfYon6NTm4y/7w++
tpNx3FTosWG+JlNZvP5avctpSECbJhtBSBhogZIOJwXoHm9IA/kTw7fWFZUwT34X908UENQPWTcF
5kYsN4+zuEkVRRd0pCi869by9TJKfQggGfpugiEq3Bcj+Fj0krwRZKyOQpZpkkRzaJZJrcUMW2Aq
fHcMS/U33O7PkDy0rxtzOl83y29R53KjStwk1OW+VXtDL2E8ScSlyEegIaaAZgmnEKEyuShkpHfL
yEWi0PzGyUWfYhiH2T+ykwCqIqKNyCRWOhMSvTabcadkYDqh3IJrPcRBqTeHNuuQFRryOJaOGz99
fitvfjpCKFyiSMRay9AoIc62gfORihuofuylPpgeoSTV1jlsQ02+RK8qbwguNt/8FNAtVLVBfoBN
hOMZtPFHI0+sFA1LdHk3npOVO15BUxyndkuX8UheXAYIwtlJpkuSIyggnQbw8qcANsNvGBzy+wHL
j43Lbm2rELmYyFZxEdjL4JetYkqoxvquKKfOxZwOOlsrxuDl/oy/RifLGeeNpBSgkS1SALk+gJZE
WqZOCR2FJEpmWVs1+BF4BoTiSaCOLuHygvR3DP9FtKYyPEmjml4wh6k6TLSoCD2rCCaYR4EQTr9P
M31AKsWYkIm1hGRdEGBFFw1Lv/FbBSnzZwUcQT4rYJv9A9xE5M28KU0/Qv6FjgsibLSaC+KwGfKS
bV4PQDoKftQk56gC9oOmV5exscYJ6YU8fwA4bKMA0ynxx2wshAGELmoLbGxbvzoLeGTfTf6S+L8m
kLmvaxWN5WNdECIdBT10/+PGTK5sXeJf3INpXdCAWtxkJiqn+TQiqNbIo+rKeEc+93WdXe6PsvIm
wY3kwuS2oji2vKfge+XCggHmFlEuP1RFXz4YWVi7CQjWWd/8s517yrf7Y67kK3PjGBFuklAEZhZf
1nQFum74nDgYwhTwSrTUQdYgOHj+FG5cAGunjL2uYaWqyNSpFqeMRx8l0gkF37HMfxUg31jTePwY
avh5eCiLbZXzV8ajR0LNYH4AaTUtIjfwFtScqQnTT1YBH0QVFm+nMpEoWPmoicDulFQ5+nx/PtcG
BX4wh0wknDdNJ0QrEygbnec0IZqwE+xEM0CxGjeF4AyHLdm4SVaWD4QFc6nLGhertTjhUH1qQK+p
56A/BCR+8Ofbm/8apxBkxKKNFVy5tzR65CqlRb7uJrn10RdClKanqJmDTgazYzrwL9WNh3RlChG1
0bmQTZvKxE0ArOWmXxhzN1WeVFYM9V/7o9HbgfY42tWUH4sKDsXh/rqtTKQmCJDINSnXmssnAMcw
HZX1RHJKGgcHBNCkE1hu8KUkuxuzuDIU/RcaFQBjdBWNuutbOalHbN8iBR2esstPIG/jp66AqLJH
F2jr4hIrSzaHuSQvYHEIrheHIApiQxKTmrjYHNrZscP20t6DxdMh/OkdMLCQNPJX1Zrh9zAFS7/T
lG5AiTpMtH/jOCqfuHGL6aBW4OWPuLKhvYfioXXSRkv5IrcE1jA4CmEf7FlDgEe9qX8qnZB/q5Zv
xDukM/qPlhlN4cbGX/sugixBZZ+Szk2pVRsA1yL1FbtFaFcHg/N18Ky82LiR10Z5ra1Q9UBYe3m8
NF4iffDJwXVtSi5Fb2GSpI5btbC1UWxQBa8BKuHH/C68KeSMvuKHltolbpoWzWMIeXFf539sBU8p
g9v3/0ZZ7IS2ZJhe1Ikb6ql1UAcjOAmjlP9ic8/XkaEqGKbT9Lv+lphR0kaqEhcRMRwWVOpFRo9W
hSaj53H/yM4/+Dq6QVeZS0Kx5uIUwLrroUB3D3WNYqSL/0pY7ckmqqMHO/FDp+D0CpB2phkL+aLi
7/DHVT6ifMqmr5VLIISLIwxUgprxoMUunOvM1f1QnhH4oxtI7biRvKx9pUKv0bBxWafat1g2bFXT
jKw7cVVkytNzUEdgFCtzsNBwzhAI+yXMDoqMBkfWbYYRk68/n2UM1wmBDSJJsax/hMgkKhBCY7cp
9OxBm3r/mfqpvLNqPbikOMs8p6WN2HOc1hsj396TTLItaH6SowM2WmylRpjASl9HnhBs3Be0mX/q
aavj5yyKrX17ewbJkMkPDWUe8iYOysDutjVaNG5IIo0Y2Rg8aqbZnu9P5m2EB5ldJhMV4NxswBTX
Wxahhp4+b5a4iD6ipYVNNiylmYqfQ1ApuVvLoPGeDAovW02jlZLqzKMHPmVplO1Y0OuhK9nP2hqP
DjfXshGyfjU8JUlkyMfUV7JfAcrW75s6Mw9DrGMeDLoihkqTYAdkWD14+fvzsLa0lO1Q7QUkaYCq
uv4xvi6joAgZlNpm8amEiecEeiAOchwGn+6PtDbjIJqAH8x7+KbiopajaFojSF0I94nTFbb8fpQQ
HLKxxfpUwTk/meZYbTSdVyofJtkWSTqNACHoPV9/Xw28Ve9SP0UhNy9OeOeipq3ow0tPpfnQmuL3
WLb2OYbdBQ+jxsInMLd6wWsbmpVmp1E3mfOW658QSr0XJpMZuxUF8nNbIoaO5aO9cd2vfimoBEOA
M1zpOEvaTMPx9Ngd7Cp5rzYZfkCyGGzEbhCaVE7IbYyPKIAFR8sIU8gWhdF/noSX+Rtb6jZqJGgT
gk4WACXr5raAg9torRInboUQ0bRDYrj/WcQoDOxKdGXAKMV/c5jpnnEpK/rcaZ7rHW+ebZQyNKUl
LnD7GoEHRAtF/dDXNP33AEhnACASoMgtiK7SN751bW3fjjz/+ZuRKX8rpV5HiYub0PSs9aXhDlgC
blS+V0ch26VEQZ/OVOZD/GaUgQKpn5YeS1vbOlaymumhUonZrn24f0ZXlw7QiS7zP4t/XA8UyD3Z
hs0T52miPOnqbw18kmghqGZ2XWzUelYuBG4D7kFqsHNquLh62kYefDNWo1nGTUSf6JPEX0XYGeJd
jGLNGamc3JFlNFv++BttfcY9ci8oYIoXSwbOC7/GXA/dpG4Ft/1EdrBHknB6DEVcP4is7V7uj3hb
+wWualL15dYn/F8ih8BfdkVYUWs2sp7qOoLNvSgfYYSiYYWoH0K8skAPG3H5JPivxu6wQZTQb7RP
93/GyuLaM+nBoirKA7tcXLR8QH+VdBKsyWqfENXKkdoGGgnBZHZAbfWN9V3pm/HdFvEnRVI4FMuM
p+NCpDXSMaCKlWASeMWhC0ftsULn6VyZaOOXuALuq1HUewOjCkim8UMMp+4fwrpuY9nXdtv87oKu
msFby1c3tKNW0yjsuHkQU9FEoV1KT3ptj1/KygoPiGzUjl0o4Jfvz/p8uy9iY5soBoS2OQOtlrUP
v0cSPU7pWmFnjmPFlCWHyjph4Y0BRfeIe++LGpnZxrO3cmEQpILRnmsDtw1pgEIgGDqbVpnsmUej
aMxne8qNjSdnJXZgFCTJNcOm5rEM+wNbpDaJUuhGuhTuMSiCIqeM3gHtQXVjFteGQhBv3kU2ncZl
ST8D0AKGOItce+ojY49OAtp1cWNDYkpRajzdX7O1kwLoVKPPLnM3LetjiHcMbR1IkYv8cruHDIeh
DwCCiz2FP9EJ2co6V4cDEAFNgECF1/v61vWjCcmTSkSuqNPSoc1tHbJerR1SxBgXJ30Ljr02mRTh
5nI0GfsNIg5NZ6sVSPq5XV/jTIGX3LFRMvuAlov4iy1CdG3NHXvqLMsWNWZKuH0PSuRKKUFJgRjJ
EV1C5SustnLj7brd85YMWJhb3eR+QyXzehZrLN7tqBhiDGxj4ksyz6NoNH9jlJUwi2HI4GdQxErN
KFVI11lHhqls3GmrKD7P6cwsRoi0SaJaLzOx9mxCvthBGdAOBiYVGzfr7YMy/wZIMhqZPdKgi4hy
iJqhlUciSl1v2TDc4pcBuahHzATFvi/sQd9xn2MGC/3rOIyRuXEab+80xteJRWiOk4cuy+My/KAm
EBbxiKjx1jCM6iG2IOgjizPsW5A/u66YxveNGYcbJ3N1kTmYlNBU2qnLzlWj1C1uHSmznwbQqqMw
P9eZpv7xrn0tjNMtnYEm5rLJYIMdDMu45vsCydvn/Ff7vkLr1a8r6S+mUplR2ZQ6QTYsdy3bWJHs
pmAor8GUBLHHU6MPxc6UIcRhGy2fQFH2J71BbGlj6FeWwPXTxGeSZ0PmIS1h0y5OTKk1ikQZwy27
zHw/5Fr0K+3Qrd3NnYjuTGky1M9JIIVPdN6K8mIjlH7kIWgPxlCHn+opAGtSV39e0uFn0XYBcERo
fYPz8NWuy/DAJS70jXIEuRV5H6YJqaQDnsuAhu/f9Ws7SkHhguyXE20sdxT6sljYxFyG3mgB7ehH
3/pUWk3dbZzZtTPzyueBNS2jiTf/jjcxfAgZuZnQyyTrR3HmhLdM/NnqxNQ5bW4NSCKk5PaGoeIa
nGiqt5FBCIW//matOaoEIWxfmhTXw0PXSorGTiMXd8sy/iBSbOBo1iEQdlBE1cpf0wGlFTyMFURE
Zr8HMR4QG8WBTSgjOWRoabgVSBAzcozIQQYeBr22alTlpvpbMwjUZxFr6C7Ixnh4pKTjEF5wj1ER
S8RJVd2YzNsXjKY1kFtkoue9u6xt6mbopejkR24li9RN4wGLJktPLg1yBBv7Y/XCBzvOMYHrRgls
cdkKz1bKuusiNwBM9S7vNBUX0DBPjmMhT8ewDIcnS+9RQU7D9F+rQV0Y+xix8SvWdqmYO3Y8oehc
LD84QrvS1/GccsEZNs/DhGeumabmxr23NgoxqqqDmCbYWgYiURIEWYPyNDNaootgVtKlChtrq0Cw
tnqMoeIRwieR1V7vxamzuhy1FbqrKLgfAjk0EABuY2SRkLi9f7pvQysKECDjoMoCQ7+pTHNp98Zo
9kQ5U9E8KY1QnESjZIlvYneYVGs83B9vdbeAlaRrRp2LKs7inLXxgOcHMjW0ilX5pyZpY3fEu6vT
HhIsTZVDRTG83CW2hUasncWokIdtZr2TYzSqN/bM2jQbEAgpcxIQ3WQe1Gx9Cb1p3w3UBJUFrfLc
AB+ZU5Ri+nT/s1eHIoenx8s5uQGUwOWz67ED1puDFUR3NpFrBc/W0UJXH63vjUL82qKSV1I6ZUFv
QSK4OhPoSMhr+o2e7QcgTQ9+BPbAxr3xFyDMLXjv6qKCD4FpRL6j3lQqBNqYVMWZScPDGWlX+GMy
O9hoxWVEnDfGY53qgWcW/qcxC6LyWHiVf4mHQt2qz6zMMwCyufhPf1Qj/ro+OTWz0qsRstlxP+Gh
hLKijQSFEV3wrSs3nozVsbhcyQ9oxcJwuB5LJC1LDY3RBd4sLoYdob1u9mIfK5BQ7m+flXuHVi/1
Jkahhb6sBPk9qhSI37N98kk+p2ldnDzZ2+KjrL2BxDoKKhMGJX/xusxvnmCEhKHcQqBwDb9utd0Y
J8Mv1MeV7wCbrGdVybB1gs0hsoc27woeQ5WO9w+cBXBdTAK1+NzYqOcetVLKLznaVvKhL6I+Vnaq
MibWUdH6DoNaMm9sSEK0lS5aa5lHHFET+8+PNhAYkmFyb2g2y8hNw0DR0HJ6rpKhxnu9tHA1T/34
EmPyvXG0Vw4bQ3F18uyAM1jmGmmH3R3SLomLPiY3qNQ26MhAR0JnDv0VVfNGZeN4r208ODWQhgiJ
wXzPu+XNMgUNLg1jSvQtdHl8amskI5FUbBxaevZGOrESlKGjAOiU+BfIwfLjijGfcLOm3ytbfviC
3HnkTBXU9TOTrz1BmTNd+prlqcCOZwvYu7bpSWKIY0AZEfvPE//mMwcfw5omZexwQklqBIx5bPSw
2fjCtclU+bE86VyXvLfXo+Rqp3jN3E2zy7Q0dsCadFf0UvSfgbTr+f4xXtsq4EjBtpMz3ZKuFCnC
26NuEhdfbux2RVA8DJL/ocBODa11q3/358MBo5hDd0gB7JjrT+tRuikg7idulqfIbfHafPHbAh1M
rYvPqapvNbDWppKSMTGYDG/+poKIULlZaYgsuVPaKIdYoE3BlswOGKr9ecvI4nqn/TnH6rcYGPIV
7PBAabnIy3oPSoFSV+SjAH1/Alc/yCCsJe+Bqbc8aMCr21azKHOhiW/uB2qzz3mB6OUkadXn+0Pd
Vl/5IKg4aKNQc78pFcZdDjqqSGLXqprpJHEv0gMLrHdAZ3HEquvYSUpP/uMqKIPaqkG8zD15g9DN
QPCVmANwkZSEyrqvdLxlxe/7X7a26SGlUJck0qLtNX/522OcFiP6UKQHKiheNJeqXW6X48lHU+wg
KdnGPG6NtgidYVLXPAstpbs81B+LJP0RlXH80nD09gUuNMf7H7e2QwCzEatT5pkFHK4/zhYjvIrM
j92xg2fQAjnYSwHsUz/nBNwfavXLVFAxmA9zpJd5uG0BzosGNqMmSfYpVEVyETWybmEUyscqQAPj
/nhr1y/7XpkvjhXanYponplZFF7sWElOhPKF60lxeLk/ytoEEjshvcQzfdvjKrQ6xzEA6WQkueyj
Dg33iBcXwqotVjZ/PhQdBjJU2i0EiYu1sigZJ73BdehHIjzleDIilD9MwxEBmi7dGGxttUwgejR2
qJLdFFtzxIgrX+UulAIZkiJGCPvQrDJXnujXmXm9hUBZuz9A3YBMhTQIgG7+PW9OGagTmCfINWL+
kWafq7Sp8ZjPw1NY1PJnGTVY7DSkLdjqyqAEibwwZMKs3jLKYh+mqKRQGmICahdrAxyKkgazqNFo
/L0hpca4b6v62/11XB2VOxLbbqqCNyVzyRRwTPHfdeusMw8hGfQZowHzlCAp+mC2Snaaplz5830K
uAeqJJDquVYvrucXxZSpK6KKQZFTf26zKfgQ4WV6SMWgbYDFVo4EeT8lPvhF5BbLpRRmoNmd50fu
YAaKdfKMpHznxyAnHbT69WAjtVjZqNwnM/YDViSPwSJIGIRfJmrgkY/Hifkd7yTv3LVlfdbDXsJm
rUz6jUdnbfloQpCizfT3G9gxkzhhxjzQzJEiaR8irItDZeBf1AA7InzDKtwRMYq8v2fms72o7s3p
wNzWfQ2IFssnSqvtDG/Wbc+U4sVUhmfSWOMUIsa+N5HBPY9+NpwHDzeq+wOvLSZjkh4gQnNbl1Ky
qo0BnlCIw9Mu2jez2DL+oLCYOsPw/mItZ9A6ZX/u7Zvy1IhifpBjseiqRh5ggxpBM9gXyBtTDJtt
rV+sjId+411aeSd4AHnXDdYSNuDiWvUajEc4/9Dh5l6LYWfJk+VvIuzWRjG4uLlQZ9jp8qqJjBJa
VEPNu0z14hCPc7kRP7yNW3sFesZ5o+VnQvwhsVp+TOQnfaGbM4RQIYjYd+R93+yykF4qjmG0j1Gt
QFY/KzMktWACHXxf04PDFAI0kU212agwLI8KCeWc/nCzokAFh3Vuc7251EvoJRl9ut6J6q558aNE
PY3tlH/GlwN4hOfjPRfKv+5v2NUxaVjP7TPAykutyXBEDlqZvS06PB3hMI118pAYYXMIB7kD0K4R
d+9orfnaxg27vIjQAOFipWhlyzIQ0uXAGJlloLiHEsUyPXi20THGYqpLfufQHv9VowIXqPtfutxS
rwNq6G9AgOONfhVSezO7FapJfSDq0sH8qEbwU+l3aRzWG9fd+ii05DmPNF6Nue/wZhSlzqCsDE3p
pPmA9489KNZ7OzLExscs75nXj5nVVNBF4/AvZ09B91rrvKZyKrhq/l4f6+lsIAbdHwLi7v/uz9zK
YGTKCqxfsuEZ8nr9TVgTjGaJgJBjB4300EB3OgWDlz6PMliH+0MtO7l8lwEKad6KVHPwDr4eyu51
HTV4r3aKoi6b31kUIIEp2jF5zorZ8rLDOaJzcWj2XhLqFMiUKui03f8NK0toUIZn/eYLjl9x/RuM
KofQjx62o3tB+yg3LV5FmEV/uT/K2qTONdRXMIAAWXE9ihVOeYMfYusEqQhO8NF+zI3co6lhFXl/
pJWTNp9tkGom5UTC4euRUIbvA2UwK8eIqCa24LMjBMi1+WYLu/bc2Eqz1RBf+biZsohCAX0Gg4LE
9ZBF7jeDWumNI1fS8IKUV3bSjMl+EKXmn+5/3U0xmi2D+hooLo402dJS0ZVSe4CJkY4fda6WoGnz
IKiwO8FbeYclrubWepX/m8Vj/6OIG3HkHpQ/CR9HvPu/Y+WT2TBAavkJPFhLOTFsKQdRitl0BkPG
TxUWQejJh7V0gSBv/2EXh0/mo1GBAT8Hbm+po2mayJ60Ydg6IdZcDxJv2GevbFPc2qmIi33dZ2Vx
uP95t5sI1DCNHIDopG83n4fNUpYlYVQ7SYUFxqAbR4wz6oNMLXef9VG4MdztGWQ44NcGX0m4sUze
pp7gLmisygmUoHUa3coR98i2ulO3a8YoM2ILOghtPm3x4CaYQmpe71VO2NjTc4F0+znxbZwxlXar
urkcipWS5276/PIYxMOLEyGVmofYlYT7SdWVbp2rNTaDZn7ydQgi95dqdSgOO42ZV7Lf/OdvniCY
3liAVYnsDHKQXVCc+4brez9bam+Bf5ar9PpRb0aaN82bkZRRteO4yWUkcQuYsi0qEHT4po1gfvkm
zKNQbZfJksiTboQ5u2ikXox0pKMQjWSzLcQXQm/TQXDRPHaNEh3zTthgMvT6OCjjlszjykdSzpol
c6jhQjVZXNSxEhdpHBeyQ4GzdjPJai/h7BR7f9GW54uPJByCyAWMh3xeXmzFTI0MLeRmcbJY7w6I
I2APIk/9IZtCLDkzvdx4aNe+6v/HKII9eVOwaCeJaMiTZAdXB7nbp1Mcfasq0wr/fDMyc8RB9IDn
OtZi33dYNY1SZgish+H47zwvmkoHQeVewSC5ol15fxpXPmsmaM5C5sA8bx4DPS8x/cQ8Fs1THQfp
MooeWdwt2QZ1zh+v8ktuJfS3qJNByteN5cUhGiMCJ4mFGie+tr+EeRagTqvl9SeSBwy8LDnAscJL
/OCUafX4Rc1KIXhup8HY+fAYoSP6oRKcAB6a4cm35erC3lbqPaJ32FOWUzAm6KdGBME5hdP3eZU1
0sHDDuNlwmgJ3d1EUrWT0ceh/c9gy2P9HdRbh3kmZrACR4M+kEBQyXG7b3TkpfZDEssYf2LXN268
vyu3zYwGoScK2ww8yGLjDr7w2ilOhBPIFt0izOJ3kQRS3ccra2NxV84IjV6mHV7xig5wRD2mlPpx
cuQh6L6aIfaseIn3h1Zri3+Hsft+fy/dFBFQVkL3HQAIHXxKe4t71Kp66j4yw1V2JOT95Kf/eWZn
ffYLLd8rwSDeiThOnSLV1MP9kW+RaPPQUL3o5JCZ0lu5vljTxI8QvcQrC2FuX38oMi38hpmN/aGT
LN3JLd9qdwSn/ruplcpvIm3LU93ZxqfSy8XXvunSdx16z8f7v2plpV/Fu2kOMik3WuvpoMAGjbWJ
NKDWL37V1O6IWeZn7M+ijQlYHwreG8R/SinLjMPWpqJHzpqVbmT1KckrrJb0MHvKJdyB/uKrZon1
mY/A/b64oNJOlJGBmwYCDiXG0wFaUYdECoIPthQ3L/fHWtnAkE/pO9IZ0Wh1Lpa1HAlBotqagLjl
U/zFJ7b7POAE89QmVpb+EmKU/jBS5FmBbqCjigVAlH8sRgykNPSVOJscpS/MDzM99oBlmXzAOQkR
7eT/cXZeu3IiWxh+IiRyuAW6d7PDeDuPfYMcxuScCp7+fPjKTaNGPqO5sEYaVwNVq1b4Q3QEOt62
E9b1IMZDkaeit27qt26UaqvJ+jlAukP1VzisB9fDcIEAF9j8RT/gg5h/mXn/XpM9uQrfggLZ6jA7
MSZ8RWQQgEurehcNtux1+Dc+VFP+1+OL9fH+WGq9fv5IeHo0rqpotOdgUVFoOpX9PL0tMoydXCmX
1flga+6+TEOHfQ1n5DYn0IvQtGM8fAKnm5SnKa/zh0HP81+r8+klWur6E0q49cEe3Tt6jEBXFCFB
T95ebaujWj0NSE0bOEb/I/o4f+jrNnlYS7qDHGQvwKqwfVbUm70Kyl2/TaCyS0VQEwF3FgrzUdVc
utQBPhJmEKwmsp+hq5AIwj3xoEtztPJ6UP/8jqYxp9Jc8pDYynk0SbGucmb9LIvSuehCGX6OcQeX
ojWrIyrKb3zkJndAi52+F8xpZAu310pj1CPuKRlfdWzbipu8D0fs6OZk9BlmprY3KUks/JKyaPJM
/CGDWc/j1C3N0EF/RQLbIuuNHnvI5kaxq6gzClbqLELbbY0G9ZppUafqzTCNYDLvx6+9vUEXiOSH
tizMoU0noUA6WJmLTA6a3M7PkyNZSDDnOdmjfATW2wuVK32dgZpD3NrWS/Kom7k+LUswtuv0uIq7
C8JklS9H8/Icx9X8cP/R9s7aKqODPsCqvLbNvwu6X1Gk4aY1OqGjnvVBG14wJgqj11EDJBIUoaS0
npJ1/bv7C/8mi2/3A5Q/4F5c9WTKmwQKBi6iF32GibgEbNhf+kT/1jpykga91djtwypSap9LTMST
09Rm8XKeG7yLUTAUxr+TU8vlG7NtM9VP5QRR5LDSJ9uvZwCynr0A2kdxsYjlS9WM6ccCUYLGH8uw
Hs5yHbcodBrq8jFtRhmDqdkw8f/Dekz/2kcZojsYSvc/lp75mp/Y+Dv5WB83H+YptQBF2I3AUnUY
rfJJlkGDlQfRb2cH0K0FqQBaAYG4rSmJSNFvBIEkSOWHavCMWsmlpzSLp69aLaf5uRuGpDnf/xh7
azJ14F8cE9bNcB0Xarkhs+wlOvCVXE9+U5cz247IwIRfCRWvi0eaHv/PmvA+AbiskLJNAtJGdIdF
y5ozNFY+AkQdvyc2nA1JiPej7BxsuPWO2uw3UDtclaSYdFm3Ad4qDW0MUSoLomLRqch6WU08Yyrg
Bd9/sJ0jtaoWrLplq4TTtnB24kzDNbwQgW50Tfws57IiuXGH+sZpFrgBu1G8oLOG6My3+wvvhCkd
GpdK/ryyuYxNmIIR16HLgTGDGlP1eLGZzA7yyLo2nkYwbAeKG3t7hj2KqAhyH+R0m9V0iAIzKuVz
0PTL8IjHZ4c7ZSKpwreA36snKAxHcXjn+mKEAWuTcfza5NlsGbuKox7RjQU7qdYpX/qsklvXRFAH
v7rimylJL1ZpacIr7f5IsHinGYOuLz3SlXbNmHOz9DxbJZKvVLvElOZC8M9PRT/Gj62tp0Ge6frF
LNTCLyGmQHUfm/bgbe99W1DHVJxk0PTuNtGSFnBBcq4QFfryrS2mIugy5fvS58XD/U30m0S+PSeQ
Q373fla5hE0syBSjnsqo4buuaLs3cWrQVMU1Vir9QU2ZiLjOUtQvmjVMOH/GSvm16ZrygsOW/Uku
Sg0LOQbi3zkFkOATTId6oPY2faT7v3PnOHNdQZQCG8Es2NlsPwyGesspxBLo8ZL76tAPJ61T9YOz
/FsyYPM2fnMgmCHAU6BndB0ZJVWpuI8TmnDc+vlDOBZD/YQEePQ4IEQ0gpabWnQcEiV9svRqEWiG
lssX+rjV4vUiw5cY99PyQbYSHFstq1V+djK2nF4Msw3izYKkiqeHjVQ+5PWEPzAlZlmcwmJGfSqF
yGh9N6XODr2Evr6K2Eudzxe7ayYE/XQrm9w2KazQDeseuaUkyercTXuC9fM4z+l3ocf1Wz2Jol9q
bRa9H05KJOMIb8mD1zj2pCDRM7Yg1mQr8gvJnMsLGnfqoyZ3Rfnl/ve6nTkz76R7r6yVILPIbRGY
G9gQrFU9ZfSQqD/ICurpv0GLa8j+pDmvst7p1LwQ/6enZhALtpD0BWOPRtr8y2pbqTi4gHaOFB19
jhL9OZLS7TTBVmobzImiB1olq5IbGcpHqnz9tS+5f+4//E6spCZEehU824ptXwPbH3m37LTlVNWG
HiQSscUfQBPoj3ZqWZht92G4vGPMcKQ1ufN4tFHoQeKBxJLbYIlaoJoYQtcCwylM80La4CTnSR0i
8e8MJOdo2raet81BwVZDM1ahOCr9bQoRdzPDxUXRgkLDkkDDcvahNWfSd1UtPuO9OZ0LuX57/7Xu
3AfsJ5rHSPQQsbaKKpSO1tiXsc5U28I8MLZyFAQmu5he28Yhe25G2lTRkj05ix4duVXuBCAb2i09
DeRNVlzk9TediqWr9Cg3sRTMMdONkuIhS8SR2NTuKjRoVq13KAtbbO6UqOaSzaUZZIMxuZFq5X4a
w6O+/yL39spq5wQQax3hb9mnaW84oU5CFogKzyiIbumzhmjYSauYHN5f6mZuSduCGnB1t0HCjbe3
PvEfZwGQ7JwnEjCvFullXzYL41m3++SUSMZysWZrplNc9P/qw6iBq7ZT6FmjdnB57JzHFXHCl6Nx
yy/Z/AYTA9lo1FMrMPCM/pynRv/OapTwjPCp8XnunOhoMLz31IAHQdwYjGu5Vddf9MdT211u1jg1
m2u2W36QSwOv46Vs3NZZcT59JSF/4XTo1Ij4XETJ5IXNcgRh2n1q+C5EPYMfsz0u2SzPyC7LVqAX
jn7ONJVVUlP4eCePyJhb6UG34fdr3MQE+Bvg14n54K5/v5Q/Hjod8V9Pw8EKMKxO0cLsnezUtHoJ
SXNqTlatD2jd2sk7gA+5L9ly5zkW/f7ZSMGN0fL1p1FFi9i0m0/3N+HOqeIdAFyl8NAtmqDXX0NB
mbOdZMng7Nr6O3ilimsMY3Tw/Dsh8WqVTYRAyIcrD1ZjIGdKdOLa+2o7vfpZTPq3sVTFYzf1R0qd
v6f+21e+WuvRFQSEcKNqM1gSKbvNLVu3xSC5tSUN7bkqRf2qWTm6033lGJgs51U3vyk7rHde4jrM
hhc1HUrtOZP78UvfV/Mlsspw/JLkki696mqpY1cE+rRzR5BaLSSjWMJIaJqyd6E5mb+6TB1Nj/5o
JB5KKRefmOFI1oOIos5Al8DoALCCWHmIs15JfCQIF+zim7Sf/KpNldBf7NgI39mhAJdUaWtfMcJH
NfI7gMyR2yHkcjTC3T2QCJ6R364CVTdIV0tEiUijzqQVVs3OOU1J3h7aBk+vi7K6aLhdqzuSq8yJ
dVHMYVa9UI0IToaFXvPD/e24E37X0Q67EV1Q2MUbcKqTDErVx7MZLEwaTqkZ2acmVVuPm1v27y+1
c2WyFJ3xFeS7Tgyvd35mZHhEAw4M0LyPf2YYVLuIxKA/FLXzC67l4jIM+fzISP+vJbLQPFpRDbTP
CAoMXzcrF03jpPNiBt0yLqfSUEdPF8nRrGzvVTIDpUokywKsvY3s+TLDubOMAGJk/n1B+5LIlmqf
szj+eP9N7q1EZAPbixLjmkFeP08/9zk8l4Kb2Qnxd8+S6hvQXO0l6YFT3F9qL5DQKzYxESNZZRB4
vZRUhq1V1+yPQljaY2RIzQezKNTnhKL7WRWT8dUyj7TGdh+P6or+DIfjhlofpULL0oQXaWnRYJ0k
krDCS4yxPmlylh4UB/uLURfgoEXSuoW96i2sNCMajSAptTUyVKTjkpJejKHWDw7A7VKUrTIJIxwd
0uMtEHxOEiPTR4Kyo+bLU9POsluHxvIe37mjXu7tLbNWyPCOCMTrOGqz4w29ygiqqhEYUyV7ocYl
X+Sdfb6/OczbI72SE2jiwvrlwbaZtzPGYawOqRZMkdE4D4KphfrWGKopfkJsu8zdSnaGp3Vf/Swl
Sb10NtfqU0aL9EOHJ/YHRwdX6LVF2ij4D6QqY3MospbkDwqS8T7aokrrp2FvfxKWGZWuEqvlrwVj
2vdIlRvJOaxMnQ6lCMMfgIcZ4EtGHH1Ez6QqnrEOyWw3RWBRcXHIlRTPHkPzRz5khvaQtHP2wzKE
nbl2LBn/tfGo/WiXpXyTFrr9vXeGpvIoYcfZzUYVKwWnsboHxI0H6wNG4bS4MkQsxnedyNPyKYuS
+e1SGlN2DpGd+WlrWVtcAMM7sz9PQII8eW7UD+gAaGCQGlC+HsiuEkHEKetiX88hzrhRXaY/8iyM
x1M1p/3sE0v1l6yWTNnTiqaXH9VQKr5JilzI7mDZuADlpjaYB/n4TrG8cmpoIa4FIx0O9frEJ70s
z32WaQFZMGLllYz2/ne5ibkNpy5X9FWfegJHkaVq5samk9sPmWpNr1xZyufFrp32IGPayeU4l2sZ
qbCZFQhT179o7MepKoHmkDLF7+1G704pQ/pLrtGRb1/sGbnMoQ11DKAZXVWS7vixHqd+3moaMyYp
82e6yh/ub/1bZTnAQzTKsdVe5aBvNDmWompakVdqoOfzkKFAZEvlc1KmocVuc6LP1gKG5SJKzCzc
bkyS1CsceZEeMVaGnlrUhUjPelLgi3Tww9aIfJ2GUawBsFtJQ+t0dnM5rOKUYzlXeiDiqhoDZw7r
9JTPU+O8zI48fFskJ5vdscvsyguHQYbFwCBLxaS4k4pPqyqLfJGSRdV8KLZ57dlZ339jPD+/qRNl
/Hn/1+7EKQgHQA5/E3ZvqiHDmhuU1luNYXkhv8/KSBberJnzUTPNuX0pNOBBFqMDxmpbEbBxwEXb
jmUtkKfS+ZKPEOfBtdRvNFLVwhVwnQpvUKe8OYkutyK3SbGdPwAG3F6l3C6g/lHio314I8Iq2Wpj
ZnlDTOYP7/mkttvIhTq6VQFH+YTkm3PJgUUelAJ7r5iLgKkO4PhbUl5SQ+Xq+oXm1zKq59RAgIfy
RD04pDt3G6KnwAEcrIyYY6+78o96K8zlSsJQWA+YAjQJs5vO+YETaPQW4WQ5Pf/1rqHQIJWkIY02
3jZEkdWPomxzLajqwghm6Dpvlz6NDvreOy+O4hF5OhCrzOa3dXMz2WWaWZMWkFZiWyQ7owtZujkw
lds5riA3QOutJFBkNTbBDT8ZK9TQxAzKJAydX86kmpkPr0A33bnjAL6UzKwP1tzZiajC0hVcWYW3
8/ASjx/bqhoRKI3WfZ3kFZ3SSY1rQen16xST1LlqsoOPdutHC3ia5IfmB/wTGnbrGf1ji3SarsSJ
0MYAf6e2fSlwnRk8q42ZnQBnal95PZIa2CibnzNzjphxm9ZonCKji2svXb/3eaqRQPfxJkgVPxJd
G70RRmx/nJKFOdcK1Hix8gaBvyiLa+VDHJHy4EyBV6GrZATcb1qM9OaXmqvqm9THSnXJCBgdQC41
sc5TnmWVV5BdR+9yeyxM/FMXJIPv7929d79KHmLPsVrTbukWVuzgY9f0fZCm2vw+lLrcTUgoGuAs
vXoW9K8bXyjN9O7+sjvb7LdqACGWtgjIweuXH5cNJjo6+HUFB+zXPDIWz6igwNelar9diVUHj7mT
GeLuBKcEFDF/2OIWaIENJNAAyRMRG2+nUul+lJUdo3JuiFMMA/8HQJvGW8quPNhnO8eW2pIYhDTG
eno328yo1Q7xG2agg95Zrt6o/YMRGeLh/vtUdl4oK3CK1uiAIugmw24WO52a2sRgHNHg6rE3Qrm7
mKmiBmY9mREbtkJ5urFtSULptY6XJwMZEfX9atyXueOghf3PNqqr4kygG+XXEO8zcD+VNH1U5TnW
D37vzrYjWoKpXrlLt4SifEK0B91ChniQ8hgPm/XrnOchiUCvZYObtGEeVKLPj+SC9tYlRIMnAPIM
OXQT3upUS0Z7CedAqqz6kg998lZv8ewax0x5wzXZeXHeJp/uf5ydb/O7N07nb/W23873x1FgObWa
v2v2UvtFKmd+Y4/2SQzVp7Aa7eD+cjs7zlQgoYBm5GCx46/PVltmsj62yRx03aBlRFFHjV29zo/g
GXupOTPYNdtELMMhUFwvtBgN48DamQIDLPTiT5GWfCvpME3uTGs7PIm41QNFauYRqEaWvJelWFcf
Rr0xngUDyvnb/efe+barVALePNwiEOI2P0eEJYrv6GwFyUSCF1R5Yr2t2ccPParWqCgnnXpS8rj6
+0YLk3C8Pkmh+LY3854ly+SEkQSMwjENT2GIy1GeRd1lJC043X/EnbwRQQP6H9S2NFq2pcfszNSq
MPyDCm94z4hMxW1a2fHkFJkcodXhgxLK/TnhLJ1ju1o+3F9+p1WIBuUKRCSW0qPYAjrSBWx7otZ9
sGjTEvqqNRS2W3aieE0kTFW82XKUFKQSu/2kYdNDlzVVos9yjEvHQUTfyfBQD18zWPiCoBE2cVVQ
ZWdzDnNHZMPsm2B0TFfHPaH1VwfYoxn7zhEmgsNg4Fyt7O7NmaLeBbrV480cThWIvT4eLpRZWDVU
Zeh3g1welL17T4fW52rXztcmU74+WnEzVGilpX3QI3C/OtxrdvMgyjn6Mtpxpx7oBu3cjgxlKc9W
rSLd3K7GQL/uBrPtYZNhVDtIiuN1hlIFQ6pIZ0vM/aMAYvy2yekh3t9RhsqDXJeHtFvWtJnHXGe0
m88IvCUNKyxrAhh+GUd1JFX3FWPA/5M2hswIDOrIP0tuT++ddPWSrXR7/pwvtjT5YPhCuuy2HZqn
aFls229x89S45cJJ9vup72K3XhqR4Cg5tYqPq3fdnropL1OviwDLPNhZJWQXl7fE8CItVH4Vjga+
HDGG2XKtsLbeK3Un5e7SFeKfcFCMX5mFQOzZEEwNAo2eyYcKEXPdxQZ6AOjRDe+dyWrlswNRI/XC
3pA0Pt7c26fRmhA+oK2QAeZVusk3YCUGphqH068qNgcc7CfMdDxzKozSbxFTCz3FTDIRuxjLdKoX
NbFpHGyz27SBcEVNTjhhDgauY3Mfssw0w7wOg3LoM8NVnbxgRDWS+c+jUyk/0Pde38es2AE4fDW5
SGM8S+6CIZl0aktdfZ2y1P6k0m36pU/VVPjCGs3YRcCrfbi/VW5iHz+VXUJlzq22JjnXR8Jp9HaM
rDYMCsxMsb3HZ1r3bWwE8HwkyzfdnkacxaRgEXBpzCiWPyoJOc5B3Lm5XdefgdQiMHMHAdTtwIzG
T2ZIWYsDnObMHuVR/qqXfX1QJd/Em9+rYP4LZZD02NrkxzS8rC4xsVKd60Rmr0hO/E5EhELYQFWr
nqM+rQ+C+86SjDKIcqtpGeaEm5MY5eHE7dKHgZaZduu3Um0+dMUIcM7KE+e9nfTWx/tf9CbIIUPK
kAc4MeRy2BebL9op4cBpj8KgHYbXRivQBdWMzIWpVFzur/R7BHEVZsDXkqesLE8IfMy7rzePkeEV
AltICiZhSi967OSWS2G5yF5SC/GdDbcobqemcLT0uixgLyD28n1qrBQ3bSSsvmmhpjVurzXOf6Gp
zhV3jam8GNlkvJaaJia3AyqgeIsiQ3+SCknuzu0olcbjrNZR5Vrguo3/lA5bQk+NJoFJfFhHzqU2
RPtuIGdPfgO464c+U+uPRtJFpgurboU+wRnBG29sRuGKcOi/m9M4aSdVSPqHUVmkxG1rp3xFWoXO
AP5mi2v29BzfrcjBp5KGHFjEUTerFxW4cP+WqrZUXaQu0OzHb4/YRj62kATLjQSe3EE+sy1Kqb0k
WVmX/JdGiX1aYrQNI2SvHpy+MPK3SMVoo6tWM4AzCGvC8GStBr+VDCqAKgyrhjeN3LeFW1aW9dww
av84gMh8P6SS2eLyK40vSd7UkbsUcDq8RQhcKArHfq9psYncczha/6AAEX+yoRfZLgNJK/STCr7d
Oabh04NwT8UCNXIRjVu0oyx8J6ui1ut5L6O7RHOLt04ZxrZvx1R2rBPmg6/1Yzr4qDTKOZCqxTHc
TFTISxtqJMmuldXlFxw448zV0yn9dH8L3mSn8K5ptOHYB9Xydhw3tlCYS7pxAdVUdOolFT5XK2dn
uRhDfoYhznOi5QfX623Ctq66im1hVYaWqLnZ96g1ZDMXDWALJk60gqENKH6jV7PhgglqZdfEnfY/
WtMR/Xs8jPkkatwi5mqnadYdvILb8379Y9bQ+kfHhV4dH0dikEb3I/JL5iinymzUk5Dt8ODBd972
b7lmaDNrT+nGYAYsjWgndS0/HHi09iw/DkYVF26aLc554aC89NpkHFxROw+o0TpjOgDeeb1zrh8w
76knhwKMzkjYfAhNufGXLK68cYr+vb+bdlaCTUs/kH9WtbY1o/vjVSa9adDDH5VgQM3Jb9DJedfL
sQxc0IgPlrq5F/CI4SUqIGW497gfrpfKJympRzVyglqV3i281kdl6j44XeIgcK5FR5fC3nJQ+9fG
LU8Ihfd6OaXUV3eB1AnSiLRuiXvdI5lQPCcNNU8vliNPnps3yeNB8vwNKkN2x9lce1PTArjAWiBQ
Qqv4GI59iNWAVCn/1uWCAc/9z3aTw6yL0Qdi1sJtBMHq+uFAckUGWvZ2YGRJEl5K3LUNrBLV4tSo
Zjd4y9yIyB0Lp4mIknH+phuW8qCPvPeC1/IRYivoRMXZ/IZFTfVISSwrsDtlfolAYeUPY6eozUk1
8vKpJoQeZBa3QGoem6RphVIDHIaav3lsoneRIaQZxJltdpdG6XJsW7UuFP6CEd/oF0lsY4MGFcUd
8L3TfKUfw59dOalQYIAXP8V2Fn2sk3jqXKPuss7Nprw/amis8ecqSeBnrlIQjKQQmcPR5PpnSvbC
9SO1TtBYcflBRb7nP2vUjpRM9zYc2QilJB3mVWT0ehVHpck9qJkTtGUjvuILYFJpzFKPfF9cf7y/
3/aeaHV6hizNYPzmMFWag5UN2KgAgL44kRMPT0mdqAfBdu+JVjobAsWo5fDXXT8R2V1R4BXBrkb7
2cuAND0U1VK7oVNN/8cBwj8LmUqboQ61wPVS5tQtdo4BdNAppRy5ljFq/9bc22+HoQg/51bN/D60
opbUNRRa4pppZR+RMvcOEDMcvDhBcYMT3UaofNLzPp3xCsc5IvIWpMosF8tGbEJyo0RQQa2io+fe
+ZB0mDi1lAQ6oXiz5pzTse5ByweUNHghlUVzwRcjDu5vl9+Yp80JoMIiTyE4gbJVN69XbxXEb+XI
DqI5jerOr5Zuak/kF+n7onea/pQCm7V9pWu63rdLM65PizLl7SvzqjkMKKOrxuuGQjK+tnGnvw5h
Flsu0MMo8lCs7Od/HFxG439CK67+7SsDMallSPvMmx0r+jmiJUyOLZXLOVpiMKCyEakPeihZijdk
mFvQalK0PKhh5X3qSyv9aQ9Z9l4Wo2b7oWzM9kXVh9zAmqYZv8rW3Mmu0Kfpx9RDSDioA3c2vUEf
CLQzmdUqP3+9E+VptGEdVE5g2W37oMhRdy5HTTpXPVJH9z/LTTIDaP23Sg11OnDGbWVW5nPc4pTt
BDO5ttdyqt1uRRQoUrE8GGpBySTTbr2/6C3MYV0VNjWwC3CrOH9dP2BVl1ltKD1Bu5+kM3V5STkA
/Pt9hV7mY0IqGXllMi4vYmyMN0uXFS9SkUlvejNLAxPK3OL2sMO+OkxX4oN6buc4GLx1BnhQvFZU
7fVv4+IylrSmF6BKZvUjBC/9do7EERdw971TTjCiYIh8kzynWodjRGM7DAvUJWCWogBRyGO9fbbC
RhuCVOqqH02aKUfaruve2RzD1TyOC4KCADjZ5opg8tLWbTqGwRiPDGec3vEXgSrIjNnMCcdq+bEX
uXPqlUi8y8v4iMCwtzxNDpJLNjgk383WXjpcxaNUckgujQGalZN4UpoXl7wd6sdcKPlz6xTDqRsm
9VznhnoATNhbHlI0yrbot4BL3Ww86I9prjQJGaBtt5+AsGlvDIgpvHpLcRP09fwG4SmXAnLyBCZC
B1fMbU+MjQ89h2noqlbDW7jeXDzvbIdlHgY6XoEkg6IrX1M7Z8aLEJz6KhZVKqkQ2+a/FJUVNl5m
fWmMWH9KgfEqD5K2aOLSZ1b8NQx1khSkO6JXIRrnaHa7F4LwC109O5GtID+//qFzm1kiH0ldy6Rt
vgo1tRAcS8Ef4W0eTQeX/M6RW6XcgFL/pghtb14rEkJqI8oAdaqRG7R645cp5OHL/aizc7dSPwHA
0yDecddt3n0ZY5QiSRUXULaYF0cUysd47vuzHOqS7PUY8dxfb++pNDIWBsBMA2+y/0zroXm1sRNM
WRk+0JdN0pNVDO0hl/Cmz71qBYGCRT8RcBbUg+tvtaizoYWYHAel0sPxzZXZZHKiDNpXye6l6r0T
zuN3hmJF7NIR7L+peaJL9GN1pH6sMqkfU6tOjiSndjbQ1Y9af/SfVWSUWKqoGjvIh3Y+L0kTvlUT
KDyNHC5Hp2odQG9iGsx6OFE4Ea5Dw80LaLTSaquauZzQw+FhihP67lUGhqVy6ktBtPEytdOQh9IT
r48FTaqhzLODTbz7wGigIMpEV4SL7fqB67RZMmYdZPiw4V50UzL8qa1CrInyIzDq3lLMrldveBwJ
b9L8clja2SjYWZXeR7+6fhxOYSf6T8hhffjrPczGXYU6bGWN2JswoBh00pJ8IidmpH8qwqh6h+OS
dTAj2jmZrEFJDi1vpz282EY5w6i2gyUul09y3KeXyYmm14RXHXmZM5jf7z/WzjVANUFYQxhhlejd
3PF9WvRWJJcMctHCFa41NcnXXFip+DdWCgcoReXE35Y2H96JHEKfNzo5Pcn7v+G2f0Z+T3zAumqV
ZFO2/TMl7SwovZMVTLE2fY0MJqxtC4vDtUetxHGaEiCGuaSVCwOJtn3SS215nBlO6QfnZ23obI7P
ispaMZ6/ZW42b2OGPWzpg7xyRml/InGjuQoA31OqxLNf1Hn/FqFgyTO6sDq4jm/H/LwDErV1TEQe
SAfo+tBYCHxYU9SYgW3V1nLSRaefG2RwbFcdVW18rkK9bl1NapJL5WjhhxgI2QdstZZ/UE4Pj47w
TlLmUJpTPhNEVgbF9a8JKbFikCJGoBZt58Yh38ed+jT2zcR0zkrd4nZetMu3+xth555Y5YzWgTOy
sOT816sS0AV0eygOxWB+bZamfLKy/K9tHtcXDQeL6ZIB1nl7n1NW5nLR8Wh90g6r024ju+U8zN8X
QDrN6f4T7cQnBwgWcAyEnylkN/E4TKOFOehMPzotqgAzc+2xLpvFR2noSOh57+UBMkXegqSKec/m
k7VyYYa5KeA/2ZnpGUXdn2fZyA5OyO4+JWmVqVh4jQzrr7+RkAttCufUCBZdNNnJlstCuHORp+/C
RknBFS9K+jxgOJl5cILif3DGyUy3FBP6NaVcTH+NUOBzwsgFELq2T8kpr3+PY2H6kM8ZO1Wt4qeR
xlLlTvEYZb482vpwcLXtvWSwq/iErs6MN61FepW6WGxYXNgl6BDuw9obZT0/KEX3dg1IfLjUYEup
ETbPhDCSPZYVq+iYg7mZhkBRpiPPo0TWX8uy8fpgSXGf4VWINtTmcw4kPEaNAkxga0xkcmdCJSoV
jh9GrXIQ5vfeHVuTCAqJebUluf5ScdJKS62a0BMtqXgcWe/UNqI+eHc7l8lKuAFnwXwAPeZty8Ch
VWI71ToCSgrnZy9mPfTCpe8ndzHnGW2hyul+kiOZJwdL7Rw9Dxw9fU2faGrdP/y3l/nKxwGBjcUX
l/q2B9lFTMztRIHSJJrqZcyysSaImtHo1qVVPKtzj4743y9JUwmCDnUVOfBm55jdbCUROXKglll0
kUWYth5zT4GykygehTYcdXNvtyrtAfD1fFQc9Cjjrz8qTfSx0OzECiRlGP20aKMz/STjVLZ/b/YI
KMikIYHAwNo83k6XNSFjNIMqbZBLZnGuCjl/mkKZW7JL5YOCZX1N13nAuhSjGI4EOay1CdsG8vxK
k8Oe1urWOskhLkBzP35TEqGfshSqgBWjkVHoTfUoz6laHZyUvT2sw67CnplLGAbD5q3KqSbFQqus
QCCtDQYiat/LY6I8yWPYPSgNzNZFa6vBzcISmLNWxtM/S1keYRX2vi2xjm4YkJXbMnFM2zqFCWsF
MtJWZ/QbZ0/X5vyiqMzr7+/bnT4YPl10+NaGyIpR2gSHBYa0lQharwg76L3XMf7/kafxTNFiSx9y
EAwPklE479tWoBoAw0ZxB4SZn5dcnp5aW2sehmRM31kYof66/9N0S73dDasKG8dpnWBRN1/vcbTi
eHRUW4Iwi5zxG+lXrb+djFyRPE3SrOasLyb2IxYygurzQiWCBO0szTMyKejVnEU8QKd00RaWu3dA
jezUfFvXUtnVz1ADjeyVjL9LTk3BXw/ESVSJOyIvgfygsKv/0GLoo3OjFFry3Mtlqj43KMMYH4yE
isAdDDHZj2o1RsCFZrlavsS505Xo2elJBjHOmdMTHbAo/Qbop5n8UZsH7UGytEK59LbSa55Th6bu
xYiwhr+sPDYLEAciQWmGSXaUvnTozURuGo6G8GHSGVxHejV8y804zc79ZDq9Hxd6p3gRLLwZJSTk
0X3yW2YSHTD/GT0fdaRxLzlg3jFtbx6HOZlCN1lKW7iJGZadawpNfbWTiglK2zU4EGXZrBSeqiUd
uWfdSDZIIzF+b40K1jf+fkPsy83A/9kmYfyKcVEzPGYJggqXKGxk9TQpSzc/dpEzdZ8y5JBV07do
jlvflqlVolUq2ApPtYZ1/UnYyRzhPG7j9PQZeIZdPwvUdcqnKTXm6tzmlATfJ8g6iF0K3Ry9Uqh6
dUrKIdPdqk2m9q2c11LuYUg9f20bo9T9MAvz9wjk5NJ3RSuqf6Iq02R/qJAEm2Ajd0rdu4MZyfpL
PjeD7DW6Jp7HVuF6aMbe+G4NqhG+KmZHt7so6+bz/zg7r+a2kXQN/yJUIYdbACRFJUuyLdm+Qdny
GDl3N8KvPw/m4pRFscSa3Zvdmt1VsxsdvvAGx+1VGZstZOrQEBkorLrTTB2J7gT5K7NrdHWYy8R8
bjs3+8ewJChNCP/zbd2bwXRwO7bPk9Mm9U9aHAgqUa0vs1DpmfFtSUxt/ISS6Axh0mgEnPyuse4d
hbZxZOHV+Fs6bto9Q6uolgP15ulW+ADYH1aehGyXpw6Y00KVC6ZGjjtf17Wmkv20turZ47UP4sXU
picjcRzU60rtOQBdG0T2uiy8wbkHAWvJku8taZ0T6kNSqngSy6oVYWA0XhDK3MvWKJBV+7Oml5tG
mN9aDwNFDnXj1rpIw41kGYRWLa0FT55+TcOM++WrB8zvpxh9aca4j9O50MHryJsSkoB1AKVsoS6u
ZPMP7HgE6BpMUn5hmIaoSxk4gxV2pKP7Vbj5z9wR4kcNHtEJXb3ySzb6FHzNx0w36HuVhgxTJedH
rdOIBQv8VMYwcGjOhbJ3c2NvQz4J9hr9mDjQSMNjaKv0WDPlGeR4ed0cRUEl+Kq06i7hR9r5XTEs
yW8x+UYfG0Y3f5Xp4mZxQI/kwYUM2qjYHWbLe5wNMJGRlSfS2dNdT0uAJ10myM6kob9YYw/puKrc
tL0ZgklLUPxwhYe7ukLfIuoyB6RV0214xMH2yK+nMQuSOJWTQ+QnLUt78uyu9m6ot4mvEASBnftY
1yLMMMokuzMQUnCf52IprwhWa1BJiCqJPMRQaBI3Mwo8ySfPzPPhrnA6r41SSG43dMpFsUvRAL3r
An3+pYqVGhhCyIWKCqO3HzsUG/SH1Qu6gKsQuCk3aWW/GrRASoiLfTBfW/5oqwONyPF2phDghpXe
AKhpoUWXYa48XTzkxQySMlHQhoLVNLIwsQwF8mwompcJ5/R2P9lynQ4qpTb3ILuxutcwrkuuVNKV
aiepKKVsunpxdpmdt09dCwQ1rRZWrHfW/vPYl+30jGNCUiH3X5vIQ4vCi2vYcD/czu8/WVoh7NAa
R9049lMrZCgpSyHmUPqrF/pCeA/ebOf2kcfOk7cGZPD00ZkW8W0dYARGVuoPd4PL3sYBps0Biw6l
H+nu3GMpYqp+iVC7m924cThIL5ZelagPWcDZbtrVyCdIAnPevmQaVOqDbRTD50wujbfn2/rBPY/9
IiM3c9WnDpndGaKxmqa7bvGAoo1m7YnYyoe1DFMOhx9W+TLWod3rWbXZXal+X5Wmm+67hnCaJ86Q
1c4yi/qRgMRo905tDkWUpwr0lypN51XaszDCRprVNQYithFSyGPzLjUQNG+p2qcZ5MsvDH7zfzxv
sB6qGmGX0Jma4nc+DtNvvfTcIu5UCrFnWvIV92O52J+plBcgU41Vl6HG/nvhQR7rGNPD5TuCQsln
5c7jTQua+8/suzNdYyi7XxV5N/dEMwsR5oXWv0wm2nrXWqWtw76q8c30rLH73iVG/placnaNGV3V
7frpXx2RXPk/nJKaccjfxaUOA9j2j+vTF4ApmKn2aEi8nFGRyfRPra+V/bFZpvx+lf7kRmXvpkko
QNAjKesF2deKiqJHUsKujgrdq7ujAP5ZwAwX7nIrWtd5yYAEJWHdSE8Ps6Gb/0w+HRu3tGUSIecl
7gYdVELoDA721ZXrpLfQyhEntQSAqBdrEUOcqJH7zCmhm4W5ECOfDHjgY02/hS6nSOc10hA9fV27
ZLV3JBV5ureFPf4AI250L/Ps18/0Fict1PJ2NgljMm5atB817yiXLjv6aZa03BtW8GNSS/dqO9K2
d1xFtf59UXPv7JMhMYY9wZxu7wSs7HsTV+Pv1urXPPKTKe6kNpjfqCcI+GnWKOfQUuQvmAbz9w5d
u+Ru3I8zsJdQVGvnX3vFKq2ImSkcr4cqz3l7gsoOdWSEH6c1nR1K33UlowTxuyOhpPfNJdkrI0ps
yRcYnjTzfEjIwwMhpMn7UuXdEJdBEbTxomnrawM5ywlb6cg0HoAokDt68PivZ4Eedez52WLsZnRn
9IOpnOFqxNnHibW2UNltZXrr06Da3j7gvMQeB/Y0Pw8VeMpICtOTSPEFZcUX6Um4ywFoLlAkpywO
xAvd/Ywa/XLlIDdAzp8m61eRZswyAFf7VLc5Enq2OyVFOC8WAo3RoJLV/d2IsR9ePg5735dCwZps
9THI93BuTv1lleI02FlpHGuvto+lVsgpFno56KG1kAKFODWlN6M1FreoLRiXbDPOpB4+sA+IdhTD
N82styG3A5Sw4kUzjkEVbEEaLtlOW9Rh5xb1hYLBmaEAL8LKgHNDN+w01+NCrisNMeBjgiA3BNMy
ibwkGa8W0V3ywXtfASGNQosQDQfDgZF+kta1lo7A8gQZHD9GZ5egQLtPpzp9/PjLnSk7AOfd5H02
o6Z3nd1W1FJHjcM5giFGHFR3ZPc8cyd9tpJp2LuJnr5+POC5FQTYSvqGcwykr5NpKbh99VQFADKJ
K3eGEubt1HhLZFalFX081JldGSDgDC/B2Ppcp3AJ1C+XxYRvwNXTGv1udXN/l3RL0lwJWLUHVwl/
E0qdGt7GzsCs8ePh3y/t1p7YdiSVAShiJzOtyzFv0rYFECpSe+/peXJjVmBr7QA2tWt7ywUEBunv
mdwTg0aqgRt3+11JvCbMXxUcS9ibmfazm90kCbGDa9LQXQerioYB8ehIYP2pIrf2dQg94zje9oml
g8tqpqneLakt2uMcIBTM7y78n+aYjEOIqaVVhHaqYxg96LypPBXo74V1rwc/F2tY8wj0SevEFa6E
KUGiKV7sVGnzC7ZXZhl1duN8U3ppc1FpeQmwee3cm7FNCNr02l5RutBqowzXQXTETWgh5yQDXa7t
SjNAL5e/kqw3HWJfhG1JiuYL9G0DKqU/Tv6nBNzJ8jT2np/vNFV3/mHuq+xh6PTF/jEY1myF3KmO
dkVAaaRRR8FvyMKMBy6Nqy7Q6lAPcjM5uOkwkRwlxvgUBGNbDlHa2EZ1X9QGjsFALcwmqvNmps3S
o0ga6bpIJLrClpUjmKlrxoEy8lzGSksdjE3xGWxigqBGPhcK3aCrHjdZsU9Ns+julWvk7jVshr74
6jmk+KHv9GV+YwZokey8zu7yCOf2pNwRU5fuV5sU/tMKx26NCldYMupksa5QpEpAv+4IvoGaz6I/
zLWvqjvg3M7n1QmKNsoCdMx3KkNtamcEadvFs6uQagFx6dhXnWrXn/O8Gs/JVA88xXXXpbea4Y1N
SH+Lt8euW5xE+7zOhwM4vv5BBht0C6u8OiBOMuftfzhbw870tEVFHsXuLFwSbfXpAqadthMwX0Xk
2WqiViGdYoyaLhgfNcuveRl4x8ReEz1rEJXtYn1pOrfCe7YO3EmEopRVf18neT/8KdaheXGRrCN9
cOzFv8nRkrt1azdLtlwKqQCQO8l1P5RdvgvwhLL2o46W3G09mXijLEi6Q7rVjPoZf9TehcZhOpwD
QAAvakIlp+tmMziMC2q5FRftci0q+GAhThmJOkwICqyxcP3qm8znCZW6VdmwSufS+iydLvhOmlN8
noPevElpRGqRzJy6uu18ULLh0DYayh2keneVvUiC0nL1iqtqDcYkGksaBXtRFQQONWDkNjacRmJk
rpfQdkVv+vdlVnBwqqbJxnDs06aLXFWj6GWvGv+fvgpe7bTOJs7N2tk7gi2dfmSaQk9BkdpYIxMi
jBOXVH6e4EXaJbLfsCpRGFqSF7uu0bsDqJd/I0b0qshFDPdLQFn8j1p7fd31aTV/KeHpyYNmzLrY
JZq1/c1izst9OSj3KUXpGcaG7gkKQY3T3HeqQhzJGR3rNynAqt0tUyA/T43ciGtNoOm7ys/7EhrP
4nmHxJc55Z4aSh0al475j4Yc5QLDBaBgqKzaqkOvcpYnd9H6JsqoMZqhla+yPgZdMxzysQ6CSBjZ
2iKiFKR6RAhfNzdzDlAtmgI952NJgenJGkirDTPNSnaIESdBqGsuIhZkdBbZHVr6fFTN2aNdJOlu
GMl8I02FAy2Nh7kOTdHR0vZaMX3B8NKnxRmY45diaD0TUUhUbCPDIfui81TJEH23/ls6ppCrnT6d
46RQnR32dHGySKSjfiwHa1Y7LOEwBC8X0E1HXKBR3DVUUjyQc7s/alNmw4Un4n1MgZwwknBUqoFy
8Uq8jZQqY9J1RYnvuG4lFFrBY2yq9BKj/0zbj2EAbG3CDqAETuv8hteQlPQFisLUVIpwcsbxU9Ag
0MF5npp/6Ko3n5axcQ5lphlGGLhF54Z5I8xrbbSK7x8/w++jAMCziODq6I8Rmp7OGbuFuvCogWDt
0bS3QUJ+qpmmvKbu5z1S4iuitQpk6Nt1efh45HMBAJC5fxEnZzpzoupH0xtH6zgOSGjMcjbIMZZ6
b0u/uZ+MRLvQCTg7U1ScaWM5qNeehlZ25mMp2PXWcQv1wjYQbez3Vr6vkvZHgs7yN1KkmlrloP5z
VIxrHQHdBjSHanMagGuFgpQIJ/zoVim+rIUj49lEWk32+iVns/chzr8GeXQ6AaShErn993/hoyht
lEXhpNYRuMMaV/WY3gkus0/pCMu9tGh5KtdzL0RyZ44NSNItWqWuD2R/W/i/BlXuMrZyLfSjsPv+
GMjk1Vn0dPefdws0FJbPgdyDHMpJFtOprM0XuTlEGsLtI19O9S8EDsSdSNag341+7lxgtL4PxQF+
QQWga8NHc08xrbkrRydIrfW4lNygupPl17PT5Hup+fUFxMr7Hpm5WbYBiCQOpth78tmKHBWr1sEu
UgvadbcOrvkLeFRygNNmXw+IK0Tkd8OusiRZ/mhrFzpGZ04iUkYurpjonoGvOBk+z8rKq2jXHFWe
yd2AtEhYIv5LWLoWkZzs/+FAgEvZwnCGpKe7rfxfG6Yu6YTVYtOjMwc96tayPdDcVUfHUdUFENh7
WzrAA2zODXrDAnOtvx1rcNypcaSr44bTcrJ1zRt/jgqWaGhM2fAaVDOzTQsLu/SiCLQiIuWbMSdq
B+Neir6E6uihNxgOc9D85+SSn0ZWqROi0mI/XQa7F6Mrib2OqsqdJ8T2ll+GmosynvzOfu0MCicX
TuqZ64GbHlyUw6W/IYXfLgZ2BkvgeiWkDNAWR6WPc7ysqAD6Tiev0c/3Iwlt9eOD++7aBU6HEiIY
yg2N9s6J2y0WaCm6sRzzuursz0BKi+DPSuE7O5SlCx03qwcgowU7PAkRWTIvmdWc/wEoGW3cJYoG
J4lmn2YQDQm+j5pri+JpHXHDIPkc+7uU9ukhx7boHmLE+GnBA/rbx5N/d7JwgOVuRAGAc0Vr/0Tk
KCc7rNaSOyRFgTHSvTKPdXum+OpU3n6ZqLJ/PN67O4uF3g4USw1yASL+2w9cgeHueQFxBrTHZpdz
0nbOoP8DlvMSv+fdVjoZaWv0/nWGZ9NscqfD/FW0FCrEHMjI7yloN6jY7M0sq/fOvPSHj6f37qXZ
BoXqtsFGgakGJ8sJhwkH+YzpmQkIkym3/Gs1l8Px41GAQfDj32AWtnEAqPPxtkDwVKoFOv0kpAc8
YlBFMz1bilrxj6Cn9/iT/gumBLqdmdMBf1iCbbBvNZVgJynaeKDS5uzs0Qz6I+JCJSKS2M3QE3UX
scbaUpvloQUq44SWsaXyFWxRK1pl1xU3RVAhY5u6ZUeLo8YNK0YaRPbHsbMr9UBdYDUj5KXV785O
8LLO8l6YeHomqxbSPwfc1JdIWcR9NqKGYlBHdSKjSprywBu2KHwvF0s+aJmHbhQ2bNn8BRMP7aub
w1onz0xleuNwLzZhkEzpn4RrwovtzhvXuJc5WuG2S3q1TrmA9Fk0eXHg3ezu0aDPq92mB7nuQYC7
n2zUjbPQtUTz2iLrtLedxHj0sat7GPjxN+YUQM9Ps1R3w2SYhjFeV8BxsSaLor/FgtxBKrao82dD
GDQIMzMZZqYnzHvaBmvxbVzdNAdwngq0cRPUexC0qYfuh19If/glKqCdyM9XQXbjpE2z3K+6VjyL
hcZo3PfjRE8ls4MDJXFLvAaWyj9Xsiaydd1xnq58Kvjtg95yZF4bxBaGTRUE7oCZuRCzWrGan+dh
tCcUWWRR7TqSvvah6DGTjfTZ8XOqQQiaXo/+gBiMxsJYkVEPZkoXs1HBVWvrSX7k8K4kW7OZ4fve
CX/vloOxXKseIa6oyTDN/VQJ5U4RuWiJGoCXyuS72xXutRCm3cXI2Zr4DUKn+qY5w6gQsTXK+QvF
fDrEPn6V1qckL+xuh08hZXpvaXP/eQLtNt2uPb4/zy7A1/ZnWpaaEZreIK6swWQrBr3uzbBEzIQC
h0jSKZxniR7Sisi8fUMJyy6u0rodUEAb8X4Lqwl7uRjZLDcPHbR8xz19b3RqKn9AtVcvHKt7UWPu
TS+jo41mSG3P/Jn2VkYnKW90tuWY2X00c//qV0uvyRluzCbAFAir/YToB9ck4bSnI6DQ6u2+daV6
nGtsuWI+RDPEAu1cOsQd2MJiJyhxUYcTa3Wtt+Ts0do55g9V5tT3h7WACkMraHks7cSuQj/Vg1/B
WiYW/9Gd72hnLDRwMR0m24S89StJBhc1R1KjDkWKYP4djF7OGzV1fHakJWfrpss8Rzt6AnPBsCry
LN+vLqpEuyrz0k0Jgw4aPsaaWUVEG8KIrMq3QF3gXLBDqxlNfurigR7VmaDTlhIH5XEza3l9ZdTS
qKmXJW0T5l1QPLdzK29cWkXI2PtJ9ag7cOl3Pq1g49qxPbVcdwEky723esmRO7icPlH0pfetALEc
qskVQ1QvDQfLyxbkwOdsqdNb3RCTdQV+d/pcpUn2il09sD67mgczWh0XWMg0qbQLl06jOJK4g6Rp
PEKeOgR6tt5B7OtvWDUWHc15xKd7E3JfuIBhNXZrEQx9TATpymdKIoP3G0yvdHf+KCkK8S4kQ9gP
Jm/v4jRlVIwOGg+zyZP1u+mo/L3Opq6e51w0D0ZlGl8djC3TQ55VOWooY23ESyt6C+mAHiIjf4Jq
uY9WGhgSh8qdwqTpUhR55uEBbUnJdFPEo2p+8tr5EAvzosr9YyLytEd/KfP3dm3aP4GSup9Le7F+
dI5T3Q2dNdzleervx9R0p9AbnOxHqpo52U0iJe1sBtv4+fFzdSbG2HR9oNryYAXkR29fYs3NTX+W
tBCpZwNGcMxuT4F6vmn0YQHl1lzSHzjz8ge8v55O7QLurLn9nr9efpGKRhcda1Gg5PY4eHNGIc22
qquEvZyFDaj2L0ubyOePp3nuE2wmrxvUnE7WqUDu2o6rhp2OR4KZU/0uR3Wb6BcT6HeZmM4SIrcJ
+JuGGT35t5OT1ElEkBhgMCsrqEKC92SmmDdZ941ll89DnzU3ttMpJGL66Wkd1v7142meieDgb6D4
Y/xLITkVzQWJW5hiYHVX0xUxvS3EoujPf561qb36eKhzGweqyCbyuSnSnfot6JhI67M0mSv8I3qr
XoaIGo+CXo3BvYFp6YVM4OzUyDPpOKGs8C56M4uRPjmaL0fDzH7aqdtfU1pynyoI/xdmdm6vcFTt
jSDHfjl1ymhhdZVcJ7jlpBlyZtVkgMKalqeP1+/9QbBAYFPyQCQHiT335FJIFtfslQE8Bm0xHS5l
Cul4zTwWUXRXaPi2iG2xez4e9P0iov2BAhXToiYBjPLtBkVJrM5LhQSnWWdOCP+h39F1dgCPKGP3
vwyF8gc7hILl6VlAsKtP9GmAz7Tk2R50iwUezFkOdZFk+4+Hev/BSEsp6qCPwNlGW+/trOwRpQwC
O//YZ1ji9VjI3RH19heu8fcbnlEQ7wU7SikOCPTbUdYKO4xisr0jN3mi76igpVVopY5347caYE3R
50Ydfjyzc98L2opHq3MjE56mLHoxchoq1GFUgYxWCOcVgCcPsRa5op/+K9aarYG1JgUkaFeozm0L
8NfVTLcyQyQIAoec65k32U7S7GrqqwKzqik1vXieLUqtLpFduKQA3Sg1NPMQfzzlfyUQT9Knfz0t
eC/Zpwhkv/0ZtedRq6PWdJx6P9VAfyXOPWUv+g02AMMvMjeLPyinOHVo4PUGUpMm4BABUGrccGww
FwonN/W6vSpGrT24iZqMWHUpKFnlw1KMQRQOfpwGbjc8TLUwJQnFkjafAcMV3h0Mt6W7xRHYHXbA
0i1xtSRZMEUYCvhHtQ4Los1Fab1iPyHNC7f3+31MnWNjNcLGhjp7+hb3rVqXKeP5EH1TXGWgzW9W
vbnEnDnzSAFn5+wDe4Didbq+QZAr2rJcpC3CEk8SWvX3HvHDLrRMYVjhKL3suqkzGi3m0LeH3K/7
l48/sXHm7tv6BpvoDOq1VJTefmId2vGQtIAHrAl5tpjildt8nspukDd+o80ywgwtqKOKFOmLaoEz
HuZAr8leOi8X3zM9AEAttLltrrCgrZOd3uZ5f9MXk2ftFm1yx71R+/0lI/P3n4dvAimRctum3H56
PqrVQyOwQ+NXtMa6ywuQ0XNqzBf2/5kjv+1mE594FLXevauTJt1gyAOgKWAKIwHIzaNNyg5f+8q8
pOqxLfTbs7YRCraIiKYV1nzblP868kUHIiHVsTLUyIkjGczLN7VOXgEyMlse0Ccxe5qtnn6bW0h9
XbjczqwnWhPexkanWsKSvh3c0hUNdhduR+9RtgNbC3xicS49Dta5YehlsJg2nEZIDW+HWdMa/Hsv
/WOA/OcdDrpMb+nq8XE0Nd12t7aRRmFNF2ZPls6hwK+yJCsoG82aQguUjhF29Ld/Yrva6SFaqSmn
pC2MFvWBXNTh4K9Njlr9oFc7vyyG60548LspGed3Per3G9pUDt9dRcQBUSDz4ed4vP76Dq5t8Ar4
v78eQYNb90FNlr8JIWptJGjcWTtrRaMwnLsp+M93jbVRKIiYsIyjJHZyBGtVJ/zDwj/6cqx2Szlb
VxZV3wuf+NxmZiujKIL9BxvtJMhpAz1x05nsIs/qJJqFV4aCGX1C5fHS63XuM+NBSk8Azpn5jnCv
TOQyXJMgwDBHHa2YzIkzgvUL1b2zE/prlJMJUdAretsuWTYzX/HZ6ACOzYn6UmSNujDUmUuSKBRF
P6S2N/rcyRdKprzqyjTzj1I3pnt8bpI65O4eMIzJq9ugB4WLub13IUI8E+UgCsZx3HoegA1PTgv8
PFOfwczhriyKvVOt016frCxCAnjeDVlvPHz8Fpz7bBvkD8Qa+4ti99vTWevDrGBBeEcE0+r7FWx2
pKTnXwhtzq0l+wLaL9cN6dnJKFDlodOrAF474PfvLdgkAAoGdRXUTa67cdKOOR5U/1mwhCozOAjU
dOgJb03yt3PzKfGhIWMD/p+neZ93WnpcNo6LGSD/9vEynvls3N7oA5HkOrxQJ/uS2x1nnUYPjvOS
NeScpWO+apY236PLXN1hgnyp6fhvqnDydLioBKFZsnWEkGl/O7k57VlEq06OVH/TO7mW3m+sjawX
6lPBlxnHorgpBRfiWgagY2r3sS/aZN5/PO33sQxilz5BDPV2bA5O3y+C2XYYvDa9bl1K63HtFdPN
Wiyzihswnc8ZAVUQUW8pM9D6DXxPYTRdfuGSO7P2iCWRFzhEb/TjTlbCy2rMz2dPOwpDX5cw0LV6
wbdJW/40a8KVmkFsvXB7b/v1ZPEp2WxtX+TudCAHbxcfCGI2ZHOgHX0Uq48zjgsPLVSDSOULUrZZ
P4dNkK2hIqM4fLziZ86rt+kYb6IirPvpZ5/SGkDWSvESSRzvYXIbFQZNUF04r+8FjFHEAdtJHMxm
Jko8uYYKiOYpnXntmDizbly5iBUelVGj6VpOuAKEGLDp/9COLR8KnMxFSNU4/6TbxfrTNFYwVnVW
FgnIzBp3gtl01vm+zcHahZjCpUXUGb2LxKYGQDbUUw12kBCGl0QAVnQramQaUOiErAS0D/3E2xE0
ph93EohPOLpglPmkiz9FCgJdeasq+gyhwmnOuerS1PiC92AwXRn4odHbSJX1NE5j8jK4bf4khqYy
4xLduHFHKyUThwXn6sfVKJssFNMESlOQu+Mtt/T2Ek6AiIxQ5fb82S1hMEZlZ6P9Oy/S+BTMGpI6
NkC4J9VktRsn0m2+KKK1PNJpAeNFkGgu7Y8cI6homJENDr1eeGNcq6CrI6HJFhHx1EgF8YmWg14z
aGb7XTbIMJNzTy8HcsUjMrJ5FxtzLcFNNNVsPjQF6H5M3ix4f0XpL9cQI/s/tSPMPwhcm8cOoFix
m1JZ/yjLDoXlmXI26nZIzf/CHdz6MtR5DZWvSb7LIR1e/So3l+sCyOVX3FCBdfpMdQhRb/RvS+lg
vVp4WrWvspKcL6E+ZIepsRneV1BS7a+15rmXlAHPPPNb9A2cl8Yz5P+TI71If7QMKTUc4vOXBTYs
3YHB8He23eQXHsBzQ8E/0P9VGyFKOrm5+xY4IBGUf9SbZn4Eedw+NLWWXOepdwkFc+bsbuhwk+IP
/K53by0NviIxfSIKQcfkqpToEy6FuoQMP3MdIla53caonG+6Ym/vJrft4N5Mnn+0laF94wP2N1kO
UjCyFlCp0dz6rYr/86W0OUfAG8AHRSd4eTvkAnGvoMFHgr4YM4oQSt1VJm7TH49y7ksRYbJuAYkz
Va23o/jZhEwbKJjjNAJXLVU9x7acXjGAKS+Efuc+FEJ/eBWQGoH12569v9IyhJoq182Yj1fghWpp
eRW7XXKpH35+Pv8/in0yHw3r5qZqkKii2FkhadRXQIYS5Khwrb76eOnOTYj3irI/IhebbsDbCcmm
90uVQStWhnR2I+Wu36PmFb/+8yi8v7xLzmYn+65+Aq/Xr7RN3SwdVb2zIKDtjbb9z9wRmFyAIHiU
cMHZ5JLezqVYuG03/vmxTHLfIEObkuCqLoZJXFi0M9+HjIkiEy8hmcrpzQDEKanrcaBn0Un5pZwK
gAKmNULWFhLB5I/X7txgqDQHOKKgk8whejsrM1GUXwSJDcSzJC6QKo2rEZBzAmvxQopxJnhBwwCV
XloxvPKnsWrqNkQuJr2YivKHFiFtS388Kf3CCpcWxDqAAOX/arJu4RF11/+Km+LzEa1xjimogtQ4
mWhmeQkQCuruywTwWFs0v8MWrbPxxe6WL6NtpRc+47np4h/k4QWMvChyFm9XdkUA2ygAZxxNrypf
UWMpCNhGAJa0+6C7VrgmISas38OhS/6H/JvqCgQZOlI0M06NN1dXa3K5ZVcYcq3XwlUOoY4zeHfA
P+xLushnDjmGrJb9b0UPYaKTiY5cIMnqoZUhi9TdDVZQ3/u1eUnj//1GRcKFrgkNjK1GerqcypIr
SrdjcgyAO1yBbBhDOWbtp9lLLwk5Gdvb+zbMtskCEYPdVGgpjJ/MCEsogy51hl1MT6EnJktfsngr
G8FzXC3/KynFMEVZ6rlTPIp6nKMWNnQa2lByUqw1bOLDnTeP7iVjrPd7avthGwgc+BuqVidBgz5V
ujs2+KVY7Zqme+qesOZrmFDtmBhdXOgjOvLmkg55WLW9U+4+vizODr8BqehMcNmeniHUMFoj143k
mEso2lFGu08hAYFfU6ilY3ujJt16wcmoyndiyknBPh5+W/bTz7IRz8DVovKNGNnbE9UO2YTGCoql
a4pPp60FQdzondo1SWA91Wl5qVV3JtflQSGv9oG6k++eplvD0Pd0VtvkqFswh5Qtapwk2OSHRVpN
JA2h7xwDOxQTl56HAvb9XtpT9/TxrM9tfBIuECQcaZRwtuP3V1CAvacaxwAnnmyeLBSkZ+yuEYXf
mQ2U14+Hen+StweUkil3xmY+f7LAXjkiVjC12tGcKx1UD/m0Z9bW/7CLEP9Hv4uHB8j5yenyViG7
poGdoVvFsteNqj8A/Cp2c6lnkUxUFVflZMW5N8/hx/M7t4Ho71Ja2/T9MOR6u5SZxEoXknVyhH/k
Rr1r2XephP/i61rzSaMDcel1fQ8kpssBRntzhAaD+K7bW9ojRFQHdekVeMiWt9Wl+WPtqrR/ctQK
/bSpZfPiCWF9HVVjQ/B3Sw8WUYIaS5hV7fBHYbb7aLUj1Z2PF+PcLQceEsMg6idAQU773ZsUQqUP
HZCMyinrvZo2kXG3MP1waHzxMi260UHkcZofuhakqCmItHm0cs8cEACAAR71Wmdc0j18X9kBgko4
wqlztjrTdgX9tdvH0tMkpR3vWOT60yLr29YAeocJBxZDqVHtCA9+S99c47Tqq28fr8j7aiHrwL/I
YeDzgOF/O7bbmJnlorl5TA33TqJJVmZY7QxedV+1GbA3xFeuPh7xzNkGHeSSByJEtlk2vR0ROlmp
WX0fHIMkw7It0NUuqwz9dwfr8MJQZ842Q9G/pnD27wvydijZLeZI/SM4ovliIps0yLg3hbhwg5yd
EKYwW6cRkbnTwKPMLYJUSjBHYHrpDiO+mgwDc+DP62SRbPz31cMiAVwI+ljAlk+Oc7phqZKZFDp1
ARWCPW1ir0mQiTGTSzngtu1Onh7A2FxYvHs0ME/L1TpiEo2vyQBKtyPzK6FQnAyxXigopWTFDEsO
rZmELeKnn/Wh1C4d1jM3F+MTZpET8G+nAB9qH9DkW+4R3dfW2MfKb7daoo9bT6F8NE2XzB/O7Ra+
IoxpGrbogZ7c0RlKYMayJfPQWaY7kiH7iqDiUs/z3KwotqA0SkDOA3fy3ixKow9AYoIPQ+Dm105q
tJ/r3OIa1jsvQUkYOuSFJ+DcBkXYbROY5Y17h6yYSuGPKFHhZ/B/nJ3HkpzKtoafiAi8mVIedcvb
PSEk7SO89zz9/bInVwVEEb010EShyAJWZi7zm0H7nyo39VOZzf4znbh0z4x5aymLTSB0Th0YVot3
OElZ5wzE6G0s5eHUq01yrulJHuSwDna6sxtLMR20X6A9wn5msZQ8g4DRJjiI2IaF4WkemHzQMjOk
P2WIY8Hp8b7bujlozQoXBA4utBQWyyWVMg+zYWg3kJ3VnyHT4toFdywnLvr5fnKZ5qIYP2r1ME+3
JKhL/dg7g9wfk0RI05QN/tOnUS4RqHn8wzai1gYYQwuKWKJbszjAYx/qTRbMxi3VpfrbLAff4F5J
H1+9CBoSJC+0qIXh2OLUkUO0jEo/hw5TqsFBoVN4kybQ/Y9XWW8N0dACjQOOnft5mXo2aLl2ugAu
dnZRfpDMzoFwE0Um4Jc5/olk2quVlxlgQFcj+8Me0YYPcn8/oChiWfD9rBvOu/6H1tSz8xg55acC
aBDKdmH/HXfQHH8qo9lp+m8+qrjwhdSJ8Bi+Xxl/xFaL5d4C5D5OF1BjJcMkLCBVLLKZRGrx+fGr
XUeJ8JdhyMm9wSB8deokjsmEHzl43+/HS4E0wbXuB2vnvl1vSYOkimaUilgtOeAiFjucFjV6RNYN
u3GcWWUteMrr+RfiUcXr358irMRAp71M3BfvD/0qZJ4GEJlBNqtv1c4BFt02gwsPWjnPcmTsdCnX
aRKTxpcRJ7MoMKeLSKmtPg5NmFdACIoO4YSoPo0lrP9e8kdPipF3gvrW7+yHrddpU/eb3EZcw8uJ
H8AMR52bkplq7Zh4JAbVkYAqT+08F19eHR+YeNG1pE3kUKcsurCAfTrWH/3raEbhBwSr6ptdKsOe
6PrGE7EMVyzqv7zEpY/3pLUm9q2afy1sXSoPkLaLI1KoY3eU1WRvBLC5GH0vILRih6vi3/9Kq7F0
0TkaM/86yWZ6abpSc2Wz8q+hUu0hvV/mnne5kqbRlYe1jDoz+tTLyFdyo7Ezsw49abLBZYZTYyHh
2iUq+nhIi/6esnIYj4XRVKYr12khRDTb/Gc+O9i+BBYCjlD9x+pbbhTZ/wbEQuxzNyM3Q6chLX6F
rAtXrBoqH22KDnGFeK4MMJKaLVnvtIBvpiLUoEOESOdYh7MtRV16KPLCNK+ZavTlce4QdjpymaLc
VvnV/zCEjcETAuzqkGID0MHJPnVuLjyoD5z1wm8kmQg2ZMCQYygHv3pnSDMtrmwOwtxtZi37NueD
LbRW8v7PHAf1FVyRoRzD3EGgEG3PFMKHPCcfEa+GBvPKgBUvHL85KloanCv4OQzELPcVJfD8EfEV
Rj35LVcBODxeZRVCgGzZgexBKi7AootjRkbjIerbUbo1YMK+6HKpHdNZ6d6GPnf646VWJ/TLUmKO
BNBcQBbvo9UOy5D0AnSGJXRZtb5W38yonL/2HhCrcA/QT6Ktv0IjzmnXmYEx00xDO+miTAjj5PDX
dp5ldbtpdACgaHNkQLRYdb3L2anj3jb8G8NF9eRbbXpQhCuq73Sxp9djVO1Ew8Z3ossNvk8A37jQ
Fy+PUVhjzmUUeH1SIDnZyKiBgMVzw7Dfq4rWohSIP4hpFQWJYJMs1+LWQ8eGuZE3aWlxC/oiO+R5
nz0pc25+K5Wi/I4PTOfir46t0oiIJgKf7XMwFnvN9u1fgq4MOQw/ZIUFD50xLRnVJigJJkZ9mBB3
fDJiKYKabaaOBxWofVsrtX6eCmN6N5Sh/IwBbGTDQmu1144aeCuimqdWpJVBs/Y+fJ0wNGdGobFX
J+HvlNQXIb24AXbvqBdk+/Y++Hq3sBxpE1weChpy0/vlgrRhsmqYsdcr8fzRsKrkXYhb+04cr8MK
LjLdV4YKNpO25SpZ5JtTMGmBZ5sRXEbN/j2BGz871VTuHDSrWptynv6gUGyH4425zP3zILFtjxa2
h5ivFeVP9Fvj8ZbZSISipo65VBNyRLtaFQ6nzsbmeqeU2lqdShvmNTbs2BiL/fzXTRnMNto1lRR4
koSloqQMkRdXTXFW6jG8JhXc79rMkpMaFnvVy9YbhqkjTnGILqtjvANDMk1pFnqhnEwnsA/2EV4D
1N+6LU6PD9hVl41XTANf8KExbWDX3D9kBGdSjpoh8JK5aT0wsEgoCjFIpD/Gz/SgcfMq9OlihYOG
lpipvLqdwfoCaMH2MCChLRvNfhMPYy8+8dQnp6A0Z6R+Z/0AQC868mV3TsRVwiqCiaxH5CQYFS2b
J5Y1FwHIEsY5sRNce8non2zIFIcartsxGf32FA5y8PnxK36RortPgwQcgmwVypsghS/eMWxuswhS
I4Zaiov3aQ4sLNNNer7Zaa4KYDZ9lIYDlgBJoRwm9Ik/Mn2FCARN2+8Po1Uq37jTqxM8ouGPPIRp
dVSTlFkTwgcSItF+kB76XK1wRsfSxrr08xh8iJSxRSFfbcs3foHvO8jmOIjPbd0U31EJVKYLojMI
kHV13P5kOlmFZ0Op66+jBlWXj26P4XFKnci+5oYJmTxTAnApXdHgJ960Tvo7D2PnjA1TSAOqhel7
xVkhUL6pajt9BgqEItTj17ixHWmNAj1DqpOXuSwOkyJTimaMQs9IAUJkox+c+w6RaiTO4v/FZQ6t
08/DU+/DB3688kbUUCcK/w8ZHc5VehD6SlXnwxR6ahkWXq2U1klFSf4DIM70MPa4sKdNIr9+Y4LO
fsHQUBOsEC1VKmtz57Shl3VBeXJo0IMaa/Nvlaql52hOy8sY5D3K7gjP9VB8fzx+5o2rhOE8RE2a
Jy8qNvfnAt3EOAm7IPK0mck4POzoLKdz/fb1qwBVZYbLCGZNdSizcbIB80X4kfVk/3iq9kj65eMO
cWvrYWgLU+gjmUUxvqhTYzx0STl6+ooD2aObTUH2Mw+Lvex7neCBbBFqnxxoTMGXuKdg1IOJyI+8
MnSMZ8SnGVc0Gg4EpmMciwGhhf/w9sgjaQMDq1kBGbRhaH0gv5EH6R+/PLtNP2GPGOzsu82XR/DT
luUuXiNsoxLpXa56z64VM4KlIRuHAFKKurPOxqUHaoduAvcdI90l2MVCxUgJAad52gAlxe0xh+kP
hcUwWRukbM/XY+upWInans6FTP/3Pr7DAueMrGpCLwVr59aln3gAatudXsXWmYVWjilzcEGAWN5u
Ztt1ZeXkkacHmvSW7WQd46gbn2Y7QWvQGq0jJ0p+UBRq/cexsfU2AUgIxgVQm9X0bJZAeMqJg2r2
XAfXqZBFdSx1H5jWff8vK8HfEe37NbplCG1trLMs8gKz7H8UBtJIqB00n8cyqncCfmuDAaJhVkyu
sqaqx06Pvw3mup4C/uCY147XqnhZmfjztWH77fFzbS7GN5NtRYT9MldwisCWtEQPvaEL2mfHiEIX
NV/7XE6JegIQ6uw00zYiUjwWIwLhTsZw+j4io1lX00ErQs/PGIaTSEy3ua/N18cFqwjIPPM/wOMi
Yv9KaqM2HUYgkqHXQV95NyIieTSzqX3qmqHaWWoj+CEY0/Vhrsm+Xr5AE8vExALJ6+lZ6uheLONY
cDTnrqbPJTloeg9mfKkJ0q9ONZs7R/5G/JNqMWxnHgbja3kW51qhhJaShh5uZ3VyRH5VQTtqiMuj
HKp7snlbNafJSxXvkzH/akgmIYEB79TMvZSpxAmlHP+YyGMKbLmVzr2l+tdIcT5TKOoYwSD2XqWo
2ODlvbMVN0IWEh+/gnmBDvNE/PtfHxcdsIoWTJ95KY7stxwHCviJgY8RgEOS1sd7OcrGFxZSYOKA
o9x2ltMfVS4kHUBs7g3aKNeIsUfhd3mU4PIhxjWRuSDo0yShEBu21H8fb8+N7QLphIkajUUxVFts
l8oeuMx9PfOazG4bPrBvvA9kq92j8Gwkf9A6yPuARG5QeNRsRoalNPi06Jm48dAnHtWFdcqbpHWr
EAG6pm6y6394OJB0aM/QlFoVvkFcmnWEB4yn+3LzJtPr7FYPGPY8XmXr0ahJ4LLiIMhQR3zev8Kl
bQy9hKSSeznYjt9NP6tXpCuSH05ZoOQKGhKB/W5ImsvjZbe+HL0ZAXOA+8uFf78sRM0SjYwwh/KY
dKekthibVeqwo4m4cQDY2OmROJPH4q69eDi/y2fT8lNcwbSyAF0K7eBHHTdFjztKsNt43dgJDBnZ
eeCB0U5bXvRVS4bG1IOd4JtOd7WtoXlmytZ/h74fAkZAQks/dLHUKbEbTWNh7LzTNbxIMMYpbXVw
Ww7sx8Xj6r6Cg3lp458xj35GYxsvb1ev/fonXjIxfo+VUc7XnmMDv+UkyP7FtCz7OofN+AsdMDtG
UwAmiCtJ3eTv3NobX4Ibmy0khPaFi8P991Yb1U6Y4vHTAqODbWNPZ0tL9aswEd55DRsHICkIKIKX
U2k1G5LqODHpgWFvUlfl0cD66KntkJ8Nmrk8kQruHUKbr52TlkMIn0/GiItYlgzwW2Hbp17n+O3b
JjaN9+T+lX1GEXOyz9EoS/OhkQC0HZtyRoRLS836k1lW2HNanYTo6Zwl2tVsYaqeHm+zrddOtSPa
gRa6GMs2nVSGQ4G6SOoVsZH9lhgUH1IpgCU0GPpOmru1lJBuhatK7K+av5Jq41PMbeuVWvQHfSvn
ya67/oycQPnl9Q+F3CW4U1qQa5D6OMSmH6lG6iVTgkGIjN9Ig36Zm4Em36lHXtoyi7YN1sOoXAq9
33UKHUu9MaGSl6FU7sf/DMxsP7QDJmSQspzkpgyOfjHpwIA/xVD2d2kXxgnDrHx49faB0iAUSG0K
ZCGwer99YgV187jQMq/SFFyW8yjtkqMSB0aI/Ydaz68OG1QuUQN4KffoTC12a5F0vS2HWexZ4tgs
kin9OpnmT8TNtOvjb7m+B1iJgTj5KLP+VXO851bPfQZunorCoGtgwX6rirTdeZ71Jccq0BUFQ5Rk
ZXkw0iYfNOS9GEykZvOFOJGvJHHA8CVAh64cmt2pl3OS+8cPtz6JQDIJSjOAT/4sl024s/EeGCOv
ns30k+9Eqjc0RfPWnPQquPRapKjnxytuvU4uOwoWS+hqLTNeeLAvE5rIG3CCQ30NuDpqGcrOCbv1
OokKQf+EALNKu+BB9ik6iJHXVGlwrYGBn6ass99GHYYAlALtJycL8tdvRQc1HYbkokLir8UeAITW
GMpMNRvFuYrVJlsPufnwQKNw+lTXTfxnyJUSz6c6PQ8SZozl0CR7/qpbL5hTDgi4mOaQFN5vxNLW
B94Jwxw66dkFTRj/DcnLXhtk3ZAX2G4G9Dr73Vwd212fTYoTMhEsJWnqAMHozlXi8v4cqDF+32rb
y/KhVsP0Iyz3qENczKnfvz6SbAOuiA1Fh4JiUUY4aR60mRrGXub3wQ37OeU4yM280/vb2iFsTYbV
9K/Aji264uijKh3i4nRVIfoepmzs3ie1Cl40CH7F6bxHmFjfUbQM6MHQw0KIb4X4zseJytsYQk9W
ONwkFGfcyBBMSFMxd/b+1h6BSIUCBaoXlGOLQOkzVSP8ENFJwrQ8do6RvtEMnxIsgqc6uVAzguuM
z/nXx59tDcaDlkbmg4y6yEZWNW83SeUgFxTcgVGNuJLNqXoYR19+CjD5+mPAJGsPrT4pFwOGhONS
K+r+qZpn+11VYLUFcC+wfz/+TVt7RnxcQALABFctyqwjvOqpD70Gtd1fSWDn7/U+tHZe+Ma35ZqG
EATIErjOshaUQMI2Yc1owDZws7GGenwGXTU9m7UcHh8/0MtA7D4r4MMKagSKZkieLwGW1MIo6Tgc
7HESpTXGYFn1VGUDzLxZq5rqQHJtBAfkpxL1HHOFfpZhnQe/auymTi0yN996s+zeyW2bIUGKmah2
sS1CnhZdO5uopRY6YjOIfTKDGduhPNutg4VzXJW47nZyeSobW09pJ1TR9xaW+XTQoAv0B2WcZYj4
SlRYhxlfVs0dFanpd07/jc+JHhfPCOQRnMnyZIiLgVxPslGyL5zPuA2aOK4gd/P4FW99TWaSBi1t
bjGGk/fnbKClapu0mP70dt8eka9hJqDOFfLCg7xzZ26cQWANMa4Rn3JdNalhUk6VHQC/GGTlqLTz
8G5o1fDZQlX4Zy6jgfb40TbXE7NO4hSsxPLRerSupNnSI7AJcvwFEOf3HG/aa0/38t1gd/bOvbn1
uRBKpC6kluLYWxyxUulgC4DuqWfVcsd8ThlPQTzvOXFtfS+eBzkvAd1cNbmrYFaaAmcqb5zS+I3S
meWxkFTlYPdFuVPUi5NzsfkE4ZYEQEjwrdiMRV0MJSbJMfWdMf1Oakk7dMzvr2OHw2Ap2fGTpWFD
3MLF3dn3Gw+JpBD1lJjK085X74NSaRWGi0h4eg5tIOMcO2XyNoLz+yONpfafV0cJ1BP6CAqwpLX8
pFlrU4ivQOpF8hThOjoXKHPpzIzzpJFqODm6ulPAbQSKkKjhtdIxEezK+6dLwKfmY1Rm3hwiPGX2
uXaBIruHFt96h8jw054QnecVbszEljpv5yjz6kanwx3giBElmXlASnVPWWxrKXIockXyC3rlYiP+
1doyQsCvkhxnXqDk889engLsKPD9+R5FXf7v48+1cd2D2QR0A1EJU4TlodgLQajYkCm01QFvsHGY
6oOfNeqnyFej3B2BXN5wd013zuLtZWmiwZICvLw8SzoIv0aJpYlX22OO5DvHSun2YYpR7qhLBo5x
pu1N8oASyePn3Xq3TGGgGwpy4AoXM7FLehVtKm8YOwC4eL59zpHCdDHmVj++finRdKWvDrtnVbxJ
iBiNSWZxFbS5cRT2Igi/oOx5ygYNuMPjxbYOF+6bFxElrp7lFh9aRcMJV408eTDMb006Kqoba6jA
mmlt3OK51K5K2VnPKIDp6s7aW++UFrOgBkKYQlD3Pl51M60AxJJVGHaJEHUFq0euouocRXaws9c3
7iDEBP5/KXEW/LU10m7AN25UmBrbWXzOY7s5D9wef2YtclwdrvPrR60QVkFPvzT/wNkvFtSkpkK+
MI28Thn+RDgwPKVNtAfW4p7hdy/uBnHRES60hgQM/v65WnzOGDMAmvIx1NY/Yxlmz4Vr6b30HpKy
Kp/TOWosdNPVpD0ksm9g/2pVJuVyhV+3oeV5drCUTpouZmWb5WEKDPlD0zfaN6vJAsttEe6qXTXI
RgMTjrQx38P1qP8kep+glohq/ecgMfL86phJk1w0u1KCUxPmReNKA9NRLBakFgP0xJcPCHQNf0wZ
5quLGIr8XTFzRz3CeSo/9P3gf0ywfG9OQ6bm5dFUR3QGnTjon6TRgVhcObH2XYhk9kc96YIKozlt
zo4pYxrn2BiokrqFXEmSJ2H/+HZUNaDyJQ587WHAzzpDBmtOfhsNheVHn04bZ4ZvJspFLWuUhrQJ
BXyph4V7mKIiSQ9ICCHrPxktI/kZ2OJoUqrlzduYkydDedVOS7KLYvyVhZkVHn16SyBT8mD8OuLf
+oVTyprfNY7FXMqtMzz//s06yB3HtlHCH01cRcMtK+F1Zv3cxDdJHZrgRDaP5ISWyBiI+hhqmycZ
Znvi5nqgapxrEQaAhRbj5gxeID0W8dT8j9NjNHEAxZcOU3OpBhc1xHn/JZ4oco5wbrP8/VxUzacy
rsznQJGDDL/nYazfT2YZlm5am/N320ic34M5T2dnhK7sYnlvUH0rZm1dcrnKOpfbv3/bJbmaPA/N
0A+uiQ2dfaSuHEjv8Q4OjjNyVA1iKoM+X+UGJ3D8ebn1Tk6UWekRv2+9Bjhujsq5pDfVXBMZWSsc
NMpKP9atE73BqLrpsMBInO+IqQz2oR1z40vlGJhGwt2V7WdVGgYP/f4B/0i2rnKQuWiwqAwL4UOg
2JkeQRFC6d5tkUyuDlJYDu0R/cC8uilJiP9VyWVRuXYftP+i8os3op/i1ocfIBPnQ1NNmfymbGfj
ayf5IQAwI84PaZfjCWNCyC7cCZRb8L6nmGzczDYr6SsywKp5CMrC9CRoXZ+0uEis95Dy09klZ4t7
gtKZ+hso5/pLPzVGi0ZCq30rK+gxZz3TzOJPJ/UqBlVK1u81kDbuSupC+n9CaptG4CIRLpMxSCx8
HDyjy7A17x3/s1M59u+M2vxT1Sj/1mO5R5xcHelkBLSJAA4wowQnL86rv87ZJrEHq6rn3EvaKTo0
AmuH42qMPK3x6/HFtWoZ0eGHpExJilgaay2SHaT2AtkYrMwzGzX9YY9O9iHQWhPMkRO330vEfi9d
0hTsvGn8Cl43Lk+Pf8DqURk5Cc6WaI5tEOHGeGzmdKgSD7BL8QFB/wkNTn+gbKuT839ZCk420G6u
lOUwKe7zPHDkJPH8ocuPWR6gcWeWxlmVfG2nQbWRFOO5RCOcpJ8u9TJoIiwvG7wEmfdCMfm3y6Tp
t9IxKXv9A6ECj8YTJc16ThkgShnGQUr1pPVs2xoTWudg27HxM2wRBtjJM7YuSQpeCAFA7gS4+D4o
9bbUJiengEqCoX5yIm3AzMY0x4upjaStlRONN73Hg6OQlXFvF26FiU4Tlzkb06BVxw+x+TyjRcQu
bErnnLU6DuYq695yqW1fzbklJnVBthVDWaHlf/+kuRnJbTjTR1WV2AEHyxFlt+OlkYK9Ac0L8vQu
8xDQRa5K3qi9UdeopmQW4zQw0I7TeDiKhumbqXaaX7Oe2/8z0cmTDnJmJ6qLI2n+nMCIsp9hEWkS
JjSSnZ79MY1+yH4uM7IdKGwfR9jqm4uf96JkADZFhPP9mxilcNIj1LQ9+Dn5IUdAShCV0NXAnPln
H6CYbdtjevD9fNixQFylmqxMpQC6XEBIV3ppSMSEQ1B1GWWIP54kLc9OaVn2FyOx5ic1MtCMefyo
qwgTCwr6E6BSqoblSVg7HSyukAVzaUq8YpJHtlX5EUrKnj7lS/wsPzpS7RQmDCJpCS7eKoRomJyz
xSRSnf3eVYcAxPaoDkZw1LW25l70K7twyVjoy6F7UFEvTXH9j5rExQe50OzPqhHp03GecJC89l0+
UN9HRhNeNaeyvmRNYw63cSiTf4ALpD9S1Qe7NI083qlXhfz4UGnzbzx/OuNQ9j7gBjXqldTlfq3V
r8R817oAX8f+Qx3SqTtZzaClTNlyNDBJe0yaaqD0flRBYIwu5QCikXgUxY7LVYicZlBodfCWYyv5
VE++6bsKepffHn+t1QHL14LXRc8a8wakr5dbNA/NMcxr+hw868mc/faLEUmvltITq9AFA70KA2d1
EMhW3M+hnGaejA0Y51wkPddZpe1E3hoCxjLMpzi/KELW06EojlMzBVPqYaMUXdLUH07kO/JxjOKO
76/4hxBFwndh1EZvCvRI/wlrS3s3MLc+Pn6rq1xH/BDGgGR+uNDBgrrf7ubg40SkMffHPm46+anC
YS81zKZlbTwmtkRMcjju9Gy3zhiWYyugdyxkwu8XZac5swCe0AMJ8v8FRtbfYikQhkWxbZ19vdD/
gR8WP/sYnDQ7r35r0yNnKZDd4A/IgO/XJrRKNlmZe2Y3DW/QYO/Bm/lItPZOvzMZ21wKbjwtVVZb
QVliqaTcE9ClZPBtGpxSAFMFUeExme2dRGfjM9qwgZnEk7NCt1zc1FQRgTbJde5NjVNcJj0pvTKx
zJPCqOFQVmHxRrb8fGfRjeejoQSBGtwkE6TlZ6y1yiQznzPPN6v2H60vMACvO3h7kTpbe8g6ZeN6
oF+mI6CLNgYz+kWk0jijgugJmpqy0a2RpruZdY1Eb4NsmB5NsgtcPz7VSWf/GRgVHssIzF1iys01
hkRzkXIEHuiCtaegQjHXr7DMebyXNjJrxr0MlJC5Fuodi7qhL41Qwewk8yLDAj4lPMo4LLNkPCPm
WnyOtLj5PoMfPo9JQn92ltI9XaDNdyTGpGxZMXFanJGVDdylptT2ZjUx38id8T7NqxFX3QymFI43
O3tpaznmOjSDGVsKId37vVSaVQ4tmVyhtBXpi1002lEysgBaf5+ekN1r94S4Xl7h4h4FlyBkdsEo
rYeWTV8iHp21YFZ9/CDBEQWnrEWC2E2MJP4xOfVwTqu2tA5a7kyf/Tbub3Cd9uS0twKflrvO3gbW
sMKiqKOU1pkOyCYzm+hNBvvpmA995bZSFu2cz5uvGDlB6jRyMcBj9684g/yNFuqAR19qticriJwL
Pknp1SkD600719aPxzG89Wj09rG+QELE4Bnv11PDsRwGs4MPG4TNP6yEqcg8xPoXo+9r/T/ED+HD
pmPihLbnYsN0VTkHo1wkXjNn1SVRkvmiVGp1KdC6PXR4vf2Hh6PKFkqAKgNJQzz8X0V2quSJ5c+G
qDzxu579/GPvjOMpwvP66+tf498ric/610qgShT0ZJzEaxkyH4GFJfS96LspvrnXMN36YtQT6DsJ
QiSiYPdLqU1jhI5CSTg1ZeEW4Pie06Y13Qj225f/8FQCM0o3FH7b8gie4L32cgA6Kpbz1ossNvux
sDnfBjwNpJ3TVETacqtTiKC+in/GGiWf0CqT6RLFXhcGOPzY2vQmLO15JxXZenvQv0VqjgfUKt8b
GjPSW+CwnpTN2pd4DpPT2BrzuZybvRbP1gNR4FBuUFmJ2eD9h8Inln5SxaCuCVLrZNBO9gDv7CHY
NnIrAoHklWuAafcSTjImihmPlYYzqWmk11bGJFG3p+Zm9GZ4Cm3as1HVNxcSwr2jautVkqFD4QAH
uB5XZ2YKqoBLzcuLOIKvIaPHa8kJtkxJcX4ciJuvkhsOlAgD2xV1AYFUM7NDM/VIr2E7T/jzOr21
B27cvG3IpoQeHdyv1aAzLDkOMQMiOUZ14RQ38UyjVA4/Tdocn0ku8VqeeqU9aclMp27ommMdW8UO
N2WNGmb0Jlgp0Be4+FYZq9/hAkrxk3q606rBCc9cZPqxWdOxLEOKAFCJncEKliDau0Xu1J0wfc40
N0k6/4lqO8tcoATdjZx7r+m1FWycOfwyts4arF33QZz7KkOAHLj0m8GsGGKYlvQ+i4pfgz/KPx0M
VP7pGTns3BxbAcDRQPEgbEFX9F7Vt9FicsrUG+XefLZQjf3m0G48Pg6zrayaW16YV5BxWEsmqIO/
cp6UWeZZkRX8zrox+O5I7eQqIyR3IESji6rqq2XW+dw8Ekc6NZnwDrs/Jlq9UxK7jVPPyAz5OcPy
t3R9x2p1F0iW+uvxE259QCEPq9CB2JDxNuvGnuWMxfgxUGq1aCgv6EX45Md1qF8m+Dhvx0oejnSn
m9vjtcWDLA54gVWmvgRrQsdnYR8fomaqpB3nIQMl/WOlSP8mY+r8KZwmpAbu+npnlLkRM3frLS7K
OvRVlDgZgbep0qdurrYTvsxqvBM0m8vAhYZHsiVXzvEPvTHUEvj7hfQsVfCVGeLuZDJbRxMCDAjW
UV4qOmDl+yjha8rMLfPU60O17696CI7sOEmxeTQjPLox7kZY0jXyzlTdsMZHxI06IGjHDBvWV4+j
ddrdgu8LMApA4TJiZbzLOfzIGasi+0czkvo62R06bOjQvv62dmACCbQrRe4Klin7eq3FbQuBosuK
r21h07XKC9iB6WT+h8xAfEThAsbJsQLw9gz3tQ6xWM9GZ+JTaSXGuzAu/aM19nuab1vtINEU5Kih
KcHOX6QGc6Hnktlk7PlG7+CeTGr3J0vK4lctV+XTGCv+WUmbChK/HkUnKJT9TdXyTnEHsHc78btx
jRNRmFaAPEOFwnHuI2tqkPaVFJJk1QyDb109KQdjKGovTYPp9PgEeLwUQKn7pYoKRYbZASYVTvhI
FF1XHa2wyt5KGoXz46U2jnJ4Aw5yQ9Q2An9zv5TQnqKtRUIeJgqYJQt+whjG0c0Z2+SCbKBxncI9
7MT6JAC5BFyQeKWAWzkJjiqq+XFe00of/emp8APjM3Wj7Ow82vocZRmCkQaQyMuXJZuGnryBBlrm
9b09naIg0p5xKMuPvpSbT1HT7AkJbK2Hx42QBCZo6cjev0o1qQptVmj7oLiouIgD+8/qECZvVa03
wS9hx/n40229RhifADUYyooe8P16uTk6bVPBU2383vrUSUrytpWVameVdSxagjTA4IE+2rp1EunU
8iaiCN5A6v+7yir/jIXS+KzJyc6cY33nshIFqGBvU90s6wC0vUtnCoHPQSkpf8/OlNkHq5WNi+2P
DAWCJLkZBrPXyJaDV7MS4EuypjBEoOLBYvH+XYLjgG2sAaorDIwXmnFUnqKx3EOSbkXIX6uoiy+m
+2GYTWpORBqt/D5Qp+RchtN0NpXuhwTw+fI4QLaW06FZMDonI1wZcMcdiTks+dTD3rc95ANOMa4i
4YYbmV1zafg/O0JdW1+QuSgZLwL/tPtExP5V3ZuNpvh4KACmU7BOM0MLiA0aCleNjf5JArtNU7KP
f/Rl4+ydY8pWnAolbuJHFP2r+g48f0dBlXlDPLVgQywyKLdViko59MxHPpdVonCKyiBRNL/zkrGT
nkDtq4dWKcNv5HPmT01Nk9q1xyzG0ETx+534XjMLCDKGqexYUkqE/xaJlo2b4MCwAYIfWJCPQVIk
56Hu/c9oGPVPUxTMVyBerTumeeFWmS27GR/1EPSN/ZwW+MI/jo6XmL7PM4WGE/I04MpeqJ73X8uQ
QUNFbQ/bFkJ/7nZm5tcHPJl1b8gGu8Zh1cijoxOk2XTG974sjvYoOZkbKVpqH4A16eg4+rVpHwDz
4lMfKG0YvY/jurEObR/P+KRlM9irKLTp8I9trco7jyB25fIJuJPJQTgSgI2KDfBXvIWVHWJEZ2ae
Q+130mkinTsUhuCE2vWz6qPu46QIxU3lkF9hdkXXx29wY39h2oiohS4AsquKRGdgNsWhmnt2X0vv
EGRuz4qRGpe6wKqDnpC/87gbyS2bWcNHhcKETvryhGRzSXkQqJAYY0e+TVVtHypD+6aPTlEdDCy3
S3CdBQgEyNr926oysq/woMadn7F66yB02WVCpAcFjNW9WuBH0kxMM29Vanyvaj17D/3dFGNX41qX
dfZOm2tQYPKcCjzWq9VymU8JijCUXEtQ8RYJPg9m2jXahzdHggtSgBt7x+yof2b0MJ4ztWSOOwd7
5OuX0+Mu0jDbEgBaLgkLKqKxqMlG/CHtWMZA3tGRHXzCjxmSSjMkevJGN0bnqxTHNiJPaRe5Zm1X
7/uulE03y7o4PCbIer2jlydLV9+ZmBzO2F59wsorfCubY+zNejO/IXtQ9+qPVXzyoxElsBwksEDF
LGshGtXjmBYSdm5V+C3W0PvSrSA5N1D9D22jVztZ68Zy5MUIRIGLQalnyemJArXxQ5DSN9Qax4++
hVchE2Ld1adA+mVX9efHu2+VuRqQUQEn0FSDFrWqQ2wrkHt9bJxboeUaA63E7560Xv0upb7+PkO0
8goStN25Ule3DIuimWyT4SEOQs/y/sQZs7LqqY2cG2Cj6WbrlX3QJ9QFhwFxw8fPt0rvWIo2HSw7
hokAjRaHW98VY+A3IyFnouN3tFGXC646GJB/H6+z/mxQFaAJCTIIL3Q5rOoNdhO9KutWDal9jPUU
mdgOeI8/R9G5LStlJ0zWxwcKL0xt4O1wfKw4va062FWmNjikdUH9wUmK9loBqLgGRll4yuj0rmQV
xVt7xEl90rK99vk6bJDpoNhBi46+9grcUumpI8+tYt0yTfbfIe2Q/mBs2bGqkRv/IGzIpexYVXB8
/JbXgcOyyHFxWZAgrZL1rm5zgM14GIeWNF8S8MUH5EWds2za8U7gbHxQCJokYTSPGH38H2dnuhu3
jrXrKyKgefgrqapcZTuOnTl/hKSTaJ5nXf33KAc4iFVCCd7dQKPRjW0WKXJxca13WG+cIAtQHVR7
wbGXPgHQVnBrlswjNrG515dj+vn2zDaGA3RCB45cAijhmvWCWmFWLLL759ioh8yB7tV8Q7o5ejcW
WfK+HaY346FAR8Cc4yPS1l86uq/P4NRAoKMSYJ+tIbc+iAoz+RjNx6/AzunuyPWf2/Pb2DCL4OTy
9CessW9eD9eloeCtKttnf3nRDXBt300JxrGqMCunRo76PEtqd7w96FUmvcwRoQKUJxa29jpVhIYC
PGWu7XObaXZwCnRSNMfOFtjHDMooOSPiKL7raS7/KLK63dMcv449DA88Y1F1W8LQKlNFi7UbDINQ
XjPp42SpyZ3PJHeqVluj8NeRZ13kZdj8r1cWo0K181vLPld1pX2p0BC9FFHw5rqjvjhLYNYKqAU1
gXU5NQuaMcCiOKRYnVOGF41y6EqMrG9/sI3z/WqU1YpZtaYF1PkRVZvs5lDZJbhhX5Ucqg571/rG
slHYZ09yJ/B11gEbR7Hc0gIUdc12rjy5m5Sz2ln+TsDaHIVPA9RbQWNnzf0aw9IeBBk9/dlsPstj
AlY+mPdMbreWjW6VSR8HYgUXwustIAeynFU1Yo9qnH+eWz89ZbUcuZVpDDsfiBcof+t1DkeevmAy
0L4jLq4hA0pWDcoY5TEsast8Mosq+NqjX/Ekz1IYO52aIDEU5ZhEO0ORIbIGLkRJP+e9DqXe7zsD
JGQYguvVhugOQY+2cTSKkk+hSOM/iRLAAeFIA/ddmGTJY2SgHuaFcSf9TypCo3OgaigvZmsCEs0p
64WAunrtMbSydHIyjfqzk5DS9g4e0tLBBHUbuXYb9coxldtK+UhSjluejgZPf8CK2iTRTDMp9orK
TgN3RvcxdyazMN4bc5JLvHmEmR7EoHGz2Z1s/dKsRCphLwTcN0k9au+tqeNt1GAPPjvhUM3TO5Jc
/V5vahQj+9GSfhSjHf8Jcfp8huKLwv8gYjt0jF4uf2t1mr+kKZJzp5zo/4RGkl94g2GCv5Q6kahu
X9jVl1jkxfem7zLbHXQ9s7y0L/0B+xMz/JhYMGu8FvrdQfWtobvzu9F4rHoxtpeii+rUE42vfo1b
OBiU6tUFsxMm4jB0KoZGBjqM4pjIUfWQjUMTuUMiku8RglXRXY7s1+jgvlLbx7aeQwzpbFGBH40Q
e4D/MiI31il69ZRjQ1Z5/tgqpaulWaWd5wZRJ/Sc4i9FifL30SbpohgQzV3l6E1rGY6RhL3wYJSZ
eHUU/MuxhF4+IVosEq/yIQt7BmmbxEfCfthpWy7gd1MNBope0aTem5k51o9CyabmuQlU6Xde4Gzi
4gGEgkJfVXP1XvGT5IQ5+AShhZqVcMC61P8r+c69O8yJH7tVk8MZ0ayxeJ7NcTAdPbar+k4oSvUH
JYI0PNcMyadQINNgXW7F9nsjLhXpqe8NSjM8TJoHYi0SCiDhStBYZmr+ECNtfkhSfRa/+PBKi7dS
AZbbhMazuRDfrxUxfAtMlIaI8pmLXf/WB377mVvlzSbWaH4DusLCjNT5GqmD1YGgCd4kl7zRkncx
AlLfzUi3d7LYq/C4jKKhaU51fnnxrO6uDKM53xRGcukJvSBl6u4CmifdqTBcjcLdRWmBXjtAILqe
q1THiCpZgo4XXaY2GO5ltfEPupHX57ffXRYXMa9EUtMrXs/EvTXisYYuTDdEHnyomc59F3u1P/Q7
ec1WvKdiQKlmEXmjQf463oewB2FxpajBz6J0Ot5qwEqi5MS7sdlhuW8MRVIK/Zva1kZnQ1KaYtDj
Spz9uFXduKqzY1kZwYPa9vYe1mj52qurBZ4SbgHcxhYl+dU11upGoViAwC80O7qDMUnJQS/09IfI
gvRhkLWh3snxNzYGlz85GoLzS09qlZSmUIWVos+xbjWb0cuavPIqAtNexXJzmKUrtCj4X4t3taCr
U2PiuVuRe3pp1dmuXde1ayEO4hiDov1P7+vkzpgy1cvwOr3vq+knhzP1gtnI74ZS6dy2LvqdY7GR
klO3RqGO1wYghHXiSE8pVcM5sM6NUWJdENghyP5KOrSmVXzXJkM/kcHuYWs29hODgglHEBg5yTUz
1ieEzylA7HNHldnz0Q459nMALKAT5k6gvN5OFLGXRghJzCJevtpO02whK6iXylkOgrRzwmD0o881
DjF3Qx420Y9i8Pc0Ia5nx3bCRJxeAe1WanuvD2aAV2ozNr18jsbB8mp0Mw++At49zqu9AA2gfX1c
GITHFP9eJnmFHymRc56sip5SrPVWdaii0TgqUuAbbhsi2uBMY2n+SfJW5oZP29hyJC0zraNa+GXs
ouZvflJo5wUexb/I98YhgFMKVmjkni3MwklUpam8sDOTxB2KQnmKoNePXkgelnvIA2vJUTSD/t6u
7Tw5pfnUfk+BbP+W4yT7rNtToJxsqvOYQwa4CTxgwYmXQkYzmgvVHpVfRlvrzREHjeGriTjgdFei
CmQefCqB33LNCiJ4y2kzH1s1TY8zTld0A+tCx6gd1nh5lO14sjyjRwzkXnQNqUqA2I7m6Voa2a4k
hg6hClxg/ENYjECFZbLD7xmk4QKXjKyKHcyvVN2LLNEqTq3Z9YemgfBMqmEBZ0Dcz5Tdwu8oLiAL
r5qof/d16JBWFb4jbGPCUDsNEvnbmBVGAQi+wakxSNT4px7Vke+SBST/w0dL1Y55ZNtfRWnBYbGD
PL1vZNuvTzWZTuGmmtGExw6+/c8kk/302Olj+yInZRfjexAVo5NDSkudQu3Uh2HG4PBeLe0weLQT
YfWuD57rqz5EBnlsaCI/ndnJfB9K05B6FnIurdtLtSocrfOLX62f8OHLAolAT478RMDTVssHy06T
3kVgZtKceAzU33OaZd+TtlXv8VYphoOSBmPjmGYcVHdx0kh3Ob2/1unsDAzIkItfioH0oSXX+vdp
sMVd0ivpz65uqq91jjsD3IcXtHOKzo+0u9RX7Q9Tok7xoQnITw9LNIS5bGRx7oRz3P/mo1ePMb7q
8ntE/g3jYCl9lz7POV2WYw/7sfYqRUwf+2iEbZSlfX8S8RSpB83PWnQZysh+QuZJVPDPh4geijG3
h8xS4vCcd6pfuKQ85fc0hRTtaFGtt8fGnqXkzjR87Xcxlnbl8WoUoNpCMh8v7WYYrGOi+8dKCsrc
VVqti7y86QK2gCTGenIGeWxefGj8vTerhVo9SAEPB6fNG930BslXEyeKI0jn4yzaO6NPZ/uO1gTC
jWNnZk+VCDVOgzG8zIVvPzaFJn2YQnqbd2XQppGT9Ub6iR5cOvE1taA+VK1lBafGVJvv0FogdpXQ
GfsfgTIPspfZlczLI5n06hRGEAOyqKmxAGurIsQb3SoHzyr77G6M5LL2CMLKSyuH+vzOFmPzrS4M
+6eJH4G4H+deau/DMOB5IYKouB9CI7QOQRsPwH1GNZUdyBDtU52oKVxGaOTiNAkUteAX+/YnI9bH
4QNyUiylErPDOZ8E+aeCFKL9gBho1DzPSt4Ebpfytr3wVRQg9XP7xUepTD9p+Vx+LIu6mr3bedrV
tUfOuaCJYFIAv7nKBq0MpW4YZjT8q8gdoTsixtpphzSq4ebPjXHoizfzZ5YhiSYgjReZrjW5zCzo
DYJhAGafDcOxjbDJKJs69KhP1GdzNiOv1+Jp56l+lXUsg4IuXAQ7Nzyr87L4K0oNKXBs/M+dkmjP
PO72NMiubry/o2Ccs6iwUN5b3Xi9rEZzjfDYJR2rzKUZKrtQ8KuXTiv2BL+WrPZVevh3KAqsi+YX
Ck+r+5znDnVwZJQvXCt95AxdidlJnQBdRGTBd1p8gcA2FekxUaPg63/YNH9bVvTFqX6sxi4iynhN
B4QK8yzTbcrWpL6ujYfUbBFVwBBYuFwE0vfbo24sLthFOpS0S6i3rIFbWRaitzEsKhhlZD2kAhpl
ZYr4OwKoewX9raHokfABsSPiY64qb1B/23xcFneetcTtJ5S2ZVwHvQ5LircWLCkDw7BC/4Cc87rl
pFp+o40pJhdKLj9FZL73NcILO0n3VfJHcgScZzl0OA/z+HudiRkowXf5ItyG3hpErUCK+4Ol04uJ
KpwcbZ7yO2+J6wWkwCwt0gd00qnGrt4Sg4Q5YNjC0A9idkQrJPUe4dXZDWA67yzgxtyWtzKLR2p7
raZs9r6AEYu/XRZU2V2V5MmhTtv2VBVS6SJOstu3var5LcVzAhcvaB6bwJVfLyboCt1ooyG5aG2U
Tl6FtqPwEsx/njMRz/VvRU7IjUJVGWjLJuH0Ph9xferDSZadaYqRvtHZXHedWbfz8fYRuY5yhHDI
WpzNRRh5HRR8Lcx6TN0Xhz2rwchK9p8bv+te/ssoIOT5wBjDrF8ttlpTDkksip6dUnoCne13ZCz9
r9ujXG8hDsaC21qkwmg9rYKM3kJ04/ZA5KEJfXfx0nLQ9A4/tt1Y78D+t4bCH5FASkkf2a7VUH6C
X0ECdeLit0r8OI2p/uxn8zA6bTIO0c7RuP5GXLaLwysdZgCoa4AJLFjVDgaUThUjkdxBDaOjKtd7
1JSNKXH/LKpn3EToDq9O/GQkc0EVP74UqfieNHnmjQKbczRIh53dcD2STLucehLtV5QW1kX9vqv0
rsxRjNP0Yn7wq+lXak65l0dqcnjzjoCODk6f/g7tqzVMQ4uHuUGiNEGqHRJxn1OhhcsmHCUs92Ax
Vw3lZXMzGYpxIJKv8CgtmC4JOWhu1wJ9xqCrzW82jNNjisrmlwKb2k9MuT9j4Qn5VgBD23mtXxNR
lh8AYJFaHQ1taY2z6HtTL4qSG2hqzWo8ZXlk2I5aSXZ5MHE29x2VPp35XOO2+NtqSznxWptuA9ae
PhIFaWKhadOGhukEstDfzOvmx9FbAa9DALg2wUDsylYbnUKlFsTypZwN7URBXuDTzVP09jffyk8p
jyg0ZRdT2/U3R9lpIq3jQxh+Abc3k9N3Rm4kzjAAAXFCny5A0cx7kIytzw9gFOTJ0i+9Yhe3uAUg
t45sviaEfkBmgUg+VMZJ5T1+aunKfULzenaTITzJ4Z5t0/WFRkqHwwglMmDGV0HcxOo2hK2ZXiqh
F5/wTBNOgJSl42dqkji450g7Vc2tNQbNDLcL+An1v2U1/oG84Vso+aKF3zDquv+5DwPh4pjjO0k7
ZI9dGc9L3aPcScivwwaz/P+DktC9HhRyPiEyRqtwRqr8pKMPfj9UC5O82lVG34i4QB6ARy6BFw7x
KhaCAa46C2bvpR8ViiHUdp8kP9m7RJa/sk7IFy+NRaxz0dFcPus/q6iGHTxpnwnRIFNeMLrNjk2v
5y7aWZrsFGNmnOJw+CrkZq9vsLFb0SkCZ8MtCUT26kFVgaSspim4VInS/wxQvpoZr5bp6yvgdR00
w+zqucxN83/qlEv1PRKm8R4weGORFZgp1MYX89krcQu5Vyuo03lwQRVuArcZBkdNFHu8x41RoKIs
wCICkHyVV7ZzMZLpUuuPUSi4t4cx1F0zLq293bk5DmVEdIPsxStgtWVAZIytgbYdbOlIxk43DZ5S
GIE7Z2BjywB4xJSIGr+x9GRebxnZSgxlyIQ4K12Wu/RobScb5JmaUaW8s8pYcUM05d8HIMfenvHw
OjT+Mm6AYqwvbUUPpR6ncNozgY9UnS78A8rsltcFc7gTXTaWkpIshx3xEZxd17CTQO0HheCNZS7C
Be/rwZR/6OCEd0bZiGFUMfiJDPWXnP16KeeoijrR+cGlsPCTPMhVoPzWE8NG7WdMa+sIYaUcz0XA
W2fnbbURyP4fG4s+FxCpNUg8zfu6sBRQGu1AtcwOk9qLprn0xlyE59uX4eZQiLWzLeHwX6Vag9xE
KTg2ZOTLCLtT3g85GMUgOuJvpPyHaXEhLE01YF9X9fSkT5A6980ANcOgw1klDY27CQ4qbeUoH/YM
OrdmRtOF5xQYZEjvyyb6J3gOtW7XImqiS1JxuZvoM3lD5eueFYm9Rs/WflwepWD1TDLWdY3GUuTW
SpWZt3DuB4+UF6eTUIc/t7/UNazaoO9JhxVKErCqq0u8sGt9MMjaLryOykOsJvUzilFYr9eDehjj
tvLo9eJCGgvj4EeDjjLn9GYgDL9hEUZAzw35HaLz60UNI7OLJZ/MfJCy6pyqlXxSB9TUq6CZdnbL
1qJyuhctPpkLYB1PBhHZUpwjppqkYXtnjfF0GhMr2mGVbq4qPGTQY/SyECpYzYiCIh1QGAQXqZQV
LywU81jM2eyY0ODdTupSb0BQzC0QoXHqqcueK197M3lpWVXYIIDtsRS8gkJG09SngVRGUGmL4hhR
AAFwWQwOoJd0Z1W3TgXveGInfHiA16uUIsQFu+yaGj/3McAurJtMpx7H+vvU7CIcNoeC5Q1kjrfV
VfZSmWqo6XDML5Du44OCKpqnjhE86Eh9M2wVdRVAlhwOigdwU1b1kxx+vWqncgbHvqs/AJwxPyNM
gliCbYTGzuN0I5de4BQMRw8dqvfqhhWcblPLkXQRadsfJUnqnHmhYCt1LE5SXlo/b5/7jWVkPIbj
4UZze11JkEQXB4qEZk5XzlmI+LDSPqg8x94D1/J3dsfGlYd4zDLUAhy/Iuj2WjnAWVgoj7TJY08n
1/NQSLBzhBOSjP9BS+ITArfmh9tz3Mha4KdwI4CHgbi6rn9JeqGWiMeSuSvFfKiVMiK+SemT2jcS
GrdxQ2Oqk57yNBvenrVQyES8FcLKUqlZnYcxywSnREcCoR1GTw/C0MMbMT2M2a4/8FaoYY9igwjC
mofYGqLbGBNKXimu4nR4tcoxI2M8lIo8HuPcMGDvq0p17IzCvCgC4JVXjFVn3Fe22n1582ovqSEl
Rwqq19dVKfQoSBWBvYHf1Y+hSBqX2hu93sT/nSi4+Uo413jjCMvs9sAbIZ2BDYgxi+751VbGmV6d
SoNXU5gp9iNUce2xLePocHuUjQND8ZuIjsYTV4e1bPJ/Lv48SCvuKKq3Co2Zj7LUDUclmBYtjV2R
080J/TPUKhbgFdqbI+3HSzuWhmfLc+qZUrdXOdo4HYszscaLbNEX/ssp/GdCIFzDslke08kwZD+g
7QafFOg7p5Kc46zFeRTDINRz+rZGl3+6vZgb0e7V2KvzoahTX0s8bS9akuUHZLlM2k8UT4keshOx
tjtb5JpLv/D1Kc9QnFlS+zVirajiZmoEolIAP4MQEEGQnuM2sb5QvMIFcOiQs3IaID+eNPkBM7dT
9UEPivkR1cBsDwSytZcWyQJK82gQI5Tyei/F2szXx5LvwtWPVr9JV/XRAMtQOpo6dB/fvtZQ3OG4
qzqgob/x45/vTCFwVG1gDegKld9zemzHMEZYGZJj5KXy+GakECuNUslyrxDqrxxhbRSMQKdOVMMj
u7yEmta4sakJLwwMfaf2uLWDeZGSNfLANq/stZWw8odQxU1XrUFXABf1w+dBFGimhx2Ql8EMaGHU
keGPHkij5O17mOxjKboSFq5zHvAI06gjJ3iRotkAqlP9liakbnSl7J5jM053tvDGnkGQBTsX7lBi
0PpKkQfVmlKQx5e+7tv3qEZpf6pgqL6Vvej2IurmWAuzlIKycQ0xs3S6QXjwIIpi6uND7hv6WQaK
du506JW3d+fWUHA9SMh1GgBXN2XuS/QeZMJq2Pbhu1kM89EIsv5jLCrldHuojbBKjkvkhsdCxXyd
ziX5YEiFT58mHfX4/Qgw+A7Ax3/4TqSlrJwCc2rjO/k0nStLWnpOVfhtatrKbQHsPPZdo+5MSNk4
ADT4uG55zkCJWR9tgYRc7KPycBms2RSAl0uzPuCJrtnHEYhN5Kp1FncuXDNwVkpuGj/9XEPgN65V
6Xs7Y8zM06SYwGvqcvKxyUb+kbAdDMxRRN+g45sG/PdWn3TonAOJsJllFqJWHdph+NdPce/aoS0i
D7chNnxQZOpv/KyH+CjpPgYEUWuB3Ln9FTc2DI2VJfeHBLW03V7HTtBcnT1mEBmQUa0OMLqmg43g
5FPYDO9vj7S1uhhGAgdESYOH1PL//xM4hZX4TY2cOforCsrG4DFP1mgkJzwaCjzassxVu2DEiw8L
vNsjb1yPwIT5qPT1Fw7kao6d2dZ+phR4ivVxdohZD6dKkuEUt0HrZLnU78x042SAcKXdrnEj0bNa
zZRe94RpExjoztCCQ1H481eQ9fZOOr715f7yxZcC/gYsQgnDGQxjdPFn+HlxrwwvYkCYDOHdvcx/
ayia3/gXgSDlnb+akKBOqAeBREGhNgqvioL6CEckdRLI+jvfasn7VtV0uooLCh6eFZf5srb/7pIJ
0r2k+LizaLEYTkarVl8VgYiVaxd+dMzGOHuGZloG/+EcLFgC9MBI4K5629Ugm3MQW4wbAgyELzV+
y/zxXeeb1cvt3bi5mNw6wJLIIK7qCPRlAcTqenQxRRCjNBdoLmqjmjvJxV6SvbXxly1ILZuKxdUl
1w5/2x9ThPbPlLkGXNkfqZ9Krm4H04NZUUC5PbW/pkjrr4e2P4kRfGq2y+qk4SVmgO1EAcgcQv0r
TQflSwVy9lkC1fpFL7Pw45hWmPNEZh32KLH7yp8C7MQHC2KN5EqdKSaXfAePTrOv8jNaBN3kWA1+
eQMGqO2xi83+R683VknbsxqhOY16lXm1Uuj32pxre0Z6Gx0WagdMBD0j/mNdnuSu6DUUY+JL3lk9
jW6R/Sp59/4szLjuXW3WLOo/tTJ6Mx2iT+pgNfPOpbQVS5ABWspOC3N0fR4a3RrNujJh9s968UU1
QJYVSTDuYGm2Th2oJ3rbfLlFAfr1qYMk1Pb6guwQ9ZQDVIya0xhln2x7rO4AC9eujV3y3e3NsnUO
KLouOHE6WFcP7ZmXZ+NrgC96U/yEciQ/lkkc3ilp2+0UTLaOgbXwiUnBKD6t3wdzQIGChAt0zCyJ
75bQ5B9qkyYBumZz8TA0+Z7W2BIP18fABo7zF3AIQ3C1nKGNX4ehL47dYV0+cSQm147wmiqFpTlS
ObSf1UZMhzRl795e1OsPqVLMgmgJ5H8DFNWoEFWKgkjd2kN6wIF5ADRtjQcLa1l37PCzrDI93Nk9
19NlUN7x0CFRcrsC6M0VGUwc49kp/Da/U4T2czASzU3nQMHoKNWfGr/QPQXry5260AZagpE5mYtY
NT2L9emwJl2towFLEa0ok680XFPdGaJ5hoWIrcABSjJ857hOEB9obTEQd3T7s980xbsKTyfFaUhh
Fbfp03Av9F4L9ND3go6wMCHUDUgW+ueKwqOQ94wem5/BcuTgmJBR9z1d7vPfGIwVOuwCET81U5v/
zIKZhEhrFfVbAmh0dugcZunOJXcdTPhN6NtA9uVVSUXt9TGXi7EQaUcyLWVde6f2yJsaNZzE23vw
+mBTVgC9hTzBljijmce0vgvSLdvP9EsvEit0yzQSitNpdrbnKrO1+XjCgcijGLGobr2eUydnkdUJ
QnQSRuI+S3XJsaV0PPCYlE6ZpE7HLii0ew15n51UZXOePKbAJyNcemWeA+0E5mMH1ApMCnSAHuR0
XXGNCRnNpdtLujXJRU8byiPF5at6S6U2cQaTklwvCLNzCAEkcnPfFppnpSLHDW7yrc+V35T38Yxk
6862uY6ftF5IV1D1W/A46/w5iAMj1viCl0qdGndKo+TZDMzQmYshPmlKEu7ceeZWFKOrSnUbcZRF
mef1NwXyNEVVsXhU92r8GCntUMABLvMWokWN/Du2jFnNx4VZ4c6FBTk1pWP5w0zsxjqYVjcWZyga
U/2CuBuMkVm1YM+GQzS869W5tb700SDaAzWzOHucTaUgKnagbDzed7q4q41k9E84D0eJ0/iTbHuh
hv3dcazsRj1kPRhXpFz9vHEoVXQqpIK+ehyMPm7xivINVL8U2b/Pkh6qQWHNxhe60VbgSGGVL3SZ
Qnv0yy6UXHCxfQmpvy1eUjNCVXQYhVoc0F/KokM9w49wzLSmZhZwL+JooaX9AkJS0RnrafwJJh0V
kG4A0WO51U3qiG6T0f/UQd0q3qCPJh3Ouk855JE1mW7ezFjJKnpbw3NrRD54s9S0sDLGPjGcctZ7
xUsb37COSheFspOWUjZyfkOtvIgYN/hjhxh+dUcep37K8lLqHjPoHqVXjb30XqLDHzmdb/ShN7eD
rL7cPgIbm5BnAeqdSxmAPbHsmX8eBmOJR4pScqcmWJo5Gb0Wd6oG7V3M7/5lBGb/8fZ4G3sQEwR9
KXHaCnIMK3BUJhdzK6oovqRFpwhXsx8yFC1Tx5cC9VefS81L1lvlzk26FVIWadJF0I1O9XrjdwhY
cD2DKZjiQPWoXWG9SA58qoa23ckUNodavFkImug6rQ91S0e+iowUTIE9Z0eidO0iKuPfNxik317J
jS+HeAyPEIQZlpthuZX++XI6DP05i3qatyhZqE5XG/ELLy3j1I5W+1OvpD0U//IHX6dfqI1QDqaQ
SSnnKrNszbkHGFXBdM7MXHeEH1TYVgrixU5Y3poZ3HMK4QuJ80oUSzI6g14J5uGzFNfuQM/Z6+Sq
dSg79rxgpj21tK1vRv8NLgtFbnKLVVwcfQ2xdAurIFWayxOeUZVXJH3z0tHAPdz+aJtDofjF0xFf
DEpDrz9awG3aS3kYXwyp6+8DNNAvcqk2h2kytP+wE3kF8MhRIcPKa8eIfAJKmcYjq5jn2kE0ieZU
QVgfQg3KwttntVS66L8aS4lhNavWMEY1LFGLnrIRrUExjPEdWmm+zyMTNffbg21EEDi3SOxRA/qr
uvV6CSNNnlDVWJz9VCtx1dm2OgfYcucgQ1GeWlSy31HH2AN/XD9Z6RnCRFIBz/JqXcetMi2QVZXI
h7JRi37SlqoOiSZXllPrI/7hdC98+jEGVCtorrbxKRCdvZv8XpNywWTxj6OSTNcCfcrXUzelmnuH
+/MCy8ykJJVX4p2wB6RWy7BKHxCbsbKXAMJyjbg/6HwXG5/yUyZJGflFhCjNzqfYOKig4heTqKXA
SxP79e8Z5UzpjahAJXwsUPtDYdKp40Jx9LBODkbr7/ExNhpkiy0EtHI2GbUXabUANjcTODxSplCJ
Faed7PGu6mbLicvQ9BK9Su4MsyiPWjAHh2SeY4rNnX+ZLQxRb2/CjViIcz3FT8D6CxFu9UPkXpei
zOLajNO0uzN9PXq2M80/3h5lc76UkWke0TZHTXF1sGranSg/Y5ASWwvewsrsI8bVGg7vyMA0vZWf
TbuEv887yK119FOCBiCPRoH9dPuXbMQtAFiU1eiA8FPW80WvryhMtBou4zQGHnKGBBM9mV1cxPeq
XZuTBrLC8tIFWXq+r3dV1kR+lEGzu2h+pfaOVDSWDtNVqX+RI5ZPMCjjT0XU6Xd6OD0MKOPz1MuV
cxM2ezL/G6FmaRMybWI1wPX1/lYMkpO5ZNZ6I+DWhml/T3ere290UXfiMV5/puow7kXujWERMIBb
xnUEp3NdHgvalgodFdWznI8YEhazFcquiorpsYaulLsw2ZEPakoL+cbbn3ljZPhzdAuX2hh/awUI
K82gMfo2sc+a3ppHpczzsz2Y40loUHRjtH4wl8n3dLk2zhKQ2cV2ZWGGXFUDVfRGzDBn0AgfhyMY
mfRg9NQ4bk9tYwfj9kVLhuoEtcc1ywqAukWfEOXoGOiqJ6o48GpNPTZQqN8eG3DpowxNLKI4tk4n
gnkOgSoSEEtQF86o1sr7NoiVnVE2EDVIAjObBYzIQOsXOhaseoupChqvmJUN7tBW4iWWrYaMaQgi
4cxdaWiPEsj5hRFVVgjPhk0RPFQUduK3pzV8OiKUjVgEm3a1b9CW9U1faoOLz2PxWKBa8GlITN0J
zXlPWnBj3gvrGFQyF8CSCCyP+n/yXrLeFMwbKG8jx1w1t/154p6T5Z+Nks2VG8t21R7KcvY/RIs2
hJvHTf9kt7X66/aG2v4hZItcSLBLrvqaVtWHfUeEvqDR4GMmVUQurrdq5FAo82EwNvKxCcvJVSJl
8rJoVBzF14zft3/F9bZmNVDq+MvYRO1oOVz/rkZV6CXG1+LcSSX6zvwehKIsA9FhPds5QZsTZqMR
IbiB2XLK67HKItPCPtDFOVmMylw1qGLViQoVV9gU9MQdsgJKeypCScSO6fd6eMz0oL6ggQyv8fa0
Ny4JwI7Ml8IoxD80UV//Foazk1bXA3pnTQhsuyiNDzE6b++yoOz/Fws1wsFp1l6mtJ7OXYHM9QFz
UE118jlEo+v2r7lODl//mPXCyBKP5xnGiJJL+Uuomyh6DfJkPlRxObjpJFsIDkEhs63gfYku2NtD
AakQwFZOIPqJiBu9XoyqKdWuR/nugqI3CgwaGf5fZPRPzBtI/dKktN9NfeEf0fJbBO6EfWEtRL4T
Ba4D+QI1JxuCVmguXmuvf0assRkDowsuiW62d5luTMKd06jpdsa5Tjv52zzjF9wirZX1ty9a0w7F
IMMm0UbIXGYMLlMvuuOsG6GDKJp4vv15t87Y4idCadnWuJVXNYsQpbRZs0eiW1YKrxnL8VTPfecg
NWLv8C62hlp4eYBnmB7v+9dLmFt9kFsDMSXWReQENPW8wJoR6MsR59jJ3jfHApMJUnDxb/krxvhP
6DBjPc/yPAkubRw2kIEBReqNNIIt0/fabZtDLfQAixcpTZRVlMoTAARjaKB3m0rhM2Iy2qfMGPp3
mH3ZX29/rK1NuOChzQWvY1COf72CjS9wXzdi2FtaPxy00hdHM0mznczc2hpmYccAJSWZoCbyehg1
C/TCHyb/bEfdGB3NSJPaxwlSevC+1eXuS1Qnqexm5kz3uS+r9kcEcyc+oaiXJ25Y2IXuckFMERg+
O/6YTWMTH4OeWrFTtZP0a6y5Op3SH4sGcaA6SvB9aVPtVJNZzF4/T1Qum9AI/kRaXJcOdxEuNKEa
jbFb1KnZe20j4DjOph6FrkKx5U8O0Z6nga6P77EnGn2HClE6PlV+wXaW0MNs3cFWct6McW2ad4El
VZrbh6GRc6Wm6hHNjaxC2q4zaq9vx9E+8OZPerwYwBI9SspsfYrlZMwesPFtEapGEfMwaTE2iw0e
WXepmWfgQ8wyjO/mxFC/GylmAI6fd4F/SMY+m09mOojmILcFip2lVKbWA+n+dBcEaHU6i/bLO1UU
YKKnQXSfayvN/HOo1vUvnrd2eBBSmTwqVVuhsjRkCOdAh2y7QwuGHN0nP0IdskbSoHAaqQk+8GBC
fyIM8Jx1GgWrNyfP5QnxqKambhYJrfjxf9Sd2W7kSJamXyWR98zmvgy6ChiS7i7XrggpFt0Qyli4
Glczbk8/H6NyukMuIdRZwFwMqi4yoZTopBvNzvnPv4D958UbB8Ur7wFsoG1oqhsOCOhJ7ZLkjINN
/G+OhT1VF5zrpPlWKZSPFbQ5e+P9fjndoBfegmE4qrHdCLYP89P7nfR9Y6V1n58HbprvmCfMIX7h
ayxWXe5wGIhrUeEl6GVvXfhlFwFzBgRiw9IcBJQn54AyG2X1np+d23pZfihIXvg4GVOBD7vpyyOp
wpzFsk3dN+73lVOYNDYHkGbzY0eq8/x+fStLVFfaoLxZM9z4PJQzXOdvJttfL4rA/sJYUzv08wgQ
36jujY37lZkpcB7wMsIgaAX4gjy/euCshi2kys+xEa0D/LXG9kAuE7iUkmgQh94em3PcIc0hxJBE
PMIzUrfKCmgmsWstw9norUOeqens1/vhK0sOpGIbNPmcXy8I1J5IxZr3OqyphhRNjk76x0LN8cxQ
7I3V/dr3Tqohmy5dAMfKyYLLsV8z16LPcCLKXSSlq4qqQHzTrbQJCxUEO2bGb03mX7s9tmCblFVc
+BDPP3/sWbGIavIRKqLcN/dsIMYxwZTsstCMtwy/X7sUMhSaSLrzzTPh+aVKCf2MAotlbTBudZj9
xGNvjERi18vh11/aKxUO/TCT5M2+dIt+eX6pZAp8yCk2h1ixJFbYVEF6OalmlIzdC3nIkYbpb7w9
r1ySceQ2j9xyKQGMn18yJaWFxD0/JWWszXZkDDj3zJ/SfZBhilY6s/bGC/PKYtmGvAwvEGS9hLaa
wppAMLDIzgOTI1rN7+u+ah7hZbvRyjYZOtOy/Bs7E+RknuwmlkJmerIzVdDBPXcO6B3zTkX9aLo3
2lLTPM9DFeG7LKO5bf92eCPfouGCVeNhhVO8e3JRFwtDf3Sp6WanwSgxBZL0ooQXwvs3vsKtGqFG
pSeFBvf8KzTSocHpbdWOFqHUIQONLLKKxo83H7lDk1fa7ter9JUaCFAcSc/GJAYHPrleUiai8OSs
Hfuybx89v1aRXzpvLZTtrzwfO21KZJB3pmmgYqevnZaPa+GVvnashto8TIuqo2at/Whoeufvv3ZM
CNHnuCxKWvqTN3yZl0BVAZeyzbS5mjQEH8IKPhVF5+/I9nzL1em1V+6ny50KSgs4zC7zYXr3LMjD
LHOMw2LVMnayytzBTnsLrn/tSUJG43B0AP+9U58xaWXD4iVzcFzsdQoxpmvO8S21IzVq8g2u7muX
2tTHiJ03H/xTcGppkXEYGF8eh6Xc7qVpz+x25ikq1OS/XoU/BlknC4QVshHQmO++xGGGnner9DIy
4WqzPnOxGleQCorp6DO8v5r1hLpuKvug3BFjXXztbdVP4QT0DFFJLbyRtrX465msLdy8K5pn972e
B6u8x7fXljubHBk9wpo+6WLRrLpzS2iaefDr0vlY2LKZIgduzkVW1e57r1mdj7ihUru77lpZ14By
XrLnmG++tpUlMNUcfXmV0Aulf/oUnkuI7oNkr3yGWBbNppHlsQeHXQ8nLfGDsLWhyIfY/Ev/z2Ed
pb5DxZo+5oSVLGHlTLp99Ptan6Ik18dPpVlM6oARjvMBPI5Dig4Fl3wrw7zO1oy0DEdvWOAeLF7x
XQCdMzn69ZfxSs0JDMH/tv6Vg2RbFz/VnKvrFm7e4uicmaV7UU1lEi8GTuvbgIjmg6ZZgyTyrULi
+8a7+8qKA3RFOYTAHquZ021iMCigdJJ4ycNwmv3EfxFX2QDeszjzu1/f5GtA2EYjoMTFSZPrbWfb
T3cpW03CM7O0o0Z439lCb4tETCsX6mtWoFYtWsjhNUV95to3dm094X3T3f36Q7y8X8Jc4KcznrAZ
ypwCf4IkROXUUBKFbIPIhcYbJb233luyXN84ql/u85t5zzbkw1wZsdTJtiiEXXupy6h6YjB0RnWr
nVVlp77/+oZeu4qPOZPPJV5BWZwVDk9bU74T6mhcNstkH3GxNd/ifBkvd13slnDmgXzibgTZk0JH
zh1eRPCsYOv56s6A4vJUjvPqRtjIVWMExRoIHWcMeUM3Kx9IF1gPS44sNl8N9wnxav6lmPoAsrKe
3S/ECJxNLOeHXz+MH+yN55saMCsjJ1z4KG5f4JvANZXp11N2joH1cN6A1SyhrjLxfdT89Iy2AqNB
E2ng5VKnI32vWO/FWk67ttC82Bk9fT96yr0ZM3c9/vqjvbLwmNZgzcG4hhmHc7IaMrXmM7kwGKn7
w3ggYbA/cxLibWrXqOK/fylUA1B+TfpljMqev2e+5jMGq7BVkZrSY71SZC7UXbKrrPJNG7lXlh90
dJQYHCNwOU8H/DVlAYw46tEU0ffTCIQqwgaYsTwklpqeXPwX20jRvKZh5yTqBvrLOIawfeSTC6wh
L2WK9cVsD6MNJQy0J57XwPyzheJF+rKPWCbEhnWd91mqS6A9renKsBut4Z70xvyj34spCy3GvGeL
ORdVXKSJsUEvzfwYOJBxY91R6rbduNix5a6Yqg+agSuqEDM+ZUbqtA7iKd16ksxggH+rxunDkTPk
+zw1mR9KjPVdBhJL0UUm2SEJaHSTv++yNXiLv/PKCtkolXTYoNGMhLaf/7Q9aky8yiHDV0X4+RiZ
81rvTGjbd7PVvEXd2RbbyWuyDeFJRWDiQDTIyWJUQeVYSUD7t9bFo6Gs7LBqjox8YfWx6Q/6bYAa
IiaNXg/zWi5vrM+XPQx6QAAHxn2Y8TDAfH6jBowDX1UAw71V6rHoAxkjQ+6iNAgIFkYXAq2xe8ua
57Vbtqjwt/RWjA9PX4p08kSpYQ9+PuuFv+uZvxylO2xcOjUl7+okWSClJCI5ZG0DrtCpHorwj/fy
P77M/yv91tz+6wEP//xP/v1L0y59nmby5F//eZV/6Zuh+S7/c/u1//rPnv/SP2/Gb71U/bffrp7a
4be9qr8+ybypT3/n2Z/gSn99kvhJPj37l10tc7ncqW/98u7boCr543J85u2//J/+8LdvP/7K/dJ+
+8fvXxqcWre/hsl0/ftfPzp+/cfvHpvNf/z85//62fWT4Nd25KQ2bf50+hvfngb5j99t7w9APmoQ
viXOTQ6L33+bvm0/scw/4MlgUYXoBB4PTMjff6ubXmb/+N2w/2CQ6G+JCdD+mR2zQw2N2n5k/cEx
z+4EGXozS+E0/v3/frJnX9Z/f3m/1UrcNizp4R+/E4X47K3xgEqYonOO4/lFF8xnfL5uCVyZdenO
DEtIFPfOR9E7t2brdJodZiYTux4Jnwp9Qm5dEZa6lelAHeWqfR76vh/g+Nhm/wkJpd1HNeCiSZzr
qMz+Iveq4rM1BWAkGegwpeyMsJmNu/fLnZG1rn+UXQF9p1dEioeZKAz7QABy8tlz2uR2aFYsfcyy
NBjQOwt0ltU0xFfZ1uVjKUoDb+QS+5ZDURnr+7wzuyUG2dKDCJPalkwfv/VkVGExemd1lrxNUnLh
QrQKDgC306dNxB9x4Fd3WAfFhaTRNwOZOudsy14FDqvTUHa10xoPQ15M7bErtJwqewmqjtsn1vXY
NzJI4tHu0xTtqp4i6ta7AHMOe9FgThNHlO7LpN6Q1pTtB9C+r4Mt0bkXoxlOM8fOTdHI1RI0IHru
RgMGn+QxUTUX9CRS9sOudQm7amPs5bKCiJK+dScMeQx7hhBcOCSyLKpM1/de0aTD/VhycK7HvHGy
wf/T1PN5Vhf1rEld3VHrZ1USEdeUFcG1mnR3mN6ZGgOEDgpJ1ihxnEeYLcg6cmWLbn23uoVZknrI
TaE4xuYUNdY4WvkURIMiRTDU6z7w9vi6M9Nzjab0QuF2VnvROoWQF7mqykdD65pCMYTOOv+WpF+E
vOucLSrUg74e36cV7ws9lafw7aXfqd9BKbXKK2uQQ8kIYJymyKqKXovdGvlabHTKlKHfB4kbGijl
ndjKaT6Oq/Qb6UZ4zbbEJ0wIYM8Wx1T0gGoeYiUTTPsKQg7GuC8ck/Yn7WdvT+aAzapKR906NxfS
Jq6oM3N3N+d5fR/UYjDAYUt5y9HObxoWaw7PYc+OB63yhoNMV/8WmtFsxMNET4olcDpe8g0VN7lT
1u1ZoHyJcz1zmE9EGkw6/pI+EshoIBEj37vwB+fjODSJGeWuMorQ94du2k3FuJiH2ZFOypPJrYx8
ad+p4Zr3s/loarIrce6qBx/REf6wFwRcjNgQYjaPc4qRpG1/ZwS99y5Al5SfgdoNTtitCSdBCBm/
Nx60vtDFwcwwxtrnrPUWIwCtUce0SjLzmATVSIRJMaxOceUs3oDJRJ5DVfikG2lTp5HlZoW5KyRi
j09jOXryZqlcWR1kwUgKhfZm38T80CHtK0cP5OWRJOY7uVnncbKuHF7+8TrrRJpETS2d5ouBQGyO
IKO6t3o31gHcpjXZqRHsPoJy1V8bZddda50x2ZExGv4diVuqOqtmXARCuxm0iyyAjExwiEVCUV6q
Fq0nkQNN5DilfmemTmXsdC1bMDxLS0bEnl6KdOetif8eUbhzFsxBDy5v5NO6WyonI4PBKg9cVcwh
gQ1GhqQmG+vQ7sQgQ1cxe9qj7cmPHiNuG484361jWm0o5KS1tH86abEEuzyZ5jVc9aAoI61gxu4r
A7enmjVy5y6J9y4r8szdsZvmxIhhw9xHNjxjhwm2U9o79NqUnF7jpw9FMy5PA5h+ufMFEibEV/S3
+85OeBeQXVWcZoHoyaFb/D/n1ejsuNE7/dHFGRw/MiPxj3bmBDN2yAYuzInuk9dnaL4Vjki7aoiT
2OtEyZD5JrgWDLqQlI5pDU0308/XtG9ZOLolvnsaiSK97O2Hsa667KivIsmajyU8zPeus+0jyDjG
bwzOPec8twbKjbRI2vs8W+zr1tC7GSYX/KXImgy1xrNRLNfu7HMYmEoXxLL57uAfMja6IcxHt79b
eyEgDWcSuUdv9UO+5yTL1suSPe+2Lr3S2VkrRr1Rao5jHRMUa3x2NTlvaQdquesx19PgUqeJXURp
ayr/ZtF4k7uwqmCrh1DAUz9cXSaUCDwCfXbm2CstvoJekFO00ythc9L57hR8bIt0bkMyIzgmPVOb
6xCju4xBxtKn8xh1UwAwY2d9JsNFc927vAhyae1ttyozzkxn9cNqKPSPvVZp8txdirwJXVOaRLEH
vvCiAI+Dr6bew8JwIGbV5201FxlxcBanX1X3cOttpjVVlKEd+loP+tofzD5QHuLclpIL9kGeyL2F
HaMbCa1OLtpyrbtwoqslQqQsravOJI1vgSiI8m2ndS6ThC7vLfUwBbZ6n6yM0cMBteQtrwD3ymRg
kSHGgeNR5EBUITabzcfVZG2E6Zw17DWDUOWmrQ7UhavW0qwJroMH+h2/as8/sjbaNRRUzGWI5cG4
fcilL50wCLK6jjDQrD54CIiGEN6USu+1DBOhaz2XdvdnMegFT9dsII/FZeIUur1DFlP6UYHaGuNT
Ua2Fvm8zmZo7hMqziIai1fR4KNimif4xSGesJq8giq9N8P9uMmks0apXy23JwytD0Wh5impBGknk
jBhLQggqqyf+u+WDN8rg3VJoK2ukmpf7SR+962mofFRvU9d9cozJXEOM5z3rfJ1MUlHWfgq+awPO
eHFZqvo60Kf8fbDY8tYMktYPa/QfHwOZ2I981PFzofXrVV6mhEcyzW/vKjfr762RHPQwteZS7cmQ
JRlI5UEvtyXWlGFt5iOfGq6AG2K9M1lhBgSdhwMqDUoZq5kQJgVpM4TVDDFrN4kZv/BhmmVk1CI9
40SVU7S6Y4lQqUvFATBKntfcyoAvRNm/08hQUVFu6c1lUJp9s8t8p/kwEBx2DU2BOaWC+vrOL9rh
6zQMzjviu4Udw3VCPrP4RdKBXXbUfjLTEnAAJyAQqJ7qw0oOiXckPMFRfCMtmYn57Ih6r1tV8wBv
GtlTn/b0Z8PUfpVrhnjFzeb+ExWaMikoM+sLG+zMUWw7hB12M5O3UPeT/ibzsAmPgnWE7sw6qURI
2pFGW76NTWUNbTjC1LO8XKzWpOD0W/0Lhk2lFqJM6zEKcQItDf1l0QsUA259vyI6qi9mkRZeWAif
mqeuG4mWxu3d4RBkPkBe1o/uZ90ohyZcrMatL6EDoYxbgr5gs8fVJguFNOx2R86PUceY06Z+PHgS
F4AKMOCzMu3iU2EZHX9WZAub3uoSeqVTwAyYASmh4hFoljwpb9W+9grDwLCwBSI5rAXdCmegJZGx
IMvGDl25+A/b9afdMJNkk4e4UEo9glyREBrSJoADnBgd6rkp1bKAPQ6XyrMmnWaxLzEWv8GwKzNj
iVyhDbNicznLGqFdKa/pjYNGNZgf3GClNm9hgw9xmin9bK6TdYibQQDfV33i7/GNm94hyxnSw+JQ
LGrs2DZPLJTmahGdWijnW8Mt6e+Zq6m4rVDpfgDJWasgTGw7Dw6ILukjcE9Z9Xcb9uPd94Md5LHb
lMNl0lSjFgkp2ztNGoHg9qb+Y9BVdcWEHA7dsF9WrWdHzr1GcwJS7tp8vuomE5UGUsaEAnApeeVx
IVH56uxLvwvueoQiN2lfs0aYss/vEndoGwqq1iAGCxtmHaL51BmxZuIPw86uk5fK9i+oFrrNW8sW
Q6Cg6LTLBz+t8vaiLjUj24lsqqsQnviwhEXTpk8bzMDyWAAzw9wnLdecp9KNy9ogrrEVPd4o/8+a
8fZb/V72375JuvH/D1pwLPF/1YO/f1Jf89/+d//05/M+/Mev/asRd5w/KMBQEaPHg3UGcfW/GnH7
D8YgPyAjjNZQVvCTvxpxenS4lDjpQBKncLE2Ksdfjbjh/kFX/wPqoU2Bz/Z3+vB/UbT/G73ytpkV
yBXgPZQVyGT2CRSdLl5aDYaN5LQzGu2QpKn4ltvB5Md1T0U1O0Yem/26Mn7STH0KDYuzal0XYRxH
rKcwX0fM/p3k8+V9mgbC2pu2LM4UeWQU++sAa0rPEt6SiRc6D0hYa0kY4NxcoEGZRZ9+deq0O/qD
9oA3kRP1vl5fGGJhR7GspP+YF50Xm3WufU0wGX7H5mvs0b8W8HgM2nxCblch0dj4ZOadIcO1hmNL
XNPTbFbu5yXdNhcQgXe+sdQFr1JZHsvUXiJQvEs+N17SjLGBEPrWdL6nsg7owXv4qx3Y9q2TuDgX
wVKN2sSa7jhNiizacHvsohLSnwZ7ZJfjGLcPuFdJ8t1mWU6xIfEjPbbA4fYFEb8c12VZ6QTIZX0B
Hzwzx4M1zQtGKAPmHFdZOeeHxhrMq0KjfAIj9JxPuvTy+cHEQ78+rklRXXj5MHxLMrc62FmlQxvz
Oa5C4iyrB8qinN3G4NB6L8iwS6ezGoS6/FIyZfDGkBBaVYkP9dAtpA4nU0K/fPD91U7ux9VfUieG
vt2xj9gjnd34fcpmeK/kB+o+jLA0coRKDO2bETSaujU3Urcb8IWlZrCrSVJu6JNF33PQXc3C8UFP
UmKm0+tcUxUyaZa31kxWnJquKrGOoN0OjKvC96kTIbBiracrO0kjcGP1dZq0hQ/MCrqqCiKmjxPp
eW40OlAILv11MDGSdscx2WnG7H7kqEk1jB5gHsbdOqcDERJ+8KQUPKiwccrgwutHR162lbQphee+
7tU+yaRgMDHj9MWSN4dIKcusrqRd2eO7zcGQpSVQO3x2kPbsnDURS9iofgw+BkHp3/td2Vy7bZGp
vZ5J1PL0EuM7gwRr50jcZj98mDTf/bB5jX3N9Nqyb1C7t4/zUtb5AesxNvqZYFt6xSCYopn8zluf
3r2MVKshf3c7UWYPw+SVy2GkkaeY8Orpi9s7ZRqVOlhQ3FSe/2XoshR6YWvK7CIB3Z4io+2dNZKO
NgTnzDzXT5Li56rLjCG9WM2JukILyqbCQjE30aDX2qpirU6nG4Q943w2tjRcK35wwd7ylv6uFcp8
cJzF1Mgw7ZbPtRq59ljTfoCAqXI/TiLYYSwjDYYw4wKnffbp5ziL7zvKhSEagSAfimw1i11HJDq4
1TLp8aS19OAOfnzzbk27aX3SKfamXW/h0YRWY0mxQizKbjgbRJ7NOMJZVEp1KlvYdIneMdHQyvW+
ztrMDJuFtQjLvTPsG4EcS4b6YnlfOZYrN9KqcUljc+rbe1UVqTy2CJPXqN8qoDjrCMjbidId97lh
QnMmdSQQO0JosymkXMyecPa2zxpjym4YwI72XtRa+TlRVkHrUAe2NlDmmXwpCbXsRdravP4FDNxv
q9tat605m+eBM1lp2KBQ+O75s672m5H1CtnWXFTkrbTgMWIBXN+XmXZrAfpz43nwxJnQVdvES5PW
H3xtMT+tWC+JEGFl8xHYyfk8G0rSFPQu2aYGZidd2G4mciwVjzapzXMAA347zXbW7FoEyOREmS6d
rdKL0moJAUzT7mZVbvBRY2OFmBDwDu0zaYtj47UBDW9nyCQSY9JVuNlBDg67olspbGZ7rMW+ExL0
wMzrqo6WREutvYRYGNcjMEx+gU9N6h3NLmgG4kRzu5LRQMQODg8EEbN8DoyyksSNc02QOSmxqVsj
LRE6uEo+LUZvQGtzaW0iTddH97Jt3ILWK0WLawAEp8P0KLoUpMPsLDePlKkPBIXGgsKnMMGc0kVL
2ltvMi1s7xiTiW4jck0dz3TgJZlW271ObJ2oHQzpSM5o77ueDGgif2wNqLbk4fq73MKOinwlz4aT
VdvpPIed5XR9eYQT3xXMk/BSu0RoMZtbgruxVcNIOvSp2S/2UIdsOyqLGTh5SwGukYr54NsVyEWo
9zCvxjiFUazUTkHjmC7wBUi6PiRdyZ3LW80GI3IofgO4zsVgaF+czCK5tp/Subu0C75QDaLwozPh
R/h+AR8ZYgeaSQBLv6/BpAOviVyKZiw1BK4RkQ4Lo78r/CZVlwnGdtNZ4aAUOXPmYfiO9fpwr82B
nHcSXhpeFn0rvmUiq9J9YrgDjdxadUvUWMCAbYUx3b2GC24dpa5XTuGomaVzEBj7eTcmmGN7kYLL
l1EB5cXntciAQAnfFfRQU4XQMvK1AX1ON/DhEejkQB4xRf3ofBpJMtaycOmJM73BcRHMVolUJ/Oo
ENOwJ8sZ3/Jo6urVAuBhO7ZMIJqjtS6uuMx0lR4XGqzpchJKd3Zot0YUBHqdV/hIuN1s3q56LawI
qCIr9zQDwCWEwRpWTItrPqaDReoTmD48Bqv3i+F6coPyzJ8W/0ZyR8GH1FeYiWicEs41SM5on1f6
yAlVEok+MjXFTra+kaUx4Wo26c6NXntlF60KUgTSYCqyLwMwKemsQk2fq05L+0ioOb12YMK8Z/KQ
7L3MZttEjp/ZWWiboNlGaJjKfDRyRLjbpmM3j42n8k+VIfM0YiThr+FSwBs4CiLbkP+2Wf3ewGTP
+aAVs7dgWEPmg4n4uAkIAO3cSVZRCk773YYm239ofFEHuwYDGly3fclMOWT1D8kF9H0sixAOVSsB
xuVQRpKufqRt4Y3I56jq7M46T229+NJW8Ap3aEY2ZybW4nI7ijlLHzEUqR4Ld3asaC1cPmghmu07
rRhu7BpK3vy4WOPg3Ke1hu1IKBxHClTTRYKUflbznqwrI7lUgO7rO8NfU+M+By0vdmvXBNiRBEFn
PtZmpoZbsTj1rWxn77GobL3bzQPRfQclc5ZKbZhtv3Mmm2H1ZAlZ8tjWaW4wYcK44pE0BVr/iXBj
Z4tBVuNZBlhmES/raeBY5NwCoRVW9SlhbetXImNMdbDQ+2VHlP6LA8Ox5ShwV68QXliNklu0MAJw
MYQK+nFnpQ5Ibq4t9p66K7sy5sn8WIOy3Zjo4u/9BiQgchLDcnaoBqwFlH6kCgc26u/0hnqYYbnO
3/fHnpl/ZVsdbWXQf9QD2baRnSml4mVyPG1XoWgob0qnleUNDOwES6ayDs7WfNGGc8ZHRSTMGZXI
XOnqPBl0/ylBBjZGGvPjxy5N1BSTdTi77/EzFWWsJ55dgu8tak85W313IcufJUqjdSyUPXxvdGd+
aNVoHMZE97KzyhTtu5VXddnjJMQSzT22TpdbOIKTVju0Ifpd0q/qpicu6avHHEAPDT0Hbdlqx0hb
Nd1h1VsY/TWkY6+hNmWsej9FoRQPMIMDYPFJN3euBprthSMIgbv3cWe4WDN71kU4jFb2VZSic/ZO
hSNpaAJAc9IKuuYjLAf3U6OVxUUjITyEaaJPMiJRj5DpqdTnJ6fvFju0vC5DD0O9mIE0Vq6grobS
dOm7TXalGQn4fjP0DkndjtA5Ghrl3VKlB09ClM2+mCVLQlpJPoSLqXhfrMKep5gqd7zP1slTZyvR
5bfuCCrPiW8XZ0xoFYs/S9xgBz9j/rPUi6A5CsT9FewKzer2QWOQVq47YP34nOOKtWPeBE7ZzRu9
7qfu9a857c9z2ZOpLCaEPGEkBGSUweIgqe75VBY7iZnMtlVEpR3wrpSUEt9nKH54LM06n1nCBpjj
gZiat8Jvn1MK8GnGCBtK6A/fbZR1/kkf2uCK1HQ1+dPzXHGwlKuTvi/qpI6rCmse8hBqJ0JjKm7J
WW/OVkqKt6zPn7NvfnwC5tFAPYjfcFGzt5//RBnhmO7WMmeLboWeXA+asPcJQPEbFLMT1ei/bpTx
eYCfHvpErDSeX2aFQVTakyYiTDvaIfa6QYAeunlwCUrT4E3MVGwMk3XmKVDFsaEYnWutUQYJ7x6p
d/aWB9jL+8aPi9YfsxtE9xDTnn8gWWhNUiGuj9aFMHfDpX2vkyW9+/XKeu0quAjCDMclGBji5Cql
kTUjMh/mY76+HmmMbEqcpH4jTmZju/yMZni4qUOsR3wDTxC++8nDdWCFOUPh16AS9O1s4HCf6Vq6
5aFY0vQtvufLe4ImyBWxM/MQ3fxwnf5pxaBrTHAYmcj5qjGmCxeHwGRcs8a3whmf0wW3JYOWyARq
9cn+IcLi5K7GVke50vFuJEk9FnsAR+rVZGF+qFttvSstmSfHX39d2598/iB9j6mYDp2VyAj63eeL
gmytgKMV52bGjMN3GBTWrZNl4wWG8e69vk7iC8fNHOka6zT69aVffIfcaoD1Bjfr4PT0gzz501Nt
XL0N3MUGRyiriZ16djSgIsY+edjjYfD466udEGl5uDaCKWjCCNixtjVPFyaer63IDZ/aZrQ4dmQw
czBAT1kenFFQZnF97y5xMueD3/lJfXB6L7nOcRr69OsP8uJL5nNs1GFUcsi3IPY+f+ILwyfT0lDM
F9LfapJ6pYUwemqpSO9QKzLddt9cWa/s9y67rWUiCYRHfLqy8sSCselPbEYI2T+IxjNwoWWMiGSy
wj07PTBJWBkJQl1PxRuhBC++Z3y0dfj5iMKob17sO2g8tx44A1sfveSCaWXW0BT6w/c0s2lh/tbT
xTMV13xW9OawyOWCk4NtGVylz7aRRRX96YVSo8dUx3c/VwPy5t4HGXzjgid7w3ZBjhA2PABf7vD0
gm1QyMxU+DEgFQcPLZwxrt7eVU8WDbAxjnmc1hscDJv4xX7n51XWBhoDsFK0uz4ojHi1BxLcm8ks
ziB7vHV8nSyYf11wuxyLFQ+H0y3PFenYjEmLzURqmY8VDetHtAM7EBOHpEFwoGxceFF//eWdrBQu
Cl2MjgNROiMfjB+evxqD4+GUv2AMbmnT1wQIBsdw9bUy3beonK9cCJ4AjvL8n53dPjmksiU3WnKk
0mjhtWBgny5RVeGjCCVpeWN9vHIpbDvgbFpcMMB+8/k9Tfq06DlNQDjj9B7/uCnU70UcbLf368d3
YljL282ZQegHdiWgrVt99/xahJg6xQCDJmot7shoi9oH8JzkeFV0Dr5Uyeqld1YzJNeroNUKoXPJ
NPJnsSYHjHfd6ooJVTXtfv2xXj4B24bDjQ0jLlpMSE4edi0xWSyGTRuOx94u0Xsmzb4qdsH2T3//
Uljj8py5eWw5Th4AzPlsrrMUjnI3PnhqehiFeoD38/D3L0MJydllMK1DYP38ORd5YTMcBjKXRuHQ
elbwJwrk9Di/VP/Gw8MhCQkI6kye4ekdKQifY+mn0TSIJcryNbn2KT8ixNXJG/v0y1ceoigjKDZq
DPZYTc/vCoClKnvTSBF4JMUZaDPv9zyq9SjQ+pwx30ivHK0ev/z6WZ70A6xZinAOB9zVWSCI+55f
dWS0mRTWkEbscEET6fSa1xP085tgkKxT5EQf0RSrY+UzzpHwnN+oV19ZndBd8RnDKwLO6+l3SbM8
+Z1mbef/2Jq3nl6Zjw3EThkJV/CBfn23L6/GrSKJM3QLhq192nsIUbVoMQk+7/rlQRMawLcrH/4H
e8HLCzHqw9UMY210O7Cinj9Wo5j8dMzgFJTr/ONNYHD2b70JmAGhvN+KYsSZp09Pts2cu6SpkDq9
jnHOd/Shm9XI2Ip/+ruPzqU6RlPIWuG+ThcKhFU/hY7AoxtwZeduBIKkf+fd3lzQKBeJ9WXH9k4e
XEWsAwk1zEl9O2suwFu/CsuuL4pMfv31/bwoHFxSKqgDqb3pluiGnn9DTqblcJ+BO4r/Q96ZLUeO
nd31VfwC6MA83DjCAHJkMjkXhxsEWSxiHg6mA+DpvcCW5W5Wq+tvX9nhkEIKhaorM5HIg2/Ye21T
y/amJcfw15/mL16EGCgoWdTa7s8v0jslLMYMA0ZhVNUdGpfug1+Uuf3HHwVPLkc76QNsR79WJ+Wa
Yc0GlNjx0YhveL5UF6IfftVZ/nxLk1OE/QKjB/5cVlR/vmDUt2lqJn2EcAt3Zmjy2cbdYGaUz16O
C+Yf/1R5DRgl2NAoRaxVPf/HMUE0d1XkzIxK9VrODwV6y4OYGRgUtjNt/v76/dUnA7VJJUlLC4r2
yz1niAWAasSp0JY50VyFBwFPRVVyqEXq/sq5/dMtwRBgNS7SoCPw+6njI17Smxl6K35GZMmWJAV6
2YSb7+8/0k+vQtVIVA9BMCDPeSJ9OdaVJW9Hk5fx0/V2Q84yhs1MisHfv8pPF45X4aIx/Vsfxzyz
/vwdEXA/KnabR35M6yz3Az4hII5G6dxSS5riF0OHn4pwXg3fD4fQ533xtWqcBqNz7VhE7DPy9Jth
1GgXVEPcztrIvj2z41+EXvzVNQR2ip5kNWT8VGaoWYYaURqe/zlSVmx9DCdCsPd/fw3/4lX4XAZW
ELIEQWp9ufkiWps6E3XkJ4USzRcAw2kHSUwR868gUD+/EjTPFUiDe8mk519LgT80/DMaS0jLkl8U
srGc5Zreo3EFNPpLU9hPpQy3xFqZEbuHuob//PMrdbGURHjz2y3Ws3v08ukyjSL9rUSNcGo6I0qQ
EDT1VeOx7FTwrRShFs8Z+g6A8qh2kxyFJwsScNMVmrMLdS6HE/oGiEBaD9pdc+bhPBC48mLVYNyD
PCm6s6OVy7fEm5kdMH6cH5BA1s2FiAYWUY4gW5HFrZnesNJm7ocXhOY/yW0RH/KOTcOe/eUj8X0G
2N/Iip87C6nxVl+7rIdJttGZmToWY5Y39RhYatU9yKVx43PXlxFWmkE1rglOd5ewQ9Bw8iaNoG/X
jKNsY9aGzVwZiviPZZxw2XCWSz2MW3vaL/Fcu+ceyfdL5sApD1xnYPz7T+8wEB/EzepM0NY5zJcn
HdLWbsoGx/OHmBq2y5WKxdMv7+Off51rqjRweSoSldnu+v//4e6KuBx4oHg8mG7NOMkopuhceQM1
JPb2M8ClX5lTv97OgNBptBBVweSiF/g6Q69bWTAishRkI3n3McHk3ZEoH/8CuPcXr8JBuqJhObVX
IvOfP1bmKsgKkXv47WRQiqeUWYullHd//xV9PUj5LBBD8NjiCsJQ/7W4ioqUCOJEjdjdDyt9tYkb
5NoRHUBp/7LR+IuPRIfGD5TSn0L4a7mQZ81A6sGg+IPEBVaXPBZiFpf+50f6l13vXzuOL07BL//z
v9/XJf/+Kj/8k4fwv+Yt3P2oVzNe9/Wv+r/QTPgpPPzPbsK74f31T+bDzz//u4TRcH9DJQj3hEzN
Vcloc0L/7iXUtd+g55BBZqz80bVy/beEUdd/IwmcyEU0KTypsLn/W8Lo/UbRCVSfZY9O5JxNMf1P
vISfJI8/DKth6KzMnHV6yguuht8//xZMRFn90ttPpGUwnU7EKBw3QHeTqe3JRYfu/IhV2WZJ2FdL
17QvZi8Vfd7AwSvn/Wykmhq0C2hK5mVeTugF2Y3rpNDE9uGh8luKNIgaw+j1s8Hjr9K3UeoOiZ8l
FoyiAMik3u3ZOw5LUKcyq0IE/naXXQ61GbO7jCZDPwPBt/mrByWtOIDnmnR0ZAh2qSW7eKJ8eIsj
OFL51q3nquu3koja3Nk7eUssPNtphzU0Uh57w57fw9w9LalATol/pN65sF9lwPR4IrF2sOYCacES
o/hFe5lnzjG3lXggnDKa9TZsYyE64mzX7/KoiMay3rOKJuQSq7Y1bOd5HYH5UWJWAAUZulu+trit
ioV3yho2s62G7Cqr2KYv5lCS7ohom/Qr7pA+iN2mvxR1jIPBhZwkKr/ssrz5MD4NFcZiYSSgCosd
rBbDkoizzUoGx4FlWVgzlk+bhvjds1F9GjhK4WLmcEzsOoeetU7+MdcmgBU//bR/qOwE8g17Ymwh
86dFhFFC/RhpPCGx6+EhSaJq6f0pVrGWtKvLBH2ji5Vh9Z7wdVnDQ+fgmLnAdZrjUsmqAVjLp3lF
fBpZdHasF9kAkTpAEar0W1yPEkuJXiyj4/PYxxADCVh/tz5tMo3bMujJLRXWbMHjPfH7kQSoYwnu
D2uDxh+MI6NySAUkuitAHIQhp8qNeDhatlQfXXVUQcEwbUQzYGkNXp50KZ2bOkG1iABotfvghwVV
GKifRqAKHWnFeGk1CGli5lM6Y7V4j4hlMBEpXe8gzfg0FxWLouM0qmItGeqAKg47fvlpSMJNVuBO
Sj6tSjZ7DQt9k6sYU5ijqXuXqPXlzrErw1APo2ZNxmssc2E8qU0d1+zhBYq+DEOEOeqHqu4WA8Jk
LslNnlDToUIoFlkHU9wQXIPm0riqvAl8QosmJYbziDE2XLA5F0FtWjDr9DQqWsavXjPvAC5Zuj8l
WXI9aFb3bg7ErPpL5mIRij107QEmC3WAc2KnJHPEY3zNL3b6xl3LZZRqRy5XOmeWFSiu7K8Q/vBX
6wm6Vj8boxblyzh33tYbjObZMxCBgAbSo51URjwmcOL6F3iR6p0TLebLokrnWyNaHG/jZFSnAqeI
tnedIpanAYyeg8VJT110AaonQ5Zkk8kvJONmK5rClL7V6jidyMgyllCocB6OTo8lDq2QXR9Mq6gn
v1en8Xatep8Kq4GG2syJ1ILGAR9MIlTOreIk9vgsTI4Y7IRzIfeNas71qV2UZQsZv3BfpkTtEXkC
GY6mqx58TB/oTZzMoJZkKRJsOi42r97G+rnlqJqNkKwEq7+rNRcRLDLLevZzudSlh3etspQRP15G
Kw3cuMww7TDMdZZH6OxKcqv0qMbSQBGSGEV+gIAlUKlNpjAvY8prHZGE3gIsMiJdpMG4NFa80z2W
Exp3aY64LzSlqrWHictRhnKsiXVLS5bdF0qsmP0hry3RXc5D4ioX/G4T5yjNunJFKMmHbAPFqVVU
ntjXXHSv7ljhWWVDVsff6WeS8WXyohZ/r4yGJujQUCiPINAyHLdh0aDHQMCoTDMFIcumRnuDO+Mu
+aHKlFhHUxobFPx7T9K8PRClZF2lcYlbpI8d82E1ZhWnGDOMsdPtsW0Jgh8mZPBPOk7SKvBGZcU4
BYkGIlW9s2OeE655QfJStCAfz/vHrMtz5YRdvRluq9TWmkOSEEfl2/xgkrsyGQ0U6SDGUSBi4xW+
UXtUXE7SD962YO+SbPSeYchtXHaqE7he1N+4WkdwGOLCoaCNQsiz82ZEZSEMqvIcjYI1eEWn9+qq
RdJuy2jAuqKrSXnuLJMuoLAXsjtjwOop0VcWyXme0wkRdNKuiktLSDxtGZOe3leEgcSbxiYncUtb
eJjSkaSDD5BRv+qpDeedUIpS7ro5ia7hsqL+R9Ei50NttiqDXLsXPzocq092hY1gi7rUuRzF3FzG
PJvWW0NVjwAjrQLHKT5WSK3Rgopfdot6SLGP42fmuauHkcahsqX5sslpH1hSxEHWQKDeLnM/vip1
2bzH3uTml0qrC3ubDVUj/Cjz7C6A6Kxp/mhLcCdFTKTASkVXj3KuszZMKTwxhuclvniMbgrgV4Hk
DHqJV9pAU6RrpaHrxNpFagjguYTOyhdWnDac/dZLim1UNRi9eHz3nKojlv4gcUk/D2ayOI+mE5uE
ui2LKD8Xuvu89zq5jbPGepkaWJ2rXtRpxMZ1NGAvpPq1pLR3Rb/c2gLabkBigoE0PLXrIzfUNITC
m1ZZcyvtO3i5TbpBe5m821EhkCsO/XzUi6hyw6bFMrg1mmZsz0MVtcfYiG4LsdT8laUszp43ukgX
QRG+kn3X3IOxtN3NNOKvyzGNphVeTivmHktjKLUPs50oSdiQk6Hso07Xr6AFTZ3fiUzLrooEYdUh
62dOfoqP5IaTxHg26IfSPSOU9IfFt8wFLTNDfxp73RweKnIZhp2C1rcKWsVL9KM7mqO6q5xRiH1F
8BNnkFdyLDK/sbRNb5eiUW4mqzH69xTzlC7ZTzh6FkjVWy6jNtXfEjHFd8Iwa8RkiaZ+x08aseYv
hoGnDVFsA8br3LnVR6PJwZS1zvrgwxNpS01dEW20420SO3yvqrF8LyZu961jlWUWuF2BCzpxKuc1
n5jTYDhN0Pl5rmFcqL2V8w2TBzL6CjZUudEdVT9YSDQT367MtPSz1Bwvkxj7Nd9boz60Va8BWKg9
ioqYgQDoiaXRUnSJ8RxvqrFLOY77gjefaYt4w8DlwFXDf/DqaTXG3tZIHpWxqm+1xJ71jTPnZsYp
V4+XQBkc1edWpMwyvdiuNmnfiz6seMIesAbDclrHAngFo48O1/7TQOkHNHY0rJ2NUjAP2nRBYI4j
vNUPvTKqP+Qw2vgiLRF9U1PJ3NgivvlRtJmR82RrymnjjXmiP09IAsf72rZzB7VwMlTOTk9bTQ2V
gl7hV9lIP3X5iBhWnC50anbinv5lWuWNwkJlWXp+IjDP8U00LN9qTe1uUlBEiAPF2Gq/mAT/9Jrg
Juk6cHWxv2X692WaBDzdGt0udXxHy8sL02jc3ZIr02aOJujCxdj9Yqr500qM12PXR3r2+oI/wdIt
ojB5KOBlrVFn2TxvUTPrw0bLFrC2Si/DftLGUB/Q9BrUiL9IZP3anaM/gtJuGwy+V6/Yp47mD3OU
JSfjI9GIEwSjp248uwdUqlfv/2zeQP9Gpuo6C2KiYdF0/rmTy+CsJBOHuU/gqx00sy3M1Wysb2Iy
F1//T14L3x3qn3UY+HUwpGVdDLrI9geKrrCPlfIRR716Gtps+JWC6wvxjaUpH4yEQ/R53qoYW12F
f5xCgcmSC/AIG9Mvp489OxV1a6ku+1YIVoo92/WGqjuEryKOTmm4bwr7h01iYAwYG/SuPHfMx2kC
9dUUpDcsSgNf/O8vyM/fMO/RYU5GVhtNu7FOT//wDY9xbNS55OLjtqo3GH6Kvalk/wqU+kfzl//a
cOXq/zGv6Gd86n+esOzr6n1oX7s/8po+/5HfhyygL37TmLODD2fRCOjA4/v5fcqiuN5vq3YS+ZIK
iI55ArfP/0I2Ob+ZbG3wAsNRIpFm1Zt2vyObNEBPDPBXnDLRzfxwzX8yZvlyC9OE/57ojfKH9wcU
8KcpizHwYLftLWXzvCEd0adjsy56NbtZTZLUkFNISKiKfweUvXiMpLAheZT6YZyUdoP7IVywYGxL
Lb39+xv3U3X0vwdAvDUD+KSz7k2pQckf+XLnojWXem+yn1ikFj1T70RYH8DkVSheoKo0sounjWN1
5QE6qlqcmsmjrLMJJjioEf4LVPLNRhgDVpgET4Lf1Z0ZQiut940ml2u977UTiRhJep2RHcoItI3M
kXzaUn9L7UztQ1hS0Y9VCdZusqTF5wOYWDuxQWgPf/9RtT+vMD4/6ipOZtwGlpHl7ZeDBGKLUULM
jbaJqtj3UzX0chtR2QSR0Jy9nQ7pXaopy8FVckjzypA+r8YaSH1zsoYUVk56qfQ6sKAI1K8bee47
mzQtGOLmF08rbX0nX74UhAZwI/li+C/jy1meuEIfVS9Ndplcpmv8EeUDOrlNm3BbWLYhr8YWlMCE
j3W7sBS8WrzGPUDigr1Rw/4KokGfDj0dxIW9zHL7i+u43q1/ene8ISb0RNUgHAC68uU62vVkFy4w
q23TdPS/vZiAd6mQUZid7EEfjN/UOb8yCxEdOwjiJ6uT2i+YpmiSf34TqD3hgKLeIyPz666/6hhv
2yjptk5nK/TfE0fwMYYCAfw8f4qRE4WzUbAbgUYVJhZOZFcFy+HQlK7O2byttItcLNBIHKmeFAvw
rljhVeNCxgRKvVvZVTAZa2Xe23UBhKOydAT0ltyhhUyDJnuZO8qitlazbzWTQ4YYVf6NeOU0KB3A
mlI3qcblfYLqHLhBmfvmrC+jb2tDep8YEsMc6LWx2o2185pZDJfCItdpgRg2UfqvfBybPReSDFHs
1FY9pXqOE1eO5rJd4TOVb8zxeKgBIxOis5q+s85yH4coVTA2Rb3B27BMjLpjw5xmpOzQsntcjlgQ
FDStwIfM7xIf94sLOGmfigg0idbbwCljlayNZSL/qxM8W2VhAc9oEln+UKg/IRHlFp0A11f2MBYc
kKWpP3oi/UZix+xjLZH7ZSrFi2e35lkpixkzmzvven2INrBd0kNiTfVeMUX3GgFZy8q0OuGp7rdi
HsvjsDJjUS9l2JCL9lCSSk+ACDEkk7BOCN+yXW0X9q0GsiwEKNVsZoL9diS3VCfkyskPry/gE+Fr
PmhKc2dYfYHFenyqdKPduk4kd+owL08OfIcNOWfeVSE8Glc5ppDlOs976WX07LryepnVUQTjYBn3
tcSs6rrjfSqnpkCIM3v3GV7lj7jAzXwxKZ59NoxyCryO3tjRq3gzKktZ4QHi2mPpmc6xnuDpoZ0u
7+wZ2N1MLYocuk5309TfzWVTb3OHNTiWY+Fb0GPXMd1wn4B+C+NCw/U6u+PkF1BwNl7KlzjpdbIV
UJMPkezSH1o3W4GnVhTu0n2el5peuMYsl3jKDyXpZFBOXXJtGTVjLrikds1FXnJVbkDXRTtW5d+V
ud+IlS6OWrG9iub+TRO6HkxeY7HBZCFbj3pQZ/G4sVgDbyCIic2SYaAkbeV72U36xbgoN4nIborI
6oD2uCFQEURm+WIE/BqjrTlE/XteWNeWFi07KZJz2cRyCwfF/QGJ+bsy9sy61jhUCFjWNiNFMiCF
lW+M5ifQa7CrURLRK+qdfjGNUfJhtHN35qxRPV8Z6Jsk2ksfaqa91YAM7NEupliillYjqzyeD61s
rY3SeD+o4+i3Lagt3JPyqpnzZZtnaX/PvNDz41qY1wJbWTUv2sbLCnQWrQXvKtVm42RhZWX+UKXq
hqfG9FJWk/dmlMI8ZNB6nxT0uC8NHg0QM2Z6ihgzGQFgvVL6aewle3h9t7XuLecJ3fyugBZ55Yrq
O8T1x7gDQsJ5Z506GD17fBPRVmlq8xsG7+4uSUhCjYrlSOhSdJNPhOf1pTQC+EJ7bRnTIItQG/os
GbJ97mUKABripEGQ18nwkfMbfWETqrh+RG95VcRTvGef6GyLXqINnrPDXMt1Y79ku75ld+532dQ8
DlVmHHCm8XMrzONQzMMHYnN5Zh6FM3Bpq2WDAQY7amzn2bXXdUqAS+Ypa+ZTG0ERSjqOMddgGkTg
iDgmdjniHDfyi7lT8jPORPsxhX9ZweOaqosaTsXWNdPnzsuCvF3npI0rzmYcF/tlZCuAo7o6ag68
NMeV3j06f/zJXKxbjLF1qOpdt7XtZJ3DTREqMDKrmtCK0ytaaGNbO+ljzfaUzBx8ek1YosO8ycwO
e3iMF9c3K62FZinsXU3Pf1QNdj1qih+Ge6IMgN2wKlHitcTvixuRdmUonDI5MHXNnmSmpQ9qXqkf
DVuOS08v3/LFSy8cy2sOZqRY9zCBC1YInn4gSufDs8UdUQUgQbzhafmsqBKGxtukLMUlqonqkFc2
WxKjcS6Fow3+Gv90ldnlTbn03zKzdjFh2nc8ppKjYUzaRrbDdCg8b6vqdcNUQ54yu7tCa2Vs5Gyc
m9TTfKUjtSpP2/bggCgImTZr+xye4AV5u8doVG+qAY5g6gK0rLG7Tn7b9soNFnDXzwHgBcaUki7W
psk2yqK3CiReyOiVx52wiz3TljgYxuaxFXH9qgnRPKR6BnXbZCDoGSMhJINp7VJHZ/1VmNlFxdAr
MMzE2Nu5F/MDNfXNBHoU9J1wbkx2NGGyiGJb0rIxlsXpV7iteTWUmSgCxIS5z5Nv3KOezS9QY1gP
s1cRIVg675OuXLZ9+jBk2hRoc3QtxhGBf15kH1hjhsvKtMvLLHLSvTtZVcD8RsZsJlLrB+Dn4sOJ
B3lmD0rAaAMehT3n5I9apV5Pmdd0UMcUEGe6UOH6OUqTkVswRhM697jn+GJlq4NeRfjqnkaAWO0W
1HfnXjA1r5RNhSWzgho9Q0fLI7hRu36cavyXQzcVxt2cOgzNfNY4VbRbhEhCyc6TPOahx8JaWJpX
7IbGKL9XPJyKSzFm0rmwS0OQ+uWynkVW6WRNmBINpgYqN1C9r7ymNXcwzPr8rqmc8qRFxcD55FUN
Q1wSSM+9AxZrH4tOmRnF6Wp8UNWJoa8ujVbeDNUs8PenE5+tcTrjYkFud4nYJf4Y2tlLAw/t451e
U1+duc0HGpi22XVTUp0sr5vOTjlxPfR55grNAygYCrBsPK32iDJc9Ll7hBCuPQxtk+/McSzODdhQ
bUPUU4jD3XtV897Yt05tbKrMddg4jEvn8INt4L9VSJr54lR8tU4Oz8AYEnMzLHOh+2MXz03QGs60
i7RywiOrsnoKW71eWCbODC/8pXbw7vR9nz04uVko16U5sHca7Ph6SFIgHbMsN5wy6sWCEOgSb5l2
KmQN6zZtaVV63WHWODpjPW+SJOVsgijWXQIdNAtgOU10VLBCHnPdEWpoAzY4NJUt74zRFEd9GFpo
3+xCIOxo+p556fzGFVj3aVXUUINm9m2NfuyYAD/kMcZKAOaXto2WanxrOj09DouiseiI0vSaoHbj
sW5U44Va29jwR5Y3xXCWTeTEbAVrpXZ+EEuCsQUQjnnnlPKujTwgq3X1rRRtHUZe+phy3YLInRhX
Z+dcsR67JXGDxSTAmVI0AfqjT2SQdbcjbuBTXc39aZHOEgzpGthWqWxAdFtUtxGnbLbPiJNraGK1
uto30RjhHYhBooMVYR1nRakV9DVh1CXKU7RUDm5fQDNsm62IZe1eywdNuUyivtNv0sVLMnIZ2vx9
pR76KuXlexsrgvS1cQixqJeHttGLp4RgrNru8IQsMIZSy27uWW/AxShicWxGj/PdUb0rZczSA3Wr
E2CKAZmZLfMw+VjFxp1tCAt2W4MelgjYeQX069WrlLJ7c71ufkpwcxxMR3SnLm/n9yLLnqd8BO6v
LTrbirqpg5QUuBcS1WmAYR/Gobr0+msWFeVh1kV82aPn2qfR+BCL1nowkFxs5RBfdtXUPGmwkPbV
RLUQ2s1Qvyp9Ykf00YXKfJ9jDXd7goA+bW24dRXAvcyHvZO9l015rRZKhul2Li+bSc+yYODtg4Bj
rhEqWmlw/WKL2sZ2P8rcs8NS9sexGXdlnqtHlY0HvhGUUJc4/9tNYon+SmhlueFKWEVoMqyIyfkr
cHUjtmjeU2RVfsOWt+6M2i+NWvH8nKiDF68ogfy7/Y0B0jZmNw9aRMWG/JgDX8jwebr9zjL50TjT
UF7NRMpUQBmjwuGRmjjM6uqsAB46Ao9b8agnV7RUn+tcz8BYp7XIa82G7JFxmK7yLjvw3OWUi6r+
I520qfcbZ3S9/YBE0AlbhSVHQChive/h3GWbopCehmogF7sYyBSkK7PpLrnmH2RwzCwewcri4lGD
ylA2LfmBvlsWGESM5ACirr/x1PJG9mkBLdJ9RAeyBGYnKCaN9pVtpvSVjN+XNTbRfTQVN3mWa4gh
nOrB1ddtlWnl8xOhzgacA8+M/EF45dYuiumNE2XZjV0eDjOmfvpFXq/QGtZxEu6mTY/aDW5yiDmA
Q4iB8xAascvgyMTuVGENpPDC4QmgkxkS1Q7+Qyf7VsgkCyxByUnxPZ6QkCR7Srr8AvA1cpR+kve2
ZR6KqT+1mijuZrTu6DLKeRM1Ns1c1tbVQ7PUU5hMDikJ5ItaLONNxbiDDJw+wgnRS5+dKBv9qQUc
npgAonXBae7NmnWeAIwHMUufTacb8TNPHOTk2ajv2mbqt0Cd1dCsbedVHQhgR/t9tvMoewM/0F2A
zJEbS+QJJWsH4Di7MxUXeFDCkmKnwiI6eK2Rfe+plR+TyZXb1JbxNwpb5YJFr3ZqylG+DkvXXi2z
6EL07TxweWd5cmj61DA3XWVQPiy1/l2VuDl8RIwQEVvbWXUhfX8wC0c7Ye7VQwSn9UWa6dmPz/HJ
Pxri/n8polvFyf95xHu3Dl7/2//AD/2dZcTvjP8V5K+v/9i/tXQk1BD9g25bU+nm2VT9PuUF7Efl
jlkClxVWvX9PeBWUdOs8XgejzoiIGRmD4X+NeBXTZsb76QNT1XXLwF/3D6R0iK3XRdkf5mI2gnKC
1FD9IlRBKPFVjG2mDGCsUdd9dAklamCV7Z+lF53DuNfph2d9Mm3QzJBeHDCkEC5FYAhI68xMrK45
syO1TdB6gygpPduppjwGTJ8BVE+Ws4mUxL2RwvBiNuQ0utEtB2s7nqpMLcTGUBuv3S+lne1yi47p
CLdM6wEgVKSThaltyvEOMr0elf5cgfoLHEUHYxb3/GpfC8wNUme6oMeaG05wqegFumUKLa+d7Re1
y3vgPkzL9XiXZxPbJ38R0TxdIW2cwHAulRmN9CBl3j9Ip7FRaTGGnYLJnZcCvFhZtLu8Em52p+qK
ld/q6dKUb53SOTdWXNnqjcWx7R7tWnRTaEy1U4W6Bnd3W46NqPeUDaN7P8wOZWaYjm6dh94It/Ot
jPsm2/euB5oqRKdclwfyq0bvcqz7Vg+Z5TnOfEmqsZUtYV86hmrBZl9kfNZcMUDV5uPV87MF9Xw5
ShZEzQ/DTUCVIj6ru/S1SOpchB71F8RFc4FW2/gWIkN9nyeMwW4aLcnal8SisDqnNNeKb9iNVA5l
Y2Tuhzt0/bAnpm3pfsy5o9E/wilPTRXcijQUPSzwVhRxyCilMkSQtBPUtpAEwHrZZzFfycekFrYV
ptWiKduo1iAdBqJkmYrgSWu8+KqSePNtpFwZcWVhP0bKqt7jzaZciBSt8frn26K7KgYkQufRq7zl
SRk8TkJYIekwRSQ621r3Yk5aFz0tejKJb6KXdX3tiIrJnyd2S5feM5MwL3Jp5N/iJu8PMYe03+fO
kznbzTs5AtEELWl8Ut24CaMYDPx6494keV4Hpj3R3NWSWgv2mNL6JfguLgSokusMEZzxaMRmNDwL
HWLBhaXDT0YxC+Em7NI1iN6FDj+4ITViZU0Mc73yvphqgJRIq6DGjMtyEyl9s+VLZVKvJNQztGUW
tzHkcYayoNmTYNJgNwdemtnPIjK07EAkD7GOQUlysHrO4eiq18QFRuD1YtdW2lC1UzSnvtbwYDul
c5qqu1SBFfhmk3rcRxtryi39nCPOWa4Kvcn1Rydyh+e8QEJAb5oOWNfn0tjVsPkZa3bRM39UhwqF
Xs7vTV3k8PP516WHpMg+qlpaQwNV27Fn5AGNKPETLPBF5jOy5ofb57WpPKVI7sY3FvWefHfNznMP
CKcUa680hUwvkQHV+kerqsB0NHYX0dGWyHg3iToPAxkObKDQ8QHN7feL0pW3WLhBJ/aziDRuPZHD
mpo7AI5D16obWhO6c9MZ1xHcrNTPcLpoRzMYeJAGB46OM8ncC7MYO6Vp8rioviTvacI2lrt7h8GM
s/VM2EomsdPIZJy+ZtHurrHZZDQK1FZKBhZezWofNnNuXEQLyOV9r9UAvOKorkCpNzF8e13WJYCz
AbXZTMN/QcU1XtdzqRShkWU2DScNFwxtw6qeqEqWHxEzngvNThdmt6l8r6GZIYWX9m2ZuE9LZM23
UUeO6CHlQzMFTwgYlzrZFaTy2DipF6ack+D85I0wLVsctT44ItV2S00eeWqnvLNS6brnCe2Q5ael
kn6PI4lCjh3aVc/fGeZ2l26K2ZhvrcotdlgojB2WlflUUWPdx4zTbjqUq/oxcroP9o9ES0VpZW4F
ypXnZvHqh8yRLqDVXtM/Rl0rEOCy9PFJC3AYzMOD3ZRur93HxsJCwMIf8aECoGOmrduEEA5goNJ5
sjctIqHiCAybuNLUtb6ZNoa73RJpdCslHC1ceHp+6sfSScJRj8QVw2JnY8toTXtR2wjBbGdMP4Z2
fOhbhuy+I8fqyaxUcc8JQPK2ZipRuylLJT8MIELe3WL0zvSYcUj8RRwalT5fFm0XvYCjWuie615u
xgFIrO/qMrvCwIM+10ymA67g/KVrBma7Wu0O29HlQ0GuBOIcxgSkpQEyItjiAlrgvtHt9lHysI9D
2h14rM5omrcF6FBORSd5qlRnvIxHV9mpkWbe2+TBPbeqHLa4zu2tnJz0tjGNbiMKst9GRznObkJ8
p9Hcq/kkzhKAb3S1zif3bTZrgdGUEs5Va80Xvc1hazT9PiUIQNKLtmI/zJV6NKDWPbRa+mZCmjki
rjvliWdp4NOt/hu4cdCtiGAuHXO4yme3uG+WZYGORTc8APIIp7qGvZ5Gp77WybFj2nPDJK6+8Ja1
FDAavXxOo8456rqtsJaac8T4dX2lRjmgxFyJn710bHeCtdNGqP+TvfNYkhvJ1vSrjM16UAbtwOJu
AggdkVpyA2MqSAccWjz9fMHquU3y9nRZ3eXYbLrbjF0VjEzA/ZxfOtpXsZg6ZESdIWhUWmXfTjpt
ZXs1o5SdkVnQW4MhbaPpWXoqlv4rTrNrcuH2ZV1Hr5FhEgGZt/d2XWvrLG3s5xoUKiDE7UoU3ZmN
od9niYJmQiiof0X5IEEKE5YL1ie6LJInTdNNMJo2nEpp7/2YgoalbQ+1r+krwio5WIiPqAKUqCaw
yTJGD5NfORtuvg+TALAhALma2TH7rZ9n1VGN5aYsm4wWH7Lm1F6RklisaqUPBO5312VrT0eGHG/H
geqf5JJpW1o3nCfGIM39VlfNEH9MLiG/K6Ir6zsChZG7KvR7oZ8SB4mwMUJXShGXdWi6anpwPMLS
SXVH/cqyGjc+BTYOw9pOxgwld8ZFz/xKdcXwlnjSVSH08LxLEUlCiLlotJQBCtyn84ZDTn6CdqdX
Xu8+F5WWvcom4Xiu2B9Tocugj+B7jpYa0l3U+UY46CnhGROe4tepz8xVKfT6XExaHjj0cm6E3yHJ
B0s7SZyfL7wZ2rzONARn/OV73AWX6EnQ6/4JK0BK5a66nNo9JYlu0BuEvG5EM8/vU6IBp/pDWnXX
th2xEjeqfnemkjqRtKF1wRiLb0OUsQF3uosP0x18fsea6W+yVrTrbCYvP1LqGrDBo/MGWo08vSoO
tZrsHygIW56iLuXvgyKPOJXl5CBoiDdSleVpjpxp5Zdzua3MoVKIHIWx0YxxWEdAq+aKybmoVwBm
RJCy242baUGoRUDdeLIirwnIilc2aUb5+EFTS3lf5mn5Sm9x/kJXiP1Crn53N/lOZdDLstSbQZ89
2vnabjfQAbWZ+uoDW4C+q7OmQKiue+RzlPIM4E1QprcUH3K8BCDmtr5L8tFd1f7Fs1BZ8roZ9CR0
3KwP27hN74bRLokY1EDlRinJm/aWA45n45mWg8ciJdNqqT19W2XL8Gk6NXrUQnxWPA3bwS/agMgI
DVJVAGDmwx1jQstlmpLcVNe+E7ht7d2YZZRcSP34TGsTj6w30SGw6NE5r9rPtHAyDfit80OCX+q7
ht+mdWhbYvfavpfPtiW1sCr1An65SN5GJsldMnu8cK1p5I+tUxKH3cryqhp7+9tYlcVDm0n0tWwi
E4HHkya2HWxnHIpyTq5tCAYyPrO8WkUClWZQdrDAOctbyWxGUVCArvirTB0Iv4X5YtVOuljTdWc2
UA5EIyHqpWTSRCPVr001unvyuhkayqZkZtBMe482o8nWJfahdlXHTaQd4ITxzURkI2/JrTAfZZbk
Pg+n6kI0lX1E/Itpv2hm43w57ly8mXU/nlO/Y1pc7ObbbJZmuCBFrgL6k9xs1UHof7dMTx4MgH7K
n1ByB/Ni62v0vFiXtKYebmVB0lo40gzFSNfeFOZoX5HK2WwNPffXspDdHZFmzlWnGzzbLfW0q7io
LmVDUTquerOvKY7oy/TgEs1Cyrje8CRaDXJXTB1Zn5/rzOyDXkkSdSeyqtEIkN7rJVSbhbYJRxQJ
CnOI2BH4ini2IY3wHvGVZlz8K7222AR5YscrqmTyh2kZ9SjUkIur4+Rkghh3z7qrNX3eEWBuZ4eh
SUUUdo6Nt1WRJbMas8kI5taGLu6FkdChnOTG9Ny387kxSyzLBq0qCYO2nuzmpAR392BsLciKbR3b
7rtjjroFrlT1Nx7H8N6e8+xE2k38JgijBbLRY1Os86pq1qPt0ACfz8gdV1gwKM3yqay4wHzNcnQq
qmdWcGzDxhd9/qplHkNg4TYPeLp4FQGtGFOEo3/ZRHmv3SjK9hqn3HPcO+nbAN+2rrpseGmqtrzu
CfxdGW5D/YvlSo4qOk2u+6WPrwnq0aNAmVXxRE4QekAumDlo6jm5snO/XyeZcNaZk0CodVhhrwgS
Fld+ZY/fDUbK9Vy79vtQVST8lZmDl7PI6DGhL3agp7i2T55NDQn66/JVeDHjtLI7eOJJdepOYTDb
1GVRHGe9o9uJ+GU4jMjd611DcDTXT/Rhq64ODRmN957VjLdLCd1N90Q71tsqybxQdzpjC7XxTtdR
/ISMMwtmzUoIIKL8k2SDKAvn2mrvDLtcdgORLnhJSpGd6tTzDl1bjVtFfCp2ntI51Jg05hAn/nNi
GNG+wV51TwJ19kloIW4g3+qPxK1jINW76N2JIcg7p02uXPpJ7wwORS6etB9X+L7z28T0Cx6wqf1e
+cq/TSM92piT31Iq5+0dV+9PxH/Gh9J3cmPl8fWDkgKqe8+W0Tc01PJsqoaFe+zTUyJT7nGNoqMr
opwV4pfdRYPGAZJaGZk80rG+QQvII6GE6kRvrYHYrLpvicvOVpNhVBuSXlJ3w/lN3mydzel2LKL0
YODbC5DaOA0TbVM82UsLWR4vXNCCctVQIKXLOb+lcUvHaPtc1uiI0EXMIwN8H5O2j+gO5UJM4MJt
HLvIRegYWMTKKhOWa9AThmpKKen20d1dx9RELxdubT8UkAnf4VXsF6rsxkdFJKgT2BMawTUmDe/J
KPF78Tghteh6R/nHeanT7A0+yvd3VNULQsXhyPc0mdfTBmGjbLeMyh9FO4gw0tvxZihtZ1wNtfel
e9nwCmmpt8dpIQDqujJoowICmBZ91RWokrImf2spopsesiHnxZ2wI6zyeoyfffQCOyrS23uAj2hb
p5OrBaMZ686evO5cBHoTz7txahx7pUsk4oFEnCBDM57dtUfJUXnQHFxFSO398VT25SVgGAQu3zaL
ZW38CAVIWtXOx0VQtI3yKhvXhGDTziyYpjDuR1qYw298IlEDBKlQKk8+7FTQGkOeb1hPF7LtJTP8
ng7FoQsnz5xPADuICLFy4lLmuiRHlhRoPIwEoEEFqvpxamy8ZCV9FCGdGRi/ZCrf+85wDm0ydKte
uPc0L9AriFP6XW9lwt5rAQUs1nRPw5t9+sEUgk+JYJKmfqURTXVrFEu5hRG18EaW4txr9nQvujK/
4puyiKGXfEXy37ShimdoOcIfkXtRbHU1exolM82i1tyrGe1Fnh+vF2eez3VXYwEkJYXzqcrSdONU
TXbnVlECjVQWPjSlbeoBK1dxAyift8EUVY5+NkQEMpgbcrYYBiZLwAUm9PA0BRYIpoduLo6gHbEX
5qkJD5BOPbQsAwTofaMImL8h5L1nb+PJGmW6wjBpu5+2XPryjTABVH05eb6opjqYXGIjXcDyp9Tj
+NiRvprgZ/OifIpeOqe/mFsHesm0rUkMdu+Hir093hYZRW83Lcu4vY9ERptxNowsMp0/+tExIX9h
WXt6yqcmnSNODoXhX2PWZf43HHYR5iWA+GFewy+5zWmIpLhhc7Czx9wfMVHZOD/bPQqIjNx9tKPe
OWKvjW6diGKRTcHWMO6XkaNys3Q0Aoa4z5yPkl25DhcvQ1WG34WmEKuU2RAYKD0wH6nMjv1wdszI
gDUV/DkmDt26peFUFbvMGLR+zWd3G1fAf6/jfuiO9ph06QYqZOnv6lEMyybNTWp7Ic875zyQCb4c
G5yx9s7J8YHuwIekOBaVbfRba1pAJCGbFyO60zyHD281XfNCjy8ab0EK52Ef+63sbmato0XD8vJk
3sKA69ompxtD7iBHNe0mS5UvtwvzCyVcc2tWiHomNzoV+gR/CW8+649g6S7HLrVORHo3GYbKHF2n
duNT++GHS7cA1P6vVsxerU+Cuplunk/auJRMx/Z3PzHUodWp4wzmxI+X0Iva6iQMbBoBZrvZ27gm
u1Wgjci1V7Ej3Zt2kuMp6vGKicgE+yOvfcV2goTHjrbuiClrVXQolfJ2kVvU3CYBjOiNoBzdN3Ki
0M41evQIjCGhyBux70EPL3lpxtGdl2Yf9VEeRiZbfD442joxm3e3M9PA6/sXIg+wUVJvcAZ/FQ+O
9JrroWC8oElbDNBhrG7XU1d+IHR7nDzZ8VneSzPTG4kR5JCq9oBemcQGNwe594dqzdRVrIYEHr3W
cxPJHC6ppAPRSorkuVmYOIZM0T5WX0otOq3ZEH8t1zSMIEmcWm0nhoZV2GYEKzt40hxvH3b89SV0
LVAoqTa0N8yogLp+DTBu3DhtHQWDGVtynQ4qifZOixIF07ZOh6jDAT6j1Vt7pZF+h5v0NhQR8KLn
rTH7gcD8qJ+XZsl2SSGOiJziXWZVck07w7ypzeKu9ZzvqUvdGLytU9/GXkQGOTW4e3e0230yK/Oh
y131NROVDKFsjMgklCxuisXj7sLDtvJU1Z+Nvq9fbd3oAr01iz0zPj0jRPfG30bMKbvEKa1Q8k4d
47SevrzSx6nttLzYLtrgbaQM9y1BBDIsU/FE7nv8TDi1iwNHiXcrysSbLlMgS36wLwJhF2KOJL2n
FTJF0GUMV4ZRzOsGiojgc+IzpTUANQ2DTz9C3Gz0Cg2ZrpJnt/JntGxGTX1QgwkTD6Ef3xEvr3at
m37aCKz2tLNcWwCKhGyJR4MUmdDIUZQ6daoDhMJ8+lP0ZQ8jZHMivbfK8YiCBxyvTfkxKwuxrI8M
dlmc596FZsdrgNJwZFqn8zU6DqKhTUNO3xnpNRrdByAPXjx0rXl8k3qzF7oGcGwoRH/LDPYmeWkp
gfOtcJmymwL6BkFOOm6MJSlflgrF8rqwjW5N6m59n3fpiJk/m4q7pZpvjX6JWNp6fb1oo9rLPtao
1yynVRVRKToXqQGznV/0UdoqQvHahBGv7DZPWvUdQ/Hd0ll3czc/znm+g3WG7eiqF000BJdId0fK
Q7yrc56rzBpfqf+gDLGfD9E0LGv0juTDJMpGaVN2x2FqqrMsvelgOMA9FxHRvjY19h6VILTAmr/1
l5KKo7HbxLVnfNaUed63ZGxfIGCvWbk1olFhNe9pA31VA3IdRC1qIjWrXUVfXoB/t9jolGNCAfhb
1kbqffOYgh03HgOzdV84Q+ntU+MBc360T0nNCugkcYd1X6MBWYms3XU+1TEFBT1OokiomKRVAsIa
zhh05mBde+ik7TCxOkeyQdm4vkF3SBTmfRm3RILS1EINy5Xl8tiqJZ12viXnEInis9KRM9Pfbjzq
hSHh+mYZQi+VB5FIphQqEOhVKR+b2H2JG57MPO0IJ7NKjm9hPEtzsQN+WZeNLcMSmhYzaFjaejhT
dZdoAuO9cpOadAECSVtkbFtmAbke0tI52WWvffjRpK0Mk+hcNZIDTCzwo8r5lU49dFdggOPRhNCa
B3fICEto6/h5yQtmv6lvNylCMA64rKZgz5WvA/whSoh5CuNBeujdIdtYHDPn1mpb9Ejp5SC3YnW5
COb4g0WUWcMssDdicE44BxXPcRWrwwj2u4q88tTnUf1kNAodBkXMZKVRRcatU+6EkcbcETQ8rfXY
cXd93G/ZZi61X9QJhBCE87gux/TUS7c/AA5yhic98o6ivZ2zzDnyOyw/7SWLABhKlhSikR/xoLan
MSvyh6Ri2FhpxVTy1TIJvwA4/KV1jNMVvdiPJmmyYW8j7CAqRXOoKk0o3tStnu9raKN9bhSP7B57
4TdEu+5e8xHlIkFM2m49CUGDWlJS1dL05r0LeRhKY3pLTM1fiCxpEDhFw5haYZ9rulqZiA+r7YiD
7DCRkvAcgaQeq5nLMvUSdQu7XQa5ltISe4HSAlyi/spKUu07AAZDtEbNsVEZZ9PqikfKzWiMWEoe
2jr9oBg5DgGlbikJu+00RJuXSdEN7CVfQiqI6Duy9Uthg+0Tk5F0GHTHvGQGqc1QV957mnUayUS6
G63blAgtpqUmV6vapsMjMJUiRGOmnTdznSRwYNKYaqV5jeRmBACy282Q4ngtJwRjHcZVWOZGjRQ9
mpxBWWEOG0U+CsabQt9RUQGT5xvFZ7+Uh0xMBci7Ph9JzNKuOa/d7TxzNTOsaiHx0voDdk4kfvM4
/EUY3G8uG0IBBWYgIvX+tICJ30yoVFqPmlXO7io3hx0b2obKDiqU5vnv5QN6hmddQtrIJ9ftS26P
+N0uOTpjLiLMz41Vov/DC29Ox5mqNT38STLxj3ymnzsoLslV/1Qg0OKHCoL+CRIjDQTVmBH5859s
iJE3j5mSZYqJlTLdNbUBKFhhV6JXXCa6Fvr8UBfGND95MGIsuNt///HG5Sf22+eTpm2ZBDM7mMnc
i03yp88fawIVMFUQRlFqFx0kMKxNxzDCBTsRVrnxNOGrF/QT2XDW+8K40RcF0oAtnbgF7t7kFPtK
989G17dO8P91N2XHOP4wq8//+J/vVV92zXxHd3j1SxiVcXmu/++6m6s0/mx+Ftz8+P//KbgxnD8u
HQYo+lxCE4WhI8X5U3Cj/2G4lxCqi+IFS7UldCxq/7BVmtYfDnmYZIF7PhI0dDr/qbkxjD+wU+LP
xCF7qZjwvb8juRHOr28wdudLhKOHnQ/67JKSevnzn563FCAvjetqHcUcMUeZLZUVNAhrkO4hsYRN
YuML2p6aHVjyGT9P1dYdfJ2sWFotA8VNkOTDnN9Emj8UhwgLt/2Bvyetb4iR0q4otV7ybZRRfETi
Sh09Fwpv0GpypxK+pEveSOHzzn5XGt6qd6BbLsi9dehBfeO30TRUfNJMYzl4+BO2+C+iDdLuQQAJ
gsxTEsbIN4a+bMTikN2NnmA/N7ZqznPXDO3uEptLwAHcK82aUcM+lJX1sl6AbGkdiMtk+ZoXNYuT
O8wGizwpcDsvc0W2VsQ4xuvJzVjkwqxIbH07o6pqGD4ccgjKGmVHuemhHWywEtq5aMlZRmqydnIW
nbXuuJyjb15nzuSbOLNlXblVbxlBNDBIXQLsMLOulqEBEOHGjD76vuqf6xxz66omrLFezV6pb5ig
B9YiGpjuqEodaU2mJwhVbD8mNzkveBlavabQJ9ppg6GpRgNKjB3JK51O5VwQVa0RNpky7xQr2qaL
Y0pBXR3HARjHC1czckrUp9lVN2seuaG0mb1Xg51zH5JYfu+3ylqBXvpMoQ05n9J2sm+SiSWjT41Q
mNBAJkOrnMIQQVAsC1nuI4AJaI1CM2hUkX0FEo5RJEVIa4TIr16Ncewu7YzLdWsm4zqfu2kLsG1t
msR071I0pe9kR1PcysKRIi4wype5M5LdwvtVhhLPztNSXOAICjYZyBMCjNapp2sFaFds9IGRRfna
A5W/l1ZPJR4Ma7VEO0A5flYQ810eWpYTVw9sTRbWFmGK/hti4gshiMbBO5V255Fk1cOHWFgIQHGt
70QeSdwfpBW2qDbI4YSY7DoaARqaSawrtBwGmR4t5ZwbvbWrh2V2sqNdNxBLuXsaqum8+N1XXynS
slAmr+ZLtSGmrX08YK8sNYyDDbxPqDPJryFrTkU7ImVNivItc5qHucEq5MWxHvac7Ch/qOAc4RvR
eZnxCpIaBcgwODuik7xN40zbGHB4lSTFgAiK4VIl2lNX6E+5HaGnsbsWqQ/xbMWssEXW/WlSfmiM
CPY7vvNuLtTWbMVTpFvrqkx3rSc0dNy0TOczvaya3kzrfNE/2omVanbfsK4cyTFYLxNROPZoe5+Y
Uz40uiZJeL7RmF/uy4agIHtcGMcR40A6SbhPE3XZjEtpzpIi5Kr9iHWKq3DJGKvEHOPQnfQwdxRl
sb1xvZBMECA0aQMgc1K4uhEGg9/3EZfSFqD85Lc1D83o0G9Wxc9dFR+oIf9m1+J+zJAvjWnxzXc6
rkhbUsmj9VdKZPGrSuStaXr7JRssQKqsCYq+OSyiUEGnNExP0Q7t+fOPYBwZA+iQVwm6aoKuAB+6
d61Sj44aXzXZXY8gsnnbHfUMr5XDjg/YKB9RUrJ49V315WZI0KqR3DEzdTgsJjHNh1G5dxiUIQYH
oBKc1S68LH6AArlZ0BQYesxFojNhPWkBZ5d0pdxhgdFDY9Mws2+oBtNXpdmrXVZ036y0GTaZ4354
gNbnetELwkabm7ikVNgYLBYbmr5ObYMdgQH60hnUelfYXOCEe+euaY3nYtQ3WWVR8JnY+S0ZW7ss
A0CwKmff6j7pPtFr4tpvJQo/FhpfDwt7eu6miEV7aqJNvFB/6Fptci7hBghGROjlkmUV4x+65NGE
fVM3B0fhJTZTLCGp3xzj2swOvcCOJBJTrd18OHqIJ0Tf3igt4whRKQy8WN7Rp95Jw6nZvVBDjmJ8
oSND3je0QwYkYRPNhYwzTDvT3CEx25k0y155TUH7r0gR8+t6SGbSqZvsdWfKat3mqAnS0do2dvwm
4XAfmP2vC0nTe9dXlP7wmGa14e9kknoh477aOWPz2E79h3Src56nx1Jh3Kvnnu4a67VFvYVVMtKu
KGKDgkgLyH9N3RYpdD3j6iMRa7ARtnHQx+VMJtWqHout6CO8Ry2SgRy7WsIbtSpEtE1te4uJo9oh
vtl01TCg+Ki2leOHxazxdNbazdAPHzifDnNcI3yt90RUaXuIjVvON3klFr5z5+H4zFKTQkBHfczl
9EhG75fZzgfXTqDmVHxRzpwo1wUGMOZis5TabUHzzkrgxblQ2HtsmZg/2u4tQbylIiy6ssLvCIGL
0q0oRIDF7L2q5htZeFUQq+6djKk5RBBUomdB4nIRU0Icm5tcj++WHmwGmgjroP+hTct11xX2bZU5
SO3EeTG8bGlAx2mG3HG15/CbkUn85HsJj1ej0dLzh67iYYTfhu6wSdLT+Q34I9VhVrVkxeoyo1fv
FzeDzZUikHv6SbcYT3Yi501EchGQUEJ1rko37cV2/w5Ogj4TPNU0QIcWQ5L5SEik1avQX7yL9t0Y
vQIo1AO7HzGM1tmewHRUgxD4EKnuLXR45dcbXePGqb5MoxeIaBFqYuFZ41BMgNmiNhtoNkriMQsz
/rItk5NJasQxNcZ4+WbrOArEOoLJ94ztBE1emFur1EYn20ZWZU4l9H03adskbsud3xB2+Mgvz6yG
KxZKHCgAyzfTXE+3LZLPt1rnPQoVd4UZMD84yXTfCIdAu53QEpe4KDlYm7phoXWec0TAKLJimmcT
/Ag8Q7eFyXuorSsNTRZq/qyK25q3WwAVu3QsYo/TdFvF8oVIT0sPvap61KE3C+06xdrYGijZcv0V
aOHCOCX0SQWAjKi4CcOkV7hHajGdMpog6Cek3Dmx74gyisI0dcCQSaaL64xIu9whr8qKx5bQvmzJ
0cOy7faUGGFYPkMqsXO3K6NwZB0WUtFGgsxsKR0Lf7MSxtqrYCcQTADSBq2HQQbEhyap4iqJmqa9
uWRoc8g2TNe3s2RbDay2ltupiyFyCXdsUyC65lvHRZA+GnFbifsJsUK8p8JeVW+pzYO6ZoS6abQe
knlYzEg0m6jp4nNCNkAVkqM4jIJrZxnRJWD/oBuVyvahQ9sAxBN3LkSCE/Wfw6jP6c2Ye1P30lVy
kntspFN0wfy5Gyfax9a2naZ5qFH/sTx4sWO7m6HVEP8tHuEMtAU3jSc23egPqzLF0r3NR0lEYyaG
bHoupdneRdK5RPi0rgGTWyvMfQi8a/sqGShv/4GQjduSZk50tX7WtQer0Nxd5Be12CaRnum83hdU
lpFZrjXpc4Gi48abP0Q+JCTB4RU+9VQSJmD5Gn1FmgtOjASFKNlaZis22GS+BvooxSbSJYoHQ5Wm
/YQZCwVKOTaI0ZUkOQAoKKkqfmiDl68udNNqrFIAzHkh7akhUv8FmAC6jUzOVevlxUF2Zrshc7bb
NpNannHxqVfatntmNavCc5xSxuqY2zHPIjRqGnI6bJz4f5Kp2/tkPYALdtoJyrTaExRmn/KBuP6F
zsw9uvr6rio47ZxZ64lxaMm34sd9cJdFnBZ41J0onORAfbg48y2JFEigEQSt2AmAcQsEXEfcY0uc
H72ix/wcFe0GK0310BYaqhfdKwKvUvZZG1TxvctEf8gSLXuiOJcojT5uvrCNMiUKZvzPItLdr0ZR
drfSham9QdSQxWryll+RI5KtEXxR2ZyCUtV5ydZwUYAy96TmJhEy2+RWq7/NTlqATnGM7DLQOqTk
3ZUfJc3lXnlT1Det2r6IAq1CNlUbbv7GzpqsFTawFToYmnamKrGDlrty36T6tKGf/k2rnHGPl3/e
OZR/4RnUlpjUvylbw+u7t1qcu/sYyIX678ELerN84dopApuoWITvQ7wmeINcBRUlT0qXU+gV3dHv
2y60CugQkuhYT0TvGpg6OW9W5WANz34bkSOMzzckFiQPvNm1d/CFn62HPK5FhnI7jvWNLDFEximP
/TJaIsg97vJ8oYbWkAIBViF9k3L22n5EkfEYjTYqMd3W1ogRKQHGO1HFg7uOlU69fOwTzVun6Tsc
NIuskBdw3kDZ3htZiMWquEdrxe44ovwabezbfBNG1JlyiW0lYWEVC+VeRMZyNcpW7SGOBV98mLaW
CTTMN+nyP+Nl/pY/6v/NkCssRv8OiXks0+7z438c0zL+qOTPkMyPf/AfkMwf7IqoKMi60g2DuxrI
4/8kXf2BAwnFHWgN1QAm4Mt/QjKu/geFNabwHAtLjuPYRCP9wwZl+/wR+I33IzeLfqO/g8iYvwKA
HN/cIUJ4OK5AeTyygX4FZKhpr2yP0zTYZPfyrFZXwe54ewy//HD3V52zeLj4l/0Tbbx8mI3fAskS
RQg/vtxvH5Z3UAuIxgNaxeaahMiqEd5mnFHKrEql+dp2zgv/2HB2EozUJMaTIWu2Dk1hfqSlOaXH
IPZQMFfG19SW1UFLXbrQi1lsMG+m3Fej4hDmML5HsD1tRVmrG2h6FybatF9KMCYcHoqyZwfDNzIO
Z9a/Xazy31wjw4U8Qms+g9SXUegR6qtz+E81meR0gjE+p95gXfhw+54jvvevc7+ssrBbsg5UXkxc
o7GFTRf9tOQQkXnmvZi9p/F6w1E1DGfz0m/cSPqfqkICsaP+gqTsKNJsa+2jh5m2DYXIAs4GBC9o
jHYs1+VQqxreTU7OXhP24N1xTjJARqkxTQRVSCHo8qTE+qALreDH18csJtKatqUcPf8xIoG0Dd2i
jqHQ3JmP8Cf5mlS4vMB+EQrNuECGHZrBNlhMb45C5Wkm5zXg21k6XkTG6BIXeVBgQBBbaqCidWQ2
SRKUYyxOWVXDWtFCIvAxRINrbpzBpkHdL+z5o2M7Q4Cn3NnZKuDs5iYZI6Pbz5lOfqNdMvSvyLEs
7qvRd69NU03coGWVn81Zi9C1JgUOehMpCbri1C5fkXik6tD4OG1RgS7GhvgV683opOvdEs0xw+Un
GX9hp4XnsbHOmZus0CFduzxR10hMy/4Bj2zVYyNSZb1Gu+S3+051+ptu9DPug6RMYROy2ArQXYjx
2GSN90oSDarPLIrJtVnaOd4RDm49LkaT1kQhVd0txJvV4M530we/ExzOXJrl+6ic8YOAmfoFiZp+
tkWR7iDkxbHXcjhd+iOFCBmjPLlKdHfZ+4XSHnIkJHf+NNR9OF4uHeLP6qPdxwiR0kKY96qQDH41
cZjMgzjyV+0Y50+V0dQ37KX4siN/bIEUBw/PWpyNpGEsQ/Tdken0XiF58AKmzWXLvok00hKNHEJk
bW697jPKwPGeGRGs/CUWd8kYKlCqP9VG7zth4UXVZxM5bNIkaIBvJpVcaBIYxfc4ccwlsAjwuU0b
R20bMtbqtZEIcV37OEpWlxanbDWQaFIhVozBOUtZsNT1aAe+e5ph9tsk08pNM07j2cUXepO7fTlu
RlaJDHF6Wp691sHBVsxtj9Vfj5WzdwmbOmsTjqRNyWv7hl0gj1e5HPBi/3Sm/wuK5kKB/PPQgmqi
WcmCJHFZL1yaFy4n6E+QtTTyTrc7YmCLJqxQS5BhtvtvfIJ1qVxDb2gjQfj1E9o2r5s+5xPAU5tF
7PT4b/Yb/fkdfvqE32B3YMDRkopPkDCqfAfRtf+d70CoNvG+Jg0Yzm+phMbCwJ9h40OvF6IyvMj1
/+ITfpQT//MXAR1HlChyO6yAXIim83t5MfNRUltZxHPQVfZ0ToAn7xc0zM9pTHzhUW/w8vDNLiFR
5BuQGpNGa1OJ4myQ5VyTatRm7gbmXD5PtWGLoI11gsUaY9Dlrp7KxthGDrPmScdnI0OjyJX5F4/S
rxF4fAOeHrqHCREyPLgWcbkff3qUmGwJaiEeCA+NcdK7D88nJLvSiQCz/+KTfuVZ/vwkLEqOpdt0
kPE/fv0kGs1osik0BsVZPeDCyBC3LLcoYZe/IDD/9QfRrki56Q8W8dcPIqPXJQ4OWbrdA7MQ+2WN
qA/98eXfvyL/9ScnTGroLuXt/O7/y0vI3lF5szGbK93FRzhgRipKj63f3Wlj/hef9Wvq5OVnJ4hX
FvrlP3zmr99e+EuGsq2TAb7qvYmQ/M0F8WbhQ6pyTMSfszPtOvFn9S8Ol0ti6U+ny48P40vp4AmW
4L9/b2zKaRz/34Sdx5LbyhZlf6gRkQmPKUiCZJHlWE7SBFElAw8kTMJ9fS/eHrTMC2l6Q7dAuMTJ
c/Zem+k6NAgkLZvSfQUnwjcigBHR+u/eeOmSG786W30d/v2CyuC/nM1f3ieXuo9U1Wt4JU/I70/j
xNwKhFVnha3p6GdPArG5WjZpsrGhu3qVgxla2VJ638zSKG8SAmUuFkLN3dDPEL3sLs2wettLdp9j
4TQ3CNHqdJMiiKWyc7TxSU0VbhaHzdbG5JN4yqVWUJ/YSYaOzofnmPyVzzFb8S+x7+bgDH045yHe
m5hZj1vqNjTQRYHxttxp2doJ28MNTWDrnKt1ODbkmCF3QGn8UeI4cyMvMacXV/mzh19AujswiP7F
0dXUX5LBw/yTtPY6E1DCrAHC4SQ+BqWyh7KIGbEbMM80oy88sgJukh3SLM4ulk6+831IFrDoaP3J
Z4fbeYU3KoSVrimfJqRp5kn7eBxvgjlpn9qVDsNxVk4XLcrov2VLMjw4ddqgukvrQ+Ul5OQOMMjC
NF8IAe/VaHYw7l3a0/bUj3yDGahvUs+n0+6PjWFjMMdbEs2NVB95ZpTZVYZKjPKwFNV8r1aoGSo2
0ehX3TICaMSHiK/OoqfTisfA6v0H2ZnNtvFs9+yvqJWNkXJqk1Q6z7eMaJt7M2jGKhrHQeinBNcT
Tdy27c3QLXqGSbj+k+nEZArZNhr7HolK3g8FHh8zpVdRFVj2sfY205VXRexwn/nF5wB1JoF6BaOJ
K77V76xHCsPgaapZw/cyYa5aAWARBGDx2Fneq+HK+Gx0QQsgOtbJmf5CPd1wM82obz3wiX483mh0
tlWIzB1Duk2y8/PEW7MzSIyfo5qZkX3WbHXppZsYUc5DQsN7xR7+qsyVgUCAwGg34gezeardjpHm
wqCIJNUWUWzuMmYcsqa71QMiud4w8iIcLOCXJg2D5qKHRahojtlonyou5X0A8/U4xXBmDnXNHPWZ
6KHV2k/8OTeh6VsV1Cpl6/jB82Bn5U6bCfrioXa3c68mehh9w7NMe67xIwLo8JFQIU5RPwivvGmn
Mc33TjtOtM8axKTmPUjLPv86CstF8swExDgsTlBOT65w8veesWpzsubYO5b1Whdb/Jk0WrGeO89u
UXfZebAAsIZBtlTOtnW7/Eu7DjnGLOzjQYyN0TT3Nnsysnih5VmYczrPODJJc/W2ob58qwsawVFG
G5mME2uIansJnlK7KiJnsUcmacIc3s3STiPboK1lLFP3MENrpny2FW3qyT5A4DejLDf8Q951+t1v
oVkC+4OhCFsA9pC0yyvZM8MVFmY6Hg8YRIyXPs4BdNTww1HtJjr91ujAv8QxdklEzPX6xkx7onMF
jwrxc242GycWNRExIwYCU60MMFl1aWLGwydSpfz3ZWlhscI0svYGEnEGG/gcHMPJ1tDs2uomcztp
vHt9ask9tjNjhzQzKEgUARS0VeaMpsq1BYqzlEVu3NPn6c/2urw1tUrf0VjVZ1nn61c8LrG/x2kY
NDv2+e2ysatUAKM1zJwoBBVnL0vWJUy8e6PbO1V8pRiwiGc7JFfVj2lo0QkrawouhB107l4EqnRO
QtezeZ/Cr5A7aalsYWjZDfg17QwLL8rtRWwqZw7ag5F1WErcuJ7hLSCFwAecl4yOtDPFNeEFpd1m
24ER+FbUWZfihDNhVuTwGHAgmPMzv7vG4OZP7yKfR/V5YLe00ZXN0gEXLXUjyK6LcbJyr7YP+FMV
I2QU+ns839PeBCWGz9vLm28ukUsLGk6zuwFeRgMOPMG688h3vfo/euOSCq9KInyJGQK5ynmp9YyP
i9itm0DJNNk2Okm2rT8srz4K3vUsGTrcMuid9XPbofEmBryuHwaATnsNiuZj0hKgpA5UakZusSpr
J5rUt15KplPo3RJ1Is+o8w7NYPvyCE1h6rC/LWvghtkKY4z5cZ6vN6XIsibyhtW0HzyYVNWnIW6n
NrJJCcwekd1VO1FpcaPZA8ovEJMk4ExIfjZgCoGjS5bjIzuw1T6AwzfjA0PmFGWmCcrErt1LrTS8
4dVVi7nxJcg1pq6DwceOZCs3eSfQ1enu8J8TeUXjYPajXK8wRuepXcxX8BKKjRY2ipOHWfrQ9MBF
bpdREuHNNryDXmY0TxUUNcWbAwXrlDjaGbcAlYMHUpxMmt/mUqmbZa6IkrE9lNehhEN9NTh3zLZp
X187rBiHShzEGGV4v4kMOhnOWjJfoH9xgdCGm34sXNM98G3oDijbm+quC5p+n6EKfatA6BL/QdMB
0bwcoVhMsnpLELh8WlkAvCixszrqDX/Jt6y247GFbMJb4uJiQ+CXyn0iOv0wrNnonSvEyHJjj0si
o6KfkfE3OOAu9rDWXNkZ31zP25cMWSfCeImzJ6voBVuC2AKYa8a7ldyDJVyoKvb0qEmykflMOXLl
NLDlTx1WMG+VzT5dUQdjO/CsYydGKc/w15CQXNUl9cVuiE/aFQg9nqqUGPh9H3Dfw15g971zoDtf
DDYpdTSp1X4htf3CMk3XNhWjbg84GHT+qSiSYLoDhpFvvL5u78h1sf1zlvSCNlFXdvrUANyh7eHm
NAnAzPCrsaUufEwFvARE+sYmXvL5ZhRopuC7A00rhrL6YswQ0/bm6E/0dAgOKnc1AABwQgUDaKtF
ivZhGK3cVdMqXBpVShC3XWp0KPGUO4cM8VSxlV0uJyrPJMDwaATtQstGAgMP4/idnXyLoZhArtdp
kBmfMQxM/p0rGdKduhlLJcRl31ToLerkSK4yf6IbV+fTiogBLEyCoGqUwixYa7tCHpgtZs4xWXVR
3xARlW/9dhrSnVWhDb/AG8bxRYcP4pK/Vt22MuokChx3pYJSyzPBXv34JEg7k1mW3/hIarY1vZnt
lFgHNPvpXYqMdh9PQRoRJtNuYolcJOHtr8JWM8kt13k+zILOW+k73UoH3vXPhcSX96M1wDyaY08f
rc2cPQMUo+ZbW+RIWuO+Gh9H6EIFImGzgF7neMMdKEPxuWpnVbCQaLUz1nE50Xyf7dAfAlIT6ebO
SzS5vV1+muifpAw5GJWB3l/k2Rz6jqo3s8ezWABK3AaFDaxiRuyFHmeBCE4obXKsC4i9IYIWF5Ty
5D7k8VoxhfUa/30qiLN4BSattma/BjmfNNf7DByni6BkrDvA0hPFhCE+GzNhlQT/BP0jQY3EAlRV
757MSvo0Hfy82YGqqYxNm6e+GfmxYSGuStf5qEbKxahp1Fzf2KsRf1QmfB4GQbXxmW0UYZB2phbj
yatT7JD1mmGq5dovjJriYvlmenXcfkic1VmkvcpAe1RmXfXkQGU6MKWExKi7IKXWoo27bQpfIsLH
KbUzrQZQXc/kkPyV3nrWS8U+oVJiuVloEh4NODxk+QLs9c/XoMYN/Owkv8YmtT9qu6CCprMZznlx
xCdxYo4VwjEAKlcHCB22uJOMY7G0RBM3KdabII/vZ0AAzwoRBKV8T2eI4MmRFwDf3lDdE0JLp1oW
wbKG1JEwQaw1idluFKv3OJl5a4XIjvw7v81r0DSWc6fFwh7KrvQPdBnlC6+cv/dU4Z/6QJmR4ffG
D5nwZl1Z98txEkE83Thx2gIxnZVF1bjUyVfXVnrfrqsyXrRVAJMiswQZR5PLWl5rVEZwhDow3JG5
M76qwAYQ1AQYBop5KHedY8BmZ5vFIGsoinNfmsLfMROoJcIOIEdxN8frMVvXJTmWRmoDxe0rsQfd
3CI/L69uGgO9hHns8jaB/F66jQV1oFOfMmzy5UaT9TLthhU+6bnQ63RqUtNaEPB0KTo9TXRhSaxN
tpP5tHzla5CjmF8rRqsE+Jk32JTYd0Fn5qhAT6Esjh5CsmHaNEK5/QETZjpd/Nn2aI4BO31Y8rL9
aL1+vLUYnzAiK4JtjI9sDqE0xc2Z2NHpkxiHsQu9ep60ua21O7BsJlfVA8k0eXtu6KJ7N0Os8up5
AGBL6c/99HYt6VifLDbFxYZaZLzMY2k9GnPcf/F7KeZdSvzYKUkFthmntN/xm5I/mtiVqG/XaRIF
r/HQpRc3FohgcmVjN0YxuWDtSnBEtLaY7wpsqIfeHrvpujchPStpr1giNXZfVZ3pe8Po6h5IdVF8
2Ind4qa6mkvAAkfrIuPi1mnT9TMZFJ0HQA20IhtVCJBXFNRbDn8I6wyf3XIz0qNnmD0iH4SNpvk7
JJcFW8ba3dZt3JZPQO+ps5VPoB1y/MvR0DvUDMCecB9h5x0IScMhOQ7RAgr7ooDk7IRovZ0mMQkP
cS38PfTn5AtRCM6zWhRUmRog7QYravbYdL147aD/fNSrKO4delG7cnZ7AUAXJK/ZKY8GnWxPvpl1
d+nacNhZJa3a2enE2NVV2Y+yKYGQYVOf94GdLneIZtmXD243721wR8u2JgoTLqltQtADivZCquZy
k2I+QzEAxzPilXOSTWmTrlRN7lcXB+ZtQW89h2km6kdK0uazHqWNUJCTDxEFUACRJpmA714SBflv
cNhpMhQycVgDw3bHuT8XWVEimURhOjU2plUkd4+W2cjnyS6f4poywaG7QSJCJkgys0sJVke06w8W
GnmTY6m1oxg07HGhfsfZvdb1W99plaKVvMrPUgviKgLjHo9bY331hVfspq5tjtPqyWlTq36SYd6x
F4kxS3zGl2gcmlnRozLmXqNc6Q0+GaUVr/POw+alKOyanuS83IfzA7LYZCf5yU0HuzmavYFXsWjd
+iYzlb8Nyhic/ggb/tHI/Pmz0SXVxW1lsnGMZD6VDGvOxLCTVWChJ79rfLc6jItVXLp48HaCgdKm
9sqGaMQsuFLCRxxBbN7Dnv1etXUHd/qitYOx2DN795DP3K8tDwFZvGkqCm+nhBHsLT4oRjjN/IBN
1tbxS+vOhI1JzF8uPi2mfwv1Nyq+U5r16yFhSHDsZkLOwyawSHubILNUiz0/B4xyHmEnMGGZnDl2
d1lWoVStHGPdQqCynnQ5uft1RFq6md2xAmqfLcWhMWM6Fo3dklyrewLItMTSN2ErD72lQTzLfx6L
bZWWemN3AjXPhLCUbTqqK7KASjk/GkTrsU1uuzOmxGHrK8aHcQrpwJlY1xyJFTFk5MD/1AdV9QqP
3ywQ0ghieaUDEchSS7DFvM632nNNiJEy6JAxD53zPemLZseXvv6inX4zZH4OHk1a461aNUASiucX
H3bhU6WbSlO24qX9uvqBeluA5I6RsfqifOBy8PrMakQ4KGeYPoP2ryLUtcLPs7ouQ79rb5A6AFjC
3jYb78pLGgREtEQ67/j4JYsxfdFtZ7GxiDK8ZVNI/WruxDXcYRvIloDBtIvJfU4RS6VDO34dY1fv
yIB5sInCJW5TsZMK8WuNZz3y6niGQEDGO/XQE9L83V3oTC0VHv7NYKbrp6CO7U9xv0wXmmDsJYPc
qRG7yF7SroS5SwpTwRY61SbDuJWBzQ45VPaEETqPOitDBCHrOIsUc2k4FCUPwa5jngQgwEtbUnMz
ibMduhhCGatLHt1uKe0QpYpF9cuTB6cjnMenazynejXODPLyai+kEse+YcgfFViz8K8JJFy7oDK+
DcDTV9S1i/iOtdqQOyOuUJDLKY2cGJzKhNebyaT0wbZMdde/e3Zl74UHirrVTbYc0KFz6Km3UPQD
Q+8eTUPJ+7nkxgWF0DsCIqctxtuJekgO8Z3dZEEbtu2VQSDqfnVuVdY/N0q/e3433q6+uVzsMcjO
62KvrLKIq5HG7tNHGIj5YYmHEtUTwQJ673WO/rRmtefdiKGaWW1Bm9/Sk18oDxs2TejA06P02cey
f2rdV/aG083k16Q/FtM8HiB5DN8URSVoyMCHzKV4NBA2Cr2Fel9vIdqBvEuR3r4iQjM/ysblPnQu
W8cd+HgE2qnfAPHyBHuy29pv6uDQdXmmCW6eCaqk7GxvUzLi8oiSzSatZF3ql+CaS7nN6L7fz+mI
hbnTFgtHizE2IZW1HT0yX8om8sfBQ9jds7dAdOBMH6aesmwP9VUfzbTsA9AX+fBeYJzYp2os3g3L
9uGK4Q65iVcCRyM2D8u0z9rgntfyEXIcPGx88fimZieGd6xtJwqAfNRkEbBJiBA4WrdwOJHPJ7EK
trlKuk8qG8kb6nuG4DAy47eOLU+wMTUoEGSlfveKf7CFN7HmvXWxGobF8ZjbkPf4/ZGYjCrGauFT
NlkjCtst0bMTBJjSpjFoTW53GyeL/42G5vfGrB7jlKhrEE++eY8yq5HRyii+3CXoxJ6swdb7rDOz
H1ZZEHQWkxFb7nyjsqGZEVaNM3CB7r3kRe7wKqTEKLTIxJhTAF95T5RfiQ3bnvnVjtFbYBwt8pO0
avCDZI9K62iuSug9/Hs05v7Ud9jbcYUWobb1UOyQVHd5lGN4L3YdSIF2MwhjBDBX9h1O6yxZx4gB
c7wg6YSk5SeBR4JIpooeQG1pnQ0E2BZZ08kSHNKK/v5dSnLmEiadQ5hwjzPoq6Q5PmLSrLJzbtet
s43JlvEO1rIAnkOn4r4jcZBTqKic3G2QlHoPF2MtHhPZ+s/KhYCHmgw1rkY9TStLJaI4BhPws03n
0GRJwipVbv5gBp7hbenZEy3PAk4OZ9230zs5rpO5aa22fR9p063fBjZa5cNI3XusWQPnQ41gYAh7
PAqPMiHyfBsXtXw2rtXuIbEt2R+Cxoo3w1DXoAEMyGax2z9pYp3om7dCfl8zK41mbN5GGDg1hJR+
tpQmfjjNzyXXPZqtzqUDLUVEbZLd2uNAoE+J/f6xT0x9mJASsI3qAhTSscgeKOumO5jDCPc9iT1l
IXqZf+XO8bd60YI86hy0AWHMTtKHHaCleS+aarJPllMbKOX6+LW2fLGt4rrzz8hmoAP6A134izZ5
sTcZD/FrRfBBFSZralAayKR67fRSLLuCzMh0t47GxAOU0D8NtZHkrxiOgKxs6ObX2BXi7UpEwzkZ
YhZmr0DyXZc+E6BmfudgRbxD9NM+GavRvaDXdZis8cWCmZJj06+Q0NasFcN+dH1/V7ouItLKhyx0
amgXPg0QxqZNCfnNPGOTCX6UAztX4JFarts0vnqpQUEvGRisxAauuip/DBM87gdir9C+NOhKj3VV
2AaXZmz2RVK0nytncW5jzFNHEQzTk7AwX7cEFWG5/B4oZTyCKO2iPPiWeWj5HAKQGHTSOZgpQInQ
rEVD+lghxfdekgi+GXGxIaCu49w6FWmVvuUIkbtdpku2ZoiN14SZcvBCV/B+TMtnjPJFQ1BYSq7P
lPSKu9igIBlmzUZD5acqXYZDD+EdmUq/6NNS0wg5i5gU3cgOFjwUapgGxIR5XTMy4Fbf2UNbj7ta
j2BRINWPZtiZq5GcBCKlZlehvj7bMZTUiDuO0YZpelHeixpdiqoZDG3RtKQxPzLFSD4vTK1QlHTq
IJgZXtrrRzf5zxjlBqroNj5v9xcGfRJvYG3iM+dJtZEiy5kCs17N5x4N8v3o1VSCBX1HLhW7t2im
N1rsc6/kuwDMmu3ZlHVLfiPl6H2ShZmdDDSSiIVxYGAjni1yWepU3iRBPmWkLjStid8/az8K2dZZ
1BFTPr0pxcwihKCUZvtOWXxsIbY1O+iTE6M6ujaPahrXU3pFpz3WjOc4M39Iygc5OP5jBom0vinz
pTG25BMaL2uvxL1IEuTHAvnmyQGBI3a1WBHNrqZrUugE7nyLT8B7s8S1FU76rWvuLIT0Z56lOKKO
ElGwDLq+mQdpf1BxcoUcR6ruwKzrpen1yjyntAYv7KveW4H/+P6wzZMkN59bSjG5McnAbWgsrprj
aQPXBa+2y5TAJSfb9Q2Wa+LmjdcmnttD7vFJDStYBx/cOHlLImVefCk47dCsMtN4YihaMlwhGXml
cedZT9PgA14AetNvC7jVJezBDm8Cs6fxOFRBUhzWRKlun/TO+pw72Xi1aM1YWBYr26olsc4L7epH
puj5l3pouwOO2opUpGpQxSHtalRgM7QutIP0KKt48bodjOH8ifDulgQ+VTRY+9cpeCKbzx5uy8GY
ysvQkLeyqfxrjkk8+nIh78xVZQQAl3ijqU5KQTXiuT8MRC/lcZjUwLCmYn3EHVBCX9HUEB+KIc7y
YoDgSC99XBVT6AYJiQXLYtPSJ1xnehlHEBPbeM7ql36aA2pkPAIFqBLLMBDR0zaP1jEw0seBGBpG
X6CjPltJUh2VWNMDnE4wD3Zerq9Zb9noHufiKXUUfSU7nmKDe+di8qPPIdoQ5fBMCIealDgPUyKz
u4LwN3FJ06tRPufZ8k4On+xjVS0yw8rvN+xJU64+BlBTv6PgHO5kMYE7tfrAfcxM1mGsuUP14Cde
/2Sx7bdDFxV5dhMPrgK0Jmd9ngheiUAMJp9dCiGsY3NMrzEXmcUGp1/e28JX3kZD4Rw3CYlJYD/4
bs8nBNyQt6UNQXDbzDp7sJLSWo+lE7fNW7vm012ZAacDLFyUbzW5QXUoZD88D46LT9H1LMbArjJo
9mfNjb+2XbpdYVOCSrV04YQLqUsNaVcFeekUwtWZhl75yG83cIcCZrG/wg/oToDKuwfpUpiYdru+
KliDt41jAiRn5L6VazneuLRN0Ig7TA4wNwHZSPaL67QEBlqEXF0ZHVARLnk+MPn0RGc+5rU2v9lC
BYRiZdYYFSWizs8ZNSC9zwVdRMjo0Tv0vC/Hzslhls+m90Uq7Z8s33Zoq3cCkH3dxsV+gjuCpN/N
rMi0c/E4wmElXtxFr19li/0S9yUr7EgI0t4bWp2C40hnppZVLw+mttlkZXVwDf+bkmDnMJz4wSdL
IlxVgG9iJy/fe911t0gL04dmLlAV8ljVDfnt7dhsawMlJDigQYHNMlvzoSd2Ncoq3G6YvM1PshvI
35ils2sVf6pleh9vapIVACK1jBABcioiFZuFp8TGJYMFBbKLNcKPvGH0M7/RKaojKmcBcH5Rw4mA
9+TWc5T3KrSbM2YwsU9OOjhkScG8s2QGzX5FJjTwGYzV1KQM/r/xLsW7UfXBQ95pOlVkGu7axLWi
pJLi3so0EkpVghqFfWK9aUFxL3g0d2gafej8cWpWP2Jy67gTE1rHG1DmfbqNS9bjA0U6Cth0ysWx
nOLqKZf99MWqs6TGfELcbpgkhJw8pFms+gM6PhgZg+0e5oA6N3Sg3/NE49e6LOgbGGfmbf6dXIf1
s9k7TEYEk7buQLtyecFCOYjblAkg18LGqXCcLI3idgoy67vFa7iPhY0hwRpAkYQ14M8L3Di6DghZ
5GWih0klRdct7AFkEE5HDDPboqEk3CWz/JdqBUi3c0fttbseSh47swqDSpXjZTrGQWKk20p7yoio
KBTmVGaEh7pM1vJ5yVYy1Qw4YSZ1XUBOJqtc1PBJO6H703Jfkp754IA0ucVRa/l0XmWPYRkQGXXL
9cZFMST7+p4+p598GdfW5EUB0c1wiynCNqnG5FZnPWJpayEz9NVtKLOCZOln6EeGMx81pB26zj6N
NF7xlk2ksUpgzwnjCiC6Zpgy0l3LYdwR17lnvQARMHtFdlMkQ3FJNSBjWivzyXG89YVpe0IAhJBx
Tv/QIlkR0e+zMjLeq0nnd4l0aVIj1EtQlFCn55FXG2xh2dTzXqxcML0xqJ6382q0ILrntPvajTih
4FEO4xcH8qjmd6fVA66/YIb3VeD0ovHd7HymEvVFc9SLvdTVCaajd8cWxr3Xw9w9SrIL4LyLmonF
WPVAGeHbxP5QkMCsVXCt6Usby2xve5DUnOqgfdbhje8JcWFwRuO35W81EEPs+LjwsRlvBtfV91M7
om8s285K8Gz7mMRmOgsV0XVuYaK80M2DRQjQ7VwbqXVCW9fMR8vNaHHBDGweDNCJDHdGXhUm/Rl7
jba7Tzrb4d2Y6j1etfIk43R9j7tieuoGhJShXp3p3AV67XeqSuJg43gUWJEKEHkS1FCORzrX5qtL
5f2G5HyhQ+9YjB3sVr6DCVzJgqAf2TzMai52tlOMoPPnxb6ZSEQM3mDBd+fauZqUUm4Ljn67ggjQ
YYFtcfHkTL1EWdznIxcookyQPr2lGmJoQ9e9fmQKkS5PKAnKDmPh2vVIzVrCPru0+NELAYu+Cqwx
fWAr7497TT2ztXoYqRsx2gFQf7vxq911jIs31MVNh5TByS8sAwXKJdHw/VhUte/WwXzxpJ6vSCEs
wNYiPiPtU6yCDt8/AkUgnzJsFCgEgEM61/ziDrcxq9SYx8yHema6QcO4xpoHw6W1TgFQ0Og747bC
QCZYSjYVwrgXSyX2q20Jb1t4ZvrNN/kph86eVc8AAvQiu0VJZ4pfPKenxe/nt2AtoLBmgUt6BCsu
cOuRjyGUUb/zvyX46ItjTdaVc4s6EasqBfwM1FzBMloCIEmh9Kfl01Db+Uc219Z762MTRAxW+19S
lE0DQTmqwu7lJv43+HIEXeKzmDFYLRNsMANNNUuX0TEmSvPqPh8WrBASXQbAWm9R6wH3RPBICxMZ
iJn42dNYdULdFbGYSDJZcoeCxZ7UeF/Z6XqT4r3+KviufreaNl02Y2Gy7jSkevKc5/78yVTSflpa
Q5ZM2bMsPlzLM49pIa0lgloQKYSTWcucEE5CEMIYqDX2bTMYwBUX8Smf06I7Nj1Qwq1mocaiNTJM
xmhhXlfqZKR7UA0J/nRlt0mxMW3LKXbrGtP7LhKjf7X0bH+kNQX+NRso5mPCp3W4yWLQS0dm5/Pj
UBi62f+fYYYpXHcjS3hW4OyEkD5ec2ngKeHXyy6Frv29dHV+XuZkejdzeMSdJcTnv6tD/1T1er7v
ofsgoslDQ/ybULmZJAw/DbAUP+eSmbcVL27grce/H+V/CG2ZRQqfQah/jbP/zXskVE4e/ZAzjTcJ
LDQuWUC6QHPHLFfZD38/1K8i/v9ktgEcpwCNveMI0//thNBnqbKv6OiuKTs2ET8XTfz490P8j2sW
eAKzqWdxPsL/TXLtWMqYdcEhLPWovGeSdmni//0Qf6qgfZDfAkyTcPB//Wfm+kk/XqREsdGtthlK
T+DPrTAr9niTOSnrH/Jg/w9Zsi8cG0I5KnVfOlfT2s9KdeDK5M9lDVoSFYdAbNg5C7YIB3f+Wvk3
WfBPOfKvEfXXG8Qlw+SJRsSCt3W1wv18wIYQnQ6drR32JUEwNA8xQ9bdPgtu8+w2gTHKuNf9h/j6
zzt2lT2jYTMdX7oCJ90vxzQThpqwB5lcjBez0YexHiJL7/5+z/6Ti/8qsw4EHXCX2yWx+tkgmX4+
s9kzGoQk1NDkr28gbu/H7bwliyOUIUj0DUXmNtjQd9wQl7EByLIBnrHhooe0SjbGlvHDzts6W/0P
h8CfbwQ/S9IGQP3tufbvj6vCJ5x1Lj9LBvezfh388z/OG6vkb8p2DsCVNWHg4Xr8/Y4aZUKXGtpc
2O6u5z1ux625MTf0gsI1/P/njX9tw4R0gz5m+//OGq3lJtnGG3qpG/WPN0her/Yvd+MqtscP47nC
8v+fr/LnuyEnVcJ7kHPoL0fc3pLQ4CDM+4371EfyLj4YgMtDzR14ScOnb/+66OYfb/Bvh7++dz+9
wSMctSbOObxBiByKhUff29THL/fNhvx4OqoQQo9xpA5fkbKEwEXDuyX8MYX5Jv/H7f+d/GZK3msW
KgwpCNhdVvpff0lP292bO9eFKqk3rRSbsXmD5bLpFsJ1TCA2hiIdbXw3+9eefgot6SNZlf8A+v2x
zGBOwcnDN8Z0fWmav7uGGpzRaQCkfbGc+wacqxbDZcmhK06GfDDbfMsE6u7vD+Z/lopfHwEO6gtc
icIh/s/97YV0ywDJbiqZreTBXde+qYkisrcJeTKa80Kmip7cO+a4tLadDnmsPTzMvrXpreIMzevQ
J8mtSubLP37V1VXy56+yHL4hXAxsJ7/ej66HoWji/iKL+AOn/klQuju5Da+4ufVdvUlmPzRq/RKY
5b3hXEdL1odpy394X/7nDYHN5sKi4Hf4v90Qz2TIm8xIrdsKpS6hzkFQwosHVOmTPU7nDtHY17+f
+R9VwPUZ+OmQv70SZkdebUsGFBDWSDk0ykQaTsxodTcdmvQfS/4fq95vB/vt3s+Qu1GVcLARURV1
HvNvj13o38/oj+8KB+HN8hzT5mPGzfz1VqKjXcDPQhMQi7Nj1rQnb44WkfWPtezPtQSMn4cBnPU7
8LFU/3qYxDOGwRismM2e/7AQZe8SNGsQoPICNaJ5/fs5/XHhfCgjxAZiwfLQB/4XpfnTwmU63dg7
eRGEdfPZsk+5+4+T+V9/n8qJx5/Lxorw2+OvAqSlSYNmbVmbj4GWxjp5/ziFP64Xp/DzIa4/4adT
MHJjRM/CIQSSKraiYQ4zxdPbAaHE3y/Wnw9AAE1b+FRPrg1P+bcHQJHwbgwObHaDHEJwJJvEGl95
5f9R1P75snIYWHbCtCxow79TSpshMUdo8HHoydchjyr0KDUqHBwA+pOn/i9p57UdN7J06SfCWvDm
FijDYtGLoswNVosS4b3H088Hnpm/q1CYwmiOWu1O6yiQmZGRmRE79v7fdJz/11a1y33KZV2iUW1q
i6NDbjaoDkXB2oJoyE6xaqtBc2jREI365Dmyxm2bjs71SbxYLgN7ECnIxGn+Pg9FQQCLRiTJcFVn
v1pdekD9+CVFIENNveNfWuL6yQZiUBaTaM1JWIWpEpxCw2j76JvyKzMIxOBKLkJlIuJao3y9uIFw
I5IVY7rEw+1AG+i5G4plXzagXYl3DZTQXyTto6PXKhWpsBvbpP0Oe9r2+vgu3HGyqMLfKVnceLR5
PGoK1C08EYtZqEIFDBWB9scdor91epgkeJfg78Q9+kFn4yKVO8hWiuxh2T/0+Q+tdMl7rdwXLnzi
04bJWk3SvaI6ixIUi3OTdnwePsKdSaJMLW+N+BuMaNcnTJJZg7PDmCeByg2RaiU8qtCVnq9RWysD
Sq8ybzlI9e/o9683hVH0KHAr4XFotA9X6WCq8cjn5m16Ew20NJZUSLcyPJwr3nmx70yeqzr1iCnq
clmfha2ugvuzNyTNDmW1A5wDpsVMVOVVUdv4MNYyyT61SVdu7+yvyymgg3Fq5Qadjp/OproADdkq
BS2hm83muNncb473/NNu+rnb2bvDwbb52/1ut+Of7IO9r+3Dfm+/7PnL//mh037yy36x9/znA39/
4dfxa7fTf+cvzvTT4cdm+ovj2Bvn+Xlzw8/jDbY201/40+Hn9EumXzr9y+b38e357fj7COsY/3Y8
8vP3cfq/8J3HlXPp0uOQNoRsRTPgJDGhYzn3BLUhdUxZFYTPJAdRvsviuHOjO1d/ve5yl6usqIrO
3qH7GNjyvGHbG7RiLGtQwxle1+aQcgca4uowMEINb31cN7Y0KDapKuqqoWJ3NigUGGA7tcg8RnH+
RKP4gf5qQMbdXSsLN9dNXbqRAoW2LosMTOcGMY375NCNPAXJX7i47CSONpn7VhXFhgShQ/vDNq3f
QSBct3cZ6xSNew48DTo1azbOuT1fipRcCX2YmFq1PIpuEm+AKGS3vZC0K2H1MpBjyrLgMua+onGF
PTcVVLqnalVEWyIMYgeJYgNMZ8gH9IOe+TbVT/3WM4b2CAznzQCFsxJvP6fuPEiB5ZuuGQR1ZTrB
zu3DtJeKfZyQFrcz++d/XtXKI6Ape9jyKft2Rx/qJnH+dDv6C5St+4Wutn13RPXOfss3ov3x23S8
nbEZboWVXTPFpPmnwWiukPKY9ow8rdLJqo8gNEOjQqOtQbfVR1JQUdbuWJcmFI2NMlFCGLJ6sWF6
SKABhDXoe7UWFWnagovb664kXeSkIJo4NTHzpVwyG0MqW3w3kNIbtNaQYxuy5lACsHWKAZyLIqW/
I6EtHHgNH5VGLJzrn7CwUafAw2sVaibex7MvSGLX9dWWL0DOxHcgN7nLdCS60+F7bBQra7ZkC8QW
NFDkY3mKz54TdGQMlE14GsU1yhnCrWjdJwm3req/tDOdvSe+gXwiPeESdkAYbDrp3gVBFMBMU8Qr
l4UlD7FgBlUsXpdTnvncUOHGkddIoF6KTHqGfPQdEbiVsSxEGxqbue5IpFAmVz830fkRmOKYVEIJ
8NeulNbRZGRAfK1Y2ezSNPvnO4qFObE084QeCgETXQzDblQ6HIOnEcfz/9SCCmI8cYSSnHDzTwXO
XxfWTC+EcExrnH8UAviH2SDDBr4DIIyEFek18B6BWqjIsVZPnbwXATKowV3W3or9PqcnuHzxyzuA
VY210yJ7zP65vh8+886X0/Dvt8ymQQ3rAOorpoFvGbK9Vz9k4k8XThhFu6PhW9f2Qf8ldo9u2AJI
gd13hzjW9W9YcCtuhroMopf0pjK/EUitrmR6yXTkpQjzY5NzXoNXu25kYTPqksqBCQkcKbp5YqwB
kA/3BPUyeg0/ZLSW6ZX4Q5PyttD9vzc1UckphBmZt89EeXe6HwsPYsI8UnSbgvy3Nhie80o7gq19
d6N8LWhf7hdeCFDOUezhVEBd6dyW0MEZD4cSXqwgT1qY70okw+pg/fjb2cMMD2JZpOYjSZ/X+5MQ
M7SAMgcNM0bd3vl9AtqH7o9s2JJ7WMkmLp3C00uf8gWQIJ6sk7uc2LJUoSry1ic5RzrBfM6psB48
WRG6b3GdF+FOCalXb6lETmo1dR8Crhg5rRAI7JCL8YbgQFO8/hZDgmHcu2Xe/YHpzhrvaPOi98gA
CJFsMtQcaVEbKd7CKlzFH4NLG+lGHwPtTaYp/UksY+sWl+lr3iNd+5r7JS2DvaKn5HfzSTkYbU5A
gH5QfjWQyn2tgjr8QeG4PoRp3/xB9a8+0B/WhysB8tKPp7LHvxeB2X6tx7braCQ06f8V4k0S9Z4T
ZuJEezpY2yoT+9frK78QIKhyyxIXM/JUqM3Ogn6WAtxuUDCzgU3aupLfIqdkk/KD9QREEzRR4Kpe
Idl4URErNX16k7L0mNGab9D1Isnh8/XvubzW6xQcIRIwaNSyDG3m8BbabnFgCKjlpeqLipZCWpXw
EVQ34eh/N0dp5fZ7GZsYN00+FLV4t+GS587oRbkuyI0oAEpAnT6sjI8OvcAVl7/YxNR1poeKaSlc
vfT5mAr0+JpQgROPJ9FGam7HGj81h7/1nJmVWVgaoMgaW4QpnXag14h6BNrP6EaQrxVXAuDF2SrL
oqEQLWhGITtyka7LFBlFB6ARDrqgOzXdG+MPj4aaYV9X3rYpn2Xx1VQ+UAe+7hvzxZqbne0N+hsU
M1E+0bDZTlD2pt6vzOH85P60MFF7avgDt4fpBXMSm0pPosuzGmhA71IY+rZS+5WWB1W4aaLQiUFn
Xh/QfLNP5lTyJhZxkBvR3DG0EXlv00ecAt4EyeocUHBOFf7MhGB73dDSzJ0amvlGlWupVwHKdYht
X9CkelXQ87puYu7kn2PhSofICueVJc6eyIHqxorZyjFO/t1sDmHxhGzXdRNLqwP31/+YmEZ5sjqa
CDEBOs2xE3RfO2lnoPWGUBQwWdqynwBBXbe2uDgn1mahwUJWpQhcFmeIbnnUOIKR251JK1y4/+8M
zdy6h4me/kiGFbq3kvm1je/L6oWWiOtWltZH4w5GI68BdkSc5RX6cDRHCHbYswgBAE38kefFTeel
K/F7ydNQPyI6wOYFTe8sfru+qI3qZ1NgFFKTc+l+8+D0+Hp9MNKSmakKpgPulafgeu4KIozcyODR
3xI0ws8GhiwZcAfFAwfeCbvr/buu+qV05gZGDtipva3HljJRhInpe1z5lGlEpzfsyfGh6eXRRPIE
qMzM8ZVc73TNAkgIeI0OsKAFwjTRcKoZlCvQpQuWkwUFyjLwtYUjcDp95QumoHTtA2bbQkfrIzGQ
H3f0ECRAs4uMY8plXkOtls6ISSqjq1Z24tLeOB3zbPo1KFC83Mtixyr7XVD/qoJ91qGGWP9amVx5
ZWyzvQEODlZXibENGq0r6SQf2hkb3Shh1/vkrbA2Rv1Lgbqkg/w3hIgXqcmV+V087k5HO9s6Ks06
ZjdNcIWaEtIPasczHx0d7b3Qf4F9p4nFidR91azkU5biHS+NKalCPJ2Iq8/inakMfqTSt+LQe3rj
GVzRMvdODr8Ayg71X2G7uT7Z86vXfxz5X3OzuebRL+iCijnPH79Bb79tVf02b6aqPsqe0t/mVD/N
TY8awoRK0Xi2b4I6COHWzWOH6+dmKDZZ/jCK+3BYQ7AsDgv4iiKxOYFozez4AYQDkK0A9E2+TJui
LfY9KBazgCR35aK3aMoit8aVaLpTz4JfXiY+THFI7/DQ5alyo9CzlO0G95/gbyuZ0+RRWNS0CQvC
ZWzmksEAhLYZSm4O9bbWALE/t9GjqHe0H95V9cpun/xsHmBOjc2eCFIQ5Z5vYCxtq3TfhpJoC6Za
H+SGMs91H1wzNbuARdFYqImEKaV7MIb3WEA/MVqxsRS8LDxBNmSJdP4c2ijBmilmIQ6RgwSMmszR
4cvLZVpB/79Gc2Jpim4nF5Yw6KF1pCPY8eraFiaSQPehbX9cn7Kl8H86nJl/h0WrilDp0SMGjUWh
vFQFZF0afbqvCc1dVf9YFNvrFhcnkFqzSs0SMNQ818Jh4zXpUNNs6dNFv6OlP4hfkQ3/76zMvG5A
gqhBOYJlSnmdSp7wc4zH20CSHwEEr4X4hXPGZMfylmE8BKRZqPVB9kih2cUgAbwtDbp2BxPc1DDU
qB9GLBxU8i4cP9qt17QHV5YcGtVWvmEh2vMJJFlE3lQi7LbnztLTRjXk0ycY6odsbNtyA2t3m5W2
aMAEsZaIXQhVQLKJugrJJWglZxtNrvqsGqcXQaK1zhAIO8rHr6qO0LOQHRMP5uvrqzldQmYxZJpY
lfOMfgWKaOejg/0d/kiUAhzY1LadbiJouWJhIXRQtgdHhP4mZQ5rNn9pVcVDqbSclsLP3HtIhkmW
d6W0vGZj5pNqHMC9WGAD0lob5H5kCHeS2e+uz9XC/jobyWxtkPrTFC/HE0pIapDIiotDoHyZEvP/
jR1NnNXjRsgVJXIGsSOqrZ2Jj/CJNWHueNLKTv5MeM8Xn5yABqRXBLBkzhafNnq1UOAHccbSQEKh
AcFGFwrgo41LR7K/AUHi0wPdFBYkYKJ68CEoPPSVxC0vUNIboDOWE9H3AzEWFQR0mwu4oHw/3GGt
+ZPCl0+Hs1+kT2ZtTUoyZSgietiP6MskQ+TCtcWuM26AmMUisj6VQudrDqeyMPbfXPj9foRehUYh
jGw/6R433OcIUpQfcEnCreYLfmkDgPP2cKfov11kfJ6MWKYHSzDbdJ/neUoLK70FoTMCVHH3E7VP
e0dji1DslCqSfNh7Pf9bqbXdN6EsFLQSssz/kQOYCGzBc6HRQYa0vUFyESbEsAzXQPBLgQV8JGVF
XuYSpZfZ1ss5BhO4Yh2XXvRa25dcX/NJlYeugW1ivlx3qqUtcmpNPrfmhU0AOw/WjIK6ae7bQu3b
oJpXfGppj5yamblUFY24z4AZSfktgaiCX7N5p03++mCWrv6gWSYAH3dUVGlm5wLNjr6l+DpX/+Id
uXc52SvqY+SHjpIfhXCPULtVPOn6839pdhr9ycUBXkf6eg0NVjLld9tSrk5eYvQz6QPVtNYW1cdK
2ELOKqyBAS6ywdwraWGxKNARonGX2XjpFqwFC7ptpzGCdzX7ObZISWnPXvu1iapb3Ru29NbYXqQd
+vphjLRnjtLD6Ge3g2Lsr0/Cwgl19imzOahLEyUuxEoctQNNomQaMgn5hpIAQhhZdJCzZGWxFy5S
DJwTSpp6KwxjFnZdqH8DNaEnEXqdL1lM66GZ08GVuA+NkH14TQO/cvUlV83f1wf6WdyfhcdTw+Ys
Dmtw14HebhMQ5ePBFSeQvZkYiFPSek/vb99xBYIjJhwrI7uNfMGFNCIOAqfNK//DHRRRcGq6aIFm
Ju2TKMNOFNKPRQ88/a6yDa9S/cOPtP5t4tQDxKn6xS2ccdrtIEJthYCcvk297On6oJZ2DrdSWM1A
lYDs/fS0ExcOvbGqUbCDpVBAHRO+insRURKigvoDRQ+4a8rolYzMkwbleBEpNm3xHyufcBn4AOwD
xkJBm+UU5xBZw9OMCp4zmkwHZGDFnS8lbxbyNm0Yo53s2x6ayrHQwqNYUunpnwKYaWot+FLLX9Qm
vHel196go0TRDisfdpkyQjVcoUDFPgOiNp8bM3UViNDovvRS9IILpYaT2RgfyS3ZboaqGzzU4fCr
h2M+rt7dQvty3f5CiLYoQ6gamuaSyIP/PLogVD8KkO0l3JSSb4ri763KeNOl+O+vFxYyMGTFAAXy
VpifO13Y6zCyJ84AKyFKRy38a42/T2AAvj4e6XKhp4zjBHrlMUwda2YJiheJ9+uQOIX8A9ZjUf1O
Hz6UMMkI7e9Xtdm5cIr4Nwqtx7HX26LyiLgzBKai4sj8b9e/5nJ2p0w+aQ1ahTh05+BYMQ5HgY1F
Og6cQQa5wJDSGb5y/C3EDFaO4ApE1SSlOwc5ClBg0UU9xs5md//4Ov14AUbo3DpfBvvGt29uVm6+
l+etpDAsC/wU+BoQ5+c+0/itofQFJxIyy7YUbHrtpyy/9fXP65N3+Uw4NzML+lwflaJCqchJ+sbu
1IfBWkPdXh4rkwXePfRyKRMW6nwgWoyGRqJhIaNzbRC/ontP7Z5+/K2bruzzpcFMYHMJ3CAYoXk1
SddHF1cg/kRWWD/VcDzcdTUQoetTdoG6kuXzaDKbs9ATtFavy4QqiLVri9YuBmGwFcl/GN2Psgp2
g6Ciyc17ol/L4S1NJvUrjksOTYL87MjMMrgLxhRONZ0nc9Dey8lmuhwB6R2jtQLTkgee2JJnpyRK
0LBzTrS3ylg7De3pWX9UgqO59lpZHBMwFYolNG8AJjl3kMjXyW3r3DsQ47QlMUNmYtcMD8h3p8J+
ZekWD4ITW5MHnRySfUsvGfy2CYwMMXfyP6LEnfxGd4GsGb9GEtyBusuUXbtW9V8YI08xy5z6INCG
n5dP6CoNKkPNUqdLPrwU/fiUk1m1xfDWsMLt9UEu2iLNgHuQsuTH+RiFDoWHsMlTNAxpZVT3CGeI
9Fr4VWPDD3Td1oKPAJ+gNs2dQ6ZVYBal8nooZG8osFXtdel+pP2m6gF6Nq/X7SzUn2gDPTE023O5
MpR63GOoSeATux9zsCO/ZXPbkyQ1GrtNj9RcRPktyw5mtW2i5+v2p311fmPE/IRw59SjZ3SeK0oR
MvG4jKYwQHQbIZl4TXU4oYnMxpe0yh1Z+R1pK866OLcnNme5D5QkXDlRsTmqMTSSOylxbwzlVqvX
Kmprg5sFlbyotTDvSwrwkDWbOrk/Y7BhZZU0iJ3V1oG9KzB/XJ/QyxvE2YTOO+s5ywe4+BlcapBz
u60rGFF/jpXKI9/pw/Lw99a4ltIlMEGv6Rg/3xJDDz0paXQe/lmwVSAzj8o7gUxfVPS7ScylX8WR
LW3CU4uzxdMgMUw7Q0wdQcr3Vf+PkCANDQFggOIEAKyV28mitakNhHLL1DU62/KaaYTwPzC+ukdS
HCy7BsgyGLKN7L2lwtoj/WLtJi0wjcZBWsc41OcFHreTu7ZpoEDOBkeoHMlPbWTUnVC8N8NnXmzX
1+7iUJ+sgeEB+sL17uJ48AMtrWIXa4L1T5V4TqeuXIE+D7KzzT2zMDsUADDDMh9Sj4Br+T24iQ+7
8eYP9HC3+Vvg/GrtyNFtkZbveuevAIAvdh6WgeWK/CBbBP7l3C/brDKCIjboWBN5CZF9qB+q7C0c
QiraPbo7N3m3hiVaMzk7beOk4ykq4x7e8DOmyimmNF1BTgnv8D8t9NiWu7L3Lq7nszHOZlduxrpN
yduiofSAZgNE5Fxn/zZUzmzMjiF39MbE8LHhE5JddDi6BrLxTaGujGXJF3lckakh0Yk3zuIIzQ6V
L4OWs8v8FQ0qp8xXfHF5sv41MAsbegS3Z5JNBvovZCQk6RmitL/fT6djmBzk5ApUawOAzxoTpu/t
NEjJR/Da/5WJed9JJoVkdaZpqnzQnd6baK2sw/I0IQ4oT7d88ITnY3B7WW+BTzKGEFmcDuLLF1l/
uT6IC/4BeXIqc+o/otP8kn+i031d0FtGoX+V99/bTfQWH5ApkfbwDu2rm+Jmxd7FeT+zNxtUkWqN
KOfYa3fSF+l7+112XiIHRkr56Q5asztjI+6NzYrRKcLMY9/pIGcejTxR5AMwYya9aONBM476wmgd
28YJVcPWjUdfKO2iCeyo2ojFyrZd3E4QHADGQ1bW1GfGJQ/FGKNkxIZ7XySPZvW3b+jPGf3395/t
Jq+F2LJJ+P2FQXdUpd0OtFaP97G2Motr45htqUJXPI2OGw5EKNgS6cYV1xABn11hl+v0P0MxZo+x
Um1Ab9NQD7WwY3ibn8HzeNfevFdU3z7SI2SNu2SXfy1WJnDV7OxiEbgWvHodZi3ZGV6ekw/Rgc2d
G+Gx+/Ft2CSHr9Ym0VbCxwUFyufOY/PBySJzzZi/YBpEF0VqSYI9WnZxq73L+2Fv3hcf9eb1KYzt
AXm5jQgvih1+FY/6Sny8fN5PXnNifdoyJwGysCowES5bYtDgLdpmb7Vdl4hGbYW9/M1f2QLS5OMX
C0uLHhecCcEyxxxldG6hdc5YUWT7KN5kh3T4UT9I+/4l+97fwr3uFEd0gtZ8dnGYE6IYdgZ+XHQG
meHYj13PMPsI3Lm2gYjNCx9KxUEZJ9c2oftQrNU/FwcLkwpBld4R8rFTXD+Z2ipy2yYXGGySbJst
LMKNXezTo/YChcfdsDN31nN30+/D7V9jG1jTU8Oz2KpXBfoOCNDbkfVQwxMlvcLXZxfaSgxfCgSn
ZmYBjbWkTiBjRpR/GN1UP/pzPV4v3lVPLcxCmmC4ruyC97TJRBa2fJvv1Kfatr27ykMCwrS/Vjfp
/lk5aE9r+2LheKKHhMox/BokMozZ2OQ+97WxBN9eVF8lajXFZlAPvfV2fYALJztWOAwmqIR+Ad1X
Qnid43IkzqGBRfHEL+HhL/2V99LCOk38BiLXB9qX2O3nfii6paHQNc2ms75axrPor+DSPtuEznY1
GUiN9xj9V/TeqNbslt1KBRqBGR2Rxx6OKOg7H5Hx2Icbd1fY9S44Rtv6mDyjcQubVu2Mb0/Inz3o
vDRSG0rOR2LN0d2qDw/jPnVQwbG9zdd4ZQ4uZnr2idMcnexF30TNEUCv76jCQ9QdI32ruH+7HTDB
GvLgtmDahRHh3ETrScjCIKjr5CG6Iy+qsvL7X8TO6fenpkMX2ifFzGyWhVb0AkjQfadWPqQSEu9b
xEvSDkLjFUMXvj8zNJsrz3LZF17uO3I2wj18Gxg/1XiLzMB155en3Tt3m8+7ELwbU4fMbI/FI2lJ
JUMjqd7ob72N3tBdtFUefiLuwanr7eu74LZ1kgPN2w/ac/xiHZINN4C98Jpt14pmF3tkYhWgAkbW
XsWJP2P5iX8oSSomZdr59Bx91AGskmsIpYVJPTMwTcaJgaQOJX0IMKAZjyOCRtCJg0hdwy0s+AhV
N3xPoywgm9rMB6HZl1ytnqwU97FbwQ0Dk3HmmKh5rR2pCzvq1JQ+u6NB1ZcpUo+pfnxSs31T3bbm
yoVsaTRkQ2haV+BLuaC4iTNf7RoEaBxJfYceykyPboUIOSXVaMXll5b/1NK0eierk8IbCr4IS5lG
/Taliq2uXfMu3h542KmJmbdbaC2IEIkxXztDpsPalrfuJt9WUJfLtkDcHH9f31+XT7qZxZnLeRYY
p7jHYinsgjfBslWncNKjd1dw1VLftf8HOr+1eZz5Xy2MHBHq1B12mwr3OSVT54/l9I74Hcp0iL0Q
khQ2w/76QBc8kUw1/g6qEXDJvHhYd10bqZVGQz4ZuugrvaVhuYI3+CymzWIVNug8UnBFjah17iCK
oI9t2uu+026KB/rrbPPWeExeejtwul34gZoCHIq1DSXdw4ey7ewHYG+2+ZDY/yCd8ev6eC9fDLAs
nH7MzFvNMqm0OjN8Z4CHULMhtVcHu96Md6rj/6q37g5trMLJ4GxEeiOz3ZXzfiGUnZmfeTL9WTBg
o5nnxMofU7U9WJKL8CWDeP36OC+r0LNxzhw4jDK5qEYMDVukHuzqodzJ2/gVtpKX+ka6GfdfW0fd
xbayRerjwdrTc3tDcWalwXxxuFCHTdAlbvLG7Nw1zc7KDJQDoBjfhIhbcfU0H8dqZbALO4dqMXhn
jf5oWOpmVppAQUJgbAJHq8G0vAbJ1+uTefka+aTm+NfA9AEnIa70yOcFNQbq94ogZ9nxITh6W/Pg
/xofxEdtj/iGv91ah7Um2EvU18zyxd4JCrlosVxts9huv6sfzX58hJYBnPO98LO4qwLO9bUb/NqE
zjZJKzepn0hYzaNdlTzV+cf1Cb10C7BHVFkYHMnsi+te4HeWUpUeqNNQrm8st34w1bE61BlA2qL3
1+Bjl28hCgJTTWAi6JywNbPxxPGYI3VNQsRXnA5dZgorXJy6f0bbhDJvW9rDLrTfoldSBp7zW6TK
s+KhU+w+D4F8AI0hxG96WGEMOHcg1eyFCNAgeXsEDjZTtFMfvafOXk0SXK7cuaHZSAvEVWI5wJD2
Jb4DlQv1G+XrY3BInG/yO0LIlu2u3EUXfPTc5iymRSgkacjkgAyx81fxVnTUHw3z+cd8DBwAunby
K10xuTSd3DRFsJAWW2/eG94achJ+9p5phYaezDb1N731BARSDDdZDc3wGlB30YM4JuFg4arBSTlb
QHFo9VAYfTpB75RNeEi23dbacnJQHbGVffjhvRr3rekgqbbp3xunqVccaOEQneB6/37AbGEht6e/
2uADElvZCTcjnSR35kd99/23uRtu+4137I90J2zBcKMgdoxeVfCEjnj7UI+If9rgMla+aHEPn3zQ
bNV5bPUjch8kF4atDguWUe4CrsqesLLW0+8z3zrA8ahVwkE58VKcbx04tBu3aeCZD/pHya+A++66
/KmRq13e/XM9LC25lQLdnw4ED1T2HJUYFZDU+iqmzAztqwhKqucuro7jEJVQJlWBIw/dL6Ua+mMU
9O/XbS9uXBHKA9g+YKydt7kg9t4Lpcl0asQm1Ae31VrX9HTizycS0pvpMU8rC/DL84n0wkKPUx3x
jkxrtobA3ceoj1EefKsNZAZA7hhpsOIji4M6ibuzXYO2SODnNZEhKJ5CM7frNSTyfEwSpV6I3cEy
QuJAZ99sV2h5PChFgDBWUvwKLKilzd9FUDlj8RCGB0NeKcLOXfHTGtUHEToOGpw/E6Un1wA49ZQU
CmX4UczxRlHcZ7RLbKlp71WgY8q4FljnO2wyB9UBCAeTZyn/dr5grGNZS5VlwuUp2X6z1ZRuZ4yO
5K6F02kZTj2Dvn14TWDqg4VyIpOebTG44t3MQ7bLVtt/gkxEBtSAxCF7ve7hl7OHFfqtQWuwi6Ff
PR9OlKdKQEuJ5+SV9F7n6d7Nh9deoHm2JfUD1NfcXze4NCyFHtYpqSRO9EPnBkc64VpBijzHyF7T
vH7wA+qk+trkXVQ+IA+he2ris+RCQ65w5uSx3JdJJpAeO35P7IjzAJLI92/O1nleedJfQJuwRE/p
1NZHFl7B1vmAfNiVXPquSS7tyw10lfv9XbWJbZgkr0/c58ycO8S5oZnndYrco0zt+g5qkp9c/yV8
/yHXTIV/Uxjk9GfCH8fv3zf31vb+cWcf+mng+6d31b5T7WKjbfOttn23n9A5t9HFsL/tt1+cm+ff
v49rwNHLjXL+ubMVQKE68kpvemUYbQjvQBrsUynPtrIXvRhaJ608ai4deTIHspe0M4IAyuxphT6Y
DKyZ2Qmb/hbJtJ1YGLdmV9z3fb2DImhl2S/dGKpqalsTJJY8ymcq8CTq5I2cpgGKaEB2mtuqAIYR
Dd2RrtiVd/r89PuPd/07rFkUiF3BqM2CYfmmayvud6QWt1EFv1HT3yjA9XQtlmzd/9tcGNUs0r4T
tRAocdj6ZmZHT60Usy8ix8tGR4daUosoTyiP1136YhKxYrFsYCrhLoL9+3zryK5PfrlG9qer7rQy
t+UxQid7Zd/MjzuGQrWKliSw+7Q7ztu5iqjIRSXtIto9mhsNRURC4c1fj4Mh6PgC0Vq/uKI0o9co
cck4Rrd9Q2l+V+nSgxgbf+9zHG/wqFmagXaOMgudqqtVhTQxFYVmZGuokDfiXRR/vz6Wy8N7OkP/
NSKfrwkC9sMQQwLn9AFzJnmIslKlVoFnjlCqxe6H35dfrpv8LAjPIhstrvCsTP2uEzj73GYb5B1C
iT2pAjl49jt5pyLu3pfiuyR5z33UomQqfkNAFELkYhOo0YqHXIQOCycXZXqzwdxSsZ65YdNYcdz6
KokvsaW+0xnvVmpo/xRKI5G50JAYLNLh6/UxL7g+G4t730SxcNni2XdqU4d6xlsslIutrmXRDaxd
wdbr2NTXTV08k9gB0zUMa2A0QPJP33ISq/yQFE1bSYEzeLtRgrM1pXQ7vrlxe1NFb03cI9V6B1Lm
6MfTVDsJenz9Xk/CXR6JB6F5KN0/hnHQusPKhy1sTdI3oBChwtb4yNm6U47sokLVA2dMyVTCoxty
i7LSCj1ST9KT+2jIwOmijYlEbyDoTX2TZbL25MeysBUDmkdvksD0/NuSkwEEv+IqG+QU5ecO7cZ2
U7YDTUyS0AtHUwxSlSQ7wqxO1nU9TURJoXynaQ+VQTQwwmZzfWiXLk1om1g7eQ+DZGJDnc95qbli
NKRR5ISI5CrSRvKdUT8AKG1HsuXppmhy2yq3frpieMGvsKvCN8hrgrzGLEaMhZ+6Qo6apMcWUiJt
k1XCxjOk7fXxydPvc7ZlGR9nA0lb7sLUYGc+pVe9pVFfgj0tZrGmttXg2TK/quU2Grclxfk62Bbu
reLt2+yNx1NvfilFx2//yfOjOqkUbvvmEeLE65+14FDcyyc6ETYVkgWzWdejttAC5HjRi98jLm1L
q0w+F7iL6WQ8NTF9wslmgmKBdESFifwdsns1dQLYoW6H792v/scawexCYILaALYBNOJ5UJmzWGyN
RV/EGbbMJqEvEZKmx1pW7azaVGvE90t+A98epbbpzQFy53xYnqHrXmBx4CPVe4N4+2bqWTUzcSXU
XlwK+e25M0EHOpGwXOQNYldue0EsQyeHDviuKMxxk3du7ohjK95IgaevnMyL9khocqBRQbw4/KNy
bKVKR8TQ8uNbuf7hBfLO426orjxCF6YPnSMUEKYWGBxgdl8KYjiPvKBiXEPxwIn1XrvF3hPM1+v+
vTSciayf1xNVIeTzzleJODj6XJ3h1gt/Shqtzjtd+Z37K1eAZSuk7dGOmAjDZns7QLfUbwIISjzx
UI+/R5zPm7o9f18fzNKcEaroQFR443KpOR9MGNdcbkGoOSE36b0QaMltUqhBYFtBmK1UeJbi1af2
C7d1nu4XZ2AI/X1mBLASyn4nvvWJYbV26ofScz+ISK4OKL7KtijI4q8K4P8uRfLzaxx4412CKq/x
VPYxtb925KW8R0lERAJUrNzflVv2ryPN5++GUWk3hpkiSju0pvFDDbO1VNHSfEGbBuoFqm7yUbP6
dNFwTnWiGziNOmxcH2lqKyNNv5ZVXVr9UzOzEySV3QiCLcwgXrkb+huvFh0tgkXCfbu+/ouGaMvR
KEFNjQ+zPWOphZyPKvd9MJ6iD1uMqn6TzKh4IWmjvFMl42Jw3eLCDELBQy6F+AO6Z37Ry8VEGsyc
dJ6hRwcB3Vx1DHduvQZnv7hCT8yiHD9EboZHxDt3bKUE4lXXZIVdtUSgHDIO6NBvB6uxbA1GUxp2
Ns1a8/ayTYQ0JujjRBJ2brN2S3fwpky0FUDO3+K2h1x6LjMejckT+MPrE7lwMOlUTImqELpPLNXn
1qDe1/RMiaCdMvUjdCKHpIVlrvkIauTEjHZ33drSspFZ4XZO99LE/HlurXBNdFA1GAO90bwVNbhu
TW0rVyshYsEdQa5RNEG3bnpdzcbUaF0kWAJ0bmKm76ckQphAYJn4YE66ldNiYfqmRp9JtAJg+oWD
VFaoEFD60IFLuN2mYivcE0R+9WlV2yHyzdsOzuyV/MjC8ED+QcwBdTF//7ywntxbBNcUCthTkfPt
lLuw6JxEBCJrJjdul6zkLNZMza4t5ggXdEEPL7ewt9z0bRSc0a3+7qubv/aLsyHN9lkgirWmpNhB
DHnjVdXWqIObZlT/PmrwSOEPEtoy78NZnBIDsVRLlLyZOXPTSOWDm+UI0JcrXj5dHGc3arieKHRM
bKOTCtq5lyttmYVhU0VOFn7r9JIH/pe/nq5JSsQkcUDVBt2JcwO5m9OrmzW0Q/kdOzWhUza0UYH+
e+em7ZiOKJ1TdmLdOzcjapXpC7pHviXO7iAQBxkk3jbpb5RM7CAY/n5xznbt5Isnbh2oQsj9mV2r
lNZrXOYKhVVtHDalPpQrzT0LCzRBW8lTMSjmcDZ/QZsFxA9MaYVwMAfjcZDW+nHXTMxGM2h+6+Uu
Jsq8t15Gr6STbPC8l+uOsLA/zwYy8zR/ACc8WlgxO4DIxB6VCsaLQi/gdTsLYQ47k/YZxAuw381u
q11piGOKLjKFJvXLJDLSWu7NKPvbYojuFcFcy+MsnYEn9uZNFoOp+LHnTiyreQXveulnTtbCaeXJ
xQ/XNXde4O39LFrZt4tWdYmbsq5PtW/l3AO72NMqjzZAZ8ziW+pCefxHRn81V58SRXIac8Xc0gOU
y8u/9iYfOvF4uUuNSiiwBx2ZM5RUu0G/QKngeMOXTntMyBNrw3a1Lf1SsoxbzandmfurUu6Joo9d
yf1fpF3XkuS4jv0iRcibV5l0leV9vyiqu7ooUd6br9/DmthpJVObjJ69MfdhomISIgiCIHBwMG+1
aKNX95P2NOjbFqvFqIyimbw5zjddszdF6YZVS1qsmTsXZiiBZzCDbFSVYDmm4cqjdDel5FoxBsy1
z/4+MX2yVu6E6KODi79ga1WPRMmAmY825kAFUdTqOVysilnWYifnkpKuZpYzOU4wGu2PoekwKho0
BmU8+5fP4nlBjG0fMqwA5iN/ASDlqbC0TUnf6EjltoZUonBZu2Vl/cpZri8On+iu6Fx9OuZ17Gry
Xja2Ef0ITdPrCbhhBP5nxZQQPGKCBqgUNRC688kGGZV8moaD4Q61oz3ksyKz6olxNaJDAcPInBZw
CTRIJKGKWyQHiAtQg86lHR2CRottwWbzxsU4EBEP4fSC4gcc9pxhh3MfFrGOQQCT0qP9NJF98Nwd
7Lg4jlL7ibepwC2eneB/BAJkhccBY37nbsgJra4jseH+VAnq1hvZH7Tu6Ji1b7Gbq3I8mN9GAmlf
rSeCGsJZYvJbOBIhmByLBzHIlE7tYJyTRupmKfHG3vHrQd5JsrOx5MKD2WykTnue48GLSzA8qU89
+KYumyF/wX1LR9mcpWIQh/APh9y2zTkLHdCEkZ8DZpqojYjdmz9UTAIwORiZCGZ9kEFz60t7MlZa
z+Ai6MCI9pVyNeZBl79dXsfqHi7FcDGuY6LHTaqhRvmlVAPyrP2U3ydfNa914v49HPh0SdwNM+aR
0hoEsnprXyN3HVe3jh0IFsR+ZBl+/qM3vHtwWYM8m3/+NPUcz3UD9F9ujJskRXqaEAccaa2CMRUO
ZpzkeCD5aZEQf6TteIPCHt56ymAcmqy7x5jYSfRFTIXcFzF4Kms3Q44A6J9TS53pgNdlBxbMqUoC
xM3ubClu2PVXVmV6oVrvLKe8QbS2nYzwOrLIfVQJIr41zwDfAL4X1A+BPeIUr8XhoNMS4Jxa/Uot
9HDYN6Es3XXOsC0K0SyN1ZPJKHQw4wIpHhyR0/VqfZM21IBbKJVQc9WsOTqhZgVRVVTvfWzSTdHK
ty2ZrRsUlq6pLVk+nRPBAf3eZ07rSIywzmwF/ukMdhIamFnTh0gkjCDqbz27zzSEFmamP0kOVf02
6WriOmOSR1c18rdhENOEAUVyZd5bFq2fRi3pZreVLP3D7onmJ5I2o09Qz5KDXE15hAIBfsltWrN5
KpxY8fEwiWqvQcotILOZPatmi6nWbaE8ya0ufVV5U20dKqkvRhhWu7TFBEQa6fMxAvvgi9Rhgh2I
++30riO1ECLKbOxUGzpuKuapkRjQgcQ53RM5tuR+AqG316uzLw0hWBB+hID5XT58IilcSBc6eQbQ
FKTE2lVEHztM5UxED6Vzv4iV4J5D5h2j/pDgOF0JuNaLcHYgozLcfAZRjE3cDgimSPUuL+b80JwK
4qKaxAFwSUGq1RvVCJSKv0h17WjBjDZ0UV6IvR+4zUGPMdL6SGdgQiUfeUthlzqzBZcVD4GR3/ax
31qPfXGDo5IUvpUJMih8oM88JKB6LGON1i6wEZ5qMBmBcVd79mxSyX2mWne58avtSz9Rareztc1Y
fF7W5KpHACxZw+w/MLVgRsipRIoZ8kNn4UHTIaC37zVMd+pec+sJZTRAIWPV13HfCLsUzq0R64Sl
gJ8BKEFUu06lDqk6GVaKZ9sQtbtRwXzsJrk1a12gzvXVIWAHIYcKAm+e9Ya2bVcPOlZXYLxekv1s
JtcJr9AzTjA4Sw9U69BnjVsqm8taPbcaLM8B8pzVhFB85l6ltt5aocneEmb7PHePY3kg9NiitVh6
lmvUoLaXxZ0Fu8xs8PqVUcIDGA0x+Kk6u6IrM5WAol9vn7PeHzVPTvwwDtrEteibhnccpJo3dikQ
vBZqLeVy55CqUS4NNnszNe02tsbdMIlaANmnnx5ARvuG8b64J3D++FRP3Q6tmubYQUJ3ZbOvht0E
kk7D9ApTxGa3ZpRLUVy8lRQERbEComzSegPqhLaRupgOKTAO0Yo4f0/oVM3IGyB1r+huOd6NyZuT
FV44fUZAcF+2jDV/gqcYKgWo6bChaqeGYXSRgloTaINGDaHMg0MxsMS4r8PHDp2ppggYoK7ZgwlP
AsYAjIZHzeVUnFJhjGytsQAvcudWwYCdR3XGzgVSdd+EL469lfTrjnxgBk9mA1v21ZQ3EWY4KXRr
Y8aw/llLlZuVj+m8y00/zrOHy+pYU/3y+zh7NasGcAWCwCNWDlR2+2lTW/da87ONBSHOWS2QnUi4
U9RovuFG/BNBq+1GiQxoosYNBVhiOt2lkVuBt7xN7itz8iMk9pI2D1JwjHXpj1K7KkKwyv8ytEMy
vuT2CAJzTzbvMWzwsg6+ES/8iVp+GmfmnVpqxsiUUGVXk4wBGDToE2CEfM15otnGpH6f7ArJT0nm
56rA+NfOGEZpI+4DpBHDOjmDrCoahXaPqs4cyV5BdDfUAYkSWP2a+10KYXHKIumRNKWTkwRCBuUd
hJFGu7WyjRY9DcYuC29RdL6sUfZzZwpdrImz+qqaDBJPEGca1LNBZ6TdjIAXOaJn55r1AoCOgg6q
OhgLyT07u0mCybGMkZb0nkz39fwQ4dmiKx9p6l9e0orfwHUJakiAGXGd8PkKK9RpFusQFdNHk9Ru
ZtUuKW6J4iaaV4iSqiv7dSKN26+BqiSVAEPxErqfK8zGciI3jnTXVN1M/6GRzdCK2iRX7PBEJLdn
FKNocqOHSLXWArnt/KG4lkWGsbJhJ0I4dzMPAJvVNYQQ0PtX6QFxMNTq2rXfi0pvK7wAjKwCg42R
lEC7Gc9fCD5PPdUnpsP0MR73Q3zT5prXFr5BAj1/igEkivrPJv+MzWM4gyUSyG4dHO7yxu68ON63
ZFOHqa90QT2o3piCnbnfIKJIgAWKbgdH4AdWVbP4XE418I9drsb4/boHHK8mnlJvrernINmBJQpx
V415IYuLxmp76BzMp8CFW/0EZX0jvcbaRkMGMIn28hTU8abUjo4SqMVdax4ycENX6oNjvKVZtC1F
V9Ca+11sFJrYTp1TIyMrKcv4GvAlAc6rk2tMezFQPm/6vZkTNxzeunrcGsZdnvnDKBqrs+Ksvgdh
o3SGsB+UQqfiJeQEmpGFpmF1NzpP6pyDseIwRoILcPV8sWGk/4j5xosuXLA0h5LTsLxz3rzF9eAD
8ZVXoilwa35jmb3h/EYJwEzT28jeaPa+n36b/ZOqeZN1qMjPwt7E8vayU1x7TYCOAo9BG/9DaM9F
br0zR+OggKcaKXXQprtp/GwVQRoeRn12Rwe87a7aIsQRXGcrreuMMR8FVSRM0EPKV1WtTJrqsMDE
C7Rzv3QfWaD91PzoE4MMSxejl9F68hm5xWt7bV9NAtkr+wjRYOoH9hwI5u84Z7GPSd1WoVVbuAjm
nW37WbvtRWyDK7uIpiCGz2H9lRh8dGqRZWaVYxUDv2lWaHWwN6a8jUCFI5uuEfvwRUKg1soRWAr8
zrsu1mSqea2UYwiz0amb0tKd4/3cHakmyIOv6W6xsG9zWsgB9Qyx9czBe0Iinm0hmYSKoegMiIRw
0ZxVdkaew3N7aK3G29bTnNehPlw2/BVnbTHyZhuIMEZByv6+WEhiSkBSJrA/dKsdm6LztIpetUMc
FCBbJT0V6G3FX5+I4+6GWMITQsI4DS9VPxNMTotVxU2loLIPNnQparYTSePMrzY6S9VySFNNv6Yf
tEdGqd6NiW+omDn0dVmTK9c0MldIe4CgBa9ZPJVOVYlWcKdqWyAXrsoj3WIk6FOxnQ71vgGngONJ
z7GH/vAjuFRupB+1WwTllh7R59+5TUAEMd655Zx+CqdmWQ7NvLMk6lnghzHHA3ic3bzYXF7w+VmD
EPDQICHI2FD5mNWYM1SCRqxXBZu63vmVBHJA68GS9pflnDsRyGE4UvRlmejR5PRKZ1LIZQw5ivKV
WAHSWHP1qoIBvzfvM2vwIkNwwWnsYJ1G/acSOfXhXU2VMIRE7fZH7GlvTfBI9/G2C55+Oe78Fj/8
ypoA9A2s879EI5wfH0s3PRSPaJAItACpva2owHJ+Tk8/iTPlVB4KZcqYskMMzNv1zqFp3x3Dx4yp
y9peKU0tJQFby5mxI5dDzsx4xhReJHnDMN5YbYhauUbpJnYyA5FTXXzqkUkeIsWOtmbnJE+Cr1g1
rn83HcDy06+QJ4UMA4MBDV6NV0MQeU7Q/kxl927yS3Qixjg2V9JOxIi6qma05YKWFPVcNFWfig1r
p9YyGdnntrpucrTuqPdA44IrqqoFnnDVqheSmAIWjjczqFznLM+dDKXvNJ5UgWYatM+FvouG116/
19u/RCgivEAx4s/auHNk66EOyBEkYnZUMQSzaqEccRuW/6ESxQT9W/XgcbL6GOXjxOoRsuWhAcdQ
GrfviYtcQN19hfqDHD+Nzo1CBZa7vnf/iuVJ5UMiU2LmbH2KT1PHraU70wlyJ5AHQe551b3+WSBf
BFdIbTZZAUmSHhjp9TDfKdOb4ACwY3bmgxYyuMtfkaTS6qIo8RqMIAPjYoZkdjs3gRPGrtE/9xS0
tvteFljlyspMjNVGAh8JLuS3OBuhkUZ6OwHEOadHS7lLjbfs7yMOZA8XIjjnGgMIRYcJOaokv2vV
u7p/rgpvnm7VTuDGV1KWp5I4nzlW4LNEiRAP0bfkQ/fqHA3L/Qs45DfkqN24ALHqbvRxQMxz2xwA
Zvz6kn+IeBZXiFRYshQFQNyTOtpwOI8ygZPOHoFXwe3lagDJbIFB/gB/S/JSbNMrsCPOh/FrbDaq
ILpfOQ0ncjn/UnVIUqJzmkVVd6n8SCvPtsGCTDDqavf3pnoiijMavUcpqDShZzv9aqU383c0eEU5
Abp+rVQvCr0mgN9clrlyPZyI5IwolXQ9tylWh3TSoLxhknXtHHNRrYf9CncGT6RwBtRPSTNPjL/D
UT6n/gPzpUPnoYoe0ngXqgKfsroisABgJC0ajjW+fC93QxMNAzKNOhIFPapyoLwg6VHrBLu1esIX
cvTTeycZelVLWsgh861q+GH51ItiFfYTvNpg8PAgLE8OjuFTEXlrR4UaAisWgu2/kL80UaZ5XQBI
e9AwDQAU/6xEa3laWjMoSIiiBWaiPs5GIXgXrYrAlAtWmQKwiwdZJRGQgVg081KfRflgkv9iwepC
AOffo1ZRxxn4OUw8vJdRTFeTWyt9iETh3Np2L8VweQ2MR+9xU2EdUbOf8xerAmRbYFFrnmYpgrOo
CMNcozHBSmy0asbvDtozJSTgpsRNK0E6fnVXAAYGUwa4GtCpcmpZdoLhlI2M+poRH/W29JqsEjgW
kQRuMQmClaJgVeUWVwLyQKUhiMJWN2SxBO4+qNsSOTyGnpai51h/0qbRo4NgR1ZlYNIN2uIYEIgv
DZJwzqtkRAm+GG9B0mcXRy37uuyAV8JXE3Wef0Vw10takybRS4gopxuQ53SOrwPPVV5X0q4rKz8H
A8xlgWu+GO0nqo7aBaM64vQGdAN4qzRkHaNpU5kYi1DgyTX5knmEf66E4NpVo16I49bXGk5kDSyV
a9fHQdnF1oul+VO9K0WIyvW9+rMuzlkOvV318QxB3fjDpNsq/mHoApNbXQuKWOizBkvCOWShcjJH
tpCQ18qnoXyOo71OAMV7pFQQcQkE8Qh6zFLqsqyC45enXZ89IWpNS68HLssUNImsKu3Pivh2NYIu
mxacBMgrRq8SOsjrOg4cUTfF2o2Mnh1DB/UHump4i5NLNaVxz0xcc3UMDq1tX+5eQhHt86rHWYjh
LE1pKVUiAjGqfC9Jb5Vo9Pzagx69NEAJoGcHRMg8TUJBTZqHDChQgfylkqIrmya+Fqs7JRqu5OFm
zHNgSdS8cnOnEYCjV0oiyBIwFnQ0jTFuDs68KfihLLud4YpulKtsi5Svj8YxFG632uiGAZBko0Dk
GV8F3rknIpknWbys4Sm6ijYQqW7zffzwlO8JJuG9Ol7ll1/IHmyjG+Ve+aF5kl9jOMjnZT+1ZjWg
lWezxgA7xQPuVHqrZQ5mNOKwjfZtkaSuQXeDBMzX/rKYtRMAHAYLUJCZBcf8qZio7bW5sXECCmWr
hr/76XayRPnnlaIINPlHiMGlgups6qrMgpCuRDMe8VX7OkRvsrV1DE9BPTd/oM62EdEWrB2IpVQu
9UMwYbntmNQmv4rbAq0wr5d1t7pF4GrBHqFVDviZU93Vaj+XMyjsQL4EVhDMfqTNVptCtfIqKzFb
D5N4HBG1xNp9CU47TADWAVI3+chl1NClYJmQGbZ6Prm6PdDebUqp8qy4tbfGoKp+2ZTxtdSGyO1N
mbK9vOhVg/mzaD47ggJyk9hs0VXxkVn7yn7vus1lEeueZiGD27lq6MOqnCFDMfeM326oMVGI3qXt
3YwUcRP6BYhX1OCy1LVLB5wT6KzD85qVyE93M00lW+vQn+LpCKVSLahw6EInBR3si5oLAqtVy2EV
QmT4keXne/jkTOsweapDyayO/ZnmAZHQsgxCGcSJhmheyuqOLYSxj1n4sbnI03Csetym5d0EQufh
ORF1g63qzgHLP3oqwPFvcydBIpGV5umADavybZVgFJP9gYc1MHgFKuiiyT6rZ+CPNH4wWGVWLTAw
WNAU64+R/T7Xb8SZ78HOdCXnNmIFdAnoIpAhr0XG32XbDhJa+AcPB/b3hRZ7VWmtjtn9GDe/Mzs+
oEmWuKlNBCEJbxq8HG63NLsCQZgDryWpij/MqidhzHg+/4j/EyMZw72CQA4UqvBfpysiFRqxyxFG
aEuT42oFGikypxC8tNbUxnqLHMx/ANUBf42hQWbM5AiW0WFOik3Ko5GGx661Xy4f3jWtsXlLIAxj
mWk+62GVvRSBbBPPbGrmT6Y8pfs6JN0xAvH8i5Elr5fFnd1obJdggYjowIyHliTO4KM+BkNZPKH+
KCV+3+4BGCv6d5Q/w+nQSalbWdfp4Dfh5rJc3vK/xQKHjesae3ZWwiqG3Ow7IsNvSPHRbkt9mzST
7MqF0dzZ7SFKX8YOYEGr+Lgs9xuVuUzFYG6mjCwnOs9R3wVkmXOOlTNPbax1hksaB4xRc2sdpWh8
kxpNDRLmt7LOfpVoP7+2Qzn5LZ10r0niB6JpPwaFvGh2ndxI5jRvk16m6OkBzdflT+RvezZQnbHe
Ic2C5lsgWU+tOZXkRkKXG9gltae2fB1ErVb8u5H/fS4azLMm0rMIcFwESon0YqlPY3qfZlvD9ksi
6s07PzWni+HMS6e5Ppdgq3EBt5IJUCQAuOHWEuSmzjDhbE2YvIrZLKjbOzpfaVabtkcOQdVdhMKu
br0YyQ9Ne5byETOtjon6XA1XTb+Rw2s1ETKjruwXo2DCOxJUEIyt6HS/cqsv0kprDVdV3hV0dIU4
NH1g6V8WhkwDYdYMaAUEkfbwHCbNJnSuhbSP37EtZ9T4BLDAgjwT3He8yUhmYdpjD6O2pjJQ0EER
Vm4Vo8gdYDynV0q3XZRgagmOsemNleKh8j2qwdwF0gxg3J2KvFG0q9AgP4Vuog5ei2q99ZSPj0Pt
a3LkyeiVq4xoM9i6N4UhJqQ+AjYwgUl5tGs3b3BFEvQlXbflj0z/3dSPjn2rO1s6yVsCYlrw/6TZ
Y2cd8lzEwXAWYWHnT5bOWXMcW8jtpFh6hYGNkZm6IxgSyORG+u3Y+VpX+hN9wFhPwW2wcohOxHKb
TsdRktIBYgGr7gZwK0KPj6DIgbGRIxhwBLmec3d5skqNe3fMyIPbDYG4YsrddppcOQVyenTb3lOV
yDWnT9ku/ct+aOXoLpfIJ3zjsu1NKe8N1xhNj5Szq0qZG88icOr3UN9z40WyCh3ieCfyTYHhNIUm
5hYY7jQjXHUyF4j9PP3tGAelu7csNqPOnxO/nID1SXxT2WC4OJoc3cEw0dQ3uBJ46Urtehi3jZy4
qBIGl/XwfeVe+kDmABYBU5gR3SgUKN8gUL59oOi9yvUM4nDmLTDH/k7RCVKnamCRuzn+UZRXSZ65
rZz7+eggtstd2bnvtMaVq1u08Lk1Og4bU3Szre7XogmcuzdAEyRPUwM9kln1JctzEpbYqsCjDLpg
6hBftx5sMCRGaDesXtGP2o2feiEqdYi+gjuPahWOFsYaglAAUy708LPCqyfvMsHxW+m+/37o4/Sb
jI+a777rZWcuc2U0kFFH69gmqveanmLcceZajt85b1bxLkPhIK7A/z+MsQhk532oQe/6JLAOptYz
60Aq8X+/hFtwAd4mTWvwJU0/u7TadY3u5kl1ZasHJ0TQW/uKxmLgW7l5kOUNmW/G6VmXQh89Ph34
ASmdXLU71KCXbOwgw3AXGmvuqLdulr5ZZgwqCFEn00rQx7SHVAYiWVRyvq/ThUVLSTpYzoB5nlHz
Fqpby3qXtMitG307gtYz7GevBd2nhX5G0YSHVfPAlgENBt49g7+piN2bBbK7BtpAhsLt2qbwM6n/
1FtAIi9vzHkgzdb4RxK3L8QOQ12rIQmYGjwMMpQXNq0x7s1O1KogksTdBWqGTQsTSCKa7Ie4Kucc
LGHpnS5KJ5wB6r4vuz9r4q8BPa9sa4rgduIq9G3dxSwtN04PZTf7WXyPkbiBCt9EFG+WbhR5q2oH
El/pDsKQl9R508oXy57xLz+G6RqsWACf3OZO5tEqKNQXhJqTc395D85q/d8fzAh+WKIVLZdMdQtD
M7U0BJEfPtiUwpsRtTzAa+8JpoIi06RtElXfjDJ6pibLzxznRxL+qmvAR8sw3s5OjyEnvcCXr1v+
4oM4JzlHejWC4R4tu+a8KabSU+TWjZwj5ph7jlSCcOWqke+G1nSt+O/vUzQsMAAL9IHiDGcmmZpJ
Q5zBUeRtBDoZ6Trs06BNS0HZfG2JkGOhlYUxdKPofKpzqUlMw7LggUcDeEdkNAYgHKLSzyZ0SGph
I23w34bbMESBEoTymLCZTABD9hgBeHn3V846a9Rk3CjoyjsrF4SV1jg5iCLduKX7FGPJ4zkPilaU
SDwfGICYfymHW3CqhRONMsihdfMxokO+cJQXrTV9dSw8pzAeQzLsbTk5OjKGRerRvTkot7Gub4w+
ERSW1pW/WDMXK3SJk2K2MTa5Y8kOY9vXe9m8LmbLdcitBuienB0s49hlgpPGfpe7hdA5yrQA9wCq
Xs6uUzCRKTGTm9CDqRDPaQXUDesrW0jg/KnS61Ms59By5twQ63XU9k22S4ZXbbzPigPIpXX1OBQC
E1oL70/WxR0aUGeSCHOlEHtZz8r8GkrhNpUPUn5Xx18p2g9iUM/+Pasl7EljrKCmCs4THq1htHi1
mhNWqps4F6G+y1C9L3JH8GhlCjvbsoUYTqG1XEeTxcSMJPPKYRslQZgHGuZcaybIiQVZhbO6E1zx
yao4TSLKVlupxC2VFHcK2HDoNWY6xOR3GmGouBZkOW5Gr8g/AZh0s2H7H1zBv2tFX8mpT0pplipt
CrerNVEwOPJtrxXXfWoLTsGqx1mIUU7FzGmCHFeKNZbGQ9PeUvNtDh8ur2T1oC1EqKciiliO5G7E
roF1w5WHyuslgQTRIjh3loCVxAD5KFxIFKEmiMflSA5O0QiuwpW4FVzYrKMITT5sVMDpQkg1ShkA
RYhb0RQYV9QNbYDTWvCOX0mmiKb6O67jjB0xACMCRZIEZR+26EUgQHS7NBqKnamUQz99GZG6y9td
VYyeSSku4Ft57rxqRExioVBhbWWr2drjo9PtOuPT0W9k7bOwPiXN19U7p819YFJ8fbiSrA/brL2k
FYEF19zdyQdzkUtBQUxYMlOiidqgjXZCBqRof2lO2bn4A2bEV1n8QgjNr6Jpjj1pkG/tqEsFD/+1
YwsfhLiBvY7BHcFtk9UVSqgDe+W2Y5kFke1UvqrV8lEJi8jtDYIpjfkA3KZDH6M0yzxzmDHQJjZU
XPUd+p0t0QFYc8mYAYVhl+g9AHfst+YWWylh02qr1QyMXH93gD838jeCCpNVPZv2vhobz7IeJV36
e3M92Q9OD0ix4X1bYD8icN64qomp9bTq+n2SgdMRjK+gV2ppI7h+mE+8ZLWciyaZyqaCQ2g2Y/pe
4g4oVNZxHoC+2euo7sras/33RWZ4amw5ytgsmwfaEM5T68Wo5eaIk2kMtdscaGrDyQDX6ds3qXWb
T/WXbmYPtSlqK1nLoi4F25yXJr2WptAye1Q/dcM7Bl0TR/ZL+6mo9y0FuHu+L62rqhvdzhBchitO
78TMOU1HatcggQnRppF5Wf8+YHJNnws86xlRwT+a/XOYeM2aZtWHE6RQXLF90mzj6aWYZty2vmZ/
1LarRCCsMzFKq4VNeXMS+TPaaorpsaStn8RgjHpTHWRKU3ee3y5fLOse55vfEw1TGB3AXV5oriiz
csJJL7rncbpKtb2Wbnq0Lo/zjkygRr/KdIAv95fFrqXfoHlG8/mPWO5CS2aMoXFyPCQHB8nEJEjg
V+IUdCqY7FM3vq3Y4JP56OlWAZ9DkaIaZKE1I3cnsk2lh0z1VctDRx4gO8iNXTWi72Mbf3YEQZ+A
UExm1xV/7qlmVZEErYC6x6cTiJza3nW6u9DaN8n7NAtMRBHJ4wxRKkhaxA3UQeNxhxyOEmN+qbIp
y30qHeLyubcfDeO6HXbR2CH1eD1ZiUvJbzr6sXJvliL05fqZXKyfM1kTBF5KT9n2GG95N+/rdN4o
cHld/KxKXtK9TLqKZMpTNeGLBD73/3D1/yqfh68BTGmMQGYbyKq2iKmOaVhuzPA6ROErw/Op/HSi
X9TaCCySuZnlln/DlRZVce4g1Lld6emMSut8i9oDech7j7UH3DjBfBN78Z48OVt70w/+4EdBeFPs
RUhkPsbjP4A7EimpJJUo+IAM1C4MVonSyeU1rnQ5I/u2WCMX5FmSnEkjRZl33Cgb4zF6iiK/9/VD
tS2vEIvhDrcOHnmX32oXrJICDbMzc65gA8SlyH3JCOjx98UNnmUl/F8E4Tr90hDGzoOL69zJnw3R
RGCRJE6TaG0do4YhNjoZtIaNazqeFt/3PXqf3y9rdF2SAxoPQOoYCv50TS34Z/DkH9GZAHYBq72p
EZnbTyCg6sPavSyKv6uYeXzTT1kayzBa7O8L9ZmJPcVaxuzT6IOkHIKqA1pdfbks5ezk82K4CDSO
JFqoNcRIu/C6+JAad3xg44COg2/cgTInEzF4sB/kzQJzU2VgIxFoggXudF2FbOSmrgAKYFgfVPsa
QVxUhbeNKbjq13YKhKWYZQoKSNzInPV1TTeQOsJOEenYkb2s3qTDlVrcd+bfpiy+NbiQxFmfnBlF
F7XMJpRyO9fOFW1BhKHlmu+oZecjpeGmRbVVncQfm+azNARX+qpCsUJMUkVnBpA8pwrtanueW4cp
tB5cR9J9UgUtsETk67KprBrkQg53Z9koRaK7H2AKYl9R40qnG0kUCZ/hJv7R5Z+1cOcLgz7moVGA
IZXvzXtlH/Wueg/4EMa77czH1vKl55C4sxf7QNcLriH202d2+Wd5fNY7Gc1SixhEZeyRogbv4bij
44Rs+9eETlx1wuNwd1mhqxsHylbAdDGMQ+FN1LInFaMvodAMXb365JnKV4SJCKilX5azehTQVogB
N4xrw+COQjbFnUoNGGgy79COX8ZPEhiZy1tD1Le1uiDWJID1AOLJe/y0I01BqIqTkEp7s/6ynf6X
k8aeXFeC0y2SxJ25Og3jKawhaVDvHXujZ69aY3lgqBIYxeoNiiF8/y6Ju0HRiYAseKhgSZV9PfeF
qyER0Of0uWz0hzrpjrFcemP0pJYveRzdgYkSqY05GOx3Hfj4qayDGfNwrIru9T7aX95XkRJYgLG4
IbrUqEy9wrcpld84QalfyxGg1Q+XpbBjfXYuGIYJkEhMqeEfDKRyBlXpwdBijz/S7qvvvZnu5eqA
qsbweVnUWSHn+/gvZHHbGmW4B4HtBgQ5yN8AI78FYVLj2T5pfYRjPtikMM+j+CmCD61FYkDzYO4f
AKZs0sapIvWJKoOdsAMy3hbKbQOUzeWFre7UQgC3U4kmlVNSQQDGhvtUO04thlNqm/6/dJ0tF8LF
DJZa9JnZQY4R/4iz2TUAuE9+Xl7LqjdZrIWtdWF1yLmQKWUyJiR+aPI2lsRLMCeRdqj7C9LJq3oD
nSnSUkCpgfPiVNZAeuDgJ8iqwX0PUcA2yN4oar5etfCFFO5ii4CdQrMjPH+EI2vSoA2BCAw6+c4O
N7poFtzqNbMQxt1wMkkHTWH02LF8HYKZqwE52MZRnjDLu6l3Vfx+ebcEGuRbCXI8AVRj+g4O3rpi
O6ILQ3sisn9Zyvq9jbCY8X0rCFy5VenlpM2Rxu7t7Mra9G9yQFw83wrqTne529wZW/Ox8z8m1xbc
batByR/B/NsRk6mTLmdTBxrJ3s4AxlVmex221v7yAlc9xEIMd4UaMTpfQwoxUVeBRw+pwdfLAs4e
wd+ubyGBc32VpmWJ3kHCrH7pnexW9W5wXnT9Qa1eI7D1SMrBLkS32+pZXgjlHN8Y9bKpJxBqlLjN
0ImEaBwJqAh1MNvXrM8uNjZR/tCZeIE47xg470ndayHnTz0ouytauFQfni8rYtVgF5/EuUqpk4lR
EnxSTwfXsh/LEpR5D7W0vSxmbUNBqIpkN4ApbKLDqWfJyjbrixYA5Fb14wkF23kWWObqy2oh4uzo
GTGxCwD9PXKTBKMLCoBwEz/P226TfIKhD0MNLy9JKJAzUrMgMpEZ7RI9dl/5Pjz0VyB5HGt3/pJd
lbjS5rLAta1aLpAzWYckZo1JvtBh/zrK/mjdK9YbBrv8/6RwNhpSmINWYVVT+nvE6AmCIbXjj9b5
uixmzZEApWQwwkeg/HkPZg5Fg/FnWEyG1iA8OAx9M1NRayOzKj6WWgjhvZWtlnKk1hCCqo6bkUeU
WRx6byP/Tq+agvplLxrmtHa3LSVyNiGrxAEzOCSa1UYnXqfijKvulB+HzyQXtYkLdGhxBmE7Xa9O
A4RJxVPS+WP/rL1f3iVl1ebQucDm3GNcIg87aVtJr6cObSVG3TxZYB/ejZO6sar5zSmUxE0Ge9iO
TT35MeYsHWwzfRuKCg1mNHDiX8BVH41s2Gjj3AoilTVPaqqYAoFPQ/GR74x11E6P5AIpKLuXANuM
MXshRCvUBzXd1hK47TU1L2Vxaq7ByyVlDWSV1YDSm+rN9S9dxLWzpuilEO7YISQi9sQ6RPIJVB9E
8Yu0v8mkxJ3/E60EMLkqmsv/h7MrbW5bR7a/iFUkuH8FF0m2ZFu2Yzv+wkoch/u+89e/A897Ewni
EyrJzWTuTKrcBNBoNNCnz8FjDYSaz2Mx0j4rasMJR5/i6lMKofMf171mdXFODLCxnqSscmKFtpnD
QAgx+hGElmof02B4KTVPAYT2urG1kwVSIChemhqK0F93nBNjvaXNcjxpjATgvRo/6tG//vPXVv/0
53ODqaNeM8MAYE9QZzqh2rqR+dxNIujr2pSdWmF/fzKKAmjTIAf/LWQNd4O+CWRwIg9OZuGG+/QP
49HZkwE7jdEYem4pG/PSshgT56wlTt36ah/4xBTEjdVF+WPkK/s6HY4eDKSVYSRATckyNxHAyteH
sbZfTDCXqQSujK5rbhhFA6a4KcExpdbbpXXsAsq4j8m/MLCcWOFrp4Wpo2JAMA4S+rnye4KIyvVh
XMDcWB6KFjfg+nAPB2ckN46+1xFfZlgw0DpaaDu8LRj9fTxtILBlBbuqecUOTbtNFcZgAHJ13DKv
f8H6RP73A3i95ESSkgakhOw5NXJQLA2Mb2X7Ng2762ZWt9GfcRrcwRjKsVJCY5zxQ0XUwtmQPdmi
1GV1E9kag2JCTxjAqHPXDma1BSoeDzQFedGbJz3eycUOEJtE9Ha5dsqbJ4b4mEDKOUwiPIfhFZGM
h3H8NktbrXtr8q0m6sW9KOV+eciJMS40aKXdN3YNY11PF998sinQ4wk1Ivqwp6+vi0O9vecZdKuK
6jyru/jEMndRH8ukyGYTlhNWGofAQxULjvFV7rLTmeTcP4FuuB1OMKHe97nbPkqOdCc5EIU/mF7t
1rvK8ejkhU+jW3zT9qErus+u3qRPPoB3/8JqjGiR4DPWu/IU3pUvUFqCvPDTp/TePijHm95taHMw
vOu7QeBA/G4oyaS1swWrJIfwb4qe5L3V76F4raXvmfHw98aAAwByGOUKPK5yqcUS2lrWs2A8paUf
E+L0pr7rl2bbKjZkJNBv1FQCcorVsGapYOVB6QltO3z7j9oFcRxkSE3L2AlUmaLnWVVj6F3dB/VO
t2gcfCJXBtjnLiV7M3W7aXN90KsX/NMvYM59cgRJVjMoMeDPTljekcldQlcf/So7ROGhgX8ljwEu
vP9iE+9mrABGICHCzTTIdLou7m1casBeOmqoND/E1YPU3EZG60BOh9ZlSsEULzDLfix/zQHtCU4P
EGtDNYKLEJllFXlhwKxdqNKvKl1alFLs8RY9zfmuaBknHmjENjVYqh0zSVRcSMiIS6q1yPgy0DIM
/fgvfD+sGChDZR01cb4I0idLmTYEGNigeWzV1wwS73Eg0oZZO7tOjZDzNSYF2n7zIModANOs6Maw
7pEuJaNgftfC4KkVblWzeTEHScZQcM8AIE6lpohaTDQOzlcDWcnlQoEFPT2OOV4NYQP9b5EIoLB2
QKKXFch9wjYmn2ykllzWVZOgayZsXhLTfmgU6U41plsoCG5a0m2vO+bamQ8JTbzwQ/wIVNFccK/x
7FrYC3qADLlEf8Rbbf2uAIO4bmR1df4Y4VPNCSVEbbSBVbLa3mkg8Iu09rqFC/QQO4FtBU3boMJA
0Ze/bJbhGIRFgHFEMfChNP8t3ce3023lF7e43MR70xtxVCyecRfd6IK86QJA9mUckvNgKMD2tvgG
EwUPJVbdwjfKyBlsigNqnx7q8SndpW6yAUbh+mBXXeTPvuUf6vQUKlZhF+d4/gEhf/jRQ84otX8V
1YOQGnjVPf6Y4h/sFG22xjjGyKYwc+Nk2cdThO6OUVC7XHWQP07Pn/BpHif6EmBEg95vJmU6Ljj+
rk/a6kiYFAUaBk3IVHHJraEE+hDmMNFWHyrEE1LA4cPv122s8T0B0gcOctSuIaFnclE+N7JmkGso
h43O4tt7zQlvws9mG72Gx+onHh7VR6ui5BeoHljNvgDqfyfilVgZ59kncAlhb7QhVN2r3JHbOdDo
HMjyA7o4E9PVigLowusjXntgRTchwEy4nYBNgq9vy+gzUwcNI9byhCYSDi99HwC81ZsA6DjVklKr
j7ZK9qA2nZ8AO3zd/kqSdmaeO13kgSSpkTZYVc2XUJqC3t7g2iB7VOV7WcQPsZavnFnjTpkWTMtp
GsOaqj52eG5YOpAMhNSMXnoVBzse4NCB/g9H25lR7uDRZ1vTOoIZjqr7KoRGuPB6uXZ9OTPBfOok
DwtVq8ylDOOSpGOg++iGVSN0LcsHPXhLJS8uAEj9peaSn0ReFL9GSc+o9PCq46BnQI9vR+NDDr/P
9bM1BCIHW8EkggBdR88qgO/AUHBbCiTheR1P+La+eskh5Tb80Bd/rKxN3jxriwvnA6mkkDd8ZRdZ
oHFCJYQV1yEwfT4jaqyXWWRh0ucb+VP7XoNQclu7upM+605/q+xqb5TBGXfdmdcuOrjGo+PANIEP
RHvIudUokbpCIti7kz975EfwDqoI0PznpR9+FneGn9/b8OxdchQdn6vDBYUHWFmgvqLzp6c8a0Gt
gEjcCSYgtF+M8pB0/vXBrRxaX/LHoPHBk6bJUwWBXEWdVBP96C1RN+b0QTJ/DltnKjZTsrluaiVV
OzPF7ZgaZDKWUcJUpLiZBKbErV1sZhFaduXMOrPCLRbUZDq7bmHFSjcTuW8tEefd6qLgMvh/M8aG
ebIrx0QvSRXDQEIcI/wWD34U/23XJDIXMM+xXnSGib3gR46iBsLtAzh5zVj2QDJNLcXL059pAFD1
Hl2TZepnMQFfvqjssxZLzyxz55SkZhAIRNuDE9XHHmXxHFCWn3gchG58XLkNinSi561Vk5DZJWiA
NxBM+DuYYidBpg4olOCVJoNkM3QkepBcdOD16GmSA1U+4/7gXnfGlVUEO+gfo/w4ZQsdTIz0q1ge
SuNBVn4b08d1EyuH4JkJLocHS9Wi1hNMhBboTtHIRY1duLfobAlO24tmMuYuJ4Phi3Xt0Okj+rYZ
fev4rPf1TRLMNAHjbQuO9bRT3U793WRvhvKE20Rt7PMp8hQLuBuLyimUmvVoFw+GP+eNGxrfSCA7
OfmICfgqmE6mXjxMo36fQLzl+gStBISzz+ZyPzkeIkVv8dkD3jNI6Y/Kiw28ZOFdN7O6DtDGA6YQ
3F5AFZ5v2FCLgqqdwbs2G4v2Ett2/h7CDaFrqKkRriE6IntXGBARkdMIwuHXrV/GI/Q3g20UySfI
qy4k18aszqGVEgOxlT2V8m2RCUZ36cj4+SYOJ5jQwQ3PjS4fqrgJEvz8FoVauw6dRE59W367PooV
dCHMALiLlxLU6WDrfBIZ4EMvdZDCZ/FjA4Hc1JfVzRS6RhiCtvFeX9x6ANXIvnPqZ12jneMQqlf+
IgqNa8M1IOeMtAO0WBdg6S6qlGQmGG5dfpapse9maTP3RISUvjwWdRlVHgOSDAYKY/wrY5cVSp11
NR7hZqo/y5vBlV/ym2BvHvTG6ah5yH8VTn6b3YjkZS7IdQgyDZhVQHgGICwqx+cTvchyL1UyAvBo
GEtEJVyvfyuAG97OJRlS8Bx1wPJ39TI4cam2x3LKoAaw5Eqjukoco5UZT1P3wG61MRQW7NZw1TEg
3tg2AxDyRp8XVCJZWNKuTqPnwOzb53EpsXaqnFpbEgi7V5hjnL+wYTzAeqM5Eu+ZF/1KdZ9nhpY0
qLRrId5mKrP3MjtTHFOyLFqTfD83GVL0DKTzyLNEcMaLDrev6cT9B4QLaO64aINQggw48wabP9mR
9+CHSqu9hDdq29F2IBt9G/BEvR1HWtCb/F67iz7/HnmC4f+x/3X4nWQLkjLZjcxIH8vsd2jcgshj
CF71XJBare6KEytcJNXTakh0xnZttY9p6ioN5LaUb9dDwNqWMMGoj14PTWNkqueO2bcgwa3UgTUB
VQ+k1w+RrW6MABw/eUkt8PdcN7cWN5nUhcVoH0HHyKX6ba1KodJjSGh/gkYooST68Q8WGH+lBnQV
jgU+cgYlJIojlgKYhm9rARScBIyfq1N2YoFLFecaCJMqhYWpPA5Qnh+f5OTWTkHBJKJ9uzzjGMMJ
k1jDaxdjruQWJxgaqFyMcPPlDu0Acr0NIq8YqW45oFG4Pm8XLdhsT50Yu2BpRWbTFKwdrKndnBzG
eZPXnpV6Srg1QGADvpH2Po/dMthaaio4Ti8of3jjnKsHaNKHg8J4fdce5YlK38Ao5o2bX9lBdw9d
RCPX3LwqWxruIC2OhpbKmWnhWM7o5UDmCj5nbeOdTgU5n3ew2wDxxeZdrvcNKpr2Noz869O9FkBP
TXAboYrsIFBY91+fuf20g6I4DtsRrFi2L1lOW26vm1upP7HVxRnPumCxObgJnoo01QqgSEFx57fd
g7y8kWRrtfczWvC6T0vdZdp7JY1AZqVOKf9oRZ3PaxsfwRrJDBDuuBBw2zKojTDpVYw3h+YZSL7p
QATRctWCyQDABGqB6DPhFm2pqpQYDCKrgvY9P8ixULSVrTt/6kE5G+c4whcaErj92NSSXAcpGmZG
HbCA23x+VOytlB7CzisNN7RTWrcAuuG3oHy4FghODPN7MzWHsBsGGEazmi1tFPVn0t0p87e2ulH+
HsOP8PxnkDbnKcmMUFSxQVZh6bfzj2ohN1IkookSjYjfYnWRGTNr5opUlRrLfVbc4iYSGD/lbgug
s+DYWdvQp2PidlsP2F6bymxMwF6Z7213k4zfr++wtVMBnMwgM1BNEyB0zjeqSocseMfYmQMNkJUm
/owHItGxXGYvmsLFg3Ycca7bXJtE9kyHAivjROI5ricpUmObAfHy9KnrnNxyJPlbqdDZvhlFyowr
U6jIYH/9UsUA9xI3Pq0flFIyYKuz8fBLNOO56kAulpmxSJ+Y/SRulymQXkKFERc7EGZylkI5wMUX
Uk9ODOZVZY7vwvIBzUx3klLdVOpdJKu+pSM9/su5ZLJVqALCMF7lZJ74epCB3Kwly6ShvNOTGY1d
+1Dfq8pLMzyWIpWpy3Cs2AhRNhaPtdherBxCpDIsEipYb/5Pf/f58OHdPYWuqK/oslAHM+iaAtG2
qQJNxRedQ6mCltGSx86LTg++T+mebjbU8bYC2Ip9cemHIfRm4cUYaq2QfGbB+SQhJgHJShJWseMe
3IP/dvjPL98/+AcKs/iNX97//gf/sqE7it/+13/+85ce9Qq63zvu9njc/j5u3dvjy/Hl14voJLxw
L/CGASVrquw3WhI598rrTteCso9RNmod3/dj5+vXVoRku6xPMUN46lOQhyIT5f0YeLw8zWdMvnvr
ur7rY9AeFUSAtRUGv7iCZkcVb2waz+LVqDaUd2KobKf09vbl1j28+5vXD42+eoIlvqy7suGcWGLB
6GSJ5SJUAjuCpdvDAcvmeKKhrC0MGKZRy0MHHIAb3FUkLu0yaWOQDN0eXPft4H/SDdzB2QrOAu0i
kmEgp3a4gSgQRovSEnYO7+8/n5+fcdGmzxN9XCj0KPHv+F8wDQyZs336XTlPv59Gyv75PVMQLrP/
Ol4PPV/c2WcR7+uLgD628citoiZwPrUNbjMFdDPgKWy77O53mF7quBj71nEEw//6YdeMcdeX0Szk
Sa+ZMRfeT/3HDXYmLLlbV2Dq6z3lwpSm4pHARIxDofx8XPLUhnNn483CRVjADvB3bNuzQIDhYXwu
+/0vc3lik0sskIRNfVt3sJlTleKPlIIUkr5gtKkTO5+b183D/mG/9wSLeNk7yhbxxDCfY9QDieQU
hhEBS+r7z5vvzp0oqKzu91Mr2vmUmqFCIGTAhucewLaICPqwgad+E7nJZa2ZGw7nk5D1bBT5y9Cb
6+829E5k4ausd+EduNXhRQx3W51/elCTspBSyBSwlbo16dvg957rbx4+Ku/jK1Q6W7YHROiH1e1/
Ypbb/ilw5fmiwCzzj5S+9c7bS+uNOA5mp3Nbb3BdE7uC4qTEiyf+yfCvr2BcdzoPzN3UwLNSgd3p
Cg6mryT+2nxwB5NVRJAP0f6ztOwYdQ9ff2DjsM3DTlQco2yzsj/wJ37t8d9fmwnbCb9cto2v7yfj
4s7D/ODPdPGgFKkO6l4++6qvb/Pd/5ze7CvYt+A3TgT2S/QFKnNpfl6IDEI9BQ03yGO4eSlLkI1q
DVgJmGFkFF+/ECIf6StGf+fcsDDpHn1RUnOR04AbU8dTra1DvwkHObcD1KaN1MGC3aGfG9obILC2
e2qnuqdm4eP1af4q+p4NkjPGReUuKaQkslQcfiW9D2lIwQ/mDPQT/7bQCX+GLHPzMF6KYW/2D87j
7nGz8zwM//fv4y9My85nG+nleLs9useXl9vjtqe/Q3ekv0TvIxd3HeTHbFKQEDAlSF4tWk/HvEAL
EkTpCxm6eOWclrW3KGrRgtww6M3NYi4gMGqKTBBkV5aEKcsS8HhpYPfll8QKpHpetDF1JgW80GB0
6t2+XN70WU9u0qIRaQitmgN+FC+jlgYNRe78avrSbIZlAkeb9K7VeLa3PWIHVBHB5y+7ykDCCteW
UUrSTZQ/OFcLx1hWA2ZIaXSqGGiTm3D7iegClQXVj6S3MPjWFv5UvBJzA52CmTxlQHgagieUy2sJ
9x28F6aTLfcBvsNIAmqRwM9s38wfwEmmQeITvRDF3kTgVLy6GNC0sLclQY2cBV9uG5xNBJcDtotU
ZTPBB2jQRnRGK6S6DGZ9PQZeUk69PASOmOieYPMJjHInQqBWvZ6MMNqhgppUN82U0yzypWErTd//
wRRe4FDb1VVQinEL3QY2OiBt7BxbKgE63VTEyyApRgY3CAQHHftRF1MJ7B36ARE3gZHD35/k61Za
mlrYEOwV+37pdvnwuojYktdNoKCFWyzEfGTORCJrQ1ETcBhGc+3Mkzsrv7Pw7fqMXSYizCftP0a4
hC5qomBpDBCTyq0ptxBbkFtPUsP+LR/szDOsRNuG6SI/FVOW+FlVjfuuAoumN/VSvEuzWBddhC7O
I+6DuESvjshSxZqMURPXlJ0mguyP5erBrTk8BdHRjne17QP17hrmIYYQniL6AGbgcmXB4YDXXGRP
/Asd6VJtMXN8AGo3Tqc4ueSp2s4Agqx1Sj2mpeTaDfRoIILzoYmgnZfAjq/h/7HOrYc0a7M+13Dh
Ut5E3d1iBpTEP63ZHcdX2fKzxm9FNBzrfvbHJDfj9pjWAxrcUkcN3rP0ca4Oufb7uputHGnwsj8m
uLy6rOVFqZgJKJvIzQf04nLrflggECRCUYoGw/7+ZF9qeSlbGXqFHTWZ78r+XbJln0SFIG9bDaQn
4+EiuZ2qatoMzEoHTtXK6bTNaAEvmjtm45m2IGxfXN05n+DCdmkXqa6z2ZuWB9RdNfvOMPZAmwFc
lHY3UGq4vliX2D3OHhexa8nQk16CvcKmy1vwu6XqdvmZ/Qx35S55rGizSZ/hkD91wayurZ0qA8+M
yrONZmsuFTWgQ90EpZ06VXWMxx8huroTESezwAZfW+5JquTjABt1GkBeJqWk346QFLg+hWupzclI
vl57TryQQCNkNGpYyTP1mYyq13euPIwpVVRBuFrzRDCJo/8HjYjALXObF2pGWmNH0AuBYFDYoGv0
Pp7f+rinvX47BoIMZnXyToxx21jJdGMaFBgbg9EzwmOizW4z/PyHuTsxwj7iZO4CREBkhTBi4tgj
wyE3/EwDTXKwu27n8kkBbg7yRWS8aHXQLrQ0rK4Il7nFEV7pBi0/pgH1OT13dcVraoIGn6cMUixK
iStC4fSNO6v30fSj6QWfseoqf77i653zZLhQRBtiqcJXFMk+H39M+o2aPQUiueo1K3iQxX2Cle8g
83Y+qbaNM9xIS9QXljstdW3rTppcS8TQvuYfSK8ZxS5wmGi/PbdiVEPUjjnwB+j3p4P9vYX245gI
qnWXT2xYNwu1BCiMgK/s4uY4j0oCJWFYUWRok/RZnWlQyimtbUpq6AEh/gMHCdKgxgtTqz9Y1lJ5
cjLO5WEyzLZxVCuz6s9RwlspSFnL0AbFQhL1rhVm5FNuMz2Behi6RL1SL+QaRTqIJ3malXfdfhjU
Sd5kuT4hM2m0SnM1tRDyLa0tlgWFUNyK8bQH0Pb5NGYFUaQ+BgSiVohbBF6uQMrJov0sUHlh25XP
dNDBhxwHBS5k+ty5UlWKWkuoFjt1E/Z+lZi/swo4tOvbbNUIWkFB8s7kW3iwdADmDAloFVx6yvY2
hnpjWESCGLg6X4xVElVjE8gULlE2BtA2LQvwbXFHwMI5vTdKQ41Jn92pngVn1Npw0OyNQr/NuCx4
ftMAdYd6nhGd0jmnFiAqmaB9dtUAXuxQmUNnuc1n/SBV1KUsw2B0pgbZ75Lu4+8XBM89gAmxAiAu
L+feZYfJhBbdCC0fo/kL3PuOBQ0RwaJ/HXC8a6GHDTQDaANmvAnnRsqG5HWTJEDxtMFGiT2b4Eab
uxKgdfpLmIxuLe0LSwahqcDy+vT9Mcz+/iScDlU4ABwHzKVZFz+GwXS0kAi2zZq7nY6N255Km1kQ
8cXYQvIdDLiuOnmSpfuzLjhtWbS8mEMNF3Y0USi4aHILBcUG00qWHJAhUwmALf+Y0MuLa0AzJA/2
FBqOVmR7ORVlYavDY9hokIPBR/iqZo7yYxcMMDsPRgTySdVNE/NnVqovhfTruiuuuwnOCTxQAzgK
TO75asl4LC6MEpDRAdABA1DR8n5GW2O8I+pnWW91/SiRZ3PYXjfLfurFxOLoxxGFyh7u7+dWtbic
kRRghEYTPRBgPopfNYQf0fyg/TWdCzurwE0D9C8oDiFdcm6qjjSQNzC4tlTbd2NMHGVU952QyHRt
zU7NcBl71mo96M4QyWe0sFF1nJzcLGkMuaikzwSzJ7LFHfJaCmUWieEmh+K7ld0W6SGr7nqRwPDq
RRgnE0BNUBVA7xJnBv2Nc6viNHZwGfnsW5DHyD010SXaGxrNo+YhLTK3rH/GjUiMdzWEAMaM8I5X
ScADz9esBJWrCZAtjsUO17tWabZBmIg0WURGyLmRRDYLeAaMxGP6Mgbys5mLTKy6Oc4qjXxluTwB
sTSb9rRIOElmqf+sw3hXjTMQxfbWGt/rZvCvb6q1i4h9Yo0bkIpeb5yNiIo9gHd0lnsPT640HH9Y
kfQaDPador9et7j6ngrFdoBYGB8TEBjncwgwnJTHEkyWUXUcl9xRqvibaZUvBVpHRohF64XidkVV
0UB9U+3ZJb3m9lblmehbuP4t63P951O4DRgMyZxlNY4dWx+dWsLWu+tqr9c7L5sEplYmGhA51oKO
kwE3Zc4924Ysdf6luzdBbLvdoB020reGmbuh9S6JWjZF1rhljXurG5a8wDbEfdlYvtXh2xQS1Glw
ZbJvDBH9zEpwQcsJoBaAkJhIHLhd31aNvpAROC9oTW3w7tdLv/Tu0Vpq9/p6rZytaFNAaRSxGaAA
nqREmxoJza/AW6VQxGiejXGrSzeFhu7eljYEt+dK8F68No8K3orRV4yRXWDqrbyH2myAky5bHqba
iYrplni7PvGGrv1bBDXjDIB/qOi8tNH1weVesmQ0oczatNreup2QV9Cph6y1noOiMjUfDE3EQL5y
7YNBRkCiguPL5oGbS1hOQSohVCcj2fSSRTuUNEbss+trtuYbJ2Z4mGbTkkoH0hAsX7gWJe2hAslJ
RSBCLohka1kJo8ZCGY6R/Wlff3+SQ9a23nfVl3ZI1UDRM5QykFIWpL4F98NRmtr4aMWz+gHUbefP
BfoKo8ToI6pFhpBzce0YRFkW/C64QaGRgOd4kSKL5B2j7lmSfWW1kHPqnCVguTsYbnxJRkBDPcWu
f1yf61V3PTHLjq+TKYAGWT4NjHIKGuXHusRGjIyXMrI2kr081GYCFSuhTCPzSy4tOxsql1frwRSo
baECRko+p8qbhg3RdqG9N+2dqd3b3bc+92sdXdrJbgwEV8i1eHA6zVxQBeOiYs4jxhtP77H8PhI/
W5i27Y0uO6Hd0lj0yCqaYC6uLm1Qx6UBg+UsQXrntV6+5SBSIGXijPm7Em2vr+fK+WTiOmYAsKhC
7J5Hg/Rjt5RhCTfqZDDFttvOBD85WiwhJD62gufqy14HFoDwpmCA2hGhjj+h0nAKBinG2FSjkvE2
HgMAMs5Qg8q1HHLQwYcWJpWXRiO5IbLyJAWK6o5mZ4BcL7NxiEf57u9HD5ABelZQ1MbVmjtV7BE8
MHqhwbMYJ7deQd1ik7S+JYEKK182141dUhBg+CfW+Be9MlHDropBcacU972C3rG6qSHlekTwcqJS
c8c8cYuGHOrIrxSXOObOiJ8rsPqmrpQ/yiZNHiYoYCiiXvKVlBPfxergeD5jOp7ne1pSWwlPapiF
CXXRtK7ucTQIJnotREMH0gbQFzy7AGqfm7DTAF3YHYtWaQyarXlIo4bO5rgjzVLHfjzZ3dP12V6z
CPAtQI0WuFDQMXpucahRMbMK8PEscZPcQ6IC72TyAsoa0HG5Qdi1guxr7azDbQTQFWAkoH3OTSIu
H7oEJDMu5a3kBv1ugcdGn9fHtHoAnRrhoq82La08RjAySLZNpyoBZ43kZTqaksEiVg7TZsFLSpHY
x8m0Y7rEvwQfcMFUwVz4ZB3ZrJ+Ef63vUoJ8Hsm8DUWG+sfQfzMge6EALPE6kUMe4SLx/brNVe9E
YIIHYpOilf/cZC5LYZo0cJ1stGmQt/sxEHXJrPkKqI1w6Qc02bpsmg+UdAGwBg0m7V7Obs3pUSIb
ezxeH8haqCXoMNUBCoCSFK/sZJVqUxslCzZh8QBtiJs6qp9mK/bCvr+Lwsa9bm513kApCFUlVcV1
lZs3uQvHLodgLVhv6/a2NUp7byzWy3Uja14Pd/ivEc4fqgRX9IiphOj65NppTaUEXPxEkHSsJjvE
IjawDvA/OMK5D2RIZguQ4MDvtfzYjAr6tapdPEZbKYCqeqpt+8q+HfVPE9wh1wf4/5jGZRJZH15e
eQZBAxBhO4htXDx67LL4uyIZNGqIP0SBM/X5JtffwQC7AUpbcFxcTC3WTUcLAYD9XxhzPoDlSWNb
dYWstnhYFjcFhYSoJv51vp1lVswG4OUGa6pHfZXzEbMDi9Lw9ZbyPt2D17/eDL7PeGDCjWk7rbt4
3uiC/cDJXZEM3rptSEPiHqIhpvA3OstoJiW2cBtJt0lPp6fCR8BEY2HrRJ0D7k3X/lwMZzmE/rTQ
9lbYpLE6v3/s8zwPchJXqsYYJXonOOKobagGyZnFKTejt1ucMXIVR3AmXRbQ2Xyf2OTWNJ6GpI80
3FQiaCjsYpremG9SSX+i6vwxYfCQHJy84LU6iMhvLuE8GvTQgOZElqfhiszzglSk7CtrDlEOjl/N
wJGBlhm2U7jRgfUqpYcBOQbkmQtDphAuvb6FLqIrZ5plvCdnRtVNgP2qME3MaTcpOC0M5PCPi6iD
7jK95Axx2VwXEyUoFhiq9uqvxl/e8httpx6axNE9zY8L2guS56+M7Xz/nM0q70NJ12pJJsOiPDva
e7md3OR+PoSPwzaj+WFyFEd3iqMM/QdlpuZNJZjZFX86t8/5U5FARyw2YD/aSff2U/iS7eqXxAWL
6/McesvWTNGtWz+Tu0VUTrncPeeWuWuKknXj1CkRgDsWsNnpa1RUfidS62ALdm16uZyqCeIxaUcM
b1EILfqW4qb/2NoThYr5S6h0NG9G2o62KOYLPNZkR+uJx04YVxowjwVXxV5OttCwd+LP2ab9SMn9
6E435NbybVd9vr5TVidVsfG2wMh7cHSe261GdEsuGiY1yHDjSzZN+RKIikerYyNIifFb1i8EL0gd
DtLAbNS2MWxH3f5E7nPfSXO1xeXN/4cB/THG74/BVlO85cFYpH7qsregszDURJvgIidl2/7ECLcJ
zEhHDUmFEU3aB5o7GPsEOMQiV/2G3LSKt1QfRHq7PjDBLPKSF1Gy2LMSwKYdk8JtsuSgDzMIF+1S
8koVuNLr5lYd42SInGPkclBMZgmRbFk9RsFDPTi9qDdSZILzeXD1RIsZxlgq6ydA3ipeOcxQEC8v
AddsqRhoFQ/iBK+e7CNONpa+oPA26hiHbh8kxVnqQ4lmD5z+6jbIdnr8bEqhE8oQzcGDzr0G0TSD
kk70DMEc4iKsnHwFW9yTrwA7cYWrJ75ianYg/SLRRAnQeemPaLrPe4ghB64RefYgSrdWnebErnlu
N2rQMlq1sDsnT8SAHPYWiFYXd/zrznKZsmKWYQYkdOiXB68gN8vt0uNRI4AdSYPghYZxKAZqVUHp
kmCeaDTnqJkprtSqNyiXXTfO3ISfW/REsodsIK1RjzgfY60mMZ6CS7hRON+pUu2lWSAIz2yaLkyg
4RsIBWgTqjyYqI4DfVbAiemktXWjmZKbyeBQmtR3ozR3oeiMv7xzf83m/5nTZBZ+TrxlMq26nEma
OlkECoXPalLcMKBa+1hZwAMVjRuVfl6MOySM16dyzV20/44TC3pu2IjldobsEQOAtW6tgu8sbnyT
BI8DwDLXTa2mh5DNhYgFIOvGRXqY9e3UFzFsWS2qAYO6gNJ0QQNA5s7GAO6pyWP/f9Oqd6mSbfGt
7mIJqhPrE33yDVyeWOMtsshGfINkJsFzY0rjbW4UkgsK78EpZDyJjVK4bMLJmm+qmDT3+dRsOssS
SeD8P5OBGtNXa7XC94UqUZZD4QUfIhsgse3cod8m5ofU+anuhxotjckdMUlNSidRhFxdcx0sGkxG
hiFkzteczCBUA0AUcxC/A3aQqr9s9r4j2EFrsZ7RgeDFD12vAEadWwGFrSqVVcPyDP2mN8ptBHbC
cf4pcKq1WICnQgQhRoBy0adgZlWsWAnSKDIgxE6B9QJdwpzqHR5/gz4j3wJUKhIwpzuBNf6cqvKt
bc1jrQV4683Vb0GnqYLotBoagVORWSOyCZVoLgQPmYSDqckRO9rcC9TgMTaXbbfUjjR2bhrER63P
PX3KvTATZAyruToIAdB4Cb+CfX5pU8CLVVSMnLR6aIxpEzfazwxslHn3iL5IVwmjTzSP0MT+Now9
HarvXYJTaGzIrtVTJGoE+uaCpzW2o/hIinWxLKB68Jt/I53Ntq67GcE6ntDINRxzdd7gMZEGwXRX
FoMfpKLnlDX/PrXIXRsq9I7MMyj5nSpZaqoiXWvl7Husd44uiepGa15+aovzckXqlomMsJUim7ZH
cOZXL9UoSGnWDqNTI2wPnJwOjS6hg9yGkRnxMUmgEhmiFHYDwqhp8K7vp7Xb0KkpzoHKrOsjABpS
p+2I0xYexFDM+D1IQ5fgnjeHPa16QUxeNwkAOXoOEY1U9vcno0vGKk4HA6OTgxqWEqdJyW62ZWBt
7LvAQNUxv0+lRQDk/dLcvvBLFKQAQmS5O/8slQW9AV49xCdtE79qoJzCNXZfHlSaObeSNzvBzt5P
roa+4fxQuQsNnt9qcNBNN/Fz8Fb/0gRrvBbHwFGLdAqYALzuc44k5Y0+RwqCMt6LqGxad3EozNlW
nRUURzYQYQT5ExeYyiJfdD1rEZKP2qPilzf/Q9p1NMmNM8tfxAgaECCvdO17vNOFMSOt6B3o+etf
Ui921YNhNEP6TntQ7FQDLBQKVVmZgduZDhhfPH0TeIlT9padrlwDS747f1RUiA0ZjzthXUWJ2kFR
N0gwKBvL22zs+sxJEDV1J0rL3o6DRr+va0xjrqQbS4vFLB5A59AyQFFKWCwvM9z1cocpiPEm0bwG
I5f9Wpa4FGnQz8Q9Cu5wKv8if7hwXbkZ+jzS+8Ru23dpOgfhU2Q+UcO7fiYXV4KiMD4ZRl+/zIRN
bBhTXKc4IEb00Lbdc8whK9VP7nUziykJZmGh0IVuPzj3hVywAW1ZIA8jklDzpIcuTQ597o18w9tb
WXcLxdXwUKJHpXu8bnhxfRd2hXgdDkob9uE0x1DUZ5N4p1X34FFf2cWle+hydYIjxkE0Bdk8CRoy
UtpcY//MRrdmRHJbLXPmRWWrOFWerzCTLtudyafRAcedLIQ3vc8rrW6wugmaCSDwPXSMOuMEcSAJ
ZAOK5FH68/p+LoUSRJB/LRLhMeE3WdRpGKm1tSKwjfhstn9BOo0O64UJwVXwwiNgfYMJw/DtssXJ
csPgNuhfSgpBsq2KaXG/WTnQS/fE3JwB4g7V5S/3hK+Xej3FOtykK1xDfwMIBCpPPZjrm3PEh31D
sqPcj7vrm7liVdxMgvs96TpYNYabqQSi9VYNn7l0W5Mth/YnWfGWpbNwsUiRVsXUzDaRNJjr44ci
PYQasdo1fsIlj7y0IZy3YuAFDVTYIEltQcFDJ6Glzk3l0RkbzPqvHLy1JQkHb8yMZKxkmGPhe5rH
0C50V+eYlsrymPHEPQ63B2SdCka0JGiqGomEDR2eNPIUtQveQMtAv0dTYnrQb80fhsJIzmxo+GSP
PJBuslwGxLxPgv4YVml6aHQDENXr3rOw9hnip4JIAXguNEY+5zZGbkZlg/c1qlA7P9jXbLAg7bBy
MJYeHHSuxuBJjfQBAtefrfB04oXWoVDY95V+lIxKvQ0y/ZAOPR6V3NyMndo7yOFOaA2B5igupr9Y
JqA2GvI3MGIpYgmWM1aXWYrHrG88GOQW01DKGhT0KzsOAf3jhQ0h5GhdOeUmauZ2E8V2kkwuaSC4
OskO87nbRNJRbZgVdhRoqcpONNNOss6C0pSVxMN2BFx7gBZYI39jqAle/8gU2ytkkp9+mXCeDJZU
PhSWE5sHrqk99y3O0D5Y63AtRHU4N6hSASMyUC+YXe0i1wA9Xw0WFbwqVf4z4Y8hf7q+iqW/D+Js
oGcgEcK+sIjSAm944HjhqtinsYemjuJet7Dop+B40ZApIdH9kpIFUwX6vwCPi4IezGY71K5R2Cl7
g7wxgPYbqCGtii5+hWnDbS5tzsHwYtt4ONPxYYbZ1h5MsCduwMFhkbdiY54n9Jyf66PpkJXa79Kh
B9MXwCQz4PYLKCKlWtaQYn6uSceUbiQ82vK1PuTCtUQvbcw+ebksRfblppmXVTmKjBqRM2UnP3oC
gCtRrXYtBV08ffOIL4VvYNJNTONjP2RKPeB5AsUaR34aIquz0AaxoUfgRUfjRkYHXzo0XrpZExpc
3E3MEMiAm88vRCGPr+sxoK2Gd1qk7Em4L4dvRrTyFly8PaDa9p8NwUmKHGz5eYCHkbxhVrQNXPXN
P7aeuQkteh84ykqFaHlJGFKd61YMzH6fP15WkSgMJyzJUHArfO+z09ismABgC39EjErze3pGRuO5
J+Igm3jgY4IBBTuVoupppqf50OWke8YsaQkoi69+S+vc3PlRLJ1ZHoM2NVMyNwY6ausXcrgLYt68
kcGX36sYxNCyEkxeLOkBqg+00DZFF/gewPjtXqZTR6yJ5dMbKL8IJFaGFO4xELkE+tDgTjbG7amJ
UvhITUs7qlv1VI9MuuGVPzQYmR2nTaVUwbsKPdsTzdryDvoPw5HEUXObSrxFVSosATVLMnMA+0Yd
OIGsfhhTAgR7TmpfBUtF2Ty2bRThVuiis864XjuRDqE1uwSHHbfykAGcN2Ec6rmhCdlg4/p7XCnB
TgFhnmv6eAtYbWuQbVgORYnWVMWPkabNv8yHTDUGMh21avPcGgmkCnOz6L2K6tyT897MIE1XtVu0
Cvod9bMosOUp1J6CdDL2Pa0HbslDrkWuT9KxtEgmk6Nayv426M0htsparmurxSZ6PSb2HZ1P0tug
0Ezadm0azQqmnenFtIs22WTS16wJgTmQZekxxhX3bfIN/6Yue+JKSqi1dgQkampFDRuJAzIr0rmj
nCgv2qTiqR8M9JBmrfLeplz9hxSRfNuzNHYLrkR4U/oYPIKcR5G+ZAntK4CPi/RH7uvDPsa0y3Os
dN2uyJXJ5v2YnfC/t6cQgpx2kzLt5EujggasFu6MQY1PaqRXDgcXY2lVaAu9QNaX3vV5AL0OiPxq
pVUSI+09PwuCdNOWobor1Lq5S2Kt8gAiNcGXrWnjXurz/hvrQtllEkdTyZCKYNODNBNQGsBcb400
qM+pX8UlRkLmNAfDiQ9BkuX3RT7RwonLsNy1RVW9BYSGaLIrvH8nXSxxK1XGSd+rYdq8xgmDKNeU
lnu/lbXHvC01fwcyqmjbJup0h7m53MuSUbclX2J3Oqv8XaPUOlr3BD18t2orX7FojuYJJBmTsduk
dT3cpWU3dtaQmv6x16VsS32p3fpRKSkWG6riIwdQ5xFs5JA3rgBdfQggrpI7OevSxyImw4MaNMo3
swQKMkhNGUq9ZZw/5lpXvespKo+WmkPQFBTpYfVS9Kl555tBDQq7UtMwCEGyg9EPAGi03eClRd0/
qtWociuQePETdAODqwDx8KjSKKshvo6mspWpBaDvWWSGD1rigxEg0sPeCvB+fVRHVfIKv9VCSy7k
NLdCf+ifNR70Oz/NuGnlUL849KXqnwOtwQEuZH3AKRrJLszK7tD3ifw2FppiqUlF8NN1w88A0S3Y
OeMofFmQFRx2lR+BKbqjPBnBLzLxPeFScjvGU1tYmBqudpVBEy/XG9TV9SnkqFLqw1FC7vVDVUj/
VDKz3WUG5CogxMvkmxxljDwYq9ApecHfA8MPz4iGrSPxbPxgmVp5E9EkPCHzAdrErAQ8bRrH4BB1
EV535kj9TUXi7GFAuPbkuMYgMQyBisQsKw8iCMmJlEV8L/ljuKWhBokFIylxkGjYuIGGMRsIqnZe
MdHkDeTokkXGsHWzMWHbXmbQ96CB3jmcjwzNAUWtKw8AwMAjIwNBDal6N4pz4hZdovebklJu2kZG
9AlqBEptgn86goqyGtZpiLoFB3xFLwExtDrQArgtixrNZgFLXKok6aMRayil5vUgTQhhOqjvp5pM
pW3KdfITsyMmhKKKqnmuCtN3R42Xb4z4zbYL08QbSVq/aYHUbCswt9lcaqHXx3jpgDSzfwpzaXoh
Siv/7EliWIwlxR1gYuwYgB/0gNm5aafAETFAIQGRdj2lXEy958LYTKaBd5aYHOhy7Y81btLMdKEt
10BGY6wcI5dWUvylGxuybqjNYuQNeYjwjuvVGG/LBJmr5u9V6Z+q2xjpShl8zcScn19kdDKIl0BU
BhOt8WB2kQXSD3mNc2HNxvzvFzagUtxhThiZqVH8rBI3KW6G8v5vvsjvnfqSmBotLiMso0SoqPQX
o/jmQ8aTr5V3l54rl19E+PKRooYB1WEnx5iM9hR3f16IAXHA73UIKaFU4XL2CbaqylwI4dm1/qz8
MbB5ftJe2BDywDhRoc5SYg1NvY/bF24+JP7d9c+xsk2/nmQXX9z0IZWicJhQyWuYYhKEr4wWLroU
APOYl0Q5Bcf/s0th1DYZ5QwPg0zZR+AigKaVvDYftZifz6j8f40IH6PT0p7J0D+y6V32Xp2D87SV
bOq0Xt9ZrV2+y9vru7b4arw0KHyZJAVkFSQSqKjYCu6222l72x0AvbrVNk+mIx/XHjlLyTpmYmSw
HkAn0xSb5bIhgTqwQRwbof7K+1tDuoNeT2DcAJ18fWnqUsi8fBcI1QqNpAPvE7wLdCgrAb722uxu
eheKd3QT31KH2SFoc16bPbXMTfkzt3FFPBHF2vYorLjXf8sSGoNe/hYhrIaRNGKg34/tTrufIk8G
HERhb6r5IgM1iKVLpZWMHlmbFl86FIAog12Cojv05THL2zwslBkxKNWbaiaE5Hxllxef5xcWhGAe
tKUamDNc0GzHb6XyY57nM2XMMEMKMo6+m2l6S5q12ezF+gqRMfxkAhEBUSHhLNZxrdVK/OvTqnYK
SA0KD1ujhbZbcBN9rHy7uYsgvi8vjQlnsoK6VDtIMJYYqK1FOx0czzj84CKJwu0QvfjkR1z9XDE6
O+c1o8K5LHiM4n8Go1An17b8R7ZHWdkm32UndodN/rRibl7DV3N4bIC6FZhCsfZAIEEd+BgNstU7
ftScdPcR2cEJanKZFdnqre/VOzQhjHNws9atWnIg4LL+syzsrsmnMPBnF+WpV+6gRHaUv0PGfsNW
6GR+UYVeW6Kwo7mZRD4PYYjolvlQPHvTJrIyUBITi/7ITvp9+IHn3jnILXrmT8bKOVmsUgD7hknN
WaMMJZjP10eNR51KSnzQU3Hf3Bi3pLSMDbR5fdu0oYz4rbgdD3hUm0728jff9sKyEAd1MyzMcHal
5tXQrRukxcoGBEEMZGxGaI0etyIHnFEf8abL7bVRxaVeK0QRf69biHyRpEk5EmcQizz3eJNtbxRm
pc+9U+6lTeStzaEsXS8AWECeHNnGjLP4vMtRDSVfOiOJC/8cRVZPvabc9PXJX2stLWUDl4aEuAf2
o9HsZoCvxB9b/qoFu3aN5m0peF+amH/CRUYTV3DXaA6tE9sNGYALivYXKc0suYFKNcaVMdr52UIB
ERmizjhFsz/0I4aUXFNfKREvXcIXzQxxLkmps1pWOrQMpMk4QnNu30QQASwiEIeqznVHX/r2l6mF
8EkqPEPDPJxTC3lDwm3ADYvQuynZFOaKpcX7B1gakBqBu0kD6OLzxsWgpqNdBlP+XXzDFBf3T7dv
7Eh1tR/+/fVlLXnahS0xsVWV0q/yGLY6xTHIeSJe1/9N7gzeQqBl0Fr8IlbEB0zIQ44S6Xl50k0I
cGYra1j0gt8GRP79NG8KaoRzS6d7ynuPhofC31BtJZld3ClAmDV5VjbDp/n8VZgc5ZDXnlsFbNMH
nlQlUBpeieNLK8F8P6YngXIwv6CXinIywqAHdCQMcysDlgiM+mnhKrF7/asvxs1LQ4I3g3ORk6yZ
DdVNeURBONnnKEi6rKnrW8Yxdca7FsOFlH4bZKV26KR7KY00uyXRWr61dLLQjMOrZyadNEQW7rTR
pmJS8Uhg0NYFq7sS3gfyocHk3aCsdCjmZYm39KUp4bLKS7VCsgBT89BOpN31GAy9vrPLFmYdWyQ6
VBFTHQiIZyye2yxNvSmLs9atHKZFD0GD+t+/LyY0Oajx+YC/X+U/4jZ2ghyVTpO5GniEr69kaWAO
fSqk9TP9A7QEhNsOjgjIBocpo6NgntGRjUqeHmRWiXpzMzFgrZmlBpiJToojhpLOI+r2U92iqt1Z
sQbtkEm2ot7ctsq59U0UrVf2Yim5u/yBghM3XdFO7bwXrfRi0NuQ7rPQDQtQfu2rcqutASwXt/5i
P4QAgH4Bkp0I3a0EeI86aixaQviygPDl2jN2KdRcLmz+JRd3c27GoI8csbAYEwvaUyOdZXklAiz6
Kag8ZxkptFdFP+2lXEd/EnjCWD2GiYKe+yq4aXm/fpsQXHXE/DwaGNivFtMfdpjZ7Tn3Ape50P67
aXeSk/+MHtsHYyUnWCw6zCyl/y5NuD67iYVSOX8nTLBF5+YWEoNovFg/5KM6M3LgJf7HYh8oQF1Y
FEmNojw1C6AzgfiLZDutH2vm5elrWh+lbG26bLGDfGlLyPT93m8g1g7fSHfTUTtoDurrZ9Mu3WhX
f5e/qxY7jlsd6f/9tNILXXEZUwiePpTj+wrM+ng0ltsijo6gIfmLO/ZycULIqTV1HGIfG2nSdlNo
PToPuZWyNen4xRvnt4eIUnxVl3Ci+NjDcZCAbbEYpDqqxCHdQx+nK2F0+Sz/540iJcZYyio4OLFr
akMcWjxlNLGosbJvv1DWXy62ixUJEQOTt6SW0e+xk2fzSO7A7+D5GKfu35oDFEr23f1orbnDcvT9
vbB5ky+ClC8rETNrfKsg3sqYr+H1aexPFUXhDbQmysbUvOsX0rJBoOqRGFFFFUOW0tJo0NMWL5bX
/gxs0jG5nfaaHb1cN7OcG5ngFNWJOkuHCnG+jMekJwR2WHSMsr0/3KSYHlOVFxDMtYBpEIsoNpBy
FvBF1nXbi84yw/fReIWmtZhj5sOUoDkJ02G9z9vQltHlDdcohBaLBRgo+s+K4CxdzBI9nK3ULjBW
D7o1edG+fMlLF3y0/DDuqof4CULHALfv/rf1CT7TkXyU6HzrmMYmZhue1RgZ/ZswdbE64dqp8mjS
Jx02hiwAWh7Bv1050ouB8MKCcMEEfVlGkgQL+IyWD5Wabm3o69f0+JfzPCuSspk9HJCdz4cr8011
ypsBSBq730T3YMH0Knva0mcPTLd2d6KvkRfiUjO8+vg0WvV2JY1dmv7F++D3DxB8ZNAjA+hW/IDB
OfmO+T068N0/yZHu4rNmSQ7NrX3hXneOxfN9YVJwjgJIaVpkmALIjfgxRg5kZRlIfqawoDbTRrQl
0/EeMIV3TCOs+OXqcgWn0dRoaGgF2/QUdhimdsyb2KOb6C5/0U8stKUNMS3FjTy24kuL0WZmzIPU
EWiGv9DtV0lfx8b8pSM9uMsMDbP+j31doWVdHrua2fkg3/HhY2qeMcPqEpDxX9/1+UOKnsbA14Pp
Y6h3sS8tWSnrVa5g5VmsJLEns1Hekk7SwSpegpvCKJSn6waXYhz8CgSamHdGMBdce4h6pQk7LNgM
LSUpAfe4mYI17vLZV76s6sKI4L6wPUQlgZFQ+x4x4Da2KXKilj/W7fP15Szu34UlwWsHsNMHUL9D
o3Zo7LYHogNgKRVYEK15u25pbeMEH0U6RFPgLfC0NN+DAHwhD4y5100sdpJmej3MPBogRxOnLAiA
FLU0H/uKOdORuNTJjtI/+r5/bA/h5rqxpfMODC76g0AdIOub//0igVDVqqqjHhMduf/OIi9hwLSB
5reSrd581ySvCj6uG1zewP8MijMIRtpikrGGQbXQXDoA7gnuzwzAqutmlo/074WJwwfJAHKbsZrt
7HlnP9axo/7ght0B0xk0lhI73LtucdkHfy9M/byTZaErXM1nH0w8mruEOHn6oJGVULV07V18L7G5
qoPrOmsrWNH4a4ZyfrnycFv7+/O/X/gDi+g0BLNmlz/YcQNOy3gtvVr0uDmtA/IW5E5iobCLwfoP
YAoSH/bAm9GOh2cuE0CigObaRSPapdGKLyzGIQy2YYDbwEiFWNsKmoIB/QCLpnKMfIzGx14eQCm5
VVBBWPGCxf27sCV4gWqk0v8rTIVg2pHQ4teer7vZ4st6HnX/dzXC8yw3xpzwAV+owuhVvC/5QxHc
c2Ln1aYFzA1VhHivBF4PYB4UGvM1Tvflg4UeIiQ1gMT9kpn7fUaV1ocHSqHSx1bGuvGJRBJgczw2
Cqdo/Bwt8KG6TxnNbsC1lBT2jKQ8KWAz4RYQZ2snbzGkYDgdc9kySOfEPI2pQV/VvoZf1D3Eqlv3
+8ZciclrJubDf3EstMwcqyglSAVjdk7aHAqT8Tnn2YqnLp6Ni5UI9xgul86IJpipu7Q56AwiPL6k
7OMhok4N7VDDBG0/iYMDqYq1etdi+gVI3X/bKFxtPS+VUWXYxvvUtPQb1fXfarA1b+WDdpc53FXv
ETy3ay/YxcN5YVW4gPqmjfSunJesQXFI9XjyUISbIsSU0Uo6vXg0f1sS2WTjuO6MgMNSCD0YTmSr
WeO7XvESMdAwrWAgxIeFlOBNVXoq0NIkW8HWrS1DiDDmoJTA/uIzdcozM2Dj4XqAWfwghjZTZENr
QxdTwzyOc+iuo50XoTwv63YGjrb0JPm3GD26bmkRCoXnGd7ZiGcYaxaWkqRKnGrztDyY9qAscOi6
n6lvFfFZ4uBXLtxe27LsbfRPpX6LQagV60sLRaNjnltAAYWKqU9OknCKCvQh+jvTI5viftoWiUV2
jXscHQZEkXXkdlvb0gpMYdkuIAIGhPmQfM//fhFLfCrlMWg48QHj+p2HGJodvmEk4GbQH7WkXglc
SxEFxD9grMDQNUEX4bOxokB9w5jHM1QiQ/XwkMUfg2ZYegHi/EOXOHXzz/VtXTQIalhMqoN3VBdZ
VKUSKUqJ8iigNMVhrN9qA2XQ4RwaPdjWg8cpGx3Q0658y6WDh6QB4ljKzHsrdrkZ6jUsVzAfn0Dd
S052ancYu7XEZdEIiD8Bs8JwJrRAPm+laQwtmkqotXFSe7U/7apQ3tQBda9v4GL6DwyJieVgPlgX
YSS8VxOasPkxGKWnkd9MUO8LeX3WKHUxjOWFVXgLEb77EaqqZvp+3fpSdAF1k4E3MEVTQuSdpuaU
Q25xfnsM4Nsejl3x47qBxV0EwzTa0Bj8Qwft8y4mKqkGWUP6wPxpM2NeS0n2AkD2rptZysbBTPyf
GeHClrXUAA0DsiSVgXxDxRhZ5rXxA/kLzqmZAfk/O8JhVgql71pM79g+ctgI+LsEoE4F7CxrWMfF
c3VhSLidI8OnbTlh3wpVBufNO8BFJH1oyE3LnLyItrXxF8gRpHi4BgwDgHQR1lH2rSnzCuExSPbj
9CrTrcL/ApdsKjLA7qAt0VXxvpS0GJVqCTVQM45tNoCCEHfzWgtsyaMvjQiXDE2mmIQ5jGTUuJVp
e2fm99d9bc2CEBg0Lc8gQIToU+mdpQw3erryKRZzbqA29JmaA3TY4pBdIo9R0HOcytp4kQuQIByg
rC61T3F4p+R2eJJOqIJPa2/opTN0YVV8qYXItVN9rt/0yYRp6OeGM6s0nHyNtXR2XbFOdGlH6KYF
XO6HXIYdpaLQ4lXHu2544ZN5S6fvGYhKLJZ8XP9iS0Ho0qLoE3miFUmBw5RAlYLWGSi/75NqJZCv
bZ/gFplaqwGfReo7czMloTVRq4LWSLjyYl8zM3vnRTpRsLrXBgYzJV6c6TBaGf1o+m0prwh7LCKi
LjdNiNxkVFKmAo5gQ//GDsZ3iKco1ckv7/nQWkFS2qquIpP7CzAH2k0aGOBnDRlFrHiYcYBRpfk6
TDt53+Ts3LWP171h6XjNHS2IbuHWQ7gTgrivF/2AqUmYYNW5mssC5WRFYWtlsYbx8QrlsD3TcqfX
Idn0qpZ/QWIHLAkkHjFiDe4dkT+Pdq2SRbM+vYxueV9sYsw3yN/0aHN9nQte/8mMcCeiwxGQhMFM
02B0rxluGlL9bHLZuW5m4Th/MiPsZtNOVRfNJDFpHZ8IiPIYpl1nfYUTL3wLUxwrV/3Czcjw7gd+
ApRCX1EUsSLJVVzjqo9p9QyVQDdsf4Y+WMX6B7gUJsE+zKhf2crFNV7YFG5jiUi9XjXqHLIcPj3w
5M6ytDKy4mYFLLX4zfBOQF4L3nfwgXw+3WXNs2AWY7WhurtpjdCDhti+moKVN8maGWE9GgQxWS/D
zNBsKnoLSZf0j4VzoC0nQywFXY5ZzkFEMjV+VeYJRh7tDrIUOYRMOapWGK3OrGatubq4mlk6BTo1
OM2/MuyLkGhCtQJJGUwNYe+0dKsNLcQwrOtuvmwE+urIX7AycViozjQMt+oGqk7glwA34wiqCT1Y
ufmX/AzyoQrQiHhxfOFcCSCeLAWtBER7rGz8EJ2NGKLTFdTCzc7EqPKAwmlUbP98ZQq4ESDsgdTv
C+dD3FM8jMsApPsNhK1NnlUOM7vei7RpZXkLdxc4aX9bEiLSNDGKcVIsLzQJqJfIMe/MHWSNHdw0
uz9flAo4EkYe0Vf58hAGkaWfmgmKwOVA3V4GV3hM3ZGbK7fxfB6FXAZ6G3iHwtcpXnHCpV+x1kyL
CCUgM8mtaNxAvSQ0DpRZY+xdX9DS3l1aEu79UMomUFdhQbnkgbfRouyjM91Oe7huZv4z1xY0H4OL
s6RIqhxguTCjTzesNzdFUa4E8OWVMDzbcZT0L5MpaZYytERR0crynyO4r8wX1rq9/jcOAKbef60I
IS5KoNEdzlXitrwt2t0Iwslh5VZYmkeDKhSWQGapYV0TNqscuiyRZ1ovqHPZ6Y/yGN2P+0fJTg/D
Vvf4IdqxPfq5NyDnPwO9fLibqUbWpkGWAtPljxAOVZRlZtvPP6IZz4P+DAF0W65XPtmaDeFa4kPP
cePChkE8Erz2Cliy1wB9S7EPDXkTElEaWGDF0tWQqgm4pHEngfnio8zCY6dlh0SLvTSFfE5lWIYS
rolSLeUS86DEXJ0DA5GYiekYyuqbAOuKuhJcNOcY10aVFVYNwWhaumDv6NdqV0sR49Kk8Lm6Uk2D
UkbEqDJ2BiLOVvvse1cqbmYaXseyleC+tkLhyxEOZLRPsatjURZ2Q4Z3v5TqXdrVr0Unv8lmULiQ
7zlnwCOv3JhLrStMCMhgl5w5XPCfz7Ek7sK4KkfsLiBknhZFO3Br20qXux1rtrhsUI2MHRAr3Xed
BoGs0jWCd6hZ3abhSiz4GnFmyWrIOUDJB5mVWC/sU/A4RAOKzGlrgmJgF5XfYuOVMu967Fz24N/e
JIQcCfPEQ1pivRNTho1col4Iis/OyZj0PhT+m1wop1Bf66h8XRy6NJgqmqFroHIRyXKCKVPHUpqv
oP6A15o2JNA1s7n/8/riluqUsANFdTqPMAEP+PlrErB+DGDaQrBT6UlOqD2m1DFVc1NJ8SFL3hoj
2+kg7dCDcRvo7ffr5hePzVw/ROEaFHma9tk67bqOg+IJb6bie5NkOCmRpwYdMol3DMKteO7ill4Y
E+5aTZcjH1TbqIWBTb6kz8mU7Mw68HTpbx4z+HP/LUvYVB20FTHlWNYYgn1INg4sZ0jH2bYdipu4
kR0eNpYxrc6irK1w/veLaz7HTwIxPOyGcbkFlbAd662lg4YCBNSnYRxt4NNvA0wPqrG89dvmISvp
DYv6xpKadFMlraVANuEvPvHvcCFiQEE9k/K+nY8PGgZp6JmBQ4kD2jVr/LhuafGgXlgSVt8zDlbF
EKsnwzeiWVm6TdH8AkjEn2dFuxXXXbw8L6wJIbgYQQ+mzeuKwIgpj68+ytNKsOaza1aE4BP2iS7p
6exJOgZAXNCkWEiCVz7R4m1ysZT53y/cRmv0NlTmiD61zatmNsewpU7nP2Ou0SU0cqPwPcdwzPWv
tbIyKtQLocFGfUxLzjV31SGhCg2GaFNKzUqOs5T5QoYZryBw30P8RzDD0rrUzQQPvIDpXh/TLTiV
Nn+zkt8m1M/bh8GeCHqUiCt1F+xjFgLNHz7705qQ6uLhvliJECsLrSmMZsRKyBjseF2elO5eyQ1g
fOiKPyy1dIGWJSAJxaQhQGXCphGzqSUtNJF8gl59GKxJv4cQuK49M/I6TF7r3+i9lRNQXbRuvTax
u2pd2M8QaXlNOBaqopBWkDsa7kPD7ssD5GrS9gOkQTgFUAjsVEAEe/f6x1wMIhdLF3a5Zn3V8rkg
UETgmY7tiW6CqHWC7Ck3LbLG4rNUjv2008KdFAQh5H3xpLXD6ax3bgnMv95tIN6K9O1ek+5T1Rni
FezBoiPNWOj5QGhfeDslM+1ls4DN0g93Oe8gZFa7uSFtWizx+m4u3u8zLTM4qAhKs4IjdaOejb6K
0oAedoAkKq7Ukk2Kh8xEXpFb/nFCCOZ8ZDOmzGQweoo917EIoEZLCrwrNAbd+iT90VRmZ6sBhSis
qj9dX9tiwRnpJyYIwcUwKwl/PvdBYRq1rMMcgI9kUyflsamrwtGbYNiB1pZuWqp9b6KqtgajLRxt
gOhg6U8PGS3X5M2+7jNS4ZmmH0kUes1iMO0LrrVAFKY2MXpXHVLwE0DiviZWqr0FA1mJqV9D92dr
wgGdOrWLYw5rzQR+clV1U3ZbDX9czJyNgHUfkIC5Kjz/iItLSQ2TIYCaL0ZXs/57P9Dh1mDdUxE3
xUqxZ2E1cBZ06iFfDLkDsX+pEykckAantil9q0E61kYuXaMI+HrDajOMAkTIMqANhlhmVNqhTzFr
hmNOP1IfKsmQ0tlxBpqS5FAUL8PzdddcWhJwP9BcQcUFFUfhQpcbGWW4YITI6OhKxlY3HqY/R0lB
Pfy3CRGHVaq9LrMSJnh1SoO3irpS7v3pKlSGrATIIoIj9kWvR80abUDCntpxau5JC62Lip3S1QrF
QgxG73reqhk/hJl0YbeaOOigytGhDRDdG/l72d0VkDoaOxvIyzB3a0maW37X1/Y1BsMmituYV9BA
Hy8CKCRDDaPCh804s5X6ITI4BJZ2Rb/GxL1mZ/73i1PE1DYOQAiK/JHZTfsw5h6bbjh5+d9WM4en
Cytl3EPu0MBqdHD8hAYG7pUHIgPb8njdzoJfY9cQc2fGX6iFCBG3ikJIYDbzatKHvrvL5ZtqTVdx
IZJ+MiFcyKFeTqY5mxjYR8B2CneCAoCkn9NaH+9rYorzKasMSCcwFOCwfN6zBkSR0jgPbwzlXcDN
e9loV7pOixYMPK1RKcftJELjNCUO/chHS63ldhO/EO2P8wisAL0FKGqiSIHmyecVtGE51sOv9hl7
qjVP8wsr8W9yjHNf/+pLPnxpR3gDqUMOuGuP4jXNnCBNrYCByBbtXLKynqX9QvMY7VtUfkEGLiQr
bYPXSElRW+bmjVr8k/bqyr35q3L8uQyPqgAKk2AzALMQcDmfd4xKrJSHDq+58oiZqN03NbCYU7n+
t3ozupklW88nda95uouJ08l6yTDt0O0DB7UCKIyjaGm9+24ApAj0qjbX93hhkhE/DR9xVi2bOyzC
dcsxH5mPOZ5jrV5a9fAot74VglUKYywWL06m+ZPQ+K7RWi+J7+Su3qJ7+tiqmiMrHATLBcJXtfb4
XTiLqO1BXgZXDWhCxOPO29SvwbCJJyJND/7UHnikbLRK90Ycy3Fag0YsmYMMLU4lGgzwaGELigJ6
AT2Dn/F6Kt9G5oM7NJsMptpFmtapFY8KAVlaW+nbXMowtUpIx6xpYP0+gL6sa7ZTalggGilyqHsa
M8ly3NVPPmrDt3rREd25/s0WoiGuYEil/x9pV9YjN84kf5EAHdT1Skl1dFW3+3JfL4Lbduu+KJE6
fv2GvLszVSxtCf4WAwwGMwNnkUomk5mREYBporwuSzmAu3bqDKXPvWTajeRVTY9sDRS1aALhw1JB
hgHApHTEY6FrbLJxy4vhCc28MTsin76+iqXrF0Qi/9qQjvdogmgbnOrIv9jb9EHwdYHWNX/ryQcX
D3nEqMmLFZvLyzIQel3MTBmyszd1x0mFwpRnsn0UfSUQyjZ+XF/W5TsSTgsp0P81IV28oaY6BT46
aDrDoFd22Vdr+ml5N7mB3v4HCeypKekjuWOUx4TDlAtR6kjb9ckHunzXl7NwNs6WI32kjI99q6mw
0SQjTXJK7JfRKairHYy1KLkQ7s9MSemYZjcs1GqY6qufmnKTt1/14PXR9vqCFtgfTA1NPjww5icc
GHTPY7E2cDTqzQmnZ3B3VZlTd7D9KHkxRn2nKNZNWz+zKD6IuPVdAq1GnbjeiBdVCuLEzv5O0nhH
OPGI9vP6DzMuPWf+YQ7SQmCHzYtBGBal4KAu1RyUuErrKxzIzdisVPAnukn6oofq9I4JEnefGLzf
pWTMfMa7vqf1TCgRdVNIMTAXv5asVu/LUE9DX+07M9+BDIJDxhMC5jflYEAvoRotw7f1uP7FUxH1
vq4Uwy/o4ZDfcciSTUsGyOb2iaV/2oKZ+xJsSocxcvjghRGbHrnLtOe6U7P3sG2SfcTidtMUSYsx
x5K7t5kqqpV59KWd0dDyQRVvfkXJSXPEVSKK1so9e1SSrWJNegCY876uGdsbRgX2bog/0bEiYgXh
cJkZYIQCBTEThM4zPl3ylcGJ7XSCWBd4t57DUgHf0Vqb9DIinVuQco8e1ZoxLcDsojQ1aE2PFr8J
1zB4l2cYNgjaPBbuN9xy8284ydKLcW6r93hwdNpRHXwu3oW9MbL92L9cd+E/H+I8z5ktocQE6Dm6
hH+SjRNL3EjtaAzDHHw1w8/Or/2C2pusoVR/SvYQQHgYvHbt9l78Ric2pQjllHonrAiiUcOGfEEo
LnD8aVsd87tmD7bRjblf+2SXb/rzRUpxKjc7ZtkCBtVt9Fh8T47ZfghqT328vpkLTn+6l/JD26yT
2OoZzIiNDfA7bTcmliPe/39WJP9Ly3gEsmLevZ+THz2ER70CN4Gxv25lZct0qXAEBuOwy3tYSY/h
FsMrr60vZiaAldLRQkpx9mnkIQ+ukS5KB9ghD9pG7LoDyql0fIMUzMP1BS0e23+dTp+d8sTRJ90u
0AWCIUvdTaEfsX2of79uYqFDawJMigEnjP7g8WtKfsarTqjdLNWn5e+1coPY61eQ0LAeQ3vjuNtM
/7LVTWWvPIYub+HZqgGY+nx+kWOer8yMeWjNFGxeOFdQ8aZLQnDtg1x27dzOniXFChgCcheFF3Nu
0pwb0nKetxCRKrzW4kFlNDR0Xiv1ra8GaodaAHEy6CAofNtCpTOa1jDkS6FKA1XeXJPDoJwtV/9q
EqYuqUy4JPf6oN6Uu+popF59gBiKDsJpvIbKrfYUvV7/qgvbe2ZWOgl52mkkrmFWa28m4SnGr7G6
zcM18P/Csw4MBAA24g01D/va0u7i0S66JgZ+zRWsVEGGGItbpAf9V8KVdqcSjpq0ldXDp1MSkIoN
fW1QkILUQTZk7U1vD+wxz6o2op0yFd8ZMHH3Ta7wz9pV1hAPC30fE6A+1EghEIRnnwx5SIoatQzb
zcFtzF9cWgTAYsa+up9uqk0F5bTndnf9IyxcGWcGpY9gViZqARYMuu2DgdervTYFtvSVT1ckvfc7
EnWOgmTN04wgVWkF9vAQvGbpGp/AQhjSMNxjOahg4h/keq/SiIYnGvITMDIGnGd3pcEpF2zlEbCw
X6DRQcqs/U/z6PyoloWAIETWg37O6f1EQeI5rDzMllKUuToy12FBmSGjxfoYL2zBsBB99JgW6AAV
Aa3VglSMacaKrYWPM7MdgyhTc13kdtLHESqpcxEidkMDRJQfDEj6KkizlZx16QSemZGuCNH3zZCO
yIXGrfsU5RTVhEf7kH8L7xOv+yojmiVU36S4bZuV0PrnOpVCK0yj5TCTH6GPIh1+YmRdmGVYofZk
PpEb6DEF6Sd5+DTvBHhwvWyPSi3fjQX1kr3hjbsUbKz0r4/Y2U+QjlhmuonujPMml++Wc5tOK3/+
0u14ZkD6iqmaCDNxYcD8aSS0C+l/68AlOlXjAM3ilbf20rPxzJ70OeMkj0Uaw0PjPb+toG3kh8dp
SzidbkqqPSjb8ZXT1HsxntdIaxaAd8Ddn3xO6UpWlNzIyR9Z1Ld0X+4TxxevhDYV1WZH8rrHbPP3
AfLM4nyETtKbeBSTyJM5rmCOVFWCaFhDSi2ElDMLc0A4sZCqqdUV85pKPdtbIt1V9coalo/5v4dg
zq9PLDQ1REamEWtoymjjGrXXDq9WR7s1UdlFO5i4hcyBjplYuRpnCq2ORQE7hfYwQWkqcn50xp2b
xithayHWY0b6XzuSA6Kx246uhpdipNyP4rbtXxW+8hhYPlQnNiRPy6xQbwcBG1P0mIYZeKaD0k5p
1O+66VZnD0m5V90f439wXZ4tTXI3C31gJXHmYEFQhm493qheXR2MtU+1toWy08XV2Lkcy4M4rFl/
YxF0wTL/euBbsyG53VhNYaFDFw90sI+Ts6t68D3Ha8Fv8fS4IAZAvgSFdHlMnzt6EpEWG9a4EXbM
d5NdOFKWl56tfh9H6NG9sPypDcF0olWU58/KWuax+NRyZm5HoISsGXRxfryqtilaUcHtebMx7AdR
bErw1gyNFxYuVd0eQoPHvNpc39ylrB26sOieAeANUVO5Lt2ZscXGBIkV8wc/3NefE2a2G+p6KIB+
M736Vn0EH+kaj/NShnpmVvqoKWad5wlAPPe2Nt6VwyailB0Gj781T81h7Rm7FFFOFyk9/GwMPY9M
s1GhLHY1uQ0ZIHI+E8H1vZx/s5wknFiR4dzMLZy4m62Y7K2sfTLdOgIiNy3iJKQQ364bW0xJTq1J
KYmmNMPU6LDW0mg7+BE+GYj575ACgYRoi/eP/hahXhQ/Phk3zMtTv2dg2Fg7N2trlrKSauB1F8Zw
n+nbB8Yab6dd68VPbvBb37ebkLJtDV2qw2FYiatLMQGnFZh5iKBiJEKKO1OtZZWjIhXMmc+gP9bZ
nq08Xt/h/8NH/zUi+Wg/aU4GzQuAczbCN3f8DjXFH8UROpR0Zv7haxne4mVxuirJTTkDWVerwaC+
1fJNuB2eo4cKMEHAJ9DRXCtiLu6hAegaUneCd6LkQBigJG4z53tJieT52KW7fu2Zs2zin2qvLS2o
6jE+AkRn4RFIX0FobUCrr11rey2E7rOyh+SCIstUxUlQ9qigAlA6d9pa9r8QPVB+Re6Pv+MVK7+m
c1u0HXQ8UFdBEM6Ur2F4VOLbeO0CWNisMzPSOrrY6BLmwowRHaP0KOKdGa5E+8WtOlmJdMVMOvTj
oZ9aeIM++X2r0jp6vn5o1hYx/4KTHFFhEUM9AotA3wWirV+x6KhZf1w3snQyLeA9LMDzoPB70diZ
WidT0AsuvDQitAZZYghhs9KgZXmH0gzsDaY/tUFdfR/493ANhz97rRTnz6zP/nKyxkwxIDGrwuEK
kW5b135SRXMY7ZJGhhWwNvdTDPGWzppI/MKL/sysFPOSPI3w+saiJ+OxDY+5eTto7wb7MKa/zotR
OLAJcAIEGoko25yvr2j7xmpVO/USaEXTjDd3BRiLczVeKYxe7iNGQkE/CFQNZpPBx3Rux+x405Uj
MBxF2VLCb+vhqW9Grzf2arcV9n3ZrzSfLp0TAiazLbB14xTIY05DXViQZAQKAgNzivY9ix+V9v26
a66YcKX+lsmhthpWMFGbfMvImwH8fzv6140svF/nhYBvcCYdnFEm5zsXam6HJxKg1ZNGiy+n9oov
l9aH1oBKKrU/lFvrKfPXxqAvg8e5UcntR6W2+36A0cbuAytt/X4tki/kNDDhgNYCdRZHQ7n8fF1N
10Vx0oQwEZTPYgM88Cbdlnv3mO9bi1ZeuTPKF3tbew89dY/p1j2uTcVexvrzXyAF4YIoVonhJtAx
CVore1PHBLHAnfVy/QsumAFF0lxgBLPcfKrPF4rjVQiXJ1gg/266B2PY2Ooz11YO8p9q5XmkcqAK
BugEQNUASP4pwZxEKrXV3abAPDH0IIvH7EUTNApSzRMQgEtukm3o59SAEtutCKJN8QRe9+urXHhc
nNuXIkmTT3rrovfh8Ztpo/n5hrxrd+NGp/l35/aXvf3xa8XgHDKuLFhu8XF1YkXqwGD4YWq0VyE9
IA4adQPzlg8b7QvQr7U1XoZlNDxcAFBB3zrXPqUolqqjwswBHsN85Sm9b+5Aumn71tGqqaDT1v3Q
PDAUhJ5hrjY0l7zIwcPNQCt/rvRKYQCoR8g/hxG8KA9zOg+K5iq/6yfMr2pqqOyub+7SQk+tzb/m
xJky20wnSNth8j2BzBSpfwxl/qxH786k78bu67qxhTgKLkKHIMBhrIJc7Cqk3cOmwYd0q8gb1B/D
yKlVP103shDRnPkIgvLb0sEmJe3foA2gwnU58lILxSiK5qD9gBTQWfHKJTOWgWwFMFsMUF18psQp
UntGl0Hw3IdSwzon0NJuAdeHwoFuQHVYRgkkbqIUegagy1S2vm6/uNAwiP8eJAfuEABqcHHOGEI5
DSZ2ntS9g0ab4jwIEKJw3zT86x9kISMAn76OVABAossG7Ri7hdaIDrCUcJNNbzNncJrsa7RptQ2k
3NBcWGOYBbvaZcjAjYMuCdi+sSq5rxdPSuHGUZl7Ru20E1VJOHpFqIb3g2HDz+0YlTRsZk082xHc
d3soKzWaA+wKSl9KQ7HzSuuRXkHFP5naft/3CnkpwhavkUQV9S6tjWzyhYGESi2sLt7yPjc0XyC5
OrYY6Dyi3cjuGm2M+KG2EwKaLws3zzROG70b44OlF+qHPlbOYUicds9xEBNP0wrkZmQi4AG10Jlg
tIlc66tQqwGy9874Cfld86Fqw+IpVtrstc4cfiBuNmxM2Hioncg61GWpx34xuOKG5Jb1Jpq42erZ
GGuQp+i70dcipbyrEkf4k5q3kTcyVfxA3g06HD3Sqj234G+U9XZx35esmw62rvbhvauoxrd0cB3h
9S6GIOkATd69bcbjS81ZvLETgeGQSut0H00wawvJxylBs7qqwYXJx7THiFGsfMv1Un3Lmil8qLo2
AW7MNpt9IZTUx7REz24g3NF6KEeDuLOss+oGn9GIAsPNxt96A1pwOvVZ8ZxwvUb5DMDPTdm2yVfb
Nbm+UWxWoghk2xww3Sbibzrpu/dqikRMReykn1rEjIBFnAwUiDbjSOIWVfXOCtcmRi8LKChBQ6cY
lUfwW1oylChBrhorDUaf9GLCuC3KNkq3nVJ1m3S1F4rid6qs1Rn+YCmkWxKoafSG5wQfAUOKe6Jo
mjjqEPeUJxSoyuNb5dkTLW7J83N0Jw6JZz2Zdxkksfh98RkHDtIw4Kv/nogQK8c0Euhu53k2ueRq
hpFNygKH3QBBPJS++LCafyxckGcmpCvL6MMBk54w4YYbzG/rt6P3iToyFOLu3dI3Hpp9cmTU3a8h
jZYi/unSpPSuLnO76nrYjUDiDNU02pf765FyzYJUm+pGjZPxT6TE+WqTu0F/uG5g4Y0981wir9CA
4J9HRc6v+w7vj6rsRuSOla582MK230vI7zGvcUp0fdypzTeQhIkQhQpLTLTDiITud5le/IJuWwr/
TdpDnfSiWbkklpZ+ep1KCVcehUMfEVynPf+uIKW14pXm/JLXnBqYf8BJouOwLqv0ZkAvoNdfMr3c
Nm7rmWN9U+r/gaXTK1V6bbhFiYiSAobZDh+Zafkpr31W9gCx/D1Z7/nlLW2aWvGq7jH/7rUjeEtv
Wjy119DGC/mhAzQD8lEbIQXn+nzbEjHqAtEM2WhWboDY3hRb6ymeioCE2va6c66ZkvZtqNQiGxXU
vsM62WH+r8wBS+z8Tr2N/56mDRt3sipp4wbNjkQWolFRDaHfWYk/Ej+vXojagPhzjdR26TKwEZpR
dAFdFriOz7ewiSrBWxdb2EN2pE1oHXsG2bnMoOawX5eeWHL0U3OSo7daRsYSQ8zeWKDbL/xR/QoF
WBFern+thU4/ho4AYEV/CYUX05LCoXBNFvczDp1D28veuU+/0UP+iSsHggHAbBhbddcf3F391rv+
GrZ0KTVGko+yLXj2LgE9Fh84WFthO1Y6Cmy3A5yINq3JRK1Ykd+dYxmpVjLiRk3jkjrxvUUeLb65
vo1LX+tkJXJxpJjY1MwcIKhvmta2NzKGBqF2O4EmEW3lMH36/5mTzlgykgajOjBnGD9z+2eJDLkO
QWuVvl63s1QkcE7XJTl92hSOpsyvsOSH+6yi1kinI4pmuDyPdoCGlqDOnbNJPlfMzpU4OQmaGTKR
BgEdBQGP87PGEEJYyDWggXGDFqbnmo9cf9JGlHETP6423biObFg63zNA0pwrBVA4lZbqxlrcRxXB
nlZl7dWTcag4f+J9XQQauxNoMivuCmpqKVRiEA/sa4i9GMaSlolMuDfsXkeu1xMeKMa9mWEezUlK
dV87zRs4+9Z66YsWZ2w/WulkngU/31iLd6RtMlw11ZjbwANoGKrK+kT70LNQib2GNGG+LQZerHQF
FvICzJ9gVshBZde4SFjwicvM6tETLGNzX/FbO2y2131m4ZSDORvgYZBkoU8nU+8qAFw7hAM/rGZZ
EZiTGvsWawcgEe3f1y1dggEcDDfOg9TAnKI7LzNcJ2oMpG5VM7BZ5HhH5l1M+1E5OknyO4tBg2/H
tY9h0jLASHLkoyLLvq7/gou14gfgD5jRCJCDuChaVOOg13mHH4AHeUTxP4MGbew/Q6X967b5H0tg
B8QzAIAfuXgx82alYN5lHoaDXstcCM9t0jroQAY0mCg0gXWdMtNeK6JfuKlkVsqgU9C9hYYGsw3e
AwTgedsnWU7jMqSRWAndF64p2ZJy6ZIxqNUo2MyktWle4oOuYbOWP9c/myhfQDUDaV0KO17i3Fmg
xOr7A8tWQubFBXS+CvkCcrjqTmGHHYsgkswwuxPrtFKjb10jVrCBF3Wg2RKexBjsBeT6or9R6WOW
c4LVZEDL2XwAIR5GQN2XyRi9NsnuC1bTsW1W2kNrVuf1n+T9uMFjMyQtPCK96XPVr60jdF/oqHnD
LBxeb+KuWHGMRSc8Wej8309Nxr2tgmqQeUTofl1pGFjiT1nZ+KqpQPFlbTZ58QuemJN8PuFMQLwB
5nJzpEYImOBD046esTbsumgH2L1ZlwtvASItC9CCUhtHDMtbbnWIQ9szRREoNUSGyzXZmsUdPDEl
LQnKxa4wRYc41UKj84c17JJsQCGl9Ji1xqe0bAuNFCTnGD6X6S247uCmLnEATIM7mI77Ycf5DVhb
UETDgWZkVRBofjKd5SjzOQBS/38MGnI30VZ4KVTEDcj27NWa3Fh4U7eRui/5Wxc335BrU/C0HZtC
xTHJ9//BFTCT76E0BboVOTDjBVyFeYOvmCu1nzYGDafP0Az961YWfeXEivQBq0KveJfCihonmNEU
ezVONzyraG5WKwd88VaFRu48fYiE74IrxGnrHpB42FK6QBe5n+mgKM99HUApcG87kT+gDkX++nEw
f0UTEzkzrxA+pxT9dW6hCdfPlZMx3AxWX1PNSH1L6VaGtRbj17925DncMVb6sFAE86oM8D3joy2D
vuRUQNYYKn8m+4npuOD6x5s/zoWDnpiU3vyDo5cm4BBwEXwwN/ZxXwvgZJqPVAPM2Vr5fmvWpCfJ
5NQASDnYSNJTPXyKlEfLBQ7nCdQy0RqFxdpmSllsb5UWKVXYskQTTIoPvpduQjLyUgpoAWl+Bg6J
63u5ZlF6jWe1MtfiYFEDN3ZnCj91owAgNNTE8z0I/r7nyfANoje/rptdzE1OPuGcWZxcQVqpJcIB
UsuLwP9aNLkfE3NlZZcFgPkEIJUkOoio0MyTNlMvgT6zkxHZiXKMxQtr3rr2YES+pu/SirJyV5DN
NOU0TB8ctDVAGjWYB5vvgTFnUeJdX/BiqnTyY6R9ZglgtmOOBQvrseBjUGcHsOSsGFnc1RMj0q7m
BhinAWZBBpPdGGwImrHzry9jMW5iEG2mgyPgxJcs2PhUeScmxDJsoSZ+tSSkKooPzRqH4eJ+nRia
f8iJg2TECOu0gaG+7mglUhS1XzRrJXZdGiGYWwS7DiAtM5mPFEhYruk5SPURSEAMoohkW3Gyqdw1
RMTlZzk3I0UQxU4iIzPw7R1dF2DqU8NgTLr8rz/NuRXJ3RU09DrRYTFojftFCuR4QpvwszdXXryX
LjDbAfEVKlvIEuT3qDPUZppbyH1IZ23RTN8x166p0Xfb3tLXwDmX4QnGZmlAOJsGz5a+kO5kUw12
N0gAwg3i8QmjnY7txwqhZhrg7YFTuxI2Fj/WiUXpYxWxYWVRruI+s6Y7uwXK140erh+iRbebGU3/
m6bGlXxb2ANU0UYsSjHyz7LsyWtG7HAbZu5f05pD3RBHdRYtAdAeg87npyivlWnQRgIiYbQq9Xgn
MNJCWp0272itXV/UpXLpbAt9NcypAXBwoSPG20rPnMJC2jh62ttGfRqo/lBhEhd81Blt/P4NMw6f
2tqI7B8arPNs4Nyu9ME0PM2c0TKZZ9Nn5yY/TvdtMH0TmwfNQ0ufcsz/cvxrG1h1+mwGgyde260C
egEzYEG3S180D0Bn3/WqY+V3Qf9q/Lq+M5cAM2lnpJPpVBXjtTH/wm/xNn6uX+0g9hwf+KCAHeqg
B0HUdONQ/bGkN/HWoMJcuRcuU5jzLZp9/iSYTmrTcj7gByTaDWOvmvWspXtS3I8GbooV515Id8+N
SVdEoupRpUwwpue+Rm4NM4iAZVBBo882Yf3EwmBag+ZePpHOTUoHauxFWiYJXG/mrzM42ELtwEJu
KMKdvXYDLu2lYWH420Uz2wIM+HwvIcMRigqdfA8X4KAYFJpVdBQNRq2Ez9lhTUfiEp4P5zm1J7l3
mdgEupqwV2bfOxCColZdf+D1B4zSrTKC3XfjcGDEVy6TpbiLWiCKxng5AJwoBY6hHpQ4yzGyguwv
TPdK4tI8CrTYpRmYydXvzhr361JMBPgX8ERQFgM0OP+gExd1E6jRjw0MdtmmZx929TKEK+fwsrmM
rTyxIZerGlMHxw5TcHMx9jSVk8/5D5ElH6SIKBu1e60mB8z0+6rTQ38pCrLpFZIoK2fxknZW+hWS
A6V5EuNnYKU9+m21+dmE5UMxVBsNmlyJ/jL1EZ4yRwUMOUxgLHXIV9q/S4fldBckh8oqzSzcErtg
QammqWs6kddJO5rpvT2stAGWvOjUlBT4qlLUjd1iqSqqnaxmoP7zDf7LaDdItrN2Z4v/JPicWpQi
XWWCuqadYDEbn9NmO2DMEpgc8Pb5nfje2lEQqx7wRJvrEX7+U+Ur6NSqFPIG6AeTabY62N8x30LJ
Ws61tpFSgHMKzWzbGgbacoopZgap0gMgXCaQY6kCwwhfSqWkU2k+Xl/YUrA7XZgUBpQ2rGv0shAG
DIFu8BPJOmpj7KmOf6fpPvn7qsx8QFEjwUg/xoPk1HLqICGXq3DNqPjqO4FiDC1dv9C+X1/Vcqz5
14zkJHoTCs2eT0A3paDVGm9JRwJVb1ZeF/NHufSKf81IXmEmXaS2Bsyo7WPZz5eSsUEDzgaJ/fX1
/B8h5V9LknsYTTimkQJLLK69Ie8CM3m1JmAytwYEn83N/IQ3vSn2QaZGV2zP4epylWhpAgCKuRh5
oMsZWq2aSNR6fW72v4uMDNtZ7XVf1rYDEosiFI9KTdrXSZDGF4xXN8Ss+4ClhbJyChcDm6Zb0DSe
+5zq7MwnV4iRWzyxwWKGCRnix+lzDcFUvBIICexkpVXwZ9bhYtUntqTrKhxMkWQtVm0z7if9BJsw
NqXfm8wC/+h7YYw+lnnozGzb6Na7XcdUBW+6GPqjKr4Up9jA/fe5+hOz4B4YQbbGoGzTJHxsWHro
2gpscWvia2v7I0VjJa4zCCngNyvq76Hc92xTK4cKRVx17S2wZkk6YK5LjDQuYMnBXHNlB2X9DEqg
qImDClrT1x1wMTSefAnplEUoYBFe46uX+aZj0ONFr3f0SqtGez3xFP6qJS/XLS5muOTEpHTckL0o
NtCySDftbWruFR6oBASvlhcyX/AHF0wcFV87Z/PXueZxUih2mzDhnY09NeoHm8ObzEPevuaTFrQY
2AYQlvK5ZPgwOpS5N9m4crguARNz2jJDRdEchmaTDJxsjDG0W6DrPFM74sLzeotTEu+m9A7HvGYf
TtRCR/JRGzyrf+7dG0t9tXm1sgv6smf9+yukrSfZyOtex6+wv32z3iGIs2V+ugccWKXE65C90R6M
Q5X3s6Yx/UK7UN1kvrLJA9ef3q+7weLdeLIh0gfRmkkwRJzWGxQro3r/gSIGYEXl6HO12Zuk9QEC
stc2QF90g383QApyeRS5cavBKvNtWm7imP7+cDF/Hf6K8YyEoAY2oKMWhVTaTJqn7ADuvb7uxdvz
ZN1S6EtA9lXlMX5BxijE/Lw+9qt6WDFirKxTHmmrUABPcxNW1G1bBHynbxNq7T+ZX3yaFGxbXhTU
r8BFO36yL29EALy3178bjz81L9lUe4DZ/MxfP4Qr/ifXo3jbGQ4Ia1ovGjRMLrHaMjdhFmteFbHh
uyIc7RFoG4Ap7T7ublqeQBwvLRL+m2gpIeDXHt1PKCynB4GR61u1K5yORqVLxodpCIEFF1lz1EQb
QvLJNttHyB7wzRinEGnR+8z1Kxcv2y4ZFE67unY5jeMmjILCyZubKDW7XWELwHvsBlXZRtEeBpVb
T6g+JCjW2jbZhXHtvGLUMrzJWDQCDt+H3MeRQsXb6Ke7Euxd21QZ3G1btlXQKAqk9hxeHguIX/ko
LoO2uWDd97wa+5vQcmOM9AJFTkPXKW9zDDx8qwizf7got94WfKo5baEdmPpqJWxrE5qkvDHiIduY
oa36JbjC6JAoBCXe1nhPuozfV3DtwneHqEYfeir9qSviZyUVFoVYnHPf5WKEeDdhvKXWNGm7rnZM
qGF1o/VTxQYe4iYqO1QIuRphCqBWDdq48bADcifcm0pu9wjTTXfDXZe9OJMYn8Fn0tw7wxB/a1UQ
tYIDX9s3KH4GeS/Ur6TRISZQMfVddLq7F2WMPzF0WLGpRxtDo9OodXuGZtRNlBH1QQ37yPDRnXK+
C1V0t3EzWrXfNGr5K5xsZRPGFg9nISNjpzlFDcLwKGfkhoOY2qJ63LnlBqUscBGxMDQLNJsyjtly
tddH6qS69jgObfRAQj1GcbLOw7sW0Md7PNRjg1qNU3zYLApbWqURNJBbmykgs25sFyxxJblXw6y7
iQtDuXWtLu+8WnXSgFnh+GW1FvGqKS277fVA8ad8fnll/ROr3PmMnyRkZEKlMFNxWPTb5BG54Efq
32c3of8Toqxb/Vu1T/zX/mDvx01MQa22Yv0Cand+YcmwtyJuK1fMkdLZfnIU1XbxEzSCp4eS6u9T
4ATpA4TU7KP9LbzDFDVGjld+wGJi4kKXz8IkGcEE1vnqxxzHmkQg4tC7itBubG4tMjlByPsfmBb8
mTF+tEt8NLMa99eXvlgzQtnGRPUdNPiGfFcnjWEX9VC0Xq6BD8NooYbkuD+yuCEbZgjcDBYgcYaC
sqyaNwlVNBSSqqpcKTTMd/HF5z/5FdJdbXcMbBnoe3noSd2FyrAlyn4qtuCg86+vdzEonxiSbmIB
ulwFzbWZcIij3MszTNGm4dFUlXeeOFRMa761mAGCbt+YYWoOmNWlGo6SZ645kLT1uh70Rl4yOj6z
nzTE5i7C08YXw21qB3+/Ssh9zhrUyD3xRD73J9KNOs9H2FTZZwn8ZG++WsykDn8115A0y+tDJW6e
igPVsPwQj2Jb7VqGHbXU52jwjOFgQoBQ4b4DsJpNNknjJ5q2ssClxMLE481ArxYoCblZIdwkqkWH
8SpEfpDGp4e4S4Iaz/Pr+7hoBhORGvTRZnUd6Vxi1qtoRIhEupp2LHOppdzqa4OkSwUhAOr/sSE9
gPD2xYC0DhuRXTcbjXVi32RRuLJhSwfs1Mq80pP4Go6jwRsNVkQPQTXwJ/WQcOl10DpGK4+sZYeY
CR3RMkfrT1ZzSqyyThUFpsyeBVOPNBt3iNNMXtNWe7PpQKSHOlvMHJ/UxtpxW/pimDOGfAEUgS3t
z9PkZJ14HUfQNuhazwUQAtJqiWphglysVFGW4jVO9D9LlMLVpLkgnejxkMyUIw6bb4zZG9ixv6dK
/qGFOOQ5hmi7tQ7d8s4Sa26YYRAU/n/+EQGMVhvIxrVezXahQTNtK9wN0b1J96xpwNAntYu1+dOl
DQX4wjUwVgvs8p9X1smGEj4q0GTBUl3j0YS/FCO11riiF20AsDaTiuGvPxOwJzaGopncqsa6cis6
NPpWx1BqXf++fpYXbzpQgP5jRTpoaeewvOthJcEwozbGuMayxyYcvrXE8bSQCa9gzCeiBxGV+eyy
UvkP7p7THzBvw8kywxpsMRVY89G3GN+sAeW3KfmpGPVO5QAQd2sP4MUjf7JeyUnNQhO9CLHeMt52
4iUZXrvkRfCVo7AAnUEZFpQ5UBh00X6SKZRCMNlrFUfuMvHs16Q6v6BmHJh2Ro02OgryUzSMJtA3
p9xIboheUKfASE3ZtGDIsOKU1sOv2tFukyShpFvLK5Ye3ic/TmbzL22rS6IQW95PtEkOk7PlFQYp
Wg9slBhkWwl9y34McmlIgWBcVh4s0KGlGUbzVpTOSOtS85nyX6R92ZLcOLLsF9GMBDfwFSRzqcqs
VapFL7SqksR9X8Gvv07dM9OZSJ6EqU9P99OYlSfAQCAQi3u5N4pCkixe9T6Qg/kPjGDIk6GNJjUA
kwyvXXXfzwlmvjY0o5AIh+Ypssatf/3syBYmWC7vtKCOBiCqmAHuKKhtKZqOy26qJYGwDEiw2TCy
KkNrlx20v6fm3RRC6yKRzfWu7h+aK5d2fvT+ivRBhp1WsdYi2AzQ9oLR8zG5C3nitcEHlL9wQbEW
T7HrG7h6FumirINxE+SbhYAsq/oeRJslfI+5oTXdju3WcI68/2u6SzxkQLKKCT1EmhQX1LmLSRH4
zSVIvF0TXdOzsY+Q8+uV1L++mrUg+hRF+Eo5xcs9mbGBtVkdCuj5bMJOebc7OjNC+scyTGR0oZeE
QljY6b0uQE6dk45WOeCFpnx1PavtQ4TiGQ1q8CSh3KQzxNRW46mJT6IfYT0xs7QlzZ1r3/D0JwhP
h0mPsiyJ8BPsOvfUyNykxhM3poemf7y+vReHAONBkABwUJ1A+sMR23HnyrHAGIepx6QEhxEY0kEo
RGrJN7wsSwAFrDtQEVVVKBeJsS3mDkO88SGKA/YE7hvHyCN73Stu+SbzoKeBppPIm1yQC0Ccxyu2
3seNS33Jlq7x/5z9CMGVxXZlNobKF8ZskPKDAOfTuQ289hjvy71zpKz+mf46EJbeVx59ur7Ly58+
e3IK6xeOijbTqEkbrN+00BqBZI0+Sq7GP1t4DUIwWr1uKLJ8WB0G7fEYMn78gBTc+5d5Q+9BQ8ms
x+4Q/8gfy2/d3fwJ4drQcDU/+Li+zovDKqxTMFt7DiOsDj+iwUxr8pCoG03f5fmh5LL+4MtDKkAt
t/FJgINWuAIRJKAwQ/QOahJrYtVn/v0wvCi/6c546lLflrQNrH5FPHJtUDWAblOM99NiKjjlIJaJ
NAjs9Q7KzV/X9++yjrCs6gRC/IpxrBYK+EUgDedp9zWL823nKcy+/5bY7Etl0W/r22vDFMdtfKQs
PLTP04j1GAi17vrbRMbHceGG8HPw1kZLJVkkEgzhKkFbt41nkw7BE+2GjDeF4XP6u0QO8K+XvdD8
4sG00Ebhf+JjI0PrcbxMy3dJXG6cHo+oYnCamdmFaYWe7UT0GKt5dIcqAySPmzKv78Yxy57jGYFe
lpO83AaNBjHDuu4Nn1hB9rzQOx5IMk2cEYzV7SCka8Y/2nFsA5aUiQI53jjmBHWr2HzOHCVBu21L
rH3StogilUxTZNL0F7HAInluQ0eaqkhfUNELBhxP7QakluD4MFWfj0XgGm2r7EeMkTGl7rhPyGhs
Td6P6LGp6d9GjAs8ZAUNzQHRKXhiz09Mbo9jnFbgH40JqTednYZvlKOpvAiav5fYBdSifwZaeXsR
jz6HmpxESwqUWt2sHziztSLeR5WFCiDqzBLbubzAkOwyFwUPZMsJuFPOoZJKV8oxa0Gcz6v2tqRW
9Ujw/PqklQ7OIYmdEvyxcyfroLUOjdnYRoipiQ/UKe76sa1qXFNu8Q1Vhd3kmZrXZ1AHaBOWHjof
VE2HcLs0cWY+HNFrgb7J6z9iZcFnv0FwfFoKVbZwxG8YkoNpvkT2e1r8i009wxA2ladq2JcUGHNx
H/T3oClK4ufry7h0pmdbKU5zNdPcQvsFEMbMN5qW7TgU8f4eAjp8mAjAf1DCFW5dezSK2ggAoST2
JrZs8DKlklVc9u4ZiGdOMASHjVm7rOgUYNR+FvnJQ/6dHtQ9QU/ijbONGNqKZ9nHWdu5U0jhHLex
HSEnBchsBl1PDmEKSSf9n1k20cxPEQQTC5GdKZUFoTnYz5FLGhSxzSfDs1i+GT2Ia7n03r4pXFXS
vnL5vhd2U7A7VMJiZ4rwVqaP2cPggY+Avpu3BJImdG/7GeCdF+1lOAaujM9tWdLFkpF0tTCljxtI
LE1YmJrs4hrIVoncQPEteQNvKVrLPAssaNPndcNcuQgs3KsOrgA0CGMc7txnwb04Wd90hVtq93wY
mDaFHiqDk+XRYMsDa4s2/+uIa04DhkpNcAgiWyAWffokKp2qRGGpQOinTjd58tG3EozLYAEIJxiL
3Z5EZI3eKOAJAAZa/uLfQ/uqhl4SyQ7cRflsYede9KFBiG9hQl4/R2nNjmKuChOtwXf1pnq2FrMg
m5oyxPUSoZuVz3QGJSwoGkkwNQqKc7l5q1ggko/w7ENvh8M067Yx3XqWJFtWdhBHC9wMJgaZLss3
YGZxrHaALG1V3dc66LWNhA18a1TK338qUKBCH1y3UQ0gqnDOQmLVdpFiONEANT6PwQk6x3cRmGxb
o366bnkr3uoU6k+e+cQqgsoo1bkDFLdqNrXFPcr679chVowbFkGgRQTWQiQGhdXURo6YrgLEOIRe
HugPqR6yKOXb6zBrvh49EPrCfY52I6zq3PR66AGNYcbBOT1u+vkpzm6V5CUk6KnxaAylpfp2RrNH
cldlEDP7dh38smiN6A3EMATkfKBCQjB+Dm51SHNGgQEJq8cRVVE2HejeT7fpFuSWnPGN86jgHQu2
wJ59V7Yyevy1r4isiGrjhGMsTXz6qIpio7HQhFhgHoKmF0ci3lxf4NpHREEPKjeODsEx0QGbvVkG
Fp4Wbly9YNZ5Jo/SUHHlzYg9RA4OrxrMCF6Qchlg5bJyzcLb1LxNR89Bo9LApsf4OD92GauVzQfZ
1bvr6yJrhxqkhhi0ppi1BunS+YebK7PszBoLy1nL+pu31u8ShmQgeuh7lrP7wSNb567a6XfBruE+
3ecuCJdNtjRKyX7M2gWrnv6YJcA9OY3pDLKIrMWPAQGg5rBkgJBCCJqp7iHZ4DmpvtlPsRvigRS7
dz8lG7H8beGKPcMWPHdPi1hLC2APb+lvfgNCTb9mxkP//kV/zttph1rFbjxYNkse7W25yE/JMqN/
zPTaT1jM/GT5fW0kVbN8i9J3nvW3gdWufjS3MDp38pXjI3msJFXdyzoaWh3gkvCOhmnrGM8RIHHZ
j2GzVIG6LY9c7rdH5L3u29ZPHyYJ2MoZWl7pqMUvDRZgDDnH4mFaNnNTwRGmOzVX2DzvYpAdXf+O
K65g6WJGryxY45ESEECoWdYxiigwIaTl+9TXDdlY2NpnAm8vxm1wUJFeFik5g6CI2qK0MTt/126j
Vwy4Qzi2Z+rzQ/oW+WGyQ0KiZdeXtXY0zkCXc3xiG0SJ8oLmAB3ddhvuNJCjuc2ufcdY3JHsyL2J
trpNdMxvNXg/SaSxkpvE2BZ8O9IC4EVA/HcObjvzVAU5hYayF2zrY7KnNyEYfz7JA8LCx+Il9sx9
/J6+xs/Jtnu/vvIVB2WZmHCChARIlvDvOXZea40eBRFiw+IYRHdxfbSd3yOR+MEVs0HJFbqv8LxI
8ogzzTSNiy4tUjyd6xfNeLOyv7d95Bl05LKX/qKLlEPR9h1PUf9yKxQ4x9Qjxb3eS+Kz5SsI7gPv
A/SBILGhY8pO+EokCwxrHJbHnrbV8m8j3Zb2q2HtVfMpMDOmWI3MKFejXVxYqK4QjA/8SayfGGWc
D1yxBg4VPowx+yFTPpzBK1jCCukLaO3UgaTsHyzhAChzmqCFD1hFzPK7/Eh/RhvL6zdkQ+7diEVH
9VOVvTRXrOIMUwiptLLmZATNHBxy9E3dlrgiIy+FO9aP0V3Hbmgo29EVH3mGKLxtFVWbhqSf0WKH
C/hLfUlDt2N8z1mLwdfgGcO5N/3e9q4fsWUZguGcgQqGM7akNEq+LNN5npVbo0Kbuqt3EEbh0saN
xf9ewRITK2U+mFY3AQvPsNZXsTDXdo3n4hZdjvZj+xxK1ra6oag/w3LgQDQxR0yNoYBXU+Ese5QB
cd0kxrd6kn23CxS0teHAgQwdetW42wRDUdVAnfFIAS9ilzKNexUoVex4e/0zyUAE26grSIkEE0DM
AEqOQYmu+W0rc1QXJo+VUPSR6XiGg61CLM+q2jhZ05RinwiMXfdGNBVfX8aFQ/+DAAywuBM0egoR
Z4e+6XggkAuYascDfRZ1nrTMcdXP6zAru4UIQMVzm2gLB/7y/5/4pqBsKrwjK7DoooydoQw68tfw
r58FJngTMdkBqnr4P1CDn4MobRmZjQ3izSLSH/Ue0mOFtiWhxA+tLeUUhZyjgAAl6EELBBQdxOaq
utXi/l63ZaJFqzA69gs1FQNpeMENDBOS8hYmZ90hMw/dpB9te2Ak7//ejMF1hTt9kRNSkfsUVjMr
BB2YC71xo6NLCzVknUFs4frXX87CmZvBh7FwFm0LVBsQUxFuC1LWBTL6FjQLTXMzOrFfzhw6vwtX
aQKRxNFb2r+vQy6/+xqk4AMSWtX21IHoOI/RGa76cfURBp2XTsjYQU2l2ZqxJC5b/qKACClzvNyg
TW3aFw3L9lxalblQplOKtp4UT5Ox8s202lozfRqCXBIjXbaNIUuNNxLm6snCNi4GSVGg90GfL2ze
oOvsM7+yQOS/LRMMq31PIVmjPUbRmxNKKuNrq9TwOMUgFRKfaAw7txdEVWOcN0i26s1NGIHbeSFR
v20nBwQ3kgzvimtCdQ9xNviHocctUoyQIs3mugQUguB9rgeHPkt7ZE5+9073eN1a1qAIAkIV2km4
MsRsjVGU7WgOsBbTGlTWalV/pBHvDlVbK6wL+b/wVGiTclDcWwjxECGe7+JIaKsFBAeiIZYPbRJG
IW0LqZvrq1r7VsRUEeUiGWNePPEcCDrAelBDLLXU9lI7tNmcFY+xhi7Qsig3vCje/g2ivqxtud3F
Wl5tN0PW1OD8xoDRr4xPW2LUbA4bDBDRdNNaheSUr6/wH7zl/jy5VtqphQ5NBLwqj3+rUYfZ8ulm
ApNtq9SPViOLl1Z8sk1AmfGf5Qm3GMc7s0bbPJZXjBg8/Qa2n00Z+9f3cBUErx/w8EKXBt7kfE1F
yR0KyvRF85Hsa/2xG0wfakUS21i1+BMUYecWLr80WXp5pohs1CZ467v6qM9fYdxIOiHW1oNi6yK1
hGAGtdfz9egzT5I54fDEw1M2OtCMVlgkc74rNwyy0+izwD+omItXv5EYvAmUJaBUNS9SX9X4NUCV
tQjaxzr+yG2Jv1iFQ//7Irdjgj9DWBOfInQlg2bDbefqxk4Pmf6zGWvf+lWBU3/Qn69bxEoUaOsY
bUOVHOzMqAKd72Cjjr3aDog4Usf5UjLq60UseRGvmQPCM4wSUIRptpizxSFSDdLC1yKNs1f7wutH
/gM1DYamdck9uWYPiJ9slJaWkr9Y0Io1CPaA1g6fCoT2ug42mF1LMoljuEzf4nY8RVkWfOIZLCPO
C6fGgrrMyH+Cy8e6CSa9eSjJwL9rymxjpMyqtuhayZCct9vbpEKtnBVN4twTZxyerdwn47D/+y+5
KHMhd2PYKgS6zn9Vn1VzkUWgMdec4EGPq4ep/n4dYfVD6pB+hwPBG0sUQiChWTi8WRCgNRbfDGqu
JdtJ1+qIJZUZfHTRIMuUrkEi8WYg5kGaDyZ0vqigA3dHa8IJx1n+Nqqvc6o/VqinuyizbK6v7jJD
KnxW4eA5MTcxgQjjUepdkI1bq/et2Q1NUB8mXlnrrhFtW9k9unba0dWEq9pCxQhE2+cL1JSwsWcT
nU1V0+1jTBnMcX8IsmnH4cqCpr9JjebvI+alkeq/kMKeDqXFgyIEZAMO786w2ES/OqgOYv4GXZdF
/C/8Gd6Xy3AKHpkoq5yvcOB8MMJF5KQr4m1vq2+FWt2UFWqyNjl2HPSyuWwUbM1qlolCkG6g0myJ
Ti2q58lMoMrq2ijAGbO64Xlxa5Sos1BTkopbDZVx3hb/CcBLFk07Sc2yh4UGKN3o6cgMXK92uEnS
r8lmin5XB8822Ri2xAutujpYDGzGWJSahG2N0C47gwVyyUDbTCvyBwjkbAJwe10/FWtRELLr/4ER
OaFaykPSL/apNqEfdi8KihZ1uYn4zIZE4r3XPptJELTiEUAxzyQsKTQVLSHZElNOUDxpA/rTqUcb
tMBTxLiTbq+vbPW8n/oW4eiFzkDRsIWvZfX6Xdw8ldQuWVqO28wMN2TO3qfZfGvy+8SSaeyufTt0
QKAigcAZCTkhDLProQhCKGK6aQ1u3so0fjtdfoPKsoyHe+12R08aXLWNLjFN1HiJO70o5wlq4uhr
fC8x6810bkv85upXw4gPHlG4crGh5+c76ad8ROsRchY2JLUysM8n0NQzCMtlTMOrXwxvfaR44EYg
yy1A0VLh8zijnc/qOqrddI4eZkcEm6BXMIzRgWjdkLSUWSNJ74zOjJ5IRPpbCnk7SZ7mcs14zsGz
4JcsI6BiSGPqozlWiAJcVDL80WI8KL2wAxuTbNL08vgBCOzvqEgv7ywRSB9Gs9cdZPqD9lBYPyYw
sWXFDk9VdJRJTvqlUZ5DLWs+iWoweVfpkwEojTesdXynRBglCyFkIMIdO5hmW2OuBpWrwA/bT0cZ
WCpTC17DQC8TvCLyJVBkFk4XlBEbFUM0hZtCo9LKBpA+ZBtdkSVJVmDQeo0bDcxOOMpiEYZrCBcq
DfnmogWlg2ps7QD+I6xCiVeU4NhCWUxXkCkadRQKLIwhRpWyaZXJD0yZetcqzDJcjMsE16YoJKo4
qPC0tYVd4+AlV2lJMapWFqzrA0maZ+UYa2iacpAaJMj0oK373NLCusEZzhzQ+S0sRNSntpsmR1rG
Hm1+WFW0odDPnGU95JeR1lLuw0sOSVyMflABFST9URLEQIUS8beqaV5IhVtaRY+KCr1MExK6eej4
1++YFT+xCNmCH3Lp6ANP5PlKBz1Msn6OS8hkqptB/8z4uJ0Ra3Fz3FxHWv7SeYYQhvgPkmglQVyG
7TQBqaPfIYKIK9RXAtOfpx8mQWji17LywYW9oA0H1VMK4TB4/QvW/hKZoSHSMSOLZkUWWDXkF15R
WP3bWFVAEZxS1hSGmk5AUZOvFlROvVdHX2bqc0xzJ4kE7DKWE9AEEzGVqcntFJOTytAyDoGM7kG1
vRgCs30L9SmvN6uN3b1gDl9iJ7LNXGz3xPeSvlYRWGGZXb8lye2U/ZqkWesL+xcWJ9hip/NSy2tg
OCCtmd/GfJ/PWxoUfoPwdJZRh1/Y4zmaGDeavIn7YflwON8gAIt7DywvCqhSZ3Bgc+cWbG7XD8Bl
Y5qAKIRzFa2UOG7w8RZefkZu8oxVh+7WQV9mfGw3CWt194lvvmfb4WZkJpPVVi9iLQFfeFaZkOEB
gxxWrKSdH4K7vpNNMyzmd3bG/yAs5RRoH8KfCBfb0CtoyCMYbqblSx/tbee2q1+izLdlis8yoGWp
J+ZoTtC+hXYdZu75po4w4HxTTG42ej04za5/tQsHKSxpORgnSNYw5tEfohC1/CpHZtluVtsYUpdc
OevfBsMSqHVSAuGAcxieIKuXWcv0cKvhxkldKT/v+un6B0E4wVyNyExxx7izlqCTFa0ff7y+cQAZ
MqiBTa8dbUkQ+iffcmkP/2AKJ5qaUeTUC39QXNSvKUH0kWdF7WN+Kd/ZbWXozAlzYrI4Sfl73KNn
M23z+tbKoHvOiljRP0k/t1/9VCqHxqDTQR2n6ofRRdkTBJ0NjKcjDcaoM8S7HFMSXlJh2rTuO/o7
G9Xgpecq/8QrJ3KrejI8noIxx+UdOJ9TKwx3YQe98LwzIbZLKyc92kM4HG3Owz34KaaXpOuO4Msz
CSR7jMmrHT3+Giiv9hTcMbvZbo1fkVonLni9cqhpK6af6NOzWtn5Fq+mZ9BBOjujJKAIV+KHElrr
++uWuXoGQGCDcwalXc0Ubh4QQNhNT8C2EmrvKDRwcHTbkKFJD5MsW3EZDy2H4ARKsE6rGR2qKBgt
dhKytzA8FtFd5bwrRuJq9m0aVUw1/Ewma7rmoUF6T/5kZiAiIFhsDXoCpVgm6vmUswa6wbwAO0rZ
7xuz2EZobuN567Wd+vr3+0pBqYE+L3QGgjzh/CgWw2D3nII6J2hx2O3HwYSaF63azyQA4ZsmY5la
u1lP4QRXFkS2qagT4FL1Ea99v6Xfk+6vk3hYxymI4MXshjpzOQAkLH8VJYtTb8ge60ZjWXlLAsu7
voOrdLZ/5G/N/y9cIMDF2TxWk1OBfSiNWBZ8jBQEk46nBywdv/U4fy2UoAvOHN6xQPu8jr66oYsy
qL28+U2xhJQpoFun0H53bfIT8/JuPL92tcSzrTnTP+qj/4MhfLQ6N/UmnRp8NIjZxTPK+cSzQZNX
vJP+p9H+7QNr+XoU5BVQVMQzTuyMpXpahuaIk16gYqBGtm98TmYpyROu3UAnICIpRzqi6K0sJAV1
2b5EhQlGUtljY/3L/Hcd4gvOqmal6BWso61iP6IKg7yNaw0/r3///yVI/u+tI66Eg6qvsVrcOkUI
9bitMUGkHnPspv5Wq8xRDnP53ea+M8gO2drylgv8f+5wcXkFjzTSlwu1SzBjUgnZcbhEtEJcX54M
RYjiIF9dgEwCXrEGoYvZu8GwiYJf1zHWtxBTIlDyxITBxZBXWDtGWnCA9MlzOG/V8ftsblMtYkG4
xUCD0n420fd4lCxt7VQtsyn/QRVuNEMBF0czATVoP+L6JdYSEP/cKsNeT58xUiFBW93IEzThUsME
HWj/dKApynusfxlgEgM35/9xI4U7jE8gcwwcgCTVI+ZDiXM3qSUDhzaPvDYE32vpQogVIl7udWBZ
cLAs/iRsrSIny8C9CSfYBNt5mtAJFN31Y3jX2PzDbmWlqTU49EMTdKwsXTliH7qjd04cJ/CHg/bS
pS6xErjdxKOg80VLmuR6WTOTUzDBTPROn0mZAswZngPrQaOVN5qfNCs9095HnYQEcc1MEGRhmgeh
AHy+8GoLenDBBRpmAHVSbUO7Yclk+sXfi6Qa6imKcKpBfGSWZotLq3TuQPSJd8Y2JQ9J9nndLNZC
qlMYIbbpx2nmxgyYcC52WWdsMUTHGp1uqpSwHiyaxXSvajLFFdkWCrelkwahM/YLKnl3+t+kuyHO
t+sLW3umnS5MsPfYdvSWaIDouylDLQZEYhUl71Nh3Lba03Ws1eWAQc/EKB1Fl4rgOAo7y7vBAOXM
CEtAqehmNMz3BkxZ12FWl4SSxZ8rH/VlAabqStDK9oAx8XRzJ+o89JXxWw9LqGBP2+tYK+cXufWl
lQ4ze2A2FLavSWLk1VMo55p0d08adF0Pd3os60tYvrPwHDxDEQ5uwY0ygg4G6COaXTV3rJGFZSvm
DQColaP9FQlNMXTnFo95GgDATFsoqKHjS4McXP9tBs2mGihfUYvRMhpI2kdW/BFYq0AJpDmYiUZD
27mvdVCT18MGemq1jahJDdhkGY+LXkBSHNBFZyaSevWKYZzhiXdKiLGOQAGeMmz0niVtucvy/dym
knVdtpEsndEnC1u2++QSKSLLytoIQFq9r4w98rQQjEsxj+W82OOG1AXL0t2UbE3M53WQtlWNWXIG
Vo7a6S8Qk8Z4GKGMBckfl/NjxsFPQndpsbtu+2uv2zMQwcPnYY/X0fL9UoX7UMx0jcRh8dQeWgcJ
CTvxe3iTSBufS2S9JAv8X8DRMIiubWJSVTgT6WzPfCR94+oIGs0yZQrdZPFrYTy3SskCew9xTyal
q1k9KCij/AdVMFmlysio2pAatPuNFnoFQaN1u1HrbViyKk836V83D/4xpX8ABZsdA73IlRnLbNpj
Te+dya0nyQNmdStRHgJxDJhHQM0sLIpDgq8KqxHmqsbd3QTecE+Fdq4faHruTU4BjUMLw3FORBJm
GrPFBqOUiUOtGSx6PxeiFahuIRw6PzK51XElHaF6GeJ5G4TEJfNdVH5ct9g1b30KItiMkqGTdx6g
ElrUGHpL3zKyVQPPsd2x2V5HuiS4wHc7hRL2tFOdpglAn+Fakx9a7lQ9xuZrVD1P3daZUoYm7yw9
Rtmnrm7nfod+7FlncQzhmvfrP2TN553+DsF+upiqNMPIpqtgrLrSXwqVe4itWeLIqGtWvyB4zRHF
ghEQrZvnXzBdxuaimmDFugnqxg0niluVm+vLWdNaRG32HxQhJIqcKsqMDCiJmXsalCb4J1XRsAYC
/G1g3g52vgnIIU6Pmu1O/buZ/oaKNkQErv+MZdfEC/n0VwjWyitVHbteg/OJfZvjc5ZuX5usi2xm
NchbdpJXyereWigCQtIS/dHi8KZF7SBTbODNs1N5GK9GfccmHyZG9iV+VV+LNVDDxRg5YFD/Fu6u
LKmjtIqwwSabvdoH/RAm5ribsvQuZSjysNof/RjU/Sz73ez4Jj4kr78qP78nd7GnbXGZvYK+7KDu
ZA2D63vw3x8mTp0hl1r304gfVtPnNEC/y7xPdcmbZc1BYPAYHZBoycBrTPiusz7yLCv0Bty5L/XC
l5LsOn5jzr5GZNyga/t8CiX4opg72jTrWE6HETrULVIiG2aRIQguKK+7bExnIJRoL2i1mqWyatLq
zXG6CMG7gPoMgzIDIOJkbza3keGP+Uek7hIDPJ036GzRJkm9Z80K0OGIAjUUrpd+2HMv0zdFzhNt
sQJjo1K/jg+ODOJPBVM83dBixIscRDCYOxOsIDAivBwSWEHJ6pt2024dx2u/4u0rBG426GvwAjdg
qETmNmt3pa9I7uM1l30KL1iGUuZmxpclxhUU1OCnERnbxk3811wwuKKWWB9Eruh0gb2fbyW1RjVp
YyyTT/ex5RnJp1Xem+T5uqtc/WAnKILDVokygjMTKEmignF+Z2EYse0l/viSOAVrQZc72A/QeoKe
BWEtI8l6eyiRp3dofqeo22aaGH0Jwpd+ZrpZ3qbOQw58g24cKCLJTtoaPCj1kWeG0DAKLmKuI+NW
GGklh+LFwr89epP9aEev5vRFim9KzaLZa60bikOh3xMZMfbKMV/SR2glWybyMER2/hlb0Ow04IeA
LpKq/MQAmxe25iC5FdYwCAYxoKSNt+4FSyN0JdqOgznIrauhYuiP2oArRvI6W7lTCYgvET1gBhct
osI61FGz0mbANI4ZUTbH/jwbrKG/+9hvJ3BuU4nJrJyyMzjBdVkRz9V4BpwyJptAoUddmcAeiJje
nHbXj8Cfq0lwKOgSQnAJAsplYla4UyNMMDeBA92A8aZk0WZ0A69k6D6HTtNNuYXE+8xK/5N6NTOf
BgzC227CQu8r99KD7qrMfm8ki1/b65MfJN6lmOAxxtnAD5p7l8S/uB15cNlRk7EhPFaNTHhi7UGM
DQC5AAFvCPoNheM5hGZp2AXwNBBBMcXNDQ+r/mrfoh2kWN7HnJU2S7kr2fflz17u+z+wgu8hzYD0
ZAvYl9yfVBbWrN+CMJ0Fe+MhPsw7ZzPcZmxiaIn8gRR9zj6c/Ue7C0Kms3DTft6Vs9dtuCuTr1iL
YrEfGGbHaDMsXqx4hF2solaJHxZ8VzbVIfS6L3BKUC84gNYPihaMM8Qgexml7doxPoUl564iCDNF
m3XAhq3ONH1g9PX6jl9yBNOF4e6fhQkfWlcxEFnbQJi+Bk/fGX58V94lb+332A2eTeSAWfhsvFUI
J9GO4N1Efsp+/x9/gvDR8yo1wyzMO5e7YEPyu0/tYHjl94f8+PVegYpnfA1AlPSheJSZHr+VcaCu
dSudbYEQPTgkDFFbxRYou+N0n/+mbrkzrR3df72VWzVhQcGUH8YzfXa29iNnP68vf+3heQa/+L2T
3NPUoI8IY0xwo/f31LW2w6fmTWDzCh8hEAdxMV93m4lJCq1/upUvThoG6TBNoOM2Ej2cAw76Kp/T
zu0Dv602JomRHceYoOWhMKp2RyW8QelQTVzaueqPOPInWSFg9Q4GjzCqYKABB/mssO+8sivLXsRZ
5g6Pa71jKbQp4ZRdo97q+r507mnLwh5dQsXdTO+kwn1rFwoaxg2sf2nKFzkRlAlc9UYP/NG8pYkX
QggWGqDj8HL9A8tghDM8LuRprYrvGyhwYXV5wHDAl9JET1ona+e95IpeTjNm00G6QaBKfDFtU0Sd
Zi625NwH4A2KtsEj9bP99I1+07b6bridnpRj8fvZ/ImoY4OrZNN6YB9321fZqVr3mCc/RVh2k7T2
GCrY3ZTj2A54A+NpmmwWEnAATo1L2LBVN/ONvb++32tvnCXm0dBIBn4IJC+EA8U1NdKMBJvQgX3E
nrYKcdwOKpPjlM+YSeX3SLB+dJ3uk3aU3GBrDhupcUhtLeNVF6WMTGn0uuY4ViQ8BuqvIXi6vriV
4ByzFktUgiODx5QYc3HTGcPlgiQR5xNa3EvMN01amCVum4cykv7lrwlOwqF/aIbw4kDKV9hJjMRG
GOFETTdvM9YpzjMY5SEhAfmN+MdQybLwS1B1DU1whE2gNVa4iLA5RQiJ3GPeuEFge6X1lI4tS9sj
VIiv7+Y6IhIvGPxZivHC+tCzYxRpC4dnx5nfNngnGq8JJIz6XH8e+99ZELpQWZR8wrXYykEcgdgS
xVYwLAhXbmIkQ2eZaA7RMMhu3pE2hGxFwYzGV8c9AUc0RAEMBUXzDxOqtE2K6XBJfLvyXc+sSAil
k7BueQ3xbTfrun3RWJuu1UHjPrhpbDAevV/f5dUzAZNFtydGj9HyeX4eW1sLx34sIcLVxWhNbA+T
mkle4Gt7SsD0aTsLW8WSGT/HCJOSQ9ep6tyy5CweSjZDoMppqJ8G5e1QFDfQu2SKEe/sxmBz24Mr
AYwaje4S05QkPC7ZHeGE0dsKPjBcLfZFbY4MeagPfdO5hUL9aupcwwluc55tp2DaaRnZFNB/tsdn
rbTcXNW3Wc/3BdFYTSvWmGDw1qkbQbmn70fczj+S4iNFsdLsQcueZkceU0iDYsARdBMS57XqOe2F
VBTp2mXOUDgPqUEiJVTxy7X6zR4PYIMk3XsF0aLowazYVNxaaseuG8daBx05xRROvRWYDdTGgRm2
KYvRdVDoihuOPvQ/N2p5PzlHLcuY06M7cdP/i7TwGbhgNlEWkCnhAO9H5XvXJjcW/dZqnZ9kOZsC
UFHyT8ly147e6XLFo4ex13bqluVW6LVEji8q3lMkpC1QaYcWG2tPb3ZqmDAdjGAtSJTUbazAG/4a
+a3t/JL8msXVCC73bP2LgzyJPVEXy0J1wq+BZhO0bA9/OoZNj0z+HEAsI3ioizdVASdZ+lpnvxT6
LMG/4LJbjgqStxYuatDoihktM9WaGnOB2H/yrUGUa0QvyL4Q8OdCFtreOCl6DWW1+bWn9Cmm8Nww
oAZZTcYA35s9R8OGxjfg02OOvhmmipWhxDOtOL8zZy+gRXzUldDBpabb5VvRVtXe6UgjcTkrRnUG
IpxbIx6VsFzaJuMh3IdhDAKmx8aKMToGoXlQZV7/aisbCDSU/TBDDgcncknZSWfn04xb04lV3yaQ
6omhXB9/60q64QkCBK2S3NPL7xfM9BTRFObuELZpydAvHZvo561ItgvaEIo2/yLDDxg014CbdeEY
EbyBAnnRsUzQzKvgScYqZf6h/j/SvqNJbp0J8hcxggT9labZdnq8uzBGIz167/nrN6Hd76kbzSBC
by/SQRGqBlgoFKqyMkVOQ3N57/6YYI6/T2RowlPsqRjnWxRGoVGzobCDPHDGMLKJ8L7+rRY9wwQb
CzSW0Clm6zjyGAFAVlRYUm71grxp/HMdeRh3puLv66aW7mBw2v6xxbh6TxkpmgG2wJEl3k9teTIj
7aGbTa/sgY6WifBElKixJFSUQfudTvcQPZTdSg33XZrF59bIshfOb1oIcFe/iTkZZl8OEGvFb/Kz
+FUums9MLO/SNPn2h9cMDcDE951B8D01ia1ZyfHYD76JBoG59d+x8Aak6oQgXgBdhwbS0+s4WwYy
YOIVoHWF5A3VV9c6ZvKWiTyE/S1nLEh+L+0wAA/UMSpfbAYMrzmYAg/caOtjUshGYLVU70s4TU5z
nt3MCZ6EI08jbemQXtom12vszT6e9ILaJomnpvEGHSHwef2Xrbz0MiZfKArI7RoUcd/kd72p7qVG
QWvnVecJSy59MlTogXKCNA4Ea6hnXVyNM9iG0fKDnSiwDdHTg2RXYISNCyj9HVVugtuFIebYKGo/
RnIHF+2NbzHsPG1qUV329ZcgzLdy+gF5BWiwj5Y8tU7WvDWkv+9U862Es0p5chdPohOZGSfiLsap
ix/FnJsCWIhRDPGjRNUi+lFBatYYXqYDqoyhH+gnrZ+PJd+53GzmowqC0Ak1wWZ3E9oIrTP2TgFo
0rqR5S+Kr0n5tsAXwIT3QRzzeoyBnKxKO9TLjY+RahAV5onEuY6XN++PISbIF7Hm91C/xsxE/lNR
53s9euiMjQq2pelb9gfOp+Iti8nhaugAR0Dt4kDIMooAlmg2niDVd6bICfD0P7p11H+Xxd7CRQZi
CzUDGjmMPho0IFLRyVrQU6tvVejoRnIYB2/9iy1VKZFlIEUE8QKBnjLzyRIfINDfcxRzNm5H8IlK
QIbkUWmlSnGXyKMtaOXGUH923T9q/otgEhmPL0vMTUfrMs6PWfLRy9/CfNVZJVWSZ7i6myHOrRpQ
DGeo5NBRojDZrq976ZNemmI+KeQBUiNWYCoBz1jaS1YQdTsoXtrzSOx1U5xVscPBUN4YyUiVQVVJ
OBUVmicy2Wo8IrXF3OBiRSyLJbwmLXQfZnwh9bpIeRMKgOfV1hUCUIO1xE4kgAIHzRt1tLf72NUj
tGAVxYoGw11f8dLpRFQHVw8G5lF1Zu5IAzRrQqXCjZtgsNOitrRWtxtTPQ7tj0gan4Z85t1Z1E3Z
kwMKNIBUQNgFYiLG5ICErw4NRFN5kl/MGsxATRGDVc4EE28lk8kJAolzWG++KwAxKH0iicWI7a0G
mhqVwHqCv95O6vYFNIOl5ZPYyZF+cgzdFg1gCXkNbZNSNRBWUitWpTA10ELC2IC5l404sBIUIv0m
/PT74edsklfofNqkyO8lDG+uf8ubkIQFXlItMBubtoUP/TyM94ZNZQGpq+h38bDRyFukG24jvOu8
Sc2bk0kNAmmCBytVJmF5kTpd6dSxSQpb0qCwEj6M+HhAe/Q659l446RXdlCavM4+6qIUS1/DwmJJ
Bpvtm2LOth/bgvqemW8G8LLr+0hzjCsHBQwB4icmyEAovw3roPocDmFQg0Cl0g5kAnw0CDgWbv1R
ouNVGBIAMzBAA0wkHyuc/7ADpwmGFURrEofYTdrMtCq9zDkHfGkxQJbgvfObYYStYqF8lgop0SGG
hneGqt5zaZZu8UbYLrynoMeEmiPo4uhiL3LDrhaTBPiA3B7VJrdKwBj1TG03whSfQ1E4Z42i7n2C
Apog7A2j3mHc66Wq5lOJVqMj5OAfacJ78Eor4Lfq9wVptz6enFYgyv1m/cPeltfoTzUgCA6aQNpq
Y66Soe4x9paEhV0L2qaUsq0YQhVLE52yN+1oDNGO8W1x/A5m1YmlAJNGf60zRumDIToNvk6w00Lp
4XqzmtIHingSqLLZPuh1K6gfiUT+9nL+bQR62uhmQoaBPZdZmlVZOQUIBAhCfiN6GgHdHA9Af4sL
oWZQF0U2Ah6ZGxKvJlXmmJg4luNG3Qh3P0Yn+2qs2jHsqrG86bt+AxzEOOeHY3KurfT1SXgO9+Wn
7nCFp24qZ79/CdqmKKBBdpJtcnVxlUtyggUXY+Lm3Ys+UWnUdtzOVe3UdedMfv0olTV65g0v5C+c
ZewCHrKwDl6nm7YJ2H7lSIVtjA98TShwj6V0SEMe3G3hHF+ZobH44pSpGMs1tQ5mogLs06l21yLx
XD8eC/cHJSxHkxBitiphoVhGVc5JJuB7avWj4t/1+bsM4aPx0WjeFWXb+byuO/V1Js5e2WNyyHZq
DX+K4sKeK6eo79AajdBzRyI57xXhEzC3dngRek42eZt8wVfw5pGRDsBpb4BaSV+aVVmnANJshdYz
HkS3sMkHONKAIXSyXe8l3z/X93XJQy4tMuuUwbOUlZAeAmGzeJ7kYj8G6jniFbeWrKATihQO+mfA
mDKRRatMyK+lWWEDfunW7bSr6saBsCznLl6KoXAQOrQCHTI0dJhw35pDMhpjga92Do/jpt8hMbel
z+KofMcWV/CSLPjIpTXG7UVJ9MGcC2vtBlWcreZFnnSoD/MdSHRGi8f6snTIgKkyoEYGDZ4bxMAQ
G2GFNgQO2ZRbcvMLfHbrrnD7hoP3XVqg6704xrpeqp2YwYIMEoZd+04AnhNBt25pEuBy/X62v8Ap
+9djOLCK1irgj1DTQj+LKd+QGALrvdYgRonPkrqXiTtwm44LSRrIf0DJDwV7KibL5DToXBG/HofC
znfx2Tg9az/Jzryb9+JT4tgG1GOglWsLkbO+oUteD8EhDeEXikMIXdf76SdTWEAUADErqx00b61A
Bushj0ryFr9BN/DCDHWci8825YEe1mWPoHFGS7XHE8UqbOMZY0WJp5+KY/2qbauDuZs5oeM38oiN
kZeGmdOmlpDXLDOsj3ifIwzP5/w4IGpt5Cdwgv4qj+iZOX1gtRDgApv+m7B3u85OvyYgWdQdVx5v
6Yq4/DnMcQQHjBaIGn4OYP/qVn9Cne6gOaVLnsrCaTajazrKtjpG5+TNxjjz+rdeNA5CN5Cdw8vw
1Ln+CIFmFCZoUHE6tUOXeoBhONLwkIRO7v+qByfjkTMteDS61hjnwvMDw7FsVpH2da2YSVtiTEbE
xBy4u4aHtriPjMhK4whyiJwLccGXdcwWQ/ZBRPcPRITX6xOmXq1qcSxQKetnqzW++wCpqkx4LauF
KEeVEQDepM8CUPRe28llqfTDSKSUfLWwnwfSgqZeHTm1lNvyOy5YwHLAPYwNRMbNHM041AMtGyYc
zRfjUz+2DuYNbP/ejCyoZo1258x79PmFk7EJeBIJS2H2yjZzXqu4nqqugm1iN/9kr/UxvZcPGcWo
NhuztGdbrqzyhUchtLSxlytmDquRVHCYFFab7DD2rwWvPLVwAHQ6RgXv1wEdYTF6pNOTAhIdhS3U
bimCNBojTcCyNccwcUngAcC/fuCWcqUrg8xtVSaJ2ZYlNXjQvPYoHfXDDOI64ReAcg5UccVDw0nP
FpeIiwpqWUjTbsrS0BlSh1aEb+rFuO/M0QMjuKWZ/8j6D7wzwRqkexiu4cxNLX43BRPcYKkHlOy3
N11E96HPqyHBsxQpfLvVg+EuExSHs5VLhxvLkjBrSqtt7MNP6eSwANdDYQeoyQrKaxqBbuzUoorR
2XX/QibLmO8JHoTRV9p5PZIrXua7tMrLX8B8zEQd+7HKFZwJfxb2st6Rs1Kp3+vrvI2ZgDRBe4Uo
6H1CEYj+iIutzATVD8amKSF8+STmIKjft+OhVc6CuFeUX+u2bgqJmNS8tMUcN8gYYNiIxuep+9IV
L4cq63iUopPJ49/kfTsmktVyIsE78O3iRHQF/N307U6PePcbvTyZu/63PgSkkwEVRRp1vXeTKU7R
aNK4jFdkWxq2NCaOFJ2rgjeHurQgqkTx/yz9rmJefCW1nqMozKTCTuV5myn+JjFjdx60x/UPtLQg
E4cYkyqKAjpWZt/SRKriDhTUdgC2ct0Mfox1dBJReoEMMOfuXMrQoOIBdg6IhkCDkt08YICzVA5g
i8TloeuC+3nSPL3OLJQvNknSbkX5XoJifVoRyxzviPSkafURw0ZWJf+ok4Sz9FsqJZqm/Pk97Ba3
FZhvmw6/Z1b9t6KXXKWW9mqZ7+MkvG9APppCpE9HuQJt8hBosr8+hzAPMVG84gmy8pv2Xk+mZGgx
rJY3ppVJu1GywYWVksjOBDzqP9Y/9II/gcIAJW2InUmAGDAZxawF9ZQBQ2/n82i1qjelX3PPCdI8
G0z4Uv0iScG5Udp1lAPQ6OVT4FQTb8ZkwWWvVsK4bFCVoyg1WImSeEb7IUD1PXXC2F3fL54VJkqG
pdm1Soe1aBPYyqCks0P9kRjP61aWdwxvdMwuUREiJp6ALCDW4YalnYLBS1K2JkS1J3OzbmR5Kf8a
Yfug4dgN4lzTTw8svXLO9G08YXSdw0lye63AnVHARk8VLVfwSVyHxirX/XjUsWFCIyNjbXelXB07
pcTEV0rsQfI9MvC6DkvbRzsAUMxFmgx12WubaawntZnlJbTtYuD2zaOY5Z7ZSi/rG7hwLYPLAyTc
CPkwxDYDq6SKpalEFx5532maoezt/1i3cHtP0jIXMipKNUIUlmA8HJqO1DLeFboRZc7Qh7mVhEPm
Sk3+OUxxh7gYZJz4d/vBru9m6jYXNwwlUu+UAndzGziZcRf7L6ZvD/FjkR9HwkEYLDTdIBoDHQmQ
tpsoqyv0x1wYM0VfyRLILaIXb+yK8E0EhUOcTbaGvjzJEY7GbzFIn3yTl9Xd7izBfDVqbRBBgAoQ
C16fke60poL8GFju3vxQZNfvQAv12Yn2335CGEKZHRU34ApuGhcRuEy6pkCGWnbvo/bh17uge63J
fuZROd9645Uh9tpqikRX0wGZgVS/68CpcSmnbhN8jBpjcpAW2AAhZPtRjdLPRdtqyKXGw9zea7kn
hG91sK2GQ0kOQcPRU1z6QpfmGD8sgjzu6g7m0nKyJ3E3T7XnR5/CuG25WNpFWyCMg1Ie1MQginHt
hv2MFjviCa588bU14i3QLg+FXLtC3VmlPHIyntvwhEExDIBh3Ngk+Jv+mgunV4U2Dgp6Hw6YP9X1
zWC8+Dz699vgTm0AuA9SG00BXO/aRhGD+LgYEmTzxS91eqziYzhBHolTUl7yOYikasjc0JsDd+y1
FUmqslzWqRXpQfMjlP0f1k/PYjDC1YGX3e/4x2xVJ1ZlXlZxaRe5o5UvxP8OlLMc7zJAzbmUR0te
QLE//zPGBCPUdsOuS3EhGpgAj5Kdqj+omBfQxR1QSevrWnIBHfUiDFcg8RVZgth2MIZcBd+JXWGM
LK09EE5iLpuXEi1akWUksxjhQNWN2b2wLlR0adPSNoUHYAAtYj4KumitL2XJ05Co/GuE2TWjGgRE
WhiZcTiLXRN9z9Kez7q8+HHQ0kdWjJKx+XsA+OLQ5GXZQEcBZoxEPWSiIGxRVWgsJRg/9U47kcDP
3PWFLVpU0ZVEuMPQDduLDVVw6oo+7iY/+0kTCZBLV8JOGEqnLbx1U4t7+K8pwE+uz1Gv5BjaKAq4
w7RtMCg1lJapInnlmFn0hwszzHHFjEqFYRyY8VNX6z+68LGMXtdXsrhp6JOAjBuNhBsWHzMOlRrC
eqVNyEMfb1p1L5o+9JtsjScCt7gYBB+wcEItSWWH+kLFLwc5w2KGJtqUk2xj2OV9VHiz/Iuf5sIM
/fcLv0uzwdBiaibpMhSP7TFyJ0mz2r9mc6YlkQs7dGMv7ESanhIpgZ1aDXdyZ7zmc/BfPv+FCeak
ongc5Gi4lHYfPKrROTLPM4/CZvnz//kozLXTKCboqKgjN1KyCYNDl3hVkNmhUlg9t3BA3fW66nK1
ZewDpjbToakUGOvyMAHqjsr2zp6gfmqd4WC4w+1nxam0Lrbjot8mAPCv+zrHA9msQdOhq14FsI/w
isGfXvH8hlfx59lg3s4k7aPEKGEjBR27Hp7F1rR0Hqchx8fZ8aVKKwZJJDACZkGzdXuAfMle55Wu
Fn0DGuDA2KHWA3b0aw+XxSkMpRFWhvIbXARgwwalPZ1N1RMeUHGhiwDXuLDFuHooDdEIXh6EIU/a
dHtKBlG8oMu11WfMEIAHL7nvtvpfv9qpUQimYrNwQbFXVKjoDR45JcKr+CxXbpr90nkRnP7uG5e/
MEETsosoEQdpKxs+1qXlr0b+Y5S+EhOA+ydjIBb0wtb9e6ESdr0g6pwX1vywTaW0woLKwpIii3zk
h9rST4IXOaYn/1y3tuwef3aPCbR6L6TFoOA1XUNuQIa6TwgSbOTfYIou1Nd1W7dcGTTaXuwj44tJ
OzZqE8KYOG0zV7SjVwVjJvpdv6+3yc58EUDN0rvtXvBkr36MnJKXmvE+JOOgTRD0YlVga8Na3QJU
0I9vKpS8JPmDlKee/IcXx+VymbAM+F9SBwqskVz5kepTZGGuYDPV0m59X3ke8xt4duExEEctASjE
vraBW/vPmBXQgUSa4+3YYQB+W0S4Q8OtL+qcJJQuYOVcsMDPWRpDtdRg16+T196Md+b4rPrUZmcJ
JkRP0K6p6v/yOPnjRDITmwt/bsIggdFuqDcZeSirwc5MjzTgFYJwzsApDC9eBRfmmAIntFmrRKTh
Je8gXqpndt2Wj2Bn5KyKt5VMiCFCq859BjPQT1Jju2z3euej+rgNB6hsWQ3v/cBbFhNkgrQMhVGG
PX866e1dUTyT6mndLelPXvMOJrT0VVpCDAgm5uEJvJ3y9F/KWBfn6wYVbPiBFvcwYIzt6zwJj5KJ
wUspfAiA6Jo09RDl5zKFPnGm8U7cLYDyKpLJTCCpDVKJcQTTmlK8yll3jNPgoOvTPlWifW2K9lzm
ViFprjqKnPthOYYhywf1HJTlfweDi8Oe+13WyS0uo1hQ7FT8FuPQC7N5I82+k9XxaS40Tk1o0VeQ
QFDOORSV2Ta6DHniEUShOHHq4GrV4OaSYg0Yl1n3l8Wr6MIMc7CVzqjNeMKetlG/yQzDrofo3EfE
yeRfIcaS1q0tNMDwCS86r+yzDC+/SMlQcfU/hdCKPrMHbVed6m3QW2SHG2gfY2DoI97xOvaL3+/C
LrNMrW7lXgxhV2olq80S2+y8tnBqcbZI8ZbwuPyWd/VPg5mJX4oazw0R0GD2i1cBeF7jrSmcudnI
vLt1KZ2lFXlIYGk65KjoD7nwS1Vr1G4G+MqOInEHUa8DDv9DXGunPgx5rrIULS9tMcdPEvK8EHOc
gRHTomHgDAUmhbeo6rimYAUhck2oB6/7y9I+XpqkP+lieUoWlFUaYXlN+k9mHITun7F9SUIfZBs8
ntUlD6GPa7AwAZmKDuG1qbrrIc7Q0cCZbHQfnEOfxDj64FgmxDGgQLe+sOVuwIU5xiGzQpfLDtwC
qIqh5aHs0pCAXf3BAMpoNo9G4ZbZr07jiV8tusuFVdYvw7TVS5l+QiCaRq8HpXsCwIpGtuvLWwpe
l5vJXKxyAV33FnUsuxg+E9EWw/tk4uR5Sxcdrc8T0BpA6sJg7lI0ibpAqxAfC6O460v/EfkC58Lh
mWDu0rwQSmh1QXACgz1HdHbcquE9FBc3iqpTi3gpYpqHcXAUlaooNxAoZEiZS+FHI45WrNrrX2Px
4P5r5GYyCYWwyACDSWlDP/Bzbp8jM9xFKPiOPxrhKY6kByPJOSYXtw6AVzR1QfCDMbrr05QDUmH4
Db5OMn3W5r3CI6pedOSL/5/5NKOYT71AE8RIA+2fGZ3DBIiBoBBcf/ovtQ8M6YNzCogPDQok12vR
wj4aIglrQec3tQId5CpR1+6rkNc/W3aGfw0pTGm008eUJCoMiSWeFOXb/9UQ54TU5Z37Y4SJcyLy
JlBnwYia9hjRsIzYwixKFHKO5wKwEu1OFcVyyhcDMgvGDjreBBLHODzTA1hY/Qdn/C72GtgaNtku
fwu8cZ97k5PsfCvd8xDAi7H8wjYTXHMBTLqGjDVOdJomSEM7zDCBrI6RPYPruUzS7YDX0vopW7ir
JIisYLYGRHKYtWFia5qrcYj5NiCuUzfqIQ72AOxhXTiC+bpuaOnlCQQ7ZPcAv8WICAv5TaY81zLN
BBJQ7VxlyjwhnTd+AnH7et62yi+AAu5UFNDiSTvGKg/lsLROwKWANdYAb8bfzHGYxSEfYmCGlK7q
HDkluSsN0CfrEsoXppPcAQsBT/hgIZ5gIA3TAUAgYBqRBT+SvMsnX0JzLPU7UEvNP4bJDDkfcAFI
SjB1QIvsEOWGuiYTtPpZbbSsQ6dKm5T7rAcsC9bagyEZ+V6YJjyvR+EedSn9ICH/gHpG/BWTFAAu
rQfZQgARuDjgPLeWNhsTAzIEQ9AKImwjupyImI0y1t2r32r1lAQJ9NgC7DoEPDSTE7QX4g/W/8cY
E1Q7tIHFUoOxMRgBXRLUySYa1ImEkMeptXAjwRI6qXjZYJ/Zs5JXKFaYDfK6euoTOw2R/qdRJDjS
JOyqKVI3dWpKVjM2v9qxeF4/PkurNIEqx/wYEEc3vMB56BstIOsIgHq4y4Pu6OcowIG27//PDBOD
NCmf5kLHEoHWrUlmKV1gQf5l3ciNe8D3gCQE7McwFQPDutdnEaySitjLIq7BcHxo5u8iem/nfjsl
qpXOf33nUmNor+IRTN8bLAYIwT6o407CGZwbqv4D+DFW+V6Y+ruQ6iVnaTf3lAGKWyBJQJ8PvDNm
kK+XJkaggDSKuIK4WPZmlG2/JZFRu+FcJg+9P9W79Z288QpqDtcUcB+YzYRK5rU5eGBkVGZSgeVp
NqwOvBGQ5iGJNbZK+B9WhikdKJDjtQEoAWMqSoPeDMW6siW59MI6d6Hquxsjfdt2zd+CFrAqOvmu
A1uJyMamYd0w6H3TwJQBL8zAqxrqjfP3G6fitgMqjJKvs+8mPxTESpPzCn6eSqA2b37qodA5ZNZ/
rRu6fTJhMaC9xp6JGHoDCv76E1UYgClLKJTYc59jRqw79KlIlVJ3pQi8fYvZTFLtpaTcSL7xc932
TbwC96dpYJkSCjKIV6xpU56CuRiRmXXynZAarlR8mOOjTl7JjF6p2v2IfCiOrRu9veexYHBBgG8U
IF2gaKjPXrx+pb7oMJ8yV8DCT27rz27Rpjsp6zdaVZ8GLdyZQWNleAlnmQqkachDlC9EF+o5GJcD
oSwuBmbVdZe3ciWLlV0O2mil46TbMrT3grEOXSVGGizqneSuL3rpHF7YZBudnQBqJb2XKjsMHbPT
P0UtsfIUk+HrZpaiC4pqJl6P4B24AeNlEP4UdJ9UqJuYUJAdvytJ3apzvcWk0Gbd1OJnRJ4GHBmC
JmXlvf6MEZq3yqzKFR7DxM5z01J6xQlyDaj51knE0DK6ysn61yQQ7b7ndcK55pk7whgzUENUMN90
EF/PssK3wD64GUqlOoaRMNm4Qc5jIExWFQc/dLCZ+kb9g7MHN6VbuDIVdKMUhDRvZF4DETJT3RzU
ys7D+F5T4wF34bgx/epLmsg+9mWvS5JjF5q4JAf9c9360semZVTQKQCgi+nj6w+QG/WEKqde2cD/
n4ZmfCyD+RGsqe/VbH6sm1py3wtTLDJxmkq8pXGT2EpboiUz5dk57rUQw+qKzwm8Cn71VaWfbilk
8tBgxr6irHq9KoLBdDloYAqPDhePnY9B4c3J/G7jsjbopDEm/jDoBDjNtY2sVaN5Sgja/sauUqBY
d5inn12yTVPZyqEs0WoHLXiZyp0/PlXSz9hEPSs9CeUmm7d67gGhAl2nMvDUcjPwmKBvvyoBfBGs
j7pkYJScjcnNqAZK0QPCJlUOARVRB/G1iXzH5uP6J120oyFRBD05HZBn9mA0e7mvf+PyUt9SJ8zv
DJ2Vynsl/2umGtwyGHehikgqNMjYd10ooKE4UNzXNOdWOz/qyvvkn8fsa31Bt45DsGPgUjJAkkeZ
ca4/qjmqymD4eOa0AzTAK6HVQNrtJ3+d5cAKQJ8QDTIBEmAnrZtOgJgqrbj35ZgeTBHI+6ImmkOG
8DWYhoaDvb89eLihgYxCgmDKqIMzX0nyxXacfTz5axRvx7bz1E63tUL3/n7vTIBmqdo9pkXZqmNY
tnKSghPWHvVt5v8k6fv6/39TuaCJBqgLsRaAypBSX38bgJn7Scv60s5URwYBFJjNlfAAxLwVKzul
+7VubckTLq3Rf79MMCQ/klNwTdjRoLqzGBy1VHfWTdDYeh1BLjOnm9qjDJ4pTW0HIGGELSSpQuDc
RVsYMy8C2S0Kk1bJKz0ueALFNuOakfF4uBlQM8YwNnt0We0SBFPmvBFm0QFtz/qyblE3ODgm+oB4
CtE5SXbuwgeHwBR0SHtTaCRqxYixBXBgz7FNpvhtirXnvnhVhdRJ/AdARr8nsTwAigMKOqciXAgQ
ud3kqx9D//3iOzYD3rQQMa1s03wQZkTc1gWlsJPgNsKE9lvegVA9qVxzFtx0OI3jxIkoC1uOByEo
fHAPgVWMfc6DkFsJ42Ks7CwwnvFuC2xCtaGTJuUlU/RSY9wJhWyIKIAwCJMG7IhNUYK1WFACyMZN
SmT3QgsHmsX7Sg++Va07AzagcwqZZGFzkThgTNQA3zUtul1vrmTWuTHoYPzNj+RzxnB25H5/xE5r
RW5ih5vaJVbudtuXwVKtB25NaiEg4NVB9ZvxtsIfzC2vGEKokgHatA30BWsruMvvZ5h1VDc49bb8
CrJWvOrusuct1Hl5mevC0lXgu+DjiN/gU2WCaoC0XwADL4Q/TuVRtoy9sUvst+K92CUbrl7TojFU
ZaDtRp94LKRslP1OiVrsswDCBuhG2Zk3Qp9pdkFDtY0518UtQQyGOlA7/dcaE/rCVA9mzcTSKlfb
B3vBCs+pEwEsdP5QDjnvJbXwdr02xziRbqaVJPVY3PRQg8fLqqCIpaeO7qEgzrl4F0R6rm3RhOYi
GmhSjKPawdaw79wf4yHxuvfqXbNEOMh45qVhS5HwaicZD5WUTlN1urT2vXOnL/3QWyBIwwsdElvB
U+vVLw8Z70zePieul8i8aXKIuWD8BzaNh2wbOpTPa4Igqmlt5MyqnNZVNqP3EbriJvdeOZGfXsFM
CFJRgKAFMLxldJYxYkhNoYH+ABjAv82fydfGP0F63Oo2qA7M+2LH/ZwLIe/KHuOpatSJSUk/p3LC
k/sMAkw7xl5XduDNkCE5Dw5EQU6GnXvrC124ua/sMi7bosKeCRXsdjYIW2Prx6PqiSLfXZfXR5VA
IY5NbiJcKpEylCiHXbMnXvcrO8lO6AhWZpt27fZf0e4LZOOHKbPWl3db7acRAISQ/7PL+JCZyzJ0
XVCSrd+TL1QZAss/1j9qV7JHN0+tl4eOczDph7pxHKCBMWIBZj+0Gq7PpdrKak6o4wzCfNR08dDm
PPWf3zi8NRuMs2C6i2h5hOtishXbPDbuWdpN9vnx3Xf8zegEln5Hdqfo5Rf4hz4GJ4QEnxceIke5
M59feIJSC2kBtM4xMkrHHUFpyLy7h0iNjJhAZFUqnsvpMUXDj3c6Fh5nKPsh20PvHCQg7CNwBlFi
5SdqbafK6Iy5JZHMVvxTwCVlXDSE/gtqtihPqWwlVShiqUhyBYqBoT3toy1wQx9gaH/QQqsYwBtV
HaEh6cz33KHKxasDKSZeujIGEmH72m1CBRwxzSTWIDDsjW15HyDtcLUzkMniZv1ILK7xwhL994uL
IxIzUIWPsFS5vWKjkWnlvBbTogkMoaKmCPAGSCYZE13aB0OK71X1LyG66b68raKdwctcFs2AuBIv
QRHJBJtL1DkK1v0EzwtAmp8/kmo7R/bE45a8JRVFCEFFCadZIpiNJsyGJUamNL6u4er7Hp3Bhrym
p7tggtkZxzC1ZoCqQ+tusIqtf9J3hJPCLJ0uvDsIZupQnbmVA5xC6BPo8Ejd6O4nzdh2rbmJBoUT
tZYX+ccOi3OGkEdWdSPsTHuSOb1sl0Aq2ZKHGPk4eKY7q1YouFilCwhTbJuTSyA8yonWtyh2utXg
r6S1BAz/sk+MLo9CjAzBcbRT82U8Bnh0HSPXcKZvfVNvwy8ZGsSftRs8i9vULr+jjdlzNmLRp+ig
PUbUVYx0MK6bBEoGBTf8gmzeDeODDq0hTXUNtPb+wym8sMOE8CmrMM4awo6fyZuwa9Bp0166OAO0
deK0h5aueFqX/d+SmNASJaocGx1MTUJ90iR/M6imUwCQRqT+tda+07rcgCd0fX2L+emlVebUCG0u
z30Nq3MPBGZimeTXBCmtCu/FAgM/mI130VZowTBukB1p3HXzC7cwpnhNUEICkwKyAeZNUyPnz+Pc
hyPpsZ35oCn1//4D6oDsYpgSpQG0rBhHydB+wrtJwIMRjBaTZs36R5w+gRx9fSFL+4hKFIhk6cUA
BRzm64GZWJKlLoLUX2pJm/Ks7PyNehJ/YqrJxbDFiZg8iwtp95VF5svpZKJde1hs3NSBl9wP9yb0
X7GH25qn9730nS5XxzwrepJ0ZUFtRRVkRnV7QF1vfQMXAujVapgEkPTN3GYBLJTmTgUSSmicvOVt
GXUnJiG7MsLkQFk5al1thlDl8LSH0OncGDIv7uA8TZ7+c309S5kCFOYBjsE8FvULxvFmcA2KdRFD
pfAbX0Ww5szCRQTFbU87zR8cY2RpYUjtcJXjxQ6hnOubfIwwghKoUIMnnnkW3fngb0y7hPrwV2zF
HpKIdXuL7nBhjnG9Si7lQc2gl5X2stPEvS0ZvE+1UGqhtBz/rojxuMRX8lkm0P3SK2d4ULywsOJN
rVuSZzidaUHV94E+SaA4doz+UZ/X17f0HLmyznjjGAyVNuewDqFDWlq6+9FvRDARGo74VPys7fDX
usGFZ9eVPcYxhbETRzAONPZg3kNKE2JTRLbixIeYH2eSYcmShmoppWsGZNOkn/YirZTHEdFehJDE
lB3qFo1slEB/FpHT+tv1Jd1iDg0CMMwfS4xPEoFUMzjQGiQJsWANe81T3fP9WSytcgvlVS+19pgd
7CzfBRiHY3vpoF/aZhx0rmudtCZsFw+9BQV22z8nXu/+0+nWX8MbmWUyjlolAUmHENI7ymd+DM/t
VjgJD7yJCd5XY/yx7bIwqgusx8QtNkDROUOT0WlaEF/zwH1LyR2+G2VOAswWTRVmQa3ekkhKILah
fM4bqFFBDwajq4k77urtR7gp3s0TeQ4fpwOYCfbJD66I/VIN6+oHMIsNq7ypzQE/wPAHsN2/V8Wd
JlgTpsImJ4dezvCtKN9zc4cmrqzWVkNeO4PjQITaYG+Ky01gDmSdzR149egmnOLd9KCBQtrwxoO2
E3+C8NsC9GnTW6Prb6R9bUUb3cvt0BvPpvWq73jCYEvR9uK3sOJnVVZ34jTht8xma/Xag1JweNJ+
161vViuDDQQAccwPsxPSSR1VcyRC0qVHWQIpjAcJ37sQOUwAYSJP2UZOt53vRY93dpYKv1BZ+WOY
+dS5IKl6M8IwJHvnnYi3LubGcFwrGuMBEg69/0PadS1HjivLL2IEvXmlbd+SWm70wtBIMzSg9+TX
36TOiR02xNuI2bOxbxOh7AILBaBM5u3AMO/7W4ZSn5Xj84xUswRTI4hmj8pF5ZuiAM1Uw7kNNP+h
G0Aa1T2uc2Pdklmxhh8tTbBqf4+puLlWjTq1IrtS+HEbb/XEWqwkXXJFq1ccdzksewt2KLX9wgmC
XTtZuPTaPFjPdVacYFk4X0kWB0mec0KHmQ8ckfEmK+xKRt3HTRVL4Mwi/a2x4ObT4taCUtcp8K8T
RWlmT2nNhreH6mfQ3DHWcO1GvVxD6mxUhjJtFQEY8YG32l/+Y7Ln3mJTPUn/oiy69Hta86dupFpu
BCxe01rK8JwKp6RjeOD36b75YPqztzTqDExUuQn+s2JuuA0tcZfZqYeWngYeQba1W5n9RnyRH24v
4lc25/uHkhFG0MADzRrqQyllQhpVg2nGRd1pe+kFZJJWbd51yMXIJu8W1gsip5UgtctveFv48S/S
TbD7zw+gvmJfxiTKInxFQTBFUP4FTih5A4uPcTUoowSIpDXaLaWv1V+4f93kGjchF2gNMW/i6WIa
LHKM1Sfl18QOrBEwkUStZGgMCY+JUFygPNTFrPgzBCfjKbrj7MRJvH4b2Lc/3ddr+9unm0eE/gtI
rRx0IWM/NACo4IJhjr358kM068u4yTcsepF1N1lgUbfDukQqr/KBlTu876hO6xCTn4U2tw0q9qZq
pqF55999FA+B06B4RQ6SxbPuiSsfUdfA88qjDgCdg69s2+IjziJEIHcdS0tF8Ro6jZoNUnMW5dbK
VWJuBkcXEXpVcNRRn1HWyNTEhowSEZRlONWryCtacjHqbhbtOcwYH3HNJDRHoSCvozP3W6dPmcjq
NGulWWrCTxe1KZ9GfFJGtnPNU9A9iFICipcYhlCpc7RvwnLCgwbnZ2D7g53UkERVMaL/LDavTeLo
wyEr7ifj920HXTkDlqj0oZpOpBPrVkKhMf8sEuVFrERHr7PXv0ZBq9SfFaTuJG3TQTwkQYNiH1Xg
QBV3jSrjLaZubsOsuAWYw5GxRhvO3ENNLSFko4Q4w0yWVSGT6Zad1lklAVca5nrPZWXoD75clo8Y
DlMYwCsHNxrncMlD1wZaNxRq5zVd6Lc6l1YWhpQD3WmNuwrX2/hYkre6sQi5v23nytPlCo46huRg
1ryTAVeN2OW8Q7jCicsK+UVbgJveBlvxfpDAq+g7g2ei44iyLZCNok3n8uVUbjsMlicJq71n5QZ5
hUCZoyWJUoTNAHMKYdaPter4QU6PeT0wNvLaui1NoZ5hYY8zgcQAUvn7us/NLCicqdwLeWo2yb9I
c19ZRfl8oVbjkPMov7YTV57TkAwORB6D+2Iy7vmsERm2rW1k1JeR39G+yr6U748gei1GBXCdcZ+l
2yr6ZBYI1pYPmWWEQBlRF12319fTriRDOooTCtmQ31DMvt30xE7HS5cxLjxr96y5FPIPErV2gx8K
GO8B0uj5Xvp7cpv9zwlFGc1RHuRLcFd4coCs321HX4seS1BqBX3Rx5gnAShIQ1OEJ/5Ow5QjVMvC
h5BFo722qf5gIcF4vZR628VZmAOrGS5Rv9NZdfK1Bz/i+nzFQRMseJOpKkCQaZMvEMT16ZzrFu+k
x94bcFFV8FrCwd/jAWPYeMCUjOLHmhsucaknzBiA6Umdz5MoqDA+8RL7ic3/tUQLOuMWRyX9MOvz
xCjSHkclnpseKXAJT3LIfHKMLbXmEJhAndvD0RyOwZzrjwQxxa4OZNii8b9zTNSmDxP4BLrKnFAQ
53/e9r5Vn1+iUVFQDGWhIRHQMNShvunxQLaqMckCOmX9CbN8kuQM8M67RggUS8nq/KAN0BfDrFDt
8FwSWUPS1dsQtDR2XzW605Di8/ZPXKuUolkek3izLgJYdCmninIpG1N1hFMR0emalxaP7zYU7Tg2
3L78EDVoZ3YtpPcw+sV3x0YawehSIuPV/pj0uySE6qQg71A1OoOM0y6Myrz9A1fXcPkDKe8bqhzE
+AZ+oHoc3Piu94JNghea3Fj+Rr5gLnsHFo/Yw0TTbeC17bzEpe6jfaiJpR+jJpCTl0Y+pqykzpon
Lv/+jL+4VOdyLBNZRrgQsask9Aw2HQgEd3F853emkTKqpmt7eIlG+X1WdFwsYlYIDKZvYzXnzZ8V
1oz32pm/xKC8HayOU18WWDEucWPyKCF/Q2xxfLj9XdYqRhg2AIkGxssMDHlQHyYo+nRIE5gyic99
oFlVua2ExsyRUVQ8td7JaCcoWUmPNduWoNTXAnFgqfsKvLDvnhLyqCR4LR9V1qtkNcQjtIOHHDQU
89TetVPI6GWJxknAtcnGxpvsc+1FmoOv5RRH39GR8+tN+YFVtlxzDtD2ghZ0ZpL5NiQbaW2XijpW
tC+IE5WowNXd85Sx2KHWPH4JQ+1kPdV9npTwj7DxptzGnja7abJKbTR5npiyxMrXriSqIJ/6xy7K
U7hKrXv+yyFHiIdi3B8cRwc8Jg6pFIMJiNeg0hKe8yQ3jbJj3DxYa0o5jBhCU16CfgPIJu+j9gdp
veqvyVxxZC7No5yFE7V84gmcJRqSh04XzVHPvFqrHquwc9BJxCiJreVOr/Co/Y0GAciKJsCTLra8
S1ztVTJs/1K7kzVuUV9069G+vdfnRaIyLWAq5ueBBdCkfxsFRmFMiWofiGrC/Rrj/meWyAyIte+E
Nvl5wm+e7adz+lKUyE1voB1KTu96ckq0R55nRay1S/YSY94Yi1Av4ZJddxkwNNEa9pj3feCsyFG3
fWxO9+2226Vu4g0/hE+f8clWjQOPPXRLwbOFQeRr4E5PAp2kuH8o4PHyOxKZeV2Yqe8zEh1flA7X
HwotqVDRBQ6cEgOq10CjojWjOvSNpV1UL3eED+7sY0dbwSmEMkpvCzYa1T1+q7fmNJryK9qAd/oH
/xE+627E+KIrww/zjwG/EhoLQFBEZ5KaCPJ4UwhiD95T3ByvjW1qqYKpucIJA6WxGTiyXR+kX8I2
SMzMiz31iRXqvi/89U+YHXvxxTHVNVaRkjXI+u8M0RHRXcd62nw/kQCBQULMwvEyOIuobwvxb6Hk
89nK4rOtfhtyZ0bIZHW/b2/B7757DUP5LkG9PQQTKtq1wS3Z/eT7rZ8fc3GAtjpLpWulvjZjzUri
GPJDaZXyIjKRYQp9YAVD7CXt5ySr+0Z8R37eUkG5Lqi9heZ2cN2SX40a2drYHQ2ltqcKXeax7nLJ
3RCQx9v2r1w3rn8UFfXkGtsFXLCgiZE0pyW1w6HLe9yOkS2pr1O50fmT1DJAZ/f4tp0gUI/OWRGL
QW8nvjLGXBKRZkp1/p6k6gXsOIzr7ffDGGYtICizJHBPDWNZNaCclZwqhtKPxxObK4LtyO3CjEU0
tLohFnCUt9at0XBhDTgofpo9pvfCpDYnmUX3t+qtCxjKW3u1EIbWx8KpRNgEtZvHKJ1I8/AeBli2
tz1j1SQwYSDKQLQZKqbXezyA3A84ReEYAgqJSqmacuNgWP02yKr7GZDA0VEo+tK2v0ZRsypphhQW
VcLvEF1EyNThYh35Fqd0ZhpboWqKLCa8Nfcz0O2IiVRk/BWaxlObBrXUFXysAkIBTSWdkr5inExr
0WsJQd0FuRJEKWUEszhIMnOYYwKjF1LjUvF0e/3WHGKJQ32kqCRY1QI4GRTq9PqMh/WElvswdxqO
4Q8sqHlVFzG/FHOB1DKgCOikQt0sKhGt3GABPiTRx22rRNYXmn1zgVVlRB1TvsHybdrRbERTPzZb
2YHU2Rkzm1ZqJyakw53J2+nn8OEptp4Cm0UHuRZBlktLRRC0W/Qt38ye2WZOmjn9lLs9+hEUYc8F
Nsd93rZ5bbst4agIUoJjY8x1wGHI6ZETJ6T0ME1ZFshX3AZadc25vWPm7JrrQ9drKyC7IXFt21hy
6U7SoZCPevA+sbxldfUWKFSkMgyocGDgtLGi1Ov1bsNxihn5+6FOnUK/C1r3tlErbWYYa1ngUZnQ
rCwLze9gFVS29d9aYKavks3fSy9gAAOTVRFY3DNaIDbiqXQbzIcFl9s/YPXzzfIwqCKCw4Q+0jpJ
4YZwhL1c3JkkiKxIttSakalc3RYLEMolg1ENua9F9dGqx4svUcs6YFZacebxoHmuFeUTEZLz194x
EbCCDGBYgyof5EPvsuBHFXja8BHJn1V3hiqrWhwDziP8479YvwXubPpix/tgiyDhvOPrKbCFOjQV
DTcilrjc7AX0xWNpHRVXuKpLu8kHSpmd5PyXPB5EJNZQ2AvAUo3RaCdX/5rn5Ho9qU8GvYnSQHYK
flHvjPhH1B2D+ofCOqtX9vTc8QsqDLRn48ZMfbUOWYCpEYFS+JwVa5KboFRE9HMnRIxTYCWFA4gF
FPWhApKIvZbhKTSgofIidOa0iY6QPTnKd1VlplsQfuyNHwKjKWclnKAKhkQoEmIosnw1SSzco6i5
Vgr6eFa3Per+YKqVPYGGXobeXB84LUvAfWU3X8FRRjZSn2g9AVwhHlLQqccbgWO9mlkmUb44qEWv
gzsd54vy0NdQ5gbf0LFN7C7LLD9yhO53I7uVvuf1+6rbK9ldHZ3rwG4R2ELG6q49KWGvjqUF06Ci
0cVgoeYVbuoJ7LWDk3Ru8WXzd9l6iA7dodmED62bcqa/IYfspJq78KmOrdvbf+VycfUDqG2S+Rwq
+RDbtQbf9Qe3CO3Q+NEZpyLUGEhMW6nzryr5KIkUQEmQgY03vIIpU/kzdH+Rw0fsxi+5YEfb4K43
s0NrRo+F987qemEZS52Nup4PWmngy7cQ1ZRtGYxhVepEwZsUP/9vy0qdiomWj02mwlaw/nT+vkx2
Y/JQjxc/Yh0c846gIuvyA9LdqSB1lOS4AlIlHir5rSGMC/VKrwmGBmU0k4HtQZ95Jq4PiFouRF+W
k8Yah7PinzHjMiRuKblTth8HG8ZJQWhNssK4LX1JgFKGYaj8S5Ec7V08/VgIA2iSJwPKMUYj2RXi
G2Rh+NiLIYQk9k6ig3uIWIGhbtJiH3RHLtyDaHVU9qp06pVXtb9HF5opjgHilEd8G1JQzlSbPb8n
k9vntjbh5SOZo7yNdX/f+qMZ6YPT1YrVZJxVD89dWGDu6l1svSRVLS0dQZW7H6uz1vDuEFoGHkyB
aEasCLjio6IooC8FvD0gOaVPFCRk0No5KbgHIAKiQzY3jgQM/bxTKpV920lXAuEVFBVsobozNYk4
Q0WHSLXrEIx2sQnmUT2w1YJB3roKhmlF1FfwH6YGr90omPo2SSWAJZ1hDlCLgKq42QivXH/I21Nc
NO5t41ZO5hnoHzwqsLX1COoxAXiEe+YxxCKJj0GtulPr3MZh2UVFNQFcM0WtznYpvpnWqauLH7ni
SVPoFZq+1SdWB8wKoDTTIs29X9gfdBaSE0PdF1W9hd6rwwfFNprexubIZeU5Epy/HylHEgKE8nOi
F7ly+vhPMw20cIHRWqLig0D6aUR5OVTdPmN4x8q5f4VDuWIhSKFcg0HRyozzQI6J8Bh1jJC8Eiiv
ICgHlCbJiFBsa63Gly1R6i1VZlzRVo0AwygSjAhX6AK4dnFxktQgC7FYcti+NNlkd0X4kMWMO8Oq
HQuU2T8WN7JO0Dk14oECbj1TQudrnm9uuzTLDirix1xoiOg8aq0y/VWUjjQi14U06f8EQk9Sy0oO
zShMa1sDyP4bZdvrMiIvozrNWCuas0dP0dcn57CEb5Vz2Ik25vfs23asJZcxYvjPV6fVoKqKlI0C
jhmM1E/HSD0oI7H6HJx1o2QXUXZIGxQDwh6PcR48dppTCpk1hIIddpmp9Lzn95eGsOoE8yeiDs+r
H0W9SzK0DDUGh9VN2yc9v5TjKQj2Sb3vgqNAnK5lNBmuBNsruPk7LHwy9vkui8XZJ6Pe6yLD5KKX
RPR8wqi8sr4ntYfbzoA8hDHvYRLftVW5T7PH25+ThUAdG3kZGPrAA6GXX/3ME6GQcxtgLfF6tVZU
lFCjZMIQDNYqUfhHPY5jE+0NYFk2xruh4xyD6O4Q5WZTPxgB+V/BqeARBhNGBnofG4J/TP3KDLHJ
23M63dXqbogNsLHsM05koK46I7JeOPpRc/hWdagrXQ1kLuysFBHLz5xIjtHqY2kDqCPf1Qe++XV7
ide8UZJQ8EGeGf1PMrXC+iDXxWAArzW632mVPw7IhbUCuPihSXcbai1tgxnZP1jUgvYNOA9KEmEE
94Am7CpAv1zxrh39y5P4UH3kjDzUStMSJpkXcFRo1n05iYUMcN0Hf4qetQs5jb9Kwyz22mhJjq1s
n5V75mDC936HK1Sah7jQxCSoE6Dider0v9E6rxzlLVg9QrNgsYMxPh4trqoLBXSVBmCh0GlnoDyf
MovEDzqLtHDtkFuspCJeh6xQiTEoEwMnlYytmsj7sI+sfmQliFgwVCBuhbCS0maGUXhL73cxsmus
rP3KpMr196HC76iP2tjOIByI73Sveo0fs4NgZ/v8Vb7EqhkxwvDqmbdcPCoOg82G78j8kersOXjX
TPWtAe8Y50ReZ6FtlPtV7MVHND8a98nz7Q3HWk8qPiNuJlVUAVmSPnr9WZRqs+SfbmMwzaMCSDcS
gYO4XofWQAntgG9QSdtHO4hatj1Myl+n3XBHbEjEi57Oem7Pfkef3MulpQIKTm01HEpgoy6Ojinh
LKMQb6oYtA+cHzzaCjTGHWml/UYFq7oIcT3w4mNqhPqY/phGRtEImLUtIrztz2myI7GTSDbG/+0o
vozlMfM3beuVo82Vp5h4jOWeW0GvTZ5/AJq40cONwjT9opmGKTCSTMbIWl+ZpEMXZqFYI2/i24Ij
K8YAcKg6k++khcNA/tKEuAVN7ZxcD/QIDQOg51T3aPlrqhQMQhvSbyNy5Ixzmh+q8jWHFqz2bChm
J0YmlzsS/0sQ3lW8URSTH8i9MfO2BLwjNU7UH/XS30wQ8tCKR2RJRO41zSvbgJBsDarDpnobIJXU
NOcAtMZysZHEEAXKbSdjIBDpi/pQTwSFmjcd9KRcI1vD6AriJgaNabpVyl3OZU7ZbzPO8+Otmk2Q
79tOuqeOXtVdyHD0pbMC1bQgDuw0+wyifZCCxhG3ihR9cdNdEp8z0VZFSMBaBWgAsnOcbuPR5Rvc
V7PnFN3f/ibWNrrxnBf3UoOMQLZPxnsorGgCsfVqo5UXvXFTIplFd1DUXRzcq/mBA4GV9mKg4D8d
SLXPpQTDNFstf0iJl9Xvfv+IuklmXLRuk6umNnpEOmfYP3wHgqjoo5bRunfuJ7fTRCcCJXv6ytc/
cg0KRYNv4lJE1GOoW7LwlMUXLn+Xxto2MJyOC0ujBlguELyV8q7mbCP6EHPFkoMf/HhK4zNXgFgX
hRSxQ5++7sL9oAn+5JfgK3an5ncDpQbjwPtnpLG6+kknP/uqN8Py0EHAoMn2IOzOjMEinRvITs3X
W64tD00weop4TqTe5HPd08kruoXcNHJSg1V3WqmugesMXZuYXuNRFqKJRVIl8KEL387NOJaw1baV
24A2JTKTQ40xXJO/k47aU+XAwy6YzhtZt5vvNzfk/sGODWogtHCj4ev6kCwTJW8rEfDxIbFFq7eI
lZ0r8B6aLxf1ENjZ7gOFo5faYY0GrMwnXiNTG1PNR1WrcKh9tQf5jrgrzeklKM0UV1frQXO0Y+HU
h3ETbjW7sGOPG0zeDmzWSTBHWyo+XC0AFRvDrs6boMfPEGcqEkD7tuohGPfgYXjKTJxwtnYg5qvx
eTsyfb8FXZtPHXNdQfSR11AvGwI7TN8K0YE8otlKLPvm33/LPuqk40nal5qC+lVqpifZkvahS2Bn
aXde4/j7etNarJTSSiHr2jbqhEtDMMs3OtY0fS5NqA65pQxCB+Qf7ffmeEo8xeoZ12aWldStOZEq
0JTPbqwZO0nx/OEkcZvbH2ztFF14CkYLr7dKCHpplVTAiNXgJ69sJj7bFnFt1v07Kk62kQzvTS+a
IDUnJjQlrFGA7EPU3RPCemF+Me39/x8VRbvrn2IYiVgYc0kel8F7KINJbraNbXLy7Z/EG+zpAaea
iTKLWbu62Vm921i9vVNi83J7Tb45MfSRZAjfQSYQ1MLQl7r+HT2kshJe9HGNGitXxLBhieBaa0dm
6/637wugL9pdNO4jhNO5ZSOZkkKFjgcSb6DjUzOz4BxJdG9b8/0LUyjUnhQ7aUqGGihVZOoY7MH9
zMxjL9v4l3wrWdlg5iheseh9WbZROzTDVIIWlHFvcfl9Ez8WitsL1m3L5j9x5S+UYdSGRMaSq/kW
hnExz28TUqYvIiepsTPkY37U2jj5zbXxwMhjrnkH+NFBNaOq4EOlH3okRptMNyU9yoEeD7I7HlMX
1V6UXm8b9/3J/GXdHxzqoTfJInQx0ONtGbjX2cLgql6wE39whhUc9Ev2UOyVI9kqVs3qhPz+LJuR
wcCEXktpZvGmPl2gTUZvRAQkxVvsuq3Gmy+YTHAkr97GDm5pLE5dJiD1IdugbKOqBaB6bA4RMsOe
YSn32lsPAuhwp5+Y6YhviQHKQiqwQhQv67UQgKUC5prcgnA1ZB5xU3Mzq2axBQjzz//mp3/W8yuz
tsgytlmSdyMPtMEWzrrXfeSJWYNh05rfZ5OnnmtcjEKreYc3jRvWubW6EfEWgBAFVBF5ulQ/Cnme
iVPao7EKLa3dpp+zWIrKunKtbgsIhQoYnINeCF1EUBtdKwwsKy5b7e/W4y3V4Q7lrvjp32kOxMum
U3oXuE3PiAHrvgPaDpQu5qsefWhgxgoSwjpwUVj6kO/RWO/6dvJTfMQ8oVWe25+MbTlvu28fc4FH
bUuFE5MmDHMQxYroZGkaE/2nVuTVNm/3IMzB64+xst/7D2ZnXSBSl1mt9RM15WCh/hZA3wl5ajdz
uQ68dlCfgqDAeQTZEreNQbP0GxIWb8WOO7Co9udr6zerMSYKPkwo2WP+Gv++cOEqKWo9l+ZglBxk
4bfOEjFZN3IBQIUAdJb1adAgljeDii7v3Czl2Ip5/SFr0Z7aFgb6XVDKrxIzHmWkoKFGO6DI3Yeb
oIghwqeYoupDKaQ890W/JbpkCn110ZUOqT4uYj0wvl/z52+y+LlUAOkIKKt5cT7d1K361r9PZq66
4aXYPBTg0dQ/Unfq7Xgn7QZLUO3BGu3LX3fAXP8Eg7q4SZw8VImCFQOVbcm/ce29HkHi6QVCawwP
XP34M8/gnOXAY476+HGnlFFcI35NqHVlU3EaBt5jbKvV8IGxIwG6u7NOE+XkQ6bheTpHZPA0KSCq
O7UnV9lLoJP50ZjBo7KDBgF6JN3KvQ3MwqXea7FfESlqgGtE4lYupgOq1FaQj07IotpaX8U/FlK3
yi4elakJgKQbL1H0LEfObUvWTpl5AG6+uqq4tFK3Z60uwqAPSrhkoHg1kh7+HdQN+8wTsuSUsto9
1qxZolFhMFWLKawToI3GSxu4ecPqeWIBUA6hapEyCDOAql9k4RPSobeXa3ZaOqJ9sZfj9SNLoG25
jmiCOEqS2lW91Wk/a8XOG6+OXEyzGAHrhFq1ZOZJ/w+STm3UfAD3r0aAFEl8B+28EBlnEh/T4DPw
iRuIEppLk8bOOuOljzLQFWXNM99hmkHR85Of1AyP/176QeAAgwsUaWatT7R1X1s+BnIpdRl+D/kN
KhLDbtBUVIMP9YQmJSREGp7xil3bYmCExDwhKL/RQUOFDzmSZD0s694KfBBNaIdCSjFd4+S1ffuL
fsNRIMew0COev8PijGqysc2HBspr3KRiEXFA21D6cuScsdG+eQ6FQ23kMa44qZ4nQYKxPmlgSygz
Tyow5a3DLlZPw+yGV24KMKgVqDqEXyGYSo+Ahc1UickAo9q6BtOPhEwuMm7Dc56hXsHL2WeUkNHL
qy5+4qs2ZWT115Z01g2EODEogsFDRS3pAEq0duByiGLNrMBT1dwpTV3aGOUDo940tAy8taWdZdPm
MUWJhwrcNd7U+F0gE1hbom2ta5+Netf6GyE4Rg1rV357AmBhF1A0KdSUp7ISyRDQkwc0QAkKCnd5
+KpAR4+I/gtpqy0avT7GQtyOPIsI/3uhBuBL+WpqC07EmIJAmuWrz+kpOTcuWCudu8wdGhNyMJjM
IXf1z+5YYY6KdZ38dkxQ0NQuyTq1VCN5hh7vBNESu3tU7EVySMdNytKBZWFR7pN0pTANNbCCoT9k
rWpW4LWWu9rp4vAu7gyvEFkE/2uQy89KnYJZrQQdH8CD4jS+64TcDBThzOXgjeoSqIxpmtkp3N3f
Bx7sEF1CMgDSwjRVix6XetHz8x7F/yqG6/wnISL2GPy8jbNq2wKHOnN9pay7WAIOCG7tY2bnWWAZ
5R1H0LvHiHGrUEh/4TaB8hqYyK83osa1pIXSTWHlRWIFaEMIwIDc2E0lbBR5ryeMWt4qHDh8IMk4
k8PRpGa+UqSKgNEHq+WDaFNOqmBxZZyYY5qPJyM18KqL/GOR9Ky3+eyBdHiFstU83DQLhn9t1MWZ
IZWiX0VjCZ3B9IwQaArJhi+9f/HZFhiz8QuMmGSSz4MIBJSP2s+mI3s/QnFH9y+QHdhqIchOOJZg
49p6ztp6UNiWMDDLU/GlQ3Yc7+IQgo3CI8dZRvBDm7Z1/5gikwup6dv2rR1RSzAqouSt6IdaDA1X
jWD8svuU0RqUgm+al94TDu+0fh8pjEL+2mcDMyKvSaB7nAfTrpe0CKOOj2dITpjcQWh2UxO5ba/+
9VUJwRKaJaggYUhmVkG9xgFR51iXalxYUO8zVemCMa1Od8PRlRVbDD7QllOkvzjdVtKBcT6tLSpG
XFFCA7fLPFR7jRzzMYYuCux1Hu3jnI4iXfTEa88tdO60h0wCcUH8ePszrp31UEQ1DMx0gGCTFgpX
2yCIa26W4g3FS5sLuzYVnVAZrCrjGA/K771k87r+waIbcyDv2ckZwbrK5DMcM0h4+JmFTt6nKoic
KMu3YjOUJl8YZ50Pnm/buXbH0JHcRLUGJIpoabte2axFcWxWY0Mqo0MkfTBwpcqgYmRwgZUVjMDG
AqP2xjSBGDSGnL3VSR8GyrlNYifxS1k6g/TXAxVfa/rHLuqwraYavKTaDCU8i8l7wKJbm38qHSpx
FIBIAi3+sko/mAK+CfTCwN+vjfQihN1PMWWRka1D4AnL67jrQnbl+tMUfCUZeQmnB+degnIIX4SM
bfWd3mteJTx//gvx9e+LYJwVfMonBJd37ZxHVnEYtsQb78pX2VUvqvle/EYvupM7taN7XG+ydBZX
49ZMKoZpbg2PLzqe+E2HmTQcqxrfgN8MfRMG3n2b2w6+FvxRe/8HhLomVF0i6VUPEMl4KrVtigr4
pFvYCFY6nNOP22Crn2wBRu2mfPDHUskAJg6cKeQJmh2c2wira4YXMjoiFag20SK9XJZFmlgVENQO
BBXy9n5kBcmTELM0hdZxNEwN4C6AzAD1bdK+xmZtcQfRdXQ983jhOKQDz64g1KyJ6tUvhFEITCdB
9gdWXfs5erRIUisIfwZfOQ2aUSJbaX4pBaiMs0fJf7i9gGufCKEObUpoZdUh8HuNZkxhKGUaXL4Y
X5pZIqdlsN2srdwfANDmXQOM5aSniQ4AtX/XYESp7ULWkcHCoL5OqMp5ncXAGFXXiO8l5YSL9u11
WjsAl2ZQ+6bgW75oa0D03SGMLbneFq0t14yzj2UItWGUDI/tVgJKJdUuWnDdEYNhaVM5t41ZO3gW
L0z65a5x6FXo5yAgYnxdN0PjiWAUgqgf2V+zKyOiLpHmZV1E1NhoR1ytgVRAh0stfStVvaRmXPi+
F7EpFOo+BLZtCGH3WLYumu4VHcIwJY5tjCOoMnnqhAbjn+gG6EYrwkQY5sM6M8sjN0niU1UOrB/D
Wtx5fy9MTvikhnrt/FzZcWfjMt53tmAS2RQ00wCpk7+B4IgTP+kvOsNFVy9Oy8Wm9vIoKzW0ybHY
A1rd+io9RyCZSEoku/JwN8iyieDlTb2I5pvYu+1Ra0FrAU2nMUO8cVtZnB/zEdTHf5YJpu4cDBSO
nT0Jl9tY/4+dM8m6iBchgtb1Cldlk4+lDzCJl/xtMkqpK7fBq5YG27gccFlLWsUiSnzJDWPHl2Ph
3v4BK8bi8YTXE85oKJXTD9JO90MprxoYm4fYnR89CGb7zlJ6T+52kCW6jbZmLuBmBgVwHOL0mYPG
0qHKPjbUGOkDPeROsoB7sdIg5xVZDSSdSNd/zp2kI1+b/JhsbmOvxKMraGr7JnLV1KDUKaxUOMaF
k5TPaJq9DbGyXQAx0+WjsIP6MGVdphZ+NHA1cjLlfdzanOyAS9Xv9o30t9N4CgYnkS+VkEEEUwnN
QDT3Pysgb0SQUDfiuAvz57h//Be2LCDmw3b5pTg1IH4EiCxy4vZYgrGJG0ChszFYHfgrx9GVMdSq
TVVvDKTAh2kImjR3Y/E2BPdd/PO2PfNGom716M7EfR7PIVWB1iBlT8p1tUgmHHrQHwTPqpW9S057
ENkS0fPxSSNBMBYdoSghGhilvUYikaomeTj79nHcBQ/jKfLGD24bbFOgtYyaw9p5ARKqf9DoMT0t
Nwo+5NB9mhxCLz4Uh9CNjvqBd8G05yle5TU/bi/kyi0L5Qc0cfF4P2t4Rl+bp5GsCicN5hloSOsI
aKh7xjZa26l/ENBbe41AxMgYhBYIPHfXDQe93qa+fduI77Uh7KAlBuUOOjdpvd8BY7yf7PGUZKb6
WTmj67+Eb5z7L95786gzNHcR/BSBvgeDy0/sJqlElE35wY5TI7FwDWcRF69tpAUKnenXilbiix4P
iFZ+RWd6Ku6z+KWZ/v54XNpCJ4FlP225MIItsWFiKMDMh30Su1yM7vJTNt3f/k5rriCC/wyZbshJ
K/Re0lutSklZgTVuBKlW2KkgCJiK0NEmncVnsAalw50FKGbjxSpRAa+QhAmkaAhDOdkkqjfGb63G
sGbtA+moSGK/4o3yTRWkGHqMEWTgwIvCz0qy9cyNao8LmXSKs/PSEWiBQztC0MSgokkQu6PREdzA
AfUlkmp3iu9AOvFQ/LVYE/bSEo7aSwWJUqUiMIuviTkVuTWgV4Ml57r6ef6snTZH3cV5ZDQGhjuq
+TzqL2W/SeqHONj+vbMt7aBeLFwO0tT/I+26duXGle0XCaAipVeFzr1zfhG8t23lnCh9/V0y7jlW
cwtNzBzPPNlAl4osFosV1oqA7OfIOhQoNqMSOoao6XDNfSLUQ38aDJoSvo0L8wloxahgZuDQdMHp
ehyJ9S9OKPh0kL5C7duCp75cKt0MgersI7sUVuC/9hmQv4qtgsxtXFj3WvhpAnT8+sqtBT4zBAGa
7lD4BnTgpcQWD70hmFMKFXqY2r6yFelBTwNbHyU70gWvcJEwzhIqteq6VJ5ffLlXdBjrZodmijej
7HV0c12veaW+HaSFXpxFFFJpmokPUT27ISM6npTC9mMvy9zGb52wvpPw5LwuctXOFyI5N1QPSQ+w
NLz/wHNzSHLrrTWUs6qB2uq6nLXAHzaCItQ8uQK8u8st6yc8xQMJlwXDBLWSvFQYoALAP93L0c4P
BQ/J9XX8rzA+GVm02VhQBcLKINwNKXhAx25ntf4+0nJbotMvxcCssSkRUXPNqsf9qyXPnBGSeDDi
BJdVoWOCu3pmAZoZI4zLiepr33tfZye4kMRZZefD6fazioNS/ghlDYQZgKopkvFES+ZlRHVjEt4y
850YvluYzwjZtnGj2K0x3CrlU8A0lFQj8L32glBn1aBkvErQ4jyjBM3/vnCcuSqlaklxNpkR7BpM
cmVR+7uaRKjEq6cSdQZTBygOzIlzAQDKCltVwk1tkKfGf2zV2zrfTj+D8fW63a6qg9gNLXqoq+h8
9nIAYLtUTfCfSaw5I9IfFpjRm/HzupRVbRbBAKdNBcKusNIghRjJPb7FSdL4wWdgyAE5SSuLYo/v
GE6z9SzkcdYzFdMEV4bbDUkcxa7Jzyn8KFgGWAxtg6rneZLHJ58802ZGRBeRQq0ekoVwzsslTOrT
JMC9p5D0aOqPGfEfk3DaUKzs9WVd2zwQAeHtj6MCUjnO6QRZ0vlqAUlFdcrmbulT+M9xc7GUKO3B
EoEVYqnWrO3C3qMSZQ/KCG4/86sbn4KQ2kxHvVa76WAwLLaV+BG4IwJ3unatL6XOBrWQigfuaNEQ
UtFGULRoCrdEuZOVXYJCSBEBpIGgys6d4wrtC9gkHDCNKc+JisdXpAafHdPRrtQWAnVW7B/THRq6
BXHSEElw9j+MxmQA4XWuO/+UCXWNMdlL+eiaemOr8dc/tooLYZzxUxbISjhAGAabO4bJJ2oPg6A+
ubp6C4U4G0/LaVLlHqmZCU1ek/KspA9Jg0lSEVjtyk13oQt3fQ+NRJoS/zuRwp47TF0AH3+XWZVb
m9Z5xHxgMOSeEYvMb+VgXYjljMOYFKsfsnm/UOQ10FCSFbejqKi3YuMXQriTZZpdIJc1dAukYp+Z
lT20or44kR7cMerQsMXSAHrETD32LbNZY0GRVOCHVoKfC03mf1+c1jAHzDoIl2ANdGu0JwxMsxpQ
cSoi1jZzip/X7Xt93eg8fQgfr/Cv/zaTM91q4NzLsXDV5lgBxPu6hO9t+hhjksGW8f8i+BdfWkpN
ziSI0DfqDr3KHgbT7fwoPd+Q2+E9ADeo8oT+m3O59b0EM/yf2e9E9BFrl9jFR3BOQ29qM6/m5C5G
GmcgBvnEdFBROhTzfiyxO9lBadYQiV13VX9V57xHaIGaVC4gFUyQdqPeZ9l7yU59yOyACZyIYCMp
50RUFiVNNaddjXnCeNyaIEW9vpHr7uOvMvMXLAyzkPqibKxZAl4a5mCzwBvibZagvQ9D1PJ2yAW5
NtHqcY4jQhmTTRkETpU7+e403UVD4nSRO6gCvN/1o/1XNc57DLmV1RmBpIZsxw5ZPdnOZVE2dKXZ
9cIEOf9RaXnTdhECDNCKS5NrRK91/tHKmt2Tjzx2R8Xu2fb6lomMgvMlmK5VNKJBL1V+6fwPYapS
tG5czCRXPcYzGX6/tcIf0jjsSJa/thgzva7GWmlmuXR82as1yrCfZuMuA82WzA2IE5sAPEmANAln
wqtcAcCKSKhg8fg4I6oNlnUGHDEM3dxHHgG09S4/Rnv4D03BWJv0BB+St+51ZWdb4971KqJ2osug
HFnLYSPy8RWINYfAjTKyV5GooNIXxXTidUmrCv5X0rdcdi1HJAOkPPLMwCAx6sIum39zrhYSOK9b
UNp1ZL7LajOxaf+lB5vgH1M0z9fLQgbvY82qiWsVtqGn74b1OAU3aE1gmOWgKjrIBUu26pJAjo5I
F4ju3wDjZWmglVENOMPKvSqjWmO6rDl10W0pCY7u6tFaSOJcErHirku02Vs0D0R3deJZpcgjrRvA
X204j6QGSlRMA7QZJARMvScBhCZXPLls7Up2CgzcZ6YdqGi3fEmy9wLT/iIGANEXcA5qLCvE1i20
bIqfhvqVd4LDtHpnLVaRc1BTak1+xmYNgTU1PFiy10h3foeD62ZN7KG0978ZCD8QqE+5r+UhFAri
HUraDiBPh+Ar0EKnF5WiBLbIZzWMoVamDtiaoFZHQ/G8X2/R+NYnB11UVhNJ4o6YmmCyjDazpEFC
o/QxkkLwy9gG+2Ki5opV76ciH2RhLgq0f9ydX01jW/lzeYCYr1Kr2IHx2ep3jagdfPV0LcTwp0uJ
0iaYMzUT/WFY2JuT4QvyiqumvRDBHa7W7OWOzi/HwXwM29/Air7uvUUqcEdHjytDxTDXnGqObZIE
Lum2qv/7fxPCnZ9Rq8yhn9dJ6Q03x8xYG23V4O1/EsLf7lldxy3yBHiX4h6KFQ8EezaNRGiLgvXi
r/O6V2OtmdNYMn0OtY8o2KYi7sPvA9TzXfR3z03uoMigD0qTWRMKmgXw+Nr67YdyF9+ad2B5c+NX
sm/ctLVnprfnoLXzCrTI0ub6aq4e1sU3cA+BykQHsjnHfAwoFXr/EvWVUxenJDrJFvs3T4KFrPkM
LJ4EUqSECa0gKyh/+MroTlX6QmIVUHfEay3LrapsoxvZ+3UNhcvMOQmwseUyrkeEnRv5JG9A6jdt
FGBLZk48uMZ+2hYn/1h7+QvZ3AefzeHluvz5ZH2L0BZac86jbWUjneY3czB8aOWzpE67vjY2qSyj
wGSYdp6A0/C6yPknr4nknEkR9v5gzkFOW9oV5jks3+txQiTR5JbokHBOhYLZS2azasq4N5mbDa/S
P+a25M4I51LaetII7nzYp7Wh7CFPP4WjDX9wLq4sF38LjyotC2uCGvGpcYqt/BDZaJO7QxBaT25w
1re57JSvysZ/iF+NV3C/gWGocyz3Wd1mbibKAggWlb+oq9yUxi74s3lPaXdnNQ+aCFRzXQQmRuYy
J94OnH20wJOryHwiRozuh/Eu8Z8VUQvHumP5K4Ozjc5QfCabkBGl43OUtXbEtE0CjL2yLN5zTdSX
snrK0JCCeWX6B/Pr0rdUtV4rmYqgg2KMqTJAh9ttesC6VuUhjPdEVMNfzxDNOJZoz8bQFz9mlBl5
AwrnEZneh+YFHdowkeiEwT7dzu60GyEgzeqJXojjrorax/zpSKFeRN618WBW+7AA5oYgSPgOYDSf
toUY7jYwdTU3hwJaSTvzfvTIOTqohZu+lh+1LQOuJD4kd7rje9fd1ao5LqRy94IOuiHTyCG1VU/o
ZyTsNRRRlc1u4tsRx9SgjAKAZaCB/9I8hjpVjCxAUSPFeDLZAZi8ASmUwtwm2GqU2VPy+i90Wgjk
vH7dKVKiStApNUflZCAkdvxORzMOGXuBt19dvoUo7jRPZpnEbEI/YGcl91MeOlFAjykTzHmvWuBC
CneeFRzdJuggxUi3pnoYtLuM3OiiQZjviH2zBS7E8P7e8IuEWXNzIzjCMLGekto2wpuqBELYS184
ZnTEWB1Y5vrmYYwdVd9Y/+otTecZTAp+BdSEOFvR4lAbjLkAhsqUyoCy/2GIvOOqPS5kcKupolVB
01GDmN/roMTMsk/a/mgnT/Z/VppXiSAJVjdvIY5b1UYKWlL7UEnT3vTxS1aeDOsoTLytvmGogelO
qqHkxtP5miMwPPN575qROX31Gf5jLujZOBYCuFUbtFCLSgoBdbtNskOm/gK02fVzu3aPID2kmsBy
t9BmwHlAAB1IoRnA0apjAcC2sD1YOvpxpi4Gng3G6G4CoiVbBZS6u+uC17YIfZwmegSBsA0C4Uur
U1jOdCtncBjGA6X36EJkyjERZVDWfAUQEoG5YWgoLvO9MoPSSmUVqvPxUlw/IvtAn1wpV7fXlVmx
BPQ5Yjgbu4W0F19eaHSqSJGppw7B9LtDQp/YaVmJYsPvmAwznM2CW51zssUkk8SSSA2W7OYB3f5e
f5SPxh5oxzv/BEx+AHyRI90rD9e1+7aIf8RSYGqBSU1Bcf5yq4bAx7S2qoG0vjJfIz/byYVxNkMR
Oel3nDRODnfpy3phVjW6/Z0QLq+pnqMO8PFj6mKeBOb5yiYJYMPdI3AivWBo7BLDBziDz9eV/eap
uI/gDoRGMzkayMy/PoI0zsftojVenGontNXjbJieDnqzAuKvixWtMRcT9ImiM4DeAASiVu2mBQa0
TL3M2F+XIlJu/orFi1SNALnbW5BSp44JNdizGm1U9W30f6QY+kep77q8b4ecW0zOYElhJFVIZ3ma
FwLfNwQJ0SsZBfa5KkXH+QYCjYoxAW7L8jQk2diy2snVE2FbPXCH7qzKb9d1+X5Vz8osxHBbNE6I
jLNZjHae3mhnq58xsaWb6NC+Gvv2vnwwAlv+JQr0v0fes1h0NiPjR2fGDe56RnDTUGAn4vQVL7WG
Wveh/k0Nlyq3fWHT1GX9j1F0f86/eRE+cjK5iydoG5WOJWQC0zOJfzO9Q9H01YpvWmHL87cLCKJM
DFvgCpr5S3hGkSJsaVY3OPS6ea7zcxeea+22LV/U6b4XOdA1Q1nK4tRCjDoBgAmytDS0Ma5U+i5g
ZmxpEBwzkU7zMVwcs0jWosIIZ0fWgX6VmXZV/IwADQ/mINsAfJbRmd514xRoxqMVTOjhrepgXsXy
tgh+0f45mmLbEjEyrdkFOuwJZsAA/IC451KxOk+R46Y6xAAAyExvjOEwAQXMb49Kub2u0ZpDXIri
9oppKSs6A6KSeO8XPwjd68Gv/00Et015UWqVpUPEIDNHie6k8qtiovbS1Z35u2R8f4fVaEnmo6nU
0aIOU2Ukr0EFDPjAyDeNW9nyRSPCq7Y3TyiA71hHRyenFCqyZg1YYMhjyssUx4EzGcyth/FIMCoz
NuorgJ6d6wu5qiPgEBREWegh5wMESwvloB78Gq33tZvMFwlwMEM31R7/jRwQgqkGsE7AnHtpfkEh
18Bwo7Vj5QPAlJ14LJwZE6McBcY3/xDv/+DNUWXWZBV9+Nw9GQGAtmkmLGLV/2jKI/o4bbXYMtB7
1a6ae7KoE2H1XC3kzQu8cBhZmQeDwiBPmXYFMB0UN2jfqXzOS0HJeYX1AO4WtgHGAwz1q3wqrFai
AZ4dSzicrZshd+TXZFeC7bg+ALDAaSQ7AE+s7/m/rG6XfIqy76uX2VI8d6rVJmyINYvvN8VNlwIr
wc4/06O0jdxmhxTPP7UX4PlhRBZTOwroV/hyGdA/5LQFLqhTyNuGekN79jEypuz/hRSg/CBpg2UF
Zga3eVqiK+OUNg6Yd5l+MoLnmrmS9XJdyvdGMUQ3GiZ9LcDOAcqLf8qMA4DKsh58KuMBoxmgbZDs
Zisf1RvlYG3aAIjUjWqTDRoUwwPdRy5IX47IBwqq4t8tFV9hAvIHwEaEgtrmUllFs+JM7vDbae2G
eEoBB7XchMVdWQss9bv/vxTEHYnBDEIFBLyNw9SvQLKzHgiQn4IlFcmYlV0cO6MnZislUIbct6fK
MfbmRt32WFZMNe86zGGGTumBZsVGjODGnr4nW9PTzqL31UpkOUN7obuawF8TysdA2jj5A2Fm4wQv
9ZfhyZ093QJKHWRP1Mt38at+lg+joCNu5bV1KZQ7ipFuMXS6Qmj7NYIjmwIquj4BunHfbKSP+mbc
XV/stbVe6sj5btlMMOzaQ1w8nhr5tzFDjLvXRYjWkY+CulJRqmaCjJdyb56pnd0D8AWUKqdX6xA9
tmf5fH9dokApHtCWWV3SArmmmQtCsb5XyVYSRXbfr6KLbeLJ1AAvR30/hQj6qL4ifHRBcvYkpqr6
M8hzeeVdyuEeUYxMbdyN8/7s0eskn0CzJG/SjfaEs+AV+3HT7Z5ND/xH29T2o42os0H5Hrdcyude
V4ER+Fozm+MApt3wpN20m/gdDOKH9sge+l2LM0hxFsk+2t/8ZnfKreJOXvTpw1BFbUzCtZi3feEX
wJIXq36LbwleOk91w1O8Ab1ivrG85BR/Nm/li7SNbx7D8+DEW9HbayXLc7kSnOdD/k3Xk3knxoPh
+VsTUBJHTIPuZPsXxtDNr+Rdujd3ogrPvL78/lNgmuJ20cGNzT8zS6kaSSuDPYVGZJu22bEOCsH4
39ppWYrgPE6gxoRNI0QMUr8ry2AX4bRUnYjweO2KwuVE5s4t9EXqnCVTNW3bokU0Wgz6jyTMkE/J
KDsXof4wgFRyk+uK4CJZO6NUA33BjAaCISrOt2mjbyqVP7/3UIxLg5vJMrZ974XTHrhGICazs0Tg
eGYb+LZbfyXy2AF+pZOx6+fXUfESFMBqq6KPPvdPk9GL+iDXDuY8aWjNLFWYS+UuSaUzk8ifHxSy
bhyToH0wMhTwpcp4YoP/0JHeLYzx+bpfXT0DS6GcqTSkqtByjDiRBtNdX6JvITO/zHhyLPoxUuok
QQSiNRyNYpTAkgaQY4tsCX0mqe9awD/Jdbopk0CQaFqxLKTKkedVMA+A0XZuKQo9qM0pjsCmJ91H
/TkGGCctXQMPeqAfClZgjhq5Hcb7A/Eraq0Y9eSfIHWBGKwAy5ETxiDqm76sUnLlvrTLaNxEeNhT
tZBtMgBNqJgecj0WyF89q4td50y6yqPG9zNsgNxOG7+rb+Y2wSKsBBu9alzQBDwFc4qef45oZtR1
JoNLyNiH0Wq2NgYOiTGJeAe8koaKJrFWNpDMQ/wU+P14BPEj3CgKTSQ2oVWavbdqvjHl6j6bfue9
iuqQ6Epb1W0hTMEOL26RyjICCpLs2vGbzDPzZJc0KMw7Rnhs2r1shoLoZ3XHFuI4t1cHdaTXNZZy
8n20qw5erBOHRZLgASDSirunO8kgUu/DHTCAgknqjzByJfJDjl9780hFM1mrbm6h06zzYgl7ZtVW
1GAJCzBGIFx1q/ZnwPJ9CvrO6+dNJIm7dBspryMyv/iN/HeReB2YmpPmKTdFPWHru6RBJx1wNoDC
vNQIaAwajWULmQVVs4GretMCKipskt11dVZvc/jq/4jhdgnNj3gOl7gDyzYhrl9E8m4cAtW7LmXd
Fv5K4bYnjzTSmB2UMZqTSehGpW/9sC/brSE5lfl+Xdj6DgGcCSRBM9Y898zWWT5ZvgT7bk3JkTBs
TQEpolbUDnNFEKis6mWiMQQhBIgqeD9fGUxWfQOrp0SxXRsPavVKgR05FQ8J+l7kUmB7a14JaWkC
LBk0zhs8E2WuTpjNDuHq81q3k/qm7kIbHKFj/1Zr/7SrAQuHjhCgWMzlym+gYbmGED/OkasoAllH
X16AOFqJo21e6ndpELdP1/dszQxRDpUxqDFDIfMj331eFFrWYqhBrYG9oAQ3Y8A210Ug8Ycj8+2m
RBeUpSEnYQCE7/JIxYWZjXqSNI6J5Ba49uLwnQZj4sntQCY7VZLkKfelwSNqUOylSM2+2sI0AHfr
F499aYZPfosgIhhnNM1cajE+E+lI5JjSaVDr/qZr5SEH+n6BZSrVpEJXd9a8JSlTHb2RyzdgV5mh
w+RScnyzYJ9EkvSHpjLpTZ1agBqssnAn9wH7FXVGpt4wXwv3AZ3jtHQixm+DtaCZUNNQ2ZcTk7wh
mNL9REKaua2V6P5RS8L4pJeoJ9jowNKJDU5JNJOODDSeLpG0fABmYmEpWwvjTKXtT5kWerFcqiAh
JLTBM2IIBy8lRu/hJdn/7jtmNTbgsENw8cSdpTr+MOX7UVbZMZal7NSk2fBkAnDrpZGqZ0VV7yCq
37Eip6E9EgAG2y210I4VKllq176ibqJ+SAG605rOJJfpQ4f66C5oLDlyRgX0RjlDxRjzhFFdepqR
AKVuzIix1fRUxUQtifdyisGKVEaOzlAZPcCSJC/va5DC1n110Pve3I/A6+pRc2Ch1/ZS134lficH
Bw0EhQ6+ujQPdWtEhVdpNUW7TsgUsA5hyW2EbD78RU4qTCnXSWm36lg+anUUI3hNcHv5ofGSlfVo
t5JlbViPjhzggxpAtdAa8sHGGLW+LgVrqqtZAWscOfbjDVW1GKApZR88dlPTmo9pyrrR6fVcec2H
NtuVGitlx5iyBKyC8viT0AAYBLVcll4mJf3zaGHPXDn3jWI7VRpkKqCjfdWkpDIPWlBZT4i8s93Y
do3i21nlz1ACYPuzAalumLtc7toTU0qaHxqUFzR3xN97eUXCwi4s09dtNW/RelXkFp3sLiqR4VGH
ot90ea69RBkg4pwmzfODlBGyK/2k3rFKxtBnPYFPuU5LDc+mRMEAaBL4T3qvym7PSHvu1JZtQniy
QxPm1c6XWuukDmmkQHaQxC5Qg4Ndmw7xQ236014dUFC1JxaBTMVHd7wGQmq7BoXmCNYDHSNcZUr7
fV8nUo5YhcluhWHv32rUByB17iOEF72CHkojYP5JlaT0kdBi+IXm1cgbrSm5H4ei3ZmA9PsVSqzE
1GVsTsckj303C3T1vmpkCaRyyIPbKnTe6FWfEHuSgvojyECnZANzNnhX4hi1rDIqzeHOz/PsUPup
hPoWadN7bWisx1apgrtMzcf3YWxGuiGJas0Qln6+m6jUnEI5pbgA9SjwsjYx7vsyJZ07mFIqn1qw
LjzoEhiPFcmIfxc6gicgYVkoA2paM3hmkHeWbSRmPzy2Q56ClLtqD8ZER0C2ZxjCAf3hKLi3v/c9
okaDP3hAAvmAEB58f7BopptNBt+Ac+FKE4CfAFkxUsu1DOrh1nvWq19aWud2CO/Z2cnhcwwKNy/O
OmGf1x34d0A37mO4WKUhpGwCoA0jyAtsrX/K8syN6QdjqgvivN9F9VUF+in0EY61aKttRA/claLE
5WpwYUwqS6mZszmBP8SHGFNWXYWhyUZx6gzzlL6807TWM9LQzVDOBW77q2AB1p562AxkK8BnOWPO
X15gEngkFGrhAjPqzyTU3LAJN2refHTpa0HYYNd9AQjmInDTEr3tJRNc0iuBFQjN5iYDkPjoOp/S
1yh8bkoriG+rW93vPnFUDn1+yFGxFmj6bch33uqFqPlTFvF8IXUTbbu6cdCV5UaWR+LKQ34TsCnA
aH0xoi0LD50iiIVXojkgYcyvS0VFFxhfNUxIqvko5yG8wj2oT8OLrtDdNBHTtnLqlHXyII0/riu6
EtHJ6GvTkDVBsUTlu6XDQJKmFHRITtREzgAAzgCAZJK091OnFYHersRYMuipkFsH9B2wuudvWaxp
n4eNVoK23QnVLxBq2/Qfj9xi05YC5vVdCIAbVKrChICurQBsLmnZTT74b2mcjHgtpZV7fe3m08aH
c+gHnAGC/tTsuNOgYXRLq/UJ29U/1sNLGL8GxuG6iNUl+yvC4GAqwxGNytIAEUxlrsEatxFhKgmU
4APf3J/QUqtAQld/mv2uo8//okY9D9kASBYVTpSp/6TQFtuiYg5sBMM1YusozGyzw11fgbZNlt9y
pQSKQnsPVHUbI6Sijoa186SifX0GzQIsKw8FlKjpSEqiNE4PIAA/+ySZh5hNCievSZ8YEeQbVq8H
3FOa9ifxBnj9S/OTMjZKSosinfGRu61ip7f1q3yDKGpf/KxaexTIW/OGgFWz0Hgrm2id545T3lVd
o85XYyI/VYWXTp8SPTKRJ1yTAlpt9L8C7ghun5PShXjwERX2Eee3DRjLfWZXKkKIf96Ah/mGhRzu
7OolINajhECbDGw3Bd01U3oqEKimOREUbNcOlaEDcUgHByuSedw+Make9DiEWSDcOKXmdBoTkSdf
O1Xolcc9NT+X8aC8NIWxJxpCBZiC1NHA7o2cuhUDJEuuoPR+3UX8eTXybmimPMfbVUN7t8WtHJ4b
laRnFqISj73h4WNk3rHdVoBnmY7lJnKMR39DPfqM+rs9FnZ9yAVJiFVlFx/Aredg1Uma0vkD0gbD
RIc8/5VMAl+7lmcHpu1/tASV/OWKWkOlsmSCEGmHsL/yzpnXfjaOv003xr748p+au+G1/hChia0V
nyFXh/vCex11fG4nQejXgbMHNa6mtj+mHc3s6COUnWD/WBFb2WWJI2w9mX/y+4b+FcltqBpM05D4
UJU4/V7eBZ1r3PWtbXkg8no3dtpDfFBupDuyE1VwV6NttIXjPw0TaAD+vlxkRS/HUG198Mpt2Ul5
RgopdqOtv0NfwVax0bARPdbb4fhy3YJXz+NC6vzvi/thlNOusmIJW8vuEqLbviIY4Z4N8PuC/lVr
NuCFgMns8TYOIKA+5aHdH+Pf+Uu0sYAD8vO6JqtXwHIBubAxz40miTQsYAYApJv2LT9FnoTGyo2+
tcC6+49nmRDwLMVxxhmEQdS3I8QFaNYDcJOtVYOdimDav+N/c2I4g8T7uKRyDzGtm92AKdOpvLc+
s0HO8Eg2P5pd9CpYxrXoe6kX51E0g0V9TyFQ/UJDb3aeiKMMdvfWPAWTqz79C2lIMOJdoaHdDORk
l+ah6YUc0wrmgQ7+9q3ZKu9oZzmbt/pBF9nH2m1KQYOAWxsBPh4xl6KauKmsCdzcDjJrD+pj76LT
sT3Fb+Y+fNA0rzuam/ZHvLUEd8TqwV7K5ewyyg01CVASdeSvxAtfcjdiNpIK7AH92bqj3Ggf4GEg
2/CcCYKUVduhqgqWXOTfNDTkXmpsRFEVFomB+DIm1a7JEySr9XYcXSmMJcxKDlB/qlAIKlU9g181
tfhxqkjzXAxUdv1MZrtCnfJzWZdERD47OxbeLyy/jbPrdjLrHKSN8At57ygB2xfSsPk3xoVWz/nZ
Q+eOxkv9KxJH6mBSxDWThhyg+ihX74MS7pKsd0rQVYHzrizJfa+HgmzFunL/FczPTsPczSYasfB+
LG8GGm5yOd0KlFs157/K8RPRIdh3MNcC5YZDeZJ/Nki/4Jokz2ZoB79O0nn6kf4mQBoRlCHW/DkS
6P9ZU2vOsy/8eTvN1AeGDtbcnLy0pbIL/GY7UfTAUS2wkypwzMq4a0rt/bq+a4HOUi7nKFK1RucP
wZJm0l2VflbSgZbP10WsrqhGAD4LNN2ZgflStbwamUl9rGiGjgLkL/VbA/3k5O26lFXbWEjhDL+L
JC0pxnnfop9mue9ELfGrUROKesBGRUcrKlOc1edxNZAoQNSk3kIJp6psekPuKtf4qjbWvtsxUWVq
VSM8MRHXI3+Cpbtct8nIEYYXuDF65UUaTgkRnOPVrTdm7GWiaDPJ+eXv15gloEyBQl1doPmY2WN1
309EYNjrUiglgFVHmy7P1DMMITzhAC3G5qEYvGq8qxOBQ14VgSYNvEuQuSC8gQWy2fbtgMuuGv+8
xW98zAbFQ/Nv7HghhrMwc8rwu/MNXsV7XUvszN9pxgvJBE+P1eOyEMPZmZUSpObn+3QEAmp5Sui+
k1wwp14/LvPHfrsn/krRuLfHYEX5lAaQolBnik+k/kipa8lA1vDkUWAC6xcmno2glwNJ7reBeCnV
e22owtbpfpidV/UeO5i5rW7TQ+SaIHu2zd7tc0cV+Lb1I7uQOy/1wqnKeR3LRj3LPQxbeis94D13
LjqnPbde67Tv3e76oq5uHQap8AfN4hheuJSnkc5gagMu8lg+RZPu6HGyj+ufiVQKKsmrQTn4Af8j
id8+HeUdE/cwtm90unJjGke9fJXH1zDfJ3lhk2LfxvcZkPcDUafLety1EM25JbWWB0o6KGl9jeii
eA0f5YfsDEKbfMdmDqxEcsIzORYuoQI7WrXZhWTujuxRmwjaPGmdJER74UPWntTuBRzzWXxilWja
aq2fGTjO8wQ4WgvRAzB7nYXxkDhshrqCng11mzM5gIGWHSZvvKPbcoeS41kt7exWebhuQqv1kHkY
HLUedIIqvA2pRV4l+gSbbd3+Fb7f9h+D/Xt4tnbTnUDU6nr+FcUbUTyYVuBP0LB86zxjW93on8mv
4jzeAkwaFMYb/S7ZkI/gPbSF+YD5bvnmfhaieSMaB7XoZi1nZjzwG27TI73Jd+/PvlMchYazbrML
cZzlyMAJS+s/i7qxgJR51zvRubepoz6kduDQU3rOPkWNzHNYc01F7npNCW71HBOWmLq9raVjQu7q
wZYM9AN51/dx9fqbM5kYRDVQwOIMFe9jcNn72MbIwri2JtuD9dmH++tCVoORhRDOlSZG3XZWDIcj
6b4tswdUKa8LWFuuuetHBtnTPDrHWURS9llmBjjcE6o17Rg6U5CeC2YBv6vZ5rQWVCHWXPVSHGcR
QatiVK+EuC727VQLNl19lspNJhqPXk3yLQVxZqDULA4iBQvHNuo+Luxqp9vMZcdBtusjmuv0j+4o
7QY7v2ei8y1a0nlPFx6sZFaKjDpEa1v9Cz0ChT25iWd52i3g8EFps0m3wX4Cn7EQ5UokmTNJYtat
2mVYXcv8kYWHlD6NKZofdl28uW41a7a/XF3OLK1u0Ie2hSAd7YlVbhfhVhli+7qQ1asAzK+YnZv7
O75PgTdZZ7ZzDFvlHkDc0QhzDNLXWtunvt3FRxI+SJoNNI1IO8XKU5I7QiaYtQVdfsHsyhdbSfwh
pMOcxWyz23R8RAcBoK08FF1tKxYBuq2tKfp54E7mwg9gmC5lUZJkk8kQGkbjrSL9BE6eKiqbikRw
linVTa9Is4ixkO/zGAkww9/MWKuCjZudBu+Dl6pwdpj0eVZ2OeS01tZKf3SSVyteUPxW9TM6kN3/
4+zKeiTVmeUvQsKAwX4Fauvu6n2dFzQrmH038OtvMNJ3T5ULFTpHmn6ZljqxnU7bmZER0QjBrYdh
jVdo4VyFm4D5xHAMXCHUxqRpkCneKrBK6sol5EffNW6WuRZ5gRq2J9ZoVhZC2Zk5JZT1hYCMLcHz
xwzrxyrPfauNtz2aZfG4W5nQhVPgzJTiGhNei0za80urzzZ1m9yEjb25vmZro1Fco+41xxxbmOiz
h4l8jOSFTS/5f3gyYiA2yLlQCJm1Lc99vJIWt4v5QjDIF4BwqDjk7UpoumQGR5v+iQ21TYRobZC3
Jc7lkaU+OqV9HoIFjJOv1ilcI6w2rZj8SQz7SoxP1ydx6cV1Zls5TUfDGDiVsK1bn2A5k8lNWu4L
8T5VmyZ6C+m+NV/G6iBL39KfTHslYC5EqzPrikcmZmRZ1YDZzULLi/RfNZQNkih0g0J/L8p+xWPW
rKlOydMoTeZXV8cfifnb6mOP5b2rZ7dAdK7M6/zlSkBBzhNXN2jxcpBOzd9yEofNuDRm7V+cNyOu
y5V2p6O0K9vwsYojlHmDryIH4LQlz6h2PTBLuCz5vP4Jc8i69gXKSVBkTOMkwWjjAcgkxiQBwK0m
oCKs1jiBFif2ZLDKJrFNcLDrOQbbCXobaeG2tOiNyXs3MVLQBP36LwMD+AQnrIn2Y2UZ9XCK0pxg
YLQ6WIM/FQAt7q6bWB7QPyaU2JKCbzbQBpggwIUOjlsmE/Ktd0m/i5P366aWdyDkhv43nHkdTzxl
luYxBoLL13iDwllwJNvmyH6hEvOYpy69sfbp09qpaiyG5xmLDVJKkNZcUEGQISG9gM32tdvEfuG2
e8BgtdAVHsq8m5lBFJpq29KNbux7/OIOvntrPq4SSC4QHSD0nXyIEgCqBG4pU3wIfUi99+QWjC+Z
7Rmtz+7QROWN+++JX0IZ+TV/Mw/RytV+8fg9Ma46EhC/oqZYZWhh19LTzds28CxjI0CxZq8pCC3d
Dc+GqvhUMdQJl8U859vSB8HB7rMBH90+9vkzeW43keuMuzXW1mXnmpXAZuJAjizFuXNhdisJ1TEc
X7btNmg3KuwZDz258dgfU9q4FF15hh1ubAEtCmK4hZH4Hf2JzrqVd+Hiljr5EmWlowicvFM/v6PQ
QyaPFs/BbYVO6dqX0dqBOsebi9B3YktZWAHuyZKMGLV1k98dUZXpH+PHdm+/4iEFlQjX9MS2+6X5
TzF6d69v57VhKqusG5K3dgTTmgPUgo0+lDbx67pz4/53JC33urXlq8PJSJXgUcY5CO1KmBu1jyGi
kGA81M4+g/wisV65/QhaDVdUK2NcvHkxqJAyOpcb1KZHbTLsroDUO7hDE3dEup7Z5RPYJUixxns4
f/7lQv5jaf6Sk9hIaQXOKQuWQhSeBCgselRqnZUwsGwETCugOGToTFFOL8GaNqF61nqyxVWYldu4
YdtIb/zra3XhGWBiOmUfVDyj55UzgCopRWJkfCzLDOqx6dZh4qWBhJMNCP91cxejgjkwN86FdpSh
HJXsMGrT1GKDk3pOF22KuvmJlgDP1vQVgopFMyYEeEyLUqBMlAADthyiZwNLvT4uP3MsjyT1I49W
CjeXcWweDd7TQF/TGbM7f8aJIzjCzqgVaSmad3K6YVUSP+t29DklYbwRZneXBeV9EtsfBUTA3X6y
j0GIjnK9nSp3CCp+SBpKvesTvLSeJur6+CaHApGt+GZGSyKmKsrQooTTMYrdZLqn843hJuOv101d
bDiMHoaIgWZmol/QueSxKNF8GGdeKTtyjLsw8PBikB4ZkwAMvo0GxP11i7Mznm08WJy3Njg/8TQF
6ej5fJMg02qTNJnX9QNuyLHd7NqyaFZ23mXOC2ZQT5wpOcFLhYU9N6NPTVAXIyThSqRj9Ju+3kT8
mGtox9qFqQ8hgl2t39hl7TbWz4BtIusrqg9B9yjWio+XFxHlSxQHS5B7C+Ohy7zkvZkJ1usflV95
k/e72yVQJjlEd/Qx2rBNt7fv18CsS56E6IO2oL+sT1w5rvoefCj97Ekc1L6SF5ObtzZxHfDYewGV
kTtP//X1XTSJUgUaDQF8h0zT+cRHgxNWOckydJRseXcT0Bo/30ZqeOXaZfPyjMLUQnz1/20pJ78l
7D62LdgagxDtaPscdTwA7vXpvkU+x3wa0VVVrz3AjKU9c2pVmVQ7COOiGdLMk1mSgi1ocOKjQYrm
WxCw8chaYT6QwKa/AzmH/BANXLmb2npwCHXSP8kxzSHWZhDwNGmDfuCkr3vAIBuoMpZmR3Ivxevq
Z9SE9kaKENS1rYwhTZEaZrkPEhG+RbkFSFWltdFWBD39dn39lkYHj0HPJlj+dPT2nq8fnRuwKIO7
auhvQ49oWfgifOfTipml6G4jn4nDEURkhM9udBJ2uUyrkRQi8+yM7OqBbFkTbcZgrUN50UWAPgNv
FrAfM1H+uZ2Q2j1qaDgT5cjTfpPJiP7R+nq+XgRGHGy56MB21lTtc4oQ6Hh9DgUTNwRceq2N4q/M
qxr5wOeAmho3EXVV9MY0xj01uzDzzK1mecGB+IWHnO3mJ/HDDdl2T+HGvHFGV0tdg7noRDrMiNxs
37vpYQADTL5DH+LmxbirXnKvWwnLFy8WbKWTj1NpCk1SSPQh4eMmKgBFfwH1Lj4ysnbSOeb9Cr5g
afFPjSk+JkMELG2eCTTAG4YrtVr/TWTFnjtNpF/X/fnivEGXAvojEAN1SOKipHnuAKQoS3T+FXAA
3fxwxuapwc3l35sAIwjkkXVkrCGQcG4CLVpoqU1G3LvKzvbMysAdPVwjCF68qJxOmhLsymxy7Gxe
Ifupjjbk1tgwH5zPwi224za/Dza6/+f6uNaWSQl0o9CSokpmhw2fW+tQkl2QrEzdJdWS4nfKOQ2U
qF02AJuA3upTbKZD7yffDC96uCPe47R/ROdr5Fp3ICnehNvro1udUCU00InXTWXAdPfHeZ0++4cf
g0t2DJmRx2w3eOgUvm5weToR6xifKzjqyWiUaHChHQ7jlP4Z8kejuxVrl6tFE+gCRgcwYE4gDD73
xI6jSV3WuMzqdNwlUkfqn0LGbU12/BL7Ma8a+DfRrqgDUccUzzDSLjG6v54hCrzTrB9h/hPNkXdG
gxA1pr9q4njEij2aJfupRIE7EWuVxdnERTQ9uSQrq5ekYKuqzdk5W8k2TlJ/6Bw4U8qB/6jSWNsF
1HrRZ4ogXRe3AxXalxOnzyAvBMHeqGkrjrx0bJpoUULiizDgJpSQprNcJuZ8kY7N3y3ZSAgSV9Pe
Xqvor5lRgkDQAQJISphJCkDM/DI4dijojnQF2r+8wGjmgUApKhSWejx3Mk1EUyWZFyYOKjll4cY8
vovH8ZV3QPikxzrtvEoXH52tbfN0OlBjJclMFk+kk0+Yf39yQyAkjsIM5LmggPKjV1a6Mbi1/oyb
aoOSoPsh/fAFMLHmwA+9dOOVE2reKBfeZaP5B9VHB3SXioP3YZP1Fvqvvdb6xdg7nM0dil0tfmVr
8uaLwzyxpARA05CNKOc7bN1SnyefUYR260F3I4hiiA5sKoFcWdyLE3HevMjNMqjbciAvlbFp4djX
6PjNkJA0BlCTDaNfd9ZagnApFKHZFmg7qAVR5KPOl08fhdXqeo4ZhLRb8jZAM0hfbV+aIYLqMqHJ
Fq2vwEchza0EgWpqHavScLvTQ08WN8P43rFtPaGRbnCLGFp2vhM8X4/ii355anPeoid+GYqgoBqH
TSMBTUviE4Sa8ntv3pvBtgIpof0QVeDc2FLtszK8VHZuofttdrCLA19NYy2enxYgwWj8xTveUTcq
z8HxYTvz/ba4DblLrd/B8IRWLg0cUMaLHbgT7pa5b9cPNLmFtlHA4Fk3Xbcp5VcqNsUaGmIpQEEn
Yq5pYtWZmsHjQ4E8SornA9V/T2BKtB1vLJkH1d6V09RatARwnEXAOW0DtXO+Dg4Pwqi2YanZpH6x
t3a4PmyJn971kIre0+2ndMnWeRAuv5+ZctEfC2yG9xVtTC/zmDvckk1yyO+ZLwt3336OuGT079Mu
cJ9KPzhGm/frfrO0Hyg81eIAOgOFqh7NSdMM1JK4vuHNB8+ZxCNb4/5etsHQzweCbBDUKVPSCFZ0
ooIz5CPdO7Q6OgXZa6RZCY4XSXAEEPybEyszwsBWAohM0iJMOXIrssm5cCdJ9Ic+B3dCrVeZb9Yt
Gi86o7uBKINug+olyj+uz+Xyq85xMEYd1/uLpB0OWq1GmgyP1H3wTevc4ceAjpt6q201gHpXrhpL
s4piK9pW0adIIVhz7mgooHVOkPR4GsktN7/laNECAOf6iJZOgVMbypQmUFevomneNqE/Oahu7o00
c+NiW+WebR6uG1tSiIRk0T8jUs4cCMrlURxiRKLGCxPm0Ejg9l+fxS5zQ9f+VexAsVilHjLKd5OH
fq1xT1a+YekQcijSxxSafMgAKJEbkLcCOUJ8Qj1hM3RG7MZdvOImiwt3YkON1Jk24BCHjYBN9U5H
rvBgNNEPJ2vWkl4XlmZVCYCVADlAIwPSmucuEoGGye4F8ONT4OwECQFpz/ykmbbXF+7CzLzxzDmq
gsIQXA9KDMlyU0x2h42nVYew/9KDXbYWVpcc8dSEcuuqwCSBJDlMgLYKhwgIRTeAiIS9jmI/c+t/
DRydR3SSplUillklZgOkHsz1hmdl/BgNdDOKaeXQXhzViRllC3dVZVdthe01xd+bwnfq2s21D7t5
5dqhdDbXV2nx8nw6KGUzGwBbgv4B1pBpaNPPKQRHXfaGu3NUfrRsUxS6y37r1SGN11ZvdgD1PnS6
qxQHAXOVo4U5Dpn0tSnu7fZhmI56/CBero9waTpPzShOkjFZNaWOAQbJS9hYbormHcvXtP1k7XBr
XomNS8cNOigALDY4RQu1so2tfsiNsAc/Uf2ZQRAvco2v+CZ4HgHmWVm5pf0FolgkPwGaQ3ycv+Tk
alfT1m5TAks6vWXxLjWeQAh5fermj71YoX9M/D3ZTkwYo1lXsppXSH5M8pfR+ATkp2v0I4vR9cSK
sq0MYSRmJzGQVi88A9i/sfevj2NpqhguGZASsbE2fzVmT8ZBAZY2Kkpw1TDvQM3oZhN4cHfXbSwt
/F9RNR3JaORMlX3EBwTaBjqW0NdDAWE3ZVAfxevIKEMgXXdow/BjueIBizeLU5tKJLfzhNhIGiPE
hpNr5XdtWLttf6tnW1DtNuG9hJaVXHHwhV07nx9opQOrJXo9lNXS2jCuo5zjRWEUbq+D7zv7HY8Q
6ax/mMH++pz+ZXNSHBDG8KbHEQKCIpVsSqRJ2Ik6QM3Es7z+BcAB4ELHypXv4rY9mNvsZvLyZ566
4CWtHvmB77rc5b7txhu09K69s5eScKefo1Lx2EWQ5LWGsed3bGd7+Wu4SY7B3tWO0a0J0n595SRY
NahMdijHqixijF/YLjsAHeeHT+3eganhPfDSQ7n7dX3GL1vAcAU5mXFbOXwmmQVmn8CihD68q7kJ
mnji7eOEbH/uGbtkZWcuPQnP7CnbJuqkZOALxOb30Z50N/UedxO3cPMHy9O/F/eh+wFszD2WOHLc
BuF05ZayOsXKHsojkFc3xd8PaI6NsYWP2duf4c0HyhqBg9q527lrtMQLfg2eFuSqHDCbIiSpdXwa
pl3u9BVUYSlQ8DbE5ljvggW0d+xtS3+xGAVQ+gnwjsvDCO/RLRL2bsL/mPF0zJDF7Jq9Ndxx56XV
DzZ7Drt8o9UpREe2WbNyBlzu9/lToXoGiBwuv2rs1AUfyynDp6bNRshnkn0hfdHreKUPv6/73jzT
Z5sdrLs2sIy4YQMGfJGVbLg22U1kp15XFHhLTIBFJelUrgTNi7NgtsLBmmaDvxZINGVLAfdS2kAL
ARBSZ9NNUzRvAzemnZbbb/9+ONDAM2bGQohsqmnnHiQqCZ9QNNSj8HuGjO5khCtrc3G1wViYiToh
QZ4eqqTKDSpvNTNF3g+lqfJrNF/ayWOQSyYhegvFO13DdC3NHJL+SJcA9gaovnLhMPNyTCZao3Ik
6ndKwjsW1e88LFegNBcONz+SsSWQf6Bo8FcrD7VwihKE6JlHUlw95SuoQb2QomPE9CZzpS/04oID
W+BngjwXnHzWKzy/Q0EetOdjaiHaMaSf/mjEz6bHbni/7glLVsD3gQQt4IcQzZkn9uT6MVKJtGlB
58Tf8BSbP6xiOJY58yt7WjmcL8M3BmRDOxZpFbg2cCvnpiortLPcgSlUi/yhu+lNlOH3vNhr1i0I
U4dpYyPNFsuv2LmF7Pu/HycSOWj7AV04QoZinHfo8kVbWu7peeFFzs5hB2RlXFTmVgwtRAp08qJu
5BiWBT0zZQ8zU6QlH2FonDpvjLv7IbSero9l2QQe/GiRnwVGlLEYhV5HFs1z9MiHBxT9Ylf05c/r
Npb8gqPgC+gCsjWgtDxfrDDqBLOCEg9x+oMhEep81ZAY0+WKmYV9Oy+JDs+DpwMroZjp4kRyu8Zs
WbdFxY+Z5fikWYMOrVlRnlmoZEkTOOLcq8t8N4n6LqbWL3Qgr+S3FucMmRjMG0odF6p6raAxL3qY
Ce1Pkf8Y0FFWgRJx/HF9af5GGeUwwh76nx0E8fNJK+22oLGEnTRvfK3aTcM3s7iZIgNSnIlL+X2B
V3nlpf3huuGFkH5mV3Fto+Jp2AezXdC4Mg3dsD134xRd/wMEJ8xnHbCw6xYXZpRDeA46OohPAJ8p
np4PaIUdWjThIXZ54VC4opVuYL4Hw0pgXzOk3LRsoUXEHGGoMdPsxRGmcQD6pLgd6/Jb4kRrj9eF
meRACQKNSaEGTVU4WadlSUdMBImmTN71avTbsOvQ5ZK70LU8mkhGBda/15YEpQaOLpyQOCMv8EiJ
QzQm4g7UDION3v7e7SOf56MbVCuQwYXdhggPnqq/Mt4XWW1QmNcgbUfoQHXnhmWgNLMJqkgmuP/+
vXecJgsV7+Bgz+xlghGNyHwK47XnT2a6EbW54oVLJ9dZVlI5JAcQmxOWwVAw5ZDlnDxTbmeKdci9
2TckwSMaHDKa3yS4/U63wlxxzsUJBd8vlm7mEVCRnjkvZiwZkqI8NjZESzbGaG2IUTxfn86Fyw1I
sP7fDFPCSmB1JNVSmAkj3OuDb9KsXiy9AFUo2RflmpcsWptPyBkah7qwcmMTQzVokk0YFNZLL8EU
YP0Q4nfYN36E6/z1oS2cmBwEqyZYzWYy4b8LfHLLQUOlDvzmTEsi8kctM++c6vt1C4trdGJBCSCV
PtYgQocFJ+69POzdibTPVpJur5tZHAiopcH0A+4iFOzOQ38r8jHrdciNNix80p3hxRRrOO551yin
C1IoHApceFJBxUzZVYXAf2cFhbMPwXMwI12LVwdZKUgisJc83xj9k2Mdnd96VHp51u6uD3ApEKNj
zMEH4O4BLqPzAeZWUwV0HHMvZg8xkoa5/Cm6TaBPK3t6KQKDexenKFiTDLRJnNupaSaJIQASjU3n
OLHSHwrbDcbE5Tzd9QyywtnaGbPAXIHkG17UoOsEmZ+pZkXTSea5tKzcQ5fDhwU+N1tk3TcnhWZS
S49519jeZEWvdu08CzlIlyYROdSWBF9JVoGmqDa3ZQvBnpCYb9dnfXYbdc3RKYK73twrgpS7Mhsl
JVKMSDTUoDKAVKjduGG1BfdbABDjyF+7tf6fpWUGy8XMS40nAVbh3CByDFTYdZiDcRbZ5+6H42zz
cvLEGixucWAndpSbH6ucSGOFhgR7/9YOj31+0OngZ0Dj8iMpt6X8D2cfw96cNbHmXIHiVgLOq6G/
H1dzFntzkVrTpNvUZMV7l6LNqZl5ek/imdW2cUMgeODZ/FGiA7mdQp/x1+tOsbRFgLDDMs3+Ct3f
cyNMNFnGOwFp4+E+APVibbnM2XN92+abaPwvE3diTFmoSK+LJktjRB1Ld6vq1hC7Jl3lEFg6dNAN
gmfZXPmD0Pb5kFBvR8XFRGyrwPBNISkobaTUelSx5BAfjCLYUmnV0OTrXPA9eQRgPJofk4Fv+7H0
erCXVvQPraqVoLfkpTOZP8oyOJvA4nv+WQjzgYwjPOjy1vHRxIEd/icBVUpB3vLJ04pjmfnX13bJ
gRyK1iNcPjnkcpUNXzpaC8xPirWtsnhfgdnfQ6c3tB3N1P4vppBHxe2d68APK0cWlOmaIOcYXFFP
Rz4CTjPor7YjX66P6DJZChvonjQMvLmB3FQnce7fz/T5VTTldOck0VvfimPT/x6DX6aUBxa1kUs7
3QN25IWIYUONuvQ1Q3d72pGVm+mSn51uHWXMSRM26PjB1hkBpXA6LycQACnuWvFm9Cs3gsVI+s/G
UYmf+snSZRrCVEi+SrYfkqfaeK3Kw/XZXbOibByby2RoKKxwduDlx1g+oI+sl/9hH4BaEA1kFI8j
1FbO94EVpn0sMrzCQhMMC91v3YCyUvnhNIVbamJLTN1j49pFdGkrQLwFywV2D+SRFaMiLoysdhB5
cIvf8LRy4zrcMOfp+gT+5TNVj9hTM/PN7iRkt6SKO43DjIb871uX0B5dKGA6iDc9dcYXKxhIsGWW
mVMXBacu80vC+++IVdIfOQlLz2F9qoEujZDimRlaC7Y0AlU1LWg42Nu1Gq42RgCv8bpwfmTjxJ97
G/JDyAQQ9gKlJf402IYJKo6g+arwVwAUATDpM63YsGujIky2UKQAj7dRgirAjVoUJp9qiUyXj02L
PmjI6RTMM0wd/fbRYOYbKaXVbJ0mnWV4JhPaD075WAbVBA7yOK1TtytbByyhtNxWACaA702L0CVW
oGd+iLqSo1gmq3tet2RybXvIf4GMXnyOeoLijnCAiXXL0MKrarBQecmbKuw8SEUZ9k3SO6ZvOKH+
Iqt+iI+dNdqPJMr4AEWrUoYbUGGmD4khOh9Y8dB2I8tOd1YKMJlbaXrwHpV8cI5RBnCJF0vTeSB1
Vh+isHa2Q9zjdjBaZazvrByNwh6HbtWbjKsQ1ZauT3ekbottZrEy38a8bVAWFpa8BdB1+B7oUdx5
ctDKTUSNck2We2kTnrqQckzUk5zqPsb2yFDebIL7Lnh2kPRhycrBf1m7RShFVQWJe2QxUZVWDDWx
bkVkTjCOw0Ne7CNnE+vbsXpjLHHL+DZwDqa2v74/Fnfhicl57CfbY2B94+QaMiI1cP2lUYEHPSqf
wnL6um5ncQ5RIAY2AfhB7PlzO7yppj5PYacd6r1EW05RxW+xaT+XnVw5+Jan8R9bKkRhGHMpyJwK
nuw9YT/08am1IOTGvlvlZoLIR/IUo+v8+vgWHhlz+ykKIQA44SahojkBgIN+aQO0W8qPYfVYyGM9
/Ayj72PhxXQ7YsOKV+xzlyCNULYgE/BF8tmmP65/xjyN59Hu/CuM82lGhzEL2ghf0SfoTQ1e6jHx
c30AmZYvyw8I5olm5d166UCwaELDa37hI/2unFA5TeJBRG3uJWgjLittawl2AM/XipmF5Cvs4KaG
8qiNMp1aaQpkb5fpVOAklPaLxXvoF0f1vo34jW2i+pkZiYSAEB55ragPoqiqDdN1tuJal/cLyCfj
ogOQHGgjLgqfE0t4KeZMrGiaI+6y0S7IWOdDfhGMBtOIbCyNjH8fFeaR25hcgpszPuB8TQMCqDtJ
YDSr3gX/nUSja9ZYSe1Ly7734/1o3I3TWt1mcVlPjFrnRvUsSMPagiMNdNqDAfazjbptUVsrN4+F
vYrBzSUIFKnQw65mPXQ0mwWF1SAfgHJ+lt3X/DXDbSN7AKeyVW+y5pgFa/3/l7Fotoky4jylOHsV
l82qpONdDZdtst91k3gxWlGCEYC639c34+IcnthRNmPAeTGzoCO2NjdF+qPNNkSuXG/mZbjY7ycm
FN+oY94Bw4ShtPXTpBfuMK41fa1NluIIzGgcGuUYRAJQPk6KQyLYk5PeMvRPrcTQxeB1Mph5Pk/O
IkhgxiixYDA5e9CcX1pjQ3jxYOLpEpA7SQK3gXrS9SVaGh121NzkAV3ZC0JyblbdIBkyzBBo8qPs
YRT3eY9mveFfP7Nxp/vHjtqdKqPGHPUIdiKS39ok37R26oM82r8+nCWPOzWjevaQ9lanw0ynATSD
trIoq/0yWyUnmD1XdTtEIghVoOIGiWHFDvB/pdAZsq6lkBOKKDKwtkbbidEdktYEk7HRIWfGKu1e
6KLfmPWYf2My62+NBhBgV9YAh/37kQOLAsUrYEVQAVZ8p+x5yYUOHGdoA/dVZxBDDCsZbLqS/P73
lk7HPs/NiZc6Zm3hmYCxs6B/KQLIGziW7xQv160s7YVTK8rGJnkzlWOAlXTkB28hSVOA8KB6Atoh
0qeZEQ1l++sWF32HIeGETMh8eVIshqVIyshAilsIFmzjSqc3BWBfqG2mdGWxlqIWmgxnCAwOUlx2
z6ewbdI2LGZTXWfe1UHxCCES7/poFg8WVMOw7XCdNtDZeG4jCpK4nXTUOaqhc8PaM8e9oe/bfmu2
G8IfDTty226lMW0pmmD6AG9HwhlXQMWmpnF9LAckt+kQug5pIZA8HjIIuNh5u7Jal0lCgs5ydOIA
cQlrKgTLSXhVT8LIUVHMoAfrTz14jeyv2jjm8iav367P5uLATqwpWUInk+2UZbAWIW3M8p2pt8ir
NG4hVmbwEnrOMC4TP4BJA4+loju1qU6bfB7XSHWf0XZr8swXAAC3jebFkH6R4we4F7yxGo5B6myD
eFzxnKWx4gOQRgaKavaec8fJsqIMBzQGgTug2QbZz45BNxVgd52LlTVc2uMz3gwsRByZa2fekSeR
RMsZBIE0QMJ5bPaf+jhJkNxJ4jSu3ljse2GPzQMkeSW68VGexHMQd8T/8Ang/sVNCNVpVPwVj0U3
BsuBQ5shLQ89k9sZu9s+UnZnxgc5CNdx6pW9v+S4KP+A3R/0/nNV5nzQDErIpEkFBHvZ94ngFvuY
AYDfEJC8DX64qo27cGPHWuJdMvsUynfKakL4s0QXVzWDyFl1W40Wu0HrVQShZSsWGxNZkF3bsiZY
GeXicwW6s2hR4iC6xKPlfJhU9Bho4iD7mgeuaUo01bxU3B3yb3R8EMlDaT3Y9m6q1hhT5+lTT2b0
S84zi/hz0VBKmNNZobRxIdS+a5ZxmyM7kodrj7GlAI4LO3IU1IZQuIqjsAG/NihAp55jRG497ori
cYifoDDY011k7/XmzjC2k7AgJLM1yVe2Kiww+6UyTOxNywKkjAOQpYaJIja6NMuwrPm4HawHSd2e
d2hY7/HwdfXuyKnXsT8MBQZUwnxC1ygLF6aZ4AmBQib6q+fte768gZabmmx7aMgbN1L8tKqnKPx1
PeYuhcITG6YKNxodGlAb0slew60nw4DgWWd5g/4zpskdEAl71NS/teH4hfyma3TkMDOxX/+Ehb16
9gWKEyONg2sqwxcURepxyJg3zX0Ztbd2O/gU8LdRxCvxaAHyATFYSHpDiQadmRfIoyo1k24iVgGB
5XCydxqV9Wc3hQFi4ijb5wjp26dKh7DlFqqEOBYC6oThHQmtZO+URW9uu9TSb2LO5Br9zYLPQ3jJ
RLUI1H4oZimh0gZV7FDMCQYa0502sW0p1uBJiyYQqtApApodML6ce1VvZ8nojAgacgoPFZinDaAy
ri/pwukGbVMocgCtC/e9eG93I5TmOoqbe5btoQrvasNdDck3Hq31Ii1ZmmVHHQLIFdCn6nwVcZoY
ISKRiCWyvaFf8BtaPIXGisss2sEtCHQhJplrUeeTxlJmNYhVWJdMvyX6T72CntyAgyyma8xZi1sS
EpgWKtsmgrp6cTU0s7QiJ8G2Z/eBfENuxNXBVZwmXlY8aMWb3d129Cbr3yJ7BZW8tBVPLSs3sD43
ahHVeN/o49GpjiQ/GETzqHnvRG9k2l93kqXTC8jxGSXkzD1rKvdBbIG5YtSLwiu5dWcVxvPYv/K+
3IRhsS3j1m1NedT15I5p7KYhwdd180tjBbyWg9JvThf/XYWTe5HoWtpVA/DCyAK+jxQNHoW55THz
olr/hLPetqG1si2WR4wT057z7mgLU7xVG0YzCkKMeEjo6wDCPW0k/gCGUi+xwzubSLRi8Bu9ND0a
/MqsNRz9QhUVYW9+eAGUAQSOeqCYQUScvsVuKZo7UIW0zYFJUMSzEcDsPeMbBvL9YJuafhYjJbdN
irUln1Fm6olqg/R4pn/BE1rtgai5CJpOR2CQ8YGgENUCgWJpfyLEBlvbp+PBCo6D/A8HDBC1YNj4
i4BRsfaABIdVNB8waJSP75K2ztyBtuWRZ/xl6sS9Ewff+4S3K9mYpZCBdg/QTqCnAFl79Vwz6zwV
Rgv2ssp0LbSHOTYuZUD+6OhguO7LC/dPkHugtAqpcwCUVfq2oLRq3SnQxNjTn7zpdqBZ9Vu8nHhb
H5x6rQt/6dWL9wQq/jCFdOrfKsXJ1unSoOsSPneZ1vXLYAE5YmReoScbwqqdbB57DvHgLtiGKENe
H+jCnJ5ZVsKwVthg9pkfM03wKIPYa3PgOdJwC2X0tb1qXLoqTOHwsma8zwWGTBsncJlliA/tZN5Y
qMXi5L8Dt7pvlvUmydAQWEbbgj1PdnQ7SXvX/AdV8rlNyEB4QuIQm1aJFvkkKiPKMdhJ+wYIWaM1
btk+N6gyX5/UhUgIO8j7Q9IAkonqC7FjKBpjT+KaS7qbmvUbhGrPrshPLW/3EJaHeMqwu27ykngU
91lk5HG7Bm0QUnvK2KzScXKmwWYiDhQUPvSGhLs63ePtmbN9NPmZ80G1u5xvjfhNA5C5lXvqPEBg
7/qHLI4dtLnQDUPzj6PiVzqTD5E24jtivL+TnWW+OvTI6gCl+Fue0u11a4vu+481qoBwoQRdCRTa
MdNF77X6B2o7/jBYbrkW8pYCAopHmF/kpMAhq8SeIDVG2XUTHv06RMM0gcJH95yT8jYyk+eB10/X
x7V0ZUE+xTTA74fGMBQ9zq9HjT7oAk/xwiN8BL4J1PHNNul01yqP4DaCrkUgngPoXjPQjorX68at
hY16anveyCfRKOlBrFKjaA5AVwhmifiORGu41YWHGPBkAFMh90HQ8a4Mr2/KMmIBaKJTjW0YUABU
H3ELFIfrI1k6nwErnEFO6M2cMSvnQ6EdeDisFsXcpubFToSR5U5WFj5Bb4v7PR3SXdQVx9ixYRwg
mma0YjcKR1wMQ/qm4bA59EX2f6Sd147kSs6tn0iAvLmVlKa8rzY3Qlt57/X051MfYDpTJaSw+x/s
PTc908wIMRgMcnGtceOIrPgSH5aOJP/Fx10e1aSo1XQ0eCzlcQ1xI48gjwG8GLC8JSfk9kalxDcA
I6Niw/C82kWywOQQKRrYHRhDlu0MPYyhOZfoDgLZkav7Xi9dedIdo2YkFLWq2m22ZmDW/PjM5OJD
h23GONGAScMc3LJ4syrREYd0pwrxIzV5VKvAmZHZzESz4iGxLKf35I26x5/EYLFuzhH/SGgGqNQI
z70gHUnSopbDVNHF6BJk4tBsLLWfDHbeqOJMJ8GFp36zGM0utOqgtpUjSdkxTB8rUz/GWmN79Koj
PbzxTP0QQAM3FFvdzXVX1RQDuhAqgupyeKer28gfLU5d1plkc9dt/Bl9NqA7Xu2/RWpxpYafpVqx
Zb1/ldNkH0WVXYlbYy9rB5PjaPLRqNTAO3S+VRwAKYxpSTqhwsRSqCLYDfibSYC62ngarVvinWn+
mdv8k9qfRBnqpWXSziWDSJWPphQc6y7Z6YmxcTGu3RB0qUE6aNSm4XM4X9AgKkLEpGsBgYdMED2G
8c+QmWR1iy1kzdNhZ+aVCdPWLJ652LlsZJ6tiZiuzlH9lXdBCHeDJlboPNLVe+vM0fgktZJ0TAOj
uK2NWro19Uq6UbMC4kjJ8jdukJV1z/VLCNYZ5eA/cxA62V7eYl0VTcAPknD8HEK5ZgnVXSOIVyb9
2Y0ou/IIIdOh5gQYnunbZRcvFwpZ0by2IMraXXjr5T9b4bfc7Az1syYfyuyQbIXQj2QDc/nuxOS8
/JPlMZmVd0aMydGR3OoTBZHn79BJ8ba125sAyrXH6+CX8Ng6hptuhJOVnT0zvdjZMSiq2opQbIuy
L6XoJDKNy/GhV7awHCvXxJmdOdM6WaKXemJet9gR5GQvlIAZrcERhvqqzQtU2LfUbdcSt9MdXRyU
XgnCIezZ0aT5PFWwgBQvffgsCm7u5XZu7Td8Rlt7DvCaU4ByzMx0y1twQrnTyBRSNyprYH7Tahiq
Q13WZr0jMujXVSOXsO8CYt6PaVO9i0UlPwqaNSrXjZF2tKMLadjrsVLFcL8ao79Xp3F8ksdcRN10
UpTkkSBbHoo+U41j6MXDt1hibAX9Kl/ZBZNPtPeR3bypS6vpXZkhYVjJ9C4PdgOyUteJmAsI53A6
lUz2YPBvRemn1Yj1Ua77eHTF1BJCtwuizHDqwTPvNaGMQKNKZvGo+Kr4WspS8lkTU+j2BMmceDzW
oi86aih5jJ7mTXTVpmjBovhpwebI1CS/wWzvO8NTNDsRBf+bVIWolMl69aKUCoJlY1v2uzZqxK+M
xBDSVDHUGThL/UDfa0EpX/t9PqR2U/RN4qR1rwWHOgX7ATZ2ZpWREnUmBxOPVinD0dskrTzZ1qyV
aUdDVhKBxbG77uPAgmPVj8yfuQSFw9ga1u/YL6SrVLHCA8Wn0bUSZvyuAbHDadVA62mXOZts+3U0
Rm5ptK0DLFX3nFZU019lMbZ3+mTlNVISkdfCHt9Cp1NVkfY7tbzmG8pXo+nEfl39aGspe8nDfPJs
rRxNt0Hy63eisb3PRm7495U0iJHjj0nOMII63aroYey6Ko4YTyebzHrLPHSZJw9wYjdXadNG11Pf
Z1fUT+UrsaF5VQ5FH9pyFqT5vqrxMKECnXutaSMAiEzLzZ0sdKHvQjSbQVzZeXeiXAjVccwkCGFj
WRTu0hbftcdczj/L1QjOyQOGqjrVOJWl2xualT8VQxTc6NWoqA7aRCVTYUNZxrbR5bW2GxCE20dB
X98L2iS9qNUQTgxxdCCBZSWXpcdC67Ji1/ZS698JTaXcDr1c7xTeVt8hOSgPEJGAey7wjHTj5bp6
i82TFcDliObKcsK8qhq8Jy24laFQ9ORDUN7J/Zc4vFdiO4uOSv4bKYlRudXNTcKDlYDAY5nSIWO+
YMuXN1beNVZZxyRATIbfMn54r/k/Yzllrqs4yJgb+24P/OCmTEO7TpjiUfONoLQSAhEZYBYJoCIC
MMv2VCaIUxqQIoPDkWzZOWi3ba9yKkV4MrINWyvRncE9ixlVxhOR6Vm81yWU4WupEahctsC57wtE
wsL6OHqvnhJufNS1ZVEzE+nMIEBPsD2/SIqxJ2yWYOK9WqVKWqr5tSQObWKj9gJrGlGkdSdfijN7
avV+i2Vq5bo8S0QW11gidLIizJwF5VAeTZT6BDa4GWKmFh4v3ykr62Q4FtJoiBi4FpZpvjKMVmWO
4FOiLtt58HS6spC/CEO/i4x0ZybCbhjyjSx25a18ZnNe/cklbfiRHnQRNpMWIeNKIWF/ubyqlTwZ
QhMycp4FNJeW8g0eACm1HgE2FMhPq0wDxGiUe+bXy1ZW9+6vleXTEF7Otpt6gEtTa3GpCu9hbN3P
+B7BQNPJVw+dLxwum1xZGI12EywaCSqCSwu3bJSxDqcet1S1yKnFlkTDu0pC6b+na1BWMsuvUgkA
5bM0QwfCLIKCdE1qdpV2jAKVjOrV2KoQrb0ywRDxbOKIkbgto8eoD4VS+CFjvhyizyUwAmrwI+NV
TsMoSmH3us+vCKJ4ZICjVz3dHklCvnpd25V24vvxbeZLxk1Qd9Yx8PVg53mFfxOEvbCT1KSjVlnr
sefGTU/bPtHRbZGrLvjvI6BE3hNHWDzY86aQ9An1YEcPPunJo+n9loersN5NyWOQvujdr8tOsBod
Tswtak1RE8piOJsLvDtzgN5mN1Xvm6Tgq6f0xMoi2IYaJW5l9u7KoJzWR1R54kDZcLS1Kj5+Rm1F
nmclGJg4jwVWF2aa2CIwXuiUV4PJRtVzl0xfAyWzpeAr461y4qaqtFHVWTtHp2YXDh7XWSpXEWZb
rd8V6asyjoek3TCytoOMgeqgRmd03vKJ1yRKPXYir9uOxp6vBA/Q+W2E7y0Ti1Aq5RV3pY+JNI05
G17wJDfhRrhe2asZM0UXHabwuWV3/omqUjS6pG6oBojFc1YL33wv2SO1tvH4Xiu0nZpZeHUbJpXe
mJgpEv55yJnnCsK7yLITa6d0n1J9I5SuJBMsiyVBA6DDeb9wgbSk3ZJqlPGaMXDzvHmIJmPXDOq1
3HiukY77y4d21RyUPSZsADMcYWEumvRSbyVeph7tKWlKdlqpMzsGY6US3BXC1WVra1cToJ3/WVv4
BTNrg4C4Z+FUwsPU17Ys/6zju0bbB7S0s60wvvbpmGxjuJ8TDNfbwkPUGBLdoJ+wpv9SjZ1lHIb+
dxK9Wr3nlu3PQd3CJK1tJrQ2YCZRuafwtzSoDDQa/bgEwMuUbe4V9pSog93GkTMGxui0evv98oau
HQKwOtBh0UQl0198vjQYciufGWfyHPTpoD/4vnaQeffZl+2srYyHj0LhjdTlA1maOY5GyFljMKDe
ddMNyng2M4dBxbPnv08Q00X4W9leJkmKR+l3SkgyjepzLoogXN9GoMKFdxy3Glwfb6z5bQSciOcR
brLUNo/rQZhiA3HNgRqs4GbeY1y7vbVxmWxZWXiFqQ1qMCQzX1581MbfjfUYZa5vbT26tswsApVZ
GNkoSciRIu7dXIl1+EPosvJTFke/JFQgd5cdYsva4hpOk8a0ICRFZjX+rY87K3zV62uazZetfLxH
+ECQEPMAgLQApvfzGK8ZtWkFI7LEiR8oO7XQfVcdwy3ox+paTqzMf36S+IeDFXRFAnYvpEyRtuYB
8HNKmQjpoY31fIx/83rIKbl8wZosqSHzJA2hM8KSbpAry47QOl76rcE1rAchCDcu+i1r85+frGtS
24DZETxiqJobxSPtLIua2eJOava0n0dSVz20U4akNqLF+ob+Xeai/tjGKlm8zzKr8aVIYZRpLTub
IMPe4qf6GOEhiQTgC589uECCxvkKVaNrmyzkaGWmZ+uNATE6rC2ysIshaUXA001NulBKcrzslmsb
S+LES0el6Qer+LnZMlT9mMFp1LKHeygxg+rFl6789HtQjHYVGc5layvJ6LzKv+bmU3LyHfOskTux
w5wRiLtYuzeyCEGYo6c8av1bGO5TaBa2KIC3lrg4eV1BuzdJsOkD0jHUq4yp9kG7R4xbNJ7MLbLx
Px2i87bevETUamcUkk5EPl8ifX6d517eOFb4pokIch1q4SrOfDtSbiUANBYqh6YL0HTDUz9Kq840
oyeGl2e/Lz1dKDDcedmtWH2NQP0Xb6VQO0IyIfLK+VCEq7GhMK0XVOsqN9faQ5cqhzrIoUxq914R
uWKm7HXEDi9/+HnRlzZl4d1NWfuAnPHuCb5w2XvO9M/RsGHj48XO+qnYo7RKw+cDdrOqKt1jNowB
h6CpIDzKELoJeijy9KTdjW12D1J2S6/qo/7RvOknRheBqUuNSRz8AmFwI3+Lhv5gBK1bZL0dhjmo
Ys3peDZG5ZcC2TUqy0o83anSG3V0WzE6N9NGV1Umxpayw+UNX3fDkx+2CFyi7rcDLMoNTIHI+gqf
5PbYdbS8fqhg8bJ+5xd3RnrdtVeX7a5+aN7qNDFI4j40+LKoHIJImvdjyEDyNEfZ9I91Vmwt72Nz
b953wI1Ed5C62iJuATtOwRxxqLtqhBcqgeK02zUItWiNZQOBelWD3KUX9zROwYbttZv81PQihqm9
QaV4jmGt3l2HZXmlaFuXwfou/l3dIoZkvUwTMebjWc2wHxiUrqG4LdSt/HQ9ZJzs4iJkMNohyhF9
LKfkleTGR4ShfodHukq31TE7ZqbzKL+YttXbcGYfx+d/cZW/i5zP88ldUGSMeiboa0MYNrj0LneJ
Xu/6casxunqxnqxxcUINkKhGPV+sJhC0aW/mzxZXT3wbtW4lHtt445G99emW566xFKS22dJEcuv+
Ttdv9eHn5Y3bcMClSkAUeb1VzOmxkL8OysNmErn691OWBKKE4uBHEqZaJVmd5iVkD03FpNHx8u9f
vZBVpBTRFFEY1F98eD3tciOpiRENqO+eqooiRS9a8aqrxbHSk5tuqL9ftjj/jR+unxOLCx8oU10s
LZgyHH1Eec4ZhcdSOGr5T6/ZeCCtfv0TQ4uv31u8mfMRQ4H50Naao7Z2OGyJ366uBmI6xRRpm3yQ
o4z7SYhUpSQA9VxvaTJcibQe7UBk7K8ExypufK+1HBgc9wzmBp/1gUlGbSmB5ymYkcA81uonU3J1
a78Jylr1CvCZpL4g1pm9Pg8HAhIJvqmzdT7T7BUUwRE0Tp1Oe9Y/IqJgC1t9tdVt/GvwD9nTSfwJ
mhwt5B6DZX4w5fuq2jX5L9F8lfSrf/C+E0OLV7MvmKU/lPPKhJLU3h0rO46/y5JjTRsTr38mbpaO
jpgJ3ULahUxELzYxBXDgj0FDygdXmSNe69e6AxxhtMMjGDM7vtLu+v19dP3l0XMtp/38Ut+0bnKj
Hcp9ZrPlDnXOjSPxUV+NFOnkNy3JzQr43CpFr2tnevgs7Pxr5djc5E/JJ+WuuJnuo0/h1bR7ikVb
eyxvfBcho0HbyAxXUGz8BOjkdAjiKf0sSTpiKMMVaBBraleOeq0cBnemsLEB5+6ouT8CXzsEG7KA
K1igc5vyuT+PiddVuonN7/7kSLfDJ/FxfBQ/l+4X6kEuACG7coNr9YZdP2obHrdCIHRufJEe9ZYS
WVbWseDrWQwy33mjEx8Ep9/3j9qBZ+xtcm/uza19nt3rg/ud7PMiNfJ53npFjFnEr9xyp9n5dQwb
q1P/uC1f1QfTFlz9znBFF/zVRpCS126t02+8yJkaiMjEUWG/lQdpP9nvxsOw//6s2+1ed6Vr8VF8
sBzloLqjHX96afdk6NHW8tdC2OlPWKRTXdZUve7xE+Q7RcLFmt3zZA97wflz9LJ9+rk4GNfKznIv
B5jVPE6ZG5Ygig1afYvPjbDfWPsd+27YEa5V7xARtLvPyr5xjX3oFDcRjDR2VDrp3kO3aePlubrz
J9aXX71OrBJiuxpkBqRF3U6mm3V5gWsWmPDmDEMqDD5hsb5CSELceaidJIkcJLSdaFOmZ8114e3k
wc72UbZduI+UJX0UipgALSi55ZEg3XzHc25+ZO+F/cu/8l9HO7hqneTd3NrAtQv21PbCb9RaUibJ
w7YVd47fO37mBpQOYJ29vI2rfoK4LJhIEQTmh4FNHZLUuJwwpLT29MOya0d7SL/5iDBpT4mtVU7o
dE7+hQIJI2qHzai0lh2dml84Sl+GYaoP8x6PtvZj+BzfRZWtFI4PvZgN1uqbwkMjffi5seq1tyKT
2axYZZKdQcDzSBw1XeSVPYzIlvRuJPCd/NKN2y5+jeX3SHOD+LpTNzZ69c47NTlHipPcAu2BHgAG
JqvQjp+6o2QbD5mb3RRX8ZH5cl2xpXst5gJC9gOprWjnc1+/IUh0eekrTk0fDDKimSCFp/Ii8/Cq
mrZKCSZv0N/ANFopVAEHaoomuoFtCS3Whr2VD0xlG5mbeY4ebYuFPVkezUyXyspB+rY7AOEDx+NF
HQ+hZEtaeSUk0OibZ14otGkg1M93OAmLsFPFunKYqNqbxfgNDtWNbGp1NScmFh8xCztSbQ0TUl3a
TQ43Uf/QjYfLn2jl7EMCPYvpkF3P0jbn69DLNlLCAiOTQinUj3cty4np/n65bGet9IohCmMGbwbG
DhYBzpdSpRbapnJ66XogPbRgZ1QPimf7gp1JV2ZyVwQvl22ufSMTPix1HjeDCXaxNl+JiijumFuo
zXSfecVVYlT7yybW6lws668N+Xz/Ji3QsyTGRlwgHSnueH5Dk8HQq7KvGndiTGlyg2Yf+Btjn2vO
AfqJiUMmEniwLK8kKytCiAFmLiAI336Fw0ve/r68tlXXgLsAMhUO1YfavDjkYzZ2XeU0xWtpSQAc
fhhJxA37ftnO+lL+2lmE5SAL0fhqsJMXEEjfq+09bEOXTawgOBUmKpiHNrjFucEX3icYYTJ44ux9
af40RR68uXH+Xk3KPGSl+sfRn6ZDJRbZbS4FV5WlfLH6MXGzyU+fL/+UP6CQRZLKT4EnB6YNgHnL
loekZjRmgas5XTL4iQ3zbv3e54H/aCRD8WNUs0GGYqAwUhucZOx2dWbeB3Ggc2kKNMQJaNmRvzw/
ZLExy0KSl9wOZt0bdmXpPvI20/ToW36NLlUxHMK8KW+LwG/eNF3UKzvpC1DOoq+Fj9mgaj99aCA/
NSMzXeIwGnAy9lLhBmrYPgEOl3Dgyh7kIXKCRo4e8nYuWXnFaNpyCbVcHo/5757JRoiUoMDY+bCr
PEpZycu5lFr5Wm5bM9yI8SuIshm3BlMbyI556Hm+dE7utl5optGEqRhEmeCY+RtbvAPgvZ+s6Vgj
uqCAhSeX+u5rv8WyeTFHcOVy9IkLA85+ZBaRUs6qr9A52GrdH4tcopvWbUxKr7g03GMACSgP42/L
bmuCKqJYanxjwDo3UBzbeT5cD8any660cr2eWZkP8MlOhJOZtZqIFasu+nsVqH5gByYizraoh9OV
mNXxcyxaB99AlaEY+g1o0soicWSEKKiZiB+zOVlUcx/iPG5bqoyJhKi3kN16vv8P1yCfGjJahKNw
oMVNC/1YqhcM7ThBazwUYgeVdQILuxpsFArWbihGPeiYGTBqMnG2CKlTKfUdMxTEO2vUd1ab0J0a
mQYsja58qXySxgmmN+BqECjoZo2KSZv5r5c/6UrMndmz5huFOwu5qvNPWnZjVDbFHKfIl7r2d5XH
8LDuBu/3/83O4tqq8iwtFKMit2CMxtLLW1Hz3pHhuu6tKdgIvvMHWgQ8FsOdD4Rdn/Pv8zUF3lAk
0eymVU65UHmJitiOUEOAc8TfAmGt7d+prcW6VC/gLTpiC9koqzpoQXMn+reJsQW/WrVDf4mEfib3
WK4p6ojwk4+vhIFsPo0yqbMm1NJvS28De9K17O3y91pJZSyJN5pIHCVQL7Fs2RCHUzpfGlbq04bv
n9N+q1C2cpzPTMxLPokmXaOW1mgRV3uoqCJF2lsSmmJd/Q+hEbIrCFnIWlRC+bkZPzSlfJyPs1p9
r5ihHLyXaIusdoV5ib/4xMjCDZj90Zi6YbtK40/fBdKEIf6ciVeS9KYkB80cwG44fXPfQkWy5Rsr
ZRiM8+YRocqA+mixwikQkgxhV1JqvbYN9djX6G/69zHF0MCtuy1A2dotgCYbHH/UDuYpy/MNTbtS
aMZqdvmiv/Ii9SANw1cwFTe5393OSkHipF5pSv/+3z0Sjj3Ar0DwYcxeRMvC84VYr1llNNSHRs7v
Fe0fHkAzg+f/TCwSQ4QcUkWfXUUTw6dOTJ8ZD2IOZnIvr2TN8flaEtGJfAw4/PkGUruKJ6PNiIWV
5U75tJeL6craHnBf8wteQGQDM7n4BxbP0qAiK6t55bSBVOagXvlgduVpPVNzcaXtu0DT92ZXDi9m
W3T3RZLEbiKXHv8jgR9pQz/bjLYhBrXMaFpTGjb887krapUwQnkfxY+akCh3AgVQANZycUDW0y9s
TxSHW68zpmsVpe1PwyRHzHlbXvmp8SwmQAI4l+1Gb8Lbvq6mJ0vti9c6sqbrDqyb2zXFZCJkpaO8
l08N/1elKKLI4bmQarZPceOHoiHpuGPwCxXWTLJcfwi8R7OXS+5K2ej3ADchtCrU7qCUgxXZcm3S
3g2Cx6pTwr0old6VkHlXcS7IV4ag7aRiUlByMsb91BcWMDVrfEAscDqomqDeajBeV4DI2zzdKVks
PimDDrFGOqjKcZzq6X2sdCm1eyNi4hBuE6YIhqDx7DHKkp2pBd3rkAzSoS3T+IvghxKjfKEO5kjw
AD5ddqzVjGIefpiL/tpM6XXuWbIl1Fli8DCcaRVvQ68s7tu+aq6YNVDfgbZ5kV1l7eAWwmDeS2Yb
ZfYAqHcjgVq7qyC/og5DagEN3SIYqsh0oKrJr2giMKBjh6bUi2LuxnojH1y750/tLCICG6iMQ0r1
xYRJwZj2OROcE3X4/qXrzI2t3VrTIjRkoAy7JiZ/EZl7a63BRkguSXflFlX/qh2mF5gwAvz8AYfc
+lajyDVrUhow5JlbaXeFasKHe7zsKmv3+6mnLL5RQk+t6DW+EfnXLUMyz3HWHi6bWLsn0E6mEkcD
SmEq/9wZe55xtUoFFoSfxEBTQLmn8HkvFHshyb/PtE5eZF4V+lb7ds0tIBmhUobrwYU7//lJXmFZ
vdAp8xZm0i1aPLng2zLlxig50pr7B7c4tbUomTGDOqRGxzYWBvJbLbyae0EXX5ukrJ7RX1f+5WSd
ZOsLj/fTcqwhxeeCsrzvOq9f2wf6VVeJafe58Xz5+6274t+nwcLlR0ViEpReJqlt7Ka+XenxrpBf
PfhfLxv6+MHOh50WhnL4g6TeYi4IiThbHo5S+7NSn7Twh67tLlv6uCQsAaSCdwUeGsqp567RRm1j
SDlzTh3kMpHYuEp41CXb8t4v2/l4857bWawoqq0WUjNWpMxze238wyxE6pDRPk6sL5qnXhdxvBEM
t0wuTpuR9Vo0TZhMG5gQPDcInuvRd6CHi7UfQfffccLzCnmKg2pBMldcHLLRr82Eu5YpT8qpCckD
jKZd+KTFW1Qoq85BqjlLw6BOvXz4TF43ymKKoTr5pKV3QrJH98rJrF3JAPk/fLUTU/K5d2TM4BuD
gqlRuBVj2ZbTdpck1z7D0OCntC1+so8hmC08MbdwRiVUAtGq5i0Uy30ceDd+329E+RW45rmNhSOm
oZWGajvv3vg1059HycmDwTbH6ya6rqY9si+o1yfFsYmOgjY6evjWW8968ziiyV0Lr5f3d6Uoev5r
Fj4K73Ceiyq/puqctrqBFco2YB7u6NAW+o3FZIos7rlSg2y3Kd65UjjHuKEo0IehDw/13fnXFfQy
9s16RKzRlL/ECqPlZX8v8Ho2pfgwAqSfssodqq+ZlQC099KtTzH//edVCezT8kCoFDoYpBbO7Xdw
a/WhAKd+C+BGUTqS7MTO2jdR72w1VY6CSoMi9b6pevVZFTeiwwoiZH4hUm0y56kZoKTn1nOlBRZs
svqu/9RnuuvJlTuaqcOo37tnkQfnxq4YYlxj2Pla/Bm6hp2nN7dVmm9xLK0F4dOfsjhmEDMrQ9Kw
EZmFWFqwE61fDKyJpf8vO35qaLHjjZmKs8QGM++MbCTxu8J4iFjYdf6qd60rZIeSuYo5aw+2+pAr
ifi83SDIZpUcGNYW4dESm7ijujGLAuY8YKAe/KmIT6m0iwZtF0cPwXif/gOX75nN+YY4yXsmlZPV
ltgsYe4od3I4KomrR2kPAWE4fEHko3++fKDXYvPfVVIlOrfYTRWE0RIWx6F1cq/k5jbusvAltXh/
TaN72dpq+JirHLCOKiodsEXhIZElPW9Fkb87MO1gckTxSVMTuzBeTf07PMlJDu5L/Zx7D2224Uvr
Pvs/00uGQ6bNtNgcMd2Uw76Xmdto3VTx7fAfZOzwHJl/Yb83SRIWnmNUDLZVMpbS/D3w9qC9Zf9O
JnGVlOskco3JmbqNxa2GxlObC88xpinJpBybOtOHsbFPRIbzYcOL9oJ2o5eHydvpghtK3zY+6HwA
lyHx1O7ig4adKbSJhN0s7ZzKuqqae00nEDpNfwuLrig0LoPBQb5vZdvT//vUHbsMJoSeukJNVVnc
RhIFO9heqVclefXW9tFT2PdOH7wnwpZw9Pw3fVjniaXZu05OZjN0iTj0WMq9xC2CwFXoZRVCtru8
n2tOSneWHeW1xcjdYjtzqRsgS0RBJRGgnDciaiemT8zJVPVrLLUbQ9yr1mDLnUHNOsDchaOaZZVK
Ah0YaBzmoqoCK2/gpEL55Kmtc3lha/uHosn/TC38UynkBHFVTAUCkkyx0sDMhNyVW+ja4bKlP3Xt
5ac6NbXYQ0PLgq5LMZVnN7X8VbYedWoo5W1Q/IgnV5m+itK75B3l7lMeP6MxbUUbv2Detgs/4A/M
8sRXYCjSa/iWSBPyn2l6LZq3kho5pvyYhlvvrnnbLplahu/SU2sLVnKnnozfcfAeZ6Gd6x3VIRwH
FuBOTTYWt2bx74XBrPX5QQimsEi7+cLQ1J+RcBMXKMEC5B4cRbyLkq0DvuY2f60RT8+teVI5RpRW
gZ9m+XWY18cCqRLD+nXZZdasAIfgxNHG04C1nFsRIl2Ia0bQnCDTrmCpfmuLwC27f1AEgLH5r5lF
1qSYAaQsKmbIIm+aXN1PmAgH7QhH7AaUd+UroWCF2DiDezq4geWKQgZT/rigYfVUdj3VcnsxpZ3m
G48R5IWuVg0oznR1tZFPrLyIaCvQyaJ3TxV+CZrIilYP0jTIHS0PhWelTQ0nBWi54YSzky3cHhYa
ymv0yRmiXWLGp1IB3a/wMEYSUm9dMUQBEmXaryYwTuYmbanaqNqsQHXplyjIJbI0iLWW3fky76Be
Kmc6T9jpFcSmkraz28mgFKyhNKcdLXnahYBJY024UhD2Ngx/pzXhoZko2Po9FEC96+n9btKNVzGX
AD8ksLTGaPnGDN9ZTiz/9yFSCLhoGeDVJCHkI+dePcXUExIBslbBIE0G9WHudG9Xtl98pYQcdiu1
m4/i4pvoDIrTrqW9o4jL1A7CKL+WZ3NG+lD533ultHv5XdeejOko9bu+Rcxk41JZCbSk5wxfzIK6
lDIWrwM45hiwnmA+TbTGDRFKtphBhtvOvC3VcGN9K3clDgAG44/MK/Wn890chz6B8Y7lZXXtFh75
amQn0c+0eboci9ZO7oyc4l8UKEAlntsxukyAxoc1Dc1BkwfbC678/lWOeWE2R4NI/38zN/+ck7sq
l6pJNOYtHPy3HHydZN1H3UPgvWXznM6/PKoYaQD6AcIFRvclZDktSmaLROaZ/N6l4llZjR0BGapl
CLjtWrua8rt8q6Wy9uUMPhtngKPwgarGl1ttCJIebETlNkriZMmvbHztxS31mhVvBAby184ivPsp
yrylRFDSzGOHLK9Oe1+1pclJik2O3NmzF4dtvqcAzzO0yht16Y3+UFVqiC1DehzUR2FwZMoRlMrb
prM1a49QXF7sEUOmK38wt7im1t7GOCemIcqZuXIWTkpnL9LTcfjjpI34Iy6/Gtpe7o6F5YgQ4U3t
IRk2zsXaxXJqcuGotOOGrNb5ivoMPJ2sFybDN+6u1Q94sqplaqMrY691mBDK4LbUqr3gl/uuCu+0
OPnUBeMGHHPtzXa6i8tpLllnotBs2EWj7H9WwYORiHYS+A9UFK8LpX0RfHNvUfZt1M8MN9qXD/7a
U/zM+iJFsHKrGQuL1Qb1VVzuymiACPZZaH96/rsZ3ObFi2TuKuW1UDdeHStIi1lc53/eYy0OSijI
cjaaWK7KyBUqVG6b4FbTo4dKz9/qItmP/TNyNAfB79w4ehmVd6nb0rTf3PzF3REr+pj3BZsflz8T
7wlCWLexnDR66Eon6a6yidf6p9rbCLersUiH1oxQBP3XMnEZR18cMhWrgeRmzYtRP3r9Pso2HHnt
DjH+WlmOr83csLmgYUVTyZBacpX9JB1l7atc21X/etmRVnIxykYiol2AIaBWWZya0Bgz5mAIRZaJ
HEZ80Iv30RJeKjFj/lG/jTTZTrQt4N2G0WUxh3FW6f/rz3W5m3dvmncTUXIINKrPt4Yf2nq2cf2v
PBFmNlOIcABTkVcvTgu675YPfykZp/RUNDKMgVfjJixnxTvOjCwOhpbqqdcoGJmGx4Y6TmKhS0lG
u5U3bS1m4fuhAJ7KKGY75veg6uksePbmYMVKNCX9BF1EFeOPxtF5ZpGVYC5jWnWOljhq8g4hoTnt
Ri2iXLv1cVb37STTXazHksEd5yKmCu9h6n6V/Yvhv2jNxptqzecMzi2MuiQRDCScL8iEckT2TFKl
HDhwHl9Z0luQfzaHwdaaH5Oyq4gZl4/W2rpI3REI5ooHiLE4WmOpJ37UY5FJIVtoPEdQ0fqbPBc8
6f/N1LJmQc8hBiUzmxJ6Jx7ioyB/UpB3m3Jzq4+xviqeUJY6gySWNEy1L3vF4GvMtDdV8jNDdey7
WUjCZ6iZi5fakD1tN+aJfwPrdnKbTJNxq49y2hyAzARXcWvkuW0Oodo8dlkqtbtwCsrOFZW028g4
VqIoPLEyGC9IhWk3LXa/0Bj7gg8dEmPasRSM9fpRA42aIHmh5AEi3l8uf+21AwPOa1ZUIktVl9ei
r4PgKmrsBQ38+znirF8GEkhdfDTDf+Coh0gOwnjwf8Aslq+M/0fadfVWjjPLXyRAovKrwgm2j3Oc
F2E8HitLVA6//pYG+MY6NK+I3X1Y7AAHcKnJZrNJdldJWl126mLbXNXKy0iiyScmPdUhnT1w9l2n
WRkfYLyAHJd3jDahv7goPOJw8+3EFmUqZIaSkLo6mG+erUKe7sGJqzzM8UgUV+2z9m0w1PRAtFz/
rPTO/gkVpN5v+g6tRiPefI5a0eivOLCEINBqc+veSlIdbcKlNgyeUfVR5Ne9kb7okTR6uaE2HuRu
lc9wVnHfoShoKRIsHF4ubKJin+io2UIdCcu+G1B0lQ3pQlFZvhHtROzM0407Su4IQc/2eNFoPp4k
t12F45pnmMsSW53aNHOue80CTSXKcMByCE2q6edyr6pnGdjowZmK5/xtRN7r4xkkk/KP0xCOprZA
1r5c7kptn8/75Q1WMQ9UaZ2YHu3whHumFn359I7az9sfwDd5kQFDawDSR2Y1YrNF+VYGVQVZPtHS
a9p7q8W73OzjLbqAM2yj8XJUmPsXjk0w0rhKaaBgVhM5clVyKO3rqT92lSvlIJaBNkBgPFP5gJvJ
3PgA3Y0In3ObcobPbDYllJwhrQRzw/mYpNA6eKGg65fdKX6K1MOov9IwEWBysoIzSHLuVEOMfJUs
I0zIXdT/lme0VX1uD+syScyx9QyC2ahp32fzKGNUI+hHlajPkJWdjudVOz/kM7htMLP+NiInqFqg
qUVUhTgO2iOYcZQGxR5mFSyks30BfkEZVYV2/R4He1M4ZzwonP/RkA2VGPRjMx5q17kWTOGAzlXp
B8r+9BlVGqmvgngf9bP//BwBwR90C0E7Ehqz38hVWx1F/80Intocr5jFFXJTP0l+9SKKAl50Q7cC
zhKIbUh7WOIbpZcNUFUp4EvsdBN3J6YGunst00BG0aC/1JkaGRLYoy0XV4ZkQf4jT7oh88Aekguu
YHnuqYC5EXKSBi5/2S/pwyiwiimB71TFdRmWV1mhgr5dxPfHmUXIA4P8FwUWiDWsmgpUr6xWmVOK
h1Qng3qGTB7wcGqn7+ogyC94i0HBRRj4Af609jGLoS+KqNTiRVCpcqBAR6cEuvcX9YgXuHGfl9ER
G9/2YuAdenFXimYh6GOiDZRld7WkuqaVgp5JXf6U0z1SWkfpYifL3X5Md6n9VpbPofqcFIIGjj8v
iezCXwGzrPgj7VK5VQGsSRBpgkpCI3mJfasHP0nWO9UAKZMLu9rr8yEG9YZ2W5uvcfg2l9eNSLqN
u5GtP4WJCGM75X1n4FMkCUWYcN5BQSFR7unyz8QEzUB9IPkVOnCh7BiChRTczMX4LyItTsro40Rt
Cd5ImE8w1QC6NioIugMo2yb6TRQZjly+CSabt4Wgrs9YdNCQg7DsRMRsSR4YC9M4XiNQUk9+Bvne
Why53iXTRZ30IELtBKZ9Xz4LfzZaLMEkiT2KXaWlGpAemm6Na0Bltezeqj+SBPGx6MILkqTHbRu/
JwXnaMvvqzwI6vSJ0VVA66ujpDwl9YU+RHcgbAR3d+KoVrzfxhNZx4T4Ip/7JK6BlzXjLjfVW4p2
Hc3K/LhNrscSAlbbeN+PSmf2WcsUr+1rSWaaePbEFILrd3ysm8/K/BhFF5+cuHCOwzhkawUxTuXA
aW3yo0mTCESqhXSphMMVyfMe3NajAfVT3CjJ0E33wYj6KbVU9GAlspZJQJrYmhRlsbaWdsTyqEnc
DvntKFTQ5U4j+hrgn3gRwEPE+bBCeDsH4QumMaKnvNqN6Z2C/kKjfomCw/YEch10hbTcaq8mcJBM
u5hxce3a5LmVMY67AjQmkAbuUssJB1Hayh1B9HOhHxVvsGBNOIfTpCFr8SqAeUSNUxErSA1Cp53J
ycgGQeurCGr5fWVZUqdUpiqgqKk8WJA2SlB8WgzGsdZtwSr4vvPDO1dWLdO5gmoSqShIi0HUQvsO
2oSVM3bvOP4ILOKvghUOE00SLSyCIaINzhO+ig0AJwsSUa+Ab1TZY2uhLvt2tkDXKbhbFA0lE1VS
Mxq7ssZQVqrmtAR1rFndOelQekOB7vNtj/zjA+db8TKa2BcUlNEv/zwfzSovKc49QNOT8XdGFVcm
4Y01hsc2j1+DAl0CpOk+EzDLp3ZxFVmyEyU4RVcBjtPZC0pbBansgrfxPSw1ZC+ZBR26P6MOdQ+8
ylkaLlkiAxT+O8nwIPSAnrR/MeJLRyz2J6iFa2x/OGqrUMBa1JhpuYTqeWH6Wjl5M609bCmCa0NO
Co1dfgXGuFXWS6UF5dYGV/GXan8JOTANfXO5V5pPUM7L7JcI4nSCSeYN6hqTmeS8mltTkoGpKRdF
fJO3GEjqtclDqjoomNDKUygf0sRvoIDUniYLL/QXUXtvxn5tXMboANz+Ht4KXn0O+yAhSXjOUTN8
TqOHP4a0+TBIuqdjIHhRW6Ip60qoQcBbBDSzFxrQc9dWaFiqcQmYxOz2aPF7g1qgIGnnbR1rCCbs
2aEKtjSyDGzSOI12iR4Kf5ZulfQ5kH9uD5oIigl7ht1aZqtgYdSNAgqKu0aqdtSEnjFaAUrByPEn
6GvkGB9tmyjIMwtmIRC58uiFEnEmTXAK4IMsirgo3IFyPWNQOtpW3EhYdWmDOpkEpYZhcEnVQjBF
vD0XnJ9/YRhb6jhDHfO8kDcWp7F+NKTmtcGJMWt3hoymP6jOCrybu3GsEZnVNqtaISctELsCeonl
wf4N49TriToXseTOkB7p/7nqHYIK2vq1P8qf3+jzwA8Wt92IsZTDFrzAkG01Bz9rr23lsVX/+d3f
Odiy7lYbMM3CAuQvsC+mqj+iaSfKJbdCy1xAd32IK8De15Tn0r6r6oPcPaP6KVN224uBP8Yrg5m1
HRZzBnV4GIy6Cjv4MWr3UOzKW+hfYweDivtQO5Z205hv/xGXWfDUNCMTTc5YhTMuBDJX7u9KyHSS
HYUMpYRaM2qAlVPzFGQG29Dc5bKymFkuKKiWkmICMkUPk9xfzMa470UnGm7IBN8Y5AxxHfBNpUca
IFEthQv/4yzjUhXPc2rbvW4bwrlMXfznC4Sc+89g161pj6B4VewbyPK05MW297V0lWvXkPpyqxeb
7Jv22ip/4Ql+G5sbDFbQTKov4U1L6m1AqyCfBvONM8ePUqRSB1qUhn2gkqkLogF364W6CAruzIXN
gQkGOi0SOZwXPlv6OPUncLubMWQKQEiOiriuPViiK05+gvGFyO6uvUUyNEUBsTfBquAb5e2Uzk6A
p/ECbTEqThsNdeTM8reHluufKp6rwJRr4TKDMTSprbTQRx0cXNJVM96lwakIj9sQXO/8gmCvjcKu
qMquA0SF25jIpB6K8ATTJbCCvSDOlWCQssUKHZ3udVp64XQZRb+37eBPEYo+IDBgE7whM24oh0qG
V3egZGn0hn/vldo61Cb1k2CGWK66H4y7As0xSHxFwprcFbCCZoL3XOf5HPdI2zPlmeIRzMaF2xB3
xy54U4cfTTUftm3l+v8Kbxnw1WZRRYqeDP0yoPa8V+cRgliyT0sCqZv+JqyMvdxVTgyq+W1YkZlM
nM7HflTlBRYMCs9S8N5nVQRGvWlXqj+UPvcHQkXnRa7raKh5QWGwgddnZlK7SMvtdsbIxmTa4bXv
SZnpKVbo3rJAEq08xcp0GEN8hjnF4NRo29CxpRc5tVFsEexLYxDskdzVsqi2Koscz7fSfG2Mpy7R
LZTHVSMIyrr7MVIFC5Kbk/6F+FaP31McSOcIEGBjHfRrHF4SXCNrO3UUJKTLdH1L5VdAzI2UhNeG
3B5NpBhQv44DyLi1UCFLZ5CApP625/Cn8X/DhgKcc4clFt665WUa+/bQG3fW8NIqok3h/wkAXyCM
rxQGOO6nFvaYIGPqFYhuo2M2zS7ioHWTwod40kJwoDSiJm8hMLP8i0BCM4MC4F5uIYQaOqhUodqh
B7MytOkn46BW15UpSMFFQ7r8vooBVl+mViIBtCCeiRqGINybTf9vIjeqelFOgP/AKXcOohZZPlrL
vBWpdRhjutdAwYbqA3fbPbguv4JhAktFjAmNSoCBhpnT0feFXi0sLVdOdkEgEgTiuv0KjMn5FLs1
y3oCGJpAnSm7pr3mTuHPBkyu21aJgJZwupohI1RqnJEAFBe3ybBXYJRp4XX5Hz/aIfNb2cPkCDrF
BpAmcAQZTyt5mD9E8rTLq+Zh2xquv+koC0BzzcKwy0SLipZR3swIS4oaO4M64R77AQUl/8rhvlCY
QFGArjXE00eN0nz9gGKkx6mK90lhC47J3J1sZQwTKrrYzMLOshFjce6HFBA6hnw9PqBa16lCbxad
XkVjxwQIqw4GyGUALiyvI7LoFzpJnAqGTmQTs1ZxWRPZxoihy3Ez6dXEBpUM2Ol+xhmKAqGpgsuU
Kh9UX83m7nHbN7jrFy9tmk5Qb4R6xHNPr6smaw0QE7i5fonseFRqTwVrCKQmlH9zlWmsoBgrmwwU
pAUFlKJ2V2o4uYl2P+ZoyZO78L2vs6Maol6FBkQwutwpXOEyIUqT07FPUjxnEnhHl/qjET6F4yC4
yOTO4QqFiU1qCuVWdbHO0rw2u6da7CoTFOj1Ha1tPxR13HIj1AqOiVBz13e2ksOoLPR7XAT3dK82
PzRD9GIpwmFClJINvVXJMItUrTMuWWMFeSI9fejKRJQxLnHoW1bz1yaUb5z7YmFJeRBbwLKjp3g4
QsNOTdF12LnzAA6P9GG2P0f5sUSnz/Ya4Ly/Iw6vgJkAOUpGZsw5gOMGRTDJZxPY4c4aZadFKKtS
aZ9TMG5Njt1b3oBklfYB+jlih6iRQ3rzHmq9t1Mui152tl0KagnMeLSoKIOk+0Iz9tT2l7p115bR
RZI9G8aPFI0B26PAPZmAEtZSQHq49M6co6nKRCl4ltAFiUYLyMv35ejEarNQiY/FzwmcIbaIx5Tr
XGB7R0UJzn5IUs4hxzQgJK4RXHFAd8zIb9q3Rv1dGYJsmX/DssJhIoDUTUnSBDDNrI60OOax20i/
svqAothJ2SvkONKPunuqsrtJE3b+8b0acuZ4OMWlB1soq3VQLxwGOFfd+np9OXf+Uomvlte0vLBb
LzGdrqqdENQk2/O5RO7vq+kvLluzXIRzNfUpjJ4V9BiAvSgYRQv2ew3Fsm6+IJh1M/VSm2UKIKwi
9iRYQc2DgUyWJEuRNJo/IVS0Q5H2f7SMWRdmUVA56+E2umRi6rrnuRb1cfP3jC/LmMWgG3HXyFCS
du3ytHCqxuWjie1/e4b4K+4LhNl7UQtoSdMEO/DG52jSsUGaWRPVaTBhxnjfphezJAh1IqdgVlyG
NueiI4AsggBPbNlFUBY/tq3iLuqVUzCLzVADFGVYSGorqI4U9akIyn1nnGJUUv0boK/UhZmjxIiG
QFMRHjVzuFXyJHRJYfn9WDilpb1sY3FD8SqCMLu7ZlWkNRaXU6tDBmHiIH1u8ALdWbsu9OROpA7P
HcMV3PI56/MHbZREaQEX5r+r+FqjbmXdFLq3bRTXGVYozN4OhUYjoypQ+nQ+6nr3AYZ5Qba+bQie
Hc8NyeTEpkUMiLiCOBayE0kFLdRtVu22TeGuV4jZEX0RI7ZZjV7L7kmb5CEu6sfyJGnqycjlZ6MW
MQby31lWOIxztxFNu0BFXFCHFzxlKaqfxDuUebc6xIdrT+oOoBuLOlng6vwdbIXL+B+ZpKbp5mUT
QUlV3VcXwaw6ODx6S/ldkdZ+ZP9siugXTVqHViZot5or05xEzMjc6Vx9BuOXajAX6tAuGUnWXVCN
gkEkc3L0+BBJ1N2zWPRt+1pBMc6Z26DvxOkL3L75hw7HqRMc7uiuGV500xJERYFZKuOlaZMGBfjj
sdzqXRjFLrDsyZU1QWTkBhF0NoIwC6STOIufLwZNG43EHOCk1bTXmt+o1KFl7sWgm2ifarkRrG7u
7rJCY+YKBI1pa46YK3n4Qeono78k9vMQRKhSvizobmo7wRoUATIzljaBpJXlYh40wEPDLaSTUhOn
Lq9zFfxgviq6DuLGry8L2Q5hPYoWet4Ii97SnAk3DXPSPm7HlT/Z2Xc3/DtnLLl60KDcpxhhlJzJ
d3Y8QGIrQ5tTmZPeU7LxuhqSG7ltftXqMLumNj81wXyUrAD3h/FNXCuRW9dZ4peZGrhFDz7TYSpz
kPUHkiCZ4HQsQ/AdwlB/VAHQFcdu7YHUyrkZo/pSxbN+E+5lvOnpWUkPJJFRXZNeRH2712jqUsRi
KRmOYwsNmu3x4uhk4SsIWgoM05Z1lPuf+3hIc1vqljmZ3Mo1TUdzzVf8D4Vi5rXeOK3/Jr+3rnwv
XRX79gnEP9mddCWSYOLtBuuPWBxntX2CYFglVMJQoJrbGQcF/Tgu5LQEtvJQoD/5v+XMdqQFNtgO
ogqukcjzhYR3owzN4GGV/qs3uBUOM6RoPoTqkomFjFvcA6hd/MpsHEUTXcLzoxNah0wQ34MbhVm+
maGVKGuDOabx1BsgjMm9hS7BnHxlvJMNEUkifysFMwnEg9Ad9k1vKRzMMUg1eEqWupk5OWV3leMN
eIwex+g0FAcbNcoSmpgKUX8vN2ysgBnvCGMbfWEo2IDCe7WXoPA+SN72KuDuJysEdilGuY5UCkM5
WkiB5x01Ai81D6UmckHuJgkqdLBtgmfiW8MgGNDssRzgGkV0r1d+jIILGVmp5sfC7muut6+gmFEL
RgLx+WKBqu60Ra+lkZ08FInAiVCYkYPMBPRel7s6Kb6yURgQo9qzEDUlcjcqFDeDhcdc5DUZkGhA
rZjaYHoUBY8VYEdK3FJG22pzY2d+koILSBXs/Bz51iU4Q0dl0ZNAmzyzuNCcl+apCci2cNKTfj/d
Go/NNbkNdrInv9bOhKTuGH4iqdv2RN6iXuGymQ2p0yJR/pyR5qNl+joKZ5NbEl52ijcld9tYHB2p
MyPZd4a4MNIeiTD2yj14u30zdKAI5c6OcZtf5Ht6ac/OCzg8nqpd6KUthARdSXDc4K2HtbnkPPDj
EVmNDQ3uM4+7LrkEO4DcPVq1ZwiZHXlXH2skJijrYAAlQwgkklwiJHdT56nypY6e8ECF5vkOCuVu
Jbr05bAdn48wswgtqw9JL2GEG6c8zUjzH2Q0/oYOHj+il/YpuL9sF8XN2PsZ+KHodVsVOROzbsic
xnKfIGLbTrQLHo3b5KXxTD/28Qq3B7+Udpd4lqe59VG/rzzpR+sYx33zSuHd1G0OSJtsz3KT40F9
q3fynXQZi85Ji/1stoYmQzRv/5E5YZnxM2Oa0yRPsIeN10E8upNw2+IFqHWWxcx7XYB9XJ6weRSB
o0+occv3gbBRgXvcW6Mw81xneqzNyxaVI6Bbo2NCyzF3tehD7VBLkUlQEvIr+WmW94O90yfZ317J
IiOX/W2VP2l41UXhIuCV8m6QKtdA+WBeiB5ZuRnA2kr2PNTmkpqn8CdcP9TWrmmu5uHZkAw3zl6b
5EkuD3p1rOb7beN4m/MalTkXQcIP9d45jNMq6QI6NZdD9ikp2UszSR/bSKJhZIJ+3ctlUViwz5xu
deVp6h9akeqYAII9AiWQVCvA6IIjUDq7JCZuoM47kN1625aIpoo9Bs2WHendsAyatpNw+4BEo7OO
NbnpdX9QPhLlslQ82ciP27gi85h4HkZjr8gRYEP9tV4I+JU7nbxsY/Cj2t9zE1unpFtJQ3OKWYoH
FJOC30gdpFfLGi5rnbwn1kNjxYdtRH6U+kJkVvdkp3UGXTUUzVYnSGiWTm7UohyHi6GAh2URdQQ7
BxOnisZqlGGJIKSLrktIb6K0TSu7X9uWcMdO0WyQ8aKmDW3k54FCRrXTkJEFpTK8SXIm+RRkk0ck
1auMmxAX5/8Njxm5PJynNBkQ39PqvtZuAnTlTleJ9ZYHd6NRC3InrvOtjFt+X0VBU46TVDYANvUz
CuOPddo4USqoHudGoxUIE2rTsB/wvA+QYKh82zBdGS2+qEa9QVGLwO1Ek8WEWyMsEpLKgCpRfm+j
PMdv5/dpfFDJpSRiA+KO3dc1APuYaLbNRLMAiYoZevo0XCiWF1elwCB+wrlCYdyh0HDKR8lo41qn
6KY+zAe8tx/zEy3wAuXgDQXSrZ56BIHzKd/JuZOdLJ8I5o8sLv4t5Vh9A+MlbaeBLibFEuh/3YAv
PXxG/eLH6yPRXcurvN7V96Y7u9OL5XeuejHrbrsTUsaJRptxItwDj3kTYhy6ySm8fHD1+/Gy2feH
5L36Fd2pfkp9PNwr/vZq5KejK9sZj8oKMhlNBdwEpEOSg7uWy/ZAPoKPTnXwGi7viFO9o67jhqJw
3vRF+or8U9UKf/H41QoNNC1N7Rj4+sPJzpECB1dD4mPu5d3kWPfdZXBProPZCd+3Decu2hUus7En
RkN1o8CcJ4MT435EO82S34ierQUof2oXV9aZKfoRRhXWxfV7ElyCKCxNemeuBGfT5WM3HPjP1r+C
IXoTqIm9DGKYu1lk/lZxhrCVyJHVzzmScayRcUctKg/mBqOvIfxzm7lC1Yq5jvoJqB39kALNy9JD
EGXOZD0auCONm932jHFWCEgdFsUx6AejAJhJJAIaJGGwtNiZFgQsQ2kGeWM8oN+p1wV1QLxUCdfO
hg4lPrAvQ5bw3ClzZZBiU0VjCtLMUxx+2HgqIXK3l1Gam6SfJlr+JdwDm6Q7lnIvSJg42z5u0mQC
0SLUfYL2/xzcUhJVHaqlK2ZKdnGi36f9LHj15w7lCoJZdCQZE7lcGsg6I92ZgXKQs8wrIyoKLpwT
9pkpzCJTC8xS1gEnya7U6GmIQKRi3DXESyvIfuLiWH6VcOjc9hPOmgOoCk1zEDXDY5iKhqKyc7tp
0CxidLELvsFdkXR7E+X5khUJij9FUIxLdroBvksNUJFl+OM4OckEXcrevkFb7u22VZzFBqtQ3Au1
OqgnsE8DKXrD+lDHUEoZODyf22JX9I0TmE91/q5b4b8awy+0xfDV0q5DNDBmaPhzA+VkWCgKSY52
FIP6+2LbqsWXmcB1ZhXj6+gkkc1sglVTmO9HiLbF9NMGR8wYvfRoe9sG48/Wl1GM15dRWZGshFFS
i2tW+5Sa720w3DQit+dE4zOjGK8nRdymBMUnbj/FNoiCgtQJwKLdmsNrSIbrDuT4bjhp82VmoCNf
MHNccDS9mxoIBcAjxoD3BHQ8Sg5wPYZ8EPXG8ZfUQLgVqgnNQ0Y/hde9f65av83hFyIbLGcdzSdF
h4NX+lPzjQvia5av31N/2hX3FS61EKH3uFbztieTlzhAKvmvoQaTOIYDhLUtusA+l34WedIh8LXT
8Kz9zvfFYcpQuuTWnyi71QUrkRs8EVoQXnA4I+wVqW2gAzsIAGyRk620TlB5k1mLzFtCx7dRXaEw
oUUibawqDVASCHY3NzpqbaE0MMyNhxoFtIH74bSvEtziJa7dP26PLXehrLCZ7a+AWmRMJWCHrXY5
ZQCRqys8xu3r2DhsQ3EDwAqKmcU8Q18xDQFVSMNeAuEeAUlUlVtuaWSQidaftuFEc7f8voprIw1o
lxWAU+w3qtyVuP0bRCtQNHpM7NQzyIVH0zJ6dYx4dpe3h9C8ENJbc01BDQKKfyAUabA8RE0L8VUr
lRE6i8tM8mr6KxIeSrj7t6UTDeSPUAVgiUyrtqe5RZCK6O0LlHgvhgEEEsP8NkvNSbeJ38/0tVAe
06J82J4n7m63AmZCddwU+JvLbheru8au3HJGIIFe8YD2HiNBU6Gh//NnBzy/fZnKxM1ct+LJsJb9
Vaa6MxJzhzuJMejvlEpyc00WnDkXv/62vL/gWE6QqJCjqF82WGiVoP05/NlPs6juW4TBJkKoWrBx
kY4LP8wa0llQvU3yvyDkWY+bwcSpKWt1rWsA0nXUi3tZdwNi+bOpIGcoRTs471IdaPB2Cz2mKki4
ztdv1VTKRCYMW5Ucynkfl7dJ8BY0V1oIUgB0YU0vRD92yS2Njk30tu2T/FPBCpxZ2MPQlkXcAVzL
/FS/1MgpNF705DCNaJt/iKorNNVZvWC34e7nC1WfBplgpEOMxXNFzaaMAVpIkCmPlL2VxN5AiE91
zWkaA/W6CfSepd2/MXaFyxg7NpE1GkuyNMdX84R2GcMIQUY4+WP5bDY5GiOeC5T1l9aznsrefwRn
0sKuyVRzXlJ4KBQ6knYqi2tT/4UKcC82LzqIvQReWB8CUVPfYtO3RbmymYk6UjiHNgpsEAOI3yTW
XdVB4SKodor5vG0gN3avgJhgA4IXCJ5HAIrM6DjhBAQtrZ2GttltGIE97O1DArKDkeoLzGgH4CAc
XyJ1hppVBU5EkfwZf3V82cTeQUSpFtK0AlhCPhXqj6obhMcAheOVZEMPaid3u7HB7b+o5oWfCKI5
EgTWJohrNCbMlXketuZC8NDWgxP2AerWQ09LpL2l5o5alwcCvuCwr4+anIBMo9hJs/mQoVY/s58n
9TfNu+P2sP8/Q/H1RUxMpHUuzVPd4wBA7yLTH/qbHsSiVXSh45HXVPdSA9Lr1rdFYqJ/SgG+O/AX
MJO4Nahe0gsLQzFXb3Wo7luDOCC2uzEmDZzuEE+FaJqS3LX5dNFbIxo85aMe5UdVflCz6MLWg8fK
eB+st6IhrtwRuEl00ZtpAnLwaN+Wyu8mq/0wBFtYqciQxEWRIKgS3aESFely08LVnDJpIVRZUn3S
YUjW3/btMUx+VWh21GQvHCfBbPED7NeYMQG2DmhvB8uBqSLonntognEv0zulvQEDrCSZDjEft92D
v/i/AJnIGtYy6rQGeAfVAgeL/tDIimuMo78NI/RCNogWWqn2/bIu8hvUjVQW+h9zBwzLQ31MwSwD
dVA8igzKsBcAL1527oUQP10k0ixoVkExgxlRaqMfkchIgGl81QTxHlLiBjwex5cueU9xFzMmbl9c
jblXQ2IsGATBlXMgBT7Y39DWAtkssLCfJwmS0auNupwMwwqCWVDPnXapfKnFxAsqy8vB4meWt2BH
qbPCnZt7HS9dWXQjT/+cwej8O5jthEht3UUVviNqZ7rDjcDgJCNuY7WivgnKJHYKYk677cH/7lzA
RJfwwvsGDQ+WhmOYSRqmuop0zL7OtENYPaaiJ5vvuTkg8Fq4EOpgitkS6H5uFGvEowGICyje1VCk
qqN4xtKoo0TEs4OrJppET6E8s1AVi0Z4YuECWGNcSiJg+R80mDVO10ZdOPm0C8ff20P3PV3GDrLC
YNblaED/JAw1HKgi15LgNomImVBkBeOY8VRlwbhMTh65PS6Wp+sqe902YvlIdu2tjWB8rsPNgC1J
gDCLGwnctxlUccOrtvnHF5/nY8UkMAPmQ1mWmTtWJ3X8KIeXIL+zVME9PH9GbLI0NmvY3BmUfDKG
cMowIx0ZnDbcpa1gyvmj9ReAZd8J4gl6ySkA6PRQ1/vchJrxA+lF+mzftxiMFjoHlx5JlFWzL6mh
iYI2exmtoP8jtQ3+R+iO0ED/MJKueAl1Kf1AY0T7OAcJ+gqbLA0EpwiOLAU+YWkJxV0BqhdlxvXm
xCDWNIetW+/K62ofHMMfegg9Ojc/+tmz7kJW+fpy/lAfTG94tVDtlbj11SgJElIONfXyGZoFOpll
f2BZ3dVKnY2Qxi2OUB65GL34h/HW7eghcPKrFHXCvv0oiagZuV60wmSyMUvqtaiyo3bZjoz+kYha
ALmrevX3maSrbqVESQL8/Ui9qunBsJ/sxNte1SKIxcTVtVUe24OkWYAwrGtJP4ZW6mgicljuWrAt
rFwDrKmELW/trXhGpQQw8gpNNMVPHC9HlG831m7bFh4OGO5RvmWg1wuL4twWOe1GeHkKrrLeyPbW
nPYPWWBFg9tZHXkf0wjqN9uIi2+zMRFXtSouyqDihRPCOSJO9FBjriXUPIJrWek+Q0N2khJeb0JJ
UBtfttF47qYR7FGo2QHHBdsrjJeBalA7xBSIoO1zy8CpR1R3zzUIDTF4BjLheCzvuTnLiZob2IEV
CLAUhj/paDpVnFz9pbWCi7g/084OngFhSRAwqrr1fboammRZ08K7j/ahfSUn1RtRJPA6XKdugNb5
X9Zx2M3XhvNUnIyb6Xa6eavd6WAfTEd1WldEBccb3fXnMIu5ApvfHFF8zjKJI3SZ5el5e/44FSk6
Xny/LGbWcwzdXYIq5NZVd/p1cCr38m3rmQfzOr/o3iSvv6AnsJjte1iZX4HYSMSozVsga3zGXVvS
VHjDAb6GXuIsu7Li66CUvFIoBMEDWrQ8loZLEMqy3SJFog1yqcFTSRi5XXXMZacxUyfXjtsjyo1e
YBBbavVxj8wS0I1mlU9Q78YtcvTD6nvHClAkYNxtg/DWBB7L/4IwjmFEplS1Cwj0wK34dh4esv4Z
JxGn6xpBPOH54BqKcZAyDBRo8gLKCq4MtBsUXe5uG8NNGFbGMC4QkNGgUg+EQXvNY1A/3SBXVOhT
Yxy05LUUMZ3zMnoEZFDFW0izwOB3HiDbsanRN2TjtF0+FioKotHAXkcfkJPXzB9xIXAH7vCt0Fjj
AjsbcCeE9/npUGXvEhXc5HMHDyJ2CI54HDHZR4tUTcMh7BHu9f6lDa9U+TqluG+x30ztNUFL2/Br
e7K47r1KrZbfV5tz0ctTbi2pVdJr6OtSwEWZ+LkqOk2KYJbVvIKpwRaXDxQwmX7UbLS6qMgURecs
3tysN2dmFc2VGkphnrTguX/p6YVsP22PFS/krP8+42lzqtC8J/j7CoTu+88BZFb2tO9z0dMHLxoQ
HP8XKR2IGbJv0lBZSMBYDh8A07MyRI5ODr18tIYGB6LDtkm8eVlDMe4sRQUKgSvMCwXRSj+nIF56
qSyROLcIZfl9NftSb7Rh0gLFki9ypXft9MWQRIkSH0TVIdaDPjQUP52DzGCVMFp7MQUFgGj91AgU
R0XMH1wXgPT3/0CYE2odorIqjAASQ3RwVmPPICgsSUEALuLF4iKZoOCAAOCiQsOYQyhuuxMFmaap
LZ1KN8l4CGS/FxU0/7lGZ1MkaFiCBA6qStCsYpx6TKeYxHivADut5la6+ZygSVBT59qxjQbidYU7
5foeT5c7o5Fet72Pt2DX2Iz3WRM0h4YAr8CkmMH+W9/OtiI4hfPiqYpoihCHO/ZvKjthNEcF/GWp
0QkRcrqi9zRIXHpJZ6MMrtTNY1sHqUes+qXQhk7wUMrzSZwW4TBQqNRwNjn3yR5qmeYcY7cwUThp
haU7UOsqsFrBAZnnKypuGBYpIVTam8sgrNZXl0lQNB6RUhuBT6AxGIJbuA1dav9zlguc/7+AWMGb
CprMEV1yd1VGdb+j1EH7UOR0kHHJgb4kQarC980VHHPawhV9OeUlMgkjHh30fjlZIh+sEZt8Zlag
wSvc1o48c7zp6CzKk3hpBS4iIfiJi0gbl5LnY6oWSqCM/8fcly1HjmPJ/kpZvaOGJMDt2tQ8kAzG
ogjtUkp6oUlKJQkSBAgu4PL11yO7picVpZGm575ca7O2SpMUIAPAWf248wBlD9RhWXjdNEVKB70v
Kidh9nfonX/xth9Z/V8TvZMF/XCYWC+PVt/FtJPVFzmGTrjcONq5LA26p/qL2/fBwP4xVwjAgo12
9DFDev+KpQD+sBsNpuEpoIy46dUsE29iO+5la1EjXBt6wNi5tdLiDZiQxFLDV3jHD/fYh9iJf6yS
oa5yYudEZi+adSiqlNWwy1y+rb0gKtshHZwZfG95ZObLsqgTu/j+ufH56G7+uvCJKUczXqPEg4Un
MLsOfCOJjvrpi3Dxo5vp4xDZHsq/qG2ffMVWE7aV5yFkIP56ydZWuQ68F3f5aiePZ+PUiANVQPHA
EFb4G49ZNYyMDdA4iO380sMglpqtmFdiY+xua6p+w935xmseK1AqLrmMbW3vHFl8AYf88F1DeF9A
PC3gV0+sEIFuPAFito/HXsSAlJYqj+p2Bej95xv30c2EON5/rnNa95yk1QVA2ByJectrysuVtpun
JbMS4+Tgnvk+86/geh85kQCXAOqCDsxRePJmbKmFsacGGl+clgmcY71pFfLAcsouKVWHaTRF7CiS
xY7tfKX98ZFdAIqbofoJlRo0Ed7f0hmTFWU7K2T07ks5Xpr6bRnjqUun8X/xvQYUBOi+D+gqqDjf
L8TtieSVg9TdC7413bYsHzv+WjWPg/WaXX++hR+09wCEZwyUn0C0IhQ7ealylMMMM4dvFPKig0ln
9LTG1C4ubDcN7DRwCoRx35yvUtMPS7i/rnsScUxVRYllOpg8ln6f4iuy6do0eLom90G74t2qvf/C
yny4e64PbkGUKPC/E/PmLQLdGGdA6CuWOHD3zIqo/WyVd5Ae/vw7/ej6Bb+sdGLPhDuqgB9XQpwX
hU7UWM8jlGmzLwKqD1BM2Lpf1jk5Jvnk0yk4riNBJ3htb0A7EskdvepRkU/0pc5i9/b/6c1+upBf
wptsLP/6DjkqIn120apvqrKgSvvVqfxws5By2a4LOkiIM76/AQvUvQ1TE4pXay+2N/ZtqmJGo+DC
fspvlrhc68sGyWW0PH7+gh+5IlQn/7mu837dXoA6RwUjTmX3kputyQ95mH6+xAe8ONi2X9Y4uXHG
ElRVBGsYSE1Gzj1maJNpG2y7JLtRt/aYyJjGVuQm+bOIzwCaj/83ae2vT3By9wQoZCi0HPp4cZzL
arHSpl5iD4COJbg0ut3+fOF/e53+T/6mLv/h/br/+Hf8+1U1c8tzQI7e//M/Lpo3+duleH596/79
+If//MWT31u/qfPn+u+/9O5v8OF/LZ4898/v/rGSPe/nq+Gtna/fukH0Pz8fj3n8zf/pD397+/kp
t3Pz9ufvr2qQ/fHTcq7k73/9aPv9z99thnv/b79+/l8/PL7An7/v3zrVF+pvf/H23PV//u6EfyAL
ghQSSEegSwwr//tv49vPn/h/oH0M1D3yFPS2oDTz+29SAcb15+/ECf44ajMziKcHtn/UNf79tw6R
3vFn1PoDcEaLAu2C5MoGWuI/H+3dDv3Xjv2GeuKl4pA7wbtAPQcn/ZdA5piHosiKh0RJF52cU9/e
+TPIfic/i/rBmERDPD4eJJDIAMwnFR2s86Zur23WrthsxF5YTr/q1bCzqH7StdlmntnoDtT9rlUM
a7cyqdNaRaScfIi1PxWxwEzDEIZXvO+hn/ct088qg4g3BMN1Xu4wMhqJwftmenTpG9afG4vfzj7v
L0inU7+ngKv73wNNX03tQI5kFClmIy4habU1ffmUs3BJQCmLOg0bpnvZS4xiUmheUNreZ6OXFH5b
RDwLwZhnxgsqizMN4GdSMLWXEB2BFBaiN3+MvQJFEqmXrfTx8MZhScOqIsmUXaLQ0L25dHmazbSq
yqCIOj6mmpgfeoJihRANeNyXF5DIXHgYyoxII8SO6T5x/fIJZYYh8Wib+oX8QZZSxUoND21bXw4z
RqWRDUSZG766fM/cfMuL+4lo81RaLsopPWSQB3cpo2bMnVjMeEzTz6WI87whtxJwA2mmaOr1CFSO
fx1UHo+bDjIGzSIhaKyXB0/0IKae2NryZSIorRM6FWdgUe8iOnQXko9XzDgXlAWwEH3c2epQhX4Z
1Uo+Lq0torCZdmGV+3FvyYOrMgSybctXE1HNKqgcKyVjVq4Xv74qgLIWFdocAUQU8uWKZeJA2/qc
hHTXtcUQ+aS5aYfyOgfaPSY5UanXVyhYE/+VIKgjvreb/KBLZo1fDkBoFtF+BlmTYHViICIjo6Xu
yBnuSjTY0GBcPLXpanEuygns4s1wKVt6QwJObqoW5U6Z5VAXHUO5doblnrD8jFXqRrcLRKq0fuFi
smJ3ovYPkjVONAA6sDGIKeKOztk9D+w8kbTIU8U53TqYZh7KclmJqcjiWmgeQ4XKjUt30kmVw3V5
3WXbZj+0DRbKofmGWLlNWsXGaHKrC861s6esAH+076fh3M0pydwpLnV44O28wdQPxJZ7f1fUrRv1
83Buu4iRiCXapF9sdhkG4zPj/ZJq4ZPIViWeSxcPFWS3gH/JZyTqbIpI4e6roX0AivvOIuLgi2JO
Cw39SMGd6ZzJeisWd0ggifI4DjZ4JFttVhZt7quhwm101PnYjD4mFbN6lQv+QsvhYCtQ+pS+V644
tTZheRDMQJybs3Hbl1CDrgfN0QEabSdC//KMlLqOgTIG2WFx5Dm0MaLrT+BJKwLxOtq8jiRvwe/U
Exfai8OZ3fI74GhM0o8QvNcCF7xAeSH38Gfl9BrKam96NGSKzIXz6kjstPXOn3REyKRjmzsv0jhr
p+NVrDGokdQcGM4icDchn9qkwmx0n4tVIS64I/SqwQUp+isogKRh+FTaesJRKF+h6WsGGiaUt5cF
64dYlKD8Z6yV+8HMNQjkSz/HyLwBFVtla8i6oxzjhk29apexSx0rL7Z2IbZtZsyT8JoxnVHJeIDI
1407zPs5nzM0d6HxwyAad970oRvPkyvhkHIeDXLwkrGm5ZaRCUPjsoJ2/GhWAdiGEumrC7pMh2rJ
dxooqg3rwOlnbLnCQWgux5CczY0560T4ffHNbVmO96J247YuVFJP5I17Jlzx2spWVp5d5MBfscXZ
MTOfASMOiLaLmSfkykheA4qFFGLzHmEe8oRx3SlaH5yZxj4JhpjnPK7VuFHEXBbBcF4q0LTbVi42
oAgpojwfzwY32HUVcZImlN5mCa39UJMH7fWIfbSx3sqABlEQwH41TgBgn3TqnSXBEAQt5SRY2mlv
CSnXA+C56CvKMSm7yU2p9tPZyBvXF49Ve61mupEjtBjzcsA5ArK+NznCw0rMt5nYLqqF/R5s09/P
ntMdSO7s5LislkHujjM2FuC0QRcRdwKS0WVjOnDHhX84jkpBq+gVugs6niuvOlRecQHeGEjTiL4D
pVRRrBrRT6nl5xdj/exUEhyeaihjv5rPxcy8Z4OxZp733RoMkDRmoJFvQ3tTKJKOvZWoTC0RdFuj
vvB2Yw7iSJufE87vwfnjrQpT7ypSbTnk5mq3bRL0o7A/aJijYvs2+8GEuUBx5mVBtnU8Ccq8fClB
LtnElZEracHH6OHA++Cu9eANhuzMq8bvlq1RfAjjygWOB5iJQ5Nbb20n7mw/W1aKtW5atDhMyhV1
6hWTHfFCDpjKAMnG3GdpKBuOmQFw3epJDxtwb4L4FhjMuB/Ga2asx4kvqfJlAcrs9rmyCDIUGwZg
pJWXdqBpOIQhPJBZxkfuZw2wzJ1tr3UHkVerByZlAvF/OreLm5bga1/JzrM2jiTLw7Qs3wJvEBEd
keO4TQ1/RZwJcZ/bbCZXmbiQU7kTqihfeJmblC0Eus6uX7ioTWLmR2eVigswer9YBa23yzxWG1Kw
4RtnznzvzrN6nENZX1mVuwpn4yeti5G5dHZdHbnhBE4YQJwJ+1bLqrstLTPGi/9NNm6/hZImS4se
irz5iPqdUjCypPKRmAlUY7sxewo7P4j8Bj3E3IKoLQMlWBeq3WRZACzpt7Hz6D6zgzFZiAu2iNl9
BqXf2kjf3dY2sW7QG/oGkgX4Mv86g2xrPxr6jeWKx25LDjR3ZJQ7Wu5Gu0cCoW2TNB28paiafovS
YzqTNgIsJs5UftHLcleE1naYHPCX2rFyQH/nSr3pYeMdC3ymvIgrX+1r0BqUHNxtwr33ud5nmQe4
KUaHdQjEbRemc2Z3qTCcxl3QbObKvq1BLhMNNbplekEVKJvGC7Bwrov+eB+9PGlqP6pmHVsahanS
h89Ue2sgqwnoAQmyySbMLoJiuMkd+jQrG429Cb613Y7cSjljd52YYmovkIIoCbh5SwxyzQp6DCDP
RxNdFPa5XQ3w86C+wDxbCeWemjlvTifWytlLC+wj4RzNQAy7Vb5h7mUu+auA5hlEfpLGQw/eTIiX
oD+i/BqaTPm6zoZNxpsdxn7XAmVohF3p4Hk70vfB2g5bbLkkVcrn3E8ytlxX0junyqioqke9zqfl
ToFjE08yujEthmGjh/EestOoXs9waP3sXQwS7+1aL7nvndkW/Fk3Lz+MGQ9gSilTdwSVnOw2ws63
lDsXONQI+biKl4VEng7TUXkrUUOrqstArt6+tN01scabhnkJqHiTht4oJR5Nk3+Tyl43fZCCv3y7
ELGvc7L1tXWu3TqZSNkmqhROMo1TiKoFB+ZIU1QO5x+QqXpwISl4tA2Vpx+V374xC0wU4xANmdp3
XKxHZ1gTztaoy0cuVKYqd/xuxnrFvXFnmHlc9Ca08rXSOaL5NqV1uKfVebiMT2Z29l2+t9h17i1X
agrPBuGCX6pLA/QN26Lde5bG5TVVVNgwZGpqz1pwKEdzPhyGij97iHUhM1DHbRggZmrkC2r10B8g
SVMdgJrOoP6q3SQMMBvTSHzMbHk/ZIWDjWia7WfPR0QVHrRWF4q2V4a4YEzID8dZJb8KLt2pXi3t
Ne3IFFkQ0IsdcSH43EdEOweLz0kPrv5kJHAm2kKhAgZnG86Pk7HSDFLgnIsDQ6DqdvaZ7/j3nBV3
jWQ8WnKer2YbvXiQ0wo+XGIc4pHnrkiMogNcwrCZB3rhz6+GFklQluD57uYE6ihRO4XbQYb3vYfg
RffDbm6tdHJoux4ouTLUvtPNgz95e+CRX3GSeFL31bWTKxkZr8giJCP5aizGF1ks4SpoKnDJMXaQ
c0PXsqk3y+Scl6V1OXrLqu5AGdV2oDPPhhHAHv/N4y6P2mG+5xjKQUYBpDPcWH48liZ8nBArlXBl
liR7IcF5M92hlbVuSIUOegiuFI+Za8lNMlvdhZ7sOHeGswo+sCBTEDEDFzBM7jZbsgjg/EdjQMbZ
nM95e6AkuAkHMKi29IFlfWTD7MFntKAGd5q7YXmpvOfSJW8LPePEvbS8ladzwMyq4mqe3U23DAel
B3oFnMr3SfGDstz7GjWo2GXzqmIomOPpioycuyNfVUG/c5hZQZPwB3Tgr6bcrFTz4JT+W0G7TV3K
s5xb03mOWSToD1w0GqinztAdnDaytSXC7HWRQL45qaYs5fawtbkPMSfvO8Q6q7jo1JYo6sSj8J0Y
Y9IH0ZA1d5YVlBA3bds+VQH51jYemkHllLpWX62C1uExgWsQ9bglY37utghJFwJjQ5GmR7wb7Rio
yCDO5LgiVpvHFVR7IrdofpASfPBOBn0RaV1XJAggAQdrzn0DWFo/0q0NknX8U0EBNrjNmuKxqSsE
W2bY57Zz3mh9bxZRxxOV466poTaYze49q4+qzaAWSSgtX/qG3ShC1Vr21XPhIJakgdJrRKZ3EM3B
EEymtwQormgg7YPJ9GNdSYHwh+RxV0x17I/la42kFRrCkwVBCuWnC/CcEUevJh/VtdVB+cAegsu2
LDU+rQKhpOouwKlyWHLvvGKWBN4eVdel1bhR3eJCyY96UdlhfqPS+SPxYAYwN1VvfGBF1yVzvUR1
07K2glmk3KguGptaR0U4jXHolXInOgvt6Zln32w7vy20L5GrgC4GnzZcVLDEORwY2ThtkWJzDCQN
XAzIOlDvDYYK8Bo2nAGtv8Skza9AhRFPo3MtA4whe+Eq410ToVy8CpV+o759KdolzQTmXWc/Q/dY
5FWTtmMmDz53kEzokiZgrSHJZOY+LTwVxp7i/g0HNHmFr3SCfdjOTo0cMke0Mqnpss8q1Gw8k+0B
SATOhzbEOWODlKj5NejchiMUTfzG3jpViUhJa/GUBVO99cCZjRTtNSe421DwmxnORuU/KBLsR4JE
qXN2nlv/COBr6Vw/FZkVbNSsQHmty9HH5LN5qvl4n5VyS45aVEEOyqsOrm2BrLiw6N4xOOaTdM4Q
morIg61KWsjxVI2JGsL2ngsL59vqdrAbK1zNwsUZH0mxhWupiY/Mw87g/FwHobAKUl/a/Bks7PZq
qoxYh8itwUOKGsxUQJKjME2RbXkp/HplLZiia4OljyzcPliP7AyEQIe5o0Cr6cWL86PO0uI790NW
vAxhldiTfWZ8ec5wEoOueM5x1KRPbtGT9hO7qVZZ2cSilWkh2zwaF3vlQk64zeYMVRi45bJWkHHP
KqjUZMNKsiFyhnzj2eNZ3kKQvA3ntLHJlAyKQyPYlWfAhpyXCNVqR+7akb+xsFpxZnYhpxtTF2cM
VFpedjd1KNeOJgYyMx0CZ+e3Q2QGEXcDg2ic6Z6yEPJGon5pqxEjIsWZmB9zH8O2cr6iLL+Y5uqB
yGaPecuNi6DNU8Dxh3yHaZ2rQJUx5XPUtaRIQKqwByX4JSg6UUkaLnPzTU/lddkEKmLLsgKBxgOq
CmzrIyRGwKg6uFjCUCLwaA7Vn95ORTnzPUBOuzHT5wOE3epFzIdsMhfCCa9wLSEJ0t0yMDPBnL0x
xH0LHb6NhcbsSafOuOTX1eSE52YqvXs9tNZqgNRjt6CzyQVNwGv8KIyMrAzqE46y96S0/CiDn4pG
LzwDrd6d6XKUszC9uusKfgWBtmLlWhraolKf9wbgIXtYbhbhh/E4VBj+JN96aV/kU+ajoeggulyY
jGWrH/IKbD2RY18DfNgiIhL3jkLDetEoQYgG4fsQppVxoiq3KSKU4kdXtWqbWWN4kGEzo5RT0iEt
ocXZ8urSc1BQjEDvNQ1phzFoli93TgjLCZro+SxbfGjhFQcUhsKY1IUHx0CtHFliydeOhSDHadCu
X7l5vgXABgki829yOd2UIE41GiH1v17LP/DXVnXqR/9pJf9Y8b/p27e3/vDcnP7m/4fl/GPj87+v
5kfPMhfP39+64teC/vFv/lHPD50/3BDdU5CII3KHEMA/6/lB8IflBEcsAPiaHUggo9D+Vz3f8f6A
2Dsk1lxgBShmGNAF+6uc79h/oAeAtMwC9BBoDAi+/Qvl/Pe1fJ8dG+X4/CNmGmM73inDWp0jbyxI
yDcoNLO0m+ZynRfUj71FinVOK5b+8t381U74tX3wvnuHSckjUu7I8wGRTzBNncohSGpXnZEy38zw
JTGzu+yWGQwIz4spD3NQWHtgo76ajnrfuvvHojYUGGzUi4Lwb3ITTheMg1Es3/Tahc46yCATW3o0
IvjPL97v2Fj9r97Iz6WAPwCYjUIbD+2RkwavNO28NMAbIjqvy324MJIUYHuPMquq0tbGyAvv/WPB
B/9VBNZ49/nXe7I8IAgoZGM0xMIYmB1iR983Kd2KLSMUNNtN1Q9QlxY1TXu1kEtobZAZM9XtEgU9
WFxKHugXqNl068/XP5mMPTLZOWCUg4Id830P/3/ke/mlDYyQEo7Ms/UmG46bDMN8N3SEP1WG10kx
82WMsrZgZ42jk1zoYa1riVpTPjlIVkzf2Te+N0zrwB7Gh3GmIk8+f8CT8/7z+cBxgQkxB12sv6lH
cuWiSygsvdEoJESiBtSwcydvEwi0anpk61+g/uxjO/qXA3FcEPN4gY1mfAAtAfekbUzaPuiPBekN
UDfIVBkkH2zIu8BYrKxMsWtQhsFdtlVSWUW2AhcOOGiqwZ/3k6qqfvX52//E1/76NC7DjNJPi2PT
I2Tu5GnqAdLIZMiqjXE6hsJCm4cqAgKy22H63Z8i2hbl3jSheuCoTXpoEa67Y57XoV5ZIp0PimsK
FM8TUw4afnRqc0g9UM7u835otu1cTE2UNz46Y1NvIwQYA1w4Bfuyr6Um27oIRoFhEOGkmVHZwbdr
6wuiyhOGAhC24BUxb2ljl4/38PQGYnLHRmuT15ujNBRiBak7mvR9M92J1qti5TfTvQp1iaL1YIfn
lkCCq0Wd71uMVK2r7Fixq7PuBTwS5HLpJ3Ej3MF6mkLofM+mFDclIOaPgXKzrd8N5XdqA02llt55
HhaCNtIke0AttWPoPes6q406uXSHsTZmpfNQ3Hy+o8cLfbqhxxF4zKLTo2DUib0hZsyQCxZisyAI
ibyBVSgQuV/JBp3eGnynNibbLMemALDCaby/1YFb+cOE59r4VZs/kAInJ+uBWkMh9g0MUV+hLE/s
9XELbXS40XqGt0C16wTi4aO2VCwtlqO1yg+V4js82BSHdDJfmIMTd/SPlWAmKZwt/PApkUA9OTKn
XSc2o8nzgwjldFd6lrhZiO52A+XiprYLfv35np0a6ePrIRJALGCDzcQ6nYOkYRBCdUnWm571+Utf
jseEu9K4iaWrEBj6hUfv53ACFrAXuEStS77a0I++YQzvez7FiL0HT/F+Q8noAexsVQ0gcj5JuGuh
6gDcNZ9jx62/QiN9cHqwkwG2NPQw9fmTXuUXn2AoZj77CnQ6DfHFDUOKvOr56K8Voo2oEH3/+vn3
e8I4/NMEQL/csYG1xHeMGOv92ynXKjk4OtXG0npZYmZ8t18VPriGItYrU8cLqZZL289lUpAyy9G0
DyDw4rQSJbCCB+VWuQ5CciThL4PXDi+10xj4a2g3pyP3yD5jffP4+UN/uCNAobMQlvnIfvD+mZ3a
qzynOBbKUeWLKrRC0swX8izMmb79fKmPDj343EKQfNp4D+9kKRlw3Wm8EsKhNjvYTmcfhm4ad8TR
wY5BTfmsoMbbfL7oB+9HsR0OYIuh5f1tZmoZma7QqZEbFIlY6lOJvBqNjY10s6/0XT64X9D7DMEL
4gMq47PT7S/AgrDMjdpk/VjItPbKEqJRIPM1THdXQ2/PW4f2wN67g3L3Y1DnX8DvPnpXrB4yxNaI
xE6n3QZr8Ufi93JTs3yI6h5vCN3k8GLgKvxieOH4Lif2nwIwxkBFSX3/b6EtAnTvaCzrDYPP2k2S
drvOW+CbA2uh97nT+VBbARHvsez41ZZ+8D1jlg+0A8AyI9RlJ+dIBxXQAaPXbLi2zJqyjF8XeqY6
nnyRHcplhu3iozNhFrMFLgw1K0Rbn5+qj47ykcLYBybdtf+21UsXoIMeoMXHCsvb5I7nbcceIziK
d1doYKD8KiCE8kVM98H2wmKCuhn5mXcE5r+/qmCNo5buYDzzkoXnGTGI6HxH10UCTP5XWlfHL/Fk
g48gMN/6SUqHLO39Yg0ypKAaA7XRiNXOed2iWvFllPrBIs4xMQNyDEYhcE6i9jqkrbvUBSwCihpl
ZDckhKxajoby59v1wTeHMW+wh+DE4q1OvzlUXQ0B7Sc6sp5m9+DD77qoaawJ2rJUNl+cjQ+uhgNf
ikzKD5FHn6YirRorM019u0GE7qxrtKLBHWMhol28oD4riCaX2aAMj0fiPX/+nh99n4y6IXB6Pyk5
jjfnF49HSoQA/STbjag8EGca9gIlxa/olz44+xTsuzj8dogZiVMfHhILaDnLrzeauDiGC4KGJZ+6
Xd6PPO0qPYIbNMy/Cl4+cOa46yD+xZvBVZ1q9S6smIpZZPWG9JLdy2oml8Ey6duAqnJTevVXN/xY
ODm9ABSZLAUNAcPg8OkFyDHlV4sjdAuk5Rh3mWY0B9B4JsUPXAb/DoYhJOjvhuPd0gTZZShHFPQL
rtDzyN1S/2iYLW7G0kEW0MrZX5Omp0Eyj8WLyzhif0AdRhojLCgiwOdCuqKFNht0dLtbBC7Nt89P
xgc3AIzCwGYffS/qNye+CdPlXc8kRIuchhCUs4WHur3OUFEsbfMFhc4Hax0NIxwDyB2POpPvTyEG
ippgdjBhMnokT3p7hOhPS7p1eKxF/MuvBTwqPJAdYJIGlZ33S82W7iVoM8XmZ8Wjs3xQv2UBSSBg
U24+X+pY+jo5ED+JKjELiYkdiijm/Vo1z8loTRku15Qjo+49OqJe4DVruxXWk+ydxU3QjFbLRS9m
OJ9hDrzv4NUXNx0ZJWQkcc4u58As+95v6ju2TLYBIAZoCSBv1MvnT+scncF7+w3hm2OkjXIdjJ53
sgmazZ07FyiI1KPMz5qRNs/CF2TfdFOBjhLn+ctgFe1t72qgICobkq+qdZar3C/0RbmwPC5sq0db
EtDH2kcuosRgUBHvu53HTXA1BhJ0cnwckjbz6rMRCJYvjDYSrvemFPUChFKYQAZ+GKLZ+NZP7FnZ
taaqHNFsOkXc2Bnb4TFzHAbZsQYd4Zi1Gh1X03n1y4h4AF95hfZnNKOkDg6LxdQh4EBBwOOgoZqv
ymZiE/osYRGA1p6w+wIYTBmNzEHXSinPr9eY4G1Wal4QuExMTNMmbKCNm/YgXQzSEjIN88qbq/a5
YEGDdqzVAPOKxA34H8YWn0WBOqsq4gOtg76CxkDNYWZTdgBHoy5i182dixJTp3U8d75e0FJEzr7W
Y69e3EIAO6LQHkh6PxzRQWI56vulv8vCyr+z2VHsdGA6WpgKV0Rj4Nexu9Wk7QxzMkSJGy5y8j1o
MoqjWQrz5nfL9VLJH5atnKSb/WX1EzY1V+EQNx6a1E02LM/W1JKtW1os6ivlnwtIZeP9TXPrLu33
MPP5gTahtUFBAZ06jOqwu4K6wovAquhtnbAzBx2QZVgLewm2GZC+F3mhxcYhR7j0CPzirVYzf5gB
fnAjZYFlu3An8sN1wE0fhEdwklUBtrB3QVt/yzXNLqToBM4rk2qFwdugiZu+cdO+6dxlBVgyw3Ru
A3RmhibxQQl4V1QfMvMcalpZqTFuEU/N+NSpyX3BQVDAVbr1/NhOjG+BOCbDCllItYZOOgQ9gtZz
VyDNLq8RNYseRRnzCNtZv9oTpv1QY6N7UYvmHrjPAVjDoT94MgRoq3KqBns0Fs81y246H3wcNfrf
kWRoJaYOCxQavMSeLroR0KJyEmEbLaBBBlYz7EKQ8nGh0sLCcPMEAtrEWRwGuIKlLomW3Z7Dg3/j
XjUnVpvxXdBnaMtTaaWyZsFhDmvJIqn64PEoJrlduhC9IQJcSDGaB7/xgMarSbErqfu9bI2bZv1E
N7WH4TR4hxtgX5/9vq83Ep7gpjdVe+uWPgUQAUno4KiJRqqtzXk9WAz6oxYtVh0I0TQakc4LUpbu
qqDoqM6GVTuU8pxtrr3yziY2WS3IZPdWVqy8ugThlymTgY/9DvXaFiRc5P9Sd147ciPbmn6VeQEe
MOh5MxfpTVVleZkbQpZBFxH05unPl9p7gFapp2v2uRtAEFotqJJJBiOW+f5/jeWGGU8M3BTLuNUx
IsCMcdRyrYup5iYFzMrZgV3Pu0TUwaqIcmY/pJJy9irthr7fdvZk6lUclmRQmJt1yTrCBWXNIbYX
nRV9neqsINXxol0AQUK7LPHXRkkBZA6BUyxletMvtb0JQzncSum63WrJymGTBrE4LosABphrOzq7
nmOtVUZPVAx+9HkYczZrvEc3yuC4smaNi2PV5MZa+YOLNmyW8DzJ8qGZZrOfpkz8yGoQ+iT10xfL
DvTXpX5IrNDhnGfnBM/q011ivPwyLYm5CVUm7XVRdRlNvQDUwQ9q/hyCx/hjZXB8Gc0dgg37q2my
6aBkOp3GxbIfGWORfu4Fhr5DOarjbKYFXjYIV3HjcwyORgyPNV3EH0Ff2WuwxWTT2lO385XzobUZ
YHKwVE0zopngjCg/2PO5CD0YuZkx2ZtCawNxC0DykoxW/8ErSPNSFfjD1p99Ve0In4fD1Dnztyic
FL6sE9FMMdp1uQ0N/lerKqeRXKeze5n9iC3br7wJoDlePkCyioOvJqiusB/MfeYqi727nqyvgp7s
HuWG3ObZUL0aKaPzZAPw1g1rbYO7HLZQbtIUa3scsZ0bVNHtpULnmUxWhoWMGE5+nLTPli/9ZlWj
JfFZxI6594HkLQwQB8GU2Srxdin0itiKdgGf8Md6yHbEQzHenTHjuPoFuDQ17rMP+0dxxoV45eE5
9U73ZtinRVV9D0hWngbPdb+26uc0FrQYFq/8QW3S3YZZeC7Gm44NchODdDy0Lswq2pVwLRdLr8vS
Dp9qUcXnruthMNMAmtofBzZz6dbJl2Bo40tngD1GPdQnIBYrWWF+138Mxmq6FUzvWfuDPPsNXHPF
zBtwVrcAeRVMh4iRX4i6qfe8tv0utJx+uywe39V3+g2Iu7UTVeAd67m7niDEEJ9HDEfh0inPPWUt
fMHH0srzXRE63UF48HIsfAN3380/fMv0t9ZUese5nM0nH0hiT0cjf3CM3+zbKDRPpQM+UoWW/D4z
SOnVjHm5rWsGqjtO+dCH3isiC9ri1ghXOk6TvZLORPdaarhNuJ2cbwo8PHzyrvRXH/npqXL7ADy4
GA0QxwxvMbv2CA3oCjiYxe3OxmuyZ1UpkNGmtYqbavDGSz0HjT71ne87W/6Bv3HSaeAhyDJ9WLw8
WwMIB9vK0pxsWP4zl8vys2dnDEHkUnd6bgBL9omMINx9mkihY+4sbxAMRzL4GrJDdNHTEupg3lDU
TKwVPH30LMOpetBdYtC2OJbM9mMniE7b0P0hYZ92Xum29kbNdfYQCF9uykrWGMpLoIFkjs3R9wu9
4e6XiEGtw0y74atLuec4VQMDP0rPH/ZBAq+/kUNT3mCt336XSS3lejF+umxKrzb0QEbSsw3mjM52
isFSq7RUP0urF3cmkP7LECsYlU4M6c1QZm7JKAf42SjWQ79p+8AEW62C/mFIjXNYIq2PDqohLPMy
5zzHUbhKad3emdm9Lu1+OcPwZxg/gxuvJhNgEhSIZpV47hfw2wi/0atLiNVCUTD8qtiMAbL9Gbjz
EZ85JqrAgdGPNfVyZsOCYovVdiFaObcqrQ86H9SXYUpZ8IzqMyD9x66L45UX1cNNmtF0cHO3vNS4
ZG+pA8/raNI5eij3az6MzQe78adVvvTiY9ZGFiRx+CqMQGpb1DA6RWl3zP8I3WM2obqaNSiJUnF+
CBYtt+kwdptE+dYhG+d4I4SChSZEcMYRr+GB1JEZIrgQDD7nvkXnZj2z7T/RRqv2edrI26XLga0G
f1C7OhzcS1FI99EtxuXOMvPI/hV3FALD+LExSfvU0I/r1oUzDdDPNi1Ue46OrH2NsXljbbqxSV6n
vG4frFHnzTrTod5V11uEr9l88J283+DF2RzCZky3bvGR049dXDmpePZEsRD2zxBPFIBJTAR88W3a
BkfBTT7Z7fIlkg4CnRYK12kL+yDQOlxHPpZyZTV280iA8zOwKv15WFRzHmTzoU+m5lPYxF9bMxNq
h+yBgv13LHyozkZ8TnDOvYcszrcqrZbHsOhe0V8lu9yxsgfZL2XGEAXmvKR1Na1gipa16INx0zd0
IXuHxLqJu+rWDtp46wVdvU3qqjlHcYoMQJfxLgWlvirfj16YZbckIfuZA5ZhRO4sdhWQ94cmstLj
XMlHz62ey/mKobSdOS3KmteTl6ib2MWaiXeg29SJ97XPimtsNwXbGK+ULcHmFuuS7BNTw4OTJHjc
iCZIDnm06A1sabS18tbaTYj8VlNQxWwGU7t1KnUNNJvbOe+blWq619hG9la4PiLE2DbM+xZJtBaC
0Z1gpFlsM6Es2WSeFbzkc7UgK7TqXK5CAZE/aRGv2yKNMWGzgtu87ORaLHrAUsqy9kvmopsbqvA2
B427TLlvvhmlgn0IaNPrxN+JHBGt7LPqQ49n2H4k9dk6enyu48mhyWP81zLLitsGPcy2LcbiNrXi
eGNnh8xT86m0jX10ytG+a/pu2ONc2R9EnUarrsIAqrZMe1qq1P02orXaddcxpGmN60rcR9OL580x
WZZl1qHx5IkmL4SZdD9npT9sJrdEnNbBaI8iaSgJ6ENT5cinfeDxElqOKMnK1F08dmZbNH6/dcba
u0TaDa/KpW8CN5DXDmXDgR19OCUNJiQCK6St1/vp13FGlRLUyDxqxy1e26DvvzRWoB/iLMg+OoO9
8mr/KtyJ3HM3Ju0GUqRZOX48nCyI0PiQKWoJ2puY8YTpFc+uXKCL5aB+4gDIuM7Z4J687GVPmTmz
DzaM5V0cyHrtpRy6tpVYW0v29amZiablkAw7eEF7wyMr19JYDSF4h35gjPbu1Q2UwyEC0RgIlLAd
sDI0Hn7erACxcKgfpnljzWWzqxjCunbb2DxORZkeTMZeOFYF7hl0xxGdsvcE5DCbvKz0LcJOtJ92
xPAVkC21E11d7ywAgx24p4stO4F9thrzYridkQfeh8EQnKnRIG8J3IV1GpwahLZqE7ujvojMFxeE
C9bBIqo7glb2a4yZkl1bp+ljSc604gPGTRcB6tK2R8IaTdGhRBK7nmwj2FRqG1vE5abU2VeGtAR3
Ze0ND9WS3w2KAH+wlu8oUBEnVcVtlCGKdUbH+aklphl9DRW4hH6JcE0GH2H/rHOp9eKs5qmH9raD
/iUZHHVTI23ZSF8BzQ2f6QkYPGRtpI3FcLF6XW566VgrxwToRu10RLSAVYDndMWDGTTnNkVwmEvx
xSuNy5C7xOtPAvqOxLzGlcXJJG/7VGyll8SvyAfzbZnjfYEE4qZuqVeudb6E6zCj+eEN3bz3F1l9
H4itdh1Uw1GAw92PudYbx2HPDW2ClRUDbPDSqKva++wN6NjGqrS2iXCqF6ttk3PUBtGuSIKZaWqg
w16XAGhO6XwBGfkapWbe9EvGEMxGhl+L2ug1eZM4xNLznnuflFdVgdmIXseroqtyd5UFZcjxkS+f
w56nJUwHGu9l6YuO4xu0KdMhCke9H9upuyujRb1U6JM5UHSyGYxbnEZ64YwQxVGauxU8w+7ucXti
+Jong72Oh+ZL16fd1m6mO13W09pSLG6/j81DkFb+N7usXx1vVDdIh8w6mydg1mjKTnGVBLs8BFlF
EOyMuylo+5smYZzbXHTY5lbkj7DoUwSQPWXF2U3mAkmx/LlghoKgx0q3ogzs9TLDt9sJddXVoMy0
61zpMFJ3WjZ5xTQdoYatiahjMfk5XjFPw0M32RcHx/eWnxMR6Y2VhGI7LsmtlbndkxsUckeLCSwG
HG7TilB/dxMMutzaaokOePMoIfkIP2mQ3OfgARA97I4fwmwa975nTn0hITjT0TkP5fQ5LpofMsvD
XdgIfRj9Zt7ZiA738ThWp2nQAfSxCYYfFngV44BTPbzk8Sw/lFHefPfrn3mDltb3NZKzBLWuowKw
dGepPqW6zjaOG/SnZhi9U1FPw/3CmDEJYYoBh5PE7SHJBTpwPPaCvV0Jbz1dc3kjU72jbpc8pvCs
jDNZykOGAuuJ03VaO0Ylmzwt0nViignGOfT0jvGCvEkF4z+KFV0oAkZdmM9JNU6Hvu4SKlGF3HZ9
JrmtYj7hQ/a18RwBLBwn+6Ks61cq0+FlVhNCW5nbN74bpzejLnO0F7aOd01WFwgxmbw67lBdlGJF
GI1ATPlGTytvbophG9SaJhvKCK/EzaixUy6oNuOmdeaa6JgWXLvRSJMaUpBnPU5qh4mbfwyL4l7i
4rXVKSG4XKJy7c1FiavUUu8YF1ocYYZsDo7IvC6VZuoRwSyCShK8wkVZk867oGuKaeWLXswrK5di
22fZIzUrOgIFJSYzEw6GYWEIo6HG3WBBQmKrcsfHjHdJ1CZ78Nj+bkpKe+3IxUMcFa4FJNY6qIvb
sM++DIoxWR7i6QPGZtlOxNYW9JuBNolNeaKO+/PoxsmhHD3ccNBT66Yh/JSITGx8Sda1jXBuSfrM
2mKbN32gOYIO1ieT1nZQ/xxpdH3RHI8PuTXM65joa60zI/ciSN1b/CacjyoIC7YFIm0EVpWT/zBp
KvZh4n2ODQpiBOqozyFHj8IuymNoiXOq/Q/MclfHsGoZkVX3yMpEcS49dzjEVdtu/NpDqxNH3ach
6INoPydjtzWoqNAfKg/nwDDxGVjjF0j++3rvmrK/nYDSTgYD+510PPnZpejKKLtGMrC6HcytUybt
Nozb7KcTZehShzrak2kNm4CI79SzSs9EBvqgTcj8EQ/hd9MF3qmqFpsYtnNfKCnEX8JIQ/nLgGFv
wxTex3FKw2aMWYU6Ig7vZ2V2QcsrSzrl7FKMSR6WJAvup9ktVoukouOnTX+NxfxzO6F1YC9w+y9I
XNGMd/HkRauJe/hkd25mrew5Db5ndHUhutusuVfOxIHRzGQzxA2npE/bWw5rxqtHSYjtQ4CYVQkr
PPROUR2VhVfHKqyp79SMQ/64hFIf8/Dq+qlT8YoQM9gVSzEgf8TYgq11WEiRIV0+NwmEYZ6Zbifs
eNpmYVdp4NPRW2kV5h+wAmmeROPVd2nfEHOX+bik64mdDPHiYjU4BaVFjGQ6V9mXVM/87CYYqnQz
R+l0G9AF27hLOX3DSfMq+pPlvsCelNKsXkYUgVbzoJPCQWuizHMu0oJoQs3kggMDv2sZDOciGFGy
4P7ZF5twYfAH6mghvo9Z2dzk6Vh9tauroEQGU37POGal1vZisuCm6hRBQIQQ8aaNOrr9Rd1HV6+/
zPngZUP9s+0L7KNmMaizk0cczFMeolCzlJPcq5FJZ+uajBuNJ3TgbRMqy1mL0Q8OdW2HWIRB0C7s
iz/TWafRmTgsOAjX41ydLIGtQh+LAUuGolFnEyh8CrLWqp+tVHqvcVl132xlDNVCJkRF7GH0SEe2
qs99i4h1qQYut8+t7Cbt4b0KL3Rfy7iof3p4fH3mIYer1sniZjs6FnJ+vCrMhg4lOgEMTMt+1boW
GBBwYbRrSemo3xcOs6ld58mUTXs3Sxtbgb7K5qv0Vnu3sq3oVY121xIveRTJN7K/YsFxOr2oJQKY
rHUFp4vEjetyk8FfY/KLuoYAs/7Uov6PEdkM/G46drxRTXwTEcYXF7zk1u9lQ3kklgmj4sLpRSdO
ae/Hao5PebMs6KGCvqhvUxXa7grWJ2ufcjMCTCR2mu7DijZpNgyyfRpyU4idV+XersotJa9qw/LJ
tVVaHMsokdm6w67D3dgFph7rpVLIGJLYo7Lh8NYnfe42m7alKcSBIIEmqxmeLY6S6hyObflUR3m3
N301+dsu7Lkh7XyVXghwI2QTvhHejlWaix0NMyKLqqV1W7R0vFYmpbqxxqizfKKkkX6kDE8GHVvG
2/VitD/rNmxP1M/zHQMJy1d7ytGZxHjvr0tLd/tEzd23duy7OzFPM/KkvM/OMe3eOwqy/PiiBdRZ
rh3LqItZp2T0ye2kWZhrAH1AvLg3nwJFZBLnqD9D2NxdUg/5IUoC2rgqnNOvwkrzG3/OYRoGmOBh
2wQUntDckSBtC4qWwxq5Uqc39jDrp7AyDCnK2mKuNl3W89TTxKdP2Ub8Z+Mm2U1PafyVikCWrZvM
NGwWZTt90bFfP2PN1n3LhwTtSRK51hfLAcv0tVs/U9VEA+bOOthkUeGGKwjn8aWx3eZDHVOwKISK
XskZgjs8crE0KIv4VjcB8UFdMupP+coKEN2zX9E2JR5PnCs1UZoUWYrMocVan8FduLmwvbKR3vEe
dAj/KM4W67wvYRhdMaftxjEJzYPejdx034ej/dGURRatyw4CkAoWK6sZcu81okKvmG/r8iDq3Kcp
wewqHmaRm/OAF8idi21K8ghjxblLMbjCpty3NvWANUFcxuV93Kmk3ImEuurKmnjpF543BdBqnrYQ
DDMT0Zjx+urWFYugDcyn0umC74Er8xtpUocy5IxzGWkH1GOHLqlalWTmOMfMGU7eKrd5eUp95VRy
s3j9xi/9+FlKiyUfxqxAy9Q8BNXTOdq1Xg9tNeQ4/6CEj8CvhlhUB2pU4ws2M/kB91leWBoGT7RH
MQ0ZWbgcC8mtDIPyafZDZinFkWxPmd+G30l2MAPQQ8e7kXUgyAQEiwWkamkisw6cbk8czbRl7SUO
im/qiB/LeWE8ZaiN0x5RpMhHjqI62ERNkeTHAB+XQxOFaXOT8n7gukCL47MsWdoF3as7VfB2zr4u
dtqU7LrFnH6kO8XtDIUzq8vYRjNBh0QAb9Mxyne/Gtc9ANpPY6fa2epkYLsPDMpOpH7X97szJDp3
0RXzVnNb7K4wi0+SrZSzFQWuHChYU35oPI8fSjemLDzGTvPUuTNCQfq83Q6nY/dVcQDs4mXC8MNP
0nWstEElrCY6R6KbtgT1nEBFwF9Tcbb3Tq7mWxy2Gu4B3O99Gyba/1yUTZmRQkqcBBC0s8tUdIZf
p6rs9lpJkqGmwtd0PTt5UF5kNw37uqv10baMPsbask/dInkWHHIob3nAFLnDpmWGw8TvG7kU7O2j
nSWX0g/YI7PFZZ/zE80mYteW+0pKae/L3NQbH+3kY8P6vtRTkdyOyFO2nfSHg4VieG0mYmq8UxZu
0uxkVXcOUZ/Om1ApKq3KihLrNFc2MwdRweYbZ/Bdbz3M+bB3HHquG1XUBNs2VdK9pF1zQ8N0wa7V
LdhJFO7LOR3TEry56+vnyQjeRdUE8WUwuHlxH4JDUsfWunCrpt6MjW7oiLT+SdNPQLQagRU5wvgI
8oZ4X7RWlRKXaXTHHChEyTjFHhi3fJtXTTvc0ArlyOoCIGPlQf8RPOSHeMrdQ59j1ZKnPkuFOez4
Z0R0PkYF4biy8V158ewuIG5sOKT8yIVvdOfyiUDLyleEPSzeLo/pUUpztaEcw5IDk+jQOZPG95e5
HjrUuhIfANm2YPz5JO6pUV16hqCuImWLVaA4G/AEAoE2k3XqGS9+ojTBt/Glm2BFjVToMJU1ISDD
qtnjLdUyZiXpfC/9F6j2byO6+3/RIG9s79788X8/64pfb8Vwv9nh/b+J6/b/H9nkuXBz/3dh3dPV
vu5/nXXzA/ruX757v8z1rv/qX9I6gbMdIjngN0GMHOMZ+n+s8nDC+y94FZAxUGqWtA3G9m9pnRv9
FzI3dAw+nCZtxytQ9m9pnev+l3PFIBFUXKeBxXAu/4G07g8MHY/dEDNRZFB0Ia5aht9BJb8gp+M4
Tu9zq51JfKdyTZeioSAzWndAH/qAbwBq4KijMpSOePDCptFGtOAwgpaB8wmtN+qSRTPeGolgykMP
QHYRh3JvOXb3njm/uF7QX1mlX6bAjodID8/p0H4rBmyMBPXtmvQeqwHrwU1tNOlO0e/KxknXtK8/
1pPnPnsqjq9+bIHe12lgnf/yjP/9LvyDQDBClAUXyh3j15X4e3PT2HCxygnL8t7KA++CyNX5Ug2i
PnpZQXDR2kW7oU4p38Hy/tCtMYvAR4mBRuEqn+Me/P6sJH2DGlpa38tWZcGlG0P1ya8C5252dLb3
wiW8WYxJn7OiwrzKHrRwsLpbomglQ3T0u2pS0YNDLRvapkjV1qHG9B+i3lxiDE1OFRSRALKNK2n2
F6i0Stx27o0q77t4Vjfj1VVNxi0648AZ5voADSqAnyf/zh0kkck/P5Zfz/73teHQU4QC83jXQu8t
046QKaeW1Kp7mTV3uW3ks1cU+V2PY+UtHm7ZKQhK5a+WekrW0hPNsSWoI3LM8lMB/7Z553Leso2u
i8wLudOVNbzKSt4sEyrVEZYCnbjUYVc+c9XfoyXTpxbAbzUIH3G8tiMyoKZ6zOTwYRhIB4RjRe46
i1Xyo9CU1Vd143MgB+N7s/B+x+VCcDKyxIiOpe/hgB2+Zf76qaGzZorlYjNHC6Yk+FhkFoNIPE/i
ljzoIj/3vZJqY5sr6vDOrXlLHCKzYA+Dr46gZq9enb+vk6T0VTCGNGuGNKMEuVyFRELO/tlbZnsr
MhJBW9qvoyp/5cXGvXeNlj8Ku9S3uCBk76Ch4vrq/LZyeFDInv0QRSiO1W8xVNg5ulydzu49U7L7
UcgevxFKiztqIW1FjTH1vyyYB1MEr4kHfz0ZcsH5BsdHhfwL1ze5wVave7Hff6n+3PNc4UGRunih
R1H4p2IWVjub+i661MbWx2DSy100Ou0nIYZsr6IGd9A+dg7u4nXnMs+tkxa6eGc1c+K8uUN8PAmB
8Hlm7h9MdeVUHBB+0l4YK2SwGSvBcOB69DGD9/jkqdZ/Z5P9Q5Xquu71+3IyIYP1OCB/XyMdwsu+
tPzxwrnDflbIuDmVyhTrTDCYWVsq2PhZtqwzmwl2PW3+zSRwLcvltH5ntf65OrgU9tsI+cZVl3ul
ff+yq1HfjVLLRNNFkljcdBHGYaaHvBoSdOhI3+zstszbZDsWVXHTUTSaVlkWBxQmQvo/xGXLkg8f
oyx9B57+8x3+NeoAnTARAY/nLWU8gl9xGNmXMBizvZiG5gR2KbdOoYNPQhvgh3gWq1Qv2eGdW/Ln
3ubSruLV5VMRQUbXW/aXWyL8Po2019FtbU34QlReUr5S2DM1eLJ8A34Sd147hPeuclFOJ6WHL4Zf
QD+0eHEW0jabWY3jAU5fH6I07N6TZ77V/bB4WDjoTRECIAn9BWj/5fpqu43lWDvexXbH7qXvsAtQ
dd9/7gR2XNLHiTdcCklVhAW/mZcy+PrODfpzh8MBmfclZPpwgND+zeZvB8gqZpERHjCK9kM7V/Ua
w5V2IyCLdrrpsn1YC9AKDEoyEtE5fR3ShPabEmTiGA/a77y/f7OGf7ueN3rVPsLWuBildyF//JjK
7CTi/Oc73/lvFgWygeudR6UDuv9mUVAhzBvKj86FenVmrzGp6XdJMumjgk296VOoyrwIrR0gu/k0
FcY/pMtQH0PIvCP1irJfYybRfdcKA33Qx/idRft3l8dSRdEQsM0zAvb3Ndvm7hIPQe5eeEm6l2aE
eqM5NFRYxOFFv33nZvzNCiTpix0CeQwPnLdHiuV3CHejwQNpHNgrM9MOr33synNUtdO3ygfpCdro
6jHFtIQDZ8ew9ULSUfb4lyjDjXTlp369S6MWBWjQonMi4y6Ps522+6WqyoMNoPjeTM1rYvF2mydT
IYNFAvs3R82CXmgEuCZm6TEKXOXYMlHIT+sbPU1ckoqpr69MA0cX0qN6Dj3ve2yIM/teuD+7Ea88
R/f2JsYZa4WBXfk8iLZ7eefWvpXb8HKTqzDczrbxBuFqf3+QS7Rg9VlwkS0N/BxjzlzgaATAgIym
36eliY9zHCfP5VCKuwWbhmfM8jYVtUk4mOwHE5aG96b8/O2N85BMMZslxJz+19//ZcPhM/HRqIVz
wbWLPk8rupdJhGaTgF895ezA5znR07F0AFhCq4SP6gZONWuI9hhU4fHc9e5NrrvuxR+j8Zsn5f/o
tv1KOKGSQ670zfr3J9vFYbMUZA6juKvNUt77efIhHs107tsWn8rcIJ9vK30GQXo0jWEnR4h2FGbB
uRwfn39+jn+uNTg71GfkuJwlgf1mu2i0RAWNvvaS0Y19+XWqZ9BJ59YbzaeWAsc76+bPN5LPY1+K
qaiFgiP992Uzp7nlVVPhX2JC3oPv0sYdRKafqlLnI3NjrbXBX2Fb4s9y8rGHWf3z130z8OIaciOy
QVFFRmAjRIreHAlWQ2cN7tPHd83vj4Ge0oOKSvWtTrCUEznWcPP1wEKIilVdpLApjp7buMaNsLj2
QZpheCdb+zOjvF4Rzj/o0wJk/m9V1i41C+OaILhYPJ+XhkE7ZIwuRtyGRd6s+iCk15TDIV/96JLZ
on0PQy2kVBV0bWC2opPZ1xFQ5tu0FF39TuD1Nw+Mu8St5ghnVJ7zZoHAZoJtuGF0AUtUXE7j6WPb
V+O3XDr6WIiCfiI1XeKwUm2nabGCzTuP7PpIfs8LsF8g9vTxiwl9St+/L5lu0h5Sg96/REM+P7bp
7K2cHIOOeS7O2LR05wpkcYfxQ3LIpommZuCZ90oev/LENxeBaI0BYp6DTuuP95b4WgeIWbL7GDiQ
AEbdUozs9sOShPeltSwfo2mMSBQl4ixn8Kadkz1g9tyfXS3TfFM2Rb1tnfZLnwq1mXBQ+J73or8E
FraddbKMV2c823lntb9VwLG+Cdk9slpel2uu+fudwxYQ52/T5fftGPnnpVrCh576xtkzAfWHMJpH
pgCU0cM/P7A/P5WJFAgU2cKvIfvb+kMajFFSxKO4xGbks1RmPg3ArfgIS3ikOaRu76bsz//8qX+T
oPGxkYeM177qTt9+2ZjbWTZ0jC+pitOvTl8EFNDw6SMybbeWs4wP+aL8cxOb8MF1Fn2Uv0o0/4Or
YAxEEHMxeAu8TenjYpxSa8rFBSQQRVWLddIaHhR9RCBS5lHor3a9JF9cNXloPPj/qsfX+z++CKqS
ghb3tbKJ8Pe66f/lHAz7pg/dyVkuThjIMwSevkXu5X3DzF/chcmob8xU3uEAlW1G3yerbr3onWt4
IwX8VdtAZ49bGSYmLL23UsBwBFoLlWdfJrIUdzsFtvlUXWMBxP2EYkmVkRKUBXbeal7knQdW/zTh
avpDwyQtm8Dzzackve5n7dh0L9Aa7dEaPOchrI1/9q+5borZ5rERQQv+Nurjla4cV/7MgIFdyCmE
L3WXxRjDh2TIv4pt4QIO+M47xm39M6a9vmI8cbTjAVHRmzOlVENdpP3477Cj1DN5V2iyvVz88GFm
Wzk3iqkEOq2/5H1YPqprDRA+1T/3Vk8WnfrePrOd+aZRDh2/wGMKBvPrdFxN29L3l03KafyjaUf3
DjzhY+MO/llOy3js2yq8z2gXvRJrD+sARSBo/rV4Mk2ue6mXMZqZcDHmxIFZPewXgENehWl+nIlC
Np10kPHkC30uca2zcCyzLWAo659jZG53g4MVUbBYZ+ah1Ke+ZWhIXHQ+tOqoPtZVGt6bSCrch5Ec
aGbjPdBGT1n4grVVBNX3DmH4I6E0ajge1TEIM3HCvbB+Bmfufy5d7WzNQgDAHN70VhLK7uPSWXYt
XeNXWinWV1N1DHyR11KDy59Jb52GL2c0YHKYKXefy7C+TcpoAmq0WCqkcNHDMCp9jCgOP9RxK8+V
mXfNUiQn0J0PdmY9cLZ7+5RGJAaTps++6SCPbhYVV9th6cRdLkx0cmFV4GrbbO9Ta5qqXKKuYY7G
7MiJ2QxOvXeSYTovo1MeFanOQ94PSLHiev7BmJfiLsupClUqmTZFVY7n2q3b4wQ4/iFS4w+1FDAm
tA/NypoTyXSHyEFGVH2pij4GZc2tXd8VzBjNmaEWxb11UyVLh2lsn80HT/v3oszhp8xykxUYSGLK
L/TRvwarVe0OjwxNJqilpfAairI+4zdO2+y/2TuTJbeRLdv+S81Rhh6OQU0ANkEygtFLIU1gUkhC
3zh6x9fXAlX2XiqkClnOa3TTUnkFEgTcj5+z99ooT/mXl//IJgzhukla57E18mNExs+29TK3Cuwp
jU9QoYuf5a/bzECFu541k6yQs1bxBieZhCWfufXd6tzdW4DkaI/iX7tPnHwoA389aaZrZVAOtnOS
ZHjsy8uPZkluZMSYhTibHJ8Qyp19BUcwGLC3mAG/nLxSoIeXqTv1TVwjJBtvSOrzTvymOC+cKgqp
md2d3aHkjLKi2xR6FCPfVP1Tw8g3THCPXTMRF8c2RxXZN0i7cpMZMtLZMj9ddiPMj3hRca8wedcq
6wnLUnNjqHw4LLbQjk1RY4ebbPtMjm4d4gUev061rO8qhukHXETjBrNnuhkrY9kpnH4bb4z7venV
aKF6f9S2Vtn5N7LyH8CNLNeVj/G3nex8k2ozNiWeZMC+JLqGKO2NTz4aGWQ+aCE3Q9kszaYfiH1A
WJQ8e5ZHI0KBL9gY+GVDE2HHx06m8w+QMQfkLNFBRwNwStwm2tnStcNkKj8YnWeylEZfcBDlD/3s
eV+mIXmJutjYisou93FVUK/IwqXMrib8H4wgEl6zZ7YhVOcOHywlp2GaoTTzMn5ZWJzPEuAXYQ3j
Z6hvpgu4rB5fW9HhsLMtlG29zjup4W8CnzZaXyZn6p45SffPdqvzYkwlL+4sCx5CjO/LoVR18iVv
Wf20LFch33OtmDw4+DLJwyWS1U6pNiYnQBJ/M0bLM9S1iiwFVJ24qiL4U3p3l02kIyi4WLda2ccH
2LrNecTneNIAlK2jW03VgbAXNl2PfvbWsMpsF7dCfhSZHp0jjFV0eDyWl5Ssna3Xq4fI9OVx0tF+
NIlkIeznmCWl4bneLtOqwrVI5Tt0bSY/JZKhd3Bpq1zuXqFc924Z2mOSLeVrJFP0nqWTZHuIFE2g
iySnXByLV0IUnRfL6aZvZTwTNaml4tYta+3RHKRiKAGFt50766B73XQwbBwmHvy07ZKWDUZGz8XK
peFvWGHBY99KAteK/vlSx1UFYMxwSWjqXJYyNZv9c9P4FdOEtDCvkrJj7pRVHk2F2Tmy5Zgf3JJV
3bfqJ1Jhb5aZXXapojUsS+udwExR9A51fm1pxnIslaz3uVQ5Ar6cpzmGcBcqZTQfbG2g6Qu6buJ7
rs71oYe1P/svZW8335s+Yn7iNSbxPNWof6rd9KGaTLXXpnIXZcl4AuoMyDgv7F1bLOIG5oZ1wEXn
XImcbAxzJNCjENOqfe0flTllG78VztY0SnFTJuWd607ZacQ0eC/WatMfoF4Hl3Z4l8VGE1IRenug
v0i3x0cTVVsdAaunKF2+p7633IyqqH/2J7O1OIIXYu+1hONWyk+1L0aIzhVJ9PCfPSjYfoyVHrWW
fk2/DJ9C7nf7Ua8JD5JZzN6mJS9CNMT4OAjy1uQafVrBTlOtP5UM2/ail+q1ou7b2KTheptsAdYT
LKLvnrVsnR8OPgrxJjK+2frcfbTrRgPunGH1tTAbhL6GzKTqMnWEKTVwIoSAMKoWf0WEKLlFSlwu
GJha387PxjxYRD7kkoSOGGjBqGuYUKbvtTvjRyUz7piTdL21pGOcC89OH81cd4+IRlnYzDEitdOM
Hgpt7k+m19e3BbKcrUG8vMNbxVtfsvw/u6ld3M7tEjNhRLz52XCL7unSV72UexKy+D02f0JO12RQ
xDxAILFIBZ3mwkx37AhTH20jsrTI7zGzGRSykt6txxARa35hhL0/qQ+F0rTj0lTdFhtke8bWmO7p
lNRYMyqb8GopyDrnRh4GSam5Ma0OGQ4v+McIgGUgmN7fjJcdUmbLoZtteWgsaz3KctRsAtCMvOXL
gL7fwqoSYtSabrNxfZdNirZY1tbDgNT1vvJ1WvtOva0zd0TIXnCnBgFzib0rqi1eM+E/KmtyT0MD
hZ8yyHjWNfdQ5RN6NSxegllE6jHCHzNxX8X1WhWv6+8Uu+5nvZg1vn6eiPsZiOEU+LiqPzWUFRwi
0FAShVJPvHNAYVl59HHh30yTpEm11pHVMjaf/HY9ZM0IrngDXDE8ZOivP0HhpFL2VPcSdzFPoC/q
hjT4xT4yO06OKaj7Vzx0/bn1CesCTi6WAyFa3SntanMItKWTX21bcrkCWSfY9WV66tFJPMWN0PB5
pe5OEiQ1hsJYKjJsFKuvqXkDBj7L5PMYo6vsOzsfXW2rsIwT8ISoPMTLNqNOTW/zyIKsMY5cLkgd
b3xkGtV9I81lfOlNwutqIszEBgyUcxL6DMv60jjGA2R+q7pIe9GpemscDlZ3bw2N/A4UZaqCLiE1
K6MP8Hk0PcxrCW7CNISikR6Qzu/SylmuWz7OJ1aeFiSJ69D9Ro52Ixd6LqJt9M8pHBYrrMpkOs2L
+Yw51n5gWnunMufZK1z/WVmzOLCOjtjoJj68oaOqBhU4lTU64ijRA5NCY6tcQCE86x1q6ChG3+6W
JDc3taltiIUhiMhrHhywvweGPGorO4LaClpBnxKvmfD6CDKBrHHaWV7knjC6Hu3MwY2N2vNFeMkX
hvBUbgmQ5Fvl1ZgfYPNt4hlFRr5m3NnJqIgFIYdom9lW+zqLpsKcQUYKiSOV1n5dU/3wsBd9dK6c
yao2/WzZ33j2otXDjFD3pk5y0RISoOYrr0RRW7mNc44T4iBAkZNSSLBB8lES2ZN9LJS+7gBiRl9v
zFb7ItAKa9d4aMd4O2dmKa+xW2ufk5RcpMboVgrqrPYAREib0LBUx0Rg4fU7qqkcjqaY5vPkGtnO
zAp5k0X6d5lCFdlkkMnvi0qwebMP5F9YEa01qQ6nCuHyLGZbd3DMayVKzN9T43tfupFaPizcDs1k
jjruA0B5KyXGZ5hvx67zh7tohIPiB/QQZL6Hzqt/MFRR8feJuX+my0IFhFwTe7hXE5EmOVyMKo9C
OUYgURhdefeLblWkgKBNPP+sHwpXdiLAt0uuR2oNt2XLH9ETrg9SIyNpGAf+yeUca6qZKroEEJeF
Zjny6phlzatz+c8y3SAdBrMxAkOapzwviYGa5FJ7NOsIKys5pVz+0y6i3irUwPs+Tq5Ah16SX9Wa
6+zC6klp5dFoMRWd2TQZVbr0ucsylZ/SrJ1eWc+n4HKUYxvmitF6ao7LhqJA1P5HHXOPjhncZkBU
WQVB0jlWx8CfU/cHri+H1Whdy4pqPRBU8ZCdLLIATi568g0OMzRLVZnWH/r1wBuXE6OeMnGm1ygV
rHW2QqQQ+KmXkLA2C776sI4T+txm2cGj3je8VI3fb6lRcm9DZtkaAtndosPtny0HOMSa9Bcgazd/
foy66fgLtbi5rJI2d21KMozqoPPRT/u5wA27GDvApulZAp0hopRYuDgwNLKfLidW+ngreBsvZoee
9Apn8o9hFIji5awObAd3kyy1cDTa6gAxLrpidfCe46mlUEgHNim+Ivp9UOJaHhVHbfSz6yKhttJE
ET92dWne8M5iQfX9kagNuzce6n7on/nZuX9Um/m2nZN425PPF+EMKO8B14AotRZLPzYJwW+DI2/K
vivOstL4B9Dzl04ItggO41gXAlPPo42/cIoQRh5/8zWxAE6X9Bv9WE++VqnOzemiNBLARLg5nlgf
saob7xgvWadZs4pdodKUifr6w05O92zMBtMIL3evSnZ0TifQWOhBOQ85cT+Xn3bJdJQsdo6olJQK
zvZT15dfURKLx7Gy6m06lR+1IuG4CkcXYXFmlFvbyNynUs+NA+c/M2gXneZHPsfbGm3bGVl8HCxU
CI9a2rPZsg7yfMRRau7mnFMDKWEpx22eYNxhPLE5EzIPUTar3Dph/LmjWsROhxeRLjhvTjx4Hw4M
39RxnurnREu/Mh1xbjO59PhhO1ttVvhhOI3mcD11kRcAjLfuB9W2r74diYcukfjM3PWG2UhgvwPP
bApk2otFMhsTp/vJzpsz4Yz9VnOXRAVLlloksZr6lZg7Mp98PUW5Ucr5q+ENOX0tnTJRDSjUcT5g
X4jHBVJlgWMIEu52EnN+u7QZySA6iPRLg4aEEV6WSDWu3C7SUx/YnPk9PRevYTQW1jNtrI92ocoU
HbKTf9a6XGw6jJZqc9H4FLGovhVzFN1dHneI09F9TW1BvOn6dufo/UO6IdY9YOunfB2JQcaBgGsa
0jUDIjJYRWK6JXIiBiiwUppwksAXHnDL125+LkeG6ROctzS0uJqu94KpTxcidZb+2V37xns9M9tw
jmoc6QZOvISi7D61FQW8o02tEfTFJUaFYzfpsn3v4sLFwcb/Q1Ls4GlLd31CADwhPmb5eY66MaSu
TW4vq5uN9AJno/OIzVecx46SD/4C57fLEYlOB+GiqVeg9rUa57ldy8nL8Y79iGZhP/EWmohs7kWd
W03ALhld13oORg3ZwvNyWYhbcAfPVZScsh5QVpjMMwQwpANHmu7jSQf9e55Nu9/Mc86/WuRR1nL8
6sAl2FqQUO90ncCfutDyT06qWqAWNk4QxznTHNMeqqHj8LJ2+hprmV57o8q8gGetvJmchqASBM+h
AZad0Jhhfrh0tn2Q5Ce3nDjUzOVuko596N2KLN513xnW1talIYmCqv5YgGc8ul1ccxBTWO6aKN5q
9doi6pCQP+RdVp0LRDj3oz/Ge30exvOAtGQvvHVhbTzni2V6xUlfN74E6NM58TNYZ3o2/WAaDLNp
RKKvw2HYOZZO2UjuY7QBT9Ae51Iv76AO1VdlDxrGaCz/1VsUPRsEgviNh69I1geQMfXZsBZj4w34
RhiFRlRFhthpHbQ2L3N46BxJVT6K1eJPCHVydtIFEdTc8YhcJlKdDR056HvE/A6LFI7zpLeQ5fvF
8M2ws9g+Dirj2wxzNr2ShuxAAFp7FZd93otH9ihvWRsBpNvxrLlewe+wzpRrP41C/DUeqZFpfN+w
hO/pHpFSFunq4fIsIQE1drVv0zSox+poDX67r+jBErjWiCshneYgozI7+HLa4t7Vrw19TJ4w2n1R
6ZBcU9BQlDlZfq33y1VujybgDrt/LlbRhmg8G9W+b+58UC43BqeDABCDespNf36KbD0/+z6FgVtZ
Yu9kPWbKEVNkbYuzx6H6GouC+Y3nKf00Irg7XZ749wcQvw+V0TMLmhnrjJcJ1BvKY9oSMztEmrht
iM2ksmlohuvrOQTMDa18mxXh/Qv+rjpFUwq7EeGr5fu66a0zqX9MPKjhcKQB8r1VGgsiEc8JGaCp
7n/DkKLfwni2H7QaowbLnn+TpAYhfCYfLphk38JHdP0P73+gP8wL+UCMolYZAiryt2NTM7XZaPpF
u11sGi9elPiv7ULTEELctOu77kcxYouILZwy3jKD2Jjie9ULYuLsqWbtAR0VKnBeBCfp2Xbu2uik
VwllVJqKZ8K3GtJxh/QvQxvjD8NeHd0ug3mBttp/i8LVR98semFapHsO+Xbpmv5KkwnNiDWTVpJA
ipC9J+4yi1Rgw3DdRhUBfdCUinCo0SZU/oKnKa8HTKipYdy1OljdKfby02UREuVfh43GOsN8M5il
jlqn+YhRfJD4v/7ytZ1XSUIteevlXnHt6fhsxsTO9yli5x1dSufUT5RsZFk7n2YMOLs8nj6RisJR
a62eaVRAblAq+Zu6dn3ifvtcLEOMrNG0wsP89XMhX8drqrX27ZR02QcMOBFRcenwDP+n2MB+NO/B
gG2ydl7N665/9JgdYCHLeu2GFCn3KNbd1UKzuCF9rnuFf9htLjP29x9UY9XpvP2cHGdcPiPjfe+t
ZmaVd06xRiQopq51+V93wlTlzaeU2pH4K5rahFexO7bFlyrNAEKZC+27dUj0/if5fdEQ3Kj1XeER
tMj/+fWGsZGzkulM0S5TQj0Zl29YGCnXrbg8R+sY4v3r/elZdwUTfWRymAjEGwHTZErMC2Nh3lp1
RMhHV73S46/2dZOthn3m5RMUyMPUNiOdfXaa96/+J9mHzmyWpwP7I5jkN183lYooxIpXbY6M/jz1
Lm1S5YozCbR0RvvxSNs6vxalnYbz3JPG7EhM7Akwhroqtde5bp7EVMb3qOb+dmcuo/I3zwRtMfCu
rAIus803tybJqH+WzkzuZiqMvesMzbMhGYBMGptvR0wekyS/F/dxjr0w5OUDPdFBJAxYHeo7lSSY
ykGieQQmxsUHZduPEUqboHGSTgaXwdBlrFTVHSdAshrvacoRIM5dgr8wP8l5oIVj1Z4d4sQgOTeT
p0lHALUZMAjinYur8kN16TSpVQ+u65SUEl7nibq0hz4ph4dk8etPP2vinxOIJlPGZslTkyiLVN36
JI2+vv+T/uGB8ln/XLjGLvL1t1KqcnTz1p5RW9jp5F47lZ5fYSwbXxKwGsQP5+M5qRNjR+IAZFY8
Yn9RVv7p8rzAjPQZuvMqvxn6ExnD8WOa0rtOS7SjLg1SB1c1P2J4EjWmetSgcxZyh9j7tckt8+79
b2//fn1/lQLimLLQd1pvE2bAbftjPcXFHeIpnorLmVLCW0fN5FDBXuzRl7PGrHTjTJh69cNoBREx
lSyowup1igrnVu7rSDgQigpGlEEzdMZ5dBeOfGCjKc4ARVNm211NCmg60yOQerqPoWiASatpqYQW
E8gF+orfPkbarD4uFNJkLg6FMIA5+Zx/UmfmQ2nQB8maT7g0WnFUO9UCMiS8NGmGNoI1X0HZeL70
czT0wK/52lhJZFy+JPoon3t/iY5AUtXpp47EXYddtdmhckhXMeb7d/f3m0tj1uQeEXLzh4pqdDoi
U1snv9MwfcEWwkpx1xBde6BFalxha1ZfyaXGgmgp6Ecqtv/ycK2yxF9XBAq61VMkCBNczSq/Ls4E
p650x6K+g/tvXts5hxvY6WTeQNldz7IFsQQqQO8hjqj7rL8s1b9vDRzGYaGT0rQ+YW+zsQApSOza
mWRddjn1gjKmJ1cI/Uywkhl6vYUH7v37/RtNHsmKg8KVtAgMVKyFb3SaBFCbRSmG7B7QMdHASWxb
QZfV1g6+YrW96CSxlzVhNBg9bpi+DQvp9Hct8LcttPD/mcKZLXDKvPP7gHkPd8xDiXPZTFg459MU
IU2N0+XDxQRG1aQ/vf8txFtlCmJYwj54aogH9FgW3izknhl5jTOo4Tbu0ubab015cmzZMkO3HxXH
a3AJRn5dlyN8qblc8tchl8+twTmKcXzcQD/pHTiqdrbpLsakOppBPUzuHYjF8qbOqpcsb3mDRpCF
nzkl1vt5FWhQ1gL6T6zpe+4b6u7y+jA1YSzjpsvDzCL+zS8iuSt1V6KQmJ35c7mY5sd88MZDzqjk
VKXpfIUxm08opHUFLki7MvI82slpdDflNBHXMkK1iIwJAm89uZseau2WIQMMs4SRwb6eGCQLdCyw
Y2YIXoUqeqDNSZ7uLwJXLPvTnfAg+y1L8wHQjHdN7dVuR2cYHol7h6ji3Jo27nVG0H6AZkf7Ujoo
6DrUBFu35Lgo+t4Y9nkL7GwDcf3cmH3+I/G16vnS5Y37xsxvYJjWz2bV6KcsIjysR2/zCqzB+JSW
kXdAXy13fsRKV0nHTP/yFL99b2xKYkIfUES7yMF+K+cdknlVZrT6rayY8mmgs+5nZ132bKfc+mM2
/9wB/8+g/KSa7//1H681K36rHr7HaV39YjVel4f/3aB8Uy9fyq/glL7/9n/66U+29f/EpMKi7XK2
8qgdOExM37v+v/4D4zLBOQiDXdvjfyhU/58/GSHDf2LyEFSPlrvmSFp8iP8xKGvkguLqM0yMUpYt
SFFx/o1D+ddlhL+GwAY6JAJtm29bXOvX1V+n34I2hObrrBtUERppSOUgsnumF+Jv7odfn9mf18Lh
RWAJFRQ+kfVc9Y+TfM5bPXYwAhjcgmMMo1bQSYpnK3mFWDueLJGzLv3j17j7uY3900r86xHyckkk
m7wgTK6JtVnv4z8v6eSizDJTYoxyYciOltK2gBHTw/tX+cMXW0+pJkZLbMvkuf16lYIWs4wcJLdJ
7FfJwcNwHq6b3gA3qxKEDDsVwKT3r/mHHw5PO0djVMusBG+ViUlR0KrrPbI0BwVJz1agJ4uEQyXz
jiHev3+xP31BCmDBNkMVyMrz6xfMGOQaZi6mgOCh5mxVvvPNZhUmdmZsjgNNIf8vv9v6u/z/omQ1
9FJtE8ZHfI6BHuqtMJwHEn91zsEC6d1J79TXOYma0zA4H7rM8a/LyqVe67bvf8u3D8t6URSjXBFv
G6e3N+9C0lNfMiCZQVSBlgN4NZOPXRd/eVh+v4rQdd1DdU8TjbpvrQf/8RaMkoDyBU1AII1mPKeo
SW9k5319/6u8fTosDioUdJd6nergbcbMrCqxYDBRHMyM9tmfcnWXm+zSnTGUV//6UoQm8kLj+3B+
/z5w3aACTY4KgMPpSwj4dHKCFHrLizWBF/7Lb7Q+ab8+GELQKWco6yDCZoX89e5NaS3LmjhNDqEC
CLCvoo9JMw4fW1Q6NyWwnyZws1n/y8v29vnndhKWh8uc4dCacrb++T9+s7h3pUQQCyuJ0ep9Gi3z
KRN+dW01TYtWqtKdvzz/f3hI4BlRDrNM0gNz1j//xwXnTEihg38J0kiKLcnujCE9Nf/ltf7zVfDO
r+AM87fXOnUYZ6A/WwLLbKCQA4bbzL4V/fubB7QAj/XqRGevM3/9LlEBJW8BbQ05EHFtnTuQL2Tq
Hc3Ukz+SoZJ/Oa7+vnbQfDF91o/1i3Gw+vV60KLQ3SHPWLv9V9xl1LaLL1GMDy9Nadxmou03fWsc
//VrAEfIwu+/mq44J/96VcCZSGIqcFqiV962hf26qz3Xv6JvMTy/f6nffrZ1jTIJfMUlJEzdW1/+
fzwc0m0Alll4ZZDqdzeAArN9Vcns3z6C9Fx1joMCFTt/kf/mNi6a1DPbKK0gV6mi6VNq86ahLH78
l19mXaWIB+ApZ4cmpe3XL5NJgZC/zxk5u1h73MkX7NDm3/yDv90y2nF0vSm42KDhmrx5gX1T9N46
nEDGjWQHEVwSdoAXN+9/l/Wz/rI48caueYDOuhISS/XmKoqOyCjo66FLRXHc5svCMQTGUAa/cvf+
pX7/QuulwKOsfTyTzsGvt02f4xRqGekzLayiJVBrRgzBI6lnbt+/0Lqg/vqdHI+CBbcJTBy8x282
xXYUgDzNxQsgXkUGa7rqPcDkZUfv2FPTEkLeR+vrSsJgAs2eczoy4NTmf/19XYoPnnsHdwe785tb
y/uKby5Fip3NhBAcVdSg6jOtsqn/8n1//w0JuiKYkB4pBnzvbXdAi7IybvH0BcVcV7vEl5Awh2W4
iq3GfHr/1v7+G7pcAJsteelUOZek7n+8x4BpHdmWs2AwuzS3nmZXV3Uukr8sv3+4ytpepVvAVVjr
1y/8j6uoKnYnq1DQv0SF8CK3OtwGU/KX24b16M2DwoyOhEqbb8R8kG7SmyfSAcC2jN4Uh8RqAWSj
h1N2Wx125zfkJ1H7SevSjBgjT1KfgjtsIpepN4TveE/IZFI9um3nlTtzlpLlU9M0EIgmkM+NGZXA
iIHuLN88Un6aClEmFOcowlYa2pFNZIhKO719jK1u9HYRu3G7XTI5Y6I06IG0R5LilshGOGjJIj12
/ugRbYCoFdpeMKGBI8GTRTom5UGamZ/eg7iwxx2ou3hN5jNNOd47c6TGIOOP7S3pTINx73loVgJj
lXEGXpP7fgi8kGxBZWVtchqyrvngJPWqPB3zMpR8u+Y2sn3N+5S0kypudAw+S2ADQXKQSLqRHurA
bPyrPPWN6m7xYYcf5k4t+b0W2ancGZ0G+456W5UIrj2U3kE1ZY2/HytiaHB4GHSEjmbuAMXAGp86
D3U3R8kuIUoCKe3iaPZ9XjptusnNSN5nxoKCzmaujvqt6QA15x3FFbFtgoivwenM6sWMo1g/4kvK
rWfadwlE2mZu0+JLkdjY2xpRIaFeYou+HVClAYhlJWR/1dojDEXUSLUXtO4Uf86zScRh2gKS2pSz
kT4jG9CWg0BUTY6QyuwkbE1a93eeStxnOiiFuqohQ0+ki3vWj6UbZx0qcbMgKiy8uuVXQxoNZTQl
rxTNyJDcx0NOXhPheKWxceucnJOi5G+/T7QxTdm7kJIHVukUC3pId57IKQP5dwaUwXiuInLlDoGx
5T4pW3Tq0HU2kcQsZuWEc6gdyXgFtKsjLFztE12ifRVZO9hWiGJr7s5tZpftaUo1woYaLRvbb2mp
lkNrKRGFcJQhLIMJ52Bms1bXwWKmMHLwO4i+fWwYaKRfVesgYiHxhLaYv3Wspre6q9z1NTPedIho
TAxCpYy9cRvTUJ+8jSljffyGvl/vryGzFN33QWZtU4WYuPyFaBtlwdYpRZUcuybG1zS27po/mI3d
K4EElbOHIJbeCYC0P7TO7chBqNNeO8WT781DQIFd1neSJLHe5shnWePrAomRX3VoNV87+PPijl/1
ibQQGvR+0W/wV+Q03nN4WeShMWQij6bNnKDVF+CubeVq86EdEXDiY0hlfD8Xloe0AV+NfzP3SdPt
k7isvwleKiIuet7h17KzErp6xLCd+iXW1TWSJq3YTaIZxcFKckPfEq/EOKFInPHcT1Ycn+ZB9MWD
KOC478iyMM1tomFOwiJCVtdmSbBgw06L6GcbUT6SapFh/tuuOnaxB21aNiErKTvYPDTcBk35iJrQ
Rrm3cz4ZH/AT6OPe46+0tzajGEaqyBrzrWAUVF/1ZmrFYW/pQx3aHVSnUGQjvOyIsfD3pfdSCuCk
IHqsKWvbuIIAV02fMFlhH0s48RB4obWldWoQatl3gx9P7keiPob0YdL9qjm4dMWXPbEhRHktZlw4
O7/q/Y90ptMbvfHh75tFVn/XjaHDcdcQwhwsxIySjBg1dYMS3RbFo2xFwdFJr431BxqmL/boo94q
8zqB0Z4VpKe0ng+vitf/nM/MJcLBQDJ65cW1lYVGh3OCeDgO/PiLEtAuVZcA+PB5G19Ike/We1aU
993QVgSnzYV2zlUuH1n4PTMsLKHFe8u8GC+qrm+DpGzypyaXjRGasZjbPSMIp9uBVMuaWxURNcHv
17vdDlK3U6LfR5C2bZysgUFcza3Y2UYj27CeszZ6ialqOLrXMjGuLZ9+72o+SA8164VN8ICT4Wrx
zLT61MewnDHnLv4nt2DjDBmWTu4PKSE2I6g0KuAbHTBlJHjJZG7gWZfatcswisiQqijcI1bTjiiz
SR/8kE1crZEV0G+2tjn05Amgj1o2SdR7wH5h4xoBaFN07DE62+WY8LYYu1bLCBwUA/jSoxzjlYrt
NjRuheqs7IApKyqDuCgy87nv2zbZzJ4d+0cQzC7g66nk+DvTFKJGcZUvd1ZF42abo3r5yrIm9Ru3
9uLdgBEIj9MoGn3XpJGT43Opbe/zSCKlH84assyjGohwAP1kANQGWE5TolEL3wRrCyEZjY3YMnTG
mrhHv7XjF0UcIEriecr1MDJGMKBL41lFSH4Yrqh4NknJWIyGorDx3fZ7rbVRu7VTVUwhDxQBd8q3
gBKNXUtsk0pMGRDQ7MS7nj3gM0K56TED6dOHpebyKhZ4vm+bNQ8CtX02TkFReDEC6gzF7bHITSJc
lM+kkLXLbrMdUYLS3IzQVO0Nrcbsh7m6E/GZGCCRwBqor6KRCAkz25oEeTZyNUe6MSxyBtAdkmpU
60Tc6KSFX+llM9gBOhPOq2ODvH8wpwJ1Myoaovui0f0oeuBth7SsSLHsGIoTAlBNkRt6TKDv6fop
Yha7Ri8oYkBb7TCiFqe+cDQRum5nf/CWEWckcGsOpl1c6NnGGgelh2UeTcvGa+r+PlmW3OPzJI4R
ODmIskB6bpkHWZX7KvSKBf1nN+WcOHXHrV9Mtj5e+WqxyMiTrYdc2pHWt8Rr8YlpMFxmykwsOgGy
JmmSuzdKxIELm8GmFVlVhCkJpV8UDIg4aKzaeBrJeGIrKEwidCD/EXlEgHWxdVErbpHQdd7Z6rCe
7+gtzIICqZAhTZI48gMU+jr+X+nl6PsVFOg7IOMyvlUJGBcEfKKEdtlm44h7tsoWiyzRGJUlnp86
uckxeJoQmKdsfjRhtJPpwiQlO9uZvYx7ppPZfLVAUUZtkCjXOEV97uenhlqif6oyH3k9+iRy6I+u
NcSNh3uxsz1m0E4068uuxJZnH2q51H18bVoqdV4Jjiob9ldTkuXjt2ykbjAitoWz22iW3XymbDHr
Tbt0KBwylFLRxtbK4SplQ8Qi5sauc0UesYLbU5SEBsYcDhvUogMoYLeu0IDbnARfJKNbwkEKkfRc
rDXoCteeuhdDKv1NCsd+RZknab5mgQxqswgmFRsaP22zoeiyxiCRmcntl9yCLb+Mc+w7q+v2g90X
97pWjys421k+1glJZdTg+HM3cdvaD205jUeny600NFmhruPIsiH9q5YMHit2MR2S8tJCue+Z8r8M
sWm9KM62PG4m4IWdHvUVQZZ6mfe7kXhYhOsERzKatfvAAv6Jgsx23aCeFYGcSrfkXWLrXkTzpW0I
jCWRgZyDodLOOlN0l0e+Imgjw0jvhiM9hXjbkcH1AqOaFUTDPIFr2KJIDKwuJTyoNDJio9jUiaCR
GsGAo1mSHtMW0fRRZphAWYZXU1CDJOupy5YCbbphDPCJixxVcVGXgLIoXEHjK1O0I2p/HNYIlWX1
5GimpZGeCkpqR9nn3bl67OrE6RIqHVppkr2YZtpmoXDGGaU9KJkrt2oixdUZzgSYLcWDMWUomIHl
F3Kz6DEBqUkix+9Fb0KJjlXDawjUvGs3A3gA/o3l9R+6QSWvdd7SMoX670Nzcp3pR4Xa9aObZu6V
HRHVQBavwWmJs0BNoJeWd9fKa3lXnRa3MftNj6MOPD/4xnFgKB1A/ai/TFrvnRaoxuXWjLPC3c6F
g9KHla559tNWuuGcwMAKkkHhtZC+Df/a8XRtR/wGtAY9h+YfepiFhiCrq/9m7syW5DayNP1CjTI4
4NhuxmwCiCVX5kpm5g0sSSbh2Dd3bE8/X1CaaYndJbXuxqrMSipRuUQE3M/5V0fHBM1x65Vrsd2b
psg0haZU9AQWCn/8sI2FMDwL7GcCmFPamqiF+bT10r1b8PG6ELLSesiLSFl73578Q6SMuSZRijZX
7a09Kt+ya79K7HJ3k2FlZMQuK5Zhx8c1Jo1CiFiLpnLP10GaHh1JXvRFgWSpRiwFAZ31DVWK3eR5
CeGJ3J65VzpDEomleaf1gyqfzJZ4buMmnVaRxmXmadbgYG02UqwxSXNM8/Fpi5FmgmKJXq0VMcp9
aVsZ9S9alWY9BDmZ1M8ufZYab7mzZg4ztjs4+pOiKJWn0ursse9jBiD+SWBTa0ja2fY8Bzxe+4o4
1OlgOhdH+6w9D59eMT1JVsEhDtlC3QRjHY6ynqpdHbeaguzDipsYVxpDexxsFB/teFpzPnS28RWB
9o7U6mPorVGSlRBu70s/mu/4vNSEbJlbh8+p5TJjWr0Z2XiycqQOpGyuPD9V6kD/C4b7lE6qdE9H
BRPwVjvu5zZ37c9TwenNYVvZ9TEKKnMqmsYt93212LeNdHGN1xbW6l3ApP49M+TuHQM495fOq1yV
aEqbD2Unc8wTzha9eIuxujunJFmVzQtRU0exH4vcEy2bWfTGa7uKfWnN/Yplg9EbV4jxn1WHVZG8
e0jQndUHOkchicL5kElaU6/qwJA57jtmOS6Mgk3FOd3r6N4CziiumsAKg4TiHEvunYmYdQDZ/ptY
PcnZ5hcMK4E2qceiXC7THrCJgbyl9AUtft+xKUzj4p1oEsMG3DNvjjtSgLanbbPMW+ZHI/bi0hYv
4er5N83KF4n7XHNVIAibPs/5YI88HHbvYe4ZmR2ATz3uWtM5mHICMLQd8HBHw+FQZNWxH7uAbuhq
ar7V0bRx8sHSLjs6KYhJMBhBL92mNct+VREtXQygNan4pjXv1qyG/BojkNDAIGEwHKE/03THqGGQ
p+PD4poOl9tGjHVEyWBv0f9HIO/DpnNRHrdmKqkgIXCD9AsAI35VE5KiJjYSsIJg9iawCIBnXBq2
6PHjIrcgVxErwPVUCwyCQ0gPWe53nd4FXu08Wa1fN5yhDLs7GiPOs1tVDFd5bZaFHhmroN/QXRlA
Ud1QjUYvmNn1c4CocJBNjSBfoxihYBpzdzwZOXwL2mwmrYseAHCeQJTVceGu7hI+lxyH7RIRd2Bl
dZQlVVYQF1+avHrrZ46Z3bhKxuzN3qpnqw+3T7QVLR8DFZQ85Us+6MuZHM3vfC4zd3+WB+U/KNBq
euTrXmldpiLXuOLJ94efnijvPYUDvghsERE3Zy9C4x7Yem37ra6Rb+KlKch9GhDxf6XtmnPH1Erc
VWmOEYVqruGVULaBoWnKB2yn7lauFp1ma7g49aNajeT56jEpHOeOkcTc2l24OknZb45I2o1N9RvA
QVG/2TiS6a8akOscx6wDpiLNkl39qWSM67n4Zse3XiqJ4+sRUjGQCHs7IlrIVvHsanyoXNoqYs9f
IFz6cs67G+pK5h/zUtK+SQMYZicOb7ZlNNZTnAd+fl1uYfrh9VP9g+HWvHZTpJwvxDyZ6kexMH1j
l2CE3gm/dfB1UVHTPiqVdeSmVKFWT76GrAYF6IsvOtMPTbniMfUmgrV2FCpeuU3HsEuxDGsRpbtp
5zknXue3sRbXfTN8alr5g323TFQXfG8qZ3nFyDHu6zCLjn4wX47nkRMp0DGsF5ywYnbktyyUq7r6
D9waW1o2EabZwSKLa0LZdGfhlRj351ZWLslOghkWKFRfgSWwL6zkgvFzj7P36T/CdkmHgfWPBb3J
FmJdC1qC9FCYT5FxxSObmch5ohXj6TqH410XtQt3TG/K57/Ghf8LkhpgOgWslTYBccSc/sK2N9Hk
8cn0LRaQ4lz+2qp46dIoGW3r77J3fwWHWQzhXeCQzvn4KOx/BW0Xl8rxbk53VMYiaOIaTKRel39I
efNdoESIfT6LWQi+/AW8H31P6vbcTGVkMFyyBDXXCFvcv/kuP2UWf6Qq+Da4BIDSYcbIYPxpgfgD
0j1mepCOHi1KPa0qPQwlt84unWTT7wNKdm5zjU9mDmx2ijLrreeQC+8HsU+MPv/8DRS2D+B+Jjxl
8AtJPWFbFZbFG8igbOJZB1Fs2aPNM2H9Tlf8I13W/6wV4lP30Tzq4eND37x3v7ZMnL/ft7Zbhxxw
nmKK379/8q7f//Q3Z9uTXu/Nx1krNZpK/99yhPOf/J/+w9+bHP5GeeWc9UH/Xnn12L3nf1Jq/fzz
v4uu/oUIB2VFyGMUkPp4lv38JrrCR/YvAU0R8mF0JTTxmTj7vRVCuv/iyjt7ZLA2kV91zj39XXTl
BFRJkACGZhQSCkGR/080Vz8/iP/5QaWI/XxCElQJXRIG3Oy/cGpzaAYs6TgqPeJx0QcSQrKdAhK3
3dh0tX+kX320YwIyaO8mLWuhKt6fNpNQxwOgwhSDPbtA1GkgR1BD72VVZ+OeqrFwYAhWiOvbdUCB
2mLKorMMH2348IfX+u63n/WPuio+zX+m2fkl4AJRypy1R7A9cFh/5pW61R7zspp+GASq0z3fdOri
MZq1nSw6GrE8YMMmq2pdt72w3O06zb3tSK66/MDfVmWvaZMa9+iDeRqmTg68L1nQ4woEKSLsvYT5
4PJ0afIzkYzMbuiFz+J3rrWKvS4YlniqPOMfGOMccHQL3KGQldveWUEm3ONS5/60N4v0iPPFXJPu
lo3dY8dyYVdxs9WYaQlZDzzS+2qin+otJEEaOPHOchCOx8qxMBXYoOqsS3ZxrhkqUiNpqO6sZ+Wv
fYPXPU+How695ocLDurqne8U/W0u8v41ZPIVV3pZI2rrzzuIP5NCxgSKnog8zaLDDW/yzexzYp2q
pKNayNnzRa7TIZMOXvt5Bfftasb/pVtfLaelYHMZJ2M9bnQClofCm6gHBoqb131VFvlTLsgLzfwq
n4+qyUB/2xALYTJYmKhwBy/98sa/beXwuMs0P6mo9a37CPu+AXFA6B2zgdsPRd0L72bKs3o9uBp4
KZk2sGUm4rR/1agSTGyhAUsJhYHn6GuVBo/Ud1F0h8iwQ25hqNmOi3kB2m7yqjqocBVn2ihT2x23
aF8ewt5Cbuj1IgPIpv8ojyWzwaU3T6jfTRMEtxkogvuAQXNi/i8geRJdON1ra3oVXZRz6tzPIiTP
Cluavuz0tmV7SXXdclgBogmMyaaFyleFOGeXzj8t31nU13vXm+z+ovJ9pkTXrrfLgO2Wfk1CiF4M
yHaUTBPZA4lLld4X1QSYwyvZlZL+prkhoTAbIY6mAibmdaaX8EfbqSoD9pOZ+N56w3IXaPR3saHI
eAGAaOS76PHiXIY0oKYHbE51GOsQMcV+JJmmJ6/hHCZvt16mnomimr86bWFINnRsxOdjxSCb5ID3
BKSlqXFwiQu+GB50vpjM25Hk+QFyd9z3Z+KAsZpfjFeXROH0qmUttONezqE4UNWyEHLW2yLpA0b/
x0rCCGI/hwFMtAi3c819zRc1q0BsL7Ct3S0kDNBn/dujCAR9jlIuiokv0Xkku70tCLnlSbEwF8Wu
Ve7SnpmPlrJlWdIqPmOrMufQG6vM2xZgDHNT9HlRqOsk28PCN/5ZSUHQmHY+VWCR6eG3jyvxe6n3
YgTDNEs9yZDxbx+6YVZ1dID6YSRzRhjYa1XOVGi75MDruBjDdxDyyUtkjqkxgbLzXhx2FSJ65Fw4
IDGBS9xXMd7zmtDCkatVvlo6La89BP6ffDGTS1AVSn5drBlgC4zqe1FW9glLW3GlMk7daXQ8UhlB
YwCBdJWQwz6dsrr5kdH1kdDT5WcH36rL24AAm585Cbk6FO1gVhzS8HksJt68x15pf1kmQfo4CPa+
2Ir1denC4Ja8suaZ0LjyfB0QkTdju7g6ZzS48UoJI/BXiR/CNGmdDG1LuyECiIue1LIbTAAoT+uM
amt31h3e0iJ0T9m5wmW3rIF6ptT1MVQLrvuWIIEslvak9X3ozMYkEV8B830WFA6vzxisfAuTi9j3
yMNz2oo9a6T/b4vLKMuZe72+J90lWB/KlmT9xFkn784XdXstwo73wLXMk1kigj1T6sLWgHrDcDgv
v52eCVyCfX5YWQUXXsNw/bQ1pr8GgIFB8wRFuASelYEu6NtZf2A3H76EcMjeHhDEopmYc9a6mOo2
/bKUxSPlxNkF5OlwzW9fJahUzOsSzcQjTXl6UaJ4jGmwbY9dyUd30h0WyyAvmssNg8s+n5RGEryE
gviCqHMJFwh5cgsx4dmmt6DiNKtIBWnX+pETm+QExm+yeIpuZF2kiZX/I6jVpznqo3I/99guvIyF
m/PC3/pYcSc4cdGfu0sjmSmQsNHgDKAIZ7cFeWclEeEy7+0WuSdRN86bqQnr3kkr6L/mueXb+xS3
+WM/9xRF50yqu8pzwEWCVWvKR2VBzV7m+7egneWFPcJdcpKYa7rpaWFAj3mJHrQ/VU2wvU1rAyJt
HFMfetXBwGR20X7laiwGwiN0fioga0/I5YYk2xQYtCZL0LnMGV+CUwXASDWb4R3bLbqcvuOzlh++
mn6k9jbcUPmWJZpp6nmVUfoKUBa8gT3MeQL9+ZWejqYDo8BPP9hpCJ8VTCLJ+VzwrcoouCqKroiI
GZj6B0kyRIJHackT/OXdx2rr8UdYjBAHuBD7Xcizd+u5vv4mhA4ejZpMMswCYxiRb8G1aSQBi6Cy
FRYxJ7wHpwveazKgKFgmlI4Ds96PebZ9YVvEMxzi1GtDKhfDqty+jfYmvhgmroMzjvoe1WkUd6vG
FoIeI6G8PZtedUoiadwFEbWuNZXRT1vdQYd2ZXgex0Z8pCd2DS96bRkqM7BnWlL2BT2bCER+rv92
Ma03CiL5tSw3HnZnoyJ4c71m3lsIN4YYQL/6EeLNlLti7sbP4eBz93Mc0I9NCcvGfZLCRauchKtG
ESQUOxown5uWDxHygsYNDoAgy3LgNii/lL4GcCVhZrqSXnNOZLKj6jjqEXVRHxCmGJN8qe37tQ3H
k9a191EXWXu5KQ53kHt38WOUrtV2VCIQKqbIPMdVwjAGfLPwHoTP1FqSqh6SMGoDpwctx1xGdMML
YpmwjBfbI2+99kCETqkjsyqxMJGOe4Yg4D3Jw5WwaHdR0qaN9eEERtkQ+1meJlm1RlMMNN8nU7To
w7zQiB6rbsojrruOs1tY2Ah2tnEAjnryna47j1zhpEyH0SRjDxzyMBNHS/v4FAXZPuTeHHe1Lyrx
1pID+GZchLQQ7Ge2Df9qd/RyRiHuAHtiQ5unXpECO3XmzmdSyq9FuoiS5391NNGKJlp4J7RbXkdF
NL7kq+zuuZHD6RJnaAtlzNRBh1uVc3OtECDfzaq96mi3aBOP5SJNewgWl+ujioR7cvGvZsdi0vZO
/kT6yKWX5/A3j91xdG2mVpkWvrgnlYrIxjyapjtvDmoydJTojsYtIzJwDZJJhwGPpNFmtk/ree/g
MMl9KhE6z46JYytOLhXIDyCn3Kuyk94PhqNbRCmi5zWE+boULmohMmZACCk1i2gr4MC36oOVLsXV
XLbuFSmTnTzaJjVlXCHZkldtDWKyt+zw3LNLrEu+U8wZrwEkYLiT29zfQubZyJuWllAnVReJbexI
7dzOZuhYJrCHJLUYxQhsRbESh+XKw16xuu3ZZxjWKXtV70OT6ceq2LiWt3EobwZh/I9MBCNQuVrj
1GPaIoHMR2sAkfcWiSxiOyJhh3ejNz7SFtnNNfWpE4awcoWX241swiTdbDl0uhoR6p8a4NYJYDQn
rdCraRDDwLb1QEMBfNjObJ51bTeIspPNeJa4ZPHR5Ky6Jv+M12r0Ynwf4QtVYxkWVLkOKD1yOnbJ
R6n5oTl7Yu1H3UUxKffS6ciRjKM64PEd/IYfU7mt8znsiuY6wos27VYXyVUcmCK49unOHPaZbeSz
q8v2VcJ3HEsdFW8g7QzzomqX744W/T0V3OXKb6xSeWEs373AgE7SqF3Z1PJifLPfiIqtzonC5yVA
kdlKjFpZfi5w9KX7Idr67TBtcxuedDh3ZB5aUpGClaao+WeR/iBCJ7+yc3u54P6ns8IN9TVdcOBp
Pc0yXVIjQ3UTE1l2c57+Rlg3x92+KDFsn40A8NwL32yPAZKucY/X3b2qvDL/7rhpq3c97Sd3YGoh
RGwlRUxiCpidGFzyheQ0nigfHB4Zv+FbePx3pNvnJ6I0WQjpDi92vPDlDRpf/A0Kn18XBOpCdeq7
5+Nltbd8ueChA1mvaA3dYeqreZO15Z9UnpYHK+zUvcy94mOQtSQKzLMeatiyt2hR0SNJT9k+4H5N
nAC6MvZo6i529tBAF/L4fqTzYkG3sLK8aJM1XdyqTblJk89Vf+yHNXgVQ+sS6TzaK/wmL304C5+/
p9x+/TQ51Cg6qoWALHHYkgwJC1otk1XGNDtNp8mRzeWq8+XIZQlcyU4ZVkEAhUNwKU4He7mzmTyO
RTR8QRybPQuYkytnkBwWtJGctno5Mb2tn+hOcV68bkbrX/dYakQ7bu6e4WQ4+qvT3DmWOww7Pu1l
dlzkYi6WtRoP5+TP56USwTHIGOB72z20tTd9GrVDDEg6utH1VgXf20VY6AeJReQRjbb6KiRN4qSn
jWckRZlXxFHuhJd5uzgX3D4fivzU777Vw8Yq4e4pV1uahOga/9ouAqKGI1DoNtZeERETWmn1wClZ
3WDZrfdzl6OYqDo+ndz1UUMbLakxh3kt/BfiJLMY9RPwcicYbTGyxzWLH8LMabir85x0MHeeEMxX
H57m36JPzroYfLe6koXlnCbkGyQk13KP8q3+QIPk7vNg7D9F1GJvTHjtQF3tgCThqMpG30o6oe8b
yNpj0Ank3laWVfsxggm1TKDQPk4ZvhAM8x2yRdJTDpVVM1+nRJ/FVBcWl7ZOp3tnbN63rFsuGS/0
qVz94boytG6H2LA+OfVYfZ5qlC37JRyQunhc9F9Aadejoizu3GeodTyEUU6KZJXzWeLzeZF2Q+6e
UG9FsKt5+9CMtubNJ3Ub1pM8yCsxVymyl7y3o70GY/5RDT2Li2Cq4ZyMSrUburw8zpa/fg1mgmDH
ruvMJfDudDcGFg+RcjaOe2srhu/2ovDy2iVpRgJhx5dBsxPKwYjmWAbB8hVEPhRwOZPH07tmrbWr
6WA88THemMmRFZEkt+TmUSKzumAYH4uYuvSzcjJr53hibdp3bqPkHlptOvSp8yr7Xlw1sCAxRn99
8NCK+Ady9bEp2yQCExgdi6JYrlRqZRfIxOh211a3Z0bhbh0KjSGkFOkFei92A6Gb9YTMVDwvOsir
mHPBK/e+5mdeCAD6gsoVUYdeogU4Kipxybf9m5c1PlEv9NI/rUv6NAA9f6oWPziHilg8OEEJWf00
NFPtEZxhiOw0MJB3uZys9FxYFcbTMEWfG7sa9qFvz8d1zMrtQFaBRHyi7TXpl6J6OGd1HMTsInaB
qBi+ll4zvJsyG0DM+unbMusS3skliJSQhONUVwQcF8qiFyGa5eUy9d1+rCfrlguw/2qEVd4hDumh
4aaWFWybnRuH1Z+gMNDCi7lCcEtOWHF/ZlyDALlhEmRr9XXLdbfGXL3RhVD1VUmw0U4MqToJWXNQ
mE2dghYMZWZYJ0HSN+HHMNsrZVCo671EB6QrxNi3B31cbH+7R/tkXnpvReRrnFHfrUO5Hqh8feM6
rh9RqS/7kGj9u5oMMcNve6RKgQc9RJj5IWd/9i63Qm/2ZRaE47zv68V62wavf0FWdNsVTr1vwW/j
BYHpS5419sMwFHXsbaUDgGbnr1E5dicrM+CFgfXYphREYwmq1xMzM8Iq7VpM2+zJyFZmv76ezFZe
sE42RxdlzptV5yIp0TzfEN2c6JbCs0T7FAbsSGBrLsB6dDKPznphzuqHseAmYubxeBTcBwIBzSWg
XxbTxjYgArTkTQrdQhBuYFErSBEANQyjCzWMMGRlBPBMjm4mEq+pYbKbx3ZI96a02quonRawua55
C5TLDFetP0S9zIfeqfLPTuUaBqs0T3TkFZdLpIabMtv8W3LdnukJbOJmar4HbWg/eSOpZ4cRVc4n
hMXUBCzjZ1SjKr+GpNGfR+lZl30T6tewsdOc1aBsnTsYbDCgxgszQNjA2FWiSZM1CfuQD9xF1YDY
INEkvyNQH/6ufKsBUwNEXSpRdj8+BbXPBOgOrC9oAhfqQGRu90fScAEue1KBVELcDKG7eWXZz2sv
TdJPitKVTE3yiroC/gCLvX+3yrl+4sYdYCWJvQTKmuncQLWWAQ+gXpnqhCi9vrvSmtjepFUMVWR/
QoTuiQpZumsmk6hIej1wzCwyYOniPQ0Bn1RNTcNfg+b/HWLuSY/8FsxgsFS/8Hp9K9MZ29AH1s31
MsSx453WTZKMT7W9jmWLpgJAf1hv0TB0L3/9vf9s4zmj9T4GTRfvNXEbmDN+oeBCfxpR5G/vIdru
mzxy6XFbRZFsgK5JLnpzat3KPFhpKeu4MJb9N4zYf6U8CNJ1+QkwAXJx4Ub5M1ugAk9Ziw+SvNn0
W+1ru0GVq6I8X7+ltfSmpy6UAqmWHfEWLJZtfy2KQo7w0qCb+5k2XeTHXMZFslLWWl6kBqXxFclk
qXP0qNS1ElmO/XLXbiL0d2ItXOvvYr/+zJXyEjJ3yAAPaEj+Hx72XwgPS9FDuApZkUyclv5RDQoc
3Goah6ZSGucdEl2FqBiVSjgd1YSQMVklzlSNtcyf5VjW9XFDvjUl4idrY/WWX/2N91H8Nz/kWTPm
/czKE/ycf36dXZfDNkj7Cq57KKZj6lp+e1VPGT8XF/e9VnP+gUkAroZMVV7knyxS1EYscpgKkBEr
bFbAPcGgkBqv3vZ3zu6fLv8/kl8h5m6CV861zY6Ecz7/Bn9kaatNIQklcV+bKpoefnvo6M8qlqPo
wKhuOTcQgfs5eH0StMPqX2TLuFW3WOvpANv1qyapYFxKxoeqb/i4jORajwdqZMV6ReixS9qvJnUr
/Js+vV/KgLxz6MJvGQnnJnfp2L/Y/LvC26qIfNidI0miPrnEJIdvVdZ3E7k8PNjvNVUYVTJbhNTd
ZI6TCfLyHFUQF+u36soL6MY64dtP4bEclVcHKLAxS4jfRcfoDdiLu+LMBqH5UR608ep89rzUJ4p5
qPwOFKwo5aFnbl6SumbVYJbuw6MVtjXSGh6BH2xMxQNmS7DWnHps2m0oVX7vFI2H9/Oo/KdocT1i
prXu2r95OpzzAfLnt1UGPAASl2DEX3m/POAbxEQdQOrsJt4mdYuohdXGEAubxjkzU0vCfyvdm3HQ
LFRDnjvr1Rb5WXnp2Q1/LVnaPoH+E3gdNVC0cSM82Z04RGnKtv2VrPQa46W1g9l1xqRH94Mms874
V52FqHompMaO5gTRThG+dwiltwtQl+IFgN9en/7JYRogX3FAI8/KCZTMHEu/fITVLNZVlgjb6nBu
zhN0FhNRXl2Qf9oROTmAB9gtWngttbNfraj+Ozvrz4zJ/3y1+Ql4kRFTkFGAOBSf8/mq+cNDtKnF
W5tiBE9WpOsf/ExIhsgtBFP4jdLhZQ4kXQlSveQWykKSlYbzySoy55unPKxCVeflMnEAZ6mgqcAq
D7U7mzfk3SRJuOw1F9Y0p/3ew4V69ExZdcREUmuyI2Dfqqdd7aTWHnGdXx//+tX9Ge7wx18Oht0l
6By3Iv5IAtd+MYx7ys/s1Nff2Uz6G5AWxOmOQVu9AyGIbtgiTUokf+BepkGp3ju7AU4MgqFM93RD
pu5+xhkjdi2Cl08ryGgyrUXx6BC1t8IpCe8xQnd15ZuGMwXtV0O3SuM0Q2Lbs7jJlzCIgYSBzUOs
fGXS4fbrwPI8NEhRNzyQ9o+u+a9/459u3V9+Y6QKGE/xwQiyBn45WSryeSuvrb5r98yrubAe7BBE
fTM3o0pocBKF/XTgM0Y9+4SY7ei14K7M5Kw1uncxeP31D/QLuc8PQVgKAW6EmxIbSUbML+NCLWXO
ELGeD1Ku84vWdNZjUUQowTMjUlphXH99nvpJwORqRG97AiDC9DqilCYHbdI4gWaI6gIHphf9aFRY
6H1BJtRt4JauQBJb1j+GHFHqldf19Y2ZSIp7tEnDZr86E5w/I+WcbvSePANev1vJHmfbDWX3ak1e
B1hvT6TyrtmUT0lmhWV1oDGCj0ire6K0p5H1zRsxu2JurBkWkX0TujxDY2dxurk51VXtMvKJnhrQ
uoqhXPElZ7nGNaeIfomali9GgDM4rlNLemywXPYn10cyHUL7s0h6dJDs25CNFpqT7tm9iwi8TZqA
voQLwpl4UozllNdr1YnnMVr5SngzGXvLYgiQrtbRTWV3vogbR1TR3tU146uHvwi2jFcXZTpWrv63
Z+sfyYWe2pr//qoA+qMA6H/9W0XR/4c6IQ7ff68S+t9V9jHk738MZ+LP/6YSEuJf0dnSzlBKpAg+
Xq6s31VC4b98tD60gRLqQ8AaiQH/TyXkBv+ySUY4/4cSRuIXGAN/VwmhLeIkFsiK4CtDclflP1EJ
Eej1pyv1nFfg+xGWbbRz5xjc8JdzEKlWOtRlftnCTmflExJjKW8me/FKcpMWGpPgy+CxBG4q200R
XB6zaINczc6/rhXtOnRw2r11oDpe63XOXAQWEFoG2AVTJ2mHrB1LFAAD5qvd76hJzurhvVBG2Nib
MwZ1Ej2pQnPePDjdqcG5zPzDcEjP4Lxw9XhKPoOZYEitRG6WR3dsvDqh4IPJjRJDb4J9wVBK0FvT
X1FJCDRWiGpSh7W1t8e1xJSSuJHKbv1S4+nD8FCjf0A4S2tMO6nvQNOgqG1R2OpCAmywrvm5jXFE
ElsLsF54VoJI28pPAShNQYi6mPTN2tAnaMUSE29fvEq9dIuKMzVsSJwdcJjPsnV6e9xXUzCLR6tb
l/AIneFmN72p56fqTH+cpIWv6K7P58jeK8yGmByZCGCptPGbU42pjit/0hxEDcMNt6vwyG5sug2t
jK6rOjEtYzC0ztqdFrq6ll1Y1SiRuxYh01FgNM4SvHPNdJTu6PsxbUyY3g5huPhmOhBXOcLXjz0K
PLOvmUKy7bK3clS4u0J30r6s2IIuQt9inBscATRUCkQCfR2MNYKQWgE67HCkbgp7YOUD4yQYC8Qw
XmaOLIg9lJlslse1s4PsDqrUEoc0I70BtArbJ5ZwbkA+XBzL9a0d5XjCdDc4M/4pDrKdNCW1EDtX
GNs61ekUANtPNahW7SC33c3YNLsTdjSwV8e30fyU/hLgIWyLqYzzsY+mZFvHfr4ElBhvey8cLYil
hWjnia+znBjevfBe1BHtblVVCYKSswmXxTiBr3CK156II2dtnn1/9e8zry1eceDDjStS2J79zabd
sCiD7m6zKpot66zV1xbi3ptVEW66C/LUxdKEMqjYGa/zTbIhk40gU8rms6bYhgx2hTQ0UH7RHFcR
ENEwpJm0r9PCKSmbgWdtE1uNlX/yw5XXVqV1hD73J49otT2MCX4DEVsDV+al11XqZSlQau91Xg/2
/ryrw/3INueSamihONj1gjEbWwoliZPVlnxca+tOdJ5GZuZQubKrmG7Hw1JYdIVpzE5vIqphsvDf
RCgFUZchcrdcMCMmoJ57pPB4z4IsNyDJtfJV3JKKz8+lAmQ5mxT++8j3fJkW1oaS29nfIW/O8sRm
ASHHjBjGKs60nofdMGLbPfQkgz9EbY1mpAzz1j0X1qtXcGPcmVG/6Tm2F0CzvQsd+W4tQdAnCM/c
/mANnJjw9O1wZNJP230wmeqz15aBiMtmbPKYp3W7avyRCtWwx9m8Y/5nBeIb88Gd9+QOyOmyzJHv
7csGfr3fgZr4/cF3lsIcqfeCuLSjTofvKuRWvbRGbINIA3A58z+SZ20GQADDf0KaVdif0m4eq3uM
HB5IcBnghkkICdJ1u8cdbdL3eZqnJY2zlNqTcoepW6nvS88pwYMFSxarsWs8rIK+dc6RDPHsoWry
qsFGdYN9rvwCwB82J9z7vWQ0QB/wuICwenuVTml+FWxU772pEpUO8VwLCQCPpXKDCtVSUZ2PXDlR
wHrB88np/dPks4b7JQKpBb9k8Zgv2XrKqgU7HykUiIOR85u0duQjl9hu0+5zWky+PIao6iLUiDiX
ksmBUVyRPXXt+lLPntvchynb99mBX+L2slImq4vFQV3xJcgd7RB3wnkF2BhaeZHtCkocs+/4sDbq
2+ZttQoSZyYLk45yFvdA+01HcmooEaBAVA1l4s41SLY99213oZsmfNdF7rxOs2NZjxPydky7wkhY
Yd/Md+tSi3e1WdSYbDOCnb2ZkEjt3VI46kXUwobqnZHAxVj9sK9TDGLAEY03V7dhZ63z0eD1lE8R
stpwL1vfX3aznLNHnELiqbIFtvACZ3UYL2ZB28N3QKAVhD0WutJxMzhgHaTXVYp0BRGYVWeJFB1W
PmxBMI52w4jKA0lhXzLIvrzvJF5b0OBt/j/snVdv5cbapf/Kh7mnwRxuyZ20FbZiS903RKvVYg5V
DEXWr5+HPj44dn/BOBcDzAADAwaMbnlrJ7Le9a71rBei0bk8RDCui6uqrHNMHTjs6DgKRZHuWZIt
w861SSMz8csgQIz0UuFckdWLXD5I0uzB9aU9+q6k9OpUzoZnHDPBtyepi1rI47BmZIgx39BVUeP+
QifwyUJRfdWk3YEihshGakKqJ3fY1Y+bxcjbeW4hDyZabnYktWxmCbmKjBNszuLkKqjI9nr4VNyd
JQzHvyXUT17JmvvQOTqY9z5ZtAkSQKm0vvE5LnB5DAUgirbJ8uwyceSHSsaMWJ4jJfpbZdXriwEs
pzrUvI7V3TqHaKlpwPw/xsRSqOjOc5fX2oQmHNHORG4/EwIeu12UcuUKWG8Uj8zhgPTUVjbEcdb3
JkkQf3RNKtXc37vp5vmp9Eu2XUq41ieIypqdvlErZ0f+dFjJ8/ekMSjSoQS1nNnR9k3kVQexZPPz
2gyZs2MX1j5hfPK/5YL9RSw8n5DdWK5LhXjf8h4FS2+l+8xlJN1ONzBOKs6Aj30rqzGu7abh+hbK
5V3baRsebCN1HtCQJ+c89W3Y7S1OVf5+todguOZctchLBHiX8Cd2H8s9C9y2xfc6EsNQ7dkvpWGK
qZJWl5cFs1t5rKwu/aE7A2erWQzZMx3Lq0W/ny7aOwQ7Mf3olkB9uqnFWzrntk8vUV0Z+a6eWMyR
rQBazB4OpExSeoJQshy9/kin4Ojv+pIGnoTknlU/pO5aGafKK4oAu2jHyU+3eEcvVkbW7jDUagli
f2jFgR05ppK0aGzILrwGiaNawqdTsRYwI7oaPb5q1CSwb/vZd6uhLnPXVhImeSY7I7gaKav82tMp
MF4saJX9o92sME9gmA/yaDmd/GSzqgWVnTYRtkIRgD9XKkQY6yGLBNRtAYXek4NGSlmjoS7PRViu
EbkA6uDi0aHS7J4SLHyUhYFm+EZccajvQeqV05MHhSgF/YI1YCZ6tTeanqNAfsxD2XfLdPTxDK0D
310DE4fFt9CkpRrXxQzPZsCFnZefmeGxsydlFuRHG7G85t4sbfAZWKfuesgmrCpqTHCgCAMCz9jX
GCXHCHNXzPJfj+fckfgGMHYU9UkOvnvLHTbXCScfjD2G9vNXTUv6A6erlDhd5kxWnGKdMa8cPllb
CnFdKYP1bfcrPjBCVIvX2cRYTb/nDM4aqwJrgOuyx3Q0xiFZRsJ/7FdR9dfGwEbieeo2mGd5mTZX
IL1y1vydU8u6HIo8r71Er674FhAKecZ4vyEdJsgsVa3sZdf5KZAJnJ2IrEBT9FeuiIIyxSg3mz1L
evzMs8GduIHAVR8ISwdvOB5Mpv7eJYKG/9/wCHKb5acDS6k/9nMDp6krXfmF/nIsuwtuADJqdVPZ
hxAAxgZX5sIwCZJ/MapxGJ5Qt/tspxHD3lGKFALolK5sL7N2fULyrFou1pPzsfltGYAy7PJJgOpd
JPgSxRCbG0smziT+TfZtvsasC2kD56k710dCvlbBPaSSb2tnA2c17c4n8ilbxKYpF+73sVjMnyWU
KXZKRTDJfVmXHFNdY54mcuX+7McRg0b+jx3RvzWg/7fT919m9P/X8jxspP6HOZ2Ud/2XMZ2//o8x
3XYZuAOfgzlrA9Rdnz/5x5jOAA8iNvAjDy2Uv7OhVP/I8hjub9S6BREMzU2zR0pkeP5jTN8yQHg/
gLBuqZbtj5x/Z073f4nrmSG7FoqJEMmQ1qEyoxX8WYvtsL04xGQOeKhH80jVcUSwFVteMdWkc2vz
ngnJe1rBn3m7ctHj1WJEHvQ8Ea0fmeEH7MzzsPkOsYepZBqq5U0SQt1sAsa3sWDU3dkqV6+yDASW
/LFUd+7o5+F1TR1zk7gRh70YAInxY3aNnGWBUWJSnJoWYVMQcME3WaJBJTUN9E8UYk9kirhGLkno
duu8n9l2OccU92X0ahZUKseak9lz51UmMPkqTz+zCrABO+9moWu7nlSUmANb5nUtBa1/RsEjYGou
nwNmmYAiY8/rdh1jm0lhLaXnu1ma1OGgWsAh8xwyyUnYE8XBa2ONX7Zierwv7Nfx6A4BqyfiLTSQ
xAHRluzWqCSbK7PFsLBTa9jrhunSLov9ZsBtP//0kfsvQk1/1VtCgMxANXnqSDsECNnw/fWNVH2P
0dX3rwqWk5fKDNQrVZzR34m9v35cSFkCUiZqyfbAcmA4/vVRorodp9m2LmquHGdndK5o6C2Zhvw0
Z7oo/mYh6P9e7PQvbTmEvMZnk08lD4iUFDmk2v788Ww5gqRpMb2jNcl6B+uqfmujoPleRNHQnTTb
gfwcQXvYQpI+EAPbB3qIvKSlIppf9NddtsCU0awOv5YSf+ou3zr2hp9IExj037JsjdpjX1vZPfDH
DnJCNoYm48eahtfco3Ha+wM3HaJXKZ+9bImkExPwqZlHyJqcHbm03PiaOt+KRLP+NrKAPt07o9W9
kuvd1jzz6KidBuOyJ+uDPbA2xBLtJhQmbOUM2uFzqhxYL7V0nWavA+1w/g3xtLswB2Al9aPsT7WE
XXkO8L73O6NvUKG9sps+sBIEbyufLVySgHDoLFndOT8N6EwnQgbIN6IgsXr0vNr7iXfcOyt8dPlO
VVOl47JClKG9VAyLXtadLRjoMGd39lq2SYkodJHBihIstb0MTB66eSfjrbfYMFrAFpknZ+E6/RIc
Qax490vbDtG5YPlJHSa9fh1H4ap6H7M5aw/cc4oQM3ZQ0cLnIcMnntthBk6x+n238mzdUiI4LRK8
NsXGOwSnQs9n1dqPWiNbJmGdAwxf+m66G5xm8G78sZkH3JYqPQ9emkXckCc8xZIkt52QXZhecyeC
ObTKgI0RpvklOLu0FkKF4tt/owGaNVelJPUhEaQyalkj1z5wqnFeNedgumwle/rELkNoGHkzwOjD
YAAEr8SDQaE1GtB4Ho2QlwLnwvKEc9imbjHbfN7mNJouXtg2XI6LhUETe26ZDokIxWbnlWsWQEmo
gpturBt6cHGtG1f5WJU5UYa+6I+l8BksgjYn3FYqYbb7ySpxqwt0ly8VgtJPla3Vz9wNJx3PxjTm
fBu1L859JpsruE3Ylqpw6P0dlz59Gk0vuMFpB4hKSzKEg/bu7JKzw7mHEsNagG3RWYuFmQVso/fq
hHp5QQrrz42pxn2/jOrnggD5WvAq2rsAZlWfMM2B+ckUh1igNM3UkMJxXbRJG8uijyE6TBh5W5rE
2SjYdBijTu1G2wsvo6XdHz6v8WttQPC/DvuIKJ0tqZVO1hWqDSlSmRsE7abRS9Ii492o7QJEhll0
EnXFbtXTSnpkOvQOEhEF5fQTsqtt211qTorWE7Jq1WFUuH1HYi2fNRcYMjBwrkiSjZ58Ybm8WPvW
seWzRajnpzdhVYuV4w9XmGtgveGjYBdKn0j9k3cR5Ey6bnSHiKGlh3U2d+QpV5920jp3ylOp+zmP
GZmMgfxqDdgq84tRIl504TubzRp8wrpY15Puw08W2f5FmVn/M9ekV/aGIE2xMyW9ony3tlL1WtWt
TnzHqV5yPcnboNfL59Rw0UPAblJY0DPMZD4eBa3aFgElbnzKfooIrzyu/cpf40tEqaQ9RXQmr0Uf
XDKzYhCuMyWDQz0S2D0A7cl+tJnbv0IkxF44BnrDExl2HYFwcpDFvDnl86fDpjgNDnPgAV0qekzx
U20Yz8LkBZsX3LT16ppUAqameEm5PVYoR27609eeX5IrdWwQS/TGr4lbz+HNaDtdOP3ALc5RGsJh
2dDbOnn8HUUc6IbZsHswh6XH6C0WIU9RTfEm4Z9Mux1EUqZsCrVsvSmm0/g7NIO811lMFh3KNboV
reasB0GC08QSxG5DXKeqV22gHMr+wV571SbO7w12YWsXFx14qqdH3Mhul7LIgn0fef63KsNofcKm
0/4sfMZ7ttT5+iIpkMWgExqtnTCMFaexpTCLIF9VtjvM3FCaju3g9HfRCtloxyBabBQ1cDHHmn4I
ioVF5/fMVpwFdmlekUFSaYHsPuWh+UUNo/VTpiL88BqPV3Vcs/zCFt94W+YS9qKbGsVnSTxW039X
i+msKmQCNDThrrEIAahAA5y8KWmwin22gJdd1osFsQ2wzmhf7orsGdcpmNp97cLeicOiAMMBeELj
rSdly8qz9umYwU0MwGiOINTFxarbZxRl4weCsPs10uN4YfwLXjspzR+s2lN8f8iKnHocjbuyttFd
dvVgqTGh44VcIwZzscYhr/uQMH2Vr3gXsUDTje0Rt5pnqnIYtlJ66TFoi33hus577jc2Sr69Ko5w
Kx5SYZjjJeXyi6hcj1tzUV665rXXdN6XzByLp5HPu0zS1aseZGVz3e9rM70Q567BRY4YPWNweyB5
c4bErwSjPGYlg9bdHfKcJljS9M3ZW/h2YUDNN2YqrLp7VQ4TN501ory1oBzp3tKcJZFPrfpHAw1E
xhbHpE8xT+1bNWfpR1gBLoHin4WUzOMujC2KMv1NY89GLOqd/wHxc+AUSTLajUE9tgSmq8V/1thk
vkN3zL42NJpjVBhGtCQTXxgmYZMlUmwTclsS1AITo3MYcZaZ2Ti8NW3qv1EPo4Fq5mTTcLPXlVhq
WmMV9Wq/u0E5HqBvfFIxsAnX7mDTAOx33zqWOD+8QNGyhKkThzURmjzblY0jgN3WQFVu+jCoJfd0
lcv7IYxKRHecnjEO65IliWZ94CpobVfBnBPVWMS8GYhJ2dR72sxnTZaSbADicVjRSeWJmj1TX2jr
xnMWjTN/rI3xOtK4El7XzEndBI+Gga+KLM6cZNQpPXkGsbg7ZQyLOElq9DYPh2svcHSnDjAyJk7P
HS1olb70rPc2JUBNxMGmVhPYFcdLDma+WFuPQiQYdKuIJ1aXbs+vwVrqtSo4Up4Fe/YVfwnQZOzj
baY8dZjamXEBuqjUxTtcgtw9rVntLEnXpal3w17ctylna8jLsl/K5rSB1rIqzMYGxwg7AV3j5Uz5
iCSlwuvNGwNdqi5s436FyU2FInETFvoL5QL5hy292qAI2i2D+0qi3n3Q+MPzCVM8Ce6+XrkyXpFV
gqYaW/lSmVOiyaPZFBHiHzr0qQ1qrxMLz8IrSJgE24IPoPPA4r9ggY8gWO9KSrynL3oFIPiC+N7Y
h3qgEf15KhvPwe7lkCk6cBSx0cCioRTkfNE77Yci39wfMZ2R0n8sSP4RVSjyhbM3q6KAuyg+Qm51
mNoqGiy4QnbDC1170xalzX0iNeQ9dLBH+XOHW4OywfamFXJWt0MgghHHABaIAPjcwuB7lbpSmJdJ
uOhZDYgS9dD3c2o/2UMf+reElEBZrs46f4koIuHrV6Vo9dXacLwJlW4SK4WR+aryZf0cWBnS0VzJ
eVub4S4+tZmj3garx/zAVni+Fv5aAG2DW8nxxJHcDVvWec8GZ+slpolL+/uCOmSLA95oZzelHwBC
UYwXJsCySh0bywZ93IfKfiMxRCsuMT7wuCJ3a70PO+31V3CCIvtsKZGTaUcUZIfk8OLz+Up9rlHg
shha3RXbNnmXbrqIESIZmEK2jftVciQH72C4/bmEh1bsy4jVXoeHEuU8bCPy6+0gH02vKfRpHYBa
7d0UEh72i3q8X3CzKru7LmeovNy6g5QnAlOaMQFvPgM2sTZnh3JdPyo2wD/sMnI+NHNv9maYonir
e5k9ZF2bVvCEZlRk3xlAV+h5UR+2OdvlfUocEpOVnQeoaS3WJJ56x87Xt7h7I7cOPyUfCXIKxNxO
odSbgUSGHsOEudZM3iHkgas5D6aXxXVGmOPInyzIBNTPei78APVqUA9U22EWcxfftI/54NRhYjDt
Io+y3bhYZcDqhVxz9mxi5/qqOS6hbnGHMHbsLR2q63M8jfs6z/S7DsqQ+DOLFBF3Q4qOgCOhcK9s
rwx/iDTIHlK/WNJdCYVqBUlZNcxlkWNyUyobZFLsP8Q6fx/c/79o9r9wyP5Jw9ggO3/Ac+6+N9SW
vcgpm76vf7a3/P4T/1DODM/5zQwoDvURHGwboyAi2B8OFy/8DQMLlmbHtPkRNI9/aWeOieK2OYi5
JJHQ8Daz9j+1M8f9jZ/BofbP/+m/RcL5qxZC9QH3Cdx+G1QHPc7+1cbYEblwXQQdMISt+XWosb0R
xRbP4xYq+huT3V/d9388Fl5Nh2eMZvhr0QgOssIpROXsgzYYiAv7xf1sB8DEyOocp8yYniquWYgA
+HD/9J78ra70xyPzmBaqj09jyy8KTLhghJjtwtlDneog0TJsoT/8zYP8ly+lw/OjEYQlvf+fHHsT
qWRAjgCAwqch5NqbzreV3v3PT+UXp+Ifz+VPD/OL8dSaAY/0EQ+jgILckcsJYyWk8UwiD0t3nw7T
kS0Vh2mUhG6DXLwSP3zIlym7/M+/ye+FOv/Stf75m2CM4h/IYgGf7T/rWqq2wBop3k+sB4mzY2a8
NZLiSHj8aPFvSybqAFc8ZpBNxl34oBL8Ke+YJs9OTDvj33y6/qod/uff5hftEHR/4bsQQfezyrqd
8Lwb6hrcf/M9JmeK/I1kyxuM6zb8RWl23VWxB2+dvW9T0sCQWd/1BWTKDcBy+p9f3l+fD2L2xsBC
TvQwswH2+euriykpa+yx1Huz8GDdVva2JR//rjCHBij+P39+F3kcoFs0DHGhwmf3qxpqMj/QmcDj
VHKBAuoaa65PNlG9gekkT9ujCxs2P/aF4747top0jIzo9N9GfKU2bSJmOM5X9OSlZCOV4oi/hDTF
wXSkq/ahwjSUuTFOfvfC4RDqZEE0tEhklBOzNt3BQp3AFzhcy7pYuEEOXe1z1+0ZnyenRDdxV3of
2FvNVZ0EBnPZbUNUD82r6hGHim69C/PggRHyprTpYYJbbW59E5UAOR5hZT2oNpjdnQqn9YUhAXaV
nIUb7hb8ZTU1Ovx7Q5QM0SmXS18+OVjIYPArQfFCyJI8Qqpsoy8E2dP0MkG0jo4TlkGOLtt6ILY5
6pc/4MG7rGUVPgLN5GPw3evNap+lHpRQFp/Gl83N3u1yYv071mdDeRwx+MqkhaoIbl8ToEnMRrrH
wQi6lvq7nKBOj/Pi4HCgz2NC5c7bklugPZywYIGBwY1GHG0Yt5R7YVequjGkEZD1OWHZjI1whAhs
E/FPu5rfBnPg3sMrdgt/IRRHbNzzCpO1Dj8i0FpOeAyiJbyGoc3zjYIVQ5ThhJvdZxnr707peNOe
2K1eD22x2PSl1wPtXsS62n2jhtZI+jSz7m1pF2mMIyy8F/iK7nEuBw/IYf67x3ekY1c+1o/RnLPs
VXk00lFXOZgO05Uo2s4x1uEzXxw57Tyv2HBjS9NA/HVz9VyR6VrIXivtwRynkivOLYE7b6Y35Af3
T78mID+Lr4WL1Ybjup0/N1iSNxSv6f5gQCnu6JU1WPmCPRMxhzkKwvqAtHA8jln91Y1a4A4T8mWW
bHrhZ+XL9VakRfojy/rhPm+0BtpKk7VMQGXMF7X27evKthXUeZ9ll8Jx2EMGbRU+DIzV1Lm1oH0T
klPz0zKP4kMN6KFXK1n1Dk+hId249g22z2JJy11jDoArwkJhanYtWd9hxaTZZhEE/CeHzg5W0AM5
5ckhytTR63fnZM4CtWsmtCvtCkhvZpsDrc0EROUE0A0ASgD+WtGTxn3BZJqmQAycOlK5+bDm2EOB
qcl+C4a0aDRaGw4jNR/0C0x/jtaiDoyTaWAuixHwnYnpwmLPa7mzed1FjXlruKH+ZvcOTko+ZuFF
YU4teTFJ/SRTUJvffJzqFQpygY2sa3v3MUq3HpgU/udntxioBHolzhhJ/GAQB6zy0qb9+sJHqv7I
Mzg4O6RhLK75WvZA37lQ3pWZxctU4r54HLiGWAAueBsSlnh8qXU3+Lep17gQaHxnfMMD09z2I+yP
Havx8LFpWQskupLNz9bJoRxIbAt8bom1TLw4Zs99qwVdcnKR8q5x52gA0fg0vVNl8+WOva5HTrBs
QGt7TFbaZa5B6aOWYJpAHlGiDVBFrxVmdSxe3wgABVwFLG++Xyy8N7s6DMVP0wTnygBiI9Rj+Fxu
vKmtPZqVxDhgYFXFhrsOdHUYBDI+jv6oMPfCJ5GAu9ODY2z0fBEe+rKHa4Mktg4nCjxECidq8MIz
uQgQAtpjLEVbW0z36Goh9Y0ljeBLhLbNRiEr5id4/Ga+SXxmjiw9O9QGkBir93lXSn3bZ+WMbTNH
ubKYwBw8tcPFwwHZw4MYggW7aSo5LxINEImNY6E8mesqVOLIenFObhdsb5g5ttASfbcfUF6tcLNL
wHJA77VYZBYGvRit2Zr+0Zeq5DIofcOIu8Za5qMdZRrFkyCGgpHfsZhQmZ2PxO+nChy9gG9A60tv
muxEgHcQYuubfqM3BGpfFSYZgQp+xrNb0S21DnmtHn3Zbwz6lDX0tbZ5nXc+RSUDN4K8Dk8tXlq9
c/TC7sdWEmI+qAqsgibOGnIpBbwtq+OXB9Te2ca1NdneBn4H9w/NjSsqHdD9CwfMzN2H+TzfsfM2
8MxgRgv3pskrADkZmv++HtmnxJVVkMrKxtESFNSWvn3jVYDXwEl5VCZ1Zu7U+75jj/3sV5apiMQg
BHiomsHJxfIdPUJi5wVDrBDLIbfNjcJImk/FfL+wLfHNmej+4L49X00FgJL91MF3iT1gAECdo7G8
5bJaRjEmHP/KXe3uZPaZfrKCHsGeUmAP0Av9Brht7ZZD4yrkzpswNcbjknvMvJZdyxKVYlaf/VBt
nskGajmUh5wVYqgR/I5BId3hXFsIkLvtsoMliueGZ7QN7Nec53lZKxu1b2z79WazItHWM2/V4pvo
cSOcgVofwi84uyVh2G+/n6r+Twyq80/kHfnzP4C1Dv+BlPGB46Rrf01t/F+Yx9iiv/+90YMAzqC+
t3+xemw/8YfXI/rN2aZLbBtsxr1gC1f84fWICGsgNkY+dZQ2+Wn+5J9eDyv4LWDCdaOAMBQ3lY0v
/M951fZ/47RsmqBeXUbh0Iv+Ha+H5fweVP7XgZU5g7wbtxob3BjRDNv55aCvwjEz5UhjiCc1UV7p
yKF6N/KK+w2MJmUmrl9lJCxSzwkvxkoOMIojbwine4URrNh5YgOLdhb9DLuMF8G8RZzCZ0zhU5Ye
Zjb5fPsbu6aoY4KTBiRkoBQhXOZhfAmWyMcdBvrutZisZTj5eOvS20hl9XdTaez2LeebKMb9FX53
HL5qcR5N9+kSut+DEk2sghnyVgQduxgFIlxUefXVnVs2Z17avEeRYlO1sA9DsS7vWOYWb+mC4hVY
UF09VJxXo/Xqb8VQt3uXbMI9x2ZaDwCC7V1zYV8A+oh4qSzze7Z7acHqbysSWbm8JrxrXEBNtuHx
NBnus7304iI5FjWkeLvsYVqy8BrujnfUvl7ugrabWbGWYx2X04Dymc/OHfsQCnxCsfgfUAS+RiRs
E8whI5hPad0PmQq6OFAYYztXt/s1LVltuZNYjizlmjkZRWqdTdJpcFDg71yGIC3erdbkux/Uz15P
dTfZ1ew5ynqsjTDkMwJfdAWtKJwvnF34OdkM5d4L008Z9l+hDpHdx4aA662czgPTVKLWBbBBHnlX
BguOI36G6sV31MFQnL87l+2nozOWgCRUdrnfeoeOe9g1Ry4cxQ4pdu0Mw0s1CuuSp6QRu+qFHHTF
HotmuJ29FBnis0yvWYWwY6I1vfngPlLsDGxHJ8tpAI8a2M9vfQU1mFFJdklQkjbL+d3QcWHEXoZh
Xs5DwLu11JsTAQIijIpUQqt2beMp8uc8iYbNHuyW1b5v/e4Y5blGA+Rcj0XTO6e1TftAOIOIxXuJ
yhjxeMOdn7GynRzcugAajxlQnKvBWQNSJM5tK7Wx8ykuuomEf+eJ1rk2uUvEZb0aGOqlfRxrO7tN
bdXT4hM0d2k3lh/a1f7IbXRqruqxmI8LhT17Iq3ii9/W5qNuufaLKKQ/fmjEDqLRVoTbgRxpzfJO
+Ex6q2HjZliKe8Bew9XAqiHJDS3O7VoVB9k0N7pqejRtOGjYADgMZgqtlZQHpmkKtXgTCDXHoY03
sPTWac/JHLo8u7pn1wutR2Eo+1hStoOXeX2xARDFLhcOllddvnLqas8TWZVrzjP9jpjfN+W45dXY
ONljWoJ3prYdG2bX+9VO1f1yAX2S7x124TuTlGNSU3GqtdlcRpgdB04vzm1qGdFlyFp915IJS9iq
Dte6MNnMYXd2P7qMVkKW+uoKFkJxLTh8HqAmvFnSovpTVGG8Un+y+VDHhBTKl4y66+U6yxjaEhWV
Y3hYeOvPmWlgwIjEytCQuc9shCQXqJytN8L28jbqLgXdu+6bVfCWQ9Gqv4UL9MW05MdGSZbWcoHz
d9Q6EVSzKgwFW1CCEBULQLWj35cUJnNoiOFSllep9MXOT7P6VfmYqYWy3OtqgYFlERA7d1iyzUB+
2HP1DqA5uBcr2n9jeEUy9CtNLkDIhi9LU+qVbj5hprSFkGIyY97ak6GgqQIko2lkeh+sKp+PvsUH
lTVDtlwHqk2tHey2u2hSeJNE5llwq5bue+WuWVKPeGZE6XK0n+fa3JW1SbUK/YXWI6ELRgt2fwjc
e/z91g3hHa4+MNfcIQYLu+QPy5ARHLIyIMHAx7BGzzhlu+l22exFndmfWDhdsdy6UD5axykfvxM7
N8JhbBSqYv3CgvUsiPv4PMaNWcz7KA3eARaeKcw89IF7KEfTBvK7nsw6v8tsYttzVz+NDmlvGk+T
jk4iExIEf3ocLPMA45f/7k4UYMaUif9wiyeTWIERel+FtnDgmwdLzsdutm9DWx5o5sIwBDa5KRBA
wuu+BKPo1tcz6LZ06Y4dLsdUyyMRsyvGJNYK7V0o7TigMqmfIxB+zoHAwoVN075VUxJtPIB1thMD
hIY14q/AK9XjJRzOWAYFyyMWHpWRPjrlwsXBpgk1hGiY3iiyLvAB70eCFQueoGcucJEFCW4mEe7n
GzHTBn3F/LuwyZ/89cFplBOnE/wuu8kfBOEobI7tRTjElrLyqWo43NXySAuf3InGtE9UZbh3NWVJ
H4ZNvAK+n7IeLMnNNqd6adfSmfFCNIlyzsqqXgL4ctjJFBdBuFFY43zae2YupgcJGPrgwRWHBdLj
A8ngi4Ma+7TJ0cFnIqqlW+sGYvSP3ueS4ndkKWaIfcnMQpNaTfUObnG8haQ2EFaRzlWF9HLxaSLm
tO8wqTjdeaF4nh4ncoG4GVlYl+6ZyyKkdUWtW9EPnNpZZFpdfsr66NIFEubYSGCmAhSB/S8DhJUG
Yo/hk2/yOH/AFb21NkReWE3vmri87KJL42j7lKpI8mXqnjwzZYncQHQSBkkeZntc9QJ1FwAfHewJ
19AD+6ADZVh3FjVrt8C91qSs1cPMfTHygKcuLRcTirVey3mGZD4HZyS+c5YOD2bGsVvZXCRnOlcm
oM4hhL5X1XQEENdZnUb6i25FC9NVuZF3JkDRHtMxHbC6RktxoNQX2/k4WV9znOe9z0V8cIps2hPE
5ihEroUtZm/f+Ag6e08U1RvhSOOrCvQtd5KalDZbQDrQIvcniYAzQ529gYXbPddAlbQeSAu4MN/S
2Q43EKO195RJRA6doT2iQH+1lsxLjCB9UjVhnLLk6odRmLKadcZp2MEGI43UNfekkbrN1HYoHW5M
Ra9fU8j8CabMC0XhcQ938NuoB66BDgEi6dzMStNzOMirWRlfraI4hKaY8MzA5VtEDfTaefCob7pr
SuemmTD8NbZlAADTXCls43PolXubafWozepx8qKeUwqVSxYspNo/GFO3g29YfZaMeImhDZ+qJWSf
rNDHco66UzWDjc05pjKXraQDJUjcUZjry1CwxECCwy+wGioeLedraDWfHtnIA8jj8LT2/bUf0PSn
GvHqk6pIsrnbJI+AkErayAP5BafYzS4L0kOYy/62T5f6rOsFRpRWz7bNEYrYz/c0tJa4EIO+qtgx
EloWiTFbj/kQXsrSc1i+Cmu9kXkwQKUL5KEac2vPiRiXa2r4xyqsuo8MUF2dWCbOI8scI5X4JDm/
e0Mr4zmssQGBukdBbw0oXBAiHjpesTgqXGESyTW/2BiAYy8kZVRqW1+txsx/T0po42RVEV2DRuZW
p3QgiDxOaA97CpOUiQw8k2WpcU0kAvwAeksuyPWXbec8oHzU31wj4wFtHdJSVMnbEdYJvUhLepdB
R78f+1o7p6YVWkGx9tvbAfvON3NRzKacea+qwJy4Gy3zFStxPmi0QMScDMIbA783zj4csLcB7IIj
OWVx4OAdnBdQKGUzzoCELW0dh9m1rgcrc9+GVXDgATuAjOSJw1LQ2k2m8R4aNPubZXlf1GSdKiKv
7T3CgdnviLyF8xdrCY3y2IMZ4aJt+OqspRyWozmX3Z1cp/V6siwDR5q1rOacJUPH1u1YLvCZPhZP
Dycjwv9wa40W1p6mCx8hgDXqFBX1Sp8eSPUXFtnbBmlsre9zJPIvtZPqOSFp5t30dPAqVJp5xD+A
kCo/HKPy/VhV6Om7ldggNYCrWzpnk1IM/7brura95lotjSOX8cLYGQXOOQx+eEdjRLhxy/aMWKBi
c6Xw8Ch9tzQPLAaI8naFL6LXFj2UNqVc8pbAUl+MR/YFuIpdi5DTEC/Y4Ca+7L4PqTFDRj/rqejt
twpJ3D31flhQtumlgbebYCx/W5Y+HGjIaLZ2vZmo0lXAbce+n109cnElHN1ODFPMZ7HQfjntNeid
ni9shgUirTzv3WXD8SzQS+crJO95fgJ1hsmHQZPbdCD8St20K3keysfWSszcZuX8vZ26FqWYHovi
AZ4+sBonJ252pSWxthNSrxXrdS6WczX/b/bOZDd2JM3Sr5KoPQMcjBPQ1QsnfdbomrUh7iBxppFG
Gqen788jMgtZ1egCalGLAhqZSCAiUnElOWn2D+d8p2z1eUootx1V83M5eHgRQ3eYvtMhjVVj0MhA
YPxamjE9OoNV/qwQHMVIOMbHxBjcY7A0HqPrAJmHXnNAcJ4RFT4mTNJTs3ljSAzTAexUxl5j9Zyn
QVz5WcRjeQxcY43LbPU2hdGbcekbL01l3F/NaXZpecfE6f1Dh5rUKXp5z7XR4sShm60z9c7Yq916
uuu2WJU5pkK983uruzCNGhj0yPCunEbABzL4kfR9cBDe+NowPotqwwelKCR7BBi6T4npPZFUN29U
W78AB5Hba7RnmXSnsE7x1+npAWtGjGWAHUnFXK7EUFgYznNvWyTMYo63+up18tp2t4Ar265hB9VW
CojbzofCpEyXQEB0aJtMVeWeKfoXy6HtLJfXaQrv4Jm+JRo69abTM6mLbvHKR/0xdNlDJlH8GUb3
o5IPciiPbjP8Kkx5qL3lZl1r9wCP+MMr+ADmMKqHNRYZ0WreZLEr6I5My67ia+PVBozY9eYuG617
HbLNGOrmlITTF05qD55tKO9so39ChIMAy6wfUjFdyrW7JTt2xodvqAi17u2c9OfEtx8GdhcYrofv
0GYw0pWnMpmXG8fB7SYB9pXQUXLDpjDuxsdVVu9LGHzSnU8wtJKj1znk2Xp0SLyGntnur5dgkx/q
7ptI7o3nJQ9VwFXmOEwx9Y7Dd4wm0/ushvX8Z2bxlSeA/FIAqy72K+1GWgU/h4Xfh7tAZHQ+lhBJ
2jjlH0sG2DqZ8uOyJh9VUPwSGB/Oltl8Mv84ohXC7lcPcb2kK+F59evMZmMLdnSvTf+HkWRwzFd2
jMqDtzqa01WeLpHUTfzChju/FWSfjPb6YxA8jnlT8H2PCFYbDZJ5Rn3awa7QHphk2fMtE+27gf76
gUBCMp5sJAuj6rfKjZ0cSKJ2ONAj2yrOc2XeBL6BosYCLY74udnU1oiw0blMfvHSlO4jsZJ7ds7q
MUcsjbWZ33LgHX3ir22q22BF6sbfJ57Rx5dRkZbTHwaMva1PfnthP5mU7uac3hXl/Dp3U/JSgdqt
oLH79nrnhOWLQ+wGBvtTNppHfND7fFUHH56GYmFyFWxtZr/aIu1uSCKYzuOQHFQC4lAP9PblCx7k
iPjyrSXSI+lsT3bQ9oxsqpOl8tgaRX4TmtZpaC3SDsTR6Y2XROomwkH1NYtebHFMOHtTDKdkabap
HV6cJWH3sPCCc893JFJekb2lu+HFj6pFPQSrEdyPXnfPHOXIyOa96PPfCYXhyhUdB7ip79gn6xtz
AqTCLf6hssU5h63dHNCOxIr93qUYGysusmWK8TeED+go22v4C3tRs/e29FEYGS0nEiCUsK4C43SS
oX5EImUzLmjPOeljezVgckHNeo/8+gnAwTYoDOLT+1sQQs9u6e7WKQwvOs2YWxjgJsFxRLPVMecI
9/XoRD5TntPaipPlp8hPS3Y/g3FgwGNec5m3tnCfhpXnVrQRd1saw4Y7rx2oNKT89Z6xx2PiaChZ
nOszE8oDpBQ6QwMl1nhwyTTdd6a/sydIR4N0f4KifO+N8OSXQKUIKmQ741uRKJs7VrCRMskbgdVL
PzQgzPdPJFBvAzIvCsLpiyDcpkHFkoCVhKHulOyIo4CUNy30dFcVLovfuAzJlxfJb7YaG/IO4cDP
AdXEEBcJYkRFtnfYpW+9dHhi+33Plc3mAwiqeOC8JjxNgcorYn+gjq+JGrnFKn5JknBXNd52GS5Y
jI+qC15MeyW1qL7Y/MJFqI7apltrqNEtSlK73OG40xtzNZkVSidEqO0KevN12tGCS2qI7keQrdt0
SZ/VRCueV9CFLfRBG9dAgdub3WGU9ldTG4fVWr+RsEeYZnKs5yCBbROiuEccAhuL8Tn3x9vU4lvv
MdQ7lXfJMNtugHltAeUwEzSHDit993vsGoTo0yfeldsK+tVgzSyJ1jfVVh9WiPI4QRrOyoTBTCOR
XE8PARmWjTucl6a7nag5fNINWyle5xUrMVuet6Iu70c0MEL356YTd3lh+LduzdnhJgwxVAmnxYfE
5y3uB6FJ96Wr7prFnjeWHSLYMyuw0oN1pJB4JWd2B0sDT6H8YJ52nCG+JcRuQvxOYRkk0w1oEpSZ
HqNe+C9ImLX9ksIyHeoUJTj/mo1XzrfFqiG3N/lTYNYYmgWp17O566cemnBu1hEJGqfBbaydZafO
vujqH5VF8oo79hs9ax0AHy4YrVriQ8wUlFC1p11F8vIGRIGi2WrVCeYsv5asySLGez81H0Gch5O/
n7z+QD34UfaGGVmZ2iL9J8edzXA09uEj6c0vhJGF03tIG0Upm4sFjT4+Jjwk2IFIVU084Bt+x4d5
ADpoVOZT3Wd1hW4XT9SiDZbtChmrvkq4d5g9bHLqW3TPu8mwkktPCpazy5EZS1DjSHz3FdumF0LI
WA5AeHT9LWBj6xkvdUbeqqigAeeJ63+vlj9ydXLC9rRcU/Jb+skECK4c3O+8GfyLXMfp0plBCcIg
xI2D/MU1/A0gfc6ItBKaCWdrrP3WS1X7MTkpubUtuB9JJwXgF47kVN6R58puIRztFyrnUES4hHpQ
4ku2vM9+u9A4polR7fxak7dQgGPJ+B6D/MWer/pbon6cFjf+5HtROjdrcigJJrWgYhSIopBQuKrb
N9nq98cilB5kekTKMxjjXjPQbwJjPy+y/rQLMTxOCFzvrbkkM6exqHn/Emn9d6zf2v9ZYYnXhMP/
ZOmmFQvE/J9lotcv+GvnhtoTnhn/vW7J7GsC4j92bnb4h2mawVVxBnDnL/noP3Zu9h/spvgKlGHA
KEkrRSD2j52b+AOVGosq4GiC/4Av+6/s3IKA1d4/acTgrvp8Y6zcKIf506w/mbf/BLsslM4xbLSv
iyvMR1oyQIyUXDgvzdNMDZ8tlThl3kAOBC1rN30gKKrlEDn2vNMDLHf3aXSe2B2wsyjjAdU0T/iC
vZEvYBwZGJdhfYICtjNVfZL1uRuSG9JAkErMqfXmpCfHvljGDxI/DvaQ0BB5Q6z1aLxK63dLphFl
aGfDB3Qit/9pdAqDWl0eGyWq2LcUdAzkCDt00Cxhhq0fFBHOoBgE1Feimk1jETes+xynoSOLWCcF
jSLlapfeF5UTbkWvj9WVqFC7kVfczYG6uOsFJavBqCt9yhhup+N06kbjJFBqGeQ9uyODQKu8gvYH
Aqc14w0TsyADGJPhNUxg1R2MQe9BxsZ+X5EkYJ47sgSS8XP0R9KZpn7FgXHdT6W/ZR1Qlxe3zJIk
0+ZGHZ2E6yNFPV9dtwYrBUZP0G7U620BtdZq0jibKIiL66bFIJSIIW5fRaaN4mv4xvAQB/W3zpyt
WJkhq5cg/J2xMcF3SbWwhhc6wDvkCQzxMGTue7quotS3peu9rLPnHRyLE382g3RHU0Tf526g3Wwc
nX1lZE7CtSJ1CGgVZohXPJ+kIfUbjPCHAO84ghLAGYbtd7eI9NoNYKOTUd/Y4geD43fPo41nboaE
7icG+pjrcgolszcUpk47oH2y7J+JXpt9Zeb67Dmiv9NEMjmN+6rRlHGKMwvlQ0af0bkgJ1LXfO4m
D4Z+8kqMfWzlrr3N3DePCZvsp7tajwxShd+foCw/hARP7/Pg3EiGg0Z4rFI8eBW+zlnMxA53lXPr
jMh+xmknJhHP1rzN1u4sSZJLC/3VJRVPtFSn2WuIFGyPDg9pl6lvC2xmGNR7QZA3l/bOwv3KmUxl
YDDc2aQk3TtJcOsBV5nQ63ctRT+6hyoqmZUYsAlqASwpNNO9NeLLWTqWa8HB11Dxpoko5RYkwBQz
ENlk2kDnCHykfNRh7XEfAZDGTRIEy95oiSgS+X3iF1u/HHf1aD3azB3N4IncJOJUJjtiuk5K1G1A
LrCJvRCPA+sQ8oB845SPIiqcuDLyXdP/InSBhXBmvib057aYEbZVW9jq4YNFIM0RmSm1BJiVxTi3
YEB1QdWpP69mSK951PhJ0PPwnJrbhf6csQKCtSZbDrM5XfSMeHiV96K1IhdrjINKEsQ3vNnAvEzy
LcmNk8XmAmUWffUYh0zLduZ8VwyUddBPXF6lvpi3YHqM9S033236boDP3eNUg5KVGUQkPUEOumnm
4+Beyp6bjjxxvRv0o1VQlpr1jqCpWUxPSJuOa/8oefnzUQ0xLLobcN2HPCPmx7+3x3SbM0PQ7NJY
3+D5wCaOvyIjjz5KZnyrebtV7LsIkDo6rcJ8bjzI8sPL7G8kiVFF0JQen+eEHb/L24B6hqfqZ+NP
kQ8Hq3VkrFgkLfPPAdMlBpZtnfGmAb7Eg0P7Zr/ULEA6XvOWJd9VgTWvX4nx3ZRExrHVbN0L6Jr9
UDwWBe7y8W5EV3leHevdzSse7SYarfQnKQfQVPoX6QGNQNC0pca+qV1yZIoTKgjccFmN+TM7BWJ6
UCCIyFfnWMOTZ2SgKvysOOAgwOQ+jXHgmIiSEg7ANaFkZGl+LRPLx2F9C4MfIQX8BOrMzJqdtMwt
zx09i0nf3Em0XrOwBE7aMon8evz21XpaA+NmnZ9AT2YDdEIRPAqnfe6RO2ap+ri20lkKRsliiy3r
xjtW7FfBEYDgJNxaQVYW2Z1y8+FucJFvEvdb/ezdjHhZTNR+2D2wnvgceWup4x5NWmMssFgguGsU
i6xPNkkFOqvQuiELeNuNmKkdiH44Szuatey+rt1HG5dOg31j4QfLz6oo71RSL59hYUYmjW9S92Td
wH5ylbdr2Z/fSQlvzJJTcSptvevWwTx0wtJbyTR0s6b9hUBXC9Yxe4DB9KtjN8GfZtEwujdOm81v
nsp7GKOVenEaK3KYnkamZ/Rf4xTab2DayoOaWWuhF4X0Ie3yXTWsy7GFnhKXAX7aJCRFVGI79n2y
7+GEbvgBd0KO6B6DX3VrpWfQUOnRC2D5FFOInrcgMgNQp35J3AAVP07CEh7EEskcxmg+DDzwYwCl
oAFux0gYycorLUXkWlz+oT89olrhjcxugcO/EImxDV2TlYZMfeS51mu48LtT4tJjUN5Trj+MazAd
q9WOWYu8QQ5Img0Dr3Y3D2zJ229ULvjgpNn8tLrWP6X4n1aCSbSFSTNkX8qDRRASWb28T5n1YrsJ
o1R9XkR2mMP1bVCKQdX8C31tEPMTiJ2dz9Hieke2yUdi9fK4b/iA6eZiDFxbwaUUOa4xRN5Q5bs0
0zEjwDezmd6la7+1Nom/JTk8shmPWd091C2JG7J/Uz4hwEplMYhE6GOWCXGt6Q4yxcuL3Ia7v/fX
6/WyIYmNh8olmCMSBixPurqswJxKDOVwWE1o7qs+D7MXfNdBqM5V2/SxKYfmtU2MYLcsyYzXoXe2
ljZ6VrxVSLeQD7kz7IXXD4+D4ZAMxgznno1gskKwzpheknuknxshs63ALf7piS5zOWWVstAOigWN
sscsR1I1tLSCAPsWDu0296fYbRc/8nRrPzSJoCDKi/62IfZyr8QiHgNVotfEmqZfk9YT2RGAXPuI
EEsurAQLLv9ldPJD2eeMcifiidYOCAWibL/iCA1AAzZ5UjQMlSRTEKOlovTB3VRXKE99KjveI4bM
hn/mre7vyzDwP8RiXCNb6uFGIB8lpcTv3c+GKGWQuAGuV/Lq2Xd1hn6XPAzbUbNBiTN0SOlOh+1o
IigS/ikYh+oGCp9PrVgOR85El0TjdNmVZIlBOkO1EsCC2JOIu54HJ00fbcJ2osFCy2EM2PhK8UuF
z6U/nV3Ki1fdlMtxEBPD55L1pcw858aZk+nJ6LP5Q/Dd33nkm8RTkZC2VYAADvree5TrEtziEcD8
IPzkSJzkxa+SMa4LnNtNoV7LxQpp4tCjubVG58A3sP7SbN/3ZIQd2wSDbFgHyQOXMZ19RuYq6v6E
etA8l61j3GlLNj/x8zevmS/ljQvnlVcProUGHn7Mm3VJGY22UDDQqiGVyV4gAk03edvtQ6slMxEL
lVHVbFCRNztu0J1MuHSx4ZYvaaXeFstI9mGSerySaOkLte3dwoJwtsoTntd8qxp3eTbWUv6o7dB9
zUUPwVuW06E3qZSBb0K700uys5fAe/GbMLvKtuwDUE0r6rrJKPm4qK2WwMh2YZk+hoWFlB0s2S2O
W30m5624iMr7xbzgpJrhjTxBuv7HFa1alj53coVmmozlLYbO41TkkhLO8g+JOx3hvmX3Q0KarJiY
GwUJGGG6/qvoLrsRs3g2ELdHq9ndGslEA5QE4JLdhKl2nn+Rf2VEDTLyjQMOxe7mJ0W+k7gWJNSG
B8ydCaF9qr/JUwr2Kv+FDBvxCpFplvZfixHMvMKTORbuQ4JC7eSN4qYovys+y3ipcrRK/fBgFtzE
pHE3MRPqclvg/HYN+61xZ0rbIi3gO0PJtFmhpWN4IWkPOXF6Zo7C/sCZHj3XfGvG4WFA33Yaek13
gDQltRp7H3Z4nUfxIa99i02TkvrlybI7tckRh3neVN6OHpNCRsc0TKGY5zjzeVC88BT0PoKXMqAo
VtaKqq5eNvWs3R0Ejtc0n9VtDUDrOAxZWDz4IcD3lef2q3CzLnYyIg7IYPK3E5N2VhlLw5rKld2R
S9YF2cM2ZMdL3xNBoPVdmefFXo9Ir1GBy5I3o75OsLomTpUPUltWV6NrlzKyIiF3RJcGwrQm/4I+
innQzbIOkjRDs1e/R2IUJvIXpBnXPN/xRPrvz37o+G072Ymtet/fDCPKhBWliIbpoQ6toRJALaXp
5mePjFaxHlwIGJiM13LbGaiaFuurYHeidOezPCNTEXf9B03xdWUw/4C+xtIERefxv03Q/D9sosK8
4T8bqdzkP7/+A1j+z6/4u/PW/wNmPFJh30QHyHDlOm75u/MWah3xN/Dn+P8zzADL9W9K5uAPEHdX
PpjJQAUd9NXz+PehCjw7mgfPtNA3U9JZGOX+9/+CB5h+searCBlo+v/w138jqvCBym3o//Vf/i8Z
s++ZPqXOFZ0nsN2RO/Hv/X3BwmzQGtZI9Y5PJq3hhT2+Ks7NKOlyVo6Dfd2+2xPhwRvELTbnEarI
BwBjrYszrxs8gEeTIpQlATJFX2zC0IQNcG3ik+vWdqVgRM5RmjdNmiGO9qSvL5ldMzFcmj6jf9cY
yCJENmqPTYywdExK3p+ZC7jAxmDksk3SwPiak8Qnklmn9VlminxMTcD8yZw0KFIH+EHJ37AIw/Tx
PKkrgTw8T3gt3ipnMN5q6iXrIHCVPAM8rr+8RuL9hHIHCd8wsY+1xWF2Ksh2YSMCyixu03hpk+JJ
mW3zPKGnInLGCqaPoazsE2vxq8es0OiDUVGNn2kuiHMTM1f2PsEBSnT3cj2l2l6G3wxGx5fZR912
lt0kdnoCMbIBMZUTNCltptbKXVIUk2YfPPm9xJeTNXNix0btqMtSms4PaGDtEVNXYZ4IzEOXONvG
GtVlRQeJDUxvMo/Se6503uyRZQcyWsCh0bj6iCBpfZ3xDA2J3NoBq9BHYafTuexUA2/eysj3G0Yf
SPrUVg09zIpIbyV1lqxRfwqitrfYsLvTJVkHzHmrP3x0aPS6qBgDgsJ7wDdk6AYDgHW42KwTnNa1
b6H3WnddmF+nYcu1GhRLpe49B3oG5YYznB0UdO++3cCic2EoyRMJeibkGeiCkPMdvNEaphL7c2yD
Ae19i2dxnPr5ntwo5CSQD4ggn8MfDeks7LRLqlWWxy6ZT0VTgYRqwzqPyUTonxHKrb9Hc5kfE43P
ipmgG9bnPG2Hds/Si91HQBgirfHVzEXl61xohJuvpl/k78wYpuQ4eqa3b5Mxq+PBW4p7srTQlanF
VlnUF2K2D1VZOYekqQr8d33i3Tprq5vjwnFtb3WVEri+kIzyBjXMpSVo8wXSKJHvb0uQspC1O8Me
dnZmpy/9QMG+Sy3bf64HAo12rTsruBiQwz+YSGCrMdOyNdgmqvYOiCJtMAxUPm+zseS9WydUt9T4
iHfcbA0+0QCbIf2jX2JLcl1vvF2s0amoEnwkmrq08NeOnebKQVxaZTt0V82poT8ed0HBv3jrd+Fa
kbvtFTOAFCxUUW6P8K2XAmIMQwxiHwhh6q98HagOz7Nj1t+WWdjOzvEdEDFmqg3khSGRubgOkYp2
/eCjMtAYyQhunkIK4rIWOOwaDSjcmiyew66/kPdl3SpQLx+JjRKXBjFMmB4yjdK7JGnnb5V2Zh/X
a7UOsI1q46HvmMchf6qIPhKp20ck9oB/lYZkGDiwoksjazAMci0cEWGyu6LqSzMEpId+8TbogjmL
kwQiy6EtS6OJlqxCRNUJfYDCCWNKCU+2FIKrfA4XD2/WIvoWE7myim+vV8l9ERAVFdVdkiyIXNnW
XzAmZD+CxOb0IUmBHBpII+YKzMqy0OK3I4bfC9kRjOMGmHr6gWgMcQf/0/MfEWthzA3VEqCJ4FwJ
tiNV6m4A3FUw1VTXwWhWARdEjqTeIVKrk9dPtLEAtWGG6s68yxFgEytqZAwa1jDImVq2wwfCtZ73
VfPx86nJKS692eVl8ybzFw31tQyC0dRdctsmVBQA9/paVaP5znKMw3VkPSafWLJ3OarXpmyL+2ka
nOW+RnG17KoJISU2UFZE8VD4lGI9NDuA60MV3qvE8OkgGF+0/RZgQJM/OoZM5SaEiZrFa++DVkZP
WFwFG8mCL6G/agL7xguilJfss0fnomNjINOAtsxsX9slayg2O7cdd45BYiw9dxfAwnfGgX5nWZVF
8gSKVSOGOQiGy+pn3zz66aSBuBAFEPf+gnamDYnUZtpuPjI+zc0z9mKW/lmfw8cLksB+XorRqw8F
59btgu97fSD9eVL7UI7lPp3TJthghuTOM2EcpTsly/nizTOkR2K9bWZwWTMBwbTgHM33PsMK82j6
MzHuke6b9t5dVzUhnG2EGeug7B8MPkgkMCNH2tIyNosJ99J6b+A8Pfz/um1Yjr//9V8E26P/9ybs
8tXqn3Q4f5Pffxuyr79FEvDwP+/Frl/+Vw0HJdgTmLzYcZn8L5C4f5RwVHCWwIYWkmVpO7jO8Jv9
fS/m/AFxAJpKgOyPXRXb6H+r4Az3D5ZhNiTWwMGtRqX0X6ngfP+aCfZXpXf9MaHVXvdvvg3ZxQo9
j4Pn31dwbNotDwXiDvnfHDupXFIi0GEI38wd9J+bURlIQxFSwBEDm5DNp5lh0Ht2RaJGmIDB8Iba
AMm7Aj8tYOhdUb0pZyKG6FFCC9DFsoRRGcr6aaldIL/zn8Dfsl9yEmaZi0TVn0hgCZ24jp0rKbj5
ExpMbhUafZ/0PZh8vr4dHNI/6F0dNK36T9qw/yd5GIuIj2DaX1MWCMASXrvcD+ujHkm5eAs46paT
RUI3AEhOCy/ucpSUtkW0K7yy2cujljAUshhXlXwK+qw2nlCDUQa0Na8vrxboAVCX6biZIa6wmGnc
/DY0gJrBU9QMxFemF8Zm1Eb5swYz/Wl6I0Il3LdULYBuw9c1L/L3jtXqskvncLgrg6ZlExBW1rfk
ZWbq7SsiqkMhveNEGDOTllxWKPQswgCcFmwl1UXK3GEVhlzQR2Gj2+QyT2ZG1EH7zIBFKX6kfBFI
xjtym8VQrk9Tnntm1DRugj7IJTlxUvwwMdmiOHtx3utgb7Za7fPGGT77fCQIIfSuefRERd5xm9p5
jGYaCB8OgrBlug6qNhImhJZNzp7nhwqVukgvzZmK5YNHdmQ1jQu1uu/cEDq/6r25jqmItJU3dkyd
qGfyANEI7pTp42OwcVZR8wVeUVxmNTLDWetuyg845Mb+iBiCWWavi454bmGX2TYl6mONF2z2FNwh
8uuN3SKuwr3Tl/DYleEqAlSZsu4ZXoll66bDyu7Jzc3hpqxCPdzkXmHUu8zzQHlZnjIxKNpO0536
ErDjlRZQ/AzAoxI0wffRxdoI2wKds9dZV10Ydpu0cEiOrWeRBpQAzipREnbWENWOY+qbpYAvFvW5
04UbqH9Lu+1aNauDUU8ST/xYlFfYw0hhDQW5S41nKSecF0BDoYKwZuqLkyon4y2vu4ENRI5iCYkg
OapMrujzLrkGFPniVjZo2rkdlumjhoXVRlk1DvkzYo+puC2JAj3Nkz9SoeaDPd6lM4HM96juh4k5
PHvuXbteaQmjLp3kfbDDUnzzfRu487AnWnHPA+TuejiZOamptmwf3WkEbJ+ai53vMvJr8u1MMUpM
c5YO+dEqAlSqTB74bNCOdtWdq2o/uK+w6uHpambDOWFVvBJIGN5be9Z57jeI72GKRcm+YAsxDQqu
WeJD2Kq8ruSuQ9mLw8CdasbdzmAW7CyqTEYBWDZ1myajSeokxUh9x93IyQW1Y7B/ywI4wqY2Ez08
hCxJzUijNc92bmcWKRS3xScKwayAVhK4ZA5HaUA/x5d4/ae2I8v84AgY2rd2NfXFYTJVj3TV4uQ5
zBwW2bHv8dYdSJHEiGDzHDGaYz4T7Ju1ndDq9i5UdV8TCILpyqJicJ0sw6DbXyNLKlnl4kkUmrCB
NhezG/eUZK+CugF9YlnxRcjaYR/Mzdgx5yGIqrR99d0tifu9lDNDy2s78cZCkz8dowF/w8hGUk9m
E2ozr1itBKSHhLVrl5v8U3ZmHDcZGwI+CdGF2y4JqmonyAe7t92BRXO4tv5dNq7mb6Q1sjvUSwnp
ekqKDDzH5OdfjM78u3Lh9wpIVMu3zCNpY0Dwlhx6IdT3Mhvud2FbuF7KThYuGoRe8LJmFcBtqw9s
dje9/J38mYtQEbaI76gxKWp0QqYw/lUXFnO7Lh/hBJh9k0kPLC3vL7ijYr7amnN3bRfkqToIjra+
ymSr3FX5UQXAE3drk8yvk8kM4caq8/K5ZZ1V7idXTcZxVERcRlwYRoueUjjvrumWjnGgWXIdH72+
ZRSAILW80bTH8Gmbmc4Iof9wjY6ux5faCpyvfBIQsj1YepcRCb/aJLOZgnNItPmcZa579BIbq0Mq
jSREwN8ntyPL6N9KI/cC+0ent1HWAJQWhCBQ70RofMTkYw83NnvKJrLCpW522FDkHbZBmxAvd3Ge
JSPoPBodG6NMYwthR6Kp1U3dJjmaPadeHpUNyWo/gJeB29clgJqbZXb82Jodpzl3yTVbr5pN+7nj
j2diUjdutlv1Yp+TdAY73TCkySNc4YwGTaNen+GQ9I9BNXtvhZGjL3ZCxVKKwBYc0c6YvZcNDfu2
U3P6aXOW83nPqsIjNQFtjNhBQtOHVlI9Q4EsbwhqC4odkWXozJ0gRf0wWQ3i9qSkNemat3aopzeE
+DZDxxmGZiLs+kF7XZ9C/g0trhsgRf52vEa1be1c1S/WgGUVxV4JfUcF9Z/UNSM7qqKQHUkai2Ea
AvhCAWEJUQaSaYg6S7oF7OtatCeF7UWd7fi/SduR5m5msf04+k3/TBAzYtyr1PA6a22BHxfBFNxT
BAzqYPYZoh5aYa63NkBrh5jRSpD92dq/07Nk7Y1LWl0GO5E/Sx04oMOZLnMxO06HnQ2bLb+hWiYF
z5WPRGKwcutNTI36VTXXj1IokT94wjNoAQYJhGWUOYsSR5g/sW/mL1VOqjmWQYKoad/zlhDEcLXJ
VgoteScrYganng163NL/skdnq/QZ5Gb4c9Vu9Wyn0j1b2ey8QnvWZSzmSv4mu7I2N3WV038TXuN0
XKBzTgBaWCHyqZQr3gBGF10cNKijNyVt5kEqUxmRDuy+Jn6IiyMqrLH/lfv+Vdo3S1jhZtMSFFHB
ZhcHGGvdsh08QZyNbw7zk5FX7ZXAWhcj5stifOhsFu1bnqf0y3V1upyqZcw+AL2iPDUAl2EHo5Ki
EFwW1pju4PU468yrN3vEybfJlCFAMs0mjz7DTDxWLNuRSjpzADF5FAWr5LTCXA8CFVXNymV0Qmlu
QKOa2jWILVOWW5auiTgQXFY8yHYgjrDqeGVBV3Gd/pnTBVnTa6aPnM7+rBlGTBsFf3mO1LoUwR6s
FkppEFfFvIMHQGyck6Sdv3NVZaPfdlsI42lDkJUl5HQBy4SofSnL5KFmC9MzISR8gJwdhNxUITm6
DO5aOJ9G6nwrE3czuBQEGjyYBd/OnBo4R4Qx3TeUBSNN97Dchuh/BWZ+hz2lnTgwOjGGOXXUjWtD
gi3DRXeT4T5A3KWm5kde6a4+Cu1MXQwVOJhIuAz8T+xy4rWQBYIb2LwNhAR+ozq+skq3kFBkFddp
VU5khfRhwFE2L1/FoFEcsUxPIghny0W6Vf/LqULYCYucx3df9lwfECPRXCxM72jCmSmBSqZzJQyi
1QV5c71XP6jeyH8FonY/rKCYp01PzSDikgOWOjs1wfTMiYs+hMdf2GdJrfmY1oRxbzADktCpmYuL
qHI6Yhv7zP+wsS5RdJle9tvMsG3HXTGuL9j15MsKz0HEiXKZrZFaZLobM1Htb8LbdIU+feISCkdZ
ko5WpYGzKZb/w955LceNpG36ijABk3Cn5cAiKVKUl04QanU3vEfCXf3/JHs2loWqvyrUe7pz0BPR
mlFWJtJ85jXSGhB1zuYf6IxS0ETcVVS8bRSV9zZo9w+R5FnbRLo+4I3g6tnT5FuIqzd6DAOudWKs
5by5IKAPo0j8qnFbon9mV8O3vulgpc6pUf8a+zbEAa/JgG61vVkt+5YHDtqUJkHDdI3ngT2e6qLc
hu3MjebZuva1En1Io9Pu4j9avxh+zMsYvccfI1tebKfDSrtcxhHAFKwHbSd1XxKuw3t7mf0eFDUS
G6CRYr2FPYwtffgIa61EF0k6+n1ne1QiwnJCvUGiCyJ3eJxELyBJbOwSaPqkW2Mc019YDuh/xeaM
rjYVKgcNe/zaH/E35F7pMgo/m3C2xne955j5wcFGC6+1OfmFQwtJCfCq8YtTt/LrZKTNH+YwoZaU
8jp/qagmNVsdkOVHlPOgnPslTwVV+SH7mi4lCZGWsnW2kkD1RaC1/DTT9fheUHrqtvjyGnZg4rf5
nYphhkR4hZ3WbtEi6AHUJquvTbNMmLLVVvwHrlpAVxBih/aJ3wjQP6VZ/bPokgTxFSv9o+v8/htg
CJrhuabKldK1U7SnFPuef11+KJDP/kF6Qx+s9Eb5bCMT9M1PU8gpdBY5Gt/kkEQ9zwDp2wYtL8Ss
NFFknzNEVz6Du9f+0P3Bqre44dnfFtOLNBJgk22PM+SSwpOO5QcqQGCnSsKdd/NYFH8v4zR9Ba2+
/OFOXQ76xEXPV8bgLQ5srOLeLUt6LU0+pBh4pcpWOuoU3m7s9OFb3vjVD1RTbRcORA/CKzFi6R0g
2w4IkeAUTdSMwl60X7LS+YwlQDs++SlEqm1a5753L+k+djuk2e2/UQOJI6QcNePPBBQkbEcrEulL
jPuLuzWrwVYXGPy6uFyIB6FM8i9KGOKknljDP6ElPhcEDH31VdiSaB2bPD/ad7oV/eoyaAaB6OLs
maDYNJ8kEB8QaDLRrX2Y9dXyUYxkUwjc9LCWc6eHZWWZc2fu8P/joKD4xsGNHbRDed1cgz56Vzj7
UCEylMyYYuw0BIr7wkR34h0NZQCtTdYL74OhwlX+R1Osf59QqySWAoaCMAASV3m+bMfWqwDsYhpj
fk1sVECi2ptNGLJ21heP/7+i9k9FzbzaCP1EFW3zM/5Z/Oze1tHU/+n/9ELN/6gylUB7yVHtTp1y
2X97oZ7+H3XMTZ06m2V6hkkR67+VNNP9j4keqIMWFNA73VF/9N9eqKn/h7/GoLtK39KDkfVb/l1K
sOn/1tFoqpp4dVuCUp6gJOC7iFG91ZEl7+hmy8Ap0Y+HCoOqkYSoderDmzLjfzuwbzuuqp96PgpC
Mait2TYcmtNRIltKYU1WHUQhMh0gPXDtAZKbaUJdfHMJrBZaxfUxL85MGPSgWUjL81QF8Q1ufqni
BYs/pw6ow1QoBnaAfvW6210fRX2Is6mRYiuVLcfFiY+m9dthJO7KnUT9L6iMosE7NSmFQ2Di4wKm
++DNEE7U6QP2SfQ45702gzTUcqx7SIkPrdHYx0ZvJppSefFHYo4+UpdlJS1eoN6SgYnQCdHj3GmP
FP0187007Mg8yAT7sQcBK/odyEzxXBtFftd1vfbu+uRedW5Pvxupn+citovznE1B+HRyY7XwHBNn
BFTUBOBNQvyNKGNzW3ix+Vk6QINxLKiItfzwkLY6UEZRp4fZKGWJhBSYtRs/6LTsq7YruSOwAXAC
DkVkd1X2dfwKwxq3qQI4js49Rejpe6KSQ/hs85dZ8/P32mKRmmiDAxkIOQ+yNfFw/UecbyweHeAL
luXD9PDVgX77xW3wXfhmQB51CQ2+JsQw7waXfOv6KGf7yjIoa+sGqlSOR4V7NVPoHSVpe5QH5FDz
1hur/B60qUcxgZrw9aHOTieXjwP/n8uGgYBnnE6IaMs0Or2MA4HowkMx9dPX3qJCQrRfftanSfvT
iNoh/d3zyaiusC0BnsOlWbA6nzMCpjP7JgoiOwZqSfKQ30OLKv7p9ZyAP95ePWfr6LJVDMNiOfls
FNhPJ0dXbqDWCa00oTVxr0pLe6ydAGzlze+pYLM5X4cSaMOjkuehL386VEhDTUzd2ARa36WfELZ5
QAqhvaH8rXbXyZFkEL6TQfOdq5R/nA6SllT6rLSugyQEmwlIPYOXMw3PBcnGu1za7u9e3dhIcgkw
lEd/1ua1OdntxDE8U/PUBJU3vjet5HERaUeRedgXk/bLnqhFXN+NZ8eLAR2bIXmOPOsf7M6bezvk
FsSR1+Pe9pxoW8w0AlGNtX93972OgvOCRbFC5yifTsuVJWAcy60DMHj+ZjFltzeMsPg3ozAS/TAP
+UZzpX2PBysrmos6GNsm3M/p+MdkuN2NQQz1t6y2BJGCozwOaZLr/uoThX0zNOxK5iJgfozQCrfI
nMCZXYwvOPY4jx4yK3eNuVD7ACtzaMwSPTREBG7cI5e+nAuoy1Ybheac+vM3X85E4ss2Q77cWHdQ
hQGsUu6kj3N9fxgXTrRPosSJ1qkj4ul4OkxC+ul1BtP1Q1/x2ZUcXzwgdjXSqhs+xQ1cF8pZG0uv
ArKpY1gbP6YIa6qItAGQeojWX9Te+FUX585FxvoTd5OWnP4oYUcZguNmHcyW/KSFpnagpHQrjLo0
iIeVAg8DYCo8LU4HsWyQ+nrLIHXdl4GmDYB/hIhu7KdL60sp1hMYq3HN+6uIBmGQrEobGlIw9PQ7
hH+TTxm3GmxDN71xOau/ar1zech1kxYzoMC1zv7Mxxhgb9bBUPXaBlvxYu/p6HHWJu6AkFgw8Cuo
zLU6VtA3dtHZofF03eD+pKxCbONaq0cvdCJIyHVVB87YDd9TaYMA6iItqCU4WWpT9oN0x+qvjh38
DvpSfp8LK9yiB53c2Dnqo52sAVhIXABM7geH2EYBL9+eGsy9rKqvfGRQouZvXdfSfT0P+R6NL2uT
ySHbXZ/42WOvUgbbgESC+Sp09tVwXYjofZFrZZDCHkekrWzQbBjYvk9p2I93GbXfeV8MYv58fdyz
vcu4OCrwbIEHhTC7Gre3nbFNR4lqGNnSOwwt8JTHv+3G6ygufFbSC8Mm48Itgpf/dDUnaj/uJOci
yKXWf6YiNR/9OZd3YVtoD3ONFhClpxG+CLYKvebmTzSwrH1REAw4sli+s3DzUXiFjWWwDUNuJ0YY
bWhh+59cKb4hATi/ZMA2H8ldwB2bZOMZjO+jn449RMCovrfw0gQBAx1C02z5YrliwPoECckSQNFD
iY/cQ4iG7s4TGvpCvRVvqdUlAWL4aHhFMgyKfMqe6gLu0rxwr/32Z7AA0voG2SP/WQevGkbyo4kK
ZhDPs436PSE6Rcfv1wcxLuxpRkGW2AeAaZBinn6F0dQ0nFenMmjD/FdUJ8+T45TbBF7N1jeGBNWn
8n1saR9LfdmnBnyXMXSCWEYH06LXaJQ1cmRUoKaaDv71n3Z245Dt6qTNMLpB/pK2nf4yieZ65TXw
WFNzksfFgJO01OhgmGZqKE4eJ8DkFhC0u28cvLNrdTXyak3sxk89Sc8wKEaE7+Rg09LKEIgtqPL8
m48Mp50I0eGIn8W8w2KOMC3LwGsne186TYw+BSyj60t54UTDgjc8ahE6KO91Up9ZtQVfW53oThqB
VfBdrSX88vuDKFq+J/TXoHd1begamoU6nopBi3cG/AVs5KoRC9bro1zaFdQlTJ4isOeGwqu/vYMd
C63KsE75NgQXKKEIZBJhmuzmbqzepeno3I8RXQxwmKL8F6voEC8JFczrlquO0pugCTQkTunlVARx
KZIvItfLndaO9t31CV46kL5wLZU7EMwrZfG3oyxdiHQxRsOBWTTOQ5mX4xO3YozlaCK2LdXbn9fH
u7CgfDCKLwxoq+rB6XjmhBmo6aRFoA2dFtiWhFEyKGGTykMcRtKvMQeXd6ZEEeb6yCpwXz2ngnCb
q8cwEExf25hDz8rxAx3yYJkL9PM7dElwS2yBaLXpR0fRh2A/QvNHyBHx59r4pxD6v6abFw7FyfDq
FnjzOSWbqNag/Adag7VkASt2OzkYBVyf5IXPKUxVGWCKVNXs1SgZMHkKxjaj+MK+o+dk3CmHDmDj
MFttq+1vXCjni8plyYWCvRbxEo4Jp7NaKKAjnRbnAZJBNAzS6tvIrfAdRIMDjg6cd1bF4lmD17al
KO8dr8/2fDMZNG6IRm24JIbprTYvui06mDzoPWmjZH0iH4lEV3tuZIu7VV0WqLl0+pNL++T6uNb5
MhseZS8VufCSee7q8jGsZowStHxgScMafJcVLVC+KhWuhixZY/0FjDAjA2m1pnvBxbh7RxoABHuc
Qx3JPFBzcBMWj2bMxLXhzK3zve0MhEWpcWk/xzTHs9LA1Lnd9KnX0uGTPVVQFw3PD3qmuWD8pCRt
MSMIk9tpBN17MBE4/IL0kTxawJh/yAgG1bb26rpGuxtlUPIcbNg1x/tuRXTjEBoc4x+ZV7R/XV+a
821ueGS0gmIRyZ4l1IZ5s83HvsCvakD32PU1/XvHi73psab8fn2U81gVlKlFMmURyDlcJ6ejIEuF
KHzTV4FGgQMUyKMx0tKlc/zJm0E5mvjJ3rg9jLMCo6cyHoeEhOwfF8DVSwCaHrmiFj6Jbgt5dFCN
vsfFAOCd5UT3vkkTN4Q8u58AtlB9ac0UHf3xVpB2Pm/1I3i+CVJUjrLa8MXUVZnZhYgmIwmmpEaG
5l7SETqitrvA8XMj40EPveXP68t9afI8gGx0lyub0GEVPKM1iMelLQpQOm52SKHoPfH0azuBqvUO
iGf/lMQp2oW9i8pm1ZWHtEmX4PqPOL9qlKSOr1smIjqqy3H6zX0tbgs9Xng5SgQHcstNjhFMd0Ql
GlqpUZwBPGi79CGNe3iPGezn6+NfXoQ3P2C1A6qOSKaBvRBIfOVemn5JXya8ZPfJMKJCaNv1QwS9
DElPCCWDAIKS+KZzYxueH6/TRVgdr7Cf8VqdrSJoEvkzQnPkgy2W7sYbfWkQwybLV9U9/nt1qQOP
QP/T1NUus+L33SD0jWEW1t319bw8iqdiG74oG+v0e8ZRNgI3Jr5xQ4D+vVGY71FH9G48UOdFIZDg
GKNAbaMAI86uCmvwu1bQKQ1isKUotY/xx6mb0Q0xfQ2BYYw6GjkNEOdJ58syB5HbTdlfONda+2XS
nKeytrO7aFago6xPfzsoOP1xqzWQDu5OvtHxObH0Dcy8nF+00JW76yutHv3TyIdRbKDylu1S1xCr
7xnHo9VIgyUoRZ1/Bs9VPkLxx/JXxDey7PN3kZGU66Ntgyjkhj79pgAho0yKvAhwHTa2XgsgI3Z9
YKlJ+6N3y1s5wK3hVteSBl4WzFrFcHoewqSxHHhbEdKplpce/VDTbizkxfHo8Ai4DUSQjtrSbx63
ro/GJhmKItDBF3wugEQESAfgwQ7fkqp0Ff52NMdywotQrAkKuEJ92DfjjWEBF29mvLCU2mM+Ru4+
U6qWvtfNgYnk3e+PZ+nYqGEsZpIirnu+Zdnp8YgXeRAjOgDFXMZ7z65+QhbrHtylqA7X9+VrlXu1
MS0yRBMdM2B+8O1O56dFkN3CCsQgbx3a5pDr+xpyU98fqqh81nSYnwOoNyPJHlOtuU9Cb+cWCPAY
GXoe0WNFr2+XyfSQOOUuh41m5VVAKLaLcz2+8ekvvLyUldk4PrIgNB9Wn2II6T0MNR1Ekbs6ZId6
Y1nPdOoBvsy9vytaVDSvr446++vFMRzeW12xWLACPV0c9LuNuPedLLD0dgyQdlAVqiRDsjp9Fzkl
qpcuZuGQIrobV6baxWcDezTfEB9w7LMUbYiqpdSqKQvmUdoYbYKg7JRE0/XpGSpWWQ0jmNgrUYju
ka3+/M3m1lx9GasQjHOfld42p6F1cMu4Q4vFd+/gdiT3Zugu6MsliHEYUn/S4eod7bxFMUoM3lMC
wvPGzNVHXP8kyEMKiEBTkPzp9Cd1fluGxZJmgVvZGEqVGH0LPYHviybyja97cShuEvAfjkVbazUU
2CaP4i6zB7GTBKD2SXyjvjj2mf/1+kJf+JzcV7RTCV5V6We1jwqzwRwZ/XNylRDNcqtpD0hDpDeW
Tv3e1dLZhk0HgqTeI8tezafTZzEXeOQh0MvO8QbD/yjTAQJfGC5B2Qzxp+uzurB+Pv7GEPahjRGi
rAIh+uoD+SDORn5kiHsaIBMuje2MuHJZ3Tj6F4diZvQ9dPo468hfahXIaGBUAVCwhVcGROgyW+bR
kam48X6+7rDVMvqOZdB9ZGe42Kqd7sCiMyo0FP2EIrwxfkLfXwC9zqoASme7Qyyxu2v1Vr9byjlG
P8cR73CoKI8WDcQHC4fflzgBjTxTEfsTqrvdbLTJ/qudo2EHFhKFoaHItk5G/wBx9vTByXJnO2OI
jdOGGeJ1hjR6h1XZ78IiYPW5cPtImem2O69ex28OutSdDOIVc5poduycASH12ZbZjQOlVuZ05ag5
elyYCGHyaK7TA6MIuyQfcAytEEI/VHbt7Afbk8Ek0ipwHC08oASuH353F/Io8DqrWdEYc1cBiDXH
/VDkcRJQbckO8PTsfVOB13Hd4cZ+v5B9kPUQxv3T34dMebozJg3ucexacSDbSgtGqPsHw+rNe1k1
eH3HZrJtqqZ/tkc6CCPCY1ukbcsbJ0Gcr7FhAgijCQPD8wx6MpDaYW9XJAFGByZQzbzf2xMGl9cX
VZFB15/SoEuDUIjB80DcfjpVfPDAS+CLFGAsDW95iDRjj0pniMo8ftZRG1p3OQiRR+gI5TEO2+h5
9ssfUVjbj8s4oC3AJn6w5qUJbvwwVdZZ7TGubAAciCgJLp7V5zbovViOaapvoIVHDX3zbYOtxZ1d
LKaSqp+eSnPo95ADkBPDbuRuqSuUkIBy7sMOhNT1n3N+L8GjBfTB48ndTm5zuky2M42iqZw4iBAG
+x5iyX0YSIZ28ZTZT9eHOo9F+OrMl3o08drZEbZhmMGIsbMAgXdFau2ggko6VwiwNMhHCmvTo3G8
oQByq9R2ad+Tu5hKhxdYELXN01maEoW+GQpKYKa+tp8mM4Wco2z4LOWBtNSPEGbwGMYRYa5nM/Bi
q/14ffIX1pmcBmaxxytKaKz+/M395Y5SSrQoFKC8gcBKj+4O6TQJd8ewbxywC5eYyUMDNNGkqUFz
43QoK0ljZ3591Uyzu9dix7svBsgI/LYM1a6h2ci++m0sChhPTjRoUhOs4hlwyHWwfE0zntLZtFDZ
1Yx2R5PyZrx3aRld1V6mTqwDiFjPrWy8cmlEGvDwPS1T6j3P2KAc/RhNrNoAEQ1FGRalHhoE8rqW
HB1sEncojyMbAB+FxifKk7QOHozaqL/8/ifGrYrOAK12kD+r6CW2otzxpgWbjHyGzyyaR3wca7Ra
K3F/faQLd5vJW6Fa0B7cJ1f9+ZvNJDKjrx3oQwFcj3SBzFagnIgafXzjclC/eHVVmarD4mK0rkCu
q01LMKYtBo7UgWfNxjYUEDNEgsSXqT9zb+U3Rru0b1WnzwCzp7j/q1n1ranHOF1l+FdjNLh0gpg5
acrNLIrmgCpZvhtkLm68E5c2FEAFUhSgqNhKqh/1ZinT3PdhAPuEnGWVHOraiaB+Ed1ag3Wrb/ra
l14vJzmBTszJ0wQb53Qs3YdkMOrKR0UzPsY9rlBt/0QA+oh/9X6AVJvazbGDuZXCf7cG94OORO9U
dU8eXAPEPb4jCvUkwumzW/9Xs+J/bSydY3E5v76guMXT44N9XR0s1820mWAvDZDbQcExQS/RwV9p
4xqIqDkFfhq4eddPCxIzR6YY7WW4DIGrSTRQIWrc+CoX8jr1c17RTgTLNAJOl6rpiIkgnKCXNEAZ
TxCReJiK9mcu6+x91I0fxtTWd6DBaQwAW91mTj8hZWq3e6vp8XDLaIxdP3JqwLNvBwWIjFYhMZUs
xdt9UoL7wH6FiwcBJ4HviQYRtdabbags7erConsc+87XyoyHu3mp/0XQxEehcKCzcxSq6HT4wXWr
WB/4PP5Yk8wb8KorgFw3YpOLk3SpUICAtlzqKaejhFVJ9KvNiluOHnlMxfOL7uGoTDXahsyIgsPs
oauZjqJ46io0pq+v8esszhaZNPPVipoOyWoTTin2D+i/kGXmBslL/CIHXG8bFCCUtYLu7RvYrjYf
2JH+s1VyA/lN+kxNEDcRrI2M8FDr7q7vDEx8gFok2b3p5fe9yB46MCmiTH9hHfnoRsMjwMUtvM4X
vR7/RpPisTRpdKEmYdvRp6ia3s969GRgrQhGZgtqxt8g7hBM2IUsvvl+mrKv6BT+UlErUhoHkuN7
ILsHUrl3lsf5mPsjZpuBPk5YjMUPI5pgc+kds6Y+jJZ9l6IiDR3xYYr8ewe4EgaLB1mYx0Iz3tdO
cdTn6JeWjQ/xKPaajJ/NbDbhDFZcgvmOt3s7OtU35F/vBs8OoMcfQwOTa29sjlrXfLz+TS7ejy4b
XpUPbdRQTreEa8moGTFLBEBAPzSxsBUpekyRZe/7n64PdelVI/kCrUYZz6JlcDoU2j2L9DP1fkIy
U5oIyF1CG9/9m1EE41BiIJJYhYJN5qeg0NBPKCO/uR/ZSRtHM6t/8UL7HjCxVyYBULjTuTTo3pm5
M6YBSoDLLgr1FOG5KT9en8uFj8NBNHlRKCpQ/FqtGDTKLC9p4gbgpARII5QBPMQuDogW/HV9JPU3
rU4mI9Ghp6XjM6RKat48k/bQijgV3Ayz4y2Pg5YJ1Ckq74hGRLpLs7q6kStc2AvEdxapKjAy60yA
BwsiutAmM8upwj+gBJA+zU54C9t8eRTuSarVqjO7uu8oIkDSJIoMColQfV7Yzj4aeHOvr93FURz0
if4J/Nd7wSVKHXO1diVSIA8OElU78r3iRtXn4l6g7gjXCwQOZLDTL8SLDRE+luiopgggi76Yd2NU
1nvbraP99Qm9FqvOdgOZtUeDxgTpt163QU9GrYfSATE4glPUoM6y9dykG+9ao46fpVbA3k1MN2sP
QMN6G4Uixx7vW1HASG/jcHlwNV0gdDNZONHysmZf29hsPmWL/6cdLsseSQ77y5Q4Tb7HoxCwXjn7
+TuU9RDpQB18EPeYDZg2ojtN/zFCsFLDAWQcRvxuHEwaS9fAY1qQ2f1yQaOije1DPdMjeOf3nPjG
eAnN1kcsfSiGb06bpHKbt8XYB4094KSEVgma+6UxOEFegS+GcFyZ33XydljWlSiOeMRhA8KH+AUg
xZ42VkFHoXSr4hllpYOJHbm77SaZoEhJP+396AHHAHho5j/q3serr3Tn6c6JFn5q72M+tu28wvmW
17r+AdEgSFle37df48bo/oBgiWRZLOPa3/FmZ984Mkf+n5hY2rkt9pae23KDcigsf98cnO9Wllof
WtIgGxTUmGXbcnBGTE8yN8NywHWqlxb0550sjDrF110aj6yZXO7bOo0+Y2OO4zTl3veFg5eTnGPl
5LWY75rRkAfdngtsRN1E30aJOfmbtjaoZrpOs3y1usmjuRBqCFZd324X8gLVvKJWQouXks5qZ2ut
ETYV4rxBYVMarn3vL2lh/Ou16Xu9reV91XniRiB06cgSeLtcPSAcadOdHqYWzXvySmrqbo9qzdRp
yz5OnPhGTfPSpcop0j2Xoh8PkjrSby5VGfWsJ93jYCTXI5Yx7SFY0KY8mEY4v1tGozlcX8lLdwQl
VOTR+Afh5DoB0Ud97GymhXyrsfeQF9qIioLMWHifr4906ZuRL2JhQBEarN5qAcuhQKmWvmqAvFR/
QMXB+6AhyILP1TwGDZneH7mzhDfupUvrCRkGWA01YMJX9aPerGcuzSFMatDO5TiZ9+zP4WgVyk09
nX7RX9NvbJILq0mR2AbTwhsFCnkVrSIa7Rql05GF1ziL+RkuG3Wd/LlAP7oxsUvZGUPR5KEyDdhh
3TP2EGLrsoqE3/Ha4lOY85joXmvsGqA0+IU17sYABrBHrTFGrShyHloTPchoIfiMBv0WG+XCxz35
NWph3qyzV6SNi5MvAfE0otCCU4VdiGI3RBlI4Ewrjr7guru+oS4utgV2RzV5CdxWY/Y99ySKcGnQ
yRznJjuud7KecXnEZ/DGfXNhGwk61x6xISUmbp3T6XHtI43cl4S8S5bfAUPXDxHW49u+Ed1e76jR
X5/aOcOKIs7bAVfPKcY+OJgCEA7cBZxehPTHQUSCKmEbNju7xA2cHqd2RHSqPJj1aG373PVxF5xu
BF3qUK6edQrmAC4oKVFf81aHdrRho2YGiY4id+zwxakpSpc/THST9hgZFPu+E02AnpF2Z9by1nEy
1e2zHp5KvU3llSIELI7TdQf2NJWpi+EB5FS8pKZqX6Eki2fkY+/IvxbX2Ys5OThZ+yUc0yN4lEcC
uC3bAfnS+juCZEgfh8fcKZ5dfdii2/zJlP5849BfeBkE9EGaa6oKCR7o9EcOUKOiRnWI8D3Mt21a
+vtMVuON3X5hFB8vJdWIAisGNfJ0lAzIu14i1hG0M8I0UpqVclw3bszlwsZTPGOuZ3zofAW2Px1G
zy046wlpMwrACWGcX+wdHEXvimUKj/SD3UcfkZEPVYm8ht7G9t50Wj1AGOTv6yfg/MSpRiVJn8vd
SGdkdbjRx+xmN2wo+sVm9Zgh6nvXaJYZkBJWP5vGcu/+38ZTv+fNBabj69TqYDwO7pzOO5GC5JqW
LNo38Yy5ktk2N5jur8Tx062Nwx7VLEorNH9dZ3WlmD6bhoaKOMCKij8gurJgKq9nkKBDr0d8bQFo
K5+6eqg/gdNIqGV3dvUpQeS836DwKa1DY7gllin+3A4EZKWFJUTnzbsFTCVyV5Ezevt4SEGS4G/u
FtvOspGfGbLQ+ID+3ZiiVJlMeI3lVWo+epiNNxRYZYqKrmyRfO7kZP2Uvo21QVeUSKXoYJH/9Mts
/AnBufiWuFVPwAueotq0Im0HxJ+75djGWCYd0m6h5F7qo5fjaEvauzE0bTnMr2rNdGR0VIQaDI49
jK4KHDmqxt8mLNXjkPS53EWOVpClaPayMXJh1zsHO59hazdI7CC5Y9VQ1orJyXYT1amXKXNlsp/n
5Gtma12N50c45Vs31PRvcziIlwlxJDRUymnKH2iZKWuLaje66J4ecqR7CqTrFgc00FBM7/j1KVqu
SiYwm0vsqTKpW7fQthewg4SsCnOK8Cu2jdbqdjc1VMCqxfVRMDCPmSUtDe2bFoPEvrLQQZvndp9V
M340SBVujC5zN/yumkOfJM9eEw73ia8tEVqHskH04RYa7bXAvdqagC3oi7mQXVX15fQsIJOKr0jj
+YfOxS0WF+It6MZX671dFeNRTBz8AX6joGE2aqDxso1dS2aAZ/38Qcn5hfiU1275kZ25/+1jCqmZ
bhLyGrxItrol3xxTt25m1OV0ID19/DguljtvEN59KZNKfDUw7bjxDp89f8SqFLkMnfjYpDi0ev6Q
0EnjuFmSQEQlQlWajow5trjvPEEhcEojsBNht08y4/tUL/2NoEMt88lnUIMzRfos0BfPUHPLVFgY
3HYJvoAcv8KK3jtj+cXIsD2rZf23LYb31xf34oC0fQmVbbrk+uruT7TFa0aEV4NxqMMgz8r+o4O9
ws6fqbOKxnY20ut/u+ACqJ/mIK88i0yEvroHSw1uXIyjZaBLhwhmxC60DOdbe/rsOVGjEMPwllgA
0NaFRD+b4A1ETK1BRvaIVyRlWy2P93E3y/0Y4ud7fSnVUq2+HcUdmhQ0QHm216TXcjJdI8eEjjzO
fWowgkPkd/LehU45b2j8ugh41rZqW9zq2pyFCWqibwZeXS0417WTdEl40iJBxHCJhkM44Gx0fXoX
lpOXmbAb7D7grzXGbnJEN2DqCmABJbwAiycXyXwUb5EmnTAPvcn8Ow9LICsLxuMwKlzCGgamRZFm
pmETB2FtmneOxD2ijibrvo7YqXhj1Md+lnkwD3b4YERutQsTbLdTP9U+XZ/5hfW1aX8S98LYoK+9
CsPqKW2wQoxiAuL5V2lb0VNiG/rx+iDKeGa9fU5GWR0KRIvsVvNgDIcxfnOwYdKtifEfVRrYOTwf
G/owR7+ZDmlEQ4IS326u5nSLNqC18ZHSjHuv3dNLE7sxwyPFURSqOd6jXHzMsBFEDld/Qb73fV/Q
NAHwuEkaFxcTQzxQVHH2Xd93Nw7EpR0D9ED1EkF6cAZPL+5G1kPoIk8ddJ0mNiMpzD5z9M/A0oad
iWf1jeHO02M2DPoqeEdBvoUxpL7jm4dicgstXXo3CuKh+RP3DCwGZ2G9z6Cc74rQ/mCjgbcHMxY/
cgGjBgdv+DA78KwGy/5tjK/6LR7QdZAQXHH2qsZSWh7CpZGGp2RtpXvNGiNUgjD9Dc2R8kfuiIOH
B+KNl/LCFlIdADQHFHgNds3pApAxRoXRs1ETjAHLKDU/+ZEsPhpgBD4ZsWgwaaU4vMlrrOdu7N4L
7whDU3LhnNIhUkr+b9ee4g9a70kSB6NbPUTGEmNdHzageHL62C4lxD5Tqn0TdueSeyp8yV33aDnN
L+oZfzY2QdfYDNTeh7+dOKOdmxPuacNPuh53ke/pu66V76BQYLXVND9d1JP3sij7fVRr2+szuXDY
HRI6XiamovqfpxOREv3h2WcNpxLjGN/t3YOSzL5R87s4Cskj3wlQBT4Hp6NQ5EwS2AVRMJJG7tjR
JvzC2btxIi5+FDBvtIQgUHAsTkeRGW4r2Yj6EWCYZYscAcaIWW4cC4ep9YvKJKig3dgKF6cGb0Op
TIB/WXfWMj0p/MG1oqAT/q+mNwzU5pPixk4/rxIQSHPKwb9QFFa9wtOpVW0oUFc3WUBUPJ5Fg+l9
Zyz6PipjecAkK99RTcn2wP+0z1rd9NumzfU92M3kI+C0cTsOk6DiLeznYenFjm4g6o9h6y4P2I0g
eJpJ/qnlN0XqLq4O+BIEC6hiK4+xk3OSpkkS9hpez7X0R1wSkDhyhvjvf7GHqbuqOrm6eVeHsc6q
EEMqBtGdrg+stLD3TlvWu98fhSgZxgXwRUpxq1EsfMFGelp86AWBihKnhq1UUcH1Uc4TJ760gsoo
sR8ok+sItZCZL0K35yZF+/ZLMy7imOt0l5wlQYKHGs0OfBjUiRFU81JPL+i4uCAEgFJmIOHvUF7F
PThrQbNgWnR348epJ2wV81G01xlFcWvor55+TjOiUR/BPj/wlsifoMksLKKQxdSLBedMG9ucruBt
gWQgNrOTQzWUziFN6+7WKqmBzn4I9Bcl0UQjc12FRtA5KWXWawfkdf1nfBkfcVHw8JctxMFOreK5
rEcc0/3wb5pSxd+hiAgAlmF6qe3KeLm+Khf2OHJ+RPZ0TJTgpIoL3rzDkd+NLcrt2qHOMTNHYMtA
eBdqzfVRzlJW6CTwtMnSYAiAiVm3MSgVIMeKZu4Bmw3kfEcLlXiswZTRCU7y8VJWmx4To4+AiH7W
uPAGjozsLTYE9cMc+/VdaMbujraMfbCsAvKEJ5ZPTVimv9mRff2ZIGkIHqklI3N5uhoDHc0wZncc
9HGptw6LE6DgMuyRJrkF+VwvPMA1Li9XkUC4eM01pddq3VkCa2gOfl8D0hHwneQYTjc2/evBfrvX
GMZ+JWYr90Wgh6sZhdjyWSKCI0XegfkICtT1j5BQHl9mLzXuiZCbcptlth99LzFyMzYT3qDo6SfW
iD6v5liQ3LK52EeFhcdFHpvBOEYGXmONNM1DDbGg2BS4aVKLFPhFbSBi2riRF26JUSCaCl97ILrI
UbPH3ldpQvfBSpH+2QBNw3gnd0rvT/4O/S/I1f3nWmDmu0uHbij3MokXsWE3kXl2mv5F2j1Q0RCv
Um8zCGDx6Hu1dnHwQxvysVca8sUeDLo6pj4NxkYzkuqh0Zb20JWFvW34Co+F7KhVYY8QpdskQz0b
++JIf+7FwHtyfcOrY7NadoewH7SnunQBK55upMhPBcgzuz7k1TDtdCtDA025xYF4TdwbY60jBz4x
PCKFW6EUAUp79YnroZmhABX1obHMdlfASd9hA4zzZGsbh9rVwh2F8Vv5wmtGfjpD7LYhxQM9pKh+
FhXJOsGDAlQBM+y0cTMkIs9wTmlVz3v4H87OrEdOo433X+hFYl9ugWZ6No89ju3EN8hxErZiK3Y+
/flh6Uhupk9z7JskUpxUUxRPPct/Wb0Xq8WrBoGUKR/8NeZfBy6d6O+WgyeKuy6gwzJ7ib+mzowN
8III+7t2KGrrzkQ+NY1MffWiWMZ2QQIuVmTUS01d7m1PZq/L3NmIX6cz/Yis7WMdJwihn/CLwCfR
wBB5DpQcYyC/gl6nh8CkXMt3yj7JQy+xAW45iDgUUbdoOEJt538zwrbm9TS5mbHcy2JevqtmOX5Y
Zru+N7eO6qJShbGMiZQbHzUghnX0cOZgqDUcvM03+rHIAqNXxedqs6vbXXV5dKq2V0sFLyBUZ3id
uZKjD1gOw/oeT6cCK2iU/31dlVi8T3mR9ue+b4w+VJgPf11FRd2JXVH9rzGsGU1VCg9/QHDeowrN
HQd/hXF4HWZhvagavhQe6UB/MrXY1u42rRjErkcD7XHmOgpfdLXU5UEP603ht8kUaz+yEODWELm2
y/GnCydNBwP7OonXH6PYIuCyxXHHNJT2fbx4Cu6qZuY1CAGn3BOC8gm/K1Sf8D6fpyk71eiBhEjn
H3FP9tGYSQoAf9pBYHwJxnvYdFdrUACx24s4SbOv9rm8TwWu9Lejwv5L/bEKF/6W4pPw7anvprrY
eJCscQQiXQ9lsyznDOnYQMf3/qwDgMSEQp8PFmUGtQtGP5Zltk7Rx+AbwbXLLe+yxZDW3McRnpA1
9h1PjVE23wEruOpJNYvproE4g5eGV2OxOZSdeLViZ0ZUvbRmzZ/UlSqxcdRXkODLB4DMClWi+mLn
nvcxGc3i61wD1T55sECAKax6iauMoX9vDXtZg8YZFjtYx0z9ii9tOYet6S7YjKE4bt7PcjtmHogi
EcRxoQ+hMNb8j1wuIt5slbzFz8oUhyzHANQedlruzdjp1EkcxqOleIGr6DIHnCmS53HpsydZDvFf
86Sk20Si+ZYlwyL8Iodpj0HAkH4Yh8b8pE1z+V/V69XfeZO02EonqjWBm7FG8i0vo3GlZH8XZu+9
y1Dgs8OuUlkKfxdn5ru3Z1oEDl7yZW+jyLKORfo9d1vSmLrosm9YeeL9gj5O9gWXnuGzvS5Is8BO
/KzVa7P60uAM3OWpXt2Nej8AYYV48X02teHFzioPZoBly/MCAegDEQ8Mb6npCsL9ZhafDNClZ74f
QFS6ooqvqeJiQdOY3Qdhaqvfxir2N8AbgtQqn4oBL0pfuoNagWhtmAhgvviHPbbWIwmO84dgePcB
c5f4VDLP6EJMRpfHGlyWd+6VPDP9Ar1OJZRu16h/N07RY8c2YeUS0LTDoQz/AHpZCIoqnV9iHDRF
CJEkX7Vqxflp0LThXT6mxXInrQZXm/+JPkf9rdUBOmYOfhhOY3oflMKu3uGCZX0SyGiVPvLQ8fu5
9frXBIBw4lduAb0HEyqXOK0WySdX2MqHKSvLz7e/y+2G/Pku2z6QTVkFvAbqZW/4bYn0nDku8jhK
OrSr4xQFoaHW9Dunsz/9+kpASzeJBESaaD1ffoqUvq0uk5LxLWpYj02X/tcPRftO3ZyMfmclV1dx
IwOEse9a1HmSpOOcshK9q6hNSvm4NrEVYAjw5+2V3lK14H8gnYkkG7ET+NCuTi7cxnUJ20C5kw4d
QWMt/1AcoGjEBuNMpbOEqdmRU8OACdNkhMhflEeh9cfz7N4hP4IfQBGwYRF2QW5qDLDeU+xFZWKv
ESZQpW/N3hzVZvVJX4ZHlDykb8fuFFhx963KuRhLTFwfpdL/m3hfc2V6xMTwr8y1H+3UsP8bmjU5
d7nRHGXkb88akw5cMmm1qoTk3WbNrbOaas1Z65VuvJOp+4/oyuGEgEd8kElcuW1MgEfgiKEugg3Z
tXTdJAZZjGFVFFv4V46lBR5lcJyQSSsWU1IYs28CVfz1cwc6YZNT3AQfAVRfnnDstqacZZidOon6
59hri5/o+XTmz9q/sZXQcBlw8OFSrO0+JkfrTfx9WMorUtKcDHMrEK0tgsc4uf/GGadtwvmmhoJ1
tGvPeVYxTIhNedGIE9GA23npUB5Z3albde8kwAHeT1y+J8XSxrB1m+q+JZM4uMq3vdufcTTeaEIi
zq4z27ncWzwqk4VWuhetuSYiploguNLZjbIVRBWi7fKPdqZ9Jqzq6K1eXZm5P3qEBBTO7uXKllqm
uSKY6/aoj5woL9rN9d59UEa0v4tsSj5hsCdPemHpBy/5Sma2qSi7kOIZemr7BgW+Mm0vE0QiBmhY
p6XB/MfE8eZglSs3AJMrIJ2UBJymPY0FB6NBzarZiyolzsIut+Nv0JGfgH87B4itq89DmwxIJ8n3
GwcFkySoFYXuRWZmt++AtVD3Z9kRGnZ7H29OCuQwi0uGbHuvvG0B6cNfjRrKrNAaHKXRRYY2i2e1
yeVzxWjwINZsUWu/nr4ZawAdZXj0RiZF5ukMDNaLlCptX7wFVbak6ZtTja0PUWbUwxEze9/ojPSl
ktMREO1aqCOa0sjirOjWHgaHw6LA75DlY8OZ7p109t7ruYMJlI5uGIAM2MpqNn+5HROufRM/LbrX
QJxw/QGKzaIdsJnvnR3nj4ZTZhFE8RKzKlMiuiHNUHHsP24vfPVpGdVBHIC7Stv48mPs7XmVAGd5
uQA8ULXCDdc1hDirfSuDpU/rj2hEfr+95pWRJzMCLKh+aDVTSewiwGBbeYzWIF+Iln6rBfUL/eP0
nxHnv2AwljHqtXKV/liZeuTkSfUgEZX3E6Uro7i3iNEL9n6o9y1M950vliLb9x22eO/0FQWdkiMS
oSZhn1vTA6A6tiX1uaPfC6Y/8AYQ/0avtOI/NYbvsiqT19tPd/X44neBIDunF27O5Y6a+Vyn9cSO
WpVSdL4KIPhx6DwSeax8vmcCoe9CS9JH1UkMX/NieaQHdiX+MH7kcjEpaZmTbGft56pYrg7VFtdL
X8v+WVUz8ZzN7vAsHbPEnaqqn1VrLJ/c3vH8Dm8Vv03b6b1CHRdW2ubuWTjivhxm9zyhfekvwxif
RInMR7G0VoAT8Rr0qzs96sqq4oQ2hzHq0mdkIBE6Xkv7ORNackKASf2Ehdrsd03nhB4qtCcVX7pQ
1YFLzvyWwF517RENXGQ9NUzgtDlbgWCdBoMpv4kEJQgfM+3bO7dcq2e8tZc/NS0p7m+/rSshFGle
9OjB5TGZ2SfR6iBaRZWcKasvx+fGHT28vFLjIKRd+bw3LxIgFFgyALjZnYm0tLJYd1sSSktx6H/O
qHE3GqbgEivHbClEqJd9GdVcJtHt57uWy27ASoSpid4UJtsG/HQa6kwbp9HitoU0Ut43qdGOjyip
6AM9NJxykYlulq/CyrX7JuGD0NMC4VAxOyeoyvMSAEw0/6oyOXzsG2x6AjQJ1ScXE8EKG4SuwyMg
07L7dHWmX6bcbjTAjWpLXCIL30/Si6VwFaFse4bV6llJRB84OgZpMm3rcNXNIWQ6gB4qBUWkeMMR
yv3aV0QvfbvvtjHUfsqQAEacF1mTpJVwQBY9xlyy6cTZ0uKDEHztCIIoplVEAKLlaly+oaxzHXRa
eVAtG5MocxF5TdREPTiCbznV7CfJ+5YAWfQVfzTTfjoIc1ZmZbdKMjxJ9yvSusyVPoQQFGJnUjUR
ZGM+fuykTD50nrU+TLHIxDlTRMZ8HvIBNVC94J3bz1728fYh/dGH3F35W8OMqQ4dJRpL2y3102+r
PXzGY0d40dTjRq94X+dcbpK15alKrHNTF49jLd55MT2SxHwtJ/XvYlyfm6V8wOz6w9BOp6nJAkut
Po5MbpveCApnPitafdLR2lc8dF8SDsxgjCEkU+nraJ8d7O+Vi5Sm34ZrQ02AftyugMiEPRRw8NyI
AgkqxlAhgN8MZtCZ1pPm9X2It6Z3Oti37Wjs9w0AGIA6amUS+V1cEYtaDOtqu9HiDN0fcZZbLx64
voqp7FzwuC2GyVTv8m+UVfQ/oQRN0u8G75siaUn57ZgtLwtqKN9jmrQyNOf5OWd8XPqpleV/6YqG
AvOClPcXUVg9Rp41It/BEsf6n0Wca0dyE1cuTnaQ2T6yv2Bx93XBPGCyghuiG/XeNyHK9RFt9vK+
aoA8uyNWAlItcPJsZXEyEqh5t7fyTS+Zvg3igRZ4UigfKF7sbk0Ra7HTQHiMcgBLvpO3j1rc3Sm5
/ENNXLBZGDYrg/hYedpraiv/mXA59aw70oq/eoocsA3URz+u78sPAdduPKhBS0dr4r3TpnQbMK/c
l1WWnLy47X0n/vf2g1+LPtDBKIe2LBC87eWK0yAQI6QujhptQiSvdJ2gTglBt1f5Ae3cn1QiHCZB
6F8gtbH/wjPVbu2B661Plq+oSrgRDt4wJ2Ewhbg1Z35TgNZqmPjfz0Ulz1BihsDTUuuTG8+oK2SO
eWdrSXu3rhuyKKumM1ir9GlBUvgRtVwjEjion2e8Zt9hO/LriJrN9WMDrW4oSMzvLnepWw2l6hrD
jdpRLx7BoOiRqk+dnya6vPPWXHlOFGU+CClXXw05MpIcUKCZmVwuSj98RTpsdSM6MzkdzNaGDdBa
BxnCtc+ORiV0XvA0VHn65Sr2KhtpxJMbCc2tI2i1Nm3RyYvatc4/WVbWPWVr5j2W1eh+lLhCHyx/
reNHE2RTQEM6Z1O3uFw/lmPrCYX1iyVHC4x0jFyyyO5roHtBH6feR0dkE1nAtDJLYvoU24N+8COu
7vSGSwZqzu24R+coTQY2eKT74aamhiuvY557NKHC2x/B7VU8dfepWQDqZzrnbqQYsnsaugpJG0/p
f+dZAHRrIKDhlbm7/aRrs9Bg6Tiq2oAXzqA5YeKiMvYbzwLYEkE+Ulqw1pdvTViFUZrDyNnMsL81
EvtjhVzvQVC+djRBiUNoh4i7mXRcLqK7VY+mPdEQl1z9Rbhr9m71SMSUxc3PhnAQtZo7lInaWj95
wKEPnvFanQoXgF+AgSDiB3sZGuAORW1iB8CnkToIIeZyRYikGHDfaV33a297+Z+mUcy1j+ufuvqZ
aikFeKOkNR+oOAvPx1uuSbCBq+L/hpGeG97s9eiGIGEBGpSVhTS2tvAcSVtryMFKDykKOzdx+S1a
p3lZMTJNAmPgr75StNskxfHKV8Jn8mp4ovt6+6VeK1PItQE2kYNBPdvdgcAGUxAAghymRr8EDpZF
9sCtgIbAdM6pqU+9MVjBrDrLx9srX7v3NhULJorEICiAl2+60PXWBvHFLbQm6XuJX1HY2sWfmpQf
3cF9TZ31CLVv83/cX0g/r7g7wKZwQWCq3EOI/YeMUb4LR1/PUJODdVqVg2/yWvKNORSoGXTnIV7v
GeWtHLKhGLhlxaRUf5ayxvq9wXji1HaIKaVkHk9rhzx6tSifU7v3Hibkk8PZ2Ny23eEf6F+/7GCL
+gnX+kY/B1UC4eVyx6WnuIPCECRKkCU9V5U5Pvx/VB1X3uvFKrsveB1TmSRbYF1QzbnD7sKMkK21
mSp23fsiWbIXRf2NegqRUBckC00tym7j8sk4u5PibWHWqNeJQmBdAntrbtw+sW8VJtlAhN42EbYf
QNTdAbIxztVqsPQ0l/TxgzV4KflK2YZzqqWnLtHczzLvl2jpYhl25mI81EZlfmP+OL5oViwe0kJR
gnUAF3j7h10JmhQCG22B6lmlqXj5+MiZm/1YI6GWrrb0CZJdgCkyldKgWgEQK4ZnhqJFo2V8cVU5
frq9+luVM1BZSJmCzyNsb+Xz5fIlhcjKMCOOKBlHGXh5Mj2nsTU2QQbBEA1ZDHjDwu2SV63dxL02
1Rl8xhXFeVz71sKKGFILGCwKlFBhanzCLVCkUV5nYvsW+LpAmwnz4GdfiXyoPVAbb6oFIPd38ceZ
dUvJp63j5OnT8zIM5UOrtMNnT6ToX40Iejk0viK1i+0DcuiVpIBxBLNitFSAjOxnq4Wq0TgbUO2h
dzT8o+XzEOTj6h6AEa+s8gOjz5fu0GvYj7e8XOSjvbpOpC2Yifue2xidb5lN6d9+/W+/d/QQYAJs
RHKi3L6drApHGnU3OlHceSJUlSJ9TXOZB5Y5O3czZY9fenHx+suLbsMWEGRAYfj7/uUZdtMUGt5a
Zqx3rb+63vK+9rQvsa3Lp7pZq+/Sme2D5OBKSKdtCLJza1ggfLkf82C6l9F/Sp0Id4fkgYZr97pY
9BbcRDMQ/6Zf2mpN/E56YE5m8GXv0LdqotpmiNm5TK9Np/n1goE2GZ8+vcyNi7HHBKWDGyduZ9iR
8GJxNop2uMOCvT3oOry9OVkFIQYEYwEewwO//MIbYaYZ5pp2hCWrOEvyiRCpqxDJ15kipT5SOT9a
zrpcrjO8rudU2RE0VTvo1EaevBGKieoMcahn469n6Xz+FHtM1AyUkn+89596UZlQpLIqix3NRiPv
5p4ZrGiU6eD4vA04rLIl6MRo3Ij3UybZ2QaeQ50d2bFehEbczR9GIzHAiCusp9r6kwPiIFiz+Yj9
vu3XZeJDoxGyELc+TWEG3pf7KZLGK8XS2BEUHSVYRIdeqyna+6xwxqNRxNuleDzgHGwozNZ9Z7MR
6LeRQFpRVk/6PZTx+F6di/YIIHvliTaFOnycmN6T0+1SGXoGZQIr2IpEqiSPRZbr5xEYUVS3Tn0Q
ra8stSFU0WIBHgJadXe5mkOKGlKVIjySKTXarmsbYI3lhU29HrWCri61Ka9uZprAs3bvKe3SrJOT
Z0aVldWRMqHRnkz6dKdBdD84jFeiNthiW8WWaQME7PlCDNJkD0LajNKxBqoJnPlspIn1Tl2z4osm
NfWOlt16cFVcmUywjXwFJpIfsHT3AHlVo2gqmWMhtE4R3E5or86NG8bCMR9GUUiEmkfzdUr077ln
ZB8LAxghZmVZNK+ed5cWlvawInYV2sLso8QtRNR0UvV71PaenHj6/MuXzI8mGfky9qYocV5+NlQk
MUXgyqyhNF2CHbEhCkyQaGdZxun59mJXYh51J+Nn9mYj8mxn46cYxIzOc9EnNKOuHoxHUg/rTlmU
ESFeHLoWpZx+mZZGmgW8h2oX7WgQlpfrTaKZ+IShjMQrsE2pIcNRumV28FRXTvQPOq1r89rBVu0+
Hicf87YRGavYi/lqe2I5JWLt8aMhnN/ewO0H74IchSwKKgyP4CjtYapx14jKyB26govUXmKvS1DN
yY5S7StsNAxQieK4RDDMZqR9uW9t6cwWmuJ65FmW8qB4bvzaFUnDVAqhrcLPTKU+uW0z32OPOf9b
1nKJqtmc7yUCRi+MaKxHz2YcamVtvaIKJwQCSlqBOViW+oOTrl0AKNJ+b4l0iX51gxgO087cer58
fM7uXfRGW/d24+pRYdFkF0383XVl8juLbFpjqFUbW0Z4uT1au5YDKv96pGR485RD3X21k7b64/aj
vP1YDMxHaSzTwgY2uM/dzTIpctRyaC0jAeszh0mDte8pE4BRYGOQHVnTXilxLhfULx9LmVAhyWfb
ifRG6R8WIWt6l2n571QX2UP6lEJG14YxoDxz0CIbqMSyOY3QLZz+KrFiRK7E8V67rm5PTkaPkxqy
uusaFGBv78vbz42fyVhtax8zUNkP/IxsbQHtOU60ZEUbtAOJYDOpgw8WwDh40Vc4+6yFuA1NXOIV
V8nllmCs54HhspwoS2BjwI2WoVbXWqC0+RzFVUOnHH+Je7WpuxApwSUcC1MJ7KqtDmLM2w+fH4L7
ztbJpaDbc89NjwoNSqITYZk5nqcY8xNj8Y6aR1ea1iwD1Y1xAIzONxilpFpFFzO+ZuqQoEcDm/ac
xPA3WrelurIa5MkWNIUFNpmPDWhoJIw17eD9XnvUzfZ5mzeCo9vjsuo8pexh5h+liWNiCp7WEDoG
85cjKYn+BjIGvkBpsR8xqo2r1ZtjYJT1kxPGy7Sc88qpTrfP6paiXcZrVkFlAo27TZFqf37UQcLe
I/GCc+0AAnS1+aytzr9T6lB06xqU3KkoH3RygIPU59pHsvlwbC3eTVxu+2E/3bRonvexaE02cW2c
x76z4lMXizTQtepoqWtxiuhE6g3EFPUs43IpTH8MpVl4X9MwV+GYM9HStCwPbBwZ/cUyf72Q+VGi
MSICQbsxRC/X07Bi6JR5ciJbX+p7fYB1JMbUPUgdrj4V8X376rcAvHuqUVs24P5MZ6FyXFhMS0MZ
nlXnrJw+GXMr3t8+KD84zG9OyjaIo1VD+rj/wDP6fin4QL48QE2numrnIPYGHQzyEkd6YiT3K1Sy
s0snAvBqNj/omBdD+mjEuZwRjCdR7ENN7c17NTeQNSpHEfZK9g9Uef2ZSZ4G5Neqz1qvNQ99Mf61
CugVngY2YYzL4aWqHOME6SHxEatKQg2vkLDXwKEkeVyB9F/Tu9sPfG1/6aKRnG1UH3U/lzbawWiW
lY6KIoUeCVHEEW0H1oMTwPjR0I4wpdsL228wYW0zf2YOgBfN5bEpGACqcera0dLXFUYwgxc47GOY
YvoUJInR+B30mDOi8PZ5Iv+KYJ7gXDPJ9CUzJ/fcDqPhK8m6RNaK45sYzClYVJgkY1dqPmYv4/OA
K91Twv3I3MTtHrzYnc+uPU7hsG5gzylZ7p3VkwEQMLWGBtqa50bGSaRjPWV0yKrbNcRNw3ftesYX
Mrfu9MXIH+sZ8Zv/NZrsk0xKJypKGP6NsnYPIufeWxkyfrn9cq6FrZ/3anf4G61NOWMMiDpPb33Z
l8Znq7e0lzbOjQAKpX2H/qkVeICmgtsrXwn+4LlQOvUoeWkibMfmp7g1J7Vndk5GWB6t9mmYMf/Q
RNedb69yJTqCjuNKd2jmEiN3+S0o2bmwkd+IRtHjSyys5pwZ9dNszd1BGNnyzd2pu1hpd+rK0sCL
QySEkQSytqFX0EATQNrKCuTIUfB0l6oif2cT4U6QA29J6t56S4HP0bddzq1jVfNd5TUKM4P8CM98
bRPpxjMe2wZA1r5RmLZp0pgNjcJCDkioqUqFoOekP/SKdYSZu7oU0WID0IDlVXfnMVVklliacEg2
izZsPf0jchT5uatBKdw+GVfGH5Q8Py21HdCfDmBdigHMrm1Him05z56TNlEX18WTCQcrmr24+arU
4r/cnXvfHtv0IXPJ9YZKOn4rVPk4VPZ3AeD/ICf6f/ws5h8ImV6h7vRj5WV9WfJdGJWq3jkars7h
4ta6fspq1fZduF/oJmXT8tKUqyn92Gq7R3cymy5ssWg620sN9AwhvvbPolfno+bplZKR7vs25AQe
jNnhXtUOBUZe/sgrMlOY61YaNfX8uHrOV81bX1IFVJWqUcCYMN/S/L0xzOdRT5+nDfE8FNn7pVHu
ba36XFt9sBjqu85RgmlFIf32630bXsj2aNxx8cCGQb3y8u12jB97vbbWCMeX+B4Z0iFQEao9OERv
77ZtFSp0l7YTReI2yvrpDLmxag2oZa6R1aUt1YB4jov4nTZ2duCoUD1/9Zm4jWhZA0KC1/Kmg9MM
cWZBVNKjQTfaCDKhgMTaKZ9ur/Ij7d5HMsoPJFjIiOg87B6KJpGzdoL2uKsoMciAYVoePSsZT33W
w6LGMDEq9a45J1hz+c1aT2f8V9uQvFicltmYTgqeNqeiXPKzIoT5zhvy9cmebLDvXK+n3F61L/+D
jqGBgrfsCJE0JnqVM53AtZg+jKkjZOMVaBxHlm4/ApYbgnivE7us7ZI4hWlHmwjs96Xpah8BuDHM
VRPzkXjuA8UY9TtFL9f3qVcBuvQymh9laZ0Z7B8Kw7w9m/wcmlSb9ApMr71RFAbx85Lnnh2lG7al
kyUye3pi3lmxWfq5WFGkd5UsKDcBXVXY/8qxGlFGEYVPZj/6k1SHSEJjPThe23t9895ppgAlp+7k
wrw8zJ4CqkeQLERdGj+RElUf7SJpP/YjavuNqv5rZ05zLqH8RsaKhPLtU3dtT6jSGO8hJAlTZ3dR
69NY5HYe2xGl4hJq2bzippd5B1Hh7fcKXw2pavpFZKPIBl8+4qDFU0fzm0FbjX28FQ/TU7WITyY8
jVPee7+OZGI5bEzBYzrUZ3uIwkbVGDLp2NGQxs4pno0sbHWsHm5v3ZVBHstgqmTSi6by3KtSll1q
aMrEgKkqisFHxUQEtNy/rHrrhQv//HVa0ISS0nowkhpjBPfZRcElHebPt3/I291F5AMdZLT6YKih
PH65u1LvNDsRkx7Ni/iLYlUPLAUCdOIJF0ha1R+c17e5wqYpQl+Otq9NA3DXsmmt0WSWWumRuSrK
4NNAGvxRlOmjbtfmLw+CLtfaH0/uVGSJCxqBsTo/2fb4j6Oj9/wb+4csDXYKfH24i17un6jjwpI2
yMxlgaPqDp56MpamPjmypyZ1lqPOyLUNtCBfb5sIcN/cUtqfbi8845cNMKxFs9P0fo2g6gtpZHXq
LG0+3X60a0vRwFNpkNDTZvpwuVSllihKID4JPKFSkbMBQqb2Lt6gTlwcLHXtFNrbYxFEoErux58I
z0Mgx7aIUtM0X4y6aR7QoW9OCTDAx7ip2oNjuJ3qy7DJXUxTBIYKCiXOHuNHuF6KNKt5tFWlJTjR
1jtleJNT8fXlKVbbMlRgJYaz8I6+gLdBk6V1ZgQwcck/9kbJAM4zvUuEFtnlJO9qLLb8Cge2gw29
vgrfMzp8yMPu2z5rryyt5mYadvOaGfQDHSa0D44MOK+dEGaglILo4kFu252QZpAN+tq8ts22BpbX
suIt3eByZrby4IGunRBAOdy8FE4gVnYfM14PGsyyVovUvBN+nsx2KNNBDxMqf7+HRHxQGl7JP4AH
a/h+buo6aCJuz/7Th7ah9NZJwYdBaH32XnFRtDPVxEIQKNVPJQco9Q0ML0Lbi/Wz2qrrvam3bSAr
1G7iqakOTuzb5+fnUPugc0Y992Z0EneUqQy11YhOkn1aancAxVfgOgpt9ATd6tuvfvuXy+2uhUqt
tZEQhDFv50KBUtssmrgvI1jGf9xe6e1JJd/nw98UY8jL9gGtQ0mhLCtW2vQ+7rw2nk5Cq9oDb7S3
J5VRIjcP/VYqSJhpl2/T7So04GtvRYypq+5JyZOoAv55T+vtaMT8AyF/GVxAouGvg8A5sCBGUJdr
eVVbJlSbajQMXWwEkzrHX9dKt4ywnZCm80eli4twEvFKVmbL5DEHaLrpm9Xp8MAfmZJT3empcqfE
RTOinKtIlJxc468R5a82WGtnDVNMZd+16TRUOHytYIF7u5fIqFeZ273qyvDdysfmE2aWuebHzbB+
yddYTn4vByiR6ajoTCjySYiX1J2oA0otbzUE6hW2pZBAX2en/qSKSYPvZkzmV6sbiMEoq5lp+Kuv
36aeB4pC32Bjru9CCLaDzEztUY3mruzv5Jyp1Khp+tftVa7oOhJzt34mEwuaInv1g5TkFCoaJifx
rDD3zab0XVWtEoVXVBHyJ6tZlByeQ2XlIV6bLRRTd+zfe/lg0HONjeUpU6zpsRji/qVfixhmIDir
o8J0i2GXB4dzQ8trG6zgR7gHX6yQnoRstJ6O8oz5id2kAfMP1wrryV3ncK5NZfUtBTmzu3YU+EnH
sQektxO2NdEHmcw+9MCFPtISib9ZnczKzb2xF/eNHRvl2fF6coS8bw2wDVl3sjoHHWujbbJvDIpH
7y7JLBZIUTlf/c7A2hhKlgsxswZ7VfkUM5XmA0Fo2sDs6vhs9HQBYT7r+jtoPutT5nTOq2rOWGSq
bV91Yexgaekjp5lWAXLIw0nTESsJtNjyZj+v1RF216h3T0veiCCHrwpTuCyqb51V4T7eqYr2V0aC
8pzVWIKdl3Khe4MFin5yMSepgYyAVA/iHMF8v0ulOYfCtYbxyfDKjorLSNFLSRlH0gmmLX/7QL1N
IEDikICBWgDRZO6hjZNaZPpcFUtkzHb1uHFaQ2NKy3eyVwC0lF4KGbyrXuxiPlJGfxsvWRl8Bh1E
Coc3TAvsvBkDe4zmpaWOZx1Yami41XhwFq+sQtVoYP/FzYfe2e72I8k0lSmnSdIP+YTW+eqFaBba
vwwQxVVp+/Y39iWJ3y4qa1broBzbr1FS99mjDUYMTb3S/Y1n+XmVXepQtFDFDSlXyEXtgPbaUkee
AZ/r9ol4e8PwLIA+yBXYMBQkLqP+5BaTgvIVO1ZUrV/LzPDNolqDhAh3UDz+8MTdBQqAdGAFiZkG
dduu6GiFNNBM1MF1mAPNhXQuxRdJVSUfhKKvRARFtE/drCbVo1JIWNOpMWGElqhLrfi5obj2qV/N
Tag0HZ9QZUzjOzNe2k8efe80kI0C962BFIiWV+spvifXAVfZutLf9TGc2XBstfyoi3zli+K0bZ2E
zRkIvNvl/hUFDoYL3dFocQv3YZn6hDFOtxFrVb0KKrdTTkq50JFPEVK9/equHXaCJpAdnCkcwDWX
S4tqyrFsy3l1iamGIoceTwtZ/Z1VNsTgBnZzKRUvV0nA9TrZ4i4RhRB9Vquc0DyMj8qLt3niRgyg
Xvu/yJTLVaQqS0iMJhSAxUg/r9bY34FTFHc1AkBB6SE8d3vvrnAs6fAxqNm6GOAF95ieabWFHJjF
RiXI50fR62MdaNn6JTFinCH4uP25IRv2Fs36DFvKe1/TBbtzwEr6hjtWr7Jau3u1Tka8KjEXUkYV
+besBtM06e3ZlC0ZeJP/Y/Zq+gn6UHUQgt7u1xZ9iKZ0QIAt7CfJdtc4g9qacyRNbYomWRVP6ZLZ
H2Nr1nGeH+yDxPoKaGWbbME5RDkZ5QdzO4w/1RUkN2OMssuM5pMHgjvPkocs7eKHWVc/2bORo5qZ
QyBB8/BMzVEGWm0Oz1ljfLr93q79DgY2W9K9Terpal7+jnaJc1ud+wnAatX8CWxLQA5i+ve+bhL5
n4IKaQpIYCqrk9FOy4dKc6SDYanzrTIn9HBv/5q3wZPajrIYHjRWLSQVlz9mFpnF0fhhN8FMEWnh
4clCaC4sF6H/8m0AXIiWBrf2hii3dneOk6e4GgqWGscp+TouyhB2wHcO6o1r20v3mn4QucHGLd9t
L0aNnj3aYopocP+BqE4ciJFp7bIiGDOLp7W3HmZnMgNFH++tPv+bdsMREO5KCUupSFFFWUVuDSj6
clf1xXJGsaQc6wINJYuThAmwnrwI02h9ens1QwDPiOZqKIN+WrqHOMdsqM6SPiiz0TyIFNvBvry0
+DV0rJjuMH2hrL78NUVD62NUrDEqM9t4bbpmDaehTg7YhFdOEiYkqKltM0+69btrRGtd6BEdqyit
3uIUk3Qf+9Uecl9VjO7gid5MXTbK4tZs2yRJKV33vZxpghJOPt1CZytbzLC9MvsiGmP5z9azlIw5
kYhi22j8D6SszYCdCwZpelkO5v9h7rya60bSNP1XKvoetfBmY7ovABxLT1GipBsERVHwyIQ3v34f
qDU74qFWZzV7sxUVFcWgyZNAms+8ZgP3OSOXq0VuAtyLl9LvY2P80FSDphyxu80alBKKiggWJsud
cFVx76Dw87UYBP6DFY7t2aCyZLCmtM8lS6dX8TotanAcT2u7A3Du6zelykox0Q3DZQ2w2Yas0/00
4R3w3FcGPrFd4t4VkVV8dpU8PphidK5MqUgfnwGaRyk+DNIcmoumdPTZz3LVY1Kaswd+C0I6gVP+
+6PjdFmtH3YVZV9JDStp93SjSanY0dTXW+S7nSBZFoeoZVzORHen1wSjsJYQMaFojXLdadM+chAf
r5qs3gIagyXak+MUiUTOO50/VwBJfj+nN2DPdTjquxDLwOCvKLjXb4BgzO2SFdWEvv6zhebzdqkJ
TTRNkUejmYq9u1gtmMrauDOnxNyrKq7bXpkp+9aqv2TNyG2qx+3GE/A82ql0LspJPXi9Mp87537x
+HW6yiumF6MJ+v+vP2kBwC4ZiEa3IrGTa2eu00ujSLw7vbObg6YImkOdETU4JTXiHjrmfJ85Yi36
z0BUMjOTerC0wrhbPPOcbcevPhoHMPUysgvKMCcHTjVnlmpJBOontNph8RnJNhfxOR3xX2wWwh9G
gVdAfem0gOHUKpZlkRTbZG6Ka+xD2it8EIegTyvrSkaVfYUMbb5J0NU9k4O+wYOySrC6weYPvDlg
8FPmVVTqiO/hxbUtrPJDaQvPjw0VHZYmV/t3ExaW11EL/9Vso08ytxFnzqfxzPs/PW7RkaRmr7oU
0qEUvZWJp5muj44xbIfFEEHa2O2xbihdoaRxzv7il0OtjapVsWgFXr9eaUigKmnnIrO25O5Lm8/G
YRbpo13KczyIN891nZRNMkByRUaANOzrkfCyEKV0ymFbR6t4f4JMu5Pnxjt7buJNnaPUMqGaF0Zj
0TzkarVsTOOPuQR8BpLiNTLzCOWN06vFjnna2uD128UFdGGkZcdl0Z07PH/xTNfU2zWpvqoOyKrX
M82sxYM3GfUwXZEy71gpARlSf1GS/Ie/P9N+NRScLIvnSj39jYFG0oLGc4TdAz0pOMnMuDgKMdfH
aTynhXe6I9dHBySUfUGxHLeek+trsYxpxBahp/ilVkGs0GbpXSvfN4ZLjW8x2nvc5bstIKEfLs7/
43n6n/EL9g7FHIuq/dd/8PWzkDO4pqQ7+fJfV+lzI1rxrfuP9df+94+9/qV/3QwvTdc3L39dPcn2
r21ffX3qUlGd/s6rP8FIPz5J+NQ9vfpiU4HjmO/6l2a+f+HK774Px2def/L/9pt/vXz/Kw+zfPnn
P55Fj84Ffy3mY/3jx7cOX//5j3Ul/o+f//yP710/lfzaJp5ld/rjL09t989/GPbfK3mN0AIRRvRl
VpzY+LJ+Rzf/ph0MmXXVlAI5vFbTKmQCE35J+xuAr0VHfvVf4af4JehH67d07e9VLdNYqVG2Rbji
/OM/P9arN/Vfb+4vAtlbrGm69p//eL1o4DytdztqG7TCQdEQLb/eCa4CubQx7ZheoOm7k7HHE+Qo
a1gVWLuaRbut04efHsyPT/DziK+vpx8josyAiwpcTDrdr0eUZeImqCbGiAW4F5gi7EqUxn4/xAnb
7T/HAJRLPMc9eHo5gXLqhghWVyDD7LDgR6CH9rfomO5T/2byX5ip39vPjX+UgXc4M/Z6Sv5XvP99
7BVwzjujSEqYzJv7OdGdC00WeBLEQdQ8J+0NVXQ/seWFtIFDxwrNtOtSR4Vx/van464gERYR0rQr
Jfm0bZ32/ZzkKuNW7O88Ejul0a5F7F7YxsYy4s2UyTu9sHaufSb1WJfIqwlTRaDfAxCHGJG69Em8
0bmKiOdZzwNhisifhqbyDUduimF4EIYxhg6F7zMv+M2qZUgUqnUeMSnmW1z6YLll3DNkK+cvLdTF
o5O5HQbLyu2gOu8bUuH7tszOMVF+MSy1OtQ88RzkGnqD0J0GSK5plgRiiWkwjZr+JcdPG7RMfhhp
Shre0Rwd5fn3b/bNhkELR6eJRzi8xpunL5Z+toKTD9Y3iO23+DxoXfE4F245/VGsz8JlHBIfELpg
JXmVJ0cBcBi7aesqC2i6UvUEaqHnvlCri3GOzyQvry/FdSgKZxQEuYIhDr4JHu14wIul1rOgQo4n
Xa4nTJjNcw3Jt89tHWRlfHMprsfA640ol6IQuGNjGYRpSdo5UQCa/Zxv8i9n8m/deqTayQtfD1JO
ZdaAwc+CJhHRVsHyxJ8W+WRk6rmO4a9GQhCem2QlmpF0vB4pxr5BZ4+zDBIV/4w56DDfYPNt/nS1
0YVbOeRYGbIOTmnkjsgoM0iEBWI9eXCs5l1dyDNDnOCG//36AWyydzG1I9E7mYpCf1WqOEHBUtAg
HkSGfourhdgPjXiHmVqIJ7SXhzO8vtBQPCIYrNgDverVe70ZND2YOqvbTNEsznywXzxi+JksGMqC
IJpPPWhLRcPRLnazYLFSX4+TtaHgm2fxvm+vp9VQERzuWvvDNOj0CuxUmp1t2sGvmMYvq4fFNu6y
B9UrrFDFan2jq+LFI2j8ZJVx7SfCThtfh1N4THHTwHOuTvcoH1uH2pRB7/TGt643Gn8sjCRc1F79
+vsVsb6N1+e7heLlqhS5KnOxXV8vPNuJzYJKBE9lfldMX53ougj0u/lsZXb9O2/GWYlvqzIMLPWT
ewRI9oCdtJEH1mAfezlQv6vL6doVUaYEVdMOoExaEhd/1qcRdb4J4UKsZzYNJsa7WcmFjc9ZfeZQ
fHvkE7PRlF6jMaCRp0d+KVtdnfuWy02JcWSf49vJG57ybt9bh64clX1Va+fcUX+xDIG4rVVD5Bx4
7CcPwlbKiuMeamdtOht64IVPH/oYie5MEvuLA5I7hdMEAU6gtKcnypTKdlHVGhG1pXJivysjlP8E
tOrfr5/TYdDi4o6GH7AmQatjy+v1k2mKrvUl60fOsXLjJUYU9qPenpnMmt38vHpOR1k/xU/9hQU7
TqOsEiYjKKAnRkzVXiz2hT4YNYraOBj+flanL+l0vPX7P42XqF4aDwOzsporU7tY6g/auQf3yyEA
B8JlIdqn2PF6CFtQdOs8hvCKS7ta/NJNwSScUxE6KdkDol5tzWmpA2ijNcD98noYHSAunG6M2y0r
Hi9bQ7F3RSSnT4OTDNeq2rRPbduqeFXU/lROt63G4biIfjlXUTo9Z75/jjUtX7fbKpD/+nNMxaxV
rTvnAcrlu6HCutqNeo4/1dp0ujqADBFn1syJu+WPqROIcBiDxqGN9npI1xqprFYDJGqnn3YoNEV3
aLFXfmQbhb+g0fwOaSUrnPPIDGv0jG1DATGcJ7eIystAza4X3E4N507T7Pqhq6Mz9MBfLAAcO6DZ
c7wC41JP1pi1mORGJmLfJljwZwzs8q3wWq5CeADniAfnxlr310/rmf6BQF2B05dSJhRC46s9e9sp
FWemtL7Ek236akonT1wF/ZmMC5H7iOP0ZVzJY06PaLTNm9lL72c90f1O9E9OI4rw9xv2F8cQ5Z41
c9bXLOX0XaOu0lmwBljmNgjsqbHzi0Z3z52pb3cTtxfd/FXfd31zp1UY7mAVMoBOWFMm2I6V5X4m
7UPOWw0sdICaLH4vxnjvRdVx6JNdAWTm9/M8KeOxqCn60piBnQBvl2bQyUkYK2j9Lq7ZBFMcf3U6
87owineqUFMMBZMbCJsPKgDSFqCG3pyzKH+zik7GPlmxnRg8NW+RomuMZ4hX2J2llOvPCQSfdPje
TvFksWpyFPVIGSGgRbuhcLd3lPSpo8Ti27o84ha8yYcZIx8c3BzFxNuiSkIN16bfP+k3B9Y6WQct
OYuEBl/Ak7WcO3Wrpi2vusuz2zoZjgjrbdDxfod30yYSkMj+fLz1HPguH7TibV5vUdeJZjj5eLjB
DvY5MnYT1HZIgY0NCXAQZ0b75UOmC8bs6Nyv9mCvh0uUYWjbmHdZYy2XSNQ2rOGu9dJjZdZ3OPpd
SRsnVpQDLiWGC76cXZjJzbkz+jQAW1czBD6V/wIvesOKxXVu7MdOo2eYgPp56FqdM2pRWucGjVaz
+VAZ/Sjf0doVNDyKQVpnopfTFQ21kSYyT53RPaKlk9uxS4bZgEPYBFV5o0Aua/HSSM6pnKzr9edT
cR2E64/CLSfGWtJ4/agHs6xIOdYkJz0gx4xhMrJrhu9Mf6bvBtyBgTxeKG/UJLA9pXPJQjdLEHpN
YEK2jNGdzcC9XuPDXt+nUXb4/Xr9xawsjtqVfolWDFXM17PKJoWGddExGDhXamABEkGtwILQOIej
eHPqMi9oatwslDDBkJ6iOlQnm2OKY00wfPRu0He0m/dRuZGIhFTNRTGlW9c62NqfmY9+P4ZWuDOX
CaU+NtxJZFu1E4zpjrwkX8ZLdmDsD3byh9W1tRBDcGLBXgUfgkvq64eI9XIp9ImZyan4ZFl9EMvk
1u28e1sVH7toDn7/zt7ckifD6a+HG3NcAJOYvmGmpLD4cxoVQ//u92OcrovTKZ08tgngHYWohXXh
9JZvj004VvTbI05q7oszEzodjJUBuphlSCBNzfl0EaaNF8dqRJmhaBMUFtpafZwi1GKqvBBhJDLl
zKI/fYDreHQlMWQHQrqW6V8/QBCHOuoYbGUvjzPfXVSoxOaf0Vy+b2MGAdYNi44lf8rjwdXNadGN
bwIHVVy/ozcXGvTNz9wAv3h03up0uFZDALmd9gbQf13a0eDRVe5NOdxX41czuW+KD79fDSdN/++T
YZiVpMDFRifi5FrDP7HMZTbVgY6xANbqH9p0fEJKl6iwOBpZdkvIuDXUYqX3Rr7TuHvol5e6g2XB
6L7HrAo0O5q/CD94t854zkwB4te6xX4+naEscb0jI8PCpaJ/+gEjS3ETYGGK39i1GkxAzbXQAvvX
fOsXG59arVBcJWxtJcd5vYvEO0FZy4Ka0KOfK5cISREgnZllB66byRv8HfvkMYldq7hOM5RcjnIe
sgwuw2wt7/TFma5hICgf50p1LoxFXfLPbVtHWON2prgZBQURP5WRSLAlzzKGb91+nzd1c4u3TSlf
KjfVbyJ1aPL3nrbEGiFJv1yOk3fvZJm7gcTuvHdctbwb9WR0L6FlISQyj57yCRPdVuzasRV3jSqM
QNNQ9fLtZZg+qKM+kO4s7nxjqmV5mGzD2qj4wn5LCdo/xihdXulCc64zB90XJe/k3szzb5bVLuah
zSdv9OWgaXMQJ0uMbrOwk6BrTDXfzEUc27tZp8oVVNQK6l1UGRR5Gi9/wsm52aaA+Y4Vnaxxg7dS
QmOlTYaPqvT0DpJxdRnpduz6liuX5jh0qXGbd9m2AK9zMVpRdKy1fNgWudlSQmvsR2Ryl2ZvzZp6
qWqVeedNpRHO2QKBWHTXNV20w7gkrR7CBwFllGyjOquig9Z6ThDpuM2MY4V5tyIiMX5prWIGQ9aL
cTv00BBKI3VumqHTbzs4LP0GaD9LmjcaarOy9O/iqNLfW93UjpS7U2mFEzz98jC41XKh5VL181ov
eXDlphNKn/qYrWHb0arJ7VjOR4zp6YZjYlm7ar0rZe58tEXRfmvUztjMQ3OltbEeOADMEnWub8sJ
xWFWZuFPxfTNtfH9EEle5r6aYJbo1+VOWvNRV0fFXwrT/ipLrMYRBogxXl6KUElHe+MsDgJ7uhkb
13Wp57eao6h3vK/uZkpTVbvy6uWLpS6YRfDSYj+NC56zWdnCz8nWDa/6ZgwYW6mZeyvWmrWABxFD
efBHYepBVavmY94uXxwjtT9lhVFdau0oN1G1fsA0lwdQX/KQwvzRAjtWDrrUv0nDRNYtH5PaJ1Ta
yHhCvc/zlSJ/n01gzm0pDu6gzHSDzPsoefHm1q18NZ6Vj5AOb2bBO+Zi0/x6Nh4WoxFIOszy6EjA
K/yQsi+deTw2azKhLJF7gdqxb8El0m9SWCZUPsSMkngiNrixattMG27APetBa8/afiwpTxYjEUe9
WQr1oTBqTN3YdXFgxWtJfRj8Gof7z1VLYtRaZR9MUf1sqE22qdNCXkEbWI6kZfkNRrjG13Hq1SUw
7MQ8Rg0u8dkFRX8ALV5Xxd5HqPn+GJU3Rbe8L62PEq5jr43vBcujutPdZEIPEabUtirSfp+gmlOx
Mav83ajQDPZVgKbvevUbPkqIR7swnhIvdIvk06LrTzEiMKA91AY5mFYNefXdQ04d8aKFhvi+jcw0
1OrM3tB/S/Jjx9GGvxEyikq97RVbf25TdGzSuvUOZcypsImn0ldz7aqRJjKUnQ86s/Bjz3pxhvSi
LaxjlcTbEYXypWvZQLm5QRRpKjdDYXWxr+oLCn+aKAO3Ex/ioZDhqhTna3Pna4CcNphtlVTJXH5/
XHZgjfem226qxTskpenjdfHZwsZkzr6rTwXFkm4HswqGrH+cnDxUs5ThsrDQiu5rX8atoACyhyC+
6Uy5sad+L/t9husuWlX+qI5+O0QhF4E/CDF2+0HaxmM9alNYVe1HzjEESwt1OMLxOlJIA8qoLt9s
6IRmKtGkKJwPnZyG68zmWIhxZ8TlO5/kVqNP8EVTR7R4bP1GYV0czcZcrlS0n+ptmhFYEE5QlBni
vn1us/rZja27RUUW2s1sfKTQna9vpNlFm0HJtGZjV+47A2l81pmZ3GT9goiuOy7LtodjfD/lHeQW
F6kuX8y6eovuWxGYs5l/AUoYHYY5+uri2+6X8WB/UKu42C9GcmVW0WWXKB8qy/yYiSGQLgo+seve
2gYEO6c19jEKFrdWPtT3teIg/oJJfDhXypgGMW4prKe497SDVWtNeWzmybwDnF/72hQ1CRK/tenP
DvfDUkSPXSX0IHL7rNiUVT1Ox4iiyc4b4h1kttmPFqX/ZmL7pW6yOZ2Th6qr5ltDzaedopTKZWwX
kb3D6AGluSpPsJVzFzdI29K8Kkz9yJaLL11X4JTegBNo6aUl2eSPnYt5pKY9t/30qA6TLY80K81N
P4zRs+dgHedHk7rsFsu6LTA6oBpYQmrM5TVaTfOOlDlUpimkFhG6+XwkC/Phtm26qiK3K81gmJOg
l+20T1EG7qCYRBYdjN4VAQ6t6mNWVMI8qgBgzfs2NoyXRkPj0JZjvyE/3qiNfWWoyRXl110LZhkn
QEza/Ki+TofrtKUrIT07yIpEHGCUN0ijUtPV/cyu75u56Y9F0oxYvQGrYt+42Uc3Tubi2CbTrPmm
Vcd+Uk6Z38zehDjqwBa1olpvUFA9ZLHRfPCm3Dpajmr4mNPrdeBWVeFdTLG1BDXVTwComZoFXavm
eKJRJabVg4lYsuzhdi4P7tALJijr7v0CUpN6NpyNLGhdu9p4sbPso7h3QkKf51g1qudWLEMb4NTy
kZPqiT6apEMBVCv0Jm++i3Vl3C92WV8XWBmjTILWQRq00WxcK0ZRCl+LcRTkiMnHImzmXPenzBXS
n7UopySliKsJll4oLCN7v3KFRr8csmlfeD2WXBQpc3z6rCbd67XTt0ETe/F1Bqfuc93IcTdh2edx
pVhTHOqtO7ZAASo4o0PqYdpZWOLRQ9Awy+yPrYP4vFEozujrw3TZ6crBkvW7CZ3Hz6ljdbvCXOqt
tBXtO3x3RLdmHK9Lu5xvMcguMbnxHg2g1lfSUfZTJcYEywur3DmIUQb8VHyjTUKkMJUbXzHgcmoI
5y2+LhaJTk35vrUyOqn1KNVwrr3sqitTAYs8jj/GuiBAiVKXM7Ss97KroBPq1vLJnOframox/bFj
Y5+4WPoZcCABBw3iFlpmdxnlU/ZczkYVqhUhOOXo6S4yI8gt4kKzuvpeJHEaYpfXhqB5833ZJ8ll
5Y6HLlENjTZGvFmW8lOT9YexKpoEbOFdGbkPlazaGy9yHkslxYG2MhBEki1dh8kCTEPjQzHzofwY
LzyVi6Id8p3kfgg406LrNjedPWa0N16ZvHNzzC8gTREfDvmg+hLc+L2hDUPq5+wlXxACQ+8qzPus
1pG7tBX1aCKbceHqSfuxmKd7hArujGh6VGZjN8IljfdFwZFT4JmFXjQGalVsP+Uj6oebqDEwSMZa
Irs1Ui6bDgmnxRxu0060kZ9ZiKNjolE1X/Dbqx+7yG3uJYHvTd2iMjK2i3zoF3mB4HSJ7/Ao7+Em
DKHedTsj75xQCJl/WxJ110fN9FECzyx8J6URVBfmh8TKJmpF+pPTpy9luUyXiT7FIKJTKzo2DvyZ
bNUwn5gEJDZqMHn6wTCECBtI5+E4KbkfDUXsA+u+iC1h3cRFpu8sLNN9cyAcb+f0OlbVy67B8mnR
uNhIO9/VS1KHWQqo2VekE2IW8mQ3kGYG6XxDQIZCZCfjm7J3j3aabyTihhQ3AhucjNkLZddlxANF
jbLdqBnVfhDesLXdpN2jAl9xD7tN6CkYEeN2qxqhIpd1P2KTZ9/Ok+cPOfQGp7ALutGruD2Cyt3O
y6mPjLLg4taBlQwXhjWIJJiaaGdPth4gZfBtygTNJHVu6tYXk1rucqOb48AhKXnuYyfyR2vUAxNu
+ecGH7TQSuMvto4Keh/FMYFze+954nNVz8lmUOEtXNYNxHLOkLljAyT5oem1/qqWBFlJ1003XlPF
oWvJSWyhNKOi2KtDHqa5GtPjpxfhe1EybCTSVbCwmr2Zcp7iC9lAN1+i6ptuJMqhmaS3Qcc7M7k2
naTbZAanauk1FL3rFOmnHF7FtHTZRkvbL9VMqt5F6WPuRYOfgQVFjLjmEM+TQW5hq5l73YnzkCYp
LqMinz5UJmK9plCu4yn/JvS+ucvsriq2xugVN2nKNbnvOEahY/cjcajWUeIN7bEWccjGqZ6W0fPq
I1lzFF8Miy6rS5wv50UQ2BtVuc+t1Lv38Hq0QN64eBf3mjtgfRp1Zb73RmRokW2uq9rBqGuauisk
JB067dHkQeiWOZ9t1rzcvm+oDCMuzn2ghemseodpMgr9KKU5q7emZldRoCRVO+6po+K3ghOQEiZo
a236Yjbmx7ShUBPE1sgHyBQPM+uYbrdE0sXPuwqv6BiUd/Soi3IA9WwmY73TEg0iitE78qm2oyaG
z5FXhEeWWryfQQ4Xm3Ga5/f0DnNjV8vZe4n1fOjgCjvycsiM5NZpi+6dZ8f9p163omoTI5wxXcps
GBHWhevyeYzduNxlSeN+SMplmINZFJPxJU2ld0vaITiVZWYYNwQkzvgByY9qEyEypUO9wJHtA5IF
VXSDg1i7GrZPTnqZ9a0dXwtjVq2Q40lyJJXS50rqLqVItP3UjPdjJZaDUtUWc2lA6uYT5lDgRn1Z
kmj54Goa4wgVvfYeRTX0/QWtrqIKFGl4uzy3vF1KPNbtpyXtQgqEla9jx5IjV7NENqvRu57NbrwC
3/OEusBFpWhdGFW13vqaAurW52TLn8cmbt6n2G1eygbFp5iuL8dgbyb0yDpzep8OhjUOOxk9KN67
NG2OqS1IxDNOlSWA0U81atxy8ckhuRar/Lf5kiL91SAqER0p5eiXpObxETLMgA8tWay609Q7Kyct
nmK1mDZlg9v7PllCywridCRhU7AWjRK9IYDp1bDVU/cympEY2ladthnwAahCHvR1kUYXRmptpDpf
GM2j6XyeFy9YGi3Fvn4W1wihGsVd0+h2tM/KYOwD5NFwdugSS9xJPGqd5ZYBxcdR1+R2HLLPeUa4
Hy8aqdbVEj02bqhQJjeni7nFbyXJLCq8WVNvk8z8QsEDxZ5hNlNq2tWlbNPLBBL5VUdWZ7u+VHhK
9tj1vhY1aaBAcfTzVN0N06K+tHQkez+1lsgJqF82DwW5gJWz8Waa3bCWqM8Z94au1R9gn76XFxQE
m0unF3gV+JK/jqtQRr6tdOalbnSyUAMA42FcqhtEsa/tGt94jnPbU7YyGhP0jNQ8uklte/b1tE9C
MvbM7wn2EuWLbie+Xa1Kld0SqByy1dL7WSWDOa/8TtM241AhqjMXmFgNaQCxY717fMcoNF8CfzhY
3lIXGzgX6KaYMvU44OK0pkppJ3ezWhrK1mxE0l1h/31MdP2zt8zTsxMXeSh0ReZI3uJlGrAgSW6c
yn6qcsT09pWgKNPQ66su3Tztmq2CE9ZGZ8+FA0aBACGLub3GLzaioGNEgAkTlQ9M4FZs+toxH7p5
QigjTlzfqeSnKVcPTgOPFF+Cfho3ImbFXyszhkQoXz7UAFjlZnTMl9Y0dlRzHzuI7eq+LLvEoWSV
2KEDFOIaM0PDx5ZZ4NugVQ/EpPF958mtVdhmvInw+jroGiWoZVSNG3du22ZboNHh+kZdDtODibqY
T+mrDlLNjcawdVqM4bsHxBuk/aXX1OgyyzGhHdG7Cgxu5kBfYHCbftly3lUwCapIOfSWcpXnrQbX
qTmOYrgeGmyVoso79oqU1z0iUpVQtXDu3TYPrW4ZZBz2ioWBvC/Qo+hZOFZ+SeV86cIOYgJF0ZUk
VDc9rcxBPiF1l02oVYBwc6oSsVYrB81LMWFSgmQoppuhyjkV3XQhD3PEt6JIiuyuorj+zovoOQda
u0BeVwvlUeRZcjkpMCBu8kqdifK6KTr0bt3okd/ofa3g6tv0y3GwWvXSAL7pbqJI4K0+NQmrrIiX
MB8IcLc51Qv0kJe8ekhybzwsEL0ekRXPqss20QXisnlR65vY1vPxBpuYONst+uzMR03GD4RPs7Lx
lHHpfJyezW9qPpfjps3JD1GhycKegunBq/TuOTLt8aHl0v+KeE6u7AZXKe8W6t8EpkOkhTnqsmQP
rYlBUaOVAPIX4HBJXOxQH4yf87FTLzwti/cRwtVdEOWdMGy/AMx3oDGibWYEwSx3m7XOVFdbatey
tO5l5yTRRNC0eNx3vugl2einMYWAVD0r5tTC8dNahzMeY/AYIKO2TaKFPwEmBCu9frfYEYgZRPEp
DFhVmtwSQ5nvqYnfGu1S7XN6fBez2lo3U0lipPWGEnKHjtkx7oriIRtYWdQlNNEGpTq4JvlZmVkb
vZ6pwu+nQpVjlKM5pS+18gTfVAkU1YyK0h+m0UJckhNg3v++D/GLbsd3UCa21PBaEUd73biBub4k
ME2boO2aMKX8NXOG295DNJ3pKJ92tFnn0KNdm84NjHj6Hq8H0ieMws2B9hddBTSmMl0G6BA95on9
SNI6hjS6OzCQ5p92K7+Pa60uYhqg2zfi5mjaGLGCRUswlGWxU5s4vy5nIc9gqk5BEesoq8UefV8H
GajTxxh3SpckBY8xMe3AqLQgLvV6uzirB7U9HLpBrf47bSoXXCotUqQc3ZMOadKVbd2zs8kRtXIv
K8pqeB1WhwaUTmCAMzqzUE4hTGsTCCE7GHLaKml3yqTX4P0JXZJxuG228+J5NZ64zhr8Z/t5P87d
dk6aL11efPzT9YlzAqDhle5A3/xUvzdlh9a509A+l+WOtxtOXRJYrX0fde7mvzGUCWkNBwrNg3rw
eoVOVZ3rw5pNlJRuciq34E20hlD4zFp5uxOAVYAMZTGuYn3WCYCmoiTttRI0glFnIa2UsOslPaBl
g759OHfaeoudWSzf0aY/N/OgqyPX8R2zg6otXdTXc0P2y2gUh93Xw0T250nbdQmKT4QptLPU962W
f2pFu4+pPdYqMWVOZm1091lGv+H3T/nN7E2Es8GaA4BfyY6nT3lQtHbO186+lTJb406MakA53zca
QqliX50jzbxZt+t4GG7iH02+xBnweuYWtWi1ETqVvU1x210sfh2C9nvsdr+f1psDgGHW/veKb8cO
6pQyXtkE+TZ3e0DJqvKheTh48Mz30lIeuCjSwNWH8P9tRP31xDy86UudQntgF1+bAlZBoVDjpFCI
01l2VrPjFF8HfNAEksFWBKyzduBPVhBQpbqLXXAsUvRHzY6ujbYMJXEkKYyI9/ribWPE7RP5QwP1
B7nx9t+r9IRXefLlvx5Eyb+nfMlXjMvdi1hJie3pD/1/SKpcVWD+z6TKEJOu5waC6PNf9y+y/1Lw
P+LbX13y8hfpRSx+5luuf+kH31L7m/ME0WTSFR3kzOqp8W++pab/vcp14iRkwHrk3XFT/OBbWn+v
KBvLgzJIYYD2Fy/1B98S0sffOApA9EbeUEOXwNL/hHAJgP/1RlwpVi5cOVp5/MP1oZ0cr3R7B0VB
y8xP52mMQq4Qzti2T9HP/SZUes6YfmCp5gujRJxm9kaNdlOj65+oE7ecxPZIRaosvKzzMXPPozBq
7OQwdF6FzTl+k01IDXhJd8ipObcmudGT3ffxu4TADZXePFWczYh0xOJnTZGkPr4fmuEPhlQPlP4y
J0hdmyJZpkE8QXWRS4k21ZhemjGFaB9u9kDFcJ70R8WsGsMHqUtH0IkF8o2GKoHHRTHgU/q+OHvT
9W6SQz8OHfF8Uurkw/ZiPycEn5946J17IXI7V/4Xe2fSHDdyruv/cvfowJCYtgCqirM4iSK5QUik
BCTGTEwJ4Nefp9p9He0OX/t4cRYn4m7cEZaoYmHIzO8dE6Dt5jMfwno6QqqVtzOcHI6EOmhKjuDh
QJ9ztSuYiWBv0iEy/XbotpGeMzPo/Kv0ZPeBbmOfLxbK36pkk1TSJvY4Nc9jb3IL5FjOETCD1b3P
Yt+CjCp792RP7kROE4eF47BO4UCZ1GSeLNi4LZlQ3mtq4oz+pr0YCod5UdscinFgJs7kdcVhyh2D
7ET723bqW5i41J1WBT1vYvNqOjcEXKsrIMRol8SGiL51ssUd+JywWcQvAPL9S+uex15Vi+Jxbaxd
XEwyVr9CaHv7TG8v66VWu9VdkOUs92O86aJL8fgwHgkheuIEp8F3jxKjElfEreYne+1sxY5t2c+q
qn1YBuhS8KspevGXEg2s21feS5+P40fN+jZR7bra1zvr5k9vKJaXxVu3iCeD037CKc99KHshPsN5
0U4iJfbyZI1FRYKhv4DuzKS+VId96YmUxJ0WBRAQiOEfyinX44ASQFj5ZWvAQTFmSCMB+cbGhmxq
izDO2l7bEcIv0maD1lbeaWFmf9fTut3Z0KN7fnJUV3YX6EyLjTzKqYKXL+IgkYu9AX1EhQWdMc57
0eFVnvMwqVwEq8kSGjk0RP1AYzzkY6jX8hxKN9g3GIogA9NVtz5twRO52KC5gv+NYr3Jl26IB5DG
xa/NJVk2tYA7yOPNf99cwfeMBVjPoa95GK/3Ko6XG7uU+X6ZD3FvH5WrGYwcpef6AGrWh6nmHNVf
qciCyKoW9E8ohS0qt4K8qe1bC47MfaWnXBRPu9cxgefBLMBKBxJ4szkvG/srpb/Bni6dW+bvDUn/
7cusA9fc2eWGp3iuLSAi+Ii4ue4oyttR4c5axT+wp6rqsQm7pTyuHIPFo90yd6SlUbk+2esKyaTU
HC6oGyDysrVGQsEFi8nVT5Y5Mt7BjJuxnwSuBx5rdEZUJlb58KXiJvIxTjhXMsknz39rGHKLw9xq
Z8y6UQY/yCxWZWaDmgVvRSNL+EciV1+M5QYmtWKyTpPCQsW8UyYQ3WwBuEsVTr6dtgag/hITyPRT
LOTj3pqwBp8qWioAqCfqV9xDlh2R7MoyMx2B6b35+1aK/SmvJKMv624lz9nVSt46uhX5gTKUdny0
u6A2uIEi8RAin6qPJQD5Q7C6bsN9L1mUwDwMsaKTb25kHhjzq8BBfnTzhbdZNhX9ONLjlgImmH6m
xcRyn9ifqvbJr6R8lMypa0roYcHx34bqSYelWCgXmQDcjswS/kM9buPHLqP5VdSl+iDniJwG42P/
qwtSOQA3zQBaO1WyXN+0641TQmFxW9ErHbicZGIPsmEOJL8JA3RoHQYjm/Eh7iQSbLJtaxtxXDfl
6bRJLpY124Z0ptyZWt5BvX3hGRjFSc4CUyOy6fa2dONNgjaWe5h2hRt2WTw3/ZeJuYPIj0TpePvl
qrKtT9UcRWsqi3yN0iVq2gYNr4wUVLfdXCHc0xAeMfTfXd1N9dfAhbs+QLqw6Ma5Hdw3dRAS9Q22
LVNCFT0bBZiUr5NevLcmRPaVdIGj3kRQBf6B8H8F2RI0I/IBu1Q3/h5MDTo0qhy4gW4nAAZ32JmG
1/nF0fG8HZylHKyEeHHzhhQwfKLRYxgxgFXOdgsUU99JbD2/+lH6IY3Z8NB9MY3mpB0evIvAg3ZL
8ojcjMTHpfacFyH1R3Kd1yEZ2HNi9AjOGqbCWYBCO2/pT56e4ykJgSxRSjVjI9OymuR2pKIs5OGA
EoWWon+pS8tcNcsBf2vTHJY22h5KyqDfIP7c6lDWld9kMWAND5cgROoq8nJKSoZ2VPQco/MnD7Cc
w68rAJpKQZZgLz3LY+jjyfUuemuE6t/hTUBw0cC3h7LaCHEvrd6+aZU9hYmo4i5OO1dS8TK5+xBc
1GZVOpPKXrqsJebbQZo9BipbhwY3AWkKYTZVKnp2+5r7R5lK/NgIe6Los5LVj4adGax+r1jO2nzv
70fXAQjdKsf7uqjdixLI9vELz4T9Xml/HLNISbSPI1fjByca3yJMe1rfCJ5sf5zrtkp2ZNdwiT0d
nx9jz3ouR1G+IjuOPxtwNQBhjgcBivGCX8InwhTAJG5tts0yuqygHbu0boT2b+xBcwuh4OolCXEZ
cWyAF+a5x7KWjJgsu0MrHct/inhniA/vnHKnOE0xaI6rHtubsOmKNh1ax/pZFyOUg5pMJTDmWupy
LyLEN71wCiScxolfl7jqv8yoIVAkEVnI6h73wxcXjDlKK7ZreXDXar7Pw1xPp1V5MPRwK5TUVnnR
xQdXNq2d1gVr0zD1uT54ZT/ToWo5LQmZS2fLg1Aef50A2mhJux5VLHnYinNKva5lfizqsrkxJCSo
i7GeOaCZgAt92guowzvasre3ZfDa5eQvy/7LG9B8J2KU0XrwNRMmEamIq87PHl03g6c+/VVa3+rc
LZ5JbVX0Nk0m/qG6c0Yba+T2s7XJysl2Hsw3pDdxezS75d2Q9Ufe8LShUkr4P+XFso77dw8xi5+4
ZBVM6ZBjJkz3yK4A+zZbvcxOyP3Z3DG8axaS4VK5spikpjH+nJTDUF3TYji5aOF0fmX7i/YOGjnl
Q8dx9tMUrXJw5Y3t0zg0+j1e1uqzmFYEDvYStgvRE55816aA8mzl0H2dy277SZ6Nuq8MpGMKXhw/
D2FcX2lj5u8cX3Pun2OGD3bl4aFXAYjoglwN9nRQ1Yv0pfPLHbb9KSa888JYbc9vrC33fbGt9nG2
HHLqnL5BeL2VDC9inKDtxFjEP3SzFN+2sPGh5ouYuz+P3Q8EqkOTzvUW30xewPkK/B7DKqfL6K3l
SUGSAigB1V01FXG1ZmrJ8mj2ASmK28ycg1V0Y5D47gn24FVnNN2ZNkULrn4EWgO5bbVCcjUNs3ou
KKO8wIEGSd8Va3Q/CAEDhDYdElzse/xEzYqPbmTct0tI1hqKkyTfb6xptsXW04DwdyzcRWrtXsiB
yRuX/lCJxh8O6vy0QGJGZaIDmn4OYTsEqBmjgTjugZycn8odh3dhVaDqgcG+fUCs2VeJcCfrW762
5iPoA/u5YsVQKWQ5ILPkkP91q+oBycZezSQVT8F+se+5x2Gh6eMixZlv5Wk+rcF28P1pgbxVpVRk
gQNqXCi8knHiklRRQHUMdXfo0CDHF1M1eByYNZRssoecp9OhqgPW+l4ogi42gdqL87H1nI/5ZFLH
EuqKH8lftKwQzrqcs6wMmdMGHF5HhXco4GnE7drk8NtDvAd+oq3GcLwk9fIbYasjoJW/KJlECyf2
dJla5Z7lH2cqtq36n+u6EKuVG867mRsNgiPrFrOzWIFXfZ94StpEeSubjwIpfV8twwS4lGoMWB3a
0ccSG05Rqmw+9CDN6r1yn9W9U0v/bYgQ6qTzPJg7y4qb13xyqeoM9xh8cBJRCc8MM3QMd6vcr5kt
+zZjAhM7Vojc/NztCpPrOccIo/YIwnHkdZkv8j6e/UPuNgbpa+dDC7iFDaE7MOrR+7ISkc4R2d+6
tG3QbySNboLySBh6S+1wrhksR7elENyaGlddoDpHKUKdGtK3gLpkKxEza80RHTX0oiuLlVtTUtaV
Nb7TqtO4rQP5/M4Ef1GJbU38YFqZOopzy3AkyLqE6Njn4c7yp1FjphzbW0xTi3ussAP1KQQSrWAt
ueo12OIWrpSyrtC1cweVf9Z+NOOhDnIkz6oJSL9tKEZ0yZwoGElDSLHiovd6tqk1DyaFZjlYqlNL
Dj4KMgqXVbZ4bdBdTlETEbhFLHp1qLCLmcTe/Yaz+E5Zauazs3iJ761dd+IwMz5bKM3rq5ys8ybx
GoUURNQOMrFGKVbZpfD9u3hvvSjrCmM9ri1H29M4zBgEtmCu49t567c1dYqIr1ajwPisBkstqQ7P
87Bjuyo/ojNAIVP6wbhd1blDXkQjpuWrburZOpFEFKP/iEfXvXLxsRdf7VhPNt2eNVQQhoaGAyzS
oiEhy0hSEBzYZZzs4xbpDIWKqNO4YBtKRi3j/oQOKSqxIC7S4uIS7nksvIbnV3hl6WQjmlorYyTU
pGejohYpaSmLky5lM0en1hmb/KokuZSpp21qddFogmov3ZCW5YuCjbm/O6fNVRd7VKj21sUOLS/Y
/2XB+z0F5YHalG26VJhDurP4Lwwww5z/dMIaWR4jh8AMJEHWON1zzDYqwaSm3c/cCxUB2wEKubui
EHuX2lbR6Lu1JAsCO0e7V6fKN215oTB0OQd+wZracYQL3mEnyxSt6OxPw6EmQVfRGbX5vyrb7M4p
PG/vGdr92Lsq+dUoBtt7P/oyM6s3d1YoJ0QIu0aXP2ERkpcweGKmy2VbJeWbmyuPAvYbZbLL0/8w
Lq4ts5oWWv+I0DZ0Miu2CXYSdp6HcwbuOYEh4WqIjos3j+bSrH0IF6k2e7lrsFG31w5rRPMQ92qQ
z3lIlEs6yXwxb4tf8Dwm0kHs+7jsDJs3ZMP7qG9NPZIRvLHEb2oZqivDU92kBqGHf/RimefPs1pg
kzlLzxXb8ay77agZcQfGdJCTAw+UjlFb8v1JuSr3+aaetEO0rvb2/tCsoohSZnhVZboNpvLCrYRy
Dm4zqQpJ3llbNpbSGQ9B0MXVj1r11msUtq2+os58jzIwv37NCHTnGBLh1phuBo+OXHZUuSEu2wpv
O5B3b9Qp8FqmzEjsuNk8tUBFYQqPMSkIadvYODxuhru7VXkYp1HJNNCofS9l3c7jJRv8zJPmD0Pw
qD1RVo/kTTqatX2HfQlrj0Ye38h5TRdHdm7m7EvBzu1xKU8ekucbK1opXie9LugRrRRySxbXGx6r
oKm+Gwh9K1GjauZ0mweOvsO4Wy0sLJhDFqBju0MTG97ba9G2ybY083s0OcNpX8clOiHUtoLDOuxD
n3X8xj29zD5HwrLnWTed2J4kvH6EPrpaRba5jebO7JF6xjAYo/cxzoSzYY277VABCMrDUIcdwuje
ifqDkHtzDzyA6N7HgXAJ9NbTI9EjME+3sWrfonXFfkSo53Qnd0q5iDxyylc5RPFLvHSbSvaApzbN
556STYmaHMXDbiUa8S1zlrURItkscrlyhCOHpHa5zqyWYIhs5y2z7FrCjCcCC53K3DaO3xtrgp5B
fMhpxeGwxVZSBYhCh7AfP3n5LeSC4aC3K6TXzvZtkMwHl1tcrC/zjKCLiz8MTI1FRLNuWi9EL4OG
FfVc3fIyIaTh+iKVuWtov5ubk6Q7jYMUagbqhckbLosgI49FNitax4C57ZTPDnK9iafE3IFuVcVz
m68cLe4HJ+i9u5FAa7RZ2dwKum3quFXT0Q5o15sSi1Bm9WTX8Y6uGkApOPh5VZuPOdpdZ2I78/ti
yMrBtji45yj3qqSbV7t7xvjg60NE5cac6aDGe1FE4EXq2G+DnSPFELPGhoYqQQnELzDzEbKJcsHl
MEhrZgeIm+CiQabXZItG6HXFLLgQ31kzwBE7PoOKn0SHSmA4VVO4O9+Jz46Xx6aw2+iClgRfcLOD
Inzsantbf44LVDwy8WZmqrw26Jj7E8CAzQjT6sJn52FALlkuamWi+aOMy8Xc2ohey1ekV/aCzKKn
wasEp2sL10uMcd0afZBuN/0DvdOWv09uUM/Pdd5OgJfSzpkSkrkPAMYShDoTpoOwI1rxlQN1OT77
xR4RT4SXvfx0pWXwZ7N4r8FTqGIO33HbS2wOYoqlC4YplupLwaPRP7Ih0UiLDr1SKmObnA5ib/RV
5RXbV9Qga4UYw+vRCUVzeGcPZ4C3Cl3QS0vsF4z+Osg0pUN+yo1rL3PiZjSSGFIc0T2vCNzNWjY/
7S3XP1UvnZfJQR5PB4+2z+HyguOh1EGpWFzJ5jsVpAiUWex0u3Upatl1GaUx4Q11d4Nz1aiYsiOj
ohxNvyOkn6we+cunyJOOIFdQcU52mMNZxai9fxqtCIm/GbWZrryddh2qeEXJGVbXOA207pw2o2Me
1cW4OaObqhg0CXjI1q+xo8pPq2r8GCyptp5U2SODqVCNuIcNhGnH2MqLfdmtfXm/uPxL1H5Z0y0w
UWESow3yHkOtyQFAc/XvO7enTwD4PyqSgW6EFTWqaT77qFtfxj02Viax7VAwblF+zrpCPDqvdi5/
OaCgfIWwRKTcDv4KCOCu2PJgL4qRjJBo+dDeJIoEtAxRV5SfpWPVZobXvvMw3UTkzj9WZlqXDN2q
88GYVhxl2NSPdbeWJiU+At/bFOivUV+h9Jh3P1yyaXJHZgd6nHEWLaai+k9FOJPGKS8Tnmam8dVz
NFIctYfvPWIUhTTXHX4u4RxMmUbj+7CFJIAcoj3kMVvsXV2gvzWPeRdiSSJJd3kUDCh9xpBX/pw4
ImKsRRLPNRrM0xRvZ6WjhQOMSzL69yjhaZGY9zVn1a14k1NOD5U8qiGaN3R0sqzRL/bmW0swJDOG
wjEUhxLe/BwCgoRI5ZxE96ViajQl0F/Wsv3VB1k3wB11NUTfLRmblSVPtb96vFk/F+T+VN/8bhlg
obixcp/tWw4tHV4lQDRbmcTRk7RtVL8JTsNbhiIYtN9Ym3nOoV7KyxgVGv05VE9FGapCmh0EHojb
NbawBk7kX/9kjpLEnak+ummRQVqHjkzlrFoi9NpDp6z10pUi0ilF5fKX39nI0aupg67xFTQy0cMV
5+TKOPaeVcoOz9KtWlSZFIEWB+TEHNsGVr/yapiLniPyBIDU1zHeM+wpLqMra6ONjshynouiwSSA
096ejnEbodqPWZYEksqCkz5cWFefERrooCAaGDnVYAF8MPRSl2E8+yWachrW2t0rH7zB1jxFFQVk
SQPS9FmzuAOHYJtA2dAvjOPAGMK+GpTSH/Gq168ObxIRJbkz3qkZrUwaBr310OyFpI4l7Lc5KcYJ
1mtu3Px5EE4+A9h6OGnRMTDM6xgS5I4jYfSA1nym6qBv+Ml8GmON/QWh0wU2mcBGcabLV7omCitt
Fy+42Gk4VscoAhlObVdroJxga0lDxhbXXjL7uU9MbuEV8vdCHEZR+Wtm56oNebLg5fCz0CGXVsg3
0flob6jexr2fflV6OVtM22b5DMXe1o/BNE5x5tpnABgYBiII19X8iJo3tq6DsPPupthfaSoXU/Ua
tI39YJi/JqSdYpA3I7/fjY6qOEzMnO8vAtpJob1EUwLe06lfQvUEvGJP5pQxWvaAXzZ0yselHfvv
eJQ1OYK2Hl903GMUtVXTf/xOSf9HpPx/M/sY6/XTNPz8ORF+/L+AnCd25V+x80/ff3z/MwP/+1//
GwUPWPGbS0ylGxNeRnYMrp7/y8H//kfEzdmkCUakTJJe8HcS3gl/Q3znhujv+JFzYsPfSfjzHznM
5LSXkFFMOth/FHr8l8gBgjQCUnQYhZGpoORANPaPihGnUmd2ETPDPsXWaavDC093Mdu8+eViZh7N
c6AKUF3PfIyFcxk70r60dnWHqyHK+n24abrFxYkHV2h54taf3v7HHqr/tYHa53y3/7f2I0XBMvT/
GMF9/om/PWBO8BsSDWQa56zzvz0Of2g8ot/Q5BGMEbgoq9BYnp+hPzQe6DjQKqC1ovknPEfF8M/9
ofEgbRthZETcIhl4PGSu+E8kHn+JDOK2k3UIUnCObCN+9q8lcj1S6RxfbbbYM9x1Pu7X2jPk1zHh
H/90Tf4QBP05S/svmtU/PokP4mrQF//XEtHJ4YSSd03WdDjX0lL7FXyfLetjG9o/AiLv/sME5N8/
kAZm2kDoxMbp+RftE0CBKUVcZSUeotMwrRwMKuj6X1tkJBkXZ9ad+Y+2zHWIrZd//WX/2WWlIywm
hylGZBqe//xPCXW5cSQuMJlBj9hNNrI9bCfhjBM2xL4umn9zaf/Zp1HvwANEDq5P1+8/fhosy9Sx
t2QKVBOpSz50jF3mfFQ1cOzL/b/+bn/RAv5+Xdlq+WpuQHCMzVP75+8mHQzxPYE0Q1i1J8Felk11
CFdc+YwVISwFXqD7mny+f/O5fxHrnT+X8O5Q+BS8IGn9qyZwCfDFMBJkS+AUwOQ69esJA3HgfeRD
M6bId/5d9PM/+abkk9suSBu0X+D/5bq6NNoN0dBmeP+iHQAqjC/wVKjbOtxHUN/aueFIBzBTmPn2
X19jkny5in/SftIe7pFFRaAYUUBk2py3nj9fZYoverFSjL5M1sjgD4ZCMYJw4YtmlpNPE7r5bdlj
2LwIc4yER2cqg0uqa+1ni1JBZoZwxMGu/WB73CyXOofOibyfDoaHr37lTXaq5LDs57nJBpju5v7G
I0EN5Yszdz8M3sg4oZlG3FtxMKyn1R2d9qtoag9ffmcoABvHtegPfqR9iJM1X0IsFR2BK6ZaHku4
pTUjQKZ7IK4TDdI8NLRbYyNQV5bbSzLfqyZ3EluGANDYiv0NkGjM2ePqcHZTlDIkeaDi6fvrqJA1
JbzrAGFMsZHvlzIL2xiLSdqTKbOcqMEMCEvy0OanK3g6xOXcBTCri2k/pwYnKpizDE7SkfUj1MsY
PCyx8ukiGjReKfLpRHaOeUwbtlWdeeyu8oA+B+KAljmgQgXex5scdc3LOd28OlpNuL8vPVLYFAUv
tIGplPfWL2NFw0xuNTAfQ1+/FwFKtGRA4+tmMWPsV6McQSjAOGJSqq0A82IVYS49jC4QJ0qpYrrz
0aoJ4p8icWkjJ/iJCGraDlMUV59e72wcofOx2g8uTkJcY9WCeasXi3jxyqI7u5aKurts0SnDIDGf
bm8YXqGDzLb4zmvslWAojKNj2N75EMdbMkCrk0xdrWNXvtQcQ+mCZb/IcwTbqlAPnIlt63rTjNig
cTOgWp7Ui6j1K71SJjyCnJTl3YJXKSdIp5t1DdC0TkJ/QZRdDkkrelEdUb0zPjWUddtU5a2BYS0k
IDvmtDtF9aPtS1letbaBrKJ5rz8X20ZxjxvJh+sUCdLmtrgBZPat17LlepCQslrTWcvRBlEvs4je
wu3Nxfi93UTh4EI3aw/ZxFQti/7UPfAUugd0JwXzejAtXscN4r7cOSKXxYc9U8D+JKI1944R8wgU
qSIPws98cBnzutvEZCQqhrXPXH8Q+Rvv1wAeONtukW3hNDD0T334a8aDqhG51XWcbs5ueB3jaC5S
5A01cS2BWZ7bUDMV2oUHKOjR4YbAJRDba7nE5nnDOk7CAAIQk5KLgzdL5p31BJ1vXoFM9OMs2KlT
cq7w/gzxotC8AbffNuEQvME45rA9DgWS9twDbdKVDN6wtrG4s9U4I7npV0zzYgeoSeghCsobYEai
BJpqc57KwCGWxWu2D8tZne/xUDdvHqvIh3ZjoA7N7zQd+spu7ouutH8MYxR/1luuvhs395fUxrA7
Ham6guls5i23E/wT1kOgSwolehKDPwoMGG7i5p146uZSaXJ9Yq4no6d5ydfzuhMBZqDqGgli8tzS
VylcDYw0nHKBL9HCfCMQ0rXvWnr+5qWhDynVXRKNUr05s9n5F8NQfG6rVyioXgqHD6QsyywuRU19
R9f6b3usMVrruYYhav0qt1CkwPMr22dADSb+k5RjmXeZQYXzUhe9PGclNBStLtpFP1N2pJSAX+24
Qy2R7yDTnsoBQ92aGxe3LkTAlnv9lYnPNlX0ufLZ8jt4gFxALaSDXAi+iWrCeuIyBKwdcivnYddx
+DhBJ6LBiXTO8y5E+z4u1RgfiKGhIFpUfTEnAfDS2dK/g5a1cK/9dV5tur2N4h0hvrFKAscGp9hu
87HFy8jsUjwiuKjJruBrXUbQSOUX5LLSHNoxLmEZ+bkmhpTptu1eDTMcj0fY/XC1trO7J7tYQ3N1
FoIGp7PyJTiuvG151i8KQnOwzqiDqxt56001TEtMKNd+FLZoWlZ3xEdPrRQN/k8dDDZ/fQPNaM3o
FZmozLCllg5WnJGlL6aDIZQMFdkI7lf8jBU1k18LFRbFDdlQtTnu5R43J4qw/fl6qhq0tS4Bg+Un
DPYy3Aw62tpzzoBAHaBRFGartxl9X6tJiWvW3FDyIvYKcIc4F5zetTWqj3hT9c0ZOrQOOedBg57W
sumP2AhWFrd8r31/HWcaZpOpyIuN7UT4cnqsq5xwpSUEHj9EcoTo4KQyLNfBSPT6FeE5VXPUVizJ
4cC6qc+OUXdxDiwEYlSoPzffXC5m8XqkM2MrM4VE8amP7N27oOe3rxN/cb8Wsxx/laosH42R8hqx
r0RQ11vWJ+ah8cKhTgNhioP24lTRLBemzhac3zwhKcNYhiLckBfyUcfa90E46ZYZrvsILhB2ugW/
GffaNymM9zqeiIDrhwyQNPxYIo2aay3i8eTIyfIPa8uwOBrCGyS+dWyoZog+xq3rWX/kqAmJYCs/
1PGo6VEunKK9KOxoEkezdvlL0OAzJL6gwIV9NFW+vnqBh5PWIXru2gOBPd9vs1N8jnZu/LLtzX7F
7i/VOdE6j9YsqIb5Jp4h0m5N1TnOk7eW0ctYnMXokQqj/TCWwJRpt5vFBQyvwDSNj2X5acE1F13u
FNmHWSFXVDy6dsL2agnF0t72nYM2Ydb+1GK3L/bglcV7xsBn9aSYOYrQi9SscfhJHJH/qpm6v/tT
QO7AOTflUE6Bw2gtkCzoOtgufFuqHnmo1wUHOOzeo6C4N1OyBisC9B1l6JDhS8VL0rMxkY+F5ez3
BA6f0DlWeZKleH0MqWaUG/GaROuSjoGmbqTol+IdhGEjGcOChlkWDj+QeqX17qrApbLOAfjVfilW
9vSaBmkvD/ZPcKzxpq/Rr9/qbpYUyokytI4BSW5tarVFNHwzwP7WESmYF/xYoy3uTqG15c0FEogA
WnJGcoPGA13F1RjVa321WhELJwcM/MRlvY3FEW81WgpIbO1f6wEF2rP0y2i+gVRdymsbJBWRDeSO
8g7tjNggqUqOEmkhCl4MKGdGI3BGJDQkc0nxKlir8gS5cxWnHhbghpNB2I3oepu85KA2FlfnIFUv
neJS/QidfQvTgupKDqTxdrtvSzQchpytiJNOW8dHpO5bmbVTzTJcEf7mIEuaPdQxasrn4BMBmqPR
I/RiIIIu9Ir8V+X1y3ByifGSmS1LWX1rY6B6lHlcvugjlgHJTg2P2Au+pf6HFfuUaxcuQXbobsL+
LIxy7e99YW/7FZrgUGZVWbq/lrWRdxNxW2+j7trHvfRjzzxKFF995sIKx+nYSeanyUzEInfldsJ8
GFgXYTWWd52sq/eAsKpv+NEo9pUC9iub5cKuHS2FfIcNdEkYFE0JrWJ76o706uhXsPew6Jaj6iNC
vwGF7lZB99YGsVQgJtHewCNvX8ph4QDI+kvg97bVZG3UauV1HwUsluvQXX6Q8wa2SdEJXg2OxgLR
RD+633dZ7d8avH+ELWyh/Ix0tYiDQ3YC99D2zW2p9UgyUa2j7zMxWU+x0JafcOvti8npq/4wNfl+
L1uAcjb8wb7YbfTJ6KoKM6GMcKwfpfH15aI6OODV2IGXWsz3sLpb3Xyfxzm+FwalhEi9dlu0dWIv
Ly+9sY5GAHxGFI5cqKgSWNv2646EUh/QVuIkCRgukDOAkhcp/QLtPUFMcYfQcfReexoyvqlNd99E
k9d3nMic7shBtLjNh2p4w/Ad47CTTn3je1g10GZA+TjC+FtaIUnFUkDII7spgPA7y5VHso23lK8m
d9opceMhJHFbguWPbo53lgCMh5F8s+epqNkkQ2gYuL9iXUyyzZt77bedX0KcOFNNu2zpPSPthz1R
yEe766pcRZgFOkfBOcp4juGVyColi3LbHhoFq5EK6l1vWhchXTp77hQjrGtIWhAcnZ4nMzMGxByo
7+x4a7uj0wcMcZ3XTDfI0jtcCnm1btnvE+3/x57/D8Dwn4b7c5vfP9Tt3X5vvhv5Z/T59x/4wwDm
/xazjQR4vEIBTnUGU/5mAPNcWvW43JyOOXniNwWc+AMctOLfPF4v+gEi4RKQzT72d3SQDIffsHEB
GWMN8zGPOc5/Ag/iFf5HcAmshRzxEJTnjEfY0e+/x5+BiDY/Gyrcff0v9s5kuXEszdLvUnukAbgY
zdp6QQAER42UKGkD0+DCPM94+v4QUVXp7hkdabWvZXq4JyUSvPcfzvnOxp4s8j2CVV96otyRtwHJ
bc9RIcMF4XcY4SFpzXbKwFdHRd7e8WQatM1qfmzVhm9MF1urIb851OsiDOqLcmptdCq6wbgiXNoJ
GufApYOis9xXVTe7hk3q1lgfG2M86kau/sAI8JqvlPcleOgWZNJBUjllOViQfoBjyVP1TAj9zE8y
IdGrtUPGq1e94nTjeCuaiXiMqqj3kk2rwfqQJW5a2Vva4yM4g3xjKNK3pNrXvky34dJ7rRQpe5bO
UElH0MgoFjyUGdWhQpLL1xKq0WID3IFrQ+xGE1zq+n2e0UZPsb7r1YSoJM3g9WvlMcw5jUV507GO
3xIbdZmMzGdb6kbTssPngvgTjlAz70rFSJ0e4YU3jG27qaPoFiAhvrcWUiqjgT42zpqUPgWS17YM
UKngb5UsvgL4cKB1Ik9eTT8aLrjqjThnam6kZwh01R9y20avcsisRO70eTfriuQiUl6cvs7EPg5N
azOxsp1syzPZ++24ScUmBsD0UDTRUSvJ1JRFfkxtYrykvo0AJ2mogXr5k9U2KgL9K6oMSmDpvsov
OvIAPd8OaX9Guu3m2Ti+I7ntfV3gHrOU5qZO20PVXQvUhQgk3aSlTcPPyDk6lnsg+i88UYUzW8NR
tbuHQoUiM7LOFYOq+llv3C3opdFHJ65oi709TMNOL6ePcJx3aZci/gvSw9hHi9Ms+Vcc95+hpt+i
eTg2jUW/LhMcksSIdPN5/GbgmJNzzOQEbZLIUY+2FOTbUusT8A7QZU098RqORGYfzOMBqjXJbSJj
5Orhex6ydjmphan5BeX6dhTBQ2NgPCkUemsBgjGI0x09+A0UbFhlWf2JLOcTdKLbz/NepP0hMQ2K
XnbH9G+UKkFX5U4VJnd9mv7ACnKvNMu3OrLRNlGQe6US/9BwftkqO0IYm0R12Aig2/jJ0rqnNAH8
UmGGkvgbOYphE0GBq9LQIIAVnhlE+3KpD5FRfODiXIDmAocbtOZDGwasAiJFP50ot1h23MJuLnYp
XGFRFq9TLSVSnSTo0LHjX0IPK2TjMW6m4q4O8TEKYHNEuPfKLgnVT9js6iGSoAQVk50Aw0E0ikr5
AP77XcWy1bDjb3o0efMeRA5b+rslPOrhqvLGmhVb9De7ILUZdChfxqwfgNv4VX/oiRZWgJlO+kpt
US2+/EzxUWcZcJ6LxhcmG+MFOF0TbJmZvimCZ2a0iGTI+S6M2UBzKJ+K7Crax3IyXTwUQJly5Lz8
7HzlnbR+HzW/hS9qVlcW/F9Rhux1Uw4mqfCxsVlokTSKrQ2diVm9jRR34KKbopSUTRosaoVWGFpn
Tamk99zYs4jmBwu4C6KvZqG0EgItwSejO81GQcmpg12ikOhe9zawzugN/4GBUt6azbS4l41WK25N
BC31a1nFubKLYmZWB2YndHIbBnkVqe2zOs9OT4R3eqSNSA12gmqouuwnmUdpQxTxQ3Wh+Giq3LqV
7Sim7Jak4b6Lek1yVF2r9hDn2CmKJR90p6OpDPFVJFbkR7UmrlmaTSqlNbIon17PgHkZIghqClTx
XsuQjdMZ4GQnNkYT1rYjNQmCsazI6hYSskgGtx1mCU50L2UJnES2UICr+okxWxVCHCQEFCSkJrLy
DgGC6VETWn6EBuY1h5QTzBlfeEt3ZCXCS2xoQ0FJ1u4zvuX63KUvGQLm93ZRbooku9WsRDqDyBEX
MrZgpaLoV+lE5keh4HEnYKx7LRurcNGoPAvS2J147L9sTat2gG7zW6Ub+OpQdDVMoCx72hVqc5Dy
yD7Uy3YG2N5N6RHr3VkDS0eqlpPDwDJ6DtGh3QFG98J04I0v70bRYj+GRCb43PEuoW3JYS9BggmX
gzJCTQnCLaLy/DzYU0Lt3V3iOAb3OQSvrYg9O6jM0zjwB337Y9GynWnRv49GtENjvRsbhnK4/d0p
Af/kmCksejCLAg4LFkcGKlUfHKQow209+qIf9DcTQ8BGRdewmdClbxe+RXuIb89GVOIAZBGgxQf4
jtBhYaOiB1uvz+jBiIOzVYXbZcgekbzgMGVVgfEmyk8TozYHSeTGCKf7rJTyvZZlx7xBIh5rU+AY
OmA/QLQ+n6bfA+3ZVHP7I8iybytFiytwp+7IK6lcHB3ZDhVb5rRQY1kUTBs8zTg3+O4tI67HIMrv
kOhvlSH/bnoJb3fnBwZa70a+saJXoc3tlmHdMW+ruw4ShRCRkwqYOHHi9+FtkRkDYDT7OZKA2lXL
g5GhCqW+GNymybl0jMHpqtTPqmUHmvQbSOKdKfKMaI4odydt8RnzWJ4ySadB72/MpiNAM0VHjcex
jC+2Nr0H422Q0izqIPv8MYc/FIN4Xk5gv9y+GNyBcomr1Bq+sBM8a0mC1NPk8GcnGXlSrnbbaBJb
MyoKjw7kqTOnwxINy00g5TsD+M3JEPNWjyG163giwQAOiGLzu1xPU3/QkssSvRdDh2ms3w7LuDdZ
P9JB4+9j3xJMySt+b2fG0SuVmIACLIF7pUuOVqnBZuQdqMz4oUXs2vS+YXIuT3K+ay38NHFl2Ecp
jb5NsXiZJn1k2FeskgcJFTRibbeCL97ZNV60mgegn/vUT+P5GXfxdga8GMrKLjTz1zBoznD9djX2
mlCGly8VP5KBHOc8J3qXWkzjVeMyvQq92xlMRroAJFYGP6CRQ4s8lKnYC33CzVjuZiTfY2QDrTFd
Lb5rg9PqrKnqeiPNCJYsDmMbRFV1YrhLffOE/tPD2+l345WlwE6ejeyZRE9uwVsbj5XP6H5fB9JO
VXH2S8wf8taBu3CV6/chlz7tNOLqB9M3yD9INzmqsGyJYIfl2blZYPt9LD3lSh542DlVv0it/Lka
7asyytkj30nmxfikmIINZyTPfpgZ30YiPLmjpKlRFAJaBiUtsOQWUfMQE/kxu62O+lGvrlLNJEoP
FM+ax8JnHRhQQxduCFFetkDGg61DRXST0+k29psRAjU8tvE9uxYvYaG0aeMF/0q8hHdjVV5hDdz0
ibwyzzSfR83chBHi5zjoj0PHlSGX75NG9HNn3SCalPZ1jDBxSpod0dfYukNSXwhx4ATzsqbd5km7
vIwx1syyeasyu8QYoISejXSgN32CSbETyTdaJxWOSV7nLsC9/pSMwc6OoR5NL0tu3GdKO7lSqb3a
9ceQYSZUIwirc8cQ3bw3mYy6spA5GdCvwdPCoZz27TYxApN13ejENN5awvMzqxvWGTcoDvzQZi+L
jYLVMALtpxLkswleQFs+K6uk0edLN8BRG0Ca1dOytTp1RKMvpee2gLxcV9oFvnbIDFC/Qy4+vS5q
u3zH2Epgim5Yv0fnhGcIBPYd5uqnZV6jx+2DudR71pusfojXaojCnGvGP3N4Epm5Bbi+bYrR1RHs
6hoMLSk3pXuoDkBV82h4zqLlkqtUWOQ11d0ICB7iG7a6zAlihVW+cURhusMfuW9AfWVrQkJu2idr
ik5JbONmTm6kwrr2+fRZtclNVNzbvf6B9WS9XF7qSXGjHGpc33uJxfU0gt+46EohIbQDz8qwZy+F
aO47aMjJclaTEL7jgKqccRok1cJjlvqowHjP8WhP7EYWTaZPoHFl7oVYv8K5xCqYXzzE8zPq5h0E
AT/SNNeeu88BUueO7iFyWiSFtRHu2hbHloZMf6h481oGpptwSGdm2tOTkPEOl7mlbeQuvdjrIAlL
Nyy8vRj7JwrBQ1/m5TZA3repEdHHY0ZNcK2t3nbkSFdvi1b71GPpMHJ+4Xn7sAszgqsa+Msce51+
z7Vy0flHjdaPXspYZMMWED+oDppjCPpDNfXXVEiOEfc3S6WscZnK99jEP7B6bfswee7t/tRHQMEK
JX7R2umssRgoQ3s387EA0uyymYrjLTC3cUNPoFHe4kbgfpUZeamKk9DceVlWXOuyt58ToM8noaFa
z83JIQBuqyny7RJzI8dmzRIyoScMxXg1KvFWZJrimnaMV0Z6rxecEBCzo5q8ioQpohIrX31nO2Q4
mId2uGXm5wRms6sbQmBkNlhjpZG4EjWPtVZsQakwcFbXeZJZ3Wf47MbFXBeSsAQWhu492SEcEUu6
ATrBYs3mxIKk4tWT+i4HAJfhaX/h/242pR7pTjPlOzgkcEn01BVBtzUQj25IOgIPZQ74eqaWKlF7
18yCc8QmxjDU50drER9hU15o7xUtlzC4TcwWtl3fbyHJpG6bmlutDB/GHoJkoD6MSegNqunpY+Jh
QP4q2mZnjdMjQ+aXisId8xalEj0S7NvaOtqZtm267CkoT0Wb36PNqh8C3XTjYdg1GvN5JO9V9NEv
+CjGa8++/9zU4Ou7xQB1mjJQRr2KjF2K6ofQGHo6hTu4E9EnRACEBriiox+h6Jcz+uCA1Ae2Cnue
KInhJvKDa01BQhjyKPbRENjeHFvqBYpLdScri3xKU569OqjZ9Mtxf80LzDW6Zsn7zDRmCPA0z8Gy
nOucElerTMNp9bLcUs9HdNQ8wLEaKq5hjq2/LH3LXSFvR1v+YM04RxtZRgWY5grqa72edrUZZ34z
BG+SGhUr9FCioQvVj2zK6mtrKqYfNfmwBWof+0WAZIhc7xZRf49lnq3LPbbocRcEhs56YIh47/FG
baPIEk8iKlgjSRGoN9zps4q4Ikgg9suQWGGNGjpGVT06ALnDkScVGjmAIfyOPhtQKgepPnNpYC88
cbWktW+uOS7jOuZo064/s/5SbgsjGA85GUH5Vsbb9WXYLLuauZ72nEDlPmyjmdSVUDosgAWMpmPM
3TYhA4OYAA3ZhpIWmROI6QUQa6pOL21lTiEC85ILgB/zwcA99A0EIXdjtHs+S8tgJ+NCu52CfP6C
IUzTK+ezN5cFbrS2CC0bBiJdEEgavTylSRh5SlktYNnCyTGb0PJZuyfvjLoNH79c+sFBfhhS4Kz1
Msg7i/UYXnZFm35oZAC9dMOAdUFNDXEZjW7GeV1oJyHYSm9KKBW7AXXDTq411c1p1dukAb2kD2um
IN5n7rD8YnEf5kQuJ5BeefPPeYGPWQ4lsrYVFBbeYA7s3df5It4/FnCPDGGCNURZvzHUzvyY1Dy5
yDk6o9kQOIZsGRpYpcrBZWC7dywRtpzyGBh4rsjHVIpTdlrs3T3BApxcVLns7k2tkt9CPepfoz9i
IlCvL/eo+mlIrDHPPkLsIeYG77zkqlS3OyQQIPqSWexqbaKJzfVY/yrkbGAbgfYwcoKgS/e1HjfH
Jm3TA7v/5JRQHr106Tjvk17oR/ZpIWSiwDYkp1TV4CB41c1idbUGe7vRKdfLWlzpn0qU8VwygWzu
47gAg7TsIWvdk46SuBB0Hqa+fFeDxq+bAPtgE/qRog5o5xWzo+BorXzfBR1kkrntmQCUZmlZTpbr
8xEHKscIuidaJbAXyeJEhe1bMSRnGvnhYkij6jbEZjPdp68n/LIzdXoPAv/sTpIdjXbaJ/fQFC74
oOChJKrJl3lXZn0eXJy2vZ8GXZi5fdrT7GCvDXyJ19k2VqW4eRtlSAzM8Z2Umesw2MqdJE8adUBx
zMR4riQT4HWadW5q28n9ap08S5r5AJN4m1vF/Yw9z+9g3Pa7Ejl96Ddjb+Lp7+rcRUxH+lNRvaWF
sn5Tx6jb53FCmKRQ58rEptHEx1pW9czrUo7UzFoav5q0Dz3o5pEpkTWdQ53dDZ7c3DhRISsAsCSm
rblQ2QXGQ1cDni1rdtod1PuGqA5Mj0UFRmNh5rmYRsgnOsmT0xfN/ShTaqsqvRTFSD+8RlWOAgij
EAyJBfvYRoIWFLgYCbHO1UXzJLVQzjcm/7/4AQgrwoWTnRZ2vzuIS3tQWej3YUOd8YlanlAG9SK0
ZS09FmvYj5qSMVOEAgjZV0MYkqRVe54Crd3CO9BPOJbVhiNEsbdipEPku7UoDFW6bs9Qxotz2kC0
TR7BN7LfmEP/odR97Lbjirk3cL10denZxrCVIuH39Xgqe3V8ULuc7r4XMvDnrMRXjtAO1+Wc6gv9
NQTohEt8T3tV/9DjNtou4DwJfR5CogLZvJ4nlErHxWgZl6hqRMhj1a9Y8bm80y29ovjJw+Y+s4X6
FtKDsS/CCQsPGke8EyThUSic2Gxjh1sWsc9aXz+lZctgsQvvQWR1TgEOya1h5QsAZT7jDhj/RkI2
hdLwdIvHTvUX+NGvdiCVp0wwacvM7EC8w9raxG9CkaId1uhXI0/ulKm7YCD55hjBTNaAckjowyU4
zWZFYVEyrdFGzEntCyMw/socvMAuyzwjs8YV7sSzVOJ0AvcGE4M2rL/qcJB5SmGF1OarWmqPTJIU
P2jI57EzcTcSnrKRx9LPSXZo01LaxaP+3NZZ5IaL1t0zZ7qLi2kbM1tN5ItYFPNU6unHxPmnZA3z
XknX6lNfSPW9BISII1iKvWXmg9x0FCcD3yRLksBMMa+L5nEbqYH6Fsxk3nEZGDBoBvMpbgzPaiUH
0dhlXlklrGpvp5bKgUy1T4RjN7JWVnj3AfqsATuanszbSpfLT51npeJUdkWf3cowmb1oRYARBDea
4yNo7c5f5KJ6GHrwZKo2nepUvRaL+Gw7471Lnlow6hixvXgZhJ+Z1xLaybafAmZOXQ7SPq1mV9Hf
F9vgTYzNp1G2zzPci43EAKCZEXch8UWDpzBMSYDvdyNBNBURYeXdwJRvaKvdVFUev+pW50QI2L7k
nbylb36eZpN7PdcGh1y6gz3Ci4iTKWfgqj2QpYBcqWguY9/fgh6INjTQJ0JK/FimX4gzVfbiOVsF
kPjjOozfcp3sUuq0E/OGXYks9JwqFHnAL7dCKoI7odAXKHbzQ7DF3xF9VtwxIH6YqPo3xkCvHIz6
o6Hrh7liuF3jvfU66G4EOO7Y6WgvfTnQFVTPKxOCvqh2SVf6McbJ6GdR1bncTIl8GyeF9ISYv9iP
dmDkvjCkVyYHxx7o90axxmdLhaRvTtNOHtp7GEBfVd/HzhKMlGhl/t0CQ2G+8j0VytWq+8QtRYuF
WEsG8uh0ZOpWlG6ZqDyNMVNzOazvQ7lKD4yfl7MUB/U2H8N2i8aKgFoDX33dihOEhTcjy/Z2qPDO
MQ3DUFpemMZjMspl4A1x5zcTpC24XiyPWGbsdTDspdbWJpI8vTxj5hYu6RVgcyxfFoHsykrNOxc4
5cDKmvdZZ5YzvcyoRt1isE9pv6hnqcUhmkrWeD/1iuR0Ml1sZM9bQjU0j85gRnTRAbIXi8Wdu5yq
OrsPqtjyplC9mCrgdyVJ1Ldej8adzJYfWU0YxhvbnpNbIyEfaCDpcwNZnnTw7stqWn2/SGn7OC9D
+spFPh1hPH0sUhDj7AutG7Aou6LncQklg/aENELkWIgHq/pAV4RcJ/CIhMCZvbq2BTIBL7ba+WTY
qbTFiuFqWXkK+sLvl8oDxvs+1QzsGHtIjKRYjNliPne6glF2/EH20AZAxUvEHqZkPeRgltstTHE4
0QInU0vZg4eln1WD72k1KVjS0i/c+9sCXqFCmbcxx2CbifSpbjpjn2ET0xQG1YgXvFGS+JBwQ0j0
cYF4iuFvwqPsWubRWNbaGuSUDQLBTNw5xEu4OtE7KoyNCEFBqDEKXy05EFe4bxWdqTZHdESHCz5h
eNNrqYFh2I6gv6ynZRSfgxkfpSQ5KIm5S7KUeBrqqrRlpNLuIhIB9DSoTzGY/ptRVgIntUOWOSpH
NXSHxWWlMaOLDFFcxDaHWsIvyeyqrE51v+yJm8qoWnt9p9gnKCakRVZZisVbkoCYQA80qvQyB/lV
EtM3Wyx+3eXWUIuSo32tELAAMmDq+2xyRd5Q6gP5i5P4aWok4QBb3Gv1sp+n4BgUyllvDD9hibVh
63eMtfHAxdgyA8bHvO41t50uKjcBvLMA7OCyE0wc12gmBcuvuujXdpV1huNoER6lKwfWIRcEOg7k
p9apJWBSbLfdwQy0c8pvssWZLjlVbuC31qnboFTiKRy/65Zlh8SjHykLICmiCn50ofGG+2TTmNqu
zIXCAqtg4KsJ+4lEr/ygI+RlX3MDj+FSxvF7KTevMqwEsGWV17ezM4Y39UCgRFcj61wQ+6zAGAui
Et8VRdqoopc2AeUZZQMBqiUvq7fK/VAjqcl5H6Agbkkr2zCicmpZPnahBnkcERb1MqOGtJRpICQN
9p7s6cp2NGoHiTnkEmzuoPVlJ5IDolHS/iafgIICu2HTFU+HCTeKT2Sh9WSmzJdBikSulJrtrYYj
o2fbMbSSv644sUunDpC9yK0jpcAMs7zpSXmfJKcxnbwcRywRehoNTFZeat6FE4GXHOCKcVFSfr45
4cpb5MZNAQ/MKw6UNJRB/jbkz2Roxo+O/eFWJxpRSu9AiZqbtgzsG9O07htU9akpbpOKOdC4anpV
9MiajQvXGB4lao1VecSB0783PF+rC3Z8Fgxkk5q8nbkz7lF47xbodPw1n5kqS41IY0PO1T5xjsvK
w2r1RaAB9KFJnuolLBEACSRY26LlN95oNTJbwAwvKpEvY2axWVRDVPUsG6dJOdTh8hBQgmgyocE5
K5Iw/yYK0GGijZdXXkZf7ylbuWpuwa68mVXhC0t36x7Amz2FDpTLYzjmRwEq1DEXkAtmmu8Q3+7t
irs6ldvskwsldAZbq7aF1PplzHS9XSWftorvmu6E4iAvbvlqpW5fLg/0Qo5hsJSDEKC5XaOVLszc
YaOa44UJMOOuvtoFQAsU5YvCH2yXdC4qevvEzL7CdjwbWXPV7ICvnrBB59yxEUJqWnkpTvRN2cLn
netTQVGYX7Ox3ysBixTClunf+/g5Vwh0WubQjTsleLDS6nMU2UMLXcKSDXmvGR3Dx/hI4JKbKOFL
arLBr5TqO0efSIsR+mSNho6C6YpV2czQXw9JdRnicx4pH31qlGeVQMmN0mpHOex7NxNoGQbQPMU4
vxkAn67x0g0+rojEMRkKudSMu26WXict9YqoZkSnjy46kNFpoIy2ZnrQ8q8sCW66YnBsRIcFSSaR
RpqWPD6WSuk1avfNrJN9phzwxQrmJ7IM4zfAeXczzSpGG4y+cBcHiXbIqo9W1x3Vqr8rlteQGKvK
ytEOgJXKzHvGdr6INNLVYm9Vxqg8i4Fo/ElheFeaM6dza21FNu6zjjNJzK0LOeKmG6xNvmY95lZ3
gxPNK0s4lqZ2y3pgXyXKdirFJ74WTr+mOxeDfGo4423CR/r2fgDoOTKwJqSpvxUFUnjxjKITuSHI
TLT8ZnnoZvkQRWspoI2Bw51NByjDIeNGtKQXqc7ZKyvDsTVH1D+zr4iJSqk9JWWw5ZZ1rQGEjaJi
+hl2spVTRPLsxRZ0nOhzRqHYlRCCiYHLePtkzrgsNC8ts3zU/Znfa/qWWB2HHeKD2tbXaK7B1obg
JaE06OB5uCCjbxFyyobIAicj3dPjb5rcINUPSVPYhfvGmM+tEvPNUkeEwuEVpskhVRit5PeUm+M2
YUs8JXDa8+RdB8ISatKlywmnGUKvCljtLvQNgt6iUVgbqMe+0faVsXQu4EGmuMj/Wn7MXMVIVrYy
OQhDvCsQsYtJ21jt4itBe8gTlFULcsgsf9cz7TqY8y0zt4zQ5WtvFMehqXeFzeWl19E9hrBAYv8z
k2Iqz8zpk2r+oQa0TkDivic4kxnmhEyvHmQ7fVz0A34Ed87Ux7gYbghmzjnYGzqqqvUmOyapLU2R
RZQ+q0YYTQO6ysXiyZ65Hz3iFW5EVi9PLeUpB2TEwJVxihZqB0BqntVn9KHKQgRp4cdN+ggV6dFq
x13cW+zJc/uckE11quU+uUGStNyCFThOkIxIfvr6SVX3F/5S5VfH3B9CNVUR65x0Fdtav6clVPaw
BGnBo4ELUb+d08CoV59R+lWYTXatp5FBalzM5mkasBhsEGZAbxwJRs28f/OTrJbsf3r3UPOtyjsk
/TouXVux5d+8e3FMoZ13CqBnVW/f7Szgk1aYCWabLC/ShzpHys/Y3rpkyNsfrU6MWxaXbedKi5H+
+OOH+V/d5X/oPAB/Y8pmF9SU7c+6y/Uf/Cm71LR/rJM1LEE8Kkgalf/m7mvQAFBWqnBXVZikMAT/
KbtUFHSXWE/5zzYWAmHzuf6nKVuC168BCgBEg1MZrSSO3//7f4g6CH+U//ns/pmO8M///bNXWvvV
eWopjGINfdV9atjt8Fquz/pP/uGmRjEQMxfeVGHfGBtZQrHXKdby0BMo+iC6UN8GY68rbCnq4VMu
SLElxD1/VItW5wvdyMue7ecruyb6bS1skA3YGuFmg1xQ80WLgRdsZD13hzojjxxbj8wz074AK4MF
tpAKMuwvo64Hz0R4UxENaJ7fKnZOJyQEZe9Ck9pIfd4snLDadAZvtFZVFd5YaOHLyxyZ2mMP5IQt
c1u6cR49MXIrr9IoyKKQswqEqozbwJdRGodOOVpeao3BNdbL4nOyG8a6P332f3E4qL8eDusbqmOl
JQqO0a3MoGs1F//0hkZ2rjCNpNaI9Uy5kEncHDhJCODAsmjdl3OrfDFe5lBctAVsUTdOsoPXsn5A
J51eZ0K1vslxAvOJOo+eK4CliJkufmzUnBikstCGQxJlugBbjGHt73/4X53zf/zsmm4QVaKi5kWX
/ttxAmof4N9cUCcVMOtGWw98oisnz0A25jFnl/+Uav/yNP789Cm/Oq3/9QXXH+inN4sBQBSZI8sP
/JUMsUAY4/tU2hL8lnY/a+m2YZ+w0SbrAEeLSWZxypbsJiPnsgnmKyhyD8CqM6Xj7u/fCJgeP52r
f/5chqxbFt8904aP8OvPpTbtxHyWLV2yIoawr5UHFo/Bv/Fe/+WrKCqJUIK3HWbDr69SMT9GiVTx
qEg6xL6GePIaDdW/+VDFX7zJhmGu0AU87TIq719fRoh0iaFeG9C5SVFD/qJJw6ZSiCcFYBqQoskm
YiUmzlcZB91zoxtE1PSGnLw3Yqm/IxlHNamFuGJECHQW4+kCkivP0x+KmrX0OQvSkaWfIE/2ESvg
FapFiWWTBxqIc2+H/R21WA4GFF/245C1xUuNG/ow6zlh3HqQeQQxAsLDRYT4GSlEgddKyfaTPCC1
VpJp2YtCMA/94zP+3/vqP5BJ/PS4/4VPAIdl917E7z/fWX/8oz8vLUn7B488TJC1vmABBVPkv8wC
q+pfNmAycP8wwJPZYfz3taWa/2D0aQsb2AgIpRVH81+3lqL9g5Ucf6yqpsp/V/9HaTG/fm90YpoU
XsSCus/lRcX+26mhGp1dDn38Flsj8ldzCjb9xCn603vyFwf5etb9VFr9+SJ4vazVjYA1Yb04fzqa
tDw3mUSGb6OVRrtixtnSMiA7kMFn/Pkg/n9Pwb/8dWzoLAL8AwlKa5H30ysRFG/jLrNfuTfSaqOM
QAaxntPP//0v9K8vA31I6BZoCwgTlIu/vsxC+npi1PqLqKHue4Wc95dyRjTwb963XwuK9cPhZWwq
CcS15AYpv384xHBbVi1elojqP9EDcQ2thJk4ViA80oRPBRx5u7SY839zmv7VC3P1csBZ6zP4ey2c
8gDSEMkvIk8CV2CGIqWxxaEEN7/3jDRX3Wo2kptZiuvbv39nQeT89qioir72A3hhTOY9v53jZVxK
aqMsL7UasgeZmIUFzmi0i75l5ybhRcPGSUT0FJjZttTZhnulVY3Vv3mM/vWBXT01Ku8/D60KCubX
z9eYwTkulfrSJ5HmGXV4qUG1OSkCjf/xC9lsL4QiG5QKXF2/fcKMjaPZjIBsY3/YBj0UToRV+Nym
MNz//RtL3NTvby3mIos/1gk+oKIyf7u7CkOSRrmObpZZhJlDzG/EhDCY+J5YJVVo3IwpZlaiSDXC
IIbgAMqWpaBs5KwIWnKRBLvQdbPQdmM0uQUi7Q/yBxh6UeyK93zsGGKGSteAQy9YFLnGMqWlN/Ad
WTbDvKjWRm1iJOFEUWQG468CUakVgPXYYPeIEPoHrfJJca+x0hvI4NhoARYY5hBpCNtUC4ccXzpe
AR8EmGiPgVCWs6WD/40XAni3CGstnBx1X71buQY0q5XsoLi3bCm6CiMlhiRjPV2CAw4B16HnHWyW
JGK4rWqjr1H1j9aETsJGvS1ZivZoDAUDOlXVusqrZvQNxMcwxKcQzssvRTdJE83kJBv2gaY2l5lh
nL0xqgZRWZbmkrmr4rDdU1xHsrOgZkAs1uiVsdEX5CEr8e4P3hwF4aBP83AxyWoSRxJtmGiusUxv
kVREX41c6IB2m1hNGRQrphG8I2sm07hn3PewDLrU3Qw9PFZnmhrLiBzFmCTeWF+WiBM81B0p79hK
LMyIsmtwz0j3rI1aBuDopEhHZHsI2nZJ7wI9TpsxcXIpg4do4kruOkXy5qpqBorGaiwQrUqLLuFN
rWCN/j/2zmQ5biTLov/Se6RhcgxbxMQgg5NIURI3MEopYZ4HB/D1fcDsrmRAkYxmrtuqymrKlAcA
h8P9vXvPjY17fTJfC11SkDIRqzVnZbwzKerHBwnRsx129NZhBrRGl7QIvWFSVuqWfl+vw/xJRFgK
B8WZEsBCoYdsT63zmKVBFYToLSfV19Qt8iYe/krRRDjUa4XKcmqYa0sP7OqL34OkNpGt2x2YhxRA
pOnjPrXI2wG2A8D/MR3GKYHWR4XwF15vUIaxrlpYHeDx1qV/AEOZd+Od0KOYtnZilCAGd1aM258O
SqYqef65Ceu4wLHgu9QwvKIqaUeYBkNFBEDQo9q7VYMOomsrNbsJXTVRr/oexsUON0D9S46FBCdp
1M61G1rE8RZa5nwxyO6Bkm1a6c+YxJngVznUnXnTjKCpvRpSkX1LxpRy24I18XcDq174NDoh3EZA
Uaq+s+shm+78QvSkvcQiuB3KQJk8rQKqMcCStTH/YgmUdJQmjZuhA+3+Eupa2e04QjrGobWQAdJP
d2v6LgKtPOHYAWnqGrXSr1aCRNTLJizOG23CW7dqNVKEdwod+fJ7ECYDUkHCY8CMY2bkLzWRfGAz
RDoR4JuluE8nlErX51HCbHmkf+WT09121IidEcPh1xh9hPE4Ek8Q/ulmtEd+NCiIKHdy0NM0dHEg
Kgu0lppLM3HgdacapQIlpsyG07zFeUEH3ECo3EoY1FVT9/FnNuWwgldRzQHocTTAVWP+KWZnkKJq
ujgoTUAtLAwhaOdabN2NDul3GzzbCFFy2af3aFoTRDB0sV1KkGzf8U71Js3suEH9MXalfpBYDULq
1nV6r1nhcNfVKD29oSaMY92mZTSsTeGjto7nTI+u4oZi1o9DZ5VDM06RyswqQfBwFhF6sg+vM1YW
+FdaB+esjBq+sBGtmmSnD5Z/PxPun6DTj+pqyAWvS6QUAFpQ5vAZQqdNp4PDaz+HCYnPhYKCZm0G
GRVsF3ag3PYxWQNb+D4CxS88gXzlizq8Dgo7+kbqFiqVOoyHO80MhbFyCyWJqEL71MejHKAsrCiR
3UqDGq2n4Xt6yul0AQjv6FmKRPG/qfQLf3Sp2j8OQtIVsUM9/hmak9RWIYCCZ6LhVMK30cOstTYi
+aPrWpVmDgL4bwWPr17DkbNJ5jAaLOa2VrjPApQpTRezzq/oJEAIC+BVfWkk7scRCMb3UJdkWOh1
Xn1vs0IZkPviOCxJ9Yt2oUVeWT5oCAYTxST2yhkyp1/HQFe+CzsTdNXGFBFlZ7zEmQLnt3dGItoQ
NEUPGoaF53DQzM+dqsgfrFDorUFKuM6az5yG3xA0UbIqMZXhOFUnzKdTaP8aSDwBtsIwpNVVuAfX
JJ9KZiBIVpz5bad+mnQzB97ewoj1SvaKqPbFRLA0FRNN2XLRyJCyycWrn/JyEMqB50/yJmZI07JO
H811jhERz00AnkmdGolUSLfGu1GY+q8uStpDo/RoSXgCcm3xYUXgnHR6es2r498UuH+rNbHa4JRz
dxpw+imVDZPZqUlLn/hKuvBoneGHkZekr5g9wAVvmJLgxxjbue7BbADyZY/kvxBpADgVVYkoblKE
KQj7J1l+r6VoqGdrPc+lrcfsBXRtpa0Li23G1qDwQfupmnkQILISdIwTTtAdfzUBNaHT9MkmIezm
ECaiB7wcNXm8rRQ/+cork2s76RNIt9KB4givTluZYEgoxSejiXAAvO6L/v/o+l/zSfOfS60bzq31
z5e3x9b5b/ifUquBH50qistui2oEB6r/PbQa1h8m51nLwcvOAo9q5j9nVs35Q9XIMMVNa2gAFOcA
6f/FX+oUYTnEuByZAKyaH7K3Hx++gOsBYWIna5k0Dhz+62JzHgklpYHpmF7rKPpWBpq1SQblXMrw
vPP++8zKHwvhk38yjkGEuvpam3xzkgwRnemtFHR7krT62rrpcGEjkb8Ms46Gqt3K7MyZ8vjM8Tog
Ry3MjJx94IuK+bLfDAjiv8psID8sKFCHXD63+zYCr57kVnxmqN/uIOdjcrG5PI4BaPoXQ40jQKZc
KWagTpI/N6QqrFAfh49v5tOJU/9cj1/eQpLETZtpwkwy9MUpWbPGAMZ9Rwk0ccu73PYRP+hSqR90
RSEqkrS3n36b9WQbdbqxpSPabbEX5V8byiHYKqb0+f0fdOIOM3fxH5G0y+xZwkzZk7Ex7fg9sSn0
uTsOTQzWf4P0G3TPvxhLUCOgUcFcEotJCj4ny/JYCq+xXJsjhuweWWjFGkA8puP3x3qtAyzmKshS
a+58QEOm9XA8dWRUj2w1OVyETWxcarWL6UwEzqYulOJa9H1xh3Yc/7jaInaqNb48SAMhrpPMCQQe
swsYRpzqhR73VzF+GNqzfnv1/o88MeeoLzHZdAM0M4WF49848qAnLcksj0ZavsHmWyFJoinx8VEs
7sKMeIY8qs7lhTcvkZpHnR06bBZtSGUB2VTmY4LqNT1zx4+P0q/vKjOI1czCLo9ld3GUjtysllkS
WJ41x3haUxfsY/pVP4Bb1nv4NorDl9F0N67Q9Yf3r/DUW+WAwlJ1mwXaMZbwX53DWNwGIYarOqTN
HreWfeESpIFtzfa1W4EbbMKfpYtVZzmImgK3bi6IWmNv3RGW9rMXNHfe/00nni2zjvqUzb23Wf6P
73rgwIsrEgSyDjCGe4Cvw7pEhf/4/ignVuS5dkGpVADxZmE5HgXtNeEzbsy6r2GxlYATdWCkc8JZ
ZgkodrzPP94f8dR1ObpGFY6LAxS7GNGvUhUQZQAGieTAFfcRUY4pxPrjo2BWJ+vYQXVkLouJEvUf
QAeUeIg51U05EaYxForz1z7n/1gZfZ2y1JkZgDeDld9ZvBlAAnRtyGjDRE3Z35FzE22cajpXvjux
xDIK2PuZ4Uz1bvGWK/qEKj3jy8LGwtxpIKFW/qgUawpd9scviK6trfMmULj4bdEjLam0lJYNYoaK
Bk4GMeU5maFn3vT5tiyWVpLZ2brMlVhVXS5b6lBnKKNbRmmsjnVSgvTSSGvwLUy0+gOw2Yi6knPX
h+6ZBfPErXTpetp8Q2wYwculzBF1WillJDzovESDiCbbdhObZQ5B5xqt88doeZG6UC2gRipJFvOe
7u2qaWeJ3Q58yr0eGC6cFtwwhBqGqK3gw+qXFQjEM7f1xJvl8i1QAShxXkEqdjyicAs0U2lresaI
3GZssmbdGLH28Y/w3Hl1KLCyXKvLfQ5C3mrSJTRakfcE2mK123YcP2+QrxtnXuJT80SoLEomTHbE
LIu9DvJM2VsSReagWgGqbkffk1ckdy6LyyE28EpiWU4f6ynot2ppnuv+nposgu/e3C5nolqLlaoo
WjO3Wp01JLP47Clmem25KMNSjVrT+8vVqcmCngv+lQYFmWbr8aPLpUpZSfQ8ulriucs/jZGPzhPc
jeXHByfokjMD/j5X0HW4fF2w1Vr4JRe3tqP8EDk9CEzcIsaWiBr9KooqsXn/sk6NQl7EXO5X4fvb
xvFlDRAMOx/ULZrrMlvbTatvixTjwvuj/P6cbP50AZecdRgy12IU0YSEeAdATeqish5i6k0/OsiT
f8LWm3Znhpr/rOO3em5U03vUXBqS+hy28fat1hOE7uwWidwrJDY49HlltzYiYzLwXfXiFt8/8XKh
I/vZz9fjkRf8xxS6o1RRNZl99Dz5/Cme5RZJ7knqWMpKuEP7CzNtOm0HWdlEWGgU7DzDyLJviQyx
AqhW2vbbwq2j69GGTbTW214CpYqV6k83zKndRaFKUZkehTlDMHUsp2OLGDVB9oXIMTJJAG+jCEO8
pbW/yCdXb4XI4y+FIy0yc0p+Nb9XtwDYaLn5iKGVLX1L5QWiCD/4W6hMXbbRiYdCb6/g8Qzp4Fz6
NqLaNdPaTj3pNlRMk8BEa4wzcQAfmaKJvnz/AZyYUZqG6B8YPRtFSs7H9z8dYjsi9pu8+0bo1yiF
n2Fe+/v3BzkxoagZsuoI5E8s34vPOhG1kME1QW+GxtEV/ZL8wildiMkZeVsfH8rg6IQ0zp1fxcV8
iquIIFwRmd40ZOlujs2GkzXCdMr6EdnJ+4Od2Obary1WGnAWB4al0iJPdZzYxDajei3tH7NsKiIM
vXTv6qGkKMXejJBwovj8lVarLj49Rx//BJYe7YIhie8rkmfP3OrXnfXiheJO6hoSL90xEPYcP9Cu
NExiwdhxlK2eXrYl1j20vGDjFHLQkQTnqXMN2pXbAhLNdlYS7u1NQxwvPO1yanUvICIeJ5GRcw5L
7dC/rwZHHc8sl7+vzzxvZAEOR0I4hMZifS4cHZLSwI7FrzL9e1NpA6AiRfzi0K//lKNm3QRh3P18
/3GdmoZs/jmNIKKD0bv4ntthSu28QKlVYo84ZDExUZkaaejwE+Xm/aFOXR9tTFelLuU66P6On0KC
/4jzFcIqQbi1pzoIcF17uK+j4uco4htbFtOZO3rq4giCodoEvZy29GLiG34msjiYyyWdrC6aUuhP
Kf/jCp3OEJ2Z96fGotxE95vNhCte9bJvDrA5mQ5swmAd8xlCaC/JlBTSKA9KRe35/Rt5ciimMh1+
inNsM49vpMPXDlc9W5aJmJcLO1OZHbh2yhaW/r8YibkI+Jj3xzUXXz05ZWM8kjvs4Z/Ge8V3FaS0
5sRbMByA+N8f7NSyi6CTApew1XlpPL6sEPWoyH0WJGmXCa5Ic4Jk3VrfPzyKzocV1alDceevZvub
5wQ3G5Ntw/IUVlp2m5C3hy2lIZjsXwzDdbjCUsFduIslx1Vl3CiS6TBQ1tjnoW4crGhQLz4+CrsS
NiVokDT1Nc3qzcWwkFEBU+lwirbp7wdXHyEDufqZF3deeBbLp075xzTnojK128W1CMADok0VAZ7D
4KNoZr98DTlbhHNXoZTy/iWdmNysQjQUKVTz9ViKHeKpG/3BYDBqRcZXrbCdrauGcleH+scrW5RS
Obxjnp/V49piQRpMxcFXTVA7tGPn0EwD8CscsGeOuyfunoGymAMae7n5TTqe1rjDApo6nGWcVLUx
adTdfsgG86HC8boCOKOfKZYulPlzwYB/Uf2fZx7Xpy6+I4Pb2CN3izpTmfsgHnMsykIz20uFgvQ9
qJ3pT0JetAdtTIjaoP+L54nft3v/OZ66bETfs26Oohen/ePLngykPj5bPA+01XRRxXq5sWNFf2rb
MF6NfntOrXpqPFYOMuV4HQxtue3IeEf8lN4dJR+SKmpHt7auDMPP5GhOuNCEcv/+9Z2Yp3RECKOz
VGozf4F837x6NTRwRXmtEysNncvO1dZaH1gbSm1f/8VIVM9maTpSREM/vpNRTISjnQ5slVWQoJLo
vJUb95Anul5+uHSBBN4mAo3P8+s6fDxUQEtZAxtPrVc17xojt5/wok7XljOc69LMj3+xpvDhcl2N
3hLb7OViL0KCVKGMWl6t98kdX4UHByz+OjVrmjShDcqvV2vrgsxz+8wCc+Iz8xpTxkYQ4wA17eNr
xBwqE5orwuvDATelsH1Phwt2ZnqcmI7m3OTil7Px4D8dj0JJA3IvMnmoIUPqOcr01a7Y/QZa+LPx
5ccXaOoXLJYUENBtL2sYxKdzMNNZM60gptXfuupKzEbEkez5TUk15cw0OXUL6bTMnURaXrTzji+O
tA586JYpvKSuBsKg7XSHD/jcG31qFJuPF+YiJKjm8uPGZist9Zx5j77mM/6ibiPRkZw5G5wcBPUQ
rH7ad9pMBH971s4wYTQV+j2vSMPx2io7cVMj9th8/BWm6k91lavBALOYc3mBIADAoPCA7Tk7M7LM
y6Eik7bQYuVfTG9qIQJPi01Hd1ZBv72g0Gwt9mZs6KfSxyVIgMch7hTxIbXn6zfGZBdPbYduHDXW
xbFhxjqzr2UGDNGsisP7C3DDLra9MU17WRVibSvloVYlk7CwzlZIuIbl4sHuje0B3y3Wj8U1BpE2
AnzpeYVJzHpKyyZ4iToXJJ1rnFPy/r7MO2x7DKpXLPX2b4cWNe4C/GWC7SLik1WjRP1DWBAHPxhg
fN6fJL8viQxF+x3XiZjX3/mnvPmiyEoPcbBPVKyVvgpX0iAmoKsq8RIpoIJQYlIsRywytwy3Hx6Z
cwsbYhYQJikQ+6ORERJOFplAhofc3AeiK+KHpBDOZ86gDsDMAkIuu71oPY06XZz3x/79BnMgZANG
m4YuOj2i47Fhw8djxunCayM9Ws0Hs4sW1Nd+LOzpzFC/v+suzH/TMTgRos3WFu+6T9YMXE9KWrbS
2XdJLtu93xLl8/4FnRiFHRiCAAq6vPPLZYsiaxkPKRdkjgFUn1GAOMTWtP4Xo9DFnDcFvOuvVZg3
k4WImJGFme24nipQXCuQrkabqZv3RznxcJj6rCL03Tm2L5soACNBKJSO4flAbTdGi/LWJah8RW7J
dGYhnj+Ix++0a6hAGmnXoHL+rWw0IhTLJHVyj2jp6DHoOufTGLbdSyAb9Z41Otz0aCE//CFjUJqS
fMxo1LA4H08+VHhuGtQDRU5ip56RnZKg1SvB9/fv4okZwTYDSYpFcUdjU348ijYqZmTryLBNjtHb
ZkIiRlNo/PiMYBSWZI5PnPmWo5SFlSi4ksDTAiqAtIWlqsnS6cwop2YEdUuOZnNnld7M8bU03J4w
QZ08ayFxYhs6IUuuMyFxNeSZ6s2Jsh2rIQdBmy0NO2x38dWUdM3GkUKZV9kF+YNRAQpPsRPkypQR
tNkaJb5FEixSoyn1Wko9+5OjKr7tajDrXQqRe2PVQn6Km1xfEx1jfrhOPK/WrsX3jyI9sdHH96K2
itEc2C97EFOhrRS2yi+Jzq1av+8kGYX3gYIP7VJu5vEoQU2kgZvwDgak2H0xbDu/TJqphj2uhtmK
D2R05hGfmK4mzWx9bqhwCl+WBEendVFI84jLwFKvsWxP2xBA1pmGyqlR2AzNBQVObXhFjy9LV1qi
ryI8t4mdGZ/5GV87vzv35p0oRs8LscBthV3Dpkt0PMrAlBlFO3cxitK8zmLH2lvgHB+auoWNZ0dB
/iVLknJVZ3lxTWRl+ueUhF2ylgQCXgs7zM6scideHyoNs1KM2hMl3sWUGWtHJATA8DA5XH4CRRvt
CqtqH8x20s981E8MxceH2t28HLhso48v3UyxbiGBNb04a8NbENLpwRrTBvqsX595EU4NRRkKKQoq
QY5Ui6GMws7/asFVhVN9d6y82Y2xD76iT6P4zOf1xOsg5n06xUA2ZZQ5ji+rk4SnIYShuqH5IHdR
yN6Eiu2CmrVIWYOi8PG3gZ4phVbWvPlYuHhiLmJgNi+ZSVXeB/UNM+jCUsf6zFq3vIPcszm/mnAt
ihfUWRdXJVtRtXbNKGNHI6giXXitAl17xJbxUQ0hCcdwEmY1jsmj0pdT0Bpp+zVJSsObrt1KSdR4
MwCMPvOYtOX7PQ9DKRiLHb0FDEyLxZtMTsBhPcM46MhFJnZJh5Y5StcTSQZdbRPmo2NaLmM4/trW
Nf3P6I29KajX2Ag+fHf5LXziqcqToE38+/Gc0dOxn1R7TqTIU7CKganzmW+dXeEa7Qeny6yR4/5S
RUGVQXT88kFaeZtkEYoMJyuh8Flhc9Xo4Gw/tqOYR6HXQKP1tcNuLi7ISNMK8LxBemljDc+aGJsv
oKbP1J1+f4JzLR5722w7w569GGSsurDsGtX0MtcmOinRCYUV0Ue3LZTqCKmnScPpm8KTtfi8WaVs
80FywxLDqTYW+9oraKZnfZ/mct2Yx0GEAFcGtQVHnPlq32yY9abPJE1tUlMQO/8oUDQ+95mdPk8W
KeoYru3yV1u6w+eE7LcXQ2rVi0FKDX0xGRNUCfkds5OvZUQ6VNB/7ljwRAVIL7Uv035Q7cckI+N0
ZaHKr3eRnyn7YCrK4IKIzfau03qY41FDP2jPHjg/5Hmc0Z4feuMHfleQNlEwKhd5XxgaVJLR6MiH
i0DO1rqqg43JauCDtS6rQyhkNSfuhu03o/bZ52Xp0AUXpUSfv+Ib4lyQF6C8NJ2LY6HvM7IIB92K
xBbkbwKWInXGMbhwfEW1CCuwdUxIbpfcpKM9PvWmVnSrVhTiNuTFbbZpksf6NoU7gSOXrMV6r0Jq
JLCkyLIvRduFDw5+y3EFzBLmU10ZjxCXtZdSYpDx7BQGjNekWpbtBrYuUDRJcbhmQ5A8S9DBxHUR
rKdt4dFq7nUV+6x7IRb4eB8nYaqT3yvNYOc7MSwtwxlcBeKRPk2grss8W7cD6cDrMoaRtdORWwXQ
2eXQrmqrzKBguD3hKAON/HXekiMxp3BgdykVpSY/xqrkS6mW2tMcXNuvktDHVjjlIOhMMVjNPmyK
6UdoYP3wGvKY9RXLW30vwjS5M/u6TAnsGzJoWFlEAkZcF/5qrIVpATAubbIQsGOqXkDU+LWuGOaT
Tp5j4REDkzwRbY1MJWl766JREmisZLwBuZpIzq7Xveuz/MeomtN1m02YiwoMNeBtCwkQIFJLEFFR
pVvf/TjXn4B6Ew4SdDl/RW8Xw8geWVR/5kEd+tcoq6ZklRkK4TE424YN2Gn/C5B7gNs2oL9Pdt85
d6WfGHuo+O4+Cs36UiVdc2Ugm/MkWuznETvgEyX8xvKQoJLWphgtQQX+ZBCA0ZPxXa2IGlIKD1la
NuwaKht/qoOdELKbyYHJ7jiRwiJYK9/5tiVfE9V3y1VMokW3cpB8DCvXDeWnWvTE4FQlO074XlWV
XVI9gyJmaXN5jNMv9skx6O2nvinIsZn4+3/05Hxmu4nU2kPuAqr0qtaNL1K1TH2PqQcS0Y9rjaAj
pxr+bIfU/i5blD2beFD9emuUcfhloNiQr31pFXcWQhtnnapFbZCCNTh+7qUg1jADxWUXbmhXkCwD
E324RUdhvYQ1SJM1mdOi2raJ1RLU3VooHMwqd6xDrDuxvBVNbRiPkE/wnVnOGPAyVGkLQA4YlLFO
LVcSaW0lEGzRSTTfwrlFtcM6EenocQSRRLHRqNk1xDDZr3qlTr7WpuPAqxsqgSuoisYvaTNWZHHl
CV6g52oiC1pzowH6vpXBASlRHgIcppf1rQ4n8k0qe0xZH8CmaatElGHjNUNff+3Uof8UQOfGB8i9
2OdGjGV4bBonuiwFsdTrVgtsy8vK1CSSw2T7jF4nHdh8YfaQa6fG0YZRrW4RUWAY7A8iVInNismy
OBQVmD+vx9f41EMcfM4yC0er5TTPZZvRLXGMSlyg74OLJWRZfiv7sQHzrGD03BiEpTgcq2popIEr
29t4jIVYDSpUeA/pKP8nuPjhKcSkdtePMFfxbulT5wW0qLFIxw4GaEXW4hdhKeQC2ukLocvBHXhN
AeYjU4tx5xM2x59OApgLuLIo01Xpk+4LeXkO48lcMNebNoiM2zardB2r4CQLoHM6JqspGl25bhH7
BheZ3aRjsBnastP31EXTIF6BGcDOWPv9fYBNENNJWDvmU2X28Ehj0WrPvmZqzzX22v6y08RgvFhW
zlF43/sGrc7Scf3rkfdXrmRe698UrYfMWeuRbq9QfCZi08CGvaOextysjLqJtolQLG625oCOqdy0
uY/sMG4QWSSds9MbTjcQVF032UgtHm9qd+pfsY5kvRZ4QYdNNeTmDcjb8jGacDR7COFscWmFXf8T
CdcEDC4y5ENCyFtUfOnIGgv3FbjCz1m2xmlsXXaqkf0agxr6L7jC6TJJehy0uetj15gbTfqGV6Pp
Vh3neZJhNIXzrOvDsAVhpyWXBlG9+KxzHXYtuHZtnauV+gzksjLJsRud7wpIofn6hvRnafrkOQRi
0Ict1OVgYpUxUfZGRT++KNAiP6eCeFlPGk5qbgJeKGrhaRrVq2kqYyZwlkbWBumx/WmK6JqTGERM
OpJ8KOiKSiJfpTr8djOIR3cjgIh/J7Ss6HYOWhy48kAmEV5kXbSPWkdCkqyyhuKsGfaUZl2wnB65
RtngycFPdpVMovtWi+S04RNGjFjrjOKidyv3wVGTLOBB4vv2VPpPYq0FLBkbkyXvvhwiDXBUQgjm
ik2Bwrvv2lO/MlVNuUqGsgdXPlVdekHyo3s/+f1grtSkqm6gt9Y3XWuDGjfDyd+o6OCJpiga646J
PhF8lPOB/0G4TuivTKr4/c1IAo1xjRu68G+B2Mhh8lpIfL9M0tqVbTeUjnqrIYuNgcu2vMdDarWw
AJPebm/VzoxYOzRmKfTdMNZRwVuh9SkyG9a+yLK6kXQu37S+NnoyjBuzU7pqRz4pmqoINkR8raT6
qH1yXSmwKid+qO858hTdPpzstNxqIfTwLbhVMksVNyXVEiJ2dzsSS/CpnHyfuEFg7IS6FOlA8DtU
A6YqJ2KRfyO52fj1/q77t0MaxBWbkgiiPf7tN1sUaY0Ny/mIj2GUxSbUM0Hcd5Dc2pYM7t4faj4d
va2GsludmyvzoQXhP52H492qYmjoRoyZ/I7KlO+SZWEVBTnsma07bGvAAZdQCvR9U45EVYAD3Lw/
/slLRbRAgW8WQi41BDJRQ0LNG44x0eRuq1YYn6EjD2snraszbY/fjhlcKt14jvQzYIYN7fGlhkle
6ASPmoRw0ABWNHPcVWU7fLBEwQ0l78NUMf/QXkHsdjyKQowGdEm+XHpTJBvSw2pEYWaLaAor/Pv3
7sSzQ8851wuQMdFtWFRDJtVJp5bcRXASJjGWmYE4VkAp9JzQMoANZNE2nsrwusNKfSmF7/x4f/xT
N/S1mYPkQacAtBi/ikmjYAuHpNzxq904goOFFnBO53lqhmB7oWqBdQgJ0uJ8X3YZmVauJNCpLsqN
OSjNxrTZWIySnLaPXhDFeZoZdCCQUv12RKxbs0vq3EHaAaZ9M9EVuLYa4fz8N6Pga+DLRnVpyezR
7Bl5QMWJ4FF01XrvDGs5xO2ZyfF7XUSbLSGI4fknFtjZuvv2HBpFDuqDgGGUJpW3nL/tTSyyfoUC
mtiBuimdm6EZOnYa/XBjZbA8ijFJFE8gNtnjv+4pNAcR7VU3P9MMmV+B4zWHTj7IIvrGqDIoJB//
smysGrLCUNCYk6W+BDBKtoDpiS/w2aI7eNRaqMHhOSHI77OVUZEHzVIhKrVLxJTvjl3BJ3Ve6bR8
1WSkRcohNM6sZydHwXNHS45ev7VsZA1JJ1tWTtPr8szZNoTPq+pwrmHxe4kBbyqFGTzUuI64nOMb
yActcgKL7wP6fdcLW637msOg9TTSte6LTBv+uqj/d8D/F1KWNy/vb/C2x5dIvuRvHfCvf8NfFnhY
aH9ghsKhREkJAJfJG/ZXyDuz+g8XvBhTnL/e4Mv2Hwu8bv1BC2LuQNKMfiWR/scCr6t/YERCpITt
iS4WvYSPsEZfe+l/v2XK3N7kH5zojidHH2gOmUGqdigP2u1wcO6yC/0uIU3xqv2sbN/cjbu//rS3
SMnjN/k/YyxrrpBH1QHdj3aw7rub8MmTW+Xb+3/yQlz49x+9KNPZ0JUUyJjawTjYn0DwfCkOZKR9
D36ZZ7RMf0luTtyh5fojpbCpYDUQsUMkYS079I0dxPUm7up609piTjZ36+EylcrFqDcNCaiRf0F7
eNimehfqgOTNXdYNZCZJHGl4DiqvEo29rnzKEnpjQPHPMnExVjXabOS/LGoljpXYcTbSBL096TEZ
AFKbz5yxSjpXKNfUR23YzRBrurohTi0Mw51WW84Xh5iOrd46wQ9NbYtfEg/oCoyleZFXXbZWIkCr
vcrxyB3J3xrjnABGJy3rnWVn13mYqyst+NQ2+UXr9uVm/squ4rQDssfngeBz8odQzbmbAMfGnZqq
P1pHkAQbh138oOOhmgWHzkNQEwrQdybnigovklp0zcaPzWwH4JqoXVcvvlaxY1w1dV3u9KLNN6C2
EqI7UmVN1bPYNYn+kgxS2bWtE637ttGue8LKObuO5kYJInmVunV5SHoAAIofGKuAMzpDwKwlQ8n5
QTO2WBO0qa6yvuK0GirBPlFt4NSGqK700CdEyJejhy6HI/Ucd1kYdblJfY3Sk1F9y7Sov451BRSf
lp3bWC6af3/P1flj8KbUGytd79dDpR1s7aCY15F9VU8XIdmKQ+MQL39lWfcy2jvuPqCy+/77Mb8G
p+aucTwkvDJiZJUUB4VBWmoQ9vqqHRPgKzPjytIrfed3Q79RQq0582X7pxHnj9Gbi+xoN3fdyAvJ
BV7QLZKesdPXlMvev6BXJdepK1p8zOzRDqpxfuEJSB0zz7qOu81wl3E5SnfpQun5FOZXmO7INvGq
3gvWWk0y3iUUnan/dOY3zHfv1G/Qj68RsWMlXIUwG6cioztoHqWdbabGXYdVfG2a0SbP3BvEdaqn
xsk6se1vEEziTVhPxWU9AVbPdhh3PKl9CTXqIghXaKeFJAYV36RSXrGinLlbx1v/v2fcYlNnt62V
mnkzHQhhx1V1L6G3m2ubGn/UXIk/O/3izB2Z/8BTd2TxFbHIFbdCPZgOcb+r68eeaJmUQJXO+2pT
bLe2ZKt5ibMpwiv7co6uxL1K5eezrdyRPVdnD2Vy9/4v+YfpN3Nm3k4/ytTQq0ZlPJg7AsI6uc4x
OJTfXUIYXLl/f4z5i33qape9IfQn6IfTZDygDlsnV7fkuB3IiFuLm+S634stdfEVQdjrYiU36oZk
J0/dDqubau3u3Ptq+wB3cD9uHuqVc3OZbnSvuzr3pV1oVP7zxJcHdEftcgK6+GkaGU7qBtGJZmEV
zPGOrYtfRgGQcJUTB+OlGIK86vv7d+SfdhHL7vdANmZP2WQ6EPncZbT/KOS6pIQaMMRvis+5N05X
lhOfUXv+00pqLRaBplOytulKXsBdcAGk0Bu8ZOWyzhiXwfbcvfynpWbpT8RflIaOyyjWzt91T6j3
D82qWJF88uB+zi/6S2dbrvxNeO1vlP053suCwfL3E1wu2TPcU7Xa6aA6KkkPL1F8S/JuTTwve4Lw
RgJVtMVjSEZ5RK1gDmxBzN0TMnBmds8c+5Oze7G6WXZU5H5fTAeCk1dtlz6RunLDuZ0E9jmBJQZh
tu/dq7p4nlF1RTWX+wncJDq1CqkHxUFKpNYuEHKvxu1LWhuO1wp7kyVXSf7NNeq1QzyYOhAFNj5P
VFrZ+q5RLm7Dut8aBNhXzd7p9kp8aIpPTv6oAwir0qtqoj0P6bt8atRPHalGuXEfiS80irxgepJq
TVH5XucXFhoBbpG68fXgkzbeGsTG0NRYj9EPmg1kr+z96SvF5zTRCfYr7mIiEnEyXoWKv5V2uzGq
XTs5dAGI0grvArPdD41cR7m91aJ90Fy3uXUxiN4b5Ce2O3K4lmAcSl/diyLiQZkjbbkHa9C+tG73
PEBC9hqqrEYrbsiO+xFq3XVVnhO/vQrbTyy7YvGxdZ0oRa3Esuvsois6COp1eqVdJFeEzeV32kW7
mV6cH+ph+Gx9aa/lg35oziz4/7TOLL3IUTf2XRYycqDcobVrJfzAyKv3AMOtJyCUQAU3U3Y536mx
ulaN50G/f3+tEf+wxC+5Vprdkh5N8/cwpN31RL7QpJobF4QX+Wj4sZz+borF3pWFZ/ZPeSnXLt5s
Sn0rgcS9ewya6mvjfiI4Lq9B9SWjFxOrO9gEGxVeR4QuxQWgAGg+1NFrul2lbtKMpLKaCdn768Hs
d2UForNWvZageycIt4WMr1lzL2MykGtSdzVYKHZyMwUHzb8E9UIqw7d6OKjWrd9tSuMhlOS3Fxej
ibAgJGlbZ8Oqe2Vyzuz3T8vxEpEf/Tdn37HcOhIt+UWIgDdboGAJWlGU2SB01Vfw3uPrJ6GZeSGh
CWKmt1ywUO7UMXkySy/oupJiXAWCYdfhSbK6F+qviMdgH1N4dR7vxJqpWiIxAgpY5WLCMP4t/+gv
QNh/Da5kiU/0Z36lzNqYbu1T8vfxaNzvnMn/GMZlN0nQhqAPLTAaMvLYvP0Ebs/PpN01gT75Vgux
pv4EBVEb3ISQoahQXbG6C2oTqQYhKPYGOezkjcsJbAF9AvdlbUD8FKpqcn9qGzXfTKitHM9lmjNt
PRr1dY9xe2csYY5YIGtF4oPMtAX6FT9AF607hUJm5yJ6pUA5yp1au0BhCHpyG6mzRVbvf9ZqmQVl
+nyoQxZrBRwCrRB+OAPGIDwJHOTRBXhjx9Adyt0MDA1BQ73lBay9HAt3k5apQe4g/Oy2da6VTGcO
DAkYoBYzLHe6Z9K3JrZwQVVFdGSQf0oglc2h2E6lGyDOtQ9YuKFen4ZVneBpqUVBS8Ep3buQnd1w
pr8p7O9Z24VvGcPtK2qlZN2wQhVwiILJqsDmpDcdVEyjSukMqfPAKw7lMQiDDayDUgnjJEysYLbA
esY84A8s2CdVGTgKg/FAtFV7LfQeeKXSCr9vVdCCp1rd5bEBKVY0FjVMfQFDywDL1SXNJ6qXQb8x
nd/Zwf85It/m9UegNqWUKDc+1gp+8thZ0JJVUdxS42Ej7b9mHZYNpoOcQMi8gp0enf6gGLkm6JRG
aRWeJUb/ov4JjcDJtMfGYe3ACwuvCXgfhu9R8XYD32wZ7x14Hp1Ozwj5IWXX9JdMQVdOAzSLylcQ
ND8CVfF45LVlZH8HHGHQM0UywuEuMzMr1IQC7R11rIatEO7bmN47dYtLBVKVPPEzeXRTvXyndfnt
s7Z7YjOqeDMAS9lFRqIW6qDLVqaeaLXSWPLJaI0pkfZP/AfO4j+PJ/ptO+59yOJyiV2BBj5PGt2Y
2fP9J7p9mNwqAVZ+T2/1uQsN0ZR2SKqrslqZlJN2BnCiewoC2Eh/0QTFYuYrfet8q2bVwGk3TB27
8izwi1sJ9Wsf1MrAgUMLUFWi91i+NZGRTp05fcXAafQgbFHKT+5QQkixcKaWhIHJjgAEKMgd2fWA
pgdnCvRR2oesmm51pK1lJpcFBCgdcVELwIc7GbAH1EdrdHpK2BcRwcLGjqxNfVEZASvbBBo2EYfe
rfXG7S/1vjTh72Y7AMwsZS++lqfIyvRCa1XWTG8CAcDbYDZCbXYlrfsNbfxhQZC3BkPJCAsyJi9K
YDYspB3jShV4DcV3kTUn8IoxCeECsCfKJCg+EyvybtNA0HnK27Kn1uWZD98AwyBQt6r/yKWGubQb
Luqav8DPj8SPzxNEqFwMsjC6ngdNU2rfHBuhgVjBDsI2XfecyHiKda6StKAzAHjxTbHSBWi2FiYd
HrhKHQJDjo0hu2W5JXBOLRIq4wDCou2k29eCA8JGLWxOdXYIKhSn8i2aqrUbv+xBzqRMoaDwObqV
gcq2HmkwXQRsAAQSpAQ2jECYV4PaK2lUdOrbiYrmAWLGNhSmtcJBSKo2WmJunLG1TV4YVnBSCGPC
ZPC2w2BXiYMpyW/pZFPSOaStsae1ljtUOVBtfaQXoLIZK7eEAH0EJAXQI74Kenc/ep9avC4jXJAs
UQMPvcAiAtmOTNy5p6BMDjDZhjn+7qC4Y6WWEOSYknKpr+ZrB98D1UqDQXbGJ9Of8hBB2xQIMYJM
dnagpWcIXJYKYbZK+qs3fmGpG8pLeraF08UdveeCtB+MBX5yYLoPkf54N757Lu/NbmGDvUrqWShV
M7hyqn8Ib5xRXgpSO5k5WgWp7MlIP5ITswOc6EbtxVNuQihZ626K46nBAa4e6Q1/j0jdzp/kjbf3
G6tw56O4hQUOuDgDCzo+Kh/Q8WdmpQPsKaMYKFUUADKoOaIrfaS+2BNtCDEkPknokxaSySbP6NU+
6gyl+6LZUx8DxqSHyhm6GUBcFgDYpvAP4aSrTWD5DQBV6vT2eCW/W5zvffTsvv+wDlyK1DhKyYzb
aoKRHEsTosd6rLfPvv6CV9QcTN6AuoRT77YCmLV80hLrIVXU4FcdhoxsPlEHN9+hX9fobI7Ue7Bg
Ib0DPLcmOWgyPTF6Mmjpn8eTnTfi3lwXaYKOgvgMGuRQf3MEF4k4AkEUa9pvcdGtHfxlhzBL0zmd
z+FmDV++IqKmXIoblxJGj/ZbXWBrHt63mf+xYU0GGaYJXMeu8gR4r4RY/SBqyPpVqvhKk9wGivK4
9XZ8J1DurNiSJaRIwkCOKp91aeXQxkgLaJ5MSkSYAHZRoJSDqdsXOQBpBotDe1SqPZWfevBTwK24
sf2Tr+ioO0i+mt3awmDPA6PB4yhKXSoNUJeSOjbC1OCjtzKHNiKBbi4nnNBiLSvWUFsAqJci1HVR
Pvjbeqwm4Vz2N4EjaXvyG9TOjv4lL3WZ06qtrr7vmd2b8cKXAAkkJaYDlrcjsZ46isHquZkYEIwm
sjkR4LzU4DLazY4npdtowb4x6Z1wGs33RC+eH5/T7/zEvY9YHFSxY4cuSLHsQgn8ptq/jpRdpcZo
tl9soXGMjrybDshQ+SRDaPntA6kV+Vg946mB0gyrdrdInQ5AwtMIpyA/4PKSVsuaH18ff99a1mup
wRiiIC+FHBYJaW4RwuoS6atbrVL7wWonnbUliTQ7RIUir4obJn91Y2bn78e5T6c2QAMhxhygt2KM
I0hjIapuRBIRZucfSEwg8MWnSX6OTYwrDC9Ihxda/9dvNdbq7ZzDg3zOxSPVauIh20oTr3kpS47m
uWQoxTS+C4x6dq4G5o0xkIbRO8JqAS5mYKAmpv5lUPKoSaHLamGWekOeB70wGQ3tDOrT4135Bsvc
OzWLEAwocCgLz2moPCWtBQSdqE0OC53lTFUCIkMD1QxVRfNu9Ut84K3IRBTYqlmK+3X0dW600smI
Xpmd3+jD06iLT+kZVFIHkToV0QtXM/rWS/nda3/vSxcegp8MdAxNbaRlvD+FbEz1HpmDUKsJ22hw
MbmAgAaQegpM9Kcl6O7ZU5OpkMfLtGZAv5+lHweJ5grgcecXL1d7PT3ETq7ZwllnSaI/SVshybzm
d2a4ZBSBIEmFRlIMUuEwdG6rt+ZkQffdpFEJ84iyrw7hiX+ttGQfmKIpa6GxMb3Zrb838uJBTzmg
zD0ZI8smR6BIa0kGCB41zsF5OEIKxgn0LaLt7zN+b6yFseQBcoiy2dODsLoNDWySXAtXdlKkNygt
vaIn3ARwzMGTZPvXQqN2CpE2tnHlLf/OtvzYRbanWyCF5mmeGXIdVP7oqcn2CZ0dyXszm1f359/7
ldhVPf6eM2KL1v9C/ElXTMreWro1//z7dP4YoIcQYIK+eMZtjFKdX5baFIl8DTUIvBPo/SDMoYx/
gi3ruZKeWXJr+F49yhWP4VhNNkXnekGjCqqFF7SZIphijCN6446+hm4RkpJav/nE0+SNwVdCpyUX
RgTWhUmpMHas8nqqwSfXt1Lv3w249/ZpYUmasUbTy7xPjVGh0GFOhozED62WemWnenpJSK35Rq0D
UWRxBmT49Agv+Qm8Vh8syQ0Ppk/YDzvUpRG0k63m5G+X/95nLeITngvRNfa/vQhaz4zBbW+d2jno
kHILO7RSNdJ5s03UWK9vjIrX/Ct3vWNrpO6gN6aF/IvNEslkjRGHurcC2ze2TNOa8V0SbBVlGOXj
/Hgzx8ntddHkteIIETQyqACsE1/rbelcnop9tCF+uZYBpRcmKaYGKvXmEQsg5GnpGFHOpJ44zwxq
wJGIX38wcC9TDc1+uswDsbRhI1anurBPUucnIXrGGHf6pF6nKwpbCMerf+AtfEDznj+CkDqY1NHm
nnqb/1O+bJjgeV53dn+JzmcUumiqeb5olr6MXxMpYPqD+dQxGjBquGERMlFoatla4BWbTy+s1cwg
ALkGwKkmVJ3+etxTW57BL40DdhZaArcDeV+1qQgPTeTrxiTXxuQXFhIayREI+hGCn5Uj/NS0NoJ/
ukYboBKIbIfKvYMJCewRl1Hch+EG4mFt0EUWpqfQVTvUAlBVc1v1TQmhrRttsaqulQuXrQ4NFcVS
1WEZBYiaQ+Ft718KI97zT/RrhQtye7xya6djYbKGoa9yMRHhf4yJhJIUFatlQL+i06HWFNk38wJt
M8UQbQy3Vq5Zsj94kgAXL8J45U1q1fDQHrxbuY+OMd4d0l4rq3YnJ7QrNfyqLdYqHNZA7YA0zwEi
m8dTXrEA4BX8fVi4MAInXYvD0n8JBB2wicq9Ric0QU4mOlqLL84pLtUhOIuX/zjgwuQog5CIEJtD
hHJQPiHb0/aQFFRBZ9IrqvCXfWGfwpaA6VL8x/cKwrw9HnbFIfoXrWyQSQlA5jhBx+4pvzTzGtfP
ybEnqT19KY7/lJkdDtYu1+NJFZGuKo/Fc249Hv3+5QAk+vciN+habL2EB66SBj1ZdwnKW1tv9ZWs
ZG3QhP/738teKZshxzESTdZp7FDPNaCb5hgD2dfg4+ODtiZ90ufnqtiw3/x9L2yGdv/ywpJM9NFm
gRlhLd0gcnngRD01RcIPuvCn9L1Eu7aNB+tIv6CB2mkgClncQlu49L2Ffj8gbiZUFUN8ZLgfvrgb
WvYLR/5TCKR/ERvsQ3De4l5cW/yFZQKFrD+MYEl0AUDR42u48Zbcd3NBqfd7Bai2VZS2xt+KwqtX
GIn0PjQX/40G11ysMaP5+OSs1LRA4PJ7GF/KUqr/tnyf4YU9MDZnsJDzsiPgR/XsyrGqeBX28hE9
Ps8iQYv9nM8MDuWch2j2uQHtYCfaaAlbcY0h+/H7YyYIC/MgzsDLogM6i/MVaLSWGILpqSL5y2n1
MdBDo9y4NSvgIWEp4EONYS0PBYaT1FAPEZ6BT8kQAc4XyalQoYiqA0hBRKcjWIq9v3G2V8oygryw
UMlY85Q0YmdbZ86gsSpLW9C8iQ8gWA13yqXbtSazY9/YK7UPTxThz9VnvQveizN8Q8TEoiEIBv3a
OOm+Og66t+N99fFpmL2jf7svoEP6vf583YlNFjZ4BpvXZG4pB+yHBdwuommUKIKNUcS1YRbmqlXA
ShmBo8ZNREDkgrjTJpnag8JRj6VPT5xUKZL39GALQK43VKlHQDLLDbIF+VvVPTUspbOAWMozkqW1
6BCHFQDiJv4jpQXYIEHqmjQa0xzChkDwvEA6JJTrMwUwExfL2hT84WlIW6PrH3lNaDa3pBwFgxF6
KwKjNf8GIc0+k22PZj8SVMOSDk0AVuTfFEkVAeIF9HAY36voWjEOdIkh5cqYAeTRphYKHArrxIxn
RslLXB7jwAdvA0INEUrLfIe0vxBuVBy+o7d7O7WwyYUY0Ezb13DlP9GhVRSE+uOnavXUOGxrpp+0
p029nr88PhZr93Kp+pO2CZrmqAluLfUHstEJNejAG6gjilYJWFCykzhY9T4RVQoFn9JuodiNxGSC
gjdoSh5/w3w27k14YWXpppKE3MMntNXMToQ3wUB7rNWU2cYAK/UQEH3+PvxDn0PgY8SSVkZHRj22
IniAjdX9oXTe/owuc8IuMdkddQV+5fGkVtKpoKv6PSYkjoIq81t4teao14dhx+yiJ98JCOOIRmOi
V2TcZebjwVbN3cK6JkHSTyBCgSvGjldh9GzOH65gVoQMr0CUaM6sR4cygMiYXGjgutEHD3LF3D8j
hHm5hgOXDeR4AR5rqnce4NBQRA0N7SsbX7fyjC5bpNKML/l25JArgHOx594ki3vqjhFyu4RL38Xc
lZD01bzARds1+L7aJ0ByGQMqUNOzB7g5IFW9mm4c+NnLuHPYlpprZdZEMUjvkGIaPyr52ipb93bl
UV92UoVynkeDV8AjHzWPcSpkpJns1gl2rTwLYa6nlf54Oee35N4MFiY2jZCGbAbMoAZGOghokC5Q
aK7eNWNiJgFIBb4ej7NmiKSFIZoaSoy8HIcKRalj/lE6/bN/lvTkQ36dbt17vLEj7HwL701o4RAC
gV2XqYCV4836ULmJHWgJkcmkQXxeFwEIQEjRqaJK74rnxALC8WXrvV67pNLC9HQo7aZMgKGrEwfW
B4CMkdjx36VLZg0O+8l9yI3q8dv497W9WxgipgoHcKpgPFArHBEi6lCGtwIjQZpmNAozJG+S5muD
vlVYXBtvYYSUNkRr+IjxONQxFPXaqKW71a20UhkFPcPCwslUK4ABCGk6pKTHg4+2i8gC8REcq8cn
ULp/MJb9LkHeMWjlwgFMkneu/0c4l3ZPk6DbyDusWc1lq0vI503vzyYaClzOYFXH1CmdiEQGkLa7
bgeaIdIfZQvNTQ4PCOsu2mIt+MbL3jny3+7Tj0Sx0NV9E4Hn1MWuvCYGZOQBcJ9AAy2ojGBNhUUx
2lw1tyg0oSPRk+g16Eje/F71W33ccTraIssGuIgxIbSkSSQ8cqfHi74W1i/bXaQ+Kguvx6qXAHsb
ogZ/CdoVKnVB29dOObOk23dmSqotFr81F2TZ8FJWRSWXIBN089vkxu8caULgBaT9ZHpPqHcqNqpF
4qExw7d0yyGYj+i99V+YnBGOeszMQ5Y6JFitebdDVFPQ8PAfjZq4sCxlzEJjE+SyMGfI2PXnxk4d
7gWlVBK76Ky1CmsklSY4yUeG4Jo2petmLnhtcgsjI4VS35ezPyVwupJfcxM6c9AEKXZD5AS7YCOi
W3lIl5SWdDx6lFIiKxIPrDYWnJZsahGsTWD+/cftiCaKbaIQURT09aI3f9LiC8do1dHj3tLRBKNP
lJO2071JExpkQJ98/qIwZ7j40nPXX1nL22XJoT2iPbHltOjMNOYEUqKv+m8QwhkioWeghuxEyHVY
woB6+tPGzVn5bmGREOPBZz2Os7UtdaSIVN+MDFDrqJkpX/7jCIv4Mo24oiiVbM4GfXop4bkCnNAl
+OpIN6roGgPG5rbd07tif5cg56Tsk1jOe+wDGkD17lU6Iga6NHZmxPZ0Dm7eU3MAHK74+P/jxv+/
sG1h2fIzCpDlE+loThKUDpOpgi4AS/R3M4E4P3t3rv2ysYenoKo94lVBrz6O1EuAUlGxpwmMmvrP
xg6trdnCskReyGc8qITcjiEFrjoYnLpUTUQzQ8BZIMWmuOyTXCL2dvA6G/ypGmMAZ6wteuC18Rd2
h+7Af1MyPmqC0PT6Sp46B9xs3VZNYvYx7y3gwrQwPj0GIEWk3ek4HL2PzgY9W3ISn/uL7/S9yphD
rKL5NZo08c/jBV1xq4WFB+OJ/gBCNYzYgZ4FKRW4gk5uN6GWn7ZQ1ivhyZK0GVrkSUAVWDLEu3+S
XbCltrCyWEvwNljHqtSr8L8eqM2arlY76hCUEK4mj5dm7aVeorALWimUAqKIbhUif5pd5bOPtIer
nDvNcxmHMjM9PVJXb6slasXk8/OZ+2GX69ZnwzFWaBdkb6QeziVXkl7UG/EQBuAcIBMAXgyaJQ/5
NRCuWXt+PM+VI72EYjPs1IXCvI4o2z/jwuzLzcB5pTokLHHUlCyw6eBhCf3DeItO+Y1DXY8btekj
Pm7Fv2sOzhLznFQKEwEcDGSMzetoDN9Jr4MdO2yhiiXyrnykBrvyiPdT9lVkmh6v2orrzy8MAVg8
ppamsWqNjYJF/syYidX+kbb+fm1TFpZg9DpQe/bwbyQFuSkayuXoPvnTShtfvxZ8fren/zxrVFcP
YjzOlcixUplW63oNShFAm6jTdPGMMjFahrRb8nQrACIwVv8+27kwlWUMChNXovbMH2Hfo3M9Un07
OHsp2umQPnQBwdwona1YnCWoeGwyqaNrvENz+IdeQuvxlq/syZJwSaaHumIoD9ZZrMGXd6Nmou8b
ODwVZaMH7bsf8c4DsIT55mlXKX0s4XlxCmDgBHTphE5zzU7SDihjRzhnpDjWwIPkaqHRwOuLRkgC
gESAyb3Ju1pvVcnewqCsVEEhyfJ701CekXuQRCNzCCxIZtAOa8bI6HnXYte6qGVoox4YjRMcIGpm
tRZF4P8RHsAs4e3xiq+Y+CU4OPQEkC/3iCCr8SSiXSBEiW6EXoaycQ1WLvESFwwe7DosqRwpGJVz
qQMIVFTq5F0ef/wK0wAI2H4vH8RTwb5d4N+n5D10g2Y3eKb03pU3jyUB0uPAdbSBulWPWku2LDtq
R0qkKoUaEBKhUwHknOcoKtSKscFaieJdCPcylgmNLhAtuQVbJc41Q/J9kn8YEqoR6biey41l/+eD
q4yeNTrRKO2oICyYBay2evHeEd4/XtOVfoF/EQGKbCMkRYbhItmeFFtgv9hMCzOdj/Vc0Oh8QpMN
PLPcV2PIq5S8w04WHdtFoCL5WSUOBRRTCoF4NwT4WwB1OsU4eR9o3ASGZUmLWVKiC68tcbIpFw1G
UfPGcx8pUszoxy2L18fTWGk8+xfTYENJHhQmsFeROwGGNShqfpEM0BCRatcbg1pcURRFgk48DV/+
2/ARHmsQ79zq0+Px1zL2S4z64A9S5IMWyh0M+tbe2oPvcAeUKomg527kIHH8KQJrm11okvxH55Zd
uDdiDT0TaU4HzVhfYZc7khGfi12IEmWjUW/0rjk3preRxV1DFXzbtB/nkpVKRS46vAGMcesMhCT7
5lqa0SXcC38G17NzN7ByGzh61H5MX4sO/w9Q3ZVAdQn1VkCKP/EhHBLASi2mw3myp8yG1vsEAtxR
T0EsVI4beYKVR+n7hP2YJ+NlrMIkcBoDThtCvXvykrdBubEvj0/K2t8vbFhRgja3rnFQvJ6gTDYq
YPW4oPlp3Cqcrj0y32nrHxMA+xIY0ioBG0X458lmn0HVnJreiXuZnWwkwoAgHYHuBPga98KJ5s0y
3zNEQFsa1Ct+93f+8scXUIJYdlGT8y6I1jtQf/v7vO42XvQ1OMYSOZ16QsQLAqYHeTM1KuzsSrMG
Qjve5hTSKEYnP3vlSSxvfUYmQIALvbxAlS8rX/LyJk/gKklf5cgeJKf1SpQmBQ0Fm2xyOqRtEBQK
bgd5bt4ezF5RfcpiUUOU0l1RGQEQ7GW3ccpWHspvO/JjiXIxCxHGwV2cjo3/zDWXEdwkocGBH2VL
DGctVliKzIkF1XNMGDIufQuunNUglzcguleTPdwb7fFxXosVvn//OZFabKW6bRArtNK55fhPJnhm
Ua4XrFTRhvGLV2It7gMddZm3OkwvrQDyKepUs+gvFfJjoWx5B99Znjuu3nfU+eNL2kwWgmbOYNLx
ThjR2kYbXX4t20s5HkWPBdX9oEkv/JEFvUMYgYTMrMbJyA9iYXIAMASgwZpqkiUzUU2Dm4n+CdqK
jin/t4gSA1R9UYT/RCfQYCiynua0GgC0Rr20ihrxZghS77YhCqaVaD6vi+xfGk0NDLSN+GQfSUj/
9aHK8U4W7qtyIK1PwNahs+h6kBuX5t8f78dK+uHbl/mxCEk9KUJRoHJMa9WT6PztnMzpzMh8/O8r
F3uJFx/5EWRbXgU7LHzSzZvnb1zqFbf02xf68dVgEvTL1MfWTekR9YQ8sJR8VP1NiqqV92MJ/p7E
iBUyHlFzH9mCR9LnzuEcRkfgMcA/fbw2a47b9zX8MYl2SECq3CHX2Rkgn1BjtbAZK7UjwzOQdFRO
ycaVWwnGvstbP8YRc75lKj7GYnHAyydvUgV5j9Z+PIu14uYSmK3kfk3jFOEAIYo9MmCNBEsd3KjU
grKLPu1QBdBx4isruwG37DS3yoyvm6irFbO4BGmzctUEfB4gg6smqQYvjr9lO9kN0VA911cULTQn
PdABK1bepI2YaC0tRc9P9Y8FzeMogO3AqU7szvDM2uzc6BruUl0mgikb4ESRP0dX+o/nZAnMHkca
yaEMV7R3hqPsxHtAivgTdUlURqNflNO4ES6tXNYlHjuo8i5KZRx6PvFVDpCpSLg+PiRrRp+eh/yx
YkNTN5zsw+gzbbuPuRoJ4QD4F+8ocWATEwadqyUt954HWtTLCZVwjyMChZbJtEak3bgFz+l897Xx
NbPrdMfw0wuXygPnqjBFCAsb0uv1pd2n+78NFpMlstXtgw13e+1osr/nHAdlkdcstq1iYpdmO60e
cr0rJ2gIxaTiUzurh41LuBbo0oskcs/T7IwymNuneAf9ew5wP6pLmTm6RYSNQb6d53vLNhvLH5vI
5iyjSDPCLrNZvTbnQXw93rNvPAHi0EQbbLVDF6XpPyVm9CydKDuACApCCmXjC1YK8pBf/P0FQAAB
rzFPE9ATtMiUWgjcBJqHtS2bPP/Rv6cI9c3fA4xyBIF4BkmyuDJKCKvTVh2T2mDQAdk4bbDxKq7k
4nhlYUCqCYy50oCVpKxa9b63DH0kDjprQAIxkvi4hZtam88ifwQJn0SBmipOeq0DflKgwRYSI6fq
vIU2mr/43oLNb86PMyF4XurHEgYQHUgmadN52G8Bw9f+emEzmi5uhSjHX3PSMySvOs/gYtAxHItg
I+1+/4LyysIMlJzUStSAAUbGbC8eyC0UZClKtGZr4pbi90qcDyL33ws0TFlEIb7C4qc6iPXa/CNI
NBmpXgeSNfF4YBBg1OB98VU/Q9tx+cUqBGzIoQJ+HuOxvVvJdUCr4vc3QNadm3oG3xCjoMxrTXqU
INs5WBL47qA2Rt9kklO3POxJNJht8yqPlgiGh3QvGx1QA4h9ij3lggXon8cftGKuoCX6+4NGL/TT
AkI87vTUEWqXH1g9PJuMKQgq+ik2EhBrS7+ESFeBSIV0j5CpGV+E3K7GHQ1NqgZ8gpP4XsqjyrdW
CB0rKL9FKMMGrJPL1kjtpOFKf2S9GsZbWMmVNgToav2eMJVJks8qyBEIPXtq/coI38IMGneSaHWC
ARWkfcTtQ+48RqoIpyK6gWYtZWy6QSixT2lQC+y8LNjwB1cu1hIp3RZ5oHglPoYaoQXfoN2JBc25
hIZqUHEGG9ij+x46Ly8sD6LVtJOgVuAWkjVNqNoJlzJArmfjKbjv0/Lywu60Uwy67wJzyFp0IzEl
lOTQxS5sFQLvewj8EjSclR3VKPNDgx5Ms3Antdtxh05Dw6UOtA7SH48vwop5lhcWiIIKSpPKGKYz
2g8wS6tzewLtbtXlVnxz6OD8PnbIp0J+cQ7uWDAjnfynUUuOsSMS6TX96F7YVwkMDODZ8feMliga
OC9i4oNjcKvGtXYGFnYnZIoka7t5ekC3xIMNWnYlgLZXtFFlWjHgS/WDJIKYWRDO00NzcHmAO6DJ
qKBvXJMVp5VfonrryafEhoKbL8cwDmp/ywz5CaToutyrLZmcRpOuI1KYwjmxHp+HldZPfgnebadg
yvM5XmahgwfDYDFWTqkJGDAjdUCpibWqiIg+EqbxiZqN5bgx8gpUEG2Xv48KmzV0mLMYefhEv11S
EcgPiih6677JHxOD0qIbeEMwU2UfX2P05sP10rfclJVOHl5aWAsl9JUxRmc5qm7+e47dnAxe82Ag
n3zLI+NbbI77dg+MLEHzTnahzlOlggV7H+1EI7daDcDF4O/GHsyn845Ls0QF+4HCBywHy9VrGcmM
bjeda4PTCrN2tih9Vvd54dtUDB/LgQAIYnpQXrMOq6l1Lq7izSOlBrpk1zMEnTc8wCYB4tq4Lis2
c4kFZrOppqNh4lw5ZL+oBthDKK2i9yz7fLxyK9ddWlibERn/IBexcMoxQDNm7W4hNtccmKW8UdyD
kDPiEbBlLvuBJDhuxkvzyRnIlxVudyr34TOOqA5101PuspWVhFriCG+sO24s3ZrHsoQCSyVYgr9x
zRXIez7AFgzZCnQf1JQKVRlt+Curgb+VkF/JL/BLWPBYT2UADVPYTWCB1ajTCjQP/EOfpFqdnAl5
rk8wZdcvvdM74mZedj56d479Eis8SBTtjfORbF7TW4k2DrijnyLhiGc3Or2Ljc222tnLuzfSwtR0
BcdM5QDgRnuhwNegSuaAlzXblzBzG7H32mQW9qSVx46ZwgYlZTltLZntJ62Oy2rj2V6LQ5eAXrmE
UlrE4Dz6H2AAo/ROA62Rrz0zW+CTNXMsLgwE1F7GoG1L2pWe/AuqyNG1/+JvQCRBpiAM0XqNXkLm
NDrZvidJoo4k229q5sz39d7+LLySmI/+D6xrQhDgVMYkHVNT0TMQEcSGFOkVKTeu1YrFEBcWo2aG
KJn4FngrJMMnGjpv4kFuGZXKtgidVzysJYhXiqTKH9kZAeAZIO2uKDIGIBpNgUiiMq0CT1C0EU2u
HoplUAMxoamRYP6k/mkIiVd9tBKvSSDAb/036pUaXsMtkskVx+dfOFxPERLeBw43CwmHTtPCbtJ/
WsUYJGOA0vN/MudLimE+ZSBI6JWc6zEB8yFGRapB+xq0JFUftGqRKp36eKA1e7eE4XYB6/lM0U5u
oEU9YMVxBIWT18QjLSCRKQEHM+HA7JSXap7Z/ES67i2rAsJt3ba153gJy5VkuU6kqJvcznP6fNeO
NHSe1SLTaTQKgn3Vq9AiaZZOONipZ4+fMPut/zdN3CKlN47PN+7rzq1bQne9RkoV8PKDN7S6ok9Q
ZYqI9NMbLekB50aDPnkgzJOnQ1sc4uZ9hGJ6HPIak79C+dErc61Lyud+yKDmis7NMtOKUbpEicWB
IlcZfL1qSz3lSi31LGQ6wKKZICQzRbC+MumOLQo9jT56VKIyFpSNtM6G11r6Z2yN/7jFC3sW0lxY
DjFWmNp5DvuVXYGucCRtNJJDZTHn/JrF6lP0vDHayq1f8kmHSp8x0IAGlbnmWzQYnHoddV/Dn3l8
QDYYfCDXC65l0AurG5dlhVCNFxamLGc8mYEAFfhq0f3NXusamaQsO/4vws5iR3Y12NJPZMkMU2M6
uSqLJ1ahmdlP31/enrRO9+kz2tJWUdo/RKxYIMcYPBXPvY7UJL6qGh4/21OVaUGio06vcq9Iq6Nu
bJe2fcKWhKACtgDOsLpOyDBshcQus8XB/21c3UatCSuuSERYCH8m9va8Dvp/7MH/OTr+X8vvH72a
aeTDZigzGUAkMs4QkTmY/U3b5ZkBEvFkouDpe/YlEM0or4Gc/OTCuam7H1ya7bj43vLPsZaCNf41
i9dKAtAKZ/LOO3U3ZK9Cdhmxaca817oRYJyD6qc4WWjZfCjZ5Tomyz0EsKhwW+lVZ5AjatVFrYOm
EWxBfFCSX1xOHBLGXTkR7LJ6W7riNAlBYXk9QRkrPw5HHEupToZlOkbn6Uh45/o/RqT/MqjjJXFR
/h8gp5AabT5ouNKKYAGSKzxKu8oFsH1pwwTenfAfQ81/OdX/SafO9FUfW01djyaEehVHYDsmBiOu
kWavT9b0/v/fHP9C4FL/SapOWVDFrGFQPLnzidwUy8//ugAOqraTA+7e3mY+uEmmMwbZ0XgjAZlE
K82wZaeeG1s+5oCX/qNwjz7qd1PijD1gJj4a03nAMcT8jwX5b5fCP7nYoySpmPSzoTiQ8+oLT+yD
etk88W5FlL8Z5M4jhEcr40iZ+1+Nxr/I1tR/MrG1SB/EeMlEIGFSdOf+Qd0YLiBZ1C/pa2O6cXPZ
pKe5+R57X3xoI4fs9cV8U6XF7of6VUZiiYLtm3BTV2FqJab+NJ/W1UkKtwT0005Zov9Hx/5vLck/
md2ZjB5aUCgRpX7fxptvZTwTjNKwWZC8Pn63UO1D+O7exfa/IJF/W6H/OMW3ZmiWnBD1I9Zgj4Uf
h/quv/5Xe/pvXd4/Cd3ZWvV5dZcpkJSbBXTf8llreMLh9KU+AZPjRo6n4mE9aE/WQ/U3PXaFs10l
PKCD+vBfU65/Q43/aUG96opVF/19sz/o++ydrKEgO0mh5Ob76VBcyhPIh4AtZvmj8qf8//ckQdz/
Ugr/X3RwU4XWMci4wZfZkypaD+L61gj5VzWND7WiDwaskESypRxW0YZHATGwivSYavG+S3sSfqtT
3cauzClYPazR1Uz9unuY6lumERVYkT/P2IHoRFsh9SlelmuE9Wharj8Jod9DvJ47rdyZNdP5rCH9
JyN6RCZwJu8pgDqaTStyypYYyrQ7bNEACjN7cRF7M56XReIpEVJfcXgUJGslr17HfqT2LVly20V1
MXK3TTmsymMxtqfZurWIPRUxhNPmDZWZIN27SJE3LKYjyJ9cee4Qzf5o1p9jGora5Eh8XM18zzLi
je/m/6IdjV9lTRxHUbyvVuNUxl/cWztz6Z18k1uX6yYf/GZ5FUtfGMDUa7PLnCLGFiGfUlter4la
lLYiNee4TPD1W2d4Tunc+NuQe8O47CmWzC4kLmtPmvlHFBcHcjtfp6xwrbx61pIlaFT1PbEKZ+nL
r2SZL8OShJIVjA1OoEMl7obBshE8yH12bNIOIyWVXbjKWYWDkppWo93XGgeXonvVhrE+Flfye54H
pbzP4p+6H10VByCyx+0kMzl9K9uYkOqqE4qUsRGHh3bWP3pTOVudlQWdMeqlZ5R69j2VcvtF+HGJ
LUuLVX9lLTxB3LQIdRKWyo0JkAyFmGiFsu0Nm6e42lNn8JWTrHurOtmawuGF0N+rLPJthO4t0bv4
Taur16z8GIphOmq5FkiL5tZTbu4Kdf2Q+rXY1YrWvyUJHuGWWv1tdRtsc49xspcNtyi5zONzp1+S
pHcEMg0af8WJop12mLpT0RtVck06J48sT4mDXHKyaL9WJV79JRGLpjUyoQm7hMDWh7xdkZr9RPdI
7auCnDg5ZHFYZruh2S/dpacUTvLIUcbGjbB7Wmw885LZFgcXt1aWbsI5rLulECyYvA/pUR2P4uqM
6gPROoW6oxHFAM4UHqflmPRQWvRA6xwAbMMjyVdxovxF3E6EHZQzLMlOdDvJJmL+UIjtKcI0pGSO
ghXa1dySR4vAxhVBSt2c5/zWsG6Nt1UkYqwl3/KmmeOx7n7L9ndhz6kd6Q7yZ7OwSJTpsR+SwMzV
V8Z1KMQMWhJhcVM1g+4nJvhXjw5dupOwx6XmqVKvW/REynYdGpV4wWzkUnTSqZM7ryXlK1yH+HWU
TD/WwRO3x1w6lwjblvljy+sDH2OdmU0KGPf0L1G7OZM1HFYxhn9t7WclssKhkm/Kqj6Saas8mdHc
70qicIXEFZSlOGgZoASbtykrknMqjKxYGioDrA6vp8xuatFRi1elTdxlzZ5w355X3nlCNG1r+HV7
nratdUxDDA3FK6fSW3ISLzq/XLbXqUWgTtTbZAnUovYSn8f3YtV5qOVlmsnQFfCTSiag8hR6ORkd
Qswga/AElopWpD7tGaJREk3mp0XK/M7Y3FpTnNroeUliG0qtW8meeNd64fpSHyuhijHmPgmGO4Gq
iJhqe8T3uPefo5IKuRwrDZNo2QqyVLP8VuzrnZLAaLf05r1t1Gsjr9GxjG/zfBnb3yHrbJKHhzXI
2yeTt66noEWDi+6A3VHqtWOMotMrB13YpWYVudV43vAmN9P2KCRFWAL2x2JeOl1qPUWEC7sTt6Ei
6Dd56LHQFvI9D3gO2uIE8mTF3jjY3dHgZLuIQNfGdRqwd0a5lBQP4mQLxQfMfNO6EX0hTl+6FWm2
AF3jo7ACcd0RAYHaONOdoXCkL76z3cJscBqSIUxbmh0JKiMDAcWeyKTS0/NMkEx9FDc7Lh9r6Zri
eVV5Aw1M3PqmdBiiB2H7S0oketW3VGLfQXiDgQt7PsbPU5fshKwI9aR4HrIWp/W8loO+3CcMOtq+
DMwpMXwFFZ5mkQC86EHPfTUqMuEDudOP3eLk2NBiy6lxpWmcgncrx0OsPHGSpyu5NiuWRR8ao4RY
O1j0V2o1Y0FhNI6m7RJxG5yqbvgN8TCc2spIv6Rbl/qL5kUFWj/dke/jWfiWZUCkfYAYDIPbxXAk
PbVZPF7cq45Qw0BJ0SHF11mT3c0YbMEkStE49STFmDGH6BaWf8WGtwuyj8eG7LYcc+9w0HNnqMmo
y6r5Xe3HyzLglo4hOdDH6lXFkSi5XMaujCS7yRulfaN4QuK1CjNjXG0Gfq9pOcmcDkgseGqfaX7u
cerOaYtmNJinaguVnF5S/VVEnAZUd63PmfhcboJdgwQMe0P3pJ4RS/eMdVSg9cdYdeMEXWA7Pmj1
uZm8HssuFSCAYNSSfKLhtj1MEHyy4REpZhV1JOdVHi7dpuGNKWkP6vO6ch5Vi68jPe/l0RnWhcBq
dxQ/zOzHIMluoI3x09/R5JBASVtzTkF4gTSLQbwU1pbiyLIvSZ7VPXXxs1bvlftRYevTqa4OTKPi
8qyvXofvLwi1ateG0zScc+/Cciu3p5qmRR3dKQplNG1jUA07i+RPML63LT4wf1TZHFvySQySb8rW
0dLbE1Ueub0zSL4hDd7YlpxD2frYrFoY80abWLyodKFFkw7HjNyZqusYRzGec9R286xt2WeYj3ix
2HPFrPmFfHa7khIv0/VP8yPpvLTaWLSZo+jyLu6LA1ZU++n+8EF0zTn3RxJC2w2n99qfOOgb3gXI
zbAse3w7HKkd3Wo9F0zpp9a4doNjDfsiGVx5aYN1nCqn7dqjBg6gk6StKu2lHY6ycIuU4tDLn0Qr
V2uEOn+YrkoqXJGcOC0GobhMPo0GmJKw1wXiT1ssJpdZstXFyczsNC+twvFU6WR01t1hlI3asbaV
ykrayfHbaAAZjapBUSX2FHsUZYls+Gu5lF/bxIWfGYqblT7kZXzirTpQY91f1REXpt4dN8UeQf8B
LcWT0bB/85BLwFARkdfbXl1NX65oK2U9SNr5ssxvzIvtVu0dEe/ArpxdmQzGtVadRDtahQYvu1oP
1tYST4ylCBdbqt+aufcRVpIfSZosWIAllMQni8lbFRmBEH2KQAagbfZm7S3jgZTTwIplgk/vixkh
UFSptvnQdYFWRvvGMv9WJVbcKROuZRVGjfgpZQQJpbxqbWoDuZl5YiDzzwNjpy0wbxDJNc20LeMA
4bulCtm6j3VdAqvD5ml6Ka0PWXwZthd1pazzmuJhIw5AGvyVIBWspqMwwbOSUsCR9exxlpXfCX2X
IxIFiO/bCCutvLRpc6onS7aVSgj1hhUrdDtj8uU6EMvsWzVaL7EGLHTvY8V6IzyecNau0r250DMb
9fxC4E98aKtyPs56T6pbNSRhsi77iWQVGzHv41RLJ31Yk50iTu81d/gO7aUV1N2ntGVelVm/y0LG
ap05k/6S6ZTvUPbB2dMr0e6EckrlV57RmEwl6W0zji9T6/YF9K113FPNhm0kHCop2yVNFBAz+oJ9
30FVhWCdKXGmKv1TLKJnYsLSNELtDfNDXA2KNJadTj45pyUsibo6czkfFNjFfXfcso/Uehc1joqz
kVuJnbPhq4lQT0z7c68BZOq13hNajpJpwWaHcfeh3xbinZFi2ak1JsdlMHddpFwaoztqDN3ipjxs
i4WEjWagi/wiztxaqnh8jbhTh5pB+bYel7j00y11tPVVVPWPZqFNk6pDKbGhQFwz7Tfr3xMqpKFs
SIxHCeC1muZtY3+R08ERFT+Rv3pmvaZS3QTpscE8pZufyUQ9lmpxXYYYpYHJTyIY9DzyG+R+Jcak
WCnalNe+q99XxdrVff5SJfOLDD6zyNd2PC5V8ksyCOGNRHcR8jStEfci85tSQExnR81TTLSjxAq8
DQQMsRdyL2/OnLB17cn9IWcILfmrFZTFzaIdoNa471212Q+WvJMqwre4/duZVUKC+JMxtmGbcuy2
mrsKMEOlz1l80ld3zFAOqdKvXIxv2vzDInTpxzg/nKgsvS7J3Chf3Kj91g3ixpXfevI2oz2uFHL9
nB4lRbSF4Vc3BVsilbp6VsyHMnVLAxduoO4aG4oFLFWp3hUtu1qRRKSHkIcrcpJWXznjGKHOtSvr
b1tS7Fezfm5T2AN9uZNFpxQxtEZEU2iuYe0N6kTlO4tdztYh/1ANHpKTIsPIeHLjrkk9NX2KUNdW
b4nimhh4iMLRFHflFwPGTnNiYkur91l508yQKmFbgrwHyZD26Uy2R5/sDcvXWm5q2pSDtozXbTZP
MYYZ6I3EvnIFxr3DQEmLYeqkOxNuVkOOZyo10fCzbGTAEnehvEVrkOEb3yEXT8vYk7Oz2n7qyJfM
KSPZj9Zu8kX9lIPcYoJJYNaQ+62x1+szp2fHDTNlRwWtpvggYyy5sH+awTVFgkgI21NN1zI/Yix1
OpKx5VBjBhl9rs8JxIT27j9cyr6xvSxI+vrCGQCdSAGQwoYN1Z4jxdeik2kRGOXQ6TRUfIPgjsZ5
UErOokMx4Ha7WWeTKljNW0/CDwpAeOxyV8pHkqQ4sqmy+zIOYzouxcq9mG5BztnWIjO1x7UC9B3c
Zo1PGN0F/UBHsQx7YUh8S8IzM70DCSkxqa0XD78RsZhpsfrtVHPG1XbaBVMcdFqBE+Rzp+KxE5SS
ZxQRH6I7ZEXs1plCbZy6urhc5toItZh5u6r8iDFmVGW342q/CrPqC4Uf4bC4vEXoN7qqCFfRU/R9
Xf4ZHD1LRdvhScClURbKMCttE9k2k5xwbD8MNZwg19frZ99cVVQflc18aSD+ixOgsKm+88krVrv6
JcLIbmv9pexDOTkPwhvp3oEwE1JhYhKAmRxP3xxcgkhN6yQVVEbRweKqnWpEallTg5PVWvpzt4ak
WzaM8SGp5/lda8XlXY3aHqjSHNW9INS+Mi9BVg0e+ETrJEnu66RDRwOdr4zkO6v/TPZaXHUYss/q
vuiW/RyngWyRiaRv102SUUzl/rBOYSV1P5uupydK4CdLjKsdVBMHx6anQWke23L+i2MaNxU7hShK
jGBIqsfGRD8VmdajuFq6vegJ3csaEcMqPNTy6vTEUfO5XHEdv8xiSoI4kv4EU/LqMfpZ58e8PW+9
03wo7TczwhHpBz3P6CqFU3zrGIxlU+et472AM4ZD/SrI5FTgRodFnRnchy0mHZl6alIEfp4hkF7m
SrO9Vp60+EP9Waf89bYqPam9XTROot7lCSE7Vq29tNibkq/1sRN1PplCQAxr+YY/JYVgBeXXHcSD
BGLXtITBh2QeW9a1rJFL/+lf0kV9Ud6F1SfcWwqk0ZV0t+n9Ir2N2WnUeofJsXYduKy12AWsQMmK
L3aSBHl97vjfgo+3gLbZfXEas7DCenNyqixocby0LkoW6IRnQyquDK8lZoguON4LFDr1s46pVPQ4
tbI3lvaUf6e6H8E6l0L1pMBErDfcFr+MLLeLiJHnS4tqrd9lyqEsmzDTA0LgkbrOw1cyunIaRtmv
kHxG21M8fE/5FjaS3+FG1bi0fhUwYdxhEmwTqdq3ntVcamPjOIXOFoOB5XsKua2p/cz8tKbsXGh4
Cut8GdtDI+igIfBVrZwlY2nkYX5TmpgO9LHNPO6SNXPlCgusLDnBJg7aPjmq5lG/aM0RFbmJkQ60
mca1voWppcv2YuOlBJmoLv0UShuJ8DmjemzDWp0+/NBle8oEAdm+SM4BokrrubTCRntLJASIxfyo
q98GBr0ZABMh9TOHWfWmdoQTCrqntseychPxp5ex+62+LPhz5V8zXTWm/wra8trD6FPSADhOcvkO
zjQkl6gJW+1W5adOO9ao56GAl6jnITeJgselt3ahJIcUBFv9U0VeQW55UboGoN3gYYdqy2BV2TLc
ZYg4wieT7iZ/XEkRGXGL+lz1KsesPwoALYTojifKkQaV2Tc1nts2OwlLtteyts0vLpX+pf7VWj9u
nwo9VNHkk3NPwseAsgNL40GxpktU1g9EcNpKw8MkqF58tKKABMbEfOazGPVDdVOTl3i54DUsbM+d
QmWTpE6WVudmoI+nqdaTEirTGOgiH247Ra+VsCGZJrxFC1W84vIG5OZQWEVgVBk7HotAy5WSq7BX
8ZCucA4/lm39onNLFhRhckIzW7xo9TVe7bp8iAaW/EmnnalU3gCUQFHF/pngyNWJzeua36xto+w7
MVmfugt0Ndswjmt9rZTnNjprFLQ1U7DCVyJ3kndlcUjRWY8K4GHug1tlVdg/1pyDmDP3MkuWvubW
VL6hf4zbvhTAeIP2o893M8Jf41Mh+03k0kQ2uHzwuYwkmEVizqTvSt0BbtpFvddSHxMWYtAtwx9/
2WWC5Q3qjgnoTAWyXVPjual+x+JTb/sH8HZYCEp/bAZHzXl3b/ytVfa+KJ3ddowMjUfIohavr7fE
XQIW0dQPS/m+pucNh5D4ra9iu1Qesiio6Mdj27Ce1cUFdrPOWQcOpgRKFcLOcgxOqolGDBCoIIPd
eJXagw7tKE8OE6Us54judD3r/Zhx74867bzEmbIJLtAQJUVXhVRANMsp+5FUPdZCtKCotnFmB/Wy
ELJZfsRdF3+q9fdcvPWdo6IpwoTGulR15WDRq4OVSIe+BkfRL5AYpoq0vsDIrvROlcy1qRe2obyY
lBWRU2+OCCO2f2jxkiy5PP5y7arU17Jw9DiIlR/NKlxNf8pjp8jCpAtGdceQg2t4MpyZOIfmGd/g
rMC2TDit1a0nDLo5j9k16V+1CgD30AuzN6EZyIqPxQoV8Y+KrhViR6dKkaljkkO+IWHLXWGBg+O0
LakYdsWap3oRqUfspDPDOVJvQx0zP+HzYdRCvplm9z9zvWOnNImbdYGZ7bqO4uWpJxiuj38j/aBH
+w0SbOIaRTD9tBmlGg5OyPQ1L3lZCJJdXLm/oBumFuxp8OQnC8T9qJDja9KiAC6J7OWUKzDQQUmE
LGzjwi26l1wnzrtk4HHIRopGIxT6z800HD3dl/gdEgMvGrsKijNJGzLXaWCc88VT5ZftV0lfZTLB
BZrf1wiZPOeyXjliydsnGNGNK9fgxCpPUEkE7acHbn1aVRNs2y4xje84RwuSXQdfQDBJXCcTgeVn
Ub3hgBv5KkEBAl584gYyIhzs5J2sf+fLW3etuViSXYpvC2Va9KsXrzNMYKCsgqNWdZQhcuHoTDrl
ObAj+Ic99+EKW1Iz3mPl1Ks45uT+nPCQlmd5PrASihaM0FGQ47Wu1Z/FAWonYK8rq68p4INxnRYX
9yeFPlJ6EZh3qyDJQqu70wIkBhnDsI32t47OM7bSVqi+6+A5CWXzbjUvNYGRo62b+A68zELtwnu0
t/Xnjge+Q/s1xKO4PCxQimj9mzpYe6/JfHF2asGNeq8fQmyrxfTDnMI8q9xlZhImjg/KFNmbYQZx
jM98/1At7DDaT41kA1h6l6x5jCeva3btvO+eW0JZcZj/o/eMoEKqrzFsRdOLbiOE8nfjb8zdRHJq
EYf6nWzZqHzMeTftB+YHoydzR/8q2V76LVWc+zETjCPVG+MPc3hbpAf1ScGGQJ4e+jdlDWr+IsXb
1g2o8rGKpR01CFGcDl18lH5siugoULYwT9AqI+RKBpehW+A5BPkdsuPovcTap5RyUnpDeQCst+Tf
JHaL/istApBWIp7N5VkSDn3n5ssuEgMaPv1PzQ2ne8/Un2b8BOQl89jOPmRK6ltemSyy5s5pUOqg
BHkvztHShp1+Yo5tEzivcusKIyis3yjgg8tNUz5HHADMB/Gvrh9pJQp9p8a13S4HreaaXuhbQyP/
bqUfRXu84/8YQXGyyeX1f4Cl+5JT7eyYJjusYyxHq3fMB2BxiQBDyfalZ6FIpKH4XPDKZ755QyCd
38CbbWatRnQTb8xNekIO9SVol2etuGWsqaTBTByr2vlRDYfm3CiBsbrR4oOWQAgjDAAT7hJ2I70M
uwt/o6ATw1byWW/G8jFyLcTHQfOMyBnjIGoql4jeer5tCZYHB6u9ARXP32PcOvWbqt547WLvFjiV
68HU+UDVM5KHr00/ZBGxBjpYwui0FDVCy1tbXzTGM+lLL/xuBNizcIyVucfhHkSg3nlsjhWXjtJ4
llS7Y/mD24MRe9l1614VFXxF4ibEev8Nrzgh31FFN6s3wZcSuP6Jn4cCQFBf90WcsKUdCi3I8l0h
ORa1KxE5Ju5iQ2CanNF+QevLKUTut1Du8jFga+qlD8ItkGIInFT4ovWSfK4DnXrJbEp2pmSnGWcJ
mp98GtqdJX/P/OcWTkbY5HYlvEbNc/NZydE+yp6ZnNybHmuEpN9h89W/9ScVSL9bFEcpHjr9IE1c
5hKy5Wcrel0SSCG1w0ugVpMotDfNzRiJcRL3VM46E/LJFqe7AVLq5jXcbv61Niqq5kldysOi07Sp
/szaypGh2sKTjtih/FUV6b2W0N4WYHkLgwzUVZ2scHMc1sod9OZk/O/rncSGmgSodZ6dhJSmuv5U
yT9AuaI/GK38JgBA2II23mfYden0HVN7riET5Fkrc1Ai0mri/qlT2n2/JqFc1Y4+Nruuif7ErPmw
JvNLkNOgZbRs53rqqP1Oz3O/nFXPMD1Zn7hY7Cr2VbrZK0QmCKS2Kbl18iMnXzJsBPkQmQEtOCm6
nRJKzeEOwyWuqP8xsi9/iFHfpQqm22j26kt7G9vYG9e/cVJcGCg9FxeY807lJ4uKJ23KGCxDmzjY
t/mT5nWSv5l+xahFG9O/Rd/LjE4Wc3yvVI9mvO0d1ZxPeYsH8zAd1oFNXIKJychrAKnl9Fw/Wv17
rIl+NmPr1uZ+bOQPQAB+Pt7ju+THabo39gC1C4nGTXevk0Xs/bmClm7x4pbjtdlOYGrRNr1L5i1V
soc6CjO+WtOER1W44S3a5VwTGN1fk+TEvTmv/mZRYx21v3j+nWFaxyAANgU+FhSGK6mHGeqigltW
jKOWw1F7L3qZDA939GEF+B6uc7yrpv0KEsuwilGCEj9YFfML5jyhJh02Hchd9pqcU3Db1yswUbht
TONO3MLp6Ji6ry63Cr/tzo50r0agGZFiEkxiH9bruf4x4FzlxnQFXAalmKarMO6Fx204EmeBhnIy
3jUz5um6hRyUxs5qYrgNvzpWKfVFvi1KWOZ494WE3Nk5+dycetPo03Cr3ZNqPcJ2wU4aOoEg32SW
PnUy72hW3SU+ZFQZIgUCfi0mVmoMjGKMpCp7nvhCwOv+qzDex3lnyOGKUxFxXcvPBCewZIB3mTjL
1ZFqrfRyxsTRgt+4kuz66VJmL5Z+WudzzpQVoFfbqwN8O8Dd1u2YOrd+Maag/W9Y4zA9uVHkUaJI
+DM+T+ullW7Dn/VTpLo9pp4efTcLAFaa3hZ9fJe4GVa+eUxe6+azgAlmzYfpf3J/59RnKKoMroC8
a5gc89hOEqXEe071SBlZ+OB3ymJbO4ukquhS5EFR3azp2E2eUFxEZstjfiC42FTM1/WtBfX8Fem1
wT2D5qeOfjXTyS2afrjKuejw3EXtvC2uxvNeHJxzdWdVKVyd6iWdSUuSSi9J35v2JH6ZfM2Ye0v5
E9UvI46uan6lBWQIyfRIVU9bnbmDyv2JYrCX9nHdH9SOGSCORIwYSzHcJjoJkGOgPp+9PFA7nfTi
Jd8Yp0NnGSEHFL2v8niLV6xvFnU9tNRxsu5aw3GTLkXrLDOmzwFGG756iIx7drfqre37IjLnd1Tl
d73TKWDUWB7dhwJtpaXYuPc3uUxhAYukcGoQP0oGmD4WQt/svX+SaE0aZ1B2y+Ypj9Z16l7a18xy
WA+AoIAVUsxwS/grqg9cyZrSt94rCk3prQNmibOdWFnuWtkxDNnSVQy7SURXvqYV43D3Xru9r6sf
RTuUQKL51RIkfgE9R2LNpOhicR3UEg99DtRh34x0NBbZH/KhHb+Q5B4NPL/VzRcYY25f0QRbonqa
34W7E8xwFGBpdA2BmoOfcmiI4UKrVG8Y/Z1iBVbs/Z5hqiA3XjSetvicr+9t+hYnniV+iIzoUvVV
z61AOy6it+jMHg8FCLzF+IfgDjHVny1J/BpL4RC33DQRRo8vJti+0LzpGcesm4yfEibo0yeW+Unu
0mtUsAzN46phcaXzciDqq79LtC8zIRCZXydRKM48oOw2Tq1vlXnQGsxwGNxtlwYuXcwAFCL2dGwi
zonY1dnaTf2dJecUZDqOnQ4SSdztzK50VtLZaBiS7ksTnpRyhhw0w8lH7skOiQ2Kd6iPVeJnW0UN
Aa6tc0u1umfks7dq8HGKGOBByS9DMduNZJxGJvr4OwuOIj+M8Y2ISWbdsQVByqbenoyO9j5/TBoc
AaZC6+BAgZjIzS7XCbcx6cLLwk/oFZk8g5gMr2bzaUoB65JmHEhRmE9d/VlYrIkUwIXq1Ezqs2TK
TmU+CL17f9TTgzpcSn5hXHzy04wMGqP5UKg/UYNb9msmQs+XaMDlJ4H8+ETzl23A5ohmlzo5ghXO
UVHupD8Z0N5KfJCRdt2gQ0ay6lb6q0DeunVoOAq3z9r66uP4/i0H1n8GK0aPaRNOqkHdnTqy+jgv
Ccyv8p0r25SAEw3dnqBol0b+0etAqMWCp80rOAgynf/F2XksSW40zfaJYAaNxLaA0l2qq/UG1hIJ
reXT/6d4N/yGHI7ZXZFGMaWARET4cQ8AMoSBF7W5y+VPgw4/0e32P7PZ+H+BKqfZOnZI6yE9WsWZ
qArxUlASRfVLnyY7Q8BkyXin88ZD4exZi7nPRu3akUkw7HLzIUjOJixjGDypzdD4s6udurYPlrV+
qzaLV5nG62yvjK+uxvwa0M3r+CjdU+Te63q/GtNdM6NTBZc8ZKJkXNpwV+goh/easrHEcnYD3+6/
62IpUVdsZ2tmHtWulW8j5THSeyrtT7v4MBkxRe3WMpFbFnHNxsmcyXtCImx23w7tMc70+9RkVs36
MpntLGIUs0+zBpdoJxXVmXX2+fw+NDxIpXslxpp7bqw/7DF6VFy09nK2VrnWoz9BPhp1sa067vC2
szjXnM+uZVLCE1gbFLHpEvEeyGnHnr6HsNuN+qMDVlxgIYiqZ0sJLw1D7ZoGI3KU/hCh7jNOE6qX
Rwi7CUXLyjJUuSp1696xw+hqmABCVUhNn8/F1nTDa+GwvMcEHC0+9TBZ6paxVSpoxmx+ntXbCIgj
J1TZuq4fU4mSCwhlBjcykL7RdOvnzGWVniL6nTn0eAHIVVuYub7pXBl4VewkXqdW/Vq25kdYO+EK
JRRqYZIHEQCQmEbP7lCN6j4/BcqqTTem5uJv8/EdDMbwpPB8D6zz1D/Qftbx3hV4J6rIzyGS8g/L
Nn2HRQjzwqpppxLC9AVOGK8OfyLl3mBJEU0oVhnXGC6saEKE0wAbEg2P2dgarAmsivtUKPtKUwZP
KMbSIpdD50Z1fdFeOyvytXwzGe+WQP/S12nL1aC/1yMtfgZNUeZoJWiW4ibQkUJcGJ5DkNFcVsda
ls+2rV1Dnpthqy+B2c1drFmnnuBNxgQTVaxghMVOd8rgTWSjFRivpiSjUsp+WzfZXT90JqpWgNpF
wLAU66pS+TExzHmOyAIvUBpzUVemtpQh37fjIpN0ejz5CDyHJq/Pme56glNEGcuj0by5MUvOCRqp
+q5gg5Pljy4cqmWUX5Zy5xTZNgo7vHFdxHw/W6vByepXMVtQXGxZBiupJ+VkCAJtSQrIj7FB4exR
RTrahiUUBk+LMTzgU4qoOqfscbJ3Sr3S3V1hrcPx2ou9yTZT7AHcbW3ZXrisw1XLwg7kLHNmVh8r
zCMNGDANNEtbxqPB3F9zHrGq85jPCWmK5rdmrHfMV+hGi9bL6oeSrRkh3c0JeVtx9qa8t61lQ9RE
47sRcyaE3ognS0dnkc4bOgAXgxSWViGWHY4GYwn+sCoIsO0mxzdCPm65DSux7Sa56iAQOp3GsnqS
w7Lquk2VGtvKbE20N0qmGOYQ6Jnz96m6LxinduLT4dym+G3797R1CawxXsv6i8FZUOfHNoyOWrFJ
9eFudr9NwbA7o0Op9d1kNavJ5nsola2QH4bJ0hbFx35GWtQu1ZrSc3P1XXXXrHz06xL8xa2D9zqv
WKATB0Ak0HijZvpKYb9HjjZT+bAYsOmeW03d6LG8TkHiBZVg253pWUEECVEocLh9M62b2iHucyw6
96uvS3XZqZPwFS2MlpoVfGsFPCo3tdE1LJQsW7DhWGXfQmYZBf8C+UCWPMnnTAXpbNgI5oTuHgTb
8FEAuTuaLlslcbzpKncvxxElj+U3UEwDgnwxhszGSmv0ZFOsGLUVhQly1jO+EX0e7+OxYi4lzxWm
torxSJfkBwUxzui1zQyJOHbF66C5q0gkJ/DcYxLFl+BmUDSYO3WU9zO+lQzqxrZtdal2ebeyyxsh
dhytvWrG4n4G7SwG213lN2gXzt0bJDH5gdza/WIW2cYF9bcoqEy6kxhvUgGlYFxbbvkKeSnIakq2
Vl3a/Xs/v5nVRqfvNMDJakgbSXmCR0/xQ/u+0Y+j41LrlD6brQPdWugtb/GnKYn+C+y7BAKhplDO
Hap0+z1RKjoYxfbH7Dkvk0dNTPZpQuZmlpDSmt/obS0x/LQ/OeXZlk9KzZR6p+bF7YbLI3InM/uj
tLnQjBeYllWXYEdTIYilUf2UoPyJ14uXKAzXRoRYUTGFS1TT9aZWbFkbxOaln4ZMmGakxnGvIBx1
f+rzryT4kD3jTm5hMX0DGQxU2FmMH79lSjGp2rK2V3O3anBHqOfeXDvBJdCORtDKc4Jz04BCvFrj
/BWV/bCLmyeRrtvU/rayiDUr/doCF2OX3wpSvjBO9sDegD5FWPHb0kvah8jWPZt8WGfwUmjcxGg3
7Y28I+8aNmR0YX7FMmpTRgznojpMEuAJelXoGSp/5tuy3tgSEntJvJ0zscmBq2sxEC51K2pz9AkV
ZU/ZuKmCefKFhy/YCQhXDQWi0nWXbxHJfpnG8Wou63w4zsM2Cva6ODVW7IUcMUn/1Nf3iE5Iy0OG
kLpycyZvQKcutlxP0axVr/JYQ6GRffLWK/KUUI2b9X5U3rrBXXFoXyKzWinDo2mYRK8OeBMMP08U
62JR62UpOEPfcNKml9AW1qatZzJAKP+XRdChm2oX/vxelx4QEwUyN22RtHcRnViWzYdQI6mbOYXB
EKjtY2TV6SRS+0YxaetM3aTF+zyR+DGaXj3rnqa9tkGxc8eUz4ELNnl3HNgp/sfmNg5Eh9R+sg4A
Vm8WDjP5Fq9GYaSRzzB8nmwsp0w60nnnsr9an/2slAgkBHlnIhzgCmh7Y+U7EzYEKXQjoH0Ur2W4
KsmHKRhgJ9GmLydBf7etRH8e1Ql3S99EJaGqCNp5inBttrSfFYEodjMxczBWff8jK0fcQwZUi17m
3bmTTPQ59kd0rVBqk6+q+DxcBlXxndrFldeX5pMDhoLBo7Ctc5kb6wify67GlYxxRck3ImOdo0Lh
3U2CG3YGohz1QPq3RKeXsiT3d5qfk7lXgDc2WqvmPACZjtRRu9bDw8gmp9IxxaLS41OuLFMAka4g
YM4waBcdBWVBFbge03qj9wpI68gMkELs0inhNexTfxoNcdeO0/uoMDc0LLX2hQ49XDjufaWxOs0d
75m4JvVzfeuUGz38KVxS5iPtbFCImuWQeIXrnPUGVTk96cEDlHq6TOK3ioUj43NX89Asq2sgLgYB
1vCEncomAfE0Jp8BzVddPcvhVeNwk+KhtZ9Hi6mu9qgyNIxvRNBzbCIWG7yOz2VzdAe8A4Gsqjtn
QmQKrFTbOJHU3wPcqhnCaTijyRVB4LsUV2q/Mm7NXYdwHsyVyyTV2Q51Yr63c7Uc9ApDc/AwRv3G
CBw/S0btQRVfQad4PBasKoqeQKTYy2ADZNRG6UAED8pHrYY4UOL3psm+w1kyJXsu52ZbxcGTwnhB
7R6ikZGstAFuGitNNtIZdW4fqN5C9TMuvwXnkLAcDSNAeGfam1T9nCRLBoUBV2x8ZpE4MLzoZqEi
J1ObYMsBfeMctwoOTGed5z9GbiMwtkQSjVq3V0epERb8WQzPdodPiJm8abo875J1M2Ubmyle2L0X
pKR38gEnFrg7FGLP183xMDx2A2ioqeZ0K7FvMVHRZ9Qhx4w2LWU0E3RmU8Pt08T1Kq8uyLIpnbwr
XhtHvQ9z9y0rMwpo5pf2lCmwBbdwB6DHdZbVT61NecfALbb7A4HEsbKCGw/bce1giIJgNhFEhF/X
dDt1fMPUWZGxkAryBoJ2ZkC9WDb4dxlbwQuDXw6w6tvWy4+eXxaOQ5Ogo4TtJWeCjBmTKPdKdxSs
pfEa+gt/qp7JdYRmMUIvG5hykpbcYevSOs5JmrmssC4Zf9WSedn27bZTgUBmsWfL6QJb8agBtdTC
S9toHQUTe4wZzyjPU8gvVmmH0rljBHmoewbfwj5rYbEBn87CoX4Z2SObdwX+IWg1Ep6dlr/PUT9o
lqd5TTzTtqm5sSyiDcufIWCQV4zuS5fUSM+SrlvB4ZzZJnMZs1xhThjJOD2CtVfbJnXFZnYrxq/S
vMtjpn3UQqofFm51MDpIM6HVwMbqLtAphuPGj2OLri7kKmzUnroUJ0pjwaZLF7XQDC72YDNAcqyj
4oirk1SeFhyLqb6zqegNIVeNYFgsPI6xfeJSryCAhc1zlQCnDOOmMI0TSwGR7h7RISc8Futh+NYr
Z5/F7pIAtPsK/YvXe2C6W2fDJuyrbcTb0hoY/v6x0IaVFb9x8G+mIttHrrMJmjXNsewO1mMAs1OW
7PaGWmkKzQuY7c5O74Fh72TwGtScjlwowDUymu/K0Fq1qNvmODKKFY8lEXHFwFYa+2yDemO3RnpW
vWr+NiG12qDbVvmbyy4m4h9uldMAG5d/ud2zYl475wsOTEbvoYqQAsfW+ZHyPpDTbdouH5WJRs3q
iGTyh7LHRBZDj6O5MeJPzLMRvwbDmfK0aJlhldzFQBeKs1Jb5aoX9caVxqomPt6bblqMMYZbuvS1
ISDgp2LTK89DlaxtkmzdaK+PTyVmJL1nr5upeiJqbjKHraW1l/YKw8jbTT9wsMcEtnSfrjXIjakH
28Ry3iT7bfsqXY+OyVpxDG85xpsMIE9PbCgzwARb20fUQSbmzaAJD01/HYZoXU5Y/+xyZ2AhwBS4
JFDx5oPvTL4ppUfsBLtyzAU9co99vmBaRpsUWuMugfawmNJl8lrbH0p0VW0ffxH42uukf+jlp4Mu
r1WkunavRT7jAY2Hz2ks8NaX+atWxOcyIsS2MdqzNjqPclbJL8hmr3SnvZLuS5eIuYbtdmKrMRWL
6Spv30MoeZsOFsSa3wlDixrKL6Aknsd7ZsfcW5yehZOswwL8PEHKPHTlWQZXmhlZIArvs/Bmm1xV
XbxsrfjTYnA6XCflkXo/qoJzbyFdjQQAqOEAbB209BuM5On/d20CB24Nw0UFSZ0hbd2p37Q0J0JE
6UIX+VGvJn+2st0kLf2efVkwsUaLZzJqx6XoIHA1LeTsTrV1aU2funA+cv3dSc+z6Ly0VgBc9AYk
K3PDo7DGdwj2InGXfQBEHowqU+XiVh0VQfao1UzzaYH9MG47rov8poTf0h2obMZyotcldsPIkbIm
euIydDaqWGk1SxYj6NL8yL6cVavXnsPdTDa+KYx9kiEutyLYjYlxNWO5SizDD90RI8a6jNeaAlkK
2t6Zvl6v8/ioiOAeM0QbfQ6DcwmnFyv8wuqLlE8XaluKr8t7zbrEinFumLPXTnlURtWzTbEqbNW+
d8YEEko6xoomjgCnbFhhRXyLBlxXAwltmYjNdydISJvtK5aBpsP/K9eVFKhUS2hPRKUgnFVYgbuO
38kaV7OEOcIwOebPQrxD/s3GZ4lYYIA89P6oUMNwoJRPwp4f6Jm2Nk+dXEMbcUP12GOCUtqPcU6O
TrqfKpSOsPCjPMVa4QANTZtknNZShEcF1qAa44MVlzs9tPDIjNaqK3Xdx/+zTK2KqZO6qwKmBlEp
n+pEXZLfy1eA7ySCGC6aVZsNx7AJvBB5pZgnuPw59g3h+GkxwNA1lfZezq4tGa0Q8ao8N07tdS4n
6oYNDgyutzpw28A2ABu3mp+GDGlPxvDKwdtpz2LamgE/mofNkmL/fpbEt0Ct31Ngl+GV68N0L/Dc
otm6tMyBeChzGzXmOtursbhrqSS0iqGB2a4HEVy5v3KVOD3luwCSN8bEq82OuyQtARPdElQqLhVf
M0TrRWHDF6zl2S5tBrLoGPLGsV/TuYeRX6HXVMOwc0r7nuVbpd9YxaVprpNcG4ZvRsa+ZEKsGY9t
VVBChzQCyyINjEVVYUkrViqqqyFGL72lL9GtGPkpHjuM489Y2raumq9DLdHXszZ/jvb9QG1WzmdX
+crGZ+RwWvSbI5SlOATzWmL2giJeIdemkwW3KXYV5INoNqrUPvqmBDLOdiODGD3fif4rNGbw8+jT
0VNm4QrPPpdcsKe2iA4jIeAspBMfcqZZC4x5b6Lgz9QS3XjC78IUZVpOPMink8KN3asWVgRtEXXj
C5ah1v2KjB/N3sxNc86sE0omMvGE31ipjrLOfQNHfmzVh3Q+12a6ZufrskY7MrJLnb868dNU8xzE
ay726QDLXoOLG8eabKqkFgwpb3rFqnCwTkV+eqMQ0WctilYotGZ2DrXyYxCZm+IbtmtsMDdIqYtK
vPliiYNIkkvXtBv2DHlZJJdIvBMbE3UctyvgZ90WXtj3fjEfTTvnP0aRCxBEIp6tSsVoERAVS2Ke
bqbyLtPvdOobdd3OOzJjGewvZnKQnBFD6/x0E77CZVFucehGTCWtLQMj01y3/anqvIwxV3g1w2WV
U2RDZ5vf1W03FoMRkTwq0B1wEpBK8g6YfJEYH4L+GTUBvkrpEV5rHLrKsZOgKKy/TYDxXJpy3eA3
Qh2ITiiaisXjFbKiCjIvavLVMA13ZYO4cYi6fTO9TqYf25anJ/s2vjTjwQYY1aNTqSpcmjJ5LTNz
6wjBt/fpludayXe2g8pbu1CZWCOVD8qOLW054z6M2syRlk0q/bkVu8J1WQuIcYsWt2jRtUfrSTV/
rCyH67J3UTg/xtW7q3UZvhWsDtWg+bhT/UlvwR+StRIDyIp9ePtE3QdtOr88vBTTaax/nRks87Z8
VPvuLkKO6RyCo+u90ofYxJSlrMOHML5dFdHFcqNdxTetB9oK1cUz6m7bGgehThaJqJSwcdiw7S/Z
qG1zxGxMcfcgwuIFowYAAILAijVsy1jfBglByb0FVDLNuT/1H5ZlMC7qGA+E5ZpcLOapNZ3/0JFU
7ni6O201dZr8ajCJ5MzvijglmUVSheV9y3TF7sNxFYiWXWsVbW81duuZDWFGUuPuZPLUjc1jVBfc
7U2osuHOImPFbHX9HCqa/XjL7VN9m/7eD3ur27oag4PQZZZgunCbYgQTxQKFJUWZnqv5BNqZaC9J
XXhzQ1IBPHyF9vzq8Ggfw2uFCGRhnHDrVRDX72Z7rm3MEhN+sGHMvvMGs/PUBNSoHWS/Vj05rByu
s47ya2g/paHf1ZW2E7csiDI7l2QX2YWINkV/qRkco6nNWrIIGYIJhGNH47GIZWa0rFVlf7HciJyj
eNwGw3eIRdmVNHAyuLg9ZVIupvKU10Bq+Ot7Ok/2z1p4+wbtFNy6xxIpxFBfU816IfpIKbptlsav
RogfN8+me4ddAlemphtKz9Zk5tWfhxTwScPVsGy41+ruXhDXA7Yfyc+p3eqRslT1pXC6LerKuiTo
qUyzqyQvi7ppBlUjW5ASnc0M0H2T+RYmpyzzQ/BsqNBogm6YzhGp5gvqbPIDQH+l4pyzefaMIfDi
Zimb5lNvyzX3kt83ct/RORmJ4lmoj06KdF0Fa53JkByv5kRhZl8FU1e/CabZc7KUEpt0LCXrf7Lb
BRetWFu2Nuw7gJ0quA4mSxlFtS5v5QVTt6p8w/LbDSsR4WZjP5XNjJzPivWg0ldARKJApSbPqHBO
KgxfTH+hJYQ52/iPg3ocKSWwvOFflFHqz3nOc3xujs6g3DyRF6Y7RfxQVSuMt3jxzxFi6ET39ggv
Sn6AyqceQx3fGEOGVZg9iG4ZTPcamSzKltsSS2vprmrlbWgBa+JVZ3lj/Qb3HbLfV71vgp0cHiZt
2webJFT8MToH8V0Ke+r6o35Nq9U0fOXZ0s3fI1R5+y2yEKeeWlTU6FVyVgxParp0WEI1HHQGnEpO
PE1OPzs39PfZecyYmAvtBnlGd6FDYXNKODTc/mJbfj4e9f4pN6+it09KaL2VPDtTcaQG9tX+iDTZ
qN1jJXed+2xQLJfMwdM+KJaNawcn0Q2e3vCjRXg8Oh0TGM0KK//MoXNObkXYYQNlX6SOuTduptqq
EkR+Iot7NRnnmdZQiTZH1wLtmWOOqDljxpgZp7aGxjKKadMpAiWqaHaBU3AsdJO+7gGwvArblZY9
V+pnGk/rCi/JVLKlt55nAnD6iP/I2k9GsNXieluX1SZVcEulylrDBCBIhMnu5G0fzLiU85cUngji
k1q0LiNme1dqKp2HBj3NVHPrIvo3jPXK4VUmLLLPdQoYG21DWxuuc+0Lqnhw4H1tURBN2PGq7I3c
uTup0kQXeIJjeemdnON3WgsycsZs3donQz/pxlYwEkKBVJ27lFa9mQ7C0hZWVdU705GBH0vrBW2C
wBFk7loSIYWwKPnFe838DHWxifF4JTOKdgKBj8ohe4Nb3FjYOp4sArLU+CMTUK8SaWbSzTXj29Kk
qBXzrjaSQ2Y018gE+VXSRyWM9gFshqWER6uJjIUoMaG18cYVcqPPGCJIWBuLySdqo0cAzC9k/yyM
+qmM8TMMy0K5Czoio6fM8sqb/ShBJb50XKo9h6txcyrbCQddVdnQ3bZh8Dnbe6bbSPPFIqBblPqI
WSBqskVXqS9KFbwqMbIwypRtk3YgrS+bh3WdLjXAfLfZjtHKjihX5PQTxvE+dyHYMSpQQVkFQ7rp
Rnbm687tlg4Ym9TyZWBfZBgdWtgcS2VKcavPUxy4ue3utJpQpwfdIUbOgQVKGOyirLWVH+OJZ4e5
hbuwUZ5CvfZdlIE2lQAbl5B3BNYdW5U/z2i7+fRVuWAgCpIMoS/9hCFKZHcOU8MawLSLQIqgAhcG
emCW5svGrO6DIj/ZqTyz/nk7ZuJcdod4IFSp674BaWJlI5RTmFg+kRsvWiD3QWarXiIxJ1DlI0O6
C2ZYhySAcYpHgOL/jqPSbkmv/xIGaP4SeJeE+Zw57oDdZqF6H/MzhufFLTLxMizwDP4hMvE3cdS/
7gguk7i3VN2C4DNXUnko2/s2ePrDB/hNhvevi4IrU6pTaujaXlWH8gaI6vVh0mUMimihDmlTWb12
yYA11qotKnqJ5vrdhQJZyZwl9MEf3sdvUr2MX6KOk1bP696FzpnH4y0+N8XPjgS4mn34LnxK+rJK
Pfalo3kGyiFm3qD+4aWd330Ft7f0t9DCujXs2XZ4Mowmwbpkd9lhoGLIG5fM8qClrwnrOdFusNdm
Xbrvje2gbe3ufWwJOmi4wJRq3bp4FXGDRO1LlerLWHG/eIo1csP9y2Au59u0FxWzB7O56Nbk6ROV
msuHqu7l9JxzDDfvRqVtIvgP1cVkHof2uxweeYZifsKS6QkcZkE5snqi28SWskvNBrye5Pe5o6LF
OM+FbeDFzxZ2+MBGEqcm4azizn5Xe2yV+abq6o2WtLtcKrBIJktaqQq/UvoDvdrp/LMxxXlnoOL+
90/610/3L/fGrxuR+zJJiyxXZxYxyruTn+2Cc7GOFh/+U7NJ2oW6Bi1RF8+Kh7UOVnaxGxbXzhcL
htNeuP4JvU88SAcVFnr53+9I+/dfmvHj//7SuT0EVmdq2WG6cB5jIbS/s3Klczrd5EKPkQ4V8X+/
1r/fswSS/u9LOYEsu1zhpYpYaluR11g9SccYbyPy/36Ff49uNexfjp5WqfPQiSK+oR9zqRxtSOjy
AHX5h+juW1LhP389w7q97N/uChO8JNSYCx0m8JB0/kibPx05/35mGr/GJQduU9hpU6QHS18UR57s
FFhYfTuelz/Tg8kT3fKD5/AP61V+8zVZvxwsSkF8VzTxORJqh6f6QblnBHsLJiz+8AK6/buz6/YV
/u2rkkLRG8UJjbtQ7zckn6mQQ0r1wuKCl9rRF6VrMPQOlwyEb9IqrDQschQP+N4Muj1CQdHE0paa
f9chgvY0NJuKNQofcfMc0fFl5ORa50qeXS3dOPgHupAs/wntciAWV7X0I/D0efhUy8fU2o8/1nR7
AYcYuHmT5fex8aSQvVkuYaTCkyrJQrtBJ0d9ENjmnnuoz9ze4aI2uyUQ7YU95kvnitYxy8fJWqmE
riSE0B4UyuTOd2gs4Bo4qHbha6vhMwAyw/K6nE2c/Kt8QEhZE3t5fzPpMv3/GRwIKgytHvuC1IPx
SbBheR66d4OnPRURR06W7FNkxLk8oeSPJekRyg7MtxbjYiAar18EJIzlTNWYVQ5PzjNQgGXcGRRH
dCFdv0EQw0bZDFubNKouOd6y3zLjYSSiGThR/2pKjlYmKwGQCtvsZiic4cMyodxlt4qy+YjxlbpF
Sn2hqjbHZ3hO6xCnmfmU6uY5ig9hAWnlnjKgVmIuYgaPzbKdto1uQgdfhX7sgm9WJLXjyRirpVV9
zPkeoxr8w1ONs89mXUzJsU88F14rjfmofk04qLXqWptRR567uOplf667/ENPHN+lk9YoJLOcyQHp
hySOTPvEcj3606hejuRPMMKgL1iI+EMPcmI9ypVEuWeDehlusuC9UY857RnDoNIUJCITqKaTkQMs
t0lSnmXGkcpoRvMxALpz3lUyrGGWgT3nmHScktbDYPWe8TxhMcEHGDeP9bTr8r0Ot1JD0ENmVjFh
AlHMU9nqfgRRgIGKidYcPBad2zMzJtYv4oxxxnNnHrLsQraQFm5dm+ClaEkDMjj7qsHdmOC3DF8b
PXoRUj4l+SZXPbd8TNpLmeu+1of3Ct1E1vcY6VkwlwtPdviVGkOuxyJZgNSXgLVdVlz/+1z9a33J
P08+TEL/eztzifTCnUpAYTJ+MD+RB6r071FD9wQD24NH2+jIkjZgTrWLYp4yjSwB8kihKwZZL0Cn
RgM/a8IkLQ0OQ+X8KCbUfNbeLD7vJYNTlWEF3WFPiL+8gLMTu7GXYPI4dpIOLNauPejgyqFG5vZI
tlrTIAIeBmXXpgdF7Pps59oa0M5Dio6bglylzaWcNlPcnHvGjKmLAFR27TpFDlhYUl6syP0sAssr
xFcT7AMgMhXTSNZeURqWZTteknH4MIJ+Y46TZ5DKMKaEUOvh0ZzfxnxrtAdnnv//nlzWLwXXKOoh
N4kCOQBFzSCER/tVfwDVn9+tP0Q3/6YuN6zbY/lvR3JSKZowYl4ifB8/88/kx/xpLso9jVarrcVn
e9D+9Eq32uGfV4th/XL489s7ugEAfxh+WBrH6Y/CCVZ9r5sklnv1Tn53f8gx/t0T+fY8/dtnihXV
VkWgJgcl57B2lq6h/OEH0X73R98+3N/+aDkE+pQ6c3KQCiheERIZ11gdPsImJRWxURGRI0Iy8my2
lgNDfF9pHTY92k13bJvCXBdpW+y0fA7+UKn9e/VkGr981I5c3ZSdXPpdkHC3RApPUQ5u2KyCuMb/
vs3Fv39m8698+r995lx14fdTZbxDqMMvRhRjTUQfcDKBwVYYL0Rj4hNPV/BGhxyKpkzulOgzIJ9e
CWaAvtHP+uMMK658JxVKRJRswwb5r1ZWIt/JhGNWQx8ocSE0zH2z3rcy1zfAp6Ob36PK1wEiMJ04
SYtJI+5l+qlpVxn3PpNTj4dqrR0aAuOMhnF5Er12+bEA4idRxU15ZmhvNZtSu3HlKk+l/NQS9VLP
iL9x5vcSSlMjj9uNEW2Ujm2GT5V56dm53mZHkJuxZBXG+FZGhNezFaNDQJvcneJCe9Hz3A355zg/
6jXCncyO9YiNiVkAWnmMbBmlpeP990/wm3rcNH4pYdWWkYxlN4hM7VoqRBziyn5RzPDRDLEy7YKM
xGHiEPo/dCT/Xgqa+u2f//0Xz/NhAq5R921Y2lenTpoTSiWGkqwoXHL485wQmdTxwe8SAvSEY53/
8EF/UyHqt5jwv72yqswqZ8Rk7JWmRuWdg3yVTPZV6ahbcqjB3BlDrJQnS22ZkX5nlbrslQbed2Cs
0jEFLxiuumok/nDx6797Q79UxYPMmj6UlbGXQ6Pg0k3bwGDbQK68RoVK2leEKvw16JD8Zu8gAdq6
CgdjcRiYbUr4i2OOn3WS3sCqtNzaJPKTn5o3+b4dsExWiV5fRofKRS+C5mFw7Rg6etDgK243HTER
EbBmOpP904km+MMp9tdl88+j2Pzrw/7tW+40PY5VkmkPdmeT1ugwkStWBaGb2Oi8LnCQZxHx1PJN
gX22REFrQ8bTdAqN6KbWQfU00XfeZdcyndYmwHoGGinZRSrYKBlCHdd1txlqxDx8ykNdIt0Q7elE
yyy0d/99pYjbpf9vn+GXB9douoGqJ25BNNiAiAlx5anvwfv/cXZmu3Er2YL9lUK9s25wJhu3LtA5
Z0qp1GBJtl8IjZxnRnD4+l7pW93tk+1UNgo4wIEti2NM3LH3WvDIEzaJgOR4JrWh3sY2CSsuSJqt
yOT/sB+qu1i99I8a3xDs9r72N3QrcE7r6UojmY3bp/KAG0JKA0bp1WmAsmzc5IVoNvhhY+Y/d59p
dk35Ae3wIytvHMJufCU9N0he+Lx8Y82pkY8z8slMwpnWLtNdC2KC2ndshWtqDLoChN6s/knJeyNm
+S0UU89apu0dGJspCskgvWKzpbhgmvhl+PrTczqO6r+9a2PU63IC+3UNzn9lbtIdG1jX5NzOIjzj
2uybhyTOmjs7bLvzaOWTLjvTsNRVKwdhl0OUIV0EM1akGyKwx99a5HPKYxeAdOYWMbwXc0n54zqb
U4d6oODlJluzSL6Gi00a9Zpt4222lht5FS29FUV3/24LPpn3HC8MGqfkrvBtz4EzrI21uKNoGTI4
Xvh+AWBr6Wx5zLNhZi2g2s4/fjyGi3TFt+0VPID6wlJDP44Df3q8JwuCeJLpwKhvoPZjf3pBndH8
+IicGYGSOQiIWbyKHr9u8vrxmH8618l6u2F4SNPjuYK99lBsEVjcjm+g2OfF8t+MoBonE43fkTLU
GKN7HfiUE9TpjWeQt1kMqXHhzZ0ZT385En5rjp1QtTekvXuta8ciWYkTqU5KSPrays/qi3KgM6PD
Ly3Tb6cpTL8BzD8RUmNfvOrlwhof+T4gQcVd9Q5+i/bKI1TjX1oknZkxfzWP384ny17VQUZ5hJLI
BmCYavUuJ0QPfhDMTr+oDNw0xYWGcGbR98tv8tvJTPbgrSxjb5WJYz2JFxMigHPp0Z1Z7ekn42po
OdWYWiZapdC9UzXFm2A0v27A5wKdv1bVv1246+Ze6USS2HVTwrZKG3Iv0sh3ujmVNgDRB4dls3Ap
rK7IwzroAzkBsQ2ODM1DtMztiDUn5l9w6CZ0CVl3RDxKP5wNk5BkkhvgY0bSZrEaAdEXWnzltIbY
Zl4kriRskcXQUeikqPkHS1Z4PywDmidO5oB0xHjy3Wsv1yHBBgGwtEz47xIc8TyrBoo8MquEcAG0
8Osnca4XnAxf7JM3E5moGEFaYElQ2BlD5vAmZoZ9Ydw/82Fn/RpEfnvWcWM7lGBxishM43VDLiXc
9sheKpfURFt3xbIf3HZvqCo4xFEjd1lODSII3oTit2paJAxsF+bqc+31ZNyKxpzEBNcZeG81X97x
ziPlbYzrC6vjcw/zZMzSHNNJxBCO11q9x3dhDCvPh+1zSaTy50FXnKyFWxVY5WCiboizhj0FaL3t
Xhli+W81BHG63u3iPKvJWr52PBg/lvB/tgBsjbZ/zVRyobGd0wiKkzUsxcDRZEyCk4yEMmRCTn9e
ql2SW6zooivPnw6TObozmPQLwyJd6Ot7OzOSiOP7+q0F1rB/6jowBmoTH2X+o0wuxJGPz+YP06A4
GaE8l73xpua4ob5LiyPkkJx5nRrYaOlMF9b95679+Pe/XbsTd7IuyuO1a2QOeKs4LS5MgOeOfNL1
G0ghbpNz5CPFrksfenHB9XWmG4iTlYjE7poHms6BswUA6FFfkPcN0/Drl3mmD4uTPty0fRhqBke3
3WiGjCQwwPavvz72uRd60oFJmRrC5HjlPhW4gjquIzOguPesOSmtX5/izw/H9E96cZQH4aQyEo0s
gzJ8k019BxDGG7HDr4//5/nf9E/6cVz0UwiQuNw7JO6HYgpmuusaW0sBO8RU6NFQGXv9jFyH0oDK
+vVZ/7z4JD/kr600ykiDm6yi3MtYvpapaRMRN/N1mgG7KFNJBQqE469PdWYQMf2T3uxIWVIHNSV7
qqLSG/E45RSKz7W74dGcXdpKO/eWTnp2FcdehRM22XdmySK9qGOIvrX3mrhk5lawDC75kP/c4kz/
pHtnQ+zrZtACxaXEgKqnLH5yhyttpESw/a6i6kIc5c993fRP+nqda5llkX27V8KLH2te/FXgl8Hm
61fy5y5p+icdPgqT0A+rJtlb4UrF3xJ1ENWFHnnu0Ce9nX39TgusLNlrEFNzd4BevKybCzPqub5y
0t17lxWdrngq+RPM+oL6NrhzOoDH+QQ299I4e+Ys3kmPt81EkSx7fPZsb6l1887eR4I7I5gNIE8+
vn4F53qFd9LvR0/v1JhxlgTiWLNIFIIKWBYz6hKltgso5KgvjGDn7uekr6dxlyKJ5kykWVOnQMCS
WmavXULgbxBmXLihMy/eO+nlPg7gIC2hbI7+s8p+ZFkLjOTt64d17tjHv/9tTu1y2w+GOM8BSdwq
ao+hlEddfOHxnOnRv4LXvx2ccrjWNEjy31t7kPmScj8izbeiXlrlhRHwTGf2Tjqz1UmlVMEZZPcE
FY5qyQuXfu65nPSHsai8Kuo1CkimAc7xW0v9bHdhBDrTatyTXlBoTZ+QfZTuE2MBD0RA6ACtdyzb
WNTwBi/pjs88G/ekG1hZNRbecVukhF+nGQcz237dZs7MCO5JqyfNzmqcWKbUXOY0F0J1rkX0nWRa
uzCevj7HmU8l0z1p9KZOzMNL4nTfhwlYdadQ40HXCkkeNMORHhHPm8Ij0tovkyVZif3Snwpzw4rl
Ne08baOHqr8wNp57kCd9xLeDSBZOle3b4aBZ1/ieLjSyM1sIpns8428dpI3GzKuzPNtXIDV8tkKp
kgAkMJNvwfeWemIkbZfSh87dxElPqSZdRl5eZ/uEBPzaferaCyPIudZg/PUeJBtnU+T46d6btLUF
Lqch7B8jPHAvzanHdvX/fluYv1LffntKMrMarSo4g9SwJ3RwaG4D7bNrIM+ayeLr9nbuLk77exgT
4bfJR0ooRZfWQxqQKkCWQzldUtSfeQG/YsG/3UXqlKOjDxE74Eb+lLUd2dTaj68v/swDck56epSY
mt9Mabaf3tQ3/bX6DL5TGvz1sc9d9kln78xOZdS7Z/tudGx4eMZzY2kXYhDnrvukj3fgcv47CUyS
BIYe88lZRXdfX/a5Q5/02UGQklknIT0LvQf7gyR/GhbUnilx0N9Bgg4y/998Qscn99uLdavckWHH
E6ISCXmZBJ7x9T2cmT6dky5b1HjpIALSYjoSaa6Klbj1i6vq5dI8dO74Jz3Xl61deCFtHr+p/o19
/6NwvKH6ekYGx9e3cG5v3jlZtKqqjCNxzPOT9iy/aV+qW+2eCcP8ac7DH95mHixJl/76XGduxz45
leW0ZWdWerqv8ciSHvU9fLSPuUsz6gy+PsO5laV9Mkq0oqdyHZnhvnij1ptkt8ybZc/Gm3sXfGed
/PVZzvS4Uz+4X5euQKmQ7d2I2CPB0LJpLtzAuUOfDhSV6Ml55/oFsdrcRWmaBBeu+syCyToZJ0Ru
jg31PzSmieyOQqOy31TVACmyrxdfP5hzpzgZLkrhgoeYVLpX0Lyokwfp4RAYvvRxcu7wJ0NGLosR
ny6TcZ6zy3I1xus+uhCJODMaWSdDRC7MDqUkh+7vQHYj1GkWw0v+8PVjObeKsMy/DkBDHdua15Po
gbNx+KZuybg42qAP3c/2oH62rxdOc2zkf5iGLeOvp8nqGPxFyk3gd8MdMx7dETMwZvo6Zk8FabN5
oZWe6cjWSUce4sAPYtIm9+QWwOCyO2CD6z6YxW/VpVntXE8+LX04yqstaHdMmRF6W4QrVPww/i3d
ZsWWPox/79Iu1Jk+d1r/UMu8RbvMY6s7CFPaRjISfv1GzjTY0+qHROjDFNREwZUGyg2tsvajBJT1
9cHPXfZJfzZ7TU4+FdDXHeQ3wbQQ6Pe/jvwfb8P/CD/K2/9uMu1//Sd/fivBqsVh1J388b++lTn/
/efxd/7Pv/nrb/zXPn5ryrb87E7/1V9+iQP/68SLl+7lL3+gejbuxjv50Yz3H63Mul8n4BKP//L/
94d/+/h1lG9j9fHPv7+VsqA87f4jjMvi7//60fb9n38/Zur9x++H/9fPbl5yfm3OMZqX7G//87OJ
316Kv91/VPI1i99Oj/Dx0nb//Lvh/sNyyEzBf6M7hs7///63/uP4E936h6XDavENTzd1XRxrE4qy
6SJ+pP9DCGG4Pvkjtmu5x22FtpTHHxn/MAzDh1VlW7bheYIwwv++0r+8q//77v5GtshtGRddy29b
J7vrrsEFmIZr2b5NCaVnn07tsk3cumswNpTo5xDa9XZrkqNVFdgXNcfaWI34SR5HtRaVL39aE6oB
bObdofL88ll31XBowgqqXKq5xQrVl/+UWvGrWZdNsJgq1S4cFTtr1wHOlKMZhWnWCPvDNZNxZ+eE
a38dkcGPynCZvY4pHvoRn3Yza1yvfI6GvIu3o1VUWyGr4Sm0K9DltpneWz0iJkdHkA6buOK3E6gp
U90kh7KanMcgika0dwkFzrJ9t0adI7Y2qo/WTlz8AsokJxoxVqzzu2KEpu4HWbHPimONZNYdojhP
D7Et35Okc8FUgFV2qFHaotDB55K173kYaM9xkXcHasndOeQKXGUD8rzIDilmizS1zSEK38iuasGb
xq8qp0T1+JtazxEFIeVvmuzf6yYYr1TlZ9ehxyX3PScfBs3+rEHrUGWX4oubklc35AFOLom/jQcQ
h9RIbiMqXGdTRTynX1fpjX16IKXWvenH6r2P+a0UkHtYmRSytxKk+2A7pDb7RAS1zv60ElE++9Jq
pnlk9N1B6mDl7DZKD4STcAjo0bDoXI4wuPYnbxXAoN5wE0LT2g5BmK6vs9FKH03BY07ySKycTvXM
6dx2eLzwzuB6xwA1oaTu6NADL2DSocXdTI7BnWhcvu1WbCHLFm3q6GSU3TdRJjYqyoZlofMLZKi7
/cIMIuM9lxyzT01AFWBPEgAGx5dXjx3QkyOK5vhwk8gD8TDkTGPVGNifiZu91kXGGc3+HUX3awM6
i2ojKuePj7UwO6D3FrdcjDxgs8aLG8LtUhondavQ+fS8sfm0rTDemiUvJBsjF7ta+24OgXNj2el4
M2qN9dMowf5HnrpJO7u/LUa0MKol2Yh/+iQCcatnAUQUFOkG9ALKsUl4rLOHhtlkmUS9e9DiOr3S
uyBeu6qn+N6TuvckUh13StCIg93B1qta07vOfYHR2vFLBLVmX65012HeoNve1Dlb9aIagivHFuY+
LXz8Y4ZsfsTkVYODGUB3mGmEesZUi8jtBiwVrRu+T3ljbwq3QE5kkyu3caVnvpuitMA5jWUFmFV2
MIeDxl6Y1FpTlUm6qFd63QdVrRniO59M1XDwJ0o6Ud4AZ2gPPQ3eK6n3Hv1BryhzMu21a6XOXS16
87mSqFESC5Ix2VMRuWLmGL2Eio4wTU5z5WW2vgnF2N+PgBpvaPXyuYk0HfqLVSuU5DUojFqEN61D
Bbk79WKl53EPVrDkoyTUnXpZGr1xo411cO+XbkTT6vxbKeJ0USekxDuiNvbp6E83ISkIMzKPoaKk
qgMCKAT8KJVgpmjQUIadrxCQC4CZQRF669jEp+v2iXPTOdI8iCLoH0QZRKvaww0/2W64yyrq/XGL
D84e7oL5mnPa1Thk9pbygDfpOu29zlCJslANNpkBxOn9wr9xYlNbFBT9IZIGfV/wbpd9WjRAAANK
hYOq5gqp4DIVXcIUvo3Mz7C2Gtv/QC7yfqc066ms/fI2krp+kyCZfkxF0OyMQrNeW4Tsx+Ak+YSa
A3hllsPh24H3c/C8hN7R56E/tsKJn/3MtZ9l5YCpAhw4IQr+5sZFuXS0Dk2yqVE+q+cjUqeeXMS+
ANdoFW3wZBvaEaHajciay+5WkoqyaY4VzXBXwR71ZtohpqyAeuiJtncaN0ARSDK1CCrcQo2QwJ6d
nirZNtGmVSWnGMUWtKf3qgo+mg4KGAC7jRnp7mJ0pvhBtrFPyXmFttSj75OFpiXBCsFKC6mhcZ7b
pDC2elegZmuGdNMMkbtspWhueP5w6CyIb6wWk0M0xsXKq736MeyphXYG3d5FWONusTVpiBw6QHqU
6VA05cZX0UTxgmqlD6IsxCg91OTV4H5fRgbcHMq6YUOWBgRSMPcvkzS4p4Yih9iogRFM2vd0CkCZ
DSTo0FWoG9lNsHj3kw1fzmgMYyuLARpC3LH9Rx4rhGxd+cs6H/ylLaMNy3a6N/6TN2XJPSAdAHMd
9+tpeHaG4VdaqwJIO/qbKshQzUBSKK+yPDdhSowUTdclr0OPQwoeK2XqIH795oo6W7KD9MagQek2
laCiwoVkQ23NBVUYox9QsSMAGzZK5Eut9/o3bQw91gDVtxb187Ypq/yxrfzpSbB3ezUOoTh2CfPG
jUKDQdgaDfRURW1T1OSwJ+H04FEpHh839qTZ24H6vutgxHtt2q5aGkaQLRzPoW5Ig5VsTDoOqCIH
7Rm1cAC5kKXme4ytoqRDeEzIjXKByNfmzlGBfzBsv1sOdUhO6nGmYr5D6RpZyZ0WhveZlONNaPf+
VUzW97vs9RImk03xSll8C3L2k5Vu9PPKNOBQ6iM5vLmPFWikJjlIrHLVyOkoqWsf8nBk+7R0AneV
p0BCzCbM/Zk3UPoCfLttN36QG1de4Wh3InfQEdNSXVDYVCyBbcIuUaXiPfEc96q1vOjJcAbMoq11
JUZlI3SwZLHy7Ti/y1qnvB5DBjWnrOtZHUxAO+24vDeFAR2g0UnyMqoYQFlZU/YkdAzn0V44Vn0X
uwSA8HbT2pvO2Ngcf2Vr+a3UhmIRq0I9FH2bL9JE69dU4hyqyH5KRwqlNEGqSkO4kO1h5GMRcWyL
CdeazHxPX0XOWNOIW8/a9S6S1ryqkAE09W1rMgHEufEtwn3m5NMrK9ij9CqOVqVv/8T0TDPtPHJa
SR+j08Y2mDlQt5WbPZixi4a08QET2YPY5SP5wqxvtDllyO1T0EfuFSMNitfe1FelRF0CaFlhsB/K
nwAy2BgJvLhBZqAPWy0PrENb8DVIfrh/H1c+JO6yl8hco+mz8Ztd0wv1oNttcKiBq7Db4SmUoAY7
vaE5LvKaec7pPXOd1F65tOO62Ril1pAMn5nLqDfHVTI65orMR+vNjL1imVEaVy9HcwC+37WPDpPb
PoeHDSBq1LWtZcixQo+iGT29hgo8L8edNY6FePSG3Hkb9WPyPQvfue220ZHWUS3GQLYAfLoaXrY7
rMxy6FaeQvYnZEltBeljkW93GZw6s9yZdrePJuCTSmbOsnWEvUuSIl+XZb5He5ACRXa69RFec6Np
jBPQDp1Hs8uf0Uj2cHBAUHSuhZs+BwJj25DHYvLKlrCGEXJm5lFQbQczkA53Qw3Jy/Sh/zE5DHMd
X8EC+QCkhNKeNmWBHneyQMKrESAq9cZ0tEjFV6oG/VNDGgGp1nlHECJ6BqsW72OUOuuk9ceZaM1x
yT0FizCW05UNb+Z2YFFQpHX9Fjp5jliv+dn6VOpa1pjcTaxXoHoM1nU5WqyGlXdT2dGBGgfEowPh
hqQtxAOQ60PnRKASjaMsDSDwmomhQ7vjGmqpfNJU/GGyfmTMbm9oG/xtUSlaVykmfUulBrZgEYwV
43iqmfsuDTQ8KrbtoVdUssduUDZb18rMW3pstdUny957VWMCHNe7+Ltw2/TaFthEAoVoaj6ONnGd
Tqtf4gr5ZmWUsCgnhhTZ6vpcLxXb9phirzwvJ8mlqWIMw3E7lTOp9PreplrtLvc17YduRo2YU7QS
rHuzVchqJxNvg2UU460Ka+2e7DBSSCixDV7tMg02rAnbJ5uqrSN5eRq3Wtxaj3wT24eYBFH4SljO
bcelAJ34dzfAyfC8296vxMbVBBaWpujqO0VxJ2QjB2j7rC2U3AKdqF5NJ3ffmSimrR0rBWXNCaNb
RxnTuitpeZHuSZyNvfvUD0m/pAjwKABTpY5HPUPiGPjJbWwW7NAYqhVsOFEwt49Se6/jq0CV3UId
yms4Kq3tsj+ZGIAY+FS617CHg26GKyItD6p9/pKSerrI21ZdeQP2VzfqmvngsH8SqhjNc2h/HwAh
zXtNf8wdeAOFq94b/moZEtaj/bLXL5mnr2WQUgCs8XWST1W7hE790lUJkkSQtJuwwYFjhSK7VmH3
ksqcLHhdaqtBsRoPCd4w3o3ROybeFGedunenau2lUHa41qdxhCxo9OkulA52Uonx3ougQ/o55O1B
2fDt2nhvGRQGp06TYu8YrU/dr/Q78sPia99IYLsWLouyMQ6XgynyDcufO7cYf47Ac+DOKSq36a+L
KZG4dPrA2bm6He6KutOWqWkZi1jW10MOvkLwUbpoQqtcV1o03VSNxGzmKh3+s9YgWhnREGsFTFCj
u1bp+M7Ymc6mIvI2uWutyiai5tvPV7B6noIm/wau8SHv7HzVOW2KRHj8hhZ2IZqW4hrVPw6568Hm
xIxY9dF0VeaJe2uOQfGoDRRyG675NEn1I8in4laSA8d3oB5QttpPe+jizObyPa7scpnm+iuEJCwc
0lcL6RUst5qjXyJPIEeaU/MotDK/Tri3bcl6dwXp8YEQw5YIPBA2ACLfszghSXmYDkQQACHEzSt5
XK/FcS0Va9B0B2ZJP0gXKStbkjjh9g52+lNLi2Te6fZD0GufQ0EbnMpDiZa97Eu1coYeniCctMJt
x+sgcLSdA91zNTmUF5l6tZgCuEVtQZGs1LVnXfUMMBr0LomIJFUpnFeBIttvU2NvJpVa1pNV7qhD
QzEjKnunpR4BC6vK1l6Y3LAs1WeJsMAUJUOwFKBTliiC4PkZlHpGnbw2bVW+DaU7UrEnBYAyW8fN
ySQHAnEYvpEj6ZGgr/yfvu+3C+XZ4RJq9q4WBl/7vvkmmLl2PVsiBjo9Lyv3qQ0u0a/J9ElYC4ON
lZ9jB46sH00KXjRoUEE5Gai0fNox9dmJ4/8sLfUwNdbRt2Hs49i/UrH67G35ZoYOxOt0Z7jUEems
KeLO9q/LIriKS+ZNIjk3EarqjDCQZqKVqIFgWoLE3aH1yhURwqci0640P3mELd/vrWrU7qsg8ea6
UX46KciuxsCQMm1DcEhY0vmS6+z0Rkp455GsGqBxEa5DXYdI5T8D8QvmnVFvFPiTKmWa8yRJ76XX
7jJ41W2WsnzvNedBMUmmNAhcPNqP1BvgRPiphSul/95TDppT6osUxbkJnR4DVQL0T5PlOrDcQ6kR
xTeAIs3MJJcwFrCCewab67WHB7Bqp08aOPKuZKTgvhTrIIdNHNr5Hal1SDF9qJjU7REAyB6FHsIi
0nB8wTZl2n7SOv+6ktmwM4T8ID4Hzqsaf2SFhaqKhI5vhhY856Y23VWJIKjcMFz17Xddq+9KW//I
LbBcvv/ag3FILO9a5Xy5mPgFTP8zzACGVKy7jcwwMJ137JPha5lk9xKVdX/VTxOtrTKxdGQtojOn
+V5p5PO6uo65S5gma0URXLs5aR22ZkJbDaOUhWabLdLsiItrah8YX3LkQ+UUuoFo9E0PViVgqMzW
1qoCCtqa66a0dnkR8lWnOZs6nN6LCTEJl9PO0npCcFr/4GE+dEW0KfPypvAiQGHIiqWZMa1KJDmN
M88jjYgAHPBNRsLOKitK53Csps34TqOeVH/wDcrm9VoBUidzahI4B8rYxxJR3aeszUPAXsQ8+WzK
3NsuC9aln8MqdbYNxasOXxW42XIyPpxmN0TxU0bNgzYCyM1l+OIkJpMIAmQv79cEm4JHt+uzuQVp
MOgp4VfKxe5uF3faBFObDFOOcu9MycGImxYOqH1jBcm2G5p+PnrZM2jIe/bj5nFQXkHG0uY+7Mky
mR6rCdXXGMUYTFKiGbiT73LmLUowxidjiHYiCw6WRDURQgbN0kgBMvK3UZgG0K8lQPsq/GYWZAkL
R/5wgvaK72GcDEVOAVupR5uKoWw9GCGC59al9UYRIWGYX7iNp8x9aRqDb/A08eedq3lgwVOjum8r
9UiQUF+3mabvojATYI+FtU6LFpRwAFDuadIKKGgyKglg+AWcgMBLgDm7jIqR1k370jMozi9FRxrm
kWRZ1O7CIIoMmIvQ0NI3bH3npJ3/kRkKga1rswiI2uG1Kwt/RgVAubP8Vu1ZqRbv1N5kz5MfNttW
n+Jd5xIZJkYwOBlS2LygGDeK3gKYMz8IsaF1L6RxC3kV7ESbSLxikwbOPBF8lnfBLnOhpYcljGG/
/XVJ5RMrE3fulnz+6DWfey0L1cVYdh+TDmWbbotPxC14wGOId9BzhlsPvvZxnGjvWw1TGgITQH1d
BGoenZ9a6uCTDulUBcCwLGtpoKK4jag43FiV7n9PpXTIf3YUet/oiL+Mim9tlKUv4ZjW68ErO6x3
R3pn3xk7gWbhTsUaVx9pkp1LnFqw3qqk/ZEAuF443eAdvbReyVLawCBi8RkmZNevs8ZV13ytE3A4
Im9rOlzh10QdKsqxZuw6xAs7toMHF2DHwu+RALn5UG9au85W1IDbm5paiDtvnD7GMAmORCikqmWr
VkGZs9IQIR+8eijibRH33Y4Zpb0qyKZaQ9JFG+82po7UsEd0EMfFMmLyXY0WIYJeMwiTmCHiP38c
H6KyDLeuW2fvAKrd+8hGcW3b8A5dqe2pKMbKErOMD1gY7yB63DlNEM0LOZYLRw/p3LD4F4BNm5cg
9saHym7Fqupy6Cj5OKxZxsgfE3GDI0J0nBdG3mwsIMZzCTGO5YveXuHtzB7ruuV7WGfEBvIcXUdl
Jq4l899162gWEFTX3IXpuE38hMiNxO/qFZXcpg02BNu3tEMkkp+91bBadeKHyeSzJa9qsMIivK4E
Be+dV3zDoYLL1keGHHkFyFbZ5cgCMz4YVkLYHbYiBAO2lRTbLEdpCHUzvaaaM2WYw3ZCrre+8Cwb
YHMeFWrLYcu3KVXyKijLkS8GqeEcOL7YpkiaXdhIfLIJz4GWuQwDR9/3bTUhj0SWmZsdiaCiZjYf
yJmFJrgt3DxZxH5SUpM7gsUJG/DRHvyymF35hTWocAerRX8ZdL4RO6NJsCIzqhhHC/IwcFY+Kvu5
7oVkHvAwVkEBPST2jWbnmUw3IXjWQ4ZbTlbjeA8kOoISIQY8t4VitUxlID7tu260vZU9ouUGsz7t
6rYrF4lf5hjA2A+uy5El+TG4mhBtm1dRHs2nJIrvabnde5HpwA8dNL5Zwp4JGzbuIjaQE7uZfAhk
pR660kmXE5s3bDT3xXPqJ3KJDMTdyYS3Qci6XKQuVdmNG2ULZRr1mlgL2yaOZt/oNRGmJkjqOy3V
KA4f7GDF9ezLlurJIXXMfVKY+bXhpT+tpo9W3WhlWxko4KnCJYDCN1eO/YTR0bd29F/jVum9PKi0
gO1bYSGM7D7ddHqUrexQ/pBO1c771PGQ7lrFJk5luo7H4VU1IliUyF4AwhlTeNUBi7/pVAp7O2lJ
fM7zSd+Nqi/WkSWaXSmaes9WVLJigboixrVUqu5WhiV11tuwWI2sQIeZI67SQo2kcxB+c4dCv/VA
FOKKoKVY6pEVrxI7/VBxbsJ1joatOVQgX0Wiv4qh8JaNTdpsFLaYgmz2wGGOEhkSkbfyJqwcqirS
OQXv3qJjbFiBjihmjVYzrkfS2xODcR+VaQFaCSpj0UdtC/o2g+VPrL2pMljTedN+S/ukW/qoLOaF
A9ixTLxmN46mj2wOpN42sbMXNhuzdZ2Jfq/413P8OxoYPUhTLYyIb/FUeTiDsgCsvn0d5RZL+8mW
E2h5fAUqtAYUzDk93dVablJhofCbI4gfVOmd4ZkgmDLIyayguzF+UGnWrsvcBtLq+vE6co4spams
ijs3tdiJMk3nUVfsmumtj/B58rs30cnqpran/kOT7GTqmiLbdMjYFAvYMdyP1VSvW5IUVh0xldsJ
L9KxVEYj8hvTB/TC3DoljjF9OoZX2yx/8myVE3e1sieHL59FBgZ7wWX6t2PMLhelefi8XHYLJ1+p
R1Wr9zjOw5u8ZS1DXN/pnyqlDTdVTPK/mNp3P/q1i8tBpFOgJQBzgV7KUdb3iS5+K0YXg0ajN9+t
LPZvTc3KDQwoNnUDAaMMS3MzFc91D6x9qB31IwcNXuOZ7W2bXE5sEZVIUGIgfHE3YeR9DiyKiLfG
XLmXg0Jp9arbqaIYnvAgomhhQfiTmkvtuVJdtyFHrttJx1M/xODnd3rn2uxaWZZzY1beZ1/YqUJK
aLk/ck9v966vrIMLX3anpzKMiSbzMA0fSlfsEuZo2IXcQ4cvQZfx9Nic+/QbdnybEUmNG7HBaQ08
gbA7GnFGjV2dqR/0d8vmdIkzgFGA7vJaw1e4q0FHb4txJPylWWJdGyM7yqZoF74j/Nu06YNtGEcx
q8m4kZ/H5IxkkY/KWdSDz/LKNfDeZgAnQFkQ0YhoOobHrrvtyiyYVzof1g0erBb/H49oiMZkIXJ4
7XVShJs06urbyPaNg/IRFuku8VTJmLw1RWN9r40mBRiX8mQnE+pjfbxfUN7l86TL5nsRsCk6k9nx
2sqshYbsDewQ9wSE95OR85k82rh3Z6rJXlXX/y/2zmO5bqNb27dy6ptD1d1opOkO5GYOIilKExQp
kcg54+rPA8r2Ibdp8vfwr/rKE1fZEsJudK/1rjcQ1R7yS2OXm63LtP9lFSwWD2vVlCYYP3rG7OUx
wTJiHZN5sAsczIXZVL3L3OJehONn/VrVdfE4WWR9/OrsrCqNKy7TniirZi8PIuHeSZPVVzC0xoff
nB3cE3grOc966RPHSG5Hxn+PehNkt02n+VIPLjM587GaEwgCheuRsTQlosEnTUZ6B9Zn4uNWlTjI
j0TXFMusXJjpoxKQOuZNZY4DsdtMlL08zSewHFKyvjNmr63rSJTBSOxUTqJc5OvnKes7b820OqxO
k7aNho2fhlzUl9NQn3tjGT/NeZuNJPc0ZXpBlLGxGdzCkSfxFM0wa+kkw2uVOuqi9IXZkOkqSP+D
qFD02yZPiaWkOEzpl9kXyKae526880FR/K8oFQhUMtzgOo5chcqQ6aldbLLB4ERSU/1LSVkykeUL
GmnhM2LqujhMINs2TX0vsoDuF+Q7vZvpejhNCQ7/lgXz4HzLbR0TGgkvYaDW7XHRwyQ4IVENy9uN
8lo75riKvfvBwo7ljDHNbaf4L/Ng+OVDFjQ5Zii9tFxs1Nzu2I0KsrLKlgS/u2gsDLmeklxURwov
eTKB0piQYH6W27lg213JDkm7U3bxvbAa66G3+vbcGHrD3GVRoErGsUmlSfAIUmcV9UUIDlHlV24Q
wGm0cI1mBBuwke4cVtQJRqjuhuirJevJZey5WTA9fBPaXVMZJ7NA8DmkYq4Pwo6+iBEkBn9hUESH
U4oTMOA2e4Q1LZbI4UAK10Sd4R5rXY7pt6Hxx+RQD4kg/qQJ43g7MP5Iu0OgD8xqZNFWpworacDK
2Iaft05G1dRM7qROMXGOI3PjwlrABjYLs4jSrOvPQm4D9Wygcx9HakkgiBXa9pPfpw3w/VDQyKVg
vxi3OF76mFq5ntaFUtWv0HJs80LhdZGvbRWWz9YcyAujEhpLRS527U02PbKJ0xqTsDyurgWFkjiJ
YYYmJ0xPCY7y/ZJABq0Jg+8Gw+uPc+6adsuvyKcXLYVr7GOvrb0ivNK9cjahZrnjEu4E7hqDAezt
G+x9yblpag9RqjM70HuCIR2OssrLDKYlCeYf67w0PGIWR0Ydz2OxxIaTn4Sp5BBt+P7Wnu9PG8OX
2ZE5Ty0eVAInmdZrDo2izU/JMooPWsg4uMKEuL+U7Q1VsslLa+Mn2hNcc8fG77YeyTyUdoSFc7Tf
UaOdYcZ+hOk2sHFkY7Mox5rQCtdbF7NNKBABp1e8TRLXmgl7f/JXMcC9cgrioaMUCJ0SpF0bnfmT
eeSSntJ+qziJTzUD8XAKNdkDpEcWpG/MrbxqATB+1R2bRcnW2Xo6O5RDA3EBPz4b9PpkBATZ9IPt
n5a2+TWrCViPtHuElExtEosOycpzcIlCrRIH1/EZ1CPEjKFw3BWl8SYknHMCSqsTmuyAWFFKlYO5
7Lzvk5OX61QKj/gOumt+P/NmXiKZMtu9mQNN0mIFol4QGBQZbGPMp7bO2LfkQOXuN9c0c3JeJR1h
PAr5EhpVFqRRNnUyzSxUdsQ8AgWqi5kMpKiOvpWMQICTyiY9xXesurF6KzsLp+A2qygOnam880Bo
SSQgbMtw1jrh/RKmMFnZues7LrxOZdlwGCtfEu9Uq3KVNF6wnpPC2upCjpeABv3xXDCKpPyJDtuW
BETSnAiRTk+cbriySEUg8+5Sz+UOxPjIEKLYVjrWeMsZl4Bj9XrAg4v6t77yfZN9IHEw/vXaEVvl
biLGtPaucyJ8GX4OB605hysGpqfCxajSCOVFJ8BzPRRGB4nG9yyfFXCbTh7nuHEO8nHMv4o+QWtb
jmo9+NjjM+4Ta5Dgk24UCfb6kOi0oPFf2S2lY9UENgOCmYqcFogsuglv0C4I4svKA/IM6/YwEGV8
laX2SVBJzKHUdBTIdGuADh4VUfxN62wztFWAa7wPouWXaXpMqjQIn+yKO2alw4OKCkC0Fn845Ubk
0IfJSW4mP3AtDq/HVH0fi7xet41lEIFUMDYbcOCy62BrEqOCd7w6mlzI26rgdBL+dS3xqxZVMuwa
3c/EIpndk+f4v2QSgkiRfoEDHYPB1CzvMJvTR0NjueewEgHh5jA9TUlOXQaO5cZsgqPUMMcDLZha
KIsJoyfV/IudKQIIhl1hV3jEZVYtDlLglxqQB7f2yN7a4Xjvc1B1Y1icaoMYHxk80Efd+00bk9gE
DcXSw61lYYsXtvjiz1MPA1047oUmkn3d6unBJZjqlDhIGoBYP5kqI77TxPrdlTODazck0wwmE66x
EEv6cZT4R8YPTkbAB+NYZl6qg6FjIVdQ1HeEf+uvjI1+pUa9mK+OLiBj3G6caT4LVe4elZNDsI4z
cuBDI4SDwygCVfv3IlHOoSblupqsHegHFtWj/hET0HEY1Qbtw3OSq9M69366HVQVW2GN2bBL46+V
1zcxmnJC0KKdJ42tJPKkEy2ot3E8Zfal8vjVG+WmR1NhKgIk/KtM9Y9x/LWw4wtC/vguPL0BZsOR
PT7XiIc2pJtdqqA0dlk7QaAxs0enJuyUrMamKfz7si++JW1G6hbWZNXAuL0Szqapff9nTzZn1KfT
TW0p5pHTde26wFqug5N/fR7ij7bNO+xNneQHjfAGweazaGOJgA7YRnvedqiB34ggOoj84RijeKLb
MSE6NLVFhW4XRFNZMVG92XQsM1xy3SggCiN270dd3se1JCvLTMiqFjEaFaHH07EW3GPvHdgDLJnG
UUG2apV1hj3pZdaNw4WyowviRm7dwD0KYx1tjDI7mgGkaEOw+h37Ry8uwXuzEKtCIz630hiA2qlv
izY8bmtcvRLsfin+koqYmLbJfzaWPOyDtF2lAXITDCRDwmKIp1DxXeBUh2ZQwiJsrzxRnDQyv3Ci
YTe73ga0ZGdG7XlclPZJI5oE0/SY4DrZk7IXyxRhd3SsM4h6Rc74H7LsxqmBMPKiuA3d9tDMiaKs
iYbaFpNxMDf6uO2Sp7hX50lRndDiyFXi5vEmNojQFjmrPkWskrqEUBTx+CjHhKoBOHvrm4X1w0xg
DvVhGK19OA1ki7rpOibXlvZa4XqcDuqgNsYBOM8Zrr0uMI/6QYKNyxa6o6wIxqx6x8o3ldKndtfK
80ZzbilWACaPlt9h7ChbywqjzVBPLak8cEhnBjokeRcnKuND80INF0bgirx1o/xIEs1XQ7K5GNKE
jgeCiJdwY+nAXKvkiJl76zq1kjuyzIp1CFd359KBGMSqcyrBRGL31HNFUBDORfQcy6lCmrQM8RN2
ch8MNeyOmF/2F7o29dqklb7sunRlNjkudGZSrp3Oqk7zzHVP0xgP7TAZriLy4GZG4fQSSU0ETacP
gXDc467Jk8OhGU9asz6PpEUax3QicstZqZpaKUqFhsRKPFlSkGvaDDq7as3BvKx6Yjp4/f3aTfzT
OJDbqot2NCeMJkGGEr/E+7oeVmP5CDjNrCFu5VqQ/ahnl1hgqz5qnQFvyxoUKDgTs3lUtOkdJxF8
tXGDrcZtmQ4wfLsB1Kagzsaqxnd/abeychJsWtURLd9YT4M2o7PYy+NTppPeWcA49DiMKkIgkfGU
G7+39C/bpI6Lquw58TguYZ5kmyyPqNydxr2SVMfrYUr8Dbxcb8Oh454PjMxOMa7KfquX/pAGvOG5
/6U32Nck/KPg4I1I4aJ8yr+29dNTe/ZQ/n8gTVCLsvqftQlfo6e6fvif06cif3qtR3j5Y78FCYYU
X5SDtsDTxCi5ylR/KRIMaX6BOSbUAi3YroA6/JckwfvCONizPe0qTT+xGFX/oUiwv3gwA12PxBvT
8ZhKWv9GkcDf80qWhNjBc5E+WOh2LGu5vz11GB9+nvmLIXPqyYcp08DSSdu1j1KHxSfC97eamJdL
Sc8yXVM6StvWfjYEpJsYF6XxiKE2KxNQeAWC7v4r4c2fF3GU7di8Ibzb38qtVAmpZI7Go1JioGQp
cq6MGHeiVz/yH8v9tYzjnZcmUYQI3poUjq33LjJ2JjBpNhzxcttfnFxiVygTupau/E+kb/vvzBKW
Y2mJNaG0hSbb+e3j2LkYQn8oQEtdElKMIKXFLJOi2Xz8QO9fxmU4IgUaF3PvgVob9pETsJn4rXnT
hbgAC5G3u48vsvwlv+VMLyIfh/eF47JgVVvUkSChb58l9gBIpgGQB6CRtN/WJPWgsVsm1NzV0WSW
1ScC6b8/lY3aB/mOxBidULQ9xwjVeDVxfCbDVrIPWzQCa6OsP3MGeO+p+LQdx3MsZVn74lanLQDA
M3PXI95fKwuCjRhIAtMGWKyL3fAnv9THlyNT9u1LTLN67mdD7ozMI6chht7YlhnymZmkB/aR6hMh
uFpUkHs/msVLtHGeYxciu+vt9UgztbtizNFhDPkPYKzoEbJ4ENMvShIBk0hC5EoyN7kc7Z4kQuWj
EUQR2EEOCtxg3kza6snaRhHyvcSSkOjjwq+MXU4Kd0buWGHfNlmVkajThM2uKxLRPyQpysyrelSK
yzZNJbcfr8P9r9cSyK8s0+ShlM0HvDzyK+V568FYjaoFHmgQSXhDfZah2toRihb9K/8yvlyuZFts
7x7cYuKE9j4r33ZrkU7NLg9asTWYoK+7euqfCNmG197OgH///sm4jMB9iamiub/g02qSTRnUuzxy
iP8cenLV3HHYMWdIbj6+0t8/LZ7MA7pi0TuWte+dAHWOTMeu2tkzCX8NZNtNmkf977LijdLx9Tb7
zkWWHZzDjxOD82Dvh+qS3J5iv9iZo4NHhmMUIG2ZPPj4Sd5ZDZbkfSmS1Sxb7+9KyowM2TnZjkTO
EiSQkVMcBCCDlVV9YoTy7pW4gCWkEOxHy+O+WncWDCnTGIsdg7DoNKZKPyiKvNymQ2h+Yif43otT
wpb8w0Jnw317pWqCWyaNbDctEU9BRpxjBCfvk+P8vcdBSulYJpimK/dDECLQXtE4yW7IXVyUsXQ/
DFvJEZJ3+vLjn+jdx6E0gQCHctLdf5wB+n/lT+nO8KLpsBgI/K01vfvHF3krMn/5VnkSZdouR4ar
xd7pZIu5oPEm7d7xHizMwM9KpyvPcO6wr3PVT7+A6stPDE3fvSQqAQoIE4WYq97+TCFkDIWsZ5fM
xJnHQYhVBbZPO7ue8t00tSiIDYOQpI+fk1KLv/btlk4tatqcjZITS75s+a/WoeN0baBRoKLmClzy
SAbxsykiEv8aPjamJEmvVnE7tTiEd2X7ndlU/OgZIdqHyYTUtqWSFedlkQ8X6B9n2Ih2UR/bI5Q0
4bpxvnbZguC9cP8olnTjH/SpJIoxBD/Eb6/2IkIqS8t1rppQ6XOL+X13GYP+k6sKJNVc21GOrWdb
CRCNdEaMtPJ8lTFvZ2QYPlgMVsW1irRBLgGLBr5UpfwLWAPxc2RBlTn2kQtY29o3ihtjNMryoFeN
yDYROJmYabBwjArFmVCdQKNU8TLWjkTQZarZgTngdlmwbTIfPpCXIOED4XfPCxn73204tIzrZa+O
cJH2nyttNfpwRIR1n3baaTdxmriEhGOg8mQwA9v4KKCCVWZFTnIQBLJPiJgV0ylUIYK1lcPwYF3k
Y2dvAig81c4rK2aiJYOJmhAGtAkrPi9XIgCZ2MSruJ+GDTgO09lUO1O8jsmFUoS7WISz+s6s73uU
ZvwvTZ89h82UnNdsZynNbOt/raqJoWgQ+eXBNAFKr418mY8G5EOsUL0wpA1kOW+lVuNZk7aAoLmX
T7+MqYTE6GcN05cO50kDVCetTtqJIFDM/RHzoFrJW3sXTB0MZMYgMYm9zM2IimU+d91pu/vuDUn7
6POBIYiFzE0m3lz3N/HkFNdhidgEDfSYWeauGo0p2rRYnxHhhDsDDEknjuIdU57kii64MLEdGAww
RymLQ6KiUonNnuMe1mV1YxsEqu/ciTOvrNpSHFTWYA8rBNHdYeiPTr+u+NauXSmDGlf83Dxu3SS5
g7wy/0iDTJ4xTA2+UfWPyVYbcQIXsMqQKpHPlN0gpELfas2Vc59NbkEiFic6mVzILpp16dRGdqBi
j9FK5LbN4+QHTs/oV6bRxozt6KELY+tX00aTZIYSkOKrS0RcjHgSPnFAVawTQHLT56BsFkgyTRnh
xG0WPsxjUBB+W1p+dFsaDW97tuzJXQ1tm0QbndbxV2uAGLRmbuPBB2xNh0w1thTQWTGQqeSGwRLp
bon5LCDhnYwyCFbkRcEh2nS+HJkI69qANxuRrtv1oXFnOlkgNz66yQQAlFzDVVDjzHngMkD8EfZe
xIcklgAw9jSijB2JO5CbRkJezb40xAY5cP3Nxqi/2GHajCZ9wqzrLkVVx5QpxOLzwNMzGVV2n3h3
UydG0OcqYrACtYi4c0sESbsJzTS7RahUARR6khCm2On0uEWYkP2E+x59TaPZwi9w4EM/L/HiTjcO
TJDndCJIfDU3qJXIYC+J9jZ9qyo2Hr8FWozMhYVGlhNbSWTl/k+7icD8pzAm3120RZoelLhsk8+m
UmYDjh32BNjinPsTEL8dD0qoCPO6ntRExo8fLOy80EoHVO+ltjxG3X1hwVPqGTKhsDMd0rODUNmr
GkpmeGarpv19Av8XdvnPktj3z6jL+qF8+p+7p/rX02vMZfkzf0AuSn2xKRtBRxyT0m6BSP4wgTCU
9cUEbdHMSZSt1HLM/2kC4XyhT6SWUTTcHMcerc4fkAvWEZC+lfQcz1LKEZgk/QsTiBcnltcHsOBw
U7QEgBQ0jc6+JUyQ2WoAA8HsXaDITHTGv/ro0L5bJfTrPpnNHzDuAvDq2lTbchkqRl5imgdIorMH
zqLj0O8QXRtGYW/GeBlBZ6lIL+yy1Q/aLdRJ54qsXLnRAMvUnxVKW8RK7r3PdOICN3QGuslUZN8Q
m3anBjr0kSBqIHpgrV0tPeMbFvNAuHHBd95p6xH9g/GgMzqkVYl9qkZKvLZsZIlp2k9HjnA5dWwV
3b76Ud9BWdRS/7x5T67rgn+ZeilXpDb3CuZi4qxJcvOZ4k3dmuDl7I3VOBxaHQCFDuiFV7nMUOpa
2OuuQrv7aU0eU32OR5SmKFDHr0YUS8H2ofo7YScZ+3k/1mhtwrMiLcoUtpkgDLGta4jWEiOmbc4w
8ZMu8N3noERmEwDqA+nbK8fNvgkYohfP0FrC68z3n/Cxnw7TkjELSjjGK+Tu1OWoQcED8zDoQ/va
yxADtxO6gskp47XfBvLRT/3+2LdaaG6ZOO3jQR25QVifJHmvL808jBlHFtEnGMp+sUjJ5klq7oUv
J2Cq7uENNZw8k7nvMyhhdpoLV59C6GDI3fbqVCbmZ46ke85CFmvFo23BHYUPg9ZyP1RjHnC29pTz
hKDg3kis2zCd5dYq43YHxTw98Qd8tDvcV9bQHln7Y3bw8aJ7Sfp7u+g8cFgB0VyD7Kl9QDSLm7Fm
BP0UzamQyERAq1aYtlS/Cj9Xz3PqV4LU8f4ICaMVbateTI8Z+QfQXyJrehhkhdwlQ4p/mo7qwsod
QnS6Oa1+9JR7xJFPTriBAIDLw5yR6tDTl+L7LslbKiKDYlwk1kFgtiHuTbV5PaM/7HYZ0ZTfyHYM
rg3fRerSpW75SW/6kkb15rE9diVqR8sGLQPF2lujGmuLIAzbn2Zf99WqwEDteMKT474eKyq0WUSk
KpmReA7FiO249kf4K6X0m/MU3erXENFnCJOp4ZUlQzHhwoLIa1VPZffNNkR7Htp6ng9Gy72C4G/d
jeFIWpGea3QNcIbYhgqkoGF9JqGp3Yyue+VADfykYf3bUmZmzQoGHgHmBPjZa7f4OIqgr63HskLU
Z/lkIKaJETI+k2Qlx77+BIx5AU3fvlIJ9KhosDhPWM570FkVC0eZU/XYoQO7t/zA2k4Exm3ytM1i
zCk89WAmnrPrYSSErV/SG/nNterzhR3Qsx8pJ+hPC3T1TBnhOeyYVCYBra82DiGbOxAqXCJjpeO2
3bpLYEXMk2quIrfqSWtXylhVbTDcSCqs1rHbE+kL50QUS+R7nzMMrQ2zp6hFoI3Kt3te4OcLy+7N
tREvGN7Hn9WyTey9CxfESAubMhjUcmmFX/WcmY70OGbzzwFa9SahP9xMvLHViBriBKvBVcPp8skl
9/EJbHUALAVHOV2gQAL19pJhFDmtVY4/RVq7R17SLsxpJ9hYCdOwjx9uz0KOTYtvhk2SnxmnKD6e
vafjqIaAUzc/J6+/t+sCPnvZNul3mfv4dHsFXOpgmHcJflBw810n/RER6XM2aQbin9zKMkzae9Ev
C05YSnBDwI5vnzrx0H6Gynss9Ci+ww3KWoKCdH2p4hoPFEpVwKBwhAMR+wNCXIL3jPswb4Z7FVPx
5+lQXYwm/vgbKbqZVTrmT5brWxg2IjhGb9b73Q6mUt2snLomG9aPzBIFGzU0zD/f5pIZrmcfv9+l
XNt7KFMC4+PCxbyLsAH19qFENOP3a9gPaaKIyLDT0f4lGpihNZ/6BeJ3IAJAKKqc1IY0WvL1PI21
662aSGv4YoGK11UtE4ROgADnM+r+rYTj65JjJPOHgZHp82RD4kT1Ni8RwbP6imNJc54EE1xqeNl3
VeGrC/biBRohP8yvoivIvCS1OpB90SwWmC7TQ2Aatar9It+pqUMYWBokgpaG8TVNZufYmJUFP7/o
TgkcXMQuKGNJ+LPwjsFEB88MaZvwqD3k/5+ZM6plr3n7/ZlMCx2heQHaYW28fYNm3zZDE6iHWoXi
u+5qG9l+qIdmJcJsDhCYT7Wzkd6YobmxRyjVUFwgA6SIcusg3iDBF1CNYThjyffNUa11XaGXu24S
2IfrsjTxpxoDuzvxxoDBvkFA6NXLGvhvr/Mfm9X8z73OJo4ecaKLXnc6y5/43eloE087NJ5CE1kM
mreUyL/d7rT84jjSXMo3ijfLcVkRfzY66gttuWliCGIrQWXNzvhnoyO+AApSdTE7ZWbGpvavGp03
i84x6b2opZgP8DdRw/8tga0gFA2auUK0PwQ7XGaAyJzMO3z1Pi5/L+J/nhL8cRXX5FQBxtfu/uZb
xeRdkfGpoCzp6TSAdXmXyvqzkDdKhb2n0TwPm9Bylismad6ySb06wtI+jEw1YCybdK1WKyzzyKXB
LslFV0iiJTR2R2+qhJnfatTKWQclmhTwlb69LD27kau27/KbfBqgzWW0mMUZhFVlHleJ0ExCg3qE
tgizmwjIvIhQj7e+Ny/s4xG6iKW6Ix1LP9rN89gdSuA+MLaglVOH7Qn8U26lb0pMADofdiuWbhUU
69L016YRw3dZ2MNXbExWvhNdD1aJyRRh0rhLmD+1NzcuGdCtPHR8s14ISTnQidEl8YUPA9/EeWcY
TwbHtK4tJ3KjC1GM4m7COyhZuXac3PY9LmnbYMyLc60Qvh20QYWnDiKTsTmsWh85+dAJmJbozWCr
195yECZwWNxNPFOSwEF1Rbmt65BM3lU0so3tRj/07/Kh7VHrKQ6gwzJxi3IbpZ4fH3aZXac4CEZ5
T9ZlhGq8hYGRr/N8Co5qNczt6WBlmm64sHBlsxGl5Xd5rcuTOp51tcPCityfSNBBynpgEJ16E15J
DtAOhnjAYw9x6XsPTemNt7lbl899ZpLiggIl/REg2PwBBmb9RGNvPmvtWfl3w/FntDPp2Mst+LRy
d14IARFXHeSfOznLYdi27lDGu1IZNaxvu0VVjO0KUcdB5TbViYg5skCXxzLZaGl36kdbGxpMVY0K
iFS1OthqSVNxKLwKLRedLgzIOeg8jGwEndBRbftg6FTAwlmbQdwKDAkCOdy7ndtKxGpJXu6qEsYh
FPT+d4/73+35P4vj/D9vz7C/HtqijvAnPeyi/OnhzT7NH/29T0vJPi1Ny3PgWLiOuQR9/d6nrS/M
1RVVMTsxAxmEH3/t0+aXl/+b/wRaRC27BFX9sU8b/H2MWfhj7P2CrZ9+7l8gUi/Um/8rD7gf5k8L
HgahCFzKs7jx13tbNHq6pAaAH5En7hbBb28fogEtbSJTIuKZOyP+gaiTKGosULAtGIkUGw+zXLb1
WVoGeDdi8uIQ/WsNMx5tjoX9m9/byX3eOE20tgYxYp7kGd1PooaNBwtEOj3RImzK1YzzIcNqZRnd
lgXv3oh88u21B4uiPYiJ87vwdeKplaVcUj78fO62RipLIl81skaNeVh+2kFdrVZGqevPhpxv+xZe
jOZ4ZITKQQrZB7zw7YsJ9DxazKpWDlDZMU1wdy9llx2NGBvAQTTkIepiixSxrAi+vVpH/w/H2nJl
j9PZtZno8wvvNeSh7LTJc4Ehg1F3QHvnE86On2SpuG8ra/5esSw6uFgAPNIV++wVBH9T3VH4N10s
AyiXUInJj0ysK2Fg9WoeoY1ii6WRqpIroxf9FTY1YcRuYnRdsm0G7CMjyIxQkrLVVJMasGrmoIYJ
jl/gKkGl3KyMlIhLMAviGQ+ySWPnLHPg/BUp1Lpda6tybqXXFx0oXIsH/WzgrYddn9WjaG6H1uIw
MZm49JP+moCP/prKFEhfIKMzh2vq6vQan7fxe1054XkShuq5LkYbKTaGljNuBGoJFXXowUI1wURR
EFY2oJuY7UxTVT5y9qVPZd4jsxbCM4k6ReQTb4xpxPejJq46PhttrNYYBGRQNpu6zwNUDKL6jhGa
rrYcnfWTa9OErEeGc2qL6WBUQedtHKw5g9Rv18XU2QIFe9pMVz6r/dIL8BqCjIwfx1aXSt4rohn9
tW90Eol/0BdPWafmcdcP1fgVjRoWDlnpkbCBp09obJiARt4GMYKfnBC4EY3rYU77YuO4tUTCoYnV
BbABXWb28aitIJ3WyltEuh8v0KVMfNVTUGiBYS81FwWe58DT2FuhxlxEaGp/FTD0jy30+Vf9SMO9
Cl05oh3rV3NVEtHIA38fwmSkqjDPszwVm6EiXSCVYbB7uaH/nkH/YS7x6rdZDLjfOGT/PnmMVdQ0
D93rA+jlz/1JQzW/wOEyIe0s2IAA5PvzCDKkTUMAZZLdRvAvbDd/nUGSSYpruRwy4LKcYAtu+KpX
YBhCRQycthBU/8UBtKAS/3f+WA7bHDUR1Fh4PkxuXmrvV7U1tlRTL/34IhCGPa0p10wDd4wcdx7+
0LYcjfoWGEcanwALf0Obl+uyscNvc23qov2E4Czvi6pHXBcutRUFubVkhLWI3YdTggeedIrCyo9S
jFiT+1e/0Dvb+3uXVlA++HpMNhbbXnbmV488+bhnDFV90UdmfZIR1tRvoXuTbB5HSCg0u1lANhCw
KyUeGDKf3zCgrKjxTfzkTt5+xy8vXwt2S5dzAFbc8uu/vpNBonzSU3gR5Ywr2SBtlW6alNN5RRIk
ggK3mXFaS+1cPiJKapxVnGFLspZeCiU/MN3wRMVGi/WU3fDBf3xz7ywM6M/IsDiFrQX9eXtvxBcZ
9jh752Hc4Wuhl85ko/s6u53GFmsEjN6RcPSqzcvNxxde/uK9Fakps0FoXQBcZ3/uYU2uzsIiuEBu
rh6RvxaPKCJt/D7G6DjFT+MbOgHn0iB2hMFSHKw/vvry4//t6g7tM08MbLN/LGdCN7bVeOcxDnh3
kT22j/DKw4OgVcG/6p5///iaORtjTwiyaj93E9eTsZoN/9wPTfwxZVPtZNbJTy7y3uPALqeL0w6D
1H2qGHPxoAiwqA18PBzI5Rtvca0V27Zq29uPX9zbJv3340Ckx2sGqj3sS5CS12s57ZXVIj/CWt3u
bqrGri4cL66OPr7Ie4/DUJntCvbbUp69vUiXIK5u0uiCYO8Jl1jkckdCV/o6Ltrpk7nMe8/DzJnW
mm3CxbLm7aWKYfBp+hMUMdS9fRtCXsmCrhs/WW/vXgaGKtv4QlDcT9lqFwAFSgkvK5lv4qwMTpuI
Cunj1/Y3mJzd1mL3ME2+ZlIQ9kdrTOyCcnLDiyISythUTtXnBzmD7zWQJf4GZtZ+HdRsiU0+toqd
N3Yzd11TIDmHNmSVz4JS3nloC1AHPBmOKeX23t4yp3ZhZal73rR5fZQEMy74RjJuP37opQja+5LZ
WiHuo/PX2nnhArza5jEnN2u/kueK8ncVd5jcQZT6hm/UI27Qn8xq33kgW3F4IilHNqD3E7ip0jNU
C+P54Ce4M3WotYUZWJ8dF29bopdPDCk0ywSvDia1cm/1x1gFeSJV597UKyzNsUfPavwaWFzFmsK4
WROUjXtWAa+GkUBs3cMUMLY1uTGnMybTRypK/ZuqauOvKmbWvapFPS4oVXxtdV7+yc6z3Mze62cP
Z0FDI6BdfsHFX71+3amyQiFwbqvauJiLvny0A2rUetIIj6dA7MQgrOuPf/J3jo4319zbg1pGpMCe
+jxW3NM6GmLc2xh+nZRuP6+wcVuyrNMWRpq00ukUgr1x9fENvLcOHBPQF0URY3u1rMlXD92VjRex
qZw7fjtue6NuzkZUhJ8str3y//c6oHpaSMbQcqGTvr1KU8hK0pucU1eY5rYbC9VtFABeQZwoczAr
a8LvRtk0XztvoqKZTSwxV7WNgTM5GAa+cSbkB5y6M1zoPn7+vdi037fGRwfHx7aXwnVZwq9eABbL
celV+px17G58MuOv8QdOH4swVozg6+iuMgdc45oGg3bO8fF+xAVpG0Z9xL953mXkj/I5zdrhk232
pZ7cX44MCD14EpTZcFve3lg/W97QeOK8g5Zy7IQFg6k06fvjpm/0Di9ujPbrpvhu52NxUtdD9I3B
Cp6JUdVMkpbJUVs7qNXRCExznGPccPPxi3tv4UBCJxF7oT9wwL29PbvsGogR4hzkMj9scq9exYnb
fYI5vLMjAqALKgEogjQOe/tHMEl0pkF/npULI7ZqdXiLltsGdvBbfZBD6fjkuH7v3IFLAqmbgk64
6gUEebUcyrkfpJbN+Sg6xuAtzt9NEusftT2oy6HOGcKNMkz+l70zWa4bybLtr6TlHDI0jm7wagDc
hr1IiqJITWBqKPStA3AAf/S+4/3YWyAVFeSVkkzVrMyystIsIyNDuOgcx8/Ze20nIETEOBepMR0J
Wx8/gHk2/gffHF7JlVZD946J3EE/Ka+z2kq87qKINWe7MHZHqV+8UTP89nyxS1DNYWlgD7jWL8/O
t69MK8oTeVF22IOUh7026WS3H+rEuk7nDiy6C92fQiKC5D7Mfq8hHeiTbdV1+hvX/jcfC3ctW7D7
8VVACPHyp3R953ap1l3QAWjC0jTum2V4UJ7+Nar9EPPIXrrWWx+o3zzFq07P4gPowyt4vDzPTj9v
PEfadXNhKWTMOL7IEsmEHeKu64NaGMeiapD0zOYZXbxP2rpOWsMV/AD8+vVnFHbeG2/9b3/PuhDx
yNtUG4erkYUiw++rC5/O2DGPd7XxZ9t946x/PQjDOsF357ECEKtf9Pk916q4UygPLkqmBR9TPZU3
RlL/Wbbiuq7i36RHjVmVPQMOo5cHqQ3gO+iqL8pBdN8s5ZCoYefNG2fya3W9mkSFxRuLT4EF4uVB
Ks0HvOSoi15X5oemJ9I+WpYqDjMAJm+FXj52UV8uyGxK6HrT3xCoMg81OrOj08VLOgKn0moOUFTE
V8lkp7eWnKZlq0BshSZcjY96VA7HEzuXL7NhJihmzPNYFnaz0dwRpDEUd8l8vJ9zmqKWhH38+sL8
S7eAyw0RXvfX/ggr9C/rhm2jKI7MCzABhEP0aoAxrfuw/hF0IYZDU5WWIU4geBSOkojVnX6ej2JZ
Exj0+k85fNDWX8I+gTcM5zByxoMHLbemAoz6fOHkLi1Tm0QCxGH6G1/ww2dg3ZEy2bDxG6yKD/2g
NJ89j8CseLhQFVxJaFrq3NGnQMxV9oa/9lH09fwBeDzSuu+lgnHYBxwcaehKgK08AOXUd1eL5mTk
RWAOOkmVb+1SGq6BPjvuHj7kVVeNCXQ0pT30fuufNG673Lx+bX+pqQ5+jX/weUhdmv1m3V+kQspz
PiLVJa6F4VKHkNhqwtm2UGk+Fk4aFgPN7SYGmTV7k3HkOrGJmcTUAEi8/pPW83/l+qyi6OfrCkkD
adZF3QUEMRQgLLbfo0IWV0o5MohyAqd6Q9jbPE/gUCCse2Mt+M3DRlfKsFZPlsEE96AgGarUG1Jb
XriloUKvRbWWSrD3r5/i4R5hvejrUsMIBKsr8rSXpxiNWtsVOY9AA+u1hgm8YypybnbTnse722B8
nd5QBP/yhV4PiTqC5RorPEX6wX0usAcBmGwvpPSIiJqUaZ6Vcl4+kPGHwMk0+qEKTb2OKQ+89JrJ
cEqiHBk0QM2N2ngrgvm3L4G9im6ZhhAMaB0suRYZHVCbJDuW2D9dxpJmXjoKpwmjTLtjfTMCdHbu
sV8JPZx8p9wMqUf4nOFUlzXM3C+v349fFuX16lC3IFBZR1L838sb0o8gKpBCAUmdNbCWdSLvjVSS
abBQVUIVqnzA9e0s2y0sLDKLI7dxHpp47tsTrUn9GsSWN9qBFg3DHlylNTGD0o0RckubP7zxW9fn
//D9YGFmSWQxpMw5WD/4aiCGqMsLUNPxsgV84yQhNGmP+6VQ/wdF3ms0MVCltMDo9J7Ehdh9sBbF
zpc7WTpvfCl+98asTW30OwgfWahfXruuGNBhjc0F0HkQvsBg1d4ximF8Y4H+7SODHQLfp4Ouk8Xz
5XEY5lSZma7nbVXs+FjNszD3rYKiKq+8MMpLFL0kYC3B6AxIIxbwhvDAWqu4SMFCl2FUqeFP26Y8
OL5gSod4h8Lvlx/l9cTbwfE5l97sn8WVKK5GI0k+A5JVH16/77+5zAiamOPTNGW3dLhQuwlD6ajQ
zuvZZQhdls52Aj70xjKxXsODZ4suI+BZBs/MXsRBueVSlEeD6Z0TFyKOomgaNnCYrKs8bzpoSGNV
HL1+Ur+pMhCLrZoCCjCTYvXggNUSjWUH/FumprzTO+wk4VKpqgmUN5CAIZNl0ndy8SHC+dlYgOYx
1Py9Im0nfeOzw7pzePLUZMybVuc89gNmJC8fMHZPyTTgwLUSsSRhrsYWDBpzhrupW/w72+rVR6pV
phFJTvX1TYhRwXegryQvJ1pXZMzEIrHPM/wWsFx9Fyo0wSA+TGc/XnI4ZTVQTZ1AxuVkBkF8AkIQ
t4U/9FzboVt5l8VCQGtowmq/MJYm/9BmdvuNeQBTayzeZRPKxSNj3F0qwG9i0hD+gxTTvg7VkAN/
74DPJXwTv/WS6MRaTfM3TNIwHGsmwUag0gLk72zP1jEO7Ume9844qV072OW3ubcAI/U0Q7NNbZXD
tRQGlhcfY4uHTcWMhp3uxsMcLqaZf3crE8WxGg3tul3GmjBNk6E9EU9pdpxntbpvKliSgLWZ2IZ1
nhct03TL+mxYUDuDEf1UEcTL4r1PUwuFBwc38f4BABlOpswfIEqhCD7qK6ZVDP6zBAjy3GK3I33E
YEnb+41vNDA2wRpg3+wQiH3rcx1CrIz5imwSYklgsykSuHZW7mHbrf3OK/fY5VDkZuNI/lDAP+Vi
0avYNWshao7BO+pQL9rngPuTZU21TKddNGj+dOlXo7e3IsihxGd3/XAkrcj4UWWprja9paY4GJe8
WsBjEqkQAB2cauj5mMjJOuiWC+iyOR/X3oEhjQ8XCinwa0BeIi9q3KwGb+jHPlMFwC8h8htztLth
Q5hX6pBdhwVlEyk2nnhYHbvdWn1MLOMouTtAm+PuSkMn1vDMFOaVowCFXgg5uayBiGGIjrclvMBF
DkN3ZHBzkRBICJ29mWBx1JJylYubPeNHrRiIswBTbTxIjV5uhCjicz0Q0nVS6aDF9rGIum+g0eVy
0aYzqYsG7N0izCEGf4Cyh6BmFl4mgt7KiLpy4F9d4ufOr2MsrKR+zAWJAkPbYNyP/MkFtdn5dbxh
FMpT7UcNnER4t4g5lG1l0w7gO5yqsrNQPycNrdRwnOaC1oEyZn8bE77XbZNSE9aZWQzZsGnqLP4i
8LDoWFkqF8rdPN1Ys+mUO4GCYdwx8Jqwi2RgKXRyZvg+6nmaEDkmx8sxUuOVUTOYCwY+/eUWcZL5
3cHKTGTd6JvbEtzXKVSChvxZ8hYKNcqjOrYS6ziy+WPC1o+cQCG1+0iuklEG0dAlN5BojTPXEtpp
S2JWFbhEUsD795rBOa61qr/pBz99P/WRhNIOZ4tIMZpFt73uAXojz8MvtsOC3gPBHaDITSPGaXj6
pP5HvvDPddDzryV0N8nDP/Zfyq8pZeJTXPiKC1r/mb+VC8jSBKSrJz7DWi8+iedW5QKVhcN/L/DW
8YWkt/KXytl6xyhkRUDRf/apUajc/lIuWO+gNlGv0YO16XRSYP6BduFQGUxbBF09DU0gQOxUYKEc
7FIaORkEzhZXzIbVGkWTeZ+rsrOvrJK2AvPBLKqa98JIe/+GboGMQpoF/o3e2er7AmliNWt72cnS
eFjNJH6qT9aseyRsN5l/XMja+jRGqanvLaDBWJnT5bp2lpyEvkao5AThjaudtSsP80jNQ/px6PX2
c2cob9wv5qT6nd1Fsj1PNXJ1gYEUJPN1WMH6oELO5eRUGODfW++zn3pEWI4pqya4EJjfZDPVI+FX
48LaJUCvyNCBSqwCc8RLEOTUQFvHJ5KEdEmts8J5GNkuz55fRFsSAzoQwamHuYCiT0dS0XqC5HA9
+iYJsJkCZeZ8SJZMoL2IK6OONuBLsUPMHmsNQYNzFThzW447EFERFINYDSkECEl8LcmOML77ccyq
LRO78abRGbf0A6LooG1JBQ7qYRQradfHR9fZwIUR1rbgyA3iCLJjSyTzFvcUyFALGtCnPOtdJEul
aD+pJi/wVPmEgW8dGLJj2HQIMrZLQ+zCxrKoQgJ0Vu5Fqi1WwXyr8WDkqkifyHPL6CzPKrGzMEYF
Ph1pRY3OK2LRCkexEJOF5SLG/95MSLfTboaKadV5EoB4z4hBbpQmtwROmCrwSr7vYZsPabHxJm25
6eeMcMVbMM4p6yImHv4pem/9kdGRYMdYZYTgqWDQnxXMm/od+HZIYRAumnJLz266HlM9PimpWwpi
B1YoJjBNoByy5usT5hnBDgwmFeTVx1f5P4vaP+lOvbaqHT186b7/41gWX6rv/1j/ff5tU1dfir/+
O/l8sXv8s55WOxfVr4/UFIv6Kg9CfPLXYuea74C8wcChS/Eoufp7raNJ/W5dfEykxWg52ZPxT/0l
FbYtfO0sjxh/mDsg2fsjT8farP57T7IeWqBWdtmbrxAtDHYvy3JHxIpNQqkda/ZQwt/PYADX0X1b
zfbGHyJrN9jzR1UPH59dvMunA7wwebzcZ3Pc1Y+CAhcXOK2GX2Y4fr94TY30H3u87C4bXRJ+V6mo
/mQ7fvmlqBLtuqZ2244MPfvjXkwziVvMr/MQGfI2qWpyO8lxOs0G+MchXkeDrFTyZ3Zdodd3IAvj
ZONaXvNgDQMciqGZsnNW0/FH4ij9ZibH7IeWDQSnYb8II2OYtxlJFedOY8TfKvRInTCaISyBgHrB
Qql9N2tVelmQNFJV8IkLhzI+GDFH9IFN/OCEgjbS3/N9yJ6u1H/eOFSQPIz/uo64/n//l35gXb14
sdZ/5OnFsm3qgRUKgRxjnSuso6ifEnz7HRISunHsOHnzHtsGP4sIzdTfeUgi2RVbJq8eFcPfL5Zp
vKMx6YCKwEWI1RKH6R+UEY9NtmdvFn1A4TyKvnnCEfwcaiBNUhCcTEbdpnLzRLtwgbMDV54qkj7G
ibbdzpo1Po00GzLoB6OPGzMyZ02d8gkgbH6qnIUNCQmvy14ba3Ar0VL5BK5NpkZ+N3qL4sQ1NEZf
jZ3ofIpboLYBdoACbjTaiSYgPN28rDqXbJOB8NkiEMaaqmeUbvcdTbRvhWU7WNc90a+I8LqG0YIs
fLJNUjXIIxYGawhHq7mTg1N/i4kw+iqqrv7+5x+U/3UQ2bW58a8f3A9fqJH+cbmiZB+ePhXQBx/I
QH/+JD82SH4WxLbzjnEVxa71VNmu45GfBTF/C481fuenrwCfqJ9PsoBuQglNpYpzbVX/0tv5+YUQ
yH/xLPPgs7teLdrmnzzHAD1ffCLADj56oOkI++Sh8OoclMOCTgrw5zHZJ4slj1xUDBxz18ryzE37
NhAWFpFsmeNtYfRJ6CY8UdPpUkWET43ZPin4O0M3J0d2Rshjb1ifCaBwgkFvt6LCA0LX8VSUy0kE
ZV2v9Q+YlT+rrvghGhEyVz0dCITFiqZvRt0nTGHKvg+Zeax8cYtQnQzUCPevOdR3xJPf0rjww/U/
ZOTibWQGxkFM8ddSeulR6i7AvARRtaPlfl0M+VDmvrYlbxYS0egR8avH2KSFccUJX1iiwhRmIuLI
9U0WRfGGkRxqYuK8E4HEragWTAtmvpwv87IcgQo770j4RFms+AVp9sObsIKJHLddbLd3RVN+XkPU
KiOCIW7JQGURIWHuzkg4fNnnX3W78/cluQnb0YAi+PizUmmSrdja+wKKQMgu/KOvvZ8a65LuTr4d
vfqzmp2LJIYrDo7qexJ5N7Hglyz6VG8qhzzTtNdvy2RsLkHZEngD0T+clLfS1ofN4Gbfown2Z51/
7cqYfkYL6FQ1w4WojU8l65Sbq8+jM99KyZ1LifIkmCb5qhb3GGQ/0wSza7Y0DuicRc6FXMiIS7p+
iykAIe3yaUEaA0GVe0R3O7CH4Wrom8tch/SdzZxP7i9+qOha7s1FuKFnnHXT0J8UXji3qt1hfL/r
GVDUdLt3GJhIj0wHkq4WZhbi3iWZ11Ur7oFaIbDq9Ct5AvOppxXNNh5MAhdmkZ+QtdoCwqcMXmZx
5ehpkDnjEKaGZp10RH0ByE36a6RsPQkTlhnShphIrp3Pe5ljwJCd2OSJM23x3cOmmfgJWjkG8yLN
MK+g32n0F7e2PsgbIHVTULUwtNBIZEjB1qEe2eUBCPmTrFu3ahNwuYjOUCqsPcFBzHRLTEDuWkEk
PJqF0mys6jzsjo0zqjG2yjKIUPCPDW6WMKrPSzOqTWU7u6Q1TgyRXxPoc+nq3H2QQpelcUFE5M5s
8zewhmsJ+PeHjPefj6LOjhjsEmJxFJ8HJSItKhEPbrz3CvTgbm3v58w5wqW54gaKN3rkhz3rp6Oh
JbWpS+kYH8Ihx8EwNC2J4j36QzTosb/vXHJ86wqiwXaJ8gtlq7DvR+Chubx7tk7/pio9nOM9HZxF
FXID7mvO9+WpVqVh1bWNKJu26lc8dqTI0N802dllTHiCpxvBvtmPijOvKs+05a0J6cHw8vEX4M5g
SWelpdVx0CZHRsFUyyaoGBnZuTDLszhxjlvmK4RwbOsof+NyPwqOD24u6i2+FwbyamTW62Dkmbim
IimtGyNubuQL+ouk/SbzbUcGccMr36meyYD0b0Te+mFiq9tMOOc9qPy2Oyqou3PS7r0o3ZEdcMpW
4xapx6YcTmEb3nq1tyOC9MhqELH47X75rvUFmTfFmt3RbI2F9agarCs4VlTYyj1u6vRLpuSxFsvT
qE22rEZb3UsenHbyNnIoPk8FtXhjGWdzW8P80yWeMwJ1MjI5I48gsCRRX1rLvyFui0w0HRsG0QBa
OCrx3W27u0zSHhV8wvbNYFwlQkhcwl26L2K4lvW83Joty6dn3uazd5MsGKKJ/QvSzrswbY8mt5ec
VOmwq8nwaNDrPg1I/qjMv6lL/v+Qov+Ct//vUfn3D/XFl/JBHv5R6695Dvz/+etWA9J/Pf5v44d6
/YstsbP9fDU8dPP1A5e2/6sO/pO/+bP5dzM3D//nn9/qoerXPy0+rOhXqPG/rqVOH6r5RR8RBM9f
OwCQCAz3Id4jCEaJxvT1r7LJsvg7yGrYePNcryKn/66b7Hf0FXHHUG/xnrt4bf+7btLEO0TWYFQx
v0EeIAXU/5PC6UD8QfN5FYayxWfoBYgf1dzLVytKtHTGUvvVnqrIMO8mI8PHGFhJ36s7fyoa+9qP
esXOexyyB1J4LXeFdE7aGYF4kdoMwls0f89bO8y8aZHRz/fPLuVvljuqx2cL+9MPZKFdR3IseeyR
X/5AM3ZrPIfD9ylxjHpraZEoQxT0NMkMLKDu/vWjvRyx0tZlI7ZCmVehBK1fb+1EPFtpxmXqOgGD
AEekEW8EXcPbZsqbqz8/Cs4KFlA0IBZsh5dHSRJcruQC4cKfW64a+K9jEgTHN2RG62/9e9V8OhfL
oGtjojPCAH7wnSDgxY9dsyWczyjJzmmUTgAhCWUVzYhTdnv+Vk+aB5CA8xun9/KW/Tww1ik+kCY5
D97Bct22TK6UqGnLqrjYz0QfHhNtl++MuWufVqR/Set++dn/eShEdBDPYWTwdXh5JZdqaux26bLA
NoAADwj3qE7aL0pbfuhWaQSv37dfTox2Fu+2b+GDZ2K9Nv6fPx1+mRZGpuOXzef4Uy9afesJ+TA7
xvLGaa0/+8WtQ6q7IiSBotBhQ1D78kCZnuedaBNUJhQaGzNLKcqFEtvWqRRzYFWd+l00/xHAm2vp
sXlC+rLKK5Bh+6xHz88uEnTSpyJNgal1brldKLJ/GGtE5BtX8Zd3bD0OHx+QL7hGqCNeHofONAVV
xnHAidQwytDDx2mTfX39Xh0Iep5OhynN47/oQz7WcM9eZTvLZrM3vSQQWT8wQuR7m5GGtE/j/Kbp
xDkTy02RiT35VWSDd0c8LtCyxmPYIOezP4BK6uoLy1kuX/9dvzt7wxMmSlPo28zOD84eCGydQLam
WLNJN7Iz2C5j9NYD9Jsn1Tfxb7GoI+LgUX15FH3JSm8UXONSdYrhq0GuWGBLSWxzwVz+5xjx338N
uaVExhDYQKdLx9H58nDCjwgUy6IEdGGs7ZTwPhujdyo9+yS267fcg7+8848Hg6dKR5iy/9BoYcOd
cdkp4hQVZXVULnp/ZaS1cIJcw7cbmW371qP06+sIhJR2rMWH0qABcnDPIhtkHIDoNBh91V5kiXcn
De/ExygX5pYT6DS/+rvUnwmbNDdL1CwbWJuhO7YtIl3SwUhyTAJ0pLeJRsDenz5PuDDRLa/ZNji9
/IPFlrYMAmPPQj/CjjLgJ+mhaZXz8etH+fV54ijI2mHb8tVCVP/yBmMHTADeESrbSt2ZT6eG/fxm
zIpI7eMozd4UB65f9ZcLIMejU87tZTXgwr88nsVwq63sNZNZ72R5Mo6Og9QUPdcP0dU0AGwrju8y
8pWzEKsRRPnW8lDWEOSGtILsmjfsI7++tNiJkENRcMGw+iV7B2UkEn3i3gO6MbQd1UiqDDoatCz/
g7v5/EAH37M6G9jAJByoaomFqykTtoYBdO71u/lLZbC6o6DU4wWi8UYn+eXVNRH5CGfk6lZ0zAgO
ZYM1IV2xnFs1ZaCDeiKMCEXtM3L+orZmTPf68X/3NCEaw5KC6IvF6eDu1qDo5rRnDcxdjbQW1sNd
GcOH8ptRO3r9UEzlDx8l2K7rPWOEzjH5i5cnq0sL4SuswKCKFU7jwoAmGIjOJ8a3VFWsr7pS/8YU
U+kEUS2xyJkTdiG+TshFvxuR4X1My6hiW4d/a1yhRk29sNmuNXpbX6nv2+pbl9B7uPC7ZoiYFycJ
6k/qrZj2Uba00X3fzINxojFWN3ig1/xTqcwJuIkyijIcumLWr5Mp5cOD3kl2ZRD3S1TtddrdAha6
p3JtYxC03W+iWl8ukmYiYH7I+E2htozrzNsc2n47Tg4hjqqbrH3pAXFFiZml32Mt9vsNHf3YObVq
/CAbzyjpgUoijPO9hNfVB31Z1UR8WrM1IoipmQf0+tSX+873uvaE99z+vE4ryrO8KzpzXzouXS4L
Vr2Lf8EaVeEQUU/aR5iMJVuKmNTk1FTReSdJeCquEm2cOx8OKBEQ2X3WoOxxAfsl+eiTNViOPkE4
voGYDc9Q55G262kxVB1Se/ovorVgmZVFeuV6jUuUoyQKe7M2q8jZTkUzb3KSHj7kft7Gez1r4FAN
ONU+j31Zfu86rQFzludGs5HMyks22hGB64sb3adlZvD1H2oSawfetvQEoK7jHRugO/Oth/yZIcNE
V3kjlD8mJ05kpfej5ugdfWOKqATR2kyndaQO7O50dDqSFJdCu5dW4S3uhr5yAb5r9G2NC5yI9iRS
cUU2ihtp4jJGw+CetIAOyYusKLM26/SP3G0vKvbLDCc6QCA9N6gdrfhLm6PUDiIREbVe55qRbMG5
pM0pTdP5VtilN+yiVpTjZpgicURIahcFsVXjdgyMWtF76PLSIELYaowpGDynroMsGabrhMT7MoS6
473PvNa/QrI42bsl15e85/MaQ4HrlNkUNW3MJp3OMxebDAKKReuminLKiyUHJt6dJ85V3ad4QF0c
Vn3fXBGNMGrhbDndmZTCJ82Z1cC9qSzknNeqzIB5lhYjn30jjKVAg9HHY3VLFDJSLoPoog+5Nznd
1jMrgEfsRB03PhEC2ZR3Wo2O1NLjjE9VesyOBkxtCd+sCFUyFOV+yjz90tX07Ksysh7o9pT6DLjG
AslhruG9TgxZqLUxi04krivU3Sz9LYOleEF2as+KyIl0lsmDPRdRieZETv62oFXtBdNkS1rtJrmc
gW2LxQ9qf4RQzvrgRJt8bCrI2mavD7Q/FzR4TlXB9nRib/0jmZWT8YObpuKBM3pgu9Ykpg0yQUJm
Ha83xcaU3nKWaZOsgxZbdbJBUmJ3m2bx5Xv2crW/XR0g+JLqjuT2lgyRgmDbuDhzSoS0QV/FwA4I
AYbnJit0iWwuUwM5SFLNZuhMqacFZdovXwx/sT8VsyHUdkpGWswxE5YNDfwsB8KqNfeJUsq/JyRm
kZ9ElBUkZ0Pe+9YWnsFbsHSOuXcIJvdP644AghPUKY27BfNSdrvOwekYdEVpwZ/umXa3zcK3xvKn
VtsQyZF9S5DrjPtyTvQjk11HtW0ygJ+cDrTagKuEOVJ25PbtqAJcmn00VpzA5YWeQzYlcxJ4Geln
YeOkuBmMWtwV/pD9WF0UXqjksAzEl7SuBVbFKO9yX1/KgEydJglLq2KVQLYnk+2g0PIABCS3PdT6
uuz3NaLQ63ioCidkdJ7beAWbTKAawj8ZjuQqFKd4qNv5Q8+I3zRCj3wYsTfNpGoa/oikM3Yyx1m+
HcYiQ8eopvQ9zVcYVzHv2ZLfKsePvfyIop8idtumQ9dwFzusgH3/4GaR3d2XSWMzrzLGzkhmnkVE
/LuBWn64nMbYPNbkwjwlzgwZQloi1dUFkrWOEGyofd5YgCdhXK0z7egQVGhT2FmlcuwNGxEVi71v
znr+k0zxR13Bf6/l979thvroA/zXfb/Lh254Pi59/J//HJc63jumEGteJrZFTPFrC+/nuNRjhA93
aI0kpP7CN0D589foX3+HpG9FoTL0p80AG4m/+ZeoxvDe0c7HfUPvYYX3wan/q+d5+VQ8P+Wj0iD9
+dcv1C0v6iI0B4xfKQEpsWmsAyRa66Zn++MEODhf2QywmI4qtantZc9jHb1ROb8sNX8ehRYU1R72
Sk7p5VG6Rpl1m8fxFlDbtZZB1PTTL8nknguqPuKRxkvNqn+8XvO93K49HXMl+TNbZk/y2Ix9fmaV
11RVlzAaJIHd3upapF3HhAKf2XL5Mo2jdT5VpvlGSb2WrH9vWJ6OiYmduw02b91yvzxPaql4ruWo
bRot/WQgATwp+JwAWraK3etn97srCmCBVijmch6ig3rWqIl2ir1e28yTVLd1pWsbK9aLCxWPBpvM
yDiydASYdHWLP9oEco4cb5034fddjdWHPGd/ySw7F2a7HTNv1MlV6o0PZW3DTskjk+Lv9fN8ueda
j4amDJgwWwSHncKhQ86WLWufIbrtKqgNG2Tau9Jwkzf2B789CkciA4LNLcO8l/etn925KDIKjaGY
onOv4kOnJWaz/bNzodcFiWUNXmF4Bdjp4ChW1VhSpFG3LUgEvfRHUyM3Exz260c5fAbXo6ymRXZ2
ps3Cc3CUBqWnrIpYbumDws/FvvihtiLnpGmNaP/6oQ4vG4eCE4p6CDPS6tBeH9Jni0du2b2tlRVx
SLMPN5Naky/s6L6xT/zNUXBigiLluj16y14eBbFqMXhpI7eNMtyNhjg+UPMS//nNoQ1PJDJaRprx
h+biAvhFDrFFbpXmOYEsMysoB6/+w6OwMLDWswRiYAPN84u72M4E1X6GjKP1s6MsaiZjH/VaK95Y
HtbX//lCRMOHscW6OKAORyq5dlae3RluQjcOPq1pV5eINrA6HJmant/Hghnoiquu3mhoHsyj6a9i
f6P1RAAfzywTrcMPSVlXwzh6+jaVVD0FwuvNYNDuZziQnQin+RIL+NtLnxjbObHlqSmK9IxyZH7j
zMGJr0/485MntJPnha+jbmPG+8VYLQXyGXcsx62Kwf6FtazHLtDGxa2OGwhTVMV2gwd0gyNEmDuV
d355S7Uce1eY3uIZxYOKH2ZAaMWJSeqPPCf5Ry13tsladwnGwStPfKnRAAgsdm4LZhTlpiGhON21
NuUZmxz4HnFY1qSMHBWZai6lgYtsV6mmO9PrETIpO8rJC3yzyW8oa0V5lDjSNelK90MaEjPmUfOT
1cTIuB8cd6MT3yOR/qS+sZEK4xtivWzZjn1E9l5stBLNXeKU6aket4gtlK3J+VTm8XQ6ZLbyA52y
eQzjKlHdJpmbZb4w8oUt5KlJJJl35oo5tzdxrA1ndYo5jWlz5cH8RFXwkWlhKsNUl83Wr+xo2GYi
S08zqP0ZaRp5fqNS1yNtkXS5MyKc9eZ75ZVwenFP88o6ecrGqhijTg+Xwajlzi4SSeQaSSSAzCdH
M7eWGtxP0u3Ys5hmT0oy3D1UgrWRWF5AWJV9mQuAWSFhd+JU8KWjB7MwndvoNtSWWpNJHJJeZCYb
hvdxFVipiSpFCq22N5UBzXRr4oS6Bh5c9QERO/wpej553VbjvH9oS+cnG12wEcdNFclvWd+qJUzL
ZIjRy0zxZzaK/rVnNdZnLVFuFRjZPI7BhGtrCDKhsLnq7AOaALCOmq5k06h7GTfTj0VUfJkHEd8N
rei+pPjBok2ZqsgKozoeJFKkybkT2ewRjoemgTQDId0zp/P9HPWOp71HFNp8YztpJUckuujLrieg
kw5o47jt1swyeQKkL26D3nV4GKOaxzpAwSnRa9YpOb8omsiicvWLrnW6W1nRPN5bZCWPQdWlDeKk
LPL3Y5M45KGbTdTSWCK1LmimkbAYkG/lXssz93PPYOZOK2fnk7IwEJSX3uhkXn3l65FczgffqIdh
C2y/2qdRqowwTUz/mlvGTtaCWZDi0Y/xblT+5N86+QBBvNQkQKpUTWaGDqofC5QzzlLt8i4fwPH0
XotPLrdXucQg8fSq2HbfY3vFW1l0ItXgMczmguCEPdA5m6S8j+5zb+neE7ylBu5N7HxfzKK5afoJ
RrJcepRHnq+QRVWiHT9rarC1bdUY7tVcZ0sWRJ2bEgY0qupDonBJBkkUNe/r2uwpinsDpK2ZxBVi
KQIib9yBaMWg8zL/BvhAYR9P1pBfJF0pxjAqhdXuiqJq83NLeeKe1hzB3EY/GfopA59pbVXTjd1G
Wp9BV17wFG+SCruoWZbGg5s2i8c83Y1OFBlyBQpBd553ttFBylF+zaZUy9lax+ct9jot9NIFuyjt
SVftzNqLNlpqgj+m4TCSY5poiaSTZ1unLnFDzVZ6rt9uwcOjQ8s0b7aDEuR1i61d638oMXkpejbm
f1u9sv3xJLHd8Wwcu3Y+YRwKPd9UdHxIaOri77OPirfbGp0uzu2mSb7WfMrmoOq9BOmdPdkPgxjL
W6tjsrzvBlPcg7VMPue2nt4uRm/do2Zv3X0UN7YRzuTSZZt1mvCh8EcDB1ymFcf6Qqd0780ZtQXt
yKLa2nOM8GwGb3VfKGv+qpDXXHtJnmUbS4/YMGN1dccgThYbM54cC7G1ajO6IXEvNc9qDW5c2CS5
HwVcYf1bLWTbboe45OUpeCtUQFKSXQZOKh3g+m5hh1U3tsVRBKMU2wr2+fbYHgfraCxcypyxTNpP
hXSzJHBd2jf4aET90KWDdrrktEgCi37mvU0H6K7ElOOHuHSI3cw1s8jDIU5xOWZi5m10Me8nx17D
XJJn2RXh6LfTl0VX0oDV3FeSFsAwylOIxvO1Byf9h1+1jWAppgr4/9Sd2XLcypW1X6VfAA4gMd8C
qOI8itR0gyApCvOUSAAJPP3/QT7uX+JRi3Eu+qLtCEfY8hGqUDnuvda34hpflpFkc90/u6wB34gQ
pduE4dC7E4NC+rQ4dBCiLAwNDKPsQQe6LuN0KDqgInReJFZMnKKSmmJHD2eZ7fx5UtTWYicoQrrP
cpqWg1GGlkTWZVUfUsY8ltZSGPNJIRElgVruJihzCP1uqlkU7omyvQ5xZF5P9SHN5fCdvpk9J66T
dUdf+QXJ7boYxK2JFfzOdvvlum7N5kVp9J+lQekVVeEarGghpXwiTlQW0TKVxsOit/UzxT6ldtYf
Q5+Cjv0tYw9az2pzxexVpg3F3n5tVve4Or0lY/oa7YR3WbFewlp08E2rvLydSfw146ZEYWVufd4D
kQ2N4YgzBvgab6K/73RONVfA+3ZgBpCSGg4b7T0K+E4b59iJL8fJRhgruPTdCTVXuysrRBiQk9Xh
nnpO3n8KCt0RfiStBsuVoYqPiK/xOId+5/vo1+z1uzNK201wbnfAy8m6E6eGV4d41za6JoknTSJC
vc6vhouRm8t9UFOpA3ju+efUytHO+/na3oAWw7zbrE19F9qT68WNqm3vaqhtOO4pKHGcf8qaLxpI
+ETo5Xl6p9nigG2oybySNA/xrxEC9siag1iSjR0C7MLRKzb92XsdTLGQGijHV8/eYLPVa12uJ1mX
Th/mqd5wwtcqr678MNdjRPRqh097XIyvhGVvnyfT33pEgdN4T/HcuXEGXbkHNDbsLEFen63bzD5F
Jgi5YQ0r3dfVW80p8bSzF0chs30CTCNeNpM89ql24JP0lRAfsQYjXN1gfN303QoTxi/s/NXhCH/D
McB8duxKDBGJRh2iW8FwSPrUMZ8tDO23PWrwV852Dll3masejb18HU2pOV6JrCdoWgVBuiXDrCga
Dptj31GoNR4MKonWWSiW/nKS/lbH05LPz1sTLEMyiYVJNtJWP0sHFZSJ9pEQj1UACUypUFWcia3p
rCXDI2W3Tat7LpgbteGydz4Y5ErJOE23DvITjmSOT6g5twiBhtuS9DJT4MUmgjfYW8LybJS5acHk
pr4RBbpkvPppENzWPitczCnL6w8YEKuH0nL5kJXl1M8A0MjjQtRr3eYL2F0ilmxkjblccC4GJWHH
e+MH6TpS6PFRDU1wJZ16HU4GY0jrA0Gh1vAwbalAEd2YJHEZnBuKAz8VLQmHzGoAxdWIcxqmTZ1z
kO1bfcAq0hRsQ0GOprgaCfB1uzHcDuTITcRkT16fR7sQAtelQunCwcMIgNlTaf+Y2T5MHB156dDg
EhQVYuYuXDw6cnbrflGBMm/U1oVjFCwlB7F1kkwA3r7xbJr94ESGXppHGEvhXa0svNgaZOSY0Aid
b/ec4fSAKphj3NxW3VGu0yaJ7S7q8tjmOu+OxIxme2+r6g1unBVdE7o/3RUKJC0SuM3yZZC5zZoh
hqbkoLzuUo7F3wS7e4jgIujD5tvgz9MWzwTgfOuKbPMQmFgEOnQBx6jD6C2+H3k+hpnI0aKyjo6y
J8LpNhJjyOQp+/VYUb++5zw3kfs4tMXjzO1gOHTBaJ+RCZDqSGQas2oLdOBFjrO8NOjad0np+pLG
hNehSF10ezODzv6MyFQ/8taa16HoBxFnZbr1kePn/fM25vIeLz3ZF2mecw4u6jb82uHJJFNhlaMb
tasdXnP7MRXOtq7Nk6UoxRwHq6b1tzdNx4Ssb9NKSnNsH+d5bR5Mn7pbFFK6/5g2Qf1Np4LW6tRl
w1k4ByzCla3c+ixzV49ls174HgVr05WYpOlGTl75H3pSl2mVGgMpOa5R1FtsF2n7FdPRsiXQZgYs
ExJTdATbIHyuSSuZAFXMgrtDOelH5hc5NKRG6O85Gnb3BBX/+OTZ9RLENrc3ltiKdtBxGJby0kbs
xEpJxDMaDaNcn/oJGzMY8nL6sg2B/OznsiLaeRPrN0wMvYrzNrCuWqsyLxCcrA9u2S9OZMJn7i6U
Mkr/0M5Z8C2ohubcJoFyZDcS09fJXVvCStIsvTTGqr7JVtd+cMJ+uck9b/Jiyy+H2zxTbHC2AEZx
UNxDT3O6e9/DjI5QbMxjl2KY6vSnHFeiHRXthhRCksI6Rf082i8TI4HbSCECM/JNkT2hdTJu9k7c
N5lzCIgQMnCgnRtEbMmYlS6mjoIMxHaRy8PaTv7DXO4zsyGr9nvAdfWDtqY6Px/XbMo5ii8kj49h
oIpkpWEiEkgHLZYDY23vSsds0gNyeJ3FOluWMia5IoTGk7bPVbDOBAN73oCx2+1WIoLMlbAnrJPW
HFVtSghMbvjti1tNlQXIQgacmDxa0HEz0ShFuCTXpxTDMsSKIAs/20YhRzZO/BIHCf6k4fcUDj9i
0Yfn6+JziEBftl3AfZ1pPKVp8EKMnCmjgZAu7usW6BW3l8pM/HRFglYv+XpR9jDYoj0vhjwNnG64
x2eLgeD1xIpGPey4xx588x0NvBUpGZ+pSjppG196fxlfw4FmJr6DarphR9H9kYW6uckHuX7ZxrB5
9O1ubSLR6OJ7KgcsKbNuCT5VKnudZl2NvAZCNxIQdEUVhd4yfF95pRiuZ8/v2L88tkwpnA+kjrh5
LNsuOxWNTRM68Nf5K/rP/NMEJgZJKZ20YOeo5lZsBspDExSQWXX0ppEgyhRH3aVqHaoWHsdtKzbW
YSMJEzzrcq56i3wo4tvBdeSFyxkhbD1KFlJ1Tn/w2NzXQ+U1OVexrrO4FNQTqDK4L9pP5DrOH6hz
lhPBawbb86JB9Sb20NPKnNPRZSIzGKpTKCzZcvT1WG8fK+KSieHxGrOOs6XyQWXiNn71ueHcmX6h
Xw1wBGNcu3opgFpZ28iYz8yeJzsawEnR0LUdZs8pY1du5Vdicv0npxwHO3K8yZLRKAJ66iYHf5to
tIYwXEioQx5P3GD4WOBLmsQuAdz1l0U42lde06ePDimVrf2grCH1xKNPL3pLlmkOJSyASQd58LCR
wivvqEHkdhLSpi8PPn/6ic6seZZXeZaxc8jheascbSXgz8bsci5GNsSgqQc3LupCnZrd0utE55Ym
Hn4NKG32KJv0uVPS1jx4nkI1sGcjMBt9Xb54oqxrNmAPlX+xlW0IMaTlP8PZp50cEl92ZXTr8BFg
Hgldol+JCNCb84FGaeDGivawjEydFp90lcuQumC3kuYs9XcRGuKbKls2OrHW3IEwn40y6keu+oB3
8IxxnnF3N7G1lGhjymEK48arlltl57fKsBzO3E0ub2t6/VUEJz7MkZ9Yzmc9GW51MPXO2Kk7qsUx
QDLiyWp8dgCJVqRUVGymuj3L/NobPlvlFJiXIeKK4tARzcoKiMwuPKy+xS8VCUkLXu7768ba4QgA
kEeqJgtLC0zn0uZOmAblZVO26SyTLWjm4Gw281lOkRs0qXMSTBCxV7ZsGDlRumbB97Zm14u7zsbE
MyDrO1/6JZQPusin7rps7Y6wzlrvvVzY0aM6T7fAnR5kvsBCppCnyybZKiqAUR8qZ7oD6rulF732
c3WZr81MSpFZ+5N7HdYbgzLq+tlL0yjsnd74KJW/jXe26tvlazAib7vO+kXNcABFavsnTo5zOFnN
TJhAH91+GjDbVhn9+6LNw1USSNpuxV0/qsA8sSB7h8fJh4zVRYqQNvpQKs01G6Th9ObQXFo9OqE1
Nr0w1XMihnDs1sibVUhlQ4wUtOqon1Y/yFAXU1d40ZMMM/NIq0nyskxik+xj4AAO4QJtaxBzbmXI
/BjWvok2xKzrV0MH4xU5RWNrcePCJvaSi9LZTlYIwMVBgzGq2BJsipFu4fjcuPkCLRWaApaQMmPM
wwRvswaWMCiMzVlVdaKqKScaWPYsoBbvu3Kbb8EyFyQKZ2tLhVC5XfPazNu+ilA7a90LUp7C+sJE
9a6aaMw6+kXlyDt4KYDv2DH0kcICPcLaMlzqIBuWB5egCA/LXkfd/3YCNuhTKBO1m8adZWW2BT6k
JJUwWsjFKz6wWY3VR4wpHua63NvI1W7doXxcjVB0J6k9BMNFJV23uAc0BD7b8rQdciOf0uBC49/R
XCKnaWyqeE2p/SctvjVBQLxwgA8mE2e4No3giVn+qd15hk1EAHUMDA9hIz43qUzvafF0yFz1aId1
cZK5hPrqs9UCB7Md1OzpLDgpJksZMwGrqDqoFVe2nFJqyNyS/Hq3JCmgmutCLE8R6b6v5eXiS5ud
GCrXALcgY/iP28GDf+mF/25R/W9oBeZXOFqYk6+e+vG/jlP77Ulhy/k/4Bba8Yf/s2jg5On5V5P1
/n//t2jAcv7l0oiiAbG31/aAoP9oBoJ/cVwDN4TMF2HArpn8b8mA+NfeTSKsZrc//tsq8B+9AAYj
lPx0HUEy7vpg4lj/gV7g1+4iut+duEi9zPNpAO/mjl8bS8Tg+NipufDLobxzOnBffcF1E8mz/Y5x
5dcnBSbxqrupklYcGgeynvYW108tLNX7a9qsdhRYfRH7AzNCzxuJTDkN1J9e/bsaiL+ehEEdKCov
im76r08KinxotGtT4h1SbBYUBaRe34vH/s3X8WCkIFSncY4f501bNnPRUEqwQyymw2kG8+yGq5U6
BiLHIvPn7wNG+pcOGN/IASkMQM5F24vnZ0dH/PzuUrune8G2C7c5ANrTqSG9CoemqA4DDGW0YW4Z
UhHcRu9QZ7NNeDJ9wTEaio2r1pRyToi3WSuR9CzlQxRkxOPFNppSGRFn3m0fwqkwqWGv+0peUtES
1xltnZtqsYU8UWR/vNBtDmmguBOtKaPzu08hHOmGA55urWtjWPhDkQ3ed64vpYt6DQHo0e5m93ux
FYYf81cQS702Aw+2CsP65hi6ICrLFtShjWVx3bjq6zA4T0uaH/EkbLlcm1XrAaGa+bttxIt9FFoN
d3zJLvtCRivrHsUXCJK6Cuswrip//aJHc/6c0zIs47BMqadIclHhT6HYQ6/p26jOc3dYjimN1Ne2
Wrje1KZen0nN058oMTTfEaW6V0NXcTg17Hy61zrYymOVCQq7RufkBvDVwv0c0A7sYVp2xvM4Df4j
DrbqMVUuGMfCQV4ciQnBI7hIKpKfKcjUwkysvFGfqS5NN1vQ8abboOq/OjRa7inBc56iUslRx7CC
ihqvT9auGkP1WQJyem7Honhm1kxP+UrONz4Tthb6ToLiqEn598m3sLXFm8Uvw7GG3MA6axpUwZRQ
wGypYflCZpPlcohb1zHeANR8gahnXwt7DO+kzOaSlwmEMBLDXH3SIiCPyK70DcDTHAzupKoP7SRJ
DmyrxvlozdowOBGsw3MRhuqTTuvl41AZlKAKby1eXLsaP4zIk+qjWNVyJSuglegsvdqMKMXoyyDU
XpZYc81NBOWz+Wpyu3yZs67m6LLbjCJzltmdyMQALsBB6Ax9K5irk7Ql7wJ7bGtTZCqMy1pwB4yr
guZPrEOVdtC33PZOmeAm43qTdpqAgBBERXYZKMtg25rtTm9Ldovlev7KQS9/zqTO/PtAFrT2vGL3
QyiO4bEcggA9sDEtHCQnEh343wUVvXmoqFvNCpg15EGrfxkHwJFgOH0yPfumAyzhL/ZL1QG6jAcv
r6kKpnqAQEGVGAp4aVTXsARm6hrK4yJV6625b0k/u0zpG4gYiShETDsYG8rfQbV+ncuC8zj1Ria/
Rq3DsS6tmWU1T6wPVir7b1Y+UmYhbYPmRTsZC7BMRNCPEuTaY8WyHybS9PJvk1PTPs7H3P8CvZKG
AkcEB86Bn2JEVl610UkM5d0e/Swu1tTNx0hVVtUfam0y/s0e2QC6VVsvEDMb98tIW+GFg25zuyJL
71D994ybcKS0ERf0OKsIhk4jYtujaxBtnZ4/b5QQUHww/16oQ6z3dik+U/jg16rUtKD81OtrMBeM
pImb5bKrXLs6Cas0OFToeqck6E2IMlT0J5KfUu18RM/uf5WpEeAgmWxqtyw4sjkLvbR9ohCSGdHo
7X1QzpeyPIK0zLrYTu22wLeNgCBK+1U64PLs9aprBsXXdIzlhn+uedzDhPCMkajMwdPMgXtmWW5/
3yyGig61jUe988Yh0UUKKb+tCcckV3oF4Le5dX3gALjcA4nsquOM/DoOem+mBVALgplBF/vH0XMW
RN2cRvXRdgu3jzGlV8HJPLpk/cylsDlSFzMaf89avlity1Xeago+E9y9pY57iqosZnVX3bqpZTin
wuyqQ0gzOEicWmfccVzZnKsaNFVUdJbsk4KDINVTXSlMY6zPfpomsz2crVMg7cNs+S3owEWbYWSt
g3sr54Zoj5S6/IvDaN2TreFbJnUecMsuKxomcQdQr4lyrohfSPAt1nMycLJXFMquc8jccr516ob8
8qysewHRWukPk+egPscAOqyHpkSSdArTItSRTTJeQTQhESKUuefxJcXWgX/AnGyu9HXP4jsayjoN
20xwV17aYkh6lAafWqfN0Ez7/pzkhWG+TmlHzRgltIlW3/dO7WDNPaqzojEx4iv71NjEcIZshprU
YHn55Sxzl0tQ6lysk1s/mBUVSGNw5Vcr0DVeL2PkNrJIlV2hyx+vd2GEfRJaYPOp3xaDHeMPKYqk
kXXxaPi9Sb5hoe8da5FNzO5uVCcdnJRbwKxFFzurkC99tVifsnzGdIIVOy2h+w2UwgAYEFSASGR4
JhqrPqCVsqEoibR7bpd6ueukidKlkdYt24J/PfbSXGJDi6MwfP9l4e+nBDfms4gXj5P4aRUswQ33
gn2cZzT3eIC7Y5j9FnIIcJX7kNSi9ShJLvxWOamgZNnXnpX4UqDJsn3WL+hNvTw3CqxqcQbBPANN
aLL7SKEItVBWLs8Ug+954G3sBWWrq6PZ9rdTXxQ01puMKzP8KPdGW8iYD9xDzFMXHI2LTSQcPmSz
7z8VwzD6cbrNy1XvUJTiiiuUCxW3bLgtifGEGolo6RuX2yfGpvXUkcpkRJu22EDKaa3UCZcdhpPZ
NjVlyb5UX7aVvleyrgUrQCFnGhtt6Ogb31FOc9nhvNmTQSnIxf0QDl/grzBN/a2r7+BCBN9z0+6v
IbVmjCNmXxaHeKu+CrXPj5JAZQ9JfSb92Pfs9pOPgP4rzK2chX12jVOnJy2tsJt0TOBZLk6MSL+v
I3I22B0WqCeP2JagP5s/8ovrH1nGDQya/uivk2gibK58r4XTZBipPQZ5lTaNhcawi46VyDOpeCZK
sSsf6GlRFYyyBQZnW7tddWcNTj1f0OAZiF0eMte5E/5AGrMpMBUQ7bEH+Lo/wnxZ4YfnuaKSY2wG
l+Ifsb/6RwQwXMg9DhjdcoU1g4SWM5mzbjFwOss+qKWYb8tMcD2eaF8YF3oNsRTrxacdGQzZRoaD
78uHvuDciTsC1zXFhV7dqqVp80PQBPK0b3FLHTBojSMKg7KkNEsYTMpoq/RzayzCS1bkcOclKG4E
STmmh9iheGDf2CUzjo3EEHdiFCo7En9M8QRVUClulfA4E43DDhwzNxFcStxD85HL/W7EyaAwXOc+
rNRdacvBbtIWVZpm8PSTLLuBdHD2xTrBdernSYkk9hvX+JQTZK5QeNHTUZCLHVxGbPL7Z4aQEAwM
rBlaf7YpogF0N36btnmlwk1vhcZIZlhglSWVhigb5bjEMjRnvAXUhxD8K9Zg6nbm2VLXhkyaxa8p
8ORuP9xtGGegec+QeA7AXu3wiN5iPq0RKuCAznFBVQl4IgrcFm65Z5/8Vf8gNlk5h7QOxQjN0x1L
+6ZQtThSAxfbWbPOFRMj99iBtkK153ZYkol7qCZTNcciTSGU1pOYocR7mUoxWGVhO8W+nW1NQnzC
5D2RBuSjTkKfkbIvm1nrPWMII8wlygmsmuOZZrNzNQSOwedK6/4zcbwZKkFzLM2PuDh1/1RgLh2Q
gY2Df9sLDOOcLDL2YM513l+5Cv8bxYn+tf2g5Ourojrxf6Ak8cNk/4eaxFS0r0+/WBl2IfRfVgb/
X2hJHOKCset7XCr3O+d/UMiQSn4UBTj7CYgkSD//Q0Imw5lMT3Tb5ByhDxVcRP+qSwCF20WwJv/i
js+f/COE4c4m/UnzifB0/5sIusJIAU3lh2Hi5xtvqXTGnp9fGXKRTxoIWRYXQTC/lmrrqf0XjXPr
WqPoEqw5iBgpYczdRdGW5bMbTM16VqmRXL4/38N/1ej/+zNZeE4FpZI9EuJNBaNpWnQTuga7tvYf
mtpwv/TLWqPpcNLqaxhmy2O41AQKuBOk9D8/ev+r/78E9q9H46nlXQBLcd9mctWLMNLZL69oxRhH
ZqR7yc2VC6oozFu1WvnzP38cymnQLKAqkYK/kRvbjbaB6Jf0x+uS2hBSuJdyKNqvadANyew3/rc/
P+/XYsq/v97Pz9tHw0+1IcIYPDnxPNSdbA6V2Z95WNJPgpL/+ucn/So+/+tJghe4i6ldMp1/fVJe
SMQlW3Vl1K264iLWnJX5Or/D3PjdQMHnTgIG0v0dhvHrQ4yRrAOOylcd2OuTFZ7yd4l583Itx/oM
AczwPA3ekkgUle98u72y9XaY0Evb78c+0oO3ou2x2syW9tJVBhAYJ13r2OQkLNl9sLnBfaun+UIj
yIubyjPuU3a7fybt/+vthtY+RB1MzG/jQkNfIjw2eX7VmYdeFnAElkH+87lAPh1LzB4x7Abem5Jl
5QaqVF1+RTqE+zKZZBhYkDHuNMlRV6KX6vbPI+aNEv7Hl7IcKqUA6LDJwHD59dcUOqhc4WZXpZZE
aere+NwhyrztTDu9C4Shv4Sc1U5Wj8ugOVXmeCSusqbitbTvaeF/M02Yjvu/mZb4Ad5Mk7mdWTXT
7EpNtRWrvnZ+yGnpbnfzO+/4N08CJbBz4PAEEbi4T6OfJuQkjQrpmn85c7r6bGviP2S4eceFG8rp
O693nwxvxiz2CRebwa6MJznr10c1AyuZT6IvSYPWg+JVfvX7KnjuyY+ezhc/8z76aQ7yccqb6ik1
phBdJtqMd0iDv5k5ALj4tg54Lhxtb14tQX3cijzrUtAwQ2sz+ivK0sm56ik70lfdtivoAc1HPNzN
WVM74ztBm79Z3+lBmdR4fahYprP/Hj+972bLS3+27csuq4JTQY7msapzn/v1Ko+p1WbveL5+rEBv
XjrYMkwemBk5RvwoOP/0vAl1OhuvuMSCOwTkcdCEiyc/7JyoGqhioRnVlzIPpk+FEVinRtran+QO
3Pnzb/+7l/7zp3gzyljoU3/qBfBN1d+Idc2uqdnasVEK787Ekn3XIs0/WbuwR4Aa/jOT2I95jbfD
dD16Mqwib3mHXlvlxbJZl0qDgK2UcE8tzLjFO9/xNzOJrjUIMlo8bKjOm61ULTI1+966hNGtDqk7
ixN0+GY8Enj8Xozy7x5lu2KPaRYmNtX9df/0o/rZRq9vti5DSvBePOerjzQ2z9XRsOfAj1Ii3684
hS9nhVhF0jpjdelyuTKjtnGHB3/pumsXMMO1BvyfR8IF2vDOy9jn8tth56CGx5SHrRIB16+fMGjH
3HBcTeNarpeLHJ2D1Yb1rSgW7wQntr7ffJm9pp3fvzfg97/51ydb3OzwHJpsjD5Wzl+fHOb0TgfD
uzDWorpJYaUTm+BMB2/2xhMTqVCMLh+oY+kbcdkW6x2foTlrEaoefU/Sq6KgtrxzSvjNJLR2hNVO
HrNtjpRvVj5bT0sHn/Zill19TOE3XWVNEX4oml4kUHmye3S802lorXOyoeo5FpM7f/zzDPzN5gYh
zBZkSHv4MQEB/fpeSoAGdKd9NG/FeNWR/XMpsjS9RgdlJNL123va7MBjy1Kca2eWcdPa7a0HfSJ+
54P8ffD+eBN7HixkNO6sbz7IpO3ZmpyLtBlhA3vkoWauPrPoACXTvNYIjsnVPMmUHE7twSy+91Rw
PzsynGJ8RdtZDo86amdHXgfL6rw3s34zegQb1H5TEhwb384sqxANL9C+cAW1pDgE55NM6+qciUlP
V0PzlJpbfeCQ1SaOnlOuumYQZ9QgL9JO5UPU2fOOmvzvq9ztv0fuzz7v31yQwKbakA3ZNPFEv41x
zRylieg0L+ypmNLI9pv+ditGoBKKs0eGAOB+DUcZI0t4ysWeWxV04Vk6d+tdLilhH9/5OH/fxfeP
A6uPpQ5mr/umQ9kvY1nkvn2RUXM7kX7qQUDQiNAnDZZ561T/4Dhrd6/JkE+cvr3GH+7848WFj4Cl
lPTJfQV03kynSbmOD4HnwpyVfyyKmpqNNZlVoga7+jKtnjyjPvIFO4Zz+s6X/+3w4JnYbSyygN7u
pkXrTEiCSIRoQRE5uAJOaGT5ZFPV5l0tQ+urpQP5GjY5C3JlFumZDuszvwycSPB6kqYJ1Ttry98X
WpdDRAh/FJ81J/E376JuDZ2inbsoum57MqXFUAWT3kVelaH2tJWHLNbniHfq4QZJ/vw6/n7Fci0O
y6wmvApc82+GAqY6/CkhRjCrL+8VIsyTlsLh858fYv32KbA8LdZQ3vvbE5NbqF4MW36x+Wt3jV1g
PpONQUSHnAu+n+8ca4bDCSyzAiG7dnAi9OQK+bmtkRrb25dOOSj5sUW+Zzz+zatnq4Fjx8GZTf8t
cLHGeepJPhhvR5zqzmquG0A5x1SLLA5a4orWLm1jJu07S/n+Wn/d4TzggNxqeTgcibfJq5Wigdg2
xnngVUGd6C6QKu6XuW0puHc9HRssnQy4JdPv3fp+XOvePjrYTzg7UI/S0JtNRO1RMZvOL6Tvdpf2
QN2vWQqiDUvrIy7sGaGiNRyaTd9l8+BdLIt0j66xjkdjb3j0hqxuJWIGFKGp+uA7w01otdvdZrny
qhnmGS1o9iLN6WFaSvt8LdPy0FKxjyX40YPHf33nrPD3szgp0cBA8UBzRGF5/XUnImW+Zk31z8Ww
z49ayiDZ8tQ+ke4QwqqlLXL357H896G8PzBgyHABQTD9ZsIwXBqxOd659hE6ZFMwHKsKw+SfH/Kb
b8WsNNH44KLmhvPmITRO+s0o3XPkBent7GPxiIY2K+PVsuoVXXxufPjzA/++ofsc9AiyZYLu6/H+
5z+dRtFWSE4d8lwBs07CUc+HOre8o+G271E6OKq8GfvUqDjyUi7kd+MLviVVDi3uAbhc1L4rRx1p
eYgO7pPZfjJbbyXTvJhdvB1ps30SPStXtDHoxIEm/dyeeSQIXAmgUnhXjNE+NZdqE6cjLbo8xtOY
T4fJW8sba9n9LmUbeCe1H+r0DHZX923qtgaRpDkOH7ADVFvsTH1KKAFGrY+LrKvL2Vbhrg9YyQSy
8v7J0g6qV3oUajk4AVjAw5IG9Yvsp13vnubTgsjZKq97fq6JOy8KkKOgI0R2uW7cQ+hsRoYDvq5f
VIZjliyyZUzawJbYb7vRRMhJxiH5XX1d3eIwRjPv9fb0wuSX3wc8mhdV5yOhKTps8tGEne/7iLNH
Jbm9eq+oE8p7bqjmd9Tf4s4uFvqFeS/9Jc6EZT23yqpRQVfbhk2N8tVT2eG/QWFopl+dhuS6iFTL
2ibX0iwv2sqp7qa6HoMIg6fxQBFA5CdpXWOZLIt2JKijpD0eSwCVRTQKTWRdlqIe1jRDeXkdgXeq
n7qzcgpxD5eD8Sq5/DwiW8/TKNeIXqOhX6354MNvsk5QHpTesc7lJzFN7ZyEliLKocRPPRwGJyX6
U9BHIUJBlejkhScLRNjoHL7buSnPzbn2Psu2Uktis1EGOzyPf6Qjotah67jirbVU1sMdCOzlojNo
niQT1d4xVmY9b7slnixU/HuIP1x8+RFsLiRZY8tWmIx2sJyCuLObSOGBMUhiLZoudgc3vWkk/swI
/gOt7Aq37y04OCM/QbiBdL+U2KqtdYUn7dFLDaKql3yewSSylJwOMKxxToavPrppGfhJYXuEPExj
3p7kRhW8uOQqO3HbKsbWaBdEtYUgtj8yGQwSV02XwFE4ZKM6YOtdz+zRbr5wrBJYWqshfZ7cfP9h
WjAC4MXwwU3Clx9ZGrWOs1XbDxDGc7RWg6Z9NGr7m4fymqZXPjj3sraFn6SqK6akgau48ibNba9X
tW7FGF3dDwsqiy8B0C51mKp8KAF/1ctFHQy1e0LkbWriUEBpc5rNOLDOizxEhoA1GAGNAQxsi1Ll
Gz4khGp9QVuPqm2AHy4iWvLWSbFUtRH1PrG7CNOzIkyybsMgbxk5bh0MWc50AfagQ2pb+hzQkfkO
7QmtKYgnq0RKHqfEktBvxZ3XxD3QlDqum2aakoEg5ZafoQtrhPzV/OyVs2+iGPHzrz4OT8XPZdfm
MZRzduksQGQROmFb6lws7WnYVEGUIVW4AdmHtohmLgy0LMidS7uGQpssKCeGM2hA9qmWq0ebDYN1
cNhWo2lQ+rfyouvBt8UdP/J8IDo9fXY8vGXEhZtBlWRQT9xkGRpDnYquV1+wEZbqxlfZcu9qvKC4
bAvSnmxeZEZZIPh/7J3HktxIlq7fZfYYg3CHWMwmEAiRgiIFmeQGRgmtpePp50NW3xlmRHaGcdbX
utusrKqLHnA4jh/xi/BTWWcJKKVsxUv0k16721wkhJtwGpps2zYWCVS+uMw+k9rVi22fjENGrqVX
FvoKNpLSXJjejxpPQRHkWCs4gVc7hXuTqRpIDIzuSW3S3CDlX1Iij8Dn8HvUiJVWTmv8x+Jk5lWh
Y4BgpSIDdMKJ1KEuZ1qxN8LFhMfX2GMHui8yHd8Y6u7eBqPVbvOWNsGmN9zUolkGWyrImwEivFOv
aTZ0qeExGTKZ+cDnwcMXWUpeMhilesfgeHkEXkXwiUazOERptbhUdZP2G9UAiRydwOd2Y8tZ+5ji
lR1iH0mijXUM4XeTmd14OyjNLAk/VfXRtjrYzM7sTZ91Y5y+SLM1b9kpaW7s2E0feQHjXQTe8N5M
cs1CX64clV9EYMSDChBhGrg209BNaM2dt5nhG5cwkBPn3qOmdcBMMUvwO1BSN7Ylly8e9FswAThj
wrMYAURuMmlgg+S2tR5tq2RqbOhFLtNaJbhZ/Al9ip/SnZJbKy1T6SuesD5IbYnvTWHVn7tkMb+P
WBv/mJ1iwIIvBvbkDCGBKG29TxoApXcR1FLMhArkEIMSqeBVJyMCnpgUKJb4sEplveuTSf8ItRqU
Q5+jc4H3zQxvua0F/OIkwiR3Q1qufajgY3MB9vl0SDwr/YxUoPGLhmz4Ac4gmYitz/ZdFRLQ/GZZ
HKZrZNo3ObRuiut2SZw9yX3tbsZp4a7EkRV/pEXXm9+TTo4IriQGJzGZaG8GtZvbwzbBUGcV7KxX
xtXQZtVVJyU2CFNny2BMRgdlAvpBT03qZUhtdpDRj0oadnut3Fh7UJojA63BiGqf4/yMrufipd7G
LMv8EYgS3oGgjO33utbA5BmKOgK8Mes9Vsm4CGHj5wJ92ohBGTekLrTtkYGsW39SGrFbypU502th
m23EPFW/ZgY3pS8r7l1fwWxn8N6i3HCs56y8WlLSCYOA9z6ZGK38kvgJHQxunAH/VSjxV3O/2m1D
zMd6WxiV+74VVQLoBEFjFEczBE+EVmTNlpQI++7m2co7S+3xCwoUyXF6tvpuLAvk47w6gJe4fUYb
tfqCu0zLFETe2Rt27rN1eCtWG/ESK8I7am7MxVkco/F6wHO8s1f7cYFkUXc7KbnakueefSifzcqZ
rwqLgJZDJVnC6F2/2PWP6dnifFzdzsXqe15ZXjTSUFnt0DutBlOLqTI9IJjPgGZU3DQEHC+9t+x+
flc8m6uj4o98QDisputtGIEXXVYvdp2aBIOv0Jm0z6iazdleD1fr9nCqsXFHUQ6Y9CTRbr01iD9k
hggUdB8Q2BsxrsZ1FWyM7oXxtAWrCFGqS1FFDQCy6ObGrDiaKOSCbgH8Rvc8wAd1+ISHJZnFCCuX
VhpDqSC3ZfvUNUYabiPHwScJbZT4c6K39k87nJLSL0eSH8CxiflTDM70UTIshKtn5qtHn2ztj7jk
IA2ZFREQ6FYVOoI5sCS5pFyy6Y1cJq5zd1G1vhkdqNCbxrXkEx4g8Y2KbPd+WSJ1r2i8PkAtFPKo
lbXHLcqBdzZwv+skcBFqkD5gtPq611OgRQ7Q4M+oCKlfsp36egsGRT7MXTw/oA5rJRuamcS/xQyR
53D0OnwfM72ZMPEc+vCukW00EZZkv+ZZMmz8yVpADkadWwN6dlCe2K3p9a1GrlCjWlOud0/Vjh+d
ScVfC63pt723iFtkxFAJgwcV78noiSnT1KFNJJCLfqd56HUjU+sh+pDxd76aVdXO23jW3TlICb+3
chjHh0XqRXNMddHVh2ZSxUcQUs6eIJOU+xR9jyWIQpiG+B/GAo+eSoS/QjiedzXCx0EtymbY9Kh7
Tlt9WrgnLcLn5HeJVtg+Sj/NAh/Zqb3dUvRavANcaxiBic/DQqI7eL+NrqldND2hBm0ROOb1Ka/o
jVsPwb1oV3vo2gAC7wWIhmEpM+y9Qnlf5mP+WMf8W7uMKx/1EK3rv4wxOhobqHFNce0izrT4bZ8o
w6c5Kn+mqN5AtJmLhMYx72SLBnv3nXTX00GrI1C861VP42esLd5JrtwKI/peOE+VltAU0OwFgjfC
z6RpIxl7IEfa0YFuh9HnGgWgW8bHy9fZnbNPoi/RhcVUvvVrc1KgB1sXBOjYDXt7zhxgX/XSkP6o
Ue1t2qbhwRq7hxEhkr2ltQViQtnKqbJafNJKUi/rdmZzPmIIl6SHOpHuDfetQJ0l0QHAA2LuB3Kh
dCxweWe4Ud3VSzs+lAIcF4RaJGW26Gj33wtRjV9UXqq7gkOVAzeE/IhmwFCVW6S8e/tAeAVw2ClD
z/wlzZtrxjDI93q0m3n7qm5hMc9i/tnmPccBzb35dol4mKDuuvGLFY2ACFMjMn/OKso40bNV7+pG
gT33rD6815SsoLt2KnvHRDr/7SypPm09Bz2vypRjHGiJkcLSN6pSXuHIMU+Ycqt5OrRO5hqUV00X
b6oG8DUg4SaDapBjpX0Q3tzbW1SaWuGjsYDydBzr6kbo2NlsizGU2S4sQxSPFzSNt3DWol+0tJzR
5+61+y0+BfOT3aaD2DuTHv5GJt08SkuB9i6JR1/WocS7uAcieeQtoBrsoYkfxKY5f/JaPu0u74r3
bpQPkd/i6zHdoMef34cRFfDBadw53loA326RlvZcn9wPbNvYKEFRMkTf43aFG4q6AsjnxQA6Np2I
JA5mRj747lRCKrbNQvswmCByN01EVbOlyJl+L1mrDbtWGVgGAgiZUFopPedLyd+5VVPT3aEEZHzI
cV+k5Y+SBLgxO/SeuoEgsau73jE241whsVHbcaH5KD9oT+CVAKbHDQPv3WTpxe/MKbWHJnVT9m5w
MMdWEIn4k2SO3hI0JjgYHk4Es29ZOcQKJyVXC4oJyvBOg2BwJVsmtLtWDmTMIKQVwtdkpWvOJ0iz
OxSgxluU3tMpsKsZt8EeVeyvAnGeDvGNsM64VrTqPbxur1qJBgmgUr2t3y3EeG0zYxe8+NWsqS99
a4EuzgEfVrupSt2HFkniFvNGM3p8btj8f6DcfxhrS+1/piurk9i/HMJWq7L/+o/bb/k31SVMYH49
u48df/7XP//Kvwh8hvef9PZBmximyZD+f0V/Pe8/GVRB4KNPSDeXdvv/IOWc/2QMuyLimHOazGIl
PdF/IeXwAYYIyGlCRxi6BBO+v4LKveyzwQKkUYluq2MiDqUjr7T2xv7os2ViGe1yrLu9GJb64Mok
4sSvFpBheAmr8dpS7ACNczxJgBCdLMU1XdqdTDum8YM4OGXyZMy6HiisFS50K9dR9f92lP95KNOi
k8f8gh7isyTkHw8VZ3k1e1nEbBY1dlLAXu3hhNQBJX+3Q1/CvNOWobnJUcZ4ygeR/fMp/Fvnm5Ox
6L/WB7wF/JBcD8riy01dik6a9aR3e6fR5vsFe5DdqIx052RW+CjBGe6XsIGvlJnplTN02XWjQ200
TZxZ/ziJr835Xo4T/t8vwRiOfcD255Q22YxDPWgmr9c2JEKLwB/7j64dr/AUu0A5vFhoWSDvcR2H
RvvOm8ritoT/fkcPDkrNiNAZI8Gwf8jQkNvGKbmc3k/VJyUz5zAi5nFBGfplJ/b5564kV+k5a/OX
3/ty4+Sc5Fk6L/0eNnvoW+aKd0fcp/ftdHaukL1SD29v0CtncuXOgh0CO4Oc/cmZTDKTKxLg9X5Y
vHBXmi4t9FDY1+jxGRfexbMj5cmp5ANjqgWQwKXbfLKW8kqIvkPLqdBDhLEKJESOlc68cdtjy/AE
b7NkILEqRMEbLRZkwhb3Pifl4v+LzNH7zHTp50EJ7Fs/i+zo81I2dBSR+/MCiQyY2BhWL67sNOt3
NLkXK9DVPJRBCr0IFkxKY3olVrTFhQc730O4v8KWhBAezrPFy5dW5skYqSTs9mg6MUsGLkJyi15c
uHThhSHtyynVej5YyrYAwggwx5itvFyq00YvHmDG7b1k1N4NYpaAxEsk0ULEDNHMQTuA5u2/LC7/
7ff8ygPi0/gMLQAHQBx/uWqseoRPaMRg97tkPpOCYes4XUeVPCS7t8/julcvzgi8Y+IWkRi0D2O4
kwdEiHPhuI/tXs36dNXN0tsaorIuvLHXVrG5XvCYdMDpno3by04MM5nevkxq88ELpXsImbT2F97W
yZSV1wVqiY8YkJSBWAyazS83rjXw9Egbvdm7ncugzQIX+BNcAeqf2FGPXyUSQD/DjNpiS1KF5Jm1
9hPoWblIEyp6ydltOkR4U4tcIr+Krm1TX/qJZ+92vUbBVlFxcqKw53j5E6k0GmKgUe4HrakD6a6q
wHBrvqdRJQ/Lgq7jwrBga9laRMaMvhW76kCLMqetPWDgUzCSuYLHS0VQRe5f4focJJvp0XmAzDwQ
pKCO1x//xz1mYNRWMRAv9wwMdB97lLtqrG9g7lHwLqZ24dY8u7bW5QA2c+oA35r/8Mj/WA5LaKNo
dbm2spPAMWo0Y63hcRXubDO1c70h2mQCQcPCxNBjMa7nVl6YZZ6+jedfALAQE0xwEKBlXj6wLZNE
bzA03I9oSQUd0Nh9Fi82bePO2L/9pZ1eNSzFJcM3ZoKCIZs6QQx1OS0W8LrFPrEx9RBSW1smtZ+M
uO8itHZhb0/vYVfHBYCUjW2V+OGdpll0J2hcoKWzR9ELahb0dYY5g2Gij+gWzYceg6ODDs/UClI4
2f+HxalMeKMQK8CHnlw8rjuPQw+BbG8JTKN4bvB7AEbNK9Si7AAN/M6vzMH4NtkL+jJvb/NpxObB
KQPB06xny2T9l280UlhI6hjp7JfGlbdwJeGyutr4vo68gi89UZ/QjmsvHKOzRbGWkIBTATOu7I9T
g4nSGJFxsRZzn07GeBg51LuFY8WXU/5Cl7Bo8DSXKnj7Sc9eMYviGAAdEzyJzhl++aRh3ntGFuvm
fu5TaGOtmxyo78yDkk56UKgfAScpMziWWnHBC/s0nBO6AKHCiAMiSpp3CuYCVu0taDOZ+2xGPLHg
C76RfWteAAW9sgqNMDBjugm0GxeGl89nFqNSTJ2sPQZPdAjQuws0a24u7OLzH/PnDcjDCFAM8B+4
PJAWOdlGvI7SmRE2TvNd2OwmSBwbrcSqy4Hc3/pCdvrVkKv5oFRZH51BM647NMd8fen1faH3+TvH
CYf8wjWxLvriR0kPmRXKCbGiY/iCXz67puDgldBd9m3RdITHKtrSVNnOmf4v45x/m2uc7fKa+xLs
uft1zGtPrUCZ2g12v8TmPjad6hrZh/hoAWO+kGacBT8wdiS9DEY8Pk7DONnkpKDqaxDm3lugVDad
x1xET5J/pJkP/ei0F9Y7eyoboDZlH/GPIhgixMv9I99BTGQR+b52DGytjMbZojt/CaRy9gWyimDX
LD4/B7TlSfWQQvMaQLXle6RA55/VYtg3qNNUOjIIdnKFTHZ7JdDOAtJlyGz79td/WnK6rE2woebD
bQOU8EmOSFo9TpM953vZMcvfDL1jpls6fqSmlTUd6b4zuWZcXfmJmTMHcsK6+PD2Tzh/qetNtgY+
Qjb0nXV7/ri+6dAuBB0j32dkIh9dWj9+HfaF37pQTKdhMi/gWs+iLI+MEjBPC6WEA7W+9D/WSzDG
0wq3yvdFMqIiYBrVpjFi+97NjHyXp5nHEDruD28/5NmX+LwouNVnMLY4BfoyFlqUpfVYSLud3EKy
HiU32oA4t1VpzYUdPcFYk4CdrHaSjlt8RLYFXmaPIj9jsXnpjJ9oCGZ+r9X1p4r5tXHFWEN9IQFG
Sm2yhzo9Iq+dXXjq81eLr48lBOHnH4Ofl1uNH6KpkTJM+1oo/EaRHUAolQk6VP1Ay/7OlmR96vUz
It6tDDSYDuuv+ePFjpauFGObaR8CZNuVTubsh8JwL3wxZ9XBugwfLEwRR9ApWYmify5TmiiTpwLV
8B4U6ujHQIN3olbj99klGd+ktZPRgkBJ9ZAPpZtsJ3eKv2VLGV6LTmiP4H5Ac1TWAiiy0DPKh7dP
2nnMopjlWl1xuQST0+MNo7CN47gr9ibGbxu3W9zdmE7ahZvl7COilgVATzZq0BKAl/VyE0TjDrle
s0rvogoD1HI1gTbVViin8fvW/mRowyXL8rMng8FAUwpklFgNgk/dT+cGZZmyToa9Syb/lOAZ965z
9EvV36urID9ETmKvHcv1n/9xirJOp3gx1bAP68E7SoRCdnYp7Au5z/n+ARGmxISvCI7dOIVtEwli
fW505kf4tPialTdUcsp810pCPtlF/37BKPNvjwbxHYIxcY+/EPAeXj5ayP0CBoquUW/QvQE4pLYe
7IftXx7A1eadHNaS8O/hvJxcmrmdaBr/7fe1bi/NRupODZsrde7eXuYsopI1CrrPnEO+wzMi0zRG
jASqsSQXcDEQS8XgN54EeIU489+mAY4JwpgngkALF+LUIcqdhzln6NvsVSc7wHYSwEil/Xj7ec7P
HYuAnF5V81bSzklhN7ZL7qIq0OyhobkByi3hjReF44XS/LVVCA+k/B4d/DPHtQmkSLxoU7MvwHMc
Ypdm70y9eaGQOX83MKXlWrnpcBP4il4etDiVIwhNGgDgddxrmupou1C5vRvGtrlwDM4fCEooteGK
+qcDcNpaMzRLxZFbVvvEaNV1jkMF4BW0a99+OWcX2Tq5oCyjvhds3+nVEqMYQiPNGfd5NBcHujLa
j2wowqvQAGOWuKW6EB7OUkJ8DNEggPpORWZQVLzcQAfk1GAOMRenPmJdjLHLnaxC9Mbtyuiu0Cf1
rgrHTnGJLYYL6dH5u3ux9FlVZipZqjSf9nFXxwGusRgoK2EEcTfnFyLF+a7CmYC5gks4bfOzw2jL
rJRFtEYKx65uzK4wvjJ1nX8BhBcHtPVG/a9vLWmgsSBWKz7i7mmBrU0IlDZ539M8WewruzVSYLoU
dIEVJf11mujFDbLBSfD24XnmVL4ow2jTwNmGGWF5kC9Pg32D1qmCQtserKRBi7ubivwpz8rxukWc
u/XTKIufliRDBla3iWsHUEXZvGMSMz8MuLzGSLxFy51E0hTQE2R3OwgTF9VsqwAg+UE1mnJBYaCP
j4rhKL+VcPvjCzt3nvWsDUKsmlzMDAWNkZMTCZkLHP2cNodek+29UHUUB1aeyZGAW5hX2IPiept5
MQOAKUMLYBf34/wJHaxQ29qjNvWgN/lzr3q06BNQqykKd29v8/P9/8c2rywk1DlI/Uj+SDqdk6x3
1qYaUQrPOtojUtt7VKbVQ9hG1S97sKKfmBGQK8RlClAclgr+adhvYfbTzECo0XNKJ3w23EozAt00
w48C2+8Ym+pOL/wuk8q8sKGW+8qHBtliDcP0DcAmrZHtj0QjCXEBM0v8pgCZ2wJJSuTEA+D0/c9G
eHa/0eqqzvwkrIQMwM+ZT00Szb9EbSXfi7JH4tLpW0TjS30Cw4NAYNkEAigEDVfiF3YOAC7f0VRB
Nb5QndMHer4qcIP70TwELNHR8qU9oPFskdD6ei8SAy12o6n8wc2qYzajvJkNhsBgoNCcT+mwsmMj
+Rm7LGjiXpfjYdm52i5pI9B/kP9pdkjgkKPfZrqWB94orIfMRWd+I6sFa+4oNDUU/Wva1htA6+bA
iXAgmdpymcSNgsFhHBocaxwciFAaYOeHu0FYE24B+lL+6MpmwnSBrpSPeUuXXgPeGoqPeKXpc1Da
E4CJkqT4Q0VFP2yrSkYfBKJxRaAN+mBd96pd9kkGoDYwxrp4mhS9/U07Ym60WbCHmndVWsXvcsMD
jstjWwUCc0m4H7vMasBgGzOginICzLotEafvgBwtZnqzNkjbbWoZKj7k8B3q23YUofSJKhnWAmnj
fhvqFj22wsn7vN2MWEXFARJA5ipv37sC2G2Uf0Hrsb9uXISn9qJNmuUQwQl+vxiui2XyJK1o50GW
eXBiEx8La4UkWQgBfgN+af2yaG+BGqZmP6oQEf79kkOyDVompTiDR2X9iHRSam9EI0vE+fAlS7eh
4+T5zrJj+0kLZ1X8dsbSEqFv4sSl750kkr7s4bt+05Eo19HEHDT3h43q4xN+AIa1GxxgknvgGbl+
Yyt41kcCuQdIkQ5G74Pu95g1pWNm8L0nnnuIE4yBfoZqaZTfWL0m9hEYLyRqJxvmRDT3/fsWc5Zx
lxWZCbLGgpacpZaD8LOBd+oBW98ivBn7KR9B++KIsTX6IZ1Xcb8R1gKKit0G64xEbmZbWfd6KhPc
VCoL7f3INhBcT4tkXuGJ6slUGaqAESY/75Cy1u+VkcdLkJjA2zj/xXgfcXvATSiyGS/0oe+nnZ3l
Seub+O2wuUgmoHLveqXYOGXU/oS9oX2t9Ur7Geelgxp7+EjliEPb7KZ+Sz8ysMUItKmb4uXjgO+V
B9wG47mN0Cv7pmwxjEPPF6ydiYamdQhz2Twa7bTgAzPIrsC9PbHvhpX+ScML81N4sfOy0/QJGCY6
7xTWZCLK2VgMUO/bzABE2RmYACwA4bJgquJUBSSS4PfnEmg0picoYvuGns/HjKzW3vQoREI0RtJL
Y5ZfQTKIGuzBkdBKHzhp6QekvKrO53oDc1uPOHJvcXCzvmVtGpZbq+NU+TOMxa94RAHSbitDfeiJ
0TiidTqUfMOZ8HsBBBVfV6E7ql2U5HG0FWgY5ZvZcNHBkkuEnXznNmm9Q1FN4npi9tZWrw3tqQtN
tEYXswIWrLfiKKJiAIkmkdXH6a8AUDxwf9KZakW4d9wQIVM8tLgAG9tU73vM+ZK9Rjk5o1znZIem
KbPyPrcXTCQbiCIck7GPvMD0Es/ej3aLf66BO7sdpFWVlPc26rgwUFYpsK1TDo22mZbWeKychMtY
wwMHiDieoEFeSnPceWOGUN4CPKbbostI4OixLgCnDnmDvms0j7ccX0giGcbGNfyfPJRXfK9qup4Z
kH82Kw0nDW43Z9PF0vnuABxEdHS2l/scSGex8RBK/CwWISeUUbsMR7B5nrXNaFvFLz3kN/BJRGkL
FDHSNLiFS7/NaistmLTL9kfCU8AeAQlYQJgp6PJB6JZ5kHkNLNImSSGUwEhfHlSSAGk3OXrldoz1
ZoHNUyDqmMaDXm9bvpMB9seiP+X9OFnvEmPOoEgpZAO3sTPaTsC9bxrbeej4oSEUsI4Bt5V/qOMR
XVRwagkQaA1Nq3nVLPSTtqk0pnYWPEm3JDUrQ40rDMeLxr6dEwNA4yZKe3MXLzHsAH3VnjxA6A7D
92jtF2VgTqXjbPqQQOxb9UTz3Sm6hk8IcPiVV+vGnW0o58eSA1v0+9TEyEonecl2UwcQcDOVhtM9
FnZhqQersEcVuFbEmRqMzv1dAMv+RGRfbcRarFX9BU7RXUf/hdSt78KYCW+ILVyKvaDl09oybkTn
tqM/FXG0MtgILX4UuVy4eJkS44qkN3+LqBmXrRV52ZH0wgG3r9e5sfMwBoE5gOtBgalXV4ggm5lV
oy8ZVz+7nNZS0NWaaVwLZOocf55DPJtgBIvvoO5Q+jUyIt0Hvdf1zwxESgdbg1xDIzirCusa66ky
PSAVUQ67mlse4P/YWfqthaM4IsFQnsRNDLp9OaAGoJsXaijTJKE5zc9oTGIsbsFeBnfxMuEZlNOX
Ol6vR8XxuSW6FdBNCywoNnUjjNDPoMMSJxGjheqht/hXrrLCR7Ocpoeup52xFfPKNCjpxqtNAurC
CBw8zm5VnUQYsEOuN/zMyp3vLe7H5a5Ivfl9qeq6gEjncYu9nW+uP/fscdZpD+oNuoei/cvH8Wao
VGVTiWOPoexe2u18pfXTJY2BkyzxOallAEvqDebOobn5chVZejIWTW1D1yBFENOEheyY4bPoTZcG
6a8sRT0mGV9TSdugC14uNWI25iBPbkMTYOyxQUGDRmWHINOVFCT0b+/eq4vRjvLoUNIvOkUVjc1o
NHVW2EeqZ9NPh8nYa6olWMj00ozj1aV4KtA3Nspkp1MjpTPLVeg8H12EB8i3Zn2bS4xQCC/xhQ7b
SUW7vi1pGrTfOea0vE8RdHUDxHtpHHEcQid7XDCqOyCjoalNpEXxTout9ELRc9Io+GdBRAcYzYMw
Qhzs5TvjGswcjX7Lcc7VE8lT0Gfdo8Ygt+vT39NMTeYpXPHefnevLwrPn6yDWuK05zK1npsDy5PH
UHfj62bpxiDuLS9I48nGiVQjt010fTqAab+EaXrlo8MOHjgT2lmIgJzKknmL0Sn0oOVxyjgndt+1
+1w6y4UHPD8xa/fSXlGqgjbMmeTYiKow8NLlWIZrtuM0+pe1G+PH3B8XvoPzB7KIhGJFzAKuOyOM
R8iCILqvzYAaKZpEKtqd24+f335hrzyPjUQIo0xTX2G4a2T+o9RUS4IIdSf6Y5+hQhLXnkkXs/be
d73VXIBCng7COZHIHDGgBcbAkI0lX64V6iKrVe0ORxwI4qsQYupViUfl17bqtau50+YPjooc30S6
MnC9yDvkwhse4IgOR5y0+wOjP/nXHwl76wLhBdKB6NWp5hWU8WU0VNge8XrS/MLSjKfS1obbWmII
hPHncsXwOr/OM1f+9UFiIkWfH1VEfgBct5ebESFiZvWqHo8kljM0q2bA0y2qtu6i1/u33/H5QQKz
yyLYZggdGOoamv54x3VZycxwB3HU8WEMJiAKyJWjBP32KuZ637y89WCqMTQFd73iRk57WVgzhBlU
DXn0coAxUYStiW3j70V7dEbOSZlHGvauT3Ji/rBbZIG8sIfBswzVFeYEWDwYbbSncF+JJ3DC0QJI
HmeYUr6tVLyTVhfulxofcmxRG1+zMbg2dK2M/v69CIdITTOfm5t383KzaEYnsY6N67Frbf2xNgZK
0X51E0GY61IwWQ/8Hzu2QuhXABOxmeEvin8nH59hNThQzGMDDBP/d+lGxn3T9eTvTLn3Qixowsf5
NF0wnjk5DvTEQaQwT2egLoAKnuLE5qKiMNO89MDd5wQD03BfeuEl9aFXVnlmCBC+mLm6Z31qiQ1Z
ZjrdQS8nA8wzVdUBcAgsubeP3Wn7kagCdHb1/wEeT9QXJ2nQBIvS8VJpHWOA+sleNrjcYptrmTiZ
mWP8bcSv+qtynTCHUlzl7y1qHMMX8AUx5XXGAckPmpM0WLmefzMhCi9dxCc7sf5AGvXrvJBmNsXt
yVvGqypNoU5ZRzGkyPNbOQ5dSpSHt/fhtVWw3mEHXJDEIJpentu6oEvprtcffqrRlua8tZXFcAlj
eL6KFDrxkhgOhJMZ5ctV0rl2YboO1rEd3a8gCJjwliUOHBde6vmtROoHQR7UMJ1bMCgvl1nQiBrt
JbKOVdrpD9QvEOdrmRyaobokEfvaEzE85j+r6RTDopdLCXhlND8pacAHjEcketQOsJK5ffvtvPZA
ErgwgmCr/stz7PwjBLf1iOZKAdmsMAr5LjXC+YNUHbYAdjNcgHicp2BgusibAe0xzmC5lw/UQzKc
lBcaIHSm2N22LspbYrbmgxBx/y6r4fbRP6qbZtN3eHH+9XNCUOGsg58nCzvN3cHp9Bg+Ufkkvdfc
lGPebF2pqyt7QC/g75dawdiUjDQ9zhJqPesERBfBcy600yzo19gnCNqdWWUEby/1yhkhpXVZbf0f
g8uXW+o05tQudWQegaCnqGK2kV9r0f/hjNhM3x1iGQUUk8uXq+RhIyzsW2CHl0O+4+HwNB91fAwR
p7nwfb3yQCyF1jnJBxCDU+VuUxtcZyBdOyqzpH3puAnjw3C+kMC+cui5XUDL0qVkumWdbJso0Ifx
0Do7FnAc3tGNWlDUqIc7YvmleeHJTUqMXS8yvmEqVGLsaXWFWeScdFlvHgd7Sj8mNIwhD+tyso6z
XUQHT2AOnVQI81w4hK+ui7gzuE7eG6u/fGd6vmRMhlrzWNbxl5bu+EYbUyROvO/I++FFOroPbx/F
V/fUgiW+xkUqrJMFZykGD3Mik8vEY5DlJYypwLIH9ZT9/UqcxrWWWs+9OBXxG6ch79I8sY5mPBgf
G4kkR1c5w3u6gn8Jz/Io9lflXT4t7klPnirk4aTtgkrhhlzV2AAVL90tNurahcB49q7WVQD68m2x
Dgisl+/KbeHRq5xDH2O00Wwc1dQfUODQAilKy8Z1ShWSajzOv7z9yk5ZCORafAQ039fin5L4VOXV
MHMHjZO4Ovbj6GAFDWb8wZXl+IiWaDsEmcSFdjOMRnrodRnZ21VLpr924zGicVm28Abe/kHrGfkj
7Vx/D6JVNkwZyg46RyffZUWQ01FmKI8jClg+Sj/JA/Rt/QJaYN3O01VWub9nVgIzzPV1/HHlIbgo
7UhN1TG3vDDQaG0eFAapOyNKH3MkQS4Em1ceimsATiqqfxRVp9g7V+GeKMVSHPs+hiFZW8Mub8JL
vgNnZwhgL4kciARBG8A6EVZ7+zUY/2C5TvYINhFHAp1yepKnFbFrF7DOhzA+NL20PnVhwZQk1vXh
1zBmzS+a6asuiWdDaWRS0uGeJzykfwoGAh+6aNKeJjKbxwk26G8525iq4MuVtX6ZTHMYcFU53T62
NInLIcIhDLhxktl6cmQOVMfGgHfNolu3yLapcothXHfnjQyq/GbKY/wRQx0Lc70p6ys8WmGJ1bWg
tZ/FykRDKsEtfjPNZgxJH/oa3swRKs77yK6qMGiXxgxxmZ/Vt9npaKsnnZbqAV5lSF+0U47GC/O7
8lvd1yq8dsIltAIPh+VhI4oY1IOnhcZPmTpDFnRDXH+KcqgtfopTOA5JYW49Vf2EJFaiUGpurd7d
Jbk7l9sJbZW7GgAmqk7djDMuYHYJHgHa/LYpiiJALnFRdzMoD7CYrhujxqryCIfvIWKAgQbgeA+p
1o13euI06JshlYFEJpDD4yLoWOxV3MZ35QBkYUuiF7+b7aTCkGrqyKVMhhg/ikxixDa6/OMBOkyU
IUq1CXNUIxZI+MpfMtXcLwZsYZzH66zcMrZ3GFEPyD40joZPkwG2r8ERr63vu66EwqMZ6fx5iav+
o0Qq2gnwXzMBQEdKehuMoeqfVSSWj3FYIUjFNzYYwWqk3TNeLCuMmUUGvILhI73xRaGJsOnHTB20
2JjGTdwLaPj4HvlJrM3IIS1JtE0HfvTWJcVvKZek88WLnJHhNCyf+SrzsHtmhguWYEtqkd+guFvE
u7oOnfvZ0cxHq3Zp0WRdP3z2JuTUEFKZzC+ZSPNfYQ/SYYtTZPQ1EnOO+RhaAB17hLbxth4dbWU8
VPzaEbIxaxMxkZ2YeucIjc3Q2NY4+xSNi/HTzCcqPEBqrgiAeozvqVR6zqTNkfbrPiX7hBRc/ayq
OcWyCKVHXgKV3kFTKRpw1jJcxyZAkO1sDYu9oX0P+hhjKTEFI2KHGBfmxlDs7dbNZ5TN5pAeradF
tCU8feFUiQapGTdtze+U0XMStEydEc3JVw9RFEhGgxFe3Vz14WIvGDnVxfVs/Td755FkN7Jl26k8
y061QIMWZlXVAHBVaC3YgYUitHA49Lj+DP7E/gIz6xcjyMeobFTvddIyk4zAxYXw4+fsvXZLvPEa
+vTkLlJcdh6TGMgi6Ugzg0RoGh74lDdyRn4eApRO7tXYW040nVCwIFHi7nK2E3GPngAV41ikiDXi
vp/4RNVkNuScavObkxF7dTw3tTSZncf5gaEY+dPsswhxHuDXe4FajvFjkqrWS+3FLkNHXR2/aXVS
AhXqGM4xRQZAEpS2IlHlsWI9KJ63POtZJF7J22wvUz0bbkvW8XGbKVn1mNd5dzoJbM9ks4tJBHE6
OfcennA7BDuFbZUEpxKCR5dkb04ex+auJoFOP26iZbmPC5A8zJZMRCb1VKGEiDvPfSnB95Qbe2nc
gw0kL9svk7q8pEXLMFkVZJL5Bu2Zi3mxp1cS7Bn1oyoSL33e0cVbWbu+qaXiDK7Ikm9Mo1XPZwI0
E2hocrm2UqEqbPUZJ220sdUKOBtL9SrxNiSBYyl5s7PGmLlz1SESChqgIXuEYS2wuXZMCJSU6JMO
JFLhVaxjuyV6risdPnk0k5NoD16T+R1sHUaJpBHp/pxL4CMjdk/wbvnsnuvc0S3vTwsWNQOUjoBJ
zZzP50qr98bidUS4zklhhRMe2UuGuxpQPMQJ1nZROJ/j2EndF71WWQsYz9FOmE23NICEFdwpuiXA
zw1xL8rNMiz1wRvneoGimAttX9smZ7EsInkFX6Z5gOdw5QaaRc0R0K0HPOSWCYZqiFv6nd4Ifjnx
re6lRQoCr/C+jYmlVyOe7ySpli3aF17VlpiSJyFT9WUku1X3Fy+NT8lUt7LdrCjrtVHGedWxmdII
xRITVlFLKSKGsCTYbxoUnPpd3ORAMXGE2vdiRKCwZywjVJ9QMPtecXk0fI8eEvPnxa2+tRLQycZi
SSPTvm+tdDsvGsoEJtnVo4t961iQY1qEfW1RDJhk20jSy+2lDxWC/Kp9W7f1S6E7KbceJInHeqyA
i9m9RFKYaV5n7Zyy0KCQdeNyltmz8zTDo4dgDb17UxQEA4eDBYQF60vZwlvJFPnUIjmpITpa1m2T
W8rXDOsgqeOxZe/tGLEY+YBZ9tapCg8h04IYcptKrsQeZU78BttEPBC9BogxQUnHEA+IguGjOWIU
mudFqwSzWg2PKAo4iQ7BWhzSuCRSKRW6MhwPzgTMVUsG2dwUIrH1Pf1WQ4EqrpRDKGc+YKArhKkF
ZtW2zk6ZBqy+aEIWhHcudGH6ZoWGC98GtxeP86Ae2pb82hSKkZnrB3Y/nRfY4G2MoJ4hiN/Yo5YO
e8J18jzMzdh9nbSVvpdWkN8IFTUGduKdotxnZSaNHThQcAewoaAEKa5k5IziJ7pKLeQL89Q5b+ZQ
TW+RFcdIeoRFbFpVOJJgTIbCkb8g2hEBnZWU/FOUhfc0NfRLvXGmBz7E/IBxYr7KTZF/Q1DgvQ1j
wY3WMag/HhTBB1FqtwZYO8FS7YvkUUEw8U0bXfL4OrnOlMeUcNRQmbLobST0/javDesS9aJ7ufRT
THWT1Wp3VDTmuHd6qMw+bUg6DV4L2yKslRxwWJqQVBqiuERs1yktNDK6I8ZXsonn9DTNZXvNW0p1
NvVg9+iSGga1G5FOXR7KoV9eO/ppcodeGk6fVrWV55eyQo0TmUBHd72dmYgrxqTpt5rwKnsHhYw0
aiOKxpD5QpZtGPrOr95Q2ckOaq8J4Adfza3axRl4DHcZYOyZTnOxkny+ZjCvK7/QjAihni5g3jYM
XnrswmNq+zOL/53iIQMM3YnGm93noGan2CjHoGuR8Gx5uRRXmSzHE7KU+pe2QwzIacxe6o9ly/fZ
prKEEeRN8KnS0oVaalsgv8ZRX4hnHiuZUQeuTwuDPErFijYxELBUVtJ3CxlfCmENyEu6wr5wufcT
P28BBwRoEik1gdJOTUhJmA5bvQe1FM5On3EbyVXVs6pvrrtxzLER2RbIWlRE6beeLYN6oHQdj12R
iGnvDvJFneKXFGYjdNY5Y+/Xq9m8kxScN7K0k478cEQ7/uRa9VlupGgTuc2cU2HBJ0OgqKcOOX+m
2oem29kiwEhqRMGiTekZrAiDBmLfLzGfx2n6wNRFNN7hfUy+qm2hni5qVj8PijKcKZStr5pXGNp+
mEBLhND1CEiuC20ihhz0WR3YPLZZkBFkqwRpWRZtSDSYsPeygIiJPrkxQeYt+k2MVrzdCrMZjkjK
tM8G1rl54yzCPZsi0tf8Jc/m2Eft2lHfo9SJtj2xtyUakMx7WLSiTI8gQXK1IPOaeTj0pIOE9KG0
8dhbFlUPW9IT0e8qifI6xyPhnw5NXwuolHEk2PgOociqZrxV7Hi5Nvq4Q6Fh6maKB2oxXX/kgrxQ
LDj4JWPZaCxeOteQyGt5nqrG8BKpSb2mlHqS+c7SNacmgdVGYA7CsYNOWIg1oZ27dTAJMmf9Lssa
tJiZmYlNU2SLi8SDPJyJZMUTpIs6wr8U1XJQOmr2QlqV8mgiqKLkpa7jrnyqK+26h6EF+k0/Voru
URjjXmQzYIaWf8TNFMazwu2egEO0nPaisZatZbobG7n93CnbGYfTbSQMfOdLPycATkTLmiyK8QlT
ymnrjf1j3rftJkFbSxHIvxXSu7aoBM4zNdMfkaiSZr2AbSOJMqvdSwWBEsCz2D2DFGBt2kFucgid
S95dGiNLIEJUC6kU4WkbuhUo1jJx1IzOdWoWdmhN5Xb0TBGUEc9cgBKcTZRiEWdTHU1tSghshxA4
Ks8MB6dzG+VFYCHKNZGGg4MF8BU55rkOpXuj5/bwVYv0ZeNMVXwDetlhy+aMR1XaqiScet6F1jsd
2ah6ejR79VHmdBKYm+lc9Ao8YCMHGZy2pXfvmuihmujGoBEQpiJaTjwvyq9m0p9DVTwpKSTSabwc
dfssQwQmlnQ/8H5c/ebMQKGgqE8jr0Qr7s/HhaQrHVEoBpgN6tZA2ErgiHaDEJEgUvugJPq+L8dz
x1lCu+6v1PgUDSlxpfFzzC4xzw+q1gvcnONNoTrhsBREokJNChbnpqVMJAk0oPYLejAJI/3xGEh6
Yhg+Sg1aymFmpw/LcuwMsIMGMrxrpYAWjK7BZ/sBYnEB5X7Sq5CZOiOtNoxHlzDy8Kg2XAJ6owO1
wNRduM5EV1KLne1c6r4B4JCYmVJuOq15dWa2FgrDoxMH/s09Kz5PAoJsXWy1rGHfbGsER1jFFC62
Dfwp6vbwuMm0Th5hrrIIiOIiy5vn1sg3btSngTd05kUqrJMymV/TolxCyK3DxsbatfM6cVW6cXqj
Nql+PPRSfe4BOR8QybmhvSRdkI9eWE1avUkdl+CC0bq0sTqFpYK7JCuuEpuI2zZrqsAojUeNgjVI
UGb78H9bn03AKeZyea6C73txnPrJoJkXEitrbRb25IHVFoTEDDuXdTYotGX2+zb9yjyhPY7FVMKI
bfe2Wl/DJ78CKJggVhxJ6LYPoISeZz29McQdoPdXt1+2naEdwWFG0tmF3qztzNS9EtjaCzW+Vd0l
QsaHD2Kw2cXwVvAAfISN4u1LyR816AIgJs/u1zwxHj3T/JoUxr1B11NH7w8T0E5iuABwTn1EmbfQ
CQNudPTMza1uxi+ObOI38KXkFWx1O2f9yiNSJeZHAoOrSwaLSN/rhxis4Rly7enarBLnWMshlNpS
C3h+d7nt0JrOKdYteWg1QPCkN89+NDTiyiAv29edsjtqnGrPCxoFQrFmplsxOc/Z5L6xpeP9Yumh
a5SQjrNua1H4+GaTbLuu2dZJ9zVLvSZYRXMWO8fohEq5fjVT23sdIje75smHEq6iVsX19xCxBd9O
nnFaGPF1rgM+UtR4Oovs2gKfC9IQnKOSbNIM8T9l/vGkOGeTbgYGUsLJqb+Sn5VugUhCLhfucsGy
tjVK98xMYTpS0veI9lIZT75VVfrBSSYReu6kfZs8wMne6OF4EdtkHM+5V57n+rYFR6sK5aaJCyr/
1rztXOM8ViIH7VQzqXy45ticDlNmRqyWKgOGXuvtI82ojSPP/Mp9voTI5sEHYzYcWKlp4+CeuBRF
VuZ+S6MltLxOI9VC2l7YpJkHPtZAHCVAIURlTMiUVxr9zivq2GAGk4lpCxF4n5Vt5bDSaB4VsNrR
b1HpOQRm0dMdiwdKqC1LLXE2RMjagSD8Qz24Ee9gUFdJduWpU1GeqjLTlWuzaHGJATeUtvrIa43A
b611DOXQFnUhz5NCdPc1Uly+0KmR9hntQtJOCYzW5c1cJTX9kaURYOhNr9hgGMJRXEeo/3eM52K0
uPyPGhepk4wvLcMTbAVS5cYs4DiyJWoaIHJNVLjV7ciVaJ8Nt5kNFtgiC81+TJ9NvZmVLT/Oi5x2
WbRl/1UqmyxHmLFJMolu3K2GEY1mP43JTiZGU5HU0dZv2GOVyUcnpe/R8mh0UdDYv1WjzZLXdWAc
dkPVdHd6KdJnrzLSewP4peNnYhjpvtCdflji0SGlU8UvMQ5m/URfRTcCWiqT7ee0928ADkOiHysR
Dyd8UaB+tcIozICgzOpiTAyuGbIqKP5kxpdtqPZ1Fp/TDI0K3m15e50kbgfXJEk27PxHYkil17O/
FSBHUcNX5hAAkcvHrc675yVypOBXL5OCuUObLI2HTDbX+limZ70NNjtWG15iZTadCdoZW09txKOO
kanZmyNmh20iFeThqPrp6ysddaY/QAdlamnNy3GboIeitbsM40XdJ+kLSmwcJXOq5uwyXS2RrPip
pNglx+FRkTFV+2Kuz8C8uM0D15Hw6g4gNLYDIx1QyC6GeHZIDDDwJ7lOzqUpqWE9+M+0k6WCLpZh
A20n7n9WyVzrmzuWhOLNmVM0w60uUL1rZBSdEiakZWHSFYZ8M6fWpnFmGUqQ6FhYcMr100vR5Ynm
53NBKyW2Cd0CYp3UkJ2qBpypWcEDt7w2uinaYnzU5iqKQn2w9dfSpE0RkG44i2CuIYmHRUWK+z5V
O3fEo1PkV3JxTmNark9ZX439OdhRceRZdjSxTrrAS4UksQnJNa1U3n5pSkM6MpS3jtDhRyOfjROC
0CZlo04q9Znb5o22aZvIlvgh7OUqLWflemhTj6DHESgrSznQEL9xUu3e7hfn2osqAXleK4bLIkL7
7JNxLh/1xG5um3Ypr63ITjufPj3FmUEURuVTIq+qSiK+T7DiUcfUgsSQT8YqP885XBOh9Gq00/Ed
fxzdwjOypMij7mCSCxLCjOnPF9OWnxzl55kVuyJ0erASVmQACMP305uChI8hhiB/mJVGG3aU7val
l9UPLdIFAg1y8ssnO9rrjWdco/UrjkY6cVujsqJP5jo/DTzxiqMeMpihoVxjjvb+gxAwU1MZF0h0
2yQH5U86e+pXSjOeLFbifHLaP8+s7FVDijKKeb/ufhwjT0mh5Tn0vUNDO2/XsY27HVlCNrNt8eQ3
ln3zyQhonem/HwBxNbmYaOZWsOdHvazWc3+xne0Pbu5F8kWTpv0EMA/5W9UUHW3IXvPqsEzNmcbw
kFnjzuPJ8WM47Pbu95/lpxuLeRaMvlWPBl2Tgev7L7oX4+CILLIO+mA2HGaSu1qv7L+rPEBpQyK6
ixwarRZuxfdH0drUqmcCGviG5bDzqrwgnpOx1O/P5acx3XoUHeASCl1yCD+ey+gWwsjSaDlEwtbO
HLZ9e2Ebw62NnIjtVtxvjchKP9EC/OJOxYmIYBdMINycj+ALhF0Wxk1nOciU1J6cFY3hEcAPpCPL
Jw/FL67VqsMitBqlyKpdev8t5qnStkbvLodJL5c3rWuMs9g15Sd3xK++RWCvAN549FZd2fujuBHN
snZRl4Nt5sY5nkq78YthSLZ919bb0mArqca4c35/7b7LUd89E5zQShBBz6ciq/iolYKBP7dKay8H
JlYJIMVopsK0u1x/pRs7soMCgtGv46zp1jLG+X6ma2qv2yIvp3UmjYmRxLiW0WpunuhtrNDMFSoz
Sqmttqvff9pffEcIaBBjQIRku/BRJTG5Tqt604gefKTjZQqYsnVXhO2idKGaTgg4GySwvz/mT28p
htwrFQ3tKJdf/Wj8SAucgDVT4UPChE3qKeRzI2Mul2QPFePf3x/sVydIobSim3lD2e6HW024Ykyp
uNQD8RgA7up4gMgmlLTbjE6iXlU4726WOdWefn/YXzxMiPjBV+KCBgPwUdWZAHrHTezQueuK/Diy
UE9U0MbPa9jxn3ydvzgUQheIc4B7Vmnj+g38IFSw5wLRptCng+lV7UZ4A75oI3b6Q1lV+SdakF8d
i2eWxHMM3uhd1j//4VhuMhsuRt/lQNpA86hbM4NUg2aSXxSz94nO9xe3CQBgOD8I/AEtefr7Y1HD
J6a0el6CtW3HbLRJ6lDdMj+KuZwuRRxtvN9ftF+8lrBQw2VkQTNZsT8cUbJMT+r6BsyjWmwrs1Bp
tZTG1e+P8qsXBLgspJQ6bz70JR/UoYNSIzPXOLEc0OLLwt17jkuKUXuX1Pq9Yg/qKflcpo8itrr0
WEyPGe7aT1OJCtHXyf06iaJ02vRphJiClmG8Y+48f3Klf/VdwL2j+ieEDfnLhw8p06puWlNZDibC
tFAusg67vvssMfxXR1nBunwJq0z2IxpmjGdvIg9sPkSLq+/KlCmJ0OLPtMW/ums9oEcoBm2YRO4H
P1tSal00kJ96mJ1F2eulOZJX4qRs+xGXfL+4/4Lu//Fd/fPPofsn6fOaefwDcX+9Zf4k7uvWF0Sa
IF80k3IcfBkv4fFNdv/xh/eF/8k7C70TalvqdX6GxkKX/McfhvEFPAw1LHJjIJeryusv4D78fhRM
3+HAmDXXP/3jP//9Hc9RfvjvH5OXP7xmSLXFPoQcCufm94zQ9Rb94ZUmZ1qYCU1UfxrAkHqdhDDg
Vkp64Whxe+209vSJju/D3ciwHr2ghXKVU+DB+igrtdDF0KRGvROTNRS2mqmEUleeB7KLPimzeFny
4X+oRdhn/Rln4PASYRPyUaCFyaXIwFen/gJiNtY2RWMTh3PNrge6UBkYQFvoFGMuIueG4baaLYhn
YLe1GHYZDy9oPJgPdjkEDUBX8X62iaUNHG2Ur4Y0GYYTvRbv7apWnROc882Zo0R6ECljnIZE1+XX
fedayhZ9k9GFSg8S4QSlayEO+M1I5Us0Wi2bWim1+mXS2orgQ5z28Q4CBZItX1enWuyrVFrxtmL3
WoRlztaRRDt37gNJFpd5Bk6olBesEKm+gQE4Q6hu4umlb1J5DLu7cZ5oa9RkDy2xcxFbaXTazE76
UkwFwcKVBdHZt3TZzBPkCI+daECSnuwslABkFpwXmRqd1nR96ZWnzjrmT7qO7zIkZ9kySp9xf+2e
YPcF7UjYaMFMM1Fspus0egRfDLf3SxwPWvFYKUlnMIpQaKscT3OPsnyiNCLY1IvmUkMuSZNs9i2C
fqXqm7m22HQkdFtac6hmkQk8ni4s7IVdUZN9R983dXNi70Xf1OODSFgsTq1Yqaobd6znkcl+bVk0
U6B9D+qdM065JGNANyZJ+EkaAQffuKM1Lh3dHqsmisielKrt/DlSDOLEZS1Gj2QsVRIUc5QxR2mc
c4RndikvSUsSKKAbklvxjKsjMxsSghEMIxupEzyLF04ntCpnQALoojxfeqdXryIwJ+V9nHnZIjdz
k+gQW+F1ySfCrWvh8eS583zJCWD+CaHc9FZFRJYpWxFYTVJDlBXE0YGGYFWdxZVjYPO/KFPFPEfm
ocitZJ5eojtZ2nsRz9xEYpBzuW1ayAMh1xG/v5H2HmKllI5VaKeFASins7NyPzCkJdZJc6J4Ozol
azITnWVDWmk27PCzGfFd35Y1uj9+mzqQOTp0fXxOTizhHIOO1ouWDmOMUIdVg2mdoLg87GvPEb5d
jWyDTSV2vV3kYQGB+kKWn0rfD+tJSU/YyVE++B1pfnmINaw3XkfNGpsjGv+Mb5k60NUtBtqaxylT
YuA4DYFETgCjIJmuM6OTch8xdeavFhPjJJ2nQj+zlVzNaM1iW7U2JqF6epjbea7uychiKJXGjt28
qXVh5nurho9xLG0nJghL19pn2ferDNBKJ1wQjakeNUo6RJR4VDTxctSKvujw6rcoAxijRShxB9Kw
O8UutwSykRHY5VhFdhYgtTjsoqTRdlKqM63TnmhasipRyOizBAy0tihBXaSUkbC+E3ZFfaNUzNYt
ABDbcujVYGwzq9q7tFjUbdxVqBIJsPLUDcTR3LvIPSau+4bR2U1OllN8GvEgu3io9F67jieT23ej
FIWZ3aHrnOy90U3NlASGWRGt9DhVirJm3GHW6U5tt2JiAtJCSfezzCwl7E0iyJjzp6odGFmiNCdV
lkH/VXS257t2jJJXyDL2EiSLxTzMLnJUnrqXxGdzTF4qkd3qcg39lQ2nZTfKSIxbJY7zhdwtZuuj
NWyGsocyRVfeKuliEsR6zV05QuJNcMaji9Un0D9aV8T0Bs3J42X9iNehKfNdS9ZYtjzOWAC1q4gh
tRtWSI3m+msCHEnXHzWchR73JZpRGLeQ8pu0Is0Iww0xd5u6W9x+fI1FRcK9G8D1iWr5PJBfC0cj
MNiRmuMr6liIBbf/qo+6+c+EIZpj/7w+On1iCNhBoHlXI9n8zJ81km18oV+AdB11v+GgqKYO+bNG
suwvq82SMsfAZcAYkW3JXzWSoqlfDFZ1CqjV3oNynM3fX1WSoqtf1t4HUEd2+HgLAXd/KIt+VyZ9
6KjCicaXjgdgxWtyIM36UEQvmQCWnjtTUOWOdqQIZ7q1RdYmYYVWOFi6sd+ijLPDTHRol7t6yZ5G
dXS+CZHMhx++uYs/65cfS7Z17/HfVc33j8LOaT2rtXIz19Lwx5Kt8maGAE46B3odyz2ccAA2Strv
HVL+4qDEJ3aZu3H0IlgN/N8f+n1B5dLVIewEn+J6IdhRfNzXs6izZBnEAnlKcud2pKBGqL8YZ27b
WBifHOz97uj7wcCcc+HY/AIb9oz359nMLS5hQGNhoZgzb4X+yWiUfPf7M/r1QdApgnXhHvvYAUqo
O+PCUhooTal2UOpsCBfHMK5/f5T17vjxkq2AD5crRTtkFSR/3II1ElVIhRk5zIf6krTaVV4obsjT
e4u15TFfmoM7lBdF621+f1yTh+PjgSmyKPJXuyfeivXPfyjvyfRsESATEEPPCTxcL9Jq3uajK+4j
NydcHqkI+qy0Vp8MRL2nk1J7N4kZIcISQ00GX48KED2VIHjVEKN7O6OrAeNdetN9agzN4pu6AlSL
ElYhCkjQfA5pbXWBK0nU7qTLb2sT1GU9glb4cXYeHUQ1L2fzhKf/oPcLw3pdlzr6y1bRHX/oKRUO
nmxBPxit2VsBYmvlrsqMu5avDDRi2zOsR7HpaBsrgy/lG41EdUePv5v+7g3IhQY77a17NJpI398J
P355VoNEEM1ciBwiPyUWHvha6jmfHOWnZwrNIajAtc3AHtH7+EyRcwkfs9O6cFQ7puod6xST0ykw
sQ9uh0X/jEr/viXIY+UYtALoBlprOsRPDFdbKRuLwMsO/aHLlcP54I+2MMO4yRBi5CRua7Nw//5J
2rQBVw4GjnJ8ae/vQ89LVgMemxdARxeybfJ9RximPxreRTWnxd/qZH0/RZpzABOgMK8pd+tX/sOF
o+LG5QkzIXSSjNDidtTCHvHIJ+ekrS+gd081kGKM1AwNeD/xOvzwgkL4o6cjL65wBHj6FYy5boWV
26wguDp1b1yycZS+tUl0jsl1DGb03dsqNdseZYju3MDXs85TiYj6z9P/Vxfmj/Ur/udFRliXaZW+
vOvDrD/xZ4mh2NoXWEEr6RcfH5iM9bb4s8ZY/wghlwu9SqUFagBk+v9FhmZ9sbkEkE9Wc6+pmXRv
/qsTY32Bc4TbDt8jxHRaDH+nxDDer+v0ylnVwSbRDyKOjYHE+uD+cNdq6pglXaqJUO9KAmIyVw2m
gverH+FyT4MS+Sf4syYBiWgWM++8JAZXaWnYNUCKO+QJd6r7llfZEWgIRQSF11xo1aTvUKgQY+WV
evWN3aDagyRt0O1ak9O6oe6xW+5LRx6ntsI4P0Htf9K6Y3+SwfS7J+8U036yhi7Zvabfsovtd32d
L0ceKujjaGpq4bdN26bI+nRrMyXLWaN1ot9+v5L/G/f08NZ2ffv2j9OnRv5j21evZAXX1b+vh3qp
qRpSCG//+f4/KQX/+iRrnOa7/9h8D9G87N/a+epNsrn7rypy/Zv/0z/8qzF4MzcEdL7UfdWtvy3m
Y72rh9d8wX9+ewf/9/90b/94/bfDUKft208/+NddrtMdNIkIwB7OzB0HJ7/zr7vc/ULzjbsUXB03
Gx0/HoC/SmkqaYc5GJ1o6lvm2evs/K+73FyzP5kL8KNw7W0q9L9zl9Ppe/fWpAG9VuXotXgCSTr7
adCaATGNCnChYLbj7maKwIumQb/Udn9D2K1apsAibKV9tNWsSr/2KeDQKxn3+twe1FhoJQulFxNp
9DrBNgTinzSNVb+O0Pz6/nSK3OphidoMjXMiGuUkrab2WnSt0+yryKsuBn1wn2Mid59VgiXv3QSy
CDtAurOHPh1nmLbZuCRBVGDS8xttmb7RmYmQ2GLOYAZpag7C29yd0pPcLNmfupR1NxgBMiDDQuut
cBnLCejvWOeXqpG0hyZ2jTeUwrAHE7qdcD3w9ufnTI0y46bWFC1/oO2Q9mdx7Wl7ICjlVwsZno3Z
D6NZGyTdOH9LKk3H1wBsBwZln3w1hQKm1FSRT7nKSHfC9jo+b5TnjIVwedrWcDIumSXQbbq5Gk44
95bLmWRfpqlIkPTA6dxeu9N7eJAnKSBJ2L2gpIxko9VO6W5tHXsdsrh4vO+R2ufHc56YzUbtDPOu
QNVdhLUW53T0mnqJgzG2mvGwkLmcEKxgKh3kQezaz6UmM+cBw5cm/UbQQwh4PBMEzwilkFvbOA98
9jlzvzHQnixbO6atEmgN+h/cPFbMmkk8PKRKA71o5MTEG/YG+pzSImk+IPwkPsP3kps+VJbCCxTy
Jm+UUS9p7S62WO2Ear2cKUSb3zjmRDkbTZNqvjj6FJuBgccNTSmx9DETpgS5H32Mhc5VmyGsdHSR
yF3WS3LMF7PKZqjMKNZ9NmX8YrVL+nMu+lhu6lwtQRxOy9iixuyRzldmpUEZ1ZB7tW5B/ebghrN9
XDENCFc19+6qKqIprWlRdBixCir41p0YP+vYI/8WawSIvwZ35xCkuSkCCwEa8n9HcV9HGseTX3hF
6wQ4dvo5pEh2Ur9Iusg5Ns28irems3gXUTwuT800EgsJJw8WMsBYCq46TeFsLo05fXVpsFxpreo8
yWZaQU92jKuKDNi1DdgT2sWo3sjJ3IuH6Alv1UKTlNTnu1QAFwtcfaqsgPii6Uo0g3zIlBJxolNg
A/Jqmb9lQqfHW5coEeMpNa/n0UVrOA7ttC8GqeBylB4GMzhtxk6mTgyasnGbbyPSM87MMrxb6Hfl
HX/TuWhUepYYZfruOk9S44SIA2CsmWYkOgDISsdNJ4qyCiYTWRrNU294xBaSzP6itc3E11r0LI5I
nL8xKK6v4JWCAGmlCZpWzReBKQSf7X08Y6oKLLrfiIK1nEzDHqb8mTK19MH6rJMv+eKo59hcbHpU
AqB3MBSLfTZOWTxuW5EzZZeYf8ygV9ouAO0fPZXLlCkbEstbQA9mlx3rWkmonzJJeEasVCPXAr0N
5r84A7PiVPOjOsru2cB5zRhb682zxcTo51fuItpAzRO01ANmy9sFXbnpr4xe9xADnD7JFUV9Lrxq
MJCkQqgNVbWGom2S/x7gvlRQ8tWac85QIb3XI8YSfswyfSwbx36uZ/wffi/4OR9F4Hwney85w+jX
XAsvT4Rfz051C7a/u3Ii0zhmLsG+TdFzbQsvl7GoUyb9Q1rizPIr1Pd4G6pUSDji0nosss7JkPLA
o0aCHJWXfV4qE2dczjWbShfXWYOM+ZSyqKlhcBfKmTCcvA7p4PXXJQNfEMqsiFg+GrzvCTLpY867
bkPkjosbcCiv8GEOKRm+Xsyep5ZT5o9961Z3QilbLSjlMKohdY6KRxhB8rixtCw9aTreWIGd8y4K
sL4bbHFrlTBEJuTxM8kt9LJNmThO6ERK+5K3ZTafOL1DK9NrsURPZYIt1F6iCBq74F260KHGHdeP
F0bc4CDs4Qy3vm7XGdm5RPe86Hi78azlA+C0pEH7h3FRgEQj0t3WKcQah8ACWM47XUbrLGLMMD2U
rZ5/0xu7f8Q8FEPBsiR2/jhWPRHUcDJuaJ04wJ6TGA2u0gz6qSwZbAWFW8O2zygFbrs8Mq64U6LU
V6PEePWiemw3ulolD3FcGDflpI5TEJm1vEM5mB9yR2II1HMa/H6Gje25HIXe+Dqo4MexsGZnRwbs
nPm9ReqMP6EkvWu5TANJQY5N82tGdMylzt2XTiYVEANbZhhWM9cJ45zSc4vZDrwzq0IZb7Km9cz1
3y3Xt1yniQOZteQKV9jUjmraDcmO8F79Ath+iqfVZD6DUMeKzlHVlnUgRYLcruWcSz8Hnr3vKqZV
oWfwSqesVePRV4xVzQpci5mT1fZLAG3ck8HoujPRa64xHjd2h/PBXdzJ4rgLn0eW+DP8bsJv4suu
tseQYaD94Mi2PSr6yPqm2W0KVQ7rZLZvzIi/DGa9FhtX60axLdX/x96Z7dZtpdv6VTbO9WHAvrkl
V7+01MuWdENIbth3c3Kye/r90Ull204lQW2ggFPAyV1gW0urI+c//jG+MZLeLGjOm/Z+XfbGvoci
Jy+qsdMYFl1rPRl5p32R9ZI/jq5VsKIkSpaGvUn6j2MGZVLrDyRQZvRWbZ2NMvHqkL2wme5RrbXH
iiy/H67QE16qukRwH5kMuNghU7xqZmUOYY295C0ulqWl25kfsGnIHr5D9fHGiMG1JLCJLHFHWtf4
Shtofm/0mfdFsKWgQ0jGxde0wWsd5g3JmbAtl+ncGkp89YBzfPL1xcex27r57TChl3J3Mhbynksu
Fl72fpCbVMrlKpFm8cm3F41NkSWdLZZJvnMxNvxgFxBXVRFiRX7dNwpwXs2eo4IR4ZefbE+zRuh2
bj9uzcn2uD0Bm36TEp/WZrT64NPoqOIK27P1gXufl5/5/MfERKulv6RJ27csCp2gOgfKt9VeFPV0
N/rB8jkwhHwcWlSlTVaX7o1ltpyYmlrIOkqEJP7gOdL+0gbCdkNhpdONgVt82jhc/cilUY9RhW5e
VynNAfOIbdzN9YdekTU8Kfa5wR7Qd3+Gkpo4G2cuxU0pBJGkjM+QxbUmMa6hOZuXNltcrriMXZwb
XYPgdjb4mLDndOyYwRavfzFj0z8LBMmnrPVGP9I8etpr8vUqqvnEcBgdyIWKggMEqrOo3Yj/H89S
mepF40rJHNkk49nkZOFx1qoD7t9EBYiMAQKogX0EJnHcma+GCpR2lU+mtkT2PDdvIuBJnQQtl0cC
P9YbfRTiPqkn1mjEkqAkSV36Dx17K/oTGhPeQ2NrKZuvUcxA5qfWZo+oOc6Z93p8MoQdfA1msrFg
Blyb5dU0FwpAohqSqI49epdzBZR86TVSK7ATzZNn+ONLMmMk5EjV1o8dV5sHh9VztmEHTB7VAvcD
uqPND6Wmbz2t9sC9uxow5d4sv1htkj+qItb0Q0EnwccJj8/HuDODsyuHVkR9aWCo546Ok58agVEP
+3IZT4kiYg0QJanOxpR7nCcTX/uSty4nhBb5P9gUvnAIv6dlmu4SOxP71C1mje5RmSa7gMXlGqr0
1H2VpOTMas1dqHgVyYSPKpY6ffWDWYSBWvQB3gWBvh0bJrGz0q53d45sWjasuVncClNBaTHGevDY
zpO3xvxP4hiIRkJyrmKRpv4XitFN+6V+6MWXLz2D84/j8f+b0/Jq0f3zafnyBvq5/3FMXv/Fr2Oy
jXQTrMWpuOt+XSv9Y0rmT+gQool57R5bvXDm70OyZphoQRTLc5k1WRtbDn/2j30Tf8YWis+vTnMZ
f4o58B9Kwe2vouFf7ZtWhfJ7aRFGmIdOirQU6AYOyp+0IK0j3khXkB82JGP3OcrxlVq7ip3C+hT3
fnX47qX57eG/Xyn9vAVhQcBRAbkb8AAy2M9dwfaUjbDOCeWCvTejgs0054zs78yoP9VXri8nD+Mw
IqG1BeyuftpcpaW2dOR1g5AsvMuBvktORawTOOdpnWfqkvYx3BwZaoI0ohj94bqZ7L8D9X17lB9f
W9AQKzkFbZ+n+3Nlp1jr+aZ2JKnfiuY9J2t4txT7JY/zrw31Mp+lGmzIA6U8VS7AUyAeA8AU6Avb
mhjKrQvh4dWhAJy4n1XR6RxnKFJDVd4pRwyPyhkpsmn64gpuUpeEOonws6GxnYk8ScwwDWJ/p4jE
HZNhmJig2TkR6tbjYpvrDDFY3/tPWBBok3Ezj8cfXblrElOx267H10XMt3bQxtcurQKRX6bNLvAx
AMDvqSNDEzmt8H5FD4g3it8g6P8ODe4/7lrCF+yvriVl9oPe5vDXf7uQ/GJC1CcSQREYUr9h/m7u
W68W6M2YklefK+eftQD3N7kNSyBSm47Oy5eARcXqy/6HqKzjFsRbzMWEpTM/91+6jnAx+/FKgsjH
b4bDENAmEDscGT+qyr6h9QlgiJ0tJ905NHku603Jyb5/tkZ+MzopNCalbVYFzFJZMBnjRiuSrjsH
gaaCveMy3t9bU2t6l+rbJKcnoGe+pkzS8gz7b9gGaM/qCNSgkEczp9hsl3QuLTS2n9Aeaix6SlgX
JIP64FEgRmuttYw0Qi2iMTbGhKTw3HlZE1NhNWf1+OB33Ec/++NqIQsZhNGL9Lqq5Oc8LbIbcgui
xaVfjtnnSZpkN4UrRHDMZ3u0b9KMqOaSFkYdAYWwvbssXTD2T/WC11A6qRE/6t4YCBRs8tDZrD32
YwBPabwMHvKQJQqOw9oV0wxICEsrMZqhUPT+vlK9YaboPn0rL34T+B90XbyqoDWS42THVIiQIU4Z
5r0nO0s/2qR2T0sXyHrbOkhDGw3KQbVXtCbCEWutwdjWiceFLmX38IHBixQs6bfJ3pUEApPzGBTd
Ca5nKj/YWq4te1emYJGZscYPS0Gj5FrNqkRNm1dj3TSaF18pHBJcKAqI82WjJYSPjLY6StMtZZR2
wniUEld+lLLxLiJ6Qfz4uLASbiLApca9VdlNwMkQ/10eAZWa3nM0Trqz4njS99NsW8ntonWxFZVJ
IN9NacTXVsy8dyeQSxHq8PyUNAHP5ovZqfkNr6C4A0qCjbtMLyMwwY0sLM2n3aNz7wNteFpgNB1J
HlhfSmmkyz5Pl5ExsZ1cDldsLSz7kz0pJ4nsVBb53rHnCbB7PuUE7ftgeM5c329DfaaqtkjJJ5KW
nrp5H3cGW8a8F629nRnF4vu0yv2bqQe5YG2MISm8LxmXV+MLao47PRRzT/3YjBolrsup0qE+DW2J
AhDpRtFX/d7CDoC1oZEG7VUH6VFkxhaGajX92KKlAEP3Yq9LIm1mf7NFAKzSj23vLN6Lp896dltx
ZFRfMnBKvRv6KMJLOIihqYc92/G4aRjdO5LmG5Pg9kUt1JGKnS74Um5nvID5tmikbN6DeFTJ0cEI
5z20Uy+yJyvBVjaGWY6fNGV2bSRQHLPr5a3Ug6y87v3SQ4FLdeBSh9gQPp0qdNlZIQ1aRgBWhhIQ
zrcRprqKVbzbjM25yF1/T/Wf2JujrK/9jnhlJ61L6gzUVhUqnx96jKSvbdEl5zg3zF3iOcNrUbsQ
3QKvQChgBM067CcUvag2Au0EEkWOwW4p0vqgFUW1z4lmwgLTPbKcDAJNHeVai2t2nJYz4jzUNm+u
i0fsGg2h4lnx8S2U+kB8Vpy5xuUHpmqKhPKmgNIwfgUsmFxPkCpKYfj3LKaSk156vO7AwCW/c+Dy
joLmDwV40ZuqnaxHRFmgXzjC7D3x0uw0+uxvQxXnGOO1tcfKmNwn3RHLXUDO7VQy0V2JmeKfWQoX
WcrX9mRq0ynikDN8tCvALduhA2gTZgEX0x0oG33fmSMlUWx3z7qvVBoO3Vzv88IfDhhomxezpgNw
oKeKZLnd7rzUt4fQplIkbK3Y3xj9DLSnhaqmm1I7mmWmXdQgb40euCOqNHbAmsaYpVsQaOPCdQnZ
u37EsXV6BIugNkHeq/MkJgqsRoLIi1HpEXr7ZZ606d0BgnhwnE7c4/fODpqe+USvDT3SBpOcvF3E
Ecwauogyvz8xkqITzYUXabiTN7EOMMGbVHzMqu6hIKi8c2koC0f04/3isGWn6jO/zrBvXuUE3e4B
8GTHIXPnl0rocR8Cn9Aeu7R9xy4jdqh76jnxPXXHkgb5ImksTodzySsy7s3CTs86zY5bXNkk/EFi
Hd28fEuWIQO3xF9eP/LGJVkq/opvLqHjymwzTcrcVS2OX1s04EHYkR1gBo5HNXnmZYLE+AxPwj3b
bOiPhIhbaH/leTCFJIfW9+sty9k2QtUHWwZyA9NovCg3sU5gX+JL0qTxHi6neWD3Kd7meKBYTFrd
0W3zGC97pQ7B0r97vIVbJzPNe6KZO+g/6VWR5PXBAIl1tsmPv5Q6BtBQh8i3swstqyKYbvihmQhu
27pcdSHTfjGzDKZW6XfJvqeh7th4vXULTKRhOo194ASJpahdTMb6g106dw2ESY6Uunmv2QAbNZl2
O1fHsY0kVKLP6w+DcLyDRW/gq2DyiCocDLtMBxk4F5Z/onLS+hjMnkPrFZp14kyftFJxackowOHn
0cQVR26grcTdmZh9C3TkgbJzPTTxX6J2+rq67/nmbtNRiJBLl0/5nqG2XZwAEKOm+tInvoJ6rC8U
rImmv06N9S4OHRQknJazeNvVi+XR/+h2V2iQtN2AkpcAWtI8c9CONEtlBiWZjcr4Pu7msTXSXu3H
lM0ikrjrc9tJnpWfCCO5zQTWo5awuYxdbZsmGj4+L8SJXAiO6QMIhxILEVtAL1ZIeBQHWfr6hgti
AgSYTKlPx1G5McXvxUqp8KErVl/YArrxm+mquaACLnH6114azbFbOkAGXR3sprKBwlL1r2VXzZEX
jPkhl05260stjVw3LR8BiZT+XssWS9/hSXALejUFPv96BIyg/Kq57zXehbqIjUtOa+hWCKdFh6im
eef0cjkUi6Lzz0JDGb12jmavKEN7gLgagdoQR/y0w1HT5uxqSZ3qw+pSLNjwec2n0Yw5WDlNSv1s
1jSbuCagaXXlUw2kO8xszTtZWQOl1CnyC3up/K3tKutJU+2obfveUTvBuuRUgvUJorZd4EP5wfxR
yqA5VE1R7chTOl/yebYj18y0PTyEN1aUnOISz7jzAVic/MplkwDUAcRZ7/CxyfHIH4MckmnIbrvm
eGay3Cjch1b6/sbJc6z8zkxVpQkoHK/86D11TvUcw218qDnXJMQ0cu9OmoO169aLlg56Z0VbxOWu
7EenP0PWFAFFfcJ8GO24Al6glehpC+LqRdGz9jpNwYNRpf5ty+l356aKKRU01G2XayMwsUHG7aaK
W3AmVq3yDX2C1es02NUlo/L0sDROe7HmhC5DzHL7MvXKQ5MOphnisVCPfuZOV9jOe3igiwmcFsP8
0c8V4XCnc7lhLO8I3exmB8MEsWLXzz00h8iLQVKGVtGgS1OUCAavzrD/H3oJ5xZcVWDduYuvPysE
/4WAbKsgUSeD+xGDn/1pqXT5xJ1xqKMeqA0voCquUzA2rEEt45i7ufGYzr55cQisfKiaOH8nCYBa
lahmehpMvTt4E6ChsIfat61nzbyARpGXlJjghSaE+FTwI4LI1lr9aqkW97FeN0r2bOEWDFjL2htj
4RzTOnP6BDU/ucCYoeJywb3+MBijue8d4bCuXqbJjzhrxPI1cQdU/sJs7JEFS+3f85t+FFrcIEPH
sOFYOGeG+e53IJcvopMC+CYKQvKxK5jHbnJlDD6yuOsvE1gZa1SPBkvv9qJpTYz/G/8nwnTCVpcr
GhOMHYRg2/LhFFQd93MlJs25GINORiOpLL2I2NZNxslORq/eeUNQ+OFg+kVy8OHcbd1YLiB+YTOy
X48PwqiOvtVxQ2YuiHLZfeR5tdtkJKfInrzivecGGHJea4+VNXZX2qjN51E570VcTJd5cYI7SCX5
uQLiG1YVS9t+HNntK8ejZpa8ESFQzhSGlmycFsXbmemBTcsWL11WHYkwuEfHqV6GAinChABX2tz0
vXl4iVm2RS3f6s1UlBpNo0lwdJWZfuYLaj0kXLoje0X99qjrT2gzxQkxM95nXudeuJgiysO2opvU
0rM36ZLFmOLBetNbdPnrUW+mT5Mks3SwhTanjErTaByx4YPuJFIq8mtO8e4r/kp9OY2DARwFonDf
3WDizMuPZD0nXLA2t75s0v3yUBnusCakYn4zGgHNA1wZ71UlGXWQrESCeGdDStaPOiJwupkDyEBj
i3nxrGUNI+xSGa3Y6uMMeKcsck3nYOeSo8L721pb32syxeyV8hH28Baoo0JxtU/m5IzyZgZMMr3Z
iR1jeVIq/pTBiO3DqWtQ+qXFrQfIHfaIK1Wz40IXr2ztEqe+V91B5+Kl85Okj4JCgfHC/JJOpyUI
Gg2Pg07uommz+FvVodWFDpQ9DzJJbJTgIUFR3RlO6cUXexDtimRkoRRVC6rcVuNJfRlcFp7XPqOf
G/mFtjg7DLUyPhR56dubBR5ht1lRP1dpw8sXInx5DKvS7MShM7IZPo2a1UHL1QeEq/IUkzfeWrOK
d4CT9BvyRdmuW2L7YMa5+KQvffqqBrZR3lK6H7U+X7btYtT7WIvbfV5T2sTh3Ae+a3pBHabVVL7P
Qww8pbas8mDrpXmG6B1sO919Bhc+8MnXveqUCqmdktGE/1rQJg7Y1tvkNf8soW3xfcC20YUlx4JP
kD1dmNxmGWyruaLop2hKcaCevP88lwt9U4iV7y0KCtdAp2XbB1jL3s1GW7chygreorpf6P5NbIbA
XLfaPUXTM+4SVYDxobhsbyZmf1fFRnwG6DbsPS0wb4G2LdTqLsbOS/oPXjPPOw8q9RZlTpyHhn18
v9Tmlc8S7ZIUuUeFIluW54C6iu1i6iztG02dS12ku8n0uHQUvvlZa3txTtFo7pPZNOxQB2pFm5bH
ut3gbsMKVYGInNKahbhtMb/zhd85lcuLsrBvgsR+Z82CyXqy4vNoz/aG8boAwGXJfhsXdnDV9/Pq
0I6dh2ZOiqc+AR5dS16QTcWZ5ujE3cxOwzSOM0v+Tamm+JyODSt108CEa1D+7SR9u22HrL/oJaCo
Qxx37Uue9UWRMxDUKrjRJR2VJ6CwjsNB0kkoxHQsEnF4egJnTzWxHTATl03Q33yT2f6/4vh/vlmg
/1xxhLTaZzL9rw+0rGf1f6GevcGx/l6D/PYDfvP8ufYv1EHYaH3WT+kZjT/ycf/7MBIwQ5tEiX8X
IQ0fzx/O8zX1YDFvfy9C+r9QlWCsUQWPYDBewv/9MoOmMnYsBFVcnQMkeubPPvp5EdhwJJw2aYs2
ssdJRrUEBrTsVTl//U6Y/SebjHWF8D/i/q+PxSrdJ6HDnoEn8aPcySd1wV/EINbXK2YkSfKtyw5x
GyCl/fUjfctO/OGhYA1hcSRnTCPHjw81LTVITHB8WP7SqLaC8+B/qCvcKsZsk9/DEsuxkYGVReQm
Htvnmapqehlu0yxpXivr65Dca4adbx2t0jdg6mWMHQ7LFcB326pgtG3++hden/rPv28AlsPh8k8D
5s9Mg9wXlTOORrBRnNDCRXZ6ZI1wW71xgZxlxAyJWOu3f/2gPyVQeEMwj/IJsxngPEoyfurc+L8l
sPRSzRWQvtx3IhBtdxQkfy3NoARKKZAGsVVW2thcUsoy0YaNrT27wQVsXFijaG+6Nt8ARrhL7R7d
Eiga4Bpq3rtLO3yYNBhvmUE3w4rRAKiGEw4wK+60JHidHWbUom0eRuHecX6ftj3mETbsCw4t10+3
jpchdukpvEAvDg2qtSKUZLmh+GjLMrb8KIF3W9OQXf31S/KNX/TDG8Hgjn65fkTJBfHfjx8cQX0r
VJY+2KQ+KrTwKofQYfG5BhMZZiwHNkomz1XfU7Eu4yvce6cSZkDYtn9LjfopwvDt3SGWxLsCPwWT
77ftwXee85mWWbvCDrFBM2zQySq5mdsJ9yU5WtQlyHZlqQfbjABtyu3LkMDAZ5uyXaf7CBZYnP/6
pVmf+R9emf/5dbyfYyK2ajwiUvh3NKSRxOoSvJ8iiCwcRvhZf916/8BC+POt569Pns8ljWcAGDDe
r1vR7558NiWVbQ2Bv+k67HjB2A9bjFvD33wDVrzDH54UnVZcmb9VF7HQ+eFhkAfh60H222iYhcJh
6l+taVpj6OqCEW6gAB266+RbpxbCIaXqzmlmot8seGpS5yDdUo/ShjIYd6ruW4s1X14OB4b2zwyi
MhyCi6I+4LKMOiI0vTlxbQ7bFuY9Ep4bkhbQwmC4tpZsYM0YPAnHuFGxtDE9IQ8vskAdSUDsBVnb
bGlYx0dR9dfGTItIpo5dQr0ESEABPNbb135abe2J8gOvjN80Pf8M8voFL1p35dM8rwXJAnpcF6ET
cEkpsidkugVjaYc/qJFLxOOk26L2UYuH+u9qqP7pZxm7KIWV4K7g2Px06U8nnH1uUQYbDxwPgLsI
aCSaTu00ByLyjykdTmdDT92dO6MzkM52MbESjCMBzD/7m3DQTy739bLHus3zHNd34Bist93vP1vA
vRW+cZRc5v80tCQhC4qh9FD/BDi/lXSntGn/d31m//RB1xX+ypLBWf/Tg+p4z7lI8KB1cgu2P9gx
TvehLbrLkgkv9KGa8Wl7+evv7D+9nK25Lr5AENtAaf34VOuRINbQ5dzeHdaA5Gi21DkVe8bQkM42
bDRSvXoNLueh8V5nvcjO1eAcvklhf/Ob/OHmz4tOKJWT0BqpY/r48TeBhLA0rUqCTSJGe/WOD3Rj
MMek3ki7EppztEAJibpkEicyAtOmk72/NT3tmoaA6eS7G63BbTNNIv8bg8W6IP7DRYDPpcdhweJS
Y/10rSkynNEYS3ywtC8WuOebcr6eiz50RndHZMngy0NzcGNbR8uKFjeeL7YquFqwrdnmlUNyNOEe
ZeAcmk2E1aYNXvA8UtECHTTKrfsM9TpKZR7sp2Dhp8FhiTw8YRZiazzkF+YOf9tW2suUzawwBLJC
8ebq6GrazKdjKq8KRMpgjOPQ0hLWpw3t4j3lPfgP0jfiyDq42hkwhrFceclN5zGxaBXB/zqRZw0K
8WasMOCCAsWbOqGPkXbbZEtSREZX3mWF/etk8KfX7n92pyA8QooEnKZFDO/HtxrMXEshledvRuze
G0tpUeL3W7PPnpDcxa+X8H/HGPKfGz5aI+1/PpBc1mKVT833E8i3EPxvE4ix+hlcfAYr2ZQO9/XS
81vqyPB+AatAbJzMDyMuJ8HfJxDL+eV3KBIpZY838TcXBOl98HBkOGH0ML+s/KN/wU3FReDHrx+J
dXIkOq2BeI88PjU/XRn8JQAOMydvQgH1OlfM8BXf+XxmTKe/qzsyhOV2RoURd+sNBSx4v9ZVdCA1
0rh+TvnGnuImGLcRDS5Ug9yOLGHb+KogfNrRzSQs1ZHHqcRXBPqlYJFV83l8zEcLXTdsG6ux4yOG
pKlNwgrmtmJR0cmg+0gytCkte8NtP53EpjOzqQDYTExvkoTzKuLH/iMAlYb1IJZmva8vgT2Z/bBT
CwfrB0HCtbxFeFbOs2XTe86tf7IaXEpZjFOViTB4w9tREQoEuDrTJqYmF8vG1HhR4SVFucuqRNdP
CWvGmHml17st637xNU41iU/CNgfx4HAGa+8DRUL5pnWr8kXr8BwcvdGU4qBXg45vn/XfW16NYIHj
0cTOWbl17nGX5TwQOiSy2NyMwtzYXFMILULD2flaOWNwVGCod7Vp+s0NuGm9w+bY5t4uoClFO/Si
sso7GLIUnfpDp2imEr3T7jOn42hk+yYdaJgtWrKQygX0XhZauqH5o3iWfjFfqEriVDSyWfwK+kmq
TwREivq6xdSAKQug+SPYIsq7C9+KPxk68Pi9NdHx8tQ6ehbgRiWWIYttBos+e6v01LJP9AaV/peu
ZTfwHKy8nRs864E86wM/aatkEzTbdPAG61QRErmj0qb1d7YvpvcKhSvZ9nXMZT+3bP1eaxwv3drG
YBOmKHsz3mZLjXJEUQ5VA2IVEGkJWqtxoeQ5r06d1Q/UqwHHJgs/PPZ81Zgz88HPw0Ik3q1nUkAb
kgCUHH/8YrI2/BHnsqRpzK/o1pzdC/g9Dxl0egZAr3b0qEh1cYMjHFE7zCA195QRFKVsWYHUsG0j
UADsAdOua+p9nc3+ztAzNjisXVnbFHpmyq0kfbNc+tpH6190vswUA2mGs02zOiiukeTbYgcDan5q
ld5eUq+K81PltNMCi8jPkhuiLtCQEh/SVdi3rvFa+grL7aIby1d9aH1KiCR9umhnrB0v5Qof3cy9
Xt5X7Wj4x3FEltoPpck7rSf2nOxdrLm0CmY5zRU4he5LbwQnMMSofNQbYLhjY20vhDKwbtDxRjyi
DMGA6qxIJFbnPd1Tfgcdq/W0vWJZ7x9U3BovVGi0A29UE9hLZCKsWUcpPK/aOGZBrwTwm3iSG6VU
HqM/D0ClSswvRAfpnMuOY+OkYmeLZXwiO5RWew3h+S5NWYlu2Fbg+kbLZBqwFZx4TixuDbYmnjAR
lFWpXZWmRcDP9zsW7F2Rebh0ULEBFfmzBN40tSw8usYzHokyJpQVKG8KY18Jjjd0DdmP4Lz0cY/z
ZSyvMzLA6SaJVxV2GWNFiqoydInJEfLOM65E7En62BYZn0dSHBsaiYw3XuVxvJ0a177L+14H4jOa
mvYAlmc48MS1rapr/80Yu6Y92mNlo++wZis2tD5gHcggitfbJCNWuBtoQPFAQtRwffLWKBY4AHKq
xQH30SB3mUdYYWdi7Weab4msUtJS+Wb7alZNfdZhZVq3mPZlA/Nq7Xy1p54sdAdY+m0RjnNXDR5X
cnNylbdvlna0QjtPuq8eoYrDwFW+/UibkJGS1Mg6f591yEhXRV/XfWiNhpHslTKD5xkk0KOdSF6t
fNTa6QoO9LJsXaIQXlQNtZ/vBCsDPvAVeW5K3nJWy2HARji9HofWNi95qXmzhkbsmh8UyZ4335aF
+ijZ6vbwi6uuZQ2XFgUkcmobQnb2VnYYXfZ7R3typ2HnJI7WXNdwlHBZWHhZnJqV3QkdRNd3GQr8
O9Yd1mdBMXrN1hAFlF+dCj3eO62FVymsoko39owzlMvSspgbzEnzTGKmmOwv3Uw1ShOOlbHQIzcY
RcLUz16IFoFQT4tuvk1zW+VeFFcyo5nRXbKYabNfULHMkH4JNOVQpDQNnTAaJenZLpYs6ynJdHuP
5ppKE+9sQ+LEgvAmAOqFhCFGMHEO8spns5+Ij8y6bOxPbtHoT9jF5ryhamfIiYkFWhVzYRkIYXo3
IlGzfWjGskKQL7pe58hnDyksrxqyE3c+MPL5kFfqdiA/NO8hnHB/3NiCDg96JQ0zprDNofsQYA7i
2n3l+qqPWpP99XaaJsPYJNrk0BYnUwPTYp4Zczh7toIrqrifRbimzTvbzzyClwXRqoQYsrYYe8dI
cfOXM4v9K4zVqdqjNvrFc9EA7cjDPMkzKmrKoMFnTnVR6ss2CvIq7b9kiTY3Z/onGCC3DX0YZb2L
Hc3v6ZesakzfCd+wGrNaZvvEPDpqvj/klO5a5qZafDcl78qb2x5LIpB6uUW4GlesO9W584WUhhdv
nTSthrMtlfRPUptHesfg2/DGLanQbRwJ1aSmrc1dTpI9ZEy1t5arm9QlNTpbZNh1ga7qkkYC+hIU
gcIaivxs0gnLulaxpDny0UXECs058NJLWVma+8pKdpZ0E+gtnT+1GNnhWEQ6xMfWtKjS6XHdmxdT
CY0iAtxwxa3f0z27CbrR88rQFc0y3LZurc2PXSz04aUnWgsGURMdQBnORXNG4XnSrX2NGerqvRN7
LtVD1KNaXxth5/G5lKNWb20aauIXcHPEsVjoe49I48GFF456ocWz6/fWo8rWRt4ijvc6OrIMwjqN
k/kMGd+1TwCTreJxrYsd3sjqVe9d3cftoaTyc7iaXL7Gx1jPadGoUVvH26JqqcocIH+6h9XORo1n
YtnVKdb8sT5QcrD0z2zieaY2wDzxcapy50FUpINRTg3zyaVFuIxqfxb2vgW3lx2SwiFJOE71AJHT
NeHwmsMo1JFUTKY9lmXZjPdj0DiVxve3y8TBt1PSi0OfGvxS+BnvsZPH479vCPoPc3+bq/L356PP
/cju5e37yefbP/h18rH0X6hYQPmAHh4Yxjd9+9fBx/R/WbVvsC+Gzsz//dyjMS6tg9BKYuBfAJBh
Hvlt8tHMX/jbq06wSsN4x9kr/CujzzfR4ztNFa4VHnMQgTDQzLUU4ifloaEFbe4D74FgryNxKJY+
O9A4OHbtKD6YZm9vZeCW16nrN3f1MvsXckwTdISeDzUNHzB0qgJLiCWvRT9ML+YUjw8zdOdHp7Ha
nYLVfnToufuwzMajZiTLk0EFKytN6gDjUi1n7lecBemTHkLcSqxhO/6/zov+aCnbi7yhL6+sLPVP
FZjiNYoFhI+jiFD6puWUte3Sfngu/G5FQqdwOMnteRyGK2NSG9qTTTcCvSpvTNH457xzhEtVmqxO
rhrXWDDNUl44rTalXeVaHsbTMiDUaI9S494B7RAxCamZibbh/gfW+47xzE2P2FfVB+kaWUVwe7bv
qrHw9vwq8lLFthN1TWzcIux6jB845ilFaI/ulAGrL+reWEkAEz0XFC33rXGSXBX2sZVd226qn3Pb
oCO+nW5H7zmw1G2P0ELNJ1HirvvaWdAftPEuGcfTIP13UcxXVi23cXVeGpyqQ/+EbSFyaKfbjpMX
4kJ/wF//WYuD4dSJ8bmF2nVU7WDeCIJytocpXVjS25g5JVr65K8VSSdeqhsKtB+AKrZbe1C7tBsZ
GeI0ec+ZdTdpS9OyCZQ+dbzpTa/6zy6YhajFkvIyOfIl64Ijp79TJejfTpO4vB+NGY82/b6fa919
cGvx1V6MJ9+wH2JHP8wcKAshdhLoWFRjCt115n+zd17NkSPnmv4rinMPBUzC3aJQjkVWkU2y2d03
iHaE9x6/fh9wRkcskGJt78ZebMQJjXpCGonJTKT5zGtq4bah9gJ65Udjl1htosIqdiNP/7qSxCej
SB8qjMKuI7X/rmsjTw8gm7IbWVOs6voqnrYdBXz1oLUAyYY8fKijHkgMtFcfDEQvq2tSTvk57/le
AGuFYeJVLAVDMMtVahlxdL6l+eaGHYVurYk+gwwbrwY8C+OA4L370iWJ0f5CW++e9ApDxa+l3iBJ
1nS4NNfpiL/oaNXquiwCQnBJoAboBbNymY7JKGxmSVMyfuexvcpsSeUZ1fBNu1bKqKZ2bma3NXy+
tQUSZK8HdOOdqlBGEHFDRhsowl48qNPPElQMRwXCiCgIkhl+exxDnf9k2rdmhG5sP9a7XtRPIH/X
lZZ+0vqRBpZ6H+GRWgLRdBu1uGv9JNzoA8q6uh3Xh1aDd5SI8Ks8Rih98MBb2Eg7smFf1QnzaYv2
GkpjgLRoeK1B13dwOh5RFrSuY0NFw6KD4iwyGWMkvT6mcSVfTVpsrWLVz12iJX2u+8rOYE78IegE
iLgwt6lan0olrlXwNN51Jg8zyxoT8ob4P82wcK+B985cTvpiwFUAfPn3aRBa+zmee5BS3b9DV9pb
FTFLqRnWuLFNvO5BA7a/ktAHSFTtpeS5GWPlIUEuYY2ICspxvNd7IE27oCifikyomwSP0LnPuEMz
yaURCHR0YD140fV1HRUD3YCqd70aLYNaorg6NXJdOrXVGqtJEzt0REiCcTTeIgFt/lA8DAHboMeX
sZjUr+Ngf/LjbAf3NINyHu1Advzw0/guD3pKPjL1i8iNMJm4rxE/oUQdU9CVwdjpZMVUW3yU86Kf
Hkvn1pCD3cLTfwZdvMd/14V1itly/RO9lPhHnNW7qBJoL/Uqrl8tcboIXTHEK9b/FIr2mCn6J0ki
6JSlTgNd0u4GoIJyxXGUgWqGceuAslzVYT8gSwjCLqsS2kqefozMBGJxMVWrIZ/CYwpYCTmTyNtJ
uBKsczpVfjP6wN9w1fUVcyeC8LOMCmXeIL1qhyqqFsIMvIcmA4yPuF2wSUPVJt2eW4yN5z9igfEU
lWLbUFFxNeMrtcNZTNoS2a4AkeatuWzFEy4S9q2mwZUvgOCSzfo/oC5zdgWWzOlIdxeXayefzA7f
QF8Hq9eJnz1IKK4eei4qTZ99YUOV0YB8Qx3o5PZ7AqfjIFBi/JEPBgH9QIn5Z6aipoPKg+hhiIRz
6Q/NnJJYuzS3IZ27IzoOsXWDHq7y2MYmDCYRSdI2lfVjYkftkXwQq1uj8rTboVIwD68qxeXmpv8i
oVrUV3p0MBW4P06pzabEdp0cq6wPNn1mpDhX9gkHE34w+g4zZACRZkUPw91EGLgdLGE+Fb6/Fml6
BCC+q0hMinSXD12yUyBy4zuedC3OSrFj1H6HeFS/0xLjGWpPedAGWXYRWqc0Vg9WuyHblXZW00eb
XI69DTIhq9ruMDFDu+i2pv8OG5olYA7dYHxuhp4Qn3rYp6nWZcerv3dTFG4wODQfpXbEUs6kX9xA
inJRIu13kai9tQfB57Mvx/l3JDSmB6D94Rq4YHqjlXH0WQqRCBrjDBCiFvpXfZQHV7FqS0cpqcY7
KbSKr+Fo+JKDSTnuGrg7enuEloBu9o3xqamk7DoN5exzo+TZj0AxkBgGGeXKBpWXTHjyxsL68RYU
SuIameztKRFMP1+Cv/8XzYD/3+LgmbD7n+Pg+9/Zb/97chYIz/+Pf7UAlH/CLkStRiWe1XV9hjX8
uwUw97ZmlAy0X5pz/+ZUK8Y/DcJnUN1ojoFfUulp/h0Jw5/UgCBBgjT+xi79SSC8aMABoRcGfEY6
hAK6pnjpYr5q9udeRgaZendGKClfjEpLHlEI7JsVYWSIVXFjDVwJprd9tUK3f4XZH0AMXkY1iPER
3FRnDuaiJ21a/hhCCLhDYQz215iG9yWqCRdQE8vmxjw1FlaBh0qgTznhvBcGSLC0/Ma6i30hQBkh
cAGEnXLOx1NZdNxepkJLRmZZGEZemikgTVXSPbHu0jZA/MdSfTFXRYBM2L28wzfm28fDzQ28V2nL
X8NRcmfLqBjhqIuOTRwpFG1b806JlfIgD4CByUuu69bqL8zrvdVDcfpfA2kLzAnCGGqLUvNdD4HM
DXDDduRKii9ATd7bfZBvSQNNATvkBSX1avfhlN2lQWCAObXsT/yPkL+HJjFdJVOBHbUdgSEXhh+4
H6/hwmsHui87wzQpb3AiYZIuLX3w1g7HILHuaBVXbk+AqjtlAy7fC3RtM+V2fN9WNj7uZmI+6VaN
CgVmtD9CFK5oA3v4OQ9RkR7Myi6vetz1MMjNUqLTj3/Ld9fG0m1giLpivoHs4bPdljbsjbxFMkqL
Y/BZFtzdFfDs8FnVEDMr6JZcaMi/89UtSsdsLbrraHsvzszYBoEIevVuiGYX2QrD5Ak9wD8/mCDS
OPyAQLh27AUeo5KqLhhb+c5OO9oDHkFJWLXWX3WZ/9gJ15UF7IOvbCLxRILPSbEoyS3mUgR+VMGL
uB6mzsR7XNf7L3ZkJflVxWuYu6FlE8InSmS2bqcqbbRWsgkMnSg1pSUYlMtnIJweMrUphrBObQp0
6vqMT7Ktppr+BjLn3rVRThZKt/lAlz+cbONTjFri6GDM5d1OUdYg1RI0iJTYAIkekYEqHiuRGqiV
DWX1HHQ1KmE61lXdnBahneDjKqI4qlRoT1ggdRmRWBM9wHjk46dC2SOUqjU4s7YKanthWKsufedp
TfaaKQ4ndrj2pV67KwYLVZosD2MwCjCAyXinSFnlIBG3Vqlpj/Q+MsuZVas/VfB4h02dIS/oVEqV
3sHsmaZtzH+hIrZVEcPVvd5/M5QCcaukzGTCsrJAg7GsC+Bw+YgMHefHa36LICulVaw00k+UKYfn
Chbq3srQIXL1Xte7lVVJwT3raO/RyUvtvTKlqEpxxPyDUeZ5us/HoHmQqUdHMDkbb5/BS8eMoVYx
gICoXvqgu3N8ebNc6ZBCI/1+huqXQsmD5+KvEeGb8msopholHa6wEQEwnejRB7P4uxq6MXYr7oSd
bYBUv/Ja0Vsb2qLqtwzf08FBvxsRdzE31BzwSTGEBJoo9xpt1Vs/9csjSrtls4piM3mg62BTF7Yk
65FHxd/y01H8tgqj/2pJyMRaFh4dbqnF1e3U1fqhlG3/e2CbdLGiCOHKrVEN8Reae1m0CSEXG6ta
DO11aNVdvCazrTDCoU3jbdFMiuFYwZaL3cDuC/IkmfpAYRiStDGtqlTQzvSz77D/CrJ8KQTZpkx9
8QOxKpMAd3wxDEFlb4VyypAiaxRoMF8jE043PXn/p94N9D3xTqZZ52fV+FPuS2heaU2Iqg2x+oSO
gZG6GD0PkWMKy5tW+MBopYtSgXfM41ZNbsoeKpADkBYIvRVb/X0DkvO61HLtWWaHjrexriC65Mf9
ka51qeABqpKFxwg3wW4AfNrDxVBoymZY7DTbDNdJUtjeU6QNauYJlSjRC4w/yCEQY0QibyABbeVP
CJ9msxoSfMaV0sHhc3FcIe6Hr0Wi6suB+dxbmQyzsrOMjVTDXqfTQxebdyWEQ5eUchStPQ3T33BQ
xKNKk/db35ThvYnnC1TkyBiNlSq12vce+u2jAJV6F4Ma/GHDAevcUNh15UZ2Hu/zgd28t9NgOJYD
R4+Oi8j3bZrPqn6jKH6QAfKBJktPf8iy53/lN6ifEDMC0Gpkk3kF1YN01kLb8huiZx7A3a4y0Aa1
m7QieWvHr95M4JjRPHSlG9+OYxwOZPkGB/XqWyiQj1jhhRL9HvkMEYjJrKPGH+W0kiTvq5VZoJby
XvW/FbUiPg+aKEInRjPyBNuECqNsx1K/0vM8DkmLeQlXNV/81pJ0ikRISYVfPSkIbtRahWutSWgX
zBBpcINePlX9hpK7hpZaphWZK/mm/gg0o3uQk3kPDnL7eajJ46CKgwh1lLCAXtogTCCv/En0n2GW
e3flWCTxtgzr2ZlKaTFjTikUA4rvu+CGNiDEeLQ+cT7K607geO2BJVkhlqNEG3xplGd6ATqgNq7l
wUW5ALwbDxhuxoGq9rcNlut3PeyVABlNSblGkGeuF3WNJq9bnba9M4DTtB0oHfDC875L7mL2PaQ5
q0iyddUI/bYGy6Wt/GYu5voiE1dd1Mf7bsIg42bgJi++pS3tmmAlaARKGzuTFG4gIAKIAKwMGhPh
tVVVfu0gRo/Og1P0egq9tjXpAN7raWVVqxx20rGpRONzOWtB6kp0UNQryUbs9KaeiVtuRlMWNmSh
FjZytVQm1vOpQB6AJiUbwp7K+bHzAWkXKlUvq5/CZN1JpnpQtNB8zvLWFutkiCZYnjDEViIs89pJ
RFms+s4jfdbDTj5I0MsHR9Z842ulJ+O1KGSrc+TJgDbZaob0q0O05HPS0U/a1GB7mnUeyegSp2l8
K2dJ95umufKb+FsAKMhCPn1RBQFccw+0K3jCOhnWUmmJu0INAhhs1Fxk5bMV1vJDCSMHI6mx9sNd
aQ1+s54gJsurQssp20pBhZhCUKRjAiIpwQTMTCLtlz5EgHMls4qHHSpHOuwhyprqika+PJD5F7G0
NqzKPCb14Js7ZCAi3J61Msfu1cb5c90VcaKtqJyWTxGCLoOrojP85MkWNLHOjNrm4NlsH1cCyYiI
mZh3ljBK3V6VaUHjXmgBiuPUH1SwtRnGjFUfZ2uPqg/cjrjuyhXCfi36TQas+hVmVWm3GUSKA9IA
S5pqjBEX+HpHIqCo0bZwjiFZG0jBQvn7qQ1COOgzUj0LsCxEBa3iIdoQeiTeelQ9gMpEM9iNmXaY
NRAJdfQUzVSj7KuHoNdXcTdRU7HbvFOckLQCbEHo9+WKzpntA23xWvrgmh4LeGsJlHQwDzzz1G7q
8kbGcagBVYDwFEJUOS8V9lNjtAu9zJCuZRqAwdXAU4BnG9zoYZ/WufYE6cHaG5RqOxcTqOqLTKjQ
O408+h5leiwW3M4P6bJmklfZD6kmeH9OE6DI0EnRBrmDr2h+U9EIQHLLLkFY0i+UVpYCJ5RHSKOo
BUY0LmlDlDUzmyiqFA5lDemEtAvMB6vWqIIJDRc6AAxdynJ6nUAfom2UdMVr1CIvBdaCSiG9T2qa
GvQDB+0P2hYV+KjnodXaFuZfTaVsUFTURzFBG27DcbYEJ2VH2lLKh0La9UqU3htAzK1dNSLwt4Jp
jeCvA/Fb7a4qsHzBozd62B8IfbLTLZKs/rRqeUQySNhVi4YjB0O4hdzwqtUV4J+fnTWikuoGvacW
a7gpNcIZnV9C/rARgcXtbGqKId60OHSgmR3F1/kQZ1edn0vdfphE1aI7AqoKBWpVy9gOfvEbHFuF
YRRoG+rQLejvFcQSVP/Aa6OYpbWjct2iW9nRb5Ft9CeVtlVWTToLO6JwQyKGzqBxihTeVyf1puQx
nuwIsf1hkriXQTgG2wEQx3qwAulhABlbHVKj65o9wsMx7jHgjr60YWcm+5c06X/qTv+FoPWrjHHW
1f/H7xfV/eP3FL38+zz9noTnDdj5//FX3UnHukHRdLqvoE+pIc22Cn+VnYT8T2TmwHvCBbCQHX+l
5Kco/CMLgDisFyChJFD/XXWiNwuVi17H7OoANQbMyJ+Unc7zTLAhignwFN6Tjf4XLpSL3MxAW6qm
OYsOQDBWPxDbqBE7AKZzIYc+L878PYymEWHaJoYky3RWDaPa8yZwhEYS1dcSeca+6hvF7WTITOA+
zftXX+CduhaP0ll9BpIBFgOmIGNXVep5MOfPi06AGHlxyHKc0uZBbGiYYOlNcJWh2MzdOkpkhCa4
cL8EpFBE3Nt1EZRXIaUFmoCioTwNaw4hiLtK4AR4JZRB2BshOvB22xiZPFVdNTjM04XoGsmTkFYO
o74B0mch/x+6EpgH2XMHc/QybRX7oIvohhVSi3oRLhqRQEx1aoVCY0ZrTTN0zEIHw3OounjsfypK
0XXgXal2UQNMZZL3btXJsL1UF8gOTrnoA9t0jL9WWTqGvVuGsvDNFfV0qfWo1ic28BbScrNSAP6F
VmrvhiwB+e4EcaZ5X+DmN9Nns1QSHquhBqgDlhUeG7oaTS37W1mUBn6FTTeZ+HKjWZyjztz19Lpk
VzclgrGV7EUGoP8cShRYSV0nBnAsKlXxHtlxQ7iAjo0MovoAvjEDkpViP0g+HtrqypIE6lyOCKjY
uXFcqhZ5j5VI1Z1VhXJwlbYQM2DHMXHPScO8Sg+priRPIk1KY+9zkYUIM09KTj6m4wT7rfZRxt4D
WhiBNplVqubPY9RUqCs0mbrHwZ3EqhwmtUIZXQvIesiC7BVmIZb6IJS6GCB5g5teR6YRRr9yPzKq
lSFLprxlzSWFhweI7KbwCjv42cfQW35n+SRy4vZmUkgrokxLDw0FC8mdtNkMnNhDdNaPmEJvvCmg
uAcbIE4jrf1EnYwAXatJU9JjKHpT5+XDKOIw4KgEgwq2fD5LrUu8EjBECuoJpV9KgBCGrG3vC7+S
QZkWbVZ+GqORAWOJvOOY9HKvHXLINyRWOk9KiLyAim7UNFHEWKe8wwZgUrXvhEZ+KIf5JqxtzzgY
jV8ap8EPCt4ZdKWL/CBFua0mTqjrTbOn5ytXYC2SNBdr1JAM5AuEj5tnC35ULYh4EqCQ+cavhnr6
ancaRROnigVJIUIRRky7CYjlTZny2W61vFTtYwWjm1Qmt+L0Xgo1zCVg72hgQytCCCpRGPzuJW9K
MbSFZK4bBNiB0sT+OuvopOXoBHtJdkSROA1vunD0DRZ9RjiUNHz88qbzRQ8kMKkIKKGC9aGcbC0L
Wat9Sa/QuIpQ6ILdMonAIuYH0ev2dduhwa/70xQk7lSWfaRswwrh/12hFEb11S7rGtRDJ3soWU92
lXX3BLiC9q4M1hzaUtAm8bccXGFzkLo4th4RL4Mf55QTem+e22pyCegcCX81bldBK9Jy+tR3gBXA
+dbt4OfdPUJdUlXcj3ajhfaROyuvvBXtU/Sq7sAGZ0N7KAtzrKwfUwOWbdpnKjHoQ1ugbjzel0iR
Fk4XatrgGnlF+cOJOtRx1qWBwmHh5nZV1msTiOZcQos6hDv6wEAVuVOKHnHynKvUPlG/BxVIylOR
kGKbZpv1CiCgT0lG0gp/M1Vg37Zm3eA0YJuRFF1NEj6da+j+ludWlOmk3dCgYe9WqKID1QTKC/KE
i0N5lGKp1KkohKDpWot25lXcFNUh82Wk0mLB5yCtpI1L61+oo+WOHpFmsEIfPLMBWGqRDxtIq+a0
wZlyX1TRVx85tApi82ijm39nZxa+nzd+l0IO8J0+MYO/hYj/YzHz/LnkVbE0bPiggsDowebiTTEe
teOGOjaMOURDqnWatsByEsCnTx+/X++OYymYI/JW0rCauw+v6vG8+3KTCIVmbFyghlQkRXcf5ZX9
R8/y348kFX/oaLyWUOnPhzEBuJemxzBSKdkGDikD5bES2LheXYtAdOrm42mdV4Ln5ZNBec0eP5qO
BMeL986raXm56Q+TobJ80wD7PcxagloqHW5mKrVLZU9GqnuUv8de0V/ocJz3a16GJiaYe10ADBRj
tvZ8vaK5PHYGghRI2OtesqZekGyaMkfcipKV+/Es3348JqnBnYYbxAOtaudD8VjrMAgZSmkq7zQC
w72mue5fmNDbtZwnomqQtIkEofmfj9KOY1Kb2oTbQD8BACmHgsl4qf5FiCZbWXnFKzdGwa7TkvSv
z/g/of5/WWyL/9xh3vz+9bv63vz+9Y/7hr/V/8if/3ET/qzy7Hd9ngDMP+ev+B/bvX+SsGMriEzF
3ySyv+J/RTP/OZPaIX1h4W7MQMp/6e9id4XZlYbdovGXKAb/6F9dZ/4JbWjOqwAuyT7+I/jleW8L
6V9EJbli5ktGoPYLje3sVIQYK6V2kcU3ch2uFBiKPhI0HdWNBEyDbz+8Wq13ovLFwfhrtLkXhIg3
mvbynCW8Ov40+xRpjLr4hvQYoIi2FvIF7YI3I5DgKhCbDYTT5y76ois7dGVJZJQKmFWyugpS6J6I
jXoXjt6bVSPx4gYj+SLLEIDnz+eRWqYElj9pbpANLpy41cW6BDG97dsiWJdwfNGRUMTx48V7kSH5
d8eZb4UYA3/Y81lXdE2df6tXq9fgLVjklk350cQPQfGyZ6KBxI1R+90D18FqSREzVE9E7kiwU8Hg
Rjgr64z2wqsxYx5e9b7//k3YfghnYBuLkNH5b8KN10tEKRWkqtDa5BPmXJ5WKV9QTPJ3Xt/4aztR
xUYAlSJYkkxsL8xgS9kqd0u5U/bDEMfrEYf3gwlInqBF1dBvK4udP3Rfcqr12LP3AGbK1toqqd6B
NzREdzCgmn2i9o0mkACitio9y0B+IjfuLqz0/Pu/WWmhg1og/54BGefzS6xohGM81TcIEuB/oPdP
OfEpgahqgiRqgP8OhXbH029RgTGDo86OWMld6Z2Qm8SfVA3HtamOD9z6+ZcKfO6tl8aNa6AdDDKX
UszHv+95cj1/Dhr3tqKz7cni5Zko+3pjpNk4tik3zA30bmPbm625GRRscCutt9c6bcUL3//tIUOt
Z4aMAAGnN71EWui4OMVTLMIbGp+riX67jyPLx1Na9IznOZ2PsThiWmNg/aFr4U29To8TNcZNvUpc
fy2t2BcOdbK1el1d5S7yaRdm93Y1TVDo3KuoC/GXOc/+1TErZMkgSNHDm7DZmFOAQx8kUGs8QDq9
MJKmvtlnDIVlNdc55GTZWExSbYIYGJ4a3jQbYxt+ih7sU3ZtXLHflS/RNYjXbXY9nNStuSk29aP/
276x747FMd+rp2Z0RLvSn/vO8U7hhdV/u//Pf6/FhopLQT0WvtQN3kOjEq+LzFjjGbb1+mkThSbl
E2sVBTcff/I3uwoetYFxms6tItP0WQRoguKm6rXhcEML/VnE41b38j8rQ7GrXsYwNWsWgkBTZgF4
UNq6kLFXG27wRncU2jw6plSduB3i3x9P5u1lvRhp/vSvdhGd5cgzKkbSHICnV/oucn/qq2pVn4oL
j9Gbj8VIJtECgDZjNsdcRJs+MhKYtTBSJMqV5tEARGBOGcFCPoV1t6Yn48BS+3h6bx6AlzFn43NQ
O8obdQORTBqyncVwYyeZQ0rroHSwhmhl2fc1RWy9vPCsXxpvGThIDerVCuMF6D/Q6LhB7xsZ7Gda
OHvfLm6IsD+e4HubcUYnKXP+Nf/t/PPJamcOpZEPN0ofoLDLvkJShkb2x6O8+XSARCDn0GnVFQB2
9uKd8ZO8TeB3lUcTJlUQIOUcIsBBa3OGu/stYOs82CMNdWHHvFnNl2GJ/Ij5VDoTi705JZkmhqgs
j5Id3slSvGk87nGzXqM4SscbYaNG/fOZihdsnkWnByWGxZAlib3AGa48Ao9Z56m3x6xiU+vmZpKr
ladiuqdnV7W9/3h931zlNugyHmW4bfBNAbedf0UQ90jxFsZImc1zRzGu59oF8JuoyH5+PNICyQZy
DT2bWUaC8NPU+dfiU1ooQFLwnbQbcSOdxFV/jK8MfaU+eDxWwUrZFmuIf6bTommmX/ic849+Ha38
NfQ8KGhUNLsWtzUOC6Nq17p2Mw10BIkDddpBYzhTQLCxZMSPp/rucDz+sgIsliRkMVO7A9Qz+JJ2
A1oKbdBbS9W3ST8eQm0dqyVtkv/Or/43MoaXub0abPEFZ2iIGRYvgx0s6ZviffrTnw8fmw4M2wTr
bCwozneIahYU22RDAjfjtes2nzDbRMf5wu5f1B7YHGCZCNj5N0BRw1p8IaFUEAMQ/D9mpY2WRFl/
y5M4gSEcaps/ng+jEICTPHKvmItHNEdOLEVaNDw2dRTeBGDLXFjYl2opy3PFrW9QxJ5LHHMCqixW
zQe0DnZjzE4BAC3EpC3tYeoK5UcYDPa2lJMLUNvlfcVwlDhAKBPaUi9fRmQwpTHfSOzqFA22qwTB
qU81Rx4Vd6zVe+TVnba7cJzfmSBp6svnIi8nQjvfFuiGoi1XdvUJwVg0/JV+T2lYdlLfPJSdeWEP
vtkdTI84U8V/io6evdQ9rPM88wevqk8N17GAIOWALr1Kbf2P0J5cUTw2lL9Q/FL5i6f7fFJejGo/
eLz61Cb5IWwPWBZs/3D3LUZY7AuUKqJ48BihNBE6lk8WVi4fj/DOWtnafJzYdbrNap3Pocjh3Hd+
U5/A260k+Uqt91JYXAh/F0ptf6/Uv0dZVnmxhZ480G/1STwWJ1N2pqcYPwOE3e/Cn/BYkt+95+KK
9fHU5sU5u8bnxXs16CI2NYdkzNOcQcPKAXglKaDhUJOhsXZhoHeOE2cX0TOw+PyxfBVrG4Uba95v
oCbISfNb4Uk0C4D0wIpfS41CR7T79fHk5u+ynJxp8gLDo0BcUpnjrVfhcOBjRFrbiNHgL6TSmDxq
0a7W0K9xMASo2wu34EuZZzmcBekZXaZZ7ekNnH3yxtjW9YoPqO+KW39y7I12mA7xDR4g23ivXWF/
9E361VtO8Tt/+niuy9hxPmevB19cHqJK+2rqGFxO1RVSR3iQXNig731BwOjWfAvz5r+pP+GP23Up
I/CeuIGereNUuJqvh9wc09Ebs2851vQfz+qdQ6HPV5QFBB7p2je5EwU9C/sCqT8NSFIkU3cLMeK6
pmyv5GLVqT2lQ4H1wrdBjtfACpy+1x0v23/8W7w9/9gAwoXg3eEdJQI530cSjTcIJOF0UrDQwtsF
5Bld318fD/LeVHlx0Ny0kAUWlEXPRykrvKVY+vGE28GsvKms6JmqP60vwxHW6o/uc/UI2PXjQd8+
Oczs1ZiLXVMrcZl5vc/MMsy/MxxZUminFD70248HeoHbnx8OHQ7OLLhsksEB6FrMbqJHaBXKdEq5
aGaYkZOi5PXL/NbhDZ+69bX2OJnrjwedf+ZHY87f9dX593QbyLE8TqdAU1x5wIEqvrB+L3nuR0Ms
njeNxmWQCHk6aZSKtEN5MzjSGoFFBwzlXnLDPc5PW3B4kDzDfbVNn4Ot/WBl7v/dRBdPYF0XIL3U
YTrZQXilDjskQC6kpi8B9puJziUSmDNErPLioZgQb4chXU+nEScpx9jmn4NfXbUPcseqnH6b3Fv3
R2Ut3ck/ccmW7qS76Fh9jh9K117DUj20F8KKN6UOWhcUVEDg6CoAW5pS598WqyDDxO1EPsWfqTpQ
mivWOAW394jFml8vpXTvns3Xoy0+c1ykKs3nebTn7peu7fVyC/y/hi7i84bB3nDGHXYB3oVERHnv
5nk97uLDaoElWq1n3PQ5/KRvgHO48d64NQ/BfXgdHEDPy0/DhaP69p6fVxbWDD1nCmLLwq5M1RwN
CMaUn4V5HXe7dJ9o9zzW2oWBXiL25Z6yudr5iOasFLK4fdpSz3m1jPE0fGk24XfzYfppH/JPs+ja
QX4cK9jeK2T+jXZlfWl3f35k6AfRnKWvgRv84ovqaEPY4eiNJ7QyAH+vVPzjPx7hnXiApOjVEIuP
ZwqcheSJC12+0t3OHTbjc3GdXavb+irbR3uxjXclEkPHLNqHhfOHoAEC7/PR58/86vIb+yBV0yqY
Tmi/4582SJuyTYwLc3zvhsWOE09eKkl8w8UUIblYSoZ7/EkSHId+Zlc8fbyK752A1yMspoH6QSkV
CfdOXX2ewviAOuKuTC8R3955B6kUgZ4juqHKKBa3Wxi2UzPO13hrH+1x0/ZPVbZWiguvxbwai/0O
KU3mGSQdmkWZzz8J+nlRHgEwOfq+OI7+po0es6C5G6drW7okMf829p2jJYw96BWi8rnMu6wJlFZk
Z/pRjbCwxIZlsPdyeLA9jwbl4FRIaU3dpZLDO/ekAUCF2IU9gYLPsrdQjnFTRWXbHstW2RXTtEcJ
a+NZ0nMr7UezWaeNsU6ybNNVPzrVcpGqJNPpNh9vmbcfkxaaOXOrZ8QqivLny2wEWmFVsTwcQ48O
ijqaG2r/JaKR9UNtSZfaFm8jGxN8Do0U/tTmdthi7xRBXEv9oPonFIVQXEE6CKfRfZNkeyvxtgH1
qtGLvslqgC3dp65q14XtX9hYbw4JnRPFom3PjT2LyqrnM0bKmHaoL+wj4n2cQVHQOdFLHwc9P7zQ
EH53KBt+6Jywzgz086G0rER9kWD96OmTvkbiqHeQS7MQJkES9OPv+GYLk2lTUTIVcE+kjcseQzI0
ctj68niCkAj9uNkOwe9weJz06Bp51VWlnIK/rVX+I9Lq3SHnPJ/POXfIFvcZ5E+1AkgwnuqycagO
7wZbgeWFtiJExVFt9mMNcaZvL8Rv86KdXQxz1R9JRTwoDA7sMvTHi8tMBruvTp1aqivsNrsD1I5p
PQSo8kSRfAwHA/coY8wvHJV3Ni8jUwFQOLL0npfgCDpepW8lZc3I8TYHeahnOlUA0nJfD37Q2Fn7
kbzpfJeNt+08C836zriwe9+ZPWvK82Gzb8CFL67FpK6GMTDL6hRPElTYJBXxOqlxC6OfXP/CQMXn
uiqU204BEfrxFpuNqJcrT21gVkAGiDJnmefbWe8CuY2TFrVXXQrhHBpSsgVaDCbRzLMbBZriwbSD
6TBWI2ZhbRU5IJgVl3lQtDCxDu7H4GmUcNHFgxwhR1gmkCeMaROis7+aqnbYY08FPatIy+3Hv/ub
t9fEmmK+4rS5tsEDfP6re1OGbmHiVaewt9t1n0Z4fEqGfaHpNmtXvFkhCnekvTQZGGWxQhDDJmyr
qBBFkU2Y1CjF2tDbL/ggKYcO7T24idOdnyXYX0SatcZQpfzDHq3KROFxY8kBlom/zff9q0gGwJ4X
pJ5cn4wOS+2pQhhy6K3kwnK+PfoUROdDoFHjoFC5nKcNZMHytPpU14ZYo22cYtCY2StjHPt7JJTR
vAzacIdVIyTWUiSfPv6a7x0CzqHFu8lppClwPslK9GXTpkZ9QsdTbI2s1Nwo77RtQTMOrCySVJ1E
fQ7Q7YUjMP/gxd3DdY4XDchI/BGWdW5LQnDVi3vjGDd0cFpbK7dqDZ/WY99jPSprO1C5Pz+e7Jsx
QSjCNLFNhQcTYslirVO6Wkpg+hqn7ock3YS9t1LQ5FGSz71/ScnizYO1GGtxTIY+S3Hp9NQTnmRI
WouDPdWHHJD0/8mUAG9oqGbAOVls0nzyLUirQj0J3TF+w+8wR0e5aZ8+HuX9yfx7lMUuMeyuaeSI
qKkrhx0cCDR2rwJ/upBcv9mLM4CUG3HWZqGBuexPkRvFHiKj6qmvNsa0G/H4hSnWrJX8thkubL83
wRpFS5n+ACU+wlRev/N9LzVjgjP1wIy+pMZKT9bDZ1/bf7xqb472PIZ4aciCYAQSeT6GEvc2Fj2N
fEI8a0SxKX6EQOEgXutMol55Cg4k9ajus8q/8K6/fV7PR17CSygOtcpklzL5UTu704c74qSVNP2s
0vBTLpvbeqpdFRPeZvpmo+04RtrVx3N/56j9L/bOY7lu5Vzbt+LyHLuQw8ATAGst5kWKpNIEJSog
h0YGbucf/YNzFb6x84DaZ4sEaaJkT+0qTyxL3+qA7v7S++BxGIvEEEqXL1403O6ImI+VQuE8+Ggp
3EXOhwkme5fftKG28RG8fP8v411OaUoFef+v/cGax6kVoc5+zEb6GyzzUCXZrolUHwn19/r4McjU
j1F5a6BjMEipO3f16VRmG4+a17YUDzj61Ug7KVSzPl/uIlegl6IdeDRmyW+azxoEKav5JjfSxt59
bV9Rp8ELigPLwFl5bgjUr53Uda0ctdsE9ED9WcTn5bcseCf0IyU+by/ka6OiVFbBn+EWJjX53Fgs
K4jup4p2LHr7HSKC58OYXrZ1/rFOrY3v5ZVThhqNX6ZW3+SIZEjsjKpGrkZ9F5rqvmvH8xGG29sj
em1rLk4LRcq8ZJjD5yMSOX1YiTJzMic62hOJ8zHoaZFu9e69lg4nwoy3Sl9ehmTwTXnlQfFbusDx
wp+brOBaxEgntUc5zu2P2aTQ3V3n85mmRpMH1ak+5Tj8nsmpRVe0Xu4GurP6qL8wKqN0A5mrKojR
wihjcQl0M7qs0uZrCX8W9ELTf3h7el4G/+iNpLgDBTCWm9LH1Yob6aDSxpO13JJoFaJ6/Uk4QCnL
FmVl+p5qT+cpet4jFOeCwJB3mVX1u0nM4Ix6sOHoL9Jz1aGHXGbOVk/Fy7WjbxPvzJEduvQoXHw+
kYDK06HKM15LKBSgSZFcILyg+70xzjv0Ac7tIKl2b8/HYwHss5cKWUODXB7VphQw4iY9t+lEajvE
S73rACv0c2h30bchbbPbaehovCESP3wec80pad7J80+Q0NFxaRMJ4lJH/uZ2FHZ8RQ9ggW4L1aQ1
0LsguU+zRPpcCVmB1KVY1AVLkxN/1mKFhvKBTeK4YaCqNwlcKkojIxVab9IaN3qlSgCMIT/bCO9k
UYKOQBrc0XMG4QBpzrnwgO81VwXINn6bEqefiJ6joJPakvVZR731JqXHDWHTqhsepsYks9vnSX4n
E9amXhdxwvcUj+QPw9DVvUvPYHgc6craSmCsTxVSshRUcAErSyDdsFevI7kKGypHTHHk6EYTETUB
tAgiBOCGw9urtz5T1oZWH/sgyUOjCQx1towmAGJA2RFCwsYhufzcp1tkbWW1RQriPGVfYAWC4UUs
ol2J5v/bA1nPGDEJYnfccSal8TyXV+Ee3ZaUtlCS/pjlyVUY5ad9TNOaUycmcFuia29bWw+IVCuV
jnxlNuLXC6Xn+Z5PEBHRq6zvj2hBp94kV3TG2dT7v23lxUVGAJcAC/4VfdI0gK2mrTdBKyhIBx27
qN/VzRC5fWu9a8WwLy3gkD2cdMcuvClOf3NX4GdhGPFDlSpyqh5XjoA9mGNbihznEiXAsi5cS9Dw
uykGttoVj1ZIkBPeYDq5Pp9PIv4cRWwIRh97qffV7ki7Iaww5Tf33trKeqnioJ0UiH5HM0EyJneC
D+Qehv3bK/VYs/B0hz9aWVxExoMLtY4hdwZIw8hO8BNp8MwS6yiACbbtd/K4XjpXu8TUTypoekNM
k1YgT7BTx5E/GU4qaetTeLltePuQPSb9RtqadNHzeYVC3dH/GUTXo4RWv2OepbRGzyklUmrrBYa+
F+1NA4zo7Sl4cfXQ/IJygbn09xOxpxXpWThAB24+kTqKr00Sb84+Hs8MIIr6af7hbTsvPz2uNkIP
S1X4EuBdraee142iFlJ8naFotkf7htS4oW6F/l7EVxYM4qIVsPQnPdYcPh9OaEJ0yUJkoBvNGRGF
VhWqfIZp3y9g7MGS0TEGRIGKy5dmwmOJy80mxfVA+QWPiQ9efDIRsHXbZzHESKEUSnvsKb1G0C1H
pqrNy41H5ZaV1RmjSCn1zSWsrNEJjwjVpzuLjpyNvfGaEQPli2VOiRk/0omfhIrGIc8yiCD1EeUi
rs1ULqp7sCTyxle4/NanH+EyY1yWcPZkmQflegtaPHpsUIDLR2gVezHEkEAjqfbV0YYZ3wixcT6/
GBZPLJVKDUqoOajI6jzfIxpQNqPQFHEEXcnR/EMY92/v9WUvPxvQowGqldkInMfrL5m3uVnKvSGO
UGuAnvKOIUUUvf/PjKxuzrEu2AEKRuJi8BLxYZhvhVX/7g5YjWR1OhSpUYdyzAtAKT8PlFHG85bk
6/rU443BYvyaq9WdlYvIrMZIE8cSzWvkjlzEmeSELLUbtLthK5m1tTLL1niyo8tgtDOKrMQx1+4U
sLTlcE4AY2PS1kfqekjLj3hiRKm0qUiW5a++Mp75VOjo1OOhb5h5fRv/mrnVEWDnfdfSkiSOU/+g
UXAYb7kIW5O1jPPJOFAwcHRp1MXRJpYv5deWcafYP/6zXbz6FrNMyuMEvbRjOFEPbH/R8vdGtxHx
3hrHsgWfjCMuzdmae7ZYktNqplCalX3INtPRG8uxLjilgTtpKoeR9DaCiHSOCz3eWPEXB+Xzb2Xd
+pQ1DKISqjhaSnIirIG2hCMgxJ1WPby9Kq/u4EWxll5/+kPXpZ5yG0QUP/LZ41pA2s09JEutSdtZ
zrvA2EiJvLo6T2ytvhY7pv2yKBdXBgh3Z10o/b0JVOztAW0ZWX0rkM/ibFCXcwwNtEw7kW3JU/4d
94/egF/Ttvpg2iF16ubRihp5lYHwPWhPTHtd8ftbmgJK0hsEIkmWa6vxmJIKRR4k7jFG1FKvukVw
0i3GDSuvnM0Ek6gmwqFFUXrdiSC6JgmquhFHzSFjjHPtVrmrKi6MtQn9uC1385VFwhw+DDVxBCVe
pOAEOp20JbO9xaeZ0FWKNiB9sG/vhBdB1Uen9omV9X4bIQkRDBJHke8Wz+Wquk5vEmROkLzrXfF1
voxu1C3H89WhLbwlXlKLDvhqZ6RtrEpq1LFeTubDzfpudr2vZ8VGePpVM0/iD6vr2rKJkJOJ4OGR
oJmYuZl0lXbf3p7AVw6hZzGO1YWt6kraGhI2kiDby/pNrdwjMnqY8y28+esr9WQ0q0mDlDr0bcNx
NyBsoJLOQ+91vERN52OZhb5W2mTxugMJ6XcGupBgMs56Szv06pZKx9aIV3eUVaaEVUHNHbuk9YWt
+lpL97qsHuyq2DjhXzik65DL6q5S7LRUaFERxybyjNovAre9a95ZJ+k9Qpda7pMHK5GJ3gPefXtZ
X7m+ni6rs/I+UwUFqmExDCnOb7PA7aebty289M2eR8fWUuUQ/giZLNExxA6cj4i1Kg+oQqctPWe+
E+7hbL5tcGPdnNXXECpKOTmUQhy10fDT6VJdYKBpsW+lf+vk+rVT16WXsZFyesZYilWx0+MzkfZ7
JX3/9nA2Pm5nWcEnzxh0ikKEeJcVKsYTozvXouZUTvZvG3nl5n+2DVanYyA1ql5qrJGcDwelr93Z
DHdqN7hSelVDLn3b2qsXzJN5W1bwyZCUqgZntsxbr/D6TwNqgOETlr6j31st3zydwp2x5dNsbYvV
sdLP/2eUOnaOlWM03Nvjh7nZaLZYToWVE8hMkjOjsXvpsF6NzaFxr+hanudtUaKpjACsJVyTImfL
qfbE6a66+cPbs/m6RfgZ+NH8d73fEZtORJ7N3J+V4wdJclEVk1cUM9VG9rvUQVy33So2elE4/vO8
+mVzdRu0YewMZoQvXeiSN2gfx9ryba1HKjjelyXCC+qp4iAtdqZtNrG+WEe6PalMNFXysUh6PSoz
PNk8EQL8kMQk46qtPmmolbV05ZZG6VNbv/vNiV1ZWg3SgXQAbjg0r2r5OhDyqdYwwARXtY3vW2iB
pBf2b1t8DK082z0rk6uPXZvMwYT7ZV7pB189a96rM2ricJLcuHEpJHGtk3CXe2Rk3htnk/kO7cXk
PPa38hkvMnza8jMo4KGFBu6k86jQ+WSOhVRAfpr5GfH75svwo/br0+ZdfRveWO+qXfalO+1uy2uM
k0LzN9Pfry7wE+OrCMcEvSQwVYyblwMhc/RDFFdDeb/x+vPGz6/HQ3ZfIvn8fUs+5OWuXoa91N5S
WMOTc12WmWq5ZjdOZF6Ntd/3rhMBA/draRe3u6B1DV+9NDe22Itzd2Vxde/L2TRpaYlFMTk3anGn
zCCtwt6vg/dztLWsL26S58bW6UbZKSIBO5P9TBeYXe9sS/ijI28c7ltWVsuXSdBO6pQhlc0eegg3
SOiWyte3P5QXZ95qKKs7HkKjrOXmskHBnattiavlnGj1uKtzxHpE7do0LL5t8tVtScU5GwPRF3Kn
zy8tW8w1eTEYdpmNsGk2IsHtS9lZtNXk9fr8/bKzOgLiLFP7GcLBVYx0Y6xdVfJBFRsOw9ZYlt/w
5PseymxWmtLhDC3vsrzzNUsCITWgrbpxoL182D4u1K/RLL/kiaU5kLWyIV92hXyqfON8bW8L2Y0v
1NPsofs6fEQ8Az4fUoJvr9XWHK7u+sEYR7kmD34F3zSqBzedewAU9/+ZkZV/AIEjTCqDi0iXnJ0d
x/sk/94k6u5tK//iUPo1g6sjQpIpw3FU9l1T7Hr9KIH6/mJ/w/MxP0gyoNO9WW18wW/vDlVe+QRl
QwU3roBxJcqD5pxn1l1Dw0G6VUeyZWZ1UMxTpUdZyCIZYeWpFkrr08cCZoBTb0zhi+fmsz34Itcl
04aVaBMLVcV+DGUcjXoaww9olsiSF5Xe2wu2NazVOdGim1qmNrPX6l8DmN+VeMD794Za89829NJR
porJ5r3nGCZ9Qy86s3O9sIqmGY2rkf69pPfydyMaZW78zel9073NDluddMvRs3qdUNxA/z79ICS6
1+1e+kQZeU1u+MrRdhMywDLf7ttjeuXDxcKSJ+QGRnJxtdkdasU1ScKCHImAiF3W7FHxrzwrNbau
3g1T6zeOhLK+HtFkdJWbCXLSu0StPS3+8R+NZ13nAMBIjgU1LFeyWropmBsTampube3wrbGsrkM1
oa5Jg9B1ZVmDp5N4kOMvZb/VIPP6hqPQhZTu0mi4DmeZDhivFsb2lXKbXwXvBQAhQDQPum9MpCHc
GpwwQI+tmr3XB/fL6uqcLedJLrURq+VSmnTXGh/NLRm+197d7LtfNlb7bmmAmq1yNq6oVLswYILu
ilvrKvLr22xv+43f/0i+GAfNy/fqgwyJ7FP5UJ78O1vlr5+wrnLVA8orFDEZV5PS4Z9CjWs+Z+X9
20Ze/4J/GVmduaUigrQIGOcgvZ+iL3P76ff+fTS4qURcCGocEouS5/PrPhVy0Mah6K6bZM58mgW/
S+jab8zUi36T5XBY6g7RgqMM8UUpCoyeRskapb9OJWDPvj0G0mfbrmG5o8v/SVcLkfi62dUfkiwn
HNpFeozjEMBRSbtwfB8PCqXlU6YOnxWzMkbwvmCs3Ypu1g9aFQu4NwSrJzdHYAsgl9TAG2h70W68
Yddv/2UUVPqCiiDVDlthta+dTqvaUM/a60iFZtsXoneTWuREMi3wBUp+ush4bpyvy7/59AR/tIlw
CPeFg2bf+mrXMlhawtHaa87y/rsyJINHBSw8+QHRSaPS5k+p3N+PmnH69r54ZayQlhelS+ojqDdZ
PWoTR2nJ9svDNYJAN0MUF/soTyhu7sgpIGEWHdTc+v77JplZdiHqjHh0q60+ZdRUDrMxXAc2qqNR
AE6Jj0rX5LtWmy+DLut/8+Jnbpel/Mvg6hBODIR4IcsM1+RPot2QSXdQHgZXnWjHaprgN90RrDEo
NE5NqsRlBI+ef2kKlLwklMfh2gki1UunOnkHNft9mVnBt6but3RL1q+axRwaR1RoY48qitVm5YKB
CRQWw7VhoQykTV3rhwjBeXmZBqCohL3xBn3x7KWNjlI6KlWpaiM9tC43Cw0DqIdka9eZ9SPWwncG
Gp5ppZ+kMm83wIyjYZ+rQ36ZiOpCT7YC8i++E6roSHw9YoMNtJ9X55iDHL6U0Gl3rU3J51GHeTLJ
YesNRfveqTThohZsuUm1pcL0otWBUT+zuyzDE3dpCMwhm0aNUSfKh3HS9zDkzgdJpSe1Qjm/dUFB
uHUTnCYgk9wUuHxqFxtnxPqOgCeK7AO1GTaN92hprZa6zmxZimfLvDZS2faBCxTu0ExbqbFXrbBp
CFnqPF8fZ+LJSBVWt17a1K4zKRAH0C4Zjzx6ON4+BF6I+y3CumT96AZFdxtI83IwPTFj2aXWlZ0U
34yj2d2ruW0nXgDP7OjMAVgrkYMZK5KG5oYsLqPRzbLWVrzKKqq7EJXMG7mOx0MytadhU6b7OZTF
2Qw74edV8F9V9r9TDPVkxV4AmO7KsHxG/V7+73+qr/9BpRZ6TIRaVPomHyU0/oR+y3/wFKJ8ffnP
4gDRePpLf135gzN4KcIzFhl/pHL+0l83/8BrWTQsUbEkG0tG9HfwS0Tzn12m9FVbdBsjxcPngg4o
IIbne6uS58mwkh9WnOrmoeDAv7CSQp8uu640KWu3nHr+UlnldKXBaVUuomZM8ANjJ7qSVCX/YUXq
mLoaCrCAUcfgfUIXw+doSKv7Mi4ieaeqnRa6siE0iHWhrBa7pXPtSympQnOlQTJJXqsRLxlHEWAt
4J92xwqe0ewRw2wtL7KtonYDXS+vtQye2YkqarnaTZLQPilDo09fi2CqlQ9g3ILoUDe9Ex3CBCHA
S9NO41MgiLnsQ1MxxX2hVKUTelKomPeapCIBXimSvdcnEup+n5XpuOutFmVer6AkmIKRoZoc1yoj
qTs1J4ovDgksJ2U/mhR9v6O1vta9Nhypre0kHSHwMMwvwypJ631ilS3yLP0ELHuMmvpBSsZZ7G2z
hdQSpmV6LNGEOAyAVWN6mfUkAogZKHW2c9pRy+c9ZYT9dKy7ZopcigGBAbVi7nlNd1EMrVekRnAx
xRWFvrqwurtMMWB1OmphO/sZlmYD7qjM++ZbGeQAFxXJrO6NxceOizHukLKOKItzAQWF3c1SW/vN
CeMA/qE+oHzcFuF5n1sjIC5aUXeirezME3o6lPuKmr2cWFf4TQ8C+uc4gGn1d3pdjl05zxR78XM7
kIJFUt/aKT7/wQidHmV4Yo4aOutA+zxJdebo1EE0QD5MSSIu2jmPehpVqrQF4ApNyDOmIPzRBU2I
Fkrasgvqie5mzzSkfnTNxCF9UYpZfKP4skHXHeXGxG3aBMlRC9ArYA+5SQq3EY1zn2R17vagiYkN
Jvk0w7sNB9MPKxF8bKCakKjLEv0LmjTnNDoV1YEvUqfLIujSW0GRauw2qZ7CR4QriPNrWNmVY0jy
B9Wmn+A8zXpy3T24q9Gl+sO6N7UO6ZNhstSGGkDkczytDvNvpjAb6s1ndZp9oEcjoSKbjpFda1bm
1RyL+Psc24nlNUVc3kCqQsu0bObyIbPD4TyMIifdBY4EBVTLjbahsycrPo6G2j4kiJ5B4Y14eKo9
GOjTCRjfQ+gk0fUEUzf2QHolkAhTrctcNZKo6ekRpK1dqwf6w+WPRr5LnDs87RGIgLkkF0lyPsRx
hE9s1DOhpbQApVgYeuc7I9XIfqK1w2kyq/0+C2tEn3I5ilBIkOgKcwFNaV6lET5y265hVcnaZZ81
R0o/SW2LZP4Yp3jXWqjXD9mkoQ+r53brJ3JpAf2xcis4sYEl5jsnHAvTs2M6mvxZSfipraSat1qi
B7JnzlX7UMO8FDtL7xNlPzsI6zpjHxkeY7CMgz3INeoJeF40dQZtBLmxbaX7VgRgqYc+Dmjsshyx
h+EY1hfzLENDKxSNIiEwR/nN3EnRJZo9UuHjASbfx0hP76PMiVDPYd8v1UR5/i6cGqdzm2oyD3Oi
9pnX1zJppS4Sn9kxo7yT4TCVJ/Sg0E2thUF1ZqGICxV0DM171UkExdWljWaubhSm6uZKIZ3rfWB8
Hx4xeErYmxel0kGm1LOsUsmeRUW4A0JbNyfWbLWlW1p933Gg1vqhcKKs97V+jA6ZkZlIQ5UUEf98
VP33hueG5178Sxj4xQ1/+8//V/7trsz/+f//9qX49rfr+p//U3yNK5y5nyDG02//+PlP/Lz14aog
iLLc/OwiOtuXapGft77Jn4BT5MpfeuVom+OlUJR1G/3j73AVaWdYmlSpu0e+ZfmjP5krEjgWUpgL
JOlRwVKnScD4nWt/lRu1KGZxkGkiP7mwFXUamZ7f+pmujhN4C7eMdQ/CX3Uqg5tAwkKnvDCL68s0
UKUYynZC75uVdcGpldMKBTYp0s76SOozP0+t/F4eQ3ENQiOEEBpO8+dJ9JIfOnZ5p5vbIt6PgcZf
jj+/mogtrygUPGmFwoVbORa0YU5ZbX3qjSpFGLFXlOsoDqfEa9MmuQk1gLCR3Rc3sP3QvM7rIDxm
til+0BygXWqZpp9pjTq+l+Q6oSvZtFovFLZyPqaQkUF/9cOnPq+KO/aKrO9yHkY7ZGfMC5ivCrdH
nElf68AYvstxX70binHcG53WPyR6H19KYWAt7aE6jk1dJBdTqe6zHnQ1pORaQipyThv6zMO5+WGk
ge1VcWlcaJlkeF3VSFvR+3WgwsLbZN/R14r4KF0JK8evRcMjs5Z5slqfONcVxXuxl9bw81QLcIOi
1H/qq//3ZOCzxun71yfDHWjgFXvp8W/8+fxX/lg+WoR1qfZQiDWzUj8PAusPg+Ai8bJFPonWIo6f
P88BqEz0rSDjwpscrx0H4K9zQJP/wAPEieCv4gLQK/Q7h8Dysn/yNamQyGy+KVmmyIf43foMSEZ9
HuUpL1z8kPwz8k3R2azHCLoGXX87SFkGPH0er61CHs4VqW4OT+bp+qehvwFQu+ah3zb/+PuyCZ+b
XxwOFBtRHFrEBVceuj5prYgznSeeMJWrspi7BzjQ4y2vpnr/m6ZQVOIwtgiy4khra8XKXAr0sRms
Aihmkt2NLQ2aJYeaD310K/jxYlJROmNU2oKaA8S3bhXT6mKEwe7wkDIaGthppZTc1EEs140AzfE6
V7I7E3Cksp/CyPneEJTY0rhYpauXHBp6HYvWNmEPNt7iVz4NFzRIZfH+SUHbLXJgJ4MzRI1nFFln
+PYc646riKre11M1nzUQnD4ZIUFat9fS6j0+VpvsJWHN38xBNOquGGrqpt9ejudRk+X3Ee9GVscC
F0DznrxyOePJzpTZrCj6tmAcVVLSn0m5yDfKAx5FA55tMBTUMYQeEkVsqC2vNpjoCG0JhQIUAuxx
4Jr2OBmu1s/Ibhi1Kn+yxjA+5p1EDw2E3WE+yP2ixzZYuf5tyIM6uolrNboRouhTT+AMSDs7jOvM
7/JEvk2akjRVxz/NPUnAcj/PYXMFsLLVXGtopfqwoHW0/RRpfeIKXto/wy3/UqDseTCThmMiwhoJ
BCKZHC+A3J6vMtd6PvGNU9TepeneJMy1J6tluQNde7umjYbrt1dtFYV6NAgch+ZjOjypHll36OJU
dINdzjmdG/IBWHjqEqfw+6Dz1SD9jKL3bWkb+MjolJf6p0E2z2SYnIXdHgqzgIrJJDZgyd/+Vc+v
uj9/FNVO6F5xYtrrOJ+FL4ZXOOUuOPP4tuIk2+XB9H1uUvt8BCDpoWiWeW/bXO9fdckJofbBFHB8
40Q8n/m5j4oRiT1avXnfn0aqnO4L+ls2GhheswIRcxEQh3LBy/C5lS42bAoxoBSLjFJtbWg1LzAb
c2P+XrPCLYDWFVQiQk6rh+A06iYkncVKn4WnitGakFpxcn97xh6Vu3SkCVWd++75WISD8tJYl3yK
sfiSwxj4rIha/7ZhZJVSYzOQJUEgDPkgcgkozyyDfRInHRVKVJXe+Fo7HYe9HA1GeoJ0iFN9N5UM
hHAlhx+acMzkk1DXJUjW6QyoPlT6UPLFUCHnBV21VK+MONYTWCmpVV49etwnjZlMoTfOtKiftnob
wp8a66XKd2wIyMSNlRk3eT+K7JwMg61dhGrI39U7MVVnUWBUXD2TrMxe3wRJh/J8UqR+UUc4nFZU
6MdZhCS656yScz/oouQkTGsHlEURdyXRC4fq2wkOXerXYTI+tIaSJn7dDgV05bxGXU401RAeqz7U
TsapHrMPkqFNlteWltRcZFHeze86TczyPUirEPW+rm7n3YBy3VdnlKRwX6N8Yntyayb5CT3IGjzc
uI56v5jkQXeFpeaUqJZqJfl130z5XlSGHR4mfa4/yJXU534nB2G7z4PKQBOeurYdmGC7Owvmqp/9
tDBKhbr8Jpgu9aoRkT+oYwknJtatxtd5rN/Z5tzJoFEjR9kju2HarqJPweCJRLVRIWu7wvKDstZp
FtKExPWtNIayGxRynl7TK3gtSiPX+3DOSu3UVnTmJ21AFNupJfF3wHN/ppu5JOQX6/DJq9SQxF4Z
W0IqYbXMoJHlWbubTCO8aceRKw/ANFlsNa5BczOlS6yktZsllLSoFSVz/2mcqvR7PWg9WOMwSZ1d
ya+/J2vFJgAh/E5BBEA68o/VkZcGipnv6rTPx4NajdW0IxYG1kGNJ/lyLNEU2SljITt7ZxqL/aTn
RXCqNhzCZ6o9tQPK2lqaXUt9I2qK89U0BrIT0YDQKp30Uakhsu+kSuQCUm+df6KIOX8gIYmgOm/S
OL6cBIRnF/jymFwp5Sw+yWOf2X5u87Y9qQk9qX4j5+IbPXpd6jpq3J/ESppNfijMufSGJmtOyzkq
EibeKEaPvTTBh9Al/KzeJm7j9SLLBG+IvG55NiIJ5RXxqD3A1rWlXdS2juyOuRR1+8galey8UtJ+
4AcNydkgdemDmLi1PKTTkOGpTJ0A5miJFimgUio596gQSr0Yeu+XyRLAmE1BLHiXT5L6YI/piBKG
XJb0KeejpPug2NurXIyFdVppYVGfJYGY+muEXgy+FHkoVE9N1UDF+0No35OTTNF8q3esYN9PkRnv
yJmog2cYqUocda6k9opUoj4eiqmbreuub9RPpiSq6jpopjC4V1p452fSVMECy1UlxaXrY+HlzSK9
06SjanoxqOvKDRtp/JQMDXIxaT8CowxGS+n3jdMUn5GaGW60KItQXVGhmbU7exAGqbI0MJK93rSm
uatg3JgUR03pfIhII9ZenM5tdlCjlNLxOFQa4dYyfUQndoGKsetMdnUah01aXMyGNfIE4sx0PNuO
Gt0tu5As3Dg7VrfTito+F1UDeVvNcqfw5q4vrrImi0q/1ssoc2mn1+dr1e7s1LVVoX+jGC1QDvo4
xdHeTMbog5KVpexVUF6+xVprXaqlFpc7rZK5h7vRSXZKQdefVyR2BUhTmHf8pOAySBq7dIuyUAOY
7Vmj+WMmxEmc1T2fbVIXmdsTHbuNtVo/lezaGXxTzvTLtLIKUAiBhUKBWSCs48dZ0s+eHFfOmRpl
ZX0JwYHXUBJptXaqylVwq1szI+5zLSTe3SlXkj5b4jS3y4lyIztrZJ+ATQeeI3PmyteMahDXfdDO
5qlhVnroFcbgALgyiUW7yDOKL/WCZZRzhTCrXqaW4vUQAN4rY+6Uu4rT6oBeJdINWUGL+D527AZg
YpLnXqgFFL9bs3KcxzgmpCcZzeBFM/eaG6pG7sNnV874NnPtwnQk6bwQgzozEU51k+VCTfdVURPA
D/NhyACnqRkJ+kQJYz+xk5YIxKhKP/gWmo8TZLkvZVWiRDTMQjNcK49ggPZEQ4nvRlVJFaEdULMx
jOGUEuuVcAcrM3RkRIzyrnHHyjI+O3qqALONiLajAtO3iWs0EYxnKcyl66mXytSTB0mSPfjdzVe9
GJpgL/QyVlxpjuzOa+K8lndDUg3qrtW08COFjFZxpodqBKuPvLvh1qUpHcMgdxw/76byNjBjKN2J
EkdsnKyL79J2tO+dsQp+5B3xf08SQpUv8KZG29XSKS4Oc1SFPxq6CPVTgyL49xMvOMdVw8bo/GgE
Re2acaBZrpAQwnODoK7JcQXNhcRHLdw4taprovEDL8agV++zIGptj6PE/gTtvroxpKy4L9NGV7xU
jVTQarJaCfoaCrn3jQBp0B3Cg5p9Y6FzN54o3ain0B6mWjosE0L2zCqHs6gBwOVHdt2lnC9i+Jr3
OqXEyOKIlNtTqnLWQHSOWyXGjGQX/I3AbE3qd/q8t7HpcIyoSidLJxqvfq4pCK+T5gYSTAavVZfP
yomXVaUSJ7/SZ6WIfdNJx0J1u7hGyiGrJ4kUViVb4TVh+GK8RVaIJImHKm9rnZX8b3SvTkoIWzYp
rImvTM3MEM7vaI2dfSoaFLMyv1S1gFN2arQfFCYpuT8iL1jkuyaNTTP3Hx92/w0uEVzC930juPSl
mL8Uz8nej3/lZ3RJl/8gsKGhb7iwG0kg4yL+jC6pzh8IyBpgrnGLOOiWdqo/w0vEkikIQdGTsBT0
DlLQCw7u/wLNivIH6jOcczCL8N74R34nwvTcubBRCUbR1SLcjXAVwt1r54J8nxq2UsZTOgyScZcE
qPXHAufpt0JJix1U8TjO4c0hx/VCd5334iTyoEvcOCH/6iba0H1Fi7j8gNbUllThyzHRUc5k07uF
WJSx7qBIaV4vRTkkrjxGSyigs/2ZOqwNyMpz5/7niAjL4dpTFEWpKuv31JOJUAACj0ZaM+aNcwO4
suiWZ1l0TG3OOdfmtfbzI/uX4YTn4TgsLkFFNsyyWRZhyZXFVNUbW9QEZRKdw51Cknj0I/JtdG0l
4XjyZBtvxv5eGlv7g5B4hklrUlco9kQrFI+F+zTU5NjnoSo2on8vVoxSPaKmRIAohVrc6dVctrJc
dDhPrlYJYDS8HPxwMH4vxvg4JMpElggEKG6imauYu5JPZkuXPM+jakrOU95ABIAsyhjI5fxW/OFP
U4st07IJEa+V4BQctI4Gs9TFf1RODQbj8UFvyfS9Nm3466gakapiq68iA3TUGDR2TalbV7pySDuq
ABTeohtRukeVsl9Rup+DIU0BEpBoODHa1eqoEt6DLKPMmIaRXfl1M+JAM4lV1B5weakmsOa2J0yI
KM2XsJaS6SLtCqEcRlFFiZvjANd3AI9wU4rGEcU+GDsgBHFfZJdTodi9q7RBp+C42WHotWNrGgfT
TMfOc0RJsXdgyaXk1lTT/qBVH2A8hZUlJQh94nxBkEtM7lxo8czrL2/eOYksxGkc09rkF135v+yd
x27e2Namb6XRcxaYA9DoAcMXlKxsSZMNyyqTm3kzk1ffD+ucv7usOl1Gzf+JUWVDosRvh7Xe9Qbv
NYVc8ysF3/4bf34jLFQUCgTkoSnfIa8/oRicBmmfaTZ92FpQqTgIFsLAa8o75ojFvTshcyqH0Tj0
0MlHAofkr4ze/8Mnv4ec7f77BAGwwH7+AYZ+wjkV7CRcdKJIzZkWWLd+aQH0Hw6cPXBMN9icFvOO
TwdOum3ahD0rNhlqXCNzMp1LiANTTCnkfv/74+Yvp+kf6VAMVPi1YNHZn46b3HUG6Ti0MXbR1R/e
MsE0qR2L2abbWfKhdoTp/CPE649ljdkytzPQLIOWz/bHWrvIRvo80jC4kUZ7mQ5S+usvronPnxQM
btStWE/6JPygcP30SUkaN2kZYt+jJDXEoyN7umBvnvz479/gXx+EKSS3wn4hAXsyff5pTXYFyFqm
5RUluZtdGJtjhJ7dLw///Cn/KhggzLL09s/xTyu/WWqVZZqCYhQsVjiObR5bPhSdf/wUvIF2zJyn
4Gjy6WCrZgOOE5Yc4Tq71WXTuCBvU6n9Ai7fX/2fdzEDvD3yCaY49F/++PTG8kCOKpXAkEG/tXfS
qKpYI0Piw6g+zL2xqrNfiewQTH1+JjWbTy4yhKed40zx9tP7qxc3dWY603CuOkCyXq/hzmVVrY0J
gXuSGJoxcL/a0yQEmL0iHpKThkYOtFthgtKOdmjopVmeMq4vRCSAan6s3NTXdlL/WCXkn8x+0uN7
S+jKWK3vfWDMXmRUZoejftMVPzY1l5j/ukNnxn5jd6QVWFu+hIE17MIhvU7LC6ewMxrsNgcCMqyN
JJElNyEZlVvdRvXm2UO0Wtb84ASL/QZl1SUfac1MFZapgM21BNZ86szatcIG1+s5qrVOdEnJvOr3
1WjnLdJm011hyM4NDrytBys3MIiNDqEoFbgoCgPqTSvK7KX0wbcSI2jzHAhAtU1cKoNcnt7fk5Hy
DBOOcDXnlDiQzjKKi43JWhCVNffYG77mbhE1k9/qB6BfHJPcLcsOoxSdfu1vtvdut9AUnwJ99MEh
htlOadQa+sAm6ow6t8s4rd1xu9ADWHOhciBBfTWzvT9fxMKZ6221bCO5Gk57zIAAmjAtlxncpCIM
zYaVLyN3WmcCIvu59jGPH31fizE90nMw/GlBZt9bWR0FbW19t1gEZaz5k/sO6JnNzxop6N+8ZgIn
GjS2dohaar0PSlf7WHAEWdCzVupxGnNbe29dfXskxMqU0dArvzo1rjE/oHqc0nObz00VQmGstqTT
AqU9Kb9enJB4JeNlcPvsDWRMb6I2MNtXlTKJQ0gweH0a5/PsFQfbLFpcjmuvb0PNrGY7UsaSYo+T
A4ZlhLWOyrqASjmBgo3a9DbUk96+eUVFupI2YTl6yEtag+O4YV130Nxydy/DbEw7aH0KgFeRpbuG
GkijebQzBcQV6PguayDIY1i7ALlQNFPWeVBY1n2pQ40EpHLV8GFLjcyXvhKWdvYdJWGz6SX8eS3Q
h/JQqGK75b0b+Ve4PIb+nQCWciCqrun70wgwkUfg5TUOqFhUv0BnE7AOpzZ/qDRit881wlHtvQ5K
NZ2rVRR2mFdTqh8cfS6siPSsCvijJw3oh1vpVcE7s+z8O3OGRbuBlph7oSlB2C4gweG4rcYRCo6d
EYvyDrxY5Wm4Z7GpIJzcbDs57Pj2Q+mtZNifzp0bg2QuWxq6hmzvVubDdSIY0chwdlfTAWnKAE0K
o8TotB7tzggzNdp9rNZKPRlmaqvYKXFQv4Rzh468DTYvTRxL2n7YTSk1cGO3srpmVmP215mURVUn
ge3NqX3srWp2nbinodWWqJEwLNECT+UCIg4pto5500VxEdhBlSPO8CDwpcPWvK1Tap6rHAziliMn
6w/m1BnZGtZZ6wzor3PhdK+9Z40Y4HZypJExQtPJncZLFjdI/eKUdbXckJj6BS56y7zIL9NU5k1o
tITWkvuAL12aBsm2FWqew8nsMmO4xOoVAftCcN43wWv1Se8hyCdpWzN4DFIcjcNUjss+dB3U8+JP
ivlxtaQOzD6LcJpmLicsx2y3K6KusjWM2mkTgtDWLKMObaejUg2yztvC3sAWO/IZWpgnbQiwTxrL
0h0/5g3ua2RNauwvh2IHxWqqVJizy5SKazulTk3aQq5O1MKfrmK54UoZ+lOu26fFxb8t0ac+v9GW
hivbsWZnTvIhdcCF/d6rAZN9MCdztoLb0k6BPdVg8NPnVC1L2PZ59TCgUZnvdTeljYHFq5aj6whm
vKNpD5zTLUzHyG1b/U4r9U1ctPUsWjZKm97mbll9oSOH/uRMQj7wPYg/msdFZyTUyb64bBiV0VWs
fSNChDuzT3CQnxnnrdeZgkDX9h94U2YVEvtbvTRr6pEO07jl74NS3q73MkHIS7KyZcShU8sLfLXE
u+Z76xi3dBIWlhueq0XtpLXvmjl6OS7wWfFoGfkwHhYc5PXzYBjIjQVD5GuNlB/zOPQyxS829cW+
Wapgz8pwy+fBG/Q2BpI2HxdGC3XcEqU3hZ1KaSX6Cof2ZFs391vL1dlCijWlHmWa2byRqW00kK0N
dQ6UbJCX9nRC8M1GTmvIg9uzhojHOphDls2RdIf5ks3hqDDHsvbazpnfhN2oj3qymaJ3okxXKQ7Z
rW8V0dJVpFhbg5M+jXlPUncFX0NF+tLYBKTBpO2e+DGd5txVk1eygLTcedmy1W0vh0r3xkvZDxVa
XsNTZTJ2eP/iQWFm4s3my8aYgYLXno3emPGd7PxtjgN3tBmkZgNU21zpZvoA0OlkiVUB/0VeZ85N
5Iiy0K/7QmO4JyfX8iNmQFPPAi3M5sIva8Jq9JZBU9KYShuPAYiKftgyKQgJzINguqqLxsovfQ4e
jERMe82TBtqt8+bggmXrYTHhgXeuOu7kAyzeVT6Puq0EVHWTP2dVOeKmrZZh13gVdadfBb2n4OnD
7e39OyeF/fIussbtfsy5GKEnWIVTMRLO1BI2HMzytPUG+CcqBhMPRM4W4xQEKnvqilQoPlV3XqON
DPMmKWWu2aEDObuMoCIizHfnbB3CbR1IeVG2i7OcJjunv8ih8GJqDjcPqH+UqQiZa9RcqNRO1qPU
rdFimlyjgahLev9TbdsBBCJt2hDsms5oopbSfd6uVsxTrLJ5PiIL4gyVim4wqd2CO4wmuaGGAQGe
LpwAYlYoF4qyNdMwxs7qYHYY5sK26qQj8gRMeekYAXFvHceiySVDba/5sXLM+nCvs/TJg/fFmuSk
EJe+5XXugb0PzVLTkVLE3HQBvA5sbpjT2oy8ZqMSdmysbv6U6cZMEprVO304lEUlk3Yd9/dbKu25
qjb2iF+WBpecg9nKgbth66ISR62j3Q3qyko1AQs8WyeY8PNijZDsrfV57CeNQD7lu7vDgvvD50PT
Q0cx9oVL7wo9mYQpIPsIQIPlB/bGzqvQdHd6XLJl0Y66oP6MtMxf13BKna5LZkq/rxZDtu/S0dv6
qmhHTvlNr5kMEgu4rBfWXI8mDCGNVDx3bkasv2XdR6h3sOF3ysyBBdTuSoOuzOoQkjiMr36R+ks+
elpAVJgzUn8unVkdtHpk1CBEYz3YVWV155Q4FCjknVFhxNR5NPVehccvZo6b44QDniN+2GgjO91p
MuexdPPm3fbEnB9VKjYQJk5UPWqYAtohYj/XS6B+LgwhanCdg5tOvXfj1Dl3oFEsZWIReYIqt8SK
ZZNLBv3XaoxHd2jaFHpaUX/D67/m/QxL8MdF3GkMOxRk0R71IE1m1xVLSE9Q48yPoudjVB28/RoW
X800qTKssB+b9qWbi2UL3XJDkCbrIlgj6Xd1wZhjcyQdRsZVRPtPskrt+f3daLHIY3MaVz3y68zI
Y2TRAcNk1qQZOm5vP7ejngYR1Vp5OdHb+Ad0lWRPD/a00L008ld2f394kP7UvdEYwvOFZbxzuFE4
/9xJ6Q7FqYH1eagNFD0XNpsjgx8hxHrVpJ1wDzIbtODIzNfeYk/OZBWMxbbebsawUMvDtS0Oq+Qw
ibO63BAkLBX50LbbDs1tCWetvrennokOygtnO/iplpvndMrN16HR6inZFk7DO1rtVEbVWkskE43r
vrq6n3nYK3nETg+1i1vZ2KbPtpkvz/lmieDLWkpDPyJBSt2jJoQWhABJmONX3TxOr3/fRn8GVXC+
RnwNvdULgFXwcf35FeHC1Iq0Rlfp14bxpLmbOIkgN3Hihx73VOLM//j3D/wMGP3xQB/Pc6JsCYr7
zP6e1tzTi5VhGASe8vumdQxKgf+ysNkG4xcYwX94Fpwr+F1IR3mg/QmcKlxrGkqbqHYHfWcCBdA/
lBD8zptb1Mnf/1p/bdrxVoWCjoHGThr9HDQa1EL2ToXUSfjtSyDxelx92f3i3f31IS5ygz/mRPvU
53O0H8K1SrnTQmGSjfmPKjez265q5/M//VXYLLiN6PueId/4E35T+R2tDU1OmAXldCLpRkaGXlfH
v3/K5zQkAMP9+wOpkONmIof99BhI00Xg9F0LmXPg4O8BkBdKRBI3IrcnvTPyR71Xt4LkHvOpgOA0
PeS0cltCy45qxlxX27ziZlLueR2N1Ttn2Cl7xBxWSxD//c/6n947fDQfDJCRGgzwnzeJFbQa5sT7
e/eGewu94Rm2v/eLacp/fIiJswY4Kkj6ZxTQmILJHNoVNLOnDaGubTs/XtvW/5Xf/V92BWmG3Gs8
yGXghqL159+mqL1JdUOqQs0dhoM2Z6QckzOsRZs9q1+JGP76MIab+6htH0HofzE8yrYR4MrZuhAA
qUtILu+jcvSfO7PRf/Eh/QWq4/yyPSAzpNpIOz4fLKbdeVLp64hRWTqG9trMZ26znKCdJr2GiRCE
wxjo/3Tb74cmHF5Q9n2E85mdnMIBMHuf4YGsWhHbsmoOps1q/mP9/ffo/H9yOv9pK/5FsfWUItT6
9pM+a/+Cfw3OLec3ZA+wRXFp2pUHu+j5/w7OHdiwlk8IM/GFBiv833Nz+zd0Hci5KHN3rQTRBX+a
mv+Gc8Qu3WIJOZ6N8eQ/mZqzadlHf64+GMkD5qPf2f0qmIx8ov7inpBjxR7c0+Vu9bmTAwAs6zOb
kVAv2vWadg/KnQFLtQZdbNi2jnntNMgs8YNpsldt9oAPAQjJougMV8rjYI7wX7PVwKCMrGJM8rBm
mKkzq3RzQ83Zs7GyfJtf9LJx1vPs56uHWmnHN4ZAisdpGKYlMZVPbUz9Vn1b/8BFCK/f1JWydZWJ
o5XpA8AJftOTuAu2jSMEN4S57o0DmXp120aFa6JUzAToiYEAg8rqYUYFUV6mTg/mNbkVBBVnXvlR
Z/AjN/LGXD50NgEuR/ScEJSmeYJMP/dmkyVLsUEkSOVASJo+AZKxk4zqhQQ4z9pj7/QxSk0E3lEG
ifqHDl7xQo6guimWqrb4J4G2epIpNrNDP5ouTD/EYhE8wk4dOCiWIFw7/OsJgobdGZr6nBPlRNl5
CtDMTEfh5sV38KgOTmy7pUBnBPQZh2nWrTcrN9VTO/Yp8vW06Q7+JpSXNKm5+8/bbX4sdZv3ofy+
DS5zSbrYEcMKQ76OMOm/05qVWVxuauu/ynmeg1dT19rXfCmLIs5TyzTjFWonsKGBPnsZKucrFeL2
zVsk60TL6hUOUyWNNULQTeKT1pZtEc9OHouZeL7Yq+pNhEVlFVedZ9Cg7sC9QWOotjTyTdUEidqC
/svMUBnTVFZ9FhfagvtvZa/bFdxE04YuXS3FiQbJXuJJMWIFiYPByhXUWxA7QU+00PUsTF8Do/a3
kNVljIeiKhon0mrNFXEbTBaURMfeUMciWi8Jy3Mg4WFmQddTLM0cwBmEZhTma5/9bnAbMKdNmRGE
qG8UJgRiwvTMnzWAzCAFEgAHn/2bzjRlGc6BFnTxAtCTXddWXrwbbW3c0vOU1REMVX74/TAjhsZO
VCZTT4coK8+8J8VH0LdaRdWRTQHepvs95YSw4NpmZaHE61qkQfkjrVTpaMxG4S2fU5myOtAeLgWJ
gyOeTyAeQVBcY0vufyedcPYgk9NCHTOW2xD5BuL+0oKNmKQbZNlrAD8btKgZp5cOHOw6aCqjPeob
pO5DDYXLSbxKm4ao9uxOP8xylReYgCwfNNqE9KhxcMzn1JO5cQy8NitPsA4N57yt/XpkyjK8o4D2
HrNNzgOwRVXeWYHH6AVUa4C07COAuRyAo2SyouI+ma2Z6iBOgczDzVlu/EW6kNOKNj/ZZdHNxwoZ
4+OM94LHcMUMfoD1FTeBgBJ87Wm+6uPOQqo9mHJ+1aes4+hSwbgmaGmy5xlOvYhxrKvsyLNVMvaq
gXuW5UMZtXrWXjV1rtR9M1uQ2CyXyS0x4nX76jgp3nO9mqzXjDbwq6qQuGJ5tVgIGwvXa0Jf6O7t
7JqsO4e2NC6X1kkR2zvFUxoIW9xADVJ1CGhUXnSMZtvjxpBpOZS+h49DqVF4R0abVcXRGIb1R9tY
oEVXzuiNk3vw8Le1qdDrubrHYQBJ9tgW8zd4P80XqP8ujBIv2yDcg63J2B9GLH1Gm7HRgvuDfbRq
tX5Jh4J+Uoz6rA5OUGM75AhMcEhH83Odby0paGs7y/s7W8/wkOkkLRSpAZCMwWN9o4+1GQj6RBXD
96mGopvelg4cHrTAXzjqbSHnd3Jo7eHgDtnyXXHOvyAq9t6pwY17t878g9XTOyWgEVt/2zitXXdR
j0PBCZq1oJMuZfCdCUTtxA2K1fnCH3bAY037EveOMocMaImJxI5SOdvJCCYRJI7AbIzJWt5hStmR
H5jkxbi9DTBz85DgcMyf8SVrarKNt34OYR9BOF5WC9WB2dtZGotyVEwsnQDPj9rQwNzHwjCivtHn
5xY/DH+X0vkX1v4KQsfpCLmDcNb/O7PvvyslKiVK6/8/yTAcu0LW3/7H4Vv/s4vN/mX/qpfM3+Ay
EG+wW4PR6BMG/l/1kub8Ro0O79TfxayUtDuN478E7VRZSIp2QTuiHL6If/o3zzD4Dd4hlCIy0yC6
6Huu+P/+Xz9R1fpP//9nJSnC2L0i+n8V064MB7bECAVdLBNw8qZ/7kzKAvRpVCb1BtwdbNrUhnAn
sH4fNOLdJ8RZob3VGVTxwD1WU2G+1ml+UFN20oj3jEwaPzNUSBoygrsCLxfxjFYhDHzEI0YbeJeb
YNaUlgWnGH5WLmz9Uwu+FTKTsMOBiW889DkMJPup64aLdVZkepjcLJwu6jT2gXvZ9PlDpm3Heemn
Nhap+CIbgnuHwD3oXR92WJ4ghSSCwWeE/cWf7DFq4H6HKEjZfGM33HfoH+J2FXewsr6KeopzjRNH
eYcqE/Nhd1z/Sq1WR4ZXX61G5iLR3/C+2VzzBV52RjgBUL9JshOmjNaCmAzet9D7p2rKHeLrTOtc
WlRRnlv9qEovSISa+1udCekPOEZv6FBKHEyMMsZDKj+b0uqTiod+yYPRvqz9ubhD72ucKwj3JED2
05P0qmYOR7EYF45Idebs+CHe25DGI5U6d62caVLdN4Z/xgemQh5ih3yp5hifHv0OGcyUxqq3xZVv
Lq3BU+3tWg2bdQ0LtCaPOc3dQ1oJ/4fKDCfJMgjRiTN4fhcGbZW+Nn6/B9guZn+bFqb3tVTC8iFB
A9I1qqxuLHZFFgKCrEx5ANR6xlzqtt+W+lp23o9gKLGTEbzCKTGHeT2vHKRHTBPcFUuYAZT36KZe
ivNfXlM2AkxL3N3r2Y2sMTemeGZy9GLiOLe8932Ku1yv9C9tZfV4Bk2laTwqPdVvps67q10Nt4HN
AD93yxJmkpa7TYixkMa7U8VVI2l/m9yqh7Arl+pigY/9ZQr4NLKC2LR0kNsX0bU3yBXBwvBZWjD3
tjBXUtV6saXeMzW4WVxI066PjWGfpqaVOIuL9ZDW5ltFqdmgC4mGZZNfpTBTMq3rAA5tGra6c1Sb
Y8XC9M4+5/MXKuLsYt1MJDK7pcldq9s4TI71jZjtK7vQr/LCo6jGA3JYXzyVX6dblaS+vARC92PP
p+DJUgLni4lpCZhNrZ1oSmg9SGfyvWhDxNnt0PK15xVfrMk7lhXxwJjzLVX/6O0yLd0sj4tuYqM3
LTcIeKPBPQ/W/dQ8KKc7thPZ3eb3wtq4Ylbep/4ClNvfj8X4RUwiJBDuyHE0HjorC3VhXpYdNrOr
uE6tOl4aXHxa3F1a/K+HupqSYPNPUubihAFutHWKT1ULLn2Ml858VAem1pdlu0TwNNHUFY4Rjctq
RLNrnYGL+4vJdrZbJ+O5WQ5wrpGNkyivbB/YNldGfrumZujrb7LwGZcg8QQnBvqL4P+fMYEKA3q/
dci/YDUUteBTqPEv6VrjTP6wOVXQUWXn3pLLE67MbmhUQ1jl6mg3HqUVfBiReU9eKaiP+srhnOvf
BJTDqyxfJ+JK5I+mLDHoawn528c9o65eWjV/YB/KII3deDbtkaR3pH1LeVOr/huM4KOhLdtpsIz3
tS6W9JrRqxXPsh8xcqoFBMVCF7QKDaRhfZeNBero6UCCSIbaG6iXUZM3Mj339cbkLm+FFudTkUGx
yFYNN3pKCGq1Cf20FhxSVURDhju9viZrXz6kBRNNTX9HksgRRwTyXbXN0TYh6RPTxvzLhqTkjdo9
usH+A8joXtd0cd9VQpqoarSbPJsaKxFlMDFa0IPp2hFrEcPR6E5zSx5H6I3lOU1b4xk6NgZTVd+8
aE2N57rdiYQwieAebyRE/XS434qO0ZdtyQOR4EPEVA/yS0tN4jdujnGSfe2a+kMmOkbfknR5zR9B
rfPlPAfomspJv+pkLi8yC7WST4MQgeG3V8JcfcqsIMlbP+rb6tEo51sIIjE8X/gDSL2ulKjzL6LG
MknLnryVnUGOKtVwc7CLbxBCIidLHzy5mviW6b/70j2lrrio++YEGZ/KVnKrWO5ymU6qTbRCfcds
7tovxu/VIrFK6u0GGldx1xnGd6V1ZbSmI5ePIU/VYuCc5JlJ6+L41SG4FtCEwm2zWyIYIPcLGhAm
a7UNbbX2cb12K45CdHSZqFGybO13YSCULof6YtGD/GOaS/+IfOYj6JqLuaCv8dIiqhw7agmHjBiE
7nqBm7WSX9TuDJd3CFpR1CWFB7VLtXELKaa2kVs9b9tr7wAg4LaCPdpLR5m6L7rea74G03xVdtxq
g50nw0j2kPYqtfpoFTROrrl99fzimGuvLp5Ko5qvPXt5TLW5gz6j6phVEm4jQ0vHO456fdeV08Fu
ljOhImwHdH22N92mQ/sF3PBSInWFK1+/ex60T+gV1+amn8e+O8+1Ha/QkQNlPwmVvaCbvMC46aJg
ETc4aKVDfknTy+jdmCILqSreAzdu1Z5pt/HZvt688Ss6gAtTsx41TJ5Dr9NuvKD+fZseVO9lB2OC
AgpkkobTav9whZNYuXMU5jd7LGI/14wQc7pILM4DeNjL2v+ovPI0Vem1O3DMYFkRWnp+05TGqRUd
SIgvb2lfQnPMbmHW2hE81p2HvPu10TJ7/XBAQ3idYeppMUauyu9Kl+e0dRKzb+McZGNcDaKo7fkQ
LG/S9yOLjz3MFgfHddO4DsR0VJUGq0rvzyWKQg39eW7gBJiXYdZ/zZb00lq/rnN2xGvusCxrhNdg
CSFibi90pMMhDI37SQWnaVvuYGEgWAzqZBTBB5s2RjxxFGWP66An1jNzSh39pfYBSeWcBcGBFxax
NKK1zM5NtXIV+se6W5Mc6yLdfXS07luHwYGV4zzGsUGErGIDdjdCR5FYD/cmVMedUlhr6gwrLfKq
IBIwogxFL9roxDLlxfVOrkHPXb0W/e9+SRZL3b+YxnpAEH6yC+fgtFu8Zaj3YEPEennEaemcetB2
y02H3Jd1AYiQxceruxDTxhj2MkeVfcWk6molAyXUjfSO3vSJTlmLq/l1IwCjcsvmhPTXu1x6LecX
DdaLofrgozwXJu+kQaZFZ7pzDJY+j6fCvnB7AcI1kY+ldHSYs3fnTlUH8DbnTIud69ZTqJ2ll/SZ
eZ+2AjTJ7O8VhcY0TLdaxrW4GLGTzeduYxIf6NAQ5/5oEFrmzmM4W/3DQoBy3CBWZ09UbdxjOxXb
8KEhWdgvsD1qXKPtOrGcPrgMNJafO+l62Cya87ha8sVoHoNtISfJekDiGzuTeRi14S7z1aVrmlce
4mjwQCpOG1/krr9AdB26qbqzO5Nkoem0mPIN4sQtPflBC67MWYsznAdNSAIj7760+6tq9mE32tNh
04eP/UA/VNArOUEnvNSCKuqGJ0UWlL7hWEJtekB8GoQ6t3aQiaTzbVhzhNtNw8Fbv0KExITQLg+g
NuORvpXWN/SVPE1jliW6J41kdXCa11sfCXeVaIH5Pe3ea3CDI6V6xlKyraQyx+faql5hobyZ5SIu
8B1MGIZxBMAlSk0oC3WdyMA9I8Hic0N8nnMuTFsdRPiFcHPIAq8TT3wbnCkap/LGgqRJdRJ5UE6s
qk+ENR/6AgFwdV1Z4sZOb4R8q5m3+/aXsuiPU62dkR297prgqoT6ZYI2t/qblUJ9BGwgZTWEs5EU
epM4jR+2W61B++oOTeXHg2AMzBnzTbnWMYfa50s+EEd79ObtvJNaW1ceaVtPEDvi1AxYPDMspNY8
1rUmjrLh1sgZu4KsJEXjieMA+KJsce+pt7zyCQbzawxX7HvLr6zEUagU5sI/CIBfla7RJB3jnOv+
FHneFQ3eQTgpAk80l35ZPKtpiOXqneQS3Dir8iOtfAdPiGzjW+/ZtyvEXSP9XuouTLdMgYvmF6Px
FVuIbw7pIWMNWYdkoEMF3AMzX4S5tjKStmFdN7Wy3jJhiFc/ZRxW1H6utHA21yMeYAx6zJ3m23UP
3eKJ56zBCYK/S9frHqjqMMiWGgIuxhnmEBdmD2HCtKmviHzedsrxpWUX7/g6vMycz2GaCkgU2r4k
3SnpU3lrrtZ7tXgyXqR6MBaPCLN5uwjm/qupsvsZ6+mvuV585PtdKoorTdvjUOdjt8k7Zx1wam3l
DejUR6+0i05WVuTWbugUXpyL7kPZc7SyhILFvzZd8wZ/g6QvCy0KsMEJdb2BoWwn+GhcAdb3t3lA
uwf4XlzXk8pvWihepxVqI9Vp2QUArmU+BkaY51V3Q6erHaY6sM5YZzoP5WD2hwAeCORhr3gTSIhR
UG/Qq2yzv3KRJEVDq21vWjpAOJomLUGs4l9Pmxac4ONDrjbMdurDXszuYSg37QqRYznHljbqCJI9
Bm2xUW32j6nN2gkLgnq+KXJr/AIdSINns5HnjiAdXjh6/ZFZZ2p0mYyNUcyMmqXZGleE1QHiHetC
G5vglDfoYmMxFKnzzBQCr9adF90dNdjfTA9TeWSlVWFa70xjuQO2GyX4bTtPODShr/Wggwl5E0hr
pvnWhvPQocCFHYK7R1FmCMHNDmB+KNMMef9WQAZpGxvbeRqOKURDkzY4z1X8t01h8XXkHCXTrACa
juxSc08bEoqeQk7MS1QS9FyEAiJcFhqpvUJPKW33MBcUG7PB4U2ROpzcXLb2jafa0oSZ70r4mFCm
wj5d09Paed1lMJYBboncBDh5azUlGbZAEbxEVnRRYWQe1kvj3YgBwb9Ewc4nyD+eRqrfcOqy+npM
N355zATaOyCkcvWTudfm/AtGe4576PDK2x4dG+JwzExAo4MMgixcA0OeKwa1jEs1sT6rusmsg2uz
l7Ba2svOFEvaXG/7y3QDkE88T3gqjWCwaMZ3n2sZtqfX5O2GcabTFdYp3wodG2LHUEZ7rU1WnRqx
9HlRZ1EHdXmVz4u+UO0y0sImYoPwyZRk8bqbkjn7fC7xF18e8v/D3pks2Ylk3fpVrv1z0gCnNbv/
5PTnRN8oGk0wKSJE37sDztPfD2VWlSKUJd2al2UOMtXEAQ442/de61v45Kw3NnCJ/5ZWiJ2Gsa8c
IrUib3oq03k8l9KZDyYAEEUNNo2oNoP0YM+I6G9bR3W0gDNlnUVICFiZ0qnV+0pmRbR3ZdAxV3IK
GhUtqwnrWVMFF5kXBMz6mem5m4HG67iq+SVKgjAuwZQ4Ht+FN2f9hdfD9AFSZCCtG/Lc/Vq7YuEY
yFCCZpnQ7uyAHEZHcB1JtBbtNLj7Mo6o9bR0MwtEhOlfNVPgNnjILePW6wvxVjWh+ooPxb7R1tS/
1ZIKpQhzdyO7Jtnjs+9PjTnUz43F4GI15a49H0dTm/ZahRGi3bLQUMUg4qC7tOf2NkEhfBqyKL7J
oihKNkSUeenKm+Ju56WTjVC+gNfVJukThIf+bJgKfaN6s8NuPxJvkbAMDCvER+wf8th6k14UHjF7
hneNdIPbNg3qC1sq98ZkJMLerRqtU9c3qtt6pRs+yjFzb1qExMu2O8vHdeH2nVx5bY9CsNSZPnll
2Szf/oimvknd8Jr9k7uejCw79lZcrtrErxcFaO47u4mJ8+PkJvKb2QXc6yDa0b7hwbirwCxf0eI3
di1UsDPEYOwXrPPUxGrb+zk1BBOf8ughIS64P0wBY6GI7buc5fIJl3dzyqw6votkRz3ijD0TMjXQ
bXMpxi9LMLlPPdgEXtVplIVYDibG41WR7JF4ztus762X3C+A3MrBKh+yXLu0GWNDALVJ6ku0yd2b
FVdX3EcQY2STfTMyHICo5Oeh3tuS8Rh9ptbbeUF6aRbEo2wr1heK9rhRtwR3WgwG+th5JiaNeXTh
waQ8hxvtPVpTQzUT+z2jIjFYtH4stm+zg16F2wvrOL6XCV1xBa/sEz3XUTNTM9EOhcs4oXYokp0r
4eUsV/A7940pIn8llCp2asJnQRsOKRx6++vOCjCWzKI+ivlz0t2OkJLWESkv53Q+te9Pd/6AXaLl
KTwJbxa7FICuizG9pnw2rPTNymdKnMmK9Mkuuvg6jgPnbhQVGwRn7lc2GMj7yUzY+NKCJhRQudMF
9CGHbWtzO+eOvrTcNuLhEsGZi9j6wPWWN4IVhrKjq7bjdC9yOgQ2LYZDEbbE86D1W8cJAlmvoyXJ
d2FOZzl2vm1LDMyuEFm0bkXJ3T1WJvrXiI6qvFRjcmEWvE7dbM9jRT5Nlz+12r3rTCrhem9M4dkE
obtyin1fOCuD0sbvmRaH+qAgeUCXoeyYo60Zzep8DPoICGxGWoADspRVBl2uT8PZqrvhwqnH6OR0
xPlEZi5evVIajwygk3Jn1qP3kBesTsLaDjbJojJ98vrsTGMi/zqhyrso9SS+jRQO2Uo75gBfxs6f
ilrrt8IRxTMmPOcUaYPgm6TbdlXE/JaOjN8dBnzA4VEi+MmoCfNq2nN/lslxQPv0VPhV9orgHSd8
Pgtc/tCVWZSNdOvnTvEJPpj17NVhcyl6U5DGlvUGruHWVxv8JsckyRX6SdxX+JPC4Urb8Xwz+jKi
7W5K72vWOfkJ5T6QpdnaK3c0D8xtvdfGKvzzhAoJ5pSdD1866dCeGCXxzFVRHoLWNffpbPjsufx5
XxnmyhAVaQ30h1R0ht5sxrJLwsmQTMmT7kprPya477CGVYSPXMW8AjFu4TzCqhKvIoJpj2Ykdj2L
aWsy3uZFzhg8XB7JKZW7ZG4vhrHs6T23OFCG+Iy2FqNwEXtbp2B4NsT0eGfMfg/jPG2nShwa20he
pe8yJqxxksDh3kZKyUNNutsmn11nMxn+uR/SsY/dEJMSseW17IdDr3kHWYwycxqivgu/uqijTyB6
sz1ywwxCdQnaqZHe1qv1fO339fOUdm/ZMG2ysmevQowR+uDqpGjFY/OdaoxF8WmQ5YNRGFsRteIL
fg0aS0lm7DxsmfiB97gJomMTkLxJS/2TBZvkshsi/0pVGZ0Wo+x29LSYV0tKusBo1zR4uyuvce+G
MYZhwOicabEffbWD6oxhBOoHCd+xNp7bhg5mPU2Ax7mNw2bo1gbTIamEvw2G1ww1NxR9+9BUmOy0
HG7IsQXAXXFdhqL0tyoYHifobDzHBDN6YfZA+Yky3B2GLcv7HjEnvmmYS/wYfRuIbMNcaBdDUtoN
A1wgB0vhoRaDe1yM9zhCFI9y1Q3PGvISpXVHswLx+3XhPrlBve9Vd4pp7W71srkRnr6x8lDuhjg7
U1rEBzlPAq5wPs8rswOUP5WgkPICUFnv2Fei82gTp9bKApCMJgGFvVttPBp1wfiCncOl4WHu2F5j
8rCh3mv6hnjyrNsCHpk0/XJrx+h+DKvdMo35rGHN0GVrqJiUfHRyWuctEHVUJczSHEKKADRxe1CH
raWBN9IEDI0nYDr2kzygplXrLEm7m3HkjskLlAUhLxK0/NkO2EBxXnZ5cxdG5kUY9tZRGeU9Loxz
O55ep8k/tU17Fsz+OWP8h/B7q2+Ud1Tw5qqskTQ0qCxfsbYBQkq6SybixucMps8VWlEQSRPBEay7
agu7pjgLyiqj+OBkRlXPN56df5Xfhfk8aQnTxc2izoKxkcfMdeLLsks+wWWnO1WX9O9tKnt1xLGD
liK/YUR4KAP/kCTEYjCH5+00Un6J8pD33bY31FXlym0zZU9ymP0b3aq16HR1k/Wt+6XGPncLKbWY
mTRx2065WZyFkiCJFbYXQLWdWhdEDGzH2Vl1Xl3tsJvTcGPKskf6Ks9HX5xsmnjrwRwv+6hXD8hO
kiuS0HekA6S3VjXTcpN4GVQzYe4dCEBIwuBL2zJWxM6l7Qt07nR1+iE6mrVDQ2wB9Zmf9dxiQbHi
VZCGNo3AcT+K2NrVStwrlpLNFE/dSVWl/DotUjFP5g03RXUr0ngNSvwcTeyt0VtfbRHvC5bEgCYg
3+hJyGFlh3d5xdQmTscVGpyjjoyzOHeOdkV9HtafG43lpBpIDColhThAOaeB3NfPtBObpqC1zsIe
FlNOj9x8EQNWLOQba6IkXnHi3zYdxjKRXhVJt9FZSjBDY3h7dkv64CVmshvs4kHTfBwSW3xSZXhS
NPKqnJRmVX5vC/IgTIndP0yo8B6B1m3zlqlLkBB62I3a3lmQfM/8rn3O4uQMZwDDAibc87qVk9r5
gJC2vJfTtWmOT37vP/Zlfcd2tvjE6ZSr3h3bdRMcoU2ucoeO8RQ3G5XF58I9jUlzltFAuh6VmWJ5
dq+y9BW4V0ZAdk9fBordzseiNbEhfE4He/radZN7NaDreU3jUXnbPhPTZprU0klP2zBaGzyCsN6M
xaqGcjG8ASwoKYODKXyI2YIYZ0zIjSuhg+q5Jq7qi7n03AqO0uMPLc8T9mZsINRtXY+5xG43TWkU
5cZGyEQJA/dUMU2x9q490nWO+uEK0kewCZrEvLDgbMybzmcg5WAOfPETSgz6MeUbxWjMHDEb1tIv
FAtYYcXxWSwYXtIMfjM10kTqoFTW496mMFsnoCmfhRr1eBE5xFnt+j5DWcSft9ZFLfWf8v//ikH+
x0L8/AstyJek+5JWP8pml7/wpwrENf/AprDYL4AEARcIEWH8qZrld1B4oEi1gOy4Hl7Hf4pAbO+P
Rf2BcATkghnYi03kLxGIjXYEQDX8XNuCzx16/5FqdhGavJOAINtFYO9CE1kiFxDwvpeAuLTGMr/Q
7caDObfTvtFuoH2LexqB/vncGsVGZKpd53DP91ESzp/tpIt3dBOGlRCj8zsrxHsNL6QRDgd/DCR3
QhYohz5o5dnggsSjFbcxmlmpdUrD6xR2Sk7bAp3fKp7S6IvhIEFBTTCU67kBn9k29EYrM8ouMlcl
n10tnGuoBF+RoFMfOqO4i/Q8q3XejAy+SvxSRuwYzwIzLR7RzrVIyqEKph4LG/8BnzbOVH8w2P9I
3Khk4HQM9j3P8JEXROEGmoN/p8GSb6HSjuvey5E8dE7oOIzA6wvXkIlDApQ/vBVBg8PMMuE5rGzc
j9/Q4mATrvISjy1aBO+z7rA1l4aJlO2HG/D6Tw3Pj+Ke76aCP395SdX480IKQF2LG8BcUqref6+B
JIHFSJpuQxG/tUp7a8Po0wtifWSoJI3oYihfrcbaD8WwFf3nqgz2fnLbAnyqzBhg4V3U7Xx/l6L0
CBnBtoVaKeUCgOh2ac/QE5jqIi1rneDg1MZ/RnH+fhvwAEDkYDQP8/zDbTC3uazjDPRFmw/pJpbo
PyzkWL+xxCw/5eM1wqjGzhNnsBV8NN5Y/kyEfFd0G4B9YBFcvtIqulHleeGXn2e67ij20t8ZNL7L
0N99KrcCaisk73CjXVRe77+ZWHR91kD62KBvLLeNU5rnY6nlIqs2py+EMok3npIMTrYV1zdOSeNk
1dF/fmnqsjx3U12fs6m3r5VjUhGWoF/OzYzZRtZaxO3oQmxarIT7ydOuvcnwev7u1kLm//6ycQKs
ZiEye1T2ZL6+PwEWktnVFPN0QdmudAJ9rJsPyXpe7Kk2Mpxdp4SHyCDyd55J04F4I545s/Hh4AYT
AxIc266RFDAGMHZLu+lptxo5Azk32JNVcsK9eANYmFjrts42+Hj9C6s2xqsRMd3ea8xbOevqKs/i
CngPvaBfPzvvjS08OmjrcAShsyYWOGRhfH9+7mCQIqFIN8sGpzvYXXekHzagkHG+wdPbBD7bhl9/
4k+rHp8IPi6gEkAtiHPn/ScyEaijoeQTm667121Gh1uNNpqQE3oK8RsLzYd4zT/PjxmL8C1khORp
fFjy6zxHOuegy8GRti6kK3eNmfrrCnIHm08BEF+XpCRdmwfC4JxNOn379dl+X8TfPQGuyavL4mwR
MsIw+7A2qcjoNDrfdhOzcd8XdemcCKeNjpS8dHV7F6mzRtKnqg4FeNuGiC9aVhqX4HuJdQ0O9dyf
mwPU09qXu1DIewQtkESzJFwbuYRIm4DEwHOYrERZshkOkpGf5rFF6VvIGFhJ78vpxgkytrCjZVyX
1SJUJ29jOw5hfNtnRnA/JKraF1GTb/0MfM4csoa609LJkjKoP3FPmmvVAfSZGCHClsvOJo7tIYX5
cbJqZiSpz1e32C3Ovl++/1ZZ/2MvAtR/X2ZdfinTrx+wnsvf+Ett6/5he7DKYDEvFiQSpP5RZy10
TvJrbWSzroU/aQGZ/QPraXl/QDYzLZN3DLQ+Yqb+WWgZdsDvLWs1D0kANgpl7wd57a/ktsiAf1g1
AwviKP/A6wPmT0n3kdjXoAa2tC3Rz4BguWFv/7m3eOF4eWDvfrgqf/PuRxT18bM83FY8YBgPsVhh
YH2/noA7t3QXIzA3iy5YGaxlu9Hko8nEnoy1rNC00CgfewIKlXdpDkWCQGka7/wyqr40UlSXyMgX
i0RSHoOSOIDBgTiX2eg+QG2/hYbnHJpmekzrUJx61RvXqbLZcNJqvM6LiI62joO7OqgvEws3tTu5
4bZ3hzfdDfVqrGLxkhr024IofopCCpWV1yCc9BzaMCuZRprWkYEKa41VZbjqS3k92K18i0REB8ly
/a+Bm/T7NHT6VQq3Z+VM2akYyNCLavJGQDujLelU50DnUdWrDlAlAJ/E+DB0jdhozaSX3qbONg3F
R7JVdInoJpcyfptjntcNUXPpjr0sPTfhSpMMOejXRifp75HJZ2EricG23IWJJxIrONRlSj9wg/DD
KVq4VIY902uaau2PJ38KjPGJLhUlYMIwZFiFdB/cq470o+sht9RLMcW+4jsqnXRdmJX40k+gnLax
if7EDFjToGRLDbqkl8ZzGGnvZi6j+lXh37+1lA5JxYrSAXiY1eN1yUaAH3JuvfAIasgN4eTYXHNr
JMPz5CbCf9J1heONNB8Gq9VoTmzkO1BhVudFB5Jv+k99PVroojov9U708NscjY6Z6RXymrlhnCgD
PEeWmT7aiLPlCR+MNhF5A29fxW3ph6cafSs6kCDMgR8UFI3buMwRN4Z8cE1+g9vy0i8FuT5NGycn
XzGYXhs6i7DBzV314NISlWT+eJJdiDvC/Ql1b65SU4GumOimbeZioO6PJcSEtRUkhKRGTjn2Kzz+
XrRyzN4mdE2b5IMCGBePfTYkNTCz1IepiyHqbYh6lvQuLexXAuWRl4d+z1RL+AbjEzsESCF4lxjr
gT7VsKrRFZ3mMUW7UfoOcwCBVAJbrbHcubWw65estIorx4zabkPLYWp3PnE4jJ1HgggXu3X7Ouce
1I7Bj/IaUaTfegyiC9VtsPa1w27oQi3jmx7FNOsCi5Ju+re8C5xkYzLieaaRDQVlSQM5NTbxG1vh
JSH4pt6zK8AqxdJpNFSVnFoXktbBl7L84mUip2mekLxTCDIbdmSxcnGQ95u07fM+DjH/MJHH0JRO
0aaj5XEj3Cx44Z5InWPTRyYXtxh4M5o+ZSQLxqS/domROFtJEkCxy/DBpFsQp6wm3D6otmbTuLMz
BnOb0aHzMlsOsu+0F0WwdshytfdhzT0D9ikeyf1IPX+Vph64C4nYcJl3CPmQ1Up96qsK7bSsc+mC
3g6Y9fS+oWkwjW5KMuRYQy+YzP6t8iw69jpNIblUuKUOshzoOyOlddutMAc7uzaHaXz1Rd9NOMUW
gmVSMzQB8GAY17HVpk/mFKn4SWSheJ0sV71YhSxuuygpxaYenRmlmjGkM6puH+lIjvzP2bVMfnH2
EUJSzHaZbVvt9dcRCD1vxYw0aZHsM8E+kBXQ3S4Jx9mqsYgHItEK1jqQ9TjdZqXhNCfE0c20URF6
3m0nC4HUqZxqdYU+nGy9EBgPunAQaOBxRaqSHZKKrmYn1yb43qLBt09hPUOlaqHszcgZoFoeQunW
yOqyzH5SRWCL9WiHwz6enGXf21bLg4RJOD7XEIDQRIaj9rZzZcppNdtma9zbGJteZE57ekVLCgGD
N4UDZN5SRngxxfiEKskuDhaupWA1oYgnYsI2mL+MZdkHjz0dQ0QNzDJxgdWsAxAvzI6HtxgeKsJb
gSealpYXxEqU8eeaIaR8CwD7ld/aoZqnr3VkZ+Umt9vWpSluWWMHPnZyghsI6sYMQJ5ELobMyRAI
d6uJfhnvQmOM00t4H9bicvUj+tFV2duZZDKWVEOD0lyQLw7frjbEXnU6G6+4zlAFysCoUQlAumno
QPPzIxiORq4Ij9UOpzQRITr4K+T9kfiWGZDjkXHTngM+IwcDxQuKCI1kqIW0VWG4BKa1Lg1lzZS2
bLFZkUy/7T+NoakZDDHULIMHX9MgZXGOs/a2Yc4nNoG27flQabemxdILNGujaAeWEgRhLH4tGKBT
nFqNd3AL2/GvDWQOwP9Hu+YdyotWPZXkddV7s7KJRwbonVvrOFqyeHRLjBikl4w4PrD4jBVvc0gK
zqHKO+Uf6UiGCONKnVtMB0erDR917yFqqroQHNWmwdSbvcyDtOV9o7zBvtAkHJcXrttYLeYCR3eA
kMbaT86bni90j8utjD6ZuT0Pm9B0hmRvw5IrOfq+Q/RmlGzhIFh72yRAnXHB+juObxLt5iKrjEv3
BtCkOJ8S1tczkhcgNvV5IkBiam+qbvMwNOQpSSLvpbGcWG+MmnCtbYrNzt/IuU/UNdMd+6uLR1t9
63QbJV9ofpXqwlFFG58jMvftY46tj3ZLbYYyWY8soyaGzEq3xHgPDByGbdMts9t1AtjNOaH0eJ1c
EncJpAEtnKXlpWcYlAtUKaW96XRDoFUZzu5BFU3CqKZkerwhOBmOIa5B5N4ZFQdKuoOLRjqzvep5
zFt4d1HpNtt0LshNiZKCVPB5+ubWuAyZngEw5+7sd4QczDzJACnKbqquyKZLdjZ+LZSAg8uaazSI
x4axPTqet/g7BGC/qHU3pFU2x2Go54cqh8aJEh0tabA4vu0e9oSG61utYDAbF5U1BfsOgNaKZhmc
ssC9JHhxVTW+fxCNGM8tqx93Q++/NjofDomU2Mvp069BejW7FlbrLpPT64y2dO/ZCJ9UlCPjHmv1
2GZTdR2SErrO/MQ6dJ6TPVVjEj1PuITB3dTYNTdDUJHs0BdgqVbRbC/JMZoi0yhcBqq+38KzdA8O
ko4tTjapN32pbG5oBA2L1zb2aO9BmjP92XgJI+8rt0l/zX7MWAsJMoq5tLro6H/T+0eAy2pVdNtE
qPla1wXebu01p9ZrXdKrpfFCuNV5kExy0xp5uSnpSFxFnp2sm7bNT5mvu7vBU3VMNrQitCM2u2xP
jvY3VS0ZzwK8PTpnB/pimLq4Nuj+A6Z4yOFbrsZpkVr2o3mLeWPYACf2j21HtFCWVOUd8mB9EVlB
eyFl1h2rgg35XKIPIjvL3CUm5DNA47wka7KQ8XSkvNmcTkCKMtNzS9p3kwzjrVUvcFh0EWvyMKpt
2wPpJsAifuLhpcEVK/lMjDxjUmOyLzDANt+qGlNcpHt/1dBOQs4lrpOw+mQ3RGswVDYOhYy+ORrG
2ximtF4ZSvCTU2YbXa32fmrqhyKaCGhPQoemKynYg/KmY1UJ5H+OWciR3EQe6o00Au/LImO6FhOv
dT/s3QuPF+e+scYHUADlsx6Qmo65Eqdi8vEj0PZ5bUMbWX8v6xOIgeLIKOiOXEK9TkYOHK1s0pHi
NVbbDMciEeCpY4xrEDifwhRRxcpBofNm1ZieEfWDrLN7Oz3Wjg3BV7lA2BjSmGSd5+GyyIt0A3FG
qg2NeEIBnSqTb3MZqE1V9ca2HShPmTo/ZeSYs8cp3I2BLAyWFMneKylGRKBSq29Zmwzx+r97fam/
5z4vXZ9/v9ff9uMXVqH0x5nK90bRXygS+w+oQHTLSO9Ax0Xqxj82+4S9MjVhNw/k3w9NbLf/2uwz
OqHnRUMPAJfPveDSh/trqmLY/h/C8kHLYPL3gIhgu/0PNvs07tli/6vHBZVq8eeSSc3B0OhiiMPv
/wDlhuck7GbCVh+b8b5tmntnMrDZVSjE9b5zaSEGbuBvwxjrj1JZddWQYn82Zi1qH0BNnyecoy9G
0i1pDyRa4ALMW/uICfFqUIa30jXGo7ySuIuy5DHwUiCG6VcmKmLnZs6pIoIZ03mwZctLHeHe81nu
HkrA0dbdTnmkT6oKiIatnlTXXi+hVmsdJMnGmWyIJUN5LxSR8WLqnIfS8Nptwg4Q8jIbC3MbUYqr
PUW9TO6z0o5euxRNI0pj+l93E+Q2Bo8W1QLc+IIuAF5JBAQz0R+Gi8y8HM32Mq78klT7Tl4bLsZi
Vv2ptPdoSJEgo6ds4wcbkgCiI6PH7ZG2ELK2ckys4dVpW9WvEJ+gR+/SGFCzYFNurAb41LD30U8m
/YbsN+uiTqz2HGGjwbkS7T48Kkag4ZYiwNsTsULKW9PEZrW1CX5CGd6o+CZBjnGRUHMU1L4otGkX
jKwYzHlp1BtRfD9D2FOXYqrUnrgx1vjaDOJF8DU92NEAFoIx7cVYWHs++4aFZsYOgWcy1qZYjabR
HyB9xufcOtsxJ81KA1dgt9KFR8OElrGy++jQ4mUcR8AgGYMPlRycFOt04i8sktZ3zsCKQK4tMA1k
Z7LL7+GPLBC0jipYNrt0mOcb38pRkRjp4+yGyQX8iGzfpdROFCfsFzdSOyYUFZ101mMAe7rERlna
GIBlCbmJV0XIi9aoHIGV8D9fza6at+pOdm9v8uJL83+XpudLjTuUb0p+f97+9X8X6QvU5/qb/Pin
3v0lWnB/dU4XmNG7/9lWMpXIWt86ffvWq+LPD4jf6uVP/v/+5v95+/5T7nXz9r//81KrSi4/LQZC
+G5pWlpw/341uxu+FF+/dK8//ZW/VjMBDsBi7onB2DRJ4vznamaZfzDjNX3TZlIUsKKxzPzVugxY
6BZq0gITXAJAloCWvxYz31mmx+BCyPUJ6LUE/1Ec0TLu+NdKtmSMOO4yLGCxtb3lCN+vZIxjFTHs
Jg4cvx+vrDpADePjLIMjP5VhcG5RzgY7JD+GRhPJe//cGNCrPv5wwf6mqbkM0H86DJqnPo0D5k+B
zzX6cUGtPNfqYQhxGF2a5Isk3AmPAGOA8iDliD6TLgLrPvOb4km1ng2JHcsE/jRvkbCopo1o0Ji+
c4xiLh1esbg/eXlnNBiZW/aNme9U8fVvjnnps/546QRuHGHxAgg4bkKPlnP64SWQZTMYHw//bJCg
WTGRxe7TCFEe1vHmDDS3u2Wjndz2FH5bQ2XesTTx9WWtY2E19cAbkMHo02aIeDp/c2jv0Q/keXNo
HBuF8jLt4qK+PzRlcuksw8IHNFrlmU/ljBUgzrZTIshWlPNNNiMSrnq738z0ag/pDNWosBSK218f
yfsh7F8H4hHEsbTgXV687w8kH1sIEi1NJYhGZIQ6tKDpExvFNQalcRexHLKLmnlfakT3fy5I75AY
P07JP95T3y+Cv5QQvPNN++Mks4vSGQG0z/cDLY/5/zAxLU1VhlkNURpq18Zlqa3hxG9+fdIfZnDf
z5pxksU8wue5Yhr8/qx7/AvmGKDyruIYqTfyY14ESCIOfZDRpZTgWo/QdEd6iMq5HXGGMhKcyhs/
j8LfTaSt5cPe36ZLOYTK3mU6wkP+4Tb15oCCBJTgFs2XNNF4GxlVgyXYptbEK9i896s6O3WZrdV6
9qbiS4PQF6sT/dsvv7kwP38lS0K0zTMjbG7ShX7y4yMzOh6YrbwPt0Hr6GQF75VuqhPCGlB0CPAM
FtFzyqBhHaMFu0ydSH8ajLS9H1xzV3iVCSh80M1zR7l1PmWpu9EYaQ7tLKPHXx/pz/ft93URgAts
F8ZEH75BmWZunJrQtgydKEHoj++uW29qzmUXX9ikGlw6ynHutG7iw68/+eebR/A+gOTKdWK2Y3nM
s368RnVLn75r+xRCmmnuMG7pZF2rkDSKEbPhc0rz69FSxfwtD5PpMNVBQqg3quo88OXVr4/le176
u3uHIwgEYgCEABb/LuvMD0scGrzMnHQ87do0LQDAtxMWMF2zrJ1LUcy3FcGoeANYoa9mzbDqCEgA
8ZtMpyDcyMCab/oCCzBhnYY1PEJj2dRV7Bo7GkZZs55rRqw7YWrrHKFSrGGf0xTd98DQiSXyiyJc
53oCUPXrs/r5iWAUyDuGp9NicIcb9P1ZIYDyXKJ88a27UmJCHdXBwhlCv2hMN0Nbi53IhcbxZmcv
E266Q2BNw+/W6OVD3l9aMLqoj/iHNxP/8f4gWJLj1MMmt7M95NerXrY1e2wzwwou/U8V/tL9r0/7
b75MXq7CB0YraBkFwYdPFKqDGaMBfdAtBkMm6nqXy8K5t82iItImRUTV9M103s51cx42rnnS7pyc
EM0CZKnL196eiocBc8Giic4eGjJotv7gniUWDZd1QgLLwSUMZFglblk79CIA4HnC8F9+fR7Wx5JF
LEUCLWaqKhYS2/zwchOGcDT8k2GHcMh0Np1jSnT2qn9yjLg9W8LOgS6rZJUauErAEC6NJRRPY9/c
aKdrdmESw5uIbO/W4bW3dVPaUW0ugqsoF8OmYQX9zfvgO674/XcN7oQ1b1n7wCN+ZFeqUOaGlt24
wwiSfhN2gSG6HtWVqzFuJVFiH2wemKPCpXzrG+NLWNW4shmmbHrCptMt5kjjPIjm8r4OPHnF7knR
dxElk75o1o9zjY4ZltN0lU3ykx8b+XHoogtDZESijGSXszkbhsvJmvPf1EA/38TLY2SxRPCetflC
3t/EtgzAX0Jo2GGS1efEGxCQJIb6ikpOHyN0Tr+5h3/+PDb91HFoAASUWPHh/eEqUsVINZl2NnkT
T0IarxQdKSEs3fjVjFPCsX99r/3N5zmIWJYUTZdpivPh87pmKKWbqxFRnOt8ChI3fzPmyT9zib5Z
wUZyf7PgflfnvL9TQkRji17URChEv+L9BfVzyEn0FPSu6YBCYsAAO9jW5d2Y5i1qxcG/ZELn3LXK
GLbO6FsUwqpiZ0xahHWtfBnfCwk2UcrJ+8176eenjiNzPYhyi2KPB+v9kY2yCfG/RNMuLES+jzCe
PtDbJsqLRJbLSQYh5CsPryHCzZWwq/43uqa/+/gAWRG7ngDB48fsuLotnWVmr+ER5NMn2J/WZze0
9oZTEgsue0lItiEBWLrNifam/5uT/4DXpqKD67mko4XusuWienl/9kEgK7KgXPgANTXLKlChe985
TbsuWj2rTTb391Ab/GsZ+8eUlumxM/0BCblLHkKGm5dsGLrDOHGJlUhVFX/69X3609VZtIYW2bQg
5NhosiV89572SIPGQNLi/KUUOHROZl/VcZ2ck2rQPo2ueAnGElspT9UOdbp59+tP/7lkcdnEQnAI
oNexVf1Y76YAK2cR9vCL0s42bo1a1Z9gvobjJcxe4RDjgK93HU9eI0lD7psM0lXdHejm0A6esl7+
x6U/BwSWOKSNiPaDoff760EOhCIgqnJYJ0YmZYPEKhaZtbyYSAp59i15ruiBHH99Gf7mS0CXg7Qw
sF3uE3fRCP1QLOGfj4hhs5xdHveCjV44WN+k6857XXr+3sGc9gKgxjrIIOPXasNuflfYLHfhu9WD
NFdYf8i9oQHCHvxwG0wJrM8E3ORORmh0VrmcmXDn6UjKnWb8C+PTzMqjJoUPei1/5Dwxhnq8FtIa
eoThBI5x80blX8Dtf7sR+6BY4unhuEDfI4RHKc+Y6cPXkRKgJS1b+bsIWiwmPPhN7jr0VTWuSbec
ky1SxnqiR5nN1aaqvVLs06En12dIQZkRADNYawZngT4w0ZzDXZVrdg9iMEx/08yJe5emiyHESNUc
7fvRLpE5M8Mff3d936u8lvOwlvRodrKLdN/9qF/v6HYiqpb0Q/CORYelW1KsAFrQckiGZMkcr2Ln
/3F2Jk1u41wW/UWM4DxsJYqacnY6PWwYdtlFcAYBkiD56/vo6007XV2O7l1FVdmSOAAP7917brgX
DDYw2pI6kvZk29l7bJhBfVjXcR2Ppiz0I/hfEqykHXmMdVY0oX/4pr8/igg/0T27rFpon9+f/6M+
BNXXcsEtmj9439YAgob9idF+cu+Wa4M701m/B7I/rqFbZv/+Hvy2ad5Up1SYN1g3Mv9bj/5/vge+
Yohbl2WUJcazXuqumJ8QtNh3NVknOPLy4Q+xou8017fb4nI4wZbn43TwQR3++oE0GDT6Gy+ikdpN
36XlkZ7MmTe1Kt++yz3L7w85vd8TeyoZPgXY+hoq8dltWIiAS7QP/RbVaVAIffUY3B5bNGTWoWvo
hsACjz/Tn4Vns2rqq7Uc/1BiON5vL+2N5u/TIaHOIKfh3cYqaL7THy7trOMJB8GYJK8gnvW1L5zi
rV0488JmFu0+L9fxjsQn4r6KdUzlwhh3F3nVnA1hjVb632/ijer+bi3BNweoNIki9jtsq79eVEXL
pJebt2U5ug7Moux7625wc/mxBC/Rf1pIGerPZoUPvPfdOewP7aTCO2CU0WUM8gAMh2WBANdTpe4T
TMV5Zoj5M1czJBgU8WfMwZ10jfj/fPHbjMhhn3b58u++OE+CC/7FWjPU6IBOSflgjlhPYfLUoR/7
0o0D1qjcaTrah94UO4cKHcrXiQFNcduqvVt88OwIEp46h6ybqIhO8Dp7am37VnFrZwqeReRbf0pc
eGfWuT3G7FYYhrDq3Gq/6N3+YeQYAX50tozgBcKDCs8ZwevEj7j8i2dm+SCYSB39CtDJei5coV/j
nkBFBF3dQzXyYv/hAfh9M6EtjKoWur9PjOX7DJbRmzl1UPNnYWTgYubevJvcpbz0YaDvcx3KNtUi
usQwyS898UgPjbO1YLuXc+SuxX/Lov/XLeT3AizAVcHbgbqWKxS839Fh+FduqxcqnLI/Nh6Ywr3d
SvNi+SK/tSHcq4dpIRvHwb7hdqaPC+FO6eRrgoOmVe+xxm1PPSZ76Dxz84ey/R9WoNtI0uFiBexy
nEl/fVncrisiZQ9bpvLZ8u/xUoP8C/NSPlmLQp3YeKWIPlkrQorAtYydxdbqgYFLCgqgpm2tPhPE
jDmYnW/+xzwIJVaEPAaVYdWbaC+b23l9CnlsJI4Q4VNP9A4SWRILXe9Pl/ofbnwSRLdqkuYIC8C7
HxNL0jarenYyVHfVrhSu4hgaxtlSEUC2U4He7j1kXGczF68W1+TJU1V48pJcH+uGjf3fn0P3902X
jcwGYmwHN0Pd+zZ7yN0TBOw5mQjbDYRV1z10I3cjBcu87XzIm4dx9TS0MxdN8IK41LO1/RS3xCWK
YbZP42iIT3ZYKziZFIl/AJGjcFurABd02SKFJjseDlfAUBPsZvV1cIcMg9L4HRpx9QWHe/j277/p
H9Z8jrAuv8Yh58gDFv3r86KgjVi1CpOMCCTnUTi1dx8q6C4AdupvwAQrBBnAKF27XG/K0+QnVtbv
3AiZbnoVLyMirD9UDP/4lThgYfjhtadv/e7kiTIT3SfzlqygUXSnQi3v4CuODLJJ83JnZz2Cd50+
J+xKD6wLa7pQxO0ssjQOGz/lkXi4P3mRbg2pX8tZ2nQxrABON3TI3q9Aswa/YztRnvVrEH5aq7ZM
GRT199T080FYvfXR11H7h6PePzxvtHx51piLMTmgpPj13tRBNU9tzNlBDGSz0vh0T2PXRMdKt8uR
DJz2im6h/1yqqrpKbYd/G6/+JoKZGXjYBf2xjkd1b4H/Qe7kddfA1eGDlZga+bNDDm+Hk//Yt3Bf
rMpqzkQ35K89orBXNpo7DZYo+tOd/U/T4H9eR7wNFK7sK0zWiFx633WHl4P2CoIgqK5BJcz9t3BL
Rzwur1XCbD61Zqm23chEokhZhBlGewixzks7am/nowZHq1mPw4YkxzPyDUpAUWB2rkiPAtxtuw8M
wC0D8YzoxK+L0ywHQuzj49atSu8JcPPBL3RQJGuxfs5JfmH00tVvaHzB9k1i3g8y6LrUGpxRHqak
oXqvvAHoSs5rUu9G6uOJ2s03T/WEEna3isgQ8yz85WtAxrPcwf8iR2Op8+biAZY2h7mfHcjRbd0i
7RmsLfWdxUpu4nS0xUOI7vOcg0p6iNyG+Nk18Ahn8eMSbnWl6p+gxrwqs+pl4uQ6F8V8naly8pM7
a6Pwq41a8wOtqQba69TPNHLU36XrImVf+XH43OAVpYwHiG4l8ngjw1cPD74gfnbXSA2Ptl8sDX3g
P8KrgVRTh4xJrLh9763WdcrH4XOe+5LcFaa3nJYs06NEzyFc7qepZ7NvVzyrOTnZ6qQDspJ1s40q
82IwZhvIWf9gz8p7TPRq2ZiVmLEd6q1BjyeKeLBTMbR2fjTjiD0U+k7zwsVjOVT17ULldWHveRvr
MSVUNvrRDugp/3Q6+a0BzwPJcu4GVBU+R8Pg3Vojh1B1giX90Dqlc4HA12VWpHhfkGzfe1uLC2xd
Gpk5bOLkDHr1mfOj84fj+m+9Nj6AgLnbpAXfDsXuu3oLmd2mY06Mh7WS47mp8+LSVYF9aAA6FZPp
zqBjPsTaKummFuraoqs7rVFiHRmKJLCfsG3EU6l//vve8P709N/fihonDuHyoOD9dfmRA6s/oTNA
NNfW/GzqBQDTFKmnmcSIzwGpEdm/f95vtQsrHCc1NtibY49PfXf+ABlMeoiaQb0kSwLeLa8vyhbN
l3ie3X0Jv+k5Kfzugeix4qyJrwSqJubbMcuBIxHWTsDYohLbWwjD5wbuqD4ErdRmL6Pw3m4n1ghS
wSOAqtAkMG84fzJDsyTfvuIvCxyFoRO61BpE31F+vbuTib8EkjSn/CCdaQsPvR+pGE/zEDZgpkao
veEqxCVvWNCONiEzHwaevwK49WYnmUFRfE+6ujbH2iwbJMSZQ+0t96P/UuqKnBonas+j6Mggd1DY
fyvqmrp77kr4HlCpAKaWthzfVOdfLbTA7TGPTIBbQ2tQ12Xdi+VZtHFf7noXX89uk1H3WYSbYeEb
tcSGOJUx3EpsmtVJm2LUkO2XvDnMEyLfc0E48PiUkLKpkPjEAewpIZLUtRWEfzT3/XyGx99+l7Iq
JbnvoCEOOSeJ79E0dM0JqK1Xp2GiKBwbX6GuCokA9C/VlrvYrWK13m01rbG0LrhfNO3UDxaIZnyl
CaO+C4UfY494SnCcgqfYXrqtA/+14NBB2o7N58bVl7wIdokoo5o388230U5nuLZQ+vf0/cxxCm8D
JpQuXXFGU1eQIsvY1j80KHzQuQ0J7nOJwQ9y1oLhAahQGZsT5o+mu0RN4q/3eDQnL+3MJo/GNvm9
67K0r7bcbtfafcn7hIJoJbWl3s154//FAhQ/BUEy4SlF1Y3nq7MS5o2Vm4Gj9E70xQa4zyOs/bzf
OEt4VQAcNqBR+whiBX69F9Ra7Ii4Q/Qratv9EpdW8qSrIqrQvwG7PLAV3XTNnd5eO+jYhji+oHmy
+vGGT6rn+X7pzKggF/EbIYN1+tQsFaypvI8sSPTo/BZYOMj6M/5rgo9O0BjeTQSvNx8i1ZYP1PmR
uCxxMR8jRxXdh5IojJYc1EYPr0QfTvopioCxHwefjemw9sL6UVecXc9FwJ55WIEJQ6DKu+EjYNBk
zpIBlOweRqXSGd1yyP5i9umSjWWprr2UK9nNqx/eGK61QCDRQ83EUBImZnjCFdU4e69cu49JRXfp
DqtWbadYnmxFAkE1HVsO+uOuVH48HgkQNvPdPNcO/7GGQ0VXr+jzrLLKuMp6wA4vHdvsjEu+XNOb
SLB70s6IFaaKJ2Kj7cVBy8bTCIzeTFFxT/KzWx3ybSlfuqkFyVBNcb7cudrb5AdrkyHpbbyb5lyq
yAMot5nVArwYxBBA4yliPIYwvbrb1gi8Ei94y6/25NIcNxee6BFBI/EUNPTBsAQShJttbOFfoByS
hEJ3NB5ORHIkWKZK65ZJXQ5Yv3B7B4AF8JhNe0NDlsiJhiCzXWtuxihfNCorrAEHSRgrhFTaieWp
tfKBRZ1TC4c8k3w1rq9DssbzhQiDSN1xIyFvccWW81RbVkAAapl8UB1j5CcWlHlNu9FZinTebqMY
ZIbza2Ncxe4Va50WxRQRCOewb95LBJPtjmSRmNR4aP2wtVdBaDLhLIYQj0FLQNtu4wRIO1fgZnry
nUvXAs0j7N38CBSpxYyeZtyWsAKg+7mmacWJMGumbBbdRzzbalNffFeSTSfnphvIDJNOB10P0/eO
7dRCdYgv1pxtt5qmgzGqfKvNFP80ke29+bXqhn1gBRCA7ABZwHVoOrwYE+hpTIXYbSiZp1l3e7/0
Epx2UVt9z7GujgeQhvotZNyrjog3DOaTxdq2FNSuH+M4j1pxcBqypZ4ET8y4n/xOjs+R4IdmiF2o
GBe3LvWBpLrlOiR181flxFZ7ALQUQO0qg81/tkc5XoyfU/E1/uYYpm1Kh/cCy+ZXq61R8bhTyTrR
B4JqhcG6AtsVhM1J6RvZsWgmXnU62SZJi3m0gSigqH22ySX7uGmVj9Cl6rECf19peRjpF7gfE0/7
f3N1g+7acsByD5oi6c1afVhuaJ22O/LF9E8PwgTt5m2Oya7GC2ifLayKFMGlUOELnDorTwHSGPe4
LLz6x4WKeD5UGFE/TgrTKL5A0XnnsMiXM8DOZjrX09B/0PQBHGBqY7veL6WlJx7KgIyzxnIM9oBk
a2tgIyNFWmxr3ADDyj4T0Esb92oWodrRQ8LPRg71IlLcn0Fa1xZ82xKHrYDeN8V26oNrha4LFPPi
KbftLoC7eQKSVnHtu02Ox9VtfbPDAeK+ws/V5YecoPj4PDUmUZdeTNt46qhNqdjG6VUmjbwyfi6e
15p39EDym/NE6FH4eQZpuxxrm3zI+7XXcC49DWlct663PY71BgYYMylGnFr7LLECYiLG6WFcKuZ5
pcFvVCtB7Vf1wMY2KPCAKInzu4iQBC/26NL9JKYJqqe3gSiGWrpo7HNBM74YTKDbHgO3AUbKn1Ms
+osTHZzFk/Ezs4OlzxbSk36KKua6xO5Ai5L+sET1jB8RYpdw+FsC4sfPSKWX64YFCOvCbfUCdFyw
C45UBC66xltci2lLmm/JRO97NUjq0toMK66dOs77bORfeadm9meMwqqC8ep2AxAUI4B9Sa+pcGFF
9XpWwC1XQs1b08IEDMNLSTi9Bxfc74JzHkJow37aqH2CGWbcRVzWhxpxYbyPWuyxwIHVeF2jnqPa
TNiIwL+7BfZetaFz7UMLTuhU6GW5kzJmNrs1aspkGa80yBYazJe8XtgIYcFKqgJsJ7hCtvAF2RGA
kDBo7OQVibmxH1rGZuI6FVP4He1aIhl5u2BVhFJdRS+iIIGgw0f+TYw+ZNRg8vg0Tvnbl8hqI4mT
KgHnEPebDlJ/M3rce97WkHgPWvilWsNtPMDFXn5M8Gq/kdL5XPC28L2GCVcKqwsNpslrZvgkPQZB
u7c93DWbO+1vXW4kfUygnHursuHphkVt3budRb88Spb5pl5PbNh3sK3nbAGnM0D9b6K0HeY13+Vr
HF9GXEfWqeoaro3ttMXHku7rjv5mPZ2Mr0Vxr4sOyYFLV6slkq8HZ12NqFrO9GSWc0+M5vhCTJO0
dtE2+D+jTixORs1n2c+EgoNw430P86z1xPiM4XpcD3OteVIpKaiOuk1QDmuIRwkn9a3o92IYkwv7
qo8On8gRgoBQws6nzibuOGPVCPVBNXMIOz9JSiLGZlpyp9ysMZEak+c/D4MHJ43vb53GwAD4G1jI
d0toDO31RvqkfQUy9s9RlzuYrixlMRCMR+s0qXgbv9H4tO/7UFuktzK0bHZFvOn+qWjDKT/aMhSM
NR2vtkHHOcBgPVkSX0r9k2RlTxzPEQPiSANCa4FtUfohmQKMRaszPzDMX/qJZHkEaDnhWdDTxKMf
z4FC1udY9hEUsfM3TSfPXBbZ2Nbet6UFnN2HEBIRCNWlrU66N7+0x+iEKzVseUdL71vNqQO0lIWG
IB2XZlMPxlqpLHsJC+XkawzfaT44EdEWNAFIPk2KfVtAPlxbj4yWUDTfCqeNPjZw3g3BgFNo7/CY
De5Tgk+JCKGuIL4jtJboS135RfwkZVepTOY161AsSfI5lcMUFoQ7xTaGRNOJR/Id3OHKCk4fJhLu
8mDiNqkvHnmrqNsYEW572HymyuqtcMi8KLbJ3FU+L+qdt9HmeDTSL5tziac5x5hsL09iGKgwIE/F
uAEX1TPXLuGv3AkCz8R1KKEgIIdG33Ts9QR/xtVgZ2AqsqaWntdCoML2BnHhNpwd/CbiEFYOfp85
/dpcHehcXToHaxjhCJTmznVyDhHswY5zj6Vrzum+ePG3UfR9cMhXu/9R5c3NaUeIBlREZyjSBhem
f7LtOngZvMHtT8JHMHbgwJI7J9GJlsgNYsa2HcFWIBP90fBNlijEybi21fbdLmuLc0gpigt602Tc
L7g4rpY1sGWbdorHvY3CaYCqTPTqoWQEfDDOWlLvjMXws/BnBl9LYxnvobJC75S7W/vdgxkdHhYj
Y4RSYw/0obPa4ecCyCk/92Uz9cdAdPBvFnDjWOX6ngwzC0cKMFaLeJ9dR+pln8VRFOzIVACXNde5
tl7abtxIzMHfPexwsarX29tg9kMbTDdWRCHfmFcOHwCTOGUabJIkGVktxmNtJhxz35DVtuzsuKw0
+U1+Gewr7Y3HsV9K/DhA8F+N4xR/m1qV9XWYhhpPvOd5lxGAVniwfSnLi1UlxmQEeAHL9WMUICEr
l5sSXNehWBut6akwXRxnOIu6b06l6/IoSx93C2vv+Gw4SoSHsWqDH/DGHatI7c2zPySz317LsehO
9Lm7PfWJ0zOA9OzoWxJs9gPZAXEANF0tWdFXJn5NRrR++BFvdl1tc1Q40NHHfBIuq+4OkL5zdSwt
WTSgav3tdS4mOZ+ZKOV3rQxVuK9cR5EhhgxWZ44zcJ6Fr9LEuImmCNRPskVVVhY8D2kOtfLbFMkh
ILFWqSRdXP6Mh+HITdsoFshMMLT9KCerfJt8eAVMkOXygb6deFFDb//FU1HX2FRJedoZckK3M6X8
KB4KOXRlqoK5+aExOZ38NWq83RreshqjVWCK9COjl+ec2gIEktuPiKTB9fb7wBkcQiQQNfa7mgIO
KPPWufFd1A18nX7Vc4KHP6FnoCJmIvvQNcVNnUKZ+ui1YSJB+q5QJyuGj0G60LZ78dF0Lek2bzHr
RDnkJHYk2s3bJ6qg+q7ziYC8ExE5Cgl1nHvvrRMYujFpk/LJMu7opv1szUBGS9e8EINEwwDGPsG7
PVtL9JEpT6cOCWrEGyzdSsaDVyyD9yhBsB+XapIeesWcNEnemOSLhw6UZBYXtl1B0bKdE7cO6KC7
QDP3mMDJRxPFQDngNlBD/a6NLiJZ1ZraQ1+A6gMukh8or53+AuOkjFLCUhOWJwZ5pzhatpi2MF0g
r7Fn/0H3G2EZpE8z/yVeELqqrxNxtVdhfzNjFAP9pNK5oDyyzWUlHM/f03Qo725tqQIOS+mswHsJ
I3xJVjr8jRMa1CrSZdWHb6XHa2Dn0OM36YUkynjKOvjCMdc8Cskz9PvJabKbw46uLypKABrEBpKF
sRU+tm3kfthzV1UTjVY1tJ412XbrUJ8xbyfNNZCQs08y6fDM92WePyudW+S/CBOclYkgxpIlMH8V
G/2FbGDgv6YTk4DhUfRJQ57QMFnJg0fGZYmWpYrotaO/ZpeMzRcF26VgcUKhPXfMfNNOTAXnGrAw
426SUd49xRYF81mReOeeo9UnnoAEGLaUwdFiOC3bbcm0mqHvqD44L5+JVwsU2aOttt+gPhKHMxoq
n8PsSLllEsgBydWyzr9VwEnabGk5TjFyQHifWnFefWCPCcMTo2d3OvFU2RPuFbpmVysoPfuRixx9
F1YX5vswz6t1ryBxVI/OguED7/fm/NU6NOUh8qwbNGsQO4L4hW7pTlVTBseo7r3qvC3mdkbUY3OB
hVIDjGZuovdqc5bPpUmM2i/9otkGG7Ku94ngYd1LB0iZAbwj0ilG/pKWka8+EWFUwlYCIQRQgSiZ
8q0PJGfXCWEt2A80cmxNwTKND+O0IXpHVzOmACCs8n6JZgOADFLHcI4Up+HHDgPp20Lc6DePeEXy
aoZKFCeXtIt530R2OJxnElmANmsjPjOaGvejF858fBKvr1vXFMwVOHQvFw46EwO8fsoPJJN4hOqM
WlxK8N9WCo7Ec/bdMMic3HJHYHK0q+oep05+rSIVyTu7VZzb82GW/iVg3/gyMjAtd1IY/3tCw6+A
yJx38t73aIpkUOIxhwqbEz4ccuC1+F2GbrkmyeJvzxL2A5TgDpvKXtOQ/2xaqGxXHkzDemyFc/TF
A+nz2VkFA8mOV9R/LK0KXkiONducISn297Ww4G+o0a0QeoRCXZqulg5F4TC2+2TWtALDsCBpcEEj
SgwAUBA3JcC9+TlHYYQ1yo+rvznX991RgqDLH4JlZQQL5Nz7PneLrZC1O/EDJnravnw1Nz46wM3p
eBWizncu0efPKAB9daRzVJL/F+cUbUtjYP5udrym3BTqcC+yvGfy1SOH6rhIfqKFg/NeGKgVJzDe
zAZnghKehAxWzLI0jBsOhmai3t2ApbKyz1fVbi7trkjAWAQRlQPJc9YB1A+/aN1P/S3DFYJ8AtF0
NCTUN4TO/kRos53jZnK+0xtExtLkMRY0e3NSi/PWuqt63X1et7p2OTWtZf60Cel+qdQSijREzyiJ
SdNkAU15O8LQwiuyUWtZWl+ErYnPlaH+m1a3iZ4T4jdVFpBBr148NqfwoJCHdJnaonhhjcw94nIB
FIHfmDaX/NwQxtA+sWLyEbzOLCo1ZE1YqVVywtlxr805AJUi0qiPoZXP40b1tnBY/6BX+hnkcQ9L
e5FisO9Hry8/GA/6yk7HAJFbryd7ZtwsFwyGius0KmMqzDVoLHqHEldx6hc1p0hONeKpkFHr7qSO
N7WjjRHd+zG4gQvj6VBnwrMJRSK0iaQbO1oD0EXTOnOkcaCZfpusWjCYjI069gKlOOQa62sbkiyB
4NIURypE8inrWsp7tKlrcs6RpcK+jKw1yJK5anowGY0aePXH2b/1LIgfpblH+umA3Dp6tLsaF864
9avgTy1r+IkepgS97vUwGOD3DMOJX1zdEF6xS5QZPqv5MjRWYH2ocs/eLqPrTOWpbGrgYVE1V3Na
xDbQq7jUsXVX6lnVWWAMYSMkuBfbde4oUT0ZzFTaOFUHKgnwHEeLRJWcZkXSNu6jhP5zpq4c6aZu
rnqE1ENeomndCAG7k1CDJ7Q+9ddBo5x5MI1nmssS9PKzX1fRd9TAADgEMSf2MWwG5zUHTvQ85/gx
9rayNUcGVVfrFZPn2B114QV7pdjTcUdLxFvr0ANKctpuWoER6f7TZofsTabwKjfV5K8xXSYDR+xY
1vw69embfUm2If4UdctNIp/TgUpbDoQQSRy9EthUACiCwvLdhu30NZ8rvZ7gu+VocMBY/aDFN519
MzlRpuwcUmSfDESNCSg1H7ALFZBY/DbE3s2doeUr3BjtRAGgkk6oTZTaEKizWznRp6G2tx819nh1
1jK4hUvUrV1lvM8yPBYlHfLUmUdvOQ11baIrFD66nzSGCTlxFnhvB8GvIp9xVvZPmqx+/plU4T78
yux2JRm6Mz55LJUzOVndkZAElgTmKQe9aJl/hu4KksUti8RLHeMjXK14Er2nbdiIOKy9kj44xZz2
syqMmntdz8z/GA/X3/pEIDcKVtGlzeKTQlyaGDzZ5ilgJahYSEWu+ZjByTniu4GilaBkgkGhgkIC
pZOb0zyICLxXtjGT/jovOCuecAqVYm9Fcx1dKSWnNGTPOSi/K0kFos9mSOwb8hw4koBoLF1N5iNs
rW78sfbjhMAHuG6121Qx2yTbQMo9r9Ch6h1tgDq5FzSunvOuDiUzMvQe+4QxyCcgA+V6R3QZMRML
tVbKFsWOQG4ae1fLA/umc2eSBwKHmlNSAaq4lNPIeB+Qv+vR2vUn6K2Vspu/l2Cr6j0ZPa3MgqAL
t2tVJkJse/rjfo5YSZlT2TMsAwin5Q9O09Waro5r/c1uzHlKWpNu0hK1ov2h23h6HjZMfhUvcSJJ
WQaLc9cpD8nSMtCw30dN3Sf7tmltmY7hqF9BqfHCtl1JH7UUMo4P/Vi5SVoRWl3tJ7FICCiq5hEm
9qedjlbJBdg5+WxwxaKWjkCSDd6FFOaEv8AOyStkwVZpsFYeKYWtje7URjVJ4B3B7Oy3+Fmrz4Zc
S5AybeHlH5m/9Y+oRWC5iUmN9XWaJTzgFj13eWzGOnnENgaZjnhYF5zFWKjpwL/QuwrXMAFkvZfs
xLb4p9oZrE+GLF9obO1Wm5Q1Os85drksavSWbfx5KDpeCsHMeUcvwINwZQIiBYsWvsWkveKhHFtV
ZfMKau/oMxJZdmvukMqtY7x2vGAx3TkvLKQ+5/NCoG7jrzQ6YXyjczFTOSH99dcQ2GMsrYoxEZL4
tGcOPKVbCOswm51lIPoyKEtOGqrtn3E7Om3mWdscfVucUL8OLH2flVNPcHzWfnAZGI3evXCDHqRg
vGxvqxhi54IeWNSMFGYyrXiBbDJfZCT0OZ6kaFOSjWPnFJRb/xdtBq6VFOPtdRoB1KWNW0pzbFuS
grVgMreHAtokxxEdM8cpoqQjMvry5U0T3PBXTmgB81SGltGelKj8ZNAXE0XPIQ8AaBypKvVM7F9J
Pt6YxFr0y8A8WoZCLtIiPPK2E2RPtYrPTs9B+JOT0LDsx3jtA04cjYkvGLCQkOR9xbwtmhUE0LaC
PrguzkQqh0ZgS1vUdR4bySO/R73JQlmGApHB7QB0b6Pdtg/S3NJ0mkSumWhy+O8L/8tz2zpzs4+g
OYmz6RtxR1ToLIBkJ+rnUvswGOe5sZoLlVtD2wI7flazEk9Z14q4OrUz/Rs6a4xRiTc1pnsUkY1O
qed3hscICaufxQ0zQGYIpbpjfEifsFtz9++qqIEt7aJmIXtReXmZ5eGIfMHz2+3klBPTdMKM6F/v
lbXmdhpyZvV25RrTiHHCxuNMBbXgMEwLV7xdgvyiF2kXBz2ERJtDIoPvthriXv/PUg5cy/7N/QF4
Ga/nO/9HQVRKkzgTpJKcnpKmp5KOczBdwIXM+Af74kdh5wuTaifSGY0PJ1v6kNP2tHmXNYzJZDeb
e5m2LTzVPUnX3TyKj5J3lgK+KL44dhMcfN0n7a4lTPjjv3/794JzNhtMdnzxwEXQb4fvRBxNuzYh
6fFL1mP/3DUuSCcRRQljndk7N7phiNJFC31Thnd/kMhF7zX4GIJvSsvAd5gO88/vPpsh1Rb7db9l
c+DqxylAopaPxBjsuiaxmyxkx1pQhzP9ro46j8HGqDBcw2MbGc/LMDeAcCjdNtQnBWArQOke09rn
lI1EzugbHtWjyC6vbHTFszatea0i12wPTlnd+JFFZWqKeImAmbC1KWeeEbYFhR4tOsKr5KwyMedx
vIMwHDNgYUgTHFS+tPKhaFbxqQz8m0d72MozHCLk4eswmo8l5mxv323jD6K4iYUfdfcJEez0xKBD
Hey4WgpkLXOA9kSPUQgwayVUnVMal5qbFJbPlCjb8E1UeRin9sgUboeLofq2Afvs1x3FttV9pumM
M1z7gUVoZ9DXP1pSb58LZ/Xsp2nOkb0wvq3mF1GoeTs6PrIrVui8/xqAl6Rh3ptbKpFEXW4Xwp9o
Zfump8naWDS0vTp3snYehi9VCNPiT1aB33RDt9seQhu5ASJ+DyLw6fXSfY+wdzbWmLHGxrsaO9LZ
5fIfvLEhUDTa5u8qqb9AHi1/+nkbZV2x3QObZtzc+vOjKfnO//4i/CbFvT2Ngc8MHIfRf+zhv0rA
BD0Tl9bhkiFCkQ9sZvZbIqrx6ANn+dAzuj8OPA07OgwEAs6ghd6C0BBWiWgXSJq4EZdM6/1BLvde
jMuX4tWgve7eWNugRX79UqMrh4n0uDWzoFteVNJPt5PCUJ0FiyJ4t1KcAxQ3f3Ih3N68X6RdABgw
caBOww0b++8dxmE0Ujj5DLO0pKldKk3lWfvqAS09chL8zkzQOD1/sIaGJEN//sRf0z02cbedijCy
M2U5yVNQ2/qwqZpa6d9v1T99O/AerLVARrlh7xZcBzF0zRTUyVhhH03dadCRdTvcw/Gd5j8I4X9z
WVLtQTAP8XT5PBkoPn69A4IhM3hDEqfQ7vjfJz34BJk2qz6Ms00m0kqtRqCFeyh9ud53vU1HvJER
0+l8O/xffzbwNTYZ2v2+HYGp+PWbjNVI2IotliwnZuml5uhOu6lMkj1BpdWPf/+s37cFQnQYLtrI
NDEfv1+aaU5OqCvElnmR5GAeIQ/ddbPHTLAH7M7CU4vPU8yJf6IY+MNn/6bFRKH/X9ydx5LcSJel
36X3+A3KIRY9iwBCR2qdG1gySTq0dqinnw/194wVs3pI6+0salE0JiMDwv36ved8x1+vOMJInPvu
l9vbTTDL9IFnXiU2cdEFAwAPfJq18bq828IqJ8X399/WNL8+73jp6WibWK5wPUC4+/XSGipePLMm
5wlsXM4dBHBEzOBAonhvFdT0kIKHI2xMfUD8l5Go3ZdGtaeBxRGfI5F+LD2biqTUSXFbJd29uNUB
GnaBoS20KTPKAZ4aJgHWNqJWDCMYuAOpN33bnZCR5dqf3CRfr6HwYZiQjyRWBA0PzRc9a59NPEVN
zAEeqfM3zjsLrGtci48s/+W5kWJ8a7wGlWUxs6YVLsw3kfl0M9rVIMv2SyCpNdANbqR+pZRmvU+u
TC+/v+z/3S+5Fh74FfkPrfevV52tfioKxtx7VVWusZvzRM1PRCOSCqj3k9GdML+p/uP3H/qPF5pL
wyNqEhkACcfD1/7rpyJf0lsb4s++rlQDcXKoqcxscU+NFm0XBuZXlhMNh3ZmeAJYfz0wgpeXB4bR
f7L7/WVO/vs66+gWICvWl9U2iv3nSwUkNTOpdMZP+wj4O+loqAPPVdeZVyKTi3upHbNIzgtnvoxE
AXLW9zjwUvfYcnbCS+wyxdj4uOKtECejP1wQvDLEQEPWGuehNmjdzHnHn+htxzKuZZ24Zr6SLzvH
8rrmOJosZ5tKxnp8MLs6uvgJAg4ijMnXDmoIfu1VgcjBPWU26xy5v5kZXcRCgy3sRvo7m8Ue4SMk
dOZM5gwWpHcOoEtFQcsZ64L4vnsVoGTmN7mkenpTtSUN3ambl3M9JL5DjnxrW9dmj5ApEanuXCSP
Wh7YKsaPV0FfR8WhBucJQjxNw9EvxHiLtC2eAtqXOCNajLB/YF38ww/osN2S9E2OEA8JK/6XVXbO
e3Kl20nfYzzQIxgDPjh0+p7YzCRQXDyUDd6/oBG6N2B8ii0NQWDujYEfJSo/65O35jo3ejv8oRT4
uuuxDpuWC4ZpRUEgn/9iEMPmqQNfk/N+IcA17HtZY0zNeFvl6lT9wwLCRvplSQS+gRcFwAhHG+oP
98u+V82pVnROLyFIxm6zCsCM6oYwiOxnYWn1vLUwRSDlSlGH3Sm/G5995SXeSdEglDfzgCFlnykp
9Hdg2py3J4HY6I7+W3xN6ou9BNKXgw0D3ZuNt0or8+mRZO0m3zaUydO2rrtW3wqPGUcoRp1yv5th
IV1FFf12jCx/XfAKCNj1okdyCEDhJsSsT6PM9+T3aqbkx0RmPKtETvOh6+x8eXIN5N+bsbEhHdsA
TQC7Z365tzUsbcBAy/bVNyLvB1BguijScAHZkSNBX8ss+1nbwmkr3s1CGnvdcCLnlBszKlxMWlA9
mwzfEkZ7iCbU/lZ3g4S7FYzPqa32TMSKOOziWTnMo6TqtsrShuipY2i/d+i75wGA9+pzsvSBYM0h
JWBExHXz6LcmhpSm0dRPgqqACi/+mH+ya9DxIXRAFa+Macwm6OPEeJynhJhmyiGrfakzIY+S41Nx
tJUY7q2qdtjWoqiKjpYbTd8tVlaW+AqLfGBlSj16VumPx5HpoRUype5e183K3zQoTONApKPRbio7
JqbC8XLrp5GbOq3YpJ9/lKgoH6w8a93vGbkrpCbGjVM2UKujLMXZPcJ8TzojZQjBw3KZaUiSSNuN
0xpngbd0i9wmbxBgRWpnu0XJfLWd6Csy/OEUg/RHQX32Eh16WlaQzDxbVVPxWwjSUaOcK45/xUvl
3uHAugS6oco3Ai3olLnFYNLPcuronQ1yqdayLdbSfTW5YmumSG8OkshQ8xnzLI5jc+mHk220yZGc
usXbouvz8FEzrmM9U2ntHUjL64pQxF73A6Y5c8fCkJwjG2gO2gYBHHMHhGv9eG7YgOLdJKFubTTO
v9WBvoRbnmNVy/Ma/9mc6LG7GLISN5420EyTb31apjVW4xEGnGEkRRFkrVExvSCrdQlYs7kNcSls
pMTDXJpkYpjy1kwQv9PXEZC3NYuE6a1WiLkOLKcrHnSkzgDNyyk5e0NmYx9oHPFjSU0a/ThTvDoY
q2i+KfjxNATdbng39MgRwshFu50qt/3g9O/4a2dq5gkoum92tghzRxnFWcfFcR6Q9TLlwWwXtcuA
OAb/CjPCD8yyoHyCS27KbdqSde4YmZFBDx2Q22lF+eg76XwskRF8R1PSHMnrSRgLm1lm72oLXsqx
tLiDAExyNJf4ZLw61DjHLkFqV7O3YVJoXRJT+OzSQ4kQuBddjVIHfyzFN2yF06A18TPtWNVeyb6e
7nVSs2FaFgTdI+nUiGPt3aa80LiEF+kurhvdj+YSQ+8dulSEKFt4SL12Md9KQ6ej1iUYCDc01Ljc
JbJFPGWG1Alqo4ydyBuaJoZXkOpaZt5RdqvleTwf5onWFkK21OwRedHpwMKDT2GTi6jnaoglQWjk
S1Yhf5XzuJHdXco6mcct1MvEohOtlXeo9ptXmyaZuyGWQtwnw+S0geXJ6rys7vmNTolghWQxqGnT
TNn4MiIHqE6eR35NiRXgtaAmLYN51solLOtUTsch9fJXelqEkdB9sWWwMJQpiIFwUphOpPfwVtAS
GGvIx6lRJm95huHl4BdN8oaJEQtN5Mux2ZMWXD/LFF0g0DZ3YuVjmljyVOQ82/zz3tOYJIlkIBSl
L1ULZgjemZjy7YLyZ7ekU9Fs3SJrcNiBe452ZZySCsK2nM53vV20/jbKHfu2rCUjjtKOq/sucgjg
a/VylYcsaKUJ3hVVvymA0hBaQnvus86o27dDsbhESdv98jo6MWWI1fGkJtC8nJccQT5yEyRLaUgL
H1ei2Wu85MPIAL+a63mNuLHM3RzRCg2MyRdbjT+oArd2EeTGumg+nXjlLk9VAugD0bxLygLx10EZ
99F7UTCrDxSIIpYfz0fo2I8Cj8mcLk8LZC8ile3WfKBuK9PAGaABHCGFrXp2H79SsIi2CqeYKSLt
K1MzN5Nua+UmNnU3PzNrmp7TiWkp6/g0xfeCgO/v7bgYd7leNfHBKSFwsmARfkSyZ2SIF4O5Sg1g
HkrQCf6Chq/SkWxHTNdejKzEpT+g56u2jDqdUJ8Z9cjcmOqXto7NIWy9ElU6yxTTZhsmIXyP2beX
22ZNtNR8hEvBsuhJcphJP/LXcEdD32k1GXGbmCmAuc8HbH6jNXnOLrb72NmlFVz+IO7M6geOtw5B
DKlKBtpXNBHIbXLHQ5LobrEwneYW/gLuSoUzbDGTae1hV82nxxBWp+VrWmPgzJNwD4NjRfYjQ2Rr
Qm+tBuN2MhfPeYocHr0A7y+bGignelv+EDUbVyDACNM0kvdmipkHB/gw7Vuqh46FHKvWxkfUxhXp
aX26tVrkbc7c79rvEACFXFr1bs2ZFhGcLLWBQE9WCX5mNHwYeORYbVuXxOydPpl6x27atNFxSLQ8
OceFbTwZ4+wXR9r2+L9o1/efGTqtEu9FE+l3nl7YW1cB9gkRI8UtEjAjLTdG3bz0IsnsbVwiZtsZ
JBiTaOgBwkLfmq0OD79geJZLeZ+xKn+i/U4TLqJlkzjd4eFAvlsmuzmZ1LMb69GnMBZ/OkTc0m2c
FfVHxkFx2TVJUf1wpYfIr+XNLIJaor/CslAVKmzwFpcsThm9sHFMXB21B3sXPgyxBn9j7FSbcWym
s8uRh2mwsQzjQdNasDw9h19OwwC9rs0cXM8TuF6yf5Q2Ne6uV5Xz0GdpIXckWrCO5Y7V8fO6nz+5
y0ymmkj95TJUGXxOYEDlMTc5EvDiKe5aX0pUrZVwLnUESzLQPQwPu2ix8UxOiYfVz5tMpM9a2qeg
eet+Xu4w89VAB7vWzsMhmewiJAhkZs7u+GnKdLuyv0+tbDxykGrT3qdT5rY85x1N/UV30Xb2Hs+B
L+sHo0hNiRxNdU9DPROfLl1hB4W5dohi3rMkkHPNOLxI+wndGa2zktzDhjwrnhTeIGlx5CuyZR4u
jHOaDwBXOA+MSR/EjcZQeQy8ZDauFwR1LD2LQbZRWRpJfCn7UrUEVizRuxik+NGwnIjNMBIOcy7n
gdC4YWDAg/m5z5yzVlrlFKZ1Q6ybl4D6DLOCxfoCF6OuV8RpWm/ZDxJ7a46GHV3z0i8eurlh2vo9
i9aVxgz+yqjnUpxVTTF/Z1dSw/ATA/M8eSU3KVyP0shIYo8QYUtHWbYz01ZcqJKXOfQz3UaHk1be
qyanmHSzCQnEpgQM4x1imcU4gOdkge2PkLbezhrq3nLjMq7xr+OIc0RIdvPiBRNRL8tNJpypIsAp
Ut6WqrpfDhToUafCuCJ8DwSzaYSpibphi16y1sJhyikUpY5Z5bVGQiJ2+VA1BtuWpllhZ9r9FUhp
UuELGpofi65M2sCqST4jh3sd4K5R/aUykMmem8LKnRuQR87wk1jNYdhmyPiHY5ku9p2WJrbYU1F1
rPoo3Ca1mdF+FFtKG//NIELzMMWJ7m34V2w8Th3Qm9ukiz1GEINZ6luyU/nbJIXgbrNF2stLYks/
vc+dMdZ3DqvXcBy9XMaPLmbM1Q5Jyt82yVK9uEkW9CRXBbTYfIc7RI6vxiBrjuMdMQQlGmjQP25O
xtWeIV4l73Pw2NgDmsEyFEMfp5t3jlNExK3IKSdchVM4tkukmAZVf4NKBSG/Nt7CZ21paeVpdSf7
Dhm7C+9uDKyR2dVFjvRLX+zYru5QP+J1X2KkAZSXSfGqzzLxuz+07v7ZQ6LSR8dieCRD+FA0fu3m
lDIRyAOk2iNVq66BQLzXGPjGDTNjPayT6U9w3rVx9veODeQQ5gRwRDyAHRC3vpjoSVbs83Ge1T4l
vOe5s5IkYCdI78e4VzumFZEK/HJ8hTOjrqh3/+Qb/+8+ngYAcDFaR3Qqv3xd5Tl0mFumEnoyIl9S
JPhmdGPt9mm04+7ZNzr5M+8rlFOEWVw0S/v5++7Z189fJzb0RxBzcyHoz66N1L/R9mifkk+FWWpP
u6byNji46MJQjx2RP/VbKB7NdvGqYVXjoamntmzC3/8CX9sSaxeE+QzFjkFXmmiuX3+BmmpCB/I+
gwtDTY7kWp60pNZffL76xXPU8CbYi//Qef8HOmH9VFpB4MIcxpWU+b9+qsSaZ5JfB2pey56Z2CSn
YSz7wESrmoR6islBpp53Tg3gGjmy73vQEsUf+j//uPRQ8MRf8AQQxqb1NULZ80bMwtyZfUwZWpHn
DNTtrI9qIIrJt5rl3ECOKu/jxm6/F77Ub0Cq9N3u95f/r8bx359/iiqgJqALmMM6a9j2r1cCLktJ
RBoy8XQWs805KqL81luC+r63ohmHe2QrJuHvtFPE6pHrf5pU4skuB9bUX/VpZ+RXuT2a2m1W+lX3
c+zrHBNw4rjyLG03Ww6UAMQSDn4PAWaol3wbRbU7sXjH6JHs2GHBXbOOt1mDLCbQeiPXz8vkIaid
mrgad7WtE7uZArMqnrBf2NUrOnHPvPZShfFCxEQTHugB14AvHPBUh9xVox1kJNCpnap8O8dCjuNw
M2lkhY0YhkX1wuB9NrZKmcV3rKN6T5Qn8sGgBhz2SPvd4LgDNSU/k0IfiT90yf8xmHQNBssAZMi6
XXvE1pdLriOind1sxFkG1jmcUMbsospbQtGYyXOKEOQi8orM0WpNmKa6voEmL/ZZvc7O1ZyQp1JX
h98/BsY/ngMGYQzgPMiXLl02yG+/Pgf9UpdSg0O38zsPztOI00w79WVqaM/9XMAF8KIBZyQ6yiaQ
lr+UW+VSGV239Mt4R0pYoc8TQRntEVnbrO9R7xhEXA00Pb7jre6ePWzz8jATzhpvx1Jr3lxiHlB7
TpN4rZXwHGpXt3nRujZPT1OKAjgHlNvsZKETOWibWAs2qjEhwU5miTgDTgaKlyKaqQ0lbb9tnkQ1
ukGVDe4Zu8ZYnuh+CPtutNKp3uU2dNkHr3dkc6Ts7HXGN1Vs7zC6j9qm11LvksE/tEMmqeLFbJY2
R+jbTC3NchWVb7XhEo8x97bipAvAo91VKe2TjY8VjiPyQOspMPpeoLkwzD69nSlU3RPHHwbegKeX
dDtPaatuHLMt6SCWTXtvp7XOhoo8Zz4SOpM6z8qAmyW11EI8hT7DeZLcqOdxqEi81YSqz91E+2VL
nL0dI4E1o3hXLoxXUEh36HJjs1qWXY68LLke+3ZNBeoW79EeSCgLslou9x0vVhlUQESITqM2iHdF
pNFVc0UxEudrKx8PcYpPATEDwzDmhP5wLYbUr0IwDXTM4UO2W+7CEoV4DOds1wlPfdQ5SXnwg9Pm
NBkSUayK026npjkln7hTfIVYxQ4KphFeJwIBQon9qDC0bQdWPrkZUhA3p0oveMwFgqIhcGVdjZ/w
TlHvb3gAYDNDW+1B8zAI06yLbP31/Gp0RMUxxsv36Fe9+bbOOr3eJGQPvnIkoxBG+oISrsvMeLqR
nd8494aq8hNiJgPluOfkMbadRO0RPVXGLjIyGe9LbTLEGScgXzoBEpdcAzSIXrG6w0D3M89uQTJA
oypaI/phxz1+qHweEYyNUBtPHels3WnWWqRMmlOOz0XWKYIz9UFXf9jFvpZKAA6pe8UafrOGp1hf
hpwQz2s9ThaisxLgeHLy27ulJeWFcmY5ljxo/8M57vp51Akr1Iv7QXr4r0sExahSg8nnWYVmPcAv
/pzxucQBipNvsWjHb79fk/4xxOXzQGV7PsER6BZgsP76ea7m1zmQGNxwrsA447bTTSz9XYsP8o2Y
JvgS/TzkZ+UT3uwno21set+c9szavTfTkR+Zq5cckB07HBcXxCzs6NQLyoiU4tBHKRdQD1WXrB7K
S4wtGr9pYr/8/jt8HbuvX4FvYJoeoxfD07+sqpzPolhlUPfkBPYFt4Gxc/FFhY670HOVJkA0nTbg
RWFL2P/+o8117vn3nR09DsEMpB4x+fdhsX2ZxlaVQhepImdXJlhukC9mAHK7scRBFulC+delOeAn
Qm6M1LVzJFoPbUyX16lvhArNHgp4QNEI2anjjI1Rz1LmgUMm3gbwW8unkzs8a85CYwKnJ4eYAH+P
H+88oRAzy8bQrurE9cHm0H8aNr//dv949hkCcG1RjbAEGdbXskUrh0iW1VDjTiaj3KHf81Om8FwN
46+4MENL/1CnWus47tfLCWkQiD0qNCpGauZfn0YJaxD8kGz246zT9Y4kcTOeKqDU4bxkI7DbMTm7
tCOKvSlbx9ykFFZWiAPIUlu9T7KZkHIdgwl0Dp+5jtMWzyVBqD0KhATTAOcxfMhuTEAptucZZEWh
pidpNok8IiWiWZ9UMYHaUacfcPMVnFnttD9maDg+a06HW6LfOCbJtHv+61L/VyLY7b+/IxFhUEQ/
/0/M2Jf//V//nyaSrakw/+9EsveP4luCGuHf6Wb/DmTkB/5vHhlKDPIHEYnyTJgWr9/4o+v/8z9M
81+r4oQzLFgjFBsGz+5/5ZFp3r9oZPkEmK1/AYy34KXsYELG//kfoB7+hQgc/BbJPpzJWPr+R+mK
7AK/PLGsnCQgkK3lIC1CaEZ99+sT29ezpjRbETCfRb0fxgUK95NvIvhdDeVlvjGQchMEbbSO/NnR
mn1p+qjwgTQnhhyxr43u+H2yeK32qVfK5uQXOkghGOKJ90MgaU5w+BbYZ6/zuMhIznbcqnpO/Ahd
DyAsf8L3mDrGu0nCbX5bCI0WqkFBqa8tMIgKBIXIo6+V2bCJoiUurziWWW1ImPOitoUaX3EolEQV
aGr2dp7MCxQClKIFRkQcIO2A936iUpJYNtuzmWMUCmtj7Bj+FXLWmruo6PD7UA5oUGn0xpHeFmGK
cg4uhOtsz9SHcRoBTu8VvWiwYo5/lfRD/EiW13COhd49TC1OdZuuw2vT5QTL+iVpkapTD223ECQY
VW+UBkwrVPk9x1UQmjM2VIrddWfCfKg0t/lwdS4xReVyjHD7HJIGd5OYqvRK19WNloAozk1EgG5R
1IHhxx3tJ3T8JbySc9dlJVQ0640ahRlNrXtnbBnurQl6cAuV+1tJZEEY6YAdy3UICpnoxWdnOSM3
GOCx6OXPeBL9KWpqa5+1DGHr1U2JB4KDBXvuJm7c/lUUSJZZ4QW692hsGNzZ/SokFQy7+5ueWEjc
42jVcAASvwUH7YkEgmHeZW7Hjdq0tV61d9jfFv+NXmHWnf2Mggt5UsloUqJeAd8BaNEvWtsNzN4q
U3ANWE1u0iGpN1oqzxzwzPFAx7bJr8Vc3ZYNGoAth/8aUyUBdMFQqczecKbiHGIgB2KoVDam82Su
ndhu6h8zx2EkkurIX1E8QRpZc7Fc8rTTAoxJ1DZbMpSbHqO0zU/YpT1oW68dPP+eA3Du7BzNV1cd
1K9wiswRB2JZugxmvcZ6iOMWgZwSdCKIg/Hsg1X3SXRa0thK4Yk0VXLihmfuhZHkN5Q3un3U6GNm
J+T+Ma1Yq31H5qYeKrCm7k7ODCX2uUSddoiKpT6gsbwzybjftHFNoq7oxZFmqP2c2SBfUg6ktyVg
TYZNJTZxp67pRpFFRyi7R/lCDz4UhIA2YT4m6Ouk5gKvBNPWfTI6WeNNs7iDxjNFe2N00yVguLE0
mzHH/xzO02pi86K5Nm8dXC94MJkEr+/BcqHZc08263WDk3bPNvPD6mozGGiibcyqsV6AYbjVK1Or
poLeig0tBGGcnUB1ROU3iZe2xdBr1xwscDE74ZSVojkzfe5avLxYUtCFizH9HKjv/EBX5LFUWI2C
dkQ5Xm2UGsFVlUMMfVTY73MK1C2sZvcTXeYxA491YYEy0LotHfcUU6+DZ1g2SXdkDi5ebIyMKIub
EiGP0r8xXrccBhlDm3DQo5H3nbUA0QlOytwj8rud5SbNSUvhqDmBoJADut8trJqhw8ebNHBxom4J
yVSO229DjrNuE4GtgNM1RHjkfG2BeefYuqhCdozIP2jNEKfbtoVQM9RgE6XviAsCQ+OOl3fartKQ
K9dx1b6WSbovZb68kag0J/veGbXARaYUIhH+bqeYmJWlUHc3tn6MGVOhUx6Xp1nPbwhERSRr1d3e
zNBWzSr/QSD5fGaD13ZmpLkgnXrrTFypfbKbRPuEsSlYOCUajE44jc4sFWnPrjUW29q5TSd2rq9+
ZJykQyNL5vemL184XYldUrjzCc95tWs63z0bJe75peJ7Z6IPiHP5TnJ3cjX0dJiXEXoZj4b9Mup4
O0r6/ycHoNZ2LGDaboZqkiXujyG7OBTAoYgUNL9S/+FT2dyz3iJYgz4BjmCipSBnhu2tp2Mkdwrn
iMWt3/S1s7zTRK92ZFYs77ZDKtNqyE8vaV7mRxvU1p2H7e3EKPrGEOZPjEYZsCUY4CeMGdWlgL97
GifV76pImPfZ4qnXxqnGPSutd0yyQZ68oY6erAnrtWAZbDbELuKNnrvxJmGLaVeTzcz02hQf2SAA
K8ylv/XJbrsdmjQlGqtBYB4VO9dorAO9nfKQ6Y12qVGPYkDCRWWNDhdxCPSO3wRn2jT0Z2Lh3GvA
FI9lVGgiBMzUrVmP4idZ6/c44uwjrYJhD0PoEs+ceCOIAX1VHaraJGZQBXimbikXnY1gvwQ2qz/Q
ZcC9mt4VU3OWHr5Ft5t2i09wgJmQRpDWNXQiqz/Qkmh2Yu4lHg0Yb3oidj1g4o3itu1ae743CebZ
zJkTtnajmJW7RxB96FKQ4Dz79sg/RccvmEfb38cJiMEJ/yCuR4PVAg/SyQF/HEgYc99sQ6kTGZXm
XswZvYrBra4MfK5uVYig8DFL5WL+lIMc77xxORJg+th28K1KzbzB53+Y6Qg8AjuEmpZozjgHMoZb
aamf1VDdYQneUBiTmWe9d20byjTmkFJvspjpYzp54bTEL7IZw0HpN0lrnMCWsUmDY6fhL6/IsjPg
8KX3KOMufjqeYo+Gjd5iskIW94x/8hA7MELgEi0b0aQnx83OaePPxymrTRM9FKmlNF+esGBwKsDj
uxOufuuMHt+FrCegK5gBUUvwu70xCy34nQaHAduMln5hRL9dvVysS7Z+jw3ef0S6KwKASPNrDv5t
7Z0lWmDZKC13Ri1NH+12andhzaHY2iFo7OPjgv+RqA3EEHnQdk7+YUJpq0tmb05c4DV3WlCjQ9cG
0BF4DaEexZ8wTPJj0xuV3l9BT1cbUjxrczNY+ZpER3cn8aEgbqBTnnHLFi/eiAPfpx8HQGMp1GZp
XORGe94gKMN4QI4eDTK2dFXcdIuKO6qMWp1Mv1re2tLUd6Kd/ZxI6s7d2ZWv3WklqwtZEMgdNjbH
KGfv6d70McyESWsbmsoUkktqoIhL55KkTRDV1pW0zMF9GaTT+FujH9JymwydvNXNvr9ZOtM59DKx
blQriIcDtmGggILv4WyYEKfH0Qc9uEHQUh07y1hu/XS2r3G9T+GQWRlU0KwJOCnDN1DcdLMwmDKW
Dtl38Be2/ZjoN7XsdQKjbYvEASJAR3tQzxXV9N04Z3dtbWo3wJ+XYLZ4dtHF6PvBrOczBvD2ahbq
PtGmtwYD151HCc6JMLuhBJwutmo4QBO+ADsGxeoOCcWD7FIe6N6oAy9tn3XUSCFThIupL/Ge3JBi
21U2GvXRlTdULQhZ3fJ6hN55I3mhg6rSD3picfWj5Yd0tA+aD0D6sE5tYxd5R6sdOycdP9BkNqHo
MuK29aU/TtWqQDDZOMHIjuUjt3V4K2LF8En6n3Ammt3Q1Nmh6sRLTbP2miOQdRyVqNZ21wOyZ7aw
GdbONmMcD42F1TXQaihZTI+SYstbG188wX4SDKJOAfsN1m3b5MvDKBagWjEIjdn0rhBj0gwk3vE4
WOwlIpnnx2KKS+Iva7jbNPQDOzXqcKgTf4fsT2z9QWNz9fvvo7LuyByoXws9w/hY6O9WD2fPGfXi
Loq0emsUk/z0cfheaLvrryLu9zGCqHByGoj0yF8CWUpvJcE9gN0pXukQftcm/ZjDzgtgAM5vege/
bRiTQy4LG7t7x/xGq9V9r4yW83wkvxFD4n6rLKFuWqLmnvysZTpuRAxgaxmJh3LkFZNO1T8ofcnP
2oTYk265r34KRuU7oRXDPjP0bq/1Lnua2Wl7B8rh+2wm6iZvRoJNHH2kjF8zdiw7fyRkknMVc4MH
fRiPKO/NvV7bxmeOrBm9pam92flUvndZE2/R3BnAPlV6M9S6HzAuL/D6zGsqKsxh3cnb0PTKl8Ga
jP1kDWTQeNW+GuOVpAO9Bm5de1S2T9Cla9JjjpYoqNxlOeW6C5WnMxKcVcmElE2ZRJDmPnMtlEvD
voakdscIKcQdrgIzb7H1M/9cbjMHI9xsK0hYDOSelgycPaQogf3YvY/p6p5mXXREwUd38YxOtIp7
I5zSCpusG4vzRCEPLGnZIsppjrqbbVMEnmQL6MZd31aPTI6aM5yyK8h34wZlHbwGzpoHq/eym0qz
xLZugZBqxFp8MOnnffPUm2dP8S2KUOdcL4b5YHRWfLHZOoKM7mjoJLLFHzo/AU0+ZWM+HlLyMO5T
SiRwtTraQoPgFMRbUFJzMNkbKfwknMtofhzgfNtE6RggalVJcL1hc+Cb2Wi+0zLKtpS2yW1VNPE9
x3ROl5Hrd9dO1nym2WQGKrVq4H9eLM9NpfmXMgJPnzRYpjjCQCxYbM4cs8bAo0bVlQzzAM1nTC7K
aO7x+5hBP9J396SgDYC49DprcnnlpdhcJIcs9keYTZGNIne2Ev/QzPjl4XFIuCvMHtOsFvflWv8k
I3oN26w/dRctlNUYYZL51gbFkwGTl9fzOI4rQbhu9J3VdkjcmnnjxJJzKEISzt6MsOZ8lfTQnfQD
Mdk/Glm+pnpsPi1xq1De4gjMjHn6xv0SJ7xa60E5ee049L/yOB/x4SaBC5F/lxZooojmrBu+voNC
GkTbtqBRgMSYvO6J4yAiiLz19QQdCygXEaNZ9KPJOkHQEJTR0tvoTnqRg+ftIxFd2aZ+byIpDlIc
adcq9p6qZAgZBvtH/NeQunC9Tw1G7DHLuFKlf+dHAuIQTs3t0iQf9EmAzlWkFDpzZp+NIT4o9CSk
li9HXebveB5HhMY9bEDc1c8oyVDdGbF7M1PGniM/qucAcUyOOJwYJgnWqFdXXuc6B5NmwTtzszHA
bImssFhgifjnWrX1g+akybdh3Z3BXmyVVmcPjCwuuQNoKDK0bMc8tniEPPhI46h77pQ/3ij2gXCm
U/yd88GHV2vXlVF+gqcqP1B+tJd8zsC2WumoHyqJdt3QESWhZulCC0Heya1B7Dm+9hLrbbLHB+Z8
pIYjXieMbXs425d8wNzBImPn0KQhBTbQSQ5jPxgHDuHvVgUAWtk94tXpO49IxGthVTd1Z2KDxzR2
Qdl0wVEpt5VVpTtBzu5P4EDjo0NTBzrH4GEUGFDSzrLdLAqiikyy6dBr1udQMLzbIEhPQrPRRUi8
avE0QQtm3Y7bW3jB/ZEjmxOy8WphDXUbGbIpAhsN+Cmni7LV/LkKfHC0O6cQRgCsVAuF3Qj2MWAZ
tW80Tw0anwBSJkM/qOp3yEzyU52ZnID1nwScxriRUVUCW0b9V4P5eajnBdgiyHhv9uxNh33m6n+z
dx47dmNptn6VRM8p0G8SuDVo8vjwPhQTIiIUQe823Safvj9KyqpU9q3EzVmjcXNQqEwp7OHZZv1r
fQuIIXvlOnNVtVltJVCpFRAIm01v5cYjeXFmLr6+j1uCzq53Ps3iieMRh3K77C6buoGqX0j7HIJ8
HdYVo6hA9JF4qVIuwH6TfKqZvbzwRAt7wMUjzTR0KyJfnNf8cKFH9ENPnEd8RHj8QVKs3Igs8AfA
R1DAyn3eVeq16A11ST9lcXBqo9y05fI8ADvZgQkQ5+mSAdCrTftDiyONQinNvikGAAeZbkUbI+7L
izrpGGly/T1VfWrepZVe7zoTnvOor/c6EHE0eXjcCdtGk8yzPJt7NWu84J6xJUF50zZUnNWSDhUB
vZUx8tIe27LSjkbvG6FMzU8UKI8rRHbXwe4PYFrYgU7RWkAUTt2MmO83qJufJrPMM4KP7gG8Tn8w
DYacrWzhbPny2sU8itJi6qjztKKbXleeJs5PlzBVYUXNXWYGpNNzjpEIjRvC2tyYpr4Nef/gXFbV
cAOXkFIpIuPIddSLyJLSt0J5nI6iyY82izWLzdgpJpxO8cAGXUO+Jd1eRVCfMZh1oQ8fMZSJ9sKO
p23NZtLPPBHXx9icrF2ZOVfYr44NYIYzI1bNnhk2AeJIcHZkfeBuvw6yZpuuNg8T/iFTKEt4n+go
aTu1IV1EzRPR523pdA91rB6xcI3rCNR8iQv5VtTulVlG1LMszvTY9363PlvdEfLlsEcEv1KL1De5
a38wl8nDvga/MRFe2zWagGFXzCqU7tSezKhPqQwkXg9dFQhekaG8AuDvYjUdFwI84UgfzS63k1c1
RpF14s7eR2eE0nB0jG2X0P8DpWQ8J0qm7og9Os4uH/JhuY4wh9mYLyO92ojRjK0A7JszX0Gwz85T
S+c36wJqAsSctV2EbuaPyWNLvx/8oAg674wftHpWXe5yg9aVpYLGLb3nCS5uGzaIuE+FMTX3KVZL
bg+QgNVxMCPeO5KJ9ADvUXEn9BJDV13QWd3IZlloMfdKb8KIIMqGJa+jHAPQ6pzdNXoXGx8wRTzt
RrjTpJ0yWZuYvyvLIu7Nl+/NG3LHXLiz1hqWjeFHQ3NhTZJ5eGu0PtdGvzeSs4Z2nXHrGDKvNyya
xgIy1MXNPcVzIXEZ8F4KlsQt1Xnp6oNF201kXvWZmD8B9hLynUa9hT5MRSyF3kjL1yj//kF06YzB
PL4vl2EFvrgc08qLaACfa0A17goEuJg40y1YeVLhxltkAqHMC6PHj0+MUlfi29gbyyMPwvSAfpvt
XV2RHXQZOuFTZ+ZKE/MYlvjKdx24A9yoOez0pvKaCx/fTYwXIV2q9Vjutf1GK8bsUUWt7G/Mbqh4
HqQSxBQQkkNghNVtioCUbWMyIuVdJafmTEcQCvMO2bKTcfmUE2GegnJqhoupWRhLJMbB1Cgx6pIc
rp+5aIRDpvpRjeMTdP37shXRK0Qz+3ZINeeWXvcqNJP5XJkcEV1iT197O+Ns0Tt3Km64FrBIQlCD
9rxvh6a6LvsEJpKvCeROJPPHpYvEEUS5s2tx5z+TQJk/rRUfL0yQRQCWXWK5dfRcZKCj416t7aux
cUQAcI4TlN5PXw6EcxJWDI+ZQd0ZF56STRc4ajK+KfKvLCFL48yvpUs9yKFMx8LcchRvnYMFOhgr
QBf52WOadtBFUhi0HVW0pbHOY5tWWmfKzBxc5I4RtfQBtHBmapPBD1dkt0bErbDZRBVerWzrpywI
QaXGjn57ugDA8A/1UN3ntiMVmlqesquCD8uZUs6bnnDE0h5iwMAg48JYTNO5106vjIIi4Iq8NlDX
fNogF1L0y7A8qaS+Rpo+xbM+ByaukkDMa5fxglILxss7whiGCtbQX7UwcD0xo0jtIEnBkdlONe1d
Ksx2VoyMjWttgtSQL+EQexeUYmaXzDvwrSfiayzlVYFLCW62Yiw72fEuJ0B70OmOupLOQBcgoiR5
CU9njrDGgUJCBe0xahoPXhCk+7NKX5qXpUzEczxG4ryF8LvFNzy9QCCiVgSJtEYiRJVdY8oEkJZ6
Fw++d/BAnZzgP5bDbmp62fD6YMah+5HdvsEfrW0KHhlCYbZVbjHwE0rHL2wETpTfCs9/obvIuGMw
cF4aBv2gSTPsHJqJPxcp1d6QHMv1iEwTR/BqO5ogOouu70RYprMJv8BrrkaHt26weJodNChVOwEM
DT2eUg00fCSfp6XzaYmJaY5Ycy/jV7ftProajbmQPd57q8lDnqZswykFFn5j1heE9/q3sfGu+okL
Vzak/Y4Tug+gSylc6EkDXLY0b5LauqQqR8PKP++9kQqWfCW6uP4ZMUs87iSo2ivfG+MLm+lAOHX+
FMrcl3jb4wbW5EgNAAFNmojZou81EV0y7WBT5DJ9AyNZEkozi1vLzi7w5+6g+51SxnnSsHjmjaT6
2mp1i/gsXmnmNTe2zZQJvFx8C/jSPaACJDfkmeotfGTSmspEvU34pn2/3s6mn781S3bs/PGVmNK6
X6BQWq41BagBUR/fkFRR76y35dMoxcS7sY12rk6/oAYSPxa9V4YaCsFGWtSPYPsxpsPQSOcOpy0G
FT0qs6NJJvCAKW3aQIo071FlPyY3figdnfEX77tzp5zVQcTTspm9haxZ6V/iwoxBK/IaBul6Vigw
WRxH8uHHVjFrglKL+7ztKb0cy5ncuaVdDoYjVz9Eeaa0dtpC7+NNXClPuyu8ur2jVuY2LTnERrU9
7jxmmwENiqQgGpO6pALIqiHK+lgN4qnKCNjqONpCIJrlBbUaXAKBQRem3b3FhFe3xhBfivWXKg0p
tlzgsg0FQdA6Oc01pfYssaEexmjg+JbVj+RTwGR5uCwzY3qdMmMJPUpuGUnR50D9X8ec06rKNern
gpZ03yvhMKQRln5feewFVj5euBg/yfnTZWnRicsPiBztZt+lsstKz9GOgRu6CiyOsImdNyxaJzU6
5YZuK4iF5HuT+9FmFzvLp3GUl3PHMYm8O4m0sxK1P3qRcowwtcFSGs7aaC05GA2bfZcOg2iaYrXX
lIVfFwQt6SJOu609uSeSwWb6wOBjZev7XIQP+TwR++RGmLRvEWTZM0mFgIvSanbN6e87NS7Sd1kD
5e7/z2rw+Keh41d7x1/7OX75QJwgP50im9f+9Zd/4U1IIPhm+JDz7Uc3FP33LxJ/1Ovf/H/9w5/u
ivu5+fjHf7yzgzBvu/2I07r61XiBveIvnBpp+fb6Nn38tw/5p1dDxw1hC5wX2HdMHRfHT6+G82XN
4FOeB6AEFMvqI/rdq2E4X1wK131ChoQ0hLNyS373auDxIDRAUxrzRP4Y+8ff8WoAJ/mTVQNzGJwS
32Bld1cz35+8Wi0RJ4iSEyE4eoGHw0x0rq/u4qZiLbxQ9Gxp+0SmmXGRYY/ctYZVn8EVkPeqquHy
RRi7sPUaO4aVdViCk6mPJPkk0JqBm2/fqAGog3E7C++JIfqZACa475p02rceDlYRIRx5XptxUJPL
GZ1u44HjE62SvvPONZ25ZtPdi3qisX1Qj7o+4QeP9ES7IaddU0wiAO4HjT1X75Y+FMfZ1o2DdEEF
25B2jxnf/oE3yHjX2F5MgZFVe2dgmd29GbEkEm41Qw6YZMBj7NmFbnDRs4GbGv3b4CRnlluif+o6
5AhPco+FElwPTXkA0DKe8UWvhwzT8lzdCOldthZxL1qChzMxxxxoqI7g9AVnMUo/LaXPFdYQNt+g
q2Fv2HRnHpEfu/4EmtM9T1kxX9txYu5OLVdITPOuwsXG7ptP+55YCodhz99WZQVfvNAPqcjw9OEM
AGXKyXEHH5yG7+96qZmmO7WM76XXTzeNOTdXFMpQeAIo9dJlndh4q8eFZBtUmi564F0B1I/uuYax
nuOCk07Y0JPuevH75oicoY4G0corgxk3vI2xpkrBgda4TisMq4+PmdYT56ti4370oqoO8DT273Ji
MkyiwXheStAMGK+tF1Qwbc/coqTRgeiRhyLLC4gdeuumJlU4DbSMTW+zQPmRbW50gTcRwS5gyV5U
MEWSHR+sA81e0wwmXW8Aw2aNDfTUX9uZmnG5n1IYqB6ZldOcCeem9BLtIBqZbhTobs4+TX7mkX4L
dMzSexqe+B0SuiYTSDz9vfZU/exlJUUv3lyGS6PMo40H6T4bhdpxusKw6FLqEpd5fUpiU575RLqO
bP0cw/ipL2FWeEGa2XEUcO7CzqyMXNsRfbLPJxScMzcjWLIp426C3TA7xj6SRf06AzjZzw7FJTge
OBWbCyu31Xr6SMSN7ZbiJDss/Cg+ZxixHM2knXiuvRy4y+yA3iTmHNkAFy1ttN6TUXvjWLQXUBCj
IOsm7dEn5Lipe1/tQQr6r3XVtQ94uO07HpyFJ0VAYHFydWMbtbMDp63jXO6793ixtZOexeOtzBct
dGT6hHtQ7J3KGYJa97oQfBS3uwWe49QaKuS0bXEZX4yt71vgo2OYmArJhkiH3iXUa1iJ+Gwx+ex9
n6JFkc03cckxh+rt9KZy1H5cD8ZD4u9JXx3wnJeXSronTI3y3LcpgZ7a6k4sZsNwIrkENnKX+dUr
dwjMCC3CnttnG4kRgV/YyKzC1y7gNNxiQH9bnBg+xWrrT1pqyENSp3eG5osaHqxx6UnjWSjbfST2
k+0suEsHU9qHUZSvOaOt3RpSuVRFAWhXW94h/o9vE/3j66i0riH/zIhSHv4vL4qvkmV5KCGAR11+
Uw7zKynw53kUDxF6cIfatiO06gSiltuO/h3oZoyZ5Cddh/FZrTvPRjG+CzNiIN5ORFCKmFtve+Ux
dHtJHeGS2i8Egz2VfERuc+sngroDxgswW57q1CAboNdhVSQ4alPKTtOjm2jP2jjh2rK1eZumLaNL
hlHcZhrqtMK6Sa6ZOp+sRmhUhesnKDnNzjaNc5AY+7EbO9TcZqelcbZtZ4vlQgjO5Y195/Zmty+y
maUREEp6r1rH+WzstthpIr4DnMt0xJ3PPNAeAH651jWVfxn3NmVAMPqRzrFRzWKCRWnA7qgAcXIz
87Ze+c228mZntSmlvm5y4dGaEkSaXwC3rM1TaZuXfswsqNHwjYHNWA6ycM4FMij4akrgfPVB7nPv
UL6GLSbhog8eA9WFlDwAFuEk73GfnZY2vvfG6kDqyQoSW23J8l+AApEYbdhTeik+ABb3CKvuDfgh
6qv8M8U7I0D1MZ8HjffTkGZX5Sg6IpjYDWjmuZlMa6v70zWNEf4nXn6uU3lPTr3386CW2mWWsntm
bh6Hgk+wW9qSEk2r3ovUJ8C69Ihj9tJww0xHYpRwysg6nTGqH1HklgedBqxAZmjFAadTNq2+u0ta
us1ma3kZOrrT8JcXHx6UzVtf40Wj0R09yqwrxeWy7/cG3st3T/qKfkeq7bm/yW9LNy6bmp9075ta
u6fV0hN03U0JvWKi7f2bQbg84MvS62Fi9/60MwWKZD0vqAfRmKJMt8wJ3gZcmXdNy/+uOIViCL2E
JNlhmNHNW+HeDElUb7WBxq+4Txxkc4TsZNGrk1l0Ueh37bgtx4wWQzPHJZOiRi4RRWjELPBgoSTz
YjuXmQckAqvWXqta6Mxmm+/oqxWM4ZV6bXXIyxtcRzrOCYlEHnctoSwXf5k6db0viO2SIVD3pcs2
eAJhm7dbaJ99ROW3YlxxTcId8wGNeMho0EwmoMBZhXs6jdJDjF8+HepXZ0i2LfMoTAUbdhYYDvlX
6LcgEkY9JrppP9F90hPPd651DOyiHTZ+reNccdrtlOY0hsaXEcArv0Dxp1CC31+z4mns1DjTi/mt
Gedz0lv9JlL6TZMxAkga9xqCy0Tuip21h5OIM6PlZ6RJrI7y8tPTZwO+bpoHLnSWDS+hnrMm+2oz
gKclMlW8Zi5uALz4HhN/6oNatUWZTRn/mfeyWt+bLlGwYKkL4PHa21xTs+HWndwDBXquMcgEQ0d3
iEm/I1PKCVBA7T6k7XyBxaY/+ODrg1rEMe7wtdJaBxwQFTylNibcYMpnCqmdmYJburmRjPRRhLoT
zZvcjqeLXIuTM8Ob8gNz2nyP9YI/7aqvlodvIBSTq+l0rVJl1Ex9dF7jbbq0wbhsPEfLHicGAWcj
0b67UTgvglqrXVvBwZ/H/hPn1a5tV4YBj6RWToQ7E9N9yYj8bMGB911AWIUpR+LvDAlml4mL0Xsb
21VP+Uzuq5jyeCvjFtFo7s98zX12GHhs9XjO7uF4mCGNZhGPAKlV/JJsgk6bvg1tlJ7mklpF2gPR
SFpcr68tNo0ewzWHG66qbGwr995lsIZlbUzNhtJYLtskD2ln3I/16hDOY16PNbaNc9icVI6NuPru
KTZaTtNlYH13G9t2s1D52q8uZGs2FJbkdG7XFkDUC8zKYEmUt5sUVpqdGQ/P8ZySc9QSDZczbGWt
vPC+u59H3NvxUaymaP27P5qBZifp2F3S4lqL6UN/6ZC2j63jWzhiZIqD8JGEVaaHVo/B9dJoqP11
WWBn8UGOb8KkjZEiak5+IaZ+j/4yfav7GBDSxjUL8leB7lfqSV+N3wS2LBzKKpVaWfAuyrCHE0xJ
TxbzNHDZ3++p3Io5Emrr9bX6fpNtem+YNkpzLOOwfL/tMo1e0odmvQQ37gCJRmM9Q+KGAnaI1kvz
onf2Sa4X6eH7nbr7fr+GV8Jd212v3SneH67gxff7+PT9bi7Xa3qXNh2VRH267RhsDGfzjLvgNKSF
gQ3J8uTBTDSHCUlJ5OtEg1rKtl9XQCUXvsSrJ+a8RYOmKoXit9bNp3NjaSjrasYyMi8ddx65mZjw
iI4W8sw9vkbnzYddobP7GZCKmoUCKzjkSAYkM6jCWkeWC44518bNdk0JRJwcGeqvZiC16oaUXHcv
1ay5zgaiGX4YJm4GE36aTs1nkCQaUzDpuqxHFW6ODflcGzF96jJUwlhJpd3miWTCi3fP626rFKPT
kyE6FmxLzKm+0wtmY3veY6RKAneYhgLFD9RggNs+74PGxNsAKki22r6q66riCNDH7oUwSuxAyjAp
PMFi0NMZouGbJpQUx/KbNUJ7r0WiwZCMIHaf51a0sO9BtXi0Ma++9pDuWWaqSD54aTGXG7YGajwj
Gd3qvaG7G1qBU3WBi6c7pKpejG+eNXo0hatZH+OwNwyuLBSeDjNNf1l9qfVsgnveYu50qhlYMk3w
oHnRLuWNj1rXA+fPMqWqa70FXBTSqcv12MpSjgR9g9KJ4LaO5KjvZur+XENKvE31vDzi0nTCft1z
ZJeW3GbHNJSjIoZUZf42y5DWOmu93tGTcPQgQFyLVs+vMVMzIZh8XlfZAChmOmS2X/0pMq5p17G/
RknywL2J59MYdKwTSRURIOPNFw6GXz5Po5tdGek4EIfrtYIjluzHjYfgiUEZcNSrD/mINi1PZ2LV
iB5rBWfxJ258vbaR7ZoZbJjR6iDWZ+QmEsukw7p2h0uhN0OXPggQ/ZHs/dNIs2Gxadwxv8cd9drn
pnuR1r7ctRGorsGzLxdzHKjhNL5V8XDBSHMKsiS7oS82ZGzYZKdSDLCTIJMVVzLOPmcS0BtGjLm/
m1Gmw8lyjW3b2kziRjNbqRwkPDXbHsL/r1b18/eYkCDy8+/Vqrs18PPb3fDt9VeNa/2on4KV8wV6
qg+BHr6gwyjuX+Ei64tte/wjBOk34FhIWT8FK8NEy4KZoRuGhbkfevk/9So+yLccy/dAJXi660K5
+F2r+yX/hXb3899/o//7Gtti3/3jP35FNuA9QA4D726TvmPYalh/QjbECa5kIYuvTmbo94BNLZqv
iuJUV+TvTKQDIjdja/94WtAo/80XXUW6PwTw1i9re6bp+946rxZE6PnzP6AqKDi2rbkYH2sJqHI7
5B4SbD07ETGhtGEcge9tXRDK4gZLyNSHmBbFvUmtzpvlLvOe0anlHB0MisVBc9HS9qCwHZPQekZ/
pul26ht+2/QkXIzEOyuz+RSZ0WbOFtaqincNtIBmT6zCvcApNT4TqaL/hsSDdC5ya7HcLRHs+SqO
+TWEZgYyZq9BIlhX09x7r3i18wsLDIYHtUzBKyvhp3EuhX/ZOFrgjo5WfPYpJvivAhZ53gYchtcb
PnWIymy2hKIoCt1yTxfpceEl7sinK8mxKPHpySD45xMECqRKML5uGs8c/He/1qJpQ7qpqW5WMO0b
R+rsa52kMJQU7aPOrZfW1oU9eVP8yB8p0LLK8xdtx9nWUmTpOdMEtpE5dxh11KPGXTIJp7lbGmZz
Izcc2mzApSNmj3RCIMrEQ7wvE6lum4KsDM6XzmO8IqBmJcmgH1oeKtYaf+F6zSnFSfeD0oDKpHWp
XaRQmZijmsoCWFwht23warlX9SSncmcssjEOCkQReGxIslZgjOTytiXVt+gzzmpYDbtusJHbUq9P
7hNRvpmMiAHqTo43bVIfXW8qF/eloZSB5kY6E2nkZgZIUIhLRR9SvgoTy1gIvhKKBTAUEtCZ1zZI
o2Vk1pT5c2K749deMOULhtmYwfn7EREtyuRtzrnaQBffbFqIQXRgN01QMtvWz/S+gPTDJvaQytFl
I/FmMLj0RnD4rZjUBNrQY9yuoyIhT+d3ZXtQfI6jH9vxGV4jvnYiso+B0ctHOeSLWLmXUQxxzUk+
On0e7Q0sDS7AccVcA7dLES4EAw5NbcV4Gsq6oGHOtCnJdWQZAziNyul8neGulksnydFUXUhsFres
b3qp8Bi2ViTx9ySOFVjd1HyLOwapG1dPm7Xavn2wG5OTPiBL0+bi4qBF6eU0Yfmrpmpf2tyeQjVb
EeUgLc/L4mVYi5K5obqjyKOSilM4srd+1nRwTfz0doJksJoJSnmZ4pR5tPWRw9HC/n6+jtLANeW5
vK0dsn1hkU/9SaRtXO5HCl52WaJ33MwwwjMU7WO+cKmWcx8AV8TlvaJTobBqzEWe6KiN8xe+Hsqm
NWFSxEtNr6iZcrHMqUfOA2ikHWG+CWR0kFgqH3YkBDkaY/yQ955Mm5ts5SYSP5DLBSjW8atyOuel
ptb9ycKz5wWM14drx/DSuywfqsul1JZ4M8vJ/xyX2q8DfrvCOhlxYS3gGFtAkBE1w+SxXHFpFGq+
nzkqtCwGvX9Lbmp+xPJSvGILxmcTRb2BKAwQIQ68kfrCgBzQfF3bJXV1ns+JaYtbJaeTbjEyN/AU
THesvWjCG07saKk+NkQTiQKMP2Yaj+Daxi2c3AuLCPiPvW11OnE+bd4sd9BmhfxIrZmwWCyW/oJ6
L4Oub4+y8I3llFUdNlnVwN7NY+IPcuBxD/EDSj3Aqsx1VYOMle6WeU6NJmgcRu20aPGjXsSycZxv
pWDeciI8x8V94zRk5DYFpYj0V+o4hEjKmNJnrhbqKrbTeOfheYCb5rSrBjwOnfbIi4wIvZDgW0kv
VuJuG9Rj8GN1v7pigKjkgmTJXHU98EK0qXynTZ3nvrmDhnseLFYq8h28kBzckmxg26R7M6bQcbMk
Cyfxi1ouabXpJEwHBJzR6Gg9xvRfEMhCHg1s7KyVuXIRrd68zG0vT3nkRxfVtylLDw8tXhM3b3BJ
JsyHzVrHU+aLfD5E0GlrWuCT2rVP6xZlhF2+UuwPbTbULrSl0meNSwgT6fJc9OkyXcydTyKDEryu
c+/j0rAJ9FhYkTktJkMl9o3r5gIkaEHfxX005on5FR5OqcigEdfcGD3AwicUjO5zdtrocSJ7vKL6
Rv2jNlVjHhnwT0AUC32ARptNyI5RYrPXOYn+zGoXfS60YGIc1MvPLI+8I1oWbp1YA6iz7dCEKpKj
5F3gBkYDcmEOhzORFpN1WovrWzdtOejGcX/S9ISSv7JH1iOo2L7ZMwJ9mGHr98ORqEa8jZYG7mec
TVmzcevV2kkEjalQS8r0gcVDwuugu+2SFUvLEfdW38asJd1RwuyZtmxC5lpnxFGYgZZlnVVGYnBr
U/RxBKmoxGurogxVUDQ2731FAgTBpV7eO5S0Ge7WMPD2hsP2DV6tvB+oW2OcxEZHqrLIxW1MV+2w
deGSFKFpNXzzi1/o79Ky8U9Dq4jvfKyIb2rhmaZ1GDmcfaJRTEaACks2XZeJz67Bl4TRpMpnVpsk
UzfO5HmPS972PTFlri8bithH2mN0Mcu9qq2Se1jXgpwusnjqtkXVjV8nS7Bk1dmc4HrsbAALBWpL
xD0rEQ8Yu/Nx58P7bra+lhv9xqdAayKBJ4piF3t1Rm5tckBF+7H5jWGXSfiXwM5rjKg8BqVd+Wao
YpBDgV5QobDx/aym1DFd+HAbp9ClTaQz3+gm8n4Ikwc1U2mM5QOWYG5oCFL6mZ8oOAeDTDmDsCCP
w6by08a9KEcJdZWDGXhQU2P54oizuJzXtPVrQ0Vv3GM22tpTPlmkcJ2FzMNmkR5IBVfZRrsl31nT
bBBTHxpg2GBFdyWY9xAzBYFbaH4YkrDjtZDVUxam3Yzgc6PmRZAtJ1JdHLupHu0t/UhkMOfFGZaw
t+IU914l3FOqp+2BXD1Z4NGM0IVBwNHTTc0jK8XkcpukySc6ZwoofOrKNUAy0RyNVuhqCU/q6IgI
ELUDozSEtpM9TVOTsviaaUmleWl034ZeAwOigGkiiU/JPIcMFHvGV6WyrzNj9G5GpjBYoXQDTA61
Vzs3bmc91F3NuSSFUL34ZTJd2L3L2p0VOT63XKgXuNSJubPVOCmyVIVGkHEUV7pyoVvhnkg/mn5R
19OCaXWnmlx74icHQswId7zXUCwpR5wFXiCjS+Ie1dazX2tQqmxRvvUByqDh3WlHRoaa0ZesdklJ
7Ah26YuXefJ9llmchdAafYltUsbPitPCdQTA82Lq5vyJV2s4NuMqrAuvxfVt6kbzWRG2oZBYS5FB
2wVSNhkVvJaqUBIxAklwj1eVEfbg4CAMx9rLvqJ2kEMvhtJgWDV5jPlmTRvBz0cEnpgej3kZ1m2F
0UMnOnMH1RDkfZ2skCaO+DFPaK4KgmzVRPdozhITJBCPOQ9y1GcFS8n+B0TuCYmxNsJfj/H641qB
yoj84rSAiIgWuefTAE3JKRICQZFhjyiCi0+FuY8KfJ16nfbpmLF2WkYOjCg7hniueOCvuyKzb/y+
945Mtgi0eFluQ8pNIBjxKFADe2x9JjKoLrEFq1QuLsK0FSWXjDH8j4qqwBc4k/WIn1FztZ1e2SwK
Dkdw+N3abOP3JkNvkNC08nO0k3Xr8XrE+7IeQCf56eKNITYgfoie6UaKwGmULX7GmVNoCya/Zfrj
ylsDDYUaCAgrhMJ6Z/3r2B3TEKdA2+8HYxiI6GslRriYu02Y+rW8ov4v68KG4vpdthBjCSgirq4E
CN3nsulHO0QlBIkEW7k91v2UUY0Zdy6hYjBQH5WI4hIqRDyU51m0dmF0fL0lyL0imza8/xL3jppV
C1czx0QVJBBXrlzdLRmBkJ0dOQnQa8KQZeyc89SVQKujrPWOk8za6wLhVoZw+ik5wvebu2Fu5gSo
rMXxvxlRkT6XvAkeUCoZjnC5AVbQCAibYaNF5VvsCfWVgCG/bs+orTdvIREbYB3ruw3vb/2lSnzO
rY0Jj5wVwH6QphFFYaRF9fW48A2B5K75fvIszd5yW+ebMMfIvzXqPNL4jhvvHqypoHFVAgOyO0Jx
nIUmjcei0UeOIMbQ4tw3F+kehFNJl4G0X/kh3bjce/pWW85X8E0JxndYY+ssq9iLtY5a99QcLOyv
Vp+wtpLICiYrwZTBO1E81FNLzVWr1mWKkAW7YWJrOo7Fge0YqNlslhs2Y+bnehlrz0PpzTc04Baw
rrI6H7e9AAaNDwpgDRLkCujkiJjNOyrVixSxzqIyM4MYT/iaRP/eMjBUB0oYSkCPS+lDWPQRwAHV
P+q54ypS/eAD/S1ozf9OKxRAl78Slxgd/nb/OqXFH71Q3z/mp7RkQ5nxPd4cFLZ915Z+90JZ1hfD
5R9cUhSTUOADrOqntPQDaaMbvi4sQAiW+S8rlGl84fPo8Gw8w+aYaoq/Iy39qcxHmCARMVTBRdTR
q5B5/qQt2R6ID2/hzlv4Y4fhnL/DvX3BHfoZUSXQ4s3h/Sbi0MjynmSsE9sK/wKKsgsEAjdujlcV
acW5/fti5V9CkP4nmuYEEtlfyJCoe79th65/Jb/a/fFxMdcP/PG4aK6JFAlbSDjoNLz6q3Xth3dO
cy1ARzhY1549B3quDqDtdy1SfHH4jyYPGlVLPDh8wp/eOUN8sd31gYG/4NDf7v8tLdLk4f+DKsgD
jNTleQ6hMh5bKOSravgHVbBMtZmMgWFsQK2BbBFRaKvXWMX9ofIpj+sQw5gIWjhnionBQKG5d1Bp
0ClLfZ0vUPY22c/G5GUQxsVbTJ53L4vu2mDYAMZc23iivjNJlOzJwN3UE0dFRgg/tM2/tVj95cP1
i5PzavyQ/SA/frt4bbrfdrCFeAHr6s9+z/+BD6QwsTZiwSSw5buGiX2SJ+bfP6D/+TZ/pH98Lv+v
H//jOTX5TD8tneILWEQfsLZuoiw6K/fu96dS/7HCISHz4Bi686+n0v+yPtqCoh/TpywLZtbfWsZ+
fSrRqm2brj2YyhC+MHaLP6G3VOxEMNj7F5w2jbu1x8JtZUhERUf4gT3PpZ9gfNUckzWjJK1ZnojQ
2uyckPuld9shwBRRYMmxaOQLdl9ZY2dL6eTZcEqAu71pATKL9//9a5yj/+Vu+J9V/yrf+/T9F4zb
9w/68dwwDvn9wQHAxv//+ahorv7F4Un1Gb5Qm2mAoPrnCqZ5zhfgbca6T7FUMnH5e6Q21sz1efgB
3lvnRTCo8f/auI0tlxpIKIN/el6aWSeal3mrB3+g4k2a5SnPoTJ7RnmKLRmZhvI6HGNTWZZ4KxqS
W71+HdmOod24Wpvl/8XReS3HjWtR9ItQxRxeO3dLrWjFF5Y8tglGMIAgia+/q+/LVM2MbclqEjhh
77XjfqOaoRnmLekRSLT2ir3MKK6+zDvsdsSWTMiwYiJLCANwSEgghyPMM7CdtH0MoTn0jA2WVxJo
g1IwfO2nxVwAJxEC/UDvu+KrCtqBsJ4BVIXcDjOO7EekD+5yBavpwrpIHdxWkJ/W4Y8zatPs1yZI
1/90YBK0xDkU4X1pGOPv4RgN3rFbatsoNuE6Z3ios1Fk1YYhauKc1jCgvWM6naUVvAQoFciBSGbT
zs6sjVsdECbb+zo3ffUAU2AsLmNRM8SDQFH0iqgMv9EfVi3ZCx8eZIC5nmK5w2vgyWtG8PL8QXLe
uneTPN8Fck5r4Jhr2sPFYBnD9ijs3vgK7U+a9t0DWWzojhmkEQyK/ypSJ5Kw18uICQhRSBp5Egmp
Nn9qmN36bm1k9DTaLFSIdFAZl/eBFcWRCV9iPnVa92e2Ru7ekpr9U2m4+3C7kKLc3PbRVjQ4zI8s
ORz0Wa77bjAmIBlEv44oh9zVfIVtUupttSAJ3LZOPUuiKAeBt9QE40XLQX3MjcSONa2ion5v4rsl
nZZwK2xsxwO5IdmO9QfZAWrMCBvgmFoha4/aHhnfcM+/DjjcqndgbqL8N+Kmw72NCManPc2L+FHU
crmdPXDtsONwXJ9ZpBGnBPolT++GBEHYb2cKmmOiXdY34CQw+aOrNF6Ak3CJ0lf4OzVwBLli5CK/
JN4hyBCPsFYKehy8M8wgmEmsAk1tOldPhIUM88apZPOdQNUiaNsrgy3sVuyOBFZggiLrjZzzykN6
7S8Dxl86L9B0q39e6mn4YIeu2i2p0TBEMg7NtyYZ5yeuAPA/YYdq0g63CHvRDXr517pdp/chCwOD
GBaDKwHN84h02+fj3KNn7FW299FryX1L0M1pXHMv2WmfKqJGhu3eu0Mj9hI4NECspoZfFVGWOndt
xR9xVwzxEKE7EvmNfybHFPlRJepEd/sGaUWLi9mo90g1rflpXLC3sOTsKZtxB14mITHJtN6ceX95
g8GotEt2wQ48inuEfcF4ClaGDTwT5Grf1hDDexM3kXxaZIUCbcj8/Rj742GstWWX2AXm7ww47iO1
RXPyQi0+YftWGbshy01jjKqv2rP1awpEYpvh2nB3WTrJg0LEw8M54ei7rfHGR2bNAZ+8bAk28aYM
SEM+dZrQuD6m8ppnSst9ikSFKUNG5PPW5iUblLYY/f1EIsmJQPlub8ip592f/Cq5Bh1BXM+wEQFC
6RBtyn+RTwBe7Zd1d4dvKVlOLO7G6rCKWFT7SRa+RDQh7Wm+iYS3SyYItSTdqL5CcyheXEAVH73J
1ZtevfljrdZ0VzUMlbGj63zrDx4DgTZXksnWiryN7HoVDuRwODD+zBIcLXLRJ1ND2z2S9BfBhCCr
q96IDlbbVIrknuVTeQWtzggTc/lwHU1qGDChS0aAS1iL3sXSVLvYbwiUIigN0hfqdCadGdnUbJLj
6yhhru+CJmnV0Xh+j8DoVsgapOg9jNnhBi2u8wcmkA1gTRV4B92J1vseAmtSeHL9jWmjODu2ZhQ4
/4zVwXZsbwwDFiURoUYzuqCQa5E5sCnj69yb8D1LOL5RfltDptG6ei6Bct4Ij8BlKLYs2RJ+eYMq
n2yXp1Amq8glNk4tLnOwWpvsXpCcDtVwHe9LQtRfFajfQz1iitoRcO++SMBpjy1EgHegZr34ZxsN
ohzDCkPxtW/yqOW8xfouvbXOYMGh896yb4XxwE1GqlGOhEnZ7H1sfMLkgjV1+qc+4ojZoOfDlDrP
np6f45Bl18lrke+PRRF+WyRM3ZavMTMwxSSQHhCbknYpl27ntjkfn89OAPWiYXkBykWQiVh4ZlhW
4nTj4iUi1efO+l1bsagFl8oIaGBvmKn4hrHI1HMUdrddmg/e0zgI9hTJHqzQppDBHtMMOPnkjX0x
qZnfYF14WPJb4EZ/R4RKn5JzqcewThgpDsb6iCYfT3GVJs1h5PUEW0NKHnJGzUOyKcGpP3Yhcx5S
SUtw71PAckJEZk4xfMa62yG1an3UnzWkp1HFeiZ/cGCfy+/U6jfznduX0A23r1eV+cmrbiv00ZAK
REThBEct5f917ka0ZCBuelgIXO9jiLLABZQJCjH9lfZTgKcSKttmGOKATDNPE1eHQw/wBd/akDXH
2QdhfYnjcH5ETpC0pDgKJOwLCgi+o4kznkpXS4AVLWtiTj5fyp0rtX+gTrIHRBjpHvYqZOwm6Buy
yRwyDw5B5ZpLMo6Lx89KRKRfTqTtbbSnG3QMCtpkv2sbLmgM+DJbD9zx7tPSODft1Yj/+JGaaeX4
K+vjbDU/rbwmPGZDjET4YxqcSEeG1SvuYrdJCYtjku2efEjM7dYQwopxnYuwZTS2iPotBeiw7Hvh
TCP4HALIghLVKIg3v3oQc1Oj0ujWPuIv1WJ9Ia+tas+Q/JlIUj6O85Erdz4LliLN1kVItedO4mNK
yfYidl2HiNHYXIzDpY+yVJ+7EN7QpgeJ81+L7IFwizgdwPUx5TMvU9XM9dVx0uqJzDxoHb7Xdsup
dXwVbhT6jGd2IB3g7olQt63bBuWHx3vOkjHgpn3LqtX55XSWbw0vRvrmMGJOtiyFyBmRRfKNqUJ8
lZB/umtmQJY9So6qGxAWaU3XlLgztQXCtvc8zzz1s224jFnTxOzXq7j4QHKf/26KLAD7r6cW/0CV
5cH9JDzc/IkV+FDMMODHhvCK0ZtoNf8Pf1K6seFStC+JCvvlSDA1VQkpy8En2g8HpmvlaCicnTO3
9T4Ef7ZA7fRXfFFOCPxttKh90Sr40QaRB741kdoS5QK33Hc3xfhFB7gTpPo6YmlgIAHs38B8WOZX
i0Dkjy2g7K1uywnZmoXQn8rtb8TemxqP1XAaPcPVYyc6Srdb3tZSZ91+DG3K44tTOD1kPtN7KIhD
es9HrAGNoqo8DbxUzxYv7Q+wXDC2cAtdZ1uR5AxQOKkQlPhiqupdOKOXZoEOo5MHP+YIL4LARPtE
MqOjzi3j7jIAUWz35Hul6m5weh+bgA9IkZBlCD6ZOtadN6OqKaP51zoF1Z8xHkeE8UstduM4GrEl
8jXBYotXnBJ81smr8dhbXdoFpviucpxWHQxppRWKfryTD6vNKE3qUSJwJw1kuKoa6TC1rsnGK1IX
9TMN4Dn2hEBj6V9dL/8NXyXXT2ErZXbRgG+P7OOyl4GnJzyqEN/ED/Rgogp2zZS0e4hBTv+yRCBk
nmsCKDkkAe8x8jZe0iPKAAwdvvXs4W+S90HejcgRkq2JUJ0esaksKNKHhv2/jJP5d9aK0L0sqecT
w9HDHN1MyqRvGkO3OBgSC+9DSi6QGCX6mE1khSr37mzkuBNlH/XbWc/gnyKuJABJOYGsBHU48PFM
nS4XOGozkMmwi4NNnDUVOdGLsS96GYHet8Im556oQAbmgQPgLkQi4xz6gBOfj4N0rqwu3ZDHwpvR
wkM7/lfUFTr/eY3CX1gHIjIG0Tk8lNPkF18Rti20PkFLAmkSEtb4VHU2DljXzr28xK2X/G50jQGO
lWB2iaEPBuzFNXs5buWoQBBbym+/bWdxx7WLiKrK4QM/EbXr/x1oEVs2WuWEcIU+4Yy1JJ6I3BT5
z4IFCUnuED2TpCqKA9sAaVifz8WVthMFEX+63ijFDgI/PAzX4lzbIg3uvTlp3bu1bDryykcl/nSe
nPxLMuVO9TuAemb+OHkGqajsBv+GmihmKs45an4jMljxgRHeYIZbnCwLcQq1PP8dV2HfbzQSkg9/
SXSwB8Al30VsWaOVnWqe2b/G7/ydyR2POs6DDdI/yGJdMxJlgGQ8huOZKf1mHO1l1zrEdkLsoyym
bS6Gxr+6qQhhIRRL3b8jdB2LXxCnjEQWn7jVCw7RZrg0TlRAhlA5PR/hzwkb4yWfHec6w3Od9t0y
YuVsMhCGEM18+UkI3pgfSZtafwWtdUilccXMCnVISvPgLaQkIGpTlLnob3QJLdyuOatpL1x2QsXl
8nd2dBdC1a4wdGGzJOpOEyGPlSB/mWzsvLtJ4r01JprOjVPY7j1g67PDUq+/CAEUyXM5tHbamCSc
eaZRbe7Y9lkKanI5y5sTsxig98G1Ouex34sN9JWAhTTQvyXKq1M8tMmxYN/NflfGQBuq7OouWQFg
grxt4TQNT+WYhXi32n7k0JnwpJWGEm4Xxk06sf+Zw6fIYn7ZDyz59CYJA99CcSqw8lTRAn8GBwLq
L5SW6ZVad/qiDJVAZqNanZx+Xe8xZqS38MAmxOYSgg08UD0XWJuSIYq3GXraHvBixxvdpqGqPyTP
QnvtQpeWYhlpeaHEWIoLFLO4QwC/rwf4dx6NMBv7LdO68pi143JuRFL9p6j5dxkbx9fFaTPnAd3j
uMcCFj1CWemvGI9bGoiliWnIV/TaUew02U/i1nQu6KnGRxXNrOeIR28voQqWh9lVy/Sl/DW/hMhh
sFStsbxLktHcTfVo/1i/juO9xqT4QFCOOS4ETULlxjkwbhMifJMdBlD70jJON+yjixQzcLro1wr1
AhIHNNvYolqgywSDy/GPDeXwlvmxiS7jLcNo21UOgX0DYRtvERnNrzfsyA2SgCrD2oAI6EwMCDOn
oF1/QrG6r4KwlPdiFfk2H6yw+xqg4lElHjtCFAkzpW3vUZR5pX2AasUnahMMyoC1RvysOgLjEzEo
5xOJZjb5ZFAaHGFyfoQrmRxTQNvpLi60OPAFx+Ss5eLvCdqTy/3kTWG2LcA9kUeMaJPtOZqIbVEO
CCgm9s5bpxvxBo8yE9VnWAo+OCdhJLqrCmr/Z7enin2iqU6yvyBw8898Duk5F57SSxoF6qX0Mnwp
msu/3VEH6vZRuQiLcHTXqbf3tONcbOM7A/CGpvvPjdCAfGphIuKQpiQKgJzW3a1V9a4VXevywo0W
fuMqd0DbGr9AWUHwIUFnyXoBdVFsvSJMnxMvGMg8robqlfVwH+2rdVGIQEbMFOy9IfmHK/ApJPeI
vs5Z3KpPG8RhD5WiyJ5yOy3xpqhHOp6Ui4QKmRv/ZFOTvC0pL9d+nIOVLDIZa2Ip15jQsNIT5idc
Qv/qRwK4O0z2h6CYzX82CLoaWTQhW7lOc5yNJv/IOzxhKGtn2DA4jRZAh4SlQ8ZUFjb8Gr42s3cD
s+cLghNcKuMDJXF84L5P3aOKcos0MgbhU2QNwt0+DJbh2QEf0O/sNIgCkUXLk+NqMbMHXqHhcDf3
UUgIJbTGR0ni0nWKsDu8Fm5KyAGPmP+TSw2fgCQJbxOWhOdc3HZNXn2kn3velvLIkqY6B3mcPYci
SZ4cH4vWblFTE50Qq1Q7HbrpJQ1RITI48NRhWVX1hravOTXNhCvd5jS9B/TX5Kmgc+m/myyp3Xcd
xbN3142MgTksAmjouT/r88RR1YBUvI0jkDamAKPVkGZH7sr0VZZWAJ0pawU8dKrtc6aJ6RIEyfEd
MW64Ymqi+U+x9qE21GnJL46EOQm4Z/y45kR8UVKBbWNF2f7puMx2dUt0/MZ4A926EANZDd4i0OMy
haRySFV2AeIde1vGie4VvZEJ932oOoA+AZHPw1us6256xBO+2H8KfetTwq20PpR2ZRoWtYzn5sZH
gJoJaT5QEsKT7ORMvB8KuX4/hDUJozvbRPOwB7ZZjw9x6WMIQo5ZXzuNwPONHOAAJSqxl2SSc0hF
RFTUBI9uu0JEzHy9aMBqBluXdWyCpm1AOkyA2HijmkL199JnO0K02oiM9ciT6gINBGXN9CGvaHJx
l8IcJJspfrhFXPmbITROtwHr2LZb6ADtfdR0SDDcecq2PlPKPyVTloptHP3vYZ6sA4+qBIZMkd+d
Ig/R/aFgSv3Iq7y+NeiOXjBqMgkYilkG9OSxIUhDrjX4bBUc1zYBwQpyG9x/JiAiYzMNPpc4qu6r
YrqdgtGIhc1deUD2M+rb5NR1SH5gucLtOUN3mPnz5Fx/9jkeoI0RiX7yvVW/yXp2KnTGpMOfE3/t
0m0fZMWvRpoBcgOgTRx1FqrpbhiaiIhg2WLYMo7zXY8VYb2a0AzwH+Nq5rfVTaZv0yWYixQKwkb6
Y74J4PlSWfgrYsolZJ7Uz9ObXDVnJrYkZ90DLUhOZF4hS1f499Yjx2mrnrNKENWarxKacFCnjN/A
OXN4L2mf/JSScctGId2D8xrX3aNXdfOxibr2mxSF/F5EzborCSDYg6OAWRXJlPmSiVBRMwMJT4UE
IbZdmYXfxLRx9Wfq4QgzTJP403GhJb4W9y0uipNpp/AcDW74aFTqfFfDbO75e3WP0vfEyUhL8Joi
e/7YSldM0FNF+LdNVA37FWIgbuaoO6Isz/8WYxK8kRzcymu7qAX+27xmH2VTt895K8pTpnVLc50O
4wVyb1Ztc0+AS3bg4zYbNc4Q21pBbBqzLJQ8N9tE8p9f2+B3X4nxjOQKKRZxNj2GzgIgQbUCVesD
4km36Wx0eXAjq749hvG8RrFyn4eMjArUM1YFl8JPQniDkJMIW24LN9k15GSedGLcfpeij3WAzKXW
P2iv8+pjHRgM7xlufn9XoyDi8ldqpbZ3A5neZasffbRRJoIt8O2Z0Z9XinsowH38l0EjIKUMy0ax
FR6EvEODFeTK/QsBU6o5Pc4LNa8vlu4h7+sw2DCOzedDv0aaeYLwiWemV4eTuoqeV26K8meDe9rD
20gAzR7ZdVTQRmiPcXvi1U9qnabPbPXyX2h6o4JjS7KICIc5AWbvrt70FEjUoomh6Fu2tgsapmu1
LIonQ2DIcyi5L25peijEh3GVzj/OvewTBWakLlFcJlfcp94TE3Y+Ar8RpyFXQb/zXD9CjpcF3iUs
cMx9xbJOfqYwrq/k3Mf7sKr6z7QDE40cN6FCtcIkJ9dvZmAUFJ7NAU0kY0ucAnN74qDBoFyNpFG7
uKdR/WpZPUbQdp/rhXDji+iTJiCYvkt+CAfy3H1NAAu3DOCvXdFlRHUFTP1ZNCGO70gEiLeGvHhE
KrqPlk1VVQl3C9ScZEtQ3XhL8/WS5VXHeXVsyIm74BAef6xdeXmDyp/w+UUi2aVS+KcwFSmuwUgU
8CQy1aCEnMZvwul2CoIX3uz8YAiudbFu6/KMU+fGWpyH9dAlvvg7+SvjFIR9TLWKgaEMbfYECa3R
wFGo99ffCUXOfeGMglmv6JZH19TBf7k3qZPtxfTCubIAtK+b7JAZkd3CxCEpxyxv5HEse0zWtmVQ
sA9BIBAYvXblC5EfZbw3PkS0Qz84jAlsTRLmkjj124CBeNeMfvrPKbXzkiuCV+vcAmwuTdp9FNo1
zKwa0VR7VH3h85gIwl8YUjr/hiBar4zOfXXxDfp7nsdVL5yGdaBOfZoj8qTRsaThrEzeYMykGJUA
/udPcSdhetVrOi53Ej6nJGFK6Uc/FV7yq/V8v8eg0aHCy/lP0RPakvTIuMNPjmsR97T2KpzvdBAi
Rc4ToGvHBNzktgwwfZAJAHhlN7B2Aa+gEWkedcLLwiGcse6KMA4fHDMl/pdMlz7eI8dHzF5ix+x2
yhV+cENnlu6OiaeeiBDh+rsbCqdBvAriu0anjl6OEnPtwuA6UyP/l9mkLx7qwQB0Cjr4Z7jcYLHv
4pYHkSOvkh9p0I8sYISZXv2uNPCUkLjsaCjpuopAwFXnMgm22EXLV1nJGQwugnBq3jIxuwiFwZ6e
kNQrokN6x+6SRoXMpIVfht4G5ldGzOaCsg+PvCCjA1ZszXR3GwHAOc68/a8WSysWV76+2aymHYZt
rEXOkwwGOQXtUhJs1Mef/N6JaAu/Oy8Js1d2S9OP9bT34aTj+ispb2uqALsQYEmEmsDhO98GVEgY
gC9l1Nv6HW/uLO6TuJX9cxjkbD0xT3sRi7pI/RJVFz1HgzKEvpYBfDdrxxgMQY9rlRpSdc9tmoj4
1OE0Eses6cxNT9HF01c2Zp76DnIiXf9aGKUrB1FM+x+4Rdke+qqr6mc/nROgDzJ1C279Ss9/hjbt
zNZmU5DsiZMpo+3CBo9tJlh1sV0heP/HnIpxGQXL/NNpH3+H4se5cYN4vmbIeeXDClsBsy1rBjpo
OXHD+2Pr7hOCD+qvaOyjH0+vNGcpBKMTTr7hN7kiOiGZeOrGGyiqAlQ4MCbPz/Th/mUqvanYhpHH
kqP1IPBh8YqvddQu6D/XKUTumRj1yL6B1FksDWTOc9HEA1OeCH4w3+QNLsVUY3pDeZDZi2NUcwQc
sURgY7qUNSWBXtCafKs7c/W8gvgolwnjeCD16zZbZ+7xVlQeT6nNzfQPa4n1LqNplbzwoQZ3LBtQ
V/fNIKYdok8L5LkOG/fXEkHhvMyq72+38qq+MjbzzEn/P3C/facWEYBHaM8yz9P82qrG26PZWD/x
5NEYQbQc5aXmtDDnpS9m90wynzxHvVgjtnXMKfykmavfDNfFHgKKt4AE6bzgGE2qutrQLxaaI8Kq
qklD0PRHevmBoe2dqFOgaVEtcKBJ3uokDg0E9j7YTw44hoKqUxE/RouQdX08/kL6v5IxVxPWch2E
O9dnNxLLNlyMu59r17ljI9t9rLqKeXsXs6YrWUu9e3XnwX2pAtCjN0ZUSR28rmG0Qxs77pwhmKut
s7T1m14c4VgoIVm4q9kO4VtDJ/S5qKq/oxRncbYE+OVqyt2ofvOS1f44k7S8PygW3rn3gP+mbCia
4n4hOcS6J4obZ3YAGTCL/iRgTxaHpvb76NHSXdHZx6NC0quGqXilU41xgMSUfqcsZ6YDtSttjP0e
R+uH6451UVfc59PSTHvqiDLFD5tJurj7ZvKSudwHQ2fEeLAESEXpsVRRitM1JqZ5F4KT18Fv7K3C
xyKB3fKqmXaaZ0dyT9hdPo1NTtKOKmTMtFJ39hIMbgDeA4tkON1JU+tE7VXuBl57lryZ82cVFrn3
pJSJi8+oyODqby0+KzQcvBlQeDHFOuLBAwlLtkvUG3gKKsxXLJtl5Ryt6/QMvNnTpF/eOKVKA2yi
iypwHzndfOPojChYyLEB8Z0xmD7MwdQhwSmXYXztWcBgheHVlOUvpPg5Gi9Ak8zsL0p2olq2KgwD
vZJdMiswE8bWhZA7b6DeA8zFUBpT083ueCILhArvAf5mrH63PDVU+etiFXFBotAUxbHHLInHJQjn
+zqjWmDBxLKMFoEZdv/ULEQdPGEIK5t+2/ckQ0NXQpYT75bACcyEvbPOyxLjFmO2k6B3VRsXW+FU
HXPwGhTJoMkYwyXNqqeTZGQNpp38ruKu8lQvHzk5NPU0q13WgY2uCGRBwTYqLAz8GMcQuqzbYxzy
5rkecQu3elbVBbxEp8S2KLSJ/6ogHuI3LJN+fk8j2zdQMciJ2JEpFweEgAyxhb451VyPTpa4mveP
+fK7EmWj98no1+2eZT+HWxsiHTl3fe5WDwzSfGKX9DCDG5eJzo6qztL0L2lnQOjxn9JMqxP+T+Xv
yMZe03BLUOJNDqRySVu/Z3k1x4RX4ZXA3jMLZoKsifOUQkKCqVhp5eqy9E8k6cjxDgGZhukf0RRT
OqMfKf4MJbuxW7HejjCrLIlgXnisF0j7M+q+LnftK6mVfnhESsMunkpJB85RMo0BSb4iMRmIjev9
sN3EFrXLVsVtabY6CfR0w7mSL4cFOJPxme2FVqc4BapOfpxy/P1Q1QZ075BXjKPAgqzJ0RkwRWRH
zobZAcXr8BLtRtGzDq6JtZ3/soKph/wA6EHkB/5+4XCG3OiMz/NcLM6/MskEs23eiu53nwsWK//C
goA4FoNtG7DEoli2KcJ+TOZlg1nGybmJnJAb9JbFKAbxd1j6EWATjq7qWKMvGQ6CJJeZkTCjYJZy
zPU2Xb7W04NPDBjLWW+Qy8UkawS1CwMRvA7rVulT6qct1ygQQRF227GbS/Xaw5RN/4kxgmYuB+Io
7+uioUINMxxPbIwL6QFgIgwIwyvTLPcur0bhsUoNh/jfSLwdVtrCaSH9MFweq11lPY8orBoH8NWo
oP3leDTL8IbctP5dLo5Wh1WvKNXHDXP3mlnSBplN7qqzXVAi/JqA8mSaHE8RlnhDe+EdTM+iYD+R
lkUshlJdukcbNuWfqqYIOgdSLOL7tiOIziMXdvzF8djhe57rrnonzG8dHsYeGyvJpqObG3J+CHO/
S5uFOGdG0h7xW1PBWcdtMYEcuzUTiYdtNi86tc+8RNpDOuZOsKuHehVclVYuP0k05t4XuK4hvGcQ
RfG8SR2ugNc6iER9bGkeBKhptxstbkU7lrbmxIpZJLMVTFO2qA56n5qUlsnpIob5TQObWbQOfL1D
bPEG9fuJsje9MMtR+kxMYmg/AdRB0e1FNgkHLdXQp7vOrN1yRqfj9VczBWHyj3+uNFpOADr3IcE1
0hNyQRZse1nUzeeJ5ZknktYnS8hiKMmBOICcW7ID4sSqfiGqI98SykqXwJkoIhgm3MOGrsKvZ6wn
bcaP5qFlfZV+RK3qV7gpkVlH8vhyv7mMSBeyo+dyVj8tEf9yih0H3PSmdAibHjek4yTUWKlEQfCE
dd/vtzYY8oGhzuoN2Tmac9UcavgqzSsA89Z/4fxAVHFkz26bl7JqZL2DYaQ5zse6adb7XCTGofY2
BeG2LkyD6T2otVB/TSOd/G/U9VP1woms2ER1wZjtBs4a734Qug8ODCor/U4LluQnmzNh+olhL8Qk
JnjMph55yOf+zS5divOTnD7gDJOUmsAQd8ZwSonJ/myNbOHe+GXx2nyuhWKLuuItze3FYsQKD4H2
KvdfEC8dpkVHJ89wkjnv2LE8xrnxAJt7Zcg3+ViuTRaQYrG4MGzOTWym5RBp7RBHyDiwNz+mczGa
0c2HU8bzNLldxeJ0hfx8xxhEmh4FF1r/x9UmfE4gnBLe3/9Al1ljHs2klvo/8hhoChlDFUpH2xqU
gvLv3aQKAYTC5eq2Rd9POEwrpyQQG36e2BPsOLGL8gBcCxxMTaBfAlnbzjvOt/X8q1eppDvJiZsU
LQ40E09u2nRoy6/IWGjw+6SYUWtu0GkYuxwqhz3PcsP/9P41D90peKCLInEGrQzCjSeFrg++SIV0
qzohPwGM3nCH55+Z561zte90s+as9M0YUazi00zIRwgmvmiKoO65BCMUbWL4H+xYwMWSNdQ3b2Hg
Ejk+2NH/I2c5fAHTC54bIaN540uh76e+g4AZQthot+3gQJoVQMAQ7MJNSSZUEfDNjlkSJnY/JI1P
q03q4qT3EBgdRYZJZeRL5vkDNN1MV81fbRj7PaLl8uYvbyIHhfunzwNgKWNMn0fWUhY1RySTEw+t
rUDk0dI6wXoPNCR4wKNbHIasJ46mxPDKgqNCMOe4maGvJOWLybAbDE8teQWnLOnZoQ+6lyfb2uFh
QRfWbFpXQ2AB5r7TYAbggpWzfQlI8H2U8Cgsq5i+/Boq8hkK40eX0L8xNZd08EmBFeIrigJ+O3Z7
zgl4I+8diTa7IpLOD+VmQOBn6N65fBpbx3Qko4KBSQ+TYulHTm8AEDisd8JiZdyiL/afWtOYRymF
8OArTOR7iSrDikfx8ACyq915EGCuhE05LI6ZQZ9VYppXsPiwm5Y2fvFAlG2MJRJqy6jW62m6VwR+
nBDvLZ3xnmze6TNGRkweRtEe46bLMbQkxXbO5vEiUhdjrpMP3StNE/BSmgvJUjZtM+IBekH6rdfF
WwaO9SegTdbKcbv8c+I8Wh9Z7eRUaEMdnEiWlH/GccYqHfKM305L6f1XB3ZYt6CDCI+IViK6+fWI
OyF88laExUMy+eU3YBeULcQOhG8IZtFlBGtEdWAm/zxEbQJzWmb3HiwQ0h9zhCkeEGA+4QF3K+dr
h9hSTUhoAOgPiCYHcDBd2eynsPZO5f+1uYzVAbusS+1tuBScB3+h7QQvkcVPknDVeKuqefjl6BDd
Lt+wvPrVMntYWnkQ86FuriBCQOuTH4HQhQwLn6VobDvSioUHOmIYLIFC6/oQAcjcsnsjDQJoyt5t
NVIcLhWPR6NfIJESmrpF6JMQwT330bFak5xtGyGlXHrME9kKM+oua/byW+lXBZ36ghw+lCZAd8vQ
5DhEMvhilFUd/LFcjn5iwWYPgmHhFLjMCeayOC9oMh7XuG0vayqp1ksTWeaTqFj1vWd5TWnumtda
sLRnYpDYcBf3YX0HVZBuF8LiRkpaxu3McpdBpWzQeEUVQcHKVixngcctCAlgC9pD5jE3wiXnjXs2
heEtILLyiSgP2FJUa5/shNeRf0UzT9ImqTTnwq/Gk3EqSAs9w9lzxtlznjRouthW+ix7ppJ120x3
Bf/xE/Fs+1pMNKeJDfyd0UyF6RkSeSoaf37s54ocoESm1/9xdB7bbStbEP0irIXQjQamzKRIBSvY
0gTLlq+RQ3cjf/3bfNMbbJFCOH2qahetZBO2LyBIj944sYN2w5BqvzrGUhZIR5xocXUuiZrFH5cN
DyCgOFSdOC9+W9wb5Jr1vU2c6s0t+/adFpr44s/G31fWQxiFoZyemFpRNZIxk6AqhuhDVRNDJlVW
IqWi5tqxOrkOU2Fb5BvPu07UVdxy7Cy/Iq2Vvzd1CceqDiOiOQQcopPoYzBBGYSUC/EB7kJvqOsn
U/UYiiJeMpngcoch4WVXg50lP/QVYOl5jKi5FThetgx+ebOJzNw/lih6v5oAM/+sJFxldj4HQ4sy
Amrsa6py++aT67l8yBMa27b0Zom9cQBGdVWinA3yQfjY83LC24nOyVsCTeoURmQ1WIz2yRur6PU6
cEL/1btUkKFqU06ImTTdBC3bwZRw8jZLqvE57qIVisS9rYo17UEGd5QDI+o1rtZ+J9ZqBQHrMTg/
W3qtDBECXby2KpqeFb+H7b00OT14PHP+W/Cydnt/5Wylscr9Zv6Kl1NDh8muBa30oyHYcQJjxuF2
U4eUkK96zn8WvGc/oQfmYPNKp2Nugg4KgT6eOFQDbsh349SPSPmh/O5MkrxmnRHsShhc2LRYHfun
ANWj2i6dHeEVIwrQA4W29czBaeI8IOt3i1f4IeiC+G2I/F6eLbus43Dv/Xlasbl4Gzpg5/c0adzH
lJgLAkUXv3jskM4u2IFzi5DQbdjcR95hSVwQ5eyb/8OAKeXzPNv+lQ2kdQ5prod4NzC7TtyjKevL
dYE6vktsNQL0qxuYCet4zkLpXHj/F+bNFHUQg8B1dXsuLEbdfadIfyt8mP6mre6d13NOY9FhGSVQ
HeS88PHesBHg2/Lsn1HE3vvdERERjFmzc5tk9T5Py6Y+ujrOlmPqJ+76q+47VbCTnPn/T3zxVbBj
fyaGv+mc+chqVY4OiLKP28ed6btzCuXm537BK713RFzZCb2jFQyDWWyL5gk67zixoIyL8iVx0R7u
J3wvgRwhYQuDyXXTOHjgdTcJnsaUraKoLgPEJTjBPpYR9sX5zoUYhQ25Xkn4+9s2xv7OxDj37MyC
ReZXUG4ZVgR0wgnBmP/6J0bymmmlHPTwwAQWJ5tuCINnOcNPf4FFLVwo15GJzrB9M8EBkmfhhbcg
ZY9ywAGSKGIEO51GdMvMzjTjXwY6Ba8tlab6yBwvyTDWYZ8/gJ6EXF32AxA1xfkPLyKh+E+RKw6K
URvIg0Orc/8X7PQAAr7R/YVnl/PbZdTQu0UOfHqnZfiB815yc2keIhuIo+WAiTNdaDouhMpOyTyt
sEXqHOD6PTCyFm4vPrtea/0zynIcDYT+AcpkxvFZjjoRgizvKUZgxZI2f6DQtCw2Ca3POA9nP9H6
IQcGo94ywddwlP4a63/1OJYO1gG+f2ZVzWP/FPdWqy92tdOBZQam11qpOONV0lXlh10oSTzGEyrt
rk8beUjx+OpvMjVdz9t6Cb0fHbTZ/Ir4MjRsGWarvF09AwY5L31GqGnvDj1Jt60EgyfPbCHNG4dS
PyP0UTYXLw7LDG86JJPnbG6o6tt0ydRiqdK8/z9ofFbBrltIKnxLz7CuLBVFUcmKgr6wQUtFD3Db
p4eUGcTpmKAsT6idO9F6aygCTOg6dRT7yIZ8BcgM29FqG0zJE+qoc5C9KUHzpBV2ddetf6fryJl1
zdmhUGcgEzoL5uaHGpuZAryiCinzbGx8yry8PQyDW85Xh+Ur8cysrHJKx7SdvmMpwaslRVI/dLMo
1EuC/eY/DMhTcQ77mhrpueIFfY/HEb5o0/S7tsLy4daSNd7shichw+K/ArbZBXEtpKw6dpcr7t//
XEtN/XosVB40n7D+yNCx/pL1dAjxqYJtEKviZ4aV0/Hg08BmHrFYtRmciKVJv/UqIA4OjrLBsJto
mCXwRuTOnoIlS0IIsa108J9zpIvd0yA4ylKUVxv3UNcicbDB+OPMOZgIFdasMoqr/JlKy8k/1vHa
17+cvltQ4bSJ1/IwzipfvnLXFWpTMrZ327r2R9JaYOG47lTb/7eqmKy+XzeQ3XmAYMhhd75i2MmA
38UjZVi7EHqa5bRnTPPd0foxP+CLVuQ74rSXzjtZj9ivGWamMf7bIT6ut66knWJjphwPy4IFrLxl
TQamC75sWbCyXHvbHl3BFmYP/uAOLE5tFaND47yfT7mBNtdvFyubPxp+b9xfJtDuWbKbQr+2F+nU
d+S1LdxWuRgD1lLU8hV6yLAsD6FyQMDD0TfD6u90wuYbc8pUNfNjZklrtVsEQqEVFp5eCAI87MEb
iHsebmA2nS5dwPm6/Ayt7exrMKQ0IoZElLmMmV5CGqoaByzSuSx78b3yTdEwguM0nfeSelLz2Rhs
BxtJOxrDdYCKuWyMomz9PGQq6MwBSl/T77MRzja3RC2W5slrxcRfO/hgOm/90M3Oi9tmRSjeWVYV
EI0ik8XHXLBc54QkeoM7epGt0ZDjCZRdU1zKfbKrSJDW//oy8/xvD2oZ5+dGY/h16Rfb0VlsXiBW
pcGFgy/tab5isfNCsxF+1NYP3Olhzvl6Xg3L8HkvcL4OtFWW4ixLLFAbt73vp/Q0uwfPsCDFHQ9c
m6dS154dMlcPPJPSbTSiTV3w6eMi7NLxu0RV3JV4kYKdz8BEpmkqLipLJvdg4kbQXKC8K8Q1cnSm
63kG7W1Q0Fwis2HyKAsXwvISJZUm74uPJZvOXZdJZ+vz85XkIpzw71q09zZ4aYov5UDuH6d1gRAX
1Ap0fsgig4sUoDRVaVl4T6pCgYIUFIEOKqbh0FU9aGNV8QvYSzH0N1MRe+Sh0DYvWGCTi9/J9nXB
GptwmjQzbWmB/tVbpIFd67diMw4pSV6E2m56ChwKSqhrDz3sTzhghzN+i/WhDAJCJXhxq4ygGK9J
VsRsCMbNWMdtcdQg+PlHJY3uBkrRUxlbDmH97OfPbPfD9kG0yciV7075i5Qx3CxJrvzmazwpHKKR
TQMk0XHL8s+6T82AkHqXPnGsQ+R2fnRgqgi7ViaANTnU/ialG73hxralew6y1o/2NcEYfWhC9Pmt
SjI42pQg/gy8gsa3eIg8zjAlSlqF2dx5DNeKLosBF9te5Enr7uBe8czQbFy3OYApChQim3aHRnjZ
cFut4BRH1M2u2BVKpCiCRHQcsVjt4s85c7o3RTVauh1I5/Ac1Ildz3UgR+/Iy2T6vbRkDcjg4NLp
KCh+9+OF0g64zQ2uMjJI5mHEwUUQdI0pChupfu6qWZxZ9gbZIbGURAZOdudtI4N/hBPccsLFw/Jf
JknsPmgVjz8gdEl7VnId37wpVCxZnKE4yi7J2oMbc5481KoXJ5sX/szx2avFk2WT8tzQq3jRYtLy
UaveXIqKpKDMmKqpYJnPdMXH56m34VnCbvxW0KLYT2Ssx4Uou2dOx/y6IDcNtdmHJDu+1ZAWJ+g/
6sStklGGk00MYJal2yVfONudPWIhBDVLs8a3zmASPGlQktnBDRbmtzpz0EkdnK3YZZIJYR06oTwq
nZm9mzOn8tIc9X99OnO05Qwfsvlb6a2jqKh7KNjLczdDuP6MM2SbV6/G67RLRsvCQxBpI7+RIRvz
nvY5NDT9setVPu0AcCL19mnH1DSWfrH3JRYCtgXxcG7paKK8gXHg1dDp99EFOmH/BdKa8bKrNZO7
78ZAY+kQ7FCQsBDkQfiyeBSvbud5aaDnpVROtoMzPCdOURzW0qkvy5iY/SRGfEcDlWc14cetA66B
kMdo+scF9OCl57bTnDhB6u+8Edo7LMV7uWmg9GGRfv2kueagBXbeLvLdnFK+irpOD1+vg8/fwbsZ
sjSnZ3Lug/eBBxPM016JYxY52JvyfASkO+t0YAMcVLiKWPS07tlEfQG139ExtoIh6Y4r8tfFwZrD
7D0QAD7ghsHgvNLlc/NzYFPbmkgi0aXCxxSYudQzbfwhlMspxyBO3noaIqYMX8Q7wOWUZbuTdyiD
kj1Z5iXOX4Li2RFaefYlDZ7czZq4wdkf7h2rDQxVtfHZJrJjCZIvQa7oA57Y4GwNrqkLCbP2kMmB
cgwIgsVnTxn8q/RlvuIQQKX40I43n60WXnBoUIs4GeZ+TMEhak+3l3lW/XWGIXzWyepUp5oIsLtt
AqDwfldO37UmNygIPb40S1fuatzMDRDcGV9D59R0PaDQnjVi7nMBz/W574Mq+ZGjij51A/oLdoaQ
s1SJ4YhFfkPXlT/aVO4bjn/tJvewz1LdwwFwgl71HU6UN/1umja5oiZwlzVNoAIOIWlIGJsV16kv
cK3Vmx7b6dNQt31B6B0rhLPMSIY8DYq3TLtNcRoSN9x7aEIMP4O/Q0yeWZdhji5clbwK6XEA7olm
YQSjLujfZGzvwk9l1w+6NuWhSngFDM1AyDDTwUIXEr6B1wXmYEHzW+8ejYVKz2PzXt1pCFp8R85K
HMylHF172j5RKZGH+7TlsbHVhdOwBWHkuJEw7syODWbyCPXOfEwa+NMm7GXGF5RQ9hFVbLj8hnnD
9JXcTmE5/uDQm0U31VM5VrcmuEa+mYsLvVh1fNAt2j3s2o50kgvWUf9EJikYUFHpzHkOzNwcCA7V
2HiRV6mpxraKWYFEgHtLuD70CefB8BsfQfVg1SLveRCgkdkaS7Xzk7EdoSjnij1BIR7xelTpJhP0
7J7TubV0yhcUUQUwfDeszZcz/zp4DCjaAtLQsAS8KBbQ3o2mKP9xir3s4gS2PoEI7H5xdm3666Lj
eTlP3UgZCJZcduObSImJtJbSKVty+A6X/n5YBT5J1qu17khP6AyOWAZu+S+3DaeLbpbmH/iqRGxw
ymhCr0DeeT/RbOxfEo+x4m1SvcugIOIU2mvdJTm5gBJlqx41Xgisk8Wpikz57IhWpMe6vqctJ28i
RuWRrNPvNlvW3N2AfAtxl9WLJ7u/hKb0A4QPS/WIwre9s9YNYSFgWa32eLiZRlx/7PWRBBvlXCAH
SobBerAn9LuYTA2wkB1v7emJ4dWYX2RGSJ5jUAvac8TsFJ1WMaaXdXHmL5pJFtYvbo1LKKbKeCHx
83JfIk+/6BmC4QpAmCb6IfHLz2Jhf0E1Tb6+ezhquKLReHEvJpzHHv2shmBbEmfAJBcG+cnUyo/A
i/bjAx8R+gInBPMPFn7y7q+eZZ+scfwVVe4LhB4PJgEmTHp/Ren36qjQRJIKtECXktPAOpMSQ8Rf
NN7Jj+xL108ejjkaDqfyIEWaID2L4I7iSekGieljDLMn2wXNiPkuWl1oE7YSgRU76OZJfFz93Pzx
w6F7oZtqpTqrEiwduRRQ/itMpi8UmoY/mnubEkHBYdc3iweOb+z2PF/oZPcjvLr0N0XzmxyxY8i1
6I946WL9IwLAmz1kKsu6Y8ALoGDrSmvPeZIgPPYpHcvTDnnJv9oalcohG3Nug8wl8KbahaXvhHoT
s/4NLB8MusTwlGC1u1DrUX07IGR+mQwQAS+tMSGoHOGyqckaHdzRvT82M1gOHDhEi+KTO4fQShqS
50JQCEXywm4nxzc1TYorcRIQMORjrJsP+H4HvruWuMTCn8t9L/nQLfLCbkiHiCqZJJpVzaoCxo5D
dp6J6YhfY/mtEjudjB6BCjDOwrcR9xwUrObpP27Ehkq0MO0fOVb6wWaIBF1a+CL/Tt4suZ5YtG4M
WO/j2o79DUcL4i4FMpRKu0X3BKfYOUsIwUc9U9PGYNyy4Et9xMs934vz2veSzHS24lYtIhR/Vjt9
ux/7kO+14iSwd0kn/HJT7s1/i9tZ98tZsEz6/YrR21typnJyyfVuVKN+InQUna3nskQqIXZzikpd
idCVwlQsq3VmZ9NM2x4v96vhTHOyOhs5zWRNcczZCGPmlwum0M4YxzlVymOu0JK8/gF8LwVUq2Yn
Trw65DcrbSQZn8qVq4x/TLrFTnx9VVw/mrGxN7rtyyu+IQJmVUIlCjwTAsVQvwmn6ZSoiYr6+sJx
U+yJhER/gaqSSDVWBFtcOCbZT5amwBLgRkwK0E4YOEkavMlaBt1H0WUCSSlSE3Xuga5OUnUEccvM
VjwXIoLyiMVNaIqNCqB103UDQIBjDWhthQBQvXmmlxGCKr89pHhUhtMYKJoBPNV4ELX7IItPNavk
dl+BZ8H6olDVycKOYaw97NxTRj7Ih6SC2Cyr9Ng52vWeyZkO420gT/JUZyXn3mhiyf/sKouDH5Ok
wNWArnb0qBZm2cdv3tlExFc1/I9+3hZFsT5BG7f8ESFBHgLVP2fEsjfmTMyMQmRh/YCtOZ+u7rCU
GPSmwS+OdddHFBtE0rFX4OaxdzWrGwrUSh/TfdJDJpYsb35iVi2+5rgcO7yFEeZY3kXdu3E4R7m8
u4Gbrvjy7HGiqAjygSePZGRZPlLNPpJ97WaMiX7xUA5J+ZlPlfobRCJ8qdJY+rfVq6f8gfMARkbe
7nO9y9glsHhl9/zYwJr5joIqf7L8Ol+wsPeEvFVVRGhiPpDybTgILzmDfvGDF4UXOdgHfm/gM7AT
B3feEGLYhhOeF8QLmr5WlxMZVG1Gb19tkBtGHIYpo+lsaIhjOzMfEv7A/yra6FtUcydO9yrNB84C
xiPKWGR9HB2WnImP1AsWkw81Y1c/RgmGlz2tuPF5GYroGIise2oHnQ98NcBFdvw0PZEizHln20yL
2U7LOvyk6b37F1Kv3u6qJSTK3IRMaBtVDpRv0JtbbWcq29stVYLp9c6ZHx/ndKUzLQlaHKeqNSjK
UaZYZCcJFvbbGqXVi6O6St2cNcDJIrlo1dGZMnvxVzob28ULL1UQJd/w6Mf7Uzi06kG2WNZuMK9q
arpdV6sd9t2KUtKqd5+qvDE7JMvkpW1n+1ZiKbZUu2P5eoCUnkYQk1aBRFdi9QtXQ15qG9c0P0K6
rNmbpey0p69h4Auq7kHOBIu7pF/vhAo/PaXwpweSQDWF5TC6T3JoANbPPvWcCNr+L8T6CF91yeQA
XZzSJgwYuv/hcKIXW079UXReCrmeULUWUnB6FK+LGJL4CXMEJ7quJeZ7i8lfrKz6nWBXj+QRwOKi
hfsezrrL5Ljgex0fU9XWSSI//Ky8OSjeTGMbAK9UUPgFcazYZz5u+byo5R4Y4y1dYN4baR4eDFgc
fP/BG+LosUzGeWdzSwmxYbfCjwsb7xWLfzy84M5XHNKhuPODssVDqYB/pl9AVq76gbxoOQrOOIQD
+K2Y8p/LaCfeg7pz4FAjIk3xph/d6GGaUvg+bdbiqCCSD7tXyyjhiJgDYPjridEeVFS58uboHpcK
WSgryQgM9YqMtWFHRBP0BpKUj90qDtx8o9Ww3LhR9F5KC6OomuNd5cfY33N3GI6rw0ZxU2sBRYhm
zTI54NaQl2JhHvep17nWBDsIVSxB+kJut8Nf4DEkhJw7b1Xih78BUupGMC+QU3n2HUIlJ4BRJAZA
HxAEbjcDtv6KMCX1HuOtVHHj7xU5KLMb2bODfPCWKb8OnCCyYx30rLyLkfXXpi2DfDwGrUMeuOi1
upamdacvYjIyeNfkr35ryQ+ambopqLzhIUgI2kJY05N3f+GocI/bncZj9rjuehbsizaL11f9xQsp
qqUhWNAYHKTYKwHtCHSOZl7k1zBPoXdKe8WBG68TCkdmQ94bbtEMy98lKrtXg8AFBhhNAzMhDaol
i/ulKUv1r+qbtviJAOGmJ5wNRf1/4RuviA5nykQ8WZhDRJmquyllJ8TOQgePkNeVPgsmChRpv7P1
ejAYurj1BcmWyJ3q+IFD8DryWaP1d8hR9toOuflJnYzNn6Fwq0eWQ2u5M6OJDDwe1C/q5XXu/FdP
xnj4c5S5IGLyJEMbdK6VWuc9Fs+KwKjC4ewV/ckAnN4BE2phf2BgL3CRtsJ/d4Ya7xf18+o3gIL7
wW2ij6b4tLE3I0oueNuGeWagDrk1IJuj48CX4RHi++SYP/DU4vwC08Wj+QD3CZeoZn1Lr6I7rcNp
vhOXx4rF8s+gbFirsFgsWRDJKcHiVK9X+hVnsF4aF9WOD9+Sw01i9jJDgfhtDDcfkYsfZVzkRzum
dQeAbWIt0XmT055HsOzzRup0jOHgEEl9GprF718cTyWYJMMwxzVq+U/C3LsbX3r7wq08v8Bi8i7F
WFfPcprUuqG9UX6z4Y9ueMX7XTWD/SWFwmQJug179x3lZcNfvh7uG5H8roNmK5G1C3vh/DPoYiU3
ROqDx472koDVyVyX8g8CPyapBG2NTgpRPgV1qwit+GL+gkIS39IS/+R+JW7iktJ0l+MsmBqOc+0k
AkhLp+W+Wgr3w+KnZ6EoBMS+FB9wf+JGU8Dhuiyv8SZhmqgvq5zsVRfV+GYi7MMkStKpOsLAmcqd
pMPabCA3NT9WzstbOWXVo0H4njexF8ktZOMVXATeNIVp8Nhj1tk7HPX/4/YnFeVYn+nLIw0KsGqI
kjMd7nN0GkqNyk7wa33v1nGaj2EtHPGjNAXaXYp5tdqGMQyXDW6ukHV8BEbhk3j5yg1r0zB+oWQQ
hi0H8+5nxA8+A7twecLVjBSXMMwSsrGZwwJUzPTZbsfIrp+Y6vvfHBLKjav7BTpcMkOQUpIVYopd
7bByAHz1snJlX4Cw4B56AmbFvkZGvZONsJMnh8BzMccVHqZShJUMzzgvTnnoeUB1L12qcpxndG0c
mqjRt9nj9fdChGn0b7FXiYuoofVyGkcro1xemuDB8UJ4S3eQ9Re8eC/yyGs3HZEER9bdIVM6yh4r
fNLFrzhow7OWGD8hWA1WQWDIvenH2Hv1e9Qy81UxnfToOmX3UDYtdQQqhGOzAJcS7s8pa+c/Sd06
J6qH711G07L8qBypesRm2/6Td9vtdqqM8Z8JFgTVgaHUwRNYKQhPIsuzZZ8mTnetmGVukBPQDOJA
WM2eEIvkOaqHZK8SFlbVgTMoI1cfTXV3ND2HSQz5q2Bb68TuS+Wt93TuElQdPqppFiePqOelxmW/
g1/W5Rw+5vU8JmEYHBIcidikaq51PLrxQDdmM8enoI3zZynxHoHl8pq3Fkv2dxwk0dbH+3TNO2v+
m2UZeHhtRxgbqeveeJGOyJc0ULpELSHva+xIXF1iuo0Y1y8tG8styBFLgLNl4/yMVkNCEHwy+4I4
Yz/5Ri9BjrvJh3tSfy2r4x6SmUQkI3ri8le7IJX2md8hb3AewtDJ0N521zl14ZbmE/kezY7D30ch
NUtVOdR/y2WiFb1xETi0FhKHGZzcTXwvSkWJmeLXHHHi2rVd+U4hIwZivnwoZ5IbYgwT1+xqWEzq
rbAOImg3hQF5RYmV8Z6/wDjQ9+rcoEbrF41bHp+sMtVf2AjEJTIxswwNXHV/UC6oY9Dquj9rbNqX
NV/WP9moxLsTO466wmpsaD9HqOBmQQ0MWHs0wbSXLh6b9ykXES8ndit3LNo4U6JLKIhADy/FM91E
4zllAxgelkKvzq4ikXHkxZqlPOGL4YlXMYVhaxrTZV7V3rIpO684qoHO30NBjcVVjiXvB4c5CKQj
V5QDYjFu/rAihjgaE7zACGHvO7Cst6d1jVkluiP0CPKW1Zkbs8c3Fuizwe0pNlW8JPRGNRiSQFcZ
XoXwzYjKpJSWhDsLaSNDlwmKb9edsj2We/UQ4ANgjhYx3l7jp/jhTB/u2loTjuNiAH+cJjGh7ghQ
6qVrYgXOBthRQ+CWUA2DG1oaMpFHUupAWmTeNiJieznN+fhaNDojxdaRznmpsp7RPFmW4uAOpNzD
wR38JzAMq08dWG2z8+oRzoCjFWZvHdto0Die0dmNWSO9jRmhFnCkDBE87ld3I7o4bijpiFfzBF8R
5xVEPBtdZ9qFMDLSKxxcWlR1rl3Qi1i4nFQve9GPrX6g64pCjDx1GrJtQUxgPkHrWrZpGJCk7jXg
W/JUOAt3eId7euxxlBYY7lO/+afXqHkMeX19BYWNfsyOGE/CmXgulRlGZs/15wbxl+qvjcDY/1i0
laZdvJ+ip156zccqi3Lad6OeXtknquxHTJZF5fTKUPb8ma5e3AIXi2K0h9DTbDYgm3svo2Dv8I/S
jVp8CY4a/6ZqIZZqill9qtbPtykGkohIuqE5TVRD8BI00kg+9TSvb8zJVB46GRubapeGdlUnmtbW
7j0ck9b8rcYopY5ZTTnxBrum5SVaDaFzhCHevAq9b8UoW0XiUEVpAy5E1dG/bpLxh0wzABoo3bz2
cVtwXaCy2vGNZSB35r4nBfEondFLnrAcYkTc1O6CaLxQHfczjCrxMjte2Z5GepjPgWgwQPhL+yry
EWOVK2Lii3aCHqUpbOs3bm6WS9HJ6KvTAKi+G5IYfxqKiUPEzLAx35Os4+4xwWcRnGEZygZnGTh6
ADW8mQjb4jHvvjjW6eUvEaq23BFL9v/Tni/rZ3WnfLhoAZRJnagpbI4GtxAR8YgD5SZQSXQpePLe
JKUjIRwQ5f8e/TE8BXGAyUR1TbQPkpCrnDKUZusqNXk4NwKzBzDAAaydY0IzQDDWc4Erav6lBxHq
T3gbfsGcs6Tjl/X1NPFWzsOfeA0m+4MrxTMfQAQ17Ig57vtoO7MFJMDdls88IwDAmCnD+mFZ2evQ
pHur4vhBM4fT5JF4ALGIuw3iVJdznZ2zwk//YWlXzY4ntf/M4Dpc4nZV97133P8pdd396oqZ0EWR
pvpEwqP/YQEFHLvIdL9HoE+PGt+Epd0lpQwSe3V8C3t/1ht+ChexGT8ksCqmnuIPu/jJSw5DgVGF
IG0QNfwxFLjvUUdlArYVyx+/taCW099kzQOgxS02QfrfC/Danzy5+StXBqaE3U8iHnXGyYneIulf
jEBUwfy0uqguk+vl7k7Cm/4oYXyULN8K0BWETZTa8jV6nwx7ChJLVmkaTxSRYq7o2RmynQIpPFFs
g0/lFyGGAhOgM4rxxa0NV//GJ1nTXWmc7LpdYxeYNLLP7DEu1MjCrMUztCN+mOfQuixBLBGNjfcs
87FiIO/ZCLZGcmygFDxyyNhaIwG32s5vz2DlG4n3tZv/9g3j+LXIIhbAI6VM15kcxO88RmtP9ynS
HR4110dDDcCZzsAnEsBptlqzF87pOKGsKVHD7Dy/JAHw7GlLrsk9sUBFQWmIAvxuI5OurznVQ3Bf
8XUcA8qncUdnPHgguSXubvL1ounLw3Yr6dAa6/6rKZvwVhBFaRAN21z+N+qidnmhUvbj0t6Zcs3c
oZA6eSGE1Vbv9DrE5BSY0orD4tMEX/nwiQ9p0i3FvjFU4ICgoEzy2yW85/2k4dXDwiAgFL4P5BbK
nxEeBGRRPLNJdoFZ6b8i+tHqRBgUl5ir6PqhGrvaC5GgS3hd1h6bgIdtx5m+vqppJmKd43R9obJL
0cI6OfKZ7XeS70sPhu1372cDFwgk0bA/MtqQN4G4yKF39M8Jg42/Q3bCsRfNJnN2QTwQU8BtRPBS
5nRdk/I8NhUNAEyVznpa/chx3poejPcxGrI0v2v2XnpdAwfEXkAzmH6wE/v9W8/Vo4+ltTFzoGA9
u0vTvL9y/a4fgLZsxTuow4ysexwnbeh6SCJerv9ksxnKjQ6aoiTGkRXcFpEIxqMrgVftl8GjWI75
gHBFwEkdclGznNvZLWY4ZX61jzF+szwj1HH2AgkxXUUDWkrtE6HcVLRT703QpldEkeK1lh2OkCIQ
9UdcATHhhNNmv1Gz0j9QPV0oJNOINRsPJ79bWCRbXJEBkClHpnWNh22Vlf0quyUcT8XMab+ksEHs
FbidQ4pmQQaWDgQGPgne7+OOOSuYnbmb94ZZJ94EAVoo11Trmz220HFH5gsKGTkLuEssmO5iPMRI
IF9ts1IjSyffE4t4Av551bCOjnB+4QuSbs4WxSed1bArkAQ/YWtugnLVZBzsyEYlCRfX7lefvSXX
lVm8ZBcV6xR9djyQwLZ27DJeIQo6+Y8wZ3nxipDIRBB74NlPTB1L9r7yHEz3fpoRjOLQdK7RE6HP
JONRZi1aeimWC1Z8wG9QRk8Lmd9uo0WBqFF5oyI4c7+TXRda/ZGXYS7dTYr/QLN4NzBZMI7M05+I
73C5soRdQbZ5Hok23PaNRWXtuRpeVy7b8tzjRyAF15OWxS8bRu9RlU+/4aME3U+HQAVhhoYfI2Wp
c2lCpa4FG5p/nCwTXIrGVujxfRN8FAldKSe228U146jM+bQMTPqMOcXHKbFMiNPplN7YF6GXFSnC
riQHtmF9LVjwjUK89I0DKlJ6M2kjwV58zxNL/sIx4/xoSx9nqLAC0i7Ykds8QD7JwLmikU9d+7sF
0fVgG2MPHLtIKwm39k8j/oa3LAONf4vIN+9ARzgudDKRiy0el+op08ZfyWCTH96W3oT0j/YV7FF5
l3bPBxxfFw63bxjhQ/cYEnnka5po9lzduQT9L1V5sVIr59B2iXoKx54Sd16+eBCxF/j9RxbX7ffk
sYEmY2xa7HlumDzkagGngvzgvwcI6c15rtfJ3Ck+Nj9BPEhuqeXlRxruvj/b9DEpovvdZr1frYJs
+JspVMRPPZZR8zqnQ6keIniV61tEA6X9NCBDD00X/4+kM1tuFGm36BMRAQkkcCuh2bNcnm4I29XF
PCQkyfD0/9I5tx0d3bIEmd+w99pAaSOSxjyycKmrHlcmvnHo9MuHEHg7b8uvfzAOESbZCjBtI5FY
JWPffXk1kTm7rhkHf5t3RXkHJVmOz+7sMjEhLbIGeeXbaCptvz9irE3Fqe8pNcbQZ2+uWv7FTWUt
/VdnrfOHZWE8B2mlcCNpcwAq4kueBtWcjCUaxnk+H5Et3BKqhyA06G1WVRX3TgiF5gUShkhQgklx
5M5Ya4KPOzQsOwYO8tMGafGMX7MEdtJGjJLWQdAvIrGOa+oFuDlWPh7AFdDXg3su/8sia2alTEzU
w6Sbev5WRYjIbpZyCSDdjMPBc8bK7E0FEng7Isp3t9S79aeSAsZq1+IYnyo/dDfM6rxHbojgWtG9
IjxxMzwfTVj+AKhV9wC9Z3KEkeM+QTEu4jrnnCYtVa9XL4hKUoEDqzm4uPl3jZdgKk2cpcRjAomF
g8k+2BTbf7IJu/omlcb71Av+bxphfqaZvj52CBcHdQ3E6o3Q0+WKs6F7wg3zjSZ1+oFmnx1naDMM
78vqXCGVObrABBnBe13B8HjyT0EQAPrJbxbmTWhruydgcZ0uzpBH7k5bJYF2pk7tZ88L5fegOKxR
/mT9sSL5EvjFKN4FwwSGRKMSHA86kUcpfBbb3g3jg0yBT8moOPu35l75ikt1+QEzaUG38BOXHR/m
FWEjp0YzmUeP82Q314GP/Qm7tn+iQqUU88AF4Uqz8+fKTP53UQhS5KzARPeRbeRySUn+DQ4YbbGt
zNYsD+SiaZwFLpysAFfOg+c0NF9UCjsvQ0u/tRX4XZirKEfNst4LJPdUmhCfWaUjMTNRVrO2stM1
9mzXyBhNUf7eZip7q+j6OeSH6CHrquHadTnYLOqZ8n0M9EfeVz5fV4mgYRjc5p4IQO+TcPrqT+bO
OCADXeRHSQbpafWWv10WTociXf1n4n2K8hjy4u1cbj296X0RPBKgiexGYrq7G20a8d2k5YhzS6rT
oly+1aDTH9Qfy67HGbMXJFDPP35f25JEYrHuW5gBxSZVOetRZN+oZMmBh+zu5wSZRCY5WjMBr7Gl
7WsYedODfWuy0I3w/GYTGEoExtFF1EXyYjNJ2HBJVbHH1ovdBgkm56Fz8xNT+t3ildO+zgLqLCzm
PdGgWReejVEjSBPv2cwZADhvac/WmKdvi5FXrFbWXsDnu7dRPR+bxgmfAszkh7VqF3NyiDqKOYuI
0i6QSjex47rinPP7QDBie+BsPHfy2MSMDmWGVzVvC8fwGdwdvy2bpowdT5+H7y17zPXoIdN49ris
jkWW2O/IH4iuQPTMUjUA+yH7dSzjyfVCj+5RfyPNHF7JuUUKVMniHSGmODU+DOJqFMZFhQ8aEol3
9sumKNvlje5JAkcPJwc+VzPDsipGB900TVXcui4UrDKYyA8OJ8bBROiVjxgbxthkYfSSsWyipTd5
iizMkmzsC6/KyOmB3oWgoraPaLKmv2bu5m+3cGrKWf2F3nDeiWqa0arWSfRmhQlqtdR6Xm9/KSLI
diEKg3fkRoDBdkHKNosFENyAeulgR/QAujfHkoidLbg6cUFOQSMaBvN423kSf1rNbX4OMNrwUVdo
uXWOjMMWlDpgT7eDYaLtAabeOCRoPLGgAhbN3KeYKZh6Uboch2lPIsLQnUAfDOS8jHp4itL1yHcd
7Tq1IgcMLNZ/WGq/BdKAuHeMdZ7z6YylmmllJ3XxL3SyYWNpweU38K2u0JXL67pEYRiPciL3BOLB
gJVJbWk/Ky40gFwfKf3urWAbSapnJUR5iErqiRyN8NMa/PvMV+YCLiAV5yh1OFQdENYP9oiMX0N9
2uKOh2CKquaeYqm69+eb+VwitfhJOofv2yeOq4vKUO5JCukd6Bs80RbRpYUCDybyBdAiPoM9cxci
Zm9Gk0q5ZHIDEOUiDoP6WrZBCeeyrMQpZNr8GQaqvczBiAWdcviHyr35rev2sbo5LHl1SbObNWFH
G9uxnK+pqx7bQaUfIRzzjWYj+piEst5DRifgekrBum4LPzI2BpuWSz33fhrLqZ65sOazT6VFtClY
ns3Yk+1zVC71M8UtJDk3ABdC7M7tCq24sd7c1AagyyyXbzDSR6YUNgNIPuaqmF2oJV/OKHtQW2cF
7gVEISrOqoDpAbXthpI+eldzipVgbIMjMiAAHEWFxbao1OtQDTSbBAINiI/8GzJ1nfJdK/2cQ+b/
34jaVH9ZTkXNzltS50GZNRUYGpgZkSwNbV65sLmmvPmBuEJoLY/fTfCqdPanTBLxQI5L8eKxNo+r
YQ4hj1P/z1uFOiTYucOaFXFVjxkta9qxnoXZsGHD398qi+x3ToS+0ut/dombHIYC7DGOeioEVqRE
ENTqi0X8RBS13amLGQqi5zO22LABGNB9LVB2sq30u8Zc7IGWX439X6bDSTyE7gTMah67l1zaIdSp
KL8Jz2sUQEFxQ4uOIN9xh4tX350I2fH7rvpShZMdVtT326L3GGzDNmsPCySzp7Q33QtdCmeJNJ35
S6KH2XTjipTANDWjls73sy3nQkDcDoCf3bDKTO9vcoUtXeW0NRawoHZRSWzVFvoOgr53nSjpfdCy
NmwzpH0WCbPdHrNWjJh42LUmVxgayOo2dmH6rZxHEiGKNlR6l68dpWyLuopEri4eAVZynCxvwObQ
P7qTpbfDFGFtnd67jBRl0DxYz1E7wb5JP8yErxSKXoTJF6VyNs8Gnjl7dslxhqfCsV7FwtrGdU15
Zweu+GBGk32awO5OkY6kOThVeYAQeZMflfw+2MNF9pQ0DMP2gYC/2CucO1vSxpDGJD05PBMG7CJX
J7Bu1iln8dgeLM140DOBvFa4sq+B62dxhP+NXK4IBlowiPdKDfaHBa7NOlS5XfyMxkNyw61V/5b+
MN3nqLEi4O7EdG0F8/6bX5xinwSOmpNjzB8aLauLN4X9VpmQUT/cBwwdwHcSTbQ52NMR4b4ZvJuO
HVJpPnbHvAgxCuSsuuog9VD6zf+lM8Io3JLnwsZY3lIdo6gqPhi88D8bo+daszklBvqMSYAg43Aa
3gto9HhU5oXR+lqmwx9TLq9pcqsRCt60w4SWGyGw58cLTKGd1GF1wniWPilWDp+31F9SN+qAsfZt
1yDmjOMTjxMlF9D1A0sGphqhXZOvY3cPfQj5s1hK9TrBp9iWpXH7LcIE56ZTzF5vWr83LA9LfU4Y
elBNEeNOIBCI17sVjPqOIJThBwN2ZFhmpQ0HXJSjBPMDd6F3I8141+l5/m1Vwe5y5K/49aecJyuv
k63VOYD+Hbw6X50pp0vNdMY9UAKF4LnZhONF4wFHcJvXFhNddCVwuX+hT8zvzE/sQ1hFviLoanCf
x7Dts1PpsM7eD6vnYeTBCGc2Djatf8LxuIpmxKTxmNn6L4+v0xxqNvZ/RJFPzZdtTPO49mv3FMB8
eJqQndDbqcjB2R9O5Q3TD8LmhJrNI1UqsoH1FrA4JxKlAQWM5Mz1sn6hcfR6ph0dNzgi10IcA7e5
UfSSerqYeZqjr5E+L0AoNeDeQLVkXVdkt8tflfMKrEEAaZZpEzKRcc0AG5KS21zyJeTm5Qcsivo5
mEYDhGPtynMuggxmXpv/LCJzuFXRVvt7gDR+9YQHQEy7CZzYO2l01FoGA9w+k01zpDtEI03odPDo
TKD3Qu0VNLbVGl6ztPQByhnEfleb0W/OsQHPhmpidM24Q/bQ7BLtWNEdChght7qq/V1e+PZuUvTd
6AXhF5Y5kX97GteMUR0SGTfqoGz6kgg1j+sQFX4b3a1Z09gHbWbvP/am7bl0dU4HSLCHg4JaTHe8
hTfkMSEEe6glw2+OXPORKQ5ZPnXkeeiFExdtJkQHFpAhxiITm94wAbJhFTDWwea/HT2G6ns/DNZP
NDc+QfbeKv+YoVqaOLUbqR4njXmUkLoeNa7eVNoHF+j3eXEjwwk6vSzG6qpIK1zwoN67gPGaVxZZ
xK/zItKKfNk0se1H5qEuQGLQsUzBV0Hfz7/eCWyn/mzVlFwkOA1bMTCVUih502E50SvwMTFHFVdo
Jsyjtuw6HD4d+1BcXplXSjhSoFa3+H2a5NlNS2LvY8RV2awobRlA50eOBit1mJC6qfsSoanAMow+
MvsDR7FI3pJ6NNHnhElen82EnB//SmsZhNoGGl07cRuRUygOqAP0dMx4V4uaHU9mLOAcbWLn9yJJ
XBs4NVwnaG4hGRDlqUzzYCbRal1tTcaS6ueayCydV5Rw/KMC1bl0sLNTbqQJNjDaEJP/Yxtpy/+m
Cg7KBGghL7wOPUclJ/WSVYlK0FfQH5c+ODzYL/2e0TIYcC6e9QVZSHTzr5CE+RIVtjUcVQI6iBAV
rpMNTZiD5a6zo7iWilSkFJ3DBqMsc7FsThkgI5IePst0vu2lKmHu6XATkOqQL6jAcJh4G937qjyO
9bTqvYm8+pMwDbs+WSVJBQ5+oDEWhV0WR7ppshPlMq3FA5y7IjgsKnDD0wxnLUHS2VBzApQRZ+OO
9ChQelg8+XSvV9A8kB83ltdpfal1wgQHbX7bwNgK8/kFXxPK4cZIWmjBzT4+lHoO/GPdN9G0D618
VRjsWvMpxAifd0PBNHt3dC/TccAdiRy/6oP+2t9oHa1zi2pE8+rQON+UwAQvJjkmeVQNwxafR6r3
DiyvrzYfEYd44K25a2pfPAWZv9yYWRp50yBJTjkhDguXU9+5Mts7YqrqO/6XUhEpqhDkchxIIk0t
/dZbS/CMAMpMr2QUDY8yMB5/FDE0gEpcVx2aoXaB2kVMZByhaPh95GUUtJU9cbZn7R+KhWb8HWH+
/BJQhxtKsBwPsZNh4L9HotC/d1XWgbZl2P7cWKP+F3n4Q454XpG0VkhKH5gjusWjpwSFjxvOOx67
7Bt3RTCcLKarG9mlxWPBcVAdzFRl5b4h+u5HSnJy4hwPIjEXjC7TYwnXLcMGmvM54Q/XF4Bhkqgq
S+RevJadWP4xjx9f+lS14yFa+vAHYpyNp5oERcaMrqaGlsA17DhLZXtqvaL9OwAXYa5kW2TTDetk
X2y2bF/4SeeXZe6sN15b0p9QC5FwFo7FGJwGP3EeJroWb984prxkGvYv1VnHUc8vX3h7T5VsiHsG
Blg2sP2zwFBFdF9BYrPiFFsGrSInkHOZqrV9w6EjGfrTKKGqdkSOo2UOHPo2IV2aJBLa+geSEIqA
CKcO4UglhfpOCOG4832ZnEcfKzkX9lTCvXFa7IRyYG8ZB40lX9cUWwf/DVwgRIWmLXil0QnuyFPA
KyUtyIE3h05mGOFVso5Rt/nlWw0XfTrW41j/WNWMOG1kNsszm88O9iEART9egUcVH72TBK8wzMsr
v2jDTqCvhjOxH8GH49PDHRkCCjRIg0F8nDfhuO+bzrf2IT1we1hdhuwxzhS6T9f2vHnfI4Ez+Fxt
DH4Dnu/PfJ2S7lL50IHPiGCz9G/fZ3Wxs/Sk0501KVWdEuCMOaRYQtiwWszOFdA57G3Jru+W50mh
NmICfA76UTEQcRKn3FYVJeFm4ssEFdqBGeeWm/RzgX7rYkPczA8Ot+I3EYr0zOxv5QtVCUBTU90+
sR5t5hWN1RCH4xcVrvhpjNhehDaVg1sVM9ri2uHcNmsnggM+F8jNnJS4iwdO3mecBPWH0/pk3vL0
YihIDYykmKQwSGxcicRDKA6ik0nzPH3tF0bPuxF81rhlfOA+5YDD2ljxN7ymBjpXPLteugUd69xb
OrfxpqRredfqhtJrYOhaf/a+1fd/GKc2d5ZepxT/1tTlZ9o+b6dwaugDkzWePdZhzQwCFE6khxz/
jomcfXZSTg0nS8y3U4cVRppqZfbp4KFjG7TAv7w9c2lzUuwLUc8Qb+YgocTdW8TNJPo/AMPk8lck
NYEgm9phhPdduAaZAqWnK48UhEZuht520EzDYs5edNnwbZSLM5F+5Mk5gsYTMUma5zYadsuEo3/j
QD2dtpVVm+VgT1ZSHEwehu5BW4zDhOLZ2XST0j+hw357L6tuunMQ5XTfHfPkEkFD2usT03ErvesI
FJUH1xRSUkFVQGQmhgsv1eyGqJt6Sm6spQVUPolriGATtm6wTpjJOnzV0qSTfWQtoPMvNryjuvck
fvOjEF7rvxQMm+2N3Y/deqzagYwxt50a/7jYfRGeuC0mBuL5DWqqU/phWDSCfalrg1Tf2l0XvDbY
IsmbAgqVfmszNt055fb/R1ALexp+7P5q9ag34wFKyPrgpY39D2Xy/DimE1DpLofsgvHBsZ8WBc0g
nieoMee+FcE/dAxs6aRn58E2QPYYnkkbWYMvBT00HkMkUBqKIdVDXeUPQe8Ze2e4iS36IsxwDrLe
7VJlwXkNI7KQKa2YwBV9BtQP5ntcEy/JYUBEsrMvbPadVxfg2qkCiUP5MDW/c4AoemN6jYbE+PCc
d07aMBrQ3gggsamUfuzhhlBR1oaSOFe5/8rflFxn3wYLx50d2WDmEsKcijBsx+ccqeCpWNny3yBq
9gP29+yuVc6HrVj1xhp+4+M6zXBXyMJTGx+Iy0619ood33LPIZDBlINaonRvwsR5x4+qi+dltH0A
VczBt4JzlzWIJR4D6EI2zudaMghrrScHDfpdwTy13NYM+vadVRBIeMt96BtEW7uKMfkJuUQGaWSu
owOyMfb6blTUH2tt8LfWLpFRh8nMVnnXLy5CJeNADNMq4rswSbI6O2hpqmPPlaxViTJ2xY7UFuK/
UuGJyuqZG6ltm1s1FX7eWDEPfAb1AKKNXarLprVD6lSVYpNPLSyzpl6+pFv3gHdXnCo25pSzJ9zX
lFH3LqnDG7XKOGeUU1Ab2jr6gB/zF9aRB4bVTE/oDXn/i3HlJWBu6z/ONFEvYINnDjwmqntEj+mb
trR3KEMew3JaMnIu6tyBoZ/RBvidW91DMUDrtET6v87X5bnpbMnatUSquYvysr6LRFIeh6qQb21Y
cQeyyMZ31EMK3kwKxzhqwTArNtwJwS73kSUDHkqijdKRAJqGgeiQjSRSowTHN6fXnhjwcmqD+9zB
4wxSA/GawSzDJgVKieutOz/xuEmBGTzkZSYfM4Rvd6FD1BDTaehFASNTtJad+hmpNsaYum15NasL
BolKPPK+W8arLiUvf9h2dgWjqZbLgkFZd6h4BOw9yvWk5dtT3B3LoCDwNF059zstxnw+sc61k9hU
tQY8S2WBD4Z348prTdwio+Wy25sgG+048FRXfpeLYY/gWzNHbgF4C6BATUTha44yCr1NZ2CToY2W
GfAOAt9AEKAeOwHp9RlSz3brqb3j8PrFNB/18jHYXdZsnXUI+8fZSvV0x6wFY4fEsefx7EcoGzZp
giX1kFo3ziUnAdSqjkGKu63EhCKAoU+EjNL2ooPXmerGsCXlh+sl9R+gU9zWaDr7L0pxlMEO6JZb
ABAnCCmIiObBfoiENJI963OCbtFL1IDKInLQ6LlHjmS3sQ1peQzNSLMbajQyZpEBf7xD93mbIyNX
2uZZrRZuo9oZGV9BPENhjmA6bkQaXKFpsUnjf1+8q6blOFvCqPtyE9Z8W7hHETcIHt7uZcBny887
E825m9Hu4vfCjowtFb8s6JAwGMY9ckvvCo0sYjWHciNF51d0+SErKXl2nNmsKAudRSHE3ARlfcB9
xGtOHjNUz8xMsBgz0EGx1whvOeINmsy2b2btHvCoiujggjg6tRGAF4QdmTGMTpQq7nBHKHXQJTuW
nTN0pFFEcujApITW8OiNt3yMkPT5t9rqUPJpbCMvyithy4IURBZcmDBfOEk62z4QI8MkkSeJzNmc
RGL30pOtKLByNX32C6oDDHMTLsmXDcYMuYlWuYqLqKrYPrlJ/2oTSvi7LgMAbXKduO8R7LY0+IHn
3D6bCYO3NdV4f6g6Kxx1PRTcs1qGnBRBAvjcfbus5AXRinh0TILKjdeVPLo9oEm9xihiaRGRJ1MG
ku5r1hhut4DP5xbTfOwAW/wT/LBfDWPf8L5ZCmu+cGhijyYVzsNwR4P1zOuNnzWY+5CdVUTcCxVB
lFsE1cgbHwDlwnOE1hn6XMJeh+fJLk+TAoe1NcMSfVqJsMQ2KG6eIZSsjQ/bdOkFq4ah+0ReCqiN
CsHej7QUBOEI1AhEW/eR3ntonBB8uuHSosAYh5B5E/3MTrcevCZRgYrajGEFQ8MokZWXgeGIz+C7
9fMjGzfLPvlCouAzSVcDNTQmDHdzp3mE4JHIccuKq3XZ29TDi18gkb+5RycbWB6HH2eKi6i4KRra
W4caP4xZZ3HiVI5DiE6Kz1HCnyYPd8f30JaQaZLOOyFecdOrFyKte2TVPhCw4bf+/Ok7bqv2wD7F
eCirUERbxCPSZy+LHIvwrXD4zrhIhhhUQHAbuRK0t83QHV/nvCIYEg+f9g+ptCZ/RxHeu39y8Pz2
q0PLZUGIDvII8wLPZ4wQpSrvRmSA4JAohM+ltPrf2dU3lHk9NwcKwfQ6BhhGdl3r4CuHTDOHd7Z0
8rCGSW0qOA2+aZadnFt4swF6QJbz+qZSpSKV/2AOs8yjcvDD81KL5N/sjwWZVJWb/y6Z093VhFcz
SoHywu++elVCfihySiRBEVqgnq0qSxY4Y5/I8NqBMa6AeYTVFblalloWpIwg/2ZmYAyT2g6dUqLk
uU6RZmGo6JYr/yx4jhDedrvVRUm3zxhEiy2m+uGHRexsxZQqyo9HKxvGR8a2ZcYmXTdAWJ3Jp5sc
UCXdizSs/Q8rwcRzWsqCAY/XGwLeoUGO5XZOivHOTDj84wXZSbNjxNSpbYrT7wVNBN1v0UPoszLf
e6sWf7n0aPQHMLJd8ASpmWgasjeUPi3Uphy0PcsWUFrICqFOjtmRtILhnz22xY815NTC04CM8iQw
GDtHn9v6dQFd+Q9MUaKeGoFRdtOJen0YKWIe+6HwH5q0Yx2RcJgCs5la6zlduta6qwdVfWckw//n
6ZQAMNUhjmUw0BHLQP6nF8Pvl0jyzECgZNRbUNWM7f7cxIO8rlZePEgWin/hGjm/aNSbpzBdEKcV
mP0OqJ2g1tqpS4IYCytIcD1ZI3j/8htYKwrkyBrNLanXPMehmMUF6r4T3KKLLaWz91wpAOe7spEo
1jrLY7XZdyC+rrAzRRf3iA1/Opu+nCAKu3tzCB0LtoRj5MO+DweWOUXPFOimOYte8GGT1uU7RYpV
HL8qFJIcbR1mYWMHcbBkGWtV3Ai6q6PvROU9MxS4Squ7UNIpPqFiVbPPOykfpDV4f2BkvpTt8gqI
8anKi/nJmhfCG/rZuUNbBuunz9JH/LLLQ88jlYO2nstThRD3JIVBcoFaOTsNZpB7bpnyiBhbXUn4
WV7Y5q87OjxiKufA+kLAaF8I6eV8FqPcdQOZXQXgqb0TDst7KvXr1HgTuoWi2LqZG1xmrEP3shnQ
PZehdW7C2Y7twf9ceVB2ia+vCmBN3ADeQ5tAsh1KnoblLJNH9rEKE00UZOYDo8I7C/vwt8Lq9Gxp
SAXU9/kxQ0lJ7nMVfXUSVFLqGBZnHcPbTdJWFafqOOyXyJNfPlCldytrbvSqUdRPjRPY9+6UJVvk
XF9JSDgNuMigQ7LaQYBgFKLusDu9rtz4G407ALqW1ceYNQpSDef8t7Whyy3LaJ1L4lKe6wJCg131
yxPiQdIxeotEoTDsL+iw60tZjsVP16XAP4q6OPZkAj5aZlzfJS9lTBsb4BDy1y9a9uXE/Ym1IQM7
+j7nOBeZ6/v/BZ2tLzCVbrDLPvktqOTjNFz7S6RCdSdwI2GYH5ojIq7xbUQixmJ3UI+RCuiue2iR
lh3o156oODAaOE5A6yz8Xc1PkQXRVve1+GMjmtyGvhQnGNzu0TPafUuKVP434nE79IJ0ICQIzpNw
hvKP7xfqw/VD+nvR4j4WLLG73qqu5ISpw6psDA24pHcWSBTZqeLg1N1/hK80OzASDPEqRhIXY+CC
Jy3KaN+4HtNeJFyHBG4C9hdvIJ6HeKPDUiGOpVRBG+YiQ4tNWTr3lTL5G0ygCrE0hSOaknE/OlIf
fdlM9yBdYfqOkgEAWUQMEiOmi7j72F0wNjlBP1gQvhRTyIpnDjeUy9ETN4us4VovwcPkhdcRZ8l9
ma1KcioP00nYVvWNHvcF/0j36Y74cKJsRCbbzifymZK3toz2FkO0T5926LIMtTi0CCIwmDKtxT83
HHmAnnALf+QDl7NTWeM/bIB4VukZK28enjjjPoNmzd9L35ti4LSMogQMqIaIRSjNA9N1Zlxvcw65
Pmtw/1D9+wfhKc4FCIO4Vd0hcLcJ6UkvFRgpA0ij3jltVB1BB6snssdwgtZTcFrxBu0rR58w29mo
RrqoiEn9pmnTg/9nQRPyyU8xkbhgXTuseZ9WScuAeKK5IxiOlBoPTQ0QvxEzUUPU87ETmXf0QbER
7w2pkCVzw9gmndbf2skWpP/a7FdHYaOaxnfHslGNkyYr2camkBGSaWROSSPA9Tbly1USDU4ErpW+
y14l24XIvtfSZASCrr4KfqCgTI+lyxZy0/QrFgU8cUzk0YmKn3QY/FjCc3I2fqcLaP+p232tXf2c
dT5YgUHeKWCjSG1qEjL4b5R4xpS9JaBVvxdZY678JnLDfR0cHFzvDJh989f27OgjmBBCZjO0e6X8
2tutKWL+FIoY3F9EM3Gzps6ruyhMHL7A5CkaYk8Jwn5xihYVdgFDbkXIGRR/6EG6QyjqOa7WCjYe
QvPuJFOA5VWHWsFrmcBKVAwKOOZj5dusQ4d2/bRnckDmBEE+y0JxYT2rd95EKqEjEFwE0NZPKok+
Jh+ov6Z7esnTMP/H0BP9RJfT/9tlW+yDXAYxDgO8HtSECTPXTv+IgKE1FS/5NkzmSfBRAai/1kVq
NFCoYg5wMIqSL4QIolvh9yp1DjN0N6WM6P2YfG/7JFLHdKr/ryHFk0FP9J6PtvnA5kftzsKqPXMa
Z19VKsWl781/tkGdAB/tK/cc96IE0dgTwQD7BOjc1tHCQPho0gdWWFhBXXbmMWotfP2VvextrZsH
vCrgJ8qeRcqQ4RdtC9korNKs5sDrqW9dFN59EZrk0fHnAomglW3t0X8DBZu+MYBhBY3i7dGyqvxz
YrTwPDs9TsIaRryCRXlP7MAjqQXuU2UC59Avc/7kWo55FxViXF06+oYlvaFerS68qLDoD1EEtJdC
0MXvBVLiAWMJzl85mi0znva19WzUsOWkdm2UiC1cJ7Nn3iafct4JquWMGEQk27jn1mD4VyZAwJD5
TO4L25kEI7lxjorBYCwqnbysVQiqISUdD51icm8C4oVpp0lHQujlfuMBw1YzzwNlojdyWuHOvEBZ
gXqDSmN+A6XWprGM6Dg3vs2qTaeud7cseXePe5FdvpOKeGXo/mClnXMHZXK4zHOozngp1HvQ00BK
J1A7JsHLV59mz0AiUdKm4RN43C/b8zt0qAzrNrXAoiOzRrwkYC/22l+Giys6bh+uwb2Uo3tylurl
Zg7eEWQFob4UFrsTPR2WiC9kCqpRbbsppTML/SHaGBRgjzl2yrNB33ANfO380bqXUONtEIe7BLen
3jSSBvgiC18ew6GxT5TuznFeekVOBu39iZ7Jpuxoxadc3eRU4vQ/q5XWJ2LNEPeJNLsRQYeDTLnv
n5e21scmn+d3HPvNMdQNUDe+2ADCIAvR66y69T7qWanbs5Vd+qh1XwsR8mnDoYgYK/ED34Aa46PV
l9a2tLLXOYd1SGwAYFAJL8nbTjYBEcbAmJ0xbCF7DVOW+h6jSNCsXvathqSNnSlJPoytH8CH+c8i
v3HM6iBJLu4gs8eqHes/uNaQwVbATKOR/FlWtmP71RQMadg22r+lIFyl0e0Y94GqIEK35FxYY/JC
pAcbRajHP8Rue98QXQ4TjSsuHngbd45TL4cGTgmNIhLphtnj6MbDQozbuRjYU92Q+3Ge5G4Wsz8i
uhGpJgJGq12QYSfCy9lC1+vOrnR6SGYGoTw5xbYpHHdBd8mtkijqAneV7W+WGX3wZx286dnkv8iD
0VeA9Ip9jOT/lsZBBsCZ0W80ccGHPHDf9YS5dRMt/jTFuM2rF8YkJbxw37auAifK59gYg0LCt5K9
bP3kIZ9khs6bNmFHuPFbppUmMkN6T+ibII9xgpdUfHNDSoCHF6MgYgNbDhuaj4QghVdaUrRwrk5j
1Inhvq9965DWjvMvKiYwHzfgOkkAGbV54r96xLtjAhLqiny5hy6YLAAtSOTO61mTBkxGD2vDaqRy
nfoXzDLrMzA1i+5+CZjsVZU55ZCHqOiWgCyHLoxJFkxQcKbjt+/W9r51u+alzWWUc4PYWZw6Dovf
NCTuoE1ayoM+z6AyR/JEzHX0oArdf2uuorupCoI/WLDGeEk1SwEab5+EJ5cHQfVrGW0YJrfbhOn1
d9mRHs8qar5zGCYfc/wlL0VGRmLsunbzWbBW/cVVme0JwGTNVtr6aejAMIgyy3874aKCssZbeFbi
XZDrFQ9rNBNauVjeW4P2NW51Pe7TyAlu8r8ufEfQ0f9hNZmcXLdO3hY1PrTtqs+6AOLfEHrzk9I4
73B6cGwsg9hkQDNuoJT/cXRmy40iWxT9IiKYkoRXSaDZsuXZL0TZVWaeIRm+vhf9cvtGdHS1WxbJ
yX32XtsAtePSAm1kWn/CGtn9k50aAv658EVzda7DjaB2boCtf4KxLAKTuz7pLjlfnNCYjmXEe3ss
WNsgQZr9Q8JcVFMeu9K4VPF3nMvhoYTgdxWC9BhmT6jq+kTEMC/SHzb+nO5JrK0cXdX8GSZKZBH0
ThOwrA3I5+gfSlZ24xpQf86TopmmUUb5uijzjTAd6kVH9+C27hm2vVoONw/acbYmw0vEIVu8Kw2f
HaF8OVK1IJxTu6BtqpD3bDkU0d2sVfOQNr0CUD81xYb+tfEJhKIKeER1ihc094Sy7vV7idKEmeH/
PFtjLt19ciN16kGOdCdaEocD/TLFtYUDunFGrlkbwLg9FLK81Dh3k+gzEwOFyATRnE0eTXmQjBE3
TCThN9G1JQHalD0tlNZ7BrpzT+WYCxlKp3+UUMiE+RTukSJuQWZkY4Ke+797giSHpejBxdpKnozJ
gUs5/qEiDsMDLkNvutN3MjgXLETZjlaJ8BnKhsGkDzGpAsO/9pK12xyodNA6VksthLsWsrgpfdCG
2f0Fwpnc6MkSyZeaXb5uE/cEnv/Xzkz4kVqr/2Adku1yPqx8ay+u46eC12KEzPzuAjalIHSKqs2o
OYy6PbZuZKXRrtEUDOswOWW9nzyj+455qf+/O3G/8AjaFKgDj+QIGfyFkEtxXLSmTVBrPZZW7Geo
f2S+qTO/Zd/4FJI0+glbWKhZEzow8Qr7NxJDiyCDJH7h1PG0jeDJIbHSNUdJxt4J2kl+gS2FNF/N
FmVDIGUOFvV6fKNixjZ2DYTj6lnXFtCqkCYdYMj/gKfUxjWtCU9sAQC154WunOexBwtB3iw+e8nU
/IvbtruHXpkRyW3az4RT6USaVu0iilqfqf9Ijx6h3gsr1H6vOcxDSSEwYs62Vvqu2SeHXG/bwvfs
ur0bmrO8aUXknOdMEy7GPJyDmBsK3HlIKQ6/kk4P4MTHu34SyckyC/xl09TfcYXqRw8l+iNrUtMn
TJehbJedeMhTrcfYyWTmPNaW1nwkLCo5tJBQ6tCeiZMsdXKYsF5+dlE0fztmvjw2bp/d5noRnAn0
WriNbtyMzqEnWhXlu02d6q4P7b/wrTp6KUCadkWn/dFGym8mSyUHCUtsNe2Xn91kot+vHRVhETtI
VyL+zjB+sAkozbNDoeNmVFZCFp/EGbyOSII0A1/xGMY4pjZgI51jpBwLnE+ZPq0Aro2KqZVyRr7Z
qVGD1yBm1TFrmrn7SH66fyGu3F5L7nj0eWZBPWLjHawDWBhrv+B1QDSy5ysNlOrP0qUa7IgFtT/1
FJEL/KZl2TFKITJGBM0ntzzqvMzI+3thbF2HGkuUjviPjTN33hS3Jm8DTu2dUARpao20yWcY1uqB
vPL4tMRRfyx5tZWkYSkNsR1S5RYsDRy+YB1YuoyuTz/DEgyFk+8TLxxfgaj0Z0qvi7ux9o+A4rCx
vLLcZZMISApNrTO8uyZwd8BtxpqYkhK4i4K0MhUz3LyJW6u0D6g8FV8MUuMUlENPVyB+ZOPs4Pc2
AlNj3Q7fgFG6ZZG3H2ooybyz7Q+k2pQAdKJGkKDuTOmEbbqXeZwkII0pEajvXTL8ANAwTKxhTszn
jhfPb6sEF483ORRgrBmSwMYl9V6utPsnBGfD8cHDmSf8ZuyAkKELQe2fELrnJ4xIL+waUZ76QrL9
S1LK2r4JLY5PKOCREcTV2NTbEffJdLbiDk8vlXVR+ojzxqRBifvNj+UYurUtchYpVzz/XQV4OE4/
USLxPFFGGi8b4j4Ymo1sEsW2qPkwENyc/FElLZGLOS0sQmvZCA8RYRwLPs8xvmQqhvApe1wO+2XS
ripf8TK4ZDGYtbzZ6GGS2XPm2T1qlpEU7GYylcZ08sT4GAqvjZ5G3Eh3GEoYJOJMIwoNn8WHHMjQ
Ly2rPNRYO5hQ8tLt8OcZLes9D0zSsdCMlZ8pveUfwQVyQ+7Sj6dWLcZygmVZvwBiBgjXsqwGnlCt
k1gqjdB9BPLK5pcUFW9LO4Y1BKQs0/hti5H8pMftCu2rJMt4Ngm68jAkfUGFkRv1+UEBBQN/PwEF
IwFag32D0K7vR6cjoJKW2ceISZWxkNCcs3qS6YRTVe2dl6Tlt5Lo5gKkD+7vFhKfiXTG9h4HLVdg
WXjsPJUdQ/poNNgW/jS7+r+s06hCISulnxOQANw1qxo4Jf+RJG26ZDbg4xVCnMZxkPKBpE7Nc18b
FCnrmtTOs6GK0Dcdoyx2LWiU+lwYnjxQyaY3xzHLoeDJKTH+rHRTpl/VVr+WGGVQOFRhbFL2Cy+s
XruFKhqoCUFDhdp4Tgzd/tXVwNUlj936CgTCvtHRIt8jDnOusOigL13IJck3sB5T6wusbC+KCpiN
x9sVcqf2CexUP8KnVQitZlG5AaZLw/VlwUJ1h+yFI4Oeo/3Y5OOzid76o/XZKzXB4FsiDy2VLDuJ
Bhtyipr/gBY+YbrFkx1m5oyttpmeIa24Z640DB4RV/N3zPMUOFCPiqoGZj7MlO8B49zkpvXOzRGB
QRXanknbe0va6Xe20iSgO4XLnjOgrduFd2iw2TNKEHNA/e7jJ3wXVK/iQIj/WQO+Dh4GwNXO98xx
/Q7U6SSIkW4mqrYra3yk0WFbChLiwOEeCUne3TWu6DFEkrt9dzqBd3EaWzrN4eL6BT6rnTE4xPZg
HlK3GJkBDipCrk6dHsyuy7GEuMPepBQRLKXTPJBpkY91jwS/DWnlAl0wjwE5kw8MjuMV3Vo/p1Et
j7pwjQ+778MTnDwarlzNqz6XuvGumVq9UqH9kg8Y2wfdS/7OXOz3OhlrcrWgRioMNrnHQtpWGzNz
L+5kTlcD4uA2r3QHcigJNjwN8UvDwkxs7B5/KAzEO/Ky8YYg6F7R66qfKDTUo1utQ0p4BTsEwBIH
h3uWuVHfmADcdh2llkO/OvUzptLJNNynGPormCi4CYUhsa60dUGsfrGhVeTAroBEvxdu++uxVw8A
24RfMxilfyFd3NyMlf0ogBoGWVhPG8vVDmzDkL0Llxe2TjjnMjgGkTOn48WTlNVrpImngRHzaMBW
CVp6Ih+AOmSsUzmi2HMdooxUSeeFWlCacb1JEazb3QRU/loqUZy5zKLBuXd2hAneisY5QwkOCcPG
esxcOD4bSz7bG7eFX5yPFJmWnDg+ijI7B5x6ewwmXBfZXaF3DDgSZ/HZkorY9IP15rJb8lnrFBvi
6zdZe+GDNpnXlNDcZiBzHQBK4qPq8n43L1IF8+TVO5Tg0l80OKKD6OpvEH59gJ21Dzrbfo9n4pCU
sm+Z4wFLgi9mgmWx4OnSveAtdU5CYT9uDSq02hC/nWpJPZvKe8kjmHHUCEOEcb4X4o9AHVVpnSVG
6mMZx847K/GzWDCKG22S0JAs0FQH43Oe1V+zya4dDISuUaaFhKo3Zyss0r0lnSNuVXvnuKJC0wnj
A9bk3I/aGBWxEnNQ9a35iOTvnkUyn4HqoTWH4wtAHZtZaPFVbM9nfJZfsTFIYjctcGzcygGepz9A
IFmwRfRJYuMEF0HJ12ovjAiGLmY0Pg46WkpO5TunhH6ijQNXz1TLXTvZBhk7a7abjYzL5tPAcxyM
TQUduBlxDZ+p6ZTOVkneDTwZQFkNYzO5WHhZ8Ig9TCTzqVm9DYyvjLNzbvudAjwxrpw8jidc1G3l
PDR4P/GjG/FOpw8XWY2ecqbVnUEKGje82R8Ii2FNGw21iVX+r7D4+vTuot1bpsCTq7fdAZjLuG3d
pLqEVv/qsXt8jloLqSnF4qjoHe1Ca19La/o2dMF1wnYvEgWMOxjIIBAXbQBzDagWYb0D1KPsoYMa
s6977VsBL95Qq9VjEiZr4TpOR1MGR9FBJq38pl4Ql0iWjxVV9MRedcX+KfcM9YCB7EpgmZ5xobPF
ceey8i17Do+51LjtMjknp7gckDcABOxHqRusMAgxFJQAQI5MG/praSqwydlSnZ0a1B1qziep7r7H
mJYLeBrSGLiMY8fcwPbqCZAayUMDcSgALNXsGq9OXmND+wbWPownN9FAZ5KO/sVurIOTgVu9x/Nf
4ZtOKPnWykkES0t5LcLpOB2Zq3kPVtZwhmajHVI51I90saSfXOjxRyWNzWeJ3pbUc/VIFYS8mJYK
vPnHrhIbjaglH7sCxgBRLGQPK2KKjmM6R+WhW6T6kD26uSU2nmtqd143GFfGPw3Gm3Q/IRB+2lbv
/FWDi3fGiOZ5q9KoM4+sf7nWJ59DZ4c3h7fSGV0xwEzgXkk5XIQl6VpNSzsaduwM3kuFEZ83LHiq
nmtCQudPMeXYsKuBCCnffZZkf5NO4ij3mmzH//FOerzU89lYyug90eitdkNTbhHoXHqBnD+zNf9r
RqWempgacxsYCZJB/q27Ib6PeLm4NBjcmhqvlx4Vl6ZoWraiZoZ5OdP9grqe7YLzI98I4dbBPA7u
K2th0hz5wJVyoMFkn5otb6VGehd3XbIPCeoj7UpAOaJIN8711PICrEXxwn6Fzlke68nWK7gdcfbK
9YoDiY0bUTaOf7tCDkgFOyawo04hb+zwb9E6NoKHy6/ZMjQnq+zNAFN+9Uw1d0jRNbVMO1OnvN2J
CFgWjGtf+KloKx/611bDFFeUrkO3XwUvqZbMUjpb5sZbaSNsn++ToU76ML27TRR4PRarknDNMlkT
3PWyZgttFn8ja65ruj00iCuSkRAV+9onqXzLFopbpjm96cLhldW04lSOYZC32Xen5SBuoPx7oASd
mV8mKTOCTdHfTluGM4keuEsj5zVcF/Vge56FTJ+0+znu15+hi26OGa8vP8cSF82Nun1kJN0Lr9LZ
18cKEIhd9PmHdBznR5+M9Ad/GUSVOKl8Ouqq31CGj0lCGMYfhv6js5abclLEhYkt1ranGCBenO7u
mPV+6OGWyPY7wou8ZVWVEpia9MMoSnVhObYWSK9Al4x1zRgrX2Bl3PIK+WaCO4EknY7VwkFjE8s+
mu1MZmTqo2TTtZSwDaoufCTYci8G3SVHNqz7jvqVLdCz02YhiZCoO2d6mb12C3uYQSoKPFFJFZvD
KnutLM5VqUVEXSH/HgbX24Nj/4fWvYCy7vwc5tg5yfBXJsC9jzwm9rXS4v00k/4arTJMdx0i+K4t
TYjWyTBqrIHZa4j6tcWLs2FvDlbFYOid9AJIp6C3J7PXLvV8EQ8k7EadazNU6LD79Gp1AMNRsF0p
KlAz3mOWEseSIQ4Mwjz0csk5OdKcl54Zv6L9hGniosoPrDzYsIcXjaoyB7pITeoIiwIq+gLbZB/J
ymXwLjtFUxuEUQ3i3n4YsRuWY3bQu8YIGmkXT4q8oF8lq1aYFjRAdTnDcOHcIjs9GAT4iJZO3R/8
+83esrU5oO2P4duUsPqGob6qJb670GkYSSA6F/Cc61UGNw1RfZNRTn66rHvmATJo7cynl9LG8M6W
VfxwTaehwSJWfc/qvL2aZBFpGUU6Nt3hqxWCsMtGGck9Hk1c1I4XreomQ1QGcBO6NkKNk9QXr1c3
PIRPtYHpeaa1cAOz5NtTZXUGQ1P5/RwzLaq1dTxjcXxutbo59k7i7aaIBKIsmduS6HsuWl6O9mQH
GDVeYqO81XXLqxRpdALCEcnDyDh0H9hmkhOacCGzh8rHxN13SmrPxB1X8ZY9tYlBd332jTdrxdOl
HmMOFs38oIn4aWG9gxMnq3YR3uknLewf8wzKLkOF7qPV6H7tNulfHR8BxwwPbi+8bD8hYPmcIC3E
JixKPjWXggZ6bXhKhkFR80NqY4PpN41wEq2lfYmTfNSCzAoVXmupd3OOZlaZYAACxc9Z17YMCJRw
04vA8HIBBr69axO7PLRpDMEphDHjuL9hF19svNSQT9nPZO4frgPOcYE+sjdHS1wlR/teS0kAT3wv
ypCXIwQTw8ezy5UWsbQfgzp0xxdXRNUuEW76QvfBqWGbc7VkY/0jV8OqbkjDD4uo7oragwFXD67P
Tu0tcvWBlC2XIpfszTzh1qkWFHVvnEfWX7iBd/o6dOy0kKmVYD5V2pEXnUAQP3iaPaKyw4LJLKoS
Tgu56GsOP/8kF9CJfHNr+eUVsru3mvVQQzNgxYU0f8Txjz8x9vrkHLsQ+U0Gjg2e9vS2ZOxNhoFW
gZSn4zVsi2Q71Ub3sbCiQ/6ggBsqTXJKhihyjoXApVqhhzDLo4mBjwbUB7uH66aZx9aeZFW+41mr
9oAOWhItcP1squbAM0vMysydNCYBIeVDmSbtBsOOT0bk2gdTKDB8omNbbJIPKzWSTaxZnGo8kaRL
Zl6NZ1NOxbM9Rf2rakTzUGWRHnTxMr4YtAGg3yEXnToHnUIU8zlXFOpUZsFsSD/wLxBrj3FyXDNV
kmKnHbZAAFhFlAx5QM9S/dDUnRUMnfEn88qTcPvxR3GHOxMANDh7Cb9MbLus7jfmg873WWE7+Aqb
Bi5Aki5hv6fdYWS7GoaP2LeHc6QiJ73niDV2MArUoKNjdBz7NVdmAp6oEJu47jqD1Uwl3xrSE75N
XfSjTBCktaXH6Y3hsbR5B2Tdk5TujzEkMVpVa+1zeFr+5Mx4kjPTE3CZncm3uXoFC4PEvnJ5bopB
QlCaCBFFdP/gX2/WfZ0+AcMhdYth3c6Wv6pPmj9zIf/OZefsc9VmPvvvOMNHWPAso7YdFtAxT6ko
tC+3rkIqpNb8OvZhIqauSR8vtOOGi2k+bIDL/oXdS77S5G2z0tW2GQ2cey5O/bbpKZPhh4eGEa/3
eu7y1amroppsPcFyO6KjDQt1b24XLz2KMsEs17QKS+zcXDgyYRHgFseKrQ/zezeYFYAhUlQcltRc
5i+DxaryJMcxxbbRlnxNoVthVuxjdoIIDPTDJHwiAYYdR+4hB3THvMQitHUwkO1xrrWsNZOifaMV
hmgvTBlbnArIB9X4ILFnsfPVBhWv8xjGCUXktUow4unDZcG+DHjFkcJfivCTaXu52+So9Q0hdfOA
RKWOA3iFF0LLErgIpsC3Rio4/VgRi7uuxnGfxR6Wy55/XNe76Bf+5OB7VGGeiMR/kdwoDwsG9tVM
RyNssfayazM00QCCSlP6lqzsO9N7f84myGOYrxDwPGVEt9BpHT/x+F5idcegUY9otWb6QU9Md4oV
C3wuuC3YUsk6jJD9cNLhjbJMR4dk8c96gU15jA2ROj7aMlhhf5MhIytrxa65ATVFXRbdjS4pFsQ1
FJMNmkO2Z/FgpX5uYNzAzB8br2am3tK5RIacZxg3xP4tTHui+e3iAswnkFJUd9Mf5XzL6NndDDE2
I56f3VQO7gNeG+fa4tQFYgyksbFZ/M6CTiXeB38TazCCsJhjNmDjW2RaoFzhzEGS4Q53bJZlwAJS
ZyGqnJLjiW76ZZMsKl9pP4ZxHvRYXjsG4QPREItuHsik4Oqp0mkAgGFeG0+TkZDTYhnk5xSzL1a1
oCIc9IYtQOnF8aF3G9LWCYRvO++8XYsOg82Uk/eL6Qoze9jbr2FsvvOprgo43txNpKWXJZTLe2nD
L6y6EUtba1KnuSTlo5HpynfVjJ86be70kLK0D8E6r40Xxm+E/gELcF3noO8ZBOMhUfAvWRcMiOa8
qYB6wmSRnL58e+Z257ZYeGq9YlJK6Suj8c2jna8pz7SQDJRShi6LpS7z03USDaEVUo0xuSgt2Ox3
JGM3lZUyRXojrVGQwm91Kn/nxf3XE+QnUAOZpNfovMKhlOO27G1MoAv17H4vpMndSeD9hE8IizNJ
q8B0y9U5s5T8gYt4JYNGjbsjneSTF8kTIU/6FQxC7MDKGfgp9VrYY9A+Hd5nmCAkFuZ+euD92zxN
JDPnI5FziygVf5nxGMycGmiAPZUx9mNqGqce5+sBUbU4pGlPRYhJSR8bPG/HfqBizWlg1TWj9Dxh
z7i73rSL4QrvpW6x/s717yXS9qppabHMoSw2Y46+FZve0zzSqyAnSkfyuT66NV1UmMC0j4gyX5CP
rR7yNDkL5MDG+Cq7Ia4D2kXBhoyQQktH9HuG0PZULFi9qMasb247m4c2GVeKA2VxnqmIEVgeO540
PbOd8h5TT7uPllntbCi4+GM1NNx8NCcKgBps7u3YgY/padR0V9zq/FXTuwZynwL7c19AW1kjEe5X
ZSkx+1M6L8VZh3n+LJFqqxNmAfQK1XZHVVQjMNPWDR9Uz2N7Y6Fb5f5UZZAe4rkYxkA4C7HYHXu/
siN2U5jnqV0P70Y1z1M23VNTFzuzUd+EiqZ6OyvcluhDTH71Qg8k0HNCsW0EcwePVISRTYAe2E3c
DA9F4vELnHTxd+q9+hSi02FrRPpr3fxV00geRjM6uo4dLAadvmkJvEdEcic22tMUoU3mmHsyPcNu
oeewiULiwKg1rZGf3YV+VzHn4yWzc6hvhoyabV67BW/bdNTNLWYFyrjn0XzjWK/+MQUs7zWXy8lv
Fzk9o7WqZ3uBPp4Swz4YKJKnXNPfVkK2T71E50e66b1gf+6J+sQj5nCr71hR6vXJ0Rv3yDAB8iKb
pI/dHMHOpKTlEaLCnJNJblLy0FF4EbyVsptmKWM8swOeT5BVHKxbbt0fsFmMHqsODEwp99SDVGN4
NYwFqnQvs4+5yJ0/NWVCd3vJrTeaXdkKNIVyNyZoaJ4iRXXQlmVVREYkpAe7QBLwABwAm6zt9jXl
D35v8qoOBmX7qBW0JS4EdQN+RJOxTAlC0Jzi4XJyZJjcE2Bs19EFYoYmBkkLRGQ6Bck8EVgpRpFt
Z6m6v27FVr6TDfITJ1XgOlyyK767WpHMsQ9uAvB7Qx7tAMKu4TvIFY/eWhzN1MqmyQ54FFboxJ13
OjGRQ1J48qFask/o4pG/ECcmGiebU+y0D0W3vFSgqkzFyggoE/U02tL+6yPUQ09WeLGdEdq3Y0v2
i0WubRynaEBCxGJY/10vYZnkPwVWEN9rhgYfVuIthFi1LBja0D7o8J3xbObV++KkezspHp04+c0c
DgEC+KSx+5RwAmsI3l/12Ky1GEJSEZ5o6TaKYSalA9jdCB6oX3YIaAT8uuJN9U7Grgz8NjosB2yL
lynQuPYfdWVl10WRtu9Qn1FuWBTVoXfosJAdMm4JkoTb/DzQ9v5IbXLFl2ZGBR4aFSReL87IN1yd
ZTHsK9LMlwjA0L8EpgAwYaBPyMke14/crG5ynr0DW2kTBxYh9GVqZNBJ95+k8PtMCRAjB4T1PUcO
hFaR8iHwGAdyYkbA0bqQAnOqj5pNgksN6UL9TK/EVrSDcahc89Xwprwi05I3nxP2HPK7kKTiIE+k
+YSz/IkSB+vUrbiE0HQf3FoTD3gE2WayWKan1siA1sfhU8yWckexpSl3OOl7mkAGy/NhQc6vzdAb
35GDCdh0yUcNaWXc6sFgvmmgOuuH0mudnWir4lZ46bSzSDbdARoKL5j52+WmsywFJxuT05klZ/1m
Cdm0gVLx+Jyp3HxY0pCvq5WkB5KR+YlZkA2JYxIQB1657tUZblkd0e88angSnCbv1X2Uov7Tt5H9
yRzTn7Jo1va1MtKzF/e9g96h2XsgW8YPIn78T58NDO+I5PnclVc55dfRVreKRRJReo/I+Jgn+X0p
hyygz2PtWiH0tPVGx4LFq1FeTVnVseDGy//YJdhpmqTZKlDMUTX/kgQckNlyrCPE8sIjLs+WsETO
2SxlCSR2NO5tM/GH8MzS3p5/GGnXBCO3lXSr63TdC1uGwTiV1IjR4AGbw6PZkM3nMW5ggaJeVcsM
y4iF9KGcjCgk0tFb2lHjNCcDVjXjvTMbbUKDMcJL05TmcEh7fhfPC+AisJyZw83YBjhNYQ+lmQrW
xo7uURwqoWTjbkOT2QvgkXujC7HtLoJzoRnhlwlKyVDFFclQWoMd4ydma3kDkEDZd81H8RvLJT8O
+Sg1djscd6VOP4g/koS7ubjIztCqvIBvYP44F+KvIvXnhwYs5FiAMSRV0G5GnrZ0JDw9O4pGdfAT
+T9PECYjM8IavkdD+k3rCEG8N/Jx3wntYIoiJ75XPlncLXDCE2lA0KGwIapjPC+gwlgJGCxBDEcz
91bd8KGQnHoGtU5ml84g1NF6AkXFYjPAsgdIYypxeDvKma4LeV20oEaECLhIfpgSUUwt14OUVTrV
IapYH+CbtrzlRfRd7PhtK7svVetFTldDMSe7cMIEuyURx0OHOWJQb8CUMNvY1aBfJC3aJy/NNO+Z
NjbHl0YDjrUEn+LTF23+GoSBnxw7CtVmwrq0UxgLPuIO5t4mi23r2oRzT/Mapu8g9ZIl3ONwL1s0
oEKtnYNs6bOpRz+ZzK5PnrkATpYPFhM5u2zcYtdpU/ohYjMLLG4Rzhf38XE4aqoe08DWO6pI4Wnh
UHM4tc/mnDRPVQueCvpxKL/g38viMUbAtJ87YbNXAvJQxU+Kl0Hle6FXlzdg24JrHz3SQ31ShD+n
QIlUE6uIFl+6hCrHekxS65m9JtEWS4/cbgMJhQ7CLfeQKEhCAsvINBRJI4yZFETXS34hJ2pRZl1q
LjP+JGY1ImZQ8MumCgHjWNgyQ/HAFYm9t1JQtBI6md3aVkSyc+5gG1kvU3ueHdPInyfQLdq+T+So
hxtDNRV6CC4terKWP21BO93ZBl70h4iqGeSliJYbvsu09duwi+ZXRjUC/OjsSfnj2p14Yugr5D63
3ZBo44CA1BWie9ByPTNoes9G54Ncc1XfrNoQy551AO6WzWKgDW7nGNZKvUFsGiAfZqA/Qy0kDJaY
Nm+8ihaweqtNdj7x+PVI1Vy3dGYvDLse7eaVdSSqKP7YdkqtOTY2seMVQe9rmBrDQ8IiMb9E4Gpx
0mAMOy5pW9gPRgWO90pXQnnn8peJAxegkWM3m8gNhwaY0U0c87NvMhduFeSYAfbjyOtiRk7gbel5
Rc7TapvUDAyyqo0dp07ywXhoUamo18Xr3GZD8w7gTqb8BrHHgyVQ+zZMWbw3lM+GJzrEdONYxH00
XVi0z4K+X65bW+D68XtVtJXcjeFAhEXxwV+KRNjjCc9Z2UGSs9wDFrDOfCPeS6epTXXo3mE2/klp
6HhjGdKIn2Syk8soeiZUwQ7VB96SnWDY9Ld8NMqDvoZJKp02qo1WI7EjaDirtR9IzhuKWkYRZSmj
8KtiYh2fHNzHnGG0S1uFZlPlUnXlet0tBjJMThcm4+9E4LnalSKWTYABZ+q/c0150XdKy/l40s3R
zC55L4ejclBMaRJq8zWLPrZ4krUoPNU4jvQ71uzpTiARGGDbKfqxnWIBak8RTszt5wHzkon9LeG4
mKwE+9ci7CG5lGTg0ge9MOlvjGYzPVlYxmvoNLHNloy7ssoREOlwOJR6itHXaKIMl4wV3SPl0Uwg
8pa8/VDktET26XzRMHH3LJxF8q4tJUq7XdKOfGusUMMAawHRcmj7ltd0Wtz3YcA7vNEmSuNDJPi3
pq7FrpxC/e5WdXkUidP/iUzPkfBNTGFgriQXdvYWKLNJAt8W6t2syoFGVxQP9OK0SvaIYtTzjSrS
471pEXDgYCduwIlDs0vfhni28TNXX5YTDRaTQqoI/U3s6o91pI8/FEQNH0uGohkTecuHyYccjh7a
RnBvVtuFEdbHsGtMLF15t+AI1xu9OqVgOQCsZtGA2EbRSzGxdoEpDTKIqLy1mMu3MYh+fKN9IuqC
dKrS1eYRJ3R4NFPipvt21O1ry1V8uVsGNrgMwpEsN+RuBLl/enmoNlJ18xjPdDHgI6O0b2MMGs0/
ZYkI5Ct2tWiwaPv9udP6wUbQjKT7oEPlDwFLJOZnxWUG0iI8O2Mf06x1atC0JzympvYKVA0WAWUd
gwvvdeUpx9vWYF3NNa4zgcie3AyTfoOElFKonacRtgI9rNZya6OEg2fBDMamwKt76tvmJWvgK4jV
4PtWD63l/SrCwcONvGkFT14owi4ay02sMA/G3OnImZUuc3Fy6XINqhDX5LYdoFddknEwFZ0KVhkf
a5cJ4TCw5/dxLPavVpsARqujisvrarQ5ShtiA45dAD8UWckfxv/Op/sNU1EEXPPRM1ldnmsD6969
d1aHYT9XJlzSltUm3j6agB4GI3fJXCckwGnLomqKDoGpMK2K9J3ycC/nZXNUxmoM1FcnTZDWXvxL
Q4bhPiBXOsUDdksbF6hnuA1hYAPlHSkyFZIwVzry6pGx3huBxc5T3iwvitmssK7YWQus1R1DajZf
pp4X7KNetaheGI2asyzG6o18x8SoVGrde66bjZ8lRW18MLcVx4TphM2ziBygL5i1u9eaaHnM4sVy
dnrLRnJvRiEULid2j2nRhn8lqH409KE+g8kOT5Q2jxeZGAWkHH4Cm0bjzmqxd/bEPlL2e5BCBXaC
josYyy7+AhTPinN4AVJhj+fqGAeY6btpZ8cCMCAeKhv7mGWzgCWtGPuRQVD4XBZevDZe9MPinh3b
hME1DmRXer4LhN8qMeT7DvoAS6JS6q9uuYKbgWAhLZpLUvgZW8pi6zUzuHwSl9zjck6VbaoamdNW
11rbmNn5LRmkd+M/k70ezt1htZnO8U2y3DI35mD18Z7Bu8NETOmGuLX4dI+ay2KWoPmE5xDkKV63
qBE6KwtrfrMM23kzY2U8ZUPG2nxcGwmubmu1/VWn66S89kgw4U/Bho+Tw5Scp/DoKLY6cMVEcURr
oqUpkkmuJTuPGGWU85r4j7Pz6JEbWdf0Xzk46yGGjAgyyMHcu0ifWU7lVJI2hFzTe89fPw/PbFRZ
hSzodgvdjZYJMhjmM69h/R6MIZJcOYBSnoIx09dat4MRrzCvMdKbySTnQZ0qRBh+5NwvV01m6C9E
ppZxb5q0Sb+YKIrugTqlnzsIdcNPQLkon3Gfy/CLbglP9uDYy+Ehj6cQ+5dRg+VxpnLa1CVmILje
agVHRxf3EqHaCWY1uevGwUGHz1ZAr7ias7gH/7Votr50Rh1vSYrLB9aE31/D1BNPeI/gQG6SNBwj
uquanrYdfIE21U4bEHIeW4tP7l/56EjC5CyrLTIgHcZIg6HXshlzRZdJ2KFza/ckSCdkGDN7XiGn
MoGHqoJoEZCQcP+fKWwEwLUl9fjJ9yDAmmH2y7Fc/lgBCHJLP2uQYL4IoQ/+JLwj0vctLX62ydac
uiq4kiP59DoBZ5/dxZWD9gOlLGLfdKgc5A5bQRtPmAk6H4V2GgOEl21rOHWugIOrGzC5qF96zhYf
B2f85iFPemtYfD2xoXI8fO7y1pD5Buer5gta2XiGVyWBiIRT0VwFbaVPFAjCeA0SYikWOIoFp2JV
w0i00Jx0V5arRHS0lWN5xzyOdLIWBjfGihoscMRQO8MWetd8TQl4/hI0llnvu6lyKL3UE2ZA3YyV
Fdy0YQ14T13nCOah82eHebxJ8A2dIfD6jfEZtKd/dHWtOQyRrZIPhcir8T6C71nE6xR1InhiSRW4
9s5qrbK+z8JpoHWBEiokAhsIKoug6pEhkf2Remx/DSBLYJk8oS1i2Pa1Rv/F2wBVtlGoiIvG+lYh
Le9supqoeR2jTTIBV7EiL0WCSufDyfKWHlURCrusNgXqIh5ptB7sqdvEA2uS7he+0yku3GwH8q8d
pMBgE4yd/SOGdX/jskoPGHPrFmO/uRgflGFSD64GHyH0FgYKgsJprKDX1xTkHemN9cae0JVL6wpM
Lajq4QdNojD86Zb4Dd/Akk4hngrcAXeCQqYPCjNukvY+VB3NdNm6ebpH+8eyH6iRo14/aJnvw8o3
qAlUfgY1Dgu7socsf3BM2KXbuIiLKwAE6bavTH0IRmCnm6yg/tSNNppTOg/1ojkZMM1zfYMRMbF0
YA9NswVYJ3eU0gcwV3QCK3Rx4i57akc3Sa4T0x0KAO6z+csLK+sXhRoUfQtDeha/HfHBbxUbxt7M
NUI2wdgiF76KnIzWcpuqZ5icagNlokNOLDeuTAjPBHXUBgtjU6aulaMJl6YogfhILoDjEbn/fR6b
Yduj0tEp5MiCGeXONjfEqQqUufAU6W930NGendQone9mE9Y3AMJnRJfKYg88AfcT2kixBPczdTtU
xkaa/UVH3Qa1QBUyH7HotkgM1mQ1ZdPu7AqIOlVLd3gggouLZ7TbQB1wy/Ya7mBLVFPaE7dA1buO
u84V2M2pGMGVo/gfrAvcM8Ewl8aU3GMcPbv7viNUOzat8u2DWwRW+ZQuzCJK70jIfB/7aUQTMEdp
Kl6Q02V5mpEogw6uTdGRE8xBdA8qvFb3CGgN8MFU75KMe6GBVg2G1uUwnNBVDGvc+XLCnie048ij
NsJZhDALz7C3thN19FpnbseGtKaMw09uiwnhquvBEiZArJMC3pxJCwqrECwpm22ph/a3Spc+eEx5
5lRrF50bUlJsr0RbPRdR4O0j25LVLhBW6ALkstVTNjbeY9sl7ZNVe+HvEVEF85uNOMMi9e5av4Ad
DqDME7v/RNAeIkkSjgASErsauMhD5H1q/pTGKyicGm0QPhndZHylSDQ9eEGsfIwmXPRtke1D+eva
R0/u3idZ/12ZHsUizgLnCTls3JDSZOimuxRh9JvSa3l5RBMkjquqz4KtKisl8EKt8H/qnLCot5kF
MXStrHS6MmLai7iQWv3TGNbhdw8ElrUD4x5mn9zShFDie7CyttSOOdXMkTgiAH38hDylYZ8m5XYj
cU+KMDe6VnaRI/WdYJBC54Nendl53g1cl7LE2LXCNChzKJVdZUBwU6xVsdmEdRIqa9vh23ElShrQ
CLjhsU0vj3tvCxzQHz9BCvK+wARJn2lJD/22pnt91JmDxj+CQA+zoPVyIiV1slNA5/NHaNb9Z9fs
3RsYDcZECcOd8MIWiIR6gTW033C1rIbyaq6oCRWAqLirbqOezh9uwUbZf8XkBoAKIJ6Zlhkygz6U
S88EPIbM7UyBjGMdhXMXQIwqjOpqxD23WNOYpxUUds1AXxCjKux8bdepURsGnzfe9pbX3/VVq29F
VGSPDlqG/p0xJvjTCr8fcU0udetZm9wqG+I+v/SKrUD1MkRqv4oOUVfan0OFV92RJr1unhqiF0jn
qQitjYeHjCaVLlHPXcGDHJCYMZDqt7AWPPi1in7YoVU926pG4CbuzZ9pnHonYDDVP21kttdx5Kqr
Mg2CdC+8HoMkD3IE5bohi35lU7PItso56DHcMZxb7dPcum1CP/TIDQmJrybbrMU1mOemOsieNwax
hbKRF+aQtIrRjSrUkIUjv6m+NY6Q7JvhM5w0z6TsTkKKiHsN6/h34XL532Uqo9ZLV2IuvF+2alR8
kw5dTIVJIO+FkQBXCkA7X47cLxZ3/ybHPthaeQiPHfp+jvob0g7Q1PDjSRHGOEbCECPTcsY4eCbS
PDpODCZ2mEoPn/OpDx5qiGbdtpusBCnxOZTyDrCL0QFJJeQ/jVhmMMYUQ5bxpTvc9lwP90LP0x32
wU75Cb+h9GueB5RUBy9wUHyIyggC2vLtEKgFqZTDZN400F+MByUQvMgPVoBxCNLuU+2V94bykEE2
YhvhvFXPmSOKxRY4Rn7eDj0kPbRvF6BS9UCWsKJxOhiod5T2iLYXz3vyUTrFvsEuu6x/MegIhnJt
tyX0MMpR0RgcqDUjFy3kvHR+FSan12bF6QOEkYIcZaQp/BwgKlfCLi/mekNfHQ44pZRRPyss0VAE
BzoSXyuv0W2EXiCiM+WKK8urr21aTi+OPyLl0aIRkVIpKQKS/GzCJjVG0wHZiFEVcJwRgCeztO0E
t5AWOqb1kmV1i2zL1IeBeUMa2QLdS2Fr0kSXhUrgSEAcASrnqtmgGg8zlr4VtaEj8e7I5DWFc8is
HKZGUI8GhniufZSOThrkQ4hKUINF+MR5XGjH5W+kcrN9MNjlXlak3L+1vSySDoOOo/YEncm+jLKf
YyxFTHJvzZseq3O9wceb1Th0FYXWsMN+7cc8wGA9pAXpx21k6LK4E8Loql0NNCxYW32u0qPRjKYD
/Vrl9k0SJAAmceODeIJnz2Fk/SOLKQfH/K2A5Kd7mGwcmzGp/ZUzBKjoRkla3SFbzVXuJ+V4U9Ax
ML1V3QaV85RCuFSPsBeyNFgBfjK2QNuAEZYoWQH484YXOoFoMUSeCUyeilEAlqM0xE1K6P1sEYNk
93OcR48OFVtyN+rGPzHqILRzVVDfW00dFxu8FdyrnH39FbrjjGYy/N0tCRnFInqZ1pisbFKPESX1
InOuoiLgJ1C5R1sQ1wUXoc7GqMtb2msR2qfhLCvns2Pp6YA0gYItm2NSSDFPrjodo/CbJ9WxkWVi
3DXkQEA4LGmPdwXnKR1RWgrZvBkbHTigXjz5FCEFCCIq8vL0FNE7X3sAk7tyM2SxqG9A00bZ1zwE
PftNOU7fYWII6H3t+E07rJPINPxPoQFBiM66IkKAD1sI50uBpIc2VgH6Y+IFEhBNMkBdXnIEfFTe
iFEhakOvwf7u4RDnQ0nC+RiTH04jZ2/MFC8yshyK9zeG5Sf+b6+gboVWGYcysrrfSr6oc2Bb1S3O
BZlpVTeywQn5c29TAN/FnSgtSJim1lvaUTDngnaYt7AQ8B7W9KGQe2nVrK/dCeUD5ClmfZPjsaJp
A02UPrxtSj2H/g3Clk/Uu0Lwa/RBCUJcKPkwoSRJVAEJQifdKXaBDB050GbnATvvKkAcxfAbYuaS
PmKKbZ+8S2eZr0vfAtJIwBjm7nNDlYpMvcz0+IvyOTBWMs8J1ALlxjKhDIkl1tj/lh5vuLZURI3C
G7vmKUnDXK0zqkFfJs5i2qGGE2ZEYNP41BBcf0rn3mBnhdULOjrqUJVWN19Xdk9aGiH3unOQXQie
lWWOFDNmK3F+kWMoyGu0t8RjGlbuy4xFRBDshJgR8Rg5/ZH90FaCLpby46e8KAL/roOjv8MyA8H0
JpkfOwv1vcWjuQ+6ZzWmVrj1+gntVCzLqry959qJATxnWV68iCpge8KCCb9yxLhfmmnQFFzSGSta
fMjVJ8uwPRMyQtX3VNTSGcBEptT9RH5gHlusMb4VbudGLwCMUDAb7TrBQdr15UNf+AKeUJWQEoWD
+iIwqj/BQ4ZTS7xqB08tel3uPeakZFvsHO/71I/93pMWJOWxzK5qa4HcUyRNXwhgpwPlX1iUrnTa
LWbNSCUi7N+iBAZsYLrJ7Kl+gSgRjY+Jmw5TvSp6wa9cKqQUHQltf7b0shfkvoPrFRo1KCd1JcS6
PKv1diZjhvASkAuu59aT0W8fwcnrccKp8WTFXkGvLmmdci+6mQAUVb5yH0ZdTFOmrtB3EQSt0Gjp
euHjOzpqnQ+Ne4s9NCE3DBA6u0mRuV9pOZf3nRI9Cht21jf9luk3zOvc00P91ULfx3geIIkb6xnG
17rkkFZHS1s1+l+FNnr8GGQf/tLEp+mx7tGLEPhh6GuK2X19kBCU+w0icxnYKK9JyjvXcwfYcGRa
hv0P9ScbYreB0kL5kIKZLraW1vARkcVEIRt68UB71TbS4JM0UHczoxGvh60xN5X7EMQ1lFJiGH9N
ixPhD6S7kK2K4MwZW55PlzflYBbgj11OZvwUUCcsfNL6jT/b7s+ZlhJWzeyC5wDZDXAWCbrL8CkM
jDOJCkW6buZs8DbkREL+8HIIvGu0k+kSo/tjTgTDYPPpNaFggLgQTEDKBbTIHmVrYFNR0QVF99Gh
TTmIbGsj09XRU9LkAYhxgTkR4aJRq80WKgqV3WA3SEjaPQKmci3pxj2BkTeTXUx0snTIzcn9niM4
i6xVKKp8R1Pah8CKFexpHIr8OWvrmoZH3E0ByMpFtpPsFkTfLiRAheHbIaqCpF6Qfus4wcY7N/FE
cmXFXdQ2O3MqtfFSIrulv5adhy5jG3DvnFDdAp1XWfw3RTzKp08oHKQExgTPd2LszGReKQmM67dp
OjHzxsHiIUiMLtt8AM7fugix8Im/lAhgzy+wBZwAJZ04C7vHAtfAR3q3Y4CFghv8g8B2l9xXlauQ
9wapsE8N5pCoWIN3wszT9r7h92ThQSCj6fvU4m8cpgFdVmihcuVOARhsbQakEDQoFt2kIIhvyi4o
fqe+61EAsGz+Cd3A2TluT61paX9PJ+Dddv1SR6P/mxaeW3wfuCgwjQTXTXhk+HX9lCPNgHI8NcAH
364oDSQIBHF/CHf+nhhhCSmOwA5iH57keNaUHDp2Byz1xhnN4ZDOZnlVh4PfPgH2GeXDIhJQ71vR
IlmwKbtqwk2k8zlHVAhj/hG7oix8pMUkGNNM4JxKA7eaPWYVzm+ciUhEY7cNaS3F3a7yXH1XqT45
Cp1U28qKzR8aWh9cepD5wNHwtamunVngU0VZDIDWzJbcwVMwTUBU0by3ipwkqGNvuKM0KO8on5IK
BScENUx7vq8NYFYbldnDlzzIRm+fYFw5od3ke3gmyJhqxBpJ9hwrQg4P5BlQ8ffFOH/JaYIBFLXy
OZ6gQXC3r+lJOYv4JRHGqhe2Wz7RoHPnYwABNCHpmVwk1zgXq0No9zWto6m8oR2Z11By7Fz+7EKn
fHaNzlII90yDPQO8MfiNbT71n5y87q4B8egDjjkG3J1EALjIB6QIJk97S8k/R+LVy/v5RbZlhIiV
OQ4vJnxomwoT9FCzz1jCEfOqDgRLAaaEufdIg4k5zgw3NjjIPBt6J75cNpzcLLaKx8ArMwz3OOKA
SnYF8bWPNsoJBCrVxQCF7HRLuDWDw/BUKdcJKNx8X3R0QQMwyAp9dPCFh8wZ7YR939f2V9CVRdxS
bYgr6gLzDHBSHhR0A0aIJzN070HARjdzk6UFwgZub3zqZ3fA0KzyHPNurKzWPHGWQSIkC6u/1Xjf
fEpMo/Q/67Iz7EVyQtTH0BdiV0HEOGGxO90qNdGTNSLnZiK1ar70Dj3YNZU48YsqSxE948YwP1eG
JmojF9TrwmVa73FHjJ4bujhrcLCl/Yvew1ye8M70rrIOX501mqcefagYIyKoxDgbXCG5n3ziXoCa
REogjW2kK4/udZzBa9w1mZ6hsAwRW3Q8VUjmIQKsqPzifIcnKk7SloO5A1Ko3hCvrZToQQB06WFQ
HpLWdHS8CdifhLqZ3enHeCCz3DTdPJDdy8n4VLqTAc84Wwra1zNw8mA/xDB1sFHy7P6bhexi8jQ1
YxIgQWc2lCXswYMmA9GKanKA1tS4M3q8Ns21xM4gM1adKunDVC5eIIjZl8Kf+gfIAMFc/aPNuuuh
LfblBI0SWlQ7UrcswK3l06avwrw1H9HLjfH/9g1a+81TJJHK+9y6RT/eANQxyuCXR7Ad+zv6Z2ww
MN8jcPm924E3xmEtg9J7S643Y8OhtOkFKUIWCEEc8BOB+mBPZJ+31PTdedMVovgW1VbR72NlVDSQ
rEqqbh9zkXXQ9UYIQvlaZ0A45YF2URh+DXvFiXWY8A6dyp2Vg4+z23/+/a///d//9+f4f4Lfxaci
nbAy+hfyV58AgbTNf/3bsv79L4715X8ff/3Xv0lDUKm0NYouRG2eTYWLn//5/SHC441f/b9kEmQt
7Kvyu++0VbUh8xn2qZlaL44gn4DtB08b4jym3I3pTWQvtUvnfkzoa0XAky4/jX79MEJT5MYrwoPT
6XhLB/X1w9C9m5yBe/9rYgH32Fiq9L5YcFrareizKdtjpAIduEpCQoq/HBlSvm0LU0tHotov1euR
haIHZITG8EKsmOzrbMKWxQEcp7UTXEOO/Gn5CFxdHtPyXr+uRHBOupaiZo4GnMbc/fWgwKYoJWnw
3hiADM2NKzsH4chW2dmKfiytp9XAtuFoLhvb+mQLeKcI4dteyu0sNWWhkm7qBtfXwjw4lGljilh1
R1CAweaCTzSwu07GuOwfB6vz3VOQkdhcX36Js08mTU8iKezanhIKpJXnvn4HwQTNdtCbD5O2euBJ
5fgN9bx+2wgTqS5JUPNlEiI4Xh51+VP/WLXSEqaFwQpVTBaKballVf+xaou5SULbd4pHpB4xsShz
N7vuE5iF0Ijndk05WNNfxnH2GLq4c3ywTO13RpdKK1ar4F+meD16B1a2bhqzePSLoX1IMmk/Bs0C
00Uf8YOhlhV//qLStYUEmOd4Si1L6I8XbYQ0aAio4rFpySxzgB9ryET1rku8cVdr032+PLHnn9MS
igUJ3tC1WZfCPPucNoI91Qj94QHXSXgLobe0WahjICwX5QcK/vSNHMLjy6O+nVBGtSngK0sQhNvm
67ekxsGL0nx7KBJC9NVsOD/Chgo2XTNj/vnXY7FMqYy5toXu6fkZw9qsTEps/gOtc/lMoIhuCXS0
aKlGwaa7PNg706mksrQrLEWjVZ+tFAUJ3KF0vRgDLXR+1Ou+TwsbBykgAX+NZB1byTSypu3lca23
60YxsOvwFTlHPbk82B/rxjYAjwov9R9AX51KQ9bprpZo8QbUWrDYbpCoj4a5/p451otaPHrWSdPi
M+CjWFFz2joQHwbyOQ/9l09Iljx5Xq8+2MTvPKNDwkkV2qHoaJpnz1iFZTA0iFc8TApnklWYOZTl
4Eurq7zB9zFKi+rl8rScH7isbi04p1hnTAlHyOtZCcmWZzc01INgbwMMhD/QUhQAH+2g4CxRkToo
x6B7D/2k3UUY5K4vP8A7C53z0uI5qG5Zjjxb6ElvQRPpAv3gdKM4pqqhklSmPmDcvvtgqPObnTNS
LZAgzlkAbchlyNcvG8Sj37lZ6TwgaOdtSni1O+D35IS08/d5XF6VRH4r+K9yY1k+KhtFATignrPD
5Xd+e1bbnuXZPIzJm5v22S3XYuYCjn+0H4zBE+jdjq51LNP0C2x6Iv0CKdY+NacNHNnog5Hffm6u
JZdBXZcrnWl4PQPePNSeXSr1AOSDDqhhj3ozUn/auXNiX9OUukvBGu38zlnAIW55dfnF335sm+uJ
q9GyCClAW7wenhvKhTPQWA8iJpK14qEYEX0K542Mmv7H5bHe7iVHaxOjOiXY9rTaXo+F4TS+G43r
P5jAGXdm4y0JXWjvgUi369wc4/3l8aw3X1WDrZSaQwZGsomU1OsBMxAXvWtmdPkCwyqvMDeM5aGn
40lpOPLteue0g3nMsLlBRGoKsLnTsyOPE6Z286cGyckfBWB7ucpVI6/tORm+RDa3OJJGNcTzsgzj
Wy+0vbvLj302TY4DqJ0NoR2Tf0rLO1uLfTN1qMZa+ZWY8/mAaFh9KIzM2tCRSx+C0PxoE74dT5rC
4bug3etRtj0bzwR3hCd6UtGi9LCpzQfY6yiJ+oj907VAYtzdXX7B/xxhfwQMvCGgJdPVSHq5HAHe
2aHaA5ooQDFVVzST22dPGdleKZGvndAcj5Gc5RdjUAlmcCOYkDJrk/1M+3pjksRsbSHGD27281Po
/z+PJmxgVSJu6J3tQStFVKUTaCoBmsmzEGPPWv4a4tIP//FL+nDHOhwXoR8zjfc5qBmUhpFHfVS4
FLknieXp8wcTdJbw/OeBwCG5UnIm0lo525X06ywwky2fJMjSfo0qNEgFhVkTK9SOzTs8JEESU51F
0Qi7xknu7M4w/0lLEYWbPlO0Gy8/0TtrxNKe59muKdxlubzeSZ5pDET+YwsiwEl3XmxNjwhMTXuK
D/K3aVE1ujze2c5dJoBLwfIcB7izMMXZmkw6PHA6ah1XFbLRaAcj5TTciMShw11JgPkHt6qd8bam
vP2ExWZff7BExXI0nC1RglmufubfIhA7C96bLsU2pgmbq3BMp2OLTx3qoOb42YvqWyJ+hZZWeLeY
1/7KloYNObDkcqqomTu4px7wS0JhnObOuNIAoVAGttx/gh6VpcAZ4pUfOtHjJLU+RDIFDpJRZgQ3
+/3yJJ5/NJe8mQ+GIqTijqG++vqjNQpBQ1L39Fjy6FjeODYKNjq64w7UawvPgofL453dJY7rOsqz
4Uebgo64Z51t61DUoUYQ3Di6rtebMD2pQI80G6sAwtsqzSZu8A/W5fJH/vmZXJeUlHtb8p6WaTln
O9eBoEDB321PqjXLg6bsje/HhGhRq5q1Y1fjFsHF4oPFcXZl856utkkGLEfYi5zj2eLEMm/KwHxi
SuBql/ZhBkXNvnNSeiaHyizraYfql2Ecx8YqW7r2gBvWcUf754OXl28fxDPRHRFcqLZL6HD2gXMT
fE8N8euEvY85XNNsC9uHDEx5xvXtdM0X1VkO3N6Oqt9GBij1ZIitteP0pPvIbq5buq7mZ8q7NlUS
pITN6OsgF8scEL3Ibt7GIP2ShwpZDn9j0lzzfjYK9c2tBW6fgyfsavOhRLk1JI2twMuhaoGSPdjo
NiRMK6cIt+hoKC3z2KAPhLtPpkYap1NcGEsiGpnRaeiyrsfEMQJiv4YsZQRPckCd+TkGYJ9+Ir5G
k3AcxrETK0wk0Oa+vGbf7BESdM+WEr0acjrhLFP8Rw4iwOzhiQBOyWlyOqSJPzgrWoxI4oi5/EVh
xf3goy2L4/WKZUB2iMUPly+3HDx/DJg08LfxI8tO5jC29wjmlo8YowYfjPLmSmOLMQy5tWBTcNOe
vVeJhEsM6Dw7AdjAy5nK4bFWErcW1Ussn0txNDKEFjEBD+E+4VmSllmz1uGUfBBgnp/kPAh5pQ1G
xqIE46mzQ2FMJKKXWAScAk8Nz6pKo12ON/Upx42vR2V+0YGMivJEylt9MAnvbA9BacqhXKBJLs6n
2kKdrygjC98Q6IVrJ8+juwwto+2wrMIRYscRzI/GLBIT4pSSzKfLS+udL01SI1lXhPVK/ueK+eNL
h1kj5ikDTRnkFrBXMKHZLyPKor9fwQJgm8k1CY7XdM5ihX4oOo0bOV96hp6IvOno3EjXn+xdEA/B
C3B+HAAuv9k7m4YvqtFKJGZCPOZsccVNOJZhFoanRmGLo/rmCgYhsPoOdJkt8MS4PNx7ixkNZssE
Bc4PlvPrPVObydTSEgtPg5NyjY5Jzfnmc3iMY7JD6gGrlLREZ2OKy+vAp0Uwua11Z9bVz8sP8iYq
YDFTIqfupJ2lDHwelvRqBEFQB9kJGVWBv/qoR/cEWWdMvigMS+dVhW+V/DY2IPfWZFAi2jgFFePV
7NpG8CvRo1ne+Z1AchW5lnp2jBXtDVtuassLhFwVxJLxKY7mobydgSX1d5Wloft7JkJHzTrzO08e
ilzVoHCA1SLQefkF39zgXKaSUjuhJ6GwVGepP0qRmEgLqjEuiPXfi2Lsvu17JF4BD2EAeHmw8/oP
9yizyQ8bHDGVlfPEA2RD7kZcEijnpTLfhWgL/YTniVR24k7OgUNNk5JiwjnvBNiBanHn6p9KLHnS
a35r/igAxPhr7TbRDa7ZVrnDyFf8jIlhrQ+W4DsrnpyMurtmhzmUAc9W4FSYEHub6IQe5iwBa+NX
qwLdPNuzcIubls7GP5dn551z02FWmBZSQCnO1/zoxIJ6u5GchsnrN3gL2cBidXSKOcZ2pRTNdSMD
vA7LIH6+PPKbRYApuERLlWObC4rOy+t3bVILZ6YqYh06WM1C5RFBBvqzi64yoN43lwd755AkwLdJ
vqD5ScqrrweTNowAq6yw0pPueGwhWa6tKfkfXEKcU7SPtBIOidVZND/g8tBHsJ5PzZxQ0gTlDIDU
tAyMPBFWQk2hw3VoAgznp9n28gu+9x0JzUzH5LxcKtavX3AGnOO1qohPOAql1PBEsW/RHd6ELsNn
DcxVOFJqHYh52F8e+W1sTN9hOadZsNwP1tlmBsguh85LklPrqkLfhQY1oC3OKOGjCASd3RG7Rvwt
itH/+6W7xFLLfU+WD3nn9SvXpZJTbfjxqcTjZZsMpbGagLRfj2Ps/B7xocMOIyggtlBwLT+4898s
3qVaToXepFtIVU0un+OPSxf8eBC53SxODky6dcGvup+Fjx5gbGYfpFdv5pcMh5akRS+Ql2SLvh7K
BtiRUyQSJzydBTQ8jJ00uPNV4DTjdkJ/j76vmf3tQcSkLqNyCwHyJ259PWidgtmfTKlPKQIeV6RZ
SFlhDLTK5zbatzRAPpjPt3cvVwKJjuNSRDMdrobXAwqdYaCTZDZXHvwB6JE4iMfxP5WDFwEWJtMq
jzLevsxRcA+he0B3FLtiRLjmL1fzcjVZmtoDnQKW1dmiUk6cKD/w1alpK2/ftMA70abIN6rWcgVc
13zKIal98PZvNu8yKPfUsn8Y0jub7chHF3M0fXlKm9gJQfB2M4iZgXh95RG6n1A5RJJa25k+1OBX
/zayY3T6lUQagvCHs/j11CvTqjndYxvZJbrxL7XGQQAJkKK4BZiVIJQRNBAO/n6aaQI5nJF08qjP
vR5zNvBxzIKeYA7rMFgpVbz1jcK7c3E82QeL3huo2Cz+YFW/s2u9JZKk3aWExdc9G9WiyzEErTpN
ZiZNJKmaBnWnwKcia4WAaS+/47JUXqVgy7yiCckW4jLn+nk9WpbqLjaMXJ1UycnQhjpf07m3dlE4
fZcoGp4uD/fey5EHEC4SeHChn63cDjpbhAKURDViytatiDDLMwG15EgUfJByvLdel9qqFITLRMpn
gXllVcOs6LKc0g6rCFN23sFAsnuX61weW3Dvz21kWRvKl6gjXn5L693XdDmdyLlIOM8bGTX6B4jI
ht5Jor6euUCc57JYI48z1qsKbom/9SKwaFv8NkwMdjHwVVhFBN7kUf9qpYNQvw9tf8XvjRHKRGtv
MndzjvDEMxALX3yACXhvEWjEFDjdqLFyjL9eBH7r+0EdwQieXZCIPQhQ5DJ0dshjUpopTIwP5udN
oMOiW+ATLDjSJk+f5TAzSPyymgIUxrO2/YWpY72HlZrdXv4K730E1zEt1wGryEo4W9qqdcfKNGt1
aouqfcRlKbtqWySeomZWH5yNb4eiemFJipSE8AQ4Zy+EPYFtIE2hCVB7c+2Hrdh2lULwOerlBwfh
smxfb9ilUGJCPXYt5y3wJQnspoYSqMHvu2CuArSQtYjaz6DE+51PBL4FTu9vJllCkjFRZrk8qW8v
eobXNMjBHgFN/s/K/yOmkCguITyRe6cpdOfrtFQ3SYnaLSU2Hzt6sIciREbg8phvdzJjAi/SrFEi
Y/csbESREVPAaRGtoFT3YM4jWmZ6kJg06vzWLvBaboYeFnZh/Lw88Nt1usROrJylI7mAjV7vi8Yd
yqoCEnRy4sxRN6VqUElHM7lKPl8e6L31s2TzS1JFGeEcT9Ebdl9NkvMiRCTihH93eR054XNtMrWX
R3pv+TCNaqna8gHP88wkbM1oEoF7KsPaAMbmtFhSRnV8ZQ0DunFJXvX3Saqzr0Nnxr9t7sb7yw/w
3pwuQQQFGkeQBJzdAOSupWFkk3NCPmq+89EIxM2IfP/vzxjyNcJDl51Ct+YccdTHWhka4YSTHcZx
j7xpW7n7hPLiX58yjMP9CSaPojNNktdrhPLt7M6lxt0SrOk3reb8Cj5RTQ5n/ro8c+9sA4Jd1xGg
/5a/lkX0x9bTKlSAqD37NJaTsfVNK9tR4x7XfV/hsA0AjRgb62WbVukH3+y9kQn9OHIcLfl4y8//
MTJ9ngUjzpkDbzz7im5SvPHyFqoH9ym6tbHO9mj7dRuAZR81n97ZGdQmaX/RkASBcb4ziqiHVBp2
+hR6OVwsg+7W1KbJphvcaH95ft/egoRbHkxPDhuTgsrZfRHGRv8f8uUJAjFtLH+KhkOmKKpQJ0Zw
xcAu8PKA75ylvJZLg4h7l7/Pp9VAmaosY44XK0BQubePne0hcBJJbBSHot5otD8uD/neO2oOGYul
yiqy5esvSd4wVIizyZPXI7QdgKK9UgICg6kLhdBM4n1w3Lz3+cA5UKZ0yEHB0LweD1ns2ZxkJU9S
CSAGPBFKZDOuJIP792c1XVmSXUlF6m1ZI2qnsSrNXp7mwvZerD7sN649Fh/s9vd2AnofNkUhjhR9
3mMTjYUSIBIsp7JCQrnyMuMzhgD5JugLEO52I5o1cozfIu3/JW6Tg4U6hNSuC9hPAfc7i9HQsE9w
6SNQtwD/5iu4sM7npvBehAXQWo2QI+olLfvr5SIIB9HMXJIE6SyH+Z8bv2h1WPYJNVAKVvs2SIKN
8gr/qUOZZFNB0Iw+iAzfWZ8CSUQq9x4fEvDR6wGRKPh/nJ3HbtzKtoafiABzmHYOkmzLsr3tCeHt
wJyKmU9/v9I5wFWzG03ojDwQ4GqSVatW+AMs7p4is2tqE5PrqDvque4fcSdi1G7VX+4/3xX6Qr5V
1F4pKFEDBvI3Ow9qLEYr8lrjhLJPs7aCGJ0b8IabqO/hJgzkBqsuMlDd6EyHUqETj4Vk+vTMftF3
COt+4YXfuJ51GgwMibi8OJ6zrzzgtjgWdm+c8LWtmZq7GLyvwKTAU7UxhzyI3it3NWSGQwUc69m1
43R3/5XcOLHUnBKJgngOqDr5hd58ctOfXD9qhY4fTu/vI6bpp6ES9TasimDhYW/EP0MDvcrI0QX4
os+uTjQEDVRKW/0UZ656hmmCLGrb2l+LeIr+jE48PjZGpy5E+RtvGOQ4AAAqAhl1Z0G38SyncwbL
POUqar7IinvthDkEQi6rtMJWdtWhK/gUNGjfrBFod86O2YftwpPLczNL4rlPwfFYzMM4y7PPjP5k
jHIfBdCI5eL3qO79T1MX6tP7TxO4GYt2qxzTozRz+S2LtEeGr9CMk+Y7zF1aRE2Lstah50PLM3Im
ve/fOx7RF6QKX5NQdbkeNsU9DrJMv4SiZb8HxbRPmMgrTwX8g4W788Y2lYN+XVb3pJJzZCgSfoEi
zNQ8qXRu1yi+DrhXNogoB3qIgPn957oRlUg+gODIEgQEvfycb86El8RTZ5Tcmhlo9Revo6pbQQLE
asnAyAGvV8/1F5a88XxsTmosDiF32nybQouJuc5c/QSBS30QhVXS7KuR8LPROL3/dDdOBK1Mi+70
f0YPs11SRzi7+bGP15MmMToW8hv9KsAafAN9Dp630Q3fFaO3dz3CBpSYo/V8/wfciAMQ5VyGbZwG
IJizIDxGqZNHfgm/MuwnBY68IaFvKN+gvaEPGiJFIHeSNewst1o4ITdaukRbeE4grymKqGgvPy1E
5qquijAlDbKcEa6gj9qcamPBNGGgjYOX4iLSF4XJU69r8bpz8fN2p9D9YzaOvb3/Hm5EBUaplLhA
ndnYr/STN9ssGRSVqlpNzpOSaH/YGdm6TGPr/cn821XmndQOOaIWifzkbKmxv9G9wcT7A2noxs2K
r47lPU9RKU5tlC+BuW99Zi4Wh5PEhAsuyOWrNnOAnB7M9XMPL8w8jwIthxcvsLTPDC3TH82gogXo
aKkzLCRtN86SHP7QLqGQR3Brds/EjaLbqFPGZ3QgxMHNa30fxxrGFUG0dH+/DpJmkd11XzNd14Ej
NE9gmp6/GdhdnB2RmjiqgGrFuifKMkwu2rJtyiMWfq2/C/CKxNx3yMF6H6oK1vGEfzS0ooXr/Dp0
gZtk+iN79jphcnadk/Qkkz9m2Tkm76/wCRVjtFbJ+T6NpdV/aJt8iepz/bYldJtgCVtD4tln4QRq
VGCpSowvbThk+zxVo21lZfXG0c2lXOV6RxmWR3tGkrHAUXuzD4tPa4PVENy22K7qn6EW5ch5ckSR
9ckbiOehnm3U0UM68f5BvfGIEkjIDQ6eB/rMLGh0dtnGmMn6pwFVOsFNKrLHNgrzYl0mCSP7+6td
1xx0ahgHs3c12LXz1QyIq3iPgK5F3dZ9StFD2/pli2EMTt9I6I5t26z1UoLVaXf7v+4vfr1/GOdJ
RgLP69BdmMXmAnqH02NCebKijA5f2o4rYZUdRHvbW6VBVC2kENcxUFY3TPppMXIbXNEbjQwNO5x5
To1f0US1Un3fg2LZ3n+q6w/I1WrTGJZ5IAym2anoHR0dX4zMTyNJ9ceidqcnBSL5KW1yb6mkubUW
15pK24ZWN5n9ZdhzIictwTuNJ4SGJLAjQ4saCXDIyslSc/bGUhROEjLPYQLrNcu/Yuzsmx5R8dPY
OtFPDLfSj3mspBtlmuKFTXl7KST1mASCO53HOWw5ShXFqw4eRjF8RFYkP+iFmW/RFl/CP9/YgvAk
JOSEJFYOPS9foFt3GPZ5WX/qkPzauwIJ7SzqwXwUqAROfdMuPNorFeIyhluMzSUgx2Foj/Tj5YLQ
idWwt/3uhKlghuOma0XHMRz8z4VZWd9V4Wv7IBy7eCUyWid2wD22KTO9P+gpjjOE8hI/Wpx37+/Z
62BnEXCoXAAj0YObd8IygUGcHmN7heAB0hr6GGyd1k9OIYIyqHEMewRC38n4oukAgRD0Mo1iGc7n
CX2bmX2eos55MlDx/UcB0fx1qELkM5GE2Gk1jnX3n/HGrpKpAQACuF42YWf25r0BfZ0sak81YtGn
HFHkIz3+6eA4tbb/H5aCEANwgVqbKd3lUpHWDl2Yas0Jsa6Ucjvwj4YSmLuQwmxhvHbrqQgzpmyj
yN7ibD9hw92ifhU3p6GL6o+uonl7El7thUaHu/ACb2wSh0Y0jRNqIseaDz0jlDZKtXKak1oNyM4r
wjv0DraqThj3j6IaEayaiveX1DTc+Frk0KBcqDgvX2Xg1cJ1MlWcin4CbrJB88QHipbi3ZjhUR2i
uIwL2hDuGd0jiFV4Rur/Rp2lrBdGvjciBbkX97IGKJHOxCwfaNsUr2NRgAFH5Xf81OB5EB5zUaFI
R5GjIITamn66fvdGcg0CkwQ1se78enbqkUbDZNYnx8iG/Yj31i5CCeZgKqgn3V/q1vPJV0wZ6pFd
erNrC2uuIcE8iuxcqu74qvc7nyJ/C+5uRMdA6Xb3l7tOPCymXtyODKWYoM/RtHrbUTaGljh5nHwk
+aG5j5hmHMq8+ITJUHSopV8XGj/1wtm8+ZykARTANBGugBcoFuajgkPvaait6AV5j/Sf3raCDRIM
UluxFNv7D3qjCqRDLU8NmS+QgPkVE5NmlFVTdicLFhYAtDjBrTzFUmw99g1aM7XApiQYIxd9yWwa
KJiy4N9EKMmPQUvq4/1fcx0uOEtQi2S/FaTaPFyEI6rmaNJM9N2qPtjgxDY9eV1SjXu11oqlPXX9
keXJRcVB0mvl3ro8vF0o4tFMK/WkVQV+ZnGCGPwGuzrjy4iQ+Itno7uN9VScbESblAuIx+twxVjg
dZpNXOS+nR1YoEbaiL6SemJGUq2dOi5/aL2I/hS5grSMJ/2CrSZ2f777BQNFJ6GmtQKfao6zjBFs
Na0ea95AQ1nOjBv3Q57p9cYN6mxhJ9/4ljQ4AS7RqiIDnEOI3NqqQtOiOdUXifEjd4bxiHIKCoQq
Cnz3n0q+q8usBb665GiZ9M9VPublhwy4I6Ww/ngKQEzvGKta6Dfn1iEF/XfA+BZgQK2AgYnLAamJ
Ml84Qzee1AH+zufkLqBamF0CLpq8mWSWnkiZin1NKbLqMSdZIS23lKDdWAr0ENMQAFLQ8OZDpVpV
DHLPpDqVgOG3mjemnzM8krBBFdFCCLyxQWkKMRekOUXJMJ+XCdo/2EMPPBXyqMD7B6U+gXnPsLBH
KvpbVnKQz4LjUrz7KmPeirSCRn0Jud2V7+BNLwh8bDSGIQ6QBh4hwJcCZ3RIrp1p2jQI5v0qPdGn
7yTbgnUGL2MbJim9JFLN1mwwJlSxxc5PmdeX2X6qVC/bVWGCtGNmtzihFHR9F4LdrRcMPksOXaW+
wxzDSV+w7CB1Z6cpwTPVr6yfEZrRK7eFD6jb5e9c8ZYgENe3C4+JmgTwB3mTzidp2iAtiDw/O4nK
qB/tqS53zaBnkLCqbN8r9ZKGwHw94MayqydZVTT13HlWorVo6tqDax5HLS0CJOoNrCwxuQ2D9ilu
1LTNV3JEpS7soHk8kMsyWpBjcykYNK9x1aLIQ/jSxhGzq7o7lCNqtevMEDaK2C3asXmgQYTLLHcT
MsDf9u7Qb+9HpKtrlc2P2CMNKLAmhIQ5KlhUWPFOWaAfMRBqaOZWQ96/CAv80s6bokr9OGDbae98
xfP9XYl2CP5ZaZkEj31Jj30bolAfLeTiVw06fhMNG0PCZ+FCQZe8PFhhYAeAWMvxmJaVtSqCQJwH
JqtrC9oMUIoQtxsYrmsXXyl6eEmwL/FZe29JK38EV61M4WAqgVG5/BEaN7wSwSY59sB0to7LgjiK
DyfHaX6pOBovpKjzO14uR2Od0kPy6UlTL5cLzRGTo0zvjqHdD+Jjknkp7KRwxA58V7NNYmeFgm2C
ezPWb9HIyBNrhIXtKB/p7fXEbwA2RmuCQ66C/JtdT8jWRzhpmN0Rnzz9rz2N6ddUhOmTqMNu4XHn
PSSWogHJzgPlQINzzkmdsPtT695qUcrLHRwnqnprU4AtXA3Xx5pWC/NDmUcQwOY5o5dZOZP4vjt2
XTk+ihRaL3oVWNOkg7pykbhb3T9NNz6i1F7hkpWlOH3Py4/oxfAzc21qjwZfr3/pkoJ8vM2Mcciw
PMzs9ATFTfexScS9eBWkjakuTA7msZqRPNkSqQzEZsBw6mwb2WXiID0e1Ec2WYxRQWzmY7qDXgeZ
JKkc5K9yJWrxocwMjLyXlJWuCGdyeR6dK4r2DImOfEFvrsQ29zoHZ/bpiBtXoHuHTlDYJysXE6h0
h6a2cM8usz/1S26il0c73W1Kr1+LSe3c7y12K9pTP7musU9tPVK+K6jslTujQwN9q6jIF+xrCGaB
WAcD7YJfoS/i9KPWxg4GHYUkQv1wPeyYn2v8yxHTjEKkON/7hUGVcE1ozGc4JvMUyoy8CLxvwOwr
ql7ysMUPusHZplZS2BRdl59bR292hhYpC1nq9YExwONKOB4RQlbxl282MXCuHuzRP6oqSNKY2msd
2mP29d2PxypMhk2KOnbP7PsJrIML3Wz9I8Z1erwK6lYKRpldT9ewtUp379qAw7fOkOgmWNIs+Pze
9QGUwN8gzQA3iwfK5VOGTpEPUKy84+T4cEOJVGLVdsycpjDxf+IRGGySIG09BLvsZomffh0tkLWh
nKF1B5WQdPJycWT5SuRtJu84dBomQaqVPcSVm33sNFQfK5dV7z/sjfVoxCDKJ3k/sBfk398cFg+l
2y6MB+dYJxXGxoVhdDieCshldalQANRBtZA93rhZEc0h4aAMkZiG+aVm2z4JeJU7x2BqJBUEy/Op
oPxQR2bkTuUbSFhWYcEgAzBNFJE8jxFs1V4Ls8ek9tJ84TjdegVgy2lQczqlttLlKxApegAM6XkF
+FCclGB4QTK82vqdmjxmpRItZDs3lmNCYkMcA9gqKQeXy/V57DRYQFnHYIiRxWkghhTBaG+1QBtW
o8p04f4Xvs7vALrRtKB812V3cXYfDCbvEmua4NQW+BmsplLHkxQavPbTLvz8oeosG6Ov0ey+IAOP
NZGHZ0l+uP8brm8EbgPWh7CIysVV4MhsBsm+UYPPGrTi0NZYtidRmOLUQJMkD5A5TAl37xzn0kNl
nIv6I//KclNGszdbO2PIRZOgD05I6nmbjJnp3iucfAexf0nd4jppYSlZnsj6hBnY7JsaKn1njGOC
E47iir5DiTIotpYKT3PbpbX3XrArT0bfUhbwKI7IOc7lk2llUmJopGPQ7Cj1EcNLZZVndvIdb+Ol
xsSt0wooiPYS/S52rDU7HaVvYCKqtfi2Wda0MxJcPHMbv7JSQ0Nc9L25jgfkUdGUw9QcJhI2vF64
u799brxebhzKagoECYOdPa+fKoFadp53bNq22PW99ckdp/jBB4Hy/lhAxkDyQuDn7c5bPlHqWZOF
jM2x433s3SxXy5UwMEhY510q1mmQRe8UnSTqoNvDpUr3lyKeavPyY0aTiUB/r6CdNmj6I4gHC2a+
Vh1glDULuhI3PqZs4NFmYgYuD+Nsn+pBn2kBZgrHqazpE1RVrf7xy0r7x+4S/FEqeNMnc2wGjJ7H
Vn2cTCX+hh2guRCSrkPgK4WMTQw0i/JGhqw3J7MspsaAtlwdh1JxadQ26GaJJHl0CyGOGhX+/v7+
eVV5vSwqoKyRslBIMSqmyr5csGhwOsTHpDx62NcgWWKnmVKcECZ37JcJTwoe2PAzVMqlNs2+8cxK
eR5wRakerF5Nqr9+pYzWyY5GxX7ucUjFwEbUmfHTiVs7wJ6nN8JobfptlB0HfSzbnaf1OSrNkcDM
aBXrOmaeuA/i7rsaGOeq0WoMAs/4FnoODj57TVR1uLPMpAOvD5dC/65iG/cLjS18Fl20wp1t2sdB
8tHNi6xdRb7Ile39V3QdoZExZldwVUC4IL28fEO5Uei8CH5/VJf+3humZyamw4HBSLarR/C86uAP
C7nH9bEmVZcafvQ85RRqtqaimLhd2wlarrg5biKBh7OaWzYeVzQh3/t4wKVIqyBeUOkx/J49Xjxm
eahk6XGoRv2riYVFsGkStx7WvqO3w77sBjDKkyCeLqx8XY4x04eww6SSsw1+9XLlzAsyIXDOONoo
AA1w1gMV9IkS4OJCMyTZuWaEeWTVYeA6EeMWIuf1Z6UChKpAY4fGGV3Qy9VhfVWCa2s4Wl1mIM8N
l5BOwrDt6Ow85qk7fcolEfv+y77xXT1GEkzWaL7CGJ1dGS1QaWbumFE7+hBWhy6HNnhQ9SJEIbt+
/12IxJpjoL4pp97Muy6fMAqwgBi1ujuqlWpt7RrTcBIcbzXFxlKf6uplvoLCdLQBHMoChl2XSzko
N49DETbHEqwldppptcXsr38aAlU75XGaYKmaLGFKr16mxJ7Q+2G6BUqMsf5sUepKsy+i+tj4Adr3
tMOsJ6cavRL9tDL4cv/Lye1wESdRWCIjB60EoJTPN3vCaIzx3cSd5djWvbcdmG89ZX3prQIkyrYj
zMXNmJA9um0unborc+H2vb6fZOElkRSyZY97wOx+SiJgUXgeVcfCgLCOLL63N/M+RXV6EuEHVI3T
9cjcyeQX4Cq+wZC40vEWeTe4neQc/B/dfOYH7OS5Zk3iFdgou5o4ZpOBCkXTWtgf4Aa+SpG0fbn/
zq8uQ7mWVA8xmAzTc5tFwdbS0dhEifdojQZI1hznzHiVNyiZ7ogo1s4MK19bOKG31gRTTqbDUA3x
6XlYMFHYELZfHavaKsNDmWnh8MUWCq7WBW2hZwfa/HsHP/KdmowqiURyVDxXTfWddFCS1qpo7LXF
HxsO1dqeAvvL2KLxcf+VXjeUWYvkgo1MbkXmPXunZRz5tpW14qjwheOW6WyZp8E6FU1Ny1bxR+1A
QuBlW7csvS8k6qW1DZNIr58VXEz9eFUbVdEsxOIbL53EEsgVqHfZZZ39KFRFmgZr6+wYY+72DUhi
94P6PlRWwPa6PX2poH7/Z6aJTaEpdYnkub6MHWU+WY5SGNmxTbOqZjo9aNEmxKFt+uGbifnVaLCO
XMgxdXlGL2MIbBfaj5AmDLb0vDhRk96ILNpkxwlgR+asJg5OVK4tXAtHRExkm0wP03IMT4aBX9En
287jflfh0mY9jZWOmE1jjX3xS8Npx1iXltYEr26LMQ4/rU0XxIsC1Wu3feh5aM7hA9Zbq7DEtuxF
dYZBHKrJLpv9/R1149tJQVxyCNcGdDSfUISFUTv5UKWgcovokCuWfkgUMWz10vpSumG8MH2Qpens
HdIupmSVWt8UlLM4WGZZoZVRXB9V5nunZGjqc+6MS33EV0nU2TLQ+wBPcKVxU8977SL0UNiaqv6I
9UrnHKlwc6RYVCxGdpXrMOT2FbD89mZQcEp4qdBL1U4BuRpy0kaaJ9+TCbuRjzhF9/5X2jNe+CE2
8YAbN5aXG/oWQ8EAv7+ETFn6tg4lxmyYZ9pHqx+I6fBBXZThxyo1tlaU+M0elH2kHKCM0nHLRV7B
BARyoB+i0uw0zKBLx1olUzo6n5C1VVHI8VNv+tEUONXihIm117+5oqnhNvN1s3wKPS2KtimCHf06
qnEG2qRuNQ1fU9NE8iXS9e4vHhTZ+DTlWtOe0zFUDGRqjXDSyM/DPFdOwquQG1ppOrIayQpch+U9
IXnou/QjR6yI7m+y66uewQe5otRehjA9B3SAZeE3UAQcG8R0h0Nd6gNO3UEYpWsoM/Wf+6tdJaaA
hIEckAujDsc2mCUWMMiD0WNofRzs1KnCDZriZvURv3rH2efjECV/miqIW23jYlzmbKMBg5Xn+z/h
xgMDy4bwCVOZzsI8Pim9SIEjjxW9hSH/ZkCp+CYwnsH6FHuV/2EpeZKY+MDkmN94Xp45ox3l4tgg
C619myBM9N+VhAz174BOl/np/nLXqSKvFm4iLcVXfcFZD7tvq7gECGAfsYSrHzOBIxwM12OqifYR
49V0BXrQWoi8N9aUjWPKeuIuZK5Z0DBjMKo4U2ENK8a83ehto4u1rZjZly6olTXiNO3n0MP65v6j
Xn1ESR0D+yApOVjHzIt50hqbwbFjA2TLzUcH0+tTxLQaU8tm6V6/isKvS6EjCLFWcvNmW1bEoV8j
oGEf6lCpfpq1N4ktXpvJRx0xlGNmTN3Ciby5IEFfCr3TjJ/DJI0irOnTK/bBNqd/fdSuH3ssuzaa
O/3OdDX6cv9NXqe/SAgS8GGE8A2BAshr4U1fBHeaCY9JxzwUqpJ80lpL/W62JBPbOMntEPnkvMAs
Oe4b/6grTqOtVB/RqA3+s/r2/k+5KgQMxju02oCHQsLhKr/8Jarr14FbO/qh73Db/aOM4Vg728x1
+7h5KAcrDqQeWao+TTEgl7VdAfrbxYmR9d/u/5Dr3eVRNKOqIWddDryfyx/itTUDzAjP1X6qg1Vg
hOpet+p834GlOb57KcpH6dzDdlZBx14uhf8tXvYldqC43roFbZswNezPugjs4Rtpmuu93F/vKgCj
oiSlf0BoMn9hj12uFzMzHgdVafd2bPfbOrPDf8cGRylaP2IfmiV0bbcJzqZZRpv7K1+PSDlC+AkA
tUBJRLsaeaT55Aokbpp96NSYtyEq8hxh+XtWDL/c8orKDRxXFH40pwHorDlIJhbTQ12r0dFuC9zk
TPRDASZkG/TpEPPKyuKYouxMYeZVWJ52rfXJKvvgqPY4Haa+0J9MLXYWAt7V6ZRPgb0VBHDY7oxC
L19gBFwlMDE93POe7HNYVdUxLdR4HWMDscPWbEk19grwTwIEJgRRVWpxoAnzUEcyYOd9GQPqMs2w
3KHmHjJCN/w2RW5ymio9+DygNNqehOMnwYcWpH1KpgCc58HFpkN98YbQVfaYa9JqWymIKZlLld1r
JnqR0/EbCR9IKVBmATWexUgFjWCrGVqxr/FoOGn1qK+ECMWqrqJiHfZK9K+d6cZWnXrjcSh8ikx0
HjZNFeNvW8bxXmtVd6OZAY5UYRh/wobb3NWWVW3qqUiOqPknD3gQYgWKVvIXryn1nScia50SHI9l
WNsrC3PVHZAR5YBp8Liwc6/iknw6rm8XzBKCa3MZMoT+EBAqFLHPAiffQK9KH15dw4tS6Bs/aZvH
Ac2ojdq0zQPDsPC9IUIuT7sJ8R05gJ9fQInQkCUewnqfFSOQ0ypy96GopnVnG0t11HV0AFzKVMAg
ZaEUmBNONTh+Q2kb8bHKVE90Gy2JHX/XW2KId8ZU+MWTq9ux8cMPwnz6OQnaf+rCy75KKGAhcboM
Zj8kMmC0ZufLSno1FTk/IUmHcxgU9Rr30PrR6rPqVNscdKWZpsP92HRzUR4YUpcM+HNx8R4BV+Ha
QXL0hN500Vo0KI2jLG4XzkHFY2T6leh6FifrPDFFvaQ0fnXdIATE7pLjEVC/5IqXjzz2otQLTfUP
So8WWGs54Ls7J9nSZ0oW3u71UnQSmeHRxLEJKHOJkJBixo6y0TsUtZ0eaCHqn1DQcNYTdrwLt/lV
oOSSofFNoSf7+/SiL58qGHFBVh3fOwxJFOzUDJE4t9PtM3yAryLRk/eOd1iOXjMzNJIjOQ+9XC4Z
CsyW8OE9pBDltypq6usUMbWDEmKVpZQIFN/fMsbsVTJDB1FAxvs6vqA+mWXb9DFV3zR65cEEJpKB
Di2q/iHDcCbZhW3nVrQPMwdBXtppgVgJRy3zf/D87dV9gkukfXZ7U0VdFn8ShGZhLKo78uh2+l5S
lP6lpMSqNZ4sMMsT5Wu8Ne3EHvcW0ICp3mA8lTwMfaLaO20ok3Dlofxfrf1mGEZcryZ/UJ482Msf
USUx20M8wldcI8TNxMP0QTYcnLi0hs1UVn6wjxrfySjBM20ylpAes4ACwxZ8h7Q8kMgdWe5ffpXO
wnqezk/woKaGvxdCfO0ay34x/MFZO2Zrb+LOAc8zdkt9r9mJZmEKTPI3aKlkGqY5W1ijin3tKyNV
FiCkoWo/4dgo2ypp9KMWmv1Binns7m+JG2siyEmMNuTGR7zl8mExTI5Ka3KrhyFw7UMQoVeQt6V7
FrE5IjIeJBvgd0s049es+M3diwQ4QqssKQGbiFfOC/ig43q3hDWdaeCY6rbr3EnHlqdJC2Zo2hj+
LoTf/1MlioGpclGn5tpFj/w5wOIYAYcYnv26quy6Xo3ohT6ZVZWLnZ+FjvMYlIH71ZqEHnwr4kxJ
GyIxYD7kvdPQwKY8C8cKOzdeRbnyAuyVn9DJauJNNzaO+6JWmptvKrVoyk+GW07aV9EXXfbgYBuW
0FLxx6RY5ykY6gxRXK9lJ0rB+AB5QIFrBcYOPajTZzp76HWs1cougeg4pTdUGy2oc7Fp8Rs61zXc
tR33SPKtK5GpWzE374/I0E/qNuLa/DBApfudYG73x4Og6K5qLLHfF+n4AsxmXmXcGLkR6mZXVuGF
vTchaX3OPE2gM6b9HEc/ejJh5xzGKDYWMtCrbcZyJIUkAygRUZLOlhPg4PwBSCOCkVZ8rv3OZDiL
L7hP22o3tdbv3AveybWUjwgcg6ME5h3QwFyZz2MeVA9wbc9lK8Znq5yKfxq9FWfbYF7rSbG++0fp
KriiASiNEsCJ499CNXZ5lCyER6OA1PCpCq1xj7Ba/DBNYbEH9Dzt37kU9z2BAnNDTHEkG+ZyqSnx
qxxysP9QUW9/VsUwrrAvar6nw7BE2HjVJ3p7VoGz8NVQE3kV+AFsd7lWkrmVRmlZn4mVBTWYYTbZ
ydJ75YehxGa5AuIJDr6PDe8ZfFXfrhXEeLy9wJP12cX4V7L38EE5NC6dbBhQiH5UY6t9a8ZGW8Jl
z+5vGVekyhLBW+IhSU4uf+sUFDS2q844V4U5fs+h5vwisTCeRz3/qcSiXOiVyUd/+2roH0ElIdG1
ILnRG54Fzzyp7azPzekMHKc79/gUP/aNXS2E6OuHkmUKp0Z6WcIEkmfrTbOjaEt8KpOyPwOtSLBm
GNXoSSut5uMQjZiBc6UsbOSbC5KYMCSmecR9dLlgPHagQya9O5v9NKIgUmreuktca49gbrDLRWEv
6ftehwfeJKQ5CjFCBFCXyxWHMZ8KJSd3dsJKVdelgdJ55BtRth6yZvygBpgOdaOXLLzZqxOLzbFM
oAlKckw9j0qKhlQ9FDXtXFtTt1ES215RUv1tJm9JFfrGSoxD5FFlBA9JbnaIGmiXSZ62zdnykT5a
jR0kHMukRlxpdigWosMrVGK2L2X0Y1zJR2QkPnudKgQru0mD5uzHir9pde73tSJAp/3TGk4jVjoe
l83K7cfwe9eYXbFqvNb0EGXVfWMlMwXtJWAQ1h2qtumqjdlaCaYduvKNe9ArtlljtafJa7Ats7Uo
QFBNCM18cLBOZ2TFQCDeOlnX/mvmtpqskeApPiGAqic71RzHEiXkVjAxceph6Txev2VY/NQk+DIC
6Ifhc7mN4PANllYJ9Wzh3bbPEBJddY7fPTG76BdS6eszQjCjQ45+D5oNCMJcLiXqTrNGuv/nwun+
5hXFvt9zg0lyfbyySrX49c6ITzEPQgQNI6k7Q2i7XM8H1tfbYY+mZKqbfwe8h7Zdo1fDbnSCcUnq
ddY8kHuHC0zahgLAJMjNIo4zGn4kCs88Wyg9b8rcRDWAY3+2isBBg78b4x3engKssZ5Oe6MMl0RL
rt8uLQsmzq+qG1xy8kO/CXkZU+lixLT3bAbucBJta5ZrL9Gn364trA9mLiJ/4Xtebx3uDQYrgEVR
LoQPcbmil2Rxir27ffardtqGmOEcg7Z3t8EQTQtR5zrY4VeFvK1O3u2oKPdeLhVYnWsGGtWU4Sfa
VkUz9NCaA7diieyFihnOD1fBkvb+/nn1x3sbE+Q1Th8VUiCHg/RBvvI3rzQWhR+4nl+eyZjTGASj
02frDp3naSsMZSofUHxz/oEh5qugf/1q2pdqoJtrpL6zYhONZpmsxFS4xlMc9s6uVGHjr2jnOfou
rvJI3ae+Lrrt/V893wfyR0Mtw64ULISEf17+aD1DgcAeYZRF5Ifxp7xNXG1TQx/7twzDsvzYB731
ztmJtHSlIQi/j6Jc4s9nQWRyB6vr7LE6R0mX/kvO42YbRTTloxfHbb3z/G788d6n5A6SAAx66bA5
5mAiBw5sOg5+fRZdVTzq9aQeaIKLb3Ggtgg4GkvyGfMClycE9kHMQioXJP9cMZrv2elFht9mAM49
oALXomYTuEbmHwuBE9bKRiH0iz2VyrrX2+nbu58WgCEqBKg00vKYi8G4Vk53qteqc9oPtrntzNJy
115beuHj0BfqNk4tfsi715QMJ2BvjGropcwCmjS9znzHwkpsTIuv0aBXaHI3rrqytDr7FLlK/Xx/
wXk44Y6UMxjZgiUhviqra9PmWtSV8SwpsYeU6ftOeEAp27ReqgWuzwiFAHAoIgk9gytcX+l7eo1W
yHDuS83YVqZZrIvRU/dBHvya6EouVHK3nowUhtUA2Una7+WRlPiO3oCbfs4RvQzXAkp8u+lDs/lh
ldF7BTdxRZfphgRiywkbTpyXq3XeGJkuwOt9Okz91tGzbz3Msk2HpN5D0rXmwhjzVb3tbZRkPThN
JDjMTSXtZpY5uaQLPZDTal9ofQiNmKome2pa12tWoK9SaFR6VO6HEkfJVZDnxisMLYgANjf23zZU
0V5HhQKcVl8PxUdXS9xvlSJqfeUjevpZrT0lX+eZMjBvhtXorrGLTrdBjLwnOGml3QY5fHEaTCIP
12OApt46dMrsy/3NOb/eXx9SdsoleAL23yzCkdLh2dpVYt+3ingK6jgEvqxWOwZgOTMhbHcGm86u
lpvp3vH8ceGqvVweNRmpC4liNq01BjAE9stvmmtpo7vMn3bjYCcHX8/006j08dag19JsekUp0WCL
crAVVvk9SNQllfAZ6O0/PwDQCGQNQj30x9kWdqzKCxLwfjujxk411yErx9qkPocgfjfYIE+Pg+5a
Hxo9645Cq4NtBcpzE9tKuXApXwbi//wQzHfog0kKHb/m8k1kVdgq3uSqWIX7YABoWCEdGSCc21Z1
e/IhSn+sWifYweow9/f3gPyv/3+jEypkc5P0Q/JspYba7B1MuG8DtAj1feLYwUviT/5DTf6+8Kkv
g8XrKgwCudzo29P8mXcX06iY1NacjL1rUpRjVKk9a6MuNl7sL/UpLsPgf5diAE9SzpyYUuvyXfoA
qQonNI195LT6h0hpuLyENnz3g8HdTZO/lFBdPRodewoN1K4YrqGxNXuBrtI1nqABtY/yDgKMCt0F
/1Fl19MyWN//VrOoxLOh8sllSXrA14JhPzsxVsAtjkGgvhdW03yc2tbfaIrrrmCYanu1iX8nWVge
qY+HL/geTqvACt1H1Y2SFzvHaInsrt6zDwFGGIW7GUm3TqON3bnuxNFTFGbK82QnIJd6VJwF7MJ9
F7gZ7GfpLYmMwTa32+rT/WeajYj/+0xSGYNAJIvi2TNpVj3SY271fYVO6mdu5xiJAGc6GIkh6D4D
nlbNvDvonVDWYTo5hzS3BTNYRWxdY0TLwEVU9f5vutpCvGYJXmSiJWuA+WtWy1AzOsZLe9dIrA8I
L39qxno8iBxF16KY/t5fbX745UclP+BSoyPKS5gd/sKeBianhrGHjeO9JB76ZewBGtVqre7LydRW
FaSx73FJaHz3ysydSAARoqMHPC+Tk5D8DD6JsS85mqf/o+y8liNHknT9KmN9j1losbYzZgdIxSST
RbJY8gbGUtAyEFBPfz6w++x0gjTmqbmo6TIW0xMI5eH+i1gDK5Maceg7Tj29V41EuY7FrF+FirjU
gHr5zHAdKIRAcWS/o9txvkgNK2ypkU7RIadMvNE62e+MFAe/ysy5WLpttc3zArteaVzSZH45tuTW
PO6iom1xqVi97b62yhZgW3aYPWhNdeVU28oy4lPmkp+hyXWJJrSKRydtsU1Y8hauEex+q3j5aCI2
E9UQg4wa2vxuyBRysoKLneuhdzzOqJxSWe0Pbw/ty7AUtCCuca4zqSABnr/g1kkQVbZb7VCEhoL5
I0ZdeKb/MJth3CVzdAn2tTrKecql0u0yqBZ8VaqF5+HgOMjIRFH6gAtZuxGeI7dZ1RufjDKJv1qK
1x2y0bU3vGnVLxjtC2n9ajo9h0cqzv3Tp5z/OA9v4w0lJzQaDjnn+VECUvS7RBn2TZ2+S4pO3eZJ
9gX2orF7+y2f3+Cp9lAkANtCZsoJwO68ihuVauKJyNQOeRMmn1xcIQMzG6I7JM/0/WyQ3dH1LS7k
pq8GpTQK5mpx+VnvTnqCEJ7rFfphbC1jpxS2ixIDG6YpYsj3XOQ2TaddMhh9ZYBRnGG5cD+FBPFC
Awuorz0Xpn6IQZXtcSUM/VTTmr2RIkdhc60KvFCKQ1hV1gZijv7r7Rf9cjpTWNcMrsZQwlCoWh0S
A1KvejI71gHt53GbS6sIdGdI925spf6sxr9nFbgMLF8S2iCJP9XDF+j1KdGNbGgy+5DSuQjsynVv
YzAcsDwb9CYvHOuvPRziRZzqeAUuF/Hz2YvsRanMvbQPGXP4gJ1ze6sPC2hyMIePBQvnQsq3Ihz8
+XQw++BWsPNS8F6t1qaaR6RQEucwQyrwm9SYb+phKN7rVbjUhDVj38Z2uddzE2M3sJL7iTPQT7mz
7vuim2/SUO8fRIqpOneE6s6oy+Kuc6CI1JoWB0CBClAoKinREEZD8Xup5DI03My4kvH/YDPW+EaK
q71RhSnOzdpQ3FmysAJDQ4+3aeUluZuX2wrb9mJeoqJ1QJaunw/M3IdaKZzePjSVmx48HUKMBgrl
bhA2yAMYsUGVJ+4uaRBrfHu+r5LK54eEw8YRBdBxcag9j2wLTsjYBcCDcYr1efb4An5jNGjulJr2
+HasV6af+fdYq7VVI9aK23jnHJxIwyncgaU+OdI+2lAIgtbsncPb8VbWMEy/hZkOFAxkGOuLUsX5
wyVzLe2QzvuBo0k+KHV/V2oy2+gi7h6H1ot/NF56rcvauuoRDfFRZht3JCoL/1RpNm9/mRcvGrw5
GHDydk5LFAlWa8/pMYRW4VQfRkexA4SdrSM0zVPsCeP970YiyV2UY4Fh40e3VuAFeWY6Ctkt6Tny
Bko6K9uhdvSrJNPt39xQaJwRAmoFL5fWz/qhpNvNVVN62pVuN8V12cVPilv/SPKxeNAKddr+3oMt
bTpS2IWESLX0hbYC/j6NE+WGCefINoNWeOmNV2LWmPfFJSOx9dFHKC4JHHkLCIwu4eq87dupxWKG
iZGoYvLrqbOXOTEHRRdq23gyvrWF6Vy4oKyXx3NMbkKLeSCEMHU1Q6wppSNpCusqRn9/p4tK2+Ap
WgaJ3SbbbqbK9vbrXG86S7yFyURNBAAQm+X56hA5Ev8lt5Ir4OTNRmq1Eagj2MHNRJn0e6+gRq+O
hTfDzetZqm8HXz78b9UAtA6W4MQG68wRsG4xq2HpyH60LDCUjfrFqGt1I8MWV6y3w7w2jlQduHRA
7uN/qy2nKmpLeu5gXWHUpuzsafpgKDB3UgdZajRVolMTOc2FU++1caTvQbEHFaiX1Bkb5du6yxL7
KjXc6Brx+P4+tb2MLXyqAr0Y1G9vP+N6Z1le5d/iresQZlnrdkYl6aoaqw9qO/Q3qBROP/vEcS+h
HV4LxTWDh1t2MKbN+ZShpgTRrh3gsTRUqvKuKm4dDqrNQsa4sIu99hahqoMTA624KLich0rVoQxd
IABXbthnqR/akRs0SZ6RNyBu5fd2WV5Id197OM56yHYUqhZxtPOIRSRMI1dj+woziHbPRqOcpB5a
Vxm41N8OhZ7T0ndx2aQ1bsXnoabJkFbaxs6VlhQ/8tyYbtUU66w6rMcLr/HlQ9ETWPIKGnFcl555
LX9rwsl+cEXlSOeK7kH8Dpq8gVXJsAgzNr8HqeCOC3GW3g6YwqXSyY37/KEymVZTGBnOlaHLo50v
bsnu0AFQcwGrOdDyjdieP7w991/OEvo6UCShwSw4jrXfziRnTAndObzqolb3beisR7XVFvK/MPeA
N39PZu35GRcRGgpwkBswPFudC0XYj6MgQzhyltqbqWyjO8fMjAtloWfVnPPd0Vt6R6TOdE8p2azC
GFqUW5M5RjgFesXeyXMRiDnvHxJlmvwhLfrbuqFl4KRh/NCYSRqQog5xgHp5sk35wxei1w8QcSS9
S713Luyqz1i9F9+P3JF+JWo8LwxizH5EmSvXlKvU7iNfABD4gf1Tf9PK4WNeIXyk5Laxg1RtbIyu
dgKrKL29ZZViM4WxfuyHsTuUY2Ye9FQYi6zMXTPOIEKbPEJc3zUCepPtZwu3wgATPTbuHBE9RbGj
rW2l9o8sHewTYlnZtjbN4aSYg3NVjsV46GvhbawWEPWQOtGF8/KVpUSzHiDyUlFi2a4WbWUXgkRd
KlcgRcdjHiOWOKWldey4JV54wa+HWlDuNAVofa2O5iprhWlVk3JlcUDfwj9HbhoszzHqy/ZCqBcn
pL2gHmhS0hEAGO6tplqO0FuGBkpydHoRb5JU0a+8WKi+EwvlynCh8Zkm+lFvL9sXz0dQQEk02wi4
WA2dbxXwAtlGjDE9ojwm9om0xN5wk35fmuml0/i1UJQ8F61gmnqUtM9DOQp8l9gO06PSVRjRjPZ4
GvSxC0ZRlBeo4S82I57q76FWp6PMe2uyRjdF1cyVfhtr5XaKjXjD+/8WRTQw336JK5wkm9ESz10Q
Vxwj5IurCelN0GWdBj3AXlZWUCpVtYmyuN7q44zFj1NGN4MFysMqHWc3KYYE9K/M4IaRT9BTrXzn
obXzOEV9jQ4MF5OqzqPfTWn5hg7Wd8BOmF0MwvnLD52y1lID9RW2/+JdKq1Po65FX3Ji7jwzr35P
v/DPN0K3AngkTVUmmHEeD4OXaEAKP8NgpS93aTm3t2kp0SgpHcVHv6BR/EGPm2AmdSv90RTptY0T
3IUEcEUWff4akHMAaUFVAe+3RvnpbqOWpVCzo2fMCDcqKvq4Yz3O5u2sZwmmS3nrPdmiTzoqPsX8
XeghDRYP7n3zu3vWAjN8FgKn+g3FZDUlgdOj81q72VGq4A3nCHkryPvFzmJ1Xwi1LtwxG2k0k0ZA
6eD2uUZZtF3VpxU2fMc6y/XbqMgd3wJ2vo01ZziNYWMHLm4Id7Edq9dhhM/X26vhlcX3TMaygOE9
W1yfD/2IoGDVISF2LLV+3LlCjY9VqoptPVXTe4um5oV4rw4yBSKOBJDmi4r9KuAwh3Nd9Pmxt0eD
CZ4NYFfmrvEHz45px3uxFcxwAKJgzqUeVCOyOSzKS/aHr712cNBLj4MUyFqn5GHdej1ahPnRGZ3x
/QgIbBfhmnY0c/mRnwyfDMXLA3sSSWB3GPNcOD5e2V6XrBLsAhdm7jvLsPwtv+zmJprCes6PpsxD
ikbCvRV2nRwBT1wy5ns5wkxhbv5USkHRUkc5D1X3EPf70SuOShNPfjU4A+VhT3lCq/NRl0l2Sa35
RflowZ8DsgaXSDIGZ3O1e0E2AzWreeI4Vo4bqCkiiwIRYShLceUrZYmASgELUJVevu0NQ+6RpnHv
aT9an5zevNSTfTHhSD2oRzLlFpk8gMurV92UnZ1PyjgeMifvPL8BInLIaaoHTLUabZC5uE14D1dT
3ZtfaPM3+yRRvv/eKqMUutQp0YTgdcBX0s/HwG1TqxoqCGPS8EYw4X3uW04VXyPFMV6PTnOpPL7O
TiiNc3hQIeDw4Fq2ThQwMibZKi3t6JmltTFBv28MvZU+vkQ6Whx6HmRRaV/Yv5eU52/ZLRCVRfIR
ECjZFwfJWg7JbMKuAviu3LhTZRzL0YnvlE7tkfiXtGW73jqMFSYdRVleKtC/GnnRwVh4wij9rbbr
cYwoD02w5bTMUo9V5Ll7HALFVV8hHd0ik+h3qhZzscG57+2BXdVjeGYEmSjgUcVbdtB1sTtFTyTu
6eacBLioTdZr4S4d2t/sUS5RWFTgALmOck1cy7pbwhGdV87FaRw1eYjVzvCjboxPrVDnINNm5ert
p1rtTs/xqFcYXA8XAOw6uS3A+wyRNRWn3HXSjW210aEdO2zAZ/1Su/eVUKiRUROBywcQb40xgn+e
9EXuFiduuYxTXYWO4xcDeqVek7qXLohL1no+Rb2zaKt1CEB6VkSBZyWNEMMJkhYOrBzsnDZ+9Z5E
3rjjhG4ea7P1TgiKGT5OztqF/HO1Hy8vd6krcLiwMYFrWm2PA4YtWR47xalqzSLaFAhWBfA0jfet
YV6bSoEc5tujud6Q/4y4ADmozS7ljNVdZep4ZGfiHVvRPF1n1nTCZ8r7VUqlOUr88+5djSy3Tr1P
neeEahBZVDoQwi35cvUl7uQK38zOtDw/V3Tug+idcESc74UyFkJgeVyestlS6Py2uR30jTDhX2cA
2rqU0Sj0aK8PThEoYd5FvgbF9ASkWGyt2ERc2qBKGNWu/VFWiEw6iAMYm7CYtO2FF/fadNGoM7Hq
WAwM2vlX7QaNtrmilqe+x8Ayg0iL8n9kB05oqjeJQqbSgY/72rjC/CCq1NhGbu/2F4ZvtZc/v6/l
iokq+1LyUlcJU75ky25qlyf8smYQEYPV0zy3673V9Jkfpp3iO3r2m/3kP6PC4nYWKS2uSqtZGiqF
07sFoxRlhnMLcPVzOeoVIJdp3vYgSYPKjH9Wjep+mNt+vrBOX9sUOCr/N/jqyB7CZkRdQpSnmkbe
bYeA3wZqnn1M9PrL20P82mIk/dJZHBDEkCw5H2G3VsK4qqfyNDVh+RVAcrZ1MjlQA+Kg9gtuQru3
A748qhABAGlHTwuJjxfditZOa0nhpzy1SVO/a2NszsLElvth6u7QKU8QM3XHx56RvrCnvzaNwLrQ
01O5XNGhOX9S1RgmoaZeeVKwltknapNsrAGSrFY48bXqoJQ/R6BC3n7aV4MCQHYQZqSXvSavooBM
D2SKqlOcyPl9ajv1jRHhQ+i0hbULzai9T2r7kjbyGjb6PHe5XywyiYDDODfPH7XK1TDKxprpE+fm
04QO/4GTa9qKJhUPQrN+4apq37pC+dRAYT9h3NFSRLaNS+zp154eXQ8ICiRGSw/u/HuEo5Yi49KU
pyL3tJ052fKHGnt0poc8+Tp6VngzSTlcGOfngVydcUtJCignRSKUiFcDDSjBzaaJMr/eIt+On7ry
vpEWvH43HT8Yk6p2QdSo81Nh5tYO4FG8dxJvYkiq6ioMq3pHsze+YeAu1XleeR1oVVP+5aDnJrJO
xGubxqq0i/hELweBJelOG8dqja3Tooo4aW64n6Z82P/mDFwOGdJRlhtIkRfNz1CpoyLDgeck+jjC
6ApIta/KCpMGkoHith8k8jFWa18YhRfPSljSbv4AeUTOvxqEOjIVC0J4fMo7TfuV4yB9BVwlO+bl
8DlZNjVjnC7loquYwBAg/1I9YbLRWkGq4ny61aPIjCFvync11i7Jvg3dwc19ULWVVQW085zuTg07
me88vZvs3ytZEXyp7aIwAu4Jpu7abT2d44KClSPfVc1cXXOP+0iFC/bSKDQfbZPxwqG42reBQnK5
pAkE7mPhghmr8qSse9uqTKuDydztWwk/crAy5N4xuDmAXTTu3p5FHq/ub2uKcEDxAWIuPBwSfW91
GraVY5aeMZgPKnZpwahzgylSRABsFNpIFKdxO6gtjutxXt5k1aC8fzv86tD4KzxTipv8ckytZhMY
ArjcRmI+CGNOt14/9ldK0arAISdvk476ozW4dgCFu928HXj54JfP/Z/Aq+c2RGR0cVSbD26aVRuB
9NV9quvu49tR1hP3z7cLJ4aFgnjjuvwYYfJgNrUwH1IvUz63PVRGhZvmbnKd6FA1uXddtEZ/4dFe
ziCGFN0jKhSIH4GyPV8trSeySI1m82HuqmGHXZy9sTsQzVigWX7hhZcwH+tT6XkQn3W90dFgpa41
ZPLESUp7ts2Hpq9lUGp2E+B+hgy9UU0b6ELRzk7bdJcj6vFYoWgb6LHa3jfotlwowa2yq+WLPDsz
GGSUi23CMuh/qz1lwp20LEmth9iOyq0lm+SoC3jcc1VdUmh55SVjnAV/BdYT0PG1uJUd5Q1osMF6
GHt51zi9djQiy/qa9xlIKWdsLpF9X5lJNH4oo3JrBfG6xi2UuvDCuZXWwwSr+lAW0vvFAaBsBoQ5
tqE5edgAmpe4E6+sTgMJGuiPi8cbe9/5+8S0zkgzXdoP2OcBKPXS7sobJYSjqjNPcwifIquqB1Md
p0t+juuzfhlKqvWkkUtRaUHbnYcOB6y/ZKlZD/UEBTa3G1q4JprqIYjJ3RSqGFdmUbK1HOyGaJXL
XQUGyI+Rpn0Xdqm9jctaPYiovQRcPx8HcCMc9KReC2SdGx4Xk/PvpaVZHFOrsX8sRAnvmmJnrl+H
ido23iY0DAC/fdml/cdCVpH1e2L9z8EJCysa3BM0kzV8LR4Mqqu4l/0YayfZZbgwHHmJ8SaznUv0
5/Nz4c9Q9Ckgn+Kp6ICZO39OMyVjcY3R/TEBU9vnjtbuBj2fDp4tkV5QHJj9XqaqH1wcwPwU39Lf
OnUpiRIcuNpSbANbAkPqPL6Va6OkvJ3+rEYIIwcPdUX1TjRxb3/KmlgbQl9BNWC+sHWuCgpLWIqL
KNNRteXUR0T6PKyeNOXUmY3+cxaFAkPOi+1sixCV3Vw5eVv3YgOASJXvDeiG7h0wUDW9nUQRC9/U
QyDvCEiE2y7kBn0h7Trfb/hGi68xKt2Uu+nwoQ91/sXIuIDs2Yn6E5Qk9Bozy7RdGpZdv7FE0Xx2
y7q/RME/302pY8N9hzxKNX/BXb8AS7oK6n29Y8W/KHcInLLH4QNuhKOvFUX843fOyb9CLYnIYnlD
MrvauONOsuBwsv8FWS8xblJPgnWD3uTmj5qeOndTH2NByFpzrAsjvn6vzHRA9JAkKNAhwrHWGaC2
jdeUN6aRn/WOvE7c0thPqPobfuLYygHJgfKS0vuL9wqsFy0g6h5YP7KzroayD3GDKrwY21jFoc2u
RJ0V1BG7ulSraP/2iz3fwXmxiNEsWze1Drp+LKrzaaOwhzlK17SRn1p2eKjKgr5+Xg3+VGvJu2F2
zHdIpmV+7MzF4e3QLx4TiO1SlmPSLkoY69Dt3FMnRBcSp3HTnW4jbwq3BXeWd3pDE/A3Yy3wfA8i
F+wpkDjrxrdIFAmopQx5TBmmX5E7rG0ftJi8KWbhiQsp+osnQ/eIainEKMp9/LnaGzMtpWg+Z0NM
wxiYISijrPBFmnueP3BIXYj2Ygi5/dDbwXWKrQmFyVU0dTajOdJzO/bVyFQHoqEW6rdWHJr0P3Ir
W8C8sBI8a6pOxmS6n99+t6s2E3OIN/uncgPVQnq6q8U5ULnNjd4IY58uiK4iJmyk06YeCjc/VqOH
r1dbRSmm3Wrr/ohdRP79rPPUz10nut/z/OK7LD6/i7Y/LcbFCXn1XWKy5dnxBif2pWMke6nn3XVX
1T1D7pQ4Es2XpBhevH26i1SzMG6DuMX+sFpAei+jkcIkZIVy6MQDnVS5Q1xK8c08D6/irJL3kW0M
G4sk5MICWqca6BsvxjysXh6b+uhyRP8tm8XWxGndoif0aKTFl6moHzBfNj5UpUr32NGnqwy5+Qsb
xrMM0H8uRnSayLnI9pARpTwKbm91AvZhwiFUGWrsm+Tw4r3awCPftGMxlQF/Nx8NOx6rw5iP+he7
K5J7o9Bl+WTnWn8j0GMcfKvKpg+WWiaaPzrFVN8kaWl+BrRnnTRHjHetjCGtJ5E1KHsB4XL8ym44
3HQqlOOgI3lr7xw9yuSfl4P/+j7+d/SzuvvzGcS//4e/f6ew2SZR3K3++u9T8r2tRPWr+5/l1/73
n53/0r/f9T/bTrY//3F6qsU/drL88dQlVbn+nbOPINJf32Tz1D2d/WVbdkk33cufSLz9FDLvnsPx
nZd/+f/7w3/8fP6Ux6n++a8/vley7JZPi/haf/z1o6sf//qDwfqvv3/6Xz+6fSr4rf/zK4qfStwT
nta/8/NJdP/6wzH/ieYgyS0dAWS1KaX+8Y/h5/ITW/0n7WUosgsNC0TTkn2UVdvFRHT/ydFJ2fcZ
9L9gPEQllx/o3j9ZqBzpeJkABKXi/cf/+2ZnY/WfsftHKYu7Kik78a8/yP7OM9LFvh4ICUsRVR4Q
JXCez5eDrCMVQXkl3GrlkN5gFvNziiNjgzjyjZnEdpBbw7Hp0vhI1kJ1sI+/ZGa6iKdagapP+lbD
2utU2SOC/gLHmR3Gy1L6MoKzF1Thsm9Lt/XupIWk4hYojpP4QxcN+V2WWqLfNrFpNSqf0lBKb/10
xPj2uyVoqP2wLKQv5lFSdq09vYo+1WlXfO47pz91pvPNkZq8z8tCVX2wA3npu3GB8A3CVNtI2t5V
Y3ub3uzCbKMqkXuPs7dia341qmV9Gmj5hsIfqhaQUAd69sZzE3c+JGYRSPBZGyQi5bF26ZwI8JdH
cPkysJphDDoluXPmUd1Yoeh9NWluC/ZxX2mM6ziUX6fWrpCCNHXU88akPaLFeiOsMsn9OdKcTT5W
6abUW3tvlzMKYSDXYgF9PpbpPs/URuz6pist31NDWQWKV0L760Or+ihmgbqWvhFCowIfLXaXvYni
ljobxY1mA3Bq0H3ZtoUHEDXK7XcFdBxfLbRfUplOaSGG91FT3FL4EtFtXQzospKntx/b1vQtVDJP
go+UPuWGTLvihCfupMb4TWV6wpaVx8VPMfWmFQCDq4ddq+Ms4o9xF+ubpSErg1hYH5W2dUUwRNEM
RFYd5mBEzRML88HdVRJDm4/TpMXvpWd01/QxPjbJgPKQLc1ip9VqupOqWV9bvLY7Na2vZDNvgK/d
VaXstpPW6JucttuGO8NO68UTZFTUuDSh7i0OJ4pEmdjFOZrfQHG61M81z0fpQXsH/UFa20yvBtuv
mTL9ceis+C5yo5j7FvXPAcnufPqAe6kG0Dipb4XlHLjrggoY5njnRJFJ72rO63Abt/j5YO7JfVki
pOmnqTucwjC/arusE35sVkN9nxfxHB8hnCNsR4l/aHdWPjjtxoKl0AamovoISnOvQQzHbwDFWYEu
nGQvlOhKjkNIS6mPgiQWfdC3srcR8By3LOsUEXV1fg8euGh9ZRygceTyUQtnB7hfH2VQvPWKC6yd
gJ1xYcui8fGOO6Yvw5ITpravhzmSm65Gk6I0x8Zvk+krnfRfJed9rVXHqO4QtUzp4Hrf7MwYd1nt
dH7YejeOloQfzQEaOW2QeqfW0cBpVGLHwjpKUOZPcdHt9lU/KsVPncW0Y05PI6zdtB6Dec6OtlWW
uzgry/fmPE+Jj/+5PM0jNs9+zNaTHau+Ge8AOKaII6e9O/lGWvZzkESV9EfSs804p+Ko6GrxANnb
eR/16o2t13rph7UyHWXbA3Ub0uvKKEXjV42XV35M6wCtQbuHUztUqEpPwIbyHUUrsXcR7ofw41B/
3Y/4vT2pjYLrJS0pUQSzGHHuMZPROkpdZvcqNEnA16KtT1FVJbov1Km802UjK78e61jZd9SXvvWR
FmU7px3Gws+dyrG45k6BGZnuLlWK6NecLg7H7dRtMLigeDZk9r0yRbHhN0r+yxvM9HPuIQCx75O4
92UstdJX2nRwfDfMxq1SxslDOPZP3ph5x4ZSykbkSNE2WZwFSmQYj4AEhqOj9GKvCt3YF0nUblLN
HSA1NkmZbZUJh7U5rzz10Hj11wXZcPSwm7pGHCCafDp63eCbY57uuzq0Rt9sG2Nxpco9tr6uHX0d
LQpeOLIN+TA8dUCDAkNAoeLFMs2SfFtVfetP81j110rdSkhxmVaW/mBH7exTe5iPlXSK29Qx68+p
IwbYiJ7YZzJuN0OUtAdouY+GK2S8Ga1H7slLN0JE5ODh2H6Ajv4ur2EHK717wCDPLf0YJi2J5mf2
1/YoIADdgO0MTLXPxCGa6pNTUI1o/JyCyOKPpY4I4LRdFLqbokGntx0RA/OFpW8625I38ey014oy
vLO8uGl9N82x9ZhMPUmCgna7faiTxL7PFGQMDJGUX6DLxB9mCc3Fb3T9i+E196ju5H6JE5dftPUH
Zjkyhb1zD1iAi7Bm3sPfn1R/jptT6Fk/0yn7AenZQoiTG+UGaxf1Fic/tCq9qBzZKIpqrmEyUZ8M
hsYo4S6bDxxR7jEpc2fTRuZ4atS6eCwLHby66RZbQ1Gbm1oDsgwaErGiOWxJ6lOEIp/wB9j0SG5X
QpMbNHNTv2tLjtykEMeh8kqfKs20hUJd4FfV95u6bQ3EJbFB6P0axxk8LGZzW3hp64diuKl0A6fe
+gGNsbnbDQKTQpvVFoafmpJLOgh3dCH90vZ2oVLucxSJg0ZX0IdIkgwZoESTX2etLx87NLqukk4v
32EeUSlBCoB68qHitRhUgfibA7stH0MnSRnIeGbX9FBnre4VbR79VEVUJAijRqRHhKrSp6lDdxr2
oIH0Jq6i03s9TbTCT1JIBb6uy++9w8LdmfRxy8CFm/Nxlm5yNEobDDkNuE91rxnNseuSW7pJHCyz
CAffETnsdE+9GZMINaMhvhldR/F8K4avl6ZWqfg2iKsvGWUdLaCUr7k7CsvFnT1Jw9yGuZqfuqyw
u2tVE+Poo49548EX+eJEWavfjEK/1dosvRN5tU8XY8k0L7+XqbpJ+t7IgzDGmD7Qy6Z7nJNMHX2q
SzdUkQqUVEgRsy29wdm3izTa45CQUpxHdsSQ42gFblSgfKrngLQ5KqlmjclNExsPSagDnWeaxM0W
nVTvLlYZnF2ClJrnh/mQf4u0LpM+6JxU9yH4tl2A2UhYB24NAGKTeAXPkelmm21gDRn1vhttKYG3
qGYXYEBWRo9RNzk/87K/D1O1g95vwCi/Mmsyqw0j2On+jGZo9dGsnTrCQVtU7c4rXOdJTwb1hNCp
U/gmSWl4G3OVbKFnpon0ayCZI96Xi0/ZoNN1OaRtosy0aJGH2I2tLZp9byrDr1RzyowNVPmY4Pm6
mZhKB0Wo+g6kGtU2pSt7Yyesyn7X6yxahGGwBUyjm6mq3KNIgTElVf+pjeN2V2s6ulVsprEMNK8B
QZ6UuBgz0zYZQle4b2JUo5h2Khmqqv40YhAaBZOtjtqGHtad0MKbstKnXV1Z4XVY6P1OCV0l3pSu
zMb9XEtF3URxoQKVL+IuwCNgQglttKLcb9p5vsKLJzkOaawreP01h07qw46bYOtrSf4zT0zbx3dI
v6Vc7pzCqR8A3k8RrjYKlEUYb2X/jUJSuzXmXJzUokH/wBab1KnT+3gsLMFCoPEPEPjaytDIYZRJ
2o3CPE2GFe89qbxvRzWJNr2TiGMCX3Wbpu0HPbKxBJ+z+PscTwc1K0oMkoX46AzlGPt96hrfoPUN
B+lW2i8Gtj5EeWrvvUG558oxen5SJqVLDh5+gro0bkG0eV+bRlP7XTyKBA7O4A4f2LldeeziECkx
qx22VTG4H2LO6dzvVdA+mzSLhm+9ghOVEebF12EeesD+RrcP+9zCLqk2lCuvMvKn2MiyoFOnNvZ1
odXf56rUMDIA3WEZZDHbMm2OmSLNCmPqFim4ebSm/AZZXXZKYJv2vPGGNP88jz1UQsPpp2M/p+io
lYOcvStXqTGECRUNVdVZJh3NMZk9avbce5DvgU7sXTQvy2AY0CX0MQK1o5Orz5Z1ii1TQl7IysQ4
tCkNtt4zxiGYysYsb802asYgndiu/NiuKj+EZ9ht+He98X50ltYR0MM03Sp1A1Z5iLzB0H2aJ83s
G16nT3tomHXQFY33TFzpAcgN6UZ3R/tb2hf9XQ7axtzFAxnfsI1YY+WE1W3Szu+9HmPUr23ukF+b
TXvFTjAUpe81tXya8SfUDhLBn+xGzEnlyyJVAlUqGCG1Vtbc5zh4/MicWE98bJRIQ6fQtB4700pI
LKVj1du6yTl4p3E6FY1pikfOEYCMuRq14Vap8vdaoufVsYviud/ZCNF0BEG1YtyGbSd+NDH+l7th
qN95Q713jLiAkTuJz7alVXmgiNj9ZOk9O3vaIknJOSHad7VTZddhmFjfCkzEHL/HguhLb+Zlt41x
ArR2GXog3a4QJFRF297RxGcVG7H3lORcjwIS4nvYc0D6JrvrtiJiS9n00sLg0SizET0NK9TJOz2l
t7YosWKEUVd1ouxUDq/Y11TGfq8OGbqcnKpYRHVZSrsaATM7gNBgO7tmSNMBlwbPDiJlyMxdx63R
/jr2ojG3GV6i2PrUnfkRsJ3d/1/2zmQ3ciRb0+/SexY4GYctSXe5a3INoXFDSBEK0jiTRhqHp7+f
R1ajMrIusnAb6EUDvahaFLLkShdpds4/os1eVbkjAL1eo3NZ3H0NbNbvc4Jtp2uZ4+nz9JjB3g04
28kmrOufA9Xq1b4NC+uJCWYYYuXq85iUlYdG6+Y2rbP2c1n9oI8sQ5ovHuWX7Fk6b8Jr0y3buzLs
RHUhoUiY4pwW6Y/p6H2KWr24EWxq4bFA9MjFrzrPfA3DKkcoZXXGTSUz74C8Or0dTENm2N5k+9Rk
+Sr3azbq+yq1xs8BeDLuNif9qZpe70tr9SI/zM2Gp2VhmoUqck6VOeNqWqy+zfhvv8sjL8+KW3Nx
+vlBzG4VZ5bYnKjbhKmTFOVOsBtl2hQ3E5mTPTOpzxDZ5wrffToFbEfpTG/mHg+03e9EOrrpfiLH
/oWyzuEh3NLJo8NklgdHcwi8tmFqppfYBWfFXI+aM8nxwA5xIewb30AeQHvlZZWZ5YXVMdVEXr/Y
dzrs8G+u6Tqpi1wwFUTwgOVy04Rg6xSdjGZiqUa+FNu41JehlkZ5VHQmM/Tm65aU1ZZl1yTOsATN
w+IAVM+EHq/JNsj8McDvviZLD+F7cly5tlFvzd58NLTpU4dgt914k28saXcqK8IiMcLCHjAqOcX3
rCGZkcRnM90z53KVqbkb30I3LY1onAzvaikCe4eElbFmqArjfs0rxS0FicVNuD5458CiiYi8JHUd
CMtCurdEz3lHkBh1N1TlOVCmaaPK8JpXn7q8a0aQ4BiyrzySSpO/VxkJbPBRgRU5LOncpecKTB44
3WcRDXS0HwX2MiclWZLXurNMxpy63Xl2oy4Jdd5O0uXvkC/ydswhr0ODmqiU4yBZmnTNb32ncMeD
bUHGPFZd5f7MMUNCr/e6qg9hYZT0ovR+DlCltcXO1YRD0niZ19wFo9zIEqhaD3dsNPpLE34aDsRk
ybnal+96rrvroee9O/mdIerDLA3UapHZTAc3DXbIJ9MEFOuR2rhHAvteilD8MKbUfJkrn3fS6r8t
bQeAYwx3jeBHmdX9bGaHOoDZCdJiPU3Me48dozZ8lrhJu/oggsCgVid7HkvuPRyxva4/GVopQOjv
Q9U9DLb1VVvFtT2ZflwW9a5Vy4edGxK5yHjM0u0BWiGMRlV99OdiMtMXLwbetUiL9m4IWnTd9ZsY
3EdpGqeZ2tjrNktzIDXkdl7enupFnRWoV3PIQzZY24do2zesaGYS+FLs665TEY6DMcpr8b33SvtH
RWc4B10IyTFkH4td7tqmvDbCDogmBEep/CUWUyajMVQ9oJF9fmBGOi9YqSNLYXXC+XOoO/nNrIce
HIapk6f9awa6jyxtP+RF+zwoNiKhtmj1uontnPLqTJaK6uuOPedgFmYrJE9TNYunsOm2ftd068Sv
4HuDmz2Vm4MKYhuuuaBv03XgjnPWMQq35ST6kHws7wFQ56a1muPceHT2gntUgnPLYqeAHUrSrTx0
vamOs6HRldvF3jeXK0M1tw4zfFoWXrR58MgokgmHza9nz6hvmq4wmQzak6kr5hLvXPHhbPtykNO+
7GV4tIuF32TpTgxciuJnHeWimXf1FHg7cxyfwtW/G6ywRb2XXeNb+WZyPkENUEnz1I/iJ9yWc21B
XF3OmjUX0Ka/Msp+u7W85ZZZy45a3z8EgwWONppx4aVfWeMK2hm2D/jrN4uwi91clcdWGvJatdmd
XlqMvfatHlf3wangJEyxDlGHMQv3TtsdFcEqB7oBdOR1IFT+FDgRe093ZVO9d0T88Brmxr7r+AW5
/SMG10vKluY43Yw5tnr/Yqmq28ESy9HLi4cWG0vCEpny8PXyujWEcnbO+W9OsiyWMP1J9acb2S6L
IMU2ZtRWW5eQ9p5GdrWMRyR4J4JJH7e6AkbS3XoKS71+Kjc4kuH8jKPrXbbTZY3t8MIp1xNoQh8R
gPxgMb2bG8Umq0b5XFN64HSWOBQwSte55dJNVAsyXNQ28Zzp7SQWuzvMfnch21pHXEM8TpzecWXX
6pGP6YgF5PU4L9QHf7A++orpF5H5HJVd50eNUZsHT1kUFA72TWPP0ykAUYumrvw2ePWDKNK3KSD9
I+QGZ9oAGDDTrwoYpgzNG69mMk2lHPleJdfQFN6rYGgu29xtmEYqSsgqFmm1m8/t2ThWxGu2msse
BOQ05sG7k/ZXrSXeaTsghhlv63kumuIqzOYI1v5NIRyMM7ndBj5u9dVS15lXju9hrksc6/LYV+6l
OfZBRHfYGJ4oJZzZIwvPTneyd3PjoChJFQdwfoDSRqAg++40dl/9GEJrvtjyMryWnbU9qrY1o77L
7fshD5xv3lZs17rJbHKozZeQNWuXiwpZKuE9Cb0IRR7Pap0PM5kNL5SxmlGjV3/ny8HfT8hVH1Sa
b5dOl9a8nouxn1bAf9Me/M+pBtCAM9npjrEoLzpuGr30j0Vq1fuBMAhUdvmVP8/lMWt6a+8XRRON
HeBbIS/bsv0W1Ns91slvGXN+1E+9f6WpraXWDOM3A6ntkhQ4ejfkPQ+YGb00yaXUkaCCAMFePnPF
+d+scuxjcKYmaqRtXfUMKYegpnjUzK94cb2oBJmL0CW9DOZWHEsl60M9ZhurS7EluvPrnSWJVK3H
G98BnahLeZoK82ntvYOpui5xgc+uMKn3XwZU4CGblg2euZ6TYHCvZaME9d7LsQmn4+wvl6qu08es
m9brjGjqIfFL55h5bJCpU6pXEjaBDLfiluznQ5HX5Y1TzeNusHV5LSkzfyMv7bsbbCIisZxEg2B8
2gjZ/gYVZCZ535X7ORgul2Ih7SVX3wa/buJ8sC+pkow6SQ1J4NTNiy39JVqm9jMzss9ONclM9fq+
FsuYhNX8s+QlaUsotsio2novXU7aja2RddIB32Al5aeWtuZVmlS2rzJ3iOaZOla24h8FnUY+holq
sC4E58hRutUPFhwueIM23b6mwyh/XYI0Ftb6lNU9G3Q2PXlu570hE3D2PHv88oHKmjjU5c05aWAj
7ujHLLaLfPHfU9m8THyhZBXxO/e9fbGs3dEtveNSpjc63b5sU+dx3UPvJ7N0aO60lyk7QojVsZpC
qCRAc5fkubLd9wt1pKJt2iyBXUsvJ46pZ8ecXotRjLugD579tHhjO/npbNOpPPdY9PZ4y1y4xtoR
IDqTE6P4T5MmB7HhZz4G3sjCQ4P7zTBsH67LATQVvY/EstzTqHSjnYD2GFJq7Y+qoHYUQaCzpPss
GOnzanusNQCZsonqyVeJO7DfyoUimhg3cHjG2/zTnI/8NQO2BWLfxDXizmC3jMYFCIy/y/Kwfa2C
1rsJ+Sv/EGaqPixDvJqbQmlJhsIa8FZXhTpRq2wYEI4ilQncXnjLxNU4BwJBUnJrXQjzXTfzFcRp
mQ7PC3bK+7wo9nSRzpc6azoRbYG/PRHxvBbRTPX4CCFleHKKl6oj8d1wKt2eNKhCxncstjoNIrdt
x+JBb/0idpM1TMWeTWrOH2rDFlUsRuiaVejgcuDo+FkC4d+Y01x82d6YTRGeL7k8ibLSJieC3xyC
3lGX5bDNVTRZ8yLKG/7t/PyUEyAjLkk7Mvc12FYW5eXoXICaUcRUlTS5ZnTIpjJ4X+v6piQUsya2
iYu0ok+xs9cYl32FPqXd200Z7GcC05wIG1x3awTipk4b47vkWbuzyFGj8UvR4LLqfTinQM0U9BLX
fQlFnO6tzPjBcXPbbM6u8keRqCDDYJ33S6LbPG7StHABEMJyV1BD80PYc57w6rjJghT0leAYLoFp
PvVpgTm7zYgx3HDPdk7dMX/zhJGIi2I7E1AmgzDAl37mnrkZxTUWdsv2WDaddmamcLJ9WaSVX0ad
3tDbRI1ySs3LbZux8MttPwGLZvvO1elrt5XlZ0Fom47gnRcrypvW201eFQdu+ody7f+GnqH7ah7H
4etrRNDw/4CKARHB36gYtq/h80MWv4sY+L/8IWIQJiIG7ATn9AEEy4gm/7eIwXX/gUVMoJ5GtoXb
4eyl/qeIwbX+gdUCq7NJiBmNY+c03X/KGNA3YFFmsjpnSFADg+nofyBjOMuT/iWuOYfCk3aPSM2m
uNay/01Vu+Xkxa50NOz8rZUHo0+NN4C8+j90wv3FiPrrYwihOIciO8RuccX/LpVoQm1ZG1TfriRV
77jCYu28hu3Qs9f5ZXXcH7M9k/Ey2JxRqlnvvCLr6Ju1yg9vqcYbsMCsSMZGAoSIkneuGjUEa/qf
NMa/a6t+/ZrI2fg9HGRGqFvPAqg/CZwkDmJll429E46rLpY2b1RUb2F2NY3LV5ZX6Y0M4HdGpCf/
QVP3l+j3f340iCL2krOP7q+yz6awZrkGpb1jrqse5kqNLyPmrZ10IAO3yedabcf0o04z9r/cHGny
zNWLO7FS1d6wsyq9/geB73/zaJCGTnoWvioet7+GSRU5zicTxftuHWzioxbDLPdUltXf//Sy/FNY
82chzX/3MaGAdzk/f+dn/vfvvFfWWLtqXHZtXg9gYEDwQsD9/x98Cu8LDibEi1Ss/v4prdcBCgf9
spPVFsZV3hn7wEw///5DftfH/fobeqR240TjEUKv/RdBUNqXcxCWciViO3VuCJpdk1U37YONC42q
35TeVSKFdn//ob+rkPhQThBESNgiTIS1/yZAtB11Fl2nNgvn/N6VrbzbAhviMmyyd7ttSLBfy3qv
aoe2MN2K57//9H/7650/nROEjDvGInoff/9et417SvWhvfOIHRZh6995qZ4e/v5D/vDT/XZMobo/
i3dpvTorT82/nB9ZxzhAgmOx61tjTWaRzzeFlxFjtTkV4AWj91sarqxVsLk3w+xkF5tdu5wxW5VU
k/oK7WV878wVHqM3YYijs1XmPZvYTatUzFd5OVeX0JlgmbLUNNPwb+QzJKNZCVY6tixsDlG6Td5b
2usZqUVpIoWolWCaK7TcaeEByUDqaRDPzJyepmGVu2F07Cs1iOr+jLDGRT54b2XZbhdFEfoxNa/F
T793jW9gwOteT7NOVv7Ma1xyKO+K3tNE5PjNTTUUXuyQyLgXtKGxJVdfcFTdFwGNrBMLUy6M0Yot
Lm13CJzT23ppFWDbUvhX5lyFl06PGDIatbP92AjduSRHsrvMYTOeFO8/AIdBpjWKb09GGd9UHQVd
Z71NXjEjFmxetI9DqmVT4Z9BX3xd1LKNc29Eq+ZnZ0JuBUDqMpuhV6kuCaA49mG16heiKNYzmx0m
xla5tyZbAEi00ttHZtHP5w5KnVPaybSMO1fSuTZP7QNhaPpVORUem152EWJ7IRLpLYfAm7KobiuQ
zrXrj6xzYAIjBfO+a5RUqwoiFohoK2JPLq95S++a5wzuheiW7NBxiEfc0tZxMFpiTwuP5No50MfJ
nSBB+EWx9ZjvqGe3O4TrdKM4YdJ6xnhHv1kIAjR6u9Fs9aF1SzOxUfGkOn1cJ+Mhm8b12Jsm8JO/
stO2+02q5nqiPNjVrNqpWYO8pp17GAxtA0EiAR8XV8Y5mQIwE+IwruVyWVBKuTP6Vr3703hwvNSK
u4knqEtxxiOwQPkdT7N8qVgxVWleTdJmHQcvzFxxB2L3UHjFhq1cdlB2WXjnIdQ9toZrH5u2usrb
8tZqCrFDyKwPxHa8k+HdFu330amuqVh6bjJ2mGwdL1OzeRWYWo9BxjdWeXRAWLXQiQ09FiFkWmOB
MlgiySBXJxvEtJPDOaZgUWitgCDF1kXtuBS0V9iPLSaHA0Ic8xBOYZaULq4oLzeidB3vg1WkkUuY
cFLmzskMilu5zXYymG5N9m1TRF0JFxzZQ6Fu3RQaWVnhUQXSSabG3h6UsdjHvNfpXTqUn/QpkNG3
TvrGznO9a8psoW19MqKzqiTRDTUudb3eAGRVEfwfY3Kn9EG1ztXaz4feXd6UabYUNjSvpDVnSB3F
qdiaewOy4ilEm3NnU4T4plHWHdklTpBd4V1TizWWdFvTOzPQGzPoH4L0ttXx+bVFd+dly0VTyh/p
tKURDYZDwkqpEm2IIYadempt97oVS3WVlnxpofWuZafJl1g/2GnWxGgCFuXuYClLA40hxw7Qmdjj
44iEjcWL2EMdzLxarlt/J0HmAnDkKus7E2yrpaB+614MmEQjCKBI53xLqso4uLO/3arF+G7kThpX
TUgMmFM462ll6CPvYnVinqoiWk0erXFMjf3iqc90BVmvvfxiDvN35AOnth1eAokWxyPnidoFxQt6
PgRXcbQF7BmlOwVB+ahAej+8KK0UBaFn7Nxlvbe26mj1m9i3BtFIev31OlV3i9kGsV04gvMApUQe
coAr/0IN4+XcF59FgVTNn5xLkU2bG9Xrh+4NGghc+KiOP3HbTQgOsiEq1fo2hf7txMK56+dQJuYg
0p3rNO6nV5uK34MscGnmT40qXskx+k/yfGZFrrzf76pzxSzj7jnjHC/mX+6qitRqUGi/24WGsa2Y
TOeu2ZuLhhwTlW98gfZkFQragZCCY+hporM7+FOwqdbu0/0yjvmDlDXPQro4mFarum0/Z5COj5TK
H7FHudnsZj3O3yZyrn5mLihEbBmGgb2w6vFd9mpa31cZ5p+G3MwsVrSoM1Q1WVrvs0mcSxvH+oNU
QLrVlsYT3xtKW+9kV7FZz7VhLcnmB/VPvzLKjwkcB79MG4x8cLF1fWKaRctWn/mEnmq51J88cvZp
NMzhzhQZvIyN+1/sKcmQd207tSSSZxS+69ScCpxaxJtcSqVnEa9bDukRBMRcJtA75S2irOABlnaj
y0LZujsumLs+cmNmCSeEf/uYp2rJuHSE3O5z00mnndmDcSYtsRhBErpz78MLzAhuMkYxFan6nCtJ
uG/7Pa39nkBHbdg4VIeGw8xNx/oUuAXxk6Bi4gnXWoU+1B7LO1ZjhxtFaMWXaQRLEGWVHV4bZa7w
1tjLAnLvuigIVWrSTdGPWMIj4mT0g+O1fp2gqXMJ2bN9RLrsXXAdtZkDpxLRUd9Iu6Bc2PAGZDij
7SzjJdWkc7gbnNlb4tqUYDJd1ziI/5qifCGL3yb0dNJhmZAPeg5ysEkAiNKshi3BkVqvV6FP5tx+
EGN6oLhMWDG5sz5o4uQuHmRWH66ksE0VmQz22a+GPKtbY89Psx/Cb3SOPC3r0cnptQ0TMD75hYuH
453kQLC2DvQnCqqqYTjIiZQ/Y34memlz7mqubbTU0ViglTrwH/0OJGN7V7ImR3E32VwVt95m1OW1
L4YgJeXFbZR1WQW6aWTcmMuQkk1XtGWi1bLSNp3Z8lhoW2/PYaCNMyvZpy+GAvNAH4Spa4cI3r0s
vN4dkqWynAVUm/yjGE7GdXZjvUxPQ2NyJLd+ujzOmhyIJOc26KJezHSz+jwH9z1u74oc0qwmdKrM
xzHuRIkYbluVteuGzc74AjNzQXflDRzoWGotiIsg63i6yuHRa+X4mluWce+hpHvlR2ZTXOZF+X1i
Wfvo1wrqcO3FHY88zJs2pJgOq+0vbWJmhT6tTt/Y0bTB9MbWNFAd0nmu/5b1OPNQ/4RDGenZh/Xm
4JTQSyPiYv4YaODkNC/8uUo1f1dScLgZ6YQaTDn5nO9qYQ0Wz6sWDzLzBw/qGI1xJDWWuz1HuO+h
XcyKFwPqHbRWDpNkp9z0dYD+98NQWqXJ4tlcYS5K8pV3SBnPtNvwReDNW/SusnodRC06K5DkrCXA
0RJjefItsiOXzLDR1DFaXzel3zncZ3Paxv085ltUB6EaI4M4mpshNFf4nHl0UaxkKnifnYYqGd4V
1MejX+pTm5XzEJGTUooLNdYwyW464QIYSid83Uy/qK7QBpHfjabM5YbfvByYL2gR25WTuRwZTIIP
Adz5RIysjeTdqohAkTO9lHuOCfFcrwVCKd3WXXkBG7JxgE1jHdkjEn6gtNX/UdGJtVuMgb5bSqWN
23k105ctrGzvkgp4TN6Iwt2ZSx4R9OXiFoixtyWbWBbkwkG08hzOh8YaQvp/tgG8n/yT9bTMtlIx
XE963/sjyTyjqUnY0g3vDBQMfsd4HarBRGZhbBuWdklPxVK7dtR1rI3JaBEBFalQuo+O0Fm+W+Ev
7rbZ2uQJ+wwFRCWOyltQPjeICQiRZkS4KR4Ps2H+RCRwVjJ3IBvfQiHdb9XsGDImACKQSR4sKEuF
388nr1+HzxBNMcxg5vVVZK7jds+WUbymWd5RyKiFc3LdlMZCa7OyT49H5FgjkoDRCdAWxyFpZqj0
QzU0sTofVqg3AqsHVh+GZ9TdfsbLeG6NWNi1Bgic2SxQ9ufzZ952Ro3oxnBF4ne2SkKvydCBGEv4
0LSb48Sd19tcR7jTrueq6++D0Mi/d67RPeqVxSVOg0Z9pFgFjnUZuIiRTOI+46UReowH/s3ejCXf
7Ngfi75HN1J1T6stx3ynraqSUTPzaxBOOfvokogCFheWGtPvdr+4X6btYVJ1HEPfjUFrfIXCmCo2
PlSkCeLH+SJoM27OpnPEu4kWaNz1iDZeak5+zKxmr9sdHg9U1E2Qbu11bQ3e+zZl3cM0j3KIKmrE
2RPWoAe4RjhMWqYfbuhnV4uryW8k6PxsMTlWa8o5NjsEfV/AuJVPFUvDDFG2dNnRBxw7Yf0q7gcz
77kHEGmiX2pM6JqunCzEhdaEADNjfNmOpaurDydTyz6bTckbkAVcTNR/oMH2Zf4EZZIxWnm0Au84
Q9qKd8Sx6iPBvLgrSsIzurjcAriMrQM+ikBWtl2/5vM3Wxog44Rwtg/Iw84P1nmXwW79DVnj/DB6
k0Oha1DXd/MYzswbXKx+RCcMXpDZY21KpKyqz1zTSxe3WNppVVeDei4xaJyconCdePCJKoNmzbWM
ZDifM2wp77m3h9JXUbmc6e0QjQU7TJZiNi6XfP3sNJUl/Ltt5cuoR3aZxR+50Q1Du1ifta76iwYx
Rf7Nqyv0bVORvxk1nH+UFYa+qv2pElezGfS3JWDFw7A02IZtO0UOTPzElMfV5FbpvtaI9OJxqdo+
xisVPHJdoHIqg0w5seEDgu2lN48IaY1JRb7pp2lk2V3xsSwz2swGz0TwwmIkVZIGy7Y9qdSxm6OQ
Krv0Zyt9o6i6KEnSD7Ilzrkg1x1oJYKXQkCbTlMxei9BMLnBzF+noSE4KPQaUaA9A0Es/qD2o2Wn
RNe73NQ1fOQ96fBlsPMZIKYIGmJsE7sfNY80Q9yFo8Pe2Ml27d+Qbspwv5LEEN50s9oMFCekg0Sw
PWd5UerbN4r4K5FgYyLhvybiuNo7/A8X1KW5Dq2ykMUIMFP2AjnnXxTzcRHONS7bqM1zWFCPeQ4p
sDGg6wyVW32h3+YAsUtUpOfpBa16Bk9ycrHQTBHCz+GfJMZvnsw/w5G/enP+Or47PsmqJk5BG3Pf
74gWnucFs2eGStEVzTfbzUJE8EKSl+hjbyPVw7W+daK2rgtcZNiDxmE31d3UozLXvC5VqIJjT27Q
kRZoWhwFnBNyAGXSQ10Yi/WjkMGS/MLH/j/x8r/48v+GeBnqr0Z+/Nluyj//B+viev8g9ATLMHnE
Hqb/M7fyh3XUdf7humBGVL2RCE3mAfvZv1gXh2AtCAoilQXJ9FA1/2JdWCIIMEKFz6OKf/R/wrpY
psmP+vOWaILWWgAtLgUdGAMgh35/zFDbjytpC8UOxYkEOOvyhHVS77ot92Nw1gznkANDIv3xCfFc
cGHX3jtEUlLI8iY3SjKo/Geu3SNunRdn9S5VTpMPasaSossRuUzb9Yd5poF3dRZ3v7hpNGRN/Vyi
8L3CXoYwAmcW4UuxM5DHZIWyenfqcASlU3u/2u5Tr0sTu3HsS3gY/CrZB0lGMCMDdwRRKGdJVYFm
avnMCLKLXAbC2DhfzgiKH/tAH2RBqec2qWd6q7PY7bAL9qKw7/LBUlwV28M4iosMXudGuk3w4BX1
dD8XWxGb/VjtEO5alDr2jI2wGyo12tPUPqqU+iB8sQ43/L2N6ypq+oIza1p0tKQsdYg9jmiDW5JI
WKCawQuflNmd6J0XOCTK225yRrRJWbenaLb6VJqaadTZR5I2MNTVk4qtJmVsMORxLtY3zEkithyA
z61errXNBTpZiFetMtxXch4v0D0UjKDZdDWUIeU4wZNy6TLz6xEkongihmg41I627m01ebvQQfCs
UaXTD4TK5q3Vq46GhasXtVREeo+fmKCJ4+a/dIb6oqRGIz0PbZIUKOHuO4QdKJ+Q5V6IGetWzdVq
5dt7enaB1BVs91l3GzVierRlw+zQqKyNlnZ48k1E8MJAwBj4o/lqeM6IRNB8CgOQt/x2JbTFK9Vr
03GreQy5FuaDwcuuvVF1sYtGN8q4RaOCLLZxxVDizrKPUJ6Nzwzb4a0Ckdgj+3oHkJw/3dZWh8ao
nvTgPxgIGLdYFNtdXaBAb0mpOCNJaLoRtZwvjmubzS8hQ4PvEeHiuKX+NW2COKVsRqasMe6stPhq
wuqiXBemmNq7dFo26oC1CItHeZuaOIwwTmBnmD4L87kdiuchKDFl4e78zAlJiFJZjtEyzF7k9nN6
ss+xmLVZG/vSmNXBX3L9rIHXL/GVr7ueR3JPmuYDYgkj7gP6Xpymzumfx5fYm6WIJ29Ov2TFEyPT
5YmsIGcni8G5dQDjY9gLqDpUu0nQbPYhm4d817np+nDWSBOBXjNtge9ZMXVRKPDAq6/Cfum/M1KU
N9rCPblJPIG6iHV6JIEmvKmUJ3lJq6eNEIqY8yuuMFzmBB7dY/HuCIsNlrhyzerJ1wjn89bi4bSK
IiYviQeFII7GyWoW++lBD0FPMnHW0HbU1/fCXj9DSlpvAretL8Fw8aFYhcQRMfZdLKoRcG/wNnSo
6BaqxGz8/kaKfo3q1FZPk3RRkmV2fkk2SfNS0nV4R6cBY+cK0YFxtFujQonpO9BUfUAz1TXxUIjq
BpPjds+JWSTSGpGXMIsWT5aRWqey6X2d1L9G3Hqb7PMD4y0P7NbLaWy8+Qo/cPPg/5qPkYYwK5dh
jytFsq/EU+rlQ7QU03ahN1vsQINmRKvnEhxFivA7o7+8nDomjKgEEqZQPtvAO5qhtnkzB+dDYm1+
GfyucvaIP9udojtwZ60FexmOhINtlDz1brDUR+Ut6I6a1gx31qLy55oi1AT1jBVp0zSuCcFHfu+k
fPWykOKmCPr5bgHV+K4cVLuyWqbjJuT4WfQtUHozpvN+nZrwiAODE8boy0938q149Ac0p4sxIdQ/
O0sQ5nus0E6d7zeBJB+0ytPPxNtlOOVRv8bZhmffdzc/curNxRveWvya87YljjNYV8ME1Ibizj6a
fb7cO9viPSy9OVy5uZi/+hBMKgp9oIR1IK3GDBvM3bIzjvOv3cofcdrw3tFTAfb6Y1V5fzBhK64H
BxF8bc02Hm2gBiMv+qvGMlCgchTf2sIIXtFCVzujGWcCWZssA2kWLHZGUVM3V9XpRw/GYoMOVfq9
mJnxbTsbD31pqXuQtxkNma4uUo642O6zLIa36/a0dFRPJj99N23WdPQEjUdbV6b7knsV8O7Xhrla
rAdrPYov3JfW9YST+n38tZPWlpRJXYn+yWDmjyH9gNfB8/jhYZTneHnMrvGuR+DJm1QZ4OR1uKKF
9ho7OK4oR+MQCD7KbXwJIh/RsrEgAr2jRILdgfMBlc2TCUQLb++mrtsSIIR+Ue/KpOzsJcjBMDNh
lvcyzT7GNLf22aqJPqiwuqMIbvbLVPwXe2eyGzmyJt0nYoGzk9sgY1KExlRq2hCpSokz3Tk4p6f/
D7PQFxf3B7rR+97UorIqQ4pg+GCf2TE37pVh4QWT4o2wcv+5GHnxnDqQ/R1t2xcwGPztyJ7lDhaW
OmjfU+fM0inffexlp9b01AFLY/VgpBqSwDpOd6AYfnpQD0g3eFCeRIKd0XfrR45EIh6KaTrOwh1i
WbPaVWpsr6VmaJKUIBgy6EwniDZcxurAOAXZVuRRSudjIbEVwS4gIeIMwcExSLIG6fINr6W+ahtz
ptOFj8Zcjz89A1gbVPLD7Ex7Sw7vicG2rZYw48M4JGMzn1GKz1B1fqS5s0cqy8jImNiig8+OuBEq
TFwmIiYd/SlncTMDPMUNXcXu0NtoulaML1hGYV1gtqPCZVe3NoyJDkYfyugRWtsb+a95J/0xgbct
o8DTb/3mRHdnHcPMZc6o7Opr7NfyqbGT4mWYcexrbmNviS94w4zmvl58kuuF5dzSUmxiinDz12Ae
w6cFmyEWY3RK6U9hBAVkg88U5g1niCcXKaucOG/lHv32c7O3hDGiHYj72s0OdRdEzJvNuJzIycvM
P1S+8eTXXbKbW/cpM9z3xTSGN0pw32vuEVeP8egJO8pJ6ZOT2HHg9QcXW925osxOUYsVNctUHQYi
TgFK+5lYyLfR1nHGRStqG9xjANcdItcJsfq+iXy3OLnDiFXAZ74kXYycfuvl+6Bun7E8qJMwBIeI
MtmXgHfIcJDdXtqvgO8tno2nuf6hxXQKXP+djOeegeUd9nxIFzSiCcYgdesddfh7lstT14FQZzbD
jY5FPx4JhrTddJcF6k5z6NI5aezJHB96dtKyGKtDip7E3nocWjIEjjPvfW2LOIeFeaF5+FCapILA
Uf5ENkPzEMu32aO/jH7FPXN055iyYib+sLhjD50VrMsxGP19wyn6BiEthjfx3aY2fzj9oC6EO7iw
VXsHKe2gvPmbqPtPDQ8+Jpy8cjZCS07TP17Yq+/VCUljpaJm7PXJ9v2OK6xNkVyOBYO9z3gzBys/
uikTY7y1x5UmEIo74jVcnJ2bluvJMFfvKcjFRfV6IlSWPEobu+ducEzzOEzestMuOeDckvepFzQ3
HqVNu0YRHMwX99J2qNd1xoIeZGgLU2wvgSX3Vls9r4ZkwJBQLbTYuKWkrzm8Zem1EoBGkD2PoZl/
D3PJbd0e/TODdKTuiikcKVRisbM1sXX462sa0vodMoC5hTQCn2blHuL4wSU0iuA0hKm4eCM9Ixgl
DPlKHwcj6bmezuj9OCrcccXer52z7Cis7LrGiHh2k59mAoxlrEJxrwmCR0VQypvOXrI4tGdUhZzI
h2odgzmtdOm5JMHYyuxemBKPcjXYDxZJwVtHhHCTtG6fksbL3ly2t4M9mOuFQdbKuN8PaqIPJnta
My/PIBFaisdGoAgqJNOJkr+iJwp6r5zE5SBNEsqd8Kr2S+lGbsdhtLeImpFPL8avicDxFjAn+Nau
D+3aMrdElbHuZEhITihV3DBnssBoJEmkWqD9w2Tar9ADyiuu9OKh4YwVW80w3CmiNfvBwHevKNR9
FLIQO9upjDeWgOBDl6V3wQGdRqFw9SUYeHsm29HRspS/EocjsF9vURHRGqe0ncqdN/yuU7yzfqIj
rayXQDXHIgNubx+XNX+VuX8TrN8Jtiqsed+2mU9Y8oliahvPvK6vHVMju0hvE5uFuCQ+W8jkGJBc
LY3geajHL07b/VlambUT7vTeuUl+6IrhPisfFms9WT7nqVEux7rd3HLOUhZxlxTjsZvghCTBGpyT
kMFa37GvjhMCv69rjv/rGNlD+4CRb6DLIVyrvd+l02lza7zRJM7Yt6aYjL4ufCCz99DlwHTosWRb
Bq5Dnlwaz2NSFQkbg5/+NiEj7HU/EPjzRyk5hZeKG0wt9k6+Vo+5zvz73BifPdwQzq4zHMvddbbT
vmsb9MyuHmYVJVXbfjLB6fdhY9YYXvr2rTdCoAF0rDdH1c/5sep1tyduO33ZtcH9uVEJz8Ey9Vc8
KGSvlJfcGqqYD2Sr5YuiBulqt/JnaRbDD0SsOW4t1P1dk879lT2RzQIb8I0G75gTa3EK4k5JyMV8
ccWC7IhXCf3SNX/lvTYt1mrC2a2lgHAEpjz47RR8z4GLlU27pAc6zNo0L9U9JV4MFD1VFpDJq+7a
5EhQs6f0Ec5TcxZDJl8M7rc7q5Dix6ySAXlwHE/lOIzHIcSHXORJcmpBZXyCPkkvaWN2TzaYLQY1
lLQglGbdzejV1dHfDDjWZsUpN1NOO/lv5IyO5Bp520yHGJKHUL/ZH4I9VebT2yh9iQAsV1Szzfjj
dJsJaLIwa5SbM2j9YxJCxXXuss05hFNyYWUux9eeleJgdDiMwNkmh+SP7YgSvRE5FeHSGDhMVioP
rpLzFzf2SXWRyKpXiFbj9g213g0CkTXOa0YV1D9geer+sT9tTihgWOpm2dxRWVCbv0WCD2JnDuSz
7M1HVa8eliqUZONu3HxWmE/dZY8xK7mp5+rWX4T6Iprz5W4OrXXLdpZ/XFubfyvfnFxMQ4o9dBzs
XStt1XG+eb7gWRnPzHaK73xzhJkiXY90CnvvTKTZDIyhemxoZrvYZp/v9eYrK/5YzPQfu1m2Oc/4
uDGhJZsfLfxjTQs3l1r9x7AWMEF+9P/Y2EIMbShHWNugAKA3bX63cnO+gb/2TsAU8Q7+McbJPyY5
3qjhI7PVV2lq+6HdDHWuG7a34Waymze7XfHHedfg2+JBwI4Ho3iJw2X5Zafr++glD0yQWCwNeRkq
OlVJP+z+T/RE3IGZh/D438me57779VX9u+r553/4R/d0vL/QEkEz4jfnH+Tq/kv3dNy/QCe7m1ET
07n440P/L2Se8xfuBJYIDxuR7ePg+pfuCTSP0mIX4jYv4sMYDf5Xume4+Wz/TV1HPf+H3slfxY/i
+f/BDnWzGtiQ2PyE81xwZ/aq9a1L6u4xmO31LZE6cQ5OMvZfDDfVC1zaheMf5nDxKOCJsIdJ3+J+
WtazE3MSyQ9tZjDc8pPau7OGze5ThvUzcprJBK3HjbaHytS8mGV3FMCUmhgXpBewoCAb7UaHS8M+
kfjuDrURtOhDAqUjHhw5m9e0cCZAaq1mSMuo0rAOeRBUF9eS/bkShX27Np1uTh7jKTwlbo3Zb0zo
ttljMWyxUAB42nk1qsdlcF0j29V254ZHg/GKzTZQu/KHzbk9PU+Ssep+6cOBcEyW0AzSQ687WTZE
yIPj4C8kRBiiNqWNFQzRQFEoxvnUNJKdLH1KyhwDYMaZ+2LAxjAV7SfJGBjzOWPPjOsH4Gq8nUFj
xqNX+TdskEN+DgEgtHBpzMTE7Zn3MkrqgGQfZr/S2TmqGh/briXBDBJhOhZ+hbK8NklIGEhzGYoK
bHDujgZ067ZN+ualV42oj9zjlg+KRQWLlzPraMR/xPQmqL2rM8xTcwjNyZG3iaN/FZkYphOBY+Bo
c81pEXw2WZ/YL/JQRQiKYREhqtGrPgmnyh+HxiZ3Zoj1iZEVfohcFckp3TwTu8LZFn1LVTBJJHn0
SM+DkhxFkoB8IbrRbqhT9EWV5ITU26zArmrkPhcXCVUGTFo51iumTp47bg8dv5dldsvCy/Or0l2i
YSuBCwi/sEFJxZA+tTE1Fan8PWKoBpGwlGTkcD8WMfSy5SjgVGLSF0F5W4cO2TUHNeTvcMj6Dmah
NrtTGDIPO/arF7yp0VUAasaCkPIycSEDQ9Q0D0yGi7ueinmeTJgo3BqNgmJOzs3G94I4ddXDbC1H
l57JGd7A0I2Ei5xw7DgZptVIGN7jwMwI0oFxuspwutQLWRMQGUm3NG8AE3UQB6PTJjdtWIJIBDQX
mnSzicTHtThp9FTgEOWOOw8TOQ7UM+t8bhZPhTNLnFzh0hh8aYYMY57ZVMhjthRLDzXGbYoTpxy4
e93EiJLvjgg9IA95+FSD4iLv39goBpFebdVcnW0u+ptyPUJrQ+6d8tZufnkTiIpNCw/s2OewSvNe
Qexf8hDcNfkGYgJwitQppu7IHDo8rK2DSj6G9f9Q1/v/L1e2x9iFo/aWGjD/s5q5lhQgkkyfIxn2
/X6eMnrLYSfAHuCs/3/72T/7mf3fbme3y6+m/tX9+362/Q//bGeWaf211dcxIwNgAmuafME/Y7zQ
/gvuKnNl2OVsXaC2/zXGs4O/uMczrrPoyPkTrPrXdhb+FVKX6W1MWQtrhvD9/9V2tqUb/m03C0hc
0IBB25YAZw4S/z92s8zTjXBd6Z+gMTlrjPqQc4zNYlv8T8WCYK3/I2oR8CJb2MITtvBM6Nv/EWEh
WRWSsGrIx6K0jdfeXu31YNgj4ke9dvU9HmvHOujKZhhIdGdI95VhzF0cZCvcCTs33Uik1Fig7Sj7
aclE9+pilWOdS0bvb3Nyu7d5mRRzBiIPTNa6DYWXNarvd6wuoXkg+1M7jKHcKo/XUWOKE24mdGRD
ZhsBaqmuOerF9ogelFA845YFBCO+YIhHhhIfkzOPciNcuNaxliOad7u4JVnHAWfdnJR2c6rSekU6
bSSjMDp6JbJCWSVXlx/mV505TMqMTuHfltNifPETQ2i06WH6UQ3N9JUD+PERqBUCbVYNyZFXta5z
hYsP/5vLAHOo5kOwlH6Ny9YjQtqvS6YRYwgZILnhZt38gOYEsEXUdB+62v0byTZkDuhpc1e6k40B
x3RWn9tz6t13s9oS6wybBbu70DSSKJW+AwHeoIm24aKIU/jBmgFKT0ZF24yvKk9aFF4785/x6MCK
rAIXKA0qcMeo0u5f7KVsv7O56kCqrw65L5QvODDS9PiRMtdagTiMgKka3OLrTojZw+1oqvnT0Nv6
WzuJY+0k7QlVPOla3st86uydJTpwdu4ILG9X1Z3RRLZvlReuySUaHU2ySwTlsf7dOi7u1rwTK7ef
oFdvPkrrsydb7SAOBG0a+UFR3FIjlKf3oyDxSxo6gX8bpKb3G8cdY8KlEPqz71rzzTNV+7AskOkx
s6o5i/qqb/XBKGb9LQjhWRhrpxBrer/kZ0yz/XQTMMbxzkviGPOX11pbzJ880/c8Fta5yn2pTr1t
VUY0eGJAiJ7s5WudlmrcYc4vIfIO83YlGzv/kjgju4yCy0WEbQ6pE+DXxGqGNwbxLR/nQHEkQO2g
pMU3zwvdnX/3XGVBF1oJLeR1EmbhgV27HyJJlgP0YkqnReRCuxh3VJ05921qsekrw9RPfqCLt6Er
7PoGTFPx6sNdCPbJSNqeU2AfYDpTxK13KqtB+wJZ4XVtC4kyWhIwnkeba77/wOGshIwyqYJCbM/S
6nYVpHlOXoplsXFb4kX5EHgINbman5a+5ZxDYqrEiOXXDbTMwOfLFlbib1GYtrUXo8MXV5tGwG9Z
mQxfJzkG2ORnUhmRKnBO7LoefCSvCchyX8z1nHP+radPZ6wYgM9ozTvGuhlR9aWDNYR/adK7KZ9y
gSHHNn9Lx85uRQAuZ6nq2Y05KmI6YPyjxljq1Pf2VYcjdscGS8yBZWAw7gy/13d+JtC21sAcVcxg
nynj5LssG4r2jzGqOW0ebcdZ3tNOLgIWmkj+QIDxiVYho1zp1/Ij6bdENE6dCr6GSdxpVcEr2BT8
oo1gfofL3rOuKRmJG8Vs4plz1xDETpPkK/mr1gDp1HjGz2Eqp03WLUBYoMEH6W4e1vHODGbGVstg
c0CZQ6XOC8sb94rS5KpSlhiTxAKJLw7nyfhJH9qcHMMsU0x4fbvLUBeQOQ6snPNw6ngi59jPq/GV
l+U9RYGVKgZemh01H+ZyYPyfV5G0NQ71APjxY8pyY/wcM8khdOMIMDWDdFXvAzBI91yzijXqZAtJ
Ba4TXq8MyeLRww7eYrZYOdxi2nW5ECQ5ZBWYuKRSRIOQQrZjpEHE8zUkBXMhDxFjtc1/BgBm8cn1
aviEG1ZL5l+GDzK26wEAk5LiijD3hAeyTKhPiGY814OPk3uf1dJint72JmyuKWTKrYeebSYtlFVt
OBoW6cwevY+1TBJrPzi6uK3FzHeQErjiWEzKNQ9tPobV2Va+GiMRWOvfwdjLh2apyVGQVTEq1mQs
0PHImrYeAodUwiEHZeIfim7EeoHjMuvPJT32OPTTEIhx39rYkB1gVI9cX6bqVNvT/OqubgceiRjq
u8DbYscFmROEIJNngYntzMJNA4CHOsjJg2YZFMuJkTqdtDHvaf0U+DSGxDXLrr0jj4gnUqUWsp09
e9lHOYf9W143eFuHzPdahMN5vE+ZHidk+hL715qnaJ9V4A3QHIeQpo6iyMZv1xM9TM5g9kjTDbpm
mOlWzk1Omiu8NHx2ZNFm4Id7j/zDdZBOYfHdSzFA+DiDc6wNlSsOvudt1k6ZVnuBr1mRjrFwJgc6
cMedu/aufUhWX4nINxTW7ATSo4h7uGvTbi3q6kdSQt7e+2gLzqa7e+vNBMcriZjDm0/SKNHYfJmy
yQHYLa+zYuWMYY3igsWCmBSRy7Jv7VbuW4+ODG3Mv+5Uv6dME3/JprXHSzOlDEkm1QaacxLtiXvE
XpY1A3JaxJfHZNgkZfFi0qYFExxfOAol8yPj3sXgvtwgZTeCeXGScR1KE+MznZshi4eJqytc5V7B
4KUeR+/ZGrottUyAigW63K8QoO89TkbmGXwIvujKzjt/LygS453pi+Tb93PHxjC6Tie37EI+v0q3
P4iPpiOZ3Z7gXmuEHHgIoHlI0xN+1uMqpxHBe025Got1IkDn9LZeGH8sFbsMR7l9n9rBeGkHK/gc
4WqwLyOFH4veqW+SxhUgLcr8sjCZMiILgCEqebsuXwb3o5+yZDk2pfr0B/eSGd0tUgXDoNFv8d8s
Mujem1oZ7/1gTaT66n3ed3B8UQ2VV2TnEnBzpPPu0OD+Orhyqw5o5mMQdiHzzeqMOXq40X7e0uGi
V/50qC3zy/PxbzExEhiW7T/j1FSKXSkx2MW2k5bfK1CwSKOTxxOFtqAXKyOumoTGF72uJEZwSPGr
O4b2rhYQweqUdZJN2ceFzhUaX1PEYu/TjCpOtQ4fyhHDKvhCsadoyImdtr43lDAjKx2g0PjOQ216
vcFPyBFop/HJQzQOMsgWnUOhX0Ybcy0GP2Qmn8lznc3JrkHFSjg/2v6Tu1rlixKo8hxWOjuyfDJH
gKSYBGLJ262jse7nYkPNQQ+K7DC3PqH3c1FVanb2yPDqtDBKZ8Ag/PegbljUjX1Su2wU3FtbtIPl
wMNF5NFvLd6exj0sa8vUaBKQTJ05QzsJ7dcaWePQkwME2rWaydsEVnk/C3EGaDfOpxpqZ7ErPdP9
gppW37UMrbk9g76O4F1tHy37bQwxOLkVU9lFjmak3Ocuvo4E3PPtSuhthXUGl85P0/BjIMPZCgMZ
YWRD7ZL8rk2IGxGoS+68FUqPWQ9HEmXEjwvTZfA0lvqkQeoeSyKzcFoN3qR8WA8CRedxLQfjJFPA
+B0egnr9CDHO/2h1Wl706CQ8/Fjj8rx9gr7odJwEy/GdAEVJ/47ARAVAlMxj055aoXgt5a3yVbor
X7SyjWXbgMZRfW2/9N062JyJ9HBLBtu4JT9XPjurcyWZsfIfivpGa+J+rKHMNnX7kkzVWcP/eURB
ccND1/jyvCDDHZVbxnOSrjGaTRc7gzFHo+cjrq13g9vwQK2cTeaRhddZeyZEqPAMNL3vQmMx6JDa
nqbe+uAAD9kPQWA5cTcZj72R4GdKG9566FcDoY7RJLIm9M/ZrKtHFUpOdyUyBD1EyWkwWAS01apv
b6BBwu1gsUgzGeOeeDOWmZojBMEnVtM2IMMpRwzZaZ3uHQMQHUtwGSWiQUDiejCdZN3uMcrjfehZ
X1JDbFjeIzNjTE8dh1Gz5+RerDlzoYblAWgD7Q0ejMNsvQ90rqKsFO6F2MsT2tejVQQ4BQfHJTLE
7NJfauM4JtaRhfvVCfObJu1+99DoV3iKpKwbtc/hHByNsTi4i65ulmx5BsrxMndGf7EICO5Mf9nD
GXwPW/ssHbCGrv0J6cwH5loa5KVMvpROa3EpCHymuwplMGu9b2eagmjBuEZqiTnMwBN4i7ml2gfu
NB3sxE+eCHlz+RAkJRNlbQiuAESdFNMMUhSLbMWWzkDR0M2V0519Vv7SHKZKWjt7Kg+jW7/UlZrO
o5/RKaAXM2pXMvJdN9xa/YjtIV1JAgw4fXfwdNxjPhK+I6/56QIkyWGgU3lRdvcsSR+ZGJ99bQ1z
lCIdMsvIGwfPqZekt/DUMXMy57+pOY5C4KmQB1d3ZZIzPbdN+UMr8TDk1mPTMdY2uab0e93WyV0u
/AeshcZhsPFAUQHA+206lPx5S+ftQYGHRxE2H33dX4TZ816XfL3C3Hx1elyUs52skZjd6mJY0/CB
EPI7F2F31C7jTa7szAvT/Mp3J9nhs3oPDEbF4fggfWjCaT+Q0GIn8yicqagb6GwscPCetsvYmL4y
dF5/oCG+hZs7RrWJcwrsYjrklhH+0jDN6h0RRW3vBHmJc0UBx3Y/AJenS1/wezXDa92HV6L2XIGd
4OCO5RdRXjtjFtf1sS+Ns1YuAGi7xaUTPHDgS+NGdFGnMBExGuDiZeHfyj04TI5764d4N5PcPVdK
GjeeaX0RrUX+LflXXu2bzOACojVavq1g4gtMeVBudwygrHfbysRPyJ837STPsyP8faWNmbMD5yR6
QufhABM/xBqX4E0zB8pvRpptvKYitoQKOnR85IDmjlPmUyQ9YY3D16b8C9yu92Sex2sq/L+Hjbll
Tr9pLFsurRruA5vBN5aYMKQRwaKLay1uW+oCI1/PB+4Lh84NThYpuii3S3EFJprf2alzpK+TPouV
DC4Uv+Ce8zbhEMHRthiMN7vhl/KnqtsHORUxpVk9LSJ12YpK983hcMZhrzoli/kMTvRxXXBTdAbv
pGxthnBd60ayH2PLLr7TdbqWlkqPtkkChq0M47k3LVzH0/mUUwq+q/KOy57vzifLqXXcu1hJA1tN
VxzTTtys1usy6GzPec3i/GokzP/DuupP2ASgoEvc3WEYTh82kJ+o9zUNJCn3HU/q8Zw5RZ9EY5eu
NJlwa4nDtQV8WJnNtc6m+q1QafqRZuMCvLIv33ma9JvuRUttS/4AUjHSTY+1Oq3Du5WEItI5mPg+
XUcW8bW7I5nyhq+iHg/LIAv6JjqO1dhEzccqG38z2ojrkHkELDwQfAmHfB9CV+vQEO4Mn3gr9XGy
jFuFSSMG6S/fVOY96skpX3iAr5hymNWCuL0qf6agCdX8LYeb+WWvDo8EQ2wXNeERbuMu7BeWJtyy
GNHgh2SHYnbMr1L77nmq8PPZwz1FpjEeLYJb2greV/K6J2HbeNALzIiJaA8wCoe3kFIzj1uE397I
UL17ljzScl9cWjleR7hI5Zr+GApGB2sCv10rWhT97kjvx2fSNQ/zuF4xRb+6jSUfAIV7b/68eRLN
+tWq2mfHxOwxtyvOO+4gTO7zWw9kP7Q4vEoUH+zqXH9RrDHcGOgtlgG8wmdUYblvpTEcR9v1jp6z
IJPIPqosj6e1l1hle3wllJCX95MOjJ/hmt0ZdY0bGokJg2fnHVpykATRhmABFwkztMHWzJQgBcJu
G9iQPSLrlsM9I7NL7Gp58s6Zu9wNWf7obFZHW2evpkW3uivNgFKS8rbFENkF+mQwA4L9iWd9BA7N
EGa4S/T0UbfGFyothOGeOG8wcVxrkozwLFV2vGFBzi43Np9p1rYHX5e3gN0hPRsNd2eF2mBM+A7p
ceqe+2CaJI0nYOBzblJk2oPvcpLRGjZ9QtNHnt14os74ak7LTqLOIOFhxl5C1V65h/5i2xTYwIwP
9rsm8npemt/Gta8mr41LSYm9tMz7Adb7LmnGeof8kDu7VSHqBEl414TtcvT0elnD2uKWTjKJr/wp
bKQ8JJm9LQddml0m32dXM/o9nuCYA9ZzKfIqpCdGjOmFiMX6lFbOGa94RmpCh3nkOfOXwE1yoNO1
iAM/vEs6WKGDO4BzmKlKGhJqHDolYssbo7KWp3rlXVuhiz2h7jXHscEeJ0i67oBCPEy2dijZ6kAX
d5tNSRiuoCOA0DELA2URhVvaByG5MCk6dPnxm3WfSWfPkM6NRyvxntXKAjWTM47cELY/nIA1DvLU
DKOeydGtqZgAeeMP3Jd0PcxHSS2LdPzli4BFGfXwrGsagJHfUqTuXVfTOcYvxY/voS+TWaGjiAUB
s2rqccKaULqY39JbxqxvQf5iqld8LC39O7SCrWxXM89ZMXXtydDAEAgmZDuXQEeMv5byNFiLN76T
3qgU/zdph2+zWc5MbyOp3eMSDq89Mt2tV6bGz3XCMDV1L6M7/i1NuQ8TVtLt2siqBBmXSLGFwy7g
M9mvffLcecGTbTpBeUisdkbYG7FOuyHx6EzpjzFg9BcaJRrEDLH2qNPwAhCEq9Lgon8kG4Pfp32U
ECt3EyZWzGQzjCe2TxFSsF5kM33LUh0aGVSRK+flrIlRgwkZvhpL9dE8lc+EPo+wi19XYBLzaK27
aVAnYu3rr8XmOFUX275tlY96ixUai1pvAlP8BJB77iB2lADpd9Av7Ig0TzyViJVG1jJwxpj7TDCh
iSrOg65yUebLNxYH9LrUeuOTXPa2sGhiI9iwcNGcHdzihIORt4PJRQIojvbQX0g/0N5WFGAkBgd9
imCFGQXYnLmYNesltDPnptQ1B4Cm+4bliKMZBN5blf5Z9NKxg8FKtqVc8g9uaeaeDPGIrXK51lP/
hvEcQ8uYEVassoCGADXdNuwq3TQJaLvhBTs4KG9lYcYnUMSx079fkQ1+yG65aE9Yd30S4FSrLH0P
gvwHo1a+xS3mtJwYUarZyxs48CZratb6D8iE9zn4z13O3P4YBpb3kgjzWxd0F3kk8BfzfqGNlY4o
9dJKSI8swHbkaf3qKEblpBRfRTCKczeSeWUJNRlRUInTwcyawvINmDWXfG5MRGUhtaQwzf1tRh7K
6acYFVIV47fdWvoNCKj+tLA/EP62uWXbQDEY5z7R3tI/c5FoyTiv2BPSpT90rfOIwza4BHpq74Wy
bnRbVD9rz5W/+84hpmPXRYtvrTzkYSu5GxLqDzP/F9tzEzcFxuTIlEt9kApXKlVE9y5xaDKWpgNk
j1WwVsx8qbYQSLle7bX3RsKB6mCX4e/ArEZuqcbJm4P0bjI7C9k0DPc18xPSUKC8Qgbf2PJXa99a
zCkSI7X26yCHG1HM7RFxEhhsPe2nFfYKlbN5HAbT74UC2as/Q7xD0kwz2KfDR61aBWU7DIBsDHo8
ln0yHpEJ8LUtCemX6svxqxfs1gz2u895w/m0ft+/tJMpaBgLuMXgxrMxtbp9QL1IkzjmPmvB/htb
oiPigaSvNxvK5ZUrBLQfv+Yda1POmp4xGyvOXiMgS+JDskaJ5K7Hlv65mKYDzgiD7yxpDJx0u/yY
NLCIyPI894LAgjQXVqp5c33u3Iky279Xf0rxkNEjQROVNPHXc/ybuFrBbF+nc8dll6doUTRPmet2
0i8Z2xFPmZ7Y/3Skpq480gr1QwZNGBVN9mspHdjYtCXQHOi6hBDikFFRHpEc2/vknAj7tICkWkII
nGsx7wOkyXnOmvXqsmvGS89hs/O66tteg7fCshwaBRzIqHr9TYUBX6vZiZwMi8/qD/UzGRo45bjh
TlkhrH269sONm8GWGgGt/iYO6R27DJmPRNLwlKp1wLTSTHeza5CDnAN4N0MNKhX0CbiUtHkFpx31
Vv4ZpkEXd3joUsvaE1xihDsb/p1XdNap1Ty0o5E0Z4tE884KsPftl8bqUVj9zDuMEMd/qLJ3362O
wPKU/1qa9LHUVkh5Rkf5ZJ+eOjOB7cKI9OKikV1mkX8TidaxSqa/qaP6NG2eV/hoPxxs27ESc/2c
9kn6kVjZM+PBe1z/j1VR+RD3Fw0AZB32XtG+MCTkgzRWIF/O/YjTKUrHllS+TuxX2TivCG99jL75
97pCgAjX/ujDMqh2eRv8ygoQvDgT+QFrxeBs3iA988L+SC8Cwppf3loTUz8Shqg4rf7wm7ndO5b9
WZeW/jKV8tpIkxw6N5P1K8iTki+v5DCRL/znVMv4fsPVKcyuKQ1RN31dYEb2GN8VxVPHFDDuMsLf
TWobx5VTA8dfF3SVwxeUJDl9NdHgG3fNOIDaNZsLJTgHuqxowEEJrc2Dq8sHvQzOA4WIiIn5Sn/g
7NyYOJ/2szndGPT0nXreozMHv/PY+/dt3VEWgD+9xUuezy/TAIPcwyhL5h82NDkRGTUBxmi5uFBz
4AqxuKfi4CUwKmBkbpys77nIngzL/n/sncly5Mi5pV+lTeuGDO5wTIvuRQRiZgTJ4JjcwDgl5nnG
0/eHlFo3q+69Za19m8pkVRKLyQFw/4dzvsMyoFKIZKH88ORc6eTNFWDQjKvcColWyZyTKLTd6CJ8
J8O9QgzsrzUfpY/bRHWMTrt/7AgdRGAaHYKw6zBFElSC0lndRwtCPZz3JGNVC5GMVc1sjMdxyAzM
wYDaky5hzkVyAoFCmnGtRgcYeD8M01vKQvqiIEzrLLRWZrB4EsfkI6OkZrswPIMVy7Y6MJ2vwTRY
crk2ErUZjsNRtyvjgOzsDqfVwULaD2OnkK8gdmLPz/XcS3SU3KsYC0C+qgFbYfTQ621iW+EPIyjD
M2PE4ZqXi7fXp0ZjmCuxWeS83le+1u6LkB1xRMBnbg1sQ9G6dpr8g6QQzVkJ/EwEs7ErzDcBhDO2
6FPr0qaUlCV4+NgNIKvrMSfgDfWqWa+/dZHkkAPrpYcHNRGRkAlcKC0JNkQiVO94Q8fjNBXpRZNs
q7mNGcs1SlEUqWZtR/nCDmsa9RMQUuAxdHiX9G7YEZV+mRMCRb0y0exHXJC6xmEhjF0yBvY9QWsR
94jVqA+jjmBG2ORTfboNXEDWbExwMl5AzBMNSbj24h0NbK/I1U2pRu3URvlnO4NZaoyeVIECU6Vl
UnM6UVY9zDJ+IfGbJXxqhxvpmnsWgdyeRkDBqmd4awDhUL4C1ktR3gHUz8ungNn+D42Ugdcagt08
KAypBNyEK7eT5jHPZoq4UI2c/X08ISGwYjM813OJhi21kR2sAM+jLEtSDRu0TG0MyWPTPzcTETq4
qevXKhv7lreljFi7aEHFykOpq1ZIhjSSxbTtkWXQh6x0YufNTmCWeSBV5kd+Khw3Y880HSsoZa0o
o3lYF72V/6gqxdiw98kza4IQDJUq6k97OXy6eSQeyQRnpPPp9CW3aWZfKMOg2IPXYfJIrKYJLwcj
s6enbvQV6mPkcKzhywr88WI2nbZp8fWvMwPAJfEX6oWdE1yXZnrJ6ya7JQuI+6MZIk5Ew7jp4yDV
1xoZd0WetgZ4k9R8hdifmBvRNGxcxvmxDMZwW9l65bWYJJn7cZPhcEoasvm64K6z6mffzzlKapbA
2obolugMnK/VNzIZzL1OQPEuMUj/aivykizZizMyykCshqkZ4b6QFXwA8l1QyQMGHbEWn4yJrJps
mGtP0oedq2HephiS1w0A1oNyePpiETHLgGZ6o7V2xQA28R+RkWATS6YQRKFVVWeBOOVoJWx/GiiM
hA3kKw7raC+TmSc3EN2TnZaC/TueM5PbDcua9hF3Yl8P+k8YHZ1naMF92Os1A73F76+HDoBSUyvf
6rGjVJ+sZTaR2fSaaRc8OA1vEBVKujJNqT8kwvXJ39H65keiFdMqzZtTGU3yInlDvw3XCl6p9Z3k
kMq84ScQZju9kdpNQ5rWLhgcqlEzi0he9K2heLLYRHg5ALaDzLUDUyqY9wvLxW4dlz07AXouuX2X
ekZZJFmYmW12o2msxaC0ORBQurn4NtpOW7NC7/dEqCxOS6aTRmV2J9rzfi1SF82Az67basMtFOjp
KSGBB/npQH6hP6aTV87Rkt+swlvHdobPWLLGMkM2Q7XrLw07HJdAK7uPiuhssPDG8OLEloHprhnX
xJuFOA/T8YWpfPzVSZ3Y1Liy53UTivERdYx5jJMGmUY3x+EziP5xP9p4G6tidHYdD8iTEylChs26
0dbod4gtbl0drF+4BNQNWNxRIzAuuOsSTFawDthMx7SLzBw0j7X8Gw1yDY2VFFU8vyJBlxD9zBPF
7yu3Q2sTGz65d7iE18YI8Qv1frLuNCP9mZeie+8nFJ4w0oCgOKZxiQcRr/1pSbptH7Wstc+2THDc
MY3wSGyjpnBmAkSQK40TC3W41quoaePNLLAtr/hv7YJVST26KHeeNBWxcNWmEYmuiVOLgF+BbslX
5DJ0Y5ixZPblM8mOMRIsqTe45nuZ3GoimnjvEUCcKG5mndIO39k6mmeuqwzwMR0n7MCjrgbzhzW7
y7qqxtotSf09jv5MRiqWL4fEuxQ9F7FZLlGk08x+MJFpeGqztnyom4KWyxldC/W1Tvgum+NW8yw7
n702gASzRJUzHpVzHm5N+nTLAkKLNgFsm9EYVK9W85GW43CLK398mnxeCbDnoASNIt5YMbqpxBic
TxH3/cll/TyuYByyYh2ykVBs+UZ8AYPoisBlHNEv+jC159pnGhF0zh0aClKziK4l27DWJkEoOmwn
vp/Z3QQ6OalJQwG+iDFYPcTAiGJLFqhHxuFAJHxzIGLnlZatJtxkYPygIq7u2jqWUNU4CuVMACDJ
Pn5yxTdSHeWSfWgJi+zXTN0iIvKmOsFk52uWwnQV2pCt7OKKUxR6noW1ZBVZZExwOjvDHoE9Jlqr
cRaPNbHNPslFQjDLXddE9m1MWESewYxjjc/6rSlRmsBZQ95Cy/bMCqLZ+frs/PQdF0uPKhDnAR7K
dTKksVm9h3Q+DFGcVN00TvhIbBkYN6LmiB30kTEs8x4IoCl+IaLjSPQJ+9I8sWbN9pi/SjwIkz16
UdjpW2pPakBkJkseEukiZkXC5uiO1FfDaCS0yyjQHjW/gdeb1UgH2kUpVMXRHQyacFdPXfZeuUX0
YlmV9iJQSCiSrGf3B/teYvaUFS1nhe4+M8OlHZJ1fwnbgLgjgHx0wqJVImRGhq4j8gfj2DipeAlH
GV6xrSn08foAcIj54RcjzvoUiMS6JQ/pC7zXUwR1HGeE+E5y1EbQpSyv6kkxbnVAgLFoAK/NG8g2
6KlRlZVbwUYL2YeRfGDPfILSyoNiGVf60VPbxTcToo/npsjtRehNugQdKS4sp/kKlPtQMjY/zJlL
ARaFF4iyJ0ZNXzXy+TcE81+GAI4btSW3W9T3naej3WNJRjonVGtFPtuuy9tXijP7OkNxfXNxrHPx
LWSCHN26Pd1o+axvndh/LPOk2ijpB/u8AftqGo2zKWFjcKA1PKRG5wpo2Qovc2zGHwmejuPQaz/m
zPiZcXEdkgEbCOKqpeR7RB7f3eKJK07QB44OqX8r3xaHocHoFUmC7xywJH5nXqJ8ql7syTxpBjVh
Nx7htDDEmIxsZRkhIjlkx/7aIuYKmRDLSPpAWcobmlHwuXUC82XFKJlBwKj6ozmIxdWqN3vTZTHh
lsnNtLDyxjG7TmP4kIfz6LWFu9NTgtvWQcN+deWraIB4SZb1+6iG+S6JuoujJ7fc6flXQijuDw4W
9DONPsbXgZHpgbyE8h7HH1+xBFlWMG8HvwdEkzNIGC2DpMSI7DtFfEC2Y6YuAdakXDsLhWGYj0mO
DwToGcWSDszjuTMNEpPqVCOmWwXp0S/qn01hhluMNhqoLz01QDxD/Agh/MrpNrKLxsMxGb4i2slv
rTHEYKkPEO82HePPeQWvuuAW1Gh6ecl189xWbr2RVHoXCJDJYyWhZq/pEjh/sypDJlyNGL1RXZJh
VGnVKQqBDKNP1YpXo8QfXZmkxoYjnUlJDwGZ9q4th0seBpu56tZN2SEJLI1xwrWcmcdgsOvyjLgZ
BmflinpYS3jyDCIIFGrI6lnusxCQecsAIIY517TE6+04VFlfBanff0baSMNFEJ4RfZTM52duj77k
hJ9T9o4/Sy2FPBTRXdDT9TPmdRN/Sw2qwCifKgAv9zGHp/lmlFnx4A5R+4TjFMBb0IezQWaO5PdA
CJfjbBzR19VmKNL8vulVp3mi9PP8y22zMF2OXCs6QfRU0UECeOwPUYIOYovJfPYPeVNKfeMWE10F
PVg/Ickap/ZmroterGrYb+5mKkuCzC20nfkWD4w0oNG4bnHOG7WQxdvEkod+zEDokh6b52djJGl0
nfYtM8uxFqHzjDDM+mLWT/CyXcGN+eJRnx6RDLLSgINhkTkfklH9nXEzcV9qrN0Yh+lJaG/tfhYM
OS2Zba2pkI5XR73pnExMSyH8Pcfu32Y4dfm5TNL0oZVO9wAhcqEWAUlCUuWz5PcUXbc4WUQsTBvk
7dJ4DOsR7yHiCJgHY0WU2noK2BjtAfkI954RRUtPwZTe8owQagO/xYDXQkMzbnoEKhTmNpc46oEp
BOQuRoZmPiPFxCcs80UjmfhCx1Hso+/0amaA+kr4yTSx1FN0LUYAgwT8aef+sJD2ROckoKXhK1bZ
lzGE1dluRKgjdtXUsO0CAEgnzMjGT9LqBw1VhZPcFTrDUV7T2bD2CTRIHrl5wk5QMi9Kjy7O+WVi
kKCkmMrJpONNiA8mVwmZ2HaK0CjtcbsFLZxM+vN9Ftb2RLgFE631KDD63I5VJl4IvY7YEpNK2uwK
kIqMPbos1XYqBYq+5iFyiZ8SHLC7VG8ze039hqjUiAR85QwATKN5eVQgd3C7DItcFlmB5ZXD3EY/
S4KxKs9uDWRbWdgM1mNcxBVjUmFEN2nZSWtl8hhIQg5LwyQ6sgJsORjTkpiQzFl3imaVlF5J52bd
5iwQtNs0AsYLooRYwg25iS1QeTTozq4aVGLuEbyOab4mjb2J94MhAV5ErCEZLsLCQfpUVe5La/R2
dQkcyyhOURVU3MyoDxUhmngDTghHh2pFQ2VRdlPwvk7supnQxcJGHcheSzIRSBO1M6Kobg9uYpk4
YO0cWe1s9pr4cjOskh3tTx2rc9zUQf1izLTZP9pS732UR3Vw4wMejg7IG+fxgQKgoBqPgUVmXhv1
GZWbjR7cC1RmAbpF6TZuNe5Muev5kcUXzODkEXaaaC2IKFZb3mCvcj7KoRNiC4QLOMwQ1VrpJQWS
OCgNQA/OVsGKh+sVIdqa6hQLSBnDlPUYUwc/QhclMwJItuJPPGbDve8T7EoiXpnMa7j5oX2JQWtO
NxYN6sBxmgRvDE5ykuMLl8QHoy3sn70jRvXi1LVdUmRVaXEfVkB1Dole68tMG0nmbYgNg+7Nwm56
RjOLmo+1YGAIspYZs6eHIlaVekCiSMaZ2djGtM4r6BcbE+9xDpG2JeG5x/QDAhJwVXibhpwNDIkL
s3sp09yAixkFcjzWKaCla2mg5OOGZftIcTii3mW0wxridbKm3n8qkb4N+xieXHombgC1ijmNRJAS
nMOzCHJ0Vrsxs6D/oLF2nbVY7GgmlvHRa/SKDbk2hD0xY5HTEOxXl2rwGFcP94ijx3oDaMG99IFq
xgtD6g7MiAApCTgDpdV3D768OAktbh6RcrM842dJAaPplk6FEES+ez/085jubMzlEgcepQiWybAO
d4yTkmnT6mFHhKdR0UohwW/fx86hRQDfgwiV6MceyQ/6KedYBz6iMrdqzeeSIinYj7rWWgzKbQhV
2A5ttelxbPTgFQgEoxAXXNISDT8BoiR88oBw5VqQpuvpR4jGFYJZqCfGL/QFsDkFsGprFnUIenus
CT3v/ZbcwEYzYahKPAeMOFgWf9OfooLKO+yX69YtRbYx9GD+hJeN9isBJO56qh2dJ1dzu3MhBVLK
NK1EdZk64pgOPMdJtG2bwnpXJi7PjYiJQaLWSwWUG1rpT35MIzG3XeJ8FJMRfSp7KJALK828Q/aj
eJf5s+ZbN2qa3eAOIIZIm43SW1LIM8huo+q6MyKn1EYkONKDoJaUxpWKnFP1bwuJ8v8jOf+2+NL+
eybnKuza9/x3M9/y8f8w8y2WPRKusFKisDWFudjM/2Hmc5y/46DTKYGkQRuE2+93Mx+jYsTREsmY
a7Jf+JeZT1p/t1xn+Y/lIEMEdvXvmPlQlfzBzQejVtkKfNAvz/pvqV8BkxuFH0zuTYt5QQEh24sM
N5GI1Im3DJ2oPspKt7/qPCydNfMPxhkKuOi0jFtF+xSlTvKs6eZLqMhgXOFfRsqStmPDTqIJHXzM
ph1iYIanz2CGsFgcRijDnARVlQeKnv5QlOEb5jLr6mhEF4JCRrqPDtroRETUR+k8zEPDHLXFVhPc
cOeYx6YfAzZcNjgiPZ0gsueIE7DJ6i3TgTxSiB3oFuAbyeC5cqQ/7Q0iZInssUIfiKis6q1Q5XS1
anOK7jRJmOpaI1qIbW9tu5gu5ilGwm9N5BxCJEZ6HCknf0xIB1n6jPkOreFwNFyEX76REteqYIXj
jMvPzLPSt94KpqMJM+JGYj3cWyNwI/SYOEEQshZrgZPrw++afDstw7eqngfKhbA4N2E2noIsDTet
kDvcDeo+sBlbV3aGAlK0En2cQXbnzqxGuYdvii6c2sGlZquBpq4qB4Efq3pnP5kmy6zUiqwfaaQV
+yQI1A280upEf9Hc02w9VKyp9r4fgCDsdIBI6MRZTDBUIVTnnFvG+OmzZWfmM00XBZ3kaKct4V6J
ph5Lx85vZ2BqSCLAFe0MS3OhsvTVS5vqxIun6E9WiDMJuyu0AKVLaecwydX4SNCxuHXYez3peD23
9rw4VopkvidyCOsktO1mw4EWjR6XfHNFCsP8XvTLKLBx6bIWgvnOQPaxGrVU8fzo1amK2z08mgAC
a6kfmMYDcOsTfAOBrl5swzI87tMXDRPZiTmROg+gQ1/8vsMANHNQw0Os6FzLCtJAi0Gk5wpawqh/
xSM46zCzXmLO8BXaAbW3LRDTPJQu07BqtNHCaCyf2rWZafThmgkrBEaS4w8M1flmmGcW6qtl14cF
AVbtQRuKaDNFjti5tcJCVVpqOjMV0E5Gl7CbnLuOpWky1UuqDBt0GJrpSJ43jWt3N1iaf41mMwfg
StIVX6+fCsVtVRm33TQGNXmpKQiFNpW2wyAaNIBXIiE55WEmzgQsz8+2qdnOpcBNVO67IBA3aW3q
j5FrafMuyhkWU2uxmDRtXYkriB6IlKtJuhL2TBWTiUpQgtT4N6uA6XpisbkLzeI4lOO4zQMnI+hN
KO1eksDgAduwdzocYl67odJROJstlVpcEgLSODiFpwJutCkGh6271e4MBHYZWVUJbLhBxWetG5DN
Alk4EZGqMAEhwWdrw68I8DnW/y2IJAdjxxRCq25D7UkXBnFh/TKdH1r9qsxCciih18dNg7JiZRB8
crDM3jwYiKp/2pPr3wcC/IY3la18RETTUpkD2BJeKIhe3fjoDwr4/X59W5kOKUCFLwIw3WEpkx34
4vGz02xMXg7y01XTaukdojuIAGmMJjOOFhn52DS4oUnkK25nSWZGYUl7y4QHJZ8ZBs1ORxWPepsq
GP/AAP8f7yNFuOPG48A5HIi31okLdD7ukLPTY1ihG07NZCtaxp/x4Kg7Hq4JzpJd+cwyZ0Z6Cbkd
1UqvYxd5p5QoSCLWVCQGhycDv+Jdm8Y8c1ZFAlHK6lww9unlzdQnOtBNJ4lJuceCt3ObzD4QpQwe
rBmS9IKo2L7R+wpfdMqQhYXppLwsMBFyjaEZrGTVZfd90LQtbsdWO+DjqNHv5k50csC330BNrF+q
dkTfigIMlTA97LVoJJRNO3qw3Gz8UTpW9eFQOSLgMjW57/1x+P73SxNOGf76c/IqkPRPxA11FITt
/959F5f37Lv58wctJdC/Pqr5V0nkvbfvf/gHouFIGrjvvuvp+t10aft/U0qXj/x//T//x/evz/I4
ld//62+fBYPB5bMFGL//UGL8JWAA30b+Hf354//JFxDm32F5KwNI76+KhMLjHyWJEOrvjLoc18aF
+88E1n/icsy/U0oqHUU3gB0JYfw/wln5d3RDR8YoHAOTHmXOv1OSiD9FSbkCRJaUcMyVu0DJ1Z8g
4TPOYhzfQ3aYyYxm1PCkMV7cULCwL3en54ERy8qNb5L+wJQrOdi08ft5Li+TG7/9VsVRHE9Bkf+O
xf9jbQTbYPlKKLWkRfO7fN/UTr/VSF0TJpmPlfRQJsOBcxdVnFTRD5Mqf/XXf9J/+U3zM5SGQiJO
OfgnzgEqMEMPM1yQLakrCBs3cpQ3o28Ze6MGk1r6rPqTYGC3L4J6PZNMsLHqNN7O5NLtGY+7m7/+
gpRc/sTfMA/LN6/4NVCcShNZ81K3/v7NRwLEVmS62r6tIP1EE34nf++4In/oURNtILuekq6Fe0cF
iysOfoPyCkfXTwBXqp1QUXaaRkwIq6kJrm5ovgfNhLrsAGtyy6J520T9xnfjd7oRQcCKFTZfPgIT
RNMZ0LFyulHtTjqy3XcVITsTo/JKs14IELI282JH6ojUArcbdk8dvR72N228+Lj8Z+zEZxUD+9Gi
n0IOzH+V030sB2Krx5eOnAW2w5r0ICHf6KPOch4NQBY/duMpdC+BbpDFBypec+KHOYctTfaNsyKF
7FL0EHcJsfkoAAVOfdo/CDG2JwVK6c7JWCa0k7DuwqqOz5MVJtj+2JSEv+LDwnr6COc5fSkie2P2
yF3NKcS+UDD3r7JzZc3nPLAjLGtsm6fsdTCBm/aDQ0aMgfXNts5W6IJ2cNHwZqyTHWvpE7s73y6f
BiNUGyw0TLRi7s11PEUJ0fEyxPvcNAWx6E0FlSasNyYm/jW7J/9k15j5OAeQxJVo+td4Jqy106f6
tk/nt9gPULb3lZ9TbOKN04YB+5psjnmnT/dFK14KWYAEr/VjrUrtTBLgF8ux4GKze1rC2xmVBoCa
gTfAqi/j9Sh5k+NJjLuMedqODahztNIQvLtfsFur0Z5kQULRFWXWGlAltqpFXlIY9S2hXKUHG2OH
7fUzdsuLkfFizObTNItjrquDIaNkQwb6m2Hrz3XYvrKOVmsgFyBgJ4stuzVE+zxjtRDA/6Gc6MRp
RnBIwczvNWxyfT/p8GLNMZuxfbLETGqnOidtAsmxax5RqWPEN7XwxpdzfC0Mitg2Fe4H8SvanZsh
m2UrPRM2og3O0VZ1+Nn4srkF92Aj2kaQtLI4iN+aIHaJKozTI39jcdf7dngINR77eNaCF1Ep/2og
qQcvXpjTByoieTFiPbx19dr0fAau14iQvYUkr/FDsxPpPrh9iBwhZXmF/EUgsmDU+OFmE/uaciQ+
Jc3L/g513UjkHgLb1kzLYyvI6mhtZMUE3Q/XVjVz5tF5Vfu5iZL3PJ7mn2i3fAQuMDYmI/+UnbBe
dF3V79iJ87veDYZDN4fWdRiD4Zw1aj5HOl7JLNH6c/cLQzpoZXEyTdO9aSATw+RsHXKMMCebF2eq
23056dNTWUXGHVrw/mzGE+KJYPgk66Yik8eGNZlK42x1efgwlwJpSIVzHdbMXuAmC5GAj7XSVoZZ
tp+VqX91bVe+53r7bo7lLXwBao9yE6Jf3MWVxlol66OWfgf3VPOWD5xdyMI3pRsuZNfxOcmUv69F
N77Yozi2vbTv5vzFWj6+nPts3XU0GekJ1lbGydQ8GYKCrJucPU6VDV7Xs9DMVxWASl9NEViUZlnO
yX6oPEe9TfYE01ZVX/xIDA9X3gY5b7dJFVV1SceGcWAVDYmXJ229XVCNaXvsq3GL54xM2VsfmKyB
IA1SAP0mzyQyG2jpj75enmS2M5lgc9KKguHhR+q3IFiFi+8p8sS4JYUPaXcsjw5m0jkRL6VBcQke
OsLyphHTOvSHjgDeIjBO0TgD/lWnIbS9udgO5UvVn9Cko5VBrySJc7IlDiHWacDtuyG3V33S7uZK
w/JXrRjPDnKf2KgpUr68vjtLBtpxfJRYH4LYRvdYryvzPURwXnThPtBz4FlWae0bxIfMtAnpabO1
ynMCThsminNHZ12V+8Do9rPxQI3E1lxbNf1PUKKw8GDBBCB2NE7YXu9OAe76QaVrP/LvOlXvCOxw
d7DztuA2vH5GlmZxkrcZXwl56ujVyjXF8SZ2KWrtAjUe2xrNXmu1WkX6fYDn1TVKsbGWm2aed+n0
aHOgdfFtXKoTve4q7R/TMPownG+r0EidQ+C1K5Huen4YX+rxzFrtQRsre4OuMF3bQrsLifaay9k5
j0gTxgXNVvhUoguFurTwc9NDXupcnDhA1n99l+Ob/s93uSOFiZrUgaIEIviPd7mwRdibZpEcIjRN
fRFROqEeV37qVRwdZW0+5yDS1mahbYLkWCLC2LTKeZXg7nfZuKNi3Da95W5cUQQHePZpy+Y9y/Lk
Eha4VFUuvTIgW8yHKT7oWnEVphR3XV4RR6mpD8z5txVJVasiFq++u+jcdQT7Uuxx46DuVRX87eYp
1hyy2fqOdyoEFipMh18DTihdAYPGB8gk3XbWMZRPb5TOhfaZ/G/DL57rVpXMRPr8h2w05qpxcZyM
8BFCdr014/5F69Ua/+YxiQDV11I+iFlOxOcF4Rnh+9kdwdJlLCf8ELcW9hgELskROOvWoUvdo88m
5YRx+ZqJ84R0qXvi7lq6LnT0ReaLB54VtBU57i9EdLUBDX5avnV7JjmhHntuD1y6vXuFoNCsKjES
mdyknAk94hyOok4Lf7SpdoPBfRUC68uIT1qNk3upWQY7Ufmk4xIMO/Av0ljSNHZF82nJQVvNWuTv
mbkUh64oSy/QcXePjUvGr9xTqL72U3sbJfI7iSfwTqaFkY5xwQI7WA+VwhpmMehhPLwvc67CeDCe
Aq7oWm8+NB9HX1ORY9qlb/ApGK9VNN0takiUNh7RD6Adl0ir2gqyG7MLXjFW6rueRIYV5jR83A1M
BOWoh7pexnRRdWkCJ105uonjJGFHozf+nSQoEA0OH1BYz7bgAXFRk2yIZXOe285qNnKKiXPX4bcy
JCAzAsygW1L0zsYC6/fBuvQ2cv9CktfjmNa6GpYg5/69bGz1VNTZx6iLaovJKPVio4FX3m0clxYU
rTmnCgkmKBgmXe4GDdVIRcBnXh1iu/pUGmrWZLpPhb7RQoo4tlZY60LD08L2qGUoGbm8TqHIkcMC
Q0buc/U1eQ8NpsWcoB2xi110rC+qaHkGAEbofSs9l+UAu8PrHBMXMkYDKpF0T8Lis5yj62hYZ9qD
tdZzYY3xi5PXp0Y8SDc/BONXEMqbVMK0ZHOSEpjUmR46BYS/UGlmz+zrg+PXZ+r7TYkbLJIsRsPw
YBcPAb1EMagNVHMWkii2EZSN9qvBGIzNy0bCQsw6fd2QAmRBDm83MEnRoh20dLxPKvfZAamBxdIN
ijuEPBjod8r8JjVtS5id1M6OGa/YhBgquVAb3JT4z6zwspgwuno39QPty7zRZ09nT6WPb4w+Ovaa
VdLddNVtUvbbAu3DXL2ZzvSuwvey+9KwxndYO0DT2PFXq+lEcN4F4qluK09jIKjLO7Q/3liyldXK
PUuWIfiKc4aY4c9xBhUQbcv2KxpGWgNoqWiQZb91yiPSk19bNFdsgLz3pNROiPaV1V6yjPNHtB54
qJXGBHy5N6RhbTSXt+4tHT3boIuR9bH1ES8Q9NyM15FAJlbM3NyXskC7kvITZghN+KbnuLg/QT1I
/aS4N1E1sqRSx0h3PY36K6agTwKeWlIHWPussV5R0t0b1aeZzXhTFrPkTpv5POycHDaBsu9xnTib
CT+ztFDzszRsfQ8UgLeYtSVMSAIXVxWiPTKIFAwal3DRJN5SKV/NCtZV8EARtukdB7xcuWO66I0G
+t6q35ZTD54sQAP6mgno1KSpu3ineAJTICHdOOwnF/dHJEnYojKX08mS731QYwMghdTVb/rZOQYF
L/2u0utni4whhnRnGSe3Orleo2muTP1mympkJfUJJhqvVeHhSN3PvdrM8cZUQEsKl9VCfcO09Yi/
z7OsExaT5fQ459ihLHUbyzchonWWCQ/iwT0SqLNbvw/5bUDi0xx8moWzTYZzNDZePrqeqeNnJHTC
9i9403aSPTOsb6w8GT+8dQ3GDiVN6u6YoUDiM7DflHV5wf2wQe2p77Ikgl3g3ONNeox8mEIT60VC
pOkj9CCw+CxsdY1w2iZ9z1R5Jn+Qk2GeKILGrHjO6uBnlbXnIQjnY5QODyNxeidfoLUu0iQ7lv0i
CnkE1PrTkP0dFi7lWjtNBY4XafWpQH0/ts6OzBGebGqFXku//ZmTJuaLbCPMO1bsqGfRVCmjymz3
PxsLaY6d2Mmh8uv6MqMUOqeycl+rCmlwEMdLL5ZpSHVUmvJHV8E2ayOC5dPEuDOcMXojc9c5JSSV
7VD/tv9gfP734YJyGRX8xyiBGQ7afTZghmUr7kqxUCt/HyWU1ahlUw71t0QokHmDXY1XesOWqadw
+B+78ugv/cnsYCIta72/SwXOI74rQjUW+QRbE7qbbOlz/F8tj7N0P/mvRij+1RRpS3/kL52SWnom
fMjyMi59FNnLtFRllWhXjcUUAsWx+XKIxThw1zFyRTGSHpu6cclvjtVbY1Op4gtU9tkRYXuLsSH8
TBzTORoaNYMZsa9eFXWt3ZkArj4CGC5PHbkG1xL+2g12AV5f0T0mOi1aUmb12bEyHc4TveW8dJlz
qJqtL02mykgs6fFHCOQMDmbtHsBb99kmRf+QG+6LyqQGtJLjtVSvMHVcwB3BXdLCdjRR6eRp/z5b
6HpUU8ansYApZPc+Wn/anCzeYEZhcIGFS+9Ax4c17W4kAu4wGXKKthChG/tlTGvuJaN/TZCf83AG
4IcPbIq713Bq+mJdj6m9mfGyBStk9+4ReZWwVxiJ+2TjaDrko8UQvAnl4lSf3Mpt7jMep4dmaemK
pbkrljbPXhq+4lfvN/7qA/FUF9wiNIdDOINK/9UxsmDqz+HSRqZLQ8mibzi3S5PZLe2mWhrPeWlB
xdKMIkvMP3v6U+Qa/p6QtfnntDSvxtLG/nXxzFjzt2f31wzQZgTIgPP/sHcmy3ErWbb9lbKc4xrg
aNwxqEkgOgb7TqI0gVEUhb7v8fVvgbqVSYaUZOmNqswqZ2m6EgKd4/g5e6/NsJVh7fLnr3qAEofC
5Op6euIXxAsEtvswqIxc19I6QU4jEV2DPm115/79w/6m+/bmsEevjOYkSEcI1T4BCgx8zKauMhKi
VA2lrt8/0m+anK+PJI9wrp2BNCipgdaF4fANW9GOHAvYeTOJ0NFHZ2W83YgsKwEjKKQey7Wkzakf
nda/VqqQCMPTdFlxeNXVKQFj0dd2WY9ojbsAbIZgGy+rFWrd7IQAKJawKWiMXbKsa/og8vlnB/aP
tAv/jQHBefRUF03xoz2eELweEPxvGiMYS1f730sbzkBKd49HgaMvf+fnLAE5gjLp+bvLQBXd4NJG
/jlLEDrYYcnC5BAuyi23+ZP/miU4pJHSTpfMGwSSsVfyBtv8SzFjUK5t68sf/NEoQSwN+n99eOSi
nbAYczDMcHR+wkvs7auX1/LtNA1Ku8Tt5pfuuswNVIp6bolHGgdtwh6inz6nZdjf1eP4NWVP4sHk
lsl2JkAFgCosnWad2G122jcxiV4zszFCxQtNaUuoTptvuqjq3as8iCec+aOhTeu6ccZPry751c8f
/HoOYcq3741kh8spMA5h7+7QjldHq5BqlClnjU2xM8yhu5+DCocVRnJrPlRDzfBZJmn0PRK1eyoz
vXqGoahoc1RDE3hRGVFu1jIyrYVGVtEQEWVw32Z1dOX4VmZ6JJmlpyNCyHjdgiS50QM6//AiXSc6
QWWKxaOiliRriSiAYK9JPA4AaVv04QOMOwqTIUC9NlVF+gB6RCfFBpH8ShHwgkWhjgdxxRqefbKm
aJRwYnQ6Wfhra/ayRZs+IVbL+g2gjjFdhyR9+96gMw5Y1VHbV6uYrT4e/QAf3yZn6cXHy8iS/jZx
NhVkQFDVngVmhQ9cHZRXodkOCE7KBLxTI3tFFBz4Z0LquckIIVp17agUIWkgzaFH1E6KNuK7hvir
NnOMZu+4NEW3HSjSsxxvuTrAl/RLaBICR6GDeew7sVXVoZpd+zSu8acnMXuPk5Qd2Bcg9kv/KA5M
LpKGQph2vgG80TXdeV+R7vzFhph41YfQQLfpKKIe8YTqL9S8MCT1LgfMI7RZo7fPMBjyaebTXNGm
gFG24xvxZRb1uMR7N5+/+y0ba6bwg0mztgaf0xfpcGekHXi01AzFcwCZPwSEVkeg+rX4gmImFpfF
mIszqDeDhfC94A0Y+MWZGdRwcYHnZlTrw3yXmIE53EhngW1GiMjM7VjZzaWeRS4RqsMs6eSYvcDv
WkX2mWrQsHpkOMDRUIywgq1RW3SU0Do/RYM/ObA3wzDyYoCAhlegSa48o86BQ4WBixML2PJIKkMd
TmgfYYZd4isaWhi1elyt57hXFq42IAc7rN49tuQ6nn+gPOBpJmccHQThF0Wz5UmkIkmbDseu1Q/h
41BmIUlIfIO+TA7Q1lVqzeDP8h4I8SYwyiFYD7Ft3QrifwRfLDwBuBjEWo4DjkfwWGyYZz2cii1o
zkqD+MfXmOdvonFeU1lpyGcWiaRWxB4m3eEzk8x6AJ6iuiu3MtjZaX3bfvYpcW8Mc5yHO1M08UOc
FhKesRqHr5CN4ZaEGgpYICxsSzw7z53wZNJGUKAuLR1sdJ2B2iBEWzgTz7gHDaHULpgVFjV7akHK
JsUd/kqPZHCfXS1riLmosIJT3a+Hb1kYOAc7Q3GyI+YeUqRSX1oE981+Dif/bmorbnbIRARCMp30
tNRL98TtIAfyfuNiPAgUiDqa0NKvoTIu/IUu7o2d1lTqwe26vqWDN7rRCk5wRpPA7aEg0L6Vm7ZJ
eh3lLyR0yAz+ENDl8qW5SXrDnE6I2kR/UDXVyCKFvOsHo/QlkJjrjSEFOeMWhUVrbIDMsWnVa2DI
8DgsaupQF7hsm6JqoFm64AI2tZU23+CvN59tjB34Y1LdPwR9XiU7pKAoIjrTIty9T4MAFzTfqrtW
S3iZJ2foOshexLZ7Iaa5EZiJnPDTiCLfYH2kOSys4BqhRJNsDI4H1ILkD/QL4xCzm7ZqC/SgxkND
+6duPycsra6XiMiC9k44M+4+7BAOOIR+ME91yF+bBvXGIeD/w6V2/ORzNA0aDOQxpfoe6SbYq7JL
g5sQ4CTezC4CzMywJs/JvEQxRvh0S/CyVS3Gy5GsKtsrTCIx6cERx8qQyYholPiGFWzDLKIFoBtY
CrfQzuN5nXc9tNw2MbJoi/AzuIiQr7d7Gt4+V0gOUp1htoYg7dbp8CggOd8ps7GI0U0T57voXGvc
EG3Y92cOC3r23YloXIa847DnZx+vASocHLZpLdz5oAE1JAkQXay1LkU+nQYDcShr/K3jY6ISg416
S74GC7P1ZDOEjlY81XhrGQeHRJA5DRwXtxW3bsRmdKjS6T6cTKDhSdPk11Rn6lKGibgW/tj8qFUh
vgGfGzHmJ6YNemfoktbzEeAgzkHQSLCpBqkEoEdLqHbKwr0IaMLgMs4kn4piWADCSBOJ1a18lFGq
bJvHCbYC+KYOm/tKmVO0CMVKMmmiViJ9tGTsIvEhzdZremlPex+I4sLnj7pqq6a+/VqFegwYusYT
sBJhEo0bf7CTp5CR2LjOe7DpeFwX77CqUosmw8R/nWYtQXwtnPYAPJBpXDmo83WIBmwGVhUj08nT
RAucgoqGVmnAI7aWwwCoPe0i0l1627LJ3WPycTXUbXs3ZnqIfxhS8NVUVwbAVTMEbgMlCIPSS4Hy
R8Xzf68yviyf89u2fn5uzx/L4xr6f6DKxmI79O+rY+8x+1Z8jx5f62yWv/FfOR7yL+oPIWwCLFxz
0ff+LbPRxV/oWxSxcbaUBo2sf5bGCHAcF5EdKHNJiodNK6Upujb8z3+Q4mGYLqkxiFJMy5JC/pHK
ZtnWvSqNQX8tShN3CbhyUPu89GxelcZu1bxkTXd79paUrlVKEKwEzxSNGJVQ59QXdAIIKg5tXiyH
xX1SafhBXbvU+cc/wpSoj61lo4AzYvnzVz8iV1B3yUVo9xjJFnMMqeYaeC0MK+FExgZEe52hSdl/
Y7+X4vtpB6w+PeZfr27z6D5L8Lu9un+/KbUh5R79Jopt3UbhxOYD1YtlL3uKV7/JtYMR6FECI62U
qQ6yXjF4gXvExKMNq+xhHBYCQg5dmpkw5FFyDEgIiGAnD+vREjXAfHckeLI3hBwIW9cIjpoGIPSP
g00arW0ouk4AUBme4IqW5U6i2ws9PALzQ4o28gx0bvc0lFGNudhCoQjmy8xJHQ0UQwJBUOreaIum
Ojf9ZOw9rTXdh6nRFBmn9bNlivCHCS86Xy0Pkn1tZYMfbKKUhu8aCtEwbialNOeQJwXYL4CcVbyP
jEpd6G6PLtUd+GasxkRRQRjB4GS7wh57XHMEIGMdUnPRA8HQyuqQpML4LhUYbOrs0OWUalowG2H5
WbNhb2FWBAuXwcC3EJLWth/dHHy1jXJixQpeZdgQkuF7Wi0eFExLXwKzQKspUvitWyPM5pDIFBuh
cVszK8j8rHjQSuKL127jYlu0m5l+Af8opG40G2xEasGarAUhv8cOut7dGV2ZETeb6eWJQF+Dw9IS
2OwlYulHlCnI2eMibxZvOO4azgHfKnMqTZJyQXOfnjrv9LiBrF5/m5vewvRotDVRk/Bky7PYNNgO
om2gzYYzxjphnDZXVw160chz/TrM4LUN4pJ4gunZj0yy6/H46wA5IkyP6IQ1a+0HZD7D5imys2EK
rC9DPfdw2XoIbVSSyTpSFIOUdML4tPQwSaX3tfh69nvzqQZ7cTFpwJGY5w/ZvRXi7/caFy2WZ5OS
lqynUWoXkatnljfGyFG4MQi3t3k6MLOMDOLd21E4p8JCb8ZcqMjS097PRkoKbjSudQYFFhDWDDBN
PRrzt64agBd386hF6Cg46NIH7HA9yuGubB1eBlf3cTY5/VTvRC90tR6cJue5nuP8jtUMLrJLNTgC
FgCb4JEHh1Nxo+VWa93NZRqIs2ii4sd+mzCMD2pnAt3Xo6JFyZEPSMuGeKJRqpVkQ8fVyLgpy2qI
vnRg8WaP4eC5qRMyvEnV9AMJwHwG163CPaow9m10aJEFIuC2R90AVsYEDVhgZnfHzu4Z/U/1WTvZ
gX090tycVtaITskzykmxh6ONTHK5rOA6h59KArtlPDyziEMaJCpj06FBecSsdRtTwCPAOkFW9Q3L
Yn9iQmU4Hwrx1LKndepD51viPMFFiquULBqFKSiYxh8SfIInGh26LMnX25pEWrrH68kfpmhl805F
ibMGdfddL0csAe4q4AJNdnSY22ab1/K8xA9OJkq6drLxWrb9WSxxSvnGXQH5c2J/ngOZ4nes2thK
tuiXVkYRMQfRt2VYRsBG73S3uenIsC1gQo2IHs/kOB+KcnB4JbDhsaFySIweCuNHG1njg0J9LwzO
QNnhHh140TXcOEhQ1PIM1/A7yZF/Jz5DCnioJa49E94pbFXbulMBY1HXxgzrgqxxQTYluYQpWEiu
st5RdFlE4bHt8pKqPjV6PV3bdQiSRbvRi5rE0ypYt7N7Xaih2eT0AlZ9Bng2pn9TZ3CSY1VeGwXt
9XCyPzcZnFQ9vZSZD/ZraJMdxi/Iik3psxFN5tPcsi5z8UBc61UYGfsZvH2dGPr3mRGOMAJvYnzg
kQ99WIzZmP8AK52GsmvOIRkaq2TIok+GW977pX3hNulWm2mhID/o1p1VVjBxZ7bYuNbRd4cjavUl
IppcXY/pOETRprrG+XHv1+a13eQHxPOP/dgeYG6UP8DrsOsgseWLr4+MZq1IbFDzg0IcCEXEpJfu
TDtzN3Vg3mQdAnbTaVa4n2+bAAZ86qs7bRRMvuGmB/Deb2EerkRB9Is+0NbC07plRuzpZvmD7kKy
ltZ0A1d4S9IpM2aDLRYKBphhpdmduON02WijuQIts+5c9xqu0WfC+1ZLuaBYVs5MU3wynOyWPEp+
CA+yGmFg9kgp2L8k7eM8RxdOGV8Ki/i8cHpS9XeDlKGqqc9dytchL6dd47vFmfLNApBDjJu5cZvq
QRuM07jA5YckZe+W/mUjOugMxBv336YJWIWsKc3ZL9xrWbhr+vyiwwn+FWcRU+NSN+nhzBAn9R5e
EVIoqzs3UEgFKRSNwrBJtNPZwyEGHLZuztgNdPXnPqi+uASOSHVNb1OusHWelSYJ4vjnUG1YdK6i
TaHXh0QgApDWF1Mfz5rEYnIK2hFzPTsRpjzb2M2Zz0ddvNfwKFRJejbI4HLqgvgwW+6DMZrVjn7d
AKAoIA9EJ4NmqzFEudYjyue2ZI6Ll6DNz2K/2OL6SD2WsN1YyHsfmMs5Mp8zYRYQpfXyHsL07LWQ
GmYkGVBscHeWUR/tQGauVRqPN5UF9IBfrtVeGzR3ednaGFmXNJpC+emdBpwLbs7DrLkneMK/0Os7
6dmkbAKHyHi7oNEmapvmkG/HGryCTlzTobhSCIFBC+taae5ZWE08uC79vk+uE3uMaw0EMEm4qY1+
R7xhRj/P3fFFgakUnOgxEIXB/zQ5OgTWqtmbSLtPe625d2kjEe3mrptR66iQSI6BcHxVS7a7/jCf
avyxHYHtwffPkDjie68743ns60VymmHxWVXCvjNknKIpig5BbVkeArToO+jw064uwNVhu9LnRf9g
qWAN8qWQiRV5ZUiWJ4CvEMQcAQOkteTiXEwEnSLNKnoPKu6wqQKCwK3GMZ44wUunzrKda4qZb7l9
n5tBR+miflRajV6AnbnuBUDs6DftQDlFOzijp1OpH4y4gYboaJeUY/KzSKZnMdSndQW1Nu+1cz+Q
6mosunGP0eqM5Te/iuyyenIVWSlj6l8C3gPDXOdbkms91dSfUDNv53CE9hi4UOgD1gbqUNBj3Z6P
V+31RFEK6aO5nmA52vkP+p1rRCC61Z8ZjkVRBGeeZgJVGk6eBJ9uV95F+XBixM7KSnI+LGJ6jLUi
ubKD7AqGQyzWdcnuObCh7cf694nUDit4giJ1JuNwM2TdwSnqTzmfL8+0+j22uu+TnU271rB2Aw5n
Xvr50GTGZVm74UNO26jWqWZkCTFLL4XmZRP53PSvHjuAbSz79one2sDm2xkbYKJOJz3YgFhez0OW
3MtQ2bcTbDvK0KIpP6VjBY1KVCOEamiX8bPWFEinYi31422bRfH1UE9h6Y0ZQidyPuOWb3Rimjur
QdSwIkEUxq/dSzkBHdagwhaZor07ov0vEtpIk96oy7odtB9xBT53rze88aSp4IHpzG5gSCq0xPLy
BortSUbFSNmDmbrcJbqMqLeAFNH3LJr5QeVl9qCckW2AqQ1fAqFAYpKw9M1p9fQ5T+fxviLxnQ0I
fkSCyNP5zBzMjLyoqbaQFzNKWITMZQeKLR5YGntS9riWKkzWbiutx8DVqNxh7SAddWbHPCHdhMyM
aKY3so4SBFe7yRxKYJourWAie03IF+1AxrxWtyFNv1CV57nMU94XGS5ROfWChAI4Xt0mGS2VrbTy
PthW/lg9wt3Tn3BjohkHoxN9NgILnoKjajdhr5HpJ3msJZdT79aXsVuTx9QZaapdZC7xPFskwkrs
5q4db8tSd+/7ZRbhRb4Ohy8wE3EK1D4ZVwMEc0KHMQNCE5+huixiSpCT0G9HLwlaaOMSKTGquyTQ
JRQ0hUxn1FV75SZTSZWsiUB4TaKp66ijg7TNmewiQ/PdCj6GPrFmUCLla9vWeO4K8ti7Q2uG82er
8AF8LmG0zwbQR9tL8rC7nmJ4E+uGIhDJFTlLoJWwa0IQxRuXenOsETkLc0u7BcP1zQ/N7EwvXECP
g3Uyqoxefym17iq1q/A7b3rXEfIka9+jSR6QqFGr+FuXsS56VeYMu3YKsudZYTxbyYFM4gv2JA4r
FRmV/gaHYAIEzRgSsbYSHPj7ioBIJEow+WKvaZK4xPNgTRcmrWKxHvJhYn+a1JaBhrmov1V0xhrE
71OsXZaxCdtX+BFayKoH151n4NA3Ttvg9TWdrgxXMPndbO8bjv8lGzQX/sAQ5SvidiA+JBYltjdE
MwJMMKfRtySMRLSmBY0MOM0T01npg8WmoSD3/WHAnovrLnYLe5OIrj9H85/n6zAIkclj6cu0beMb
sNfNuOvmBxtU4a1DrKRODFPAfqTqTeR7bqgyGppIp6t1Rrl0p0dleFsRg/YtGwf7S1gaKGu1npnf
SWAu2SND3VXPVaRgj2hN5n+tzR7t2YTB5geIbggwdlT0XwEjlc5aQj3/wgoVtxud7Q2NXqz3fMsg
VbEW26p66tPCfw4wBiAxNQfWPVLxAPJXBH/m61qrSbbqRQWBP2NaVq+CMKoegymBIoP9S2dsVLl8
YYPEzq+cIGYTPOOlXmndHF3Xqm+XrLsBSA+Wjqb3ptapPtmxUw9bBTDvMajtxPVQdLmndjhPowcn
GutNNzv6F45PdPQEHqv8oFlCA+tN+4bpCqGyStBaZo7rqEVa8KpVYgpNR8vZQXlKhX9SwIMH4mSQ
4kJa9Pr9vszRAJRuDIfCFuEY6sVhhvnt9aGABynQ3k6zj/lPcHm3iScFXdQ/PYptkIInaUpJgdjj
6Cg4MQ2BgwjZeW1qWz6iaP+A/H5wlOVfed16A2NOa4nqkc6X1PE8vD0XzUzsslZoF7HoYRZgjhKx
I7O7qxnMz33E9uGOAMvxg1TnX6+gbS7OPo4pXCryxXb36malFAtZi/h1Pzts6/SaR42H7mXy/88G
6G8aaL87jIOTzbFpbprSPFJ4wGFyuzHR833EEGIjRb6QaMfk7P0b9ZtLaL3oSJTlSJuU5Lcng0oz
BJyE3LFT4bDNsbzcMSHtTyYcQle1Hxor0P/J4f2D/vq42xbMBUbwpA7rCB7eHtSFY8+HFUSP0CAk
1ZTO2IcsHBKD1W7eP9SR6ojHnUkA2Scuan2YDc7R+dkx2vxSX/ZCqVY8O0lM/8myGpB/jeVq173T
kfBk5mGzhTWjxj9/2ZgV0JaVDroC2s5vT9SIGOxpfBr3+pxGh9gd6YVEU/eBLeHXJwVDqdJf5COW
xZP59ijVPOqiqppmz5jEYGzifAlcsk/ev5C/OYjD/xYCB/dOHZ9KwD6pi+FJA8PJ2brTSv2smvjP
nwxWDdryCDQsUDfu0ZPRNmM1SbOGCuFYdD2y1r7sshjXeRcl+/dP6JeeOSuhNHUlATja8DaOzwh1
SqnnVdgQp6TXw6qKoJHp8UBOo3LK9lazQG7joCqcZWjGzm2kF/XdjKc4WxXsNyovkSgPP1jSfn1e
LWkxykBrw3vhGkf3co7bFtJe1Oz55H1TE/amHpmqo54mJ3g2TPaymVYxRnlvpXlR77xdRzmokgAc
+agaUh4dVHSZUdqEcOxLXtetBfn+3ALefBDCDw9j3IjrulHJRhSti10V8B1qg/m0DENxaZqpPCiL
LQBqjuECDxAde5Eh/qXEGrYV8PYP3ujlEXj7Y7lbQjcZu3De+BzePu2gu6LJbnijmSoj4/GD/DIb
aiZ7ZuuX565rEW73/vX5dblCcSuEWNgzgFNeBh2vFnybSkdA1Oj3OfDhXV4V7tawdQIe+a9/vsr/
N//7hyVeXfTFxP+3OX+hBPznP27r6D/OHvPk7QCQv/JzAKiMv5b3lBmbzucQJRwfw58TQOn+ZQuT
1UJajv5zNPi3Ns5d9HSMFqgO+Fs6xc4/J4D2XwzJlvLE0ZXL22ZbfzIBPHo8cIIhaWUyyeKIbZ+C
5O0DWdLYFdBQxo1R9/Y1/tDqtHUMev8o3Ybtq6vym6Lg6OH/eSwFOoCGGkPN4/UxGmHykms2bpCp
hYwstPx8RjGy9/sSTXMsjA8+Lb87NwlI3mBxQGp6/OjLkQC9XJa0XIuGmIyBSj3L+LYsZP0PDnW0
8r2cmpQwnGzk7cvL/fYyWhFOWoEba2O5vntlaE39rfOn7k4OwkDiAoH3fAnrQ79CLI3cvH9df3dw
oFJygTUsPv2je8gwxm2mShs37BryvSkXDhwY2RzDRERilG00V7qI1QkxVPHT+4c++rC+nDcSTh0j
nyF0TvzteYvAABkpBcIGLc7OhZMle7Psog8+38YybX21bC6HYU5KDhDkPFSQL5SCV4uYTKfUnop2
xASEJ6/o2+5MDUW8K4muuK2XRyqIcjJ9gOIlV06D/QrrxXSFbKzrP1hPf3PGjIV5nlwLYas6rjn9
1mpjNBXjBjJrstYgx3tDWBTn71/Xl3/m+IyX7zuCGQPwhHtU+gWiAPupuKdCDfO8zYzEOJurRbMY
W9r0FVFmhvRpYLa2BTxaOyuq1eDOUGlrfHDxl+/n8S+xFhEt0zqWI3d5+l5deyuoXWzT/BK3a5w9
3d7gk9UO1qnWjQHKvj4kwlK4N++f/++uMgUOixK3fEGQvD2oUhXecYb9G92Pubku5cPkBrs/Pwg3
EDkQjJFfD+ICE0rooqI6LdndJQusgfXo/+OBQe3usPrrrK8s9G9PpWYGFA7J8sCYbniKMDL2Wt9J
P9iV/OaCsZ+jGqTwXGQLx1UQ4QlOT1LaZkwSfw0MvPTIBnA/WMF/8yyY1BJg3tjSSeqto3ORKfIi
wx8Q9ilzYxhBv8QCR8X9xGZwbY9QLR1ptR88gb9Zx03Bh85At2Cw1hydGwkPxCHVDVdwIMTFAltE
1g9rjp4l5gfr+EvdfPS08yTAteGl4145R7qPtCotSBlzv+ki+sorN4/MR6UKC43WXBPMYGBTznej
0dPJ12hQIR2TU/xMIlJzGRqxT0RYAgn0RBVGEn7wvP7mOuCgQhS0cALhzR+9FHMM95EmZ7up7dY4
ZIObb42icw+DJcIPbvRv1h9uJDs/w0UHwzJ0dKfbXu+bYhymjXKICTHLHd+Xu0jrD4YenBEGEq7s
WG6yMjxNNLSDf/hi0kmSFLuCFdbUzWOde9/5xmQoUhwHaQfeLPxsUyjro2bSL+UI1GkAZDxPi/SI
0J63DzOykZrI3bLdzMDOvQIE3ArlBH3/ORh2Jtr+908KuwH/4Jtna/EfuFxNan+2beKoKQLsa541
2voYmqWJXm9MQaARtY32oAlb3/RCFYrvJV1YZjjJmEJvSGWE3bCUeFKdQSc+IGh4GrcolafgIBCL
C/ynTncGk0vQSWr74skPmBCvO8VkdJumTCNXWdIANI1h01qb1kaL4kEA1ZDQR9BIVhKuWbT1c7QN
Oyu25ED8HF49OtCZeR1i3I09qTL9k4wVA/pU+eFDhk5XeCLiY7wmY5BY+jaFPOA1htkZmxhYvrjH
HDe6JGjZKl7LnOCltdOLOLwCWVhMp3NeOOoK4a9vbibSBPsV0LfwCa0FUSRqQmDC0HQq9rm1aIlx
c3a3zWjEt4nykcMKgDtg3jTpZrd5H0cNoXe07EqAiJYdrCvVs0SUNGqQUAZGi+qzcYLc6xjwX6o6
IlV5Jv0RA7FJ31h1TvWY+lDzyOOL8kUCz4GKsGIm5NsyfvRbOtFLnvz0TLxsXHikEDXPkLEFVlkW
XX2vBRY2a0YH0VncuRCeM+61vdGWmeBU9TRlVwheLcQMyIOsC9HNQXFaYSctzmxZzmSmO2oi7RN7
PbEjFwXjSn3d9XZtrujVoeueVVzCqOj4cKylXRroW3nzkxPQJo1+Inwt/+qY7QwpMEqwJiMjd78F
BfTtEwNaHdGqM4JfUgoItKU/AjnIZOTYtqAq0C1JP96AFInVTe9WfXyQrdCulZbQYS18VIkrQOjE
3yjmdMg0amoOLzFaPVmNqun6bVtXERMSFbiPpYPle1ePLTZ9LVX0JXqnjbRDn1SEywA96Vovbw0f
GnE/+afY9ok1reaUGGkuMqPKIbbILiRDpjgFbawzl2XZ6dYjEWhXQCzN+qCJirGnydW8IxRrLA4q
7wBTmnNSt2QxWN1lxh7aWgckzgVMN7XycwIJnjTHNAj1TR6M4jLq/ehsTGk6YeTv8h/UANNnFrsw
30V22HwJphykH+Rh1D6t6Exnydiqgh2iftonZlhETy39dgzc+dQ+QhG3yRJaiuuVP2dMDVgBGFwD
mL4lB4R/YyyrGN0GufTxXoZttbVRbji3o6lpJklZKp7WdCd8BxE7kpmreZwJyFtZoiA+oTU7C6l2
WZLfU9pNyxOhN03n6arR7LVO2DsaMyb8HRIFPVUnhcKO6OksCgQci7TSLtoJqPaTxCuU3TejS9SL
63TlfekUzvgQBnlzPfYAuxBVmctaEZpMe7LSR4Cn2TzpvHxh6JJ4w8LlwQLXT8yuswmxhizVEmTY
+p+Je8E3QWGTqi0+TfGzZf1/bYV/2HzB/9nr+qWt4BVF8h/Yrx/z781rafHyt352FjSEw39RE9mL
I9XGJL98KX+2FjTDsf9C1gofWLL9Jb2Nr9HfzQVNLS0Eg8BhPrF8KuSybftbX6wJA8MefwxeFqsX
u/U/Igu/ldGyP9L5HWxh6DLgWxPmURkh7dHunNo3b5i3jiTXQ62zMIPAoGKCDIpLwnQbIIfP8+2r
S/WbXsPbevjlwDQibSh6rkng7LHnL5vQ9Daso8C0/GJdoE1dzXIOT94/ylJx/euLvmz/XLZngp2R
iZGVjcTbEsLm40MkQKtfU0Kca7Liq4CIl8CMA6rWwIrzg4Qd8v4x31YRvx5zOfNX+7GiSetyjHUd
1ZjP6xpIbGnZtMVAfqXK+oODvS34fx4MhybzKXpQdIqWC/D6YFrm92Rt6ddhPuhrNyFFoErxukTk
rt9m+vBh3fl2p/9yQHoJy2xsUbfT5X57wL5rzNpvJU3bILkRvtWc1X51kifJCY68O8w22kkkukNl
7f3uwsYa/kHpaSxP5NEtlTZWNfiVlKC/TDMLE0ioiy71mkOZZ50l0M8WS/k7yP1QdIjQnMYF6oeo
ygnz9jbZ9qKDJVPm8ecoyk+0k7bp2w/aAb/cc/ZclKiwjtiDMzQ8KlXRgyjy3aFuzRYuwKgBFtKm
jbuSpZz3xPl89Iz9ehU4oM0uUti6olV3fN/r3mkc4nqdq9x20T+q6LY2tFPUztWWWAWSAVox36U5
ipYQU5yNsgAPClL4EsqxyG2IAoS9BJ2UH+zPfllP+F3SYfNJU4lW/7IUvn4edTGitnRnSXBItelT
+4Ra4WsWd9VGJzd6h1TgrKNiJcTZqD8CWPzyZHBsd9kTOvT4aAEdvex1GkjqHY4tA3i2Mv7hTr15
bwQj32cJNM7tiH9Ywa9ACb6x8EGdEIewKyTYGCQF05k7+uKDnfHvngtmuSz9LHUuwYBvL4cmWF+D
SnCbyjq5ol9coezrnqF0f8kbJT54Co8vvrssdMhvWOsYi/8yaSE60rcGVsEbhruPC56xLpH0I4wa
R/E1nNv7ES9rm8/+B4vQES9gcYUwgVy6uLQ36SUdt6CGKCxLv52NGxK4iFuimA7WOJZXwSGwL3rt
rCJ/jzrVzpC8olePorXZf3l/1T0aM/39G8RLB4LPKo/e20tNTW5aM93cmwXbeS7ZrJnfLLHtSEqu
PZ4FBNzbEdq7BlbOQ0fHfmCmV/eny9PLpXj1M5Yn4tWCTOrxlAZ8xG+CH461rZ+Mbk+VWOMAkQcC
6hA4x5WXPjr1WhoHS/vgeXuZ4L1eHY8Pf9SKaYsg8/WJw4MdQikdQGmO1hSDubwctH1wb8Euwysw
3yMUix7y9ApLYvj8wa1YVrv3fsTRItDFWY7LVjduOhKX7OpLD1+pQ6Pfj0+5fg1WZFW7ENogJb1/
YLxVvzkwgxw++iYDtRd//quLT6xaFExRKm6sjFGih55+JrQyAOyy6+cbHzqFbe75NCAJP4+bcVUP
X+fiIrcOSKyGFHgg4QnmvjdvYVJl5SGywOJ7AcAvsX//l77UVb9cIt6XRVmydFKOHxNbQ+QKPOQm
qbeju5v7FcFkazV6iNLZOstiPQIpTDb5bY+o7Kn/0ZzY+YbYZuqydFvmu6q7qIwVtsl8WkEo29pE
4q270IPYbxkEIe3F3+iNfwsIOsI0/HzDGCWwyFAtgn44WszKUBGwhqH8JiE8O9lPjzXBcv1Ky7+Q
4ZKSAQ/fYE/uHBCrigRJYz0H1/NwP2qbPl+P5+EHq91L/+f4Gr7+PUelyGgUOFu1jt8zeThlpsCT
F6o/D5LNHG0duYGhFyfnTXBCKk84brPqPjb3xkRUWncZfGUHF6fXmX5q63s9Qrm6TfTPbK1q2j/V
QcpNX1un1SLR3jn5On1I1HXq7516pd9k8wev7fJCvHcmR2uXq7fkv7Zc2Wj+2rp7V27TbOerx276
ZJpX7z96R7MabiPNU4tOl8P+wlg63m9XKLSjtuvmlnHjkl59TcLbvtj5e1BdX+Wh+kDNxKzz6MyO
DnZ0ZvjViZJi9npDLhdY05LtMeZFOJq4feT/Y++9liM3tjbtW5mYc/wBbw4HQHn6YpPdPEG0hfce
Vz9Pce9fIsGuQnw8npC0pdAOZQGJzJUr13pNDumdCu6eQqwaH9BPU3AiJ38apocQYt+4V6Lbrr2B
YY5VYnxVBqsUVPm9CGdoNaC3bDo9AnaJLR3DY4xTB03Rr+o6h/GhX+N+hDcU2rP9Y60gY3aNwSMM
l3S8Uig79HaI9Y8bCA9ytlDo/5Ca/Wd+LU0kDeTKNz/zyTZVQc1G6WHcwOYQsUvW1tJP5WuvO7W8
9sLNyUnJAG16VcYO6hqXP6/2IfieZpxDmL+9yrrMgq/QJyouDsw47ZiIqmLjWJN7isBaZnscOqsx
usm0Td6vovWgbYPEGX6pOk4hboMCZH7dl+vAW/d42snRk1DAnrQxD/bS+wzGEHstuZrqJ9D9SDJs
w9gBgVH9LgucHb9a+YMvOFK+DkobZsskARHfCsBJXQzRL7/lx1j0+pakjICNabW/lnLfRHqq+ZYx
+UxyAqFkcmJUDr9jDZw/4bNCa6WVrpFPw4cr85zihh5jg0Q9Dnz1OtJdsUbUc2HaX/WX3m3h2QPN
Dl46IBJW1IP0AP8bjypBforUK/SCg1shcrrkumxuu/C20/dtdJAgdk5uK9jyEcGoYLIlHSFAGCa2
4bu154KqRS8RLW5oJ/6tifABEOwf+KT+LNzxIbjXvuuIhh9ZXd60W+u9O6LMjqrhg7n2vuqyrTxR
CPThBPzhaDE1u39Kb8gBrFvrDvJomaJy6oDdV/ivUITdC78uf5wT9uF9ODvNBYgFbmgAJ6hTvI8w
8knjR4QU9CAcrVvtZ/QLlLH2I5UPjboTpbUurFvC9VW1135XmBdDsr/l3dPvJOJoOaK4+12Q3PSm
eUD8+Sl9LHfan+qGJYfwSfa1NZ2GQ+dn+JBdeQcEpoT7+qre5Uu3iXnq/rqNgeTI5LW8zVwDSzYQ
Xhkg2j4wuVAQOzxPKzu9wdWuqjYFujvxls9m/EZUDRGHDOTOwpJ6bTfMl9TpkoeRAwxz+pPvp7Gv
LSFFHlR+CH5lkV1/CVA32cQQwNUNXs1UZSBEJdaaoKlFjvhVts0DpKEHPmi7w+4evYRE5WZz3XyB
ymhOriFsLn/oGcjtP0eJplO+IfmXyQhmix7DqKrQTeaoWosjXk82LSiscO9XEZILd80Xa+GcXPzB
WXCrkrQV9NPKyk7sOVv/neHNKKLg4ELDBlcGAp6sLluINos/e7p4vYk2GRa0JiRI6cH7Mv2E6t3f
tL/NR+k++t59t56Shfz5wzWO7fNmVucNaUFP//tr/pOn2ZSgze/yLw0yBcau7acW2b+fcN5PhZeL
pYPG1W2ExzBQO3b88TbPa/JKCuP5V+hW9kC1nXwqT9YhAD4K3SY+n6vBe2yNbY5q1LQtvBtR822t
elKza5Xl1nHz0m698pgP8cIj/zWBeTs/s/ASoObSKiGhtjRwTXXHL1mOcCHmFzYe8OFPtBizaGnh
nfKUD3vxzTTNct+sbxLdD/hNmk6dhFk3srPrrD6SYwreSvmCxUX2AOmCV9fuUKJa2GjzqtspGFFX
EWXpVPcV551Jwe/xSJoQivX+iNAR9t439HGzH8UBPRQB9eh0Ibf+eKN//4PKLPbIKPPg6FXKD8iJ
Y4Y7xI5mrYFvZ7y7hqAX2z1sNpl8MMizYlFfy/nClP/tEHnzysqs0d+hlgXunlfuHqvM5lqEWAJ5
+hg/Xp7bD7n3KX0glKFjd6povuZTb/Z24Fc97StPPCK6EAeVnbT7sVx3qQebVbZD639cp5j93vy9
4jaDDsvv4ZaTmFuEtFG2SkoXAa5JxLvJxQNZLu/hscZcnr9093Vm65DLF77w0mvPNhHWVMg9dTyG
Ke1NE86mk9Z7yf8WZg7SWAtb9uNRNnvp2fbRonyiL82v4YeN9EI5uGiBBfAbNPuksXyyAL1NryGh
eeYKcIb4DaaQgmesQjcCk2ObP30RQ2HwXA4KxyX6CT1lfKSO15dXw2uR8N1Gnz2p+j7Ua7HXmUXO
kyYtBDvHL64CZTV1m4hK4U1Q72gMF/5mLLEugUS7ydgQQ4cl2/iTxrFakGMj+2TkqasgXa1W15iN
TCWixRTA3FGQHRSr8uQqgLOW+ptWhL3EwaU7+OU5Oubg7Yhg+DaXckfkoloax7T7dfkNZwgaVvrp
DQGkq8oJ1Q8FZPaGQhDheM4bdtntS4GwHqzaQd9VuDIq35QYQ+HtON0lg9PoS+foh7vJ7Kfn+YKJ
1AVm3OIRKxwDmjGNTBTHcFEPnJqtAGTBW/rJD5Fz9pOzjCHLwv6/3zO5ysWd6IA876y1iE94wIa7
VqyVUS+E69dDc76IcAuFFQJtCEfRWfQMBDHURYx0jlThmnKnihuwK7hntMYa/LiF5R7ORE+4+sQW
Xh37CDPOYIOLOSQZWbW7hlNzlyYbj8564aLOCJ3bM1Zy5Kq9rT3036xr0dx56k/hZaQZXsJfPs1i
gHQD9zIsGR8qZa16GxG/82vI7pQZa4mE9ZSoQv4LzCsLJmqjPpvlpvH3ZuXAP0Sb+/JC00+b+uMs
6PT3AL1C1JpFusRCagOip3gMcVKE+Vo7/lX3R3eyaW14txaSgChjWRsVT8cfbb6ZsEPM7Op52A8O
BQKkER4wkkxMJuCaBE8NVqK5ReG7NbfhN/8xvkalv7MHbRWabtJtgvHQ1uvBtME24JoZDFj5rlr1
TyvsE9FRcqdvkalF0s+WN5SKJibzOUCn3f+NhjVGqB1V4SWi2odMjsWHBP0/MzALsg0qOHUL5/0I
yaEpuEZsQmGr776XqWlLwu7yfL+CbC/N9yzIBoI5Cohti0eKLLvqp8GnNtMVjAnzO0Abv3BM/DB/
Q2ku0RjJNjJJ8547Jveqn9ULkv0cNN6PeKkC9LdFcAo1hkT7w3pNrd8cr4C7xDDGSeFYoUOJW5Xv
cC+5/OIfk5XTNEMRggMFHtWYV1zQEEykFP2bo4HMj2zDcuVq3PxKfqChEnlO07tTZefogvhb//ny
b78KcH2Y9De/PTsvlAHQKHQWSlC1rT4Zz+JvszgtQe25Q33DxlqrGWE62/43qj215OBtSk1lGzPX
vi3eXH6avx3qbydiVm3zLRFxu6GXjk3qTKmT36eagwlDBSJrIX34eCWazfnsFMmsaRTgYErHesy2
0Hco+k6dK7aOKV0ZnOrIdChrAV/RdiGsLP7y7BCJ8c1C6pOXrErsQuxysP1+1fcOsH3Ec1RsyHBX
bcC0LR0lp0956VPPjpIUep8yavyw/tI+Vd9YY/r3CUMWJEmfhN+B6JSli1Iomcnlr/rXE/vtZz2F
mTd7SKvTyDRi5lpTHhR8CDrXLzfiDQmkcosfx+922KC+jybywnKS/76eTu127CZp6s4iuJUYjdL1
okQ/xIkqV1EchDArb6NZWJ+/6CYC5MFjlX/NcJRSo5+hfxy/TMW+Ur6VkmSn0l0PYtujF0sr0FPs
VHZ01PmVsHIUbJaQ5ro8UUuPOwu3Ab6xXcMvH3FhrFSn4Jypd570RPuxLZfKvH9LLOgxqZzzQCGo
Q77/KE0iJH2BGM8xa1aljjQrTieoZgC0KsgZC8FGgqQI9oulT+W0vj8swzc/PFsNpZCb+MrkvCVp
O57EHdpXDlSHRAYL7IiIPiBY3LnTM42QWF43SMG0boxzWU0l2BaVVSu5Jz8AqPvxbhwQF1vh4Qiu
T9GvdOO+U494s0Tdruv3Wns9DRuvXgjYfz0W/32DObDXzEIIOGnJslKdhsp0xfqgGjpG3xoMfwLy
ndi9vDI+liRP4QrBcqjV/ANUu/dfKwEWnvcYPx4DA8EvzFaiq1rCWknLXDXZya1b+2ujxR3FqdTt
WKdIKa/RwMVsZ51U6yR70tLrJLmm6Ia9mhbeDtO1KTud4CoIuxa7sr82uDUZ+XMlfgvb67pbTcnX
RN1V2U42t4mJtPV0hSqZXSTlKkPiQZapqUgPgXcV1seFl/2wD2gAwE4DDQTT80QPfv+ymNuFgT6Q
CFjFdU5qh7Gm2yISLZmb9KmydkZzHxW37NY0xc98Z2DVlNCWRd7KLnSccBx81/rQtX4j8KT8kUYk
rVzUKlpyNZIwkocbQUDSCuNm7m2HZlMkTrmGC4K4a23s+q/yAcMOypHkmIlrZveXX++1i/tuA8xe
b3YACNo0Nl3N6yF2a7XcEB2cM/PvpiPs8SSI137pZMEqqO6pIhsyE7/yjYOqUZBaq9WakhpqamSf
puZK8srzHav/EwluJa8QGm6VTa5jXob+yAYTHt4d/OawVbNjJeIQ5fT1toF1YDpIIGs3KarJEWLC
bmW6AOHTCRnf72m7auRrSuy4+7V4+LDYUvRmEF5Hk9iOmb6XobSLF66vlbxOignVcEc115X2XFgL
BPyPqdFprk5cKFEEQP8qVPr26KjQdwJp45MaqatRXovIJk0NQvgFKnOOoW5yPDjbO7/cT6fce9jr
zUIx80O0mj3ALCmtOrlHBIP8z4y2ZvmlaG4MHU2IA75Fl5fFx1Ny9kvzTKwAr62bJNuit2q4Wo7j
V0m/l40dgjFtvre8bVwdjNDNcTbKtws//iGkzX58lnmJqVIO3mlN4lNPO1pPXIvFMOxFYdNnV3W3
04K1BgvP24fVRopu/GqjV46FOxXH4lLpbEYO4Yo/e5pZAJgqNZO8KJCOaXZojK1Jd6Jdqcf8F7i9
EvhAvZSTnb7ihy35ZpnNtiSIHqQc0Rk5AnDMxl9lt0tN1PCVZxE7rxFFtvs2/cqsk7ogWLC7PPkf
Lz6gXuBsKxgLnvRyPwC/ajkZskmNj6kGO0wvTNTakI9aNRa6fAaKi1MyIXGdtS9+CcUrPl2/ak3p
XcSnkXeFwL8ZK++mr9LMUcfxjylDBJUQEKoa/YWcb9wo6fgTFkU39cY1J9bjVOPgdPktPmSXvARy
HyinQKbUcbN+H7RPrXpDCaX4WGUnUIV+oopxbG0u/8rH4jmXUcTC0IuAWwMCd5bSgV9XhMg3kNwx
9W9DjpeZEjYAfPOGFlPsSSugylcn7VbgaXROTyqjSrf0rh/D0utTAB/FPwS5GHN2HA/Igfu4NAZH
HYaJHcP+NUvk6DIYjDu1wqAa2BSyK/2KG3qaY9NwhZbZ0SilL9h7TQur97Qb3ixesPOArE26kkho
IOUxz+RKNN2bwPP843ASTCvD5BgM6NaLjf+nhyWzkPy8KrjMfk6D/nnqmUHLBTX6/kPHZqaJk5Xz
7p1ypUPSWUtKEzhlI3/x8HhLCjXcNrJSrYos/Y7FLxgGMRcOtTh9hVhLKaUzBFvVi3LlJ+lPGqA+
eP8t6krcNgdVcUICi6T1McZH2hKLcd53P83VqQsB+R3gEsrEs+UzjlA4YABaD/JA62MqKR9WUgYD
wot3XpNca4Ih7SBxQPBF69E1fVSh/IoeEtZepW3o+dOYlyjaiPJOLkwfGhcmcqPgRsaAXHDbrjpN
Wfq+r+Tu9zP+CrMCHUo/VzO0Wcbcj17ryYYvHgddugkw4cNWM3J7M6wPU+Q9CmEs3Mvp5NN1H4xt
EhTZKqtlcYOm9I0WFQ2WMRQLgZdeIWaJEKIiOYWnXeO9nqI2KwZ3Hu+J/fBEFqBr3U0gtv1NCJPM
wbB8WrgNzqMdnwBKnGJBvaXFbvDn+/WDklhkhZpYH7vIKjdRwOz7qFeTXGTGSquQ2wyjrxAH27Vc
kxt5PkAaI41BweXkbFXWDntB6KlG0VnO4tq7iUJKcP6kr0Oa3HnVlPeNbMCikiBzNl2B8rNQea48
cLteCEazRBWoNGBRxHPYf3jCgmZ+/ypiP1idlRbWQ1RU+UEI+y8yqWaqGzfIuhlOrhfIuobtVsNC
FZaT1t+kAYAWRTLjfSLFq7YXor2C7h4X1dwF7hS5ssJx//qY/4/f8r8hqr75Yh8ILts88//X4fQ/
x//z8Jbh8vrf/YfiIkkqLlE6f0A6hs5xKpD9Vz5fwiQKlCeaQWDCTWiS/xBcZPn/wzcOwQdQaJx5
LIN/+C38XxIHFJhIzkOKDqb0efUMYLZgQJHPn/OgRSiWPebE4sHX0Mqb9hY8YHkJbHvK6f4NK/8O
Pks0UZ9Ls1LuxUOvUwJq6yecm3adJa/ezPXdfwZ6ayf1PiH4d/hZxtwZzWjEcS0eLMqZJXUEup6X
R36/7f4dmVl/exkwxSKS26AVD4gWrrCpBZBb29GE8ftwLWugS7rfl3/o3CvMTglUpEvZm/ihyryW
qitDXcLGnJv6Wd6Qt/g7hbIqHloZ+01Z5aNio25OC8WdM89tzg6KUDE7oS9PEzS4evHFKL5fno9Z
tfifmZ8TpvGxhJ9XFBL9+mmtKv4eo16Ul4V1b+RbLe5uWyQztQFS74AplVzeGRVl+4ZCtlZcDZZ2
60veCsbmwSwboI2ZLYt7XcfRduiLhavM+wvbv484O1byQjM7IxfFw6BFX0dPxPUTL4L4j6Wme0nr
FvLQczM8u5lISSdBHmWGpewFzzEclBd2zZmVYZ7+/ZsaqZ8JqHXX7HhDfBrj2NYB/JoLRe8z+8Y8
vczbsfHtbHSRh05bEGnKyphOp+NPI7gVK3nr5Quv8Hrs/SWwmLOd78Nq4rYyAUlWfutDfUBOxOFk
X424/KLqnG4SAYPT3HClPNnnorb2pRZ3jWyF7afjm9DxR9GFhuVWnofKM0rVxnRbAiWEUu0GGn6y
vrAKQehEXu+aZowOZF9tBzi+nZysOsgiMubfkypsKp/KT4fRW/U0jM9F26yDQTuggJWh7i9gDIC1
zc2Igk0r4LxTTmv8LiBPDzc9SBEfyKGi7fOc6kaJPLrfIChUbQg8bijru1rM0XXtb4T2pbPQ2Kp+
4cFsd1jVqxXVJ+PXQG8OzrMzkTaa6kM00c9SqvvLW/HcOpnFwAwzscCcIvEwZseyekEHTgIlfHns
WYr/7x6axb0I4zOo9+whnRw3nai8NUkI2dxwpjraDjhqNfXKV+9C8rIWTYgi01bKiAdDGBwKgFIa
ACYzER6Vyt+aTbuPAUePnGWugCjJ2HYLC+190eLfx5xF0az2y7aoWM9dV6x6+WuMBHo1viAeSPr3
daKnESOtcXlOXm8Gf1nUxiymsi2HSRIa8aCY3vOIhGBtogBUOR5iHZMl7MbktxQZbC3tttHRHW9E
yfV148C1FL1un264DzNdfPbxiLSDHEclFnwlaYdCRzBZwYojKbaGB8uaml4XTrhvm04U7S2F+4b6
TWNtBa1wJdX4thV/JAaput5BvIMqM1XZuHWyNN/IA9Lsugnj9dhLT8gFeViG6N6jGf/OpRpT36Wm
zpkAaJxizJtY4glm20NJFQ9I5NsRkOVwCfIgnxt6HsEl+PapIPFZUfQPAHaf1CfQtQkAmcfSahAA
Z2OthfO4KL2Y4xbdd2R0VVdGcKKCf6tPzwNiv6OkcbxIVxH22jrwDElfZSf38svr4dxDzg4APY+U
kirOeAibceurnGbCz8sjnznA5gQwK4xar8hkjpbgCp8nZMedUPmVllsplRbygzPBY84vwowwwomS
Q6YROLGfuv67Ivy+/PTn5mUW+zGh7uJ6ZF1Yll2ixK4tHLjnZmUW74oE3mshMa5OGPHa1pbgPZXV
zmyCrVodLz/8uXmZxT09yepOqvkRTMxy/SYqf+rRAo7g3LzMYlWu9/qU+6N4CCo3w8BAcy8/snp6
tr/EpZPo39uNWFolqjrdIB4KCW35CCiX16z0MXEz0UI7x9wZ4beqLmy5Qut3V0ueE+XqY9/QWS5w
axVqV6IfICBMhc/ktusw7Ks1KGOpq8nVmnYn1cJyI6Q9vbkT6U7fhe0d1oL3nXEjgwKq0++1CqVr
3DWaUzTFLsRXE68X/1n1o4Wc7szkzVnCQmcM6egZJEUVOsnlurKET448izV6MdZVGMKesoyHCE5N
vuTwdWa96rP4UAReghS3Ph3SGgWZPl6LHb0c/X7wTPwPxKWvf+bjnxbymyiMPcEkyF5MqAw2AjxZ
dWEjnHv604d4M26LZwE7jgQgDmVsPq6m6Hka/2ANa8ep9LkI+gq7evMbqpo3Whh50yHxf7bSwSuX
gA7nVss8VER4RcgpJ3UVrDok0f9nOuT/pBtziHk/BAgYePJ00DFP0SXoKhmsGH8hJp976lmAgHtd
1QpOI4e0Cd2mWyv5f2VTzxIfz0S1ednQj0Uvx7V2OuTesa6pucKDwmNk4TOeWSrzMjAyir5ajRXJ
PopKRvw4iHcBSMyIM1vuf10OcufeYLZLw1FJW2M4/Ua1bdQvRlyD2tYXXuDMxGuznRrmSYVgEDsV
FyyoeZC+Lj/0uXFnezOYurQxU8ZtvyeRoy6lR+eGPf37N9umaEwhLC1tOmBOGIwrb4nDeW7c2cGN
SJk/VLgQQ27CKwc8lL5w8p37eLPtKMgFssmngX3/thPvJe5gyv+o5/TPjpxX8RF6QheyZy6yYid0
bpA/fO7TzfaibNURMqM8ssW9ZtpqmvOpcedCsT5GQ36DKfohCzbGQ96uPjfsLBdHCbiuypJh4/Aa
g6puqdl2Zkm8glHeLLW4JEmsINUcUv9+UF7K/vfnnne24xocZDxYvUR+4/sQw2itPjm/sy0nYoSp
4osxHdCoR8YviDefe+DZnkPRa/KSTp0Oqn6Up2OzdIE9EzvnDd8g7MfMoLt7iIp7PW7uWxoxA07h
GLHs6IJ8clZmG9CnKYjLA78SiAEGffucjtfn5mWWLxddXXZTXYiHKVg1424YPncWzoFVaRDi4BIr
LOhkm2tOZH1uo8zdIlqhQMFFZdyRS0MLZvpzWeS886pMEnp6MfGiT/e0sbxPXhpeIXRvNmDfpFJL
b3I4pL2rZdtRWFgRZwonc2sJ/FpzRAuZh8n63ld/VMT0Rsx4FK92repR9ct12Nx9aonMhbliqZK8
rjIm7smUktpHKftxeeDTnv7LvUeZ7cm07AsD37oJcjYacaK4kUeOAW19efQzoU9R3p+ycepZieiT
6w2y7kgnH76Xzw0824wRMqRFZjD1XbXSDcSlPvnAs63YZFgUeYNJcmqY9oT24GcfeHYWjgiUSCQy
xL7iTkl3bbtAUD4zw3MqYKW0aWQEfL8sOCTIvAZjtLC6z6yMVzTwm11TqX6tWKfoYamVfTJAa2WQ
YkvRdCbU80/S8Sre8mZ40ZB7Hw7xdJCil3oM7gIrcYJ2PXYZWBtjZWlfTg6GZQxNRMjs0QjxKX1I
pM2orhV0CKRR3Iahv/CuM6jUv08zO0tDRJEFpeJp6s5wvBSuFhSVQdq3jYoBRQg8LoSu84D04udi
/mtb/83rd3nIL6TJePCS4A4f2NtqIeif+2yzDT10lRYUCW8CfjWC5JN7tzTJF5763OCz/dzUtK7a
02prAD2gLLc2ofNAY7u8qWewkn+/wmxXJ3j4VHUlA0KuqKV0g90i25DhlRbkLx74SQGEnC8Le3ls
D4j7Y00boSESuj16AU1h2Joso/cR3uSZ4Ca4IMaGuG/GbuHxzm21WWyYdKnGUp0tHIglJaHdMC5d
/s6NPAsOw2SUCckKUWdEMGOXGQvR7MznkmZFLXXKvbqNGTeU9kNeAhOClh+MC/Mx01n653PNRRux
Wxwz/RTT+hp1Yrw7gTqKuFHHMKcMedoMkfLHip7FzlpF3Y/MeFTljYbPopbpblb+SlCl79T1WDyr
U7rC6s7Fj2BTyLobTRrG0MquqJ804eHy4jrt5L8cdK9SWW82HEaVsK/6dDygvGjH4X0N5iWVGgcs
/8LmOPMV5yIktHvaslbE8ZCrOWJCf8bmczH+VWLmzaMnmlYEoZiNB5HeHheTT16tX2F5b8adJGwx
x4KqHSA6R4CbNOrV51L9V3Tum6HDpBikIWK2x/yggSDvFr7iuTmeRQiUS6eqaiUCELhhH4awiTX9
5QVybujZ9i6TFHnLErFrnaZnZbfPnxt2tretThVqHcXiw1S78p2/pPh55mnneiQCPV8019Xx0GN6
CX549amnFWd3YCuKG9SfveHQPU5h96NI6p+XBz4TisTT3e3Ngii0wm+qhkZrV20j4duAMaSnJJ+7
OJy0c98O3kYFQtDw9g/QpukZVp9LMuei+t1IapxnDDsAp5Pt8pNPe/qkb6Zi8Bqfz8ewypX2EA2f
W75z1mMvCmFRqSyILLgD6fuSCNlSk24mJvVPoBdnu67Slf/uOq/OHan7ZnE0aw0KW95an3bCNKJz
79+LUYX9rGZrOXr4uHcF5u/ay5wmL1axdxSEYp3nBwvdtFFy0B0N5ce4etZxx4O/gX/RaI85hOSp
3A14iGTRz74Sdpo0bk1vq7UPTb/XzW1h7bzIbGwqjZjLFDb2t85YKraor9IGL/VJtFOxwlZUcoTg
SyV+vbx6z+22WWxocGHEzrMfD+ii1zrSP+7lcWdshX9ndhYdDCsMy9EXh4MPrkY3jn7go9YurtP+
qyfgKv4rSX4L6bHsn7XuxSf9ufy7f38fSFDvl2AwiI2Xldy0sU3Ag0gdF4gm58adhY847MUMq0Mq
Dt+7HIvAT50mH0wHsb6LfQ9n30P8R8v3iNhfnoW/pwQYlb6fBU48acRxlRw8etZJ5pLpQdd/epBH
L49/bjZOsfDNRlfAECOUymPn3hPmuaG6UAo+xcyPqQyuYu/H1dGV0OVqGmhtZ3YnevylQLh80LJv
HaTKzz288v5HrKRRyMApAiKKCwPBK9zL4/79IPhAbCgNsUZK8fQt0w3+G/BlLVwflppL56Z8tlHj
0WxTPeapcwAc+Q6L7MtP/Vqx+NuczzYqxp5gypqW5M67knzlXh73fq+63vgoBl8CwFiTiu5mp62T
PLoLobsK0o1kCRgpw1+sy60WVFtNHVGgM5EyiVdl0bpibtxL2AIIAreUws6z322xrcJHEYnYTKqd
ngbQ5CNtFQ8LHxUM/t/XzhzTqHZSZ8oKt/q01lHk7FdtobomPee+/BV5kpNTX8K5gfZw6gSiuUqR
95kGVFeGXZfApG6N3UC2X1c3XdEDSctcU23Xgp5Ap9pGlb6SxQkwjw9KTXUVoFuFnF3p2dWgqQjo
E7DjZGVJXwb1lyJHYG6+GoVwVKVurcnpbR7/EJsno5VX9ZDbga/ZuqCvlQwWEdYXo/qzCK+CQADR
oq+b/C4InpNobarltdRN7jCAD9N2mciemO47qDx1k9u5FeGZgc2m+UUpUrcavidIuXTityTDT1xs
aMWf2IkVVGbVHozaMU3B9tMvk3Zn5LLjxcZGQ4wvMz23T1aT+MUbTbzn1VUsaje6+WQqV3FuwS6z
XGtEPKTfCBBxg0i8MyN0XHSYkbKEjfofbP3wlHhRmviuRlZLKevPxdw5an5SgfSX2qnLojh0yLp8
aa2c9sxflrwx20s0lU0ctcm1i+IxN6/MX/kVjAH0eqDcFIgJQ/HIF7bXmVVpzHZXqPl4cmvcJL1k
j50Q/jobvVzsTJ6Jl3NsRycJbY52JDVOQbL16rtBmjH+SZSrInlM8p3V7jzlvkmgfho/a/+YF/0+
qY9CvE41rFoDw+ng0GhliTLRNZemrZmUR7Ftt4FE6QEqiFkUKFw+VH7+FMAOTtDuqfV1KkuODKJa
sPBdijdg0Hrgde1KzjAttXpXlfdB9BQa95m/aYyNAEf8cqw6EwPnMI9GNQZvFEQWBKYvnkAX/P5z
A89yeA816wqzbWKH5YTjXdU9Xh73zNefw6GnQJfC8lRYMeurqMIEdisMC1jdU0LzlzU891kDHl5q
Y8pR2cUqUMFfpf9qaWNnQbTuiNijXu5h/iycbWcSCnOWUHhKnI+9B4k+9u60+rGKr1W9tptu4WXO
DX+avzf5hCmFxdTlnEEezOFKCFfF+FJboaOjLHL5S5zZKXNoM3r5YtyeMhYxO2CsBrN559V7lq6+
JDh2ZnHOQc1y1ght0nBAc1VT2nXSry4/+blxZ1cUKQkTJcYG5xBr6yFYp81CFDw37iwI9orcws+k
4qnHu0F0fG3hEnjuW84iXlYUEOUqfzxQUHWNKgM+nTq1etdSR1v4mGfW/hxqWwltp5qndmtfPiXl
iyrcVHEPe7Cmz4PYzHgCHC8lFmemaY5jzfW4FbKIEtXQZI7coiwwep+LOnPD6HYs80wN6vGAlK4f
HqKlbuOZtT6XRZDiRBmDU1cwbOprqR93eY4UXYuKuphA1FbdywtTOa3Av4SgORBVz8OmS2Sim6Fc
ZQI8FeXKMkrExu6mvHHGJN8U1g/cTwWw9Ga4VdTBFutbrUPTtcSSAPZyM669SrLFqXR7IdxUoeUM
xfRYlF8ypDomtJnN7HecXgtmbAthtS4rB5+h9eXnP1Plxbn7fdQZ9CFTzIqdlTVfk7FGYadzopY7
dtqtsuBHhCb+oMt2TpOhLO4L7zbR7w3zR1VUTslRF6WgjqfYlePyMFFXEyzL7aJ1g7h+HdxL8VM6
uik8/MtPe+YoMWa3lmEQTOxgaDiqsds3brdRok8VYeFavp8GE7dIoT0dUj5ewZicRdWSLOKZvaPP
wrrXwIsLytMCMX9m+Z3Qf7s8F9IZCDjG1e+feWrEoJ0sLrgVzRK5ym2/eoj7l1S6rTLqZKP/4tMR
SIqXe1QpWs011H1SPEn+i4JuQStHTkmxw5jEjSqHCMH+6UfWZvQ1QUQM1gAwtW9Sn7tJsqphnvrQ
7IXI7g3UpBtt1RmqrfvIIfoQS4bxtydcJdUhiK7QAJCKay09FNm1OF0n2qEZfzf4watrSfimx+jD
3Ql1jRti81hD4LVFYbw2Jf/BqExWeiU9x8jD59O+0r+N/a0fR65mvjTVVaW7fvecJWXoeIG1mop6
lU5/jOZBbSq7Ca4nvbdRGsStG8S75pQKerGqhRBffR00IlC4R2N8DIs7uX8s+4fpJP/h34nZccqu
Sm8nCjdxtvXTq6K8HctjpB50ZT8hNhfAFDaCQ1RGttXfxjI86OpLrB4K5Vd9UsqV9uHobcLoZMn3
K2n6FQqBt2ZZP4+QngL9OThpgwj3PLra/rr85c+tqNku6HylL3ORRA1iSdTAPf7kHpgdsmqqW2k+
MG4vQ0a5npZC8Uxh6v8vg2GW+n6hlpBBAvR0GVj0UANPbKG13MC7hy9uB9qXRHKV+Gv0/M1ba9OV
YHwTtJ9ePNmTubPMZz38rQ3pQ1El95qw1bp4GxhHKarWGrfT3Idg9zlgFFaq7x8TP0ashyVQGF6R
2ppxEP2FrXqqj/3ljJhjS8spVCIcSECSJBq9djcoN93wRRn2nehiLL2QEJxZFnOMaVgqcVvVDfl7
Sf/c5X7yqeU21/029SxTjeKEFIivIgP1RffyuGfqzqhgv5/vONGz/wBssA9GoylbWcb3oFvLHCmZ
gJep9ICntWL8LMd9EdK1qVu3z/dphipZtTUG+LJYLxoI22MhiWndj2q8oaSRmIPdlCKsJlfNboT6
RsHKUVo1cmCLXrIK5T+yFW2z9LdgFrs2y26KyrMTaR8P6G6a09r/v5yd2W7duNat3+W/PgLUS7z4
b9Sufrm34xvBcWKqI9WQFCU9/RmrDnCQvXZcBlxA1a6gsmVFosjZjDm+C02tfxTjuYW1jDoG9Ow5
GFEHV8r75pu6OhKIbywWK5DTD8MdSOJgLX/zwpel8UcKUU+z1bgUKxheR/67qr4IEj5bWVcbDrC9
jsEuNQjTAMHAfylQufr3NfDZla+2nCVse0MZBZol7wa1TnPwlfnIJ5HCtegVvgfU1GKB4gMoAY5M
ufQfpvkrmvg/beW/fdFXW0XJS8csPRepoDHAWwGOUxrDVC3ssoSUGXV+h2hgFnwWsQdsLGtahCsA
GlRDfZK9jaPZeA149ZsY5vf27mvR7ArpOsOQw7JnvvzlPJeO++tbb8i9qvlTXTSuZ+kVyvUogDHE
V6HcJ2/+WjZLQ7vqnRHXVQhny+QrLNVnl73aUyoD7aq6gT7G9p9Hc/dNUTL8sv/zy+oc5sOLD7fL
/GgGWPXL3sdlxfxlJbmXP8gfn+xk1qovgXDdSxBrA1grEv8xBE2t54cmmCI6ffAFiYVMaqD93PIW
hcy4djE5Ot/x8L2sgYjSC+Z97XNXYwqlfemX6V5jjFK2RYJTpmCY6LPyObTgcdNtxAW4+7Lap7WD
EVjethtlAUiFbF2etXhxqLn93rq52jNquzVhzoEH5r46/W7Q39uKrmkjYpnrtVrxuIzmTKfcFF98
P5+ki/8Mjv3xGkoY6ljSctDHd8/agxt306E+AjxJ5cJIV5bf/Jqu9g2qnUVhGA/bks2TKZCw0Hv4
1vO+Vu12YvVAJr98T/NGiST4ZpfrWrVrdAVduxDXtQBzBNboe02ua9Hu7DiKrsEEdfv44GO2l3fo
kT4qmnZfGiT+/cO6lu86nd37JlWoDUp2VAIlWPVFOPfJ2XKt1vWGxSKejXv3YX0KSybbOYwh+d4R
fq3YdTzuAtiOi69eqpZMmF9c97Obvvoe7d6lcqgQg3r1D598tGinjEGZfm/xXR3jVdF5s7axSAZM
Y8Pf8Kub/mQ3v8ZCwPy5roMOqgeZufOGf0Xa+OyyV1/hTJbW9BVuNyjeqHVw6fd6Nddq3dUYR4A4
FfY8AA1M2NDm33q811rdcJ1RCTIbbHpWYovI+8ro65PncC3SXQIMdjpBjYpzXtxMj9+72esTWHmj
ufq46HQY068MPz6708uq/mN71sQla+v+vztF2eff7/Sfuvdfzt5/Cit/XLUQHDmANc977fVx3YRQ
mDD/p7ZU3Lli1zIR82IvfSurWwfGn0ZUMXQ/OUUX8aaHGVIk/C7vkGHUtwbEapwfB/7EeljB0o3m
NKm8NamofodYLh1gEhG0sF4oVOxJUMxax94JWB541WNY3dSYOBm3sBNzbJRQzp095ar34mB8bqdh
y0BqmOsfUIjE3FydbVN6kL/6rQVX/UDGsxlEBu23RcO2Uyd2JYw/vXnpj0KeNJh3ocxlcTfPKKjs
S7oRrZ3bQonImm1IXT2aoHCZ9EV1s+puXxnp4uuNjRMlEouOXLZuSae3wAjmLrXyEHPLXJMHUvkw
Vy2pv+mc9nvpwMWw6s/X3NG1CgrdoVXUJEUX9V+Zx3+y+V2rpwYTq3wOkA1U8iDsFx8W7dL8pijh
Wj5FqKp67uDr7L1fyr5f2MO/L8/PbvqqaiL6xqxlu2K6YsmmEF6N6gVukcm/X/yTD8q82gIFG/Xi
2RTHDOYY66Ryv2h8/P2mYez1n29wZMvYTxaedDnliMQjxrJLFPXvN/2P1va/P1g4n15dvWpHCQMl
nDOzEa1wR5ecYKd9GssuWvkUj2qOhEUTxmBgHH4Y/ksP3Sts73J3mm4BBPriRv7+9AJyiSL/2Djq
kFqy9rHRm+GL0T2x78UsgLf853Urs7IIhdphb/dPIjw76ntv2746/C0lZlZrbJ9ORh+Xn//+Nv7+
EMJ/7K/+eAidCXfNklRoCmX0uHyxfi5/0v9+w+E/swN/XNQVPRnUBLxHsJLERU17lVDIGD60f1/s
+pd39LefcLXyPVk4gx4wmuEUfsZhg2R6c9Ii2q/EQ7u8fOvZXEvzK8hK3bnGA2+3w/GbPYprQX5j
Fb7bXDSgMHp4HPA3vf/e3V4tZ0OYnu+iDr+vXZky567HcMW/X/nv20F4LZoflB5nExPIezlu1eyi
hQRZfv3ViMInK/BaOQ99nz1bCvcNvHpc3sPN9Itz6LPbvvzAP1ahHaxLSWfsjnXwOhjrbdgq0DNb
9sVT+ey+rz5HVgxC8wqrY1jPYjmBT/7vT/uyyf5laf8D0/jjto2lmxujQC+1CEFChUoNTaG4wRQN
g827YZqwPa/S8av570/UraF1dUBR1a3+JNAVdsp87Ukiu9cZlTbPnHPditxlUwwrybQfBxRl0ZVR
N81XPuCfPcGrj9jxO61Fhb2nuUPL5oud4Z/U8C/P71p1P9YQmZEemw8P6b6EszuQRCr0zhwV9aKt
kmEZN9z10h6x08K61DQNVKq3vQvVCef5EoaYOfmBK8Sa5034xMzz2u0ainnl6akO1ZZiKqWAgrCw
pp96emvEfSM25rpVw5TNQRiP5JcRfGUteeW//P/bLtdq/5o5C3e8cd071sX03YVivOvBCIIFmqn4
HiocF0yI5ozpBQZYjbBuK/vu31fiJ5vs9TxAXXoYea6RbbLyqGh1QdcK+7klew1OwL//iE+WwPVU
wOKFvsQ6gCTkab1rvldeup4JGMdatK0Tzvu2wbsEFnz56pu38ddfP094cv/nruJqaG7ajiO69cAo
VrHd/fT1gZovoXjXUBcyZ0Onc9OTmAdvU0nRdN9BQwJP0DFWTRBN06akh7Cf4VX2rIPn0N9p6wUr
FqxcIw8tWN3DOVfCbo2YN5Y4BM7Wwf9F3fACinovVkDYrZ3KDQj8On8Df9eNgBmaLHcEf7f+3ewW
u570ews8KTJFVd/EvmNFxQyvFfd354mtHTwYY3jqJFSU7gkl9hQQjnw2+9yu4ALRVcnULXfrbCdN
v5PFjbY4So9+UvAiMY0iHo1NESC18nvMf4cAJfBjR4aEagETZhpjVD4Z6zuGwgRb+3iGe9lE9V3Z
A3lvPPH+dx9YaGjjVyTXJIjbsE3t4p7TXdHa+0JX2ezcrOsBwuaYDwnsWqPAOHbdbnKtuNQOYMIf
i3GwyyrurI1b02x0GZ6mjroOHPvit6nfNKhibgDNp1V/9HhE/gRKqtKpYZ4I25i6Tseh2zQWSMbL
OEe9CW/PxdzOq8gXE5aGxm/N5psFu+7APwZz10ixccJXfVHeVh1KuBlMr/e1/cz6PdG/K3Mrqie7
A9SXgdNQAnFqnOZwykXtPYniroGGfxzZHeDp5YIPmKCVTXUGP4REN37iqQ9g1xMO4JhX27np3QDE
FlXOaWgBS8a2FOklsyjJWmomXgAWD3YjoxhjSSTu+72pj8Da5HboxIC3xxYQdGG1Jm4AqtQRFaNI
zGFeLDJWVRsT9Olsez+OTTQ1v4OhOrkr7LMwzamd0woHxFB4MbSYkUPe2jmH/jjRo5+vpRUFQF/i
IIUaRJjJQFIXfPZ7z74R5IHOD1N9mNqbaclm/FJe/t0zLnaSgCzBWfKxb074J8c/pweSq3QFrgWH
GUnjpkxq1M2Zlqid58IeIxt59jSdJuhQSvTv/BMb94P9IgHOm9HWnTkM/3+I5t0Rr2GYT8WPpfhh
qY8W/y2w8gbWd1XA4rY1ji0Y8u2xWF8Le1N70AmzmE43c3vu25PdbhFOxwYeqEWAq7SgxkwKfWTs
OFapNu9IZUY+JlkG41RAS1GXfWouZ9RxYN89bIYQ6G/2MoEmpUJMSiG6GF9ZveVqPBbtAqPCOTNt
nskB4goMvZQGAddh3jD3DEFwLI2TNx21L2MpU80wUs3eQu+BL10SiDZZRvUww7rMRk0CLnlHxEmp
tM6M4obFblyNmDXPa7f15JxNdK/ABfcpeCXebuRT5GKRGg2JZuw6hlVE5NKYHTIbG1GAWb86iITb
QJKNR67BkVOCoDQCgck6xyE4T0OYOwU83/FNla06kurGc8+BeQPOaDwlEKSjJ2apEt4Jb8F4a9nz
gbr23dxCheIAb9s81airrlA6cfR2kaeH/L6R1YaMRgL7iBQGqdxAfxgq3Fbdsf7XODc3YJPv6haA
dKfOHecOQOWobQCBM2ASggbJLBwozXVkMw/5KJDa+oGQJeoFuJTDD39sMNkK/XlPE0nnxxbFFAXC
MCgm8OWNPFAYR/KoBDRQ+PZC6gJgOcdBeGrwBAh7qzwIb4Ygrnu2QY8/NuD0oTDM7HgHH0r/bnx0
LejyRLWZ262HufMAWIy2h9CqSUbnifj3hf2kqvFkw3qSYt6RQNZhO30GaX3ai1fAeXOXi5fRnH9a
UPQFxDjOAocAX9uLdyaM01lUjGpTmy3YkIABImOaGswgmP2PDhL4FgAaEyIJ1XpJH168m5rMFQ8L
+JBEFdm8qGQEjjHgXlYvW9HKfd9m4F9IAyViP+fz/Qqr+KlOudq34kW7ZzU8+TYG+G8N/owSqtHv
PAQ8+B0zYZFjvPLyVmMFDQVB+naxjGVRDUl945wtrBhb3dMOPXmbZj5IjmMadudao1D1VFf3Lj6W
kku06neFTfZojsWc1InfvM5dv8NmTTBzZjglKnQm9NdW2pt3k2XnNU6+yXl0grtVQGzZJi3gzMvw
3BWY9SQNftJW02PHu9QdXJTVyjSwwS93Xvm4swyUa8s+YQaqcRgvg0oLDrSGfhX9L8/eOgJBX7/t
vNuevlurwBdxgInOph42sv1pyV2NW+roDmKprT9JRIT7ybOjon7QS25cSLDFExREVmcBRGQDGJaZ
AbRX1fuMITuiAWJKqLgnw8sYZmw+G9NO2dVWyjsUe3CEtot+X10rmsY6tQ0jb1esoh8+fxPIpUpr
RJEu2E3YYusehgr11q4xVX28oGqXoEPwNW7ABAB2BsymU6dqYEGxe5VghN5YTZdzuMEOYs2KoI4s
StPKu8Ew4LalpxUV7FZstPEbDv02RDtmh6/fQuETBNHukhl5cOijGPDjfIl7RqLLfrN2Ii6EfFA4
5MUta7KFnl0nmZtDiTHLoMpNJ8dhDO1Y3FR9VLWJab2Z5ma29577uKqz5T5Z7Y3TKrTHbgfQHUsM
MCs3KuzzFIaZhR4UfDBqHIe6fJY0GfkGrSSYOtxV06OBs28M4aQue/gfryOKt/gZGP0gnJ4phZa6
NvajfKNgeXWjG+lpBA6sSGoIyzoznQgCsmkTdOoYtiIaAVZ0Q8QF63C2R9DXhuLUMvQhELWwC2NN
1zGVW2zPp6DfK+xOXd/HFaVxSURuaC+2A41QC7aqfEptjMar/p4YNGumY61FTrgBhzwVkSrDHNlN
ieJVKVCeRdu3Kj/M5djYe9b9hlWkYd205U6q+4KpyBt+yLVIqbipBuzB87GvnlaAIOx1TEInlShb
u9UPwZ5rO2s07OZUpjBfEwJG1VEc76rOAni1dBpojPpjrDcYVIorXmERBYlADrNiB5ifCXlog80q
T4PXJUPl5a3ad4SdrF6fGgqdFoyBZqM6DPAUk9DbGxXOF38OkBn9xuRyPnfirh8GwDOKpFrbvJz6
dzkPm1mlAf7QBRnjrhgOTGs4494iOMRWEGZQ2/jtmw20bVVVySIBswU82rIB4VFAeoIwGB4m76dt
bRlgXoo7N6IAAxffkJDNXuIR+MgwKiP3a6Dy3Jybfcab9xXnG0P0siKmd8DsZFjEDiLswSkz3XiJ
vfw0cMD5cANW42mhbxdulAmHiqDcrHjKfBBx6a1n5Zkpd93LB0BKtaGCgBBUwwD7VzCKrAkAtDYw
FQbIrFzMyBlJPGDd1H23aa3XmfeJ30oEArF1tKQTFZ6djrLKrMpPJ7EZwbicWwwTGhcvjF2jjo2v
7mv/w3dvCv+uYTcIQKUQ+djpdG32hEJeYoGGVm9gEgPwH7AHK1h/UGvWANhZXuICJ8x87+h2TSIG
xIadvWH9EomV5V2Lg21oczFgHMyz8Gl0sY3tWbp4agqgO8/NJ++XJvD6W9B4mIL+2QlOzvzYLy+I
GTaTqV8Bg8CPd/bUamLMpWBzA9SYvS99blIvrVGKXf3TPAWRZSOcBwg5QFjeD9NNxdoYnFyuRRJ6
QHb1MjYQUCkfdEOlkRDMuRU8l8zJVsUPE/eipZxh7zTcjnCrLEfrxvVw5GgViaHZ2w5HLhCktN5X
Q1KgFkFaEospjEF/2s6+i4pwFxHQE90xBKotiANzO4yIFhtcgOGhjCLxmmwNZrhK9zeLOg89z/pG
HCugRVlYbiAjjw24X4S4aAB9Rt3DKNpf0eQDp7hvDhMMvx085tVYD4RDP+Z6P1psqCPsdSwERav9
ITHo5xcAynVsK/TWm0HSwwTRDHTxCCMa22tTh813zapzjo8z7CaYsKhoQiQ/N+VNaM3HVcJ8w/HM
WPJfftCd7Wo/dm/CKVIwj3B46cRfxCYQUOmXJ9Fhxinc940RwYQ6hZMeclvMuXU5rI2j4mMqqqSQ
T8onG3PgGezL9w7Z4c/RWs+lVwKynJE5dRyQzGA7NDn5wsLf9QSrHMLTJpiTkib9ZWL6oLTMuiWT
wTlwcOOY6uMaQnWlTkMfpL6+s+0ll6gBdSaIzMTP5sq+HXt2GCQEkSMkrCESR3ASfSDS5aNEikj9
J1p28QBxPCLHmhZpSLu0WgOMq+rtFA4fAbzBIy2xtQVKHPv+Hu4tkW/fqq76ydzyZsFOgylIPuTV
WsWQLwCACObPgVsTgjvYgVvYtSsx8y2DsYx0uhMJ9x7mxGCwE2mfY2YLtGQj3BT9nRiPmvrYHV8q
8hPGfH3Uw8izqUocaciAKgkJP3ZxeAI7yjrpEHWeFSBea5gzy+ySZnSOGh4DgeUk+Lbyfn3kmJak
OHg9fQ8bxRR4JLQGuwftzQ8m/LtV28Ro+mCwMRdW3rr4gasRNfNyIIZOJw22eH+AUCBWukiHUkV+
/WDRFghEEi8L8gkkkho4Io1PcC54qtanQCAkYG7MfH9DagsHOjFyDhEkw1bZSHjvj/MNcXC6WpZM
Bq94WscmZl55Wl2Qy4FTb5obMnyEgxu5GOAUzpysGE9eoTWfZ8A9kSwsoTi5y8PqnLku9qu0U7vH
9+jtSXG7IikvS5kXBFkwHRJbujE4MzkvA+AnpkPfuR8uXOnh0j90N9LJAn6i1g6e0BGxftjV01Te
TgREdXnAvgU1+1gdhxpljUFBCZ35sNb3zeUBxPu4KOy46dobtLkQP/QR2ry5v5Bbpy43xUK2sqFH
l+nMo/avBhGqP5UHHTwt04BuFSIGwlCCWaMKZHXCqphjNJY32Dx8IwcBemdCiiUmQN7hB4e4DIgG
xHWOAwceRqMeuQSavJlfGPvCPznINESAZrJ+UMEKPg3S/mB1cuocJx8DuBcv+26OWn9MbUCGvbCP
G+x2tmudK6M8arSMtZm4GAUzEOkwoL09OzFsgAYW/3UOP0hb7gfRRFb1U/LqEV2ZM6oiMG+wdrzE
Cdeq4BS644OQRQ65HbKFm7Drzn15W893l8Q0ZgiGK+nEtT62HA3mwD76eolDVyI8W5EX7ak/nvoC
x8D6BlvEOOBOZHMjXcPXGjVFja8IdSPocdsSLfJpjVp0iPlr12Js/VLJKe/k+FajXANKLCKzNhno
B+gXqGvRWOBbEzCqX5y3GcJIG11fn7wXQNaFE1bwknsgwPsKqcrgHMrGSXofQJvLKM0IUKmXM5KO
uLNAf3SBHxki2HgA2SHSAyMc4c6S03BT8iDy2ykmRpWB2BW5k4sEH98EsAAyxIz2fNl4tg4VG7gV
efK58Edssh8rNk6Jkc+6oCdmTBuKoLUFg0BZDRTIdWxX7ccMaBWk6YAP3F7KIhbOMe3K+9oG//KE
phumYGBtxn9XwxsRxb4yZW4NOHes5WYoWRq0H8aae8zL7GLbhk4+lyQu1zE3sWprB/Hn7G08RA/I
jS1nTctlxZ5nOtshCJHXdknN6Ia10w0nr9xSpw7VKM8DYHdCrE7N04pbkxhvFUAxVMELW3dm8DxB
okON391yg7LGEt57SZPq6tdohweCqlATnBZBsgYxFdcNprxfbe+NFTuNSvu40YDJCzcTmEU2mmOD
SG4SLzXfdihiuCr1zGNRyUhCFqvLnxxGynXpRz0+prFys3X9mBGwrMguZ5hxO+LQWDodUCCuYark
YdwJ9TXItvWZaeN5hLGlavipxj49tIAnsHZbDphoAdnYqiFH62/5NCdN5UQd8tJ1ThgybWi/D3QK
D0HpbBhCOObTiMyvTKq9WZz7qsIk/rmjYWIMKpHkzRUuXLOqY43WhYn7paaPpz9tpducDW9AZPzB
wimWxZROA6K/TiTNNCUTrcD1KVCufCzWYkPCPESPywfVpwraPRufel4AwYzYqvP2KsRIjYlKrrzk
kd5xKJcdETHmAuIxgDbdZ7HRQloiWLxAp04a99DP2MTJGPmlSLtuRqnJwvCDBiBxiufBRcUOQlQA
V4YJC3CwMPeCSWVETmP3Wyj+FNCLNX19pkuQmqDVUp8k3lAAw63xW1VS1kNc2vqgQywU1hzocprt
9q4e5ptx5pi0xyZWG5lrVfnUFagDYLaf602DrWoMXgO/iQboX1wsF9tEGGJUuBr2Df9ZYi7LMqzb
wSVPHlxdUJ14xJRuDK/347CSx4brrSuso3Sn41LMuYCU1kRl2za2rIXtPgqQl99euwaicZ6CFBi1
k7HFcWgvY4kcE+EYnY5y+TnfhdLZSyl/2BpSFBtZqCp0Ru0CJd0OVPrGAMocJbYRejQLxRGvtG/M
ETTQdVxxwMOTIZiqjV7Gd5P0ObPXZDAxssfcHbOMVHYecK7sdS3cvQe5weIBXdKkdgW4ni0x/G/S
ZOl+zAKi6GE52YWV8OnQwaRj/uEEYP8WDx59oSPZqb7Zw9vuR7li5yY6H9cl9mp8IP5zOAF3Y30M
0/MAPodbBulqAKIji7Rs+pTZ+ixGUOYDv7xDUgJ1QDJxJOrkpZThTpf8bdaQ7vrdcRm8rdWMcJQw
jSaqA4mWFPpQSIQ0NqKmhg5eY30tqXaNOBgOhqUPzohnvNzT5RAa57nGK9uIkpWxSR/rIO18hPlE
AlMQwqvC7vzE9UbAXFYzHsZbDx5uCmxRBFEeqO+nu6FaP3o378ceKBUD1TeBPIOMMtPI+0vyaI53
Qd3dGsOQksbecbGgfj1kArY+1IEaar4nCFfFQHZjbyM3wwoLJwLDoD7yq1ct7hkKFwWxd6YMUNkE
qVSOHmKmtUsM91Q3WwrR9qVaBwJlt7HtW3c9ldDih1onHSANqdMOLeTUdx7FGMvE38LLZGOjspLY
aIKp7PJrwGIyB72qAf8r0SS4/PoyK1p0a7oiGNRWGPUYU5MVv+Q9cEvChZmyECK28JR0L3rsrQm7
Fmc4SAQMYi1vA1tFhleilup9zEUHdyFY0QgWxr7ETIt/g3HGpEFbp9lrhiLMiFB6dsZ70QX5rMdI
o+tczGZGFepP5EwrJzEhelHmEMtF3QPl8tYTzB+MPFbstUDLdf7wxoegeF8VjkkjyKTX54OLcjC8
Pqb+V9A/DMGOkQlnrkhHfZxLnglVpY46+6GRBfjt/fob2XE6ef1OCZUL4iYwe8UMBYkQAOylAkfq
OIx1TpdXvmxLb89sFjF+IP7TYIq011ZEVzMxUDWozTQ0Matp2YCVBhjNfxNY+z1KvBZ6bDZBHN6h
YLxglsKC6ssq88oYX6rJfuq11+Jz1DlKX3cs3Bn9pgloquV28dY3E2HnOEsYTWEAkm4LvSmGYaMM
GHtyMysrVKmUygrLy0x8CAsetip/zQ1/qwTDF9Ymhq9x1P4Klznu5vCpcmAzSYIG7GorthqI6Q3o
z9baPsIQJqPNBS++m/Qex8YWCzyXo7kdLewDzfThY5fqRL9ZrQcKdImP+x/w9JdKocRYBMkSum9S
TlDKVbeE+oDs4oz2ONy0OhSQ1pVv+BSyJDDdZF5vAQqyYoJy3zwvKXeqA1xbbsGMOWjRHEJ/3ZSV
vS0Mc2PyEFmdeygrfmtByCWlyAvkBBNzs6GZAGAGeQRtC6s9UuexWZ67+p3U77V+ozgCLHibNAfp
vHUapXZ5pt5J+7cTcjYOr2CKSiQKJobRps36Xotnsjw36mPGuBVfTu60QQ0fMkEzzFBBdUov9RuM
KRwv7evRohjBvEFD0Ro5rnBD7dsQVRlibg25m/VtMx5pf3Lbo1WCq3o0l/fZvvh532MZJlPfZMow
bmEKyrE1rQCrtgUGkxu9vJQY7BTBafLO7eUEfBjK5m7xkZAOLG2HKcbD+NV176OX9Q7kjQInLsDK
BUnnKsZOFMLBpbz3Ee96KMLzEh6fNBmcPl4hTYFB4C5wkYBhVtYBZ/R0SS8XctMY51GhesSPRuHc
rc548HCkURetwA1sydF6y4WHsWFE/+uNp7cF+4BJKeQWB2W+WwbdOA4+KH2s61QYT3P1OM6xbe1Q
KuBwjWr0xadG7G0v7x2SMOBbkf634eV971XgnIzqJOTZc2Fdgm4vmmkU1cu9bnZchc6PerVzTBft
2+7VnsnBUXeumOHFzE240ZA31amzB9JgQqY3z3ySpZUh08ooqUA8BO5Kplz+xJ5/u1KycQ3neLHH
adVtWD4zBWG7ejSqJ4Z+kbwP+6Tuw51b7kKE5hs3+GXoe+8Hr7fGKFKxuLkwTxY7Y5QfbY1Y5OEE
uSlNaQHDHuE8LMyKW+zHuhiwbk9OO91WzSkQZQqD9Ly1ix9+eVtiRzA9GPwgRkTDAIlfWEU8yMct
0hnmu7EK75XRbg0H+Y+JH9SDzPQApWR6gfDivO/pL0bZOxm6dJ3IwXTo3rfXg92j9SyEEw8BtL0w
YG0Rh5MqTD1s39WQ+Wg+goRSoQpw3yAldXmdaQmEjgxVOpbQLZVOYk+P4ALCJ1ig57w35bs96gy6
qQgAcUwz4/BhZiIt437uf2H8ahCoZfT4L7x+VLq7D9W9ZRrpd8QPwbVHmFtSMSoNoWArEoOjf//F
WMbfRRUBuVIm1TPrcP7huqHIBnLsg28p44Nr3rlZVWbnLbhujUam2oBn/L3ncCVB4kCYgSwNBdgy
wkwar+gLJdUnA34BuRIYUTY4s2QGDiXH39bV62RMqeVbOGPRkbXdfG6GmLZ2xsjvsJjv21JEPeqv
lIwJxcg7/+k3zRf38sk7ufb0wpS/19aXP+PgoTWVNN971de2PFOj/bDp8EpMdlrQykID/FvvJLxS
E4arT6aKMUwMWYmq0+orwc/fpaHBtf1O5YxhU9iYb8Zhwz0GmvgJaXtUtF8ixC+r5r/1X0F4JdCp
TCqNqTI0XExRrhtitcqc9oix0RyfrG1Qm9FsgEHoOFtkjPvK81LXfi6WFmHomRP0Vibsw6iMWEV3
MsfpLNkXtt+feGcH19Y97dSsZkmhOGaoegMXi1n1DbwHaN8fGvULPejtoDZcPkLt4/rHHhbqPlws
jCGAjUMTtcghkAmBCngo2IPtfW98N7i2+8Hr6FBMILCpZQlqziClfm8JXRRU7293Fafif//H+j9D
yJQQJpSuEq3Zxf6tvufLfuFN/8eFdTd2wbjiwm5uyAgMn+/d79VuEejGcg3iw7LRjk0HaWjyrete
e/wEo9sMuhpxu4udUKgPPZRBvnfpKyk9iHg2XxUmEbncm+3/5ew8thvXsmz7KzWyjyx4UyMzGwTo
SRnKq4MhKSR4f2C/vibiZb0XlxWS3ohGNm4yBIIwx+y91lyraPizkf6c5xMSJ5AH3Tjulbfpofjx
9clqv9cTWv+L5hOpkmWMFsOxjjoLmUdnzDRayifDFNG4Ti+jTGMJ6F870tyzBgxS01/s00OpP9GC
kKSDHu8iVhNlTCyWqm/pRKwSknKr6UfegZXth4u5Ox/JzrpTHmX/patOjiqvTek2DDoEUTtlMsEP
8zJlyunrnzVf69+MN9bZeGOpcaioVPz3aX8zwirp644shqZ/0srqJSr5iaE//Nkjes75GRMjM9OK
R8mKL6d6Zdn3X/+GT2ancySPluttrugRo31wKOJ5r/D1cT8Z7a2zIcDU2xLWJtemkwoGYlIYJZ/C
kk0C+HeA2J/P5O+u/9lo0MWyJlcG70Cshu6UX+fFQdZvi+5ZpA5VRp8G8rbTDk1xsNLnvLlkWi/y
h0qSELolC6qYlK5Tt6jesu7ZkW586yFSn4hXN0cKtiRqkITezF1LCcxOQGmnSFdF9a7RJyUJ21RL
pvO7KLk3Ig8t88KmZRM7awX4klWFrrCOaru2+iuZOqL8GsXXhvLmTE9Un90uvFSGq8mcs9iustq5
kOr9EF9EBbKDoqLJ+FxS3zGr+irINXSRKHiCEzhDu57I2C1uBl32yuy+83cV+mxnF7TfuL4/0YRb
1tlIaGIKE3ELk2hmc7AZRPhEqwa25jhQ6DcRPzquESgkbhReyU5Yp/juBOE3CL1PHsZzFGQzOIXU
Y/TaD9Ux8Df9d1Lqz457NliqRaCHEvqBffth35bfzOmfDWrm2UJpjKTC7irk+nn3YBAvihSU8pgL
dUsPcP42lOPaejUEiqeM5kKWJxKm6UgEllc22zDZstvvxdpIR4qGXGy6GpahHoNiepSj5tLRc9QG
5rWdhx5kwbVCcXmIzG0wbbJAc8MsOozUkxPtkJHNEmnfObs/u1bzC/3L3C30tM+nRGFNsINA0P8Z
hcY6x2h1Dd3sOuSw0QXduOg7Yso81P5mCDhnaM1hA0mW8cT4Bm25HxgnNmb9h3PheXhn1PRtXcGe
20cTDIZlFq++Hhs/O+mzsVGRMhzXJccNg8x1OiodiEn6P8tOtM5pTTJxHZncAi1X3uiO/tlu45yt
1Ehq3qQDXhHr0b81X7++Dp88audcpcQMGqlDpjOzSZrYa/5wx3VOUjL7pvD7+QpMj9PFd6SPTyY0
4+xtz1o47bqfsZZzqnXtoEdHg2TJyCRs4f3Z9Th79fSYAaVPtWFfPLde/v5nBz1bpMTQmOXI5mGr
HytrSRXnzw4739Nfhomsjth0F6wTUTHS5nK+YTN8dpW1vx5WNYJa6lWVLZzWbiwEwFlQulajrbX0
OwDvZ19x9vYlKmxNGyUuXHmaEu+deR0TVO8k38R1frLUPScXtXIcapIiGD/H/jAE3cJJ+71NOXNU
rzDz/Nky/SeT65fLH6d6bw4J5Fw1Q2a+cUSw+qP7eg4iUiu9a8dGwVN/H9xKf/Zgn0OITL2gYSvT
IjAUf0tRH0/712f7yUh6TiEy/QD05rxbiZJNgsiJ9VUR5suvD/7J8KSfvY6qQ6Rwhttxrtb23XbU
/vBqnL2R5RgbVMa5xE2zGme9+OLr8/3kyTtHEYEwqFT4YSORcIiCBeD6BM3cdTXGS1+fvvmST94e
/fwFNRM7EDFfQll01nXQX9BRfWnNn00054AgzSAvJGhgOphVEy1MXfEK5IZfX6DPbujZfiEwbCVp
bW6o4UODg/zwzar5s+OeLZpteOLZOHLOquH1b1K8/vp0f+6Of7O4OWcC6aI3nMTph72MJ2yECRij
SRuCQwydVRp+TEGH4hFfUYNXY6w8aZCxcG1NNJeyujBpZ6UFaq5LU7URAGPzqMJ1XGo0PbN1P93p
+Th3+vehrbqIJWc6qFaGd06mL+3RXBcTVVltrZidR8HM1UFo+Pnr7I6QEhmpwvPEJos0h4MJsG+Y
0r0uC6SaNw3S7sikfw5NNrNeaNEvFXZZAaU+k5ZLmObrKR22qqiXAr6fnXvSZB7SYNw6MR+37wbN
VHE3KcEqxJnUZVcNPH9fP9kqyoRMxY96B8AOdcE3qxDD+qRueM5IwiqsKKxNe8jdAq/tvT/cGeiN
JASUhX1TjFwf/7mPpbXqaNvRESuR1LuxMelh7Cwx0pfvN5l1zH1lkaNP1SGXDw6t8nLR2T/mqkRS
7GoLM5FarGcEyaAtE2QAgbxDKrgOdAw7fDpOl1XyI1ZfsD7gcLjNaRzm+mai9zy0q0FHxzIF4A29
vsq8CJ131L8V+L5AGLl60yxSxMLWMOAD2uhKvErobkyIklIa9cYPUqPNfq+1T13qrDO7XxshRRIU
2uNrob7GJJUM/TZGl6FcinQlOehu6NlWiluX20H9oEzv9mZ7lzT5ZSmJ/ZjQVOroVGJSbrTCrZGU
+WhMEg0GbH8/Niilu6sRyXyQcSXiC4ueHAY1NFJQ0CKw+1J7asIKDZi+SUPdHUbpVAg0ny+KMi5a
NptlWKySKbkfyP9Oo/tiGpZFvdfMVSHTq4fn2Cq1Z/Fhn91PRCH3Rn8t4SCvdP5YjToUspLsaQjG
21Fd8BqU5gUcrMVQbsxSLOrmmgANN4/apaa/pdXBGA0vNnNX65WHvKmwKaJJ56y6SHs1wbgTNbWJ
HKjrfdeu5IlkazwpWdichqqc1V+a0ZzGTng2TopWlTx0G+shukI3bWX5MgVQbkmK20fdtkOFH1ip
S6zkVBI7EU5bCYOVfkHAnpciR3eMhKAM21U4BYOvrlCydAFSrLnBuFR139P9eqv4zarrTUinzk7B
6un4A56qbBlaYtPSaxNRuEwRKyT1sK7MD9H5qyhyNjlsTTXU3vIA6TQGrYAGrZ3JSzNSvTy9GWtt
RsS4pgTat04vUvVHZF2NWBkokrqUQ5CmOuTnZa5ttVsRGu44+w4nHzHRY+qU1/YEk4kOirGQ8CNI
0tGJxbGk8VsNy0x/HInfnaKDBf6u3bARuqJedmlP/UFxTkr4PgS4NRUkCSXKdqNwB/1W7vudk6yp
KNEX9dcGegu+ejEEK7p0MDhcBw06siCnIcLh2CsycrEcEWa17NPptrUxBFXIRmV9kXPH9PyhHh5k
nkSkUQNNAr/z3cwvkEpliyaQ3HqEQULsy+RYC61/gHvcRKGbDFhMMpSpU7bqtZ2MzMEUIXI2upYl
at8UE8BLkWjYCrdVrC1CSyMnEcxfhrOxPkTjsIICBXpwGSc3SWYjHHjvNHtBQo3S7KQcczp1oqHj
hnemq8EL0uSTgesa4w74cBV8VmM8N0W2Culm2PFtNp4aGYF54LjcDDRWexXHsJOjt3d4jilGiuRB
ymrIRBpeDHWT9vZ1YDg3nbVHvpUhey6jXQ/RvBxWZm0eWwZoq3mUUjyBCV7RqPHkElhzzNIK4hZt
E9SzaZgsU/E4GLyfLTIdEkc67R1io6vKGLBG3SuNlwp1qxjuxZCv5cii93qd2GAz7Q3iIEUkbhuS
HTmbH7tkV0yXClOYEj00Lar4+MUx9U1ZmsgN641jyVTnukWBlTM1uoUk89Jh+Lk0s+si4TEejIWN
rl92NqNz9C3i2hoLYnThduLOVlBvorH3iiR8l+N0F4Q3Gf113qV5QuwNBFDWg97nDJH5chLBg0+3
SyALzpzsaAbPdoAUngdOoJ/ryYdZjIiGSl5R2b6PUXrkROgUyXRlVvJdhiZ+zLAXDznjcuw8ZxIj
Yjgk9TodTM8Ug1sb1J6NuniqO3PbyQdEqSG0GBgPWIchkJr5Sov2ontV6mOUHlX5ye6HVVwwKw80
JZsZmdvvVZ1p/8coqm1TauskPqE1XI5+fmQH4OrcN9Jg6uTGKGEyYwMUDvpaQfPIzzaK5Rxr9djV
rxUd+aB3BfB6U8AxDMrlaG+NelhU1p2wn6kteXHUeZV5b2QfmnnTxU/khnk6VpKARUebv1r4GCaS
d9TGuq7jq7IhLiW4iev7LFrxRq17n6MZaXQMkvGqJxMsknZJb6GlYwRGgwtb1aXjghHPqBZJ3OAJ
tndNLrt9hngga+JlG5/8Quy7HJ8GWhwTmXeFdtNkZcJmynScJ388yUmODhcBSxDeBtMNp+HJiI5k
u3vVOv9Qy9eSftdHa0FNGCvVEPXbVNpZPjVh55jQQioRsc+4lGy03tqCGad7L/DmRWO6ytrhICys
bg7vb/XoO8p2COmyNig7JR7WVJbxy/gLgybdHGkrRQNL4Z6F2slovyPofcK0sM4ZbyHhiT6GmH7v
jBeiUbyIsbmpcYZXH3ofr3OWVgKhS1TnhEBhZ8c/QPrvMjAltw/xvkUfk5qdEp/Jzb+ps8zLjIB1
nuoVvJ5xQd3R3oq2Q3SF4T0Sbh1Km7otUIU7eDVvnBRlaF6sTIGoCmHw1ytb3fhkyfyzpvrL/rUQ
YZuUYUelt0OvmOJ6B15TXYdqu2mkyosYjHEab3ptXZXTwVaeavsHGtiFmpqeVXSLcMJ7iRGrROUx
xAaO7EsSRhYTtoh+wkAqLSu93SMrjIbruEyXJch5M7lqc0yrsbpvZi1hyQKVVp/QccVbpZvmt4ly
LQAfTKL37EJbyv7osVf9kWFCdZJpFQVQqWgajNcEpq8KjJzRtscnFokrAxWTNpJBJN91oBktzCSx
f0zDN6S0RtntevMUM0/Ffb4M2EvarXWMExRpVPN9VlYY2OgzFAkxiT3W6WYHKUhZZFWEpXxVY7nv
6U7XiIIYDqb6ear2MH9YCWFXtooHWQJ9TSlxxtC20sGogpNg4BpxAgzNyqmOjnFR156IrtVi2sjx
duS+N7i5/ABVsVRsNDVwEaexLtj55dpPt2rfuKYZehPDmWGh58RsYeuIs5VyqduXOYOyXLULVRSM
4kg+MRJpL3p76rNTiP+MKmwxl6qj6xKhHMQMp3ZWUcIC1F5LJj41TT5E6cUkPTNloMjsPY2VU9md
xpg+abCS/ePE5FlXN/Zke4G6loZFf7KaYzVMC3/utcj7YLpW81tLuTKSeknY8UKnSR61x9Z6bPBl
ptuBYc1kuWwoPMmzLh6eQMJ9n6JnG9hEgu2/ufH7e1m+DoPXrt5H8YOPtzriWch4/jTjogxenRov
FQeOb4s6mhOvWWsw4NpY92lpka/gB/ZViAtnsNAtE4S2bDEi1pl8O6TXBX11i+QBhLZLO1O3jqqs
bNM/Ecq9TJw9QRh2Uq/KEvm9qh5EEW5zdj8+EvEiNVFOcXuckXZBdV80z5l/00R3SubsMAkBBNRu
/aF9lORyn/JKF9bbZA7XHdmfJC8Q8+blBJ811J/a4lYXjBAyRoaw2PmoP7WIC4BbOpKCGwReboNN
tJOZBMbrIvOJKhsWnX8xkt5ZonSrXnzl1KnFosaI4VjwC/Q7A0BtFuGWlZODXt516bodHuNk9Ip2
B65sDgpl2YoKS2dgVLRjzquoldekDi94yfDA42MmuoGX/UWJTy3LC5m779zh7yJ3RPQvtb/X6Aqr
V5RLWO4vVYTEYjoa+iHqhrVtOx4EECHvR+aPTH+OcToMzr1uvytE+plRsQy64mTpwV2OWTsCMwID
RYCB91ofaXzIDJSw/wxge6/5P5UUqMMYrjPlzRfj0h5YBqAKd2t9o4frsa9wsu8Vmpipyd63eUji
AkN0gm6uxdQOhqFr7myp2csFoTFVKNgzm/5mYnldtM1jCCDbdFo8WOFadwAZ0CUy8SB2Ap1nJpYB
roNGr27N1tnC1L/ocfVbI6rW1MtM8GkKxjvFcXsiduJ5K96zFML935pXBub/0L+YXTTAU3x7JQaH
3hzDeIBbGbBANoUrDE0Ve4B+XswRq+dIwypE7psHg2djmrCaXSQf1OJ+oICmpSNGkclNfFbkeDkU
0z6VEzkh8/10xnXebZpuO09Calp9RHq6iX3NxXLu2jWGCP1mpISQUW2SsGRNaeBh+ABZsY1aZNDm
Zhh2TWxfWnqGsTY6ahqQ3BRRYSWWYbCOga7YTXbyFX0tcMIEdXvh69oObtp6DJFO9YS91cNm0u2t
1cr7JuV5ZESyATH3xpOE7cfPGaCaU4DAv66fu9pfWRn65lsye8rRP4y5dZMm/UaxUR4CwvlmOvt9
E+rn3P3rZGaZXAw80/sRYyG+6LB+//rAP3lzv6sAnZUKe6Uze12thr3dijsGswsfTM9gsg7VAEOQ
ETWy/rczRJ/2O7gG1iCmi7lsP0nKZTLYW7mZ7kP7I3aCC8f/+Pqk5u/+3TnNU/ovv7aenAr9vAk2
LNUXCYugWaLcl4X39eF/0t9+d/yzCqOe2F1XpbT0SlnzxCTf9cEuV4kq6j8i6SZoFRrzW6VHaSx2
PXNiO8YXqXVRfRu/+xPI97szUP/6CwGUFybPIL+QOsqEw14dM/wg1RIl2c7vHVwXpEwWlwM5ChFO
54a5KlOZZfKDKPdIXQeoCrYq/1mt/5yiHGIEixIa4/tQWiv93RR9U19kdv3kVp4VLi0zx7/BfLXH
fL+oyNilGocvcYM04obNM+aQfM8CiCiP1M3p+ufRW5UCqlc8eWpuCmaUKdS9CpMac8FSxyo94FtI
c7a/1135pAX6yjDblT7pu7DslqH0pKMQLzT70ike+7JzxyBaZtl9NVlun+CGK7dNc/DH+1xUHnQj
B0esIi7rOHYzoCI1hebKv9Lsnc1oypjmluYB519VPSRyS3kNto3gHDCUMbo3BYagZHKt8glUSOrj
ZtuJDiK37KECaTOLxSM2eUk8hAyUA46jocjmSoLrS81ipgxUbcmq4iUJWSwmCHUBaKQCZ2hoH4U5
bCUdRf9M6lja6cGRl5hY9Qm7YnURFttm9F2DEqFKHWLQsk0MiCthW1AIzPTKVi+TBUA3PKrFeBeL
wqvbcAswFdLWk6WxbI+2SbUrKbERtRQFL9PwkRfBvsToU4Xop3ExQmhRtbXRHxxw1QW5BrTIDtMU
XdRRxGzMup1ZtVdi3pXMCwYc4D12xmDtrwJDgTZlcauxvg5Psa4e8+JDK6pNao9e2s7u/l0Z3kb1
9JT0LH5MfIOmsmTL6ZYRMw42vSa/7ZKjmhwRigJ38uOVM75qmbIc5fhkiXcnfNPV0Ct74HGZReEj
Zq+VLGpVdod8I5UnYZXepJUffZNvhDSxZ3uy9D1Ccuyu4pBp2hKeCRt53YWqtOjM7GrCTN7jN6q7
YdUXPgWk9IDh7WfCeBCmTzbCgjAtlm35mFAgbmd7JSBFa4opI1n7TLkIp6Ng9ViPwZ0hPYxxvXfy
dyvEVWtk3qBVyxFfQds7F3qo7USgvUYaFQiEG478LnUa3mNitRoDbG1J0PpDjG8Lulhbrhz4Gnmm
X8WW/E0f5JNmjnrWfKqSuOOR8XtWHR1Vw5shCD3JRkIS4o6bvlM4fDKWq2fzC7TWXAUi1O9FcpcR
M2w0Bwdb69cj+Sd7vHM8tzPlbFJYSe0LeRMHBOYN43f7x9+PW+rZFGEFSqRT2e33Q3NsuxtmgG8O
/El365yJazpa0ecWlfIWPETnT5DBgMgRdpzL301vnzQbzgm5hpWnTTIZ3FicHGUiyBA0KZftYpAl
UXwXyusxtxlnItfRbffrO/HZbT4b5/NJka1x/ll1+KJZ88oQTx8IgK+P/slFO4fl2kkYZlPLfQ4M
mSTy/aAKDKhA6PofX3/Bz4f+NxPyOTk39gVKWkNjBjTHeaTeRnV0kZT6qxJQpCeaN2JkFcqb1Q1s
b9OLzH+0a7YkcxIehjsoS15bAg4Lxk1SsqOVi1fHzLYCvyXNu1XdKcs4Tvc5q+lvzvizuzwjXn9Z
JMnmGMh+OdBqxGFohrQVzOLQpzdJ+NSXj8EgoKwFTxNILh3oh5PA9LEkkGZiIfWoukqsnQ1mJLuQ
aSm95NJbDAT+63P77LU8E8M1fqxAl7OpJaI7ZBIZqQ9+fWRjfv9+d5/mweyXX12xD1ZanSdB5PFV
ZozrKguWjui3qjmuC2xpklIumiL1ANdD+YHGkRf3DgYhhaJ2kG/suHdj81mJUVIW2o5u08IP0aTG
bmG9BjEjd3JTzaASypqKwjKDTFAZh3APCypowGnJIN38ZNPYYqmFT4n/khjlEn/cphyT+2IcNgly
4zS60mjm58Ssts6z7+tu46zzCPTDNLzqg34iNZoqgfbNVfns9TgbycfECYMKJP9eSQuKIKk7AAwm
7I1O7r/16//5NvxX8F5c/Z9L3PzrH/z3W1GOdRSE4uw//3WM3uqiKT7EP+Y/+7//7K9/9K+Llw7j
e3H+b/7yJxz539/svYiXv/wHvrJIjNftez2e8KOn4ufhOcf5X/7/fvgf7z+PcjuW7//821vR5mI+
GhDN/G///mj7A7vAvFr9z1+P/+8PL14y/g5nUDBOjXj533/0/tKIf/7Nlv+uqo6BDk6Rbc2xZ1lE
/z5/Yjp/V03d0Q3H1mzbtOaBKy9qEf7zb7rGRyaKLv7mfz5qinb+SHP+rlCG1SxFVQwW8SzH/+fk
/nKD/t8N+4+8za6KKBeYHzRFUf/yspiObWk2SSga32crqn2ePzBKeULDQw83TV3neMWjaVpGfiqt
/VZVac80BmX6lHzgQUztJiF0a2tZbAPjopJwv+flHt15+iMtVekyDZroSvGTGzNUphokqFQtRVwp
W5GqPQUHsxUYGZP6g0IapdKkVnzPoJHx3nV4mhdGl0mrts302yQnXcQdmrAL3Gyo6nU2aPeVPZas
YOekCWvIcwTBRhTPb1yuPwa6478plSPt4s6uYbA0eB84oOSDX567xKaBw7UDz5cVwUZWGntF1+zC
KkIyKgphqA9lFOvvShQF6wZnPPzMrNhiihy2FbFyhLaHcrycGsu8zmiuAV1Tp2WdWc1DGHUNlVhQ
/rbZf3ROWTO0dGm5kQ0V23SiBTI7mFYOb+e5dycXGqUF0VdvTZaZXm2lPh2W8HIM2YQ4GDUiL6Aw
pQvxGtU0Y4O0nDwewBBbZBytrAIqSmPGq9YCI6iNtPhSdjZR1i3iAHyC9NZU2aVtQxyojLR9llIa
J3GLVNouib1u+wASTGJcRNNR0TdBbb73QmDJj5UT1YPn0oofS+Fb7OIz6lgZnY5QZRnSophV51IW
NN7llMMVzfGFLiarfqU07IatuajILcYeUaRPUUQbbKptoMKAMYxSq5cG3p4kz/a1WYgbK6nGe120
28TBiqXiskVUTEGKq9gvdRn1u0mvV7ajXWgG+i7Pgx/9HNcb04tOWt9ws4oxOoZmkqwbOvqHKp6L
oWPPCFxMM8oLOAkqECiMrdoUG2EbLy1YZKXC/WE2Dp3lDJCRpgGYbDPm5D58pNd3TyoKOZGVxGO4
CDPATbLG3OkrLjw0qBNmk+AVUWgRyGEjLSFAsK+oYb27zBDqW2nLRH1J2JmQpVCU764lQRckoYcQ
E5dCAErkyTr5O3or2ISmdcsGCHTNHHVWgP6h/OcbmX3byGmE+5TNJEX406SG2UqBFnSvV338loYw
go0eTIxcwSJ0arVdSYZvBSA8I40gmvYUmdqc363ZkOqcbhVLc2JgkoXkMWvGkanqxuzV8VHD2Ash
YKCYli+MEUqeb5jV1kCDcmGrc5hLgxSlDbTsQRgnIySl1qoFlv3UpImbTiCjbMMinRmUzlXJJ8sy
6autpicaHNbMBnMhdfUdReFF3LWZp8vAgZRMoSlolu2ujhXlw/K7YBvTeG5lq90UdhNcyqE8eLRn
2OCICFWJSOLrUq7KnaoXk2v3jvYiWTGinXJgoaccCGDPNwlFuz6gSFBZzkgmfWUeEc8FK8MvN2nO
EGIN9dEoUtqdsZDv8rpFzJBVzYsByCxODTdNQBUrDmQIrXXpYF/U8ijgpVgbCfxgRfkqGaWAtwQA
qA1hewHGN82zj0YiOUQLSOKueKqMDmJvIPd38UgYfFl5DDnjljMdjr1TPERAA4bIji/TuHoKNH5O
Vne7hs2V0nIhg06lANHRBxp2If3QvEW2kR4my78eekpMI7XLFvxgEN4TC24sqqynRq4AjInD52ig
ENeHdrHI0vI+Ik5YM9OdMPN3KaQOvggjMzk6wzRt0hGgWcrg7HTUXBz5yTSrgPJyFJ+0yNW7XuF1
t4TkKnXsCVk6+lmsHDo2anuJiZ92FRmpkD/9qdW8jDoMNemEJ36G1AfZUUwseAAQjioeQrgj2VpC
QwcmxqJmAzJQtXOAQ0buCghF8jSEG1m+lQR4W6WVkbmr0U6rp8dSpguXi6RlCQcEoBkNTAntg5kn
tJVS1D06kF4FhpqdymxM9STaS7k50VBrnpKqeRolUbkNY4tHc+IitlUQumM3uFqk09Xrg5OGYm7T
6nV1OVnBvoB3G4YwMALHxqERNQ9ZnJQkq9bXg0xEyzwg+oAsREnjyR53g2ytaZMsFds+SnHmgkJh
mnHMy7gjdSlJVNKuyUUa+ZJVabYxwINW7LKKV8hJntW0j3jnqmVddqOX+KV4HmdCqm4rHxTAtedB
UjBssM8wK5DJctM9OgptEoIpn+0sXNqSz3ajzeVHaFa13lCUQQDIAxyWJ0OBbJ7vTPHROENzz9vB
QBiZ4HkslSoPDUC69s2WKkKwNpp+HciOz9xWXYBPviJxx8uz0r8rHO3OYldAl590E9Wg+hR3mvXg
y/1+apIRwURANLW0J/4dbZzWwwKv4BJXbQd3EohjU1aUjorIuMvqQb/ShE79pCb9SY9JnCRkYqmT
W9+PKtCURDwiPkkQSQmhr0Pf2namuQz1VMw3DyOOlUAFBymmRlOvu8FEI6wg+CCqYBpFCUi4lPyO
JMpBdkegQAwyMV0lQO4wQ1DssiQ4AFRRHqcnrScuuR41XP0N3IWxeE3K6rl1eq/qqK10IWWxIaTV
Ggb1RW7B9VW1y1HSYi9IUtb9PgpGq6EdYijgGG2IjTDVw3IEB2x29B1LG+0LjU3hZ4rn02mqqgIW
nCJ1oHWru1KJN0ogIJE2lXUsSkuFJgE8ECgK5bIaaG1RI81QGG3haSoAI3P1FABXPPg9GJxACFwK
vplvJpD595VWTeswbJcmqBwR9ILNirVRZ3DZpI5wEVrHLZt4pfX6MijsaGm2EQIZc3IusT54BT3V
vHS6nalnUHoaAJdSMm0KJVvDCTaXaW+sJuBb0tyORxPIcgAzyiLpgLM2gb8e6nyVBEUPXHJqPF3I
D6XR0rFRq7Va2Itk1JTVYDIzqTawDj269dtJX7CEO0oOXqMiaCtX0w3blbsZtF2IctmZAE8Zq2kI
+mKTQxoXtgnpRhbXUQjaWpQ5zBzgfXqC4MrO4UzrZDIXyqVvBwmSDdYPloPoMIl8JMGMxmnFBtOf
2UiNfFNLw8E0SEKQFOVCDQroQ3nlHMoABHyQyA+FgnQPJgAtTHhPNP9HuuWsR46Q254Zey8igI02
GjYs+8HW6lks9O0I0sfqbv2cKSuD99Sx2t/iK4EV3oWnNFSX1tTq1CYi1CvoLDO63IG8hWdVE3RI
H5F6jPIQBFXtDkV9zzuzUcA8dlmqekrdx++xbIhVFEag6fTY98wRwiIEl9fWKorTFFbXjcJl02lO
LRtWWIpDqVPKGHwptNjSDQvS3gUoSDgd1As9gcgdhB+F1CrXWNKYybr8KNJqO82sf53mpF82P5c9
yFiENK7kLK1XCokCqz6n5hxm7+bUimUbOhtosXDRVBvzk1/DSWnVleYM4UtvmTrMYILv8rQgHZsk
zW5jqgUb3lKenhs10hdGOBB7D2+cTDV5PBC7m7Eo5rGa7Fy5cyrzTfPVZl0ZQkZVEVmsIHP6h7U8
8IhIgbiRa18LF5qTj5dVVz8ZVTb0XpnAydWNwoKp6YMv0pPyKlLsYROb05oF2FYo1Y1ljQeyX6Sl
3sXVTRbpHURhm/C1GGBoXRj5gbLERHKEEqNpgRralAFo7LSZNsaoANATlfou4oxm2+jUzc4wi93Y
KR+NrcH3LugMlAG9QWBEfvVsRIV/VZRpuTQKQkQzKnyb1PjQemaNUNeubHsEQ43YcqqQohoFaWDz
3sTMkcNRfxALLna3SnX1NWyyjRMM9KAze22xprbiBLHiCCDBT8x9LslUyA0nW1YpLX/VQp3XRRdm
nzPcZNp7WAOyY4+4oWtUb2Vb0q+k1qBgfdU5WniUyqxcCiuNr2NYnuBfef6N8WRH2m3L5T4ajsz/
ymdbfnHQ4ehW+0PxSyg9Lfz6Khn/m7ozWXIcudL1q/QDFNoAOBzDlnOQjGAwxszYwDIjMh2OeXJM
T98fpba+1WWSya52rYVMqrRicgDg5/zj25J2P9swfeqUeHAahTI/wGMaB7eYeJ8ijrRuSY0JSoYO
RG9roGzY7zHDFDk7cjwKppjHJTTLRZXDQsCSSk5SRYJoYmZ7MFCaPZCJPpjR2TVj8zuOIMMdgrQX
YsBD6hFU1jKpcZ6TcjBS/ZWY298htipPqvsRjPmbiBH/kjE5vLA3EtpXoUlnkTW/dWDil7hSCKeG
cvwSukZ/GIXjg1vbpG+R0pT/VG3snhOqFupt6Zt4OzfaMHkN9TdSPElMjl3xqSUqDvxTaABTxpeh
tq513rt3i852VZtHhHClKwPn4AMZdp5HKJHkJ8jc/C2xLb3Phkjz1Ki/e86yptZ82cjY4ay7JeoV
aU0fc2QkXGu6EDYZQkmLW5BhMZLKN5MyWqe7fibzMDTucM7gsswAccVdZxBXqHqHZacmcH3axClP
zzImdyzQ3WfvLemK8McN6vIFaBZ1WZPC8jko9MgeaiAyRvt+GZyHvNJEnZE8XluFf5RK1QRukmZH
FGGaEQimAlwfsk1I043MvUuwRkg8USTGeduo5Xu5dF26ws3cXADJoiNitW09Cu89HNNn6UXFnWcy
wd43OndjMf8skhs8qLryK4vbZ0kWbtAIDmsqJBT/aqTQeeIx8R7wNrMY3KUIel1kCxn5Wvm9Lmty
vnz3x0jI9FYmZBK34UEkwwMr6rJe8vZXW0Q7qhAIr3JviyVAAEg1WbTBRkV0XoxOoCjRjn0IJuVu
WEGbjSkJDSizDiWUSdZJs8iTV9Dn0NmUtZNlGO6kof5jri9VX+5yvs3n2gdAKVz/YEKPoP+luCv9
4mRLpphxkdMxTiy5bi07fpeuba2GkeRzIvagsiohKSPpe/E4zQjtnUGFR9FHLJf2Et2nhk0zq0SD
Fme+doEYv7oy9TdNQOD6VEfOcwRLzkP1tiP4ysx6Rwxfu1VUlq7g5BDXRTWKxzgP8i3o1XCeGrd+
IeiyP9tkJd66XhB1ZLTpPLkxRu9sScYd2yT5z1FW3oV4wAh0XOKNGZwQs3s6ms8uWTBIeO7errMf
uUUK8Ab7BPeuE6AaifvhuW6XkLxvn7ZSu2dIEfnOTVAKElCXn+Y5exdyeOxrxC/0viEUdob2uQnq
8yAShl7uYRQODgsHVWHh1grG6CSH5jgYBKW1jWI5m6p6T5XZLc2rT3f2FALtjo5+i+k12bhVZe2N
bw9fXspMs63h7IJJfCjBqdrkfN8MAWyuTuK++3nOuNn4Wb2p84jsFl1+TLHaRzFS7rBGiZ6ZY+Cj
QZajdljZDbL1zqpwBpgYH4CljsU0RRvlUZhqLUX4NjfzezIxqOW5X0Fp0lEoBTd3ZKyPqeakKWr3
pZr7U+9m5d60ADOIoKD74+reXbgzbccngRVEp6QdkJUfzwxLqrWba1+/djzUwrZxOVbLnOaGr8Gn
AbKhAISUt7C8s1PUY3R81yTnua+2qdEPKxduOURgBoQ539lOdD92HASJmFyaSFx6Rhyffb6/BQvE
KPTC2SvPlVN960i12M0JkTZOYuxV4DRiv8z12eW4cVPan0qvcHmaRA+VbxewyMVPSlqKHaQpCfaK
QSoNsqPVRajDDT6uRer7erQ+kYNd4b9/EWC9szP1gtA3eWtxJGycBv+C9IuRNjDiv+1JPea2jN7C
wee4H/PxhoIVq9nCBVVNifVVOVihwlC+BsHkwFDDa1d2sFNpeBKFv1uo4aYgI5k3s5edipzQ5kin
zDpKPTuDeymqCSF0kmxN5zwxpyYrXAT2qfbDt6YDp5w0a7FALpdqXKKexiUfPhI98q3pJpTg8x0n
/4Ppu+3U+TvZkFfg4sj3uZFdlA5B6K69JTvAir3EeXvzzvhTQ1OB/RQ06OkkznfbL0kbGTgouMUT
9lnBiKYwYEWNSn7EGE1iRuIp3elcq+8qMVhtumReAa2oXSc6ZrKeoMjFJ401X54c7AU/Ymw698tc
bhL+x7EZ7QABl/XmgI/+qivOnd4UR9nf8ltraKNG0HAQZ18FMeesgQ5C8JkNbEDFOspta/I3k9J4
kZblLy9B5TfGikIBK1fklnm7srdKWHxF5GwaBrfhU291ZDhFXNE/THIK6DERzr4Ippe6AKMsu3Z4
5yNW5AF738B4eXelAmcIUFWjdiz3MY6LnduGya9yHp+IoKFZeeIACwZrd/tGNg2AwapzART6ZXgZ
a4Aqu2UdyAzcemWmEWQOaLPWN4PXXF4EvzcI1fzkCjT2IHvDXjjRPivbL5CYZOvkqBSE7IdtxGqz
lqUDDDxmw0fD45BE9epFtt6d35VPaVBf82HG9zYHzdXN+JWj2Xsv5unRisFqBm2sTTIKgrQnSDcz
esWTKbT7pMfb47PUe2+Mv1e1ujdcv6tcWE8mTtxT8LcY0KU/9gFGdWoO7sZbWe0YW+torlqCmqfV
3GmcLjZOn8QZju3QbyW39aulkuAnOZjoSVQOzicAWz0TnXHCtZexZGpfyvZA3NNPs8TrknI3pzIB
vi3OTzc6osFZVnWhP8CPX0sx/eYRj2AvipuHqhywwWTotD0SDQM/QOdaT9fSxZWnVUw68BjcqrRq
iwhkcJRtm0bTQWamP1hgwZpoVzbMeXxsiuo0dGm/mdRYsEkQzxkVdXWH66bI9FEmGC+8yprhyjBe
OcHCVMTDfqViwKYsPiehQMgs07W0uoWY0OYDbWKzLeR0x0iL2wt24MgnHB5itmfZgVa3bnxbhYj7
5wMqNpXqKe+XHgtaaTGhN+OrFdfmFFXLUQ1xdqrCQj0wKHbAy9lrMgIjJtIdNlE0BS9dy2VjZRZh
mH276xDg6CH6WMZcPbpC7uNGIg3zcPM1C7Y190cS9I/uPP+OmHInvUTbkmzsBoYGkh8Ywwd+/o2T
79q1uJiANKNb/Citsyg1FcGw3W/PBNEmtvhe2de7jejsp95zL9Uy2jvMgXpn+06OzYdZbIAJx7sZ
Q/KimwqklW+6RiAoD2Ex3PmpR+Hi++O8iajaIK2yR3VQyyTbaNsjxD1GC6DcBnMKjycvu6WFNu25
DcjplVnPA260eEJ0Fd4qOs6UstcBSbeXjFZcEFehd9WIpyb43gdVfS4bEibSihThadohrwPeZg59
JjK2flQJ5TdNzAJTFIm55K0+2V59A7rYZNLyhnq5yKUL85y7ASm+w3aqAMmZo4hXLG4p31W1r+Pu
WFJty3kOcpfxZLLNNfAvieOrrdPZalcGDQr5Kp1WnhKPVtMWp8hEy87XICBNGWw1c7FrdRNlO+5y
9BwGMVgNf2fx+puehhZPmPsusu7YUUFZ5PyrFOkv0frhKnezK+dlflfUal/T/6XzoDmEA3nu4i1M
XPs3uFrG2hBmW5Y//Ss01veYMQiVuePdtQnC3i6mOr4bmBgyTQWqdbWkqvcibSgcwJVYL8ichzqg
yv2SBsFBmIo4VyoqJBh735OnbamABcLR5b5GtUeYpL5vkcNdeIor2DY7ObgSW4oE/Ds4pdL2HmNV
B+j0rUxddTSAOFyGk3it2eAxMqUnv/IJV26WXRo28BB935xZLz79XDwrDaHG1/pMD8GGIc0hKCZT
KbUUCeVTidMPa8g0CmNnKhxCFLpJknSENpf7pBoZqUwa/yj62d/O9UC/fcSF5jpuf3AivGHE8LRv
2DBv9o/Ra57t2ZgXKNRznZqL2+vgF+vlU1Mszr3pR108yKbvGOVkkv7QrryrGJ2mG5s5V+pcKjTv
M52VWyZNghBiSe2gnnBILXpu9/GNKmiKHK+lavAD2p9ePufbKS0KwP7hAFNAR2PjPddxewKeXHh8
mr2Meh6oVSB/WJ79ENAYYTvnEJ2OV4TW3dTkbCdtCQE0ZDZKuXj6STPsso2n5Zu7lNSZ3EoZy4Jn
gQHD1QNYWNI8Oa7odnVBVU+OLSIDKx1FsA770N5mtThE2atOqWtcrCeeibRINPOw7pR6KV3unSml
EiZzBsqiwv5Lh3HPricIiPI9FtYh3Q0G91jvYiFxCwKusRO2zgTFq2ATrPQxS6XZ1NbwPGRETwmj
tnVckLRfoZdD/21HwwXn14bV18UgkNHWlcawHmr5DBnbjir/dPqWeqq+ldhZqDgDp64pA8isvWUV
1sPcy92w6PumnIiLHSETPKtSFVptaVapGcK7rLXExo+XB20P7b6aPP550sfUAUYkajFEEbRm7wrZ
PMSo4G0b4M6ZcdJZXfhiKvjH2fMpU0j1fNWdn+F2pkewi1p5TOgXbB1C5W3RqG3CgUZ00bCrgsfa
tMehcq89jC9yfO1uO+C9lbPQ1DMbDFitU9xncfRQh+4lM+DayZBullvy1aA2XoeFZxRRhvhjOTij
wIFbIw1B+o0e3QWiWpIFJMESRC95oXiObdffTH2EX23mZqcsEohRbzLPuWe7v5W4+AefHYbnjTH0
Bc7OWZTid9G5QBYYDm0M7E3hR7vYVDFlguFC9QTdP4xAprk5ck2yrxgSvZUORndH6KVH++Hk3JUx
gw70UzzTTQpHuHGKPHvs09rahE3qvkLAnlTm7vwJn22QPnJkImShVThui+lcIdOlo0kHVU6/Scft
P1v2nl2Ej+uV24KirO+uNO6zVBRT1sv4KO1J48n0wm6bVW2q1r1y5F5Hw7hqBlLQcfnT+JKiMsOg
rS+Jixup9DDZp5PnPsZjPX+0Pvt7V8f2KbSKNxDbGtcFqHBiBfokdJLAPY3JZliSp4y+9M3kxz9c
4twdhpOx/MYvu46opBplmWzTcSh4CzC02rymHG2jm26RpYHIFPLApHmmqAtKwBwt9O0qovAp7khK
hyK91HH+NHdT/dQYG0CjYF3qp32VAULkVEdSWZLa6Xefc8mmSyNfpks0ZwS4GgrL1qQYfxrxw/gN
tLLOqJ8SUQq7+Sm9h4lxapDBrpmXa1iDDqSpOBLIthwih/iJpBnuQ7RyOGV1FuwS0d3LFIEbLmu0
s/1Gg3A96cr9Cp1mvLcmLF1/e8vZ/BXR7jh43SZv2U+XquWJZMbHOM4THuXDusbOMljJZz1W78o/
lPOwd1R8C6HFjey43+OoQTwbjXfLXFWMfM4Y7XK+BugH8hNmBwQwGiAobKtfZ551F2VVsydrfKBC
MoOdzaPvhTU+tU29tRrvIZ9o0PA8cGyUNG2dHXVfbselekrHmFDo2ESkX4sj9Zb8WnMsTq2A5Kia
Cznv1f5vUGtRh6CVkXz0GgndZNJiW9rS2gSub28iu+HRGqGZKnRo3uZyjDb+GHn8/7h8G22MhbG0
6MV0AmJX+/vJIPby889Rimvd03OUNtQulhJDtJWFbPYd2erJMM144/SxXwATg1vfV56UDJzIs1JJ
cxm2qgMEQ78N24qFu6mC++CWEGHbHdVLQakB6+jl+CozQt27VrU7gUjhZRkTOlf9toruuqYisSCa
xhBJYSPePXdCSTH7g9orx7Xuh7+xEbnM/ZSmj5kfjfyQ4nvqoFeZDGF8OKr8h9ZD5LHXTsOFVFhv
Xq6D6xwH5X3aASnuUp/VeqKHi6Rpt38oZZ+clfGtx2hwu+95GshLW03RVzyQ0L1apjE7AzbYu3gJ
oSzmhg6VVZ1VvC8qZ+4gH2PyzxNx6nQc4q6bYu+lG2S1d4aJ2gcryLYBZajrQlI1GYxEecy2zL48
fxnXhNmD4jRuV+6pfSNOM4+ScW/0MD4YQeWvzWW3c4T2L3ldim+KJKaVsMf6IZAoqouglZ/TpM+T
cIZPQNtsPcfJLYz7Wtj1oZmcB1k16Zlvqz73ZSU+bGe2H5cB0XzviGpb6YGxhoquVFkFzntshzrL
lv089/1KNrN8EqFxvqi8s7dOidcRz87MsEcauU+78sxye45z/z2S/RuKARcaNd55emx2xBZ5P2uv
ugvsezua7meiula4d9OPVOLnyoJHORXPpTW9D7SFrSaZUM9QM/RHXn0jWP2nOAdyTPkPFXpDbv8u
1aguZdrwIYcpPkftkOErDan8iSJA0gm1zS7ODYO1/dpR/zVuOuoUsVppXFR1R+cG2WbrOW0GWBI8
6YfGwchW+GwilFCeKPU92W5I86XposcKHausOLqERZlTNd5uqw7OF+3WF/4figFlhj7GRWjAQbBJ
4So/tMs6O0zDyB7X9Vs3S8U1pOJtjWy/WOs+PRhN1DwSLHI5Bs8n8YANAqmDw+gfBs5LUuUDHdi3
Sh2ex7ABru5S2LhQ/0oaQuuJgXL6A84eUO6yTQFu/j5Wy01HZMf3AW03qpAa7kB6nwN+iqCQxSG8
QS0JgZVHP7DKDeQa+7Ad5sexhwgLWjDdok/GI9I0627I5vC9aQdDInQDTR3M2MSzoLjaIsTh6xXW
/NBOtxaTEM4CzHheLR0Ts1r8eU2oAmuk6duS5kfjlp8qq4utsZrhFIxUs9UUPO3zUng3Db3eht1s
vy+L/OJY+ghEdNfoUZ5BHzjmG2H5P2atwlNLhxYH2lzeA+758Ju5PluTkujMm+m5Ao7m540skAbP
eSWqjE4ewNnhPJi6+kpn2vucIMTb1/d+z6nc4lM1PG1KC7NALYg6GOLYfKV9gknfN+YbSliZbLza
zOTCxAq83h2XeNioOg5esBmPB21afQCuSjeBolQ2H9urQy7SqeHGv5ucuSKFI5KnMhjbc6Q9xEZS
xtlOdMV0n9ml9ZV0aLXazKifBMHZBxLXRzg9mxQaO+g11R1jTBpH4ja3xrli2ObdFF8SryQd3cLi
X2YhXXM9xb4LchEWrfziaH75vr6nFtBsWa6Dt8FRtykwwBCdAdAUflxTENigYPHRu3hB4zzPTpHc
yb7ooajYb1aTv9SXEuDkYPJ5QRc2jPSSCfUjr+mY0k6JWi4b6zuZevk7+rtm7fV0htuB/Oos6kFk
3dT3Nsk9J4dC4VcvN2OwCRVFwoFJLgiz7NvsN1dwnYEa7krVjz8DU9YvtFpMlMrP41ph4Bhrfm/H
xkG9iPxxifTwXREz/duuewe5ncyLg2hccy8Q7wA02MnwTXchmTu+FWVrx0mAlEvzO8GK+UCWub0F
xJ22aYtgjsje9Mn1xIA1p0AkMg3pdcglq2SfFZR+God9X41ZfHVHHkWdza2NnNk5c3+RkhLSZJ0t
YF4zoRh3wvQ0XWiV84t1U8gniNR3qw/m+zIKkIWBkWCQajXR5i1W9V601GLgHnclRvhwbC0GQhJq
kyHmc+fELTZWMF1JFxjerEYXV16JIs5e+z+lj60Onkh7dDe1hfOKSiAFdSw8eUlC/zEJuncv7XNq
ckNvk/sJNrAqjA6JccInG7Ss3Vu2m12SJRruyU9bPvrCQPlmS/E9GuhgUpmIHvwMHUXgLP2m65D5
tH5q70TWFg91VflAYURdDbYP/hf01RmbuL+qBGpynVYxSjn6NEWYSyRINQ2vsRsAIpjiGscWRldF
UmfqlDAISxU8OHmnsUj30XZs4n6bUiMxcTysjZmTc+eEXFfTQGPVFGZHJ4djW5GpoS6NrscPJSdQ
wbnB7952ffRziKf4uVBuiylxyIkma6JPRY787yynEGMSc3zp5NSMW5iv/ACjEKF3VzUFnWlzG4bC
ML+2vGWifMs6/yqWQb9ZEHRY425qwqjNHqyke0sjO6KeLQ9+pGaq1reFZhu3Da3zsVNNZ+GQAFWg
w/liMqkvs8CYRlUi/8yu/d1o8ayPHIvOXTloe5XS3IZdbPIdFxUuSit22jq8x+ToHSpXUNYqhv53
6Tnebsa/fNdXYHQ8AnkLQaLqQ1FqfTEDMSalLjoCEXIAUgfhXo7o9sLymuiDBQpFT6prgifl8PTq
CrffpX0UAK/NjHK6AlEckqqsjwORI4CgnXBY/6v+qydDl353ChNPNU3r6wEU/G6x/JtdA3nepCyC
wB1rWYlSyqOf18RvTRQGzdFizt4QE97RGDlA1vXe1hpr+xtxGfMW1gzqrbuKVgHks8JaXD0bRRxE
Ez47s1AXmaXLy+xjeeoSahrXvfRuOryyuM65h25zKJ1TCtOw7WvUeJ4FNq+d3NpVauxOzjAmj3hL
xCaKb255OyRxLS6bQ5a3db9yJqlOhQSah07GAd/D/JSmGt+1O1GnN+KfhtxD8aTt8kukfnid56D4
nGqU4Osgvz1qPYCUrrC/Ujm6AHZFOO8Zc9udVZa/59GUZFOnZU8SRh5Vn+7gWxsJPbvxfIFGRQ75
t0435eMsTfOT5R+lDHJCVbt3tv6sRn9dCTRR85Slv50e22NlDTMlZH7TrSo/aq4B0sDbNTVS85QP
/kMaP3ZajeCxgg5sFSM5hB22X1NIZX6a3opeYPXQ1tZ2sZ1HRDS+H0ubMsJY/yqE2zG7O3J51ig2
19lcTF+1QJTg0MnwE+w3eYL6ARheqhKVVWW9a8PDlt6gBHEJ2UaTSzgsHKz/kBXkJwOjt7/s0XVf
VTGanWry8DwXhqHCr5aTRF1ARQlFSlbVouSxIXVWY8kjBBpcA6ikVXa1+IRHdBkkXJMD80gy+fKk
rNDfGTHdkhJuvbRRW9Bpaym5UaGgfXcmPswpqCQaUaz5EG89F+4weRwrVssOlF6nSWwsQsmfZs0Q
jEwo5SMjrSPyqiHs3kMrfhoVPXhjHtSPMesvLeW5Q1OjMKCiXCHUsaeueXY1mOiqGjt5pQNMbLt2
Nq8WvXWvnu6z/bDU8LMy6cESpvrW8kk6GUr27ujVbfmJB4f8jrkv2Bnp/yrdJeNYaKLXtjD+lxUz
BcfNTNZ44mxzXnCjCFs5Md8h77c6h7QdC1iILSEhYUdaW1UAyCQBDbjUoXIlF6H8hnaJoD4rrp6c
fCmAPtPbwDkVWP9D0u9UmFlXIjP0dgyQ56m8yp/svvkIO6S288JYFyiyI7n5SYSPqwkqpdfndHGC
58q7UZutfSPyu5r2SwImXXapVO5EPqbfVOcfHaog7tlT0rOsLf/7UNfpZsh6/QuB10SkCKPS3TwF
M5FEjoWSuL81vSkQ0Me0RPOEUMA653mcA5SLLj1o3VcP1YCYZSWjpUBsgNme/jfgMCbmzv3u9X7y
mcS0igkdqJ/WPAHX9axRSa7jXRgiMvK41dqj5wJpAvWO6ptoUETJMizuwyps73Tc2NxygUiogVCi
O0QWaPzEurcai4INyU/8C72v+SaM8+xWRGt7VG2GNpI2zemHjeSVksz6wwLHewqipD35HWLgIpMz
alaXbjtSX2quwSZ8cWpgJks70AX8KUaBKMovaZx3UOctJEoIcP2Sw+NMEDROMBzNWJQu+FkvNt04
Fdt09hDsNUqVe6F7cE0EC5As6ejkr0ap78HCwrxbIol/OJPAOtTpBfeLhIBdl24RbrJqdkhFJPR7
XfmJPHOx0yhJeNLjVNQOH55dc2VVBXtISKwMkpIUy7Udm3Dbu613HAa/e4356KRvwyF6DbljgMk0
PtQGobFAo7kpG+KDOvwqz0KTlxOGiHQngy88aAK9b8bimdDIiyut+GRGLbZTGC8nQu+L93qR8Toh
2mudBACFXeoGmxH/IiqCPkPGVtY/TNoY4m3m8Mbhu+mhtWW3dSad7qoSdVYG7vOSSy8hdgezY+wn
9WayYnlxeovYHkTDp1nz0nMyuzuzoMZOOrJTliBhN1wQsRbAStb0ohikT7VjWauiE+6rF9W02wK3
PaqwielIjapnyiGLr2rAjUTi5KDvPelA9XYoiAjjKf0bBeWheVqU/SGQKF2KNsaM6XBi+LaU19Qh
Og8k3/5Iu3E4ewSWEApr7EuoaBblGi8uIuoJ0mqn9F2kqt91iGtoQS/0ZWS2OELfgzq7LRHMgo2N
swNWnUBfvQUgCLdlJoNLNFIons6ueqE2fH6vaxDsWfjxmXSxeZc2fviVa0mOGJrjX2MZDiuFAmft
L6JkgfKKXZTjOVrlqvAfxNwFH36b4/X0MsJGm1lH5EoS04xDMEhetSoWC6QWXNgaUejOkvIaWAdx
ByIcf7ejNL8qEU60Wab62+JnBWE4wfJTNaJC1OD1p9Qag0NX3sRW3kJ3ah0O9spYAIm25o1b0ko/
C+SqLzLMzXmoHfI+K1EfdbkwBQhOQ2uy8NgEjrfBxzEhlccSzvrX/xqTKT2Nnkk/xyFX2ylrEQF5
UkaEExvNM72LCNFbRMrCbdDk/SxaQm9XnuvgC4hADGvOtB9OHtHoq7MnBkCi/0bZE0uXV5+I0rtT
ZkjTiXXgd0j7uE85ZUO7WfXRkPygWXPYJxEPsqgLqx0QXX8MgZPWPE5hqGMMBR22l3VJn+Eu8ycS
C3GpfDDKJ78iVI2vLurXZG8VkTzaoeKAihqYhpsnKULQV6gXlY7w971jRQd6Ur3NTB7XXgReCDE4
ToS7ttX95GK2mdqFBJmAYMF9fAvik4W8s+asdTmtln7LIhI8O00Kh4fVTJG7+aNzI++tdvz+MBlH
kBmrkxdHV6z/E9XsXpwBzjRVguKsVgNfqPGmx5vUmxt+mDPkDgNRd1ouzark6t1jOB/ZH2KKDHIX
Ht2NLxrx428rbEBJeodcB9caMRo1jebadqaFMFfKghMKmUheFdUQ7lyk0PAxUXlwUlXT+9qNDNt0
BR0bblCmIFNkd+1txwJYmY+ybYZPak7jV5VIMjBp2G3OUxA2X623BDtJ5ujOnVq+DJucOIJwwUrc
Gx7cTu3lj2qAX52p2d33okgvYzAI8uQmwpwa0NSXwKT5KgH6PoCdf7mJQ8F0wIMMfIVYBRHHCX5Z
W0fJdrGG4uCmNvVLLrIU9H9NTHRJY7tXESb8mcRB/+o3Jv/G/BKuGztsN3/AWUdtRU/VwcRReyhq
0f9OF9Q36Jp5UBaVh5CutpCaOKPZujY9kZaJl61pCNwEVaGOnmK7O8pQwK47l65Us/xqofcf/Iig
VY6QETrHlD7TYOgIaFWvyF9o+7YpqYSNwCVYwhAXvUcrdwPtQ8c409DZliY/EDnrndvxtkdnGd0U
ai4PaS80q7aCfAmDSb8vQQ13yVUIY8VYdGWSuA97bX7qKJt2RU7p+GxZBFv0iJK3dQDTPgnkjKlo
zLloENuHiMjo6OUG6Xqln4vJ+ubnTJJ9m7tHEu+TY6Xb7nVakgnHRuFdFVahY9l6Fe2fPXmN6Zxc
/xD9wE7uBfrQLdS9iMaKdrUMwp3wQax0jcY3dV45n2Dj+5vNoY81Iq5WLmwbVtN/KkU2b+5kuCVE
XRAvo+jp4eRy2w+eDuWW1WXZ4RAWGzMXbr36w5M6xKgoImwx5FFwdjlXAWN5diVpJYkVD++o/utX
hVBm84dGfDNV9ujvU6affZokiEE6FuM/+i7xw0TkyWFCkveYxuiPLX+m09hLR5pd+2ZPuG39d2v0
f7uH/5ct9n8Myf+eb/lS/yqf+/bXr/7+R/1/wr1MIsA/dy8/3OzG/3Gq2l8//rfnmX/r7/Zl7M//
6Uc+lYu+zQkW2djH/25fdlzv5kQm6iywIw+ahT/5f/Zl2+ZpHUYuj+vI8Xg5zuy/2ZeD//TxQofE
TvOKAf/9/2Nf/kcZAqGQ7l8yBMZBg45Acj5FAUAWU6KzT8LF/jfytG6v/pcYgcCPYXDixrqWqfxe
cEmu5n9ZEvjP3vlf3PidY3BgAwU88WS5IHQKN50M5O5PP+J/X85/dnX/sxf/S5yKACloCneIr2We
ftS+64I64lL791789pf+KVxBDB2AS8w770YGQQDhEy61fxVS8I8SQm5f+V8SVSK5eKAcuXoC54i3
ZrSqH3lpo4SBLvk3UvJvf8XNB/+n9z/yN1gLkXBPzmyoOBmzXZAT9PjvfTlc8H9+8bDmAY+wNL4u
Odaq2PPept7mnvufW/Mf/Kr/7Lv5S3pKBy+3zFpH12ComLVaJlKOz2QdJva/uG7+UZEcX80tiODP
776vpmkpfYh4FdT/xdmZLLetbFn0ixCBJpEApuxJURJkW409Qci2jL5Hovv6WnRNbqEsKYKTevHu
uwWRIPIgm7PXmm+zoaoOjd0a7D7HHa+7S7+zoX5qupNewQC5/MHF+M1cTiM79pQeEqXuZloT2WsR
19B5LhdfDF/bs4qisKXzoIeS/HuPYq2xnz/+Lf7ekiVi5HLxxfhNYQtg8FX9Q1sbW7NmewGxuxsc
ze7JnR/LhiQwE/H0Pq2TLYlU+i4PmfoVBEcYgfzf0vtFu9EnZI9/cmkuH2Yx3lmst2Lm4OJBBTWd
mAD3wxuNKHQCPzqltfwne8qrkb3L3jz27gueSRjk1iqrmYvpeLuIKP3vf9Q91mTzmHNEGPUO5y7T
VoPIRT7+k9t2uT3/um2L4sH0LsjHqO8fOGA8WtbPiW1vyR1BNkSMEMfVKievqTUujTU7TVVr0Akr
B1slsnpO5OpPQER/B/u/PseiztDknWgNOL0HPb9EI8CUc+eApOOZ4A4R+jJZj7CD+0BLGFvdTGfP
5bR2DOgKdLAFAvVeR4uaPKYpGhlrxazp4zvkvDPK/2I6/lOe6OdI6Q+u4oc6xx1gNs5xIHrs1oI+
JZrqugw2dVOapE2rr4aWqVXW9rTK28kTvItzq0PDrLxzXOUvnhV/MSftVnnxy9iGj1oLR4UEPjmQ
08BcsommG9fQbh1Fa8gYtUdYro+cufxMEVAPbCQQWB1/0K2yjbJ640URUF9OO4Pg0LgJjVTznezG
r8wLTjRg7ZVybrQopCdHP13uWAzSgz2Hu7ZX+1kYD4nW/oiL+raoIONbZn3w6OyK4uwhBklK2xmJ
mYy4eJY9Ddqwy4CaNnbCbjiH6mY2nuy4OpFc3rd9fcPu5Z1lFF+yrNqFfVrQnhX4bBpfWQUXNdwY
8pC4YVr7Zs8LLhrhW1zClnuVmfmt3haCEyXQ32DaP/nN33ldG8vCPrJdZU8s5jkE35lxwzbFNewz
KoO+qOjJQMbSY2bui4EHYu4AAVbV948f1Xc+tr4o3qLMU1dWVu3X5IVWkYSY58ZfPr72O6NAX9Tu
XmsJujl27QPGaWnVpFHiISEecc8OjneNYfpycxY1nHa6CTLv1CII8R6UyE6Jnvoff/737s2iIjtN
a3hku2u6izW1QoDzRdHhtvn44u/dnMsf/U+J0OzR1RLsRCQ23WGt2Sl7Bm2q71NaF7cf/4n3Pv+i
Po6261W1NBqf6K8/axo9Q7Jornvel6Qh5ZGE6zk29NlYsFcerrXD0KTRdXMKfTF8OZJOWldkrZ+N
2WV7eCVl+HbdXVkM1NyLpliPVOMbdO2zCzX7Qucw/JqLC28xVB1Xy7p+oOxkAaBlj0++LnLnqrEq
vMVYTSytKC97QH46epBR2Z0oY/2TudC/nxXhLcZqZjZTIkrg83nr7ouGnu6Wg+FPivF7F/9/Y3Rq
69Tl4qYX7NjMmcm7tNPmulu+GKWBPTYkTV2qTN1EB2JyFzsBjKePr3754f7/HAPA1/8dpnnPichA
o6PP/qBaQT7a9Vn6FaImBLb5zyDiU9HRJmqzA/sJrPO9m7UYta2U06ynl5tVpX94ntZWQS/nx9/m
vWub//fbeKUTpgOdL77ZVFR7D6pAKcTh44u/Mx8T3mLQErx1w7giAtJ3TvFa5Lb2fXZmZFJ94OLk
GPVdymMGE6c271zHAyZQE4Zcp7bxhSlDfV/0uNRmh8PJcZbWXabTeFlUwGY0adgrGnuGMyeXv1NO
qjgqNeSVD9CiINA+g+lK0zu/ct23cCR6oRAIfHxPLkPzH4+Pu6gHgUL34NGm5JtOqh1yu4GXaTlP
OpgCOWTNWRGR2WaVfo09zrWEuygRczfkXsGmn08+c2U0ENmNDtjHx1/mnafHXdQIxyR+1SiNV+0k
g7V2sZC1LrX546v/+4Uo3EWRMCxCVaSE0V8AGqMpz85vxNDlm1YZxlUvdOEuSoVKbM44Zdr4kVay
YhilAPVC99XHX+C923P55/95owe1VXXx6LY+GjeTE6n2N+DOzxY7xmUQ/etJWpQFGHBTHnNM6nuG
J456V5IoG+Jf6BuYieM12SZjT5bJjdLbiaMPTiFBEGcRBy3XfbtF6SidjCorm8af8/ZLWTU3qvD+
XHfpRd0otUQ0Td51fumIX5UufnPe+fvjS8vLx/vXbVsMbroRLRVcqGZJOaqjATuTDfrCY70K2h4p
QNhvKjIKmzRxnmUUic1QG0iEKFYnDUQiNCUiGt5M2ot0uvqKfk3Dd+UGu4FQAaubSQMmFeRreHy8
jgMcTbMps21R6R6CK/tb3Qf5xpgHjIq5a257jfOkyI1sOpCgLfRGlx86dss3tI1bOxeWFxyZuqb3
1q6OEcmlVQfo507zOC3hALTd5ObsvqSc9rPyo13aIoWIVHDsXoJ0mE5GbVcbTgIm9Bv6L9yr6KAG
J9lMKUDTeUBE4jqStIT0Xpw+p/eEbBFwvx7E4tj/HGNyiHWOUe/jm//OgHAWA6IdtAyTZVn7tFGk
2AFT2jm6/Pjxxd95MTuL8cAJuSv6tK98cEv5mkNd59L/9EZ4lT0HaELkgKsgAqnBymMuEUJ8/Gff
qVLOoqD3TSTaUJcV+l0nOhKgIPHk5TVew/6Tv/DeXVuUcBOSZSpdnY6eJjhrOZ0Ypdl8pji/FNN/
DAdnUcJTE9Z5TxzT54hV0XPZ0CPnAQseI206GpOWfvLrvPclFsV8RKRe6Y7R+m1VI8cIfuhF+e26
X2BRxMcY491UD7VP8sL67jZW/qXQZ8A+Mv2Mq/3ep1/Uummu08KJp8oHYHgmu/Q7Sd3n6z79otY1
1WQmQ8gcqcnw5nSKDuuJZrdbm8XxJ8PuvUd0UfKUZaYOxEPpm7EOEAt8FWfrTbWuJhp9P/4W79wg
uRgFSlPO1Eym9CUH7DRWoB3whisMFUxh5OL5nx1Zx33FtbUM+KpKmtuqvW5nX8jl40+vYyg5/fKT
DIfeHnPPdfdj8bg7qatNNkQEP+u7Y+4Nr6HlXTdnkYvH3RxHWTetLn0n9mgwC8J0lVz0Wtd98MsP
/J85S+NpczC5BLHqyCB5RUgT5Vz0iVD7vadkUaKtYezB1uaYhbQy2TRZdxdM2meg+MtP9o9K9veF
/99PPtadqejo82mEq7AccZASeoQblGcAu/Hwi9UO0ZePb9M7Q0ouRi0BksZpe8v23bGmuzChr9t1
G+2Ohs1i9/GfeO9mLUat5nkp3fWG7Q9VTFCtftJM7+2qS9uL0RrGtElVzcSPXGPxDvUWlp9NF9Z1
V1+MVxd1KX4JxQefgn5luMXXPjKue43Yy/EakQWkMbPxi6SE1ksbdlSJl48/t3m5s/94guzFoJX0
UESJTQZhTM5F5+x1FyXLuEMEF0SQjqrbMbY3urEf8zfT+plZz7qYbyxJTox2df5bfYrnFLzGJ3Xv
n6YgCp+9GOkCicKUJrnju+ScJRovFwKKQVvQ5NFpHZw5qBDqHgXcMe3vioJO9oD6WIs9qJmkvhxi
1LK4ri78VS3+Z3QNSVLOUmalz+RgV2aI96YmUVdefFEXCtHFFUvJ0g9c+xYY3Gkwtc8q8TvHaMI2
/29Fi8DnERF1cx/L1fALhIC6UBxe2ZyPd/S0sAdaA0cizfwzCvpvwqie4Ga5X8ZpxkdjA44CXQPL
LQV20EvOrcreiDdWZQ73vSHCh7Ll32s71zmUZfU9bunCzUfzB4cNt1aNEPDjZ/OdYmAv6s3I4b+t
gqbwiQj9MU2Sm55LP+HHF7883/967heVZs5LWRN1yv16zG4BVNERwcIOvE3+aobDdSNXLGrOwAkS
QdAh851wfFXExeTw9PHHf+feiEW9odsVTBotaX4wetvcS+grqj67739dNf+4N2JRcOIummvoApmv
OLM8RoDtv1ZWmdyaGkiZCjITPJu2qtaeW+PADLXxjg7w7AvkIjinA5Lcgb7xDQw8+TOKy/7sWoW+
C2O2DjtWgvRCGN9sczR3QTe8jY0FgGEgQIFHlVVLHl93Ii/EorKFGcRVVfTc/A7igRntWVFcV+3F
okjRPl1YWROmPqNoDwHyye6yTwryez/s5Z//p+Y4rs3KNetSP0VS7VXeiyE/Ka3vXXlRcPRhNBxd
lYkfNna4Fa1syEi1++uex0XBsZ3GFc48xD6ZkRzPVG1sgEh+NlgvXVb/Gq1///l/7opVaDbOxJHL
O7seQAizGjbHHgp15Mg9v6RiEkgF5at1ebXHtN1C4BLE08gzszWXGjNwMCRT4K0s+eSiFbMhHoRe
RHCLZnrjK+OUYMC3lIizWz3T2MAceZVa5tegr7ctu5P8pc59GfinoGv/988aobO+7uYtatGgayYd
5Vnmj7P+E/7hur20mV51bWtRgjiNNhIrLVO/6UvOysddGZvX/ebWogbRARpKLS1SP6jDc2m295W6
rm5aiwJEkCsBWZ1f6iZbPi7o5nDMHq+7IYuykFFgIrKEuW/LYyB8rDnXXXdRE8o8K4xBjqlv0XJM
hi0PjzTwOrvrrr4oC2mAaoIFJ1cva/jh6oV9uefrLr2oC0VZ52neQDPX5xRMiEqBTZIc2Fx39UVh
iOzSlWNvpuSA6dFuy/ROBKZ35cUXM4SqNCXsVZX4UxY+GzIidnLhj1z3yRejMpgH1yIdVPhTVaS7
kAZryymv+znNxahMhU7/G7Na38Bhve0HUIy5B3Hsqk++7CWd2XUKpRHngEUE2P/iJyDdz44C0dL+
uxYve0mDsEpTJYvY101tTyE+M+xt+USttWv8qFmzivNji2SGGk3//zbqngGybc3JRE45g6ZkiZ1r
DyG0OEtZewzqq6H9baXfuELGxrCV2WeTq0iimJZUB/Z+V7hEjpZxJqaCfYaHtHwuWX1KaruVwlBF
UdnMPgW8KuxDqY69vruU6tYZVpWe7PknM4+FNuhH3h+1hRRa/hjL0lk33S3/o5kKJggQBtzppxv8
1t1HIzBWQtyz2D3zMrBm93czHnE/bKj+Gj+WS6C6TqLLa6FUF02B2PPXa6cDFlSvRr5IXH1J8mPK
99Git2Cq+H1/tQoaEn+HSxrsBRNtWvXJLf+aqwuApkcbjK2bs4Wb/+9tbKEENNa+E8xfYP+Rcsp7
wMe7JHhTfbXjhvA26/XqFGRio2IdqGRAGK0+dfrOC0L+6+7yjpuICOQ9llEDLtdYPwcenZbVs2kf
0yE8K5Y1Rn4JHslnPkPI/kpIQt80XpqWBG5hfyc3eRMUsBfqAnA9UYiQWEF3a8qzwwFSBINJsoOq
2mwdwrsbZ/MC2D9cbqGBNIRFmdJ3qpHERndd9x343UofphvyXJsson2w2qQVuQVsPOrFTSUsfQ8a
sL6pr9xU+LtI+s/kIRo47vXgKfptEqK7Cewf5B0/eXVf3kj/mCr/nUL/59ohcE0i4iwjnG74BnV5
4AQKlrwFc3cVN1EHUoMk/HXDevEOcEtgBD09IX4ahWfwNI8ilDfXXXrxDqjTmoCealNfqkjgyAtA
m44Iya+7+uIdUKnRk+DUWEdr5Us+ANHo8k/2YI3LJ/zXD7B4BdQcWtv2YMV+wbMfjdEaw8CJARYp
m8T67jLjadMHEGtdHx2i2bgzuqePv9V7P/3i/ZCNXZGNSZD4rpX94cxL8wOvrb7l0k3/WLHt3bkk
ST55F733NZf9zM0UCFnNMvZd4dU3g0cIsWgDWEXEXFZKaeNt4SbxOkxqRfwUBCRj0vCOFcoIyA+G
OpKxNT55vbzzxZetzo60sqzJ8sLXiTffkofI7iAVZi+xLoBeiSlEW5G11z07y9ZnMs9glqakgDY0
vJJKf8mn8PXjH/CdF9my8TnrrDlvaGLxjRAsYe45IZwKQnCXDNRRTxvvoHnZtAHhWF63BFt2N5P6
nAJ3TDPfLJJ+TYMLp43ZlQeNxrI8OLYJoGrK/HQovxfEbXPd/PHxnbpc4h+D7O9T+Z8qZ0VNq7lC
Zf5Fi2DI/gf7nZ88TO9delEbJqWlHbrkxO8c/SloE9hF9mfbYO9de1EbyqRtkN4bGVgw/Rk+/y6r
u08mcH9jHP+6JYvRbwRuqTJPxH7jmPlpnHSS1jaavxbsxDZKzDhcaQTVR/BhtXnhAj84wiFz69l5
somQz+3LMjIxH2j5RpvqfgskH5R06NUbNhWMQwOAeyX6UO5SvsRmMI0ihWtdB598gfeW1Mt+2qad
EGNVXuQrcO2pTdaTSgISABeAuxqLB+YzEw0V/IeOxzDtOU9gqjXIZxt4QmL7lxnVTJCIt3o7+2YK
7vqU4OjLEmAK+o5FdSfzberkmHoQFYjtZerQY4++zLZi60eeflEtUi/BmXwrDl3/W1cvvfrkvfDO
T7/s6JW5o1d2wrdj4htPe+OzQWY6f7uW/vHLLxt6G69sBnZHEz8zqujrFFdqx+bp/Cjk4B56KBVb
LJjNNjVykGtAk/eFBvHigvax9oarE1CEE8sMBzeXBwXZXNNmkT+lZsR+hdYKlCatkW/idmjuhiZm
07uUctU7CZFghd6cg7X+DmNvCrSG1rC6svEK9WZJ+F12xg4kWHozdEW7bsLcPOlNxUwErkm/i+g5
5BcS2qNbel/0TN/Yo3EfoezF1gjVE/iFvermKQOXUjUrJ6ouONUCV3NR9BBa49g6a5FnMZOfCH2r
3HoUg5h3k1kAAM60+I+mhuTVBeTx1pd99RZVSXs/E3eHEemlW+zV/Y4WbsisylDP2P3CLSPEWWGj
LNhcBh8fJ6N+Dmji38lqzI5Worm47YGwGfbPJLKmbUCqfw0IqCGoGo0n+uwchMRmgv3GC/dpXb/G
btODg+nFrSvyN2GZ4VM0R989hDXP+GjsG3yFwX6AQL+z9Spf6znGk1VhDf19oWfdfuhGdZikkpuM
BpX1RdRzEgQ5N/RWMFMdYHXmZfxE8LW6SzQYGVoW1E+siRykB24lXwXw4/ukax54Xa87LRKHqRbh
lmsXK0NHEZZOyuBf4FQaXix23qpMt5njhPdB2sb3Mf4IFuGdRuw6+TGM8NemlDIy5SA0+3wyN41m
9OsUGstXLXEYp5X4Q+MQqi4zLO65LJ0ejfaoMhqq03CkS7CHRXKK+3g6TnMckMpPpPYTlJC5sQqF
P6WNu4Nl1NoqnC21i3PH3LRh1B/CtDCOiTD4dchXA7PrpvCoF5mzl1Y+ftdBTW68WqApKUZ9j0FY
X6F6g8eGhmarAxH3NVcVPy+4e8K/NATtCNImp0Am4Yr+bmZlzjR9y4oM6rKuRezvw0KBFZBJFyU9
tZX2MeA9qvPoQIIVBRfCIPu+ghY4ZGv4sPPZ4x360HQifOtkUBKAz6yfIhRNzrowQIUGVHPnabDa
DaXr+zIw3c3kabDe3RHi4Kxbz7ndIg5utaB7TTLLORZDFW7bKZvWSaTjDDBV3/7Rhc0TWurpySVv
9wpUu1+LidWlusAbJkNL96oGStHLMAFmAIWFHVyiz3aFz69XY3eY4a4cG3D0r4ENu7caHGAFZVaN
jIhOnAYHmFPTs+BVLKmsGjGY+WIDuPHM6Ng0EGHzUQ6HOnZmojKeB1ApKk6FN1vfWz22bo1ZXeyB
kxefFAOTqWcGzwmsyUOEkX4b8jbZ64Pb1tukc/Inoy+ss60JgMTwIzkxwwiw8pzMerNTN5frxNLV
jgaT9qZRbNewcRobd1HkpcGhNy4Klkof05vZsoFGkOUxjhC0i3u31lNva3omvaO2nT8NhZ3scxI1
j117AbfaVl2SJY/cEfFAngI4qWMDbl5JgGqOTNZm8Mvnr2Co5Hqsh/l3a88kVkhhT3LT2aM+7UCi
EEJw3dyg+dXVeP2YogRJJatQ0Qc+dr8SDT4SF7LVk/JSNrXSZvhTQZ0BRakuIpTetNSDO7dy25tm
Pm8zL2s3StQDNOMagPaIHRLv5Ex0MFDVXW3m/X7uSmtrV4p0lXDafDOHZnFK8OVyZsG3KSLMv01r
oRZBC7lt0BidcwS3N3VraNu8bNjELF3cMDOIa4xRIwrvYlAPOhuEmzGR+rbt6GpL+8Fbx4WF8A+g
Ecgbp3xLum5+bemNW9nTHMCKjteqrtdBSep9Ls4V/psS6Q5NZQUP/Ih+SnMOSavMjaMB0JykBzMg
tgexCnqcVbCX9Oin29ckmQbd9q3QkPOKUiE2ZAvI0lUdxjMbNBSAP4DhJlIuZSswYBLlUGZE8xpn
D/PXFqxiFXXYKoEjNBuRtJ28M9rSvPAcuh/d0KnnAW3VOaQV91A7asTFFbjpV+hEwUPUxT27Jg1s
dhtfzUaZXgStJSCVtRKFPuKG4swG0QJ4QC8D/hVL49Wa7O7nBIVsDau+vuuAuTBVD/OTGFF5WNHI
DoJR4N8oGUetXVfwOix5L6e4HVepLJneTJzLFwFc+KjpsUaavdjqXl48As4vDhGJ/7sKpuKfJJLE
9Mbx3m0D5i1xa93zrSx4DePwFgTT9NAL11t3qAZ/5olwEa/02rMA4HEcVGV9VzhhebpgD4LTpLYB
3F+Fif7DiJNfeu7cRwmu3qQ1rIesFPNKTD0WDkMNWE+Cr4PJCyAXgETdtkD/4NnJBs91xZM3KqzL
9ussJrEyYdusXXPM0JJwhuFG2owJAX4LbXLdfZsP7aqdmVb2vQXz0MJTGBvQ3zPLBDlDdGJVRRG6
E4u5XZ1qYHAyWjQBk9tr5aAGZda6mnL+eWi9VkUClSJfY5PN18jXqgfmM7/0AmtTYl8gurmn3ZKc
b4453bGbrLJdJq0jvS7mzquz4xQ18T5vLt8o7MJdExlYM0OkYLruFvgzO+euAaew89JK/zLIzNhy
cJduUxFYdPXqqbWPobPx9xtIewVY7m9IHi1rV7ZGxjxLacA8LceMNrg69WMw6wWNnFOzU0oOa8w9
cjdZ7vemV79KxG+gcc1gm8Ed3Uvm7lsrj7VNBiWXh3/MT6DtGRGM0WBrmmO3c1IFYD8oRbctTdvb
9UX4hoAQeKMTZwKgWdHH6ziHQEtyMm6+yckFdM5KYBMZeEjBB6b71iunPcWIPTykjfumwLeZXLKZ
MRS+k2X0IMmrgdRo1YTesc9q60zv2hcRo3ISsV2vZqGh1CbATKdD/XaZ2d4R1FUrGP2AR/FvhDZm
QFYSpRlCf4wafIk6Kr3Yruy9ZkE1rYoIVCw0lG2uEpgjvElOeWlCBAfof5Np3ks0J/JYxEI759Xw
GOo9+H+6fY99bVjfpYd8IRHpn2bCIJx25ZNT4WQWTOTYOk3pD2lmW3sUMBdf2QHV101lF7uC6Ryy
GPhOduOB2J12ke2q7y0fcN0Ko7iLNds4uGUdPEoFa3Xm9bm55DtRIH6lmAybThv7x3rWo18uWGPs
Z+N8NOuw3oGqbDeM2HIFCmZkcLRevLey1tsXMP7WhOw1uOijZZ6LoS93deEADrJ6ksJe0yFwM76C
wGKi6JGNrVpHnpEphTdVIlP2HwvrlDA3QYvYFC7oomZ885BXOuuhnbAjBwXQgJUmYKIYFIhVJbLB
YUbjsYbS3GmtBju7qxH2nGU9MvsNjV4hAhzdb2XTgMYNzdj6hT/D2Mm+CW8gz90zZzS/JX3/hDcm
WA+0/UN0C/UN6qf8S5KWzDToF4H4bnn3TdCoNx075in04j/Sq/StVcUmXmqQgyui7Xi4QtM4RNBg
6exPnNusBP+KjISddzBU0zmoWVKsiyyqL+/selWqflpRKwNuDIBhfah1DVq0U3xPC5RDawn5HdF3
nFILwddGiYdqPm7vpjp0bsCpxz+gBCZ7Qs5yNed5tnHiaDqMbv6HPXzWN6qNblLq7o0iYbIbO/Dm
QVC8ZbbTQTJD38cNi+4mC+NDYDDjq8y+oevUmHZNYs/4yiyPAETarATewoNhWZRFEQlObQfMtErN
cOTmCYqWm4zrSYu9eJuiN6Jge2az8xpddOtIoKbhwBvqU1S95HrgnuHCMjtkEkM0N/1V1j2A46nE
2YEDlidKBxq86sVMsrzQmV00nnkzRGG+Slx8YuEl21s607jV4vRNQH55sKxm2io2aHcjXpYOy6CW
fwM+lhOByNlZ53P/VlXew60LsXWbibMbm0ruIUXkxzpzPOa7qthBKqXNvRuq77UE+F3FCGUtZ0Zr
x+44jK4YWFFatxutH9QeBUt7HoDPHGD2F7dqNMpD0/VgdIMJ0RY98etEYv9WvSUeG4y0Z7trILzR
CrDyOh6pkEAFtknKGyzBjMUAerCy5HWTaBMipr5EFA7InPd84K45dXCO0qqKJxcNFfMGqZ91PgKo
m1jSfs6MWE7g6cYia+6MKOxYwXJ2Vgto2mIsow1YH6R0jkq/JhOfgJ1z50iEJor57TQPJjH4uhX+
1u952wlr65ah+1R3Tpesxgm8t4tg77YJhvk+Y/KxzipH/JnZV5hhMoEgZh0btN/6CaOBq4/yd4iv
GCCr06xTCfnPHR3gt2E07mJbvpRqcNe9Dn9CeNofYen6DiCMBUsqgP9FKgxIHanpb17IWw/Cen4T
CiVvplI3NlXpQSTLIPrz9eYdeNzLIVEnT3ph0NZSFebPEvJbUxD5algxsLxJjPthRrSzskUBPTFu
L8jRVzu1+xJcdBZtYVT9HoIo3uZIr1eZaahD2/LG7ioQkrpq9TtWwjNt8EQq06a2d1NKhXJVO933
iuo2VXBthyScvrCU8r5MpoZoJonGrdKGeFPo/ECkHkDOAgflFGpGpBE4JDCEW94WlzWJbSpvi5hT
P2q6K7cWROhT6TrzCnOk/TVzWdJThVjkTVpfrF2evi9VW0bbgIADHT+9w0iQ1tfCqiG/seSEn9WU
JNbMXFu7NOXtOgMgbo+0cI2Xs35KxpG+DQo5kur4TxhO3brvsFVHg2tsSCllO8Mzi31SqH5f9tLY
DgnJ4MIcURv3Y3XXm00ME76t/kRlEL9gSA5veFE6j2XdpUfNNi/L9VpAW0WANodBAHG2YfU4q/II
IWy6K70Mp3I2i72FKvAu4Kr7Ue8RRqdOvTFc2iCDC7+sUnjPiBoND5zRcvPLSDu0vTn/nmpLbqAu
cnhbebMfTxz/9EX+CyyW9iCzXttWTSkf3TkPDhXT75ua3d+VO7OYGHNoku44M+uw3HgnEjJShGXt
b3kFDHjORPDQN0Wz6W3yDznTE2b5WRTjUTOsLziFgPTT33QM67khDmj3j2SaWVWw0jj2om+2sh5e
BiGJ1QE15BTRcTmodNpDxwsKt1esbgKOFFbx5DgIdTlhVXXh3ra6Ks7diI2ik96E9jAP+8Nk0HJQ
5KLluSiKvYE2FvlmH7+YObepcGyEM6kjYBuoH0EMNpHXQP4dR2i7KzACNb24N/vJ249TBIizi5O7
ljjeyikH00fT7uMi0yVw7FGc9DJSLWxIHe/N6GjRrqvdJ1k6BnjH+MUFHmnqSYfwZ35jBfaSRcH3
tM3yP5C643WjnE3sjPpGjQopnARrh0xl/KEHaOddYuDbFOzh2gKliQYWjR+n0Ril2MjZtXGVbsto
7AkF9fF5sjViSBpDOZRdvWWwv05mlK7Ys7AZU95bADeMrTIEjUbHOlZZbXxio+shpQvvAukrtshN
0GlBlx1XGbOirYpAWWQqs781ZmOeyoJqJYrhMI21+mLMo7bL4p+QfmdqHrbPVEw+yyPnwMK7XzsX
PJHKyuckCu9F3vMkN+3A6kyOz12rO7/RKpuMClW5X1JOnm/MRDO/RCImX2mp/AlhivCDrkFqCUF1
1QNx3KKDp8s9xb7JxomBC44FcqmD02x176VV850ViZtAcI4PO7XEGm2iQSrldBNEabwZwLQ85mw3
3OpMTX8nCoUTAork0HeTt+rw5aZl8sg9g7kmqt9ZZ9RsJ3lqO+RYoKeye5o69ysTMh+WAMtmw3yN
vexblxfJkWZeZ41qpcCuaiPUmANeNePALsRk3bFW6VYMlltsqetgSArMhXN2BCVe4ifRneRWxVp7
1sj0sN9QADPM3OkH6rbLJKMx1h0iJXxtzaYubdQt3tlTiVilheYgvQkU/z+QI2c14SmQkOchcbPZ
7anoyfAiSPLuuctMa9t18kXa9qMQ9vhk8bgeYqNszjKP5De2+mOQ0lG3lx143yYPXH5OexMotS9b
N/+tQoUCuXEGUKiWXp4imYEYLzr9IEpLrlkMoHedJHzgoaD9ZGXntGQPlfVwES7pheturSIGCA8g
5aRZLcQB1vObMo8xVMJ93OiRJw45qgAkSbm9g2eKD7jOo23GPGgjNc2BrSmmtVGP+XMdefKkTM57
VYSFIimSu9lsp5UDbO9IG8lJry42tTbiPWoMOzCt0xlWpvYART95tBLuOr+0d+OaGAqV1zEL0Mx7
xzVYKdo2w8sFXNsWrCCZDfyyO8DYcSna9UVyTt3C7cvL87aexY0KyrNjxAa6jJrmiqJvkDrBJgys
6RUUZbTOKyYptoMEvBzzbK+JtGcGMP+Sl10ouv2+Oo3y1rhvnJXjQqnmXCkGt9H8Mpr6RYsubYl6
fNePtPpx3DGzS2o8jFl+Y1oBfILQeppzB2xL5WFzcc71QFjIbNW5aRpMNTwmK/jX57YE4Y8ZGgNU
b/yyeLXVYwXoPMdEovcaawP1o2c3xWIOaozBg7A9Fu1zPh30vImfEXhoFzNPdF+xoDgOU2neAJWz
cQq6ci0970Jrj07ObJ5ky5muaexrlIsGu56OUT9Gten6yFtKSovunhD1/A9lZ7YbOZIu6VcZnHs2
uLqTgznnIhibpNAWUmq7IbRy3510kk8/X1QVeirVhcopoLsL2aVUSBEk3d1+M/voi7Q5501gc5ky
jCzLvrnOhRhgJgZnaVJPmwTIyUrmJ46CR307BtPs3RrAHTXmD64IlkAjTYEJKbmybHOvFS1ZdNaw
19uLsTgsZvzaOwAdi/oKSle2Ko2JAuHbfhEUNE67NElbxhMat4dnxGvfE93Wde19a8NMkUawWtrq
tO97wh5MqXAVrMeZJ/1cHsclOvd9A2JsQql/yzbztsiXTesEF4oFTil/O+MNjqtlpN21Ah5VdtcZ
DYydUVEdWQ4/GJ7e0K1zYUXTbd/z6VcuQCcr99ywLBa9H0d9E2OFoko5Hdazl1Y3eR7UWz0t450f
CxTxdHmKK7vZpsZr12Svi4Ou79J2EArKdPmh6FtlopdufdnBcSiX83oex31CcfUqzbhUErZpQNyC
onkYhuy+YObVKfmjcKt121PpPxnVs8zbz7gvcFKzWERVYZ1SmYeUhR7ql3VpVPGREUu4lMut3Znl
mW1DHlA2w7SlpdHeL5OHyRi+stHZOwL3axNMHIC6I3JBvsuE9tf+UiWreBoPnOkOhTYVQD1rP+GD
DfM8SkLZB/llMpnGlUz48S29bNzMvGhxMvPoKXMgsElwtygzwUfEe0bjMkIovR2Lcouwbb0N1UZ3
3jBX4ZBG1EYF5TroUJJ00uzTPMYda5fAbvOqWFXFoB5b2DAbN4loN+iTQ96ae9rhn0hVmRttsU1i
jzdQiNkH4VhEqE/zdNk0mHet6a1z1Z6NpEFbegmgJnsXXTCeLyoZ0MG6vT9Vu6pJn7M2PXA+v/Bm
1v5IJc19ZDkXrfzwPPuxNrtzx4zX3XTN1mCdp4ghIsjTiyxTuIKR5jnXaFPDHKn69LES1XsPwpKt
br7tnPRJR0peuJM/nvsKzc+OW+eytOsjWq63wrJ+n6Owrzq9nPeqUzhUiUEbljZCW+rn1Obp0jrq
Mm8Yh3rqxp3r876On9E+a1Bzr0FVI4BRX41tvl3RynowW47UXWpZZ0lnnwCb4Pm6eD2mhFvGwb6m
IJRC3w5EJ8+m7KwdyGoEy2MZmAACdLObMbZU9FqFA7O0ULpNy3Vmu+cLMFjgz5SagHS5oeK9WU3+
C4/7y8j51D0wbGzV7PaGRV1Oknpot5g+YzcYIFryiJhd4yt3jL1li/aMjMoZR57qDKdXxqhlKN50
VBfG+WjNvrcjHpMhZC+x7Nb4wgom2sDH2cg7w4pj+o/GCGbWFd+JeWTKKcDLJruX3obxbjCaYsrp
3Cb2+AP4NB80zcwMESTHN6tx2awYI86eJkCgHcEf5ATYjXa4mjuO6GXLDoLjfn6Pvv9pFEazN0iV
tlTcr4u8AavN8Rec4CpPiWkmpultnFE8I42Ltd1YX30RHAX2QauiHC5OChUiarYbJ6rLXRu9pTQg
z8ZQr42p65Ef88fZSv3QLUowMQf842ZowqfMe+5Z+FTxSgLdgqO2Govmc2D/Z9p0nMnIatnJVnjk
ZpPJj+luDSzr0Gag1nniooC0XsccrkCpFUR0youRt2icobSZKfXUJgAmvpR0L/TOwrw7LWd2O10M
ZlddT2I6EpXZJI7aSXd4lEEqV5VUwQdNnztTsOBFHISYib/HpUUtu54/s7xfmfA03k0f1knXE1ib
qUIzihu/i49my5G7cSrJUBKyloi2o19nmznK9tQVw1Uuq+TSS+1sF9jqQfedDGdRXTLjBL4+MSZx
RopNIjbUqDNvdYEZbmBtXU50qRgkbWplz0hdaGMiyWnGY9A2DO26N8A/1NDdhUhmnj3lnTHl96bn
8P70V46HQSJqXhTXZ9i36t4HYLBJqmEhbbq8tFbwBsrnxQ76N2aMy8bw7Sa0qqlas8AI2Hb13bDY
h8z8sNxOIpN62d7FVX0YdF6slljBW6oC98fEZn3j9Mm5RTveuvIZamSG0x4pjffWjar3Zao4OiWg
ASsbXTwCgLAyrLb4SKfOC5vCfGxGQ62NDNGhncsy9BbMaa3DAiXtqjkOCQenmP5vzpJz98gp8BjR
IrWjXRiLp5xynkqzu/cjowtTOTah6Vr5Xgzjg1cb/ZUZpdFm8S2sqF4FgHDKp7vCbfMHKJ4Iw27S
3/kSKS5JYn3J5E9sjMkXd3IY5W1TD89t4s7sP3wQAWwQlpupVtElRxv3rjRS856VwDnKGFJwAM4I
2upE409HybY9sEURiXwyl7HdybKveK95lkemdo5tU+nNb1tV2s3hm5P0GQ4NS+ABeC9uwn6u7525
djeelx1rHyijQSHtilNJtV6sIbjVYvEv7LbiSUIT1Sp101eirNWuZJNMqb2mysBijIUDwd4xWYDw
3ML8XdryHnqr4sntjLdF58Fqn6p8FQz09SU14jeYYEMZ/eXI1uBCNDIFAwQfsjaifJ1bA+gjgPP7
RdfbxeLqnZPM2IjOiZ94YgO2HPoX2OQetAjYN8TDDIrGvRoioojbCytv3DNjsu0NqKQ5pIjhoijt
PqRiO7gq4sBGCYwGQidE5+4Ty60Otr2k9JPQSinz+Ra6Dy6A3CRw51gZLY1exkIZ0ZlXZM41xoTp
NmmNk/vG/HIUn1deec6961TF2jMUg8duWNZTaTy2E7MBrYqO0wRDeh1Ed1K4yHYjD84m5PZwWm7B
bF6jLxg/aM1AWJrIOHMBQcKWvQdy2h7avTWiGaAuCm+d+v5yMSW8iePsdWdxBFMjxCYT22vIYCfI
lJveV3k/n9ee0awL7ekbLU+Sg6sl5OeiYiNlpA96oBlzmfsAJpe+R12glpsxusvzPBr28JqCq2nx
44OtoKtEU4GfQOtuN6YtBFGw1YASPHqyGieNLic1ZWdiSp3XNnWX9UIv/CEF9NxBomWSBSKBRcFL
kp1KOYrkzNh2TH0dPrOmdC9SN0qRYSN/1WpRfkS9SzXQWFpsEPGR2DjEFzN6g2mVn4nAs89U2y9n
2h7cA3XS0HMSkZXvmtvqmi9u3DBpzeVBjIr2pkIBPhO9eZS1Kl7c3HbOYa9zOk2i5tH1tfPGkEzg
gQE/nDHJC7F3sVagmLrrdJmTS5TPOJzi2L6q/C5YeY5ZoiALxNSUBOzBriYwXAPU1yaVxOfyvj/r
hgI5bx79HVNo57ErTetm5EM5s1WlLjp2N/c5O/lj0GbdRzzaMzxB2sfXZmmq07ANP76FxSVVWGcs
3RrrxRiSmwnR7Ms1knJnLcitIPRqPYZA4xG+iyio1nWWF9TFtAZKvgIVnIJvusReDSFswJawssAW
ny9jnl2Bg1w+nKVS3CMdbZ5jM7x2Zsv5oq6CfT6bPBmBfuzoZnc/uerhQsRwK/Av+sdlVH3oQ16l
8Z9+qBk92vOeY3DXl13nV9t8XDjiWzV1uysmtC4xrVpNyW6WCT+DTkS/BoTXHbQzJTeqiq2D7GNj
Xaay3mRgW8HbMrJDDPV3Lb8n3hxH4n9rJ/91cEW5t3qE63QYTnUDMLkNBGrbfhFigkXlV/X8GRV4
Q5kWMiyNq/h1NKQ+M01H3su2yHoqZly9tu1+Yl7Dg5eBNBofaoAwAWG5ATJg7bdfGVeulVX9VSb5
MLHFuf6rx6z1lqFo9WqnQn/VweivsixCYLN970Z1kgd9O8Vfk3DzY6pKuZaDw9gvivQ57FEZgotg
kmM52bZ02ebGLPeHwu1J4Mz6ohBOd1YIF+vElIv2calZfILiLYll3J+Um2Jv2K0OddtRzxq40T4H
f6pxuQP6nmtUJYPcQK19ku5+csVc7CFvWDkhvHGVmNFdEWTNj6WboRfGqBr1puxL8e7GGmnJ4LvH
eirOA5vncAZWe2tbuXUA4GqGEPsU1jNsPBFq96tpBPFVI0fGTDlsQsa+8npwXCpO2g5KX9d2MDaX
lGdisnifYA9G4m3oLFkGHjTwAcYC1ikvYY6qfNUwNbmpseVtQQ8ld33fYBFIDcwCED5Q6Coe9Sfj
9rYHt7R1Rn4cY4jrs4a86jrxPXtj5C1HdVk7F5UfJa9ZzhDSTIrHuK6MVcWTwAgpBfPSdWtV7YuM
Rf2oeU820ptYHcgXU6yGBWgesdWsUqPKd23Sv+ocKF/vdi+pL6cd2en+Jm91D0A7sPc2zZVXhSuc
B5mrfu+mc8kUzkGamhp2+r03c77prK1ZA+GTY4HTwyt0WC4NbjXITPwobGbben6xvfnErNXRlimO
z9HZlxuZwTqoMivHjc+8eIHxsA18g3mxDtRlv+SCgQmzoTiigtnSjlq1DG4+IMaPSNEwpgaMP6u0
INOygDrZOdGE0GXG+WUsPbjQynHine24XJRp5a1FD6so9bkTWJ+L58Tpuut68t+FMruDrWMeCv0J
NQ8M8wfP/HGTCDRPdW9SAnXnzg1SQVc7Z9EA28FNZH4xo5EdKpupuapGA6ZH91WWoqSISpUHrbOW
7W1GJ6fW6k7jz2Su7ukHb4oyBpwm8w0qwgkk5wg1TlX3l4udz2srAnpKn1G+FQU1fDbNVNee2z1z
+cszCGHTmhNbuZ/K3nzO/Wg8nxPNOFniXYJuYf7IOgMnZ94c2Y41cLLhr8dRYlxrr4eJK325xqFm
cfArcsaMmGHTSKUrCi05V8c9v36GpROuycsQ6wVDkHC4LbpqI5O63ii/47zWNMEVpv9sqyS7aYPp
dhiJ4iPxG383BohWSWIC2IRqtGcx7i8Ey1DNpE3bF2OtodHCIj+m9gzptJ6inWNET1Gk7N2UAKOa
ksF+jdqOP7ZqPuRy9M4SYto7gO7JWQ4tb9fUY3zMJ3SB1ag94yptRx26ozO+K8iUNb+bexfAYKVv
eFzw1yRps5PRwhi/G9+BvmEi5rR/A2Fkbpgs+9bBi2UWzh4Tqdax3HMXsw+U9X7oXvM6mvgIB84R
MILf88GqLgBuiRt6OjHm58YTDPfioFrGkrZrl5s2QnAy5Kgg7Th6h+o3Xy2ZMazjsqpCtajlyYkT
uU5K6YSOO/d3oMm7+1aX3VZ3jntGJSeoMtaG51RXWxxvYO/rEekkCd0Ul4VhDkeEdGTw3nFXQOra
62iy8k1qCzteMdDme9d1F6oy4XFo2XComUMyr9u4Yzpum6TFCVyeMQhfa39OYCX11Tnoct4tbY73
YzG3G2Oc0/t0wTQmY3t499GoEN2W7rydG28j54g/xikTCPYQ9cqb3Af+an/useYCfrXfE1yUvJ9q
3IkoLV4XevF+aDdXWx4M0aEbxuSiwv5J4YQTbMRC7GG2cvVq4at4MdzeF9w5fbQuR/Nh4Lfa8e66
xwiE610g/DZZNd2Qbtp6adfRBDh4MtrNDM7mwhqpGrOVPd8RlJzpkHOdtZyL6razGqxQeYMn3m79
7DoOfG9PHRp7784azjEuTMflBDnOplmtR7sNLnuGUo8clTlhJlBh3o0JLHgYNZyDmkwibQ+2OmTW
OF9zgv4hnXLeUaYKndyKh/YQW/pHs3CutdulDUfHfx1Tz77o6MM+AZNXM4PHnFEkrkjShkc6dF68
rH73ozhDCkjRVylrQLYQjf4y7YXRTw5vlYdqpdacVYEPJ5wxaOsz32wZObuy9rIztwkaom2MDKOV
HccOxN3enjpq4Pm/oaAa+9mL873vCAmStHox9IwHdKGjbi+CFCJrOuOL8kk6ygaAXlc1FfNXD+iM
SG+sqGbCJdPudu6X6T6VlNQ1TOuI3DExT8pc7/LMeCkmPwtxYnl7r2F0kp+6I3e0JsYXhQ8UmaGo
s3ZiHg6Ujo7tFf7lH7MB6Lxzm+KsojczHMFPwqj3nj2sKxdpOTpPno8dJUvGZBtM0YMopreU8r51
XpbuBkMEYcCaS6qLnOhY5/7e9K40pOlEpID1RJletX5XHb1OsFDCRMK8Yi2pQW4wWeiox/UeM7tY
icK4XooGJLrrvDU8kENW968MfKTydnF7azq9urIhqV4J0onLIOJNBFxr48dJcGkW8xto7WptNSNi
b5/5rF1DxWqLbleUkiMOYEr/PWhpYgNijpsqWYBXzo7Zb6e0pZcPnWKjPEygfYAbj6TV09jXMPrs
gdIdM5LGGtOvuINx312DzkxuWhwQz1laL1/2XFf3tokRQ6rBOmLsyHkQDRV6uyHBOI7Zo2f0xD7x
/YG7xOS4xnSPS9Ow99FgNOdGwAkQXrdd3KpiwkuEZtsy9otk+xbY5GOx6zSbBhPW3mIEi087pSwb
FBP24MIK8cGyfOja3c1kUxlxGc1NgjR3NgV2up9hQTLcsfoDveBsKQESRL0uL4pC21AMh4ixexzr
uwHj3Q6zFyuWLiIY1PN435p1sWZXP++bKItDC639kKRmHGKbQPEZOeAI5imr30pqIwNZIg7yAInW
efNVhNAmLQMZMV+M4FpPbMR1nAW7ALPdR8uMleP4gtHJHvNNP6bVQyvcGv9hhxYSDjDn1p5o7R0p
AtO/SPyc8V3B2eIyn3sAEAQuU9w2wrtNpWKtpONBcZr46pHxrwY3S4GzitH/kpWPRW3AtxMxEd1F
5SKuACci/aRpdadP7HrycqiSKpvfApyp57VBnLDJkQ9HjzhOlI3ZjxHjFILUqC9U12CEiIJabIEq
6pUFHIhfBAewMQfdZY9zFSk+w24QF/IozRJLiTHaq2zCzcdOxdw1dvuE+AjDrQaSu8RYyJdk/KBT
pHwLzEldcQaPfpToWrugXerzeskn1rOUQ0nDBdqlYt5zIrJDyym782Co0vXAwehhSRfwDf2oWIcA
oAaJgBhf5/352GnCADLDyzHZ3rjzQb5eVVEVvI4jql4n+mgjy6nbJzm7mXqsJ+AVTDjOFz3aeyIb
I5tXwX4m4IiWzHgopzxeMuRhv33uPHfZTDwLVyJLp4NMCSqyIxIwOdk+AExguulYUEvBt6lPZRtT
Grp9XT8hV5fHqcf2UafgJFvqjzbSYda7WHDCVDXowzRgpqRUlMxMyZnkBAFjBlaIo7SSu8Rso51Z
ZczjSusZI82QhTmLoe900R7HbL2rdGSdqUbi4HJjJ1vVsXDvHCBzhxnHHNd+l4ct9xHaDjBBDdOP
hJVAyTdACmsqhB+5ybOryMV8yiG5fFABjQMrW4sZ/cbvk00wOPoaYn38EvPvw8wfORVnLJ51E1Hj
MafDuVX62aanInjTBDHwW805v/BQNWKa2Wi04pmLXn/nYW1f05/JHDFO27ceZAbngUzvY4zboWXM
w8VowbtrU52fVYHfb9MlmL6kF3EvBKygO5afJgQRmjNc1dA0jH4kk9JnS7whjsNzuU8LpJp4fgRj
KEP04ffFHIbN6OCsNJ14TkJ62429K9oX0PWMLTEYbTDugETAlKLJiMDfQCcl4iHb6UN7C4zRnPHn
IMdknek02bXcgVdmtpA2Gkz1xMi42NQ5idCFw+qZOfvivGj8DCdBVL3kefE8WiZCZ8IzxJWEOqJ6
fjaMeiEa43p4w3sjbPDzHnMSDEToC27l2ZNejnsEWI2IB24HF/TgbzHHfwRPu69L/vOdh/Y+/e9/
49b+Z/dZX72Wn/33Lzq9zr+/CijbH6+7flWvP/1hU6FCzbegSubjZz8U6n/+D38z/qxPX/n/+y//
1+dv3+V+bj7/+78wMFfq9N3itK5+xp8R3v03men0/f/4e6df4L//6+J1ec2TXr3+51/6nZnmy385
lids3/QsDD3+ieXyOzPNFf9yA5yZ0hW+LSx5Sib/wUzzvH8x6DX5S64nPNc+1en/wUxzzX95wheI
IPjCheu77j9hpv0cRJaWF/i2Z7mmj/rouOb3RooqQcUHvgm/j9wEs70pyj+tBvsHgqBBvyiYzCs3
1ek/K+n+43VPP7wUjgXkVhCX/VMsNk2QCnVkLtteMIcyqXPbcnZr9rYuxC/aI0/f6v+FDX9/KYyf
tk2buetTTPbzS5VLki2DIgEzEh06L5zhIeA0s7WXZVxVtnHzp0//5vfv+2fa2s+J6D9ezRJY3X3H
dnjZn19Nt2S5MjXNW45SePmlxSjSRGzEcEB/nNY65BllhaWo7/7+hf/i1xTCs0yEssAOrO/tf6lG
qyXiwyfpkztMemF+DaKcN1C/rQ0xmPoXqeO/er1AgKfzTQf97j9i9cUs6Moblm2ZFKdGqIxI3Tru
lvFWsN0LtshK6lcZ/p8jqac3N+B6pZOPC5Yb53v3Sy+UyHzMSFvo2pAiaVJBC7T83d+/k99fRTDH
hFFsIwhZ3BvfG7OMzkUf7KTewtslkdqoZN9m2a9qL06lRn++LHkVSeoBH4ErsNB+D4ZTA21UlUA5
4ixFhbxTgAzNGoYsK5Kh5i/aoP7qxZxAuiwJVuD9x1WpEovzq4inrRk16U4k04/YZkV0Uvv5H793
0jVd27c5ixGi/Vbl1EASrlI2RFsjkNd543VodcH0i0vvLz4giT/s9NzyuMncbwFyrmjp+z2A08hx
3x2XMWu8RP4vHht/9Za5ZJE8k6eiKZxvL+IkEfA+UuhbyxfjrlkWlJ+gPhRx+ivE1Kmx6E9Xgn26
YXliULMnJP/7vTNQ2LNGPCyKC3NTrX6FEPv2zR2ARqwspudbLmtP8L0BVaMk4QUr820CScNdLakZ
dUdHZJa6pXerT/eTshu2NEuE4jeiUDUPGBOi6fj318W3deb0Y9gQQ13Bf7mjvvN4DA5x/oLas1Wm
zpcnalJaf5Wkdl/jwMr9Zi+rxHmZcHCJf3bp//bKPPYRZHgjGNx9eyB7y+wU3TIU2wgo7W5GUN3O
GVGTjovr/p//kjw2WOWxnGEmP30Wf1rU3IRsaBWYuPYTvNRG3HfvPNOGszFyF2r9y+GYt/7wCy7p
X72zp1uaSnfHsVnhfn7RKLNNBt0dCeHU4lA5SKUeR0ZUFDUpzJoTOhgOsbF2Pv/hL8vzVwQmxlCf
z5NNxLfXtc26ys2mpCcpVneGkJQVJVX13Be63el+qG8qu3Af//5Fv935jmdbjmmbniCpYpnsWH5+
UVfbrqwCq9y2s+XfauXrYu3o1BlXf/86327+31+HXZZwA+58tlo/v06SQg/vyaCQ1Y+jSy8f3ZvG
lt5tEpPf//uX+v75BZ4jPBJLvst7yRV6Wmd/umgwWuMCw76kQvWS/gICZDvf6oklBnyX9AXLDJ8X
ifPg2yPZGVwyoI7t7kaVeHJjzkt1Pia5ma51ccreZczeMQF0JQd2WWd2vi4qX1MBxpS7WmkLnwl4
QYMtoeMSVJMNrITVlMXBk6s81wjHpKdMjH5rLFGj78WUZ3m4pgknt/K5Zt59XuDViEPHnyb0K6cn
ouCMKbW5jpIhBO9yn2lCZmGfd875sHS9d1nYi0GK2C6R6tzUYUxrCP0oGY+ciNV2cqzyQDzlPYQg
RmvulZUp7x33kPwwR7O6LYxsQEDtlXxOcy9WqCwOYxdO3hSkdAsmwDDpY+boTctPshaqnvcqqXus
xrEL/7uUlrjjJo6uhr5b+nXv+QDqUzx6t51YAJ2P1eiCSHHG+MxTvYctylJpv3YtPD971DvGO0Ye
yPtiJE+8mfx2EsRUY95+zgiTu69+myHLwJjfHOSIp6RwwJ7OlVUWq6DMMVq7sd2eZzzaT80NylOh
GIa6wR0dM/WQOq6e4jTqSyIkZnHbStHQl0Xc8CL2sAXTJOIt0T5SInZWrX/SFDsC1YgrxlgM+9xr
kU/Z59SkJLTs76OcpuYqBYO+DmZKa1cF5B+HCbPIpj2ZPd9E21MASRxMI+xPyuJMxgYqTwsGJd/q
wm8+otJbrr10MUlBz53D4DpvissGfcK5YVSnKRokTxjSKFarw5Au1cSTXzMC03NXVXtwEtbHkoq6
Z6bElGuabefFtlLNzDjxOenHXINyrcaKqsJYGV2zRjvAK43tgVll7mHiRp4cNQ5w3yG3KBLlHMc8
74iI4AX/Csas8SHL+kwzEvaPz5FMa0pO67jJbrrMnC5atwiMnYNLUIS2N5XPbPosZ1eTPe63Zc0a
ti9i0u4Mp5KyWrmi5yecHN1tRkqdjb1iW87RnxqbbIuUjsVTLQSF61xAzuzq1jCJ+dDeG2ZlO7wz
PbIYEyMmVyFufvuiEXYit4015FZYDYN5y4+TkVozewioUTQ4Bomd1sKJIBbcbl3bNDFz4qY5BTmF
vl4qCwqmLZz5BaNJQ845llO/oShb9Yc8mhXllGmL7csgSrgz8TRAg7G8vt7EWVOWW6fAV3WGB0Cp
lW0tfXyLdS9yaX1wKT8R1pxtcnapF0QATsn4eiAZSc9HQeNf4CGAVL1ZnUfWzCW3DAHG7KXOlIEu
FWgeKU4imTPgmkVyJ3Ywrowh6KxVovo2ONn144gzhOt4JfW6BOjD2W2weS6mit+6jmnZumwLzyV+
hmUobAvcszt6HVR1H7j14K/HJlf+xl3GyCTj4lt6nXS4OlZJIUnzVLNcQs9JhkeL1I/3Q3uNfEjT
2CSY4eTzhxEozyYqbCr3rF9mkGONP9W0gThpfz610vPInNfiOWLwos5iihrjsJaieySEXuTr0ej1
Rxp5lYPfphAUO6S5GHhyzVjWZTsQVJdDE+mtXyzLo8vO/1C1JolHr7ITH3ELMDfjLDN2t9osaxVW
oi123TwbyYaQ28wMRBhuvA2aZPjS42RYIapgfhXZXtlsvb5YPpu24stce/AeqNSzhtCvKy6Bpndw
00mpktcxSOrjKFPGxRZmlG5FjhuvZy6qmooF/PvzqnJFh6O1Yby7a0TCADOOAmPcTDnDjFVFGi9Y
CYsM7WppJJ1FPSO3felPQLqBaY8F0q5tFmEOJfJM6d8utb5stwT1VX0W58Nor23cGKivuFgGKgzL
yN7YiRvdYKoo3sd8wswzS76sNTMG0+2SU4aWGq5yWKWU9zmYwpCH2PO48hnTB8GGngMBLxrpYNzw
WYCeTefqhMPuRgIhhR4E6ik+VA+LfazE3mqD3NvN7H+ZpdaaEDTdfbixl5nnUakYROqeIUNe0jNk
y8mjFLKoqqemowilyEquc4+CmTUdddWlMar0jZnLB2cFjdswMq9p6KOEKMVW7CzFqaaDHQZaW3t0
ah4/67oAHAl612+efxNZCBJHDFQkh1re2bxneMdWgZ+JbNNFMeP62VEXPqA9l+N5hGngMLAd48FQ
bwYveKUd6br3ymBTleVHZZD6IQGF8c5QH97QL3fazr9sX24T0947qX9XtENNh475NGOQTsz8ibHz
3m3soxfXdWi2J8aqn2WXRGaBTC2EdPyCpip7plXCaA9t0s0X88nUXKfcWjOrXCg9o8LMrc5dDPD8
CnIXCLsOi7HsDh0u5QdHqWTt0ibinbo7KNqLVvh967AZ04FJKwbRTpIAwQjUn2cQXldDFW+NZoEm
1JXJNdPm8aBp0+rpkubBB5bslO0zPe557KXtJ4UvzYfoy2HaZNgc7jtzbM9LOfurvuR0F55OYrte
WAyNvcB775ea6pHE5FpbMbS176j1UUe3dNjHpsF8n5LRQ6htELwyfpHdMGpzZwVVdu228fLg9tYL
VS7y4IBBumbMl8Yh+kr6FDcxwyer8ovrllmowX5Kl3A4lHI/WlEikFjlEJn3XdAnbsYbIoIfepyp
tMGYMXtHMRAtzUf1YzGwI5I7uVO+iTmun+wjCEMPF3A0t2didBiMpNr5GsZerGOk542JmM6UwFwv
E6tShStsCB2LONCm68zuLWIrm9Eh1Edz6OcTtrRl7MyNlwMQCyv+YaydSNsvTu+At7Zhqa0EkzOK
R3ruhlr3N76w6EQhT3JlsPl5y5DN9YMqZ+1sUvCETBOHusiYqbbzJwmo6Xyels/ak8Om1oa6jFAA
1mNdeo9jbKYfRTp7n/3oK3JkORuLIakfJku4t5OPHHK6RbjcMlPoc8qXmoo+Gsd+bsxxOAu0a35B
iHyZqBm4tcm13M1q3rM9KjaWYRlfBqPmQx1E7Smd95RQsf/oeqfQ06Agm5mxXuU6JnwQgZ290nl1
lpEdCCVw0duWkdhCJBg3iY6DklGz/zVOJJwhTDL+mjJ7kyu5bP4vc+exJLlybdlfeT8AmgNwh5j0
ILTKSi0nsKqsSgccWouv7xUku5u3yL7XXo96QDNeVREB4X78nL3Xbn3Tbqreon/fj878lIYSr2zh
6q0rUU0kiL/Xwo4RiUuF36jCX2ULBB3pSFS1l4yHUCy3gYU3Y4V+wz/VqmSqqCPP+9XGc8E2WlpE
7FZken8f0ckNVyfwuKUqFSuPSdFu9gZgZ6PINonj7sZIIRB2Ege+QZ4hMm+QUWE8ZmBAMYebXE0g
bpecV9YGmFSjdtsMvRdu0h6Y0rpqhfNDyshbh/H0EvVe+liVhGuvdBXOp1ogGg4jAf5hjIp3Fw3J
UxeiOgkMTsU5nbw70xfuE/jQ5EEYB2cXR3mEDElnY6Onur1NFoYozIh4qPJgTC+SPW3lN1V/qhCT
7ZGNjBtvQYc4Qb+CaNPxys3GVgeLsVaKmm8bDMO85jfHuwlrL6KptqVe6ZjUtP6Va1LM6N/zvjgJ
3ba3FIHNWuV5i95Bedy4HEQHxbXVEg+eqTuDBfRFVu3kQnJJrjQgL2OYWNXTe7KUwSqYh7na5hkb
+m5ZHH1LN3fBTOACz1mFZsDC4pQzq0YXLKeRu4TOxY6tNUVgxXs0+7tuoApcNUXGqGdcnBjalmdF
C0PCMeYcAl7i3igK8gNeDfWZ2+WQnHOMju7RBSVV34An6jocEEiDLm4eeAvKjr6kYrELOEo8S+02
qEvqjyBly0tKy36SsYXWO6CwhQ8AU3idymQZ14Etlny3JLXkz8uVM1/ndjh7+Q1gzEx3i0qvbKCj
efjWx7Duj7XXIl0LgyZ+wrxb9vc1SW+QfKxfGOkVZi4GR24binXbK2vnumXO19Ddc0iN8wtAVY/r
A9bHg6aq25Zkm9yO0rz3KJNQ26W3idXXay+JbTZpyjI4SaQirUeUmj2y5goRH67UHhVirHGT9BRc
q1mH0/uSQvDYiNYt9tM4p7uJTTZbz01TcN7E4Z/XnF+LxLI2OMhZaD0aHmgrAJLF9k2xmFdtaXmK
dYQ10jVbj+LnlMWVf+ML6PuDVfSPnhXD05GATXC/5TGTQyA5Q9oUSL898pS6LEnauyqbq0vSy3TL
y+PcNXmD2d+rvFruGqHxp4Ue/1y23jc1ocOyVHMYLEq7xWjBWD7R+o4TFZM/XKEr2jP1AQH8DP1y
zMg0R4veQAXYu/5sfyImmF+Um8acShxOR8pCqI8cZj67rE/+hj5QteMKvDBrEDXCFDvAt8KEAy0+
uBy5gsAOnVpnMuQACVHmSGno792mxoRZqlLvPRNfGhN8OgvgHI4uN7KYc2c1ZcMVZgXc7OAn1msx
V90zrJ3hWxAF4i7GuYBaOAUGs0w/vKnObytb5bdNXU4/ebJe6LRhtEIcXa78yo8vcLm8U167+0DE
wwPTkaM/JuAV5lJzbZHqiaNd6Bl2V/mO5+K6b2KMtLPAZYZh28t95NNeWjnuIs5GB+HB1VgpJIvi
uihy55XiIXnqsh6BTOPRTV+BKdHV1jRRNu7DdtJPQNlCuGfzoLEVRClPLJX9Bzsj8vCiqzYBaymV
VE6BgV9kldn6dhJFdAwar34bq1rEawOv+NnKcB6tRkRaayaJ0SPC6+GC4gtQUejnvretbGb4sYuZ
yBtS69kuZmhcKbSUZD3kebMZe/Em+evHrPSaaT1mw/e5tZ/pMMmdTlGmkWVsUK+rYZMUjZ2uRupI
zJPZJRmwe5SY16ktS3+qV4IDNwr3XDxZXT3+AlCYHHRevbaqx0gXWBGeVlGBMAGEBmuooOb4VYUN
C7sbIwHB2TJV07NoGsSPqop29IGLd9xn8rXToUtcERjfLWnYwQ9/miO8EldXx2rphE2IDZmlOz0I
nJt+kQtMxqzJmyApfwEnTFaVra0bvLpBfvIGbd3X2fXsANFrfkcLfIWlU0R8i8BBDHv6akW+zcdZ
PSfkqXCsoLr7EIGWG5PP2S+H1O8bwA/zy6gG8eja1ZWQYOGWKVUHHhAwWYZt1imHvbBsROCLKQK8
0QZHZ9W5+O3Jbt3F8YIrwC8cRvp9gF+kMou1qQoLI024xD7FJ5cDKUvbzQ3gI8Jvt3nM3V/nCeoZ
43YOqEG1uA6q0gFRPXmL3UsfaEr9qay8U9v63quMU3TZcV97Ayt20DfbtheK+6mnotgMi1/f+FMD
w4sHJBs3YZbDG8OTZq0qPAfYyMo++d5D/ASJBfrijlQ9SGouMBNB8WTbZpPD6Rk2o72Iz6RlUd+E
U+UBZR9po6wyXDRPJhQZRWglnH4DjAQZrDciOdmyemh762MsfRgnkwERacEFrP1qcPJ1EPj2lxVc
PRNL29koMVu/9iCLRjH+2TQTZlVMg2mp76i/NnUtyz0thfTq87ry9zLfr74i5sTjJhryDK8l/aab
kmHsxZDz3K+N8VnVA7Jn7kJ3Se0NeB37zhpCgzsKPgCa6LrhKEEtN3WXcNKoafDqMBOj18up0DEc
Tsjakkg88W5grq2J0GoGw7o3y355o2FD3nY7th0eXrfHZkGm+wB+LFZc10HhOWEDX/YlGEQ0hegh
qdwb8l6NGZeY0Udf2FfFUcY0Uc4RFPB25jHh1cJJ28hZF8cx7+12uyBN6qkebXUpkb2G9KH8/l6z
VQH+58pWG8lSO+Ef9LOUGjTzrXMNH9Js/QYWzaqJy+Ypy1qcjd5k0anysez8GGxat+BhEg4etP4G
OtpuRnIcMqnqVhjBpllWhhUJlhOCxTqhW7FJFVE8lFhD/pG4fc0COg35sJ6GXn25lVZvdSixb7VV
iCfLzhTicc8qe7V2XTHfSMTOpDS0bn3rLz5mc9xc+gd/ovcFWZlSM8KN+a6cLvhq3Wm5qlqLaeda
+EXXxkPftp/DNObgN7eeXBVMHUkhTZy62pbeSM9WC5pv+JhQiO/C3nffZozOxKN5llAHry4aasTZ
8swmBI01s0j2M3Cl2u6uTTC6G2Ar9LClszXcahKAg7UVhBP4g9CCals3ZUu/mhiiYNNQFfHak1jO
Ua21w/pY9LWG3ECteB+j/nSPHuCrBexNXOxVhHVlvUx11a/s0kr9O7w3BG8RDz9n4D1LZlJhnVz1
WE4Moi/DMv7h+4l65jeHj0kwp5RYjquBbCZh05zg6/CzAr4jG6dfpfKMHDqdjlnayTdRx5zqO46x
b0NHlbFdIs/BNzv13mNgHAhEtUZasY4IcZ5vNVjzep2FTv+SiAYenRd2hfwxBwgovgF4Gucbql6s
aCZPql+TDQgDfQ8y6dUowkBeuooWOaJdQmOAOdH6khvs46JFKYf7YrYHl48obeeYm2WS7hdVqgXg
XiRGtVi5owlIwp1OPZ0l57BFvM+e6fvhWG4RSKOFxmrLGBF7ecpl9daL8ktLH8pSZVgPhior5/UI
3qe8C9iMxxWeSM1puko5sjuiAI+VMdRBNhouqYB5igEAfA+1PXglhGubqhEuiOMSbNOrcAuM4YDX
dL3XaT346z6csmjDyLC11x59vQobhQiGTZrWPRU3izW/vLNFsGpMBp6vJXPPXg/p1ZsC69Y30TlP
KV+3UZ3p6W2oahsYXpcGhs4jR81NPPl0qB2L8KQtevGhz6GFVZD3pBy8feyObvnaSTNSf+A0T3j8
TeEcYxgkMSo+kKdnIe0+29aVXZXf2Ud69+ykZflzsHWN2i9IOKfNI1lZG1rCCBjcFvXxeqqoavep
1wZgb5rU1a/0DpoIbFiQU+yWc4hR0RX4yxTnHrgCKXN82gSDrn+lsq2sPeFhhdpWU+6G7yQHMEhN
a7ulvoKVhc6YXxSfvML0r8bQHllbEsEc5VMfJRvLMl1+tmasxachjyT0Y/962rpd4pz3OdBR0NG7
UvLJVVV2vdgY3LtBiYdKNl65goqMATjKounVmZtOnscBjOM+sifM3ZIcyoFFLfZPlnInf5sMgw88
bQg9765PS/1A3zdhOY6n1rJ2oooAKiod6JBnqh8LJI9l6KwGZJvjW1RYQl+kGmR/J+kppHvPj6wZ
+oZEz1ZB1f0OeBXRNo+S8GiZoRDYSm38LzP2Nh1nehuh2FFIkKM39YMnNwPPiTgRLF3797UHZYLt
P6XEHm2PabjoDMjp0i0Ca0s/OynWWaSn/FDxSnYYLfOqOIwI+b4ouxPJHoMM9j4ZQeV8JIUG6qYr
W0wbdB1FuU2tqYMRXqcc52Fm+27209FRNlPozLgI6GVaVz95DEjQGpiErZmfx4/BQvm0Cex5mTlI
jE2zjt26in+hL7p6V0q3fQyjGJopMGWIjDItYbeUpfW4aKhT+7Lwhgm4ivbbPTQR7GG1P3UG15+A
rIFjwCRHb+zSDawDUjFaG1fpqhWLe5fLSj7icvMB4Ym8/xlqREznhckZSBisi3eVO4zsvziGHiWH
4e/KiQk4nONFf7kCle5KpbqyHnBLeQ+YtQD2zF0bhu+zi8/pjnbqCKfYqb0Twth6OYfSr/RhmDlD
XnqY3+kuI3kg3LuYCnH/z8BI0NlmJlC3dZpkj5P2B3vXurPoKCub+CW8toQ4THfYXUzU/6RHxgl8
aeAQ76eGBskuYrUsvkVxrznK86QNELAX3JJxsSi5bnm6b5c2ar5Rh+UclVtE9zg3iiDdJ2L2xgvo
bXZ4tEIE+riJBRNIc5Td2lHN6TPgKMs7WZvok9KlP+clm+tqCTI947tq4mE3aRk/6jpkZw4LQf1I
iD1d8tqSpHotVKfbotbpc90aZKCTszQUKb1AmzrBDKKbY8MwT9G2/axgkkNPjXGxrxUSsKTcSC+y
ijNraup841TMVETQqu140W13p7op/xKgEWLgYaHKeCxRSu8aRwz5pmX2ax/T2WTZTvVVjqMIT3ZF
kIeI8+FQLRlfFTg07t2LWxiKftMN/nSbWgKgxFSS4bTzk6QuH4veBufV4N5g/jFHbr8uw7EBPukU
+i0vgqunPGdIjQXct4dzWeQcs6FrQgJIHZUCSaEHT9ZAq8xHOC2VvWnqIvzIwa1aW5F2EP7wLAqe
vyB284yXLkrGb9r2cLzwNsTi3KUdPTbU1N4vtQiFlpe/NptIND0okQ6yx8rFxg3GJ/bzUzczM924
wp1+yHwxZwZ5KTO0NhVnkMQVr/w41e8CeBoH6IG+NWXhGD/bgpfzWxgzt2Y+kM4YTiTTG2wIsbe1
6Rz6m9Bql0PSZR6jfNBpMzbnJbS2fQ4h9dLwQ6iuXUn8L8VwU9OUiSEWYUB38/2CrNeszGx73X4a
NPkW9JXp+o+i4gTdsicCMsXo/OGMORNgZh+02en20EdhxGkJWCfZ8lzGWS1OIWDl8SQjDqDHJfCp
DjX4ymar8ccG2zYgXeB0nX8j+jS0RyGQ0u2bhA+/j8CKDNZnJypGT3Js7dVQJJCNsrH4JVoHNWOM
nBPZdB2bYYVseiKVojZwU5WmQiaefrpEnJ/xZ889d2wIgrmE2ThJWqmKIntXMruFBkDr1Qe0ImcI
/hjUrDWLnHgjpKNcWECKRZ9yRt0/5lADVCpDVdLQartr/UUXJt8mle3ZNwmbY7VDwbpQi7L3PjhY
9gJQ31RuG6JBCm8f+G4cQo5hMWf3r9zxLhsIpVuJwdT2O7Na56np2Y5cgf/t4C0KYhgI/8xix1pU
uelMmneQ+CrcInaUW78WaB3ykPKVjllROy8UJanaAOLH6TMZFT3L0pnTDdf6eiBdUhYHqCeyh1gW
yXkbpM4cHbDlyXmTJZOdw6gXJc3CwE7i9pDyvL36TN9xbbc0kbaIOqCodGQgeIi47Th9THwf0yfx
Yg5wygSEV7NbRk9l38fOi7p7VYvkAkwwqi69G9BrW1z0NKvacpLpTANJfRTpZHebazEZHetKMkKo
qSGHHTx45T0q04S3QF+GcZs5sn0IUgPO0K+yCtRWVhGOzryxcplce+NTaot53MeiU+rUWDKIDhbq
wPDQ1yNfkfIGnx7VE6L2ngM09ix7GavbtE4MX1pzkv82ZFgaN2E64ihmQOISAhD1QGJ7a7Jpuc4q
KPF5FP4FB33j7/0+auuPqk6F461zyG/21oBHbd+QBLQfUzz4IL3iloG98a8omqWvcb1ERn7qWpun
hbs3gbMB8SkvyuOd3dotHEdCEBdIVN5c0tENeoNYRkV5v08GOoFHjCC+x2Rf0QHauvMIfo4C2/9R
BxKmb4fC319NUw4jnmSF8rvGCVgeChQ/4XrOqt7skern9cnJLNriC/ZWdVp0LMVHZMetTTKI6tVM
xy5y/bWs5rp98ReHJvEFgfE0bWSF2+7Fj3MqEUy5eoIdj10CEvbo55y/bCfJx3O8ABNfDWDZ+l3v
e3V7rKbSGU5TyjFv6/dLPB489rQhR2gjnV+RYqHcjLGbggAaMtscseGOeMmDwHy62ciAFEiWQqo8
eY13HinWfgL3yppNUmeMGrO6Uf59j3NGPfrtOML/wP8XrxgLpL8GJBIu4wjOYaf0+mkdMQKwFkN6
MM1Yj/UBlUqPu3WqG/BSlOgexG01npqpcfqH0Rmmd0Z/cbYNJDShVTsMNS18EcuvNk0t6xuvVPbc
ToN4jpU3fvhdgr+fsxdl7dBXPxAzmWw1un6DHV+p/H5wqQc2nqxH5gP+UsUbv6I9sYoiRmerxLGn
L68xkd5zj/32aLSCzlJMzMVvDOd1/sUyi9ijOlt+UIbRbygVU9cLrU4KJ+Q2dbLiZc7fnNni/1qc
+pBeNwFWxjlJpphRRFMDKkozx4C344J7l9m3TAAIWdh4n9yA2AK0Yo2zAhZPb9SdkgEIfBi2UJ/y
nriToE6Xeoeez/R7q1Qy20KiCd5qUN1IlMjM6dbQMojR8CzHLaipr0EZM8wN/yC0xjzMEYyNLgGB
EF5QbXv2hpySzD5QNEdvNBpaqoLUspeth6Dwp6dyi3npiKuHTJYIVHaat8nOQ9b1vc3ter6L55nC
2bIK0TgQJVU9HzLcpcsZfEyKrz7oKCcsfH8MSXHv68vsOPmVGeDjqF6ySNKxH6vyrGmxX/35g3wI
AejCt5Jhcebum3BtxZp9O43G7mcCq5PQepuadjXVxVKtsySscqSjuKDWRUJ7cE1mOPEkS1ZDFWPl
5vwH3y3Pz2SxUPcWThIhxe/5r4/xMhgc+wXDzHXm9NUtdnrSM3z0h4Q41Wlmb2wzXk1FY1pDqmgC
5vmhwAE1xuSgbESQgVb3oR5QTvfpq9/OVPlN1uIKbA1TzbVpjHOjodB8ai7aM9oItawimWZftkQt
cyW00qgbJ8Utg0gwExNShM4tElz60HytZJ90ECRWKAJa0lSU5d1NAxXgBlf6+NHTjgDWTOX0QHBR
plYl9EtNY90F3aQYt2YrlwPP3aAL71vH7PKFxxhdzGhGTNaWnmoNlgAk0IpWlvskZVNeo2Z4JFna
QWhj4S2LOzfsQMQ34KopaTJEg6saDMdbxOm/JGCi0mCEddjexkPfTejDUh4wp8vqXeLJ+VMoR937
buq+1ypjXGMsYspWIT3W23SZoJNpXXyno+kf07Gf5tcBXsT30SOTxqcHCr+z7CShRqIXmyrLnAcB
aC2+LaraonXY83JtoMaqT0vmhCdAxkk4curc+1T5XFp3Teh2MDZt1FAHaSIP1q25Ug7cvN1lKKQQ
QS1DSRk2O8kNZBwa9S1LAy7L3LKjU5/0af3htS6IBwGoCndnlc7jypRwgdd5GrU4GOtuZni8WMK/
ndKIbVy3fEfoq2D+EJigIbgwOPEXyIqtNWyIimx4V+VQp9TxlboJYEfBSk18yjtUxRQZzdIlXw6v
8IA32XdB9edglnbougLr2GCi4x63Ce0ZLOxDAPVhFgfD8Ru2YU5n60ZNzIAGRHshAQ6+c4mNCcfd
HMbOXZnb4gtOXxeyoM6Ycx3dljdKyoWVYJmWL5Wn6bOFiHlYGbr6P9nOetQUFhaGVSdH0IedAvWE
3KAzzVOP4aCMV63S7s9GZqa+LNcO9FeSGJF81kEN9T7P4xRLvywhc2V5mPxgPIortx/7cjqWmgp4
5WcD4qs4nGbsqXPdbchBNzc14icQkEaUybPTg86C2hGrZe9XsXY+URcM/TahP7e88ifCnCX6hGNO
VPp0PRmMDNl6GQtkOSWMZPQqPYCkIlkCRehU1s2YEvMWThi/g17ggOO7BIQGWg/kSkRLP1eao8YK
y2/tOmsUzmjUWomRd2s1IERW9PeYvzG1ifu1EvTukSlE3mvlRbl6h6CSLpc2XQgBWwYfK69B57NS
qhgn8G+g+I4w9cr0sXWADbXR4IPTCgpJyxhedn0QPQy8A2M/GIDC9+b0sPCcpd9CWKUEBAQhwlWS
Hel3KOEOEbY+LeDCMPWwwEBQh3JSA+wUr8eZ/nRFy5dWWrTK8NVHH8DyF9KwQi2al0FUpXNLhYMP
y7CT5Z9mIRfilDe2am4s/NRxcjNnSckE1E7LqYo4mZXBslF6wI9ppVnlbAPO7MElr0u+M0K9srhY
OsC9xxwB//RmiCz4TnbfIRukVAow01SesIjlCwOhAzCYlt87nGQKzSaJFZV1b8eczsj10MEDVlQR
VlEisvC4ZZ+xrE13qtwFDs2qncZ0JPBnKj6pRYZm10zKvNcTZJZdXy3MESYekKd8QCoCFLSf6diD
U/oulkJncAGi0N+OiHXyc2jFSY4ibhzp/nty0vdzOTbjW0LKUn8zF07ZH9D7Zcm2GJcIpemUlMLZ
z6lQbwZgwVfLU5yvAc5G00aXTnYdSkK3QuSBLBL2MPthw2Jl1dlDxato1g6q2pGQZ1epCw5S88rj
OzV7gHDyFyTUBCZE2w1oM+e2oPWbceA7Rgao1Y7f6IHhlkhq1maUMsVMzCnzez7pQG4WF3PMOkYA
HYsrlIuhv5VX7B8JKDL9Tbo++FU9RN0rQrYrhtSkjMMlSlt9iOB705bFdo+ILDB5/0P1OQAAGy6O
h5Yi9og7rAnEOxVMvQMCoZg3tYfFqa5u/Qkfun+PKiWnLbFI9zOi72u2wkgp6O8UXGBaGTrZRnEB
3WEtilQhIc1QdVUbI9B47aQ/+G9wo5EomBwxwK4mDEfSiPaq4aQyyMc7T5dEicMnjvOTtpmLHDAo
Qxqq8jRjs7dSA9pqAplGg643CZjEaSYnHEq91e/9DsPAGVlhJdbx0qkSH94MPrZ0ekaXnW7GcB+F
yKveLXuiguH8MzcHZ85FfEacXTibeK5hSco2wRrMfAlrMmpHAE/uTMcT5zcH9dtedMBnMppDUGm4
7+2NdBS6SG61MOfJGTvYhkhkWWbweY6PvA2p/SSc6TqgzCzgUVazWPeRU1XexbYiQZp2s9T4UAM2
s2NNRLS98tjRyWlZApxQ6oxmY+C9iUE1FG+R1wDYKzmd0sCpcyu9r5xoTjjJufSASqey8te2XejT
o3/X7XfLMCW8S6uobF+aEoHoJXTMjHkxrKYqW9ulTIKfSQNqEJBgTEPcph7LaVM7o8TCDKqqKO7b
sbT7116TJlRg/5AWupwl8rtla8s0bd892ooUeQztA6LZXCcjSmehyOHpH23bfxtRnXgUgVVJnJfj
RFX/xPMPimcdiSwkzzyFjJN/k7gXMqh6GYIgK+5njWiI9uOwCROraY4mrXJ9mjMfNcdcVQ09Cub4
wc8yCcrk1bczYR2hNVjD/YIZGPkKwLrYvl1GIqRQiLRL/152qe3cVAKG3wZIll8vV7k4KnlqWM0M
OEvN0s1nDPE6Tc9QwtrCuR3CbFgClPFW1MAPZkayryTJRt/osjXlhZGluhKskdGckzImd2JsSxR7
RR4S68bW5xB6JlJISG0LetojCII0kNBBhBga48Kxq4gmyyIGhwlVHEqQBrEirgbUgivBqegz6yp0
g0PKyXgV0vs9h3AcKDEH/sG5x1buE25GaajJrXAU0oBoD/JNy2kfjVSr1WNoQLx2R0PEkSoODEKc
vPkeiKTkjUwzVItEiFQ21oBFDU1/PwjRO/SSVJ753ctAr+VKTMxTU82fOfFDsbtjafNEd5LTENfB
bpw62mRsYErqjQvGRGa7IXNiG9lDMreEfuWzhxC0qqLwCvqpFXoAvP+6ZvV0mAeyG+vGs1DhxvkM
WH1aYuaQcTcQ5bMdYZx4D1EUxaZZMeIM3PaIQExNd6R2CbaKge8WPrpeEo2HhsHKAkOg1vRFsyJv
VuPYBvuudM0LKG3GwHA6xP1IxvFXgiumXykzql9sa4OkJK2DV38poo/wGkCwqpAVP5k+CPeTsJfm
kDtW+mE3tXotLEU0VFvEA4aYvDUl8V2UBquhU1MGl3e2cbEkJcSUgun2/4MP/yb5ZBRafnW/u+z/
1WT/P26rX8Vj1/z61d18r37/N/8/9OM7Cgff/92P//z4Xy9Jo5Piv44tup2f7b96+f/+3/7Dlm95
Eh+9VC6Wy8B1GZHiJfuHL9/y1N9EoMgU9l2MUTj2sUz905hvB3+jcx7aoUTAwOnFxeP3T2O+7f/N
86UjQsXIwvGw/P93jPl/dLopwEAkAJGgpIAD8Lz+7tsEwEuTr3AiWmN05sjhnYNo+y8X5j9Y1f9o
cvv3j/jNOUgsoU0cKB8xxfLGQX+X0PtGavnfMqb/r48BwC+4JiFO8T8a3DqaXrojyhJ+G7FPMr+U
EK5SFb6gR/gLr6f9R1P6Pz7L9kLOI7bwJUP5P34WbWIGBcscITcZzjF6gjKgZEFCU0fzvkZmg1Xw
jBltj1znlOTzt45DAMv64Xp1mbGjI/L+4udfr+L/cff+8yv5niCfWCm+m/vHr2TTecjKZYJrElsP
lZsd4pHSwe7P+npjm+BZZ9NfWEL/6iN/d0k6esZ9PsIhExoFHx/bJQRL9diKiCOEpaloAP35s/Sf
HlfMi//7V/5mMuyCFOg/miHO6WZtRHxikHf484/4O6jh9yvp4f/nxYB1jsH2j1fS+PNQIjfl5kbl
HWiTD/BEB0I5T6C5brxc3gxef24RYIddeSek/KvPvzqFf/98XzDlw03sCff3V7KRqnfwk0UbUtwZ
gd8uHQQmsJwp8+4gSk7Q9E9GhQ9jmB3qPHiGGvKXbs7/9BUkR/3QJ1CCRv8fL0GIKky7DOs31C47
bzHvTpNfKl+v0D48F+goKN9Woh+3kMpOGEKBqTrJKWCM2GPSKep+rRX3hxePR+FCs+6ckpg2iPSA
dJSWSvkXNIzr+/Zvl0xyz0CWMJH8HaVQNwznJRlTm2D2bjoS0rOrHI3YDXcMH622ZfqrbgrR/vjz
R+U/rWyQPq7GWjzCnvebdz+PfF44jv+o/MYfOFvvUBLBaoof/vxj/m43/v3nBQLWge9Im23h6u39
F+8uPCTcUJ2JgNk+lWl1V0jil/PF3YI63wmjTmaQp1rrnQAQeV1iDKFf4WxdnBl4dZHdVwXGcPDI
VgKM2tf3XjpucwbZHTjhlTuzHs3TPjA4YsrsEFb1baXpYiMJAE63EZN7Ejb8fPEEuHn/57/N8a8L
07/9OJ8gUen7AhbNb6/bEgdBCmQ/3BR2+MTc9M6ZBuyl4Y0HpIladAM1geYksp0l6Y4To2KQoN/7
liyt3JwMjEerTN6nqzhRRtsKC+s43dY8fpOF8XZG7UNiKpUjumkzopDLD4U/7LLGZYX0DjRPHuaG
57JBP51iIySGorXnveNnB1hP24kkQ92SEJ8DOwoQi3ElETOtI4eVFTy03Y4/GEtsp1qR6qdIjuzP
cTh+UzXYyfwDNcS3mCLRTDldaWvXT/HDPEqygsOFLhLttXSAiaXzS+gP26iF0lub9ykgd50PlHl5
x1t+4fyx9lv5TU/ZpvOy93ruzrkf/Bxda9e2076+RvvFwMAm52RFxSpalo1wnUMx9zvaRt8dmZwS
U9wNCQQsK25uFUcP5GT7AcSZgjRXttne19HjEtbfrcpFQtdMHLt4bWXwktvJA3jbW+YxwPWX9Anv
Qnm1HlyToQ7o/7aWjre97m6Jijn2afIzgNLOZrQvOYVnV/uA77wSxXLjecGLue4LCsPHHG7xZXu9
2aq9Ik2DzIGBxeO6kJTeF3Pj1XXdvV7raq52jFVl/YGTvkJOzd9y1U/0DoeixjbDtkfXpHqwTX5B
kI2C1X+0RkDKibVrCuty/bPKYdlruInoCU9+HG3bLrsw/z7lI90TX8373pJPeP22zMRPbY2FB/ED
Eq3nyFU3nuLBs5ajmww3ne5RPWQXzN17NC1EVHqH2grvr6sObP69tt0bWvZ7GqhbrIlkal1DWOMH
wrLKlYsHc92M0485t3bM1q7/W6E0Ztts+6PJwkelvOcWJcLUNcSAIYxBKpRfTA2TDg9z7vPe2u2x
JX9JEHTHIeVkdYQ+pebkKb0d/eGMBXBtX2nsWEhpeTIHI3a448L63jHRoKQl/Mm6uQ24cSXTYXcm
U7LmyDzy3yCHjHwIc35of7akzhCDMTK2ao59K0/XWx1n/LVHYRVYLxgTj6Mct3b9P6k7ryXLjaw7
v4pC95iANxdShI4Bjq+qc8rfIKpNwdtM2KfXhyYVw2n2kPPrSgqSQTbLHAdk5t57rW9lTH6Iemqi
QFSKbwKA6WMHa5zHdYyjSg7RlcPxIaMegq/+4xqQNjuZGX1O2Rw0S9wvczNHj2426ZYmLZZlY7X1
RxePaaWlB0vDncTb2i4fTYRmqE3eBI0Msxiw/Jg7pO87S4PJp49/s0L9apHHTOhSRdoGWIOfFt+5
bezcxbiwMdyW2Cy5jsox6Cz9b7b9n/gJvx3gPNcwHY0TrKvZPx1tMKzmdeN6Hh3L7DPmLm7tCGNF
dZ9DkRZQd4FL77oSKfZUddtGISgJ3cuyp6pW+BL3XEkMia62K1/Q+55gO2IomDZ/vVxrv1qtPXcB
crguB23jp2OmNFKaP6HrbRQiJ1Hhq8xjvfnrYJm7VDcOI/9WPO2AOeYLSvazaY0BbWnaY1W6/pun
8qtzElwj/cdBCefeT4cUetvoL3JMZgyBoay7j2Y5f4GIF8gCWatDW82Qx3JoPpIfsjQWC1PZ/vVz
+OW18Yen8NO7gRYaQ4fDU0B7eKHQJ3m3qj9S4Tz+9eP86uJgPmsC2YCwwTXy00VI4HSi6JKQ3XnI
cSmai/VhS1m3k7P34x4pewCRzgQWIKU9HGO9vSM01TdYhbywJRey91vPO1VtckDHsh/i7vjXT/FX
x2b2b3Qijs0VDEDlXw8pdjS1udNq3gaZC6BN8OAtC4+iMB8lczbvfSyvyC08gDUMMAu2t79+Ar+o
yRwVkpbD7gGvSfvpLQILZjBxVj1gA+8jXlU31L/SBNvm5d+Vf7+oexxaOxpKPIg/rvHzI9WmU2Xw
1XGZ74vO2NqpTs/d3dT6FBi1yYr8/tcvDYjQnw9JPCRUMoe637F+HKL+cALM7XZEjsVD1iYHMTaO
zrIwn5MnyEG31Zb4uIYsU764VJ10jX1EOTBQB3jTXBETRZnZWIfJGLaT2fvFrO+sKd/ZNulxnnUQ
c7vIMl7nZPTrSg26okes02+ZY25GfqYY+63DKaiNorNrF4CQlWeE4DfS0rZpI+6ANqx71zslGZtf
bB0kAcawuA8ZqZuiULZmmz4UKaPH3to1dvo+UVVNo/Os5s2p5UkvPy/HHmISGrza2El2G7ci+tYl
j9Jkjxvj1+U01vF4peiOVhNv61zuiXo/j2m6Zu5zh6Vi23MKnGbzoKlz4FJmL3dJ5/F10d6prJhe
bu6Ww9Iyf+my6DVCGqBUVCwyPURx9tm72c6gVja78dqQF9uVIxzqtPftmiNiIvYa5+DlpOWw2Uoy
pco+30GP38aqQt8bWYcWBex2B3Mav5q6PM7ReFnW76k1D6H+njThda5Rm2TKkbw39uh6BIDDat27
JyON9vl4tgFP0wIPgPWSDBA+I5XbsGGcaEPA8yWygc8BDeRa1FwFXvIQcfpsOPVCGOFU4yH3QCjS
xofBQKfBe9jL5k4toit9xLWme8Hyc8nMwZAdVR2tXT8aZ8Xjn0G5DU3yOfL+kdlxLNzHFt18lVhr
0pwAauEYYsPXYfDPYfaQwR32bO86O0QSS85PeQ6VfQqWg4yZes+uicvPDo2zUNBdRc5TSD0SevLO
KacLoPWjmbHhE7C1XGuRB5wxK5BKjRdsfijpr2nLoVu825q1xuxwv/SM8PwG6JUCrTYOAyHd9RQf
DHYhSc5MnGQPM9mxUTUcS4rTysoegP3Q2Mb3rJD5BOQ/WNKXDohybksvZLlGaHIHsASRh7A8cQ0u
W2zhif3kZCco3oEJpx/9GahlubdZXWXI9QnhVG/noCWYZflsWgUnXoGiI1ZuRMvsdYWyM8l31pjt
tJaT3PDILf301yvCQvP816rJRk1HP9FgDquTbfNT6emhEu147R5vrXJb6gHd7I4YsP3lMihTc4n8
u6GgDBK61yLkGGh4179+Dn9acHkKNC1tuoZgnUCI/uuCX6loZVVjJPg9h19bEvatmygS8t1UyL/Z
66l0//x6gZ05dNHRc+MV++n1aqUHxpDWOHD39KCQk7KKJ9muEhEDcJ43BugPJufZg2KR0806jOry
uYnHd6QnV6RuJNAY+iGslVMfDz6FDAa84YttJtg0sdmYFSUna4OWsjVNIJeREymnNEsOPfOrFYwE
jjnLm0uRhnY56BJrp00UBUlF52MIBvxnS7NrtjmFjfMY2PUUDIMZYqfMdri5jh7HX4S+ZzytB8ug
f+QkV+qPq+DWKdrh4tlcUdMA9VwOTNuWDODJPFd5VG4SgKmigCzTxdFL6s7wL7A2ltp0GeRSgeas
UYYuR3TcrIJzcTJb+zzI+LU0kgclq+5lC7AB5OoWusiILTFdd4XDGsu1WlI46uG11cKbSnR9OShb
1uEfr16iQclL5YaXioiLIr52eoROXs13pim/oE/4Po02inTXQO9XQ28AQMftq9CKIMbnmqUZ2tg+
vFW2BQabT4ARy6nIohdpUBFSOZZ9WaOV7besBIcoKYIhSQ9wk+4lmsiVxXYVU6zpJTVw1ftRg9FA
RNG1karPimxk7HXSPSm6d8t4TFpmD1oofXXOT41qHHRPPbvU07nibZf7AkINxCdzN2rThsvsMFHs
Gza3KHVGZ/W+rONDnQ4+DKnrssw6tfOkDQQ8yG7dt2jlUWxvfvxywOTJCLAk75K1g+fdavId2ZqM
1tqdLfhCJ4BWu/LGvHrZgtM17f1vji2jTedae7SYCik+jYH0woI3TgZC5H52OfNeUfPhmmF8yIlc
hclxQVm1sYjuEWr5kWXuLWm7i5HnD6Dcdo6skECw/7IozxRStSq/xCiomMMr7SpT5ulQT/kDkqxn
rBNXobvXhsUZIHbBguUW95EIn5YSO05xEY5L6lrb+Rormj6SWWtn2zqMtnbOTrkg34cBRCm1daVs
S7I8VOpkYj/e7YQynvN2rnkkBLBmrtQ5PFaacaDlf2Do/iggMKyaebxkcG5Qj5F+mS5TPCb/b15J
ZIGRFpuOEclx2enbMvqbs/MvVg5XdTgze5wJ1T/16iXtLQZ5Kl52D0PvxJvJxkvo9lEQ9rbADf56
Vfzzw+lMBTjzGwaNTyqlf10V1QTqqSHJ0AWtcVzOJzFVM8wEMltYO8bhbx7uFxsBnFqPPDqqMjqg
9k/ts8nl/9nEuRH6Ze5yCuw2wRFFlnBAz2adaNk74ujb4GYnpAy7RHTr0Usffrzm36nY979168Bk
/3Gg99Mf/+d/NgX8D5jd//YX/T84JNQMaoN/PyQ8fVTij3PBH9/+21yQudE/2L9pKjCw4QNayNS/
jQVBKy9jQdYd7KzgNh2Kzt+ngrr+Dwvusgtm2tN0wJRsuf9nKmj8w8PAyyjP+Y0A7v7fTwUVmKLO
8tfPNVxdKSzMduHtzfkOd7xQ/T+8/N+vkz9Sq8HNLhv1P9u9//zVP1XrWRyVQ9spOXLxEu4ZqZwO
+5zpwv0jUbo1Yv1aebl10Ui3P2tpChQ8KfVvJWmMEXGec4IqGksIGVfYijI6aRq0u7k1JjblqvRr
GBqsPfQfCHwK8++GJ6d7oeVorwUpaC8y9Nytang94xTJbkXMzJPBqvReDHb7RlJx9dxoMX44Fu7v
M8CwzQB7jHXQNeqHVJHezZXzdBVqMbwCZRnvEOLEiH678I1CqdtD1kWjPzLjU7HoJtknARjNNbEV
Y10JzaCv15EUgrOCA7UkprIqVG2deBi/VrYQpdwRqFUe5gLDbpDGhDkWkHwQBSO0384WURU5Wrls
U2RO/iJVYAKqSFN7M2WF54/agCodh/WXsvZY4JHy+FXXJc0+VbRkK+ypuCMEh0oD+e+3cS7I/A3H
BKkRAhPTg/6/EjjUSDPTl16maOCkeRo9p9YkUjlNjx7xmtEmH42IkOx2+DCjuYjXPWFt25JV/WLB
lscBi2/9kmI/WWdFb28ADOlbTzbhGYoA22fiGHd2g/0RdiDV0cDc+a1LTGyyMp3vaSplW4So1hXG
lrPh48MEVyf6jWQYsmQbtsqdN/Uhgl7GTxNKHZKnGyfad4o6bcdEyYhLL4lkqTW32POErJUT6j8i
y+QBrpCzS0DlECupSfGpK1ONhloI7RFXuvukwn9sVnouUI3zCUa3rrPCINQze9dnOoJ21SQHwumZ
pBbcII+Y/+1qPZG8c1+bSndO6hFh2mygvXDLRNyyxFFW1egmO15CemyNTD116ErzzWzlhbnuaoxl
kpiWOytVfugxyftA4D6En3TlpQ9sXA3MHhednwhK0s6NMc+4cnhoXbvdRF5skbluc6gdXKGu0zoP
n+ZqatZDibqVcVW5w2ltPifNFN1XnZ68p9pMGrAw3Tu6+jHjh15kuzHvdD+ECo1cHP7Uk22P7peB
lPaS80kpNkRF1OdoyuLP3krMTdWmmKZG0h4K32gq537qRmU/SQzAYRcBSUg0sYSK2t8KYcYPXVsm
d3VcJAEWBi+AcU1mhhObBHzXIcZuCxpPmzcPvccTLxQiOCpUbMRTeYoHO4YUO9/BIb7TkJeiE+T1
fXPNVuxJwIW/Ait0CebWHW1T4yLDU1wiWKPv5NTJ1poJhNnA9wT9UuTEw5PG805GV/Sqwkc8IUuy
jmajVU+JiocRj29xl7pS4ZItxIvUS/PJE1N0SSmTP3roOBq6Qlv4Nu8MBUGk3iyux/tG740Po3cK
ZZXAe97Lpq/xkbgc9PGCbRtPVW9RjZbHKUeN9kRhNMc672Deda5srgoARN/KO+XcYUdGOqQWPSKt
svdI0EitCrggutf7ARTLkUsBsWXN/WVPxvig4/mnu555xptWOMA1MHbrPEIPXYZQvG7Pb+SWwu72
Zk/K+BQqiBJHoxsfu9rhw8NYss76fLQJ0ZrHxa3eBAASXDwkanfpBQTRJsuMV5UALHokmRYk7SiK
Fedgi0mAM/sjodAbXroggr1wfKseyBhM4/zgpGSNQTIdXj2M1xttrjUfsbFmr/pZGY4Twj+WxrTr
rxIUOFF3cmCVgyx+m0eVASNKGSgvCNkAb2lIzeDQOPucYYK34pQ33qdYtU8ibnk2EbiR72TdpJ/k
xY5yk5PJtVVCO+tW5jhqQVSk9cNIBkvOmdRtrzjYrU2TEJfWR6m4SzVFPADP7feym+SOLJ/yG59G
cgcE0WLGP3u+rfT9CxgVl6ZSVE8PhhYJQIWATkGGjnqlcnJH+48qUITkb7OGtuuiCtt1HtVVvXJJ
jPlg1Na3yJpDmCqj0t0lrQlCqSB/GPstwvLvSlLZoMGiqQ7mJKtjf8zT9oHkmHbfjKZ1G9Ox3/Wm
4p5aNZ/uVUBNL2ZDAB1ROgVJjOSNn2bs6u+Tks8+/jSVVLvJuEOojp9oIKnp5LEQPEgjX6AmSevz
0a4aNM3MCpz3JJmMC/2OifCBJfx7xnr/aSvp6EPozXxmat5jWNrAxunqLCb47KjaUI02XscyU/dt
+rWu42EvsQkQ1JwWbzGqyScSeMQh6uDdbpkYzI9xlg33MYGa+15M8xeYLgrVUOWdu7EEKoRfmRIV
ThNGc5p4Rw3fY2AaxsgCnHjcrNEMxmJsfdo5yYvGwWnbN21zGyzH+xLrOosJl1P8VJDru9EaBYcN
i1l0klPVn9SmmL/3pnC8lUpW5jlqmTZ39AY3iFf6t2o0lCAFevWmuHLaDjBqYMQms3JUUhx6ZA1Q
BraWCqwBDmMBoaoc7pDBhxxjBqIe0cYVePp69bRgQvY9ukG+kcJCF72BQDzVLoY6pEeFuKc3LQfW
k3kzTQcPsdDKVpnmQErwBrnMmsfAQ9LxQDJcwiaW4cKsu3jvDq2+N5Q2vw013ToyuMwDnksHBN3U
IBNm4wk0grHwJrs2DLio1MJ1ZYTwXws7fhV9O12NwcF6OIVwkVlkyuyolYMRruau9q4WY50Hs9fK
R9bmJsBTDH1qbBIB/3WCgBxqHuQRnEyZs7GqSj2GGN/OFlXXQUBuPTl0fK6hgu2U8xAYolBK7xya
CH9hewFNd6wqvNNDOjeWSOVXjOHYl91k2/SM8SCfZqD/vM5+ice0/zrVtnEm+Nk8zY7lwovMUeUW
vWbMnIHCcYcfm3m6XnwH3YSlKuwEya9ZvHH5katHs5aQ5iyskDu73hXSdboIeK1tVkOOB65c3DVt
4Rwm4Tbw89DtrQH02u9m5GJkHSUutYEA7lVmuxHUcNG+ZIWdEnZiq0du3DkoozThhEbrUaae9kml
W0GUqDwCNTTi4GBttIQk24wyVzZW47dyhE1XmZXr44CvtlU0Rec8d8KdkzN8xaJknEeNlqOMe0Fu
6hK06WGBwR1MhFWz+D3yQ25ZCvdbBz2KziLwcrPVniemBSej1ehUp4Oxz2phvlhtrAMd0usHgATW
zqvgKwdWrSovmDkkRw6FxDJ4DF4Qs3bcj3Aqr4WXZ4hIBlJ2uaabm0Uo2aYyYwCTtQA4adUNMXal
leabsDZlsxnt/kMORJ03RX9pOWIErGDhHjkcOepiNkwf/7K2Z4kOX0ZNHZ6JP3MfVYbBj0M4JKcS
d8Y79pBmO9iltac7Brw3q+3voUs85miKF1Di27mG8Fghyt7USY6Cg4OmcyWu0Qp6LtSDm0g6fhjv
vcuQquEqBBJycS1uh22k9yzxwgrXQNy6p3SGdL4WcTE8lrpJFp0RZl+tTI8+6N42sAHmLKSRos8P
8GiL7QDv5+LqpfeZzUXT8GUUFuAhCmbSli1dlCjEMa6dgd1+VcWFfZAhxA2G0ot22GaK7sPi6p/1
3qme1QpYSxrr0LYo6YAhz25af20VOzznzZQSUEnmInPbUJ92OsLl+7lsihMtUFLn8OAhbZCiLxn5
y5LIMKXclQkOK6LWJpioIF9IWezaTVem7gXf4XDEs4tWxoMbEcR6qIVgNSE3h5iYyFI1YvuRSOv+
WJeWe6zb5RU5TeGstYlyB5ZV9AUmQ3tvLmXgehztb2nembd4DMVuLPAPrjIjpv0jSIN8gK+eXDJz
dta4nrmcAPI/T1PErWoMpfPIuQo2KPC+cxnrMy5ewCmnocOKV/Y6thRYdn0w2jlBnFivIEGR9jZs
dWK7icQ0hPoNxL1L8lvfqCuH/B1/Gmhs1lhFA0Ur40MCtchel+FMYHtnzI90n6K9cOrh3pocY+Ul
evXQFgPEfs/FATCoQ7Ex0FAFWt9gA+k70RxIfnB2CnGCxypxAP47OgGgxJ1Wj/msQFalTFtXVhqd
PAVcq94r+qfTJSKobKN5TWoLhacE2l9nof6txr94bcySYM0otmcOhO00M46qi5OTjUMAAbJ7IZJz
ZKtuI5CeunPfdqK+gbxLQM5IQlsHwxo3mZma96yL0Te9So1nfdZSwjUmfdKoQsbYb9zeoU7CN712
XHI3SuADcoVT0NuK1lLOKD+Q88eZ3h+BPxnnLhVeYMJaRytSTOVazB6zwdSiBDVUbfHwSuNV0xri
u02raAm6g7AkIgfUZNhnb5g1q2eswWxwqakaK82ElklHFzgJhzoLGa/qQrcrnO8wnZCQ1Sra1you
L3OkzUfIzCqf8givK9UHfCtw3h5BlkCto261gtntvc8aHICkaU6L1cNZ9KIDgSUaz2sxoE5WyRDK
G/adF3pPYaU7VKWpnGivgidgeVisxHBCQnwqVoedEYAaGARbu186fl9p/sOYzDR6shYn3QvAcPiH
g10X97nADBrB8hzgGE0riyuJAzdD1mejSNwvEd649iinSIeqCHgC50tkfxAbmh8jJJP3bsxFztQQ
kxN0HHeT8SwWfi9LupjD7pTQjsbRLTlYKGPKByLn6KwrcbyndLROVudwkGYv32Spl1yIjbHf4Jan
H1qVg8/NLPtKfk60GQqv1bHBRdbeEG5+XzW9GmQY1b65GqmVtc4xY+WW/WuHT64w5o7OXyuNjh1+
Imwn0cMnr4qasz2bzhmsh3qpRxWqzTA7d7qlcFVkrWfeTUaH27Ml92CuVO1pdss2GDGxkijRiZud
KuoJCNAImqpKG1ROo3ce9LY86A6sIrOnch5ohysp4TA612m6tyq4bwwbvO8O0JN3YN7QkWbBWLql
aHoMPSH2alRkNxIXAIhZHgA8S0Phh4Ht2QDL/Ym8SgQycuLLNADot50GaBIpt++DCc0ExoeCyEDU
xdFmh0epO6PWmvL8hBEuBY8eDyAMmGwf+Vhm9HWe8zFSBPSU3hOzI/iD2VHnqQTmqHa+l3jGMz2m
doU9TdlxcH7EqjTf3LIxSbfohM+sojmXrH/Lpt75bct5kd3Hqfe9N0/4i0HvTrPRryMoCRd4T2yF
kPeB3aXtm8Msw2YGrndvMeaNVUJEwyvdBsrVUi7XPkm4Gwxf5WsnmJd0DJmcRpvORVJR9bHnISuB
8LQTNjNaAhAceii2JNd8FWnK/MVxsiehZoRiGqMW+9LulAfSHZRzVYn6pTc08T1VSvNbnC1PuukF
YMZKDX2VvWo7oT5bI85EhlaTVjfVE9HVpXcYNREDi2HJ4FSwvG6z6OvjYmNjL0B4DHJROVvYic1V
VHrA1mc4MZNe2e8YuEJMyuBDh5hqqejbIqiwQ/rRqFQXiZoqSNOuO4uizy89thcS2wcVkGuoVrM/
A34UK0AT+GFdtanvBT5J4AaFK3acTLQD9TgHLnDKxU0aWfQWZxUNnkb2G26q8pr3zjJr0Wysj1Bv
ThD2cBm2dZx8oStnjEC0cpefbyi/HCyxd9gI9YAzHo7mzGm2aq29RAtOxEJTzPxKLoK6EogOduwx
8kdaUBrbyaQfNIQUYCgq8N0ckKvmahS1FQCcg/8tOPQxaJC8rdoIo9RvMMXqq8LU48mnymEt1E22
w40cnHQnUvjpRPeMZKU6LMwpBTp09Ehna5YEaI2FieCKFUaEqwTi5T2Vq3f02rjE+a6WNcqapr0Y
UrFPEoeSytFr0Xm44DA5NOU4XPGi2yu3ToinMsrRLlCKFtpnnWT5C6EJ8O+SKFMkubWh+G47GDxX
pOw054FA3HujE4mGd0MW8zdS4qf7PnXsymcBAJyC/JJ6pk8G5LOGY3MtpYkVXTtEbulKn60kEAQS
lPQGK/MZgduwZ3hE2D2DqHFr21K+RCGGRg3b2NHSsuJAUk7ss4eCzKsbr7/UDUBFLzGVfiXnhDld
yf4BuwLSyUvSY+QGW1AvKEirlD5qUEtbeaK0nwyTJeI+xOcbFFpqneg4OMVWGphhC2A5D1mPNbSz
B/HNnMVwhIuxUG9Fq3Imklbp23Y/PI1Wp6wpI82ngXnwNxdALpPdusUFoKGN5AAmH7FZg4tBqUvM
eTi8lQCAPao6ZcFQFfNDrZn9g6WgNFUXmB/nd7eEjei549oszf7aRFXyvdAhXmezk+kr3Z41AjjI
uW0zBS9uQubnByQlq9hWDi5BYG8VcNcQyB7o6fkW10LiR05ieBelonw2LHA5kCKvPFijk/lewZ1f
ZFhjJUpL4m1UqkA9gSRYqZVyyTAxIwZDRt45Au/oFFnzuzvG3HcOzT5QSAqH0BKcsU4bFif45M77
rlHCGxa76q2DCf+dFqXzapt9tJN52X6bUdKeVWg+73M0k75s12HgqMOrpc2wdPrUaE6lsMz3ShfT
lZEAyUNOVxiHvFXyF1JRuoAZMNIYcATrJDU0qu5aROIpTBvsrmXeVHepNNuvpg1jBhiKLu+k8PIN
Ob0Qpec+MYmYqSqWUN19BtpL0lHmmOdB0a0takk47VPCcDW6Q8JNfyTLN2UY7zQmEzIOX3WZJN/S
yjV9Z3D7WwggARMPzE0UxCpNrhp86zYRYCrUOndfluRcRA9g9bSV64JEWo2YR16rVp8/+0EbnyZC
og/2SE4u/dNSBpFXcflabGoHXR3wydDvmz+6lmxfllhgMJ6D/XINGig/0ye1vibcmP2q6rDZADqF
r61pIbBgxwtSe5ybQANRM60LXscWHGharaNi6LZUezB2FJXYkBUmhRzY/CTdowK6jdUV3Kbf9Gb0
JrqqeGudaL7ptGGuHlcbzQmGlkns4c+nNRQMUlGCmsqnW6UaNQGVE8VMMxGH0sVjnK9m2+keO0dN
ARYq9kFwbqRdptAt6YGkHqawLx6tmdUvIuzbp7go0aT00zZXhX0nmlE+TFC317oK98Tpm2RdtqWO
ozR1tnloDA9w1EHxx7OyGyLT8IEGUPuEfXcosrK6DHRFX1JVdpyHO6XcZylYEg6p8TO4b+OuAMfc
+rLSWt8GBSFW+VSZHxi2mx3hqdM2M2X95sWGu7Fi0UKB+4HyLDWgs2aXNhveMDK95x4spRmCZh2S
/KLmIXiTqAOXxSj4gl203SHCShZlnXkCp8P0XZ3U59xScYy6EcbPEHaA3zI6OeZjUTzklYR1FmcR
tbABdE9zK6LQDcX9wgA3C9ea7YoG9XybBl3EPAp2j3uWceekG1AOEZRj1riPIc57pN9lqr3mWu8+
li1xD4eywna6B2tpq2s7dxI4RKprP0+OM6C+6Hv0B0N/UoSZK2vTAk7xKsoBwhfyCq/0Nb0ayj1t
pf5pJgj9DM5EPPZqpEDcprXGIa42mHP1WPiRyuPM6EGhGtoHmN3umU4lQV/JFJ5SmPYvqR1a57Y3
YzrRANe2Ktxx+vQzdIyVY7gwVlHSOa4vXSVfQL2tZGhuoZyCx82RmW1HISId6O0txVWESEeTobKx
hRweyc3TLnMxK++laWBPb+RMo9FuzMFjvmZUO1blDuGCPbcvKCetAeyZzneAI9HMQB1pfmwVq84e
K7MNtbXJSvtVhlOvriRYqZjCRVQW+WU4HVi/DCJNUONAevKAJRfr0V4kDTGtr4eStKPcn6rW6Hes
ZWFQ5ZkXHfneeviYTK0I3y0isfqdEPCZsLUrMxUuV5YnUEjCU2TZRtzZoiBbVmtzsIqPZJiN9hKj
ZEKx5s064J1YMueYS9sRbJWaqODSpuN3pVWgD1LBiXprIQYtVqY3G94eKE9SrZVMIXZ7qMUw7mXi
FgZqQtYXR3OS2HeBgV4Ll2MqJgwOL9jIHZMupxu1WlDNeup3KnMktO6KFqgqN8mskKtj28UU71Jg
QKNPWHNLVk+P1ZB+YXGtkNqtwzxWnpJEV+60DNjamiN39VI6bjof4QnW1xbf3rcZEl4AL7e9b9Ko
ZpQZFUGaGIR1QY0grGsanPFoKXjONmWVzp9FqlQg5nH50ynuYnB6BprzVZ3gwlyptqBQyqEoPllR
WTjbdpwddQV5o2AZmp+cmUC4VZPWDqRoIGk7ZwD7yMQq6Y65PvaPiVFa61ht7b1KiIPli6iXKyPn
cDWhf1vHsZSBW8nujBlbP7HOdS8z5F0/1UkNg+LppUdAfs0L+tx5z31bXjDKxTvyVvIHBq7RIfYa
mjJAsczHOi/Nz04tijc59MikI9uC1WjQkkKO6omGFaXRzzqxXH6cI2yFfqa33yWrZI5jyIMpMWni
lmh6ugXMWKzq2SI+OLfkrcCEBDiwMxVMInZ3a6cuuZKHMq1p+1ZXPR61I7cVEhQ3Ls6R3RRrI5T9
I7KjnnibzD4JQ5/2ozUzoBt7fZ1lc+6rMQS+vq6tTwts2sWLyolZx2wwf0siRhUpSrXniRwCIn6b
7NBjOlqB8qe/I7O2WSdZOTzLpHDlKumbdA/ZYCHLl/ZHyugB4EYuNH8EgH6fGFhattwpyovMQhhI
YdPFhENFEUovlZSUvjJT+h6D+RzJtss2gmytO2yK8dnVJfNBdYgMBoh2c4EwTwUBygyhkpMTvAND
MjJW0rCY6asu3rAk7U5TB1zJwZyydQviDFYgL9RtP3TzGilCvFkoTW9gn6EriSrv39Nwytwt4x/3
oPHrWrghXc6k39Im+w7ojIZWTmm0b22pVRvNiOdHAEH973aD/5LO5j9Q0AT/H6XeL3mu/15Ac/74
+lH9t9v/Qpn6vZSJnPbf/sd/R3bPHz+E5D814x+2CmiB+NTFFmH/U0XDV3CnOLaDtVADaMfP/FNF
o6OUYWSIXQDP6GIc+V1Fg8BGQ0tt4uk0bBsv+X/JW/+TWeZ3rQuKnZ+0LlE2uhQvTX90enMbepes
Mp6Y2wzRQn6mKNnS43rpen84SiRoTHH/8B79QmXzI2v4TxobHpfX/EefKIAOIYk67o/95M/koWo3
daguZfSkxe5ObfT1nSXbjzCvN3Zkb4SDba46MOztTFSVO9aaNYkfa3v+rpLG0OUlHlIYt/bdQOTq
gFTH8arAzd66bM056bjkDU7jl79+7rr7S4EQT/4nha/jdX2RRnF/zJL9qH5PrS958s5Zz5zydVq+
WfTF6q+l9onepP+q2bs4wgxzr6bTyhsv3oRRku5lflHeki/8aWlcVDPMoJOmn85SOTTFjT5JhtC8
LXycSgCtBsYa2EjHQ/XefGa07pZG3Z4+y648l++CecjK9PH0+21A/NcW8+NGbLvtuJk30KdPNHJW
0RZx3wbp5DrdZNvyTll9Ybi7EtswW8WnFAMuBKVtFb4Ac1g7uq/nj/pwGdlDm32ovdn1Jc+fyvEA
2scxnjIkTIO6HfIXb6QPDplkcVJOYF8xpfZ3MGjdyO+hH+eHd0Ef9gAW0VpEFivkBAYW0Z1Nb6vi
b99CuxWGFzmRwYWWmO8wHrLpDkB+xbpn7/L2kQfsUXq0AAiFvSaeJQXQBHYQ+o18bkrcejsMRlq9
symPEM72901350YsgIHa7/83dee1Izt2ZukXGgq0m+TNXJBBho8Ml/aGSHfovefT9xc1rWmpgW6h
524AQUCVVCcrIsm9f7PWt7ThRwBYUCWnHzY5eX+PyD8Qn/M1QsWM56Jk9rMBZFp9Rav+Gf68kV6j
5WgcM3ITGIV4GbapK7cWyUWVB+Cne6FxFC2N/rzC9m4/lr2+sisjFrrwABkoxe+jEI46OsOn/i1/
95zqNFC4AAVhBGyUyWSCisWyxlWuk0mYKTEyREF9s320vvQoey/WLV9sK7bStBlvMZ6Szq9t5XXE
aieHpzZYz+2drZALfY4stXoVkH6R8muXjnEP1By8f4BI4lMwgQjdZo0hlu8Jjb9J5UqSHwXMKso2
mrlnC6q9LPyX7VFMYeA3tvH80kMr0tKTYGlkv7SDX/uqP3jtVvNY8j3bG3Vn+LZv+LJnrx6JP/o6
/Srif4Ft+E/0ir9L8Ng3/fPxMDEqjToLM750y87Brt4pm+hJOxlHbVecplOxK47KOf9XvrB/dkv9
x097/P1/sCzRC2i6nPLTikP/Up+a83QrP7BerA0vOTWn/H2+FV5ztE7l/+tP/E++LJJmgbiD1d0r
T/Iu2ImXZVuvo6f0KA7Wk7GjczuIjfpqnbR/ITGGcvDPBq3/+JQPk8Q/fMqB6E9lUox+rz3VtQsx
GwkF4THKq32Kd9NW7LL7xMKdDfbLvFO29UZ4i59ueAV2jd/v+Ht+s9K27a442N9kgR2ac/dU+fG+
OMfQ1zMykzZRcASlOJH1TKwDsV4rNtf66KsIx1UPLyxTtxibEqUe+P3cIy+ZhQhzD/WIrKj/Usga
vMTTirkDCVX1vGLqkHiKBzbaBK3mHk6lf4Hfj9qjn7c4iYy36qCuQ0ja06EbLnJDv+9X3dog1xRR
x8ke90F7gF/Epi2rnfnPzKSUj/2CkHD+MyHMY1bAjPUPIjnmUvk6v8hMhJyHxOOzvtYne39v13AP
6bIB/zI4To/dhq6GaNf+rQEmeya+L/AfwiqU5/zILT/gicEVwz2PDQRWO9QhCR5UV+coAVbYbfrQ
t9R1ne/6+tfm9C2rP/Zb2n5n1XvHHq34EzIXNTdWspm+1eO4l95TyTVIKiAEas0Wl3CAnrTjX/mL
YNItIiXs99mq+Q6/lvfRdNCTTZTWX9NZvqCr49DaT+nHAOgCB5CGXJ5grBWZjw2r6Gwjk6ccOFXn
8UC0bA2d5Ts+AerdhJv6Rasvtv64R5CG0lJu2v28Bzg+vrL0ucqXbBvdtbfeSx1Aa7yS2bHc9G7D
S9Stfhjdr4QP9vvJPvPtKyPHo2/jSa7dgWdFxVHG8tPpttoq89N1saED9xZHdxdfvYyMu1zLQ/zj
pSeAULJbHYgN8O0n+U903oerxGnceMUvyhn58YmL8uqt9sB0v4iMh89RVonm6N545NLbml7gg8rf
8RGrLcI1cKE8/CtubqKvXucn5RR+tOm6sy8hIWvzS8t7EN4L+p0yY3OP8aT4kn/tfX2t3pt3HoKa
/6SenqwxZDXtBj6vzsDONbwGN4gb/pGZdXjxc7YXkuRbwxb2WncnAt6NnpR6dspnsk/4R/kDRIFf
wVGu8nyzmHhf5LPFBKC4GpavXeWtdGk+k5Nxqd+Uy/yEhcTjhPa0g+rVLnDMVeckq8W5C5fgmav0
hrzt8PgyJZfN++6j29r8v2EGusWq8CM/PaITcd5JjPH7u/C7deShpfLfJ/d78ix/PqQ/jD3i9+4z
Pmen4Na/oQdjtW8gEDmnYDucx58GXnu37LizVvA0W0f/TLV1F68SQsRrDBkuJj/lSyF/cAWlWDi6
2A82mSSzztaH19PVF8oLR8xXnruJOxiCpE4159iO7Rc+SwyGAz9Ay8o3+RFStrfE6FIpugr5V8hd
hN/eqqOAozmvmcPlK2ldHngTmZ6DcPaqiP77QKT3Kbxg/Sw/CKA8DAw7yTHMV+OfsXYre4uhVFaJ
K163mi8Tu675k+1DbzNaN/0AwrtBteQnVEtiq7wqrxhgvG6rG461znBW+v2J0fKpPsErfJH2y3m8
DN+q4YDXbCO3qVe8kWxqI55kdpCQY78JwsovqmCwCALEKaJ1TcRpto1ll+jomHg7eDnpvmcR1a/a
6WJom6bdL91ZJTlcRlLcOgA7zGylLsSgnSbUS+tJ8cZpV70Wt3Qf7jvoqruyelGV98r8stMPIb2a
b+GSvrNd3rCRDGJi+whSbu/h/IcwvCLxkufskk3dvS2yLzYdXkeEN6IRRMT8e2wS7KoOBWrkTMLy
2F4w9ABpHv1Ib8Od4LLXIatyt6zrx3j8YCJBrFQAqOojlIpffOrUv/mv9W5e1bN8np/yZXJ66j1I
wN/dZ/jeXYdL+FYTPjB2a4ZznjrVKJIIU6AmVL2+rjdZ5wbxR5itjYJFFmV+hdjXhX6rN9soJWtg
FVNCNVfMdm53s367H6C8VM0MEtPh0J+wmL2LG0VOP7/pktiS+c26SyVGGTABZwQZGPNnHD8Nwzoc
trZKlr2vX8sfspEGZMmsdW7Wizx8pe3PrGylt/yle9MvMk8crIqaMHSKW7ij9hfMao0VP9/PIwU9
d6vIrYYXjKsBqugKJDLfIdUnsFhzmA4VpXAowqPd/mi2C9GWvNwK43KLG34bPVcZbjHEPt2rvjKP
ZMgtsxNzbHPI4i+N1xhZc8Uvgr3WnWvFr6BrojSRvWZP9cwWUxzIYniqb4GPKil6IZ8b3U2GbhnY
1QygZMUqoqso9Qj1wGHHiHAVQiAa9nLqkz046t7ERDXnCWN4/s7txkcLDvrKvgTf4c9DkE1E0UtV
nOf8XbCDino/m11p3g66T74HmR9UmWO4ljXGoI7GAaE5KOBoMtB3KdfFvhjdHnYk5xy/0+QPIT/p
WT0wW+fZqzZR86lp+yw45PoX8uKABtDYMsugt1Oa57iB0EkamT1usAxlk5MDSp3coFwZyl4DJZp9
KUCShcr1LHIH4U2UvuQM08VEHP2da9OkgOl86Wl+4Wy8YNJoeeulvdafjP6UXnQvvqafxlP1ppUf
GblYTvka38on7TlYMDB2L6wAy227mq7Kx5kzyevc6jlelbVX1XRahNtGcFzJOsCTxu0UugBiYTMS
AGHBKik1Aj5G4s5fgUruQ0Vx5GFw5e3MrbcGnHpuHmP/zfwVlhf1ZsBeJh4BcjyZXPf+RpQ7Ahrr
VTnK9/qMdqZaXDb6dB0TiZyzM13Gb23mmHB46OrYG7ItWoPG7X0eyPS79B67RVd/Ne+W38LqcJM1
HCoMG+Az01v3YbGzlX22SHa1N/V7U+1j3UUJxjaS9Wy7STb5qv7SoQI/k7Fi7ftbccl+JUK7jjzh
bGIf4dAo4b7iP8mBtAIELeyGn6ND+hqcYJdLGlMoVwk3LFyXn/rVpiZDzFE9ChtVJV4b7ZVbc31j
ePDlK79m67Fscf8Xem8CVYJ02MeAkVDOzxC98HJayUV6Y9r+jMScGyAlbxPtISFNp6Q9SgKM0u5B
JmnbF3VaEVxf+aM0wC4tvAetXh7XFbhfXXpX6k884d7Y58cMZSjttK28ETDlTeWfv2YG/6Ox2H/p
GvtHz9r/Pn0CB/5T/n+An1QMvF3/zWCsLMIyiz//eS7GP/L3uZj9N+C2KuD7/zv9+j/uMsv8m6lj
hOR/VVQmYNAj/z4XMxh+6VAlTUWY/+47+/exmK78DRgdgQRM1P5iRZr/E3MZG0ksbP9gAiPPT5Mx
SOqAGpG/WxDm/rlrCjoJoZBs5pgjI7jnpo7D2iWSg7yqWk7b8dimORuBlahqtpkvk2rzrKGOj9gD
tJYqVc8J2U/yr4gUy3oSlSC8uxfz+MUiPTc/Uzso5Q1yF118sjweFaestQH4OOTdZQfouurPZGmk
BexhvVm1xHvxgnRZgE4vkUdMQKgdQhQxjYKSLNUqdFLaIlo0mVJ8z1oM0SRxjDneVjIRzgLLSH6Q
bD27ohcR8taMFrbEYZG2ly7P9BfSLxJpN9tGUqK3SLScxLWpbzekjxuMtVMpp+TrAcNrChbsNo+P
StiQYClYT7JVtQnGqXFr4PNupj4Jb0urs2JwRpIdfkSFM0BNFNzR4HAYibAaHTjqozH3iHzEvd4U
RVccWwJb6FkGo9QApKNgAfc+Mj/ds7qWMeAlZd69sUZWzVMY2XG0VRujbDehUqntDzPKKtxC+8ZI
LvVj9hEuFVvpNJbGJ6XUqLisMjLjZ+JnS2iQBtFYqgWiV+hju+4NEGVK3hE5tySqfh/lzqx9HHjo
7/Us2zJPZ89ihUYFtwHPQaG6STBKxAoaQNN/YzRu1EmFXkyrIn3opcK8JYiJ7HEVZYmIQZzyUCB5
8Mn1XU5h1yPyy5kZawdEHAlo5ylSYtmrcL89xmqExXI8xywQAsjlDTz3siAWa4UmxWgveDKqYKdD
NGbnW6vSxpwSeqaxpObiyaN5zx6yD9WcUr32oHVL/S1H2AgBwzJjanKycMvmbFhViNrJyPXHw9IN
8HtXoP57bm87zBdKrNZqx+6UWbmSvtYa0lHXquFjELkNjGpjRSKyZaDjvWX9kA6U6mSnw3My6HzS
anaGcdYy3BmsfLCp5Ia5wkfVjZzvVndYlGHU3xWeBO11RJLJqrZocsxew4TWmimVEhsFStxU1Z6R
IckUuST1ipUdmBSzxlAE+Ra11hidTWSGsEbAUUqYp4fcwG5QhMr0oWuoWdkGT2N/6/qcy3kurAEA
ugiDkIReHQnxKC+TubGDmI0xMniyTydDjam65YIgaYT71egOSP6RbWhLIylvjdXjDQ360qafVfjk
82rKWrS1YPUyPTnKZoNwyWMTac3Y1IWCZ18gXZeIjahQTEQr3dCnxsQcR/hy6WYp2DJtpYuJowA0
U2vYr/Yg2/jHsL/E868ZTaXx1Zn6yNqxhBkiK07SpMTyOHI9GJ0XJ2VlvFQWa1XSYWfbSmmmUxGY
xwj/hWSRpEqipF/lD4ntLgbcWZa7XjJFzpaXXb9xE0tsTetpHhvto9JmuhnNRhjmmkRyintAwA2t
iNKRX9rl9pA9D+ijSBgstPbBzgsiIC5LF1wD2aAW0NVAx8RtyUgVAw3R0d4mAZUecTZiWklNMu1z
WJLb4Y6JVf2Q44fpFfashOAlknLUj/gN3RZyeM0cWNfvuVRYvD0FdEA/jmUDpbvZxtqbsMqZg9GI
m3rdzziv3ghYl0qSqWWdPiao5jcRS328ric8dPe6nGdKVHSCo1P3pf6Wl+QL15MybfU0spt9kOb9
oZ1aAhw1EisOo8EvtUlqep8ihBS0FiXxtKmjK7JUUyjEw5WUlfINqOVy0sq4cBT8ZHsj04en1i5R
mz2W5086ok36f0YLUAHjSbi9QmEdVTjr2LNL7+Eide9pSwsQx3A1mTw0prYZR2H9yETr0Q7zzzoy
UjmKybbYiVFhrlAhybeUKniqFxutAkLF8MWazZByLWPxQK507cXTkl5GZcx/U8Snb4ESo7olfRBU
ITrbCXXv0rAwD3iINVQuaoUqJZrQCs0zS0j6hsY44iAuv1Ipld/SCR0dk64akXA8pfMNiEx+FOwb
HWyOc7WdCyQD6Gx1UpWDtifj0yXC2eqwBrURI+gqkMQxkOS+fBJd3N9KxVazbTm2Mn+UoV1nrY78
QEXw2ROUwlyiqEh+ncucjkUmQe4M2eKepj1fySwh3w87xWLj/lfWE87tyUmAVI9u1Ejtc6hKDaMG
1qjd61yP6UtoDA3zqimQ3cAmF9cNQ7061pUyv+fFXG9Hck+fQtniXAiRUOWhEl2nLpN2pImHB1QJ
nD/ETOzRzzfBTdcHaT+HC2+kkPhCQqMhvRivSbYdA0Vt19gHafbSwiANd9akd0Q7TMd63T4HSo8A
Keus4zhG865J2fxHbYYgmHCBNwuBHhr0uW72uGYXPkHbPg+YWB3RzNLRIufAVUdD3Qu9u7XIdXnI
1BSq+mwprFxaZKMEFjGC6huZZ5kl8EjQ/I+Qqk2cSGRxtmF6acw2uaVYUjaEaTPd0CTGcX3DBAjJ
rfWGaih7V2d23fBQeXbA8++CuQrf5QVRg9Mv40mdsnkfjEOFKXbMtnrGBTKaMH8tEy1erCmPtZuK
L0Y2s77Eddsw24oH8yqWpSfxQdTs2M0FZkzTswMyURA5qT4ln3pi6ZjFSNR05LyRbBqanic0k+0b
ytsEwyBaDFK+rP2YLDWowZnBaLekz7E0lHhOAgaPZmKfxIiRECy/8hmgo3JGQlZvgS0ARaZDar+p
BOLSsYTKyUQvvyWGrnP1btFWZCPapwDn6meI7THNoFzCqDQvOAf1da+gx6hylZUEEI9LI9vpNYjp
s0mKYYw1qJL2NGhlfsriOoK3m51ryEYOlSzrMII6V3hc6UUUTPR9YdrYBqNiz2EsrTSkdWvkA7KP
PwXGCnr9faIQ/M4Ov7b2dhnFm8kczHurQEdNUaUdJj03L1IS5K8qYoSdzWPJcckYvFzSs14Ql1jl
xuKLUtdfw6XDpw9gK3Rb5iuurCr3slxO86TTSWOpZONGNulR2JSkHfarRAGjotX6u9EN3xHhmetQ
aIFvZglKYIUZBVF1xEnJ4XeHM/5uNejiY67VTZInGeftrHpthW0Nzcku62L5UHVsEmwtP8/LGGOC
odPCdX4yNWK0a4mN1GIF1bo1x/KAJe8hP48es9y6DuMzz4TGsjDWbACwgSK0c5mkzUnvg/AXokry
oZV9eTVzlNFt2ZUbgLHzIQmmirac22LisLNwrOUYoX6KRWleah0vsWzoNl++fC4g1/KJp/YG1pXs
NE6aFdnGvoBitCFeloSjnIlTvowmKYt2/qEt2vhAByBMIgRPT84h0C9Czzu9u1TUhActEMa+XHpc
VnxFrCyJtQXAA+ALc8VgMSVq7D3qnWVboHKkxRfP1L3JuWvJwUiHPos22gT8wAFKMJNT2aue2g3l
kcCPBX0WT6yrSYgNEKAMGnlmU+AMUxzAr4RbE47RH0kS3XohWSLkL2fj1iVtRBDaIEmfPbqCfZC1
/anRSI8hfKXqfe5XRrME4n1HM4tz3ZJzQKlN/cxjbbnNZAkqUnQBxayALkSCSjsERWecTPXUiqT1
lomBejeF5bE0qN0MyqE1rJfwV43oAeLUBqjbqGwLNbqWdYS+x6Efoio0HjbWCJNXE/VoqqPY2rdV
Gr8OpChSYduBj5OpOE68c82kMhcr9HYrRVLgI7prcVcA5sE5jSkJyV1AB0Jj4UiqMD7CoQ4QgKf9
ftY5Y6ZhUN9RZQ9buS24O0SRrxCvF3/Idz2RsDSjvZybY15k3Soym/nBKst9q26nvbLUTx3M62tl
IM3Ss9Tc5vZivYmofS4i8jyQqCH1ijIG0IsF3B/u6aGk9NqGWoE+SbaLNUHIBT6mAKvaYkVrmxXy
TdHrtz6FMYktIVj1bYMLNO85cKYi4X1silULpseh12quYZhAa6sjLFBkc7vYr9tTjQuXL2kM5lUD
7R+ktI30FpqLp8Kq27XAD50uyKe3fuw+ajvK9kYaC6JdcsFLXrx3KLKpCqHw2FnJ8sQinHRcaZMp
rzptqfxEDNahQ4S/j2J0WoPCvplIGgbjKQ+xmqi31LaqexEjygtRXr5x/H4UGEnWgLKQjgtqG0mx
VnVN8qToLHzGov3kAZs3MtWhJ2a9vM5lBRYo47tuNIamkwjSs2JD7uiHIj8CJdZXFAOE9E3VTcdr
iwRVn3dGlzM9ax79b67rfzKNReCiYD2bFwaM8sz4KR9axeklrnFzYnBNPQzNiQMMxJeR7IsskzZd
oi2beWGo3s6ohwGU5SQII+o+jZCQWdDnSeBbJBruFCJtWDwtOJkyrFum05tN5hod/kxzqo5WNabb
ogXCp2V2faPLV2D52X891mNOa8RyaYrmi5ZU4SUsLelGwIq+XpB07juZvGdyxx5+Ms5SzMLNcytF
9qfdj9UlLukT6VBpkXGwla41G9I7evcUpy7kwFbuoltlBrCx8qy/EdH03eo25g61ggOShHXZO2UM
INMgmYgvizDdJ0J4mHba4XQlu5YoHUtLtsTcF880u8P7bM3yOSCjB6x2pXlM2POnNhLJDgv4BE5M
YyyANnDdFlN/MgE/MHydXnX6gle7jKMPS8XIxrbZ9Hg1Wd1yxXghxLEdYVz6pSz7e4lbRGlSHdt/
Mu1teao/UzEsO66ZfqPIlf4e9yzRHnmWT+FQTi8VL8trNcCddeyGqi6KesiPjfRSl4rixUabHVFf
RoeGPvpTRBQE1oxUGa3bcTD1YV3OItyLZWI2K9NoFxZ5F5pp4ivKjUs+JToroC71p1ydfcLoUVdq
pXijQ5mO06AITCPkHgLsrfpdRU49IufmvtjsTBZD5ewMoZvEE6J2u4v2kyBMt8MWt+3TimlH2ZOc
hP8barVGfkmhnAalDbzIXJ4rrai9rghVTinGCXHTPXFgj79LIzpaibBCgx5q1hbXae9WOoQIXTeU
rTl1Zz3rlTUc/uElJqvNU6rHpSLsCcJr13qx1dfrAA/GvbTFJdE6xY0KNdyqMzUyVArL1SwtZz8B
oABjqHK08eY45UhfL8lyf25Mk+SkJDFY7o+znbuR0ghkn2HdbC3GpevZ1k5mSbZeo1W8xor8WctB
uAmtmGxYfhOOmgxikzRxs8Evwpa3RpeFEL/Ycp/3eyTu82XBjH4JrLTZA0Kg91S0hkIjMnZ8+GKX
t5XlGFpVU3iqd4wJmmfL/Q5SmInWUe7vWGszFgmxdMf6nF9lGXealSIpMMJa/xiBeLtFBXwpLgIQ
CbramoyURbyprTB8arNgWOOL+8EGFu1xKs6eYlQmC7BW+01NTXt4pVL8mgwId1nejEhDKdpWJRnj
HkNLaEa8i/uHKYdqs9ffVGupPrOlZhdmMWlcMbdp13Mi6nPTVGxxaYPIkjPTx/Yt1sONGeKEIIte
fMlEyrPNkAyPqClBeYNHTMQj4tJ6boYdHi7Z7Qj1WsmYGVxa12KHJ6F/zZPmEWY4inMb1co6U3BD
yqYRvHAlB6xbRfqZaAESrwUbFzw74t7R7++RlsKJkQPEYTGC19rS8DnJPQIIKmAaRqPIDiB/AJ+O
AroPTBh0Eou0G5XkyB4Xliy52qieltEhP7aoECRlyy8QiAd4NeD7bZcJr2QfPpACod/CuPEyhYkd
OgMbQOoUK2zzHqiDpMU7KzTjs4kq5WCNduzXU0UPXS4aIlab9zZO6uJtTjAZylWfbtRGlrDm1N3Z
wAdynOeCN3Uq0G8Xc4FnAzsaDNHhY9aj2XaU0mSr1Fnz00SANDzHGBuCGpV3PaZNdMCUNMcMPR9q
8Nh4qmdtXnOBIJlC4fcjSMoKnC7PtVXdskktLGm6ton1E5jqcsinZdyqEWMZp7LUfm3moeXH2cxq
zYoN59HeH0XDnhf6weBLRT56IpSshnnOWOPZCArLSzRJujAzZQ6GIfhiJHN8i8jrJe2iNNYytFhA
CHDU3SSHHAptAqhRGxLE1SzdXgJAeo2g4hzslKyBzETrPGLNdCp7wOkqhSmr74Lb0E5GbKn07f5U
DUQJi/KhekvwP3awaNoE24kKWoCw8Vrj5lM1dimiUFL6U2IEmc7369TqxmcFkTRCcE3DMRZYPdGX
fRRccHrOntRFC0IW+zHmJMhI4U7CI/JTSpx/j9kuswkGOujWkX1HqzFg6jr3Zd+4GibA1WA8/Nkw
nm6M4ad601oTIiBeX/DDiZytVVJFVouad9swiUKao6jx1LyPF382h/ZL5OJRP0+98im1XXQnH1Rn
w6Qt43NE7jmjqNJaA/JCk64gB5SNqkQuifj+Ed3L8CeYDJlKIWcZGtbz5xhm6qkfqTfVWaeilKzp
ZvVy5uVkd/+WeJx+5FjR+dcwlQ90stLjrRkuuqjsA6QiSaFxx5pgich4CUs6dRICtSe5Ngc26lO4
FUJiPN7rDIwVuZWgEizaOukjbKetaKBsthcrK01f5+mkTzUmRxOEygqgzLkg6qGKKTqGUC5e22FC
3o4zys3riQDMejlgn6M/Ab3BmJF48SQZN5S2v1bcH6QEFhBTo28LNCd5rCmGKLNRzgsgcASBClix
dFz8KEll5E4L5MkkUHcpxhRf8Dw61AWIpeZePPIHGS1YL/rEgT5xuVKzVBc9LndV/LgoMumi4j5z
KF7vg0B7gvY2DKX3ttSonEh3ec+T+geKdcqwwlKoQBLifHU1f5qVirWwzjdOGVE7OsNMdvVaRzIO
tm7HLq3MHYMUVRShTb5UdrS8IqWvEnn1p8uU7HVJ4o1qcGgKXBqrCKDTdsgjZK9lHNP2F1rD1t9Q
Puea44LG3FhzbN8mnXmERt75imHacelq6kC5JRpxatNLPGCKSDGl8STLb2A/J3i9WrdqZCEeA/PI
FQ2TjkZa4nMzRtUhNIzgKAhs8mpFvzJDf67Z9fqVJD0bM+aEwKpZ7AOH432KyWmcrDMh03t8UNOJ
sY3Fk0YvOvXDMTXb7LvTORB7s5qIzWWigHeENghXyLYK6UjVWZKhSI0DONwsv1pJan0oChmhI0lA
XoGzejulU/uhDSra6EBVabWN0MSlX9y0lBz7ZU7brdzUo6/T7G2CpZQe2A7VZ2Vin0WoIGMy88BR
otR8Kgz7EZg9tFcZxynr+WS8ljov5bhYigNAtHsJEsQftELZ65g+Dlk9BRGTKyPTNSNXNDQdADmc
mHAXr1bVdiPPhBySpDuukwrgktM/wlbjSP+wFAasYFD5gV3GsEEppK+WkcAFHlIDcIAHuIfFsyvl
qj2Her6s23BOjlZgjPdQsaX1wxiEUlaLmaLNQvPhHP51nkebsLaT82hFvYfVp9kQ92ncWUSV64qB
3a7TzHjT2QKnRGsYW2JMkmNQpodRADSfLCbSeolBVZHz4NBk47LrB4rJgo/1u1gmejwckmRTmq3D
pgn0ohLa3iRJyXUqI861pBc+ZDgSQOaCSS1Uen4HEWoXZWnGu4k4FJEUUYn7NtM6eomBNwE3GMqq
SuE8DgiIGiC1y1x0I5KhfEkIOZkUTHTtAOZYTypBbQdiTmVZc2QJxtAlL6xTlhpq6FVYQtEEtu9m
p0EewVOtYRzOMF1zq3j6xBRJHibG3G1vnmXQ/OzwLXq7ILQTwkqrI3ndzOKgr+lqegvgJZ2NNlD2
DCQCk8lZl2+IPI9PzHUj16z7+N5VgAIbMDocYhIJ2JoFX9bsma47WhHfQbXf+iDLn0pQKdh8Feqj
lhSpdZdNwN9Cg+kmwISSW38u10Pck8jTZeXxYfbZoDeig2dPdbSGHGo+yPNPNZKYeDLymK6JHi/O
0Fk1QrJx2Eh9YB7YuoBKt3qNyawdfUlz/1mkNVBGVYuaFwZTSejamoieyH3Bqg8aa1dVXIWOXYFe
SUu4AtiTGw6yipALWSVnXTXQbTD8dTJlTAAaDUg2QiqhjVWrFwAT43edF+NpHsi5MLPmzVZpRhzZ
qGvG7u3XEpnjlvZuZhhJkWTa2aUW7H0rozyqBtX+kpoorohp7V2a1Xny1CUaEZ3xgxjeNA3hp96S
jAtS7OIRt8nlF1TVhaVyfk3qkPrfTnXtTmMvdEBbpXidE/xrUPvDoSjdlmtTQVs0GbGrqlBHv/Ou
Z6IiqSM7GMtISKFaTDiXb+SlFexkyQioN+ShVzRYAJ5az+hj9Rujuc2StlOD4axDPqqcKFCvQORU
wD/kAcEkKJWx8icDXpBrx0YnPxzwhBqrWc8waVQ1ION1VvotCdnPZcMNz6SyhOM0zcWZTVzhl5MI
d2Rw6eE2rou4Q24DfWo1R5H1gaMsx9A+j/x10Y88MIJi+vGLfu27EHnpIlk7pmP9hSOT+YJiociT
cLSj2KmzmzS30bdp2BcQhuYXIPbSUyPgNU1hnRseJEcpYitbtew6rnEu4BYEcjAflHKp2IUrrXaX
VLVo/SVg2VFljd4fjCwof8tCHy/yYPDWD3Rs41YKTOPSpKH+FkejJm/7pEouCQ0smiGi6pE4ZlZk
eYtdDicd2NWykxkw2fdUtxqmOhFnw6emgxF1xz5oW0+3i6V3RcJagfOX9hX8KV9izwQt4urW0+rU
Rp3ERAor2I34XkP4ianLw3Nkt420zTo9jL47Se9p0iSeHgOYBi0KQarwqfRkI3S+VzJyhqeBRD+o
LpRmG2Voi/eZy8sH/oaYjJA2lHplgTOlGHto82kcD0xOJXyLQjJ8vjBAuZLcoA+DSyIy9UcfOdAf
R6LR2KNP31dvLKk2yFVgkDJ1Y/9FyZu6eEwfW+Y2W+lj2q1AAiCXMtIGOAzT4nIZ5Q30k+VYxkSk
N6qeu/KgzX9sLoJbroKlcZEViGcSRfVLSlH9LQOZuS/jaL3KdfBv7J3HkuTIuaVfhTZ7tEE5HFhO
6IiMjFSRomoDSwmtHA759PdDszm8HDMuuJjFNZsNjWR3ZWVmAO6/OOc7FRTaRHrY69nkhqUbnzsb
7AQsvPCzEjWgEeK9Obk6Z9hPDataVu8Cp39LIAh5paRpRg2T35XPqPlW9oPz1bdNcegbllPZ0L66
fcdh6jQnUTVAW9uiba56rOsVVvfxh6mnuWnbpbwabPtXVY3vUd1WN4lnWcg0hUbp6Pf3Uxgz50ki
ql1OaHOdxRSbdqoZCavBO5mEchDmySs79FS9BU/Rmvzr6mGaRvsQG151C5KQR9gYJwsugy43noVs
waYyuE14K4+FtF7zMbZ/N55tfaQez09mVPF1BCd6CRT6tTpgl9KUpNz15Jcc5JxmV5n185HdzBNl
t40YPpcD1AkCn7Nk9m/xKrPF6vrJv8E36h94+uVTV2rz2UOY+uBXcPSqcuKaTUqn2nRGjbk66tEw
JA04GY4o84JqxsEGVfWvft1m10jF462JF3aD7KG6BcH5zIlkX3UDaasjSh09maZntbNGsjN0iHMK
0sBmKUNWAcw+dACeqPBWdSdzkPIJ8rkgqmR+DBvzCyTyQGJfwtABtrw6lebc0aKJYElYs7aiIkV1
ZkSx5t0tUYUwiGvYuq1My7xpGYuSNCb9Q2t68THDUU/H7TTebubwImq0qF6yIZx3Wlafc2RzZHA4
Riu/9+zHRFvV2nMZ1UAEk9BnemwJlDbLS5fll6ZCDOB5cQ2IyOH1ihyK/WhwPPYvcXyrrMbeMlj6
UE4Ezwt5jLXOfTWuI92z3J3wBmCzbg+8XvaBVbUAP0QRn/Mg3nX27D9OPkgu6BwPkethvXK67iXO
8+RHV6MF2czp1VfQj/atrpvqY2xm52ngCEDOF1hXwjT6H3QK408TVPJQGKm9rPgeXacDIWuG49mw
ec2CyH6MbOs+lZ14TgLyHdguUP45+TELA+SOaBt9u0FxyPeQ7EtD1XesoqAaCPQnjuFkpBPM9mOa
Trhz8vET1O97L8GvEeURlIc5z66eC+ulx517z9wS3ACc7eQattY58rFxb93aC2+CcURF3LiVA8uf
eEZDsmJNuD8Pyi5xUPeyZRs8sgsgpRHhgwsnKXOq+CaL0jc/jmNI2FmqX4iUYfLsZuLKo4EcsXEz
qK+ed8giToymb/iW+lmeO/RjDP2EDW15RgBfoOk04ZqoVV9AO1o1AUBJm678ljQA574p0r2vW7WZ
HHN456k3NjMV2lNa9dlWByhO4oE/68fhcBAV5YfVafd9ZGdw8JyW+qofLWzNrMyfIiOLn1gVDVfB
jP6YtCGCe91TITQZjhcBHwtzGtzy14pVAlHqwZvZht5JhoF7oypYwEYWxd9MP5jHxoWRWWsuoZLl
SjWI+KtyC6wRYVLM5dnvXbLTM3WsLN7Z88wv4240iDA8o8LxdlFSTdmuBYED4CwhepA964anjHVV
OzdPPC3hLwiJBj+cjp071XmacZ5rs7g3AAHS+eTdAbiAPFoLWzUzXO9gkPS6Bneqz56XdMlLAWPq
ZM4R/hpfiX1WR+22DWz8Ylqr29LqgWQr1i3TJmnM0jplMotJVEHWE8FLylwslixMU3fT26YxnuYG
5caODQkycE/O59xOUTpboKFI35g9J/mVmkyzcQsaYzLsdZlY+qfwOyx/oYW6aTVMeZM+eH1ka3yC
jbjKClXexo3nzuJToqkxX9zBD/0HS4LxPpNhEdOps9ztE8JCTRCNjK3IQTpV0SiM6+Akwr/tMlRH
N27hQOh1jBy/gsriQn/oyXaNO7RkefTAKpf8C924rv6c3KDPkIElsETfZqMJcVVYPnRGlN3M5U1y
bhWxIfF7UJsWSX7GYBDIarGK4X2aD4IK9tSJZgZPUDPWcHuyFz2jJdHFHue16aO8ThguPzGPmdFC
Iy28yRWZSSCF/EPstyo+TiFx8RttoZ4ZgzraWg0M5rBD9d4nZrDpTDd80oh/S1CfeDoabOrZOWVV
/sMsSf2WQKTfhSFyyfDM9rJNmU7jNxOK6WuuB+uksVu/95aj5Wkoqhrs3ESztSuNPnVPY9XwzE2t
AHqYxMa6rjAmSJRRrGxCsLFI1QxzX4hh+vFi2qXRdUOO66lQDtiQPhBb+MpYOUZfWDvt0xMVUVcf
BHfJuC0qJbgKO9YNj9oM7R8f2OhRAYY6ZCPRB6s0UVPIiAIhJnmtLmO2B1HPo76JPBvswZqlhJju
RFJX0UYXpAjY53gcEvuta6AAAnOysjH5QvQZM02zvVR1/dXIvCq/gzBrRojinEl2zX0NAdLAJpe7
OUqu3G86edEJiI4TIW1ZsIvqIaHE9n3dPbp2bTop8kJToNlHJxIx8o+7EFXcVsZJtZ/IbX2Vym79
ja67sd1ISFEXRtoDSTCyLGr8Oo7Say+MfrNI6H+VFQlYIGZClAVOwBRp2sCWZdG8rSa3iF45HPPs
tW1pvkzTJRo6GCdgGZq2sToMfQD4k7ZeamQaeRVxZxqOE+lt71eqv0uHXGVXNESOxilQh71x/78W
JfL/Azn2Xf1dPmn1/a1v3+v/CaJsByHzvxdlI39K0Em+t387tvl7+fUv4uzlj/4j+kP8IQlNkmLJ
ciTUCgn2P6I/xAItCKC2oWhGg41n9i9ogWGZf5An43imFVgOkS+Lpvovefbyz5avBeaAAFHysfiK
f4a1RN/VX7iAv6e1/PN///eQDnvxrP4TH8CFSvuL1Ft66DSImlz+pv/uaQ2cOQKo7FqHpm6dE0tH
FEaNUUh0N7WArxNgU0ciCkncSp1mt6zPLLaf70XvwBhSCqEUKR4fqUzrIzDh+zFypnXQ24/E7/FS
sYlVlya2gyu61vmzRya4FojFaHHcqTy6YXtb9UP2d9fzf/RU/u+uhW+AbL78G5qr7/fub9XP3570
u+ZjSz7b/wlP4PJh/fsn8FSpr/fyX5675Q/8/blzgj9smNAo+dmjEVFk4WH++3PnuH+gz/KWHb9j
mhIW0v957hznD4fwJDLHfd+nLRD8oX/AMoI/+D8cIBkcMk6AkPk/eurcfzWKS1sSd//n38/TbwvX
/r9MAchsAt3anV4HcW9xIaAYRcSLQJEJaiAPGj4czXlkpke3zbABGpLYKWFMat0qlxtgZt5D1MrL
wPDhOKC6fbAb/aurko1TG8OlhEz1zFPsXNEvEsPMzh2vCht2ig9zPiODYRDV1vreMWVzSzcKwN4Z
LCKM8xEE59Y2vAIkQe3AqgMlqak+M5CPLlZWm3Aaz1TtbWd6ne7WPsRiVpyktmffOXie6j30W5fj
30FBAJgUvCHWZjOeou00hnaLBS8tPIIKK6KTFwkuZzqWbmY9zuDKG1DTHnW/XMYX9ZSaqyJlr+CE
wi5XCDUKxGkQYi+5GoajXwG5XqFDZ7Ki5/KWmYpieTA6SUdWCxXVuK71MHsXBhFYL8xRNfa+7EbP
BeAO8hKyDdvMhyickJLp0YVVPCeW2axmZqkDghMJaJnddHB12i402WzxewKPTC5wgwamYGthGcWv
phhHec6bukRKM8LHxXnR340tQ+sUmfozOgfWni6K9u6SBzVfd9A4Bx2SQhjDdJHiZ0jGJr+a3lQW
Jw+e3AKrt9KoiHYxjDmyCOKOq5M1JVVFvC0yPw2YGY7hs6WiWBzr1A9JPqUq8IwTV3aLc94cg5yc
BinkZ8Re1V5XVSokjFjazrXNQ6TXqfLycdtREtKv+hZOsZG/FNmkH5HuAr4e31epFR1S7s3F+9z1
QJSJz2MJjQxtcr5LtGcr2soCDcMwWWo9JKIw1kNWsL+sE7FkrRnzp7ZTlrTjOJNvWYau+WscRBJt
C5klSHZVDlXdk274AkI0es/dmRE+g04xw/vAs7Kq0jh7AiSKG0L4E3P8fJTEUZiWZG8Vm6nPz1ZX
HTbfceAj6Tp5J9w6LzY+oVR38J3RAS7TcE7uvmnpCMlpOYaD7/5I14EVak+hfxNOEtQquNWwB6lX
M48qDVeeDaPGlpuwkT+Qv4x2J2bD9UjoOisTOk1+WQhTgtuMUnZmnpsD5VPgoXb2nJIDRC78dFVC
xeChhqz78JNaM/BUrvyKZUt3nsuRfRCIrWenruyQhmSqULh3NBSbEKJPuHYbUhXPdtmb1W03xU7A
hIyVID5WwgduIpW1rN+NqvnuwgnuXO8Wacwez0wQgxaRxhSP2OPW7SNyBECt31jI5q2dUXcgBSqU
H/MGCTZxDhEZM8MmJFlq+YV4i6g8RiSzpaJliUi4A5Kp0gsMGNR+vbeYmr8YSsz1dpY9T9ucBcXV
1KSgeJ3vXjwTeRnT0znZJSXZC9BmPDPeenEMKQuRaycf0AyN+W6UTv0iVdR+d0EZODsBeu2Ndjp7
9Cu2q0KNjnUIXEcCUIA+i2iILyR3jZTjnVBpeeiFGQN1QRbLTLvzaFD2InRBWs4hm7edY59tKHcg
sfH5FtrDo445CNMk89/t/y8F/4JQSa6vf38RX74RpfzLPbz8+3+/h33/D5sFhsTNFZAAFywZcn+Z
80h+4/1zAnv5D99d/slf9Z9D+edKxAeuiYfFMheoyz/uYe8Ph1QhMuM8x3bY6P5n1Z/550X7z/rv
L5aJiQ3wX+u+1CgA+A+pIppCqAcwON1dHGMFUoE1AxhEVWGCU+X+0n1hsWsUQbC3VQvjPJLdYwWv
Fvcepl3SQcJDAmZ1EfR0P0WReJtMTNnH4MAK8jNp5asoTfvvPE7E1sQit66Gzt5Iwnt3hQxsrOtu
/ERn3V54wnGFxGWDdJaojbXdDeOtX4SY4PJy3kazZX5nQxVskJlCkKcMlQf8ItlDYBbJiTrSvM41
wzs6x9B/zArfOnrss956rJPHtMjzDwSu6a82Q5iPuLRpUHU7HrvRAlqqZXHZRmbm39oNNFrRwqX1
lVGeUOfKoysJaWH6LB/DIpouCIia1wa56Yy9jgkUaBIL37algZaOTVN947EZHxo2DUy7u9j4RfsH
B6BXYX1pkglIO+uMbZoUZLn5EkOdGd20SWZddCHGQxMO0yMo5fytsEX0nGSNJ9CCYdkmZwrgnhs7
8+++0vqmIHxjoUoWyVuI8WLcmq7n77Pc1Wf2SfXvUQwDmCav/WGaaFxSt+i+slmbZ5ICxnaJ7SZC
dIw54bqsh1gD4++V48KCyTE7p2mso2RlE0ULmEpi59s0sateQzfy27UtfOuzbqbis7KL8jgDpvzK
RE0kXmr0QBdw463K0oSRj9IcKaCrtqpvn6zSL/aOvtYR5uWqwiTTZNXrmFvgrOJy67kQlZOMSCj0
1OkjGo0HJHtHS1xxeXkbsgwkJIWh2EtqERQ6TOMy4oqimGhTS1+cRRY1z8YmknbwWCWTdQhTjl+j
+kF1Q7QVuo412suGLpkaKZ0/vKk9oJPdG1amNpIjddVn1cZm2tJDSmtLRv5Nkc8HJh3bmPpwSIL3
IU0JYvPvuSfETwo1cy2tEe2QZbvm12Cj6yl9iNt1P7wAoGtJc3N5W/KoJ/IFt9FovTvMKQ5BHr8O
QTHcIYvMbpTv40r88GCVM7Lo19oI9nKQDF0w35v2bwFskKCBeUsE+ZER6l4aQckIYcQlWDxaJMgx
tAF6Rq5Ybl47h+utiG/rzveOORo8Yurwgv25xu0fYB4tBOLhnlQgckl0t48YLNhgMNkILrVQsS2s
8NUrx6MjuE/jhIylEt3aSvuQdczmzm2M5MRuHgSX+OUn0Ze00ruOhJN+ZYtvtkH3WcKEuxhqzOmS
S9/lTl25Iz5zyXpvM+TICXVEji6auTaz+KGHe0mSGovctWtSc1gqx1peJI/sdh+KUKrnJjBqcDdJ
tldduqf6Dy9iMXyyNwDpnm4ogSFSoK7IYfOwFiQsHBjpgeUxPAPXLTfQKV9NJPmtQwhN1TGyZEHs
HvHzPdlN+dPlz8Tj4WsSBBgrsKMrh/fTzsEgsF9wt6alq9OYFTb+eecYWCxfFW/dVfa2fz/MJg/I
+O3NU3LyZfiMxbi8JzSPH90niDkBfrtUDwjJj+yid3EBkDrpnCei7NaVih58qUFBIWx6mFQkf0oi
01YxMffo6Jb1XoZU1J3fZVib6TqsC/8d+5leqoKALTQpkh4qLLd4gC/bvUOkj9fWWKq7wRXR3sAw
eTFtOLnoy9G9wSlHMoYU4oRvA+yBMc/Wc9WbsEM4Ym+CmM8Xdc0nOSzOu1ENyeccB+W3U5jOfaRa
l8UxWpcwqIDVYTPaVMPwIrSxpKWE4iAM6yWvoBAEVo1qIAWW5gsQPV4wqNOc1RYTRQaLawzPHjM/
50ZFFVvHNmIn6ZvVtu1IDPLVRk9lvXERtd5YVHKnsjaBRI8uIg/dXnyHoAjE6y5M9rp7sN0RCpus
UUb2EJ+t7L50fIJ7ehODjAQJF+LS/AyrUH7mBdKcFamO7iVIeVVJdMHPhRbZL9dWgjLAN9LqgXU5
COAIsdYqbK/GgOd8jKwH7GyfMxT9XSwSa0dGgX3tjRrbGCGOyBHIwOE4y0bG3T6C2HiWb3psnprC
XGzpUofI3BHuYcwE4ZQO+zFKz2m1MPS4PjhSowIpJokcpyGw8kORkek2FgM5Axif8Ae6wyYZW4FB
LWbetA5jT7HfLeVB5BV4yd7FCJP7A5pig2Eilzs1rjsPWJg4xtj9ogdnEzd0rAoznjOlbq1Ea75Q
f3Tt3Nx1fRBtgrQRK7b/6z5zz9iKvEun3/JaFR+VAhBLZW5tzYaA8dEsxVYjTrMkoIlYkyzFR1Fw
GaMlTQ2Z79zUwCmMHs3LFsgGoGA18oOuTKebV5bEgIZu9ndoZbDzTNdEQDkOwSvdjuOTtiq5GgIU
Z4hGAeArYkQQu6gKfxk7mLlW20jE95FAfOMH0W3phmuNmmtP4na36bUgnQugUkOUI3mAb4q19zC6
P75J58m3b21jrw357fTPQ8Wut2NCe7vklzHNFVTJuYc0iw1m7fyJjfEcuisf1nmR2YiE5mmtBBfH
vHxVOuCswiNT2V+MYfttEQXvNGj4Ngi8glLLZ9gNH0XWnP1KLtJCI8fpPHz3I7xmNG+4JBNNHtLA
6de7UOXnvLcPS/DUivn12pPTyYeuHJB11knL2LiNR16Yne3Y3SNldlDqGMI8zSAW4yQnc6F/MSfj
9+hBJ54tKRguTOnNtIhi49n5kbZzN0cdJHxnODmGewiy9DaFSaaX1Efm6w3QF/NTEvUEp3vWiGnc
dSL4L9bgNFs2hj+T6V3G8c4T6hdLuHsGB9O+cowGJjBeKp9unaipbw0sqIn8DWdRsiaY5jdFjr7p
dMDPgbBij+cFTaoz3Ha9yB7Qs5tTCHWtQTycxvBTpisIfCYrFjHWHkMaz+nfkr47OJBjGLcjtv2M
GyjNkeUh3GPcnutsE8PHc1t9KY141yPkBMy7a3X5GpfMmpKyeLEEyDppHif73u/c25wOwGw985Q2
VoCgYIANH78nZuFfXNdbo8VCX+bMD8KLzlNSXdpc3sN9wGpauIeeM5rZFZJJgzUBsZRHkbW3dGhW
f0jIszm5TAoavDcIKJMVE47oJMv4pc0N94loix+7mla5esJcD19MZ2/1IqiN4vAzAJy+NYtzNozg
hfL+g0bywRlIrQCRsdC+B9SvxW8fpdW5aQRGRpMW1Jof4lBcZJ5Z7CWdTWmOb2SpwAztAF8svyYW
mfnOw9h/67qGe8m8pyZPX3wMBQLLf9Mk+SPBoT+Yh9hVkf3HftGYj0wK1JeRCNDXIOEI/Xtm83Qd
0L9ghWRFCfmRoqt484Mk5QgYEB7kxMyaDYzzrBq48pD6eWK+Z1RGUlAFDE3nxGMERoYprsh/yXyg
wybkwnPbnSUG1OPkuIMULY1wLwrEKlNK1ltWpheMMueipqglSvKxi7xDDdCK1JWr0w1UGpYXP3VW
hhxxkQmi7WyTijeamKuOpAdf3HeOuR/g4cYCqtQSzZI2U3C26nnvug2Sjg65Zn6TBeI2nmtIW30E
wyEp+0Odab/aRDxvE9mnYMjQaUc2GDvDMyDwABfskXptxYhmPOg/U96qnZA1S8gRWJnwuqPygQi5
FmFjw94oopuJWhRxwXSyIwL0SEksqE2xru9aOxjXAgfPk5giYy0z03s2MudkCinOZg0HAAUSyUuP
Nl9tY7n5AbMUhBD/JjXMq6LkQbb40fSKTkGLu77lEMX2s7Zn6y5ckqv7tDpzJ52B9L8Y47z4WJF1
LbQgv9oTCnVAvEBAVqrvTOsu8e0jArGHMmW/XJQeSZidzcvKhIdSrr4JpfHkMvnYtm3822iL23QW
ECuIVsH1L4yEc1rVV68dioYBZlBe+iH0fiH1WQmU6ZumHz54YLmHJxXvE0xPJDi20A39HyEAPnE9
nhH1L1SI6GKM7uI/eaOYWvRCvmCu0lH4BCase1U+EZoCJslGFoA366X3BA8mhkPOpJTHYWZ05lX2
sYSYXJVGcwzUl/LId0AzDfEpnp8kdwsk2RfD6k/Sy91DkV+dRWlEgEKFWpWbxavbdZihZURDHbO2
ExhkfNv/ZN46/u48SKDGKTE0OUdetJ0LQIMm347WPZMy2zfoexsKII2kJE79YSe12gdZ9WyM3mHw
7K+sMzLOAkRBTuay6Hf3ZR09l+1ShgTNLmg1GACC6tYal9+mVfqJ9KSYV6zB55NC/Ug976HMHAJ5
En1Xtcmn1MaDtOYDk9Bi76HQXE3ByVIk4zaduYaOQLFsDGRJxUm/BvC/Skh6hDHzphqKNMeuzlWq
vzF/JJc6aJH92+XHxL+iQzvf9D3JzRnAKyOw3tj8I6aOrPbRipIRrjOqZIJYk02Sg4LjiPyNtdne
VmPU3xc+eTl+zCNlAZTxlCA5mZCAlQSLVjX6EXsA5KwCemndl2en9tSxr8GwGSiY8XZ+zU38Lt2s
XRtLGpFZAa1zPPUmq1q9lYO8KzBAbOgj6k2kA36MOtt7Vn425UAMnkg1ZgXXfySL7NoY8MLSsAZI
R1LiENTfKmYSmJpqvIE5XqxDp8WtEVrRPgLrJ+qRTYH5yCdfbD0hCKBGMpW3Gihlp/0NmndBWl9Y
3GrN6CMjhYF5Bng9QuRwJNloBXEo9I29YbDx1LpkK6ja2huGZlpOABUhS4DzoqulinpPLKvet3Zh
bvyAiSGVQNq7n23SraLgLo3QMHX+J7NqKBo6/SYZEquOcreWzVCABfcBu/59EQxrMo8J4aTywinK
l4I3FlXPPbJalC5kJ8fJTZP+abIsadlSJEv49dbDMMBIiNi9D5Or2VqYvKi23NbpxOQcFCx5FRvC
FDskvMo6zAYB8Q2rbEr/TehNABV6rbaTAb0OTYZ1rg3vh+iYG9z0/ZaQpDvXZMhKPN26WfJU+FRX
qnlVnNLHwRI4DzxgZFEd/uKovbhB+IROCeVRyuwo48JAtofgWMV3VWi/Iae478BTbL1haM9x6CM4
Nj+Swf9mJUSQycTgvjONgjjk8cEqLXstU9YyoHRc1i6IDHrdPZTIXK3eefaRueH20fsm7LZ4rPam
RW2l62yt82IXjO4VcS+aI7yGQ6t5SeOjkWCvt9sPXWTP6N/XblrdMy2DGJv5LSHSgKSm/EHZzU8Y
RsuTQsoIIiY0hinGigjGqSFKAjayn4y8rXXkGI+Okd6b9cyTXqAsJiIcAeWivuPuA1WEECbkvZ2N
j8HgrJ0nxu9yZv+06ob2s7VIEAJQsotstiWRCHbm7N5WU7xtIrUL3fgntZLdABHTtMb+OVL9PjMo
RmvGKzAm6U7qqXlxEvsjX9JJ+xoNB/ZagJemfYciSe7rxjSPOfusbmW6BoaCfCbWLqB+oHHaRP38
xne8dvrisShwZ2Yot5pC3YVxXZ4cnTRE1Qny0lq0iZVOfnX+fD9NVbtVjvdURfwSZyBgU0IRYMfi
pR5HGg+oM/nA0KfLmifix7dxmLyVXjruC+VdlSVvy3m4TVGczzUYOvH8p805K8rXRNnHjJRPkEDn
1lB3sc62HZfoDo0/222/01vDcOGXuBsDjsU24feBGx9M+hK0xKMoC1It+wpTuAF6zzF50J1tIZyY
+pIVCOKNE/SyjO2gn220NNNXtRwuHvRFIV4TdF4sl+KdNOojPJ5z68075SePPfSZNcLUlwzPfmGR
qtS52U3T9Bers3aD1Tx0UXdLC1tdsmi4q3wY90ggMbFG2Zm5AL/X8ka5ebsj9WrTzMPOzIP7HhPP
irsTRuwiyanTEXxDdQHecBc0dkr9nN2Frkuw8RQdWKLscpdhLfcTATUYicpXdxzNnddb9UZIxJIa
4eeUWdnaL82HiB7BSdGvSOJ99zWLF17uyHwa29cOrRcYWNvHYNmJiHR0Zj9TgFNrKD4ZiG2JvtMg
aSx5Pwjo0TMGPSsK96kdYv1XFCo86sfeuQtm8rNdHyJqdUfjeUIX/RXW5FxmFmravN2aufESV4yw
2opE53J67aLFsmRTA9RPngRNKKvXIKPSNhOcEGpyDsP4ZAJN7BW9fxcmpK9b0y41u/Z3blm/DbO9
ASmxdYxQnZiekgUL1XlUi5zbbe91AIZyjqdrPkx3PewnXqmzAyyl7wNkz3J4KRNwKhP2hWyqbgRO
kWrGMLf4j0O07Q94vm36q2kten3DS7FJeswvrK9DegJ2c8YBLeV9Oqi3tKZqs6Tq9rYXLHExYX1j
q+YmixnzCfcuEc6TCe3H7/y7xhhXys42Y5p/y44hF+PIbG0xI8sbWjt76ZXV77r2sJt7jGXtAfnV
3rSni8C5FbowkOy0mDeISNE6A8rtIqG2ssHua1Lou5gtWWsmwEXo/XDkkX/TQihuQCUgjUK/AZYq
P/ap9WnGxoujS+BWta42phN8J/GycAp4vs1+SVTK8umxa7tki+OsfmW2SIw5+OOBTgaG1TrGDt9M
4pfs9a+cZmmTm0N2DseU6LVZRRc/UAeRDSevmdNdAiF3UhVlVj+v3aJ1DpV6coU+WUn+g1M8fkb/
oHaukPimZz4USDX9QzmT4zQlE/POtiGDSfvDPihoVolOvEGwoFdGnoEcsQ6lfMtoP7ZTC6Z8zj+J
kCFjjeFZAdp9HPu94VEpqRo9fPgrLwJrw/yFFf87oIKrCZ/W7+GZz4+5TeHYiA0r55+ISt1lM+FL
57edq8+SfId4ToCktdtMGK9CyaNnw4sf8oM/9i9zFh/nMv2a+GwnFr+Fjp8M+8Ggz9OoBEwvf7BN
mDPac86dH53DFE6NhDCKdprEU4PMIBvHPZo52CoQE29MtrW3CZbotYIXbQQMpqaX1CYGhIH1wM0b
3MMFus4qv2c/QnnrsxQIGR0p2rtdn3Y4zIbo6hGZTAXBmcLEiPMOGWLj2vuujN+1mVHGArcJcgev
gvvshfAqRGvdZ6MBlAEMAgpyrN7JkM+rClsK5lN33jYTHCz/c6wfFdZWyVB0WMmp/OT2piXUUdrT
cAx7CCggWrCKCvmuB0uv9SB20sy2gLnWgWypS/TaNop47y8Yvpj825Ynq/VwQiYlMkHYvcg6vLPw
K1DFoM4TalekKdFZ9LncqNH43anstk8YdRvJFyXli7+ohrOaZyajfjsaEymY4FPCbWabp7hYZqDK
A9OEpD8qmSIuApIk+LZ9ziYZQ5+PkwdvJJzM7i3EVIZ5sJl+MyZWP8Sb8SvBQdDjTbwht5iZULdJ
CCh9YPGbHOj465sgoURjEE2Fy30J+Dqot70drBWt9rq1TG/Pzq7CIODh+I13lWnc1x0W8qoNma+O
5gGFPE6VRq9VYv92Ol6c2TE2xOjdiEaI9WgCGEE7wtuX2xV1y+SRA9cL0R4KN2Wek87etWwCDXJt
9uv70akEglQ/+C1t7OQqLKt30TJE43CLlvgky+qAkxSagrSFONISjoOmAKqwGz0M0xCYm05Ib2TY
P3rXvDZ7UAmklt8SjpizGMSFQbAnPJcj5w7DA7AQdpJ8FBPQ80C0GLiWgBAv/TSn/FxZcgfrj1jI
bL61DHKg+hBzke/Vl5lxwUdThyVK9zTi9Ux9pPk9g/tuYpSGxBMGbx/l6b7WOIXoLYHEm33JK65A
PCxElHYH5s3eVDDTT4UhwVwZGckfee01eyw98V05deZTHIMf8ZoJXP1ckV7JgCT4qq3UYHXD4Frp
xZTqRND9aLy28Lma3WinyVJmWNtZdwmJQJZ/iU2WP/VAttTKFc2EiaZW3xPZdutJKI3Tj+8xKzt4
jeM86IOgjzgNeZRdpEzMR5n2MlsTmDwfw7mk9aOyx+UMD3HhpSedPvaz132QA5YfPZnRNCPqW5sI
vHGR0/wblJR1A+gY09Jw5jeq0boqFPdGOpfjeuSzPWjqHHsd2qoH/IJ0fdzN0gODVeaKJFuRYDzG
U3EODekTUFBb6meMmrign+OVCQi+JWIQ1una7YjlpOo0JADnZti2WV0dFA7cao2EwjkW5MDetIra
apeGBjeR+C/qzqS5bSXb1n/lxZvjBBJtYvAmJNiTIkX1miBkWUbf9/j198O551bYKje3hi+iJuVj
SyAIZO7ce61vBRneXdTs4lj6mKurLm2omfxkrbUyfMVHqHxVxEijJUD3vtYr4RO2g1bI5NdBQWid
WT0lnTfEVvy0GGioWSAoY1KL0Z+um/YCmWe4NSbg60iWCZDkFQHb4XmgJ6ymQGtWJCiS0xdZ9oTP
CyXf6A6nDPYr7ziN5XAjqWcu9DDGXZQP6VpHlLQScJDXuJ+MnaW3wbWni3UO2iFeqTEtqI5cYhOK
fW7AVDU7xnKyySqK9zqsph2eBJ+OOm//l4rUxJsabt3FzBXnKnUO7Es1I49Zp7eD2y0ckfyQK/7S
OEF1MgKZnHsAeAdBRNKL43jVuI9rU422mOzSIz12coVVm7TFFzu2m+XUDVSV+H/Tb75S6JvCV7xh
7ZM0H25BfGCZxaAMYZtTC+PH7JBkZH0GSUc6SRo36NqnvoX5ZmqDeWEBsejRxKUkfL0Mg22CNdh3
7YJpdt/lFolI9C82k6F4V7VQwFzGfAWKZFn0BMKvqXGGx0np6idJL3dVJqKFydD5u7LAZIXSVMdp
/prKcrbWisDBliqI6Zz01B00HSUO7GHCEZswuK3jrmQNyhsgeDlqmk3LEn/1+kC/jE1o5Rveds8/
Gl3PUbDHtplj3u0tLGVZ5+wS3ZsOJc4J2oxtVZL2IOnIrGXdXDQr8ZYZrIGT5BhZLVRFGVddWtok
7EVO8pU/K/T3SKWVZ3RBXm0qqIg0ORy/ARDXJwgc1L6593WNRI847M3HlsPVU2nZPc0Ne+z3rdEO
R7psza7JTfWYIxp8bZXapCVC/3wJvnZ0ZSC8U4XGf5XHdPHpVFNFqJH/lhptfHWssejm6lsefFS4
z+Xg+wuEUcpCzbL2trQJOtfBMa3jbBge6zK4k6oa3EZ+569FWNHxZP20XxAM+P26NyyDiWAGTQEz
qHpRqqlV7saqt6EW2S8Q4NSPll4xFIWeSZ+JxWGBFIDzWgV/Gphh6uziAUvbRSSZdT/pwfSQsilZ
NTGH6EYemFc6d11oqHSbFbrCxTiP+fBmEz3PqgDDq59IdEAM4Zi6cR3xuTyFBlkYfUKAgCmbuUsV
Oa2b6tb4xO1Oj73h0NCDERgfsAoZy2SkjZNZZYUcOQ6OYz15AUctQ39RA+k8TYwZNqaRAm6gPeV3
wD8zumVPrQMZEImGau+cgHu6UNFIAANt+vs06s19h+KFfA5igRetSRwrc/voXs9bOttIIl3ojZwc
SSRfRxHjoTptImQHNoAdsEBw4AEqLms03mdgavVhjBPvttb6+n4MfLqhSZOevGAkm63XwN64QzHl
9I6QxljQQThTxYwIItHJmyLWcP0NWY7Fq8gmtVtOSesMC5/n5VQZVVNtR2aMwIrVtLtMo0Xr1LML
4zTicabqzUZisuHniFVWFJw2LN0illwbjCPnvGbll9ktrW3Ug4lD99UBe4stD7nloh49nbWPCYoN
++CLp1AaAtntzhgXTGgbVnE28y4jssg0oSBWYiQ9DW/MfZcnTOkd2yLJKGFjebP6yc5XukFtlIMs
KhB2QDuknADz0qvsR3oXhiEm5zx+GmXlgI5Gr3KC7NO9mbHQbqNEMLciWxfcIA/Mc/T3qA3NHplt
sJHOVEleegZFZ9Vb/Kyqq/OIbaYCjYCmOMGNXSu6S5M42yNYrb5ZDKgWUKCni2aq9dEYdB++Q2us
dFOHJvKf6+bu85T/fdak/4Cz//8p6HH2MvxaL3d5q97eP5J/jBP1D8q5+V/+45wQ2l+QmxzNQf/G
WVj7l3JOCPEX4CJTgluyzTnv8V/KOWH/JVjldcl7A1Vfc9CV/6OcE+ZflmNy9rQNRximqcr/RMEu
ZoH6v+nmDHwYP+rmFA8zXux19R6p0E0UIyX20n3c4HfMDRcENg0M5Zl97YY8edqTtNsdzWct8LfE
GreLXifXcPCW7LXb7+7hP86O750cJvfjp1f0KUtxMBtynO2x3keFusf9DXs8x5gJJ4rkH7JF2ryS
hFKD0tbH5giLQDKTrBGWT+1XuqmPpcTJNRjTXnTizbDJKBJwPl271hgdp3a6FllyzzDHXjMsZUHG
try0cqZPSPjQHdH4AB28T9rwxdCn/TTl91Ma3XAvH8epxng1VP02S2p/C2rOXE3E6xLrxQUSKflh
Sm/np7kbTf5FzfN7lGj3pLne2CmAsqAO4DGZ0bNO/PCyVMR7X6mPAv36JkvUu9EkVJeuHD+psc7T
VLu/v6H6LIH8yVesforOE01hKU05dHsnQoLUEazcCj4zQn5Ejgg5CtQY1mxdDBFGesVxLKKXPLN3
9C0NJE6+29VIYRhjboAXbFPf+qhwG6TdK+P7RaYMlyYyFShrhOXIrE93vV/QNdQQ9jmR1q2qERxj
P3UkhhhDspzKkaXXsO7p3zPXtbvbsrR3v/+o2uzy+dlHnZ+p7xLtaHKrHVLOjuR2coSS4FBlmC4r
/cRN3jLmZk82ADgGpmc/eTrP72j3L2hJolU3UaKaTcnUio5M4d9R3GxMR3tvZeNtphpnNqm4ZMBo
1Kcg+m4xQFxan8HlHy6dl/2nl/7JQRJzPh+Zd5b7CmQeLl1siPtQ1VxHDq6tIys1vKtkOAXwilFk
8tJZ6qMF8QEmpovJyaVbkgCN5/GFjpswHWRaRS/n6Og17YT86g/93e8v9W9N7c/u8ietbZAVgRnb
QbVvaQWIEJwTOJsYMtjYMb3kePVemTw+Mr9P9OhuqogL9wJf3VJxLau8OJIkALassve/v55ffemf
LF8WVYMwTcQtUsckH87icN6sf7Y19qRfOMvwEf30iyGo5PtnKgsc5ldqRb7oWBxpJh6ZjeEps6bG
NefmRWdnQEdUROmVITacJ9jNAyw0iZbekfbASF4Nzt4sFalrIDRJvNFNEonsJHxRk/hOADzKI/vj
9/fiF8u5Oj9d370ANmEHw5jn1X7IEEj5Hw5Ympgq1KTjm9j2H5YU8dO8W8NW53v13a8BB1iHadiS
wpn3u7kxZxFeaOD7QDq4MOa6qSpuWqZsDgFQv/9k2rwj/eyp+7RTeQA1syHJSsRkEz521AFwMKhR
iT+pe+tbDNLRrcZBeYj9loSMaBtZJt0JBaYhdR8PBpbRoaP3mPjqc1TSAKyr7ouDHHABGLRamrZM
/3Stv/oaPu1hljkqFgHfxb7pu5ciHDXG1/Owz0AoJo1Jw4GSbCzfeQB3hfZuGpYQ1Z8qjayzOUuE
+SvuKrV5Jggc7jyNQkFN63gu8kdIH9ahH8L3MtSu/dwooOZQ3UIoqzpVT3+42fPz8u832/octzqR
Bd8HBoySKaQyjhGb1hlGElIf1El7QshAl73dpAamEB84QUF+IGff1lTODNVPYxIi5LJuFaS+k9Ze
+5wxaW2/s9Bu8V4yBvBL9Q8Lp/6rS/205meAucfUc8p9VMMmUlpNHieSbbCwhB1xn5O18jlzYiND
oIpojAxSEV9zq1DPpvAtEjjR9iCspMHkw5FKaXKbHlIvTKI6A6m63iYa6tc+eqSX/gBB5NURzAL6
ONnQ3XhTOblTiZDHFg4q8en2eJCpja7CNO5ndu/vvw/xqw/5aXfwoFHJ3BAFEw7gcll4sCxvn1rO
B6TEbZ4RVFY983UdzElfc0Q60FJZZ0mm/OGFt37+8lnOpyU/k03VajyZKGwT/GPTmC67lKIHNVtw
KSgpHKBuLl0PsVTU/kusG++FQp82bO2c7QpOrsUZCkoundmRSanTfh1Sjji4+1vO1wC2jFS0/rKo
IPwHA1gBhL23RREb28Ff2uS76EV1SBMIpArISSMLejcLpLlyJNk5WasdJazljaP428TT3iZNwW8o
Qf+XpB5TAFJNcXR+mGSyg9oLj7uqGQeU6jWvtH7dBdWr6TEjKk3YZWPAED1XbrqseYgT+ynQ45eO
RRzVDGItX98W4F6HnpEM9oGX33/B2s9XVCr7H1dUW617aXUaFJqBgrb2y/u6Q8FVdHR8EHnRyQnI
e9YriNFK25CT1mfaymJRdNmJ47WkFFkyln5zAlpUYTGf/j2fFi3TvaofyCsZKIR/f62fTK//kxts
OZ92RJwaftnpbbdn8n5TdTCObnR0Loae0OrEYWG05p7Ju+YOtsAk4blSkJbrYAJwKBhqP9kMKXPy
YMJsUJ3j4QVMx4lAmk1Jn6eQ5bYgALsPSYGwjW0FCzPB3GV53p7xBCWO5VYlkR35K23QbQqNdDna
1TW2bFrTDLoZRY6eWDFdSqwjay+Nk2PafR00ODoWGgcm7b+/D7/8zuaX9btd0JtY54K+q/Ym+Vkb
ut/EkGRMrhvyJHdCViSiSuwHuQobI6fPyZOpusrkbFphTm+hUpEqSloFCqUsWdVqabt6iVVBaB1D
aQMLSD0O058udt6af7aiz3/+3cUqBIGoPqK4fZRC/VvmzggwzYqIZMkCj1pZnpED9W4+v4AImm1c
kwygfIfghZlvRsxOCo/FDMKLZIB416eSaepkVCenY8Igs7xZ0qzB3jF7La36D/WM9auF79OuP6Ls
mc1a+Z6mb+NORstMuonB6tQoCzsHzrQeFA06iwjdm4E6swNsiLQEqVzql5iww6tdekhGx61J5NKy
MKmZiyQi97y1DCKkPeTKBn4WPY2aVZIg87awsi00LbIWhZ0SYBjbgBYFog7HvzQ53ljN14wt5pR4
qzNwxK7Zacsk4D+UAjMF8uRxUTR4GaoxupoeRd9cNXp1koOsr7fdmLzIKriEvdgUIDpOvEW70mMo
rGQriIloZu02KFa+rmJNRkK688Y45j2aq3o1GzZ1Zz018azss3N/1aFrXGpJgmKwB6X/h0f7V0/L
pwJGlLHVcngt9p6CsbgoOEyA7CjY91JvmNuOJEj4NO/svP0YDDw+jUL2pBjqYuVA2lvlem2uylw8
idrcx5N+20U6EoOg5HSim+dB645Ghlgk08UftqhfnEqsv1POv3vA877IDKgNyT6O5VPQNa+wjEkq
VnsfY2xwsR3rSdPsp1QLzgRzNZsEl4oLiI5pTIa+rNTCS52CgY3C6+9v4i+v6FNlorPkAvDJ6GSU
IjyDQsK1HQIeu4PqPzPYcJlosHC0YjRXgTDgg0dZv01KZV8ZeWBvWGCQ9U70jE7AJkJsQiSb/OHa
fl6hWvJTQaF1I4iVRi32fjD1vPAkNJk6MFM9sYhKbrVhBxl3YSvWufE5NsO1VxeWZUKFSUWHhnuY
xz854aB9q9FPUHMWbmSIf7i6X+yG8lO5IVCYyaJFtZoZ8Q6d76aHiaMq8mQz7LZ41WU7rU2S91IR
3P7hd84/+ycLpDR/XCBTZIlCS5hYgHYDXkWeYmqSURLKA/o71zPUTe04bklaXTygJ4i8h7r2Nhru
RzooSLDBS19k0Bz+cDk/b4MBVP3xcvjSzb4E27uHAPWgRwkE14YswTweLl40cKqr6aMQA/nBNPcw
p5/oQX5ncOpfRsZkrvQGzQToo/c8NBArVNGbJZX/xpL8+kg8X8PPbtW/b3xqAeiq3bcB8gx6OP6r
R838Ddu2s4cySFMaWfACMNwa5OMhphuW1PWrauZHKDSITYSubjuJxY+OQbinuuxJUrKAXYjkanb6
arKiF9vmQIfhEnFac/79Tf3Vji0/bYJeoph0/iTBHWX3YDaORMRFnl6jyEVRpS8ibl57nw2CeQxT
qAZJLuZyNJsBPYXgJmVMWc8J00Zr62t/4nnnJmhoiMIPP6Oq/f1VzkyTn97eT3ueVSgT5C3iRTQy
2haOGp1EOcQzVOOrDkOf4tQ/U5WhL50w4Rg5xFG2Oxv2BQZDLo8V9n6SbFilB7qJ4qztXbgHzebv
6/uPqDT/i0b/L9Nt51/0nhfIyPygAfLzzy9235q3H/4P4QFhM962H9V4/ajbpPkfPtD8N/+3//H/
fPz9U+7H4uP//d93hlbN/NNobv9InJmbo7/u9JMb5r9V4w8d/vlf/HeHX9P+QrbMbZYOaZqaZrGy
/MNGsv6i48+f861of2OT/tXhNyTxtOTPSVzwM/1ofgj+6fAboJZ0W0BTEsLQaD+I/6jD75g/rmx0
afCICttymCbwm+TnNR9gSI1jDvl4LZVXj1xTGLeBNzXbOk9MapmEDblJVQbDg6tq3k1nBurWTqfS
jexAX9s5vI84y6XLnODBwy28RhVirFo7gtLV9ypR1mAUh2jqV63w9VOhgxYvTOtNp2S8oDkpgKEU
ALfzHHV/Yr2Mvfm1szdp671VtZas8kK2Bx8X+kWT9B7QneHyqLLgoAGsmznVAj+RHJw9hIIZzZQP
LIqmtpkib9cUAwEjwrxQjL9GY0aSVDEdwx7epBhwYWiNsgnIu4OvLJR1pyj6iVAWfUVmI+Jv8Pa5
60mPoUDipZtArePrYPnqsGydSN77AWgAtanjFT4T+Th00tviJGbLJuqyQ25mhbqGHL5V7wtFSznS
5sp9IfUwJRm4xMKl+d1TzNR3kYQe+tOQIdBWtgwyfElbeTHgXZh2hY1+v+VvzLcT0g1qukBftWrD
tpsNk5ctUqP3DoDShVviacITqzJWtMmOd8cx7OFe16Yx4DjJ8mdARJsM5+QKt1DxOsUDdHwxEsoI
ExebgoXG5g77tkGOLJFkNdiYVNszn6WVq/BBiUvwQuWoEy2JayhJxyWFach5kq/OCAHQLKB8kOTY
CuKCybsQnLpaW3si2KfdRcGYEp5Xjlvm3O86ZJk8mU4NrutVkhvjtyQhsycOlLZc5gyTT/00HURx
SxB4JBrUDzGGEGT3JHPHs+S0JTcY/Vk7Po8iqBFfSftNadUD3rc5xZVTSljrGyiTcyPPuBv9PNvV
nflelgVGBOUFs8dOs70veeyf42raZCjJUpFeITPxAbDZISMfrUurOeKDTCMDt81U7RlyYPPCie8y
VRgWMhGYQQivIKPwoEWS9o9I4SunpN5ytB6QmgLBdUK7PfqFnm5mVr2bmdUX3bK3yJjUt8FRIExG
QQXKkTEhKJVOBRnGAnBjIUyaU5Q0hkxay4/T1VhZOxqxK4k1VIhsytu6TAqibQp5P5Z1iqMXZGvW
ATwQjLO3QJ3pdgEyR3Gl6SvfsAMkAsQFzifSxeBvHCB+OzDA/irSQnWVRMnwUJXE14IUDo9tAVCx
Iq5nB8XS32leIp/BFOonhC7QaaKWk7naFA8c2F/sFifUUNQWLpDI92a5ns1GjW+MLhXVR/RcgF5c
6ChNNqjLpZtCm1imUHa7qSpv1MwnBUnzSkQBPiK5htPDoJvh0S679zFpaVbgGAfvGo2kfY0qS0WN
5HSZG2zDgve6CSEsOYkawJoUqssU3YLq6fvXCZ3G0azR3wDxzY6Et1ovUjPulEADFpBHd2GQ7Rne
wMUAernUHQCvFFWomYDzurYo8A2a1jnPnE0e8KljTDDYooBOndB5UJ0MRE7Lti9P6QB72bnLq9RZ
RahVlgxt8OTH38wJ3K2m9KB/sQ+tGdjnZ9pMx1btrY2qGQAIJtu+oqWg08syvS9Y+3kGaXAAoLJP
ZUNfKrRYZxErjxlqUJJaok5uMXqdiJbdlDLbJGHOCgFcUmb6yWt43+r+XQMXu0Sish57dBlp60/e
cgILmtnB0SxuA2DeiBir1dQ68YogNvzEMraOXmW6+ig+StkrEHWcfQeNcelknJq6ICkeCLco8UpY
17RIw1u44uY6EXGyLzw5kcqm51/NwbcBD8T9xUzDaIvssLg31WoVknkdxkTVBJVOWzZ9HA3ATVVH
PqRp7slRW3HuehnJTNiV0j6QqWoQUhlWC82onR2NQXWhowy8D9Ih8Wb0RrMrzXQ/wNc2sQZhMFaL
JfmpwE1saYyu1tkPQ8ZMMZahsjIwZxLqC5A0b2sI3irhLXVPkxddytYw4T/o49da4F1U2yLd8NIN
qP2np67DdNYBGXZ7gO9PppO6RHd2swWw7nmIne4SVemb6bfEzqD9XkVdE64a0poqmsuElWUwAiga
R6dIF82k3YwwOxCkKhcx1iMg4jBeFiI7p5O8w/R3iEXOhakx8+nwonjFS68P4QoX6LiytDJ8hnZM
wFeISNBm9aETSjq5zYgJtaDc63XTneGvIq4biaCY8lXMzb5BeK1vxl6fTk4khsfOL5ttkkzk7Ubx
htlTwuOhtm6gFe1eD1S0feoibo+jrK1FlJUwYQOJh8sb4WQHJaLxgi0YWxbxpqR3RGnx3NWMNMAw
3KV1JffZaCNXFOybfjV4u54af5O3qccazmASa+xtVmcrRyBpJ/lwk+bAOfDgqPtmnIz7huwzjSNd
O3UW0tapWQVGpK5ycELHOnoBH6C4o+rZAFTz5sq5xiTFmGerapSnAJgeaVG52Nql6lyIEJyBGk2x
Y48w6ARj7cp9crnA0YWYW6Lc2uCoQkysVGq1MBU/4l+DMNElSmITb0rKV9NWNgeucKNbiPaMWi7I
uQbdHZwJlfhaaThTasS9JB29J9yLBQPiF0Q//N0IQjTEIm+N2Nl7pi3UX33JxudFeOisdBSbyQmG
I6fuBgG0Vb4iqAPakU6VB2yVEz7tn1hzKd23pKyj+e4ZYzg5T9Pgt2uW9ae+hD7fiM0YKgfQQMch
fvaJuxiiZwIwbiwzOZcj+P8h35gRDqoq0K+WyACEPA35eJdF5q0ff3HIEyczde07zisaBlfEJ3LO
GTLv4rx91lo2164GOZCf4f9vCS92i1gidYeFt8J6z7qoN9feG9R9mSEUFxxGQ7viWO4/GarSuaFq
XcsuaLZBj9JbVuSy0sPPuhyXHF6jpiNqPSw2eu8Q4pnsjfB5LM11qzrVpk+zt3hIzmqtIU3W7hSn
fy7UYG8a7U3dGOcqLy8NDwxy6n7RVE7u1voE2NnGlusBPlgI1dwplK3LDCYn+lePtoYQ/k0S+FsU
sQXhTXxHnDyXSZq9ytiIF0EoX3Ggk0xb87jIhu2hyyWiEt61ARMRihF2shzXBQF9nu6buwgk/raP
s02cqS8TnEDE3GJaeoN3KW0l3EJKEICggSmVg3HXJnyV8IlbWANheS1wHDAuLfx3GsCv5L5CZ9QS
duwqNg9gzbKNg+8StO64tILKW4dVcEpH5SNw7FNl4u2jY0WfuPqKX/E0aqhCh8AlYnAdN5RgpY6o
K6zqpT5fFizzZwo2foaKiJnUO0nFBB9pfE4EI6446qBA+3q6SJTiKYn7G+g67+iy71KOMTeKmnxQ
nRX73DS1Z0YPt0Rqc1WJtuiDObnljpnNrexqHiWt886i7q9lIK446jcViwF2hfkmEu9JMNtm5Bdt
VdXP38bOj+7wlgy7MMLPaCy1VK69sclOQKYVcmGIQiex8lU1gjnEJSaVrSicc5qQIpROaXnlnbrI
NPlK+tyKoZiyyJVU3XVjPOBgtZU5cVk33Iq4JfwvNaJXw6AZCZIqr8lvR3xi33HiD1TaJ+P4AMTP
/sIIFdh7Ppt0yihwfZ8NvhxtRIbIidygI3gPYWbrip7kVdPGVkw9xUyDSAta+9ZZHadx5cU+JYYP
HiHXimOex9qsqGpXTR6/tJ53taQVvnhVcLTZ6Zuimxn7VOFWkJQHIoXIQUHbtzSAIhFThxkPsJjx
pueFtk17+B02ZBdUFQpLr9CRoSNw5Q+jvkQWqxA1gsOBeZyRHjSHORmyrmgl7HyGQ9JKoD1a3Q3B
VJ87j8mKatjpPf4PMr1gW+BGT7kdme07O3bL8oCx3V+H4HUXYlQcEoeQ3a8AUb7KIvTXja8REcOa
vpl6gGBdireQdbIjsSIHxeLkBGImYcK4W3sTRe98HXk/ugXSlWuGvha5VAQGwqaj2KvBSwCKdK2Q
KrUD/0rEY95OYgGUrdpVaHcfBmFNbksUAg+pU70TJVOu6X0d8JEjMMdo4jxULfswSToWpCW43zrO
KDeX6bgivnhc2Cmwm5arelSQ0RGHSwvvPJBnv9R6YW9juza2rUWjZSYIKVuCGr0lItAn0oIE3C1a
9NzVpD1HTjFufaZVwTTnPpfO3O/MSuBnAMm8cxXH2opMo3EzslKuGpo4JywLEPmnotyg0WVw3Oca
dpKm34uIYmCe+QO/LIlydOaxmRKDiOssABNT1q3brC73dBwBgHacirV6erBFrD71HQMvs277x4ly
+3EYfazNU4sJO8IQL2SWbm0f3A3R4MlVHcwO+CbT9oNXtjUD2mxYVbZXn5LRw2kHWuhckj00P0fV
t05vCKt3CFOr9GYTiuw6OE9JFiiY/dJHG6DmmwhS3EI2LWpyS7WtppBSP2XlO0kExqYffUQOHtqr
ReEHxcZWBx3YgemBmBHGJQzNF5hX5kPegRYdpoxIOt6zp1ErONiYVnb0/HTY4KlFJmMp5ikOyvuo
oq9WoXvYmQ7MXMtOX5qU58ur8NMSTb+3ZjqWBgpsOVaqPCAuBqEVO4+xKOJbJqfDGnCHcAsjvOh+
/S0bGko7PSWJ2TaHE6fz4VJ2wlmRfPzckVu16ci+ORYdKJxMmw0aid8fbJV9m0RlYiuZnnkh2QDR
g5qP000yM22rgFq/VgoCy0aMleAuZKcZN72ovGdJXNEW2Ym1ItbAXDs5W86cNLK1ORgubTsQi94i
pMiUzV4RfBavs5p9Z+jmzuti61b3nXFb2l26yUeqXTcjredZK53xNheRdqVQM7/osmpuBrUNW4pA
vT+XrOmsRIHxVcmqpaWn3c7Xi3JVel56m1pwZrZ+WFzKRrz7Pcnd5U4rrwETPGlt8T1+IVoMm+rU
BksnL9ItbjRQDXaJTlnrI+XolKZyi8HKXMDa7h51g60WnWb2zhM582crZZuCfj0qLcwCTDfXKNX9
Z248xindjj8MzxiWo0Isg4yd5J7kMhbWiFCvUp3utSbjuJB4w2OQCgf4QcO5pdfKl4FsCsxaevRa
Ga2klPIEy05XDYRA22m+HVvhxrmNNaAtE+xuEQ9CYxpqzbIkYDFVLQ6nlRLkdoUbkFnUS6oz48MW
2hyImfAZp2PdoPUPEQxg42Ao14GilnNdV/nPBumMhNaZSfviI08AmKMO+TWzsvwS8xmZJlE2Lk1/
jI+jbkD1M7NSnAtKv10Ing3goJzDfgwzECdtKPQnK4zSmyEBp7JE36tAuUuMOcYbH/IdMBhMAjq/
Emp+ad2QLpk8KoWA7YaU4YpvlZOpsJMCmrGEHzkADronOYrSpS9z+2JMsfnhtTBjEkpiNjGZR8u+
jhHCd2R3HQgaCDe51o7FsiwDicZQal+IVNCgDHvKOi4R67EuYT4p0ZGPYrI5LOQcmSKnwh+cN3v6
/zYIIIfojoMFw5J0AmihX3xnuqReqT3kMWeLNCPITqs8WjYcrbDZlI7NIEXzrWUgrYrkjZFTtUim
eoNn+s0M8l3XQnNQGSyx2mcpfl8/3gctHgDyq4qTj/l7ZyI8GCIOTJFyyAL9vqrE0ii1cRZNrBuO
I61fe7fkuhVbg9prWZKfuWzripP7RK/fqdAryWlTGaeCWI1lmMyaZ+2WT4Efvnk2SPEOsWNEmNTc
1ip3koT2CFWu1T2XfbeMbLH5m0HhWct5ut/0Nz6lK5k5du2apgK2ZAL5iHM5ZlvPSz1amiHolbYn
WsVVgyxllBsBr36ME+u2GCdXw3gZjvLeUFNyjuAV98O2Tz7img2tM/qFFVpXc6rze06G3UYd5DcU
4+TFqhxuO2k2BgIRQgVFV04HC8rE3mljaxlGRDyo/ntPZosOf+hohPGWsMl+qZNdvRw1jFahkTzS
vcBnQWMRixgjBUeOG3MIs40pnUOmSs6KgXmQuvku67mm68LAzQzpUMGjA5qPngZ7wi1Mc1hqmfox
ahTfNpCKKzvwyi7GYSlgEm0ZToP1Kuh3aHQsA0NbU0Sd0fwwxEpQI3sOmYUSryRTRuo81ZRvQE6Y
iGrExdSr1KkA5JAoO1RJssi1ckk+pNvGHLR982pmHQxVf5VC+PDC+qs22GfSJ0/43N22cB4yj3AY
JTKCK1lI1poH9C2v4HjMz2Mu4Nmo5niT+yNnE4m4SB15KrJoGeqMI24V8tOMHq1T7KMBsuSwSnQi
wiwVj3a+kkg5tdo8DI7/StZTSSb3VJJpajv3kzL3xiTWNdJ1QcTOpMXKLg7okiJ8gPIBSMu1VIS/
qEAe9o1yBpG7aQn8UoP45Ed84kbDcGpbK2McXi3AH9QN6yGx2dzTm8g7EvY0LOrQwzxZXalUb2JC
hBc5eJpV5smXMiQpE4MMa7p/7bIWV14IpbTwtB1wimCRS8/FsoV8wJhcxs6bLNLrRVxBDnNmtBVa
EGPHrv8ITmbp0Xl0u6E+RmpxHSZy1LWd4Nw/Z8TlTPaAwOQO3mxqRhNXJ8+WztOYzv6jPa0alOQV
8ZddReqDksVbHIF7y8nZz1BgUC3lSwAhrNfdcpTkgNgZUWrpdtQvdB4p+/thXQDDN7C8LcY+m52O
Go1udsok5nxr1fjIa5sMqz4bthXeprFQ6WAN4OJo/l16maxr/H0uY5YlvL0OvzZMzYgoWKDfdNuv
Ey5GqwS0ar31xPDAAYbkMDpf7TzZ6BFZkEn8UVQeDXtwiSc10+AN1uNsiCIkuCdWBjyf9B/RDxqQ
8LVwW3gYpywL+RbnoLdEa3ltghnYpJyslAUvGSKyvjoXb6U30WJrsz0sAgATxktVPQrpLzvHOauO
Rgyjs8bjViy7Nl5PiVvNAH3jzguPTgh2v4MI0BseJKc9an63L58K8SFD8UZxDodMAAdQanlhnI83
wRwOeQLZoyjb6TB0hmt76gV/8yky/4u6M1muG9e27b+8Pk+AFUA23mtsbaqWbFmSi+wwbKeTdV3z
6+/YPudGyEgrFQe9F9lL2xAEYqFYmGtMUq4s8t+grL3jBnJVLcunYe1vxfYpdIYPVE2zV+6NipaB
I8HgFp/yLL9IuabIlo/SpgP6pv6a8lw2XFS4lgN/sOVNYz3rBXytCmwmcIY9L88clDx+dbsVlKBn
wWXd78lNz99bpiuXCs2CPSSh2BQwQX/rkafiEOThXVNfxBBNY+7k8XO33M+SFUXtCKgnMv3jeRZe
zORF21FxBJXcGUlSQ8yLq+COJxUqrG7y7hNLER6f3BBnnjVS+Ez9B+RFzysoyk1SUL+776X/HEzD
me188bdvxfDMcwuXPa6D7AcD627zsxD6DDrn+RB8HpA8ja19ZpPvwOz+ACPjfrTIuU0U2eNNdOQ+
+Wm1Bhsocnmzi0nBTg3Xp8Hb3OOUNEUEprbBsyx4mtPQO69X54Onpu2uwygAlkFMIfH4w1vVdVU0
kedM70queOdh1hfXXstbA+cXCPiBfdPEy1PbDvddbl31HSJbstB8sjSsuDSOkC5Us996WPHtbgLA
fVKXqeAa6gBAE1vwkO+ejKS1LS2/A/c7/EhvHHv6o/ZdgFBWP6k76JlPYsGnPhj97ZZ0llc+uOX4
gy2I7IfiJOOl0y3iUeAcxWklH7fgXZyP6wW06JaCaBIfLL+8aHxG1Dy33OaHh0U8K6u+B8iCptEl
llNXvsv2UF7xckwKd3r0CrLDkmsNQL+DwnXguMfJ53H0tlsFM4GzNe918+e23ZCbS3U+NM2t47zf
KRHqnYsiw5pyWFaAhq69RPaqntJTyWno3ohcvGvbj0uPY99QPRWWOgxU8DvU0B9qYV8vuXe+VLyw
1fvPpKmzJdfZkizwSYOYCnk/v6xCagyhBbZ3nljlVTG2d5nwSebCngU/05LIJc0CJRka/kN1Kqrs
F3/l33IUw1wL4U17qeKKnFK4JGc4UiOSLXjnGAZOWhsFOyh/MNL1p8sSp03uIXF3CTWgf7BD9TnP
Eowuhg6P6j4L39UKiWRG6TzET46iqlV3FG5eVVkDCv28cyteS+3gW8M/O0B5FBfWXMRnm/LRwzLG
gELIrV7Y4QKTqAZQ0iDIgMBPzSvenXuyjQdXWl98zoZFaKWXHB7gDFGoBdHBLs/WcF7PO/Bb1TJG
goMFGKL7hEPz0wbSla065xyqqg9rHn6tFu8CleMtxd+ga7z601Za96QSngu/uLQghttt8LDniXcc
xUTGKpzJ7vvXexo8uBzrpoG32nJygbS6WVR143PVVe8bB/K4u48eyV9sYAGULnf2gCGm72GF7cwr
dmbgJ/Y8AKPSFN+AEXNC9NmvZpTiF3AmvubBV7V3DwqfClIOhJPY7uCMAEZZ7yzS7/C2OTUlwNHP
uctfIevzr6qVGpC89dKzvu0e4wVbcd4j9vJ6GIvqAmzE9zLgKS8lV2CzE8IW2oP0qt55hkdLKM8E
cEky2zUcbWZ3DG4GGJKlqG3jLsAbQmVhZCnn/JoUW3y+NPN2MXcAOjDfLM8Sz8XudD+DnMvfoZpN
ymm5ghGJNrPcxXMCMx7OibyfBUKaUQJYPd1Q5hQgJtUUJDV5az3LgtOTW/fATpsd0tbJ0Ol2EvvQ
5Uc7kaKYZN4ACXRt8GYJjiGF3aGp9/v7onTfZfkCkCFmzvZjUF2NfVtdJx1FR2lLaXA89dMBxbW6
lPb4BwRhJD+J7RyXPk6P0BXPV8t+JPje9xmpGvJYKacrWBLdjnZv38mEUVW/fpYlx8ce4gY3NehB
SynyPyUiuaugowxpxxKP0g4M23nrxqXcxizDL4QfZfuUnfcyXa6wkRuuLBlQ1FxXxVlTgCXK3NwG
Q59PZ2hyx6O7QpDHvQxa0ImtMmV1F/WJ+BNo7Ser4kzX5/mFPaM5cNwFz5weZsAYtJ8TnozeO1w3
KIGzQRqsXh2RNsK+pSut4xJMsA12j/cKiNTHKl+twxDmj9vU4+0Jb2cSFor9PbzlaIhnzsjTN8yE
6Qwf5JPkR941XICzoO9v4Kr1V7Yr8+dmn4PbYWr9q34in21LRYZ5E++d01vy3pbvgBPUF1gSNX+O
ypsuV6cXtw62z9+2ZbA+NRTKf0ZNBCS0mTbynnjOq6r7w7Zq7Oub/b7F63pLnQ8IW09JWTqAe0fz
uHYu9H3Fi0WODL1eu/4Y2uGfReseU1TAkYLsdEYamsMPRi9IFDgyVJzFoePkXnnllQGqAWeRH5LM
c46Vap8lpvDH3AlQF3jxHA0neENShxt+uD3AhqIanh1ruIMllv3BI0p/uSa4/Nj9eldJxrBx8wsq
qdsrlcX+Wd7nd1ONkiVWGfjEtjonCRXxDgfbbKyrq3TE6ran+PKqSfNzCqjRTOX9XROXcMWX6WuM
4XKE9IEVbdid4Ww5VXGBMxiOIdSuUNxuifg6kj1ILRxXBiiVbn3KTRE9qbeD+Z0mF8xU6D8OYpgu
mrJsLp02c/+tCPyvZFf/aD73Ulb1//6/Ul+F6D9fV1+9/1pkw6hZhJ3+yb/lV0r9K8CYREkbn5HA
ES6yuX/Lr6T4VxB4ZPAlXjhYfp00Vv9rTaL+JfgnsOsozT4ZmiBxHABbpv/3/zguTncuWLIQcRZ/
zh/9r/Ds/b9FkP9kTPdbqaQjfE1na+d7WqDukLxnOlQAhGlMLWx5/mIc/vPDXtZKv9b4SfD1QvIs
yX2uRUzj2FZ9dELv2fH6f4v8XtV4vta0poYdG9cr8rDyI8+nimkFXnMIoScZtn76qS86XsAiAmzW
yCiQ6zsMMbCD5j5mNiiaOHXbAhlAqZA4DVh/VKt/RnomNWxb04+mSz4U8UTZN1ZLj+VafB0wLjfr
tib6TDzguPtayQidFXbeS+wfF5+nX7PWNT2/C/h6gXQroxhC1FmimisgVPJo1LhHeL38mm7rq21u
uMarniKIZfL/6typPTNrXBPRhyFLc4FuN0oGj1NNZa3HqbbMBt3TopMNa+J9L/YiztTWwzyK4ApL
GZKrZn3X4nNIUjkH6+RHfjV9idEJytZ9Nmtai89moYKtamlaVVt+Kly/rcCMmbWtRWfZl3XJBgiO
qYUGujuUyPT9+MOscS0843xaya00fE+7/jOnMCaruvdmTWvRySwJsa1izUo2jJzK4LgM8Rty/NOw
/k3x7ghPi87da+XgiByPIwQohxHqzzus5fsblt83Sm5fWXA9LUJJpFg5mgU/cmxxpYR1kyx/Gg2L
q4UnNVrhzkOrH9mLRNU4f22T/0jB/9td4uT59TLy5zntfJCxlGFiCXJVBRCKJtt5Q63/yoi4WnBK
IPlxiWF8NLveLYaFl9z0IrMh0QIT6DAI2VPcewARU8e5LsRyada0Fph2PEFtsKhM7bhuXCfKGv7C
/Dl/NmtdC020ndjagJSOnHj75E09mh/PcEy0wHQkDj6xyLbIEs6f+8JjH843X8y6rUVmWmy1v04k
2Jdg3c79GaN6JBqd2TJ7Ovi9nIV1AMQwmQcS8758H4c+NNzuyazjWlRa2BZ17rZ6PHc4z4vv/YkT
W340atvR4rL0CjfhyXbl0ce/8Ur/fi7mN5AYr4TOiTX0ckQq+IhWmS1bRE2qe4jH/L5EhmHWbS0s
N7cK54Y0YFRT13FKYV/47vTVrG0tLh1or53M1pX1BGgxLp1/WdVuOCZaYA79gqsoJVRRL8hrWMPH
xP3DrNenr/DiNFt5q72HOaPd29X91Ez3IrHeLLamjd9sPI4WlZhUe20I1CNC7FHd1JmcnianSczO
4bgv/tJz2W+WU7TtGi1u8L30vceqDN/YMV+bglpQ9g3gT7yZtsiRyEsw9byu4zQwOxT+rO96MeLz
bqOgJhVDMcdyYQ8O5cnr0ehj/izKetF0Ea+BNSH1iVwqyF1ApfDlzGa3rUVlGft71yeIg2YS/DwR
Z7cpXoSG/dbCMk/6WPptv1EmU4CRxxm2ysx2hp/1rS+GJMGPqgxOs6SAtXHEDD2g3tvvzVZv3bE9
Dtp4iJmJUZBAtJ1SYMr4a5qFpq2FplujLSw6Jso84TJYu58TqrzNJooWmWS2Zw/BzhYVnoByVa/4
A5SF2VH2ZGr+cknJC+QjljuypbXjZ9FI/zAJcWvWcS0yy25Pe0+xpDT9SZer3OOeFYab2k9i0Iu5
gvpE2F3LpgZg8sOYpJ/RIpgNuM4xy23E0injHLkcZj9YFF59ysvebLmCpvfLgHcu/jTBiGYQBf+T
v0psGkuzxUpokbnmjRoUyjb2+ZNeYQ5+eL7ZpxTafunVqxyHAdNvtbjXFd7aduk+Gc0SoW2XvMIF
AjbmGg1+7VPuUz2lxW7YthaVCb6qlp0xIk2Q7VE52jiSN9W5Wce1uOQk6AV+iEMfgqy/8nW0DyXk
N8PGtbhcRsrmEjdjDjozj71J/bWrtwezjmtxmTodLry8dsACGO/cwo78ITM7fwvtGBtOwi1TeKC8
iFg/1iX8jjuhSeCQXdVOsWnjD8h5hi3KgSgdY+Ugq7HeQiicJsTfTj80rkXlDAh79Lk9REG9fcD1
AJJ+UbxRxf5a21pY9iWop8xma/A8B4y5L9F/VYtlEvT0XItMJUacf2Km+JiKMEoWDAo3q85Mtgda
14JTFbnltnm3R1DZxRfE/OHXOF6WK4OJSOtaeOZytatg8Ndob/xnIfMPajQJH1rWYnN07SlfE5+s
soVgY8lcfGkto2wbjWuxOfRoy6mI37Ey8h5qNKlVX79xdzh9td/NQy00LSefgft2W4TGNmpnEYlx
+bZQeWNn2dFs0LUQBUJZwEVv9mjt0nPbT85FYJvNRZ2MIv04nBKL3icOLn9WOz0vZFSMun3i3b48
qCSrw1vn3myRmlqq7goklrNv/TBrXAvRQvSbLJp+Byczfsz75Q8Kes1a1sIzVmXqUCXCOr6Uf5aj
+sFdNjc50NqhDhLB/ACW7rpjXl41Xxonfi/Sb2a91gITp8ZVhHvM1paP74ccG9A9MZwjWmSWos+6
eme9GhIAHWs4+MjrjXJijIgWme7uIpNfiMw92x6Tun0UY2ByKKRpLTJV2gWzaoHW16jSvFpiQdea
LVaBHpFVKwNWFCfqRosTViwxtTXtt9K2zXkE5+7PxGTXOdciFk/hZnQERwekhWS6YyPQ++g9/H3+
xKH5Wo6e2SxRWkDC/gswPQG6tVfqMUcriSDQcJVSWkhCUNhWlUnqU4CqIMvnoT1LvWejyFHahgmr
hbIq0SIGatebNRAPeziZJO4Zbj0os77NhMcMrNz2yepgRCTT7BsOuBaW6M4Rfq7OFm1NhkWDc2kl
4wezIdGCEsOorBEVTdu18znz1kfKkd6Ccp5+99/sl0qLygwlY+H4hM7qnCAK5B9VMH0y67cWlrMY
gKJtGJs32fa9bPcvwclXxahtqUUlx7hsWAvy1OFWvGuSCodsLj5mbWthWQrbq5Fz4uo2led1PF+2
bvrGSnUKv98Mt9TCEpe+em8lFYgiL91v1Bmd1ThYwjM/KELfpxbaLIykFqNOj1BvaMh0It7/sqBp
Lsf4T7Ph0SI0Hp1C7DvTUXDxlqv3vMvgs1nTp1n6IiehxLCenLk4/6TjhwKZKsZThk1r8ZlIBP5h
QLYwEdO7RIZHAMWGTWvxmXsZhm2o4kjotcsZHrnklxqTtJgd/sS8vhiRflS4G+MdFGV5ux7zcluv
6sba3jgtn8b1d9NRi1DgxXNQqp4V0drGL8DKUHBRlvHGZH+ldV+L0XULgBwlXDhrSfkaBJIDXPGv
RjPlpyfBi3HxKn9px9NJua2qh2mFerj0odm6pSuBVi9Uqwx5ziTPmVJOgKJQ+PXBrONaYA6jleM3
wOOdmtWdA6wlcV2z/c3XAtMFfyxT6lwxqIlvt1m2GA4WT2bd1iJzKSV+SyGsi6l8rIPuazWGX8xa
1gKT/X6IlZvs0bjUAYSpOr+J5bi/MSan3/03M9zXYtPxlhrlNsONORNi5CQt13elv48fhjRM06PR
r6C/2+cnE4zZ51fwg+6m3YJPqKIvzJrW9qK0dXsW8pTR2eyvVm/d55tjllbxta1/a7GOGCGIRXGH
QfMsmu/Tlpktib62sIxCVjBqyYpTQXKBr/O5476V2Hvli+oapjr1hY2OmEzTkDdggLKzmdoqJa3Y
bFH8CVN+sbSg2ZclVHoSzE3xmDrW874Ffxp9zb+pmFSx2l5a82RVT/6V587Ua2TJajZXPG1pmUTs
JS0AsKhMhx9h5oNgpuLbbN3ytMXFW8rBikOuVyJtO8xl6+cE3KHZsGiLy5AH7lZup5mYhQ9UyF3E
qzR6tMK8R1teViupmw2jxCi0LMryUvl9kdgBmnVcX11yp1SBT8erFARWsubn1WAmYaTnWnyO09TY
yUbaHd45xSZIgaCJeYafUwvQ1ArBaRXMlXqkVHaoqJPGP8hsIup6oGGwx4baeB6rBSAG6mirfn5v
NOI/rXNeBOciqAurFJ/TgSnVhdP1XOQfzZrWZrgsZyw/MR6NdmtMz3zp5kf4FGbJd1eb4iNueavL
k3XUx8U7gL73vW+4Xv20W3gxJEmZ+mVdM9qdzL/ZHFRA6zyYDYk2v1HSUYfa0es2jS9WPiYVMldm
TWuz2y5q3E/Uskb2hhp6m25QOJgt4K42t6WkmjQHKxTV3n4eD8X9lIdmR1pdCdTEQzYFW71HyqLA
kEzIzaxKs27rUiCrbxBFZv5GXhkTxTV+HOAEGw22o369V8UVVA9hc4qIEc5Sxran+HgvZougo207
zWapsQ1DFkHfumi38BL7xsis31pIdm0DBSBlCVy8tb2fl8y5KsGAmDWuhSR18LntIXKNpo3C0aHa
sBKpG7N419VAXCCsLlUBx/zOvhN9fRM3veGgaEG5prz2dr3LAchdR8yE5V+KMmuzMdGiMsgpWho7
5mC7+PdjNtyECBr+uemfkp/fHMV1KZArglTicLZGviwSwJrwPKlNsrPwWnje8Dh7pbhT+xo8QD89
k1tJUSAgiE8QCJYbYMpDdyLR4uU6r643XazQC+8WbCvfuQAtueqMIDFJjqcP2yKsxkTZaoe2FjjN
OA4rwGDGWrmfPCe+8dv68p/H4zTNfjMculYHPJLsUbrNeGmWH51+vIqL0aiygm5rcbOlbd2WwGSi
PfzWdvJh3A3vgbpMZwFbtI1W00ZbhSMpBp5OkBsOiHZSK7Hrmwp7bSNVF7dt55IBlmZbuy7SsQDS
yHgl87tYsjpCa8SbQi1mi6tuzJiCx7KaYYdXDH3nzIshcVA0Y1SAw6fUNjNsSxIsJBiVTlTVOfXU
RxEUzhsHtdMS/Zs5qAt1nDIWwCD5misK7g9hM2OAvJ0VGLBUZR+aPTzqgp1BxR2QmRab5GWEZ7vE
Y3hPArH3zdZDXQcYqqVo95T3WLnEt6U/Xyeh/UbTp3j5zfjoOkBUHm03ghyJAmvIP/YWR5bDQOk0
HKuaUTNaCHTVEfDOrB6crqWIY9yO81LJkxmbkdrQxtf0160fuhKQJL9voyGmZrhUI+WO2ZNZz0/D
9uLkCUnPt52CnovJuiiEc17n3R9mTWub8z4vdrZ2mJTsMCAAw15bXWuW99Cd9yoryXBNCVl4y8Ev
AUucAP0rslqznmvbM5heq6HjHkJD5R2B+lDhbjlv+b28smsIbYOGFiHHSqLpdrflk5OvmM/bhs/h
uvaIGm7cAsmsRrvob+0U5vkuPKPvGejioy1pQQYGBZVKxYSHZ5oBIVl9w8a1JJkHdHsb+xpvFjDE
YGV3+JuN0T0F24Bf53iivHVWAYOy9Pv3Ya6pYA6MNg48B35tusMGDgccLEASC857Cbb4sAybUSEh
lGwtOMF5luB9aT1zisja8uvMXd7YNn4/CQNddtRk8a7yCS8cCjg/wbG6DVajQll6rR0C7EGp1Yup
N03DCRerJPwR42NjtNJi/vDrgOdUs9lBT7/FlFypUd3NrllcBqEWlz2Iu8ItKNt0e8cCMFxBcamC
o8mSEpwqqV+us1jdj1M1tzIa9j24FJnzuHjbW+Zor3xMXXNU7NT9t1ZO4xBWptn+BNPS6EQX6JKj
uXPydmkRkUEBfuqkjUmZ2VvH3xwyskzOws2YJ7KuMuxsvXPPL82SY1hwaOO9K+lUA7Vb1BDvZ+5Q
PMPU680+pi468vekSGSsmISJuA9qcb5bwmx+605EC5uD73d4N6yksQB8jB7K1NQxW2UDLTT5mALi
Jh1f4/kjOfJPbS+fjSa4LjtKZ39zfOnQ9KLmg2p6yBrKaD8OdN1REJTtunklVM+mvRFbd1N2ynC8
tbhctiDPh3yhgF3Z+Lv1xcNYOvYb9+VX4lLXHcGvLSfwxH5U7NZNpsBgtZ4wutYGfxMeCQAa60TH
BaS+oyB3vTWWUR24HejSI5Ullbdnqx9t63QmMaT3q8YoZRPoyqNx8mWVZDO+Z0tzG+8WgFszAXOg
645Sq4ixvBmpBiU6L04LSmJvZtq3QFcejUlZDqnHkPhL/zGexIXTVw9GoaO0qJT4JW6eu/gR5Tn1
YQTvOWP+Z9a2tl+qSTjFMjMmwYZQt8rFxznFU8CscW3HjJchSEvFt+zxqAPwjbUBJDjDCa5FJpYu
NcAkiu6tLgDKHj4tZiQCO9CVR4ICvKaqZhlVU3OR59n7LAjOjYZEaudYK1PCQmV9QgW0mDT7tgwp
N23Sa7Pm9aNskk5jfprimzee+6soIyuxjQoUGRZtz4QOpcAn0nfP+ggZGBKfBerarOP+r/uxjYA+
G0sSBlvsfV0L0sszYFezA748rb8vLrHQnMUSnqYKgKb9Ca4b9i8iac12+59uqS9aZ09bhW9BaLDt
9d71yrvd7AElkFpw2it6DIJIRhD/rvdtuYzH1uzcpouOhk40g5tP0ExL5252EjxaPMPx0AJT8MqW
Bafcj/Ik0CVMuc4xPDa7l+iCo2Z1RujrKd5VTnITT/lTsZVmQ6Lrjaqkzmw1ZpzvcU53i2IDnJgM
Z0bzWxcc2afCx7jmiKIyzEPDIbna+l6ZjfhPr7kXM3Bu1Go5LSNey7U8q5o1+4YpSWh2utI1R/ii
sIx7QF/aNgVl6AKI4+0tNvygWmy2jb2miWDUwen65zHpyndT0fjfzIZd2zrjCWbzhCIAZIDrYLVX
tAdvG8yWFV14FG8YFwy4bmJ/HX/HXnsCjbsbzhdt62wd3qmyhCub0ywr1gwFRLfFf+vWdlpV/570
DHTtDjh1xTMKC2LluendnuUJxb6Vi/vOKufW7CSnq3i61oP2jelUBEPzPu2wJRaD0dMbdo2/LugS
Jw82i9Mq0Pv2WdUncLrl9pY992nq/WZ0dAmP4zTkrlumZJlyPCziDoOhdffMTgC6hKetaXy0MfYt
ev86G+XTWqsvRrNdF/AUVaK23mdY3Fl696ms2o9jsaSPZq1rkZpTZhWWBVPSDfwvM8DCth6M8rWB
ruDJrZJDSw0mbOwn+LsZOGm/bcySnsDnfp0tam0VbE6GheLZ9SweiwmXh91wzLVA7ZtyHldqwqMp
nvxj6+BV4wV7arY66iAiq68dBROZtGfu33KOuZS+mSIr0BWN5ZJZy0+Daf+UVbFxQ+dl3zZ78cCz
69cxX9akBzNMThXqNvjxHauyFXtCo5moi4+8co+LGuhpFAIMP8aO/RXbwY9mbWuH3HyV6S5X7uTx
Nt9g2YPh+1uFi6+sK652xk0tf/rPVAlhrc7uX2KeP5j1WovNEuK9FTv0upBxda7S7Hsd4Kdh1ri2
iWJg0s5+6XK1HferMEOKaXvNX//c9is7kavFpm9tVYWkGYbSmqYf272Ob9mdMoDjuEz+8494bdi1
CF1hrcqgZmwGj+J5p1DjddiPvdmpUVciBeEqM/wQGfkpBvnfXa0yMDtf6EqktCsc19ppOhCKurfg
W17NRnLMQBci2QoZXKYYE+w872YSfSpuC7Px1pVIwmuLelK8SljDVlwv6x6cY41uxD+xA12KlELi
wEqUQSktvH9rEiGhAAhvNFUcLULrxK98Snd4UCm38qpxUJFylxnMpoqjBWmIpwcEXgY9zNyvSbH0
lDA6nWHjWpAuXho02UjjKR5p2ejeBMVb0rJXYlQHE7XZlCSgWb0oKVxXHWrPGb6vtYXDuYv/n+Gi
7mhhuq1xFzsDP2VJ8vy2r60Z3x+o5mZfVruUYrfdd7nDpFzdDZ70ydkrcfw3TrqvDJAuT2iUKkTV
s0Au1lx/2NLvKpfHcpDeG+2/soLpGoVStaTl41Pnk+lRtt2VsM1KMwJd/eR5sVUl8ym32GL923TO
VR7gMm006Lr+Ccc4nATt5GQpUt+FzX6ZusGDWdNapCKXxhBS0u8MnxQEG2N3IA9ollrUFVBdg9QR
V1MGBcFaVNXiurZ2M1FYYGuBmtvdOC4NH3NqmrsRi1NZhmalnpSg/nrqwtMYn2jPAgcXZvcScwhl
BJqzA10BtZfDLkZxWtQD78Pk4wVZY8ho9i212HTsJBg8jzTxigUj9tbdJ/y0DQ//uv5ptfqeUn2G
ZF62x3RMr3BRM0xa6rIn37PabrPo+LDCxu+rR6spzOa3rhjCiBo0x8JqqGrnpI3dcWWczHgogS4Y
cjEmSmYlPTwZgU5JYUWQ1Xezr6mziuyTNW2MHwcy+PRhrqZ3bWo/G00UoW2g3Jy9xu+JS8QIHzYh
hiin2Ob4z42/sojrmqGiqJAjIFghSex8ip30QC3cRdXvZvuz0EITdXY69z2AUAn6HuZCPX5o3aUw
OyrqmqGx6+Y2HvmiY7l6xxnrR4p4nMos3aKrhiwp6kKchgYfjw++615JbID/edR/v7UpXTRk1cPS
FTEhVBRtfMhT/30yh4HRVFQ6sShMOEDjqeVHc1de53X5cU/NxGtK1wzh2+s5RcjnnHCdOWQ7zvCr
mo2CX+mqodqby97uOcu1i3XsxuZmq/9jXPDfQYJtpUuGpNVwm1McVdxmrzEDwe0t97cfZh9Ti88y
j5UIXfrthHimdZ9rz300a1nbNAsp5j0/3eGCbDyqxsc4WC1minila4ZE4FrKJk8RtbZ1V9UfV699
Muu2dqZljRVSKWyg21B+y3v1Y9nVN7OmtU1ztktv6QGSRpR5hQe3GOdoNkOU2UoXDJWBO7lJ453O
4uoDr1DnA87XZkGpK4ameZZpMzgshHMt0PZgKY2410jAogLt/RPnk3mVE6OS+OLMq8d39SSNFnCl
K4ZGJ+sTZ7O9aMdR/lCM/cOwjmaroC4YEmmKd6jLeGdjvh3a1j1sLmbRRjNFlwx5wVTUY3baeYqu
f8gLt3wKtjE2bV4LTXyr7DHGDjXCWPYsw6+4Cs0S8UrXDPUYt1W4ZXqsJ1tjYzDXVzfBgmzQcCpq
4TmEFig4T3jRti/3HiYyYRoYbZlK5xXZPbavgdvzJDdZDTZ16ffU3YxSlEqXDe1+yHuqy4hXToqZ
lBQ3gd1Is6mo64bmzhahWOn4JBXmecEj8PHIaCLqqiG/jB3RTwib57GYBX7T3XSVqzV/q/zolbOE
Lh3yJfajMkb6pYb5Y+lUKS/QleFc0cVDu0Q6XaWoEdc4iDo3uY8XM2yb0qVDgF+t2ut4G2672bmW
UyzOsBXc3gj/359r2W1+vROOlixG/ObRCTqpdxbmrfsjcbImO4Rjmhp+WefXn5FOGK4LPEGop8cb
rFPLYbZU88Yv8Npn1aJUpNvOXRMVhCg7766xYBJTMGNW7qmUto82wQZnZGJ4SJ/dbIX7DZu+2qzn
uo5osCW+1zg9R53fB2eiCK6wvJ2PRtGkK4kE759VWHK43QZ5xEQuP/MKOZutjDrEyMdOI0jFqcKh
sLP2kA8Z9VQT5utmfdceWfDMnqvO6bB8wBNOJNXjjueaWdOnMHihhWhn21qg6fCUGAfFIcmqBgdS
M74qN+RfGy+qMrFZdBHkhFgCBphlH4cgM/2iWqTKVazzojDCkCo5C3sMZ6XZgzna5l87bnekh4vC
Jl0mywQfWvnnMhpOFS08q24pimRBHlLlYXfAVbOISrzSjR5AOS//2vEtkV24oraMUg9jW1dkN9aI
d7LRXNHFRHVZKAwQhYxqQNP3Xp1MUS+T3iz6dT2R7QyT6682rTtjfxDZfN90/Qeznmvn3L1e8xaS
skQlt63Xah+DQ7ZmvdkZQNcTdX7q5i7myZHsvzt5+LkMjLxHbKVribq1lknXnVTJW/y1lOlA6iw1
g1EpX4tO7p5VtzclObNkRyirsq2/teQaPpuNuRaeYWtVRc/7EOWNiFnE6F9CBWoNp6Lz6zxvJf5u
ddydnhDcC4Cl0fRmBegr+6cOAYrboMZP/HQJnfz4bq/Gb4EbF2a3Il1JNHK4KOyJs6g7dVYkmumv
oRl3s+D/m4JoHpIx7guSLFOYRbnsctQboRnZRekioqJbiz4MaL2uhmORe9thaQzLs9XfNEQj7qf8
R+ppt8dDbrtf3HQ2Usugovx1rjTNVIRy4kLXjuKm6JyvAW64RnNcVxDZWAKF/imPaMfx+1PT0l/O
zZrWojNMwlqMHSv5uIbHoM3vEq81yn4qXT5UurW0/CXgah7P49nKUSgsRWe2jOvqoWaopm7vqLOp
i/x9XHd3y1v3uFdO5jr9J0mGUO5YfUd+5ooIezr/2zRYZHP2dAmfzEZd3z+bWFgWV6wIycNVjFP8
ISMPatS2riCyxFK1RZXyRdNifCiL3b5ADlUf/7n1gNn8dxWe0hVEddX5blxzOS/jNb+t2z5+8vsZ
gSWFFlZ5CEtH3ZbKs/9aW+kaJqd0ZdFYxXPezQlX66G63U85mBjK2RtrfPjKb6TFbS9dPNoytlWK
h8VT1fuVE+Vh0FMTusJli7pl9a1D3e8DDs+x8gAeutZgNhF08VGzVeGQBZYLLThRZ5isfuxG333j
W3mv/Gan///i0C0ySornim/VOvJT04/FmW3HZuhnpcOP3KkvvTCJ3WgdluKwK+yKy3BSZuGtC5B4
WLeybWMS+xjQe+3uXMqt88wWJt0MDTrzGocjXe+2/mpu0XvGttnGq+uO1rX2asvOTy8+JJiYrssD
euHyjVvUK8GnS48kNrxhmw9BtFLYUEdZYAfPomh48p3HDEtOtkzRnau63Hj3mKqgN9vadF2SGJoV
r0hSOOHk+ZiFeFZ4G9v1IMwm6t+0SbxHYuRBFMh8bg91ay8Hyy7M1kNdmrSHwyhUXKoIu2vnafam
/F02Y1RuNlN1cZKbYUZvZUwmJdOzIQn2w9Dahk9lujbJaUdnSRIGplyW/Lil7nWbpIbZBJ2UJKUV
lsFG43aYd+fCqr6O+2amG1K6Ook7ltXP1mlhS4P4oqw/Dm5Tmx2HdE3SjKzkfzj7sua4cTTbv9JR
7+zBQpBAxHQ/kFRKqdRuW7b8wnDZMncCJAiC5K+/Jz19722l3daUIiqqwmWJC4jlW85iyhXHQa7s
vW667pY2hL4JgxefiiXZ4+ZeFS1sTMmM2DOSn488nN8fnv8htDhFJC2arm1DFPB95eD+hBFRTRIE
5gPPJtOu735/k/+w65/CkmxjyoYEGJ0mWB4RQE8J7enbEtxTXBKxoBGtM7ZlEo1N2lUAJsNN/o2z
/RSYFJFO6cVi84wELxINBcndyLr6lcH/T+Ny/Cj/dhouvKuiCRZWiFz8nyxvrqCS/rb961QqCIpS
PJCQTzibF5pCfflGF+Hbkv5ToExM0XPWHGOybQTF4apgkCKyb6MoxadQmSm0OtYtalvtxn0ikZnT
9U1uvTQ+xcrojZCO1MDKBJN9Dz3DWx0H1Ssx23/4lqdQmQ5u8ePgumN5uAnABZVnVe5eK1j8AJT9
IsY9xcps1TTV1RwC/dCNsrtwBfFxEqgyCM+71rZ3Pcm7NdEKO2gqyyr+EABBOmdUQAkhGbqmdJkD
CO74+3BQ2nmTs9c0DCj9sVn84ulOYXCFkhspZrQ8wEGS+VVhIzsllaxZkLjJFXFSjV30UBWuKVMa
aaEves0Xbc7ZPLl5S8y6QQ0XwKh6pfh/C1gddUjLfeXi9fta9bFKgJ5usqJQbj/ria27UgTNlJm1
Bxp5hcW9g8y6g1yc8EEPjR1XxUkeme5Rb3Ukz5Svli6rtzlvUub6/E8xr6bPqqbxHxZimuIa8MPY
JbkcyiFd19k9+HXe4u+s6fISAlh1M172uvO3K2z9wpu6bGR0BTGurbjaBEwZDk3QlwVsbLexf0T3
MfaH1ddad4mnYsq3RI6jWWCETmAIGC9TB9lIGEDJZQdr7a0BPlZTAAh5m08XsGltqnPtUQD7aFe2
qvN1lS1LRzvmxQf4OA53nUbid7tJ0bZJw6O+ulQkrMlNX4+Up8qgmn0V6LLzd2Ic+oUnJWRxBDYw
qhWKoi3cWru0bVo+X7lRLdVnTxk1+2JtIkdBIovG6j7gcNm5KtnmoLpEHYn1vQtdYdC2pYBpJ8z5
md6PjvR2j4i+kEm3aGnh+NOu2w7usjDdzsSYt/YsLAstPk994Ic4GWvH2jWzJLZSQvG8sR6OB65r
1Fdvhpx+h9PCOLznMZBPV6YVvr8NwjhQh9EHqrt1cpvxAeTc5C6Ba/PcixR0/XU7PiTaeF0ag9VQ
vp9rJ/RtUQtZh2k4wHLLJN1E9XQFL4FIPjZsROPJ2WbLy4uaYJTBEamKnSy3XJskAsrroXCC+tup
61CEiPtyrlPf+d5+U9rnozubhh7a/nwc7AFIZzlxRNdCRgR052V+1+c1+goQaWrp+zYvOcuMLmQ2
WkPqLNg6iq8uQgKXvj7UZUo2X29oz3TTzRCz4aaYqxCSiEWnnvJQmuIykvGITM/mxbjhhYK6Re43
hDqNZHccHHOuMQo049SPNpsaUX0km9b2nKsuuERFcgxQpi07craOJryjQ0f3k5z5kPadrllC187F
O82LRiYqhJ10IocWHpkqFLlO5rlFbbqFvcNTV/V+TWQhC5p0AfpVjSXjuYRJxg4ScvETqN/o2Zpx
02lfTlWbhbkf14TKzpyPxvNPfoxWkVhhTAOgciV9Bq/jwp0bEfJv1TQHcEKto3fxqLSGK3S95ZmI
w0Jf6MGgSzOPW5GQWaj3fBU261Xkl52F3El5sxQq2AVwduj3gBfap2GgxWXlyvILayieqmkgV5i2
PvJ8P6m80g8mgIVXWlJo6mRb2w0qoaZT4/2wyua+1QXMkkef07slb2SZ2ZoQmUWtrOHc1um9Vpu5
z02AZG0VQT5nU28fWjtEF2sMh61s4bEfd0HXr2Y3jXT1Z4ieRZNAasM9j0XPyTUpG10mQKAM9aHo
HHpoGgQxv+/rRqdjHrT9Bd/y3p7hzF3tNVDB+1768ZluBUanK+rMBnNRYJ8Z+L7RdHrsyxA/jo7F
MKU1+kT3Jdj4MmFkFXfLPMTNJfyXBLAARW3FjoeLfNcMtHGH0BpQgUptfLNzbquCK93Wzl7Ab2Y5
9C3skhNpoMqUzgVn/o7xGhqHfNjaXTeuywLnZ7JuH0wvl/MYPZKrKizrPqMcBGMRoqhxpbaoJekS
rRpsSd3YqzbyUf999G0f7wrh4iVRjRxZEui+Wu4HVaIXUvCtw79DMJbRAWwkPaNe5E22dv0MRNCi
qu1Bi9LzDDLCYNYRN24PocCWAYsJZZonpyZIZcMRb+ZZ1Zf+Oge6Fw1uOS3tmV8ZX1NZQQoqaVzU
uPOqbeFtmwg+twkH0/tAecl3c1ePj2qFl6FfRzleDA0QvZfjuq7jne96k6PnBJBvdG/0WrtrnEW5
uLaTWj+sytBqF2wgXp/XMoDmQtoMHLZoMKmJvhdxZMEfV4TnoANWjbpsHcT59j3UeZsmqYuBm8xN
UMG6nuZKVbCFoqQ+YEYN16WsKtDafVeg+wqrnrN1KKm/748uabdc1JqnrjH0cxhDeQ7lvK6AxPxR
N+WDNPFQtgdeQPskgwwmySuobkw0q0JJziZdfK9NMD2iYL9lIKNgopdKDWkQQ8sO6UEY37foWX2M
rJ6/qq1dhoTWLlZprnKxNxU30OD3y3VoiXuo6lBGqR4hCWiamh/sPM99EnrdHVCxKdIJNLqUmpbs
Q9urw6K3iWReRnAylPih+snY0nwOwd+9a7QplzoJcxPpLNSY9w8AiNnwYuQb6ZMltqTc1W2j6rT2
7SyygbnoieYqQmU9mJYtxaoOg0QzN9BHLCqXZ4tqguGqaLcSEnr1pneNzavwHDCr2iSYevbQhhaK
6GSj9b7kMBBOA+nCIYH0Xnyhy3qbUkhRjOWFbFR8DRe5wSW6CtrlXJR1FV7yaqbGpeMyrpNPRrJa
fmuaMg5T38OwKFNNW9y3g4mGzFhSvS/YaNuE5J5Pqa3bKekd7MCSMYoafxPUKnZpZVWz133bdYcl
jrf2fIqbwD4wRjeXAo6Ddh8vEIIUcq34TkoT6IuqrmNUflzYJdD5+dbRue93oxC1zZQo6GWz6Lo6
l/CvGc60J1XWRtKmPJwRTtlG6I8z3I3nZLI4A5KVtk+tHNWhAiM8gRbuXd0MMLKteM2w04NC02Tl
QqXdMUQcyYLFmCd8pTikZyLrm6Utu6QijSfwAp8vpgY5ROxpnHBNeYI76WxU+e3iqk+rgW0wXwS/
WKpZogpjIvS8+YRzzIU11D2DBbj0+4m4TlzmrhRFOi/GuutpG/M5jWwBQyUzlEG042YAvbQAxY+5
BEFM4feU9PGQtlNXN8nCtqXZGRlNww2fS+fSaep4caG3BprCS6XK+HKKEY8kw2Bm931lrVBJuLWw
9psRhPvM5l622TAUjKQVRewA/fWFjB9lmQc2G6jMXaYLGHXigRb7HnUyU6UbxKevENSDs89FPn/z
TkKfRoc5qVLfYDYdonhQN6jIbvl5IBBcnbfaivW9GsdWYC4zT9K+mNbubihn/skIw7BG1kAjQlF5
MKQSErQd+uJMV5m1kHg75wFUCHY8h9HAHl6Qrcq4JEXxUID7RG46JbY4QThQXHQ9DRhGoGPTjWRI
MrLS+1ylplX0o4uDpUHtrYqa/iJwcNlM+gpxa6pE1fGbFgiFMm0qC97NvNjmdmYT2qBlCBGHJNoA
1bsQqmzaw1BK+h61+TlOsW/25zGj8rZeVjJldWQq+7DR0T/gucmfXOYQRdQQPaj2ZIMXSgKRWjl/
3eZVsjO4eaNOt3STX7M6rmz8CHJxNF5E+PpNnI4xVcWfrpvgjLpV6NImxdKr90LqpYaocxmRswCm
uFW6BhPpd0UPdd3MjZNbD9CYcmMaFj0bstZByS5F0E+uqqJfZkS/tu0PHXSuPkIpRZJEGwftycFM
C4RFY7N8UaxfaAmQiff9hZ2xQV/Ydur1mR0bsOPwrLOCv3wtSoAjcfSeOT4E7S328WZ5px04Rodt
LZGrsmVtuv2yCMWyMYZnU5YvdJMZnVgYphuNhvCi8kxiv5lZCcnuaVqnC7pFSAN9DffjR3xzLg5w
Eu/GZ9PjCD0XUbgNXxoGelHKI1osd6soV3rP58CVZ5AJymXW16TbRWFMP2lGp5uS4+zPGB2cQLbQ
TeA/cJCKszYc8i1TvXbuwtil5pkM6z7YqxJou3sEotylMNqsxg+y24y5bqD2hohr7heUPspp3BFc
+abPNwSYXVfy9kPNROeu6l7E6lPQilB/mllHolu6TF5erFTy9zMX3GCeteZWz6OoLkb4+4gMYTVt
0gF6//3Z4lTPUpAfiHrmHNhCnVR084D9rS64CuIony5Dg7ZHurVDa7BijN6SoRYKCN4YkLv4ErNe
Yfwh4BPcViTPgzv4QiEcqPMAKwgfuy6jFnQqfKcdX8nq0TqB+FlCo8kR8BXC8X04tREmHXjji34y
2tX+q4IIZf51anK6fVMzZq79zhgWKjl6NbYjUlQlozx1LSMuWWO98DM7HC3iqkr5g2vsWGftgtMr
acYCyW1RTdWXsIuiTwsMvI5VeVOQCHbxMVYAukS+2LkOZ+aa8QD/zWEC0Di/HPLQD3q9o3C4LNdU
zbyZTYa9oOzxUZ2EJEqNpElnrLbIXqZyZZDlQw9SnUHm1zYZr5rVpvBBYCQBEqcw2BUWqITMSLYf
5wakcxShQU3s4gxhI4HYexTnAAMncm7X8BNlNY8RaWgapGHZVsXtTD0vnrHNDn3mFebSrnRDLPdS
zAZuC0Ito3pS5cjsgytRIXjodWza1IqoL5BlFA5Gwi3H5hdjH83PBKVFpQDwmvh2jc8aVYcNvifv
WB9V9Tmd+TzcBpZTls3YYepLrQf/DgaocGw1vSvDe1M1M6JT1ArIsxM8pGcxAbXwAqCmeUtHhNzz
O7taMidi67r2crU+n89LSznaXBv7DmSPJ4nXxfKFgETwTrrCgQ4SGDtC2dTxPmu1C80h9r567vs1
tyaxDNpiCOF1g1lIYXHY7HxL4hpvKaH1b81NZ6S+wCJ0n0rS5jLhs5MXLNrk95rESFcj0sYiXdEs
sWe8qeL2esJXMXXSDA5V6mSdOt0mW+05voTbxB3cr0F6W7dwSQg+b+btFM4ZEwO7i9TE+gNHu44j
9sHxlhRtL0YAOFvHID1scejB+VLxHRugqXqmDOPN14UWvTuDrqgNYW9YUoW1hQA7NWZEX2UKCMgl
i2jFLVOwt7sTcMzSKUcZuk83JMltVm2TLQ/bUgmL/a0teQKwNEjiFfLPac8hQH+9OlfUCVylvLyy
4Toihwo0r2wCV9noo2it/MaXgExPhFq73JYxmHg7FHUhKsu0yPEKSy/gBAZ0WplGMKK/xyUGcTXL
QE7Yhyh1GHKoyEFPuBvq5oJEvoNhupM64im0K+gjJag8JQukJt41NEZVBpYuOTLNJdJyj/MGdMIQ
YKk9Kus6grFZwxXqOZBgSEkwjBWgAtjmIPQyL0gDIkPCbMg1cGyuK4b8MNJ+gxM5jXOWIsWTD74c
VJwQ5WWfGmmrTxFE0faTzkeWFqyTH3IngZYejCrfD8UQfWxc3IiUkqb6AvrX9k7CJgIP6XGgI/MJ
VTKXXN1Fc159jolraRb4pt/jJusdX3lwho21uW+KemIIlhbfpS6X9lwUy0T2Xb0CQR1KTI3UNAKG
JfUMI6TdhjCg2EFM2xQ45xzcp3yOLfMyGL0u3xVH4O9n0xiEOQydmPA7aLlF+a4DvB4tGopTCvUa
6LGmVY5C202jpvbKroKc1S6AjE+F4RjOxrFu5ANEcYlP44Bh181xavUuQ/tc5NnoENwPmGABRSkt
aMdELKgipdtSdhCdRnUkEdVy1ih9w0S8fvCscRdFK8l6mArdj1/tQnIcFt00FZfBajuwIImsuJqT
GpSau4Vw3qaqGbohCWMeBHd8WMvriZeSpMVk4v0mlyDf236B/rdu8qL60BVwz7vLZRUyxKh0XlJX
FcU9iRkcmJR13Y2wM4cBSZvr9XpBUr3ngx8Oa85ClyJ3gsqQyHGQTkjJmrs+DOWftGvbKmtiRCaJ
FpV6x+EueolWuIGMlZtHRJlztTyiRtMjgg5AdEVqU+vpEIxxhMbs6NePRHu/z4Nx40mr8vrGzLr7
3tI4HnrUISh2i3xtt+7QzUj4DvMoVZ24jbolXZsFeb7o2wDiUALf7FzW7WzLBDI6Vf4uFoWRh6AO
qsvWNK1Px7BZgkuWO2cwmvH0DBPBpkiEm8o4oVu4DuchRKaenFyWOUUcl99WzLOrMFf3zpUAj0Lw
Ti4Zts3t2vLKsKsWTe5nEOnjewhBqKdVIrm47Eva5hcjbYk4J2G0unPYvIxTMg2+ehCgJ96HU14O
yZjH6xNoi/En1vv+spl4f0b6ebeWqLWI/qvnWBJJaK3/hP5BmAAdg2gN3XrsnJrcFMgvbznq3/DO
soAInM0Inx5Lui37AWfnPTg0Nth30YISaRvl/j5UbLucbSyqZM1Ve1mY869m88m0wulsCYnP4vNJ
QVoijY6V4JLWxTvWFuUnKjG5Kln1wC6Fwp3DOxK0vBHwRZNOXYNPUcOG6GYtWnYTFdv6JUeR70Mn
cnu7GjXRC9XTR0XWZPXjd1HM77e2pSgsT0VxWYsNmmcSkM6DGMpyjw8TJMbCZAU4Gt+t2WRH3yUY
fvEhD7ZlziIEz2PqgrYCVgg1tu98g8AcVgNHDRpOjupBIWm+rZSTtwGvO4tTZy1sQjFtsU7t2t7X
xC/zbjM8bM7KakXddSbh8AQXF8JwcnOO6nwX3FMVTHvKyQRrl9z3X0Oxrc9ynQ1BAXIVA46ETn7v
oYT2LRRzjV+NhrlJc+y7OeoeKM2jElmyd6xAgRoUO++eBtZ3LPE9h5hBO45TnmkV12PCCpEvCA7X
5cotS1WnAvX590DB8AVKPEFfICm1/jNKhKbfzdEgn7Gw2EUUbTd9wLsbVdPmmm/j3CSR4e52iFRx
je06/rPpYEb+CuriPzSbTqUBoOs8WSMqwOLjme3BXV1TztXbdHDiU3GAlqC0wZoeiBFM8WBGuNWy
4OltreATEHhRmWqY62PzkNYX9YztiDL/Nqub+JT2PcxhpS1Mg8+W5Th/DJzDq80Fb+MinPK+Kddr
meMYPYPWJpUXVUS2S2bRCX0b7vGU+A20eo2CNyCV3kcPJL9iqv70pkE/JX2va41SS7kBdRXaZCui
uyBib5uJp4xvNJdA+OgxV4oi/9P47omO8jVg369neXRK+XZ93Oa8xLVFkX+0ckvr+G0WfNEp4buy
VSvqBd3aMug/iw59rGL+/JbBjk4J3xz7K4cyAATNejg5CB9xNEGf33btE2Agn4ZSISsEKbtjzxsa
LGqgy5sa2ABuvQQjoHUEQsxwpGfGwZ8wiZsyWrThm0BokAB6eXFkNkvHBQiaUL+psxoJ9CNaaMOb
EAmR4i+vzsMVBUR7nISO5lcUpQrDt7denL28eIld3HeNBhjT2ZtorVNm7JvkY6JTowhoRaLwHoE8
FU7LI0qLcFAvP75tppzAeeWEXlkANs9ZPq78rmrKMPFb4d60oUSntG+0RSO1lSVY9gFaOX4I9nFd
vk2BKTrlfQtPiIqIgXAXR20WvQtAF5BXv2lcTnnfc7Hk8Qb5LkDv1OM8oCeFAt0br32yOrsFyvyo
dANeMrKLNnZnbU/fdPZEp7zvOdqGPJZ4bNRyd76vP6tGf3nbiJwszRHymZE4CuvF3G2p5816UVm7
ZW+7+snSlCuABUUOecfaKQvD8DGjMKV45cSMsQR/xp1Ep7RvgToOJHvBhWm9Q+xY8BxGqiNZALvg
Bn1hlLXqxlx0EV3+ZaH1Xy90Mew//xt//qoNagbwZjr54z/f6w7//Pfxd/7fz7z8jX+eP+ubL92z
Pf2hF7+D6/7rvtmX6cuLP8ByFyjZezSD14dnCxfEH9cvnvXxJ/+3f/m35x9Xeb+a53/88VW7fjpe
rah0/8e//mr/7R9/sGNY8F//fv1//eXxBf7xx11ZtZUxVf9sf/qt5y92+scflEV/FwoZOZQ7eMzJ
kcrin3/8DY3+jlaCEkJAHYNA6PyPv/VAd5e4K/07ZgClEkgkgRrxEWhrNTK9f/wR/j2iEWUKPUiU
cWFUK/74v0939z9f/38+CEbjX3/+W++6O430x+K3X8wRKFNAToQTGkKBBb0Meor9agSz6wghiaux
bIIdi2cH6Qc1/iX89vEuYcigyUsFSGRCnSqE0Lozx6Nuu1Kz4GdrNQypBQzn/N9G/n/1LmEYAr5O
OfhCXJxS79d5kq2a1XrVI6NPtynYUmmhWPv7u/yQ6vr/y+rHy+DaEch38XHoTqG+UkG5L0L74op7
DWB1qWJboBpeRh8CqsZbAJ/8d2LF8L4dKADfUV5IkYmopXVWBQ17jQ3x8xcMBfRhmRIcso1RdBKg
uNAWYmEl3prMNiMw5Ltcc67P/vpbRyFTDFqXEF0hp1FnNHRLUBbGX1VT0LTZ1lRATNENhZmUl5uB
cZHnLD/WDNs5JVZ2j9vmXJTBwEuXmQ6AjPj9Ex3f6+VnEBDDISEaI/gY5JQ5h+LImMN+db6qNv1n
3IfNjo762xxswyvb6PF8OrkRJTTiJMZiidiphjAinclUbJiv1qLUXwsgkADCjDq4oPDlRkv9GpP+
FxMMdXcZ4qUicdwVTg6HonUWoSDebI5nk+oSlKC68cuTQGHuY9DnbZ0E3Rx/B7zLfqPUlN/Ra4xT
cKpRGv39IP80uULsNRQKPtiB8P6n2ieokAOjs5j4gAY7zzq0U9MJS/CVJfXzXbBmCRPwqOKwHDtF
5tPaKIRiShyCkLDzwkTfqSZ/TXcGyzbEx8MbqDBSkUKshM/8b6hiyXuKaWnM1SBgnjTFdPhQxZp+
/P2AYV9+OVlCBgh9xEgccSbD0z1oRPFOw6mgveLorGy7skMjCN5H4yzPtqH2TyhL2yrZciFfc+L6
UX94MU9xa0xPaKUIFavwNOckeWnoNlt9FSN4MWlQ1E2fjYPkh2leSo8OTIyecWsQhQn4LtdJFHnh
kpFHHM3JZi3vUdcPpoe/PCAyCgWLQslAtTxlibZzN7K5j8erGuAu9DAGs/LEjKT/3tb1IHes28Lv
Qz2hK/f7G/+0bEPOKKqVOGFpCGHOk+9dxpwNvq3aK5WX4XkViz7rAD8CwpJMV0MTFrvf3+/nSXy8
XyQ5sG7wdjmVCOgiOxYon7VXXeFZ6hfmz1SsXwOuvyQUHWcxxzDGeB+sFkySkwQmVLCnQc+gvdLA
D7CbhsRbmcQbMqVdm6OOd5jVsLyPwrB+toCK/jVh3x+3RzyCMzzi6vjPkZr3b4sI4JqlHTutr/So
cLo2AZRKoHr+yn7ww3z55VTmOMmoYBwLnmIuv7wNRL+6Qg+yv2Jb0AEsHLRNBEhJH3wu69aYPWvd
8nWOSBUkhdXDh1nF3UcVDY1LizW2j11kADKNbKCXBPJ4o0+bGuDg1x7zF59c4mggx7mN5X5KbW24
NjBlYv1VQEv2wU9rec7GrctiX1bnsernR1P47QNDwfQ8siZOeb01eyUIMKhTnwPBaI6wAMhH/34q
/qAxvBi/mKEYzIUIFQRSo1P6yurn2qu+Xg9tMJU3rgEikHDWm+QIurvsZLQdCuBILjwApRfhBj2B
cq2ab79/ip9G58dDoD6F6SIQOZzMlWEsPGVQnzgUZezexyLvLkndvjpX2OmOi9sIvOQxIOMKg/dy
rizoKTXUHpv1R3O/pAXDA461nPdF6kPwgOuybZ8Ax+bvTLOGeWa2Kh5TRmq5Qwe5Blp6WaDp8ft3
/yk4ibH5hzEUwJVEWHZq9TSNjV7ZsiyHABCttLTK7lfB/A74FfLKLPzFrRTSAIqPDZE99OJfvj/r
uPFuAh6qFrzMFkisHap1QytKVtH337/VL76o4jFO6RARPf9JHhd6qr0pgs4dlNv4JRdjmIEU+5op
3k8bN5IkAaldKLYhJUHM+fKFyAZQDeC3E3Ack7to52MMbYJ153xo7oeR56+Ux355P855xChhuCc/
uV8/t2zjuB9hwZQtC+DX6J/XaZCHInN0e00b4KcQIRaoHEBICnErttDTmGryaHYNRTwcioVsQJiZ
e/QLHycu3y2BB0OeRX95hkSUYIpEAjaGlJ3qndGx6SF0pMcDsMGrQfBhc7QCJ30BYTty//sp8uPr
vNx6FBakwsuBSURx9L8czWJcizwX/YYeKsKOJKyojpOw0w3N/DiQNdX+SEqYFa2rfbwsAElEA5Wo
aElopiTab9N7BkhokJbAKAFhoLHZp9gu+3JX9jYo0kbkFE4hLZBiKRF9RK9GUvRjagAwB3NigtxV
Us8LEKl1ILc1W+dj5UOIdQC40jEA5YKe+iKV0Gd6+v3b/7xA8PIRDi2F9JywU7Udr7bFAv1DDjWz
KLAUwKBabf9ypHFM1tGZxXrHf1E5eDnEkCLyfV+E9KD0sDx3mwvTUnDx4ffv8vO+grtQwDGxMEjM
T+OncNV9YMKNHuzY+es2V8fOcjef5UA6vDJBfzVsHFksdmWhKFKBly+E1kurQdQihwiWUCmvqhGI
u+o1gusvTkW8EfK4Y0EF+fLpTtkhXwMTIyCHigNtDnMlCzfICOV3IHuOhT6/tk94FAfZPpBjJpPr
LLau/0vUbIRQ+HohDQFFlFgkqIu8fFk6Rg2iAE0PceMBq960Txot/StD+nM2cLxNyIhEBgkW5qlS
ECtBQ2w1Kq1cTmYPXIADAEXa9TaPRjR0h4mByuLzsP8gFSzq0xAeuzQJ66EFdQaAu+geMC/32rn4
qy+NipZkyAio/MmmmRmc437K6cGUW58qr6KkV/n6yun7q7tgywtDjrqTCE+r2asYOdSdGAWXY7TJ
pOL81m/8r0kA//iQ2E1Re0FmiYPjtH2YO1U4sESmQwyg78cAdYJLb/rX1sZPp5PEPhJRRJeI9wlK
Wy+nC5CR0qISux5C3ZRfCDR8P6PAq9IGE+1hQoH3/PfL/qfTSeKoCBmCRuDiIQB7chqCTulnVFv8
AQCGANFpHo/vq63tP1WOj1cg2+TpNFbDK4vi5+kKSfwYZSxwu1ALEKe9KhKvMp6LiR46aEEfetMP
JFOjJfegzbkdsRRYcwC4q3umiuVypNw9UtAkAXsrOnNBNt7tfz8OP+8WiJwRfCCTwzw9hvcvB35m
LShebcsPygN6lvRzaLOuG8L72I7x5UCi7jqqh+J6QiS934axU8D8BvHu94/xU753fIoQQQLCWwzO
aTBku7rGQtL8EHQlENTAjgOmZWazy/8PZ2fW2zaStu1fRIDFvU5FSbYob4mT7nROiKQ74b7v/PXv
RX/fQUQJJjzAYDYPpkSy6qlnuZfADw+V0OadEurmT1X5oCQV+3tZGry/MAx8Yvgsly9Al3ki/aDX
z3ZuJd/9cQx/ZsrHvITfFqFpS00rhc2JXYu8jdKJptxqtfOc5eDQAl9V3UL/oH/h2zK00nAA5baU
Oh3My2cpqA9mGmXaufdjOBoQUU5cRsrh/Y91FXeWstxmv3BxkvusTSoh2jRhH+Xa2YKhAuOzyo4q
1VXx0fC2dDNUUjna9TTb1jtTU5ISRbJSO8d+YuyHQI9cp4NQ+PGHsQRbj86cZqpr2bPIyYGF5rF2
rpyFMKJq0UFJi4/5M759mKVptRSJBhiAdbqY2FUB/aFiFfhQHpViu69nR904zNdBjeDCXbjcu2Rl
azUEK4danGWdfu5iv/wM0Hn6noFZ36sxDQytz4LHNDSijVT4OnITPxj58gbRQCaQXO652h7nSFPS
7CzCqDp3XWL9RbBS7iFDTncBsMwtfM+NIKrT2bQtm56tRe69it16YoYBLIr8bGO5DuitKh5TIxh2
qei1e+mUUFjbKTK9djaMs3Sq5jmrlf4ebFZ1ygKZbUlavr3Xi2KA4lfSCaUBIDXKntUrGNMcB8i8
ys6V1WfpzhnK4rNV59ZD0an9L0cbrGeny9L8gGhvkO71APrIDm3j5kcNQj/YK9FYRYfG0cPyLpFd
mblL6vY6wKFAztrI8y0LlRtRnztIMvSziH4OScTqo/mInTa+lZ1h7zV3EUDNBw0d7VcmN+Y5KKM+
OTTNOPx2xASvL+sVse+GNtzKk5Yad/XiqLDf2tQCjvpaLD2h02uBRC/P5uBH4U7NHPvYyjI/+VYf
O7vY0tPcLaRaPxb+HFW7sJvDbiOaXRUAhEmTSY8G+R5e4RoM1KHs2VXM67zKsruTHw1yL0kNdt2k
+hvn8zpwLvGM00KwwcNiHdHGSaZcNqXmKanfnDQ/FXDyde1/WIXxlaQpY5FrXM06m0wJmxJpHva7
fQcrrDr5cbCl437rtS03gG7TvuQFrvKGIVSjIp5U3Ytq+wmjqX+V3oDw5lfjRmpwYyHYS0uXxLKF
0NYvTdNJCEWd+d4ivOoNeWvuWkfJvKgPfn/0KqCvxPEFX8IAhV7C5aGQKfgqw0il5yhRfQe2OXej
0Ak2SpYbm4BVJN8VULfglr5cZSK50MyAWyDsIaeZjQzgFTA9ef9Zbrw1shpTW5plRKV1Pl2YVYUV
o+54USM0KItReR/lUnEhHDkbD3R7KYaTSwTkJl29NiYbiAtM0vEKEOf/RlXz0+YV04Qwxi1ZmFtL
kbFzf9p8J7K2y3fXFgxQlDB2vI4J/r9GZdhH3TLiB4GYxUb2cZ2RvmEVQLjrS9t7DXLKhFraRjr5
XoYzFJj4JH+NabSStSlltmfI1p7bwo7gyMDS3spJlgvjMi6yuE0txDUul0e9fE74K4ljhoXvDVWU
BC5BuEjcEdLkj6Tth+gkssj4Idsig0ZuGOgtwHT4VRSyPEWxo9LTY1O8qpYsFQC2UQqTF+ZAf4yb
pPpp1Vo0ukYzAkxQIYUjxzTl9UNraz1ytai2xHQL9Jn/OtCG/2qkWPodyZ2f7lDsgISI3oT82s7Z
bO6n2WEuDWvTcbkiwrsEokkI34JkcF9WsvlcaapRur1vB0/878PONRyiBCaVpfq5HUttOqACYf6o
mkb/Ow6bKjkXcMWgIFWlLzc+6HVyRCdJZ5M69Ksp7VZ7pyrrANah73h6Ib+mZfFFgpzfdbnyksX+
ixK2GxXmjXMO6AUMEq2YZRetvqE+MutV09nxrJLEEobq4GV+HW10dW+tQiVJ811I5JKM5e9/TKpM
VZ3sdDnncAWSfe47phsjQLOB771x7qiV6eeQMTB8WFsPaKMJxbjnWXxp2ifF0IcXI2ffGdrmubv1
mYj3dI3eXt1aTahEKcca+sHxsnZu95Yx5k80OeA/CquJ7mmKmseiKf+n10jqjInSAhCyV5vDiYNF
bIMYhtBHcZdEYbOro7Hf+FjX6c6CLVkuZsp/XuPymv/4WIi4hvrcqY7nIMCAcIrsjtNUdqdyqPuX
YC4Ep0YfPC1wtPu2i7esHW5kfUxEqfGlimIKW3O1WYAOD0UNb8Nr+7zZ9/SW7xAV0lzRL6XPPJVe
IQ1QGPDFy66JnqXuOx9zT1oqIX6DSdOK7jkGgWt3j7Yr4FqpKF2Q92HWojVoYSTmEB4/fP9BfVrm
ZQyrmUCsTl8KG67robZ5xYyqi9KXGSRZO9IfQGjKDVjmrc9qCvlWizgmL/fys5qp5ufRrEtPKxT/
H4Sdhk89c+Nf3ZiM97re+o9l1/0My1R7VoLZ+vf9J70RARiB0u2l9lhmoKuPWsY5QO1BUbyxb1IN
9nmrHQKkfLfGKzfXcUjDCGhU/+uOmR5olakntuLVZT09qUhCQe8W5uePPw3DcHWZci6AhuVd/3FE
IpiyZS2l72lxWZ6tNu32Y2d+TIb8bRNyErlbFwydYCJ2ucoY5pkc4Pp6ncicfafN9T7vMa57/1mW
Pba6xd8QRYBxVIRQ15UFuHQ1MxHk8PKIbHy2c/Ergjj3UuVN+KXRy82R4o0wzcSSFgDPxsOtZblz
NbO7IGlJLcdlJENryxu6Mt4HlrI1j76xGwBpcMC0t77ZWtSxF34YxlrleL3eGveMVZwT9exWl/bG
A0l1mektI+brkxUG2gQv0nS83JydE8Ib1lPVhgiPFEXy9f2PdePeQWYHTJFJL4N8b3WMEH0Lus7m
3TmzWbhp5aj7OK6nl6RU7Pu+j8QX3e+2XJjf5JRXW0SC7DNpCpLnaetZTdozpqflaXtyMnJvzDXl
cQEx/YakLx4SFG6HU4+8y6vdCVtxzaTpJbmnP55Vxjr6rh416xvjfdCWChIY9g6W4vzP2BaIBzGc
9YXbdqn6l27YKuy+smuDfZr4LfcqfYF2hxrRWKMtE5jWHcWB8yAn0SY7ePdodIgkt/7Rsc5+ccJ8
/EvRreSbRhhFTKkPsjvEGKoJHGSgTvv3v8SNzJsrktkqo3eKsTfUzB8hIMTV1a/1yfFapcvuHMcp
Tp2hZac8rJU7LZGo1cQtEIisiMwPaay+xQWWJleT/HsTCv9lXCiyMa0qKNbelM8qBkWJ443p0H78
bgImwjYzmXTQ4lxttcTmWoUMSSaKO7GrdZDw4zFCC8kYtqqYWwdoCXFM4aSk9bgOdFWBRGJeEoKg
m9wH6HwdBApNrlnb5kaOeCMiUMwCHrWwi9Tk2oUBYQnVyf3O9pzUt5/7SkPbrrLLj2fVPAbvbEFM
kPOuik0DbbA4ocjxgm6s7yGAS7jnzff3d+CttwbqnA2wYMWpaS+3AYlZZA9xYHuFjbSsL2LzhAZC
dpeMmvj0/lLXKFgQ86DfJfuc2cAVZpzwTEo4jkQAdDVcfE6Ry5HVQ2QFpRuODYpFUxHsaiO/z7Ru
P8/TeSyLv/6HH2EtxBpbgBeknLh84DILGqUcSLpByVNFVHF8MBCi26uWn+7pnMl9J63v1dhlj3xY
5WT6WEn4Tt9sOVLfevNAgZkq0Crn/K26So5Bia3MEQU+pIw7E93B+04ZoEbp1hYn5cbtTAZMB4aB
I2Dcq2dGGAw8N8k4spu2S84avIZDJu9VsoGzgUjmx9tycgnzsBlI1Vj08h3nbZ9ZuJA7JAJme4Ru
XO6lANX4/qe8dQrtRR7BAL5IyrE89R/B01RrGzVF0/YoPu37sjeFp2VavRHBbq2yhEgSDc46g9vL
VSIThSx8Pw0P9UHVZTwTUUOYW3OmW1eydEhqGQ0vJcuqU6agJhZEqmJ4tlOhDKv5htsYTuwGM6VR
bQ4zliz5FhvvegeC56GW5iQyD+IKunw0sMIigupreXaD8Edv1+HezpIGxRqxFZzfkqTL25+1iGSC
oR3sGHu125V2sBVHS0wvRG7B32lOIBc15drud1pK/2BXFjL5Uic96j0I1AJuznS/eTCx/rPhqqf0
5jU1zO4CY1B1GBhVWR0cqNuoZDZ5O+9mFa0T7v1qi4h2fXbQtyH6ktYC7nDWAVLRHSUEum94phYw
M82m8nEwsvl+SCwTLSJT2RoUXG+4RVCHDv0brF1d2++lUVeC6aoMb1oggC22syeMz52NbX2jQIY2
Tr2oGdSMAA1XcTAeZjRVaHp7rRMAHw8w5NtJq9P21oQaU6wl4WlEpf5gOpntpUEy/JZRnW78ilvP
SheV/geISthRy9//OMKob+S+RF/E0zNHvRsr81/khLaSrFuLLMSqRU3NJhytolGvqpXsqBK9PrUd
tzCded8ac7h/Pxrd2ifkUtzVJJ9Mvler+MB+kGkUlhfgGuCCtjGPRMjSzUjBj5STWyPjW4fXUSEr
0Vfk+K5HH6FoRYNtvenN2Gns0EyqvCFTnGegD+n9+4924wUymKZFS2sPFNw6BBqV1Y1BSY7AdKlD
GXERaWmhf4kPB3SmHpQltN/oZpD7XO4GlLqrcOp9y8uYwzw2BrCQWEk+v/8w15GW/3NIBMwC6UuZ
az+NfEpRT8pby9PLxj4UecdgwlethxYK/r7FEdSb5trYSOWu2yZsCGouxi2cN6gcl09ml4pEa7qS
HpCLGQJQr3Z/zXVFp2TsUZfR+POzMjRTuEdfU35PJ02rX95/7lsfcaHJMFfi0RmaXf4Ey/GjWjaz
9ND7Nl7RT5XPZrd5j93YlUtQISUmN2bqurz9Pw40ZWQhRSfpRQ3Gq6No+rNajcFBbadi47zdeB6D
a8ThabhToGhcrsQoxmwyI/c9BOl0F6Km2Ae5rWx8uNur8NoWnhg32GpLllqxCGGFvhdTjr5kMMV2
TJmyjcz41ipA+0BlqvRjxbqeSCNjppJge1iy8J/0SWa7Jo2LjarlutgE5Q3A1CYHB2OyhtULI+Yf
veV4qV1V90YSNHdE2+RsyZjeXV+ND0ONdq3Wlx8z+1lqTVaGYKnB1oIAt7Z+G2ZnpmeY0OkqHfHU
6WUdIcmFe/hGALlxtgnAFnSthU9D1X+5JyImzuhDzeUZveDirIe+oaGzXGnoUAMQ3idh0hwqv7P+
P0f6giL9LuV2mbOAsgOOxDQVrtDlumZi5b4R+MUZHryG0oYKMBPa6kYYfhPUWOVQNpUgYJC3nWKt
8zWjnRR00+JzOk+zclfn2Pa4S4sfCS1HlHdtNugqSuq69rtWHOOzOupxv+uGYT6XaH9a7tTnqGeF
CrLUO+Zbmu5aalVGO3KyNkEObA5Rm46n+btiJG3gRlWpIgjdpcPoJonlfAEngS2bgFniu6PTYYrR
6n4rji2K55jtcoeEh6ELtb9mfx7VnR9aBZoghMPfSJVDMdVsBzuvLLIjlS8SJsNLxcRb38dpUCSn
McYXYUeC7XeIXFrOa1osQkhVnXbB39Ec2oOLbDlCbjIU6vdkMoW6ZzqudveqUibFqZ2GIkIVWDXB
4Fth3x5Admf2oUTc1nD1seqmgz02Por+cxR9D8xOpPvCaSssHPxg/D4hY9bzoEYvXHscile/N4t2
7/i2+myWJorh6djo91EyA0ePrIaQ3aq93AW5iP9uIsS93Zj+NG3xTEv7A3ezNTwbdm5+i+2sNx4D
PwjTHRRYNXow0ibRXSXPyt+hcD7ZIMycXIdNl0hFTFzniHPfF1aKjVsrSmm5LaWaPDpqL+7KoJYM
SgNQnTvTT9PfepYp5xkhvnEPdiTzYY9F/t/vXx9vqdhq8y2ILtAPzgLrWLfvnAHN9jC2unPf1/ln
8EH+o5Mb+mvcNSr6smHXnrDuG+5tRemPFiZZR8RhrCe9rR1lZ6YBsshlLF+Fmm75j9/8aciikjXD
vOfmWQVp0RUtbz8fz01mJi/T3GlntepnxUUDv0CvLu785ncNTmA6qQn/YddkSVs8+2mXsJvtNP9Z
GJb4z89EUe+QvGsU9/2Xdx3fF+rEcvNT3gHvWP7+x62oD9xiBUTSMyYbKkpidPmfTLNEDv/9da5v
X9ZBm1YH4wczdt2pVrsykEOsd2fERG20+BTxSZSadqSNZP31/lJvCP7L/bBgFmmzAf42aRms8t3S
CZtCjdXmbIci0ffCivovsg9SdJeKtEwPcpJ1dOjDFokATWMePjS9+aCzd79qThFOuwgRajSGnTp/
GvOusHZN3vlIGFIH5/vJmWDbo5k7YubthN4cxChoAd6OnnVRCoPRfCZhAoosN9yRb5a4SZ6M34cO
OXWXaVtQe04z9xJNt742N97z9T3jLFg8BsDLEBX+zeX3tOaxi1Hp784DAWGvZUn+u0SP9m6Yp/w4
QFpx7XwYD++/8Vsfl5t0ge1wd18RNXWtjjBlsDss2XPNs80sQgAIsbY4Cj4m/LXc1/SJoPlRGjIC
o+i9fD4jj4iWAlVltnTtNrPmn8pe6z/cJWIVUFXOgkUlEV+dihmSHgR3UUN6EcV+KEW5R8Zki157
47VBVuZiWXIfqC+rvLczBNqBIqrPidmj8DehGN21xXAoonCr0Ly5FERaHkdzbHbI5WtL7SBFUj2v
z0phYdyRqOpuVGEmVrmy5aB9o5dKLbtIhpBQ0WNbz5bRsKgwLifVgT6o78YUGyZzDBBpVfrw81ia
7SeGGs0DjM0o3oFKWcyHQJ4fgjLfcqG8Lm4YlcLYJO8BIw0R5/KxuW6VFqPzGoClUnkmRjRPCszU
kA5OClMsmKr6WGZTcJ8SLw5q1yobd9OtHwARfWnmEvOu2psaYox9IEWFN4wYjnljW+O+SbQp3/tZ
3v1QFJuHF4085pyrYwjsfwPscB3fl/bQMkchBWTCtLqAUOof5wJu2NkpjRQnSHTNMa3Oju8HgBur
LJNOlF1Q7oagstpe8RgrTa0B39ZkJwBumPV9bqnth0/lgutlBMm0icC+Bk5IR/baRAF6LtQOHx36
3q4qNyPojWcBrcYYAAg3M8/1vBj+RRLGk6Wf8cgrFiRqd+AeUTYy5purEMmYp4JFvZJLI2mn8R0m
xjlcVIPnSAyfYzK7rWv31jKLSA0jGo6+vW7epq1sTVwcUGXIk+a57sPgcR5j+0PaaUtQlmzvZYfz
8XUyictjZhelnXT4UZ6nVGHeZKb5c6eM4vX9TfZ2d13e6yyzgJF5mhuQ2rSSFbVgZJxLNY+7AyKt
yifNDOU+slsVtF0jX6Yx6/bOkI2HBmnS/wxlkCgHV1FxCJI0O3ZdJg56XPZUFN2E91hsH2o0Sw+k
l6ie90NxSA0jPA61Xx7oxA2P2lANu3IBBQm1QmK/zYJ9Bgp6Iw27js9MvKnhdaZ2BpCkVcugt3Wy
dDvRzkwTJhis+LighN+gFr9p+3tjKdRVEEeiuQ68a01P6IoI2VtLwHsapPNdxkjbl4Txr1oQKfv3
v9h1MsKj0Jumf0878IoWOI+07EdqH3ZfmB9IecVzCWvtS1KN4aLyGvzOZTZsRIlbzwcigrKecAcD
YwnJf2S0fjrYU4GhFX3AKb2f+8p8NCGyIbTeC3Wjb7Fai9C6sC0AN5H5LATW1f3Sk2hZqTLO557x
yWmybRVLJDo9YWlEG+9ydZLflkKvBsQYcyXQf6vER5eBsIexms9+Wyif875/xVSl/vb+B3uD3Pxx
xN5WWfj2NDphFF1BXvHoC6pesaZz0PTF3aSW0WvaoRcO6DR5MevZR7Z7gPKBovYB5XIcHopSw2Uh
7e5HdKz7HTYimld2JmYFgS6BKiTDPaV/jUNXP1PBp7GbLNSQtNCCjXnxW8dr/eMX4AB3PV0ISDiX
Xz4ro5lCORnOQh3x3YLiNRRuZbXxfzLsdKSjhFEDzYp9dXju67EM7pS4Fb9FHQTOKcfwsjmXGHTg
MOEMVr8RvZYrcPXj0GtBa0ks7E1i8eWP6y2Ga9jHT2duz2jfW1F1p/d1RuwiB4l9W9uAw61lTZZP
CW5juSnZnCy5WpCSPXRKPZ3OWSX0V6YQJV5mydAjH4bI0idcJJCHrxNZvaDUbQf7pBqKO92HJ/zQ
hL74qXQIPKM+PAy7aRzkt9Ye6nqjWrn1UmiJ0Thi0EfxsMpORomv04CIGkUxzhBYo+CxME5fpi6p
D1ooio0oe2M5i+m+s/AM2eDrYpc5vmqFGDuctdmo6APTqaoCP3rUZax+Frm2xYu+ER6YYlkMaCHo
k/4tf/8jFAVDjTmiHU9nMeL1qNnjtM+RBHRNtd+aa99YytZASkBsJbQb60ezY8UYm3AyziAPy8NM
H3WP+l9/UnL8FN4PEjciESN7SC0Le94mSFw+1aD6WlkjhH9GMf5HM8c4r5iK1H7+D6uQusBSWLjV
awnfhsEHUkqNcaZN0N3rue0/tnWtf3l/levXxv810xbHoWwVjIAvn8Vx6iwelEDHPFIm6EUF9YPu
DIiZY2y+cVdcvzZG8UiNoJj1dsuvzqMKzKsDX6Sd8yLSIXtJNjyDlg1u86rg4NTTB1sOPltckPiv
VrEmFSvz0YHaHJd4XoWPmTY9MQhGB6yeIopMlFZbLfzn/dd449loHqETSVrGuVpX5ShwKGNK8wOH
QnQM6rGZ9gOKSfv3V1l++2UIpXlELrvM+1BWW0cLI6STA09UPfujEe8zu/QiSx8O5aCl7tyLQ+w4
WyzH9YMtUjd0qVGsJFPSaApc7o8hbtjtSSIx1JPDYyhxtcDAdAvUu/5oyypQKSlQYX4Tr1d3O0z0
OoZc7ZyyMcGItrLi+odmZ9UzLmkNnVRltp4LLc5PBlCMQ6214vT+m726OvkFbH+aZkg4LDfU6hfA
b4HfCB/uZBdW3O0sbo8edavMONHdHB4RnRzvnGquH9tuyL8IgK3JoVOE9ddY4PcxDJ39XNcgo97/
Wf9PLebPT/72uxAkWEokhK/W893CUiLSOeGf/LJTXs0ggigDLdDydzE+e7prt2NYe3ZmzOVdCiAt
wKMngY/kdB0CLMw8cKvDoQvEZQzYNNy3rRG1d0CoyoRbvjVbN1C0zNrnQx39SGQoX5V4GCUmFarh
idTsK8wVcsxs4rBrqmM2SuUxpJWjuSaWvtVOzaX6Jek760cK0hDSaRbhlkKt3fn35BPqKZCFIfHM
tHF3tRI4vPe+biuPYxP47W60SZ92ij4VX2nRS5w78FnFJ0ENjb/n3mnavTqi9uVmWTynOOw69l5g
+lVgHCVNxa3VqRRYv5jpfVTp4WemtuITw+/uSUut+ccwGomDpE2Z/KLFoDe7fpiZYkRpoUQHDFNT
Y5/KpjB3RlObBSbinYRLgsnSa2n4erubqxbfwEyLiI5iqrpjiXHH4NmU9wnjOUG3mo6NrX6xMoQc
Hpw5ghuOE+TwFQqyiQ98aWBEGMFj/UdpIozp7FQTPxyzyR/1AJ7FjnoH3FLvZLVwm6yyxjOSIfMv
M0j1xzxMSoyHGDX+rsbFw9kszP6x0rAfcgurzM9NquQJRjjMJt02bkG9AOFxXJlP8bc4ysuvszn5
30vcCEvXDJT0qA1d5h/TMu4njC/0PGR8Ejj6LnGcEFH+QHT0g/wQ9geEs3/sWTf/A4qBhFHr96Ph
WulQ7NXI1saj7HO/3xngdZFHsMP0UxrW+S5pdfnSJJCNDqOpKT8L1ceiJp95lS6dr/RrA2im3+ld
i0vXWASigaLcmsleTIr2XLdl/N/o1P43Q3Y52sn49Zr7YlThwLRS6fwjPOrUxiGqxdxHdOr8Pe1K
DevdPql/CifAlJcEePyKCRxqdCg3OBq+dPb8fQLlH+8k5ogZGRapM1Ak2eKWFvZohOH7oae7dlaC
F3LFWd+j0KAUh7rI0tDt9KR47Jyk+DIao9nhBjLNg1v5StS7CvpIP4JuVIpdk/TpSzXVeNPGtQj/
M4tO4NAwpbrv6vVQ/5eaqiP29mDov+JAFOMdMvf5OQRalh8i2dS/kiwLfjdBsrTXQeQX2FfiFhQb
fvHdLGX2mnM7h26T46kyZvnwLcPv+0vbq6W/8xV8wd2xQhGYyJAs5juxiedfhG6IzskZs3qHIeLw
2kIwfIg128aAaGqqGMdzW5kPNl+idx1MfPWjaCo80vSxSIudotbNX0YUpb+HxBi7gzZE6lMlsyl3
GwcLvMCvcFMq096pT3A1nJ/AxJ0niKv+a8JdESB4yYTi2CM61ex1hGlRCyzHIYYagtHOHuhRCL40
j5noBE4DeVcdRmWvlhJ6SqQR5qKwtv+xfWXqD5kikueuFv6MCZTeJwBEwnLc8zWTYq+g6ffo60L+
M/f6v4M03JJXlu/mxCwxHGRf/bBRiondScsD/Lhon79EUA6/lhnFgGurBRbxjA2K4KgoGjKIZhVE
L77ZBngAdz6uSg10voJhZ1l8q1NV+9X3Mq4PtV8Er1M0V0RVHZ9KjByn4O8uqKlnpiIUPi6TimLs
uk6yXTLhxM9KqAhQClYbfDXLyCzxTY+Mxi3SOvg7MMLmRSRsmn0eSfCFmezSb50fyVNLAG4PcPqt
Gf5ZiW6XNdrKHgpvWexSM62+vn/trMsEzgBZtENCSK1wraeHwBdkgHESnuPMD7DFrb8aKyyOoa51
p1yE9kYrcJ3WvC0HZ2ghCdOUWUv7jN2g6YHfCE/MZfoMqcJ/SGvD/wL51N4zMzZ2NhnjFjX5OrPh
8Ra+IsRaWqlrq4kYI2wqcl149ixarwLbiSuhuTWOurXKwoInNVxucXP5+x8V0FihIqwqqfAU3JkP
Q5yzH6AJb6TW6yx+eYNMfkFVOGjdMVa4XCVODSdXcff0nBw9nxBrJ/yUygJLB0M7fHRvcJgXUgIQ
YthRa6ZnCI9fQcNEnqzanO4GJey+t1GW/1vFlvqErHn8+/31rjeH4OMs6iskFcyJVvn8kBkdFBMh
Tw5ck5+Z3TZ35ZwVj6YV5zregbUR7YYmbzbKiOvvxkSKupxsHuAgEk2Xb1Rqw+xXYStPJlRkXLXj
8XuYTNFGjXf93VhlAXoyybNBZS8H8Y/dkflD549q7DP7ttCZgBe6C/tuhv8cb5X+Nx/oj6VW71GB
wZQlg+S7Faj0pZFZHIWebgHn17MvueSrTHuo8YDlLooWl08UlAmkcIAcJystDWun0ox8HHlxHcJJ
CrTtrFTNyC0mGlS71Ki5Jpxkkbij62s8Nyl25B8s1vlBVNCgSYDtotrprDos3PFq4chAniKst0/O
5IhPCLUpu/d36ds2XOXpSEHTlV/gyHRely/9x5ekaShgaLX2Sc5tU+99BjXRMZ0iABdRJaL9CODk
U93meIabiBdXB7JI/VlXB3WkL5IEP4vYxroQWDD0C4gf+uAa1aBYePcoZNEiNcaP7/AF1E7R9dbu
XOtUjj4CpkACnJNSZcZeDJO9n1r74/GPdj5lHVNkKla2+eV7QbhCcPmW5mkuosEFBBa5Uan5Gx95
jZhm2zEToatIDcOoh6h+uUzmd2h814nmpVjOPemqEp0rVTe+JqVNaYy1oRdIc9xl5N73WtBXe3Rd
PgjZX34DeF+Yr4iaohG7nmYnDBrxhxfC6/Ky2sVy8v9rogxdXFPJNtrUN8pVAHtclRTLNOCv5PgT
NbYUZOpUz0xUzhBQ7ekJJgL+Orafel3b+/dKGcVHROcyL8Hf72G0tNx1nCZ/xvmueLL1wvn1/hm4
kTUs4Ad0xQAyXnOdc4Z3SmjXqqdV3XhSq1QcOrtGxsYv6UVr/pZ60HXw5CJi1spcl9Ap1sL9Vtx2
HTaSsxc2WbMXEp9j1EjjA4Fuq00rbjybsQSSRckS0ry1ip4MKzsDjO7oCaVOzhIK6DH0NXmnjey0
ErdLF3+z7AAgZ3rEwFR/9CEynXA6G74ETGFQ2TKpqYcg/oKBk+FOIpZbR2DZ4pcRiI4kpQzNGmY/
9JQvj0Abh0pqFWmLk2MEkm00DjDrX5VO/FYGcXKYfpr1+LUI23SntOJRAXl3eH8DXF8xFuEPrjsf
n1e17lXkoWHmbWgOXplCFLDtadqNvmz3769y41O89SrRuKYpivr75XPaCan8rFejNxt+92Loc/mJ
7Fi49VhExwQt5o3c6tZTLZ0hsDbGco2sPr2OODosBX30ijhRvmg5+Ew8OZSPTZCX4AEGhkyRPg8t
0nUfFiPCsjRHg+6CNXen1qz6Y1023ev77+7GswDBW1SfEJkADbO6nbsCPsmIbK5nSjy1lQaR9AJV
8o/vg0VOa/GfkW+Nw8svpOoAImMUmLyssDrXStry2Igi2dgH18efvAxlk0VrTqJxuvouBWbIMeP8
zqtMFZNdpVDv7MjIMbLFseOjrw3cngMse5mq8U+r15alRVwrka55fhfk3qTktBo6M9zYaDceaGFh
kavQ7zfhQl++ttQMhwj3XN0ryUcfe1EFd6NRdXcVGJa7jz8QMpML8YHuP2pSl0uBiW5kmCE2pvWh
te+1Inc1dKE3Xtv1SYUCiK7pIkqBF5O2eiBUxeFmTqyS1sIad3U/Rs+RLZCzstJq19VFtMGbvnEt
suLCm8bMYBkzrmKgoVVT4098KJsu3HM1NOk5D4vpFBTwqKeiU44oXyiPbZNEz9XcTb/6bKJjiMzE
d3XoEvTf0vjz+696za7jZPOaFw0JhLopNddnLp6IiNPUaF6Th+ZLzmTvIVTrFt/qpT1ml451qKtq
3A9abX0aZigoRq7F4T7VdWDNaiuGp1Kpy29BH2pPUa4nr7o+2jtbNs2+VtMttYglfF5eI/xck4n+
m+r8lSmlrSRyHAuEIhITScCu1et/uO2cFxUWxp226Hk0ipqCZSuCjYHtre2yIOYW1v0i47XalI2B
LEyr8PHIj21nR7YXe3GqIY4UBMZjWvXFp/c/ze0FF74N01CGxKvdUjpoNvuRo3lDMKinVFGUncpF
/3dC5+yIenX89f31rqOvDaOTQg9gKrXlmlFXobnmdHqveZMw0+fel+JoyGjrENwII4s8EmgkiIML
d+/ybEPRrtHByHQvDrmqsrYOj20paSUP8sO3yRKqyHqXfwHfsUq6LadVMwgzmleoGEinCo3zLO4/
iK1azg+42iW5Bi0G9Gl135tlVrY+viWeWVnZMUTuz5N9Nt6//21u7AWaCGAFGCETQNb667ksQj9n
hgaPDrVOSth075uldZ/XdeCmTtVuwBJvfKWL9Va311Dlc2C2tNgKbN0PcWBMrlAE1tad9kFp2bcX
aMFvAwFJCayuwWkJzCLwX6HwaDCObuhovTvlZbnxAm89EOkxBCLUUEFfrz7TSNOUlDIT3phl0ZPM
+p7crO3v8rj86LB12RHwHThGMNkXDaDLHR6bVTFFUDW8oW3r/6PsvHbjxqEw/EQC1MutNMX22Gl2
4iQ3QuIkokRRlapPv59ytR4bHuRmd5EFwpFIHZ7yl51pku4XkAUvJNR/wQlnkZBvCP07lgNRcz5t
7Vrty7A3zRsT3om/MwOj/kGjr+8TAn17AE7clUmXzdM31SIfR1/PR982BVJrIxQgzHd0/CDuGv2U
LbFtlci8pWHnIHpnyPB6yND42Ok8VE/uqoynDfR3DIe0ieLAmhz+ItC6Btp2BdMASCvrJWrGK9Fo
y5ogMcO+pW47C7dTMwjs1RG1ke4Q7vQyCsY/F9WTX/mu+GK2Y7dVJjSGnu+V62KCa0pEqQxjqeKJ
ORThPWqTBRj0QTVpcSEFeOUY+uQanA8SACLteUyqDbfRQgc3M0EFJXNjPE6+MGE4+M6/n3gfcS96
k6y4ZdPPHy1nvj95LiIRouudw8Q4A/+NIT+knvrzdnB65aHYJ6SnUToFTnOOxg+qYh4nHTk3AKmD
pB8iseNONm5XKxwuDMJfWwo1tG0MTvOT8ur5QwVZsTQRs78bE4nT71VvRnHamvb3os6DC+nhKwcw
QIAGaDp3xxY6ni+VGXTnDVEGNwOESuapdrTXlMkXsopXVoH2RzGCaiAqG7bzfJVRO0GKVZh5U/VV
cPAdbEyEmc4XnuWV17YNSiBhg6CiS332LLqf/NU1e/NGAum6cS1D7jEydXHXWy85Er/yRUEgor+6
NT3wdNh+yv86jVHpqBTMv3mjSyWvkMt39pESiFBYY00z1f/x9tnbgunzKIiYDiQN2qcwh5FEe76c
tpVt1EFf01ZAuhPMgbyebDPb14bJ8JcgPcdGSSfk7VVfvk+YLcBogFmBqUG88vmqUnXSKZgv3lSu
X+9T022/VMpRj4FrZBeWenlAgKfxaNtTMgE9r++jCdPurG8UOt1FSsLbMAztM3XhgLxYhQQGwRWT
upvbkZP4/IE8G0r0sPjrTZOuwyGaSn3y+u5SS+zlKqR8TJrAQPFM4fnXC2mrYrzZpjdpsMyJYY1V
3GYYnr+9OVsMeHYkgL3RDcFniygBueTsSDh2AQi86KIbZJ0K5tdo5MQh/s27ChHQfec1iLQ6ZoVj
Q+74F4rkF6eftYHdUSeDIaNKOcvZU3teFq9GhnnJrSJGRr2Lfat7REPlYdbWhdrtxSn8u5BHDgD+
e/M9e75py9zDS3Xm8CYIlP/enPLowzRUxQH5we7CvfXKzsFSIMnYBJ9RHrSfL9XYhmvn8HduUpDT
iH4aOnEz89Lw7rUHIhFkQMjw3UWV+fkqbrsSilMvupEyna87Iv2tvyzdbvKqSyKjL+te4Hfo/4AF
2jbsxVR3Wgt/GiVCQ9Yi5qs2i9Z4WKzyVtt+9kdxXq5KvZYnKjz/dgI4HtNfjT4F+FAliNGo96mO
vOvKk+KG8eKKfoypxfdUGq0A4FBdkhJ65c0wy6TJs/WSmTaenSswQxUMiCC4MUJjufKstrlx+D1f
w25aD29/Pq8txZQWaSTkCLf+y/NNmHsU7r0ORQGJB9AuU1NwBWinj4dQzLu3l4JiwF/2/FulT0q/
iCDOguH5uVoiHwpo7RIRpmCEgtDB2wbpvE7L3jE37EE1Y/BFhQMa/MA9qop4QvwWXR9gEU+z7KZH
fx6R1238pSqORZqKCrOmAajLauTep7ToFROsWtgTFgHl8iggpNxO1epU5JRLmt5YwpAgylORoveH
yduaeNhAWfCORfAZFdjooz9PpYjdeq7fE9cWL1Zzq+5tHdI8r2qRxzMA+nf4IVuAmMzGBzJlq450
ddDRH4B4zdcU1YJuR/PHA+Q1Z/Y7S4zVe0yW9K2rIvlND5aFdtHkeZBYq9bbvA6y8Ys/0QKAp62n
R+ZHzUffCKrvTdi5iqiWBX/yDIGJPWYmnf3QRFaNwWuUmcgyFou+Ytbf/66iUCOFmEVGsccGti2v
sfB19c02B3k/1V4f7ErbBCCs3LRvkr5tBhZ0x8qM4QyI7GoGF4PStdeVf5CFNaAOlMUMOLbGZoDY
gyp7jUIorG1z6a5gZvX2aSHddJI8n42Pqw1eP7ZdAxHsoMk3x8PBe3TgcT8IxlTgRDPn0UEPHTWA
tdPq4Be51e6yzpsVIdvWyxU62uadAvjCULiKNKIMXWn3Marea7jLCs+ViV9l8hMeemm/d6FHi9ho
nd7Hf6fP4PS3oVqT0l7S9TZoHfnN1ys4QAPNnQe/cPPPBeXc78ntqdLcrLJ/BbictQgdYP0cl40f
HAKn1e/q1V43vGLrI7joNOgSV6MTtfus8ptoD2rXMT8aGAQZsUDz/2m2DQ4cRHepIReDJTpiMGbX
cHtdT3O0HEgZjrCqcf/2B/Xyc6Kxgh4cpcWGkTlvOkMMFyb/o8KheTX13ufYl7FswuyQ2s54yVnr
5TQdzANZP5oZCNqT8J2lQTMwQnr5qjuturEfzGW15l3ZpmkQGyTUv+zFaX7bK5fgLlx54SC6qkXs
V9mFwJVqhVbJ249PCH8RT/DAg8FOQAEMTNfsefACMgAofVHRTRdKz9/B0i+W3ZCG/s868mWdhLNp
nIyhhP6zSN9Ir+n6Buatm7VpF1eN5aAppsZq3jMepDgO+tLDV5BLtjg4YW7/wIJkKeIF/8Ef3Vrq
7miLcPgCnHT4KcvJMZJ0QZZib6N39bMddYE5d9ZnH3IoAUi+57MMP1W101/1a4e+RZevlroZAZU+
thSc6QmtA3Tp+8Frfys3asGrArwwjrlZO8V+5nKU+3EKwSbITrlL3BqYxd04hSw+BM6GeaSZ6B/V
2PfFDgPg6Mmk35XFwxrUX1vfUgME+9YadtIL2g+5VbXfS7H0XwYHiaFj6rlLk5RVD2SbjKOM9quD
RF68lAhOxE6FqdTRD/HPjaci6uYrs/aRUHNaIcLYClV429fpVOxCvTjHheqijJHmL+q4k9QbCXml
Lq6jeam+NMNcyoQ0rAdsJMrciSuMFwKQvj0qFqifVCEiHJHxobMUeitNONWoUyA8IhI6Re7TSAcx
i+d+s33h9xvVVTZzv8S9V3ZR3KYFTjdUoku2x9AGyKlfRLM8Rmmef8BbxG+S2QqhFGrsVz8jqoQt
faSN8FGzk9/VnAuRZH6+9mx70T1kS0DoplYakCMPhvYuy7qR4XWWtSgUOOZPGY3TchMhA6KPVVg1
w0as0tX1aBkrKFhJX/pCYf+i5KF7SqeCHHOT4X3h+qxz2XFV1PWp15kLYDbrv5CwuVcdeN5kLiSN
C/7xj4rkG5cETs62HtR+MAzn37rum1FGXn0ypnw8VJyPT4VqmgsB7GX+vK2y1XFkA9gPbN/3/6pH
xg9OWnl9fcIowcRLAcjz+zkPhgPImPF2sPQlRNArAQN5RlIrCnB0jd2zxypRfG19U7SnAG2aE1hg
dcqcNXrfy8G8sG+vLgUgYiN8bdiIsxzaMWdB8tu0p2n0Alpw+FXjbsskWteXmmevLsWkFnlQmlre
uUBopxrECvy1PUHl+73YSDWvJpIh0QIS4O2Q+7Iw4AADxmQVRgYwZ55v2OoYmEzNeXNqPW+8Vv4a
3Eylb/xr24eLZhtKbHU+F+85dqV09BxAluNYFHIzqcf9zlptcyfn+pJN1WsPtI3CcM1yMG89lySA
dd6lYxo2p2WwUIvP3fCuNv2vb7+1v22d53kvvjMbYmMTl9gsup6/Nl2XDP/cXpyq1OhVXNVqywsc
a733RQ5U3CXzCOJ59YpTKzfdIcvpxIN0UPRhUFdN5tUcRVW9c2t3NPcoocCjsFWegtuamvKmVW2l
48qFA0H65RdPZepP373MzG6Eoj/JsNHGcuTth3rl24XDDpQaf1gy+heTHW8MentaxAmBF/3kmMJB
TahUn/Aaz66XHFDZ2+u9slPoNEHVZCjCtpzrgs4rmnT+6InTmhc61tNgfY1wXfnx76sgaBDRHqGc
f+FwE4qWtNZx81NVGGK/TGV9WM380iz6lZiO0gAcS6IfzOjzPrSlkYOSQrPKPOQ3q0VaYPvSRREH
mvzBZiz9hZFCdaH+euUNbqwpMJGMlIhIZ81HTBFyY6YjeLKCKpTYqa2wK3LaehdORvTyaDCHQwh/
C+vbmT+LEoOL13oX6uy0jGPrxtaos/XKTdthSjILn7qdh1q1ez/5dvY1nfrMicMVuicfQDd8qb1y
fMzKqSh2YpjWuwlZnjDJp2x248qq3eUqskpypaoNmweNGVF0mGfmcvEw+kerm0P+y1QbLB3dmCfs
HgeRhAjLfYu83vlaUF+NiS3c6Z4RX3HnQwP8XVtUo/HQq+khrPOlOFkMYudYS0MDeYwiJIcs2UzN
bSZ6/FcqnRXf12z0+51HvTeSisyRepc1Xj7t6hbRb4bmoZ8lfkrfMJmDTJe7opbjz3pQq7+rdWS/
6+w2vF9E24c7cxmWh9mUcAERa6DajWYLazIXlnceN6nEDdmBLaP3LTDoaqfov0d3Q9CWOclfZH3E
Hih/nDxlfTCnMfIPVZEVVybaPLeyyZroKgorBMC0xtEuHs2hdPZVVK06caKap0H3pnwy+7GqoJKE
XoeDvAUNipSumm5ZN3tPrVn/HJbagAUR5bYVy8zqynhBD5p4g8uHiP1NtGrDFi4fkDvK3nmzdt/x
k/oF//YobfdVVbjEKMHrX5JCYjzy9nf74sjRUyMW0WzEWYi+6VkXsGV8UEz+XNwYblQcc+E08VTZ
btxWS3ocy0tQ6ZcQT1Ckf6fAgNw2Y9GziC7qtjb7Js1vwmINTm4TdY9gK8antIVwhJyNvXe6Wua7
JjUMGbMD2Q8a1+rC3PavVP3/LpZNEJzLmGY4vSIsE8LzJINOnSo7fzop0fi/OHTrej3I1O6Taeir
dO8ZMsMarqr6NuFOQDxFhkawz9uVkggC2nrCEsf5DoXRL059VJW3UbfSnMCFr5tix+7FmuCfkf7R
QrbWjkjWniJJqyhuvJoQP5klsJCmsvHBLRYk7OLBHuwoyXXr6J3qNDV5NfVdlBje6NiHsZuWT2/v
/FlU214B2RxzL/wiIIeeG4hrE23gQBrzidFK/gEPDOr/8qL+8FmKta0ClAd0J71mSupzxabUMIu+
wnnx5LWudbAKbENbbBoPVEUX3Ye3s3O2qdxxG24Y+in/OjvLIjB1FBncQW4FPYz2LHjS0sqPeUtX
NvGHZvpgdtN4XajC2RveUMUCMlBSgxa7cL7+UjXOf8rGg9lUm2CYR2fnS+RrV9lzTlpiBv1HpAz5
+gNu3ZMKLFnEwgiz6lhXvffUhdb8OYRdqWNzbcwf87Ki9Kg0avMXPvVXtoJaH6sIkikKk/OuhxYD
JmJhIE+dRdFX6tE+lDOtfwk559/GdduuU3SxD9DSuazPWe/5uAxBVYYsNa5jXAxQtgvX+UctkW0V
ptJkn7zpTftvO+H/q4Jw9A1Qn/LkKZuhFFoD5XIfqPVC/nTevvm7DBGSHi+gEdr6Z7UPLh4Aguln
nBAhKvK9PToD2DNdILwZssUxuOw1SKB6Z9+iiVQ0kVloPC1yae4p2Bf38M/fLdBc0PjUK3xV51wk
qSZmKwTH09LiV9FMWh1n3V7SU34lOlCvME4DxoXs1/mMwVSqN8K0kad0bcc9eoLTNcIaw7/NgbZX
i7waAGDMuxh0ndvaIcWZurOdtidcBPNdhHbhHqfC/np0jCqpvNrevf3uXvkEQG7hbEd6FXBgzhKs
JUfCZfWD9mSKxbomo5n33bxW71zDvoSkeeUF8uFvDlc0A+wXShaIcgxkTyYmxnZAdyeN6ptyWvWF
IP7a4QQeQVrPjIZa6dyk255m5N7yoT0ZzRBBPupd9TmTPmD1YImyX3ZUl0dXG8WvwFqCNtYd4pvx
EM1Nl7iThMb49gs+S9C3DeXEwBJhTM/g99xxq641oNByVieN3ch+xIQ4TBZZw1UH2Z/HA2ti8+C4
l9T6XluXGwZnGm4agI9noT8ExCaJ/eWJ5CK4Dp1M7oxpMBNGHFhe5tba3loGumsXzpOzDZTO4jzk
BSLDhtPjHj0bOKWr7Ft7KKtTZncm138wYkNXppZ1z6kWKoafoj+MxdAbX7JWlE9NWm9sVuH6TwbF
Z7n3ZFWdrMqnbZ53eColjhTld55Cfl/LYfgoByQBUlvMQaKR2Me0YdRhEE9Gbn3DzjD/0fV2jbSN
DeAM8LRUV36r8EuFN7iqfW3PxRJHbjWtOzhc8qlXIfqhbUiitYMC6H0mfU1NfibOoHG4LOF7snuI
bM0Em/jto/HKBwF2DXllJgUo0vlnr6q0ssXuJlSX3NpLkwAR2X0dMCV9e5WXG0JDgmsHdRLQAO75
QSjHGScCuypOOXIGTznmp5+nwMjv+1q57UHPJjMqo5XrL6kgtuFC3X55+wdsc7/nJ4JxM4wsxs2A
mKFQPr+Uoq7vrMoIixOCMtz0ALIzOkr5VP0KPWgdSooIqotesniF/HOhd/byMyDakM8x09jaP+cF
pOXU+LquZXEKMwqNWRRXrt1bh3VYTCiJC6enBwj59gO/3FeOPWttY++NLrK9kP/dwqXVcul6XI9S
av+DUyDLECuRise3l/k7uz17sdA3WINJKI2nc9xt7ftrM0jRnVqdR/sQ5EKV0FUbfqVukLaotYT9
lrebaZOE4/Y9mf2CWpaoJuNnW/cYRRj1kpL4tBh+xaMj1qdQoKh14KKoBtzA/bLjj83ux+h23nQh
Ury8eTYEPTxRgPqAzP5i3v/3ltIICT+7Qdw551wc0qj/BTvwEzmRfSE9eHUhEiOA6qCUX/DXaAGi
8hh1iNgaJQ3TygyaXcjU46SaMPw3ugtPAkFpAw9D34Dz8ref8b+H8prGFcoe9UmMoXli/AvFMTf1
pXnVlmA933lgMOT04EU3haPzIIumSRo5faROojCGuLRmz0UvYWZWq3CUygvDuWRI+MpL3FSu6WfB
RKTxfXaddAWiFN3sqZMsjHU3Rt6I2vJs71cYWRcC1svPh4f731JnBfG0jl6z1L46mV7b7VYXl+Vl
cLMLp+LSKvbzj3QRurIcEaiToghNzDUcdgBhL0lqvfraCHwMOcE4vmgmuCathHDhtalCf1YwlJIW
3DJCk+l6fDsavPo8zC63TvempHS2QViGkeO5rASxsL0ODNXtTbcJL3y0L2M5e/O/Vc72xl2GcgDL
qU7BEJiHgn7WAXRAtmvpKnyUdlTs8M/or2kQ/rNfBVkUcMcNxg7aDOzN8/2iUzvU9KjqEwQRb19a
pb+zl0sI7Fe2i53atMkomsmezh5PbPC8HpLBKRgjM1nKrrjqF6l2tWn/I5lsixSAzMjOIJhAjDvv
tyivM+bGabrTZGf9z5JE/zSF9B7++VRw7LiHsJNitfPrbyLMgxJllaUauIXwqthyqzp4+PdlCER8
tDS6mYqd3XiBwvFYpBnWUWCQ4skLpl3PIPf67VVe2R1c61DvtamQNizv8yOgPHQPN0XKU9kN4os1
RvTHomW5r2m1Xjjnr3xNW8seOIS/tYTOy3Wn9Qx4eBQRdRrax0GH3T6N1D9SPrczsLHiNloL7UbA
F88fqCEdEqXjNaeprrzHIRyaw5Lbwe0sy+I+UIO+IKT52lNx6MDI0UtHDews5tH9bsxtkH0as8G9
9VGQSwJVFxdK2FdX4bwxdWP+gWbG86cSFeKb4GaaE5wn6MQ9NlShOV2SEHuZ2AGx5sxtp3ubi26H
5X83bekDz+nQCDuFvco/ymlFYUgMdITLQL/vea3H0RiqC9oCrxSXGDhttjmEUgTQz8fMi5fNtb9G
uL1wdm58eyraOFVNtrMGb3yf+Vl2beHZd2eNZnvM0PC8C6a2fyiQVrqQZL6SAnD3b6AdrpctjDx/
/mBJLcPs0+bUpxYGtrUrjm0x5N/V4HYHXCUYXrz99b3SwWMvYYmyJvk8zeLnKzKd3rLeuT6ZZXMK
DO3t7WABDjP7zV4ajBJjdw6N92IIo72SzsyooSmOZjjbQzKrbH/h5zgs978ciNYT/E7Q/EzfQQaD
Anz+c3yrNey5y7xTO1k2imsA0WLwes6uN9zstgVkkwSdiu4Lxj33/uQo4IFo3wnmMQ+EZj8Wa/Sv
bOftN3H9ehuhgV76uVhnYXsT2z96CNVS48gcb9vehp359qOfxcG/T46eINQMkCOM386evFF24XeA
qk4lbcVYDzI8lCuCUal2LukH/vW0PnvLsE6IgxvzjmL17JipwrT0uqTuqcg68R6UMJi/lcS3S5hv
5g+5Rs8T/bsi/Dk6PQZ3rds5RVz4Y5sl87DmhynUIk8MY2bQ3CF9+FSj6CPiUdV9Ec96Ch+W0a66
pAIXK4Cp5/2NAWoQ8IFhPmQdjMJk0QLevVwqL0uAmyzBoQ9qZSaaWw/VsgbRnjCYGe1Pjj3LxB7C
dI0huCi0RsyCPnMzQODaA1CyZMIQtf6u1hA90CmdV0AHazXtpFytkzeK7qPtDr2/14B8JvoPeXGp
OHwx70HUghqEs8Fb4sWa27n+X+BSQIQBmjU2Pfm5xiVKldEd0MQM3TJXTPsxYOjtN0ubgAjHOGkJ
KwbHZXTJTOXV3wF6Bcl9SEzb5Of576DBmfmofiDt2dmmYvHcTuOJgZ1xqGmeDIgdymiITYiXebyu
q3biVbjjjGiVZ12Iq2dXBr3xTaaSgTymXfSv7bMTnYW2qBkf2yexTO4HCeXow9D404UZxOurUDLB
5QOfcQ5QxopC68IwsRmYw+YQ2Phdz2ZdXEjEz+Pk34dhWzl8/COi6//8xVYQbEdH2TaAp2XOj1Ex
Wd5xnJz+CfOM7hGtEuvzwguBNrd04ge+zh1w02XKH4mf1T11MRp2b0cMpiwsevYdu3gPbMISUGzQ
83n+o4SM0hBTrfXUj2P/3WATfkHIKu4nHB5Q9wvTfo7dKJ33fpSBoS1RVFCxMryqOqaVUmNs+mh0
7lMRNCu9tt4ZD0DWQT2avQCQWGa0GxNbjqgGmu0K/js0XNhIPtB8QoUTzMGRSS8wP9Ob5bW3BOuX
dQB3Eo+2Lq8COU8f/UHgn4SSNQATD2PL940yW8AFtpk3ieSsolOYz5NMJhHlYt9NRfoO5Es5Jp3T
9+9FJ9bvfjdnaPO5BeBAWA5jdo9rqzHs5nUdit0yZG0V67o17hdQQOTDpcvMa3La8Hfq0bPZw4rF
PqTvrfCpjiYNZDtV9seOx3YZw+ZzHReLnxaJ00bNBGqayduOnSweVWd7X9WcEajAN6LzWM/NxMga
d5mvYdgOmy1RoA2q9LC/UyZIlz0qSPS8Gi8aHgymqjaieT0QPOAeTRIJo3L2+dCVfZKnSt07UyCm
nbLQg4hb7XZD4hAVIYh29Vjvah+N1iTMNb0sVCOYvZaR9a635/QHE/ffU2/bn4XIGbBOtRDvTGdC
InwxN91TxgxxXpnjvVsE1btWduNDiqj/I/LqIWrGIxorw6A6Toef5led3w9/JoTL6oPvrdqNo6hk
sCsj3b3PsqFG469wwhbcfUjtBCEU9btwLurrcvDs4lgpQbdxmtplPgrPHp/Cxe02kce1fTTHNboS
Qd/9QupotpFVaFbgCrrqfngh+llsxVDdl92or8Ek979EB1gx8SMg/nHrreZTtVrGXddkpZ3Uc7fc
aWaI37RVtEdmo0Q4Wu+1t9tM8gRUubb+OVomvQUjb4MT/eRJH9cuMj+UjmF6O+VF+ptZt8VPiEbr
+2Jo0F1dvPDTAmt8jfvCxcJt5QXH3iKqLs5UjjRl7leI40jroc17jdQkxqKfQ76DNda9iUCNn9re
yV6WKURadyzvVObX95F2AKML1Y5F3Lpe0yQoejXvJ1mYRdwPbnBfWr497JEZSw1S6TpzrzSqGl8i
q5oeWmWmP5Qhwns14SR6GKNArrsitI1HrQdzAZzc1VNiG6ODTHwKsPsjsqTNJ5Q2gyyp01w2aJ3a
qzyGvTPMdxlizCES49Nwp2SHXC3wc8gFfQUOWWLS8Xv2kb6Nm9YDjZxJoLb3passfTfZtf0zBeP5
4GHEk6N+2tptHFhgx2JLCdF9GLVr3nuhqzcnDyP62jM+8xLGdaGV2OPcpVdOPq0iWYI6qt5J1VsN
1/hUVrFXzEt7twhXfxCF4vcNMOVVPEsdEFGq2rhbShOmNKq9BsnGlCsf7kGDhSbXa5fghQo02QPb
fpSMJtt4ndbuM0q19AQ76d0vvuE/odInN7KOE6D7m9W/ZOtyDnJgVUZslc3AuHqi0Xqj6zz/Jcd0
yj5Br7MezDl0872XYSAbS2v16hurn31ycN2qOwCkLZlmV5gjmn4hWqeMGHWeIE2+/rSdKVxiQp/9
A/OmNfuYe5aS+3QE1hMvhttjUJMrJK4slMY+1M6SmkdL9VgVdn0fAOgpMvkHQEaEIqfyZrGXdRH+
5rKfWk7luFz1A8VlYvpo1SYZgeyPNU7DfAhGFJ73jt9G9RNyad0t44fpm7SMIt8NGws9jngwChs7
bX5o9CXw4wItulPoIfyWvWQQohzAhkmK7imEbu31XhyhKogHsdUxagmWPvJ3RlOJMW7mmnsAzGo6
Jk5dNVdu0Oou5lByHtVgOleO1zUbt6EKv4oVJr+NrWWXTIh13pTgjb7iUx587s1p/QIaxQjfLXZk
fDPNUhbAtWwtDg5GL0jxFi1UrMru0Bm0s5ZAn80yfVxXN8JuZVBEZp1KTNsWDMg/p7QZvhetXu/K
bOVO6aeCC0LkY0YJOeu0eYBApsqrVkxWdVflwFB2diHnd0M343051EbxFVPP9EuOAd8JyeAem8/M
QrNs06P/ZudQCZpNXCdGySv/JA12fJ8vo3WyptZ0kmHQs7tDvVPlazK2VZOfBiGa6coIWws17tLT
82G0xOzdSgiWERwAWXSJ7vj64tyowm8rCrVzUrubTuuwpuFVlYfZR105Xfd+HZFW3vsSHEsiYECN
7KjyRaKNzLfjBpdSvuCsAy8PkqDiZEvI67D0C0Pv5pzraW8gPZm/Cy0BCCZDHb3Ya57JZiMbOSfh
UqyfMtwOLHL63i0SUZiwVPxcL7elcBTOePiEFTsHRiFsxsIq/gwbwzEu0NyGG9auFol7qNFZDpq0
eVwD2bXHZUqN6gACn5tedRBzEsep1qsoZaT7rmLIVMZ1WFjOvZtWRku2Ubb5Nbho80rRlT60oS/E
jj9NkQbXjOqP/Ry0JqijfvxVW21xl+kBtTYvw6gzGUiJNXVqxnkd5ST7xKq9TMcZCd2UGJ1rP3bu
3Eb0/pr1zsVVrOIyilb/6OVp/U71Y1d/Ej3tqN2U2dpLrLQzqGvYpj5O1xFUFMMA+V7AicWZY3QM
Cp0x/96KrHiP9bnjJ+aIAkwilfDLZBRud4+3ZWfuGLaIiF9prUjhpqMVIqxrj1dVU7mIljNg/4M1
t3YRoSvG+YhOexPGWeDWV71X84obMpTbyhqqx4jWOfralbvyvWWBfxdJt+BvbqiLd13Yip+O4bt/
3MBg2kNEM8xPI1s18z5yAx4dmRjJ1loVbdIsMs3ilMAUxfW4vcU6rSMnwa10/F3lavwDC6Tr42Yb
zaPh401Mev1w3uVm13+cwyKXMe3v8nsD0Xneq7xAkVHW0DquVOrUXxZqxRmkWerBhfT7CmX6hYFu
DMaUry0d2oYeCsVgnIXSfVjTPE135hSYIl4VF9zejZpZ7RhhiY+TjOTPhc4bxo9ivK1dc/oBzLA5
GrzYDr5YXnxKVwhPSZVPDnOTFInkOB0b76twJQALFJINFJJLbd0OObLHKF0sS7PrdW7a8SSX4Zru
SDfuiimvncMqMk5NS8rSxy6a3SAKTCvzdv5aNl/KPpL6GtbP8kRuJIv9KGtxA6oSjm+xITLiqNHF
e9gyA6LxTengEUAJBInQrJffK6YAOSrykVvvclS3SdSYNADP7v3sHg6FKHZFkRnHwZ+dcE8r0Tt5
Vc+VOs7eDFul0PN1aSImzxUgDQmlTXTQgBCYTXBW7VA9T9PpncyiRe7526YvE77Z7ceoUCR2tR4y
dr8wOM6uVqUVh/WckryVsDxRivNqHPfC9JtAKCdH1VyvOk7zzP3YYyt0m81N3iO1PdKU4UqFsCNq
SzKEH1XxG+kO1e2KDu0bMQBY2qUIivO5LJqEwTAaa4S7aI7fwa1ol3LerD7Y7sjfP/VOYwLElHxo
VY5w970DLtRBLH6ejBhICC5AGcIl6qopQwHeP8rD7/AlNjJS5S9oCUxL/gM5k7oHCNCiqC1cU1qx
2xW0KwJnVP3JU+74QaJ4jS0wVwn9layL7st2XbtDSdnX7fN5rH4BkPfdnQN1ur5GL757RPqwbnal
sJXzc9Fr7R6dXnCJZm1YNkknfNK/CEjxFFeGXzV4EbuMoKuZ8jzmyvVswm9f/VZONXz0XOay+1I0
4sEj/2mOqhyN+V5bMvpR6Sj7DWhafrM8xRe3zItzMrIs+CyKKX3yuzE6FhH2qHv4VVTramZD7uZR
Lj5/YuTYFLY+FLBS5MQ5kE6pmcyyX0GMV7zk3eqMk7fPMKQFjUC3r903fsqEZywXv3k/2LQyEV8f
xzu6nrncVYO/fHYXssj/ODuvHTeOJQw/0QCTwy3jcrir1crKNw1L9pmc8zz9+XqvxCHBAQ0Y8oUN
NadDdXXVH05ixAz6eR76/rWH+AzEpzI4wjY33UcLJXRQ2ZOiBYAN6lD8a7oJXx6r8/ghUBJcnQYS
T21jxHBTNiVk2y9EcHrWnIZE2/UaVI6NPWr2P53QsiNZvxh2wTQpX53BcONnTCYmsU2rpnvVBbpk
aEHO0yc9bBzviMy5Gz6VZqF/8drY/AAB2mr+dcBy6bsEFVqHR0uUf8nRDQQUgA+ysR9CEQtSJFH+
iyoepc2hLnB9LaCE85NwJ7OhHDtWfepTJNR3bV2GxscUNv2PisdNv8W6pBCQRRv325Qy7ZuAYuZX
p2iczxaYanXj5S6c4sCdtW2Y0FgYoJpRbFFmcn4FTmG2wd23+hsMjfpcQhGPdvOkqX87TV79LocE
WwINRvEHq7Zx1Pb0SfrRk8+JbeXY+S+Xp8MHMD4kiUhg4Axl55UInmYcKp+aVneRZtfn9n/jNPS8
ZaNMxCcFR6hgb8xpru4stTFbHLLzdk1Kc9E/lLURkF/QwAAnSkyGrGr/UfxSTMsVXV0a55n/z8/L
vpT184lyzJDNybj3zLSyyNZaL2LjRNOaCtxV6ZQGIsVdNAIoZWt0EC7HpwCTWV0BWNm263IbwyDe
IoPZ/jPMJdYA94sut8YyoLEyCohiZ9mkDxro/YNdqGe1toxPiGdYW+RP7CfOVLhSEV40A+S0wgbi
qwD5IhR8hRqUVZkUcPO5LY2PtT7mz9Quoj3gTe1n5+UrIIebo2GdI3v0FnXCReXQBHrdlIGlnUWp
v6Yjz31nok5aUns51uX07f40vpOBL0pXdMbASdO/5JxKZtXlmrXoVVVjG43nbFT0ZGd1WaAcxqpP
DhjEq/FOaYOANrSCyvZT5thdvVWIud/C1DS+a6Sxw6YTdqq+1G4YgMJDI+A7+iyztgnzQKw5I14v
OgAQucekbA5g0cXcZO40ilzvZxY9Ks4Tj7btKEZK0L2iP9ZnY9F1thcAGgnupge0GApIrRHKhtS5
dRJtPyojEtzo8H28P/2LPtv7KMhc2+xiPgm1psvZD4UTF5NST2c0eEt/Aij32ptFgXeRXn8u3EHb
tc3grRyd60qt/s7bg5IAvAm8weWgUAi0Bo7odG4mVdsKre+2HmWP3f1PuzUKsDiKopZkxC4Vd12R
uzOl5uncOy6eAtSNnxAc+nF/kBsbgkow1DYZ9YBgLD6lg/SjmVEznbkM1PNseOG+hzTxzQyGbiUK
3BwKhi+EKVxhaYldzlo1qU2c8co6m1MSPlnFDAnJzrxNZ9AdXFmhW2PRBUUygANJCFgE0rmrnMiL
jfnc8uLc6dy2ACznfM9Q8cpnXYcbKAN0udgKdF6R+r/8LFE4WhfYrXauKBPoLaSruumfhYIRCT0W
bWVT3NrvYEAAYHOyWLjFh9VcvbmTV7RFKjGhBTGipAFGV3wo1Zjq+NykGxGO/couubUV/xx1gW5R
3RgacZJpZyeorM+5Xn32mqD69fhWpLfCJuSKkK7ZlxNJz0u0pPDa2XOn4Um3quwoGkX8nMa5+9/9
oW5+DwIPBEBYqii8XQ41NZGRU1HRzjpiTaTJlrUVop9XIuCtnQE+A5QxtAcEZxZrBZ47QZpp0iBV
qNl+bq3gFFP5jrbYJVBwqxDveNQ3TnZ46bkCcoFVTFd0sVB6IshNAqQ0tShrjij9hFuvrrSVoHs1
fXIUxM6A5oPWgKt6OX2NOYaAqD26rmkWHrQMtzIS+GQFQnBrFLlEnGOSB/hfl6NoYZQXiRxlCJvp
GGplvcnqeE1v8uYoJv4tOjcjgE954P5I+dzAbR2U5M1zo43VPk1LddeRFp0e3HCUymDIY2wLPgN8
0OJbLPL4BBaqc45Ade/sJMm2feqlKzO2xH/I1jtwYtBHgDtVYAeLO9fM3NGjaeSc+9zSPxl1ZlHl
mT2Sc7M4Wm4Z+eEMWyMf8Kfx0sg9VrUQxwm+7N8Pfi+BF1w/CFo6yfRNFz9kyOK6bWaMGTW7KLdV
23/VnUbs/sMgMlXm8n8nL1wuXSKyAvVTlcg7omZCORSVGnTqV0a5dZWAfuKWJHEyOc2Xo0wY9NIG
0bSzUqm8oGks7Mg6g72NWtDKVXIruKPgT2BC7IXreDGUblI+Ba5CBITdvAMlZZ9UYUx+AhPulS91
qexm09ivXJYyDi0yWNnxl31XvpMk9vIL9YLQ36AddXYTzX6yRD0cqY7iIBDXqeg21hClX3Md4vI2
13girYx+46OB7JLoeCjzMr+L0fNKDSMBnfOsBXHzE+WpxjzoYxccVFAU0bauM6l7bdrVyrjv+cbi
s7GU4MgQZHSoWYs9WtZaXdpa05/1cE4/R3XYik0E0zXaj5pRqce8a6of2dD0Iy+xUOoveV3xhtlC
YW+VqcLeO7YDKHm4c2ZPeBVYdO4Ns8Q30/Km7zFubJRuXa0Nd41pNn+lwFF/xpFu/4o92UtDM6iI
N3XcB+KlQsgroXhIe3Fndshjb5xqmr7qSoWrSEyZYzfDYZ22aFCav9RgsIYXsBFlgEwNaI2N0av1
N0q4SrRL1X74AYyeByr1Yd3c1dJccDMHoQfxLQGXulXrqX3OihGpQnV2wh8CK7aS3DyMDKn+VD9Z
ZkUpMeV9Ou7oaQU/HC1t04OY67qmUh8bX8K+6Khw87mY3w2D9XsyzOZn05shwlaSMBM1Wu7r5Sic
3UwT/CVl4yhnxDv05AWjb+/3qODWUaZlirCqUPovSd7U9iGayaKhsVmlT0KMDs6kDFb0Unal+d2r
ImpBepdo3wy8RtqTTpNObIdcK9+yxEVBDVs+71fSGE52hD5PEctVpdhKWWrDF24q91MdZG384iLD
rFFOz4bXYUpK7FIUFVYlHXLDwHRxiKaVsHx1xaAKCauMFylEThSlFhli1Ka0SbH3PcdsiUPUDPXn
YWrYAvfD4a2DxFx6RH7eQ6D8L4+xGyiis4kP53LsKc9BAjiim5Z+zIq+flExMt70Y772yrv1/GU/
I8QrAV+grxfH10g1uqthP55T+LmnafBS6ddZ/TYGvdw3XZNsIdeoexSYpxe6nS4inGrw5Bm59Zaj
Q2AjRlb2T2g5lHvTnVH+sHvln/sTc6WexSOK6AI2G7INncClCoWjBmVqJtV4Bp1V/lAx5fowTUHw
S9HbGgff6HdsjEhc0fQ4s/WC/TiYHVrawjt1/RDR5nFtemxqvg2CQj/e/3FyfhZRCIoJFScSepKq
pbpIEzlc2hEPWMAj2isqJ/qnQNWHTYnQ2XeEdcrvD48noUxou5LwoCa2iHrDCHJNKXVS+TJFSVbP
PQPcxiCe6aD3KLmZwZrBwI0LlGIaiT2eU9j+LTF6RBSr4bGsnU3R/pMkLhJVbVrho5zHD1d+dDYi
CHlJ5ZKc6csToOpZwzJr5lnvNBeaUMITrBgxRJmR03FAyayMd2V8wcZCt5KjRuGHKV1m+FYX8Kil
fXC2dGAOpWJkf5elSuVXoeqDv62iHUotMB3aQLHzLOIg9dXSyH+F1Vh/AzSHzphQVmn1EqK32FLg
ISG0uUje8HyXgeKPlHZQgYxYvWMiNoXRKbLcyd4u6+B/XtyMPwyn1L6OoCXpSOfZqzG3rW/QIQcu
Uhj5yR2M+kMl5vhR35j3qQIN64I5AxNsLR5DRV/VVlWF1jnpebLWCFBuHC0aN7SQ1wjgNzYcpxyM
KzuBnbeE3vLlRscdZ54rYfxWrdR+6jzrm9mMzUpWf+PsOpwiylxsbOzHF9/kjYEbJ01motQz699j
ZABfdD3ZR6Br93OqiZWje+O73vH4snQnH2CLAF9qUWH0MOjO7kjdLszovmUtAiNYQDYrV9atodg9
7CAJv7SWeu6BMDMIpvlw7iZ67lkzWvSs+nDfaGKtfnJ9OxpkuzwVDKrEEvt/uVujTs5bILhAOtDS
Ne2IXVR19UqYlX/L5ZlglVRekpS5oJq6i1HG3ooNJHKmM/AM76NKneRzAMv2K0Ra84cUl/xcuj3t
1vvB9uaocAdtuUPI7OVJ/eMkanMeGoHqDOfUsGf0Rme1+dqVjfPTqvPsZ4xF39M8xTCQ7w97Y0rx
goPMzWlzJSfpctihK0KrGfqOknTj7jV8SLbogK7hVa93P/Bc7nwpNyCZ8/piFBdbS1u0zdmBML6v
aIDTUqVV/JloYn4ahEgP9z/relMaOhkGo6FrRyt5Ed6DXpu4SMb+7ICgOhbt6D3BFGkO3pgVP+4P
dWMGdQ4ZhWvEzK6jlWd1lqnUentu5kw9Wpqg+z/a5tP9UW7MIEUUSbOxePkgOnA5g4i80fLPk/k8
h432yTJH75DqfXSMTUXbYUkEVP3xARHwJgnCKlOqCF0OOBUwUuLCnc5paIb1htIH+phmLXbKlNqn
MgQRcX/AG/MojRIJxpTJ+WdxACKn1ZQoVMhJsyH4rMX95PdR6a7E4RtgcYqvHqPAtOC4LXlkY2F1
NICNiQbTAE+eV9Gb2sEl88Jc2wbjbB71KNQPFAMtP9BhfjWqeFy2jQuXNwIYcWlFuQTOz+HsznEZ
xGfq9t0h7qv5mXf1g4xN+AOgN6ghSXNVqsBLQfvIChu0wSrd90ov2DcCJF8rzGELasZ+cLPIoUxu
UJT8JBfg6naLg4BHWWP4TRiYvzNnUj8AWsRa3hEZZGV7+Hp/r7wTwv+M0XJAlPbQ36HcBy5tEVDi
AtSHQuPGNxDLfMKGAGAnEe6klghqWZlXHODGV8cKrMoHJbInmpa52GUgil41YSLmmmTF57grVm0o
ZU58+cNImRHG0aHOcFEtBWUEwsYAKqr4PMaG9nUWwtZQzKMDtElRNki33cALfB/NMcyR2O7MveP0
SAGPmtJ9XJkjeUIXP4W6Lt57MASQAHMWByqDfDo7VR6cjTSy+eJQTF9JAt3/AcjLfmeZqX/D0jZ/
Abtv9tjZD4AHHRVkysZRO+MXIrgolXmYKz+J3pl/pzHv4F1r6lO367MOKFiuaq1Lsjz3zu/7v30Z
C3jgSOsCej8sNIX+xRUMcB/cXzALP8ljdpFqVzssuo3tw6MwPVJMQco5Xem50mnOJp4WwndFxis4
E7/VwH6Q3cYphKBIvxGmBk8p3m6XcdTFYDgCheT6CBKU29IQr13TQUOJvG9pXqyQZK8YG8jiu5Q4
GQZWJG+bxXWe8HMQ5cLcecqKFMlgUcfbos6y1zjo4v9R2k03+LCIfYGm8qktW2sHykp91b2pCDYp
MLBk5SK+WkmAAEQ5pDrJrpnixefbcS1Gb+qsU5iOxb42EYarh1ysxJ/rUbBKpGYCD5UHlrds7XZK
KGyvw1c3i6xyX/e0n6JeWauZ3xoFRRhZAKSODM/ncimHqgzmltn0DeFOPNFEsBWDtqabtEwE6WZx
v+Nkik2NxSou9n5ptIHauWXAt7T6cUhdXSKsAmQCs2oXBVO6j3KzWTG3eN+GF8FCjkrnhHgKjwrq
0uW3jSFy7ZZeB36Eca7ejl/C0UNFqPxIl81vPW7Fcngu4uGYjuU/Pa1sBxme2Wg+hN38obbM7Wwk
p7azDrzbTnUTDPsigZFQOvv7Z1Zu4MXvJMByd0t2FY1Umfj9kSZ7GVAlq+5jn+dNFKLJ3Vs/y9FO
f41jqh0MPI1/tog3gt+E5LIyScuk8n1lHPxlaZmRzC7rIdDP5WHn4GhUVA/lHCV7UwFYWhe6eLv/
mct0Tw7lEbV1LC9kwXuxCRorKJO5E4Hfh9QBHTCmGEXHGZ6jZvQ1MkHar8zrrV1HDk5nmmYMTYXF
ZSGEjteIwMqjo9aAC5rpbdRJPdjpkGyAGvlZJR5t8r9/4x9DLracXdA3GCiW+1GUfa8zTd9PCb7j
iRuspSfXB5caJ1U9wITI5NIMudw0k9exMfKR2Zy1+ZQK8bNvyu7RCg/fIy0jaS/xxiEXWozSVfWA
HGWV+PFAjIUAE2JEMYRuRXjVun+F5qXDHipXaNP7j5B7aqPMRIdYSRt9E2mCGj1qnfaLmuLJtru/
n25sXambIEEH/OMs6bytpkpeJscGvdNgj02W9xJoFtYfaHr9e3+oG5MNrVpe2rKfzZ+LyTaxdk+N
OfbzPONpYqbOvq3ACf6HUWwqeIh4kP4tH3g4phiceCf2rSaZduYw5nDW20fZnCwpoBAENJg4QMxL
NNpA00dkVh77iMZCmwN+j+fPYK3kITcOO9x3yN/ckCQj6qLOSpzvwlqxEx/psOpFhKr9rI6B8jTq
MNs2oWoOD6IN5GfJFwGCanLc9yzijyCKH4ybq+iJ+Xjx0RzpVYtITWEIpm93MMa4Pzy8WFTXXESd
genJ1vnllpBlTy8q9NAv2PfbaObtOMWJ+fg00qBDgIkIzR/L3mSJ9mo2RfLiHLTooDT6KTH1cC+K
6q2Psba5/03v5pKLmwgtOhCYZHeElaWMS9grvW3QK/LDUk/Dp6Aeqlcg8OJrEM69P9MRRCFMDbTf
6KOk3QZPmOEfSNghlMg8QJ5H8dJcP0g55Oycz1MFcTkOGu2JkZo3CawONkFjq9EWL6AKRndfIVeb
lB3MR0uFnVOAZ8P+d2rHY6eifXbuzEi1ttjqjPbOqMZqZ8ACsffNpDlIYMUi+9lTo/5k6Wk6rdwe
1ztYClsD2wRuRHtneRpx1Yna2BGaPySds1Wchoptjl0lb0IairQqVzbUVStJk+UWxjId2cZCY+ly
R81R2EIi8WY/KpTS3La9nf2MKlEV2zIwhnGjO0NpbRql6LVdRKfVhFuX6MahazsvwB00dKQRil59
1MvYEIdEhXDk6DGmPEkIQfP+VrmOiPxY+ZgBnCd1HBellIiePI9TfmwNxPS5c+MXZIjHBynh7zPC
DQ6SDVkhJuZyRnTgZEYQKLOfIFO6sw2IzlrnjCtn7PoekT6kRHWKJwCgl4BZoReN1tG+9pO4M3cQ
fsonStv9K1IA9qPQSb5IIxiSCFNcIOtefFGkFZOjoJflDwD0NpFlZzvdyte+6KoxwzCcY1qcdKBp
+i33rotjU4+1SuOTbm8zpUuOcR3u+iT3Mf7elEl4kIYvXWO9IFj9PAfNKZKHa/ayR/FF8pfQ1aP1
SGOKSt/iHigVZLyqyKtwAiPBpqlYbZrMeBQr9T4K0VFeatQt1cW0krMn2tTpta/NtvutJhPajkEc
f3l4z3OZyXCMyArqAYsCDY3Kya4Tu/Yb+IOHQKnbvVIOweObHrgrZVGXEq/EcV9uemD5YW0oovJt
N3QOuavlp6KiJnH/W65qhkwZfhjcYJR2qPAusydPD1srU/LabwMENEEDFC+wNW2I32n6Qcma6KiN
nR3DR/OCw8xz+EUZRrFSAb5x9MCekJ5LcBFJ5mJ3OH09VeA2Kh+khLW19TA7KbYtnjW9j9eKpPJC
vrzbLHJEyqO8QtiPSyBTZcCAZkYrP7BQARjzbAey3dwaIv4AK0nZxHmMjaSi4ZVQmelOQ3MWGPXQ
PryJZP+Z3EgWZ6AdyCn5I08hV66yYjJqrKyM4IhWVrVTNGVNX/b68rJlQGOzoJiCnekiPDsVNFHH
5iK36kDBmcB2D0aoq/saKv1LMDfRyuV1fR0QZ2SrgOIvoy3b+DDDFTXoB1yvwija5XWY7MbedFby
kxujEJ5podJHZyWX5tEJfg+tqSiZ32Wp2LpziSAFrPWVo3G9KdEaR/2dg07fngbS5QppveJkWqrn
vgXl6zWaI30f23BdQqhHK++r66Eg1HPt8/YmQhK5LoeKUlQ/7FklooyjoeBUF1lbtx3EnjqAuwaO
vS4zINEncSBS+5dXxmKw2XB7y8QC1lcj0X/E0koDiQvywS4q9knfGp9LUWFV6NWu/fF+tLleOPD7
srSBAjjCJepiaJE7k56HVcf26A34pUX2luW2dbw/yq3ZBBrovcu6Ss22y9kcyKCiIrU732u99qUc
zXlnohGcbxyzWnvfXIFqiJ+0W0ySNdgDtKMX+T9Fp9S0+qzHT7PUdykgqnOXIIGOOIvqvMh++Ykq
sruZ0fUNN1kG2mCDbbHyJci18N88QQppsBICbEspMz+Y9EEfz2vYwFxYHEgqz6ZclD8izTRyjtB8
6f26HfHAMpPs2Nug3kBSpp/uz/yN9UUrmQqfbGKDu13cWWbRFaOOsrcfa0AuytktNw4epvv7o1wH
NaqtLp8D2oQq+lLjHQEa/BoDQicqX28CvmOcN2Iz18YhzaqHC+lgpihv09PiuuB6XKyvWbodjPWi
9gEPm6+tItxjiQLlyhrdmjiJnpBKg+DIrsSIqwiAPHxl352n6dNsF8Dxza5dic43DgZkJ4kutShi
0Ci83AmRiT4U9muMUnnjNnHGb800x7vamf66v0LXA2Fs4BiUeEEZkE8vBoL7Aie4rmofK90Uo5C5
P4LUVw8Ql9d83K83A1ua1BaSGzJYwMcuv0mhDymta2s/GIP8YAUKckZGgqefNqd7rwvXjPJufdqf
4y2SP6tMUd43mUNYVfVXU62wU6hi8bm3ESS9P4vv6oCXqQqICRxOJKHOgmG1uIFiSiQTSugNlu6F
Wv9MEMX7gCdJ5Z1qTXj5k8vnYjbTNqQoyK/P/+RAfM1NVMwiOSY8qkNIwzG82M5U1Jk6iAhbTH9w
8nhGvCVW92x8w90aauaYh7A1p68BNRXJ5u28Nw39KGx2kcj+rld56KcNah6If9vDD4EUEbd7V+bf
IDrqowTJhmtaxtdHguvX5dUu0XnE1UUsqcIGubxQZD7L7h7zFGGlkLC1uz/H8kWwmGI6iDC/3uFr
7pIhVaHrmuZhmfuZNhl/TZTdPkpGKyoKva0eO1dF+x4D2q/3R72xadEdg//g8NCX/7rctIAPGmNG
H8SntQzLuO+a3YyLLI45xaYpvJV9dMWHwHCbTQS5zeagyE7V5XBoLZVehd4VL9sgfea1CFFvHL2P
lqekxy7tC9j/SC0qeJ0ASgw7P4G2TG28SPOVOHfzw3nQmFyYvDiW2C1uh7zlMZ/TlqzUYJOYiInz
Rs33XRoi6RUWirqSWsmUYrHAhoyqNNCki+Eyfis9yBJLGAnVFCY3SvIf6BC81bmFZ2n3o2m8cKN7
5mEw5sdrdtQrSLDA1cMrxrPpctYFdHDdmsPUt5EsPOYzKO1E0fJdZ9nxXk3nYCVfvc7rePaSWZD3
SOjAEojE04zOxhSnvgPqPN7WdDuOgzLZPwV15GKr5Umob2xwep9GbUpXdvSN0yrLPzR1QFzKYHz5
seMYi4HOS+obWhV8CzDjfdaydI0kcWsUWGR0cji0QD8WATFXHMQN6zjzlV6PdnVdlC+1OUwrJeSb
o/BgAmOFTPwVuKR0i9QdsB33Gzx1963QjOcoNKunx2MAvkaIAJILa7SSL2cssBEG6puYyjjI2KNq
jtlJq0PtEFNnfvLaxFuJdDcuLjYGlyT8YNhCSx5ZK4U/gR3jmIbVyaaz+7TcILrj7jAXsD8//m1w
nuklctNT4Fqs01AILjNcyf2qUiAglKBEDkEm8pHoZk0noFL2miHcjUUDE0AjQ4KfSCYW0+lRvUDc
RM98DD69nWs03g5ljnLljN0YhYSTqgwdUu7kZYEJHZG5irEM9pMIFZTcSoaPyNms2XDduJTeEzRo
hXwIRIbF1nBmdUAysPZVo8leQ0NTTp3aTi+Yc2Uf9EqNntXKXsNL39gfbA6pDS4FB65YVzDyuAb7
ovKBWfRP5O7WzsVuZ5cL8/HnLpm0AUMTSChLtgRmoopm6a2KBhu2FWLbmPlvkOkGIPWweHzTyycC
lTpqXFQgF7si1sc0H5BW97M4yvZ9jrt9ijj5EaH/NXP2W4vG9kNOlLIOEL9FzjvmYTh5o1n6RtgO
u6h1+lenUkp8wZMCk5pZK/tD1oVrhdVbw5qgsVAmkXioJSpG8wI9g1FQ+PLM75Q6xTbIqT+2aAI9
jZ46HVStCI73j/etU8BNw5cyso2zzuX+LMZgnNRkKvxCT96QPaQz003uytLdSBW4zIDvUmuVdOhF
DLGmNoWXxHwqQ52d6miiC+Qq6jOo1/TfJGrDFXXbG5VQ+tpSAoTqNPKrS2w0kuw8o4u69O0hT6cN
gVt7M6JefQ1GN8ClqETr6imph2abE9D0U+9KpVGouWvggVvTK9FUpG3gQK6wOFjWW2M02KXfVYb2
bHqd8zyH5GOPLyLqA8AabbijIMUuF1Ev4knpUwyHNa3xniqjy5/sui3290e5tT3/HEV+65/Fh6I0
Iq/US9+ZAnva4HPa7JEDoQaSp+YpnLp4O7S6vfaevhXMyLlgYiHbLwPa5bA9rX+hg6P0A/m0gB+A
/Gje0+IuIW2v9cBu7VSHojKYWwCivNguB1MhHKqojtV+hC4bWM0Z0bRwKDdhBQemIrFfSaJv7A+O
A/0wkDpE0OXLqDZRq4qTYvDz0TP5tqlCxzdaawLf+Kp3LRGOAkZhtCIvv0o3aqcO+7L3SZTqpzgE
1GlXndjFqpJtC0ygVr7qxpJJGD3PeIrywNDkTvpjp1gtfrFxWfe0uEnU+6RPnxozyg7oD1qH+5vy
agLlRQeIXkpHSCDrYuu7bh+3RqaYp9TOUYqQqiCHUIVz++gRW4yz2PwpNrDNVLvs86pKznYGLEDE
rVg5Yld5P6PAm5SvZJBj1I8vJy43clhFJJEn1ckz67lEbuettccG4qeWN8+92RrghoO6/jJZTbyy
arcGh3VO40YC6a/Kn5D5s37uE/PkBmr+3epGeAlVbacaGqW9BzMBZfenUbqbPWV11pV/Pb6S7BjV
o9hEtW9ZN1PrNu/VxDBOYReKXa1OysYygv+yjnBWyVl4d1BVXmzNCv1jUK62ceK9F27NKMFUwdWM
ld1yFSo5ZxBkJUINxgXQlct1VGtLOF7piJNVquERaTvnFSMHBBCz2jm4HbbWfRp3n+5P4NWpk4PK
ojy6HBhGLDGHeqAbgkKwOHlWOP6lFJxtGjzhqaOqfbw/1DWwnXBMokKRBew4ufPiA5vaSGtjzJ1T
b5fG3x4ixEeQOskXLbeUF8Txsg+iTsIXJH6LY4os6zEObfuYell5SDxV+dr3WtQdB1xpV07QdTzg
h7GD+H3SNmvZ0BX4vDo9GduphHMNkz0uP86THT8+1eBpZMNfgnkpkF6u76CbTef2kXMKqQj9CGet
fe4o//87J52+ksssfaI9EPrcfFLGk247b63FjjXQSprbUmesEDqtncaEuRbgCAJ+JSQztOFzHeNe
ECY/i0CtXy24vuN21vj+LcV0XTo1xsFLOs1Vv4OwGX5lmOyVLhaKnPHkRb+93MZjmr8TQedZQUYL
sTycgzdaRcWw2YwWQpobtq4ptjm3hbXhB4tvVHkCAx3krKs3oSaoA8WQCjYtcI61wvB1PsccSLQe
olvk5cAOFvNteeyUxLBPWJoi6+hQG/nStVMZbzrLaA+uh+kkt5r5ooXD+GvW9GreDboe7O5v+1ub
iwcB2FoJxCfTuvwZsdGhK5IlHihxuEa8UuNdGQ3hyijXUA++VvZdoRfrkH6X1+eYRt0QIKB1mjXO
h3QQ7zZFVtXbTIvyQ5g242ehuTlwotJ7HeM5maBx1/CdZ13f6Dz0fFA+4T+Pfzt5M/enfPAZy8Jj
mmJMgjKme9IjEOt6Uev7eni8JM+nS80u3pLGu9vx5Qz3KSqZnjW5pxwg7NaYEZUekC3exp23ljTf
3FRcdRjZ0PGjebco6k3WDMcmD9xTnfZOs8kKE3HPYbL8tlfVU9AESAz3Uw47x0XSK3GRpcCErVmp
Hd2I2rBH0CuktClLfYtfoYCoLCuR0wdwKvM7/Mn+EzJLcbEBDRZ9u7+GV3mgJPswufxJqkQz/HJ2
p1SguUGrh2Spbg/a7Gr7xM7NZBO2hrU1Ebhesxa89XU0dCQDSpI3l6ZJhj4EjdcAqCldfAgCq+qe
2kR8b4Gz/Yd5dOjtS9dJjsQSnYoHROBWbaGchrGFfhqmEZq1HhIiuzyatf8ymHyLvEtGcUYvJ5Js
CPPYVFdOiBIYr63Ih31u9OZbMurKyoV2awblDcPFDuQdKu/lUCYq4kpleoE/qr15dvCWPw48YvcC
nupK4LkxFMkf8ZXqA1f7stTXyo53lqWBHxvYHI1KOCLu7Ta7GmmUlQTp1lA8urHbBnFIhUr+9z9e
CMaA9gt2cqGvTlr5NLmz+exiD/XiAiBdSWvlBF10DXiAsKdJiZDcIKounnSRa5U6sjaR3/UjgkB1
6BwR6q1QZVeV4a9WLYq/gYMiUI4sdY9ph7dWYrnOq/kBsH2kjhWiHd7iidKhxRXNwo78aW7FwenQ
8Q/NedPlnrmbFIYjw9iS0Nj7h0+7I4tJsIuhowOuuZxjKyeN75RCnMq0if/GTsp8VmIt/ZCms/tR
KtatZCo31hS/Gw47jzGkCpZPsU7D5UC0nXKCAvdTj6pIenCG5KCxspJ+yut+uaS8ECStkv6Tuvwy
XkGI/5RdhPGDixaYabRe9TR7XmZs6tTQPxdePcP+42b8cX9K3xONq5EB18n5lA2/RSIS1q0jBnJX
f7TRMh5ATO9nrUs3RtGLXRrrv9NOvBG/n1E7ejW0ee+4yj6lGrUlE88PsxXlSAMH/SHQe833ci9a
WYRbu53iKIowPG/Qn1rsdp6PhWkMBgHXqzU/DULz73ww0m9216vHoPeqjZvX6Fdj+fBWRlm3cq5v
3DBAnmhPSdYyjZBFYpxxDAycXsSpadRyy6lIP7lZ0Dwnhp58K6ws/Hp/QW6M59D/4HxT6GPTLaJj
5naIa1mGOCGphbh3HBZ7lGaS19gd8pVNJ2P6Yun/HGoJbGwQxUpQ/BWnIVX6g1tO+sZLdfvxGMwo
PMN5WVFTX+I6vGIkAMeM4mht8DZmqrubFaX4iEaathIfrtHp1GSlEyroGwyhqd5fBoic4n3e6rk4
xbNSnrDWKf6FQucGm7aqWvBPcboT+E4cKfFjMhXV1VORufMRyaAW8fzOCU9RgusWst7mJgZ9/NUJ
au/t/gLfCJ7AJqSAHCkh999iQ6mhPdSqMgr8jOKDWYBoGIrizRkHX8XYnn6veC3acAWveyuSwduD
r0PuAhpssas65iqoDJ7vU6jBhTZy+1MELOLZiWvzvwxFvQWUMw8KluNyDRrKZB5UFuVEz/WLbSUQ
rYDyHVpdrF1Dt/JdQpZEWaHuSs1/kbTMg9q3xUR9QEn1eR+h//2i5UAScwf7ECqR7avqFu2TQMrn
4A4xbjYDfL77y3nrEKGuiaksEqJUH+R5/uPeH72gLCs3EafKwUuKa1nsIN+vwSJvRQUYbjxWpF4Q
bZzLUdQihX6ZuN4plcY4G7rd5VNDk3OPOvTY7yx6YyvLeOu70KgECyFTQq6/yxE70cdgySs4lwCg
dxgutts8VNY4t7e+C0aUfAij3QhD6XIUaDv5NAPxPg0CBjRd5+RZdfrkNGZV9BcWkMrjaS7XOMwy
jACYzKXYS4h6bVwCDDs5JhreQUKVp+CR+TYUZr8SXW8dObjKVB1UqSi3RDZGVVG7iu0op8qcime7
TPLvDq4Cu154a0PdWituCwiG3Bxwcxa7o0GcGpXmJIC1H9l+F2KAiRfSGhrp5ihcw2S30Lx4zV6u
lZdbyGIhAOEPfYjtV2eEf8OmST7fP08yRC8uJbiFDIEeL3p1V/2KfHYKnLnsk5k783OjeN7ewasZ
j6jCHN7a1MSaDRjY2gG7Wi1eq9xPkEjl2FdEKlG1YWJmY32O4t7ZjVVgPMVK6e5zO3vQZp1aD48e
9gWHFOYEsetyHnmmxKIIFWyH09F5Mbza2VTlsEY1vA6O3C6sFlhKepRUBBbD2EOktLiQ1WeRalq6
GeagL7dTqFfRTmmyVFr0lMYHnGpivFKCXgd8bzbBLjdd5X8PLim/hNxNMrGI1Ve145bSvIdfzf/Z
O6/muJE0Xf+Vjb7HLLzZ2JkLAFU0RZGikb1BUJQIbzMT7tefB5rZs80ig3V6rk9MREdoKCoBpPvM
a3gS18HEmSh49iK8XLybAvfK+cwqvAAofo73UvT+yK9iR9r3GwMZqJ5HVHCMJg/ajhgAQacDsPhk
DHMsphS0uMnY+fiTngtfJHtHr91nuxQanrC1b5+At73aNJS9fjt4cmYTux7T+zv8F5PBbjfL9C54
AqFv35cwOU4ca6+B3gyzFbGo3aL3gAzKyzWVc7l3aT83B6uVw0dMPKzdoE/9FyA3VujWWREQ5Cwj
4QU1/MfF9UkOAyNz8bP05N5VLUSCUhuuwIHX0Kwq78RneGM1kmIQxBPXckwhlfHyAa2pMoTupO0h
gwuJiIG1tDGk8PK+y3gKB/zBt5E25vWsee7VgpXiGUCuvxzweqSOGwJiU6rmFj26q0t/HQo/69qD
FHK9cUrlX6ohd/4qQuv3KBYnGJEWM358p6En3i5StodC8/p4EFr9YcisIn5/ab/GTW7D0IukkILY
HHCVl1+UiqoypmxqD6VjLHd+VuB6OObaZddObOW1Hc+qUaQ3Dm6Fu962p4c6VdP5SJZ54qJ7Y4lv
8HNwUbSXkY85OmhkZ5j1MjrlgeK9q4e4FXTfDaeTX95/4beG2RRTWR7UkF8x6VH+sUBPzdXBqyRV
fRdfNV1DtuD9UV7fA0RZv/GYYCNpHh9lm0Xil52fN9WhbCrhh5AuDfxJ8MgI26aav//1wZAcZyIh
vZAUHH25qtSls6yI0TRYgn4C16p9IBoLzqduHU9swLe+HicDjRAiSIjTR/svAas9dVPQHoKy+2ot
so80H2rg++/zKprbBDpoJMAV2KoJxyDP0W9Kr3VrDOWpDj/ZqWvs5dzMz8W6prFusyTfH+83E/VF
sMCAPkUweJtsaEZ+uQcW1JiRzswqJGEnCqX0fgycXBuilKhcrLIJW9S9MF/IG++qS0wEl/NqFSKq
p0kgXJXh7RQtqCUcUixx6nBd6AHCbdLNNBqm0vm5FKMCKiH74CtyncFlP0zOOd41eCkZRj/YQEYS
rwztfk4uaaX0m/fTVNwoX9EaRb+Nsu3SrtZj0Y6wTbDBTigNVnp/bVY0F9FoKAMPu7I6T+PBsH38
wtBAtONUqvain3qJsxFSbJD95KqWuJ36+d4VlpmeWRMWzBb9miXMwJYNoa4mv7wAeKRPFwqBXyes
5t7twsAZJhX6o97hhNdnOdSfZNq8uDC9+1FPY1LfCuV12cWJmeHDH00MxERUKTeV+82l6eXE2Pj4
mFnud4eOSwsDMWjzHg6RtNXQwvw3hiK+Aa6+KQ8eYys1kotsgnV+0FXh7YIO0oEjdcii9in+4O/s
4NVb0WCxQeQDJzhG0dE8xEJUMJRDWhrje9Gfj3Pl7pJB6ZeL1fmXvbamT77KjDsnSIad2dr2XZqg
jdP5wohQeTYFKgRFej5Wc3mDilcdNUXtYQYqK4LbNbuCvKAu1xX+g+2V1k+EDuyP73+wN3YpDXzK
tpuwOoqX21Hxp4zVTbQuaBLmJtUci7DAKOOlk9hGJ4kddUX19f3h3jhRwa3RF4fxbOAffpRIDpVm
QEnWOeRMdM5mqxrDtvf1vYb744ml8LqY6YFJQ0kNqiIn0CtLA4usdXWGQRzsjvs/9FNkL2Mhm+Au
XVdD7Py2ky36uUGrwg4rvTM9wCsxJDvVYxOBd4pCVVJ6kfRUchegwfMkYKhTSVqNYaecolfx+x/n
jblABBSm/SZAwnV+dAO0Se2NnRyGA4qP8zNNOwuNmhHhPk4uff2QNpgTvz/i65AYI41tR1KwoDNy
TBxdWV9i6Rv9kM6DsUN9CNH8aVzGX8ZM9zuuQUNfVaiHXeSLN10abiL6/ftPsB3KR7toowxx6TFN
tBCO3jmBe7nJ2OkHR3qxZQl972fiY2GXz05TlXsQAKcgMgirvh6T6whOx6bJ+7ozivri0DQ4eB2y
rBqyEBNm8FQc+uZ6leI228ed62jFGd4K+pnXZAkLNfWdJAwWSw5x3UsCmxUMN7tXzJMTjmDaAjgo
Tv4T8bnyom7wI8ffPEuuNbeYizMds8gvq1mbeP3M1Nh616kyyijoKISLXje3HOn435a1uksXT8HT
EkgBWE7e0UdJcC0IzcnTcEmefPFgO/UC6mzeHr0yp/HWHYPxZ2elWP9VcJrvnYyKY9iv7fS1Mqvi
u4cZwno3uVpRcusk5X0DLv3rMtmbcbvvP/TClD/c1O6KqCun4kODr4O2GxTa/GvZucipj2lahaKZ
x19DivFEWKOZcreUNTAc107u4f6LIfSc1f6RQqXlitUN7aAXefKY6Qov2DFbgKkaSVoXkSimEaft
ilpVSOvb+dQFeVfHyF2PD1am5vPN6KwKVZ7xcWAlAIIYchhPwDX4VGG7DtIEooxxYdjXAdVcn1a6
GeXDsN7I2lO/yHM9AO9DI288XUuTnetgPn5WTkkm9gqDTOyu8QJn2loRTOEIY03GXpYYZ9yrqI7U
s4eOZVFYdMp7Ma1RwQNN6OVMMzewGKefWj3SzeIaq4cP+HSX801rFe1wlqiqEpHSi4rLN0EcPyK3
xphB0/DMO8tGIKUAE/uUVWXqQx3Bmau++1O3+KFVGt51VU7oyoA94/2N2RUfAnrY+a5wSuM74Um9
kI8Xroy4xWUb4WGbd5Hhd5i11aNf9PFsjU4dyamprwT6xS0+qNsKk6bUnknseVmB47sLub418XFO
ZvsJZmBdhxru1clVtk6aj3HwSoyAJaz4sRGBsrBTBWbxIJ8qE0PWonExHy61D95cLvke0bAx2RfY
cP4AKO/KjZm16BGT59ehbiX844jCyOJs8Zc+D8F9jCg4O/0UKaJdFqwx4gSTt91Yhkm34BsJDEbe
NYVWfS99r/w5rpMzhgRWqjoRn74RBFMJIFYAvwz347hv2W8gJ91Q+mGA4Rb1QVZcYQ126oR948KD
goHrNVH2JuS7nfl/ul/R1ZyCZbTXA8Wfdkfeu8YVapdx5xnixFH65lAwBCnykP0Ac3w5VGtZ67Kp
Hx987q4PdYvYUlCK5TwN2lMKl2+coJRwyL1oxUHlOpZyQ680E0Tw68E06/6yooUQJ74+7pKmGn94
pQ+Ha3H6x/evijfeD+wMpVr6YChzHw/atdT3Vw63Q6Hr3W2jAfkNKWG1X9IFe9P3x3oNUvIoyPGO
W4GAa+KYme9xR8ha6HjfjQ2ewzY3BkecRngcrms9LBGcKO1mNZw8i3x/TVecaPz2WXNNYwlHLtV7
yRHwbFei0U7M8+uFCxJygw8BTNwI8UcxVI09pViJLbm0+/arI5z5Ei1C95TJ0LYyX97Mm+o/L8+K
2mCQR1H74ntVmqa+Oogi6SPbphPdtnUTdsxv3GUc4u9/8jdei/GIo1GS2vqDR5GAXiKMMVCSO+gJ
V0yfWdmuwD5n9/4oFPbfei800KiPISlB2PFym3TIKy70VIdDRx95iUxcaS4pxdsYtmtF1e4WLnU6
3hPmCx9KM0svpTcXqCK4iaNiZ0hynMCwEe/iwJHzvHdmwzzYzjwWe4Cp3kNj1+YngT6pF+tVJ9bQ
KbCFDQchTRGnoEMHDtfW++TZQ9eghZzTwZlLY9bjVO+TLspx535y077Tw3FSfrnrWy37gdkdVTph
+d2D6S2JGWl6Fyz73vM0vEClwp7bFXogonLW/HknqyT/rsoUP3MlahPv9Bwf03BuxroFwugMd15l
THcNKS5p5qIsa98Msyh4y9K6rrlq5xADddHhxKiqRz/NxfcK8+Nyp1YXbuZY2H5yMdh4l8WSRs0S
SaKUJnRm373r8xlzcFnnkzyki0aBL8G5rAxHngwXXhF4600ZrIN5z0eH6KCVrvw5Z4GpnYks65+W
WuaPaTfgou4O6UBLf64lMVjSe/hQYP4WVt6Wt6Otkk5x2VttG6Hc0txOHQifiJaIqqIyaRwEV1Sn
HTLDXj5pIGF+TIYzndsdTjIht5H6NhMvmftM1e6NaqRW7YPcYQqyYUUrTZt0XSFlHaATbKwy0HcZ
C8o7y6dRovyTasZ6mMtySx4k0szxBIbxKalMfMo9fUVY0q0rca5bSg0x4M32Z+MM+RhWriQZUbld
3XGvqmGno3v10OWu9ciq6s0YmQ7NjOAXl03kWivJMorsLv8txwCZFW0kInp/T2wHxvFO3xxmIU9s
5cPjGqWyZ0MaQTYdhgw774yyyQXZVIHX+Ji2cVYl68cpGfLLLvk3irCb6wvoXxgwTMyx2NbgVZNR
9O10mLDIDIG8ppHey1PQ/zeOMtj9xPrbUfa63jWW9RqUpi8PDb7wV1AThltrq4EU9VLF4JzlX66v
gfCE9kI1D74DqKyXR4y+YmOblbmCSFE41+s0aXWYYz/+l2vLlBZADQCkAB3Cq70cRivTccRyQB1W
fCmxgt1gCzb6zu+vjt+adUfLY+u/0Q3b7ntAyi+H6X1vEKLN1AEF+xlzcOgS15ur1RCi8OsNIYzj
+eBraviut81A1DmbBADsgBpvdq9yv4nKS76C17JVaG9m7dG4ZPZnoyakjVYHYZlwJSNpIltvMRjP
2rV4MpMhExf20AffMS8t8p3hNWsVT1IjGxbJQj7STGpKwmJy6iJOBOhuymNqULvKm9w0kkWPWLo2
pjcpJos3k17KJ1WtybOt+nLPQuxFCLs4X/bZOOF/luZ5UMW+jl5saKq1Je7NRoVzPFVszhTTUHbY
wEI7RdN9HUltOBjwCr+5S0Q1Rx9Xw8m+ynR5yPpAWKGvNBHbbV5ciMw0dyhK1c+NPfj378/p61CK
UUF5E99sIKpjmcKhb6p+HCw2BJZLD9niiSs81jDIc/T5RLTy5gtuBGSaqXQEjrtulcvxHqyzPJBm
usXeJLW/tRH5u0VDOqDEGbRbVnOqOvfWC8KnA3PMd90keF5+1qK0sNhNNHnoKNPMYYLT3IfVtKpP
WuqcMgR7K6IgYaMECP+Z/NY+3ofpUNHG5bbzrc6Zo9lP7HCkzh8pt9aiPm2WLtQsJcJCT/s914f+
US5z+UERQUdmoQf7pB/781Ll+nfKWRq1iKq+wQhgPvdKM/hhY7TzoS/14tZzs/qKvWFc9p1dn5ip
N74ZNaBNHBMiMmICRwGY5Y65r1Y5Hmw1gSSduvKclGy+HNo0O39//b2xKDYULhxghG+J+Y5iS33A
tnAyFU6ORic+U4Soqph0kOqATr3OLbFRr20DbfP3h33jHqDcgygtUoWAWI5B/lngyqWQ03hQOrhF
Z6AU4Ceixopcx9Bwav0Tr/ma3MIaxo/79/EMDu24oifpPuR+ZY+HtBX6D7NwVs46rXUL3Awn+wpz
3OAxt6W4q7p1xRmxOBuX0n/aCg4UOVr0o8I5tZpvpR2Mn1SSi3QHK0J9Htyxu/ZWayjDHuzv5zpL
VLebE7e/nFajvZG5pj0MUiTX0sjkZ+Qrq6fc9QYzNAbts5tTKSDjNep2vzTwKaP3P/PrSJ4zcWuc
IdhIonIsGep7c1bZazkdWi3wdnnQZPSXzVM2r68nc0NzA+DZUOPgaraf/ymzTl0ldav2y0NVj3t6
+x3Ehkl8TqVjXrS0IU681Osliw4VDSZA3UCGEG84Gq6pOge8fXFQ2HVzvcz7Qk86kLFVFRaJ8Qng
wCkYyhtJKGEE+vNbnRLS0XHjJC1LW7SuVx06xKGryFXZXGyXLgRCmBxruTfJiR/7dKp/9SSFfWgj
PvwVPhWS52YzwaEqykJTO5olSp4IGl9PMgoC2xGL8AMQmd89/j99fr8EcEcBXR60aaSmASlrKzme
2rGvv/rLUY762kbV8jILRyuXuH+mam0pyMHSEgvYwATpp8b9FKj67P0F/AaCgpuKXjrIACads+Ll
ZJdan4+Dm8uDUgjqFsTst8bgrvGotfWFT7P9yrWzBuRoMV1Y0jPOez9fvujKcKNx1OWZ0JVzqIIy
+Jh0eXXi6V6f09vDkZcDiPpNCXn5cAHvO3teJg8lOCUA96aDxrCu8Ice/rJkP2QwZpjgeSsDYPLz
cihPm+t18Tp5aAmMQhbWTJlXndSR3o77lxEmw9Ai/g2B3TbYy2GaxjJF2hCf2ySeMdXI5EtDp/Mm
H+cWjYgCbdwkkDu6IiadtbHYaWKaPw3CLc/AuvX/xvc1USAEx8nBjYbKy6cRqSbJZQ2S12zVDnDS
xo+e3w37GX3qE1fuW5sINBRrjK+8qWq+HGoYyP7xEmETCUuG/C0Ree1c7N5fzq9PSpgEAEZpVG7x
3nGXx/SLoU4MLnbq3fk5ab4KLepZ8QAqcdeLVZw4Gk6Nd7RpW+SUMkVuclicSn6GaKNie1HIx3ba
h9lcTokMvAF+YekAyqdexY3wyvtwbMtMdF6gDtBxkE5xMmjVXmbW553oss9JI2ZKH9nsnYnJba7U
7DUHVMiHSJdKnaLdvbE5AfrQUdsUkV8reoo0yQ0Pd7ODoPUTplq1XiGnisKkGk4Z4bxmKRNCAd9G
9XFzSEQG6uXqkUMwttJP5CHReu+hhE6fR0IMZR56g3RpbBX5cu/XDiNraqk/a54/fkaeBOXJ0qKs
FM0d59luIecZQ0Gx/5QP13ZMHu1rFNQQ04LzT4P5mNzV1N5sqZUSops63pVZLYUT9nAAL2urHyOj
MoYz5ECHyBmN9f79Nf/GzsJ/CZoGzsrYVR5LDdioXhvciONBq8ks06S2zsxenkpu3hyFFgKkTvq1
UA5fzoDb1ktpiGQ8ZKgnxNUwtmfOnJQn9u8bawo0NG3aDRsJw+RonnvKdE2y7SenQmjTSotv9jJ4
sUPr50SQ88b7MBIpDLpREOWO5YoTLzUmmwbaYVqxiGqmboylhTbj+3Pz+lLHvH7DhvEfwGrHB+zC
g+t+w6nH8ccpNNtGDHUAxyhrWSMaKfIsX7VTGslvDQqpfcPbosrGjnk5VZISfdEV5KEa6Ke9UEsG
1BQb9Xxepktrqt27odT0E7j51zMHawe9CzAinEvcKS8HBWTXF1CZeoiN873sEGrrzfYr3hD5iYFe
NfI5/BgEFhxvh37+8ZHbLctS1aaD9cMwfktkZ6EeVaMnY1ZCe8irPin3XV151wVSKVeZ0Pr4/Tl9
9aaQe7dCAhBEgAuvugW9RgEVAnl/EH3ph0NprfFgCisqCKhPLJ9Xi5ShzA0mYYEpYsyjd010LVCa
l/YHGUwVZpGeEa2TcQqM8cYLgUdAmgBzFgjFv626/hTfTjQsp0Br8oOnS3cPtezO6/wJc+b04f0v
9xqnQmuQOaN6sHUjEb18uUjGGk+gxC7Sg1mCGorMLPM63KxmZA/aeWmbyOcEp3y+LmW6Xyx/uQmW
fvmMdld+k1vjWO0kJXDcq/vaq3HbUOlPpx2XjYLZejZcdgQyzt9/5lebaVvWdCwB1rCHoS+9fOQS
q8fcTn3tcgGR8IgGldBCt3XzQ2bL6QZHu9yNOr0f/6r1F0c6GOWN9sLQ9GxfDusGE7IkbZrjzus0
qCQNKurypt/pbVadwkW9qupsiBjIRJR1OHshoxxNy5ykczbZq0XcUlSPOVSL27WZycjN1Ok6om2j
Ks6XdUkvE3hFYwS+dq2/inHt7wwxmNqthaaO/VHlaX5R5lrdhbq5uE3s2LUzoYCj9Ral0kALogK9
T4msqu7JMCl18Qvly+RmcgrQAHoNMS8stGUBolgjKAZUQBQO/R8v9aO8rAs9Xruxc69k0BobbmEg
E/MSuysvpZOWt+ngeU1Ujm2C14pbWMNeoKqLgn+7jvGcTr1zCBaxfA6Ipo1Y693kWYzmcmcLYMqR
IUlzhFzwVwsSY0byCPPA7003avpFViN/woYo7CHy8tSpwtFQuYoy062cSJSqPZ8SPcE6J+1j9o31
o7aLetP1KIerxKxSM0qruksiKEHOjPQi5lj7EQYTjjVrDoajnkf/EqfO9AetmMDZp+7U5aS08Lui
SixOcl6uGliNnFLRdePlNNuIN3oR987q3jhJv8rzwF7lGjk2iIKdi3X1F78tO3EODtvV94tRdbhB
CiWbOxtba7EDBJd+1nQFOnHAj4BXKnWlx7pFL4xvPogc6Erm/EiCKWGDQQBGNaGyCyP0Rdv2XM5m
9lTBJMB1CN8U9Ly0FVvPpJbTt6quBZYmgcCNZ5kd7YtVl/7eXIXxtUdaZNpj6Wvd6INWa/sqr6t7
bNLEfskdf18utZ7FE0K0H/nS9ncjF+Zlr3rvwgymYDcqY7gNpqn5RJZs7wNR1LeNnAHVe96nZe0a
Hg/VmM+La44iQniPpQOtBmX3xf6F2BEHjb7Kbx6yY987DwjygHlfuQ/QSdHC1mzUt8Z0s3Wv+ZM/
URjPsy91JosnCudzEJoFB1zcdN4ASVl11ClQ0QYklPnWHC3mkNn4l9YgtHtkKtrYbIRfY2BouSIs
J3P41W8lKvi08rljg5MrrGX7bfWz7Ast2JZfLiEb7aw2SfJQG4vyowiGEQu3tf9GT9V8tHHM+8YH
S0ta86tzbxW53+xKs53Aw1a1VcdgdAo3ynrDPoxrkQZRnpjmmbGkRovMyTA3TNa0JKEtAtraqPLL
4rajwEIIXdq6DDsfvlYvlu7c9Tq92tVI0z/WQbdNe9uWMwyGQfmhW2g9c90CwY8q32+WiwSWHJgf
pQ+PmttXX4Y1kG1MwkeGsmgUPM8sKIofK5lXQ9gvIGiifkgELd21qOeoMObte89SFRcNiDwz8hs/
fcrL3JC7FQPjNCLeGT8ZHCY1Bq3JeJ1qdvPNUf3Q7OFFpfd5vjZ+lIJWDK470MHXQdovB7O2jCnM
wCuZmDcGsxs2QZnJ0HeKZd45WW0dSCWRyxBJWn6YiIxW2MATffHRbsH09PZYfs5m9Cnx6slleUkW
K/KC4N5BWsFZLHvXsQlVJI1KXZSmcAsYVLN5N/gokEeyMuUTfoCOQtEsQ8InHYiJ9oJXCs4CTfbz
jpypkrHRedk9G1Hp5yut6mvh5jVnYoqgQdiqWn20l2SZ4pqXCkIhFmFH/ZL44Vxk07jvyI6y0OkL
v9/NhYN3SQfpJGzLqZt3nrTWPpTTXCDmnPipGfoAtd3dwumInLYUvo00UGaMQJ+Kjm2gOH1DP0D7
KoSsnD5MXVGaYaGAx0TrzAEb6Wvtt7u0tkAdZwVianVWGnYUaK7zI7UL/77nFkg+jGMxPk0soVt7
1VZEkB16oFFiFcN12S2Y59hDPl/rg9cyp9Jy78tulH2MAEhJvdrVquXMHEDNxt7iJepDVyE680EW
C6ByLTG4eQHBd9dBYzRfJ6Nb3bjIu+6b1Exg6NQBkA4YQM6JUOIFAbsGcjQEikRUMWXMpY6suugk
/fzBO9illWQ7yfkcp+aaZpEyAzDxHn5rX0ffAMGrzQ61sG7roLk13O6zusr1O5dj9WBhR9bEkmrp
Nfh6u0bnnlrLZbuYesl5Y/df3WRtL3J2Ow12fBqqUMvaBXuJCpWtCNAY+12ZaXJj+xjBhLrE+1xf
CDuibFoMNpqYrNu2aZmWrOoyGWOcWrkhWDt513elpfbE2aYI2X3OL67v7iM13NU+Nzh7hpBPM/0E
blQMe5VQKr2xVdDZoRsUMo2DKmE/D763tvGgC/FM893lh9rsd5vfKpCAXK3VxHULMPbKVx7dcseR
pRYDxm/9s6LwcD/1lll79pKF/9ss+N8eqVCjj5t1UIq2aZVnH7MC/cz9lOAfdLY0xlpsZibqF3J4
erHvVdA6ERKg0jmHO8Z1lI697u1wvGuG3UBs/31w9PIuV/b0bGjASvYryIwlsnINRIInYdb36dw9
KrNqnyBeFNhdN/DtocCb5b42ue74dqnl7gwnW5qdWbdFHhdGR84X9LZmhTrqWyBfu3m+sfU0X3bU
IRLj3MLnlwy06oczDBoWjkh6FX04Il1hh13boaltrOWN5lqKzo5Ve09iLYKvBVpb39tp7d3YoA3V
7CW0hAfctgBN1R0yEpneT1AhEX/fBbgX7DtrpJxRailo0apYsEFVa51oEQYBloxp3dYfoWcWZrTm
4GxN0S92hI2jJaIJxGAWuZ2FoFblDJaD+FHnfbXMxr4Go1MUtwP4mDLuiQJR9rS1dY5rp08ABLhF
BzoX3v81lBCuNqyeOAq7zujBemS0cqM16aHq5z3nujP5YwPTow8+6giIfpUy0D45lXD6sNOEMYMK
ss0i1Ay3e1aoIX3RhV9ZQGLd6Sp3DD7uLKR23SsdmfUqWLRHozT1G8OqjSm2ZrUkEUoz68Ed1vLe
XEwkLoSywMMGslvNmJZk+lyOg/GwKr38oem5H+ysAdu+UPpD++xSUrXCloSwCgev1JcQeC8uRFk1
Wr9yQDoVp1m+5GGTqD6NcH3tDmBMl3qHf4hvxY1DZhJNymKBW62xBXkVR3Es6jyZodVXVNDGxSy/
NqPR3mvLoNLIqzatyrQ1tB91WgHGqcbEPReJJ37Uhet9W7hkWP9C0Se1KQH0kRocI2FHLEMXolnl
QlCk8kVFlFr7r2wc2vp8ooX2DImkYvEmcjTPhzzAKcJZAgkQAYjrvVZPyw4HBP6NVc+bLvLqFCRA
MDUt/NbaQofd6FqbYKca8psAygHtsyktwXwV87heQn9BvoQSaX01Zpbx1dcWEzXkdXQu9KWXXkQ1
U3todFB3oZBT9VQnE+7KrR7U7dlAJnTnSKFbUVc1XIKJ9IAJTQW+T+dVL9StrUxlRUqU2VdHtpMM
MVvohrBEPvCSTmnx1Kg18+IcaY9vReaPh8EpSmpjK2W90IOM6nxsxgmfgznpnDJMEXL97gurvp0B
8mrhPNNIjISZ9lokPMLzYlk0HMMwBjTOEa/VosIxZzu2fVGYZy52Yj9aD5WPnYIn8b3EST6IuH6T
Qz22bnnbJzZnQCZWKSIdnuD3mfrDw5LVyv9eubl4bptG5pGRIMoImBWATbRUKI2FHqszR3wodz4P
Y+B9M6VX9edZMpGKgp931p1dleJaFP7io6/LzQmWahU/oESg0+DJIIOuBbrso7f4GlCvsXPacMIR
4MFM80IDJVwUd5XCyTS0x6IbmWvdeKDIbv1UCIF0+970UmfnZQu0cAriwSkJk1dl1y0xRP7F2BTG
6HMe61iXGiV6nfvlMs+m7ExPUvmZKqjxwR6G6uNUY1cSTrbXYyiUp+vmPTKfJ5XsHj27GCPfS5zb
ga4pXcPGWU4Aj35XJf5ccf3ns8Ea58KkR3lsldvW47jm7mhdUkpIo3R0FIamMzd8IktiecdInf2Q
+BiGl3Z/1ktA8lVnpPtyXYJInwvjljaFH4mss3aOMFYiOjldFnY+nKU6iqK+TsIbrv0w73vqA7vf
ZYX/fJr/K/3Vfvzng4p//Dd/fmq7ZcjTTB798R8f8qehFe2z/O/t1/7vX3v5S/+46X4193L49Ut+
eOyO/+aLX+Tf/9f48aN8fPGHHStULrfq17Dc/RKqkr8H4Um3v/n/+sP/+PX7X3lYul9//+Oppcy1
/Wtp3jZ//OtHFz///gftgD9VWLZ//18/vH6s+b37x7p9fPX3fz0K+fc/NMMz/gZ6jYLH716rvxkF
T7/+9SPzb1Rrtz7gpivoUcRq2kFm229Zf7Pph2weKiDeNu3UP/5DtOqfP7P/Bv+aqwtpNwob1J3+
+J9XfzFJ/ztp/9Go+mOLXo74+x+/xQP+d9FBpgfnBoqImjEPganHUTXIcqFSN+OMG1ve99o3LXOC
m3xOOZdrkJEXJfqDLoSZ5rFBZaCFttGzCJuhqCL8xrqfXU6QibejQ6qZQR4AhEXHwjf4jWjJzdK7
QDm3n/awBBriQi8Qu3RC3iUUlet+tJ1s9aJGx1AzSkuos3FhLu09mj/fcdXUUfY0p/aHbiEjGTat
JaZdslraHeBv0ruEzkdNjXRcup3Snexn7Xa+w3ED2yEswIH6+1pW3cfcAm3Tgxzpo8kcZ/XPdf9i
2b/4gtStXn5A6owwcdkxiNdQEX1Z1xqY2HztK+OhwuiOM1yhhVnb44kS7cu23DZNlE0BI4JMpK0J
OuPlKJzOcuOMGA91Y4sdiFRamoSye42K484aqTr8aQn/a528eCvr1WvxKijgUZTD4wX9mJcDKrNu
gKg4y4Ord8sB0erxGw68mrUvDHd5LpEHKCPTQI0ASkzGLBveRP3S6noA1i1G3+Bqi7CwG/upbnT5
K9G3o9UJynbj5E2yDtOlte/tnPpcZHaAfJVHUQhWIXoCu7zDvq5ZpkHsVB24KkIyqGxjmH+LixT+
tMooo9bhhjZVqRthiKCPbWuTvdITeFvBqozYtcljzMTr70A7zKTwRVvA6VHWo5O7w7NNWaGPCpvr
j7so4ah9/wO+mjAXZRWO299Kv9tHfPn9plkYILvd+UGmzTO5EhxNvs1qBudamfwLMff/z94/toL6
f/7P+fbq6D1Tjz9/Vf+HuvNajhvLtu2vnA+4qIA3jxcmk6RoRImUKL0gSg7Y8H4D+Po7wHZKkId5
dN9OtYmOqC7B5MY2a805Zj02P3+ff7d/5p/Tr639xQ4CESGtN74dRLD/nn75W4SrkNmEFwbFAJqM
f8+/mv2XhS2Y3AlE4ZtMly7FP6dfzfrL5ZSE+3DzID5D3f91d/+D2Xc3SOh2ww6GE4h2mwu9mHzt
hq4TmogxnEvtc9zpq88WV4QMntlPWfJ/ezevfNPPc/lvU9Xz5XCM4j1hRdrq46djcnOt12WuD2EX
mzjBPMsdIty+8mtS0uJfOelLpM4UrsDIOOmPelya6qLpDO1SzZHysOkVmBIEqpUvnF+LC1HFygey
XNhVZNpi3lNs1Dl1UA3Ig4xHPlJM6o7s6NRDEbeuzqFLEHCYVFfUrvSH1Cqp4M4DJT1vomECUe5y
WXAuBDZ++DFcLKelbrykiY+SpfH8JZ7yewkhM/cNb8ru3349z8ru/etBAsogAVDIj7Kb8pQ4njUQ
Urwer2i/Vl3ZPNrStrTIVjgZ6K1LxpA9Tw7lv0r5yv8yk4NuFjHGuWqgJpNnKdWRNeMVOLNKDih5
m1Xo9XXymDWlG3i5ED31M9Et/lqtmm9bbU4FHDQBTrsViJ5W29qPnhpTdhhHz76SbbZcFm3GeXSo
7IuZWgKRFnbmvsP721zIxVCuYSyNJCav/EmO1IuKLD0tuYdCmT9lFUl6sVC7M4vRs+5396boZyNM
2Wxkm9v5dCCta8fG0/Z6go3JHKWLpfmWmzCpKwmpBz610ebaanvlqEl7o25b/jqifkxLNdAFlptK
m2mpStU60htJsFxRElRz9ZOSl8mxxMJzZo3eqUyIumQOQGXCF4asgC7UrvlUJGAFcp2iZFWxLHHT
MX5/70mAIfHpcfdsrifhGzOFepC8OOhXzzoWtGPPNMG2L2z34tic6JuykiAFPvvTFzcU1grWP6Fh
NAxs0pXYCCqtPxdcvM1qr1wGWRY2BhdYyK7LmmVt6xZ5NoQQijD/Wt1MyFKnhUWCU6ofjPmCro0d
8d5wr65JfEVbSg8sOMUIO+JzJoQdzHF7+6CiNlAbgi4EmPvIAYtILkev6z4szKW9pqfZXCZGrcsg
tSQ4sFSW99hNLT2qSo5amb5eLXi/CLjtqjtHH47G5K4ViWUkpOJwr+IbOXZoUN7+/E/bos83qYOk
QYlk0wknyfr0p5mH1tG7WCUiUdok7HriZtWqq8GW6tXo3m2hX/8YlH+0aL95FDo5Qt3hzx7G7ud/
cWbq/wuv84+/B84p/wuOT5t8579fwv9vlYyiKE4OUNs/8a8FXP+LtjG/Dgs47Fh0GP9ZwI2/Nt0d
0imYvigXtq/gnwcozf2LNZ81nTlqE5Zt3/u/FnD3LyAzbAjoDBPwh/j4T45PLyYWBjQUApO1kr0A
H9ruS1vLqRp7/PdhbagUS1XxOfGMIlqa+nvtDd9c4d6P7aJdpHreXPXTiHnNVIT/2xt7ZWHfMbl4
L5DWTLy8NpRHdux71J5ZTJwgpGuGI97id8Q/XLlV+RMOwcOs9IDwFHQIFLUhH9XXuIzl8cz199/O
dn22SYiPqHuR5rrtc37TW3iU/rR+bE2E/+AUwg1/GTRm3t41JXkfODhW1gYD013uL6imEe64rcKi
0OfyQFVM8Qf6M5aftInXhC7raGi3Y+HTKekuCvoR/8xr+6NP739Yq/jf+9k5/Er//Xd3W3fy7+X3
bTO/3L8+O0PjI0GewwcCjo7yw7+/OvMvsCxoXl1d58OiMPefj45KBw1LZnqEe0SRPv9D//zoLOcv
9tnbVprxsWnO3T/56E5HG+s3hRG2HdueGbCktge1xrbWU4Kt11BH1fvdVrTmvV1bmNkUvZkhBJdD
ed3OnjyzQJyu3dtlMZ8A4ES4iZSPNeJ0kK+Gs5C+RUvOLJTqsQEge0zph1/+9iu88i0/20r+s0X4
x2Wekce8RuADe9m2BxedHOTEIjCzHD9rval8tBalu6sF1Xgfk6v+YAzSSYJWHUifSMvB/EiFsqeB
0/YlSJ5UHcSRMg0NAKPHvuVrYIn7qKMd9119fkN2VyxAlOd50INebPqkshLx1oQutRsS8NYhxJZf
r1HZ13jKHDChD3nX0t4zC9qTAf0uDW6omtfU8OcRfYnjFTQjJiPR4luSpMcfKnAJEVK9IXPYErX2
d5au2QNB2boZ1MSRJu9kX8mPKdlfbQTNSv00uKIe2CwyR7HFBe/hl/jAaNLaFrH3lKDzj0aRSQ0U
icxoNJaU7t/Xi1GUx9XNU+diReNmBx5t26uudwjBQo/e0++f0LMFmiiSy4UKSh3RO+xulSVJ+ygr
rJoueDIkZvB/NpNIiY7Wxvvdmu+rXNi6X7Ybl2+d29xHL8KbEqBRMjQlArft27/86WHw+YffbLx8
HiqZh5TjTsfXpC61oQnFCDFFG9EYI0CBB9aGrVnlAdFvzpmR9qy12400PiAwGgik+Fz331Hq1hCS
SAUKC1QmbI0z2MTXToeGJ7KMhrpKouttNKwmFbdpUDZLcS7S4zDGNt1kwxRILCgVmmGVL9mTZY3p
NzaTTuar9ijlxYZ7/pUv7iAOSrsUh05xqfirzaR/mHq3236qxPGrvMc6uc6yu0ymsosDqcWESypx
VhsUCZUWgx0tPXDJNBp9mrqbv99rm8o3tFr51E99M/taibEibNuBxNSyzarAcpYxpleUiK9Q+bJz
6eyv/FRbMgRwPP4baddWPDtZ77QaabajhXDX1gjDVHIUxawcdLUcLgS90DPHhl1r4HlsePhayevi
GLPVaU8vCGF1tAo10cIkNpxvZa1kYWoZdaB4jbztO4F9HzR7Hrko1h6g6iYprb6yjVxSET8l8PNC
J7e6R5BakuVYszsiglRVFkeEcO2TEa8OPeOyVg/S5Z+i9HzO8PWcP3Q62DaKJlhtAs4c1v/dK4N/
5SbVGsOlqmo3C/ukJ4OhKorSH+eJAB10avF7hEATxxKhrhiCV8QvESI5vtPS7Ms5rNK5bDahQ24F
yMPYWNT1SMs6adI29iv6dJzjmmlTrJtIbyaSt+lCGp1+VwpOdvRU+5GqNHiac3EW29S/ezhiNNkD
IaEl0WKv4LXJltXMrrBopun6zRCrSJgski7XvFLPzBK7vd42FEiRoRrM+RsjEb7706GQcxvdOK+o
EhRVGcM0n9fYX8E1ZoHV9/T9RmWWP6zUaL62qxDvEORKvLpGlf+Zq+75ToCsUI+mtQGudr/rwwDr
tp2hJJHTam2U9HiZQJtsc6YLtWIidT0Y6KeeW4a3sX76stlnbsUHSnAA0PYG/YEuMWLZIY3MaaHX
MJRQuQ/Z0DS3RqzQP1YzmeehhZouqMGd9MGUp17nD7llXqN5QIU46qOShzD6qcGQnO4sfufVkxPk
qEPvjKGCGFJt2mV/VKo8vsZyq3dU9mNThGVuJJ+nFpqbn+IbfmeIBEGAG+fUd2piRu6gfkztoehZ
tTDfGuKzlTINIatYMxI3VPh56OXFyGTqKejkZ7bzn0inrepLU1EQzRSro4r7bBnFhYZUbY5kkXBc
TjRBFSzLyruysehNM6Oux96rsOXbI3nAftqMaxP94YoEi3OL3uUHRh0O7uh0qA1o1GKvSwukJZOH
4KDNLtpVE+9QaMUHNUdA+v9zPSqUG+TZpu91ej1yytl2Qt6IKG4lB6dz0UFDh1WCidjOCA6Z1Z4Z
TC8+XIyCsBfoslHxw624m1eXWU+wmtRFZJhzyeeaaselTxcySHL58PbD7Y6KfC7btagqbodYmET7
/WOJ97PO2YdEmpzl9TwI4ziaGTi4fByHz403qWMoFGu+zpCvfFxTmwyJgS614otp1H+duZttmjj5
iribjTDPbn0jMu2F60Nqx43eNUXEt6oNl4WnL7cowYTfWVN+3SRKHdRZvv4AuTYEwur6R/AjbrQO
tgiNRUuu6060xwoi5pmf5Jl8sb+zLU+QIYe3lVP16ShQNAuuaW7lkQHqOz/2ea3du9rCnk8skGpQ
WS9QVFpcLlUgWxGvQaMV5dctHTD2IWKudhAvMZhH3VKcLGinSbxXUwhPF45VQ3FrCwX7SoHCtzu+
/VJfGU38vDZQMspc2/np9M7juaX4K4UX5spiXzSOaN/xDasfVKU9lzj+chnA4Ii7AcA+MwTbxd21
7KG3dXVOlLDQ+/4RdXN1kZlJ+feSCO3WNYfka2qv9mVTjuth6nX3G5xE8wzD5MU2iHvgfMgg2jrc
tJBPn3d1zHlKbJuwXlZccZgBAz+ATciOFqAg6a/J1qZ9+xXvSs/PXxEPTXyP+hxg4O7miEw12lxp
ShKNRNpYxwFIXxYWqkkaX+WK8rEyyuEuiYtiDAtLGaE8Ni0aJWyyXlBX5az70qOlHeLuqY1QFkt7
WFDYVUFjCOcxW8eVg0OjZo9TRT/5cObut13ObmzjSdjcDwA8bCrnp2+sRtKwzThOWA90G3yxIsgN
bKiz0pexnUHD7hoHgFbl0EGmFRTDMUXLixSdu/nem4lSHhxVGp2P3Fqfztzec1N3d3tszpie+EPp
fu0T180mWUTXoD5kfVzjK9l1ixLmTSzvZCwhDmMjct+jx7eacFKl8g7GFSridjXy7ghnK9P9VCoi
g+zm9ddzNgGlsqa27EKrp8+LbyFVgDEOXXOL64ReiMyr7qcyEyeE3s6o53DQyRAJaC4j3YWIhT2/
95pqfDSSbp5DwmlT+tEp4aAs6f30RSZiTm/EanNIwM+d38aQXh9GcF3f8ZwXv7xGBRrdso9Hzdzo
JprUBi3ZoVBhqfs9hGEW3MRy7xbNWz/GqAN+VgY3BhmSpGMU+MrAeJlAf/hlIlrbpxlWMd8Yontv
5kP8Zc2c6UOftakdVKs1XfSYj2t6Lkn5RTSK/SPHe/BTs6pYJSsTQaLvrCC50r5ASrH0FUubkxiD
8OOuLBjMg0t/21AyQzk6aG+fEpGbH2zzvNP1lS93wynBUNtKPNaekJckUF2plqB4tdT+RsSGElgK
/XTMuNXlYkv9j3etnL3x99J8RLvAzLgb+NjniCddSoXQFKv72MmFWmUjhkO6ePph7cyJbfziGAeO
oP13cLLjIdVa68zS8mLnyE0wYbK3IPqEs/b2Vn47trGbMTPF7pSQMoJ5KJqy89G+WJf6bCAvXLwf
8yJSDEAWdFNoZmfewYuyFVffFlo2Aixuxt7V6lZruYGsyI+WJU4YDTtFjGj4+2DVR0wwy6WhiLPZ
IcYraxKmQqD0yHy2oMvdfGl1CjF+uFLCNPEwOunm5OTwR6uWBMVuLTgycbTa/A+ykNOFlpU2FFXV
7B5IDQJn7aKftRE3q8q73M1S4n1rtmhhabuzGamrMB9wiGNJGtZZ/VbnJLFCWlr6/sJaYya11eyY
A4w0U9OgI50Wsq6SIidN4ZcHMdG5H/KW2F9AOh7yoLZ0eywjhVpykCsJWA1ROhNz36Za/6BZFJx8
0P0AoRKlf0REb8KLHUpo2132vs9FrPqJS9/ZB/BRaMemq+P7op6a9Ogo6/rDYvYsCDOU+a05guUb
C2PJIi2fUyMctYydtBwKmAUyzvSGDLG1uNGkyrrmirwdA/Z1LpLdFRcLrfN19a4mQhu+do6lKL5R
murXWLoYuhA9Ifhv01p+gwmI2HxeOvfDslTIZrHvr7xCuxk/rDi5WuQudfuhzsWAE6ftxdfGhjTP
EbWRlT8atrghTcyl8Q4TifZuI6y7mjp7FsBwWbswmXXN8Cmgw7qigz87vl4rigjawdaAy0yxqcAd
MYprt+6w2+WWozyJWKQ/WstBr7nFF97msKOerEnSiEvVevipTnNp+qM9Nxd0wyzE825aBcTqle+X
dLAfm7H23nfm2H7sFUd+WjwDc5w5xDIJsjSHWMvKb7q+1BWZBWWjJJ8XTYffn02Klwe9NSgopSl1
Ua4UdfeZ9By7P4hBs61g8FalR/5euQ+QauetlQ50wMQQA1J3ZdcVirpWj02ZefmVbS+qepHVZXaX
Y8JAUJpW2qWJpQdbUL7VKtGZJSN9p3/XyN//Yyn8XRb1ct5EsYHrGbUXO1MQAacziCuobGle5YTL
lKURK6PtL2O93FopRjEVF9eZE9HLrxcxAlPG5q6gKLiXhJZpjcZaAUc5lo3NnGGs7y2W2/te07oz
k+PLR1O3QxcMKerzG2Pp9NHKqcitWuRMT3nnfoJ8lN+6UtEC7D3tkfrcOcT7y0ejvUD5ceug6Vtp
6/R62mSMsBZ6wKQNGaNu2VVX1datLiv7nJjttc0y6xx7RsBGYKf3SX26SJS8tjIPR0sX8xkWnnUD
TJqwsmzRIkcM5uNqJn1+rKSQ79jV9vcyR1J/ZvP6ygqAFYaXiyZpU3buFkGjNsFsw3IOXX1evIu+
0+Qa6bnSU7RJhymOkIxVRlQiqDkHhH3t0s92WLKFgA7uaQ5uV2glAVVxmIL+vsIxPx56an+XcztV
V2u5oPJW5vzMeWirWO+2k7jnqR8Au0VKtT8PKV0vrXouGFKzbshjSg+BhW+Fqu57+AlnrCmdfVdO
oxdo3iD+/HTCeOZZuQFu4nll/G2119HSdHVeK2ECiOq76AbJQZHAGbfObBDW8EW+vD05EKD28oHp
TKHo5ezlGnRFT8e0ri6lyNc2DuvEzsVB61b1b/xuIHHHbu2Wi8lbZpfYrCJBFwRqTjtoKai/e3B+
WKCAx1K4yxckkos+1n+jQXH6ILXxzB9cdZvAK0WwBubLmpRBIXVDEK6+pu+duMu+VePEOaGjRHpT
GCxT9FiH5Emw268jaSYduTdydrpD7bX2k+ro0Mx0mDyNL9Vs8/qzSb4p2aXPfgIK6jPdaxK+mAE9
I1Dwiy6+bMhp8JesTN5NDhWZiHQNyqyeiIcrrTXQ8fRjUjAzy0y9WPAog0srJXU6Qbnne9UDCI8m
ocuvsrJd+mfo6gPJ4w88UMp6h4S6/tvBrdMfbH3USsLN8P74AggrlF14WrHfEr5Rb2Y6+bimS3tX
EQKw3YEbZ4GJSngE2qIrD8CbmsSHQY/CE+I/BF8ERgpeU32oMQEtJSbledVNv1vQteF36GyiuPFQ
/qzlZH1A8Jb9YiOLS4GAlQQfZqYOWSjTuPnlEoHpYGAuSHEBgy8/2oPIlWiemwV5ca+ZOJ/THGph
OaSp4aP7Epg3etkl1w1G6Psy9poRStLYX0hqhJQqKBVyHCS8oTiuxEb89IQGbF3FpvC5omVC+dIk
g8qv2V1c4VzSyYzUjWZDCoBaopqB5PbzXLTyOzNPZiI6K/oxKNO5uTQa9iwcrJaOHiA7jc7Xkeb+
YNYZGUtmNcsjCdNlcWcs4Lgjeoh2EoKf4E/BIEQkM/2fVbskUaC3gyFOYh3XWb1K3/TqHOP+kFBt
pf3oWgFMep7ZStrpqyyLEtu5I3LydkhifZqFAl2NzHPcTxNbcMx2poHJXFMr834yunW+sKUyfxMJ
aqzQJWTku5rO1vfE42vyG1PxfrE5s5wrNweVcIRz6IiLYlGt9kpQ5tngBcC7jRXhIIWIMru2dD2d
AO1vO/2uiidwo6u5fJn0fn7XWGolblJh6GNQp2b2eXCRKCNXb7DyA8JAi2jPtPk88ErjBUnR1nCA
JmGuoQOGR/OBRK5JNC+TErVWtxihGXcqz0WO/BDQ7qyh0duaYgVWEkviyYt0siC5V9UDd1JgoMY5
WAQahjXjUlMHU7zrMirnh4aKzZ8fOFC9abQkONJjNNgz5ZfM64qC5MpQdBXlkXbYHKINfdbEN9QF
SmlSp8e87s8tt6/NgohqOWC51PGQ0Z7OggkJp7O7bKUpdlB061LHInbAnI/1UNPZs2gWOK0936sl
uCffrCnUvz0Rv7K1QOmH4mwrcbLD2N2AM6jZoPQYNythEYc31dpNEq+mL7z0TO7Xy2WVQx1SSNZU
jpN4i04fFVhGnziz6YYeqAcOHhNAC03I5Idird3RaiwDKEJindlHvHw+dqEa8FcaQBhM9nKfuu1r
Ux0dsNVuvF6yNCyUDub6fnXVc1Chl0s4l9q2ThimUG/s23YLKT+gQChY6ata3+R2MsMAoNqDfDG/
c0reKBtve3zqs+LMavrKQ5IXAHgTF8zGnt2VgTPRJVrWkTHt2VK7Veue80Bqup9WXuiZk/nOFbad
yNGwskP0QBVZm6rk9GckdDdRR3PwQmUokulLswg1HKcBwryXFsNPp8NEdSR6zF5JEytkyLYilhH3
TYa8uzZKF+DYwkQOGtnsL/O06s6cO155GdQ8sRPQQIX76+5ehlPXzCPYz0KZZ/JG1/L1oiqUITS9
9lx/7ZUhbZJlDZQTNhnLyW5Ip9mWI7qaceh0Qvq6Qu4SnHScP61UbsnkniL+xmCcGdIv5wwNjwSO
PJXEb4Scu092MexiXRTTw4IN4eJYujr17GIpNc7TijkH8GrqS9q9GrOsPqj3TqcSoPKn0wYtLvYw
OqfmLV5v+xF+2zDSLCi1uVHjEHw65GaKKV9UfJis6DQK79++1itvmUY4TgIktpsfcfe8HWU/085r
N8Q13/aHdPZagBdM1tlBM+eCp07VT9YQt2c2xa9cl/IycxWxfswdqB9PnrFJLLOdF91F457Bf7HV
7FfN0aeiCgRdARop/K5BrH9+2GMdgkz23B5HaLY7N89Eldm4UgWLpqW5R4fcqoC9VlVHsOeGM2qJ
V+YsnpBiG1tWgGF7+E8Fnqdv+FCijMJ65FaQHzsFSms0gWv8sSyDeWlYWFrhBXSKiN7+YV/5Ujfj
BAGxnDu2CsrpC3byKdUQYKRRsrjJxwpp+yXVffVGKXrvzKVe+S05prPObQw78HK7S+Wum6N/Qq2j
rUutXRtmo0Rx4XKOLCkkV1Gp5k5kZv2fJWtusyXeF5UUAeq5NArU3XfSQvfAVUibVusN55ejtvVn
1XWzSy2ezrGqtuF4eoI8vdTuEQ1JnoDU6ZmKhLN9UJQZ/AML8dWZz2L7c/bXMbG68D6pirNtOP3V
KFOOupoteZRVaXUNP6u/q+h4XSvVirgNkdnh7VGy44b94x3aiPvUzWdkAcY6veDISSsjsQ1SwtTC
J6izkiQtv2WhaSJnNZvbWHTyY+ulHoH3OEPvc6qGn2mukVRF4yfxLYXEkwPWSSNFMIYd2S9JXg8B
MWWX+PFp3759x8/69/0rwrkAfIDYXzTZu5mDIw9UFFfB7Tl1okJemhSPqQTdcddSZ6M5G4+TCGKc
10OE3z/9NTolsXBKV1aZP3lFlR/hKzlPKgKeIRzqTFL2bWvnK14S+h2QseKPGP3TryokiPsZrRDh
YXlVygMioemxXFFhhzgrXeGj4y/JMRHeovuNPlBIePtZX37DlIgQe27j3GFI7Aa45pQGZ6FUROas
A7DQS/d2dvO/SVXUH96+0is7D4Q8G7cdXiN61v3+KhsXp3QIg4gMCsYHWfbaITcm9/3gZsYttez1
PfRe+WHkyHRr1shYckvExJ6mzRI4uVZFaVYR1TDEDs2ct+/t5fRCqRNBImYx3BZovk6H6Arx0GuE
4AfXuurYpeV68Jq19rspW+9gX6yXwlrP4SV3XpHnD8MkUYQepMf2DzHk6VVdMS3Z3HhKqE2LadEM
yPUboRYrwX6VnFU/r7TWDAwTB+qh2CzDDxb07B+6OrbeTTzhHQo6T1JCgS1kFj5yNufJ1QxRHsvR
Trzj2+/o5baFwxU8w62ICWxwX1hEopUkJH6mUe9Q3TBBb0DqaOeCkNwpFu6VZZDJrlWj0Udm5WW3
nA29n2/fwitTJLdAXREtNv9+HmG/7Vo2fmXuagmazTUtsWYr00/LcNfPb1/llQkSoySqVGwYm31p
N1+1C0ilYcXrXSdr0fokvygRrmwROs44KGwcOO2/fcWXn8Ymcdv8syweKEH2PNNyafS6JdQ7Usel
Tjg5N8WDtTrtDQrp+KDUqfY+RR2EybDpLj0Kbh0xoZZKyzh3uo8yTdTrAbfVUWj0sd6+txc/O0B3
yplIJGlm4rrYFXLbbFSntrOtyF17SkfwkuuntVq6JFJ7o9WO9dy6hHgPZvJrVkwZh3ppo195+yZe
fJ/cBFJhnZQMPk8Ou6dfypIMSlkSRxzVcyWRwZXrJXJqxDqDEvslWQRXSQZu++2LPjvlTpYBjoN0
EfkysXsA2N4NhEFPpELESRyNPZRBvydbrD2wb61gK8L7qSOvAlR4SIrY+KDncfoTtWX/negL+U32
cUO1zXDbX8u8tkzvhuJBjnFdCl4kNsd/67XaqGjbyAT356GQvxyJRJ75vujcA6DN6V5OZnfPJlYg
FQcphF2vRNkc2MzRRxeMUElasjF/s3B7q1E/JNr7YlILIF+qTNbLycwcPTCTBep6bhNeaHCf6Xt2
ypN1RdCNYV+8/bpe+Y08EgdoOFMLZUu6/41MZWobo+uiDYQeVkvZ3Q22kRygP7zj/JYeOFHji3/7
oi9mBDYy1J41g/9o2+qyGxj9bC1tDRAROF9/UVM13jh0DrqSt6/zsq2y7ZgwVHJW5F+sYacXGqXd
NI228nTwEW5GFtWNKZYczawzI+yybZh5ZBh6aYehwBrngLqe9untm3jtDbMBpr7PF8AkuHtYJGIG
IUcmRC1NFRR8oFwxH8hgXnojyiEoXSApTs+5+18cMfjy8JUDUeL9GvQPTp9cQyeEaHPuo7nqjctq
xYxSqoq4JDa2iFLsC8el6//uAIGdYQW/fNxNV4Zggy4kLrb98pgqLSZrsNUR8m/vi043KcjHpTX8
BUzjumUpZUGnZYp5Zvv3Yv7ngbcBxYTMX5jxTh+4A2noAOVEiq11+e2MXe84Gbl6OQ1krssyG7+9
/bO+VEtuF2T/wevFyMcOZHdBU4mHchU9ESSAr8IuK60wLkkz3EQT7i8HnlAI/60EJ6EZbR8UzrDc
tpIoP1/onTqeGesvbTnb/UC8prBpoz+ydy+gVpx0Zk2BMrqA9RVY6DujDVAij0loZIQP+ikgFdzO
W9RIJNONNmFVpakHRMuRwYg7uX+ndjUYabc1jDzCo9JLzMfovthSkxvnM3NqzbErJN1sXVnTn2uB
nugKsXd2J9kpflVMpP5ssXWF2lPREaiXUM0N21llOwyJz1yv+3HNvigjSgxfCmeaQjJy+sdcl4sD
jUPlpopR2HfQI+MHho3xZBhzPviWbNNPqpLPQJt6nOi0BzTodTOxhpd9jcTw2CRt+oTjYotEK5cl
hG4ZX3irauRIdNFrRlgyjDi02qKef8QdNcJIIuU96vQmKkG8iEbXL8tbTzx0Xi+OTiFaLaiETOuL
WBhLe8nuODkAR51LYjnq7LGSGvV/TECrcYGrAHHQZAytfsyn0bmgoau6KEjK5dfidV0bma1APvf2
INzG2Olah+eLIwATOLVBNDunY7BJ6CZJ0dRRpyzTBaIlJ1DNbL2wqNafWVepDby8GBU+CvUcP2mI
7U3SLXQzMJd6GeWcGYenaWOBFm6laTQXNq2cIhXnG0fUGG/QLOYv7I4M/WPVg5Q8sDVSv2dWP0/o
HYtaDeADd78Aq5HF5KrKuhB8kwyPOQVV57LbtIlXpCfO+jWwnBIxeZdhsUR5Pj0AZKu1sLMX2wwz
dVVZKIe8+pgVqpEGTYtCCVgZx9JwQpH3CHeYiMNNge++7xok79EMFaUMYwQ/XdiqBjad0cG9M419
MwaQgFDfewCfe5/mHgIoU46WdW11addecOD17uYqb3/Anlxn1PhjrhIXqcp7bVlUB7CjnoCzG0zk
hxYY8Y81M4EaOUlaX9PnTFD3kcPWXjntCqmYePqqDmbGnQVCtay/5sqAymwc7BofUZmOdmBJ27nw
6j6ZDvlMJ5o5x0rY1qbaFFSoDM2go98qYb5yUgptCN3GAVIMi9u6tg7F4UpWF0BNYbti/NF+CCdt
yyczmQwrnAeVsjDlZPXSnuwRUc9sZcDtbJpBMBFT5QfbmUaPLAItb6ZicD/LgUoVf6YmzFvT5NcN
TFQ4o6+Y1hLfL0lL6KEccojpaByGL+jvzYkejiF+9nreuh/nPB7mY7pkvY2UR4KlKMbOxFtFH8y6
agwZe0GRcEcH4vliYIwJHLwHhnaf33XTIO+hJGhYl2PsDeGQAdEhkLQxDz2UyylctF6RhFon+afZ
SIR5RKrQWKGt2EvokMluBuwBexmosTl1gZ5TnSPtyKZu7pHHvvqLuvTZsY/LiUApwqLZOvKXdew8
WlFHr8nxBrNTH/OwFGb3i55j5h6wYbZdUBeW9bfIZ2+m8q3R4oxTY70lVnr90Leq+tQh4ugDc0oy
Qqp1TzxZSp0loTX3/QPhrJiLtHzkpvqYXlOA5225Rd6SfLNxTyQ+MMySAkw/JT8SZ8o8WlXIr/wa
K5Xnm7Y21Pd9An/p3hjtVScRdkJLPQDJD7NCLk9As62Ht6edV2aCzeCCvQVZDHts/XTaMdqOlUDv
CQXSbPlBkuN9ucTVDxfD3T01hHMao1f2Mlspb2sSsrdnsT29XGJtGRWpMUZVrOeJT5eDs9ystDn1
h3yMENW0B/yeBYwnHN1vP+or2xmKNR6qSLJQ6Ght9/bb4XXRh1ll3JTRWlUpha4U3De6gIuq1VEe
DbP+VGTGemYtf+X9ck6mCs2ts53ZA/CtlnPI1JK1qbgluru6saIcBeXBpdzzKW2ldfzjh+R67MOx
WmzhT7vfcySjdawSlpGqStZjYxuceexljIysHy6deLIp7pXntDevbaAMkEKIX+jgIf3Zbc4VTe1U
Y6BCpAzK4ETs7eSvxWwxqTm5BHKcwGW8WoiuQ2JuTEPx6Dpp1V6g+7Kf+tyU5/JkXnvrnBTAiW8S
XA71pz91T8ZatdiiixzFSz+1a4/iA/VvOIB+j0hMOPcVvbJ4byUkfOI0L2mZ7YZ13k+VkjnmGOlN
nX1oWwQRiG+8axQ34swP/LKaS2dua7PTbGDbTRLW6bOJJnWkMWYy4vhqXKBKKC4b/r9hzDaeTKNy
iEgrVQ7DkGn0I5IiNAoNAWVvyYATaQ7jtbIJhLZ1afgteVWhvXTlQdUHyw3fHouvnNkIT2QLa9m6
Qx/m2V/x2xc3gnyzrNGcorTvi0/46JI7PHrLg9mI1fEVmcgvLRbyKFUM66NHE5Roy3g498JeFlAs
l/f0LIOmB7YfDFj4PRvo/4QyqcgJAhvspHwoE2QJUYHGkxSAnBT2FKiETcZvpqm4tvPycTRW7XPC
srmZpMvmViLY/p41Qr0CnSwdlP4Fxala1tNnFNHxRxNi9pnJ+ZUZCwk7JwGk7BSA9oWwmkSIyoas
GtXe/P84O68dSZEoDT8REt7cQiZZvqu9uUFdbfCeAIKn34/avZgkS4l61RrNSC1NJBBx4pjfOPcC
JCuujul4rzZVc8zA9N8tS17uZIdrOblJRGkNUw1RZ1sMlTZnB1WlsnMHhlmOm/UH5NW7L3UTG7st
t/VMXKxDk5+CHq8xqvvzfQxuAolfZ4V21cgUh9nsVt87ZGmf3H4ywdk6srsp22YIi8Rsm3BN0B8i
Lar+H++YaTA4JmKmyzjt/Gd4JSUuPkPi2HpAG8xJ1e67JekOdCizh6pffmvc3Du5/mV4orhjvE5r
i+4J3b3zNQFpeF5csGZaZcVtIRL5kkJXdgOqveRYJJGxI/f6RoCmriXsQhumi4hV5PmKGBPaolQX
rvk5LbQD0kjmKUkwDj3wSpNnDZmzldirA9GrByulI2Ym2lNLp/mHkgvtzz8HBggalNzciCuLeRsY
6CKUUSvH6ejGSQKNjBBhoNN4o0wuAK0emYCqUsfHLEd3G50ERNSZG3+//iMuee4wTUlFVLIBxmto
9p2/E88bu14q1nQUmtFrx2YB4B/oZeXdS8/OJ+hRCj/EheesUDp33ft2kbL0a+ma79GZ06WvD/EY
+WrXdd8je26LI4LoyrwK7HXfpRJBjLfHvMPURRTTzYjfWk6tm+h7Mh6XcwxiLGM9bMTXwcCFJM9I
IyKNx3Y6QjgqmfIv/U3pMpwjv0JiOZXaTIjtstucruWxVlLNALsIFt+HL0WvU0VOAyee+tbpmxKx
Yhy21NFobq6/78swbIN1WCeQa1hBluf8dTfDjJ5HKXCNIHdnxFNAkq9qoG3AZj/AFJifkTdSb/Gp
QShwzLqdc/7m8rQG0WGmf6fZmzNHnwxPrzqWRzsZcaccMbiZfekIJ3oonVpByrhjtA3GtbAmvzJn
0KDATyNlJwl9Hbaehz2Ek8Bl86UQJtC2r2Gx3IJmH8gWbqHGfewrtPYfUk0I7R1oVGhIMdOx54hm
7vdGSRLlydIxCiBzKb07DAuq/MZODANJhnoS0kcAG1GIQlsQYGllO6f+qFHV+hhSYZc3M2LVb1E7
m4BvkXa38L5T5WeF8cmAAAvmDv6MxD1w2wgj3ECbFEjXeM2YqGknfIVZgPKVnZXcx1OBsF6ewjI/
ZEgn3eiL00dhNSG5EThenN12RZXRnE3UyMM4I1n6u3Gw+5/uMDdfumg0P8R2kuefVzuL25byoPVt
SVrs6oXZnCQamA/OaFdoS0M32QHOXWZn4GvgI+F/4AGS2GZMoxzoYI0mB92W6cNqIu4Xdc8m1+sq
vL7JX+ulzeclE2ZQsoJ6uFTW2/U/Kc/kLZ46qitgy9NXi3hVoxQ9NEC2hB9lpt4dE7ob5ZOmxC0F
+Kp6D+lxXpxfWt+16m1liz75xFZkZHH9p71x6TAzhJhF2kjrettGBp4o2r7Xh6NYUuW7lUTVAVZC
+zKN/VeEYpbD9eXeyFMdhmqYHJB4kf1tEU5jG6nYJa09ptiAk4yAfsqGjSbVyYCsj4UInUKtjbto
GJry4HEfdIexrAstnKd+LI8eFJExQKccJGw92VDTG0SCPxFQ+/F5jOboeQTxbe787Mu9gkI1FAJO
JnAGotX593M8XDbga+aMGSLmRdmAcbDopum+wUx5TyH+jcVYiqCEshwj1e3wpOduifFVQSZIa507
b5Hd0XVK5HsZq+081xu5OJccSfAaAGn7bW2pvY7KDSbWcqytZHxYNK35qtCFDs3Cjht/YNmbiTQz
5NKMYbymyWfAku7OHrxMaGnWA5ZaR+5USu769/85HQ7u3kzGveVokV3/AkTifJq9GhmPDonlowI6
dwT8bdXOzt3zesTPjiVadHQ8NVBw0LlhTJwvnKB2NEYtqhjdDLPsTsSq+tT1S54/WuWsNmHS9U12
SmjHYKkwGt+rsco+WVoOTUctJvcPA97kGVVPXpiVMxjmjgePialP084+LhG98EdHSuDqEYFcgd4N
MbnF5BUpEDk0vlxKBKdFbYJOtyNh/TKVwf1WdzIWB9Sr2+UuLdX5Qzen6hy4tmjA5/DL/th07kd/
jkaBYQJjxfy2753k885RvUjF2fLAT9Z6GZKFvZ03QLrC2qN2zeOYULR2saev2lNNp933WZJGR6OU
1Q0KxR1XhNncZalQk3sTQM636z/kYnvwlfhAjOEhhCMSvzl8IDATE/OG5bi2BfH+qcvmtht6rT7m
k9AwKpmUOHRHBV2T6wuvNc12e4AP12Ei8yY4B+fbA2/7iMrdVI+zPiXV3RzpHdcazBlA/cLKPzeJ
jbkJqFhtAmI+y53nvogDPDcQN5CZzG9X5cnz5fMYWnqS9xSeBeq20rVmSImZFi4unbB/flIaYJx1
DgM8vwuKrhkDjKq65Ri7dCB9lOslDiz2PB2TbrIfpElVIj1YLF4Sxafra7+C8TevGdgtMnpoMtEr
2s440lSloIsb7YhyEsRSyCE1zXkEkB/qSKvcw8z4uDoobmTdFCk684E5VTRvEcDJkhsuGtxMqGLU
+XaMYqhzKqaKBxr8enZMZjMafbTmTKxlvMg9SCTgMHpysijE3bRWD1jd6/Lo1pOOi9VQN+8WXVo/
0iqBqJ9rbfy3QfDZC1reC/iPruz3DtkbH9k0QZmoKwZXpwF5/pGtSWsMEaHwvHrVNHeqomm/Z8NJ
uieRxEw2kMSq4zCynOVlrLwFaSeI81Pgqc6M420rHcSKOxPnnZqp0Ex+GgVdVdDZuv6R3jiDK3QW
uxOKIxf85fnPhChfRdJYhwV9glgA6gPLqpHjuvMjzVl7OsVQ6BLf1RF73jmFl8kTxx59VSDK5E+m
vXU5nzDcJkojfqtNlbIEUqbu53Ec5F+hCeJintIDd3H984EIOU80c/FatEY7/27Cggqg+6Y7p+Xy
1uQXAdSkYY1CIjt2ExhcI64zV2XHGgwTP9T49dwu3BT6waky74bCsb4byBgOS9Xk770Rn6WlJ8vb
+SaX8CSAr7BbwEOuTUZrizLWYMnyMqR6zAH5KneNiuxiAIRqbA5M0qNfjYMKCcYFQPXHqrPym2QA
geqrEA9rvN6S4ZmQhiKE0cIdDzrmw+bOT7zILg1qO1Q3DQNyg3PR2NeFnbolLrJH7LrMpxpKTsCx
1T6Idqk+I6tavFzfpm+sh8SiQ0ZDlkaCuTlNEPAFqM7ROLqtif0HWtPRfaYo+XcnHlerzYru1s4j
Xl4SaMHQsFq/A76y29A51VaaxHNuHjuhYb7Re2nuq2WOvJ0hIWvg8MYwMouW0IXTsPxry4iAyVcB
CLLW97gUnR/LNheN5aYWdokCquQACf5nTw1dkFkU6hjMqb4YO5v/MmBBhKepwMTEgYN+kcAvq4tu
i0XSzNDrDk6SqA44Yin3nZ2a+U7h9Mb3pMVprcqQK+zhle36n8wwr3UG83PJYq6gL93XCqKCRfwo
0/I3gJBmB7a/Xc7hZa79Ny5Bd9WS2rxOz4lnLGjbOMys1eMFHcg7GCGyP2hTZN0loNr2ds82rr6u
iHQdkn3rFb81g6ow5WxtS1WOhGz7AXb8gBJBW79XUXyBlq7XQe+KPcgonXb2xX+v3HVZmwE/gxmk
HAGcn++bUa8iZ85i94h6pv5EFovxVTG38zdNAILzG28wfptqpKBd1dQ0Z1D40+48xsADlp6Rt5Jh
NPUZvQ+IfKPdGypD7Tq/rfQseY8g70wZjwdDE+AMHH9oE6P6aIMPQJZTzcXvCQ3EKYzqeKWQVkmP
yrgqvpbzgHKuivWu4xM78YFDYkMtgDCmEEJqupBPi1u3fxZsyCs/FokTTmBM1Ls+m8WdXrUOIhVj
mvxIUgAFDE8bXNRUPA2bwJMTPfpa6Ugd3D7OfJzBlhFACJLW/Hc//owB9HfrwDweD2u2wf8K2Psf
domIgnIhuQ7SmtG7rCGdBYk51H/ypAO1khFFW7+L5Jwd8yTjwbtOicwDOCXl2WPwmxwj6WQP0hrj
JZhwSLr1VL71MctND90lxch+USCglVGx0TDz8+zuc0TWVx+jVkesVLOkhs3p1NG3m4SRP2LRB7UD
3m8CiRcPCw8nvBI0Ya91mJDipN0vT6j/ZEsg9HakSjANpfNjWpUPHX/3PipjlGQ9fVTiYK6qNdsr
01ZSYLXG+2UCnBCOdTP+sXu8VoM5M/tvNfPYP8NYU71Q9Lrg2TCg/aaXnUQCdZLtPaxKjA/Bqkyr
i62W/KWo0KpDNtuNHggxexJIObZhvizNpUGZJEINKQNI8NURqhbfZJWa3US6M6GNqYFi88kyGhCk
nbpKz5lou+IMUA9VwC0/YxAbFckdk5HYYDVGhj6yLor1RTIRB+wxMpuB6zvjPOHFHrPFTBdDfGsI
zY5R3lI6B5jTODsBWrvy96JG8NIx641Nv8LO8FEA1UZCTCx/syiyfruARAo8NE1abhDq5wORcUwe
6OLmPzIr5+Rq5WTLQFAc276ORsavWiIfepT66Dy0WA698OLgHVsKGvQ7d89FixcRP7qmLpNk+BBc
Qub5ORbrACObvDKErD8DlJE2DtNLMlKtpKOOX4kKoZmZoIV7JFJtc8JVJMtfED5i52D22F/ihwLr
F7F496ZpVmhq4roLkiJjtWv+chnrwKxRC6/FFPX+dght5Zg+GlHThAwAtaBuweimQEJ/iiL9Oibm
Nx5S/XQ9H3hldZ0HOsI4ek8oItBzosA5f0E1WvCkO10TqrZAEwYX6Ppmzlu1PjZZT5HeJZpdBTql
Xnk0lWoEh6aUszxgW9pjQi71tvPRCC4+gTWpUB+bBjt6Z7ejfZqimfDoMtkFD+gU7ucUjHB5sGet
bagzbCaILlC05xSE+PBoSG9hjjHXWF8ifrJ8EHVipO/0xJAwfEwHtGiSQrEplRkFNjXKkT8x4z+x
iK2v+EYCsUt1jFLvcr1ofi6Mo5BdjbF99h13oLGrjgnzGzeLq6dUmYeXchljJaSxQKNfzbThE0Bw
szhhkWXjrrv2KzwtL/vbqK+cr1z203hnAXBCk4Lx63cxjXTQnGxKHz0TVCPHsaz+dkmi0khGxhkF
3FhWh76tavqGMH1OJcAhXFWnJaGL5xSiDooWcA8WWdH4rZm1eTokRi66W62zRQIevkDSIW694vOw
oJBxmgCRYTCjReVeDX+56TAlIE9m7k9fnQv0fANY0pTVxKR2nRSq4aIhFVT3jMStQc+DDm0lrMTN
7h9zJK5XXsM6K13Hy0ANzhc1sQPDKNZNQ9Wom5PbM1lw8euGDKDO36/v8HUDn29wNCrp4DIxJHNB
Bfd8qS7GgDROVGDcbacwsDGt8UFp7Pbp+jKXr9FkLInKLmS7tVm3SaxdhkWLje94aIBi0I5KnEfv
QDw4bWAXYGdG2abvOs3eg5C8kadA4aeGoOgE7r8tO9GvUZjdpEk4jHF1VONFu0FlyniiEdM/6VGC
zd7Oc67NpM37RFofzw4gtswhtxwzx2hlFZtGBLxVd/oXsczDd7pvTXf0UiXz7t02Tm5Ko0KPr0P0
4RuaOdDCVQ3FjmBoo6j44vQ2gMaS4c1TXkEtvbHQO8GTLkIe4aDHPW6a/aBpnzWv1HFcZZ74KwVw
UYdVMwN7kkAQEK9KIe77UYr6L1ZPuXGvcDRGH/1q+Y72sNn5XqQbVehKS31I8mZcZVEKEx8ouFoK
uMeyCsn98YMuy2iswTCCYOP6VTU7MLLC+CwUnYoZarn4audyRqm8VRzlwCyxYWCojsPAGDDO9WOB
vDoudbJpPgpLLuI0IxW2hNDuNTRzZKO9NLXTJSga6WRJmcwcIIaRkeLMZLbaRAFUOaQCMZotXQ6W
zc/7BK3wptarp0iL5/GgEkbQ76jKJTsy+pjkiQvT+915TEb8xWIKEiyxl/+SalE9Fo2nipvrH/2C
WMg1+ioTwU1KL4ZS9fwQOa01R5o65uGCnbwVEDEwCsAqHV1+C1mSwir0oEMOPxRJrd32i1ACT+TR
FBQ1lvc0mCashOs2Hf5UlSHhFjcTYvT0HcohlR+NyHTuPbeTtKLUOj3McnGx6Y4xXorjKuhsc35C
ArKSB8TnYevUIrz+fK+IkPNNzS3ITAFgDSMv6sTz5+vKxXCH0ctCI8OsEUsm3aDCUM3ej+wW8OQ4
tw5KOWNxQ7w0dF+bbeszdp5LddITezaCFtD/j6HA5OFhNDq9fJrXKwHUFmk+FdlYW49wQrEbZuOR
6xgSWWNfz0uok3yvkXRajar6nTfGwyP2CHI6uI2RyaCc0WTnXCvOn6ErlOfS6+zfhl2iTXn9FVwG
ElRFUdchSNIuweD2/A3M0DqdypR5aM11dScXpN2ymA5ypWIWTV8v3rkBLsMy660MdxgLkCS2bT2M
lrtxbNo81Msk0VA1wpH90SuK5XT9ubbVODuXsEiLmsXoAG31qi0tntCot7JwRD3pMXO6GmXRrn8n
O10e/nkpptPGihhhUgRZ9PwVAm2lPWfNRdgD4jwhrgjivbfdZ/owyg7F5KIlzGNBu1gbOfT8GYhv
rptIjyGlumka4rAqmvtK2MldzPTfe5rGmbmLTUylsBjA27uZsKniihRX8ky1JPzMxc5uPO7A4inK
3AUipDUYz15eCKKwAAp3YKd0yd0wtB0qBIoW35r2aP0ddU9A4NMEGkD0ccSX1jJXYmu5MNmRDKSH
QLX67rOse8OG5EXj8yHq7V1XjMu9anNwXoeyoDUZAJ6/6Fapwds2Qxmirj9XwTh5wvsYOYpyrxQd
FbjijpO183EvJK9pzq3zxlfFGtAiW8BTWhaa2k8THmdK7nl+P1j6qc96674UinoHNdq6KTED85EV
E39MJZYy6Ny0Czyjsm48dNx8C1XPxw73QoHi7qoc7pUFyGhNFZWv90a8E7QvMxIIr0iokt45pAbb
HCvB/MNeRrcI+XbOaRoMJKOG6tC0FiNhpyvvBycZdgLp5WnzEIdYzSO09c+2gokaNy9JcbsQHkaX
+cgVWp8rpwAR1jAKu37c1jvnPGZDqIR0BBLMJWhvxQlNOIPIBvV1uCyNdySjPHp1EULat8i2Su+p
jlUZQMVQdxLKi2dkDsyTYalgaeRWW0kHaRO1mnlqw066n+kvZHT1zdwM5Wi0H64/4sVGZymmvZZj
o1ZOoN2ccsWdoYnNWhOipJb/McrePNFMKl+Y/dOdceJlD++2nWgC60JWjjmTjlqFR2F4frJMQrLb
9XUTDqh/fkyisl+hyBACm76dTqWlrWo7ycDfc2HcMXKsQsTT3J3odjE+4GdYpNA4aAA0o4DfDFNK
TOlRJki6MMlS5VemjW4A5sI+SpzKJnpkk3lv1pliwCB0C1+owKEkzp87R/7y7TPp49wA/XOZImyB
bpJhj7pYiwjVQpOPovOWAy/PvdWKeFL5FYgz71zCF1ua7UxRsCo3cCOyuc9fvzbCiokwIA0jbJtu
Cp3GJmSZ7FTG8/JoeSX+KgJta0Z0xY64xuWmRrWIQSpQH3oAoI/PVx6FYXYLSllhaotcgyGni7va
orgmAcqince8iEw85qoPz9nhS9PWPV+MM6tI+MN96PaG8RN4gXbT92p9aE19OngwMm9nqNE7i775
hAA5kboDYEOmd75oNxqMyPHGCl0aOAdVh43fNp5+UzT5sJPbvLUUt5PHrIT2Ijjd86WqHO3HWPf6
0FAT2xdi/In03vjV7J34+V8DBB1qB/UtZCZJ3raaKNBQirKZdJLIRHHu5DQP7+G9vyRZ4g6g9Gh8
XF/vcoOCTVovQSKugUrpJiDBD1bgcA5AG5Sp+OVEeRI4S+Tavmsx+vX1uTQ6mGkdOvLScj9eX/zy
PELkhfimkvSsunWb/CrJem8AcUiKqhXuKeHYf0GPvrxTiBTPUCL/H8tx6jWotCvwa4t9oRDCZksr
i3DpF/PRXHrpzy2zK3yX8+8T2gLH6493eSpoB/AZAcG9pqybXbNmdGPS2DxeD8/GFvZ8p1YiOrRC
NL7Wa8p9NRt7UKr1g51dogjjUfis4BGAAFCLzrdqSfYxAzvk3hTSDuNyLn05KZBmu7YJ6MZZ1HGM
SHuzLh7sZox3nvnypLA8m4np4Koit/VTaxzpuY3ZF6CD9Pyd0rhogrDBMGSOop1o/tbrRbSEIs+m
Rgdad/6kcefoE327IpxmbXyocuqvqCjRU01K9wW1pAkg5a6A8sVoHgAfYADSL+atq9PpZlVAOM6i
LFYR2vFUv49XzezTUjIFAQyl31qLgZ8CoqUMMFAUe0yLTPhN6VkvLjZHwYJW+c/rm+zyAINlo9m7
isfBIdj6ZwPniiuB/GfolWr9XEnIp8KgJNDMEjEqt0+OTm8oB6/u3H/+1GsTAZVsOAtscW+zvROl
qlyJFUioNnn+Zezp6Fp6LW5TfEaD6w95AdtHkIyPDCiIWf7rvjr/1taARx8FpYPllOPdWAj4PDE7
Wp5Xoe6bYrSMzs9q4YZTZkASsSJoTrlWfCkqdQ++chGz+CXsAW+VSCGp2d7oyP84+KuODmhxsDi1
Pn9iyp2+l32Mf1VpWjvX+MXn9SCwrbxEICjki1vcRZFVxhQb9oxH3Nx+AKHxIEfN/JZPeXmDKkH0
bNaiexGOrtxcf+WXzwm+mBaKTj3GlNZaf9h/5tC8bHySskUNW1FbwN8ohEzknN85efwzr/Q9lOxb
y2kgGEhZCF8csfPlUuRe9TprtHBARc6vYR2fsOdgLDUx5BlFo/y6/niXGSndTAjE3ATIoYPB2sTJ
1KtUaSuLFqo0YJ5Nb8reidhOT3VCPuzLYmz9yLOpk7O8/CaTcg561USt7/rPuOBerDZQeHMz8H8t
QLbhOm4Uq8SXUQ17vAarzz0K0PaT2mTaN2ghQNC8yUomrO2LwUSIuXJDnJlk88AgcCBPLozli+5w
6I9tZGiLr7TqZAW4xrQAriWEG7+vWnsIKsR5S3SfI6ymqhiqFk4LGdrv1x/mcq/SIAb+AANwHUFt
9TLRgMFqvZ+0sAZfLkEtOc5nCcTrXa7Y0Y2hFNkxRVjrUNjzHipkzRT+e+vhLALrnBybcQDYlC3v
cAAxIHCrWoJ8MvQgrl37LmvGegcssb1x1lVW8Ti+GCgkiFLnmxTjJ93sEnXBPl5ffmVO+qOa7eJp
SD3lkWYzw9qk29P+ubhw/ndRpp1woeDqbvXrJ9eEgjCaSxCTx7fMIUDl1pHbHmYz1j9pHYppmDWr
RgAoLP1YD2CVF09WTya23acuHdudwPDmSyB5IvPmzkUl6vwlmLOdJ3iIqOAkKuKs8+qHy/uS4CRc
ZCXK0Ti1gFh2Tspr/3DziZnSIfNOtkot+yrl8J+AhJ99V1fRsAQKvpJ+ZJTeSely71Nl1vHvrAWy
kTWIG/SjOp9g+lYMANv4ttCpLxEdkk9AvtrQi0AOm05V3qCbCDKrHIpvc4yBRly4yc79+Oortf3F
r0ZvhGWu561bWFb3Myrv4PU6c3AebINheIw6H1ppSgzJxO4c+BeFpyLLkExhZ+b2ATtX5+jomfIJ
8CQJzZDtNRov6AjsJ6bmryw4wg4B8Pz7aUpN0yjWV5jgMP3Qi37Eg0WO3pdpqd27Oo0U9YD0qhYf
EkXQSjRRdlH8slHF7Uzfk5EKhTp2S6qivlMQGPzS2KnxTGswHf3KAu4RXo8q24xy/b0cbao8ymdy
982hG4H6VMOYS2B0af+M4nd6J3BHOQjb3kteLy6F17VgZKEEsJIRtk5hU2GTpRVAQ9DdGz7pilN9
UhTAV3Exipc2Vk0faFbG9m7So1ScPlyEvSeIuz7PdtdQaK4wpTXF2BJn7LgncA2o79bG8lvRUgZ+
Hd7IQQf297tV5ereNl17EJsF16yK1td6B8EJON8QHZUzlGdip7EIxvu9TAKFtsINc0+curApwjyh
zp1bjpx+KgHc+vk8y9ZvjGh6f/1bv/Hsq87ZSooDbHeRBYweUpN13C5ByeCFJx6WQ5yZ1Z2q9hJR
y8XYKSFeSWbbZ0etnFRAgwsBDfP82RVExCLWW4IBkaNbfQJT/WTVc8+8HyKo8N0+AmVYKD0JvqhE
Zgcx0PWfwoJG6Ju4GiF3ZWQdQiORIl/GTEEPpRIJ4qKOsSinmXCjnBAE6X5ggG2+j4u5ZNPEzXBr
2YM17YTmt14fuEE2L41MYvMmiYpl71koAUmQFZXi95OdP0nX6f0JDHyw5JH5jyNyjgtIAybkcBnJ
oLY5Yiuw4kGhXAatk/8U3qSGuFpaACHaEvG9giBRtMvt9S1yEQ7ov5CO2kwtyb7Rhzr/Yu0SgwtD
pgcvQdO9H5cSBqCbxyjK6HtOrBc33brU2hS2mMpQ721S4DZepiVSXJbSe+UB344JOfJKQlyzbETW
avu41P2w807ffD6KqVV9cfUuW//+P9dchHm0aeRedQDI0v5kNJ0c+k5FHneVOr/+Ki+SJp4PobwV
bQrGnc94vlSXsf1n1LEOTm3X3zJ0ZgM7BRS3d3O/uQ6Qf3ShOduML87XaXD2QTwX7mYZRcsdzRD6
Lh4v9pAvafTJiPIqQAWl+WGP5fgu0STINezRgsou0UeJBsf6NbSjGeYos+y8gYsDgwk7fCiQzPQP
uKo3uUynt5MeoStP99DwPlL0zUeoLhKqp0RqDaWjnXb8Gx8XILFrYyluMlfc8npGzJfstAZI1NaO
gyKQBg4ND54gXry9j/vWo7FpXx+PI7qN6nmaSUBTnBP8uAGjZ2A2+zhpgqHui1MjNWXnVb71aNTn
q/gHVHbA7ecfWY/UvLDgLRwEY8mPSYlrXeU07b1w3L3G77bFxdVgIbLCM4GxZwa8aaq7DOhVEwmV
AzQkxFAnhONRHZ+NFw6L8dDjwvKEitWohK1iZUc1H4bD9YOzLXTWH8BjEvIgEQLu2wSGelAjJ6qw
Rbeddn4E16G8q7qyvVlNO58WOad3E7JuCePAuQyvL32Zvq1rkwKvbSiO01Y4iFq2HjQbzuqUDXV9
tE2RjSf4Gphlk3lHN61K7XVHJ4LBboLOk3OKzHLCZhn4rfk3X6o2dDRU9x/bpTA/t5LWrN8vSvIj
RnIRHVMoNzu30hth9OwXbz5XXFZK3FHbHzCV6T86thxv4ZZlsF5NAINITH8cTVLz6+/prUUZNHHQ
KBnYlOvx+E8YtR38rqiF68PoRelf2XVob2k5ejtlP70DzyPCGMTC8fqiF/SUdWOwLRkrE1ShyWzi
CWoOtAKVsj4kreYl31MPQdZA7Ycou7cqNEHBogLmOjTdaN4WSZ//6BdrSI+Q3Of5eUIvH2HJocXD
z5AVOHMXctjH6z/xra3L+yDVofrnlG4+Rl1koNoS8ptxKp0Q57756I7oDWqMv/+OAmi82ppl6DbF
ng3vWwEJYMSq4rhKEVmbW0DLUtUsZNHgDGYM6BeqqMzwIawvLp1wvGDbn//8pKuBOt/fRVnlAifS
YuRVJIChD33e6ofeNTP8A+sowH5TPZZz8rtWjewbaox7DgFvPCgTDVR+aEOsOiObSIjGTppZNGMP
ZYzHnmYO5a0ocnHQFcU8xZq5J5z+xvVqc5Ov6QJ8HP6cb/XJMduojmJeLAmfHgrXqpJb9FZ2tVPW
L3SWLEOYJD2nAGdEBbB0s1CDPEzkTkxlI2NFui4ys0+jiPqHqesndGtm5dQqTR5ECQNVf6rE8GjP
Au5/FZe2T6ci8SdNz95f/85vnHQAEWuJyL/Y0pvyJZMeknpCQ9YQ8P+T0Ic8UIDG3lRd1H8A52s8
dFn9+fqab71ysgEYXOuYhetu88qXvNArvFDwtO2rQxEX9qOjJO1OP+1iIwHiphJFqGANKFTA56tk
jalNJVKlgYiz7EnTDhlaUdkKSdZHTewEhjcWQ34GbT/wkHzi1w78fwJmmtEWVJjs8FmrNAAWjr1s
VENFnYV6J4An7dyhb61HBFrl/iF00VU7fzin0XtdHR03qDFqB0c6eifmovaj6lZt0KbTLuLxYvcC
rFqZeWxgsPjgnc4XXBhQOPqss6CuQOdRisT5BdBkjo89ZrJYEU9dnRyspUG9WY+RB0tgYeiBBs/A
O9KPpr9U651xVDCmBQJMLAutVCRViKtr8ncG0unhRRa3x9ZA1Npv0iZ/mNK0GU+4o/aer8ROs6ey
cbH3eSYKIURBwFxr5nY6YCDCX1VN6QaupUB+04HsI9cD0/BYyUY/achahoa1q613keuxLMkPHQpG
TgTITYQrDGG7igDDoUmjBwE521iaDZUBnEKfvJ2C7+KsrYshqWeRf4AX3oa3UqoIiFssZq7OZTdu
5uBh0VdzvKes/dZCyIHQYMRSjHt8c3k3CsV7q5ReMFbgXM3Bnj7UtVV+uR463tr3THJWc2jiKK/x
fBtOdm2ohZQAiXVn+KBN+LDVoqiDBUG126FF++r6em98K8iSMPzoHhOrtvVyl4gR9lkJp6vK6TeK
qq8fBqSPNb/W6+7l+mJv7EfiB+/udU96Wx2PCQZQmmHThZ6k1j9qhvy7GFPmm00ubr2qKB8KtuxO
evnGC12V0PEFBdZDIbeJxRKBNIobywtqd4QwN2MYnwN2DRScOl+WUd+DFl825Jl3glhg/su4Y2WF
nn/B2cox5ADAESwoSEGKKUtsLyjOW1GS4OVI4McFji1Dx0Bg7pwWZu7ineypG2+QQtwTRX/z8Unm
1p9D4N6iYBAwimqhJ9EK2xCncqwhza2N3TJxvpHLp+H1L3yRP/Lwaw5H44fig0bT+cM7OH4US0IU
VarI0u/Is52n3JvGhww5jZfFXNSbtjdcXEo0Yeys/dbugmBpYi67pjvb3NVEMGUYHTD4WYRFsoX+
8kObwsKryq7/KMps+oCR8LxH6H6d6pylPTwyjFF2GCBqJu2baNczQcAZrYiCqosteY8kTS6+Qx1C
YFvUytzXAdxZiU6A6xXv3R7YeTCN2vBLWXqcd3tTcWZIhVA0T66D8Fagz5H7IYr0qQtSqp/qlCaM
t31viIc2wITFKw+8Wzh+bTQn+stSqsmnbBwq2utASMbAHG3kdk1UgY6NXaMEDKDDq+5zZe4KP1sg
FoaD7vbpe0TPxpsqVevJ7/qy/GxHFurf0nCjYmcw9uaZIMVeVfyoKbiNzreFVKO0r7MZ1apO2mhm
oNb4147q8q4Fynvo9aX8gb4Nml7Ca261Jev9rPGmj4XCaMYvYtnsmYW8cSzADMDXJr1AUeQC6yNc
mYl+1oM0qsTXpZ3s9UrMxvsMYeNVYjmOd3o7F10Julv/B2ImFYXZfP4K2qpp68nL9GCYezMQiz0H
AMa1kyyBWvqjMtBlzpoWjiZJSEd/L4VXe/1wvvHQlBxkwWTnWD9vjdJzpKW7MW71oOSt3DRGLFmy
L1TviCS1eBKlhFZzfcnL6wVoPGYsHDumk0Ajzp+6xn+F4XJjBHVWLw+T2ZY+/hcFnFGx1/m9fDqA
8bSaWQSvtws3BD3RBZUNg84im6ir1EqGjsheMjdLj7qW/asAFgEV+j2xDtNPkxx1E+ZtZVKNlH8C
YKOoK8xjcmrcov4iNRre//4S19z0f8GxeBOev0Q56l1cN7YeYKLj5f5cp+JFiMp2QsZUkBivr3a5
USkSETZBQoPrgon2ZjVHptQViUHSmNNBr7PixRYeFg55pqmnJU28/jDkChxhLW/qF72YlL1L6zLV
WvmJKKYzQMD+c1s//Q9n59XjtrH28U9EgL3ckpS0qy32usa+IXJim713fvr3N3vzrihCxBoHOQlg
JKMZTnnKvziNbvWhPgL3rRr5YckW7TObpt+Z6NaGEWaAwI4hcBiq+PM3Kc1o4GZaZZCOkqlEl8qc
A81PNfjLBVWnr4vDpXt7Za9gSmLPCEEFTfQp4cCsRpSbGr2sOIc9VDl2eVQmtT90fYslFeLvH4Ev
QBnNzDT36nyovwc0Okg7iuBHmNXqx9u/ZetgwpBGJIVeHencavu2czfU0wjptDMjrBjLPLqLO1M+
CcuFnXXeGEpBs4mCACRQFnyVyk2zpkkWlBQvSJTsg57Yn8nEg8c2nL7cntOr/8jlU0yeI2qf5I3Q
TNfiH7i5Ya6UNLpnTU3xiVJb9SUg/qmICOYY+SKg0B8BJ+jzIa3DdnKnuLGwJ2+hLbmR2WLRFFlF
fwj7ujRdw4Tb5yk1LP33n2dhrEqUSEFcpbl4ufFsVZLbbADNTmO1xo8ciMIR7Yl8RDlCLf2dRRFv
63pR2HN0MaiGC+jl5WiJgSZK1/aal+NIoqEDUSn9gsGTskSf7HTW4UwkYfNjyhx6AGj4jL9zm4bk
ovPvebI+luHeMRAffP2L2AhI+QF5p2S0+kX0rxo5bxIZx7woOyCgoP3qMdk4Yo0k/dfBvWwhWOTY
QoCGiPG6KOTjvHTtzsKIp2f1KwD0c3UTrgN5WMu2RMUiNChDfDnGASLiRBp5jzxRUruhI8URYceQ
/aArm+908LZ2qYiEQO0BEIW6uooEYpQ9pcDKZS8osvEs613ykCVy89XowvlMFRQvrXwqvaheCAEz
KVR/DrJc3mVTPJyKps0+g/Qpf46lnJ2N0kh+394vG3cvuvjsTsodpIVrAKOtI4Cal6nsmRUmUhoy
5GiQNGa0o+96jaUQqp+gVMh1IWBy8i635WwHZT2HOItVtWqi4jeClGg6WB1uOFU1/Hl9+lKRualC
X0L+kCxQ+pCADXdC041HgIYULmBCi1TUgy9/xmjqg2XFjUwwlkdf1DSuv+tqHH9DrMF8mMCr7mz+
rV3He4PwE88Oz+zqdVWEn3JlYz1iQJb+UNhWeOjHLD+rzljdd1oDbos+5/3tb7q55WCwcejAaqIc
JH7V26eO2VQLGZNn8uT9K/pg52rM5i9AsYtTYS9ZjFRBEPwxzbn5J6cvoAPqF+Yt5Ofysx5O5ux2
oZyDErC7lzEvMVi6/RO3vgMINjgi9O7BKIht+eYXlgvtJt4OTI4kOTz2c+V8hCGH5h4CE/WLpS/N
zj7fGpDNR+cLhDh34yoliVOnH3EyVbxBLUP8ZOs5fklh7GlIVppx7anDgAbN7UlunS0QiIIqYpJ3
vDbv3kxSai250utZ8eRZXz5jNfcNz8zxx+1BNp5bQuD/H2R1vaRFZFcTfS9vbqBQ+RDaFrT0nLDI
Ucbspr9ZRgCyWL3RaaXaePndgqXh1S8wp0J5VssPJIH9eGD/z2gS1rTX2mhPd/+6xCDqONDWYA/A
1VqTiaRFV6SiiomGYzW/r3o8Fae0NY49Xjz3mBv9ouRRnQvw3XfvX1j4GtCXKHCAiRAL/+brOV2y
pFaLUAuIYAigGk6oXdoMzxDo2p2NsjlHzgHPkjCTXOtsJoAkJJOb32udcGp+KLkSjI9TgqE0jeVC
QwcLGaljqGFI5anKFL7XTZpAlXgB9gIQM2De6ypkUsbZGNkkqypqV8dwRv+lkZfiY42sw+H2ql43
RRkLRgoWbsh64YO+uhEremUlFk2qt5jmND2YQzJOH1BsG0MPFRgWGY9ywMyFnDbSUzrpaJ83bUES
m82qBMJfk/4X6LPSnawu6r9FcqPv6S1uXRUIAtOxpZ9O5r66KgAxxZgnB3g8hdDJKiXGK2SJ2kcM
i35Bd1t2AoStJ0JQu5AXkUV8tDpSXQ/kxJgoYSF6Dc8x174NuLjdBX2Wneyxtnwo4N3O3t5KTagR
0vbgQ5BnOqs5FpYRa4PC1VQsTV98t9MpOuuNU08HgKkVuM8E5fR5WKTe7eNC0s5jm46FK0XAFF0y
5aj8i31BIgrIkoye7HfN/gJ4oJTsPtmLpKmUTnJoKN0ReHOd/gOg2XKOTW212aGrtGU8RWEMAY6o
PmF5hkz/J1FydSA3Bx/tyhMeP8DelXBv825c6NwDvCL4s0D3WfNWO1XKyZZbmTJejVtEHKgYY9vz
8fYRERfLKlLlv47EKKoGuLuvnW1pq/YDNu4YeZJM3E/lYnzL+/5FTmrp9N6RuFjZAaL7jwXU+hV2
nKBpurAy0Q0Y81Mc2kgQUSj/N6mH4vPtoa53OUPRk+IzihHXb2EEgEFrtdb0cosH344l+chmwopB
gn4wS8p4nIx52lnJzUFBBoo+HwC6tYpCvegWJElc5niWOgoYJoV4agD20UHB+jHO9eneqeU9WdLr
+4PAhToGSDJeSa64y4cjw55GU2sLb7sY/ilvMGJQk2ycUBrLT1aJI97tpd2IrSGi0ukXAEFFdHYu
B0QTZ+xT6jteM8/L1yivaLID9so+wzduDyCIgycFZb9D0qjaUzBZ85e2nPeeyyvuisAOUg8Xljyi
CLjOcyK8I0e06EwirEqxUhR8hB5OmEwDogQwu2tXUTvtHPbW9LMrI/VDtgjNICOAR+SqiVn/kUvT
/mkUSdU9GflYf0c5AUHNyJjm0m0HafpV13btHJ1Mt8+xbjTaGYqJ9PX2aorFujx9TIOKKcsJaPaq
E61Es95pKPp4llKP8snMldjG/08tqclH+O2B9J6mY88Vlh7SXotLr6RGod/f/hXXNw3lAnqPlDYQ
Rka05fKTNqrZyoEGR1BNGoiTRhK/tMh97MQd1zeNyIfhtAvwHOWJ1SgLFpOVtNi6J0+jUn6qhyqT
fF2YN1cLafTOo7M5GlUwsi6hCmOstinupX0amo7uOXiVNmc6R2PytKjosHmW2aJHeHsJt4ajCIXY
AXKtQs7qcglRGhOkLpxDli62f5p2Uhz6IIr/KdVdD4mNr4Vyt3BhhqrNPboqeXU4yQlDC4skuon+
UxAI+1aF8U6csHGtCHlwgm42Bn321bUC+NgGVckgi1xJGu4LZXqkqBdB8JmaxbzPUZP4eXsJt26W
izFF4Po2BlYBgthDYeHIAYcKVEN0QJxoOnaQ7T9R2Qw/L7NiJzhOjtMpmSL5YWin8fvtX7HxIS9+
xGrfGEGz6MPMiZwRpTykuMxirV41yPaFe1LsW0MheE//FDgDmelqKLCDbU5N0fbgrzQqyjNLcJaW
mgtKmpa92oD4j61uGvDPwO+IeESOuFrciqZh5WQVuAlpyLRTFWXaR91oF+3kKHmd+k6soiBrduky
3qnmCKEWWG2Qv7tlQ2VOAYZMXgyeQl9tKzkI9Ya+NHs3bc1fED3zf0nap8FNNHXcy4i39jAHhPQb
zC51kdVgA237AioFg2UIDw6LVjwrI1FvlMqtp9pzv8OX3fqeOOwxFmkpz9JqifUwjpNBSSygKZak
+Kga2KOrxHIcAAEcyn9vb9TXItb6i1p0GSlwka+CHrk8LoilAc7vOaKk6/y/Po5959Vd3IPRyjL1
c7zEs+5yX2G1A5umOA2NRumlAICZdUP0IgXj4N/+TVsrgOMjcSTEBXhe4ou8OcELKmxhhM4vJB69
/5qHzeBVNNOhZRvK6fZQW7cgckQsNbtZd9Z0KRtx/jijBurFydj8TKiqnysU1KKde10s4mqRKfuL
9ipZJLja1SIH1oxvZQEyJjIMPLexTJZ/oeiLmGUnaZrbSLn8M8Hve+et3DitAPCALZCiiZra6jnR
S23OCQNsb6x0u0A0IqqPEXGlfsQNbwndeTZxkVHlKvzSNVOGiffYWcrOj9gKsrguHBh7cLEFEfvy
c9bLVPbIbjleFSQW4tyDpCx+YwEbdqt+kT5FUp7H3mRaIbbNIFNCZO6NZfSNuIu/yOOy/J6zrPwB
xpYF7E0FL2i9t6zQxZFXaz1bbiGYWXNS3Ut1NAJb0SrseJMGiOf7j6ZBwCokeIQV5rorIsWx1g61
UP6ZNMen/Y/XQyYvv8ykVnaKz9dnAO8QRgKyQYuTeOpy0dpRm8oh6CKfzkD3aMWo0CDdmvGURMXO
5ry+4BjK5maDLG9BUFxtTqWz0moOG5CDQ1+fUlOINdtacUpn3ItBauyBYK7PHFVUEWxTLQUWugbg
SORU+CMlklc4qDWGmNW7dp/sgZyuF1B4bQoDW9JEZDzEr3hzidRLXGRtB0lEQtWVUnHKi0+J6lmr
Oufd24KhqALAwxcp1Bqg5kyDjQ3aRGO0BNHSVH0PiEUolNhaebx9X23OSgzE8oHVWMPzg0HDQNyZ
oTkFZnDM8rL2EMuTD2qFtNntoa63BYp2r3kvrCf6INrlAiY9tMokSiVPVTMU9RLHmA+xFMwglqwP
uaz/uT3clSw2aacMUJhgkfo61KLVNSEjpIp6GTC/JeU6cWmroJTcBfix4iGAQCUa73In2oIR9F/I
a43Tu11nyD9shKBxN7G0uXOdtjFqyE9JPz6PeF6rJ3TQcMNxl7LGcmbnJ193CekCkHjRmBe9wnWB
PiCQ7GmISN4UlOZns5mmz2kZT27dY0jITxv80LHKOzPRzipirE9hjGDy7d9wfcULigAaRLxfpLFr
RFk0G6NOdQnV09HEmLIUCPWoVo9Jk5eUwSr13uLaPSDzmzxmLWSq28NvtG0Yn9IS8yc+Apl8uUus
CDN7YKCI9Ke2gIDBzvESZPF/qZqE5QOa0a2bh0n5I5qV5lOkL/GRsu7wC0+BBpS71p8MNGmPZTYM
wSFxMNK7/QOvX15+H2AbFOTIG686ma8luUS2JHp4jn3Q0yAlL1AizIGi/oTYxOwrbd7sDCpCtMvn
nt6ZgiQxn4UjtO7YZXHbYBaORDtZlvE9qMqS96kZfLWyOn+WzeW+j+PZS6Qh2gHcb90PQrsCdUUa
VYSsl5+jhgwMXjNDLlZRUDZIVMt38sA+a0axVzzZGEo0pglU0d0Su+9yKClS42LWWVlIzsRq1pgC
1ZrKcfLHssn39tnGUWMwIjRYmHjaOKt9hkNzzF88GqFqzfaPuCo7nzZl78v9LCeHTM3CP6jmOMFx
1NGmghFuOG40FXuSTVuzFkKEsBmYPbf95awdZUlxNoNnig1dHHqOMim4QUaB9dDaRn66vXm3BmPz
0kpCxIYsfTVY2VpK0Pd56DtZb2HlJ+OT4w74q4LGQ9h6D/WwNZy4yjjLAp+6bqkMpSrXZQNbo3ZG
oDBSVv6Ty0ByEanovr9/ZtwZBPeU3YhxVkkOJdw+dAC+eJJOzprpVn6XtDEWHBOq738xFO0/oXUl
EMbq5RcL2rFC4UoLvHBKHKwmFi302mTIf0uJufdmbq0g/Re86hE6YhHFn78JOiC1dzmmsIGn6+HQ
+wWE8uaErDK2iLmdd+9PlKjUgmRGoA0QGvvkcrhUq/lgoxR4KsZpT5E5pl6Z4XlAZKyFO8u49T6r
AFEFXo8SFayhy8FiFVGevo0DL9GpZDzwHnbfAsOUPmuVUvxZgrRuUeyp9WdSVYtKORqzGLgpdoWi
zTL916OXHnADhhMGDgQTmMSYWvqhx/ji1+0PvvlLBTfZRmiLW19fHRvs1OYIBRJxbPIKHYPMhost
BVV3SGpL/0QE1ytuuETVh6qWo9mfUWE8SL0yuHHQ9s9GjLJljOkzNzS2hQe8H5c7izLGHqBg4+3m
WPM/YHPI/qwJS2GLylkxGwRzoSUdWie1HuE/OIhljNqB8qfuoyWIv3M9tIabtZBGbi/URoQH/xbh
NQ48K7WmAYRxPjp6AqCvaPP+2PTSAPKdZzGYpmdoI+/V4yLAA43KswTXD27hOs9ojJm6rcPViUXx
WUUrysMUnBCpzcaTMr1fFEQMJwbCF4Bx149wvshqO8o4DyZdFx8b6mcHOA/RvTNhmFJraVVgvWL0
X5Yhq76HllPcR+1g3jfDYu3kB+IYrsIBQJWIAlMeB/F3hatGO6BHf1rytEFdzsLvFoVavb27/TU3
dhNJPvc2oTMHda1RQOwjOWGgRn6PbeJdukThRykZHaQo88rLAQoeO360O3cohsVKL+0EohuBFjKc
RDziraJFvroeCk3qbW0GdIPhoHLMEf/HUlpBUa6JdN+oDdm1kRzZCQs27lu4W/S7X2FqTPvyTuqU
Saj6kLrWSmAdQIemPv501iEY9++/jQgEMQIqn2AUOS3rUlHDJe5wEiNfWZol9sB+mN/0epzOjS5H
B9VJp0d9ihcXmWLKAmMKraEL4z29h40Zk/GbpM42gSUl0MsZx61To9hnhn68jMqpKwkoKZxk/+sJ
1PZufJHhrfatLlQ1gLDQ65fXatYxFlAWHf0ITlxW3lf0kb80ptSdijjN7oa8rf/J0s4RD2uBNTkE
3nu9qWCKZEbwb19DiZ466CY7+2zj0oLLInAO4idRTLtcgAaQg64lACgkJ/6jtaBLtDCyD2Y+JKfS
aaedO3JrvclvyEwpycIKWQXUS62DgKxUDCCmgtbviBUS93MNCSaiNfoXc6PkCfKKui/NmdVg1FRb
xON7Bitbmcx1ch6dLLHvywJ+rddo3bIz4Fb6RnUEhLlBj4u7abWdgNVIuYGihz9qkXIaOs06WbBa
/cAITpicfAADawpToew+JABxK4w+P7TNoPgtsmznREOrcggrxPtG/cft62xr4cljIC3R0yQkXT3i
Ccals51qsV/KpX1MFvN7gyab3/ZBuPOJxRzX2xy9YqI1nK4AsItj8CZoo6ooL5bBJUJN+oMZdfn/
Oox1KSiU3aNTKOaLYcH2dywp+/juKdLAoAIGzYevvj7LgWTqQRAUoS8VyOJN04JSfxvDuteGv4gU
QdEDUqE5K8jRq9UEduT0XVWHfjkUy8nAnP3BjCAupW2xJx6w8dpRn9I4mq9tv3X1fg5Q48/FrOxQ
CZ60KNSeynKJ3p8aodctJBMpvwCMXU0IdlCU1cYc+kU8hJjfNL1TH5IR+/k2lve6BBt3DseSz88K
0iVYh77a0IHSiYlcqFwbj04+8KLNxRS7ce0MjR9Ierez+7dGJGYQBrGCOb+mDKfFlKuFxjU/12Vw
sqql9qEz/olMLXwAN7RH+9gajqQPVQ3hNINb8OURaEJ5GWrLCP22riW/qxX9wD3UudES2V/T1o7/
4uuJLALVA+hQkB4ux1sQ8wnaUg99cyTKTQMqMOaMYz3WQn+R1ILCxPRUJhAkZV9tlKLGw3DQhS1Q
XS1+HJSNZ+Wx8RLwOL0/GmGPvFrZcmVB6b2clbV0UK4KLUO+WF3cMOilOznE/yHCuuf9dR7KSwwm
XGTAWqyGquPYsYpFz/x5rNsPmpqbZwzfx8dkkcadN2LjIqYtYJLUQgfgbVo9EXlt52Dr49RXowrd
gLRDgkmvm6J202GYdpZQ/O7VXSwYF8IeF/7BFdJSG3p7sWiM+akh199AtdQPbbirbyLe0atR0K+i
qo2wyhUPD1ATDam4Sf0WgudpTmzsMmrkrMbFxpAPVrlrNQpKrOmUf44a670GaSRCkP8EhU3sfWXt
y1bzOSsnGVN/NqPxBGr1pQ/i/AsCoN19OSXBzl65VvFEfYCqum4xHAnfGgA90YvINKVO/DRvCC7M
LtCpDZvB6E+Bkz911BPvpK6wDr0e1x/AEBafWwB4j2Gh67FX5rX2r26M8X+3X7+NT001D18ngBIU
9Navn1KoTqPlZeIv8SCDSZSgl0TpHpVl43FnG9HdBkaPyMS6ZRfMBFE9liV86hl4KNB9bPdUkhL0
LZbUPE2jZT6YIxGNPVn1XiF44+xQR+MyIDWiGrwOLWCEzEAk0szPsjn5XVhS+BiOtXmO7eL77dXc
mictc1BXFBKQJFldc2pvDQUfGgRG0Zhn8pL0nlhAPlCz1w4jev2PgdElJ4IA/e72yBtvB+8vfRuF
cgsANLEGb8Knvo3kykiYI33M+E9nGO1hnLUBj2Gjbu/6fNxDgG1NlYoz5R1mAJle/PmbAbtoMeEd
gXBOe3k40vcd3DaJocdFGY6KSW2/BMNSuSpa1y9/MVU4agpRKXCmNeadZCdGiYdF1hGJcJGxHr+2
9vxzlqfpZBeOdX97uK3dQ9mALjDCg4JLsJroDORHTybkAQaj+GdqjNCj3Iw1VtSpf24PtfURhVs3
oYaIcNYqolWBXGCxyJmvjoUJx6xQ/i26LP84KHRQNTNzdlBa14efKhvlGYhVFPR5wC6nFjdL0w6p
hPVqvKQezjrlczsse+qe1wt4OcoqzMDJLi3KDDWCRs2Ur0NRUFtTiu7jNNIyeO8CcsWAcuNF4UOR
Ll9OSJGauY2yRcBGI+szSq0/paU07xxQ6w9ZMezhda9fMNGtp/FC9gZIeF061EdDqVM5LHxbGGWU
JKmtm0JSe5anpUH5Bd9i1xhF7jZhR8tzlsbNTlxwvWX4CQ61Afr4ACtfcXhvjmEVYPkjIwjkg3Cz
W18t9OqLMbX9OdAc6ZShUPNugUYscoRohui9QPlYR6lDodNnsRlRppt2SKtYOS125NCA0vekELZ2
DoNhzkrjGwiGmPybybV61VDfqQsf8ZmOPjP9iieYd03vZoHh7GA9tg4DagcimcFPi8TpcjCQYJ0d
OiOCiDqEV/pBhYvtc7wXBogn4DLqETMScRy3F2271WlIkVJEuwe1r7hudWpT5uBm5mDSnl5UP9Em
5zjPanao1G4+2VFAtz9Qg9+3j8n13c0rQB8PAAOFyivdJdlKI7u01dwfysFxtZFMqgAKco8pfeIF
+jTfs+lnX57zYacIu7VdhSI2wRVJBxCey0XGN36xgoq7oEvt+dlI5j+ZoQ65i8yo6WF8Mh5uz1Sk
TOvVRgdBSOzw+AOuuxwvycAohzLjydbya1QWvXfLYiwep6izPISYK7ePumiHKrq1vAKD8mp2B215
NWiJOEmddXHhOzpdoTYgnEISAcGV3Eif+l5JT2nsxN8UqQ/fX/+1EA0QOsOoQoly7OV8i7jqaBEh
DCtVfeRpUtE+zxHeQB1KUX5WGKVnmsm8kyZvcIJ4jOm00w1hS1EPvRxVKuzKHBxEMinOophUOFKm
e3Fmaj+5IsLuEAIgKe4llEM7t7ECrIRw5G3AIw9CbLUd1T1wk9hGq88OHASjNMFQBvC3XgaCwD6R
0fJbjEZx69Razsjqo12ldsGf2ztsc/KOTu8PoQaYN2sIt1GFraHja+JnqTn6VZKnlRshXFC5RLI8
qEY8PJZjtHwHcU4URsI4vMxG2J9qPXG8nR+zcbuI3g4vn0P3Ac/Ryy8xp11OGQ0t69yKEFDslvzH
IH7FpATxnY2hPVG3nd8bKJD4paOmx8bU91glGxepyHCAJ1PkEnHT5W9QugDJconfAFpgxBBhwI25
Le/eP1P8kxjo1cMV6brLUbgtcylISfNDgj/5qY6M8Um3ZwfdgiZlnYmTo9I1CESbR8mMo29BljQj
0is6eebt37IRBtBqFn4eLDxciNWiT4k0YxQdpv6itNW5H1X7LlXy8VyUQMQkLdDOZTdkHkoP/dcJ
rvLOdXO92UEm0hCmIUIIQDnnciXmWFfqakDOaplzsNBYAnqTJkXu0EuNf3um19fpK6mEzgsOUSjP
iT9/+yBnfTXFONx6IPkcmLxK9W2o0tkP6im/l3Bt+a5Pppy9f1dTz0EBAyI0KTv/eDlsVzbKhGmD
g19Kp961cHv8FEL6E+St0cdblattMdXP8Cvu5tEuH5SpzXd+w9U3ZmFN0Vbj5QQM8iru9WbmUta2
WacpozcrMbCyNAYUih5AmcGXGiTLVezF+BSVc9xRqG+m4kD5Nbt/5+rzG2hT07okDSGhXX3oUQJe
oYLtQYLACM/p3JUnS6+TQ5RI1svYZ47rzLtmqlcv9uug9GURPxAyg6v0p1XaLhyqCiFDqazQOon6
u6DS+0M759+lMBhOt+d4XSYR4wmlHWiFoCrWITwM7UFD2nlEWDN3vpWZWZ0bJ2rP1bLMvoYa1F3n
mOOZgMH62PRJ8IIPqnHXd07/WE6y9rMOu9nY+fhXD7qoJwKso0Uv4pY1KJLrJEVtsRGm5ZJ9LMpK
daOw6Dy9ySbXcNLRSy1EydQBG9bby3F1tsXIyD+81mcI1lc738D10+lBCHhd5oSHuqkbH/p84s1W
s4dh3JykKNAKTx4x5uUhy+kQ65jrDZ5lNtIz8ouyC5lXuWvypDqOjiMdG7VuXJlu705MvDkyQ4p8
nih/LTzjmEshORWTtI0B2l4z1cpTAWrsf7O6lKdSsZsXTCybAJ91WduJ+rcWWHxbMAr0c3lLLmet
tlXXmCVjE78MjVfGmvZfPyd0r0vdSfc6fVf3J0kpDwROYZB2ACeuTjDSClPRTjAp7LzKT8sQAcSM
Mdb9PI7teCq1vH6x5h6TzNu7aHNYYhMyD9r0V3KaaMhrTjOlAxTafDkF2mjeqcWEmWuyxAfn1agl
j5udrbvxVRF2RAcYNAIwrPWNCf6aRNJExLBNmwS75ab3cZHX3BpaFqyCIfilWWN43y3JcLw93Y1v
Co0EPdtXpRZ44ZfflBa5MsAgQMe2kIt7GP/pB1sbs99Kpag7W3fjdqSWy3sIe0V0iFaHJp1rrSPa
HTxCQLRpBmyXsNmo2ses1/Snogybr7fntvUpkcul8Et8K4Ctl3NT1RA9nLYecMOM9EOYzNl9pjno
achFc4ibAMXAKS7ey/Ri276iHSiBcUOs72TuY1sBxj+AxIqmY4DM3Hms2vABxnf0F9+OTiwsHTRm
ad6sKjgyy2lyEAevQQb1FCeN/GSPTe7Fdh/8uL2Ur2t1kSWIaUEnM6nU0ipdV6W71sDcwQoHT0qU
/kMvpQmoWd4Uw4PU6kQuwopxc5x1pTfdWnKCH044pJ8y3QlGNwmTHgZanUJDCTR19hHZzD5qkioZ
XjHKkXXustZyfCkL9H8cQvKnpMjCnzWa/zgAdnQZ3Jky8LvBZNRjCUI5cfA9eahW15mStpUcDQ5X
aZ/oj73WtafWGdJDqzjtA7Dwva79q0XFag2FpLLYFOKkr7GWpjKHi1YTcjagKWysQfCO/03RLDPc
JAvG8Lx0Y/rDYiWXu6HI8/wlqeds9CmeIqrZW0H80R6C3HENtUDagxJsN3+fsmlCx8JAythd+mX4
nA3KuBM1b5xccCSCQ8n55SZerRRt2MyMAmnySNjgnONEF/5qeqPGmTJ2otBFyyO2dhKFq8yIr8O+
pkZPrkjMLn7TmyBSwW+sGVsFy7Rqrl5Cx/lfp5bqzrbeGgQrVyryQkGAWsvlIHm7xErXqoQMUda7
UaGbkGGK9HD78GzcQ1Q9wbeBZADUtAaaLVVlx3InEYsqw3LHJx3u9aUT6gHhfLfkaJinkePsPCkb
F7tGA4dyoHDrJR24nFqiz52TL8RhadMUf4Z5iZZjIFka/QYU4HaCvq0ZAqJD24Z9QvS7quLIw9Jq
SUjEX1Uxtmn5rFcvHcJz3xukH9G9SJqj3YTmy+113Xg1qSeDaaehjGLoGu2VtKMyltBJvKmUu84L
CzN+SWbkHwfMeZE4y4z0UdbT+CnrRmnnm24tLyg+4IsQeqnwrbYnaL1YKRwuD9EVPPTNLIcneh7t
IgiB0rjzqGztUzaoYNmD47+iZxSyM4FZiibPKgrzB99cVV05MfcqjluTEs6zMGOA98LOvtwzi+PU
jUE/3sMNb8ZsuWofhqnSzohtIOl4++NtjSVk3y16vNQ21036iddZnntgzj01Lt+IJsKdVpGbxyRt
2r84C0JdnoeLWMdaS3cUSEaCa8SAoFFQDw/YHt5Mp/c8y0qycxI2vhTpGJc23VuBvVwdu35cRnRI
OQmajAB5W+nBQ1o01c5+2LiQKSDiCAKfTsDuxK94czlqetFp+Tyy++qITsZYKRbdQ6PLXWOIyvo8
Z6a5E/xf1+5w6gMPTISKgiG18NUjQOmk5kmyB3TWqlg6cLrl31Cm9Cd0nOY/ePmBr1CStgJl4Uy5
7KdxmJ/kWmpV2HAlYlPv3j8i+4VoIm5WAsvLJYjyEKBVkXB1U0Zxk2m2wAb05WlED2Vn6htbFeQW
Lx9JF4XxNSk5GSc1oc4xYOlbmiej7cyvfZ1oUOXSbGeojSvNoEqn09nksAO5uJyVSdmtb3osiYDw
60enz391ijE+S5Y6fTCWVL6za3wL0NjVPr57OelQC8EQLAWFnMflwHHHMgYaczSMOXoOs0ojnIjH
KnPlXJt3RDa2FpR8RijK82igTHg5WG9BS+5npBYKq02/pgnkZ1nSjEdgusn97XltnBSha0fQSlkG
fNpqKL02zErGkACOpjQ+z62iHl/Roy073NeacQ+XtvESMp4lGlYIw4IGvZxa6qitUykGGrdFPxxD
KmSuNNRfTSXS7qzMme4Ledd3S5y8VVzJtca3I1zCNHENPDUlGQHTeOi92dDT3A3pEbauPjvmc4im
R+WW2pB/z/h3TTes6vKLaqflnm/jxiel2gZ0hJMCqdMSG/vNjdQ7gQJ1j3UOjTT/L9Kl9NMsO/OT
aXfxXuC+tcYUvehx0ltF/mm1xmZj2HGoR+R1GJjf99pkHKBIDU8Jrty+EJsD0J3t6YVvLfLbQVcb
qVMSZQlNEqDKLHAMW6z5PltCWMZRauFansQPkln8ykl+hdrbX7xgNELpt9K5RpjmKpVNZaONxOiI
++h+OSrVEbq9hFNs0R5vn5itLwnrg64EWTNPy+pLNnoYUktidadomO+Ugrwrg4Xid4mp7Az1SqBZ
71yhpkXPGo7AVcCB50/RdKgPetZgtoelqZKHRVKTh0aJ0p+lhXaB6yR1/anuVc9I+ru+ys3azfUm
hsOQGScRvBNBL+YvnBCWhJy7N/6NejRVb6+J+Ljr3wkVTzCOBJ/TXL199rSoJjButO/mQvplTdGk
urgC15/aCvo32iPK59sDbnwE2BJcWXwIlmYdRoAZL7o04TjBTMOq0s7ap5ya8tFqwuX7XwwFt0lA
k2jJrA0MtJF6XzPIPYrVjfRJK1JwUOmcc2/Vg7aTSG48bzwuIPdZRQKkdcpNu6DOC2PuvdpGf1rS
aDi2nPMvfZFIKGIW1V0FmNJtJgz6bs9yIy5jZKIyocJD/XIVl6lzS8HbmHov00zpDvtT03MgEOzs
k2spJ0AR1BQE3MMRrF9xdb25BuuKTGPR2dBSruZns0k/WlY9HkY7lA56KAWfxsFJ3EmG7xRWOlKP
VrHn3bS5dYRHlVDXFBXUy5/gzJreshC8BjKnVg9t3ZdsUlxwg7N/e1E3hxI1fiQ1IHCvrbDaUIYm
ldjsUme273ATSNHwTJUjt8q7wQliYWnTwyISAtprJI0th1m00BT0nMoKDvFAuaiL1PAURl3vdeTP
SIuXe1Saa17m66gAoxE3FA6Tq12zRKacR4XWewNa6sclt9IDsoPLs40a3R3NY2s+VqVeH1M70bBX
LLMSMG4wPAZyNh41NRlPgzSizGeFfXTIwHH4BeiCPWHZjfdQBOai48TfOFiXX7xu7DAJM4VT1YbD
hz6eE56J0jnDC0w+I8To+Cadxrvb337jPaTLR0JFBMd5WqNFdHQSgFKxzZp+Gu7hmzQ/0mSZn+Rl
SU5Dn6eGqwZ98Jg0yAhIUa/u+YhvzZpTJlDrGnXO9Ts1JR1lnYioR5Mm+5S19vTQhOR4oR73fi3h
tbGoUraDydm6RsQ+QKmAmhR78XKp405t1ZLyvDcYpf0U4lfi9uG45xayda7ouVMtEjcJ9cnLUSZd
rRAO57LS67o9KFVR/Ffn7e8gqbudRPJaTEuguMg26HgIhZY1AKEP2DMQ83qvagPbRVxS+lAV3T+m
2RXPqhQW9C511ZdDaUbrtQCzL5ctrvC1/likefTj9p7anLfACIpCGf2XVehRDmP0f5ydx7LcSLJE
vwhm0GILlLqCl81LzQ2sKQYJreXXv5N8GxYKVjD29PSKM8zKRIoIDw/3IdXl82CF3cnolO+ozg4f
KICUO7WIjc3DE2ShtAHSCgl5dWSKNtWJzcMuSL1Sjfy26JWHQk9a00fDfHkbN6XxDpOLPTLZxgQl
ix4MEI8bxHBWE1wSrx/Kpe6DCXjumxbWrj9Znf12yqfd7vetKaIpD2MVvBnRglXMIpD1D7mHyXx6
1TxVlZg+ImYCMKGPdi+bXJ2DUxdt6I9d22F8hfLhKY2d+gH+eXH2zHKefLdIEvM4mL334MVUoA6R
UirH0aqn/7DlodfRNie59WTucjZ/PJxVpjVVPHqYIQtA2MwT8SFLwuTZHpq93qitj2ByX4By/S7S
yz//Y6hJmcteqSsWpqZpLp6q8Lvoq/jJdkpnZ5ttXBcyx5URAZv6Rn6riWMljxiOqgkr5rV2ftTC
Tv9w/9hsRKdQHaTCMGR26Hvyz/+YUD2POGP2GEl3qj4j9jvm3nMGbf5rNXXuS6Kkzf/uD7i1giRf
ssOMoInO4usBzdlqxrk0OD3owl1Ms/ugKQpeN3G7J8W2OTUQQvp5sHcGZFmNJLKqrkdGQl+N4JDm
tSCOQvSKMnV66JNC7LxqWyiXjA5lHAxigLPD9YCzMCPdqVlLKiwhhEdVfJ5QsHw0zAHnhgZqzRFn
B/WL2lvGc9qHyovC63sZ0rpX/x7hIvYnWJXtRaRjq8/a1mMz4OmItuHY1G+zMDcONU72wrf7ZM/P
eOuLunCzic3pyUCQ/3rakOYNUlrWucojkQdoD1iPbYlwom8o6fR6f/ts3UxgBGD2kFbgu69Arklp
MmWheBWUCEF9jdM+/VJDSnlX0rPVHUZ7mQtfpwq387psHUZPQwFewgZ0YK4+rem0/M2W2QX5FOIj
26XhSelL9XR/chtxkTRlg/rC9KgOrM6GEfeOHTeMknjdeAjHRPVp56MRec6tgAbT9Dnssvh5LHGn
Dq1hD4fZHp7CBNk7ZcZ19K9EkxIi7cVdkNMZXUxWRdPbbByNpeseFqdbHjvL6M7e5CnUac1w5/zc
flpInZwaAnVIdjdCJs041UlnQidItWX5Og2ZewxR60sO5eSBDOehMyr+UDrqzhV4u3/JdvgvcDBR
GXze6/1buHZZFkKMASY7QDRzrv7T2s3bxuKo3v++vyOiayyAgiGnkgQLJiFI3/VQs5JNRtKCj2BZ
21jHERWLf7QYu1VfzE36VW1s/RzqjvJtWpLiLWVM/dGLE/EkMfAvlTYoz0jfuu8LNdyT2ttafEoP
yI+Sjkl87PqXwSEpjNQJe6CSkG6fVsVwqcHuucSBqhUYRLqWH7fLHuPrdstxmIFWJdWOG2RtQNth
bu2YeH4FnpfmtV8u7gxJvbXbr3AONTtAZiE5G0M1fBMLWpmn1Fgwo7r/VW7fCX4DclMAZNyWNwWy
JW8rh264IRDlUJ9bNRte4qirPukUrj9Qp/lrGQ8JcvL/oz0P3h0t+NdLvTii1N0YmHfMgZ0wOEoP
osHZDGaLvXOkNrY2M4LfAeuL3bZm6PSoJTtNxt+d8RwHtRgi+CyujVRTsdcgszkU4mj03ZPbgdBf
z0pJusKuTaAg1RMvpSsdlXJPK55svd+1I9wci2sKPhB6xIQu12Ppg5NFRUVqDVKiNU+TNVbepUwx
tVe9Yv7019uDzlzZUQoJmnrt6mQI4cXq4DFYVeOBEArzJTGWMD6I0ckP2jymey3It28NanrAWQSZ
+HTyGFzPjlcgNjAjBtiEwPFClyMM74qb4P60Ng683PBST4CqJuSM61HMJlWsbiKdmBEFng7CRffC
r0SdXubJ8T7EdqMfkyos98r9m7Oz4TQQnxCz34D9kW7PGFlz0YSKOwZeXMZnOBzqHs1ya49wxQLZ
canBd5S/44/AVu1pxwE5BuAxGli0LSTeHNmPIAZ6O9xfys2h5N+GpqeM/1ZDpVUWJiNVqcCo1Cgg
StIe82H4YfaFu4OBbmCEaNVRJSHh5qQRsF/PSkEfQoKIXBZuWweN2ZY/y2JxD1ltpg/lotjPZme+
RsOofU/iePmMM9JeM97WByRI4UygesH9vJotqthW56HUFwi6qILIXpYTSt3JzppuPAyU+KggOGiv
UZhaHXEc0fKyyXIYnLNYeAbG8GGw5vxolG7/pqu9FrO+DhwW1e5zbXh7DkNbnxTmKKVhOOjA26t4
z6gaQ1gDxZp+iZPTpKT1AV0ASqv21B3/fvdA3IQ0L2MPnqDrT9qKSXHzosSEukisoK3n5DBY2P1N
Zv3XLYX87UQf1IFoQ+c+W326qKPyXKuQ/lBdb7+rQ1t99ESSPwioYTs7dWMB2R00vZnYutCutLpe
8rkzC2WpqLORhRzMXNRHZXJGPx9b7+/fb1TWbIJz1Ee501ZbZVTDAXkU0ER14QWI9W5AX1vq37rg
bVFQpZjI3P9kG8iXbPtBrQTBNYiNaz5Dk1vZoMp3tUiwNfPzbCmtf3plHLVj2U71D7sz4w7yeF9Y
tP0lzrs6dzTaK9vQeTul2IYcI7vQ+n93ftbG0YSsSgeeJ/viKVZcb6VksiLFdrkdsmKqT8pop/Wp
70Zc2bg0ql+2BZ0koAFR6J9aMdpvUiyZ+iDJRPFiJjgcPE+WcCgOZrn6vjOmtNoJRzYOtcRNEIWn
xkE8sjpVCOVMlhonoCeQoQ82AFGALrx59Or0bVzjssgzpV2Gue4BwA1zp8CytSV13cSyCeTXgGJ7
vTqlY5GR20y4EnjPwkNXnuJI+672traD9G6NZEimC3QrWgq81TlLvCxSapI09h528WUJ7AnrRgTW
Mo079+TGMy6TRZZV9u5CiLielEG0JRB6IpgU9fxUNdFMGNu4UC9iIzrX+ozzdg2Kfn+nyb91lcfg
vmPyuPLgkTOsYiIHULWlwW1AjSweg1Gfsq+2VRY7hJaN7cIojuQEcjHSoHE9N+yJtGQwIbRoGOQe
8qXTn0SbGv96SeKclM4UJ0Sr7EPsRbpfqq35en+SvzmA61lqHjcLbAyJw602TDx4ZkZT/RB0Aw7Y
Fz2kIScw5jCcabTTRBiENY0xR6evFPMYirKbfFwn2l8Jnb302/bqt7oQ9bnEg+g0hKF4GFF+/dgq
aWwfo3Q025MxCl3x40y04EMj1+gxLlu7Os2gYfQRWtmYPTqWUhwzI/LKnfndZqOEEJLjLuEG4JQ1
3JDi9tXZREbYmHmf4mo4e6EtC7gyHfUUj8pUjknUPNOOlMPE0uRVh17+lzy23xUd+ndW9+7+kt/s
ZrmjUFX73edPMLV6NRJrSGNKhkBJ0Ww9dahBpb5au+pTBO50cjqXVmoCvj2NDfkhrz7072EpgRHN
AK6vpUErBx+yjIcjiGbPIzf32pPZQnRdwtmBEJq2O+/Hzf3w++BAJmEsaBLrQ5sDW1VomQNY1453
ruphvGRhnwedq087Yf7WULSrSQERl5h7Tf4guU0gplOskNbNh84yG5KJfsZ7WttjXcvbe72KUAGo
65EAShLo9XHtC91q43ygXcttwpJWrc78N0+18DNNme0Br0xUFZNkeunnxdyJNjaHRv1UUlygIqxL
54Y1lolqjnzAxRbo3uqm71bJcHanMXqepHR1XjeZ307VX/sR8SlpsOdfUF/mvbqjUqXF5KSFQZzQ
OOd3mb6gDW6PxzBr9qSdt3apDjOU/kwUhOg9v17f1GisxPLmDtfLNvMBEufD5CHBmVtWdlgGW9+p
722OB6RrMxpB+LqiBhLJR6YMEKiqoh7zBG57bZoY4bhYbVLk22vn3xyPjJC1pEeE++h6fkRcyTQu
sbR4T8fXrq+9A12R5UNjRxBMmnnPCeS2Qs+3MxxYOTBzyGfWC6orZQ0cnhMBdahrnFQFU5qTUOhp
Cozesd7miZ27B8Nzet4dT4nelqrZjf+ool9Y/0SMo1+0RuH6btq7WCAUtGryh/p7+u+tv85I5I9F
7P63qS/58Gp1yD0nDZ0K6iY890dvcpOXMCZrJrHNvty/hW+zTMaCOESCjro3iebqJEdjXORLpVA5
UVTlC2e2+pKai3lx+ln73jUFHbBa3lD14hJ4NRV3+aWpTe/uxGtb+4Gkmt0A/IJozirXDWf6EBJk
0wM1C5dDKuL5jdnp9mc1jOMvlatmn+5Pe2s8/FlgJ0sPIVS0rvcf0o0ZzWwN8Hdv9G+nMO3Qul+G
FtebMEkPXVzt0RBuwijWmQuLZkEDxBWo83rEOkorzWlqbsy2VD7QBqm9EyLciaK2poWyKRxPvqgs
Wl8Pgl/LsoxO1QWjN9uPbZ2/T1ooaFaqkABMg365v4pbD86fw8mf8wfuomnwSVW37AKU+/ODiHUv
EMi6Hto2sY/3h9qcGYCHZCsZVC9X0YLb54OTU4AOFLeZn8Ek1Xcl4fiXiniu9JWZK9j/+xFBA6QC
BRcidJnryamhZ4fk8V3guvV48dyu9cEobL+ILPuoQyvcOQK3rXPsEMQVifzgjJDhrqZIP5tlTQZv
qhgmQxytrjXe6WA69okqd/NeGasuwTqtnuIjpsxzfCTCiRzfaoruI6Z1s+OjO6FlgaAAbz1wfdAx
X+j6IPwyq2zDj9VM+ycRLUQoK9PThwSvN9MfjDz5OZp4CPsD0pX6znfb2iLgZNxh6PlLMfbrVWz5
MHZpsYqes2AbDZx76oxUPXuUm3cSla0tAmYLlKOisggacT2U4xaVU1iUtIopnY/NkFvfAcjSYLQt
BRVgfS/D3ZqabOyhss09QgZ4PZ5QFyPWwoXxdMDNQumNoEMm5Gya4d5e3BoK4RXIcyjg0eO8GkqL
MhPQkRKvk4Ux+sxj/ZzMM40wbRHv5LMb4RWgArkkTc2QSteV9MFS7MGcRR/0GJz/ClGzL/3KnIfA
VpX6Ee5lfhwrtTyMVl9HO0duY5rk7BDiDaolnL3VHdm0bhqXVQFmoOeVb9dWd0mhSfqONqan+6d7
cyjJEoQXTjFq7fHiaHNj1AXBRhxH/xu60jjpVT9QjhqTnZHkt1mFynQx41pD5QtZzDW8WKWCdmyV
BzYqlPKYyM5/06r2TAG25mNxbwCj8prdpBncvx6d2cyns9Au9UXdjF/qTh8Hcs0q+/73i8czRt0W
1hnkqNV3mr1WtbCM6wM07uJA6cf2McMf4QVxb+3j/aHkX3WzerI7kTuEfoR1m/SEZaKdZMArmodN
pK6X3tlYhv6UpqMVoD+tAU2Pf40ySmliIEbiERAJUqnrk42Eb7NUPYPCbQmfe54BhG9H/TSH9JkO
EM92EretSZKykcuw92Vecz2eLmhycZCZCnq7q4+j2Y+vuIGbF7aTU9BH1ZQPMfq7O4nUxn0p1bm5
U3jgZHHyetRlMlsLII73pm6cY1aM7oOH8AwWzyjqQUQdjvc/5dYWpXJCEYrnG1hwtWvSJI5KZKXb
oOyX4pg6vXoplfEHRO69gsLGetKxTcEVFyMwwHXDu6wydK2jtLxzsJpFWOmfUzND/L1UVVoFHLVR
sPzsdPPb/Rlu3J1S+1b2DzE6pbbrFeUyDetGxnhTY0wHN1EsX5uy8k2Zm4s0DzD8pLQEBZy83snf
biVeUDslLZXPEBDPjaNBgzmO1/QYnNpNV76mtEDXIA7D+LYbQKBxQTECJ1HzU9J35UFfmu5d642I
3aMf/aOa1eYYKUn5H7AWriR+FpoA8jlZrUdlTEZvlSTM0F/Go2LV+kNkGKFfeN38YEeWer6//res
LLkKHv8QRNGksI4SjcYVYM5gA5oCTB+0SkmAlOp57F6UoV9etblozVOfeNEj+GypHUYlHZLArObm
f4M7EDvc/0EbW57fw6lGvVaGCPLP/wyQ69iNdJXfI6ae8LEqLJxf9a9AFf8hPpaaAZTIpbksnIPr
kQzY3GAtCYABohXivNRkl/7sGB2UTisXL4lnZHu0940LhKokoAGN8cTH6+K1o+VWRZNcG9AoW5+G
Hu+hWWov5zxUr0uGMNr91dwcjzdUFmJ4ttdNjwhv2tHs6m3gTKX9reumKuiUTKfgEVFTmPK/VuJn
N0mRQ+BoxEFuWLhuJ+o+66wWiRcz9M2xVQMDrOesd8p/GYrL3MOHRXYurJ85ZXEyYdVaS2eSQQk0
qeM30+z9NL0xev37RSQ8RjCeRw6cWy7yH1tSD5dsbLBHR2TAFherRbgRN+ovit3iKtWRC9wfbusE
cBHKnnSImfA4roeL0W2cW/KKYIqs3qe7xgvMMu58e9yF5zYCLT6VZDgQACEHtDoCfeNZ9DMLAGXX
bLF7jrUL6u7Nzk27tQkl2RJGF+wpXpjrCVVLjCeeRsVPL3Tjba1gX6JDKPOdqlR9qrrFTjy+eacR
P8IFh+Mve1OvB/Riq00yl1NGM0vBHQIoGJedd1QaLT4s6dif5s5VDrS8FVJjxfZ7PW/PUeOYO79k
a+ayJQvJNorK8Pauf0jnNnRL6LzfmlukQb3gTa5XTuNPVKUOdY069v2ts/U9sb/g6LHQuJ6tvmdM
obeLY75nnUXaKY0cK2g8z/7n/ihbG1TS0TAFRJOCoO96VjG5heZ2aRc0+J8fgcN+Vm5Uv1awPHbW
bys6kMVQrESl5eGaVwqs2IyGQbxloz8dxJjbfw3HpnwG7sgBn+LlyUsRkyF2iN7fn+PmSnLouTol
a2tdi7WnFHHhDpxGDLn2uSjjCi4HfTD3R5HfYxWqkwrLFh/yD6Q2VvFkN8BysisgGroJlAu1//hr
bBQV8pDjdDTGFkUABJ8uaj6ogTb18U7wtfkhJdfu/4df68Q31Rjbucckc6OyqXxP1j+INzQBbW7x
5f5MN7+kTamFUB2hqt8CPn/coZouFF1T2JkNucOh1CL1zB5Fq9JNCG7CxQiotjWnzl32+nA2zyBz
JI6WdsLrtFVJ4n5h/niDK1ECQW1WD6ZQrUAQ4QVzTRv+f5ipHA0+oby/V5lJYtWyL4vxylxkL57I
w/M8yNZPN8+m9Bi2pvKaLH33umhuufN0/KYwrDcUgRyETQB7aFDyi/+xzHbXQVpwI+BFSi3zw1gb
g4Ze3ZJ+gvmg6g9koA6Ca7oi/hmTXti801l6zAYRIiWBJ5AddEmtejQ6QIb0w9RrS3+aJnX029rR
leNstupnNxnGBl/2wTB31m5rQ9pgkJK3iIj4uolHmXWjTTAYDVDv749E5JrwJ3VB2KxCF/+vu1UI
Vv4cbXVbzmWiFYku9yTyW6cpS1XKzHEeP8aLY+7hUVvbkPQf5QksFrGWWj2CI7y3dvRAG/SuXgKy
sPyioo8auNlcnry2EjuX9NbVwhelM4bHncdwtROiJU/yWaFoC0FaeTLQiFR9055nlW7OeaiCGhW8
8dBrvfiUZJb7Y5pNelrvH4WtS5QWO4k+Q5mny/56N6axEIqdNgBjmVCflqqx3tt2vte/ektE4DuS
xkkCL81Y9LxfD6Pz9ZKwdWl6KMWSnmP8T39GzYgKvsLOR/bXDj/kBT5JaC9n+SHWMvHLCd06pliE
0SUIYUQZZZym/I1SGGF3QD93mP1RMZbed5t8+Vb1VZcHrpFXjp+0SoiqmG1NwtcVLa9e4lbX6CTP
6iI7jG5X/zUzh71BDRWsA+gInfRVQOjUVdrksjNy6nP77eCGFa26anrqOnXnvd04fzzrsk+Moi0t
T/KD/nF91EuN304FqpLWlukjaGFdCLFCX09gRd/fG7cCBZLpifsn3wxM7KaZGjVRAhmXzN8Lk6QI
nKqie3dBHuVbnOjKO4qrieNHCfKrD/QL9db7ript9rAVjbkfWzamBsucaG9cQLDGT9Sqj5+bthnf
tTNLeaoiHKF3ctMNkERGBJCcZdmNPoXr5VlgBc9tAtBrwhk4xbNVHV1FLwJ70dufcymq2K/y0rZ2
bsWteBZlBNA8WcOX9I/rcSsns+tYkGo3Rma+KO1oHahviNwvgUVoE0YUms7+cUgDN6UlfpgVz7cb
tzxyxPfMQTa2CMmkDlQD8Cbtoa9/C/z2bnEWrw6QhTC+x2LQj1rtwndthznde0s3FpzucAh7vN00
Lq4pRq4C5KC5A29pWBfPbtoZwdAO0YmUD5nLTM+/4WXe73zljRkyKBg39wkR4LqwisUT2i7NAoV2
rJEn73v9wexVFXvv7j+UeqSDMkgAzzXgvXw0/jxvqLvprdu0QWsO+dGtKKEO2aQf0Ubdw1W2llKe
aijJEFBuyK2L605WnpHlDTqCEPBesqClaelsV1CEK7QGnxxT7MVeW0spl5BsgfyZlsbr+S2ja0c6
pmToQNZaYCZJdzI7By5A3HY7AebmUAR4/IfX4KYfNBvV2Briog1Erotz5BXGufOq8VD0xR69b4sA
QFWV/hTaYWhEWNPM41gtqfwDPRQxJy2lTTig/iOOkz5jYpOhK2n1JQbTcTUdPI8KuTqm7U7q8FvS
chXqgXpAv/stVgZf9HptTadSqwER1kDqrdenks/6AaAi+rg0lYPAf+pyT1apkkUXtx3obZzUqqr8
vOsylxvLiZ4cbaLWB9RnP4xFQ1jeoPX18f41vxH24EhOIPq7lg/Kev0rB1GXyILoTeCipEw9RyxH
ozc+to2WPYaeFe0A9Bu7gC45DE1A9ogJ1tTSUp0hrdjgT7BzMhy9w5IuyzB6rqpF3XvA5AKvPoBs
i0MIRLaBYyl/PTWCvSE0JlCGqp5C+2jMTn+gyG0g9DXUxWUqsGP3tTDE0NqYlXOCH3Lu24qlnP56
iWmbkzECXQ+Ybqw2QgV+48QT8Io6zBgS43B/EHo8Hy2vb57Koo4+3R9vc43hy8kWHJWyxOrSqlQS
hGkhKTe83oZShgUgMEf3OAAJ/HU8Qi7jGdxbKDZwf6yC5nKaNb2zDUyMosy7YCqCz5cm1FNed3sG
x7ezkkMxiNQXBKtZbdQWc3ism+0m6NViOll0B/vqEPanLNztBbs9E0DtkECoOvKSQlW73jhz7aRm
WEYST1xQMjcH8UARXBwXW699ygL1w/0P9hsKvd6pLKAUESVokkUeOfc/nhnEV52SChlzA8w3gmJw
rfI0KKTi/sAZeZsUJvRr7G1TAhirM5/K1PTwDjDdqEVifiR1MEYcNPzQKfL0iFKU8Zjk4fAzcXP9
FIZxlx6aadKeWTucDCv0mP+JUPAQx/sT2bh4QSl5vOBVU9onv76eSFgqs62mShOkpjn+AsDPH0p0
7h6KnJ4z31G67phOineusfF98NxQ/Qzc3kQ7J3/r+0lXEdnrzFZZd4/HaDqltUi5ZBRbPyqRo5zU
trfOQ6jr+NnvGi5sxH/ITIDrQWqk4Yeg63raXiMMQ5G3Gj7i1ptiGkETjC5RLlWGWWWWnIRtjs8p
N1/QRZNz6Ni3mrUrf3QbQvAzEN7ToZsz93X/hDnjntp3PLFGZI6Yyzj9ecrEgFh1S+QO8nhJzWQP
5t9YbKJNqNgAgNRN1rIwFYnRlLVWE3iNS9ePU87PoRG3L6OXpj2t3wPqwvd32S1UhVgj/EpaaDky
N0HL6KhFGUrntDpT4ALU6hxko46seU3dK1YUC5+6UT04g15/uD+yjJ1X51Rq02BqQu1EIyy8/s7A
gVM1VgBws5jMoCrK5I277AsxbA5DTxX/kFYgCnM9TN236RJOXhOoZo2sRGjP5YPbzrPfhXra+h3C
aOKoIG14jGZg1yRWkg9jHmsH1UvFu84dsvLUhEKcFmG4O3fV1uemH1fC5ZBOKe9c/zalRadSjzlb
S1LqHwyT9pdmdNKTE8FyOWghGN/h/qJv7Wqp8ERzCIpLeCtej1iHtgpKxoiK2hXHXJhmIDrXedt5
KfpzCs+3BTq2M+jWNP8cdJXSW3W55LYqKLf3qU1xIqkPnkLkYNqh/nYIp79Wh2NFZRhGqVOaj64T
e1UdkzFKcZawZ29+gFzW+HXYKEdMiha/d6bxCGhpnrF+3nMAv5kpdQjab0CBwEKJzVczrWJntinw
0wujxE57Mc0mQgRDWmAg7pep6blYpmjPvkXu4KuDRF5KQEQSR5ck9K8Vrh4uIslmqmdBT3d1ftZ7
o322mlB7Kmwt3FOFuzlOcjBaYKS6B9jr70D9j9d1btOu0suSDDha9Ld5P+knry6cD/e36c2txCg0
wyPgIxH029KOSgcTAR0Em3EQ7+KKAgFUywoE21l84ggaJEEwD20577Uk3xIlGJp7EASPFNVCjO76
hEghybJUgMjmxtX+7fVS/CKqtWeEUKEGEIoZ0nDaiH9i3b18QvMo8vxoqryXMGms+VhlmGVCBQ+b
1/tLcnNy5e/iRQBchLbE2l//LsfNtUnp0LRqks4zgroKtZMzDvEhGojZmraygEI0XBLuD7vxvdFG
ppZJDwFp4DqaciTz2ZNUczsP089F4QoNrNDcpT9vTA/cQxadQU4hqcmT9ce+IvqsGzYD40xqcs5M
4aa+5k6xEYz17H4ENyapU5R++H5/fhs7TVaEdfpv8DOjpfB63BTBQdpUGHeJKNIWbdOd3Lg0/VJo
y9FbNA+vK9f0wST3KOa3K4toL2kbKIWMwNeF4nqCAsXbg9Jt4vRvtFCZ39dx1+7gO7c3EsEjkT78
GgKKm2i4F8nMxMne2yTygqQdzAvueP8uSzdcxATOe385bz8jbDE2CyQudK5h618vJw6hXm+YlPNj
+pizAGOd9pTqXXRJDCt8Da1Rf2yUpPrbRFhy1EBDflsBsk9X72heDWSmFnyuBT22U1Tm06HMjTiI
06naOQ+3ly1DcSNJzhJ58Jra2JmDlcQuPJoeme/vopzCn1OSaW8T4N/P/2EtZffFbwiSWOl6LRVN
jCw1BUsLEW3nY65HkTjaUUyyUqjp6ED8y+IzfjzFnqXh5iQJQGUtBfX5dVVvVoy6Af7lMKp1eK5s
M31y89w5G4CzOxvm9vyRGML348zDMCTgv54kqmmWougAO3T1u+fKpOnv7DXLcDaM2v3lRGrp+vNs
OW/MQtg7FeHbDIt9Q5Oa3KgqJYA1KYpIBI97hTMXNY2e+rmrdil1o75G4T+qls+xaY/5KVqG5oPl
Fsv/PMgqCAhn/aS9v/+tNy4DQFEJGxI7yKv2ehmUUKTjFFJHTfM2xxaHxtJAywrX2FnurXHQE6H9
T2YZN7bskQaTFF42e8rMm6dIV+rTrMd70s9bl86fo8hf8cdlDoKfDBW6ORCx+pSOXRxu3TaEDl52
VXdC43v4dX/5bpvwJfMd5sJvYJmqjnE9YgkAqBSIagaUoPUPeGCa4hBmuvNSUGT/OnAHPwLYaEjm
uqPxgOxI95x5Rvyah0X+6AiDJrr7v2hzCVA7wLmB1IYbcfWDEHKIU0nmKNOs/WQrZfY4p472tXZz
5+BiGb0HeW+dWWIgCVXBb0J55HpAq+/yplsAxsJUiS8j1exDWM3pUcoq7aQtm0NJ0BGSCrfTTWWo
c5bRdqGI1fSFnRanyB4gGnSHRButy/1l3LoeKHbSdgguBga9Ohd2rvRJF7ktQJWTOQfLTfpfnQj7
DlVpU8rF4pasNrF6otkiOd8fe2Oavzs5uSNI0uDsXq/oIjsoCjQ+ggG1yjf9XKvvotGhc5TGmdP9
odDW3TiZ4FaEAgSfpGdrYNNs8cSoGzjzDpZNzZMypS5GyTU1W5xgjPK1EQrTjGyhL+dG6/sPtMBP
oNhuo3S+KZw0PmlQad8rqa38O89T+L5swtD20SbItcOshvV4aN1a83zcNOf5PGtWNBzizInVc9Vb
1c+6Mczq1DR998Muimnym6Wxhd8OcftuVmlOC2K7Mn+69ZT+1LopKS94AZmZX7fV9A+2Mn3pg6TJ
ID0xsh/E9Nqnwm0amxpB5X4ZW2doz/NSJl+kj24J29hsbTpXw/Q1Ng3i1kbHlwqb+VYkPu3C6ps2
GbzqAuRKUxUhJyyMRF2an8PQ2NlLZgNEwSYlOydqxdnLw+Q6PExZ3NhnfDlRTzFwqj0Jb3HjS+iF
Hrm9WzjDAW3LQgRzObfZkTpKsRyUUounEwIh2cWrshFYrVJcw8/zuY7eNUNUfoEuG/1bNEX/BS9O
q4SskVctbZ+o7x3MYbHeYEWLfSbdvsML2JCmHJSw76dA8fRJewqTvDJ9LonkR2F1QnnjOkJ7hU9W
Y74VO+F7rakINHskllCkFBnk81YtnOR1wAQmOboDdD4/s4r5M20AIvZ1vetn/id18mmZlsEgI0KZ
1UJ3BKRsEO2bYlFw91i0gt/UW1o4ye6q+JdXOBHWafTuR4E5pVP7tupoB0QBDAWtU4RwFlijEusv
Ct4v8SMKb8VL7DghMxVe+hhZSm6dcpftH/BAmV/KIRH/jjTCfoGA6OFijrK/Sj0gmc85D6pxjDWL
2kA2JajIhWZEFpwVCXWCAjvCN6ZqzuMxKp0acchYmwo/Eg0eq5Bq5/zcVQZuXUUUfh7yRbOgGiCO
c2hGLTFPTl96GY05RZW+QZZAg/SQD+Kx1lSIa8xCO0WdJcxHxZyAuCEImanfGrmofHdAhuViDY6q
HLq+1fFVBQt6VETo/kIiCZerSoAWsaCdNz7QVpJgihOpzr/m6NXWyQ5p//EzXJNcX9eQxn7tpyKd
z7GXTe5DMVtackCtsrTORhjylynKND+OZmwpCEYk5TtXr8u3eCJXnZ+pTfuchMJ4HcdYRV+9z8dv
tk2pP9BHmMBn3LiyFEJeZ1uPmhuGBtQkUkys6aHxn5bWXTRMeqwWFlvsMs3MGabsQbWRU30i1i4M
38FB5NVSIgW9SDXqylM2NzViJ30d/uhtZ04vZh12P8pQLz5PFlYNsN1HE2AMv+HyNEez9j+R2Mnz
rE4xV5Et6sE3J6ehn96JTMcv6sZ730YK27Wca7A01ji9TOxFGi7tPnsXRhWS1hMpweOEYrBzxjGY
TLIo9eJ/bUJ9Azr40KE/gOFs6it93T44TmZYfkPgXZwy4CjwGpHl/WXMnPDgQc83j6lwQ/0BbkKZ
ykMx/AAmNnp/BK979bDWcA9Dk48PkeWOH5tBgXU7m2n41Z7YKocCJ9fmYYgm8Yt0e/5qmbVdH4bc
GHkpZ2tC0p8vrR4q11PyIHN777Wzh7E46pFIowdFLOOEJKaCjpFeVHV0NNxR1Q6G1auLDx/DVC+p
QZH72DVpWPtlSVt0MM5Ibx8brVBw4lzUBffgsIrcQ6uWheo3hUhgx6tln7wI0aP13sb9PBzmtMiH
SxwmU/jkFeXYPMYq3f6+cPBFDKJuGoaH0lUy3KG6FkRvnlCsuCjzVNW+I1Rl+ibiaMo+kOGaPzV3
FJiMVKIp38Bg0IHS06Vslnft/3F0Zdtx6lrwi1gLEOMrQw8e4yF2khdWfJIIhAQSAk1ff6vv6zmO
3c2wtXdV7Sp8HNtXxAMQg++8Ew+JIqU7I8WcVve4+DCoLzyU51FbK872Z185Mt0PITJDr2AUt/4p
iCnEDzryBTXRexVR5GAXFTwfzkW+1eVXMVFdfdHE7+kE2NVsHm6esMctP9M5h7VmY/NwRG8qy1n9
16NdlF01+2WLzvE4uCRqcj+AAG1ckmpsWUWymqXHnu1mfdyu8VzMZ1jo6/E3LJJj3uwkVOFPlBij
cgSbFFJdBprDp/t+qGrUrDaZ6j1+392RuA/IEgdYhyVrYp/gmzjtf+YjHdPPKGOa30c4VUgLL0Y6
/NsIEuWPk6xuCp4z5iPPXqCcTe2jc6PPFOaCGkLrRoskWlm3AXFc/051SJcFfuj7erzB6Xxa72dn
VQlqrwrI797ETn/AtS2PJR6f+KBPzCqZIdyPuvWBArGHwOYQuSbvVQq/WwDx2WEgIrVEsteIF3qm
/ZrOhOG8UvtQSfgyQH76husWkw5ypFQ/V+AvadQEDXdL2NWEjGa+xXiZr+aTEyw+9SxeKi9bB0Da
TY2nlR0uezHv49MuaiP/iincXCItwaP/lCnr81OCdwNCnBj+t3C8iYHYsL+gTDTdOkMQyX0dMUHT
Lh0K8WRSt++XDfF6K6j6zMj7aoXDLG1qAb8e0hZKrsMzrAAlLAaTMvisahZpa1j5sDE7wNNlK98f
s+Bl/TjysqSNF4ceIPwhHoZRDdJK6+Jd6Ak3Bdq0yM5zs7v6kGc318xdZnFk6WWtcp1d59Xl2BCP
15qdZAF5XJPxWzO7RoQvbRDHEVMEDdR0/FOVwdAnCY1j2oRcwIGOKuOzJj4OuEbpaAS/mBLvn/XN
hqMLA0djKjlZEQ6VWokUCzjUitPhVpK1ysLxSiHEdJ/qDnGCAvz4PCUxNqwX5HssSHa6nZJhGDtE
j8FMPk8O/gwFOEyaw5Gwj3GH8rtdzZ5HZwJF43O9FJQ06RrVR2dMun/GIdlNw7ELiKyOmNorODrY
SS9b6cBZTUie6aa5IM+eO/0DbL4N7ZFFydZgFhrc3SLrwndYaTmg85hUOvXwvIC1UVHuHPqzIcXP
x5bTL5HDYqWVtaHLxeeBPyBqVLCOOLne71ESj48DdgB8H8wwPhvUPVw4SGq/5zdp3diEdC4qHFjg
/9p9URxsRIl/2wp2oDkoWQmVmRmBqbZsgyEfDIAQQ9EssdbxLzlrATpurzfZoFWsVFMPpSQnJOmZ
+lzBACNvrF5k1ZX7isq8SQUfapUcGsED8eH3dyl2q87TJIL9QuuYZg0YPs7+jpFlUIwgKsGeB411
MPdE7UjmU6DBhqix9WLVj2rhe1yeAuKzU3i9DfnWK11Y3quE1tFXYrb4p9ywv5/C9F75a2w3WzUF
9Nd4ryY2lX2MpPqo8VjnEeB9qnS/X3TOLvGQT8udQW5b1SRwRztektjGMfrv3MuOxsMS+gIT3Xbv
d+fd2TmV7mhsy0PgUWd71iEnDwG6iagBzhbCBSzRJMbCLDmvwhX5TmPo6nXJk95MG/qyBtP0Rp9Q
jJP5KbXFOL9M+5Isz36FP1DPyLqt2J+q3BsM+wZ+gVKvvE6Kj7KVwyTDOZsAsj3UuI/njIccz0aG
rreHmaibX9bCE9KPUlV3mkXhbykhc3Tq1pcufFqe5lxsnxzRXLopVYwWRTkQDhDqWlE0FZkgRi0D
4V94a/avHDsYcZOqIIsHGXZ59Gssin9FdVDdk8IqcUfmtfxnTKbHjqJ4PqwbLN46WsyQbQs0uKJN
8pVPnVO1eLMoE6+ZVjsWHCEdxDktpmV4Ql4B2Rp9zHB6gQdwOnZwN0lfnZzY2qA9Xr8FgdPtqscU
J61cWBjucA5vcDIcF3Sx+0Zv7mOlx4eo8lG5xxoBY4+zvJlIbVtk5gYlVa3tGKkF4ReT0L8qKeYX
1PIqgORexIebZ4B6eBPGt0Hm+KVHgZXM1kHRi87MRH7rLZtgEWYoYgb7Yvf48xqOyResHNiyAbWM
Xbt5rpel23SEcQzebHWrVc6xCu2G+GWcWM7QViXIrNsrvd5TZ2LxCXhO/x4GtUJ1aBK53eGdLM/R
AenRz2LkdATfLRhrkB0yfBjDjGogsgu6qynf4gYN3vRrL9R+ilS9yCY1ULy/h6IS4UFnMppaoMD7
fsfdIb8MqQM+MJYGIXolY2Uve4YqINhaHydVbobfFVMZrvOGu/W6DtX4kBhUxt5vaUju8GoOyxVo
xyqaTCFT5MEeQelzlYFCOM1qQdRDVE+FQuOwG9LvJZLuf+jUzsuPxMbF0sCKbWEfVkRF3UZhzVgz
s0XBomQh9QCJk9p/04hD34HJh01ZK+why9bV6O+AX6docGEmkYaTYdxWd+NG5rkVcoy3HzDV9FVD
y2n4kaK2wnODU/M9Y/v4M56D/axCpj6UL5cnL2T4DXqL8WuF0uGayeBJ7lKRG3Ee1nH5Xo77AAh0
wsVb4Pez/46OktiGbJB420JVH2osanOhu66/qmEP+pzTwWSv9cayvFc+zf4bosQVXc2WvLqijKOk
5hM61S3MPHnIy3V9GAs0VQ0OigoqVyXjVyMwsF9gf5OQp9Fuu75YxJ+jyJTDujxyHY75YjPJku8i
HHL7Nifodx+kmdyZCcckBAMmusOddP9lQRl5zqLVLt8EGlPykB3Z8W+ENHPrNo6V4Carbl5kc7Xq
tT1Whgy8PYfw5XGcOJbOE9glJs9DWkUzHOby6k8cu/qdI1duvwLMmNLGMr7EjweCo652mquhy6Os
MmejyYBWbM/5WZDF0su0xtO3yAjr7osl3e1FV8lwGgHJ7A+LZfm1MMmat9SmIb4XuDqIG7+57cH6
PlmuIF8LdqULIe+EKo7mguwzFPVbRT6TOCBQbV8B3DbRDiTxtvXDgRFoks746xCiNtjKxlCxItD0
x2EHxRBMg2eUyXhIe5Um8hW6UbK0ODOje7WpjXW2JAhNyBT+cAM7j+1vKqIBXduwTxn00Hw60Nru
2c/cuVlc003Cq2goNnKHFQ9WtgazL/nm9FGdtrSshnMeRMqbbQts7w1CFm1jBB6mDhUUxQ39n/sv
ycZp6VZloripaDX9XdnmaX8UhbubLHzcXMMTSoAdI7LVPfB1WLcmO3ZARWSachwoK1vWU+whqThj
yNvhPFlFYbRrkyxIHEL8TrU+pXk0uwtyU4CkxbB7RzHBWtZ2y1bm92lg+b1nooybGFh18sJWrcIJ
oFeanwyo9U/i6tS3isG28xQDKaB3KVv20EF7CyOSIZ3Y32WAJX4Dw8AoOeO1TpOzQY8iLi6DE+w1
o8FP98y7W2IN9rGyhu8wS8YMGI1VW+EeqYsiY3k+PMECJapOgtUKOCflJzoco2qh4k/CI8w1zd4v
9ZoeH3uEPrEP+Dg9elbsr1NoKNbWSDKPwN8w6OAdrWkOM7MY2InGn1bNFJXlG02GpWymkYqxoesB
pKUaqcK60bwMUZvCBv95ipBh38xY196es9GXlznmbOuAWyXfUMT5D4gcxqxJXbZ8jVEm7qojhQg3
ElM8X6VFnwizxtwWHZtD9sqwM/ULn/aWJjEjn/7MgFH8hAUIeRd4+8yZp0rxHr44+edS+0k1hNjt
cc9wOP2ze5x9h8F1onso8dnTQU0VMJEUwH4AoflfWPTJkBhqXDq2lqXx9BBtuFjNaFZ7lSvRK6wx
0+TlYHMcXcYNEWwPOdiAo4PDc3G/YPtk7tZlquUJejbyWoloq6E7TtnWFEU0bBj6/n9vg62jP0Dp
pHwLVSL1c5kh2bJXR0Ztn2W64t2xJfotR5H4Gww61RamYiK/Eq7N93iDy3kvoXyv+wrHTYLqX5kH
h91EPPl4T86zq3n0fV3m4yukpV27nY9EnZLM8tu6VhaedyU1vxpsOu4Nzk/yIZI80K4SxzhciM+G
l5CuDq9THKFHtlGsutWMMFGCSyi2dEY9YquA7I665gi7IritFLftGEL5DEUzsEM8PnvacAUhS+ch
r7xYA7OaJpWQy/duieOty2YsraAbOxa4N8yr/20guJUtG7idm6lcJ8CGYh9fYUw/zDDhQgN9gQMx
cJw51/PLLrHUdgJau71v+QxpGcSI+9Zijwn85jRu1R/MNu5aRpgfG2AJ8iymFNhDvfP1+NrrVOnT
qmMi75ecbtHvgMzAf/U27UOr+Zg9DBuXfyoAw3PPvM2+H8cwXUM6UN6jZcinJrcjcmYrQIj/yAzw
rB+PDebXm9IW7hTLADa+wd2fj9dtTV047VhgMl1ApbhmaKZ5j83C7L0eVgfCboz0R00W9+oKHD3c
AydqFd2S99WPJrsTTvIX5+0QvxZoCo5TFFuQmx67AtsZjKd+5thO4A1K6/IcBQyPfaa25VqBBExb
F9BDPuZOhLOFCSDmhJBw0acj2z9TaJ/1Ffas/ElyPSxNSfPdnJNI80vl1nS6EzcBCYacXKwAu/iK
1glnBDajByv+eIDpHpDzJtLW7ATtvB0s1q1EEfah82nlPiuEtfJmrkryLSqmEfOgq+JHhRjKvS/T
2v1Gb8pZG+8Y3boSPT5vYWnkfsh6yL/B2ZCJM53L7PtWZQDrTFGwgOwHXwMGXiv2+zDT7VanIe+L
yC0/b7TH2MqwsAzbgkd4WTKBEQ4eFrDeDfEwmkYHqr5hxRWppcKWB14EKcpTZbPBPplC1RRSirD3
gR2FfjqqCB0TrdT8iLbGT52eptR0rixs0tSAzt9XijCzj1nNApcJsUj6LcYA9hPGr1VoJUH68pP0
0/GQwRAmx9uA5XKGkicz0szIy/jHV9BsZ+83+YSNsSKADUCsxjOZCjxwAJtlw1J2a6apVeuZLlr3
aOUgt0uJQPBtCufutx2KsuU+p9Nw0ThR3tawpA9reosvS6tjhUJY1EN4ieoxxUoOYp0aBzwTxkNx
JNNHekT5F8DBXF4xx+ePQa0FvdigsGaJ7S/yCzL5+WtAxQKKjR23B5/waW3QcOkPTiYegcOJ7GNh
1wivPoI54DTsVUbaTFST7qqBxgybFQLvJ17V2vZlhO8C4NWVD76iZdYnMBuHuBm5yc9JngOf8PXB
FXQKuoobIE5Z1KRjFd7llqOzUN5DRzBEBHyMjuwAc/ssJC1NpKQNUA+8PJi0gIGi54Tpb0kQx4L2
AUTGNWdexsBQQ8ouAKnNG87oKOlmD7lqX4zBTA9FonHuOPRt6gkIpWcPZq0x/sB3OJVXkdCRdDlL
/fPAgvjFVIlVGZMjRpVUiEJ8yjTDZYM33RS1s9x5eHSCiE+TowP74KLYf3Mz5fkrJ0QjVHDPj+Sh
QiLsnXfZZHqLpBi8UQOZMmCpS/GHzzVNGpBm6/g4ytg+7lqDR9FbffxI6VQyIJAw00MKfCibDQsm
97IAXNsJMbqndWDmeNvMPlU9DCS2pckIlWBuEEdzR9088u+1r9PjdlsL+PVbu/4kpRLj1WASjnoC
B/935ZzBE4t4n/qLbADjkK8U0w9refWJZVR86EnAN7CBp6AbumN1x9oVjgzyooQr3T2v5uXF4wH1
d0TK4XuFnLvsfVlFqdoRFLT7WUi23cF1EAKYEBMRtWJLHfA5s9XIlkTN39Ev4augonBY8WNzJKov
A2Di6LLoiESPfIIG4fEGJf4uGCkcLCIKtCVG6jR0fok321mTG99HESO/yLHrqEmietHN4IyaTsqC
TetCRrYPQDp1dNlnv30lC+iMJ0nE9qfYY/a8c0OwuQdpa9ruqcdi55w4K9tyqtULiHhsapV0rK8e
zmHp+5xPIJMSAkutDvYWZf3pwKLNFyDKzjxUU6HfuABr9qWz42CtTPYVhb4QvuOYAjzmPwzgjQmu
yO/TGu/ThRpEfj9MQeYSsCMWC68eDt38XY/jNjVoYtQIgicATtUY8Op2Hg2ZcBVLDzC7mJ9sbrPl
pbb7+g/p4RlSsSDwQjUVNNouO3hCeUFaKb4Qzn2NSwMZWX6B/KT07brl08VHQ7Z2NdytbhTSMNyD
8skxD0xL/QgLnWKC3qxmsEKolfpHMkwcHVk0Ul+LcBThtoWyvmARxz0rxjfXShgeDjhBJVIvClBU
QL9RVI+OVmt6uSm/4P8vy2P6BsoVfmUgzYf/YkzsMOkQZQR2dy+20FZFsj1NiOrcmjGZwm/Qv6AI
ERyaDw3cSNGpQE+KnvVmQHm/FmYlFy1n9llUNSqHYIH+p8U6iB4zN37YQtgLI1zs5oVGHkDPT0xU
w59QiO1vNik023ZOJvTpS/6Swe1RPSmYphwnLUnUo52MxpOa1LK/5MbKS4L+LgB95PnajCMmphOw
91ye8V3KFNCX8G/EQCn9qjB/q7NxNvqo+e5hNmRUnZzh5a3kdYZHvG7meHTfKrAurN/TsEJpPQ3e
wqskYGQBmrTHCDhLUAeD1on/QbxTIBPrxWE4rTiWARyixV0bShe/HqMrfx9qTFgb/v98LFgC4Z2D
sBoceLDJDH/ytP4Rb2FMwGRo/t+SDLCDXqMVq52jiIuzqTSbOvxK9kZVpJK3ekHQSGNTzfWp3hTR
MBMqPRCeg4BGmJHDVpxAl2UMMH+MxQgLmVZo8nWQyx3oJ7giIkvMbadKTlnczXSl/nGA7eZzIB5S
HBSn+N+iS/7AIfY+zjxmSI+bC1f0DCXlBkUKxaFZwWs+1li2auVmUwZvMgIISx579TDnlYyuRCYr
6xEJtMhHjJ70aDDvY5Anopg7sHlO3tVzBfo5xWgKrrpKzdobHAIAkGkEYA6+cr83QmawvtWyy35c
UoVJ5UilaBYj3U+4Lmice47wM2SfNKC8imy61BNl+i4Dv4nrkNweWC4d7QqK1uuaQ307taS0wMf0
OsCxCDgKXAjgKbZk8FZLixWeGGPtmnkda+Sp4YCCkoQEvPTRgs2fnqtDPql5Ah8JbclYNRhM5E/0
z8w3GNR50SQlWrJugR71dZmQdXvPbIkpKNI58hxgwU1OWMIRWxeW0rKHPFdS9DUdKgAouaP3dR3N
/iFCCOTDqi02orY9BYWXuREb/JqqY73gmIq/r6mI/+apR0TFeFOoAslZBZLAeTLjeYsGN7f/99fq
NSX6NJh5WX66haOJN3MeP+mdCujf3YJ12yzdEuCrkddbU2Fv2zcl4mSucAoBs5DZnGcNNJvj2zxl
PDntxwAuC+3NcQ8q245nnWSg7UJC8dNUQ4dzdRDxRhDXZ7tsAhygNzCc3rxSkFG65YIe+A+DARdP
AqwQvSjZdELPbOGNGyPrrsGcZa+1n/OyBc02q5tnR3g1M0T9HcVGUHXhIzYwrhM8oT4U+Mk7G3a/
tiu4eoqW6bD85OUSRQ3HMHELtUjkdwFc5WMJPsBCzd4kCqYq+N4Nk4YFEbbImbqLQFC/KbRN2XdM
g1p+y4hT5V/g7iNkAuUE8kYAEHIdt2MCjAdaRHS91K5f87FpiT1bjZ017LMM10EwOMdpP2fTlSRO
+w46TtRqsOaD/1dEAT9oMAS9QanB0a8THUgD8U+M0UjV9WmqxrxEPRU+vXAu5zdG1fSLHuCR4dWy
UggWktoEbHYu7C84jQQEQwAXN6Gcu0qffJB72gErgBAC/Thki+CqCvh61nt9v/gNwXglQkCgkBI5
NEVmlfILkwJagVCV/L8VvJlp3AQUqk9EYsK9n2fSe+S7Gyy6pKrLIXqXV8wah+45xWZBhyzC4i7N
buoDM6KWt5BfeJxw+ejAlMt8iVu+ZmF7Xj3MIYCNIWeuWSVKm+LQHFzMsaJeV1uxfIOaR2UvcYr7
9KuQgYfLgVpeNTo2Y/HGKpmW2DRjoLAd3FrGJ/AeqHVglgHCpTpLa6z6wmitoYC58LYWfAHMIhIL
5I2TDzBHOPrFzuj2UViU/U+eTRwj6O3Mx/lOfHvUu36H1H+Y+5sl1tjhMstPZY/yeJyWOGVXoCxg
/cX/v0qIK57hBqPXeaETgdjAycA+vfSjambhsHNXS8rguTtNjGAJO8irc2h5blLruWpTNcDaRcN4
5UcGKANPFsQhonWI/VhOichwVJX4n7+VzXMLVL2K34vVTX9iPzLaQHQSf626LMb7YVPImQN5V+yn
xEv5bjcv/laSb6GHqxOzD/IQR41cs0rBJ5SMsOUNB5yB75JE038i0tXYwjsaRo5YZoxfMQNBf74D
76a49hiyTFpBicXyZMf5rVHS2wVBJ7aHJRz974A06n2Hkt7iC7Ck6KpMAYbcsixKu61eqP0lS72+
Iaq+hkgpaMpPyKdOoSsYp6ITK+zp4SKiFEyJ4mSDfiCoekd4XhbG6UHzMnUNm+G11RGqAd4rQJMP
AUIAKIu8y/+p0sDmF9br6jty3DaYk2yVfxOFTJIGZw8Bcz3DTvEhSJTErgx7gZBSwMPDo9o0IH6t
XFT2Eo6W9tdhljhrDduO+BH0e6L6bIF1W59GA3+u9JI6IFUcp9igj2BeChsVRbdt3qo75iK0DNu8
ZY/FQA7fw+pqH7vgWB33KG8ybsYqRxaNAl3Tr5XcQrePkLjd8Fn/sFQ6KU7GmyTDKpSSvl8iVhTg
+Tz/iAzkgYAIDlzz2UIB+DJMZY2CfcjifkCf8DaQDIIvUkO2aoDTYOFkUIU91fVWPqMNWX+C8CLb
U6Vndtnj1NnLqvCrYY7B56ckWw08zJSUz9Eyl/+KwNElgHCtlhN4+Ox5Q+v7E2TBmjfYj4HABkbg
MApV0pVVk48QQFyHDAhTRGFp/XcmY/ANgzoE7KiVbu7QZUL6ogMoECl0NvVKLSaGYyzcvPKYsgqE
R4yRqYHuBj1oLCH97hF0i/MaSTo7OlEOsqZfckGhAAOd/6qwbJS3uyX6z+BRxu7ZDnlGNyQ8MZ28
TZIYZdmBxnqg0/Ohndjepxl6v4cICXzvN1FpaKrMh0sBVFn/xDirv0DVCvK088GJDqqZIe8jdK4P
YQWP2iY2Cg+Tdi5roIeo82YEvn88wBhqexvzHFlieJJRgvyeo/whklc+raFAVCn0F543xnrxqxBH
Pt/hPMu/7HBMTx4GOu+1VgXcxn0OtTvkEvN3+Puboc1iIK5QMsXVN2D82f44Fjh4GrmNNbz6jsL8
CVMGSB4OPTRceDrOjz5mE1RS4PIBbGwacohK8eoOTToZuzEBA9L5gop3axCIfYIieouf2WhQeTBL
bn8W79iz2IYIj+SCat/uA59PyY5EFhCIQGI//SJ23ZgIWc7Qww/+abXBbv/la3DPR0pMdUZzPyT9
PuymhoYxqn8FOecYCOH3D1QJqqLkv5JAK9jPhqznW1YG9tMEGdH62boeW5Qiq+8ZoW4HewCbu9YU
E3mWUX78xrFrPTJjyOr6dE/WT8rCDP2Rhr/nZaljR+/kfGgwnkrUT4k8iqz1QwVqGUZgPL3Qel++
Y/YWoKTdRJ9RBFTZjdD4fklfsp/EUIDxN3DsMxNqfGfDSsqWAjPCd4Z3Dx7Gea5OQ4Wcib4MMf3O
43GFW+QOyRHUQ3ygEMmtKKjUafUK6qNuBovgYChJNQH4pKFqRftQjT/4MXHdz1Ut34dpQFGAYiD/
BnEshFwJvt+L0Hmdo1RQJppjU5l+PEREfwJgRehuPE0rjEVriTJb0FnfkSw437p1gqsjDPPcX6B6
WNyEZX/g7cFAcPewRIN5bKKKervNImX8Oh98TSFXc8kI4/RIPIV6Jj8O7Fekd6ZK7B2GthRnGk4V
c06zQMLLDPDrN6u8i1p5lJgqMGbS4jQdpvwIcIxmT24KKcUEy5efuY/Ko3cFLglq7BQwlUx6jfvS
lzuAn5Gz48KOesUKLSX0CiyaLaclKdh9QaA8BifOcaRy74Hyh8DT35HL6uhMOaf4OrVKHxlA5ghP
qd1kF8aK4O/4NP3hNeHFGbp+e0kxBNzG/U19q2yUjr3OczyZFURYP+ESB1jUUrJAOs7H12krKW3V
ceT/iaKE4kggmu97IpbkbZojE0ElV8Dcx9aIlm1VidbjFIk9/1manf83TYn5gEcGts+LFZcXfVoU
gGCx2jRHXoZ/BlKT45wWKsLUthzkgUMz+GOCik+dLGicEuqOG+0MUu7ALiOysyUE3ujapiWTvoU4
i6ItXiS/34fSLu2mU/Y9G0jiWws3megcxI3yR/aPeRHQRoE7GUr+AQVPtkKNkOBCpVORgzLGHPFt
yneKKNeptr9NzFBt4OBUPQwxFJYn621lG2C19OcwHzFUtFGewG2KcOGbiIF5R/MIWylJJ8l6YKTi
h4CQEdKsPeHIG8pWOM7om6/OBQCpRpVPdArUkNGXAY81xOVTBKBCb0sFSUtWLPC4Pkh6GY8kXi4q
yd1zAUqDtTvEPmUD7xTHGhjNbNvNTqQ0Dc09SJc4A/D6rZyH6BVyKYgyqN7Zd2PA0S2NwdR6B6eE
eYG+yk4QPWOhGyMTWkUQR5HMzrCyzny3b2Wt8Asp5HTQP6yhWSEi3ptxG+QJ4P8GwrD2Y4ZZwlDz
q4YH1X8sG8q/0AOV92TLASQnFn09dDpTUXdVfYx7T4lL03OJa/Be1lOa9RDBHdcDbjn7E5K25v+s
isb4CWKM3Nzp1fHjeUxk9QK+c11aabb0G7PwILszayJ+LRB9Q3KVxciOE5E9nhBgWNhmPsj0AJHJ
rhAAL6IPMIQjdMcQqrepLHBSpFbwl1VG5ZeFc279H8SGZD8xqM4z8JmWPUIwD/BRHln9ZzUVYCUC
ZVm/YaUU0R/pvE5tZfYsuszesAD9qg/LXb4Pzp2FToToNqgLsweQIcO3owL/f3LbIgHDEzrEJ6cZ
yP1IqRmxBWQCHISp9S2G/pWfMFgUp82PsTvdskiwIRJkZaBYO0AsziDdlt5VkIK8GnW4n1Sv5vko
KipPx3AoEATFpgZsEsZg0+c8y4AEmIhsMBBM83tqIf1rYl2vMPvnqD4fdsnm7Qu27jjnvFAs6gJk
bfMjqfyiXnMxWdfEEs0ChPtmTppjdkdXKAy5twCcKWmKHYw23L+huzhhvbYEEyNz/kSrW7onRHHx
CWkpKfYgjt3f08Wg1MMRAtKwbRX0z4TF6AJNN+CZezwXpF/sgloIAlam0B0rHOEwf+certu5+rJp
hZ2jYbVb1hZYWAfoU5ljxKmhZvU92VPAOhhU/8fReXU3ymth+Bexluhwi7udxOmZzA1r8iUBRBEI
UX/9eXxuT5kkNkh7vxV2cbp5DZCSd6Y+UFmnymNK4/VzRvdueae9YmiYqeV0QePSvi+EqF+WKnNt
AKuCY010WCKhpJZptreeO0X2zmrj0LuPhkk0B2MPU3NsVSGWbWOYhEGaAIITm1YkLmzcc8fOR8aN
wdgtEWYpu/xiKfIwF2l76nd2gfYFKX5OzypKy/ziVxacUB7mkichcuf7uiHHbYcQrdmJIlCKdTdq
+VWqWX96/YLepx1rdYqdFlaZJwI+fOLb6J/6NkOIqSuvvY9bbosks5Y8SBCO6vQajXaBYChdvPgx
j6m52ZUDvQT34cgutKG8I3ZPpsrqhnEjqMZtPgdsoyXipTvoZqUObLDDkz946NMyD8N1YqeRo08c
W71hVVPqJwoBthDdG8NBvsZRs/FRM6V7n0IjdCeVUPZpAJ2g9SHiJBlpAnvVRVV+hyE82Y6yNF7e
sOuHPxYwu8tpyMKXoMLMlr1CakYjXSvJsirtsXpzinzK93XpCpucRS7XnZW3PsR0N07cNE1GO3wg
2+h9RTnBQB4HOeiHnJH2T+gG2CcUwtwCeS6QWTrA/+eRKLfLmNb+ZvKX8UrKQzvvcKcXerOuwwJB
MJqmum8gj9qkiB2ptuVKLWyy8rnPvNflMm8hX9FiGCuwDiOn2rjvKcrJ9/nq3TQG85Q+ePPYgk5b
bZ4mnZjGDyKu9dOktGFtpOi02LRI730oS4wyiV+Xxbxxy6FeTxNPM2BuvaR/fH7ko+uG5qXu6Yra
NXwQMIbhiNBYV6Fuzy5IyT1I1kCmqHdLWHC4Oq56Wku5j/I2JMZ/KWYsOKgf9SabhZDbm48f2pRT
8yvENODugtZMJUHOjmQdH2b6ciJF6WxSeArxbOxxKCAy7FJW7BFRVIcGZyBuppYv1liE+jSkvrhr
nCECWrNxMvboHsEOfOUGFxFiwsLbMMlnOtt7GLaw6S9zOYa81KBUX2UqVLAHgOa/S0su1Q3ghHkx
zB1p4pq4uAIo+NGumH23vIZ+O7xMjSvmD+nmmXMyVE/GX80YzKeqd7UFWZ/m4nuBKdMPjSYSa4v6
3SPy3i4rc0iduTw4iPXlj00/VfArWjGrBGEAAanS6W0aw6NOPFKJAFDXrr3/smq3rt8D1mQNHFvo
26O+3h6ZdqmB3i0dHfgt3eWIE2I4V26dBcfArRxEtuFa72wQsXmHS7eu4J7IZzxl2Jxm/h4N254C
2v3JsoazxUJZ/9tknvgmcxDxEfm8wTXFwwTUvmQ4GCVQU3wYJmDtzUAGjYGmrQZk5EJ6H6Bntt61
xKnP0LCj/x2bFjsJsknU0zaC6E/TtuJvqnUc3OtqXIePiYvuD9fIGm+9gNi6DWqOrIXUqYMvnDHA
tHrydfEwsrFmO2l31bKh8tuK+FrK6ei10EUoovIy2DZdB+7R9K140Tkc54FfBiUkC0v7USEJ7reg
uU6/c2hjkjsWgeqnx64of60gbb7LBgXHQfaha7aKwuBnv4Btk3pl/3eBTXwD1Zwv74LHmsLgggrn
TRyv61Ui813OvN1d+17MISKuZBrV+BeYpDMHD4J8ZkH1DFWEGHvMWzVkjnw2rU+m/uAHaOu9Na7/
pbVn37l6AiIqQwbXbR2RDJ9mE2iyvQh7uSBBrNaNXKvh2YQNRg/uzunceGNDOL9VI5GEMeRd1bHH
iewOFWePHkzwmAfVjJTdyqL73lUmuj0wBqZHBKssN5mr4/xPLZdMJoyQtDHA3tjkCxV8G2RBZZcC
SaE+mTHs0LL3AQtBGjXMoZRlacbktl6mreXhUEmiwdYLE4vLbMEv4TzOsEvmMBZifuXl0uNRSiPF
IePiO8KUIaQynXHuiTm1l68R+iDd8SEjFPVIp0brNAztXVwSbLK1Q/ah04zV0EPxQ61tMqvZQS0m
7XX9ZzxKCK8OFVfpYYSl8+7auY72lRwde+8Qlfo94Va/B2pCjD2DAO18eWN6+HgFpHE4/f8olmMO
1qyGXyOi9a3USFkTWw/Fi0fe1bQVVa+v1uIt6tAEFfBfY001abx+BkbnrrzotHijF9jSRa/mTWl7
fvPVhH0HBml36S8gS4m5xOnGct/1OEY2ZcFDxoRTZn/ySkCiMbNO8aZuVvAWGYI7bzKFYOU8LeBE
Q92D0s62FNAMLbg8e6Gsq6OEy3IftTWtV0wWuMsmEyyXih2dK1mYnFu7F7lJVlzWTGtejZmyAE0M
HuYRkwduOw6EqHPEM8KIudra3M7h/djqpjstNFhiLfN4JHfsV/OVmVSWiSzAjVmscSOC/ZJzjIYr
doct+lvhbUluC51tabLxNZKMzGe7zFmU3MlKLy335Um4wfDR9imcnEvrCD5+WSNAMxEnxT61HPEx
aUa0pJbd8OLjynvECQ9+0oxp9WmZMX0VQMjgcIsp1abrdPYNtsc2VRpiSN4EM8F/wgVdBbpjkody
rZbHbl1GHvoSc8whEo0ItiV30xOwiw+8PWDfPURR6r8trmyst1i6KeNwHUYfSrXrH8XciMpiLZi6
Rn8mtEM0BCxbo0BaqO26f6h4UKtdmGGBZC+bguIuy/oFzojfCVCCwtIzKIkv9t4QieGt8uswO4nK
ZLfvp86xjOSzywDLZAcp4ruUOHdh8QIYmRZHUiXyT+wxYgaHazT8oY9lac8Z0TTXphb+A905BfpR
ogpf67Kx/vDVNMsGmVz9pm6c7ka5WfgzUpP8q7RgvB/c1vW3Zo109T00Rvq3E9SZFKRxK960Qwnf
GW3z2rzAv/sZJ4+JwG4k8VTfmjcTpi4NOsZfmdsMaqVwNsSRjQiyFovG+DEqy0saju78jPTWPQ+a
tEaC41AWHJumtbqj0wPEM71Gg7cHRShQjE8ohqBSZQwjrb0vI9yKe4a0LCLd8sk8EoCEy1NiS3/t
CyH+c/tsOfeZXQJqVnDnSATX+RHrb/uEXC1TwBrkyzx5ude9Fcqx3oe60u5mYO642r2w0mPbW9Y9
Gs/UvDkNvrstQaXjkd57QGyrHuUzU6Lb8fVlo5Ng8BaXqFMhstyYJyhxQJ+IDPBncQzrIVQHt8iW
7uAt3TjvMjkgD41a48vHmJ7S4tNVsY6vAAPzeK81w+W2nYNDbJHmYQbnr7dK5wVaR/TM3P3iH/JU
OMWxx9igbmSX80upRgqG2krzBDxW5kdEjcW1XNYxfwR8iPKkWIPph3x/jqcct/psJcT0FcPeK+xQ
gdM1xbrp05Abumlwh21ar/DCwzIDNB392g/bXbW43qE2lKXv84w+jU+H6MickCyp4Zwl2jHwLaCA
7bBEuLxROLAibpdJ5eWpaofuh6M7e11dY407u5JQVa3b45ORtDP/WkzhF2Tzy3RRIVvvxismQt4G
e3V3k9P65barIxntVyIgcVPMIPZVyedKYwo3sO8v9QjNW9sYXe3Udk841YsPNCRRickygitkAEq7
V2uxmi88G9A/LcAowQDL0LoYRTQ+z0IpdamyzialyVBoeJh6vNrvpHVPBioMDBvuXhUBQ7zvMShX
C/Kg2qM9BcGd+S8DPZ9Z2ZsSfTmmZeBxx0KciMcASW5nO/wqeo6KPcUErY/yeowzsDKBT4txdPgD
sVj9dbkEbB4wFmpEyDLb+x2xuDeFQPgKDZE/zJhy8qSpOk8dIr9FfDsGqwv1HbXenc1k/us04WLv
1wh+IekIivmvZ73PT5Bz5Y9T+KgSs3EcvzhE2hmNPWPoHpuc+lfYRRjhc+HQSfC4OTpZVgyx24q9
ECeP36QQy14c/sUmW5MLUtSRDZNUq68wxDOtwVvDjWTgu6SZiahE057+j1EADZmaPD8m5aJRzclF
KfHcUFLPS1nNsw9OWarfcRDRpzdgeSAYCVLXyWbe+9jyuBnbvm+jg14EktYsaOYvaG3ZHRHPBQ/4
z4vluhqkJ0eWeQhGQufXARelEd/4zgDH8Clk51rgJUEIaVfVZs7d2d5hYMWUGZogutigb9W+WmOs
hiQQoPHz7Mj5aVc7/Bh0OzzA0wKRN1Ezvhne45q3PKgvmGEQuzUDLilZu3AWYimL69S7ntgvfeZx
lGQapX2OuPts+dw4W9rC9JWE8PYrKmzvd2m78rIu+AGgyzwFo4fp8ZdiN/fVZS+FLaX2yNoXoaF8
qxxBGR23WevtOJD/jV4xQ3zDL8hui2RifeSt1v+heCT+v29goo6l3QZHBgCCFBpl4Uay+gYdImmR
cpt3ruN/xqxRw1ZmfuNsvCbOl6NrVmc8TVXZnBtfFPkms5rQO8J9q3qTETVIfIQSa//Hpw3DPiEn
h3cn3aBGvIRgrkcKwoOfTGEz37HlFfHZZkXq70ckyE9q9uqAJIK64D6PmG13kSCSL5FyXO7d6QbB
2HKKw+3Uex7/iBU25d9ixcdyABjnMY9K29LPZBJ5auOlMr7klnUD3NJAXn36FH8EIhLB/70ILyKP
sr9sAvGahFNaBSei2prq0lag2c920VnFqVl1sW5TFP0IXJvGBiLC5hJK2ZaPupyknQDTqL91HEM7
eU0DizjZNBDuTGaP+bbEbf6ACRS7Imulh1k7mOY7PJZw7yGDh5O0Tj0gSR1Cgin7svbmrWPPpc+l
SVnppu2H8c5J++LbiYynPsN8tv/N8EKN3Iq6S5sd3qP8IQLeqg6TWmJUfRQgxBvDQX1FjOE6//E+
1emlzpXzwDmZczgrfzJ3igMBQ2PF32ffVUBr7rkkiEqefDjB65Sb8V+IGulbsEs+G7IVvd28yv5P
1BfZuMs900zPDYLvbY7tFtd+R+tiEw1hfKYsMzsKVU+wnpnOd4VDVvA2RFGd7d3Ui+oTmGvT0bod
c/ry++uZcWsq34a4F+ZalYW8hDw7C7xVB9aQjtReHAZAYAKjqrLa2Cjq8eQRCP9uTzfhI0r0+K2J
8PEmwRR2f7Mx924ctKR0TAXU4G1iWOQi8fwy+6caKBnUE2Cf9GlAV2y5VOYXJQPer0Jix0wszjV9
SmU6/vGZVx8zu1JMD54zffu2nl5nSfkGQ+bg7mMsWn+lLvp6i3jMOoqmL/9F2rCQl25jEtgshwx1
pMvuNofEHvepV+RqS3mz+IPiSf2zfNlfeCI6bsRchs91W4j04lB8cCHWZHZPWUQa9x7lLJZIYoKG
Z9KQ23WLcQ9DSkueSHphe0JyE9YQ/skC8dAn2gkGlz1I+Z+QcnF+tHnsuQLLsH4HRurHuwx5XrUP
KBodiXsUzS+Du+9SVBA7glvKIXUet0PkHTUbEDa6vlNYQpw5czZS3tRqqpB2fUf63Djty9i4MLhN
pZ5qWEigIVtGyPrn1F/vG8kIzTwzBO6p6ZxYMbU4ZbpffICK3RTazp7Mroi9GA4CcVxad5sSuy+t
naVZcHkujnWaJgaU3WSgpxIBPoKigMIKgibGSbFtkZSkL2a8CcIdh9uGJOk+RE6VYgNDnymvlMrC
Zbly1kTRTCNNaTUNnXtyuVfu2orcl4TIOf13mvrqNe2bpT5XS7Nc+zIdHpiDIStdz1mQTfZed5ei
G8VibaU9Q7hrDVcHp7+Dr8ofL32j4vUd9//6EArT5qz+DspphlkN4LZGGMl5JZ7nkCCkvRWsZAHz
qUQhES+cQmcZcdsffFNX096CauSyRUgnd+QY1Fc6f3lpufq8Z3ZlrzmmLakmZHB1zR9dpeFltTnu
Ewbb+r1zZX0/ErustlmVmj1bWISRDZDnxKCLgqlUiiR92suivc8YHrDgqgDaOgy79btVHqqJdvW7
rSnS9IFAE5PdARX6udzoWsT8Wd34bpWZf24xefOpQqEd5mrxxl2PiHBIFHApwHwROvW3M1EwcBkk
hrcxsQpvVh8VESv/1Z2Leswy9uzgaSfyfho9f04a5apwz0jH8CMJESgTsgk76LJyQZcIQW9nu3pM
xUXZwc0qhNFPIqi3XGQIN9XjppyRneOBczxQWkPSYKLbefG34Q2GAZjxUvxz+NTXpEOJZB6sBa3I
tS3D4Ks1rYtGnwFB71ZvjsUHN1wbnWeK91aocw7fJJ+Vxh42BxZ6CF+u56CEj2kSaxqNtW87JsKt
ER0neIOmcyPw9mebGPki9mHuxs1cROMDeHnMi9Ux1+11iU/1lmA+uxfkVJSLAw50SA4Lqb/TYDDZ
G8rRvN/7PEfpxqiOdKEIdgtzfzlonLcYCPPHIXXaZ2REI35YdsFoQ1ZH/J83DVF5ClU+ftfzkt8P
0RgQ6tPW/tVyfd/5V5KDhDo6R6mStLAbw/Y2tLMU5CXGQz0uwURiwHRzkS1Z8BQIqgC41K0WINQZ
+v6pLnHP88MabGNRMBf9Lio67zm9WWGZuIVX79hhPdzJPdIMHEy5Ek+IK5DGjSJTDzff0WmukXoA
rdQgHLXOsTd1cdH1rN5NWBwYm/A1uMHyErTko/5dMhxg4xhH9eOivLw55Wmum5/JAvVPsFBA7it4
6v6IPje8R89uYMY6B29DDKwGDJTGvPk10sEn2H8GG+0M5P4EBPJ86BD3SOIu/vIKFu496UHPXwUs
6GeQrq374JZyJcyGDRhwpm1qpoCw+rWzbPkRcDhpYtahfyn5hW6oCOzvtsxxJ7KLFeJPr8LUcRMq
WiJeTclfO0KZtXUMUWqUj2ifOQn6lrjjjSQyA0YCJGNnZ5QH5Yh2zR7nkDhna2AX6sCZofMzR8mt
EQ4Rc7Bz0BFyawp3/UJTNK5bCpij6FyWQJAbz9Pzpau5v3alU2Yd4VSOcl+Cqsv1OWrS4Z+C+cAL
RaDK+83RWhClUMwPnIjMW2HB5bzXeQ3srHu2ddI20FnsUFvl9d/cajlzByF1fJL9ZD/lC7GLR5v3
JkuypRwfrCFehk1M9AJLht8z+fedHsYNez3WUTiBCeumTfgwWn/V/Ng5kYNJHZe+2bkNXVVEeWf4
wvhLUuAvJ8juDKKvzxBCA1KgyEke90yYx9uMrJRiI0s5PyoaAz6seln7V+PyhPCU8sajCm3r4Y0F
Xg4fYYA0HQvsat4sYno+gHpu3v0uV49pVvLXQJMOdyRzdJToUFXWJnFj/BdyCckgmAq5ciuw3KOH
xHgQbWIpomtsG40BfEbtO8IbFKq/80I3QqlhZ+bRTcNA720yKj4oowz+8XG7/tFLV8HC3uNb3Qtd
zsERia0827SPqo3b+zagGeAAwVAGte9mpWYeApy1N7qPq5l1eFQR/+wSBEt06dQy3aks6/rzVKQh
DFpETMwGECkCGgF5wALLfwJEBEev9vgAcAmNdE8VGywgAy6uUqzTlgmW6I58cXjbljFLvW3Z5wh0
B50hAQBKZWRtiU1GK0Bemr2b8QMdUFt0wc7CysdQAMonthgsnTpZGw8zuasc8dT1KU5sjki1w/ua
W5thQKOwKfp1dfARRVIfpyngfJGVyuR/NbuVIXOHytlkXKb2M1/WWB3R9nlBIkyXvRbBmL2NmODh
Lv3Y+LusaPQ/oCo+rygv+8++EgJ2CFNJmOAj0nfQ8rACRi8EcTnunEcHvIXdf+VATDVhHtGSJkPR
4PtIcYou+0GN09NKx2yaiAbFLpkndflCqsxqH4hnx5CWBnwN5yodnaniXBO3eGPS5yp0SZZ/jnAH
t+eiCokgaJjm+wNbu3xZeo73TYaGzfAPACXvQqz8075qCF1JooIwuK2bx+nLUAtpX21VByfUAEOx
IWcn25PAXFbHpclNcUF0x4XWo2QV55hQW5XAnBn8GTH5gYiSggNspNZ3NgFr9ibSo3rtJy9+tTFR
e3vNi3MzvSvrMLRFlx14PG+n/GBpTumhLfewugPqodkJP/qgRmbYzxYCptHjnYwHxztM3YBeoyqc
OjqMqh+C7YSldH+ja/G5YD+9IZQeUCgGR9HuZzNFz5ZWiD4KrzHVNkar/7mQ3BVuK7TCzyjRYZtS
HMdI0alu1MnQOn5NIEqOhnnWGk+PBVMSIzLFlsX4VbCozT4KQuxFM7lsNzFh3tmdTAxxbN8jd+rb
rFayBhAgOd114mc92Cv+iR3hGVbGz63644JlyroA0brBZsaFPiHNLf1TikF12FZNDmDKyTHFCe61
/5/BXVQ81tIB+OxgpxIbrjG9TMvQiP1QOWQikI/jej996EUPUWf0BB1Peg6aOdm3doJ7ORSbIo2H
J768sYLMaNRXTA/wnxZBT3gO3VSKox2LJWZsdpzmzp2HNeBt852/2LvCd2740t4NKD7Zdgs7/rK1
Zb8QDsD226sJnKNG2asxLn7HXb86m5o4meG8ppmdHQCx4582aNv8ZLsiI/gcEN7aTO7QrruOAqL5
jtAJt9gyUDEH12rUH6tOvTzRVqQwMFu5jYAl8pnZSzQY48kOasPrE1f1vHcVJoJtm4Hu7wKfVA/y
9ijehf1PrfCFpAbMF0GG+na/Ai0C6vmzd7KBgFuIGI/gNZ8sxfNA47e/IW+MnIN57mdK/YQXcYQg
WHyS3Sw9+OgBnDtHJnxxI4zt5MHyim4ljBHBfY41/yNhJX1zA6spjrjJnC/IIoI5Gc8mYjgHx9kt
YG/2Joj6XsFz+ZiHy7Ekby7HJ8NdLkYKp/zxlkGNcJiBL0Tv3SREADe/HvYudQ59ZrONrLn6d7R9
hbcUvxyfJu9VzNJP/sjwxrDFt6QobFy33hLa8lN0QT8jWmsJRMnytX50YyohDzNTME84uED9TEan
AqtcPbCEkmPhj1WhOT8ij+3Jk6xDAEXaRxp02I0TpHiNQ8GXPtl81NdKQ02cGExoTmebmsszoh1x
a4weS6JH/SqP8PVGBCdgyob+W+uOm5zDYl0vYTU0eEXqtYoesM6a5gEAOvgMOyi5V4sUmGi3gNvx
Ay1kXQRbrC3WKLeS6yHAoQpWNhRZ9xUjezzXmLeWO2RuYj24E77hwxhpPV7hU9ProILySzSmL54R
gaNb5BlcgChxGrNFdC41JmIY/fCvC+QvzzjmCrnt64yJouQLVBg8HaRgXa+Mdc6dVLyXC/Wdx3KY
5atQhoiDUakJG0GZ4ROKoqK68MGMj3GvVLHj+lH1l+yZeXa9VazdYfCL5R49OdHji62DP3mJvHDm
/ea1zXSfI4ENs/na3NSVIFDRsyCeCruv48p9B9o/QblAIDw3WYD4Ah9BOdyVsTuHe2HVzWEVbEB4
dEVHJAXfxsW227HbkIcWB7tRemO0H8lSRa/vk9aP7UIOzWlyI/1J+mcLReHCXx2bmWTI3dSz2Bwl
oRC7RcZGXWPfNH/8Yi0/IiID2YHsdHldVinVnTMjp9sx1kTOLnPQL2+zec3SrYkWVJg5gUy8Gxla
LZBlG6aIRRB+f44cZIQ1ZdU58UHrZSZAaDioOCu9DZ9fOeLtzWYeVqWb58qSk/WGvJj23VjS1XYX
0omZ7lAf5zGcmWBJsqepqY7scKW+762ufxSz24670UxjgUpB5v7OJv7yT4kyq9iHfWyGA+RKTrlt
zMI1tw4qD0iSmotwteS4G+KuvXNd1XrkyIRrdejT2eEt9lHxsndY9fDPxDPqq9YnAxALehwdVuSM
ecI+4bBPrnbtEv5YGvUxcych97AtUycYhBrYMzD5GZeVJ2tiL8KhTZC0uvMj86DTbsiEBMiNSuWf
HYnA+zRqNRWnlu8CmADpa3uHEnSadisqpvsyGjP/OpkyLu+nuZgho8t+PiAfLb4nywoFpV2SL812
VucEekbYkxM0txe8t/zfJh+7+QHuN9T7vqr7+DxbOAEhDyZM4FBrJtvZxH0ShNV74t1S/gASsgaG
6z9cAHvIzZHYRoMiwq3g1zePmkU1UWQaQV7gChsJ8uZk9rVv42wipywI/V1LzjdHgmHq2tstmBGJ
RQTzra41faPW8H9LpfFfR7XEduwqtdzje8u/mULa+mZ7N9t4mtH/3c7yLavPDCubz9mz0hJ8F/EG
iKDQwpWQbI3+Ia+s+GLJgkBKmfcOIRhAfodbrKd8G/XZQCuHqYaXYlLsdSZ306eys9X3ZPAfk+SA
sXBX2j3Vr3m9AmrYkU0mfAjaGZPl4BCzFXFocBFhb3jP605F5zRTw/varOsLIRrkLzCN/2CWUhw+
If3GhDD08dHtUW8R1rMur6Ls/JuYYUERGPB0PfVuLo9UamWPrE0QUIHBOH+u/J496ZY6pjbEgxGj
4GnbkklkRjs8tabU30M3YZF0NLZ68mg7vEsR6MNyFLgR2ve2IoR2fysI++eXsxnODe/uAbdyai6z
acpfEMVeIC6j98xHpmGIH8WD8huPuKVA8lD68v5mDN5jVLvdjlA6FSfaTetDLOOMmqgaIOQ8S1nZ
kH6rA27r41RANdOWD2SVZdUDITUcxWosmXIDF8h321WsjLcldkzPkYBY3AlnDdVO6JjMWr/BR5d4
xMmiz8Tdbh4Ub9pfT8fmuwtVekfwj0DVPBn0IH3b2bcceTYbZvugXHdrlNtP5EAjfdJx1T6hjoDi
7vmajz1RYBD47Ih/Bfr3couMl2BnkmOJX1/T1i53VukGv3xZ2t40ZHDnJ6+YHdCalhjETepXpX/h
qhuyA3lEXn7ARclXwP9yPEayqbiZfDfs71Ik0T20/JLyCPZN9JEzo+hjJoixtpvG+vFFWq7HtRkK
Zz/LYVU3N039hOIVLNabLPNPkBDkItMw629dE7N3T3yLdvf5KMx/BNnnP+wz80OBtPHJmxS2v6ay
2/cyst03Dr34oRhq8yfGJznsMiuOsMjXHm6tyfnIGCTf/XWdpiQjB8Gwpq2SdnNysE8lqiYUcYXw
uM7FYvptyZ6Bqz2KUP2bdiCWOfVS/1ohs7c4QuXwH/sy7GU1Ffa/Ao3m33Fww0/RjvRF2JKwI5bt
zH+pnAFhlKLDl2uqDKYL+ViBu6kAJpT4hBKr05NSWTTtamAvbyMxL+s9KJf1sqbF+tcRWustBdX+
JzA5jzmlRGxKBM/qx4UcAyIMCGyB+kaOdPUygPCEIcZhVGrs4sHq0GMmscnUtIutoAI5gwva9rqI
Bgh1GAjkqs704y2yeqTcN0XlzBVGUlXq9QjnUhqXN344zfKOLE7xZkbmAmusUopkxxnoUkTwbJMf
NtYmjd04eIjW2CZ1s/fFZ4DP4Qn1Tp5vSuSoFJA2tMiThZUORxgRbPxNZ0UfNKmG9tZiBtwDZpJF
NFQjYSOUPM35vuHGQzeAFm+DO0rLHZ4wcEy/JortGbm9wCtHmgjus3aAuZ5vVEQDyYvVosJfNK2O
bQ45soJbIkBfsXMVcMBJ78MNkhyGeOxMfKFzcClw7a59KAl8QJ5jOYfKnulXSgEgXdThbVC/DwHR
WWia+dlPOuhv0bk1v9HSafOdFQToQNxNdntmllJ3cjI2ARvz1P4sgSXuHDAaoHwI8nu3dNphHy0x
yuqSF9a9AyZc5dZ325hT1+XGfrAXJBO7tS6set9WQ/TBbkAtm9DELSYQS9ylxbIS4ddJbQiLYQKc
9nW0MnanbqT0jVvOiq0/4WjYetK50byWn74twVL9moYp/de3mff2JJHaw6XuCLhJCPkjI3/sYBET
T64q2DXURk5wDEAnSV54/tuUtwq+IXLA9mVXYCGHD2q/l2CtZ9IZy37aFphdx4Q0ss6nh94Jfmo0
fhe99OL3JizKEntkJ+D0AX1IBtIFb54jJPtEwi7xi11nY/k4WdGQX4q+DTDyYeLnddSYXjulJLYo
nZlDTe0rgaJeXLF/Wuv6VQDpEH6ntL1XWWA8IJ3IQx9oCFK+TztydBLa2/vqOIU+iBZ+NKGT1Fj+
S0Fc8LcJyEQmwiWermWs02zjuz0nbFrw/u79HKnCvtL+4ieL26oH0nbh7y3yWciPncVH0Lv9lyGG
HEWNwxh6iIJR/EjajKoHblv1gJmJ6u4+Ffaws3QqEEpXGBT5AzIJ/klK9zmajHwl/gQ+isg8/dZ6
HQWd2IHG/0jo6lQyUtD4oz0l0i2xExAZJJ5Fj6YKcqYDTluy7DpP/sa8gqT/OqOEdfKm4G5iAMaj
lA/hfzURtiN5U2TnJBWrYJiQwsQh0FRimnDca/x0MbTree0YN1i9ZiYDsnmC76BH4t1LrdONU6Xc
HsrV4T3qcwwuKJHiDzTl+f84O5NduXFtTb/KxR0foShR7UVVDSIU3W7s7XTviZB22ur7Xk9fn1wT
h0IIYedBjo6BzSBFLi6u9TdnrQpR46nSHipyZCDIfeB7AAlBsLwBsDPY1txmC0BbqLKMs7ciLbQf
OZiA4uIgGJmiUV6Lf3D2UOR+9DMJZTQzm+gkQKu/0e0hbU6O5k3dPqnobR5GnHTECdTd+Ma0hxba
yuCrg5vGRvF34vvhVw8g40fddAaE3oaKw/QPboYiPaH91NY7MxW+AGzTtu9C/CK8c1TFcXgB60BO
Dciuudh6riIiBXz885CF9mcbaX3yl64bgL2kHSrT6tT9HaaSbH1qatB7ic6TE0Ck8WGydYtiJrJc
0BANrFbowTRx8FZRVOOj4iRwgZVYT2Y3T2rcLQoGJliJtDLBE1NymtMA/J3z90YzERSLAqYd3c66
q49mlxlfW78woZdrk/xgTgAKcUzwxSGiTw1SA20Njd6zzuuUMxQY6I1CtHCBI1uQLgv4gTtBQzQ8
qKNFmUnvkLzd+Smh1Q2ogR169Jlaog2d+n1nAfp+Aw6kQa+MJhDK1gIShBbuGcspD6Lt4+SDj9KI
h8z1QPMR7KTTHdDbhXfgmfFAO86zx/TMhRz6LuUQPTlLCZruUGid/I72bxWeCxEAxg6sRj6hZt/F
bguCn+iu4wfBZlPkF7XyzQ8eb1v7IFN1SoAoQW9zpQWWwwW1Q5oKgzF/GrBL+ZSCh/je5pWS0fqz
9Y9pPXaoZMC9pjzhF+oXtOeTv+yuGpk+KK9nBymKCh/lxzgZH0phziY6FOF/ZcTWEcRbHtiIKXYF
NXcksPHVsOzhY9q1w5dyAuyu2FEMBLmeuscqHKgxS12EaOGC7/6YgMPTHgc8COCFkWPNsgLQrE54
MlUvaqexQXogdR/GQubYFeasEpgh6MuINPbgqdAWh4JhguRUjgCM0JVqMEF8j/ycr30zzJqaeY/1
15uAKP5DV31tPJoR4tTPCuwSasWjY0eEVxTeKQam0n7RkwD6QQuBozxMWgCtMgpGObo+EMwLN0qb
IEiag5yuFd34q02Nlpss4XIq4JC2u1ArlZh80qwezC50HDfKAoskBYUYebCGpvs2WaP8pAZjprk1
XVk8urrSZlv7GNq5rPRI9TiDVCOBHaWPoyGkoMjieM3XoIe+/US+Mj7AX9aaYyWp6fuEBCj2tO/R
A4fOm7+A/eSJSus2+NjhFQriu/Vl5NIOsinMe9Q8XJ5U8RcFvY9yj2TlaB0LerxfsqA2B8RnlOHh
PyUPE15DdJmsxOCWETlCHV1VImL+nzJw+r7MEpxobJmKpwofke9SDSKqwKmgd9J5cBOQ5i7lD7+B
dAoNDfgaOgW9/1dh0NHB1SWi3JelaDRQhhENQJcWXcBvlMZb+6Wsgqx9ppWtkcPnle99UNtBTK4W
TvoFrlGYwrQpg2z3H6eXcszI7VywNdEjfQUH3XC2enz8j1pQsSgoELqB5Zn/0KtrPmYyCucEChiW
gJn8+T/TBJlRdBL2r1lrHmmtAKyogG6lFlKk5vE/kCcbR1hecshNLZB7weX5IGJMeM4RGOZxwxZq
xc9Im33V+CuWQKhi9hz6wxlLFT7iLrJo9mCSRpSmDEAux6FvBnkeWj95msDYfRu9eLzYFA7c//6v
//V///eP4X/8n/nL/7cE/a+sTV/ykMrX//nvNYshnd43ybyuC0ddeB325DQWsY6nD+wOoEtI0lLO
cx7vj7Jmm4RUng6oEYSJYy8sAP1orLAM4vWkaDRXUWH8pbRN9YZ3xvBwf6TZQ+vK+JQ4AepcF5K3
j8GCXi9mHwV+jqYWlrKVEj72U6uduEz7va7gC2Gk8u/K7BE4x2DjsTbaH/cHn6exGHz+hqqlY/Vq
0pW+HrwMOj+Gh493RFZFl0KE+FUi1XGs/QaGoN4FaPDEyeH+oDdrS9ePzh/DCQB1mrP4gtNY9E1g
gHqb6rb4JCTC2FlRKm+Rww9f66nIxBxDl7ZE3wf/ssVnpFk2NPgbQDArivqYWU7mQlVt3MHDVem1
s9JVaiqqYekoE5piYfKle1pXoIGP2KRlvq+cKHkeZPlLT7v0zesH4i2p40KvsoxiYcqWqKYBsAm1
AHRy691AReCtRlQ90gOHnXl/rBsDOCaj25hAOvjs2VB1r/cHDFsMV1JH31uojaIlPWq7WOY0LEAJ
7zDE6F57uOfxnPlzEVc0uHLX40VF4yN0xngVaPwTmo/KQW+n9N2rZ4Wvp+bQpBCUNvTFp0pLf+I2
t0k4sSPbe3nkHCGMoozbCMRPZG9u+CLebniktS24vY5m0RFaHnFVgQebCjB4iWjrvWaYNHNL5In0
3p4+vXpqsCs1g/1usYb64oN1c2kgDbGbmLLE/BgVLQ0Hq9B/NQgUnsCrBq+Nk5aO8zlYPsoDHDBt
nvofV4GCHwAXJCg6BTHe8+TnZORAqPbc3lt+jCuryLbAwg6JJh12zOKroXHQzMQFBGfQAT1j6MIJ
oDqzh7vWbhhMrg+FEu38n8POv56V5sFMgUM0n2W93ClaKC4eAMJKifSNALVywCQxg1gI1Jbov/he
hQbIcAiYSgWOAYYuD+zeH6JTYPQork1l9PooxXiO0E3TcFjKRezF66NPOoetmOGCfBp66bs6nmGn
po5+3d+Jq2uoORKpEVtYXNjXawjJH+8cC2J4XNGWn1rfO1Q5BvXR4Ff/ZlISOqVgCU1DLobySel1
NRyIUr2GTh5KARfDg3aB8IO14Rp5e1vj74ysJ301AIp42l7PCig5oBsPSWG0cDLAzD2qOUeffJyG
PHahv/qqAq7XaApdkAlc8sPoSB68/2JpbWE7umrb0l4atOc83rNqQOdB85QSDyTY5hQrq7Ow+2gj
IP/+W9cZAvxlgYmFKej+auoiPRF+2uQ0xOQ+m7Lgi1LRwdk1A9ZGBSiztyJI4pewqvRHmmP1E2Z4
4i1X7nSg1W5fgOJYP8e46H4Cy85s3vdgs+jux+coVCnuKtBfNi6s+WTe+7mL76MowFRj05b7mH6F
nwV0YL0B6wOMLg7ItYt9OjYhWsMIhdz/Jr/zznsja9c7A2UUKC49I9eINwJ4QFkutd+aFM72pWp2
j84MCaBI8MurZPUkwjQ4l6238SvWDh3Bn+9lzoHLnv/9j3AMeUiPJOgemH5oS3ohGuM1cP8LIuHl
xlDzobqZLwIKnHBgwKa5OHSUXKIW6p6+95pvBhjNE02ZjLYuOrIFIkL3V3dtMDkbi4L0gP6gLXIe
p4gbfda/pe2Y+eo+V/XiSbGi6mT0Q0ItXod1tjE/dW0tbSoFZCSaaWlLN2MHjjVZBB6cCLjUaPvi
RQAC2ysuFun6ZcTtCzCKZh6RC+xfCm4KOlx4AhwojUQfFc0xH0dQ36ULf0YcS4rlp/trMl8Niw8A
qVhFPsWm1scVcv2ts3n5cyS0QMVBrLRL8PY6rbfD/VFWVoFrySGh5YLShFhsa28a6L4ie7CvR4Gk
ro5AimVoO7j34/H+SCuhlfCtcrFrrLg0F3s36WUH2o7cj+5QdZmCzLsUdHf2lFHmFoSZnbpaDdCC
dJQnnEOq1wdVEmpinUnNm6i62GLpAPMz7ANj7yi58q4xBdwKMRb5E5Tr5Mv9qa5sZwOLY52XAhtL
XT6gQUjCAS4ZC6Dw7AIg8amlTgeaeiohlmF9trG2K1/R5GbkE2LQbdDNu94rmOgg5mlQ0ge0Vj+U
fYz2X9HYT5VmOxtDzX9qsS0ZylE10hpezksLZ1x6aoyBPC7jxKIFlNRhi0RpGCACjqnaodeF9owz
lrIRIVZnaGu2aYC5MQx1Pi1/RD5AnFWEOhOKaJAujtQ5QZEUaKLD6sjPr/56dCbQI+cM2xZyo9dD
mQpa8tBLSXInT7zXyyKibwDu+AyrMnbA4XWlthGMVmfnmLwqufNVy17MzpCNSgxkwwjfb8qDgqjY
M8omRuSGUMtf/1xhFfmEpm1qkgz4en4NDyfU4FhKlFVMkEbkORZ+3YeqAN55fynX5kXksh1Nxw7W
kot5xcho5+CPjT2EMwODIdSHlQSP2hbw4cYGWbug5xPA44GSDlzPxbTg6guzbZkWJk+Wvy/svDOA
CVj5GWF9BQ3jAMnhpHeynnfa2P+sqrK74OVTPUytSnL++pmb3GU0zwmqhrEIN3WCK5TVo5OJ6a51
bmFAHQen/tj2kGL/xUiOgx4W+B5uizkY/XEyeL1hUMovIFvUMBSAHobUkQbuFUe8jTVeO/vW/D7D
VY2+r724LOqhAqJVA6cogPte0GOky4Z7lVvRw3lAOFq5QE20/8Vx5H0B/5bITY1CXs/Pt9B5HBHO
BlGc+DBtgWGkgal+HfX0XEyOt/HiXZ0j7SNLJ8VCz3Lx4XI4DrY2otvkhXn7zgr1aI8Hz3RGUSN+
giWI5QRaha9/JhK75QytUknrzMUcJyTowNch3Z6AVVUPM2kUnGBjaW8cxv5uhEH49f6uWZumbdns
TXaoSbS7XlWU0HRvQMdjb45G/XGYEBqvcuCsEY6kn/rATp7aXhn/uT/oWjigroyiqMNzTjcW4UBU
mVXqPUoJUGEGNx+VcW8mCgQBusWnVw9F3ZOaDFXBuQi0WFFctmemGb0D6L+qG1CtfKKsHB+T0us2
bsSVWVEmh+YkLN6M5DjXS9lCX4KUVaMU6whxjEFW0gtJTOSv7V/3JzX/pcXdC82PTUn+RDVGLD7a
IDyvjgu13ktgJW8qTKsHuJ4ZHp33x5n3+M04kkcwVDnBlBah1LbKLI6QtgXvUjlnzkp+MofaxHdc
Ijg1mdZH2YFZKLgOMUGw4u/3h58j1nJ4S5gAS2iUmRSFrhfUrrLW8C3JiRdG/97yxPQXqG4kS+0u
O5ZjpmxUXFfOgoXXKRVyalzSXkbQFmyiFcS0FO3Jh3mU5tbPXNT+PqS9j4DJbE8JBPKvV0+SmI38
i5RSCB4S15NE+hjRfrDa+85BnC5HJeKtSXf6iB4kmia8KDe+6e9VW6wqlyL705YGZ9BaBG8n6Ufa
pDXCam0cfzeC1Poxh/jvwoLSCXeqQp9dDYYACtME6QM0l/8hpQJpuvcnfrvahmU6ZBSSLAtn8cVx
gcyBfFNIoVSYivYO08TkFy0JHFAhIDwilWBYuxGCjb67P+ztpjIsjinzhxaCaMN8iv+4Jk30hUMb
UyX8C3Eci7NZygSbyQt8lp9swnBjlqvDqfbcY3JUh0vzejgkC1WoS4CcZg3AD+B49EuVwIsflAFS
dpAjM/fq+c0ris8XJHiVOV4PaJuzKnHe19B/FNqSkUyb91Orm5fI8HoMNPNmY4Yr3xFDN8a0uEdI
WxcXpSy7MMVlCeqnk9bnUBao12Pt4CqeF5+DQPEuk6Job+/Pco4815uYmj7xnCcOrzieV9ezpECb
00biqOLpAbqpGjAZjMl4LLUo/jGDsvwnamr8AyAZbZyf2yg/j2ySGfAeN4FfXY+soyw0VqXBhYl+
6YHWs3WppK09ofOTb7QMV/YOFVxVUpWjlEsQvB5K8bSoCHQdiEOBZmM1jNMBbjVg56l4n3s4ed9f
09WZ8QWpK4Gu043FrRKnVqBMIdATKM7ZMSeDBObvKUekc5KNRVz7fCoFHsd0aDsJa7FJI22A45HO
+jETBMCuUvyDju4OCt/yE41f7YSg0WyTMCgbWd0cVK73DfkVQ9oOaSQrutiscT/iTJRWDRQQ6ksK
LkXHkMLHxpG4/XC8Pygfsy8JNTdnsFPRJIH43ezrOkJSB1KAiwhNcUSpE8UhnGE2llOdd8JyWtb8
OKPzpJEdL45DJQpEkhvZ0HQq9TdRwgsyiDJMzXRZhri2eNVJFDVkAVOk57JMkSoNnebQdL5E1qMv
nwWiah/vb6fbb2yi36dRyqPzzA2y2E4gr30oeHzjOk1Qh+gIsl/8uBlO6ASZn5sGJuY5GmAXuuC4
AVneH33lEzi8M8n6+B+8jUWYdyxzgJdb0tivp28+8sc0XjCZHqE0EQKP9we7zZOIQiptWs6NIbVl
+3k2xUUQEXcKAbT7jCEXIjvW1J+9FMtcCmvWJfdTxCTbpokOBlCE19eDLQ4R4/MrTATZF+cpoUQq
EHhq93Yc/cODqH7God1DSDbW392f6u0BYiQSMiik3N3M9zomtSXWfLEB3kYbMhjHZdCcQtqdGxt6
ZRQyMB6Yc2pAT2Lx9UrFQUZbeCzo5ED7xfznQdGQSr0/l9uAZ80lyHk20FvYLtdzydGsRUl6QJ51
lvMaA9ldTDX6IvtpOv2LkUwyPMnLjqrZIpPtEC2DvdJj7AoYGT9T33pIER9G70Mml/tDrexFauc8
QlRUqumsLz9QYGNLY87aMfg+1rAkWuOoD1r/rGrU63eprOMP6Qhvr7a68nPdm6+vJKM+B2RIA6Bg
0ulcnHsEeqnvpMCoMC/MnmiHT4e8R5cyFoN+uD/XtQ/4G7Tg/P58y4YgGjBda7VajxxPCU0qhkwG
9z16Qe1wqzMxL9t1hMUdlxnNQBaBoPRiR9oeJlXqCNuylJN8j95d8blQTO2zpoDv3XWN7bhpnuWv
vq4YFeQaD0qV2tnyYyLXMwyJr3f7ASjlI8ZKhav2jvEvzgEGd9QBZzwBjdzrc9CPGEMLHYl2GIfo
gk4SrVY5VXu8/F5fpGIqvCeJHzRWqQheD6VqMJYBWQN7srAssRBpPeCEZ+x8iRzL6zfHXEuZQQR0
wI3FmdOqGlOgTnb70qvH0+SgjB3QKD4m3fD9/khr0YpGHNfMDK+iOX09KbORqTMluG2UVdFemooX
cmaD9L8/ytpm50KVBtxaVDGNRbQqpEfpL4J7WdrYhqDKjxR0ZZTnqcm7jcvzZigmQVbNSxiTLxAm
iyxpQmepNlu8XYXRWSfsUcZz2bfUGGAhHe7P6uZczUOxciZFUjJdfXFzKRh5wytC7ijOUv8M/NlH
gqgJXvBkq786nQ4lNcKxI9+Y4cqwJlku9kJ0EbhmllGSVjb7oMALkyuArLr5gm2iekrSWPuJ5Kqd
IwJllK89ZzwY/hx0sfkNpHBSPxgmtOxyyGkaBjuocjTHMey78/1lXfmCdPIcZiiB0IgbKFLIE0hD
M2FfILz5AGIZZU4LPzcA4PrGObvJ8+ZZAZ2kXctaApi43v0e4JJQDvFszJkMWLMh7apLBHiALyin
otPMb+Rh8fvBqjeO3c1Ntxh4sXXQdAFWrwfTvmnU/sg7EPWi0ICqqU5R8YDaeuCi5AUDH/PhJxrL
6caBXN1DXAYcfDooVKavJ47I3tRUDlYnIsCEahcKZC1dP0iyJw+JgAiKRokyyIjExcYVvz6wNNCd
ootGxnk9cGWpSLDitEWXL+4+ofpR/q1hQ3SCCmO5pbCmU4wJ5OsP6twjpxrI9QcQbLHafaE4aubl
82wB8e8pWdXpU9tkWf9j6jLlpQvqSKGCm1c/7m/lm+gKrIhXMNVbCigSeN31bM180ssRBZw98gvK
BJukBRWPY7H14fXjkHRK0k0HMOmy98Z1oZV2BX/apAw1O+qMlfcYBPBWNj7f2oQIrVQuOHIYMC4m
FDaTpSdeLGZNZMxbc/wXprrb6s+uRADrz1EWxzKI0WhH+EPskQNpTpbpoeIeOLMKkfXqkghfiGSd
HgnkTBo0i+sCHaky7QIN0I2Za18DZVTfaa1Ftws8kXv/I61sfYukFtd6c+49L3F0GOXYTpZ4Yo/i
G2p7aFaiCt6Pl6oT9tnHWXfXIc6+8cFWIhz5imnSPlAR3zQXmYSwAkvBZEtFYi6tflB5+RtFxOlN
T0x4hIKfucY0e8s5FqLy96e79hHNucJFNYF6/3KrYHbnN2nMLmlTczxBS8eIMYLlp6G1s3E5re1K
snZgb1RGzBuwrEOvp/INJEIogOenXOSla1FU2IiZc5S4SqPZKhQLgfBZsBftZefQ0pH8LCdc3IBX
j6hHWuVl9rs9lrPdZV+O2kZDbW0B54rIDO60eB0vYrQzYBmHzZe2r4wsPeRBOx5x/hpP8Bq36qCr
Q1kEEEG6bvCcvI5TooQJRbNJ25eQEg9ES4QJMShDd9LagsiuriK3H3VFSoO0Kq6HikPQ+qmVaPsa
T8wLJAb9UuCe8jDAXHzbG9I/3d+Ga6eOT0Zk1MjUaG9dj4dzQtQ0JlOTsvoZQ1c8hw2suRiHXLfB
MALz6infGHNtjjx5fpfNqaksIQMFgHc/Gwj7o9OI/aSWceSOZZ9mcOjxYUSEOnu6P8vbzgib0+Fq
Az1DcIEvez1NIzcxBBgdAnPktOEuCX9LXg+OeoyRT0a4DtUw4px9DAMDNTr4hurRywU0s/s/ZC3e
MG+e8MC+aNIs4mlsqfhEBSH4t8jWXhQMWQQYDbM/UU7rf2R5Y0BdQpa+qyu5BYe7HZvzT4DFyI9y
PrWk6zUoFN8cutHDriuPSrfV9SFGJ2+nOUe4SbVb6kF/aNJaOdyf8m30YVhDZS/rMyZr+dCFsE9d
a77Y8VbXD9YYec8x2nfn+6PcHtF5ANDevKS5KcRycrE9jRjJDWBpPYPA42OmhdzLcSjKz68eydKJ
AvObmhxtmUzgi06RbrA02IlSOzjxFJx62ylP6tSbG5O6PZw00mfgrm0CxrgBmflmaChZHQLNd5BV
l1mOerhQkKXKbO8IIFZBaqDeAirdnk76zoBCee/yGKUNcr1NWgsyd2sA4oO7GZ71Em/bCpu589DA
vK1DcMSvXc+5nMRznncivablemZdHNf4TyGTFUwtXN+hIjLkPDyeUvA1G5vx9gxcDzZvoz9ahEXr
BX0/I4isqkGI2q7RivBb6YrJ6LHqhbdv5YT4FFfvjXrPSgjSgH0hpgD2fE50FpE2F0Zj+PQ+6bhH
1jM2ht1eCfQvmWLgVlQge4owKfaxAxKmZYXjsZFq3UYYvP20JhcmhKqZXUIAmPfbH7PPQ8cOGqGO
7lgpzoPSj/5pTCzvHKflhMLQuJXS3R5KxqMPDY2FAanAXI+XIOGIBJAz4qSjOc9UnAfM0ALp+nq7
VWy4/bCWIMhoqmbyLIaIcT0UajLDhFZG7xpF1aFq2NXNx9BBs11tm7iFMjwY3zBeqR593Ng3NtXt
sjI2HxVks05lZUmxSkYVPdUh710bq/DnHgbNOaMgi+6VVp8CobYbmfLtss55I41g0h8bDKO8niuO
OYNihlaPIWJJ8HaiYYecBkanovpy/2z+bnleJ3XWDHDl6qS1Nve8rodKgsqhYu+PLtaxyDT2KXii
XaVjlQrUT7afOjSzXkyUdt6Cyh3R+o9ojuxmgWg8CjDY3fVJam70Tm8vFEsjAAuS5vkqW6IAEY9q
BTBiVFQ8gekgcj7BXvbZ+Ov+3OereDF1eFzGnKhQAriJg/DEcd1SddQV/BoFIajuYg/opwxPKr6j
YNMkAAeYUraLXGcjd+mIbt79n7DyoSm6zKNTrEMMYt70f5xX3fHQjo1tNrUh4idShOYsKkM8AJiX
Gw+h1aHop0HBIeaD/L0eqo4kWUit9q42KQ1eaFmg6vugrlF8tmTfbjx+VoIhxWIeXBIk3PzeW8ws
6PgSAskSlJB6Jdu3mgpfGk2dBwlldd81Krx1OYYnWML2m3qq/Bd/Urf4nmtfGBorHSIbGDeMoOWc
0RDU1HzAX0hVn0ZN4hMTUrnL0gm9QtxgUbrUFDdJ4PeTxbQf7n/d1eE5VwQPg/28fPDqSe0FMYHD
VdXYQINSpaEcd9Ci7cgY0EsEHw/IukXlocAmVrFejbe2+QY0lmdS0Pw6XHyDxgTa0Q7V4PpdWnwv
cCw8Sa81dn1bthtHdiVCcvGwl+GEUhVZklp8tbUbbeoHZFJipDRwUD73AyBvpG5CVG+05nR/add2
M8AjOrd0MlWSp+svG2GKGesW26vsnOGDyQAuDMfmMSrCLSTHWjSaiyNzugTWa7mTm1ZgHBmCdYxl
oeWXILORW8IIDeOB+3OaQ+0iHlGj4N6G8wrDdkl5tZKxK/ycGy4vpf2IOapx8HJkiPK2md43BqLX
yG05h/uDriwkF/dcj5mRFdpvdMIfEQidU6v3YwT1TL/oMRHDK8gt5GwSVNWIf22Ehd+IuOUc6bED
N4JFMvMPrr/bCPA4zcSIZTPo415F7zxzMPybMmEdp7JTp0PvhU2O7nI6fkeUwUBbHrlVBH/LWY6m
p0La7xoRIQca42rxBnx2M57oiar+sW+Rkp/Q2vjWCguDWaTb+EbYxpjTO0X1FW9nVH5nH1BqH5qH
SAvzZybuJygza6/mjLJXJPkO6ZED00FblJ2yIK8Sy2gR5UMV873I+we/R24RDy3rIdGxUnj1V4QO
x2sTkKxBwWT+yn98RYT9ujpJEp0nbut8sRvLf8oRKPgqtW7aSHNXNgwMehvGKGAC6COLoeq+RGcp
aHW3lKn9HpmY9LERRnY2B4QO789q5UDMjSyqMibJyU0229YBfLKWoWiED48k17arNlPwECU06OBd
ak8a5kcb81uJZCSX9DlZSVpo+uLLyUmrLA9JMjfNzOxdaIUXbCxIwqoeZHzTbGEM1+b453CLA5El
85OauoY74XflnBvbR3BNTJgl7pyaq6qjQ4oTjV6Iw/3FXfuOSGSiGcDrkxLpIscMkU5FbpAibz8O
4mtMteZLKfzyYxKn08v9oeZ7ZnHo6bDwQtCBVYHqWcyxVlE98WnRueU4iQNFRMy8W/kLkx1MvAZF
2+cYwPwqaxoU9wdeWVwGtoBu8jFVSDnXx8KI0NHqvFp148ZCh6fXlA+gpn7lrejeDA24SnNUs411
Xdk/DoUfKr703Ylxi8n2doF0ssWYnVfZXBQIlDyngACjXa3h0pSNtnW8P8uVLwlNXMyAEbotFGiv
Z1kjC+a0EwKmPVpIX1XR1G9GPcLCl1bexvtybUFnEjdfkyBOmet6KCWBHpYi+YDsaCNQB22q3m7e
WU1m0QdpNG2vVbb90hewhV4/R6iNUqLBRCZlzKv+R4ALS0o/kiTSrTwPC6EGldQPZaJUyKs5abWR
zKwtKJuVguKcLRMJrgerLK2JQ5rrbpZ59meZjznGEiGmEaYdjhs54trZMObrEIQ+YJEl4ibGvq/B
AkZ1Lceranzg1O6xS2wDtS4eopRj5khA00s7oArQboDmVxJUB8APuQbVYUZfJIjE1ikqKx1rA6NQ
ustoJf7Z8tCa35ejD06sSTT9r9ST5oe0M9pfWU196v53XZs+lcoZRU9nkh9yvdT4glpGX5fSNeMU
mfakNqLhpOeJ8XcSV+JiYDp+CED+ufXII21j8LXpU68B7TQzSm/wC1Ib2iE3e4lYWJAlh9GSfonY
pVa+jx2gtHruxY8YBpguz9XuABV+C++1ttF43qLAMKsKcZlezz6m614pqA6B6JQZQriN2IWFo58V
5Dn+RZCAITyj58kPbhL0QI2jwEKv3E37AD3HwG5PKR6vl7TA6eT+N12LgAwB6IkHPJnl4vhofqYi
cxZJF7966e97yic/sx5I8g5vl/6xw6759UMitcD5ocYILhltmuuF9I28QCusmohLfffSwpk84NuJ
eQ3/7/B34aFbdn+Ot4HQRtcKdYlZJ2mW+LkeEIHxykQocHITVYu+gNdA5cpT1F0ssHNK8UvcIcM8
bETf33fH9UUK2VjSxZnFHiiNLE7LoAk8oONuRAHUF7k7dIP62OuG93cPq/x94o3BU+PXKGKPRWae
mzTqn2Mcj09j54h/7i/A7dYlCyRtoKcP3e2mr9qhcopIhELlDzOADwIa8fcMvOBzkZXZ5/tD3R5T
ssAZzMSVyqtomT5okt5wVEWT26K2fRhSzTkE+NUeirQ2Pjhemx5EH1Y7blfrXKeDd7g//O12npNQ
IgQdVnKlJezchyltUg5DFQMRxQzVhhiJvAhUA8mZVpVPXedUGx96ZXepckZOUAYDhW4vbjsblnSH
YeHoqjMto0vM6iBbxTlg0zJ9xwOpPMWa9e7+NG8jMQrOVOltblkyzWXpGJMydWhLJAqrOgw/Jqn2
Unt2/heRUDmrfYDmKI9/1yYZ3ggXazuJ4AdWGBQ2b9DFZP0U004niAXWq+gfNYPmPyoJ2P64if2N
i/0Wa2/bZC5AK/D7YSctC6t101ZJb2BwIQGFAqjtIxTmY4wE7crL37B5+l2Cxawbaf1wsVR//Csk
7/qA3CpeqE0SP2ul5Z/vL/zax6ZpSbUeGBYZwOJQ4y4WYWZAKAknyAaYgtqA0TFu8vce9haYKyE0
fMkcA923+wOvfXFSKao18OVAUGvXMSzKMfOKhn5y66LonzAM0j7h1ppc7Fqm/4xDJY45ggdHNdb7
jf29dqQIXyDENd7HlLivR1Zz9LG8Et1k6v3Nm6FWc+aqKp/RxWoeqsD3NiLI2hbjEHOmDLC4dL6u
x0sB6vZWiD0l9NH2OKBKvSf1wyhisPONi2H+WosQTaxiNem4E6+WFd08xYh3dshEIndo3tGg0BGc
b/qPr/501GvmNxV1KfLhxZkpEQEc7Toace9Mh3KPX6F1KTMEc1QlLo5IblJFqsMGd1FYHsrGvlnZ
sGRqsH/JkXlaLXHAlHPLrqZa5U7+VOCeVZYXo+i1Ny3WZI+Uy9vdoA7566Mw6QR3+wxWYu8sPqFB
y98Iw2xWUK3xdNV1LDfwhT6Kzvhox6F2ur/Av/ECy+8IWpf8BdkDg1v3estI1Gy1GHNHl0ZpvEf8
OT5gVTkep94w3xWyzb+pKD+7I54ph0HginioKmGe8NCMP4RtgW49ipL63il5FG38tJXdTLudaEsV
Hzf2ZUGSVI4+Zt2Mrplb2kvsKNPF6tryPdC37LuPK9xBjMipxn0VfCl4Nf6IsPwRiEbq+RHHy/Aw
4R/w1BCLziKO+o3dsVL5p3hC32p+BetU/xfxDEJ4MVmyG9zeyGukdYq+T9wQmZ2vtZCKdbQUfFIf
TFQyfvRg//197mfiCW1mlAg2VmolznACVUHjjqYsIKLrj5hGFIeDnPq/0eFSibte7B9bFJ4f5077
dEDNRT6M2K2dTTySETx3sh/tOBbhIUerzC0tJXsGF6ufQqtIn+Kqx4SvjRVjY2uv5DdEQRIpNCnn
ZsH873++bbvSgu8lBjfy8oES/aSHj9qYp4/clc43pN2R181Re2cps7HYiWb0Pt1fqJUTPZMHaBaA
tpdE5OtfYCDWh2Ok4HCFBtZ+PnbZD/gadB/NxKZ50zUIbx9w67Nffw/AuGLImbYIcGVxD0RNqXV0
7PHqU9oCu9EKm+ifQSUVKNQa8AeM3q1Uu7x6svTHVR26FSg2uXz0Gp6KOVbYCxfHoar45itjcI7o
epYnG6+AcOfXuEU94HQzvrqySDWRsE3lhCDGcbteZUCIOrZIGZWhKi5KfHAcnFpkXCawmD1lOuNY
L/OtYDHHxUUcA2U2K7nSoyftWVzy0D81KNMx+vW5ieqd6vUxFoNt8eh043cJBukYifZlcOLuNKCz
sqcB3L6/v+C38YryBAQ77nlQJ8jhXc9bl9HUB1RqXZBm2meKRQZsOgMBpzpDy/v+WCvRB1yLII2d
URg0dxdHPnB474iJwzJpfZ0/pgSozJVJYH3V26quntNpHO2jo1ejji88JMd97aHBjWdNmm/RuW9z
AcAg1m9CF/ktupjXE+9DibQJZAys2Qkru7pUg9OEZc7G6b2NctfDzP/+R/xo+gJuiS1bF3ib7eNM
arePdYGzAZ4e9d9O1OnH+4u8NiAHlsoRuAEaYos91URmawxp3OFFB2XSznEMwsoUEhUOiDsPuM1G
hry2jiDm589JQQE1u+sJYrKpAkioO1d2lf+cT3X2QTOGrSv/NgxTqkAtQyLdRJaoLpYRzJzTZ2nb
YSVQ1kfImLG5c7CgeaFTVb1MhuO9lLEin/PCT12zE/rL/VVdOSaMTXZDgmrMeJPrWVLaCPQ+Yvwg
rTMX7y2cxpu6fh6nsTzcH+o286fqJYF8EIjInJbsB8SsW22CRONi6xRjkVJEyuco1awHX1Wx9qYd
jxNIpnk/eRnEW1W3W9G+ueZGaQj9IfpVN+2AUsFqwNcaJhpibrHHEcR7tPo6fsxEY5YIH6FY+9tS
8UuAV/Le04v2U1O2P9KgkR/qcEoOcREMCAx21hM9ouav+4uztg8g4wKZnfmlsM2vv0MeDDqWQmlH
K7stqGgjMvSXYubBaVQKKfGNti307roeCaNIiveIuhsbyefaficPQCWVIMYzafELPDvTvcrhF/QG
Dqy7wEsB7EZ2vVH9XTvGcDyB/sM3hU+/CE8x1nqdhsucqyii+1jmIsZpEhPW8eRMU3nsaBtf7i/t
6sQonJm/ORq3Xfuw1nESyDjIXMyfxaB5b6TJI+X+KGsHCYEQNJgIGjB8FuECOneW5wHxMEsacWgU
z3LDtMMcLFdej9+haAEqnooJWnM836/3ihcGRNvAQjCjs6NT3veOawYiOHi+U2zkSmuzQjiIGgml
KAZdbIo2V/MklE7rgihF6bVtm4MWaBibB8FWRWZtY1jE9VlkUaMAtVzApqnswiC+jxicPWqiiVyM
vzPMniNzdrnoXw30JysA6zXjVADfL+9JGhvZ/2PvPJbrRto0fSsdtcc/8Cai/14AOIaeFEVR1AYh
Q8FmAkh4XP08UFX3FI8Y5NSsJ2pTEsWTB4k0n3lNM+BHFCeQiND6Fuqg5jaNDWzc9m+vjVdOPlMn
yAZjQYJCEPjyhQGAsgrqaWPcez6Ss8kaRKnUCsAjY3c004AkQbOBa05l8s6mfiWjRJmIIw8s0lZ/
OhWszkzwTbSBhtjWsu5BlouXx5hyeqGRA8w7tk1gPCEzjQO2jofaEmUT5VSyUFtuBuuYUrGaB9zK
uMGOaQMZMX57al5ZYBt+lQonVd1Nt+Tl1NSL33Q006bYxungsLbVU4M9EHrh7jsH7CunwIuBTs6d
LiGFnzLQlCu4gTlGRQTLEqt3uneqfb9nNaSgcBsJG8BB0ZF4+UADBtzToLGMzXXVD8E4KjJfQ9sp
GyVBX5f6tYae4DuDvna7waV06QyQT0G5O1lhJm2BweowKh0KN6ujVVswArbQDI38SZrftEbo6Fjo
vRUXZJoTVi+WfSetpvnQtAuK1JwcQ0kUlaQXBWnngR0zP779pl+bGFD0W9eNE8U+FeApsSN07Qbl
lMLQ3I8Vpqw7Kx+0XVoGlFaK2Ysx03bfOZVfG3TDAdJVpX7zmyInqvr4r3rJGPss5mOR1V8qYE67
HnvSM8zD8HtNoH++/aDbmfgy+aEzwS3gcLwYHNEnKy0puhW2jUakEaTyya3HzyUCmYe86eWl1o/J
WW54SGUtqr4ok/L57cFf6dYQHbMdwT9uPiin5NrGn5LecLf7FUpBF4tO1df54qVBuNSLc8jrvopE
ok/7OTea6agq4EJTJwG70kR/j+H0ypm+5WD0a4C8bpjMl5sBn8sqHSuDdy666owjdr6eUvNr76nl
3J3b7vD2w792zqLNgfXLFuEBgToZrsQ5UWvxnlhXp/+J0w/85V40zs6ZWnzZcTDNL1Ik4q5Xpwne
uU5ee1Sfug8tbRpGRCkvx14tvaix1O5jo12CQ5DpOEU76JyEQaDETrXTO52T7VlOVxlawFwm29UC
8+fleKVoMiMYGI/QdN5VAs9jzVX1vnS84Z0c4bVphUxL2RcYPP9zEm8Ucl1KgZlqnHvmlO8638GH
jmIo9l1ddyRR6Z9RfcbDFJi2+fj2K31lA288xg3UC0jxd58WM61LkTL2IDV3P2j95kCGffCVz9+2
kS2L/nx2W3/39rCv7GHAOzQ9OTy2CsLJ28yctmJrKxiwae7KY6nrE5ZlGjWEPNHmD7NnTe1hNDXr
fgHLjq5CZ7+Xsbwy66BBKAK7W1MOGe+XL9jFzM9ftaSLNb8v98FS3XvNiL31ag57vQmaM8T3s7jj
8n5nF72yssBFbBBXTnk0gk6K3knuqWDqqz7Witz/gjetfagWs6FJJd+TMjRffUhosoQAKApDe3r5
kFJf/WTV8d2ZZs/5pjAwPqczZR7UWI1naz9kcZa6WeQZufw0YInoQoYAprHqNh5IpZ+MaQg9YTob
59mKZQockYNVou4M8rz73DZWhmeSdG+mZM0tBNfX8YuAzT0xn+t0PlR5G3FMOH5IUQrXvcJtj9mS
v+et8epTopu4Ff9gsZ7iMn0/w9K2m3r8qLT6ozZP5xWqbAsUU1OF9NYXDd/Keb2i5tq+k/y8ciyB
XiL14WgCuny6kE3cDTPldX3cY1f1xMl531p12gF+BZ3gZObD2/vmlSiLCtjG7djO+98kR4a28DPi
yD52u4YsGr7iYIZCvqef8toSBUDEc8FjQy3tZIl6bZeMMtP6WG8HDDZkKXIM5JpuOW983D3ffqbX
zgIgtdsthsInXeqXaxTX18KpxpXMTrOXB+XbSt6tfQKlfJg662qiHrVgedSPeFuSXe+mEou+t7/C
K4QZcBcIKdC5RGCcoubL76DhtTCOlgG/0nDaGWF/lGPRi2i65NJdJXgXlVrqEyohtrjyssXcLMHH
FMWQ3vheNkv5bORi+v72l3rlaCbGpR1E4A7W8fSAyrqgaisLF2OgltOlKLCvHnun34tULrtcdWYW
oqbznnDZK6PCJ97QSwGxFf2olzORmWWA96TWxmPTuY8BHDM8B9vEvtcb015CmibBRZkN9T9/WPrG
QFYpYFncuSfXrfLVCG4VXeyx8PUuKmELXZY1DZwowAllh7Y0UA1uqne272tPu8kBAnumPMiV9PJp
LT03MjdZ8SuXTvDotOZMImEnBbQAlTZ7vZfD3p3T+Z1hf5UdT6ILUCfEUFuvFZvGkyxGl4YqfVMD
lV+yt64so8OTfrSC6ttCDf1DESirDCto3sdhsaUbGiUdhTiZitYE6Z5hNOsjjRsbqH6jyghtAQ2z
HmuycK219PntdfjKYfArd9ya37ya00jIcMpsaoIJoSslTRyI7SrIl1vXQplDYNs4qPcOhNcG5Bin
zUhizdF6cjODYGsoqqOspXsNWH/C6OpCVU1+LnoEEaK3n+6VFcDmok6xLQGW/MkKGGa/8zOu+zhJ
CuexU+5D3aziysdROJ7bsdnnbfpeBPDKpYHOHZHer+o3C/7lqltoVNpl47XxUmvYwxRV5+Enrlfo
z7rt9NgG0/9DGRxKMjTyLVHYSgEvR8Qd2V77XigKWdlUwp8o1v6Y+TNN3DIP0EtbDS278lJ7EufT
2tpaEUplml/fnutXXiwsbwSy6XNvMfXJXOd0HxKh2jY2BADjxVNWqKUe51iGod3+7bFem2PkeGiC
o39CiHeyiIKKggDbuY2zQo0fUqNaHkp9FCFD+we5Ntk7lbxX1hHUSXwiUFwiDDhVofVsSh1gUMgI
K6O9Q+4Pp9BZL7IZecu+uGmbhAjPH8f3yDevRASbYg1EQwJpdMhObk+rMgrH7GiN5aBvdhmaELHh
kxy/PZuvvDmkJSlf01uwkDM9OZ5zPci9oGy6uCqHGoq5vZwXuL5HWVC2/3wi6XzRRCCm2sY8eaC1
XnoxWkMfB9Jp2zAtAXaVdep/YAae4RR5exgO6e4fP1+AtSM0LfqLqJ6dPB+Aab02fZSYE6nW23HB
5RapUA0soFG8c/a/sjCRCNmUsv682k+G8ssSOf+2IYQb+uznJITaGYWuX0IB8j7I2nyPDPzaeHQb
SO+2KILK+cutP1RSKSSv+7idba/fcbEW65E5Di4Iqcz7uRuc98633wlhNB8gn0E8hi1Fi/TkGSFG
5tW4jBTpzAq5g8lD5GE/UQcXRZiPRl3EbadbD0bureWZMVLU3adL2x/SUSfQtFs9sRDrqh3zm3Jm
Tx1S3Sme/cRRy16gYUk8MKlC3K3sx00wwkpu006mP7K+6bGD04Ia/ObqP1a1L0QUJNJMD35FI/Cd
sPG3Pc9O4AYHSQTOnOrzyalK6jYPTq54THAvdwVXVDxbSg+rxl6PhTN+Zx4e3l6ovw8JIZ+yxKbu
BhflVBElW0FAlrJ24rbo/PECUBLpm13hXR9SI1DrXisJc84HoDzvRYa/nTR0T+m9kLpyg9BIOzm9
uwKXu2VJnbgr0JjYpZvTfZ6wAP7pXtzG4SAlH6DRjgfGywXb+QkeCi02NCibTEu4ICUeTVplXS6z
L769PZ2/bQ7GgvECInEj8wan4irodEhvQJ89LqwkOfhW431WyrodtCzZ1WLgGvzH422RJhhg8kWd
Uu3LZzM9oTC1ZA4pKAltCFs3CX5mWT5ivl2xhO8DS6J78Pagv6XHGwaX1j7dZxCyv1U6MKpWBuZQ
DKqnaKPrRRevTSFipfIhXoDrRA5eQzdmar3nELMtiRdhLiPDRNn4aCw4lINfPm6Nw/DQ5YUbd1mr
PYwpQLVjgXRGZKbNu2aUv0K109F4l8iZElqxPk8mtzOHSscPHtpJgC5r2PWZfdliUD6FRB3Fne5D
cgwTMzVJz1sTmWsnK7Qbo3b8D5jJiJ9mK5A+YERhxXBk1g3kKYfsrCwUYW+AddiVXmYGMhVJNp8P
BaSp0Ox14JJe0tdFqGsI8UW8v+KLW5fL09tv8ffKMw0P3QXuQ91sg5ad5Kh25hCw4ZEWN2muX0IV
MKcwmB1R8zVVocJp9gdnR2rXXAyOQivTWxxVhNqcez2+JJYnjm9/o9+rS9s32qjwVLNIVU+b6npn
Z4ryZI1smJ1PO15q2e1zK121HSqMJg2PdSUnkR3IhBB/+OrZJt9BHjLFPi9aC93tIoVXuwp1MPAy
dBHlruN11m19n0NDKKO8K4pb2eoVmumWuzxR73aasEetvtzVmJx8XEwPFayqtHHHwKC5P8vXKcix
GXAMyD0Q9b+//cy/r2iEO5BQh7+KJAuV6JcreqlaGFeLbGLYf2601GZ1VKIH77BO73W6fj+bYCDR
ziEVopX/G2e1VfBCUhRJYtNXw1M22i4ELtfAmAdtv1AnGXznnHh1hdHlIkfYQgUEWV4+HJ50qdhQ
sLHZF9OOGx6MbKXKHYERnM5RqlhrfT3MitXZrQA4jnJJkijz6vxPwNf/euE13/3ynv9eN4vK0Xs/
+eN/3TTP8r5Xz8/91dfmP7df/Z9/+vIX/+sq/67qrv7Zn/6rF7/E5/81fvy1//riDzvZ5/1yNzyr
5cMzhtP9rwHS53r7l/+3P/yP51+f8nFpnv/9x/d6kP32aWleyz/++tHZj3//Qe3ubwtu+/y/fnj9
VfB797lMvza1ev7td56/dv2//wDu9y9uRPtXSxfQ1IYimZ7//In1LwqRXM048W0yuhwPslZ9xi/9
CzIwK4nrjRcLoYr32qEv8OtHRLxb1kCojagEuPE//vvZb/88Wv98LczFX3/+DzmI2xoif/fvP341
2v/PCYzdAecBy3WroG0wzFOn6DnP7QWRInloZVJ+z6w+FtR1Ikw/gLrQ/PhkuougPeVZRVgE1uIj
FTAafShKNSLV0vXIo3uJFGHiL+mZA9Z5h/LE2kSzh+RFVC2eH40ICpADeMPNbDYOigapXsRsFRDx
CrG0EblETd6oiji+aZJChtUQVHfdkGsPpiGq+9zybA4Io/SxmQzWG71O+hH1VMMFlZSsB0MfwSyD
iXAfq8H20ZJMoReH7RBoUQnQBRde4aLdgz5kw8HTrmfj2OrvJEEnR+s2k5tONvAT1Im2TtvJXVaN
iddDJKwP8+oc3USvL9Rmfup3+BLBYU/CUSxirxwviIZOH8+rqbhKivnJFhUF4XT6OvdaekRcQF4r
27pAbLS6zNbquU6dgBzAurPWxPmW1qMK7bFZr1bYWCAa82GhvqPGLgzKKQkTe32nk/4yFvnruaAY
EL6S4P3mJU4Fve5mfaoPctK+BUMXal5lXVW4Hm6e8B8LWV5jQda+02F7eZT+Neq2zjfkJtj6k0Dd
ybICvYm5PmjW6OMZVVjcL4kWAseyuaR04/C3TfvKRngZpf85HhwK6tn8P+Sf7Rb5G3hTkcDOOCLX
h8U2l1ttTPVLk2QWqXgAHkWyqitvNud3pvbl1fT7oKfBViAsV8F9OQR9pocJTbuoKxNjt6zFe+T0
k/rlX2NRr+VaArpEtP7yAaWOqAnSvA2vcVn3jqV2yrTOOys9X4PCiJc0TePFDtL9GlTXZd+nUSbH
4rvXdGUsMs0MB8y8ruS60aChDL1zkb32usnKKDGBFECH7+R1qxSac+qJ+jD4jy7Mt4tereuZGRT0
49V7YOyXadGfU0HdkN4tfG+S+pN3jbjLXDQFO5VOW3bGCkSzpAL9/c9XFDEW0hWAt0DMnrxctSR0
QAd0YJGCxLCqSPtodZtl00cfI3JkKDtGMe/eHvTVR4P0xJPBCmXcl2/ZdfO67C0ebZqKIpolCq01
Ki37t0f55bj58tbY+uubjC8lGBKUk2pBP6H60yxufUDYOR0++OosUXpc5MGuro2LSjW7SXyY5FHT
Hge4OzZU2L4p4kD7qWt7QwV7TWCulTwsON/J2tqDJZ2NHxO9v6S2qa4SRtrRsBR7nSK28g5Q34/K
2lVpd9HqP2g77JYEiE73VSTr2aSd+5V3sO0v2L0iFJ5UV43jhI5w6c8ahzq5s1Jse8blktCXSBSr
C+RGS5KAKUWwrp92Tp3vUyzbbJU776yCX53Ml1PF3UgJzkOzDq3xU/8/FXQQg/KyPRS5ptEJIvmH
KuzcycItdkXjLbhhtOseoff0mFmFEUp/GtAf0b2d4wh1pmPwdp2PfXtItEU/tMgZU4Jtv7Z55ofS
XDCZTv3uvcX76tfeDBKgg2wg/lM2qFvZ45IbSh0WPwpkaGMhwL383XuwfopLtw6bnRvNjxZoejME
7O4e3A937p/A2P8fU/5BLeFvO+63mPJj9jWvvsofL0LK7Vf+O6R0/kW9ZROYRmaa9g5Hy58hZeD9
a4sjNw1YlE/cbfv/FVGaOiElR+uGJgVeT5vmfyJKPoyTkPiPawHmL2yCfxJRbifM39c7ZQO4rB4H
HmkvTdiTY8/pqrYQfgFdWmj9VUEAZ4bl6jq46KFXFP1tWl65tbcPOxlsYypjck/oSifoJObKpZab
0E3bo0BkHmsNsz1q+ZzGa7+mx8nWUCD+5wMC19+Cb+rqv5nJFMZAhUTl6mgGmlFT8cy1a1LOLnT1
St7O7mS9M+Bp9MV0EnNRviex3DbiduD/LS4BbZyBBKx4QkS00nAtXe8C1wR5243pgi52BpPOHJof
KTjhdyb39C7BLZSba2t4kr5sagcvhw6wHZSG3jKlhVVEhZua+0rL3hvlt/XCKDwYswmW0eJYezkK
NBybgJlRQKn157nXOp9Eqpl71dLPe2cyt896sVy2sSiEcmVttQ/35NpKmtqRaz+1xwk5k6Ga0XkZ
u/vBwmgiKxMurOQf2QFu2s+4Z9M4pNrMGg1OcWLWpND4TUV79AJKh0mWZUd9nrTD4jnf316Ym0/O
6dPRi0c2gM4BJTX+O1kqeb72qRvU4wEhy/HKLCvtCV8LuUZl1q93rSiqMSRJsWBVzj5mrOiP9AX5
YRiA4/qB8rH2RS6j+oHEA5dwUJVrGmkK3YF9bgQ5SQyywdPegVCdhBrlPCybumW8z8wu16LZqLJ1
ZxutcZ+23XxtrqZeh0ObL5+nMVnQ0qqtqqfZbRl3ZdsVQ9jnYMX0PrcdyNGVRYUvbU0vrKUhmlDk
lUQ8n8x2jEHDyuSSMl6XHqvC4v4b+45SXwHw687IUjMTofJA+qVhXQLOzkIz13Bkpm8h/Ox8laaW
e6h4LaOMRGH4nwFH1NNR01tv3nNv9+UjCP4SSielKcIyfJuysYqRKKh7ifXDqrIbOKjBIgiJqU0+
DpPbEmCsVpkgo0LUM5JhIhcgYio+ooi1MgjymD5/++R7OQ6XUPpHUmSrbYMsriY8r59kUaWFFjpj
A8lpkZsOsVkIz7ucdLvTbvRi0cfL2gqybm8lmZfTH0A1q60S2wpdDLrWcITvZe9RuBtuTeYyj6cV
w/sdkFU/2zlF02TnkEjVlzbRnSHDHWrFZ4E5qUz8GvsKZIgbdFJcaOYipj1gzTWPIOcX7X5xGqO7
gKEopgiScz/im0kyFuu6dJsdKMDWjRJL6EGU66nS73VpgS/L/cVfQydITQsEl14On83ZyB+AeXnD
p1Su2Kh7mTXTH8RPB21bXcjxImuF418NAkeRQ5m1Mo+l0lBfAP8u9VC4GTVnL0315RvlwhZOFI7F
bn7OB9u3IyZYeSx0YS5xLSjIR5gDzetd4NeJ87CkqhljmdHW2qEUUooLw1kXb+cPlVFNYRdMXvAF
cVtT68NWWWNwmU061rV+mjVJtDp2OxxgBGfBuZ4EqIZmc5CkSFNY8OoRsnEGxV9lsw8pIFHwxJDt
QLE3MyVcEGDkeVHFQeoT0eqtaPLI1EbsLYjPu+CuzGp/uEQDcdI/SccY8LBrzeAaNN/C2tWWVX2o
AH52t9bC8sQy3ZEPqsnTHIEBYTX7IZ8mtLeqZngEvxe4sSFNNFRtWars0c/s8qqZu7YIkcLxJMLi
Uss+jF6qr/HM9hCRpQ/4e9jCsq4yhIebnSVU1+5ziqdV7M9u1X5ktQcPaa+5VtiUev9Q56lu7KiW
U8GuA2ee5jABXOiiwAJY1DtUgZ79aH0q6ZFeciBed8rzqovE9oo6AsgwraGoWkfeYatnTWHaNiiz
9bORwKOGWrFmFGcaYz7ihY1CRCQ8GH7hMpddbI7Crvb2kIxmPKb2ct1j99ygDFJORYS2+CRCpzS0
4pgYU2nGFDpLLSqEEMlOOsIbIiQEpuEaKU1skJ1iEs9Ln82HUYxaFxnKLza9nHSFSuapJHKUSNoD
u324bYAT1fsc+Ybv0nKTb3qhDX5Mtr6A4jMFBSbPk3kRd57fc7AVs1HG+H4Md41WQKczEkN7dupk
ag6Dla2PTVaI4dx1tHUIM3h3Mk6NJT9fygnN45oDSYX5WqzdHqC8f+eLGYOPhEOpjCpbDred1isY
gmVKXmDp64RGV5Y2PqhFp5wiFG6tMxqQeRJOllbKaNaoOEe5hTd8aHM3WVeexGcSC4QsedCHfr5v
VJaYBzgfqtoPY4YRuKSAD1ECGZ2bLOh9YhpwJmXogCecokZ6+SOF5tSNajM3vrtDqr6Oq5rSvV6D
C9mT7bb3AyGTHY5ehjTPBpGWIFDdoLlK6ezsZlOUSWhpmQV8dVw6O2x9uznLN0z4IVu7oERdbHWX
0Ftd68zD3kdG9dgPbYiQpv211f2sZDlIExXqTqeWjshsM4RrQ3kwkoDyrpQ5SUSNzWq9lCuC6CGu
yfNDrhXieS3q6lvdmMVe2v38FLhzc+DuE58RR1g/GyD3wMkGc5GEXpX72ztDjzEUHQrBZzh/VXbU
W8PksT0N3rbRrdl+hCc+Htt+0n7OeuffEHunXZR7c/7k1MJ/2pCAH9GRo2pZ1m2holrLEz3sktKy
Dma+9OguaEkWpQLNVxxe8+Iu1/BPZyprq0UloS2eTUP2GDL66cDM1V3zKU9SRw/9zHfu125qviw6
fgUotcZD0/u7dUzSJTQKS32DpFZeQmjal/RSozKpuwlV8cZ/QBmq/KhRv7sQuDgYlXxqunlv9lUe
JwK9jKI3rSeRt9qjrgL3sV+dSxd1siutAT8S2lPZXfadI0KYdnM8mCUu6EquErWRNkP3SmumndIG
8QGS7noh7PXKNOsB1oVZXwHdDxycps31Nm/d/uhUa0UnTgsiyr7ePnA069EUGL9a2YcGAcdb4S+B
v7Oq2fmJr01x0yeGONdrY3YiEVRZ6HsAa4c1EDGqBnUk9PKBRQHe1UUU9SNIGy9GCOxOBNNwbhuj
bUedJi+K2r3gEdJzS+Xbibt6T9raOFdARfnMXkj7XPP6rIFil6H7CyFEPbfodH7XtNJ+NgfTSPbe
MvrcZ/NjPnk/4TmM53awWredrPSj8EYJe8tun50l0zcySbEEkTurVEBjVaTLzaCy0JHuwNJejCBE
i814BG+kXxdNlcX0AvtzzV+xgcun1U93Q29oxwoxvN1qOU0T5o6+fLT6EUuMjJ34nFdocqGbELh3
HvNyDQ7D/aDP2XdR6Gig5XbaX4hqTq8a00vXW9Wo4NKu135vgkMgUGp7k+y+WqzrVhGNcx+l+Xmg
l+kuyY1EHid/sgwK6mL194th1kmoWtOuo2JA3PfC1ut6CAcgMvqhn3BO3jmN07CD0d3MsPQ1gejL
9a4ZczYqmrFYvlSVmxukacsCy2ZY3DHsDTNVUVkjBR9S7nHcOCi9G0flpYgIsZzPDdyycJlkPV7a
ch4+NyV4iieCIPXo1/Uk70s4s98E1kTq2JXzNO37ypyb68xIa8SlRjXepW6r+ZFY16q48VpPrYfV
LoP8TLPHYXwyFNySH5Q6O+tsaaz5s0IOtf5cL8FwPreG0UVy1lB/9ko9q0PMMNc5asa0cMOECHvf
FGZ/D17RC1NoAgpsqFl6h1LziLomXeSffRyOZ3odTmdFjqUFc5z0PBQuwLl4ShpLIftPcBIL+iU9
ylNm+1P06XhVZMBDiHWaD9aQKeOD5gRc7rllVz/nFMhJ6FuZJXcBh6QXyboQt3q3BJ/NMqCki1ZJ
85gkot51rZtZGMDZw4NyyMUj025JfDo9ELRJxlkQe0+9qgCIYoIC8G2F0EpnwWWrI4//HZTJcNd2
cjwCMeZyWbYWY9IKcZF0ZhWiacbo+NWz/UU7firtYvneTb430p/3qktdG5KbtTHp1HSUmVVk+E0y
IwyREBLiR5cUX4FEAbLKHeWWYbAYxY1fFNpHVy3pHBHUcibiR93KmyoRZX/QRiv9zI4l2qWfOzzS
PvHjrDLLr22ikSQMnUpu64TOU6Cv9w49T+LYfLAu22A0OjBHbfCh9ucuCEsvaR4Wf2iNsJej3JfA
1S56VwWRYfcNApTlNB2X2pgOuZXNZ0IGAJnI2tnSbgrE1ZljXZMNjHk3uXDL4rEEzxkGZrF8anPa
NZye5SXdrB5xeaCTKt0ysSkT5oNWaFW4YJb3zUNLiCBoIMCeM6zzRnNyPykR3Amusz3w0m7XeKr9
OUva7+FM/nMcDEJeie9OOBhZ/yiyJnuw1uogA9merap+Al54YXW2vPERbymSfE/VWXCOyxIF8/4S
x3AZu255kSLF8rMq9TMjd4lnfXlIsKzPq3UMNejUTmrcyLXi2Am4Uj2ZPpayQi6oN9FZbHq1zxId
9kgbOlntXWt9t09moK2hvRRx6qbRSivw4JriE5E6ytiaATjMyvapv3RRir+OXui368AB5KQ2FpDr
VHxtaWSHhicunNL+aAxe9pCNaxcaDTwNzTaqQxoQ/RN0tWe56d8uOud1WNW1H64I5YQoywSfhnFx
QpkSXYMWv8lUecE90YUtBibH1nRlmBLeX0mKaDtTogAzTHi/V0xOlI7z9KHsjT4q2uyoEs8505Qz
HbShvG8Ju6BvZOe+yngvQzFE4zSZRxtB7rCx2k+WNPd+we8mVdKBo1Ny3zfVHC6ldd9lbOwCNB9f
AzPip8Brrw27JXWrpvQ7H7/sjKqrY2y0K4rRzbOhFxdzlwy3Kyo1OOh45aXygr2wegMmQz0THHbB
eRkwJuCHJJzr7Ju7juaZ57ROmOtLvpfVhDlL5uc7awGEhoX9nS6n+xR1h/3seVeLb/RXm1nMfV/N
c4cDUq2d2Y2Z7AZV6h8rqhpQZCvHLljH9WTvtME604d0QHRLaVkflqQj7HHdbg5Z3k+PuVhb8MF+
lz0KtVScMFWahklgXZdwqD5a0kNQgbAo5/PWb75RPuu2MCg1dF16JtENpJGJRo3Wu6GfJPtutEkW
O7/9MgROeTWTVsdrPnb7wSp3RZs4+6oPwEdvGph28Al/sc+cUUNo53Ows3Oz2fXeQhIHpSACyXyz
SqGFA2C2K6/SxGWC5GWsqDDsWm3Sni0uh3Byp+Z6RQqbrXZZi+VDYdV9REx3ZUjCWKM9613vjOLg
Pdn3R6Au3mVQiwdQRGM4WM2IZGIehOngGKQgVAUb7bHvsl1VDMMnMeh1sUvKvDmrtIk0urEeUdFH
w9JKf6YVPOzaD/bkGDTcZj+4SbS2vjcmszovRVDjfcI+SYfKCunOlXs3wcHYKtUHFwWnkBMqGUND
TPWPjV9+6w0jkVyqPY52llxU9BA+eqWj74c0PeZlx8HYwiqLktSWd7PZ25FLwho6XnpfdvV9i/3l
Jy3IHgI392O0X6xzr50vnIHLGsonQADZ+XdeZssnKkbyuyyx0UtUc121tFJwBzNJa/SLVEs/DFX6
pV7LCpXWGohRn3DleoPxxUhE8Lk2C88INWuuvjDGmZJlGo/doH/vXMfbTwS9U6iMZjmyYrtDCTCB
FMko99zINiUoUDUPJboSZ9IY5LdSd4R15fZgDyBF1gliOHriewjtgvix3BXjDwpYZghc0diVOvXh
nPzpxujL7s5OgqmMG1c1UeL74otT8FHz0DrHMlXl3TAW4oq434/6vrofejzMwwyULkKgunttBL3L
pBbyY1UHgxtNjaoOSboViRcC/psGRnFP1FQgzUMszDPNXrLsqMkb+zSYumPvWvN3b1oQbBtS3rT0
3HNpKnXMcB4+5JWOWG9X9N35Uo0ohFVdMT2OrTLnkDjNuW1hj8/YNWTitlyX+5QiXDgtLvayJYFE
BH0nXelyasYYdprID8tAXztbZJBHbM9cRMsCYW6nq1rFrRTZ3lpz/a6vZ4prLn5OD9TZnCdh9MN1
Kla9jfQ6W34ayyZbuS7DPSWWycH2Vbbc7IEz7LnZWiT5mtYfIs+FlXZMe7goF3bT9l9bsoEnofcL
omaI499Z9twbrN9VlBFyo0MV1ibE5XgNuuzSq1McWv43c2e23TaSpesnQh/Mwy0IEqQkW5Yn2b7B
8oh5igAQAJ6+P7iq+yQpHXGprk6uzLopZwYBxLDj3//QaeUwhtPS6++nNSiTnQ2au95svDuqGjcl
lUIvIItAybRVOHqW9Djc5qDdabRdvZ2zSttkw/btKUQsHgCgUbx2odak1T5fy8YOhzUxvQNCaNgm
sCDlGnIRoyNHI6C4W5PGreBQZUMQLeXQBLc4yVXbmqjrk5LSng6kZMsstLtc/JmHoGCF5Eq6ceNM
XCtkqkzusLMR7HCxMe4JZ3R6FOiTanbVHMgvphTZtz41qCeNYmmq0EzqGXCWy1fKLcas3+ft1Dbc
gFWpqC5TknwGH6AqLEYs98Je7yG/al1iS0JdgdsjR5fB17YuhMN8V/OjlrjIk+whXx/QInYWB26A
sal0psELR9PRxAlRVRGEmVZk7qH0K4fugqLqP+BLULqb21JV71ZRUaXIMWvfWXa9/jQ6tBNYHWd+
dcpVBxNQd7Iyrrx5scIZA6c3S5nAahj6zPkGgVNpu1R4a3UCxlVDmGfC7MOmlyjDmU96tXP8wpv2
vj5h85NnXvdjkU73xpYzTICUN+3tEIOwx1hdUrZ4lXfDjzJPwKL8jb29Lp0bRLY7Ut3M+tRsb8Ox
N2YjKE5YJewV4dxByo4UVmMmF49k6XdD308PTl37ZMO3PRgNP6JYd56qvPsWrVe9b/pUUlWCt1KD
WOCGn4ASxYOyRkNjRoBYM3Xzbjl4a5HHCSB6BwYMABG6hjU+9pNwMdkI9HnYyo+Wlu8g5nSX130z
HdByy/yIukf75C5N3nD5KQvCiGS9fml75krILd5SJ50N/Ofqz1m1r8Rg3nfgAb9ZdLYWalMHh2Ft
zeymHIVYMFm1eQK/tgc/GpQYPmqJbd+05mTc1Z70ObkxG67Cde38x14I77aRtlMBlLfq1Ll1+y0A
/9slnXxUS06Huey9BF43uIgHJ7dbviLI7o6pO9ATQsiWbaEAbeWGC19uY+p64E3FlI9vV9sctLdY
Q9Byn9UGSTVj6jp7qjYgWgezPzvUp9xFB+P66w+66dkb8LDkVyc706WGa+cxNPs0MCCMDtxclnkB
3jenavlKRvT0wxp7lUfG3Pgc43Lt+ajr1lco15nw5rmdfBEOcCBLjgsNlv3E0aofJjUbxr4LKu8n
FaI74Ojo1Q8olkvYa7LvWsJZA/Xe1VtHhbXdT/iQ6e50mCxvao8LXT8mpYJIsvPToKA6TW3dfedu
e1acYPhX7bK85KrcZ3WR7KxZ5UWIEWYNCGG0Bgft7Jb+Xupa8TiKwqxvkAkWXypg3fc9viBFZPeO
ee+AMU9hkmKntEsR9XTAuqugUk2CLCBFddRzSjAvr7gcDfJnYM36qU2KbdyK9xt6/sgyTBbyQEOz
0/L22LpFY+wDi7xZTPfc/I4jnSpyHPvS5oLN+RJqZb3+lo43jJEwjYr7Ye623VFNhXFaDWn+8boB
PxzTUOP42xsT1zmJbHaQ4KA6OmqlCtaIWe9wlS/m8Y/A1XE8TMTLZ7t5Wdm+Kkvv3wnR6yjS5fiD
lQ2fw19K59dQJLTKRk9skbjukqf3XKvyN8UMF3wXcACxbZVG89FvtPYLQu7VCPO8nmGDdHr9Czg7
WSDHd6AIPFV5W0Lfb3bpWFIogb3ACUkbjwkyjXV735L6UkUmfmL80NFbZNjo3fzD9WaniWrCfAgv
otPe7VLbWN831BZFZFZz04b9ank9GK8OHcrgUvqntIrhc5ak4lPp23XObpw54Idm5n5s84RDMWeZ
P4oix2O5VW6Ov6Wp2eaO8DPfCb2uS79Wpsc5Z2kFEEI/d7YZD2bq3DtFyszrRCHZyepqxEFWrP5X
xGX2T63HkChCgbCqXdsAR4Wc4lgZiXXJxqgKJmnF3lK69cGxE8UlzU6/V8XiiEMDhe4OxxSRxF7R
+SceyGIUx5p+W6rqP6SlYsLhUqv9pqab9J25VEQN4k7kfwfbD+5coJgm7Jo28CJnmhc9JA5Jb44U
IimgPuZ8JBf2QX/An96IPeVT/ihDswiKrNuenkura4/rzIEX0fhwwJm3/k9sVg63icZoXToJ07gY
HJH4CkcuiL4VacPIws2bTsrQW6D97yxfyyH1WG1TfVqVLb5Mdur8ZHY1y24xBvHYcJd53yQ9J43K
25XF53fqFs/RWUSZR09xXyNYc2+c3qIUqzFFuheDz4ZTOoOxgkn6AE5zOjDDgi2V8V3uzxuuMg3p
T8wd+y+TGrbCfDbVenCNnkuzyNpOA+KZh0e7gLYNvsGl7x0KKE19x3I0/QwsyItwx2xZ9jPUjJ8p
QWrFB2lLv+BkbYGMlTB1tZ9w7KK5JA1hHtqmm2ScFp6dHTxZWdahn5IeVj65PiZZkRMHa4vy3Tr4
QtpfuR7OWoS/1eS+yfrcaBBE5HMu94L2ZneoS0/rdg0qSyoNd/OwnmTBQ4qqR7y7LMWEi/XE7eg+
6A35Y0Le6xwCr2m/0E7o24MYxiVBUmRNPdATZ9mJQ2LxmOeV6SK1IPsVNIZhuSxwhtDtsNZ6PzA7
vvWZiQf4UFvbnUWmtCh7U1I+5b2p0Oo7axpREqdGSMj5ZpYgHbN9t7gjT5ArIxn2aT1XH1VveF/q
wVPuQdUJNz76wXQneJt9c4QGPDwGxL63d6WpRn/fmK1BuUVaaB2ljpjwflLW5EQr2UQB6RurmUQr
7C0DOyhhMCmUP7f3CV5RvwZrmtT72tXW4CC9SeaH1s21r66JuOOASQulGphrUYYAN4t2cJlaP7Kq
tR8NDkKNGlK46XsaAKxzdFhe8BFnTYRY42xSJ+R6tt7XJLEBZvuJRyQtM2MM6yFxCKd2gKQjm3hw
Knhd2Ce4nfkNWi5jCU1m902SBeuP1DRxsaI54mDF0BfdoenqRYRjIYCGuBzqVTgOAcZlvaMqO6T7
igmQlTrZregyWdzzeh1jZw0Aw6qlKxoq3zC+1X3ml7u1mcEj2llY3yk+ddqj9bC96lRr5U6fp+Jd
rxwQQoz2uDjP45LS0/btpdtheJuwodBnPVEDyHUXGBSIkVPKBP074bDmjorIvCVCUJsjnqi7ayrE
CkzGovyQcoZ4YVErgBm6xYYf9gDlxkEERhJzNQjcEFcS970VwGrd10klPk1aYSdRv0rz52acnHDb
X5srxMcnfCNoFVyDoCUT44gK/IKs4hia445dy21tVM5XVx+Xx7If5kfhc5+oc71Ir3BwNnHKGWMF
OuzmDcqFGoNLuuAX7BgaVsLTtOFoJ8b4PdOHIaN37aZaF2kCVtTd5E9zzrvl6hNjow1K04xVrV15
7ickHX6GjU7ARNsPp+tSjG5t2gma7eNR74zpI7Nci7rR7/fgeNcUmk9YR0gl0QUzFER6WKzbT/kH
4aneRENUF8PRw0VBhumQFA9gf9UVJdTTL2kZAASQe1EGke1xQQVy+7bWlKEPx8nkjOqLsgrTFlX9
nCddPOV5dsXk8+kbZDwc1yDrUehCWjt/LLbZgUZqTq7s0DQRrVfzk8wbEboYdXy+QgXafvv5pLHo
6DJpAuySsKm8eLbS6T0kVstwLIMSf7MV2qiapTz0ELoYUQXJHgStuUVttgDDO2tkGpO8EWbnfXj5
pzz3lk2ctpH0M2vQupw/ddVBFaALPB7rujjpTvsbu8GvSZWnh06/oux9bt4gct1SmiF3oSi8GIoL
V+ql/oB7ZFIc56RzjlrtGFdUHs+Nsllc2PghbCrpi89IRlfqDIUYAKOgT7HSxlsPZ5Arz/LcayML
Gh6Xg/jhiSNsVuBTbYzZQEh5YiWxIFtAvlsCANrbFHiujTRH0e19+VtdzlBYmzC6EQcQ7oBT32U4
h4tKW5PdrMfcaYY/HkZgGXSBOSv33aIlX18e7CIBxgOQ2Dh48FQDRMMOAunzz+WPJDeRCj/HdP3q
742UOYe7pxcYEer6KdAVhRE090+mlM7PLlVUc7VrHZOmLPaNNXd3JvXj+ys/6nLh/P1RlKlstrgK
PEl0wIvS0MFj5jhdfHcnKyE+WFMJzG/iA8pNott3mT3d2y1EEA87tMPQ9MlhXPJrS/iZb4FDxLbV
suPSdbw8Z1YEIE4u19iZZRobedL+qYtCPWDM7F4R2lzOaJ4ZofHmQIkEzeDRzz/ETKySguO2xj4t
DkygR/NUkXXySqXLNgofOsAcxtjMii64pGqgRWOvwRznrg4cOU25T+1VB0sKwVwZ2RWi53Pvbxts
Uw/Z0C8vhivNFT6iMS3xmsDoX5cUIpu1vvFTr49fnjPPvD4XyRD7G1xPmM/bUv7HcYW6t9E8AoNi
058gtFg6OIBRz4eXR3nmeYi9YlFyVhEbbl1sbrVB7c91dIjtoVJ/hFv4xyDV519uS//w5aGeeyCS
EeBSswt4LNTzB7KUokuGzXus2/q6AyH7YtXttRSZZwbBwA/pIZIIaOKXRNyhXRtKmEDG/dr9LvIm
2C/2ML7+0+C0yX+cCYeK4dKp2RkQR2SzJ+NVA+X8G1XTVIG4Ukg89yjY6HpUKlC0Wa/n78sHIkLZ
aE8x5LgiWrF6uDEAR14/AQjB3RzpLRfL+EsVScX53eGSu8QSAfNDbtQi30nT1e4KyAPTlSmw/eR/
1g8sVp8oKl03XZIKEIeeP5LVYHBs5WKOqeYncCRIiHpkNgv6t3Rcpg9lL5pr3tPPvMZNmIY4gYxv
JCcXNQuzuxRwT+a4KNzlrZHVKi4W27+Wc/ncMGiyDDwcN83rpRh8zdsa5Jde7gTrvX/o6EC5h0li
QvxK5vf2DvnHRFHI8YZI4/wdtnUAehEkKvbcefqmdGf4ZXA9/JlP3uuSoLejlMAahKfMDDwUqIHO
hwLhBgkEEY1rchljy8IHcmqGLm47IKrXbg7cRFC6UicgDcL86XyonhTtiY4Ybq7KLaoQj+FvVZC1
v18e5eluZ+rUVrieoHegWr5YUuTq4a3mLUacjHoR120z35q96+5Ku5aP/8lQbBJseUQkXcayDPO4
lkRWGrGtdWMU5DVNYoVVtWeV12zLttLwfFXxVHwr3DyYf8A+5+8O9GLMdLtAkIYhRjhOxjhHgVeZ
30UGEX0/tcPHZoW8kNCsuLJ7PJ31XAJYzdiJbxeDSw8TCPQucaqJEQurqD4Ea7KAX+nmq3dCOJYc
hEgrNznHpjD651FI21N3ZiP1iIHPMcFdveTONHFRfvmLPfMs24a+6WL+3g8vRrGxtq3RGjCKg4m1
WZbDXkdJ8OqqiOOP6tumEKRC1S+WL/xSPtese7yxPIHvq1xj2U1ZsbxW/uI55IqzaLcsZY7ES5Uo
pN5K0pbVY8wji4g0nDIinYiwibJsXv19ODgALjAixbmYIKLz79OpdvIaG8drer9pJOy8Oeijvlw5
PJ5+Hxu+LRobNgg0j5crivZ75wSGcGJ7a02mC0JiGL/XwteeGwUBD0IsvD04Mi6+D+nX0O2CwYlH
A98L7i2/kqzQo5en2tN9CMSF6I/NvGETmG0r+h+1nVbSGU/xNIthrQ73qdX4d1bQjtxEqql7/WtD
SrsJ99j2WKIXH6eZCRy2Js+O9Y0GunOpXPJIWNb06omNtw+yZM5aoAFO+fNnyqcEZXCl7NisiUJa
PQciF0TTK4v0aQVBYQfHBCTHo13nXpwTFvGOwCEdT7P4zi0RwClYdabvaOg1x1af9SvjPTMdsGbD
99vdyklubudPZQlhI1TR7VjjlESl469HuvjX7LSePpUDFodIDXiKmufyEsO2xvkXFJA6RdPmJ4UN
RbODgYPvLXT7ZdpDPR3KKzen7aefHxvAbQ629VvtD4dym6T/mIS1OU7Eca5OTEq2Id6Xch03Z6MR
byC7gG+C+lYgMq8SC02bD6huv6vXdpJX5uf2xS5/BgWaif8DkUFIOs5/xli5PpSdzomxppI38LWM
e0drk8NSzvODbUzzfW/1rz+3ACJQnbDIse4B0ToftC99+qpl5cQFMsSdAx99ZzRq3L+8zP+mzZ4/
m0+eJeuClcFV+DL5dW2kVvS5LuNcKIibwnO6+QCFeJP4NH7y1pdt6e+03E7sKM9pIsWQHMqfi/A1
4+R6Exwat+nMbudkziQQ3Ldo3rvBm+3TUs/D52HI8dpfS9tN9461iWaClAyKncC9g2a0s7rTyQCA
veYi9vSboQjk8OJv8FRuwuevj6iu3iF1bEAQKEWEtuA2ramoZ2/RT1y9/d2YLv/2ATqzAfqnoczT
NcKYZA1QyW+CVds8H5Okmt7tUHLGQV2s76nltV2jL8F3TDynX7giWa+Eyv6a1nDcIE9lfuhPxmvX
IjMXTcYkadFTQR52mNpE2y+649xgTN19eHmyPD0TOAh4Qh4OZI4G6fnz5bNdl1Vly1iKoj7BGF/C
Cn4yvMrkGiD39FUiM+b82TxlcJO6NFimpEcmqlVMy14Mf6om1UMEienbhPooylPXfnV9sLkU0tBk
ebs2eMb5o43eRBM40QWJGLp7g+YFUb+TYsD28ht8ulcH+MmSLMzprdPUuFjUFVj+mudKxM4wV48z
ohps69Piyrb5ZBTX5PpATNNmskqlcDEPK5LJShPidqzLNr2lZAExEYZ7evlZnswGRqHkBWbAyMmm
Q3L+ylDkbM1fOREHUFVHRHLZMfBzmDTV5MYvD/XcA9GuYB/g8uqifzgfqlpT4RqZSTwkBo6fytrT
T1qP99rrR8H9D3o25n/U8pdzQEKTReU5xYkOx8sfJ/vz3NdieO0c4L3R3gHcJK0LlOGifIPRMnod
SVMxNCB7P6e4fVRz0rwSrOeSgBUbOAadB0wCjIs5MLXlODfEJsRu2oLVJoQB+QMsh9e/Mo9Lgs04
5mYqevFhoIcXOPOPkObb9AN0/TQc1FL8eP0oTGOC1NjHt1bc+SiLvcCWhD8OGJz1kLaENO/TfK4O
rx5mO+GdrcJxSKLdZuE/qo1k1ajq5nyKlz6d25umqd35Ls29unv9QLhEsAdwI93sxy5WTjskK9ay
YoxXy0/faBB4DsXszVeq3a1CPzvZQfG33A7+wqrmSVaKpSMU8ut2jDUq7uKQWplR7LO66Zo3c9qa
76pUn7w3Sk66uzNLp0tfv2i32z44E3IQx76Mmm0m1EgKGXk8knf0lgD5CYT9aib3Xzj78jGhnrmk
TGzuBpc2A2io59ldeMy2soobM7Xzz2WjGeNhzUT2kJkzzU3Hz760uEfshUiCvYOH+JV3vX2xix8B
do+lLviZRXV/saanqQSfcXMVO8navs2kbA8Q55KTOSNEgtzQq3ceohd1pfR/ZgveIClqUvAbDsmL
hcFzJ6zMYIqbZkrvSkRWke5M2psB6dJ/MBS+Jlxv+ahwQS5uGQ4Zg4iK9CnOHPpXMF2U/LmgY72T
dVpdq32fe52glAR0bTPniZdks2A3XxnGFPeBXxxXDuK7RhCKjX+p0R26vOdDS7369er1zzQCCttg
IoPz83z9+/A6MdCYJmDL2ngoklHtm0DOr9+Yt0s1wZ5U9yBTFy/SK9PZckSq4qFU8I46Xd5miKSv
fK7ty19OSJYDRwww4rZtnj8La2HMSyHY/ud+OVIp+LgOwprAfbWDJU54SZP/ef3rg71DdCw9fkxt
Lx5stnCpbZx1ivU+KXG3gtKK0sD98p+MQpXNANytvYu9c6DdgN8Bh/SC1viEk2sfpVV1zWB9ez2X
r49m0/+OcoF+5LVoLIRhU9wleHu3lDm7UZlB9NpnsfD6By1g66LpcDkVZihJcDDzMabb2u7XzoLN
aozmlVGebhI0UZkKFBtbvvllv6nidDBFb02xwOAO3q4fLQ1OBmVavhrHoQ1IHs1mhW/S77xkPHTE
gvV6OfNths3fthqHE1nKzpVS/em5hhkjq8fkDNVZqxd7bSUWR3oJWeFY7bs2FE8Beo0gtketnI/N
Fz/R3yX1lCDQqFr16oIH030ikvleXEs4dM7XFQbttkFGIHuERD2dajg1jIvq9i9PjL9bzfn8Ox/m
YmMvFpPmIE6eMTmeNo3IYkFUBroz1nMbpWnh7OsywENZDHWYrWuGggZi8Yp7xteXf8nThcC1iOs3
GxbUJKqj8+fNRcrkzZMxLpMOEVxQ2Q94OrufXh7l6X7PKMjOuBdRTNL8OB/F7+ZA6OUyxuA5qnxr
thoOB0vvq6+cLvNtsRBtuxcO5OUr5/Yzj0f3nyif7bK5zanzgaVoSLKzxiGeVNrfu0OiRZZVeldm
7PaSLr7mX9cxng5OEvvx+SgqK5Jab+VWCWHqWWTocqq5bmL4reLKzHluKDoacPRAzmggXQw1VKut
ppJ9HwerzYd+qAGI4f6LyfCvxNw/PWIwlaZJQI6I5cHPu1iHSSCmEcxtiocsfZOXEO212fjdUmpi
PWZeea5nPhTgPVwDSh2CYS6DBBSUSaAbc4znsu0OVdKhh+rHTH5+eSI+s7fQr6SS2u4ZwMQX6w4x
V5FWNnezZTVxAigyuYdB60b2pNmP2ZJyLey86UYbm/xKz/SZB3RcPI1BjAFXaNOezxGQdrcJkBTE
mHV0+6lulq9WUWDr9PIDPjM/uBNC3uQ10mq7vEpVFRmCDU5uMRr/JT+ZxKHaexPldR+16Hq+vTza
M1OEXt/m569TirC2zx8KC8dgqpDIxDK16p0Uq8Dm3euXMlR/mfLzlCfelSd8OiYg+NaHY8+iH3zJ
hWtMSaIGDc14EtBFAXsE5pH+r3aW6saeS+NKofX0u1EPQ4DAx82AQHZpOkruky/6HpwxczrQqtVr
b1qwq+jlF/nMLcfhHk2rzKbSp9W9fdd/3E3zQpuF7nHLCfwyxu3suz6LYofJwe80dfe2yn/YwYQc
kSvfJkWPXx7+uYfEIxGEmJkDB+didEfTUkWNwv6MBvKPCEx5hwvT8vj6UWhGm3g18jatS/YNZk5I
LiaWQEHDdkcM0byXNoz314/ibj0M6iFA78tWdCOHVgqsimJfs9JbTCWCY6WMK3vj02XGYqYOwmYP
BJO2yfnnUiLIi6EhQxzGQLbri9b5JYtqPiSFXTy8/DzPzHeG4tZC/cjnuYST8kGvHK8YBSlRIpe7
rpzrj57f6dbRMSfvfd2L7vvLIz77cAH7JCWrBfJ8MRtyqc8tLWFybjqv+BDkuHUgLhiXLkIEQbbk
q0dj+6Cv5YPig85ejGYg4V1rXcpY2I7Yz/pCKljRLmEireLV5zRdW6o62rf8TcFz/tU6DCt8zOdE
XAyjDVvPKD7BCZ1PQ5L2V57qacUDmY0TGqfibV1d9nDHXiSNNgPdT7RQup2o8ed/Z5TmmB9QHPXF
fTOb+i+lJ9V6hYz9zFYCLEgTlEgnUHwKyPOn7Huj6FObYsvwOvFO1/vxThH+qX3OpzLdIYJyI7ya
ul0vpwgdcvrq+y/D4zK+Db0VltsR/I+dzMwMU1QrrlfYiWb7RSZ6nGfFlYPn6RTdBnFJRN7gfKr1
80EGevOZdEesNzK6hAOCmv1YBGiq+2t90adbIyOBi+D8yv/iJXs+kuErJOruiokXdlmHVIK190RI
XDnUnnseCkfucKx1IMNtOv3jpSGrtOqyo/xZTGMTUm4yxUIGu6CYiitb1zMPBAOYXgiwMYbwl8iB
sDRp9h7nJ8Sq8luej85pUlW9/7uqX2Vv/P8MwjgLz3gxWGMb739zNv4/icxgg/4//5NK8cTdGL+f
fMrZcP8Vv/E3Y4N/4V/exprj/Re4MzmbmzqDBtEWtPkvc2PNDf5rI97D1KIQYHfarir/tjfW+L+2
qQ6zAeYJaM9Wtv47MUMzzf/yKYI48QAmaT3x7/3Pj3v3rzvKS5EZlPbbJvh/LzNclYArdDrG9OS3
Nsbl/MBeVZjK8vT9xG0Gjyx3bSGOFaYYpzdNmpvqo4afqH7jVYrLMW5R7hqJ1rCXH84y2D/StEu8
b/jLFCnBDqh7cKZwkedWrp1a465DIeuEQ6s17wckKflB77oSB8+hCJw0nNd5zsJ2XRrjvq/8IcBf
p8Ne0RGW09/pemv73a62vEx9bIzOeaMKhR4umYTTWvupdNaZdA/U7nI/TFShn6u278uT3beiPtjC
U+TbdcO3IhVYIfgD2rZ88dx9QwRlhLj37axb80cx1hAfcPvZ50V7r4223Jf1qPij+Wd2nPanpkxC
xybRRl66/NBz37pdZ+0m1dMtfGYikGYoi3BtSjxz8g4ZKaxMqn7tFlituy1LR+68tBwOhtslp2UK
bh3pVPdWiZsgok1rB9HtAa/APCrRuEX5wt5GkT29JQUYViL1Y9R62UNSKzxkCvHWGefsNGSL+DBO
nbv3p9Q/beTXnbGQzms5w++mNubI6L17GlLi1E/aTee3fwxtebAc4o+cNtUOYs4/VeM0xmrCSwM9
dftgVOaPoCjsnQAViOyk6z91dS4wHK2bfaGXP7TU/9bMrYWHhN7Grr7+tNwMe1dr7PZmXvShLWhb
l/6EOLvNodYG45eFRfAeQbAbQTAY8bBPk08lXOZvOTPgmHc05jTpYoklMCsw0NlikOipcf6YG3PG
gbn25WeTWD4Ef8ob3Q+4qi4nN6gT4h6mabB+JVOFJYpoW42Aeqt2lPm2yC07AFV2hiEuNFe/68zV
9vdBlfbZTYa/xAdtHhCLDiE4RFVEBq5FhoJFaPjL+MYf7Mx95y0D1qt7XxqN4//p9BR3t7vUG2Vg
vsvsVFPYAKlBN/IbKZwOh7yVjnPcwxjL9na6ju9TvWuXW7/VDRGlmjA+qM4xv3srETIaZmvHscj6
B/ItgodJSXHMOdp3xuziqzoN+Ci6+eB+YdpauxWnzrDlJqFC/E6JTYVb/EYkRfcHdSyJA2nTIqik
o3KjmnR5ixbFk3Lfdkmlyc8yT8gw9gosRkrMJndpqvK3xmy9S73WinqcBTEj07AvCrCntaMyKZjF
ePZ3023NfuHfIJhfOi+WvTavR4mYDW/RWbtVBtaAfjBgyJk41s7WtGUfZGYXZujD5Z1EF4xxHTpv
PZLNnIgWN+Ml+BFkfXKs8AkedypLhiG00zQ5jgn2VwgjP2Widb5pCu8wH1M2fPmVpg7L2GXv7NZd
YrSDSP01A0shv9EPNkyCUAXYTfqJ74Ym1qph1uZfANqwyULNcjKUo0Wi6NewREqP41dePuTFut5I
u/Zx0Uhtq/DvZW7mtyLpmhOhcCxYRxCaqgt18FNbfMEySbttB2VFqh38N/7m6IXHTBNCqekIhl55
GVYahLaz/RFs5kKl7Ar7QuXHUuLoHJbCy28JmPZjvRV+TO6yPCEr1jHPcnBlgSt3h/Gt/7ZtbCtq
g0I/6nZe3KpMabf0te1PGCQOO5lmMpRSVFugyklmc/9BZ52Ef4csh6X/YC+JT6TQ318VfE4FO1ao
4PMQf4dxTezng/jy9wviQqQf23lFZ2tu/wXNVb/FLJqjU2ffS4w9b2dlazeizdQpzZr5o08IYsje
m9wPg4XRLILtHVa7+Yme4HCQtsvz9XgUKr0NYmcsVzwAAuuUC0T2al5MHKcntSfXAlu5zsl23ex+
9ZOl+P53/DZws0fluVVcSv6EjjfG27/vsMUr46M+18PJF3Y2v0krJ3vUWXq/UonRcoNT4K+5GPQH
WXnFd+lVTQQkUXwvR0t8aZpk/THXUx3VXorw2p8Wtr5Zul8x2OUKkGpol+U8fUBYS6ncZX1YYZ9I
ThS2UX0FPVIZbrmrTV/9yZWWviml790GxgptSzQBNiNcpALNO+H2Oeu4vXY9ESYs9bWtphtrdrsi
22FQhWFjiKrH3AD0bhxuABSlCDvPKU9a05YfZe5YN0BhM26T7n3S6h+Gvny/uM1xbqwVAy21z6D4
m5U8kRV5MMflOFrWj8732x0SXRuPZ9nc6B599Kzz75VFRYyL8Ts/XR+nHGTSQuGw61x42GttbPqR
QQP+wveFM2c55GLACyCVJG+MTrdPWp+Y+3n1Q6wI0n2aBxhX48J8K6GHxHrWjDt3yi0oYthceamT
HgW21qFUdNh23BW/e71h7iCb4fKhls+AD5hae+3H0ky+jSL56fRBi8Oz9sEQqn/LWUJ+lFqaI3yH
el+MitntsRWPaxbsiVCtjsFQup/mFldCE1fdLwsZq3tv8rRbkU9aLNss2zfCmGNXZicj6Bc2btvf
LGwP+GMfdRyi6qVSHFn5+l6iPb/VkIJgMBxNyrWibjHKexNbS0JW5izyFQRf6eX+7VI1+m6jY9e1
G4TYj3/CIRpDIpVgZtDLm34oHvsB7pyLZ5W7EWSAndewN8qfuZ3j+usaOCGRpvtnIGkUmz+pR4HE
0Ezkhofxy3JcR63fj45X7/VgbiJ64TvNVv4B28CTveAPvRRudZdWHcZKqsZJrVEI/ytUM57jaTeT
jtWpLsYT67WItXlx96PRnYZg26tbxI7p0nwvYLBxKA7Wg7JdK04xr985SR+8q52hf29IV+0sr9Kj
xq/8D63wzDhtFutY1snchlqVz1FayzySdCXXqELDfJy4aDwk6eZorOhA5ng5nsrKVorJl+VvV1lX
90Fl1Af2alwAjEXTH4SfiEfI4Fg9CtTzJzhFAag8HUxUyhwj7mION16Q/OK2vrxN8GF5ozdDtSOW
x4j8rqsfcr3Hy7nv05PBIb0nThMaOxUyecn2aMXCK5mv9pS9TfSmP5AwKj7WXWnTT9FazITdfv2G
j6QWe6MjotkRckeQAVL+qXZvFquYDhD9tNu89suT00jj1nILD5vYyvs1j4C3i0dOJ0YFE9M0Le+M
gJxb9kXjNLk2TSMXA3ECCDSMe1ebTSZDyrxE5kDPh+PQM1dciLslwqQQo3HTzYI7UMU08joP8/W6
7d60OT5lRYk2s12IkWtmXXxoVF7uFkyhTi5ZdKBA3n8zd2Y7kiNNen0VvQAH3BdA0EWQjD0iM3Kv
uiFya5LOzZ07+fQ6MSMI+gcQBF0I0GWjurMrI7iYm312zvJ3vOPdQRHk6Z05lT5xOpgizxnXuJ6n
7Fc4jRNP9SB2SmWgizLL4aJYDHBBlaT5TaUeJeu0PEomnzdJv4USmmyoW2hXWAnJNz+4eAzgGsY9
DCYusX59BYaycxO7h5+tiQNyyyMsaTtyi2X5Tc3K/aF/ru801wuVTIsoLyx7nwtgkU7CvtBMoJ0X
ouvlUUbAmPqYd5Ivkn+Cqspjt/S8De/kDybn3cVo8+ZmQykKweLCGkX8KDN9PtaA8F8CSsaIZm1+
cBv2vK2eArRfBjcWCz/I9+p/eKM/rWbLygmvMthG/nUMhqdEB6s3AS/lJprMAf8WbxNgQ9XNXnzA
NtrMU03N3nsZ9C+C0v6YOt2PFwzfeulSewFxhjoiSXRNBi+z1FxBKwVp3W5HU3y5kwiiIRWfXrny
9ltxoRqDemi5xzaQcwAQOQNvWolwiFLjDgh1AaUUUMH0RF9jSGWXqq7NM2eRalfPK5IrvczedDrh
+QaWk3/CiWuFjUzZ0ZYm7iLuS6Bd03aueY6ywO0wsqzlNtfNT1+U/H5Crz9BKfNQDMojGLNso2VN
sE/sXN7m2pvCwSjVqcpYyMgFmJAWrs5x0OcV/cHyvNS+u7eV0iHy4tIY2eaIktK+Msz49MvuVdRg
58B2rfHSD2DhC1fbdupOK9PLgpt+lU+aR03pp/79S/21ct8DyOwOj2kzzXFfqN+p0yh0Ffz39s5u
7ayxfjYzb7iNWt032C5c87hq9/yx8gUX25C8dUqCiKDAAo5CtURvclWHIm/tXeBlbTiXwfcIuzss
oKqEts33REM4OYy86valpb0UjXWwNF8dE3vS972Vuw9joS6wV1cWHav0iH4kjcqmDniKZAF0u8Dd
sqGI2BXWx27iY9zw2gZLzCE9PaSOzeVMBR4Bn9OfkszS3qceJMmYzLelHj6NVZav9YTasLflU6dZ
4iW1TZM1vdb6w7mq286+/qPIOR8Da+JZ6KkHfdYeVr25Vl69A1CdPNx3SkMpRX2AeLQcjMbCJxZk
X8Wcn1E7+O8kZ/EQFYrv0QCjUeawU12i8m3SGWHvpAswsq6MIe4WpFNpoAF2kfZ5svv6aYIoA0FB
qHABQr4pABlvx2AFslCuSWzXaXACvk55pv316my4eAEkR6vSxt9E+O2bxc4m8JQ82Nra5BAVbVJe
ljJ5I4ZXX8tcn3ZIkpILiCReYYmvR9MMLsXKqXkSPkxXn9LHybOAn0LDe8gbRLmh2xDKQPw5XZy+
yKAmWc6FPAeekmror2iYijADrMlQvFJXiBDVrqWZCx+XU3yY6etPDbQ8EnM23ual1HbkMsWGYgWG
m907HLzVgHfDhhLf4tjAtwkhK6jAQs9a/5WNOZWS5+Zwlhxz5+bOcG64sadCGn+cdaruHD/jmDvK
5vpfqHV6+2OZIAcrMReIPGb9nd3pdjepxHspO0+/pWNvn0UgaS5AwqMwD9YQzVF6yuviRjpZAwfi
WtvaLN/9PHP3vi2dSI6Ap8tejYdpRFrgZ8SywtTN1dYFn/DIb5fHqmuuNnBJuRmsCXK+sP+0rg2w
hj0bYGPSDh7rul7jnLHOV+OCaKuFz4deGQlgKp1KZBhqRX3m4huY0nLv9Jp+qtmqi/yBMxTVRnCz
rXJ87nwz5cwuhBnJxlqesiaFMaenxb6pnYz6Twxnjqh93HipdxiR2iCamYqXJqiaJws7b7exec5e
lFWu+6rs25PVOMV1SIjP48PgOV4pc++xmvRcORbi+hXm3dzY2gfJ1nnPEp61KdtaPlRaof7oypbH
fNBg2aeFmLeG4uHS20721mXilunNxebwn2b6X6TbHUDD9g4o98oty2IdIGlcGOvsvMJ0cuLCWaoP
ZZbqXNzFE5Yx5e+KjNp5EBQBhrF+tuYoY3hKC0N+Zz3bTv1LMM84pVO2npOJwI1hDzg+ihkV4jqw
5OZzywUi7fZ2DXPJ0ewKt0r63cxWFyci+RoVQ6qyrS4tx69u7ZqH1pvrm+cu7j+J60MdT9PhjAnF
uWltku+8fFjzjT6m8m9dO+WZjy6H1ODfIzJEl3Q64jePYvxx4LC1xxOjnyRNhxC8TWlsHMWYW8N3
q+6fESYI4lcGf6EV7PXCKDnSMxdqQaaWfLMIJZ6mDJb0mNfebrrTogOHreWg9rQwaJX2EYDiDHVn
zaJGJdXzOpVzmCLt4IPJ1FFSDm07SY9xI8yp59zjmFyE1uxsjIJlqRjU77iDP5rFA9HlawEl+DqD
Rg4paKuonmv7L2h6gzZbCnyw15W7N6WqnlbK6rjODEiSPceTrJ1RJJhegfiTLoGeDvpWE7xtF4Df
gYKAw98LC+ZMM4leQ3mxx5KxFpTQf8jpY6nzpLGdir7ce03FrEZVy59O8vDR0wBYPA8++9s1lRXK
ZvU/faeByiwhvqxO7+/drm62C22bDxwfSyxym3WCfOiNH5ZF67fel6DOjXwIngzp6w8Kwfh3HfRJ
7IBsDHuI9r8D7aQoLZY0aoQ/kzQSNRRXOjRmwkUZZLN8owWVfA21aK6J6Puw7r3mnMpehWzZTN95
gCYntYvrlOZqP/TdnVQezM3fZZ7tJxO17cae8fD6uex5hNj+15iv2Ulq+rgveHFX4QxI96lzNPE8
dgkPYYCcIexQDtr1oh2b2WDorLIcIi0voSbj1LxJq1q3NnZj+Jei8POTFEP+ZRVT2d5fO6kL370S
j0hOQRPj8ZUbt8t9iofWu1quViynaQX1iNzB6jYsJccalqrIll4HlA3K9r4QxngatEAd7MQ3OKul
KmBeJrwnum3FxZAFoD9TyXwD5BoT+7S2rK/64zubW3qULLz/W3puL3YKsj5wBy0qF6RrJotJxybP
ZThYNSwyTdN+B9lUG1PPHzuVjo9m5c3HJqnonxUNmFND8Wws1gsLQSkJIm84C69IbhpfG0XpEjya
c2XQ4HT9cBlKeZGJnhx5tlbXrDCsuHLU/MDt0W+8Je1/Agoh2aRfjJq+NEd/tmmunrW6fgfSigZ6
pR4a9ZGA7zxHHpeJn5k/VTUMIWmIv+4g4hK+66a1qvREc7F86YlmUwWZEVKiV3fCw8TU3Qv1Jd0a
d5LkZOtWZHA3xNYCL5dCdqPhRQvRCJibdEYWI9Jl56iRR7ycKDAXeRybtH9uNZ/LpisuI1xkHnfl
ig6mnkIme+YRkuAYlf2C9WqA3hqoMHOGGCo5CD9IwFAjxwvJ3nyDl2HPDb5uckNLLrLvzQipGGAm
vfb2EEwkH/xEuUZEHiJe5qEI68UBJeSdDNQtuwW+eqQHxbFpk/7CMQlDoDHbX6MnRJSlvPnzwbxZ
jZr2KtC29mghosqtdCfb1f51ddk+u0Wnxaym0Zq1OEitANtDqzXc/QR3dKP1ogjdzMHgkRcBrfuh
uEw1DI28AkQCUK7mFCnEx6AXVQQKXH8UotcuyGMY0YkVTyuvlOCBxfQsDvLxBUiuERlEFzfagrhJ
9XeOvWOVW+Um2W3s78vck6dFndVd1pSKvitp3w5Dmx6CzkU/TC9p67UT5yhUXV3b8Nn7uhOyGqMd
rX//zbgcXuZ6eQpqSmXGufaGupOqT6kWQiDM0iAbY+XokArvvNLBnKPOq+V1Es3BbMS77NLLKLUf
OcKfRi85xvri5Vc97W46sh3kRv0CiDXx9iv5gEjHYBCTFf/yXUQ4qV9/0OIBcEPolUOUnx0WK/XR
29zr9gqG40z/dx1IpJHwuo3S4gKYKlrSlh52HCdCsWoqLDW4gUVg4TOYJ/8h4+YObVPm8SiK6uBX
3rnHsgBD+2Niz22zlB7HYOTRhZ2/dyJvYo4PCWix0t8qG6WUU7iYrNWqAzVtL7ZoXmbnbjpq6cni
tjrXQdFukOEAj8uyKQb4McdrNeex8OUW9xHdvUx24NzhUZttYb14WvdnCGjTsYDjh6nmgaK29VPC
xk0oAPpgjPa7k+1Pr5hIcppbjb6tpP4hfCvl0VKMe3cIXhqXkkv11nwxs7wDNmi2u8CS1lE6w5NH
HosHczleSzrjFl0ATcZBM2OxqBeITOPfMQuenYSWiGjEjif9EBW9mfDsBWc6zLgLKB/FLg/gJTsW
/TtwpYUevFBHvrM588BBo8GK12TPJGZ/7nzca0FcfTvoXn2xNePHS+ChB6wT5CvIVYAagVpR4SBh
OcJv3PHGLHmmcUl4BlsPy/0YEJT1trTlz9hXh6wxXxPoblFT6E9rYjdHkVbi3CJBTeH1RWZQf7p+
Rn+r4txj5GQOMtjdh8JyKC8SXh8aPOPzKsSRU1J6nDxd7kzN+C4N+ZIW+SeUOuOYSs3Yo0Ir9wRT
mSRRsJ7SPnV2FqXaWXdRwnGunvZdE4zxApz4YbHMH6say+dCN+dDoyl4uZmUN8tX48bHaBClGYEd
Du/tLV3NhcWK4U+OUCw/T+kU5dkLj/TpUFaT3FjlsLBJzmBndJv0r4SrHQ3wOjar3omQuuuAD4gY
a6KJqHPGnVVXh3Ja/1SDce5S9lOseYZ1OxzLYnhoBi7A3EmKrVGKP0tj3/i8D7Nlxw7YOovrbkO+
Xo/puu66In9GjBHNgtGfGurkMc/4l6D6nlrVLRFEgCcmbU8We0WDmR2k40eVaRYb3jWxUY38DZXs
T0SronrIHofAeNNSbnU5H4rCyvjT4aco5yJKNOOrq/SDw90wcmnspkFcpO4fNNN/NlyrDEe7OkLp
Ojr4KIiIIgYqzMdZNAa2F8Z3AR3KiDzisWxQzQSlct+ytv5wRE/5W8s/atYeQd+GttE92ypbwm41
DhOTyIzTYsycV37oq7hmAK+1qodd2mHxk696hruAKnZbu9bVMmQXG8tiHkDOLNc0AfLc50nY+rkd
56jwmMwy68KDGU3p/LWyDnnUWr84jto0UGYlH5Dr4SprVFBuOUTuQGhcDmkXl8v8p8JhFc9rcjE5
tjijrsetSng2cB+hpGKC2wQPKQOEra+8Y+pnwQlgZ84JD9XHOw0xZ8OxMN/UST89+J5+UvDLNy5H
zbhyUQjRapAfdrv0j7NniyPupPyCMlvSSfAQyLBvDi3a3dFnyQ9Zp7nb3ixH7ly20d9sJaYvW1Gw
dzN9Fy7yuvzMXYfTOnW1nfDMl9aixXoHuw0SYajJ4sd1R/Lk7GoykNGHaA7WFKNFx0yXjBXzPFpP
2Wh7scU3Q8oY3lxg8famNAHCGXldGzsDnWQwgxE0n+fc14v96M1jbHfDt10UdB4YUtGz2AxDfuAb
xPAGMrpahjpSU9Py0GA32cSQblRsfgMQ22bD8mYn9VF5Rb8ZdP3RhUsTm54sQ3yEb2U2PE6j+coo
tMD+yfxfc20RKSNtD0Telkg5/nebKoODOamiUbjNy9CMHgvQ4qlf3YOPfmU7KOuOIWdjebDXGwhe
GVft2BxbQpPuHQO81safEfFfOCkpSEExaWPP/ebwjXpe4QI4dShcAbwsDEY3Pg1aKwu6sMLUhxcx
uRZV+uTVNC2g5DLhxw3D22c/ZqUOHzbZNoPzt/ONv8M4lyHKELp5uNo2rejf0mb4DvQ+UknAKAU0
PBTnnOvYesyGSW6bsrvvUujfLqaPveayxG57zOe8IvMoHcx49FcFjbE8tf0YpcPkHhpP/NEahhFF
aVIq9lfYy9bOzpSxXTv15CcGR27nCZFL+5CyeAi7fnbPbWMPWLlob48Vb2Uen9bRrz00AHfoYr9m
x37M7e1qqAYLFmU743Oa6QmHUM9tqrBN/TcDZsG1loVzyfr81NXdEONM2hvJ/CBsLkP9/qJJOGC0
ooirpkNSw90xFlZLB4gJboHnbtK9HDQybi/h4ciY8rzYDgzs44wMOuvSWKQYleeQ+mhasyDiRRrH
gk1SjmentJ/HdXRjVmtuyiIxQqTwreuEju5BosBMm+yQj+YnwpW9g9OmT5EboJUpL3pqlxSgQRka
LM9RkVucbirNQ12bcrDLaQsL+p7W22jJuawem1Qa1u9qykRFiWJ6v3HXshnxJQ5ecZpZTVk2UkGq
vjCTNfCCOMTyDx3UBOOs8E9qklaFYhLVskQitg6s4Daij95+CpmV9On7bn3PaNXNN7jYBto7mpFw
wWQ2OZee82cTl767ZI+835P2odWa5Z+1mFkoYNQu6ddXgF9Bjzptsc0T1gPNzcyoBE9gCn08Ek6r
GWfSHxSEMGezP0pOqXXt2SqQTyZDMapprvsiP89O3gxPI4uTFK4pXsZoIKNUH+s0C4ZtwLib5r1z
175IS436rgHWzKy5WJtCO6X0XpfrNCf8cqwI09IieklEVPg4Y/F7jKORz5u2n2b7o1bTqh9xn60W
Zc1sG31M3eP6DznhCa5jhJHYQTR/iSZDQMyEqhA8kqbwrwT5v2blPEJxrDf2OLph6dY5C3bd9EQS
kSyIkGrfJUkiuJyG9G8lJvmoFRru4rbuVzM0dd6lIQhMH5VO+bSOnvMCGv0jbb2tKzIa4EYSmtUw
btPCevSn6sdKBlzHLacUAqP2jcF5c0w1X/ohT8NhfbPzwff/GdsWf8oGfcIpqLvXSfbYcVS21dLk
O7MHY1eV3i4Q7U5CmWdYf14c1IAJCq1NJZqcUUi2MoTJ6Tp65pbhRXnoRv6wFv16gCVfRq0KiP14
/fymVmcvWTA5Jf3d9EnZe5qqpWZpZzZPlZNlkXf/kLAyWbS+212rWc2hm4NlN1nyq9b8a2YGmPFy
dZwkNR6nI5RYCK1mbksni7WU56hryjbUM+6QqfeM16SD2q3Npnsp2aeI6F4uRBlEctDG1n5fZiSO
2rS+y774aSg6IkjyO4Cbyd6TSoQpZO4wXx3xXsvgx1x8cRia4dp4bbHDDfMCBmg+jXS+bkr5Zewg
FNuKXP9bY3IN86zjLWNp9KPbVaZbwQGt3mSjaD49nwMtTO6tPTMnh0x+SPpsjmuyaxyqFIMItRwZ
2lmoyXkJBospY9uYll2Zli5VgvcxZIKTct3Nt9SA5O06VYpGKCBLaiSoiAn1XnyvfbJrX96J5gUa
mtW9kekL9pNKvYjhivpOppJFhzxI40A50Gutzth3IxmvlgX2jSmY1KJ/STcWv/2G9yxqrlbVB+52
+q6+f8oJ0/wQFCYMnK6xVU/T+uCbEO7qApNo4mjmBqHIn8Ll/NnlvNqwST0XAs9i5c93uYbxvM5V
dUEYxFgX39V28IChR5gc5rfGtiqKGTJSSJWmYSFpwWe/oS2KOQ5//PpJPMz8KoPSaW5wHsS7SVff
QKlmzKQFlkZg69Uz/YgpSn6tY0A/kGCqcs52CYMn1Er7vciNnAljI19JtjknQo9DqFkMOIe1Pa73
R9amxwh7sX1ZMw6rzyVxwVDp9FxkADZ/uhc3Rqete2oO8SYKmZF5yiaWf5P5yAOMwtpPyiJsJddB
XCftdDdqGlRdXT1J/QgfmrvP6ofZ/+HQhw5nHJwg9u+4hRblbmOr6cgyvI1X0u2OsIbMaM409zGo
5mXLTEJc+yWrnzJZf5ttal64iWtguKV2a4rqxr6SPLStZj8zFtnROv51WuEDJxdnd3R4FK62fZOD
MYwRJlHSx8ik0AYs2dqffDf9a5XNK5PHIVryNR6UriEq5Ihs5vnTXDDII6StRbyH976ytN9akTHA
OBGCwdwJs27CWa3TgScE8iVyRD43SVxpYhm4yAs7MpzE4M3sFpfU05/HgNmeXhqwYpgEmPZ0knZv
HkzivmHCQmc45tMWgief/TR1+SPLZSPlfM08ss9wcixVGjkEBF7RVHrX1MWiw8Gw68NGtHro+WZ/
MLJi2XSZ2b6uoniDIcPLe1A/HID6JyJ4pBya6TnjsbuSu5rnX/gILzSI8u3AvIVJ/VNa6RlMqcCj
/p5eKEHZONR5TqihmLbFIN+RGAa0Z8vpmHQ6X43BOjDPyPp+upjaSSeKs8xBL86p46AA1Cbv1Spc
+1JOTomuM8h3c2DGOEV/lqBa43srn/83/S0fWdBQD24Ts9+p92cPHYe9NQ3tayBmHtMn8g+oSvWr
Pyw2dx1XGHLN5mVqMXyR58LrKRx3j7NcTBu3X9AVroVxXZv+L0Ty6TIgbduVolvickjtE8PI7mrN
Cl20Xv/UXI8g5fPiBFuUN31VozXKcpJCKp76eUtH/7yY3GmBep7GhjgbQ4s9ntGzp3mREYzZvrII
dFj9alCM13nYWHrOpW521D/4OXBubRE47TuSP4zej8Fg7AdGcmDSS+TEWBxbEhGdMJ6DtL/CuzhX
bI7RGWvGraxSArZ26xRRaXtDnK6BPAvRasR3BB5fkkpRi1UZU/tkRG6W4IfJ/WTftbbcDzTe+H0J
fuXB8oa/hsVHL6Odz6dUdDmwECGqzTCLJ63T3rS+WJhvBbg2nTnZABJZedU7j001FqeydphpMTHP
k6o7YUiot4RB94zq5igzKMmbhkalVegj4Qf805ku6KBo30CKnlc5IJuh/R4X7cjmktC2GuQp7HQr
x0OUDb/35vNhWr1fQ/S2Hxru2McFpQLWlnU91HxYl6Qeak4g/89i8OMvVpH2979cPmX3X3Bi/Xz2
eVP/139JwP+3f/3H/08C8fediP99Iv7lU+RFTtSr/pdQ/P0/+o9UvOf8m8E2Dgyb+y4HBT3LEf8R
ine9f4MXSAQd2B6Loc7dEPE/MvG28W9k4XWoweadtcRm5f+MxFvuv7kwpVg4Bj5pG/zE/5tE/H2/
43+Jw/87KehOJgZSZ8H8+s+sJdvJ/VJybtjZPrGsNBnla9910zs9LO/iDZp57oUybqAT/08UGVCP
/7oWwnIjMS8L/hKQOAMCz3/e9k1MpSNcm3n3TF6xN/JOvvI7e8MJv2JibAmN1HECWW+J3MTtx20p
kxNRQYam9Lq/uxa9TjPo1m0gprrz58B7C7I1fdYDv0PDUk9kCDIn87c2UZ8buRBzP5nWeMO1XdUb
DvKtEWXEn22MSvP4aPiz+0WMR6BMBdgdpnNylv7KDY4+cGPwNMKx3n65+A73c4Wqx0Cf8Dkzqllp
tk8YTkalUc25jsPUjj6bOAZImgmrMTL3Czxw4929nnV2/kzo2TrNtp//wzpf2ZPPrIx2Rxae2H1n
DuR1+gafD0LwM4Op9GJoJInqfnSphwtTPlhiJplTDlJ9B9Mqn4sGUEM0GCr7bsgUfSiR1rGHuCIi
0h2koU1bkTmyYw9pPAMfMCLJhtOrNo3dB+8jCm6iEHddMms5nBgT3WQ1gRx1OImqelvaHFE8U1is
WN5Eq2ypiAY3c33wukTEIxtG+xSRcUR8pw9lu2j7oinE48L7GBBwmtOd0cU/yJu0mJYdVL5EtIzY
UnNAYOaZF7O3tAgux3wxgkS+lF6uUVDp7b5IigKzDX77osPurBoGbrzg5z+9g1aTt+VY/czFXH6s
SWqcFn2wL+OYjswtLfVmD9jKLWdMXxGRYD3JV06RC+znDUEtVFS0/gviylL9sLrpPCR220dcPzyB
tZTp28r8PyrZkGg2Qm+PGhGhqxzgNS5lMpMdMPttLvPus/cDXn/tNdA5vNr2GtZYXPdMgzvCbICq
e2laD7Wh5ohma+iUMv3heaEdS68pQrUa6Tar9f5Ua5W9xexIFUWR+sauNQfTxup3TW6MKHn06m9h
996t85blnyq3cBbaxZI/S0LYKwOIZcD0ZveRNJbxTNvcH451oy9/aEutG331U6JJ2HZRYjo95biV
VFve1PKAAvSA5e+7t8bk3KayibgxvhQPETIUCxMlCwMnacOZw+vy6Lia/2v5/SUTDHkNjvHOOG+V
A7bP6WAQpCM5tpWPLFFos7ARFZGLLfOkZiM2Uo5tWZYc+5Qlic4mHl2tcPBtWv5JLBvJADLoqm3N
hsqKjIhmbE+mUo3vk2mgpzO/25JshqWnv5rxTErqynpBXOF93uBgus1l/tb0y0vrtsckt17Qrj/T
c3oyM7Une75hQMnBZtq5Q36x0JQnydxtMsFUu+q5mYqatmHavtR1+6mJ6Y20gtrgxyNiR/KoSA04
na9L4KBBGr8yy37JCvPvki0M7yhQHrQ2SBhL9dZjZ4qfJUvv5cE8X2WvnQs6uCMdE4MTlD3RoW5/
YX2yNETsUFqGu+nH9G4/akO37F70ACE8H4GV1FyEA0JmW/rnPi9pYBD1tBeyEYG9sfQ5ziYsO5yb
dYVnl34cHyqz7DbrrRhl5nfpuoK2qdtfIPRkh7Kpij1ziRe7SJxjOztyj1lRfVuZhqeMfsF2NpyI
JihO3eYDj6j/q3Gs27utcxTT9DI5tKR1p0dq7IyIt8v03ZzR2XdjEFoMXfFrH8eKaku8szzQ71xj
iBuskGHB8xNHebjKv85YW3SXiXQW4rc21ROiXhn2AU/73r0SMWrx26TVxqlewUe+ZJzqmVoIC61r
VdQ/CXLDzayImmK5vtzLZ7s3NFYLpievQhnuVli5Bg7IVEG+kx9LksWgu/+ujf4wz/qFlVEclxRR
faldRndirkJSkC83mlt/n9Ec2+qzlxHF7Gi+zpHQaRB0NPoIssYNfvR78XzQ7PyiWid2GiPkBQoU
IKCvO6j1avKkYhp5M1d/2GjkhDDB8mRz8480dz9MiXUy4LvKW+tdYIHJg/qG9vehaI2bMQCR1gkB
tm7PIpQWnIXWZfSQaZizkskVOBOPEfmDsLQHbupn5iRoV/hpqesSJQsORsFcF5UgKy1zzSyCjHk/
Og8kq9gEk/JhGsez1IY/cqqvie+E7AV/9oyVsYLOrISRpV70/LT6nbZR+B1YP78Yi9dzubpP6TCc
wFZc6xX0qNDeHKs+G+S8REYUK6vGW3GfNht0dMiLxV3W66SdrQNTpxGhZ7DRJYZQr8Th2hPfnfe9
84pYlNA4KbIwnwewZi2dGpEGyb432vNcOZdZumJny1/urywCNEhA1Zo9+kPkHp2UDmzGA/5spKVi
cKkbaA7ml0xO7PXo3dLTTtDrx7rp55fVd7Vj7dpPJX46UnC2vmFfhjmSILkcVGXKRT9x9WhVwPWt
8xr0uFhTQjBi1em5NG7CHFS3jjmpEXbiM2PTEYnprU8JSz9abEwLLEe4YRBg0VM5c7zc1y7sz2lc
OAyuupzkCyHM9Flj0E0gW87r5+gR2G2qN6N3H1Z60W+zV87+mbWWV59sIApfNKfexuHE49t8UkRm
4IxvAVMFdNfmi2+de/Xmy4IOtM3X1Gn5Y6Xf72kQ9c1ytdMymmrjjVPWq40mdx0h4Qa2+GNWkCWS
JCu2DijuDams6qEvCRhNVvfXc9vHdU5IJCKCW1r3mK68kTiZeUb/5tPk50IUn0O78tQy/W0PvlsZ
HN/ptt4VfyTtWmfkwSntn7H2XrGho61zcMV2svzyqjLETNtHeUUYs+vnw6q1TJWFotxKMXOn5kFq
7r5W+WNXyOdMZK9ll58SzQ7p8gqYvkyanPJasw6od/tyFtFc4WtnwlZm9cuiBjou8K64UoJdNqHT
Ja/Fe0yRW7HuUnOH8lb+CRjAjQmhgVbfYrbP+Gz0jzljBps3RwzR/4hEXoJeHVu72gVt8GcW+ZPU
NH4tPzaE46AH75+sppRhNik7zGT+F0MeY3Z7tDeuxizNW07GwJChmnhW9Vz5i1Ylu0bX9ypL3LBd
jVDqWcRGKHOyPEJC79Akrc8d62ORpyVrKLlQN/Z0yOdMxUqos/AH5NE8wVwVlBsXZ+JGae0jFsOv
Vu/5tmy6xqls6ewKhb9vma24n5/Tlk04c2IlXuru1h/Y+dL0/87dmfTGjXTp+q9c9PryQ3AIBrno
u8g5lUql5ExJtjaELdmcgvPMX99P1tfALcmGjeplF1CLQlU5OQQjzjnvtIw713oikQqYoos/JT3g
S4wYfCeIq2XFM1BpBgL9hn7XCytZiBgqqEOeA8Mv5Fk9fshbvHIeR1nlIFDM5jpzPUCVMTG228LO
y9DUmlByPPB/0ZgWtBOzXFrU3rDjos+tCUNK6xtD5w9OREk2sKMwzVAvfp0lixp5ijsxGQ5LOAgG
5cWqv9JCYcjykOPwG35OEiUKOyVaGgaU1XWIA1bS6Ydgno8m9Gl0pHAvfFBR1HbB9xG+qZFNDwX+
tYuSZL6tBrggGYUHPLIn4iHA3kSs+mdEIPHNYFOAs7YOppyap4zSbRciPQ3imIiOukbYi9AlKuAf
ztEPcCOYAXn9lBrdfamsJ8fxdmEAFzaEsH0la6MGLqBdZYcqgjyT+Oo0am9ZQAXeT0ZbLSwpjgzx
vI2dlS+YPoqFsIS/FDVmMwUyUoQQRDUWGSPIsPBCVnL9MLfxU9JGOwI5jiGEXulWyxj2AhPg54p4
W7a23t5iIcnso4CDOaagkExWQIDQ/LJQzal9Aj08OtA7K3feadU/uyHJQZm8tzr0qtX4OEAlchJj
W7TybXIPYdgkhK4wReqH+TD34yG2xfeq8cDuovhamx2soP1iN5Q5/pwdZhsSfiMZVlZVv7Mb2Xwt
u2CtIDOv+8rCEqyeXnLQG/Cp+SvX+tUbws/oh+6qOCIulxBNiCoG4d95/83L9IM9Rbd1w9TEYMtc
Ja4sCe+UIROrGv11qKz4xpjBILxw3zrmbSwEaEO1bbLxNicZYulU4SUHeNqWEugmHVKG2DVyCWc6
EtZLQrNvrmGWmBTTiL8yNldEZ439CWuvm1q5K9ON5w0RqZGzdhlMI0py2eiTi5228GdQWs/S/oFt
4gKmAgk/0dq1posh3GldqXZrF/FTbdefdFpR17PldnADuwb2hmO0UDUxn+uSIrpoZnLI+7S02xW+
RMVu8Pmu0XV2NIyZ99lXWcPAsmMq57XDpugtf09WvftQUXav61HVehkU5rgXU5DvRaSyDWPZcAsq
Z38vW2k9e0U0Qeod1LzLi3CHsmDBHjJHQFejeWWZB6eELKmKKgYLlsXYCOMmcnw0bShFPgvZE91L
mYHIvCyD+J6OygyX+VjRxWJ1Gy51flXPXmNtLm5PqOXQazpLfwR1TOk02DNiUy+oGuofg9td+4lo
sK/turmHEc3ksCzNcSOr2jiNda/fUOwUh76IjZ2BjHid9smwH9q521UzAeXgAGRaj3naLMZg1J8Y
dtibABd3oNgqdz/HRHwRLe2ivM1AERn0CW+DO6baTMqr3iR7/W0hklwuDN8KHt266l8tslZuvDYt
P7skjawGDTuEEfQ0XufyPfR8pQrQZTPfWXEenJO28Daxb9g7eEXRmzXOkM1isCBjYRtD5u1iAYVu
EfqQvTB/Hn9A+zdOxJ+CpajgZhynYQ0HIiPBUs4coP6ELrefKMqbVlCfdc54T2XR+UuUqs4dykt4
GrQw8mZMYzYulzoZ9aC9rEw4hq3lO08DXL6vhc17IGnq+5z76jznM7hkk6IlrsbwrrXtvY7SJy8G
Aa7aWGzHpiEAufIKaw2/qjga/gDIW3UezVbRg3411zmDAVAkDQiRXeEa5zZMlL8MqhRNO33mRE63
L28CxpakqSu7fox9L/o+zH3/krijva9l1m/qDF2BdCrjCKfOOIoACLYOhvYm8s1iQyYtKm36/e3Y
R9FXzeYOh9+dKN3mXqsdwoH0HgFtglRENge/C8fNNERkmQ+yXfRmOaJoCwKgBFk8V2E2fHWb9rkZ
+QSK4YBivdrmuC7Ap0Bu8E3YCVtsSRhTSuPUIalxxJXOkNbA4GOPP+fodMmrExXJwSmu+j/AYr59
zMVXiYWsK7GT4N4V3bxkBgHPtOmrY+W4KZJj+8Rlj5fEzd1tbbbVhqTLetm48q6yaetgCiBBsMa7
lvk9XzhD/12DmOJQuEMB36GZvxmOoVe4/2EC3IO4c9joh6oPgy8Jjpl7N6TY52/rU4O45Vh1/UTr
nKjo0Wcn2dUkXySL1q0SsZzcaFo4U6Now5S8G1MA1oUdOBm4KLO0SJJMVlgGyc5kkH6HMpJ8oZvw
3rqwnDZTMAS3iLuqRRVGZOdOVngJBtgXRSrVyWnRa0aeiNel3cKL6JE7wAnUBpuEiccp3eVNkGfx
CVY2G/gom01dj8mz47f5fWqJ7HSV1y5jJxFkNKrhAfC7v43UPL+kV9zNjTr5EOFYsLVSczo4qN1O
fjHNLxwVDkWyl7urFAbIeojSFqao1PGx7DFlgtdQ5G9dU1JNUr7elkRM30sfjVve2NZjZVLVRVZb
HnCEmi5CoZXnvUYEtvtokpaoqtDqkJWwmeOgWRai6Q80Lli3qtI9IeUuSZU35lUmoR55s7AuZR7p
HThCsqmEbNYuqSO7bgIl65OqK5atMMuvBt/1ilNVrBvi6Vah4o8mhztY6j4IlhCtsufJC+YD4YH2
2pRGcFBWeyqH7OxWKt76ASCp8qgvrJiBDpYeznlWTb8E52ZWShoJTXKBPhGaePsZg02obCjjD3WR
t1dLKOfGDMjVNiQc0UXsUYsxtZzMS2AIH114NJo7c/C6ewP45Skca3kbWIo0KHyrzN1cNN6qdyxS
NqHtK6wTJSMUcmvGLwgbmgq8J/xiZ3FG7W9mxu1sppNe5nkR5duY7/fsWTUq4IHc63bIcmuHU63q
b9IuRFcq4DNcsrpIH4lualAU+r4+VRLB0SKIr22hzQc5jBWTAbOsHlCae0wW+PdIIiZv7fpRfVCD
lJ96nFVeNBPAJ8us9lbi0ewZEl100Ow4J5F56/Qo/T5fkYALWSTOrxw0N3JPjmzghQwtM1ujGJat
VTsNaJVrrLUyN5Bz6Qj9wqv3SAAhm1bjwJSAmkVaMb5JMKZ6A92wsc8i+1r+i+DejMpgk/ZzjpLF
S1jtrbj0dv09dZuZWIgyfo0sAwNwFCiFo8B9wvQbsKy9dmeSfiEZMp2YWWXrbqQ3uSm92LhxY7cV
kFHnSHOd/jUbmLluuamQMT8pP4sxvwrZvpmVIBK1BsQMndPRi+J8DVVzcn3jxdNh8RUUTH8LTMag
64Qo7l0PNZjc7rgN6BEHP8aAQ/sXYqnnTTsqkNVcjD4jKRVikFyrir2xnzo6Pj3kwd4hgJLSNWxK
moE4hDnPYJo3Pg7bwZjkfZRY3kUxtuT4sbvuNsdqczMoCk5SsyBYcjrXya7uQ//JrVK1brUN6Ys5
u0tuTgWPsyzL/maWeUYxDCMM8mBXBJDIGPSgu/Dq3dgh1dFTjodAYzsvQZtaXxwD5xedmfmNMyfS
WpZ9kDChBI97C82u2Y+5GZyGMnGeDAqbk2yIyFnE/PlY18bevikSTgSzLO3HpmLuvIFMHF9KNHXb
IcI+DpJJAmfnur50AimeiO+tmZvOPq8czoaplPW50rpfAxAB6+XRNJ3gfMC1z93xFWN7i3nXXJzj
sSy8lR5D664r8+E+nMDz80FBrw6ztFiWWiPSvMaW+gvbQiZc4RS5F0J3j0Chxn4i9AwRHWPYz17S
vYX9BHjaFbgsLqdkXQ4r99YwMM5JyFLo8/sAhfTOCFHm+sVMGwIRdVt1u3DEZpLC20gZ3QfiLnVL
dXBQ6uZMZ+L6tqpN6xB0DcHUBl5oC9YE1gzV6KxEwuSI7e4tRJW3iQrTPtpyrC94RZSPRSgYOUXQ
aW7mljHeUhmxsTZTpmDwFpS5wLNuPg0QtxnORb21QfI0b2sL5YbvUJflkKNWWMFGq56h8iPNYHDo
3b440JjWG4vQxPOAWcrNqCuEXz1xakjN6ObhpJP+ljrjofYbGiGo4/SBUU56dpOxKmxmmlFZqXNY
BODguRF3F9R/7nMSes3WSPPisfaNKNraTIq/BnNkGMdikCo7yihTM0KZ5DOezvk6gqGyijQAFirA
2L8WIV616OsmlWuMna2tzYB8fOq6yj3RkZj5cbKkZUOPwjMK9+xg3EAmL6qTg2r85IkSkR2CkpQq
0CjqL00hk9crj4jOH6b/IS6b9slKDO+h01g1aNK5XmfUWz8yqyk3lCvdI25QfArad770TQfjTKWF
PjeRW+xGO1P7KjQZ3JpJahxzK9SnRnfdHVx3Y9/IpFvq2IlOhazs26prokUtemuRws07MZRiQbW+
9TX24HFsUctQCGK6D+Yc9v0jUzQon20MBTnMU3sJ2ebq0epnm9Do4C+yGR2gQdqPLIu3JncpHhhG
bYPEbz8ZLcL0uemZ1YzEOj5k7DDRCkodK0CjXn3wfFAKwaATWw3q6x6bgjWYQf4G6FChJCC0CYjF
nNZGZ/DJNFWHpYdTD9mtzhnyE/f6UHcMy0zMyy9tVEJJz33rBlCxgc2DnflaoXt7jNJObdjj6i1h
K7hUOVParPB8Db/JwbM0/k8FqoweSwuXIVNRtfUr79Wmgyvb72qw9KptDajA/jjftQLuG/EvcAAn
tzvmg6DXclTTMlXRknquwi5IDfV9EKTGfSLmix/7lzoJxk+ZKrO1NFxYNVzq1UGMb2lDIsr8qK+G
tfQgw9BBvMepdhkMjlcvrN4z9jNk453RmMHKLLzyU+3VzBpqVa+0F+YvWew1L+wtw63jTvNRJGCR
EW3QbZw78yPynHLRIuF4wUXI4lgjXwOeVv9Nw4u/5EHzlvkhQ90iCqAw6PbWgrIIUxXVa7/kTcBE
6bP+YDpBduqT0f5KZOGOpJDxxqq5Vp0WXb0I+6baM8Ae793cc9olEuJrRVbFKb4upDPdBjRkszvq
+0Qiek6crDxkQpUDWELecs4b5atB1s0jmw+zETraLZ0YFZg1HybTK1bCDmHT5TZKgEmjzsuQqSyw
GKsh+uIcDNUlbjfuHCfpIi908WSQQgejh7mjVQDsjYGeNnTDw7Ge5x7bheBqKwH/ZKytA/Y7NcvE
fbadWu0Mu7c3E+KN+xjuNdUxWWNbCE9YwykpsrsOP0IMwgyE4pX7Grria+pF0ZNfMCa7qptkJtqt
zJj60Za5t2XqqyMf3DN6nOaaEDc5y8IYgapcXjaj8onx0UyZ5pU2UVKV9xT6TEHDdFbLsU2Wqu/2
Ns5LSygmxwHJFnCB8QmCiH3oU8Z3dMu4lwTXdr8zT4T6Tc95AvwyIn6GOMdtKzDWVVpBFMu7eqvq
wT2PVrgv8TBZgOfPNK7zsohQwajsMQzqx0rP3j4h5WZPbYHDyPhi9O312nVrPIRYTunkqtHK14x4
b+1CvAR5joOSgNGr96Ppf0rQBSdDfZyTOeNR2BqvreAh7Gr1RPQ35ks5Ti6hZyCjqN19Qq0Kc3pA
g+5nTEM7w2E61H4a3Kokkc0Qm9oYLzQkTAE0xm0DVTcpAtnrzHT6Zk4m+I6WW/fDIiG08VuMTAs9
YAgzzRjjYts4MtOLIukxmmB0Nt2Mhk0C29CUzwNb33bGKXk5453x7Mdpiyp4DpZAdtfJVDl8utrZ
ZssUcyEFcqqYfTepjWPQlFyayfMHJvdBcju6qNn8ccj2bYErrOl52QuYOH23bupNZePjxUQDwH50
7gT957bFlmzn09t1iL6sH0k5chOiwH26wDANBqzBLtlE+iHlqLujbWU2XPtTvjXdYL7r2Qu3o8pu
OLD656QrUAeA3K/mtGXyT/cOOSwKnkTlUuAOPkBj6zg0FqlgSrOwOj4xgrqGjYm52QZbhKZ8CIu+
GHZkhIWLuqpTHlIBFjdk5hZu9Lwebd9Hi3KFc5dmOLRMo0VbP+IfPi/x60gPk91M6MoDZ11ODFFz
2mmNd8fQffaBG9/SImKcRpBR+yImWXwiInEEYjK7pT1n04HJcS5WEgeYfTbrWPJZRPlRYJhWLVvZ
3HJUD48YwtW3RNl0X12jaxgJUlz4S2m2zRv6ofFmTNzoGY5ScxgnVYAPT7Hc+2DT2xzyoI2rhktH
2scl+mgtQlQwRYdOoB9IPFsgr9bdUlBsMISZBvPMqK5/JCg4mWm+MxfViePnt9NoGsU6bEcruEEJ
hz7QmB3cGoH9cdBIwG7PGjXNjTcr56i8IYUjkBp7Y0KM56jR/ATUWDFyyOctpWhwiFwLFvnghNlN
IGIkJr1veEcd0JLFiM7jdZo63pOMUB4swDALvhhUYU96dlOy9diI+6rKH6DAmhIGtEVnMPvmkTrR
QfgyGRFi5AKXFb8Q1GURZsX+JtODu2bYW6ydwYFzoH0LC+PWUzeixPtBe8yzZBQmdzW96wHLiHiD
8ArYig44xjeCA1YITHVS9QP9YXw/azkACcN5PdkdH+Cyt5FaNRiiHVSObDQN2+qUlOyAYHR4FRna
wH8ntpac2NwfOCRsAW4vHpz+oQ9ygGdElgauOMN0yWVXPLpBEO4mSBgLrEXbKw82uBNmUO7QqUZW
8WLn8bOsXCYXXuRB1hP9OTPnYgd71/zszIV1r620XVF79S9NZFgw8RPjtsybXi9TUaAUwKzmfm6j
+Dw1XfmAguUb0lxjWDMdLBlQ4YPmLAT5HegA4wRwLBuQifGsk/SAtNW9r5xUrVScVWoZYhr2OsRS
75Op6MHLHUjK+EhtjEoYP0xeIj4ESfREmNe0YT+w92HtoCMJsV5EXDVjCDaa7tHHGwzKAu42ZZfR
spS1+a00ArUCAZa3Aozhpuj7/A6DBG8PtBhuQpV/i4LyrIO/CMv0iUxj+Y0qlWgkzIIH0NmS/ctD
4FZ72bo2/R9NOs+XxIqsZefF3+2ygsuotF7Tpk9HRG/JiSmzdwFqF58ir+seJlCgY6xTxqXB3IKF
gKTB0k79s20oCKSdSvyvesZOrSLGky6vzdyH0coZTM1zXS8tK6GhhBGf76Ih9daSUNrvrH8YImXr
PDUh8pxutiPmUYa/oQ/d+UkM4VriSrrwCldtemOONrafA8ZpMuORwwIfybaOgoU3ZdHd1bNgxWDd
fRD9FfOkoZu3KosRGadXOiyEewKjyLVhQqjNUCKLxG8uy73iHlPL7m4gpuWYDJE98DFCChDKM/cx
2uelOWBIHeuq+ZGJOHruDIn5BE8Q3qk/GN660NkjejrzmZEd87WqcG5DWslFPpfVuhigE+kwK5eA
o+o2tnV7SgYDRmuNgYPXyu41qJxyVcceRGcrzW/7uQj2EN5BMK2abdZX7ScsF/M7e0riFXrteCmy
HIu4tOH8tEUGsGFRyWE6asK+9h/syJlWsa/tT0WZTkejRD01lF71pNAVw2VYEltx7wbYenWwG0RJ
1nEJF2qNZMjBPMjtfeZuPo+M+iQ45LOjVt0kxm7R2lhCaswpDhBTp1VnxwnUh2urjNx1GdgObHhy
458ZQEKpCROQu4IvhWHOyVRlvKWjTR/n2W5PkxxwjZpE9sWku9uGqDI+B03kPePX5b45WX0tKAoo
zlYyLr1RmivcNPQjCW6PQ5MxRrHzkzc11Y3IenXXiZmpTlg5R8uBqNzFXXWYmsLYAuFbTIj64h6M
gHs1kd51KwUtYM/wOXhSiRi3aSpKTPRgbHE8V+Wpm9keaxPN4kLiS3ZqKuV/jcJI7Uy7atFJMDuy
acKSs13zvhZAY+4R/GPA9c/MOhZ5PdxaoTUS68zeUS9iP7bfBJy9FeDA0e8zDBFqJ1SQJ5jWlPiC
YKOdTvKm66kz22YApxlk2S1cALKLaUIzcIx83WOv8i3NxuveKuLxrYDuc9/RwHsrtFY6Wcgyqdb5
JBYQKr+3GWVINE+XXkyQYsz+ht+xDynjuHUQtRZEFLeoXrC8qAimCGfmpI4VfUqh0vu0zWsToPmI
wYnlreqM3AAZRzAAJKXdXU2O310PX2xNPBG2DRVuvVrNYCLUP2DrjgNHMg0dcH7DM/HuMiTirL+R
c//bEfr/5B0CNryTmv/8Dwuf6feEV8VQXtjk9NiCqBLrmkfw+vVTnIf81+b/hWWNPKya/S3DcPx7
4GBiCqX0Zz31zqNymyHbBZ5hPaCTxUFL0iys7UQYcLObAv2iiP0Ik5SWTb0BoV0SRRXcmJGJwhRa
+1totbjKtCGoGIXUZdLoMwUM2njz+9v46IJvEyZNve1es95w3OYf3t9Gm4kxZn+NcZPF82Iw6rzY
x4nFjtmCBW6g5tRoWttxXdB93npeh21lV8NH/Gd26x+vw/2QooOMnaxJMbhbGY3osqKoXcd2k/w7
wONK/g6/F//92v5t5P1aYC+PgLf98I//73+n3TpJPX978z/5rT99xUCt7f5OLf/r//g3tRxLg3/h
0kD4E58TKRNXAvm/qeX0/v+SDtjBL+zWTftfvHN6T+GbLB5l839RBbfRf/6HYfEHonkgqsUkyZ4k
2X9kt25eA3L+P7vc86B0+y6ZlgSdEfMoPwboJAN7R5l59bmXo/vsBc60rIxr1DuqpF3rtVcDZdum
SE9hYdRdcqjzFNdoKE4glkhmDaOpjjJR8yl0cHPAAXo+CWLHt43nkDiXzO23vz3dX2wP16//4wXD
hjdJeOAv6PrvP6sQegSOvWlzDqYAD9DxKnQuSrEqrIaPStP0/v73rOt3+tMP8mjQB1iERV7f4N+3
o6SRkNe1aM493rNo4jFcyTDFHjOqSWRfz6nGfAIr92TnY5BFScbpm3OSrpNWeYvS6I9pGzbQg4dg
iZCguyUJrFnXHEg45cAgxmCZQdbkqG3iSH/PrHna/f4W3isIru/YYiUph5w1UjGsjwEnswn0nk5Z
e07wU4ZcB0dpYlC89G3s+LA3OeNP2jDr6c6//13zvZP/Xz/MUNEU5NmRBEVo+ftHZ4wJZNN8bM9F
MHU3WCDFWwve9gH/vO7Gb69+qMro9kUYDLtyMoxVBrVx5XmMyv75lfD7liLmRSjpfUz30iYjs0BX
3VnmstklurBvvWjub6kncPuRTnPfeYjX20bUexKH2w3uQwEOU1H3pyv5xcvwHFcQziKhQnl/PbO/
nW7lNSFK5OV8TomU5WDT09IfuuGxYgWBPunxUo8NRPBRoBKasM7ha0LJHktnEfRVsO9E7z0MeF09
W+SZHXXT9U+eoTUeOr7970393Z7+96P4rzSy92v/L8WJTY4Km81PL5AZtKk1+MzZY250RLNWvkbo
tZYyj5sj9fS8xALE3XZ0e+ekhNXt9jlLbMLrYCMKvFxtwhk2/Ot4m+MNdQJQEH94oO8VKtc1ZiOR
4b3+lUDJcfthjXUUh2Ge2GcnbmzU6xNtCa3eMoGb/ofK5FePA3ELn5Bir0RufL2Wv707DYfMF6Nj
nfuK0cGCbiqfFy6u5PGqzTQNcGIY2aXPWwkvKqTBsuQwqk2MrRoNWHllMUVmbAG++2Y3QjOopHsw
Yt987u3Kfvv9mv95Z79eoZQuEKuSiEveX2wjcQlsKXvOqGXjLa3/vImcvtyKFqZp1SfWgangtI8N
eAUZ3ht/eC/qp4XuX/VRlmm6kgqI4+X973cO7uII+mgjzV5+0RPo502fhQiT8ZUXZ6jNBPoxrkqB
cQMHEKXStu+sVKKhGSaikS947kz5qi1NiNOQCfViNMbg0Xa0ws4CVFVBrTmkmakaeHvoCxaRe6VV
e5CpXuPadfCejEKPFJDM6478vN2BVg9Js6/xZUMD2FUFtDJklFCORuYnq7azZoQaBdglBnijc+mR
GzPjC2XVLmrdpW9VYfpvygqbgJkSgyAcz9LmomTEp0DoygxzysUSNxww7UPAM2Hpi9lfKrYTXNCC
Or7U/cZvS0SiQOvlNgQqa5deP+PKqa0si5eztvGHMns9w4Ov6jhdTeh2mk0418lBqAGRgghqeJeZ
MM30iDtTWi87DGbwOg7iTK7ypoTKcrWbgnIDwQDWnbmZassKtn1bJ+Oqor818OwZkv3AyA/lJnRj
5sy51y4Ha5CUzNjsmn84Rz/Uw3yopAH6HpseeeRXGduH7Kswdxrcijp1drHzXBszUF7WuTHdf4nX
orSye1Fzz3Mh5dmy7OhtpC35w6L8qXjwkfHRXdjSwu0YZ4b3a9KEzZlFRavORlalW2sGfcMk1cZ2
JS92mbKGP9z0T5sTv0fRZ5FZTKidpz5sTqpM5qm1Iu9sGPGw05FOV4SdEP2CK84fNqdf3BpqKJuN
WinLJTfn/a2xx4Ju42t4hnsGLBnJcJMaSPbHxgo3meX/Kcv+F7fGMUbhSF1E2Whfr+dve2FeYr0Q
jJ5/TknPxgvdcflo0++50NY/f2lUu7ayeZT0hR8DsConuiJVIjgPpVnsBQEbK3y5AngQAh9fnGX+
0DD9aqUy/lNwBCn4mOZ9yMLCqR2DGOzZz462il0KMLPuGZCd8RjIl7nLiRa3QL/VeDVY05Xzl1nN
H1bONW3pfdlJ6e94goPNdxyh1IfaKfBNEKHCkOcpNtj6KoMczH1aVQKIMA68YCXHDD+zOsCCbhHY
2ocIwyIMl3Wu7McZ9V0JF14H8k8X9lNRR2is4MyV11oS+PvDQrNtjI8TVAZnCUEdrkOAjNzP9ybQ
xNnOU3Uo+lgh5QpwkjRUQXU+DXc9vJ3N78+3nwtz6jkfKQXLnmaIgMz3K5Ddr3Ihf6QX3WbGaxA2
8WeJ7OpURXb71vEwphX06VhgzqLHr1bBNrcUXYySCPcJw/zsN376FLWk7iQY+TwlRlxBq4HYbxKt
UYpH2+IGcWRTCrsmgSfhQkwZj7nUDuoo5DqMuH9/Sz9/w6xxErslIyOaRv/DN9XVgB5l0wVnI2J0
XLokG+H6YW4aYi42o13/6Rv+1e/x3FjnAqmvaX+oZzpbuyKb3eAMYLDDQS3ALj/9NMfZqW6hw/3+
5n7xvmzbhxJPS0D8m/cxzhdvoMaK8Cc6gyfrM7rJ+GTBgAK6dstl3k3hPqqgp3iEieNm3pJ/hKvP
zu6s14ad+Ri2gB/xFPRbDXeQIbKLOSEOWUSiBFdr0WhqvL2qm3mNpSEYM/yTz/bMh/L72/jVM2O5
se4dqEGEnr9fdRmlg+iIIqHMA7+O3eAFQOmt6XEyccT697/18x7LE7vOkAgyZBAg7Pe/ldjI7was
cc/2AH0+z+yXaMChhFnTH0K4f+7U2GB9yQElLJsf8z581EPXtNkk/fBSRFX7Uk3F/BXq7YCKwRkH
nBgqycwxJ0YhptHue2wg0US9DGbmzxDCjLb8ZxmS12qBC6JIuBYKFo/6w8ft5C3xBmUeXrQLgq/g
+d230yyXQ62SHTSmlkgIgTu2k5OY7Afeibak/EdBkn9dA85ZvkPJT+1Ct/b+8ZOqnSDMiwh7CPWw
LzVDdhmjt/39S3b4U971WOTZE7hIU8GEyHUxC3h/kDZ146YQ5y5gvdEqogBbxV36P1i2ks6FRo5O
jk3zw1KCsKl8i0y0C/qCCg5Vc5aTDbZd9Suzm77//pas6+H0/p7oPTlCmXqZGCTI6z3/rTiYckBQ
ry6TCyf2KkcoEd4OY+fmpIhNtblF/irvHAiBijCHIEseZouc6GWNMPp+qIZarGe/nR61Vfr3kGWK
b1ZeOnskfpWqtnbmNjbFMjywpWxVvfv9tV+/3w+XTv4gHzgpifgm2x/KVNfsDX82B8gAorlJXPQA
lWoeC+0chNSvCKayP2z6P3/kjEgkxk0OsepUHR9WOshhOkdEzV4GD/koXNJwE+hOrMug9/+wd/3q
p5g52tfu1WIw/eG14HACJtmZ6WUoJ3+BBTGaCbPG4hYz5D+s6l/9lGu6ZJayfbnsLO9XQG2h+5EN
hzP1L4qbqgi3LkKLfWQBb/3hjf1ckThkBePFQYEoFJHx738LsWdCyktLqJNTdQ+eCycqnD31zc2F
+aUzJ/vNhl9xTMDZ0TNkqfocYamUIldOQVxkFxuPfcFjT5MaLfFQh8Vrms4OnE4jgaxWQiZCozxB
tCMCamhvgzKt5xVL0p7XQxM393kqC+yQOgfPwly39RfcdF0IwvBXUWyOfY4erZ3Dm8T0JMiJMIcT
ijK1T6IpI4/C7cdb0YR4ec2hO9DZIeq0V0S4QEsZEd3AXp3RYcXYrE0HLJFJZODw9B5qCDZEOFhB
3m7qRMBrcNyy+oJLQalQNUfRC46rdgPltSClrVJWASkMT9cfJk58HFtVt0lQiJATQuIZQsCuJD4i
m6YCO0dIMQipaowpsFvo60VGKA8sO+git0BlGCxNLdL51KweWwPXO5jX03TQbSn+kLNrXzemD9+j
Ys1enTpM6gbxIeHdsrVTpWZdXrIwgyBmslYHLKHgrSEqkwr+HAauWGBOnovZ7+il3wK3RrdS6bp+
KPp6YMewK/U8U7Nj+pG3YmN5FQAvtr/N3qMq2udTWD7psJdLgT4Tbk5UoCjo7Paur4aO8CEPS5IY
qsxrM4yMcq1sQDM9Oir9XkkRI2DKtOURINia41oNbfI5HltovL9f5tYvdibaSZ6FS3vnkVj9fpkn
vo91kJ3jL5Ba/qvEawQGUdPhb2T2cK65ijhiCUUd2NZ0xX63rjEQaQhEbuFwjZnfJsPRECqfn9Xm
gozt4NUAOfRWRY3Ob4FM8Es7ajtZepWTH7klLFackhoeuDiG2phiihQsWx2aOINkMsfMUdIGNbHr
7n9/rz/fqsSLBytIdFue5XxsLjGKS1TQ+eVFjJaxMf08uPkv9s5kO25jy9rvUnN4oQ0AUySyYSZ7
JiWKEyyKktD3gSbw9P8H2rWuSbnMVf+47sCDa1mZiSbixDl7fzsxxlepWUQueMo9ERzw2QH69xWL
1ri1dqw8Wp0MRN5fXubinfTHvj6jvi7DtumiHQmOQKq7ST38+8/7fcvnVLd2ES2he3zeh2e6Gw0d
/2LWnmMjx35oADH1AXp+8sCsG8f7N4dPWduVxnoR+Zz3P4gGsiPxVrfn2UaTzTD5Jlkj3iAIZZtE
qvuq5ZABNHTe/vuv+4ejK3Mpi/MzA1z63B/XY2XYTVq6bn/uKTteAAhBdaj15Eq5EN9Qwxm3DYkX
UEHLIoQt6F3TK/V/Zglz+LQro0829H/8OrwyDGPXWdpvO7ocJdVjIeQZfva8J43pzBC2BG84TN9J
UuIZ1z1159VGtesc19qDLhrvyijXj0Dhq08K23+49Q6DJJOhnsNJxv5Q7YnM7iqk+v15akdzU7ZT
EuoVsox/vwX/sFY4VJIEqPAge/SEPjzMbewZw5SO0zlNMwP07KheZQ6wV/qFLbdZLTDCsOW1W722
+2PJd1VbwyIOGTjiQBoyqgM2IqGjR90Qk9t5aNFjCRopSpfXoej7IYQzg6BGxG0iwkWZaPR0jegU
TFGwMc1kbPJDV3bOa5QSQ4AhqyRLWXVZ/UlN81Yf/f0xpwnBo8bFJKDP9jyxbiB/qzUHw1txxvj3
fCZse3Ps2TXz3movWriFkj7OvrL6/pI78rgg/nvE0NTsIU/gZ2EqtivjTNGyaOsjzEYyJJLeOE4w
vsN80udPDhRvY6aP35VGlkG7TDfIQP5QgIGeFalsnPkc6676UrTzuFEFZOUAVbW/7XoYSLmnH5YM
5KTBs3KvEex80XtNDbw69m/MxJffMmeQu39/Xj6ufes1XN8NXlmTAHj9Qw3ajEPSO6JS57ZChdC0
KfEnJrQ7YITJ/8dH8Tzi2RJvdeiH20VQsSUqRCrnIcX7j2S+BW8YlXv4N90nC+DHXWT9Vcw94Lfx
xgme4fdPhi51LXJKoc7rzrgZsQye1RSRqIBe66oqcu/KEBQ1/34p1xf44y32SCenI7Ti3z52Kw0k
wKlwRz60JboKrZAVdPasbTFMqVCHLfDJ5/22vPEreepdTu0mY15ode9/pW2YhewHDGtl76udRXGC
vyJOk8sGQm5o5qRM6eswYZkd+iGj8UgM7/DYWKVP2EjcffKI/8M159bS4aetxGVftRPv3sbG13i3
bP1MuzJHmjvM9zU9h2BCeLxrO3PeOvOkPrsGH7e69RogF7JXQQD/+/hekcZrwVzzljMYCu1EdAgq
JWS5YT3Hct+bxE5awGDPTVcVO30hvAK9mhPSS2pOwySvNMYdJwfR5t3QaPJC05sFrR4mdDyFzidL
8z+8agzGmEKgt4Dd8bGeXXLmILlbL+cuScsvWU0SMNWVv+vQbH/yqv3DVaHKoHa2eDRoJ394MoAL
sADbhXG23WG5YEqhLgoVmzunAO0Wq1HnjFHPW1yJ8pP6bb3L718CXjdTNxzsp4z+Pv5IpCQ4QQp/
ASyg9KPsTHWLdv7l39+033+esATrlkeNw0DprY3/t4VfAUnniFvoZ3DwZQj2vvyKLByCgV3nOwvn
CpLFcrwuYzl+UuFYa4H24fe9ndXXatFyYOa9f8rVGJM5llpYiRcEmQSW2/elE4H+g1huwle107wL
l2XRX6oe0zRWnAETKnpP5PGRXrpbZpg62kxvtHxezKR5NPvEOcyM/jtUagt/k53515Zbd3q4VGr5
NZs48jeN5i0PnkiHh6nWvmEiLkCSo1zY8RjExsb2XOuXvTj1yUdLshxl6mK6j4jzeB5iHNFdirZh
YzNi/CIVcrAApsB8Q8xEDQEByUr7ybP+1ix5d508jyEM+hMaDoyJ7A8lqFeM6yRO5I9IhNtTXpnA
sEmFnS9dlWJLTfCTmjcaU4syqFy7vCNsEhM8aJrC2FhpDzBvXpAoBnZrQZuLwFGtYJv2RSsHHMHl
bGIaxl2Ap5GAwTCrxtkPGMeX9UmTEtmEmuMMmSgk2/vF9d2YZBvpHJUPGygwHA29Lf2eHlak7Y3X
dtVm3/79EX1b7d9fAMZjoDtdy6X9RmTR+wel1tC4T5ZsH13wbqemKYeD4cBd32SxqGJWoBoGe5kM
7TXHmuwQT4UE9AImWG3gLmhtUK9UgU2nEtwkGG1GzJ/weYqxxeELrxQaHExwhN2tx6jZ9fO6CT1t
Sr7bzKXk1utyWDDI6/VNVJHFkE8GPcZSLLbcGbphf3JY/+214FU0GfGixWDj4/1//2uZXzRjHnv1
4zjCAkf4zTrDnUuA/fn2nqcE+rHj9QfoGwT4khjZfrLu/NbHdnxs7MgdmFFxhkPX9v4b2AOWLHTv
46Pv5BOIyxKZtivzg9Ql2YKxM1xoU97vayjnoV5Y9WaqBVGNbqn2/37njXUJeHfnfdCpbwMqJBir
/Or9NxlRf1pY6udHbA7ym4tbH8WcTBw4xjnw9k3crJ742WzMp0VfOBjFbh7fVK5pQlFVhbwrrRFC
PM78P2/S/yk1/4vRxd9u0m9KzfPQ5eVPlEkfScDrf/anXBNNJkUbKI21PEcSv8ol/5RrOuYfqFlc
gy650JkF+Dzb/00CNv/gkLueMJm/r7he/rq/1JoWZGETwDotfsdm/u/8b0DA7ytL/naLw+uq++Rw
zUDi47NN/q1VFQ5vPwkJ/W6yYW4khk/y6zQ5xLwmwyel3PtN/M/P8xxCf4Uw0Ep8FPCYovcrn/eV
lJcWFKYm0Vt65Ep8Kqt6Py3464MoGH0dJ81aOr9/VcwMlo3G6rAtdLyTB/qSfbFv7dS9lnHqGmhc
NBBjggMQcda5iAwCrUgyw+KHF/qTLet9ecZ3ob1Gq4TLS03BpV6XuL8VFfjC6Uc5IsJateRg8Y34
LDKvOpWQvP9ic/+P8rp1MfrPEvH2WasqhiE2g0ROKeu//9tnzWQjtHBHfGSksxaMVavfMrYHNTz6
5VcD/8upSpb0VuNM+/q3B//2z894J+x7vzr9+dE8sTq/kOmT91HJlulJ7sAg97cNK9Nl4drJnaTd
ewXRxoc6BjQeU7shZsLRxv6G5LQajFXEUIRouzLUG3ItM5IrHz/5WmtF+vGKcPx0mWDSyzc/yjSN
pspGDRUs3M622XkEEEHpVYBCFbN7P5r1zWzN/s7q4jTUmmHey0WrTpicBIhHjGafPAy/vXE2vk6d
3Rudi8+z8KHMq0onhlXEDaoXBa6SbGuBvzfrFiLh6QEjXI3xRvz7NfjtrVs/k3cdcDgvPD269w+F
LEslzEXjM+dWXhZFbIUCjusnJ6bfHj0mW9icWOpWoTnP4PtPKX0QMVo6O1s3aTrrejBGmdw1ek7A
CclB5SuBdLl/MZrk0x7qvOzbTzQ2VLMfbjWLCjMvjmwoqteWyIffmdF8MrvI6HfQbgRVcJ9zogxQ
RQC27vJ+eBkpKp+hqjjPLWmej3auQ5fxFSDBIOqb+qUCPviziCO6J0VCN3rb6OQT7xJQ7n4YpT2T
uwixlEGwlpaYN5Upipspo+G2jXNbnTFu6e2j8qS4MyfU1xTtsfkL1MAsbzS4E3ogBFaex6ybZxCc
89zq7dZDpuA86qPqSBF0ZdEtBy1BIHQxdnATQ7elfwzLwCAtHraGf5k2bikBHeSDRsQLlWpgSiFv
szxNucQqtrct5KIEj4pugZbhEBCtUNrWLQ9wTIS4oYfQfLGAPVExz9wf5Fxl638vawHqINDryvLX
cBJSpG4xvPhdWOvUeEHfG1IPG4NRfRY0gE5+RTo/+mHsRkceFr0v+tukNZZfpWpMsrfQhb+2ejxr
O4RjyBh6r/BwnE14qoPRKqUR8FbaZM4yzXuebJek8ipKlufUlCg2nGXQULPiK1p23dTIbzn1oWTV
oLDlwunZt2nRoI/UNia7oKU1SuUL2cIMKCI17yRSsH/BRBClxGPIYhiUrZX6Jz21OnkyY6QeQaH5
imyeBcrRZtF0EGd9YrUlrtXR1g6Nw5igLM1BQRyeMIuVvYnBByIDnprIdQa4ZU0BPdESbkC2Rglf
spcgVBkN4ROKAJhFF6pmvAOTT4y/utpP9PueZVHgQ+PA4gJYKxLsm3lnfTOtCPC0swCWuE0cvda3
Finazj00hywJQaMk+vcFJqlWIFeoqwfVpBH9BRfO+1WN7Cd199yeOUMuTO7I14GrN+9jRxbjXtcn
3JzBVLM2aGA0W786LUzreiNYXBahfqtoczfbopcjyY11KadNO0c8ddKWZFR4mUt2aY0Rtw2G3I5e
3VFL8yNhi20cLqOWOCFq/ZWuq/mZE86kBaGj9UyEkPRtwRs7vpll27rHP7VfAAmie+0LIzr1AEn8
TWY4Zb/p7Cw9G+5gX63DwikckGhBj3Ss2N3UqS92RenBBY7a2TNCDwBFTpuZ0K51gpnDScP6cF0D
fSeaqUqGC5ZSjd8CdrkKVUt/OrQwXLykVi8UqaB5l+2WmXy6m85ICBYzDaTLvVg83lC0zD8z/vGS
R5ZBLoobG+YTj6uQl/hXKuMkK22hlTtACiNaHifbngWjH5+pzWHQeCPRc9/nKp76jZPNkXNYDGJT
9yM272++C615SxU0a6SRLkm2BXEBlkrZTQ/ROa5nZAoWTWLAm4Cx1nVsupxIR4r2cWxZuMrKSUXB
zBHcPHR5IXaOU4Bkz90qAYs5yIaRGwZqO6iwIcIwTrIRzvbgEDSEKEIpUphyE58rZoWNGD1EdW0B
fzLQkZDWQZHq3tMSp+l1gf2/xfGckrVdcIwEEysWGtitao0fRWSbFxOR2y3bF7TNekm654R5ubWH
CdEue8eS2i+tHjmCMzdFqtfGYF5AFXfxdB3HhnJ2U2aNl0VOffDkxG5Lf7oFB4OdPXagly8EFxDu
otLSyzbcNNrGptPmDxWQpZe+XOPVqhQaGszP0Q3yujYJtMFbKsOuttMvHmFK+BZxULGQwceqH7Ch
ZgR5J1FUnNTiySSQhpGpS5Thsjz601SfcaiDPDMXq7EDdGHAKqvJKNJNg+Ge3NQImfWunxfujcdw
BcsNGsJ5TzINgSs+cEt/21dF8bXCaqhCxu3jWTUx5IhCEYPEsuzjdYxirdk1iWn98HHsA8mh0dXv
DKYZqJ90a3yi+G67jVsxk92yDBvylFZWFR26eem0w2JDr7tYXPTGxyZxUVloqJotsJELc4f9pDkd
/uW06kDuDiZJW1CcILPQvLKSS4s25M9YN6rmHk/tBPcizt27TvjNElQAwYdL0bfiqvEmELeFjcEw
6PjHg9cUYIyI/dZl4JtV9ktzmkJuItqdN+DwHCK/Ir/zrvTUdhdtZ4q2M5pgGBncn+ZuSQkzTufx
BCOnRR7BpKIP+lFZryU2XCcYisFTjImjGRZ/EQlg4F4D6HFq8FsovzfTIBNwIoIcUhDRmTpoVlnV
5mVNveGzddUpuYBMWNSN6zKfPqkIWNdXqRVdfdnapVZcg7lK8n1c+FoXgrkYF4+EhbivzJtCm1Ho
2w3rJM771ACUb0tr8v1VK5gxCtdwTpn4MCC+EDg1T4R+bHywl17otHIwntgpICjbyEfEqe66htgQ
plxQJropTYYnGlWcze18JM8hbegs4R42yotS2B1RqlMr1atyybK+MURM8IIE006CstvWEyzkodKJ
qTWadLhpyIGIwonH9mvXsO9t2mnN5U3dFGE0jqjpoeuWWD3SCqjmK4jjkXZbmYhI3DEGITO1hpWu
uZDOFabgQsG7TkE0tgmRqg++psW/ymEpW7I0hS9Dc+5kvFvGpsjA8wF1e43MiQxeMOVJ/9Sh6Z83
M3Cu6Va0eJxw0ZYJipg0+ppCrMwOTKD6nhTeagD81Qo8BFbCK/8VMqHjPKODJhjEW4yF0jAV99KY
uc7z0EXuTsc1ASAlr7wbEBT0Nnoi8li+Gj+Gp9Yi+rkxyE9/AqyHLd0xetYU4hHTZuO0MfZ4wLh0
vhmhRBDqgTKCxcdsgSHKbfxXMjvHx5kYVLHtNd+75c03v7s6MYntshL3i1moH2YzLnd+kxGdqkVW
95C1CRlbS7q011kk3OZEwvxc/LRJlL+XvkBwL4cCjeDEfAZM/8iGBO8h0b4rM6HmG3K3oArhlxvf
pkqKfCvSUnYPvZPoV2hNZ7WRmt3XJ6MzQbOmnSw11HqF8MPCyoEPwQov71J9RCCWOS5n8yR2v+q6
xuxHFthEAtfKHSIY6BKC4vP0rr1wFHv7dlSug8SixFpERARrwUZru8TZOH6UGBs31pssRKehwXRk
qZtCKhYcMqY7SnhMXpQWhzyzYRHHdCLGQDdLx2ett5IvRV5xd4s5nc7aYHW4StCa/YL/apCBR9LV
jwkuxlM2CL/dOGx50DgwDAnel5gvFOuZDsTN7V7qmlTroJGm8bTUwDI2brIk3zmqNfKKtK4M4U1T
Ep145zuwEvdjFQFZFi35N195HnrvR253TvNN11tzuKB29IF/ddEYU6hmoPSysOztzLnAoeOjq8Ej
6ahDWjhJ/UJpVF8DPwJ3BCg76SnSMQk9jEkukpM15Kt5xlG+TnJBWUXRfvHGyGZBQyFMflhBne2z
RyJA/OkwHip2cekSH5bJguxXx13yy2QYp2dtgSS9SyeAbGjAp/Lap1z9Tjp9N+za0srzXaLmUg87
oC+P5B7NVuj31uxtLGWDCHeoX+utoIWRbPHLCRCJSg43Gfgv2KZRObCqCtBH/PESYVajrfQ+jl3R
T7AhJADkc+9f0iV0yWBoZ30Az+/SONWrqMSaCH95n9plzvJbltbTCEvHDRcGXs9x12vf2Gzo81bQ
sKYNQ3fog3mTjs9kPUN4xs0KPdvryUbbGKrHRlDGM7uJZVf4ZGXhdnLnCmjQYYXgZghaz5p/QGop
4VbWWebs/NVnX0kba6IiXM4OakuN3caJCnZlMhwMg2xbgDxho7fuK8mOVk+aCW/5Pm0lmdfYTmY2
qHhxRWCym8EaqP1LO3JJYgEXaE2BVS/wkrMmNZuwb3r3zk2XvDkoX9LPnlxDfrVU7Lq7egJCFDh5
6oqNVfI01cgbCNgbauOnxFAGg73SwUjVcwbN1ZQdFl1HSPJepabZ3+j2WfYh4j2+Tkgb/OWYGb/A
ILWDVjxwrVtwULq59fKU52OxG3E5ENsw7xawOcmFqkb1C2w+S01vpTMfG69Rf1AxzK8MdRjteFIb
JiBkqULlAJnkcqkNL99l6JQMYvWsgVP8ZEziKpVJ4V6U0oMIJnO7ZyAKsdYSG0Y3+Ugyc9twZpJg
RTfk0CgWPB3vGaGCTgnRCA0E/CxXS+iD2HDpXENLd2jESW1KV8I+suw8+UorJIEdOzscYguojtzY
Lh3tMKr7+MXKIMtiKzBzdw/QePw2ZrlubappXL5XGHb9kEc19wOlslWO2pOTEurLklh7JXU6gFZX
Df3BRJle/CgdEVeveuHNxYVwOt05JLh1tEOSCTMC20F1vascoCU3rE8CvDf/h4C7l4/15q1r8n9N
7f8ybXoz/3O43ePy/ec/hNut/9Ff4XbWH/TRXIEODNcxTWhaQX+1tJ0/kDhjK6DThKGH3Lv/tLSd
P5iksNLSDCXUy3D5V//d0nb/WKV5aKMRklvobb3/TU977TP9p+G35stRcOl81NrdprH3ocMmYV16
iVWQLxmlnFBQxe5nrZ32savybdWb5pnD73D7tyv0D93P92Oq9UMZeKG05gM9YiY+iqMs+qtuZrvp
QQyMwsJ29OFfL1KwZNQGCfVB4RvFVW6ZMaVFkfTEsifF/Jkh8n0L7s9vgdiGLp9hc5M/6g2taZ6I
8NIz0kYoD7H6RKaO13QxMXKJ8rk0oUwSqPXvPx0FNrfuwyV3VyIFzV+PAf1vMtKU7DelOYSkaY6c
HgdYbMpTlrofHbtduA9g3IQcOHuho3V+pHVDrwVDCCB9jAKs+tmsXjs5T/bz2DXmVyrsZjqk2WKJ
RxBvmbNlGDI0IbbgqjskTmYWD2D9B/OS6hFMXrtUodWU1TUopiGF7grNGOmxuKVpfd2+ofgiQ59N
fCYOHPhoJfhparC+YhqmeGyUxxCgoNPFvWuzi6oknXqTvRECh5iVe93K1t1ABxNHWJeZP4Kcrn7m
aATMYCGlJu7FxSI8h9DNKf7pCz0ifQagIYNBJ8ya2McXmt82/nBL4jDQKoknecUkktWCadiN5AMd
wRYYLyF/zAgs+oSV/qvQyp6Ms+oBRJB4iO1CO0SNKcn9Bks0RnxI5mYgypcq37utejue3oh2we2R
EPhktAS6RdGTVljOdoKusfdXeKQG3zQwVe6Ck9J+cfonTQXKIuTG0SzdoBdedXRwcX2XyjvGZepT
HPITBey6n40nnFcPZXAIOWnU78fY/lquXEwCEE6z0wzZbtKEL7Zpy0g5qKiKDwPe6/JqGKr6BrRq
u1Hl2O6NVlM/F4B8/cUESwTQ6TASGqf8Ji5uh1nDgaXn0rzJhtH5VUPzZ1ZTtHl24g9PN0y/HYPs
KgWuu1bCJsRHecRIeEPmHn13mNyb5A2OKvMcEFVTV2zX3WxgC5fRULb3ZrpM3QN4Dn0+FPkYfyfz
tR+v2taFB+u8oWFpbaYbHPlkqkpeNG8zv1Fml3lqhoNTme6VNtcZxxDkSMMpHiDYRuRl3id5hozY
0OhAbLQI8i0wd4kswdR9kmXMFJRB8gbQdZMUFULTVu49VGdBrHdNsvjFPGaxtsu71nj1Z3d4LJBq
6BSZmg//q+48AoSmkdm7MQ4FhX6drUzhqDXEjT0x7ichzk45F3llsjDHR404fod0Obnk0HXs5EHF
aWIXQbrrgmyip7dVKNPv8zdAsimy6tllaYW2lTWgxyOtyQzkrYm6HwRSCcLkyPo9j1JXxamZFfsv
RPUOHuUgia0jngDNutsxi9iMvQbDNPMSUe0glNbx1hhEXx/NFWENsxmatRw0asuyZFEhpleQAkUT
kJZbTeejfUjjLEZ7xihhV2cC3ja2SptuVFmQcQiTt9QvdEluDm9uTDRaHRNtQ6+8hItWWl609fTM
lFs6/pImkCds9Y34FtFfTjgTHmeRW8XDvECww4AAnbytoumLXLHliI9mjnvVMBehRdnCNU5SxyRU
C+P8N15omdHtN514BSyMHbRDDbtD3yWefyhzq8ITQvGCINBUBYt81osHFGBAYMk7UPpWL9XsHtkd
LVBNtNnKE9KunrGIS1ULnW8qw0HBfQ9FiV33HHWmel0xpMmp6zhfI+8tAEQw8zSB2inZkeaS+MsO
FMx0svoqucfDOzk7TXigv2063MnOQaP2utBsU2Glc6zlSqZEYclODY8qczqmsZk5PPRV7snAoamt
X9AQymlmLGVWnXhprehySumkbeloLvdEoU4FB8qV0Sur2a+vzblUBG755nQkFmzJQttU3U+fNncX
cu40bmjKOONes4liCxUL0Ks+oqvYj6lozgoIb/mjQVF37eQjkU4tdpc+kMKa3K1ru+OLOWedd+wy
7AmB8GIIC7GlE2jllpk6EGdRLTDNGKTBiHPLVxfj8l1tuD3wXN1PMNswBYXj4M4voNQbGSgMeFst
TwlgGhllBfCUtLNjLOatBua+RsOLrib3yjIhk5pGAtmZini9Nk0F6r8JrcnYk/dcxkzwjyOk727f
xdk83BUgaOsro8mn5aqLohrgc0M+EnOXFIaxKfr0xlVTVey1FhXWBuBjmm96YYEjVjKzV4RrM3AL
skrd5k7R4OhBbRLUMOiLC2YoPhsDyepTYM48OGEy9VxqtJFWvYdix6BBOnM70c5X0U2S6d1lByk7
vpUqjZZtzRx63/FFnlk34xuzKJAJaQBNj7CIEzvoZP9k18tFO5czAQW4ugjq6WT11JBi25B0J1tA
fh34aWdM63MWW8QT9oJI1RrYMZEhfvvSDrS/OAQarbElmmLp9gTEevdyaHpsRyzthaWjmja661Lv
mvGrn5nANUyGTclOekhIc9I3bul6DyhcYyluBxjU5BIliQd43gYFjnyS6I+9NikyQU1NETJhqTe1
s6OGa/bTtfAZhemecoaV0a5tFYOACbsgYcf53PXh2IBzx9tT/HAKdoqwgENZ7R1WGNyothcjaUPI
0Z10r+qT44ykhn8px83k5SYZg4XmXbeGmu9XUW53AiyUJ7tplBZ8n9wulmONa2xfK7slOaMwuu4K
0DQEkK7qvOgEz6PoL3rAsNQFtl3/GGZ9vPQyTc2HoZv8MVyM1rlix578bdsP7gu2BtJGVL/0Gg+5
sejXo0yjn4MH/e80pPXshX1rEKwiukFv8Zv58cTyYEw/MySF2SUM2wIALJbHITQHCthAJQaTRiZj
xTpXxJ6Vi+lnNbZlADAeQ4zr3CSNoZ3qweu2MI68Z9qwG1MZX6VtbX0kbisDFlChORCegcNlR5u5
2NA3OU6M5w6G7I0saFvGCoKmob7hKMqWqGtEVTFMaLLLpei9F28AeDJxjP2FAj065lNSXTRTbR9o
IMkjZH+AkO3UBCC1jWsgABJQd9mFCmDRo+YX+bcYsQEUcJqbp6YlqmTjks90aSeF8UMmZUt0L1oD
gl/YqYlf3JkgQp/pV+uPmdPcTx1aY9x6jCfLiBphMpDz+f01BSmBw01xGVnWc732aQtsalOgNQxk
cwk7cCBQOlNxvckg7RH7KGPM4+rY9qN+GOLYDZWAA1uAvDwkukxPrjSyrSY0sg98DQImYKXrwitv
KIPqUPZZt8Mrct/JnAqgn4y9gKLlmf5VSxOAQLP86BjVPk/iZqewTIdeUR1ITjgwfjjZAyFvgz09
eZYdXRNxJ6EVR83GlizvdtlnW1BK/hUzo2HHoGQ8sDz8Gvw639MNeu5jP4QCHR108l70lkBFQWDE
bIz1TR715daYkyN/JjqqvmteYzN/qmNWZxCM5j5XyclzmEFBken98o4CGZyzpt9FHd4XX3MOMZEg
aQBIKIJPlB0ZBA4MqhnEx2t0paNIKeVLbMhkFMeoHhjkldltY2CWTGStXXEHseYKI7tPFvIQmPA6
OPW0KbrS9CVCwTF1G14lRkBIm3ZVZ9Bra5pbCveZ3KNxAkBtyoHaT3NepJFMJ5NAsLNlTuIlW6rk
mib5s7OMzq2VALMfPH2NInZJJrS1W9Ma5rB3orPhgAeIRkHAC5xwXblPLo3brvNKFJeGfGkMu7pw
SrFPSsCdNWDqo6W5TLEm2MBjvuxbiEKoKr+ZgzBIiCX/rDP3mtSAwEbNk6y6Fffp+ldDszR7EK/W
xjTl1TKTb5XMKbOk5N7TyL4em/kC81BDe8jPr3z9h8dcpMfoHpRacmiMARm6YKPj7zrCLs43CF+v
hRj1oPeMr1Qu0EmLiaevKmfxJCGsZ5NnbNfAQaeJmj260Xk7VCTvyFUDO/CYK3kCtJVsaEdbgVWU
1r1dooGFgXOnFveemf6wL7GQXgM19747E3OSSSgwNF574hkdzlhzLxHBQFCOqsskxfA/ZVeVZZdb
P28YWeolgvHcURc9+WUXmMqsrTXG9wWw20GOKuyWaQfLsGQ/zluaO0U8HW2faAYbC4up9nk6Voee
aPOTjhfzVUH1ffKmMT7HVieoG/3iSSF9vE7cuSCXBqPYdZIMpDU3HZbGUhh3pNDmWy2ajQ2I1gUR
DnnnHrTzvbbg742sNP1SptRSTCy8SyDfUaj5er6LlulLAYRu2/hNc0SBcazJkEOUGg13TTe4xylZ
zjqE7oOO6uLbbNBZFzBVgsat3W01unLHKPaIBdUMokJLj9APrQOxA/HWRUWxIfMuBpKgkvJlafQH
1U72ebDY7kCQCwTLaRRmiTh3rhHfj9kUsYoVKwzYLcJIl9CHrLQOVR59AQx6avGS7lSZuQ7NzMlJ
eCNpC6A8Et9iU0RXCwv4yfJKDl8NqX5IJNKrcujSHd39/cSt2egTPPE6sfStK4YQRm0LN1nr2JQZ
nEPWNW5QObHU1yRbmLUW7VM/Z3I2wE7bRAZ8LAN029FQTNODstLGF9eP5V0WQwJHdJ4F7JdQ8Swt
Ptkqa3eYiU8cONPQUbN2jpasQqQ8VM53153v/FT6L2gVloTD5RB72fWUgCrepBS+Yzi0w4Uh9GPN
y0NBXsiLGSX5hqmI89XlNl+NLkQAtLvVVYLSq9xULqzE2YrLnaHg6beoyjctqZLnKisuCdG1NmgL
Kui+uY3QgWpgWaL8vgM6cBSlCCHiegzkaFsEI52DG8saxaHUadcihM94NaPqlCQMI9tZ/uoHygeT
gdqW6ABS7hI5kYrADCRv4d6VqXgdaHBim9YvXGkfKt3aL022mwsOhQG2G38b+UtzTJ3aPBYVj2s/
E4QW6lVbzjQTLFrP04jA6iEBtdsT3djQeL/FNOJZcBiZrTP/nnX0D/cpueM+mUroD2y153zWqT40
4o6sK72D7FQGPQDPViM0ilAsTswMl4DNoiEjonWJUsrn7VSYySrmUU37HVTGMIpAaYVjx0CLZSK2
traIxtvpFg1ENvO+hpS9y2RMO//VmIzYv7V7bN4TdPVtaqYObeFs4U95V5OuD8g2dWfsBkZxBrUo
YTY9bWtfT+vRfWIEZ5bdSz6Q21gd5sbthbzwi6HzKJDSrkrLXYMAypr3y+IYKCdGAV7IQQHPnGGh
s93HaXFk2gcfYYAOOepLg2hIzpa2S94m2RnzTrGrjaJ+jvsGKltLEJyVMAog3KLzdgysjLD9f+yd
yW7kWJqlXyVR62Y25wGorgVptElmkkySa9oQksvF8fKSvJyfvj7ziEJGopCN7kXvepEBJNxdsoG8
/IfvnDMlTqRspNtN0u0CYf7koYsbMjjGY9cWIwpusNvYzjWyNTA8Yd5OepUTyG/ZjA3++nymymt/
sMGIV5/d2EScfDdox6LVtbi4RgHbV9x+XAubnGDCG1rOAKIfdesNBqaLiU6oKT8IkkTvNuw7q6rY
EhqjMUaDRfywG+ivwlHiyK0IOJ+x7M8tIhenFdTEGNjUYjbuRpjP+GhJdKimyUG5FvTuTbfaOUgX
ss0DN6+I5oonSe/2l3xQFm9Hzc2LvxZyjZK+S3Hcm203TpqW3onkg+IuqJfyzdCSIuoTIgha25Nt
3LWayx5/hk/Y6CaagTAFT6k2GhPLFbc0m4nEcs3JJUvVI/SDgSO1hBE0sCZZkO2cHNvyTbN41kuW
Q0VtQESyo8lXu2H5loa2nxMJ7U3VD53FU5hn3Xxq1eRucCS8nQk1PfRD96sVeIqhLI2cbiTZGDCI
VUOczUt7sLCoiwFSM7AluV7sdUr2UnUA9EnX/9AyPdK6ilqjWjNMCug6QsrVbwPkrgzVZKpT148G
WVvaQ56DwmhG4GwUx9B2qrLzhNf1FpvwTYdT5xHXtmoXjJS2ITYKHuYsDqMsJMXeg+6QSa63mhWl
uloeW2t2P1jRt4S3VdZBje41HfqaVkG8xVHl5ktjBc0BZS4hb93ywxXreXFAma7rmG6nF+3FmvDS
d7DLP+nr+M1+po5I/5CH3rPbuFS+Otj2si9qY77IKfWjnFv9joQz95CXgblr3GaBN5TSnfcIorUz
aohk2EwMMu4J1yBGm+UNwfYujAAAbrvXRC2iDP8xAqk9Fpq2lzxRKxYHF/ukNDI1eY9O+QEb3jGu
jFJcJJoHCp5kPlZkSMALytzZOK5oNlrqim1u5Sm5YWwa0ThA62gaWYNMODPvTBBjk1Nrrwm6atvf
VXYwLbENHL2bkiE/paXSYtS4zmNjVivJHarg/Y0d4Xi1nHowj/ENuXnzvJb8E6cIyDzxfsNDzlSe
peY592KgHu6CsX2EAcVclsCBKMAUYctYw+hCzgNjI1in72zs8RipGQbOeG3cuO22C/r+c9BtDDsY
1u5JYKE50MSKzVpCZiot4ldBi3FTDGm9GXQn2/U6LYht6DoJwUm1xTWGw79chhc69isQlf2BRxFs
DStlkF6l7yFKYKhIQmEzyjA5TrxG3S602KeA1//EbAN5JB3+e+8ylETFOT87dRmgZx5IOtdI8iNf
YuZZmJE3rvXZvDeYRI94uOCDzg44QkmlPS86WSQ4b8pYVcSZENBp79TctkRKCtIt0Q2QsE7za5W5
8WWu3XeqKJKZFtfOBunV+Ahj87DoKUbla7lslsUbzolcrcNEqiaED6VEjaV6ny7pNrfJ4yoK+5WF
gwzLlVDzbqHIJ514oI7jCeznibcjJdY8CdWveywD/Y2JAHjTrxiidyD/WwGgeTenFpEHfmXsGNQF
z8uVbPM65xdRIvU9EXDVDrkpZQi19s8GkmdbWVp3O1aks2MWusZe3cwhbFC6N1lAXaakf2UStSOU
ET6Rqs7x0yMx5kuos/LfJHXH6KGrHxxV1YfhN3RnYIEP/jzBmdL2JDQ+Dbc3rpjtQ6/NeO+3Xh3P
eZvtVSkgoNb+TZjdfAiEn52YkRIM2GTWgZV9c68PSYkpYkDMZ9Z65RbBGuk13lQSxEIVOJUeodj+
0FmfruloO/w4SOiU0pIl8cNSfTGKWjGhcdwjXBwPb8FjwVjAilWGWUTiutodqojxQPRKeaszvhI8
4PvsiTFAvTXZNERr1jiHrhtOwhDihjkjiKiw9xCH/m2ekZoFnx35U0autLYc+lbN90WSZ/t6SdIX
/zfv2Em/yqJmNTAXmVETXOC1agrSiuNULmO+m1t1EJyj7Ww+MrYmTL3ofmDI620zQozfJjJzl0Ef
9iVZvl1ds4OwnQuYJFd05qytFTGCwkcYc9fP1kTrAANnAL7AZqpy63pBseWf6+9MEEA2l9/4JkVI
s2fGTzienmhdpAXkbyxU68YNjKl1JNOmTg/ObxC0DKbNClvD+LNJvygslo/BCXhm6dfApwDL0Tjp
3bga5pexEHTi84khiIpYO7opmeTNSVpOFfuODXiiHArhxZKMJH/DqJmkDN56QQb4ani0OGZrREpL
Kqp7/dNM83qbBL33a7GE4lks5w1DzfoWytp8wtrEPnpDQvdUWBi1Tq3mXBLlE7pT5wZ+hSbmNuMo
KeGoBaJKjB2JMNyYTpNdmeVieawbXAxEtxoX6cx9rDyNB3AuE2sHKIOl4WL3xYOtzX61SfOJrrUv
+j0JpzA3wcRKazaYkla6Le9nrZIvuF5pock0+cpedxTpQ2bFQo1p3BvojBgxZ0/MX4ZtRQ1HmIFF
jtBCC6bAG18SDHfPLJSC41KZ5sNS687DdWJ0Yb7jHImHaY/Lb5SYgL9h7+VWgJgksC8jT7UnyfvO
QtEV5Z5ytdkEDeuPairmBzMw35Vbl28IduCTp9+sMm4PfCwCh5/39TfInOU1jxVeEc1K7yzv/dit
L0ZJHKkxNoaiaOzET8wA2b2Nvs/1QXvqA6wzfVPWnh6bCMhU5vZxQGJ6MpqqxabJHk9lYSUvBJUP
EX2TvoHy9micinJ8wvtT7oJCFVCGFvcPIxnSPycYTAxyEsbDf4DawoVc+QB4OUvpR5q2AGDVv4Fu
6CVmTBgWwrZx11t20zPvlMO6y38D4RgXAIcLpoEJyk+RfQ9zT3NDhHTB7A33hh6vDd8et8JqyiVs
V1MzbkRCKnQxtFCVf6Dn7NPcGno+F3U8GF3zuAxq3VfBAKEK5L9FnOkVW5dByu0ytfW71aCQCHn+
cjLNFrrctgRjnzpv3Li+tLbB3Jm3njlQ/gPTMGL/zcK3Vyx+0joWA+xeTLjhwsChVPfGY0pN0yeS
COW+mftfPmkx+gOYLGPdVqxPXUmc3YQ1VYQ0A+rE1neBbB9HPe9DfCljtWS3RLzRTwUPzcDaEqh0
k631U95570H3sSIBO/dTu/cRTThhwhW+6Wf7hrMxYrJdHnvygxwcNsBqmQCz5935zEOZ7BVHcsbc
MK2SEz74MnRTh553uOENhw7o2MZFDtWZ7bIt9EWSQTj10SBV5LvXbY60iQ+r7x3CDaM5gQfvs9u0
kdthXjkmh9naj4P5MM/sv9rOzeiu1yhTnRu6qngTQVDjecOjIncsJARsH5lV7DFNibG3utHGZtjC
vfLn/C9oGHOzSj6Y4GC2ZuzyDAXcpLVXTUsyxRb6qEePLjAusvlO1wjq8YM6Qhs7bsYS1nVqbnN9
uB0Tb+Vho76Dur5f6SQihCbFBS4q6sbhYDrFuRodf7PkeHGQJdU2M94ti+7dp5N/Y1QDScVmA0NV
fWLpcecshGWO7m1SiXZDmPw36Sswd7izPJQw4Rex6OdGzD+rtMMslZOUIQnpcpa3E82AY64Ps+tD
/h/J+xXxypQsTGo6XrD9nHQyZCZ07oBDVebBxg3ZOQ0yotxbixVGPZExkbTVVjD2IyP+xLQ6B5hI
rZ+rw+idpNSyLtDOMn3Bbp1PhH10mFPQR2mq4+otSeARQr3w+eyxDIfmtF7wvcFV07Zb76bjCNlR
8SU8U9g+FfOcn/2pm164EYIwMGpURWrkCl1JwiGxySXsIWgdO8KEbuZWJL2TW3mx7uhfjY6x88LW
hzEtWhfSgNC9eLj/39oUNsx8jQBuUhbQFDXyBGNIPrRGkJTMfCJkxf0+2IP1fT2/okEX5c+EDUx3
LBuUG7x16jCymmGfzwmLsZnB4uROh86eaOym1nTtO69aJOVbl2ePiKdwH5HJ4IqrSpzD60iGap6e
2BHlIkqdUf++Os2G/+MfsTUZyqDqzTQxxUmctm9e//ckivnP4jr4Fz9wmCnifeiye/tvAmnEdEGH
K1S6t/ogu1R21T9MRkvzpNNOzJvZr3UvNJB+4Y4zDMygWwiAPhJ9kLzVg4QIt2pbixKyD7zdjPfT
9ACp2CBPmZhjhEhH9SrurHEu4hG4kry7oM6xX8jm9oQFDT9kIXyc/nuEDiEk04gbvv0/JYT/H0z7
N/xErua3/xpNu1OYx49/u7bqQ/O3//m3uJed7Ie/HVT1UX/9U2DOHz/qz8gc2/+7TxeJXQT3OogS
F84fwJphu3/H0wBDSQezIqSDIFX/pcEGWMNsjjAdEMirohbm609gzbb/jtmlzZYdh9vfV9r/DbDm
+lcTg38ga/wYSDVegKfrOhaxGKvw539R7TaLqDupVe6PzjG+UJCg7GMUF3Ww1We5YuwPmfGdwShQ
snm3qyHWbZKJU68zy82N8Txki/012e3VPXgNKkwBTLoVs70ohS5KLP588MD6H5JrcjPtlXOnF8K5
qxgEhvYqTmokqJBdndqsw5LGLLaXm2FNfla6dcFwHnuHun0VmVHSB1zZJT39Wgy68llLiFL0m0eB
0zK99ZsxWpemsfM9y26G7vUoItJHEVwI65JWxecgq/eEhVtIikHBaNl/wkRWcUtqdFMVC/mkYt8u
dSSwwVK8M0l+Ntv0h5mJd0niLe7j/sEU2kdmeAd7qL6HBBig0O3bfGXDR2TrgWq6Cy1TvSxdQ/gi
/q+v+PJ/5ob/pBZ7z0mnwbPzy2fF48bWjvrgabFVN1aImedNNii0izY5ZkmLT4pR+MSMGmtNxAVT
uyHj1RUGVRsSxOfkqtStRPI0uBWloZa7xLTyYRG78s3DTcecRX/WqSt3y6gUDb/RxzQRfTzZxZdH
yBHFMu9bhw64SwADo8SbyE9z6nu10hvCxlahLiT5YjCTDM7qYW+PKnmfGid5hZHLtoM+DvfVWGX3
Y9XYm1Rqm8ZoRChnorKDgYOL+ZV9DPq1OwSo30nGLpsYwM+Jipzfj41e8+k6BGAODVcA1i5MHdeq
IamUTbmr519aZV8CTzsaE28aZElEmsy+ay37Zqf6DU1gRqNVn+TCHrq8DjZTj84m74bkgPBe2+ej
hhuQluRRH6Q6ZiTNg0eYc6gaw9kvK0XI0BUBV61NQT/z9rkXAALH8dxX+UKWc43G0xypp83lefQz
ezcCxYdMObtD0S/lkSO93NYqt14qxnphmnGBpYnarfr0zDm+RJ4asw3t1EXZiROmiWPtUt295WHo
3OaN3f6stboNG78rwrSxL9nAQFb3jEspiy9ahuei5XWjIVvPzaTNP8TQsmDsuYrSYekIpq2fWLSZ
8cAmZ++5/JQmJ0Cwsy4lEBzrhYlv0baoUAPccMI6TZ6StvjU1uaxHvj2ZcFnUDYqiH5/5nWj0FsY
zkWjiAOeZ6mCCOWqnrrXp/E8utXJyDFABvpraI25k1gqOfR4XOzMQig2Z2dnmzILC8ml6yDP2Gja
lJ6YKByCWufilvV9SzTjhcf9LcM4Qt6X5lUjlTnURvRXlnT2spePOnjKfl7le6vWZ9jZqwGo+Zz0
XCcwLEiKhd9vaP1PFe6D2zwFvMTakMvORlqL1St3BInjTxDuXgwQnDw1PedLgfiBUa0TV0TV5Tbv
vdOHc+pXp7Xh9XpL8KTM5l6OXE88329bDI9Ifea3ZxlduZr0dW+kGLl7JkyGdJCjNcO5xWh+Y7G6
QLhqjlFBGw/ehJkzPGfy/vv8k8gGQ7uuvJgxkBt1OldRlazPmruYkU5PEaNaJPSlzZrIMPiO22rG
4RRrGMjD/FOZ9kXXHMbSPnP6WtQ2HR8Lej3HF4xYaHYnKIhDq8X1WDA3JHjdYBOdjniIkUXDRyIN
/jyVfXVYe59w2IDDw2u719roXgE9iTsdOPLRovubmegjr2va0Jpt9VBev0iw+C1gmhlrufA3nKnP
NHxMMZX/lIw8BXReTOjV3euQ8aRokg/bzb6FM3UHWamCcxOO8ffPJki6BL53DuPgPSXlmsZwI+Wm
XMvPZaz0jZJCbRRBzyF632abTTVaycna1dnynOTFt6nISF0T3TgG43RuCTqOJtoMsridnHzw6tQu
5akV/Hsee7eBms4W6pZ47Xgs+XbxXtvdazcI89j7bJB0bX1ulIvKcuRCxJFtiaxpAJ0hEiPotjXE
RIviQauXSBVrdw4QIG9zODqWXWYezaN/azXWZZy47/S0eQxE/d5qxQ/CJAbOAq4FSkIq5IGv1k5a
K0RQjsX3ykIP9SwmoSkK7rXuH62y8WKzL1BOanyXJo+DeVCvVTuVx8kovhqDNXg79GY0DdoSkcVj
HStAqH1q2nNMYWqgXjbBHifYx361L5NVBjsHifkBy4Q4HWtGHKrhu03cJxBtEbKV5jPWuF5Un32v
YL7rdXLilO8zLyvCP9jH1yr/TBf+aWrWp6JdnrXevR1l2+4Kc8TZFDMseE++0D7tXsnEDlhi80lg
HvYrANjYIJc41EH1znXwWs9c1OB0T4EIfiZa9qX7hAKZ5srpnU9AbsuaPCRzfV+Vy3NaNSSsLjS6
DDzPFpHMoaMAwgJX+8WTRqG5zb81Xeu3rWB8Vwnxzr7nuDQu+vQs/dLS60ePowB0dUazVJtaOM3q
FXq2CPOU12jwMY9LEhw0XCtn2jmmEKPEoQLrdq2k1aqN9MbVM+1pWuD2O7vjJTjlVzWn31hwbVlh
fJUDp0xDoNpeayq5XxpWcihDFHNLnnVIMNkS24h0bX0145atEvcnXywPrIyrZbI3QpK9XWnFd5Bz
t3Ua3x0+1qAA9NU0T/knKdVH4XA7B0J7GhyOcvgfDMKc6wficjhjlYzmp4HjY1xDRhOnQb34PipE
grmm7voJZqNEZZfStpu6ZDRhO8ly7kbDfjaAodAac+g6ZDAsG1vmn47Fk7fXqvsGVmKj60bUWbz1
oGATYGnzM7IyfAIgIvBgYKSHF+MTu5ZLn6OrDVYSYlm1kPjUYjrbVWtzm/aGImcqy/Bkq+fj9aSM
BjU/58j8PrqR5R801uu1vlM5Ovy8nOpdseJzxriZqRYIN10mR47JmGnr5QzqUfwIHOeSOtQoBGNA
wpMSxodcrqz7KN+JLB+21M27nqzxmEiLr7xUXH4cV2XJ6a9DoMdtSuVoJUQkOYvbnXXpWWQhd2ac
2YHaaRYnZDHyH7Ph0mR/WoWFzdmtjd14O8GNhzDQF52UQys1jVPucddAjIX0YEs0TM39OPH6Fr0C
J3IZgK/5yMNAcUbmGR+3buWfneDYqTC4pFp28EVY+JcQ8TKCK8Pf3MseR80cSLniQi1tZj7m9fni
WukXOcnv6YT+bbyW2BmA2Bn9NPbeblBucMzIGeKJaZMl/hNCFMppt2YxuhpkeAO+wMGun2C9TNYI
Df5MdR5mdgPmqTRudLT18+H3YZizWcBY2TyKzGFrNyIFkyRpUvQ8gzD2+2k21S5IrDLOx5LHrlMF
WzBEJ8K9cblJa55v14Mlnfj+2zldrruCJ3bsrGCvyv02d+1Nbs5o+jueREUx8zGWTLt10lx3v3u0
/wcN67+Me73+rr+GxP75u6+GXP/x73/5P3Hd5/1yGX51y8MvNVT9f/z7H95J17/5f/qHf/v1+6cg
0P/1v/7tpxzq/vrT0lzWf+0wTYc27l+3qs/5r77+EP/tX/zZkeoB5l+erwfkkJh/dQUzdPPvOCjR
lOI7TJijiYvNnx2paf2dtBv2jIildFxoPXrlPztS/+8OjxxMwTzLw0/s2qz+1zv/U730R7LuP4J3
/+rlZKLH+ueWlNUcDenVocigMTZpnP+5JfUGkakELf6+qbJ0piYCV1p/yMYqmrMaSeS+G2bUOM9T
o2brVrRLTeCzSXWIYwRe1FVnhG6fesbOYhAW3ICLdV+NT7N5GdeMxX0Cib28e+g6tdvAn1qP+6Ur
OD4DM6Wo5DkaGEZIlqX81IkIGOJ2Ib8SMw/WcZva0RsEIE03i5iMgiQ9+n7d3PvJKPAkUNq0g1To
DHxTqvmzRTH56LgLMz2OAW36HnIkaDH+GIInPcF74q7v8SzDf8O1E2Aj3uqrIRtv/NFYuZ7j98DJ
qOISWt8/glkF0AUVk04OdGMR6kkn9K85dAwZOMhd0T63iD0poq18ddkGjEmDtYKnykPGWSR20InZ
I7Qx3fyIHjrfeRO2+EfHv7oLwPuACRfJCEvMwI552S6B854/ByP16AxEuyJknqFasazBsizGJsXW
trP0gH1Gc/IBECx/3Hl9p8tYRzXpREs961WUpKU02F/rq/0wmm5jxCqbvBe7NrP1xnZkMUC32AsQ
mYHpduRIa2w2IusImh6y/opW4TOeIX3xgxynHurECM1EwIc8Noy4mqnLslNfCI/iTUsH4syRdrJo
kgu5fFHRjZo8CrcakBJJbxpi6XsTw0qkr0wDckyVIwROBmcwlbEd+uzTrnvLXvYvmlybX7oDNXWY
C0WAUD2YDd4rDaDojkPUULRClml8SWXoxZYQryDZmB5KeOaq0i62LLmn+bDyd5IY1Gjh8YX/9RTx
bLJNlHlpSx4GndJHOo7LdZllrh9zJjht16Z0smc5dzkygXXOnvOlJYG3S/Bp2upusoqbbHG6Uzva
pfOmimn5NBgmlgemxVdpcyaK7N1mbcLVio2OwBVLFXnor8kgt93sysdMZUN17oNmrr9IHTXUr6KW
Qh7YyqXrlvK6kscaTYp99AlRxlLBc1hoZCtuo2Zn6wWqaFvr44DD4adTrZL1TGvMVCzdhAr3Vut0
e3q2Jzvxb/DZAT4nVnD9SKxxxV7GbDNjx94nsW4sMnWB8BeqS65uOzdO65pOyx2whE6EWccG7x5P
98zQtxjoqkXbUP2O8oLPB3q4LCC3lBrBxhwA7a+x7mkzwBNCG0uS1QldGHvqJumlBfZ6mczcqy8H
5NnJAp0BAXDJEr2SHBn+pAQkCfmEUkJi7aR4SUxZcr83RNjzIBbHumMtWLby2vvY2FLju5qvnAQl
QRoDcD2ZDBur0mjk6naBGbpKV+QNuij/sSyGwYyWstXAXNdGosEh7d58hA2zP+q1utZeamWZb/X6
4DxSaOj184I662x6ubMexKo102HM14Zk5gTbsGqFhtkNRMWz9E1QwkcqGOkHIVsGp/uCbCvwvJ8X
ndGWOyExhM0j7Nbuht7YkM4kktPciXSlF3ZLQXnmI8TmyMXCp7Ac4UVVLxHRWJWV6ttEmvKquBqL
4qrTXhBZoFfJIIWqLqBqk5r7NLRXH/51GHsBcDdb1cYXuvW0jom/0itIYR9NSzAeSv1mufaUlMrh
2BZd9tr5S3v9Jky92ntmJss9OKj1q4VlYQO5yv4m0fUGbw2x6vkmz5OeAsSi7dp62C2BlmqCRRbe
ARPLV4NpxHasliC7cSsD9jN1BkG2t7FaH5nb8hXZXbBUMWZKfGjSDJp3C9eAHo+Ctf4IunrBmwif
o+KyIO8c43IpMA4zWq//QRZbUl+TUGm5krMTLFgLYUpHTT/1+8EvqP1LM/ghprKCLk3xQsyJhe0U
tkb9+DBkzYHsrfRYgt66Uwv91hF3WHYy9lmDb7u2jte8fTaIZDv5WgIXJhauTPfLgE65M51aQ2pY
JWcfLchrO3slnFOucRADrWYlRgOO02GaJnPi/0SwKXBeXuOkrsmHcUE4vou2SAk1d9+Xen21/H7v
OQiZwhxB32MBlxdm1rQAossqhu0JPce95HX9BjGIfqmozhrcOpmfmvWFR4f7nereeWELmlbucLKH
PsAaZ8F6q6VF0DpxJnMWcH7OX+mEAXyRtUVYdqW72nMevXbyUWl6O3sko6L0k7AM1EvrjrepN8QD
wo2Nh72E5iTzHg6V6lymZjT46YYHeXnE8nGnKA72eEaBIdeWHmpXHUBH4e6m072Ze0ww9eEEd88e
c+3r70HW/AW72xmF58YZJnXvUmr5L9Gy29S4LKK1TojkM39SuN5g2mTej0OrjI3CdCvsBOCKlSwH
TTROuOpOvPZYJxjEhm4CXwFwUA9jbEMd7YgbA/O1jUOjyFrWqul6gINWiPKb1Ne1Bl5nbiAhFVoB
c7FvFM53TOomxqJzS4KAVfNl6xhLja296cz0COqCvYq7EhaYiCMKnQ1mOAgF+mVnzUo7z95a7Mel
3CgazAiJ4I1ELH4Qg7Y+tAVIxtgl1ymwjOcC/44Bti1Uyr5ZrHV+bgS9NLTuijSCs4kxYX/wE3ZW
BRUXVOVIAe905XfidHnsc+AzUpve7MmTJ8JXnB9JoAjNNODgx/JqRYMj2C93xGiEfmNuXpFq1l9u
jdMmPJc/EpVrPgbG2u9GnY2tDUr/wgfMmAsLow1IO+RubT44E+h5JSZKBa+7ERoSIW50Hsga1pnm
ADM5Azbhh18e67S/wWiNAeuYlge9yYbNDMbzkUxy9XgNJW+2bXXrF+wZmUgEoyAzaKub1UYC6khy
iOHhMDzxaUEdP9tKRO4RYop8C4+CanVVv1AM4NlHJuiWYyiAl10UWssEMQ0Oky0sMuQMA7p0yc96
Z73lAyZBSMmwSE6u24KWE43NgjlfWtTzXI75jFwmWw8L6goEO5hrxYiJbL4TVrUqWT96YmjeK3RP
2kwzv/rX9ApvbiBZECyA6j37o41fZ/EJQsi0MvHY3nbzncp0eRy64DBnmByyvJebqbTvcye7w7mv
2aQtVoDs8YMfGPnke7RpKp51bL+gRQIefu73WLk4HllZe5lTNwVoa+8CGPLYJ5k9tuzlxK3Mpp79
vt+91b4xhDqsRCT46bFDbUA+9IxJkzZ/M1M9chYeeTqntHxy2CgbAZ/nHNc2fRxXK9mnEvOxROKt
l3TH1B5vndzt3nGZsr+gST4mfVl3M6oAv7L2gZuvG/SqscSz8p2hNTMJD8Gm62KXZ862EdoVol3N
Y9JujgbBQIjmIkbrMedFcliXodv2Jd8xpfFIQEmJHpa8obCzrHON315U+kPAKBHiWegffas9aTLV
DtbQfgwi9V9NAv5u7GK9L4kbODmpc1FMD7Y61akX1O5+8jhkzcJTO91iGNewx4oNBmnqbIvVOQ2D
d4exYR6WJslfzGgG5yJBqBDZ5zbPoEZtPK8V3NJ52NaEO6QSbUlUE6S2Yd1816wzkXPszfc8BRi6
tcneaJotm15mfohGXoQFwI6LVyTKsXtKQQi+dIL32IzU641qgxFhNm/zLekdqDn1NlXqRhNaw2ef
z0fdTqw4SUampRX2QsIc/TIKgPv2GsQiqjDbTF9UmfzgefqQd3Cl/YofEVWmO1PitbhJXaVSmkNQ
QNCoSkYWkqQND8kD0+9XziefCZ0YImOdv6Wj740BnWWCovJxSTXrCRjXOLg5+sLQz00iiQedEeSs
2h9MHD0ozcK/s4o5OPtWFnzgIRbcpeDcF812NWZMmNrq8Qj0dT/bunY7wq1tgkC/9w3VcaoxpEI1
92oXwg95azHTM1Z2PvWeCeK2XxITpUXn31Difdou5ngVCnJznxbW/TCtd62WPJWB/Rx01WOaB8kL
ZNE07YKpm39yfCEo1dqtS/odDnA2logd586ZKoaEd6hCOWsGo7OU+obS+QkT2+SbswArganSfy3N
+Dgm+XZaTCjgVLGQ8ge0/9sReqctritZa+9a/bsnPOvNv6aQlPZAHp4zjKcm07miakKx7oStG1Qc
5B6V+cy8D9+d93ZFGwmKG2z4NLNDOvvpz37R9AiRb7of1omUYVvctMkVo7CoGd8HxCgb3e4fcaDt
NjWuBqx36ofFbS4Fai86KUQZE5iPgxngBEGD2SMWi556qtv+ZKXjXYGEjjqsUT9yNu53peFpG5la
j6IDWRgUo6yWxzRvTt+VQf5E3ABVR2P4cOl6EauiZpglS891d4QS5kS9qG0xABqtzJSM3Gx3bosY
Km2vt/rcf/ZlTihHyjy3h9kzqYcJkMp+MVyESVc17kVXXmRxywVlap7MP+fF8eKsXEz6+8TmApjy
6rNURvOKbxVdmWDqKcT0mQ6Fc1OYGDtHKcmsuzGB+61Y2NDAjVhThDBtd0Pf8ywZk4ng3F6eextc
rlf920wptMs963Va6y2pyyNyUo9w79rI4kVhKGoa74Eom03rA3u04Pm09oxoq7ckqfn1LBmTgiWe
d5//HukFxatTjVi46JHjEAzRiSe3x/oBuJeAiJnmlqAJjo2RRSZBEWG1lPUO69z5mBtziQqyyx6n
drR6ynW/A+FKm3Tr4lTi3MD9s8Kb2ilsgvVGR9YMzcv2SVb1Xeroh8o1Dk7VOv2mJl8Qb7kWXNf/
ZKcgHhnL8rJLgi44UG4MPA5Xr3wBfYwRHj5jO/Gt6G9DiGdEAql+dMnr5HiCFBCFUbMFB9b3jADa
hVdWTECTsZd7YxJK7mccFaRaznCKh1m31JtQMyI4eCkn6e91ydme23gmIlF70BT7e5LYqLnRTec7
LfPH0MfdImr7bP1OsJvd8vUdg65wWcpgd5ibixuhb6DlgK07KWcSr//J3HntRo5lWfuJWKA5dDdz
EWQYhlPImxsilZmi955PPx+zqrsy9ZdSMw38wKCB7qqsLlHBIM/ZZ++1viWydpu1A0uqql1NhrQD
poN0s0m2KjdxM9k5qrDlJFgp8HUdI5LHEyLI8FzVtBr0XNkFde4Uon9uornea2lMJheDln0V1YVb
2kZpuspoAOQC0/FVS4J9F4ZfI5nqrQ/Yl1BJhEBLIRgd/BLjOaQupuKK7wBxpZAAn+3KJt3WpJn0
q6Styq+2lOCuaaPhC8EczUFYMDEE37W/MgO01w7ttWwDqCrEfWDo3SGb2InZ6c9T2FQYsK0UkXtt
J1vaW7GXjc3g5SJs0KKDzBAQs7D/c+zHGJMcqk4tvqqiOMbGxNEeCpEL5OwQE6Pm+rStyKXh1BSN
zP1jGOevPrJiel6d8RRRqmKiMIf9iInqiIH9VMd1+mKw7OC6yc8BRh9UgpL8teO53bEGPfRB2nxX
xeSvgbd1ji0xP6obY3xKtWlbpCPIMUtvHnQDuoKYaNPHNZY/JuPcnlDeVhN+VSOUzWs1onAyAA27
8MuyI73DDHko/5WqWJhkE5EpQJcXXvSntAzeyrh49tn6IurwbLzL64RlShYbVKo3ZlROe462rIjB
KzNp9TLmzCpaOfNCM+Fkmq3ZTWj11/5blKFdU9oS6G2QzlckuBQAEczgiMVwqnCVBjPydayX4EXE
HZ0820VdcRSxCDdITjtH0jE4VKLGgWaU9zXgiS2ESdtVND+4hbiJlqzSkjFEp6jqKzJTJVcDf8MR
Niwa082RTkurTFeDA4OQ2UnLonhklqNeCroc5K3MR4UG0dEK52avo/JdY5Ss16mdFhvAwfV51Fv1
PIka9iY6V+TXOPuXUcpYT+Y+MM3vnZzGm67ihKb2CfpnkyfRn65TC1yQT4C1O9TYn2qE+XMb8BWD
UANUaAvgRjSm4bHFhK5G5kQJ3vRNWa7KIBDeiC/5JrSG9EYNTV8wB9WQFiZTCYhFk+JNOZWM3ufU
GNsdWu2RLz/aiTJudfZ1uo/snWrh5Ra2xjEJl+El2qaNCCx0NdIUb2JGPy8Jwp1dYEIEGLFoYy5L
ZMe04sfJGL4C4CeASRCqgi5ktL91kFD0tZEl8VlX55cwkW7yZBJPWVLA8SiCe0OtpDXC1+gStD6n
JUCrvgEgA+SdgF34wnS0dLqasY6aGEzV4ez1ZueJoabo5tUgh0If1irFp4/LG+8VyCxjZXfVm0YB
cSUlSXemphUXKQ/rO6vMvkc45GiNmaO+qmEqelWUz+diUPTcQTHDiWY2PKtRu5uiHUoG5IZFy4eJ
UWkzyynSXdzgQc7H/NXoxY1dxOkZgt25qMPR45AWAA3UWeTGQv8eiGHe/QjyHWz5EEGkpcesbVIi
Lylyc4/ce6cq8mAd5W1815lxXjOBlELh9qa5b4kRtpzZHqOLaaAJZQAqSzutmXJ9pVei+2Yaja86
HH6Ih0LE4xhIRzLP7OLkurdGGJcZAYJOGin2SEKuFA+reSqyi+Qv5Kyoy9W3CJDWM5tFqkF9qVCt
Wlnv6Xmjo4vsMUuaRQpzQomgj1X6IrLATUxquNvpEhGiE55mXistDYpdXSgsJZXPu0DaIkcRR9U5
QmhlmLo5IKIRFURXWmydQ3k9iro4hDkdVDIoaYnLgm5vm5bSuh4jNqakzKhMEbwFDv5ddSUKJoeA
i7BAJ+aU6Wul6oy7TI3hDIfGBIuhiKJ+WPWJjlkzwPk8blISoS592zzA+awOkSZ9tbJRxyUvEsnp
a4lHmopKuiAIFcIJCUa+DbJAfoA0331XFSXqiUxuat6QsGdSXzR6/YQuDPmTnkLHBaM9L9W7wlPK
ohffJYVuHBIOEAsUab42FCuakQKHlEgBnNMb01f9J0OezpJK1hEy23LDqL9zmauwJxV2bKGWthlu
W6yx65yOW7Fqhibt3UYNZa8qCkpJ2WzOZLC4uS+XT71qTRFKbJkOGOlZSe7Su08t/CjxTeJ39LL6
qt9A9jwIbEkvHDfsXVHJ2Vn3w7PF7rG2+1I91AVPopyQF1hZi3DrIGGT4kkkEVWqbjAANmvecLAN
uRD385RP/FfW7iRzJMALfyuGGkIb6CYHRid9i+XiMdYbEjskmq/Uz1+XUgkpPJMFCM/VCDbBRIdC
ayYJFMRi7Rr/9AxaYhpFuA45+uwSzUjIpJfLnToi3lfp0iCCKaxjpeFETNAKCfxCBnfJRoIwSNQV
VmDZj5FtP9djsK/KutotCCLeCCN1w1SFLd7REQRXjbezy+lAGByzcWShJ95kaBdIK0jOc9asQcTu
1VzrXQBjIeoOqEWipf6MCdUyfOYffnnbAKlaupb5BlBTvcP5fhuO8pNo6JH2CsV9xiyLN0pE1wgL
7qo4qW+EokbPITP4VWHMKRE6hbmyy8TnLud+cJFkGINY0Uhz9tsZVWU22yCMKhhcOB7iWboRvQ5O
Ph1CT6uH9lrUych5IDV6nq9yghGsJ5ATUNGb2Zx4psHOWuvonuFPTdbKhG2wq6yy8bcEZtNNhtM/
fEtkAzAHZlBoQPgIe1oADJpzGjW5mqCM6DVzzfqDqg0ksfWiTn7zKMVtQ8xCNFkn0bfLICkAzCVh
HjFXg6xHG1p+XMSs7Q2TLtLbQOuRUyHTE1qTAai6ejgPHOnV/OCLNKf3ZywSQZ0Wb44vmmXZMdo8
6Dd6wjSN4X++LS2zhdtjKS8dACZ1NTIeewjRzjyVzIJPas9W6sq0X3dNC9l/1eZQWzAfR/dNgMvL
iZtR/qI3w9dOilF92DUbHG01iaNg1mTtK1kC7DzGoIl5y9ZntY5GUXdlxZaJPQHe3HoqrcjBuATr
eNTiJlkhWlIQ2zR+6KntHDtNRGUeWYXHnWuua3kYH2PFFgF1bRN9aZVS3cSIwgpqcgb8hkqCNYoQ
PX/FUNRd+C2jgUYsS/0qN6GvQmNNSCQxsbsoYtYc2oBupxrDYWpocmKHCjUc5raNyj9WQzeMZvQ9
Wh3PO4OflaBsmaP1WIWvnOP2nZEsJL8G41vCSaFbZ3S/8RsQPbE3OJ26EtqWFaZudYclvrgadAHD
JKWT5IQw1uVVP/XSk6/4yWlqQfqNsWme7GSsNpSE6veO7fjA4+GAmFaOpdWhoKEEO7d1h4FPHro7
UyJgwlIsaJaokAueHczno2juaShnKfuqKh9YgJ1Zxkapt4b/2HUzI825NdtbSar8b4Gc4LRu61Ra
XmdCNAhbkfl53WxP0kHqFLAp1JHWq4yD0N8bmuFLGfjdsi3XUp72jYMhIJn3/Tj0l3psGFfZZHes
5Dgd18hmimtUw9JrmNReYGXcZXpfKz3s9ZvAz/VTaEQeOiFkqKY9OOmAhcBmVKTQ/VDA6VeFzu8y
SrJAoKmvQyiKTj3p07ccsrW+aTGlHmOm76QTZeHghOhy7tM8S14BKdc2CHqCmCtDv09pFXGfkG+C
zNp37bz1TXNxrJXsBVhCJYZXvdbcWDq8PqQeaKC1BHyd2nwppfgRZo+8mUSPPk0u6/QU846vw4np
p21mtmNSHKw5QD/l5WhDVtF6LwkHxh5yFq0VsjOPvPCoSaSqThuAI9Z9Ug43ST6p2I/r6Jzk8jGO
ZVcH7bk2Gt2zFDQA/XhJpCaixRpYF39sHi0zlk8Jc2mnycU3mRHdKmsm8/tQqM/WmLdsSPUXexru
Mrl6WrIP16h2OWo1BR1fKVNwQQuBqDitxBZggrwqO94Vma1qnXL8XZcpWkUxxBLNEH0JUbDBO7Ly
34LMktZzlcycdJI2OTIKf1YEZyoIhg9FRtt/bmf1jL0jdOuqEfWK9BFKZJTdFdAdWt/YKychlet6
LpZ0iMyKaPTF1VVv189xk+seAo8eTybYHXrAZWfKmCPZgxx6v3T/ilGhUdjGckNRYmj30pwfCq05
kN8pn2GsQiGl39vccDBk7IkMV7vvasBvtKDecjZR7YTpjGa1JCNHXWVaHL8Ulcr8tsdfG1sEP9Wz
oNyOfd/Yt9XE/J9XbKdIQQ6C3VcYqxfEAXO01XG3DspsYnkqknHBs9PFM3nbqC6pMOp6uI0V2WLs
1SIZIOvmVq0zTohhx4Pm53SlmF62D4olxdAdmlzjM5SFJ0kdJq8kPalD3bGxUNqwmWhPrbA5zE40
PUi4nSiNpKdaUeyHMJBYu2R6XgbkqQyFbSwNzjTRwKwNfZ0EgFZYygKmSKQYOTPBDguuYjX3ZXyh
6ZFQL6nrAHhazxrvGHGvbyje8YN27L0M6a/0qPRdYMe1G/m96tba2DlmFL1YUGk3ahfo0Hos1gG7
Zk3Shf/ILqNfZdlcOcLwg2dtVOsnzaB3bkrGCqYV2npplk+ALtUbpLH2Cfq5TD/SzG8aVW833AfF
m2s0/MDfxn3RKyYzA/8289U3dTSvfUnsOrOnqeSr2RvDvMZaDV0zHCPwBNcG512GUwJ4rpLOZyQY
x7r0fTeyrdQjjGbFU0A4gZx0Ezei6zYzEOKr0erjyK2gXvEqyX5xT2Y3CkkpMa76rntIVZHcynBw
oViNfcY/4UCJ+j4UvriuurI+wkjjrGbhpupxMQeWttH1tjeRCxuIFSKlWoTVHK5SBobELTm0NULO
FUmN6qYO5va2o3migJQZk7MuE/ayygcoaqumKKCI133DBoAdWq8uU5kG6tHPRSvuOOqVAQ2p0VQZ
ZMUdCXJgiCU2gVzL7ip/UhCnpKjxXWEQoLUdMfATnUMmi9PjtIn5hcthoE0+0hPwgaNYCMSV+VXT
W5x0xkxSPaMl5Dt0DpoB8adEPs+BuedMyA6BDYcyUnBxz6mKM5IQ3ArHKq/fOqqNVDjzaErnEhFS
6gqcuaDRtCaAIBQk2T3JWhH80MLSzr2Ok1CaZJqJg2UDf9LC+oH8PxrEIA0TFMEdnsOgRiIAkV57
Lo0yz4524MsegkUf/0MdLbkY6CoeGes3pJ763fQ90AbtqiLAMXWSLKK2KEU3Vxc03MIrId/gEkX/
WK5jcibKo6y0dbTTiD3gtNtJ1WuOAG0EfAK2n0woCW2RVaIKQfwCXQh5L8yedS0rbHA1xfxrZCJb
WmVthlpHg3fhlTQfwFEGXY/ygEEYYh1GYfaKgyvqwqYfUUlZpWk/KQM8BDqLzL5dBqfFU1Mn3bG1
gGSyAWUzWgE2CH8jqUU3rMBjVc9JpfKuTcnwjd+ioj/JGrNM0uy8coIfiBCrI1uHVbkQlasIn6Kb
ZJAmWrdmaJPhZHGGXHqiyjcFwUa1r60ZQXpALgBOD/y78AyCwci2U2KNwYGnmsO2jMIDsoJSWecy
C6t4VyPoZiGxLInALuTC47rKFCqlIAY2sEZ9O+nXcVpTXOu0Cd7I1xvvgk4jHYLqGt1vMVTVaVIL
Nd2V1RDddJqWW7vZkhtOo7VaT4Tvju1XVrj2SGIFWgBcEiFmxMAsGY9n2P6Fwph31cNfeqs0WRVf
ZLtoIhbj0Rg21cDhzElVYg09NHCACdIutBQsVEXqdPGIvNUeOcCOnM2fCCpWQ1bFbDCIQMAHvsKB
PJbcpE6DFQSKAJCRXMeckhSABucBod0RTV1h77j3iIdm8KfNlvkK+mGVjMKQGWCnpl/odYUJU9Bc
aW+mQbT2moN6zwC1yMLw1lewLeGSrzP9a56w7N40Q0RHFCVPWNZfKluNVBqQyNGZEog5v4bKwAoN
XMpSNq1CNN5arxefja8PTNx0iRgXWAqtHF39pM38B377r9B4k9uoQcVQsQAaxDMqYokW/MmBJ0KR
EblVTJ5+iPYs/v6f4Yh/KU9/kVj+LFP9WbX6Xx+KW3/5f12V3/Pbtv7+vT19KX9IW//9A/9Uuv77
b1F0/qR8/eVv/qdK199qZP9nMliQ9waI/Y+FsH95Ng9d/oXGf41r819/Gf2Tb/PPH/cv36axhAYw
jjNkQ4DVR6X6L9+mjhaWdFeV9DgT4yb61H/5NsUf2Lk0Dov8cxOuBmbPv1SyQvvD4Ifw8Giksgpb
Vf83Klncob+KZNHZaovNWBN4JUwVY+mvT01VWAacBAAlek+/pJUEhhgwaoYev+JaLRGzR3gn6dC+
gsqwN0luFi4OFuNkqGX5hbCTad1W+bzByKGf0X3MSCcxo+VAn04Cn+YKmvuDoMJY10nebbq6xeoQ
1hiA6PRv+1GLdjNIprUu++hI7KE4QqYFgI/IYjurBY7ARlzDjjU2g5J80cx88jIGIw4Sq26T9bhd
MqMM3aJlGYWNl+4yEzfdTM+I1jH2lARbIeErZCuVJfL4uQgPWMMsVyGQz5woNuwAv03D2mrPsHXo
WtaeaaWvyqRdW2xiUR1/y5CVkPhDW3jZ1Xz5QYSLMqnJNlYxPzccblcNuO/OTo+SDI8P4nK0NcaZ
dU8qXqDrkGZU0ELBi18yocCsSbOSXMwSLw541DfV8vcCUNHeZAS/i/TkNZyIf2nC4pbD74lhCD7H
qEXV2GMgxWe7+B/iV1PgqggRi2ytkN+/rOX4rsLl40VZFF5ZLWIlsGjzdPB1BD7G1OMSw5/zw+DJ
ao1/aDSt7ZIUsKqFrxzH0jh3SYXX0xgvZfUit1wNENBL2uPUg82OJ2TgLix/VBjpC0igWybAB3/m
fKkSEYq7Jc+w2cfoXnrp6w+Xn6XIvcPKegrZDN06C01oVgiDoarfdTnuTIM6G8TYS4WxZoM5f9yj
vI747kfmXhNx9W4B6GNNrxID1aJXHCO5Psl8PaqNZWiUQ+wddc9ZM4nfKLr3ybT8jl36Ytt0Z+1A
Id9HBti12PCiOATWkjflSxnb6JuZXgAK0ZQjCrliN1i6OE/LozNqzcmGE7yyi747/ihvTHplnEpm
TD2rxszUmxSH0auiyNV1NHdPQJG2atRZLgAO+ovRa0mICFZG5LHMWM/lmL80fn3LYD9ztDi/bfht
4wpTiZxdEBouOYwjQ5taStaxmr2aXfJtArdF+yyFxio0ove0ZtznBfw2sVh97XCZgobSPgRiQgoo
jVpE6S7t8m9qoaMrVK5x6YCFzgq6DRFuoCShfU9NEp0LGYdcoeqpw0hCf+iiGG+Wb3Lu9hPsI/GU
XtRa37WjtMj88tt64j1DB/mmTwpyWWukmk957KL8TS9htqQhWHehZjyEhpzDaxETRw4K1iYG72tn
wymOQsg0GIo5phW7NObWjsjTcycUCqKcdijIW5uCozFzvOh93Vi3wXwaiKt3R53vU2YMvklJH+Re
tPRXkD5dRSqg07lBr2snPg0UvQF0bzMJAuytO4OC51BO+AG6VhEPZsUzORO4MNE5PAGOYZwyGUtE
E07bqgjCb21hf4WoVe19KXrzLbH94ftSTAiLAgtR0Ff6xWRZ1FRZ84w8E27a4Kq2A25Ah67JVQOu
WNlIf2Q8gdxJIJK2fGKAK3aFlchuz5mXlq1K1diE3/poOI1Z8kZMUP+Qxlh/VIDHNLSwFcFpD9zG
DjNniNt82wXq6Jkpk1yNk1piBa+1Kn+x5B72oFZFkPQWX5TfJRsF9/ZKJPQqE8G415qw8lh6z0qb
4/AtQDdzhsYBVU56te/oFtJmzssrspfnnTX61VOHAXJtWWV+zPq8fi0Lo1v1EbZDv++YovPc6NC8
l5ct5BzPK2XXtK2ZIE87GWE4iHRGaZKFvVFEEfZB0Z1+7Lz/H8qQD4uV5Vr/x0oQTTEW/8rHJcgt
tWSbTn+VG83Pnpy//t2/6g3F+EOYmiXLhv4jRB0Qw1/1hqL8wZRRNWTEgeRoC673V73BPxHIi/mX
ZMXSCL/BsPNXvWH8oakmUDG8Ohh9kOBr/5t6Q/k131paMpf4j6Yt2JOfitM6HLQesIhJ237f6DmB
jIabqf59rihbqS4cURZkmF51AL1/ukv/UBX/ylP5+4LvgrQREvap2vDazLJG14D4mo7TqTVH+B/K
199fQ/m1iPr7Iu8cRnKgDCE8qslLupthFq7IW3fQDTcI2PHHVx+OVY+6odZmOviAA9mQhW988gmV
X6OL/r768lv9dE9TI1OmiDmeJ8ekZHMMhz2JaXtGEJxRXFxk5qp84OWg4khjdsyz3SefeykO/4Z+
/H3l5Tf66cqaLTGjqySovCyTVrHlYO7pNIKDAOiG3F/wQh3MxHBrQIs+HvJPLvvRQ/SuVk2gg1S6
VRXehF/5qjunV+0jEpr8oUCP8MlFfs2h+vujvTtFSUqoYp8ofA/BHAJ9pBL2sJ3qK6YSbleA2sJ3
/cnH+eDpeY9MiRCc2NUwjt5gWFvo8pjwkZH4ZDAiA0h1yk1/3rIMcxa50zU64Fm9/uTSH3yB6vLp
f/oCjVkaw1kZWk9AluzlS0vKr14HOyLHceZihWq4o+IATtoNDeWTW/tr0Ni/b626HGB/uqhljxIy
rLn1EpV+9mC7mkx/uRdbm1dGjP7Wn9Wln/qndfNPT+Q/rADvfIB/X+/dmoO9drKq1rK88qm8jb6j
SafNDOaE/ueJiSMd8v/wbr5ba4g5jS0t0SrPlkyaz3cZ0nBtsn88Poyz3EBzKiCBSqzdy58ucMqP
tfMf3kL13eqjD1RMg1+Dwd0YhCY/KE/5qQhPIYI6axNeck/dD0g8k9kBfPaVbjmIg3N+6pvdSODx
6quPYj0kY3oP1u+M1qF5iOG3femP0opoXYbJ2qn6UpyLmxTJtosab6vrJ2nNwWRT88fXcey1J6tU
HtMKXs8j4snVV2tVqQhuXavZtdq+EQ55y6voub3pbxrrpKwVpzgyWTS3jRevp53uSQe8EONmdIWj
+ZtpW+8LtFAb4U5evoPa6Tdfw1N9bnZRtm939dm+YeKMHi5fjXfZjbTprqoLyt48uhb+a/yoHYMt
3kGEOYdix9gVfxGS+G/pNT4suXb7VyFYMM7SnpHPuK23+daMD92u+Q9XRvXdmqwMmR2kiH49Kj+m
cwvAD6ZK69Og6uOLuRw8fY3UVnVl8ddgID57Bpdn7Z8eBvXXl0vSaNUlWAU8IO2rkiBXFJGAeMBt
qy8h1NZiaWjVL5FCd41lpW/LSxap2wmZe/vpG25+tK68X6ERVDWz2vtoesg0KBiq25TZqLigCzZA
4/FnIkxJH9NBPvgZeQmFHuznUHckqngmE4zxSgXIYc54m2btiLcxpLDG7boap0GiEO5tlErVDaOA
OgCRR2Xc7wmCiDYU6Wskki57YudWKponiYH7IDEHVDkxZMwfYBTAL296RmOMw9Pg0Zzot8rTfRwo
3hjh2aDzwpi5m54B8V01I/k3C5c7DcRlVPQTkiMXgHO10UiZIyXenbD4m2Z2DnvGx3Hmcu6+Jch7
FygNwbRKRi5JUm2INMPeEOlnQr8Bi8PlK18D60VpP2kAflSGqO/2rFhodiqq0vf8aBdXT7YdvFqS
7I5RdzFL7uCMdKW8QapgkeVY842zDn+yiX2wpivvsF9dGMi9nuADVvzqNdQUN7c0N9IoAXyY4IF5
QKK+amvtszX9gz1TebdxidoaI+wLvlchiGCnXBCKPOTLrgko+CbsoSFGN2E1sbwHEHHNTz7nRwWs
8m7zmulgZWOAl470iUuedKscGVeKYiwEcmLH5UHMh14nRebmk03lo0/6bvcSWtY3ml7HezKFbHuf
NvU9bOvd8qXG6GpBOvZ1etEVdmpDPczB3vZ+f+UPKiDl3W42EXueNKUR73vLPpAbACCoPzQ2sd7G
dCj5+6UM+v2lPryr77awQh5SC7GV6hWTfAl9eW/pdwt8qQuae7iiVEbEPLUzrY30s9JnWRD/YaH8
8RL9VIWMDIFzDWe+1/vtQWJe4g83FhjILESEqyiHiNXQn8yrHx0AfpVkMj9bpFXro4u/W6UFXh8t
jSj5xh6VnL3zAZVZbA5x0WYrZbSRwxS0F7HH0q1pj3mYHDI8KhlZJVV9hth6mNPBSyv/udQKPIn0
CJMtYlBUvLEjtTDrNlazSbR91WyK4jDNLEU4IDYS356ykVqfhHlkTOoOxx5K0tmxpIV1MLLK7kK+
WZ/EIobHDPaWjdsJZwgwN9p8GMpXkV5KisRw2/dbnGHMgYCKjeZurnfmuJEJbKb1upJofFLQYaWd
/MOUPGnqeciQOD3p4qZT7+zxsRRvrXjI8lul3yYaKta3Hv9o4/X4ugmqUbZ4k+Rsq4zLL92Em5pA
534n9bsw8ALd00NIORtaZMw7V6VPc08q1WNvTRxE+pgpfy7tYk27SuruDjAoASUxH2uGk5Qc7LLy
oJ7v0Equ6ahg4eo3qKG9HhZ/X53HKfHmWLtFZbrtJk+W57OwHjXjvi/oaU3TLoU8vACQ2lIc4lTf
hKhwQ2vEVQuWyJpubUzPq0az3qRcuWHmfS/as1IA9EuNO2DrJya+X6F6HsxovFEwi9IF8vBxrMO0
doMMNR9Ua8WW1oSSfx0ka2NT5WRN7ZZx/mWWbZxXUXgdWTRo54k1R9xnJJDPVQ4yiZtB/ikQFEs+
ymFyF1emh/BeT78Tg7ASDSrKigbkWxTsiG9PbTftpwzT2nAKO6QB5P/JhT6v03xggmvsKoTiLUqG
kVhaqP37QVO9AE0I8buXiQQtiwZTXw4AqpZoOawJ6cEqrWslrHd5y5SxIwu+IqAldOaA7QZNVd8U
t+mYX8U9KkIsiqYie6SNYqdB31Itt+aKM+VdmzxqCUP1GQAmzCvGBMtYIhu+lqhjglze2HPpmaLz
0rI5YbpYTzEwAmGCVI+s70IdSao8YcQF3cBLUySwdk3gNv20U+VoPwTiBvHXic7f7RCYrxajYBzs
ZOKpuzBNN5OuH0HYG9OlSkgwqfTrXh6OKiqoHDX0IHdbnX6Flik7yS88HZW0b1o7I7wA9yWiQD9Y
JAzGXUJW6rNU+ry/43UYiGBFue3HWAhEEn2BDkSWCR0Bkmk0+YmVdZWYppNHF8WIPtsnP1po3hVi
CloP+n9d51WTNzfjzqp6KFHw6kKLXAqOm29Z7DutT0llzHso+79f0MVH9cC7UsQEfinMBlGVpeFw
CvxT0PKCZ/2miOUz3jCeZzrFTbvqyjNSvFWR3YIVdgMKPtm4xXBB4jv5q0HllqnhyCXZR23nmjkD
ALQxxRJBQQWpjAiDZje1YidhvC/yuyZ/lmWqnW/RoMLE1pkWCfbIhPdS2pID4PSUaODQ1h1SosG+
DnroVDeJSf4A4UvmXTbMzu9vwTuS77+PnfK7kmgO+xn4IxZijbn6ou9M96l6l8vP7DCwrVF0jB2I
K4nAGByu06XBTWxTs8r0kWW4QKMn5844xKvcwM7QRi5gjCOVG4QaY32N5+OTzdf+oEUmv6+lFBGi
pELsl02aF7IJmxLeoGDYwuBrxY1sn2voJ/hVYBFc1zCqGH95Sd4eVb/dZIPp1FHO93iJ1BPI6IGH
TD2kMn6Tktsc1khnnK4jlTN90loet1eGiASj+tuGoJ4EWs6Ijaqx0UOg2Tb8nHSEAhNHSHgO/FQg
1bm0boh5ZBQJsHTxcd1leATs2cm0Bv7V1zR7W44A5DM5URuuG5TMCaZjZcI9J0h+qGUgKYwk2i/S
8KIEA5KgY6lDl5Km61abiLKSAZBcJ62Xol+NrwT8SAM5u9LwFEqjA9b6WDyOJXon1dpYQPiiuHKq
gXCsuNnk/Pga08zop0DKDcdun/MWwZp5J9i9cYCaLLrdXH/yWOlLofkPdcsCGf65eyKZeaBhMOTc
TNimsi3yWd6mqnGZyOokJIYJpKejUYofAjItqvG5Cq/1rHcWRtxkdOu5s5y0be5EF2ysFMOV2yQR
eN4fhyzI79OtXoGXhlsY1ODysPJ0yTJz6pj7+Fu021d2wpCIXDaWvlVmqF6m+6Ake5f5pkuUkLME
FgykreXkDVf9vCMdzoHdA5wt2ye2uUvUyo0z9lUdOkVVrOOIQOU8ACuP+Ydy5Pevn/lB3Sy/r5v9
WsEt7dfYDZ/9BhdFZZzYvA9yP69E0O6YXp2ryL5WO/GtlKK7Tt6GJlo3vrgkSM9aTXSMUV0rtSd4
zONJupqNgglpct+E4lHNGs8I2nVHVAt8CwdemqPnyyG6DziTPBtNfRyC8WBJBfwYsZLTL2ixUbEg
DgkQSk3S1ooJUONpnHLpSsIXXw6GF5B0HOKfr7puh55UwAKFcL7qxwKT8XgqsfpMUYkO099mC/KJ
/61kg6GosZXhFMQP1RCvjeXEXNz6cQmnYeE4rlCRwVdJtjho3BHxn8/87Pe3Wflo8Xh3SgCiwdCA
YdOelCXXsmvq9OaaSFealv1haq9GiT9OrS2pOW7VgDLxsSRB+0uV9lJNNqFtn7UVtQ9aH/K7Q8Q8
9T7DaXTBVgx4D27tQZ6umqlQaGcy70vm7pVksWNqDneU354237ZekAATKhTWX2a8VXuNMBTMwqwK
GWXm45Tez5ARETyzzmWvWTd7tPX3qr1ayPmebrU3c1HEew21qGrvBt3D+vTJjf3o+V3+/KfziVnC
XGuH1AAEIuiNhU8aHa3ScFsFFr/bx8Yhb4MHZpCHYjwYmuTOLZKw//DiSznx08WTuYJ4i8PQI7ga
i4QKCNo6FKX9JRPdIaxUlLP9gQAP2EDtxY7TQ83XKiHH/eT6H3T45XdlS5qjPVFrkJ9AuK4QhR40
8mKZa178mB4/XrkfvatBJ68hfvj9NT+oWOR3FUudkIhJSIFOyr1NuLjmWtZlOdcvnZOU0mQI5RXS
lt9f7INWDWCIX28w2vTWWuQ4XmxU9wZrs05IVql/UwHM6dZdFpVuoZsu9tuLpE8HNMsHnXPQ76/+
zyd7JOG/XryvcgWxh6p7xkBLjtDXmbxpA+QlHxMowxbv22f15/Lu/b+7lWq/260QiE/h3HJOrKYr
ZdDc2MruZT7jcmcRb27rt6ZCsa7gRBGNhtGULEpBaRr/N3nnkWU3lmXZqeQE4AUtuh/qa/umRQfL
jDRCa41WTaOmVyOpDdIFaeEMlmd1MletiAZJN/sSeO++e8/ZR/nVpfT3rUhwgj++2QIiYqcoi7lL
2S1zWXWIKbKllF45nyckVafrJHKwTBvMppfysv79Z/yTqYNsfVgYs2yQmlGdzd0asJ4aT+u9WwcP
rfw1/ukg8dHrheBMVXqpy19+3j/7aj+sgVZMhvAar76bEK/b9AHb4mEd/kOWl8FpGBtdQnVByQnN
qQ/3hakCZnkiDuyFXNZLSD9aadBaIdX99x/D399ViMx+/PSz1T+oAZrd4XV6hXTgtoQ9x6Lmp8FM
0S8ekPMcpED71fX29wsHGUg/Pl+t5EyRh8rajXLyZjJ6zJGzQyNY1ytTiVwCOuFZPcYchv/9G/zp
9/xhqWq1MNQEkyscr6cfq6Ijk7SijE8BlspIbi/jTLO4eqoNnwia/9RaJVsf1qo86nF2gv+nYh8O
4QJZgmlZzx28LotmYRxEhpUY2/6Tn6r5YbXqNci4DXDGXUjrb10wSu7TaVHYveeD3IibQAWFDtpK
04Jvz/mPZB53Zc7/PwpIvxdv/FyQ+l9Q40GgCzJPPsOfqzx+F5reRjGW39cCoemff/zXfJA/H+8v
pSkeMZShsqEi71gr3z+UpmhQTY373zAkAoe+TwhRfiNxBvGnJEnavyhNqXlEwN+qrir8tvFPlB8f
e55rQoiqqjyejAiWM5nyYUsgGhgeRBEv9yQ1PaqzvEd3fp00Eue4LIcTrhwkc42OUw4QoQ0X+M87
eqnbwCwfekU7SaueLGnp9QmneIlugmUAWoEzvRiBlMcPabnA4gD27elBguk3mRBdrirKMqTpN9/O
TXptjcUDM+2dUc8vJtQSANJ3M+I3zjMAS6wFt6q1QqjL8h1fLsOdpMKN0ll3SiLdAg9zY3geK2WD
82kjIa7Uv7Cew29RjhMBoKZk3JWGcIca+CrIGRFgnarxY/amsIXz+pxzCC5KjgMAtaCpyACRcMC+
N0QY4O9CaNWNTIrUAra4FhNEJzKbHaFT2kM5v5QFTaRoSp8FitlNk+RguGbY6tJ0C2UX9LekDTY8
HWccOH+GSvlgjgAFq968WnfYdrVTpHJ3I7Q0SKXWG3PjoZWm0I6I1XBp0XmqGmzJmaOF2bQKxo7x
NkzpjwNa21tz8EUemQRLfCrCkAUby+KznWgi0hPsaxtNGSdkjdfcUDinactBuRMGnwTBawJXyC7G
BEFE7QO/S6fbNLazDkllJkEtM5GNaR3/bKrGGSUr+YPx6qJK6trOzfo9yXjpsDsyeyClfmOokYTM
DC8AyaUtbbT6IQmXx1EJ3FkUrmgKHrKEM2qx1DfCKH7SSqR15qTWG0mWSK5smxsJ37xoQURg2jDO
7/R0L3EYP+NLIqywLd5D8ttoDHloROdNYObvS96EjmgC/uRIRRBbluDsz8AiVS12cmAcj1aiEJs2
vWh9eClj45wZgoWrQvjSR62flcttCKAWR0hbIRsUYlebra0KQHdTAcykCkQBndQ3hBFspUF8HLL6
IZU4aRjlQyZ218HS48MobqQSl8xY5g/BMt/KVhY6grDcxiuABVSLs8RdZmdzgmEY766tRzRbB5gk
g9nABQqCrUhbU4vUo4UzcRO0oNzqpHlPJb7hRj4IEcgEK3BpptsGGX7oMfZ93bxDMtmmpuSaSX6S
4vUrCEzoBdhyzaFxjRa8ijlowFOA8RkrWkk6kg1OiHMfQNuyiISIk2cc0z4vbzNp8xdZav1BFrYY
T7diBYKHDLigEl9GBOcmXZp+zK6RgQPiH3HoCL11V4/qJ6uSaJ9ru6rLv760kYK5EIUvaURsZGbs
KoEPRx2lo2pFb7Oo3cHsPMxDHjrLqO4zMd1iHbpp0+lWrIWtluTb2eSqgIL8Rpj6DVy9l3I0vwyc
y8cairgMl2ZeXpJS36VEKI5F/j5BChg1Tn3fLfKXb/Xw97DqDxKu39dGKNXwz9ghjI/TRbR3sYY9
Z7kvVp1oUFdPiYRu3SwSJ6/CT+NE68XQvSUojmHXPiU5KKhR937xKn48cn57FWRBaRbmAxrZxoci
KkeNVNdNI/Iq8spV8CltgAdvaxyloZwdobrcJlX+khNrUM3BvmzQYIcxZPf823DuH23+P1Vv/rfd
/w3RREXJrvzz/f/0mr3Or7hLmjj73//zf7Xp+je/mV8/v1ILbF/fyvz1D8tJ+70G9M/H/qsWYFPX
ZPbtr3lyVKd/1ALab6auYm9g+I0dxOB88ofrZLWWiJoMY/Jbwhjf/1+uE0UXeUTD5ERjWqb6T2qB
Hw8FX9nulCFUQ4AnLDwnH8rY2UqbTC7E5l4P0BSRzZmrukOGilOKvcNJzkvzyk/K+Vf6iA+n7m9P
bFmSzn2mWor5L7I3S5LrrlO6e6Iq3MYgFgaYR2ylrrAmzIjkLgojXot5GU5IDcE7EhoL82TEcYqi
nNrAXy1crdru1UnH4pW/JMvsRnTmCnm4SRrRzZLeCfEWjnV1Gcs3Kdd8ktFsPdSu8yy9K6u3iAGt
XudHtVzcNtfvMGyfLJ0lhVRk+M8l0nKaPcvkK4n+DG8bWI5q3YkdqCbINw3j6uQtUitfbLOztaxM
pfhVgZOyGxrzLsxpRjfVM+2he1WljQPtK4vjzxEbTRphvW2mm0HvmWdxVoJobp7HzCA6dL5ZH7Lt
mt2AfQNwwbhLG/NqtKCoFXIQeWTJ0fglILfjw0pBv3LomHphn3Cw7siZc2mcHwsx+ASIELDEWGwL
IfkcRX3iIcFXfWOsnqwgcCtleZlm6oE2EiKmxiDrlsGV8Yl/Dd1VsQ4ZSiOQx40XpaaFCTsLyRRm
GUb2eG8ZCmbtvuJMXaj5EWs2wFWw6/Hswg7+1dn1x4bi18uFMD+E1BqVBzSKD4fYuq3zfoJHd4+p
xxEnjQiA1rPqGZ2RRupzn2wUfbyCv3M36OEhsjJXBd0Go+Ecs/Eik7+tOsOr52kFeLRPYTY9ZGTP
dWXlR4K2ZYwCWjlwoec4WqxuMZVcY6Xx48DazZxoN3mJXk+vL2UwPeQt1V/E157oR2QhTxIB9gqZ
2T3N5hrnuzAiyF+/nYWrmN4khuQ1RU/qb0RtvcDhecehCZ88Guws4xweobmMshcwh5s00451y4Y9
CPnLuAbe9fgbV+dDP1fPmdbswTUTcqttob5dW3p+yWXjCDTiKlSmq6qub7H6ks0qkBWr3kcxrW9L
vh+a0JOoR+YgvxjcJlOknlO58Qx1Og3hJ2Tijp7nl7DitUIUyUgeqSWuEKnzlCzfmUW/5wI9Rkuw
/25J/bvdVvy40bGGyJJC0gS2VlXBT/djt2BImyYvRr29b0TrrtKtu4RQTLrVBGsT7STidhol/CWT
5lZdQpouc7imvAkGv1RJ89amK+hrflMnx5hgJLEMPdhH5LzIp0rLQBpUF8Abd+rcO3FmHKsF1QEY
ajFjtiRI06Gp6522Zpzh7cqngmj0we6M0W2r7jFgJWyD3Ibr4hfcb4kxH+IUKy6IqSAj0H5KHAgn
bwExVeOgM2CIEpq040NjJk7VK7wilBhxDpoCZmvXeZTYPqRuT6bSJ/0MLs1AZU4G3rR+9KTMDMV2
1vpTZQ32VOncw6lrsAqVXYFOrT2FynCVK4wYmKTlxsSpf+GwAE1TGk+5Jfukti02OEO7btAa9gld
FrAa9QNu9qtgrLZl+tkyDaxvnBsmYyOanxqZtyDj02qafd9WW8bAl2Q1sHGc2lUKK38gXP79N/5B
IvvtTpYQ70lsN5RXayDJ931taqdch5LQ3vNZE/rNkhJqfjhrdqsW25oepTVqxA2H11iMkLlYrpBU
fgeXSpj4GLk4kB88Y91yLTWuQKeX2wpHIkW216jqNtBVYt3Ss5mDjC77x9ZEe6so93UQf1rvEpn7
lkOj1wBWDGZrByP63ACv+/dvkkLiu1brt/eocMLH+4FPQ2eL/uE9qplcG3q6dPdRYoBX4DlHuSfo
diS4Okh+sTZ+VYH91dj9/dlUDXCpoTGRUD7eQqCOyBFgK1XLbo/HzDM2hqNwHjfCQ1dD8zbA9Aza
EfaGPcGLFHvcYdIQRBweim/l4k8V3qtZ94e3TmthfcOmhL9FpL3xoU+laMx9lXEY70cOQktS7wSS
hbN1U60LHXGQjvmTKiNT/cZQt0NVbccOtrKmeTn3E6AJRy/1c9Ip5464JdbrfdQbxxKj2EQ2dFKE
h5oVVR6KXWn1kJbKiyZbl1hrHtUlPGAMQ70h3+fCcKN3vM1i7h/zPjkrhF01mXJsAH6HSfg5z2t/
YB5mzv0J9pCjpPF7y64t69NVm/AklEC5WdziYCQ4MSQEYTZqAraD+UHiZ+DKVc8hMaREKUNfzVjn
ZeGuFfXjpESHCsr5L77k9Yr5/jumTSOrpoJDWVy7Q19nf99NgyopwPwb8bHqgrKlqe0rWfDtq/v/
vdJnsMPH9t39u2Y3/W5GP7/mZDLdxXnZCMf3tnv/oY7/4zd/r+Nl4zeSezmLmZppmvp6JPu9jpfV
30QVFdRXK5eI8//POl4w8WyxzFkrDEDURGMN6/29kBfIbOJnFREbAWwb5R9W8jzeD9eITvDTeu/B
HcCPzovUP7TBgWJUmkoG60EUVSIOQ3m2vBkSiDMJmJ2Tii5RXIGtrBIzdQMsy7sFRuQjwToKu0Lf
Wl5RmiKpekH0GfZCe2elcvBlEOYUjZgeQTCrigz4WwRs1KYaji5d0gT7mNiLmmaTTDqkVSwnoq97
MBxWG11Kw0B8UBj6Jz0JiKsRiEvJVTV1OXtn4HAae+yifpOpanOtKRnkoSn+1Iw97letJ6yvsJTy
VRt5FUEJ4cEeKwtPbK2UOe4UPeRfGDgHjYtqBiTrvOhEpMjm+9fX0gYG5MeGkBnTRdta2eCol+tZ
408TEO/r0qiFuxoQ247qLOVRzV5R3SDs0TOSoVIitouXk9GRibAYxkRaUjMQc9hLvLlywNCZI5h/
Uirc4yK7CFM7AWiZQKW6rP2uUzIkrWCrSTrDX61tYSEbalMgsL1Z0kY/woTM77qc1PpYK4NnaZIm
AvJIg4Q6pi+FdpGDajmZKlGGViIxD1dDNdnkWtG7WNpwjQIEozsUAw6symmfxD0iu6Eo6kdJLgNE
/HJw101GjguOSed2ZpJL123gEBCIdXqjDWOqbLAJqw+gAaPLmMoZPpxG6Su6elCzKnC8L0klGtuW
8KBLNA3tnSQFwuMQpKi5l9bapUNYuIFlKqQA5Tjm20kmx0EnmlVfXjQmqp/jOdEIyImV9mrSUZTK
qvUsYjU6T2O0UOGp45VR4GXX+oXUntrML6pIQrGZrjNgcZSfQaCnl2nqg+exT5Ue7i8+/ZBzh8Ox
mVy64KsMcPDwLUTnKU7ME+ku5RMhEuJTHUXzPRQ8/SJCd8ZnwI+oqZo+DAtdyD4QBWIv1tYYfVIX
2qpAMZXLSJ1M01ezudnVyTLYs6CnrjU1wz37z1WcQPWfKdTcuJyInllDBbMo6DAXgvnZti33QwGn
EdlPKna2FOTVM9GjHGhxopy0SgovedqHLwtiX39sCHSUO+5NNDconpcmPVHVpycF1/11JlFtz3FJ
yujSxb4aIXrqNIXKnKCBQ0hWrt/mGHkyK0KslhTAyDMebxiN4hYkdeXNco+QuzeaSyRrAlBL8ljX
vFRrNSIT7D2fFHnOv6xBjme9m6NTQEXzOQCG5+vpNNgtbLVtnMbpaYWPh5tZUR+yOTbizSLomTdm
XZjYYdYMVGFh09dOLjYl0uAWUQ9JU7z5AddGOqI7g3cXKhCoUuRgphyc2rA14BuobPgSuteY7uhe
mEDGd2af3kJxLw+yps1rK35K78RILp9gUUe3UR/J110+todGR0Q8k6qyx21Z3ZdNkKC4DcaOrIyl
34HGE1a4envS4rhf4dPSkcwLppBtoy4EAsv1pV+y/lgZS3FTpwMjWeI/tyHrzC4nj9abKiTdmljr
rxpEpb0ehcG9MpMTF2pqCkA2H7ff7Tl/cxT66hH7a4v/unyzVVmSCA9ctcyPhTFxo61UkIp+UKUw
eyBqCAs7jQgdQENPRmsnBQcASbo96Aq4hEIanip0Bb4xd/2TlsSk1And4AdMeR+xZ56rEaZuI+jy
bZ4YyZPYJulBoX72kqJadpNWI4c0Ks43Vl5av5hSqvo6QfrrzZg6DSUqUjqXtLxUCsGPFbCsUmQq
VXXoGUw8moXKqhljjf8yLUv/Eq2fYdPWE3T0r5/u+jmDhObuWz/7aP0WKujg2xhtJ5G6QnEjZ9Af
1AkxRjol4mViWzoNChAJgOOSiPVfi0mmXL92eUaiJQAv2KvE12Sbar1AlvVSadeLpl8vn3i9kKL1
ksJkWj7V62VG/44rjs5KeejXyzCcuSBZwPp9K3XjCYl+QjIuF24VR8JpFgMKv47pftwZFxrGSQUP
IVU/W7XMwixXLIgos2DsSxAKdVi5dT6f9KUT3YB0dAeB5UjIDhQ/HHzhToOBwB0dJvGuFw0CWohf
PhSs+4x7nELPDpH4ksaHZHmFb60R+YWyrE5uEuWpQVfVVV9gEArTS8huqneKDfXEzk95dFM0r8V0
XyuFO+U7ubxKpjfLrDYK6jomKBXAsvlJwgvdE71H6E78aA2c/jimsKmCyq+ORbImBE2vNNmaEIob
OcqdcaePjdvFV6hDcQCxd/YDqEo3Dmwyhndp7q2MZfkAK/ImfKuIFua4jQFhJD3MG5ZnIXsEIKiK
lxRwNAz9OPcC65Mpb+c3g0tmjK96yzPnEyw/9PT5JlshgHXskRbpZIrlMh8xo8eO+PEhCe02G20N
QYlZrKlGIswVtaJAF+X7ohjO+TBtklHbD7VyYO1yV313WKQ25DtcFzcaaP0ImAcaOAwDjWGpuIqE
DqZWKgtON47itjKjDutBULlFz2eimNJRWKl2CQRFn+JEohwoONlp8riRSQWeF/WcNwvRNBZK4nnG
w1JMT5Y2HPtscVpqrS4MiYjlQjdj9WThBkmg+mvx2mp71hUOFLGsfFnG8Uks5E/ZLDpUPZ/lxYpB
TNzlU+X2TXFf0+qc6vYwMvvPu3I/Vr1mYsN4kvrtVJTnTG1Y7WLxShFRvbPc3ELo3hpysZ3y2yX0
YEGq6tvSY8ucx72gIBLWE1vCl9vji8SpZtHgBA5/1JaxwKMpRxgZ5blxlzzWWMtpYGk1hhMzjxEf
JIrbETRwJv3v0vQdk7r5LJaTT5rAMVks8jhmdyyYG/bkwI9S1tu49UApFsZt1uN9wTCa7yfjtSVV
Ulbt2XxTjDtcojLtZ1M5lqM3JJ9K4rgEZrYG8fQEuLlFAhdxQ+A2B1liODRoMHl4VcAqZmqWGg02
bbRVEtoPPxMel4rCrJ6dri9AeVxXpcdVJlbxTm6emXQHBFsX6iPUQE8I1uixcys+hxDEyXTLrfxg
BLeagtWVVmMqO3m7j5H0dMbawaiHAVxCs6mRLFYI3UM0ZSGE7+dovhClJz9GsmmHSPmykHiheBeK
1B+rNLrnLuFOSWh8dI+L5U66giS623TSlQnSta9122g+GyHe8JNyP0sXeCOb5rUhIFpLPmP4X97p
hpGmakNfs4vh2MqOLF8yeTlV9Zk7UGu7bWm9WOlBjq8GgoOV8bYh4IpycysnN2aeHhUxc3pC8xIF
YyyywjXmHMg/RDV30RwKERWZvkZkgxI3njJi5HNJgtgphMIMBhQnmRwNyWuoPpe6dQ3lscrOqpb7
Yv+lW0r+Iwbm8iWke78wuC0J3BxxggC34PW2rtldG/SzBy6TEMd2vOaG1nuTQAstQymUvUXhndZc
LGgGifTUNBBVlHAj5F+qbLGjjLo32ZH74HZD7yxL+qA0C/lgblxNjpRF16SKuTEy+M8hQQohvKmV
FSVtC+tMjF2Z3RXYLfJq24RruSJtIrN6FGmhIhjoYlq2lOS4nUadrEPjaEzP0Bw28HJ2s2hu6X+Q
BrUd43Gjjl/UVMJj7FXiritqV45e6wRok0vc4i8aLB895l+3Vs55qiGbpkEINBSQH5pLiAeqUJHK
7DCVARdS0owQI02TCym2aqbqBA/PFaOCrrhq1DnH32+Iwwt+XIt6ZuLkoeSnjlDWPYYGiosyyIwV
0cOHB0/R8oWvRQFMmgKaOpWCIXcEuLV6chDzmfuO2B4G+1J51RF2sO2KVt1Ho0jGJWkBVFcJvvEB
Fm5pEa5VwaJx0jC5Zo1+qPKYa2StiiPU7mPnxQamxp7RTzTvZ/Gmyg5xG+/MOOAIAndZSd+N8q2s
3FJx04HYqHRxwJ4aTs8msUdssXryRO6rYBsAw9lABd8q+ewNcrTNqohh+EL8iw65eyP3y3gW0yb3
lurOsOZNSL9cPAl5f9KRdaNAUZ6S5loYCdiLmo0KuJaBtSOBn89vwjk/cLh9l2k5Kg+ZHDK6p8es
Vb2bckq00B1Hdz3DovqQjsYZzayrFEDa28HpuwYbgyJshWzZ6RbDm6G47/h2DJBKbjfvzYAxQ/t5
idmOhQupoXnU7UotuC6Me048ZNJIrrxgwhx01ObNNhdJfqq7w2IatxLKkGwhgD5qN3pyVxKrOSzB
S1RWBwVTW/1FXx6MubVTC9gYDFOYruIv+pwfhuVci+ho6GookmGhcvqX8eEiak3WaPVwSIyR0mEh
zajKaDT2L9RCyymFLusvxRS7YxtW7PgMGuSyEb2wogD8Wj//o/bV/4tK7YdZtv9err2h9qPgbX01
/8VwRTrdpp9PsZ2SML74E/q1m/eqf8viT9+3uNbf/dbdEvS1U6VBIrJEnb61vDaqvrW3BEP+TUSV
xuiNJpam8AN/9rck6ze6a5y1SRjnjjDXbv/v7S3JAH4kc6Knr2Wo6HmkfzKnlo0fO6Aa7SwWvPWA
JEumzJ7wobtVCZmMbDgbXXZoApWSvhFnDzrvtDDWzJI7OTUoCUyVSGd/Cdpk8FqjA17dtwRDtpJY
yo4ipGEJ8yib+UFLHPxeAvpqcxiIX5dehme9ZKXyucqDKndgmS7YWiu1vy8SXZdtY4T5C8AgFEhR
Yjktduo0l0TiGI15HxesyMS9EEJsD4y1CaRC2JuCp0tQWxXGLBAKq7dmeiqyvGUTH0YLw1tvBAkl
rjqHflsmBlEdc6owmuu0B0lPaOFLPfXVRsonIbIJljWAkZfG8G716IgrEi2muwYeW44myFQmp0I+
OJzrKO9DJyCDh7aTFYlvkWUFn5Miyii6o44x8SCP3S0xMJl+KqSW8XMqlv2JEbPFoA8mOYjvqjU7
EO9Tnnt9saCYbsd1rJmHLYHXUtgxPexIFMnPBN13I4C0PuSgOTJLJUOu9yU6ZtZGKfrmMpClMzoj
oQSv0lQQKWjo/LbdgFlsXU6RWD9WOr5s06gqCB6Zuj56ibpCvBICXaxI7TGhLOYqSTCAZOkZ+W08
No9trg3ttLGKTiKBNDZra1tXVXonA1FX7SG28qMSR1T/KNjIrTUG8XUkE+jKSDXjjX6G2m4CbWYD
YUw0Tms4l0pCfD8nV5lqdQ9VbaWmrVSmSALCpFCjRIGgvC0GVLVNOyXLfWiRaAr+Fib8RtKbPvbq
OqJ8hdeNPBKy7VpIVXK1eKFSa8Z1YhDcB8t4GTR/EUpkTQBQcHqP6RgMNsmRa6gpEIEb0JkGbGhZ
CxhiDrib1Kox3s2sWtbKypBvukERzWOiEry+ZdAopw60W7yT1hSkOWesKQu9DFJ/fihNMhp2hdA0
tT3Iszw6AvdG57TUi0RBdMgWMfTVXWxLQ22pZF/OkeD0uZalTpUyY/CF2lRPqp4nJM0BFOF7E0yN
eF9JlHMvjeeSMqxs+5tWinBw0nQdP0n5SLtUZ8lRNyGpAMOx6Kz6OZG7uXYiwicnHHpRxS4o05QD
WDcsu56sb7KA9VE0nEZXBoLgpQJRZj8VteWYTYqZalwYWZGkGVo2/Vmp2swZRdIz0T+B6Ur6jHhU
m1LhsWsbghpbbRIeGkJ4Rs6XhoYEcxTZosacMLpULjAnhjnpO1JO/1iKDSQd5lR/ssqaVpeaiCKa
0YR8du6B4c0o0uEiTBNpGLDvCU2iEMy/NHkJ63JOUR1sQt2Sbscuf58Ddj9/0pe1kRunFJWDZRKw
jSvAYRFtckb+k4Y9kkbZpw6ueGeP2WIeq5C+3KZM4KNtjCie7qI+1c4q8cTjZi4o7BzV4JRo5GD4
8a8xjXLbsgp3OTSKyJG6Tl6z7CZyqsoqFWjGJUJVIoRvLMUTpA7GYs5CTemsNgTxkdrVhCw/C8ey
csqMUyMOEnBWQ2uxT04W09FiAI6wWfR8RAUcaqJT56L4CVBc/1o0qr642ojMAqEo3fvNrHOQ9KfY
SO7VJCGlSy406VbjIqzO+hgRpCKii3kUKYbaTdiBwsWwOU+iTfgoWv0VphpsRjVKgPGoI0epmK8A
LTut7rcwiNST2KUaLv1ehr7ZDKmV2+GkrxS5ksguTx0sufRo4KfJrzpZP/Sx1l0HzAxoX8Y7srkO
WH8stnUl7BZaSaMbLJUEoImcBanJl2+1y0+nph+gG9+ehn6ZoekGWj9GfT8+jdxgHWynZnQn+MWc
nhsad9ituRnW4JFTlIgA5uUkeBnTSDtIS2H2jtotlfddbfA3Pcj13fzVtVtfBnMqRBiohNjrTf2D
GixqwXPWulKvSh5pb/bJ8KxVSUuvoVApLP4sQ/7mqX4Unq1PZdLo1BkQk7ZjadqHpyqKwJLaLCZD
o+xjPOHqpLUklI98y1ZX0WNp6syC8UbOF5F4Iv+jIV3GovvPq8b/O3nj1fDedH3z/h+AtNv/YNP7
/NpxlPpvUCFaBpvCasr98/v5lxHoLUnZr2n/B9Lyfzjxazn3HQLH6/WNlt8XjX8+3B9zUQjZaHgY
Tf/paPhjLqr89lWPoKsymdVfpR6/6xtl7TfucdGwRC56k5uMV/d73ch/gofFWURmIqqbkv6P9I2I
CX+4pukPU32aqHZXjcZ3E3O6VqoRD4lySnbxod63Zyy+W2VTgfDYmCd5v/5VPZtn3TUw6XqkdW7n
vXQL4Fa6Cq7j8+AFbnHCgLoN3Mkju+eKDvtethun3SfH9DXbre0Ua0OxVO2w/hwSN3QmT7dJJrVT
R3Z0V9+TaOMOW9Xu+fPkyH7lpDfBXobfNh0ie7brbX1oXdUG2HaAX7QTtnRUHNyy22YHzdsTfXVf
+6mfOLMreOVW31e34V5xJCc9t348bfqT5FS7yqs8BBTn8DyQm+QpTrcl+ee0us9JXz6mJ6K2zvLe
uNL9+jyfIkffqc6yz87xbthWXr5FF+/hPNj2e3NfXgcX4ZzdpnvrXJ7ybb3C3lwqBN4nlnRXOGm+
YcMVAxhibPJTdEXEW4DDmcbYfXChQNtMbxDidlAf3ISHVbx2875zWyfw7og5siVfd2JXdoMvus3n
6lVb/evLUF1pyyM4tU8hvlU35a71XPESHAm99Usf5Zzd8s56v3Aij8SC3eIqfnPoHclvtvpzc8Cp
7Sm27ij79Gi4o2f46U7yx0uxHfit8Sa/jrzFt677eNPu4PJdj45hp36+Z0SV+lg27MKfncEm3WOT
7KN9sjc95Yu0Ty+AnD9ZL/TSeB2t02z6Ozu0R4fGoz242r49jp5+Ve5UL9gMbupXW9HLnWjbHwlg
uZqPs1M7oic69Lw2taNfJTfiMf+8PNBuoyMVMgWUNzXV4ll0Glc7K2fr1O7S2+qeALLd9EX0Olvb
GU7Og8SX6DD48jbxNbB9nSu5qZec1JPmZH4AO4L8PnUT3xoXY9fwbIz8fYLQvSW9FPvYwWDqx474
qG6rPfL5R+xrDvQFXqzpdp9i/jw74la9yQ/Krt/S2pgl2zyrN9KFK9EP3NjL3Jr7ROTfPveH7F66
xPTsiRPZJNdgbnyGMPpe9QUvvkpvk1NylPfZUT+VB/MmORncAc0x2UX7Yq8e2sN3K9bf7Cgg+X9y
q3/YpMeSiFC9rKXTbI8u1IrJ65zKARC07Tcck3gNjfPlC54Hz+CuzHbVbnFUF2CN3TnCHTb0Tevm
rwzBbY5wG9r+Hvmdtminm4fYib1+M9pMtl0LGPRWcpodd5iXbiVggpvkU+waLleRHTm1LTmKZ3iM
f/i+Fa7y7qCG+9xPbegiNsl3NhAdf9qW1+zhW/SyTuiHfuzH73m9yYw9qRnt+/KW3w/b7gAq4J7M
mWkb+/NVtUUHZ6NSGA43gm3YwgMxN/xbtw2eI0/fZQd1l9qBU96bz+FJ3kkcy44m19JJv+KC3IU7
+W650W7wcnnD3jjlxjbcDfvwmB2Wc+C1nnql+Up5MfnpYBPayUY6TT4RNlze03o/eINNWjf//gW5
hv36nG0+wYR0wchv6A47rSvuO0fZfP6S8Pujwz3JzwY2bD973uQOj+S2O20/HpPt4CcsrOaZRERY
k5o3ABDaSM7oMhOwY6+gmtxS8rvCIXzkinMq+1XfiLvYXmyAoby4z6zhR9XnSzkJh+K4eDTaXDBD
bn+wLpmt8TeiE73OM13zRjU2mQ//k0tP9jWHYZMDndfN3MLGgLQTrub9+rzZaX4L/w9759VbybHt
969y4Gf3oHMALvzQce/NnCa9NKgJnXNuw9/dv+JIZ0hqNGP52hfHuJYggCK52d3VVatWrfUPV2aC
F5CLErmXB02YBiyBY3doAj2i6BesfuG2HqZOl6OX+Qi2B72/eLqnnBWB7GluFhYhB0K3RztzYqsZ
Agx73cn9mrAjzD5R3139+mj4yJDCojrm/FZ3kG+7Q47sjfUh8XumX/a+56+DSDtK7EAS0zjn0RDi
8eNb64hOkatG0qHlj6Sn9iHxJ+/ny4i63ctSy/ct81UWulhZAVbSli9IAC92tjJEYCLJHf3uUIEZ
5Z3gBx72vu3xBAwl1lbnKW8C3CyDs/Bdyb9DtCWcAoMvM0bjLUaK4RZU7ufaq73JbdzUi6OZkbR8
ujKn7TCdTSxDlOZDsWQpvPur/9GOzGgO2ZqRP83DJBjYFYegD8vFFdNGbJL8wEdk3sOAIZj5tBnR
hTjap5hA1Yc2oTwOMDNy5Y/TqTyKPzgcTOaY7FWXa9jxVUrQ5BTFv1PQoxMSoa3q4un09I3iUczn
4QBXmf9HX+ZY3MJcOnaIq+FaGqhcJj8u3srDij/eBcoxZ7KM/rcHyUkUwJITDFLf9kt/Z1bSqoj0
C2juHl7PbyeeTmX6mDwMU+uSQWMT10KiF0/O2gibx/yev8+4qi6mNYEZyNEYApwJFL8KMv41PbKK
E3+P4WZOSdflA5yxoOOWtq+8Fq/1WYC/odmZ3MWJmz4MZx1zh8aRj+CPh2a9Zx4r3jPCXcTONax5
nQ7T1AlRAuXMSeCzIzBE5CpMdF8OZn9j4WyeEKYVPxNjRiGLl5mE8PIOkB7YGJH7ZyGg+clqZNEd
geKHYio3gcPnFL/hIjXPUCECeo67vR/78VE8jkiVxnA6w4M35ENcKI4YIH5DcsXUwxmCwauP+3v7
YjltDMfAXdu8e/KJKI7a8/Q4nDoxUX0zkq7Em7b87YA5ABPWDpKwj8qg9+6QIuUZNiZc7X2lrehi
NuWmRIWCNSvGAhIdNw3v7WmQsUQnqcPQmX1AJqNBkWJnwnI7B/VsjMyDeRjZlXG/DZyDdEYMOpOu
l8NwQO4/FNfSyfLEGkn8PEifJqbCVrFwo7nXRr3pSUckwrmaGlisPDEl6nNi06EUM5noggd6kBI8
4qCPqBn45B0eoDZvCPb3+/v0KPoYforcboPBMzHIYqu3mN96NEI1YObJ7Mrdb5Dkj30IWJzvpNFy
oNrzNFPxW4mQHw6hx4aH2FvOnCM6hJFYDiO/ggChiwso2wHyjH5KqkuI9qRDehw/6YRh51zEqjKa
GFKVKS0eFUc+v2ZEIbByCYtZpTKW9IED1mIg39gPy41+SUzjXVe+ckHNlfFuWTZ0bw+kvz5/zS18
nMKIerFHjhTiAOrWUSnGw8v4HVw0WJCE+mjhvSyXCp8WgV/jM+1xYiXExCKNu5rZKFgXpNFyZF8Y
n0yWr3yzRTZbDDhCv33E7I2w1vCZKWjeMgPI+lWeZGBzyXk3MotQXJkCTUi1kkSC/NUjbTsA0fDb
0OE5UXQiENiB4zc+yZxXMshjyMD68kl7im3y0wxfQ4WIJXYesVo33CafokwdsVI9jfyT6haP0J8P
6Kexj9AJ8ijhubFPCTrAzSplGEl3xK7HrcznKbkF9ucuDsa36efmUgx1d8L8yisZBqInP28Dh5Tc
jvL7mBS7vaqijkQl9TXiE32as51y8FV1s31ZDyJRGMlsMtKV/kDkYKnHkcKvOZdO5c5nnEqCknVc
XCQnQKF5CE7Hb051iMLUCVRWVG7nyHynV3BiLoaL4Qt+KO4WOhEynh5JEKCFB0BkUXbgXkL6hR4E
ipAJ5qb+EnXe6mYIXM9u6cLiIutuQ9yJyKBIbslzco4UmVt5PVmRSLskziedl4p/w9GVP0tewpnB
8dpA5C0Uzf063C6my/Xc9PIQ2Ui0qJ1oJFFbwXe4A39eRVg7C+KjFnvOZXvQIpx2SdkLTz62Z8Zl
fA+8YOQL+c566MwHgBDmOYlYkAJcd6vI5ihhRPTvOQW4GcOCFG1g3s8Ek+N4Fh+bB8aXiUID7Aob
xag+U68XCVM7N3vQjyoZnPZR/2zf69dZxPDwu/ldwu2YH7IvqL+dmddVhNZPWBVuBsIAEKiX3ABZ
DGgKRmyRpJkiD1V21wiSSAo6nhOvOy/h2zHnJeqOLlhHH7Hx8QD8xTUivuF23uBek5s+YrfVuOMW
FOfZeYKbrTeFWrSEgF54/0P5qHcHvOCzo/PRMNyUj71X72KQTcwTvmju+WVyPvF6UWsMsTswEEpl
JtuMYXMU5zDn6b05/EEoK4/6eiZ9JD1lAkrDeXwYfNtN7untq8cMYHKUho1X+/kHmvL+Jxwg3fgT
TYRwDR7pQRMUetd2bVYi92h5VqC7pmsyuwa/Ze6O/N/mizQUOo+rP2WNcG64BAyZCg1JzlwcLwHW
RGqIjCTf3QTs4utAWB07ivfuQk33Xv1UHbNjH6SXuxGuX7ewD2IuJ7JbdLxXjl8dVyj5+yrL1uZK
3IXrwDA5SDdqaIYoTnMbI3lyTt3zc3lbXtLq0cOGzU2kdSRBhLWYOd0eOIheWAGznbCehHlQ+dBa
uJYcKvwO8I6IPYcXx9z1HkdPY6Pl5j2xaLCw5D/xAnKyUJFsi8m9n3bv4WseiXxWDJc4gowuR2gu
srFFt578TiJGme58Qm7P7dmyxU0RUNycAKQy0DkBieycg4DK9xT2Hf4y+6JF/Ec9hkxaZHXSWe6x
qXEYxU4X0Xn21IJMiudg0DmGRgA0uFkgGtxI68UEeZEOIn1KqpsHdtjdNwR/51hGKME/KcWjS8Rv
sv1665XBA+gH58Q8uu+OjBeb0hIMb+n8kXv0ns3emwdzZB+wRnLZSCNRfxmjVIThQIwyRwCCMmnB
+Qzu4+tAxiiFdNeCPFjYW0hcXD7ADZNIhelRPmWX+VHk2PClslB1OYHo/srDgI8J2i8ctdlhxHFR
Iqv4ef4NQegvjrHi+88qVqDssmprWuWCJJVMs8JZjcIS+3rwmTwlQAh4Yw+pgQixk1tc2GCTnakF
UTkipuEVSvrksNUheE6isvvJobwW+dZ6VMS+EOFexa6gUEsiM3X3q/ghvogv+nPnqj+qwXxEsIYK
h0PGOnjUmEiql5NBzWh4W95vQXIYjzH5Hib2RGz4taJQc6hOw0UZzmeozfIfnFCxaVyMZ+ZRRMQp
tO9mcWzjDud367vVvbbYhKpoeACMdTVc5HfDF7ENKPdif6so3hQBLUS3YQsYbqyz1f00s7gRrHgK
VY4L+pGtnzjPbqcznVPfOEC93fkxJGFCMBZjXu6nMObIM8W+Yvv9mUQ0BAd2QiSExJf6kd/S3SRu
1gwehSWKdGJL2TlYLqSoXN+jcuJtIdhKzhmDSFpDsSlBUQjpdnJxhd9e/fhmDUV2Y1BoIGt21be7
L3IDUb5TgzYcCGRiINhLIykyw8bfnx4HGxiSwo4wxRsZ2EZ0dufmuJ9q7WYwWe5uQylrJqJjzEwm
TSRfvRz7KQpEkJbveHTCAGTWYH4r3ewsNC1YA+0EuOxosGvPBzbmaCNeAsyLcs5ZWYjXJZv/Sv7T
hyKPRGONDFHk2JwWeAbgJJ4xXjnX7YX8Lr8BF5XJpHr5xcLyFkEE+arE8yqSsNZDbzRjCva+mJML
X/cctc6A5IcPcHG96di7sFmJEeXNanrpqRcB5CCOthyuWbML75HE3GUBXokUcSL/ESmeFnRYTiCW
cioD1N48kRiuDNx0ZGsllrREDZHStaRlVHJI6lrtXBxKLNZj/hS5iGPn8afyMrle/JWYJEoOqNoQ
qUry2Z+vVpiLf7FaoQM9X62Aio2iTG3rIv6iXOknBzgceTL53oN8u9+ZhYsUa7j7IpG1CY0itVTC
+hpBC6rM4wfjmN0Z180ZVbWb/RNuhVfLV4i9oXZgjw/sE3KNYXoVUz8W2UN8jVDYHYCqMyXSTvvX
hvomAqzeHqhUObcwO5okhuM5B2jSGI7Gx5mUmENc2B+2q5Jcw7zuz6yH/UR9zx+ObJpBcWqYItl5
dT5wxLz4wOZI6Pfly4KAtwdBTdFFvVY/jKfqnF2IhJZeNTXciSJnR2nCPAxH58ZO/OUTUv/dsQtx
qTlzrsoj8Z0oTvmcypt2pV4OZ9aRo3cgDvh55HwDzv+HAX/+BTE939DzdDL+umPjw9ZtEKK4fyy+
DGlWPb5s0Qj0PZ//vUWjKW9sQFqOA+EMYIv5nbomfoIEhSrTIxEMNEo+v7doNOsNhGwL5zLEUIQ8
Bfp2v7doxI80AP5Y28oQ2AQg6L/924tmJ2ayL/7/Z4orNGcM2o26YcsWIhlYn71cSehU7Y1klM1N
Un3N9YdV7pF4HXxEM/Acr4OmTzzYX55VElIoctQA75+N3A8qx6/FKP50B6+wRRB4Cs3puQOcO8DU
YbWJGG4DjXu52I5GX/g2zpLTx8ocPeHQ4kifn27gb03h/7Uu5L8H4fYvONEVZhDitMy6v57pZ48A
SbPi+fz+/rFvE9yy32C6DBJR/aa2ptIB+NaD5Cc6Cmc65EsbMz3dZFH8McFVJripWTSgVdWhx8+q
+GOCi/Vioq4CdE1mYiLP+WpC/3SCCxTcs776t4KqJVvCy+/5HhFbwCKbYYujpFwuBsgfriwNs5fO
5W+Y4UaJSpUTX51unrwss44ZZlWTWZ2a4q6TOAolys2SoIqbzyYHDzl+TFSUdK1Spa5iFwVSXQqu
m+Xgqkulnq0lpES+CLShfl+Yaug4N+M8uH1qn1tKHxXwHXfQbEqxo+BdXu9jR7nAzlPPKq4WqUY9
ZeGYr2+As29VI/28ogTuGtbE94aHIq8/dZV2TBwl99c0xzvKUC9NZTiHBAox0e6FpHRO5SntwkQT
AD0J+AgqeX6emBC9WFWKs9mAtsvAGYWySTJ8kfr21imXKB45zbUFsvJtdrYs47s5IT3dcD9IP1vQ
1aRapu4mW3fCuGjM38fp12mogJba75fUAJu3Zu8y5aoDTBLo0wxna+Rk1Dz0uvrZyOE0oD5xo8h7
sMF1cZohvy8qW73ojUI+oYJ1BU0WhfOkJO2r6Z/Z2/hRyWaaDmOjBMCm3latcblb2nIyTaN9b22g
e9Yqn6Ox6vuPc56BrlqBOo99TwKcNUOLVrqJQEViwtpcbTXI4z6NVKsDZKbsg329L0p3OZkdv6gM
91WxIGST62EGAONsQtEYIFHWwmNXswez2fOD0sjnJQoxfjNvM2rT8Tfox39YCPoXDC6ooLB4IVcj
gAhSGcnDn+6o//02uAtu3wb+//jHO8EF7+t/oESYvdhYf/gnv8UgDUiDBgoCTANIIVR92ES+xSB+
YkHK1qFdGwre4wrh4Y8YBEKC/Q1cK5/6XQLqjxikvrF0XWza8P2fkBV/Jwap4vLPYtAPb/x5LALb
ovVl1UNgrNBI7w0DPxozhcfa4nM9ZhStljmNGkQ5jFK6AVz4Np5Mf0qU42Do+UnWsEyAOhKB976c
Zvo3UFEnZ7gsuqH8aGNYi2SNYChvJtUQNVExFDffaf0A76/Mm9MGAg4fgE2/kgsnQ3F+/1oayQdd
SqnM7fZyLpVgCOp18+Syul1amspVkcY307hx+Jkb/YidNsk/LtTuttT+4jhQt3rcGuDeNn1326u4
T6erwilwytZoW6qFnqoivAPysFmtoK+ni6Gy9dCZ63d45rbXeqZxWLapj2MJet/oEHr77LKuzFs5
tWZIL72ndTYc1jy9bDTrcm+yt6OT3eQSLtWyfIFRQ9Qb2x5UxTCdG0j7ebOhwXLLW1goKvpTEMoi
HdRaUA/yhdZWX+UYr48+yVEQX9Vz1MzPt11efU3vNq+abVrNsky+Vz4OsXmZpCtVIxuRZNgBhWev
PVWocRnQ3rRpmhpToFgYNdetwTFn3rx0gOLZJjSCa+cOH2b4+ChiqskeQRBbv0C4/IrE6OClBk4w
ZbEdR6WEt07DprYf23g9xqBzY9VnH8k7eHcA4wLMw67qrPw6bbiZ5u00wpyrUNix+vbKhN+TTKWs
o85JZNJSeam8AZjoUd2w0yt7Sb9ENIoauZz3kc4QgsbWxVZGD3xQrLtFAVq55R7CjBlcZwi+ibo3
wtu9dY2xn9lokFUi/KEWvD9gWA70N2GUJzMOunptrrdUb87Hflmud6OgjiUt0mmvhw/DkDpR1TLj
rPLTXGtdOIL7HFM1DnRjtvC2gszZd2sNMnw7tyScsqV5fRjGllJ8Mdr0vVqO+yoNy5wCmFoeHKu6
KvLhPlYgbmSoRQEQzfuvNbDfbOSNaGPUoXKE2zmH3zoN5jYjW22PTQLZZfvYQQMs4Eg34PqGrb4Z
a0ArqFLPVXvWJfBe5Q9zg9wpUqlgRAMpTlAm5WXUVOhzg8XhXK92GUHmltM1guacO1noXBYTzmcm
e4j2Vs+MC8G0iG08PSRJuQIWhd/bkgSyRQlOWEU9/B/MWv8F94Pfs0ai718nm9ePUplJnwD8Y3M4
/SDn5NO/55zOGzTzhHQeSkYvCBOW84a0lj1H+V3W49mhSnujoZBjOZZmanAsRKL6Pd5zzoJIY4GM
hFVj/b2cE5jc83j/vYn/6jTlqFubtyi+HZpGz6LYREyqljIauOref3RgS7mr6qBkJy14IjYZwutY
R0Dpy6jeqKXKjJ3U3YVPkD1ac9+cenlN3hp6Y5ySvXyfL8PHdeoG6OUWbc66ujf7mfTK7it3pR7i
Gmm1oW/ath4aB1RY07yMysI5pWlp3abaKtH8dVDcagYbfP+0nJfOWLw1ikJ/jxCYDqV3y7A55+Yv
urr8iB6HjXMyqOEhbuNQVyV0+jXjTjEeEawg3iobLcFsoH/c6V6tLoOvDEN+gZROc1HH6XZoCGye
0oPkbqqau9z47YOBrN4nI6vjuxTZY/x/FAiIy2aaHxNOz6ek2K2g7SzWqwz7aoPzcD6WDYfCGs84
xILi5ouW69iaAhA+NJLVo8JZ1592hF3DfjcTwoRivbVGxXSXDgaBWhT9SXIUqIdJpt10zaYFlPn2
sCyL6ZQqsNoI5aT8jsyXRZxgkMn88kyLSG729r648YiwiArdzkWHJrlcBIm5VvT5GBsxVcylnT4N
qBzZ2GAaVgmVUe5cVe6XU8dgopKAR4nhDFqk44wNkX0t84u5rdsLBC7qa3xz60OcwZ5mXxjlMDWL
KdL6pr7QR1M9tLmcX5q4Ubybsrn1Gim2bs08da4QhpXO66SZH7amLE99YwCrwD0F5m1VXu1tU1w6
a0c/E6vGcz1WcRdqldmEsBwTjhPwTUuTphdTS44/5jNdW1MaffT/GndF8dzV7V0h7+92KSjSfJMR
YZEHjLxHNkON7Bjs/uDY29tl1vLfkrRv0XuYb5BMBXnTs43B0bWvrB7ewJBj1BKPvC5Nxdkh3oYv
RhWDutARvLNSdfnfqEr9e470/7rxE9TdX8fPu8c6+UHU5DP/jJo6mF8wR6YJScUQR/9/ntRRusVw
A+Qv53Ic7r9nycobHTA6/yCUpBkoLX2PmsoblFCRX6esBVWWWPx3smRFVMKeZcl/RE3ttRnIEic6
1Z2MFre6vp+zCRxBMiK60ceYNiZIA8DRqgLDzEBR7pCwW3mt3aaGzTolGY59jj55LYSq8xL7X7/b
ctqaVVPRrak/Ij8FC0SX91Nnt9Vjn8TzMZPiKlSMfQxWiheI0yB2sWII5eG2twIUGFBnyAuDs1/2
qYNhFpaJ2l4SLHCuKxyA286yXRDjKg+JtCxsOyydXKs3l9+2ZZRPU53Lno4i0Qn6TOP100xpgCrI
qTVnPbC7tsen2lFp0sGrKl25yVmZhqxgy22bN04BOWq1GvNtl6mTEDpqYX/L9O+XvfHraWG/UGJq
8U5FxwYrTCoXhurOc/tOyp0R310dVQW1295mzor9a5ZuXxANnUKnt+gI2vju1jKecuoglDWLHGhl
UxueWbZfJVkZUTXnWAx4nNsxJ0txYbxRJ0EWcpPxMTMUoHkIntwn5WYL/euJnpaVTR7M29tSN9Ig
1eqLZedw4q6dUh2mZCkPeNkI2tFOE3ZEOLnME+vWrmO0bpplvzDUbfalsYdTnA1LWFiNFNr2PJzQ
yjnUpvreXos0UIaU84I+DV47QkxzYh2fQl0H9bCbAIKKvrDCad1BIy3wd7o8slfEHKqmAH2k9xdP
qjpYu6deGc8SFpYrVsirHWkWaoxoOt3vCEaaSx4fNwsKjDIZ4FbssXKTtqRTP1sSMvZrcugQJ61M
bXIreHDnyIYUiMmOT8bN9FTH0vk4aCPdEqhhp2SloqnvDVJ7sdy+nRF/vZtnNKvTZLLQCIWh4Zba
GFOUQJyhXFY61WvWv52mYYqsfQGcLpnVwanU8t1TXPjPXHD4PcGkUP7XAfL8sR3Tx/IHMZKPfYuR
tvxGpSRpGlBrnxLBf1YSyCwdjVD4hwQd0e6flQQZ9wgKBg7cHVIDQuH3GCm/oYJgIsUjcgZVk42/
FyNfVhL+Wc18qqI/608PkHPh4XdSBNcXVcuhRSbGLk51kR3rliZlu6YfaqaNvikfVur9LlI7qC61
R4iarQs1sfMmrfmgoFk+VOsHs0nebzTnp+JkY4y+DQAqpxu1R6dsVqqvcbXfS+r2Pt2X+1HJa292
dn+Xh9rVx9b0kiEDLa1xMI+T4yqhY9DnaeiMzuUE19x1rCLCmR40Edw9v90wWZC2RwhmLtaGZFgo
sO1t79bKRKJafnVyA9X+7Dyet4/lqBxa/BgxPr1XB9PxNESPPdOWDyaLjCwFUZ35NlH69+lgflpH
/cMmZ18mzGRR3OrQblHf5XjuwU+G/2//VnbUQTVhBBCvGNBM1lVuc+oG7t+06d1KKHYH24QXCplN
zeG/cjZpSuU+SRY69Ub/ZdCW27KJQbc3QZ2O9KKdG3WtJ9/eYa82VXOxOcCMsnTEAxZe40IhJNy6
+VJGKYIADyQoy5LPMFllGPi7n+pK1LUZYv4Sef6+g8vsaEaXKC7wNzCvuDUIGp5RLlRWzPHG3huw
kealIxXK0cQnWJKt9KHA/NHJnA94mEOOU8FwWrgiZ7IdYKfk+DuqgcG2bVAmzPGQbAX1Unm8t/Zx
CaF4z2AtcEmIOoTkIlGvOU8NtJS6oYjkGenWzZnmqz3pjc+r3SVurn1K184+EH/Rv18RVEDAGrjW
DASjla+dAZnqVh0zpIIS4CBbVwe5VdLgjNXuoBc255KxML+mRRPM+eZ8cxD7zxzJRO/wr2OYt7X9
NDwPYd97jRpsMBsGMPrtGgexp1zt9zIo/ZYnjXmkBHRkn20C3h9lUOONSQeGBIP6qUH381mC98Qu
o3aK0oRtKSIt/ButGPVl7BJVUK6rI1dAz5PCqyN+/iyGNY4+K0OcgQKb9753S2fpFNTzCvS5Zruc
7npjnm+kolfOnVaPf1vSCsmZRlf637BIxYTB6gcVdXC9fciVdUF3R7LHx8Yw2/dQn5GN6SbFAhUG
db+naplR3KwRDtPDZ8P9g4YlI/UsSxVPgR0QqvmMF6IM1pMI77On6FvaSnIvKZ6hbIAgsx7U3ZAb
yH7pHFkt8PIViI18+vD3L0tdE30IWab2Z70aPGdtDc6/juJtcOAXPca2lSOpXF3t635q5/li6c3h
F71Z0SL7Tkn99qjPrykS9mePuq6LpLWjuKYMjCluDahmMWLCnfrx5w8n2n1/uhKjqUN8pVdI0/Dl
leQeeTCpzTk0wkmeyXpRxyTEFCL5r2fpftwc/axCNA7c29QhVCSREa87hdFgzRLzTJIahKsNecGP
u1Bxy21TjXPskk2gHxtVeZSNCvG2VdunyY1Lp7lutYEzLgfiovR//jC0CP78NIoJWUMcskQHnxX1
fNyUqdbVusl3DxXHvfTSlkYD/nq4OtDFUFbKoCkKaHE9WWtgVVqPtljV7e/x9LayaFkMiEHLrFzE
cb0vYa9MSPWN+DB8SXX09ly97Ow7u1aob0iWFCPLNunN5FKhx8ReeXpOVTwyKmoFhpwtHkD7VDIm
NmKloJjFUC1i0Jxk2UVBGJRmjU8dYppifAcx1JkY9A4HcrhRT+9ikRbg7CiMgeHS7UR2tVYrwYGl
lf5lyxu2mJ340ZwMzW7YXddp7Xx7aiRf2ff1q47iwYKYO2c7Gp36wv4+OtrXos12yUUljA7kqEpA
lmc11juv1eZ49Vdj0fPzIe1X/jgC8aOHCfxa+riNmvCedI1UAykfVQno4KS83I1c2i9U1CTu2MNO
XUJBN1ewpDgtNZV/xdxRsqeZqdLe6Kr1XY2tUIaps1qhD59Mt2lT6fdogMwfOqOV5fNUQXb6Wk4c
koExpjNSlWNzRI11m0NjH5b9s7FX1R6gP5gBdLacFXFVMq3ENRYpA+8+D9ttYzc75lLmhhJQNoxx
EpllodEC0PO+8DYcmi3XHg3kR6apV2bfTgZA4wblOPQ+MgyNMWXfwyFbNzUc6lHFt8hcUDgZMMOi
WWwhZ4Dwx3Kvxlt/wty9qiI+xTQxrYnaNqftfUY4yhjuTFNKVm+IE/VrGq8OXG991r40GUqS1LlV
rWOfnqdHWvLoRSnNAh0k40WXSVeB0s4bSmkrvim5J+Ep4K/z3PVnFW9t9TQKTlsQp+0S0+mWQQLa
vUk/eWq694MI0nPWIcNritBtiiC+PMXzWoR2pDqI8rYI+LEI/YPYBCzNGO/+a7UZXTEiqO/tjuQE
bdKawZrI9LJMB9sMEqpVwkVykCmpambh3KNXSHv9V6v59WI2QQ+wAUKYB+AAZuHlYl6o5C+pxVAi
xHJVa9VnG6sS9MlHFCOm7HydenYmVf3aTtRBnXHwd/JbHe0HGtDz7bZvhw4gzc9viozgZbjkngRJ
m76qbbKpvgqX3wcmGyyeWH16eLug1IbKGGNiPI1POUpYhHVi2FCCc77dw/+FzOuq/VLfjf2XLyP0
/f8HOPsAq569jj/x9aPH/fEfPE/WPs/Cnj70ezdapE28Fhm9CNGL/o6IIUFDQckhm6IEZ71Mw5Q3
FOQopXFapHlBg+L7GVJ5Q76kwNlXNKpwuBn9nTRMe73XooaCvCNTmV4HJ1qBynm+O9XDaFpxm6Dp
YJRQ/yYs1S9nUf5G2z+mHnKSYq0uvQQX0UGFkbnwLcs0+kPfTPPqo9WpIfwJW/FimNXizOgcaQuV
BcF/09D2wZ3WNb8atK0J8TNJ4KmubDko2uzIo0yrJF0NMibtcSlhVL/VmZFH9YC6UdyaSPqN6pTA
7K6p2pXbPjTfkrf/P2n/C9v9zybtEa3ZF9NV/Pq36WqKvpgqG0Ion1BCXfiPsrCOtj5Mb7JOA0cN
88kJ7Y9TgwPqizoCSkiOLD4ONPf3ZhoiEnjp0CfQyfWfPvZ3puurXEoTuiyAOjgxAN5AgexVLlXv
WL/knarS55/Q9Z0HNTtL80GJD6s9azBimgaRW7VOkFX8Reh/lf4+XZqDEfIzmGlQ8XwVZetuz7JC
j2VQTVnuS3W+3S/6DOd1ltP6F9d6/ZimAxKU9ha5r0MZyRCL9lmqPVeDYuBFBIsQ7EQ4DNpn6otr
uJeJ+Q6NqPYyTfLl/NkMuP6WyD8Hf/7wmgrX0kyUZ+gKvLymIRWIbFYW1Bx908CUrN0XaUyTdxIi
RkBL2luaX/ovrin+5rMjhSaek06rooMWpJomimjPn9OYRksedGdDVysB1BKPuXZVbJoKvL1eyzv8
JZubnz/lj67IkRcjCGKeBdr25RWXDeGsMm0g3SwdEA25y89MC+VUudOWt0ACp+hvX88BsCvQi0xX
+8kp4tmbHEoAIrvSwb3RMMOagY6ggH+JZnp21GR1+QUG/gfvEJtCxB9VbGVR8hGn1WdX6wdnyLJV
BVledEB1V2zGpfIiqybJNWvjoNnp3c8f72Vrm9a5AzaTggGQqid1wVfnUMB3iY0m/eZnqvkwzLlz
Mvat+sUY/ugiJohkGlKomIPPevlUqrSCph7QL91jhcbvsCCY4+6NbR9//jB/Hj3UEQlwDJyCgYj8
6mG6ou1kU1M2P1l6BEvNvpqzK81s1CScJJxFAgytUk5jOTVT4xfHxNfXJqyKarKCZxA4bkDer56x
yqu6S/vdn+dN8uakHR+UdJbDeFA6N8lqGGQ1A/2LOPN6ZMVVcbYkNrP9M0dfzZe92GMLIPfuZ2sd
V75uxiY9fFtJ9vDnQ/unCxHJiN1CLJK5gszQy8cbJbNvUsvY/dECmLqkmByrldz9wsvwR1dxgBkC
+kN5H2PJl1exsHIoJSOVyceV7WOBySrJb5Iq5t9cZhaHfPoCVPBZ0eJCL68zd2ab5E28+8ZkFp91
YmogG0p1JZvVdFazk3i5nYzJL17WK2kyi1lBuUOl4CQqCTLw1peXtae4TPAOmOnKR5iduNiO4PQR
map2GFB7XHIHQfspkrVfTZM/TU7dxMQG1VHwDKZYIy8vrE/bIOFviHaOpQHOKDT8L+wGtSW7poeZ
6E0G1XtTxuufT5rXOy7eCzj2IPpGVkH36/VZC8DFvNDgkP0YtKIZ6L22x0C94q1bvbJupOzi59f7
0/Theth2qYCCcPUk1Lx8TKyJFrmLJdlPekT+sA9uDrFT5L9YCq93IJzB0EIEWkQ2hMQrBuIvYrQ1
K6xpbPX8NtuMM4T6UCbf6p1avrQG6Zrtv9jx/jSKXA+kExpymDZihP5qskq93uChm9qAAh0UCnpn
TZA1XFCAzka2i19M0j+NIVcjNZSRriNRA0Tw8ukmfa3GDDNff7Dk4tiPNsS4dO1/ITD0o2cyYcqw
CjVqFq+rri1mE4aE8rLP0cX6VMtN80nHv2FwSyoQ/s9nxY+vBbWGNWdZSKu9fCKceyi2lqblz3KM
5NIyZBeIsGW4P67bLyb8DwdPMHw4yCsk02TRz7fvxMLYwtwZPDXJ2zOb3r+3W9Xwd6OkeEUsKvTc
yMo5lL68ijoYzjLlBQJIgHnv57rNT1WS1794RT+a5s+v8upZzErrBuH45Femin5QzmBt2pT6e5rA
85TS8uHnr+k1c4huhXgsjp6qOGggPPzysUC4xlg/Mni9OS4PbZtndwuNrTOUUYtQyc0ntJYa2sUg
n3oNF0PKW6ibqRN99gJHpGQufmGpKa74PLt9uiPyMMhbYuogu/zidaZFa1lbxcyxhrlC+lPpz8Gf
CP3eGglhefosL7369ufDIFbzn66JALQ4cdFdEcWG51Noquq9WSvF8ldNRZljMVBZK6UqKq1Jepto
zS1GTcvFWK7W4ecX/uEygT1Gci60ps1XYSbt482SKgPscTdrBwVTgCCbcCcrM9n6xalBxOE/P+P3
S72K03a9l9my84xTutCuTJVbdUKJIa0NiMZadbAHeb/r/id7Z9JbN5K16f/SezY4D5sG+o66kjVL
luUNYVs2hyAZDE7B4K/vhzervi+tcqWR1asGGshV2hbFISLOec87EFhzkB6Eu7++z1+uUYYTa0pQ
COHp3cUlxD0GIbzUrtTA88niHU2fNP/JpvPfV3kP6RFzGOZ6iqLd4k3zlT8yLW9Ii9kGrd/9ppj5
5Q2tWzY7AoCT9+6GqkVbisqJF+cm07GJIvk5Ijbu8a8f2y+/yxBX87Vtp5R5txYswOMgK3lsM2Kc
y8Rbossp1dnLnET+F+kEzSX9fHCMle/+5lH++spxwLEUsiLfhzTkcQMX3uXKlRaOwTAD4VZoF9Yh
GGV+OSu/24VhsRw0Zrbf/vqmf/VoKXkpElkSaNjeHYZLYTOEsSYu7RUIpuDUXhZEzv5m5/vVyvvz
Vd49WhP12vb6Bb+E1iFTzpL+Vjl9dyjmZPxjvv5vBaK/u6F3R8dA+grRyKy8Jpr6E8oEDOuG8Xcg
+6+ODgaba15rAnC6jqD/vIdFjY2fsssNwR5Ido7rk4C22i47jHHLzepB/ptP5JdP8E8XfHd02F5n
w3lw8WgKq+pbA90V4m9VfOw1EoK//0kAX0EQWsPFSKT8+d5UnPnjnHAsTl3nfYu6yZw6PQ+/OeJ/
dUOgKQzwkTj52FG/u0rv5yoLWNPCT6CE2wSWuVAED5K3t//rG/rlpdA4gVYjnAKp/vlSXW5neStL
fBab1UGnJh8pYmB1Mab5cP/Xl/rV1wdcTr6Fv0483n8XzMiWjqYg2g2kg27tVrV7xrj/SK/4W994
TBe5RqXBY13R/z9/fXEi0At0GaMkRtwHx4vbD0bq8fSf3Mt/X8X7+SpG9PQxFm/IdCW7fDbhm0SY
5n90lRhfX7puWuL33wEKlGKe2PukWhDEmNndOIIYsb9/L9gHhwGhE3wJ7rsTREwppvc190KnjKG5
m9Xs7d7v0JlffGiArpy6CFXXgcq7q/RuMI6lbp1dUpbIdTpS3GfEEgEOGmmaJb9Zp/96tRUEsml2
yfulx3i3JSzE4o0iZRaKjt8uDmT9hooqUtvWyZZB3/ympPnXTzvw0RzAtbahCPCqfv4cHLeAUUu6
4s7qalyLTYSxbRZ7m79+Ub+4KXjdazkKW2UF0H++Sh+PUFmAHXdyUBVGEVHrdRtosBMsDlTM4m9/
F8i9PXAKwDRixt+D9VOtKCmYwO8wCw/eALjIAjPNrH8Hx5x/758LwnDNrYfo5JJ3zX8/31dL5Ilp
gzjYLZMR+itSrVBFewcxmTmJxBB2sIl73xMvvol8mH+Tp9Gr1C4alNJN6SXoBfiTB0BvtzhImnNC
HxxhM9NN4wTbRj6ThmQ82HbuPiU3otpOk9N5x7/7eta8F8Tp+LEnVCvvyoWsg/w0dB79wsiaPaCy
nzJ4mj55e7No5MNfX+39KRtjx010MiDEKsdl4PPzQ+ONLfQ9AX5sjPxreBeWeB2Jzah2Gf8OuyaE
pOXfXFVcM0GSCxvDWQmy7xGssSeipGr8ZJf0SxJftdrzIFPEnlXuxNjgbPrXt/h+VTGnXyeaCLxA
c8CQ3m3lQVLMZIfoFEAnjwAi7NB/7cLJ/c0u+69PcqV/rWwlniPj2neXseKmK+WQpzuLtJByB3k+
+m5qAhSyIG0/B2J0/mYGOcGGGCGs/3HGg0m810iABGuwYheX4UF3F23fYJGl+/g3j29dPnwEf15Z
tHP8eLK2ORHBVM92Cn8aKPSd7humQHKviXbDad0OLUXQIMXLQ+FCejlkyp6hFJl0/IS+TBMq4orb
qqvj22zyZphZ+eIVm8gkDbaoMh8eVSnSLxBlCGbpLBj17Iby0yIy+EcOIXDQ4x0XJQHBH6mHnVGd
pDdOTWUeEn9xR6FbEdoI8vIxX9SwhzFUPrqxTVKLm6gGnnDeZVfQrNbsykB0u5naKr8wRJ+SvuU4
5qaJugD+VFjUT8Ew6qOXFv7JhkNFZmZUBrgdJNiSpsrcWK763rpWAXF3XDCcTHPnrS4VdDunLz87
Jumv2j6qsA50OFYt8rufPPITDhFRO7uU3wQpCXQsPzBfxYzWbDP6Znick0riODyZxt3NZePgUq6s
aN5AsCmLncniDPtWoUO0oksdkxBORo21qeIWY6fBXy5CXcdXarCwa628CDaZtbpWBMNyUxNbtI+C
sSMor0cDYTplY6Lb2KhTppH4P9K+MSYSsLmRE9d2ufd77OKRv/TXJluzTBKB9jUiK/hj6YOIQIUK
tiLo8Y9tSyQjVp573313IkyHuX1eb/KRxL1OEm4yZe5wUebUux+HNsKaynKC9Uk1WRbd5KXGzQIS
1FKTFgMSeUgJscH6v8iD6MUjSIoQy0TZH7X0I0wkdICex3KSekf4hPxSlY3i5eED8wM+ODJhXvH4
ZDmVhHPTwYCVTLokI8ZsE6LdQd+Tj63+Xi9R7tz1Gf9w53VueBsZJ0kv+bE94ORC+jQS9dBtD8yv
GI+Veqica+WNLr6qVddepBmxnXuFRAU6kYRl6dapE15lNl4Tl47Mp/ZWsekEx6gOCvttGuuiPZAO
E70IL7cuO3dYiv0YZ/WLO5cPTm7kzsix/0T0T1RvED1GqEZk2WIeOCyYNM6TTL4txMPcmXbESHus
cpz+HDKoteWm8yYqO3/r29Vg7rseYii7WRvqHaAnDDPVFBlsrkbXEmvBwpiMTMlQB3DiylAFciLh
zzlHYfuGiIR2yetDUyQYc0mY6xsh515vterbm4G08nmrETsFhEXGRbUrQ3cQW8m5a67LthBe/SBp
Y8Ba5iwV87M3zg7rSLdEQ5VVHOPEWpNd9MABScS56+ol2EdJ2ZYPIQQ5VraG9JkVu8yvJkm8bmmR
ljD0FrIhHoc7bOcg6/EnHGIYpomIiLwfm67/qHSs8N7uEyv73Nii8S4ihJc49JaZZV3KeOhvLXh1
K8ew132y8TNj54w8yRDbFnbBzGQih3DaJTKSMVzJYeIHw5PDRjLuy2gfxhi8EAzkw4UrhEpwL4B0
dfBZq+NO202JU6SJ27t4YiUd8rla7rJkiZtdGk4Nc6bZ0Gp5KgvfyDHqPRJ84KWRKJp6zoEsQegt
sSJeatOS9NTsPXvU7S62LTfeYxawfLQyKyDz2EvQo0ZFmaG4qub8tmjLZsGtoWlhcNrubTCnutiN
trLMTjq9j1ck9CLIiUvh7QhWEifC7SPrMi6c7C3rOP1Id3aXeLcY1ETUM1mVQKItNSbMXbp81aWw
vW3bxNPrtLgiOvqlw5DFkn32JexhZ+5qmSGwX3J4DuQcE+y+Jxk7fwk7S8H7VFpbe0b8VnEwno8e
Hu5iviXn3sMXb5YhxrmLrUj89JS5MsMyNXguMKVCFoKEZd/avRciQPBqd8axMp7LXRHOZXSKtKPD
a852MFq+ATJwbOnE4mDXRfRBmMIk6KusEav6JEIp5ePh8JJnKimOg1fMC/mtaRkSSDuZHzZkifw0
YWozH6Y8Cz8kouDImoIWJxuippw7V7WGVA1S3bDIGPLox+iI5IbSyfMv8mIMXsNwWHANHrqFoddc
JuWF30K53I6yYR+R5JV9b3UxYShYB+1rVTchN6WNlBvfZFF0mCNnTZUdSOqNSWBuLwaOjnsIry4H
hEQfR6Jc5WHEl0ZJuh1UGn9Imdu8WUJGSHQdrTF2UEOPP6bCjObooFrGM3yMwm98ZEMGT1TZzt5Z
0MVtWs9MHVKasie4Y/Cr8phPnXefy7IMDrmyanurtJzfJDF3ZLyGps93I5qR4YAgOS93TTbraNvW
kV9tGBAl+IC4PanKsV9Sj/Z8DZ89fqILvyAl8BmOmDfs8663Xu3O9z7rqgAFnkjH+lT6tSAFdeiF
OJIhRrhJEHWkuqh5/aJqHSUbm+T0D05QZmSmtl36XVn+jKNJoGVEwLUfKJwZUdocBECHiya5GG9j
pwpRWEoLLAPkricUwPhVvE1BZjGbz1Gl7HpEL89DsVQ4P9eewCXV02o8BL6evy4pm/VN6Objc7qI
Ai2kyPVnP1rEBzFUNoHTxcqSHpqs/m6N7I1oDIc8uZehXjCJLixiyRzT1/gh14OWyK/mPCZEOud8
myzFC0zqRHs7Is8jjKxNWk/EkJaKRBO5FGQd87CxfBWGW9RO1tqbcq7sBblPEH4LUFN7VyqSRLi2
zeqA1HjxgmjfxmBjK3QVyy1LrCi21WxhObEI9tltNXk59lJR5pUoARx5k0+pQAYJwpBQQhRZQjeR
BOaiM9I+yI5MqW2U6G785Kbs9KepFXhJmV4H7peU4D2SqH23FzeyWRjYbxCGt2YPCxy3lzyrPHW/
qGARGBz2Mi+/Rm5RyLdhtsIU+BH9Z3X0dTgtWFWRB7nIGx0NoyUOzWgvGUInlfllcw9jWrukWeAu
kpLnReRWS1dvOR3Ii3CrgPBXnp8c93a7qBB5VWiFfbUblnkq3ooqd8WnCDp3ZSPRDTRbEQWbz0pD
Kn9o69DgGNoUXboLBixhNkVWD+1t6lblpccvEK5bfLls0t6vvrNfD9k+Ul2LcjjPF8jjNTAUcXFK
Yvdf6Px7X2YpwjZ3Vo92DZfp4AdLcGyYNFSHnAEn+dMj/2fHAnava8Y6HKoTL3TjsfFl26alELrG
AqtMDqbOuldi0pS1j/PWOnpqmPTRqodBkq5HUbqpx0DE+7Se9X1VDn54NWthfcIYgXXgZ5GD1++C
FmCvayjSyQFXkpkwQDtD7uvV5Qinvi7xsLHicTpUS5ld2plymtMo23l57jpSanecGW38UkmrQ/Ug
o+LLBBdwWQ1XOP0W4mOTgxjrztvqEXR0qxcTP84VgcpbniAaZLIDRXrI5nzMt56L8BfFWuPgH+xO
yUOmDBlHbVgGV1ZhkUgr83DeMHPMX+HTe6/E0sn8CWsMoY6o+8pbzHXYsTpVDJed0ZqoGLKWCUFK
qpKSkWHXa1TNbr11wSuIDXAcWfK8Y7852H4X3zWmr344ojYRmoB+tDdTBMOdfdDVJDaW0fxQRW3z
lR3RfaobxxDh46Yd2aReWUYbWBchA9clRArdDLiZwbLwj7VwxzeiQiUpNHkMvJm2pr0wqIlw/Sdp
70ciOfc3ADUEP3dimO7mVd22CaSTfi/dcKB3aUNKd2UW8X2OOc72EjuGD/a0GIyaLZeTWQ4VdhkI
CrvLpskpC6fei9pDxYlwsAR40c5zSo8wp8RriXCi5Vlz5MX0SS7BS7oYbKOr7EugPbwX6vXG/XDo
k51vCPxWaEJ1qvnJaTXdEgJa3Hbx+IaAhyCd2JTXc9ZwA0XfxZng4JH9Xc5af2r1XPzAf8IdT3k4
Ntguj+oQksWMCXQTO82Wo7A/GvD/A0MV61CKzKVCVkv9dawm9VJa/uNMI5RvyBmNGxx7+GvkJgr/
iEYAH3G7X3YofBQmpyEh9uBcob2jHqeXmQq8U/Myfah1jGsREYzOhzi1TksZY0VvZufJt5FqL6LD
Rnsw8XWcE8/pmiT5mDCAvEqoEbZ9hHXVZrS19dQWjfVa+6J5xJODICS38586V0/3U1y7hOIkxecG
WRlN6IKgZTOXdK/ra+t27RIvmIE4wbFI63zDhhW9ZHGvH+skwOzXXSbyP2sCIVRHUWUhhgiD+mmZ
mwtkrDWElWH54E7htNUdKxuvc4OfPsmuW0qfVd9W+i+FqsgwknX5CU+VeW8NItn6WhGGk87xNeqM
Au931lawsVJuSwrz2Eech7ka/UttiuGUg2Bv5sH+MCzVVdQQL4Eb3gaO6oAzp49pew7Ul4RkzQrt
VBuYC+6LTYt9EclZHKWc3dcFZjoIYFV+bBqxRoVmdnS75Mt06Ob4ajZp87y6kvC7C9J6TNhdpX5y
aTGN+WGmXp30VHxKaj+/8Wyr3ra+jSC/IBpmrgLrJbc99cF0QfMUB/7wgK+7CQ+Tn1Z0rNol3Koy
w97mU/SWyTt4InqdaDc3i7FPjJnkSzcC6y5VU+5dxH3kfar+iia0MIxd7eS1UGWUH3xMF7DbSrAF
r7v4YsnKbGe0xB4fxv1V1dfLjzi2vAuhKkpqgWFjQhu9aPtz2IbWQ5WI9MLNBnzTi7y4KFrgiE1u
FeXWmbM7OQT9nV85xVNRhD2+1qO4zufZOoFLzBcmatnLJvN9hKlxqNPZ2QRlOH4Cj6r37ShIj4x7
8S0V2XIpGTt+qAL5paH2orPAn6psfX/XY7JzpesGF6Sslk/Qft3Lxur6vUpXrxQThjzj2CZXvlXT
oaSkrLapb1XeJgB1OpQ09ZueJXOCinW/JF1y5U/QXrd+SEbAsjR8wI3Q7j4Pp3DXMpi9tJvGwnzC
uZwqnZ78UIor8k0/+qln3S2xM28wtiFmwc5tvsdlli9h3kY3Ueg+sGFE3+vS52wIM+8uEumPwe9f
Ru7hC+2H7Lak1crPc5UQ+urHJTY3+HQ9uks9XFb4ul14tr6rmtFj3bCpboxKS9jGoXcHHYOyyx/0
azEVCIsWOuB5TAs0TR6dCOeS5+TbuoUJvaHRlylfeZ1+cjwjyPSxwcm2ZuzbNb1tCMmz8Z2F4HnF
kV3MYqBCL7q5O2JYg0ES9Rviroa4aJpR52HKpD3v+fWDDsdJUIXdmI7CbHxVWaTSgD08zDqgao27
yr0KJcDtptW+96kNarlgwx26X2Fk14fcT/r0IHyJeGsZw/JmzpIGFzmQinSDdFpnO8XbImOGLQKf
7UoNNQu+jb85bLGCpRcGR5RqLi5N00xEUCQE9VbaCyR5+diExFr5DZCszkF78sSqk03BN6Q2wtK2
f/DrHKA46Eps+eqqKzEGb73ROYkm1uN2CXh4G8vMSOB1PuGbIux8kruwraI7Ky1C4mUWQmexm/LM
q1W6JkevGKbuprIy70VamSM3zCbCgibQHYZNbAf6WvoqMtvSqZO3Tlr913AYhrtqqjWJzpafZbuJ
Xfsbplex2HG21d5h6BLFhwnXjpSGMnL7fRFK/7lpLbY2OJUFITMW9kabgtqyvR6BUcxWDFq0h4mW
KNn1plLlvuzD/rGZZEHGA3wMHN99MfApMLf7UrmmxEOx7iLcW/RAnG1WDAGAmG4EOJSTxcH9YPz0
eugdlCYNQyecuIpS3yRB61js6Rm+IgJD0OdoMODGzdKnL34gZs7bzhTZzqcU+zF2AvWbrKf2i8SM
oT7NqHbgeevUja7xjKXFMdEQEx0gUwmb2BccNG5jKClHSn+U9alSr+0Ucw+1ATVNJpCjDTstT8/N
8D0gUtetCfGZ2xbvOUfE11NTxQ+LmpLuUJcpNntl2Jl5F8304rvILyz7pCZqbAgHnT6Us2BSYbqh
xHJ/nNgiiwZa/w6yB/4HSROHaASrzq6P0u7Ju0yDVy+o3XwfVFkp9uRpx2RoTZUhhsN0q5FCnQ3D
vmLf/hgqL/2ekVDOBULVPMRF0ecfXIo6ZEPrpAbMp4rfWkaT0z6LBkJjlyxPH2Q6xWS1uO6yAPrB
1iEw3EuXrU+79VxNKUg2H2BJ2xdneGLC9JIt9ggDsXw6E9OM5YTfsTpd44lDnCbT9SI7GrJk6gGQ
2rjGs6KwG6iULgBSvO1bO6Z7rKPRfZKxNWY/ylIIcjeq2u1PDqDbdWOydny0cWZpj5ZkSdGGKNiw
+8bnYRziwtYtCImc6h26eQ4Q25uCYFcsbSi3c4Ov1dZLtXUV0a28lQxwyMVaDFoppysbGwOFOLpR
olkz1xPMMxQePLdY1LIBjqGNZ2a6NA3hSH4w3Ix4ZBS73Kssvsi8dp6mMcqi4zCaicxqVBTlpmph
6G59opjNZupoyS5V4/DidyrX7RBunNQfOX2GdvafByZA4r5TfaOuS4g9ob/N3apaKN8qpsCxp9Mf
ypA9vl+SWhabtG7tcJPV7VitgPZonuOhsggWYa8Drw0jQZ/D5PpOYjVJYayq2duoxNVqN2Skje6T
UFfptTIBVkHAogF0G2zv+mPTih7yOlR6F2ZW22vcOZResPs05Yj8OhrYRzc++fTxtl4w9L8zwumc
a9s0tc27HSRdSd2NNti4hx9aCPmaVlQrnlPqZXV0IuO+Ia8K2NV6McCDJABoqsNDIGGh4d6IaMj+
OJdWHmDcOTMQuEpMVM6XAJnTcNf3kHH3bPnu9Bj0MX3Vfs235k3WdVGGR1mknXoqq8Cv+XIsre9T
49nZj07atXWZQwprL+M5gNvHxqK6R51MLsy0FmO2rzL3WgJDsHrzxnrrFL4VHHH9TJtTT5VLbnfj
hG2zYeUV6qYA88OrKmnzyZFbu2aK5GzmdtTS3g6LbAkBrRlY/8CVav4qAjq1Le3YDExnmz6s/Mup
rebqBDwzJM8V+kEopKK2Fvz/miQN1bShF7SAyqve6cPnZBbefLv0VpQ8FJUL+OMU6OzTC7zYMGJe
ZdX0ASYJRLCfaaTrT+DnFSlYud9b9UY5Jb5Km9LC8vMmrGFVtUfGld5ydAKnExfSBS3aZpayaCED
PSXYuyZmDqnzGqZNeLv3Pb6qUROU6tjmMjKrQ6YVXeo0tawWrxavTXEwqYBiPtZq1hghqXmi2rY4
yq0H7Ra5JVCqS2t+hnhc5oS7lvVQW9vOJFIf+zSQyV1dDsZcpTIpsquQJp88oXHyxc5jUlDsVDt1
ZcXZlmhxYVXd0D4wnUrdQ9CIYLqpQlcyiE9G1caXIoVQu2Cd2sTNbTvISH1pCCGPH01lqzrguJut
tv1jLPz/VYr/g2njv7c2+d/Nm+y6L3+WKfL3/xApOsgNcQ6BcQShF1P4lVr7h7UJ/nSoYxEJQeKH
zBCvHOp/iBR9939CUcG4hD/6w/Tzv0SK/NHK0V1/0Kq1XTW6f8PaJFkHvn+amroo96ixUQmuY/zV
Cf/n0brLsJNTClf4NJX2V6Kvozt/ljPV/CK3iz0y/yHi4JQOUfw8RRXRsaOynlPVflDsKithF192
Q+SCPJW1mfCP1QxEp7n4OHeQ4QpYjvtsUfEBUhbpVfP0rba7z0tWTbvJMvcpJmXHyKur/YwXEkp1
KU5VuJBE1BOUPWV+97lzis9qjl9bIM1dA0sa77pnO8y9QzOY/Jgi5ndilhG+vM/0CuPNosvvKZuV
kku9kRn7TaXrF2Wmad8rE126LjWO5xJb5sA+3pcW0+jBmYkktOwHfpX6mjW/1VJ3+0Sz5hsfzKxr
jXubLTGhg46B4dovyxZLasoN4MMdTEYyiPRwNeALejDZ2OyXOCRNVnfZvpXem/SXdFdorCtFUB/H
OJ/YotsHL2vfUmG9+FPq8qSL4Ic1O2zPRf6Ep4B/ISJ9kUiMhIFYcJeoW7RVU/wP/vvfWrX/NxER
8NW+sZ93RZYP/+v4Xd58qb/3/y/I5VdK479f1SiP1Z+XNNScfy5qP8bGF2rSqnqHWs3i/eei9giV
gMUBdxgzNQcXi/9a0+SfwJhZSaL/+EMoTf8UHuP9C+cHX2C0kGEETeLvrOmQJJWfFzXqJ6zjIa9A
8IDoGL8jTwFhB5gF2g2FloVrUdfhE5k1gSSLswGLSYvqIpUp8FtGtEDImKjT+UUAHpE/A7VTudpz
HuT3kaNq8QSfhNpawhxhmMNTcXFRk8w77b5H3VsPdlIe8OPOsqOt+zk7JFSN4SUM9zq6DBfM1shu
7DtPfR5V7ZuHVLZg1wGWj9Vl2QjL/+ibqu+pLdChMYgLayc+5kyUX+0Zq1XAJKB4ejGLci8912zj
uX7rzrVc1q11HUUgNd64lntx11es1kI15QZXQyrCrF2rw/xcKabzgjOvfa4gu3M1mayFZYntKOnF
XjjK42SbgeJzmpBYXgdj5It7emYqVAxeqFaNUgOlK0NnoLQdyl1N2tm5wq3P1W7pUiFsxnMVrM8V
cWKM81Sc6+TpXDNj6zveWH9U0qOgqvbOFXa3Ftt9ZZ4rEUhmpWsZHrczgOgK3GCgKbD2FueaPV7L
d38t5KveL4nLPtf3zrnWT891vzr3AJTBGO92QeHkh/7cJ2TokWganHMHkeU+Frn0q+rZV06FK9Pa
Y0zndkOcW4/23IZU55ZkOLcn3rlVMWOVznt1bmHSczszqYjWJlq7HJ15vjgE5+ZnPjdCWTbSFImk
5tJ+k3mk/vWdjVV61rflKVj7qS6bLSIJz21W5q0tV/tH+2X16UN+bsqg/tOgxWuvlgqsrvbeuYXr
pTfkHxRdzEN+bvKitd+bY2M+1oZxyV6N1kAwZpLQHHb17CAeFQyNMTNaG0g1xq+ZbVsX3rm9TM+t
ZnJuO4E5aBfccztqphl5XSNiukiMj/SB2S9i1CaayTqIz02tl7bLvBudpeITOze+eu2BOSCia+/c
GLOV0ySz6dMwM7rC+6jRmM7D18irW0yM1jHw2mmP1GnERZ4bcNidK/cvqNVwnM9NeuavDXt/bt7N
uZGH+tfVp3bt75kE0+p7a9cfFyMAY3AGA+oVFwjPEAFTu/Z5yQOAg/QMIlTToG/KskvIj3Uqgevx
ijgAHAA+MJUCiLDyFZRo8Y9JQcJWsmd9Bi4E6MyXxMnQSqVnaEOeYQ6xIh429SkxbWcgpPoDFDkD
JOUZLNH4LU6QOVYQpf4DUFmxleQMs3gxI49tf4ZfxjMUw8QWWGZcEZrUZUi+y7sA6EHN/nDXFOPw
Vay4DgATEI9tT/pa8SkALWsBCNSeAaEAzgABDitMlIkVMuqj1ryGhQJIyqwVVDJ5GN5VZ6hJh2kE
H2VJYLPYZzhKVCXQFBwYYKrmDFmFZ/gqOENZ9FnAWuUZ4kr8FrhrXpGvYtRQMoszIGadwTEvyeZm
F7g5llHGR7Z9AWdhZviN5cA3/LHA2dQZcyvSqYLmdMbiZNuTQ2DOGB3GJeKmOiN3Fdzv9FBYELky
5hNf1RnlUyvgF52xv3gZ3StzRgSXFRz00wiccDpjhkFparnzUEnILeQCbCqaFWIkJSjcFVU8PPRn
BDLzcHM4gs6ATGJEvw4WV8ByTEsG4gYy2rRFjQimGeDUle+qFeoMzqhnc0ZA3TMa6p+R0Wrw+eY8
BoQnF3N20IVl2rtlfttwUhXUP6GT5sXqJ/kMx8E7RVXLNMItb1CkTB94XRlBPPa9CDJ9m0fkuIuW
iWCViYc59K+qUqk7ETeY+fbFrakRfsTWlezyxxQKHScCidumvUs1huhFb5GgHk93nll9tdRlKKAW
g9q0dr1l/5cXNZ0wEFro7HSr1D292aXf2ac8WwDl+7rINl7/kTNO8AukD1ETl8/C4D6VkaVg80uE
NgEg3Ti+ZfZ8dGr3I0r+U1rkMNsxj9BZGt46KZ5TSfCV2fIToEK4RWDBG0nd9mIKl5ZhorheVtmK
6K0j5MGvMhTPPXaBW2scLpXb+99bZz4YNpNrqnPrcvb6gcB4WF+f/KyYN2FOugdZTtkp1PmT4ic4
0MQzhhZxnm3TEoIioDHf+yYdR3WRd94N8Luz6aC51DaxfAPxyeAgECQy9xav4/jgFTVBLY4R2R4E
JNul7hzfJ1gdXyyLIFHCyS04UfaXCIYCVGRJX9FLkp2K6irV8nKAarH1CFP1e/IFi/q+GsQHazID
XmqkKr2NXXAtrLq8WrJ6vo8aTpRQzWLHD4K7ON+UYzE+1RO1tlMb68I35bPuiuaa1z4R2iHDD6no
XezaZn2MIfQB+9D8Ctu/z8G+jlMQmuCYiO7oNlZ0YfniWdUVMfIRJy9jesZG5Xjl+imTtzq5UL64
TrFrfuyZBjICrJ17Z3RJWw+8+7lTCfFVuvkcuCDAca3iu9TiOFlC2wCgcFTD2b4ZYgLi1j7B63cB
I9vHSbfNjyAy+NrHEpPwKTcHM9rh9WDN8tbu+je3zLyTspqdNEAOG2MJ2BuB2ydbzEy/99K57d3S
JZfS94liMJl8DFuNvfeMC3/dN80GXL64K7N5ylhU1XQjVU5gcF4LTtehzWD16DvRJmAKef7UzfmL
3Q7WvUOpukWp2e2Lon1Jx4kQbZ19q6rhM6MxSpqVO/9oZbZ8Cq3AO6RKeG+Rkz6Xdr08VzCyNxg4
UL8swPAGN0PtFxMNFnQ7+ANblVfiImu9z4g73c08+m+wLLZhBE+LFnVfJJn1GEHJI3u5CneBYUrv
lOmH1kWZPQ/krOcRNWshPwilgxs4BUzYvfm6hwiFh22QlMeIcf1p8JOTJbCTJL7tXjbNcjIWnM+q
hxkCLfgQO1F1N4YZ+V5e9ZDq5ZNx8x/FaGHfaWnz5DIF+pwNCl7ZCbdwhlNFgJkON9+07lFJv29O
+Mkhx9uzobr4XfR5g/+bbVr7znXcSVy7wNcxA4NBzMEPBWkRD0RXFL6306kaeEej3/cP3YBr0KVb
d3rytn4+JdUP/HRdGMOEKmhyXykVlnY3S7tsmhvV/R/2zqM5bmRN139lYvY4gYTHYu6iUI5FskgW
KYnUBiFDwSe8/fX3Adk9h1VUs0a7eyPmRLS6j7pFuMwvP/MaJ4QSlfZ2B8YqSZj1/+gc2j/RKkfM
YMhAKAa6TPYMh1udiVOJmt6Okq2FQJ9qGQjXheOAwbiLQ70p74GdKcOTmWWBPUMzyKP0nTVOUNY2
YRYCUH2oMkVoAAitTB0SrL3pU8tbR4NuUN92CRrw8TcK76DMlrXf+b8QsrPR0QWuyC3VgD2/GtCo
F2VYVxNDAUvQye8Ma9i0emEdYmToF7QBknRtFQAB64XVQTTYV0qs6J9iyFmPuq4V6kpqoVC/FFFo
KH8J0f1Rzfs/c1r4/04Ebka+/3NVe9n236LmqK6d/8Brs4q61tAxS3DAvv5Vvb72qgwLZTgkPkGz
qK5pv/iU/S2opf5L8Ecs1LReNLNmysvfda3zrxdGuYM8Bi0wC7bLH/SqhD5Ti940q3QLcg6i5BDq
5raYM5s9vOW7jYndMjkHiCioNBF4o1wBoaASmSpPJcjmeIDmCjZavgl3BwMDqx8WSqGW5aL1K1V4
3RBEmSeDBAlKp8l9iPZR6O80VHoi3I78EmcCd6h8RPLDAjZiG2IFRp4X+NdtYiUUA/SB5ZYrDT/w
4xqBzvrqTA+AOKEvU9D+uxlcx4HQOeIO0ayAaROAePrCYNQ8UsMOhGzb4rGUAg0sFkUhAOSreZIA
TuwKAId2KS9IWAa8o4tKvVZ8x3K2sk7DqyrKDMYDhkb+awxGdJtp9iQveuinIcd5jfNVL3MHVSzp
N6skHaMbdWr2U5M4ewKJcq25zG15wMqI76D0RU/UXCYnOUCmbqsA4Bjooke34eD6nxHoVMF3kAF/
lg0DH4+xIdX75A8WA49S0e99C5udn24bK+YqDWRqU/Mj6LkDCN8H69SqrHpFTPGX5ZhHYD1s3+Dw
Cceq2AfKmGPJ3Tkah7WK5CvecCHzFAtcgdehSb8FMyamDcWxHt7J0G1JwwO9QWE9avzbpir1dtXr
zOr1wHbkNtbz4nIoS2l8t4AsM58XjfZLUsAsUvDct2TKFgkVbxnIbmTd47OTXtVVjKdMNUwjv9tV
SLsWji6ByA3FjzBppoUqNdt4NAOt36bMVKwFJkl7U0cQ3sJuhxkPIy69MQE5Gjs/rdIvdkLXxQM5
gX5uQHJFmaaaqzbW8OGJjLQBEy+ilRiHG+wWOKTafpp7h2opA89FnLnDDAkQ6ybOz6qQvOjeHG8d
xoBzTwgxbZWe0Anxx8hDlyUytcsiiKL1XPBsNBX22cK1VDzvEkprsOQ5n6jUUbteDIiTLqSU1tbs
9eISSLl9V9i5Aae5CK99KUDbzG+OSmpYvolHt6839VbdzTjl/tGKZpsjokMXC7rSqfCZ0Yy+muBa
sgzAjkfYxOl+cutHtePwpeNkWMQM78BJkvLAKNLqr3R11AETOy1xV3pZd8ukgroFItiYqsUATeOX
1VjBLxykwI8rrtwqbmLca2GSUllnFahUO47zy1CT1lKG8pcVO9d6b+f7nI24BndVoMhct8kywCj5
2R3N+K4opuZrxqAav6ROjpx9vtBtrw6F/zkzFeV5DHycgfFJ2WcWOP6FX+pAydWaH+GlVcjEaoAL
ummzBLB6qKRUfh+/RnFKiJpfo4WYB0zX2RXiVOYCqXG760OtRTMkMg95VnWPbWl9SjAg3I5B2lyY
Kq5/sgrHVUkxC4yvsaFNtfWtrfSI9mOY9Mkno18maTdeOgjXru2ySdajonVnPvlvbtWaxdWZa/Dd
oRofB3a8FUMQTpCRpkprv1Dc0TnADnGdt6rG9B8+K6w5qEdspfzca5rJgyc7g56sgKNtzwR0XHuP
DhXXxeo2G6FxBOg9XMgEZJagGQJ6dyweHKUTez3TkBuN6gzPyZp5fI5Q9OTma0A10wpjymc/C5Qr
Y9Qyaj9H2w0wds7oPb2Q7Y/v0uGE5eUAEUK2Uj0hXDqxHLLcCttl6mD3gDBgjctm7d+D0ePsmMY6
9moGnCHVXashCOW3K7/TJ6+0k0c3qPttF1nGo4Y4HdmhpuwrX6lXwumyrQXEcjvYabsJpEaJE/rh
X3Jgf5RsfZhGHU0Q/jEtm6/334MGvJT/uv6sc3v0f2BfRHCL2udqPDzXbdr8nXTM/+X/9F/+x/PL
T3kYi+f/+s8feSub+aeBZDxSI53lLv8519rnVRPOlrDX37CEld/+46JOv8mf9dvsa/4Jf00KSbKY
cs/M8df067+HCtBe8WmZ1XVJowBCmCRsf2VfGjYtswifSht+Vh57o74rjH8JeJJIORJJDZKvPzJB
ON4m2HwIovGsZ8pgA2b77Ir7NvcSCrTewTeH20Sp9KWqiK92gnkesBEbTpecPGgV50LYnM/9e9HP
10QsBNVfR0ONftYPPr5mUTs2VlgCn84OfDg1CD4kZXZOeeBErO7lMrTX5qGqDumXv44vIwrYoJkm
uttKhPIqjLPtFMYDyHUEXmIFqGlYa8F1AmFpkM49nNngdWzOcg2e89+ceCenM3egYR4wE5vFrJsH
B/j4DnKna8dpGqtbJ286CDuJu+4L4B8qsnKeVZvJLssAyLIzIy8rYQUrSZLD9XPTLeATUimwVZck
S8m1aDDKCboi+K5bXXjxZvX+5j5POLbzfWK7juyqDYuccdWp7KQ6hUaMbKK8jXUZri0JNdKUgbLp
ZWZuJ6DGVN5TbXiuDj5EGcIl9NYnEYaxlxnTz4YB4g+pNfo+Vqtyl/npcB36sbtNNbtlVqrrmwJ3
vzV04mJrqO1tb409yEnms47pAtCpRQfATpVfrXi4//jR3i8CljavX0MVncck6zn+BJKG0tjpRnpr
khvMQKUBaJQZXal9UHt0cVSvNap+b/hZvwrlqEKgTM9lPsfH4Px6CfIokTFGQ4SHXOL4HvIaHqRj
xjS70Mu/TFPzSxxoEPAwNFuP9o07BcLTLSzB//TZwSUQPajg+HhoYjHnfLu3GeHVHQa9wW1v0xgH
WfslhTXhhbGJzU9cu1uYZve2Txcog6SK8EN3TrH4xEeDR0f/BeUPEj/i3Gy7fXwLUmDmFlvSvbHj
vN7YAY6dJUIgAHmjfuX4droR4z1NBbpfY0/bcmJaTvebhtyEZkOZXyZ6CQAOBODdfIKHUTY3+SQ1
mXhsUs1jtFjZk/tHIkMvd03ewqwJUVKL7GUOmm8450ljwEFQNPemilz7fgQ3tGqACp8Rp3hRXzuK
g/x0NBjnEG4KBjgnL0cb8jxAD2e6wSfgYghaZTMIFqmTUUMkJojJphq+wbv4HrUIOE2YTGQt0MWP
V8lJCsLDorwFXAOVd04UlupJooS/TQiMddLwEvDVvVl0V+o0pE9d4zq3jY/aF6VDIq40YNegPdXu
u2lCiFu2ACtZOGWSP5nmNfB3UrgGwYp25ZiVdiHNCgSuHRvdNmzK+SwB8zG1lf788e2/j7HkeEhm
uBRBHGS0Ko6/VZAjflolrnoTZuZVpUTBU81wA8snwxi9SowdJh6tG1/HZZ1f25EBmnYYOv/C7kwV
ElUISc0YQ/HV7K36GmkMqAudPgb4xarTuQ0538vxB5/RBcj7kgvTOzFODj4NsBu93K650eOsPGim
2Wz60rdrL0jEGrsRpVp00r6UYzF8yhgPAYeEZ7mIOodQW8azgoCBWOKiAE92Q2VfrkOJROni5ZX+
UVr3j8na21zt/3yY/P0/mNbB03qzut4ZKVw9f/8mjxPBlz/xmsfpFuAQKpjXzpluvrTHUBQmsM0S
6XzLvztnBgZW5FTqHPBPDKx0ECFASyiKaMhZRMY/6pyZ+tGCIotCxcu1kcwjt9BnGeXjxV81HdoD
WSK8wYqaahV3CZaWLqhCD/pKco2eK8P7uEmeMjsfN4qN1NOyHRPlq40hirPC+DL/2caR6D1Qm+mn
qOn977SBbWMJp1vc+j7cdzhpCkLDGeIoX4OZCQBge8gXaqIkV2j5JXIdVNnEYKQW7cRgYxoqzNCB
M/EzYx/fBkvAM1ddv/+Vlq75SaZu/BB3MnnwZceUSgL6v8/tfqYxd0ZxlWVt/5CNTbRXSJ8wV++i
4KqtRGOt6cb44RI8h78UyqCyW8yxemzw5IOyDPNk9i1tg32IFF3h2Rbw0rbTVGdZKVIOm6loEeUQ
MBtWrjGMEkpDmkMqNtuChtHYJ09BVPxMe2Bzc3NrxTdkblIyA06xZlfp/hulS2mtBVB3jGnUr20L
cooein1qSqxGFZjr0kv8ZFw7emszS2ibYK2FebPEdKbUMHrSaHOQNZq4Jpljh/37oKo7wHIS9hFw
ga9mqgb9QlKZuzQUBRM01BV0ZaGHTqp7IpBxs+R3AX0aSpl7ATh3ywtF2t93sRPv69pUb3SVhjsP
NzJnSnM3ToC2A/NahqNQ/Y1d9+YhquX41XH8zN3M6MFh4UOCbABSy36VpTkkgKG2hpu4razUQzIc
ky0dui1220bafjF8K5BLre/1J3/o3dFDbjtXvNzOym3L0f0jzTu8+2gylusRFaNfGQnSzyhklrub
APIIL5GK9czrYtCg4g4IC6VIIq40Zhe0KxU4e26bfa/GulDWlgoOZmUMAD0WRRwwMKkivBtRhYA1
jbFZUt1FNbTzReNDoaG55PgPqj6Vv5DeNKQHGalREBFJ6gdUJ7L7FOB5uoRekmHboxflrppM53Fg
nm5sUH1Qq+3/RtNmvPj5X//50sj/5yr5Mqqi79+a6G1V/PJHXsMp+itMGBAPwswPoViGTKSnr7FV
WC4Dhrkw1fgVkhxh7a/YOodWlz+JFDK1Kmc+2cpfUwnUa/8FzG7+7TkmzqXlHwXX+TD+92HNJZAn
020VkC9NJAdxpePYakaJoepB092OBuy1gDE9hOrxZ4fy68+yTOwLbDDMZW5JiNaqUS9jQaHct2AW
tBJbsTcH0e9KtDlXP74bix6BRTVLTkq76CRXFEOUZiFiAbd9WkDUV/SdULP082CGDBoUWW0zIeWy
jUS2LlycpItQwLKl5Q4i7ase9xYcdSdbYp1VPwxgojZdZZQgCHT1Gn4SVsed+zhESrX8+L5P0rP5
Lc7CaBSVJgcGMyYO0Lep9BD7TWt3SnyrFvVFKtUN4/LYS0WtciQAwsurLrhwJqfZNRC3b+H3Bmtf
S9INhXJ/iVxX9aPNuvozeIy9OewyIc4kkC96xCdv1gSm4VAkgvxEF/34Drs8Rboj4Q4zkaoHIyu6
X5Ev4alUlrlySeYuVWcqFmiIJJ5oa2VJ/ZKsLdSVKL/SZVjX5Y2RGf0dvNZ6b6N+DP4DR1Uc6oIF
1Ca5HqIu3eaY1N2UTRtcuYM6rqzeYSDOSOaM6PVL8+Tt46BrhuYYhS7DAJorpylB1MZ2lShFdZPo
KDVB5qrQQRlb06D+ztAhi0JGaGY4HWpT8cVl16jfS6WxbqJaFI0XdWMBwyZIN8B0wOIodbOHdQFM
yM/RdSqnQvmRxYrje7S/We6pslEGU94yq2qfYcHDaYYoaD8U5j0AgcWY185VCat+M00IPi1KgNSN
50964ilFmkPv1VVm2IWefrHsknrCVbq9HgPpmuLBeEjLGuZvjjibu6iLUH4F3johx9o8872wlEsb
JpiLNnTcPdWvJpduExWPRjPgQhsAiNqlkajOrJd5o715v5RJNtMW4PUI9KPKeKo2qiZmWeM3nN9P
YhQkL8Jag500zlSgL4Objy4zZ35vSlCDKZjp5GF+j4gTpLB4CjfpVGEsV+cBJt7CuS4E6YIDuj6P
4aZQrsgHtGrInJTHj/ewPu+Ao3uxEWaeBeEtG6lJekQn92JjKKiPVnGYskmsWt0a9tD/7aXl5M5V
KwTTVRvNsn4AJmR2PcRsN1euMkLWZVIB+ZRoPezInSx0Q+Z3Fvd4acJMvEFbQtaeUuo/B1o3G1C3
22z2Z88ZMl4K8tqtBdnOC/BwNBeyglHL1BNSdzdcB8NYICfgIEsVxvkWMJ9666Y9ULceKUGtjMvP
NH2d18P8nzt6J2EY0z0Q3Wi7z81LPDhm06q3n2UYLd1vwsE/IO2wyMfpOuY91HEKp8L1ot7aWVCA
gyZeR31+X2ZndSbfrb7ZYU/XmBSgMQmO5iRYFVrUWI2RGAcET8udidYJb7ffWSkyR6U/ptte9aN7
CMbdqgf8iIAJKERTb+Ilvw8FSiTpVQKk7Yza729vy2amN4+mmPWcdNlmcmuLhIB+yMUIHpXJrwm6
4+LjdTgfFUfLcH52DmLMCSDVkDAcv/sxTHwyvEk/BJDXNxbj18HKq4u2as5svuMyHZluMPtsbbRX
kSOEj3NyIU2NX7Q688MUZwjJ5TnKNmUFz5usefiMF+yfNQjnCxKoQWPyeDRhUBc+frIqLBFbE3pz
CIx6pXbjzVALr8msnx04WvABS0YE2fLjt3nSfXq5KICQl1QJOVsMR44vGhdqAnGhKw4IAi76qboP
R8ebqnaTDfV3OxZLbCBWbclQIA5/ado5S6X5JR5/TeYXmm0iNUsCiGDN8eUjzDfrEDGkQ68AfOik
RYcPSK1nA1u+qRsNAGWl7QwUZM7t4ZPFimQaJnL0glEfnQeTp+MHQ7Y10gh6dWP0ctqrBb13ReS7
3tbohIqOoW9aR9MKBaZ8PSUZxOswwGAVeMQWVHn7jeMov439UjvXHpqr9TevhNCisarnQ5vEFjfN
kzibdBE7m4z4BoET5mBOZ+4yZCpggDIRnGY81QCRv/ETfZ0W7qVdD6Dvh/6nk9DkAqgfbVuSlnWY
A16YVLtfZirrqDQtjgcG2+szC2heIEe3a89avQw4NITL8dE92SbA2mLGR5NyAynBq4FGUq8jpHXt
6uMSu+F10GjrHmSyn05nPuHJ2mFWSu/MQH3WIkeneXkSBf1Ayhg43XgzSmQAmtHaajVRPwVMCnBX
mGvEpuOti0nPx498EoFerksvnd4NMCUgFydPLJDvcQzkmW70PoqWdQ3bQLEBAAGvas683ZMzl2nF
7ABEMIDEp1ODn2yPduxFY0dWcguvU9nbvXJFn0RZsbBdL0ceLxyN4enjpxPHjzeTmBhS0nvghGFW
iQ708ZbMKLkiqBXTQbVdFDqzHMeepIZtp+iV2NrplK2CLqBEL1v7ArLvD19FDCm3JdJ4UwW4BKeB
tZ/FDk5CkJZf25L/ePa+m1Jxe2To9HhhbNFEO50lmEOIWin4p0Mmm0+5SKZV0FbRBlVI96rtdJPG
zBgtAOeEj3E09ld+ENVg9dtqSW+hv7TTKF9Ng4G+HwI7K1TnUmZwwqmw7ahD9LAwAdUmiSZEZHvI
UUCC0uLpukrQt2gG47HFRW+doDW507GZOxeNj4PSy7vHzYt4xPnGL6dCwfjmgsMLuulAd8Ji0Ba1
lzpaiqsCO3Wc5IFKrtNM1LvY+d6CHDZmHJtLk+SORfRJG1Ge88Jsan98vCSONxp3Nde/THBYhprO
sjjZaLpZdknrj+JAD1H/aTqt3IaytL2SNvYqZBT45KCjsRa+ei7Tefc+uPILfkMDEoh91MlaVO3B
yE1cVw8RQyKMW1F0Rd5SnDnp3614YgiQNyAYiDOTVp08n99ABRKlUx0Icd2m0s0vZV3iQyKsc5Ow
4/08v0m853iZ+AOR7UIgO95bjPfmlnBeHcwmDh7NXLQrU7qXmoBzMLNRI9Bw58SnX/KGf0fo+aI4
RuHBwwQciStLnQ+cN0WEU8Iz4zRoDzG1xNpSQu0WpQy0PXKluY8JPqtwhN7Q4vS7Uuuu8RyU5Ba1
ZWRIPQzBNpI9stixXZ+LNMcn3d83Nu9hEA4gUk/extQPUq8Lvz3QRCcBiTTxNdKM9tL39ekiHwv/
0k/SfD7T0oWmFnLH0YItr0y0paRZEVKFrVPDDDbmFGu7tG6+54HzbEjA543EDf3jXWAcn3Svt4to
OF5VwGT528ky0SSWl4peVAeku8z1VPaAv3MLnrSNIpJT0URkk2Ybw66Mteu0w6HrHDgSQDjDr1ao
oM6huUh9iCm88nGJ31NlNd9NWEEb0438yywo8mdNRtkuqMCNIw4YXboFTYLOaDQvKUz3KtQcucL2
tdgj+PBVTZLyM4GhMhZ0xey9noYcd1Nf7cPedw9dUzjrMJ4YIwqz3hWlUaLoIS0oS9k57MCJ8v3L
uyE8cF7NsZkldrJRwZrqWWKH5cFW4wd3zP0t7njIg+VOtVXyorkJ0lDZdn17C4By+uJnjvvkj91j
ArdtTeAF0mrBXtHMavRGNxn3o2KEO9mY7sEphuLMIXKc2r/eLax87lSzZ+/VOSC82RExEu/tFCrF
IR2NZuuOaeHpSKAucuTCgIaZ0+rjpfN+25PR6wxmwLwSP0/Vy+MmNa1Zg/1AqaE+tqOK5AzND+bK
tGLGxrpwGZaeecb3QQ0QL7HaMFEhmIdDx8/I5IeGDSD+Qz4IBhtapC3DhmEoW1pdfvx4v3mdNl6v
JCnuvAjedfeUrkPfg0s5mYN0cBwH+zxOei8KE7lLW/+cM8r764E2R2weE0EKGDq9x49mZ1YIY2TK
Dw4izA990bveC0l3VAtYKUpcnMHnvTv/yMltlBxAxwDeoro9vh5UaGzXu4jOR19Z20lUSLFHYbdG
8xV+teX7SKhl+UWldu2ZVPOlj3QUu+dOA/4vYEbmqvf0aBqs1iqw4ssPkav0T0MZDd8LUUyfG2nu
tdLUN7Ru1XUSqdpeKSO00s3CvEjDql+hIIV8stQQ8+xk+5hosIcGa9YtU8DNQ5iy+LHLYfiKbDwj
ZqeuttLQUVow2uoLCorBl9YeF6mE48h+jtbIg8qIIfQIYLpv2st8ys94j7xbsfOzAtOkXcwUE4Tw
8WtGdXfM+o5lFIRpjVKZjxwDIZQkNx23H6/Ydxvy5FInKTzSshIPXwKAU6iDp6T1YyFhAqW9+6UJ
y0dtbMSZPfLS/Dj5klQqszURlQOqIfOifhNzgF3HuTU6KcZ3obobDMjXXpq6+aOVYynVt5EOSSCU
q6rXbssKfXBCRL5XsxyLvioLV23mcBYqzqReoHu1UrIi3aBHVa3deIrWRa9bhxzUzGWpQ54Y0X9d
TErzPJcWK6tTkA8dqgmk85RP8WXpTEtUN+DsIUN65kHfYa0o5Gn/oEs7/+zftDGUschzp00OCgzQ
hmh4BSh+9LpJrdYyU4alOxj3Yac3+aJlCLwwhs8ff9x34WG+AYMJEbfBaXTaU0j7jv58UiWHQfHx
qwsVy3jOeqNfk7A3n0aYUpuPL3jSROFbckXHoOqjKsT+5YXa8ubbqpIhUByG6UGPSmvndP5ap9o1
c05m2YtqGyi5sZddFSwLY0L9rDSmhRkO51pj7zM97gNGLpM0MEXU5SeBqq1cm3ZJkB6qeIw2reuG
m8SwEal1fH9WC3rWfD9EZXJA1bdD8TWioYpaIZ/JT8w7dO2cb2Ajz3yO99uaSR5lLAMruizOqe9d
W2uydhRTHkRkOl9s5NiWU29FaDIq4u7jD/EOxcSHoCNPcUjNTA/ltBkBv4l+FjXDoag1gAROmMDE
ZtKCA0od6KsuyoIdRjZyLRx2WJljzai6drvDxsTZSbCi0D0UnW6CjFEKF0G90FNEHnkGOnGorl9A
Q1XxwsGvZuv7Lg4aHz/AnPEeB4lZ2OMFzIHYBipBJ0FCKECtwiQ/GE5mLeQgozW9TufcFp3P/neX
mWt74ICEpFM4JNHAdJCfzQ+dEjxHnb3tI+dLXuqjh1ZasG1NpUFrO/LvdCUqkX1txcYyxfgJsAdG
mqpWnXns320gh5gP8hTROJMa6Pi5/YmxWORiLaRIyu4sSd1VMmrxLiqsB5hrE9p4N3Vco21XTg9a
1rfb7lwxcpLd08hhmaICQhbDGkXp5PgWAgXIgoK+252gd7BqG9g0RqL+wkk0XmV2XW0C1YYjLbt2
ldHOyrLuTPf8pBriBtCS1i2WLyQJhkon70CPg4SJnlodigZISDH16Sqv0cON1W8oaSheHYcGcAe8
JyYdqOwfLbzXi7t4xEK8U0ngT/J37DxQjLWK+gDH/aemjMYVDfHs4eOLmO/e8Zz7zu+Yh7TxQZr/
/Zs4CUSvmwrwrgfaq85GN6CSTUymF3wO2H2jrgkyKSu/FIgMrJsoDJHA72eVt9B/sIopOSS5M32z
4jzZQ8ofNjqc98fRLYKnoFajDR5qIUCboV1LfWzXTtPgMwCGdB1ldbaYmzbbpqcgyWRw4/s9vdO2
qy+H0E42uJI8dlaabfTBdlfqGFZ7Kxlr6kxsJcZ4dC8nJGjR3C3TBUqI8UM3oOqp1tCOQ+jbEIBw
8QjD/GtZrvPxEjHdGpsPo7wK1h+/Q+0kdXEY+qssecCiLBj6CPMyevMOs04k+Avo0wGPiR/66PSe
5irqLs1cnFLyDIY2dT1613Gk9Rs/GIuvQVg/JWi6LKo0ib4XedZcd0VV3Dlh46+CMKzXCpp3C6BD
1mUhWyxEsry/McPZ2qIzZ0EL3+4XbT5qGPj42rKugnQ7lZN65tHmBf4mKs1PxsFNZk8RSaPpdHXo
OPehtx2qB2qHZlHHg3InIXDe/vkLZMwCaUowv6VoOXmBFjKa7uBX4tAC8c6RdAhGe4XniWeF1doR
zX3oWFtlMDYRYQ/lW8CY8lZkGxl8DuobKTNULMZrhNQXrSsxzdki1feQRP3C6SNkEXCy0KkK9P6z
yYl/JlD+5uvTmRVQcl1BuIL/dfz1+7FHIB7/jkNr59ksnRB4lQMXHiFS5BYnHSXLKh2x20FR1ER7
hlHhAi5rfm2U9Ww8TXenQyHCK+Ie+hCindgg/ehcu9iYrenuSkbadx1STwtHUdOfCfSpNacQKrga
igOoRTLq1KBM5gg8nTm7TxhtxFxmHsw+DACMTPZo6B8/moiNPsVDWTmgBTmufR28XDQGt+nUDbfT
1BXXlRK6n2sLMKCO+NICOLu575GZ9XL8/ILIiNalqmKxV05aoC8IKeDJmwHpttk96ONFdJLTcK9w
7zio50kNLb1TA0MbO5S6RyL5kCuKoNmcuxcV9hZeomjKmVLlt5eiZ0j1R2uYvXH8WoKxn1KU6bUD
0Guf+qtMNy6AiFXC8jp8/FSn+ePrY/Fc0Ir4H4fQ8bVQ1hT91BT6AfBFu02MQCyzMehoG6mX1L+L
sELPPHWSYDMK93PjjtrWVX1EVyOkfjXB7lDj/Ez6aHHN46jALNkimYO749IfObknI3cZ4E2Vfohg
epJLFxIDJcu/w6bGPvNVf3spDmE+KI0hxlrHj5+gNW6b4BAOyEh9UlyU/xOJYo6lqOBn86A74+D9
mxVPBIIWDJbAZr5zOi8PjJwVP0n34LZ6/t1SXBdsJ1JIMjK6FNmRRDwOvWbXyyiU28l3lJ8OtGo0
MeQwIWJLyXFbjFC8gXN9UcCsX0zIe1zA4MGTScvj8cwOfX/y0PtgsgTCfh5Un/Y/kY7L6ClidDfp
oVwqk9b/0EWhb8EJodKWItBaycg8kxWdpoasSU45EGP0XMnqmRUff5QOUr0ruqy8r1vNQp+D8RO2
RgX2Jcp4UzUgQWQ76N8Iy8Uyyd3qZsrCcGWAfnv9XP8LiP9PmLFvAsU7QPxN9k0ewTfn//wVvmm6
/+I004CCzzXeKxDzFb05z9P/ZjFaaCNaGojNeY2TJZNc/oXWFKDpwTIadEUQOpzTzz8Ba76Qnv8d
KzANoMHyMrJEuRHX3FOmccSsNGbwaIILd3S0uC0TcW4MLFSdpsMobruInsgFPaWuvFbk4CK51w6o
0eBmgH8acDkdje9BL34Vio/RlKoU/j7W8s5flFkLZWSWPJkdX4SL/Bg28T+cukHtRIeSpy5910nw
K0iypFwQysx74DfdZw6k0EQBn+24sCtNGkvDLeC3W2qp3jWNEj7KaTJJGsJ5VlAzFBwWKKcXSIvn
UN63AgZgehlPOQjPoa6GpwxLoGqpDTOgL3Ft3A2jsqzE2jQVK101jcjbNZvf3JnYxfibrDQNDUBq
MU27igEujgxjLZKVCwoavr+ZRsm6TqJIf3BRj78cmgQZK/RmYv55iOEZRcEI5LoJSlNgXttiWZGh
IbMw6O8rOzsHpYk2aqjfd4KH5ChOJjSk7OpcrJyPuaNPOxNUXbo6WKia0ClOKuPUB5bZxpaB0I5b
yG3XotO/8Pss67eWn1p3MRj3pW8q2bLRQnuv1mpjeVYaYSsietvZ8oPlmUzy+Lhg9g9vi2BoALU0
DcZ6pwkLVNEs7F1nmYEj2QvFIp3EHBD/yaHZaXinrd/sutvXh30rnfCb681ywsY8Z6G1dtof7X21
SzXUdpdAc6Z1S0/6yYdSusyavP4htLjafHy948xjfj42ESALeqXsbUR5jiNvW9SJMw/DluQfwzJR
gn7HiRUzFffTM49GADn6ui+XIozM1GPqf/Ok/KwRLkfAWHeWyoivH6r5+Q/G85Ox+PiJ3l2G8IMK
K79qwDcpAo6fKOqbPJ6CyAbRit1hEE5QpwIMyT++ymtO8maxGtQvAJ1dFyV8LscKOb5O0g9GH029
4TW+X3fuyhpM+p4i6PVxR+MzKj/hrqGaT6mhCGUj8S37BadDK1bIw+egaiUKiNAxmG12RKEwGYab
gVRBgMntDf8pRgGuWATIKdPqja1CQz+QpghjiF4N5BaFUeXZpVOQXbuBrnTbdpisL0aP7c1qaloW
UEKQRBJPGqaGAjLUbuFNjdnisuX0U/YUCgO+ixe605itnQT/EOg+UPniNVL06X2vK8SIpkPEdBmn
WuFuorr2jTuplDPlqGcEjeocInvZcsI5urpErwAhVmRhWwXLHQTXOsf0fDorL9LyoTmiZw5+GP6b
ZaOGLM0xWEuR5bknsIbK9mKa29SN1cYyoxeH2Mxlmw8ZKzHLEnUVqAKoZWdHRSoXKJ2M/lWGbhAd
RoqDdO/3amF9sjK/6zwH2Ln5vcKLNV0hsleUm9Cpa3mp5tJ/RNNNqZfuhFL/40Br+8cUq+mdmST4
OC7qUkTN7YSmbfw5c8O4utPHsu0eSFmKeOtESR5dT4ksukWdyiydDZZocpbLmGRbrI3aH9ttMxVd
iWvUECfAUkcjPpRaUxaBp1dhtJ9aqWiXIJ7b8TsKv5JbaZzSvelayx9nyD61GFdkwoYBSISRZmSY
38ckTTFmpUpYhF1hdnAC4hrZ6SBN4m4RN4HTbk1ldPXFZInaMskqK0X5pNB5tz/huImLXxS1TrrO
o8k1UAsCcfypDtvcuO+wDh4+488QyFUdOAOemllKtSUcuNQ3aTnBDUdvskz9R9g1urXDartqFhhG
CfmVb4FBH6TP3hb4zdhmp33TgtZWmk2BpFn5I3BSu++9IMDR0ZOOG+H7GuhQj309Etr/Ze88miS3
sX3/Xd6eN+jNlmlYpqvaqbtH2jDaSPQG9OSnfz+U5r6pZHKSt+Zu32IiNGpFI0EABwfn/M3RGbhA
u9Km0uYqYxYB3jGH8jE3QhdVm6Zv57vMwZftAR1RJ8Af1LCD2qzwuaknqVXZsbhu0A69iy2fohjO
qeN3p4emXOLyTH+l1++Qyat+n3X25HHpM2D6feeV01EdsUMD/BeF4SnJekyA03EGFO+MTdg9uJ05
RKe8RjzpZKIONfp26M5f3DmM3qkl9o+nybCSBWkipfNof7Q0X63RbPAOc2oTadMJZWYFZkGD95qm
x8dCNzDBmsoZMZzEq2d8j2LwGL5dgwR6Z5gC1WVK/sN8F+u19Zh2iV4GONZ5fySVE9VnDNGc6IiR
SVqfwdg79r1diLjznaWXInQaZSS/QxpUaii65ZOeDV70fuhQY/wtjieeq5XRq8MBl/nyuR0sKgGl
U1cATosw+s0cmO8BpwYuF5d7Bp1BrU+NYnmazabOFQyMPaPgJy82i8svzx3GkXrAcLSX8nlSUlye
iwmBTu9u4t4gAplL1ECy6gdbj8SDMHShF/2xL/McYSk3EVDQnaUuqL+MZahFO4XO1RuXdxbdN564
PCi4anhZrBIJQkhX4iyBQ/iUUsDBTSQLzecGDevsBJvZq79OhTIu9zqqgEmgKpH+R8cx8d6VlRi6
d4JXohaIclLdA2TE2cNWGo/eL7evkNXVa+pSRpynDxIfJMfA+S4vkLIMozhp0hhrkdJ8TwOjOEJ3
HH1jQYH+9lCrBxagfsaSGNyXi17S9C/HIpusCQwOcg7NUMrGVeEn6PYdTb2yvs5AUz7VuF/w7/To
mTeoeqrgqyCKFtf3t3/JKr+RPwSIo3xEUF3RKXWsfohQW6OTvjO6OTuU4Iw8+mESDyc/CcEivnOb
0HwbwEzuBtIAAHdQk8AuAAm+HDNF68pUTHM8amKcj11JdM2nKjvdntkq75B7DjYO2g/kORZvlFUm
NUzI3tYDpkzVOJholkdpMHj4d7x5FKpRfDlyDql2scpuREXekxcJauJxp2LOber3o9I6P2+PclkF
4Ivp/OU81cBesDkZ7/KLGa0+UgTPYRCL3DlZHjIxFmjbs1d53BBuNB2xgk/+PrX//+39f6Taz79n
Tx76H99fP73lf/1P4qSDABAIRKgodHzZuJI79PfTW3HN/wKKppOFolSAroMsT/73W9z4L91BMozH
OMyVv8sp//0W5y3PEaTsRZEHVcU3PcUvd7yFDD16FhZiJxLFjjXKqmpTCQozwGaGoG3d+dwgWU4R
CzWPVx9j40V0GSb/HgUkHlggQ5dgoFXoqpXKIcvCZESpB8OfRAUtG9/OY4J9+c4R3htqdYRTZE2B
MBZDAB7pJ3VSHptuyNXYZOrOU1f2H/71eHiZFMoQQDYpldAjWz+7kHLF2EzXe4wxleioVRYkqmFs
Afl3cU3c8OqgaNX2TL20/X30GoMd9P922MZH3Vg6dCnAGxkeQYQi9+UB19Adx/gFiyObghs1ECAa
DtX4ty+dxb0DTIHLmD286sLA42u1MBN9oNWKQtYrkoeo0BUfO9W3xfi/Pyj9RhkXUTFXX7qSrzpm
2li4yqKWfdBOgxs4RuicwpiM+M2fjdYmm1H2N2ljrPZiafTIG6EbIpUXvfe52TmfgWmUO+nLxuIA
4eWdzNuSRu36JukdKAd5bZJFk5g9zoh2fZy9do/hIHOg1RZkXbiqSAtUVGHkYXj1xapOd3HI0bsA
gaLmXmhm59dCde/zDiHQCB+5Q+/E3rFIwEK8/SsiCAajQ/aIgcJfjqym9AC7suuCvp/RQscKTzLY
5jcfZohOyGbQRuPH0u6+HMVZVFSFCp1UN+QJWk1CeQe12j5oYml26tfXcUOaDHJfsmac6LXcZYjZ
udqCYA2EhmXKosOZQOqveeZJVO7kT1tDwQ+gLQhi0GKzX86KtBbLD8rgbHEVgfy2KQ4AXJB+XHTl
zcsERuXVUKtUwxATwNkiZ6iuNe4qM7Mep6jYm9D1Zr8cZRWJhkFBqqNRqqDguvJhcmlPSRVlb2qw
yfDAKDBeaPnAb0CQ5/KzJXiUFyKKmMsSzXcw6Uf4x1ZyRPs82Ql6mxP611DrSDSEdNxbwGBBODvu
vUM7NbAT/c/bR2hzG7waZBWI7N4QdYWCZVCngCzikHdZjPkrRKWh24l5cpkv48QLVAnMGf0gnlOr
txQcnRA1V7cK0tYCINOhE5eoXXFO3OIn0TDfWanNz0cBmLgASkA2Cy7CUhwpyJPgBBDkTqKclS5G
ZkVx9tDF16OghmXSjSaBMmUMuhxFDIpTFoVTBlncfe2nAfaNB3jwjYtkSNow8A0QaybCj6tBqi7V
k7BT86BzKUshI9D9MuJOnMO6gcN7e6yrCb2M5QELdCRxFv+pi8/GbRVWZIp5UA/29D2MwsGn4Yar
9+1h1iIPtIsRcUTuCIYkpolUqi/HqSwQQ3HZ5YHqZvGzYnvJO7QA0KDPrOLd0pT9e82OJyxpR/FO
5Jn+PqO6/q3vywWTa4WXF3ZSy5PTKzEJx5Q+cgO0n0Hy1DviCFe7Vv5OPjrvPfpSlJUvf2eo94mV
dEke4DXl/dF0ofWsAcINlMh0oLkCvrr9YTa+P+Il4EORZ0KPZB1gTD0ZyjZC5E7XlK+zOqIlrjp7
5OGtQYAiqIwEnwa13ctJZUsZWpkKOCBDrfqMBs9wCq2h3/l0L9fVxYmnc8WVqfKSlbxobxX4c9Gj
K4S7Q9CyTN8p8sHytBWj1CkmuyietynM93ps1EO5FNM/DCP2Aqin6m9Ect0HKlV/RttDfzfOwnlX
GHwIXygDvTbUPZYTbfkKbcwKi2d1GuqPb10HlGRgDGgmIDtKm6v7UTfmBadfMwtgD7qI6OEE0yjz
XpfmKncy6AfwwDLpeILaWF/4SuSpvSv6LAibOvx9rlPtUI0UtNF5Sh6boWneheP8p7PE3efb01sR
N7nI5MiS7cHa0M5a54ZG7ZSKCyogcNDknNC3S43P1jJb36sat2h6gI4sztnG9HFO1aw6inpGzIQu
T7S8q12PYxd2rfdHNrkCzJg9T+gltWq0h3G9Pn68Lcjv4G3YPEDXGN3eKrQRpf4sWOwc34w8/cOK
S8MvO9yz5sXod8LS1noABKZxSucQdKk8OK9y2dyLAAWoS4refGgcitLqTpZ8ehzsLgkDO6vNPxBZ
pno82+WX2ytyfSZ1uRFIxcjVgUysAk2sA8Omlp4GU2hXpy6mI0m5bxd9Lo/25Zlkw1HUJJOlq0X8
vZxhmVT2mDR5Goi0aUo/VzWqx0MxfWrbyXxwksZ4wKUuxhYsDg/VEpn3oKZCE7Z9N90j+eG99ZqW
6Fn5pgMXRQRf321JtWhaVdtJ0BYqFn8o4MB0wgnvzR9XwgnQ5ZQIArb+5aybZYZtl1vA3GNMtiO9
qE9a2u/RjTeW8GKU1RJqCX2bmusiGGenOGXc53TCst0a7FXOxieDo0mthM6uhOFeTibEv97tZzMO
5qF475aq8TlO0NODJGABOI0dgbdWLWakN2vFTn7LK2zMzUqvEEVNbfU+8eyq5B89/ZfOofqrnhwa
RG//3tTMqSsRQKlkrr53VyUKThluHKT9ON8Vi7t8MHMjPd0eZetDIOXJVqb3KNV6Lj9EJhYtSpMl
CZKswHvRE8DPvT4+kbn/U+Dy3zLJ5bFYHxu6eIApgTQRHFZDxWMOR8Dt4oDqyl9T6rxvE2lr3jlf
6jo8p67+4/bUVoV2GZ8heIIVoFhlUB1zVpEopomzNFMZB0onsqDoQTdS2Y66o+AJ/x5e6Bgojd09
TqkKT8eKyjPmsvEHltL6dvunXH9lTg4HRwdJjOK4u7rFNb1SIVkmMRlhvvxmu8h8xO7U4c5mFzvB
4DraXw61Ck4VkNQY7cY40Emrz45XZHeW1s/BhCvUO7sX5v9yPHkdvAr3mtkOKsyxOMCyHX2uqjZ+
JVk24c5hY5oGzOF8+1NeVesIDxB/UDKH98jXXAWIlFyn89QqDow41O4EGnC5nzhoYR+gt2qgjJrs
MDp1eQzDzv09T0Ptr9s/YGtb8YkhLXDXoEK6FjJBF1wRrcY+joQuPjZjX311UL8/9NCoH0dW+SSc
Ig+gumYPXoR+MQbFHtZ2w1vLD3wJRAuApr/Up6Rc3+svH0+V40WYXwTTqFHH49gd+qFv/MjO9win
W/uX+pc8UhRKKbhdDhVOQ6NFVRQHDcZy+CMkiPLN6NYARpj92593a/8iXIeZN0qtSHKuogSAEQBi
uRMFQo3jBwPZtFPRWOEJgpXiz4hZ7uyn6wtHsj8knE4jNHEjXE4tGxoFj10jCrIlrh7LZtD+Up2y
3KlKXcc+RiFnoMqsM7W1tpGY0rprBdR1tQqHbzRydb+PwCnoDgiOiXfZsW7SvZLv5tTYoSQHlkEX
YhUKImqNpJplFOSGWn9eqn78GGvGuBMAXq6Iy7gOyQQKqWxSkc2+nJdXEUBRgCrkShoFC4aVH7Ml
m39GhIWHGaeZZ30UzkM7OyBES72mPpYiUIvP6wfgUAUgX6THb+8fTQaAq59DWgdUnCoVlbnLBY3F
QgBBQSqgGFm9z8jgvpbxonCDtuKALKvxCUtJq/Gt2RB/VqlmnNRixhw8TNOnWo+ie6zf0Me9/au2
lgIlSZ7q4C5lvfXyRxWqNiqJIqKgqT3jT1UtB5T8BpwGbw+z4oK+XHkQfizIFiSDFAdW48wAnlq7
i3HCYT/8qMAKnfKmqR+9YrEe696u7mcoBvd4mCgnDNDrj8s0T3uZ4vavADNHsx/hOuotl7NlL3i9
dEc9G3O6/KMcG5wtgIocO3jGB9R5XUrAWCZ2S5o+L4mDiHECL/f2p9j44pQcaMpSGAEzuH44Dw4h
q4b0ey5UJ/uogLnD7Dj7p8zsv81pNqIVDTxCK2oaTHaNkpTHLrYx6jpHS/dV6ab2KYnRVxDWRPzy
Pt+e0tZgHC+Iirw8QVOszrOR1MaSDZ1yBs/Un3mSOifyCeuDlZfuI1E/+3R7vK1PSNSn8+wgaoBb
zuUyxh7I3j7vmZzhLUdE7MaDkjh7Zjybo9A5RU+Kb0iZ4HKUvhxJnPpGOTt9hQOtjUdrGk575ZqN
AAw8mecvsuGcj3UXnSZHvDSCUYbGSj9Es1ucvFaefTVqDz0w0scGNvebdAxeTuPFoKtzEOVzA6+R
1wtO2uZTV48dNrCzFwxtZf5wgOjdta47BGEdOuc3Lx2IG3i5Hgx/KFer3AChZ+o5SaScPWzJA3Ug
6sPo2VPW30gL2IyIrjNLVvAK/p2hMW41k3fWCgSr4btHB6vyUGhMtPTw5glxj1HBdXh0y9h+uUug
SqO2HTfeOcYl+4uL7/BjU3fjTkq1klV5WTHSSuApFNt4Gq5bOnpXqQ12UN7ZbozpjNBhXJy0MK38
En802BdjeQakmPyyUzdfDhNoy5+V2WvP+qLCabSz4Thz535oewNLam1xkOeqCYSHFh7mEw7H7nHu
+3FHx+FF/nJ15bnwgcHAgsbnJbf6OCqPmtAJE+9sZXn9bOZjGwaLZjRuAvywL4q7VOlj4PCOOn9K
MOIZfE+Nk5/4tmef9MwKP8QzkFi/09Sl8XOWvPZtszLKA+y3PvpweyU3No1MnWU1SopJW6utKTKv
t+H+umdlKDVg8V7iz6OSn5ymyXauw52h1m1HeIeR3XSTe3bbZHrPNdHe6/o0PolpCXfWYG+o1VGf
hxHV/qpDAChD6hnfM/UOBwBUeON+/E9mBRcVlxfwCqhlXx6FHg5i6tEdPvdq0/RHo07j/oCwovcp
hMR+ur1aG9HZJWllpQjPknlyORi4VWuY5sY9d1a3YF3vLidvdPaStu1RJKlF3tnaGiOYM/ycNuwJ
Kve975Wt4qM7vGeAtZWXMJl/DbPaeplrLeqUC1jlgxBfxSRoe4cK1Ota/QvorvbdCK2emkBiHdTe
LiCN2G329sgs4XZ0uwickP7kJf8qWx6dXAtNtWX74wrs41ky+yEq+G8Pl0QCcgV6RFAl1roGy+Jl
WpKhR+VqiRbw/2K+ahHtpP6by0ZugJO1ixbHizrEq7m48LTDoSjdM0Xyv6BqR2etFMNOC2TzZPHQ
lh0QHmovKmGvBukp4vDeZLsnojefY8wdv46KawUIme2V3PaGWh3iqgHzHdkcYpF1xSPCOV7QmfB2
06ne04HdGgqcgrw8eTpxti63gY6dmAT9uOdBjaq7uUvbB7wxkqM3ds5/cITpTkjNWTLVK2xrS9ON
2iZHuEL7jwyuak5kHXvyVxsJFvKgNlROXm7g2VZRCfh8l5VDyjKNCKiKOUkectBqd1KmBDaz2zxK
W8pvt6PT5qBk+MCaoLkB1Ln8ikOvwfmCxHBOh7E+yQ7YCYv58bHquuU9ZeOOVoOR7IR6+Zeub1vP
Bl7KsYKxs875a0RfBndm19dpZj8X+HGcdVepT1beO09ObLyNq/OSk3i0x0nlqO7zupOn8NUBGDJr
qdWOs9xVjfQa6KqjVY1i51bZ+JTUwUGngx6UqsirDQmkVp3VgVE0NUPFOsK/peRNcdRqUQI+7sQX
4fV7F/RW7YB+DZXnF6Myvubl3NKqqNHeYwFJGFK0tBW9/ahHCTK2dl+6v/c5MdKsYZKhyGGf60R2
1EZs1x7LLMK3j7xl5zNsnEvAZMixgsokd14HTkPtzXmGCga8NkwgY6O+r8K4Ppue95+s69+yr6D+
EFhbXa1QP7QmA2B8rrMm+TiMyAeY0eDupLQbMZq6Hbk57Q6NFFqu+6vdYyvVCMzbdM5wEupTr6bF
Menb+O33DWoylJlI6KTs5Wodo35p0zBllNqh4ps6/fcFcHtw+7RvTUWyVqVoGSTK9dpkzqDWqLE6
56RNl5Mx564PbevNUCu5GDrAMZAo8g29+mCut+hJno/O2fCa5uDplesjktHvLMvWPgONgp46Jmqy
b325LIam5I0dt865bWf3DkKR9hAqcfFRCtIcb3+2raF4AwIOkt07jvjlUAtu4sY4x865cXBktiOI
WgqvkHMZq+bOCm0NJSW0UfkA8MFGuBwqi7XBWabIOYNYqLFp74q7WnMK6H/jbjInA9IqDEumJOkH
EYu0bnV8NC0FZw3M46w11n2CUpLUYTlRpP4HTKDIVyLnS4kq6EGUsOPGVv9j7MSPt39ZnjIoGUnR
aDrOl9MNxySErObZRK++PFeWS1UPq7hTI7xxZxFlano1W7JjSheEaGSbLoeyJtQlC3W2z22tK49R
Zel4j+u4UOC+/mRBUUIGuhQnHHSHjy5WGefbM906etyvFiY/Esb+klm/iiIQEjOFo4cXmJubvmOW
yJoQK3eC73VrBfV/itWevFZNtElWCXqFm/iM4oZ9VlCh8McSRxgfS2Lnl6IJ/dFaNPNYt6F9aqq0
+tKPJja2yMp/MLEumXZ+y9WM+SmStSQzaIvmnfzzVzNehKZP2dRLmxG1eDTtJH+wB/Xb7c+qXx0Y
qmuQOqhT8nzntlkt61ij4zqAaz+bdtXD1cLCSPhjgya4j7jldHZLbf4VGvDFHwQuweisO2P8PHtL
7fiOEeeNP5qJNh27sSqmYOiwuA0Gqy3/qkYns3xvcrhVm7AeHtU+F5k/zlo2fJ4aXf3itLTtToM2
YkNfWtqAkDwolZ0wJ4Pl622L/7JUk+CKp1fGDbE6IVDZx9oVwxA4rqieWl4L+Nq5icluXdS7eiCt
UFNd+fP2Z11/1ZdRKRKhOATehVbd5drVVpQVugYZwm5Ee0qzPDraHcbwMG/b0+2h5F+1miBRiMuI
qv7LtXE5FIyL0HK568CCFN55MPUY7RzTOUyRrnyIaxOt0Mh0v3eLm+3QFtaflqoovR3EHUAXE3vW
6D8PB3lLL5cBfIA5/0Vd9tei1vWxQIL2LrPd6G5a2un77dmuP+zLmFSeSRHlwGstrNiZy0aHThyY
eQOJM5pS2NKVewBeN+9kFOssmwocTiCAGgmuBHhpIfn6/FluqkSIJ4sg5Bo95xpT6yuV8w/i0Vfw
tt35nOsAK8ejlM9WfVGGWVu86Ek1I37aC5ihRhtUk77cD1EqJr9PsumkxWPq00K37yfu7Uda7LG5
M+F1wHn5ATwEdaKNlMRb3WfCS3M3tHMRzF3rZL7FBecX6oT61e01vN433B40JtDAkbC5NRwMe0Ne
GjqkFs+FaXxA3mf4OdloXvt1VSb3rtYbuE7ObXB72Outw7DU3SUbimt7zbIxQ5QNbFoyQTbkf+Su
CzW4Fr8tmrPHUdr4jpSLIFxRIqM6tl5Io3ZHRWhzFUyk1PeFsCt/jpQ9QduN6SA0AJxVdsOxSFgl
vAtmlHY9NFVArWf8Nhqhck/uXR5VxND33iTXM4JWhsgp84FGAbrt8igsWtZ44ZyWQazgUWw6LTaW
tr4nsXV94MDsIc/Ni4P84opPo1YzipCuUwQi6tOjp8FDprkWjCaU4FYJmzdvd4aT3SyWij2/3u5T
2tRZyUsvUKoBGSZNhYycTXtQ4I1J8XBF59IzOFlE6atPlyJPZFVBb2ff7GIxDmlm3rVdgUy8og/H
23t8Y6FYZGlQKqFlV0K4HXo4FplZFTSTunxEcHc+j576VlitfGAZEu1KJsiGWKv4m6FiDZrQqkDU
ufluzLXpq1GpYmd9rjc4o1ARUFGyJzlZC1Tmczk3eWdCNVjU8AwDijK9NpjBVBjtTkTa+mw0GQGg
8RJCU0j++atUK1UtkWWKWgWoJPaIu2EN5KX9nnHO1ijsbgAsaISQRq9SEYVCtpVPOTSNcdQOer10
EA6Uvcbb1obDaAKwLWmyB0jpci7eVBEFaq8Mxky4/4iR/jn1s4d6nDegP++IcCfB2prVCy+NW4P6
/BqLmvf4tQn8U4I+pWvlOgqCILHyHxxWNgLYDvY0ZcSXNPbVCk19PerlmJdBBbboVLY5uH272vNE
39hyNIQgTEAU4DJeexoYpho1WmJUQTwOxR2PjOK08NkAnHbezu6+agVwiHg4YnJK/RER5zUAtM67
pFBSbgkqtMgPI4JjtcY3erU/mjj/C92NRwwVP1fokNZJs9MW3lgzeXWA2GVwSci83CPIWuQjxYUq
8PpoPqTagNCfU+5NcetrUgmDjczjGNn+VT6hExYRiakYpWoBBHcE2LTNPyZusxf2rlMniv84ivFe
Qk0eAvLlfLxF2ApkiCoAhh6fQ9GjetIafRDmbfpsLJF+qMB33AH7jD6J3Gzv3hx1ySwYGuQ08gJr
LWMovU4t+qQKnApT5EbRrTPN0G5nx2wcbDoQXMFgcTUpmHk5SRKNQrUGWEpxZ7Uf0gUr2DnBDZCX
TGYUfpmh6XF7XteJmktLEhYR4gyE+XVFPdOKUhmIw0HezuKR9yGvv6gynxoNW0rkZXrdB2Ag9iRP
N4+GVJOXoh2SeLLantYUtViPx4SwaaE51SfKl6gpswe30c2fU2Umft/HxocuKZsHnUzxaw/KZ+dK
2Jg7VsQSDkKySP9RrsargJOYxaj1qlcEWucpD+mU5k+mSs27tTr4o6k+PIEIeCvGgJgARk/eDogI
Eb5XeRaE964ZazKgBuTY3ZzFnu8o6M3eXtaN049aFak3AZsk4Qo0QbR2rQJjP1XM0cclrrEpp7Jw
uj3K+l0q58IiovDLhmUdV8+n2HFKFF7GIghFl7yvllp/D1+1PE5tFx/DGs5lKmLFr0QfHW+PvBF3
EJTlbSEdpJjoaum6otdToxFFUNS68HExRDbPmPH009Vx5812hfV7mSUPJ04/fBOSocttwr8FPDTW
RaDY9k+tLt9ZSvfUJR4yWc0HvRvu8OL1yCjcezELFNXSkzCiu6auvt2e88aaUpYmZ6YQSUFwXf7W
SxGVHZdW0PeIRoUFslldlu357218WTjAvPblSwr48yoEZZZb1lq0YEMx2s1dOBJJy3H4pijFvLOG
G8GOD8qrQ+KcKYKvvms350qZoarFYxgNtNZBoxoUiz8n07ko39wSZxUlkY7NSoJBHrNK0o1w0vqu
RhQ8aZB1zEXZ/G4O47JjOrYRUuQjCuIKly6WdnINX4WUwonGBP3yLLC8bPojnvT2NC9DgwdR6j3k
YtAe0iHCzvD2zljJH0ksEY1XAjnQCY4iCcflsPHipag0GWkAJLUafaXHZLuAsYOxn90FWPdgmlzM
+sdFK7QjnARazkqTn8cW6R3FcvNDVC9GYIXC2clCrnpv/DJuM3q+8uUtWx2Xv2xWci7tmPyqMiqk
yxQcTLK4jID+IP1jps/YviZnXY3eO3HxLi3H50K4up9a06/bn2jj8ID5oE5IgknivMZcpU1pDpaA
n6bYnfbQt544z3M/7ATEzVEA3tLaYw9wnV7OllLjhLSYkgamGFsQ0XbzEHbWz9tT2TihEBrlUoOG
lmIxl4Ogcocn9WynQQja7jjhWXnwWjhSvbdnEbhxQmnpsJHpUnJ41qBrYwJ+u6RzGthIEyPGTYhr
nYjVI/lfvi1RtvcevKrNs12gSyHdREbAP6w7EG05ZvmQwHpzlyR6sHC9qfwiUpLPYxdZQe1N+VGZ
kubY5q7nT/McPzZzlR4WOyl2du7WUqKaI/nEluxpyT9/dZJlsjRpGF4Gmjo0p6UqlIMCuHIHsr+1
llL6E/QrjXewOpejuA56enGlpjBvq+jcF4M4eiBqjrNZqjuh6XpCLwVcKgcYrFKCXAVA3A/M0UFb
MYCDpdyb4fSjHU31fmdvygfu61I1WQ3WhLDsuZhpbq8nVIrQwOwwLoIake35gMZeIj6a5HLzCZ5Z
2B5KhPjCUxZPLuaIQ90KnytVfy8R9WBkw3H5Qfk3x3QW5LhOTYiG2DE2p+aj2mbtRPCo6h8WGnm/
kCqrYOEqRdg9Lnbbz4g8Yqx1KIDb/5o6I/ltLJrpfq4KzPZUvXmfpWNjYKpntOaZpkZZBKMzLxH8
qHyo7hQi4Fe1a8cqaK25OTCwd5xDzfhDGABOUCQwilNtC/V7Eo75n8psqvPR6cbJOLiNp/6IhTJr
pw5jtDtTsRZx0vFkWPwhc0Bv6mZU+WbZOMlOwNnIo/nePL0IBRKKuy60zqpI0043YIin9fJtaDz7
d5FaysHVlOZjXcTak1aY7hmIov7glGp41NzsrQ3ZlzUnzINWgR1Nve5yE/MEzfU5tbhy7CU6T/qw
+FNttX5nOnvPla1NLDcWDS0G1NeqB/2Y9WrroXqgCzs+VTMudLzB3/7Yw4SB7BLtKUkCW6vTe7Vh
lcJr8gBbcuPOwr/sOYdat3P2t+ZCPgmtVioy0aS//GxmhEe3gyFMkNfVb+oAnyIMC2Une70OMAjH
vBpktTaxPuPXNzNIlqS0OVM3C+rEjpGpzPZITptD8ZCkY0R194p/WEZLXznNkAdDpLYQxER4DgGs
+v00/1O1/X/MiJA7TsJ7X2q6NClWYXMBrTOrds4CNRiItnWnw6etCvWQ900d42837ZFerhM7RuRO
p6Ajn1Tr9DENsXVsUka0RGs8OVT9D9aMVwE+HfpBirOch9R4e62KQam/St4TcJd1WpdlKbVML84D
e0jGh6EyEvqxmAG0DmbItwP3xmaEYMKG5z1Hh3jNpnGncVjK0suCOSnGp7zQ7e+ZcJS3V2HpQssm
GG1TCpdrNUinLcAHNgbDWPr4rOOy/XtXYjt9ezIbi8WJIovgbQF1cg1HaouC/B8qSZBWeXSIa6Hd
i0TVpgO0au1pHLB/GBrH3YHsbY5qcZnzaALYv879YUX29izmLIhgp52FaQi0RKf02Q4z9VxFZvrV
XjwruD3VrXVjjjSA0BCnrLkqONs2zG4KU1nQ1dpwl3gdevZO8laBMs6bRhuKoimwEC71VRThU5pa
W3VZMC4iejfVYY5JrjVUOxFRHttV8nAxjJzsq5xr7mIba+KG11Pnpvc2ea7jT13xE12Z7Ozhyxnk
qQfRYS4wdjO6cE9JfGMFDW5SdHJI/MD8rOrqbYnZdizCNFhKs3seEPk6TGYkDtPQ68ehRe9XKYro
6+0V3Hgi0UWkdsorDjUxEvrLWSftXKS1EGhZWEMiTlw03nNSN845xvn7r9F1m59DozqPpFWDr6vp
dBcrih7YsByf1CILd3bURhinCQg4xsaTSoJGLn9OQezUJ6VOEdHWxgOcy/xUzpp6FLGxZzC8sXnR
JJTKJmxeaYOzGsoNZz2feJSRVXR+GiPWW6b9Xo60NSEUTqkdk5BKAOHlKGaiNmoI8zIIsxhG97LU
Zxxt3CfDGvc6gZsTkg1b8l8eL+unmVOpoSYshopRco5st3xQk3iP8LW1SwFGQCjmDgSrtVqgfooh
vbh6GhhumAAbF9OpLufonRnPyiGObPseyOfey2xrZlSJybgow9OJXiUraVhU6CrzUKkHFIs1Vx8/
TUMlvtw+C9cPTg4emBo2HoUuTPsulwpps9DUCx6cjpWM77Moaj6UaYi+SV96Hbr7xp4Rzda0cBRF
AoN8jzrmagems6g7xOwpnGiVG1iKiW3ajDv37WltZem8JBE349OBxl1XH3JFLQYzG9LAy3HnUuNx
uh8LLXln1H32IYqgbJPI5PcgypPvbbtY5ygulupw+1dsnAM+LRprKGRRBlkLreG0CNp5QaU4cxfz
q6ekiS9UhCsaNPR36BQbn5XDZtGwYdIY9K2OXD/24+QWuJWWlVp+9xKT3dl65fH2hLZGIRujeWbA
eXelA83r6yLVRzDcc4ZYjKL9IQqAmYZAqeD2IFtfDaiHpCVxMVCqXA2C+mKUlXESTFmkHCjrDYdS
s2cfhfduZz6bQ5Hv2Y5E4V/xaYplLO2mduJAi5XfRTRh5YptsKKk4X+wE0B48E7no8lKy+WcuP3q
YXYQpqkcO8LdpVVPxpTEvha+mRdC5gB156X0Rj/8So/FRHEFYQUdDRxTUP9rgLCaSuSebi/SRuKA
+BTlVoe+u4SvXk4obayh0IH8BfQBkY2APYHNtFNndntiTafTONvOfJB644s/5pA8eIwr1s6mvwpe
vH2ofMjOjuTErt+mEkLaRS3nCxHN6n0ypO1hALzrkyk6x6Iow7f2eOR4gO1laVVysFYh2eu0Bsmr
EtVxxynOnjriN2R20c7+vzpkJJAkJeiqSgA5pdPLT2vaqOry4E4CzRt/CqUfjqrWhDuvjxeG30Xm
J0eROgqySA/6aJV5qVNDCTkRSYBBoV7TA2jBhOA8csrj1vjkJl72bI9piIh8owROqvWJXzR68eTo
yAxGbZsVB08b+vPSRq2fC1RfG2OcTriAzufcUpRjk2DYFIt+UQ6OIeYPypzYO4nc1fGVc8B9ipuL
9xp9qcsvVaAs2egdX8qMu7Y9ClGaZMkudkX+REK7Eyz0q+abBlWZA0VL3JES9Kury0zMLI2UEWUW
vBtzP5pFenJDSqQPKrWT8KF1JOg2byaoBeEkfjXLHD171VihXDNXOHCEmvsAabv8FduGEmAEOhV+
G1nVU1I6w3OMUeCp78PkqVpGTCA4uf6AeOChNBbzvutSNygHFdvV0TTuRah8B1W9x6e/3ntMEWkH
6JRQr668kRIND26QEYg5Vbn1PGdt6mdmneyco5W/NN0TviS62GBBHAgZcCYvF85OjUjL0z4OQj3x
/H7BPrrWP8WiA/iON2WvP5pO+AElvtw3C/PMq/jeM3PccMrmEJfzB6w0fwsHOhujOqp+MzZnkfeG
PyPXUxnTTkHn+pvIipTkppBgAjxcnRTY355i0mw8m+UwD35ZmfhywLRQdvbXdTRjHPkAAEACu3Od
skQZkhkIGLjnIlyMz4mTlj8qyv4Fvfq8+LRQxd0ZcGtiktZBcxM0GP+7XIWsdaam52o4h96g3Hsp
7y5jivOdJ+bmKEQzya2T3ePVTWF5CaxEmh1QHJrx3uy7BL90e49IsTkKWBESdFkNWHPCbWxOMTth
Lmk3x0+RKka/LrJkp8xxHXBIssAT/1/qzmQ3bqRd07fyo9aH1ZwH4PxnQTJTqVmyZHnYELIscSaD
ZASnq++HruruUsqwjhvoRS+qAFlShhgkI754v3fYjo1U3MfCxMwnxK6cUIbITnSx22UhOULPDQSV
d27NT56FrZqDoIfJGXDl0QsirVS22eC7+yZNl/OpqziCWx5nj9GZPnYLOWK/3s5/Ph57zcY/hAF+
tLPltiPrjiprX6Pu+TopjDbdGhMoifHmbmoN552V+ye3axPiQUhl30aDfvROkfAkDXy93L1vSvM8
yZxiB2Y07399VT+9XZRC8EQRr2Ed/voBR7wfYF+2XZUFeyiDk3IYLJKBnMV9T1D/swlkL2Lh3Jhu
0JVeD0WANNaD1orEBfT3bF0765qcT9CbC/K+3kt4eTt7m30gNkB01llEj5lZMnfa1kpya9+bi0ua
bM+NmjTrnRLv7extbThaqoChbHY/tsN/YENkHxLVbSXmnvSsb6tbGhGRPcG+R3LyDo73s+vZvNeo
jjkUwpJ/PXmyGytWBNPc94FWQZR3VFynVfLbCxHXA/mVnjS3ie3t9SiLlepTmlombeiiCImkMj5q
g6Huf/eZgwYEWA5rDTDUOaatBVhQZm0ymXuxYH+IF02+L4Sj3w2mk7wz1E+mjb1zE9nCPyDi6OiZ
W23MkFt/Nqm7u9NhtJ1zVXvvGQH+dBBuDiR/8mroa7yetblLdCyKGcStmgW03/PP8kl7r8v0FpLb
qg6eaEqPjVZxjKo2Y4XHa10b+9Vv+vs+kxVGKzq2krek4IzFjZFMwxCWuijRqSWN0EOBtjo9bdeB
4HtsNDeZleuM7y2Mby+fKugHPRBC56Y/eH35elrLiQBzfW+nbvlcQbqk/69373SK364ewOY6SPYm
f6Xtf1RZBvVSD5XT6Ewy/TXfX7CZT6uLMetE5NRV/86b/dPhkHPSmd68zI+dtJFmoXSpU33PC7Oe
NsI297mLN1M61llISNZ7vqxvJnHT4FAAUNuwf8LXfz2JY5LbvU1K4t4e3SCE0t/s9NV+z83wzVUx
CjRRdmWOZqgNj1YRoa8Y0Cnf2Q9L/t0epRf1w2JjHyCfNM2p3zl7/uyaACk4CrjWBrscvXxEBxZD
1+vOfhZ2FeFCL3ZpYFXvFBw/uyZ4ZxSdUKcBKLa/4h9rcIdSMRcEa+2DzE1P5oAugD2u0+kgPGij
dvaeDecb8/kfwluf1QsWCmeq465brmjbKPxS90WX0EkU6ygT8kOGqo/WzoYOYNtCZEDTJv7uw1qZ
Ttj16fRAGIdTxFjPtSKyRtNUkZ9N0thVraFZbBxdK0M1SUjZ1SSW95pc29L96jBL64CDC1x2BCE0
54/eUlVQSRVGZ+/7tJo/NZAudkujubElkLLhm+RfzNAG3jlCv12zfoyKyzAIyCYmPdpQ1Oyvupdy
PknXrLpqlzE4DzD7OPcrfzxkHfERYem2U+ykQmuYA9ffAwS2V3ZbJN9Gy1WHX289P3kkATbgoyGc
3sycj16zFJ+H0S4Q6gdNZl8tuAiFerUMv7uNctVbRgEU1608PV4Rgcsk8TISdwxpLxf2JEgGTjzz
918vKBbsB8bmxA2K+/rB7y0zx/yjtPcLIRyRM+KArWyesF/P2M+eG1wUICluB1K8kl+PYjZ66VmT
b+0JdmiTqPYr4mUDhFJh7y79gSORfQqi99ut3w36RmCGKMZDJnUsMJ9LbzEqi/pNo5EYQkZAsCuD
/p0p/MnF+SY9bFZ4VkMW3tcXR+Kh0julm3t7c/YODMbZYbZmxMnEfh7mLIohzAT58Os53ZbZo3cR
9wOeEFhJVNTHxn/uUtn4bS4UDMZMFugyV/fFNHs7Qyw+kFaidkTz6rekfb78euDtZr0deGuWoP7Y
XDlfX29nePiWs/ZQFathJ8daXZV4058uyjXeedN+ABTHY+ENsJ1gWHNwr3g9VtmrXCi1GPsm19FZ
95moIhzYBq56FloZJ0BuT5ldODGMbX9Hk1rt3MIr7MheW7nDUq4/Y8vwokIC+gyFbZz3VtefVWlG
9osnsfvV6JoFqs3PO96SMCOZOFK5IYZ3kOmfLBo0XmHpsnDQwT+WnQU4dOncH4IHnd49aHNJHDCN
k3detJ+Ogo2IyQibmORovoba1kFRpLHX3P66HxLvRiaF8c6Tt33I0U1hi9yWf0ZgLzgqANoBQHPW
lbHPtZVVNx+/BaI2sRwbT5eBs/qvH7efXhI1oUdXEDTgmBze5FamkkEYe0kQSqhLyzstVwKqfj3K
j5i444sCYmdHZi0Ezz+6qIZsoL6ahb7XG6dxIhTS/ReCxYAFQUP8b1pZZw+E2hd5NFt4uYEnztOw
r0aAyjAtlI400jeGl86aExH22H4+W96wPk5JTyb27JMHvEMS0eeR1ttOFfXwrPMTzPzYvCpbrQLD
7cB9dGoRBLFtLfia8T/Et61ljDlFeGI1YV7YzVeCs/3vAZ29Z4Mz8P1o+9PHWWo5uZaLZX8huqGc
Q1Tezic7HZAQIIORRqij2oPdavpQ2Co71eeoxur2g1+OBMMSaUJ7BH1ne1flU/kl7UnxjSy7Nsdo
1Nu1jwzhk90NC7EiWtvNF2f3H37reaRRN8Z+TKrCDd0UknCot37z7Z1b8+ZxgzvLAgvoxGaLuvr1
GhD4lVghP+l7jmbezpwrEc5aLgiImt9zcXqriOAkCVYKa39zGyZ+4/VYuqMI2167dZ9xGOoizn3r
Kcf2hr23rvP+dO6LUcMtMCtUXKnUfSB8RHwz26k+V3mTqGipJlBSu2zap9+ehc3kiQYMVkc8qEfP
5zx3omiRLsHX7MwoQBQZ00A0QlMQkP5/MxTdLTg2LPLHjlmsfWnQO9m67xNj2uGWa+813Z/gDI7v
TfjbvZOyYDvAs5P9CLR9Pd9Kl5r0W2fBejPh3Gl0ibg1VnuBU2qn2g3mXcTwpIuFj9Wvr/HtqgIy
gXMczUJ8JyBsvR7YkU6VJfa87JcpWM/KNnkJnEl/pzLgqeFjXq8qDENDGoNjpBkojl8PI9ZG9rMR
DPukncrg0AVy0Xa1bazlzkqW+avtdPCH9Ta12tCVgfsw5n6hMw+TC/u2G5Ikztq5MuLRqQuy6FvS
f8NcWl0eGsZkZLs5EI65Y/Of7V3mzN39TCB8Fk1JPhdwlPFlOBAdCGbV1cHc7dNqQI/u4EO8a6pk
sQ7rlIkymgfg1pAFH0cUMgOKNMoTgK8rUdcEoSxr5RVR7Zjp524ZfS0S/pj5cdAI/wIaWmof3LSD
Ter1bRCKcjLvdaW6NBynWqMKSYp03I1uX5e7JK3zWxcWcU3HJfVl9MPYPU6Unm4X3ZOtvtmvbn1O
I6liy1hcEZqJWX/OF5ncwdWvbkc/db93idLuYKXpJaZnwrjzOsP4pCzla+Hc+8TZN/Das7AbWseF
GGxOl3ZlmDCGnTm4blTfJmFQeoUTLUvrzfsh6yrMjD1tbS9qnILoq64tYpYx11RK183nQNYJP8iv
OH/V+n4dDXkDdj2g+Vgz/WM3+lUelcIaS2wv1roO19ypCaG2sNo46VyR1ai4zKSI6QcaH+ypz63d
VJmDONRZrx4sJ7MeaYZKDDo21nfeu+MVYfJZFfopJuEfk1wM53m2muuus4Mp24RhrXUiW9E0ka+X
blz4c+2HtpPaL0GfuA4GOM4Ct8zOUouUsMW4HieW2LDMJ/2BLBa731ODpMGOR6W/rVptbPHUN4hP
MlZTgou4WUAq+1Joh6GjAxli6qglrPLr8qUcyo5J8zXe00xpC2laYuA8NgaCdzjPaScFiaWe/MSx
v2nKlZhj1F5+Rur6+m1Mu4U70/sUbdNaDhcgJKu1F8No3Y9jUClqMJ1A+HRJpyByzdl0CdpS2Utj
tfaF6Uz5Db1DnBw00tdvKsrRD35KwnNUBV4zxrLzQe31whBP/TqRY6S8auLStCFpIxa7CWtxZY1n
bVY630poATS3AP+4sjpYCbsu0uVF9KVzZ06j62Gtbhp0oaS7TPHkUelHhKaCOhKBk7FItb5aD/Bs
hjpKZKrfjK6GTt2lZc/eMaX5jpTp9rT2/RnmS5GLF0LKk6+4/XRfGh+FYThwKrodALytyAw4SkLo
N/rLwb32xvSiy0VyP4lOe+HANJRRN6qhiTBe9Z4nhANfikKZxkkfVPayN0errs8r12ayp7zon1An
OQ1BdZmf7U2VlXnY+2Nx1cCwLSLPXvxH0XXjcw7CcsvkJMgFeIbmSMf79LkNMuVFiMy1JpxIz3zE
e17dL8uki5MWw2T+1QtGGVu1YbWRwsk5CVdRFvfAh3kV6fS3jLBBWP9tCMA6dgs5lU6sloQHpKyc
5DO/lsPrUpMblulUZFHudN4O4p9LSe5o3gepLbjGOUXph5YxyJvKEhh0kazp8VQO2WbengfcgqHx
MhFa0FHPg8lMutMEO/JxzxsVXLup7ZMSNi/0xm2j7dNwcE2aijnmd14INDbdUwqtfcgdnArqJ8M6
91t3+WDVhR5NhYUwd9IX+6xbA4Nn1sj86WwwJ4GylSOQjDBWTYmfV91EWJznDuea4+a3iSvnJi6b
yiFQZdTtuyRL6ls36waXW9gaZHm50jg4gP43beCi/PFolFBeYV3T7QabrAEtkA0EOJVfrJig3ne2
aax71xNOd9YQN9fB1NHQhfQTS2mUj2V2scW38GzYkzvvW962cb/Osm1ORlWIBjCr8ZtDKfoR2khe
w/mc2+FzBYo/RBnsuBM/SW0WXNHg514Pk3Phqx5JdmV2xpUOy8mNprpQl0Y34OlVE3x4QpQlq2hD
ol5+RiZyKgkaySbjxHFH1swOpch9XxbVU2ZqU3ri5P6c7uVYNPlJhXkV5yDqWuskd6aAGlVkLE1F
mouvDDADW2aUJ8hPA+OOBIySjnSvUQn0VGINzFVtKSP82M1Pa01e6EmvRk8/EPBqZqHDXSy5MTka
mzmoZye0VOK3IdpG+bn2cx2rgkJHHNN49vqZiGpSztZamre+WVanlqLhH+ZT186hZaHA3xVemg+H
hMVYj81UeRqOaq13l+IA7oYBe9Zlz0vnnXme0HQ8wu2qCs2iqZ6rXPUYdeES9IWOd3/e4t+awLUy
emBM4VGHL6tYbpJg1UbiYJqaNbxPnDn0igLpdKHZTRcNeFKfVnPihC2ngRPVeXq0pvIC2dFwM3L3
2YsoG4vQJPBr2DtCjEwBjg/kfqVbRiVNYXVj53NahLC90i+Do9UqcvoRAjwtqeJMV4743gKxcYBz
lFOEha1TYVMHayKuioYqOFmWzghT4bZ5vCyedqFq7D0BVZzsi2VL93Jduik/YaG05lhoJvtZZhRa
6AUFIYmqtjvWy66YbxxVDF/qNqnayGq9fGEtdUrEUpMhkniFp1GG7TQ5Y8wLUwW7tB7l40r74QRL
6cU/m7K8PHQ9W0dceBSpj6VTuusuL6fUOM0aLfvq6aMtYjGNhopoTOWH1i3UTs55ux9ygfbKtsrO
iJpF1BfMZcE5LG+HNspXLRWRiVfd1VohN/1mLzMAqyqley96x3rOAheFqztUk76rpI8nfMPFqrAw
2K5D3e9ZHmTrDtdl33fPsmOjO8FMEMaWNSQLhzuW3eE5nZTPrqSDyzaJvnwyrLl+HlfDpDro+sW+
L0dtepL996zaG0W9fieI2f8yV2tDRSdAf+dEws4woRH4oTZ6bhdz3xzanwRD3nbKl09SVeOnFk/r
KuzQ7D7kszd+53xCeSdcQ0zhYg6UdzYugdXdVp7cZmrRspOxyrCADEi/GkMY/egxekeqKcIEY86i
dV7R2OhBPt73vel9Er4jP5d+PqgrJP7NE8rf0o38wfD6sE60/sqbh/zFkY352bRs0UepnSQvLGxs
zYNpA7uQolqnIZ/TfFB2Y3ws9dq7G7tFhwhTaziy0/mvunjOKcFi3sYqOKWKcudd2RrzqbvyOMGi
3Z6eEpkAbiMZilE/ld4t6VllFc6ZyFBPYpJ1q7eVlcaTJpsvIimd5xI9HkV0MQYfNcfMLFT8Tv08
JIF23fRLc1lMxrzLR6Ncdo3R11t4Qa4e67rtnpZOIsmqk0Ss9xOKNB6JfM7u2imgaPfS0vAILEQo
GI4JhoJcQ7kgCG7a8iMTVo5nI84oD1mr5RWChlYTV2vXG1o86gCUscd6L0JwKzakoswd70QYBrgl
vgqpE1epNHMOKkNdXOuTu7Qfh5xFIxp6y17jctahOrISyFuMxHsRNYG3yLDmUb1q+l6/RZLukiyh
TyxvVF7NEgqQ0Do0MjJSQ18VwRKWAcZ/IU04Jz2YAbFuxL3NfR7S0BVqV0o/fSAwNvje0mOCNefN
2RpKuG93ZeeSgiNdXftak0CyUklX2YfJZBcN8xwkau7tZA3NDJZMOLdp24Zawu3kdWzS5syRxpyR
EzFaVzUGuebJ4Kr8ZZaN4mRtlkkcFHPtIfGat7NHYRkyIiVCqKjHU1M7m8ifyjFl8LP7wqtGm/Vv
0eYHEnyX8RD4q1x2NadA4hB1t6MhTcYo20xgag4IpqvE3k3WvDl08PkvzF7KJS6tArh4rYJyn+Rm
O2AkZzkvW8oypejU+M5pq9r5O0RLT5zVtpX24aB5CdCMmdZRiczgs2W1vEml9NhI2l7Nw7VJZm99
SHtVBVE/OXkZG/M6PzSWVI8JFMQ0KtWYDZE5SfGYB3mfRjAUvaemWIk9VU2zuqFfcf+inBhrJ7Q1
2X+SOs0xqFK1/1i1Crs9tKTgTXXtpBfYrnfaTpeuUeysQWQEu7EzW+EMLTyNK7fQ01hb05HpWfPN
ny8t1/pkNGsUC6Y3Fjm5JFh5nLhehR3F5CpQ17RorekK34hmuhkHz/2oeVjHRMYkWbV1PfcOo7TU
EOqJD2qFdyyGdehDFvii4GCRk46dfuiGyjK/VISFqCttGIQfYVPUXGZL2rWnQblkVzV1ghuqsrGb
kHOo/ILtjrzpDSLIw3ltnSIKNIrRiDcbudrqmCqJGo4ZLQULjeTQ75aCqr2oyjsclyorVGMTEIo5
qGEKXYyWG3oQwTCdSG63f5IHJF1EfpqN2bnZWMFyTmVEkoInDP+06oQOG63BUzWqCq+/q4xSvTQl
K2I8lUv3YaJDdFurkpq/SDkenhfJULF2oCogoku0MrvQhNbPob/0YiQfsi5xxc5n3rg5m9o+xH3H
fkQKPmRx6TriZp7JGDlolAEnZUkHcdeOevJ1KZnpuKe0KyNfdvqtUB1FozXpbbEb1aj129R46hb8
uQ1iWSo5hP4adFZYNBYTJy0zFdSTequoYWYeJDAe2uCQ3xzjvMxZeM6ysZctFUgqPnmaLvPTEuHO
F1/HZSBe17Rf4zpoCOSupgWfQyooeSIV6CfGwQnhmnLx5ucar4KzYXQ4vI4rmVkh2jDMd3TR1QnL
lV+PIdL29HJAs3njZ8K9NTWfJdvo0lrfLX6XmOHoUj0DoxalB1CSZwFjqVJEQeYHIALrpD/5Y4+9
milm+b0r6DsdUIgl+3ZegyR2m6F5UoPV6/F/WNnYCuLDpn25HYjb0qR47LRZd6L/EC5H9q6mEQ88
71Gyy8m69wTIU+pgqhbhJEu8FnYKQRYCQqc2982q7vibg/f8K992VTDshBOK9T+uWohgXiNFLnnS
o29WAFIpTVxWDvYCt/UHSGLOe95Wb8EveotojYH2kCi9afopmCaTUYhln7cje7Oyg+tsyqrvvwux
gXfRSvdhVwOmHvfFjHxcWmtp5n0/2pf4abrUFwOI8W8jeZ4HoQ6/YxdVPhDp64krFqWNwtCnvY6m
FAYw0qdGX96z2n/b8yCwmGBFNHT0S3mFXo/CLjJkKWbwJEKp4rIusvqmr4PqzEgca9+1vvWOScNP
mt4b4x9C7GaggMnaEVVlzTtrdZx02k82SX8OK1Pdj+zX1vygYYAS+k1nRx1GzqGzchypi9vC5VzQ
/24KooN4yNr0e9bWvYLi9/rCezlSo6SmxIComA6TILepwengt28io+CYA1eZKzaOzRVKE2FNak1y
j1ATXXXvDRQ8JMj8+ol8847hmEnTCi6+vrEYjsmrIH1V3qYjXuPJNF4WFTEy4MvOCQeEKvr1UG9e
MZKtYZTSG9rsOcHtX0+bnKVI17Gq9530hqjPmvxmmPPpnVdsA/1fw8soaiBL4YQHxoxJwutR+OPt
euC+cHMq+jojxatbPM3JCIKofUFxBr/7PVL5m0nE20v3N7UcqiEg4aP3rVLkPUrd4VY1RRkZdaHF
Hny4CJ/+35bmoTXguaC44hWgRDuaRHMdnDVx5LK3SasJcw5fJysW3e88FW9u1Y9RkHog0KChfZzR
VBV1Mym7owchtHXHiWANV6P9bV+vbRT+28LVWXuPeUxp7U2eIZuFVsrshg643D6XZDyug/a39/P/
eGUiMPzXf/L1UyuWnnReefTlf13mTyTutS/yP7df+98/9vqX/ut6fO6l6p//dfkohn/tVfP9UeZt
c/w7rz6Ckf7+S+JH+fjqix05vXK5Vc/98uEZVZD8MVz63G4/+d/95r+ef3zK/SKe//3HE/pHuX1a
yp/1x9/fOv3+7z/wtP7HC7l9/t/fvHqs+b1b/qF/8/PPj4P89x+O+SdkAqyb4ddsoUib9ff0/OM7
+p9bl9lB7EHNthEk//hX03JO//cfpvsnRpe4y0D02PzZNuX90Kof37L/tDfD/c0uGYUbfpF//K/r
vvnrZf3r5jAPf3/9r0bVN23eyOHff7x+Gr1tld1GhmwKHZJxzNevtGfX7M0iGeKhF/Yl6Q/FWa6b
t/+YjP/OIM4W0YJ5MJsme9mPzecfdDeFtpAMKKuPp0pzzpzecA5dt7xnrvp6z+RSGAUuIv0J+IIb
4fL1pRT+oLUG/jRg8ol+PhMEnzl9SkiZVhGmpL1HFtk+7v8shn8PB8do0/4h7zj2RkjmVEMbMfdx
IstH5Q1lnPYBMRqwPEPM3iesQoEqfz2RG+Ht7ZjwEw24PzDijhZgDH/0RVhkjiTVWF0UXRqcyrJf
dqa0xngd6aloDp0x215OC2f4+0V/9Z7/81l5vRT/dcUb+wCnXJuu8HF3cQTpTOqK0SnyaWPgoBeP
Qt8QXZm+c6FvhzIcnpctrQOFDk/P63uZp4hjxsFXMd0bLCT1VOy7YOgjVuf3NBl/EUhezyo6Ufwd
eARNfZPrvx6sbhuawbnfxJWY7YkqR9Vnuemld7lBXOxOQ570FVLyNIRUSUYeLf6kTitH1V8rwBcS
HDa7+aIqnEv6lckDCsCMkxN6WvooPgfgpvE+z13ZxraY9X1i+lFh+nOY9xbwk2iTGsRLDMNnGp/p
J3tMxq+akeX3yaa8iZxyVUZEPLoEEK4GmzNNQnNjh5XT1O59zkhRDZ31IvOdPIncNZEXUDY4qdmq
s/sQYHR9oOFkPCVrr+zdGOQVTbPCnOdwzMzgZcbtVYvcblgKlHZDKiFzuMk50kAvEmPgXwaouh4T
1QcPcjCTF4+KpopUJZrvkxIYgkzF4BixlFX9Mc9AMWLfaFzwPLV+zAGL7xdnsT9mfWtVoJDubEcS
raEbpoatfYHDsjyZtBIIb3Kmwji0tEKucnfS0AUXnlHSCsuqZpe6WqpiElsyhw9xZhlas5zpug6D
jB3pemNou+sAMXLUEX57q9LjxIXQHWJNoJ2rwK/7uBFyeRJukz7Tee0ux7Lo1Ined9ln3Snye33K
6a9avePer9KaVKyAd777+WSR9ERNdDmho7wyi2XdSW/rw6R50ETrmmXXW8b9GS5btgIm0bQq7PuN
v0JpDwgxuavmhpolp/24qKSKFnQ3azT2S6wcSzt0deVe4aVFz7cOiuB7UFfDbQ64IU50MyuqsK36
7lLL1iwPU7BZhQ/LWjwkCuhrxzUl9FQLqGoAVk3+KGDSu2Hdzc55ack+2aPH6fVoacR8bQ6jN+xG
w653ep6a6wGXkDZOMSuMtXZR5UHiIfsdE41mxBKOI0ikjIrm6UKT52X0+/ahmorlceBk8EkjeRWo
sgEMAY/2CeueDeF+9p3OXEKc9kcVFd5ofvIEqLclDErTvJXu6Sh6/ySF7vIN+Nj60OtiQDe2ji9S
DkWcTsZgw0Ju9FtTGUPzjiDliN+3rWAknLBgYxyAIxW89ddvulBra0l7GeKlIydwCMIOOGYKPjap
GQZq3hWyDAeH6VDAQc2d6J4m63yo6qgLrpzgYq6vp6KLF+vST+7B+SqTdOehOvmxyP+/qKfEc3Mn
++dnSUH1/0EVBX3tH/vdmyrqjtry8Z9V1I+f/6uKss0/qVV4z+DW4sP1Q675VxVlOX9uCsStnP5r
u+Cm/l1FWd6fZBZwx/lN1kB3Uyj8XUVZfB7UKxT1KKXRKMF3/o0qatPvvd6aqTeIU2TzoPLgfGQf
O2kNyunnQmpmRJejTqPVKkGrs0S3nptqmUD0rNosIpEPZv2IV/SgR/ZQqL3lg3GirDZSETpEJJdR
4paEmFlA6fOubmclI6KkQN5pk7je+YT1PhzBTPhP/lw2yX7uy2mlgaakr50FSstlEWX43zinlp4k
H5HPlUE8swYgbSbXRvR9iG2Zl4Wt0t25jgPZGV2+WwzZNU9u3QB5QIfxs6De4+Ysm+bKQH2kEK7K
2S4AFTlrUm+4Li1t1Ixp/WLV/TRaUdAF5Q6ug5wPdeWp4cOMmXHFMp45VtzRx0EVTTDV7LxYhoJV
Q/9LzeWlCpCs3/iakXwrPPB+luyFJg5JLnNTyIeuqlVz6jZzZ6Ig81aISEVimLAvxt7vIk35a+KH
tbYUX9N0Xu6hBg7XRI+y/SXkBkxzevAaI3saNPehTawrmY7hmM7OhVnJk0XXw2K2nlWe3XaEyOUR
nqC0ahWIWNMZOrtPUEd+0V5qZj19XLMB9NQf+ouNeL5z4HSwZGsX/FmfktJmTnPRXQ6lfTYW6Xkq
5eM8XS0i3TdNdl7ScMUITEU6Zj2nOTHAYW9n3gdXOhcByS7ksFzY4LirtA9eW+7p3lvRWoqHZe0u
BTNsXgLEdGdTP1yvWFCSXb3oVUjA1O2UNgVUq7WgtyTV2TwPV2uCMnLAlD8kI1ftYJ6Vn1e7na/c
zLGv1Ghc6BLAmAcj8ZYD3JS7iT8yNFT64GaZdehpz93Cx6S1tIxQ4oLkkE59f1LPS7qbwd8i07Y/
4n0rohH+MyYeWXIyQpEOO5mcVUXR84uDeUlzwg0OsLv0C/xO70AkY7OvH0Qp05gDfBNCuXbyyFU0
DyJ/FdnHsTfbM9ftg9BYOugUXZqd68Ez0Upp3EDHQCmTr1VUTv0FyTFRunqRpWsmvKKz1l+u0sYt
nF1rWfZ9mwZauhN6WvaxMY0Fmbq0Tf1aHHKn/5Db9L08NGf7sZ+vCGSivc7dDwuUHKOli4h7H2dF
ELV91h4cWBpj1x48kUtoRLI5AZL9SMj5HlNVGl9JPd2w6YuwpRiLKBt5FpBzbuV4f+qUuITQH13U
ZYUsk39czuC3rOdJ41p7GA7W3hs8Jwlb171RWlJopzo8CKuB9xIsaTFHRi6+GY2Msa7Ov/Uz2n2g
6eK7h+uNiKS94nXjWBeSgLIYPy7rDJuH/NxzOdG58K9Cu5wPIrE6eFKqGyK/XMmiWxJbQKKBPjo0
igq0ti4LanL6FVpyOQDSRhgIOTFXFdyYeWqPu6Aw3BZwZH4sjer7ZBnNXsjauMJ+v2oOdqstFy3Y
6EmBbSBVcsZvd43w4mnStd0EZwPnTKC99GR1M4jJte0QGidPka1NtC9MI92bVjFYMdF4J8Q7Obxs
jQLKV74J6XQNFotmdJmO6mKyiqK+rmEqwUu5HjLx4iauOURWrrnWzdLK+2Ee/TjL5vvSEyIy1Bpm
Un4E6q4in7X2QneSs7S3Py9eU2nfaquDy+GSUOm3pwXoLkQGEgRQwDTW0xDQo6AF5V/NWh8ALRtX
ectSSJbg5l3QajcEKZz1ubjKm8E+Zz0PFVkv19WIHrX0NcWKFlSUptIONVzHotRV7ASW8dIUdE5w
Z6NtP3bP/VQnL33mfa0CDHhGgKfAokG66sS8LnPyKRmXS6PUtVOc3NaPZgN9QU+C7rSgkUlJaZVR
1pIDH2H4Wj62idZcp82UxoZT5zE6vUPZFDeW9j/ZO7Mmt3Fsz3+Vjvs8rCHB/XEkak3l5tzsfGGk
N+77ApKf/v7orp6xlJpUuJ5vRXRHdLhdEEDg4OCc/9Ij/xDU9GYTp133tgJ2v9PYWR3GYLwlHbgj
ZkDPH2hGadYe+MorYMDXjdHrK84Tf2QN6otWVdHSoL6u3GtBZV7hUZQSaiCGABt+sFsfpIDK/2i2
iWkmtM9Ip2GOLWWjbujQmzcJl+Wu9NvGsyxgTtuyImSQ9/8czGpJzDE9/NDIsWlAL6PRfvD18Ivp
y89Y9tiHkbdIXm0Lp1oPfVUumrQ5TKhb4Wyw61yr+5zFPg1yt9vl9cGcdoNbLPq0uk2qkdtUkqzq
Jnu/qJ6DWm2vAn9wljwb3VUoyiuQbwOUjG9EOgAXYWBeD+hrfdIRsPuu9z/SMl3pnGqxoJeY3EUE
hxGYqEsb0NSGTesnB3j4oUf/6TaCOrJIM0t9NZvq0+jmhzTUP1lA4ehfHgI1RuC/3taTf8vL65pG
WbNVRrpWtG7TtaGFxVfK/7elbYJF0a4z9LbpMd4nYqcqw5ri8qLy91oArFXPyQMKL1TltRJ1h2AE
kAJk62kczRurVG6rNsyWQV7vMhH8IPjKYGfzRlwKM7yNIiOFoR0fHOVnqd13BZdKk65JDl56wEIL
SrwA3nhluGUCEA2ROSOL0siTVfKtJE4W5aPQvzo8gXvMA+r4+8wxCIbiltxgrQ5yqdbXkNqBUZFY
5MFjZHDzORqhCKU6BbeqRsOpPtpa7U2tPGRK/VJ1u0jE246r2m18L5h+OJaCAVm6tGzF68AVp/QG
sry7sSaCz+vURMuOiGJb3O0WpWHnBtrlNUf2jnxymWakPLWzrSbMGjvJNUAwjmIvacpNEPUg7IZt
q1U0nr+ltXnrRPpdmBUrHIGWmWjYRiX5xRdTOWRAH5ZapWqkBB3lFvc6Q/jcjV8SHHYsBOEBEQnj
e60K4pSI7uivs17BHmwP/mkTRpg+73mlWTlKdXApNiz8QPYAYFq3uJ/ABRmhsReaQNKA/APkcOnw
2k+ybWfdVU0YmxwHnsRhLK7zooOhKV32iirK+xjLeBxVyZqX0qzl0oqd2qOOo29VP9vNivQjlqO9
vgnTBo9odkvKU5iX/F52aeLZ/rCh4nQrB4CwVoV6FR+75BoOpuZ+qhSxMw2Z7wvFjLbBSF7qdGtZ
Nc11Ebec/bz9DCNX38UlKKuFZU95srBmmC+6Yp+yGkX6uNj2mVZ5XTXdCqe50ur+SrSrWndGTyD2
B3QhA0KkFsknU8/K50F3cYMI+ALYCJfuMq4yrzB+2mNy57rDLuCvLKThejLLHgIykeVomt22x450
GcLeouN9hZS0tZDleHDU8KHSU9Uzue84fzu0Z4t2hlMauJDzH0os+Wcjl+FeggXfGIYfUL6wSHti
lXKFI8I3hAJ3th2/4FdLeij1B38MV2HkbmZkPEi4HRybRzHzxuqoxu9Q3VDheTaiznMpYCwmcWO0
95WYd7yeemWn44RqL7mLvUyJlrIYD1qkArIIWJhFUsS70FYwa8SgtnS2EWaHa1B4KyQREXQyl65k
s0bDNrVUL0zVdjGQ4sks98B9roEFftbRZU0GGIFj+ZAZxU08jHgZ2PpTo9Yv89+y6vRZHZKHKFZe
XTO5tvv2k6KpP1ulfwIgCU+SlABQdT9jioxFSyZ1i6jaQzn6SPLE62yortVU2yt6trcjjbteDRbq
IB40o3ka1NzTi69NyvGyKUEpcXalphY7wHrVmuGL28kvTm1fB/TxrSnHb35w14oINnlUPg2Ff2N0
5hYVd2sdd27GYyQ3V0Gr6k/Spm5i4V4E8sgc+buowZjqADRNjQAXgKcU0J5sZPxVpQurGUI4ojhB
hSKeHPqWwZpHQQSgedjQe3xt+6i+CsVQbf1a80oy+kryph+jVddWq1ZP7wN/7+b6F8cfrhL2SjsE
q8wPSZFClR8rVlZau+u4cPYB0AslKyEhuMPWRHhzjMMvk4O6HdAnfD9K9U2oujeIaFGEo+cQHWNg
DYZveWHzM2yNfWEXnlK5b3ajPLq+/Rik+KEWgJqz1Fz21vDVTK58Rbj4q1PqEVro5TPiOEYZIXMz
z9enq9hVFwFN3L0ik/jKGsiuDbPcurogCulkytuwTWBo6eZn5JU2bkndWGRrW5b2PqTVbNvjp8iO
dpRgbqYwP/g1rwcyFaLMCmbDa5pYK8pNnlTjlaBjavf90jHTQ+mb+3C6LdRyYRufoVSt9PZngIhg
N+X30dgv4VQuiqIm+Wu9gTUy8luVZmuWt4Vnkhn7kqwqUO8nYW0pmSH7PuDDCuQwaT01i18pgF0r
lvLctLd2PjxUZnjdzMSB4E2ST3rD6CLLbl3jjuHFrXwuegSDw5TbA4Ow5BF+KveDXk/asgluYvrq
Sz9Sflqo2QmnzijETWuwFuMVxFYz9dKQdxWPlyr9lgSu0R182yTNU5OCF46P9ACvId2JX+wusQmE
xkAuTlnJ/5aGEZW/wOmG6VNYuCnlSazljI2N1ormTdmo/rCbWHwDvBR8okNrMHEtst7Css5eXRUu
5VLHgvtn7eeEddTouV4ywEEPBuhxfaEGwGKvQ6B/O72lS+cpwZgDS3bNqiHyKzFAuyyBdsEbDu8X
UwP9HVt6XSzJsuo3lTciWV7opPrSBnytLBLfb7AUSvtxfmoFgeTOykLMPouMR4lRq3vdHFEDgFwD
UdVNBTw/J8ZHYJlVXRusbb2zoRL5w9q2ajVfAv83w5UItRvLGooXfaJM1olQfdUrgH7LLlN586di
0kBLgqaqVxXA67AmSfb0cDYsdDKzsEC3pwUMRkWhgFpmtb+C8J+XVzmLS3bV05T2FIATT0Ez2YRu
swtuoIRSvO90jRRQYjnw2cg6q1xmdeqHntC7xlqDKwoOkyOH1gMaHN3ww+RjoHTlQQpFT7BXAtWQ
2TabJurz5BEwW/KYVK75BL5H/gSxJGntqHAfeNzlSbREZiGTC+hNvCzkgBzRwkzNOF9XRkoCJwpj
InM3An+iqG5X4TLozazzbAIGPIee5yYP5dr65Kel+ejEU09kGXuKvVppSuVAaTJLl+1An3rdWLmk
c6ZOEJr0KR8cD9C/KRcIWOi3hlGmnP6us2+dKh0oM5VFd0Vm6YjlpNldATyQy3JpOPC3iePShOkS
afGD1tJ2JCVwzYmMv5hgmDp98BaBhn0GMj4Gm9ROIvVBAh2co56hfqE4rJlL+v9UrqUyfSsiM2UD
JlkEOlDDSnU5ylH728zwf6qh/yVmVd7//Z+q47tq6FMetT++/+v/1G9f/7WC7PnW/miOi6P89b9b
zNZfwNLRbkXUBriJOctU/d1i1v4ydZMiH1BXhBQpgP/f4igtZpw3TLpeeETOuBH+df9pMYu/LOSz
tV/e0XStEd74z8/8u9v7Ry1mE819nBPpzlLA+1W5/V3sxHKzrEpFLDx+S79ODDffweixFr8tzpke
8/vW6Dw/A+YSBQ5E705kAhwdvygMSYUnVBPTkULqr0rXFdx5anQAZ6QsKkiB3tSG+tzGKO4+Hv59
w9Km68w/swz3bERx3FlIpwiigTUankQxf6VkKnFXC3VPr0vnwkyPUThzE2MeCjQBwwhgOCdD6Wka
CqEMBt5b7trIgIZb5AhZXFSLyW6iRa+AJQW9/eXjGb5DCszD4rdNkRsBcGy3j2dY97VippnCDMPY
p+LlKuvS9/t/Nz/+vz3m9018sIKznhDMe0SPT11FE1SbJnh8pqfyJjxANM1fEbQgLkaZcVCT5JIz
0699cdL85bygh4bCgAGq4qT565ZVoXXS1imE9xTazDbbKdTBqOD7ogBLkCrQrC2eJ+tOCOunnLLX
SC2ofKGo+fTxCp/QwX99WX4LokqISgMXOd1EIOwBQ4WB4eFtDuzUsr1xiG59KscBsphLfZpGlDSb
a5PfvAN8htt5Yb0GMVUeRe0uwaHObOmjXzN3PH5DbThZg8W0oeieSfXbm8zmTfUDda8iyPBnogt/
T5yeCcRDxMo5vsdDtcZckgC1z+lp3B298oe0bC5pz5ydD6sCeoKQiPDZ8SCpTVUkzwVfmpO6BwZG
TcKOw20y+RflHfhXvdtUvw11sqkMv3UGcN8wYe2Qu9+evSm78hpV42T18Z45cypNlJdZNsIruIyT
jqauBtSYiEheSSlpVdhqdSXhJV+AF75fOmA1nA7iGiJSyLwfL10SU7ssbYd0nUr+Ls+mcdcnaQb5
sbskXHJuKITi0Nqj30cbZZ7wb7su5DP5uWGXXiaz9jlDmXc7OZl4Dhr/z5x9512HhA47jpsJrByt
4eOh2q6IK8oEpYf/TLkJC97evOiGC1/oPU6IT4O0OmBrrgbuhuNRRssdVL3QoAvZQvthNXp8aCbL
XaoWtVCJ/eHXWPSXJK3fr+LxoCfBuhts6Fg+OauFOPEz9aaempAKl1VLXetCyH6/BedPpQE05Hqg
ZXvyxYqqGgxEZqhlSNAN7eBW+8po/Qu9+/cXA44GaDqx+3DR00619BCgIbHuzcajrqltdZTStrMu
HYSEjGXUFPOCdt+Zz2YCwLMAds1a5KebA/NxO9RrjTpfU83luKmQS98eqA9TP9xXsdWtXB8zso+P
85nvZhH/WcTZmEKcinPaBfR5Nws7L3H1WRWmzvYpiEHPibX6wgTPLCioRBCGNCywoThFfIdh1Q/B
0DNBtetvC7PuHtQpcryipMBqhLj2XZjbmauWW3Y2RiJvQV/lnStMgO+cqDAdTFRalaJp8SQUVmVW
8DsAlPlRJWJICLX5VtoGQuRgSdt7V5PVfeRWziVtyvdpFIJqrDEhDbIAXp/H5zJq88TO0rb2zFSn
hTy0KfqFWtsmIwiooPrUxCMssHGwNKAisRb/mUfOHH1QZ0JnjY8wJ3Kn/rB93ghNonTudTBJ1no+
818lcCbelG/w48JdhbDen8ZxqsGkELOWMp/cOhXUk47UprZtOk9oebxq+ogGbAHLbSzyHx9v5Pcf
m6EARiLkz9wI5CfLW6J17FgNb14JqzH1Mlv4G4d+1a62Wl2leyCNzYhYx2oaG8NeCrhnO0ca3R4h
gyryPv41744V0pEziHz2h2T2p+qtMk+nthNK47VZbWITbVefzFQLHyuziC8wKd4dK4aCfYLe8mxe
hWP08baacmf0Ycm3XqkW4aqOYmB0SjA8wTEe1sHYOZ8/ntq76Mt4sFnQEAKDRv/7BLRuKfTfa5+I
UWMv8C3hjb5221rZfTzKrxU6ymgYRv+FdMW43USM8HhacY+/7GRKplUm/pXW0GCmhVikHlJQgr6U
gZZEMkDFA08RrscqiFd2MkR7WTrtXaYkAdbrXWBQg2kv2RKdWwEToSb2muAp65ysuCXSnhIR6OJZ
vG7f6/qwnoo0vCCuM0/wZAEIzHMKNMswguM+XoCo85UgNSegY3D9w2XYT8khmpLA98qqExudzu51
Q0j1BK3XrQnH75KQ/PvngQWwSAfUzwOJsH2q2RtUWqIVft94QZiIFXpSvlf5OTYEhUAjOK3AIeDy
EFCDHOwn9qh718guWznop3hiqrVtCdDxwrV8dlmQQ2ZV5tz9NKIEMGbtJO84WX4R0U4p0Uohn1KR
aeUyS7Z60QxbKo31WuStuxpLTblkwvLupmZZgF25vEstMsfT/KNOHVMZ7Hlrxlp1W7IaCysZk10H
ePvnpDgDe3TSLhzzE0VVwrcFfFMFSvjLII8IfrwfrE4dlKBIpefb+otR3+RFCypQ8XIUk7CBWCL8
ttMxhRnC8QoZLYqKO93+3jeu10g0E+jaokNzQcPz/UoA4ifxI9TNmLdTgHboQmxWkbj0zFrvDjS6
xQ1KdtXdZJBCKPFEK260y68fh4b3AY8tORunzKAnFW3I44UYK+gsjlWoXt7Y8dX4M2mAG5XZiqvt
kj33mflxZaJezL0JBN08WXMcMnLwXsnkgdet74EKdys9z/OHhL7t1k8j5zBBk7oARX+/w7k2cDCl
+jHfH+94hUbo54j8jN5MCvZCkcd72qLNNh1LE4lqzHK2Pk0PfZG63XjTinLafbzA7y8vxjV+Cffy
cH0H+qeLZYJLjSZPreEdh7yUr3wbv0dZp+LCUO9DqU5GCCmJT8kKnxbRyric87Fp9AZEc77jtBM9
553+5U/nY6iQxyyOH8wkrFmPN0wJ9S4IHAaRalc/VJpZrpQi1L+hZXGprvB+bzIUrwCkHCm7keUd
DyXHEDm0MB49ravTndUYJdwMLSJmwwlfhtHoXjJQer+CiEZqKjKV812B7v3JiMwLYCWkfh8u0Fav
K+VayN68kMedH+XXcwsuEEn1yShqUHd6mXLQlQRp2xjMzBRnyfrjD3V2FPJjhCUoScEMPR5l6jBL
HXBV9FKN3CVrYuuqi4Phwp47842wwoTRhEo6RZlT8w18iGkh2FA9JNpbu6KorF2m+NUnwwhDT4MD
dWHt3h8nQ8PuT6PCCNMU1bTjWQ1JF9OxYDzUeZS9HiuKCxIzzRHfGoZL1+O5yaF6j5yoinYzPKvj
wZq0percgH5S/Db0YvrGyCD8VNX4jt2TX3hgnflevKt4ScyRar6bjgfTAqe2qtFpQdtWLm+mFq4F
Tk3bj3fFmfWbzxJ8VoAV1GlO1q8APAo1GS+H2Ah+ZGjAk+zoX1pC0uafDDSrXvNkJFacbHKlq2td
K/XO67sq/1TJPFhKyl0Hf+r+PCKxG2CozyV1i7rd8cIpaAREiBd3Hu6t5Z1emPpKsZXyYSiHS+ri
v/Rjj/PIubb9/8YSx2NNRigCx+bZXZV2cOhBNdVLHVzzsIxyzb/X26ZH8UrRNEzP3HpC2I0Hebup
sJJqPH1skIWwfR09utYs+omWm2hbsF69A2cjr4f8USp5+aM2eyEWY5KNOKZNRWJ7H3+bX+WW02lg
a8TxEaRBeBscT0OpwzjslaL3TAQEVkCGm+tuaNvPI/zKFeon7sr2fTAsmTEpB9FE/hafvPIfbMV5
MWcuN9Uz+yTz70YetKOoe7BB4LcCQZ5bqla3mXXdLwx15iDPRshkOniSklqd7PqxLQu4jbL3qrRK
rnPwxcANA6U81CDD0SLWq0sWqGdHpKUAUQXWIgyH4xU2c9sy+qTtPYOyyS7S0ZWvXVTTFgHI9ms9
KcO7j7/pmfBhkKjQ3yFJol93Gj4mjIkMgfBg6BYF6DHUFgNhXdJmPzOt2ZSUT/YrCTjlc7epgXSc
NKRXxaXqxTLt9lUS19tJjepbpZm6f7BTCfgYclNeRfvlNKdBxzS2RNFigzHTMHB3w9wuEMC+47h4
BOahvGU61C7sOXR5H9Wu+9XpSIIuxOZz554cjuIlNwFlp1PLhwCpFnShcHZTLfwT6iTJdwo19Vn3
OOwOg5GGt3ru9FejCMWysEBCtPGAKqAyGRRtu/IOqRmVCuRoLCYgGutQNmC4+6DwUp+jCF+BPtXk
iO7C9Xwm3M/9KJVXhQpv6te8fqvHj7xfwL4o0iudMVIXuaUMWzeT2h2yDPLbn+9AdjxHGn9QWP8n
Wx5RIkVVs4w1CgF+hEVZLSCyBet/MMovTXQUICy6jccHSyqINIkyH6gkl/42beJiX7p9eGnfzVf7
SYQkPM4aIRSQ6bGfRow8RABVsNG1DAVZmaI0uMymEIho4lvuTs0Ct1sKCrtPo5/lYHGhT9/0jZru
XN36qUo725pkJOvRToI70+iLfjFS5dgOmto/f7wiZ38q6T45CioS+KYer8gQmcaQoiDmUeSYdmMZ
ZYcUxW8gY76/mXVjF51WGl8/HvTsxsJby8GlEtrUqZs0ilj4nrsF+LU2eanB+C9VFUBf4E7Z6uOR
zgU28dtIJ9NrqHDGasFIeZ9DAwVDfR1OqbxQCTk/H5hfs1cvNI6TG7FrrcCnFDd4heMEixp0I1Kd
7cTJFG58SR/m7JSg2VD6oFOMSsDxF4sTv6sUSVBLZKKtxxl7VzdqeWFK50aZ66bUOuZy/Wn2WtkD
F4bZDJ4hZbfSUEhdJOXwx7RyOh6/j3JyHhNNbSpNh7qCm4D60BVIe7VDMT4bpS/HC2H4TFmaweYS
LZsOTc/TrofUDDT/glayDTrpBQYatQslb+S+DzLnBZE9bT/oTv0Zaf70SSSgvv22i66MbHSsSxFi
3hGnEYLO2ezSSmEPeaTjj9gD4MKCspHeKLSUSD9Eq0wNXwZkDTcQz3/26MzlHQDyqG2mhTVEwXp0
ogvPobPfmGIRnhck2mgbHf+IuPNDFWE46dVuVW5NlKYRKGyyC7fIib7QXC7jsUAPFBtrbLOBrRwP
Y5cGAv4FS97UgX2FGGNyn5C73nDXNo4n0LDdR01gr+Ixyb8qTovAsWY7nwUlvTfYINqlPPzcaf39
95ycVqNMbAmDXnqO70woALEA9DPKVSHQjfrz8IPJ0yxNxZPpl5LI7x1tNNV4c1h8Zm1E6k76BqDk
MgkuBLn5lJxuJqBec01yNq9wT3LhupNOb8pQejE5e7eIgAsaCzn3nu4NNQEcjtY1tCcsqnXYHHGR
/IN9RJ8H1XDeurwOT04xPdvAngJTou/mZvuqj+tlmWT1p4/X8kwfgpMCzIpcin9g9R7vI1GFCM05
FD1qfQzf8KkKIg+6v/KITRNUhGKALzTEfQNFKw+/mYmLUmTQA47ZTa2mvEjRGHQifIXGbpSFgCw/
/n3nblLWdEYU2BTFT209qqQCVt+rkmKGqm/xYhthjrX23eQ42dYqYAQaRmY+fjzoHCdOP/2cV+Kt
jiEWNqnHaxIEXSQSdAi9sUijVYRUb6cU8bKzzC9aqzx/PNi5eIF/GDAwWu4In5wELVF08L9GjgsN
Y7HXKwc92tjs/sHNA57PwaqMuEROcjwl1FBhekasoz5YgP/z7G5q+/rh46mcOzK2JebeGe12iODH
g0QAq0mx6Q+Ar26e/dbVbjJnava5UrevvmK4q9jX0S1WpXZheue+mA2KAYEYXIbI7I5HpkHXxwUY
IU8PYECFODPvqxLRDwTHEziqmZolTx/P9exnw+jRoiSJ9dapHlRVCESrgaJ4UuL4AlnQ8JQ+itcf
j3IuqjIjkHRov2IjdhLlo7AWjoy0AXcZeKF6M7h7WjHtToX3feGknft4iJ6hrQY4YwaYHi9hWhsW
qOwEMgVCbjcJFL0n327z7VAHWF7w2XdIXMrPufD1f7CUlFxxKAeqh77WyQkoVbuhQ6qQr+hD9BwV
pb7ElN640Ms598GoaVCP4iWE15d+PL8JInvUpyhc1w1qMpkrM30hReH+k7iN0ejcwZsxh6e29CWX
cG6VvEsnd9BWrnTHjTUiD/zxxjgXF2lakkiC4GHRTtasCtiRtTEMkLB8ed1FfhquZKdReVXd2kIs
J1Mw10rlBYzLuTIVyDjsdOf7l9b/yS4p8xbmkEZuieQarF4zr+w7vx2bJ4KjtfX7od81QEA3UxH3
t9IN87t0ql4/nvvZnNMlRaGuQiWHAsvxpzQmrUFFmlOBnK5Yp5rbb3pLLd/ixo8245Qb31Ux6V94
JzTLIW2gQgRxa94FKX4AH/+Uc5vq919yEvFQubXKJJxI6K2yg7gXinXs1tWFVvmZUcCMczdQM6C0
f5oKIGNhBJDfSa8nrAKQW9AnOB9pqV34umfGIWcle6aeT1Zw2vgtM02UWYN5iBk22WGIi35T0925
sGZnti5NXmwPZngbrbGTqyhX86o2UZj3DEeBddNb47csS/JNDT6HJmBgQscC77D5+Eu57ImTO53t
isyojSYnWmanX0qEVR6EOPFIPDnv4RqFa1dowxLZX7Hs/LHeT/FQLVU/HGeVCIxzPx7/TCQHJkPV
EVD7DBk6mXUd1mESBoHmuVqn3mU8hFY2cuUPNhTtfzASRTFSRjpAbJjj0+G42hSksMU9/DzHqwrZ
qtWUVMqDqqPw9PFQZzYMSBmHq4lL0AG1eDwUqtMl9jOO5o3AyxaDbUmYOqHvfTzKmZvJ4eUGwAKI
AMDPk0/n1KZf13gwoF1mg2RyrSZ8CWKnm2X5lQRJq6QNb5DwanAYzfMkvzDJcyny0fjz1vqtYmcl
TWi1biQ8H++CnzDtutvegG07RTOhs8iMfKN3MlsZit1AGXAGbeP6lvEsIuXKgfpbRAirBLi5fft4
Xc6uPrKXM65xDoUnv0vm/RQXFGmxmMIUZRzGX0Yk4sL0/w2DOT465N2/VBO5OWeY3fH8VbuTrtKg
F5Yrky23NgIqnydIkNhgfUEgeJmkTp1szN6hP4auTPhYoJqdeI0WuqCAOz+/CRQaKssWvRgFdr7W
mo8dAqfBLdEovx66Ca5ch8qwteirwFH3eF3Bmx6dwbF2gS7ich3VtR14VoDDCArQlfvqY3uDV0Ht
FwhjKyPiXH44jNtp6kYe9QirBYcshHm44DfgZC/zUYn4v2M8ssl8EFVYtgTQWqJ6AECiYkdheJoI
GjAuDZIdQ+007kqTaTQttNxInZU7+sFhNMvpSRZTTFUtnxgf9zgXCZ/ekMHKkbXf7hM5lvjKQLGA
bRcmUGs1WaDaIyRK8p7a4XWxQLQMBxfUfYovdT11YpubepSvG42yGlpksWmv6h6wzaIRTelsUg3j
QToyxcxCCSU2Ir2M7U1sK+gXO3XXjNsEwGUF8pB21VWjN2nggd8JgmVvlNYDBhBCeMbQStiJeGAh
u04lPFkWTWQmT3oQDeZT4jTTvTDliMBdOkw6fhaqUq3DLqJiRFqIi3IUiehFUGyADIS6xnWBcddn
02x0FCzsel+OwP4XEmEVRNxlqD/klC4S8O1jpeyVnnwJ7QHMlkrDN2ermBH5dNrgjo2ovB73V6no
AhuuYNN8aszIaHH9SihXBy0N5U3aWfht4ttgH2LLRsoGOwIxbBpsLF+Q7I/HRWsm+k0UjCGqNCGx
fkfhJ4aZ2YpGLHE3SKtDBaVIwLRu6pne21VXru6Dr0vQ2As9t5tZfXgY2NW2d/BLuBV2rjz7Zd9/
RnmwS5a2pGtwhemT9XVkx75ZTi5vaw0qpZNNGe1nVeKjpdTqTI6M5aNq4LKCG0st93YBZ34Bxgbn
Ay0o2tbltGYDTHfcwW7UtnGVrYzcYPjSOU5rLmIEm2BBtm2v8N9pFntpr+o/h9xQQhRP9HiDWrzy
s4gouSCSAV8F9YCcHasijfWJYIluwoRBx4uZIcayyAOKJUsKguFrHJfOTo+i7EfR1NGd1IY+vvUD
23hJoirGdBpckljIMAxVzzF0v2bHZCB1M7eFAywDhEF2GVYo9SI1x+gl79U6ASkh/eJuEBOGrvjL
V+lywv7gu2mHGEUkKazdhW+X/WsbhbLcVghxJSsk6s2XUEllv9GE5YslbST9NgkH16TROYTrEDyN
smpTd2oWoTFyKHsMHFBeStxSXdm1nSJ4pUwuLiLp7Kbi80Pw3EAxJeWjpcj0j9r3mqfOTe7q/Vd0
SRQF+SozihamkxgvEWj+YOHY5STZAjF2DgMYlHoFVgrTABeqtOpFrkNCl7to4CybZoruBGc5WFYB
kJRl70M1WEJlzxUktNJ85xqRgS9Jmeu0o+qupGZtCcQK0qFCekYE6FXfd4qggTyEUYcqn5rkpScd
s4+vLUyWTGxs8CRZOAqWcvz+Hr+rqtHDGhsfK/8spIq+XtdnRbwZ3ZrTKdTQyYB9936yraXVIe8j
YPt6FOVhkWBn2QLscvX8fhgc80EJJT4+VTpB0UaAUGqLCVMx6WVdA7HdB4M7EnCoUCDZqKFCYxaJ
3AxWjQMKrTBr2md9k2t4l6OSAea3Mxs7SxbKoPha8xWYXD4o96oiJ2s2FUE3KH0qhsRBuBL7I0Fr
7X/lFTw79N8Nr2+i/Ibal/tgEooeTVErlNPQI11ZkZXuYxQRUG6QEYEFRaoaZ4+nEUci/hjJ0ick
pkp2FJZ3+YUc8R0g1AHrQWcJtgAFegA0+vFNFwBu7NEJMbzYCh5YLkQI8OpAU0tNvaL3SUzzuvJ0
P/nOrQQFO1YwjAGQu3ANgk3ZNf9+Gf8PV/e/ADn8luy84+q+/Gjafy3e8uSIoDv/nX8TdNEohAQL
KBN4Jgz1X0rPf6sXGn/RhQSrM2PywfzMWdF/1AvFXyZIa9AVc0sU3CN/9B/1Qu2vuUdPCYLnNAh7
CHN/QNAF4cJG+S1lEiCjefrPBQ0ouqTGJ9m+lfR6GeLdtdTcZN/7xnOrW91dGUEy7ShVb62KsNNL
W1uYRTpdOdNwJ9K6WOeZai8HyBU1WQVySfRbD51aGxtVoQfmJvp0V1jGsB2iuEJFdRDGhlajp7fq
eEVRVl1HmdUi31T5iwZV/JWgE4TkVIKNYg6XyLUUewGU4KoeU8z/RFWYaz1slRs52c8Kqq4raljK
uu2t+KePrOqtaLX8JVFG7a7odOUendn6rpORuifVzw5mj9fmosCnB7XCvg5ftCxsXqGahYhiTau4
3qA4fO0PxcqmHRG7/Y9qFuDCmvBTQDj2Im3iIHXKwsqwRtDliBZd/SqizzhFP6CpeAjNeifSbGOO
KMKEuwSjHXENOPnOLPI336pe86n6Wtco6YhuldrulfTLw2wIGsnyzg6sOy3I72YD5YWpT1vpa4+I
UHmKVW4sfyXtu9yJH8K6fMhtoLUit29IJlbQ+ZEx1VY0Vq6SdLiTzuc4sj0dNWBu1o0zuAerGQ69
rKBidLPLh/JatRamLCK7b5vgYfaBXNhm/NoO0CLa7MVypkOY2FeIGX9JiulFNunO15BLLJoncEUr
bOnWWPfdj0GN9oMfLvOAXMguvjTZSg7QUk3Fv0WMGg1fEEBS/aKnh6D6gaSsV1TxIamKT2J2kiiz
4Mou3PWQtRF2OOLK1Ex+SeRch1qGtbUFphZCkOLeoFqJjY9zKypGhIY4YRS6DZx4N+Gpisiu18a3
Lm7djnbbBeaqqv03nujfc3vylPZeEfFtHCarcULGJVkGeCGKuy5vPKVeT9OXPt854fAcatNsWlN7
/YgMlSreykKQqd4ayHgvQVBvXDfdIH+Ro6TTflZSZV0r03+zdybLdSPZlv2XNy6EoW+mwG3Zi41E
aQKjRAk94AAcjubr34Iiq0q8VOmaavwmmWaZEfSLxh3u5+y99q5PmicnfiQc1bbLe2JksTlM+8HM
93y/8zS7y7TkqIEB6cyc6pp5Y0nnRioIVbVPkMfHpf8U18MR+8SXxUOXWjkHelPk27jXs1ouvMr+
QjTTXRoX+0kvb2eN/Y7dMFKLmb2VfZRY5VErvvTkxbGRODjE63r6HE0zb6cBhlD5+9Y0r6l+Jzcc
9cAUp18c84U36HLp+p2h9M+FCYj53iBdr2wPdRwTkKjGH3wSP+jF+FAriHx+uk+KFsSPdfTq51pr
2Tu6ziUlka0v5JU1BhccSp6ywdn0UuCrve7xr/nFsOuM+2BQn4zc29njNcElg3NpujC1Rm/eB/N0
RVboZefiUSQcMCl31qof5yPu1dbezOS275MvQUnchFPHxIqND946+cjleTTUoR3u7fZ7he3eyncd
BK7ayXeTVJGDGX70j27X7ny9v7KafOeK4LqhAh6y+2hq4jZJyspSaEB12DUeWzegVVZ162jdc+k5
h9mMn9hSb3shrkhjB/ylBR+UICvT/UCmLLfB3DdBcjQ5S43Lvq667VyrQ+/0Wyf9MtvOXS97rBrg
gcdJ/xi36sYK9E90gr8ZPpF4IhvZ9HaA6eQWmpJD2iHXnOxlL2B7iIOdXKTFzlYr9sYOB9PE10Ei
GVLV4EkP9Dsr6KJSG9g5sjshV1D2oWuUu8n4OvszG6FlkwTebun2La8vu3zsOOqjqXPK6rr4Rxov
UaAvMYfc4hJ5wnGwci8USXxJwu+rwEjDgh7DPgXFpJv2RbeonZuOxFv546b0DbWlzLtGEJfBJ580
XlZ+8SWI046Q1Vxcd7IkTNLTLzmm31ractXOCaegUcMgoCn/doiZrXSY0r2d5a8p/sPYKK/cAEat
3w/5JUj0DyvlJGwMg5fDO1T8qyQKYmCVhvm5qJcHErVfhkbd9OAQLtu0Y/Mta/3gFIa6ksLEPDnb
1Y3Nl+feIbTkbpwt48bUn3GcETJI9qhnbkZiV5PsKU3cDEV4UvLutsbez7xdH1yPQfZSwmtB8lAt
YNnGIkxI5vTmD7KCHJcTiadVy7YAc1XSfbus91oBQy3H6CGJOiafD4xYT8Qm3e3xMij14IATeBc0
bbNtk+wTa34ZVfODSRbl4BJTqjeXZu4/t6l6amxy89LOe+qyFuASD6vwaHUM7XBV1XdZBRDBzGKA
QQ51ir6aLpTZvIKS+7YM1iNMncs6HwnSTIqDX+u3ttZDSzL0Z+GK+EV0QGhTygsyY3ZMF4QYM81D
iEo1AWfmEqWcBUDZIYyQNRNkHDrkORyn9IpQsdFwt8iXP4EHlEeN6O6jb0zX+fIC8/B5nPmniNzr
8n1V+SuPaNnUufaqY1eqVBBm2rIP6nbcFIlF8pQkFtVwyptazGw8AEOtHAullmd9sH5oc9uFC1nm
6ODwmjlWQmbyxEljmOwr6j5XRRk/Gkv8pRjjD4FIb1QdPKMrfBkD8w491o6o0Nd0OrbmfdKMgNJW
UC8fpcexpQCW67q2sRylQ1bkOGYSMrwfG6j5qXCrK2BKnPmLASTXNFos3+WDVSZEtOJMjFTZ33Sk
FO3t3ml38XrHSvbm5CmX5IGVxnAtCUTYTrP8SGaStVF2GV9BQbZC+vbJVZYW12QUEvbtJxQkYoof
mk0wMvl63s6nXbWZBjoicIF8EhIzeeHJ9LV2xzVBfLnCbrlC/gn6JApUHWHhF1dp7xY3lTvr+8w2
5I4SC2DQXvoE0gnEot3BrDoA0QZ32ffYLS0c71x/At9p9/uRwPDS0iwwT89i+txm9lVCME1UBfGd
5Y1VRBrjBdsLh3XKf9RkcNuX3XFiGbH08dD1qEUmuaa46zdJ8TUgXziEsDVsTWe+8cf2AT16EY4a
UEm90D4ArE62lqgeOUtezJzO/DTuItWqdCes+qGd0qulzg0WNkmubd6JC9cZ/Mta5sQcSM3ybgTZ
6Nd0Tss7v1tXz7bgsJvLwN41xlx/qKiAYZ2+ELrzwU9m/zim4pncm2RnZYdez7X7xbeCp8Az5yW0
AkFiJIhKYiZANW2nkic+trLaw+Tv92lrfQJf621Vr/34X1UTWIamLHTalvegKXmc9QoilkYBpNWG
Y6vB3FvluZOYr83O/Jr11cZU5uvARhMpU2Rm/zn//c9x678oRfzpuPX5e/W9fnPUWv/5/7CQbIhH
6O/wSa2d/Z8Hqn+PWrbxDwJWasLI1TlyrYem/33UWk9d/zlaGeY/dCKYsHgOTMyk5t+crEx37Xj/
crLCT7C6+FcJN6c+dK1rUfyXYrwAKuNQt3TDJtBSbW/l7N/vlsJO+eIkMkjINiyndZuctL2WkTef
VM4e7cNy6y3UjI4uzMsixB6mtXvTqglPzfJFYhU3KyrpXlVXn2cw3V7Upsn8icKf99lvigW8clw0
n3wLlk04jHiwBYyzRvPGaKCi5wM/tFboV9z5tgJO2tEZhchdzDN/JI2VejLcBAp5UrapJaKs73Lt
R1EOdtVFtkoN7Po6ZaGCgpmWr/5fXMCgh/TE0ECQWtTTr/w4h3PZ9nV6JdcEwOtyzOp0s5S6CWuw
nHNi5qzF7+8cPXPtI7XQ1CL8cOmgY4uZuJQXX+rI3fzUXRNPa84FpLZ6GtGNnVc4lOCwH6fmPh/h
Tlylg5TgsmNU5LiixsF5odTu649sNBxk1EVnLdCjMyfTYLHnXd5URKH6rfoyT/3UPQHRn4xIdFMF
yW2s42qtyxZmDqQca1oVkZhuzYQ1g4n+ECxx8GVCpiyOnBVVek3eMzj8cEQXmnd8VbQ5drB6I2s3
o5w/BkwIv5uo7D2WI5ifccLJZ9dxnjXxxzcjFTTIgbnokorDGKQB1qbY85qFeBhzgU6jfugZTYN0
GyzzYFL6r0WaPmkjZCBa13kqA7VJrAqLSKgcOVnyqmzxfECWpRRWfDNVqcBSiryGP1lJaVeH3PW7
7Ec72Jr5wNpX75fM69LI0YLiKdaFfMF9QEI9dNF6E9SS3Yge5+VlixA9P9Ig6KprD30zn6Hac56x
ZnfWAeWuKy7qsTKSQ5+ac0w4sU25dQjKD2NM6Ia0g/aDGAYwd27K3jvsR9f4wMdHHqWpxm3rV8OT
KcbgWeqV+Ap4+NbshPdJT3LyYNzCsj80Vld9MylDt5FtDTb8CDyEz1BYMQ9MuV0+C33SH9oEH3at
RPAZpX9ynSQUxzeO4HQZtU5ABCoxYLsx0x4sQS46XPfycs5KKhH27MgvozOJD2U62l9MuwPXbabQ
TAgFyGBpl4u180foxVLj20gAb3ZZ1Lq2W7GIVi3qI20dRPI9WFh/YhPNbP7B2bHZQi7kaLToj6qU
AIAH071yZc6fsM3uPvHre/WzM1Ha0w9owd3lPDcEsdbs8ZgcxdbO6cU89FXfNFEwOTlASrNdAcJF
XrnbsiZrmKN0aaVRIeO8uGidjPJClhmBtfG7Ufo7FcR9cVPqxkQ8L2HI1TPvQT6+rpSIIKr6MUZ9
TmB0SxJPormfk7wn1TKfJ1IRYEI77MyIb6039QIE7GaZ4n6JNAI9vNuAnYtLJASd6rBZivRHQS2c
4Fkil++Vq4K7acq6r75BOnGYFq6XRv4kTclfypqnQMO0Bi2XlgvARql4mQLU8NtOV4aOVF4uYtPM
dm7iZZepjJrc4NCrJ7r5PBqqg9hhWGwUzVHYM7OcANddapOF9lL1adFdFPbY5AdNLImxLV0PPi4S
/MRqwikYU/XJclt/4mSrGjOyhiRPr1rh01ghh7pfZNjFxJZ/98bazO9s0Qqxk1bTdfphIT59eWBD
IDVyL1qzvOxqWXF3esp4SWgpRS/lly/c3b+fjF/Dt067pyiwaWYEMCWAaQClOekqw6lFjewNMYRt
qVFy8ZC0b4To5F92aX+Og+EYxRH6O5g+bz9YDj2WxbNUHC4Am7+KdJy/Gl16Dr6ydtp//Syuo1Ax
Z6+FMtaFZPZ2lAXwTOnSgVwJlNYBJ3fGwais79nKTmEriv56jpkUf76F79RA66g4HFwEVUBo3kEs
yrEOfJ5QHJrknLCfnCzQ3jpkZdtb8u1g59mezjUhFk0btLBNBZlVAinkxz//jrWaenrx9LnRQpGl
hu775BYHZePlVk/eQ1InFATy5IpPLeVSApuPfx7p/UuDoALdNYZu2u6Ic9/eZp91M2sMIO4yqYNH
0i2N3dLP59SM768HoYpJZRsnHi6BU8FDTWigAl/O+SxgPvSB2W/SpI6viIoRfz0LqMQD67K5c4RR
nCIwltmhEefWcejQSr8kau81JQR99+e79pvrgSexgjHRMq8enrd3rXQdnSNcTjqUFrP5SWy4sjL2
5Z1ZlPKcI+E3j4hMRN5FlH6giE4FzfCIXZXgVVidac+arqgGJEV25j343RWxD0XQwztAmf/kioTT
Wlpmj0G4WHmThiB9ZXFZqHpZw9yhlmz+fAN/d00QcFbPyOodsU5Udy7MM0TcXFPh9sPO7AB/YCwq
t38eZf3Rv04jaGq4OFzaI3bAIKdGbg+tIkAIOwhTh9pZr6gjugOTu9PUcNHU+utfD8exgE5MgAsO
Lf/JXPKkb2Widz1q0lr2aeJof6mVgXnZDUFzY82zfUZF936JxPNMoQ1gFqsxOqy3b2GyUJ1q+5nC
epC6YSmTF2Q1lO+VcTO7oLlNVZ0Z8f1bwojgTPjgs8whvT4ZMUss4MeMCPCs2S1eS8WD+0D1sDjH
lvztxa2LBsASbBGnbkjHrnuF+NoL2X0D+y7Gcec65vDokTK3S4w8e/L6EVHBnx/h7y6Ql59ZsBow
kcu/vcDOLRNWkMELEfypvUYY19YURbvrBcf9Pw/1fgoAVWN15z/prfEg3w5F8a+O2fTGoUFf7DLT
vHWf2avDn0c5nQLrBw2zAW4z/ouZcLIpqKVPWIlX8c6XKv1adIWG97mqt3Iu1W1FG2b3/zGeBzDR
xiS/LsBvryqPk3L2c7p1gQdUI7XRUQ3I6J8VywrZh15SnbmN798T9gY0ThHK8+E2TsWX2bBoq2zd
Dw3kY7S8XLbeZuoVj7Y5jReYdennzG47npM//nZcVhV9vU6YSycXKidldCQi8gkYK/uxFLMR1SUp
HXXnyG8zDswHrUFQ9ee7+/6dMV2c0QA3+MBhBzt5Pe0smD2tD4K1MkuPoy9166uJUmbz52HezwL6
K4iREXauKdTmybVRyFTAHM2AzhppGPj3X1mDmn0eTPGZC/rtSDwSCi4MhtHz7euicr2jiovKu9GN
njYTBb3QXnqIEVDqz9ms1p/96+cAEjLwIV4SJgI7nncmVjfpBsNFc9LE5Z58cjfSeu/bmFhU8ixx
Bgr0/lGhN17D/lD6AxE5JQ/kXtPFi1YjcBmVHulTTKnYaYIz9++dwGMNJjRZlLkiPA7Igd7ewDQV
U5nWHqXceBnjzeCONM6G2Rzmjas1dUBSks89zZWXPtNX6aDN66R5hZaWemI3Mz2claxnV+GQ1Po5
CMRvb8K6pQBPsFL+Tn6dw0kz7i2u2hNuG7kx/fzZjc9hI99PRbKjIS7wtce3wtrz9h74SHZTf6Cd
kPaFdtXA17lLdKR6ht+Lh9mT7XOGPOYM3uv9pUFzWLMmVwDoen1vBx01Lx4gvPlhz23dp85cbfqg
TM+sbuvy/OaVxRPAILqFaY/5ceri9UoC87Spd8NurrtvTkZMNrHzBZWozKzadtOR4qfdpG0O+9qB
snKOmf5uygDBQVniUiflG4VD4u1VekufVdIVjE/SwtWQLJQt7M5Ar1HPdHsXmZ2zYq9/8eSKV5YQ
vHk20ZiRTtaeIYhFlrLMh62X2vWTHTfxEvLtSOzjYuRjcOb7+O4xojV2Ofjg9MWOB43x7QWaghhN
GyhEaMjR3AQx1gp84H/9kVpHYUVlEw/Ocw1kf1PjLbtR+RBAnLAsih6SZ2PsncLuI6MxjQgFiXht
Y0edWxtOK8tYmOEKMO/YPjF8cDJqvcgYDTIxKUWQoHkzpufMNT7WgXfjp/2jU6mvNtIM21OPaYPa
48/fEGPdfb59kPgtcHpho15pQKcTRMpFjsZcOiR1ON1Ws/XlmCb5EBWLM925LWU0r5X5h7Yfxr2G
MPgwRA6dt9c//4yT58v+Ecvj+jPY0UGGP3Wa5EZTI5dcKrKGa5LrJMBUauF/aRv4OYpLDMJ6vl1z
Xk8Wg7JI5kVkJIE6UztHWZvCcl4K48wtPVkMsMBzquBJAqI3XPwJJ+tcVpt4Rs2xiwKSxcgMjd3g
RfaZX0aaaXUz+iESsnd92kInGoe5XF7+fC9PpuY6PsiFdcvDdnylVb99ix0zEX66oAanqavd8+VQ
hARa7mTuNNq/8u9OpIzGtw0bKdYz8FjvcCguJbKknlwZyYQ2RMGtJ3+xyIcqdL3RPwed+blP/OV1
ZbiVwMVsQYCHA90+WekmGsVdZggV6ZavocE3VFCPodv13rhXZDLKC9K+AxMTQOfOj23AD9qSu+Jr
ezcoif22uwDZMHwMpdyXTsebvrEVaoGNZybGo3KbKl2VS57A1l6PpIYhAB28DbAT/ctcmp2+zQtD
BDtw3CRQhJKdc4MUQbfzf5/i//QE/2u1rP6/01KQJjTV17fx0eu/8W9TUHPdf9hZox/TPQf540+b
479dQc03/mENpTOH4uNn1gmLzH8UmIaDOJO1JWB9NX6+rv+nTajZ/0Bg5f9at7cr+JJP2V9IMH/u
lf7vC8o6zh5nDaL2mPsrmeJk9jPZujnAGLND/SSvqo/NvbxynpN7Cna7eD9tcHntihvMbdNVd/T3
4rhsxG64ab90910fqh/FI5KsKrpQ23GjtvPmadw8XImIj95eD0VIr+WYRdmGgmuoN2G17JZw3hVn
luOfRMD3V4E3/OdV4Ch9u4aMWKK8ZuQqyudhKzbdkb03aG09NO/MIZo+Eum2TTbpsbq073952nf/
jvFrefzn0fPd0ABRbGstJ8PAezt0z+EpMey22pn7ZTd9Rt9cPvvX1Uff2FPqikhB9CNiGpf6pj5z
Fni7i/r56NbkEC6N1vL6PXw7cuZPY+kPPWGXgb6r/eJqnLy9kU43pTLOXOW7oTAD09j2sIxbLEen
OQzstq1BL5wMEWSBX0cjlmtL2NOh6f6OY8lFnYx0slFzR30NSGYkZd2P9kM5PZ15Xm+39esAGCUo
NrE3Wxmgp6UEf8gzWXUdErcmT9tPM9g7cwcRfqRrXWhVe8N5ALmvoy1x+4MYxMl9cHsnEMcCU8f0
UUAJpxbnLc3cX4pKk+pAVrpHuNYsbfWxIrfP2tqqi4e7P//wt5/Jn7+bFYTSBx8vuEWnJRd9ajTB
cSDfZeppru5I2iRz6wwe4O225ucYVD3Yt1LXQd5MNv3bDeVkZbgXGGNQzBrnwmn6M5uNk1bIv0NQ
fIPzxpmZQtzJEIMnc3Na4mwXO/JVQL63DMKKye4eY/VEwH1YzMiK7XijnevCrH/5zURlewPXAQYf
I8OCOZmoeueSsqYzsnud3M/X8R3kl7tpP37683N6vyD8HId+D8s65dPTaen0PfHKZpDtrPBLG4or
IvSiMYIVGOE22iePwb6Lznovzd9d3MqsQDxCQf/UNsvuO+7rgIRMe18emxvnIA/xbrnIb9yDdjTO
7KF+utdPbyUMXQqM9NEw75+sPJpG5p7lWdmOxNe9faHdNjfd0Y6m8Lvcjju1VdslmrZxaEVdmG7P
sU6s9c+/H54aElAfE9HNyTvkxYUXm9jsdunRvWi52OkyPrpHfyMP6qBtiRW9d+7XTOgmIosxQhmS
f8+/a6/WnX/j3njH4IjkZKNfekfnzJ35eZ//8NNOP6ejSPRx6bkzRHam6Tbh/e4J+d2zmxZlqLBi
NiFyEerp1QPx9X0e/fnt+7lbf/cDWKc5dcJtg2j3dgp7dTPlVjxmOzKsD9Yu2Gg7/8KMxoO/LW60
Z+05u5S3Mb4gKmJ38a29My9Jfd+MV81jc9dd2Ic5PHdme7+qYJZfly1y1mA9nD4uYpmFF+RDupM9
bJxrPCndfW54+XSmjfB+HL6BhASQhcbSAvPw7aU3GrGLUJRYIZthKjdsf6n1sd5l55J13i/FLERr
O5AvL3Ti4OT9A2/eVuPYMlBif3MrUo8Uc4U0zsU78zjffXdBGtEQN2g1ceKl2PX2kqhNabUvZm2b
tFTYUVyYwUWdFUg+zn3hf9Z83rw461CcUcjzWwMrfk66XwRjOB96UtEHbeuExT088Vvtq3xwLrvb
4iLY+rfFXb1tb5enaQrrL/rXc0FPJ+Zxvgv4f1Y6LYcyRJDsad5eqWBvqpljiZp6J47dMb4g6mCD
NONo7sRNtRHR658nyunLQnlzra/RN2Znw1Jysu813IxQs3We1Fm37TBaOOdiE06fHSPQ0qLExumW
LtopHSkdQLYP6ZztyE6L/Lvy0PxVkYmNDGXJtRdJo4BmOy/j21uGuMhqvVkrtslUonBxFpTukrjg
v7tRHq7l9XPJu84Gl/7L21G0gszmYcbiMGsEGVttm14Wfib/8lpwy/PkOYfwibY513CC+lWumGvW
yMtZlFsTu/R17hnxfVKV58jOpw+dDyPwLgagoMIbfoq2Dci5UXJuqm3QL4TYGZBLW787x2H43Sir
qw5MIlcFs+rttYh2UVMHOmo7xZ7WwNFhfkem1LGs/fnRnK5D6+UgKKUnTP2Ewsn6Q36ZshKiUhKb
XbWtVeOFhtnW+IWqMcoq3T4zFKXQ09GIBqQjvG4MiUhksp7U/bBxZH0ZYACO6cbdWEmN8v7W7WsJ
G3DTVgJp+RohWUW9sHkfnSIhtGRytEoLNZmPjyX6gmVTVp2u7wpHX2hoJ2mvoi4ATxsJb3R/yFlY
txzxjKNTl1LfJ6o3vlpp46VbHdzzHbnCotmktPv8zeynAo+Nh1wqtx1FunPLUTYsAQAkkRxMPw2z
1BpkmILxe3Q76iIIu33jkFTLiKJw0QJJ9uLgTFt3WEWhhRx6pCR5pi+XXkXViqTrPFk2Zqm308e8
tWI3qgormB6I18AgEKYG4s8ot1ILtkEpUyz6iDNpR7aF+tCnOKY2S97md+RXY80yFju4XQAFPPrF
zA8VBGrgJ5psfuKkuvKlHTBfh71PWTdaM5LvXSxl122so9sr8WN5kRKeoTbuQFLTnpuZwvl0y/h2
GKqsxK2NOnNTWorEN6mpeQgdXahXKxFoZkGJeTeuGFS9hYGcYxKpM+xEIl9sbOmLXu2c1MANni6q
uan5USIid8X8FLdWV3AfE0uGcaNTps86KcZdNnWQwNMFrn5kSMzi0eJlI+bkfCxolSzOnS/8sY5S
vBbU85mLE7UnE7WpXbW1uJjL1Xs+LklCdsygQ7KiG1AbIU4c8aW15iozD8bs6V2Y6KX3wwS0IyK0
UpQQBm+QeqTyviFROMiXMaoMW0ODl0PKYDXX4ruCErXcpsQTZdmx9Khq5vtuFO1Lbs5VRcka398W
LASuEQgCghjqZZ6uA3itPTL8QIKdBc+ZbIbcwaDV2zmROkGnps9pseBih91Wdps8sNjC+QANyeUe
mmmbioLoMlPX7HIj6lHOUZ7VNOLNquqeEqEykjXtwVquFLLCPhwHWhIHz51if+uMaiq3ac0bGLZt
IXb0Rc39XFEIxJdE7SEsSSAR0RgQEMZsWqxPnlHXHw27Kl9N8qtfoDLgJ23kUFkRgHbOVCTPNofR
yowH5vTiHDpEwsY2559+qdwKSqIGVeTbkAUeuO3eUz94t5aWOkVsY3lvghnJbiFHhV2z14HRTQ5B
WbK2/XKXWJbmbPKpDOjv8TrNm9nrDe7XqLefA6eZeL0DEWhVlCJ7e2pNh+nVSqeCCSAKvT6Yrcgk
Bh9Wt1Cf48Yn3kQFl6KMMeAh3dSHaK5Ft1xbqha3OaQ+P9QhPCCZ1KYuxQbCUTkEB6J/6wlVSLY6
OO0HHYsj9aY0w2JjNp4zhe6Sx2UYLKlvRa3blrBVgrws95mVFyKKm7kwQ21WRrbNc3/1IzamyX2Z
vCdzzNRn4eQ4khKaDFtNqwpFco5V7mutHG58b9YdJmvlXDmVQ/+hcaR8GixT3fuyVuSu124whG2l
T/2+tXN52WsCMyFWHP27OQ3tGI1e793kgsP+xtJgfkSJ1k7TQzoNWuJujBjA0xEGE0r0fM7yHwXb
3lWYatOP5X3jq9WagSJhRBlYAJ3Bmc1NMyWVEXZZ3Itw7hobGTkESvg/VXWB9HV6cAgx/GD2aqw2
KpOauVWN5nwHO2MHR4E5oDv4gXStMEn6TG4U2456W0qznDZunfU2sv3KpKzXLlja+jWOKqgD9BET
INs0LKy2TsMU8V0f0pqvnc1QdrzpWuzH3S5punbZ+g0S9D0Vs8TEO4tJLaLRmeKETGO2njZUl+Ho
pdCf+0QUxoY04XKOrDTIvnRghIotubBLdZN4RfVQMqOKEFrDvERAZYYxylUrWUwbQq0jXwmDVWnp
pyTKk6Z/SYbBdrZTZZfW5TCneGztltgiQDKp/50OiM1Uy/uOeIm8RYKOJnLAzonGN9mpzF0+Bb0I
DJTHAaHqXoE5s+wEbTYaxCUj+zj2gCAoIHOjirNi204G3rAhwbIYEQuvtM3gWyIGwhRkKNKBpT4n
9YBd0BoHBPG5lrpbZjqBgIM0kuJo1/i0Njlq+XWdHLQS6r/fW+Gs9P47NoVpQSW4NFrozJN1V6a5
hrM1tpmRJKlmbpizu30d/CpzI84yqotSe3T8jZsmvhmak8/SWmdDwmfPrp2FyUxOLDwx0o/Dpi+F
HVF9bhs8fkHz2fVyaYWpBQUFQUCSZ6E2OKYIVWl6lywoihdDVNLmf/cLo0VSCs5efU4GC0t7Xvmw
j1KihIaNQNdcRH3TZc+NLFh4YIs0rzGYmJrPWiWMi3TCBB6ZLZmhB/C1Zg6LpER+T0HqEf+YnAi3
d4zXPKiHy8CXWFS0nDcqpG6pmXwJqvGWnmiVRsIcrddFFIvYjxxO2yiPZ9wKRkZmXThVQ/bYKr2F
wdyh8Nv4Vo/N0hoT+6UiAOH77AUxAvwxHTy2M8lkhfj22UB4wJP2Tbv+z+PgNF8Db/FdpLrrtqQ3
Zt0ILTnOrF6QDXm1qt5A/t0wdelsLzzjyHKV9ll6tIVC0RuFtYO7RNJ04w0tzsrKFBFvXI5Ent5u
qLsARSIbW+MXNTWsP227sLPiSsR35Qpk+Muoy+VAtkEzRa1qF3tLx1//4SqABiHUm86MeoqgSUSf
VH7uKgvfh6b1IB05QA8f8RCS/1H51mITbWV0DzkfWmPr6rkChzQE+ja27WnB+Mc6B6yqfLGzeJ0c
xH3bTIYym19zjA8JcgVduKuUuKzFTZepyd/z9W36HYjY7AV7C2GWFlPqOHT5gHU+F86nsrCzISql
TK/xvs3ki9Dsup+9pC4jbzTc1xqM07fMGc0ucgrZ1ZHMnfi+AZTC+x2P3mPmOvNGTyw/22WQW+XO
xpNsHui5qWQJocfk2VUbpMMX1XJDPtSD7v1YqAik295yYUuVo6yGfa+UYaDeGVHsLKwV1pYQd/sK
fT37QVpoThWJ1MmWrU5Z4SmQvliI3UucZ4jAHIfJpU7TXdO5MY4nt5zH0EoWfw7t3pvuSmX7kL8q
u/2WzEj7N0KbRLlxJsv80aZzwrvYNUG9xWcJgkDPc3U1GA4SYDFX1F/H0mGJa61AXpYMfMnLrrKN
4eZYD9QiAms3JgUqV6JEIVH4onNhUdUxKDUp5l1psxlC2csmZjbm6iPC8MG4y+acWMRDPI9d+0O2
GHyeqGJbcx6xMdIvUJUG1bbSWr/fZZZwivvFkmrcLGz+aamb7jIcWnDH7mfOOcK9SeNWjNeq1n1x
Y1VJXHxQcnAlThxpjvvCHZUV9m08PqdEE9rbfjUdhbLp6nnfdr4lN3nBDIzystXZL+COL6IiK7zs
A9RD9o5zWes67QZjDsK8igu8jVaSfqOU63+fpoUvUzI1qbHXWrjTH6VXxyKqgEx9tvm5ybE26kW/
tlrOexeU7zPUEXMACQmeIRgKczPIuJ2usriYAqLs+WhfLRSW2JiXOcbhrQfmw3Y3uYG9G+QXzO5g
W7jZ/FWZU2BtFzksX2SX2B9pNFtiX3DQUUTGgxG8znPW20MgR4ymLODgpzCV87WfNp4vEaIUmTZk
e1vh1r4S6PzGo9av/rVwTJb8gS8sdgC3XMpkT7JblcC1UNZ40OyFNZudvldtu8Fxl50zZQp0Voqn
LCySuq0v7L7t6r0n4oQlyI6DkrU1Dh6lPyzZc53U87OGtCzYxyOcigu4TPq3YM4z6Au5Po4HN0bd
EfWl06k+dNJ0dPb5kujZsaV1k+6GajGaLdSUGQuVbilgIDWkua0yNdYSXXa2FnpAWYDs1aVh3+eV
LoAN9HHlVWFQ2f13Mynqad917HYu6tiMIRkZiwFyvuYTfWsXU2Xu2xwt9EPreN3NRCSy/0EzBCyo
oNccPOOQWgrn6LNPdD//N3vntSNHlmXZX0nUyzwZYVoA0wO0CVch3EMH48UQ0q5pLb9+lpHMLpKZ
lTlsoIFpoFGFYJIhPNzd7N5zz9l77VjmvfGXEZ2qG1KSdhctgBdmCFpP3GszTj2g7kmS061Tj50a
0B1wUgTiRW1uMrXQo1OTzQJuGxf2GGSJjPjK6bMpDWQsdLWfLKoUBUVfapFH53/mjtLaMvMUU2la
XtkpDTn9VQXUk2Seh6DjpYqeNLnXHFeFXNXi/NWX4twggNQ+yA32Fs/MpVL3Ta2wbgr+5Xpwevs0
9Wjatrkpo8jKQYsfjIGGyFWZaONDHfUOkoAxdEa3cxpczXObd8pFL5eDHJCXsLARGl00flbHWY92
Kb78MSjyHnM7NgJFuSbIr3jKSzVWtqodOh9KvFTZQV84Nl22Mu+db/H+AqxJ1dzcjE0TKcfBatJl
P+RNSbEtI/m12GeNCU2aVAlerK4zis41yUbEvkylNnmULtmHksVSCVca/R89+GWsxrNykWLJ72K9
okCUB3ZfEmma7tLUIDagGmy5+joyqCMwgLYwjvDEleisTcQyuVlMD9bTe0xlNr3zcq18EELkuCqX
vA8PmprZ+n0JVw5PaxWu8iOT2iTW7PsQG4rmx7U53MmtYSGeTcoi98gakt6rkIP0ZnHq9lWVbImj
eDEvh4xstnSrRf1yU1ZDhdsvEdF7J+tj4+tSnmlvWOGG8L4Zk/xxrgV22mWJqwsnXtQI+kdKUz9t
Rg4wOl2FNxsrSgJjr4g/1HapJa8QlVE+YvsnXsywI6s4K6EtfpYosZz9VJcw4AwcmwNHlLg3z4p+
irjFEa3e6cSY2l46otQ50RASd5mRReVBSa0s3Rd5l0hYigb7oYb18zBUYTdsOLkime4MGZYDwDLM
+4MhqRJnahIIEPSP1KOAeetoty5Z+RGeEVuv2lSjgidu4HAxT+p0nuWsJ65IMoPZNpsOz61NB4va
v1TuRM4S4Un88JtUjigBRGq03YWuTGZxMxG1HZ8gLRfqIVmWrj0numvCVIv/zYnOK0kvX1ApQstR
u2owg7zgJOFHebWUbqdaS7EhFkFc5RwjOoy45axt9HhF79ATzxNvMBpJCup6tFfayjCz0ZS1rl6k
hZiVszjiDPtK2ZY6u7kmG8VrhmrozmEKFKc+E1Cnqig1OeAtZq+nyFub4rVtoCEB483DbdKBraQm
UZUP2jEzkUB22zVb3U6EcBP0ALKPxdRgRWH37VgJtALXVqcZDP1rbRKQH/uhCoQW1tKuoxIFcWdS
xmC4GQcIBBaeYdfkQHqa1bJZzrNeyADjBik3xWdLRNXtLLBR74ZI4sw1c6sa7jwbcnuwoi4c3Vmq
4IFm6oyYiSJ+GFy7irgHJzUEow04cCzddXL9BJJhSHGnUG64U9pr96NIls9mpmJlHLIakoaVgJ00
5JkbTMLzOu6SSESxV3Xpkp1meIrcARrp3YOxYH3NdAG8Tk+TaNUBa+BUQ8lUF1CH4yDvIw5XGqnm
tf0KuYD7N6rz6ALgnpa6bVgoc9DXapfs5iE1TmEjWU/hIsJrMwnD8EwXa65kyGxluwhpZEYFCZTc
di21bZcjTgv+mCP9AaAv0qkWoO0pHohmcA08RQcROZXkk2DCG8TZg1N0xWsNlTFr6fLBT21u4yEF
D6XXBaBJ2Wzbp6hojRt9sJabEGoIv7gy2S1MjVaBsZCMw3OlV9MLYkqj8QWtS5zOedzulTrT4Tcq
3ESBEpb1XWVJ8KYwRlNbqkaLSmKY2JEHS+IHxfPQmRiveYHO7SZrR2ANddK4Kkayk2YR80pKbs02
2c51BVCvtK+aSOTHqaC17zadnD46syZPXN9TgTy3FW3ryiK0TpWWFJM7aVYEmcmyElIwpPmtyMw2
c4sRmFMKFk31LGOh02eB4b6Ms7Az4IDnAvdw0kut2+YILmCeNc0J8R2b+1RjAG+XSfqIo3ylAAji
AoLSnuGjoiDMgLqkMjS/xGbAsQ8bBHCwh7qCY7+gb8ApKaJh01ZKNXkcr5zxwO2zzLxJCitLW+hY
e+lBoS3uW3C1qZxVuYtkv4LmZsaW6jaFIzheEOZtb7FQrzAu0xHoM8T4pOSaAj2pKKOdvpSm8NpG
1W/K0LSe+gEVkI8dmzfXNsf6wwLFv1rFl6LzczWkF6F2XfSeDHr7Cn68qYK8F/GHqZVAqzRlzO+6
ygFGIuT86NTZVG3ATXbHSS0GtHOlaN+LRpM+D/1Yp35aJnNGD9s0rkheUu6Mqis4Tyq51buN2i8V
O7XUszyYoyG7OrDX+cyEFveI8rkHmqlk8iFOwy9kl5DjuBqG9ivp9ANN1jhezsy6RmzjxJVzyHBt
Sm5NWZDDxllmPWDDpvpYtN55pIFHQ9d22uzJbMEacaRFlEt90mCh0iEzgDWJmvIVW3UxexRjCivF
FNYzVAI6YK5lmjXUGXseKteahuIlG0sHSufKZzBtlmtPy6YsDJa5AL0WQ+Ph7i6pnRsO4LE/RCNF
NeVOD7JHYV09OOWQ36gWbY0+wfDNbi2s2yTSx9u+V/OZiKrECHqKTcUHocvhUetyR6K/nA1vQthI
P2qLnCTe4WcR4+4AiCslN0oeqkGm1frBbKJoU2sFqVDxwODIjUonBNkWmuODRUkXcvJNkmNu2w7x
oFX+QZ5Tu1NVSesDGs7EVsLKl7z1yBmoYhOZZm96MFnGY8lB7XYRQ3ak/Raed8ZcoBgX2YAjn1bS
xmKXPOAhtt5gR2RWgFZJK8906N6E45XJctvYnXwWFbZyIY3QDDxJypY3SdjcRHRu28domfrPpBGt
oZlSMj876TRDy2wshiSxTkg6p/wMlRWN58g1tGxEugDZ9Vlh4M1Na2nTx2ra4Kcl/XQ3DaAJ3JSJ
V+/Ji+y86N3Ajcd914BCY4lc/KVqyyddijM4YmMIiYLmhVBYAEfrRus527KrVf1FLoml4BqlmHBl
jE8ZxbWtN/SiynqfTW1BbT00+Zst19a9zEgclcAw57cxro87taPN4Sv6lLfgoif4qAR8qIOHVT8X
fqF3MlOSNA4vu7lpDVevYnzwIiucJ0dgMqFpFNLm0BalvtYsUcGg5bVzaYOs3QspKd4XrZnuLGCu
j8Y4FdyZuninfckSFzJ9LUkY0pvzRF6K15yxbgErEna1qxeKtk+UIakDpy7iu0S0PZYZcuOv9Sjh
eBwvYVdy8SFt8yPZzpSNYUlD6TbmaFluYYMTCaoarymdMmoEr690/W2O1G7xrMrJ3xa6INyro7Wo
AMkSqFumLYoVaoLvx0Wl0r5it5pUfr+hvLAycktcle6+5BMlDrRyUZW43NRhjGwHju7cBInuFFQ4
KXu5ZCYq95ypDqexVqiK0k5RuPub3LmyOKHfLXJV6y43UfgCuKkrXJAyWc+0ywJdhUxRPs5aYXzW
1bUoYzvrASQlymi4I+PXVoWoJZCzlROZV57Nqa1eR2cClG6/3rOaTosPxkEfLgHpH0kOHQqepVvS
XuA5h7GRg9ut5s6Niz6ZPSdtVfKd8nAw/cmc25nrBbJnwCgy7HfdAtrWs3WOIxes/qb6N6qyn2TW
iAcQDJCQSgccY+5KKfhxEhox9DKUvM6CyrKDKd0mibFfahCKyaHV70wl2apzt2HcH5S6DaDO8SR4
eb1yRp/uUlELv9YvNbqBjKd9I+o3xrAfaHk2+rTP7QuAzX8zTv2zETE2RrR2Ct0Eol1//H2HLKMD
IjGIFqpR30lMwC6zIlp++VHwaTKqxSaCkQmmwo+PUtvdoDh9lwVLWYePiEmsS92SpM1fT6F/1jlg
HyfAWOfFxw9CZ2WdG383hU7alS67GODtumy5lcdmuKA7Ye1tCszATo3xF2U+Xx5v1dihUpR17ecY
Taujb0OdlQSV1tA0mMFuo/n8u9zUP31WXzwRPDUZufWPz6pn3osCSE+CopORlKkSZESDshWmnbar
0MP6f/0qrlfo9/Ib5viki2FMYshuKPrPyUxztWSGlWo2qZSsa5OuX8qjSQHPwYFDt3QsRBb9zV3z
80CfhySehme3uj5J/PjpKSaxmomeuZ5flsQkl1JOf7trDV+Ti1+zfqJuX69DdLcy2xRZn+ZPkgji
dWfTnIB0SqpTeHqNIaKBPcHgGyfPX7+QP99aay4TXkzQEyuGi2vkxzeOxcucO54uyeeCZpxoyE9s
aoVD0q8/jo76nsuRG4DApB8fJ5u1MnJIIScJU9N2hkVZUU6W+je6mD9eFmtgBcASVm/0RNZPt3A1
t8zF0Rn5DB60a5Z1i+JNUvNNKkT61GcF0xKtn/7OhvzHF1GzyQwiQwRvGcCy9fPf39OQNsnApEdV
mGW1oUej7GujEptffQmR0KEmt5BpoCQ1f3oJ44StxoJJ5gu7GQ6kGSCMHJtfXS++CNrWJRCvFuPV
n3kGxpQKNXMScOpodjjPy4OXJc20/evn8vN6waOgPiSiG7cHzgxV+/EVizuOTn1Xab7ZLBMDE4gn
OAOgJWiR4edyXJ/++vH+5B3CQ63j2wCdrf4hJwdPmzHS+dRAQynAbsHgX5OcMb3/9aP88fLDK7Wq
AR3kZuywP10HS4kYnA6nRi/XVI/kBmjb3qjb27CwJGhyTKCEbVMc/vWj/nFhWpWrLBUWEmoW+J9e
S6df4NNlQmMtVBbXiejOhjoWSsha3ygo/xW2peG96frm/beL56r9bdMXb88dWY7/e32o17KCOBWJ
7v/8+Nf269+j93Ilt//wF/aNuJuv+vdmvn5v+4xv5Qd9+8r/10/+9v7lp9wy7/u3f7wCD+vWnxbx
a30PKTRkbqx/7WC6LH/Ln4v/1f6WPRdvf/i+rz4mzQBOuMp3sUOvgJpV9P7VxqTpn7g2sECiCsNK
ZBp85neOvPIJfAL7mapwn8OYQTH2DXaofUEistlpFs44A/bAr5iYLHVd1P+5e3KVyAa/E9wL3L34
7X6udLJhJDHCIOtvVvr9OvRrtMuoKl/Kir4Utz+uRojYmnnXh/YButKB/vpFldDKSs8UDSPyIsuf
rQqdnmSia9Km9wjg2pxH53RNZJjGpR1ulPi57dQnghxmT485oA26XiI66J6HWPVqtFspHcClbc8L
wwCsSGaLqtfPsOdVdZfcOMmxTbcNURa6O1cbZD9m6ZUHB7tSuzXsQ22fjh0sOMu6oJUsxDkJoj3a
kQBJD6znkGOrgmoI+c9mTly3ZaiXQGDbyxLdpEDW/ao/OelVTMBoeR0mZ0QAMcA3Qn/t4NC6h+OY
XjbOxtH32U12k/jEpZBp8lHfafI1IGjZRZ/DR40+Y0Y7cpNtjAcp9Ol85k+gnasbusBEWdxKCqco
0j28Nn4XynVx09jubZ1dltI93DSEaAv6ES9yJa306Aqq1QXtPLmxGa5ynpu24dpajEdX5IvP4fKc
AOCd2V+V0lb0m7q3zsjcyGhEE5DuKtvWLzrVQ6jRP86v0pP0NL/KX/6Uv/y5fhTP3cfXj+JZfe0+
1Nff/zd8JM9gLbf66/ChvxqYKmHCqvS+ZxLPN+G8cbZ1eq7StNcZCqmG6jI1crUDDamn7DJpNzLs
IrX8jMdtsXxGDuojM3DNG+Bfp7ejL64neZ+iNVO3ruKVe7GgMPHHaOs0qDGOae4pxmYUPmI3szw2
tTctR1PzNPWKn2UpWz726KzKo93sLE7FNMlMN1f5UBgbIQXEnX6e0LKQV8iYBC/eoea7+TO9odHL
+dxxnScEJke3Cfg6+7nUg2J2radt3uyS6lW1j4DZORQGGmrK3sOnZE4bDXH8iecpQvpogPt8/bYc
Xf12PomXEFJ0e8rjM6s4TEQunYWaX+1Er3t2C743u46k16g95ua5us/6TbTl20txP03Xk/ZkFIeT
KW8S6ZFLNdLpQqNaVKLOV0ccsCAN7bncTBItd2G5uYUmZtinqT+XXqyfNQzAtekk+p02bGU0PZZf
S0HBE8aOZbldfUF6CmaO1KVvvzXCCy28QIVDJ2WjH8ru3L56MuBKOQTmoUs6Nt1hNWCU3N+o/G5b
6dRiaspXJhniPbSkgzt+iNv48sLf+DYJUR+bmgx1Mh6eL1DVxC4UKccr0Ecum1hcVS1AZa+9lAPR
wlMMHO28Yd50Kx0HEfAT1TkwoqCdg0mlVRgeMvU8zT/C+IFoHDxNhJ6dj57ePZMDg/ggR5ABZt6g
wS0ZrqEicCd+tf4CVJfJFZZ2jjjLusRT4pfI7v2pPTQEGHTnBX2DKj13GhwcoB/53ZwuqE7yM1b8
GBnMPXzz+jqvP1ICapDV5tkU0FAtrxcKYFH1vrygPGWBOQJXT1p5V7zF4L/x63vQ61FPumXneKtm
yevstyMcVn413tHEnfYK6lJmTJ5iPaXh7Anr3Rmlhy7ZZMYuq/azdpYzMc8q145uhfKg0xVutW2B
2re4L+R7mdP5cAad+VlFQUQL26UJpy4HxLiaCjnaDsCMuMWmz07yfAvCVK82Q3TeX1gPI+uh4pZX
+ZVDN3AdhhDvtP5Hcewv2osv/8y/ff0MHjL+m7VqWRc0PEBf/2+0XvteXjCjbsc9C+NytjzMI5Q1
N6V8Zirr251Pz/9EKwDWtTK/cNkThC5NL22GaLS9NGZEWOqDJAeR7sc991Rtup0MCR+FbSa/IDVA
LHhtNZIXRfuokmBaFCht9y3TK8ew3BF0pz0fyOIUeByMuzwIx2C0/RT0VYI0mMXafGxl1lU86dU1
r2oB/qfnwiBBlFlP8cIAlEf2UXktjgokvxzcxtni0qPzQ5HkVI/ZyFjbLzYM6BiCCtd5Ns+TF8Rx
ddpy8LoQ5aUZ3ZdsjyFtoWKH5Z1m1yI2yyXFVa57BtYt9bFodL+DbxANElDKKYht7h36jra6BKgm
T51l83d6zfUznJ2gOBjctHH3oDNoQeQQOJ2xYYAXJGW4ycbqIzIwQCUssSBhkr500UX4qXoXKukL
G/vnJAOnNkk07ZA7xkbqNz3hj10ThLRmZX12l+VKLkGKRoMXOZqLjsXrdWVPYzKQsuosM2XfmG2E
lJmfl00wjh9jdG63ZLKMW9NU0DDLgsjREz1gmi5ECLiQOX19jq9io9ADCV3HFC8gxxxJd5V2OFOd
Yz7dKMDXFdvi/K8TGlb7VB+U9BUSjHFYaNpte2l6MpThMk2Uc4QKRyub7vPMfENYcB7pR1H8J2z2
x+q9uOma9/eOUvTHgvP/y/pztWJxbv3XFegW4Vjx203/8hYzQY1fu++r0G/f/R91KBayleGJs41j
w7ca1Pi0OnpBksFBgSv1fQ2qfcKEY1KyYlxQcclwgvm9BlU/wdjBDIqPkJ/1e/19+lpXUrp/rce/
/f17Dzi+oT/Un6xmHAANPtJbsH+yr8RVLdEscmSvDh3kCbmpexw5G5aafj+gmEZ2fb5YygMpN6dG
p6qHVD+X1gU0KT0ou/bMyM1dXqYohfKjJJmHctAv4bCc2WN6j872UhbL3TCZqOhr65DBNhmadqek
A7ew+jLL0aHR5etSJ/VWStcOS2685YJSYiBHSFM+THtN62nzcZtl5EYwMHqx0tR8r4ahXVnPqnI3
FU6/NYyaxDFAFYfBtlBoJ7TQJwHnTc7M/r5La8Olyzw9IdpW/UnLK09SJPtKEPaXIrFNq/IYNQmV
RWW+VnI8+SIxcA41bX6InHHYFITdHbHDiB0SeKblFQatFTFIYoqWZF7TNeb1NKc3kWyUr+TirTmA
5OwyANcvO4SD5BxoRU8/x0KFK+oQyVNhkxRSWA91zjI492gkEsYgiBoz4c0GIwRNrk7EMe61ZMrd
MKnTrdU3N5XKsjcQkfpqMNtqSr6mtcZDmrfRlZNX+64uqXtZVkGioRRHPTTkSDnn/TiUJEaLw2yg
3k/P0I2e2QlJPlrjNTmZKd2+tDV44AX4ktK1jeUyRtyCHDREgiru52jgC8pLobPdOE3HGaRqX4zI
2hRqf+Kt/zxVtNyryFPsR+Rgq0KF0VCxXwgBohaSrBsrp30Ng8ssCmT5ZEF1LVMi81wR0uBGU38q
6rn4XCXrDBh9VsdYFvL3a6stiPYNSlRFr5hgI9u611YeclaEl3mV7pslazZTIT9NuqbcITK9aaNZ
3k0hw7Q6vdAQ9Rhh8q4PZ61INtxszKkQqUkq4qMuMm4GIMhcwK8NTvkTtY2xa/v4kAwGdhZ+xbxG
BD32gPO0AQSEkpKgpxRvXAcS7pFpnSBV6UaVw+osz7JjFlqwvlWOPW1tnE+Nmu81fQZLLevMX+oW
mGIXHRnLFS5WGIZXzvgIsOubx+qXGgT/3RZcBUAcNkoWoX+95t72xctv+3Y987ffL7f//N6vK65h
fAIyxZB+BQevVDIO8V9XXT4DKeALSwfvGd49ltZvJ3/V/ETnUAYYDVMEKIf+z5P/+ilNp5WkGfyG
kFp/CV/Cz/n+3I+fzFzzzdkPVBZx7Qtt4Ls+paLm3B4GwkCLGWPa69hqSvGYaOkLg32Ss4g/3xBp
+t0L9SfL/U8mb5q9PCpDKl1ZGXQqJpUfe338Q2zOiTB8pWKA2NmWQcsAFeMc54dBjy+xXlAwmto2
ybMTNg405DknqrQRdwmrLKYMiiy5SPSv/dRfulYv4tembMuP7ufCgN3sn22q/6ZX9F/2sf79pf/t
om8pqL52xfZv//aPb1cz3/cfV7NMljotbX3t036Xh8jVzDgEhqNFriETBIdW6O9XMzQeKIiQ1r4w
29Zi4fcaQuVT/Bj8t2xU3HPkefxUN/xVHaH82G5dLyxM2Ct00CIKcWW7/HhhSf1SEllD47PuooM2
U1jPSeiLUFs4t6kKIpskDUZD3DgKp47FHHcDFHEfydlGN0jtMhZl3qF72iN6Zt007PLr0ON/rrB/
0Lb814vlv2cvz8WPjCe+/uslpSqfwG6w9CgMI1feKG/q1wVScT5hmMZdzozDgcm/zvS+XVI6tSeM
FWZVGPth6K4ExN/LUucTFaRDVaqsZB8Wj1+5pH5spbNmr4jetWsLTnwdia2F63cLZN3XcU2MRuSF
iRhAhJGP5lpDgporqwig++5F+ZOFEfrmj+sxwyIZ+JKOWYo8T2YuP13AKJQSPSKG2+twnz0uThe/
yJRqaAvavrywJcyum9HGcu8iIBpfaIQQ15lFKjmYyWxqO3KY4TKS5pccJ7yAQIYQbTikTlfJld7r
JhnunRmTk6A5+Vmrd3np5UU17oeemaUXO0jB3Yk+8WMaRnDhdQJRJqo8jMFeFColrkg1ye8N0eSV
q1CoXuFuL0/OCLSwZf4fU0rEFs0PHDUD8Vh2/NiEFWf5uJeQlRg9wgFEtSMxKXFVGWjWCtXxujRU
nxxNsrCTzpa4b5Ho0CJVModBbpFPNt8prc0aqdNyzBsWabiEdg+XUZOVD+0U5mflWCXXOKqbZJdo
s86ECok/MeZj3YeePOCcxXJV16dhgPsWKN2sDO8JaiQzYELSPSGAMo4iFGvPemqMRxuOAyqcJlNN
rBPqCJJ2Kep7eVSmeIf9B33JAlzwykqxqTNCVwkjtyup/sxANXyInSkrfc46q4u7kFErRvICgJDg
rfFJl+N2RSEr9oM6DxOGtKnLX/J8jsdNCQMpdvua6ESvlW0EtlPkKFejFOXaTu8MZsvWovRXCWJ9
5Gxjn3cML2OblpylDzJ5hWbfe8XY2GdctRVRgLDJbmGUi4rrhVKa4IIKuyHprOYTTjEd8lin6s9S
3mL+ypZEiwIznUWzKeD/nuaxG16SZuyJMXSwahC72E+4PPR2qF1Gu+odYgbyvdJlIqYEb5XYoqCf
Za8cxxkl4Eh9TXMggX2um8ORXGMMnC1yeBLuRGn4hNZQtZvUGFsNw9Z7XMllEejql9bGaGVIPcVI
PhsT6DdUtYmCmWWWb4sI66QvCzLtg7ka6MEpctPSlMiG/hGTHplN6izUxNWYICF5S63xiRHYVGNv
MLWW0MiGxT2qLfp9ej9jJQn10cn3+dzq2d7UcTN4XCbSi00GvPBV/F6kxJNBgl+VaHHeWREmnZ/a
M3bCScmQnfZCqm+0xmBxQGolio2iTToshhQNmReSDklMXz1OL/boEKyDQ7lD30ocdRoMi1YThibF
rerKZNsjo1bSFjWnY44fTo83zx3tjLuZX+PW0KaRVn8smF1wMNc1t5RmTKSjPDuSZ+VZp2xUZ+xv
6RLgnmDpIsCGzC2APgaZGEQ+TfZljmFFBGIx6jeSlXp0beGqbbJrp5yDxoq758q0EZiOcoTvSdhj
9jTOHXWa2ldh42MJt6IAF432PmpG3l0gYrLazVQ1bYnmWImNgwPo4lbQtRoDdSqaYmPEdfea4Xbv
PHLFZe2im1vI9OU02AiwG9EjYWwXes+6mZlPiyk17Mmo1xjnWPO9FbfybZUNxXVEtBNSySYbToaD
HCxYalulqZRqVu5/WYr/Z6P+x6pF+Iudul87SD/WgHzD161asT4xJGRP5Vxi6yS1/b5TO0S3Gdjg
VwHTqvWRaVf9vlM7nwDEIM2jOlynm98Vf7r5SUO6sM6q0X8wd9R+ZadG9rDujt9NMRENfKlAFWg4
a+FqrJ//brNGQUj8xzIlnuwM4aHtc8/JGCiM1iNWLoIlrfrgMCtkcqBV8o6QbAJkpicLHYU3qJm5
bhri1jHmHoW7JNK7MSkDqWZXoos5ittZRSgvhLENGcw5OX4mrnYT6V5F+LxKGHR8286YYRW92w8k
rTbcoCamHFdhVafzuqe5gqXpEY1Qea45BEr3h1lFHUlIsItLNfWxX/pllPqxdUjFUe2xtJiMvihL
Loo1+CadrlEeMlR5kBTyNZ2ZwEVrX+cMBjN5OepmmkGBjR/UUK29caLdbkmB1FyMEgOwRfLzlKze
bP48KSPqc0IAaoUhp4TksqAN0oaPRCjvmEHiqkz6IGb22URPJbp0MR6U6qnr8FXG9qNJrhVTsV77
zJS/qhS3mB4GpNo+nW1tZzmY41smEq3J1KWX72qStTG43/Wp/rpAqmUulN6VRLPScMaT7mxsBjNZ
y+Q0KUpP0qYzJ5V21kAbTnE2WEuiAxZWcm8T2l7jtTYBuxPFdG/RzmntW8s5WjUxspJhez3msKmc
jg2xnasds9/iZXGXxBJXdYKDQMg7hg0EK+fn8vQkhsS5yqjJ7svKrm8VKe4v5LC87zqwBg1lAU+0
leVHpauYT6y7e3XoiM4rMfoKGjItO8gSkX2biy7yzYgQybApdxkJYJbzstjSRdouZ2AXBr9ixNwu
4wEF0jqv0Pbshu5g1/F907dePeY5OG25CWQbitgc3kOFqF+Wuh/f7eohhK6Lbey5SRM/Cu0TQWyn
Rh29rL6iywsfAOt8FvoOlg0/z6lF8opKyCWM8FxdMrdt9FtLd9r7qS/u5ixt8W8X+S4u52RTJ9DU
QOtkwN6U7aQpHqwR1CpY94s78uuDUbmIl+xKNSvE9xJ9waVksqV7InEuQwS5YR75tKl2eWJcVU54
X5a8pIy80/SgZyoj/YxBk0lGa75fw/nM6KIy96sHWsthVwh9N4H4iaRV8p/f2VzchvWWRLlXlmep
lR9RQCMxhttsnBlqv5kHJgvI+hynvVWFcxNnr0t0Fs3JnUrXS5Q0hFMyTAfMgcPTkr847ZWpJwdN
MAIstz1aAYGdJCI6mQHr1Jf8/sp8NkrdixKuyYj15OniKsQvFGoMWsgj95qWONuIgEOp9Yo6vqtn
+dQsyQM4gUt50TeLmrkK8uvZUaDR1IxdMcEV2TmONrd2qtvajK4quqdTtrfCQSWlTdnhgTO9CHuU
q2JbcVWiRtxKmygtpY8ptuIzw05OStpgvO0/xjh+ypteYCBIHstosbZC4FkctEtHZTDWS3FNWK8x
vypLHT0uVWVfjVlJOmyIa4OyXg0KTbkV+jAcKNTaIy0fBE91obu0Kbm1KFi8REJRXzjNScXN02jl
dWqPF6nTbJMsKT7SZTbuM2tEVwDw3a3VkFIEDT2mA94w0liu0yjeGK04RHK7G4R00adYR9ExNFb7
tAw255kcT6GhvihZs8NAc9aQ1R52duJZyecVuZREBdG72F43BUcdptSzQlw9mdW6xDS6jgC4PeOo
x6pQWF45qMdC+xhrpAKJOT32OgZJ0nyrfiA5s4uCwYzE2xiO5OAYioT2gDqYgz1jZDnEnaRZDT7B
fJGfRnI3z4lJCz1R2GXAeKUjb1t2tm3BZVrbVu+mLWSztj6mSTv7uDDwW4QdWnWtfsxVm0FtIxPB
IbXsFIv8OtSgUkhEY9RNyR/QBwvq+kG16scEAbsbho9NfpBwflzX8VvVZtzPmeWlSKdnbjLMatwc
qMIK05esYywf9A4LqLPttNeyAbnNrcHIQKvP5qzc59HwZCZYBOCD7LJIO6Qts2Iuw4qkxEV7pk50
yfMKtBjbCuPsdMRptpbnk75merpTSI6zpYitPD8yTvZUS/osL8wzMZwx69DTrbFQAmYWcKzZHq8V
JDfJ2Jyr9nJe5cm1MMwbzvWoUeSMJMYqty+tKn4iGAhtSj8xPsx8zlCco25i9ZzDS2+GzK0Pqoyv
wr6y9ehzHsd+BOcojO3/y9x5LMeObFn2i/AMcOhpBBBaMKjJCYz3koQGHNqBr68Vr6q7q561lXXN
2ixHmXkFIyD87LP32sHQnSzrif5QLjB9nejxJzuOQLCj0fp8G0NogNd19R2yOvW+a09d/B71zafW
cVM3h5Ed8v38PRCvGQ039MsC0BXRNy2+NGO/dWvtbKviI3XV3mleiES+E4Ikw1PPRyxYQEKotg7p
2iBDFTHoSqeALdHfqU/EwO+L6GRs79UKBmd5YmjalN8Ef/beuqPXyzhedhLSQ+leOO1v3cRf43e7
FFBR6pFvefa/rRmISyNIkuL3yQgbrxNQOsOYHlXW7AdsDzGkDK5YOFj1OO79qsOTUEAHklb+UWv1
M4HzPxbbWkWP6moqo6Bky19yBSNlbeq+Hp+GytgkufctVO4EIra+e8d/6w3KR6a4J60MUifusHQt
JaSDWRjaMdIsOjLBVrAJ89bgwHiVfCiHcX0mXBSWrLesqXg3yBuTr+24FwWUJk9bslXJD6OPzw0J
3dr3IcJr6QZBO8xcgiZmic8puhkE8TdNLzcsm3xyLYzBOLXJ7fOoSvplA5xvk9doAIt5lFhrIrWl
0X5dA2vK7hszZ9yD7rrXezcEPlLikLrgZLLUYe4Zx7rGwJDtsdYRPZiEvm1cPh2SWU6VH2hV3TH8
3ae7IxXOnA7qwUz3vMSIm3TRJivc7VL6gaPSa92K1aBrP6PZrqTvBiRfb+QhnqRZ3mZtuApHPWoJ
yT4Sih8mYddicJ7ypv/Q9d+yxNRZ/xqzeZi6oxF/xTY97Wa1n0gxK8KgblPg8mGZyW1DTi2uzok8
j95nJA76+GpwR0fYZKjsmOTBnt8gAoWNPu/ybOezGYLAAJQeNcV/NeccUs9XV0K8atUGO1rKLxxJ
mPF18t1ZgdLtZ3LGa1Leu8lIeF2Un9n9gNfrlXhri3unvb2uTW9FGSpOMzXvxISExGH7aCxgQwjP
6drwlE2eE6YtLJso+yXaEyRDfoyt6ZSye1u57XjJkr1huUdVzHicS/3CfI2zwvrbDg1Fp7oVQvba
Gb220REV2EntZMFeVUhQdzagMq++OfkdrqL+VLLZAXiAYYRXgmzKQaTOvogLyocWtbGd+gWuUNh7
zaPRUdDNZZCIG+E4V8+Dxch52uoHamsP5lI90DZBoLyEXdf27Mnc4bWJDc4ffRilkcFwHoWVPW0o
hXi1xnYP7Ky9QGGRQPcikpU5D07Lxhozqwgs5FgqB6tbswYevbojAjKv9ja9PqzK7mDa56HE+UJ4
+deJlpd64keg9WIdQ7d59IHI7pwZ5aigArVuELHG8mbL9o/j6SwuSa/hJKuPKc3m9ySXmvsQZAW9
uca1n/P9VH/bdRMAecbeRjHqodAn5gDMN3b2NCwvcBdWxMLXou72Zu4HyUJ8yK29s150B6NtX3tr
2WGgfrOT6TV3xRkgwJH3xHoSnGtq/dgQv05FcqYxbic04kzGMhxV14i1tMaJZ7YiQuWWbFWtTZJk
ggexIM6VJcfG0bGoYLtbnJmUGVH3enjOumXna5T79OkzdKoVLbtBB+IOwFx1GivhBd29Gd4Z+xev
hECQDXoSTtmyzSxsMzoeb5n1Xx2jPhZN/S9H1/bDqXj+U6pDQz2GAB4eY7VNO7PDPQhXK9Bi4QRY
U4w7ik3MK01rju6dCRcL0CjSMHd4zu19AYgu7aOnwlnih0Jp1XrsWvnSLi1PXMD9k3vVZpVf1ZIB
PDMwa1kjop6Pt2xZ4ECWchuR+LwHaoB4+RsXfCC7WD6MpNLelFdHD5pg2BtNge2zV5s5MvdLa8qd
O9jPStMuHtoKFzy0pbWskcpajRSvrTv3XrRlV3sMfvU4hJ6baG80JrGMrtzoU3P8h0zXWlyVnNgN
kV/nzF02Ysq7fZH3xBRz/A4sQUJZ14fcjzBOmQTManlJ0lquq6p6aMcoX49Y1AiMFm1P+tiSZtik
ubbOyuoLDk72kGZx923YS7fzCijL9JKup5SjW2OaC4y1TNt6tdadUBirNRtxTgbQCpt08OlB5kXW
xhppWF2DtmE9AyhMApoD63XBpGUTg3GV+BpFZ27qamh2KUJsMDX3PsvOKRHSW3PP+WcrDSxHUmbr
WZfVqvNB/mMvlVUL0XC59k2+T9321ul4ijj+JSntfPn47YK3maxloA4kRhgVP2aVn6rFubpDw1mT
m0XAmRIlp8fe0Jj+amBey1QlV87xWpAy7G77nq8tgluzlnbZbebWFFhOSTP3evcpWxL+rfFoSrGb
O/dUN03Ym9VVcWUfc6hjlvfR6sNu8t3fKs2CvMp/2tFepV30RX/KTpR/Pf81noxX0+ie2sJ6tlWZ
EOZO/qLAftlt91mX3YerDY+QgjIoEOJKH0kRtovzBQmbqGEa0i7BkVn1+07IwMRUkabfJUP8MXHq
NPAoKV9BtnFWqMMO/g06cPOMj5eDRDYsbyRU401Nh+iqgTOQwRjSNA0VdrkJqZKdWXxKA/kt1slt
pkS1axdN3MbkAo+hO2u2ZgOqK6i79uqNz6Cw1Ppjx+uDqOtBKHko0+FPoqoJm94iecg4KmgKn4ce
qgWEgTqO34oqeaqr4hLZ3UWKPLALDlNy+R5T+s548a6T1ohWTZ6wteN1rRwObfMUzp4e6EW2ZSp/
hHa56XOk09mdvyZt3A1Lp51cL/5NOeYYcXYsmvGh0sdv6HtNALiPod9lM7JU797ibnQnuQM5cSY3
VVi13nublXxA9wx+JX0MPBC+XBHEmfGZZv1DmkQ7e3GIY/IiEU4TFl5WhJTOMqzGAdCvA3a7bUsW
11PGgZjsUZ8GLD7DC05UDV+2u42Uuxk9I8iNKUjJ0LupubY5Sq58nlS5M+9aUGxujEIE8/ANataE
SQV5w+gYs+WK5u99MjgcpdwvrPK70usOQ8qbsJd7OBnoMxEsUH/IATz5xSnmiDqPkfFAdPZip9O6
N7VXUg7jmtKDhjcudEZq2KZxF3dyOAECIbbdqP1YzCwjkqzv3zgRDSC7xF+Ld12vLYExcfSjkQo1
bYztyzhPCplWKmOfmHN6mdz74UQzEzynCy0PN3eKiziYbGe6ZXS63tWMJ7MhI5Dp5vzeS3GYJP4s
RUvrqgdZuB6y7k/j2KGvvjNFDKzsn5NUXQDP/NSEnnliTs0lNqUm17bVzi8x+XSMjXGJ0NTw5rXC
YdZnMK0FiEE3a+pdpnU48aPqyF+byLTePVVQblcLN0nYT7gjlamuY92HY9Wt694rVvzP14JvXqMk
aqpxd+rpJi+deqv3XhWwfnQCq79/5ksReFOzjmkeTYrkNbLrkDjuHd9pQ7BEzLmM3BpkxDlkZPO7
LLx9K2drU1kdArWcSN139WM75OlpmNUcuilF9p4htmWvDovJS5k+UMW6JKMQppVtUAIqpDwzyWEF
wUUNkIJWaan+4tIKbXwTD9kwb9y7SlG5FpPIburdIBrHDQyyeKNHcd6EqeKy78cYaEUW52+eQNjL
mAV4Xn8Mcw/hfuL80jvllsIQwhKUJF8Gu1Mv8GPnL63Q49+8Qu6krqbUdmkT/zVFn24h4karIbfZ
eVGeNPIwxe/fsl1wDmPxCno1TOtoDbEVu+tgPw0Ux+u92uWu42xHc98p69dM0T5yuOylnd5UXW3M
bNmMUcxA5jfLORnkm2bq+1JrHydu4hWMkscOEtsqjuzfHmfK/YwCGCKM9FOSHTVDD2o8g5bdbY22
ePbMvzDX1kVahH1hPoLYnAOYMmd3mL7F1PAWber92ObHlKXJTizRY4a1txHGVldIU/PIvx17Lv3i
/rkkRfrYlvq5dH210WNojVpjpm9F9NFl6iT6R798bJxqF0/2BvSOcUWYcuwYnbPYykzZJFIa43Pp
ZhzUmQ1BWM8CSd7D6tQ5jf5I8yklCr/KFzS51nyfZcgKUqDLoekpPMSwdC+pwuTFa0nrE41qjyi0
mm7kLLK8I3ocXJclmIEEwp794Na8/iCHBcponsZIY4BL7Q9NJ55a5Q5QNE7oCPVkWrzHlCVs1juf
s7JZuTh+6LQihUhcuigrzTGzn7vYDWweZlDaAroowypOj0VtHDwHtSdFAeqosYn1ec0ScSXKCRlB
WPuYsWfGYU1uYV4BuH7DBNeu7MgjPoKDOeFtIzW2iFX/0WnXDlUato4n6e7izTPbassBfOV0WWC5
C8+jJfJjOIUKCF58K7XPmr3eRKZfc+Pf+w3mjBI/ULPVWv29L3gW4ypErp8vU/ykXO/QufbeSXQQ
X8Bgx+3ov+VcPyrSb0NZf+asMdfjGIVCFnu/55E89U81j4sIG70TBfViryc++0z153G0tg10hXby
t5X6y/rvs/OTYIneHYSJYdxMs/eTMeVoCKD5UAblkqydWd867nDIVb9JoI0P+KHh1P6I8qvw3qn8
XUXJd++VRyDJoTGItZN/dOkLqoZepluJCo1nL0BXuECV23QdY4NhXCxfw6VOXMCuumMZ/0rAPLlR
nlvYDXWsbz3CLdE80yDSWIEObSdpSCboWOBl5m205M118g2DLp+cFR9E8pkIc18V5V4bHwoDFRns
9q4trR1EL9gpzoNdPXnmV0Hwhf0q5FvxWBYM9QDrtoMYe9z6+bVL82PE3AY0xgwNp8Dk2gbVgkrd
aMPNWaY/pRV/A/IDpdTJh8ITiDfWg13qp4WnHpyJfeEtLCfKpDq0uni75zqc5q0ZLxWbkGh6NSgH
kfGvYp/Q5OtWvFXTdept0Hiv9az4cLHpw9t8WKACHOgZ32vqMR9ZR6jO2TqqZyHsHax0POktrJs6
DkbzPV36fSpBrIvPYprvtayPY2dtM/KnjkpgCR9jSBCpt6vkmLF3cV+Al0KQmopT1WXbtCmONa0g
/lA/G2mC5qTtmgyifK2YFP3AjZ7SLDrS2rCulLY1xbzJCLssOaByIXjxe+u+emjwuS3kxfLycbKe
q2EhLCDKs5OGcf85iMOM4NvvNeIMbotZb4LfpR/Y8xjtiVnKMo6lPGNbWmUIlMkh9/Zduuy1+FBx
Qk6yMOewmIZAr4vlWjgAy/VPjdd4dpL1QcXuHVm1TtQz1JozmIdCn3mJRFw7BOzMVZrHgUexKQCu
zX00tGBjp8t3ZKrAz9SNirdVo948C5uIoNWs6M5ozPV0l54XfNiMkZO50av4AedYWBg4+8xdgtOv
JTeXs8WqiR5mFkcl1LXUGwOqUPZuY1/B72Go4BWwYose6s3Rro52cXb0107b1RApCGNhzK7lj6pe
zY7FV5gK3oHSfWxK/lejPoPaIAxT7IrR2WgLBu9Se22NLOxTlh2wqFaNBWZh2c7S3GEjWXt4luv2
0gqu23jb+NOHmd2WLpghlyOxrPAznKpq64FeRSLuTR4sKY8psbH8JbCU8cdYvKeEnf+qLR/uDiaW
FaxAPLoLffeoCa0B0EYrLkmOM1XqYPB9922eJ6ipkEFzRjCOUGFeL3sMpSu2BYBxM1DxHDCTi1Tw
uCFCspgXaf48Jp5gSBhwYqOLwLuOogJyo+6Ve2vuGNCKkzQQbYvh1C19vas0ee2T6AsywqcJ8BhT
xxv4huYtG4vqgAuLY6GRyzOomI9cvS/6Aiar6/6CEzy15T0pn6P2DOt0kKGXBL3ubUrtijt5dRfJ
/Xnetq7GUxik73yNdH7k+VOrGiZhaz00dfoCRQGJY2dZg7YD7K0ElPSZre1d8n3OmS+apbPDMksB
S7FWk6e54cBfhaX/OhuvTXYxRbTiiL5atCasuT5ns9hE4lSa44PR/Z1MbZ/W7V54X1inHjNUWJE+
0ADAVqYN3WXmLNNsWpTknKxhsZ+HMInexXSs7CdU7ktbmpy/4dMIWjUBuiFCdU3/tBQZiL7ehM0+
BYX/4Y3yJB0z8CVbNvgzKxcAmWLDlRXLWZ/N7yr+YyEeB/gRQ1/gPAE1lm4at7qgF5hoUYC9cms8
jTp/yU5P8ezYuxLq2bWK2vyD9LuzyWfxwL3Vhxl7khBvjYci4WsfzNncTi5boG74gKe/BqpPItG8
xSU2H91JfyLYxV0hzj4Q30OqaJUHV9t0GOx9xSnF0ySMbq7kBt8xKTikxdndjfD8WSzTnC5b7U+t
+ZdqYY+rERwoct87UlkyPo+L9eXo3OGVrx4N1CHlt79D3+yxWWqgueOetReKv488SRiBnYhSN9/P
9K/e1pxdtwwe9KnkQunEurG/ZlbtKx/UIVIREksMVG3v+vO5G8wmNFz4c1UUQ+LykuamQS5eBqaP
wU5efBGTaoSFvk4iCXyI0MEuKw3zVhqbyAdP7KbXKaFtYdamaVWm5pefLCkyajwzcirr2vA8wv8+
T7sayxZPLT2N3hgMfS4hfzlmpCa2mHW0Q9kMhh06c5xvXKT3wCIXKl31Fiu+DWBjKrTat2nydlpi
f+HZ3uSOxSLbEq94vhjBxKYrplUuiK2OzZ4N8SYGtth2yV4K/dT7+sVNiEFmmrOqBTxXuiRWcvAJ
L+etHhSLpm99rqQH15mPRg20l2Qv4bgqt4uNLt2ZjBpA/je8OaBWBCrJtusskQS6yNyBMckUGs+T
+DnNBylWbpcgXuYJf26Qzdl2coqwk2Z/AGjrhGxxQLsDrA47tg5otBjzonXkpfYmimS97fTq0TZF
9VhTcLLy58i9ylg0W7PK+jvVV7y4nTznU2mGjJokBN0J5q9kthmlrsiVIVUsid4/Nagu1D00xsNU
6Em8ViAYd+YCrHc1qHLBNSHS+QaPmx05lA1jQ8wl2WEf9VbA657ySP4dPHxSF+i3JmIDyOmPqXSb
3/Eu8sbCmNZyQmkq8qb9XVJid368DD/cgyMvEnO4LnXrhmbeoq6UGctgrHvnkl+Hk2EmW0F+lN+C
bYwFjNjwVcgq8xt2AjHBpBAPreO+jj4SmSWjXYZ5486MNj9YubOYruVwHcQCix8D46qrJiPQpU4U
HPz+O0ELzrlFP31iyvtJqsbqd5Uz2aemm8wviC71Mcbv8COrbCpXc8PJXid7l0zkWaO+JK4CA/Vg
O8lwsrj1d5NuVSdHQ3Sqox3fBTQp5o1D1bQ/oIvk1fYTJkfWkbxvlbuWvJrQerTR4lw36fuEzD/P
92m4GMVsv4/VnVhvdJ3/S/SINLWla+NW3EMtGrNNmGb1HCRMNFsaLNF9o+SeIonZZzEHF3Px01pu
/gQRWj6OlepYoCx1kE4QnqOq3OjlUvz4WZ22QYdYxCp2lHQHl2mV3bohBmO2cHS75zL4kn2mu9HL
ORiUYu03k/gwgP1f4daKj565hrIFuzyLaSGU39riUjI/cMKRnKjqGZ4S9jHDwC8D4QsBnLCtXoDO
57426lOWkQiyp4Qy1kalIXxxckZ+y0IlyqVD3vaMtU9jk6gs71vaxJbYaOtt4OBuueJQ9P8UrWbA
dNbccJStfY5cW9/onA8OKNQconiXXrtRU2/uqGbsi8J56Iy52zh42BArpe0cW/x5Fy833WCUPU4Y
MlYr04d2t1LNRIlI5IxgBGO73aaaxswSFTokyLbSD23nWaeZ8uJHoydGyeHMrUOwxnQHlCyoa9DB
oCPp4lnFZt+dsYSAoavrOX4YEIBDQp/jQ+4ofr7e09hKG+60gXGVnG2DbXBs5inyVMool4t+mwNf
idea1N9AzC3tpilTtaMzxfsc854oqZ6XVJ7wFtMeRY7th86Ubz0qAS9ktCeU7d1gWrF0Io1ohCl2
qgqJIvIvfoxq0hZEOfrM9fhaUntvdPYDVMWSt2ZFoUgkqUGoXMdgUqxJ/llFZD4g8AAG6BxZGBcn
zwcNjH1E8zRq/zrHRBJqmpcZ3LOiPqFtoH9n9hi4lh14otYCGO3ezYVpulXRlB31NhvDesIyFIMo
2nl12z9GhUpvkvmiEW55yThIYvqYot9UtvO0iprYO8s6fVC+nLdJXq2NqtU3g0utCaQ3VGIpxDod
Zfw+5S4B8cl+m+qquVp9pR4E5Dse18IM+bEEn3UU7RCR+mOTR8b7/VG4sX1mKCGr+WXSR74EronH
OBf2dm4lv1alXEVWq+8BZ8zPYBdRXagGCD2yZUGKPnHTWzHcUKqA5I0tnuIVXF/fCeDCt2SkNcum
4qgvXxI2CZEHSKMsyukY5XN/8Kau4Y6ItUB5hvcDCJMtDdDtTS3Z+nIPsVRpLC4Pg2P+dwaN84wg
96ce2Jh3ntz6y8gmuc+RYwq1VBcge4xPWcfxvgcLuU/aXN9B8+MSnszt7OOc6Xxv77o1ir+H95t6
pEPDnH2TlTWcWVpaG6NR89mEhhdqfcE9lrVVgPOfjGNUOWfhTcOVcipF8rPJX706Q3GSvrAGbApq
uJhsSTD9pnrEeWfMH1SvqLy8q7G9SB7nsjWvM98tNnFbM0PWSe6uSNRrShnJzaZ95jRabvSGxVZH
ccvfDdSFdal1wNKVqnctbcn+aE0bY4RJEnFqfPHt4d0XBPHldBdH67kYXqEgwmqom5jsaePgH0aY
7uWubXBSg1YScO4tNv9xrW84/rBHKthKgI68swt53ri2gS2rRAVik3xUsLIuXeMQlcyXT4Qe9Jka
X3EUmfraIlfaqckhye6QdcGRu4xAVwfJxEDcNJSqRPDU9IhtcQkBfazcNHSnogo4MPS8NDiIVHkn
NzNUiRI1r1j1gJoQXz5FnBsEuMFbAwlgBgkwzOdfRsVXFwmMBWZJ6Bgi/91/0agJw3eM56Rvyuin
ig3vNCP7NXhrAK7eqxizIgA76a51fdIPXKD5zheT+6fMfcyZLCWvmDhoDJGtuy2WxGHLYwjtoouE
n7vOdxGYIRSYWDl7nRh5g6wbMzrPfQQgZmYuT7umwOsUpY+UXiB7+d5Ij4oUKSBFVCD+WO+Nvplu
1+Csm1deOvK1xAD6xqDrBLFfZEF1FfnQIxnhYru4eoG2PlVqD1Qyw/I54Ju23C57k8wIeL6aVECg
iNXvVDbp1SqgXdbOyEiWJ6pDtfDVAf8rG52E3w80hr2MxsnzZPOQk7H40ymXj652BqCTtNZ/z329
/OZFAd1m0ec8hMPLpsAc7xtYFX/iwLCvGk/yjUCAOohxTGvMMXZy02DMhiTz++MEKzaYkt7YLWrs
Pvp4gRri25ymzUI++uRazmhYdVhOdKYkifoomB+4E2sNwbDH5PE8RGr5LfKsPPtRNJIcXsAmQIGF
PUEMaz3oOP8WuqrCeUayoMQRd2yRzEvQLg0+1nLy2iv5hZ3KwLhIXkl7x6uMA7lhyCBwSM9NJ6sg
Bfp/VTV2njZ1HyP2kxvlmtkHzNfGWduMrcdBG2owEk4Ignv5bCIlMbj72LOympWrq/pXveOiWqlU
bxHoevdIbh2D4nSjaO4dBR4zgj63l6LJzG1PTPiq9Ij9NC0Z/kvrDHJXOwWJ8NJoQq0eupup3V8M
sPV4C7klT9J+WfCyeZBxAfF5l6XCdMU9o53o9LH+tDEfZmIKECJx3LBmr5DxPFZDqyheptuSZR3f
nQM5JJZOVq0VBKYwpy/mjYfJn4Gt4p61MOWTSAuQF7SZFjaVnaM54x6hLoh7YbKX6cvxZ//mxeci
YvWRHH3w32VSHpw4br/Lisx0E52afNmiZwMl7jkCtNGycY3723zRjk2MTmkNFQuXow2rWLT9ioIq
LLW0ulfUVfWtbzNORovipvfMuGUPFLk7Dij2X3YS1gdvjmiLV7EgHUA/2F+/0aLXoaySXYGQwfac
FT19A62ucbDPnMCVQMqCoqjqlW417Vp4ybY02h0hoVd6veSw9hYjfvDMg2u1uzZCXpftxPIYnDu9
c4j3adyCT7GO+dKl64FKYi1fTpE3vGo1/8UEbFYIlHx7/vmf2/+f65J//tsY6P9bWHT7U1++yp/u
X3+rexjhf0dK//9AnYn/NvO8+ilIapX/OSB6/wX/Hg5w/oGRHxyh87+AEP+R4hP/sK17iM/XQU0b
pI3/TzDUNv5h64TOfNCppuc5Lum6/0jxWf4/LGJ97GT1f4/4Wf+TbMC/5EL/GT0gVudDYLMdsgb/
EgzQLbr2gEpQGmPzMsdGxzA6vA2FdYTK3G/E0m3/U2ji/5bk42P4L1GEe9jhnyRd8KDE+f41igDd
rJ4yQrS8D4lJGTlmTHRlLXtmzfokfM5ocgBBNJlv/mD/1c32MUvln7lsyCdp5qYd7J+EMzL5srXT
dO81LQFhh601tDrv8t//XUlG/stf1hDEG+l0J6dB9hCD4X/NTQwzq1XEXrjx8YTIB/OIM3aT4yPB
e7DiO604dSbZrvd68dwyed5oGNq2STsxBS0vcw3BsIgrdoFmlK4xVvG8U6yGyFN2l8JMPuwUvy2O
qHlNStD8ZDNxIxzBwomeCrjn4rB41zj1+rCh0aubFPih3jXDcYjHlwqpJrDdktkmSndC93k2syj8
o0R/UZzQmHvuNlbN4HlgVBCR0ORiMGmP9HCgOrZms118VtmtUPGJmKAb6Jyb161bf5YLaKhxKdCe
usSA+uN0NCnyYL41/ajdIPw4G19U6cavEIeH+/DcLC5okkEPfa2/0PjrbaKSgxMG7Nn8iXIt/+lw
H2wGehaDXrAHsanl05m0UCDTp85rcZWW1VvSW/7e9dz3xZJPNg7zmnf2ulO4KnJO3lvsUWA2mmU5
wezz99kUvRoqptFM8Zil98da6T4PQHpM2L20kOr0uukwrGkHf2xe4rnUHymXmsJyobHU0EaSCFMh
/vjWkG2j2dzy/fm0UNXDNdYhgTCY2ueUQ3qZZN9TqpUPBWjWE+HFwQgqBLVtyvC/yssENLRMt5gB
zDzoG93e2z4C0UrzI+vozQQeIaUnT43AdV5HXbtu2DxQrWKtUhHhAke/4g60XtK8ZLuSg8lfxBe+
c2KdNQ1nM7riehFU/xqF+YBk0oZDv1RB1SFvp0lbw1Zhc0QHBeqvvE9EOXvLpBiwnhCmXFde9JtR
0feNPPfVzX3BWq+g6CR1kn4nnbK+LYQQgjKG74+/ivHRM+qgwTi1jg3aHtsxiTe25/6l2Cn9Ep5G
1UdhXk22WieybR1VUpp5TPB4uktdvDdOpz/lM1pnorvoNLEddYE0Y+vcDhx0xT8tEnaWTOvKlayz
InnxsUJ+NhQb75i8EyDp8d0n5+Z7LeUwpM0G0ZoWA0crnWsCPea5TymlMGqbfGKL90k2dXaJIgy1
eeHbf1yyGRjPZ5sCAdVuLJU81HaBh92GYpeVvo9qlsUvja4ecVNm3KBxsWn7mYxKtEsTjFjSaaeg
NfouiFpJXjhOdm1bqtBjMnosLDym9iDtLTym+qJRhPoxC3f6GJbIuhXz3bbVJuxQ5jGJtgIf5YoZ
tKu64dg6bB5Le57O6KvWwErKwznjRtt+IMdFZdHwp+AU6xiYGGVB8KVPqDMU8zmd3BcLDd0yOzrk
qsnd0is7hHZ+X0YQeOhvYxkB8dPkxmw9a6s7OFmnyW3IXhqiC7vUSoN8UM33qJC049ZyPmgDfi3J
1u7mpMJwTiUEZ1iJGyyeiPtQDfu1iFJeDKBvO7d13jJTZC+MbN2tM4foUndGfOYRlJI8oN4vj70q
7OgWv1a9XzOSoNQTO/M+Z61iGci1epMNBZcyreC4ZPQOunVC5tWxZyTaHEdeCpeMlpkvVL4OmFDd
/6KlGauU7r6rbRHctVJ3wKrZ1++NTD7nElRhOfSPPQ2J26SzrWNpjy7RD/1K4vZZE9absvVXm4Wz
w6gu43NeNMkut9Ce1iIbDTxbujrYhaAZGjdtUPCA/DFUheuXG3gnafLGwoUND26/LH0MF1ls7JFU
uRJpmzq6bI3mwMVbsTNdyX3dlYA6WI6YO928N9FltDWzCslTm7G3kVfZ2JSImIry1LqRw4fbt0a6
KaLBwlmY4CZeV1GvP9dzrfhk2+rXkkO5W3rEEZ0oTnZyY2Pbu/Qugff/Fj3lrGnj0RUhp3qnSNEi
fbmR+4dauH9j70x2HFfSLP0qhd4zwclI46I3ml0uyedxQ/hI0jiPRvLp++PNATcLXYXM3hXQyxu4
EaFwSTT7z3/Od8qdYyQhJQFBbK/GDO0o75zmiHgG/C3zuk1Y0gMtHVXdhU2WMp1l0yEaXeMqYmym
q7W3v2YYQ+NWyD58bP3eYsEV00FbTpW+0G8XH7u5Le4i1dPtODVXlgwULXso5ysC0NPOMMt508ej
vYs8h1EzFz7M4gARuItFcEvXLJffNs+OvaKXowoEll4MGE6Am3ggqXxOSU791qU73DZoKsHOKriB
863Zmb3BEG8rthi2y34Fc1/PlodUV3Dqw/hXI4g9l00bbAGDux/d4AMj7F0m8Bo5FS5hnFaXqvco
8aSQb+OXFrGIOR/ym0qF7qcx4bcNHT0fRnd4oP88PNJ/0LPtdtxthQK0rYL+J87pK2/HvNx6vraW
hcaRXE+6BRPT3bbsT3atyF8aRnOUB0i/nAZlfJiSwlxH0LI2xSjVOTPNiB3q4PGYmDTB8CwwQZba
bA7g1gERlPCcnIrC3oVj97b0d2SUnK/7DOJqXt/E7ZxcUo0vbkjDk+QEIhKpyWmMAl08Gzgke6XS
TdZk+oGpjeqZLsEvJoe5vYRBet/lLuGuxg5PRhc4L87St1LNRXEjZO0epp4F3JA2RKEoIIVIaZgx
62BfnurMsa5S1wp/e59gC0015bXR4sm03KphfaR+k1Y6VyRBy+saZsFz0vIh5ZFtjIBL236qm6Op
qmG8ZzzFmi8jE7HNceWBbrMesIQTZ+usaNHD5lhtMMaOZ7dGn7W9X7R3yqTjcg52WT7eTqItFmtP
67N6jc5NbOHlyuxg03oYv4xckVv9QxStBAE90xMX3QiW9r1RvVJUGh7qGbd36+rwOh7D5hQNo3qh
4mfeteQf1ynH33UzjITT66Afd5IKkSOGhYrQSRJe69Rrf4xxEVx1HpVbOy8p640mb+8AhLh3Mf51
uqewpIgedGsVVwMC3Xp2TXsfOIsVkaggurugrhlt+SB5/Gz7qFuqtkp1XVqGc0MowaNMw3FProfj
sQimbj8L/5a1DmueEViwK9Mf4dbhThjIiX5csDHHENKTgltFHc5TyAV8Aa2p3PSOntZ6qIvDoBLr
Yo0Zrh+RnKh0vJ+Lxn/UbFxJHrH5dgf7uyh1SdkFfXwid54rdIS7aJgXRRDKsNl8N4BiyhlHcjhQ
dZuaKdf3WN3ReOJuk2ro71hJAQRwZikvnKTqeeg5PFsnKnk61vV1ByRXmVAVi0B5P6HDqqwdG/s5
oWftRXbssoWagjV5Utx+lSq829gu9K0m9JGshggbyuz5AYkM3aPTJaq6FgHCQpmoV4rauTxS9Ltx
UKJQjbPmYk0RF0IjUzy7y9vQyh/dlgSjbRUmOwYl9k4vjjb9fg8sPc511uI7sJtt5xvZycGwqVp0
MNJDGRUw2JqoZyXzbA47UflYlzCJ5X5Cb6rPSTbE6rdq+hlp1vlOe+8jD7vHqazuZmaxM3abL5bl
H2Qh4scyiPFuR1TMyfyx4pKNgTh+zdyx85DSSSQEVrpBnkvWgZFxm8z58GlwGLu0HjRg6rBeY36s
1lkm+kNCEdcun6hTLJWdrv16rG7mfH5oykLugI2DhmtHcjERa73EpeOZLjA1NecqM6t7hHo8szkn
qNtXYGTL8NvwqKOpWlJci5tikthK0ynGbmlGal1zgGGVw0SNbo/Ht2irRw9e4CklFrsX+GIi7Boi
qocrHBP5mXbBHIYpTL25r4uVQ56Oy6i0byk+onbGjd0deA389nN3iJYljKq03CHCiXs9Vt948fCl
T7DnlOOT3lFgegUZK+05mCw780LpAUBTlqWIg/67XxntYWyS8cbNQcbprNvR/TVfFwQ1cIgaTXya
2MMUmvo5p6WtLM0MQmm+hXWHZ2TpQQAjaXmqGie/jRN4rVaHA0KpjJa40e/xi6WwVjpqioHczqd0
HCVe6/JlzopPs571xqkZcFYOwumKINbwGaUo4HB/sgcbWCOld9LmgzqKBg9VI3usF6W7LhHjNlPW
LSZB18GfSHfMoa+DQ4A/hAb7kkyL2bM0y5Wu+OgxYtI59BulJt06GCuQekuPlvKOZbw9GNOmac23
uoVdOmJuziUO3yoZ37QegpsxtoMv5KMZnatkTcgNiVof0skWuu1uTMt8nwj3vs2hVKBC3jVp8Mly
5yHr4ujolosqPDNGdpP/kOCYPtgstV7Hwkv2NSP5mHtPXSBLlDrSulk9UT/Ck84PCL3EilQbTSL9
Ns9dCbo4YJpdcdUvT0FuXcmpytbK9llt2OV328/5Qxot8flCmHs3Sm+QwzxqCgBjlo0gGkRpJx31
vLK6D468pjdves6mCNnQKm8Y1u37xh+X3X4BwXec7kWJU0Mqv30r7ZQpWUYe26qU3CccHPxMy6g5
AlzvAhb0zcy8xOsbdqZefkySL2yFz2VjJx24SgKNFOdG6ljlab7jA7T1YGrtg5ErsDmetE0XU8sc
vvbD+wCcyXnpgF1lAcYLKkeeSj87uBFN5lPozaeE5s8dvVt4vXkuzoPhPjj07z1z52b54njTFTn1
8MsnEkCTWtYfHVPQyJW2L03aH/0UI1pVxtPaD0DblsznG0Po6qg8tP6161TmU8subs/y1DjP6BtX
LMUpIWtKmJnMsvRiTdUX5Vhq1yhCg/9fQvxX2hLwY/xJf1p6G/7Gk1s00P/9v/b99LFAe//MmPuH
hmgIVERJjw8SHSRYYQkwYX+FgRme9RdH2tDlwGIJT8Ib+QdjRCIxwpwDamuaGAjhhf1DR7T+wm+w
/aU8R4IFsQP57+iIYqE1/knXE55lOjbwEzJMuPVcx110vz8hRgQ6mpfSZohVkn3BKkHDLJbcoFut
m9HDDVtEan4fZst9mis0JSb8QAGmnuu4W+mxGx50QlRy+fY7720saXe1m7BlJiqMx4kCzW9NQ6y9
aaPiiNuhwv4eKRaWXCbpnjPq8dqpliM8cobovgxdm8aFYk7v+r4TJ8sN/ZpsYSOexzRp+OLO3GqW
dmVNcQvwT+oWU6vlBdNH/aAjkywA+6zotTX77pKwGnU2rQ6tbmd2Ef+ipYLt1TL9kBh+4eT11h5N
/6Nx++iOdmIgWHHvpD9RG1PN2pSRM/MvTJtl+4of12ja9qMxOXTXU0NUfSVQ19y9UTB0QhAQoCps
A2xGlfHExUTMX7Zlb09mxtNW9Na1UX8euihLV5SGAyQfony6iy1O8r0X6/aYo6r14C4G46aZE4xV
rd9hfbVr3P6rlCGOhx/1skhz1C8ScY5ULq6q2bQPUeT5FdbwmFk0wtv+ZomF8Ob6EVvzsE2D+MrQ
hcDUAumNsAr/wWaHJaEApYp1a98haCMn+am4crR4SCk0vmddHfV7jV5AMg8Q072Rx3R414h8Z5fX
RzSm8wkGR7T1PkVNiP/OM2N5ZXo51wmFgxCTp8GWnY0jI+GanyFRuCw3gk+vGR1mFU9AqRjF2NEw
YVUDUmguHsiHYqGURjY86jTz8Su57YQ/uqe4eIyVJAInjkmRgsTVSTitShgY5yEntYIPQPM5Hg3f
+pWGQ4FzOPkg7foaBxA/7QwojYkFjjBZRg3HulNIOhufrFmFx4Z7k+rxAVDlXf4Ms2f+juVs3njN
hCUnLGwK/DozHFj86Syutylq1cgIa/Doz+sp+SQ21Gk02Xmi4YJmhPdhRBjzC3A5a2axiGgAjb2H
zPNyqiGFxtk8GsmWukTo8Foqklv23DTvSrNXWHlL7KC0B/Lnbtq5W+4i3lF0zAMbH5saefcohkCe
12honENl1XxORkgkbQ6yHm+l3171ScT9RSIXutuJ7nSx9+0B37Hp4eba2K24thT1fNuoqqpH18wd
yUUoXgI1tkcJBCXyjLvYBPN5XzZquGsCrGVXvmviLqQVGq8xmXn5WRUzsJDGTZBLgsEqvcto2D3i
ppr1jWXVJTs5FmzfnSXb5roJ/BinaebguDbH0dxb9O0lZBCXYGo1816gvJXVr8kO7ie1s/A1acv5
g47oWK1tw/PeCrRq3jvTrd6y2KioJ4gUGGETTBt2ZgVvEEk7SPL1FGL+lvYgFOZYeIJDRTf3KgI3
9y5G5XxoFtV0AyuuPqtcFzhV59n4IOIqHIImMvj228gAhI/q+0ivuN9dOTz+AI21Xf1Q1Ll1x2cM
+ppnV5XgxkZKcRu2akAYB15G3abjJc+SSucCVggf3FVTm3aEtQb1YVuUdtVfd24VWMferPR4QX0a
6bRgQE/g6w99d/TKgB8Ha8Y6W+Oajik8IY6ar2kQbbxHajtT3GZdRXpZbFyleMhRzZSOmzTBWKFN
s0TprNrE3zYxjlx2vqk/nbG5QKG38sj8NBQMq1WYxaEEAk6x5BpnoaU2wuvG8aaGFaoONXeO9FQK
JpDNhNHrts+Mqbsr5xYlw20LZKpw8lwKNC2DrUcTT2TXjZrRHFBSLsBjzIlHAGTlDvWEYcTPl0aJ
AOkMXXMCpeTPmnjkNE8GVeiur+Fk8FOnogfeQH+xZTQ1z7jRuuwnzbBTY671pN6xDicgI2spp30a
9RVPiSlzadbI5S1wIPbDgb1gwfPRtj4jURqf9MlSWYFgXbEzcxJtbixJPg+xt503GfXPwU5h/ht3
FJcT+WynmNyhmepjW4Tza6LysKfDK1DnmZI0ax/KgcSPmpY9iNZl9RXhR/jC79zc4NxR7xjx/Os4
9qyXkC/0l1XpmOxxF4xUSHqT32x0OvvfAGj6J0dglWHVPyzswyLsl9ANc/iqMpVsuP/Dd8G75soX
ZxiD8tqjILuFLkHMbssI125tWc/YGEhPvfd6jtmaeyVPG1xDQGLVNJfMs4HJDEjnnzrB4mFdh+1l
Oui2Es+l1hmwmrGfAA7Rdb8e0oy1f1svVlFHky1eJSSKbUKE+OU3pSn5AdbNHNVHK4lGwlczF28s
Q3ZC4i8efb3uw7p/Nj2Y4cTYXSxUwuopIc5mibrTa0c9Jb5uJdHXAIm7A6JPxIN2cqazIGQtEWAO
wudsUuQgIiJgxEXtdzRAoGQlDxTq7rI0G3YsA8S7F4mcUucgLNZl5lXNzgC28VaU5fgsbCWAEIWm
99nJqnt0bAdOCJoZs2BmtwGn+NhRyIoznGrPoP2WyZTeBnVf8sBAPyk2jWiDfFvFIrub0CdKbKLc
7QvzusgrbAKKxuR1i94DwKEzgl8GrukX/G7wi5Bm8nTK3UvizMCd8rRpb0Rh5IeKuudzm4/dayHr
JVpudeVj0oo6RR5VJm4j0B9XSYJN7yCNwQF8EcrmlHVOlDAiFQ6bEMAX/Qa2RXcIQ58GYwup31nH
WDwBX8WO+e3pcZ42YxW75WESPoxDR0XZlTkOVBo5yraJE/YEckr62nc2pgxF5EKFVOlEFXeuUcnH
jmJ2bw3LDKsGmx6jXDs6N1/NwhteA7PA7Rx5DTJO0ToOBjoHqD26u9UjD/btVeIlkgUZmtGld6Ns
uOSMu9ZGqDx64kQx0ysVpNYzKUKYX84IuiQGrYZV1DA7dzORAYm2oC4mBztQkVH5UzQMow7kUTaf
k/va+HE2bhwnTh9nZVa3ytNJtB5Mw4QEFqXZiYc6FVCBO3znfRp9c5udPrNele+Sol2eQt3y1jnJ
bPMqfd5q9mkjrj+EGFBNnhd2t4kfxk+sLwFMRD3XsZX2JxPMLCm4R60YNjcB7Oi3qVdoElEi6p1w
oPkcK79DNWl02NFFkmAy50yKrOc6H8rbKJjK/FBW2fht2RSjsy4G8rVsKuJN4xZ07DRRz9IoDmv/
quvVYONXU9ZRzzMGM6dV3nEuIlIrfeI4y4aXrvQ1n+GUQ9MeEP77qAr30hl4Ns6YELazKQjLR9VI
GTC4IeuVO0JOLJb1wUj6KWhZ23og0FjhL0bDqCGtjhEJxcNJEgNaS9gmS4g/tP1N0czB/YTNGcao
9PUjOLf4paQkG3xTTshjhfQRvxTGBODNVwSni5SrE7AXGLnrlMD+derm8V1ftyjBEeutx7xSeGE5
46NL0kBGXVnwQtU6KEbsOkY28rtlFQeXGcOPs1V8zQqnN16dwvAdktHUQ8O/0cURcBEbXywz4gqH
lfukBkXwTjcTf0Ap2vBmcAAPrpnbsdoOE2LdSjusezG9wWT6fxiS/zUTzc3/2PrAhXj5XwM3VyXH
/sd/UCPwH4efZv6JSrZ//zQfL7//b/xN0NZWQBkgUzBITfDWf5+OLfEX35YUTQI+dz1Kffk9fwdw
ir/YPpMvg6vrYzJc+jv/brLBm+M5ts8sK8FbLwWD/wZ9nRDLPw3HPoOxIyR/IF4fBmHvPzcLgxcE
ojG4ar1YQMBQjy6jTYhd/GyZM6onNgqciCw9eHzT2AE+oZl7D5hKRMa3GzutdsoMiLq6ba8/ok5b
T23MDMalaS7AFuVNo7bjrAHQdgObP4BxHROLsLNaXnFN1v3G5tQfNwA6SHowj7cN15KxgI3YTuYv
iQyNqWzwwnHb0yFNsjQ1smeDtQrHrmdTIF0IxWQW4k06+naHzJigNzxTapS8NFGc0rXXBxjMMyke
tI6hMIeCpdGqnEf4hgDoSKQLX/MLkW0drGSwFZnWAJcrALXmzMOCpGFuc7WXA2E1CJCZt438vrlm
gg0ezDwAtziF0Dc8qHQrp5DDRfch+W+CbjXIhIEVO9jeHNN7z6TVpaa95dWnEE6j5jrLsW9iMwav
u05SLeidmacEYGUNDhtYg6rvgc90v22MrnadufzcN3VqkAYK8iRINo7OGglasA2cw+y2ZnhKObYG
emDMcGvVJvuV0Gti7DZVkLxr2lUpgesAcHK2CMJ7nRbkGYcsOhuq9d6NJpeaKboYvsrU9L8Mt5on
eDQp2xABJBvLQeIfolBhfnRkzo58yDhHfNJI1P/5xUg8wkzTS87d89LaLSOLLQcEBT8O+ZTFkgl2
RabDPnlphUu56ZlwkyKxn+3GoFdQLddXrrrNIfd80QAxmfuO7r+i91ZW7iZP5C9RgfleVE/Kz6PP
grGUDFJY+pISonx+yWWDJppHVW5s/YnLEH+1yb0jA/XCLdo0xe08JHSflRWFFxiIsKPuSFzY4bXH
4EibZblEjWToWdcYXTkNqiZhR14pRSHbYkt5IFPHS6t9bv0wJNVVxgJLXVVTjUFC5frie3P6mYwm
bifPw7adD5F1mnHzQCxjYnjogibyMHO3kDyyULFoYwJCyLGSJH/VPOeLrZEbCznMK/ZRWM63k8+b
yBJO++9ttISS57EFr+oW+WStZ9nGDwbzwEyz4iS/EsbFFwmFl1MTH9EHL2m6K+iVGQ5iahDYDW8Q
BmcsPT4VARrr7OhBjvgzQjAHJWyOYEOjgvUsajypq3Rou0dbx/kAxnBu5FoYQwkm1sb7vK4dMoWk
toB5XAI9jhQPsub4hgID6SgAK32bUs70koyZ/RWEefODNay2cHYzaWdTivFE61dmP/2amXZ672hI
JXsA4QXYLFAYel8OKSAUG5DhfThQzkKq2GrpKxMjUZrRmohFO5lsAghMZsfeXWb6LkioeV5By3DW
fsddxVnYFG03f3Gf4ALQm0kDl4bDmIZQB/A1heDs4Ji43WPXVhm8P1Cb37BP3DerA/e9aUlIzvzZ
2heYK5pom2DEoqI0juJsC/0XA01LRHwTVhqppYHiieMJT3S958aIJJSwvzR5hPGuYL6nAjyE1WuQ
IfFX2cTGaNuMXT2d+LaygAj8avyZDZ3dzUQ4spUwjQ62JIVTUGCwDLGsWXbNiiz6F6eEUWwEfo0J
PBV3LSMgKLfmKwAO3PYU07zB1valLVlM4mFP6K/r2OPQiKjHhGAVWrwgY+oQbTBGBaWfNGOXX/Ko
KQAhScWPkRHuLgxw4awbUYp726/Nn3ZMl/jCPDNNI/xyFszdbHO5D2YalxIiP+nRl0xLa78KlQH/
iYqPVWHOaCiyIpS2DvBU8ESPPOPAUNpoKvAawidxFNnPVhBAmIp9qiYOhRPJByNLGzJmhIjEzqDj
/cIHK6cNqulwiNQJbNqN3/ImUZ0VWb9YFuwMAGkOd20GXZgduacZxhPuMf73mOMqWPtG3Vlb3/Y7
eY3HPqKitrICY9tzZL8H2kf2sDSOHmRJv/MZugz7YnrpfF+WrWFtAgNiHPRNb/zsiyJ78Xq37A9l
GfrXoWtlMIqStv/q4kTfDLx7SwjeB0jLTos0Z0FkxODrROghhRwd9nH8/qf7yP/Fy/rPkvdyqtP6
huLt0ABHxYqNuP5nydslm8xznIRB0Kn2Njei+IpT2we+AWnVVgVK4hAU15PCkfTvr1D+xdvh/7BK
v+WH+N/cCX+yD7DPf16SLL/hr5dAx/4LR4kwJd1JDr1SSyPfX1cktsOyg557RJ0/6qQc3sm/XQLZ
q7BTscRySfx7y/TfLoGYsG1WbyiiElircFme/BuXQNYdy+fhzxR2d9mS8Ldw4xR8q//zLXAgjZMm
oU27U4gQA0USB4811mR5+pnTHqsJ5EAfHife0qY35JXIoptB18lSqDtn15xe/r5wi/fahMFlBQBU
5lLAc5oM7KIcwXYFm8HmH7LqW/OORtcJPlaZPeABhlYLEW5BtR7rNOeCqQxgMCZHMMBF4rttb2wE
zogjoc+9l8/jU4huAF2BzHbotRv+L9I9GqpYF1K3G2RgifANVj1haOymuW/B0vBFfjfi0zgMefVW
uS1GYUVFcd/y9aPat8hmnHja3TRhbJ4sm4RkzfmLmC7jrel3+Gqqau85FQ+xCWJoPnCzq4IAThvv
0CqqI30Nf+kbxrncln7xGGVjsM4zfbbNoqV316hZCy+Fd1ZTHouocJBae2eHuJAevCAvr/mMRJvG
rImr1ZlxSJlLDzbJ0HVhxkAe096hfdmP453E+rgvdQgJsXFmY42DzsP8UKtnS7K2NWc9P2Z16V0n
RhWiV5HDYcPGat35A0s0n1yR9L9dLw8duOv7IhqOrtfV6zgHT99I66Rq2DljaZ8cz5qOyIKgDPnz
6RXWPhiuVP7U5MPZkvkM4X0J+ZizYXyqU/c7YIOFaaaFO9c0jPIVDFH0+g9hzDeQcYc1GFZ7N4C0
IDmcYhBjWQ9vQCwreD0jtAFa6KzmdnSG9Gzg9kaKx+ZGhHKVOVlwNaG1b8Cb+WvcuAE0k/7KwZ8I
EAF/zVAmelOlqUAIyCoutsl10ljvQUyjcmUA6QfXDzFzuRgQJJqNmOVdBDmOm2zzbpnZDP23zg6x
rkHH1GJpSg9jgDGSZubO+1DQmRaC5mQZpyijRzWraRnH8jbyPqJCn7gMrGvLO1GTcoyK/MXDQc2H
jfeCmZy9iGqsp7EtQDsJ2Bl5DHyhxiIauYfBdRdKIvE7q7HmA4CwemsKEsnFmEDuKftG8LVghcrX
022fuzETEislOnSW6PoazlTzhJxOGwyOVb5akGsBP/LTJ7OMC8BHRqhnwlaqt/cD1uG4JXuLg04e
mHPlDX4n50sZKCgGHlr0vr7dumZf7VyTMkxwMlO3Ltn7nSxzdI4oeS7aK3WU2xLewzZfMAGd5vaR
Qjh2C9QcFzfBqnWG5KxCx7vLupbUahB73zqdLkHebcHI7cvEKTdIX9amQuremEKZgG4ZrYB+5k9u
iXCSExh67apI3eZVVYPWEdNR09ywDgdihdrpx30693i0+h7w2iy68ZYP98lv7f5h5h5Bk4MBeo0k
AWiudiF5dQcaNWG9B9y1yyncY9oDe1azQlpRby6OPYVJdOOQZM+03sc4uFYQ1WiRHhSJSf/D92r/
ehhqbGxJygULH/m5aXq6ByZfwhl1MYT3VgO8wJuNu8RuCaoOiicRvrB1rEdaNxPvyYunt7mNmRVt
uQ/SPLyKBvp2C0nSXAb3tOsMxMdpikb/LTaYJf0dZEUesIo4RNIagIFkGBxrCA/MlJElLmUVEueO
eVxQPhrelrSn+uTHeFMAviWeAfo3+K2w7OQV6O8hSd9F4znnmegXtTve2fSBmbRgLfh7B3EycPAi
bdMqvGISF6w2+v5mgLF3goXWHeKRjc9Qk7XGDYZK2NaXWIrsiTCmXBsWbeVj2PlonRWuU26z27px
qr3jtAxBtvD3JucNIBvgkFtWApBweva4INvcrascDFMD7TQIryWLNbcZMizILQBlNgA636axdZMH
+ds09TTPz48p50TU+MexMrcY8NZWMGzd3ucIm5aCUKyhFIKPMXBSr131XvvpoRWwX+RlJ6eQvFzv
2pdslEiXyVFQgV4PPd/K8o5ba00cBJirsMDRkhRlLB7ogu36tzwxbrrhRbvxA55YyJnTnUtU/wtX
Oet6Sb15yD9wDLLbyC+5R2JihWHLPMHU0TMcqQqH3ueg5HnCSwbuoEOyjWsq133U7ZuA2eLEvZXe
HNpXEabtvttMI8j9YCwh4Hg6eKwi+V3mY46rVDyBn9d7UQcDL5Zer1WhbXBsoh6uB2tg6TBo1Bcz
/uUTJg+BUKm9EXWVwBU1cwwCWHLDzp0IvnSj8UKikfB12oQ3tDNRqI73QLcj/mfmtuup6M52HHrO
ymp1dMi6NDnbNQUVDEci38cTQq+va3lflTL6MDw0cE8SD17B1ur2bpMn7OOwIZ5Hx0qPAUaj8+yY
1msHXGrsJucz9qdoHSEEfzbL8q/FOr0HLcGdwWHtvW07WxwM8p8KO6cOrgDfTIe6yOpHmquCy+Sb
1U3bKp4WMcsKvoYM0GmV13zmll9DL/opGzgdCVnUpg9wt3Yy9m5TBb3PaDEveQInrRyOsSfst7Jv
XcpdKBBjWcaXMyMm0JDq3y7bxhTi5tc8EwPmydQQ9o77/ETgBJGFR/8OYPdDCTYWGEv3GRYR/KMC
YnuepRO+t9m6imRV7/wyaLYsffPPYYiDMx+s9xLhZsVbxIaLFJ55VScZ8eNGyPs47/1LRg3Gempn
7wDD4RLK+C0P7e6KBt03/A8HqLMNX4jeXDUNk52eUhM1fzSvujTIDj1ZYwqJx/Ilz0uxpngu4E2P
67OhB7YcWTKHDApankampK1RcaRRS2LssH93zMdxtK2Kbj5FyHp7NnE4D7zqRgU00cArMoE899pb
uTjH1grFRMHOPtBXx3iEfz5FZ8odZHp4sMkQlm8F3KGdW8nxGHZMdhvZoni0MdhA5QAHwghCHZcj
79LOj3dNm9M8Tl8F9vYAzlZWJPve0vlzbtkUn3ScXoMGsp4MTUj1Q5Xvgybb0MbAFa85s+eu+Qhi
PtGuOBvdhEOiQ7Uy6U2xxUNd5u8kwh6y1KQ0HXBiB06vRauMvfA2skII9BJ7DMlYwHLAOrexOT3O
cype/ihXm5JpH2Sl+pLkTza56At2qvFwW7byxptKrCKpAIySJ92nmkN9mVvL0GuNtLkVlSwAL0e3
XTOkLz6whycH6M6NV5HQkZYDD7liedgkUfmY8VM8BRHtxYlAzyoHP930w0R2ztZ4aUVA17QFarIb
wvE7DSXAcGnsnBk7eke1F9yN/CvCltDZoF5FUO38VF8ajEvBAm70NNwtD7Q1H1JRVff+OF+56QSO
PrryeifmNuBuW0+u4dcfbSVf8US9aFHBITUhywoud2NEsoeFfmqyU5XTwkigB2OKy+GQUwOtAMdi
NUEZqfs73UNHC2GyiyQ4WpNJaESHG00aeT/P/b2sPOLWGIS0sa2LL7P3N21sXqcFeggvpnnPDfne
lyFEMCw3gyyfBpn/ysnekfUno8W3tdDyAqEZO3trnIuBwjqJ4wCWXVzC8SvKBwWlBekejPRsAc23
7yMd5T+DzrxNOfrjse57capSgoMADdR1S5nApdXgmzLpbvA1/8Fx4tIU+VyS/Lg9G5GXrPDw3/iR
+Wa0nL9jDlvEdRFGSp51vKQkO5SR+0IbJLwvi6cY2z7O0gQauFXuIbOYGGonmOcwo0faZyrwf2ZB
+D5uo02qpuyMYOEchiqxbis2tofCr6BkzDHxRX0xwBI51A++WbCc3jvhXjDVJivIGvaetVi67Fep
Q7ec6D4HJvShJ7KNc6rofzD7HycG0IaAuxR+ROxfm56KhtDXN4T+pm2gsMwEs3BucMReHNnfjWTL
wfgp68NPsmrHBSr+UUniA9001WdBhmMsBp5fPl+dYXih/Ld4CiivoicJKnu8p7lroQiuOBQIGUBd
XvtpNV5IMH17hVXRgtd0EM04SR0TAAjqLTZW4f3EFgwBPDTB2qzETtcY1qcykxjCq3qpHAod3FPl
T9iTuZinyT4HTvTU2uj1oVsSE2o/lQKeAq0O3GU1weux0rONEe0jALaN4US3al6X8DzWoSWhsKMx
fiA6tUTwm2Q3yHm7+Cu2XD3txUwQAxf3d9rPWS1w7OWHqXEP9IWdPawfD9A87zwJ0MMv6rtSxA9o
hq9+1p0Rr8CVRsknEAb2hVGypfLrYKjyyPFGp71JkTi1ee4Zlmx1xeMouY4dNCTZogaauelR+JWd
wpabW1AX894dwAYCQnFewmY0N7lbeh9F7XRv5FE2TkfxgmNs1EBTBhfWbcl6OMYdkeedvWYMOrja
OWQsBIq++T/MncmO3NjWnV/lh+c0TsN2YAOOvskuspEyNSEyUyn2fc+n98e6F7CUVZZwPTJqUgUV
xIggec7Ze6/1Le9Qs//sU4uXmvTDftUtLq4heOorUFajO11UGr3Zpg/eMXOTvd2Xr32BywIHtGsl
r+2AtqsctQPCTImdZXGMbkqWIjhvK7ODhy7BIl/RTrNhiKd3Buuk7wtnpVp9kMZrnxm4CPAtDKZ9
iFR5GjPjzqJR/9qOPe1cFadH1xw4zRop+0lgIeKfIZJEg6UfLYcHWFq1u7M1mUXEPzL6qGDXlVKs
GYS9d1F91OTlnJUQ8Y05p+PWc5KO/nHnngkte/ASyhpsod6qcMpv7uB7B7d37QN97JRSh9yZKpas
rd58hwTvCfU2UCmzZAgEjITvc9JR9YV+IP1So4cDj4Cf0Q5F3XkObEorzvg5Fmb0eajYqZ4RM5Pt
ITIOy5n55FoyfXIa2XD8UsaxbdIGkJKTXxkOvqC6oWPXOll7aXEpwbabZ7jCfQhxNVr4wanEH5Nn
KryLSuQmlYwKiCIcOVor768KtvmPReSGj4lGsC2i6QoJ0xOUw/KgVZq9+YWsH+HIqG01R/lHnWkA
0eaU75zRTDaT8sHKa0gaHhSWDXoTnzVHJ7uC8JbnCqDES6mz7pXxJc3NyPqIVcdMx02Z4ECp39F+
pafi0jZBxsQkLRSLtYnEN2dk1ymGsDwJdyp2fqqTLbaQ+S0JS2NfGTYZYxj7fLRcRnnPrYH6knol
AbcRoGpkV/266yrUcXnvPGCYpjuO+/0CvUrft9qBX1YbY3Zo6cmDyhlz7sxUgyi3ujvdV+Ud1bh7
VeRiwKMNi2Q0UKgznUjXidt16ymGC1KNDQeQAtegEZbI22ZMhKljR0c3MsRj78ro2k8V+T6Gk1zH
RJpMGfZw14+bU+wHxGnVRtY/Vz23oR296WiKQhwnYZGHVu2jjqcl6Nt+h9C/5N0ZWFrzkRScLle3
CjXIyurx2OP1wTC3ElNL2YyF4810qhLVo5UjQ8D95kBJve/C+VmL7DoYuupGpKW71UXCkxksDoOi
ld8rv/aHlYzZ/m0LOuIqyZlYrIuxSR/GdHwrE4PkPka8D2mjlyAkx6PjHfgv5HKhpCGAZdgoauul
poc/FRrZNsuLiR5hQwsGTpdzM5nI+1USvKjIxXy2SFCABkfXHh1oBLyGXgBnsXrxSeY4BHbbs0KV
/G5mRLRYCRPPF2++NSGe4Oc5c94MV2hLo9e2TB+wtb4YZFqBuJE0jvpsU/WqWQX2dDJg125E42iO
or00qanAaU6Z6xx6J4aIlhgMkEy0j+mqNszxWCHV9khrxY6MpjraSFzDm3Gic9H2wj3YRZd+1Z0M
DzkDQ34xOZ9rHu6zT2f/NglMDIKkFn51U3FbVyX5Ls2ixkKeyYjbbQQtySCPEHmVyMVLmKeDmHue
wnm6sVAiU9Pl4aUoquwkZvjsZgBGIsRRggvHi01eiPaDLo1PZM44n4i3VAe/M+pNjPrRjrWxF+DP
byfyq4ALrSscVFongKTH0X8s8+IHRkeX6QLnBKTJCTQcjyDMelYxFH4iQGgqgrkUjXGsJYWvo01g
jTa0h7UyAuSxjV+SZCEpJEeQskMREcy4BBVErTuQhent/Nomaw9lSkyWRSUcztsJKWqVp0EJGeX4
kEo/uCLsWe06ww+Os0rJ8aEOebFJB0LxNR/qPKzPjCc5RpnWnS3kTRI66WNpNdRLZUT7pBzco22l
HDyZp4Evq/RZmT7b59iIU9tO8NjTaLotJg6SFKEKv3+bbWIV0PyEUIMZt51WoG92FizJjcz6V6Gc
7/5EZy6MOOEizM/IiQReYBxKD9etM5JyWIWSvkTjw5+Oe+Dr6PEw/5rht1FZ2MDJyYo2/nwKhmKD
qsFElBXP8mKOxRK4Ne9gI7urvPK8vZYYjBpZMZNsaUu3t1Dnr8Vc3g4eJ+FJQAepyAc3abWA5lGs
W2W3tbPuC480tWNoXVDLtyvfE88UZidv4BCOU5nlpt8XTHh+0MPYNJ7xkGdOwLm1Cr77ILwjRAq7
PDRJbZlr1EAs4V+RdZ7a3rwXFiZosLE/yAjywHdk+RcwtA5y5Rws+wxZo9Ljm8xjf+cPyT08V+ZV
qT98tWvcka1iSrmOUzCSPTQpW4YvJe2UoTTvDRfTXHYqDDh9Bj+kl3ow+YodvZE1Li61Fp2NSTps
zo6ta8r6sr+xEZNtLOFkJ13XTLKtKwIKYDvGnbGuuulhmmW7nYLp2awtKN0i/yHrBrCV8PdRSd50
Oik0+IO7H2hHH6I4r84jar4tWujT5Ezd9dRkwwHjMGsKLPxz4jkvjj343xVdzsGfn0DBVY+BnYIT
i5B8n7H3v1GaM5hfeJ5N4rCXTBGBaNa0Ljj/knDa40yEfMQfIwwISXgxrHy6ajqR1DRvY0in3WBg
2nPa6FZEM0tOPUndEKEsil3T1xB0U+bQixK1g181lX2YvQHaIii5yJjIIl/ryLSZmHzaXHx2loY0
dlIohdFMkq2Fqj4ffMtfz1VafreRAd6gdDSSk+/GDJahe7gvsseuSnihLN4h/nruplJ19NbG+XhS
TTCse0OCtxk7hIhlkrdfJhJ0GOiO39qAJBaela+CafNiw4zDE2YDLGnzinMS7knR0GtjWH4lKE0e
cqfCiDFqsQelInhXW+8mCJrsAcV5eJ4RqbS4yy0G0aEvNr3fdwgNTKY3eRLLXQf7886TlHmuCMKz
KNsYen5sHz2NnBJROfyoyLx0wLAsx/y2SFXpqMwnZKqAMMiFnZzvLcl0SAEKemHTB0Lc7GtHS/nW
aVDmGgaHcd3lzq4ELLeyJyIHvIlIG3+GNDHXrGdeWCLVJTJwL5rh2+BZl1b28XEucc8H0xDcewYT
KCZcK8tgGVq8O0++H3MYKZkMo2TcK05grK5DjPO52SYO3JDETE99QqUnsbJ2VdxvEIlNW+kTjzMq
5hxpRoc7bn0X0Wh1Lyubnlt4kaPw3vu+GV+byUBCNLP/Mem3+tU0k2xs57xyamhnoskQUl+ybrpj
ys2yoZfDSmLfTG09bM1i4C0einTgLKf2yEDDYxPET9Q3Tzykal3jciq0eAmBrxPJ89i587HOvUse
DvoHTa+KW2YR0CEq3qAwT9Jth1U9RDlVP7rTSDSqEN+DARtL2pOFtULyfChMNIypD31wxKoD0/bD
nNmNyRDQtwgHVqYNvGMAvkf/foY4uiKied2RcP+NrjvEmxEmhU8U7KbgNLJqFLoGuwsZ2STSOnSA
/wu7gdpiwukjVue+Ntqj3/jMijyKZpZ7iPc9MMZyDHGNzE68N4YZxXZVuPZdmw3dOvOzbmf3QfBC
FxxtzVgn0Fcc+9kzCps1RoALwGPLJp4Zz4JEX/YTtvNphZYiv0+qLn1m7JZvZg60lMg5XvDox1wi
BEoN9O+FtdVuHr0gfQF453f7ssi/uzzdbOvgIIzVXJGRpyKmJ0leVAe/oI5u58rbU/o/epLuv1lz
9Cki9zvbX4pDHeyjnEky8vPrWFsT2R45YGPR1A8moMnr5Q62DhkAVq1NAIDpvRAi4mmbTTI7aEsO
qQ+z1EhJaCZZiJDM+TaLy3xfNk2DLYiYgpmI68aO0Z1nyTtkpid7zE8o+VepkRwCbdHODuF2tMSM
7XDifHGZDgFTgeuK4aPaac9nNlsZd44J9ZcXwsxu1Zj1lNrRgXCuaRWYelohGhq+NYNwHqRuxZch
jm2c/5WzURQI93kGwXxMEnNpncdbyJbhFaPG8L6aYhQdjKguQunuqmkLh9Q1b4Egebt8DCRpMcKg
2zOX6WPDQRGfko90CSfE0W29+IGw2mbHc9fhv4qncY2ictplTlZuWPc0jhqbhES7ajccbN/ZLRW2
f2x3qmaYiUyF9odXQL+pogftGvZZZ6hPEIVflWEP4LIMOc+mzZdgXrpvJH0B4PpQsj1KMuV2UxaV
T3XoXpNKprFrc36Be6SwqxV+TWKoeu1sWyP8cYkEDeSNCkTxnlsd+DEc2EiySVXJHWrBthTFkYcx
v3HtyDr7Ext+KQg9zIJ7nw9+ChpvPSXLDKsBIb8RzI4pL3Pz7KXoEXu8wTRpvrbkdDDMwvpo6va6
GA3zVNnVcCgBRBvIpx8pC4nhGNSjQSjoqrSKu1w2RCbBAF4FXoMbkWpq1U1Mq0Ko32aN6Edrn95u
1m0pkfKQLcanRjLGd3R0ERqYvPUvdkG2SWnkYl/T801s47vRAVDK+duYbOJMiuPKu1Z5Xf0VnmEy
I64WmgZzXHsavrRd99EO4C2KnBq9SSkJiuLZDcaJbZ9OrEp1cxfO43qsw5PnD1t0/du+keEmo2W8
Lir1WIXZOm/jc1XZHkr+eJgvwRzbN2z6xXZWgKRQ2G/CZADpLaNVJFlP/XrxjWcBsQSdv3FsnrKk
ZR6BRpGdUzfYklNqs+7i9XZywsF1FfUkX1V2dB1h5mEqmiUkpsH03Q0DdrjMMZ+wJxF0OBjxrV/l
xsapY1q3RlLTFc21e2pHesoe5dEYTS8ZI4uAN/TILwRiw5Rrh3ArihK9jlTmkbDB6M9kSHMYGt/c
yzDuvk8xcRHNGLT3iTeXnFkREm7xdNAxVX67tfIC19Eg4xFXvPPNoiF4lvDpaGnYuwZK7MgjQ2Mb
o0XE6cMtavPBLcKY6fVYHsy2sAmkzZegri6+qSLZckJCswruPl5nUy5XoqL324KkPpSZvENCW5+7
if0qJMN34wEZ4yY2wiWp3GzfoPOaB6gaL8Oy1CU+IYW20zGwsJk3ZrkiDQMh4hajcHD2nfok59zY
59gS88R9aeBb8qmQY6KuJSrB77ZVxCpLOpW+HsBrkeBzCML6ewMfuAHo3Y7VPm7Te8dG0NWfabCt
QzU96opXPGLci0cP7d6z5AZhcOf0mV5bUFrWpXxOS/rJbvVgEHoC7Ynn02ioz+j+tjaSQPTPg6K7
Wql9i9LT7uVNO+LfKnBPrZU3kDlenwZBIIXbYSEu1TFpbBpq/VZM/SYD9RbzHuVVsi2Bd4+DWF5/
hsEI9/I2mTAlaToJ7GNNySo9Q2WoMnUsyWWNDPnmxECpeFNil+FgAL2pbngpST+oQJsRq0gQVgtL
b4Ch7PWg1vSRcoD2gnEKpeMwf87o7TMg9NO95KB5nAtT3qqsa3lmMrI/Cgf/UweVZwvYVqxplN71
FMt7vKHjTdgSvzSU3SG2mA7RVuI3FOJpHox9WIz5HZSadi07LF6l6Ya3ijSRTenBW0F7M21U28GW
9ulFJbQVr+WgvjlOhDCkkMmRd8NMrqIgq+4AFpnrliyeIzYkTv4Fu5lomrfRtow9S+PtjHh4YzAU
Zd82n1qXwUkZhekzuwUigbxAIB773j6sCWRumAnCK0rJyilnJIPiw8Undhs5wAeisekoHqNpYxKv
SMvasb/OWccLnDLXo5dOivweVtKqhkeIOeMFqwaR9/neUwR+Ul/kLg0IPZSbriIWjsbzOmFZ3FqF
PCweb9OGUiHd6Dt1y7auir2DdvgQRM0JK1S1dZNxBnPWIYJvfDKibY2ZV9MXe/YmedQRqK5+2MQF
muPZLT0EfJSOdXJXRMu6GH9MlbcLiVscejtkqY3m9Sz0tUNQtwt7NmuQCKNCgQoH6I/A6Ki/tm1z
Zwk6+6RCOdKQl4aqjurGvU+IuDJMwPzpSFcWfeLaImqWeR5H1jry7rgTxm1JofCiZUOh3fq1u+8A
0iKJbyJ1g3CST0EDqxTdxkHxVf7QlHWMELPRPfS9aNbGNJmovWESWyGd/9EjMZEB8BOT8HMTMMRX
km0t1kvcS+oGV7BlHrzBz86dbwGUsYmEpzlDbeZHBqcYApZ0esYODFfGX4vYvrOJiHai6n42oi/k
lu3HJti7tX0XYeXEyadXM02/NcR24HLSewhUxbgKn8FWxlDxIyvE9WRW6JwE9wuQSyh+ONKNUZAb
Tv1VFoSCCRlqb21pN34C4wGmsQ/DIN4xiO48BPB0vedKAxURKMQC51I0kKPIFMjKjoaMZNcDzhOQ
qEtkOxBjm1DL0BI0oZ2qCFE4K48AmZ43coOydrYfPfSxmyIkh6TuA/E0AhyON9T5lgdII+Z1tgpE
0lYKvC4XNuyVdi4uQHuCEydJpGeeXnpYgnWph5/yERJYC67AXU01rsc2VUeKUtLfKzPbOktjk8Av
8rcnDkSG2d9YjZOuGyFvnQLSDiqcEkYNEX6ev9CIliVWAzQyVXB0wqC+Dh1goOCGJvpI8Ve0cSFB
VO1X5GOUBLqbjwWAgcuE2Td3mTrEREUh7voQJMPNg4pIq3KnrW4qmvyzJl3E68uta8ewQptSQCS2
oBWFd4JlCA/KJeaBg4Jcn8q0uBEjDPakeFr6nxAGZHGEX+Fh7yPSQ2imAx55F1CzI+9pGseavFvj
pk4Ui4JNiwH3MhCmur5HZsY4c96OtNtXRRrszGC+dZNgPdvLaHiRhRdS30tj2tIWJQBepI9JjlxB
WAVRdP7MlJhkdYcUHPBOFS0uSvaaPZyGGcxY46Zs2nBvhF5nADKHFRUW01uGCHtDRoxH1g6gMR3S
WYvb6qp3OK/m1UzCdYMGcXCm4p7zpH12OtGx++TGFdEd1j5Vf71SfbArzUqR4BsH684bH/KJ6q0V
dJrdcdw6PgZzcHkI+zBncDoLmIH3qKJxm6F4kuj6HR0RO0DK5W6KxhPnkupcloWxr5OiJVg4gxqq
0+wFN59aO4SJXuURJ76qHJ4BRw2H2BS45vym2IiAgK5uruc90zr3Jmqqj55hAszCYNj2YxTdGX2j
VhbrMzFvYtt4/nuWd5zpQhx2yLYORu8Nu6xfTq4mpzIaNP6VJ4ZvDF6bA5pOtk/sJxtD9x4gMxGQ
TG7Tm5+H4K6jH7uJiS/dJB3zFr8wxQ1iOtA0qhwfG04tJ671FOkISE04kYs1uZBm6CL5hNGZ9daK
WR/IFRM72+nxYipCzyZax5AMtHdXh1F9qQp4QROwdO4qfL6gFsMZKf58DXUfd5INenvrub51NO2S
o5HXkewiO+iYWCAuOrXUGbPCcF2i0tSrEX0LMY+T025cGwIhna/pkjVJ+33IrJL6OfbdR6tXdxwj
YefkLVxVDowtQ1Ko9jDjphArwTZB2JZuyHcRG4OhMOMKZqAbg0+/6WuwQRO5JD+KUoXVt9LHVrtO
EQX/UH1lsagh5VqF3oSGr7RMlLxhOMpzAzWC81HZXNdtCLShnRbVB0ivwAXopIO7RBXzpVQ5bRns
bhzGCkDy4TqownLJniKJheMG/hbOW2BAliUa7WpdbUtdOjve53qDd+C9tMDHWXPYr+oMiT5QTU5t
cIybA4lIZHO5dyoHx+tQr0Td7F06Wzb43H1xNmvmY1szysktSMxBelST6EEM+nsbLxnPvlaPZeGl
tyFUjd3UJ1eD6ZUXbN3dLk6716Iyb4nI03C+mBJnrqpO4JKIPPMZU2cFxmoV0DYLTf5mmyYiuH95
TXQ6uZkFFFRX3ul4nA59UWx17tzmLq13p38OOdMSMrjVgNKbtj8L7k4UV6+FF3yNca2IEJcsnYAr
3/aOY5duhaKvx9lwS2gP5hvZG8muY3ckksDWwakKOtikoxVR5EzGeYaiv4nb0NxzCnKJ4hz0OYgt
romCd5kZ9d/UAhcphA9RY3B2MgTcaC+2FUB94tSPgXVfEWfH2Tz05WvjxDCue0gxX2bcINdYSuPX
FlfWJpzg929q7RN1rUW3bjnchkhGav9KpmX7zAHsot0Ktws6ELK1gqbfJ1Quqzgr4BJQNHzYWQSB
0i7vC21iwLWm21CJj8IC/F8aR3hpVyIudjykN1WJZXeoUfGZV0ZRP/i59eYy6+JMYVI31p4m4d71
jd0YG+WTrZgNr9Bw3yRxBFWkgpgFQw0kc2ZtS4CJ/QqRPV6vzsXu/JrWDoMBDXB0Xc85GU543l7G
lpNdGERkNtSqh/tmpIBicmurFDEwRS5vu6HuBvLjQuvKHmg9ryjug5eQVDuStQv7C969eZXg5j7S
MSEBJ9Kch9kTnaG9zUKhnjJgL+gXI8Q+FVkATugRV9lLf6cNQ73QZr0XzIJOTsrrQYFg4Oy2DJTP
UeE9ZSWPSVJM2UmVbnwYrRxbX6bn5zBStD2YGX+goCiuzWyKHyPksowlDOOYA01AQSRfe0u9lx6n
X5fspluCal+6tDOvKVemr0Ip/4CEur5MiH/2DSqWN5sa4diVVXUrRGneoa5XZ+xE8VXDj3vLqszs
ok5hNSfcyaTOh6MTJ8kbcQQoglFmeCPGILOjy6enurvK1Rze4GjLtkEGC8MO4m1dS+9QkGr2NR6d
tzjs23M/0G+2U1TdxAvLm9iaPHJszUvWBslwSKB6fgvyZtw4mIkeeF/BTWQQ2CJbHFFHXyXZ8CO3
huPcBu15InkYVUkfw03uSsIdLHP8GHIUYFGKvc4kz7Pwu3pjddN3w+lbGMRlcfG6Ekl/0hJcMMv0
4vQTvUXhklBXwD6lTJvsh7jgLybnyV6nomg2ykkg6jXWt9ZMkmlTEoDbtG733WGBq1YzAmRKaV4v
mvw0qZpZlvvIUeqmhNm9lTp+KwKDQcJgErMXNh8N2M72QAMq2xVG5zxQgSlCWQNwjqBsGaqX3+Ke
EeNgRLw2LoHrZTY9FRjzEDtGWLks66gMt7ihH2SeNZUP0gLe/SmeX5wQQSbDY69BsZg/gL9mK2hS
ezo0g/0t7DzvKlvGHO6Y509ZakPxCTANzD03NU+QnjhOwPod9R+FrTGFqgyXbUETeM6F2tHZQ4rV
kbi1134bwXAy5t3QCFT3WZg6h7awaL+MuslBXffZARO/xUAdQ9jgzM4LtQcT49Y+Sg02plLorErf
7A62sPyzJBVs77RGcowoZOl+SP84ZfhJuwV0WXkxsaGOe6MK3FxuWGZrjJL7JneBbwvaOlaSgPGI
Q/fOn1uJzMQx9rwRMyOo2X9UgNPfYX6BeA2RVXJcSA/z7MLIwJu9Fxy4XtEAooRU9Hoduuqc+yRm
PfRSWwuUNhx9+bX37YCUWA8170CXkXVbBN/omXAwsmvxkDG8XwdG4K0b227u08Y7eVoX8IjG68IJ
36OZZA2GkfEVw1AifwkN2saoJYjlyal3NITrA5k3wH2RRaz7MXm30uFLGVEHY81GJld1xwZ/7qE1
iFIaZ0vuimZ6tKU7fRlD4xYFNg1pslO6SJHwVIiXHqMgYQZkhUViEQ9X3tHO85s8NR/gPjTomRoi
F5KsweBLrm3UW/jndLDPc19s+6q4V2zTl6FJmn0GP2ErQ0KltWFDenGRQhGJmw5PKi8vqA2sNRwO
cDhimcBOdGMF2FR4aMkNI4TtUKXmY/XXw5Hn1r1GtYEzbpq3RchJTSk6UF5Mp3HVuu6SqN0MG0Gs
kyEoXyMwi16nye2Voj2i4YwOnLVZduzZ/YITCwZZWdHOA8N2qIbIXXug4BZANT4Sw7AOVh1bV2HL
M+kG2AtQ3LZ/hfXq/B39jHOIsIAGWUPJVCTXwojETdcZklhm0+d3URPG8JzAAXyN68LiRIMshLK8
7VhvkOCOuko2AYZInlJqXNDzgCVleTeoSt82Lkp7HUyL8xKD/Rdk48Oh7svxiqNXzUTNeJ/7cOkN
SU1qO3zupuKsM8UZfaXlrBVkICpnPVwRuj39K2BiiS9B4fxvByH5JZ/iTH7+z/95+zuD3i//5//V
8Ldc7/+zuBT3t2iHHQbk9/C/HoquDT/q/C/Gw//K29f6vY3e/+sK5MMvFr/lL/uXxc9x/rvlWSa4
Ece1wR26IBv+ZfHTECCw/Lm49bSpKHsx//3b4mdICc0BRRemc8vi5OiBZ2iWa/+P/2YQp+LZ0iaF
BcqDY/0nDr9fs1RcaeI8pL3kwUbU+NHsJUzkJwJiHMEBKmiSrKE+N4+JdpLbFqbZay9Mf5dqbAMz
VILtT/7Hf/CgmvoXUyFXlbZrClNp4tO06ym4kD9f1UBAko6mFyOeINa0u5HWVeq81d7VHN+bZCr1
9aVR91Ubc2KoGTGkGxk/VvmDGSWbnrwCa0CAJ45Z/VaratdL+rsQ9HzaFCOhFz2dy0ve9Du81NCM
WMbiK+U9Voggcxq0BlxBD4Seycxw6nJaM5QzosJ4vle+t25h4fz+68pfPbd//7qfElk0LT08A3xd
58G9jm7wQq/gPmyMHXEDt6hZL+kXYnbp16684+8v/acrL3/+0+2FhURC3MiVfRssnR6HW79+DsjL
ZuTzA4X60Wx+/P6Kcrl3/8cw+vcvuxhKf7oka92YZZpLlsdmu6u2u3bDWHNFZurePxRHQrB3D7+/
5N+e4V+fJv3pGZ6KYrDF8jSFR7rRt7APdsP5/+ES0uQt5n0EyvXpgWWRRmyijBil0ftM8Lpt3QUV
IYfFlyx++f2l1K/clX//gD9d69PTklq1U/WEC62Dm5xB0Xd3Xz3Vh/Fc7Ifn/Cb4CE7qlrQG85xf
wn3A/PJxpPXx9fefQi7o00+30SPgydUW7Bemn58+hYm5tgYYje3C2KK3cL/0S9YhCKFtaVMNMQuj
6v3Di/IPj84v1/z0tGaytkWrsELhfd32UbfHUYJ6byyY1hGL/Ydv+PerOR4uUdsi40pL0px/fVAb
14CkkS5w48LgBKbS8RLQjVko4URVF1rjiWnaHSPkjNSTEmKVstxXnJndoak0Ta+s6W5t01O3RgTH
fiIr+j976lgeHbzhrM8u90CZf60rP71K0jIk6x/MQHyhSIYVqkG8af5ZG1NM7x7nKhIv6w9LxpKe
9dONhxDi2nDWLNgA/MNE6NefRcjMS6UieaQLLUxJblDvpHCjw+9//WUV+Okq2oRCoHCVmx5bkAVn
6NerpNMAxh9bz8F2geeC+7Q5+8WcaB9rykoiBCfnXGe4PyghbfRQmMf9+99/BPlpF9Imu6tSEn89
/8ab/WmlkqXX42r15EG5KGEplJF11wMDzQgrmm2i8ZmD8ltok2kTVYws4xDAdRJJCBVG65/6zk7+
EN71aSWzBMZpaLNozU2S1wAm//qrzIXX5kETlLuWMC0mMXN1xrBWHc3a/dCAAw9t6MZ/2Izlp/Vm
uSj7MNJydFE4/L1PP0Ohi7g16E7TuBuzhzLrxC7qvOTJIezmEGK1wF65BEGage8iyCMaizEx2Hmq
QVKpzBXR3fkffgf5a4aZy2fCsusqbcJlNGFEf1p9eiXCYsCZvGMYaa2jbEoY9fZ6TYvB3zGZ+E4A
1skrwFjIgGFp61X25Q9Px99+FotlQcCbpbkqBaOSX++FNfuVNOpq3Nk8IiHyB2TUtCB6AaOOBKD7
3I7VsHNDM532HPHEsx/W1asjsoJTf06jeRWOlf/2h0+1PAE/vTcWu49j8ZCYjHr5Z2GG/by7msHQ
GH2lyAeJ9DDuZtub7+M8jQ651WT3DgDhaiXMvsTXQf3w3maRRVIT80SJ1KaO79wsY9QzKMcotg6J
ZE+Rgq64+cOn/LS0LtskI0IXCAs30pXWpx3Zo1ZyID7ZB9YA/2pM6+xZDgkM4yyw1wYYul3CeJBq
MBDkZEjjWE1DsW1Q5qyjSVHu+qa75AAQXlAme3QL3ekPn/Dz3V0+oeNajgBvpjCgLmvDT0trMmmS
gYS0DzmcZCQruS23En0uPvuStoMch1MhfX0g4Lzn9tbZNiZSlh4vUzHhTMMfNqPPt3X5ODz1Hkuv
Z5F18OlhKzHjtGUgaDHQymT7Y4SYQAzi3ZLu6vdf/R8u5QimDKBfHAf03LLx//TNRWt1EW0z5+DN
wYeo53YzaJzSmSv+dKXPCyyPAbQZ01k47QIytvq0n8umqkY6LD62p/h98kjCazPkN9BpExS1uflI
eGz12jE/WNktndkkRuhrVXCuhzEJaahUxR/eavV5YVk+Ej00WGaOZLZnL7/OT99+0CxiTmjR1Wzb
+PuYapPOnnVcJiSMlJNizyJfnNOwRUZm1OpJTkO3GmJUW+MQZRvM9N25sZcRNo72dlsPbX5K5iZD
4hHH9xXb8Vb2c338T+8Zn1pTpDkWdROStl8/dcr25SqImoeudwhaiIj0GjtQA2gqpz+9u58OfstN
A8yvpI3QzHXQ6v56LSsJPAbkINGL0uwe3Tpmbh06XnlIskoiQfPa4JvlZs1H6GsYpbFMDsU0l/mu
zgkYX//+i38+DP/1aVg8NSuxt5ANP32awSJK1+npQrddXT0AN0ku5mg1lzIcySwkO5d5UGTROFq3
Fn3xnFcLkYdZwv90hdHs2jlunwqL+eKxJ14LrU8Vjkh8dOolu77t9VXX1/FrZsVWcXAyS5T7rJaU
gHUZz//prrb8tB5vgnRtl9L+c9nbhjla7WRpqbchk61uIhAYWOoh7iqGflmaIwBw4m3jzPa2rWf8
Ncrp9r//Rf/++vMZlnhQ0+Jspz+/ADSEHKBwvADe6PQ7MLXIxvvUPmcq0X+4ecvr/fNexdfldOdq
TpQstJ749NTGorfdYBbGIUx9a9PpPiRyiRwj9JbuZjTRJCUNIcCocco/XHlZLv92ZddbGigmmc1/
FTc/veWpmw9TnFTGIZ9ypsQiei3KTK11NbPKJ0s0Y5ajxKva8hZ6fPEfr7ByOb15nKCVMIX96ZmN
yItCyxAHxxLW7JXfTeIu59lbGSDZ/vBFPx8Yl5/450t9Ws7GNmRimiw+7DFyD5UIrWMn7HQ3capj
zuMjmZZp8ocl4h8eIY6onr1Ee1gOjKlfV4hME+TggBY+tgFitbYxvjq8+jeQQso/XOkfv57r/G/m
zmQ5biTr0q/S1nuUYXQAi97EHJxFiRSZG5ioAfMMhzvw9P8HZXW3GGQxLNt68S8qF6VUIiLgcFy/
95zv+Azw3AVuvrzF/7iPpOnZQ1BbfD1OJRsP0b5Jo/jZn8foAny/+5lMuTN8tLdfjq3P4mflDESD
6jcP649LupkifIef9EjGAT74Iux2vSnjnYLmeeYM9Pb5WC7FMyhMnydlIcP++e0QhHXKwVx87LOM
+ZspEGI3RIAiIPYc2s7ESnD+gsNQG+cocG9/WJuDBqMvtgEPNvXJD6tnDJls5zGsqaA6GgFWgsIe
9U3nL5UjoqAN0PTyXNH19tXCA8G4ZSnrUa2/aTZmQcF4JIiPddJgbwV6ifAL/ceEFn9W5RFoJ42N
ABbzeAzsyLooCBNo6f1V8TMhCOc6AM7yLV9vEzRdAX1Q55vsEwth7c8bwBatcWyEyMYDgRnW7ctD
0lF+ioTZqMsOsiagwtvYheEdQQVNF3nC2QwFA7oaH84CcbTRpzLPzfWA8/ygml5eIBOfnko/6wC5
mv22JAkByXvW3JG1JI9+lefHopr0BijEcBymuLyzdORgAHKKC9NJ4V8Scnehp6BYE6Hsnykk3t53
tkNwc8uRCnKcd7I1KXDyuPwWdBbRfp19M+MAG7ynqr0BbntmG3znWkuxQlHLOUD44cn2rzNUliR0
xBDd/eS6leGTb8XmpdWgxwwXWf6MkvXjl9ubc+Ny3nAFujrLhwHLi/b1HU0Le5jjIYyPcRb9aKAZ
HMSQwLVgo7qdTdkfpM/YswhDYtJw/15FoJ7O/MRvzz58BHZ+DmqWZ1NDvf4Iddpmw4xNEnNzjSRQ
hN8M2eKGm2Z7K1SenXkDvN2vHF40dK9MCvQlHen15aoKnQLzqOQYVJO8sIwUbI62R9xv03D78a/7
9q26TAsEJEBq59BfkqH+fFwm6KBAfKrkqANxES9eBTC7/gbpVbHv+TWp36PoszCV2LQu6uePr37a
kaQUXNpSbFs4jzmznZIIBVWiMaLZ5LWKZaKa0uDYxk6yrbHJr1nv86EnAfClHwtrC0wVrlxtfE3F
6If/eGG7NI0sj/Oa59AcXRb+H6+IoCBoRSdhioaioyPQaryjxoxsQjnXXeKYoLKm8cw1lwfz9Va1
XNPlgBiSmmWevpaiLlOAffz0KBxEY5GVJdeUrOrM2n27mFzLs0CDmp4wAzbr199MhoE0qjZIj6oC
ll0gCD443QzJEfLrmd7mO4tp+QXpr9BkNNkhXl8q7BzlKr8A9Vv348UYeV8KqA+XNbSHg8UxCrVx
TZZBg6ChRoh9/fFievuQ8kWpDW2OgvQ7fx87/riFDZpcMDhNdkQ0Umx11Na7FvXwStfo4Ee/P/Pk
2G/3Qq7HCgX07XLN033JHchSnTQk6Mx0ko0SvoYLMcVbcnriQ1YFxk0kkXubMel1vK1y1OBDckiG
Acet7KrdYJISmMk0fTFlB7Ihr31ADV60oaSNtszqs0trRpsE/UryL2fx3ogqfY2TMVhH9F+/eePw
yRH98PDx7/jOhssXY59lTrk0pk7HBHFOlIOs+gw3jAVtLxDlFn0cDhy4VvvM7y7bBDM2UWlyE2j+
EAeLeaZIfPfHFSbVGkNM0/PFyb7UG4iDginNjzrCM6vpbm8aW+NYJ+n70fNEdmuQqQ7jS9fuwfPB
FdqVFzxZ1jgB/woSaJrts1Ql8K4ETA8yDLUmW8UjhMQJrwwXArBPfX0BQgmWZOsxgDQMF9Nco745
/HdL36n2vZjNq49/3PcWjcC6ai67DeX2ydbelmQ2o7DMjoo0+91AUtx2bkkzNooYPUwfwYhsqunb
xxd9bwsIPGoihiOux7Tr9XPpWpkxwszKjq3AcGbW5OUGs3I2IUbNM6+udx5Cuu8e2w1dXkARy5//
8RCmcS+tbOhYOzg7Fq5DfCljlNi2o8E3Uoifud47e6jNK5nFKvhuPI2vrxdiW2LOwlqF5SA2jtuB
ZPLa7sxyfFvVu1yCd5TF9gKb9eSuGbPfDAYusmOkxIgBBr7HkPYKgxrn7QFb9I1hwwbguYnO1Nfv
fj/69z5LRjDTP/k9MV2MTWYH2bHHMXptWUb9qIDI3X28QN67a8yiKONZl+xlJ2XdhK6b5obBVqZD
C8K5GV1P02gcDN/IP5HR0Jx5871/PWQCnFZoXXgnb1vPEmUHEiw7jmm29QIIsjbGJHS3HUZMYOof
f7v37h5FBgNPSiqmXyfVW+44ULJ8rub3VnmZKJlv4OPMB53PWKOna9HqJ8Ra9fbjy777JZmC8ZSj
xzAXCvSfj0LIvAc0vJcdE5TX+yyDiBNbhcQPNRnXfmp6n/4frifY+7gceOfT8RuOTzcsxyQ/eg1+
bwLoqytwNM1KhbQyx1qFZx69d972tkMXTzBC56k4fU04VQGRouXsQ5+TxD9LIlTFkrof0EsfkWvV
aI6tmh5rmBwUxt0zxcY7mxr1uMkJb2n5Wqc1eUaeE69fkR8bvtsCo8IbknV/aSmGw8c/7PtXYum4
Pg0v5livb2TC5Dokkac4wgkgXjANuwMkCAt9ZJmfedzfe/fazC5BANPGF4zLXl9rykZt4Xxm0ZhD
8pI7c3ucptbftXPWEkMlm2Osq+Ba1XO0phjqn7wRSOLH3/fN9HCR8fDiD6ka6cS6vz/kH5t449Cq
iJCeHU3cLGtT9LxTSYvYOmU40zcerW3hl9aBtR/D0UrqdSychGUA/zmE5LX/+ONATedLvy6UhUn/
xnY46NKcOm0Yu4ZDgkg7GwA/Wgu8oZ/Uv8oB76KPmBKniRtN7gGgkPujgFzS7mGVqSvdKu+5HxpN
c1lYn0WlSXfRS4STJbX9Fbn7eOHBwXycXJWbWDqG4m4ONPwwM0+mZGWPmOWD/HkcqnuaGvJWNrMM
dgw4y58RYD29xVTiPevYIfoNENOGg+PKSpr53pZWcVMNRb+F32Pcl67b3BlOgiy+UiV4mhwbHlQx
8DHOpo1EDookVjg4nbkaNqMAwXHlJniENgrrMT14xrPFKoIMtgd11VDzeDmhkHnWB1zUG4rvtYP8
sSxT3rilluolaCAHBmaRfHUNXKHrhuCWy0woRJVSogNegwkv7U1cteLK7KzmWrcA8TY4Gsonu2c3
7LpYiz3DRj7bpGOZg2PCJ4XzIvzWTnX/WM6G528ssoQ8xJuD8XngY4N9y2OSVuAwWM+lWcWfpQZv
sCIRgRiO1hxSbLU1hC+GbYHG3RoTOm6hyFRB81Ol2WPsQz3b6qKynuB5V/pgT8xcb2iwq5fWDDAO
m7giVjSHM2sTZz74OH5v/7YEGQ71B4zhZUBfp1qXkhoMi6fr91unSydQUGP+4ic2ym/Bm+bZrX1F
vO0gpufQGoR/wcDbLeBrpv4NCTjJNy9Po/BINKF1NLoOjmlWjvKGUMweNzbpmmi4W8wQ+8qrSWAB
zcvtK0DhrKHVRtehFrgYcsVsBd/8ZMG2j4B4pIBJeNUZ2WRtjDScP5Nww8iUNJsg3+aDP87AQUfE
2E6j671DmvzBTer6XnW5OM4YqzdFJsxrYpSbez/oaHJHsmXg4I/j+Inc0jZbd32YY9WepfXFjNhN
Dh0xcVez2Zl3gpvurvJIY1UXhgE6ChOHmeybFBOVhLQ04TGYZAAWS1zXUNa+L0gj3LgE/44knLVD
u6ltk7TB3CvNHwk5iSiW5hmPt01Q2xPmYELle/iSSO98AOR9ZzbPjpfWP0O3GD6TqSe/zWZqwUHs
tbNxhwkFuYhVdpsN8UR07+R5L96gUPtGusVRZqPnUSzDBOmf9rrPss0DeokR2xfgQk98w+YKxmZi
C/qWwzfLtoblh0828TR7fN64Pp0gRR4ep8t/hyQhuZ4RB7lH8FbWi0ezNN9HCho0wyX44RWxetk6
50izCfHYPKauH1xgAgAqWqSWjIgTrEaIATbJByHxPgQ31ukSyZhO4BwB6jkXCa+PmglvSxgPqn7H
27q8lZ/8qYT/nYQNT5KbMqJaSzPpyE6t5DRtIVPBfVfTXDD3ykRxBze3vwPxg4nQ0XCe2Aa673Wv
y68ERLlHHBcY2c0ETeeqisb+SBKP80ho0vhD0QJGx5XGY7y2UtAQJF9jQl7PkUFMsEoK+dwpM8zJ
CnT6v+LMqTpM7XPQ7qzQjL4TBDg8qgmPwJrE7hYctAPkjvAWmZSbBLGpSyPZndpjCKjgEepteVMA
0Mdn0nYI/+Ny8O4z4GYcuptwOedWnb5LXNV8SfsGY6AtWbo72ZX2z6SbvR9YFThXzk083YFHwKBr
QF6vNn03ElmSpU16xwZOkAAc0nlkrU3xN0W7bV6z9EbmIDAWrsYs1y8jtq0Xf8JWvjJHNCYQHUyo
gU6+ZPz1CgB8XzNAuuR05HwppA8mFdQPHXKFSptgmHHGvqsmma8Z1hefQIQN38kEuBzm9Ks5e64E
ZIaKhwONjDEy+12DE8NQeHFQnapNhMpNrQrICdhdYvwqd2RVmvjcQC0eMJON8QU8Wd/HvWEb0I0c
kWELm3GdpjK5D4MxfCGYtPyC9hxCY/iVoyNmXyF52azhpgVIYSt5ZTpkhW0zFvBzI2HCwsphbZlF
DL9PxDawgpLQsBlvOTyOrczT9EtWOPFzbrXJI//5zkcBFXKf5nyKLmDBhNg6DR4WPC8B/DhiEeXK
GoBclughH2RftPiRxkKT8TGBdycGxyBnO6qoRVZJ75GV5cyOdx+QMLQvdGNfFW3usra14cEzlIPR
bQNF+NWq9aKIxZTkoK3basD6vJiT1JDk+XbqKjA4HgmYx7lceJeaIHaigREt1as8JAScj6dD0Ji1
9TyOcb9XsRpB11lwJ9bYadQlixlYh4+1kCxxqbBDiXrQhC059XAzyBCB8FSJ+rls2/62oUCUa9sJ
9bgSCQ3ntW3kpblS+J/Trd2O1pOReMF10Mxh/fc58v+fzv6/oYLe50j9n4NwthSjpCP+GYSz/IW/
VfJ28C+bJpKNEIZKnSYO57x/B+FY/+JES4YFfxxyfHc5k/3vIBwE9DQraItisLf5O1SD/xbJe6ju
Tcx+TB+Q+AQmR45/EIRjvT5b+4wV4Ykv1/dsZmbU9q9r7dlu7KFLKSUqadqX/tw/NbHo94Y1e1fD
PIUXqVVWlyHsw31gkVDldFOZU/UXLd7B2Wd4iafsoiK3/uGPn/Du78r2f1SyhNZQDf3/+p+vT46/
P1hA24IPRgOFwf7JB/MJI6BT4pqbVjftZTVI9nS7J3C2Qiq39gyAVB9f8O0vwbTMxyngo0/knLOc
gP4o+F1TdSlNU3tDfJdcm4SXXnSOMTx+fJXX53Do6qbHW8P0AjQvNq2ok7PN4g8EtdcFm9SR5pWO
ZodKpU1hWJFE8lDZdvwQy9a+a5hInDmrnsiWlmvTk+akSnMfndAbjVAUOO2IuY4Y3lnkf8VQ6oG2
kxdEv2zEfVzQ7aMaVLtQZOUKQnHFEDMhQKWkLXNT+L24Ja43eP74B/mt/fy/B5u/PxXzBlQbAbo0
RtOvf3cfhmjoRDGZ49oxdkx1/UNr1cAwK6OaVg3BSvcZ+v4UFMplM2ErTCbopEKM5lfiDVmAVvjJ
kNDWN53jQ3Y98/GWG/Lm4wle6yFPimWfzqGC2Q9mkuEi4gHDYEekABCtzO2+aXLpDv6UW1/d0qjT
lUhrgu/p+2Hx9pJ9pEV92RAkfebEf/pYcA/p4rBn8KxyMv59j/9YpWIWekr6LsGmH/AgZgQkbBts
uVu/MY2nxAunMy3+91aNx/iNHpWPoYW18Pr+2D6Q4xSQ7TbE9r+btfTtVV5j8Ou6CXM4R551TKLh
r5ZbgNerH26mxsu3tW01F0aUGA8mbo0zd+V1B/n3mmEpL/p95pBExp58JlosXmsXwNwixqWfuoGk
1M4kUgcprz5U6divGdGGZ3760w2ChhKZtrbHrsTzw4Z58kPIxpFhRLOu9iPAKg5u79kr6jO/9ztX
ofNhA2ig6c8ke1kAf9zgShhdSNGab3Xe84OKgaivQjrl/cfr+s0vyMgR4SLqOz8M8Qosf/7nZVK2
iRwo3SYXnJNrO3GPlYjozOWQQvazTKHAGqW4+/iqv8d5r54mLsv7jq/mWrQcTyU2hDSFXmumRIxw
eo4OFBnGL9fSSbWrpzbZlQq4DhTQJRNSGd3UbaOqxo/ZzYpQcbyQMBEN3o3Mn8Nu+JwbbZLsa0f5
axjaGacnj9DOVedOzX3nQ+lc+e6s77PMi69YSs5tRrrTp9Zzekzyg48wtJ2i/iqeHUuvM+nRYmhK
+r747MmFl2wH+97M7PqGn9FbiP6J3g6MpXdga8kR6qBa/gbFScyXiTU8ov4QN6bB0XiHxKe+YJ3g
ydJ+CBw+dxMww3ma06izpV987hGnYBy12phEViWbEVIijY9PeqxgZpChGkDSBfFLONNYkGyAcHsb
OlPxqEM7jdaAnY0RCUmyYHnNwSmhdCn/xcA72iEDW1jnsj32DbAalUbtY+GSIZaiW+g3H9/T91YS
2xEeO54O2ucnneWC5AA7QstFrEgJ6S8toj3jUbEV7cJL5zx3A82o2n580eUBf7OOGHHaLu05dC4n
Lw0VEfrlxI23KZ1OQLQrofpW1LwgNMU/3WvY+0y2vkVIg8vxdJqD7z+ndAq5FE/FpTUBRomSJF9D
8XAvWOfTTgjj3EjnnR9VWJbD9O9379w8/VHjmESTORdkdoXDdT7p2ygBNu1aUbcxfeoTMZAj949/
U6a4LoUgleBb31Dt4u6OJ5cvmqbuLuSGr5s0qHYOGPXDx5d68xaz2L1RW3Alrkgh9Hr36TNMKJas
PfiR5Dnx1uqOJjQdELvhfG2VpT5zvaXIPl0viEgYiC/dU0qgk/VSAEphMp74m1IMFDhlEP5i+le8
pMmcfpF5aT+5AaemvVkTR7cpITPem5GvIRvl6GEIlgvqPSKXkWTBjDZSG1tNsnGrfjr2lREMZx6p
d1b34l5dUikFv5K9vCP+2JyjPmyUsaA/K5CCVxJdO1kOEVkODSiIj+/Ee5eiHg1CC7Mhr9KT1w1N
s54ojZg+ZlKCawqQoWQGw/WCXfnMTXjvHqCZ54mFpcXef1LRTwmtrGyEJNfPmCfkDCAeXpvZgI1P
oTsMRXYJj308c9V3vmDo4ZJE+4GAin+8/i1rjGXQAGYfylVewSJxF8MZnVIZkxDz8W/5dlVzgnB8
HGDgApa53utLJXr2i2nBS8K2JC4HZDuRErLbuxlQIisfijNij+Wjv94EGf0gOcRcxVSWMdTr60WJ
k5ehADxQi9bb9cY0XIW8Yc+skPe+1TLg4krs7uJ0xtSmg9GEbk/EsQDTAAVe7onDkDdITOu1yNvg
zPX4T779XuwMWMqX+7XMnF9/rwLlIuewytwMAvAouUOaqIbKckcSWgmSIPihdhIirybCM3rdzvFK
qoVMGfUW+qQA+cu9HxFxifFGmMWGQPLyS52OWbUBlhnBCyzgS9BKpIwwyzk65AyYH6na22oFJL/4
nqKe20MEVb965gm3MWxIe9f6kjd34TA63eHLlYQZBV4cb/28TW/QlDJ1y7CnbAzf5czbQIUh1qgv
nttM0ztyzXiBTpqd/EkzOwUw2sT0gZRjKwJIKL/WIXHuA0fqrL3kkGZ+B4ysySdHIPzQS9k+5Nzt
X2QiRTeRDTqQYoTe8yroIJyt0taoAIC0PpkRQY+oYuWZun7xahc7X+gX3vIjRtMdFPUFKSaKItr1
eQqfip5sd+MaHcRUosJ85kr5THMb/KV/6cicWIZQx/qnDbl4YQWRCiSaoUXuIhv7C4eF8SvhbsTX
5YWy4ivihUAthdOkX6KxA1BEiq4LvpNseKgUqhq+JjDNMOTN+PHRJJGpiu/wtzsJI16+T7XvUTpp
ZyA0B0QRbpCuKL/DvzDuCVGgHVi3ER9EMZkgxrCbwDmCUeX/oST0vpdE2f4S9qj4Xnkayx2o8/ge
JFhE17VVzW0njOaR0m2A9R2lsIvAi1QBEM0W1lVbGiB+VG44NI/JkdDr2LUgDGczs53VOGgGIMKp
TP+qmHUkj1IEw0NRl8yWEimqcbUA7y4Gu3KYS82EWoYOs4N9q4W6JPcMy3NpuYSsEOZGLy5MCe+m
011Fl9xBba2pPsG6TfMC0SWqwlfLveVfRLgM2JJUUXlDJhFdu9Do/C+ZSaLsJq3zgDloUNZHJj7J
D7u2w3wPs5hIu0GJaZuTYHVMnapq16Njxp9GMdtfuBBxBrrvkFGgE75nXadMUZJm/Elwayj3OSjT
amWXvORWHgm7t6JL/eJMtfF6cs4RjmpK4IoO0NLiAz7dLFONLxUdvr1pE9Pbt7QmN7yC7WspDLWl
7ACjZCq18SOFZ6Vwjx9v1W9PtVwe4w36LlTBHG1PtFWVbbWtDeNsQ3JCUq0gCZI0VNjzBttus6aH
T4uegQgFClD2pu/C25B52a3NDd8EnlRXDRTEM5Xm21cVj7PgWEuVQiV2KmKm6Rwoo0TC0wacLlwX
9KwRtCHJHGFxRifxpu/Hz0/ZtXz5EGmCf1pihHntEEE6gOm2hQI+NU6bKaurq8W3esncq/+WeD6Z
TRl5mBZW7S0HkHo9BbAkWxHhYZMTGxXJzLuPb8zbIsEFKvL7+GtSAp2qjNJCqB5dvA/vBuqiKVVI
Mq2AKV0HdMijXFSPxjCqM4vxZNq/rEakaPiG8Cm69uIjev3KmdFjwj9F4FtGY3zToLfe0QZsjjTw
ae1EQu5mh3eLYFJw56fI15ku9uUqMtP+LwNA0dPHv4LjLevv1budhrGPu5BZDOJnfEavP5DVaQ3d
0YmpIEZ54SbF7O1ywbFw1ToRecCmnlJ73/lSkjyRcRyxG5bPipgB5yJmDf8YyS1ls5gr/6hzi0Fi
+Rtr7zDIMbdtR325jry8a44cmdnrqjDSF3EThHLTWURsrJvY8R5JAjQPtsgVs0arHUmz7K3uYGfY
BRgDwSWGRk387Cqy2STXavLE18SLyaQ1pwlKoZcTl8XDJNMbPBHkXY22RXw0AWrgcGmbie9Npdlk
hrJV+ugQNipWvtepB4ypYAknpqPVuiGG7WhxH56cxiFWy1ExDLKuLYOJfznty+9tXLsAsCdpBjgr
NClWjHQCCwyKr62idndYzO1bz2n6B0FW+LCzmM7dSvZdZ00OpwXnNJvMeZMysf7S+7QSttLWiDtU
YBvzZvDMa1RZorob2VOAlWv0Ves6MYvHVsaww7UbiP2gCfC7gPwIQ6o18KmRajAQE6KnqfTWjmyH
O10P3o+MGRwU58Atyp/lOJnDF9DkpvMwk1RkHxAWQNeK8ZWaW6dqfHnBi7s/zipqb3TfiPGq9TPm
0bkTzYSTFSg/j5ka2o7MSVjrOzBjnfXJJsNrZySu025kBwsNXGbQpWsPul2zros+uQXdHooVySPq
ixlrsrVFwsCBuxmLdjPJjvydOm2sdmObxFvsOsfsvydRpD6RoBJ/91lEINDy1Huh6EWNEIYVoTS1
C41zsclQoSVm/8x5UtK8yjpwNQn+gegYTApkqujVSK+uzOkUhHCuV2neGy5QrGQAF0fgBxPfCQ3V
VAcE1pDy86VulU/YQFfoXZOmNXh/34H7YvYRw7PB0Fj754plig4jJ+kncUf/lgibAB61l5XTqsOY
qFaVPfSPVA29CSsnhOIJg6KcNiTw+NauK9LyYXBqkr0ipVC/4kdHkTGFdXJgNC4Vg0ULD00qcuCn
heyKbt8WkBEZYYYLMjkO7KuwWq7jT0Z/IMqMRE6PfOSJrZxQpQZCHEDaWTG0ZRHq5gpakPmQWOSl
7JiDGC9CLUjjKixJcezm3sOA6ubJU+xpdTDKMIi36DHIOSQiwXmaq0k8y0FOxmqQkXCBojNM2Ex9
R1k4AJk1l1Or0a6nyZwIW5wq/ZcimISeDIFnT7MBYXkdh6w0QvHces/weqls4uDJqA1Gw4TIktln
hm4rKVZ7k1HoEPdraJG4eGY3++n5vfEp7k0itpsiHV8skSBaQPpuPudtaHwBdOsTxGlIA5qho8gq
oU3zmUc9wpktxuI5zwLxNNqh/OIRzPZLjWK87mKUnsweGqKZS7efH+ywiV+KAXXdSppSlusMODrR
eF0CpYXnTJZECQCo2xZgkKifG92CsQi8oVsFQiPyjfDBe/D2NBSMZdC0td04z5fcdSvlsSys24Ki
uli3KZG44PZT56+R3FAfhFM7XQSjwjYvvTizj4ZBlN1WDnABSd1Kg++99gD6qnyAteoXvjvuZk6W
d+g21JMuK2CCtqiChxy0+kXfwjTDcQWak/f5HF9bQJyQ8eQ+2I22UEGxaVRvu3DwSr9lLjM53oEX
S5esVa3s6hgDJsciIv3W2BILmt6U5EeodQeilNZfUATWthOwCzeVJaJPDV6SRytJcBmkoZvOMD3H
/gfUTfazIM6M25FdMqalX8FWRYRP5F8LFocplM7NRzUYYbByeCo7cGtw7EhgcJNHM7KJ6QjnDhJn
rZuJQHuzbjfKzBlfxUGd57e+O1RiA1hQT/s5DONfztTm4qBqaXzlTgO/rdGONfwEONZXXlwIINYj
Ko0VcYLhk+SMsGraOAOaGhBRsSrKTCTbMJfiAXkD76xY1sWP1JrNin4nHMrBjNtPrcmgAeJcVV21
E+lT6yaaXW/VS1dHSHfcJN2Y7jKJV05FVngX1PolFjY2Jpu6+Ql1/fyC8iIaD0ld8RbFPg0yj5sp
r7Tb1syYfI9e7VAbk7+NmDMovyM7OhiW6ozkKuup7AaCn5PKAdlr2uUIgjlKlbs2ClLgwEPYxC/8
LhH+0Rj9P0Lo/mTQfQy1+284bF+ARf952L6SRfytez1tX/7G/5m2C+pGrGNMazy08BRy/5622/9C
vYq/i3YatbW3tFT/PW13XUb0wkb4jcwTO8syTvr3tN21/mU7yyB+mVkEAjvrP5m2/22S+6Oso/nl
OcuHM2FtwaY5PXa4tOKVjCAjKqq2W5aZvfEMkNNrCh5zD+2XWM8mj3wScqjEf5JKUEe87CWKwtSE
Ki+CFqDHyIDtpnOpDNYT0Z/VJp1LK1pnmASfLBeCCvtjzfHSyonUIwJomH0kXZ5drwdbd+GxQSB6
PzuAq0HJxu6wwTKEmipJrOCTRNRorCxtC1QuXU1wW2UXpJs7YUyMpsXNATGsH7Nkiq6GaOayxLSB
QOmaBnIdz4mPuDP6aRMsssJL3RBFi25416nq61iWOyreW3aA28QbnoyZykQF14ZHwhoZLbz4iMPO
d0temsc2Z8eap63csqkfItAadm8d+PfIoc+ccVvoJSkeI/4awaRDdYVu+cWzH7uw9mjsJPZ1Rg4H
ievsBmhwfHHozeZbO/g3kaE2VZBdNm1INpiGAUxZbWTDdrb4m5KjtxE32FxB12mw3QAyQOej0eIf
W3rhXbdKAlNx4J/4K+68Yci5puGz8qXzFCNunKry2LVupXc48VfOSD55gNIe0RjRUt5fdqvD5wKm
7C4dMqKx6ERpb1PX0NqFEcTo21T8ZLU1L2FwDsZPhaqJfF+CWK7HDjA6nEyitTSdM0KVsLFBzE5S
+i5NA2VhFY5m/pB2XXeTBctcOo0d92qCRrsfqCcvi9xBF59n8oJudscGKJL0fsBM+pA2STxt8kkp
CsO+BZ4v8F3sOkvxDqpKQNGbtHfS+zhsANU65AZdkpCIYxi6KwFwQ/nJFHLakaZj7hQV0Mrs9Gc1
tgXxN2akfpkpkrtQjPTbrCqmhDIif0u7uPo1JQpLgh5BucYm8y6PRKuA8N7j4Nf9oe0LyNhVn3yf
hopgd+SzOJTtMr+NyTXaxlHzPXalIlQmkr+qjjo0bF1/10clDebQKqfgwte/7T6oUEklVm0K1ndQ
IzjpOqp/DFoMT4kamq82x6nqoLooRh+tnBBUfaZoidU9NxgTR/cDCnf3qOew+EpqX0HW4Oh5d3ps
XVrZTMf+onjvv6KQ8V6mikuviNqewAJnfXXlORlgiDYfqFuQ1nnEP2foPTE/hd8dCLisscQOHybs
C9a6LP2CfiaVyUsfzzJYU3UrxiNRZ9dbEl7DdFcA9x3XaROqKzenjt9qbeY/e9dn1ogou7vqlcvI
ANwdRdDIeQxob2OPyVVduOVPhg7qu+90ZnJj0ePsXpCO0vdIVF/tWxMuDHfUaOQ+4ZzS7vyOmI0D
oYfELVcTBdiG/0Xdpe4n54nFw3dkdyKl5bfXcEJyjCIa6izcajWW9VVRyiw9kmQp+mM9+HlwbVUc
iipvzq1PlNKSHSgnUWpt8wAQYev3CmEuWUAGeN04tsBnBgykcduV/YoRGF00QDZmdMOps+bM3pkc
HzTHYEQkMTDpJWQNWS3pFTbJktZIFEZVKIIMsTFgDK/kstOUSUjSRKUR193EFo/1hp+q9Veq751D
5rDsLlyrgRrs1ubCqLdTc9u44UJ7FwFd/TRHfrx3HUOrnVTgqukpSkfsyp6+2RbpY9NsletF+iu8
e/QrIIXwDEwlHnl2WIEzxO1M5xDMJCFvLEVe0yWuhvC7NQ8dWc9o/5KVO8HwXxNV1lMzF9bMlHop
1vHwV2F71YaQpSgJo8Fah0WVJbtah/5TyMxjPiTjRCZtp4Ko37VtMVpH26yIoLSjpIUVGlbe0tzz
DFJIJ4IdLuBpVuqqjGVVbCMPfGgs+0DeaRjVN1PNmYm8yG6IqbPTuD4IpUy10rQujF0Hz1RvAytq
KK5HJ7L2Ds/tAu42C3tLpgWiLY9ePweeYUh/zq3oYIbk1Pi3vqB/egUHx0rg2mBbNUeW8doaSwJf
/ZhT8tYZUS/sSAEEbJx1uRqOChT8t7ArxquoVWQH2WEhL0pKSc6hJtrgFX9xtMg76IlKnzUJBFTD
iJojXp2ESiHB1+uhA/t9NEJTFktOq09cGcIamC1G7v4F8MeN4WKNDA9Mc+pIHqoYUzrZKC6lbsg5
VUYurlTvFdnGjJIIkpKMXBaAJTlazKOGEB/bgG5WBCYRxO6xt/Z0+A3F/4OwuUHU5g965wTK9tcq
6YIl1twZic0NkSRP0h9pozecQ3dWmvlkamdRzjTQzSx3G7kExK5IMkzI/XMSNKT0p+jf+3Xrd9u4
mOsfZd+OL9LRiAdaSW+a3TryrlJQ7z97rOUVfzskpobgCEAqLnEKvWV/bhnyb60yWSrYLDE/M/iU
+F2LojzIAgEX8qpiuiJ8RH11CeILVvagN7PVZ/Wmz5T94pG4QOsiUgRiN8pKyQKN+8tixA5FiGdU
FfuyZrK8D1zP+DTZ5ZzuxriOnz3/MfagYiWlK3+UmFMKQO6ufvgv9s5sN3Isy7K/0qh3BjgPQFc/
kDQzmebJXXJ/IeRyiTN5ycv563tRkdnlMqlkHa+NBgpRyIpK0Tjc6Zy912Z5MjgxxSjDOcrF3rNJ
mrEJ5bqbr+ZZ6UrK7qP+PWNejshlc5DbKkVPNBMP2L5DVmY8I30lZFwfLVy6JJ2LZ7dyJZqShurS
rozIDfJHNTIUnwqcuk/IO1+CcipJdiDMF7XEPNo4HYjrBfjsGq9WNBq/TScmqURpJuOnPhpWtsEa
4CLDnm0qpRzXR6Y+unYl2T+u9hqPgjwIQwzA95E65lheltomHRCQXOe7tJwA5mJ6vq2lOWm+t+Ty
eZJVTx1s7Hl9XWMP8CNrTjkhBANWI9Vjo2LoM7Irl2yqzimKW6NtmjIgnAB0Qd14dRMkzhLxNTke
x3vE++Rl6eWKcZfVhJ65XTTzdBDG7PpE5IGua9x83M7CQSXPAq3gujHq5iYhaIro8j5LfjJmvd+L
XEayWyFWRr41u+0I4zyBpGzYQC+3GPym20I1q5suNbQn5GuU8Kg/sm6RwAaDflLdaN4sLJen5Nyx
9yA/USNPrFyZKVGdgQp2qIi1vjTkAueKs6Xpe3LRf3HYJmiBf3L+i/DHBEXZUkvxPCs1//+xKu3m
/e///I/V2AoVBvAtJX/gTZZDTfm/P2dh5xDipUXZ/D/2soAC/qe8+dO/9fcJTNFU7y+w3mtPGhDh
epz69xHs7V/BvkRegl6YU9iKG/7XGUxT/1obMijeoCKB7TQoiP/rDMa/QqiG5A4xDAAUA530P1E8
v52x/usM9uGnH2IuvBjDQdqb2b5n10mv1NEoxBItidr0rRU0XzLX6mM4UztbvjXxVq02HhH01gbL
sxWdUvWGUW86VBY2dX7iPOdrf3fv2bdNc22zKfGo9RGQcuIsD25/njm/UwLIKkiVaffcmDcayTfx
/RDtSXuKHQo+gWY9pcmdm18q/aUjThsdFN917Z6b2fUgz3L+eaZEZ0t6JSeYjVVQEA8BL19PL1sW
I2cm+K67dMxdTGaniserOomi29H7bqVXtfJCVonfm5ftwgnGa/1q2IriosyuTXjiGizxM2tNWb6f
LB9SGtEqSnait/tkfNKHxm/J5tY4Z2b9bTnfJcb9ou6V/EFbfg5kFiYXkTwpu709n8XjruXvjFtb
nGQFhd1zW4v8pfiOcoqw2G7y6/yKqpCdbk3rKvHONbbsxZkUJ1NyaowX83ANFFdGYZKcLsMPpd4W
ssLIsjWyaw6kkXHiYORaHkMrPlGm0/V/6u1iPiTTTZ/fC1IkyWAvy4vK4mR818i7qLjIkhOFIIZ8
gz6WTX8Fr5tyfrab7dNWOaFtrOcXQtvqYtckf8s4/1F55r5GV1D+z3cllv/1/j+SR/CvPxk+dU/v
/gNhl4zcm/6lnW9fZF90//7o1//P/9t/+T9e3v7K/Sxe/vM/nuu+6ta/hvum+nM4r2SJ/34mCF+q
8qnND/8Lfw93zfoLtTwmBuw4NKsYvv8e7e5fNLCwkJiwqHGcvZVi/m1vcP5yLBz20G6gda7Qm/8z
2C3zL/4czgZqN29zhPZPBjuFmz+6aGxiXOStNBERvCN8ZxV/30UjQJdwOVxw1FBbFqPGQyvZCfLn
Kfae/PFMrv+eP/70K7zvZ79dCiAs3VHwAUhbD03LeepQc+zpOekGo5DL6dt0lvn55AzVeaLGYje2
ZfEtQ/uP23BIjjS010iFw1t1UaEaOoZpYMeHeEtS7GasBUtHhT6Pk2tN55vXJ9bMLcUSvnwlLdmg
eHA2ALBrduMQchZrd44xOM/YSKNryAEtfYdiZheX5RaVzUVr8etHOT3prb5kZbVziBJ+bUZ6UGEF
TCxh48AjbZWiJM9wqPXRhxVcvU5Rzd631DMEJXgmk3u+HzcOWhNucOzMwwM5OPo3VSrVhTewlaPJ
UyTfvn4f2oHm7+83go2D1cZa38ghEXIWatTaJAQHY+px9O5xTD5Vg0VTAoF6yW4xs80HjijaUyFp
yYfwLdPRFzV57ewyjeb3Uo46OfNJZNFMK2I7lGksnqU2vZVZRIkNpcpcLFZxbGU7DrnGM3UzS9ux
n+3uow4tcphkRfHL6pOm2CqD204nbifqx6l3ScJJ7Wi+tcgYzylJJ1PvT7aSkRuM8OM5w9d/L3NH
lhuFuxgvCZFJLodJNvqpNEXCFBr1Wb5VyfaWe+oJCFAUvMuLX3rC7hE94evZ5KNn0/1qzaQNkxJ5
TeDlRH+oBVnNfmWDJtjLHs/IxUJgkxJKabg/qYa7dJ6cZOQUSzdx2aa0hhAIRl7KGWTpuzsgIXF8
bVTZpHOqcpMnp0XVAG5Gt6YdrZZyCOzWoSBAM3RpcPVGBtFG0uIUqy4pda6kTdWcFTXltE8FzbLZ
Fg8mHT1qkr0ZzMOkNiGtstw4H5TIc85kFEnCDJEu3aZEWqsbEiwrbfXcjpxgXPLNTvDUevozN2xb
Z2SH2wQ6sldPb+AhOeNFFCtetF1SV6TblAiyYlvwVSCaUilv7iG+kj0eDbnUN53Qveoq07I1vLmk
phoiDCgMvJhae0VDZ6lDo3AgSYyWRGxsYT6NfvULTYatCSwsDnhJGOwzpaGVuoyemYQOrpHZV2kt
kKYGDFhsTKBaWwUfckrBzFWHIxq6zyYjsCJIXpEQUwhf1QV/CEhlZs35oAKPjWvH26FNNxGyyOYq
13QOzKjlps0ysH4Oaob8suij168H36rQ+68t1tvQg+TN/o4YAhA466Lw5/U7TcFX6lK3E1lcgXyt
zTOaKempbpbarsbYeYQodGAi+vuCSM9xNCAJxzp3IIW0GziFQjN70o9RUXUmucPtVLVnaVu7T30z
tSdIFExa+WSNzs2g7vGvGb/qkXy57TTjIS4JhN4ulmIQQpDFzhFlz4G+ZP19JrtXGNgoydVVAvv+
geil6k1UYbqgUSKyiryZHDBKFRt6Z0jM4inVOEtNyUlF5QMu5qRrgdGZy7YulW4ne0U9slp9XC1Y
q/GwILZh3UZD//73VAoQR1LH1IAA6UYPhmyMqV+vQUtffwifTMIcAeDarTAPE1P+ukL/8SVqIrdG
1Z1VBADjcJ2Qn55tmM7QyNHedV4UarIkpGWWTehcm7TQ3OeUpdq0E6LFtX4kNjvHZ/TYWJg0tr3d
NvS/FZNigkKFN8TOb8kjv/njx4vMlS7NqlCH4XRI2kANYDlDtP7kYRG/NKOWuLmicot2MrlLF8Xc
HXlG68v/r9GC+trEyQV+EDMTsEMG7PtnRBuz7mNFVwMSGM3vJKoizSDla+wDuhtGaDdjlexKWi9X
mZfn38expXA5NlLZfv1D3n8U7FvYuXDwQpKnWZD4DkdtsgDNEVrWBCaogJvCRRCiDvl8//VVPkjP
1stwQFxbcDaeMu/g29PGUZjZkCLBZeJHepdU3l3ZlPZt2hfzc2+KaNvJdiEAci3xxXgig0mtMtU3
MzvPt4oGOfeknpqnuCcI/chIfT9zrs9glYqjvtd1aE/uIdyTpEldmpRIg3Yso31juQosDi3ZVfmA
MTPPNq45aGHU5MkZiaXy7utn89nVKTVBe4OdCwKHffGfoyVFmU4vwxbkC3davOkKJMd1niqEGSax
DJepVi7o6Y1lSGW637TOMh7BBK8z85/f4nr/wK+QsXNOX/k3738B4PSETR7fwFBl1RJ0ItJGv8sa
AkEFgt4oI5JBR+S++frGDybI9blb6PPZ+FvMkvQHDlYMo6ltvV3xCGZm1Pj6kMd9K+KGrREiuPyC
vZqzUXC/X1mljdGrmhJSIlIrJb67tooFeq1qJcfMEe9ngrcfhX9wPbsQXoIn72DW5htRjcJQIGZE
YCkcM+6gUJNbZxbmcjZQtn34+imsX/77h89EQIHCedvDkyXz/uEb06IvFKD7QKsML8TgZW1yjZqh
0rrdHc09d0MI+0wyp2cfef4fh/56ZYNT0np60A/70iR/VoVLnzmg79eGsYX/EPvLMVfTwTL99kDB
2JpMch7PlZia9zc4wkBFe98OQSGS8gQFfHRhtEZOlVqr7vvCade17lcvNWdrllLxk9SJvwHmVy/M
WfNOZVnn+6w1K7CPlntk7GHh/Pj4AX/T7Ae0hDT5sDCEkAP5jmeTUyHG67gx3JuURDdC31V8kWy/
yU0n9heqWDewgbu00B55eUlyjLJzk3zKA9JiIX22SBiBhmC7X9uzLG/GEtmNrxWd/VzqNUmrMiF2
ORSgR5wwgTT5aGOByjZEqk6UjkSx48NfrvFFP2SxGp87LBnRJlfcxOAUkzoso1bR+Wx7+1cr8ZJH
U5mo86I9Q+ijWriOg1Kq0DUrRDrPShI1yaZDy7inpFxSsy+7YaLhpkdhW9lUsF13Fj/MZlSvFKG5
JdmlNpWfjiB19Swf3KUM0EcMSHK7KL3SlZHWsBSavldr4ck9e2ZR04TRoX+4ubDuYPONUdCPTab5
LTyNmNoXID3iRWz0U5wOjJboZq2TpxgFuu2KbMLZlqTuK+ozdUES0HnfbK1H+dtwcJtCeDqT9C1U
ji90rxzkTlZpLaEoFNiV0N02ZqxUS1gMfUcVy6gfiyiVL24MQzSYrLKyQku22QvFZg8JIqVRtE1y
hto0t9P4i20bZoKFHdG9ahIwubXp77YnDPzRxbER5fE2A9qNJqLW5qsKxdhLT6L8Lxd51SWH48G4
52a874OsEGCaqTQvekWrOBZj66D/nhLjxmYU0UNQKj3OjagDrR3ok9rlG9sh9tcXMXOYP4qFX8bK
0LiXhTDSR/JovTnUtZkX2qlJjlCW/N4mnPTE2wHNrdKgFoIukFZRAowgsu+rtnAWv517NIoj57jf
4FyW72bEfIoBw4r2lP/hmSrjTM8wF/PQBo2leLw/fJzfXeQeT9nQITClW63+0NmX/uYYMaMjRSH/
CsIqfkzyBDxNrk7atJ+L2UJuqVTGfavkzY+6H9UbnN848gtMBiFigOyUMGzkwnnFMyfGc/QmagfL
dNkNC0HBCl0IZ899Oc+ooNHoeaUDvEnHjXhq5a4d7TizcHqnY9O30MaseDiLzYHjoWJLF3/uRIN4
O3ASWju6uR2F8HDywcc4W3PwzKdpn5EkavkF3h9uo3fV9NSw8zYP0wFlXlBFjdkxwSccSzW7bp7s
Mu9kYAFyw3GspThDJjpbWkBMafNqFlPy5NYGsbjWtDbmwbOSFVCqPVna8UAJiifZt5CsZNy7p3Nr
m0gL81zZD7OOiiBPijnzO9b5X5FiLpPv0A4Vp9y5mC772Yq1HeC1VYkLSIJqjMBUFHZk/9LxWxCl
ofXI2UPvTCHXVjgkITXIO9uUYU9kSrVLJd+Jn+NkMbaFDiTTB9elP3JgH0lWSyPjkpwvarGt2tkl
yu5B7cIWi7nYoByPdCyNrnHv9eTo0EXNvcuad+SGnKPR4g0Mbow0XtqdN0qdyzDG9WL4TWYCMmvL
WH+EMYXqh1xb0XCWyuzvo8TTHMKaoVRUkKv+aAIIQ7aNblPZ54Dcf4q6UxDLebX2jA5D3ChDgw6g
R2hn75RUwcSlz1F11hLlWW4ov9Apw41C09ZF2eMXneH90BXDfe08L3osIVpSkS369blO67AzPHk/
Qyjnd6OGrTbapHiWb6UxKwxKb+WHZsVstzrohmxuEsu4jrHblFuWQas7waehX3SxSYqavfBoNpYo
6NeKoaGIIAbz1rNQIYVO68olZEdKWLue9+OdmFle/HrQ5LwBt9/Tddetlg9kGUpSbjTMJYTsJMLn
vtUzQ22Wa9SyxZ2qjivyoiBx3s+71qKMUyR022n5pV0AoMWgz24JVBFdNSSBhOl3KerMQGhExMCJ
tqxfPtDi+DfBOjEen3xST1O+CC8si1YzL7TZ5FjldaXXBwDNFGXrdjYbLVmYnEJzudwoaE1foFdl
D/wF81WiaRjDbGqqH27ZjiDmUX2j9ohStWKNo68dzli8QpW2MW3mBNI/GmwijVE+JMbZNKhE0BsE
I125uuiioG7wDgJXoVkCnHr+nlXTALtNd6eHoUBTejpLPpYTUxKqvUHLbg2B23HwD1ELFMXJpC02
9RjTrIE0jePyysypXXpZxAm+ke6IE3BYhUpLZiAA7oVq7/txcthQtU1Ep1yt8W1sR1nn6NKsWOQ6
Gfcmbp4kseV1kUTSpqVdI0qVhHPTUm0nGG6iEuXPalkchGAFrXAnmKdFycJBgzSwS5u4NC40nLqa
r2VQCMIYaBrhkjpCgGBOLHcK3EFE0bZW+6ELTKElzBtwck8ZObYBPssebvLa6rdo5uzvjT4rt0uN
DGSPFS+/0CfJSpjoiUqNFdV7v1OWfFOMtXKO6kCkJ2aUA72T7W0KGLDyIQUSYN7Ii9Kr5EtZFOJB
a8brFrYA3hH3lBBlmuJfb1yRQR7uXGFTAvCGkIaziAPq+41dUTM807YYA0vPAa9WXS1i/CCtqCF0
tvlzamVYAfQsW64yfUKGMTnrxkAks975paL3KBnnCi17j78yCxYn6X8SNyOk3zUgqUOMomkVSHVG
okylpujDIzewnqzeb71X/j8/nSrvKiA9OIPjwBMlkK8p8BpV+uBgsp2YSwSSvdC636rTkNFrAeNK
tLzdU1RSn4VlTvepMVEtHtTKmI490jf77sFPWl3SJqkPoEg5Ib1/pl3CUYFYDUw8HrPy6aDS4D+Z
xtp4spG26xDpUk+Eha6k30FZxOgcW9y4gbZSJEvV6NNgdLXhxqtqNlVjrFIvZSDbrk9NJnWvpKEl
L8AAoNp5RUcb30tcEOxRpg8o6DF0sN1VlOT32KED3ETJaFaw63TGQ2yI4lfTEkl/uqBDGoMUQdNJ
r/K+fDKL0QwMwxzdIVql7znWc3wf8bk/SRJ7jbCLe+OVKq36A7MBLpLcgxPB7gDQR6COZj2FyWLC
PiOQzstJa+eLO1lGB7WhHZf2tyIl4SMgoqv9kdBhvjPQy1tYMwZ419WSVruCVHP2d13nNBuT4rpy
Rg4kIk0r7jF82jbi/WKa89dUZg1Cx5S9gD+yn7BCoqVKLKuRChCURtdPd2iXpyGbs2LT1m1Jo1V6
qhLqZhdT9mVvV26E4WRYyUXL9o29T41OqYQvWap1tCnivnnovVaLw95yhIEPippsUEmv+EnSSsxG
0MK3oOjWoO1cR+avIFsj86ToB3Pbrdm/4bIYIvEJqqwFWc+5iAKohN2Vtzip8CkLFecsYa4MGrRm
MgRUGmc+x1hxwf7U0pA3Krnigx6ujyVFfDwY2xjloMbAiVDx6x1UCdpYc3vMN0MwoaXfanMpQtwM
rAWgnpkusXF9PTw/nsyoRVA9RaNNdeKNofZnXaRkm2ONrcu0rFfWmdcp6UM9duVWM2vm/K+v9XEq
s2iicQ2qlTrm+oNh19eKB8Ok7oJcQ7nEnRKzki3swIWjgFblCKN3+PmB56iXdtXpR4pwHx8tWjg6
qRQc6I+ah2QTbdYLNaK4GbSJN18uSSR2ytyagBAxOdl2mh2pBH8s+ACwIDISKsOqmV/BdX8+WjEt
7phLthcog+JHV0BQrLR+2rpsWL4hHxrZGUbH7KefPWMSVygBYkCFXXCwXNAWanGW2pA5vVScF96k
PGQ4iU6XVMVfRxbhXkn6CAkYkkJCMrR/fs9kJHr6inMCmX/IhFCq1KX0gCRP1plCCbyzN944DieD
ac2BkyCEVedc3X/9XRmf3DTfMNAqxovrUv14/6ShQmISqmBTGYUcfld8Arh9hpY1ZkxF1W07pSNF
R6FlAVLXnjrLj7xkfko6PSIgli0glhSht9VmIgto22hWagUQm/oLT6/sAlhpy6nEHN2x2+a4k3+o
hmRfrIvifplFHsZJRo4G2MtNTrLMhWcNNTA9ZGgY0xH42oElBxwxEN4mARcAR+VS6VUcurSsp0BC
SrLDmM6h3HlKLWnDqcrkj2o6RRs0vZFxZBh+UpFy0AGB+SLQgHF4UCUGNZyoHCfGgJiQ6IF1P7eC
Yk2YOnKdT2puzhpUtsYEqyu+4/1bAdfgdtlK/Es7zaDO6pqcI7Bnb/q6vonMkamXbTyRCnqLh+3r
T+LjWF/BcthKaAG49gc3CM4qnVR5ZNy2nmg7D5/fJjZJCRWeO59iURyP7HI+uR54HwJFMN3rJPgd
PFN1aOvFbEucv7G3XLKMQ3Ubqym66hjxKdEDM5ncX9/ix9dIA9DjCQP95Z+HAbBAM/i/i44mvE2a
UdK5SBH4nkFzfX2dj4OLss0bVmbllDC4379GYEJStiaztjPL9Joxn237mANfrLXKY19S4bDYiO+p
Sw4bo1Sy668v/8kChdzN4f4sNl+cC99fXkUFvKgD6oth6txt3xvetdaLKShVtX78+lKfvESke0Db
VlATNduDuVN1ZVwwLXOnzoIiq4/1yK+xnWxw3bW+leTy+z+/ILkR68ujS4U65/29FZ2iwl3TUCFj
pt0i+yzJ+QSp0jj2fN5gWj1yPX1dcg42viiKoKauyEHG38GQrHG2Slvlm4EA4lGmaiqDQ0JZYqxG
KLjTpOYtu3zs53thWwp43sYzvyt5hu/bcho1g0qTEfsdWUN/CeUFYYOTxWYbuNbU32adYqHaFjN1
9bn2YBiPsdSO9TM++RyRWfLpM1OguTz87Ms+gUVjUFiKqQCftv2UX8Gmpw7QWGrrO4BjTqdRMTAZ
ZQbct2mxjoyHj8s6kxowLxviPir8t1r3H33XmFJaX0EgChwogkHrlsZuUmfx2oFQoHwQT7h+kWN8
/aV8MtiZSXWyvNHSYN05mF+E58y9bL0umHQ+yoXO1SnI/+UfYo8Qr67iUpq0bPDXXsL77xFJQ6fp
BVexa2e5adkhBUhExBHa4wdCCJchfg41Kng5pmn9YEgzrsi2iMsxoHzxk1JyC86zoQjOWWOfAsEJ
DE1xrqn/UjDvGpjUaaJfDlU5b3PVxvQZD0WrHnmrB9EY6yEQUQe/C6UsPUo2qO/vnQRmr0nzqQ+6
WImuwG+IExdux/dOEzNQOHW0N66IIDmLLM1+8BFUnFQw9379nj/p1oFssWnXvUV/Wc7Bi6468unS
oeRo2uO18gXt1G8SitpdM8fSoV8llR9OnrrkmtbT9OK2gzdfF2miPbN3xpOzcmviIy2sT754ksZp
XdNAJD7kLUDjjy9eDtIlsEoiAVGip8qM570hbeMUR8my8VJOhnib1CMPYr3Pg5kKrQmtIup3tM5M
4/3rIGjBLaY4IdgdHvg+juIi1Mzc86kNNyQSTPgDs0E9T6CsPX/9Cj65W5ysLKsGW3d+wcGkHE/M
yZnnDZyvc/UahA7NGx2PV4wT6WS22u4XhqD66euLvnH53t8vGkMHcjBSDta5w6FXp2W81sgYenbd
uoFi9Xp3yb4mBc7A+hoRftH1S5A0Hg0b4ChTD9JPLtp5owN/ciY9G2hZmEkVzBg02y0lRkhpBIgW
E3bzaswoZwrtEtkZwtjcNV8SsuASRlpEUQYOgrVdGrNU/Jkdr71LxlRHVhzL+QKMlzyyzn5c0hE4
sKirCGEY6oflF6UoXFG71A6VfrB2rZkXGzZWWAqjtN5//Vw/XOrtuIlWkeh6gjtW0/KfZ7A8ysos
qV3MJ3p3vzTKtIvaEW9gklj/9INlFWcWWTvXtE0A3by/UuqWc6mNlLmo6KfhqMHkwAVcBaqiiXCS
WhQ2YFJuDb2S26/v8aPsg4/VBbND39eAMfP27/8Yn9QHDAj42HU9u1DvyJzDCzVTD29x354s82Jf
FxUKQGWhlUcjxbiUmazhjWAC6cll3sOykpeyXqePr3/Zh1UL1hxJjSSavQmP7YP1RPVKo+bWgWxN
9sp+7e0zK86NI6lGOMoPJwt2+MihVz2yQ/3/MCvKynu9bGp9CqYazd821TyFCDVHYJLDjuo+YuWp
H9XJWlVZFuCzMKqykVapUccj5xL8af5ImxICQ0Jpxm+7pP3pTbn7q87qSdsk1Ugoks5pvYJJoap3
K6/iqnRl12ytlOhE0nLmBreyntURZcPVR6g1ip3szbHRe58abtfipaYRhPRyIYB0AozWbrWhdy+8
rIkqyrJUuddoIAqKs5mqvS9xyxoQaiXFwjTvf0hNQ/aply1qJtMpeygc9by89E2f2iBzikQ9a5Pe
rE/jJqceP7a9hB7EwUzux9webN/2imzeC0+JaNkx1yuhGI0135a2qHML86eNwgUiH2QJso2+ec00
/LbceqlOkrIkdYX5S6AzhE2NFSKdhLHl4ErDrEWTXIXlMHS/oiLSf9JJIsVmUIjr8Mt+oi5vDWVz
3ZUdHipeVITY2VFiKCeQUyg843qkNduYz2lj6nDauqb/kdeR+UrDWT9bJh21qNLmwtvYtVeRvjMX
1QUNIC07XbIclxe4VxUFjxF3dzT+rIQtqOdSEp+LNuF3ZDY4G1DMBjJRuYKLU6iy4TQaAPukKdq7
yopbdSdqbxChNXTIWMeuWr5XolK/1Z3pEieBdw4qDx8DBAubbqCPyrSJwl6CvovNaXx29WpSN5XX
zj+7JUp1v2lE+Y0YX9vaJHnnKkFi5wYuCY50pc9oUSNEcGNF+RiFb4KhRcvzXa/H1YmKAKk9oXjg
gvBrhKaGZkZgCK09Ntwh0vDVeAa3tmbv2emvZtq1Mog4yvcckZji/Ak9Q8syoOFIqfD/+d6o1xeI
8kqPPByFhmdZ5mOMLbBa2wVlrYh90wkRbxCwjTM6ob43sd5XKoCyKHaMXVKM0y9Bt9c4T/TI26q9
Lc1NP7dNdl4rNqkaWWq2jy2z3HVtJ25N0FDTXyA4qh6ypNHve7rz9UYWGMnDXlkrxaPeerdeqSf3
mTd5djBSg/2l0k78JZcBKFaCzvixZK9m+3OjLQjnEZei10nhBvmN21hW6NJyTHxQP0rYapR9UZoq
+jeYE2LTtkvzzAGg35fk82FNLechx//Se89UVBUc4UPTbStzqej8WyYPZpAdMvF2dAirSegG84pn
pS4CUm3JMSHllplizUegJ1823m+rtptHaIUcjLrEMFGy6JoAYdx5L/M4xMwFdgLUS5V2kod1766o
n7RKaC+bINdCA0VUFXauNahbGaPWPsP8m1+y/Y86H+cRwjxqw7F+ZI36OB+v+1wdgaqNGIf8zIM1
qsvLIh0p9uJMHVanOYYJGGvH1qMPezfKLlhQPCoviDzRnL2/TBcho6JrSZO4B4VAR7y3f2Kx1oh4
VeCIjZO81gsX87AJ6aZIiFJFa8A3A5g7KNRVFAZB6YRA89IHqpHt6CT/ELWifKt5DUdjCD4+FBZO
HWjfGvmBjPZgvyepuw10d9dEdtOptrFeOd8q26VhkdFmO6Pxly2+Y0/TLRNPdNvQXt5XTZ7ejFWc
99jF0JXQotDaB9ogWX9kCf1kA8MhF3YHv45E18PAefagRYUpZMRlmhm/uhW6UUNH/lHXyZEt6McT
EK+NDS+6ZcyFa9Px/WtDRVFDjiB3NKHdC8YJ0T67Tjd7oSpiX/WT1+zqfnYJAyrjC7gY9dlAh/fI
4fDjUg4rhprd21YG8u7BJ4rV2WDRpN1ZkmW0G+dIJ/1pIuerMy+HXmhHjjafXo72B80IjS/28J6n
gSqk61ALHZLBuIzVsvw1mUu+x4yAtclLoyNj40P1gmdMrwVTDts1fD8HPYGcVUZRU8pXBNg2iLpK
0fpKWc0XlZrEm8iLnJORLLdbSSdq07qg6I58Tx9ON+sPoL6FEhUUJNWE9y+5dmNC7ybMVGrt1GHa
l84poBPnycqylyErx8cpMa2Hr7eBH79hrsm2jHqNqaOuObhpVSmSUpf1FERpntFBS8V+QhaCFBWT
5pFLffJCNU1nfbc4vDm6s/6WP/fC3gydj6ZrQFMrTYMU8coEz9a0f4yj5/RnTjKAz4O2FQOPtqjS
2mqani9RxNLOyDZvYbX0D6mS6Xdk8qIKwnGy9LvBEto3W9EissdS6xL7U3Sj0mkv/doq8S8Z4F0r
dthC/bVUBiRsG43hrqDU9q0SXvIE6i9GncU5+WwcKu9iSUmR3urmABZn7rLy2oVZAgUThzoxXlCz
dpPlFWm4Jmy5QCWz6ml2gNFsSsUQvyzJBpdm62hyYIPlFnZKht0kJZxAD0bCUK2dY8TDK7XncfZ1
ubQ02daorIsBBU9zA4bNLQOqVI5H42tIWVExEx4rG3z2KvjKbI612IvhgL5/FbQeOoKbmpUVWfwo
S1s/B93mhMowIsVC4VEd+bQ/uR7HHwqbHPRoQr11if549eTMpAvaJDYwngZbFLSPgjDLIaFPYWYL
+bDVY1PmJ182bACTGhZ/HYfMwWyFb8tSNMYTqttluZxY0PxYGPUlShn5VBNAtk3gdYRkV81bSmIt
KmPE5k5uPwpPnU/QrbmbIVOBSCtl1h6Z2z79cSz0MLk4bX+ApivN6HqVyamo0ab0wUho+mfd4FDB
su3lyDn7k2kF1S1jG5kHvdVD5wEZUmOiGA7X8jJiBpumORf9op6hMl0h2jWxPeirj9yg/tkb56QN
EH6t2gN1ff+F9XWWpIrFHQ5wfIegmW07OqtyOzG3wtTBxfcSas3WIU3xIYHk/Tp5kVAJoUMIGSZw
ouZzRiTL3JxR0PLbuMyfhRsZBY3ArHlAotXdWZTgCHKWZjNtl7Jxr/ibprOhLtdvBivLm50QWf2K
NJgeYa8MnXtkSvtYElz3J8DasX1h8OdVvr/LgYE7RVT4Atfu2+8pFaktBVxoeyvhCEpTW+LHM5Qg
JkUlSArIGcgUO3MNSpLnbUOe8Ndz7McN0/p7XIhtnLlh6R5s71pNRB7iaXSblchTdrH0ZzDta/GR
c725jp53NTHO8sAJMDQzefC/D0ZXi//UE3IcAzWe05NeU+tuMyOUvZmdCl6HXSHipPuVJU9gZqwu
1OxpbJCTl5DUJgQMfhERHEyOKkAes7bLW5W9hXPakDeN3I6B2QS9M083VI6mh7RQ1DZY0hHelwmW
CqirnkRxENFkPMvjfAE5CEr7Nydf7SXXJ4fDuGpVt1h4s3Nn9pLrvEBKDMi4k9HWVVU02hlwWQz9
a2A2NMqmCpAR2a8g4oplOwObYmjomXWsMfhWP3/33FD10YpkjaeTZeIUf//BxJ0D1SYVVoCaWatD
0Oz1SoQzRiQxy4Dy0NEeKM7pt64CJRaWMPCzU/TE5X0WOfZtPphVfMPWQ8KAp8vWnyvRVD5VM07o
UOQOhQqPX99vHAkR5c5xssbZsKKm7d/ew3/k9P9/E8Ros7f+77EA+/blEAuy/hf+RQGx/lqPVBys
MGPaSB7W2LC/QYxQQP5aw8Q4KYA7p42xTsP/BgNYf7FKIUhx120Y7rD/zd55LNeNbVv2X1774Qa8
qYjqADiO3kokOwiRouDN3vD4+hrQfVUlHrJ0Il+7ehmpVOIA2NhmrTnH5G/9FwXE0v5Fz3q1868N
c/6+9U/AAB/nZItt7dqW1jXkfnSlOVR9HHzgvtqWrn4TCF1/ptu0bL2m1jfZUio7q3LK8I8nc/Pv
Uf0nHODIBvnv6/HLV3MN0jE21R+vl+vuAu2G62ESiGNIYZgqGj3WtwPijW0H5GeHnA6JmWHh1E5s
64ltH8CrzqwPDTDYs26c7iaryc/Soic4udchpALIyE7sTj6uxr9/p0XblbahQSKMdZw+5nn1slQZ
+O/UkS+iHhPSfIUHCUmIE/Pm5zfAaZETvsqLxoH6e9X8Yx+k9a2mLi2r0eAlYjcSkrHTMdOz0XDr
F2dCpf33V/Bx7V/vzEGvtkoDGF20D4/eeKrDd4aeBzUlp3AzZ8yUVFBAACf5fAl3Vvqpobgn3vsX
N0lpn6vheKQTe7zZI225RFqdyqAyHIJ9C8i3TQsiTELP38Oa/vX3e/xNx/+/c+q/b5IhovNhkSyK
quTjMMM2SVhxmuPgXCAZ+22KaxHFKqrgmrLiU8aZjx15ryn3htNoXhgt0r6H0Gj9dNQa88VoNGyM
4llq1cYGMuBsQHg3GWlA6YJlKDPth0IbjLdkrNQXkVoVvAR9ce8z4pzE/u8389WzY4AYFINWU/dx
B1umwEatpBEBInL3opIy35XttICoy+tN1eunLHCfhz6FINbUdYBQYvi9wfljQFpZ3WB+pBdiqak4
V+rIOegFGHYpIA/8/dY+7k3W14SPkk0o217iHNkgfHxNnlZMLl62BoV0Rj6352V7+qHViatoH3cm
XIYpli4Pm7zVf43S7uNlaMgpeiG5DHa8aZM1RA5rWeS+TnDsEYHherIgEIRVYi0bggy7Xd/Ui4/c
zL76+/1++vZQcDG06Gxx5FkZJR9/SOzYUsF61hBtTWnSHRigDUXf82KSNA5TVMFG7GknNvvrB/3h
W+Ci9HSA7a5HbJz3Hy/qjBKbBlVK0I9GRtY30aARuX0B8l0qRuBtd4PauSEYrJNq+C8ePPIHJlGL
4xJ23qP7RQ9rELXD/YLgd3zMe16QZYnuR0qpX0iFTemIzPUqs6V+3g9Int3Micl0108ZWL968Iwx
lZmc5DpOnB+fAXntaArrrAnyMsVrldYXJTIFcqtbQjtjTzkjuP7Uxvvzc1+1bLS3mNtVFvejfR3E
c5XgGyxrsICb3TyAmV861cKpF0NchQwZ4J+iRzzE1Yk3/sWAt9hQsppbvHvkQ0cDvosUR4yJXQe1
7WSBV8rmvOsxbxtVnH6bOjxfqH6qFfKYbFJbQkvsAfX1Uo93fx/wn+YSlx9CewRlLd1cen4fn/uU
UTOTJR2GtZzhy2qEWI+xKcjI6jmxrn2aS7gUcTH0cmFLoxs+WteInh/0znLqIK/AtggYgBvkOacO
sZ+vwijic0LvjSCGFfvjDSHfT0zKNBVSc1Xu9LRM7yYAJ+E/fWw4WbWVFYHcTFOPd2WdNk4QD1oy
P/A6c1wu811i5pBThkrf/P1Sn78M1hTLoxBA0x4z8tGXEWViSHqDSykywUkPkkDZdimxlWWG+8db
gHQHBcbTE9qlzx8HCxrFa5McVObC42izVEh8pjq2iNZR8u288kamIqouBm3klN/h0izrnoSM7tRs
iMKYV/RhPgTDQtDfuvvhNGx9irix7M4g2CUPOFm1ZyST1hVFa72/gdOKjQu1e0rlXIVvCwc3PtgY
YJ8GmpnntYgBgapmaWRX5uzim82WDPACcU3NQInYTtGqxqRNpQ4waV9gHXk3wKs+id5UykNsxsll
0pZxS89PN9tdk8j8DH9kZmzkrFUkcugdBicLBBK8YdctgpgOyCV9rLrdOCjszxpDxrdZ5NHCax0b
I5DpJi6OC53Gn78mv95N/dJcN+2g/hDubLIr0QpJ1dGT6eSD4fLuusViDOGbm8lCAAtaBIM6YRSZ
zE5881K4aZu6yWmfaSTFbSk0WhySJZhOGqqRsPZm3yhvEalV39ix43dmK0VrrVnam7xvSUYSTupA
SFbN2yWDn7wZMNzsW/YZcFensqATAlfId1NV0H+W7qMpPYegySRG/W0Yk4IGO4KrPPVoFMNxjNS3
0RD6s1mOSnEj9GR1is/tRMu8BosM5maiz15GS137MVRV5nRbqlZAIhM7PEmQ37ipMWCLjdYkovar
ZkwuScTVHyUcAUCH6UDNtfbWEAyrMhCFz/OI4W0uLHjshJ/N/jKQl+nXRexS1RgaxQnTNXZtY2YU
geFyOv3jqDccDhLyFRs0Gqn53MJ6wQ7VqDN+rrYZrA2oCPlSqrjdArjBLceXCad7Mjg1NCYIQgnF
BY3VaElEc9WAZ+VJ6PB3A2ZymH5xtZjmtsXOM26zDoQQTU4nLjACG7TQFc1eozHZrX6DOjusWvUs
K0O78XowsDil+GdTrb57TbOMofSk8lwAmIIFNsWYu42qp3/iOVCmuhJjne+q2fQdCoVJvoWLLwmB
ijo+wxhmFEkvm344DU4en5AKcZNY7Ww3eCkbF6ISGeHJ1jTFcjUn9DU3akfRNMz6qdglvQ0CWER9
PQQDLPE+tOc42tvzMtvbPgM3HTSWAPKLdVyj5ejF6SYfOrQMUQT2e9Mn6XiZjkX+CxwNgUIGoXTf
C9sab+xFJRBlwhjsBohf4ysdBU2OOVF3x22M35EefieK66bUjUeV0me/wVrcHJLSAP8Vt+g3Sup2
w9ajJJWFY+fYr9Ttloe8Man4x4gzWozUVfrTGXpt8WOt7Z6JForaMCF5qNsapGAgXgfDQeKTIjyA
X7TBDn28QI9zZzjNmxQKPTBkgMKwcIFvBV3X4N1f5lH7NecJKTUSQH636WC/eOHiLEAkrdywkRZa
mnKOYFyrQkjmcRlOlbogkUpSy/P1oeIrT+C/XthUhlBQ9FXfhoppA63oygIzdx+rSheWMwkhkMaV
Md5USmGNfts182tmWKj5pSLSm478Viw+qCQ6rKslWGvbre0nXRlyCQivkFVYQbbbOIUQZrAGJ/3s
tZ4fG1HWfaiglN+WI0eH3dDYMWktTblv0IMTQdmZ5s6eK0GObjuAtDQb7zvZp1ikNQiNmt+TXJPi
w/UGIv+a0nv36O0sHA7V8RxDohWTMzDr8NBJX2fUjTpFgzaO6/u06wfq1zgUFIao3l5Q1LNmqgJq
gRDBlvZtW43MBvZU5RiJ2qR+JAMiR56gqtZPq1u6l46zcL0bh9bqDhGfdKjFKmqzDtw2/nTqjQbc
zLq/s6u0aoK4qyZ8s0Ro6n7hQqcOxnFSh0PSiug6N1P490OTodW2nEQVvm2t07OWjNkuwRnSYWOO
je86za6HZiasemfNev9C81AUB6MbRb7RRsV8mpNat/0EQ5/clLq24DBOenHZzRJmX7W0+XviJN4l
X2LzAt68frOB9YzAHWrkS41GAR1ZUzngOh6V+ZxTWHKtuqLINypFWB3+QWz9BPElsyBVGv2lz2WC
voSw3eusEwbah2rV+mgUsC61HqcX8GviFraDbbUGvgJzcn/xOsfqbuxyCwgQpJMuzEtzBqzaxfrP
DP0n8AXGTQh2wnlsFaV4WRKHaLFE0eCDTMXYq2c11a8uKLq11dGV2fjE2S+PWEEW63qpJJAPghrK
eh8NKQiRFMxQgRnMILWKKvl00eTuWAaUt623wfUwJ0YzH4NPzRb/ftrog4vvc+JkDtQW2RzhkNJi
EVOQs6AAVw5iqDHRjGJa8ExrNRzCpFEQ1UXZUl1k9tiqG8pjWOyFk5hM5s6SLH4rKkXZ6SYMV5FP
0RwKTPgKFdYoepypu7TBVAnC0FHLFt9ZtDpm3tFqNg0lEGzL5PG8kgfQJhtG6Hxf9qrgaZDXGfuz
NjTxdrFrY/JFDYEjJG7Vk/ypXWMkLXNC2vKuXGPJKic9EOpA0qtT5s6r60S5wRowNvhEzZFpXUvk
svi8W/0CgY8ug7ZYb4GaiPwmCPJJwrRwctLhkghhkqfMfJQxvRC/a+vlybCXhu/JBI6IrMYxfhHj
Q/a8njS4KPHQMp32SlE941lSMhJPa/dN8+IkucCe2rwMWi9KpGmzeWfCSCx8KNgZZn8V85QeDdqb
Ixz1nTRJQJMqGyhUN0P0Kx4AL/qdi0Z7U5R19F1ykob7bxhkm48kpF2kbm/8NJax2xSgB19KIBFk
gSNzgBtuyJsiV/RLpZ4yyVJXPDu2Mt24KRxjoPNRR+kezMiGCSbf0rpjYVGNZEtzoj6QokZShlMj
2hBGBWQ8rpX+vW7S5dmyEvNBqc3xXHfQvVEjbWWyqZy+fR7bNc1OJGVPUiIipkvTqMx2ny3W+H1c
NE6aPDj1sqbxMAda5vbY+pvlx9R7rQZgfckfkOHpzKs6jW+awMUMz77oyDKwHOgQVkS1glCqdquL
FYxH1hYpufHAPpfA5pQPS82B/cvGwV5e99SeQnf9bwIW3flX1CPHIGXVaKDpDQIWZpcN2v1Sk6IQ
inJevkOZArzTTtZ8lQFKt30JWSaGVUO6LMXWyZN3kzlWtT+QxvsgxoaZGf+9baW+k1g1yAUtbr0t
qa2w76mJRT963ZA/27HNH2yo2wRWab3e+GpWt48ETFDYiVppPTFonYcEvNUZ6xx0QSAnkxKSLoOn
he2g8EJTTW3HFwUxeaEzup3mq7rokm2UNU20yYC/WRi0kdCfqWQCHUSrTulOyRR4CzrZik8AM1gQ
7RKeSiAABDisKHpyATXAWP0muf5KgaCBmqDK1NukXpm9Cnci1RnPN2QaFIC4HtNSpOfmrE44ngEd
3KkoAz1gDHpN4plqtfddxF/EHJ6MjxqADzzfAziT1szK57m29Lu1v/uzKdX5QXO6GR1vlqoT/KQ0
Z/vV4Ffi8KFGz9C0YNGyEBTCJ+FGj/epN1a3bVojSi6cErIHYSnGtUhaExszqgPogGPM/O4O8fiY
VjZO/CmZ2ad1WS/4cWwE4MlZnnIjoTeu5mgi04Y6Zkoi9Cz/aeYqGz6iA5rbWYt0mK2QMM8a2cyq
7/SDS9PZsFJvNznZuk0raYltckjkHgFCzXKTKRF0+rR1mp+wo1Au15oepShFWqDaTUy4hhvb9t4m
W3GHIleHSDRXeTBos70nsxeEGvbd4WaaE3bnAEMJJ0FybOahqrfztWKPwxDMOgWZW2wvuBCjJRlL
VpJFeyffib5KQuiv30ARBPsUC6rmUxkRj5yaeHdDa6yTcV/n47RpTdItNnZR0GpwejSqUjqzEaiD
uoKHmEzfSUxy0Ff3msAjki9V6Dol8a51qaX21h76xAnjKqJHYeUgAIJOzyvGkoxqrPB5Qc5TlHM0
9gxm5qCS2igDBKzOJeLs3Ng6wzQxD7Aj9KVDRClx4XLKKTOvJThlVtVbQqtmC3WrqI1gcXsaGMXc
zWY4CtFdOsa89IQSSpbRHGFwbrDesyvnvyaLyhojKmjG8G7HJvzIuASPwG645BVOcpF7gC+IphNp
RKlvDQj6/cEepofMLccL4rVyw0eamh9yDe8XcXOGcxDVwICLisa864dpPAOcr30fNBWOS8+nCTG6
E9NLpOtI/ChrAbUR7AdpHjT6trVEJznAsVRvGsWcbiOCCSKEt7nzQIdfId6gJqCBYhdJ9ygqRk5A
FqJMO1DYF8A6yIbpjhwXZjaQuNpNDA3xvdM6tvUiSjJfGmX5yzO69g1bvztdZe3SPMMb7td8HHIX
dtwmeu1a1E15Sxat8dQj/3UC10zQ27iIS6oglR5glERt+XJi6COA0NeMbPLpMwBKUdss39tOmtO5
Lid6UW02GVeQ4KwiIEeFmbhwFLFf5MxpbmLY235LymG0adnzEouUEuc1uhK4uzctxHcp0yy/KbPu
DSEvX7uGOEPeEhCXISz6NgPYpbYEIda9TVhlNiTceOUlF14LwyVMahuxL/+7nL2JVlcPuZXYpKB1
U/4mCs27nLKqu4CdPA6+ENJeAsqaxTO65Ol2jCPlPXMFbJBZAV13Zgz56ARjOaDUrtm5Xi7xOqeM
UTZqG/ZJ60EFd0nhc+h0d7pw2mfPqYp2j2g6PXRGO/0kH8WYd8jNe7DPrpLGIQ1ySgqeYcWvZm+o
vLAanbfN7sgIJuHCdh0Kbcw3COh5oAJzGEfl1Y1o5h352/wmmEysiJ4aUjhUsm0HC3GfwMSu2TCb
+Y+Fr9gior4vLwol5mknyZBeob4yf2VyNt/bVJfnSIXg4LN54wQ3If37pi+O9YhPm/nCJvIqwjVS
ZdeIQBcPpEpbtEElquQgu7RGXQ/y+pfI2wxostNN8TPABpPys05oXji0Uj2jNkEarKzjBRm8VrJ1
nLANHGox5SZHRiiL2yETKBpqABrFjpUVcHKHgBY0ygJtnNwoqZxP6L25KyznzD3pwDmZXKd0YQvX
vHV6konQwtRwlRv58jJ1XXfRprPyIqZSeSFBhNqfOdU6q/rsVcQZC2GwK2Dl7AJlbKQ4I75sjrec
GJsfsuoiZ/3+Zz1ouhroEcFJsXtlahUmE8Jz5s3gjlA0qP+rZH25Zul33npMro0kuivato6DQiuc
3s+llj1a3Wg+tXzE0wFXn/k+p+NyJ5AvxEQsmbDTZbsCo+pMs4jItSKX+ovgBOIXlGXOcyZh/nVe
u4+okEpvl5om2gajBoDFaYJM1dUHsDKkTKTeh9EYXDJjMcox1yfJwZCwLwLyKgVb0qo3Xh07o20B
DK2tiNZzrCF0GpmdtXlFnmQFKKD1q7pwaGNHkwqcu4P2i5CIkpvfZhkNnWJNB+0xF5ShJHXsiuYX
FDISwAAQi25pv0VOK69FalCcVvMmiagA2ZVJcB0VGlLfdPkzndlo+gubPZi9k9rflgs5E6FNiuoT
HR9OpinAPuNAKijVv6jG079R+yYXZ0mGKYzNrOR86VutZhGowWIzhvyp212PWW29phptGr/pZoXF
sOqz7zp0OY9GvAmM3i6jYvTjGI07QxLm2E6j0PeLrpl7sbC1b4Gdp+UrS9x00WqlnYRrSTJhwzFa
ZNaJLLJCOl7WJga4WoVmV6OhZ1qKyPYBtnIjJKYXihO6K86on2TnHChmsql6DpSBaE17uVBIDzAA
klNT8HNycDuwOxDQCn8aPC2/n7i3ajv2yopycEjW6Qybw5HhQjGPjSEZN/asD6+sv323xdyQXJKV
GFsHmHhOdchqaJg+TYQa/0W8DsrMhvJb1Nn09J+ACzW16hReLlXEG6Bjy93oxt3Vf1ZRjl2qHGnz
FtDLQ5VFey8LaiTbf1gkx/2qGQat899a3GOCvi1kGy3jGieUQz0eqbFcKIrRk/fk5FeiVKL7KLPb
Ew2Nz10crgryiORz3NNgSdbG8B+NWJKtYuB58IGLgRgikoa0LBgz4palKbINOt3ooOkQ2ApKwWFa
TfrWKKyI84tl/tN+BL+EluWKhTDpFdhHrSzFctvaiIHeLVOvn6Wi13aESk/3ttotJ1qknxos66VW
Mgj0V7rQxx0jvZe2Ik3mOXLA3HNypAh6T/rmRIfsy6ustnTUrjRxjmEXrYUtXTjs9I1YWzYFgbb3
VZ3LE9KOz1dhI+pxnsCcvYou1u7YHy+Q2iFV2LXz2hN2ta2MCPze2nTQ//Hrofe1PjGDLFTdPTZD
VwnKuTHp6gAVsrYX643UMTLIcg0k/MdfAlsWA2DNCk3n1j7e0pxHVD3E2rdW7fhsWfAfKHGRnWtO
ST116bxNj0PqRAP/q46NQYEaCePaczOP2sikQiaNxmJAhZtDXD+wQR+BVu2kVb2KSJvDlhZrQDJc
caI59tUnyENFMWOg0cOzefQGiVNey4pQoI1BR8MYF2NBO8RtrHNsX8aFMumUyGzE3LKR/XlNU0YN
BAF+4UJy6omn8Duk5bhxBYhb4wu0SJQ5blxZ8HlqzhgiUJ28ucvbqQj1gZraOGEsHMbhArU5KB9s
dlBcu+EwmLLYeybugTxZD3BD2mybuNFDp3bEDRoc/RDFGt0PcuJOTJifRj68vt/fFdJTOu6rHu7P
ka8BPY3crq8hGk7TA1wjkFiGmu//Phi/usqqs0VZ8NuwcDQuiJRsG7spiYEsdfeyqp2nKVOa2//G
RRxtvQuEWrpzNPcNPd8U6YgcYIzc3OMULm4AtrqnRto6kj68XJ6Yi1YJN/maEHA8xntjkkMJ/I2G
KBlVxhr/OzC5XLDFVvyWToCveRLwVWsmtwAwQQO2fQ5Cxsp0slWyal9aenruYs16rK3B/fH3h3Bk
Wl4lNDbyGwvHLjx0VT8GHehgOaHVZHXQlNYvNY3Fc9+IO3tc6nMDONZZ0c51sFg9VRBndPpLwDtA
Rp1+vLJjHKi1OVE1JTTn+99/16eZ4ffPQmaBOgqRj3qkbZFeP5uU2uugbLRyG9cpRa0B0JxX2vnZ
IgbMUBV0tNn7+ffrfvG2zHVIrBpNypzu0bzAAQSPgcagALRLyT9y2TtGlFxHtTylBTgyev1+9Fxr
lXpagExomn38lijuDsoiUlqreUk/tYG5VhazsSkLGscdfC6Cp1MItXhRriwP72XhLacSEX6LkI+G
50oygcOEdHDdDX38EYU3s9Pu6AoMpg7TWs/1TYG8x3dUHM8Fr/2gzZN3Rkln+tEonf5ieNMv2dka
Mh8qRkJXkuvcbStCe4Vzg+YU5C8ucPs+mSlhIcZXNPo9DTRHUhotShip6lK8Uk8JUL8YMLD8Mbi7
ropQ5PjFUUud1Ubr0W9oZv9uAeq9wxZSbqwOcfjiRAoCcMQOk8HZ5u9DZn1NR0/QciAorKsIo+ZY
k4OdpWtUiilByZVfiaNVd7iM9DvEOuqdmL1Tn8YXkyOQIiyd2AP5Sn5LJP/YfFQ0W+FF6yX5hkK7
Q8vWX8+VaZy4qy8+BDz8OsgCCxE7rMCP4wIdR5ppcJKDihd7D/5TMGPF6TUAdO3fSXJv0/+I34l6
KeaYiMWqL29qVAbt//yPIxDN7w8BKwOWCtQq0OqOuXET1l9mGPwTstOSQDNKCADQXs413OsQtWA+
dqOqUdBX+VZSwuwgNH3T0uiCXUp0rg/ixOTz+Qk7GlMOG4Pfm65j6ElTCBylZLkHpqJlO7NFzAWN
Oj6xlH4eNyhzEKuwf2QaQBT08Ql7eowZnm8oiAt8QRX2iBBW3rivkOle1RVFk7+P089vlOvhKGWi
Ib8ZiNHH65lKDo9P53qmXqXbFvcqbGQtWq1Rp6gxX16KHCDWO6x/SOU+XiqlHFqIqSkCp+/lwVpV
SEsOnAwqa3ZinH7xrlYhGnL6VQqJJO7jpbycbpZTMGKGIoVOWtrmLgHReuIqX74ruBYMU6RUtD0/
XgUSvppPIzcU0VzkNVnyvKIWFHSTSWvOzocTG6AvH+Af11v//I9v3JkEaEApuCvZL/fCdgcfNXm2
TabylFT3q0sZrHUstAYgrTXM9M9LSa+NRtgoDMNGur6JgShou0Ke4+Q3TxzOvroUC53FkdPDHnjM
IYn1sZm0gWZW1nTmAYx95BtTqV3VaqeEfx/sRyySdU5BA8+JgjAjSkq4lj7eFqB0usYdeoJK07VX
YdeoYSEP3jSw7bJtXUs76Mljfsz1hRZ3K2fMXFlzQ+ZfFGRWI0rCNCM37BCY0xfpGiKkEY2f+CQ/
D971RzKoNIRrJEwbH3+k2rFvbHomWXvKodNoILRjyssnJprPjx3nOo4HMifZVBPV9fEqFOwRaIPm
BMXRlLskKouDEPYSmmQgnrjUZ9HhasBkv8s6vB5ZjwZTnfZ2gf2goDe7VHlIO8X5Nrm0HmeY/ISd
FtjTgsGdT+1iP3+fK++RW4SNhS72mPoTeWiNTDbTwUCideRXcdxS29e6/aBF5zz4+o6X354x1Jcr
fTCHc/xr9Y7Y+njTAKXpgswZ0sdJy29UGisPmhiXE6/680tYub42v3I1D2rHTyb2uqkhmB2hg+72
94oa15e9SgUhIdnjH09WK7aMMYXWn5fgHL1vUeZkekxpHhSK573oeu76A03rKZTdXN+Qjzmf+Ng+
D2MsiNgKLI0JEmzA0cqSgbQqRYMgmTzr9tEdjfnOlYstT9zX+rs/brTY2Bm/LYgMsk/G4sYCJ+3m
E1J3Sq1ny1QiX+upeKIrA2GMTo0O4gAd9kDSmO17Be3xv08qX9wn1Rh2yqYD0xPM6McPifQAzdPx
GQZso72NV/fZJk+m+P7vV/lipLCTBM68nkFWjO7HqzBHSvQIXUbJ2xjuunm4xf9QPlkFS83fr/TV
/XiYTzR8OyzS9tEcOYsYjosyIPVQiY6MmnJ4dVSvefj7VbSvbsjDpoBKnyqPfgxgXuoGQ04B9H5S
JLg0vaNzAotnCh3ARWGae/HGbos5NPWORlMx95vJHt86qwWLgrppS3scqWA2d4GGm+S/MagYVusB
DKweh4ePTxshS8Smq12xxEl73aKYCqqcjsbSTrTW+Jo5ittRtSUbDMUdhogT1//0DngujBpmZduB
HnY8LzA5yqiHN+Nn2ZA/JoqXXwK0PJlS+MVlQKKtZsXVr8GG8+Nt5spYtCzIJFOgYpiRXyfJDlss
Gr2qoKpP7JxLCIeLSEZDnrYpk+WHqSXDLkeJt1HSvtuQges8JvRfwt/D4/+7S/9j/XL/3+7SYHl/
S1IWun8HWK8B9utf+K/QafdfVL4okmNpAYeirwaqf5tLNf1fYJwpJfHBwo79XbL/395S7V/Ubi2X
qiZk93UH9H+8paZL6DS5e+iNaWNBTTX+ibeUDOuP3/TKFVrZKRSnObGxxTKPPps5zl0FfObaga/d
+5qGLM41b0/R/DEje/PAuRcLeKbS5k8jEFm988MoG/cmLVVnw7qUhdJ9Vc38NoX9EU/E1DZmezGA
nfHxzF8utVVdwRo/d8qsCth6Z9jMnSunT1T6bPWBrzMwBwPMQzudF7LdN4mGBpC2mpUR/1JfStZX
Be0F1EFA4OWLXapv9RjtzU5ivPb4xowzlaydRB+2vblJim+J915P54P3rVvUvRWdxSOGnvRCcx8R
6IHqU2dfEHWkkl8TzTsPgYswrDeveeXXUai5VJH/+RFNhzItbzoyoFQcrC4d+1R8g6l/mHOibfqt
EcXnLYmejjkH2XK/FJc6NjW2wqNvKW9Zrj4uUCFG6NWu1/iTKPeK9zCWFKd16zqTz0sFNrEAHjGj
jwM+ECdn8VRfArWXdrpD30wa79x/i8tmx7NcNYNeStXjSu/OhErcoYv2q7XelRhlb9vrQYkatjBv
ZjKKNKV9kPEPWhLwxjiV3sOKCAo922swF2ZNJ9UquhkTrHSJjqpKvUzMZr+oMXEQHOovnSXfKZZ8
i6b4rKUz6A8kB83TeOGo43UySx9x0H5I09dcbqf8B2YEw88JKCb2xq+UNNT1HfFHt3Ol7b1BCQzl
2oRbHtD37w64J7PbmMsmMWJJA/3DjdS/ZUgeeoD2hNkV3dmKXqmGYTv3JPcUpMYdkr6+GEjXCnLq
CFYk78jjCxztJqroRjoEHkt5E9vDvXTz3hfWvGuNylpFQ0Aa5/J5Ql0FcWq+jWv33BjUAlWP61fu
sqU75gWTCt5iVO9awq+RKuZPxsQSpWOVMBftl6a+mwAuQr0eLufsm9qWO3i5FIGpcgzfGzqDhw6r
SmbRFc5yguBm/bGFkTNEJJ+iqShnREnLwesGJO7VOeqvLBja+tqeL9GO/8qc6YqcjbCSCNy6ehdh
HLDyZzhG4UCeEaTY87RvfbM6n5N7KUbA0l3YWz/ITXuUsbePaVgX9MwtdbhpUeD5tYs7hzxWjJN2
m1L1+ZkQjG1qxfdO7++jtMIrOhDR5Ybz3F1580ONMIzEmFskY2h1i0NhKvvRGC/nWn3zCus5mbW3
TD55y75VCM/oFjSB8mDW32gjnQ2ossrqWlrOfW8U0O+8hEwRhqE97N08uo2G8lcSW7wVOl2BOWoa
o7wPF9266peh++Ho8s2T9Vny+2WAkEtU7M1INCYF+QOHuDOgwc+JEn33XD4SxTJ+EW3yjpcUVbk7
eNQ4mSaidJMs2bmuFJtexmEWlzfegoJ3cm+nXhFbMvjojBKgvcW3dY8m6dmz8iWE7OhcK7OhAxpy
D0lNQ26O55mcKCXeTklxPTleHWqDfESJFyA8ulTVYq8S21xVz0uzSS3rKY+qvSDym0kEsfubFhGo
3ZVLCPCKNLbkVXPFVYKNRacnHST9QoxMgV4hRXAdqJG5XBe9Nd0xj46h5swXWsVnTTnrJ/aUjUsG
lO/o53rhiPs6US5SSF8HJnRzJ+bHHtneYurDjYidp0grhT/U5n0OR8NZ0nRjdsjSiBsXvhq19zNK
wJIG/23ZVteiyXcYMgKiG9wztxj7rR03yz6SCMRqTbG3S8KnSWsgA8+ZvuR6e47JhJgBOM4DQn4l
v3Brc36wSvW7LOYbAkbOM8e60irAieZ5r8Dra4b0HWfJ3TJGpp969ruE5knMV0ZA1pwlew+7wGYs
3OxMmiQ9ltZ0QyNHeTY6j3M6zEPcIfCg/XbGZDbITGxtTHzOzNdkKtEF5z95lQoxoR3HrtWYBMxY
kQD3PqOebOaqu0ITk16mJcCz3Os3LvE5PmKm4aC7OJHUxnhEmVseMkJ0Dm7n2feKJMUMkVbC/K1e
RujFn7qe2pptT+k32TXj1pqT5pYBkqEri9MLBCITCX8eMVqtWe/tgji4ym0EeTqKwNSDQQKCTsSq
mJEbqi2XjvS20Ll5eThulD7ZxVBmmNbeLHVE74p0yu9Jm7+PXTSdspfuJk6a+gDwpEBZ87Pp4nsy
i/YGmXbbWb9DhGpcRJiEQ102ROwyY93gP+CzGTy7upKGie8l6YZXNqOYwwrSSQ4cH8Gx4PtjvtWr
K/S7dCeXQZCxtOC5sR8Ua4ImljnMj3OPeBN66br8xfqLWalqmLh66I1GeZY33USCUchDbgjIFpE/
T3l+6JzK3Nj9UuIBy5+7KVG31tgA2/SS70UMx56ebDw1/QHZ+n2az9Wl6WT5W6dWit+Q13kW5YtL
mL3lkiMyNeGMaNI3hefyZAptNyKL3vLc2RbY+mtJ+i8iU40Ba3O8IOvjxjKVYWNVRRSYNDlIwSuJ
7SQbGeU42XbR/6LsTJbkNrIs+i+9RxngGN2suxcRAGLOyDmTuYElyUzM84yv7wOV2lqkVFTXpqxk
FIUIBODu7717zwXMci0K8a7ja9+ZYC02bRTtoRA9jrq4YlmFoV6a9blXOSjYz4IJ6g6hvL5tkmnZ
KuX8VSRVzyoxMclD5Qnzy5n3OeeuHR6rYKvUl3nawZxt4uUz7GLNlUqjkoXUvCxF8X2wwjt6NaoH
LozVQGTE3CVPetwe2nC+RLl2tyi2r+vFvjP7R9EQnoxUmrnVt8lO30qAN9hBdg23PY6zHUXnznJ6
hPN+YJzBUrjaGplXmse4NXcyJcQiRi2sjW6ZB9uxjY5L7sSbsul3WeCwUdWX0kyPcsqvISl72Xit
W3NfFDStq2oX6JaHsQidFAc3xM2ekvJqGFp1w73nBAEbNpHHKivsL4i7htMyLCHKMzAIXqQO2jVT
AE+2+QjsEexoi6+7kep2UY3ggH7B2aWhmPymIN+1i0pFZzJgFLHX1QsTpWWUIKxhbiA5agdzH9qw
ZfGEx8nWbEjXrSvdPq2Kjq/kR05I6gPYiY2V0oTp1F1ZLdEd2Al2xkiUmd8OueLC61F3VphJX+QG
u/PQmZ7eCnqkxLhvyQZbiEk2lHstksmuHxdz35N3eyaHJHmb46W+L8u2hDFBEhiwiiV4QAyJc0Wf
czh3aqKTRQTg92oKdLt1Zar7JJvql8aYlo0x6iR3qQMGtFkpCjxX1fyYLLOGP8jsjwihzc9cY0Ra
dmN3R3DXu4mwn9McSTo3Tgdid2IwY27yWlVuEqJD/d4p4ke1H9WDzlffkD9j32HGtd1kQLGVaXa1
x3ZRe6VCauoSEFyHmYJ49nEyt6M25scmFuwedq3PPuuHru/1St9PGYKRQcavom0nw9ewwr9omYi3
y6BFLlPv5Bb7HeYcmbd4kCwsTpsEvNcTWmx5MAi25UddZ4VNwDEF+9FWIxkZfhj+zSWR+oue5CTW
6G121PURh3aeLxwVq9l+XyDobZRaQ8xt2G2/GwEyX6ZCSV4bmTmHSTOhSIkxJ/qyyKrh+4IQej8N
aNmUqHvDL6yyIOqkZyi9cRGlcx9Lc2di/EOSR7yt5fh1Q7yjqhzrcFgNJ1O+407ioQmVC3luN04z
PRvp5I7zeCOm0uBRQiB+4vjeuvVAvHgyE23ep8Gbbox+xnBmpcCfY1U7k3x0m85OdiBZ9RHD05MO
jSrp4KcYE8tT+ci+eiTgyFPxrrhTg2XBDJMvSq+B3FI0fwKp59VquXhjAsgV1wUh0wVMAqwckvWS
hkJwISH1QhrjQbbvPIOwXdOx8qQVPpeokKs8uLYAIzgAQqeGZBodsfXLTSpIfABlSMhyaLwsoyq8
fhDcfLvZwvn5KidrYB+Iio01x/ExmY3qUYgaoNu0GI9LFvdbpt5AjukvQDHWhI+YtHGrpHlaskXe
pyn5t0W4MD7JrGNuE0FICrYfBFl5rQHHEN/Hg79axjYqIbXeVCnH0DZ8Ucn7WXsrSYXSqxVn3ewC
FSt9N3k2NiajIGjYSiZ1g38ZI9O0AwsM0Ji7N4jeN8slJEKTn7ZQdmRvhzdSG75jbV49XeT9Rpna
+ITvmVvNVJWRtyoGjWjxhakBxvSkLv3gTjguXFQ64JM5h7JPKPmJrIgjjZ2bUGn7Y6H2t1WEoii2
TWeXIW/HVBHtKqXBxWcECAstzGZB0U5exoSRQqUBdsvuYBN7b3K+EmG8N2Ndf1EbloQ2six8hmlr
EReumjdZV2Dgb7P6GmFM9VDaxtiUQudEKcdLgPEj9wWyLZI4M2OPVy06KnFWPE2KIj1gjdFtBvIF
xK5uv+hM93eW2jS7jpBNeNXLJF8wTyy3YMqHpwRW94Nt9mJPS7zz+yYg19shHPRFmF12iYY6uWSF
Ih+KDMp7XWbGao7VLMqZsT5oapy/jNXcPK5CjffJzrqvA+eLY7f0ylG1Iq31+1rrnrC899c+LZKj
gqXyDdEt/tYhHYadQYTavDFlLm/kaHWvnSmChxT3y73Wx2xEQxtwzsWlkj/2+qy/LZYB5JkOpFZs
JgEWXJfVtO8TnIcCmPCjSVvVd4p0uknNSj0tWkwJZvNgWnauPQSiVlyIMcrlt2SNvLFrsq9jE5yK
VbHUQwDtVmx8bZ1Z9JcTrm2qNsdsihdwzgEPzTxvB7UxHlDbRK8YMZrG1XG0v/TSJEPPgKCORS+b
Dk2YGJ6Tw/ghp+ewEPV3mMK46ehgN+J+0vA2Ucf2piuKOeXWDGzMTiu3womj5ywxDAT+RXgrxRB9
9gYi3U0bGnj+gnLpebTsKNgtZg23IBCav/Q2laGtVPOJPit7gkydYzsNAeaNwoNionvJWJwjntpY
Tgdt7a63y4aeZesiCBw3Rmc95kpzyz7bbhAvNdsAKSomjQc1jyhhUkj7wRjvgYATW17DQ9WLRfsu
88Ha6KDs61SPt8OU5B9zH3c3Q5Yc4iAfvIIC3etNpHfAqL1Upq9lILKdsCN/lIaX6KzZBKzcJUBW
cQmPHLvSL0U5mZTm4rXJ8xs85QWvuRo+OujhNio5GhhcGyzfthjB7yzDKRspK6PPhV4JLX0s1OpL
HwUH2WfeaGj9RuBa3jRiOTpqELhdph8xeeKeHBf+XjaeS5H5A3r/jaQA06vcpRpd68c7WMVMGBYS
9aygly49emt5SojfnDO6DfSTHKxPZR89qnFHc0AvS+Lol4Nql3uzaTBGj1pIwadVF1F9dOK6lJy0
SEfbZEl+Q9fD3mqpZQIeQPGgjHQy7BrLl+NKeYprXxd1xjsUQ8VVw49EK/wktz8qApafily5tNPY
ePYKqJE5cZuaaDllC+qpNKmuVFIHbuV3IqUF45NA8cKWOL1wereEdcsixxrP2JRv+x3XradWr4GC
q43mtZsEw7gt0AsTWbsWZQlGXCdLzR02fT4+4hs2JuW5C1uPXAVqUlmd+mbpT2pqaX5Nx7kNLOk1
DghevNqQz3OahCZR0GoT+oZz1jM/TJIvtaVdw7T6pkTkwzFRBJKgpDPTLOaxeVEaSJRXP0FWpMSW
5r1PiEjKwaFCOVXmNdYRxv+5KNu7EL8mS77D0pJjn24f03I6B73DqTItn5uwdmXlvANrGbZdUcQ7
TU0vQ7qXPV2JDlO/SJeL1qig5vNtlMhLGKg6U+MOCk0Cp6AKWtNr9Yp2i5yBXqjnXkKWYs0m5a5o
T0Y8LButKSWBBAIyFWY+eF9nlT6Qh8MreQ+XhIfQqsuXpZw+tbEj/WUtPMnBTbzQETdpZxwlAA2a
Ge8ZTtuzEVrnvlUKGmeadu0LC9vQqE9XBtj2Doa2K6L5VOKn7GP03EzsPnGGs8nY8mLxHGxs+0E2
Vfmsj3CtDcKTyBLqRm4DLoRpSJqNGlU4M8j8Pit0nB7glA/bEOTQtmu7myZddmjX7/KCIz3C2eeZ
WturF3mji5D7VeSLSkumhcBiFH4+4J8rw6e01LMdhhTrZKE0xPYRHVpU007AU9pE062W5eZjTnsx
dnTFD3MQCEYW2buyrG1flHOySwp7jRwonTslwiw1hrdiMY58kmf2xAtR8LzyzruEfLFnfM5SmLA3
QpxFb4IRSwMDPREi4ZkK088AITUidagqabwTQUamFLALbzack+TEUxfT/MZmpXG2j72BVtC5TzWa
qEKFH6HOze0Qa9WVo8FF69oT5EXdHUZDd50xuUulYjNjDj+0IUq9wVq+4asVG0sLnYcpA7zfp+Wd
ojcskg20AXju5Z2V1iQiZGW/Wi4Hx2/TRRwrszLPM6CMa6mIeE8cHHHsY09PZiZEGHAqqSrabWYF
OFor61nvUxDtTucKu6pu2Xh2Ra1K0tId89qZoFMK1mDbTK6alT84JkbzQf8+VMtvuxK/SDDXuECx
uSGlSd0iqZ9Me0r3ocGKOne+alBEoEbt+vpZt95iVEZX4pn0a9STCFW6trgboszL1HeFPtyDU8Kg
0CwcJxqmxQ2Vl/EwizndOd0yPBYBVqLFmfprUugKtsH00BDIcjGjHr5O4nwhpIGDYYyfnZYYbXYW
3r5YS6YxI9hYVtuKCTbfdKrOiYr1Ugb8YS+i9BRVgVuo10GY0zFZue4NJmFYDp4YFBqlNZSE0mBi
ywuRWLrkiDtnHFRoyvb1IZXBQdWUy0hs8YApoyLUXMRPK3kNEY7YwzVKPNPsMO5QENN2fSETowX7
E5kbI7fNbYt5YvV07hrW3DTRKiz7Tr0VVPt6vm9wMk6VxbziNa1JtTDr0jwVKysliHtjXxgyomPA
savs2hYrYG5CkZvZB5PqM1JqdyrT2oOWEDEoWRLfEvgNaXIr5lFNmUwEpk2CRZd/A+V+Ik7wPFmh
fkj79LWZQ/U09FZzTNPxkOdhtU/U3N70AfibTV4RwqOt+lZolR+OmnW7UfTnbL3tSs5borf1cYiz
ztNmfGZC5142X6UWJCWIzymAOzKeR4eHPA5sAv+Sxs8dY3B1iGPHXGu/9UwXH5PA+ogK5G2hcezp
II9RofgYcdmRQkn+adKzSRadqpHwnLfYts33tIK7k8pBf6yc8ZHH4LbPMcNUevjB6Uec4RYd9dEy
T5OpnMIhAaMe0gKW8xh7hY53fiC1Vc1SFXsUftJeGQ8Qwcn3XiggS+Ls02S6FbZ2tcLwRemxbedG
vjOXMNnViTjmYVxsmpqzQJbjMU/Go5FbOCIEdHncujkMD0rZiWm0kZkeuTzgnka50ZNL1B/tfG+n
j0V6QZFwpUzFfWj7wWxb7P1W5tvAcgpUCwV22k3dlMLNqX7pGfpO1VwABl0HQ7sDYY17s0m9rlkU
Djfyiotq2ixwRH2ZfSjOBvvUCLWhVLblhFUZu+JeV7tbkNkPZpeHB7MfrxpewoaAcjR/802fMjaq
1e8BGct0y2MMcnEXbhP+hau9BqukVpej9cZbl+kzNvU3tVE/OWrvbcUpVt+mr8zOgyRtppjjaxf0
3wsj1s9Oa8hNXOaVJ0JzvM5KeGpmKjjs8C9daKobYsbYuG9yJbuTYUd2HMvWIo+KPu+LzkjcRbY7
C5HxKFvpcvvjrTYC6arnu8FRrxV73qg+wZ/ieAdqIx93edo6rpmFXt60D/ysGw5K+TYYOCS1gbyd
0/UFlqzMmIPDvEmvRrmc+hmDBL9mGNIQA7YSbuwg+i6i8EIIPcAdVdAAzspDaMoXm21zg3L4xm5U
1wlvrbU/rylEi8R4/+bkOpTYfR2dl79PyuUaa7xSeLkCN+1t80BP5VXW5V058F2mSR6KnmFUuKsX
OFIRivnclF+wgm96nulRJ1ip678PEftzrbqN6WfWjZTI3q1otdRd6qDeWnXkZ1SNVc97r33JhEb2
qvV1jIK3kL3NqkbSjD0glY9zc7EK5WJM/ZF58NZRSa4f7GscB6cycGq24iThCEgaLoINr6HX9oCt
v9sZpXDINappv1mUypm6PEgGu491O5kPILWQSGCqetTLMYkYIYYB5HNTLU8Uy0cDNB+lGrqFsKe+
Q7s/ujpPcUL9QYfaaF1YD8pGW5QDFI5wX2vOhyxYGqGY4fAUC2CbMmLjRr+1Sepma6W5thXGvFJ3
HBQZFEFVXyBcyxNXDv0VThcnKpUQIjgOJPGVyl3aN0clC++aBAmHY1wjJUuPTZTvEL4CFZDdCedN
dJSGMvpQ+F4wg17nJj1oIab6Kptsj/advQGc3G+TFo59rk4nADP2EySNT1C042a2qTtBm0QcyuWD
zQroxsQLuG2RGTtFN6qTIrp9YmRuOSz3uYCHRqVyN8CPuIu6iAGaVPhOVcxhSkjlXEWtn6fddanF
JsJhgRdz183fuqC+quZ9UQb7Ph8w1WfUcQ0T4az0RSt2mOoRWFUb0Unque8tFA2O9fvOSVlZWLoO
cZL4RT/s0JD7Me02EOdMuS1fAmMt1zyqNRTWPCfasLXLU1dUbmQ8Wml7BRp1DqP6JhZEc+EBtfWx
Wn8144vUi9br29TYdn0qnpXOAtRlhdQysNywmy493w5hnh9bj1E4b9Pm2chmImrTGwg1ftgcElzy
0xlTx84Iv0nKcEAveFDZSHCkssVuzOxTVOtui5iLWBIwUq9WN/l6940gAVWvXrOkeQ9m5VYdV22B
7oaA9hdAMBWKlaY7Z6nAi/2Oa25bUW4mLMOkS+Hf9DqcUzlNmcwiAAM+JrZzvDWSvN/4iMPMrWw1
c2t4Mo9VXfZM8encpYjit1afqYfFodTeBJWl3ieZHT40YVvfFjkNwQonyqFtFAk4SIqt0Jv4K1Iq
Ywd3LWNUwzq0bVos+Uzqy3RT01pg/ogD4pQ6gbFqCfiq6PEuVdVDLNSLcdcNQIXKvDCei1hQvE0t
S30i6CdKEhq9KaquGHK1L6bNG2xWc0fjNgs/W8MOD2rKEp0YavnSa90wc16NJq9JnOoeBKO1XbLk
moWas0njBHN9YpDBDQ4EaJYA8sdx4HHiUL8Ni8zVtZZBHoBDGewhNT0kjfJkd8CMaKV+CWawR8AW
XDtjEcVJfNeSJMRm9czAvNyVM8j/YCwA1FEmFLGyxYNE0hiP8xE4ce2mQfZNJNYtw7pnxJgHEUWf
I9rNrsXF3iFQ7/DicWS57xznKAP6utVkXqVNL1cN9CuwDDpNEtVYxeSrCl5Z5WMXlBc9Yd1FZLIZ
TMaAdjDCW1J5W8ZoXzHFINVu3Ch6dzePk0VqX37bjN1+keQNZcYVPM+bIsx7fVSOid7hvm52iTk2
9AjGlJ9yUfZhmtxmgFc5F4YPk5occ717JT99hh6ysIMbkbmvMsWnPzpupBE91JN+m6t4thW60qWu
b8eJeWPPmEZLL6Rzwb6y+69m+tlovbJVOdxvqVJRktDi1eH2bKhEP7uIflYwsrVBeUK9ULlIvDIY
eBxOM1CVkRLdGHp/53SErZCNuNOn9K2XaQK2pfrog+irrpYcr4FYNpMoQMUqewza3WaMpn2haDvd
qH17CY/SYuyDxJKJdniCRfnMwfBG1yBBwVW6nVSM5dF8g4xuMwcm0Mk8Pyc622mpO7x9RNtY9rom
a4CxIHAE4zxvipYOCQAPdYO99LVa7J0TDUfNmNaBYrCpCumqqAN3lUnJEnRvc5Vfk6Bl73eiBzWy
lG0NKMAagvseD4aaibfCmA9G11+7IvFDehVBVH0KQ1HJC5OPKwBibGu/g0wBZorEvr7eOYWj7+25
mP0un3TiagVAR2TumzEziIohkSfXb4e8PVhYekGXhO9axHBGtZQ3IHgGbUbtM9FmuS2S36beNJGd
/jaatGsgpxuhhldlDFyr7QDqtddiaHzFnu9t+VX2fpypN4wLIdV0qQcmO6aAkW5G8mlH7ZOqwz5L
4g+TcShk/FrjnVQhz4mBo4Z2Ac5KAgYtllwcyKXZTlp2P/cPjn2YY7F3ivxuyh9EqrhdZ61SADNk
TGY2W4pUyrYgPYRyOtWzDRNlFFAuIkgFUE1P9tJmXq0F1yQGkArmYdksUDa3JZUtHWUOt2rXTn5V
27vEhlNWp1TuEsiZumLzw9z6riz5GenHg9nHnrIQXlj2A7GOdOu6Vmcgk8wYFeibQ0BJtlrYgRGd
j4BVvodNd7Skds9ojcRy50KP40i5OjMPY65JfbkpraYkQSW3d3o9u3ZR7ubK3AHXgm2UNJqbdL3Y
rZJ+UpaGikeOCSTHMIxo5XDuHfU7qYkbx9Cf6ir/Gtj5aZbDByGR3xUl2Kl9EMKmZPsWffOtc5I7
ZYWDsLfeOyan7cEi9xqSkQjPMmkZQ2XbqYcBFX2q2G49w/4AqvIE7+em1ea145WLmyarz/A9rtG4
qNscEkw1yHwrS9bRHg8lxBNMkhMSlyrJXjnkHtS6ec/66HVsA505hH2aRu15HurPgkEuFJ5cof2t
PKq82hoNqN0yfyxmC7yjZJUMhbPtHeud9vGaoGn0XhzVt+zFR+HMt44TwXwzdqsqw840n6H+6Bo5
eu+lTxdYuPbKJTwnRX6lZWcDPcCEL8fqrACRXBEIyNG1+TMm4JgFn0jG0endTGUym7WVGyrhuWkr
IBx0zDat6GZGG9BJ7Z4OXgl3z6kHFdALV6q16RiH+HcHg84t2hQN/ay84oVQz0EaRUQi5PlTa2Xb
Uihfl65DEBU99oq90wjd3tpDEnl66kSnOFo9phVTsVDoJc+jdioYPGybOiy3XVPR7+ZdZXtQdhXa
nl1jDcY2EPGnmciH2ehpTieCvl2+k+Hw1lm96xjnomIEMzfc6CiJXRt8awF10KBOiPzKmIONUSHJ
sMxn2cUuQ1KTLkc7ePNAYOVcRO/wFZ/MyYhOxSSFm4rM/Kor6icIRtZU7X0km5bCuvoiYvB48wRJ
Q4TrQOpr14ovpVpvTSanSWduFd4F1ETgJIfXRSKTGDMOUbrIz8GEJz6JD2BZbvm5TopEisZI6TbJ
DLcC31cJZhIZmocsqDZzRBrSRUY3U/cc24nhdpZ1SER1hHGzr+vh3smy6qBWvFqmFjyanYU4okcE
M2MSr+V4tPTp1Uxq60adhO0ywX1YqnkTyvykTcNNF0OKE9xCXfh2RKY1HbHNmFvKrlM45YT6l6C8
a8DnMqBbfEUPsMr3zLPy6L6mN01LbmNE8k5D19iF00toZW/1Eum7bkweWiX9NiA4DOwPnWNDy5B3
NOFDct4X3U4Zd1V6mE2wbjFT1zS7rK9FUvpZtGzD5Klnrif7+5h+wOilhjs31LUqQ44q2Sx0RPQZ
qeFMz6jLY3EsTNiUzpieIxtJmKN6T5HcaldznbAjRgvTuxp62WNcg81pVL4oklT1KOYu/rDTYtnn
OLY/YBGkXhYNxcOC/PFTjxx2GNH5WspOlI9xdBPn5ji7OPEMRq1z95Ii0rpBRZvvIGzBMF365DQr
nXOYl1r3nahoz2Q+RufcTKOvARkqbOnUrTrhdpROk+rnAUG0CoaBzchM9JX883esrZfGTN7tmlmS
gLnLrKVj0KPYwkMOWJ2HaGkuWRKlN7aeqwetHZ7bgtuoBnRBPV0pnu0qhb8qRK8ftcwBStmn35uw
2bLmgmpR/EVbYc2WGxXatWyjF7jYiNis5zZGYarFRb0WUbd2IYSrFKxvOsP1xzqxlLte0vjU30mQ
hCYR25u0Vy9Jld7WqbkJ+2Cv0IDY00dSdkyUc68GCLKPh+62ju37JnLi+9GqXJwh6KVEMR0bhNLw
VdtoY2f9TWlpr3HcnUrxLSFHOh6oQJjMQBQfO+bxSbpLZzigzKhIZ3911MuIeWAYz5oV+jYzl9C6
Le1hz1B8U3Ows7UPZWS2GCn7pFdgGdRvevJ1kcAS42fe2y39YIlYaHkDKD37vUK3LwThHIkWCY0z
L++6HZw6FcmpaZUWrIqx4rRoH0FQenRKbsKkOsCeQcIUIhgU8UsjyZaleqlZVWBuJa1nTBybkgI5
lnJbgtRvWPhEjB3iAOD4traNwXfi3tMzNXgFU5P7pHmzyyJ2BFrhTkv5EhWweeNTGc93ydpMAiUW
eKPitIe5lVS4ExTqZnjIenkOQKpuQgBRLjCr6SCWJPTCBDhyg+6fJIlI3gaq4jzTGYx8fZGc+6sI
ANqo+kOxzgHQraUVcbIDyQ8uLH1PS9czSwMhuXbYWrPJsjcZyaGNGV3I6/KHSXtZuubUdmhzC3MX
zyFi5UR+l4IlkvaK8sXWJm07R2Z4SSxgh46yEE8y7vB071IFGqoS42GKk2ngnCUIAF6mAGlY8D0S
TAA7dK6KHC51H53t7iNuVYQ5Bkckw5yXLYDqd7ZcXp0R9Vs5vcIY9coCiavDls6oPN2Msqw2UI/d
LAdimnxrqhYVupCXkYiNTc8/mEhGNyaH7KxqOggpLR3XLEtYSEbHi/UqukFJt2FtlkwibDqjfemF
Mnycu7D0HEB8HyQ1FC4Z250batWR8f+lidVnJtzRtjeyEcW1mc9emrU5n4Ix7b/vsbhWH8VD13x8
dJf36j9Xe8a3kvl7HEbdf//nD//0L7O+fvhL7X//9h/B4u2+d+8//INXdHE33/UfzXz/0UIt++0C
v/+b/98//N0X8ThXH//1H9/KHkA9/zWw0cUPlgk8S//aY+HHxc8JXjZ/4Z8eC137h4kagAQvMizw
2jr4zf7psRDqP0wihlbDkk3shGPgvvjdY2Gr2C8ImoHjof0W08VfAujXRf/1H6b8BywgfHAOJgtd
qLr273gsfjZYqFBJ6OhiScJRR8Df6nj8gwNY14kxkYUZechIe6YomTMeOedFT7LUu8MfbspfGPB/
ZCdgPRWrYwT3tIFrBLyF/uO1EjPMUqrH2FMBN3/Fj9pa9L0tmJU5lNOtqTB0WiCXIzEvsn8vMOL3
i1sWQbGQ4ix9dbr88YvCQ+6SAtcR+4ASnwolRakoa901INSCdOPSnRPkR2sEwPjrr/2nRMffvreD
Iw2bsMEn+Mn/hkZQQROrR16lx7gxFC325mZWdpAhxxvs3hwTrAkJfRvW0W7OkfmH6KQPokxX8/CI
quBvPtDqwvo/h+Pv90KqkDtXIyuf7Md7AUtUTRkWRh7r93DOjJJRU2J2ex7JxQ+WuvzMJYQSRhB9
i1glTX1hpvLOoWPwz8y/f81kWG/7Tx8FNo4pyJnh8UM6/uNHWQKtyakKkVbOSnJJCkbNW2oNebDU
iFllz0j9Vhmp030GxeUXmYGt6/Q4tDZI6VHz25ShZ2Q+qnQTNCd/FzL7Ezzlt1tlOxJ0lGERQPMn
z+kETgnpLJrq2hnje0MdJppsq1ChcUyvWSPeIdc0J8DYhY/ILXapGNq/QZr9RJH654fAorUGuuAc
ZLH48SY5JPxGQeAQ92A0E5DBynD1pclusF4oB3D6tjubIRDmOWzScxqlnNAmqxjebQst7q+fnT+v
FzZRTKbAXUyzDd/4jx8FE1kvizZMvaJNxPcGs6iPHLvbdcgqd7++1I9m69+/9f9dyvzpW1cBeZw0
S1NPqDVmgRn15LFWguCNLWy+7dGR+r++4F88i+vdZakm1VDav/Gz/rAWxppMlKxqE4/wXHXb6nVx
MoxC/5tVcH3bf3rieVEgBdgAAdkYfiKeFGYuFLVTeaJGBsldCqpuWUwqJToXhHKY73Zq2H/zq2l/
8bNxUbm2h1mCCAL/8WdLlFmJJ5T+npVnud/n6XybtCyGeaZ0bwZHGt+sJiaD4IMo/Bd6vmPIy0SJ
ad+meSl2WpfQXBWIzJ6WYaKb/utb/+fPxwIAGAh+AIZr9WfeF+tUVhPDkHlt2dF4gSbLUTwe6c4Y
wd9c6s+PlaMapAY5OhsBDu2fVpyShW5sSmP9lc1hq1Qx7Uw+2GNYZwO5GXb4N9iZv/pqMMbw/kqb
72iuf/6HpyqfyqUFKYSH22CAQoiFiYtKnQ5WpUrv37+LBJQZfDc2Wg4OP16KHAZWUdCtHudIdDcN
U3c9iTJ/Gqe/Q+r9FMS5vp0OhI01CxuwJTKLnza11GjtWI1InBCpRMyaG8p8LAck3DjiA2JURsg6
G6cPASGXzYy6xaguocIQK2B0+lnnWv+CIkFSjc3ja9YKphFKN1meQfn7NxjFP79xPPtEt1mCTy1Y
UX68LfYoNInwLvWCSiv9saNw0Pow81nedFdd1dldgZTv17/FX1+UG6RLWIdwSH68KMIzYkhRVnpx
WzK+ICjGuTN5qfaNshSfjOsjqL268vXXV/2rh40Is/+96s8289oRC8ShlU8tO+O0SgizKLP2ykLe
/a+v9OfFkpsKH4qnDKzib9mzf3ysHWtOtYD/8fQyMdgEpXFJjMU5/foqf7Fw/XiZn27jyAC50YBZ
eykxyseoxroU6miXSVnRPEdH0kG8RonnxemVlxXdsGA4WZENNujPoxql9Z0yFYFbjn11pmFi3/76
A/7VagJtgz0RHzQst58M7wNWzXmISmRYHG73ej8xLuoc66GPZPkyjiLY//p6P4H0/vneEXVp6gi7
wTb8HAFZqlVnLYWWeohv7a8dJu6PebDXeSZ8KwsfjRxfuyEqbovRdJjWkDZ3iLSYcXAm0wVZgAjU
d5KYkDtasWG2f7PT/NX9wPpPXvi6NHBe+fGxH0PJoxYNANH6bnyYl1FRNmZZK88stumpsOby395O
HY6xtgVZ0HRWvuyPF+zHTrdHe8q9JNSQ5+Qa+0eMzeWls/l/pD9NDRkWhbz79e+wPnc/7uIO7K6V
xqat3LK1qPvj459GGkFzeZd7KQ8dnYQ58Or/4ey8euQ2mjX8iwgwh9sZTtpdaWVZVvANIemTmXNq
8tefp+WLs+QSQ6wvbBgWoJpudqiueoPQy7PauOWzpQEcnXUtQ2QsFIcydLSdZbCxzwnPW+L3sYaQ
9zK8Djsqx/g0P+lugYS0p6KgX8HzBVAjdg6yrVDwnllxGrbL3CzLUFZJXpx1I1ezUyp+Ww7tY9K1
DqXnsQt3DpWNQ1PDSZDrBOVelAlWH5MSv42qfZqdvIDuvFto7jnNTAvkjq5RDAzEpe/pat3/lBsD
tHj54hlvATGEnroc4AAQPaCsFZ6ipo8+toET+CCzp0dwTM35fij5WVarBg9s5hLBHEQnX8ljuFao
jTAoTkGfGPCGwHoEmd77VhR1h4xXjh+LLr9BcP3n7YGxD/+d90gRxtfLdQw4yhUfu1bxNcNF7msR
6XgfSGhR2/c4drtu+pfMfveeUBsnApmC6ki1Syl/sprezDQbs4yr8KQAPnxG8+6fuUWAF+F5uoIl
LvX3R7oVjmgUNTgNSOVXBzLPbN4ogab4kOkoDGqT8yWd5+pzHRXZR5Sv9J2Z3YyHdIaqabzwueuX
q6e2ldrQlVHxK9G1uCuDe2hNsstwkBTvvNt5C75eQZ60gTdUgsnvKX/Oi2wSHjNolH6ITnMAm5LX
b/fQpTRa50ztL0rUfEiBxmJEXO9M629x4OXSJbCDchv6UijhqaviTZyn+D94anRqtUSnQJrloKOA
moqLkwjvj9IQRXESIbv64GLzgLJpq0zpYwWa8IYXTAP00VIpOKsi7A8NPPr/ZWXQlMDSEu+zAw/j
Gbc7ukGOZY70v8KOvn5UF6r0TbDUDxOgPbQ4MNVQ/Dg01L/x7QKxVUcTleHKC82dk2gj8QCejY81
RyysSISLlhPdmD0M5BmYZ90B3c0qUSFHa1Zgi0Tipy6M+2GmsgvrOPPx7jH4f0pOtdzMznpWa0cl
zadH2WE5KbqyJ1G1URHgt7HGLZ2rhxNz9ev0eEziEZuAE2RS/dhZs/6x1OhTpLpmXTGJpKWjYzOA
ARjI9HHsL1MvFPBtAPnvb7fXh6dnU8+jmASUGUm21fLPDW0yo9hCWknDKQSFleLYwYC75QMUyPuh
tj6JrctqKEM2LGoyy0/Seh2AedR5Ty090vagTUbzgDgLfpoQqDSw8x0N01YiSGp4lD8VJYIWN4rR
9W17dh/sukMKf87pMGABcUaGoYx3Vs3r+0uKKdrcJTaywSijLX8hvpJZVHVhdKIlpiNTpqc0duPm
CaC9e9LxIjnAM97LBTaDylkhG3eooq2Chq07ABoMwlMv2JuUzKroitIWKJsGcbyvwKYpq0J/3Pny
8txeHQgUcf8/7OpctxV1FPAkOORo69wy16CH0QB/uf/RtwYHgpPcTuPG5KG2nNEQNFVUtRw7cWnY
N2uGGNan43Byg8iiu4PCihBqtfMZN6p+iJfSZ0YzkRcOtsbLqDpeNJlWmtFJK9BozoowRei/z3zb
UuaPHkD1sytT+7QAVQzZB8EGHsh7y11+t/UEc+5QJnJoESCdufwRXhXwcJE/ooxz49k0RXjFsbV5
b2dd9wefdvjiNGP0YHHS3DpgEDdMMMqnMS0UGu26/s6ypmLPU+J12ovpgYYkFAm3ZaBcvvxNms0L
s3EoHJGIV6dWNAWYAWc8x8LFVgu9zacuyfNLF9Ow6inL+vdXw0YpnfgG1VypB4W3hbweX1x/vSbC
QQmI39p1ex54YJ9ziJBPXhONx1nRxWMJ7E49hlqW/GiRNX4HAttp/DmITAoMlbFzHW8dfwgJk2cY
SGhRUV/+Hg1fq6FuMPVDcWO6amjinEXofnZD2NH3h74586zK35VJg3tpGYkXXo6JrmAjpKl1nRrT
/DZQSbtUHm7GcEygn0K5N65aoUXvg0Ho3+7H30g86BKhvqgjsoR+3HqkBgwgkMUcbSbVv6kOfhlF
0X8Szdhfad0mNx24/3FsUHa6H3jrnLEQwONJidYqT57lwPM5Eg5yKgRWKwny8bJH2Np7DiVy+tab
jV4c4vmyS4c5wjKKjcUYhQ58NXtJ4YpV5AGi1mp8r3TCT0YDNub+qLbONUvuJArpGnx8+ecvFrIy
txKCRLw51qcHa25g0hdBjZBZVdMMJ7fJzmqOWcvOMtqKazOLhq1aFuXn1WyicDOrSaTEMKKm+DLo
DvIrk/psj/E/hhJj/mEb/9wf6dbC4ZYwXV6PDNZeneARZm7Siz4+NVgz+t5cd+Sok9PDltfsL2Bq
B5pcmfehxSNrb9NsbU9bJszURNFqX9/HsQMP2/HSGIG0Ivf7vDR8JHmjK94T5s5JsLWAXoZaXYdF
kYl86HOQilIJyrUbPMQRcQcSVHTnFkHknaNw80PylPEQH3ZoL68/pMtH9DRU7YKMPLiZXfddFejw
RgW8nxhp1kM+ZePl/rfcmk9C0Rsh9WQJrY5fE939Ee5/fJrxZZTgvRhzJtc480Yfdxbq1rbnWOVM
NZAnRAxuuUFSCPUeaRONQUpsiA3QmZyqMDndH9DKE0WW07hhIaiStnG4UQdYhemgyZlMIdIOcfMw
6U1wpnMtIU5xXV0BLD0NKnJ4mgO63TEBGHp11f2DDkx/0du6vpIEQkEZIAWnikZ/Cp0A38Rw5uTo
VrVzBG99cvSs6dQ7Olqq1irRc7CqS3H6TE4z3DDEfKC6VY1lgEFGIhxNwxmcp238uTNDMoNfnYxA
A1AOtal4sY9WGf4knLJIGyxvc1hpTwC5vhhdPH+e4GvjRMkK1/o6uzboeR7dubsNtj7uNIk3xk2r
GtCAaQB5oBG6/EZK22X4ZtM/1+OiP5mqQFNaNPHVMxQTCSInRtKoFDuTvfXEokijU2EDrABrWf6q
Fyd0i9JSGDW8NqrBbS54F+cosjsRZI25kEbcGKyAXcvh53bDe0UrpIxMHSdnPJGhH9//CBv7jt+C
bwFVVc6y9cunR5hXIJKC87odqmec8KZnvMMN3zCmYaddJRf8+nNLVU8KYbQJIUoshx2Gme5leLid
tC7VzIc86KJvRm7n0u9R1S5FGKW/EsNpL1EId+w4Fk1zuz/Yrc9NCZAPR4pnmub6ZDOrsBN9GZ1o
PZmPRV8at9Hu4xuckn9qJPbAew/9+X7MjdObqhjDJuHW9VcQDU3wPAbFSLdGi9OLkYTDDTVa9wZB
L7v2VRp9vh9v41L0uP1VKJncjO66muIIM6gKC2WBGPzCCd+Z4mx36AnA8frZo8zzlM5qsXNjbCwi
7go2EGUxkmhvtaA9SxGJKGilcBlPsLtH65IZanw2hJX+cX94r6aTB4vKhU+H23LQA16Fqumzzbzi
01OigB3nhdZe1JLTsjAVtK4Ctd4Z2uvNylLlYkJjmvotXOlV+ga7Ws8xqFcgmPVQLLTROgUKTP1D
paY1Sm7adOtUxztBfdbOaV+Un+BlgQmFprWzfzaGTiNbV7keTZ2G4+qwakc0UdSOKhVG55jQqVjW
IP4GN8stmz1bwVd3pBw1OuEelzGloLUZTVJzaoVo0/m5GoCJh3Y/2cepAuS+c/5sDgr80u9AyO7L
P39xFoZIz/Aowz0hSaGJTSFEUaWwBhrnABYjSLjH++vn9bXMC4elyiJFONyh3LgMWKpa109SLMXs
m+piNTiiNWMTvwMZF/2qWzq4iZ6Yj0IV4hu4se7ZjIT5LVcr6xy2A/jxwkN4KoyhgNZu8a0unOYp
xfjy1zA0/c5if7WX5W8lIaIdTidIX59XXigyTyobQbEXxYOuGNGPeVD7b1oahji6IMTyrcSv9QRH
c88v5NWWlqENlc4jpzWPpNWyt/J6GAuXhoXaddMNP1n9E6rD1rnxkr37cGOtgTYkI9Nx06W/t1oC
qC6n9oi2JZ3UKXzos0QcqbLHn+9/+K0odLN+9/Iwr7RWt88cjCWIm0Tx3UAvbzwW+se+qvZ68xtR
aDLRgEFemg20dqpItMAoKTAHvshN47GuC2jZg7VXwNmK8rtqxatd5eZejSX2QNC4DqQtyOjutahx
KnYRDtp5d2wsAZ5WvI89XucMZxVF6UGBozAne1ZxfgOFa5zhJWY+SOE9G5FXoSiHg1+UXQ4LRIPU
/X55CtiV4+bUhBAUnURzEqYRf0mjuaAMl4c/768D+VctshApO85+UqmiGrTMVqFGE/BzFuLiHDaJ
9oC0R3BqMLImIdfsY4saxjPkwE/52On+/cAbY0TanAcOz302tbm6uWA3pB1ueIE/pm78nGHg7ptV
7yLHobs7ec5GKJsES1olsbPI65fTWYVq6Iat5iGOLADMdAO6OhYv48feS9LpdH9cGxNKf4/GH9A9
fODWsIHBBvBuRSMaPwIENKQfVzw2ARieg9K2zneUZKsvFsxTCRPH+/l+8K2RUjZCqUQFafMKK5LC
OK5yDQmvpnP/jgOKlnmYT+xx8Cn3I20NE49vCntcwlKAfjmns5FAlB0nwKBCt5Hn7cTkU6SLPpr9
HLpHmMImEhte8SUMqmTnxbA1SvwVAIFQDOSxsoodW4OSeIMt8f08AFB2c07G0FmQnKM9PN+ro8VW
efLzdKWzT1/eM5bDDACeGqjIej5qINpNqPPw0Ct2uzOgV7e+bDEBOzWoMJgGvNFlFFdoIZqWhpQD
y4sHGwO2o5iM4j1oLf0aitZ++zJxSPpBEaOwCllldcVYIAqaEt8aP49haDsRSEy65coV3oS1c89s
DQ3EPSg5usSvkXLpGOuRqvToHFNrfuhKSPzI1aBEUGJxpPvm2A3x9f7SXNnPUWpgOj3yAz4bVyj/
vZxOVLR423Gu+k5HOQivnBLnmGzKtFM5hcPHXLNHSGfZhLt7bbgNlEMFSTFv1lCiR+vNs0vjZMM6
+ev+79pYtvwsaQ/Co4Bm5+oYGpTGaBm/y8UeFX+rXPGDH4bDdJlcMX94cywwAHLeqSVLq5blFFil
GUyiQGksTktwByXUnrzIEcI1cv18P9TGSfAb9UdGCKpUhyWxuKyayMHGu0PKrYEFfI6kAhpnuIYN
q4q2bGQ0w2e3n/9ovbz8dT/yxoQSmVtL5xCQZ+0yMp7nyM5ODHJOOu1QD+h+V4B+0c0f6r01JSds
dU9iXiuRAMQjD1iNEjkO09JDqdiXA7KszVa7IVg+XlJ0B29oY+XnyRiCS20CxtQdCNOhZxZvv8dw
4+Ik4rVDLW0NcE1mLaLpqUnFfmBPwzyaD1mhab5VDObX+1O79VGBz1Cn451nA9ZeTm04eiPSiLXr
66ajPA/xBE2Z7jMC0wl6qUli8baFq2UmCO/tPIG2vqoF0syFvsI2WRNlGr0DaOY1rh/k1a98dkbk
0YlMo2XeKXdtRiLzAS4M+IAS6HKQtenVU9h3LokH4pQzanbXIS1/2OPo7Xy516cgKAA88sh16H3g
5bWMNALMg+2P5n2ClzPKTk7hW2Njostf2k84QmU78V6PjHimA1aGtzF24/LzvnhG9naZTji1On43
tr+awM2uQx8/i9oUl/vrZCsQhRVQ9mA4oJWsjlqkyB2rqywkx0HCXNWQM7WQ+vC1s3eRbEbi7fV7
s6t0GpZDKibPgB6JHK2daYjrxBZy4HUuZF1M+Q+D4s7iye+QLnrr3itSb8mEjhFUWQiLN3oNKfBG
aOxxhzjB2+ePhFReCNzHFHGWo4KUJeuile0bQRJhW2hGmGopLWAG3T69ORSkAl5jOskw7bDVmqiU
mrLznNm+VdNPOPR9oF0rvSifke0Zf9yPtbHeZdGNjr4cFpC05bB6WMkoKxQ24gnOV6Cz4nkINew+
FKlACuTkej/c6ywNdChYP8YlW5fWam1kToEEmDba0Ffb4ITmBr5BTha/teDEwc+n+heZxc5aDcrj
CTtRgrYpP9C0zNtAYk6a9hYkXXmFBkEv4/6w5BNoeecsA66GBSUGHR6TdailqCZoJrq6FDlqxMVm
8308GvGp9YpqZy7ljl0HBQLhwM7hboUaufx0MHEDgYGa7fdFbr/zPKGcOnPKrq6I4jPiBBgyz8K5
wUIyb3kxjZ/vj3lr5UDUpO5BKoEr1epM5hnYo5Ng2r4iZqnIgbloaXb5OeerXsH8ajvgGvnRXg3X
ha9D4YBX8NotdSwHdp4xsQHVxvqWBJ1iI0A/Wg9u7pZ71b3NYHjDAeGSjfZ1GbHmgZoaLYMTRUZP
ZwzFDROY6QqMMnlr25vFyp5w6KFhEQfBdfkZC6fHY2rGKmVEsRj2kaHLhKH11cxtPnKBo3xUl//h
mpP0G3nxcO9QLl0G7UJlaN2EHVJPbXqlV9T5nghRuhKNdhy65G22xHKBMkjCYE6KdxiRl/FMl7NZ
jxlk1eXVebCdGuyjqdw8tYx23ruvC98yliROUQCmOrM+Y/DLzqiLslBsU/HEcdD6DNb7MAcPJpDm
945TK3+JhsRIBbZxFVqDw16MefHEC2Pn0tg67lg8/BzAby5JxXLYvFfTYBgMhl1NCR1btPlKJzJ2
sqOt08diT0jcI8+WtQWrUrcRaInBQjcydH1eVOkhjYwBC6ppONuBNfhtXDg7V6+8hNbbkdIJlQuy
bSr7qxVk1sjgWYHNW77CmsFMdBDqqHudEVZWjt2ENHOIlPzNizAkefvBI18SDkg7UInrnu+Uczc2
tWH5lhvlqGoXNVJRU0zdhi7zgBwFVca3+XX+u355otL05a1ms8CWHxLvJAULjcnyQRyF50lH+hOp
YnWHlbV16ryMsrq3ApDZMT40lPgwMzhNSjscusGbj3E47IF7tkJRngdIQKKh099bDmg0atWdY82i
TG6ABVODGSsWAP9FZcWn+9/rNXSQ+YLRzKuT8w1qily/L3LcWSCT5+JN4jd21Ku+ENLZIbQC9ysK
9UVyS9JIv+S95mHyjfXA+8AeQW6MUqz8/i/Z2o40wuDbS6EAUoTlD4kLoy81jRKqZUCZGLrOwcLH
nb/cj7J1L8sUkeYpMGlS02WUJg+C0FND2y+7SjcP2WAHj9DsUKMauxHDBrOO+h+o3WcFNoRB+yDQ
2C13MiAZY707yQskqR+KPQJGy9/AvZhV6ZzafuYphV90Yj7bzjA2PsCr6oKLDjpNdmHk/2FrghP6
V9IAPPJqgo3EKrvQpRwuBJpcDY2lI/Y8NZWrwUDXTA+QKr8/2VtZCNA0cMUq9ycQkOVAi1IXsY1S
vV+Uqv2hVRX1MJac4yEKVKcuhvq5E3BrDUlYMSwyi8Pn92J/sZgVZQj6Ju5sn2ducpzMsHw/eiL4
+/6wtrYnprg2eCLwy3zD5bDqLDQdFHFsH1CjcczM0D0NGVr4bpl6n+6H2ppBKpYY1GKGC2JzVUAw
dDSZh5GD3I4CGLmWosPDVbBmqUDwNyKfdu7E14BVjoOXAfXl2EodpTPYZ5bf1enwiN2e5xu9iRN7
72aoDqI+bXpjela11n2H8d3f7tjYJ9sLkDlEaOlyf/Rbv4b7WVoQ08gBsr/arXajNIVn89ia66L+
OwYlixRhU2FDEytW/qscUVc6RZijQLlKtVxhFcf5E7IVCoWIQsHnZJrR3ttZZRvfH4dXKf8gc1DN
XM8Rdk2aK8jtJ6iNJ9FRC+0a+2kSpbNzOm+s50Wk1QZCxUoP7IZICB9+qZq0uIhZsXeeKtvDIUWR
7WAGtLptkOybVQN5Ij9orOxqNhPpJt4lfov7ys7y2gwFvhFjbfgQPBeWq2u2inLoe5XvWSTdIaXL
8lCl9afZQLX+/tLZ2Dgc8LRWHPlU55mwjDQmXglznoqA0+Dbl41IjavA3q6ui6OeYSXJTryNMx04
Di0Ozjla6+bqS/WJ4lZGzskzOpBu4tYxjpNWqNcocWvEn8o0/ctBdnavyrc5TJhjLiUWKAfr2q02
ep0jCtJpbJwwCjFs1A41jcdlOgfvzcaad3bkxvVJu5HWvazouPTIltOa1FODWO/M00tLRmos2GxZ
TY8QDzuiOLpFn1+acHLfjbHZHiPUT3bib07zi/hygb044JOh76qZA9EfTXO+ovKZntpMdx+6BlC/
AZb8aE3JHolgI5umrQurguyEtsM6Z3DVUBSmyPCDK9vqGjlYH6SlCp6g9qJrG7TZzdDS6ohWk76z
/7eGS05EHs9RwwUg//zFcKekajKHY8WHHI4+tIO4hNHHxjGeyub9nPY1Qtj1m3FX9K9JTyiY0f/k
Y6+ONwAcKZc0mzRxKQzyWMDfJyuSJw7SPQWTrfOAEgmEEZawznN+Ob58ajJjmKh7znYIA3mwuuOE
fs95UJEhfPuB8DLU6pSbBlsbrMwh8ZuZSrdOtGumBdphqkyEzEiEzvfjvWZ/SRgAk/X7OqUKujqB
nDBSWmp3PC+DQPlVjzaeNWnj4UAUUI0J5iivjmqDD+AxmYbhsTRwMbXTKQ79IcECRonN5ksaWpi6
9cn8J/rLztf7v3DjcmFZYXwuVUVAsKz2smtMdYb8guOHedA/kRn/HMO6vt0PsvGFuVa4wn9XoajZ
L7+wqdZ95Yy9g/Ax/D5UFpOLSCsk8mNnj6z8WmqAQunLWKtXbzx1wusD1IXsqcEU2GtmR/MVu5h+
6pHX/opr0WnPkAbw5QVjn36zx9bErgjfYnxjUVV2Dw7tBeeUix6zn0qxmzfftFKHiGYQdWouwPVB
4ngKUrugYnw7UbqHUWnEMWtQF47G2t15rb7+uLwuuJGgPFHVIedfzjvC3KnqJhnmIoqlvx8TREZR
Ie12MqHXJyNVZrIG+dqXicoqPVXszohmJeGhSpJ2dgX2umRj1HXSTEzQHqviUzuOhq/TcXgrjojn
Ey840i9as7QSV9ur6eCp0MmzsNDmJmg1vUKbSBqyd1nqv3UNE4pmGcc/rzYeF8u5DOogM5KstnzH
K7J3aZSo1znoc9x4lM//IRIvCklZcmXQZSSJxxbor/DVPOx2CxuhXtjSpLVCM3ZSsddXC38/+RE5
AxnLKyKBWpbAyLPA9J2gSK5hG3/jPOvOjkgSMv50xC813WMvvM5WFjHN1TfDqBlNj5aYo6UMvuqG
WODZen2MsfY+x+mY74xxaxO8GON6eWLc2I30coiHnt1pdvT6HEaGt7OrN0fFLS0r7bw71+p0c+PM
RhFYQPuHEWNND58mTFXtQ5nO4qrYbni5v0g241GrgdtGXgvDbrlIxjGzB2SZTD9CefyjNrXu2dXR
MaoR2PVDq92rG2xuctqS1GTIMUFjL+P1XZ7F1ElZKambn1WrRYAqmsQzHHMUw/XePSqKjUVhYyQ7
l8fWSCV9k5yLDtirl4ndtMnYJp7pW2kXXptE8A5VuuLaCLW5aZPy7f7EbtTC4K7SMufK5kThMbQc
ad0MOAga1ML0SAluwG3Kh8DqZixjR5SprKw/BWge4iYQKT9co/iqpepe6W9ryIBWJWHGlupnq3Ob
m3RqNEfw/q5QqK+txAlxVlSsW4sAxW1S0j2Yz+sLmjFrAMAcOuo8EFZj7isPw4MazRKcs7AccuF8
d3Y1nZqg/H5/ejeHRjCqQVJ+aP1EqrPY7uuKWgbCYtUJA+fiMDgIffW2yB5LTQ93Vs9Gr4FovNNd
KpvoSq+zZ0NvxFgio8K5LaFZ4YBmdG4n1FJ7/aB7cXXLlNA+atNoPiN41l5yL1KPuEt7OxfI1lnL
TUXHGC4UAC15Tr1I43XAoR3dRouM2gl4gob8q8PWa6glwKeG1X2FvaN0O2G317Ms7rogpkhGV4sp
S/sMX3AsU/um8ygkN63+cbSM7NZRJvlp9IryP2tCZyFDMv+D7gT9RYzKsFeU21xhoBskNQ7FhTUT
145bQ8xhRd3RS/trXqbRN/wF/wxx/jvfX2GbkWR5AeiaC5thdVLBUKUaEJCO5J1rfAwmdJ17U2lv
MwWOnbndCkVSL3co5Ua65ctPWqt2OCkqofTJnK4xcgII/mPzNsXZ3k29GUqevoBESdTXvPqwUsx2
jDmVEl5hxwhm9dc5TRM/sIf45/0JlAtxWZmGwkC7mtwD4AtSv8tRZVnnNjMK7T5cqea73sfcL2a0
RwXdOAiQ1QHtChwU2b81KqqZtU7r6cn7yRg1J7tvnG+uaIYnxdY/dn047QxqY/6Qg5JIXghpVGxX
n0rPRjFoimn62VRBCEttnOfg+H5Xyh7llvsTuBkLEgiAXkK+EoSCcDqaeRGzLPoGAZZSdx46y/xh
eHP61/1IG7cy9zHPNx7oEpm4+lQYsyKj5pBLZX1lmOfeMsI/cNTEZQLJ2cZAo9iNgS16ygPc3nFn
9W+dLCbwbFmV5TPSzF0ulNZK9aqdyAlG1UnOY2I279q4M33FVbpPWZohqeAkWDGGnEsPRTIg+V+i
cXZ/CrYmW24KVhG6SfRXlz9ClMHkNoJsuVPMDnMFPa5waodkAgqhanfOlq1FK7VW/63uUSddBqMx
rY9qkPPUSbHfDRN6C4fRGrtz0w9D6ltzrUz/YTG9DCmXwItrQ0TT4HZTa/meOXS3VsvFqdMi9znQ
4j15zM3VBMMPqVyHt+kal2mIUo2ymuci9teIqfLcqi8CnhJuY66j4HZqp38Fwmk+K/ao7aRdW7FR
MnBlg0he2Kth0uEYy5oDwy/zWHvyPNRSQl3DLMZujBO1zfHUh/n3OKyynU+6tX5YPFxN9Fmprnmr
+Z27eaA+a2KC6qgXJ8YuZ8gM81KKaT69falCLIca9puSbK/OoMJE9WS2KUfbZfe/wkmtD7mdtReI
L9bOoLbWqalRXCdV9xCOXb2xFGrbKOCVtp9zuPpDO5gfBtHAYpxUqbjj/Lg/sK0kC4QMjX543rRu
1wUeAXQ4ySRCxq2DCAefprpFdYIBaaAXPzyKtZ8mWHq+UkI4i5XR+iOfaB2n2HLudFU3yj+wbzkO
ZclfDn51HMTeoPd2Q36J3194UBpleqpK4Otzo32rqrmiNG/Hj7XZhLciANTpqbnKIrMrapwpCmEh
pscabgbH+zMkD4bVncoRCRsBEhLgujURLSgtqw9Grm9c6MYzIBHHV9XQwJ2enGEQkNOQoNyT4N64
yBdBV6dVlSF7GFDjlVyd4Vg6ensJQJ7vXANba02ieAyMpUgx1xXEPPCCeBxj248r/XPv4Jw6d+AE
LDV50gK1+OP+RMrtuJ5I6hWyEk5AyjvL7Top+ghFTrN9NSi1gxqH+qHBffZ9rA35NVQrIQ071IMR
Ufsbgzz+cD/81mlhWSwAMENwPdZgYMtLBgf8DKisGAnLoI3bQ4+d7xEj6eLyX0IBgwAyTt6yfi/M
KH21pgTpViVmdIipFyde/PVzouFBez/U5ieEVULFyfvNy1xOqhWkVY7mKL3sMaahU4T6c92Pmo9Q
H/JRFe6M9+NtzuKLeKuFiXxj1Y4o1OOtrmDfCfvkyBNuPnm4suyE2hwanXMpu0THcf36cd0pFi0F
PT9EBOSROkUm8FCtpF12UQ/vLDN+s/QoWgcU02DicQxBmZGDf3Fh2zkFu6ij5A+32znmfawf6gCf
Fi8J3kylXoWSg38Rqm49nOyxPPOBI9qHWOt7v62LYaeKvLXlKDDRfaeKTFVEHjMvorTtoDWYGTq+
oXitlJnH3CcNNO8h00P1YkUkgFnlYaAbz9V33RPtvPMNN3+ABEPKOi9KpKvbrA2CqUXc3vYREnGx
wE0BXBjD4P3KS1PBDoL9bhuDclaUMPM1N94TBtharlhw0AzjKkWTZ3WnlCa6yCR48oTriwkDrSof
D27kGn+KOU6Cnatic7SSacRso2axBkdCHc0KKyCa3moCG+axf56R1vSjDtEqO45zpBpxm3MqzX43
W2KvV7OViNEpoNRN34qC0GpN0Q7UCunkDAMxypODOhbfejVR/tSsoDvrIx83Haru2ORtu3Pgbb4n
pNw/lS8eT+DPlwtNOG2vNtJWy9P6+edgiu5MIb68uuXg4YosGLRSNrgB2S7YVCgfVFOqvW7G1qUp
TQ740nxze00MMpQWYvxEc5ka1nOdBehjhvh17tmZbJ1LtDzRfJWiFtBLl2PNErRCEhU8uqW2/5hZ
q52jCmM2kZndiUrFHud+c1S/LxLgkfRq1ku4yNw46EBHtmaTHGdB58mep73Sy9bSlRkAtTaI3SSD
y0EpIYZaoufhW+uhMI5K10zvmgydy/OEGFqMgx1mfyc2OnqrPJE1jNWcTPwHNCPXM3h3mjRIACHp
sfwZiAJje6JRacOkNfyqctNgcjYWD0rpYD4dCgejkb46q25pHMw8K69G1Qc7WPit7/vyN6wPTTWp
47QFvRlPdJqVOWqetDbXr2mPk6kKIP56/0rd+sCcUA6UNnhKr9jKdi9M2wkpGZtlOV5Lq9OvHiYF
f96PsnUSUmpAyxeaDXFWO3SMqFrScLT8EbeNn0FXm/nBzbMhPnhDMOzhWraOIteUtXhYNqgareZQ
651uKrBt9RUjaWCZ4nX3UMX4uh3dyMCGqdNiaAWF3SXhoUNAeq9iuzla8gbkSTkM0DBcriOzGYdM
aRtKC9bonqu8na4zmCXoDGLcebfIiVuntSxLSSdCFwNE2TJUOk52MdO78WdLzcODlnbe0VGmwu/A
cp5ilFn9dMr3OBSbUX93hnX6K68WTV0gWpTLzm1qZ+WttNNPJayzi4oow6MyIh9YhOzUty8hinAU
gn8DTNbt79LkMfq7OBaVon/XhOr8lzbE3RXG6e4hu7UpZEJL2d3AP3Xt+0NtU4yhg+JY1uCLWSKr
827UynBn620tU/liAwsFOshdj2jIGrNHUNjyo1I3/rGKthj9BvH5yxQXpg+vMH7o0F4DLpSNO8yU
rRXKUQvInn/YeKvL2uxDPbIgvvmijzBbjzL9EDAbD2ET7smPbIeCwkAGhMbW2g/M02pweyFlYLTk
8tPkdN9bEQwnhBG6nQRoIxLvSWyj0O7nJl4fMs0o8JRKwXs6fWwe0YoJHobRxYPYtHvj8ubViO46
3W+YwBQP10dMG2qDwAvE9rspjP3O1BREWt3pXZTyurwfauNGIBQYJ5YIfbY1F9c2IUQZCTWSsOyV
XwluD7jZ6tHffVM7gGrzPYDqxmVMu0uen2jeklbJZfsibXe0MY1VmyNFK91CeR5zRf1UBcikHbKx
rcaHJK4yF5/SxoS1ODvZQRHj9PX+mDc24G9rJCrhoEN4gS1/g5uFBskylZ/etJO/Bq+fTy00zV/3
o2wtGAr70DsprNBSWN33zczrFQ1EkhstwCWvG+OfdY8FaEAasvMW2goFT4i6A29lzrDVpGal12I+
KEx85qPmari1/aEIyWxsdVfdbTMUNwIOmGAOaZYu525SqS4LCGKYMFczjplBdEt7qNy9E8Y7ycrG
Z5J9Cg/JeDYC6KllKNtueuik+AoNRizOUZw5l9ihqnH/M21sAJIxjn46WFL1Z/WMM3sXSIm8bXgi
dydN76sv7jDmPz2l/eHqcffjfriN+ZOaHNI3GzoJ+cNyUI3rZEFJaRVlk7Z6xisJHV6vH0+6Nu4l
Klvzh+SIbGXhmaWtYUhcPp2lzTSX4kbXrlh996c6TM2d+duOYsLM9chJeI8uBxTUaVfRwjXJBMri
SkqiP7kw567/Ydq4GYF4QDngGbiMknodbms1/ZQQl7Uzxr4zr/tBfTc4yfe3R4L4wiHP9Yw4/mo8
hdqUHaozVN5b03yvFpN+FVMUH1ObDuf9UBtnoY2gH7oEKKPz6FqFyouCXk5LJlloGZbIYWUctECJ
rkrkfDWULDIP+Kmo16YXyAtbLfns/fhbaxF1QQiWnMWyNb2cVHIsiFcF2Tk8YPUChfOv0iwpXUbG
PH2+H2prlRADC1aIQlQPVwVSNSjSPEcywDfrppVi8xPSErWnZztD2prSl3H05ZDSSh9riHDs5qnt
vznYW97mya1hOCbZuXbm7jLklXWKlDLAi7nds/bYnFH51gGhTN15fZh0SWWPXcuZP49F9qTjY/Gn
o87TwQq0T/cndCsSFpoyjYR78kquTswzXZNYpwHXp+kVK1zvY9TySkc0196Z0418nPEgE0IuKaF/
8tu+uLKFJ9wya+n1oTiR/c/rTfXB6tT0ewig4QF1s/y9JYzhP2x4mhL0bz0aFNa6AdYCk8gS5DT9
KUmNQ9TRFBmKoLt6IA38+1Mpj9zVK0feL7KygvAjS3Q1PkOrmtmAKVl3gsdMGvTdJS7L7DHCKPzc
dFb1AcV45R9PTffKOluXD7cbjSFAVVCPV6EbXa8GJYrobaY6VMaShk/hzOmBO8I4tWrR7CSWW0Ml
zaOWIUlosIuXQ1Viu5tsknNA+7p1G1D2OegiaPzCCFvZW9QPZVc0pzjq+tP9Sd46ACA30gWROm3o
7y4jD/AR6pmt5xOvPnpCRPlB9Yp65/TeCkMuK2t1FNxeqXnVuZnEeSX77un/cXZmO1Ij3RZ+Ikue
h1s7nVkTBUUzNNxYTUN7HsKz/fTnC6T/iHRZaUGrxQ0SOyMcsWMPa61dmv/UzFe4NIW2HEQmezeC
kEFqstKdYEXXi2kTiCRxhB7Zaop3dZlbl6YrlYvTKBVobasJskipDy7E7sp4jjiniPW8Gq3VN0an
mykroytYnCYd9vm4et9vf6W9hfEYofeGxjv1uO1XqpXEo5OEqoyu0nKpp95HpLMLiM87Py3Kxh/q
dDjwLzsrk4+fRPtCvH8l4IvwtVqriwL9wRqG0XcytXls53Q+QGXvm5FwYkJ+EIWbtaVJzOjogno9
swmUH81iFR+1xjnqpu9aoWsM7ht3Ambh+mgkpUFTIoe57zS2cmfHypL5YhjMgxO4886h4y2n9VFV
A062WYxZjrWaDbThLCcznytN+Rah5YtsvfFQgMh627fjV3VmvoM+ukf1mZ2nB01HeklSth4pws0S
tQZQRBnFUnwt9h6rTqAoa+b27LfabDoHh2PXGHK8ktfFG7TtrArUqlszlW2ecvHeqVHvhLpV0i5W
h6aew9vHf9cYu8nXg6lLBHj98cYujhcwls6pFs0PnKP4i9mjDDtY0yN20d4xgc3KeghoAQptLJmd
UiGNENHPKEV7RpNkWv2FmV1HPc0dpTwgtBSZJFEXx7ElWxSTSu1O8LHUFsXKZtGTp7GpujBdnPGu
qOHvnYppNU7CTpmxOI+x/m5EoP+cUpuPg3YqBGRIGxXv0+2t3j3AYIkppDDqhZLC9VZrKP4r6wDD
R+dp/Zq3yfBAitwMvpiH6Mx+uB7SNGjR+cJQ8zSw87IRB/H33uemxAjKRlZyobtf/4Y6E9Dd8xa4
BYnAG6j9w1PW2vO5nfTDWHvHs4LDRzcFXCZ1sW2sraVWNBgUNKjaJu593dfKZbGGNrA5cp9RC5wD
PU67PzjP5OgShEYk/0prQ83szlFKQIV5Zy+f9InJtZ5WDF9LEpo/uKfUo6nAucxuAyp1vZctIOcC
9Wicgo46tx/pkfNfrhdldRlEq5rn26dn7/og0AuhVQ7QAYxwbW1kZEYWx5yeBHB2/q5wG9SqTeEs
f0DTIOFEiwEAEQdk6xEG5F8UMig4Ymvz1mk191+BvM9/t1cjf+0mAGXKGTwltAdl/Xmzmri3vTaK
8HEqteBHpOy1dxF0wCBJ9YHB4XN6lCXtHXyTuqKsP1Cr2epcMb859gANIn7gtfbZKIHRZXk/nIcq
OpIf3zVFCYfAmgYo9YHrL0VretSYpAGDW2HoWNcb+V07ijGs3eQIzbTnUmhQ/7+pzXU2WtOpW+Eh
6mbAT+ht+hT23H/pmaaJovPs+dOqrWFitr1fZk5z0CvZO5KA9dBCAw+Iw90k03WfWbpFu+tkdqb1
ksM4OZdT2R9EgXvbSS5GqETpkk8o3cyvuVhBDj1lYCvyJW7vlmhh7DoQxSfkxKfz7VO5+3RAKpYk
up8p7ebTZXENZl7EoIqEFln3bUEWG+jq2Hq+gignsqsixj/PMeXjZ3uNmZzCaI1a+PZia19A9M8X
vRLT96k3lfrgx+3tNpx2wADwmsigNt+6g8RUaIas+5tl83GpwXgA8v0D0AxD5imhAXWS+aFxvdtx
0kRursGcH1otCh2z+6dWhXIXa+ufuE9JiSRwBIFEefzaEhH5bE060Ej0hxllYZctAgeFqjGYNKeG
dKAIsHuKKNVpGsJaZGXy7385RfpYzY2WS9k5SyRfPcqEd1mh6h/yqLAPStN7756UO6FygAAB0qrX
plR4FUlfSpQMTNJQJ+M9Ve5EfVpfYn9ypvlBsRPl4+2jK//RrUOVMk9MBJHD/rY1SW2pEhMiDXex
7ZOn2WocH9faVL7wOvXUdOMRKm7XINEIidNPiMhmQyMGLLhlPaNpxzB1BEA075twIPaMnZF8Tmrj
qEG0u6s/lY85GdLu9a4ikKN4i0qHLWaA4XNh9NZHTSmH87gaBZonIlWDHtG7o2hy99b9YnbjESyY
rT0zm/Cwk6oHbVo0NMKaI1Lf/mbyNgF3oamxrfuXhq3oiRRyqEg0yDgtjfm1FhrTAdQWRpyRG6J/
fvvE7N0IqZat/czZ8CjXG5q3eTeC8qFlmZj2c7eURhhPpvMmd930IOrc20SwoNACCJTozW5MxSoD
RmbaTydrSPPEL1VwXD5aCYd52t4hoa7F0CXiV8hAG0ML3aZKK+G3d2PNlI/a7tdzpE2iCWe9YtB6
4bmhN4j+79tbufcMO2BgCWkATJGhXm/lAKYnzsmtTglUlkvm9v0/a5uBxUhS49EyFPtsg5sI0JRv
4b2a3oHD2UN903XGt8HLpF7yKgOvC21aQeDQYRTI2kGwqd9ZCaP6fKasa+2pXcfpqTcbpqKbwwTw
cgIaP/nN4JrIhLiiPupR730HQOi4IxnkMWbuekNQyubjFjLaqgvjCTx3fCZlzk9er1aZvzpCO6EK
VB/sw65VsBv8hwcEZHptFZb9OA09QWVmqLKiWBs/snzOHhFwXJ/rlPIb9MojadHdzeddkVJ3qiQ2
bj4+nSimSqGpd0pAfJ1RaeuCrmqTd6i/OEECdviLB0bvqeKxYw6EahMrROlnt0N+6/Yp3Ltlkn7E
SQByZW4DBN1J7JEpO2z6mEQXcgUk6lTjKIPctwL1Hg1hyqlbppMyF0B3B9J4e1qze0Ofiic7s5QD
5yTd6vY5k4I2nCEa5mA6rj/lnCmG0cr8wJuKjqqLbV+yOZ8vU6av9/3g1H4dIX1vZ416ub2LOypX
skUOiYrcBIjeNm11Bg0l2iZ3sZoP73RXUYOoKJdP6MFPQ6jA9h4ueW7ojT9a7vTEZNMcDTf5wcvZ
emcKLTuC3e5uBh0PRM5UpDG3AoR1JJB16ByH2CVavhmzqqeAvVwmtOgN0rYPphajgdMa5hOSpEca
Q3tPE3kgpVGq2PT2N1eZScGaEa9y1kFUDtmz0nTFKal05W1s5mL8oiaxebTevXssswpdpYIjx0Ve
f3xiq9TqJtY7RZFnvdF7x3nRmVeovuiz0N/lS9+GnSWMg3RmZ6UA/HFYgG4lQVee/F9CRNzjksEp
Qznd0bK3hc711day/N61yufVGqsDczuPBtMMSEeZj6FJZeBrc0te54ICFOdsMOx3xdIyUAhi6Vc7
qowlWEbPfESxRvvgVXJG/Koc6UvvLZfSzE+iAcd8q9O5FG2s6IXpylZs1PjKiGyBn1NA/bq2gydD
Knf9fnC3ZEa4udZk30hcSHkz69XdassFwZW2d05z1ySfOjHqF2fK43ewb+zvaT6U/mL3Te2nlvLN
WIz+hDS/fuAmd24TvwEwDmK+oLu33e7OzpiuMC9UPJ1qvbR2g7YAfLS7aHVK37ah3sFGd8pz3pbZ
gVfbCblI3+jpw5shydoqYAylZQOUxvRSpst70TfuJ5ir7r22eu5/B1stT+urrQY7TUdD9mu2AJnS
oOSRIG5yGr0meyYM8H44zF6dAy/RGTEbZZpeEw3k7bMzxUrjL2ql6uc05vf5lZp1dZjSVEJQsSsT
XF2rN0cfYv8XchIoHfBwbjvHtjIk5ZCnyPBGzlIw8qYvn6geG3e3d2LPDOUyiQjhf2YVXN8zYdWl
WqecOS1Kkvq0pDVoOVGsxV+37ezdJ3YbhBfoAtLMTfRhDXXWewa6ZMC98jjQhkx8UDs98nuSFXRd
4ve37e2uC2oLCg6MtcZfXq9LM/JqcV2C6tRdqr9BG6jfHXs4wrrsrkoCnwAbs6at+nXXVKa6OKg4
les6PZt1Rs8DCe6TUJz+BbmKoyuy4/vRJjC5l5Q5gE1sfH/t0vPLstk5NdOgFIGK5kZ1Nqykj4Nk
Hcr4UmuA10OGQSefb+/nrmXq1OSzjvxj89DZjWstXkfu4Cp59mExo/gDbwUHU29s3v1So2JYK8vp
ttW9V4A+j5SOoQ/4qlg4CoJwJSNob0bPGABGrd2bJtfjtxD4YN1qmaGIc5oayY+kTb0koPW6/EEl
BllqYAdShhd822bP7VWrEPqmZm52mqDZpFbxF6/KvcU3Z3HEqtk7UJSxgACBlGWIwuaadJ41EMQR
XvVFkp+Zt5n7kb2IpyqOvq0k9Af7u/dVUfei0EzoRPdp88q6xjTpNHVdOK7G0xoZ7V01qG+tpRIX
bwG03g7iCO+5b5JcFzkA8oEtcSUqFLukQMjsIOTFwDdNAjZ87y6oNK7e19rOykcmJFkHCOQ9q1IV
CEgF28pdvXYHeuEy9i1R6S4ZlCdKJVFCxYr7+3jNvG8200wC5kIdirrsfc1frG6DZRtJYcTM6Eoo
S6e+81AAO8+lunxdKrNRA0KfSfeHQaeOYaf2s6IP5lmg23jS+mm1EWYC5WgnqvGRbez+irN6eWaI
QP/u9h3b85Roa8lJR4wD5M2/3hpDWeKupglxSuZ4vdReFT13w9xcblvZe9zR7ZaX2eWp2SZG7RKp
uUUP6MQEBBDMZWUGam6rJ2K4/vz7pmBjUGGkvUZdXH6VXyJVTWVKk9cTqWreyDBpJTP9jArYBfGp
9OD+7O0dEAWJdETQ9NXkjNImSKtyF0hvVuRnxlEp50J3xoPDu7d3koD1E7gJgkD+il8WNGc5A7EN
WWUrlx8A8uI7vV2/Ugs+gpTsGSKdJKrS5Yjh7ZS9RtWGphCg1ZSWxlmUG1NgVug55THR/m9/JIYU
wUagZUfatG1xVWueFaOEOtaQQh9RxM9DHdx5AFWxPQhpd1ZFjEd4wxaSuWz1DEw9N+GwA55f0zRC
l37IzzWl9W8r+vF/YIqMHEwcTQjaBJsvFY+oBkwQeYlynOZCYT8JnRRVgy7Tjiq+e90Y8j/Jw5HY
FYRwrk8FeVCi5VnjnIpMrS+aLpQgZbxkuIzx4FfUmIM5d0TYuePiR0sMna7UxCVZ58pP1GG57yqr
OEDU7Pg7Gl5MMZUS4DR/N8/J4lZFq1csXx1ScertEQZWrREf63YaWNNwJDm7aw8NEHqkNuTobfDK
k82ANAE8I5kUBfyoZq3h0s7Gp8WIjLsoafWDKHbvKHnUGEymmcPS3g7IGDoD2cORKEiZmulHltXx
/UQkEE6lJw4APT87PJsUhSKSKYvCmsyEN5uZT0UEaI8nS9Hq0Q7qnq19VrS2Q4WL3voL46Lt/1K9
a4eTgjuN/JXIGrUXNKsEfMFsHv3FImE8MS8F6vHUOc17YmHNCZO1LVW/s7z1XTOBcQyaVR8/ZrAg
Kn+NCxju8HWS1i+I5ZOgNJXqOSuk4oiqDr3uxzFjQr7X2qxaPhPtB/ucENTHEG7FSE1PiPalWJvh
hz63heL3jY2M2bJUqgjUtq+XwEhE/jKt9dBckNIz1DBrOl052W3Z/pVluvXvKmr7fVLG3vs2idr1
1CE3dtRTeB1Zyh6eRq4KHoI/ZcDwi081B8RHLG0EnuDqzd+dWJiYk1r9RVhWdfEcdDkbj+i2zyKN
51D9cNv7vT640jqvEyGQFFrZPFEDI4+iJpd3t4viN8xt6DufdNR6Y1tjZwZTorvf/8AiyCKGgKFe
zAt8vd584dxoDqRlF4f8bIMCCRbbqN9pTtKEXdO7B57wdcBFnZVEBfVYVkpR49pe7VmJvoy0+Xrm
u6FhkvRnQ3f7oGY2ABm0tpwzeFMH2/r6emKUDhEK49B7gWlcG/XyLC4NvN7J7uziU7+mOrXI0XqO
QA4fvMnSk1/fTkyh/0PhkWIyyM9rU3E2KNMSkV8mXMagTJXobZyp1kHNfu+c/GpF/opfTmm6GHNa
2VTPm1VxHgpRDU9ObhRBMqpW5hvoH/3JZ6MHBZwPog3P5rXByNUKZcLDk8H2fVjraxEALJ8vRdaC
94Tlep8xifK3YwH2UoIwJfhN9oiujcLeNCwoPfSl+qR7b5tp5A/RWL6bxCE5Ze+EIAUGxwJJUqoR
m2SuFkPfKRbXfjAr1ErMUQRoSdo+6jBHqsZ7N4BJyVIYBSUlnurrVZFZSOELAF5xz8zkarS8gKZc
9BGJ9uaNvU6Wb7vlEbV978D8ZJVTNaU7sA2r0lUY7aqzlSngwekya2n7MhauHqIVIPpAGBV6BLc9
y+46pYoIryKKXO7Gk6roefSdC6BQiFS/ZwLseIKrKJ7KBdKPwQCOC7oE9eVPjJKSS4IutdLN9TN7
N0UDCdhLV6g15P3+6+ARdyeK0gfKkk9BXmlHC93uLaxnSYwhtIPpjdvenB1EZmAo5vkaUomtTl0e
M748qpKgKZv5pJfeelCa2z5RP+0RtEIFwH8Su14foCjvPHUZ0zWc8r59kT2nS5ZPw9c8WsQD2EH3
0mSx+uKJOgp0TaDxc3uP99bLknkdpeLOK2/qNAOdDHtmvU7y1cna+SWFVu7b5nRfGsn047a1vdVS
5GEeJv4bMPFmdxtS0zWhuRTGkc6so0UkD1lTqdW56Rbxl6o0cPG0pf0SDXPx1M+u/vW2/d3V0iOG
Xws1jgj+ercZ/aeMbTeuIQUKF+kJKz+ZSV+8sQdN85VlOKJovpIRkZ8XQUD0yCjk0ZaXP+gX3z4x
ZnGMTDiTeV9pd+u0Ot9lUnbphl4LzaWcTkqj6OGwCPXR1PLkrwTM2kFUsHWH/AbujgMgAJlbYKib
B3Omq9HxkdfQLLzlNAGjCDIrK4IMjlJ4e393TXGSyA9AaFG3v17uOsWlXtM0CdFGGZ7NpFDPfaU2
H8e5OuI57pjiunBJyS/pOG/RjGufWm7XMe4DWKP93jZKUoMpzx7LXDnYv63vY/+omKBIxVsCrmg7
NnaMMwX4RqyGemEnJ0Vd0f+bF+VbTFj/nCE1afiVWXYHUcHe+mySdEJT/uPZvN5KgwqoXjFuLHQ6
1QkiVGj8iC7ovcgO5w7unVIQRdwL0BNwErcrjHqWaGnKGo6eZHvMzrxQGMjsu5LGx5fFyIt/V3dx
EOO19LO2Nq6KGA6KjAe+aGejpR6qpOWCkXnF1WDyx+C2vaKGfT59UmJTebCooSHKWi3nZB1p0PRw
tg6M7uwz8assIiGECB9F/v0vN3QtrUJXi1gLSU+0ixbHyjmx5vT9TOZ78J7teD+SKfoIQAao/W4p
dWVF5V2zcy2MNOGGLn9cXA3R6bTUl1AYzfDkuUgkMoijOtXDnB8k7q9XKoU1YA0y0Vz6gc3lNJR6
VhWr0sKW2SanuYyTv2OvaE9LvK73t/3Aaz8r2c4kXXKqBHWLjdtLyzZrmSGihSVwpMApi+FhUPX1
oWm8xjfarv94297rndVUBhSACccfSI7K9Ud03RY2IULp4QwPzG/VabzrnP5fY2jyd5ZWN49K52kP
Kl/aX5uqON22vrOxUt6SaBMuPuXuzaumR0UU1+Y4hSjDV49KmvxXWiJ+53S5er5taWedRCeoUVHl
0GQL4Xqdiz0s7uLiiuZWn8Pa0/P3iO8v97FVUfBe+u6xjplsqehZfTKzyTsoV/zkZ/yaENEAw9ci
zsJJBbO6xaQMgs58V41LaOd6YlwMO8pVn4xPR7TcjpM3HcUIL2BMl/6v22jddJYtwSxI1T57KUid
yrct0zgzP9Fjrwl6K2Wej2SbLI89sXrzONhlTw0Lsar0vuiyqPWFcKl05c4QXYpyqpqDT/fa5dCc
oENMG4u10a243lC640KL+5rbH7n1xWzdOdQaVW4edZMiblK8YVTbP25/xn2r3EBdyim+GmhUtgWa
1ipW03LQL7Dspku/DPOzt1T9f+1M2l6OVfLPbaM7pxSssSs1P1HSpjBxvVR7UipvYZpCaBVR7zNQ
w7h3rGoO5861D47primHVpqL7KBK5fLaFPg+o7V7Rw3TrjEvDQjoAB+sBOhIlgcfUDqt7YkkeiYn
wQ7YnI0phJbLqk5yNSxtNw+MNFsuduSmvqq49lsv8pTQTttH6vdt+PvbSTxHdAfODnTBJqqamKK2
NOD+QnWGTmjrfE0tcRjqplnxwbXbeZ+5bTzQ8omif7OdwdDg0QHPZEQgkGrugdd9WVavPZcVvY5c
ncVd3/btw2yAiverNhMBeMv+YL07Lp0bT/YOJp68aOtiUye2oVG2HB+VGdfZUA4P6Zgl/7ZAwp5q
gbjLwcO8Y1CqqEghXwBCgOSvD5HhxrFuCLGEgznXH+I6o8Idx9V9yiS4UCEFPbD3+lJKZiMNJSIX
eqXbWRu5TT2OzrsaunYaPyqVOwBnMyLkGBK7O9fFPH5YOkf/cPsYvT6/BDtyWJ5D3EPnUnr8X8IP
c+gNN6nZ1gHAUSALW0ygV6pPSdVWj5BKvlW1BJ5ZykFD8PUVxRfQZWJz+Zykn9d2jZygbml5MXWr
817yPqdBm6fFQ5oXycEV3dnYK1ObKxrPg5nlNd7Ac7MSQBsqlUVsuW/V1pjOa9Q0gWas/UEEsrs+
YEYqbG0pKLaBhqg181CThq+p1Wb2N8jr8rtj8Z5MSekd3IzXpsgncXJSFw4u8zZ6nho7tvpuacOB
uC9YKBS9WfXkvdk4ym/7VfARHBeQ3VxDlA2vPxoCGqndtSvQv6gtghJlznPduabvpIry/va5fB1p
SCgGvoY7L2UtNq9FkyKJCG8NU44+3DfT2PuK05Znbc4ohnAe/aViOB6aOZDfl98ftIrWkGqiWUvl
BxgMbLzrpU5DudaMtO5CdU3FfV/N9qdkdAyfYpH2XOt9FRAkdXdV0QwvPKLruYdIeRqBGxRBPNPx
OPAOex8ZbLsm41oJ6954Ixdh5zZCIT0sm3VCsKVUP9IcoeuluUdD2V7fF1fj3SSlxSlQMt0cXZsJ
0KWxRlUYW0YVIGT5fbIb7yEb+y6sR2N9nyz9EVr9tRuSNoksZfwq48vr7VYLJxIFwV2YK1Esx0Dr
vq2My5slL4ZTKicBimXRz16XHE2Ufe3m0cFAZp+vDbWNBu615RWMY1xWeh3WRWIRuWrafZO580UZ
mIW4Eii93D7Ye7tLeomvJ2SQONdre0VWRXWvmXVolZMbpqqTB0iBpaG7duZd1uafqWYetdz31khR
EXK5lMTE8V7bzAnaCfnUOozqWQ8yRyTgjBIukzpnQVy79m87P27OL/Y2fmKynM6rU60OZ7NJfV00
zpt66auL6jb2QWyyuzSKXMxo4OEkN7heWq3kXRN1Ux2awhx9RD8pIlSN8jZHLAN1Yu/3K3gsjfQH
UV4CEehC1/aWuisSchS2cs7jOzevf4x5zRTiFmnKdrC8g53cuxc/UQWMgiBu3nrcTrdbI3eHKkTo
zPoU0/EPPCdNTzWzv06d0Jw3VtfmQZ4Z5cGrIhdyHdjSpEOjn8Ug8EZr4XqhJjznooCyEyZR0r2F
m7482eWYH1SZXgEM8LO/mAERcm0mbhpj0RarCmnrp6g59/HJMNvuyY3il4jRxA+JUyZhAkg6aGN4
WUnGbpvTMD0xR64nrJ/NA5ri3omiP0ToR+8Naf3NF27dhly7d1CYX5cpFFkvwrVjmLkq1unsJv1R
zXLXnkeIADFalko3J7gbbEaZQsoJW93Nv5fq6Pzd6PqkBuPSlbmfpPX4720XtG+RpIUXXBYWNy7I
zrqeNJ1PO4vO9Ftqe+GQRuKsmUsMFN09orPvvF2IDFmyrIZsCGnu9TfuFxP8r21WoVa6+okhyG7g
rl513zSiPzhPe95Vlkl5TGgWwbe6NuUO9YwQicvHcxPvjTkt00lUtfNX1JXTE/Jf+LxlAPx2e0N3
rKK7RVsKZVUp5rTZ0JFipDOPRh2iktvd1/Oo3JUjcNmagD8YalsLMrpVB0blBdxcUKljgU7hzw7V
VukxA52brV4hwl5zRioaZvQmr8zv1mgMJ8aoTA+Jpcc/B9U8dpNWHNySnSUj5ETBideEjH6rZtmh
RrROBlJm2hQNQSXgDUxejCC6PuYfHLvVgtTUjwY9viJ68UqjQkQRyJAatq82uqqorNlG454ACjd2
SCdlRRZYjNY3YmPzPu6NaAlLRse9LWdww49L1kd/e3WcNqfZVpSDt2e7B/LXSO+IvBQQQAa5XR+2
xaTdWea6K2dMLvdZNwzh2oostPq2o5+GimlUl0e0rK1fxiixNxNRqdwACdjKh6AGq1hJXkQnJ0mq
T+x29XlpD5nh28P10woAJBC7lFBfgfS0yKMGNpYRAjil8aQrivml9LzuFBnxcD+3Y3HujMby+zSt
H6vRPXBQW4chrVPRlDViU+oOyI3/JSk1hsFiNLzpneKhWZ+SyngwYnV8aCaK1bdv7p4lIiLqNgAR
JCHm2tLc1saEKAXYb7KeybcqSlI+dEzxRa3W6gDOsWsMLI4kT/8kOW2MCc+a1lUH3m6teReYkd0G
E53RLDD0dflwe2V750TSb/9nbPN+d946LMoAorztmwbIs9teHGAylz+wIrNBmiOERduWQmUvhhaN
EnELs+asp511l7i98/62ld2NAxBCh5p3gvN/vXHO1DBfFdz8CZnD8iWa4o/g4YbzwkTeg/W8KnXJ
oyfFMcH2kIC+akWhdOHoWWNAYAWlSkHUKL4Ks/ICHpHhsWkTLRARqtnI0HYXox3ddwRKv4te//kb
fuI5wDZRM91EBFMjytTtwOejF5k+zHqu+aom7HuErZeTFivrg9Kb08HLuQ0KMEr0BeEDADsufUug
7u3MTNQ0w5nZzXAq1babgqzCk0aR3l4UUtqDj7pnkBBaNhcpnKLScP1RobVEaY7qEx3oCL6TgFrK
dusnd7WVBy07nDm6c4iwBowKIVBCra08wxgXTTaYHqLBvVbfOU05PiTmYp8dovaDvdw1xQtF9QfX
wuTN66VV0Vh41eS6p0ifqpNmNKovKEefhQnL77evBvVQKdgteWZANa9NdbNNFlCMrCoT033SxN8a
yAAvWkcidNvSzpMAsRmlG9SkUAvaBjl9powas19QEGgL+2UZ9fYz/eAUMptVfSCNtR+raI0DNZ4i
at5TfGB+b08Z8cx7BKQRNPfGB0TtIoBtg1Qtqaydta4Vl8nNu1O7zN9uL3THc1JMowRL3QkN+y1I
JGE2kTPP+DSvhN8sTMX7oudec/AY7B1/oGjcOSi9El10/eEau7KtFkmWU99O5V99Wyb3aZyNgdkN
7p1G6y64vaq9zwcKVHYp4FWj3nFtb2DAqLNaNF6LbhwuSxMr38vFLl5UrTIzJvgk3cUe3epNZA/i
c+V08dHYlVepnvQwUh9T8l25gK9Kzenk2RR6vRMUfDU+T1YbBZEYim9Ay9WPbdJU50yLp+7UN7Y5
M9Cm60OGHXp/0c4tmf7jpc6n1IvHPzhYDqk1gwNkPvRKKCGiwddXq4fm62qc4c8svmugPCToCB5c
1p2AUYp6wayTut+vwE5mrLoZqhTeaRVoD+DpGu9lSQZX863YGp6brDPCQVhHB3p354E7gXOWrX8Q
HdffHj9ruB2k61NRJ+nHTOjJHaJVzVuRxPaFzKiefGPW5az0Ro39WLWqj2nPtHZQ/+NKeVcd6m+q
VUZHGJqd/eCiUdQEH8Trs61uFLFZDEMkvJPbarXfs293a4fBZKHQ2Wh9nfotU13Pt2/CjifBNzNh
RBY4ZRXnejesRuRxTjf/BKtyJVsw+nCyrJFBwvN6um1q59JRPAHdYTMnhvMvf8ovgexkgVbXSt64
KVXakDHb4B7sroFcnfdBT5pwbxfVR1OURViuaFnetr7jyDhm0CjxYySm2w5WHXd9ZnuJdwKwaNy1
zHAnV5ySA8eyt50M8UTsQ6rLkBdcr9Ec7dWIct5VqPP/VFYVf4w5g4+MST0iQu24TABXEiYoNXAJ
1K4tiVTEc1WyhyPItaAWKNjUqKsGztrJWd4iu7u9f3v2IMrzgJNqQkfdvK1qKspWNToPrEpfwlXP
P3RMu78ooq6CpiiOWsk/O3y/ZvQcEMa9yg4gMv0Unjbr68Y45yO13mmokuqcJumIJLPTBULXm4el
U9a7RLij3zJO0pdjfv0U0dw3hcGx9abOvhss+zsCe3ow2xTRmb03HWzI3qfGfTjcHb4AfZnrD6AP
YFM9r/CgVaYGxzm2X9rSLHyAi1F4e++PTG32ouDV7MoKU1OhlveZ5pQ07Yz0nYUUxcEl3bkmxPqE
vNAG6fduvVASJ0M2ofxxEmYeX8y1ouW7KvXBNdk5TORIKEciP4Ba11ZRIwby2zcMCEXlVeG7Vqsb
+07caWFjTvCWetf+7/YObkvH0t2Af/hZcFOBQmwSQDqva2TbaFZFTNr9qLnUo5yoeKM06fL3Qvnv
GbGF3q/WtDhY6c6nI0qjzPcToQOtaHNKarvUvclipXKCgYvWge/RTH82Y1EeVKF21yj1ljAoBwTK
Tf/FvybLQulUj6PTiOjODwgYqK0liloJVKRF9vdixfqz0yrRfSv69nx7f3eXyUBhSY0DZbIlu8jh
NoaDRghBfqZ/Egs4o8W1osL36vGISLRnC78nwRdoH4PlvV5nnTnGYs82nsEtdZ9JqO5DlucP7gq9
6fdXReFFZoL0lAnVri0xmGEm12wiZNBSoYSUe4AmDmNZD0GSj+ly8ETt5duAHuScEBR/pILTtT3V
ShlE7CbRaRprypVeafVfbD0bmPjlqr6y5lB6IvvT2ouCYSylGVRV1xwc2B0HwG+QkAso6rIQf/0b
kig2IYJVrJmZOZ9RfhYfBfnFwVJ3gh2q+7SHKd795PZdW+HhVGq7dijcjaWahW6Z1DDrYNiIQTuZ
iAtZZ0XrtN+di4oboGjCGaWkQcS5VV1U9TrPU1ONTqvWWl8sdbI/ZFP84bdPzZWRzVf0sqRaGw0j
s9FFUE64bHqdxOdSTNN/t03tBbPYkhxblNsRPty4l7wro9wxhggR8qV8yOPZa/3B6YuPup6v/2iK
nT4sypxfxGRkn2I9mwMgdk3y0LltXfq9Chh+HJf66BDJJW4ebwIFqicUgsGEb5scypQYg7lq0WlI
tOxCCXc+MyRPDl6KhF+II0mVvdMkFcbIUWWnfpu1uIs2WowYwJweJ1Hut1COBp8y2Tre0zFz380j
1apnIBTdUZyy44wA8BG4c1+o3LzqJlfm7MHUUE5uZAJMQvr+r1QUgqFZ+WL+fsTxs0+OhLjEnWwr
f4riFNNk9ExrL7Q66HKhUg5ORThpZXp/+2DtfUDZkv+fqY0X0CDXu3U3KUhrlcapmL3hjDzpePaU
oQ8qkrQDe3vbaKFwBs4EcQzwh9f+QPNENAlrUZDDEXTKI838rqfz51Ib7E+3V7Z7ZWQpHVFdnv1X
GPPRSeJe0/lii1cv/6wG+qC+obb/DAJp4lm39b9k2o6mb5H4CGc492iemL5QQcd2VJKoQ5ridPs3
7e22BLxSizOgqW6HhxtRrxSOoiqnzvGgcME8HN8KprP5FfoO99B2h9+dzS4doSMxPWSb5PtboMdS
NEJRl1qhIJ73RNJO980cxiZkGtbz6lnlH7hEqh2oEFHEpZq0+bzpENFQ0DL23K3Ku6wcmCfjwn9J
5fzr23u5d5IcWD7cSVDEr5qehOR5PmV4REjj0cciq/8GwOKdNSf+kzMLBhNyBF044q2N79W8bC1T
e1ZO66w7fy9j8tKa7XRKU/2IvCz/pa07BV0BmB5UENhTueZfIrvFSfJm8Tgf+ax3pyY3Oz9S5qOd
2zuFlIKhJrFx7iv9eFLMlSoPd9C0l/bidtP0f5xdV3Okurr9RVQRRHqFpoNTj+3JL9R4ggRICKFA
+PV3se/LuO2ya06dqr0fZs5Wg8SnL6zwBfDAuvC46fa0A2H67Z169anQEwYFA6Dh9LIi9/zULtMm
1Wg76e/mtFX3dmkBSH97mZcHAoUM0ASANIHM9aKv4q9QK+whaVTFLJFf+AgAcTn0i7zv2Drod7Kn
VxZD1gQiFC4j/OvyTMwmnGG7KWm1BmItI5PnBz+u09Kl4fROur8ln88PBSTK4L4AcMamt34JFhkg
NwAGBsE3NUXpE9hr9NAPk68L+EbaEwOO9xio2MbFGpN8Lupomd75ql9uIH7BRp4Bh+U/VtvzYwnL
k5BNKvd2wTzx69mI4KrtIZr/9v69PJbbKhvFduO2v+C1R84suh05BfaGQoDKa8Q3yIrytmJq8D56
Qd+Eu7dXfHUTkZdC/njDhFw2quplgC1TZyjaUGN+atemhhaEIhXDjOOfr3Q83F9LbQ//15dtFzrJ
nIy0GmXHdybuzc1Qo2wKaVI/vP1Ur+5WAsl6HJoQecRFEwEWA2HWMksrPWcwng60fvRpLv6HB8Jk
aYv1W1PkktdkFcn7hEHqVTZjfmDx8JMK6vZNCkPot5/ntV1CAxlj1i33fQG6GOtojaK5puBrNvSU
BLX/0A+NkIXfoIX772sB6b9RcnFr4g57vk1B1rT+bDxvpxLf7hhAdUe96LlKgOz753EZlFW2ohN7
BDmASzlIIqKBLZ5hWytEHFca0eMYKNhNxfN7oJnXTgQuZIB6/2tQXBrA+MlEA2lDVoGSaiqj52BT
s1P7f393m7zB1ucHYPqShkpon5K6Uayaxi4F7T8xRQJPg1Ok6HvR95VQscFI0WJGj3ljij7fJjfn
bMKEv6kw7qc3Bq46+8ib0koJwQ9AJSUf3n60V14giCDoZGEICC7GJVAXAPQuSFTMAHIh0xk2OvQO
Xs7ROwHwZXWzcZNgaQEq3Qbkumg0Es+jKhrzppJBHZV2jFyZADQMwn3rfQhb2lQN0ud3bpdXXuWz
RS+iBe2Eoo6lTZWMUgJc0LsP3dyN16lYp6dsmM07fMhXXiX0lcG7wHWGcfSld4edQh2GFFFdaB2V
2Mn8BHHH9yyPXumwbKp7m3UHVOlw7C9OSCs32QlocFerv3pVnWe6nNOxriSiSZm0XnhyfU8PBuzQ
K2w4XLPDbqrePjWvBC6Qv1F7pNBd3fxNn5/S/P/t8WhXLfHAdnyV7pAZr8bEsc+//vtSqK4Ri3E/
A85wsYtcY/wGfkBb1b4YT8PsNcUaDGupxyx755Rm+NUX6chm2YVeJ1immBxuf/7XTQZSXygk4zDO
cNlyhWMy3sOIpDsY3KZn5W+tByd5gzxPQD3h7cd85bBibYCD8D8YH13uKsRz04DGoqs86iVVtM6y
gKx8UEYKl3g4TO+Jgr62g3+vt32xfz2rorVYYoL1QBjWZdZOsswoGa9DG/F3CuNXPn50dzYYCqCN
SOfC50tlkzA+j/K2Clfm/5gFhvwz4e29akjaFxydwO+o7sTh7Rf66gOiQMRYEEHnBYnW4puPW0hv
VCoGdhJ/jx8BGAmucmXZOw/42lIIn5tmESbOKKOeP6Cvt2JE5di7qZl2NW2bz6EHPMMI+eV3lnrt
XSL3AesazXHgtLYY9Ne2yVHwUWPaWMHooQdTVsk99WGJwhZHzuvUyUMCssI7addrZ/PvRbfn/2vR
1MSRB0cQfBepP1wlhgbl0HB5Ja1trjJn/lUEB1/6hufZ6ikQ6EHdf74eYZD06WrGKxD1boWYcKdb
dkD6lRxqcJRLmWfv5RGvvVdcTxinb1cGqrnnS7pw8ROVT021AG0MOw1UYzByjesdeNgxKyRC0KEZ
s3+ftUKoGRwgACk2z57Lrz7pfOrl4dJUpte2ciNMHbw8NTfGxr/+/XMACHPjBm6azZcu0V4rgUus
/aYCbT4+thCyLps5suUgPf0/fHlQtwcQDNCQlxjM0NajS5VuKj429BzTnp+AJV+Oi4veG/2/vHJR
PwJWipxswzAlF9tm2wwz8TVtKwDS+g+AvsobYtR71r4vzz/eWoSuHsB0ZMNbPD8c0Jdwtd0IVBE8
byEGYPdJZkFLl/6TWppo9/ZObYn481sIA2MoqaMEQesZOt7PV9PB2ufNACR22jNxUCvP9gD3nGPb
qSJlbjrq3HBo6Jn6EJH5vQHOyw8BiDA04aESuJEsL7vxzE7CBjOYYV1dxxDzc8sVvCjkI8mtgaqw
0kBO5uP924/8MoBCkzJEywv4ZChfXQ7Ks65NSZ/lukIJ5Mqu0/oAm2SvhJvcv1rAY94GMgiKIKwH
fP+lwNZc58x5uRMVSJGwiW0thZw41X0uizBJ23cQ5S8zCqz2HxdkUwRAvL7YyxyBLBk76GvWkbqa
ADvbrdB2KMMUoCGR9Q+ijqITgCrHt1/oa+sC/Ly5AoAEB3+u5+v2I7icJgQKJWpFeut83p6nBF5I
dPIemQjNoW8hVR8uOMpvL/zKTgJ5tXFfILKFYc7Fwo0PXxy8WF7RcZxOgevWU5haC0Baxv333Fle
fcoMjRUQKaHXfikBZ6JZJVbPvNLgTWBaYQNdpFr4+84u505N6mOfi6XsXPIe9u21x8Sk5P+dVHBR
XewrmV2I9rvXVUPsIx8ULjqoep1P/eiLd47Qq0uBmAFiCOIXPpHnWwlDQETRRm9vNIswCQN3LPZG
eiZq6N/5DF97nwAXgQgMmCRwBpeRR7U5bz3Jqy4DVxI0Qn0YPCfBDg6Dzy4awsMSxnYHSsh7Pu1b
tYnneB72cOlvhFh0ypBLXeoVazdp2tUzrAvgLeSiArVHAG+3AW5yhWaBgFhb7desrKN5QRDCaVA7
S5UkO29uwx2FF9ZcRGadk0K1nnoMMI+ooeEcKVlM00ROAuh5VfbgpQ5FCibPn9HD/Vv1C6FPSwqO
UZnmcy4KLXOlQFmFR0kxkNTAhhSOllO5NAtullCwBus0bJ6OIDP0A/JLE313vFPiNLs6m3ahsZEp
7YC/iYU6aMwyAaRyMY1Dd/TjTuhSDDT82kC2e9wZw5Y7aErQ9mCp9b7HS5wf+4R2ugjmpskOFE9d
hbYBY87I2YYlulFMV2SLLbscjpu7wWs1yJF6DAAZwis8+VpSUUDpBKKIUw7NlEJDNexWN4z8aaG6
OpamhXUDyHduUDi0YcCKTHleW/DGX69dw7wIKjtt6588YGmA93Co+IpFonV5qJeMPzoaQAWxoTQ9
dMTA71NnQ/6LhJ7+CZBVtzUDDb+yrUnJ9aCyhhVTmLiprInnTt0QqeAuWxL/pkv8Kbpm80o/oxoI
793aTD960fBvkKwefwBKM7jC05mfY9oSdTe5xEyrqnUMyFYde8mPIEVRUY5pNtG9P6K+0IG/nHHN
jMMBl3Nz72swkMuudupIoEMFcWrTJLx0oRNq5xSUqgsfkgisWMXo/VRe39qCmaEOgfGb1pMaIj4W
OaQNhtKzfvjBRMAWHde15lNpuI3Sao7SHhMAGGrCzoDMgP1paAdlBZR0zOeA6fouWDrT7MaBmK8t
8+YN+9qltMxmx28V6pTfYYsssGgGsASODvDOJ99OrCuVnKPoNrS0hfUW5RDujLOut7ugkeILHDRr
WS756q5GTc2wgyaBPLmoT0jh+TWIusNq+0/cUQhraVXPpqyNwk5QruBUBuAE+Y3OFgdmCFzisUgs
nb8kterqK4HFfoJHE4kS/hAAGqFWRjYA5M3yNEHe6brrVfIL8lq4xbq8XodKCKgMVh1Uk7oqSq38
oPPISwvt56Nf0MSwvUabOy3aOrZ/QnQ9fzE/n66muO74wffW8KNJBSyXPNknGu+k9pGZwkptj0MM
dZmW0GYp04HnFNr3XqP3lLl53E1CBM1+8V0vITkcdqKExJlc7temXZOKTzQRkPuSyc3IJ5sV6EP5
P+jk95ivA157mqKwwzU4dN1Pp+DRWSxCeNcscvQJSi/LY2xC9FRIOy9BydHav9EaEIASDN6G/PTT
Jk8/LB3U/wb04N2OpMqAyk+GWZVrvUZtv5s7ObD90kIZGbuBkrvsqQMExtoEXtEAyuTfyOAF5L4O
5wg2INoAJViYdJr4yYXBAP0+TytmCrBV4h/CwrZpP6QJl38AGQK0d4TQhV8NyO3PNmit35eEs5qU
+BG1vKIQfu6KJjVsuqNdsLoCqJjpJh07j0BiWQJiOHnj2H6NPQKAxRz0/YRPyUtP0NUZXWEDX+sy
5XWtP7qZRMtBjtR2xeSt8W/4fdJbKPIlLIK4c7B8oB1SoFJN2qNFNkwzRbrKRfcjB6lsLKAnbduz
gRFGNhZSpSx46DK0Aso1aZtPgw28vEhJ4zo4/AUOyAcoC0HPaPAmACT1bOSOUR5FRbawpTnkkbNf
4pjWSZF2NAuP8+ohg8Odn7K9WJo52K8r1DX2C/Tuw5sFOj7it1sDWj9GI+v1g6wleVwBT4exQ06M
vIvbMGxuTQatzF/cq4P+GgIHObtL/ZmHXyFoF2a3mRu6YIcOm/cwDGzgCAiUJAB2aqjrRskcRiVZ
urY5aD/pfuc8tTfx1E3mqAKEm306QEP2mKdSIa1vLFOQqlJyLfukTbCJjafhbJFM5hCxemr3cTdA
gULUqf3NgsaPbqdEiD9zI+MVFJvEKAS13oa3rVj5p8GbTX2VUHCdd0PSZA+p9QNRYZYmxv1CrPyT
2LRPAMBiyyfPWMdLi2SwuWGmmZN9jt8T7Vabw3+OLMFAr/ykdlkxc+U1R+4RyO3bDIo9kFzS+joi
TUx/LMbJdjf28bruCOfDUPhGd+GDVk3PPuAAqq5MTMQ9VQofx+0uRSYG0fkmBdWELzzMD8nQJapo
RxIZ8JZpmj4A1+D5qky0FfVemsabdw5KsBAh09246D3Hw6jbQVMgYv3GdkaU0LGYoqIZbXKNdqkT
x9ytab5vfLEgbHqzRRethsMeqTKqGvOriVb6zURxq0vaqyytpI2jTzz1p/GmpWHWAPIHA6dHQLyT
dteTBFYxkDG2EfgLWcjsOkOuKNcrspOM4Ta9dekgPFAN4LmdU4jxsTn/E0Sc+WfOA999CWqPsqrl
KzjZM8aNcbRPerFm+1EnE9/AqclYQZoVIhnaUIAr9pMIFvXVpxD49AoGKFK397TnIOnVE9jNH0zb
dkNBgLdvfyNphPYp7md0tRUM9dQBw+jJfEw8f1xKPSiGqAjJ0GA3pb0ESp6tHe68aLE5PvlARvs2
s6kCVG8ch0ICjzUV6ZoO/ve8yVpZbHpVEdTF5yFHnxA08xLRq58KmkXzUM7wQ0ADGn5TaemHHSKA
8eHJtbVQzHIDGgwkehZXs7N1iVgqZuuF3YbzIK9Hj/N214yK3wR554mjgLa3XwYTp0+uxR5C5i3r
OLD1AESVbaNCtEm4sXkBAGi87JgV+XxlCIJcsYZ0WsuZz/rrAkmTs+uXHIjpMZ3r0vaN9YsaPKbT
TOlEIMLbGAQ3F5ov1rHcwk4koVHRzmY5987EHopPP6TlgpD6OZ9G+DPBV4efoXqOkCuAj2K7AKGg
K2JLwuZD4xuUNgHphCg6app8B4qEjRVimAlJOZJwFXujfdntjDf14X6pOYrpDhpifBdFy3LWcz9G
ZYB2WlNIlswEYueGuxI95yTEYVwdvaOgyrBfWrRm5qV0dQfMOrpyfRnzDAlx0EJbs8AHkbV7Lud4
uRmyWJOTJiwKj7yfm/kY68AMB+rVBr8d0BKxwDpjFHnyUQ1LojqkQFbXOUDqKqUFaeM+v1VEcnM7
tIxY/LYB9NYiTNeFZMVCUk99Rbqqhi+pGmR9rkVOEQN95PETLby4s8O1m8IVrexwNuYY1Im4o4Bu
0F2qOmZOpM40HXf4h9f8HhkVMTrfvXY7B0nJvko8ODAWbZshO0NwEKSgY4ABOkRBdFMsuYCS3+xs
Jo9ozAzeDtr70fQAC2XyKcB/bT2swGbQYvbCcawEvoNhH/pL9kMm61AXcOSW6VFpCo8ClJKNrqK8
rt31RHL9MV3R5qxIOqVg0fQUzgdtrM14Hgz3/GJO0v/Q+gZeNCkCBCtaHmtEIg+q3bcz0mdIEuJq
cbtgrJuf8ZxmC76XNv4eTnWsyinN6b1GThLugMIgRy/xoUa28ByDN5Q3zMB1JKhD2JwRfYPzV3uH
qAWLtcgxoDjrKJfzodf4sz5jpNt1wEz/gTcKPCwHzEofGjLN38wk2jvFI7SJmw7c+Ztu4AT5h6pp
jH7mZNWR+ZqCTCLBTA1rVrtdEnQRq6BKRniVDy74FHcsHQtDFiDaQBLvz7DqAI/U42TMSxAYwg9q
BsOhANMqNweUYOrXuhpxndssG46z4NNXqATmt+2Sw1DHOmDYkT0E+H8kLl/0senSve4i79yT3iIE
syg7WfiR/urg6NrfZ5MNzziY0YjCgXqPwDukDCke764Aeag/EeEJXXSoJh7qrqb+jjSj/IjHIuw6
ZT3FMk3mn2dvyYOy9wJzmyezHyLh1Wt9nciZfNE+slg8Sr2YY7skMtrpKIZYB6q39QscM/DFR7ld
yEGPsJM8qUzxtJgF9meXyXo8t4sa06KzLYVqgnR42z7uumt/Cv2fPaEd7lnoMT7Bkyv85UkKUcjF
5O3tbBRutsw6vym4Q/ip8CmQry1Xpq8UyPFZKUwc87JBxRMXS9OC40cysxYBbYJTNoZbF2nKKATP
Iq7LfPZdWEbE2LTqIhfcyAZnFLLbcS2KVvNVlGjK1v0xnwjpoTUA5ewqDlvvCvWER/eJHJOfzHrA
+axuFA3q6ZV3uGEG3CFr1Of6DpmY7Qva6zjYa9wA4NhjCPHbLHKG06CDENKhi7v6yay2Ra1g2yiu
gNdPkkKGgCpFqHMpmD4s3MopL1keI50FyDchtnE9hBr/baDefA7t475Pym5d+GG19TQXfSOi9sG6
wP8JU8bEllSlXb8X8Yzvf0Qp3eL7hZAZ7oUk+NmlOac7GQdI8rs66QMU9DHQFBJ9y7k0CQ/5roWj
dlcEIM9NBZt7R0ougTNG88ihyZpMEwDqXk9Aw1E6+eGYHecK1zbVuJi5Coog9xU5yDYOu6qfVesq
G6fQP2mkyUuvd/WCDUab5cjaRLZFMI42KxNC2Xg313y4E9DHMgW0cvLstkaxe3RcRF8AyqptISct
NRxV8uixZUA3o9vTrDvGt7shsiF8TH1/RFoftuiLlbNN7UNCdMgKmzDSXvUKA8YC5G/yEa6Mejnq
oc2/gGgb3bQjDb77mvf8Zm2gPoY7dVVDOfU8ug97+KV/aPtk+NESj/f7FVnt73nFZVxy/MQ/EoQa
RJJlTW8ngYlTgSzRNMcllBbvM/IaWQDUHBqod8gmL3S2SRWEDUHG0q/J96GfHb3iuoeNYzJlxJXg
2cUYlpFYpNB1mjWOKUy/cYUlmud3tp+WFO0ctFvOkG/tbAGqgb4PqajX/eTP8rfo5sWVWTznyKbm
OkZPKCDsaatIcLkhYk97lLvuFy6CoIHgYd9AYo5bvJAkm5t9rGY4iqMfsO4ElV5+TQwLzwA/B4/9
kPus9N1iT5hoMlRNadre9yReXDGEkDErEuhGkyKLuf4U1KR5CqOR/DazyTGbrgd5mA00yEqUbCjF
CarfGJ9grq66bHW6MH0GRc1GDrxGPA+W34j9mYTZsJ2+R9L3ON69pRj6mi47i01bElAqJn5KMpnp
QESu1Q7vFI4oCU3Ch3qVYVDM8xqJwpPQfT9EHLlAgXc8/hj8trdF6xI7F4BlyI9pJs1NDMKALHqc
hPMoW/6lgRTb74bF9RGZrDdBoVa0yD10cuqmVX2dHIgixaByNAn6SAn0y+GEisltajyBhLELrkzD
m+YQiZCitzaixV3A3HGGjFZOEebaaZyaUwL38qHEXAg4Gml8VAK+kOGdEekCwx9m3YgHJ8ERL6On
sO+JyFDhv+Ee4WaHEVwrItXt6DJJnPqcjTPSADM8oeGS+shF6PzQInnvYSsEdaKinRL/V4zRNi3Y
0PIMjCWunwQYYUkxjCNq1nmcs7txHCW0ZEUbPEaeH3zPOZuCcjZj+NPwXN63OPBrGavQXWULHdLS
M8hATomFIjF6k7G8gkddnpVea8ieLahrYfrqp1PRBdmcVOlQTx4StEksCE5D8xUKPvyLyoPuq259
tB60v9B4b+phetKOyYe8lehf6jzR4S4e4uRbzWaOl4Zm04rBcuQ/NaSLbibA4KbSZx5sstbU0V/Z
JJEPWtROiANh7H9LIjagpUUdReo0KX2TQL7NQ6HerTdwYV5Z6fIVuKwwl8nHQLfkFHau+9rHEOWq
mI6T30i3FnyNnkoedQplwh3zl+4LWrjtU8DjxYINJt2PACzXEG2FFTlQAj96BkKGBcoLTubyaQmA
0C6MyefPAHAKU0KbJcEphY9QWNFBBsieaoHabdCzO4gaXrpQ7YvJUaUN9QveyQU9kcx6bNfV4xax
4aV7VjyYKXplcfZzZkr/dmCG6aLPMvi+RAbN8jKFUtEDSKwpLxet1E9fI+pWOFbx7wVh+TNg4vJz
E+sQ3YcmRgZRexIBlHM1jGXadN5UrVEA9yiZtvjV3aj9DE0ITOugJ5g7bzfnidquwmw4DW5CKJhs
1Jxzj0LLMknNtOsclCNLRxpcQhMKot+BQRIFVmcfn4QV8P1FmUM+mxbAnbu4Q2FY4sI2KT4PI6Cg
bhifId4KhcqT3zRz+KEnKc7Q6mA4WbJpis8Ye0KLKrKsyY4jur2o7mRC2FWEJiOvDGv51RDNzu2F
75m8CIQfz6VN3BCUGXwxMLmYSeKKUCfpD4AvRmzLUtsQLZseMngBWsyHvA2mqKSYa0BIp2PdNYdB
mncbtajydy7KvaHITIS+TU5jArRDFwXIyl0m0RPXrXqcnN81OyvJbAojcsvO6N3T7yaEWjcYNJ35
YEQcAEq39slZ9AOnJ45b/kFK5sBWYEj+K1DbpS00WGwabPYZ6WofSDKWsA8IDkbblldqceJxNClK
VTunSOZrZB0jkDpJfiuhgA09UWOmOxD60CfKwTdei9AmuNdiHqcKyXO0doXQkxqKAN3Gx7CfPHbM
ddt+Qz6EOtCrhxSC4jmaMmB4Co2AhJn0Pe0j+a3JSP3JLvOUbF1kCMMbzCWycmpR0ZSr1vFV2neD
KwVVGIrlUMyWxYwETRxmEWfzSaJT9w0+SeSeemnXlAq3fV5QfPt8509BYOEnXdtbGs0p1K/QfAkK
aI6gw9ZnsfdtRnlxZmtsPiq3dB9kNyC56jOZfcRnhU0asrq7llON6h4MqSx88HPPa07wwo2AzzVD
v9UVicPf8dy1ppi3LAGHVIM2BDUhQRHROmRxS4yqcldnDog9uAQPbYk5UXwg1IUweeo7InFFJvIe
0aP/IHs+t7gVQKDajXUcVFGs+gh9LBfcIn1z+JRAqIqzm3FAj/RmRM0GTUBIeh3jaXb38RQs321v
TXOVG40wSK0Oj1okLC2nzfqklHWc/fZUHJwpQg0+4YGaruLpnH+C0E6APmzTp9+WWgFkOOUmwwGr
bfrY6bFv4UKRgKHXi3FIiyaHXk2RdUPKDs0U2mDvZ+gH4HZTFIDLnosa/byYdkU0plZvaWx24BLt
u93cquCjJYR/iqkld7CjXeCsNfro/Eo6LwfgEgjmUFHfDlAD9XIoa+WMfR2NrfUReFgKV5yc/1wa
kCIKtaYoiMAl8MU+G2vuV0mfx+feWHwcbG4xxEkomdHYRK7p71zChvsUY7E/JFSuhQIxEiFEdvRZ
i4wKABP4SuMnTkz7BCM7RWFR0NojhYdjdyN7i0ozxBWA0iVJ5yu03qC0PdJUN/d9tBHc4n6U74BM
XwIockAVN1oUkl6MwS8AUrWvRgVJb4yjLUHqlTN/P/g6gLkkiz+2VM+f3p5Cv4KRxIIEBg7ZJrMJ
7bHnQ1PNDUQHYMMBI81+uYtqPZedRuikGq5addChnYai4iS4nnbMc/neivY9ceVXxO3wI4CN3ADr
m/DaBTgFh92A388E0N31eL3ijDza3HS/mnVITQVddWSSjEIlu3Arw/0DvpeiuxgCfFdQVEGH9u2X
8hIrgwErAFXwMUNHEPzc5+/EhIEUTMHrE/zq/gYlvPyoItG8A7p9OcbFWAiw+WzjkEBX+vLNL0Rj
LrKKyqeQksPUckIASOJr2q/s8K8PBOQPWP4E4BxkwZenimE4qjjN+yrnLi8sG6ZrTDn8d+bvrwBi
NlYq9AkAxoH14na2/wK/SWHWKJsFHkiPiAEi5b/lqsaPcZ2AibrC12701Pz49qO99hYx4IgDgHw3
L4Ltz/9aFP3oCbipTFQrU1Mpszk6klzWe81k/w6i8NVvBXC7jYgO5MYLEoIHQ7QVCPq+Iox+Hiyg
vJFzusQkr7+BEUd9DCGYuIfopf4so3UsOQ/le4qiL88mDuVfv+HibNLQo9FkcjzvDPEgpFO8v2Ee
D/8d4LB5sUOtGUADiKhcxCE/hSXygl5IhbXQltB++4Q+MUxnV0eeMIxBOtB2jn0DpuY9CeXXQiBe
8KbgB+NnCNE+31GQIlfEo7avek7sTZMqYCgXNgJVADU/42GA/PYJenU9yPAkwE1DXiXcsB5/naBm
ADff4yNUaH2+VOjUT2XsdcnexRjG2U2W9+31XuGkYguhSbN5o6YIvdsW/7UgGJrUX2LeV7XgAzt1
C1YqZRjXN8uUtHfjHJkHrTGe6+FtA9/mCVPjqPPWpAiJyyoqRXwlbBd+eft3vXqyoG4GWU+IkSeX
Mni2j6Omhs5kBYPl7rtnQSn3IPVcvL3Kq28bJttAbwM4g5r8+cMzOxtUgCFQZSt6AE3uyXMXTJhM
o8q7HZFVvBPLXwlKcHpBoIXIExrEl6B4ligVO5QEFUxR81NordljrBmjawbMl1+b+H5NR+n+9Sk3
3wOo+0GvBzrK4aVU6aq6gCBr7SvdD/XvNG67zyBFLXdDMK+nhYCQ+85jvoxN/60ITjXckAAMvGSN
MgExgGZhskpj00KINyYfCc/ROsvWtGyA8S57juO9LAZtuyAFhEIAD/P23r5ARW2/AYqpCdCzwEVe
Qq7N6EjbLh4Otp8mkLJas6uObEw3h357z2m4z/whK1vF7b9KymFlMDTwyqHzgB9wcaowRotM3Wpo
k8N1+2iNohWAKLoYlgneUI68JxH+4hRv64GwBVt6xKkXWRNu0IUuq5DwvgnbHxlLBr5LUUY9rdBb
VWW4ju+5arw4x1hxox5vFinAc12KLMwixxAQKG/QWBz86NJEnx0DOKWBDc81oA3pHfAT6Tsh4cXl
ui0KGHwKXSbgbC/9uBvr+gxicLKyQ9YXeb6CG4nJJXCC/L0U5bXn265vrLLhFV6KrnshwZSkr5rU
56qIPaHEEbJhQVZEq28OKBy67z1e7uHtM/vfh/EMTYdnhKQwIPT4UCEbdHF0pAOQBHCgofJAGXsw
KGPRE8vhCM7bKYJIGvRqP6PX11ZqoNkX4JF7TJtcTW8YsFgYSQDYVTHgOR4ZC+qs4CEGnv9DNAFV
assRMYZ4Qf5F7hk5ltSyygbZHz000yrgjodDlqP3w9bFnd9+J6+dbvRTgbVHOrddw89jNM2VEQRV
fjVMainjhbP97DFyDc26DtpX7Xu82P8O7+Ue4DbcCG8gNOBfzxccEoFJqDBDVU8EbWe/Xj8guaDz
dQ0Dq3O6JKupxoVF34wXpnet34sPSejGuhDjSu4HDdD7v79yKG0ifOOmyiFcsx3Xv+5oZwbldF8P
FVxwRZVrORzRd2EVhLmCfQq0wzvx+5UvLYD8BkwqYAgEVtNFvoVuRdRTf8Irb6P/Y+88uiNHrj3/
VXR6j37wZs6TFjDpk75IFjc4ZJGE90DCfPr5gWrpVSZrmFNazWLU3aVmk8xABMLcuPdvolVXty/a
qAeeiWLO4uuX++mYJ5yDF881C2E3qAAnLU2qH6qBTLUkJlhubF2MlDeU8s4JHH4+C+b5gwoXr3SG
N5/cboIe3xa8vyovyUtxAcIHcWlFETbmlCK5qIHPqHxDWXNjOKdO9fk2OdNEAOeyk0APQ/bz+N3h
gG4VRq9UnkIlkutzAibDMEK3Rc/q4JWdqq/bou88OSTOUVurvAyrrnnkhnTOdPfzW8UcUQHQLmkS
K+lUYzvpuUaK4DEQCDD9lTD0w7sFY+eqb7WqOzNjf9kWcSWXeBL+KDwe95qaown+mbbMSmztdFAQ
3ZXiyR7GMfG+nkK/agpSpYWZuAQE+VRfLe+0sphMrfLEsVFdpli6lv3sWyJV8Znd+fNknVch1Eu0
hBGsPN2JKJUo4FwtXuWQTI1NVhhIaNgEZXBm9D5RSZgzaMpLDB9uYJwHx6MHW6zq1S7GSaoe75tW
vxNgP7jTIW48Tcd/elJIPxkz9qASquTMkvzVeNJFUh+zBg8H7nHjTSEqYzjRy15IrUVNhWYNGCla
JfVUnmnq8zH74QqIcznrn1jipJ+wDqQSdEztGbHWLtJS1K9GIidPNPwSXA13JI1Sm1WfyXX8ck0a
1M3+1e4JDUDWq1BMsFgFQcae0FeHYJ1lprSQ87JZ5LhRuggd1usstixOmLa+ndTafM7xrD63s/9i
sLnokSEiJiQZcsqgmdQAweEkr7EA6XQHRLq4MTKouVVtnaPK/WL2MmWZvug267zak8HOMEcIuZ/X
3khR1SXb1G4L0ttPv70aZ/WFmThKQ+RdjmcPGqQS52NVe3h25cvyMIYeznWyPeTScOaU+hwYQC7m
RsPtDQYZW+xxUwXKeYFZyaySKq09M8WjM2iU/G1gUdnmgELOmWX5ywaxgBbpgwzh+OQYDs1BAg9i
1FSZkHPsYVO7aaK9giaAfaAl6ZnV8au5weaJqhjyMcCaT85G3JhDPGCKBo2EQHGiXBNtZA1FZ2RQ
z6yIX80NDRtXmIacDmgAHw8lcGljSC3cMmpG+1rqcQBzLT2G1PX17PhVO0TV3BtQbdHREjtuB3+4
MkySAAne1jQ9y28vIIKc80371bh9uGSyrAwIhieNdFxohcDva68PLeRiKRYsAqObXC1nnX/dn19s
YFh5zZ4VhBZ07GQjaSStPdRDiRucqsy2v0jt+VEDxuUQDXu053Wniw6/LQ3JtIdXRH5xzsAap85l
WG2F5SHuG0/KuLlbdV+voKlclWMjnTnwfjGS7AOiOVspEz+dygVIsArz3sobz4yx/egTLO5iaMNO
b1J0+3okfzEzGEaUgYxZmwBC4fHMaGbKN/FT46WYuVxRhTJstdUOZ+b5L1Ywx5pEYELW1NJOvT31
HNGvYVKZ52kyenFYhKuc2hteC5T9SCX/B2EQhFDSwajKshmeMlBlv1GkdOxarwhhfHdYxNpVThgY
Z+Hwz6TDf/0Y/lfwVlz984LS/OO/+fpHUY7Uw8P25Mt/7KMfddEU7+1/z7/27x87/qV/XJZv+W1b
v721++fy9CePfpHP/6t997l9PvrCy9uoHa+7t3q8eWtIPH40wpPOP/l/+82/vX18yt1Yvv39jx9F
l7fzp1FgyP/461vr17//YbKq/uvnj//rexfPGb+2eK6Lt7+tm/Q5f21Of+3tuWn//oeg/ymz26Ae
LSOnaqIw/8ff+reP7xh/sp/PCxhyNazHOfuZF3Ub/v0PXf6TugECAOhKsFkR8P3xt6boPr4l8S0V
7UsiTtTEuSj98a/HO3pP//Pe/pZ32VUR5W3z9z8+9Pb/577JnRExYnK95NFnfivnyvHUx0gNxawu
V53IiJrrJrakNbJMd6CQIw+FTH9NLo1DoJuod6OosQREEl3Efipvohg8nYTwG35+4W0gJhCcovDC
7KGiAx9IrgfJuPppcP96+p+fVjmOTf/5tIwLyxRuNnLq8/d/uov2ZunHhZArDkqJzb3PDdSA8lOb
d6VS6MD1VGxQSVmsZcQvqAiA+r8JQSbiI2DE0hpOCV6eSDFkixjQ6EqBcQVKO20LEjpdHNpaBJvB
Jm/3hlRKeyGCjL+IKxiB5agmITnneLoOdRneVjFptxTKIcWpFlgAKEq4rTuC7L82ganPEYD11vr+
cBMiRRbDEhaSK5B6ohOlRik7ORXbJyvJ0Lb/eoSk48vmPEL8IxNi4Roxs2lPDoW2TyfQcRWEvwKI
HIyDXZgUh90BBGizCnswamEZGQpETay3o0AGpNzUYQ83xaBAE+QRMAl+wEvFMZQ8oH3ydVTBiAWZ
rQHKV5VzirgfYsLHMxDeJkJWFFdFg/TCyRNTkW3wJdAkp1ZA67a5n67FQpuxVGZe23WkhRtRLv1v
QPq1lpuzH6zSLnhXcdBUHPyvpdqJ03pvwMqGAhJUhmD3ijjei5XS3vtZWUZO5yc9GDq/CW8OwIau
wX93eL5PIxg4AprSoUIBVa1XhvhpiiFfg2ZP0clHwc+0tbaHLMCECV+7SU8ODklU/KHEPjedbmzH
1G2Gobye+rb1fKHsKlSLx2SAOBHeGXnvP3aKFDsU4LObNjLK506kG7E2wT+drLJb5UMQgkvLTOF7
KHf1apTM5rUhjLAB7aOd3RVZPbqHCWQKWUPhCopdeVlkYxrZVitF119PoHl/+4lS+zGBCMYUnWsm
hQ86eLzEBJiYtS8KkkPaIFrWho/dlhEzJEpq+pEzBDWaHj3Qb1vIddPLpcDCPadTb8gRppojCLqt
N/gWqvXhKjJiAwKNIkpgTQKEG1NTqS6hXlmUCsH2ajYMzHhvjSXp22rya8SypHLcd36xKsO87u0a
oXLJFlWCwaHpAqeXDrvRbxCi0NJO5ZeEFvzLiOxHCNviOc+F7j49FFO7SBJ0RAuA+vsc21MIjHoS
37YYNEBQ8sfaUUT0LKC4BkVCp0bYEGovjDs4BrZUqiXkc38sEG/AnVoRG9w1GznbCiB59jAVNR2X
Srm8mIRBJKffh5ui70GwREObJu6UqtUuzGbkYgcP6CqS9UvoqIObg1EJV1VyLXeVCIdsChci6fMF
lRHjQR8zrQFTrYW3tTnA8jAiYSsWQYf4n1ZexghFfterdNghlZbeyJNlnrvT/GLvmKv9FjE/12/9
tFSTyhPMWqmVQZ8zuaKxhmpLMHhRYVUALULR8SwDEFlwEz1TL/+oh5xuAmS7yWtQ6cQY7eR2AxbQ
BH0Uy04jl7jiCuXwPSalta01eduYh3QNSL1aYtCRsfBCB2/gEqBwF+4FC4FCq2Sq9I14zqvtwwXk
5LHQI59t77m1ct87iealQS0GM4XIicoLXgeqcVjGZQO5OzI6e4pnnbVS0R0JdKidk/eyDSFIvwWF
3zpFCDNPVw7iskOyzwU9JW6ECJVIVGqCHZj1IcMAQPlBeFA5VaOd8/34yO2dPjtPTr5xNv/gWny8
kMdOhVMdwmHwBTXe6Xk8DtDM5DFf+Ql4ZZ8Iz4nj2noU00xonTipL5OyfId2Dokk0UJy90bfGdC7
gWjzZ5aJl+qc2AI5XQbkTOXoYhSrakPJQA7dvueEsf0cXSFosp03RlNzAa+4Aq49AkhnHB/Azo2O
hCKu16PpxnIpxXJb1OP4Koswk8EtQRlsauEy9vvLSa8F8Kq6Ed3JrU4pQkys+jJjXX/vJWmKnSgu
h303pRz0WTdslVj1bzTsai+yPGLmiiMw6pqKPQj2LdQBSHFCb5lb0s5q7BAhRIsGJ55VnbBTqaCY
HuXWDG9TP5YeswjpbjuSw8PBEUgr3KhJUzhGrQ3rdBr1ndhG3yo9a58N+DeuNDa663+cG9yOw+nM
vfVXZzpoErZjZGTm6OfketLFap5I/A8obOTfgTlT4WbB6K7z9OA1LeYgcJtgZXGMbqt4whhLJFeU
BFO1jLquWKSZCO9SihdhFWL1mqnQylPQ0WU5nqt7KvOznMw6JOY4rucihohC6/Gsa4LDCL5U5Pg4
ZMlDVSnmVgDwrQSqtMhjXV8wm5QlQG4MBUI9cOqq+l4dkn5jmX28lMlwMt9UxWkFYLE54tFreKfV
lqwx2PMgXkiQl75V46TNmtEIRyNof1OGseAhAK99TyCXAg7XwyW8wGwFyOaciMfnnWquqQLFIAFI
zAxY4riDQhT5JhlSOigl8lVRSqZTFFP/AFnN2tVZYnhSUQ0cWS5wyYM1oCSoQ4olUwynvdNfRY61
c2v9JKfIoc1DWeT42aNQ4kDW6PihSjPzc1HPJGf28bpCIe3gCWPdOZKBcIIppauozi27NR914G0E
/Juh663fyhh9PAPwuVkFCO2aGWRw/AxRBMkQFVRYUGX/Q4tUfXWwDtICeP90psT9Yb52NMlUJpYB
JoeTwpovLsdNDc0YC6mI0F0TDOnVITOsezpG/A3nYomUlPAU4R+YOMgZlleNnDdPhaEE99SUIQ76
g9zYB00TtoiSR60N9Ud6SYpuZU1tENlVqh50exqpHICLmJYxqh+5DT80iZcZe+Ze1omIaqVRS7se
LbxGkqJ+zuE1pLaEW9DGCKzB9FQlPlOK1I7zBx8DTE2WyiwlDZhWpyk5LnEQv/JKdHqiHjcfsD+i
bJnv+tCcgBOrqtcHRn9TF6m5nuIgbu2mVy+LGfLhYlnEj2txvc+obWtububjbZUKUWDroyS8BH3U
oH4CBw18xF1W501jp+UBwuKYmfVzpU7mPXGDtjgIQdHaUpoQbGtQ7nsqvZIHc0K1Zz64q5JUd2I4
UpdKNpWvPYI3r6KVRd8D3EcfU9I4W4XK5UvfqkTVJeCgXVLJegENBSo27JcC3YkwWUtTS+07yw00
UGTzeyYf0scSsQHw0MU3bmkHaVmGTbFUpZiWRB+V60aO/jml/39a44+5qvN/Tmsso5f6OW2f659T
GvOv/JXS0P4knfSRshUNinofC/CvnAbfIoYGJ0ZNgUIOyNF/JzUU/U8MyNikFMqbIA3mq8dfSY35
W7PoIukxsIRk4qTfSmr808zgpx0Cpf3Z42BOKs+qaOi9He8QeFCGMaW5d0myw/W0Lu+yG+lxvue3
CKjYpat7r8km24TOtEP/prKLZb9MVsbW2o5v2u7w2q7ZOC7yu3QtXKav8avkaqv0bgo940d/3/p2
9dx4opOvR6fyrJXslOtgRRy6ndaH1xAqvGxXDtQ1t7quNvpzeKW+R6tir+3kZ3jg6JNJsCju67t2
12yEBTmJy9ZNF7lLZLtO7uXrctd7/nW8VhbFjezIXno1etV1jaYgxPO7zItWauBYi/yyuO6/9Vxl
Q7u5nnbmcth19+26uhEulR/yRnXCBbz/nb5MLrRFtfTddpV4VHkWUE7e46tiw1NeKFtj5d9nNzMp
44f5LhQgpdB6doJVp2MzZFe6nTauuak2aOKAo6ovrYW2Er8Fw2W1Ka2rl24fbYC6boKL8GrcWJfj
PUO4ow/vspcv/PVkRxvdET1tm18atmGXi/SWOGbN6nVCp3HuoL15mVfuxI2yC92DIy7II935m3yR
eIWjuq2dLfu33F/UnRc+aqtiIy2sBRf0Vbf3r2tIHMLWfzJWyRJ9jtQdrmd2tmb7iwgZIKdsnUh3
Z9Umfj7c41ESvKTSVsmdfqutO0d38gXhI881ADt0Msf83t6OVKlUB4aG9jjtslV0XW6rJaWWeF2t
NFd3YvpFbZlhidfh2lhkq2IZbOVNftc8CRfZ3ryihQf8F3xb9MI1wajJsCfLaKm7xo2yqho7fg0g
fj4k28NlvzTfx33d2ocH6wby+YOybW/rS1O3pXCJBIsqriweVLOFlXgRLSRPdMslx/uiezY346bN
HSomXraVLoVb5ufBicL8MspWxkKyiz2/70aObMPY3abE0QuDN7JM3fI7clF2dc1FvUK+yFYuGLQs
d3R3WIWwZEVXuhv8BTZ0QrYQI6fcHRY94j529qK5g1stARLETrC/yhxbdYqbeMENf2Gs0tdFexdw
stzLucv9vseqffPEtQ7BKA9tBYeEoifgDcBTVE/Zftrmi/aywHQSLQQ+4jVmGonOsCZjrUpwuQN0
D3bzNd2uu4WkP3bwy632nXPEHq331N9qma1rCEqsBmXf2lc/mgV8v8FLt/hWOraPmyi0p2+H6/FW
+5Zxtc/tMtvy3zS0PkanSJ3mB/Lm9vANxpfkwI0CU+yMsqMzF9Mdmk85Rx2MpFwjY4A61iaFojau
xB+D2jgRc1f0/KVa2+NztZkecoj/1ibwKlfihrXxfxR33RXwUeDS8GacYYN8lpcYz+kmutTuKgyg
9NVo3PoXBvtSuxg3+U5dYnklvmnfKgpwbnPZ3ZZubjiSsgDsth9tJG+mvXavLiQnclIX+Si8YvNF
QZANSTgmgUV4EiFzpiZ2DCc2XAep07d0eK9Pd2ppuCC27+oNS9jWv4kyOhL2obg+HFwDmYs0tU1k
l/bFlfpqQgz2hgWaPvKmihbhsDbSffoc3QprfWnJi9wWquXwjh2DI1beQ1E4ls3VLrkWPBb1Gg0j
rfFa5ZnxFR+xaJTVB921fCd7K+sHwUtUN1mWaK7Ak5pWqu4hmaOkXv7SC7B6VwbEFKgs9ZbbcvOd
NJkNDvumcnCollw93CoSYZsHH54ZgScg5LREeiCR4iTFU0gmBx5X76b+Dz9KF8pCue2mVRZeDRK4
tY3sJffQfqXv6taQ9/k3tNiyh+4hmjQbUIW5Av0MebVfioBxdefJ0JezoMx9Ei50/R5rEEt8gCla
rPrQFlsHldQG+lXuTo+d5WrTsgAcuB6tZ8Z6vFUSPrC/7W+Ne+aUkzO7L9ob8eA0pU3GrN6014l7
i+eO5pBYyEHvL8b+NTR3gQXJy+0fmgfxWtTsw0KUvU5YwF5fdoKzUjo3/yZcmTfN6hXvwtzORBfp
u3IvqM/GXhQ6p3usLtF2sZuF5vd7KbjJF8olmbRBs/Mno/vWodwSVcZSBshVHARn+IGF3TKHnWUb
a2rMTutGN703erqPmNY+dkmQhXd8zmPqhNehgS5Ev2BxSK4QbiiHl3vZ2usvmc3HurF3QGQxXLNv
2AEGSvqDMjPSl5V+8KTKK0a042wTcrjqsr9liD8dXOE+1e3su6XCmLblbB89ivmjdFm3T5BoDTTy
gl3zrrSDXZU/tPqbdakl226TWTtVXLqV19ksqs49DM63g+f1PzIEQmOUVpzYHipbfQim18NeQsCs
LOGJsVF65R7hBDZ3SAr2YLCxJnzjulu0sQwzEe5vFIlXnFi5rf9oTHsy83s1Uhd6kj3gE9XvuYkn
t37sQG20Dl6+hAwdb7p178LBfTFvzAtyKJHb7lE2apBffuGPdp9uxp1/qTmZW73AlFzTFC+1dBAg
25nkJeF2rcq1zumiPoXr7qWsbNSUXpSrfqVuNcijBwRFbOh7O7NyoVtrV9JKdztXXtDXHqL8whiW
/AsXfpEUB6ZgTLRikYcr5iop8agju7PSTM/AJK1cx9HGnyhrrFrtoad48Nqt/dodJnLZXp5tELZL
hkVhLDfhhknGbD7sMbaAFdetIvfZXIUDyggL3Vz0+sZvr8Rig9Ld0LqvYu2I6j8rw78Vlt8VGX+f
FhCPCo/Lt2Ku0jWnP/T/YJURHYSv4vH7t/xt6t7S55/j8Y/f+VdAbv1Jmo9bIR6UZACIfv+nyKj8
CYyDojbeGkTfSEf/OyCXtD9RCOVzDAqKoLFnzey/AnLxT51bJr8Dn4iIHPy+8TsR+UcC4qd4/ANL
huwQ+H+KmSCD57vtT4U7MU+7DKEB372/nNhZXp8i+yqyLwP7IrQvrt6W3zbvj6+b258G6Rflwo+6
/VetnmSVpww54uzQ++5TZd9fF/ZdYFf2I1+8vO2Isuav35be94fni+39xe752/vtt+3rdW+few46
99VjnKQrxEwe8LCk80VxL4kvdXimZmOdZAY+je5JWVQe1FbW5n4W9uP9NRR0++n+8X778ob6kv3I
30+ZPdl3L5c368unu3Vgr2/sq/XNzXp3cXOzcy683fJmvby52cz/5m023vbp9mLnbG43zvfbC+f2
dnt57Wzet7cXm2t3u30/8/zafBv7YoD0kwQn98LCEDqef/+0f7zerPZPl0/bx8fl8m67fwxsb3ez
85abnXdzc3lzubicH3FzfXu9vfUuNquv58wHuv6rZ+GS+vNMLSII0Y3yMZYv87RhLF9e7t6uAvuu
YDQn++btLmIsKZDwr8X85/Lt7o3hvRvm2fzATz6U9tX30H5//n7x/vr9+Tq0N8/XzK7vV+/Mruvb
9/v3V25Z/HV//X5PmsN+vN7tvj+/bt9vQ/v69cz4KvM8/6pPJ7dhNYGSp2n0yV3s3dXenf9/Ydve
erFYOrZjew5f2Ct35X49mKeJutOJqZ8kS8sAmZ/IH3yXHjINr1/fty+X3B/sF5AY9s0FY5Xbu++b
++er54szb3JeVV91+qR20/YIKZkjnRb0VaU/ROJTkFxxL7LbEsEc8f7rrp4CKT66CmmXQvbsboIX
z/G80RKxS4MkxmK1rPZRv+saZZWZvX1Q3ys4V72SPE3DcyQoXn64UQ8PKufnQd0I0/OYcIW/C7o7
rK3PuMv8ct8FRYJvJthk8CcnszlJpxxlEZx12fxeCna/m8h+ebl63l09f7+6eL0V7fvXc8v5hIAF
mhSM48+NngzFFNaVqR9otBEpYmsPBhyrRNoO4y00Dbtu8dg1t1J7Lj96+r5JOOH/AHxDmo+0Uyj2
KCB5K3TVhLd20LiGFE21beIOhzDGYfrx9ds+xqaB7DOAD+J8iuE9HAXzlN5VH/oWreI5TYKSyr7p
R+X5oPbyTY2i4tV/0BQ0Ms5n8vpUA4/nVREpkYiSsumi8jXdalPAlRufrNTW4aR++7qteUn8vGTm
bkGOngHtJmwX86SMYACS6tTaMFzETbVLq9F8j2xdemZS/qoVMLPoGBk4VlHUOu7Roa6HkOSd4Vpa
Ny19CAnL3JisM3vPp1k4dwZbAAMQDBxOME7HzZRapCTGKCMo1SBWGoKQe+gn7ONnGXB/E2W1jHCl
384XGlNzwWJZP+JcQ4Tv98cU0gf8ONyB0Js66a2BZKuKJo2BBCxa+qF1QAOomVrnN1vBTwLYBOEd
/ACKhSeRTqOFtZH7yLF2TR0t0YySuZaV55hpn97crEkAVAyQhEZB+YO89FMUF/QxUAcEIFwkJdDP
tuB/hSGamV/35dPiohUJ0C8IeSo8ykc59KdW9EZvYu2gA5foJWsTVpLldK2CfGaADvXXTcnzVnQ0
40/aOlldlpVaGUz1wR3x31TC5CYzP/R0Vl3nr2MDRKiQPRTIgVQHwwmmcsU885A3WkhDt0J3d2Wk
A7Xt6VnRVRdS5iJWDii9K9K3If7djWB+VGD6sMI4rAFLHM9nERO0uJd5VARCikVrKo+KGZIkietz
1iW/es3wVoGas3SwrzuZTElrZqlSKIPrK5m+T6Dh7QQQ92em7GnQOgtcMFm5ENAXC1LlcX8KP4lq
CoaDG6ERwx096hdpf5AvqNQjmWaG2vo33zV62h9WLBDrKFtALTtuMGoR61IksFTSrr7SLrv7fF8/
oj9/MaCe/VBv4/vxaroIn6f36Mra+B5K4WdCklM8CSWT40c46XM/UHJLex6huFduxRvjUr1AZHkZ
bJRr8l/9ldnZwjfxaubWrJuVcqncqWc239NRP32Ck13xECoqio3V6AYVedA2X9WBupC1foMM2eLr
AT+dRrPXBTomAKtnJQzp1J1coACDtjPCVtIhE2zJnOrbOsjFxzOt/KIZIKwsUszCcH46pQwFpeJL
pTGNrhpma7DhPdLB0qM5gFkBqm7nteQIySYsvylSj8geiqLWNyOrwEGCcxHMyTbMrWZVjxNpLC0i
4b5N636VqchoC3uZLJ4kTrZpCbYSU7xBcbV5afvvkvR9IOvsl2tpHJeT+CrzAkXhAQaYneitZ1CV
SaLXoi3xKUsXWp3IZ/auX/Rbh6kFgHgGIiCRczydi1i1EIemu1kxWS9DEqhPBUT+M6PLh/y8P/IO
ialA+7Mfy0hgnDQSS3rXIvzTu+qIRQpeU9cGQsFnrD9/0RMa4bzGNxjs2amFyIDtciOoqOpobY4l
RUJ6Pm3N+D/oCuMFnxpS9UwdPx4v3cI3wJBjdNbSRtlB3hgRaurMM7vM6VVrHjDsSGbINpQFpDSO
W1F6Gg6rQ4+KP/qTwHGtWwvxs/1QTd0SwSrFScZBPgOfm9/C6VuaqVWMH+PI5nbcKP7ARYqARu8e
GrPYGDUF+1xW0BJL8S6wG1zmbGnC+CP1O+n3Z6Ep4Q6GzekcE38csD8d1pqSCXmW5IyqpiBVjco2
vsy6vPr9acheokLYJZDiInPcQcUcsRiphYObYEy/iMF+biRO3TO4Eul0c5xfHia3sxwJfUE/4rgZ
IS0OUByyHq1XZPvytNTAlsrBFWLy6DfgYWKHyZAtGj2X+RFF8pq+aL5bQ7pSD6jeqSPEkTjN7kq8
VyNVOsMf+QivTl8zsgfE53NtHUji8eMFcjckHaelKykNthd+W+cv2iCVlzX6/uxFiX8D1ihfTdxP
uVhLAYB+FOPIwCJgmzizpsCPr9/LPCAnTwQFUoPWTHQ7ewseP1GtxnqJo0fnghRUV9lIEZVAIVyk
GJucWb6/akohfcgWQbLykxZOCGywC9q2c1EebkrHLIrhOlZHpViJSNYezrQ2P/hxx9iHDAlNC+YD
cfvJZqGVZlBK6oE6QmRKtozTht1GIz4reomHTJlHuwlP7HCQb0pRPIfD/dRVdBiAls14CMBNLKvj
UW1rH/1KMa5cK8unWZky5RSqjUMqL/swraUzff0061lVsgg5HdA31l+nB6gopbqSjmLpjnF1mQrt
Y6mAUPON8SltqnOc009bFdok0uzJqvKnAmD9uG9gAfOhNo0EvCR6ZuIoHKifTN1ab5vDDSpgB46z
Pl36cWAuvp6rn3bmj5bn+IfhZaGftJwKVneoGytx9dEobVkod3VXBrAdwqfaKlc5ArJnItxP5xot
ErBDagCHMusZHPc1UpqBvLrOtljVwOLGAFTCVKTu1/06eX1gW9gPCAFYgjN37SPm/GkHzrSOapYx
lW6BQqKyy7CiaG70TB9gyQTcI5ZFOCTlmRPnZIrSKHTNGclDixBET2M7cHUojWHU4Bpl2fyI0jZZ
ZpxwqGlqofL8dQdPhnFuS4PnRDqCk039pIdy4BLiK4mUuW0bSdd+XPp30ZSVv/eyPlqBnKzCuiLg
IQFy/LL8aWy1sukzV6mVZDlJYfxcK0r4u+PGfIC6RHRhaMhdnZ4w0VAFejExblrZZeYiU5r8QRbH
Ml10ddWcifVPrxskPVAXsjg2mWUw+WeC2c+57HGSuxS1x8yNDBORfKPEaAopLcWKHLPWUvVaHCMN
3mEOoFa/LPs6/469EAqDkJbG2EulvGgdOUIx4imr0/pFCPDefjNzod4XaZj3XphHLeVvNYIa5Q6+
qTfbwyQ3VOfjxLr+zWlAZyBokjUC0MXpd7IrVr0VCYhS8oKm2AKzIVLsxtf6TKTxaTUpMzmTZUQY
xcL9FCWOFqqoAuwLYPkydWi1HXIXLLMwe5RUwpPE6aP9XvzLa8JMnVMGUhtuj5961grmoZ20PHNJ
yaEIEFsjTLShODPBJYW3/dOZ9tEMqgXEaPSPXMLJYY22WOcfrICK8zABSDbD4KI34wTR8mraSHDr
AIRO1H7DKECrfwi91mwo60rVsDRwvFhN1ig9/O47nWPlGaMHuH3eSI4naGa2apTFYeZaKUFUFGv9
IhZwNfkPWpmllLjHcL6dQraHYYyy2cnDjWstujXDENkR3P5+LxL+GF62jzmZMfO+54ruz4sNgg/E
xFoFVhXJ0zbqhG4pR1L+H8wVIgKMXokDcR0+WdJJWGhCWlopUfYhXpgDbiCQws4Zun7acpmR7Bcz
opeGtI/c6k9nyiSgGU0UCZTOl9L3QhF7DwQxgJqvX8zJkfwxZKDVZ3008j9cL4+HjHOzEdq5mbQp
hGthtifKsRdwpTZsl+TlkjXC2ufuEp+OLvrGsUW6gPCOrp2M4BS1QRFxZrqm6eOKlwziSk0EwZni
Orv7un+fh5ENhBiSeIdeMsuP+5doWqPJ1hC6ZFO5GEl5le9iLDJK9+t2PneJuaCzpAmu0R04zZj2
zaji3kgiNg8S/bHsuQSAom7AlXmW1srK29fNfX5tuNoSvXG71bj2nXYrlWq94bimueJgbGp2CQ20
0ojVQ5n76jIZ+2Ql8mqXv9ssb47DbK6FkOw+1UuMxxzLiDEVHF3Mq95DWxTkmVYhm9giVaPZEntW
7Aa40J3JvJ5cBpim85RhNsLJJtP0Ub7+aTUMtXRoB4Tz2Sl7fxsWRrbGiTFe4gQxQpkdq6WQJsJF
JSmxK2Z5f6bfn4+kDxlKwgZSJNBh5eNZBKqjHlLs5RwDWXdww9AGswUehvEBcD4Ocm4pmwfpzJT6
PHVpVEaFi5OJm7A0z4Gf+mwexCJTdd/HMNMUPCQwwR/F8XCmlc8Tl1YYX4zpSZZ8ItNYcRvDi5R9
HKUOU7+rIbFjMhgCFXGTmIl15iD41BxR14xJp4Yx72unRKqgG1StMycBqucELy+L71OkJ1ZyhQr2
13P10/AxT6ALopwsUVCTTvHnQtN1GEb4poOcc7gwJ+oxKEj3Z4bv00KcW6HKxcQkdOVwO35JQVBU
uJAopnPoq/xGNrvoqSKY+C5FqgrjFR17G2iPfvd13z6NIq1ywn1cTVkRp6NIRdJS6k42sRIc8k2u
Y5TRHKTkuq/r4Myd7eS2iDIT2mVoeGJuTi0IDdzjDuoR/2lSMe8IZaO+hw6E2LveQVsZ7ThRxABx
eJJTONu1QWbZCGTlw+8G7Fw65mwQiWU+CUbD8ROkjVpTq4LYrPQctUKp5INtiVl7X1Sm+rsXnbkt
TdbIcfAXqhHHbWHTHGeFCXg1jLty0yVCsZfV6Nx98RevD3dxg7wu5G4UUk+2k3g85JlAHtHJChEB
KkEVkFAOyOqKTiUFxrkE4efm5hU+M/s5l3ifJ5mUQa2pWXM6Yn+oH7Zxgn+G/7+5O5PlunUtTb9K
vgAz2DdTcjfqLcuSZXnCsGWLfQ+AIJ8+P/rcjLK2TljhmlVN7uBcWRRIYGE1f9Nq60PQvCtF+q+P
2po1TP9p353q+WWV0+b1IliZMZhQ5r3BfVoGw+sPg7SNdwqFtyecdf32sJOtaRWYTLticZNsVvOh
xwACkx5MOv/2rFG72YzKHAbzHLttyb+FYYLwYi82XlMSP6E6KcUY3GV5EF45Y+iJ/f/FwwjIKNSg
T0bH4vXD1qJmOi15f7mTegcsQUyQ1a6B94u/vrOuN3casjTbrGbTlaTzdNryX9NlKu2SR1mBnD7m
aB/u1rAyL2RRL7uxa98zRP+Xr0W3wqTvZG+aVubJe4QvNjpFN8FSKERwrxDZxFO1+TuVM49wtQ1o
4WLCZN8iz8kLnKyo7+YSS5micMsPbVnbGLeU5d8WwttT6PYziqcnTnn/+jPpXNhdFNRs86AD9z+1
OUDfdXlnM/zLF8Kqni4PwXfjc52cW371Ormt6SSGyIIffMF+L/0MIM8wMS+FU6l2f737mOOhDUf/
hdLDO3lgj5iKwTABfIbRTm1irlMAzJkO5E/a6gxG//y0t1enhegIj+JNEitOJwqFqgOME3iap50o
8XFNw+FDzdF1Nvf40/rRBzWb2TsNGcr6bRWvinCUNWkscKfYJJKQV19/PKHKFZkFGxOybhD3vZUO
8xlGdHC06tWZdnbvYT3f2pPx5LRdfQ2pFzh2uvThvjHWEgZR1GIdGGBye5eVzoJpmmtB+sKMaU3k
6IXwc7AR+1T1WJng6NbhdSL80akPpKiiT9Tg5p9SjoKHronoLsMevfckCzMoFL3vezTwDG0/2IM3
PTWiXIsEt2OsaKTobITM1hQkjXDdZ5d/fF310EJ3KGdBwKrDAGYb1n+Yr1YSEskhT7vlvlHKOh/z
DWHReVl3YZZm8DMyUBlqGycVx2pIyyuvWDL6h04aZUk+eeUHoCzQkLJhrqFwzxjDi8H0v3cuzaxY
SlrFMW5C3dXUwx6P82IwgsMyBjamwNh5PQ2p2csdxnusaTJL5xLP+KW+mFMZ0glTKuyTfim7xypH
u5h3lMp7it3qSSqRbqaEzLNiXLCtO6x5ymVXLVz3MUne5sQVTmtMB7FbDtaqpx+ZZXRl7M1TdY9X
mLOct60IH0djbT+CaIJ70yBKfa+crnjU+IsUl7LHYREFmUCN8TAxvKiztYpi2+qbNbFToVVs9oNx
601r+SWzyOASkXeh3A/+FDIKKD1YSEZorTVmacZ8vU5+MxwDkaU9gDBnxilTZ5iDuGs/nxl2P+oY
wjzycJmfF0+L5edPjjFsjJNJ2965UYWcYwnaApmtVl6R5/PSlmnsrk1v0AhdmGt2ZWSzaPZOGYTf
StOtUYdA6blJBLW1k9RTEVSxcGvxPehnKF5NUbmPCuPLb/Myedd1KvyvA3P04LJTPdxIqQI01mw5
YwGGA7oVm6GY7rLUmLPEdtMBbYZp6fV+9YPUwj12WMtdgF1TuFdT75yj0ZQb8M7GbXJvOqOXZBUP
2/zVnfNJ9s33yoYUHs2q+yHzOnrEBbHUm7f6cokxZfMVdZfpkbmd8VAMlvuMuXkQxBjihWXik0cP
+yBQ5nleoFqf+IVyl/2mj8Vw35GOTtpcmR9EtM5+MkGNvQ8FngX4REbidlIFZm8keDhfDFYHzaPP
/frSYQO9YO4KNFRnxmTG/px2fK3KyT4pIvy9WqLlixGaMoujSS4SSpqeexhcoYC/EQz23l5KrzlQ
GSOA0DGL7XmJ+fqlptU8HxC2mCBiLdBOlFsFLZmq7EUyu+76uanRTsiolIu94fTujyVAICEJLB1U
Z36kkOpwtJcmI7kbPrlRinUaFPnozsijVV6YtMoe6ZSt3qFVmHgNXe1/NVo8j89BSrSXZlr0xW5B
yedjEWKVfZiQjTyv1qEs0USiuYe5simxzQFLpM5nm4zisE5rfT0FyvtZ+6G+wxINM4ewVKMdj7yC
KcbyDeKhba/1vYERzmdDue4He55sDuXSKIhZohF+Iuoi/Lpaerhpyo0+vtRNFu2ZkHbeoRmt5kI5
WiMONmHjui8cm0CFzGQAb8pPEWspOtWWO4tGCWBH8hDenae872rN5jHOy1V/5hLyg6Oclo35Zxmt
PliG7WEDZjcavmhYlbf2kofmbpaedy8tNa27HvHaCZ7gKG+mtUF2TLmYVya9HWRuUlXGhDkqhx7t
iH5lQjs3A2524SDGy8DMsx+F8EJYV3UunuQ0Tbco7WYfOzSNvto0GV4wvR+IGhrLAPpXTb1j41TQ
eWu0nZPCTdufaB67Tjx2a51/GEzQsMybluVT2TSgT0RfZs/9XDQvePqGyw5PW1edWUveQiXK/Yh1
C/XZFnK6yDzDrrGf1OW9O2BmSgIP9c+BKnYD1sB6SXXTfjDKyNP7cFm6b/PAoY5lNTnfI/TjNYxq
gSBqNVf117weZhMoTRQcM01LYVc4Q9dg/ljIZyd1S2TlUFH6DjJKI47N+772yi5KeXUNu9YHTX3w
G4AB+1SP/E4rMxz8t4xoro5Y/6mPeZkaH5nKGt8Wc51vtnr769ylijuicazPrQobySC1kEwy0NB1
Dpha0/vN8QAtEncdmDXWVe5eOJi8PZNMiftZSzabH+IiaRal+5znDjeCnueRA1pbw7fMVwuhsUy5
STwLW0LSFnhsRjjlbaJMuWmZSTv9PKxm1JqXa1twDx+FqJqPjinSBt4bUrG7HpfGMqnKqLod3Un8
UE6bnmstpud8xKkLD3I+HPuNzRv3oy3uudj871HueHBzJ0t/zpRTPvW1348Hh5uoTYLMa14MPfp4
UlY1yqNVPyoMYN2+YC5vqK9WhY99og3T33OuVhDoqEVcVUEJWzcPZqzDlm4eeTvBPKFuhtjOQ7WG
xJtIGEXJTNh14TOjVuQkNuben+tcB3PSp/ylsbemUCO9Gm93/tw1Gy7mfBkwjdd9u+4Wkln7sPpZ
Bwk4WF0Vr5XFU6NC2fnB9ftmTojv3uc0XL3lzDek/GQbQAf3mZF3ZpKC51uB8ncZFukzrpaxM0zq
qxMOrGIM8647onCBFI6rdNQRdN3wcZrwR45Rso3GnWwVC3DByJYYIyscGl3yEZPRVyQfUNQOfkzM
hcedkaFRxWuZ8P2Nyjl8rjFffxwGHVy6aim/0nUbEfPK1mc9d/2zkVtoANJzUV0M4j21jtz75fXQ
GqlM+rKvjBi1/vwGw1dSINuWxXJIcUaNDnYBLRGyQF/dV0xosWjD7NMjE5irMjbczvguRW1/74UF
53+qRuwqzUGHBJ3afTRBFat4EnW6HJGkm9mHE6qzh7quNA6eKXlluCtI+EpWO+Pr8GxHlRvEkR4q
44BKTtc9Ieok8Ljlful2JojbT4XnZFG8ekgnxEtueVXiFLz7o0C69uccmiPo1jU01oMhm+YLaSeM
JgoENFImUXFisPW0rasg7Yr0TKNXx7FDmW2KZSfzZa8dtzfYzeH4XCrPlAdmjPWacC1JGKJNiYlc
UTRGeaHoLrs7PQO5IzsjjAY0JqbauwDEAPl6qkuzvJRTViCxjJZOmcukMGQf3WEJYRl7dxZt8EUP
TXYfVHrEK3oBfIe5c489/DnzG2P9HBrj4H8QzBORhmiHtcZwsQZ1WhWS7AL77NCuL43a74w9+kki
P2plLtVHJADVRVYaqCah5mWYF4pc277wGq8SP9ycJFPF1mhg393QFaz3KPdJzNOlKJfjLMMCvCED
wCjdG2ZhZkgs9Kq4cCtYKk/Ziru8PmOINPR97DrpEl0A9mlwcrcWEj/CiSs/1eQ38lKrfHGxxuae
NOFI14hQ87ud8rB02Rw9oFoDtG32VBidzYQI984h5UnRMgii8lPXI/r9EM52tZQU32aVPQYy1NDZ
gyI0v5StxmSWcyJr+P6TR8nAT3rh+eQOasADEXdpSgLwSXHVNyKn59aWVuLb1YhUjEIjjAJRKu9Q
BFyXx7EhTt9bAx/uSmLc518ExTQiotaJ1NwtQxGoB8uq1vXWzekAoqJR681fZQaTXwSYpQa5+hni
G4wfcdHP7WFwDBjO7Sxy43NgT0X9YUBWutkHYya9def3XmpeUAw70UHJbCq+CtSKm4aciLLFSgIX
jdXEW7Lxcze7zbLPJOCD+zBzYErXLU6lx3z0F+O6UFHvDrHOlEE0yLruyyQtjpbycqs6OOk6kunh
CklBNglCmtPrjAfz+YrzvpcG6VQUpAOu32QX001vtorgCsGjHg6qa9R6KbAA9l8iM1pwONSlY3/z
23YMrztkxdRdH9aec8SYtt6yxmlQn+FSBNv1j5n48rhYQrVIFwUSN/lmbRlHIIVYdiPWRvlIyRfh
Kv4DmfmKVE0w6qcj4eU3XQlOEMd5XAo6Vaj13C4Nz+bOsqZmwdMQ+8pDgZBieRVNeTFBbCkDdWvh
nA273nflU6CgMnxwsOjEi2YcTfkDIofX7kNPqUdd2oToMJjdYefieTHFWb1GdwzArHbvLIXfJfkC
/HiPEcTcHuWQW3aG0HJARRG53mgeVvyVkS+wCh3m+3JMh56UblhV8JJ2gZXe6MkgvVPL6jykWhVz
0pLVLwcpqiK7a+wmcHbCXrVxScMdioXZOJvKIvJ3uJMOpbLvBR+xPcwkktYuTcvW/G5FNUpVwZDN
DsomQgTdcR10V39cMJpH0MHDW/e6KpG+vF6HFPTQYtqV2gsDK7JPzCn0gOGrAwXdU30pHvCRRuUs
rnLqN6Rlh9E6RoDUivNMVsS5wpkd4yDmsX9JPT19sYJ17XASHmVw7uMaijhHZnvlmcrm7C6KcgzO
M5fBZDKYzlxfZhgudEnRZ7DYJD1vjDhrR2BFLSmj6KQZ1i2ut8sSo15HzdqHuADHJhqkMMN9siP+
C0s8R/CW01ov2Sb7EZW4KzMuKVF+7VBD/a6Xqo1uKzCG6fditdr8oqSyDC8ntYTVo65oalwWpblg
tudMtnej+MPXG8O15/kawXiP6jOqR9nuyWndOnFzMKJnvanZ/9Pcu/5t3ngBChW61E5AbrdmzWdP
5kaP9OqgfxZ69rz2rE15zl1oCiJXU9AV3zfYEV8EIaqtJQ1KL1weZO50w8uSmU6VnRUimqxbZMCa
z5Ziu+y1NNNbt2+p1QvZpigTlPA2eGHlS8aRilAwRGISdRPdj3GQC1nsWHp4WZtlKC6j0aR8r5Fi
vkh1WUZxpT155Xujx1GYkM/aD16OTzYwFPtFzBawLhoM3AxT1Q/PnspCCrEp0LdlAJKO04O0eNz5
FTKzSAlm+YHfB8oOD0PvCyVutx5XqesHTBRynJaW0EWGZhimFINP4V4tZdY5+0519nScNr5TTAFS
y+NkcHgAxAR2vh9VFbysY3lUi92hDuP36qqTVljHfZTLr9zNKD2sGIVOe2zXBgNL4bK6DFD8xW+5
iKp5X9j9sLcGZX53pqK1z7pyO+ejOSAvFJZBhDVdbSw7rPGCe74IXQTShvQO32n6dbk3Y6BcYqz8
7M+W/0MHWVsnhtLrXS+ahR6baQ3Xwegg4RCttvcoxlJ6lMuA/wbdWGsiCrv4NqS0aQ9DoXR4pKZs
+5vRMDdV58LUZhandbH8CPCdJZjj0YdmhYHn5DdvbdBWwmx5TSItI6SGzFJ9okMyWHu3tMZPCM+u
7q5BX1Aj3NfLz6vhIP7czkCJdzMAuqcRMaks8Wd3tPFXxPg1tpzefBl0u7h7bTGzSJbZFOtZaVi0
XY2x7H/y4WokaBajUwlUs+wr+qgGjQF3RJ4B0n35xSoaVGADW3B5ZojFfe0mq3IOvcI4O7Z9ZTzN
7VoaOXolSDyiviBta784GVlISZGIVM7UWlastELKJNeTSwe77frvgVN2zS410nwfSY0Igl1M1LCd
/GLNucTmjnqdP9gxSMxzSoYHeHwzGiSYBri7qXXZuZH2i3uzGFHyxWc89BJ7US95S4MnWfpq7bHy
ztwfiDK3qFKxdz44qQbB6JMZ070MRVXFNCPl5YIm9Q/DK6VGGCeQ95tJ+UddLQ75xUC7D7VmM1oT
Dwdz68Ku5xx3hznrfrSiCjqK1bH4glB7UFHvkPTvjNJE/8Sl74Kn/BippzREdLSiUiDfcAtQziFG
37K2g8vVGZ0eNd+sLPBftuidEVgEBXATdU/atnD6c1FkZnhS1Cj7GY5A07RqGn/djTNSvrGlyWpj
zjEiN5k7ezQzx2UeEwhQhZ8U65L+0HIgnuMhjQR2hc4kpRASZ7ckQ2SzKCIjakxyOP0ckP51YhdT
kyYpQu5tQHEjiAwhrKw6r9AWDmO/KUp/j4V18WI00vYSLyy9L7qKimmXNnLgsFdy3tTFLRrEw6DG
/EaptKjQbVWItxRhXRN9mhBtjWrsbfIuFFuvyBUHZL0bhXRRaU7rIyLdTGIDBCARgiLoUWQKOUgk
c1LUj+kuBT8zmSKjC4igwd4cT0bn0h1HqG1F1k3flnXS9BpVbxWJcAWGo61wJhFXDNdm6DAzuiA5
nRY6Mp5bf+oxC21uDCMPcejMo+IrmxFVpZArd9PoSdOjk2Mmfa4GXxgYt6VZS+AghwCfamU2boF9
kx3nqOvXfZqG6XiQk4uWLEPF1ttlAouLuHSGNueKCxShqI1oWUg9djkZbGfdRGNjm/GQidGNobrX
eicZpbV7wxgLsQsi4aN3Xrn5eGakrRudy87wfsoCB7V9k9Oo2kVhlt3Nwtafoqa5oA019Dt+PZjG
oUgnaKLRWOOhLr3F3pnKasZ9b0dq2dmyG9OdPbgq3YXV6pt75S3FS6OGEKVsvSK7VEPny/wd1YrS
n8a0mmSigPnRNpqc4CZF4nxOgDyaP5HwrKnzSRcv+8bU09FZRYpIC9WXtROOre6EDJwHjscokpEp
8VU1dhZ6XUYtb6C10scwGtTJu8Iw951X9tkOM1GOD12vh9LubJu9EJpPKeyoAhHFhZZQ7gC5Sqao
rOtjYWn+tS7bgJnIisI/gi4BqsRjXpjGLqxTWrt0S4xPY9kUGZd7Zz5baYHWPdaoIyJ7s6j1sdio
07Gt2v6DbukCXDP0NREqy+SC3IGtostyhaN92cwk5CiFVmZ71guvyZKl7YhVWTiFD2EfGVx/5FPF
bgWNKLI7Bht5cztSbdwUAdn/LnANOkVIdD/3RoAYXiOG+iUahvUeT9lljWU7ORa9taK+woPFAlOm
3Y1q7+Vf6OhBbK7k2J4FaegVXGi8ZHpKy/RBS7k6+AUtJEimzqvLUdRDtG9Cn7TX08EFkXP9Mngw
5+I166FKk+PN6khL1TgTGunbuNvsR/e+MY/5P9i/v9K9+aN/xiv5mw/q5wjw6ed/YbQx/ddBtj++
Ccwt/h9Qw9nMNf8gTontRzv9XH7Xwtn+xX+kcGxEJhkewjo0gWxhhQ2a6z/alDZ+Gw6jPgbpv+it
27/6j+GGG/03erIbthgkDaP23ww3+L9cppJA+ADyMR33/kYI541SLxgSmmSgIcjSQsCBJ5AdFPeF
XoMMXO2YR5e+kVafjUGWN0Fn5JcSe8ud4AwladaL68icpovRi1TcecV77EzrZALKUjmKwIYCXslm
o83L+B1aQB+yLUMbOAsNyK6A6PI19Z3iyllM9bLU5M1xaOdfw8XLkf3GiCyWTuAdR2/OnsRkeKgo
gpj/6DIlPhNK0YwZfKu4M/plfUfY4V/+UOjmWOxhorg59JzMu5U/Oens8MoGJcuDURrOcURmFzHK
zVQwacK0f48ItsEBfpvSbu8m9EGtwFCBwWGfQqUxQQgVHUcydvwXmjU/I9zlnwwLPQvTX7pD5i/O
jhbfl6LyaS0h7h6jSObEU1jQ4g8XBjRzVRznyhv/mZL/VQz4/9NpZ2Nc/OHUYxn0/PPVmefn/znz
doRaFUcezQp4TDAE2SH/HHkr+m8+oLspZ4D740f40P974q3/BgMFmTACfxJ5v4Rq/1eN1kVNCyFa
IPkbzpQz/1dHfoOI/Z/NBFHvlxgKWxeRHUB6b0xralW0VClGzEC8o5r01w+ROeSYYEZijz+yvHGD
WX3saUIdhZTFWYHu8jtopdcb+p+/IdiwnJ5lcUzfQOD9YnaaceCala511q3mcEODbrzsFzd8B8ex
HcfT5fJeWS2RFCTMCcJBN8bkKRO+dEb/c+fDDcUbYZjoav/2/W//+Y2/mwG5b95rRFhGhWVDssFr
OFUBr0Qa0pVmTZ1Ovb1cO32GDAemJbVQ/s0cNKWLZ91QOtheFQwjzaXxjfMhkMuz5y3lNam+d08y
Chne8cceUcnVj+6rxdLW2axapjjDLJw1zjqLLrZgpIS1CR0wRm7GEPk01jcxw6Hy+ydd2N6+6ymm
97qmc7LPBjH/CFo/2E96Jt9V5WYgkIdBYcb2or1lv4awMRhn+f3lCOp1PYB+KRFHnfOAWt5ce5de
qTG9ZwL/5uvQUeRy9PDNhgeNUtzrqK8du04DwwRokelnf9B4xino8X/+NNbpduMcchpDgEobhPMN
S2EYmO4XRkURkU3WmUFtdbmk2kVS1QofIuWMe8vwFtx8gE+cRZllfZhDcsCCRB6lIEiejO4syrDe
QuiQzfTO1nmNbQJ6AyIXPR3O/0bzcX9ZEv2GqhvtStR1z5+3Tna46ye/MjG3MtVhgKi3z+vSuP/z
C/kFE/39UPBE12erbi+E/MI7gZHqRiNHky4MQGi8PlhNBdogN9fmLOvq4Tmr3H6NW1c1j3Ry+i52
QiW/w2jxi71VFh7dBZAVF7aI0uagqgat23p0jRLjo375FqarnR97+vRVTMaQR0BI+iH8+3cGWg+A
KjILv7C/rzeOXNtSVCscydxsHtaxFsfCzegcCfeaYujHn9/X2/0D8RZOGtyTkFbeKUfDwK4AOFRg
UBA76XUKBviI3fTygbGa8w6rGmnx1/GKT4OVGKQvTPJsxi8neVDeppXhSyMF/lWY2NjDrikOigO+
9yrLWM6G0KcOSyNrYizmudnP1RujWyyDUIrBCJsSzKyZjx+0b5ThuUX7/IEWSXDrl0FOiV8NDj1Y
oSpvR2sFGZut43+TNWYoE+EVkUrQ59+6UiCTbjuvp4YFuoChkbJtYSSYHZlMcygpjbjLWvtWgMoH
nGbb/kfmHN537YU4oLjC6C+6FsOLuMkmApWAZog2c5GbN3hJLfmZwvzjPWbCCcHw10GClBCQzIJI
JI/cos1vB6kKIcltPi2xm3fpkFh23yC6ZWtUf0OtvAcgbOOXrPEiK14n4R9XZeEcPoBA/TBGS/lD
1xNWWoV0xu8jQ/8vU9P6tz4dl9vAV26LwOhc2YcxF9HnES9NZHiGsPr25712kgj/swh2wCahwZjB
P7WLFvVYqdqruUe2EvTgLa26hK7T7bJowpixzYM69uBiHbGqpr/L4DOuPWPcj/6QJivzLyTSM+Xj
UhbKB8fvnd1scO3sGlFZ7wkWnYbvbbOiTxD5iCNxj5/iWNNwJM5sgZWWDcIqlOlMfoP3uPZbEfI6
WtmUSKTcJNvcq6fYz77QfpYOXYaxURogVhzoK2sociduMNtDMXZu4t7JUARqQ/89so11eq0TnUm+
yNeIMxzJU4Y4YBal8hpmtmjy5ftATbLz8n65cenTPWCHVbek5I7F9VtrLD/ocxY7PBTl7Z+3xds7
gr8AGDkRm8oDzaXXWzsYUs+QmPvFRr7KQz6VwxXeFMxml7bC/a21/HfIKf/2wA0QDT4ZIiRZ6esH
6rVVyjEnQHBLjr3H0vlnwmfiB4STdr8I/o6ctm1722RhuMYwWUXF4STuCbZNzsCCKgpY5a63VJtM
pHPvXBtvNyxPIQ1EFRDHRhKO16uqdUTvbGZV9HLds2k2xx1EzeCd9PZfn+JDDnao0Nm5J9jhOWyD
cIlYC6zdJfGMatgZJo/685b4t6cE0DM2OrrPuThZS5MSopVbZEk1GOvOxbBu74ns7yR3/vkuEJ1d
IjjNeKQZXr8xhoC0I2bCUQAygpa2cOqzWUh99+fFvD3jAPCpR2zgqtyxv0L7b6HbtHXh+Q0fZq7m
+QBCj6kEP3pkKOSfc6yXz1Hp0rmrWmf/5yf/WsHr8OJQhEAepBfD/5xW173GWpBWKMXIwC9nptLd
i8GQhzpf2j1iRijyV2JNViHbg3Sfpzq6JwmCisZs6J1D9zbRwBwXGijTLwgjW3Pn1QXm4QVUAGQq
tpfdf8uGjnGO4/ZnDG3/45FLz+3frVZ/bfXXy6ZYoRLlXVuQU05Vbv0iG7XpNilNhTUCmKaiKW5L
ibAclQODHb8t5uBQzKZ5AWIF+ENYl+lV43SpQ50g88+9mIP0Q8NvudOuBF5oepSVh0ZifbiTo1wJ
itBbmyRyprKNwSuBMjasKp1i+Nxo1VujqRBQdxG5Teoy8o+TOTpnbqjm7J1j//a9IkaEHBDw+q1I
O+3Z6BGk78IIN84UaTWSA4hwZUKerY7fvHMq38ZN0gfovDYNGxhgzkncpFqotWvhyWI0vflz7hZx
BWUB0Q07eumGVhz/vHvfrgxCJCobNrUDvLtTcZbIaxqHXnfK2A8WPQMhjaKsKC2cRtC0fOc1nrQL
t2DAon5BhnkgDc2TuqFRQYr1XJnGoHyYDjARuYCV31+sfZ0eUsRdD3PtBOB8Q/tOTtF4zizc3FWA
t87/vOy34cK3YMBatEdhaqJ8+vqgOCoECj2weQP8Uh/tbJ6OBUIuSMqOgyPpDabreV2b3p6Jp/dO
iv72lW9x3SVkULS+rVmrxbWaRvLKRQ+3plyp66diRMHN0O+98NMQj2hTCI6aWxhy10Zufr1MmTZ5
NRklXgSlfLZa19ihGZa9s4V+XeW/R4KN3EcV+Et0HcPeX+Xzb7G3rLzOhn0HD2FtGGgZuM8el9Sh
RaQWrefYd1DTOlOI8hTnht/OZDxOy+RdK20xESvDDboqcn/C8gTd4aQf2+FqEFXUx/msVfCRYIAH
QuvVnokJmlE8Kvzgs3gd17m7zeRQYcHTNaBC/7xJTj8U66LEpXmKv9MmB3WySSBE9RboryEpg7W6
ydZSHRadG1fK8bp33uHbDwWyiHY+xTsIIzs8ufFL1+2zZjX6xJgacaYNI9p1yqrfWdCbAofNjhbM
L7Ui+HBgwV7vhyWnhyNrJm5eq4Yn/HgBVNJ2MkrKPW/+oMDlw/GNlPwEKKQjniuDUJDX+fSlmYSk
geyIlZYPTFYTaklnABbNC1Engzs33g7tNKTTelBcDu7DzgbpajMQapIB3Hv55ZvEmrXQeKBpYBJI
PD7V67VgYSo2aD7j7bq8t6Jm/DbNm8PTUjDWguu177Rn3+m+Ke7TXA1XUL6cd1r5b78aB4xrFsk4
qhcKx9d/gmxqVKxSp0/mVAE1S9OeeLG+JyD7L08hDWSFiExtDzo5xJkSZTl3rQB/QM3S2xBdVKrM
/Z83+y+pjden2CUVDGkdo5xFtDjZ7bnowLC3tYCHp9OR0eU8AfQJqvET6AX9BIRafcDJd7rrg0Lf
tGWlH3rtO/Nx7KO+iknMQsxPmABlMbF/PptgJvVHVW+oE7WO1+ma1v4BCW8zO4ylar6mo0JVMq9t
6M8RftwV4+8geKB/rcRu6dP+xsxMfB7VOKTXRW6Jx65uAT7M6VJPSTZpfb1WoxsmhV6w3pxmVT+V
E8CFc0+buoGXO6jvTe+sz7CBiw5BBdfP41FF7QPS5i0CvDAO3zlhb244qM7IFeMLuQ3GIutUQLBa
IW0rS48Jqdj8iFR69CKLADGYIQ3vJRrOu9GeOr2Piij/njY0UFquiAFv81X27/0x2yd7/Um3HALp
Rq7cTQ7tZH/mVhOtiEDrxLHvqjROxAr4MyEXX9570mmVy23GdcYlwDmgzDwl0fdLoJrMqOnsRR3A
stUFwhT7rUdnFj920DBzrrI2GQO3XUAbSL/c+XCA7VtoQvb9n3fyiTLQr/YNUrz8FcRsbL9Psww9
AdJYAoCg9oyBL5IPTCzYL3MUQQcq5MsUeJM+ckHV/a4wC/uS8YVFxwtVn5AryCw+IwfiOtzPhnzn
7n+7P4jx6ENQOxIukAA4iVqNhdfqYAB7zLSrcf9ainSvy1C+eH3V1efFEAEf7Sqziw5gQRssxVUo
5N61UuOynyP/vTvunwzv9SYBukVc2bYtMsLbgPn3ppdspCWyrKmT1S4nJjjp6tE8RIzVOuh69grw
W274ETIHIEeXy+KpFGCd4qoKjKemWMwHITv70W398lNTLeNeR239UEsYT7sIF4xHy5w0KAY/vU89
t6kQJFusa7sG7BiTUbMg7TrGvZtORnbbTdVSQySCGMGV4pThBahC79qm8f+1KizjpXFGjFGBnEic
M0FSfxZLB0HD7tvgfLJE9Ez2HPZcTa7G4Dpc3RAXts5xkjDK4d8i1B4y9Yia8vvmS3qRMhxBAtfG
vhmikmf8LOz/oexMlttWsi36RYhAoscUDSmqt2RblicIy7LRt5lov/4t+k1KlEKMO6iKiri3BBIE
Mk+es/fa/fy44aBKYktPwVzMvY27zWRV+TGj89oIJMuan73NakNfWhwNgHpFt9twIBruRL/av3si
WFnAPI/80IJ2IowyG5ktwaqIcyPVIk/HbFer+RqpVZUfvHq1f9rZPB/7chlpTEwwWKdSR58u/bQq
+2BCjJoHxaSSbm9MmVdcFL0PMGyZysEPa4N+QZTYrv9NNs2q7fOi6B5Gsx2+JWNKvtXGfI4ItWyl
oGiTsbwtl1x9N9lEumjyZPmnM2b108vW4hr2ZDaHqT56WYSWtfmtL04TG/Varwfip3N0a2PryGgo
+uHKNxtsJX3ban96pfXkNubN9p2JNo+wOaWacZC2wfSjJNgZeaCsvHynSLPXAsoF96W1t+ULiRb+
F9sd5xnv1VEntibj+EsJnp8AAiC8SFMN1a/abjogGcW23TRlLbf9NOrqloZS8yObneKp79pyDNN1
EEMIik6TO5BhBud9R0PO3mAL9K7aDDOmcs2kvmnR1IF9XwxcHbqfYMNbMYHc+nUvvXhrTKoHvWrH
4XZEw7BGuI+OtpgViTV4KnKBgwI1K7qlRPJVdWfzRWy0faZHremzs9RydP+0m63RDW+NuaYVW2Jd
TZzRccLEovl+55qry4gOm5a7n7zGcYJl1dAa2/1QKtRDcAP6shAM6iY7F1hDsSmjWCvNaWdUxEjX
yHKON6/Z4lYJpUeFrW9uAAFvLiOLvNsrrfWtnqjD0l12S52or12uTUxsAJT9aIdOueG8bdNPdFqD
Fzru0me7EY/qzZxwYrpOtiL7Nhmo5b6PuEW00DY7IKjYbkYZ9jWWWfjyXjPGldsVM0mCnL/Jgsfi
G04L7rsret3dN2T6JCiLyUDYWG9G96VyM47v1Gjrn2Xy3Kuyk0a1d5t5+lrWDVJ/raPU5+PUzbOa
RJYGanHldep5HeUB3LqDyG33uUqz8QfWCpMAPWownUlGoXixBdqrAMtS+XXUV8e6KldHGUGnvOYa
V5Gf7auSWhTlGGtvsFoAk0MldSIJ4d8vz62dITZ3u2m9zxdL7wLdHUbrsusqQ780kGKrKz1NbWau
xUiU6eKZBANOZfOQG17SHuZOWxwUgo1vXvmNjzGaI/BEgT1w/o56qfy90sqJwCiccvNOOlgfw6w3
pyFijNDerNXChGT5B8yDuIOmPy8Sfe+LVJBwWnQzIkRvzV6XtN/SuPESudOc3r10Gh+ohUnDkCSN
pHvhbIUxNEFXcF+lU+dHTHwok0uvNn6nGWqe0Ow0zYuagcoEWfCS3cy4V+O1nIBsskwUfmx2CMmZ
dDZFshs9N+sOeqbwLytvqkkN0Ov8m1KGBQqsqRnxuBAtzZAlHFGu6aNdC4gKxwm71jkJnWuGoiGy
VNn0O8sfsLcmRm8yW+5G+Zr7etqSXz+bQyBrR+kXmLqIXuxNu3lwt379UzUucYeuUuYPS61IZMbU
ZPOYZe4XIb5veC+lU8qoaocN3mq94oPj1IjJRm35VEajLK3tvvGG7GV0K2++hhFZjxfKw8YT2mpm
xpP7HF2DglNyEhWjDq5JZ9sNMvxTf7fWmR8XQ+Mga6Q2lrLFYUIl1i1KNW8/FWP/uOmFTRq9uKET
hW8oma7cQdJLqPXbmsR0zU1ftM59qW1t36RMjIpkiWped7ISl7iztKAux69N7t4vqvmK+Y4cug1B
HpmnffdcWeWBU2M8l+UfDJw7Q7cO9qSHcLvvWtu5TRydsSUIPQ+maM2z7NntGDiLv3cz57Ho6yfJ
5m518moVCY6pIr+d1+nKdqqXAjyOjTl+E8/t+LVM69gzfwtFPq1wDxZ/Qa75rlJZnNfmjp3V3eGq
KqMciBB31RlCJMs2Plu+BuamxPyZZuxcTUfnukv0u5FUc/TaIhsfksal9qZFsVwwa7iik8q/a/as
a7ZIyePV6/sUaWek9/0+d+XXcSKilXRzMdbtTTJXLLsZv5LrfrGW6qA0a+Mb1o9qGJ6oN75KraS/
qLL5p964w4W+uvt23X46mR33EgiGQVavNzyYRv3N1toLO58gfygDj136pXDcg11+89Ib065xVgrH
D2p2uiueMhV389+yT5FnEeBbI12rU/VNdOmNlZG3UizzhrA1O8gFalWaz4+1FPt50gTKV/cw6Bh7
ZPFLDE3YE2kWVVO3b2ZjlzDkCTjM7Fxh/lg0415k9N4ypjPIUB8NVL7Y6pqw82z61xoZpsPgBPCu
93izHs1sxNLtIdia0iKo8Vf0WpXyMe6d2v4xiflJ63+YswhTrfhdqOpVJgy4FtncGMVyDck09tFK
e359l1QLNjFNHIpUmD+9nB9+gdBgavNyKdC1p8l6NZMcm4EsmA39teUBioFqvubmz5kZ/Wyvd3Nq
P1W8T8HooG519AuMa/3DjFJwoqGFv5V3fY51r321RHmxLtMtLYG93eOkNVPo9Z0ang1NthHz0Psq
Hy5am6eiSHWIKeMLL/5d6634u9DTxiPaZ8qN5WEcZmyzpvpdjiV+9hzUIjareqBIWtwhnNrmZlad
fj3oibtjY/aeMh4d66DP9g0yigtvlRd6Qr6u1w3XJV6GGgRRb1ttoCCRYJPRbp2C6F4UhIxR8+Ui
oY7ZZ7J85dhLyHY9/CmM+uvsiWd3yJZQyl/T5CCml13n6oc5XTht2crSE9xpbXJd1vby3WlMnO+o
Q15ro0rXECYscASdGiQNalmgDqgE8ai+1xH1YHNUpIakwPIjJdf+YfGz3j9IlRltqOvr6oIWMYQM
HQjveZDJ6ojiN9T2o9hqkYRrtuZNNCWdL0nTnspb10PPGIOPyp8q87i3SCNt+Xiu5fzxcVTBEyja
eQr9odUBkGHTAiWticiSIr9LfDuHz8NbkQUZehs3xP6JBMlnNXhZmGm/6Hrbg7oz5WbFXn30kyOF
GSg3O4EtaG0yoYWzYeLybSiyLlfdS9ZY3wYlYFU0M2ukV7ZmwLcWv2rdar70RrY8WM6RClqmGY1/
1RRoy0VVJli25UYIcz943ms2FtlPhWKdZxf71Bd34uWK+grDZTh4JR5ipTQbQoEJ7n6iL0S69EJa
dWJuDWzTtaBsLDPMO0EODoZIvKRs+1BWFS0Qa+j7OlzYXB48mDAb+2AW6pov463MZxE0pal10dg7
E9KfGYZEKKyFMsRexPC7k9bCv4LU+sG3+6aGKeI4ePLYTkhsX1vAMu7UiXWXzd1sBbXjib9rYpk1
r9oAgyPtK4whHaCBMTJn0y7YRmaqW6yu9cqaWxXTVe9uyMFWMZkPZoXa47ZngYWAS42GYQyR6ZVf
DLmIAJ5ivZu00f5bNOBlwrYf0ydrQqeKx6TKXoSviS52SjV8h2CK0WqVKGTRPUGEtBOsjUd+kY7j
zZDFjevVbO1OobQBdIqLt6ct0q3Fozunfdi5PeyXze8APjDE7ON8Edu3qkAQFaG7SL4D34Xzr+UG
cSV2I34ZSebzP0e9u7Noi99gtRFEF09bTVlmVoiD8v442Mua0S92FJtTSrpL7a+RN6b+yBPao0ug
gatf0wtR3gUtjxIIkOPnD+Us6iutr9ont+ymW+DmfHnixrjLzCG1Yzd5nuH9tTq+Ms/QjiK5jdGU
3TZU52OZGD9ZvA0/TMTGzu6NE+Ub0EXfDy3cMk3QJ116KOop/5EujUnab5G72IlqByndYpjji26l
7b0+FCYvtlXBSTGK+jsgCTg7RXWc7qK1wZZQJbyNQQWF/AccihJ9yerBDMIwNh9Q/lfHCkmvr3Ll
5ER/08gSkV0k+RfwzcQz0xFjbps7Y3GXOLO/BVsBxuTC3obpdjDrI5tjaOYXzhk5ehacGArLVtne
CLfP+sCsteyl4//wA4iLW7MHewYhvIzaacVD8KOGwKgauNxtdS+Sqvm1kTMlg2nUjF+tk7Q3yJBG
EfqTRj9No/D+rVE4f8lFjUezcSHf7mtpFRXnJY/OGGUnQKOkMDLu6MxRbKe2UbjBYOmVCV2lJTje
R1oj426bbPsi7ZAv3ptWN3SRO2/jb5ozuoq82vQfnXRu7vmz03MlWo7yJXKkRzK8Mg7aHCSPFrFe
/RV9kzz0bSGf1eCINIbWxtpU0DTgENTh1Q7oFPnTTYEV42IYwO7tUn1NuxjTDBWtA+KA4sXPaXus
KzSfaIYjh9Lc2FQRAxzLn0SaVU+Jj/w1sNyFf4bnbGCO5dR3g1ZVwPR4XkAddSnJxyCv4IuASBrW
wFT1fJ0PWlbGGFIxUU2KI3uIPpz3ZaIMOHgphxqOEkcJO0N6/XUGnErgua0PT21ngTSn3wBUwHHG
7HIrsQRBxJiVF0FX4uOk2kKYdWnUzr527atCkhVE8E2RIdFqtCudUyrzDdu7gW2Tj7y4YvydL1PT
kLhhI4vnEZRXUscRF1RAoDFmJwUv+GC2gNWboVh+e9BcLGxMM+49usLjdypaTcbCSqiy0s3GX+dn
dna/rk36NdUd+a2VXcYGltazFdOx4JnoC8XG7S/0OyKlra7aYaAHxzSLxT/wzJWQfOoFoMQwl6vE
QIBxfW+3nn4pFBKjaJEu6dCFk3kymjc/vc/ctSXjvVg1plCqPJLFJpuziPTbidBrS1NXyB5MK65q
DiNRl03ujW4VWhpDCHef+8ZpkgAltP5rZT0zdlM36M+jM2x/8BV2L0maWPKwLb17o2YnI5J+TpMv
a5b7xr5aB/WoUUn0/2hSuB8Gp6tIWHHTfs8h+tjhMvXij6hGwcOQ9fmKfYruU0DU1/gCBgm0B2vW
mkfW0vt5JNNR6tQTo9qb1UT2Aol7o4w9ZwSTRxu1g96iORgfW8glX2gHWPrlytY18Cqnm9z3brlF
pbTSO9x7dRt7ekJxkwFT0GIyEiub54r9K2rHNL23h46HwZH0RDFEEtcYFus2GsEIXaINskFUP2o1
2q9CZ5NhfxoNamazYweHvcGat+Xb3tqc9ifI/NqM3WWqQ3y2W38x1mv5m/6jc2MupbptJcABWhpT
59BoHOZf3lz2N1Pq02RCTvhPD2Bp9X+U1rDFMDJyAeUx2mMOcTJoM4pNtEmRl6Evm+JqqeflhsPx
GcPFu4kNFzHBrFoGwwq4Ccd//j8DUTH5TJEbTqccPfN4qLhRZd1mZ2bY72TJFm+ABfuXQQOeAOxB
by9jaGY20OrpwqFIuxtoaC47gbSemoVOlJFV4qorfPPObGhr02vHQUiYD0wp+gRUx5c9MrFolZKj
nkVR9XkT/t3s9N9nwwSNPhuE6WlXeWlar6kph8P12L4ymgGWTps8NF6xnBlc/cOBv2lgcynAutgl
CHs5Jka+vQ0oJApjwGHE8oFp74h7c//6LdAQu4YO5ptTG9nHAq8tHLVzXPiIaizT5w2+a5CimLaD
yVX6tUzNNSaSqLn0lE6/q6Dp0A5G8u3zG/NPDnT6cTnWoiQ3kZUzhH37cRdm4ZWopjbUSHgjJKA/
gi98uVsGaRzGPBt2GUTgqGDBuXT48DHFxHiZ68mTDxMsKilfHmhRpRxsTP3GIzrJDLYaDkXbedhh
F9GHn3/iD55mVOU8PZCtmYWfCkqpChtNrOhwQOv2f2RT+S9ZJ/5b5Oe/oQ3JLx7gbH5CBMwnDzPo
u7orclmFSiX5NY1dFWFRmHaff5f3E3DG+LTbjsYVpmKY1t7efQ4efuviKwy90oBo5xn+Dj3x8GrX
OEoRnvs3zdK44TZkLKpd69z0kLLyABoH/AS0strOWaY0KhfR7ldduR4oPm27oumXXVaVC89g8exH
y1lhFFK8Rp9//PdvFZ/exnhzRGQfOfxvP30OMMFr9L5h76Z24PfSaFeiDpS2/K8C+ePiwuHPA4h9
RIyfxkt2cyVmNePy6LbW3bV5moYpnmY8D87vdtTzc2/xceE9eS0s0kYtIi1Qi/r28av/z5o56hqH
eUFMiGMn023B5hy3ltXH6AqGA9Ice9ePm/4wuwAIaJW1kelOw54Z9bmE4lMBFl+c5AEcJa4HH5/v
//aD6GKtF5deNSy0Uf3RCplgboHV49Bjo+3eOGekH+9/U7yTyEsgtx6Hp6fq5CXRSbtdOT/5WHjv
HEs2P2pncq9nqyzO7EsfXYrd4rg0H3/aU5WJp2X0FWYa07SxWytAxKGgntMHJ6fC98+8au+XDQ60
3EZ455YDI/ZET8ApaTFNNiZsMJilAOhYUVazDXz+Rny0nOJs4wllC/CRzZ2sG205F15h5ihnFoUH
v/Ht5MlDZpbE2LY3jFSlKUZInM4i78U25lhVbYQhAcgQZIYwtTRqwG7qb42NXnkwYEe5M1bP+TrJ
QmrU/vU2Bkwf0u/bpDvzmbX1g18E25eBXIDfHinlyU3SujyneZF1SB82UpuXRbvNG9FcJ2J0vn9+
p94/1/x5HLImFQPeAOOkKOmnZIC9tdVhN5fTBUy+7aCJujv0JvPI0gQT/N+v96/aYllnn3NOfpgi
aZNu5AwYjslq70m7AzzJNDTW/dq7g8QDhPDzCx4H1W9XEAjEcPOORRfCoFO4+KTE7ArJPlWhzeYU
YCSPheEdIS3C3ZeypK1G5N7jSnQrfdOmrM7N9t8L4RyEOuj6oIDzMGJQfLt0AMUbFWLYOnRUU79m
hYAP0DY+rWGw7VaUruWsIYNdBiMApKm/QtSw5HVNOh8hy7yGsLzSdFkBMHbekyOglzFZGSRNT6hx
PXV7m2icG1dBVx1CcsNoqcp+uzkIIiSEjdXFrWdJ58C4U/cCe+3LZ5NiwgXeQUznTQlWDQxia4AC
c3NguqGbKI9r+HBNorHstBwt+KJuMuX2VjyVs/soxg0BFyo4sErm2hj6FbXv8YCKYskOlKHTI0Ts
kH4fR9/4u4Ey/FIUmfUkc6A3AXhC+Vc2m3ypuch4gSxkIQgbmiFG56F2/uDcFEVA5sMCZItDsP80
DapFFWkobOO+3tpGtDRj0jMan/NnZTQAqixH3QP/qPSIXV59zwBmZeHaFh1SYVp+xq6ViMOINDym
YBspyCb6hgwTo6SxlR9WlVX9GPISGSrgKLegt8WR+2Kmu6xh1yNPGFbKpA6y84hTdof2IV2RgMWd
aLbnpUDvH2hqa8ROX2caooYr+wRf5JTTMOc0GQC404xgxYL5BLdj/mZY7URGR1swc+wnB3iDi5Rh
CmaUMmkwLNoxIFaTFT9Hk4tbq2rQhKzNtoBb4XRWhNOYNY8l/TD6fjQpr/l2xd+8m+gDKhiyWixH
CwbLWPcHhPXgYFW6ZF+L1NwE0FIvvQIPLgHcDYxTh8Ri4KL83hqASrjVi5DuFubKnr5+/ja+X/7J
4mADJSyEUpfOxdt3oV+M3K/zDEMPZLCY0b4ROzPesc+v8m95f/vSUytSxiGS4kKOd1z1/qdsSP2p
Rs3BTLde+yGSmlP+Wrk/A9xmXz9wHM9jtVVdvID1CJs+H6IJ4S8Ky64NaRO6VwV5PzeKUivsGKQS
mCxT/RoLHNIIchQjVQ/qkoN6F5HM00f1RLvk86/wwbrMKY4li8LHIxjk5EZBG+0s3rIaLlhj35pz
QRCR0Q+XqakzgjF5dD6/3ju/AqYc/FZckSeVy4qTjQBYkZ55FqWciLSH7cL+Ue3qfXKx/QUqDjG1
PvMTfbBDcz0eANw5HuuOd7IRtEUzjcbYdGH08/Dw5+Fw2AdxeDEH0Zc5OFPgvH/o3l7qZDtlelbr
A7SWcJFPS8tcxD/nBBAf/Fxvvs3J3QPtnif68dtc7b7u+Cr7/f7v49WXM1/kg+f6+E3QtmLm99jV
TlRZLbR+BLdcpo/lt+W6D9f76cK+qnZLiJwklNGyR21yYNCfRtu9tvOfP39K3hcmXBt/OWcxPsI7
zxytmQFzd4cwm0YkUKrJO/AudbtBbd6Z7/r+R/v/S5g8IJzOTo3vXTKa2gBhGf+MkT5JxNgU/f5/
NTpQjOr8h+M8GRMeB/C3C4XR18xo1yGnTsyrr2Ql2A+rVTDPLLNzMuv30mSu5Zk6zzsGDjoKJ4fM
zZkXa7V7oEmrM14uqGXCYWKc0SNBqRg96enPCtx9VOAE2RWNkY0RsDrnP2X9HE/UnCsIouPNo/4m
+eLtN2Z8x8yAH5KGuyDBfR3ng1U03/0h088cYT76BRkH8JTQVLM5N729EqaxonVydtJCy+cDMmU4
tOCizi1cx5PXyVoveCbpQ4DDISP2ZCFB6OMZkyvLkL1wGkETp9ZRXOIrtDwQT2PCo8TXVpWp4HRf
6895p3uPdd1lj1lqGdfMezbaC7YrUSpVR2GKzVwNrmQy+7uU/Ir/3tKAGYF/j/geYDv+abihLBif
oUM6tgElfeWjvxM4WH/m5n90V1CmukS6sVbQoHl780fdl2JlrMSYfqqvE6dxIftOMoYyUXwbeD5N
pA6LPPNwffCTY0/k5+D0wsnl1KLo9a7mg5MsQjsb7YPfu+Qtu8m5vKCP3qRjs4ZUGFLBcJKe/OS5
qBjQmWkZFmQWEOYJ5HEJU6svOJPVsPtoR3SZESeEhOAqazc0xl5RTVd+t+ryzEb2wZJoYCJGq+T7
VLenBxoNiiKUI7TMHJaLyDNoIiNRXfeeMWTRf159aQ5iJaSupKn5T0X8P1WNich0ERm8OkO67q4Z
UByijLpi2vffldu4TsBUEFXj4s60/+13/3spRFA29T5rlQkBDAM4wixs0t2dRs/nSzFZ6cHYsuFL
OWzOAZ05c0at8c8kyfw7fJ682sfGH4dg1ir6ISdlXOdAw089zh+LKh1J/EG33djtCglNQqyLNC/7
OyyZGadpqe81Y86/8GpZr4u3lEfVieC/ej+SoIgjlhTrMGx4PwXSk36fkLicwpJsACpqLqNl8HB5
POlHfV/dF9+XVTRnnpQPXkmTyB8stcSuc2NPvk0iejzBYuX5aM31O3MO75GZJeh62t+x0KFaA0DI
ztzDDx5PXMnCQ43NBvfOAVu1CsnxzKYDeAPdxiiKazmS/0HqhH7mpMuh+v1SzBCF0YMHe4Rd9WQ3
ZfRcZjX8yGCBt87hTEzkdWQZ55mpqJCb6VPLRF1aOuI2RN/l17zc/FhPzf5Lk0n4mZsZrf6oEVpO
nAClb61DXxdb8RXQOqpEW1WoOsejqjfui7mSe2y/wgr1pDXty5TItF9G2YpfnbOZJOmgGIg1tRrQ
e31X48RoO1iNEyaOmMlkDddDtDpKtWWpvx3TcylrutZ0AvzE2r3KxAzcc/SrW/yszg+tbAh3KTsb
5XSiL7dlv6HXn7xe3CIPT1VkTQaIU1f13Z/RGds2WGqjRWC9unJA3qt1MGrHwvk6Kls8TenS/TCR
i/dHX2y3Pmiu1yQ7EqaNMXLrXrtUc8dIkolBcQkjeeW0zsD3odJTxwpw7JsEmmQzwQf0PzX7DvJj
yXtgKRD1k50iNMG5c8l0Dhlmn679TUZPqY9Q4nRJtK6e5G3y5tnH+K/zqY+NFw8rjEnIUJ2API/9
GuVUyLaLdM/xG0Y2tpECTddRfQMrRnx556W2nQZylRr8aTmvt6Ozgn0l7R5xelU6/ZGRnBbfh6RO
V9D01vDLaWuoGeBWyyJ2K0xi5Pk0/FW/WTYYmYY9XCOY8rSo2gadlJ2kgc0+asrIiXYCZY6wregw
+lrdtITeoja13wbQiWh3i62NBNOCy9mvkzXqOg/qOiHGSagxJ+ujeSk6QJWJW1/XywSiqmYuHJR0
Vl/pEWwb+H2dGMJSOdnNNMLxjlHzjzeAEVdjL5FmIYFbdETRSFK9PxmdFn5bvtq12+nEhlnV6POs
LqUEOi1BxcU0L/SKRA2tRcpgdYsVr7DKX+kULeXlYKwgeO0KGY49dqsWoSVf7NiDuP0MZX1cQqVP
M9RGxkKIB+BdOwE55EhoDTC9qESIGCiC2fbTO12tJg+xlZgNxshhRWxjMMWMW92pfrOi0GHr27LR
gm0+3urWIeh1rwGcrGNBilC327BT9pCjZd9fJFjKPJTYUhYhU+Z+29XObEF6IwXXudhwZdGukaIz
efIzxOs8iDXDtaw1r7ZJs1TU6+X6cxhEMl3aRqfGUCudyo3Hf7OhJqm6LthMP8PI3DcWTaah8u2w
z9Jy268ToR4YQkXb3XqgLaGKo6suLso6mZG3gMA0QNfmbnPYuukY58jru0JQ9+bH1G1T64JdivgH
UM8zTGjHeZrYsH5l2GqGuGSTRIhV+70eIQjtRKylzmje+WMJSwuCeIp5Ij+m0+jN17ktKcNdKez2
2pIzCyUQeB6WwqHNE0PmHRFxD0nyYq2r+i7d0vCQrMzun566A7fbJOFMN2hTr2eRt/rz5DF6DeDq
kVe6jon/jJAxQdEzFfc2AptvmrkYD1k9c+LWoekd1aRNE2peRQBWZStxWYz1YMal7qSv5AOP39BF
tN8/ry0+qNwo1bFH4delb+6cHAtsnLZ2vXGyQ6XvhRXl022t6eXr51cx31+Gv42jiHYg5xDsZ2/L
UsdLcZQrLgPuJ94iFXVhdWMeQIFEZkTywY1/K/baQ3mxXGQ7wEA7f9/uqljE7c6OMZgEzc164cVo
GM7skx+Mzd9+suMn/5+KZ+jccUgFn6wM3KCK/oBEi/+gZQkey10eYeg5Uw184Pl6e8GTzRKs7TLn
xwvWwctDcHgO4y9fPr/b7/f+t1c4KTgInEMzuHAFzVWB0V+ngK36Yvf5RT76RRnlmM4R/Md+cPI1
hDIVsyJ2644RZOz2EwuK6Z9zyH3wVTgrUWfToSIuzDr5KoVEJpfBBApLovwOtrL1nVMs9b3s2nP5
lu8HBpAE9eNEW7f/xUK/fRBKu0FXD88F4WyLtCgd6Gt3k9O+zMnmXEI4xkwCHEF+7bUhnS/sItXO
PRrGuzoKDyAeTY43Nqyuf2/R/zyL6AyZk8m5CqdpKPQH3Ig1BONRiBa9mZ1g+dHS7H5GaPKsZaZz
qU2wBfa+lfZxh1eLo2W65edekA9+aKaD/3Cq3B18lG/vS5t547CAlENPJa1vKxoTZFbcwyunbXrq
gJrExHmsOhNF2ESZ5qSiIvQvnxFyjbpZ/7Izff1hObm5hiuBXL8+fw4/GLPAvjw2FDmBHrsOJysY
/uTVFROielHaRXPNzANtppQC91izopNGQZvbqLe9xCVhZCWLyl4Sr4qbTrMVYm1Z/uprL7+fJrkd
td/G2lAyqg6fuNi2fWWUJhErho1pze17Utk1PysPjpd4BEx0PZaSfuw7GX3+td6Bu5iSol9hEmjT
J3WwYL+97c22pSNeSWyrZck4v1SledMkcnolD3C+p6zuknCqDX/k2Ll2vxvJ6gpZsLMetWxxFAov
c4nN2fe0gy3K8SED0N4EXg8PkBDS0rXiMx/4nemXD+xQUtFHRklFzO7bD0znrB8XnwlfdVTNgPPb
Hj2zHsPebcpHOY0rklpd/N7KLf+ZcVTe4TAy6jOr0gctAmLkddoDBtBMNpyTodvYgd9J4cfQIph9
7YriHbnTPG05aejUXmHpV+vPRbWlE+TdtswxkW79L0nKzMuZ+3F87t4eYjkOcfLi/CrY+E5ZKlMF
z69k4Bfag4LH2ak2MOCjXqWGtVwWZucehNfrcdnk670qsuUb9xdnjii1Y0RoEs10QGLGt+sFJ6ly
54vE2TPUtm6IktDPPG3HZfT0s8IjRJvFQgtD4eQd14GB0TPjHUIRkO6A9dcgdzTzmC2SEtA6yDM3
54M1hdBdKAYgV440tJNfaRrJ3qmTpSKD0q8BxU/dRa/W5eLMT/DBI+m7x5YbFBLEmadD7q1Pa3Ie
8mNAUMXAJ1kkaAJBACC61UXbyOfhdWgC11H4yCp9atbAZgRPYJXunFlG399hsn95HNAYgohg2vL2
7djcallJ3sJyOvqQlUXrxWSmrt/tzTYvEWnm3z7/7h9ImzgBIyoT9B4wgZ1COf2xYZRoMgojd0km
O462TCdVqel/C2/esrgefOe3Y3aNwcFRDfc2loW/TlkPOLqckSmxa7bWDcAHIiMw9IH/2FCKsrK2
R/MVwh2iAqshhZG9ui/D7OhLPOLyPds9f18B8D3AoBwBa3BrTl/oPhlaE2R6GbqTr/2pJBwFtmnx
hfSNJOqzyrqh6OxxOVgTwal2cUg8d47MCn9roK1afb+Jar0A0kRraEvcM43PD9Ybth46ZvysPMjQ
tt7+rmsx+EaaMdgksxd5qplk2nRDVtmi2HFc82++avJBjnP6ndRAYtShWBo3/jqQsvL5D/7BfTJo
vh5VeRCMKGLefhBpEHO3rAYt7cW3L4gQczBhKeuKzvs5NecHexPKPFSzcJARZ71TZxlmvmI+Ac9I
EJSz0xdPXZJ0Wj3abpk/CqAyY8Drn+7ZDcag9IS8q0w7vZLC6S7cZpgO6HGb29JXJA/lfXvQtGK7
EJy7yjNDgvdrMA0wetKMX3SKhNN5sMpQJyjwl4TFzPqzuUiFj1BXV20BSMuVWoapduoOKFatc5Tg
910/Ln1UfXjUBkx/TsoS8pnMYTNbBDbuMK0s5JBxyEUqaZ2w8LVMkAmwulN6ml8lxaaYv7u9/zIV
0/zN1ydJ2gZqag83WyOvmzxrmmiTtesE1bQiviDIVphnNoH3izLyNpe2K4MgGzrXyRLlymkjkILV
0iy96pouRho5gvTVz5/Tj34Sz0G1SHf4mE1+Uib4PUf0ccKX5KXt9FjWLt5bNqbXharlXsl+4TD8
f5ydV5Pcypmm/4ri3EMDbyYkXaB8e7YleYOgacJ7j18/T7Y0uyxURWG5RxHHiGQnkEjzmdd4deNm
hOMLAj1npEBsbmKTPhdrgUNinoUCeE+k3o5XHl2ivYEQ0HVtRt2qgYf1C2hhtMFe0xu20JHH+8QB
DOdGnla+QGEwd2Fae5/KeKqW6sPnHou+u6azXBx28Lxh5qtORXcuT1aF0kQYOUH/ecpxOnSt2NGA
bqvRd70yIP2kKodYlSnPbSzHwwZ5JuvglSkmQOjiLmHjzxwo1P+Rg0TXD2DyPO6XBrCVmAKhBBK1
01NK/WVDndA4xDZ9tstr4sxQJJF0N1DKQVx93rQyR0VDmsWrV7mDCEWFZMNaDcP4Nu/NJbyDJQ7k
41BHQOxMxKLEgQDE+PicDLy29spAx74Zp+DxHppgunFoJUYH3E6LO9jgLRqYQQFxS8obMB+V6UEg
rR3tLY4q6jM5lgnPJQBCBduuNnjQ7NwHXoXrW7bWLUmw/6IJCwcrGt8mVUPw2iHWwQzMSWXrzu4a
zdw2QFO+gmdV3lBZqd8S6JmviqRgZFrIr1Du5K+VWV/R4cNTuiux5JucLkS8JJsQC/Hisnelvq78
XR5Ztbz1wkb7VDu1bADnksESNSWv7jY4nFJpGxB9WEsJaO2VVHR05jopDXBFLhzvXekhSO7iBBfD
bQBGp3UR2UfrJs9SBw+MHskN6mqJT2fNio13B/jra+hVagmvyR++9yaz50b90AxgRrvpzRgHVBCU
FIqWm8uhRLjQmCVQv14bfiUqx8lOB9IyQiw1k2fNN82lLP702KVLhu6QkDEV58usYADbHXqWTjGU
6fSwTFf0tV45/baIDXWPbokPpXGoF860MzAQ7kGZBo9QbROtyeNFFeOqPNUVYYgzwqYzgH/dGLDk
H6ZINqnLDpa5riFyAsKTun1Pb2tNL7PdJVqqfqowENsCGtMPPhwt0jm5dG4y5FMXItAPqPJs5aNU
xMFHpwZgkabOHrLoZTUMBNYOE2plTa2vy3B2Cuhb9EVBblzqRrMJBll7HKHCPI92HqoANB0JaRJ5
wBsQ9R1sQskT0OHKnRKqse5MIhqs5R7TRlwKCMSg6t1qShfhO19UkrRWDKQs0JO2iSlh5ofDRi+x
5NtDTvMfrSjOfsIBHcOVHTraz3AiV8M9OY7uq9H0ftRN1rZb38GhCAWX8oqbMNDJozTpvcEA2Fm6
tcXun82RKFEKpT8RNszDOc3wUqml1bDCbzLBBwpPTMq10SYD2PE19K3uDrSwDSSTxoxG6H6fE2Pe
JJ057KZUxelOyWmfXD4dzyxpumvAz4VGFMjgWYgJoNG3PbPE/XmS2nWJ6N5PykDKukp9z41ottHV
CpbwuidHsgV0A3AFlR9Q2/r89PfqEC4KOiSrKpHSg2dF9RU8PaKZwlqKXE/DScayVTT7ZFALlDpm
C5MblraKgQegnaEjhRe6VP6kcaE8h14QfZX0lnjS8BGGp8faP4GaxWeCcrVxG6iT8rNSlV9m1aJA
OGrTs1Fa4zvikc2nqLKnt8tf4gMMd7Q8wFUAhMKwB+1sYjvxqX4r0JEENFZdlMVKk7AR2E1+U/a4
WuC1sdWVcgxvlQhCybpQigxFg2ryegQPhp42p90GlEqRcpxWORX+EYvTsM3v067QFlKSD6nD+UPS
vad/75gUY+akloyNwdfTID2PevxtoFz1a8TG2XCdVPXe8KRElNcazPGHj4P2azfJCB5B5SbYyUDP
6ytfgba3SqwEz75c6VP/IHcFDIi+RTjxgA4lkbzzkUI2sEF2vB/aJb5egBpGYSbu1ugg2cVG1RMa
SLYEenHnaDkOlQsf4+Qmt3DFoVYrJObg+M5JZTrucVYfA6Opu1Q/dJFC30Ur9a0dWB31lsReIwjY
bVoKRTj6Ubt0oNHCv6PZ/P/zJEJNE+sRYss5iavhEtUSeK8Mk36xaYbiOVvvAlW68kNf2andsAWr
crBG9DDLKaWtliydXB+n9+yrwxk3QRcZus4/Z/mfx/GZ15Z4BrXu73ofxCDCyKr5xfR123NrP1VW
wEcIIiyZhpOPREwvKzikgHp4EPCSdR1k06HPPGtf+4F86+j0Ib1WDm6q3mi3YeaViOoMwy4pNcxO
8HRc0VCTofHHycbM9WrL7vY3aYl7NFXWcmtn6CHkcoNceW6r13ZVNa+XJ/70kFKBRCJdRNILxF+e
ZSxRhEBl7RgENrXjPU/ygHdx3lpbtGXLxz8fiokVvEJAiSBkjnc+SjZx1YSw6Vq9p+GcmMO2aOCB
A2HPF8pWH2ip409JAgb8kS2MEQJf83isxpJGvywj7tJsQhe37EdiNigsCXWItRIHqMHmTka9Hbkl
tyPPWUPgHjDnoazTK0IwTBpGV7awoubiNr/KRdIepjyBQt7n5ZuqgfUPbT6n7Sv6Qxqk0j3Fb+XB
dyy8V/Ai3+tl52+HOMXVWWoz+aCZY3nIcBO5Kce8WMKPnJTpaLygnKoxtaCRaXwcv68yFqOFkn+6
iq3RfJeDLMnWqC9JD7EHnmTLXd1Ju2SoWxjHFNHCPQkyspU+/WEkpAbf/0lgUuor5lTZD02L/6uS
GQY2l70u7wvFhmVQ9laQIkCSGK9qU2g/Lq+OkyuaN8APiDuM7UdFZHZFExJWUzDFCPtEXXintN5w
X7RWf3AmNQZr6VAkmcKlY+fsoNRO2QCCXzIXJMaHowl1jJXAlfbNA2lchpwgImJo/5mfp3iYnvXG
XnSPEx9jtjgpdclA3uBYISM6q2uEObqH1PkgHWpxvsf+QNkXFTG9C2LFufJiPV9N/I0EQ0KHcBR6
Nr0cIHDRKhXkhUhaKvmflC2Ye1YHBSVA/wRJs0NA0xGg7BP0PY2QsUpa/TsBGl3YlGeCFBXBd/Ha
3DSnOt2GHxaZo6PCMSDs/4SkaBq5shfZ5jqi33U1Bj2QhXSox24b5FOADm0X9KB32nJ4IaCocYnH
4i/YSG0BQGbybTySKScCICQbBVERBAUFl8vL8hTcTxmHkN90IEOYPP9sXVJriGM6l2DEx8q+qcPU
fxnVMllB5gwOeIobay9O9bscYbWHUQc0iY7McGNWXb1Famr8cvlxzhzXlH0o+1Ok/LA/Ot7n7RT2
PUJu6UoJ2+iLGaUIg/um91X2HUKqy2OdFmZ5dW5DvhT9M7oAItL/LVQbkRJgb3Co+I43bILQvIJb
t6Va3aNZUWfUhsMvLEuknWwUJNJktzD+mX2imkDldY414cM3m3otiYGHIj6zKscofYqMMtjoqNAA
/eZWLKaofxtpbt/jANNulLrQd1OYVYhkpepz3RvjQlB4ZpOQO4DA4G9sk3mFRaq6Usm0ICNBAZXj
m5KxN1BXX9okYlJnhwNxr9D+pWWMn9bsJLf0KVCDzqFXTMqL4ZFdP6qjWn1WHJ/moyI1qbWVGwl5
F0oHFuqGch24tRYn/DadyyzOZD+ioJwm5eby9zgzAdzbmO7Y9IiJ4WefI2htGRwtn8M3KC42iK9e
m3FpHC6PcmaFMwbziwAB6OA5Wxh+zmjpISY+o43y09SFWOElEWBsRBEW9va5FwK0Q2am4xsAOvh4
fdu5Q4fY4djDJ8G5JgMH1mpDrnu6/EbnhrFhYjiUNiBTzucN/wlU2xr4SPkETtaudecaZZolr60z
80bxk0I5i0ZAZWd5VR7kqo01bL6KFD9DAU6uN5qkpyUQ3UlZ2AqniB/whGT43BUM5HB5Hs9cZSD4
E9A/B+3Ukx5IqK2mlZLdZykypkmuoAw4adPaznLrVtXwUozzTMK0Vnfu6SjiYC53hMOV03waAH4t
VSDOTAUIdx6QLjatu/l1phRgFuBpZWiBVl7r0rOS39XJN78LhIZ9O3rEjAd8psO7ItL0fNMkWffI
T6K/abHgPASc5LR2bWtAOUVTubHcCgDyElblzLqAqCwQ6WAvhKj48STmfkjNENjhippFdWhVuPiT
tnS1n1bGaTBRo+X81inZ86OOR8HLxQEi2uLRLldI+3cDwrjF1K5VHAJB1Ybh2kLK6y7K6+AuRys3
WaNxHnxBKvdtUiRtbVLDXjrjxMaanXGYS2pCmABLZXNu8JN1eQWaVUc3Kbf6T4XeCAm6Mv6FhvO0
1fux3QMi2khR+o45QrfRB6fY9ZSFFg60UyId3AOyX7FKwI6epPly40lgQmXKiz3MTppJv5y+zHfI
VSUb2lvRQ0V1+DHzpwZVXrRJo24cwcT3P2Nb/aT2aPTYVaf/quQSjRGwMRuzzKfD0ARIpRSWtXAf
ii91PGvQvpEaoszP/9jix18SqVvHKDI+oiQBg23q3L5FT9W5TrQBHyS4ZTsp6e2Fhs+ZQRHeZ6dD
m8BjRZ8t0qnIutpoUV6qvYlDHxmsW9R4ml055OOq9KRsndMhXF0+MU+LwZjyskCwt2H7QnmdRchd
YMaq3tblaqjS+kvAInrKAcl9totev0PtEVk0FOCcb6YZIDBLtUVVVpmB8BXsZC95NYMm+F6j8HIH
ikAVmDNr/NKqmfm28JxnZkegU0DdgNchSBK//luEVAKDKCOjKFd6B/aZgx5bv0TRp8+2Wvkpd5aa
fi/0aHxQJH94GxGiE9RzPbXXXtEYmxCovrrP8zSNNhXR61XlRfE7iowp+kbRgLDz5ecV0zZbQax2
ED2EjjiIzR/Xysey6DMeN0y0ah3JEKIT6FxbKUi1lz6rta9WE6ImHYBEuzzy6ZGMHoepKCB5iBJk
azZRCRQyQYoUPQW5J4T0gzu/ocrRgqpduNXPDYWUi2iEkQhD1jv+Jqh7UxfUqOJ00Nw3CCk6bmFH
nTuib7vwVmc+P5cMEitEqQIpMutZBBgd+pJMz8LKkQcFvJ7b3ydN9a8kRx5RAkYJGyy4VslLrhhn
3pFtIRhwBC7UUGfTiaRXguChjHCLUpUbv+6cdaZnsevonb8Qj52CAy1AYIBRgNEB7CRUOp5PO4tA
+CDevcIINbNXBYjs96yCqCc8T1G4jQeNBFqFn+hsB8sz+o3F2TTti8REUV+SEMJ0ieiwnYVRJKFv
m9KlNFM78Feo4lXqwcfaELltvy03jq+W3lpCP/VrYUZZ5XZA6x1cEoi+F86YM9+OVrHgbQuvNdbL
8WsVpQOKIvWKVTwYwSsRaXstCKg3BmaEj6BL5HU6RdGny9vg9MonXALrS9JPTgNW9nhQ26eyh18L
Ei5l7m0KqpGuFvXyn4dnDENHAEgxJDAkh46HGRTc5WvFgbUdjioUhtH8ZA4T7HTIKnQjadIeENeE
ZagX5VUhGyULNsJKWBSBUZREoojQyh3D2tspvUoJ+vIsiG1xfAzpQKooVAF7EXoGsx1qJzrpSyFD
7cHf4KuZBBASkCZajya6rm6TmMHu8oBn4lVotLJQkCMn4ovPChwSDhwjLgfVSg1suUMZ2nTWeDoY
DpI9yuSsoqCHYBDgLiu7uq9Z21ZpywktvTJJUBj1LN/N6sT6GshpfB96dYtgZZsslGLPhGosMwEE
R+ZB6AjM5oVj3+8aCVvVNC+1DSpz5laVwVZEKI58JVoOIqi1lY3ls15eGcnQb6saC0ZE5v1HgK7m
Na3pJRDcqRgc/TK+FF+JSI/0d3bUpFKmoD+sItyDuU8Bf9K2fsRFEH0JjGJ6z2MawluHEo23iQtI
KJsub9snCldpvvU8GweFhFYK6hHoVr5JVaP9BPJe62u7nhR5NUxgiRUaED8WPvhphElcSd2AdYZf
G1CF4x3Ql4Dc5EqWEEzpcBvp6oQm02gMB7Uc4w1wXx1aYzBslcrs70rHaox1JxfaTySRze3lZzk9
q8W5CZ7sI0KgQXf8KAWSvMTgiFHWfvENkq9y7bTaj34omz+l/bPbGQRUDohQ2Oni8PktGJECK0yx
DWWgqvdWihJHdH3pW1x+ndMjjJQPQDW8aFwViQmPR6lVLwrKhmQorgMWRZfZmyFH//nyKKeThssQ
zQJ4h6w9bvLjUdQuRxPCVOJVGOTVSgAmtyhh+le1avy8PNLp+9AfMDUOB2FbTlR0PFJJ3iyk57GG
jbPs2tENavo4IWwuj3LmBAJQrVNHFFEQYe3s5G+wo9KU0oOP28fObVgM/bsPUGRd1cg29SzNNz9p
IhdOLq7J7dStEqXt1qivlis/q+h4oq5znfghuvBxay3c8aezDahLIZJFwwTFl3kTiL6C4nlJAvlU
L396caIigFlrj5EdN18X5uF0Y6KBIdTvaPSBXZ5vTA31H46QWHKRJmzYfpMSu5Gi1leAP6NNHw24
00vcaSvQsOraM4P6uQWm80rorP6xygKdPsjngE4UdPLAjR1/+igjMexpFHHdhfjcydNwMFU/Xsp2
T3szRIcOaTjQfuGnPFvLvtSO4I0QYszUKn5xCALc0KY/g/QyIBZdjqhQIJkfN137UyO7XCOD0X2/
PO+nXxhkNOQbOmH0tVH4OX5VaMzwHbmy4DuY4TYYSRYpbrRo9JdLs3rmGuMdyYi4yaBdMOjxWDj4
ceameBjaQY4dkJEnolofJo1y3eVGhlhvYBi/knyyQlcEMbfjyPW88mQd8JSOMy1+XXJHO2Sq7cha
CPvOPR3TIKLmD6T+/KNno+b1Sp2mVF1awq8ORcadCvf3uQFt+Yyse3UVyZ0crnwN9pKdhP4One5H
O7OhkIwkEgdfQ7Rg4bFOTyEwwGDsaTAQErEzjucM44kkkJo4xX6lTcC26enBRI77T68iMNbAmkGy
83exII5HUYaokWlvZSv6UtL3Ignza1rpE+1+Q14owp28EEMJTqQ4xCmZz18I/Su9yGwAKU6PJV8X
af6OrP2PK7g0J8DBmkJGAsXHudRT5klYFfaIucNQKPYgrtDurmxrfXnziM1xFK8SrwtlFxYNO/ik
8B0m1jR4aN+uEjsbXso41F40NMleLa2WD+CgTdc35Wo/IM+OxuWU//lX0zUTHB5nx0e2efzVQq9z
8swkxwKsIoqtTrYr7BaDmBwjp8tvepIUAQYhk+WzCWtMIqfjoagYpIFUo8OhqjnCVambqQoWVVcB
kbLWLCmiAkw6nVmSL4iJ/EWINAcD2T2HvF3iCUJujm9E3yK6t6KaJgNBydTeWRnxgIfEkGr+vdmm
mNiNoLu/JRUVMtfONf1n6AMK3AWG33+bGm28pofc7krkUNVVqpgq2Pk044rxC2OE/E//ewKi40wN
h3ECqHPylfYR6IPZwCApZeMJS4lWdyEfANSiLor7VqCM1XPgqY2x0v0e0Qmv6VG6s6p+TK90SwWn
mXHgrWBjo8Ym+xJGzE3fKfCYGz0O14GZq3e15HgRWiBdfd2il4QEfhbY72kwdnuzGBIJs6NoQgwf
XClk6c6s7oSuU4SqYY/holO1WrCiky99i6ywv3YCHHEgwoca68H3scxue0v6mqOS+OZbnkoTuxo/
t1at/fSjXPpayKGRIeljBLnbqrHlcO620h0OuRL+6npfoBhIRFLedELtZl10DQqfxDNI8sXyhIwP
WJdIOkxyEO4GHQGeXeqbweSWaoEGpJ0XkP3xkJPXUq06X1P8BnhByGKfC0xvdVduZcyspBEW130T
6BwKCjqJgPHSAVukNhlNc9MaJV5TSTSh44xyLZ9pwCk92tJNLb50aZ6qiJ7XEzJdTTQ8N0mp6msL
UYEXfBjSbN06DYYloG8ry83BopdrSC+0HAxlRLyohrZduP1YtK8T9obPqKHTXY6Kssm2CavEBwhY
DPnGwUMxv5oKpItQ6c1S+gEt+rJ4FFBcX3cob3cuq8w01ugq053CRQiXqyErEJYjeVSHtSnoauvY
mpKf0VQPbCJ07VXXH2zli6YAOXF9x8BlCAhV+9o66SSjLdgR1VH6jW2MzPr8J/CIdnhy5LZ8jXVD
B9MHDIoVQtZ3Q4FeVlaNUoOqDglYAhBRWvcgN0gurrLAqgRZ3kaIIx2DQliex4hIsJ8C1/d66wWF
jyhfaYFj3xVT1d1ozCY/zvKFqZzW6dNmguOIJ2459UDJE2FSwEK0BNYuxtAsz7HWoC7LkXf54Dk9
YrmYFEVE4aJ0N7+ZdEAAU5sQ7ColhJgVfdxg6wATvCnDUP80Dcb40icFQiW4DboplZWFCPgUlih0
lwS9jGqQItKb45OvRurJKTrKdSmKFtDZnGzNvk0Ppdnb4DAmc63GUbdD7FdbaTauYZCXKd7YQLMU
ICoucXy44YjqHi9PzJl7lBKoBv/x33rhs8AAINNEl15Hdl0u7Ps8S4anupadhek/jYp4fXIAykaC
WAIw8/j1KcSoqRxE6UrqaX3009bTHUyR5WfDN7ZWZryCJbqJ7AlVSExfRx1YRunL91XaLdSuTgJV
sNVQx4GCgzxXCJqPH0RRC7vpVVhMnjZ63x1MIdZZPtXXpYm/0Z9OLVuB/gKuAgTo1IWOh+r1sk+I
P4VzQWHtCi3xfhW19cfWBbT3RHOJGioEFVbX8Si6MxpWTUcJ58wm3va6rz+HYe0v5P5npg1ojdBw
syhx0U2cjWIO5LgF9ZnK62K8Oqppi72ZUD21FjK40wUJSEt07kDynMHDVBodcgtj7pVhsyni0Bq3
XgEk9/K3OYXd8EWwxaQ5iLqggNsfv1Br1EEdhfi3O2iQ4JaUUbdZTXI82ZvWy7zCzcuhLRFmwZfA
laKxfys1s89Xg9FHQmi+bA+t1ibdwkY58/bsEvCAVHQ4p+YdlDooE73qeiRGqszcQEq0N7GC8s/C
25/GRdw6REVURymSniwaleZhqObC/KkPsTQYgvgJXRmo9k1RbmnkGncUC51PyqBhw50ZUORUqQnw
niiMB0tJohfmBvc06vXOs5Y4pkuhvf/zqUDYnb6gI/RICPePv5A3DVEVxTSTHB+rE1luiMId2DKX
p+LMhPPTP0q3xKUkScejxGpZY85J5dZKFCzlnLa/k5NEWVhuZ7YPECNclfhLFF9nm9RoY7PrI6UQ
hjcV6jhg7Yw0LPeJp2dL3/akAiI4+uLjApwA6HjiA+DlOfd5STZhdfJDgHPMazQ540sbGsFexdP9
oW2V+JPv+SEWFqr5pnex8Vx2ZMuXp/Yj1T3Oa3gSql7gAoR7y/wLBgWq314IHs9EWyy8Gr1J/hzE
bfOdXCQE9QVnvnb7ss/sa1TBtFelL6PgqjPDMVmldqM/eXRqXpQ4xwAwi1vZTdS8PYyNNQSbBLXO
HwiygilVKfJeJ85Y1Ntp6uWfcdNji0rcSlU9KtL0l+31lbrO/ZyCYqhP5svl9zz9uDRaADfSaVAE
jXu2hJrIHAoFsOEKqdlozdWuo1scqZ8VGCMLQ53mT/DS0UIleQK9hALJ8Wo1KCFDaWkYStNC9aqS
1cl2iyjX72yNxtne4h9gw3ujXPIUOTMyTBMaq1R5qB/MAcBmVY7IA2EuNKh985pFiF9jrlFvNavU
vqpBPGx1r4xfL8/s6TFF+QxHB74j55X80Tr8reKMHHbNCkIQ1Z5qgKNebxhvKHoZt7UXToQS8RIZ
+VQmT0jNov9JAYOuJ5/1eIJjch450WFSxLFSPqX2hEmyAs9T25a+3WqH0df8Cp82TXoMVAfKoB0X
yZPlZC2WZE0SPIS9R7aTFxKqXgo40qcYWe+1hploDdgAJdkDnZ/yR15n1WPA7UIb0AjCLzg2Och+
4sb1UEN/xucxo5GEHZbUulorRcmm8PM4vhm82JRc7CBLuFttUUEJs6VUWZs6YJo1aZj+S7LGOttH
+EHrLtEuGrJlhVFpOMXj50qqrEBAG712P/iECW5Gst7+6WkHpoJtLwonwh1qHuxVBqakGBjiTTbV
9Q2F/ha6AgbKOkyF9eUVcoI4oGRhC7QqHw39AUcc77+tEB+qlS2HXUtN20puYxVimNDoqvZ4k5R7
Mm4fCoWl3nl5jDrg5bFPrg7G5jQneqDeR996tlbge0k+jErkU2CEXYFAgIOnOtq/M4f/+jH8t/+e
P/z7vKz/9Q/++0eOcU3oB83sP/91G/7AFTT/1fxD/LH/89uO/9C/7ov37Kmp3t+b22/F/Hce/UF+
/n/GX39rvh39B0WDsBk/te/V+Phet0nzMQhPKn7n/+sv/u3946c8j8X7P//CXCZrxE/zcen56z+/
dPj5z7+Ijn+bcPHz//OLd99S/tyqyr814beTP/H+rW74w87fKfwB30XNhkIrS+2vv/XvH7+i/Z2L
XEQNAAr4MqLIlFESCP75l27+3QBNY4I4QEGFf+X8rPP245fUvwvoOKUiDgBk1sHF/u+bH32j//vN
/pa16UMeZk3ND2bZ/XbzcVJRnOQHmbSEhSbsLFyWkSakRRkGq6DIACPUY7T21bpbWPwf+I/5MDT8
NKYAFVYyq+PVn/QqdlMemqv4E7SPplrLr6UpSzK3XFk9ekPevqjUs65bIy9kN2uybnA72cEGNLJx
r0db0pLfgpp7C8fXzia3H4XZt6km0rWRmelzEI9Jeh0bUKnxfJCNO6fv6BJTZJfwQ26HKN9oamf3
LoKe0pfUU5SnPglhrMXYCu7G3gKvFKSN8xTm0KFofRvyGj/K6LqMEdFZ6XVs33OsopD020r5z/f4
ff5nF4eYfxJNEN0EHeRFc1UZ+iGZAUyUipiH8yHqt9ZkP+nZi2+w3v5r9uF/H0hcuLMvcDTQ7AtM
AfdEXzMQWo5vY4Gha2K7pobqZq9tiNJciC1XDYpll4ed38YsaxG5g8O1aeSfQDv9MGw7LZPhjI2E
Vx2Ejw0VfgyXPcvb6ji+w25rrIXz7kQWT4xK/0Boioii6lziviTG85x+8JCJbB0hBBBu4sSCZjKm
6kMJ/iFza8skCY3VaU0TN98No16sEzbLQjqqz3te6BIBjEVaifQArscccFGnGd616SC5jZnDIoK1
YdxSHlUHN9SGUnPRdqRuOoKFvrN9vx/Wep2kt2UYGeHe7xIHs/KmlW9gDDXAcb1qfAvz3nvUy7j9
JLW5M14VlYJBZRcLm1cdBvG405EHL7ZlZYJWjKZRu635/28NdCWvrcAzHwZJ63o31XCt4+K1jO/i
tJG3cqooKAlXujliTxqNj4XfUaKEPZ7CYYaOv6XqVVMy7RIEehyjjr6Si8rlwmEhVuJvKxXykyZg
AjgKoXEszAePzwqq41j+ji3W9RT3IX2a5evoSeP3YlCX9EM+Lvj5WGjtELWR7xgQXI/HSmG3mj7Z
NfI2CpIZTmObK7tumxsN/6SHqMHFCvKBtKotVb6TYqnYwCaoPsF5n/YVws8JsZ3U3hhakOM8XSGY
qkXReoh1OtiXN9LsoPiYFWo01KZYRirlgOMntbGTivEd9VdjJvW7NHLiDsUc3Pw4MItH2LF9vrk8
4rnJof4IE1LUA2mCzMKGNsBnphk79B7ZY49GYtnvnppm3dexqPzMpRCGeHgpB8ketrQjIx+Lf9BK
Q3T1cyM0elad5I2Hcgrj1O1hYxtozabdS0i/EUR62NXq7vITzy4zMUfCCARxJ8weOHZm0IJp7JrI
0/mabI7HUkOdztWMjM1+eZiTM01gtYAH0J5ERopi7fGnGDsE35IJPMmkI/qBL06zQd/3qZSm5iFR
CVWLYmgWju8TChLvxp6gkYzfglCjmH1/g3qvpLap5MoAKqGDeOMU7QynFDyHvC2+6MU4TW5fW74G
yHBIul2NiSB3iqlFz5ff/8w0Q00WJGlRqqaFevz++tgJg8tccjVUd1YDLrHbIJzC7eVRTgrR4o0F
0Aq2iKoh+DpLIVMjAYtpFOBrpk4+JGacb+IY3vgq0DwrdkNf1792/ZAcPBVkMdJQUNO6OA1+UP0L
7/LExhuuhcoASRkh2ssPd3YKiNzATVCrp7t7PAVjjvdboGHqVCZBszawGDwQ4vh/Poqo+FGHhtIq
LrPjUQq/whjIqSTXj5Tmwcr71KXPpL1dfpd5ZsI8CyQOuwYVG7qrs21uwS5SpoF5VrQg3UpmHe+A
NaV7r9Smu8GM/b2mtzhYppb374zhKGG4EJOI/UrcSQZLEVWw+Gb7VcUM2kCFGB13tFmRp8qDOHRZ
b9KnSB+dNeIq+S0iKdJnaxROmX3hL8FQT9BI4hGgItGdF7UfnuN4imu/lFvdFpdNH2orBLKSdRWB
gAxjM3qU2j6BkNr4u7rVEBqziuoaOki7jxVzWE+J1VwpSc/N6iNn3gDkWyqyip00u57YYTwjbQ+a
wnPfObSpEU0MbR/x3Uq5j02z/eQDARMt1qm7sROlqBZ23bnFwD0oDjaCqJNrZsiGUMs0BRCYjURt
SS/zWkd9/HsGxx8knVavQ1zqbqEbjp8vL8Mzpyp6N0Qa1KhEdWq2GBwUSlMjpwOuoYC6TioMSBU4
VWuM7KoQjJ0JTBhlm4Wz7MyoLECKNhSMOFXnTQk0u6suGVBpKuU0dOW+9L/0XVoqm0rrQRYYsEup
JHXTkv3ISf2GjwqqgGIRHs64KmizE6SCz9G3Zonq/Djp9jqiwdjsTTMrr/ws9wxolXIhbWiJKlco
/mvdlZa20q+xEa7jfQpvYF92svwrBIXo77EBspWVH+Mlu2rpqtISdcbpO6pBk7p32rL20DwBikTt
WC8TkKne1G+VxLafbV9PO7ceCHr2it4a46FWUwACQzrV2arWzCq/rvFFN7ZjTgGeE98Z1yXeFC+q
PWi4X0oqOlRB0jp4YuT0wNssMlu3sVr0LwcnCYC8D7FTuePQGqg6pv2SXcwJRUbMpCXI4+xjQUCY
XUeaIyWtIU9sYUdtrj2/7zewqDuNSDYPgCxl7SpKY3mNVV1/g1lifu2Mg3znOJG+H2MUA+2xLQ4R
5J27spHV+07rSTAvL+4z94VgnAHxoH0Jtnl2ko+q4ddZB9BflTPzJ02aHl2FslvoSM1yPHGeAtvk
phBcemC2s8BEd6ph5OsTeAUFqQbMArTPehOYHb7T4dr28vEGBp5mrm3MGVdhbMkL6d7Z9wSdA+4W
oVAclY6P06aP23AcKfyZkaR8VtSxXkVoWi6Ac85FpqRScIKBqnJWzSkLJHCpTN5MOaEwzK2e9DnN
/hZRGk9Pt6PRoqUxpoVzyHVZ3RlqFW7tcggf1HpyDkUY42+RjlX2CrceCLyMDpqjBLrvjtFiP+X0
PGWTY5dFbRH2PFHT8YSMjhyHTczlitsFdwS0abSi5eityHv/bhodhUJt9DY0srlwt570DcELEqaK
wJ2RKT3OrnV6Y46TB/jMQlsx9onqG/cZ+KmDPPrG3pmQrbXCzvxlSoh/QFatAftF/V2Vt3iaZ0G5
xBA6XRk8Dl0ybjERnn887m/1z1EZPRVTHIJGyajWaQ6qIh1BJV3eZycgffHW6AyKw5WaLsfr8XwH
tVr0Vo8X6hCozUaLe6zRqhGhMaXs1F2Kz+ZDT8KPRbtM57aKelzusD1dw5HL9W0Cr3uDmhc+q3Vk
pP1qiILvqjVZO/wddarZur2wZU+TXZ73I/Wk6wYYenbr9XGY5k1DeaDv8+863NPCTWSpWYXGEDcL
k3N611HepTnBmlDBec87I36q57itMzcTUhP37VQlIYwK7aUcZfMlzAWJGSuJ7wtfRMz4cQxDs18c
BqAY0JQ9ibBSym7VAAEBH/MXi97LlkYJp7May9kqGWN0ZsB6KSuJlEr4r+mZq9V2h/zZEMJKMcxi
AZB5bsrJoCl2Ul5gd8xu3kzLB0BihBdDjt6hXw4UoaSir3K3DwdvIZ46tyAxhQdZgdQPGhLmbBtq
gUldwGHS1UzSHtt+gB6nRUNJtOHIgRPvc1VCTlgIEvV7P/Qga6cpXSt85OymWtF1GhIcwfRwZ5lT
MHzGDQdFOZhBTXTvlNiKbiHU4zo0Gmag7C9/uzOHF/q/lGAojtBAmMtOpJKPpEjLs1ud0n9Cui7a
5/b4P+ydR3PcSHvHv4vPxhZyuAKTmKOGlC4oiZKQUyM18On9A7W2OUMWp+Sz6728tVptTzc6POEf
kOtDDmNbCTO/0sM+RQVBN0/RHt4/ZdwVlDleS+Ys3NFTlmqzoCpBN6h3wZYGOiHYvkuLDktdZUiU
OxzT20uRRpb1SzXG+VEOWipWn0//gwyUHwFAnxYm+RFvzeFlMllZKOsBhkdvlskjPV+LakvkwE2w
vritaHfD7JIqqEa3xkBpeK7Bd+OGq03pl2ZsZZBaKIbvwhoBrM9/2QerY+E7RIkM9RhQWkebKplq
NbejCAuzSJu/9iOd3U1b6dpVMijtvB1rT0RrmTTDWehNRnJWk1zUXz7/DR9c6AtPgso1TfD3xJRJ
CVEJdZKIyrXZ+GwQnA6m6FQ+8sFhtfWlhwz+yFm24eEnKF3ccVx0SP3R8aLat+i7B4SZTuErlS1P
RC8fDkYURcUBciLGgEeDFbbX0WWkBVkNFVqlqfsdt+3nEWr8/q8XjwInqwbtnjfaO/qAGdrWlhYt
JwsltLMY2CzOPHlyovj8jtbPa4jYLgQ6yoa0/Y6zGydPhslEaJdI3E58Uc8jltZDa5wlSdV+sxGZ
1M9wHvJWU67lCwQ4rf1IiX7qY99DOe3y726vUU+D7/27SCKco1Q76QP+Y8bie6cnaAGhAPfw94tD
vQMUO78YjNWy+9+EClQVLXfCndjPAYuuk86bfGga5onLbfmYR+8SVULqhWAkAYpZR5FZXjSUPSJG
UWiJB+3CtUz0VvtiVLFzSRzbnngJ9OUpPx6QohmfYTEiBD5/OK0mzpSWYFjxyQNKv5aN8qTrWIoY
c9tvIyEjP8HG4JJ+YBZEOdKHHbJbqZ9gbb2qs2Q+60ewy1bmFju7daNN4wrd90iPzyrFuDS9DnHv
tGvFiWD7g3NuAxUBCsleBR58tFX1uZJa7YSKX5EskZaKZKdM6t9CEJedSpeUN2Zho8CLP1ycuBNK
b+XktkAcrXMxWzHIbNGtP99ZHx1wC7IesqrUbt89aDMOy+aIJCjGA6G3EtKG3l97xiJVUGCJ+feD
Idm0SC7Q4cOy/HBKcrbUQuST4tf4GV4mOIefVS21JLOKvBPB/kffiCOO6h0XCg/D0TdC9AhsEqB4
f7Zc1M410Z7lXWHefT6hD+JH8C1gUWF+vDZnDieUYSAooNiygROnCwj1xaaauzgo23vZorI3JH8r
tAQrDswfurEAJ16F5A9HtODL1mAXkecjofUzU9Y3VqfIEzv8/a4AJoQwDFDb16T16L7RNHgRU8tL
NvSoWaqKE+IaOGvOWnPiaPv5Gr7/UosfFE2VBeHNC3N0CfQpQl4K0IpggTqvgMQ0fgTQ+8Td9kHU
SQUPozrqq2x2+AGHC5dNqDBU4eK3MrTKi0Bh0oeUE53jZTru+tRM/DbNxb2aRen1WMTNhZWiNUO5
GWpIhBFTltrAuUX/ko2l9yDBS1yZ+pzuW7UMT0GuP1h+IJ405aGfLg2Oo1AvHyojKTy2VYvRhN+g
7wmnpBs92rGh/vXz5X+/hakWoOWGpBgROWC/w3UxrZCaiEaFpFUd2NAlnb5JsYugNIRcnj4RPSTu
2Fn+58N+EEkejns0RzgZvawQzQxwDAzXljC+p3WNciqa6CvHLazHnJ7oNkWUGRpDZ994Q/a9yLwZ
2gQUkM3QwY2dsrH6/vnv4p1jwoePEj9saS2RoQB9OGbjFvZES9lDotdW46a+a6dZUb6o9Zzn5+i2
WOnDXA74gOhRpP3G8DMRgUhCG/AgPkT1nVUPJSp0QlGvS7vOrU0a96hUUMV1H2jz2eaOD5872ySK
9H1qiQlRA0cKutUDsnFExp619kAFTkGlzpruE5bEhu/WYaoELmrihNCtJ7LzAX0ya0U7C7F4kIOw
Sax51tJVJzOD5GC01V+tVVn3vUdeFczj2N9RpEp1v4xE+TJUWtJedL21+CpatZlhmmFIK+BXTvhG
jmzvy9yh4slbuzRuu0rHXAVEyPRk2NAR157QcDGOwhkGNoaE9QW1w2YKANOj+pPN2fgidcy84P/0
UvAXPesScEtn4xzTTcRMUAnuQKmMv4SagytpZddMaLqrfbuORBY6/jSEab9W+56wSq3a6ckiWLgP
tb70R+kYzdaIzS7iUqrMOuhaQ58Aiw3e3ahB91vHTVUZQTsQ82vuiOyqW5NM+2o3oE5clbrx1cEn
82fb1rm+ktZgnkfhUCFPZg3DtqxLXG01tXZ8aoSC0AMvSiB7bTe/NEZfP9nQe5JUGNhx16EO50WS
CupErL4YDWyytcJwio1Vpkii6qnoTIAFwvR8TQvdewiu1FLhctfjNnFjEx8ERNeNbSyS/L6A5Pzc
AtR4llNxZzR9eiYSW2hrNyzEr6bVtZdsaKqn0FPmW6TvqgzSW2f9dEcJbBZ177S5rukoFKtSh6ga
mMpQteehQeoYFLpd0CCPou5RG3qn83On1fYlJkO8+6XD3nHS2pMBCv+1hgvWmF2E9mCB9EHcMveF
Bp0O09BxurO1UPmuCnsCq6G5ylOXTO5LWgsT/pwbxQ9GuXS9J9nCTVfD0bQDMxudb1PpOgIBl2q+
dexyixQ8sP2xs+dyrSZJ8dw0OSKuWZiWQ+C4Uaf57PQIfLplhw8wOXUdd5ZIuxyxNcj9VKrd9TAl
+Y8sLcbr3HS6H5mYqvTMGbX0rIEH6M+ltNmfmtY+VGkaa34jksTyqcdOXOiG1C5gLQlnbdm9jo2w
UdXxxtakaq9jT0WW3gYJUqFtEwJdx0A5LnELTsBBjk0dfjflrCBQjNXJFEQzpugB+69AKKSOtxIV
Ltv3nNl6sAYl6lARdATVVGdEJdiUrsi3aZ8OP8s2BTHStBpsw1pFiK3SSsogFLrqfV6kZbXKmxb+
t0Kj8kfv4E+IH2Qi+qBGdXoO2gL5gi3muFjW1COiNWsJALu4SNQGX4zGA/26UwYrW87hhMGGaKvE
L7TJuJhCOusLWGz4nWlO+aj15Jvw/6yxD5DoGc/BwzvOatbjEc7hWCS/Kk8bsUxRlfDZLqPqsoTv
PAKVCr1valUOzyY4ca6ImYK3T3ULEhC1NVjSCemeFaheX9woeVGZgUIZ8lEFC/3cL2WKHrmgFqBE
WeGC0el5vIrxH96rzYjx7hBb7c2sWRPMytnSvzpDHN4m3NqIY7dJf09BYL7zpiiHZwlMZPKTZjam
LRAFXmxYQuZw3rhmUvPJhYafoFZ6N2Vb5S9dq8XDakzncW3VKQS+KFHGu1kk1o9myNsbdYRZ4tfm
oP4Ymz53Ft2hTKUyvog+t7xUONUm2e9eWOrTlKo6lsdmG92B5sKyU0ms1sYEZ7RY4tpVZ7+qZttc
6fRl7keUmOtAk4NMA3QOnHMU9zqxMhsTomTfhfbKModmvAiVvpArNU3yx8gYG3dLlct81PSOW89u
svRedZv4BykbRfQwNN3vYJmyp2TquwdTH+S8Q6VUh9joUNpcOPPdE8rP4ev1U3Crc1EIB/dvHy1y
fBldQwl/V1DpniD8GdmDbcz5M5e3516qSOzhi1TX1Utnh1m8w7uhAYs4Tsjsd3b+xc0RXd+EHFN5
a0cJro8TCDf9RhvKst3gH4+KQaMaCGjC9Eb+LpV0QXzQJMUlJqfiEkNB93KMpIJ6XdQAiheaCdV3
LhdpbKVI0fsEogXPMKl6/Tv14BIfyXSMLkKRtcV5n+po8YfoTK5SL9Guuxzap99ZRqvtdEwuuCqM
MLtpe6BiK5BEYMJwSTI7P6Y2mQIe4upcQbBwrnrsM2wf4LGku6pM0JyR9EdBVdJBeiiaJrynDxoa
TBp9k03sdlq1doQRfxndWejbEPSOSBFmy5nmeTRy1iZF0M/kSkMysneTGsvrHtGrVcXum3aROyvX
re3FcRD1pf2jiZ2i48/05kar+flrrY/jndXFlNRcdgyGelJrOn+OxTxuVbRW7jMUeJIN10BCBOGU
SCQVjTHk/pA74UvEBbufSdx/moqDGm0FiZ22oz3qt52tV2lgYrmsr3mWGtsv6S5hZ+/lgOrazlKA
sczW7G6L0XSfdWeZjWLzcPj0LZxbqWn0YqUa5vzjsomRZQgdDJ1hyiqrWlWqm2gyvSRIpNWpW5wh
x2jXa4P3POhun5yljZBXLlsA5+E4r7zrvNSKVaF3hYc/0wIYaq3SvIHxOuHbDPly9CPwb3g01eps
+1k298jkaZZbwJntmnDTmEqS+k5M0RPJMzfvL8PE8X5awhm/UsU0MdNOQ+fBc+d0wF88zeFnNg3m
qYaV6yAdvJYdPZjoP2nWaHyfZM5bGRPnKeigSxVDdUdamp8qLldt2Ht6vbK9VL+22967UdKuu6/D
OL62UTC9iWPNmc5LRIcf9clA06IwNHkvSuFFvhxSE+WIARxjkE7t9I2Az639GgWTdBWqI4+EqiXZ
AMtWTmggWUN7F025/jXDAZxbap4yc5X1tnOd4ycQeGY/0s2O1RV0Be932trK916np6nOU2yBfcRq
K9B4NNHQLKNyoycESRvDmDQMdsWIHY2uAG6BOaFvHHrTzb3dqjJdWZ0+RPecjxidsC4Kq6CyuIn8
LFLcr+OUxfk55hZlfpHjCzigjtlP6QX6AAKcSq7mArODPM3OMvQmrnrknrSgdpreChSCiMbXQReI
KwtdKCwPmiIr1o2VY8XV9E3ZbXVl6t2to5dJfS7dNNOpA6Yi2iihaqVbbxAmoKd+6jBJ7+WXXCjp
A0Y6Hh449BNw9m4V0/IdhHG+qBUazNi6WANeUlqGonjTeVG2llaaTat+8LInEFFQsEOvUvdW4USP
ViUL/VyHpXReSUebV1ZW4zOfeaDAO7bKrXCyWIA6ddMdBmhjeu7itnlVUiajTYVETu6D2OjL1YhY
bOcP0sn7dWu3zgJBazwQM8ksd2XmEqIZnmRfT5biXGZS1Yq1k2NBd5lX+PD6BFM98UqseFEwYo91
rxXO6G4q4uKfw9BFzmaWeZTjH2Pp5U7vLXDMZeXGvwcnDfltRCdXeGao11aoz8vgABlW8ejqLzyX
cs9hsiROdFN+VxmjRW2kLm5rLY7Ds1oPxVe19sobsNlZuC7UsdlW45CBW8AirffbWhtkEBHNr0Uf
0UWnHwBVxOy7IbBqdSouxdwr0XpWQ02s607iSmhXabsyR6IAX50sfd7k7eS0G2EXGewuMGkWJ6zP
uJLgYvTYE0xE/3VYykBQhbMtP+tzrn1zjOc9WPnm2gK5buzieYLKiNJ6VtxlY5zVa1fNwwHVz6Fp
/FBrkKkAxmBOyHFP/P3/jGaRoSYImqeyiKZ8okJElLoBDyY6Lq1+osL5QcuZkgbKUQujAFjLMY84
y+G2DfrIGzBZNSjk7mcfm+R2UwxQytVC1sG1KDiP6o9W9OI8Vof2PK9l+Mu2Zfz3VR1EGlXHpOm4
QEKX5tabKjKuF2opChHR1NTjba1k7S8nK0MY9SaeDify6I+y6IWvTSMEkvoxvMMyQsJpo2PipGI+
ouXtamzT9nep6JZP21s/kbd/AFvDdWvBhAGUWiC6R+VSBHn0rDYpI5k2bWIyvZKHUpk9/OJy+TOM
cdyyrZIrUCuaL5ni1jfN5Jnr3tIHFOtn6O1x6NWNnyt4sGToD5knVuSjQguSaEs5FzgKeiyHqw9E
U63sFjGxCdcaAFQxCakn0xrlD1e5xetHDfqymk7swPcNSxCjiNCi2vJHJuZwVCfideREMapR9ReK
1JAsyLoUiUMUzjetAzUvcY1+DppKnlK3ej82m3/BqToqlk60Lw7H1rEGyNySscWcTudVNro7vITa
r61eficMDm9lQXGgVZS/plhYyBKD76BDRlObvuDhwDJRcEQaLQIZZezPyXeKc0MNm/VM0TP2yyl/
phmenljp5fsd1o2AvoLAoTULMBUa+OGgitC8fJ5fMcCpcQ6JhcxgJviprCS+5A9OWiC8rxJysWDR
RDsapARVlqMB1aSXTQ0UslWqalN1EA0jE9fYWRJj8qbZobZypMlL6ZJ/myQkDTkNUM743lObcjMD
0j3XZA82yUy8OBh1k6j4b68BINFUXSnFU66Gs374G8d0cOtYlxFBSG37Y0aBXK0u49TYqI328/Ox
lq969AHYZMtGX3CE7+yoR0XNC1k6QKCGqrrEKEwou9RUPGy+Y/S7gs4zo6d+lkpE8QhJFR8FCBQK
P/8R74k2lG/gf9DAxMWIdOKoxwG2zrKjBVKih1NXnFf6bLuBiBPzodDEeK80jfZNhsOcr0qeHYRN
DZ3ACm6F+1NRVO+UGvAHdVYXkiStAtxnATO/2pm9ufQTw1XqV8rCkAp93eSzCQWIAKOeM/euiCuK
2kVcb6Oqcf20wRAp741m0/ThsBNpOnwdqP+t+7oNV58v1PvjsvwuWk6AoGC0HGOshS49Y+rYGWle
5Cs5A2lw8D1eR5Gr7PK5OYU3fH8ZAWmlz7Coeixoq6Pv0imD2rAR6ZWXo/s00Z7yk65rM6KHJSWI
JqLrNKO8aGCm97d6CGQiIH1gBrAjltbhshhvPoLdp6lRhxPQ1nESW4HSNmr7OIX89ZKy8zhwkGKg
Sr5D1tl2OmsL1DA2Z/MxA0J9K7Dw22Bb0Z65uT2dYuC8v4GWNh6CH7TAqOIc9w4y6hKKYvGk9Y2I
biykk1ZlWjqB2QEy+3xuHwwFSdiA4blw2KDsH67gUOhC61CwBgTUz6u5axczYSqCcxPKEw2pDzAC
jMBmIb59lXRbfsubrxU5cM2GWOWRlnFxYfdl/QSRJ6/pJZbo6g+RHP0Qh9jLwlPU3Tjrv/UhqVaA
KtWg7igY9w5SUaYAVNn0yrymRBNu7N6EXE6JdjzHUuKUivGHy6Mb6NXw0EKOOArtBk+C/Yw4TRSr
0l90jIYLrRq1DTpQ89nnX+L9jUIzmm+NWxlXnUMkebg8A/y4DLW7OKA5rRY3AiUIF1WxRv5MY6zk
oacN+VccVlPUEqWJWhraW/HwvUFpoFuLWTRF4BagwFYGLQv9ro69yNt9/htfAREHbwEwCQQmkVUj
AIWudfQbjU5tw1yd42CmHTg9RYlE6muEvuEFOeVquYqUYcq3tlbG47aTOhobAIhaIMKZE64kDl0S
WrotaFVwxW+auqlg+aEcMxJOVoDH6fwo18iy6mIzZE2H65EZJrqvQ0iqfYkMzXheWIa46oukzXAR
ieS6jdRYnil9qNJzUDI5XbdS7/UTB+W1iX40dchBS8+bFUBd8eiuCcOCdLUKiboI67aj0ihylatu
9o3ag1GtZrfHUYCCoZOtssnM6w1v6uK5B53xCmKPnNDVqnA5xh3aeWh7JzW+5fQXHowknV6wXaZa
mHrmXAV2x6f3ib76b2lR6ZQYcAZGIUomcUs3MYkfPv+oyw19PDHu0UVmkf8hPX247xrcGzLizThQ
VBI9DEqdoBbTeAIL+T6RWJzyEKVEAsElilx45m9PPyvlJhreb0Hah/VlWvSe3Lbl1Mb4IZhim8yu
Mn+ZRFhS207KYifcFLmEpK+r1VDT0QxirNWVVSQ7mNhUOkJ9PbgynU8gmd6vBqQ3ALL0KRETwZXy
8Gfa1LY1SRsvoHMjt1Hf0t4iwVv/7Zpz0LkGXVhdy0k62kzURKyUw0oRKXYiiuAABoJhxsPwxK5d
FvXw24IKWfTdFonzJWE5nI3CP9db5GeDsa7jFVZzmo9MiFxPRVdW2zSSCJgLDbuxVprtubCSzNp8
PtN38QE0AdYTSjbgJxymjnbXqJaD0cz8AlOvlE1r4svgwDS7pDsbDZTwOoyVFc3b6vQFbz8felnE
48l7iwoGo8JzPqYIILcvety86aeOzRyMME+uFg+Aey4d7Q7VkCL4fLwPts6ShaKRgsgQ6fnRYoec
cuC0FFu6OlPPZG7+nODYn/iir0i6w1ktpG0yoYWbuUTkh580JBPu8mlAsM8urKfMFbDLY2+p7Aui
hnidtlmUrVr8RQYAo32JCzvU0akGCTZSWwKAURnDTZW0/YtiannnmzQQL5zerPodnYX8CTSJ/BEq
cc89ULVU1Vt9nO/Br+nXueN0zkYfEwdz9LkyWp+6s/MNrR9PWfcZFuarmTNlc3gU9NAbtS2otllO
1d9UU43GAoKdKj3+UlEesJhNw19ubjTDDtaMHW2KURremj5sCIsXlHC+yhRAAavOxKNoTeG5MFde
FkXmhodeIj3JS/Wkh/CqV6Ku9TtykrF6rCj/TBdSz2ZQ5nLomjWwa0ma0spc88u6w1oqG6L2eQaO
pa1iZErlKo1jCKaJTd1+22WzR0QxG9WNooROhwglPgSrlsNyFwG0MjCo7eoXD/pLuIt1qDBfa1rN
Z5ZTd1iLx/Es/twW/6938h8gU9+csXd6J49VGVGw+iOdsuijvP77f9RO8Ksw/nEgdcLdpxyGlhbn
/4/cCX/k/WMgxgBomSom7tccxX/1ThTN+mf5tyEKUCsCkbJIdP0reKLo5j8gNCmqIBrPS7iosh8J
X/yRoflY8eQoonu9cyHGgONdnhOkVI5qZ0BvU4SMgHBLfO8uza5qz7y0UAjm7QiWuxx2CzXh0UwM
OjMV0cXORND0bEKSiLMziFXfzVpEe1XMJ96fw6uRX0amBp4bxCtINIjVR49xIXHtpDXbfQnVWKzC
jv5TYzfabWMP2UYoZn7iFTi8Gv8dj89BqQK+PGXbw0srHsxxmKdo+AI5rV/nY83Vn7baiarIEXX9
zzDg51HVJDZFY/5oweOwzrSwjIcvtZNl6xJMhOGL2FW2YeyN924/u0Gcut0lmA1j1TktIJFG9Cee
ncM3lx8BbpHggTowZS+D7Xk414TWB1ATt9orljLtWl1XnqdmglpRuOihCLVbV27R3+pNpd4JMzzl
r/t+ERYPR4KtBc1Ic/7Yx4E2DT4flSb3ZeeNQYjTVdDr0r011E67xtVhWPVWql8YTSuvSSSe+0yc
SmDffe6lMAqbmHIxZETggYdLUHZc3G0edXuh62GwdHtXOE+dErBdFvJ/X8JloRmF8wuYl5474PPD
UaRMx0bjIUDgxxBnepKNvhr3Fs1iACRvrp3bP//Rt/zxVw7b4Vg4fKCtwimGDAFL43CsmVaphuzl
tJ807Gcj2acbB7bgg5q53vmgW3GMwFmsPXud8myPwt7mpdLtYHknTyGhahEkRm6fCKmX3Xz8m2A8
LSpfsP4IBg5/k+nggV70YtzbhvKtR6dmTfS8S6V1h7q1Hye1cSLAeb/gC+GSiJVyDwWmYxEz3Z3x
XKvzaV+har/uYdQg4QQiJS6SU/rv74bCHHRRQ4c7RfWXx/5wbl2D3SVyRcM+XxK/IjEBzXhDvCZM
1U/M6jBCZRsxFMwbYlQSO5g+y135piyBN1tax+HY73scdDbS8ZTzkBQVpyTLusfHSQWdKxxYIIWx
/nxXfTTJRYwATJBDmO4cBYxp18dgBIXcF3BfdlrXKysbFM3GtKb4xFDvLnwmiZ6BQxkLvTXnOK2h
QFcmaCbLfWiGl06bPdO9zn3pIDwdt8aPz+f1bmMyGO8nGFAiMCpL+uGKOrXu5MMQ9vtM1h46Cw6C
SFnqtLsaruzlnCjFRV+61eqvR0Wb6JVnwRtOsnM4qphR8yudWN3PWRH+AE78YiQi2SIKqeyUvjVW
zqQYvz8f891FR4CBnwlCY4tCLwX5wzH5FfTpvUbdD1E04LsQIpjLGd799ShUmglIzCWLQ9vpcJRy
GOkFdiEt2jb21mC3aD0YpwmEH+wR1o2qMdGKxRIe3XHhRGJQW4O9T2v3quhxvorUQO3q2zzpLwex
1oyvGHb4XrqL871Uo3WqTjvZTb4dET7I/eeT/uBwLJECjCLiMZMY7nDSjRGDLa0Ke+8uETfy/dBD
Vvp8Uhv2o1m/llq51x2NeuvhOBOVw3kACb2P45WenAHGMy6SK/dhNNfGHYugnzUv8+RHPxGSD0+5
bn40ybeDH52USnPQ3RKtvS+9K7O/dJzrKD5R0Hg/hE6LfbHlgm3G43U0BJpopZoDpXkypJpv81kU
myJzYKPn1qnG5PvTwCbl4BNXQt3g/x0upYJahImYrbdvRntcZ8A9gNQhkP35xlhShMN3D7UQSrGY
nSCpQvf/6N3TnFQkVJq9vesikOQDdOp+RWNOxz1MnbRaoQ7RCt/GHv58zPNiW3dd/Lspc7XzI/xY
nKBqTPOr2hde7mvYHWWrSjHLn4VVAtsuO9CdfmjGAMykC6UeowtAXxTEM/zMXKObLsy6GW5Fb6M7
4drdCgykWa1GYFQqtFpaPX6Lu67qG0Ps/XbRsjh10X2wzA6JkAPRB2tr9bjlYmlZE83G6Ozxx6vW
dREagajb8cSL8S6MXTRZWGHKvBSP3lkKlXRHhe62HpJo3J1ZqJWLDUflAOPxkvEsbuiAXvajOt+m
YQZfS0NN7oQq0fujCbUezgC0koWld5ylzIrrtDSdo71FOeBMyr5d6WqW7ZSxKtdZnP11luKh/QSi
RKdotLi+LL/nTSRQmXNDM7HL9qqghOLMphoApMlWn+/f9wvLKIuYBPklntnH/WVdaqFM9TbbUzsA
hR8ZNWyGqQl32ThYt2U0iIuoLMMzo5E6XhZRfeJC+HD8JS2lc0kK/Kpy8maWYrLMfHbKbE9XDzvu
bviqNKV+kYDY9u1C8VaA3p3YNyrluYlB9Hw++6NG7hJuMX348LCGGN21j+4jiV+yEsd2us9j0x9V
ZcvzKi6cSKVQY0z1YxpHwAKnML3sDeIGu5nzXTNp5om99f4Q0clDgIQAmqcVQPPht9bD2rRqQHp7
lI9njLm61tf7qt1+PtsPR6GtQ/uQ1hfs9sNRRrzum8ZhR2FvUqzbHOVLNDn0EwCkD0fhvoVJbGAP
/5oRvvmi+VhgF+Fm2d7uFA19h7gG6eW0J77cUQfk9csRy0ExVFXq0ZyTw8nQuu7CYVDTPUwhEKZZ
1V6hsAGdIGqtoE+K2xnyBURREKpP1djEGNR4xRe7GNUX1Wth8IahXBtl+Ntx5PDbUcE7+wDaPUQR
5nL6jfqpvjWlgSePhXjuOqcY/a0NMw1qmdacMkT94BQwGXAsy2yWdP1wMrSssXBHU2BfzE2+7WEi
BjKk2ELBU/P7SQdQH1Y/MJi5q4epP3EFHOHX/l1KVO9BcOCbDHzpcPSqaPOkJu9eeCLWmrWDC6TU
2plQtW4DTyTdToZ0dmPTq5vGGq3raginexmqySbKwvj/cBZo6gHwwNbLQojh8NfYVH48HH3SvZer
zhktpmozwhw4cRbe3+Y8J8QGr+NQYjuKlQcPPhZEoWQ/uyNeI5mMN4kXFWdJUcxnMy43J8b7YJFp
N2ksMVRVsMjHYTOSx4LtKto9Cr1fa8cSPi4ASENq9nQ2S8N+1rrheYBfsBqqMUWEXFV9CVDwAjmn
7MRr+q4qQx1GJQKjIoO1BNDoo9nH+ITm6VR2+wiycOOrmDGdkyhhw+u1EFugZj+xcOXGRiYLXcc4
2sfJSbDGu4rk8it4y2ElU50h3z360g0V8iIznG4pGbhBnzfdE+FpdDaqVb8esT9CPShStqYoStSN
svxH1xvTY6jov0oP5eepu8dRyjtRMDtqaSxvAbUcyrXsQX3RvDk6DXTU3bJww+HZ4bW/jPo6fbbb
luZvuLQTfQFvEeUw0WrI146TdRVBjXi2mwlYFbRGGwmm3MivG7zHv8UaLWoyzty6sp3YoEExDi1E
MTu3wRlEg/ZYmBLoljLF1Q0cqZx2VO6pz4DqEGGDZVM+Nl6lqT6GmPltO7baHeW2gm6LkZiPelsb
EiRLoypIdUfNN0hx8QtgevMRDk5q+A1aZqkvSdMmH25jSpPCCpv7YVTKb2UhtP3kAinwrb6KaRUY
YZziUZPG33UYh0j6x5l3UUm7vBKViF6GAoVT/gN69cPAQ+sRdoPxE3ciw/BTBNh+GIMLS1LHh+aH
5kXNnTmrnfDr0opUhEFVgtmZvXSZdAZKlZ4DZrccCc4Nq0eMqvE88ai01SSpxNYeLnoxvKugiuv0
q1oW4Z8U9v9bGP9ByvgmJnjXwjh7+ZV/L3++bWK8/o3/bmKgzE5FTeURolMBwID07d8mBs0IQl/8
z+lmgAchYPufJobt/EPRHt0K2N3/3d/4t4dhG//wpiFnw98h8YPN/jctjOVWelNiRNaKhBGQG2U4
GgW0NQ9fholgUQ37alg7VXwjqipaT2kjt40r2xW6f3mQq/UpQZ6jd4IxF8FbnesZF2KyvKObsret
OAzjul0Lp02+D6MsN9qo3ZVke7fDqJ5iTB/lx6/DEQTyMum8fnyGwyl2aocRAsXwdQkiZdua0P9B
d+VQxGr7xLP/4VBUjBaRGXyWnKM6TtjnkBG1DC6upqjSd7yFS4JTLf67lXnqxTkKcP7Mi2iQOJ/q
CepTh/PCVLXSCq1qEYoW2XVML3ybZLnxreHueOiU0V6JHAkzX7d7ccWbYZ548T76jBiGEF7ZRKXM
93D8QVVDmzo01j4w0i7qBUjhZoLG/9ynMD0Vw39zrG7fl+g/HG/B4WMtRih8PF8vHGtdhxC8nkNu
XHdumitbGsOFOrruhUdB/P8yHMBYVQcOjTHk4fQa8CujhWDounYUZwUDsVl1daUHLVttR73uVA3w
o+mRCy+mOtRWCNQOx2unOikXlON6cqW96SJbu1XH3Lsq9Ki5GXXjVHx8vFdp3WAKB/R/uYGQvDz6
fLlFt8zMpFiX6WzeQsxLN+3CIs0hyn79fCmPU0KAR4djHb3/HrT6tDQase5hNp5lIAORpcF/CkXD
0leiqL+G1Q83rpJ3LvzN63qU5mVYh55+4qN+NGk2LJoji9gV2pKHizym0wBqlh8yeRhcTg6FBt+L
k4uhb8Yfn0962R9vb1bmvMQ6yI7pZGykoYdDUfesI2uOm7W1xApJgnCpNWvyoZuq3AsIfl4i/mKx
jiNoeJ8PfXwzAD2yeHKIRF+D8eO4uNYyr5maqFgX+2StXJt60D8r235azQ9/OdAi9rwUcDkgixjJ
kre+yUsjk45GqLjxOhsx2qw4R0EXOk0cOAQx68L7L/bOrDduZNvSf+XgvNPNeQC6+4FkTpplybLs
F0K2ZAbnIBkkg/z1/WUdn7pl121X10MD3cB9qAIKrnRKmcGIHXuv9a08OIFecHZGPY/PUtXT4dfv
/6fP+DyCZDs4j9/RRP9cc8+F7xQGldTOrefiEmmkeUScr69CkVekU1iv3HLUKcdE/hd7358+YQs5
Hbouj7VEh+PnEfBUuy0xQwL+bd0OR94EVgOUiAvmwNBhSfMjn8KYD/3cotbMs/7469/7z29/DiZE
Z8uRxiH6M8+8j6oIbc0odiNW072dOxvOOlLBHAmAe2fXvkUjc/VINVEqPHbIJ/5KHv/nT/48/oHS
jFLyTPD5+fCpW/z8qpc7TaBoQqb4a+FCjuh90R4s4gzSPmqj/WKZf0Vx+8/fGLrlWXYG7uz8hP9h
ycliyi2/k3Lnl1azh0sa7Sqjbg8bvM2bvJzcD3qd34cCe92vP/Pzb/TD8/zbRROO2LkiQ3rw0/Ns
rgS9wGvAuVyGY2poYjHMkDQLLFnI8HEmxrLb/gpC+p/8tiHwbDpqyEHp1v68X/n09WfgDLu21/nV
IiJvP/r2fJJNFCR6tC1s8WP40EZe8Rcr/M/vTP3JEJiz9jyh/Vms7CxLoEdzaXZOgwEyq4zuU25W
T3J1nWM4uc6JnLLrOice59cf88/HIENn/Ht8r0zdaID//Egv0E/qjiNh5/VDkJQL2DZz85xLMG73
FlmIp1+/3U/IZ3aP82HLNON8ILg+NoMf1xOKXTvqy9FI0YptL3NR4P2xhcKzieX3GGp89pkR0LGU
cymu8i0qrgPDcLg3h8OuL+oqRrzrnuQix0fDHeYjltq/6tT/aenxjEMn5hhBoYBP6qeyslqLQZSZ
t6S+xPJuzOjhXJRwR9+ty6OhxZywF6nDX3wytPx+XvK4ubBE/FZzUWX+3NwMwqxXOVnOaRbotklM
bx62zxb2xPqbW6mmvwEK0Oqrhku9eZmronR2eGg3/zB7wqkPclvs8qDpNtcPY9Ftg8cFHYVyak6Z
XXyeMvoxN7TQXOshEwxrEncYJebavvPwgelWjEd4kK33ebbXrj2aOXwc4jhRT6m47EiM29FyybaL
UDhNfZwYdIDCtuWo9mTHMatwFid8Iemy8T/SjBH5NViKQTI9ctYiqYgxg3BgKPXF1P5qXxgin5+2
dbTxIhgDGJCWpV5ATe3RRjp6qhKhHdZBY1eVSyebxDzQNl12xyATGlPTURzu28hazccpXNy3SnYY
lr12fcY33A5JCCaaLuoc5R+4IJnojxsVpt0sF2xOcGlauquA4k+G6CMzlXVDLv24SeOqZxPAxa2a
8SVyZ4eEDG8gtiWirDj1eUknv91muH9bINZnuMKIjnqcGPGwedln8OD9fJEPhm4wVQ/BjQ7xcaUL
d6EmXrEPy0MVZRK8jBZgrITrGF0KkaQldX3m/wX9aZ997iuRBiNQw5ezEdbauYGhnsJpQKsx4Dkm
iFwNuT6VY6lfdNjON1MX+MsePWo2386zPvNMJimmPbway0hWS2II4N5gYKAuvCtrg84g+PtwE4dl
cNNuovuG/Um1B3tAsHLCnKOmhN+7wPaJlxkUalgAnMyGrb0KLFNgSxem7C9Ebho7E96VcUDdofK9
tRnYd1q7aNzEUys0kSHL/ZvzWNZN/EH1RSoB3ZS7KJyHGae3zUyiFyK094uvg+qicEssEMJYxz2H
vpPtSoo6nHANueKpRZep2pnjulzi2JjgD/dlrk4+WU1zMlk9dLSasnY6RVbnF3t7ldlbFBkL/APC
XQGaV8OygyGSRwn55vOjgzA/iwuAXiJtFpCOeE6NrEkBCnUf68q1i507KItkdHazdu+C63t02rzg
axgU1oV1zNTe2QrVvScW0KhTS9kkXZjglXYEQOvm0ly3ojk0dqnCW9Vt4XwiQn28WRZAPJc95daD
pnWIuqjDCLgzVzMLH6Rqhyu5kTFFmnvQ8Q7DsmJdKefJAtq0ojxuReFg0Fot+BrtVHaHyXOzO7ce
xuZIBVF2gFCg+iVmP/YUwo2EGNFy7OEeRmrEAVOb5QcS2LMnzrMyB9Vhwm5zoiy6m3TWMu1VJBrE
TQ3dLPGlPcGUydfui5+PnFFUqIYbB0u0FiT5lkxvhZWV5r0tYHPuaHLU964NJuzgdKbcM3JtG6YP
Q6f4OMwpulul30d3XHwi0oHHwpHXCyOMh07aVnURNeZ0VQwWIbb2WrVfdYUQLVF6mrPUC7vs1Bba
2hJNyUaieGHhg4FKYUM1rU0LnbGHlwnSDKixlB7rtO6arvaWmBsHxNCWzfy1VLa57fIttK+N2u2i
tNgicZwhvkex2kLzVg0lo++xuBNi6MkWyTwBesrj8iQa+E2JWWOdSPCnWMPH3ChomJJG1c44bKQC
gcKAStxO0iqKHcxAKS6gUUl16rqFx1x0QRTsicLrxiS362XZe6u0TEwbkXczIZpbP1Rz5c6UIDnf
a6mwEL93vd6bU5eJOyCY1QvfGhM5UFz4XJF3hX+GvfiQumNdjnOTKEduD0gGwyr2W0vvt2o02vNk
aLL3/bCYOKvRTxGk1kZbFstASPNkg4i+bVdJigosgNy5nUx3egrMIWAIb04LVLZcPGbh6j83bcMN
a27HkTA/lg2ZKjW4BX9G4x4LXckIROHkFimobrfHVaZBLa26JWp7bgxLM34q5Ma5syxN4q9F+6HK
M2/dFVlb3vlD2YKh68U6xWGjAvoBfdg8aOjVbKCrbz0EbZt/HaMZthEFIn0zfyAjsmKiGZwwrnfr
qeI5z/fknqzVYYP2MJ7cqAr3C3hYznR4TBxHYZG/NXnVg7Ii3DM/5+YEHyIsQSq1F6ty2BjXDJph
gwU2abxtmmKEegc9qvbCxzaFi6XL1AMcmRIiozCWy20k0/WMb6lHtgGdbwe4+TWAwi4wnodx2761
jaPLnVUiLzlOWxYm4zjZHlgDISHErQN0UxpITbFnSbEt5WAbr7doWOhZL5nxZglP3Tcg7+UJuobc
eYxFOFItaTbE8JQW+ALDtC/czXHntKgwlqUOAJB+n5UZD8YyOqA0qM44ic4G/hkHB5jMNFwGbwYy
xCAxJlGEMNi8oOjg+VjtL4sA1m2KMfriCfhce6FbPLnZXPd7osQgsOiuceF7RsX2BZgFWeeEmlXY
1vxl67AbBP5tb/crBIHOn71dgLxT8IerVNxcly1LGjFeiK57zV3Kip0TdMGN4wTjo9JN9TLltbgY
PdGa6TkkHdcgB/wXb67JQzFmN7/mFCTxsprX4Evn9iOz0t6SIcFWNugCQOOQ3taqUSA0IdSbdO57
b9yV6zBeu1axPeaB7j/VqzKnWGxjODwAPsuig0TN3idBbuWvxpSH/sGYQkt8aIatuu0wyC/wbAiE
jg1AK9SjRl19XdGyngZ0W/4u8zOnOUDpix5XlrWb1qXpeTEWXvaPraqGdEAU/jXLyh4aGugkZqSh
Xy0XHYTW83yI0gcpfV/FCyXc5RpMU31iyDLW+2WLqgtUx/rTIlf7KLGAwfpxCf5JGO6OTSrXtjV2
sxXmH3IdzHtSV1a5W0RmvWXKXAB6GEouKc216E6DmBPHLZgtmlAY7zSjWmHiUWkDxNVUTOFFh+bW
TLbBzO8lGoeMi6c1sIasbbCuEUKM476eZMivNThRvrMpJqbEra02P1i+IYJUu44jLw1rbAs22Rkq
FjOwPmm0Zveq/aF1jz1SzXYX8UCbsY1wTOztKZfrRZ/X0dPSSZJBwi9Uk65zDU6dqPhN0KZylOHw
N5oi8bT8iMOseGpB1qD+YIxU0TkMxhIKtqs/GObU7dy5CB/bDZxTGvUZXjxB/f26UIjSEPKF/dga
c/64LjDXKPDr5iOiw0W+4u6zDpGrNmcPeEk31y0ATaBV0ZLDqqxtXVHd5r26GjeBvEKNnrydvaG/
KLNwlnsZtJJdzJDOcmJGWwZwutbmuBlMz7An0DMCFOhgvFkRCbagk0lVT/xA0lkwlp7AQHIU6mEv
MmU0N8NszmIfGqPAeuWP83SUS49ntR9rWGdEkSxOrNFhNadahhvJ581CJAoNuOVTnXuQKrVoh/CS
klcVx3IghSrGWQScb7ND9RKtZITFbja3QNeGur5EQWSOhyofGiqbMMuPRNw6aIZHuSZi0cJBNOR0
HOvLWE2A863xi+FM1ldJ7tEZHZL5yVZ4g4OOq8XMOmNMhpyLteQRVFyBxBFaqYHHFQt4vJkFshie
ZwK/dTA1+8Drlxujx/0Q6yFkwQZRv0Sx5278eMIWEX+huY3nuEaq3MRWVTjv9JqFE+1UWd6XvWJP
tHsL4tDIwXiUYCznmKsn79mudviqEECvLM9VfzWEO43Uuj07X+AuqkiFXMvzFG/pqDiZGhdHlaP6
j/vZMKHs1sGi0qWxiUYdzq5Tpy3Kl7miGXQYgREDrJyi9rqoswjOoTwrgrvZqT+WdFhayOADT2gR
AkmkU7XYp0E6irITelBGOWm5PThGPNixGhrkfm7Y99HeGMOlJai7AtTZRrpvKYTboTyFoI4P5hiV
Uey4ladu13ALYRPhm5JH1x0NqpCFIC7hFdxhGWvIdbeuhumlBKdWH2fOLp2KwYKo6Gq/SwxL1rC/
orKAnlRRZ17oGrPszqbUWyAxhHM8A6y+E80UPObaZOKu9GDsqyXjouebetl3rmeYO+Te1JA2xHmT
4sxQbgrGqd050VAfW2MEZTMZE3JmeiJBHASSkLpSGv586LAC8oXysbIwg7WDJa436ZNMbs+v5UL3
8cI12tG8LIt+dF7DUK1Hl2ycaVfWRfsl7Ove3U+Zbr6WrFKeFHeaOCvawJFptTD6gzXGSZfiWGwr
dIWkagHYVNshiJSydz6fk3FoRW41CYFq5b61pxpQ3KK6k7ESHXmcg8b4ymc6bwzF23KIB8ndN27r
ObpYO72+5xY7cYBvJcWR6/OUWYaty1sDtf1psJuojS3Uhpc9oPyCotQxFtCXAXzHutTd+2rGmJ+E
ixeB7Jz4PpDqj8uQBuSG3XYD8EZ2X3P5MJfUCbx8RTw8B/N0R3JF9mT4tTdA6KWLGoPny+4n18yC
pAUVKXfFhq08bfON0lforLmaaB44CWDn4EPVEHCOdc9l+6O/O8XcY84u8focvat5bIdjVDtIurZF
UdKROI3FdTZbKhYrnG1Nee6H+1Fx5Axc6aY0qG0iavC/igev6SkZwqIwP9Rhgzakz7twN63jvB3c
bARttPbGeDEWXhSdQrCgJJU0JrQrTxd6r6QY9hPmfOIztbI9RNPA1mKPGIMqYRJHClCAdLNPEMpu
+B79ESx/7tZhKqLW+uJPWix7uH/BQzjO7VXhKoC1ZiPCLBGiJGc46NZIx6i0lJ06QcGp59AWyW+Z
R/mP7rStSwJb2rl2sZi7bGy2imKKgibY+QaNi0ujqdcOlyJ2+bioDbHsUHUMgPFmJW9EFEzrCS/l
ku8ZtPHRFaPfsuRbO8wvbUCK04FNf5uTttWdSzisLyIgH7Bg+ESz7CEEAXe+oALnSaaycce9Jzc5
3ALDGYs3YrBzIue9ib06nfitmPPYUG0Ja1tBLDIZraJTXwb5Gg99WUIX29RQJKp0EQfWxGlsv/FU
GvpuMnwkMG7aHvs5w6zdhdP6FJrVYu89K1tOWdfiyDE0BV2iCdv5vNnSOGpAbA1q9ZIzySzk9OZW
43aVG9PGNoIYcrkqUJNYySjsto1rBG5WWlB26KsOvNV0ps1OamdaI4PvLmQbxhTaZcZJhjZYNQeE
8H1malzrHafHeNsanOCx50xOcaOMQET7kIMMSn9pB/kRgBMj0b4yon5fUxvPqd9FQZFuxgChMAO9
Rmnm5s5+nlavTw1HN9/c2giuZWRv9t7Jz1+JObg5J/7c+6nPFYvwqZwONbxpmpQxy2D8BK1Hhbuw
sjgIeTRnK3UitdgXa7b1n8MtoELTrjD8D3prJpQpWFEu9LTlYVIyo74PVqCbD1q4w5p4U4TPh9g5
VYOF7eg4R762v3YNLraYrbgcEpoFDdZgq86dhNcM+kp5RWkluuMwh2qL033PaYXCCS1hyY1CyfyD
SQUGDrmdBwG8ZwTnQfSEYgi3LaE4IKQVI4EVoWoB2BvLQD6oaQzptmYiIGybOyRXi8HOj0tVhYCp
KT1PFcl6Ii3LZbqmlxBstBGypUhbGDI6tWQ7YHsOoe4l5lSgN2TSV7xoe5xuBEUtD2rn+GcK5Iw+
l+4GCExBwMIWW+uWP1lNwV09s7S+Guq88hNpkuOxuYaqktKX2beCnfdLo/zww2Dgq0+AmxLWU7gz
E5ctlMMDb+mtFxu41CcyQAYURb7IXsU6kPUso9Wwj4KbJCfK6MGdwqAU3FIhbuvRn4tG38F/znXM
bJLovdJtwhUSajuw92wh0OW6VONNOeZiSZqpG74EVgFSvKEyezPWOvhiqr67dUkCoWuhw5BqvvVV
Q0lN1+Wyo3Ej4Dp53lWZM2M+AjTdilPfS/Np4Mj5SJA65OIVGvEHInnM1z6wtH0j+5YW2SyQGqWm
ywtPW73kh072ub8XdV8eXS+3GVvTK1Oxs7lfGRkeJMeNncy540MrKvvigEmHO2w3UNjH2rC2O38p
3dNartWrgxQ54mQwrC9sHxOSKksL/zhmawAMOKCASOkzVKx3rmNiB0CPaoTWEChs7sj9az4amU64
NVf45JVl7rzRoWMzBhtftLv5xueRqyEX5ijk38FZ0n9ZbDUKPOClk5NGC0WUpGFCytvoQH5cAJWQ
6mgKcyenQpap6dSadqIzrHuvaOg10HucR+T5dsDVlWRhBYgpUM+NUwGBNdA2l/vZms0vU+RyQtDC
ZCzmoUR5KH23CqHwaphytqvkgMqtXlixERfJSx879D7vp5ZJBAjRM54iUHM6OOdnFjDufMHB1FR7
1gKzvU7WOs5ap7qtnU1Tx3SK+LEyH+3sYAOVd/aijAilhdXMLWqmXfyZra5qz+shv6mqKH8LjFxY
FL3gmXf0oUu+sj6YloNk3mQS6MfjkEwuYFTMtKvRMb9veGBmKgwkhSXDqYqvMekmo+mPVu9wn3Lw
LNS7flaRFVfDRCBQ7vc9luA6GJK1n7tPUGfdbe9n8/K+DZp5RZyzwdgdCR9tE3C0+mSpZqDn0PtN
c6ywHvS8w8g+VLWVfMpNZl+naGbTf6BhM0S7ZnMhzLa0Md39vE3emAy5EnSqo47Ug8oSa3GgE8LN
nZ3CgkTqdl0Ql7YCMu5nE/LjvpUEXpfGPNcHFp26NTsuxBaEVa6GhdXvwZIDWXYzOY/pugkMGWG4
Qd/GwNAgVOz85kbISdCKEt72RC+H4Rnh1jV3+Yy+hhmUy/Po9nQabF98nKJp9hKv9MmnU9xDSO9w
jBIBJIRPvm26xsBy5nWmI5lL57Vkw6KpFLjrAeiig6rRC/vDUg1AGUfSexPHqMWlZFQFb2fe1GWA
zjCMQQZ6BzYEbjLzAuAukU2NMS/sNpCv3Pik2NUy4nE0pD9kzFvsoDtSWZiUFls/WXsSe+i8t5TP
3GjCkqxPkW8oCjDRWEHCBHSerlRVrLdGkWXRnvQnb9yz0c/dlYk1JjyEG8Lko57NhqomV2GVaq8Y
FDxJ2X+in1txA9pI2kjzue2Pa8ByAWZCLtzB6O36UZWraI4eoeWgGOzGgqU6hZ8qurmA+QxzvMca
7HWX0HPzaz57BeoBCcltBgQD0i2HQpbISkCmV3nZ0n8eM/eqWLPcjn2v4PZlu31R7ehyiS1WwJHO
SG/bj+LebrJzimMHN4fMieo9SmbBLQSkz4sg4RAafpsFBEstzvykC9g26baNG6cs06BUqnB4NvKO
6/ZK3yEDMAgtPg0DMuRTMlsF3jvfq6ejYn18HoCscx2ax7a9VuXGKoQxaX+1Zyk6Jlpt+NWvevvR
3SJi6M+93inOwMBJHnO72uercN6CcahnmNxT/9EfnPDg9yGtxCgzDOYbAVRYDkg/K/aFwNG+Y5bt
aJRMyzPahvmLXhb6JFmRdakxLqjlG0xOTEcIz3BPGS0QPKQsS3BlUV37u64lXXunDCZch85oiovK
DyovifKtD4/NuHrvI25GJfvo5I93gpuyRTsIyjsN7u29F42l2ElXdMVhdVHPXFP9cWOpachll66D
EP59wXxiTOtWmMu33qiieuCrDMbgA+OWyEvrlVHkoet5Xi+NlWDNe7sJGudm0npeb8MSuev7zh6q
4Mqt/EJ99qrIqegJlHSXmVKOd5ZXNU7M4FEiGv712PRP82smtGgiMORhqoIi9ZOsym3k6nNp1KmT
YaLSyvFvTW1HOzY5Zw9R+Dso8r90t/8M+Gj/27/pHH+S3e6Ht/ar+MdhKl7alz+Kb88v+6699ax3
hCQHZ9KYj62WSfLv2lvPfYfyDVAVSlSQkwj3f9feeu9gs6FN9X0olOhTz57fkW6SgE7yDtsYyD6c
TchlQVxZf0d7i0jpxwE7Qr8zaRVAB28Sonj4abFQrdhV3y5eDKNrrk4w72xCANxQMkgaq9mNV3sw
x8SuSe5MlqJfPjkD3aHDoir28GzOtoQrPnWv2oBNQPM5b7K5k+cHbvOWu6dUqvZFqbAmKW9bjp2y
e3c3DojUY2LpjSWRU+6/iNUS8BwHkd9SmnXFHipRznkklcG2YBM6GTsWKTnpRKbPqVuG8VsUjs0T
MeD0P8tMKo++beZyxgxN1++ahsvnwV1HQ8JqmLYqGTOR6YdJW/7FMs7kWfLhD59UoYRKrDL076Ho
Ovd+Xs3NsSGL5JUYASD9wEY/RVYO7TufRf/MXTdgC4bHZtwE7aKPi4moEFB1v741dgcejltL8BXG
j3hWsEDee05NIG/TBZt95WaWwehsa2kbd6PnfuhropHgZhvlbxeX5pUGhd88mTmF/dNYb1afZobr
i11ozc4jjUhyfnKEbUCSEZnhFW5mGprK1zSnJqKfBhKB6DDdmUQgs9tEDNmIjnZona3nS0dML9ro
rxFa0rkDdrgNh6kdyKWNUABe0PXoX/EUogswV6fs90OwYsGCTUuaR5UxgN+h4e9ummmhvLNKJjWg
ec+92knWW3MBeW0h32KbeiIcGt/wDlnkVbcttQpfp+03Mu0xAMH1E616FZG2h6sJKn12Oktqn1fT
CF9ae3FfEXCNXKEDf31ySyP/WJtLyW+Df6Pf2dL1ufypvspjp4kmkLGSMllyQTLtazfo3becKIXm
tupH19qLAu6XGc+NLj+o0RndVGmithODLHlqgYnPNm79orq2cAu2cRExC9qPtZz897TgBknakW+e
wCnmVtrqgOGOL3zJTSboGf0NXRkCIC2IIdZxL3nOktmb5PPQmo1L2z3XX+yOtgqJSLoY0wwX73PT
ayvV/cAAZmj88B6TBswyB6hsc29xUx3iKeoW4+TW7vKNgXpUXNScVuIFu5oKeQgyJ7ik9CdtgKQe
ldGg8ejrb3XrZ/u2afC7DeMsq6TZdOvjcqtLWle1oEVDyESm0On0tQSVkOflYcu74pkMd/HWt0FQ
JS2ddosepcktcnAcZpEIQrojIRrtvdoGV+8prSWrqWK9p0XgblxYOpACO6nbkOlDucwiNebI/WZU
OSp3q1SGn0YlhLgrfxbtS2CNvYgX1xke6D26DPm5VkvCjmra7i3XlJ4SqgPYZjcSBrIBdxHVSGdP
F8ugmXw0DRAvy5ZmcdSgNA669FCOCFqy91vXZ8+YmgZ8M7UKbxoKrSFl51OP9dAQHh/ZSBXyPKoY
UNk6+Jg3ZvQeSah9Z3Knuaa/yswoh8+V8uMIGnYU7n06NM3iI8eYOnouY+9/ZocsPkagvl4YZYXh
KYyYySXs1JTqji5oYmTclW+xoMIS8RebZzNvy+VuraVFOLk1ZVzX16pqY3MgQjLZDC/KWKLozIhG
riai7Ms2OOabX60UPVzvL+ps0jNTySlj1c+hqndDMZOq8tvp9X/jHJ/fBjUNb/+4fpHjP/ZT+/qi
SM377+e3+trJlcg/of7nj/8J1er7T3I+SH/4j13LNrveT2/D+v5tnGpeyl8EAOv8f/6f/uF3gtcj
g+3/8c+v3dTyQLx/y/mx/ng0I5f91ZF+/TIoNO799PanF30/0H3zHacvBzp+FdAjkBV/P9B96x1q
NWSh4IigSWD1+P1At9x3nPPcMnC0Yzo5w4q+n+f8CegJ/ohT3sHmhSP237/93b+0n7/Cgf3G//uD
RBQLvXc+0vFjkC5MsuX5uP+DNrUeJ7MrO4E6B7mmYG4SZEcsgRotwrpujw1DpxPT1GCvFzrfIp+W
jz5T+reG7tALV7fj5K5zm9qyZCTuarv/aDl0/xGj3c2VNh5cNYZXGy3GR6R2DISXEmOrvUSMnWT7
uZ9G87FbiultlN59Do3Xj1fHnBGnzv1lOdvidmy87EIYTDR8zOAEp6+jexMO3DSDhtBXUlZC69Wn
TfjMZGK4W2eHztymx4dc2iM0GdUQproVjnooDUBmsSfrb6scoz7GwK3OVyLXfLLs3nklFwAExRJ5
5f2g6RjmTKPq2NauSxYNGh4wqecQmlrRM2MDHsNT3VnrDhHS9uxzUYlNcLHXHZC0z1nTM6gcFu3F
JvKj/bSe+8cVir5TF1X2KxAh5BJVtC8n805mi/XBJ0Pm1Sk29YSarWJjyE3zSDBKRDSPHGxmcgER
WbrsT2i2azPujc29CAkWqAlfQ5gmRFV8/cNK/r5W/siXOivhf1wavolc5+y0OptlfsYdtdXGVDmP
2tTzR/Q9uFxO7Hvf2ZF/axO5lW/tgxre3hT7w4+7wG9r+z+2iNv/fzcSG/X1//5ucPE2jG/rD5vI
+QXfNxH7HdsAjmFg5oSFsif9x63AfscY+fz0csc/e36ox79TBd3oHSoYi9hwRLgolM+K/++bCH8E
UxADFVcMXsfd4O9sIucf7I8rBQhQhHeXFcKPYOJs/mkTKbOJbsrgkol4hp4SxdGN5PcZndyt7oJq
ru7a6hOqj+kIEHWLaNUyKop7kkhjc1n061gt/Sc9gJRGflM9wr1q8IxOZftxMIHslrhPPrlVFNyF
qHCfR2vxv2HWenHpUvxrzf+t1XhdfB26sfumfr0Sf7VmfzjX/h85yM4oul+sv5eWw3l9+/HwO7/m
+xIM3uG39JDWQ3PAFxLaqO+/m0Kjd2crKMB9eGWgrtg1fl+DgcVCI7ICow0ofmwXuAG+r8GAg9HG
kHFGYbI0/8Yh9rNXm2MLHTwrEG61afGY/CyId3M5wpnd0oaASdLMuzU/lTOXyZEuD2CojH58DrZ9
3kGxnG763JuKS3MzU0pFiKn1kZYTeoqcUtmK0TcxYRFqIRHVcAUN3SCIio+zx2Q46Ypg+VwjaAj2
QmV6Qy1oEumgLZNpXWnnaDwdb+aG0234nW3p3CEC0t+syx4VFSOoMXaQaUcTc4rDZlt+H7eubF/K
TW10JolBfVBYFxRUMPR1xWh+WBhSoIQqouaS0IttSB1kvftxQxFGGBsl8Q5Uk7hYfK/8ChL3FLJZ
N0kJSuJCalfTX/Pl9EQJQOYal7b+MBaL3nPBt+pDG6nHqC2aek+TK+11L45uBrm3Nayu2JWoQveb
MKwXe7AQKzYTWsgVgdiLlqX63IazPHYLWgtP0e7+be3912P4T7yZv3oMr17UXPzQG/rtBf96Bu3w
nf2HHg8kzX8/grb5LqItg8ErwCwMkY3z4fsp4IXvaP+QzGT79IA9oNe/P4Ge985HBcdQkfPDYuv+
W2RZzII/HAP014n3cDkK+IdLpPObpfIPtWSlA1h3aOGB/XvtN6qz6FPboChLu3w61CjG3yrKupbR
vw4/ZVtdTbtwnfT1WWDt7onUcZ989IGgVywD7k8GkbbcrQhxD+UmGeUMYUC/Bh54AP6Q6fcYd25d
tylhN92nzPI9FCysf/8i0lNgJcM02zR2yPPlWfKy9dzyMLu95QUZpFHFBCg554g98qmpKmaUqr9q
txuMQ+O5ikApGTIwy+EuoF5YSMDEn6bP8mWv6Mtd1xfWvhKuucTeGYGSZE1dPjs1XajY9ecINsTa
D3LnOMLxuIMZzktdaLI0ial1Gbl27mAe7aWC62g5a+yNy3Y3R1n7DRmccVHRrU+zudfvA+Bo95lX
QWQ3N3vU+8axa8KxERd8XElIrmJnMqNrZTfrjWevK4rH0l2f1lV7gClRdp2iqCqafTGE1qe1xQ5D
jxy1z75vs+2Z9hkI9ipq5YuuxoFATHg357hcM1QpW3f9v9g7rx3LkSzZfhELFO4Urzwkjw4tMuKF
yEhBrZ3y62edrumZ7gZ67q23eRigC2hUVVSeiKDYvm2ZWUydl3brJIah/tnPGkgonfeCKsc2k1dn
tMEF6fIVSYCiNf5OZZIRJsIfE5YWQOauHnAiY4lKUtr69Fljb4IkdQIfTV7XVpCi51Xz9j5lJWf1
ekwlAqk7bFVAEveoYNuG5E3pOWUXbOm8bt9Prt75Tm73DAh2M6tThj6rbsV/Qg/rMmV0XgtDb3cx
YMRxJtxk3CVTbvwcR886Wa1Wuf5sEKUF4lOMd6xuUnPfmXw7/Hot1hhijhcZtds0nlYa8FqMLrdT
dMFqXOwMs4KgVwP7nQC9vu0PUzPeAlZder8Xp7doyDTJsm201QkxjFS6vwrqJAIdHf8yAn7VAQdQ
PsPEQoguettZvyxN1t9EnzdcMxAMX4J2CpAnofCpj4TXsSoFLYt3aoy5lPo1Y+1g4kq+9BT0UqGb
Dd3jrfTzHTeYXu8g9Yufcwx2uuM1Zb9WNyAmLNxcRy+Ehy/CaaYvje2B901NGAPovC9tXhTO7Vff
QG5SDe/hawkX9NF3sXaFfZjKMflNXcK87snrqOwAd0ZW3C96QV9m45l1x7qrXfcoJ5iijNi0yp1t
9ulbTNrUsMtFHvf7pG+hmHJlbW8tfUMZTb1mB0oDstcCCPVzuktRptNIK8RY7ip4Pt6k+Qwbitac
43+ae430Pk99LlBf77Hb9+yzjE2ku7bt4+FqucWU+4ZVOBW9bpRFnxpiqMQxSZqxP3KcrnCMl7m4
NWQvUu3hErL8ngankW4XkFwwm2Hjd25QXDzg7Yo7jE6lt8ndmjnJHPQdJ/O95jJR7FrPW7DdmMO2
nIB44hdQO+5kfWvmNMjabHp0e7cxThnJ1fKw9IuYnxfAbuMzqy1BAySmQVjN0ljYc/bb8K3nQhB4
G+YJcLK3MCGYa469iMlnBUtp7fwWityiK7f3WZHK+BH20cn8NNYAuE3Ve/NlxPRk7KupFuldYXnZ
b3a9KWR64U0ejx56hX0rK6xhP9mb/oZp1HNDr2jzH8WwOAr7EKb7wMEul3zRJy4+oT+SnxPY6s8+
rXTK1utRQCSN041HxbVOnrMpAlKGkzbsbYMdrkuR5LsBq6J8mU5Qlb1rJ+8OccvdZTT0zAnrVqp3
0lxKDFCiFxjNl6WAlV9q/BSSDgo23A08amjFpp08mvDFrm21dVhhjPvyaKBkFco2It0t9jyOQevK
DZq5zqyXDThp2I26wU6O2Ch2m00+9cXeLPX4pOAVLZ8/dnjvRDl8WXOh4rBvuoHy97jRWkokRVPD
/2gNsJccXXpngayN0EltFIYRVDrox5LGcU3XnN/MnIvN7i22AMgnnuJHchs9K5SzwfMqi3GpcDkV
MNmu6JzQ9Sa8eW7bsmMHHrxl0Kb2rA4A3O63jBeAsdc4X331ehuTa9rmth70pkZHJFq82g5pVvTe
cWpa9WPokblvS+3tRTPi+GVgvzMcKtf90BwWI6IS+bYv08Q+bXE/A6c0yXkk5whUYCAxzacHcTc2
S/PSC1ddWYdXv28YpLunNno9KA0v6S7mj/jRsi39TcG5TtExSy5eJnMJHmPQfbv4c5kj3XTU3Xzy
+HZsOnPs/JtUwphftNxwnzbXVu9uZwzNbsqW8YEsWaxjxRbP7wUUKv4gMeo8iPtC7h0QQKrBs7U8
AlF1+O0wyDVR39k2TfNOzkIqLlbTDDhuYKoy1EQgVCmfm7FckqCaiiYmhBbtGyaCQd3HMOV9IPaA
YwkvTr8XA+IKcdi5XmIg8JohcmNszLupXSzh8zjafvP9EHNINoDn7VfK7IhzuBmzgpXeIBW40Ez3
aZ+u2HwLY4GtTLyWyqCe3geq3GNoy2yoCYaTJAlm8N3xau/+bypW661CwbhFTfz7w+kz+7Dvxb/O
xXzJf87FJu0JEmaXzGNWEbii/z4XG/YfvLX5XQv0bVYht+yx/96O/C2BlsGXWA0hJF/09+2IQ4cD
h0nmYgu99Fbi8BdOp3zhP2/SGMn5z7h8BKJub3Fzf/vn/zAYD8Na4AdoJ+K7KzP9uD0ZmKA8fdJD
bTLQGluOWAP11nYG8EvI1083Z+bYRnCqaWwOc1asQEhebAw7rTTd/RZb+ec6ZfUxns3ugzkII1vF
Cz2pYpK784H0VX17kS0DDV74MRiWtnqB4pT7mf4wCkKd4hc9wPl5EkX6bYa+ecr7HC1ySi6Vu2kH
vSuW0Omn+ocpVmxo9TK9IcxJnHlSe0Q+1S5t7tByTRxqF0lnrg6mzoy+dnZ/EqrmMfY23eam5LNk
AQo69WPO6weveEjFW0tx1WOzTQSNWNV03Hhm2yNCHnBE9SyGbLmfYSDHoOc1cIfCJL8SmnWfqFrb
Hp08tb9Rdswkxbuq2hOSth7wGdi0UcP4eZOtTrlOmRfGDHVqLXfnSMB7MGsO2GPuHmJijRDfSjvq
Exgbb2y6w0yB6DfQLHGHe9vgoRAMWGX3E+WuESCK7rPi2LD45q+j02oMeThrptCm4+tide18rjh6
R81UKN5oSXoB5Yr3MesCe5A/jEKOgeKd8FA7crlOVlVf4sIkQRLViBNM9uBarREoS18iHv3541x4
byavj93S6+55rAa+hXIsYYSH4dSA4AWtMZxgzNoA1Pan5vJtZz3+M9euX+h3kFcvhc+Dqlv2VIbV
l8XE5yetPHmfNyrK2RVQ5WEP9mueyY9OT+QDnucYUs6xLk1CQWScZTze3RVcx60HsadO+Uect5T1
IA4fCrlpJzOt4tDqreb7WL3ZOFpwpuT9o62N5nW2FA31nvrdeuYKbtSOxn21xkVQ2426Lje1TmPz
H9j1pp+3ReIDaIQqn1wKNSnLRU93iqTeg8TRYL/iZJ4UhQrG7Mxvy8QPbipW/d0CXKK3hywlp0rO
OCm7U1uP2LWkNgdJ2TARMmFWHd54d+54xMterTtzMedTPGN7t61UfOIqYiOSrh4Ojla/4pImDFRl
G9azzgzFasf3eeN24M0cgNgM5STwaPnygZAACG6UVAjVDgbCid1OMKn1XedLdtsCfXWkRqryB0sX
h3hVzgEcD39OJ5373rv5RBQvIfxWG6AszmTY5WoNzc3E2beYzmn0NHungakj3GXxa4XOi01xWM8m
Z9oIPrv/oUTd4Jmlt5xCRuMVKrs/xnGmGzfMDicU6uHR0HsrYuT/mB2lEyNd5zuihPSwTPKnhbXx
5Ovt7P3k6vnu5RpmDnC7Uzo3TWANGFUQgggLmdE/hnar96lY+H96k0TLZn9ubgpgjiLghQzQBrdI
nkYVXdxnytW94ywLHXtHB2a4oUwGG9UQL1uhkXWJT/C+nmGOqyybTrrT4Khuijw0s2k6S0NU59gU
UOqz4b3Y+dydLTRan92iw49JW8HgYlM7jrOJ1xO/84ETifieYsDHzICp1FuSflcaQxtJMN+za7bm
s5aZZpiU4mJuzVW6dvYBaPM0NAVU50D7eFOYd47Q2kuaJukRLfp5Wzf4Bdu+T+uKsc3pge+5pbGR
wkUs84RNChzelx0n5X51Cl/ToBlMnAhB0szFJYbK2emJcL5Esa6vC6HRgKnCecbzW2xsypNzHMcy
zMeZQkFeRJe+8gT3hEpomlp5+jbtpJMioD9QSvWVmQchtCFcHTPSRvGZaAfbrlL4fNP2Oe9ES9t9
CRJHm6hK58uajiw+u6ogR0DLtCfG6e3ectfWn1vrWGhzKB0PdHbqR1+HJw2KbGpDbExxNLVzfySG
bfC9YX7XCpmHuk5XiKR0Xo+l9Esaa/oEmzGDE2FrxJCYxXRODLM+juTk+aOqzYO3Dc/Cze5Xg5q1
Rk5miO+/uhvhjB/mMUveCRttw9GEce425S+JdB8wg1tRb9dhNsXfaukcO/M2H6+md5qFR3SIe6J6
RT07Wx5B/4x7bXaOjupIHiPMA/cRNt01waypJ3YWJGvXRMmsnSjw+m3l+YMkBSPEogZesSTfdY8j
i0aI3x02qPYk7KzDIQSm2Pfu9kNNXR64A/cp9DyBmaQaJLYsLlqh404HupF+RZCnhEb9TffnB9Y4
Ep20ynzR6j6J9NLaFWqZf2UCKp7VHdZ46poPm6nJj8zO3MvQMplqHP990Ynz1CZu2LDwKfEjCX/J
JsnJNSadwnW6KNmK7uK243UhFuCE7MmMYDxyk0WGnc7FzuQ06DvbneEW+f1IvItng2mFjTlZR/wK
7IioBWfgndxyv0zM3BGhLAZOmyb97U3x9CoNqz3Aj8x7Z7P0u2YuP1FwrH0Cxk0wxGwd7bT/fRMb
Izf1oFwWr3GfixYwoaYlezd0WXLW3EHbY18ahK87+EdjLZZPHXuZO2JM2wdabB0/UfW6h+avnli5
6Xt2BfZp3FR85exiR103tkz/ZXMmCmE9atlM3P08KE7DufaKddPcyQaz/7rmvO3Ulo1wTZnYXr0k
I63Bddvhl3AJiyDuuTODvsOs6/Ce+CpiiV8IC93Jq4GfbzU4bzl29AfiHdhCqHX+WVNhT52DJpIz
R4TkWuWFiztJ0dM3XRzk30hU9kES/xJh9O2OOu11EVxvIHLsWTAtP4tZ8IPllX0sdau6TJaaQujv
JYz12vBZXJWOD4pqh7qlxfdLvspDx5AVpJrpsl9xk89B2xj13CO5l3TFrWdc/5gatcju9IgiLxB1
2e0KTrJFNmJJqg+9l59HosR33cbDe9asFHK+vEoqh7NktXBDw95oNv5+qwS2Kcbygi+MitOh3sON
4PaI28d1sp3HEYwsWqq5Iet3/cHx9hi3RM8OMCfL+rCqc6YScHGaS3AVOHnywbqQk+7SXPWsvnMT
bIKDtp6V1KDquZDJ0ujfjWK7whD54oYe23o/kJSLU6ZXLEuxy3Kc22nFpO1N6C2jAQ7Qy0OliWO5
bjfuWCeQy/uBxcIJ0pyLmHskym42ADQcb59iqxmL+avTPlVLlAf3qLFcCZ+VgbX1ld97+Ajhet24
jwhFwb4+GFbE7ueSj8XrlGBlscvmxU3BkFyHqStpCGwq231W33trSqbBJvdDQhDLiplolw/06KlV
r3D/TT97w5wDa+aYrGs1K5WyA1twg8RhBmcTUR01M/7RTN6btE+rid+H0duvLfwotOg+9bHN9zCd
re7mr+bnHJfK4qbhQZM6vB9LIr9bKzX91oOWXEW2F4nxUgBbGJzH8Q8P632cgsTNy3lJ8VkUa2WH
s5O+KWGFhT5ip22eG1X+nPrkd0wPwqzTj1IXHY46Ek8yJpa1WC329NljjNq629qqumi63cI1MPyO
APLrqrzA0KuTSMwoHW3hgzRl4TAzX5f88n27kO6zx++bE8HEdsoC657eU1asOPKNjlyiJMJ9c5dI
4PDFJDyocW3e0OVrfTMprG33hiOM2uBgWnimrrJSj0uSY2JKjiw8m5PR5Quez2SmT5FHJwYVr/3S
FFzjVmt4mI3sonE3U+x+aiHa1mU89H330srMDA2Fo77K5G7Jy/yOxIP+pBm1PKz4M1kk8kr5hj8I
80almb/LLZefJT7GpdF26VqdmPj5pTYq7JKhwQhlUtrY3hVcipwvFjpLS0JycLgCA8rO6X9NlrdF
ydihD3Zc6aYAY+2cLVz1HMkxq7W7uccMpGzji+/uRJfytZqUHTh40O/1qXBfFUXKfJhFv3N6GTMY
bW7YwWey8xxBylxyqIpqHN6hKOed4033YGHQikRF7yfVaWcy7+lU37zq2nmJ/UpQA7kItt3uzcZp
QtU+Ed3OxwahJcBJGv1uyE0/MzHn5er7BOZSei473SLadHu9uHOLfIHJRJh3TZyd2qxrUFDr7DS4
EPBT/rH2qrnPFUHYTTGdivr2dFqp6SvmJFSze5dBUZ4HPIAR6S/GlbkEtHCe6bq0loj77kokw2eh
T3Yklu1Khg4vPXin45SX6jBsJJ+PnXtLxDHJ4Y/PCvNwWFI7/Q4Sy9mim3+R2LNw4iFWmmKTEytt
hv1em/05mTDtdP2yb1LrynL8SXVlHnGStLmdW8F9kn0rJ1Z+W0XDYYWF5H7Slf0N33nCAd3j+aaJ
IUw19VVmmY0skPB9lZYTeaCEOLJeRFm91XrB49yzf0+G92w2xRNvxKDOMqzQmnN07Q0g0rSx63Kd
+yRccR+XK6TfjB0kYyOFC5jP2XooILPaHquZfBenLr+bCfqXCcUXFLnNEOGqLNQznBXEp+9rTvIs
rOGqccjodXyqi6YMNGMisd1tkzCRbfWOUB/ClRunQUq8WyPpYZrLwzV33kyDzAXqTk/IRztY4ktq
YpxDGFmOrYEu7Ww8WNGfnqYVyYDW1GvpOiEPsDjA/gaaVZLZR1omYhv7x5k9G6Hg9hpOmflDmXjR
dXWP5hE/4Dp6NGV2lrX4MPOO/I6aCajCMeO6ccxkkhv71NDfRYEyTzAls7lrxiHBOpRy9c0bXhKg
3TTVr5adJVghzVtLkNv+crNqPQ3E3vBDHFcOdYTD0F0+/hxZOHIVL+2CedAr3eNaa/m3BnP7VTok
jTnsKTF4bjlXfLs63+tqM/e9LaaaE1FRnsy8ir9p22S9k6eGHmdn2jnDq7lLUkLs8mRsfJbi5NGk
lXfs+619Jc+JTp5qsIinsBfwYsxSOfwZUSBpTlrb4lGFW2nljJney76luWIxsPGU9lkY4fty9HW9
sztrjRq9tF/aavwxLkN1JLGoOnUNoTYFHl6KXhmPidbA0Z6Yyc4kzOqiZUIc61E5uO0a55EUhcbX
i0Y/8tTLXmpp5xGnPO3O21bevI5yEOljMdwpyyQJ3tW175SCqcdRefVOCSV/axXnvmJbjSs5CMsL
uRm37LpSEvQut9rvuEn9SebdezYtOgagrThyM0733FCUUrChx+/YGiy2B1HFz4aMSVKmp7cJ7bbu
nsC/889xsHVOX708yJSIPbxo2hOK3naGUs125sC5vicmPrQqQUNTEbtRosf63s3JOVRNVkYOHUsk
LbVb+uixz9/PPfqih+fsXIK84gwa7K++BXY2xsE78VPMMBDdWt7EMPGHboR++pNlleHYbbzGl1pU
WdiSUGT5mtviwUrMJZo9q4+6cXbPRbG4+q6aZvrNNSfbSGVyxp1i93vvpm0XTo5L5FgdD9O5zKT9
QQyKfsW/hxlikmXgdEV3Kgh/hAc2hqMJDM77qIgjV5j5KzLF94793SOS+XepsQFsiKfbd17aH2Wc
WEFJC8+OzhQRYrYgJkw5IpT0cRd6E5CQE3RWda2YUIJMZ00XbwRjkd+qth0K1w4KJiqqiQ+bvtA5
SzFbkQbtMho/5ei4JwZ9L9AcuR0yDfeTbNt2j64Dtg4+8FF34y6vsfgSOEY8Dwa/wmefpj3U5DWS
d7hU6QkPW3agkdX70ehNe0As1L5apKdIAV7v7VteV6jI93l1VyWfsUn+yjWPp5WDskXylPW06SyT
SJ/KyU/qkwctZsXA214LjMrtD52zTCQrz8iaZusgDpvluzfJ7CVJY+dO15d0T5uW9RSPCc+A0tBY
XtLWeNwyo3yrO/vOFAml05D7M0jQHM/PRQnIs2Pfr3mMVya6HQ7w6g7pzXq3ZGpcF7erUj9LBCew
hhi2o6g74x5pYEY/SNbiUiAgImQLLd87CH0PiU7ShGBrw1oAU9wH0UrarSReJt9mXltAADwSnjEJ
yGInXU03WDNhjw/xFatzaeX/2Tv6l4iZ/3+M8t8ibv8bwTXxP4Jrl+zXj1T9qgf1K/tneO32dX8K
BN4fNsqZi+0ChcAAPIBc+ZNd8/4QEJBwM5hE/6Yc/INA4PxhOgAtOkQbVTyG89/gjHD+IG7KZU9k
mDrmBuxWf0EgkHyuf8AnHR06B6kUBgeqjgrTmxLxjwz2qM8wdShdAGMV/cr2Opw3Je5ZiRXBHKsx
SmRp3RGhOfpK3DaUywZjU69FoOuj/eIQvhLwlBivW8OyFlf3Dovwlyayb2SFUMYhiY2sbHmPFXOm
NA0Ppiou04aBFknxHQ4GkbZ0zWPROix8eT0Sv9Pnc9hiQTP9Los7tImqge4o20A0WImXqozxEI/b
q1Y1TF7U6h3bHEekzcLZrxO3jly3FPfgYrxvpgoDqZ4+aBqIg4s5B1/jPPmWlWd7Vddp5Bl1uo8J
2XgS3SiCv66avTQV//sfec5/e0v8k0Vh/6u5+179Gv71P/W/8r7hKv/3mtplXH5VXzy1Eu6Sv/kp
/hTi+KI/bxr7D0ZKwYVpSgqTKSDnsv3zpsFtCDsMcoxlgOQOboD/UtWk/setIFc4t/hn0wMX/W9V
jXuNtGK61gCFiZ2CXvsLNw2Wx3+9a7hTuFe4s1kFuIh//3zXrK1ME2tMhG8O0FrWuKyhqoj19Jqy
/9G1LeQ8FulDmlfGI9IZCgj9DtSD5oCQBm/JqdhoP4t7FkC9a+4h6Nw3BosvOWxqvxkzB/ybud5L
1Pessr+3TvzW9OJjW9hWd5wGXJn9xqX2oq/17NtpiSid3laFvdXuVH1RqfROzpo8OZr7UwhMPYNo
u+Oy4QwgEtlBvYIeMM1SO9fe2nO6jr+6xZs/lIEjCEt29kxIzIqTHj/WlujOVWHl8m17rVlBMHpO
0El4YZqC73MgNLEetshNSMFMiRO8Z3byDrE9L5db+CFTLElfA9m0jrW+unX8mXAAPRVm8ZjGFugq
rIS78+TU7XO5FqdRQ9kroIeI6zA+aQ4kljRf9rjdfxB0UJ48XGJ+xXy3GPHZTZeeDaPlRnVTfZFY
Y+0zBfTDIrSLeDHH5FIwkegYiXf8cjBeICTuNqDAHYshnW/J/T6T6eFPc6YCYCV1IicuOQ/K/WyH
nh2g05tfDRQYTFzvyIPgMXlOc9ID0ftNP5mdV+pECWfVqvVKFKGGnkquac5eGpIHUmwtt2Plapc5
Gwwm4767m5sVyY3U1l22rjNOr/oJdUMigHhD0NaM52ZmXkuccnzQnvVdxvGnYzzfYR97s1YTPLFb
SXHsbsqr171a+VoCUnHE00f5hifshegbd+fKZQvKdHprW0WJmrFe5TzcwgKW8c6MM7x3anUhfXnw
llha/Yx29izmpCJi8mhSY3pXMwdLYXbPg9GxuR6mqxLsPZu6bkK9J8Aqa9eILKlI3j5B7pbfKaGA
ZzEuslOCaEvUi65L77aJLMshNr/0NbGZgXN+em0TtUL/GG3C+AvUFOPmeuNJcC6RC/wk4UVAOvRX
P3EGK+vtXkvqV6COqGjYfJgLttJBvpds1CNFrwrlXG4XqglyqmmXftebnOswk/Yvc0ssuZU6fh+L
n8mMn7Kp8RENQsD2s2tMCQb0S0b90OvHj95KXloSL56l1pFNnhDRbaXp3gWNDVZB1efgHnjJ08IR
tzbnEAdXD9+lEWWNIgWxhE4kk3s4snb1yMzqP4ZbQtnsuoa/9jd704hY2SuUp2lcDpOyjnruugdv
tfatrHNUX7N6p7XqS9l6ERh1MwbN7ZeQkHUd2eSJRNnkfupj8sOdulf0XNNf2JoGbgl9N/CZ/Mrb
vD0Mks0BhM9ZTuVd6y0YWQU/6GZwzsXIKmky2+2yQE6dhhr+mmhhL8hlwwLxhmw1RvbJMwEkjq0k
hw9TB30p3lkFlVEmCsiAYX62ZP6RZXOotnbDCzhZIER9GdBUhGXRgKXh2Uh/4QCJhHdpo/W+S8l0
MggaczV1J3t2VABbO1J6UPLZgR8kya4R6njlJ9D8/NQK8bQ6g3whMtYNIPDKgGQqhMONp39gGOsZ
nfPINqnnVrOhxktCKcxiqMOR4w1kxNms0VhzLTN29XdBnscT2vkxtlqWv0SrBHEFQuptuuPPiP1e
sn718VzsNbXZ7k7GRBAlpP91LX9lzqvnkfqQdGwtzCRWfsYEMtbO10QUWzkV3KJNYsN8dVZE4c57
OXuIznN6qMmMCatO/9pYi+9Lh2hSMMCYVFfuzpu1ttHG9Zw7mgzIpSPBOObz3AJoD3Hm/Cr6EQKg
ZH3qWtN1MZefzQqDlgP+W/PQHIlYdziEkYzzf5PL3yaN/6fnklH7308u16b8CQ/0T2OL5Cv+HFss
JpBb44VHD5mkE/S/WCDTJlmBv4mlEp8IQz9f8ncWyKXwjPe7RzeIQ9XhDaz/Owsk/0CYup0dXB4Q
7i104S9MLSD5/8oC4QDFz0kPtW6YGD//1VW3kAHYdynJzro9nadZq+ZQsGt9zItOw31IqyiR3y1n
YlO4vp47RohuM2GctNV9IfQqPzSZrQ9RP2Zuw34wVeZBrvHyVNvrCWI7jzR3+knADIcFhSlfH8hJ
8JyE59ewyDfd4Mnc9O3ZbFcNXGiGdfPi/GkDGQ1AZa/S1rx9WSTDSR9c1NBK+02g8nKloPIZzuMn
0jypIKwdWqAaTyFeG8M4GbwJOxyJKY9rPxXm+Lo1VXInZDwETmLN+gOxs0g3BCNkBYeB2OQJ1M2a
+tFMtLK84DUs04icU/tAwg9HZpLlXrZq/kTgdxdfmQw6/oaHAVc24bNOZEyefuARS3prvRL5YCYS
BSnbVsRRu1mvk9m9EVOo9XvTXOMnllHJFk6LjEdy8R3hE4CeHQ2U9Ni3c5u0Nvqr7xF5Xs0qNd/d
ZBSXxR4Q/UmC4R8mK7G4Vu1Rzj109Y60L3IACnDcefpeFqvM/L7R0fuwxd+XU0X4i7PEdsgSKb4n
PaH9omZsRv6/vStaWxwQyuL7pLbS6dQnnnyVFWfQgwYuoYW42pYXTzPk4yBKVvOK4qQfOm+mwCaQ
y/OF1g2nGKmHCasw87DUPdbZ4ziP3yXtEhc2a/I0iQSzvOwoGC09kYed204/OEIWx3zkFZP1ff2J
LMoLMilIvZb9bdYjg+E8qUIyXPXavSpaezzOXjydwbskAZqWeCX+76BG296pZOA8CtnWhb1p2k+r
99AkDS7Xtp68oFAy/zRxJu1u4DakhHktpmVlGdl2GTi3hx0f7nOX31wYK6VeYJNLFoi6sv0EoOkw
cTsCcbKC7G7huPGQeZHql4Fuugb/UzWeiTN/T2wF6LsmRBbpDcBxPUcabuJI9iJIuvWKI95iPBME
ADkUvLWz3HtaHHMIJkBSucR6OqXfsy4VK+yaO5jzrtNsNDHz0V4S58LlFZA3YJG76OSQq5nhN1RF
+DixSMyvtw+ETxOin6sh3dZ13wqLXFgxRQRIzTtpEC9H4ElFzJIUAfB3dmScv8wIFl7xSDs8LREx
WhhFm6Nv3fb1BC6ok9uJJLStUTspHCKknnjPkiC+PTRa56uxxA3sLepAwMobHOxOKJPANc8oIUYE
+obWs8mqNDK9yC1MgsW+yYllMvk4YW7LwRWpvrkfVuCMJb7ETQwXO6k50qkbpugbjV34dMe9enqd
vc5NmR1nkRMQbrw6a2FfyHWkO8FtuCF6E2+nIzEaWNnvLScxuXfnr6117Kic+legRopSO+dxddJv
iTeVmKMVV0iFoxlNC58B6UePKRvdh7pb12NSFQxRqx5ltm1/qQmIGSCQk4jWs2NoNXXoNFd/IzaJ
O7Cu5SueFkpYk9Yh1xcjwcDt9lsC7d5kHTL9qnFazEOV6GQQ20Ve75g8p6gd8NbMcXa3bdzqaIEy
LnxON4LUlHUqX9etJZHcHIcW2BGk7/4WVEFG3wVINb7Y6wxAPVSSeCxoCqsqdtZoPm6Ttj1qlMPv
gBZ+jYSBnUqEg4NmZPa+1G0NI4hpt4c2cdY7Iyvn7xaGpXMHe1hSnEFab0ueq9mMzTWbYTD8mgv+
TZJGWAZ0YhTPysE9hONvKS0ePFYS5RVbfasTRkhJRv7IhUJy/qbMD6Gv7rHh4g6XuROP1TCwCK9U
655U2bdvrVbGPChT3ZLEkk7w/xV2Pt81OZiZ9KIN+FhgvcOZoMz9vJWl33JvRHBNxhHZkxX4tpRc
7uttzC8bAFM12N8TVrPR1pbkHKfIrE5D9m7sguVvAOkQAJAxNH9J6ox3lNLWDFhetdentg/LaYl5
+Y2IM4VzS2302gtyxLBLOYM8JZMmLghUcQgty8F5mpMLrFYfJL3Ap8HS1XrKUgeVlsOykIGanOzT
XjfnvltGL9JlVVyJd40hKLnauA2vQ9F/m9fjVPLJpd0fLKMOU4pOrsilD83YNWGv8+/G5bSdMUOV
98RGA1H0cU+SaENaeQnADj4pqsAdbTOgq8RWEYWEeyUwC3VKe6/jRDul+tA8lIkhIyP/D+rOa8lx
7MqiXwQFvHmFp0uSaZjmBZGZVQnvPb5+FqVRSN0TIY3eZiJaUqkrDUgC9557zt5rr9EFNL5pp0rl
6dxN8sjJTNHrY9pq3KtldS6nBUYHJC5o0+j7JkRV0+yKRcF2JwiupsmknCaT4uHGWdCWtWCVx5HA
m6xvQU4Pe70v4scIoA+gqKd0ib9S0qccBHVC2BtWF2gLLgdp0yaUEWtmFR6+p4ulcOutSfMAdOqi
iFazJyJo2I2LoD5lRfvT5xLzTak+NnAgv9dtrFygfyUU3QfDXJKgrbEGadx5j63Ai7aZZDxVEwOx
jYn+MYaj7xu9jBhMz8ojrhLxwsk623MoHncFgFWgLXF7zqqyuQiFyLX3pfQlmXRC6yqafLFGzW9l
6ik1LIyqa/0uS3hUOTdyP47yrRO2DXFJw/6VZsgCe1XjkUiicAShy9rStNeW/tcT8/34RsrFz8jB
yZHneYD9OkcPpJ0zn6bnY5OcOduktTxOS3P/kWMSyoaYBkBIFbxvXfEFfZxx7SJ0+3aYRadV+/5U
aclRAcPiEOOzOpxRPxNSmJ5Eccqe8nxuDjo+GJ77atshs6RckrL5pGhjSRBcqTFr0t8LjL0BHxLd
1GqVWLIX2TxGatPYjbjsa0aKR8TtAnuYbu10hjq7moTb736WVSbvq4hlZX5pauOWxZVfdMq8nyTs
er1mVRdjIto+He7z/6QyXmb442dUdeaZXtWLZHJ6MaDRA49nzMO2/iisEbPmeKrDWrTqQ8ey8gSL
dTlsDSfztI5Rf4J80np73oz0vYXGQw+Fp0ML0jUlogD74tMwCIJHC0ljropw4tBIaVm7sKNmBn0V
/WNdr4tPoOXY2urO+tw6q36TZjE94UE2591As8QTlGL7nHHL4RZb+/GDQb32qC9EaRXDUt9KDJqX
dcRLpidav9c044WmjxYq7OYHzOZ0VZZEvFqtRAOj6ZPkeUT38T7ryfSTL3HlNUPPYIjBHIIYS8gf
thEM6GYu808jVdPjJFUc0Vu605FgrV7CX/8qjbHdI0FNfrZY/51BC3OqWUdxghkOnGE+HMV41h8H
RRuwC2mzAyi+Xt2JCHvmo6oYOwWxbeGqTqNib0yETgOmIsGFNm48ZxD3ITDPLIIQW2s8g5XmTr1l
+RUyPM0bNI4MdiRk2S7STEQ/A2ljRp88wPHqQt1kZRSgoLI+DZvfgNF/2LpW/s71RuOK6I1Xw9b/
8Izg+yOQm4z7Fhk9haWl7kH7vy70B5D/578HjbW5LhT9NrR4Ybj/mstsDl+ZMcW7JaZcyAwydwRZ
Jy1RoPdGsTi+NHT1fMSe7wY9TU+WrBGt4US/xHyJJ8bbqrjDcL7X9ImGWG1EQSL3TdDMo1tt+bEc
UTTHq9g/Q59+AqoP6CU5sd9BEssuYj8yfxQ2Z9z6BxMOKF3WwQhi2bDsLUr0YKn6S2WKI1PD7bM2
hYeUlFakziiDGpDhVLZl5KrUlM4sYtNtZclD3kF9LRterw4uCegBJUi6q2itdZnSBOT/9Ls6UfM9
93GJUlmZQ2ILUkfi6w8CIjAqn0LyhZUsglE0zGsSFxWASkvwSwQGpxptvL2mVu8jZLPCVJ8ylzg8
DF+LxCKXLDdthuVNqUNQQD4d8RPKbrJJ3/mCXjea5CsCR+xu7Tp6y8IwWC+Y+cxeK2qrL1JtID5B
eW0k+Z6Emh8pa/ZtguQ64hDhCCseimRro906SyZKzbhzy3wq9gMkc3sgm2U/NqDU8ywV3Dph0Ltt
VUMUFLoMUhlSZO3CXli4vxVGReHE/P8Yk24IixyZVy52X3BpVUBdoHQwEnqdVmE+3FA8t6PCzLnL
0HbxPPfUDei91mH+FMkqO5UkEJ5ZiV+roe2eqkyD9TvIVFor6gtjVcNtqxeXL2JDL4aWJ6eojg1H
PRvGc7mPibEzEWYSF7Fcxt607uyB5yKRJe5oK+wQCdbK6MzmsmNeldAozhYfws5tYD2xFEE/0lZH
IqROCJEwFQAij9F9E/q365SlJxZGYAGtiYHWEmSYjVV9Ca0OWB0Kt2sAKztKshqdTXN9N3Xorkyh
97R88A0oYEVf8XydNDJxQuzI2ChLzWCyrdRBpJLhgdXA00BH+x3M+JCMDRRdstWFaINe6AiOwLiF
ObT6wTetJHkphLz4sOJTajIKQMU1m/wmlPFVTqd60MmvizIYhIUVPbLHTz4O4yPD8pBY04ndJgqt
mI9EmmpMxoLX4h/SpOpFazO2OHpp1ChtWNMS9cR59JeOyFOdr+NojUc/X/0uV24FUUg8fnO+o9c2
HoRxwDUxaBXCDCYlzPRTAwZ+jg1lMTJfzqFbI8qu/DhBrFJaxXMVC0gdKfOjMgq7qb/nogxMIKpq
8CQ6numcEUg6m0SaAz1121UufEEYk2DLRqAaKhfPmr+T5cRRsC1gGEdxPYkp0EacHlA3GNvIUnVn
pHVhvo2QdsuhDtesj0JdswZWbtzT8gphsjColTcPScu6yxbQ6GmWDgwvs19Lolx61S97PbvEGhLJ
GREA4ObhrWskwVFK5aPltbmFlGN4Zmk4WuV5nH7PnFVtQdFgJd6JzhlCVXTzFNdvuT7BiSw/8qyp
EXvj3CpmOjkTOtFK/1UP5YdgEIVqIf615XJ8ybGZMATJnRzS4Kqd5tF6SE39VVnMryi2Um/te8LE
NP0wMAy2p2w5zfR6HAutK4AuTAdypnHi7radQswpRGR49+zo+FkScTlk0jL45EwhLpXNBgNZyRFi
ZHpApuXEA12viFU64glHjJWca8tDIoq4crXhOugFOpBhepC24d2Q0TMRH/NErB06FEB1nCpxUVkw
tSsRMVZep8S/TOaVT6f3eRfQbNE3GZM89gD17TZd83LGhqEhDQP9A1zNYP1QDpmJFBJdhfbCWAdO
sfr0xhPxkMbIMNBzDjLC3Vm2yLdBqoHI1DRo1wytR8jO5GRlz6TiZgLoc6epny8yfStWPCgp6l0W
FGl3Dh+CPpH0rB0yXuGOSK4PUrkggEkEypm+46CiZz1t4thS0ULjgSOSRWpb01vxW7uL0F6mpD+X
zXyOi5FTH/umSVQlQuqZiDxj3rPexK4xL39t1x2m+2TMIsMKggEFiqU8p4p8In9Ihd4MJFCg52dv
a7s6oL5NT1prNTRLrXHkqXwEl2HznOCyQXWuNnMeoqU6W1aDNbY3m69GJi1FmZr0AQZLEgpC9pMa
HGJHpWl27YbMxyKwm242r23RCKlTVpbMClmEXS7Vx5TMHDUy3rp0UIW9hOJ3j40BaW8vfEvoFJhQ
1BtxHswfKtKq7LTGYQfkTMb+AV8+0SWivxSmYGM6LOdoEy0g9JBoOHTkJ8r4+4lUeeLOvZrm6K95
NJyQAgq0PuLJiwia5DIyuN+S/Gw00WmGzBzV2jcCg0DLhMeSE3nYDukjQzJaj2Lx2CUDE4Ri3a1l
fDXrikCYEn3u0KGJiG8ILH+J5ZD7UlErLtlPnaOW1WiXcme5rcxyCHg73+nRtTOKkioVwl1Ulle5
6rgaVgnNwiewCGKQJABVlSHjQGWegA94c4qlZ2sqlEXlc9zp6NlMLmVmLAOLjXHZqAZogV8nCxx/
M+I3IetmwxfDFMBoWzcxijMp7cT1wWi/ixVRdyzqWUmyvTHEL8Y8BWCyJsIF40uRMEJRNx2nmmT9
VDGKaGDVE8xMyovpnW5tyEzkvInToxgLhivUvwG1fvbGuNKdYjpCrizCiil7NMmKyTbzS+0NMSjr
FZmIqTBRZHbmj1P8WSgEoCW8C7La7ruOgVfGjHRSMVeuxPs5ScLgpySqDLgD26cpvGNb+AB8e6E5
TQypUaTuFI8+gajuasZ3YwzJQNlwFYbpRlsCGAogBnsBKgQFJeap1lH2giVhu9ryKMjX6gw+j4nu
61rXP/AVWIsMpbCjpLxYOrBzCrviIls6iFOpaLGc0W3ZZBJvUgLmxLUP6gaaid5jftFXiTMGFV7S
wW4iRkZMh9NY4PqT8vb3Ig+3uOv9JZM/1zIn/y8yOS6pMm3C1AgR59LaoxHmsJu3LlCFzZlW8wyk
5YMhwFdSL0D4oFvQh8i+J6NBvgeJz0VePFBsU2IyvMpxyZMBWMmDH+uFSXChuZsXohU2fbziRqVN
IraxV9+F/qAmniA3QEmu5JoEKai0Ammk9DgR3C0SjWE8vWggI4EI9KJ9EWbxI1cppqIFsEGhNDeO
bZbLrWZwXdlDWwtP9aZ+DEP1bVSLG0sEgeoKCjtpTSd8twkUeUPu0Dwav0BzzbY5NPgskszv5vKs
rwMR4HefFC3r1Eml6irwjc6qzaI7d/IO18oejgstUpIGUVwjja+qbLVndYlx/a0S7k8I6nqdE+2y
kc+7rSYpjiRa4OMRfqlRbTBD18huNEH4GzgSbL3OemeqaKck8vCayyqlgMLBnBBYuaHboPPbhJRd
rSjMMOahs5kQyjhw1mvRMW1sKzGgxfREsEjmgt+450TAfumzu0ljtVp3boQfI5t2Qpv/RtLJdiJd
oiXfdcb4GZukEAEzv6WGXDuqkpxXAL6dkITjMhwkWSmRZDMiLQbeR5rb4znHyBISbLGweWf4gKex
dI0yWX1yXi2PmFekx/BYGbGzmRpL/kjPwhZr0gkECYZmp9+ypDisjfjF6XoOUvE4LVOAf+qCzvBl
yVd8X1N8bx9H+4UCuy9+r1L6Dflhn2jT24gPUGo/U9l6NcvxA/+YfisJynANYzP2ksheVKvRbmgT
0sp6Rs/EfeZBLuLxazVVcXujCiVzC5ZBv2my+jUM0i3P+iRkxuTybplYKigH6t8mdVYDnydWityV
u/Vj6Hr2i0x+4yiJTnmRNVdooSfQ5CIWMCYYmlvfnXVl3+vNd8PWSFBEPu7RyHMBkqzt1HaWbY4a
WqhLM2buqQFxRjXYlt11HQX688WzOStXsxHeiBkih56wdk8mmtVrG8ohVMe/EnFoT9Ek8DmMH2Zd
T4453eewZlSTthHlXkL2Ih/gqmNHNZnNEmV+oL1+WAoLJr91hKshOamxQR7EFwBYmUxUg90R7j4s
XcDHv4kMW1Y76hJch9oZQmtm91F+XcaB2Ywq2dIYP9eReilH9bJkLNQStsypF1F0zltYlRpxxEz0
SbVt7V5sVKeY9NVO54E0qHtgp0D+LUUStZo2S9eJWB9+ecLQOMncEcCzRgYPNxdwNfD/uZv08E1h
mqC9NXvrkVBFMB3VXJ+Ltv/6z0fL/zvF278Ulf5flL1pDG//1fC4+vyu/zg75hv+Njs2/sJ9AUAf
sL0O9oE8hL9L3vibOwvVoj0GwIER8T8Qh6ryF0NjQIyLEzkczIh/IA7vfyWrBvEKhvrf9MP/YHgM
T/GPkjccw7A+VVmD+muJqiz/SfJmJDQAyLaYKGOv9H1jdzxcNXd1Nj9xMncKcdVQMRBJ9YT1eD97
lUvRExjnbfU3lt55tQ+3GH5LWTuBEgzehDTqDfHWfvQR/mT+/LaGjA69YT/HIdY1cXSpavuHW+/1
NpT7EIqNv3XHtaNxBnlQD2Xg8+AXsCYixrBr0sjs8jRpj01qT1wYQjYfDrXkLX4E9eZDc0fnOnIV
VyD9nuUWQbLTvSRI3dzG9XlVZsKMj+MhxZVi30iUPYoP8rXYibwczn++vG+OeiAHjau9HwS34IcI
LjaSsNsXnvyV+pE3hjd4bU+KDeqH38DB0zhj1VGOka+kXmrY4uP0Lp9GZ7SvhLF60pmAEs2+7a+3
m2WfDvf/szrdsdj13ofqYIqxu2N3pCm3z3Hn2gcKJPvNf36O7S9IDEeQD175CGbDzm8tMWEYDui0
H8SAtjIfR4rohrC7W+IT32rwsw37I7Wfea/sbDe4A/9ucY1vywZs5bAQfnXvips/Dm5tV0dEOA+r
lTnpC+bqR7xIKVnWILEgURkV68i1/d4CcdeEw+E+oaMlrPiY5DW+76hd0wus+6APwbmfh405Gaam
0pPPzHDGfs8/unmejUv3tvmFa7rpMd5xH9wWD/uLq38Ue1B9SkNt7TLDpw6YLy0JTBccs0Lv5Nfm
S50ZwNjj7+YsgWz6rfntdQwg/bnDN8VVl9sHHGPA77TdxwLZSXCIJ1j5rKlRtt/TSbOFPLgjiQJO
kq8kitlsny84kQlzNU7AUmSv+6DtWLh5skOik+wuVbJ775Zd8jMivwFRjb7Nx3B2EHeYGY/d+/pB
0PPCJICpLpjNNkxULJYxm5ZLynsrusaxF71pet3AVRQP1jWzSaYMzNfmlBzlk/LUHedgfNGNi/Bl
fdWb6IpmCsrCpsbhD+I+f0hc4YzbxsmE0zx7otPlDKRsUfNL/tt0+HMnUyraeO/mo7GjMoMeJiVQ
iAAJ0WU5KT02eTvV7fGHqSYFGiq1GeLc8/hJxI52HM706boadt0euFWdhIoLAPuS7bIjmo7xJ7ry
I90vDDn25XLcc/2tIz4RxscSUCOVoOh8o4ZsnplTEzyfctT+0T/0E4f7gB6hiQDSETxln/sCN9hd
/krD/htGG/eAFLh0chKndCK88yBa7IEjCmHHuLHeuOtaeNmv0iXnsP/uMmGOnsTvzLeRCdpYfkMV
uomDvgzh1jcvDOKYn/ijf1lD2bKdOD8AX+LdQaBHd/hBOUcv5J669ydYVF7W1yR3IS4SgnssqV0r
p3nTWDcMZ3pjQniJD8svHVfkb+GLljBFAOfOXvHbJdSCKn5tKSLXZ1lxpXA9Vb7q+Kt3d6bZw25z
z7AgDl+CzcyG2fiBrI4HfQ/HRf9EkmLnv6OKtwTOo/lOSJ5gd6H8folP1ifALnrJ2UV+VC6phcgT
0d77tu5IALkqJ/ndPDbdACPSnkf7W9xJ28k8e5tjBOZbZGPyPDKdt5sv+bJTHgPDkR6SH+XBvEwO
g7wnZf/Q7pDz+IwhRHTC+Y6xo3pTO15Q93A/8oe5y7LsfX4mIX0dayfaT0lYX/aZpzivXmMn9sPq
ehriXO+bSaQbO/0v+cifbNFV36rPd4XFnC49CV3+4I3u7CefNN1tSjmb/ENv8YpQczZvPj7IvuQ8
UA/f+sRVz9uel2Cnk1Pu6iOeQ8881zuRL8EfYDf25OBdRbXH16AV0u3iQdvPLhfEP69HkpMgPofU
RJaCj8bJT/p7vlMBsP1Aj+CPxc+7Efz1Kh6GG4c4ujgB+teb4Y2si7g3GbAf2+PsM+CEXQde5SeT
970Lu4aGKE5KH6HfyP8MXrnjj0crmJDiaWxVwx7ASHQuSNywBykYV390+R56vkGh+ULhwq5YuD3F
k/odM3FsNF/x4osWvIOm5DVA4MCKjPI24K50jQCKgvupfL5kdrZ/csIfAdudKx/0g+m/wAPiKOkg
n9A+MevtOvZN4yQ95ChaLilv0ei3Lkmqwf0/gydcDSiHH+yxXL4RcOCLn6vPvHR6K+iPXJT5hlT0
YT4y/Nc5i9jJyWo/Vrg8vzh6G/A4Y/oI58i7Wi7zJQLeAiQcUxyqcDzYDwsuGYadQg1r+gSLKlOI
gZvscazUuiXY/3kB+b9wVfx/8kvoSAX/ReH4WQx/1Bzev/5vdSOZDBqzLXIZKPNkCf7u3+tG/gbR
oIpPhtaNjCqZivK/RYeKDphXZqpuyPcQCIVgpr+LDhXtL6aoy/dwBg0Pkqr8R1aJv1ag/2wwolCE
Dq/oKvFeWKCgvv/RKiHOcSnEOXJtDUBpijJEnlW6vIww6VOQt4MI/nNQlItUfKLFMceXsQ4GDkP6
mlxhZgUKPbslO9Jp8/r+Ce8oIuYQwBe1akiP5I4e8+K2droM7fEWmtL1Hgqla29bc9JRn9x/9dw8
y0uAjsaZDkLzDSbHEuh+hvGLvlzFIjA6bjdAfgapb9VuiGklNjZ2Qlb6yK3pppPxxp6q0ywokm5f
86+MQnT1dGeWJfMURqd0WdLud1FmLrNrW+wvTczES/2t1hdQOXbK3GlCRZc3P9vMKmG9rfeGSNl+
QRs5DyLEETpRao7qOQ47TTlhovdTgXZW+WbmXwZpPQzBCcykL8HKpNPck8hlmi2vQ2oh5t9y0xxr
7QlxY5BMn4x/bhqQCvL8fG1lyK7MdVhGN2uqfKmJ/bJODnHLdouYR1qkHd1A3kSGR9Lk1/F9qkRV
bDQhVgVXWn6WGaFAYjeoqdIPtd1NCcnm9fsYHxK60RqxfmIOI657KNnxFeTOEa2ROfpmnSlXDqBy
WIi/pe3bhBlpfUo6Qh5GV/cE4WT9ugM0mQ1dICU+j4St5kaodbHX5TnR6BTxxhse9N0qtA6zQ+an
gs2MgMN5D2cpiGh50IPoQWBZVeFAqwnoEZ6X+1artvTYFz9XJGdMFNABREPqo9c1k2eAVFA4rPTI
yOmIicXsJaiPZgG+JD6CpP2sivjeXLRR9jjigaSgfZr0sKBx5DKnm9b00IjE4dRPyn0i9IvzPibS
GE3f7KJiWUzV7roPEVmhTIhApWEVZRcVWFznWAkWnGm6VhDiGdM2Q83Jj1LiHtxNINSiu1hVgPnz
qJeoH2M0V7Bumgpou3kmOsxRDC9OUXTIxT7Wb9P0DqqLqNBT0Ue8UK6BJ+H+G2PtQxrxudzBW9V7
ft/sMKiLyi5Lvw1Guk23uhNohpanzWTCEbebO7EvbYh21wjeDfiXHjU7FO2wSu6ztTvhAAiztLi0
4N1K+S7zlFYEk+6lWvHZx8wVVqoiibptcelpMAC76IiXBPpP0lOTL2cG4v+0El7+lgnyz0khdyvk
/1xgUFuDUgQDLhp3h+M/AQ7p4MhWMuBxkouflMNJX77kVOJzRKt2djf5Eis4qZCLbJ15VNtstxql
JxF31GyLL0RzUBeRv4AfmRTJn5DwxzRdosSHzsi3wdqVvqrlcQPdabrDb/zjyOyYS7SORBa8Skgs
XG+SZewut2x5OtTJ49b6tSGA+UXghPFDRUdpKB9MgGUFbIR4s+79Jp5mQqacyeQZp4G0HXX1V0L/
OKuEg94fWpQrRb/Lkk/FQumaoFADOfUMiABQYo+3R8e7hLz3sYQspy3Bv35Tpbvt8x/5K+wK91X7
n97UP6VqjAZta/CAqKmKF3HIL2qduXdjx7bkdll9rA2OCvGNdvBmBtJKNHVb/pvPVflzw+F+CSom
tr/2PPDH/qnhUE2CYM53/W0uGZ6i02ZNHJBFcc/MAqfWFzOhEitXYnha53H60eRHVd9Vwltr7JbI
ywl1Zl2Sb2J65KkX1t2iHWIzKBAI6+Tl6GEj0gYfz//6nfuTM/D+xgEBFbkX71dOR+aPd6PEHQN/
pGCCZH2NtLlHkcGWcVzz7d+8P/cf9KdP6E4bJaCJPq8qWX/+hOKxGMWZqCCeMpkzdEHysGMuQUr7
uv13v8v4Hy+LaAuLlrUli7qKdlj948ua6USDFUpGuxWOZqU/GpG0S/s5xJobTvrkAhPERETceqa8
zQ3wSU0JJG0HWlmDQ57Pp8JA9FzRosnX7OUOt5fyAjrgPb8Xw1MsuDH7PLHr7J1lWIAQymKUssot
4eHFmvcLGa7H+u9YRbtLJ3oy99V8RLkUP8z9twSnaNDWC5mLvTmfFjigy1kVr605egqnwXi9dlDH
DElzwaasGkIExaK5zxDbyLEdcyikdS0Clsas+TGVyq4Wl+NSIFmSWErmBRxpEcrxreB8OSbtruni
+xQ3jAsPem8pXOK833cYxXqDBi19+WhBD/qAV0mu7wZmOu0SDjs2RJOc2SF6FotdajbkV4RGdYXd
zare+HgEbcno7Y63wXiHE+XPzaug3e7bMG3vQOOcqoLcY4CLdSmE2MD87KkxSLIHmrmKp3nhsLz+
ksRjbraufi/khec1Q3pU/FrNci/e5X/afh0Z0lg/hFcZvAUE3AoomOfqkygdXGNnQ3rMyvM0hHAZ
8uFxYufQ4WS2wiuBkwy0/7oDlPXrMDLpNDVHZC45Co3Ty8dZcpUsRwhEz64Gv2mOIBfXYFNWV08a
5l0gDSjaBhM+xeL2qG5EeNcCQnyVY5dKSLiOA2oD7bwpu2Ern81iCBLmJ0RKa66KLrUw1HDBwtIP
uCxRXfDilby5gxdh1mJXJ4qk5bkvpMPGAUpSHOT+Cfz3QnaySAqM9Zv8SxfgvafwnNwJhjF734j0
PD4WseXWaLFVajN+XZWAaO1U4lwiArVuOeEBs44FMKgUiAqaXdFwYTACccGbxjY09AvsKJZyI7xv
qQpecybObkMhA5gvFBHJwWBzLP1BS38B9r8uuRdhMiB3MODW88XcL+U3U8LDpvFtYxwqixoAJySo
8TCZFI9rstcya4fTAnOcboNHRPqP/QOVc9U/brL2VCgvkzadFHWk96jvJXiq8YuZgFExFVQtitMn
Hj5NN5fRI0WPwJMCU7gkkeRII4LVb4RDVF9QjsTMVsU9ABh3Il1sNvzZ7PewkqhhMleG2T3r1CO6
Z9byY6UipW7mnUTrRG5+ajHUh8emg+GpIF3BnwukfGakkaOptOK3lHxS6FQYCQS7ruVdYl0o/2bz
96aXDiJw1EXgpNgipVtrnkdNcsGFKFRcpcImXlps1MKzlr6Oy7OoiDuBzEprTuBsoPieYkeqBuyf
50gUPAOBzth/CzWfl/o2j6qTWIm7zvM+ieKne0mJFMgbrTveHU1KMvlJ8131r03ekI/BnpGfMan7
w/gupskLVA13YwCjM1alvlP6UIjAR4EPuk0GO2V3T77GsESpqWHFTRkoShDCkEJVPhxvkqdEUtw4
W5Q6Ai2DW/VS4KVUFu6VFSwJXYnx1ZBPMctsP72i0bfVlPsSUvigbp4KCox5prvKb7W47wUEZDzz
sECTelfRb4uEwVfkixTmKD3wYsjJrRWSfQxHb63zmzVP3ozizky1u57WIWX+bBh4PfCUQi4NWmJW
NRRSyko/DRBCmUB3KlJ7KcgViPpzK5lOrC/hPWuv0HdKR92iA13QeYxplXarj8Jnx6eFGv42Zi9S
9VNRKwnkbGk6UnKRaOyV2im7oQ/wtlpys6di+UXkLMbJMVxK8krWR0HQg2Hd9klJ2wTfvJh0V6F/
bPNtF8nUvEyw9I6o7TRMtxlTKo0MJEVytdqbsnhm9cTW0EuJjXfpWZwPScddWuwm80BklzTTCOZS
hnpwJeGSYyc1OK9gNfb0jitFwWFqmHy0b5DMyCF4bEUyj7hbaWSsS+ORcsN4U8AqpvoJVW0s4QVh
H8o52WKNBYGFssp41danUgUi2CNvzOt9Zv6SkBex5I2RdKD0CmJGDAmNcsBYX+a2n6xwVmniaKDK
5EM0vORiOM50nrogn8JJfMeaZiPybVN6Rka109QzWQcL9pH52gluOoUxs+kI8vVRWZ4YYbdReJ9d
m9LR6BpXHkqH8VLY04Luhd/98hZx9qL2sUAFYY5iLTg0uWZnejC3H1t1a+6/pyweIF9+CBGdca39
0E3LicbKyW5t3bsmDm2qe79fnjsjJh+egwQ3rSUy9s5o+cWiMy7nnDSpGcCf0cTO2hgPAufvYW7J
dQJBO9UfZhrmk+wKSwtjDSvZ5qucYXMPvM2zVO9q/WHK3yfjQ5KLF6nTHVX6KekwrciMs9q9p6wX
C/cpA6gEpBkq5y2R3e0Db5eTbz5t1YgDUZISIck0NPKIKbBHRIGYJ1aROYvBAp6zEkEDsq4bH1i2
0TiTDBcFoE36hbOMhDlydG10O0N0JrHJyDyj3eC39zEwrf1E2ncsploTlIMSTtLLho5LrjVvMRMe
FgbS3eQvhEej9H5tWernGskkx6ukeVr64ziiXiKtp4iao1Q8YWW0B6bF5px4lvHG4f5BMemTtC/R
8lsQ1odeAe7I4ENGgL/2+Q+SRLsdcN4ku8ry6ErwwbwLCuZLy/KqlAevWJxBrE4WmuCIWVuUj8x9
Oc4/g8l2kLLTXhiB43Je4bZudEL0FgQyvH5z5XyUgN1U0V2KA2zBOBir7DmtoU0yeDG3fL/h9saE
Scs08uAngSTHI4SWz5IdIEcl7w9ONRCEUM9ABSy8uwqvUEOo0G7VSZYbT08QLLDFFBPzmIn9nFCD
2gJzKSKpzPaDCNGuWRnBIEZE/6bUsLbZfGunyFWKE3qdUBZLcXkQeJYT+ipD9NMupdvLBchJXHLG
ZbH2jU7UNIH2KZN3sHbw8AL8ia5ByyeXtaDsJNusNXsrt6PCiV+Ist+TqJHRY8I9JJGbqZDaF34p
mg/JvUpR+nOWLgyLRDdVQ2ktfcgIblNw94jNSY1rl7k9h/bazcfbEiFY6zNPj7hTmQcJiqtny0NB
rq+Zl6dmOJc55UfZecv91LpUn9jJHnCO7NCmRnaZgEcmVqYcf/UsmZNe7DG87mJogKY6c1ztnKW9
bCtwTOJlMn3bWRSiqA1MkHyGXv5SiLSBvuC0Fdnb3QewA19eekSTLVp7zY1ApK6l5GDg8kEwEsld
OhNS8sYbxIMibgjUSEgXUl/V30vzCe+QM8Vsf9Ubd7MaOdJKcDmsLgBzbk56MtIft4g+eonKRChD
deWoXG/uXN86efPxnEJSfNmqFw4FctPD5dB8tdhYw/yu+YwLWvPTHVj6FneAQFSi67K32Hwrc0pK
VGvzevov9s5kOW4kzdav0tbrizQ4Rsei74Ixcp5JURsYKTIxTw4H4MDT9wdVZZekypIqN9esze5G
ljIlGYgIDO7nP+c7rmmwNfTltTWpq4l51qK7Q+ZMB0Q43yvPIMVtqzq7+7qr+0uEq39Dcf73XA3/
m3TpdSP4r3Xpqw+dfqjytX7vv3M1rD/1h6vBIQ0BHcP2QwE72OZfpo9e/9d/ur8RwfF9e90sC8A8
/jcgH/c3f/0XftCj2fW72jgbw4ML2wc5+2si/i81EDs/aEc21ccevt0I9pXNr1vLI7/VjrAo9YZ+
DBSWtmOj1Ptovho1FqAxvtBtWGjypoXX610fggHJPQg+OytUq6nGoQ/YNgPy4+ScySCOXpbc1M+d
MSXxW02wYr/UKVyIBJTug+dSAhW1No49tiz7bz71P9HA1sP8RgtY34aPXIO4ThmRiwbx/duwvVl2
rlSSnezi7lt3BAwD/h3ZN6F0HX9hd9eQMT1OVlSc2ottb37++u76Av90ANJ2AmYGXytPvj8AUgBw
iieYNH1c5hcqt4tLPWXsYnWHrzWO18h6n4zxWVtI6xgOxUwhpHVfUitxWreMShcFxDVa2Nnhd17G
ort2ItMfJtVFh1b29Gd5nvB2TQ9DMq1bi4Cwa20yL4he8qFfvEtPiZzER8iT3/+acf76UVfwyH7+
VsU6r/jhrdJWxPAkxMiG8vKD3FiDJhnDAhzOkBXtXUGc/Ko3tt/vl6WNgn3aLOZqkhGQPSCOEhNV
Sw30pvBi+tqJWDxHhEteQzDMCry1G4GfXsEmrGP9wbfYLuWccb84ZHs9pu+POaC0G/gq0gPXoc9F
+O1pPrneWApNAZWGE3wlhPkgX7+gpbveLnIA6FdEEs90ZO4d4y3HsJrYoifaf5urESHANXW5bQAs
MQtIuwMcpLK9Ihk+nMOCmR7BRckvCTUcetcsCmzUrKru0Vtq9v95NJ1RCzbs3aC2byStSjk2/gNf
Y7e3KjDEddujh2dF91YYrS4FDEzcme78e+NG1l0nKgI6GaGuOG4J6Fq9xUjRY2c3GvhKqujPoe2E
13KuYdgPU30f+mP03sTLoyrk8kSmtn6mYbx+ssKSoSjtbFSZUMyQJWzc4qGbb/q0Llf9pKl5Klbm
jKd0cNXObX/ZLHV9rZyO8scYNitZ/PjCFwsJiKi4o7Wmv4p1NhXbJqzafaFKkDiuBTYvteLTzvjQ
GVlSYMoZ5+kyDNHNHCYDSb9goM/767GMCMD4WHRobYwG+wUbaopwBDV2y2oKOaO2HL3zysi+FdnM
3sXUI5EzQ/1fZWTONjEh0Yg3eRNHODWmoGnnk06hSciifZZ0Y+xR5vRNF/bFCuY+gwoq9spUze4X
59ePtx+xyp2Bu1Z/MmlkR/z96dUGSWYaH7ARvR0TA28D/8xveoBeTKUUfhnHPs4a27aVZzOOzEJd
zkH4rC3HYnpWjFioDegDscXMCmjCTRi2R012HNer3wkh+M0Y4C5+cdQ/6MuU9ToBc0lfBMFKRFn9
dt9eFNQNuWHYIMFXrWVv89ZFnAARxE19jo6GMyissvFDxON0IErtkk6d+21UZvHLzw/kxxvKehwe
Ndo+bdkrjPEHadW4VpMuIbMCHLrdQwTFc5uHXbZNh1nsHdUFD14r9K++s39+VR4WYejhNPQEm871
0/lmamKLIHGsgThINTuk1NJx6j55oUq+DIXLDiKAZjeRi2CpVhRNdIjXNDvdC8MQv4wdaR+dRt5L
N/T9hRUhRbWukOdBZ7bMLdne/fwTCoJ/+q6A46yPt4CsJvr6ur749mjVBMqKaSjWJSaYG0iy1xz8
Wzq3qMPwH+NDlGIgUh3EDbpBGSCPwTmVDQlJlJKtGBgCgXDlvMKoaKDBlOqqcGjJDJSTHSy/FNvJ
i9Vb7VpHuuGys3HUtLj49bM7d3gYBLVMWd3H90HgYProKvtAhO1RWQly5yLj+eDB+9rGSSvvVZyi
IU6JOOnRGzBG63C4kjZ/2ZAscEC4WIQ3khL4FmkAy0PKMzPy5tKNwzOBW6IqHoKYLwBJqCG2Y5qh
IWYt9pJ+zqJwPmsCKQ95k6tdHyXxvkgK2gQSNjDQR7rgvid2drSAdx0Kkst4RAIFvqDmyUzm6cVn
kwQKrOSXL7kIPgGdZ7DVNTlq31xMF7XFfHUDGv5MTY668f2uv9VWPb57CYwzbmfFld1Cv2IXPS5n
VTrAZs5bJ6R2xsJKaDr3MvWd26bPp0PruO2nIGY0n8SJf+X3Q3ZjwcU7S+KaDSOLv1MA+TFNnxho
TLNyLwr4vj01vBQIBeOhYpJM9mnEkhbYCZIs3UmYuNrQb46MRby3vgvETicB9nBrYGrt5+7Y7Ae3
zQ7gxKYThTGBCgOrJ54o553Miize1jU7DZE0IPHZA0t7yU+rJBuu5mwKtjKLzUWu5SktPXpfxf4n
+NYuZQnpU5DkVP4QBUCbIzAOmJzk/go/mer+qrT85oIwuz5QUBVh4wppuA66Vfsr6UIg7NBSazQO
fM9+Iy+1VI90jaAewsq4luNaaFnU5WU41sQ6ROsf0Mhu7N76nPaZuZtJF61+bmys7YhiknZkl/o4
V5zyzoHmVSrD8vhTUrjN7TThrCyDmQYj1kKPZETE04pSPW1g2Z3bSXHqul9ndqQ4U1nMD1VXWpuE
EPidnk1xTtoU7mMePNfsqTcBcsONCtr5Zoys7MyqJVnZiuVs2cgDmIqJGQy0j+0oiY+3hBTESTrK
mjMMlGGe1bRh9UZ/5juc7ktff47ZJQNwNM7NOGb+hQ/G8YzHXPipK6gfzYl272kWYqucWPnWHQgl
WDOdyM1gQnDbLlnzvC6ds6Uj31yB6dsEOeo0AfWPBhJNjdAQZntTIIy2o3iIa0IlWbJ0l4PN6nSv
nMa61VwwtxPFd291k1wCFDU75anmC2sxAjeUJ3MGyUCeufCS7jyoRZtFqgG0s3Oft4l3Rpmo3Z2U
Lptmx+dEXrImR/Zr2ahXgz8fS76Aq9pKvVfBTf/ZAuNwbLj3PMpyaa/b3mk+sVSFcA+18aKH78/K
GGx/fkAWwDdGaLPeAWBJMW4QlE9IwgoGWEWUgoiHEkF2Os8+FHW/1VanVX2Z9RZeh8abTssEbZFz
rHtDUvsSdjW2LuWQyg4hQ5ZpFBwELCkcBVCgszJbrntH+eehbygJDZdnNwt+b7jiURH6A4/GCAi6
U20EQXinHKpNFZFcjEsRHIYo9F7HLDg2EVMVG94iHTJRET6F0eoHGSPUKNZH2fRESU3n4mdAaWRz
LjosLUBtJkh5X2aiFTvXY2bY9lMBYKsel8OQdGhQNNjtolYTJs5nkussBa7SNLC58oqJOoturO8p
ZYENHrR9dihZO7C+tuHlLQO5KfgWJ6PQtGXL2bzNQ4L42zb1pZX5RbuRoB7hRJryPQvaYtOrpXqW
xN5OJhV4bwNN3ffpYHHjn71d3FvyNRq96TIPOnXkgsZgF7URNQ4R38yI8SVg3giy82wE6Y7JNBzy
TQIDH1uSZ1R8CKc1Fcrzv3khdTm42zmY1JngPpZvMNlbXAHrtd+2OC4d4l9H0KnVdVauaK3WF3G0
G2PXmXeZofXtMWOqum9ho+ut8QeyQfT2ifdpQEy/Hol7UN6wvlI+5cElpoeEPOd6GcyANM4I9CN6
DgOcWIhs8+TcKkhHzfsQIQ41HPHV2MRuhal6hY0kgb3QQOqRx+Va2/U9zR1oNTyAc2qLDm09mJup
nmkH7GinPeRmEVBZWonHYvWX+Nx8YVNUFXOOr92DjcONmKyLv2tpk2v3vTKeu5/GrFtBM6xRzpts
KDlfdcWnaxfZYcowvBiqmS54jkdPvHjZ3dlFmudvsQHjfuMFnTNsaPkARR2MooVMqWIb2qyQ7YBh
u9LvY2tDx616cUUdH2j39VCBMXpMbzVVIs4kHlq7wvJal+KqGjiNBW12QN75sUjwMGbzpuR21jyq
Yp4yF6KqSSc167vPDN6rinq1O8p+iCNL2tceG/KmuDySmSWQ24zmRvt8WpYOg/HOWBUW3KWhd5Hl
pPeaA7BBXzUzZlbP8mOxz9lQMmwupuzQx+svsutSHXtS8he+3xNyo0DgpY0jjoPqbKKytmpfokHp
bqMa2d45bRTiSikTDU53zDlhAUmc0mXJG+nrhW+jpzZTbx0rZN7aty2qcJ6TrcPUZ25KxY5oKCmS
A/YzqaPqHf+6YZ3I1FJEtL3VNWCW0tjAa0Pfip6ipOGjgxqxnLTK6d+9Joye5mVOsYQvch1e0QP/
WsbCfhbRSK9FI4xp99RVjTdEjuLfF2nllx7dJXsIQ+FJ00acoKnZSqc6o1GbOfkAx/imjhZrBzsG
PGboTc2uCHS5jzIg+/04r4G4+tZWi/daYltYOQink1VDoaE/CgqLYQBmLdNVOqQkz/pxwSBswviB
uJkyOy/3MQNqgcWA3RQAonI+RqosrkNch7fAzrzLJbLJQ5Sop/QkqTP6kbLdFEXrTg1GClnvpNnL
MA7fRN+RX3VbjHYdze7nQs+0WcdZ+d6HrDo651CkdpRfuLNkpdIO1VGIkBnZ3JjLKtY22Nl0KDYp
xIblJNBKZPu6a4eXRQOu0W7LUIsAME+QuED2z6oOvtniUmmmOmoxCaBx4oUgizd1s5QMYNOYgO7g
ZudOx2Oarg5xmpcelqWgFYpPW8Rgh9pAxEfbrMiZ3jIfHhjcrVcCFlAujAmRjzgBPOUEzNQM7m9v
SS69giubsNn8BI3xmTXmfZgmuCsoWbK6Vp33M30D5aDvPDdE7adiBPFHvSUNsj08IB96V5hct4aF
1OxX1q01zazSQeUe5sW6TScbD0bKXtIK/JnRBMzEEkrXRju+uU70OJw3TQ5BrlrMERVBfnbT2rmp
dNRs7Klwr/NE1jsPvM5O+Bmmhlkll31ZxFcB45zbOu3yRzT457ahG9Ol8v7KrYdXa4wRqP2WlIuV
thAK84yk9ayzYxT3T0nTBS9wqaJN7yXqXWW4D5ZF9pwHmjDSEkzQApX0Do7V7heJYZCJvr4FfGRj
5WiwoKTCDQ9Qozy+ffc9gx5HOenlolOKXUq1+z/MY5spp8X3xO/lFZsXcruTh7VEy8eaZWc229c2
DMOT2rBjc4V665mwy4GkQyGeKYEmdmm3dyoe7gsrf0hTzH9UGjup/fh1J/b/dfBfUWEjDHL/Wge/
aZQeSLB/J4KvP/I3EdwKMGJjB4sCpAZAiaiSf6jglitoehBoJ5GPkYug3v94tD3nN+H5ATqjQNFd
ZfB/eLTt33A2oIL7ge+xbfxrOPvv5RteQXB02MEdUssoED8a7aamLheE7XCT9EV4Bds8uwWa0sFR
SrIzZikNey4PVmlXF9mlPQTp/Tef1c3fdMhvHZxf5el/yJMcgCekRMQOfIBFSBF8cN/u7qc2yerU
hQDBkVqPVq8thEpmnK1Xm9MRMZE+n1lg0NB9dsU9A2A5MLRot8iR2DfAieXc+EH7VM3BS5y1PVeD
cacH6HgsKa229Jku1eGuNixsf37o4nvhez10KTy0DT439GAhfhAmumBu8GbDMoGNb6rjbGci2LMS
8xgsA2r/NLNI4WllLMF7ihcnO21cI4rz2TgMp39+MN87AjmWAL++E6x0YaSSMPjhWKyCsVjnGAN9
w6ejjkJjERwhnmFZo2PWa06KOsGRQQ9XRBVHarfNLw7gB23866dBnCBCVYvWoKi/ik7fiEpwNPtq
JZWTRDPTQsPrwMzdIxpu7w3h/7dcan8fCi+X27iolgbE2DjC6IkqbR9MW2XpGVBHsF1UlcbsWSw7
L3fllCADelmf9eeOPU2/MjeKVWD77vQLiLRyWTJC8NdP74fTj16uIhAAhzadn8Z0+1Hxl2zAtFCA
yVqYcHzXRHl6ZqN5WDeVN0fASUbovyAowKxjonLKqd9pr7SCHeAIiakQIqh++vm3+2eHyekWOHy7
HCOS5fcfrozobrXZ4my4kgoeBRCS723k3n072JgfbKfTIBycoXGO+WI56RX+5jQ/ID3A5HfshfKW
flGC+XPdSRKzvTs55z8/xh/mQOspiO2VpZj0bEpTySt/f4yc5s6sGhgHUeMniuy421JfmQJEOxnm
KViwSjACqMbIy3ZYjCXUCAkW1bOkEx7rAQWBRoVcni1NPLz1KWYRr2Uuft755Vve5SuewhTqrvF1
J3HO+7AqaxiV0EGsKbZ3s2J1vxvYAY7Xilp1smyOE8SPPPqnxzD2mVnbQ9j322CoZLL9+ZtfGd7f
n0ehYFfMpbcmsUPnRyE3XEp8SENYMiHPYW140knAwdg2kZXJrmBTN3HHfnmCaLubZsd+TpGgL5RW
6GljE9SQPZ0cLe3nhwU38YfjCrmzuq7NycN0jpHqD19Kh0djkMh7ZB+bMjwVzdSdTog9Ofycpqvf
oMyo+ISlaj2cl5U+rbOhyXf55AKS0/ImonkZrMloptOwxVACMXLf50o9DfYwPcxu9Cmqffe0jLOJ
LAidHelGVy2AOyCuF5GmoCSrsb2HTn2dCQ9PTeYA1QLBqw+urXIchNJ+aMb6va7x7Lhh+VgmS3A1
q9U5AuyD3tKYDIWP2RnkyUSxJYUCwtP4XulEUOX8+9gF9By29WdjK3aDYJba88lSqAhV69lHR2Fl
c0JVnVNgwJFY9OjWnab4jNMlfS++ojzHjuPlVA3lrqfka+0n6vzLaC5XkB7LUScchrPZEASwI/+Q
uCwfl9a09+jo9/3SCioLmHKUJl8uPVN2OPrjGj9n0gEbNJSMWF0pNnnippcxdRGgLuLgM7dS+gTB
RdNoEx0Rbgm+1059ZvBYkRymiP7EaBGy9fCTkVRh4vjPXZCYTRFa90veMbbOdX1aijk5ELar9hVo
NHhm0LNC4OiAx53HKO6Ka6eFSykyjC54HgmYgx20svpiTqzwk6qM9VmB7E45V3Ni13auFxLvUzD5
Z1FQDB9m6Lr3iiGmb/qddPvi0JemvLGkNrtOxtU92tfnjHnt3h7qD9c4Xb9j5wX1fS3qxWllB8ut
JVT+ZivRLvTLrBiedorz33vdh+8d4OqbCErRszKx/GjVgoPTDibSvzq1rrw8QHHoL1l3OF41nAbh
Uq/crunEt+tzJq/RaUtEHUw938OOsi13S6ODS5+FSQHnMJy6nbSeTpNFxacAKavmMOWNuhrHXJ6I
EDvhyRKNh2CcaFPoJfW4WMIOzhikT+4cH5J6cc/zJJ52UTR5Z+h1ljyZqtI7DGNKWGxM6IedoZWc
WP7YPLbd+GUsEsW2heLXVyl89eZMLnnhYfIoycmc+t7XcMG0A1qNZFoDcX6BcPwa1cl8GNJVzaNn
80T2rX62Qnx8PMwz7DIMckpkBstuNiPN9DeSoSFZYMHcqhtK5PGg8IacK6mowaCZIFRrt0l2GHKP
oHyVfUos372XWsEtGBEJubEWGA+d7nMKaPuGXSIZZDsmEz5jd+NDR8qr2BEV3GAfyDY5DCrCAPSJ
9FLEIAdjr+UUzqO/+nlTlXAvDwyXbFSI+LTqhoLQQ7dcJoqd6+DbwG/TjFYb4txRSqP6qpKdo+jW
m8zY3qGbhrfWXoZH4XDGwgtwzBkOArUfJT04VYW1p4ynm2oaXzBZ46qzJX4K6rz9DbVf/m5xxARs
pchuaRWPN9FUiFs5eeld0o/WqUNHK9rbXB9UFWKFnFL1YDrf7rdViJWMRc0Nf8uecmg7xyLEQn1C
/iQ8BVmYPBBdMG+jFeSfNJo9JlysVrBU2uZqHsVyFIXmD5MqIkDxrN5FU0BeoY+zftHFPB5nQM7M
Ycb5GCsDmECXIHkoalblY7GYW7fEa2+sYH6LlkRvulm/VZ7/EXUd1vzWtdJzFxjZfaW64mpw8vF3
k3U2a183p4vTSxjN5XCEerkAxFhcvj63mOS0jQ11pjHPuceqX9izZsMnz9LNXbU2ZXqlK8+Ypxnk
hvVDYAKVfqnyaTkNq4qUjc12BcqDqHYmB5+V0KSwPj28+ZCINNkJL3KPwrHIHCxjNnW7vtP1k1NI
F88n0pcfVubCbfrgKGw4oU7MwEXH422tTX7m049z6Nsi3Ac++FtlAnvXTtRODbXqn+K6jS/KlQE1
y3zGPbcOsEH4X1OBvWq0lN3sRuy20Ijh74z0boVxWR6SXpSYpMvpGZOfvipUNfqHAIHK38flWgA1
F1l3LQ1bmUxNWp1UfpJ82FmrASvb3PeLKrsK6EA/nwId7aDLoqCAwDVL+RE5wUhHfF3vqOJSN0M+
UsI1SrkB3ZifJN381EKJ3PqNjommmgCIID/pxVzPJ/hEMJ1Scw1Vz85di/SLL1ZA7W2inOLSH9P0
TjBpO82bGA0ct0MAHyoas9MQhN5Tx8YMSD4A0abjqUcjD7Z9Xto5lBnGTbXCxERjrC8qHD+yCC99
nDmUbAYo3yfByB9hzB1tBTUr8pFZfuxn9gEKPXwHalJhQJDOQ2tosTypB+/d6kEXybTCrePpYYTW
4eyhK8PAbYfHvqrFwR/t4KFtfGevTTuc4m92PodRte9l2PKx6EV8+G3E6Q95+iZGLjmwCDUvZmiX
q5bm3ivG22Q5koywYzvBsutaGF6wmc25my0kYdXcHUdNa28dIHBxB3DPM6ykj8Cxn5mTRWeWm5A0
n8IZMnjsYWNO6UegaqlgpsGua+E8OVAgWJ95NSn0yoxUY8Zlo1h2OB9t4E33UBBBBq/3FtoB1wpx
Ix98QTnmRo0lJmjjiH0lveaeK7s8Xzql+41SBekqVuCYHl1sFtbi7WZMs0+kjuwr6kXCF3j8IdGr
GIHQjeMIvduQeRgLNkKdGOUDRbnqqUts95M1Ge7yaIzTh2BjehPUiyQ5Xw3JzjMabz5X86szeveV
hNHU8hAyoY7u48Koz8NYJvcjDuDfp6UpPpKoTW+zLC72gbaCo8R/RTFYnzIxaiW0HbFk5jQIMAln
bfquA6zCRUFezo0JeGRZ1ALCTjFrrd/Z2lw6E1bgWVVkbXbMAzJbBRxO4gl2d99kTc/OwmN1YTzp
fhX9NzDf8EW7lHTdOo6iBqPyi4z8UeScO05fs3OvLf9LS4L3PsaW5u2AAM9P09gi9UHHhu5B0Yo4
aaOZwPaU4+YleHg/un733DXZTClaJd9Tx7fllqg7dwD8YUScanu+8RsMpH1Wte7Z7JbymkJJ3ruu
UwNfZWTJF0Vc9fvBzOlFNRbN3WAVNjFhe34fGh/8ialm5ezhZ4UvTgJz8cQWDX+y/JOPnohDhjhu
lMdbTlYaMnyV631EO4A5S3FpySdw1YSpyyHiiUkNNFf7BGU04qatKqy5bMeBuTF/5R+UabrodqQt
DYPCooMW0mQy8jiPAUUGVOWV8w1nR5FcRNmcTPu8A3u4nex59PdOFnDDSRzZHIdeR48ihQjuuBo8
Mpu935MOEzVri0pfmmFJbqpFMIwYV2u5ypd54L4TwVNOQwB4JxRXXKbhQF1vKqL32tZyzeiMLHmS
sHvhyZtetKGwj3aWR8kmN5kHWcX2UJLtXvPcoFw+gG4Lu/4ERTq9yCPB7E3lBGsKzfpmy5Oneam6
JDQ7xO34MVCyH/a2xBsHqbCkCwMFngwHg7PO2SfUcrzryZWPQMasKzMpfvGA2jryOxvrlX7EDOcy
0DUw3DJMHgrjxa8MFwCzzq5VHVRcwoUvZScfp6yY6sPQl+EL3ThAYozlan0Q0RypbcayXJHIScPX
KNcwqcsHVoSAaTJrJDodajvd2E1fXEEBBuo4W35NOMA4qSRCrJo7w2KbNYl0CbzYFhOH7dRRDInX
xEnXag6L4Zmflpv1cV1u5ikjYUTNi3wUnWv8w1JEvgBkPLQMKociyj/XaOIXXMq1dWbbEI4PLA+G
5QCat3F27LJJxmsSJuX5lC7k3LppwsUyMN96kn1BpBhLlXS4jVqcr04dku2q7M5vNsL2YQZ4dQv+
0WXdkuHhrsInPIEAkC3DN7pjOuZP+7CTLI7rqSJCGDc6YlVul+EtTqPsinxUuQuinG+rLO2c9AJJ
jhPf6ZihDka+pAp72jYemGPUAVlQHI8E0dPgpoM+cAYm1kJ5FpjCSS3xgeVljmtvagPSXumUks8v
zL1PpcVhoSmFEZjyoud2YIguG7w1u8bM6nzAz/FquHlfNWU7/h6hRZKoN1ZzdFJPc8tLFfbWvKrY
cw7KmdoDY6GB/ut0QS9f5DD7ew7dDfakGcD5YBysoRWRuul/4aT6IaeMYgQkkE0FmFnpo116q7z6
rehVpGM/xqIHvUrMgxAKu58sAc1T5FF7iKocjFm5WBE5/iEPXmmWcW1yMCWut2B0Ik09CF7LazyL
lrcT0ge96FKWoXeT76Q80DLiZ4NjSA5axVSd23NC54zGsNUzPDBkMQJ8gs5mtLuS8VTpWQduLVQH
SPwTxP3TJdInndYdUQw/g5qZVSX4gZ+LDP8kTkEgQdpGdOS88wPnq4Hr2w+hzkI6qDoCM02efIFn
R/XAGPfNxzyFyS2HMm1sZli3ZNtY8PNAL06KYBF6s5aaX+JXya9FmcE3dhmcX/3i4H4UaTk4GUmB
mi5F5Hs/HpzdyUm3Hau+vmL8k8SCjZ8icUkTfNVV48WUyPxQesbOKDOkBRF3VwdewvLWNrCfH8uq
wX6rNYbSxhAvKanlcJCNf9AakxaqeD6OoD/mud129BzAaza7JIDcvhS5/4uT0/+Tl8NZiGroMj/A
DfD9uenVUT9lmY11avZetWXaJxjuy6bRQfT68zf2p69EJ69NRhzSS7iKY9+cAFXSWDkNXBW6SUQO
co7ss65Kp43GP3H69aX+nw2h1hf6ghlWZUmq+//7tU45+YClpF+/+wsFtpmeb4cPNd999EOp/+An
rv/nv/uPf+83/sV8Cbnwm497/f1//7m18Pm//hNLwSv0mG/HS19/4o/xkvyN8xo3J/AL/uNrXuJv
IQsroF0Qy6SPj4nRAFoRd6e/M4CE8xv/pwhJYOBnwlnJufj34kH+yWYYhQVP4LlkvPGXUhYQg747
6f0A+TGg4dBh57O+2A9nYTM7Ob1Qldi2lRbPaVAy8NUeKaQlVwuEHgNyBXb4htF7Rw1yaN8r5k2n
fRbIcyjZLUnk5VM8ecOGTbBEABd9/KXp7VVYSJep2jGVr04m3033bPYJL2fLsFtY3nzxnCJ45FlC
roy9Y/RSlLW8TCov+LAoC1zXX5JaZOPkdDgVMgBwj8NqluN8Mg9VuueDYTE8YY5/CXux3H/zHf7J
3OvPPhY4HUA/hQwwT//w4FDInBDWndWWwM05o6MIhMrY7vze7XAM1s1pv8RqV1l+9bex1V+6gv69
rNL1+MFoU338x+Vr2//HfqjfXzVW+P8FFeTOOsf81yPbu6Z6rTNuch//0z/+9Sf+dkk5EfBUCCgR
M1kuHgzSfwxsHfs3Yr6U1Eq++xCXKWOYfzR54q/iIqPOE96WDLlH/tHk6f4WrDNOGXpcC9z/xV9p
8mTG+90VBdeVY1gnLQEPE9sTPzruZYONbgEHtmlj7I3n4YJkv21bT7jHgAj1cjOSjWD3hCSaVHdt
NjblFWHZ3KETL5/iSW+XoSnEe1oUXUXvURzlRy1GEW26RlTVLkqyWMMbz9OYjlqbhUkj6XV6NXNJ
viPAwNRdh4ubiovZNot11Hll6B4YEpWkD0UZD9ZlA7g4Sgi7l01z4RdIARsWCeI44qIMkLebRoSn
zpT2d3bXzOfYJOpbFzDxcpoNhffMxN1qt6TC/WTPlqi6Rsno5HZga9Gx/67FWveN3EA0Wrv1RJdg
WCjw4cyRjf1osyOMrzoJkPqQVlEd7OZs7klvxzHPJEmnsMdGMK1fPOpygr1TjqM51gQ0gE9QUBbv
ZrbMerMMribzbzqFzdliVXlSizooNtKSFhCtYEqsfZKEeImpnpiSS/jd0WVFfSioo2xh6tz1IPXK
CQxika0Jad5C9lnrRd9hBCT0M2eQqzbWSIX2rHIIkxVzC2/v5UWWbtnU0spluwnwZhzQYiwJiDfT
J9y5RJLdTIXZrkwUvZD+YLlQRobB+8hmPT8VuOGTOJpJV2S9x8smwW1pVHPBejxkHa2DhGFTJpJ3
Sh+K/GDF9B+UAH63Jd1ir3GJJzBqEnLjXAUXKev45xmAfdiRWPdDKlSYNPmwPcdOnVO340E3cZb4
Uddxftq2srx06GG6DSvH7IPRfpBdYD+XRV69Je4yb6PMMCOr3HItFmUD0FV1xUyD5fJ1WPgAq+N5
Kojoi8E/p3g9/0ypEmdPmBvaR1oKHHlbNF787tbt0G2QYMOHgYrKgl5VjL9dDE3rpFChcbbMu5r7
amxSe6eisT3QOQWUoytcsj60PpnLxTLUxyZLiiE+HbsFz4FvwwjvGLUg2jp48XBFAAhYOjrrTmxP
w4yo0YWOdNxS+VM6lb5DskHUFlTiPg+6g7lSZDivPVb442bKBBFl7Y0FXIQwqK+azHIAiRs5MAxI
R/VQd1n2LqHVazgC+fg8pRl8Et2688PQB1SEpoyK4Gd0nbaOc6b9ipCdSt7xoKWPijefbp3YONT9
mBQymZnm9veuT0q5reghuq3ZeEAJ/W/2zqw3biTt0v9l7lkgI0gGeTE3uaeUsnZb9g0h2zL3feev
/x6qqtHKdLYENzAXgxmg0V1oV1Ukt1je95znFLV2W2ZWpHBqmx71stpOSCQgc/Jr33UkFHDc41EI
LTcu0wZSOyZ+DUpJLprx0AQxSHU3lPatEcX+I3ttE/IM2mvME4HzbKH+dVdVXTufw2aOyKnGMLjT
HV/r1jrBG9eJryhMd+S+fk8Dzadx0PJnkHLVwB1XXX/wlUlYSRLld1WrIDqYqhb7OHM9rJSdWX/R
2E03B1W2467LTVNbGJnnXnGU4dCb1GUERyZtK31tlnEHDzi19WtHQyu5iZo4nu38fdFeiBKEx0K1
Wv2z6LX+JZcVcIisQRN6YxUlEN3J0Ee0xw3z2/fJs0S1xBKaffP5DVRI7VZOBwpWJOYNo1YZRI+m
8Q+H/cSwobNV2Ms21NRjM3SpWgrO5S3ggLxK12VnxI+GTcjdqknb9Mvgyo5e/RQ5P6pszG4cNjCk
NFgl1mod2yEt8jaYubCUVxjc46g7uknxoBoKxgsdGhOJRZ4IfgnSoco1LvX8yUbWXV9Q0aFRR9XB
O2R+PjgbVMTTBPeOmuC6Hj3d2TR2HNSLmk0GetuoHwkhtql4SaEBi/aTMa03ltGlnwIZd+4msDqx
8wiyMBe+MUQ3JV3Xkckn8W69REsJPZFZeVM2pf9kiyanjmK6rr9jUNKIRmpH7OMCJMxzsiuJZ510
8aqXQsJgNEsveU71Xqpl1TPvrcDvT5DuAidKNqrHgTsb6q1hBainvuW0OGuuvdwmGCdgH7w0I90k
V7JItIuCJMaBtKZ6+qE833mE3di8TKkzwZ0S9I2xysTf6qhDJGnkdu4t5x1jtbR7bfJXVerH9zWb
tHZVCZOkgMk1cBpAFRrv+xbIzranU5EQB6iyivzoNAqWWoV/YSHcDMqcJI4HOE/gZp95anOIrZ97
P4lEYTZKrBlJU0kmWzgYJhLhMqO6QUAmgKRh4rzU9E4UbIs61u/8Cb7L2kllBX84MltS1MiLWNli
7O4mTnIQV7yonhZj1flfEr31r9VY4dIoRjF3Q7DJgl4f8unarHtXp2Dq9yy6Rj/9THyfrCBFHR8d
BlrOJbrjBortlDa37BdEsWTNVU9lNsivht3ACaJHiWQ36B3M0Q5Yiy9tMhp3mp5hTBTYqWZfY6F2
vZHRLChQfJcrHaYdBliNBJFl7yJIJV5A6s+6Mmk812aftQuHjOUbDNAsQlNLjiUt6KQAl47S/EaL
+TnLCq0a5Glf1J9bMyDclv9D27Cq6SE1v9B4ZOnKScfrWsG6V3XTOgxCqcFpIjFukaU1MQ01K3IB
x7Iag5XhGi1/owCogVysTde0ALRPbupOnBhSgjqWaVn04LXIr/tFL5e2clAS2rCQU0tDx9Lq9gf/
Di9Zo8gTX30zCG8Q3IQSXVJBkHhBdt5FOpCXs3QK0rNXnmOF9y7aTm/2QFbO2mQTUZFSl9WXnjfa
kt6mSwUnGJk0F62hx98nayBTZRAgDMy8NCmKmDzFVRFlza2Rmfl4kcZGt42SGsHMONglsHVnxGSg
vPnk4kRi7uT5XvxkSBJbVsR3l4ekJaVy4SkaIssUrMgst3WB0+QtOPYY9c9jHrvGhNNDTBQ7G21q
N3U/zF3MsQ7MtYl/A19mwUhLZPeU9ltzzKZdnhUqXdp8NPWKzZT1YIcTSaNlwP0H1Ip3jbJb2K1V
QeLpYRDoFdYAbEULpk/D6Nbb7JkX3tSJ7602oKt2Hc95rmPf/9YMrVFexJYCogaApsEa7dTaXWJQ
Gl8FTgCEOGpGIraNODLR3GKZuw2IPfUxBKEK3KdoCLpDNTnzpzQaBQytSo8OxmjSOWjDztKXuVON
oLhp3N71FOPvyMiKv/WKEvAMaou2VtvC0ShSJ6mXYZHztpIxHbPh0LM6Q1/hBGxz+9kbfcWO1TE3
EkGSfZjCLhuvpTk3e7QoEeq7GoKQxWYyNGRak8v+iKDYwdDVwacjHXxmwxwl2Cq9rD+IcZLuhUkm
U35XV9hhNiFwE2Nf9o5XkzNjGN4PK6ziYEN4reM8gGhyy4MlKercIVGQYtkYNOQ/IBnOerJ/l6o4
Y5gozXgwFmcgA8/4/OdvKjpeJDSbSDfcxvwx/vo4XLlYnX+8OXWdOQSfKChfh8H6qnScnUzX1A+P
h3GrIqu1poxXhTmAnnLDZLg3VMPcyZYzgvFjCHIXCiyKy1GyRdQrFICeCquH1x/yf+JMXLxk9031
8tJwKP6/4SQ8K9X+80n4ngbFy+lReP5H/j4KG/ZfFLZZTxXwDhpYc+n37+KSAcID0St1HYre1HZm
8eu/jsL2Xw4CVJjP/Bf65LdHYYuKFGxpalWocDjJij85CtM5PK48cshl3kVTzfguvw+L8PELNNQE
3wwtMHSEwPHnNlHej5bUddbryULOlEgzxO1SWm5IGnaAiSioJqzNg1E2uHyGjp2/1tOTMtsg2AWO
1cCTpoF6XQUKoxX1avs7+Y0Ba76atE/4MFBy6IlHeFJb1Ng6HCnodZCeVPlLsyHTgFwwbKzR3PkX
cmsWbi22gEDCR99pjHzNLqAJiOksPbnAHuTcYbeN7kURYYXrqjmCty0BB7M9gPIMbJVQuCmbo1hD
fOwRHUWsjmydJZq9eEj7ehVLL75u/RpnUW3JmlBDm1kFy2BofMoLzD4r0dq0eRydLFMRWP5lbypa
szw+8YzHg0nZhxnMdhOHj74vgWkiHYEG7CBCQ2iNhTZwD2bjVQdpO+khHlB5oo31A7gJIqO/CZqN
dvIw1TmZZ20nxbXlzweaREtIpfdKOCpIDbLmKfJ9hNAWigp/R9i66lYl0JQnMZnlncx4lEiZdChi
4xgTvNDiwVwTt1o9pb5lflWGb31W/tB/i0u3vPbssOOUSGYRyrRKBgCskFFly5LFVEIgCDu0hgKk
vwdXZA4UpMlN5FqTO1iXaji9YPc0mXKkD+nr6igRNIoMT+lwU5nJJbiJpTeC+HLNHb8iK4lzNMM9
wsdwDah/DMWGmeoZtOKtbhzyDkyaM30BnYwMJ5+aT1PEdAlIXFga3pVUsX1IvyPLfXSQaCyRSS4L
aijWyGZ9bK8Mq9na6XSNvx6dgHsRaMbnpH6Jiv6mnKGj4YtZNsgH9aewJZqFZAkkA9dtM99iVpnQ
2xudpi97U269oMZNi4cvY0/RYw8yy1sm+gUuFXgwbgbob1waQK97dUGkfEnZYIDkJzZpJQJUi8EW
NshhctAIChmvDCLJ1pHnhgjKG/GAI0He28mU/4j0ei8H3jmnH4Y5clBD4Cox3XYK/LRprLteV/ex
FYJ4L2hmwmCjUbHujFF7sk0Sls2y/SVAQdhOdGM5TnGZWSi9aGv1D/XoLCsVb1qvvQj8rvqkOtT/
eMT8rtw37gHb/ort8B2l73Uop9VEB9E1nvXx0wiHO3ZXhlkse/0LZoc1fHVqD+Y6rXiQij27d0Pg
K1xjfSEdl+2jaO7xCC41vKOujtZFzwGQfrPN7tabmnupaOVDlsG2yBsiVwgAgLR8Smxr49Df1/Ey
1XT9mCdXJgrIuMHj6hDRECB5Z5+AFPwSdznuVooKkXVAzLZy62CZ6NnOkiQpm/wWzhy7vMnvW+0x
SH6I1ruUCh/p+CRszHUuXl5OHHp4GXrJhkoeTugdtZsfgc02yQfiTgB5hp67+xqYqAAp7ajgvneN
h3LIclIM3e8a1HVetcsuHfkiCNi0yCJdafFtj+xyGVblgyqTDgPVgMc2lUusnLcphErPBltZ2j0T
VfZkN82hm52Oo+1Ss482aVOIPWKGVQc+EnHZsBpCjP21dc0xGFh+/2KRfZ4zsQpxG1ZWv4LrUi5z
P74JTWft9ckh6YKrSZfe1rNiEDNDnG6ol+BCT9rhDiY3ffbuq6IowSa3uxohs8gp/kJhdJt3lF+U
0LZ13O6tyblPp3GJzXwjMJZN07UeYjQHKZjjbgdkjSW4Tj7pSfgdUgRohqmlqx1a4UKWCXHYzOnu
pgSYGneVvZk8Ptf6iTP6tzIdAPSm0X3Wl1uk/yszlbeFCq/19GCRqufHzrbokochV584HeLgikcO
RssC3r+Kujuh9XvTadZGfQMTd8KNftfPe9Qyvsia564jFN2t2+o+USglmfQ13/88yupO9Bduj/ix
opxQsDci1Ae4KmGP2wGXG2Kefrj0p4NC1FFpKU30KLxGpHCYIv2Q4EI3yR7Ke7TLJTob8ovsV6vx
2qUMLHYcMA994KhlnKch1lDyMlEbrxToRsS/ap0rfQIBj82RuhAqE/QoWHtlQfhXhkB8OUVy0wrv
Vz1Y+8iJd2GvvEvsodVzatnxSu+cnSooEHcAoCYNnXXcddTDUpejFRgrGAh+vM5jaK91vx0ihAAN
WVYoai10r6yrU3NNnetAk6dKdOKl4XJm+abp0nVMZIkV4djHjx4GAmVF+70EJKCP9g2nBADrQCT7
YWPR8BHW90ns3Sm7VgPFIIgX9Y0OiLnXL010L7asVwZCHDdPEegDOoC0PjXwgQDL5RyH6+vY49SQ
UHgc9f4ZW9HBVObTRPqmObVPiLgv2xG6l4R8PSLoxC24oc3O3DpUG5WyeQdY7dsP+PjEF6c3Zgn5
QSOjAJfvNbUqJttcpo9tZX11porStP2jVBrlheb7VLWbvtby7yguV7X63OF62VqoeB3OvLXnIFEf
OXkklNe9Kn/iBNSv6lC/GSffXo3TjWvsU85+KA75yHIiW1Hk60i3VbqTYKOZfJ9Rvz0LAkkXOrgt
R1yJZtiVTOaGwcGzsYlOgOvpuxoF997dwbxCMwzURw+fKk3xvOKD35fGrZbwrx8/63qDxGPAHPFp
qtAFo0VBtd8QtehC3DXn0rrFl0owRoc3dZRPNUWay2pCmtZbV4OqflksazFQhtVQkgZB6cAa+10+
r6Uxhwzn2qi+mABqWR8/w7W58HMSM53RvW28G8dXX4Yo3peoLlMPlMjw3TFCfEf5cIkrch1Z7VLz
g20pwwtkTQ9RW0QLMZAvNEWb1uR4zMYPqmXWrwGXfcEk96Oioh9GJN9W9ae2gdut8SXlzT4eMfdM
ktwet/3p23PWlBVeYcS56Iv4hiQHu6QITeNkNB4sm0gQonPHvWxMyJy1dfAlAnTFesD5eap2bLeC
TxHXZusrapDb1uj0G4Qjy0i2i9BYTxEgK2QfhrBX/qwLjVD4N8NzapN61M3Gqvsk8gmat5Zl/E1G
DqNkXwuE2p073jk2URzjN9mQugLVyJ662xAOZWTmyyz+agEMHiZMzENImwStBjomCkIhbm/dIcXc
+Nna/k4wwcedgcSJDW3qc08iVjrYuMJBbS/RzmUba7bazohUbbhxW2vdUB2VQC0alPSTmX+2c7Ac
4dep+BJENViSKgRwABhZUU/vbXPjA6cAMUTuKiUxjsCfYNorkNfwPHhk9oUT4EwAMenvQkFkldBX
Y8eFjpdkyTxVpXXfg2j5YhGm5ATRjl0JpXmDHSmuCVtbB9O49jkQmPUIFrLbFP7PTpgrhHGohxvY
A/VyXlwHbMrUA7Am5OvXJFXb5vVsWOv06ZH2IHJr39w41W3Pvvs2JBGeUOCZY1rAdKVFtWgg3xSx
+NwREWb62zG/7vTLtGjWrpcBjcLWH5mbpPjuDAPU04PqngeCeF18cDVmbs3YpnjHshfP6vZxel0X
gL6b/LLWE/+py4Jt3Q34kan0opBBIekx6QscZ+Z94rLZavy93dRbI+nbFzQwzDsN2pIEHBtEHB4z
tic/9+Gdc8KIOc+gbZ91jsmTLA32wNlNGIFWLkXzGTF3uUdsuXTFHGTT5Li1dbS4RksWYSPvKd+x
c1plcbnrFQTZQVsGJb8PBMqzIkdbm73Ty2wYEeCrn6B8VqOmP1gU9F3yrEuqRA2reELguGqoOVKu
I4K5/k5iwnIQ8iea4/42ow4vkduNnknnD6yxwpc+fiurCzmyJ491gLOXkRNcjYa1C8fWus0I+dWn
SzorL6liB5MT+l2hQ/fYCmUuRwgdc3rLF+QRECRMMtL0cl1iPZr3OwKp3KwQbwOx6UsItwMPykr3
wfC9T4ZdEsmrCH68KkjKSqxtV734era2Qnx03g8KYNcNLiQfzyPu+mXUkkGTZ5e+SjY2ldMoQCLa
3dVql6Z3/FZ3wTZ5mQbWZ5tFh7PqrQB3K1pjmYvsKkrFonXUzvTjzdT9kqSYdWJ8qGr7qvP1g8Nk
+QkHzJaKzartqxuDsPYojfAaSfDJJCWsakO7He3g2WiJm6eyvrIqIxazPhcmOhT20UUeOHlEVFLz
K5R1QGb+bRi7dOdHajeUhbePbb9ZEap87aqWrQ9FRiN6StRd4nSrJNCXRmytlEZ6r24l1TM9uEWp
nJvMp8oYQwyobjxPVwAdldQXCRSxCyAWK8fPrrACIgBsAbTbIyfx6tfkGwuNCjiGndQiRjmI9U8e
25+sXvWkZcqkoF8K527SlrRU1yX14m0XzLploYxF1PbfAof5nED13cRWMeVY7OvP9BGZBmRCy0/Y
c8AH2x+ZPQi+9JTzx1gZKGsN4umDsLtIUGOR1eAeRMU32IRgxa223rkWOPjKwnUxRl65tjU+YIdD
6tIkZ2hKq2SD/4zytjv+VDHWiLzwZqrL1FxiE4PziBjqBSxatQ4N7UCL/UdZe1saLBaPf9i6PRhc
2wnGVVn6l5EEFkxHizIrpgg8zeVw0BDEEDiRbTtqnbMRqh3kpTXpe5PEhbh2rlqz+pKN424OEx4d
iLhTSfCP5sPycOvn1O+2qhTEpBvAW+hxLaFZI1cmJM6P4ptSAqcUZM8TIqQUfGuAy3DSR+fQYHEl
Nr1dCvapZqbb+7C4LWpcSYUNiYZUy3xvj+2vKdzPz66FdlDwL4nA1PMhVRGxw2x5hs+BCzdh2SRO
/TUsMRYtwtZrfsGL8MQOdelMG3P1ytu4huUgEI2n1qGJWeiEWw2txu4LQxYG6j5HwhBTvr1u85Sz
VALKnOvHlzLT6XP3k942qK+ZxYarVjhtuE/Zsz55njH4O98aPH1r57YRLpuyLK67dCi0FXAMA7LN
jFps+FqJNjCMQlsPxqhuXNfhXCAKnxsqytR96idOFtuqsTQUyblDPyBC0kpGBp6ReefXotatbZGj
0A0cAalEh+opiRSBd9jH7c//X6Fsxv3P//2/iK17t0L5nKE/qsLsKDv59R/6p0Yp/kLhhpzSpBZI
DWquRP5ToxSEJ5sWyB6d2jJ8A6qD/6pRyr9c9PjIcsRchuR/38p1kGZSVsRI/4/I51/av39K2sgG
URGiGjxT4n412L6tpBvUSCmMGGAeTey5pxF4TYSr0wbxz9fGF5Lhktu6s0PHwsO9ykcyGEUg18hS
u2sN35JRhnszaoqNLuKHJBJrcrjv2WpxbAe/eqhy67NM6T7KdCTXyKmTdeCWtDE7We1tTHKLxPQg
+5eQzII4YqemeS+J6M2F6GREKxjDxqCrX4qc5LBziQt3sy+KPtyqGxw2iq1x39kwBNF5LEoN9liX
8vdYNTvLdp+V39rc7xdGY1NAML2HtPun7/BHhfj/F1nbQqCLfKdM37/8fMmO9GrzP/CPXo2oR6iZ
6Mpc+nWW5fz7A9D/gm5t8OKjPePjeKNXs92/dAvm6Kwg02nwiH/r1SzrL0leJBI4uNJzDNcfhUAe
Cx1tpk1kprz+zOZEtAHaPq7QtwmMHpdS01IrMOw1Ratu8WxBGgomihGV4f2ijWmzTbMib/HmHp35
9o6bA38PTYOCprFj8hvME+mpwIDt1nGBSbTCNpHS3r8KuzpcOYWRXfw3Q/GZO5h6kWOd9CEQ1AYG
XV5OR71ZrtJ4oNpTFmQjI0n94KqYHYt/Tyh/X9UrZ4ONjiGEPFGOGj70KllzVUYYmBc92EHEFOb4
gW7+3GNzJXAW06LB8tu01aa+H3lFjlV7st1dQ6dx0416cdG2WUkai9Mhmq3JccTWMBgfXOExs+Cf
K0QsOfMuZsv2fAfeNB/bUthJFJWcbLWGABv2O9k+1ZN8g26Mgh5uraXXIwX+80eIeGleSxgX4efx
qC4tfTCAjBo2MKF9fRyWZRtmuwJD0d8i9v+4KMyP6OQRCt2ClyHxMRrgGY6HohMUjkZqm8tSjAFR
2K2UG5t4rFu7IuTOFGFHxxshIrvI4coDkr1+/1LPvEK8OPN8ILhcS5ygWrKQtrKT8HC7oYouRe42
QL4q2XzkQDg2PLw+SMaxXn0PM4HiZJxObwfXjzD2ySmZ9gXEQvoAdn0osqBCnxc4u/ev68wHL4Rp
gx8xwCw51ul9pR3itZHCkKbPYlifzfOI8fsRrehHppezQ82dRzgnSNwd9PNv39GE7oMsnJTAlL78
kVSF2vqkld0GFieu9y/q3MsCUQLlFO1Oiwd2PJLXRW6NeYebODoFoa0Re1oIzcYVgQv1QzogJ1z2
VhF81mPPOJSd/lEY45nPUQBfksqA0YS95+QpKoh6EUgZi52v0B5crw2XSgXjvmzS4bHt2MY4npt8
8CjPzD+8oQYNZPxpLEMncwA+sGLwBfc3B6q0KH3KmCnl4w0dQO0iLrR221Yu4fVtWP16/36fe7KS
5jTCnlmrLU7mV/prA9mNjrkUGYTfBCEqKVKce52Siuj7Q529SMIKoFrP/PTT99Woc+ZQg4BXLDn5
yqAduh/swfhe1J19lbZjeNMlpDZQ8TdxN78/9pnLZPaRczaHBNjz6mx7M8mGoUlHsbDMZRZEya4W
YUQBwY05tcKTf38oY35FT+Y7CctshgNRP7JP5zuM5SrGnQgktXKIXy5JyNQyJEcspTCUR1pB9EW3
PUjne5nmtO0i9VPTiTb74Hcce8Fe5yPwVKxobP0dC57S8aekO27XTQG/I5BEHeGofwRB4SIi82kQ
FERkRXgEseBH3yJa9But1V/e/wVnJkS2aPwQgUOUuX9+KG9uetNmk68HpknfpcHmodHtog9I3Kw5
ZGQVEyL3/njnHjLdR/hW8wYRwNvxeEXGWdq0el6wfCg3IA/kSqc7T8qW5nzwLp+ZpvAi8L2CPJs3
fCeXNnVapVteai7Rj/vLXHWOWJjG2N/bPeEnHs2hXUlz7EUVfXJddcRP/fGl4qlTuBx4xK6uTqbJ
sRN6nWmU4XyL/lBrYogfmaWWmj6W2/eHOnOpswOEDrGNsY5t9MldBRyR4QQ2aZVa+vVoyhDWJ17i
CEPDJvFNMlkt3ade2zg0GoNy/f7wZ1bvt8Of+j9A5Gh+PmpwXav5lfWJjiwhv3/wPI9f1dedOrYw
oHazu1XXT2NDdBvVdDDKYg0fl06pSO0vJAbKVe7q3tqL7fgDfNjZ8dASscIolhv99FVNsgZanksu
GCiQlVvV/Qp1GI+zD59p234E7Dp+hq+XR+QPkTk45wzXdE4WNR2OPdTDtlnrRa0vIhH7ZLiI57gw
PXxkunFpulDbbexjKzT55gcz4vGS+s/orG50b4CmcUQ5foM0lJ81xIpm7VnYYAPAoItYAN5vdfAM
YdIb2HVrefP+e3Nu0PmQyJtLyQNe2fGgBrL7UVB7XfdGlO6TDKO3XoMjc2n4/lJOFN+qqe0/eKzH
S9zrlbo6JRjJSqrb1GiOB/UwgDtxXFSkzFoT0tOcsn0x2ku9nJCBwIQdFq4viG6dCvnBTT7zRrl8
naCR2DiBuJx/2pvJtvUweIIAwUTX+DRBNc0/oAJySQ9WxlqUVFTfv7/nLtUwOAHa7JNY5ubv9s14
KmgiPFZ9tTb0FjVs6KsLZfUkFQ+2TRctKSOY3Vp1V8Q4tt8f+uylUl3ivMZ+FEfh8dBJoKXKC3i0
o+qjS/RdkHabZvjc8iPW0Uiu6/vjzYrANyv6348VVSAT3FzcUu7JFKh3wkb7RfRrUUh3Q2cIuLeN
Gpoko6l4zJWNv4BoCHTbyHOClyBzkAZ7rOgSgsra6Hr10YbxZJPx90+ijEKVwWFhfS32vb39sTaA
tadDvybB6JHvy9m4PnUGP0KL1hB0tBjoCRygsMm1o4OCi/pekqNHXur79+Z4zf37d8jZdzszX+fd
6/GzUGEqSVwy6/XQmmReugSaxpjMVwYE8g8+ruOV4O+hEFLOZU9c9bCIjofSoPMFfRc169RX7pXZ
YwTqvKJ5ev+Czr1ciHSlnMtE8zHkeBSDlS4Y7Zx2ZkXxXYRuskkAgT/qrd2uBqBZf7Y1/eey0J2C
5jRf/evHAzZeUKpQL5s1gvRs007QqLFr9vteYpb482uz2RzRrncEBd+T97gkbmiMaBCvE7B960JX
2Q4A3YjejGaLPyLoen+8cy8HwjOD8jJlIhx0x5dWV2Pa59Ku6UB2/aZVRIAXtlssPeF9RBs4Nx2x
67OJKbN5P2aH99vvAaIB1ZMgaNZNbotVbU3ZQ1478XViIhKI2a8vI3Dx9OoHupHvX+VrUe/fG/6/
n6DN7gjeAf9xXjPJ3kyFU4FAeLRDZCc4K/a1CzBpCCH2I49qNkLT2gccmd4PnGL1LkgmV981fhhv
YJShxQ2wIF43ATj/dPAVyUIY7RCSaYG3xweGcSdRo/PBl3RmO8AhzLKgNOs2X9TJ3O2JGhqP24L1
zkBSuA757wAVwF9mwfXgDy2SMk0+h/WYkZc8uH8+nboI4FE+EgvC/vX0tUisaKSQid9bBTHBaUHr
0XJDMojqQqOJBamtxh+iebX7XFRz7kTbNnQlYelu3SSrHiNrkp/ff4a/3xEWT87d845+7pCcTGNm
AcywUXGx9hyv2aigpWlKgMDFZPXiW4nH9hH0rXObVvV4OwJP//r+8L+/vfPabXNLqN2yeTgp5XQm
GT5uXlPwsMg1sMrYXc5a9K2oW+2izHNnNyVEHBljlX3wiZ6aEqhREzDJ7A2naqZvn6KUJ+ooymw1
hkZwviusetqyYOlyWxZ+8Utpk72vcf9eDq5XBGvZ2eLaCPX+8f0b8PtM4aL9YV6X5CpKSrDHny9u
ImPKCQhYS61Qq5nLz5dqRLi+8nH/3ww1O97pksGvPZmU+Ipz+HUMFU9m873SKov0kwobKF+j/cGH
du652lSSHF51B2TuyYfWAyCTUKcAHegCN1vk9ajiZGMrJB/O9IOUKbUoywGGlCixdX0wMZ17qVku
mYHd2TzvzNuaN/PSEKX1SJpOscZPQ9q2HTjLUCewmvCTjBhcT9txitXmRIXg0sw+Sp37fSGl4chh
g3rL62J68klFnlWqRiSo0lon++QXHfyiKbDFJRzGfGcQ/PLH28KZyUIzhztNb+L0oNqNXSMdU0vX
kV0hoSrpZCfoNgkDVgOSGTyd+Qc3eH4rjyd+RnRBHcwzKdT7k8fryUL1oYfsBs1KsWpZsJH8pIo6
Xe1dErOnI0+L4//ii6VTyzJnMi5nuvlbevNYu7yIHAHlba2aBq1FYsVXg6z9zWC5JMiTGHdRQhsj
6M3vSKbKm/gTcNn+5x9/Rax0NHsp1dJGOK3t1I4AuOM3+boyO+P7iIsWe92QboRVVR/MDWdeJNZn
kO/01igdvgKZ3lzvpBvza1qV6y5u/ZcaJ+pF5gmkLg2Z9Qjpp/KDx3puTpz3mJxr5hoPQJfjO1wn
2DtHB7sxNeDOWmll46WUfeMHz9I8OAWJ2X0rmUuLdUgNCLWnDUJC+p5K1n98l+VcZSK3l8KlBUvj
6FHzJ52WgO1bM3e7wzJxK3pgg2msJDiXYPX+YGfeZi6Vvr31mtygTibGyZFdmbcd0rsRz1+bpvKG
wA9rB93vlskfGqkW6rv3x5y/kJMvCKQYTROXkGMFZfH4Ai1LM/pw5AJ9Ejtv+s7yVszcHznvzkzD
lHUYYz6WU+M+ubIIbF1ojVaxbt2KdCakzxdEy9RLiALJtJQ9f4Y8FLLwdkJZ+V+8vjP7hnMyxzVw
6ceXmEm7CqxBsd+WXn1IIZQgQe3gO2RIrLY2Kbr2B+/vmQfJLmLuZFJr5w0+vdymU3klvWKWQSP+
bzIMu4HqvyaF91OvAVhiLkFU+f6TtH5/knyaQI9I6aC2/8pxefOVJh1hy+lI+Q/LwLBPY5d0l37K
7gpkmk/vD3VmQmCjZODDmxNGuLfHd1QWNTqmWLF/lIQIFiXACczp2iVcCqw7qHA/2DGcWUdNSDc4
A012S1g4j8fjWSmyapN6LaKgWEb4Im44jI5qGSKDRkKe94fKqHIWmsYb1tOIvur9Cz7/A6Dw0KKe
36OTC7Y6Bd7a4ge0k5d9AwXZHkTJOcbJ2vRQkDCAXMbxYV6q/CmqxJf3Rz93ux2kDBaIIMlG5WR0
pGOR3rd1vWaHMRHt4ZTISAva0l0HuZoJ/x9m039sGP9eb5n7miRVzEIG/sI5mX9VSoXNshJ35Uyx
2uEiwCI0oEfUteEhizK5BzADcmHSNNJR0ujz2GohDE8Qr6XmdH9mDp5PdbxtGDgNeA7ITU725nrc
l61rNu6KBLfmqhoiazU6CHbfv8m/TYSMwjGRaVDiEObMfPyOeW6ckUpq4z1RWHmiBjdU2VUf9aZ+
+0hJvmEdpVdK40Dqp+sJpjVdTP4siMwCYg5Jr94bldUjVpX+7v0L+n0oSVVQIEmjS8GdO5n2Cl8x
tZFkuCJ5IPtKTvnwCAlCLfsS0PofD8VuD1DUvNPWkYkc3zt3SAmgIqZ0VYKIGheFFqLClpEPWx9o
JKkK7w/32/dAwZ62z9wzReZGn/p4OKtyHLCnplxVo/1dS71ubUGi2VSdogEC1eiDG/nbx89IdM/m
0zolFGag4+GMeAQlNCN+qHkGq5Boxk8A15trvbe6K1Cu9QXCH0LrwJ5MgHIrQnffv97fa43ztfIY
LZKbLHa587v7ZmoH/15YIdY2jAAO9kHf8OxxqWA+fwEOTgxkalbyiwkvmU5YWgKlCctoZFM8GCmU
S9Lnqg8WuHkBO9o1zD+IIxUMASRglB+Pf1BflFNsJKnEaqKZ3xw4rICe/PJG+MndqNUAmIu6eQkG
w/rgTTvz6NmKGlSAyZ+kSHgyMaU14HQUtvoqgdgMglTaq1InYzSypbaJptr+YO45d+upSlCaoG/i
0tc8GdBtJ9kOLWkylNEomFQGahncPBVfb5K0wE1rq+B4OXi96FYjPZ4aDDXxPEs98qpfnS6o7r3/
Npz5rvlFKEEknatZ5Xl870ejFWnGDL0S5JXs81LhACRGHI4aBr/3h/p9Hz7LaVjmecyU31n/jseC
K0RKpe6Q7kd3bo0Rolv3edxdjp0JoYJEk0UHUGw9TVBNcEjjGB/r+s8fObtTkI7urM767QngNc7I
KpbEgyqj3OeeQcCKR6ZPUXKw7uHOfjC7nPncqSTSspfwBua9+PE1h3UCCT629JU0g2ahrKC8MrRS
u6idTHsxainLtam55S1CkaEnTqPTzA9u+5mXHNHCvN2hIk15Th7/AmKGqaZOvOTUxIg00BviMLx6
eoQSPb30ORm1H9ziM5/zHBZHjYJ6jGGfflV9KuLRRcq+ijW9Dy5iomMuZKph9iIZkWxMGkEObrM8
jSEgm3OY4/vv2ZlbztHjfzg7s165bWwL/yIBmofXKlXVGTzFdtpJXoTE6WieRYnSr78f/XDbUgkl
nADpoAEj3kWK3NzD2mvxgujEOCxZ/b6f/FuSOaAEGGMONZ85Ob1YBkU8BD9+4wqmniLHY2q1MaNb
a47LuZiTf/FWEmDYbDi8e/cbYBdZBzKxW8JpEgyqCXjNoSiDH8mCNv7xWndiKxuAuK4wY4ST1jaW
lPFYIOzr26FEhSIO82axLkxQ24ghQLPA0IT3e19ZzLEg/vKUM3RlE2MZDiJFCO5MzpC8f/yD7j8+
TxqEraAQHaKFbelzpsxnjLTwQseOm/dx6sonItruJJiffKmqntmppBtv1KaPtuI+5KIypSSsACXi
XLY1x9wipkb6zAllb6dPHtp5LxpX8gAre3+bCIEU7FidLgful/Xhgti/R6XddkKulfnFj6HRyNCn
DzML5Yc8V8TVjzf03kFjjpBVMXOCdtw2ZrWkB+1sMR47LrD5VJFcLpaFTAtfurn+C1M0yij0MXJA
pLde21QI6CGLyg15jI2zL3zuTZ94Z196R25xdxuJPnBIjCsQV65NLZA/akYSOWGdW++kYBiUqSnr
MvoRnAuImB544b1TSWwHFJhmmaoarM3pDLMvrkF2Z85t8xVAcHHl6jbwW/TZ52ZB06KEgOpWu1V2
4Ax3F+pR6+JqmmTvmz1d6Kai5jGxp6kB82Bj5YAuE/19NfTFE/2So27Mrj36MWgCwn5810w3/Bru
D+pgiKZk05MHxcjXgIGiF7OIqmc3bbq/H5+Ze2dLYU1ddlA9igdp42yzMk4LI8fe5LKBZozCTTI7
TOkvJROyAWPmzLG5yLkH+fNgOEd51t5yaXxS5sLfUyPZXEekXEorR7g+NJs5eIoix7oBaYopygf2
yyLjo/64+lzrUNWmxeaiieoowNa2A9AwHGVD6+GGeZR17wt62F+03rWIHYcotPrBu8ZufBQf7xol
lWPOwaAlv613WUtAVRiJAWgmevsliNEjTjKCp8afI0SaxvY2NYN5ffuHRd5VgTLI/Ex/m6fIzApg
AnCQiUfg4yxgCbr2YFLsEzxC7j+5HpfwbhhpDjgmZdjS7rzk6+OfsPdxAQBSKuUV5S3fRMtDMjOY
iIRKqEeDA+WLNV5gJYvCRluGUIjhKDPas0cdiqyMZ4Ri+MZLBNIvipLSYqiZ1vwdtkTjCtqz/t0A
WW+d+rzO/3q8wB3fTtmLSoGqEbigx9ZuKS90iNoE069TbyDZnszp1SHkvcSe+P7Y0s7SKBVAYs49
sXhINv4WLtESMrrFC5Eyepf11Z/14jCpmmblOWvhBX6zNTDXIK6JSgBtbXVJ65xh0SXVvVAXiJII
i5IE06VG2KIDFPYoQBwEHferwwMxImOyQuoGW22Cro2S0oUX/SJnAwJOHujzlGnauczQRkWJazwI
An7gQdduwAWtQ4eX2J5URrfWH64poEyyGHG/QIJqfpd26n/3l778BZE3/YO+WPYfJeIfn5IkixlE
FW1+i7wgueplOr2jFQH3T1T15wL+wG8EsOS7j/dffc3tzyO7sRmbIhDnS6x/XmBp9MQrGLBds3Cf
uJmMrc/F9PzYyt6uc1NsfD8POfH+2kpfj4jmZTDDMoRf35q+Rvur9L4iU9c/D9pwcILvnSAtOR6Y
AMyQAWZoc1csen9Ejn0U5rIfzybQ8nMQQd+ox5WE69UrL8xqHeFI7y8oJSHiBr4yDxy3Z71E28r6
LHEX1K30ggHyBYk5aITtK2HGm9s1ioGdqIu2Bi0qQue1qXoMFsNHWOqSFYl8GWLPO9luW1+WAmmh
fNLb16VmZPjxJ9xZn0NuqEgMSYUBBK+NojMp6bq5KTA7B2yLDrlXPHniSzlAmfR2U/QWPfPHxJ6/
TUNbZGsh2jQTCuqG9U8TuTDcucwKcBXgNr49NrZ3QR1eaMAoZIL8n80NIPNzp2mq0OqtZP3fxh27
j9O0wHEw0qO66aXV8FDbM/wZvtl9R/2zvvTQDiOPhF73aRh4atDMFL9C4J68Zwb+CAa9UQ4HZEQE
QTEEEC23VKfUud75uiisCIq65CLHGeK8zoDjJTUhcstSR8+gF4JDIJWl+WmZzOZD1E2wtdhVemvb
3nzfWvX8MYASBnwFmFTJRDqSQlUnPpoa1PAwt1lQSSGoe+tbTR6cmR/ee+NdVPOLYQhV5Da9zU1s
bFA9ZTQkF6FXX+pGL56NNk/UmFRyrjwgQEnZD7dcNNCkwJ9303hUGU4Q/oeiMqGJtmi0Pv7cd54I
X8csIb1AOun8exOEKoxYhd4ULBbQIT7HVd6Pp8mmgoiwuPXZ0aE6frtBrgsPAI0rVdhZf71oqCBO
l5p9pgSPCGfSWy+NMGXoFWhfNGNydJ7v7imzbpgBn0vxzMXfru157SJsJ2KMCkbI6doyrgI8ATzC
MvkyfLy0u1RJNfyUFcYRLBBwm70k6NWy0QG7Pk6tg/AQVaJ/DIPJQgqjgp49DAFBqU1hVQf9gemd
VSIvRBZBwgsedBt/aSRjfdm0Ngpowr8wplWEFn3rs20L8fnxKu/SFixw/ygDeqo/vu3iWkPWUYpi
4MJNFfEtRI9UKCIJXZm3nNCC68OinOvPiamNUICUR8Dy+0Iw9j2FNVFyGPSJNgcowSK4oQz7jPSE
faQjlBD0Y/bUwJSJPBv98zTkHsGimxqT8RUO7fl9DjfZU5zDLP94M5Sx1YVWPwZQDyOVFDZoa69P
VwMKwvDggkerL4DVsTE8VCGqI7mxnUtKsMCx8tERofW48Xh6m4xm5NX2GSz/eBUB/CsaoMWT34xQ
Y9TWUWq4uypyNVNNi6p8eL2qmQERTwJjPlt0FJ6nKq7eiXYsDvbuLixRe0fSoEBueMRt6GlMJTCR
qbfROraivyGHJw2Ei+ovVFszNPMG0/40gzg6GHDe20s1xIO8C/pg4JrXa8sI/gx79qxzCp3Bb72J
DMXJcRv9Ch2pkV0GqzuqDe1b5LJQ26OYvYXZdWY7uobH3E47LtOptOv8osdtAWXsAkI9i4aDfb3/
ehbPIrkYRWTGPratzdL08sWssGcKqBKdzB+eaTc6B378/uthhR4jSBXY0bztII0dRHFCeZphqCXO
P5qdn12sLpg/TI2ACt6ZtQAyQr13DnCE95tJ0GWRHXETcEBbWSmyIO604CrYjBM+CdQunmx98i+p
H+mvjl/Ig2Xe+3Ts2VRoPBOdLRRO1seFrnsZNH0AaHqwq4uN9MKzgD7kEhjIKtL5owznwLFaI998
FCyoW732LZhmqMRXnxK83sa3zLGtTeCooeU3cwRJh8lDQcsxL13vlXDRwtQfG2OHaoScQkfJrmiu
Zn3WHbC7j53c/eMCLQpaG0iNqfb/1uMOI5gnN8PJacaYX6K2hZjUGLwX15mPouq9z8u5oixPdAeB
w8bz9Gk8aWYEa0QsBiinGkueO8hjnyAtH09GP0wH0e6uPYe9VRPHKjFdf14YlY0JzKgieeqggNZK
NlC4xTvEYn0mZPv5IP3d20qAI9xMB0wSIdDannAnl3QBEofc15GP0bMinBN/vAjDPGrO77kBNbdN
6ZtJ0DuO9bTXchemLgdS3VhcAgK70KrQhX58NvY2EOwCBURCWqrDm/sRT3OcRG3nnCdmfE9RUrin
xJ6jcxdlf3mjZxz4tj2vAwAJfBUNIjZR/ZyfGlQwW+Zm4xkMtvZ9S4SVGbcirzSmPbv+BTkP79wj
1nRwSO4jHsp4rI1bwKgIXam1UaOZaf56gw0/tgE6WssC8UnOUjzp3kQCUtWy++RrbfkfO9eaF5nr
8rfHm7znhBgcJsTgvWR6W+3KT6uGzWUOcjBgZwStkhAREIbiRZveDNRbvpLvNiQzVRBC3T/98tjy
3uelVkuAw3Ppsfy1ZUv2Ve1O7LdfNO21t4cWAekaKqN4QBuit8bwsb0fU/Zbp0fLFxoHw+cV8ze5
fFU4eu7qMReyD6bkZMaVy7RkLPy/0UVw29AsCxO6by2Cisi1Ykc/zWVafdDlWP9mRFUmoY1EE+1k
oTIRIyvbeCRV6dBP0IjWEEoHSTEpMbBUfutT1/inoOg8nOFBLPsnEP9oCOttBXs1bbrsv5YH82bu
yqo70QMAwuFkC9pjzTI2B/CGnSOmZoPAtOEXCLs25xoNHfrXCwPirWQ+CEJxmMYCyByVmiVsi+in
zgHcnog1l6diqI5wQ/c5NQER5XkbWVuFK95e48BCnsSJfAvaFz39fbaQ2z2Vbqd/RzOnj88i68QX
tOKc6GQ7OdtRppb5tTVmRN3QGrF/q307pk2edK1zywcRfXJS0UYnk/K2PKWTIPAGzVXC9Evrhdmj
pJyOApId10prGMzTD3IDUoP1UYWHrnSSjsDO02yJBMxcfJkkDMAk5PPl8SndM+XQMQaVQM8P3M3a
lFWIpjG4kJwbYJd8Olo1Rr/wahTDQX12x+Gp2aD/N7V5ECtbebuUVTmOMF5Hsyl+W1RqdCILTKC3
r1r5JJ16uT5e4a5ZhEAYQqFOQXy3XqFtQw1pp6wQGbexgqqwR00lmwQkeXojmt+CINUukd35B3Z3
dpbuKYUuqk9EG9tOdOL3lUz4PWe9s8qnvIYNsxn89l1k6t8fr3DXEqRZpDJ4b3zNeoVFWfeDnHMy
5sSrAATDfB7YbWeeSs9t/3hsa+cp5mX8n61NlAEj+1jFglg56Qv9ywgXzh+N6ks/trK7ogC4vhLg
YH5ycyptvUZSzGxg9jDQIMhkG3yGq7B6SevoaFZqz5TBRzJJSNX0xeZUpnXgQpRNFG41NgNaHeMO
QHXyJxMB1efHq9o5icQVNEJo4ZEmbkGnqKrJyUwishkUsC4IDzZXzZ+o6zZjfMuz1vg8y9L5/bHR
vQ8Gtk0dDJpa5MDrw5H6IvDqkQ+GMhpnMR0Z4zVBzT+2sreLpNcEFBQ0+WibD0b5VLgziiAQOnSo
THXVf5vK9D67bf4vzjpLIUiBfIoK1+ZzWd4IQHWU1hkZgPR97bS8ImYcN+ECLezB99pbFOE0o3T4
YvKXja1GMUYUsJ2eExPFUUcHdjcIipr1PB8N8e59JYJpaF0s5r7p16y/UjIbk9NO+Eajz+R1qeH7
9obozUhHanlqZpdJa3aJQ7+20lSOP7kwYpy9ofuLqK+9lLm5XE0WdB7dMXp6fCh2F6Vqo8TtKu3c
LMrVgtlufAhlEWOt3lWiJ9uK0LfRw8d29u4VE/z/b0d9x59iSvXimJaGHWtiTgstqOZkos4B+idY
oMQIipeCu31QO9wJJ0l8SKNpLZgwNGyMMtUSu0W1YLRn0PQURX36bUTn7domnoeSql83B/nJ3naS
n1DtcQLUpqxNYJUZeZ8JnaPfOU31PCzNn1WsmwdZ3b4RDomabmH4f/Naoh1dTqbbU+Epx+ElaKFV
Ts1cnt/+xdSAmU7ZjLrVXZvLyKoyHUzrDJApfQfzTAHbbtqF1ZygIRH5r1MQ/fPY5P3CqLSYFHfA
P0KgtB0/yIzBbIyJs1+QH4SB07ifjdHyvz62cp/eqHoOSvUMZ6oSy8YP9tCJJgmDtkyReMVtQu3w
1cxS/0PVoi5XTsQANbwT56rOxOWx5ftLgGVIMiko46yYHFtfAtgimglYOR8OkcJPKAOl3wA1i9d6
aLtny47g/JaAmh8bvb8EFJJU5VFhaBnEUpv+082jutkXCZeP8atJpTKOzxwdKhC2M/yG0PDRlOS+
OeCcTAj9qJutzRlp7MLao8yhonm2gjRAFWpCdCEbvs9adIQX2zOHt0Q5DGcJvEj9+U+rG5yMrujC
Fc9HhHoVLC90E6QBDAb9f81FqR3Uc/eOqPImai6SQGSLjE4Nj5mcmMyF3CpWQgXTk5749kELdu+g
gMegMPWjcLMtgWUdZHiMIII0Cfr0A4nvdNOgtIaBfhrOaYpINaNzVfj4oOwsjS4ShCJq4BGkxOZ0
AqMMBgay+XJaPL0WZpFcghEv89jK/YMN9ovUE5Szg41tIGy3nlsOBVZEOQO09VD/SW23hwqecdrH
pnZ2kYNPCYX/lmrqthc3UYga3ZKLbmZ6FGqWzE5+4i8hOgH12bArcZbIqB68ADsH0qVNr7pVHJG7
BmDVLqndVDx0iS1+N/LYf6GpVX3TtElD+arMD+If9VHWBQw1LwvSgh4VPc4titdzSpq2C6IFpj9P
n+xsQvthAAkKM0x8LtpmOmulVr7IOCk/+wmKTI+3+P5rMhxB7KDTo2GE1dlEK0UyFjDUo8YFC+70
h+9GehtWDMddlnqOxcHW7hpTRQs+qMv49SavKadF6mKpmAhu8+7WprONEOfs3shSjdvjdd1PQMBA
Y/s/Rugpn0LTsPYrleaZRS1QN0+mYmT4Z5QXnStxCTIxv8aDzN85Eg4kVIIZDNbkO3v0u0+Pf8P9
fcQu3Sr1SsEdswUegKLRXGuBCwcuXvmsp0ZzidMluf4LK+qtJeAk/LPVpv/kQMnGOaOFX4aTKYan
lCgXZAW1v8dW7m+FClQYpVHFPVZlrq2gTiu1vKKIZiEK/s5CuP7ZHMb4JXUn1BmMGmmRxwb3Ng8f
ZtH5d5id3KK/Y7uHKBk4Qbi0Vvd5MHL0LRq/P4ie95blgQkBv2IqfsvN5pWZB7/tklTg5XL7KZFQ
AKBbJ+E6k6guG/GRvXuPxg7+ZE/9np8+1oyuWcRkShV6s/a+AA/1DWLWGUGJOmNk0/9jCJLg4NLd
LZGRYnpfCkBHue5uRgTxWNGUMWyv0uzs05iJAAlAr3uyFfLcSOsj2P7dJcceIwFUoXxYQ+/o1Lyk
WvohGzkpWpJek66h8WMBb+BXDgfO60d7Z+U8lS1LtRE4JMxObyJBtEimGiLfMuw7xNnOqHrFv3GW
5EdvESPUdWlZ0XSb0bZA6+rSNoH1p55mJlTKOZq/w5KYvy6mBa/onEGJmxcldSQ50le2q/JPWD/4
/WVZfyOp758Mt5t/oYI9QtlmtfKk1d1BoLe7c/gsGjC8sHRL14ejaqB5llynMEXW8x3KiMghjyQ7
ft9rB4fi7hyqjcMMgAzFMrrFIQjpWXIi9Q4Ld/7Dmfzqzykq51uVDQmo+RYV9LNdpEfMd3tWFUKM
UUj+dzcEiJQVMSUyLWGtGfMlWGTD/IOjnSIYc1Ct0nRg+qZxeexI9naVYgkDyIwJA/bbeK4lz0TU
os4SFg48ZF1mIpcGASd1wuoIyL1rioYPWDO4BMnv1h9wWvrZi0EIhAOIsJOTOO05T6coTKh8v9Uf
8wFh1IPgHYyAKjytTUF0OdmTbxfhgED5zaOrFo7OMF60PEmuVlBG/3m8i/fvqTIIbNFmBAFKiC36
QpOU2kygKyG6KVl3MuwaJbXCKF5Ep9XvpnjpXzWZ9XDy5vXfadCZF0/P6oMXdecAYQXoB3NrNB62
BC5BCXqwrvw8hIvBC7vUqsNF2s3JgQrjQxAF6NWWdnVgdOer4jqJCSmr8/Bt0S19OTCs6NsILDZW
eomgIvq6GF5P6wWkxONd3jVFfQrSYeY7iMvWX7WtSC7nCVNxp8e3vi/i6+ib4kPvdMXbnQ2IHcUq
qsad7pr0sA+OtlVpmBrb4FRHi3/VIFQ6owB0VO64C3GJfhSXHbBeyJ1J4daristMwZSiHCIYpHn0
OHdu6B13Z2cMgu+u08rLaECd2inEAqRSR2nR3qYCzFZUXaQSFCbW5lsiIleP4iLsEqM4jUKDubXR
zbPRoBz7+PvtvLXATAE+qA4BTmDjwRdk4trSEUW4WKPOBFnXfCkimKrqqKuejNIqbo/t7d0HCqdE
f8g6G5Re1kuzBEUSN5dFmMdm81J6TnupGxM5Ma1bzrmBGGKWZO2B61GL2Dy6EIL/z+jm0U3nchk7
WDRDGVkjFMplMX9hqNu91VXuPeeWlVyD3DMQfrDN/PfHC961TTkL7AU4amCT6wX7hpyH0URdzpSD
9bpU+nAiMgQx2VvJuavEn3lQGS9CukfAvb1DROVY0eHC2AreZG04mKvK19K0CPVhiZ9mct9fM50C
Au7qCBa6a4po7cczqWib1qaobBVVo1cFIwXGL0uJQHI9egwsCz06qFLsWbICOrnkJoq2f7MoNk3a
TOsh4Dyh8br0i4baXVVcMul117d/OIZGGXsn2AORuLkZFXXBzNVxN1CEVs9zmXXtKSjKz23baTer
YWKZRxKhQLOTvz62vPdyUYuk34J51Mp15Z5+irmBnUJQODl4ukUzQjNAmLbtEKZGozg5i07OyclL
/W9jmyhxWNVKH6mxHYSqezeVZjkTVrgFXu3N+ucozVXdJA8HOwuehZnA1WdXyRll4T8NH75sWjlH
tG53KRR+VyFN6BYR97Py9cKb1CzHuJmxmTL+Ke1e/ALvj39QUNu7kgylQF2k6hjMfK6tDGU8y6QP
ctyrkB8rm++JblV05bX8w4ucZjm3g9d8mF3oLA42de9hUbIPzM0BlvS2KOapGqEx6soitEeza87I
7U0X2efxk+Pk3TfUsfw/Ef+Tyanz0TPvF18/UmbYc/hqAh8cBvQeRCWbxYu8TSAfzUOXRw5dvQBs
SCIy9IOp3mQVGrWPD/PejVUvKNE7gGoq+2t7aeEa8YB2XOhkTnFG3HYJjdbNrkmA3uBjU3tLY/yH
pJ/qENd2YyrrpNenNeruTZCaiPr5LqP8Uf9UuNV8mfrFPjhH90vDvyoST7pmVBe3rXzX7owliuMc
hbHpc9z14mXQCTQLUDxvDuiAYFCSUb6I3sg2HikUyVdg93lYZo24TTqXHaj8iLj9aB+c0HvSAAX3
4B+60erF3Pq9oK9sisElEauWyt/NPh9btM5TiKdgrl++zDT1/p5kIc99IFKa4o74ZaxRX0XTmB80
TfWBN7z3Q/wYxZOKS2T6cgsoLHTNs4clxw9rafG1rpwpPxdObz+5E+WqU1Q2/a+xaKr44ODu2qXC
AtOwD9Zg2+YVZlx2w5jlITyo36WmpRegB9474VAKJ9tGeFc41pfHJ3jvRDHNgSiBIgG8A9sH9L7s
sq3z0J4MdN2XKb962aS/ny30NP6FKV41uPLwAuRJ63u5TCLmL+Uzd6Abr46fLtyY1kXIpDvSn7q/
lyZYDQ4wL7YC929cTt8ngyNsTE22WZ/GnFn3gRg3bONYfwJvZj6/fWnq1QJhAywU6OZ6aV3qCrMq
Wm5L5XxMfHTPecurqz8ky4GlvZWRKHA6FFjz7r2aq9TytYmVFW6quIkYW1hadOtlmvZfhmKqDkB0
9++jgogQNTOQQVa5/Wi2OceaV3tZ6Bptex09rf/Y+p15AIncO4XAXhTdv5pl3zboDbOmxl82WQi1
6Xii8uFenJxWl8DnXB5/qr0F/WxK/ZSfIp0qtYcqGTDl17nxMR+i7AaB9/gvrjJ5FI1I8PxMrFtr
K5Kn0IgRv4E0LJevQTX476MOalFnlNFfHh3JczMc9uV3zoaSGVHsK/gtrvPaaNxXpc5zn4Z00f6O
Iko35WJ5aGAwfzYz0/P2nfzBsQ2klKQfepm1uQhWKr+G3AQegLa/9okrPzEj9TbdMyYTAZP9KIQR
7dOs2B7ALjBLO2mxIspm7AAKR/W57ZrsD5lo8gPw0qOOxM5ZZC6BugKRKDdtWwuDgc/HoqXOouzO
jIA5ZzdJ4FTODmlH9kzx4FFYoJ7J67dxU0LojaT9kYa6lTanOEKZZYyNAV9M4ejxsd97ZFUdk4kq
YhWi3U3GZCU509443bCYIv2EdInx3Yg0uzpFqWJXKdBD8xEnCBMZ6LcY1qQzDCjFrRJVdZ5KV/z5
+PfsLV3BEnSOKanVtvVkM2s+OVqXQsqupR+NpYje4/TgKNLjI/zjzrPq0SKlW0mrUvEgrs9pj/iV
Wy5NGqKVUpwsr+2ueSPAWidpN0JRZESXOg+Wp7cukNcHcABwI5gHYDRbW01M2ni+njN01aXBxZSi
O+USh+BkaXaQot7fe4vRYuBhzL7TCXY3FQ4g/V6j52kalnIqTmnfjhcAa2i11Ez1Bwbcuo+Xdu9C
Qe+pyirFPha5zdOYFAYlNkCov0AV941ab3lhblC7PbZyf0IUDR+5EpeDFvMW0iFy6RbMtSehHNBf
L9ushSurR2IH8ZfTY1N7C2KWlcQMzqp70vYJBfCsMrQ4JGLXAL0xqTxR5g8fW1G3eV0TwgJVYfQ/
OIWc5vWJgHOUtuCYyLCCkuoXvQuyq+vAO9WRG95y/rOTF2vVL32LgPhjyzsHhEec6iLRkGo5bdIU
Js89GaAcG/ICI+UyBOLaW/3832rJUIuo8vng7O/ao2z6Y76CK7CJ9BBdinpnwF7UlTMQqro4l7qI
nwOznW9uwUzvwQe8v+IkD0R69F9hbuQbrre2aAb4hUoi5D5ro1vD0C4kp4t5jtLOeaFZZb9YqcgO
gpY9o8yo4sPI7CEZUwf4p0hizC0icyllyOR8dTFz4V28Ho0rwxXaO9eM619StM0OAoudWwE4+H9G
1db/ZFQ3OzASACDohLrRuW4X/5Um1HTuhiL+/PjU7K6PMB2Sf27G3VDykBfdNDacV8Rx578MY0I2
w0+16pqasxb2JUepqr03T4+RBzKIyJWnFg3F6+ZT2pAK1TIpZJg7TKnQdZtDCSf5CzFoQH3P8d/u
ZrBHiIaYgErkN1+xEUuAaFYlw8yb2zOhznCxYaA8T17mXR9v6I4DILX7QQRI34u3aP3tokjrx1o0
Muzp3bwu8C1cushiyCjLMsN4ggtHu0WGXr2vrSk6sL3j4mjvqW4YZRiKIptzk5syE22wTLx305ce
JaWPsrWzr48XuHM40VFm8hh+JmKNbTmEqMmo0HCdQpFYil5RpDee9ybM07k9yEt2DifDfvQslWOD
hmATzgRpns91gPf0K7rzXT4uVCT16qV06PcVTdb/RyvH4sDozvogPaCEp/yowYO7/oCzri2UZtIp
dAMZnJKq0EO41vunzJv60+OtVN9j/Vgwyc2YOAPqlF9gWlibcp0+MoKJcX9OZPqHBhDubDMi9Zkq
XhlmFP4PKku79kBtgsQBfET1Y21vBnHRTB3xkD07/ktZyPR9UsQN88YyLv9qA1EeGLw/kCyQ3qzi
aSNp3nacej9pJ2ksY2h0aKTE7Ti8pr0cDl6iHSswzymAkaIEgiJjvawkWXLLbDURcmAZbQYG8YI+
UXXglHc2j6INo4xAcTiV24LRMlq9MHhVwzGxJouIehpv0RTn37ROpK+L0UUHVYCdZakxKcUUQX2K
d3a9rNqZ6pSmrgiD2tZvjTdql+R4yP7+jhG20oiAllzZ2SKVF9/M28BdRDg4ffop7oboRevmFM88
GZSThfcJapPu4Ivt7SUMFIQpkDmp1HK9tDTVBPGKI8A0lf5f8P4W5ziT8imZod3ORnlEfXN/p8nA
qDsqkk7GA7ZQzT5omflqyhEdqBKhnCRtXzqbA0P19gjGu/PV6K+AbKLexijmlhdmFlmw9EPFka/G
9qXNLOOWJ6Qkjz3HzoK4xcDBuMTUELcP2uJkWucbLEhGRfHJzLrhktk16oLJEbnqvSXwIuCtGagH
JmNvfQbNqsQbsppYxNe7j3avO1+DslxMhhPbIDlY1o+x8bVHxNqPrwRRMi5483pCtzWmiObJUKRJ
PcIFXimI/pL63gleC9KrhS7Lk4jLebw5xDSw/8ypA4NUlemksI3uFKcIZeLvw6I5/TkPhvrXaZrn
75rfp1/nxB6/E7cGAPVamNCeZkrM1qmYTGsJH3+g+2vFDCAFBqgyFGfGFiUyMtiQW3E6hGlMveaU
yLL+NadtFDMm51snSNYZwgqmg3t1z/FCgZLqEEMFELRy5DePV4DH7cukGcKRAa9vMlo0WI9HZzEu
jRDzcEvF5F5tpbF77SaGz905sv7RvK5xT0ue2MGBC7u/59BukzsqCAcc61u9bpnERT/RYYB7vE9f
ezLlyxwX6FeN+fCap1588N7s2aMnDWqE1jhnVl3OnwJnG6n33MgGgq/SMc8l3LiXoGX2NgE7eRLo
Zx28CfeXnTI3euRkJTiYuwe1H2mrFDVxZeqlLViHjhtY5UfR8p4V5Srp2NJzx1WvV4UAKDBtwJjh
WGXBrUYC90pLqjs4sfcXXdESKVJDHmzikU1wMC6dUcfIy4ax6acX6m7dL3bU5iedO/hmdIgyRYzK
MDiN4C2GIJsBsxdBS/iPvNjJWcrpj9JDjJWQXD65UR3/5/Fl3FsaNBXQL8F3qZjR1xvYwL3GJBNx
cWNL/9xBSp6dzKqGv8xyi+9vt6UCEY4fxXtKNmtbvdYIDgxkVXNvJ6+8ftGF4lP+ftTm6khlasfJ
cCCIVZV2E4HCZl2dlBWeICZ504X+pMnAO8F2V58aQEjP7ezIs0mafnm8QLWAtYuGzITYGDpq3gWA
5esFRkYrg0FXLlq2ArBimnwp80koMQH/ywxj2HMTjd61n0fjt8eW1d+8tQxzM7gigH40fTcnVAZx
sCwFn1G0FFVhW4N6BP8/+X89trN3XIiO4epSI2mQ5a1X6BeeJ6DoIu1YqBCX9BFPReM36MU28mAz
9xwWREPY4W0lN92YooEwT9ocQW3G5TtlsMpdmwz6gszvXt18Gn9/vLKdb0coCU+MivYs8IPrlS0y
T9GKVclp5RjohILQFGnQtKdxWYyneUCPOElEcBqt5YhobeesqsCLtINrz4o3IR/oDMMsu5w4Il5y
5iStAmmCFKyAZQ7ab7QIq5P0Gnl7vOCdT7myutlfq4jnZZkoNFiQ/yBTWMyvRhzLcxOII0KX/QWq
8rOiDOXYrPeWRWutPuPUpB6nV2m7M1CWmpqG4A1GM3169XPjSN9C/aWbK6GaCpAVK+JtZ4uT9KJa
QsRhwAKY6xBEx138IZqWt+OxeVLpRKqIigxhS0layEmHQDblmQvi34Yi8z4XixddO0uYR2OnPyYH
tyuivkexmwAKQUS1zT894RAXRMtQg5Bxe7/86CSFeB7jyAY6nNYfDCm1v4e5G0Kz9/oX+KDrz9aU
D8sZ55B/XhwHzz4UroPAhvt3nNjRmUij/4deK9XXwpmRhovFUbdx71YxSUeKRuMbka9NJTSKp6Uu
Gl5OM1kUwRTU4EUHuLIGZBTC41xfYlEtF/r62sFDen/mKDHjEnXcMZ2P7Zmb3MEZcs+Dxkpv0vnU
+nnzi17p7XSiYJ9+MpbZN54F4z7xgeH7e0U5Rid7oySKEsQWxTCOFpCRmeLvMLvudRna4JXsvjgt
YxS92UViSs3xQepMF2lLWO0OeuRKic/KZq1ihtcbm1DrJvejo9Vtf8p764i2aHdxKk8EHAI4ZktD
rmttB2WL4FkdnClM08C9lshonFKzM54e+6f7o8Pi6KvC3AOknMOzOe2RMDMbHqSwHDz7OphL/t9c
q/yPCPb2l2Zk2M8ZGATV9fwIon//8mAZT0VzjuIJtZO1ZSu22tYNuNNzs8hzkMvoXV3y0iXRBMlB
lTfdl8dL3TWI2BKtaypeQFbXBgld2zlIVazse+2rxwjfqaiz+lx20rwmKeDgx/bUW7Z2JD5conSw
EGZRGexma2PbQOilwR+XyKC/pJ01vQQGDDwzyk8h/EzFlxowx60em+VkL92fb7Zue6qebvEDgEFv
EtnYLFpBT5D8z7XpK8cpRduTVfr4sKAbzjnzHVdGzKr3WSqGi2G2R6i1nUO8+gHb93ZqNaOcvCEc
Wpp4tEfAkAzl+K535NGg0/0jRFBB64rfC6CV7vP6y0oj94IyqESI3nUfQgdpn3Uf4tbHO7q3ILwd
F5JKIlyx2wM7TY7bjK0IW5eWfTTjaOZIoASfBW8W0KAIQRWd1gThiiJbXy8o5Q8bwxYi1HMkUyPD
zk/VBE9hM5f6OdEOWaT2lsYoIYEDKyPm24RlY9XJxml0ETp5XD35Go40GerlfQNS8/x4F42da6hq
bnBz0AdElGp7LizVBe1MAeaPkWWiL3rYp3zWvL9oaQXLCS1g54rq8lzdZpMx/0sC985HXyROSadN
wDAEWsIQFyrM9Zd8jtx3Xp1mCRQEznxE+7y7L0rBERI+ixq5+vOfYgH6blSDikGEZjp0T2KEnkp2
ydc0LoID57RTOCFORCoMggEwgZSq16bk6MdBa7Atet30166vEanTKOk2XdZc2i75kjEvdUM2R3J3
df/sB8vwwshWd/B9dj4Pv4MggnobCcH27WlnxnAFRHVhLYoAldV0cU4Qt7lnUluLecXYe3Oywzvn
ssFkA4Su/0faefXIbaxp+BcRYA63JLt7kkZpJI18QzgWWcw5/Pp9qItdNYdoQlrg2DBgH1UXK33h
DduuaowbXJVLMYZTnPT3jjtQrxwGim5WpBzMbedGhjgA/pzrgrxx2+5Q8xJQ3jwOYWEbOBHAEbtf
ZC5DrEa6EGohEJlOHe7qJV5CI0+OkJc7u4k6N9U4xl6zus3O722otEnp0m1JhPrgZsZfOeY7X4fm
8JDtXIikc4AgOWVUgrdw7BqJlkJNImSci8o49V1avSxRnRyIAuzOB6A5RWb8k+gIX29Zq87MmNx0
CFGRWh7kMo6nOEs0iqZKdbByO2EKtRqkMOC7APLexmC14xU5HZghtOw4/9IvbfGQRZ7xSdNT3R8q
rKmKRJv8vDN/vSoFyJtSCnUpDaidt7kCHIUdBeJ8CPOs1kIoN8S6dSlPc9wZBwHD7h2wqvnRiwPO
w81//UERN0ZvyaLz13RefVa1XFzyQpanKY0/d6WVfhgsvXviLsrDwV5Sv/fc8tKTGx187b07gLAa
gjlcZbCSm7tI6123dstsDMsZdTw/W1r6TaqWTd/iwgQwHc9Ipd9+FnYSCdDQ8IdhUdLbNTZnw5x1
O1skTV2v7hI6/oOBMZXtPLozNjsTDmSBEqEXdXvQvWOyLiyNcORWSZyvv/cMlbDXrZ7vTf7kZ/ak
fDLmUn64PcreMSGyXjcQoRhM8utRHGkkltnggmd0wjpF0VD6y5zWz5NeHjHMd78i+4ZnhMIRwIbr
oTwxyx5nryHE4RgBRS2CYpv0Q3lCC/LfbsqHL5lqHpUA9ubHewWSgh3j8nZdD2rmmtXbZTmGCHNM
bMq+LUO1t/XnPrOOHuS9CVLoVtmda5dh27fLmiXSx3jmytGG2L23rS5JPtUoSFtfjGl9pUSJWq6l
j9lRZ2jvTIA+pSzAlcbrsYkxx2U2zQ6hhbBS0acXBPFhNbT9uU+08QSm8Eih42i8TfweadFkVJLx
kqqToVoP8Smrm/Kszp57FoNxpCq2t4oWzvJrpxxk71a8YtUTGvq5HEIFDNs3LPdwyO4jsz/hCp4c
dEmOxtpsU2OC/p/qwACAoOincba8h2KmHlbO8RFGf3coisW0lhGpooV4vTlFZ9QoRAIAMKrc+tL1
XRLEQ66eQMT+OoePDi+IDdpua069LUmkg6eMpc7eLJXGu6Bu5170BhSAx/E4375S9i4u9HAwSCSQ
JvXZbA4eILew9GEIIVKZ2qngew4rC+HoVt7bhGQD7HbkmQBfb66uOE0otZsuQalpJx9NJbPpKljy
oXJM0aIivByd773lWo1b4UKSu0J4ul4uF5N4BGsEgFkitLNq9+a5LvBji6ZeP6h87A614hswbN0h
itDZFYW+RAS66lycUkxDX9gYPTUBSx4MtbdcoHNpkVAkJXPcfMYmcnU8gJMh9KKhvS/I7T4ryqFb
we6EwJLbPKN0fbdgJRS6FjdGRigsYVFcpJ1jgGUPfeknZZUevGl79zAos/8da7NOnVEarnQAMKA2
kF2gMrmPjjK5f3YZxE5FjZ1QQi37jV1Pvw6VBeDl1DvXIPGnbCyTVVf3kiuK0kb5b641MLhE50YH
UcHud/xBw12JzcBtroexskz2xcimh+Es5b2WCfMhFm3bXNQUjOntk7w7GDysFauxYpA3z0oDxKsU
c0VOMLRm5BuVFT/MXaOQ6mnc8v5vjAYgAH1KNIqw5L6emoaAlTqk8gcMpXy2oxF3kMl4ENmhdtfe
vPh22OqAeVopAdcjRZp0NAWOHdihTITqEjX3WIJ8iYdSOYAd76UG5B6kkGTpmPhswg97qRu7SPiC
FVZX35QJZQGn1NNV+To5DV2n+sWkZMEyZd9uf8y9SgY2jahQo9+yOo9uDoGwPSXNR7IsdLSXR3vE
5Lu05vIi+wGF916xLlluTh/qakhe0U+KHhvEEZcAte70VMZle7GlMP5Qoz63nzI7Lv7tjWH+7/aP
3F2HtTfAHY5UyHYzoz9eSc3j/fPU0fos4xF0baaIf7xBHrmX7D0W9GhAWQCYXHsR10tuFRBTa4dH
qYg8BGq5H852O6Pwr4N9wNXriFS9N7UV2kKkCzIByOn1eF2hJTwlE097OqMmVtjym7lqoJed+ztJ
IIxCWmhr7onk5fVQHN2YViVTs2uJJQM2UM03JLUHO0gq7ER+405YnwoXOSDoXdv0q1wNBmFhEPpp
MrpDhKC7K/TECDA2jE+3t8femoGCW/MuUCvgTa8nNgxOLMyRKvGwNvCFjof1VJjU0XKRYqztDdkf
twfcWzQqm1QNgGuRMGzuu8GsO9dIZI96manci0xHELoY4oVD2kUHj9Tes4v0HCoHFA7W1OR6ciTz
TjmbjFUO5vApTe1OCUkHB+dgvXbGWTuuUMegMNKT2rxLjt7ORY5YbWiNRnxv5XN9yqI6/377y+2O
AiYAGA551ptOK4yefMB4mFpk3rbleShj/V4k+uhd/n/jbPY6FRyQiTyBIdCsyZ/dqQK6FScH/bu3
dhEgAJBB+7HHaehu8w3L9JJBwwg2rHQjnh/srJw0v6wyrqWhztJXtUvKP8e5bPo7o8w0kpE+hm1v
gir5E18r3Tips9Xea6pQ4jCn59z7RZI5XG+60/3RFJqm+KoRJ5+7pMj0MKoKiguNhqDp89CkxXoN
zsbgD1FhLEEPjzalzCDNe7cllTg1Zbq8NHPWHIlE7xy4le6HSgwJCVWzTYlntEegYyZWvsJ1kQ3I
k/mzYZfDnVnKApn++YjftLdrCAfZNz/g5NtOQhoVplehBxEijitzfxzVxne6qjpKj3cCQkpzMGsJ
pSmIbSsPelvncqhUuj1NAxFNB/VPtKaGZZVrl6Up0PAjLTrYqjuXycqqoAFNAZL8bvMCLHQWF6Pj
Y6poetyNcko/tYznww8wfz2EpxzurY0fFBGIQq/vkj6jqoILdsd2TS0KYHn6zaAvfBDL7K3W2gJY
dTlXNt+6e36KcCtFH3RFFDTtalV5BVk6Sn+kOh7ePuJ7hcY1bKF1v+p584hej2N5XWq2utuhQJ30
ami7k/gwZLiaB0WR2H/X7QgXpm5aMb4bm6L7jHn7/Je0bUU7mVqKz8nt37O3joRvlHVwO4KHsDkU
IBYrCWyUK8egdrUITb8DEftfoXVH4Oi9kdCDA7y1civgyF1PvB7VSY0WHNJdKmLfB41uFxKz6eRH
GI0eBNt7R2JdS3IISmOwi6/HSieRZq2htKHWKo72TheOA5hxkEoZmEjbpp88qbiZj/jf9Nft77l3
yVBC5Zaho8JjsQlM5zZrWg2X2zC2VKxG5i7Dcgd/nveaJ+wAZvr8GwtIQxSSrUNzFLr89VRjS3FN
RRkIIzI99RVHcZBWRtm/svXqYO/uzo0AcyXwU43bii5keF6b6Wh1YdmZ3T02TnYQWfFwGeyqv7dW
DeTb33J3xwDkRQkO5ACtjuupNVSFiWy5Y8x2iB7jUjGw0PG0ByPWjpoce1Ojwbyao1NEAk5zPdSA
VlE3oBwAhbi1Lv0wyyCunOTstFH3VWH8g7jlx7naIBRg9FIrWEsGRJTrD/rpuiH6G1E5hQWR0+QJ
8qF3Pb+bpsdqKhbhj3k7fSkWc/7bUGoeVhq38SfbSIujg7L3iX/+GZtDSX2uNQV1+HDgs6CMD3ET
vWALNZRY/MaLwXUH0uWHbMIWAxLHxoAtDhwaBNv6IDELDRSnbM91M5mn2xtn7y5HCng9f6vx1/al
19RRopFGBhzPShqkuj4+UXpVX2+P8uPG2q4hJsBURSiorIiozRq6ZtNOytTDgi0d+yRHbT4biVuH
oP6hGtvu+GQZsnyKC/B5ZT6Z90YqugtE0yb3KX9N3blJewdOA0WXC9jv8qWILOu+I38+iMd/oN/f
/FZrlZdH/ZONvnmvdVQUC+TGeqhlTfdvKpzh0i6FptLv6UwItS2eyXnqtMNF19PmBXy+9xqbRnrG
m1f+mVSGluNP6bZV2FRjcbBee7uQJibppMZykVRef8iiQjdIowYONLVxkqAeI/cOzKb1Rwvd9uBS
2alZMAAgJDoKyD9s5dRLapqtiGYOnmOQIE+5OKV4lQRLAjQHwaR/OvjZd9WUHN2eO5OE7gSsGIEC
iHFvTnxTLgsBHAXdoRHlqasnDrolCepCzZjc9OCG2ZknytHQvblhaNtuuagmeq/j4MJFkpFr+naP
uHphjo4/1lXxDtivfk5S9bs+je1BerE7z1XijTo8r/0Wq+O0JfzRDHoSZcoRpImVn2qkLS/q4B5J
MOzdolThVww1yRkC5+tv+ekWLWAuzYZWc9ALI7mr5173C6fqfU9idax0rhNoUTt+FApXjDImWA8Y
8y/bOjEyLUxYv4i/kUBsb/IIBFTc0frCjK56XNyuftLpXPtFf9ju258vKRuIjdWWYuvD67iyBpVP
GXZYNOW9VQjrExww98EbcU9R4yb1l2V2whwped8xZufkyujoydiJrYiq/vc3bBGvLgQO0hHk5Cu9
bV4nlaa0jefIZ/QOiodxSryPrczTX88BiE1pTnNuyHO2p7aNvFjJc+AjQzuMPoob+mNE2Howyk4U
sFIbaFlRTFg9XK63k0CkFQAxo2i4OryIWJYyqM3OeV7GWT1FMZWag9to56WC+7u2Valtrf3+6xFV
NWn7qFX5mGY8L37uNWrp67Fn/nv7rdo7lD+Ps4lvoAzGGCpTi6QDUp3HKY9OdQXyZszH+kAFbHdK
OigfzExIDrcBaaaJRahWz3lAFTGUWCgEcK6PKpB7uxD9VdRl2IqYjGwKTLaBemUlWareJMwXerTG
vuZ06uemDmPu2rt8to/IWLtfESWfVeOMv2/bPK5dotbZ/6jolsWDOiNo3VlYkWGiEB9c37tbcS0c
gHtGvHKbX2sLsImuo29ll2ihF7gpa/7icr9BuMtCUbTt59/YIatEkQEfBcD/ZieOLjrSYiJmMmoj
R1l2MAOZT90nA/vM+98ZiviMhAUI8paSpc2Lq8xrT05rsb+L57kMa1e6J6c0jojbeyuGgRVK6/xF
qXp9JX96IMwGJXlNWS+ruqy/9vUi/sDSw3oaCy16uT2rvX2/RvIrRxyBku2DSx7fOf24tpNU6b5A
oc6+KmgXHOyL3QlRBiOrRRyOvP16Qp2qQDXpePGo4iln3D1qf0yb6m4s1OjgbtrbgrBLQDGj9YB+
42ZHCFxKJs3lIa+yXpzRWlfuskamL4vRN2dkuqKDi2PvSAMTYFKrhg2f8XpqDVR0gVsBCYI51WHV
q977WEyT71L1OCWxEePVu0R/3V61ve/JelENBYVExLKJi22pVNWER0oo8tR9geY/YhDeV4/RiKL6
7aH2IrKfhtpmJeTOaZ1WlFpUN86ncxInynNWOkrl22PsBU5n5e8mpwAeyXXnhbcH31tM3k2kTIkd
KJlv9s1SycSsFHDaq3fQO7LN95nVqKGqz8u7RI+PfNj3DgOgLlgGa6UHfPv1Wuq4JaIKOwILN1XI
QqY1nZVW/XVZJ0zWSO9Wbhk35Tb866KB0H1UurAXsXavuRWmNumhrNPevmQ/rtJ0lCGAkl3PJY7Q
cML7i3259DMYnXk+yYyScddY+tlIDVw9YqSpb6/X7gcEuEanBNgToNnrQVM916VoKRMC3UsvVYcN
BZSQo+ba3ihcwWx7SpKgPja7IkIAxLCTjMbGlFfACPCXmbsoP92ey94ZI1xFswT0Oanyujd/uoSn
BQ6uNbDxJRqd3xJZTD6knln4Tmr/TkC10tRgivKyaG+AsYjvZ71NQcOpXOssrTKHWeMesb72ThOx
KDejAY2ZAOR6Rquru4x7FYKQ0nUorZtrIGDllypP83vHKcXB6d2rGhMFgJhZwQqMuXnHaOepAC9g
UGKbDEYzWbxLpiT2k6ks8WmMgPEbS2Wd60UqfpfaBW51ZnRZ9PnIS35v5nSaV3sPJOJoIV3PvBuH
Uc+ccQxpK/X/GGYmgxyoC+5n2FBoQprff33voGe2OongcAwf4Hq8ycFio+8Yr9C78s4x4/Jkm1Xz
bTDm8QBTvXcY6Iyu0AkUFN66qCfR7HojvLZ4aryz8Nr0y4iJ6uXXJ4QIFVEWwoEEkpsJaVkWG9oE
FaqKdMUvNCnCWXGJXhXvN7hsUHPgsrFzVvGTzR1SNmMM8g59L2l3kS+tqPRrLRpesnmcD7onO3ck
LQT65sB2kPHcFtzbtKU85q1SYrFlnw3ZFv6cVeMZlbQGOoPjBrRlj2QKdx7U1dqT9AnV/tWW4Hpv
DFGfZK7WjYgvKPIPXbrGXdkMfWC0TfrfbDQLTNHkoxf1xsFO2bnQaOuBNKS7Teq/7aRXwB/o5sEP
HJREP9O5/6cdGutOleIgOnmzJSkWreTHla1jrlS96xnaA6bpSRJTdIuzNphbgAIlTddPt7fkmzO9
jsLrxsIBTaIZdD1KnNYF1fuMUYZ+fLBB1jwXWIWcCQ4/xYPyyxrn63AIMsBBZ7+Qvl0PJzJjbIaK
+loZu+5FUfsmVAZTYs6qGb962GgcEhogQsUFwpuwDUNmOphR2VVh7U39g+nlS9jOMn9EbesoMF//
qKsCK0MR+9OoRJh39ZK5npXaidzJRVUDcxhXL4nK8p3GTs9zoXh3EQhfH/WW+r6i+O2P3vTLWn7r
8OSEiKBCJqPAeD18jrxXmbSAf3IEj05UyupPVb5ySwnFwqaoaXw181GQ8uYcrIPSLF3x+zwF2zlX
aoOtWC7qcPU7CloY6edSwdvTSCJxvr1Hd4ci5wbQRiGc7XM9P3vhyW0towqdxVkurdS5W2yC9apx
5oPH9s1dxqwIHtCapFS+mvJcD7X6V9mAO6pQ9cTasjei9rseF/3ki8pUPpZGZ32ElhF/uT3DnbMO
6GjFC6xZJMjY62FrfkozCq0KJ61ErmAeiC5E2f3Gd1ynRbLD8w1c+nqUEWteUl/2STF0xcWwFD10
E1fzu1F4p9+Y0IoR4AqjRLo1tRWzo3hmxIR01ak+GTmHlGqajdzQ7XH2tgb1JjCcPHbopm+n1FHq
jjOzQuAryU9uLf+beg9gyuAd9ZX2RlrJeYj2MSFq+dcfD51hT6FMUoa2trh3LqAVv5ae+jRIq/rV
J4ZNSP+KNQL3sIJGr4cSbBJldKiMWFUyYuU8qhd3mXhLWzO7v/39dq5/GiIQ3tkUcGS2TEu2QDIg
Yl6EorT72m/nTJXvdGK8+5QWZhJUjlt9//UhaQ6A+FolgN/05zGIMxImiAdqOyYn6KOmL9tp8TW8
sy+F6x41yfeO9M/jbSKFKYtYzAF7UKvXzKCsOiWQkz7fu31koNcQx5eqTo+UjtYl2r4IlDLY/Bov
3hubkoLn2mrVugh1pShO1MTVIKOi8thkS4PQqV49CRQpAmOy9YOT93a68EhX+xDSR1jwzma6TmI1
dtVwgxVIjd1nYjHCsYPzMYis+6ymY33v6ByV22v69nCs5FVKDKTI8Oi24neeDnClHhBo4O8GfYhC
eZjII3wdhYhfvsTYrfyPcgYiSwx3fTj6ksiMvUyjNZusr+0wzf5kRfnnvHGqg8PxQ+T+ehURAoVb
Qt8OkAVU5OuxpGVnysLMQGQuXYLVROtKv1DK9Hs2FSWMQIyCg7rNRRf0k9a+A27OY5tCPdN5q0Ty
3Y5SRBVcE2jswcX39sUgqSYs5KKA+uJuD249lHWemjafQTHkZ0lxLlCxWvlye13fXg90msBGIGxN
iQBNqesPgF9kl8UugY1UddjiiWL5dI+9lz6tXvWxcw/ah3uTYkDydCoFwKbXbfZTsWCZ7casqXCG
rt2Z5wYKeP0eb3L7SNtwb1orgRauJyImb6qb1LeLhY1TQz6uER7r4iz1wZkKv/Ba8dz2ylFF/62+
ISwekng0usEGsXU3uxZZJ5WSG7vWlbG4n8RUPpvlXN7ZbK/TbFpK6uuTrryDPWK+OHMEixAxrfZd
1Hv999T22jBKvfKbLFz7se2E+9i10v7PzEvrS1XHJm66UnzKKi2hfVUfgnHe3mb8egx01+IsMg9b
BogTkTIbZtLAw+0Kx1e8VP1YL3r2YGC++ew5nfpUWLPxOmuKd5Bc7i0VwIUVnUbwh8zr9ZaY0d+a
3MEgtO7M//pJeM/eUhenxDW/NuB/j6qKe8MBOYJ+S8dxBTBfD2cUiRepTdKGM05F/xSKNd31uGCg
BWG4fp+bR8WdnYvzh6iZw61JELMt6SeFbRbdoDQIdejDc9w1mk/11Lyv3PFIdHjnYWCoNcsjAyD3
2hwu1Yw7NcUsJ2ytZljObt1Xp0IlR3gQgMMfMqN1w1YkyUFlf2fvAK+hisktSk1z24XRRioOdGvb
UGYi+tKaMPUuEPXa6dEyZreiftqm35NGdhetAiF4vn2Breu1ucGJMKkRrw0g3oVNkbNoo8xtS70J
1bHvX2VvIqbu5tNTo40ximu98RVNggKPCH1MPs1FejT+3uzhLQDNo8xKb23dbz/daF67RBCv2zZs
xJy+Vvht+E6cxPe1o4jATeTyMlf9eFeVzlHHYWdnra7rpKN8el7mTUoBgdDSuqlvw8pVnLC2R/FB
V0X8CGQh+3j7I+8ORTWGJvZaodxCeDqY0fRNSiRgChyM80WYfg98L8gTMN63h9o5n9R6Vr0Zdy2J
blujZa/B0Ud9I+xV7Ggui9KMHS+yBcRT6+b81OrxUaJ7e0gAVNdL6EoDNyYkPnFOduiO2m6UkA1a
thIkizI/Da01/SpPF6W8/5skaITrEWvHnqWiRA1g9WUJhd3QFerm5clKjaNLYXdy69mk6/tD+ep6
qFFptSQyU4Ra08H4lnh99rQMlYI19ZyAkMo8+8PtBdw7EBiLUMwmCeUm2sytiu1KXRJETGO9T/yo
LMp7b0j+TfSk+QAFen5wWst7RgXhiN2zE1tQqgBJuvpz0J3axMVoHLStkTRNGPWpDaUwbwLEtX49
S4SVRgVmRQOtrfTNJTvXeW/YpNmhUKs/yyJb3hmaFkHXnLvT7Q+5c+hw76NVSoULeY5tAbRtq3IR
A2mUHeEwiTZfHY4jXhHI3h6hfnYuUaIfpkUvD0rytmdvzpregqrMw8Yw+jaYNFk/Nj30P4SBlPbB
RUnrazyMxUNhFumT7AHY3Z7rW+zT2qJifApcZMQc/utturjO4BQrNoE/fMLSd/xnGKji1UppXhqD
Qo0W2+5JEP/4RWd7F6L1IyPDnZMCnZKUlSCE3/BGVkyq89QlWLeb+ZidbWmO78faA548nZLcy+5u
z3hnt/6oWkI256iAjbyeMHLo7RSlTBjxivgxK+34y9C3ycEoO4eRUX4UnVSLRHvzRmS9FjuEHMwJ
C+Hvg5ravmfk9TvPqarHFOODT8QsFVHfcnTv7G0pQjr45lwGSF9tw7rJneOxUSkCCM26i5vKDQtJ
K0kkcrxrk1ahp6bp4bQY5dlxp+zr7c+7t5hQjWlmrf00CpjXn1eXaRZVJjUBqRkLV47zWhNWnFGy
/U9VYv0gV9s7qrR7uO8AKxLGbhYTJI8ZFwmXwsK2mfyyLdoHvUiT54Wq/8FRebukdN0ZhY6LTty1
JceWrtfIoUaOzRuj+WNsW1GQY6Xhg9qzLki3V6FIIhhQET/k9jfV3k5zzahI603EgsCdbta0jkTb
x6JqQ8cSGP2lsZWc9F5puGjxAc98ddbNO2cZrZOjDG59Up05vbRDEaXntIxNX+3qRvqKnRsoBCpw
fgZz7P48+JHrt74OCMH9UqDACJ2KIeHR9cq7tpBlMiIk2kxiftSX9SXq09Lvu6lAAMvtnhb7Ey39
0BPmGPvqZFt3idH8MoSNBAMcDxJHKwedVsj1z0Bawq6E6JG/Kg37vlOG76LFymsezOysIYN6ktFy
VCt9u+mhaq9skVWfCiLO+u9/ikXFopeJiFpYTjjSyJOyTIPmZ+hoqhfQ6yhCel0zy8vtD/52UxD7
mrTpgPXQNdvmb4DKHCPrSbV7HEgCmo8imAY7et/KzDqoHvxALFyvrUNyanJd8gDTCdmsbT9zJLwc
KapI6UycjOooX/w2Mjzd16p4fOgSVMkv+EPWpW+MYGGCobCnv5ZGGYyTZ0jEXdTFct+5fdPkgeL0
w/dRb3CmUNzZ/YoabjWfMR8Wnd8Wavu+HDI8/W5/rrdrxNpYfDCEJNbO5iZKAdlbRplkU/YyUwNz
tJ0AVJTynyjjDLrkkL/cHm9nechOCCEoclF32WZnOCfzxztpEzrSFDZ6mJX3cUHy8KWxRj7bwWBv
LydAa+SC9HC4ePmH6x1YpVJac+Pgcp6pZf0u1Y3I+j6mI/71SGjk7jOoF2v0Ffx4u1DJFJwnrbyX
0dmhby7P2bgKVc9NVn3T6R+2flnaeuy7ahm/E3lChbwf4ohyibI8G30+YL/gVd6XuoLF7VNHw4Qh
Gl3ng1yK+GXpl0r3VQcB+nMkrfi9E7n90+gqqgjLknjIr7OYNnKaGcglgiBsyxMoIwv34ghsXzAq
vWXhXo7t390A82sOpmqck/MSFxK7Rwi04iFPs97w0xLx8sDLJhVOGHpw3iP+LkJilp3I4dwptds/
DkR48WsD3hPnAr0TOtqDHtq3hlCjD8aUatUdKmV4YhRa1jgUxWz3j6VCBOmX8ytAEJRaQFtTraL/
cL1CAEz1WLepWwsn8XyBL3tgDSJHPtnzTtkcO6eDLcGfd31kYSChJPwDELFSFq7HwzDF1lrg3QCG
s/i1Nevq1CG89KEYUZa/PdTbo0VuSo6KjhIJABnx9VD4AIgakmcd6mOdXyJXix+dGT9Ocsf5EdrJ
UQL+o8d1PTcaeewqLr71pdnWdoxuNsA+geCdIws301lvlm+67JP+kvJ/eCoMI/qrRYlXhESwkfiQ
zaWZByWFmSVw7MiLvpTuNH7hqU5KP6X7Gz2aTaP9U1Z1U/s8LvW3vjPlh2QqqaPEiVjcZySfSfTr
QYz3uSKRjyPb0qegSe1a9Ts98WJU7Tzrq9Ma4tXCZ/ul1poi8i07t6pTLrJJ+Esvra9NnPdlACim
+rswxvyzKgvlezeAkENTYnS/xtQfc79JRHtP5zZbwqTom49CKuq/YM2R8a68SC6+MxcE7OtqfNN7
s/+K8Jv9kLWp/u88YFkS2uaS/EV811QnbcLjxa8yrHvfL7Gb0x2RtfMxHrL2KxZFC3V0JWrzoGqh
lj/mqeZ+WSDYieeijVXLz9mn1eelj8f4gxMZZofAQSuXLNSFWlgfohwd8cAj7OLgoRfwkLne9NXo
YqsLFKMeXpUmT1qYWU0yn0uOABqcyAehy4BVZRr2gMlyqhpR+jFLV9tpU4v65xGdJtXvC9TrfG2g
RnouqU289IokfS3wDekCOzJn6ffQfh6X3ivHD/20KCch6IId7O/tVb4KpxPJ0iXn7ELS2OzvkWMG
GhjQ12Q31YPWedkTzBDpBM3MvzgYbL0Hft7b62AOTy3BC9QXoJHXh6nr4EvMvaVhgKpmwZT1ztmN
+iOQzxvo29rZWH37eJnWAp5lXA9D+92sYfOpgSaLWDkVrpgeqTRFJ0tw7/qN7k2fI2H1j/ZQt4jn
Zq45+pmrKjLQCq0+Qrbi7bqOeD1xwjacUviaq0b4FpuJgqCeTLOD/0RBWPfi9JkygBezvAadcjux
vo0Cj1uzNVcqoFYjoyBGq1juUFKRSJwW9dQBJdAV/N6rrqm+Tli/G+ClxhgQhSjGONS9JnX8tuob
eRdh20Blq+pUPQBQ0kUfK0umxqls9Tz2oymJtFOa27hutBAuTloc9R+aoRX811m8Xjle1vru6Jbi
DFBxGQLsJOfC763B+W9Uk7q4eMaQZCepeNpHbgqnOGXd5L1v9Hb6I4+Eufh1ElnJpS5F92olVfXB
7Wvvz8FUOOJx1PLRR2G3UxDbpflnXQ2AOpO67Z+jDEa9L1pD61+aIV1eIr1SvqelsJ8dRMVUWGmN
GAPNEoiW1nmVPimehwxdmhX4g5u1Xj7KOJ6GJ1Pt3deyqc0ZR5omv2/jpRVBusS1elYbd/pO46+7
n5tJAghJI+2lN93O8pW+ROoxFeV7mkilDCexYA9Xu24a+X3vlkYgdEe+gwrO7qKZNr9AhncesA4g
vENfmh5KXka962OahKNDB6Glv5BaocCZZvPyKLK8ADKOIUrgoLnzB+eBX6gDBnjo1d4S8GlzbIeq
TCnHcy3MGWKaO8nPNvwYLRxSqyYni7Ft9BunSaswGvL4gyiIWj71bt38EUsVNWiBI+EXOnyF60+R
Pn4vkJpUgENOxT+q2i72XYl08RKkSu6+ToloFCKeVqQB8AfrlWLt/HnIOvc5dvGBDWal8/5e+PGf
p6bCwAENDvt7V2oyD1TF9L6o0xLFp9aOoyqci0VzgA1FOjK9iVHhZzCKqAtmJxLve62I9WDqYBH5
OBcLCSbHmBI/t2ev/VrmbvvPoGTqfAIRXz2DL6PpYCSa9ZQvtZ6GXl/nht/UkH8BJiqqEnptKc9N
rqAX1aAFYZzpLTr/FF02/0sS7/BH13pvdPeZa0HOXjKt/4+komhOsTstXyxYK/MXxxBYmGLGrrRB
UjSj8jTOjVUHTuxKGQ6JY39EvyX53MOGtB6tlK/nkz+vtLmmTZAhLewkv3COxKfGGFz8xIpm6SRv
Yjc8oc2cew+WMMsxGJLJnk4r1y72x05mxamobX55XMyDcV+0U/GKHW47+bXjKJdYdjgIoFMT/5VM
RfRcjm6dYX1Uqa8WsFbHzw1DfOxH3JYhO+hmyIEgLVRGq/1gKlamB3Y8G/8OTeZ0vtnD1PEn1Fqe
9dht2KLpkH0WUJH1C0JT2WM6RK715GgRwEgxm5V6j1OGaQVSpoklfVE4hR5YWMw+GV6N+ZIy6ZzX
KZWfimgtr03pMr1EOKhFgHqFXfl5lI5D4E3griZDr2riEM3EIKeEU/ZskxCJu2hIqvew8u0/q2J0
Gr9bsHMJVreq5oyWTT/4RsOmejClkX4QiikIy42+cr61qdAv+ZiQRFkiN4I4sUX/vo/0LPmoY/Bb
B61sygxpWlq4PqmR5oZKN0yfHENv3BAFGrdD0rWaPjs0HoqgM+IIUI5ws9K3MTUffG2SSXZWmiKG
0ORG8fLYmmOTPeSLKf9WItLW+0yKcj5h+BOr59pFvzQAyOx4YcQnW3x3+h/Ozms5TqVt20dEFakJ
uzDMjHKwZdneoRzJoYEGmqP/LtbO/3qWyqr1b0t2C+juJ91hzXCL0sbyjP/pztx1i+oebXKQJDaa
NvIayqnXF6cy7bs86rItbO7mzMt+M6nw/QQgv3aOhqsQFvBrbX5bF6a6EYomizgMVuX8pOImF+p0
6Zw2Rdsx3oUMH1EkadJY9ukEJsdffCDedlnTaXTFZF4bRhdmHMXNWeJyg6ZzZ7Pten4ahM99bvsP
s2+5X7MiXIrz1veL9wgdWNVH2YV5c2xraT7pSmx6165sH/wl55vgDpRjk1LUG9varvur0hbNN3OX
l4lxKFVP7twE+Qk323a91vPaqsjoGuvT1gwTV7O95tczEp+CeYXdfaZn586IS7XLp0ojbh4tmz9N
mMBhFL0MDselg4Mij41bBU/zYGHfslqTLw4AibcgqRXAnKguxMriYxv8HlYlBrAHsv3EsTTnCN8X
o75a7NT8Ubqb7K831VhPuGo4KinHzruuUNjrT31djwEvqRueU88jezQH29uelqHMbgxSVDKLlM+S
jWhpX/lZX380CsMcCYhj861Y586Oetmb3+HXFnaUpnq6G1K2+WFZ0fe6RtRq7ED+u6I4ijwMz946
bxCWcKsdorE2McvJl2kO4x7gz0G18EcO4OIG9ybMhwlJ+bJfJQgvWe3tsVB/lfOOBw+taXoFHzA9
1LmliZXDgL5jpVKzv+6snoiJ01jxhSzTxXjeCrsu9mfAytdLMedF7OIH3pMdWMY1aaqARsWu3+oT
FnxdBWG3UC76gLpDYV6UvYsF9OR8GgbJXVhsqvgJbjezI0O6dXYlVaHtqHPmun1M5QgfsNtmW96V
AfImLxupd3HbMVHJI6YrW4jxZVvu4Jfceqg2qwkjz2lSlWiO9Rxns1U7VAZTAI+33vQQebNm+KMW
u0uAom0j3Y5x1OfULXV+qP2u+WTWZZlGlez6h9Go/G/Kbfi10ssEekDroB/6EnZEnGXcVMe+CMsw
AkdQvhZG2T8xUXanZK4sfz2ip7rYWNZUUxkTnFJE7/0eskjnLXYZU4oPx7rPNE2IzM7NaA5Wdscw
iuWut+Q2g+JZreXWslYqxZ1+4sail+kzpt20za2sT58Nw1JtnIGo+bZmZegcZmmm6MD3Jp9Jm8Nw
b8nO9E9LMRTDdS8gT7wWRUEm55dKvI6laUwx3pb+52Cj+3GwRY12lG+rFJ22os7u0HpPg4gmslru
RO4qP9r4X4EIdvQvwsk26mjtbIfGR1YYrj6oLlgIK71ZUrzj3kkcHXjyOGvs9cFXusT2KzW9Rwqr
4Gq01WLELav9xL00Q/Y4Q6FjdGqnPrqlzUmUBRbQpypTdnE06ZyHUdoP6Q8gBJB9SeHM/INf9aOT
9J7Tv5aWXzdR6c7WbejNG5+lsZxPOQ0G5M2MyjgjSWQEB2XPrnPiLpe3/i6SEEltmb9oGAj8KVdF
KrAE6UGuNWmT6aR5el6DpTDjUop8iHuxiPKAdoX1E4aCsX+NzGLrWk51qFInUEc0XdpnpxMZHqLa
1n3khIXcIhvG+lcYscSNanRBR1s17gdEibbL4y4rg+XG4YIqb4K5XDvO8gjWBAk9/3prQGJHepFD
euRIDjJuvGm7c9vRTg+BymodFYDkiKu+O9DYAGC2xPWs+vykoCkreBiSWXk5CnyEMxXM58I2LP9o
da39KlrawCcEfzgEcjXNJ8qjokp8qw3C27zCkzEy03q5qx1RVVe1RbCKeqdAfTZlavLBHAdrSnK1
md/wXBvMY5rZw3Aq60W++ubKKIkaInsUC4VULHOE4CIRLj3GqqNmZDCZGC1lXhtck1k7kNFplTYn
GleGd5BMTE3E2h3ObpsTb47Ma4w88naxNgx+8MymmOs8vBWlPUYuNQfdKvwQBpI8SCgx1hrjxzQU
vJ8RiaHPY4bCD5sz10FsqjwgoWzF12q0JxnXuARxGbGtCeW0T26HVaKdNpojIC2bYZVBl8KXOqrs
abxr17qaI9n4Gxg9b6z7OBjYt7G31cI5uhkdhCgVIYhxvj3ELVbO5qhfevV9LAuv5eppwk+lpwKL
DHJw0yLCN8crT6m3APhjstMHpGH4cUYVsOYXEmeXRM315iCSS+b86Fv0wyIb/6jxGBiyLz8G7Roy
0UARzY+EmNcZBl9Pa78J/TpRvlONSQe2UEQA0fs+bqDxcJ2FIfYjw2Y046kuCvd6c9aSx0Bvyjo1
omrc2OlKbIs2p622GGbiasVOq+ZHseULKnPgLX7JLPNqKoLCvx06iXOK3QatTwhEkuox5Rr/osRE
BCnZl1tUbd52y81AWu10A6kJDr/2r7bK06ehaeXncWuM5tapZm2gLifWZMkdpGt2xkoal6FfvZiz
1jKe08X2mCoF4U2ZafHEF7GceKAMOMK5sP2kaOf1U1ZqcC4ViDUrdufUKeNVZP6NjeCKx+Ey+zux
aIL7UARtAZeNyeghXTy3JtnqjUM5GErH4Th4vz2xifBG9FP+Kcd4hK+v5vWzUkynDtVkDD87N6St
Zc2uf2V17mzHweg4j6tj6ZaOn6xv18ocAXNWef/R7TLSzDkr+czLhHlS7Ek86KPBsZspbtc+vbEl
QnTxAsHUORRr3tTxnMn8w4yOsATvOgB5KcJC5Td9rpYU3xpv6SL6mtOHoVvFlsxj7nbXaMuLX7lf
uNWhmHrKcc9aMv+sIYJ1h7HwpiUaqtB42Vp76GJBw7A72U2vjp6tmiASrQeNlt+gK9aYVALj3HQq
2vx5LTl2YV8c2J7ud0Jf+i03SsSjhrVX2IdznzeYvafTTyEnZd/5zVaPiRNO3q+VKQnOoVtfU0mT
mEZjVRblYQlLOm4VzkA9YbvhVzYHW7KflrHZP5TM2MZmWe7CBHAARiYkhf6l0yK/zsrJ65EnQQYm
numJvQ6GC7wSN/iGg2a2BhfjqNwXRCKD376lBb4W1hTkh3JeR/92adzpqVVe/gWxNq8+FLM5VhGN
23G73vDa+4UXwHQVkHGFOI+a9Q/LrMyF+FvQU1BDoD7Y/VJk58mEbHcOUmfhAJpr+7tZ7KVMKhKz
ikZo63xe23r+pvyyM2IsTsyeJkwT0oSpl2E971y3PhL95spIzO4sYxUo/8kYBFMSFKNdgLApYnZE
7rS7rcmruFy6wT7BYsGNtZWZ40doEBW/aywF8giWALrcLejznxPGRt9VOeYVZVTV1gdAU6qinCmJ
RWx//OfWZa948jWf5YGsrC7pKyp5v/ipy9fACI+ekD/bjBN45cvRlLP4bPYzQwIvLOcpcorO76KS
e6ZNhtUUv6XnUU/MxT7yRHOBurssgDWzv/i7m3ZcPkE8yYo4I4H6YKy9MZEYrMZZMqAJIjhvA8F5
VkxnK0QrIidd8LQdSfE/yUY6WLevs/pptJm8r2WR/WiqLn1ddVF8VWTL9KpRgX6RFnLNcdpm24vG
w5zncw2YrLUb6MhBNySL7RpsoE9tVkRWkdl3g6bGgWwKbTPRq5WdZjyXnwfdTc86KGi3jP1YVhTT
krA40IBWByMnQsQoe/cfAx+L1cjNuvWJ+5oeQrkay7fecLvfsl+6HrpS4Q/xvLlVG21I9z0h6OV8
SFVaXVENqN9im5znnBP0a+07gHs1rZOOkt+kdRvmjgc9SJreEqVo6AaRSQ2Kr72rgxdJZThHOe2G
b5Y1dvkBVItfJrL3SL/ROx6ZrIhteKSPo2ty66mcY4Yy7fAkKEGLayfc4AaUduN8GXKvfVS2PX8L
q76ab6Wug4XR5OKLyJRe1t8WQx60CeU3ethruHSHYpRhd1UxOvhZ0Oq/CfGCbK8RlfSf0CrbBeYY
O/Yx0l/BmJC/NPfb2s9PaTWX32GZLzdo36V57E6581JMVaijtm1pICtGuXf+uHUZ7k0e0sEAuKox
GlUrXptmVSk3qMeVs2hvftBhTfffco12OHMV98fJbXIj8uyUy3wlnjEiMzvDjBvu7KfNImzDbJ7o
TYKME2g6mVZHo7TM2mfLG5S+prvhftjIlpn6zRTOyWrhrBRltOA3Oo71ejU39EzjujBHts9g0MZv
GizwonLQrRXngRHWiZ6ctYkHVaN7ZgOye6gHB8WvLAyr4N5lhPi7xhH3pZMUvJzFPZPOdRVcZWmz
lKRsplyeOA00h7DLUfdjVrYDWtTe0sR1iE5uXFWD8yLcjunFhFfEPn8xWutW5s50ndPISKNlgK57
0kO2ySQtWr+mpLZWhp7L1v9Y9Fq8AMrt5AE9vqw8pLnASWAclEtiwBz9d7os662W8/azrrhT78zO
WjihcL+nE6nwfC22zh7PWtbG2dNmphgMeSo9NksYtqeR/OVbuK7Usk6/2cc+dWRzaFxZPuEjazy4
fu9+GJmlFpGSnv8EY7n5IovFKJK28kUfjYbNf7lqfMljT8wtpeHiprQCVk3oGKgbRexwkVeHfEp3
rPE47a6SrZ6+ktSWr7kKCIx+avQZ5z9gjgX0V53pjWwKjqvDAamqkmrL12aPDKPZIpBRSRKFUBQ/
UmcWYzTNALTQFVuzmomMPTYRnPVujYDS2y+kJ96zW6/+GKs6WK+zrrfCqPeFcVXPenJvFk8uV7Nq
VHGutZ2/NBuNpNscnUd5zJDoLcj1Z0oU1+nFl43CJU8EjW7CQ0nD6jz5QRrGmtH/C3JAojzCPuvE
QdVa5keGuNkTiKkaXxWL5lTfWeEJ7Lz6IuTq3w2rUTFkq2zzCnB/2TFhGjgIVRNWtxbzrCmy56p4
NGyL2D6oeSyTdmrTbxn4vz6S88DFiJMznLCg3twmMkmnPqR6tkgj67aaEm9Ox9etbsHADj23RoTk
4vACcdH4UbIBfkwgG/KYmUX62a3s8mGcyCDibZEO83FEXU5qG+jx5UXfqmT2shHXw7mpr+tWGdnR
MkfjOuDi8xIUUtz2MM5+2p6rsd6a2MM8oYn6wiPwjKOwbl13Un6COgG5F1UwFGbbL/JjONhZF+eD
tK42GvXMFzqpTiWTMRGpfCV19Zp5CWiyy6mlf+a5BGpuW7KNDHRfyPWjGRaH5Z0/dCHpkdjsnw2Y
jO+di/BrXFm1RU4woWgRZgWXtkI5Pmb8NvpR2KXDw9JshXXgZDQ+Kh4aqz83VNo9eVZtZhQR+fY6
OWIx40p7nXOYDHo+ZBOWKmO/W93XrgbTfZNjv2RHA0CTO23o0Ipl2FgP87aXmVw+Ir8Ba9p9TLEG
2UEltvUsSKTHiJEaY92mrq7nPemJER0zPvgSIRGEskr7oabaaZ9Su9l+NoAegqvObdVLUBTZoyeD
Y5H15nheDSsf6LYPNn0BV1cucIMwvJtCvXxmZBH0ZzhSzQ0Fkfxp1Bk3w7Da/IuqMezHbdnGkNxy
nsCKUg489IQinKqCjd5tShJBU8d3a0rOysmTveCeD1lfBQcu1iykebMoee4Ae9E96mvELzSe8PXt
UDs5l6W7lPfaTdcvkrD97PBxCrBck/27C3Ky3l0t73Zywm498Yzdg1uWPWlsuaZ0yh1+ZhaYZ0VI
EQP/2uqwphz12eYRVhcuvNhmBhPIh31ylpTePq198dVbfTIIe0iLH2AjkHuaUP4sIx+JjvCOAS9N
v6B1aVDhbyPMg2aHCq7v2oDQBM5keMjbrDGjzkMzDOd3b8qSrpXTRzfEM+xGMdgYE11Dn6Mc9mDn
9t7W4xiCM/Y30CRVf9QGNXZiLiXBxh7ybDuFNN1foEc7e9tYULnomZHTWdO1UtE0VnDJ8sHKwBhl
fuNGVRkE9IAMYgfhwcvaxN1aRAVJ+qz6WGwVUMjEDFRoysiRixbH2Zka476h94yxbV/VU/+rz4ch
v1+zYMG7YCwqEh58LB3NLVrYlZ3U9WoAQJkzIJ3DvSoYT+vYGx2pXqSScjuRwPSZEZWpA7YpXAFv
Ikxn58YHe1rdADV6uwIiFWWNxz2Y+NJqy2cn8+ScRibyojUSolo6H13Md9t72RqrSSOGoOOeR9OD
VoWtpk2W3ZqG8WrmzdJclesi/f3fNUV3k6NXoT541ryRahnBFnS/MBi1SW0Y+7HG1IcwGSLVGWKh
zN8W0zqLtbKXO+nSRGdi0M/tb4Ss562LGSdTiB2H3svS32m4+fhHu+VY34wt9rivFc4r08/AInbe
m0GXevGK8Pz6iXHLYH5sZo9cKE5Dr7G+dEYvTO9Y18wIz6k1zwyVR2cLtp/G2u2AHtK5/FsLdLY6
sczANDHb7bg1IRFzgs+Oa5gcbsvPbPplFZLCCOQHgzsi9dQBUKADw0QFlYeKtwN5YlS+OM9iU8aH
RtgdmYZaesGwJJ0HDcR5MiVHSoC7CL570vH878oLKn86FcxJszxyV6/sRzpQhdt87gOizM+Q0jVN
1mB1ipu1KOrpQWiJOHYM7w3J79xfU/9mHaBsnApnnptbkwrdPQU4bCxJTet8e/J6/v4uMgNGBUj4
4+D3Myuytf7o5aaxfk31SthgVqLD88D+5tE8qwpPtMXVfGVNMyEzN21GKbTXluFaGwpRZ2/0q/k8
NgteIlNbFwuhUo3lPYCoXB67xVfd9bCZW5nMonGqryh7pJI6dwyGhK6na54HoCZbVLZ6sw6OoRuf
WQbNllgLtw0+V5yYZzQBy/V21IJqZjOJr8m0TsgioPesv6hszX8N62YNVx6XQHVY3Sr9YmRDZ0aZ
MS8vqGxm9nE1w+q56BpHRbDna0yWCH9ugopZ1X3Nxir1qbWccD1nPb8UEzd0epVxXH4qIUtxMME6
6xPATOsFAhI9JkHPPoxUSB8uglRjPDJJzepDFZTbVy397hk+tPVRB5npUzCNRTLKvGgZIpAjRrmE
bhsxQsnvWmrvxwD1DoDM7tiIKPXS/Os0ZqMVz2KY5qjpe/25sTe9kMjOpnmwlC1/aETJPy+qWq8N
kv0aWEznXakRwXuKNC8xHM4FJpfVlVOWEszAtN0yBprrpMtm96bj9CzRZivGN71OMeh1i6W6rX1M
MhfKBspIp++baM7tHo8ABuNM5mkCfW82a/3Yd71P+9Sv5/Yga+Dthy1n8vtcciN+NI1hpCeNhinm
EMLPNXMNBxBCbXmAPnLe7sdCCkDTVTcPn8EdBc9p1VjVMWtT33/ucP5+lRhaAthxV/Ez7OZK04wR
oz6kWjRtLJa1SoYsXHdth8pHqRnRsDpeVlxwb8fJWpDrqGVzNZtLfl4AM3d3AipTQUktCN/h0NLL
QE6OeQ1ik/R+FtvMbyGtizruVVpm9J5H/HsJ/C2DT5n6biSFP3yVGbEpWXUDnqOkdCcaVyHOt2pL
9Zm2VuYexmBs8hvQVEaDs2HR1EmRbuplAyYwJpSR+nvjWfkPhOyDIFpysd40CD/NRy1l8XWYFuDK
QZ6Xj1PvFowu7aADt6i3iSnLZA831EuUr8jwh3c7vSGLrcbLpxikD3MYhqtMe6e5xfmgb/BdjTAc
HQlWc+0akUy36UOeUxlHeHEhnu+T6QwHd9Xr41Q6c88rWYUZ5dxAW5QNfs2NZ4UArrJ55DoPQ6TV
TxYtzVcG+yAf5gpR6phtSeO63Ir+JltJsZIZ6s7M5babEoqtkF8q6bgfzXBN64hrn31jj3qyb41+
GIrIZBL0OctGr6bGG4F0d+NQBkcuoyA/YqaaH5XZGyr2GV5Zx9oKxycxZtuO/RP2XZcN3iPSOsi8
Nh2XeGRsVaCTvND6sQCa+8EppGxuhtDr8iR15zKLJaCDKUlFmgXMekgyjsHAVHxvIdDWn4XKenqZ
lpBHy27K5qh6N6T/QwFIE3Za51hpS31tib1uXFvo4LxCsWi3gzTBvtF3y/0sMfOwQCXdd8YbJim6
+2yVW1Akm2sE3/xuDJxYynadEw436gll0zb4u69j6F5Js5vu5hWXqxglJLrsQdO013Zn0MLOLSq5
IwmC/UmKefjFHcpwqyrMvVlEZ9uk/FytIB5KzKBfynLYziVQipoerMFoFnhQ9TLkg/horQgT31jE
u6etsTzygb+DNP+FKwMtjqxSgOqRSU53KXrU1pNWJFX0YftyODZrLq7m8t1VLqmwiPwid4QCOMp0
IZpHF0h4ihTpNVsbxH1PD9qv+fqis8A+VWA6Vu1kcYEa+TuP9i983r7oP3BQGJl0FPef/w/8XmUW
kShFltrFZfgGneTuQ4fFwKlhhP/fl8I1GbAu6lFElUvCFgo8Vq2r3o97C1yBExTTKfMqdcot2b6j
VXKJqt31kneX9n9MIVCiu0Do5UvfcuzmIE7Lvo2qFLeEym+Kky5LL+rV9h6J4Y0NsgOG8aRG3gxk
4MWnq3S/pUBIQvAD2r6qt3m9CrhI33mBbz0ViGY4rTbyp//aIJDZG79ayzAGwofh7AIC3Emt6lDP
grFvOYh34JRv7A0LH3ebRB62BJP6P/eGDUJ8HGH4x6EnvxeuWR2yBYx5obr35EHeen9II6JWxcXO
brxAiUKRk700ijCmAzJ8ABDg39Wkve+8v38R9vZtEcLTY0d46Ctc8nR7MQiqQz6TMdHE76revgO1
YR2GwHAeZhnMcVnn6bP0VusTk0WV2GBkPvznuwSOD5hvl5gJo2Z/Ff9z4CjtfGgavNRxADofFyFQ
FVBajvNfvUosyF37lgzo3OH+7FwsZJc5TG4MT2Hp+rMbYTEAnmwxe/t1W/r3ZDv/vVUcRCCZaQG9
5Z4MLw6ckVsjoxNKeCOv1u/MTxhuajQRPkO0K97zmL4kbOxPtnN1PWeXnecJ/3yFZTlaKWMOGl6+
Fdz1fvtNMqU+ktX8oPvVxPAr3EOVzcs7VJ5/X9Csuyt0cP52SPPFut4aDAYJPedBzOLYY9cVS+X6
xybs+4OReTo2rcY6/n2/vPmwOBazZwAbQ8D582EBk6yurJgrTTQz4LIDdQfjp48rhoPR5FYysS0J
khRx//98/Hnc3Uhk59f6MID+XLl1JQZBzRrGqbM1n2qjaZ+1U9NKXdalefj7U/77AoDCi+LxHv+I
R5fCMYUzlv0sQ9Zqs+BkLlqerI05wt9XeWuXCipaqEWcf+tSfYCyPKWN6nOBrmKAMdwxt1Jtc6PB
x78Tgd7aK8KG+QWZ1N9nQX++vK0KR+mjwBSHoLXu10mn9y7Yny8WegxmsrVuukQkAaVI/v6Ib71I
9O9wQcNRERrt/gr+53oxSpP+p6Ky3Ra7+VrbmWgOdTg5y+Hv61xSZfczCLHSh9Ap0B5zLmLDaFh4
H2gvhEoAVRAJWE5cOVkHJhLQJwEwYD6jxM8BEOT94gT/1apyX55rXPhMLtFFvbR+V7PNeJbhcpwi
kh27iLVHpe1jOLeUaBua03sKfG/tHDQbdy1Wh779pb5mjghHqaGxxoEy5yMeME8ppkEH/NGCd4LU
eytdvFgURLdCS15s5nUiqRsLw4eySg+N7N2rv3/DN5faPVptZCuQG7s44LSz0mxI3TB2jcL9jlAF
TuhO0X/qi/w9j/J/py67tfb/W+oiGJFgeIpBUxjPeYhYtY2faEb/LMHjWwDIxFvy7492eWvagsRl
V3Qw/1F4FhfrUdwg5qYqlSzGYp1gH61As3R4rHbvAMdZ56Of0cJxdD2+c5NdvtR/VkYYCE7hHnUv
uYulreA02rZKgrEKfjddF15VTH8Rxre6d87gW0uhmGhyN6M2KNyLO8ZDeL/Wk6kgzc7BbyD1bgwt
4uM0D8Z7ZcLl99ufCrrYrg+8uzFcnre6VoNdZKBYDWe9Y+JifRqaZYgYTnjPdVC/x4q7vD1Zbifn
ohQDZhHBy4snsyaF8UkQzslqFGAkveAk/iFNwKFgaNp1/B1M7975cpdX2r4o1wl5mbsXeuFFElqI
WU5+BzIzYMi5O+ZU5xkpkpcBrvCRjEMkNHm661zJ4Fuu1+XDf96ypDR8Rcojh2e+OPhzxhBt0M2U
NHqYTlN17Lpnp8nUY5MHImHU2gEZ6d576Df2EMz8EGmzEN1DWFN/xotZkcyzyJRUQ8mcxrONLSZD
9X5nQwGW4O+P+NZn3dn4brAL4LKZ/lxMKoAh5GYTRCmniMPGW+67IR8fU0vnx0kCNjP6znzns1pv
7F0oU8i0Ij+IucelUnld+JmZVf0EEn2w723atkxdAm/6Xk9deJbzsnz08626LqfRfqLCq19pCjuJ
hLEr8b9hVJaGTUFnCrpGknapE1mYi7+XQb/5V4JQ2wUEwZhebvmVIh1X6RJQsglBT07BFrFLxHmo
jfE8eKL+8fdv8dZu96G6QEgHu2BeZneQPdvG8RaVOKCiDTCIRp0mDogmwDJre4OXanGAvZTeVEU9
nlM0L+bj3/+Cf1Qf/pe1th84ciMPp3tEkYFQ/LkdBpqc9u5glFS919zQdmuOPv7nZz8rqkM/6i3u
xkncjebWJ6LugHHzhROpVMUoBYDT3/+ctzYnVjMBeTZiEe6lFA8A/iztbEbM25I3N42e9NNsQq4w
cvG96jOfGdMq39mbb62J5AO5LyKxRKuLMLXUprkZSzYlMIPK2NX2vI+iJv+p1MFcRQzv6CY0qeu/
EzneXBezgF2pEljCpSOaxRR8y2mzYV7ueMwPpnYXjlX4kDJNyaHNGmZ+LCvpvvPJ31wXccP9loPI
ffnFuylfCyXaKTHt2jn7ZeV5wIqn8iaF9X2YO20xFIFM9s69s7/Gy43G0SKEIYiNgON+Fv4nKV6A
9yrbgemBYOb8UhTreLCVJ17+voHeOFEY+0Ab5wCjF3mpIwCWtBZTuI2JN3RlEqI6dAUtABDFmP2G
tjzHo73aMamBg56/cq7+vvobrxa2pomBp2uB2rvMO8gT9FBZOVupLr2b0gM1H+DJdCJDHZOptdEP
kON7gjlvXFosSjeFrGBnsV/sXyIZSrMhMUspZsgopxCdNU31yk+L2BfL/N/PKFJH9h6kcV02L2Nk
MO6Cy14wJW6tjZvRG4enHGRvdzThRhaxWU/ZUYe+fvzv75bKn5SOF2tjxfzn/plgTAjQ9FNiqG06
6c5qzpPozQSWbfBog1eHIDjop/+PRV3aGzbSKHvu/OeifTMWZi2IzF6VdzerS997CITxI+v79WS2
9j3Gurp656S8kQ6QBrCFbd6jjQL/n4vqtPS92k2npEubkSa3oz5MeGzWxIcBCurfn/CNJB1jC9jU
7FoWuyz65wkEoZoXEi4Nt9iBPnYtls35YDDHjCbY27GDRvdxqrbh899X/pf5KKGHQSgOsrtw1m55
++dzmu1GiNcheCI6BcwntLyXDCF/Q8DQx7x3sEd1+kH8CPq0h7sORhkwh2Gb1zXG3y9MYwAk2kub
H0A1wRf4+1/31qkiLnOwaFJSRFx8BDEvpsHNTVwMAKsFeKVDHsq8OybjZpRm839V9vvnZdC7pgNL
ToZXxp8vQ+eB5UtJyZIretZiQr3Apjl5KuzJ/u8BYNcHBjcqdvXiSzMcZkXOmMMHS1Iw5idS3k8t
p/zEBUPtEg7iIbSbKvnvrxNDXHTvkNDHf+fiIEFp6zxA3CoRTUevwGrVw1K0OglTgCUuXm/Pf1/v
rZsYjb0gdEjmAlyg/nydQWviu6nbOZnd1DyvubLg0I/TC+xHC+3pJr33uq56r2/w1qZByBQfFyQv
d9XEP1edizxcMjgFSauEE3uhBFlWF8YBYKCxSxI473zJN24KB4Sw6/A9MQO5XK8PuIEZOy+J0Fl1
14tieB1sV5/op1Vf/v5C33g0OuVIwfF8tHy9/ef/E77FRq9z28qFMSTwSz+QPjRiDwKioQB/IxW/
vZOWvbGgC8uaIM6sb9f2+3PBtnNhoECWSCqZpcfWW341bmGfsUrrUT/q+nc26BuvEjlNdH2Z8KIp
cVkWMUhXzH3NJRm5tBKQfdUJXIMLutx7Tzz8H1W3i1Roz4NwQEPmi27yxcXn5UDHvGJdk6nM9Vk4
qBbIwlBPpSqtg7dMI+Wn2T4WajSvxx5+jRjD7cFcVPa1QAn7O6xuF4UDZzjPuyGL74j0Q5YO6j6g
6LtmP5TnFhLLOcuq6T15srcKBngKFKk0HcW/Ta42y8FCE/xbIoaxAyKUQsQS9ipusKhrXzuQHGSx
es0+h8Tjq04W6I4AFTJ+TU5XQApBEGA8/H1v/h9zZ9ZcqZVt679S4eeDD31zolwPwG7V91K+EJJS
SQ8LWMCCX3++XeW61yk70uX7dB2ODKcl7S02sJhrzjG+8QfPMKYBjMkMah2PAdb3l4qutYBRey4V
w5UaYqPaP9GXJqgsKLqEYZf7VQsGzJWt9ScbuD96Z3rzNLKZRUAq+rzMOCN58FmqNoXufSVwwqZg
X+UljnJnY0izenKHKQ/nIRj/pNL8g8uVEQhzJbZsXK6m+f0hp7i/GikMtQGKniEvc8uQjEBr43TT
n8Vw/8FSCmX79D70wuGbfDpGS1apxeNQwWxITuJ8e653KHUUM1yFuHFZ+73XmdOfHOAf3P6nlYYI
CgoD3fzcQ18MZ+zLFmO7WCCc6Chi0WqD69ivs2pYAUB7iOjHl9HvPlOuZgpM5zSboJ33eYfC6L81
lD8u3H35cDkYWbMzW3veIaX8q3NBk7figoVQQRXj/y6PThTV5BYeHIyT6PKI9y4Py8lHZ0RH+08K
mT86KkhTFmfQB1rz+WnfGGIpfFdbNliB6dDXvT1GDqKVDJnSXG1+/BGeHuPfrWxABGlMQkmnwYrw
9tOd6GOTQQkLNiFHLn2JAptR/7q2AFh+/D5/cFCsPWx4TD4//gm+v/yNFOhB2lnLpprgINh4vvC/
kPObBm33+uO3+t3lf+IiupTGrNhsPf7JtvzNg88tAxAEp4Y5ttVuL8dBbAbclbEctWVL63t50o1q
3v74Tf/o+GjPWSecLDuBz2FYGYw8zKoGoiPka3AzzPy2WejZeRJx7P/LW1lEEJwOjlrp+4/Sxfdm
oFo86ZskKbXOgGoJ/hyS+MD71zzuv9/V/6Qf7fW/LoThH3/n7++tWEB8ZfLTX/9xkb/37dB+k38/
/dj/+bbvf+gfV+KjuZP9x4e8eBWfv/O7H+T1f33/+FW+fvcXLBD4gm7Gj365/Rhw7vzzTfhNT9/5
n37xbx//fBVg6x+//PTejo08vVqat81Pv37p8PWXn+DH/+ZTP73+r1+8fK35ubs5l+tHX702X3/3
Ux+vg/zlJ0P/+ZTUxZSXMR4LkM16OH+cvuL8TJAHixGCFq5EE9XJT39r2l5mv/xkez/7kK90Nqan
pjUdy5/+NrTjP7/k/MxeDhgV5QwL2kk38u+j/+48/d/z9jcIQtdt3sjhl58omz/d2OzSiIc9Nanp
y/Nyn7ZDVj6kCEDxjZj2mj2XdlCCIyhwPBp2QQGgd/oQBewRuXZkir4T5rQxa9513VXJIVs7fSOy
QA9tg95mMEhxhxvni6DmOshkNK5q1QZnJY6E84Ci/SJlvwWeDQ30RZOThJuvrn0xBf3GAUV9EGng
Ym+Yhumo8tVH5ZPS79FgGeCSMWbSA7RxNyYu3eReyi0+u/VFeZRWasKQesAbQiDsZDlnRqHumqDN
LxQ/vbO8Hh12M80o2Ye0f5bwMTAny2GLD/umolcbBqqBhwkOwI+0Okt3+AiLTYV9OC5tUgfDHr9H
2Ge5s+tMC4h5nVfqpgDyEJ4erBGrk4lcAAU1GApxBHsy76q0sbbYoKf3uYJp0Fv2B9AhRP0tJIMW
M3VklkFxdKt6CWetov1h9dMF7azpaFQEB4N9NLzDPJlejQMb4DY8X0JnVDVkz3qzaG8ME2RsiKAM
8euw9Bv5clQDXtrQM5T2svYG8tux8PZSWriIWrcLXlJDlkdwd+JuGC2SKO2pgmRZVt8UJKV92Uxb
ldAgH7Jx2U8YIA9ZmyRe3DTWTvZ6s/cRFz/MPZSrEVvsRWqt3tmQOZ0TApSf9i0GSEyCeeWc4UY1
olH066HC3nxp5TpwSbdud0GrFyBwi5Mp2Kob2IMEmwLePLF0FkjCo+N8Y0F2z6Z+RHKctOvNOtnO
jdkggndFjT8G4fXO77R+FwTDcDatOT4iq3SPaPgBOsOp2Xsz3umUk/pgVtoMKAG9MLMBc9cBW4hw
TBSxQykXd5Zm3ENuqMzYhtFkMokIXWdNQqE8DHt41hH+M2OvxW6QpfeGHpXv4oHLR1fpsae8J/bU
3Xbm4YgILhkwaHXeEdaPfUEQhROxEQJq4+V17CUVgGRc/4faX+tDVndyLwIITe4c7Opp0h9pp/j3
tpvI7RwYhhYFOmyuyq38jRzdCSl0YT+31Ziht9dSPMqp2ZwlQZMVoT7gXWT/jQ3CHgrjOauyFTne
NL0j3l6ihKdqBxPONONBKOPgDw4PV73Jsx0S5YQ/HLmZGw92M/DtCooFCOlgAfVloWjfjO3Ify6c
yylcXNNATj/T13Yq9QW7uh7h91NvjZk591g0vpSa0SN1raxL5K5nFUZyXIOGsbM0x7jCh5JsBja3
uxnP16YVIJiamo9IQkO96DoSJBrkrXtXBRkAIVAsKhycLPNCsVTjYzcHaxkmjFKR5I7PGm3DB3Pq
Tyg1e94OhP/qSrX7hoiD2NR6HbN9+dz6g76ZbS954lYdz4vCr27qTD16SeDtR0ezNq55uhqRillX
yi5uqxzB9yJVvtXysrxORnyudil9SFizGi/R4tsQW9uCGULTduWjayq1h5ExXklr8j46lRlni49i
CLXsYGHqlXmELHyGM6V0eV7butI2c6qZF+YoawT76Tx0MQ7Z5pJszgJbTO1gsCn7XQs3KEzG9U2b
++UiA///FasANaUNd20nxJBFynbVdvA1/PCYpz6MBIhMwOvttHKRx6aq5zOzlDZy+mUrqvKh1GwH
vPtc9JjktbGej/6YT8FV3i4kd2jdWD513OqXLcVLEeFPX29arbnw096OLT81DzzKsiQ0YQigoUei
vqk8u7lXLTG9B11Pm12WlIOIC1NteN5kYV5rR9NL5xhzuAwJPV/CqiM+AJu/WW38XHtEYe2erWVd
3DM3QO81++fpDNcOt58Z08bkc2+zYqfcJGZAmA7xpAXpwbKz8TwFgXSKabR3+A4gHJXTu9VJnlhj
UR8s6NBbwwB3pqDY4q13ygjdL064ihhjTKhEoUNo3ExA4FoawlumCu9u2b9UA2CoYHr2qurShnDj
Ip7EvpUWUBka181D1E8YDFMl9rIUr1AtlgttadNzxzhdJAQ77nXmepvRkhYiKJUae7GyUhbrcElb
1HrWEiPdpJVdHzFy48uFL3Rf5t7yhera3wCVhNRSjhUCuGkAAbe2L2bVPQfTclnOwRUWyiTsp/6r
7LueuGumzCyMG1aLmV2qpy5Xerxor/LpAFX5THpmFi22f2NVBkoJbX5rZi15koPIYqts8jht1pXH
dtBEpPMVce4HwJXKjEgiIMkYsywQY2liplcVsr14JIT9pqpyPxzG8nzEV9VFDg/gFlbrXO/tPNDv
xOSVrzXbgyKEl+1FWJCSA2kR3W6A78VqN1ZPCxmER6AA6853oYlg4U5Isfba5xHnvQ2lf4TD5WFS
MUxhvbFBFVvDbXKk79LySHQdnK8Ass2roKr1m15kHqQCftUrLKELjtLhaPrFcpy9NHlsJ+UUZ3nb
VdcqSd6Nea6OfcJDzAUUkHoGTXEmT7tZre2WXiJWQU94h6DMMQdKJ3vpltwBUiQsaJZaKg6Nk6hm
A2L24HU8XViXff5wnB0Xph4XLTYNGifuVbnoUIbSyhA3qVq918asricI4BP4Bh0FeFYPzQWnGIuT
hJp7Pa/L+GiV+tPQckcpn/ZRDv/AR+2Ppx3M0LbtIcYbBI48mInW7tNucrKoofT0AMzpJ3IERUQo
GDfHiHHdZ5HjG0mF1TMD7JILF8jbZQbS8hZzrDoYQ9nFmdat0VL7uAZbCwM/fFXtnd+xskNDZ9cc
1ZPvXaZdYpylOOq34CiBodsyMp3e3AAZSc7XzLV2WYWHKAQjV6qwDOosGrGQbIMx22mDaPbtVF9A
1jFCsogYRQBpaSNtwvMPag/FeDnaII8kThlcPmVCxvlof5H0gQlJ8zUVNoVRYpd1QUSaJ1ZHEyyX
bQJfaSUw56h6o78v4N3xCDFgl02Gr6LZ0LvrqdOE3FcoeWPFzU7uROFaXZSD6PiCXaYEOOAbc2RC
09yByk+ZkfvaXZkpFi5MgqSrz654XPuie+kZb+vnsBiSj8rqRuMugwIBwUd467allZJEa+596fNp
raAQ5ra5bUByEZMLctVxC//BbodvvaV9a6Vr3c1B4sc+xkqMGpYPk0mK+jWwhMQ7XBUdvGgZXPa2
N1KB1P4jzB6tiPmqdkSGvTN8kpB47rZ3tj30O48tw7YDuXrrFFwqnY8ZiOj2qBhlv9Wxw/nUWkyY
2tok+MOB5iM54VeO5j7Z1JJbjDzgAlIv26xKFR9+vXqxTybLYVx4ktKDKvfgmsSGM9Htwd2tD41i
YDfVXzrbJPg4ATXq0SijhCjPm4BKrF7x7xM/YdQvHrEXoZfn57az3uHAwSNP+MFrIZ3LopT99VCV
6YE65aa3u23liks8Kx9mGzC4am47PfggUuc2V/a7VZo7DZjafm5X8xwG9/3sz4eq8q4TttQYrYwD
POmBfhmwlKEDaGJn7qFP8fjiU6Qp65ll1DvU9LMeV3YGDqJa31SRnKbxM9BuL5AFZPjMHW4X1Rlo
HfN2hoo4tjU5wJ50oMGU+btHBXtj0hC5Z+hAWyeTLlQhc0lvEHhAH9WrOWo9s4pXZdV3SW0V4Roo
WIDoTo5Y59PNjCP7KnCWhTZ70E+UuXninmFE1lyeeukJjqnNNzNM0WUbVLoWZ25f3KYj33JStvbG
cqHPQtsPQZHvfbGyW8gqnq41iW8HLa20a29tXT9iS7le2hVhS+DoUrZcUAMJC20vMwZdkUVw6LV9
MjJ7IofYAFuC1Fn2i7uRKkflClLLgE/GQyTD9IrGTzgBE9hYdsUqXItsX84JDpqkoBXacIKdnPWH
Z6/VnRXShK/mp+qiljYZEPkzsGA+iKFR2qFZKiqI2t31yagisP1EeeHnNa4FOGWkpv5ttcombsbn
BqgGD5Pxrs5XfeONa713raTf+j4khdTxjk0t52NmWZAw8IHfZJ15XtkdxvlxBWubdk/YC63bDpty
CChyiBv4DxduB+HBnrsm8oqq3hHylR4cU0t2rR6sRDOSVeHlvnmRGcrcdrVr75A4dNAgvO6mqLm8
Vwh1J/PkTGWhLiYnvwFgAv9AztphFmt1kZAKBWq2CYoNLNe63Mp8qm9Xqb6ORWvs5xEkGcmJ+Gtx
HmVU3KPWnDvcdqBlhsGJcqQcD545c8umaXBrLHP5NALYMjcymVJ7Qxz9cN/7pAmwpwrs0wvU3nma
2/xR5ulNnpiNipTbiM3SB2ucGawI2mq4UZqdHBF285xCLbo0YLOmQFw0eLdN7g/Y/jUiCXwYuHXF
2Uoq/YhnGg7TtLJhRVZS+qK5hkvhsY0s0mvohAHG8Ka+dZxVbrNeX6MO63BUn2I2+slYY3AHXHaw
PbqvWETbJ0c61RxKxToUprQY7DaHvzc7ifWoOt/YtYVb3k3doscQb5ytXPvqAIy2vMgL+56LgeJn
lIt+XLWhqze9OAH0ldYdyIXON7ReW57PBec364YxZP9hn44lC7VEqSuER/5dD4x7ZJc6+M8n//rZ
MPuSfocQFyNiyQhD93Lvrw7DsFFpb8m6LBHxPfk3Q7r+Mw3X4gBHTN3/V+vUHVgK3wxzx8CZm0Ny
y8Cr7OHrGVHu6a+GX8xn/wVwai1odIDvsYJpr3dk8yz4US9F4V4W+ZhEnhukVAv5DdvO4tJQxq8a
i7/UoLtva/793HP7rlf3n/Xwdh/tqfs1fH6p/x/bdzZDjf/+d4Psd+27h7J/zZuP71p3p5/4V+vO
1n8+KQQQydIWI8zhNDf4V+vONH8m7whVJ8JdG0GrzpTm19adY/7MVwySnzhp+vetO/tnZh4nYT1O
LIS3vN6/f7P/oHX3uSNPx5C9CwJeIjQI9vkcTl6zICOH7ue4KM3gmBLmcqRd9mei0j98FxQFHCJ6
AiTD3zeRvVz4dS7WOdaSHOWYzhN7r2S9vP3mY//14L7rQ37qQvKJkNSB6Y5mKDeB/6ntz65QMCvG
GQypA1pmprd4D1JtH/RefvTGZnjQmmE9a0uj+LMxyu8yrE7vjfkUBb3u62g0Ps2jaxC3QOVa2Bsp
+7e3qqOPAokQIkEfalNTrxu55KiCgCNXKvb8IH2URm+8NDR+kpgaHrSHNlqVilLNM9NN3ettc4kY
OnP+TED0+7Nh64iw0L4zo+XMn6YLvxlZ4JSeShePRGwAl7o1mcimB1cHOvIX/TW0lhlj0XrmjDPI
+jwwKwbTn2cIbhCpSkmFajEGvjJl3c0Xfju7/ciIcFqL5wzeDkvnj6+F3x0kWk2MZ8Qm8y+B5qcB
4m8OcpSyMDqr8GNvgEG6Zot3xp6+/4uDGG5nFwEJpx15FL7PT+/CiKnAMtsZMXkZw8vksnGfHEs8
Ovn6/OPjOb3Sb0dnvBMzGHQ5JoZZeoyfTpqzBKLGJ2zEeWewrWjchA3mRFcV0rh2VpVOu/z1TxAF
OGpJcn0IFXU+TX7ycbRHE6N27LDt32fuNFMKtNpflAueFkSStD1mgj5jDePTfQPu0e6B+VhE2QBC
hnNTbml0sv9VuXUw9e7Rapfq+sef5eeZ3ef3/LRO1NjoF3vlPU2/O5WQyRobZfcOvsB9kn5phXQb
vL9oTMQ4xxLLhAQriM6a/mn06aUKvgn8Bt5TS45TscprEgTVsdRaCi+nmNlEMuedk82Pj/X31w2z
ZAJHWJq4QGmyfH8fEAyCjb+TJiDkrrqF7ZG9VkQLhyy/HugBty7/RJhzuhC/u1BZAfmH4SuSB8iu
PNR+e+OhmsLA1zlObEhfXBmBIDlwhAYPCNgvtMOPjw4fxCeNBVJPkI+8EfnUOs7Pz8Z/o+3EAgdr
igeX3vhuHNaiOQqodutTgR+T5jQHmWxT+LQM7CWd8NBMFnbXRNQGe7IGOuNVQSqGQpGW5dQjqaHb
dCRtbNG2dKs7j47GApVEKcGgH+muTZ5X7yTupmG4Me1Y1owZw+egrP04ngYWU5/PECdoifZRjV9E
XPUDyQFnywSO+Tiv7DSe/FUxBJNpFQ2rdQiqLDA2Vk02UNgBujT3zJSVfLNz+NXh4i9zez4ze3H3
aPED41i4ifZu4O/R45wJ2DPeWs850IZcZRg4GbwLB9kmMauyheUBMBEG9jKVXO1TH0y7nNSxNUxq
QdaRVYmxvCj0YBxCWkAkK6SaU1wTUTpPMFpNf7rWSuC92870xLNYSk3bUok6YkuOh+2f2x789bDq
dV9ERq9nV6d8OmtPXMnwmEDj9mi4pCVQfjbUS/rO6mgreyPM1FyyKEmGjo9WzGY5D2G/evaD1Em2
AYC3rHyEsqGX1MrEPGGsfDONViawj4ti4rML2MiQKdVWgl2cCTnkDEyPvzfVCLjWZoxCx8uyk5tA
yFnf6YsRfKEzKEfBhGhiMqTPcw+5DOSfb9yRx2EYN3bnFMOuXpba3K2dLQV0xbVt0w0YCznv1RqA
PiRbZiIjBOTcqVcIWOwe2rxqQgiZFpwi10/nTSulq20so6hQ7kP/KpEgD816wL7ERsPQK/476V27
iEc4vvS4i8Z4KsiUKcEWl87ZMHDes9BaNTGcJ0Ue3NMvaw24lslogU+bukc/gfsUZoyng0gRd1Re
OqIgZ5CGS3JIbB6AIdOPCg+9FO5d3yegCRMLHP4Z6zrFRi3owcVNP5iMVvrGee2bgYKp8/0alKKw
hP/cSWl/JA1kk6he1snY6lpV55FZ6x06qkJ1j5O0tHt666rcWpbWAJSnJQbxsJzwq8BFhhtTpwjO
otNl840rv81pl4oJM8uQJI/lOHUiVO7YQzB0gTnHROtxW8ChyI/t6jDsUJMUYH0N2GYa+MEu1riJ
LG4rGgQ7r2lTuHpNz4uUGiOsdDDBY0HF6d4sMgOCy7xowZDUprvQP/ZL8iSKcYKctq4ZcPV5Toyv
gTYS2mgLf1FcXhh64D8m8t0BfqRHvgcXNCb8g5uBRNKlxT1rsV/m3JXLPs9AaEC6bzRgbpYvGArY
5jpeCQqrOSZnXNgooLhv7mssJOktD8Ei3zKGI6+I51t3uSTBlMGslTVIqVl/1qauuPINsip3Y65g
eKWwI/MDUVmzAoajmf4Dmmn9yK2rv9CbW1K2rpp514CnCb6UJuSnbZfZjpZFJ2Fy8IW+APFA1qAn
zAgno0EeRX+nHBgYCUB42a6b7JogdH3unwy77odryxv74SwnKuduslInO+jQidlqjzKBaHqKvta7
rb9gWz5YZqUTRdGMWXEuKqq8bW8ug3ndpbk33M5ea9odaANSMsl27yzoY01e9l+LsgTnpHV50ey5
N5uKudpg+x+pSwNrW1GbkrQ2JkQpjIumskib51WDeSaG5tYLNJdmRE3aKX0JgjB6L613tEz1L7mv
2U20GGjxGS8N5Q2TBLOPjUSUtxTR+mO22rLedL5w4sCr+yIGDdsdIRrpL+SRqA8XFue3hirA2jl9
l10J5efiutbr7o0JlvjitNZ8Y5YiGCI77fwHfZTOo97jdww9/GsbD/I18WGa598WVaB9FUG7Pg+z
BZN1YYtYbIR0Bu/YJgrnPIvnFONkXriWdAekZGqlxR6cel7vLUGDXWs8K27WwlwhkBfztO2XoQXK
XmYBc8w8oHdACI9fhcJPxHlJLMi9V6asWHj0mTzSKrQ3qZ7NLgAkp36c9ZlllSygNdlJBAUDDGmH
ZBSHgIGPOcgBf5lBrz2mXWleAyTWLIC6YwXnqrfMD4J+nGZrdiCHjwUWqD28pjENx7Tlbk+kX+3b
Mk/6w8AQ7nUuffD+Jgaa58GowPHX2OplLIpFXY62WG+qIdf6iMhfj7GC44L3Famlr5taT5CAGk1l
tpzuov2oiRl5tbB150DSBxpvHX3yIa4cm+botMLc21U6EgSIzAWTKRQP/f2sSzJujNGaXk+n9r2i
TqHAogNPFo7GkYaGm89wZpxyvJjJNvBJ3FI246TGwlNRDOn1iQ8Fma1ZsufF4fjpYhdDQyd51rPI
VH1nxlnZk6GT0rK+XrW162M5YMLYT4Ay0f8HdscT3ENaR/5Xrr0RlDgLgj/bgAQvcgbdTblYzRdp
Mj2+XOjIjXFn8wy518nx1TA0TtVFM4+GsckaAIqNXljJ3hua/COjtV1EjeYx1bEaR7y7DfIF4iQg
Le0GPtFvhQ/tHmjZUtJXdBubM8o0Z4M5Jk12ijnQCci4XCX+zAyt8wLGJsGyYPFua7d6Mgk+AqhM
2sIUO8l8wk4z3FujQlIyhwCHHAhZziwgUBozoUke+phr1Qsri2CHG69DqkMoM/RcV8DqSiDX5gqA
qqqa5LlFpmky/W5NAVRRWQ/rbGhkXiB8Ym4ux/ZV0xqgLw7+HrjvvTktocwV4VxuT6qcb1ZJuu2D
vL8laGnNYvYucJuB+LTzjkgDmLNCIDyNHcdEGFriE9pqhEKMEXdId2SIXi+b3gDcFdqUPG85i+Kt
z8O5iWsm5Gs4+TMw6R6yP6hgqi+5kavPsmngZu7D3MdkvB3sVZeHSZNeDdi9tF8qfxqYBUBjQ2OQ
mphDh2SB0ZeskPtDfkGdLEugZXvFlAIyH/Fsh6QhLzxSNAyITs5XoV/OKdzLOBclZ7WUMrv1qEu1
eE5gd0fK7JcpJrNVbKwef/KWdIrprfCnkpKVcRM5lG7hoouRCEGiJHfBwdsZgVIM5JgLhn1fppcF
DoF5L6HRVvFAoLsF9VgYh7wRJjWkKIHvnSZRL1VmuwQQ1HU27WfXk7dk+TXyCJSVRmsw29mjmE4D
PmKagJlqZmZddWJsbIAgburuPQsw7Yb8TQrg3Bjyp3lNptcegr6/aYzc92Ibi+63pC4EOHwgsVk0
sUx/m5wmuHOrMYDXLVxYKYPoHydLLx8lLiDBakJKT5iBDtvJYHBO2icvqTl810XtOy79I4143EjK
G8WbahlpNfk0PQy9WH3qcSH2Xis56F7kjhuVjg/M35vTABGRHfjxSpwUj+TSbW5gpBUDxDaRybCD
4kTa2ETer6P05thq7uoS+22QTaJNwnsEpSOg9S0pZMnKWIN5YwIBPU3re2pTh/YG6pHBJJzWZvCX
cacBnI7xbs8jSmmfBAvANHCTMe9drKXmtDH9LTQVKzC4JZoAjOVhTxmHyFPqwxz5ziSC4wK6edoY
ieveNR7kyZ0wnOYCKdL63FPhwUxQDHfR8wQUdCYNb9rRK/BqJqPNU7IkQG5rUkkvOZ0dY86C8TSM
5cy8ceWwfMnWpmdsMlX1nZwK/c40l+aBJxCJFtYskw9i7DoGnrD2rgM8xzWDwrLXuNZIQPITSaRj
QET6I2ShvANpiik4osRW71NWN5c2ISDsOTix4PrWfBg2k9IyCuBUOSO1YkZIDES/5iBgj7EBcFoT
rqBL0Co7LGU+kYjmMIRh+pRSHQOk4ddvmwM5Mdw6CQXrzcoK2XNJTCQDBkGe3C32yEOkUlVK6oFt
dpvcGMU3g/+dk9ejujfbNacpdDMLxnORsCUAFIzwqxtWmIZSBuIOKp/Yem1ik2MzrlQg2FMt8t9T
qecRqX7zC2Mk4lWCpnMuNPDvTTwNc3vHtF1jcRY5MU42w7geIKKd1sfEAncRKpaih0kU2ZtP7Jba
n1zEVw2D3+yMJbJ+GYgBbndyVv5dlfAYAwzbjl9kD20p1NLZ2s2DAh1jt23ySFKLKg/ky9ZPgX7S
KMqkMGSoS1s7F93CGloXc3Bb1exeY9IlCDKnsEUgNFFPUzWVOBTI80sZrs0urHweMQ5aiL5KjWd3
yIaDU3ks95noWwlPHm3vZmGz+FH07LRC3WTjulEpwMVNAR1y2K+Ae6hptK4CkyBki9qGrWw4oWFT
oatsMj4MT9V6tDLx3ZHzkYF+RTidRyBpvGzXM0xKGIcaFsI6QLKhM/vOC3WLbcYG2WNXbQKsCP0K
skTS3QgjD00qgTM0QcyOiiEpmjCfjSG5QXVG1CZSs/llQp1yX7JZqlhZi+Zy7A23u6QtGLDA9BCk
WR7MmooKHZLYjGxRC07bQOiTlOuoaAu13Zec0JmBIyMij2VS4geYiln2kTP69T1pXva9PuqaE/rS
t+6yMsVFZjDahEPlUzSyOx8C4tKXMX8F+++iTg+qFZVLwPbMr32W9NHhSg/zJJCMqIjR/OYqJ+PM
ERKzZWxXfumcfPpg+KSaLfBRHk2cD83ZqSGHdz2dQOFh65SIIGapE3hTMMy6IiuW2Avo/0sQtvYI
ijZh0wqQ1lzMens60g9yX6Ysygo0AYbTttkRzpO+OUXLWlHF/qKMSM4oPnJtptVYN5TAISjzFdJq
apdu5IGO7kNzXqpzS9oIcMbKOgcE72lRrYsTuBqD6atp1Nr51Cv5MqV6flJnsZyQZFHIW+bajn3K
HMuK7WQahR4DQKj4IJe0bbauFMkb5QE5aRT7BJEkmsvvUUB1xxDfcz+ELsCXS88rvTvNabSH0au6
V6CsK092K0/vx/q0myF1ZSQHo0/cO0URlYG4yNG01E0VWLtgCngdigO6Fgubkq/mYGfPcJzFQ+KZ
Of38Kk/kPi1Nn1DsYTXEaf80EDvqu6s8sEmlvOxN0nAom6g6dmKW9T14zrKOitpx9hBS7A7ZSkBo
ry5TeQbRYCSzApoDQwmCtM1Fz+c9K+oKZB3xnBalCJduZ7fsjE0uKyhxS+N0t2U5E11S2Rbpn50D
iCVM1zVdY2+02yJcupQCVCNT4qYB2xpEbNpImk4k6/BG89ucfE5tctLd6AziCsq/+RLI06zdFBrF
I+syaVn+ONJeEvRQzsd6abUdoNwR/YGdGUSf2g1sWxJ07X5P4Hjuv5Iz5phQafGmhWpu7aepb1uB
MmFG/YOKJkPWYznFlRp9p9vQxFqrTRdIlcVdXQeHfJGBG/dEoY5IqNX0KL2CVo0tJ+N1pD7FKg9t
IgtHwbV5bEg9SPcToNgBUbdWbkfFhReR3RG4KKJrKP41Ka58BxE+bOItqMVKpE7kgACwDk5PBvqm
sbTstVtL3qYppzo464eg1fbkLpE80QYuF5Y9jbzDvAiI+1mTuc7eSlY+WjSBTR1afSDzLTvC4SJH
oVsf5gChL4q2mmecLKQIQklKGeqdrpvXbZ9L9Ch26vhmXAcIp1NO37Qt7A6hlTtwrWxwIPniWadZ
VWzrJmNlVpoiI0YRsu5GJysyVFoQ3DujGFw3dLtTxGEvEtOPTXDYD9zBq7O1UNDfZC0hE/ueLZSL
ODbpg7B3hE6+A1jij9JorWc2G8vCUiHXd1u6zhEbuDJ47KXus2Mv3lNfmP07EGbE/JOdBQRNqtn5
oHuM7kLaaY7WnWpl2XqzOX6dPQXFnkK9ewka10BeKAA6ASTyH3hqtR7Sbq7T3TRN7Q0zDt27gGUu
HiQhjwjBmGZfV0h8nulrJND+tUxSSHfDMMaDMWQdWrrTc18D79cCRyYoIXREDiDYZ3fxviaClgwc
aBLaBLlsUaLaxYlNAnf+l70z6Y1cWdPzf/E+DkgGxy2HnFOzVFJtCEml4jwFZ/56P+nbbbsbMOBe
GvDmAueeU1WqTDLi+96x3U1uYn7JXIufexfdSVA5sWZdN7dvyl1Oqs1vR640kesDTdqcC5OcDwXN
SdlDn4EV0nSUqiaUTu8Yh2xAB+bbHLOEmMm2tsItrnP4Ld7fB2MzeCPGwm7/Emw6TgdpI7nyuVKp
dJ+aNEuDXNum6lUUefO6dnA5GBcGcq3VYKJzIyi1DgeLJfQwOYNDKvqMnQHNUd5emoXSJ9+cJ+9W
vQDDAO7XUoRiWzjrwNkM5zKaJd2oBvqqOEwE2vSbXjx7VDbIuW+OCarrQY+Lz7SMjXE38RKuCJMt
Ii+W1nZ/aZW3JIEwqNgkKT+Z+IMbSkL8rK/s+3VzXfNQmiAfPERp8ssTgDvBuDZIT8D0gNx6Ogv/
wDUoPSw5DW7Byq2pwrop84+MDHIGzD6nqwtVAnLOxiAy+cDRPL27SDwS1GVWzfytAT2R4WLFul+S
lhj7Vty1v5quaX7waevPee0OcWSP6cyXeetxGI2+e+XEnMgMcqyBTb5ECZtzQNPz3BdfxiobBgEa
DJL9WrH2RCatJ+8xLfB5MNL61QekIY9Xq3M1ZJKF19nRXNygE9FYGb8fpOXKz2XG8dECAgbtqhqR
HDJCcpHDCpm8S1l3Dx7RiyoAEojpx62p+0P0kz94S26YwHa1cUhowvN2pj5Vd0iqq36XCz32fBov
3Fcnn1fe4l52btCDXiH/H0rD3TV23KcR0P3GREPpprtjq4ovqVYToGklydCf8qpt3mNgViqBYiP9
q3mJUe5qQ6B7X7yyfTHhXPnSaMv+HQ9WXAcbH0Kza4H+qGKYS9y4svHQ4my5+z17croVHiXVLw2F
Shy2k168ZlOjqkg3aviiHtusEwyZcF6npei49Tkfll0p9eIbshkQKcf8IAKlSmu7NAVdwTwxRv27
XlfKDKxMk93X1JpbHA2dA9DMSeklDw39GuWxmcX8I61x+KNTP1j43DRqPNEkxa7Qi1l4O6S6+r0p
nYm+JH1GkE/HUbGEXedZLDqgFlfFOUFbFDFWB8dEOX0xuZ+x4CFYDm7NK0c5j9PA4aEIIpWJ25GK
HYPbCtutf+VaRmNoTEHHfW631hNB7ca3BhQGnrQ44ivtGzYl00LWtSeBbQDi0J32b0+FvQihApI7
is1YvKxeGgdI7bI9GZ3tnpN17ChIbNtbNyHQ7Y9HswLn00hDoiBIPw6qvkT6jBGh+EK0ni+8T00N
uj82EDqYpC2yNygWdIgbkhyzKyMipYLDULo+e5vLCIi+ajiQFOSchF12f3JLSzPOUbgDTs05Q77k
8i3tKH2x6qAGMu8YeWM9O6/gZ0Y4bU72ge6ch4WNbW6oJu15i/GiDPemZay/F9v0WPWkx+vLKIoQ
DBT/ZhCArBUAPqt6SVvD/DHqLSOave0XQqqkPpEbL2fFRdDgnuqwdTzJdGS6iM2NridBjjuQR8Jj
EUgODmT00JkrNa/2lh9h2az7WQ4TprCZEkFKu0AWye5xQQgQ8G1GxOzQWj7x79LlR0nnJNDGzXuZ
qyqJAyMGuPdtZkb73Noqo23JoyHmOPSudUdGgPag355tRiwu3LAbWh1Iljoa/iBI4RlqqLUu80JJ
it/U1ibupagMlIvSjmt/Llbe6FI1hhbpwuWtlYo23H2aQlOiWI5jjid89nPU9iXQuNeAyfiN2yjq
QXMwjQs2ecDCweB6vBbgoiJsQN+2sLKn+qPClCsCfFl6hvFIqkfmEdFQXmUyfTnUSL2SAWalyPwt
wvX5kfDd6Lwpzb7HJFA+zAbtW5GLltMKHMBgzV/jFgAkLoF2dog+ehMAq03sIE9UHgcuX3Di314U
KgsE4iMsNNsI6TEDeQX8Ku+v562k/A0O3jZfNco5YvJiU5/YTa86jStGGKMx4vRqV9UHlTHJck/F
BNfA5N0KcYrWHo9Daoh7sJMKRI0WniRQdPM2gddl6Y+5qaq/1dBReOoq9uodmycCVI2EXT3QMQI0
/qDU+sJ7W4lIN9HiHsaNU2HXOlp8n5XSvNMa2XxNkAEbmTAaBaZmXrRsdvFC9UK5MQoFOvFLTWjx
zsW4SOCkdl7cipUzbo2frDL28IRRxXc7xfNG+k4iWV21ydMwYMjF2THKsEVr1LCKE2Owo+/rKdPS
Fw1Ae/jONMaxXStXehpFhRAcfIc/tbhv2tpWe4Z9QPoG1LM6z4RlINo2TATqyPobE4MSa9munXt1
dod0+sWdORgQAhh2aLi2NWpi867MDxisxnsi9W4aW/7q3ZNGAhHDHOcWVpbEmd6RBIAib9BgOA2N
0tUpS8yLjHJsbmlzRyuF40YbLrgd4/6iB7ZWVnglajE8oVrKfvdNlgHLlsC1ftf1M6d5xrRKdGb1
XA20RiF5WZOrmZgkKzPOpmLXwwqku0qv7QIPUO2NPgJodnfanOipXFjhMAXmHiF2lWtQ2HxrTsbz
lFaxvVsIMP4QjtNrYTNSawy8P9kfqsXkAXOQaQPW0cajvzyvBnXkTy4/PMrSz1PXw89SIZ3/9dam
eF8ydHXU2pXjt2eNrfrDFoMYa0fduGV+NJxW1a17AwC5o8kQTSfeOI8rYqOuIgntctHbwMsbtZ7A
xgixVPYIgRg7NWnZdGTSieEs+M2gzWETKXrN3OkvmmbiB7peAbzihUniF6iIdGCnmtUnnjHOD4Hl
NfGNPEYGTBUOjiZ2TVcEnRdvFn2kuXlIBEn/IMle5kaaQrwU5dyUz7WbM/+COo1HAghrCge0vHzb
0rGvQzRpTU/xR+pIctP0Lgs6Lojtec10uezN1OW1j2OKIEJzE9oKZm+36alRcJEh/tUkBbu10zJU
otOKXVGOUhzb2fIeXIa9KnJwwNnUDKV5bKE2JnyTqs2EEevT80ine2spViPDw07RjiMsADhlTjda
1vfYre6zLh+RLzu8GzeYuqTV2VMxiOu03XJJVV9LegTp6qEyVNpcK1bdiG2nZzOZ60Aa9nya53FB
ZVEV3i5uuczgiUz8w8Q+sjQsNHSlQSkosTfgCLfxyP/U8MkuJX6q9i1AET64VUdcfyvRvR3TmA5O
fFwtjiKKwthoGkhzAq0hC/y2tfs/A9fUs0CPzE4o5DoFerq0lG6spnUkD3pwIjF0I/hiHS9VSPtk
qwByNewLstcJoCoKgHxMlAscqlUrdz4La+J8mz1qe/f6mOXeSYfkvm7UkdAB61AwUne0YgZ2UXXe
3sgr8izMbkzQA6dEx7JH5sDvI9mue6KkbX5zs2i21xaFdn5IG1um4ah3ngJ05rlcjl1R2t/4Zr1v
vRvmzcfsaMweyJto7Cu7AzYvnJYAT16rOdWrBcafPiTFUrZ/aTtT+6Kf8+puLqEAjhN4KarwBU4g
GkwnvQdi6ocIHEUkvi7A6xKKvcuxfltZXwl6WbbeQUJNyfdTbCzzrWh8ojGT25wqrEwhH6B+k66Z
YBgtmN2bzcu4ENfAKL+Bb2l7CaOY3i8qM70oNZ2ufTe4FOsHKbxO4BBD+hEAXYACyszu/qUL+y/p
m//vxMv/zwUQOEhu/88K5mtTDz/1D/VU/0HEfPtF/xIxG9o/kiwiqWmIyGzC35HU/UvErLv/QBYh
HCa6i5Bx0+Hf/Hv+gPyHCBpJNIEGbuGZFpq3f88f0P9xb0pgB1Ua8kyd2JH/goiZ//4/is4M4niB
2ByEioRU0CN5+/f/m9pTWMKwEM/izGRMpIizUVwYDPomstN0WVimh3b5bRIIYUTjtILrJvlUooKj
NyY5UGaW21G7LrARFXxYRMC9faGBtN+iHGAqo1Fw1diltkL3aU90/hQYdamHALgqL5aB1mMuraoK
OwyWgTmY6scxF4MTWHhUD6yDFbpOrJgH47SkuDKZp3uzxuOP8SMGxjP1fH0tsU/5cdbdjAm06qV7
vL/sgNOGw9CcW/la8dx3OGRG7M0aWVvAfIv6vUIIXk02GYzvvdO/SioBMvzbDZQMrc9s0mYLOx6U
FHf7hE5VVK7qVttylArtkEshHxtpmj82Y78IdFM1XHwiywPBXFSFm5u5HxSfsUV7cuCoJn3QaUM2
fWpEASjaC4rH4uRqbTvecVwZ7p6cnPQgVQnQ722WoR3ITE1eSiaRU8ZwDk2K2QqnVyGruwI+DSMJ
H/cH4QXWr57NafBXkIWzsy3wv+3YNEtAa2fbRegpIn02WqD0fGWUaLUKv7w5G9MD4jPSA8BWp9eO
/YeK6GRdE8QF8ULGWtxTrzU61Fr5LQvQ32K0zOtCB+A9vg75BfQgx31Vudbgu80IDNmMlaeua1Lp
JwODMaXm5agfvEovb8rt5ZEMN3eM6m2pjkaho22b4PSFj6qhf6ibZdd54Jt8z2lxQZSS/eoIWMDg
PWiERMeaRIs+2pipM0/wdykHSPDK8p4cEi7eeMARfo2THUOKCaIIIhHX9IIRA9B64aAKpe4KIgke
tkFtZwN688YhN6CmHNWdexROq79VJJnz+Fv4g0sk2LiErQ5aMIn7hGtCJJ+aHY95KPpZfzVtbHQZ
kXxb2C9k8+/KLlka8obABOnDSxyLodSDMkR6oT40jUHpRtYv16QQ3L/kUzDhFU0xPBXJEF/nfCUA
LvFMaudql7bGwODuP4LyUO2VOTeeOh03WEPhjsVD79U0SrvOwlzDM9SYgYswC9bNUCbey6QhJT0V
/Y3/ERwlNyGXfecif8gjMAJW03xqRNQu86QQuGroIwzwqOOmtdPVE31ysjiBDo4h8tK3m6GuaJRB
PXTCRdYe+8YhdMEivr8OvDqRNcK8Kbd8RGDXNQb7HsjZeYQYI6ADYhC9+ko3ohVUaa89VhnGrCNm
3uWCNY8NN601C21ch5rhBW3tbVAktuPfZO3//4r6b8atsOH/fEU9/6ivjGymf+Xt/I9Qndsv+Lfr
Sf7DzYTLxvPIsiUlHZXz/7yeXB0GH4056nyQ9f91O9n/3GLLHAdnjk3qpIOQ+d9vJ+MfvDX0ken8
UFx2pBn+F24ndNb/yYxgUGqEat+l7MMDJtH+c9wkfGrmOQkXAAbM6ZSlhYhwZFsn4STNp2z08ZdB
2BbWQCQCw7r8ZqwXQWpQMesik7wgVzK/QEI3NpPMPZbpmv5K823bWeNmXhgQ8V0yLDlUvjX9vi2R
bJ4tB1TPQ++MbhjX2cyQ+ijKzDp62yDuwAzUE69/dwccO/t41McHjX2aqJuxfes3kQT1nObRbI3g
VGBfEdWzfaQ8Q7zmQ2eGeIiT46CjbfbnDNB205buEUzZfDYVg64E5P5qHJfA4TSbj5L4k8PSVsPj
vM7beYFtODC+G3i+9S1q+q3aIQMrLk0/Xw1Le0iIB0kW56nUySjeDP2ZQ9MNmEzkLVFj5GOQ8afn
plT5NVh2Y5BiM0NOzGD9J6ZSvZ6TLMqIs6Fz86RoM6abYNjlUE630rqTIct7O3mdiRUVVqkOaWLN
DwTfVztiIxLP15J5/lWrab3UtYvMUY7Djzu3Jrrpsjrom4EElznBx5e/ful5qj2bY9UdxWq+NFs9
fxSxh0I1Mckn0ZMQ7fQdOLC1py2UhuaqYfhHhfU61wS8OfaIaKYR00sC1I6stCWk2UDueUq72Q6G
oh/fBkmPZDCniJoSbvd73PDf+GgjnSY4vwJy8UvswYFwIe9rZ4i/x3RK91Unh0cp4aBqmpz3bTyi
IWpN7NqxGRrN8OD0A3pTIj/STgbzSmkQyusjXtlwMbtwtlKghXF5S1qO7HXRgqQYvxyZPVmFzKKl
KK7gHO3JXXMtGKot3RFa1IBWb+dhWs4dClTBWVm26is12MaSMSmiuppeJ+NmieqTMb3QeAmfMnQt
P0SvqzE0anAZpyCzCb7nDcdjcdZRhJxjl08H9A9uza7w3a+V3GlgSGGSqzDP6mju/hgd/nfwPRpO
jWQhU+EUI1oKkl72UbdAX7JQEsSw8fGmcXxqxjRa6qm4Km8eybUlywfEc+/mkk0wgVQin8rcNZ0Z
G2yPjhtOpHU8QAr7pp3sQYtv1VbrPtPws1m0PAe5RemAElB4047gHF+y36G3NZnmmuVA9253Mibv
Ryn9CI0FjZcPZ5QMi7/IFWH34CzXdFraiEQk6G/u7GnOz5MBcLIxroQo7CZ0ssVZtpl+moCtfGqZ
d5bS+2CQtTxmoHt3fdPe9ZNrPi6MU4QkdN+9UK/ONDf3ums91gZ6FeBMgmkmSl973dwixxGfS6uK
Sw+x9aQ0rHH5KkklMoHUTQQZCxsehnJ7BYhDiuHzIqjPbTDts0pdc1+sKEcmSwTFECf32K5IfsxT
okYqbU995vw22tLcjZS1P4+GdR1cwWeVirBu65ODpKms5V9Ig6My0+xqJ4v5VpD8HLbl/dB7Xeiu
N7W1a5IyMs/fNe0UftJp8s1aqi6EwMnOLIY7maEIQOvyDo5IFpAqtlBTKS3qKrSHrNnXK5UFpFbd
VK+Zc8kyKnRMZDoBSM93meaP+JDGh6w3/dQzr0RQ3Pjot8YxKj9Lcp5JIsniNPtTr86nM3Z31oRC
l1Z6WirKskRNFR+wzucnqyUkJxltdRRlMb11oqqudCAKP3VEjRSyc3Yxcs9vSVrZJbu1hwMvb39V
3hRhLUuMA6WdUOfg9HuYRI67Hi4YJSoALUGl4gREXe5oPV9gO0vep66F1gBy31PxDF1AGQGSEI/T
0ItTCstT52ZmmINiS+xIq+TXNpu2X86xEbRmvewT03DPEDPbGSwtfVodx/idNaYFA5sO+h3GGXXf
xxlJVAXV8l2LTb/0sl1ibteyIBHKc2vp17qd/rFFYR/0ycvfE1pY7xzVqx+PnKqfha/tVGzeIzGJ
THfuvHxZ+Bw+17booIbiM38RciJKOIikSwhrA7WeOks/Kjcpnysn+zMMOqrBppOhGPT6rRm26ekm
03nr14qgEXs74hcvAD2N+lE0k54Fa+4ZPWJV+10s1uTXXhXd1r/VqV/jCuR2zjeBDz2N76au+AaE
xaOeDVXQCUrFtbREFYKlyPhs04ycr1EY/VvmppAWtX5TpROCIXegyWjzjLrrnurNBpbp51K4+34V
5pGAC/Ehp7a+MH4Ubli0tfNiasK1fPSW44eD4OLAblQ/DPRZHz2vaC7EgYmwN3OAFSOrjNoHuFUX
iRyZBASsHq/QzfPDlNHGEWXIOr9GzZ1dP66n+IB5rX3Dl2q9mLBAbQA3ubExlDUGp6GJxWc3ZuPT
ZBiKiBq3fjLatH9mFHGR69R2UNpj7/cQJn6so7ODpTaRP1jLPQWX2xWAdTylRdnurXgrXhtTf4OQ
4hEbq+bstYs8ZZtaPvk8gHU2u2t+1g1HTrem49+E/2gNy6yXrw6ZvxPMrMEJiTEEFbaSD0W9b2gj
RQpbT0/GSHuPS+kbeYXECcXec55D/OXaXafiJ0Hn8lE2cTDedpTRK19t8h/+Zmq2sV4QYtGv+9L6
47p1KFCUDeYUgld/aQZgpFOEaZqZOYky8QpL0MQXtxhBlPP5CCX76U5UrkNFUjts4Kb6uo2LZ8km
+FAlPRlnyxb3gZvCf8aIlHFdinBNUI3w+MIcj3vP4R2FRg4Nb5j2YkusV1MfZ6o4Z3nVSo5jrViS
XU1HLO6cLdI1p3+cct1+VbxOqFiHpXvOHWngAzK9B0I9+89MjQQ4jFwzcYlmcdwKth9Sx46phT43
k0x/ydAS3OTN9o/t9F9r6WxwQuPMh1OpfauN5h9rhSFi9uq5QeG5RsWQ1nf62aI29Bl5trPLYrTr
arH3pKGMeyfVv5xce2PVH0Ni0+q7xlMg03nHqY5v4QOK7qBR/GfwXlqETSRuszdih1PSqxd/M0zt
jTwHQ/kkZCRnLqH6Z6KUza82EN/NaJM9Ev9Z+nmZJ3+6vvh0hKvujUqP8naxLhL0/MlqCfIwTSN9
0En+/ejUNJ1rMTWviV3K+3kc+oNdrjV+P1iLdka6zwqdf0+1F0cTem9/IzvrdaahlFGg7ty/sirx
nhhWZ+8NvB+8aUSjYMNK9dIv7Ol+TU5aMTZhXe2tGVcQGZsHKAnq8URaPiTUH522xlCHpUeJgw0h
udfcaayijPSSyIHFDfUE+aPFDXskXvBx3BDPYNz27uYN7WCHNZccoElvXrGu91gbqn7UfCvF0ssx
nkncami2co1699QIRf57XouDFMS56vEzAFPmYp4hh9DmrRi2bj8i/SaxQ7rxkaBg/W9h9v2hpQHc
ybBnqCST57JFndcR0XgoCA45KtWOx210jF+dq1cBeRqkv5Eb4pVQ8jaaw6rrXbQ0WRaNjirXgN2o
x45qxZdk7AuSZ7Q88SIji/UTizkJ5OZmyth3SOjiLTUFw5mxJlB/t+ecELj2t1oyFnOL/uCsbt7n
oTR5PtZsrkIe/CTUNBSBTFE6qhiaSUOjr+NzxYtWI6FRJlF7ViojBS6ApHqeb9Qz1p8XHCrrBsbh
JIBZa+36uWfJQ9t3w+yX/YJerN3GX7MilKVzZYaty1Yr0ULZqL3UqEKw3/bZLSknhwyHCdNiPjjN
fdOHvojS9CajaKXzstoJsjF8JMXTkstqL9zYoSl+g/RbzQ4pMoJkvvmKLNyWYu12zaAdeqCFl3J2
+sCWeXXP+Z/siEBNon5Q1Eki4LyPMT3tMFWpTyNHbO6LvGj+GqLfPosGWn9I7JnS0O5lAr5LQO7V
HGw1gwbFIhjkcp1qmriTdyI9WAS9XyqLO0kWqroz1ahOed2WLwZrAAcTSx0XCOGBkh9gLhPzN5/O
eITVRL8O8onYVsy7tnWsS9yPH63UrLB0B1EQvJNZ2GKn7ThWMUderdn1PXJV40BNAqXfxKsGA0Vk
USMFIaNczqdusLc9ChgtRJ4lzrNwkRLh/N+NvaudUU2LCAGaPNYwWYfcMkWU5jeaBPKneu/X1jrm
rYuy0CVVb7P1NWydaj3wf3GhaoqlZd/Phf7LnqetCFlYn5CLfeG0aXyk6RBpMz6RocKlOXRktoGJ
sXx1rEXponH04Fy5R9MiKaWbkYZgRDxPNt1Vz/hwn2ZlnrBXWdFg6w8sDL9H749ckiMpP/tpnNEl
Vhkzro4BSZufGjY+xKSzd/JSwtKW2MyOPB9FQFTr8M4P+hFPtYVZpvkl5szz0eIPn3Zh/sx5ep7g
bwP4VF+vSDRz5XXpFuHnMQxw76R/pXVLgNCQ+WG7Z2HwJity8urX4rbOZTHHN68XRoRYMfG9Kr6q
Eikg6315RyZszQlUuoeNAvs4ZC+2rlpq4xLjn+rCWl6Hten8GLbdb0jDD7XFiZkOJfB3DTXJ1Itp
Wl7Msd5ntV6fgbEDqYrdstXWs9oqsRMEqO473fqY4tR95yAsDnNW/DbtGm1MI1qXv3SmizdiwLao
NRprz1ffhLHRW4chLl7miQ2Roy1jvPAGdgUWeoSbbf1EMqxYSJ3E9goR7pT7xNPyPOq0ybn5lmP8
e3a+5xd2EfFXz1m+fWNyHAicQzVHoNsYwpLGDx3qLz5u501mRPb6jhXnR9PLx6980jVSbUkL8nl1
ItkuO1wfrT8Zi0AsPHlPhgdlEKjYvXYsRu44XLOiKu8tUBsiIzJ7160EStqDGVmWcv0ZUipcJNuR
7Fcimohy9SwGzG648zrvOx9dcmhJKfYrshsXYZxlhl8MpbcXrm73ijzpWYkGRUwH6ZXq/QdW4fnA
UsnzavF10LBb+t1kT4fORMVX51xIc3IX67p5mqx1u9eX8vdmalPgyMk5DBMLKMuLFowV9EWX3RFZ
mhxvGnWn5fcw3GxPKxQm0xWKEHDFiHIck5mth621MvBoOtrhgT996vXPbADlxLH6O0cRF9VzFuQb
RgdYeKJcwZUivj38sQIM2J3olHLdjqy9cnvUx/q507sjfHKC4XD1QoljMOhMncDFxLxw36LYjp8L
40sY87Q3NfSHPTzfF1LF0QfmorbH+e3003lgXO90vdzPisuYsJZn7or+fizH9lQ5DTAFEr9knM0z
+pntSGzcwbDjBOttvJvU8IDwIFqBX6vZWw9jgWwoxgSpblm4bXILIwbvC7rBmvb4sC0Ukma2L+OY
jLS5XUM7739RRjbe9wUCLNKs3jHzlUHd5PuCDNWAntdrwTx+aGMA7XWDp5VV/zpX+U6q/NJU6k9L
CwUBzahBE/5e+5UU6lPd07Ot1+qx6p0XqHdUHyUGFU6YYV+TyHJXghcgzhOH0ez6Iyv6zaDUrGFM
5FpQmom9Q9uBoSMf1misjEdPZQ5nqdC/WN++bAcFiTFXpF+XmNCNfgsx+8c3LSX6F9JJq4I0rSRJ
EShMWPOyzrKCdPE6JNN1g4JUOxKL2fgNMgk8ScRIIZmRGMQTX6G0KbIsCXPT1q4tJpXQkvkrCc93
Gm6/g6tGkzcPiMebFCu9vS4hMtcUHQzOYKSHg/WZSEzqRVo/t8byOUjIZ5gz5Rd1xWeEs8AnGafD
JgGKoVB3dPaiUKKgj+x18WTY3SnpPNZNPNdkMSSHpATRw4icoTNjekVkcri1CkD3aB86F8+9WblX
jcGarFOCw/QuKLTiPNf1Lxwf+UHYWrazLZVddBchJTG8MyfKnRETo3F7TuoDJiWuiyr29iR9PTJ4
aIhOPcwVkiBLfCshb/ppWfGlTQ0L5nhz8zAC/iXB0v1x1/QbL6TtTwg9/RlrmM8RhfRLIyyx6yTq
fl5O5qls3424/lJveLImFdjb2AdrbA1PFcpCLyvfaTHojptRQXmn8HtKv2iifSQ8dq+ksP+6CL/M
LN4X7fahZsaJDC+5i5VN4qpBc8LOo6DezffBMpLfnofSjtgzVOTlpZ3Sb4dL0R+JV2GMy/V3veKD
n7CV2qUVbPo0PUK8nw3yzc0WS6cqrDEYFglmkAVtupRh4tT1i1lU6X4xlzP1SS4XxzrvtlV+otA4
Iey+6PFvZ+K5kkv2U1aY/8XtCTQnwMqhJUWjZUYnOX04W6PthMqVxZkY0Mdl4uvyZhUhgGV0qqp9
PGxblDq4IYcih0jc6siId5ldvWS2d9QLKL+mZO9DSQO3uZDslvuGt8pXbF1/yfDRL+mqm2RCWXIn
yEG8EHcrLm7/W+umd2EOoZfckm5U94cYumnX9kMZjOyCZFnnVZjOrZeiv66/uGcRuRABPEvyeQsM
k0SytmE6LHWouh9lGhEq+jtAaFyf5ffYL+9GbtECTzYbIXupPOQqya/ZnG4XvTOsly3hcCdpl6fF
/CVwqjXo5g7edB2rbTx0bfJdUJoTrZ22XOa1X8IxXxCuy5ixpfc9Z7romXZGnNOxRa8YuRB2bq19
V1X2NcWc5KXFxqeHWtmbjW1nWLb2kcE1uIsBGdnG/UGuFS6Dn76J8FX63fKAPD+adbU3ir/r9jZq
H9Sj3yyiLFYlXllZ/KDW3rkttRYtAR0P9taX4UiaHQLWWxx3mf7q81IcE2QfPI8XDAv6iyZMQvml
KP+kpAqFVU2KgUPw9yNwpgyJa8F0qqkSCF8Q30KXzGXmzcpE/ezk8d0g7Hk/IWm80vvbBqhLX+eY
Cd1Kz2mScPaPghqtBbYQyuDdMCtkgXkfNZtIz2aRl1c+/mUnRutAIiw/aJPWL8pbOKnQJL6P4t3y
pp2xLhFjlU3AXjUFhMbczKG6ejYrwLTZNU6Jvh0L3sQ9I8k3cc5RXCRnTRkoyac/ddzcUTYWE4vS
/0GWRTlMN/llqZ1Fk+xJq+UTo866wvwsPTsSN2N8jhmUaOjtZG+Wi3O3RIznaPtxISaXoOkxwl5v
/sJvz1jgkkBhzvCpaCIVYSPadqUM1T0scd/uWKdKBu22fzQmQnYyGAOcZSV9i6juuLpd86e3Suhc
hZJ5+ZYOP47TmstHwcvOApIH2/y8JtbBzngIUQiV5E8UR52O+IEbF6WYnzkfLRlFXEc7Z7THUzKn
63WDKdqhEkc3geMlcwJtBVEBFkdvzX5XjQ8jpunVy5/ViApN1Un1m6Szcx4LsK/5iQSFDiXvzK2s
+teaqSlbmZuV6qaAkHvntBBjE9Yu+bPYhr+X0rQDm1Fi1XqxJ0jTOiubmwoQTJ3NtY6SeVwhegEQ
OocXwevMcwcwK7n1SC1FjLbZ2Mo62sPwwdSz5dubsY7Q7Q6xPcB/7XXZlDoX2rSBm8wcKhPoHIV+
/RWA9C8KThWIuOPg1Zn8og1zyv1AenhUpkKg5ueaRCyTHFZSL8jN2l4c1OOH/87dmWTJbWRdeiu5
gEIeGDoDpu7w3j36jpzgBCNI9I2hB+a1stpYfaAylSTFJEuzOv9EEiWRCHcAZs/eu/e7rZarvaaJ
OFxVgrrHEu7gjxFcTqcuvUuj+o6RP8LIbVLYyPGgvEDtFol8xFRjr4cOBxdkaKS2zM/z9aycKPJz
gHaXQJQsTOxB4UbHP7dLJo7OAlApcnTh3ST03j9pusJ+07uNttbLxceKRhBhZ6m/WmV31nIH2W4R
H7AuRc+G3aIF91jm+1FhE7FUcjBGD6b2yCUm0d+37Mufublq0xcu/ljp9nhLsY8+a1mjv0fUNhWa
wyz6XGL74DRJRwwnWbXGhpa+2Y2ln6MMqGVNaMcOgsfwUspxfErpPa8zpLtESVbZMXJo7iNntGmH
xuYHg7SkCy0he5fUFJodC+F14MWP+dwG5zH1ituoMZxPvd6oGtGJBwPA0yofaXv01ELSBmgDGumq
UHl6yVpyu8UIYjcRdnyZhq566eTsHQfEulu6Uw1Vbdb6AGqMSzHWtZ/PxWuo6hsrZn6Auht9ka20
Q9Qk8ooHotsKj3kCN0wv7xdB4amLc/uDUU5AViI7HJ5GRPPHLrcEfSYsvhOilpBe5KAfIYRYJzsV
8/2YUI84mRipO4p2YqsFlS4z6uGsDJ0dSn9Mv7J2nwdrrN97G2cU2uJyC1562gwAU7eg9IBtmx3b
4oCIHPHKnZW65cEwqualMOzpjBmuPJXxHLzXBq0TekBFKBz6iLXFU50XmLhoZFsx4JFqbh5bTeAX
a7Rwfu/iEsVGLIIdrVLzVI5PcGm0Vzm2AScjp93DBOpum9AKfcBWzOSKONsBDUlwv3v1qQmakS2M
4gJ14fLyKEgyCITWTU9dRI2njOAmDvphrxvCOokQJ/802gUVgszeKr6A40wIwZ4WA8gX2Zct88k0
vas54W/+l8WLXOcu3ds56eUq7z0SLebGpq85hxszDF0/08KIJcaqb75qEP6WHOOXWsD/NzDqcr0/
s47+/4gsIllxYSb+d0HGock+/6P88o/L63dRR//6fX/oMjRYpYJUd08SWIs2TzeQAP4hzOA/uTSV
yDLSWRERxehc7d/0U+uflpCgweiGkyKMtO9PaYZt/XPxQBLDRla8Y7jEzf0NacYCv/sPq862pK4T
co1s0ZUOq8ePOVo1RhdjbokYzSkyaFS8QjJZjvO6u2rL2L6VYbJzCREhYgSXyTff1s0fV/kWVmp/
r1n8enHQqy57rW3yUX7EcOqG5uXGQBe1rFjpOtro/b6Y9XpdQEE8NErPaOQNTnskSqi/1UDbMw+I
BcSboTk2lMoRneS0+XqCQYvopNmpHfiXuq2/9BNj/CiKlH7i22WaakqyJmTKWyby8W0ARTNidMJw
kENB2YS13T7XuhFPKxd9PRii2HiPRY/fjTTYPtrC0ghXlhYb5YZQ0Yp+Rj2dgyDybvMpjz+2swWC
OdQYPDHZH8anZeTraJn9qpEPgxmQeQKDZxrx6N4VfpLakOWXqRX2xbUHz/rjq/1bb+X/TB2v8JyF
kPnf38qrJfqLd/Lt83tZfK+X+tfv/Y9iivg4y+MtW5Krl4i8P15MpL4odR20UaA/UfUuwMV/C3oX
KjEISWljSUE7ZaJz+rdkSkfQa1hwjlE64cCz/85rKb0f8sQMyyAL3jUggrJmOCi7vtfz6pOjDM5U
OLpl2buMnCJxhjv1OSZ4IpxekhA5YsJxh7L5o2iqlyjSDo4zOK+zpk27Iqrf7RBpEirNGwunHh1W
xy73JpgtSmAEtt4HM9SMbZ6KnRuIWzE1Phr0G15a3P6IZMqhjb7YBc0tSlFqfsxKAA/1sbkqsy+m
CUOtyppgk+lefN+2sryeI/b2QzOlObEPNiT9HCFhMoNJYqv3EJ3elareUKX4qUtOjJNchyOHTjBg
pDyUxnbCr3SJqH0vcV7QALRoCGD0BERUPGZl/aTy+YIR8iIwj+zo/TNIBsPoFOs8ZvjYlYW5mSSG
urEsnWubOdJFhhMR5OkBmNQ6b4NDV2ePbUjmVWMZ6zgmCKHlCwzqGvFJHibXTanwJdIHzBEcU09j
FmmrM2aHM0239ygW78rV9pWNgDnR82fZ6xv2XPGAVtncdqGLEKyw7k2BzgEA42rKa22bjcNzjbpo
CucHlVafMQn1Z4aCD2kpP8y5PNo58yIzMd4LdP2JwMswTtptEQensvD61ViH04qpBhaNPPOumGxZ
+FYK+mZV7A/V56CGzVd9KfV6Cy2m+ZwLTffVQjqcG3WZ+c0iy6MH00H1YFr4RWVnE7FWK98ejeId
CFy6coZE3kVG9hDVdxnoBhxyAQcgaCX38QgHIvOaB2mYr7AX4C0kzGdQKyU1P2ouWhr5iO/WZjlX
K5vwE2qk+qqpjfZaMiHz+4nqN845HwXCqfhRsdsZXbiP6sxhBpJuzLKFj6mwiDHy8NakyYvdOKAH
HoVl4DeSamOgG1hpBdplXXW07IfoI0EywAe0HlLJIG+okUGv9O5JczVCvhRaKz4wZrbZWJGPCVbW
zS0/L/HalVX+KUYfO4i5ISoZdEMMMYOecodMeSWMfjcpPHFhF+yHBL+OM0r6+k6zrnPW944WgG6U
6PoK1wfMwAB8LqAr5cA01kYfOB8Mt/kgI60kqYN+Ch2YsO52wQiLQN4mDY1VtgBEBhZmme40BeaO
x9yvdYXjRSYPjmVOvB8ZuL0hRnFUwloKbc36oIEm4ZfWZlTaPV1CDLxAG0djBZUTURt6iTXu2xu7
vM6i4EOJUyvwUKYVcEqfu9TwASiRJJ5znO3ILsMmemVH822TWdMex2JwndR7yhNEwN18mIp4o3s1
Ury8/IxRDgAJ92MjEYIQovoxBO2v8+YKW2PoHX+w+5hFKqSJxk2hh6en1ob93k9bgwOGNU57R07V
3rblcGNyot2VYCj8vIGLg9f6HonGpvMAZkQRmcyOjvFLfrFm8+IZZXiVJvOrPQXyKqpsdADllZuG
7NjoAdZOWPvWEG5H/ERBj5TIMPd6otOgz6n7u/kroBNx3ZKTfW5I2GAmyCvmjZ6fhuYBATsdp6F7
U6iXOguARlXbeJoVLkMq8BU8RJd/qt4IugB/15Eflemf4doeuyi6gWpj7dOJPAbauR5QKRQpGS7a
Xr/Gp+FbQjuRIoVNnA4sJkAbL8KwCguGh5rYad74EWI2HShjHiGkuS1dLsWzYpAGx1g2XVvN8Owm
8zkZiL/oZp2cg5lOQEAHfYx2+iJOnZPpjvYqtzXV9g6xPiv+bXwqSmPnOiM03oz4iyylw8fglNMa
5HlPzh/1FAmVKT9OeX4a9TC+qvMi2Ug7H2CrTB9ELH1c3ecwQ6NGXuybF+qr1CLOCTW/i+gJW33u
E4kk13Vp7zHgE8JNn8NEwLquuv5BD/rVQBBS5XwMK1GsIlwJF+ns5Ky9jJj0aLnPe8W8K9KbV1dh
plX9w4ihF/boM3TAnlP8+GHq+gsDL6RvGT7RUEEv17xLKAccFlahHemdgmhZlIN9ATJCDfHGLori
De2TxqyDNm+dD6/xjIzJ9eZbiTQGUgfAMCW+iN5sT4EqDB9x21szjubKCZ+GcEouMLnGj7FK8y00
uefCAWtZjsGN0z9odmgdO+wFjNCm+BhUzBbnTLU37hDRHYucLbGM5EB6YXEYoVMmGW5oMAneprDY
Ch1HXTOg5k/7REQgA7uQOB+Phr+UHxhAMgyKGbC5EPJbTLaAIiQSnvgqFtUNHjMSt5wvYaWmte70
tHo86xgnPM+04GOfY721Zs71VsWM+WPoFWtNjx5D2Yqdcpy3idn7logc615fBMqg7JpV91W1LFqU
vekiZTbx/j5mi7y5K4T2tdT3Ezz+m3p50jwrqp6YvbWXJki7G1vXoCLHubpyFgn1GCXaVZgjqy57
TAHh4EZf4P1m59aZgCp8VWLjlWt2GCblC1AIyDLOItoWRFxu80XIXRmEOXqLuFvNs/nJWwTfGdsI
JUWKqgw1OGpXxneLQFzKonsOwVC91kqzjrjxA0ZlNOOa5SA8Lkdidzkch8VyTtaXI3NjJNldOgfG
tatpMUM2F+ZTMZFeV9v7Lm6rrRczY1+ZEblSngusTe/wQ1gMF17hEwNXYIZ7tPKcRldeG6fZnF41
L2jfUy8FYZbk6gFydAfhlHsejKgQnGnwFWPLWz0kIGfQcwTJ4xCg3XUtcVBTC3WqVYvaBdHHRR+i
6oSGAUmJrfRr7CXRMeStZl2vGebZ0JkuekOUXZFl6N1fbTK5ghC4worQHghCZXSNJ7+7HhPXTje1
clRMG7+ub4fR02B5t/NqRHe6E3NEAzVxrOFqMROttBRNlzfH4VGja+GtYCzTVU0gx2DCsstNl8XO
S0vg03WUqlf8zr2PvWn4NNiGxknHAMwWTkuHujCHxM8Yytw5STUfQXqqu7ijpOMwZn9IlYFIm1Wx
wUepzTuiauKTjHSHieIVwjSEWc3WDHyHPcxrXnsx0v5t8zf8ZmttcnzGOic51fhTjOxQtH37CMwE
o9Xg2+7wMcmzkzbRkHKy4YCFILnuutxGrRqiuA2BdFb21y8W2xZq3MAgoBQtyrmMGGHNkXGsoO+u
hhqXUpP4NHPKW1mW3anK5o2VNXcdIa4mLqKN2/DcZuwS2I6H3ZBk72ivaHuPMnucgv6pCeYO57OJ
hGWOcuaTGMCKAiwrsb1lKIqtQhNwjVP3UubuHp/Eo0oxOlNbqftxGDZp79x60WkweAnnABe1DQms
KQr9ygKuAQ+12ubueKNUu9ZrWAMpdegQ+Cqmxo+1rFw3plY+2hpyb/q4ljEdEDyuKl0SVlnFu0CL
74YQmQNWKMb/9N3yOHiaZ7B0smrRYExOfpRjx8iuK73bMUTc5RjBzkr1DW7hJ9Op1VkOrJUVmrFk
1RXTC4eKFzbpE4Z7ZjKtvTfcL4oojGviwRi/l5BbBv7fV61ADzAySQdH19CRmvzaad+Qp8zHznsY
0/CMKmWLTKfZeGMDoVPDWx7bJGV9Fa8gfJqR9afN80hG6zqmFswaz+dcd2Mgz/B1jjR5qRac61G2
BD/ZKog/ewPueqzWF9Uum0v7JCKlnU03vYArmDfdYm9OwovdPJrINJg19he9Tc+EIhxNCOvreUkH
JYPv3ltI0l57nBSnDFmChRTekRBQ9ke9pR38OevQswzj+JG5U8xUfz6JTFuw6OBuXR6jrvWKDVFs
uMtzppP09I5WT+3N3qWFCCV4iTf4ruEM1SMbA3+EBvB+rB0Bf8K5ajIub83XzYy4Hyf5RffabWhj
qcP9bJ7rSSHl+Hpe/lvNg/+ZLT3MURb23V+1D05kr/ffmYD//E3/6huIfy4uK7JuXJ2eEbbAb/oG
OIQA35FKZAjMTt8ZgRf/k6l/NQg7toML6999g8UILB3TM/Fa0cW3/lY/TwgaDd+29CRWK4zGtLgc
qDQOR/ul5feNEzhLgiSfnbRA2KLqO0iR81HrmvCggJwA5eWITHR4VKB4DqdSx2nRZE/Srt7DMvvY
T+bR6NpX6mhvY6MuxxNcEYRd9iYzFgyezHpNhtOULoxk2BCM5jWMx2E7SfYOMU2MIBnzamq4DhPO
hmYRPA2y90OHGrZo8ltNmPE+ciHCDZx5pkVKp4fiGpTjTa5PYML6RbOqiYtbx8Z9PRxLVxyZDITH
Wosex7j9bHzdu7BrXREVSBgbky8/6Bq5cgRTDsqGDlxD8El4A4kt6opoyfMo0xd8brx3eXjCQGT6
bd4dRIVgrvfSc4Bzet051Z2hG/muSDL4e4TE7Yc5u+IUbRwCLTtJWZ5xYpwkLaVLTGe0o6Qq5sBF
LIQHd4LBsFVpcp1oU7ZBJRFs6rK5yTVTO1ps2F097ZMeRiXJEMXOS/KNmzY7WUqg46oBRR9ysDWc
p7bRV3PtAdIidC3BGZp4FPOjad6H4Xilqp7FoLzTvWmjumrPEZ0arT7EI9VBZR5AeJ173SQNuDsP
bH4juM0gZ+iQJzRJk+ohS5kZF0o+ek0ORpKouEl65ZqmAZkgjtihm340COvjzKXtW/JCLpNlZZsE
/SIeVMa9Jj/MwES+Zkoj51211DJpERmHSFXUVc18KKLgPqelUuSQr6yUuDtMwH7RwKCwrXqT4KmT
OezoCawJBJEDzI89JoK9sp1LnLnbOE12BQ5qH6Ymct+0OVUqPA3kwa21BIKSxkmcMrB8EYJTSFq0
LSBitQZkuqVu/gy/qkEDG2zmPqXgVhy3u1jCG+reAAedk6VmEw3M+dSQ6ypPd5ZCfVUittINmIVQ
tfeJ6pO1TpWX6dNH7HA7VGvNduqKMxLWJ61Jb3Knu6bq9NOmf8BPAcop87Ek03Gg2DLAZhMevosr
INExqm5/sNxPioBE4hdoCsMmW+uiwHkzwNMkFJNwXX0fiPZu7I2DbjpnsxwP2EkQWk6cZ9IOpWBF
6OOW5+cpKOQVJSJno865E27BBxnKM2jZcAPRag/bFbQ4p+BpBgccf61zO8/PoXYB0s83lRXeV0W6
DatyI6fgeUC/xVfRflJ0vqs5erMM7WkqCnU0Q4vAFOttlvK1btpTaCCY0fE74yh5MJapVOfE9/QS
CRUUZ5PhmomWiRzAvfF1eDUtDrp4l0BCrItqJ9Px1tOQKLqTdy6z8TFSyW2ojA1YrHtlhLcVQzBK
SYzTMFSX6ZjnFA9GQhZukIotPfedoxMuYGXes0meQIen0GqC13mZqc2muq1RW1ZBe2khXc8JfX09
IYwChz/s2cUBg/ChKt9lmx0S993I2Hr1pryHv37kWAOEapnc1XXXb92CRWIxR9jLWC8b6gIlhPXm
Amo9SEvm22p8MvXwFISlD/+AgwR0cXwwxgO/AMvWyc3UAPycjQ88ogGHcOMql1a+SRQOfcGCozTt
yJllCwQ5u1aJKA5ObW+dsntQDB0RsV33YHTX9djs0hLtVqu3uR8I3d7BpwsRt0SPJDtQMUO7Sb1n
6gDfNcpLj9Pbd/t4D1Yp9T3nySseI/eRupFg4gV5JyKm4oN528cti/9MLcFpPR+Np7SugYoHfuNO
byW1NmxLlDWTApLUeMm+YRS7EUiml0GRPcZXejKSp24BLIRBcjIdecnpzpXoptcmry5WkNln6PJo
y+JG2rxsaFF4S3DdwOBqHdR5EEi77kMs7Tsrm+mzYCo1nRvD6p67ZbAbmLSSghBkJ2HyB7p3V9Fk
Jutq7t+b0qyApOTmyiyT227sP+bLeHhoOH/XtftYDwWBN5gtpgDdhmPnrwMOgxXJHrel0rc5gTI4
IVhyQYg9Dx2/aqwQYURRxpSeHsebgoYQpp5BL25YCoASa8Ozs0yo+zF6aqzikxM6Z0DXb7BhbsI8
e2E5P9SBfsh6bwaPvahauie97vZGB5I/6OoDhSNvM/NdKm1jm1UoLtg7qFUdJJbK7GHhTuORk9sn
zSE5wok4589ywAPYXibDfct61FV0q2j31OZT4eSSKNus3QRwoMfBYmdCiilC78sgXNxARt6xygsC
2wsw1Yl0+nOpwo/joL+4SXacLcJa4W+t2NywjXnyDdLEqeyq69jE6T8vYS4VTky6i5hJZFg8FyJR
WyeMb2Jzesp17XMvIpqPQ3uwJnHXLnGztSPh4MrbQaYXC3NtDnuYpvCSridXLvpOuCX4NPEItc14
wgYXQwiW+3IAaqAtmoN8xKsl6Qp3kC0Geh8MzYx3mRg33M5HFq76nKbVPoVZS3eerCWAG3dyAIDu
akQMEKm4Bs+GXrYbPxMVfw//u1yTkIyctrpi60hJDcK+MgX6pmYsn7cN1bdRbmNtus0gDq6GxlVb
q0xvhGsd88q9jcvU5tHtBDJKuoSzxZQyHsJPzQgYsPeg4VnpW2O4RwyHIAmJKrlQ0QAy8wT30JMo
FYgjaOcG78YwbcqojldVXN7FVf4igG6zuWf7vi9AjXhptQEEsnFFj3CNsqvtzkYG4o6ehOaZ+3JW
GRA18wtgpY1Wu6fejeZDXuW8W2Q7WVbf+2YoaFEbnbjE1QcH3Ug3c15CR0IY0aG19au09XZROyjf
a+dxJcXM8tBsh3zaZov4BBnmwQbTuRbp/DF23E+TgHgvw85ddbZ+Pclk5yG0LAPukyMS/ugSp+uQ
cEvS18awopM5jSemUkSEeP2diQ0BdlO+MytCL5Kp4XEuzDMmb2ttaZW58jpEMWOZ97viq1Amt1+x
yWd+Gw8X4qF0SIi0F1KTPCpcQ2urR2MKpfPRdvPDpIo3JOJiXXvxBVwHcLx8gMvexgQbF8NWtJFF
Dyt90GL9bKCF37GQdZugt9B6j2h3whItJno7uiwIGrc1EHKwWWhiWts6w1QEddGwaiTiOPV1QDJE
+DwsgqB5UuYOpwJxcgjN8Fbo4TayOfEhc0EsFaG0tSzg8wkkUxochTReRYWoHVVttW2m9op17tSb
/ZmVfGJJjC/SLV4l8gzO8dD1SfHQsHdTb7VEY+lYErW25XicxgUSnhGDYIN1H5b5JrPdx9aY7pwu
/jDM08XIY4g9yavsZLuqJeZrZD/9xoiY4dktER2TRxyBoypKgQCHk14sDJFQfq7MztmwLiImTido
kwBzVLKosLEDBPqq6YdrzTBBwCjzth0XAR1tiaFe7Ma0Ut0RJBjiw3voyyi921NumEfGAXSROvO9
kpY4yXG4nyv3sbHcTa25pGBZ3hqm+2KO32LP3EZOhcnbzkuERETV9JrcoJVlSOKWGPOLdAQfjDGV
dC4WnWn4MLXhurNksIq84TzVerBiMa1BTfd+7EyLKSy4GyBEUiSjgfTq5DUdu7MQNPHNRXk2G8OV
g2gDFh+WXDNaOpFhsU91FAap6m55+jipB8Z7q8rHICig7dG0zc0NyR/t2kLVhqAioMurHsidqpYs
m1NjTC8EH3H4Ia5nRZvjwQjqM+apB5x01+DM75qiO/EM59zW4UG4y3hE2J8alK6tjsch1MajmWT7
yR5OVmQeQgQbq75NqLikvZkSCirkajd9hokSSTrR7gpoO8XwXGUIsxPvOrTbHOFij9C7TNfGot6b
EKaCHLJ9pAjtOk2Dva3ROKm8Q9uEXwIz6nY26LyMXQUeb0FqNlAOlQ/PqYvyI0Os2Gnpxq69A9FS
7ll323wHsbY7ppFzhb0k2/DtrViLtmGaXGj2M4Px8JhEi6iNVUfHcgVWsd0T9dEjiNAXRa+HQ0KP
7MXIOayJz+n2U8cUkLSp7DhFrU44N/gHEy39jHUnUOQGmvSuVOy99h2Fa5O1FLhe40tpH6uOORRs
Qm0b48qgTMEubseMKsmCqddNi0ydvv7WtbDU6sP00mQVJjLdvonI3OmmJmHYZXAKpcFktjku5PjJ
VcUpDlxzE5SmpDmTvpoVb6MFzmNNZMp2rIk5YURGGdiTwGAW9TbRmG5qCbpMVWc3PUBJsseBDYtB
xbd1lHwSRjSfiO445rYZrnvFkjia2s4qw3oHcQB9ocNxlBCtKzPKb6LIfm3t2kRzmiD9JR9T1eV2
ofkBCkYTgzAHPnY6u1doeam3Wv4QzEBQDDe6W74Y6Po4+IUM4SN6Z4ntFVTP00enh8qRx4+8rm9I
D66ZaXO+qKFeulP97lVo+LQ5uneKt8nMnh2zzre1mW8tamtOsDg5p4Xm2gKx26bpLD5GgmxFN6og
0gpj4kHEVA4XOjsbnngVRGWsA8HvysF20neJ7ttlIoN8Y2Z44vrodXQfpisHCI8mfiIA+8V+5ZyR
ArwkEUYRaoUMr24hIDXExcOMQ51jCM1eAmJMBvWCPETcjO9uuZknRuS4gQKT6L/2puoXsnKFSJVB
XdSnd4557RUJsOMluMCQaBqn5lBV0xFf/dHRaXpjTscMjG+EhuvJ0xnYCaN+KUKiZ+gQsCh26Awd
oh7Z0a3bVn8ZBxUcjMraFhxy59w8OAX2QMtVz2MPriRQ85OSDlUMJilW72CYrtAS1dtAmhh+7SXA
Z+cVOa3S4bZIA2TIbXxF2OKJXKYLwrFLSwkWOcUjXsgHIL/3uOSfxCD2TRQBcBYNEm8Lz+b0QBsB
ZofX3Ei05FQmBlWQMQD2ND4EZStWRILWHHa7lyS5YvL6WOe27odRk+Ibmt7rmUFKw9HUogILhuUY
T7M7rTqMUHYk1sHsGGu7GtdZjR1KN4sjlAMcpKCrVnA8AT8CSCA7gWj4N9N4HlgQ+1ndxv0U7fow
eznljndh8H7pe/SfI1oGvQ+uo7rPDiT2HAuuU+eTuQaA87mR6lzpLmNkPKfL6EK3aTxD+7Ykigon
fplzvPw3dvWK5G5Nkk4B4rnfthU1CdPfddcgMUalechbVAidhJ9e3o1dh/I+Bk8HcvF+MqV20oeu
9Vt7Sreq76n1pX41SeuB7FYawjRnc/6H1YQ0ZL/kUEBBzczy3Z5JkZHFfIXzCCgPg4Curva6I64q
fJsi6PdO3TwgL6i3xfRqJ/arVFIe0vFLko2HhE5CXugAR7v5yiZeDf/Fu+Anerawaui6+1Koudx3
bfpeBnwKt5/6qwn+2Aod4NpwIvIUFcE3bZwYm8wDoFp5gdiSrOGHzIE5ZqGScBxrPZSdthP0+Uy6
7mu83gDgitj4Ui9w6LFdtDVGG+wMPNeX3na1o93I5OS0JiAhQRtgMNLUtwLwwU1n3//93vL/TGGa
tCgdQD26dH7xEJrWr/vM/+d/Z6/F+z/QkPK35luq10//oD97z0LornAJivEIkTf/1KwJD52piZbT
QEfpWojk/tSsOfoCoXRtB/KWEML8Vkvq/dOlYSwgFJq2Q1K5+XdEaz8GLes2oLHl+ijkpCd+DOi2
ahJa4h58t1GO5H503UDnwDmqpO5pFjjj9pu+/E/koz+7HH1uvmmgAcQi01L/ts/dOspybS+a/YTj
1qYq2VH7xSVeM2+lAWfIP8YiCI/Dz+VPrrf0zf8jlUUoy8cDsOWZcD6JWbZ+uF7amLanbLYsqfGX
YRDtBexRd6NnjLSmpskQ9pRTe/DAp2w9jr37X3/eHxBqX6/vEe9sSX4CJIuoEr/9vGmO9NWtsJhD
G3YOSocGWyR2tvv1VX6YHixXMYgnhvAgdYSBf7lKjWzDAI/gG9VQMChvyi3w+Gqd6/G0+fWlfvKF
Ume5PDKUmBTMPwwq6qpJXLOaMGpaSGBaTyP/0lYetUiZ7QXJsmvb8+xNO2jz4pApf/NJFyTejzfU
YE4D/x27Ea/I8oV/MyixXFBlyqZVpYBUgGTCe8AE2wURn3a8bDgXoIgobDuszqpKLjn4emqBkiyD
VaGp6J7YM+yQaWqlBDmWUbIOe4zUft5p4Q0kkOk9Djr5BuA8/t2zKH52m5CuGQYzHqZHX6XV3/zs
icccOsfzwKmk8jZORPaG6tpw4yWudpOPyLdHXbsERSAQQSf1ygHreODhLvZNqWHt9qKYeS0teA33
+eHX93V5EH94UQwTsq1waFYDZP4BRTvGbltUAZHymuBsMChZ7UL0UzRt+nXcUHqpGPd9rYzxNwnz
P1kRuLAtQKqCNGQ1/v6GlhA38SSZsx/AVdjKFlCGAo1Akt/4rvfNH1vZf10P/nIL+GxA90At2h47
sPnDx2zycvC0dLRQIg02iSO1d8NJD8GXQTvv19/oX1795VKW4CG1HddwfnwpAQA0SjTIKcsKklfg
IlfsVf6bz7Moir+7bVzEQLesO7oE+G6wg3z7OhAhBCokAo1H7mewmkSrNonFqQCbMAKjel7Ps+x+
swT85Y4t17SYobIQ6FKay3//5jHWRNckfZ3Yfl8Gw81QZOrSW3gNvbTGR1OI5uHXX+RXzuRfPqTN
8uZ50gCY/MM7n6fdaCmHC8Y58PqMUQhSsTD2heXGfjulH5o+HE+do9r7nJdqnzO42hCmlv5mMf/5
D8LDI9GTO4Bbl6frm0/OyTeHVaFZPqka8542hbpg6jYhlcB3y5lNMrTVmPQ3hLVyClaHOh0KyM1s
qr/+Sv5625mJwwWl4eDagnf2+x/EqaoqwhVm+5VCS+KQ3bArLbgGFoQDhFHVKiV/9HdL71+WCIeL
ghVdJPRAS+UP9x1oBhMe5ti+oTFoSd0Axh4KUrgGE+7rBGQTWc27cKEseC7OvhzlSWpb3taMZugy
RBfu+0HpPopC0gtVfaKlYPr4TNrfPDA/+XY8Jvku7ze3yZU/LCmdsgoHb7LuE+Z35zhwHkIzyO+y
yvlQtjH9XJW50W+u+Zd9CeuBxUb89ctB9PnDi0g2ZRi4uiAGIlXqhKpO4xQE+oj87+CBJJC3UlvS
DlwVwKEr89+sNYub4od1gMsvKw3PhOlgzvnhgTDKaCrA1mD0ayRfM8gOO68sEtgsy28ys9vGmUYU
H7HD4E3K3G8Tq9xNOrwkTh/2xh4bA3k6rsp6YCNPy6rbOHBYwe3DPvr1w/vTr0riCOEFAgZoL7fv
m7domsqKVs+s+4wKmBUNWs0Bmt4s5v3KT8v4oEJ3TbTQZ0rF9PTra//0e/J4LNhvbJe1+ftry9iL
SWDiNrVt011BxCCKYZzqY4VfcBWKkCErG+HDaFfmbz71X3ce7tA3V/7h7WkYHxmtwsfboVzbuCbl
WVf0yUbj1Pnrz/izx59NDhmJRdnJweb7z6hK2NBq7nQfKVa7UXVFOTGSmhIKEe1sw0AKa8zWb57A
n93Uby/6w8cD5+a1RG0RyuxCnhJWJfdFULzNunXj0E9mbEQrFL2/hJRQ/d0SgnfPNvHwUD7YEtT4
9x+462QD34T3vQQmSqyWqs/2grlOC6CmBQkqv3mIfnYrbUQ/DlULF/5RrMNQhKwqwgB9KyeoB3ta
ugtS55OkZP3N8eUnOw4fbTkdCl03eL1/OL9o4AeILKLxU+R568dpiK286JkONYwDvQn9osI3jkih
L/xRW4KVPEbZhf5/mTuP5ciRLU2/y+zRBsDhEIvZhGRQpSoyxQaWpaC1cABPP58z81qTyJgIq7Je
9OLWtaxK0uH6+Dm/ACV5eVFZDoP49hLmS+BcuaavaZH+aoKlY1IujnHdbn2I/MiEyS3cduD2ZZbv
var23xnDWG8B6Tj7pSS7TykatMrcxe9EBmSJ9MV0W/FSPl35MD0E6w9zXbSqHW2XhQL229mP58HB
ngRdNJxBtW+CjQZn/QGYkY170gKaYy4U6jnYaCGvFG5xR2upLnAElpZQ+8sfc27ruZ4Er2YRTPvW
arrsfHCRhh6tnQK5fiDYjshE18lNOhveh7gIondhWXRXFsm5rcdZ7Do++SYhHT1zr85TdxhjFKEs
a1ekLi8KRP5v3GJ+MHoUpTCoS/alBIQ9tAPeU02fHS932dITvx5/nEgpkHkEhMiEv23eTxaeJD67
Ab9b9wRztL63TMM9OArwowGlfi+phKOqzxsNNkALlSGcHvlrC1zqgPqiqLG7rHP35HZOTQkca5vL
n3huv3oSqAVbicfNeoCKzG2nOBos+N0lBgNemhwcBH8PneyDd5ebOjcYEIChIdIYZ8Tq7LU91+3y
DB1irF7lX2OQm9vcy/ttA0TuMOMAd2XB/XqfgW+TBGYQlT3pvzASX8294vSfM9ez0GWIQa1QugFq
XE6nEB4QiBzrAUDONu+s6PlyP389DWhXRwaMaMC7TX/Xq3aRl3bJe/JQlbOdfET8rNqOvvCvrK1f
VzatgNp0BMxKAsHVmWPjW4o8lrTQ2JPeex8CxzYQQ7aNc6c/hRl8QoD0Bajq8E9/8v0rx/yvc6lb
J9YnsCOmWs8lBlqFqkzGNjDigKhV2ruYCttTDmoP1d/UuLKPfz08bFCoHukREjku/3g7puCuZYDE
LS67FcF002DOJdFRJMou0h3cuQjhjsS5+ecTSeZRPyZIyP1iQSNCuy1S3ahZOuohImrbdThq/eMd
yNFgmTwa2RvcmuJt1wbKZz6VVDhtPBH2+HQDt0KfjpovAoqXO/TrZtdNeTYC8joeWN+YmFokaD7T
Ieyy5p1VQNTBRrDfDdU/T2ZyMZOCkpZgo9u2pyf01SboIgRQnBzy34ixzUHl2e/xGEZUs3sSYDOE
pn/RM8wCMCACdCy0zsHr5hY3XPpRwoFqUpRvuoYnqB1Aj7SRlrrS1Jm4wwaLzHS5PPSEWK9FJL+z
VsjR3uFnmx1UWI37GMTObrJ8OIOqgIgB4Rol5KreQWsZN2492/jOGmZxZVdc/ZT1kWrUTVD0aDl1
yhx2o1/7WxyhioPozXnrGyVGxhHAQK7H5ItPoLCriwl0bNvKK4Nybn9iDU0ynowL+aPVIsYwEkH9
MrOgnNjpjZ9CkLChO1Ga1LqjqNEBrbs84+dOIC52y+V/aEesI3kjsvoaDg9dAjy+z1LX3ncCyX+z
jj+FGUpOl5s710HK5jLwuUlQi16tZ3/OKCVhvLcb5iQ5CXPC8TAP0Y4byg9Sc5uwqomvTO+5C4wY
mmQoXFW0hleDmrgWSOTQ0RfJjBQqopy3NmLhx0o47QeKE+OGQoF5dBuEZC739uzgup6+XUxCNbG6
wppYDA42evYurYESVIC994WySkCqVbxnMq/tqXMHk+YfWPANHOK0Vc5G9VPqKIPRFRg77UUxULmW
ZXywPNb25a6JMzPJg4GIAGA72Rp/1TcRmjaQyIQ90xnTQ903gDq0Q2qbACtu4hYzrRr8WHkKcisA
/2YG92jrPJl+jR0mcjtAUJT/wY0UzgJcgTiKorCzoCUglim9UXYeHs28cnejSJ7MMILES835yQaH
cJfUCBXJHoHJ0vTVMYTAjaZ7QK2gI1lkoOt/StLYOxX20t5J5QNz9UD4RcIaDpdH4cyAW4hB4K/m
m45nr59pYPTsbJlYWrEqsp1b290HshzVPm6i5crOsc4O+H+3tU7IZUlh1lFs8wiB03VfBPOAGCF2
DknhNqcJ5O0uWLr+gPGScwgByh6QLEQ3K81ANndIM6cNXl5YXLTbsR2RskWGnu8c3StDcmbNMyTo
BgoGReIh9PYKQZO9zeqat5Jind7CdPoNZ67suad4xvm+LMk/32OUPk0ufZ5m8GRW7Xke4ipKB3DB
MIYfqM/3N10YyEM7YIXiNCq7Mg9np5zMpCTtQS/X4jRGVPpB7xrWrmut6CGdc7AxJJURWEfe8/Lq
ejl83757qENBjdMpUZ5fchWuGU6qjFSnWYq26HE2DaHYxYswPmLeQM2+yuLkfTZ53vugNz/izj7u
ILomNyI0gsckb+ovtQWjurH/SofOeminAK5l0TlgAWLkSlkmGIWK27qesPkOq5jMWN1DHDfbnTFh
0brliTkhiFZMVGnCsFYS0bxwRCfCKBckbJvae4ZOa0PQjUN5i4Y3qgiWUfiQHZZOvZ+CpL0N8hIz
ChBGw6fGI1uyIWPqPUbE5Bogk8fv8tzOzQ02F+53mYsJ8z4psJtWssqbo4WUpjzEHtoQMOYtIKcS
8zmAi17Wfw3CPIO3XQ3UJiB1HhtcMz8bsfA/+6pXUJzs4dEr3flLYRdg/TnG2kONMbrNnd7bnwte
PTnathJ/HajOnYBEmPbfFHj8T+YsrQNUJH6ss3IHNTOv/hrMCaDmgVhvo/BpJx8EGLW0prnc9q6A
V1yAnfkzkkOSb8jXhyZq8Q7btOPxcYTJA4zz8gI5dyTwNjJ5C6KW9GtphhgCzxWMgUm1as1N90uT
D8leDA2Af6heSGcCVr3c5rn1j84l2w3LLpMG3u7vCAtKv5C0KbAuOIFjRUCki+d9N6EB9y+aQgEK
xpxDrtFaXdwSA3rfHnvte8xRUtZmd4SfVn1ZFibnclNnUgyA3ziz4NlRdKJ/b7tlIykD7HhENSXI
vJ0IenlnFjFixlFwjx3eAMcbZhQQpOYQzJG1b8UcbMEOyltQaeUWS3u1b3KxnNSCtH9oD8Hx8hee
m2tkvh2NMiALEuhz99VLYPG7yYYMYO7CqKiAbqMISvYbufq+R0Y3zNT9mHpXgsMzGTlbw0YwSAFX
ABd7NdlqcLA4Q/4aCx4k6zbQ8I094iAtPMGx/qPQbuGbGvPsJ+ljWwWZYoqextSfnue5CD+pBnDp
JsFB4j1yPlZ55eu0RNoqLUSdnlQhkR2xFZXlt0NSwKhqaitEtxKLXBB/I7gvKFvthLqgmPy7QVnW
l4zXPGr/tgAXAYM2fYyFADNPmi/5UgJFRAO3LO6jBP/nDUxo8xGVPhSjPa/7Gjsy+AD5KUG3kUDl
98bovKepTpw/BzG37pXunLk4beqPJgAZUhFCS0i9nmAgb3VXFhM5NlwcDl4yf+vqwdlOPprMQSft
f76ebJtSEuKQiMWRu3rbHNcQQp3FwtR2JqBxb2qA9JuIHIex+x4DFG3hw7a+vIjPHB5kTynoIp5O
RiDQ//3VIm4Xf2wwYuO10SQR+dqqw9YgAHQMqvxKUy+J0NXlSRER6W1QHB6niF49r9oCCItFbEIH
gcSgHDoDPwx9rg5PgXwUhh3uvAqlqkAtvDQL/w4WTHkwmjlFax1n1csdP5NmennR8agD0QwR+O3H
pB2WFaHMCRTLoOGMgcyDEvhyWyclDjmmKiFugEIFzAfSVab9leZ/xYW4rC3TMxkJkBBS2G/bV14q
7T4mgSvg4/xZYLf9aXEWif6kymB3SvEh631S2xlETx8LoE/1UlOy6rXYeeyqDXLGE/Bpl1dMZ85X
Dt9zK5/t+wK3Ac6wXorLhIA+WqQ4vBSNhT9P+uC00xG/jvg2j9L5ygV27rUPIg7vS0oempK9Ojbg
sgoEx8mpTF1Y76iX2YBacY9JzKJDi11jjckjbbxewCK2dxCmHGCPdnTldtP7ebU+AepowBj5FuAO
qymxJTxjKAO4e+kdjvI0vuZqtG/+8cITvFC41RAF9oDBvJ1418MHp8uVjTiPa32oZhsPkQiaWT72
0wHMV7lD0rc9lQj0noZG5Vc6eWbdk82gAk8oArNvXTSmUhTnI4wZhO/JyoXLtOxKs0LnJCyyg4OP
zi7AKmerGRN17BnvL3f+3LLXmSWeZoLqHZCyt73HCc4zk4FMXQJYeZM3uXs3mKP2m7CKQz/6842u
CpCOnHzkG5EPl16KvHnI0zJVrla3zIHLJvKjX6v6ytDoZbaef24ZrlWy2wRSqwM4CcYFlL+wd7MH
PyVebOt9S3hyQjOJBSlgKszLci1DcK5RqigAIFn+pIBXhyKCL0ChXMyUIswS2jZ7FEO5HBLcK2/y
YfHu5v5aUU//xnU3CXM583ifWaS5305B6gTavJEWAyUg3gK2P9jA6neqQDok9mKhy4tYT0JvOC7I
Z2jGyvRbFrTfc40mNyRGBpdXxZnjRmDsQTJay5uS9Xr7RTmOy0OF7go46ATfN88djsZYP3V1iw1W
gaL/5ebO3Hk8h7HSdXkXkzJeJWWyiISXwMtxl1i4oaS15I00EEu6weBfO+b171oPNnhd0jIBcFvw
Wm+7JtlveRTkYkf5uL9DmZGaSdynWzVZSLaPECwqhf5X2hpkq9GIPtXwCK6c5ueWGBEZuE0GGOjF
6o5PItl1JRKtuwUuLPu+wpBq8Z5KiDGw3VK8RtLq98tDfLZJkEoal8KGWue9UiupJqwWOOSWuH8s
LYXZUdiCLMGFbQeoZY43vYIXdLnVs6cLJ4sGioIABqz6drSr1knazApZSJkIT00OVxM+mXvXhPNy
9BsoF9lY+Xs0B1F3DaH+HRaAdHjKlJhvzihpmDiH7BXUaKhcTNDlzzu3zLntOfi4+QGhO2+/rs8X
3+ng+eyg4oIGCZC88upw2qC8KPfoVwXXdrr+hevFB2gNFRSE8EhYrA40lkLnLNpJjFnwcZ4gL+Cm
VnZAjLs+hqL+C0O16TZDU/NdnVXdCWveYFuPfomYuFSY0UcbokN1ujwM57YfJQZElikM6crX22GQ
tRpKHsXAMQEtovYFfKzL513vifLKgJ9bhcR3gEw9cDHgwd+2FAUd7qlg9XaNEXn3noMN6Rgt2nFx
KnYNRNs73F6uYX7ONQqSh1qNxmY56/s9BaKcRE7v7ODhqT1Wkselx6AqsCwbGEX1GxCl3/75gIJ7
Q9CEDB9rf7WuJmvM07JNMd6NvHyrGod6d9egFtEly5Wj8wzmjIiFWpuE38kzZf0qT0QcSfTd8B/J
TPHNjRAxkGZwN6QRVtf1wMFWBMk+5sl5RHnC3k4kj7Gmns2DL4f+zknRZAUQX59qAtt9uVg5oF9y
03MVXzl6zwU6BJQg8AOIPVznbyc/jbooy7oexQVj9iiLR9/LwWpv47Zt4J9l2e0gl3FjVTGKpzYZ
qMtzorMT660HWDZwUOvmrl3nodGyLIeoQpkj8mdMlnvOXCQGRhhOXX0kuwhvrEBG1J/mf7G7At5W
LEEKKxQN33Y7ViS7ZJjTcIwaWmv6EaxeNCh4OPT/pimE8NBEFtADvNW6c/A3isOGld6FeE345ojw
WmzPe79BKevycL7UHn8Zz4DkLj2C97A+2WM/h+0wkVes8Jl9tKC8AU7vln2Aq1Tsl80DXsLpbTM1
f1BRs4lgJHIfuCsc88UGVzhgcmWYx6DroNuWAg4B566Vtya6sb4JPihXdxHXxTFyCxNyeKiQaW2c
K704dzQgFs17EzaA6bykT149gOfWyJcoHR1dd58OMfo4e1E6zW3jNe12iLqRsABBnstDZ50JQQCp
apAUGUKNmHu7IoQxD1nZKYYOb927jJNrU4RgRiavSnYtBdWdyJ3nocArvKrwZhkrhOkuf4M+aFez
x+EkPS5lPsBzVrm8mGpXmHmslNpAP8ICv/yu9r2vyQQT/nJL53srAw5CCmG6zPe2t2R2gykNbQeb
wRHsLV5MZJinv7NS+Qc3q/ojilHD1ixmXt6uYWynILCv7ItziQ6e9iRTTJd33i+LFZuucUCxxdlB
5kBp28LQ0cP/ZjNKpW5YfT6STLhr4hFm3Fc96XtUOQPQfkGI2h+GzVeGRE/wL6Ov15wvHWBD6wu3
KubYSDLezHGlkAbuPdgdVmVAH+zlriQO2MhxRAKMiG2vyLmeciFgoaKttp25W6/M0JkoCIyByYXM
HcL3rC7lBP9EozdNB0FUf7hbLA6oZa6MB2mMiE5V1hVw1rmlBwhFl6KgBryIwL1OOlVxLmUUoSpt
UDlFyNfITmmMmexADuDKQJ9tijKbrrbZbPJVz7rIm0tlt84OnQMOERlz9Eqkp5GCvrbE9NG6nlJN
EfxPU3qQX50kpcpn6kNsqFSb6phQpfd2h17IlZWj4+VfmtEZmRfQCw4Ub5vx8JLt0H9BX6qccQcl
EbQF8ZNtOiCBp27MOCXxoDuZEVJpPpoiaF2Tak4G0Ja4ksW46aCwcOWbdND6yzexbjyK6mTC1+CB
eGq7ZtIXnEu1COAvyMFY1KQM7LY52NjA/5GEs4O6Z7k8KGg42q4pPqaqt/eXv+TcQiafDxmDY4bt
pQfv1RzIGb5XW+ltldaQrIsmfeBFnW/QeHa5QjJ5LZw/t4+hofA+1rk5R6warIUMZTNBLqrN947A
nVWW07fIUDiYQimm7lAsyA/IzN8n2GA/qDYODsnUZc9xq+Ir2+ps52HmABh5KUesTnTEcVDXrzoW
4IJdRhDiqtvlTbNrOq86yNgb8ivzfubupAxE4UMTCPRL+u1o13gz5n2DIiAvNswuFUJGXb1kmBZU
X8kOprs+HpsrbZ7b0C8AbPxl2NJr4oAxj1WNCKXYmTjz3BZ5qXBTRKvCS5prt/TLvbRe1tCcOKHZ
raRCV4cHGvyRMjCaR01vkXsT1hElYayIOL/azVhG3c6tyFEjIx/s0Gyxt/lQWNri0zi02GYhBaCi
vZ1hcSz7uj4hDFfc+w4ESJ/y0AEfMWNHUR7JFscub1QsZxTvFSIQTl4dG1nE23IS/iE2vOZdDpXy
ECelDVbFu5ZkOxMYo7yp2de6SvrLm2xxUMIbkI0H8FgkO3TVg50dx+4RfTTMW/OeNDM+4Kd2WPor
p9m5JUssDhXVpwjB+fx2BUFbCvzWQW1o8L3uiDxJ9z5yDS3ElIa8TkzzX2wRh2S2KSgRUgxetYdQ
sJfYDqrdcefNWzuZkFOrkG+WdWghli7cm8vn0bmRfd3eakuK2lxkDJwa+tGA5M/YYkpuxPeAcfpT
56jscWgR50b7s3283LB+Sa2Xrs6l8T/kUQFXvR3YWKaUyUwAGOCDs799Wfq3aODwIlhm5MBQyH4o
WE3bpPGig0qDa5iuc5Vi7YzigPbRmOg1LtloW6PIeDnslnQINmZYJV9DwvDbKg+mU4z127bvbJyC
Jlx3ldPbN9hmNt+RbqpvvbK9D4bI0orH3lapNn8ck6y8MjNnv1CzbHkrkfRnmN6OUIoR+ODMeCsv
DihCdyz/FFPDQ8mT3bHRAPja89UmnBH/RBTNPvg9tQfI1eZ9Z7vtRqHo9aCaWjyaEeLLI4H2p8tT
eK4E43jEY5QkBB+6xjlanYELOa1SXMFmF/XY3NlXBc5KiKgfVFsvaNE2/uc8ytyDMEgDu56bvzPD
uL1yq55bTBA+Ayr/Jofh+hyUWW/1k1btciye7ciXZdvCyJyTv4TRrTu47nEYna8LEeQhmSeqh5cH
4tyR/7r5VWBVxLKdsbulFDV1zlNIlgJiC+kz1GLMp8tNvYAN1/sGftDL2YCD0ZpEkYypGci4ApiV
RfZO2TNy5MqEcO3I6jTAXvkY+XZ3jzpbSZyTzsfILONT7XPrTWUoP/Ka+bOw008Bz8lbsJpyJ63J
+0JcCFy3NOQjJSAU8HMXyHzqhoj2CPyWVdbfx8NifUVz39pbJbpTaaXVuGVWHadgBLVjR+V9SHX0
gFiCf0D4WtxLStG3crCbw5Dbw962EIS6PBwv5bX1cPhkqSH6g/v4BfjKWDilNYCV5LIaPsQxZF+I
ex4Q4CjcIgog7sd68G7tYm4esEisD+gZqbsl6d0tZjvLu8rDPJryEha+jeftBtRbnhvl2u+ioS6P
wk1Ltnk6/7VkQGrl6F0rrJxbOpBALB0TcZOv4YDkopRlFyh79iGfPhcxtrSmmx0pebRXrhZ9Xvwy
VNSOIWUDc4Qk/fY8QVR89IeRKtpcZDhEgnrZGOlQPNZk8jeow5e7Gb7uw+UJOts/TgiLDKBne2ti
BlIFheUMVGmklw8HMcriWSnvuwVc7MoT8VxLwC70nDpn3vBW4fGAMmipbRGuBLN+Gwaj/T7zxLWY
4GxL1LmphAI2A7j1diAhuzTwdDmYVZ/XJ7so0acarXBve8q4sr7PNoWZHJUJMrWcbW+bWhrSdQDp
mDOnAn7nNvnB6wiBkthvrrwUziwPODrUWGFDQA3T8uavXybFLMly4ji/a7uoP+GkFR2lVbVbIKpw
r/EY3s7G1VLXmf5Jakukedj80HZWQxk4XeSXdWDvXOUH+zpyctBYcsLaN7iW2j2XDaS4QwVPG8VZ
lJnedrBDZCQIZyopY9CWx9kFVJmAHdmbuFU8GIlo9xN88INhtBhPxGWziX2tVeCjbw1VpTviw0AS
OIiAMyIVsuPWlgd8iPx7D3v5j5Wd2kCjRfVXbfdkJ7BGOVI3io5JV3+7vKfORQbgYSjNUf50gl9y
MxaOUD+QFrCOqpsEzsWmNrrovs1RUh/DmugYj5ON1yF9iVcu2sqTmd07iC5uwxq7b1Ol/Q4PHfHQ
jSX6rIFbPV/+RL0uV2eNSx6LNy6gLl6eq+iOTJalibbAyrFG2zue9k2J8by+3MqZ1fOqlV82ImLI
qTIrdsdQxcZtHKM95qAvcJPFiAZebupMhMG6oeCslSxYsatndK7ItvW854E8INkVedl47NBoBwOE
ul2CmQb+X2X6MShFfQKPW1zZnOd6CueL4ijlARJhq7VrDjPrekYEYWrbhO4mKTK//R+Garvj5Y6e
bYmwHM0o6m1oSr3dJVYvwJBoFE9cRdUnFBLVsR1iEudCqB9j+j/nRPG/0DZWx7j/f3fKY/vXX6WW
/Hqt+KV/5IfAF3ktjF+hHwfkFAHVU2n5j7uE4dn/BTcWfokm8CALoW/Kn7aUvvgvDi6dm/ZRgoBs
xX/qqqGP/+//kQF2FZxlsHAcLj6yh//eLRa1Embd1L8H6AHn8eqyqdx+poqXqodmGhooeIM/ZajJ
YW3Kg97uIsFZhxsq+hR4tCg/PClsXZrn0B+L+srrcAVZ5TbwwMh6lDchwYA/WAcrnK1pp8OKB+JK
104R6DPj/hYBYGU89YVXuw9wxTtCJtWn5I2O0Yys/2e8g3w0W/0E0EBfZNXJ8AP8MoMxEf6HziiT
5fRqet//ONFem9y+PRb4TB/CqatLdpqoAzPy7W4ZJ9MLJynyB8M2c6wHggEWDU42Qn2mmJfMuwJT
9PSoWpwCN6Plxi1EGwq6n//5Z0DrZeZ4ETBgq5kTc1MhN5PnD0WEkvDvrRjxtLVFkWYbUUD7PwyQ
ilysCMuoDu5Sc8z726ifKv/3y9+xKqRosR+tX2TzPqGkzLesxiNM+5QktwpuC1RfYuvWrfoMF/h+
KALzrk6ixf6tTzKFlkgzGxB/yjirT6nNO2MKS3O+cj+c+xziJkoG5KIpN65F5KZARqFKhXdbF7ZX
fhgiEc9orGpfMtzagq50DtHCQ0rnoKmCYas+OkZHgTdDHPxD1SHueeVVrwfgvy9GpEQosIKCh9yO
0ABJnlXAk4s5UVMovNMA/buad1XUtNEx7SNYu5suwhNk2ph5Pnc2bo2ySP+WfWugdnp5nl7SzG8+
gwQskhRAe3i5i2C9vXphLC3g3uUUzkFcht88HEkSLYbRBbJBDttIakwPzAaTjkdvSCFwb2MHzrGD
SqdXIyCVDapJ/zadSZrbcq7SdN4qg7SqvcX3CAvbvT3B4LqLes9wv8fT5Hf7Fn4sGcSx95rse4HL
pe5jYFTZd6pe/LMf6qj3d5d7SjLn7YhTNoLfSz2dkI/T85cgAdryJFRQpMe5bnCTfAfBYYFHFShj
0nQqp40qCnpGoEbcAcXoeOMpK9wFn4N5Sct3Lq/B/qt6+ehUdHQ6RqqcEbCGWM8SLJFq8reGOUVm
emPWfTQNR4IIrAduyKwWy/NUTlX6t/BqI/8tMqtFfk0b/HdxrBSj+wl7AlTp+ACzmf2tVQypjcPK
MoYhXmB1VC7PYqYFAFBZ7hjFvlvSIAz2RVq1JviorOfXIkrepka/TXi681dUUZkNbr750OTBEbu7
jB+f5xZsMJn3TDcdSp7APhpcTdj5u8JDaBFB3N4fBqKZIGc20rgomcY69vWkwEhE9Bt+TdR1yTFK
DbhhG66Q0p0+FqPnqmlXg1SYvw0FKuifrSqaLZyw3D7lh72x5M/7yXQbLFHD0TDSaRuBPyoAc+al
g6ZpDIM/3xZNCemFpLyRdelGZiEjtxvGQP+3OnM797GVSaz/nWsNlrzxiyLAkyZz+oUsocdgT/k7
o3BdXDCQ1Y9s85g2PTJCp9p1wjDFFQ8ip9Tzk6AJcKcM2yjb96Y1ulH1+PNrSdNzJx2WBfM375BO
A27DG7fqFMYuC6Yoy3M4t9LB1naJLQMT5FJ2XIwhVR26zDLKVXWHkzKLXIIORe89lHZXoxc0pFY0
3FrVIFh4MduSoZ9EajLmJiQxBjbG82zYBVOLCPML5I9kxBJ12fcyc+v0b+05yzzV9qynC6GImEnH
IR0a8y4sqWoho/XjT9XMi1TeQD8o6L1rN0H1bEd2DgS2E/nyPNZl2z8Gbhj97XI3dU/Q61X9PRlL
c7qvrQmRQ20jPMDKwMlNa2knKoiZyyHDrLbfApwAsQY8r/S+O41sjA/WnIx0iwylnq0W9EDGK780
5ZNrs/MPGFiOajdARhieXTtP+eT8x7fGDgfId68KS6xE2jTrVP2htpWRBcfeMK0OJfZhqWoo+mgT
sSv6yhxYwk4fKTrs+1HjPgY4HQbiZKs5KI1tpgDkBremUwZ9/mBXQSi06WHbzZuiyPMKfKzlYuI7
hp7q3o8yHV0sXhOzh6EdAeid7pvR6JGA7yrOinTXYBM3HqNWCk6FGIRsILfI13nyN4UNNKrNrYWR
SNJXnEBIWffZhP+CvVTi21IZ+pNT9pJIMK92l2zZpvWoigH2ckUfDxT1K7YW2D85fjTzOlJYTMgm
W55rBKYYa4yq0uWZMpf+a07D4qkPcFoqq37vW8nCEsxJGfEvLSL3WvAa6TPXeMyxfko+LnXYMkpJ
CRLsJg2jnsXmSaAdyVGGo/6/bJxKhrPDpCL9+8cuE9QB+CGnzTP2rb0E6QjRQOCmE2w87H6y7wNS
EHynjJOZvcIRoyc9cUBrcqxVLWs1bVORfrGMENuiYHGc8dvI0SfgHCEbFtxgHZyEH8vR1ip8mavX
c177vv2XOaFlyTqKIr0vkNfi7Iy4yeAEJVnvjjZK16NipakIO+jtkLqZ+BCgQps81/ZgZkerwVvM
36DTaqEB6IhqTj9xAo7BR2sWC//Fy8QCCyrOK7u6Dxu80RsMAV/mCeIy8cCGv21ytBfT6I0ff3Q4
iRG0G+FOWCp4GOa+IQDNnXr4w8NDc/iMR1CC/ocUisgUYGI5mRu/qUjC7i1VD/UeC05p/Fm1VmM8
WG1bZpg3e4Pffui7gBerW08uFcrYGOCsdMNi3GX9EI3xzs9TUdyMEXHbYzuMFsFUGGZ9um9zw1D4
UtRJGD3jnmLzwVjDpczKjy0hQslE/bxUGT+MqTZWaUfTU7J4FUqWC/meKtvZc6v3keqHZb5rgqbn
D2EV6aBjiDx9Vfqjb813vQdM9js4P70MEXto5An7LglQDY3RIvjYN07Hj3L3T8xpnsqSJaFUiML2
ppA9pd9tWCYp1ht9u/TuYXGh9tyLYUySexZsiQYiOCZrY1m5hzY1y8T3bz2wAWxoR6U8O7axm+gz
ru56m2tOcBcZxg7D3C73tz8vNuwG5DQe41p0VD8R2bfi9zmlf/X7snT6vi4hvNMnxwr1cf3zLs+w
1ZsVsq9K76N4ngW/n72vQ5Sf12+q38N8yY8rzSYLwNZsLWfib8JldbsDhlL6vhpRP+THvN7Vh3gx
VHpPmIul7+K0SfSlWqpO358lKV+mK8fKRg+V4+mt//PWI6uBvOyWB0aY2P8JFjEP0uem52JRgF46
uBFvazLq2L3IttW6nlSbX35zjx8BWNxq0ushkrNFl0sfiqMBScMkiOkLFfGrcENinrYt1q6Emm4c
d9HH2QyXvH1KjbAx3K0ys6o5YAWQ1ZzOTqfYlY2P97E4OSR4uPl4oMGW37aRCsp517EHfXGbhvy5
uuv7puWAmAyn4gc8K9HxgNlLi0bNsNMxhfXj6su8Qq8b4hq99ZLScY1pP1LW1SfQjxa8jJoF4lwz
GFNzXyQ41/s7CY84A6Qn8B0PD7NLJqgnkJBu0z9ldmvU+XNLAoNhCMLEMNNvsR3qUW8Wr+W43GIF
GFZFi4DOrFrrcShsvAmPcuz1MheVpa/lrsQMoD5UosT67nEeM4tJN7NA96KG8sNA1ixp56Y2R7FY
7+0mL3AlQX9YtNa7qJSYuN1VyYi5Mvr9yuC3lxuqUcR+2KZa48tIlbGn249JHIbfEgNN2Pz5Z1hg
JVnS/153sz88zYYQbEZkVHtMTNLcQNvEKXp9DCexl+iPrh0dEwr9RO/hojmCIB4lBa59fHsxOb7B
0SljOn7GHondIhq8hR+lO1nEARHxJ4XT8Pix9VFYFBgCFGUIcCTXvxDBqIHuYPBVsYl4zhoTodUG
lKSNfcKGA6OCLg0TBLtXjAVMLPzCTdII/Wk/f4VXEOxWp7buKz5Nio5S63aOu4ItgvJyxa+xqgRh
cA3cbNrxAdFHvZ7LrtJTh4iU3kU/MxJ1XLh8ligEcYBIxpfmeI7zKzMeq4pF3lRl+jeAHkSJd0T4
oLn1CtHdTPO2xxNCpUNm3+V51CXAis0kM4s93o5e9Ejcj2WINxpt+SWIQ7/5ywtobzvgkuP0x8Dr
6vKLU+cmD8smRfRJa/0XbT3eWBPGLTtZ5BKDqNYh8tylaTRmn0mENgA2gTEuJFnihqJJhT9sFwzv
q2xZ5s9NWYkCeZE2XtBWL9vMJgxDEZiY6yHuATp0myyQVZJtlgqqDb5HCb7c+dMUYVKdPxVLWzTu
FjOPfJjI3IeTF2yaYSymfTNFij9QUcgRWcxyFtR7fq9s7U1MHbf8MwEQ0yMNF9tL2GwYmwz3PxhW
VVp/9MkKmTDtzXyU/TsngG01HGukfS0OO/giHyyLZH5/kwWdbp+qsz+l+8ao9J+c3KqdG5S4ssLY
F7Y9FO/qbkxM/2ZqoCwut7439/gDEsjFOBUsXZsl4bZxcOWyDqPlhTN3ZJlW6c3UVSbfFjclT+Nk
E0yLNbYbLMRLo0UcodQLRbG89YlHjXL8GP6Imn8e2XViB+RliG2MnJPYdfUZL0c3sLA+8dM5/d51
tYzxiAiBw1v7nudQ8SktkD6JOZzzSKIcDpTtc2pnPjOr0EFw+80QLBZSer2VK3cjDQ9XHDQUalmb
W99LVI+YwWKxbtwkbDt740Ankg+2HHS4WlStfrbhs60vuXTinsm3djrPdEH8+CulGTk+ELpiMfp8
B2BMP8p4gHQcGT/eprIt9e9y4HXOd20p2b0p6Jxleh+Gk9MdWLQBVzoLhWByeXmepEH6ci/k/Mzd
UAt914sZOyuBq4l+6dpOpG/v/0fdefXWjWxp+6805p4N5gDMzAW5k/KWtB3kG0K2ZWayyGIo8tfP
Q0n9ja3utk9/F4OZgwOjbSWKLFattd4EhW8cwFVnM27UDoVqnGfXr9sFU4CaE2EQYt31KfzizlBR
A06XdpeygkKR3dEnxiTeuYWN4iAqjGztVzpvXLf2WWprjZn71XoAE7DEm8p+BYOQQtEx4/4TQjdU
UBCZiueaNAbJbcMladduQ3cb2iwsw9YNz58GjzNDjjq/IbKCkXtq1mKdVuSVJupxVwx23hUHF5H4
7O8DxppqiylB3d5avUVYZZ8N3DZ2DVaNo8eFyblqCLWyCV6O8drNFXvk7LjP9+WljdGkTIwWcM6V
NeCZP6ZRYms9O5u+BKyyaEmDha+yGqaIBxiX6y6aUbfSIL0Uzn0SVMVjp1nrRKiGBssnVC9bXp/C
Rxn3r4drLLSMB1IQdU+AdZ1U+AmEDY7hrGHxUvlkfbzuedZMimNDTCMJhvRRL+V6EpNh2Zw1OnYk
NBQzXgoHpEXrqMFQaj3pfHLFOSB8aayFlt5ivdNsy0xbw8vFHM/mp1kjsnbZY0A3qGnDCvGDe91u
+ybZ1Igqkico6X18H4xzWxyWLNXiJRpzbbTwZ2L9EKdqp609RwkjCqPDpd4v/CfGBPqpbeJWfUon
HFvUJk14jHu7GjMQ1jGJ5/ciLqoJnflikTIvems58UzA3/ayCUitPJ/xhGjhphfNUrxXmO7pD2Zc
GfXWHGFFaBu4YmSkY907yE6Q2IefwV1WtYubh1lpZf6hMTIt4yBb5rnY9o2yH424VOaZVvdt/jnv
8ezJMVn19rWlgrY+R5o1umdLP2rjfYUpUXwzJtn6Xso6ybnpqqXA+xYvY54EG1diCLYheLNy6VkQ
DTiHuWHH6gkZFTqyQo5JO86u1tYMyySMFur6Quu5cxSP2NjInVVmulFeOmkrl8+vHddrlU0ZsFY9
L0OCl35FI7WHxWQPKV1lEggKeA8LBY1AnWZgggtPkBheMuteGvWE37chmm9d/+qlhjJf3io1L459
mJgesTwypv/F40t/UcTLWmq+1rmvrwTU5bWsbvVqrcI1q2/1B8YG4nM7zplHiqK9PvfdYqHERWvh
DZUwYZfE08imbfqssE3aj6/lyFpaZ3m77hayWLr8smdElt80pk+IZFhpekOq/bi4hbuZE7VuGbao
1z5Io0Hgxwe2ULz8RVMh3QmZZdBKirYwWkrQgaRWpvMxT5gs4lkQQLEpssFIvrEvlWxdi5iNYFu0
KlNZRFc2lSdeKTddnSTJpJtC6XQN3pI2prHXPEAxXSdF46NPznRrwdSbBBN8ZRj/K/kEKj3IJ2qJ
IUd4Ai3nPUa0OstQdnOff+4JZ8N4tfdsQps4L9zOJrJ60dd+KpunQpAajVXP/AmL7XX8pTDTc5/y
wqKe3seyGvk8e9bXTVBP1Lp/N3igELH5MjzySJloulBis0wUUaGJ9XbUrdLZQTsqBmqjNnP4yyj9
zr3GdXU9CZRBbjNTxJc9jDfOZzyRypHEMT0zWqPAvcSJgzw0HCQq1bFNYIFVW/flHBp0q+Jyypdy
vtOttdsgvmHdvgJjoRZ1NJOXAvmZrGwyHV4P6XXoxG1vinUNFIbDGMSdzMHt9rNDgvjE0NQX5mXt
NOviy1q94XnjkDbyoMmdXQcarSuk5Ie5RgJgrzxrhOjrOipmYarX6TVD4JKAVI1IX3fTICgLghCz
lwLofH6ZAVQEKNoHwnVoonFE4v2Ja7QCbhQYPTEwfk8YyIdFZDR+TPqFe+1lwuS2oT9PplNiG8N4
ej1T9Vo8D08nkIZ5G3uxmD/HdtIawxqvN603DS0/93qqpvWmUXKvtylOlcbOTHh37jQhXyoJDRbW
emp25LH1nJqWzTA48jSz4mboWbdGIKKCL4d6qwL8oyRfgDJ8ungdAxQFgWzVlgFEwebQvc7ymMNS
OfS9t24ir81iMsaSlqIa3GrJ17bSV6QqtKNiAffj7M57r0WTQpk8z9j7RJ10pnU6lEgmYoeMeBme
C2Cyi3UMo1EfKX6Bvm81e0NHCtfIUC3ULdZQWvHouqpe5w6J5q4FfpXVPHeio9e/aGnt0AJkXjZW
fRuh+ng+P4vRsy657424LnvmfU9LViY6tZehlms7NSdSvq3An5T5C6ztLagEVxU2PTO+lduNxdBb
7ERzcrwnsinewRdd6yevwhuhObMcuT7eStIVcua/FCj4NpRWHQ5t3zJMRmi81mjmS6/+c6DjDbAE
VXi1aTPRkMK14qgDWf6eviMcK5vxxBp3FYdpsdNMTHXONWNJyqhPE/dapeCB1J2p5u/JRK+TX2Ft
PxIHHC4Af7RnBwy4Xivg8uMFOGzi5CATjmbACu2vlL9AR61IOPtqm5NeXqVo8Pojszn+mbjw/n2a
rBubrFneZz1eJtMlW0Em9jpQ6pxvSl0tD4ssibf++Z1a2ZjfYV/4vUFzQtqMlG4lVr21tvPIgcUx
ZiZ9Q2iuvyNKzUyReqZSXtVVX97jETaqX8B+f1o0mF+tFH2QbChIRBmsF/Wd7qPHEk3zpnTYDc2i
+9f4wGbuuziHf3nDpj+RUGoMTXIPQ89uDxzhcXnVgjLIsDcrxiy/wP/eKHKBZ3lSsGXxaoEq92eH
AaUjUlCj1u78SVpwhckgfBcHkqB7x7ASN1yUb++H0s0++4w3rrDdqACbXH09ODAd9vdl22sx3oR8
j6hRXsbSqvN52xfEIEdLVem7YTDZm37+6N4wjtfrhpriOaxvFB3AeW8WGV7tJMpo+L3Zk4tj1cZj
x8zeDTgxpFijyNm765US6mtvJeAP3ZT76ZGzWXUPTmH0WmhWKBtfeSx/GxX0F1dFmQpB29FXqsKf
TDSpOojGdKtsR4RtQ5KhkuWKUGhm62c3Zlz67vkwMKscIm222+V92Sx0GMs0xK6z9apmyfudsu26
uf/57TJXNPmHpQ435Fkcgpwa3cRbtLlmrj7CK4y3DjgX+6v1MrGzGEOws+IJRmnXvKJJHrzox9fp
6MtAcxAO/5TrYoUDCx2XkWRUzgFNsNNfMvea7PMZYXnnhLGGc+XBDmSuf3Vdf+0dWumv9dvPf6GV
g/jm97HY3GDFWvije2/pFvMCyVomerCl7/HVjmGv3lAl13G3Lfypy0gljvGMjwZvaepfmHy/CRRj
7bmQGlZLAFxHHJQZb17h2GSWSuctmVzrwY3fMI3fDlRg1RnWigYUFJWOt65YOqaYaWvgDJIPt1Xe
STdKfW95wFs0dp8CLXevTKmX2hauGq2lCYCBeSozeHKQWWN1ZCVZr/3i1HpDVFkvHo6xD0cep1e8
KNc7+93+Y8ytPQWN7HZFPPjjbTGp3IujPlPW3llUb75fZndRN6NYsubbNFLahnbhO08/f37Pp9AP
D5CAK/RfKwOZVwb37R8vw+5tXaMobZGYkS6iqGBvhwmibcRkrE2qMGM+ZWxLxgfissz6PLlgfSV4
oqpYqX3VarH9rewAY5tf8ATeuIA8P13cTnS4V7BsOeLfnJ9pYIO8By7Tf9MZB2JeoClHSdnmA0zP
VFQbzelni30P78KoiNMVp3Yc7M/K3C69k203sUqwjpzFfdmUhXMD9dkpbjgNKvkLMuDztby5ixzy
RKCugiRYlm+udehmEt0B63dCetW7nkjwdDuXHWOw1ABpPq8MY9jEPjRYbD9j/D4tdzaSgylwlPzg
zRYBIVVsVYAs1UTYgHTSnTcZg9omsUEWK1tUvc6WNXnWx4v3CFSeqXOFQfrd5Okt8/8MjSawwuie
Z1nd2004CqWhZDSp/7CHUUl771nTQJSvsPkJXt3wVUZuLf3jzxfUnzYEzH8gEPM//uClXKui75Z1
AouoEz7dsTKWObvV8ciiWqWJcI4WD689yxYnu/R0rXr3//GDfRonHKnXzDY4ft//4N5vEsxISUvq
66pA4efIlpmIm6Q7varb4dwmaauEJmf0/S9o/H/xJpMPuXrlrrkRzlsptFeT7mqSD8iknuSw+yp3
vA8wBqqnhRo6ePBmD10I2cLYj1eUr7gmx+C4v3hd/uK+QxqCA490iwrKf0NjahhA2hr2rDuGEq3c
tYMyONwcI28i4RjJdEsKuL8prCL5Z9ZXz+9pwGmGcMuykEz7byoAo1Vi8n3R79A5D+6uHeMq/iZ5
pwkfnKBxhL1vyGaLEL37VQ23Ul/fvHbQLLFBc6gadX74j8+8KYqhVgST7zxnIKgTVZVaWYhGwNxz
IGSHsRpyMhNcf5cwsS73VEeEalBgxvKi0XVuzj9ehFg+svjwRkNH9/Yp5JLY5TqdJPtAUzuXhR+I
p9KvgsvW1DTxNHbKPV98BXv35z/3ba/huwHlI/GUq2Ptn/PdFlHroqPc2jl2SaD0rGr/1AlTnibR
Ug8W4EhQQBITyUIyuFr+iyrgLaWLwwwGNBIoGjD0e5wkPz4I3CCzzlyE3BVzXwZDyORh3I6YXXob
Gxw4MvRCJwc5NwWGHq3vaDcNiuYLSFcLwfPsQzcjkdJ02EXbyRACwC/ts//8fqy3B09OG3Oy1Zrz
xyscOn8QWpxyhRmCsw19tz9/XJShnQWkOsuP2lTAB/H98VeuaH91byDM4h+BphE3wreKCrtCRk3c
ExbJ1tSehqRPZ8aWpgX0YFQuxjl2rT4UQW/JEJM8jPTIfblkVGLe6rDe8GeeDUwILh1cqR9NvLj9
Xxxef9EJEbaBDRDMfSzObOfN4SXScVnsKW53fbYUX0YrJb/UmWuS52ez0pFlOWb+kPHg76zZyM9K
MKUxsuB2/cqo4M8bKRsJDrAGiS1czttT1OyLUQhRdbskcFONtVz5WRfCCtHOapNh8GaenDU5nhCN
SZwnZkxmlo1rwd3PX6Zn/+MftxUqShoa2KDranm7rQSkj5CLSy82uM2CxVQxWMs2HzHTDOEtjvDn
ZDx+btqp8kKNbPWHuqAO2s1Q566wDV/yPWu+fjdVhjf8astbH8aba/NW71VmCyjOmC78uI7Tphra
ylnwSCAaBuf30S8vQZy761bXkwtKi+rd0Of1O63xZ7FxtB4kMYH6sTeaqXrqsnbOXva8fyQaODUV
///3H+QBz7z3L9DAQO3T/j//tRTy/VNz/Vg9ybff6ofvLP/z+cPESG8e+8cf/rKt+6yfb4enbr57
kkPZ/8G+Xz/zX/3gb0/P3+U0i6f/+LcvzVD363dLsqb+XkWwSr/+XngQNbJ//O0u+0L99PLtzr6i
DuBrXpUHvvk73TJIm4tGFqXVGn42Pcn+P/5N873f12BxGnvin54NSF51B6gV+AJUCQZsfGzX1lf1
D93B73bgY9ZMtYwIaa27/vjNjy/Lh5v29/3zm1WGLQeMcexsEQt5yDjfWjlq1TIw8gmIj2lcwwwx
heq3sMS6c61n+B8FgFabNi3N646ddqtpbropG1uD244HYdFJ8fDdvXu9wO9Z/W8beoQHtCboiHGA
MSHWPTv6f1dWLuwIdjH6ZA8p3zil0rfOOlcS7WSI6VhDWdqPbhZcNiakpha+zIcaRf9tnXXL6edX
4r7dzzndCVkhntTh9eOWv51WAXCWMm3xIekDh2rer+B8qbE5q7Evv+CA/pp2pYqQBdF9+JT5e6Ua
eeGno7dl99YvF6c2jk5Mwt68WNZHM9acfdupardgbDgPdbkb0h5MOYNLe9V7CWFn7qyH3aLftU7/
Jabf3jblOFzaWO9cQf5Irxs56+foW/pIWlblh02XdUc5KO3OS5v62qw85yIYBINfQ0DpLJmkfrOU
7e7J540vSiCuK+paL2qGcj2T5X7SlwbX/mrYT5b9hXkw5Nem+MSFWAeiCuevI8YskZLaEglpW1Hi
JXd2WV6oILHflwAtu8yq1CNuRelOpddl6ZOjpltfPK14cHP9ekrFuwne+a5FR4yVV3bFmKr86Oek
aGARlt4mSLaQwHKDA2k4lx27fKgbiO0n2cmrpXWIKJ9itSuA/t/VE7HCflDLM1k08D1LwzrjxIUA
quwZVpcpCgQE1g0wrP0FnCDbOrD7hnDOv1Str0SI1bx+Ew/adDthpMn9s2IsPcFjn+olScKp0tMy
bMaCmKTMkUPkpQBCj+XUZuU5S/eS4O0sPnSBQaW1XLpuc6DQ1CNtfC8c/aPr8fhEQtJ6lUrEfW71
WSO3FHf/b6QHfWratN8WJaYOAaDrIelJbRhF06EKke5hHnziId3yS+DH+QZDGYjyzXQmZjVDA3T6
q9q2+v3g4KU+zjYcbWe60PMgfWcSGAsNvddgmIPWj4sRpY31GXhiJxVRjnTV1YaxBrxNyyxPXpC5
YZFiHVum4qCJ+WteJe5WTCNJtOS87k1t0qGlpU9GLg7NXH+EtW+EmG70B6gGoG9F3kMnce7BlQbk
ogxNNci3i+dXUTl5N9bSmGWo+X57piP7x9FT3MVDZ04hqpXIgjx/hJ4zq93gx8EuYax+TOJkPhCU
Gbwjw4tHuko7F7Gm4bQyJgoV+PWmwfvymFk0fZE/e+LCYLpzrMt6vKz7CS3epHeTvRVe4TjRYALI
bQYNzm8UyCm9WDU6G7ipE8mcIikBnObHTNeLW61195qzrsGlsDXvCl4cHJjJK9z4wkVcn940ozvl
ERkxACRY2NTmEsZwnVWobA7vMEXaYNzqjaOWA/TbuaFFwfJob0+CrJHBL26AK5STFB/rpTlz8uqk
Z8LZ9ADWUR8PZF32JUDpMmHk7iw6n0r0qmVPzt2cL2BCTNN2Jk0FMY1tJyK7MR+hFxuPbHjFsXOg
0oYx+uuzERs32A/F7Hyq7Fh70ilGbwN/0E8aOUlXZCv3AyM6r/2qNfACGrNodxrC8bDs5jHsSKuC
QTN1YauUeYCbHUMM0ZuzOM7SDeGIy96aymqIHEW+vR/ky4e54sWalC7fzbia7/1gPJiGnA7mlHnf
ip7jY6Mbk3xoMO+4T2vZZ1E3Vu4F5hRA/YswpmvIzel+RMZZIAbBwpmopZlEoqYGwLfGyJlZaJ3Z
TRB6XVXc1aww9jSW67HCcuJ9WkitDJcRs5Ld4Gj5GSOmuHi/kHPrn3LqVn+vDL/rl9CHZyWeFh82
agjV3YivM9vOd0EgZ350n7tbGl40HXBWnCtarCAiq6J333uwaU6xV1+ac2zfQIuqj74zdcxZktxn
SmcbH2dz2Wbw7qaoq7vhy1TSjWMrYp3lFvZDU64j4zN6srJEIHBqnvNpk2PWus0HaUT4lmNXLTyo
4FgiVax21ezaIFbnQ2wtdTg1g3FaSZJx2BKPI0N4ceh49E6pY+IknywVB3XUzf7CPlHHl23hlbjP
jzG4eTaYVlQjD/oye8498JfrhQtY4hFMTx1ZMuro9WlwCaCdAlfXqYYJmBTGiRwL46RlfFLgl87Z
FEtYaSMbhp7kjCaTYrhP/W46MCqo7pO5Ku9hHx5530lw5f5fDfYww7GM9e4qwYZim0lCrRP23GjK
y/KQVQO+k3mdPDrNkO0VUUo7c1yqO/hg48ZqLbsO89LzL4PcOhOThVeCRbtwgnBiPcCbscg6UyDB
9xmGj1FvzMkuafDtW5E+l9jJxu90QrRsceWltvsBZnurQvyq8yvA6CrSEhzxwxonl1PbV0T1YrIY
3/Ff7R4Drgr6axFc4kNW3Fo1qIXHWB6n1KlzbxnpM9Qre21lELY1Wc2tWG5qtyV6a7StveHCItoy
Ui7vtBpvJ18U75ymcpKDMzdsA4RrnKrZu1T2aO1YhPrZnPmgy8tYbYn4inlfxqkZIw1Pv9OMGuOY
5N1yW4+NBTPG0vf0kMtlZQjtvRRgQhAt9wxle95gsoOMaZm2iV20D+UCy2KOG+vB7Jspgq8SHBqi
hdgc0voku7x9SFrdvUorXRxnvxyvc60Ldm5iD3u25YB7ynuXALvsZo4NYizA8U2Yrvi7zMZwVcc5
PlR9ln/s3KC4G1Jqwkafum2ydPHFUvj9vW5C647cQYe4J0rNOktR3szbIR+mKEg92YZI9cRDIBXq
HXplvc5RwNhQS9qVMcnL4DP6NDnqtLxJj2NBkbqJbdnulJ6Vh3lKk3euURPoV9Sme2vBXMDRrZyr
DzmdfkrSfeWcOykU9RFQIgKJaTj73d7HNlouvE0wxbpzRzJB3VjSkl9REiQbNA7b1sP719by+Nhh
fbWbhCMjfP3qW7iX4mrFpL+mRUDI4vM7aC4liyWtXfiBtlPjDJ0uSD0y/SKPYT74yawfTEzzI6s1
1GZOx/JcZYF4eN4gkiwbLnOGEg/LOsop+yC+FkZbWVRwOm9aXNTZ2WxoqR2xspptrCPjCrEj1ZPz
ZbIG+0pvSvPU9RW8pzEzT+Ug7SwLubOYdAW5b/X3cVv2X7NxZCtw3Yltxu/VccHUNnuXitmVVCIp
XAuGZbxrVgKUV/kdCx7yjtpL4M9059amOj4fy60pywqmSht8q1NSfYLGl19rqQcDFi7QLk5FrnNv
DawRYJx1nQEXjohlUqbbPq4jAGXyfKskmY+dhKslfGP6SGaXH+mwzI5wiasgROUVXDpWLx6sZpFX
cWCMfWS3tjo+/yOVBgsydyz+dGNhWbwtk3hIA3gKhBw5fhZpucMv0Ngz+xtcMWzZlHC/pOBp31wL
YyKFk7yFmKDCo6hKVLLF2l0ddc0VD+Sfi4+wQlifgZcTfGL0Lh9yR/GAqEs/jlT+e4E9JNTx0m+j
fmgDI5ToprT7aqymi47AFLm1dTYmaCX8K45uyTEAiHq5/SicghvbaV9alf+xxvx/Yc/t0aj+fc+9
LX+7fyzHR1Q73zfd6xf90XR7v8MbBu5C9msBGK6o/2vTHei/kxBEW8f01iIhdPX9/KPttn+n78TY
gy9aJbqrZeNr221Yv6+LHChXx+6P3vuftN2MS3+c7qzTU0p4Zk8YC6NdfztLxz5QIYlynV0+xqeB
gd19obTm0ezc5dAjRCl3euz02yEQvFGyW7fcES3QZWdU3bFPGigBmQ+dY0X1KEtN8hdCFBrzQ2PI
+QKaLa9y7SbqJvG9OI106cgzI+jVps6Mmiq7zD7FrlXfSdciUDDB1eoWVj7NZ2AUF6Kp0oOXJKRA
OiY2eJVKReR1bYMJoOd97vog35gOHPpNPY9uvgXl6LYDmCGtZKJbH9JMs7zVoGr+WOcS+WCRuvpV
GktsBNul0m5zuHe3lVE5X4nvwXEP5rkpwkG2MeSFLrPxQh/NFmo3JjX5Fs5ac7BK2pgo5vfwNqWD
3PaQ8972YVuZrggNxanWNd5yqUyj2LVQhz5lPYOUCCUQtqclIGEeURwHH8SU2I9F5czncQmUUPr1
9Il2IA4QN1mMHLGezV3q4ln64qtWl3iJOVCzuSRhO+WGB1BtofX0N6WJb02MxPnKUHqab2vEMOeT
GPf11J9TRbibxfW/6YnTnxLID3mI3gwHHGQGCcecmeeRTkF7ZZRafl2L6mjDaf7auCkBfjmqIHzX
g4bNz6tkUkWOVurvSAhzCV0SQ/PIVF23NuYYpAeChcRHfe4/qqIVFNK1diirQoTYSq4/c+o2cW4+
VDbEjA1id43tU7uOHQ2BwziO0GQZQe4LjXFBmxvvCqO7lvRtV108WJu+C+xPY5d+KtJpiXpHyzzq
5UReeIhFSBsoMddsycYZWmpYK8Ogb5I1ZLq6v6J0uJrd4TqRWMh7RWW7UeUryU3xigOwloYiFB3A
bbzWIkWNs0XiZ/K0eFXxhWjSjMk0BJO9I3qcJYvU9z8si2ExB8opv8R8WlCF7cy1h+0tsNKwqn2j
Di1TNCGiFgDVrqfTzlOsgroyvx+9rNgr34kS9AohorxyW1n1N3caUlLNzHGbwBJ5cgypwyEZHrsa
nSJi14/YvN2WjeVEOuz5sDYYx6zynybX8tBMh08u4CwNIfzz2rA+t24Hipu6JhL+QMMwilFQS1OM
6tvXDnk5zGcJyFxo4BW6qwPZYfLpHVQf3EqygndebtSnog2eGIXQ5jYmDnNNdxROX2waaoMQ9lRA
LqyGs0/nNcvd0qOGwXDPIxYSXoO2FbahDpAds08NQNLHzjaXXWJOE/Ub8oI9VmoFLbt526AtwzI6
bzZ+b2RbU+nTzRqzsCsr9z1UH6hrjbI+mysBOhwNaX2kTXRYQHEHtjz7hYjaGiIt7RSRVpVpHLvB
4W0qNJu1im3V7KxOx5pPq0t2S2S0zshQYR6jxdfM86Tz0zX+EaRIENFm1WZw5zEkCNH84II/2wFD
qQ65DLTtHTKXJokmlLVxSCMZvDfVOorxxcwGpC/jFnth38IVvY1PdlDhq7cAkyfX+uTLnT07C2zo
zJKbAY6SvZrz+cKL+yOddnsetK38gLtPfK9IvbWPTcAAFIFFFuHB/bmwFzze9blAXD6pY0lc3z0k
SCffWBMlSZGlbr5JjNk4LPBe7xMRxKd+9JaDXfS0xIh4NoXtFee+LuQmZ9fYuYxfompmYMdUrCjQ
u1YLWRM2FsQzahoMHepgPy45fBDqkstGlQIcraQq58P13pkUSmoBKT0EgY7PmaWq45znLj0TxceT
M6xvmJJU07XNmRFgPPgN0rkojnHitx+6SgneYFe493XrSeOyhMww/gIbfUvo4HAD1mGgvKJgeFCt
p+j3CL1ZY7/ioLnbjWlwLZKVkuTi6N9Dj8jMc5cMbur2Aom8T3fomTIUwLu7ojtBVvhQ1EgJXHQV
x+8qhL+YLD+TQ78DVJ6vyjNspu0wFzh531yVBYKEVCxzdgMJpxEE3w9OOb1fGlRDApHc2WgsJ6gM
vPX1F4vFGLZlI4ll0E5F5l4zwqckb3JKyxrPr6AJNrZTVSHK9ZNVrvIIOXyrGnBXKfPzdfH8/PLf
OI89R5MYq10qbp94WPwJM3M79G5JbHP5tNf7oE3Pp1leoV989NFtI+GOT27QoLiVCpuCbI/Y1Gbe
pEKsS7cDvobwiqsDUPYvbAbf4K3PtxXrP/ivK5LxJzdXW2OM3kMY3HmlwJ1A1O/LtLJChKagwx6T
lX58gcb+x8pd0JH/Rqv+D+FQqyPx39fE0eNcPda/ncnVBEt+XxavX/daFnuYVkFEMwCkAoi4+MT9
v7LYxyCL3FbsKWFXw2/6zgXL4KtABSioecw/olF8CMIxljrGClFCFzP+SV3853cUIywYNhg7rVeB
49aPO0etxokBbYruEMeBfW4mzY1ZQYhaDA+2sEp2PcKLB7Dtr/5kJkeGWPO+W+RGxyoDn5Ix3gRJ
Exz0fm7CpJtzFOuZb27HaomP0h5VZIw5ku7xoeQ4/xKks3HmKvtXjnXmG7qKw7YLNQm6H1AW/YS+
Vv/fgVgpSVZZZ3U6ahtWYlK888QsIDpPBX4mkEKuZ5wB03buzchEDdRwCiorQuU+HtKiy9DZLGJf
Gsq9bDVlnQP49hzWhDyRgTIO9x3H751axAf0Cb/Yu59h5R92Sd5jgjiIYGBHowx7Q58w/SJDeOxa
O4mzRbo17O7ky0Q9NHY7iijoDD1ylaAAne36TrTTu7TN9Ksabdd1VuE8G9lWnR9HvRLv85aRDNKQ
IMY6gWEQ6uFqekopWs/qtH+Ym846A3AZHzWr4xDw56q+hVrXoLuYa7nB4OusCxrTw1CC4O6w6eOG
2qVGBJhmH3S3jJMNbPN4JLDeSYPQogF52XT/0U7zr8HZN+NT1w/d029Xj0L+thvqr489MPL/AXR7
NYj8+11lPzz2T9Vj+QO4vX7JH322D1BNHwWrnbYZ9i249x99tvm7SfeNQzB/YtG2fuiPPtv7nVwA
Hf/vNauXT2CV/Xefjd2XRxocdrIwzu1/5KsHh/THRhtrU2iayEa5NoJ6oSz++CoWUH8xBqiLvY2e
bFs/F9FrOU2LctQzVDT9WmoXefLNX4tv3eu0HbrCW0VdjrVWt+EFpYpUdRKSaTqfxU6RnJmFR03v
U93HRbqfMBuAvJMQAdDQA5iLQlxjCxraefrU5IjFoQIhI3OGSz+zaWw0z+E10W8Lf/xYV2AaQTw9
gm/zhhQ0ZJ7yx207z2mEX8Y3h/Z3myB/C5H0RIsnij2Rm0glNGeHGy/NjBxmte18iTV+Oph1KJ/7
IWNtjWo5sGdO+ilZ2yaLmMpNubZSfdDq/QYmYZ3tyy5nxO4ZxZe5F/3ljFfLjg9DlR7VfCtyfFlC
S+blIV6LaP+5k5tiCp0hw6FMGNdqbfdQM9SobMT5+NwK+uj9ESQzuVz7RLxZ5AUQDd1jnbbNPrU6
51O7Npjd2mrm9JyC3lOPjTzEU8LdL7WWfMO2hR5VBMF1k6RJNMzCTphrmszpSrkx8IgLi7XRzdaW
d1qb3yKZPiZVdmXLbtnZle28w4TpnYNJ3aGd9OSqTofqTNa++dh0dZls2IHtTUYj8Kmc+iaqjcUE
JS1Gee6o8kGf3Pmr47XyMrNL90wa7vyxIcL6s9m0j/oy1/Y6E0j70LNaRw9xOxv3xTJj5o+R97SA
JsNjzlWXnU2OFtwEZUoh7DTtOYZLWuhCVj3hppJFwpVamAHkSGGWHxc7rs78AhrxiNHYhQ+18ivt
0oAbgVt8zWi/6OrbcTBvSZ60tKt+ahnX98rswwn7o4qBeg/vz3HS4nzBYMnBySQeO3gKZQlZVsdA
AZJwfUDqGYsPsV8W+WGYzfouTehvQlP1ALUT5NXG8frLJXGsy6Ee7hhkKVy4UVjXtQdgSEJhpHf+
B3cqrwOfUETNmqNKlB/MHoY4mv33tKpyY3XzPTiNfQ/u/V/snclypVi2bf/l9QmjLhqvw4FTSkd1
4epgkhewqWs2fP0dKDPtussjXTdv971ohIVZmDsc2OxirTnHzE5OlZQUa5qMwsvQzVBWaFPO81ON
QKt5HsH8XlqN4e77llOYVQ7dk1Qmon014XyFaJDWAbX35c5G1slRghcYx/b8pHL83sqp6O9IjSkv
isKK7jGownxRnBIfnrTck95i5BtSd6Q92+i3WdXmV7ITxTNKN+MtHyoVqfKSgnAim4VNxzwpjIfC
EFv8d8pTVVAIHuD40EagMMW3n44Ta3mhpDsEANWePsENQpAfxEgRTzZVK5jBc3zbHfJg0YiNXoQx
HAUNPz9Jiqs8ip4zVQbK6Kh7ZbpqKmcIpGVmB7u1xb5BU4zHW2JkMEqEtuq2IAaWEkc+BEap4ASi
ULkxSSW711hi6chsOqfVw7KIt0T7KbeRiM962n2LVKP/3idtvR2Ep6FtME0SSMaTqSWJ8pB1tpuI
izZW8rw71xAHrTmMJzh3c9gh0hF0haxI9zABQ1J6xBpyWqgafjXaLPuGVMR+tqrSvo66xDw2jQZd
qL9eFoX+e9yDgaJ4TgFgyfdNYxZ73BnIAgyUUDepsL72Pe3MVHr2Ro/qXZmMXpibGr31OBkfuyQy
zqVyazfdbG8inKPEC9TT5dAgCswpzVx4bpZ8Sb0+ujKaZbyMRBFfDkhqmlA3ymibtIp9Loaub8JO
MbZWRWFwAnYUOSd3aCtfyvJNn1EaqBQpxq7EJ1gPa+aHoOPd3smYoPHOU28waJwi7NrBRBlqY8AG
23SplFsla7Jj1XxpZALM3hr9mCiUUzk37nWbRyIcknq88lLiDhQqf490WwcaYWrZEXfR0BPT0tWm
3LfWln1o5leqdKQfOU6x07SqEmFUTMHSLl9zy7yRdUd/STWm8VDj2aaCmxg/RscKlXxAZDKM8806
Z27Ywl8upjPurUU78b6Q29h08EUpYCk0Dd1/mVT3Nn1/R9jalZsr5R5Ylvymw9bYTh1yCg924FH2
AjSiN1Pxnat7w0YSVAEx3dQcS4O5daaw1tt4X0CbDBm/9UYToGT9slfv8lapbseOkrGQzbOquPkJ
A78TUkv+xjy1lQ2UjQaB8Vsl29RHLluAikma5a7XvEcrBpcKl3TL7iAj9zZ/irE6+ZVJ3YnT97yR
yB+vY301pUvZb3KkGHDTL7CCzC/9ApvdjWMXp1Wubu1l2hVOXgaV7HcRFu8wKTxKXJgsWj17MPMx
3hErIvy2aeTWxXCz7Vgr750+fojMpuU145CuMudunJbnZZyyu7FLG5qQ03gBhaXYm2OX4L8bku2g
RmXAHgRXvRlvjDbdaaKsztAozx2kxVBrdPfkpbXnm4L8yF4v51Pi6hqB0VO7oa1JpTEiT6SaVg0T
nadQzNT08RFSYxtVrNbKjasOlFr7GYtSGl1lkXbO1uJiNXSwNcyUjqYztidorpLuOBNTuzBT9Rm9
BblsCTN5XpZiA6JHaZrbZO3/sQB1upWaR2NMzDEhpJ42ha/PWp2EtPFV51EhPITKmTvqASwot1/p
LOXV7FVXpaZvdUquWV4+MnVbvmnrqFnGXgulUMqwb5N0S+A7penRfNJ63dpNXbInuu9Sd5obkEAT
B7H50qjMFstVwgpoX1YA+WzwMGUbB/QRAbKJQ4ymgugdt9xQ292mU+nH4oll9ZW6dZgCGvA9L6Ny
xrBwJQqMuWnZa9nhrPbnboloiUQJMp6Z84YIQQD63dh+Heo4uYxHT94pU3LNVvRWjFqyTai87JWs
UgO9y0w2Uax2dpDLcfAZ88xcbpR9bapEu6sx+ZISzT4tScndJqbpwZpqXJBRMwcxjIe7SUebp0/e
d/Kky8tB65hkpPlV0nveYtlsbxSAciwiUV+T5JterAcx5DmDOU463Pt5FmlIboeGnmlwLXzcVZWI
5bJF2D8EvSur7GwiALQus4EmbQqqBk/ZQfH6afIRqM3KwZyTdERsPgnv6zx38GP892PAf3Q0+n9R
DKy5nDD+/XnpjA64fY2HX85L73/mXwemFTZOz5E4PPLjsbVxlvpvNTBQYJ2qDBU+l84kp6J/HZis
vyiwkVbi6YCLcX7wp/51YFL/wkWMnfh/d2D69bhEmdF2odxAxeD6HJvWat9PlQsnpwCEpK/btuXS
+F1jWXf0KvutEZXZJ7b13wqHNGBViyqUba7Fko9g/co2aisVXrvFvH4ggvYm5WjDvHhvIiMBXvyP
quG/lTr/fjkeuYYxBIo7wl7Olb/8Mgzv7jxBIt3ag3FvRqSKc7ACAZfm9DDyyyXN4+1Pb/5vKs6/
9XjXl8wbpsqGIs/+ePQcATO088AVQYYCGeyaUI5NGOWl949v8d/+tI9mY97aanHHl4v5hKLZx9I2
pM42Ld253TZx1O3X7VkoNPp9yEvj+VhpSXaynK6/R1FXs8KOh2Se7vibXkazfi5me1dWrAa+M3kL
Mpn2SjWjOiRZ4bDSUG+xXDWfOXo/2KPX0p5NE93hdTgOT4jx/PM4S6lEQv6I822q9JcoraHbd9dO
7M0XBTuhMVHHYLQw5xYjGCHEkVP453fzezl9vQGP/gR1AT7Cjym7MuaoXOVutuXwmWak6VW4lFiz
tp7sA+EopZ948cHTlI07QB8unAs98o4ytl5VdTpVsQTboS5fcat85mlff/ovFTjs1WCAVjk+4V6I
uX99NAJMWGI5RbGN9MwaQnbcFbEXBg38fiipvoE2pXVZtxHYHouY4KI2jU96Jba7Flp/vomVTr46
lplUMORio/r1JlI4pWiJPLEtpiH+oeCTeQHOZCU4AhCbKgifwPGuEtRS5MUXULP30bTAkkH5VqLD
njCF1QvPjTTOW/5YfVRXcavpeubWcMCzrMrXYdXAunwhgVdX9xXy2HnVycpoq4+Ge292UaKEsT2Z
rN2FPk47OuWOHgKKE3VYcRAcLjiJs0hG5qi+2XWPsz82cu3NBWxxLiP0+zjMFO8LjJ3+qeOfJ7Sv
6ttMz6dmf9AuTlAa+NV9OTfyOi1FoVNuiOZtV6d04Ya24Dhkd2utQS1PdHvKs7Nih/2k6sbvYjGG
xJ/sIWo2DtC8107po8c2K+cD01BmgPyTy67sc+Ic4fPsVCJv5BPFGi3dzZE620fLHmFVmWQOwx0y
YLDVdnmGbFfhqMNEWHCxe8Na88AAiOYXONvXVpna/9Bn9A5+prnROe/6igZm117UGcV936znBizx
DAjVF+MyVjsOt/mF0Tr9D9AssPyUynsqPYS9yO6V4rl07OhcLt50qTk9xQIt1w85SQEQu2tzDEAa
UULoEY5lm5b4N7Jeeth7YOPnfZlH7AQ79GU4IyAByU3uIeGg2+dNK1B7HHYg10w9dON63BA8YV94
S0ewRZrr3VsNoYysL6ueD9TAa5g6Me27kKqaaob4J5dlExlp0m95lmtJwUQUdywatT14saj5kZZL
ZmPA0aSZD01radmhZjkJIkiK1oYNk7Ol+Z9txqbmyAUUvHCvdDyBuLGJSY6C0cg4z67Orw2lFa31
0dc/mLGVqkFkdPKVLEi2d4jgx+aYtSQbhePSz/Hl0sVKGqhpil4+y9KbKDNrj+pUodzHFbkdHClW
nU2DHiAcspFOoLW4qJ/R9tvARpwak2rUOtYNmP4oObjxMOHrEPmP1pnN724fTcQRNLT1s8gR+0XF
s9FYbn/JgwMXNY51aM3uNcw+ucEL/OC53iUkH+fb4pV3NdSfBwdf9EnBnbkneyPzEeLiCUXXZ15F
tSx8NPOzLxbyrCYsgKjmIvtm9sbkQPOToLXMiwPTTIw9Any5mXMzPSWOPvr5YFqEBmObTEwEf6me
cqZavOoBVmP1GqXlk4KIcqMD7d3ntb12uSNS3UbnTY1dlBrQvILcnlFjakRrd3DW8X64NCtTdyJz
ORE869m8qUZ5dJFEnybwk3slwUGbi7Y9pJVtUpLC5IZA/1wpsREq+nCFIPVC06v6WHh4CdJCHlK1
BWKZ9MuerOo7xcnYidOc92ESbqsyV66ILep9nNJJKLteO4AuLA595daXuURIblDHzBBvDM+6DTmx
bPRrfYKpran6AaIYlBZsPPfA0etDChPjJNPsrYFcfQmIbPkhU008FMybz61TJIdWdEUAcfYmTnKb
qmDBTF60HnzK9UzT8UyC2ulxiBSpvYOE2u66eATBKkw+sXIcFsrQc1sHtWljipyK/Mm0VAOpLmwT
NFlBV1fQs4AHu8JXs4JdG5LfoK2120kIa8VRT949Ry4zwDmDJkmjDk26ds6oKtozp/XkNivSjWPS
U8t0k60R7A7bypxyA8nReoLYlp0jCK0nYRdjiH2sOY5JPwSV0DEkTJVzMObpAkmV3JZVLs5lIW4m
gRrLtxd2kGFtti1fNIS2MZ+HHxCQjLW+0O1UfXL9PpX1EymnHgCxGDOlXWsIrOL8UICV2lgetqG4
7r7hDQD5r7fNlZa1dRmYUBR3nMSGHz3FXs/PvZSS2DK3OcYFthU+0BmBApT4hyQOVVcuF6a0vRsC
2+ejZvfNCq5Oj07qGI8Jk8Uujit9B81Av9B66aBoKr9m+O+vJs0tdrT0oVp1y62nxPHeVTgODhXW
B92Qi7FZPFNckJ1g0us2zJdiqefnHJPKMS+l92a3vXzBE7WEmMnR9wulMi56LCwsnmBnEaLk864u
DOsaTq7np6no76s5W7YgDScqNDlmKsdIw5HqGuLueD5MSF03QldhlYN0HPcxIoxtD5g11NIFeriR
fGmT2NhlkMypN7Rzd2ZJ5ugpvAqGaouKv8i70BU6AloJ46xJkmUnRJHRkWjexnI5Aot/zWrHWsuK
hD/wEypOqm8d01PoFuWt14GBVHPj2hhINU6S9hUqcbqLG12Fr191h7qNQ20U7fWS2Fd1Mt2VndRP
Ta1/jQ0U2KO+NGFSplYA51Pi19c2nTJTFxqRplgAGtEzNW9zPrVXbSS9Q4T2e/FGuA7OV6HN0a4k
ASUkDYJSoD2VGx7nSzEnyTUV+WlT173yXXfSW9jPNByx0NQAesNaY21Tpk58t4FfHsDXJlvhJd7N
gIePugyEXRKaPZfze2+itwd56qs1E1Vu2sM2nQfkxp72RvF3eE30BH3UbHXyvICt2yaSse7Hems+
s9uwzwtfV7IZdT6ZvYQ4+SAUGGSB5473NdKsDa0a437M3aHByzZcR70NpT4hSARrpe1dtbGgt8JN
QzMR44vXKoKKS5uBJKc0KE7Yq7SLaU68LyQa2KavIaNS/R47wCNfgjjQZsChQnWv+Z5ZLkPIS6z+
eZkx22nKJHeijmInqAqQzn49ZFq0YfiizxajgThQW3q02dilGvYSwmBPJ2ocS2jdAEQFnFCzdqNn
cVNs8APrV1ZiVdcKinIKgGseQwQ7XA1qS+rNfiGNqfHnRoh7UtMWsn26CYloV9vpI5RlCFv4SLof
3TDgzCMTBkefkbmQhFqrq+/zZmGvh8US31w5BNaSMwvVinYBbdo8i2apzGNmxE50rIpUdjuS5K1L
1xXpNzt38ziMvcQ4dHZvXBRt4u4JOOxvvblw+QpZn59S5oBNZ/blnRyq0ChMeSJjx2x9W+1Lpiw1
+jJn0twVRTSd6H5N+wkl06WgY/RGNYwdpm91pfcyw8T4kReN3DHKl5vJiaM9iRPgKOquMXbIZ1GI
890jaYjG2fPbLHdwkZSLoEyeL3Hoztl8jdIB/Kfw3DkJBqEWLIG2FcROb/DXwt3ayMHxatoBRRxC
PuQ/B51JpurT7CJz3FTu1LqUz9qEk1RtBtrhQdT3qkGoR8KmNjHKpHjInVx+dThafaeqNN9p9Lm8
gBzN9uBq5GwElgQLF+itqr4JCqwprQ61ugMumWPBQIJMHdgbZov+f8QqPFce7zKaq9smZ0DsCMJS
zn0jKVHCDc0pz00AYLUE4kKie88dfzdyAtUuArvPxxuNM8JRVEl/SzSYssvnvL9wJsR4HbI5wYaa
9A9fVUf5WM/4m9hUDWunP16kRQXZq6oD+RKxyb4TKu2miORoP+bCYiPWLtal/m7nQhBgh+67yYtX
m26Ld+vXWCVz5DvvljBm+NUfJt7NYtDbXfcekE2SPyJ1TQ/zu7XMkx42s3x1nGXv3rN3G5qzOtIa
fTWnmatPbVoda8XqXaMIOXOjmJmAi0WwvoSOyw1X5XlsV+ubkXvWKX43xHEUb+6W1SWXvhvmtNU7
p3vZtM/mYd+oM6eQ1WEnV6+ds7ruelELLHarFQ8087LT3TIJxtgjaWb17NWrey8hYcpn85BcZqu3
L1pdfnHZNttodf55qwcQPO9qB1ydga6LR3BJcAv+/wLh/4QWQDP5p1LESiP4JxZgxR383/9z/Vq+
Fr9WB9c/8C99lvMXekndtU1axKsuQvvv6qDxF5UKqgJo6ejGvyst/lkd9P6yTQe1kQoYiFKavbK9
/lkd5O+DFEAKqImaZ4Xkmf+RPovL/1oWQOdFTYJ/IUBkCvpQFijR/9EakmbY9EmyRUik3enOPO2X
xW4gXkv9rBRjfxg5SRhkjqDq9dbavoVQ6cJQVCJPhs7c4H4eQ/yq1q7v46bDX4B52WPe2wH5baD7
4AlyHFkefnrQf1OP+xDgTc0JAZumI8nCsWat9/9rUQOlvYXdyjPCHPrkdZFE4uTRgUpXdpgI+tL6
UqXov+c5xVPhZGVynFOqoEatWRZtKGHtgBqW21EVWxS6ZihNWFwNaYfHrqyhKNvDS5dUt6CrmmcO
sSzKghUiyh01gHyD81MnBW3DFCl3jZGMp8RT5yBiwQ0I07LDvkyqszoWYl9VSkdIjbJy0119S9cz
PbVkTX1SEqWe/OFtYmhRV2WMQ2H5N/yJ1aoFIAAqFS664Pu8Fh2Yg6GBLuKRxTALI3tu1AUU+9CO
b39+F9rvIwmJH5XR90ogdPL13n4qNHMILWIXD2w4TPyLZDXvAao3qXyukNu6jra50+YBlGqqLeP4
qHDUhjNef/3zbXwsCqMOclAbIU8CoYp39IMmuEro5YzShXkxGpqvrCIBdcp/KI77aOrFcuA5CP/P
l/xYFeaSLgK7VeOIOIoa368/HEt5NPSN04fuBHJHt93nomlvYZR/dqHf3y4XovTs2palwdv9UGIt
a2Z3a7H70ExZXdGLL9Uuqqx+y5nWDOhCYVpsXf2Ykvr0n5Z31x9J5ZJvDKOT/Rs6I+LNxnU9gDuI
+mpX1E0dujYUdqSEDozB9r4uo8iXyHg6bXlcDxqfPOW/+/HrgzboogBq+/iUOyW2M1QvfVhZ0bMa
Va+ysZ9Tg41yQyt76jXK4PYnxBD0bB8+Jz4j6vBQjdBpWx+HtMCKqJbYoGApdNZBiBjXX+bWD//p
+GGTzWSuUTqFI/sRQjeQKNGB+29DB/tBMHvYpee57/wyw7Tw50t9BEYxYXItG1YUOjwIKO///6eP
1LHhZjd0MVarxgmPz0OjWd+hQsNDUNXaX9I2ZJNCOYFzu953T59c/vevE2omZjyWQ4e10PowR3Tm
QrvM4PK9oX+Dm32hyvbFUfsXIx72WkQ9B0U8UgM7wMV6pyrey5SiW7AWzGSounZNjNkCBIPYZM6X
P9/b71/xr7f24eOiBJqMUcytOZZ31Evv2jP7N17N/s+X+ZtpkuvQ3KH7x/TEfPnrbGEreKZSoiDg
X8k7B2CLWxmP+XrAIzASbUu6TdQE8R0yQDbhsz9Juvh/voffhzW3sLoeGdimoTvrTP7TIBBsTdNq
kCvntalCh2Inahij+eSX/tZwoOWBtnzFy2nYNteg5Z+vQkAAJgp15Cqp8xDPzn2f948lq20ru096
P383rPiAaAEyPRLv/GHSBxrqqY01tKGx1O1+iZ1n8ho6Xx8ScwdoxfKRjM+fPMS/+3nGurNbwY3o
Wj+8R3TTmk3MRxua9XAfo1rwCSR+602Heprx7c8v7O8+Wx3UlAOylisBmf71WZIdtujUDdsQmHce
UE2RG8utCjzJlI2SOp12dS9G5ILucxVDCKA088nb/Ntxi/CdX2u6JsKwD9/HMEWKCnm9DVvbvPRY
4k8Q7NMtRr1AzsP3mddyoWkpwYyi2rFvRYPRKp8887+9CeT3zP8q64DqfXjRVLKrRk/KNrRk9QzT
8nbW9MtZ6+9rrX5ka4fl0l6QZP4wV/m4rF4/eQ/r/PRLE40xvYLlwEchg2ZU//oexoLIvbiL2xBY
N+2NUbnwMrXaZVGahL1Vbjuzo9Mjsq0NhM6XqNkUjupWEhCOGvY9RcVyhjRkOqlPIByGKciQQVuV
avDnG/19cKIvQafDjoSb1D4CeFW3dACaqhoLl/kgBsM9pp67c+iXQ1eB2/Hnq/0+dbKU0PXl2Gky
Rj+SsbtJtwHX5VroWd34LcvEnWVUKNqUz7a376jHX58/H/lK7rLJ2bA0/cOckqaRlsnMJAqk0Q9K
Xj8vAAA2eAuuZcy+UkTIeuJ2RmFZkE8R615geeq0B64REKVHBd7BEJwmoIPKzHnpbXfc9xPm5Los
0DZZbCaQUd60I+/HzFH8IJFtg7qfaS1hanRU+TWmSPPnp/fxXaH6wqHBb+HTZlR9nI0nYlzJUGqW
cOAAFVpW4d6QWmX5LrrhQCBF/+RL/jj7/+N6wLk4eXKQVNf//9Psn5BpMIIcxW/K7vxUpap108WR
/ckI/Dglr1eBw+i64GUJDHfWL+mnq+Sm0ArKXkuIrIxqb528LVK89GZNkJUaeoj7Prngx0+TCxqc
A0HsaapBw329oZ8uCMk2gZGdrQGHTvxMNI0ewpV+1Vvtq5ZT+yX9CM4EQfKfXPc33cF6YfbExrpJ
RJ3/EZtspS4hEa4rw7xB21azCumVcR/1Dl7QqTOOOv291Eof3OVHYrt3pSqubLe8iNgBLVXxrGt6
6uP6rj6ZKz9+lNwWBwXmKJj01kq0/fA8yrgnO6mdQw96fABP2zxQJvY2Hsalw59H8G9cPa7lWur7
AQhnq/Fu2fjp2WezMvS5IiRzIBEZ7VLGm9hA4Uturx9zSggX2IeBvWivJFvAyJ67DSc/AtYqc8vw
oCY/feau/JvhAGMRlQ7LBfus99CGn25paMyEa2UyTKkYbyn3IpZsOjqtzvJKR/M5HZAqxCJPtp88
i486GBRCLJKcBC2m4PXQ8Otzp2bDfE5UKGls2Q/6w3jDPRzwBdj1Elu2my4XUzlUJ5ssky2Uo9aB
UND03/58G+/hDT/PlOtt6DB3yKVQmTA/vpIhp3oZD8oYQhU2vll19CUbxdWk6sMucvrv2TTY9+An
LDrTmhfftmk97/N8CQrdS24Utz1Q1XYvhjGr9rIlbIpA1VUHomBggN3SQtRZqhtHaZMrVCEWseGL
dvBIxwkrNS+/WERC7iuim176etF3EYmlO6wsCCLbsgHmUHSbjlRfTAUFydVjca6mctfQddvoM40I
mkD6ARnFGxAB56hRCnulsSuBOlXc5ABeIqXlXur6YzMZ8nbOIWu5uDz2pCBZ56ayiCEb8+qq6Cio
JghcQpQWdPhHpNxBjPH7Ms9oORBRSFXExvRwkpOWPWROlVo7+rfG8snH+Pscz8KIKgkNDlMUsQe/
Dgoq3wiSgcqHZFVb31x87Q+6FpX7YlEfrdaTn+yHf9svUoui9LHmAlCY4JofZl9lBktmDR78qNK4
t2LzgXf4Vjn1y9BhURdrL3bp9nQiw3hWvv556P1GQuHixEmoNiYIFW/qxxMOUZylm9j5CLovjh4H
rSa6RjhWgM4o+irooglEuA3RPbkib22ibp4ASqX3JIU5p9ip7B9jOjIQU6mc+gKFsk8+H4wwaCW0
0aJ1NsvUWd5SS9c39KPQKRNVeKtanbqrjUqjtQuF7M+/6ffZhLAKCyEn6DrElB9B0Lk1z147oYEy
27jcOHUrrltPuFduLRk7dhId3BHwUK87EFz+fGk2Auvo+PVbZl3B6IYjh/9g0f519CRa1Meoe/ow
SpA0bbMUPQMG7uKgVy79/7qGdESCKYDKkei2Az0Jq/BxshRXkVWU36QrxFNc4nafpBCHsrMgRkUW
BswlG8wTHd752bXpren1+IOYU+2cJm530jMtP7uTxsmpiUrLRMPnevt+IMl7q4i5uiZ06kupaWfV
ybU9oHbzVLvVmklePCxe8WqUMNOgrZLmRJztE/IJ54UWU72pqyq/JE5THnJUMxht9OaawFRnw47F
uwWFWZ8nU+/cTdQMoFnqwjRQQuftPnFT/b5SnYpgaMUIF9bbPR68mlQ8VdulEXz4nLaab5R1M/qC
ZeY5KarpgboNMWjoIaC7zBX2rCaN042H6MALa2PNFijodF6ILu+uVglPDhZgrE5ROtHidLpxeVWy
QXlln63dd5NhvVqyodVLyDurttZhCEh7rf4iadYCqpjkTZYO+dYl+g1eJr3ePHLnG7BZ1WYEZO4r
ne5QJ0/pKCYgtek+D0gOFWNUvdh3rcUK67KvjKBryubcxlSTtxnxh5tkTuWlVSuE8CYqsR9pneRi
EylkvyE/63kWdIzuC0wowK5jtf6C4YJQwqaohK8ZinfWhFZfwpaFTtmK8sU1muRkof7a5hX9Yy+2
wQVDGvRH21lD0WH0p3hcyuILexmLniNBXX6C7GEPQscJS3RO4WzgfpuzNN3rosm+qfE4XNPdIzE3
80hF1yYIsoVMybYBYOCkYqKHsKQbVwVl0akFQ21GDZHUGjAhFSWGAiodlKZHiq/RucoRz6P1XfZz
TdikrcaYLjnx0mIlmMDbYW5yQamhI9n1YwTwYW45FG8re6WjobXP2LsjqCKe3nWbvUrbL0yzRNnE
KdBheKDGwS0asTNdMZxR74ljksbuPm+RhqiKTvaSGD0MJfGUz8fFmeMbx2bTsli1d5EZ9OaWVNxp
aaZdNBYklr5u1ccWexfSmtoK8X6Aa21VjXRrUQ5H2WZN0JS2R8/RG7eydZ0XIiJpqmP6ajbmkiUb
mQG8E4TMsbyW8yW+LkQhuoL1Si08/TjhR9gQOB9qZA0DBbEVPjJN3OKbqI9m5XiP84jrCnigvG2V
NSttqdzmkoSTaFuNKD/G2eGJ9Nq5L+MGKaduXkb2HMqmm45VpjnnqmrdjYxdLbC9nqxu0I6936Ka
sNHSWcqxn6fmbNlpe8dn8mVwWiOwkbwECmeKHbxy5+D1mXdUXaHsF6sXwYI19h7nvxPKOPKepZbK
W0kg8tc652US1u1uaybN24z68uWg1n1Q5pl7hkFpXzpONF62w+K86awCX0l749VFRfpcW5mOrpx3
OnWZHeayM8+RkEixOKpVJ632Erl3gLEEXdFy9JvF2F/i86FbJQyodvTJ2TSUbr+HWQCXRqjNyUVX
faVkgBtRCl4PhS5vweWIUyTTajtS2N/q5CajUHOVMJ8wuUkU/6eG0/ARwdXrZEuyE9bw+Y2q9MY+
t60bm/i6s1m3XqgLO70WHFGvy5j8CqKH6dn7+qIsV321GJekDqe4kcmFj/00sxD22FpGDJg1GJe2
sMbOt/PpoVSaEG3jciemVDs7KeOXS7TUTUGF2YRKYb5tW1B476sgoiTaXSPcag4kQq+mMGKt/ZJD
JDqXkLC+6EObnjojsb9NskR00xBEbji12BVozEKc/9CRRJupgHp4EM+VanKPmhzLM5jPfdtH47HJ
0QYlbnw1em67BbXaHE3KiWeR5e6NQpgxOLGhuR1cd3lZ2k482bM535RecldOlfLdXhyTuQfdBDU0
7WzMKrzhdCw3KeTgawcXonZQ4BDMEFxpsw91t5KiIEs6V3WatjB6xtK9pZhSH5ci07f27PKH2Z44
D6MzYg6XqgfKqhxiMuhKbEg3Ijelt8XIOQQ84cniiKiVWkCVNpUBIkXFn5rZHneDHaM1zZBP+A3t
XbnJmhEi66LVW8yD5U2d2SNan8auNm3aPuTAljZJ29pXFT7q76mmyKc88RQu3Y3TdtRk9GQoZPXi
gaoSnHlj9ZxSHXc2NqDGKkykhUTZa4FJTEnv4ZVQvy1DtVLH+22fWdi1EYzBhI6sS9yK6ROh7flO
RA6QoRyLPEw0MREa6o0vTqZkr5laoNCpoWsUpYFglpRhvUewqXeYVVtl+aKYY9kEMI3cesNfX+yt
eGG+UfPD5Bn5Df3R6sdSGqR/WE6JDdQbpgdbGvN1rYxURWKUqrDpqgKIdG0ctSRtQLaWw2m06clk
9Q51/RSC6jVfJ0/vzwj/5UMUefVCtpCSnKPKNL6rqnirndG5inur/abUOfvEASPeg4T2W9OdhfdY
a5JdTVa7zsOy6HQPK0s9Q0HLDuSB6RQee/yyMDzBOGc4E9M0/0LUqwdZr8VdX3YFkxn+QMIA1Ww8
cd7pNoZUNBDS8QmX/I1tjaXvjY13oUg+1hHW3YGqo2uEdsQBZ0fMHW3uGpuaYsnydlZzfadqUx8k
dCBfZIpF8RFhy5dZmIm6ZZEGKjCAEt545sgL6iq+ziTxjrOEkMU+fF/IFkebzZkHyol1nU9KiXLF
AsnuJ3rDKmd0BlOwabQs7U5JH4FnAuJ3miKYvu+7IG+IUZ8ktXWoRqJ8UaMUzV4jtNnlHi/ZrnTX
TKS57/TOY2Gt+5g29062Yee+mo43kxaLLUv3f7F3ZstRJNkW/ZX7A4GFxxyPN4ZMKSWllEgCwUuY
BCjmefavvytUxW0husB4beu3tqYgM2NwP37O3mtnF8sgL9SxBAFmtc5dRjVtlmq/t0dKaqWY0Dcl
xRli7JIFVKk9jnm9N2r2xyoqwzlhNjUqtmBD1p4jnqkz06yk1xBWHELjCkuFQKEmKaGXRhXW4Xp+
sLIRkB2aKqjkDR9o5skHrlD+VJIDBj9KtXe5Y8fH1m2prh33PDenBYGi1gMyc6zzcWsadW2yfLSs
Mj30RcwK1JFmrapYdWubV6VGaT8XiNvErNYY0hdUfEuNAHRx8nNV1/eEBhOAQuRZ2NRnabOQ6hxn
d7zMBOTG8pg3leO7apOH/arfDBbc9Bw/wsmJBARWc8F9u6wpQVVpUl3npHjfwHXpy13XNclxhZN6
YTIwPKHRqvcSb89Rrtk1exsEAa4MFSzauX3ZUY7OltuDyrJK32WhO5nLyCwVyO1l1qft+1mHxuqI
8ksEofSiKGhgBdZoOZfL9gdqR5ibbwDO9eCoiTBRDELv0t4J+yXvzjgDoS2a2uWQzItJPywe7/l3
LibergP29GHr2ovhMS4fyRDGsDwQulXz1B7GfKUig6C/b43CoE6OskttNC1WrIZ7GEdtmEblcTEr
cVQMnk2Q2PiVteos6iH6J71bebjLDf76/EW3MI5CYliPeL8lcj8xn6tE9dwr+Dguiype309wAM71
IVdvYjwX+0lTOeTUJGtbgVDnpQwYmC4sn2K9tKVWkrVgrPcWzm0vc+vsPYw1ZB3wHXvfnrQadRnJ
TVdbWqXuoZ+HRVcrPPWSgxtaK7u9YEZCKg1uTGCWQCl5eUYpstUXlZrv3GRKwlhH1ubPmOmCTNHl
Nwuy2hyUYJH5d+KIZG2lHawbZP46j47T1Z8zjKO3k5I354ifgX3H0ewAtTD06dQ3nHP9TJXzEV4u
arFaW3aQ38k0iPGLuD6Z6+XdWGTKZaEb2B9GaVEA1NAAudgPDfqaYDTw/UZ4/JD5Gst7fCzm4zKV
GHha09jRydK56SpQk1S1EbU5cDlQpaxNsZ8N07mkFaUcYqlnO5FX2fu0QHYmWuF+As5bfcTxDeti
wwjX254vEgJ1VRLqU0+iM7YI0a4d1L1Ugga74LkCr+xataqBElumZ32tVXRyzSZcCqUFGuL61WSC
+BvUBS+y6YBrAN87MQtaB0ma70oss3CJHPZ7jMzhnOr22QR4M7TWovmy8ngFamybu8hR7J1J1chs
f1ixbLQYYG/MMkZlrozN5YuYZjBwBeSyRA8nolqFn1lbgdU54hBlQ8NkDJxFQ58bOsOAFVxWkDRT
lEptYQf9bFLU6UuC6QNQi5rH3a7QuDmg4w6tux4Z7YkPslG+2lUWf5hmPX2aBhX60xiXX0alRN4B
bhGF9VC9n4sxPvRmnVyuCqmB8G/UABSz7pkGRCtvrlxx6xpxuviNNKFqbF8JSGsYT8WlM3Si8Uy9
q/zRnSK/U6b2cnI0sjuo6YahUc7aJm/DSrPHA5lnxn4x3eggpE5EpjI0gagiwtOchpe1Y+KkxdV8
MbJYAdTsOL8oPepRl/G5n8gOnQhN1zNzcLFZUzHYzENqtMpe3sbDHXGwEGks3G+zl5dJG+Zzse9o
iVwByna8TodIbs3DXuod5W2sj1xF7N7n8wLkMdZXC1u3Pn00tJyIi0ZpNdCuBc9v1ZkhHbbqQild
9rtOC6bkTppGcsByUcPmTCgYwT0yvmnYT73J6ajuKp2DQHYXz2l0Hgk1DipaEnQg1tu4T63DOpFj
mTrQDbYe8nge6WLaVXqJR0Wp0FipLEluUZfQGVTZ+Fy0ek9ngPgbavcwI3wUUxMc3Qb04sgelfXC
vuzy4TguHBfZdvzJ1acvMZN6TG3RJ1dDGr4WFs0oBHs38aaupjNieLVVWP4URZeujeDMGvp5J6PM
DXWlPpeyY8s2lAfICOiWk2+VAPI+G9shbq7JFcykFS5yY3Yb2Ma6oTk3RuCl5HnJu4mMWSz8GYzW
LfIjBumZqQyvOKv4/ZTDxp7jljbIKnlj3SxsElvZ1SroyQYabcKowktw1e3bJZ8vnYyOn2bUph9t
USRFtIKj16tAtfGVAsq2r4Semz5JJJd6lacheERsJYnAHrCqjE7S5aoCEssKWLyPMI55ZgrZe2kG
6t1lD5TinpvwOMTZBy7Uh9XMz2aj268L2RA4Ta9admQjnLq4aYMUh1CEYk53KVHk6preaCMwdgxl
udGLrD8IwGGI1GFJsFLOXmuYpLqkerHeOLJbTkZKaKHXTLBEDBNLWxtn2tHhRP8tdS2YrqL6KJlR
whXL+9nvY5onbq8s4WoMsR+l0bgHUWJ84X3CnbEt+ysPCw4ZHdpOQ7MIpr62ryp3QLcHCKWwWq8T
k/5xEvqdIzXDn8uyOZqI+jxUXh8xGKaB7a45ei8hL9Dk4kzgbp6laPr91NU5mbkToYKJDrNYxJzn
U939rPXyvsB1Fhac2tlFQdOS7vOV5kTut256ry3KiBgzmXySOr6OEfCFDv/YbHC4pr2p3ZjapIUp
uNYraO/OSXdG55gm8NlFM2ZnaOPKY6yI842yi0i5iBKvmseC/aFIP0TrWrN95+ZxSAbtqiA+5ai2
HXrJNt6ps/7gxALqBXC6EDegeWUtXcnLNVtnFniJB1ssy5kYe39iUH6cKA1Q9w3Lkzsrzfs6IwAA
Bx4cLSnkgR438wNLp1tmLnaDHantz/CmlkelzaKrISncJ7vuBNjrFLwtKTYK3bQCQUHnx22lsFMk
qpXeDzR5LNo46NS/mNJmgyqEBcGZA7JO/rdBQRzD+2/UMXm06YlctLwTJ5t7cBHPbXVRqfrqBI60
+2+utSZ8XJIxlliH4Yyk7fjatjE0mezJX2ESKbdNp+fPUVOul0sRN5/6Us/fI77HPWardLTsloE9
gXZiD35mZODfa8EG4QkhX/Dw1LEJJal1eBW17iHW+vVOEGe1X9x8uu+lUeMTHAcV2HyanEURhU+c
qdmljU8qZFTfXJDxERUh553Fo/SxLnANxpzPB8PHkQlgRE9qGWh89BWk6JQJWjeeZ+1S0HcE6iV7
Yg5WeNPIAqfhCE5D9+JpTW7GSClvy27qzrrUpKpxcsJlwhanAjMBzkfLe0jieHVB4NNoz0VnPsYy
pVGBotKFuLhwm0ZKhuxCG1heNMcuntyOfUraM2DqxTTdu9bCqdnqZePLojQ+VKsef1Qobex6dUMn
b2vNozmnBE7bbgEOC9tEKRXXbwasW2mv00azl/iWNf49HT1fNTgSM/KnNLnN6T5SqJm71mr3C1AW
BMfOOfHOFq44OMMiUX0heExGt/g8lDQfesgcDCGUZwDNkacmDR1uQKZSjkZIW/ssYdjgYxGsAsUh
QgiNI5i0fPiQEnTEqzt+6UaaNV0x90GdWBvaqn7f1C0dwQh7Wpuk5gFsXOPZq0nOlVDAoNluHcqF
0KZiyofzhC52YLLJflMjtujBLLWdIU3z27pAezLHRQ9GCj0LYIufze50AWWmudwEoOf06xWiTTQz
6LD89p4xlQQfuFXhJ/y9A3wyvebS0emjBdvfjrjiPdpX01UTs1DghhV3+Ti6oTrq0FMms0qocmMO
Rr1DOpHVQytCtGrxMC3OqaWtdfly4F6Tar6Pk0pc6gSUB5BsBk9d6+TMyQqTbXd2LtLeOmiGU0CY
0XYrLmLg52jb91qtjbfCEOV+MtZpR7O6UIDD1dlenwr3zJjJRNb0ofkE19h+rKDoPXRi6D/QV4OG
NGPjzYJMS+qLclrgXDEluKiYcp1jaRZH8taKy1ZaDUSjPNsT20DQSQW1uVqTD78euPzEXth0EZtF
3gGQymz/rchoZhiVJ6rWhkCcDZ/siM1c6t5XOT3pormuSGK7NflW98xcvrE9UbQQtmkj1dML89Ha
yukZ4ObebjnqF2pxLzBJHfpaQpxPq4T+mun+5jv/mwm8yTqPkEQn54DB7xthlEGHKZr1HPVmnRnk
N4GXThYdkqHR5LDyEWr124qjjfXXROdF6hkaXGRlb1xBIQU9rSH6pDjqfqMM+HluZtoosYUOBoBv
9RID/2oKr6sVTlo7huFFy5tg4RPzqBMBLmxHbWIERpSTg0Tm0+8ESdtE7MeJmYnABY/ENoWEhfBm
/mmbkid6SNtQ1qI4uHWEa80CqhxEiX3XZPoj8vT7FT2x73TZxBGBQt1kYOANrVPdFLIpUC2aj7Qe
8isGkc5xTo363G7BoEuFaVsptRr5rLoNqTrBMIHkgoBhx3OH+Najo21TqQEQ4zyjfYm69hhVZCSJ
RoREDLv7UiLbMxnP456vyi/KimvALnJI2i62zWGUNcduy7qjHZOcq5OcPnW5kEEXkeqnZD1kdFcU
VDPlJwfrAVCQTFhfJO8OLn4a4IaM12+/fil+Ut7Z8GtwiMCRBfTxs3LXXWsUozNy0UYx12DuViKa
4TjSic/3mBzpBrWWndyNjpKy3IA1FBbRcJk557+Zhxpvby3CCg3OByIfRjgkqf44DJ34kyYd1Toc
Vt06WUDQmVXo883L7/0vDOnu18moqIT+GYX0v934hGLyX5mo/Nd/25ws9x2uhBf9LW4cwXv3/zYn
W30HfgjCkWGBSdpYRP+CIGnvLJYsstwRlkJQ2sxR3yFI2jtDICJAu+Ju2nv0pm9SUH+Viqpt69/r
BQH9E2Lnl6hk/rWfNPaKkw0rCZbgQWZRnkz6UBZ1QHw2k6WanJfYLLHbpTRjHCU+iLUd5d4sMc03
iszv0r6ZDmrKJCnu1JDWGFZRcHjiGvNfMwYCx/ahq6P0aIEzea/NTnU7Ob1T7zQLpsufP5j/6QBj
tPG/egxviAge6i2gt379ML78re+PowmpGOkT8zudO8ia9f+Po2W/I4oWfRaaKNVWdcFnfWdyOe/4
T00D9DE+Hox3rC3fH0f7HZE+bPMmMHP8L5b9R4/j20WMp5FBGO8D6d2oiQ2e+9dixSqd6P5kfRnW
2KvDRo4zpVZpb8lsReqhCC2CFnXZYdXsW0CBtxi3KqQKWXJAo8UxyQApaqcd8ySUhyz/pGtaRfK0
1t0IzqV1/b5qL8SYk6OqEFAVg3NkWLcOv9EZvRV5siUgrrMQmLEziJ9kRjPZJGkkUk5sNWRghYCs
oIxSOnVq7ystR+Qx+y1M6a2ukbEYtZkguxj9r4Hl7MdLR9yNMpCpEYdRwzxXd4tnza4+uyp8zVcP
1c1fi8Pr4OK39+jtB70RlI7uIlMnwnduGMXnLmOO5JTu3Z9/Br8Gxtf2dBnG9h1e1UfDqFMQDinY
zYYuRzfTuyX2u/nNbfpp8+anAH8TmyZcQxr7FkBlJY1ay6ZUAqjDbgAV+AKY7scI+6M7dg9TN953
WPbsHBNVJsUJh8pf2+k/8sy2m/J6+X35AvDC0YXRKEYu+uPvtOpJEM2e4gnF81PUc34lBw3e0TSI
YJpn9zf130/6t5fPg1CO1wnBHeXWj5+XmlKn4xtFARLg1efI9pSUMTFCMb5z3JvXFUp1rwPFao7Z
82S1t7++rbgRfv7BLv0milB9U8G9terRPFEM9NtpiLP/wFz8WCjADwwre47HRp5y5AFpjuaxnBos
/RykDT171tPistEG9Col6TL5CgmFjl6y0xNp3IyGc2xT81Ta5aUDC1dm+bOK8KFKHaKE1kL3IBwv
Xj3ishe5CU7Z7ZObXNBfFpr4OqHP9Tuixfw10k/I5gGTSoT6ov2cR9Zd7wDq6czTS64NWs/7jHRY
n37Pk93YvdfKjkgGPm0m98/bvobj0reMK/turkmzbBZxIhjvKRIC1MaofnLWzPWgW9AFzzXzVo0W
uvxawXkocbozC3yIn2T8yAKfrW+sWh5QBMuT0TFw4IAJFWsqL9NMO2X4KP/6ZVpmXK1Tu14Y7bbm
pUoeVtAvDqrd5leo3x7yquZX2dkiryrYqPNCBqNSk/ZNONyx1YG5S9P6pNh99XFw5yjAY8cIRnDl
lDLJfBOsPL+od/dwWAgUbcsnq7CPy+QczWyoz3JOcOhGR3e3ms6dFcFCZg2XVzTfadMlBKqZOqPV
Kq2mgJ3nKMxKB7/KSGxRIOBJW0c2UD7lq/4BPYYWuHb/EJWQTKDa6h6A2fV+u69bOG022GiilyK5
Ht0oLDJb+GPj9D4TdzWYGkMJjaTTPRg2rr9sF/nlMmJWI2jMISs0GeL13o51LVRrLgIdApfePzlE
a8LUyUnto0vnbQ/McN2jd3C8JkmfIMdnvp4PzQ5ZqQNpZdawoyWS4Z8uMTCbpxpVywVprCQ5AG24
mLkMiUXaUZfzSbCTUBDE0eK1ip4H9GaZAEBx8CI6GWHbFs/Mph60xD5/+e5FbFd7tbLPq5JEpnqR
j/OkPTN1v2uXsdmhxMK4K/mRU5s8W2ssd6DgNT/uV9e3hD19GxH1hE62tmf5VJxKC9eRUy80RXW+
d+6mdMKj/kHS4w3MzEL5I0h4LrZejoC/QQJFGu/0rFrBcfAK2hVAFZMHQDHTZwWK/r5euwfYQXm4
4HP1Zswmvl1yM6uOs3Xvpg1oNHFyUbciE+ObMZDjb0fV5fbSqIxt9/PIfxQ1/N/b6z6SA+Kt8Lng
Vhn0c5KIfxo+jbeSY2lOvGSFLJ/Szjoms7jSoAXRVbkrxxEm/sIxtNV54DEMIHsjR94bZ+Mkownz
OZGrgeNYx6oSc1gVEPmHCq3fqp8It8IEZ8VPusuFWQkS9FBcPphafWkozYOicKWYAH+0e2UM1Jkb
BkCz8VGAK3dZaq30lpOVRjrhw+a0vaK2/IKrmp7ZRtWQMg8iEGnILxg38f/ocf089MVTFfPK2oZ9
h35HCbfFd0BAGLR995CV2qlj7H5gQMMCtD34arSJKLsoJJx3oUMxmwHcEXLfDJYMaXfLoUmH5UAo
m8McVqF9F6uDR0xLctQ5KUc+gWIMC7bRs9nzJVVFya5UyXeaEU54JCs8mQPwMhN/JyZSGe8gJqMm
nurySykTlOvMKMEVZsR+dkC+kqdJHx+6snso6u3ak8/t2xaSysTmOYEWoHu1kzwX8Gp2L++p0th3
ZaHKPTB6WoPr6CI46QDIw1mGgGdy3SYeEmdS7pY15+FS3APj5GbnAIZ6P+Hl/jAhLct9NcrWfeHS
LJy5tNqiKyE6HeUuUrVTkdO4ZMuMHvvMXDxzK/sid1saCSu/1O2aljgRiGKPtoFui2nP1wIQjC/j
cbkhN5ZvgsI9RJ6onxtV7Hpzx6MdtQPhY9wU5SxOOxJrO+WRfkJyo6O68DPW77NRY8HPzfrBSskf
I2bPEpdGRM9fxFJ7L2RKL4cpVHcx2bDmXD0n13xIAOjTyyc/l9QD5YzYBjrZ1rjuY5LXQhAmrPSl
fuogCnqQhiZ/yFFUeVGa9R87AFTXOTGNoUkD2iW9MqCn2AezSy9VS3T1YTEM86JfGCZHLSpXoTjL
3qmi9UopDNLp1Cx5YrSSv09V5ZFkgjH102y7f5lK2G2EXSHUmN2F09waX5sGg0MqIL3kcCFZ0G3e
cHhq4bJqfQBm3NnZ0PofCLp+Wha2521xapBWHXQ2bIfJHjtV9/CyLVK3nlYGnGHVZw3q1m1fzKPu
otyKDZp+R+JBU7+yeQ0aFgxdTvyg0uxg9w+K3/fztTkNxPxVrOAva8SWUqYifbxVquwpJg/sAOga
NVatpTuW+G1PKe6KqQa/aNlxsK3HiwThldfp89hoN40+XtFr/WIkxafKzi/w6SCglVQJ/YI/sgaf
tssmVfM7GN+exhJHqACWYywcFiO+fMvpLteLpVXzy3WxOahE0L4QYEeEhvdkpky3GeYNMhtVINYL
snKi4gkumPvlUDUs61SUD061/UxNRfW48D5ivJCfx9SlT5E8pTHXDy3yM4kkE4mC20u7FRgv5QKE
rIfVgsVHSgR71obvdqb6N5Xi2wYldfFmGdMBV3AqpDPwY6Golxz1qkUmYeGwVlm2cjfzSSya2fOc
dpovUzulm67/zoj/Yr/6oSLeGB04s3BOISgTbwtEoEo9rIxYCWx7uoZsGQxDctCNCfhkYXuNqDAy
VqnqqTAzqEeurEH5IOz2IWPWBcik8kqD/VwaOiVbTvBoh0hgRBPeydt4Rrcdc3Dzk74/jwb1C7BJ
BYq+8pHT7q3ZYOERTrNrF9ifSnwv+vFrphVnAuOct9WhUxE9N102+Mi3CPdrKdOKaTmaypb3t/Iu
VxELN37l83mr3UEc8aLzzDEdPOoVq06mr0pYwvui65xfr06DCqfbetLkDFI1Fpj4U0Ip/JmEKK9s
8sVXGglbU9F+46386YBq0XXWNOoV2yDv7K1zom5solhSRwksEu3DqWAuRc/gnJb0c0bjm2DQ/PnX
pf+LsfHNjcVRz4iZBgSPlP7m6KGNpMy3UYH2c7tS3BzjnDa1POnQh8MereDo2Odtxq5SFsZ+ihA7
895qkgW9dEllH3AGwGxjz91qJlLY2fG4yx3FwKrnT0vCVlqyhiB9PUfYHPSZ3Z3XWvHcNt2D3lDp
jJJzTaafFod13u0J9kwhvgXbtq8laRFOg3HSDErHrdxUJJVDSRHeg1X0UrJ2Q4R1K4gWldjMjdj2
UtNNHURU2L9Eh/GK0BQL8rxTzohh4G9W5rFBnhlykHqAl9nf1WBEyDuYswpXAXuyJFT38NfOyJkr
ntkY5lVVwmVJ1pyv2LkEIzUsrCV78SbEIQVgVbbCjuxLfvRozXmwlVt62j7klhygL/bRIc5M+fnl
9v237/ubvu8vG27/CyULAP7/EEP4P95j9zR+/aELzN/93nYT71hMt/bq5vsyYTH8q+0m3sGGx7zE
UktL19laHd/bbjYRhg5wLKAgBs2kjfL0ve1mvYPsrpNvyL8FS4I+3p90gbc2w4/v5obhssA10Dxz
8Yf+uNqPGvLOJutWprOlfZsuY4+jwVlrn+Rd9UlvXG1E/JNHu1kVI4dIp1y9YV4BJ+YTBxdtcVuU
ml3EiyeNj46jc4BEgjxUXgo6/CnXomIfSWWk/F0q5/jrleUFZvXDt2fJptW2WbZNrshLl+dVs0hR
JYzp2pxpapjrI6J87ZaDxYqEyoWcmbhu90FMaBtq8mpyjhVaYCFVXdVZQ9IEvui8Q6KXego9mhop
iWAsPyroMakpQvKb7KMtnPVmHPT5Qe/EanLq15UbdPRyR76VZHcsupFqUakeJIIs9TouKmTWKpz6
k5VlyWWkVQizobamqGSMJfWGNW8xkajT70xxPzUBuRT0HUF/bUAGWrU/3kgxMg4vrHqhNDQjxAOJ
7Y2LqlDHQ2D69WX/aQvho2gi2yzm6ga4f9OqTeuS8qzMl8CyV/gbVaMeeiXCveiihGcVsvfxWJ3+
fBX6T2/yb47sfx41bcvM49e6f93g3/7G3wuN6W7RpmKD6LgcZpytif935gZ/BB3E0SiqTOHQzeeG
fl9o9HcMm7YAQRc0Oe8Q1d73hUZ/B7mLPjZ8fJ1mrPNn/f1tIXn9qvKlWF7wa/LgQHTY4hVf93XJ
0e4rjT6Nn5niEgFmPAQZEtBQ0pgbQ6a8RhcqkaZIxMipTCn+AYT4iWF2g1eidTokw9o/m5JQONis
xfxtUiiQZVcbWCphNnMI0MX8VUSO6XXgV+9rs8quOquQ+v6/j2JMjufrB2t7p//5Udx336rHH3e8
7S/8a8tjqMnzAuseKJu1lZh/P4mWeIciA1yMZm/ZD3SB//Ukau9MzTaIY2DESet/a1B/fxLZKOHX
0SynGDZ4fPQ/2fLeLpScbgAjMevihSC709n+/NWescJPrBq7RShDvD103NYKFTH1Z+Yy2MGrq/Jv
5iU/wVm2z+LrEvzCRIP/9eazRF0mAgBcFrSmq1wVIxkCUWRYAbjWz1qe9NuTTBTVgmpojpsbTN1F
gAugCZwVQbJhYpvJh5a2mUwutLwyQnqL/W6NlXE/l/WunOosaPItQx4JfVA5OboVaRgw80E1MuPA
PObSoq2KQf9rPf7H8QU36s3rTKLNpgFl2wUn8da+b1cxBgCawog/RLEbdBel2Ubo1kxGcBi7DFj6
LgPlsTR3v76o2wDox4Vk+2Rnmw/xUDBa//H+WYucBjdC6CRQb5FfVVaBVI3fsay0t5sctw4a0Ib3
Y6TG6snz/foxqWckf6PrQqQ3M/IAOlNtwhxgQ6C6Faf9stNxGGRMw1DYxdEXfI7xp7WRH9s5W21f
YNi4tRV5sFfEs01ZDp1nFhCAktlJT1QnFEjCmLsxSKeaM0lGU/NicUT2OesWO0DvViMyJj7oQkd+
dz7O5vLxv6vY21VMbEOof17Gzh7TIX296r3893+vYjaF+yaqQULG2Nvmzf17DbONdwbPHexatHAs
WJuC6+/dVEPX4aDr2qQ4yIIoyP61hjlbuBWgPPgjrDAsZX+yhm2b5et3gNElEhC2UaZ6Gx/pzboi
nU5XZmdznE/MCr20ptWf5vjDamx3EZh2t76ySSz5xml+uEatjJDw1ZX6N0vb9gk/fwNqSQQuG1d1
e31eraJa1hIv2nY2OI0633UtHlsDjWSo5dH1rz/p7fu+/VbIjOjlWK03gsyPn2S2nRKVxNSGpRC4
YXCMBElV/I6V9PMV5XO24SQlCmTLt+egxClUxJqGESpTrl539cq8vq3rmPxOdVCxFZXFcAaORTla
y2h+nJat4/jrH/p2xSFYZsuK4sdqgBBplPz4Q127au0s04xw7do+pEtjXRVr5AZsIOV+sUxiEdXo
d4lhLxXemzuJpJOCnpIRRApf4c3HamXUQivFklI12JnJlEkIPzIIePBlojVu6C6ii0kTELNEbttW
NmkrJuGNLo1inKqKcd9IdV69KS/My4rGlulhFGgf83SA3gBIIU69jDY7LTYJaRZLS76Sdl9ppufq
kiyZNIkkeAQUDK63SSaHfeckxp0KuQCSP5h9rGmAEoyvWdIreIwbpZp3NKKje4Sb2QM3K3vP3MR4
Qk2dI7MllW44KzNhMK5tXet9vLrpZ8YfpnUazKQo7418oVvnmmubnZF8ZX2KEbrTqCvcZLzPjbXY
G3Ump51DmggTIIvRuacO5fTRnpO0CsViuBh0CC+8jS2b9N01tbN7aclR7AmWY++ziLDAatcZlsSo
FI2PVpuJL3qMDwo4/Kxf1FO6MAckGpYa1lAHC977JJj7ism+ckbZr2CZuOzMbpPIQDQCRopBZkFv
qeSh0HdVpjR1QK9ewfIyLGMJm3TQGvaMuQUXATT0vOqkgz2+JJzVN22z3KWO3YnAGFc5M/UazSPB
uMtd3MSz64lSkqWxFNKBUF+mnY+G0/lSQoTH0uWYXelrqTAC6RLspKZkc6IelSvhvbwoFCNF8w3u
tLiVuUbQ9rQg3fa1viyfsW4YCSOghbMvl3O6qcAskxe+tl6BeYugEcckPNtwlvZLNEQMpJVenHXK
POGXMIb0VAx2cun2lvvQxVPybe7SEjeMorrY9BypE0QytfumL4a9bSjORZmv9nSRKa7xqW2U4kZr
dVT1aa8Zh2p0bUkbQteulsV1Ikol4Z7wZ9s4SQGsMnODj7eL6duWQa3ZfRgNa2v5c6Ua0p8cYz4u
AvWEb5QLDnm3JhscHJ6SfGjohZyaIi+UMAUdOp4R+sNco6BtyDwWuOmHEp52viV72rl1wNFEkdTI
1oDIR66pBJm4ZGXQaKX7PrVdZnGJ4pJZU2Nm3vcLFjggUI7ZBmNUUSHKUSGyAgq3VaMhL+InY1rR
2FZukZFhETWOteWUGl6LI/RLY9c5oK9BqnBjmKbUvrbNDK9RMwwRnMCxAmBM5XbMjGpY/LSM5Pt1
XOtPziAJMxlgEXigiaLTWmfOdQK51IK008T37WjzjDND67/hiaxu3FQ1VD+m2j2tBPORXYp5fnNh
llm/c0zF/GAoavm505bq2WWyiXu2LabPvSR3RcQqttCE9GbhmXOFw6g36L+ckQlkRtdT0dHSAd+a
6r5qx+PoZ0W9CI+1vCCgW10IkwLNwnsi7My9sSYzGQJtqsRHpu2bYx/cAc9giVbA79NKO+L31YGT
OgMB5PlIhKxntQpJ1WBntuqVU7S2S9W6MQJt5sziT6krP0EcZVY0FUP1SIjvwnQoGWocJeW4WCxk
iqZDFKEM3xK4sfSljp4kQTR2K4ZwJBSKhyO8iK91kA1Y7vEloNJ1mrncj5PeJJ4yowz36QoW6l42
S1cgvGZk762iTbDDiSphGVBTDHbW5CyPWAwVO8gBWKmhujT8MuwiHJ6pG+IYB0unz8EyzWpyQHKD
ka2ZMSYHc+5Uj05slDeSpzcBHZVojC26Wl5bq1IJv4B288Udm8zY8bqNn4pYUe9axQQSVlME0Fgj
YzHzOpW8KOKDGxEHnHyw52v4WgDmdF0OOZf2911ZMwo+q2o964IKqmR9mMeBJxM7tnU/oipkTEif
rCT5us/F2a+30q3Z9bo6oQ8mNNcFDQvYGTjrdnp5VZ04BGxlBGUTH01OyKnoT7WIzEPGKB82Btfq
zz9NRzbJcYSCjKrwx0+T9SyJlszMMC1q5WaGqR7Ms+LsJr0wrpJs+Pbrj9Pe9mxpF7usuZuxQUUn
9/Lnr35dR+hUxxKCf5BZ9ilxEMx5iTnaCzMvV9KvxSva+XOCqTPMEBFV99rgKBEQIR78cIB+iJbS
sJoVext2B3WEf+XVsR5HvoJKY77SgcpaQVsoPWbSFT/Rt4qdz/Z+/TvEz79j44ahWecESf/57REL
cTIgcSV2QjKiFdz7PezCJyOZejYimbvWBbXSojEZQjwZYPnsUYtITcHuxGo9/lXQ/tGY4z++wahR
U/7zeehAaAfRvj+ciLa/8f1EZL1Do8sUg57gy1SCP/p+JnLebX0eYHAYhdAavToTCRTEtAcwaDFm
cM0XcfH3vo79Di/RdrqCyQvahYnvH4wy0BG+eevpCKibvBnxMIRtxgE/vofakA+jS+z8TgoV2pk1
a+mjk27z1ZlVgsqzrnDY9tQp72uh5tj+0QSTYJMr04oraW0HCBLTovtl2TeLpyrCIBYikRENlMS+
HBjmlKRYWJkMF90Z/NEqFDTHBcONeZzW/2PvvJbjxrb//CpTvrIvoEIOVfYNQmeSzSzqBkVJFFIj
Z7zR/zn8Yv5AiWfIpoZtXfr4VM1IDGpsYGOHtdf6hdvMsiYfOEVJinKEkXwPhS/IPIT7N6Efpogy
xkrhlI2hj7YemIfY6bXDgP8rKZuDc/CpgNtyCbMRkA9MbDsKNOUOKz1UjHCvUnYHX84/lwc81uti
xtpx4PQxUMuzDmH8DqcRQW+teFlqtbSve/SxVqGSDne6KRxyNtcGm48yQd7EScteFWY1OIMkk2Ce
o5hBNr+TpeEpABNGvIS70a0Um+JqkBJ0QsUJ40m+TdsFC710HwBl+2pwHIcHJhrRYwusH2Iy6uwS
JB5NjrymxQfEk6ZWvBtbQb1PEM6KVqB4YLdGZblV+14zUPvIhMJBmoV6UqPEh5hKrSncUMHAjzbK
9eQzh3C1X8NIlYjXWghcTq2Y6F0B0GJvDDlnz0wtfEBLyfdHFF6Q/3AwFhC+WEMMOxV+M6IQYClM
j4yN8ZjDggIpIETNZzlVwm9zOs6Es174F3Kfo+/kjzISXpg+Nl8kTrWUmuH+MHZIRE27DhzBZ8HU
gbuxC3cg6NC1c8K80QYSOUL0pQJFlgCe1HCAwahJeerKdgAuoYgDTKSognRWa9HnTvaVg6cHAiA5
FdKODYu3zxZqk2BkVQlAMWHQh1W48NtOvdRrZUiXYRP2G3VUe1jnQjoNxYld7N2Jnnqjyv9kFEiy
Iin9dvbEea2LXDdaaMiJexEvkeBWlRcNW/WJpt4ftkUQwAiBQUNi3Tg+0h/a6BBUxGqLQiv3QOjg
3xs9JsRaJXh1aM37UtTtCr7cS7HYnz0vav9Z6V/RkOBkzKoalEXJkmJRRMb7o5X/NmMP//7XdfPY
PNV/ncGprf66QKB4jLLgr3V9oMxdv94Wfnv5l21C+zTnE1hFJfhPMrIKL9uEpOufiMzInLHqzzsB
Q/Alc2Z+mqV5KXjjyE65fM6U/9olBPETsq0UC2ZRaWh2pNf+qBJ1RAwlL2exQxGuEUYZuDGoc6Xq
VfiEO1MadJEePGDGmNnIYmlXUh2fF/W0BQf51BdwUJCU88dhXCaoKcZq6jUmxNUI6oZXZaesDN7m
fX7dDyVVrLCAyJBAfHs/fdWowoh8x0OaFOUCU5cDzmr8kUhh5ELQAgXTivevXu9v0ndHsRddSH6J
xB2ZTIlef2YDve6EWpEz/Cgj5WbUha0mVV6a9tUdEjGl3VQgsKtyUB0A36lTZuGdXkt/tARgRERK
j0oOVUE4ckjlH72ENMxaunQwryZttC2MGsJSGXFBxrFTWHOQxJkzUs5HWZzWHz/527VnbhieExYf
hM5zherYNKeqqe2TJFOugD9JrmIkeERQHAML1l1baJXUqn6tScWqzNWHj1vGlIw3+epYwrQwEESl
XDL7Ajwzpt6MvJg9GgPJML1EB90GA22fnX1Zr1PHcIIlHnY77dzykKBYcTJc6+toqa+rrb42zgUv
dE0XoXJPcOafz/+uWKFuumrsfbVq+BJFxbW8b+zGprrkfOucb3vdzVbiQ7W1PNU1+HX8tX8Y94ft
tBwuhyvtLFgXnnQ+nQc763a47PfgfRHvWmNA6JBbcRCI8irv256LfvvW8OXgIF5oK07kXmpu65ie
sPAd3+n5Cpj3SvcqV1yKy9wTl92iWqQ/4nXpNW7vWCtrhXjUMl/VJLSQ4Pwunkvr8Wq4GC6EbbrV
PYznz4SVuBw3vVN6rZNzNWldPV/f9LS1sCBdt5r25OjW85Ww9XN+rLa53dq4qLnzbVhuuSq39erg
XKc2cqqOsg6XvqOtQY8vrZt61dvZiTE8FwHev08ZnCQa99rM53w7cyOrbfxSEw6XC/fiBkXZbenk
y+Cy+4qykdIgzkGO1Eux0N5OK4I6O/IkW7IPi2kVefmSf+qhhbV4Wp5vQJfZlXMNYX4FjsQZbX7g
xV7ijtz1gS7HutTN8PVwevuSZAFyto2d3Vr7TCV9agtuvxLcYJE582dXJ07Tz9y7o3GrgBWcmeMk
yVnS3z5noabkijolvUTPFxkUrTc3Q1fGawsnyD4K0YIY49EOAvNrIzYlgfL8RxpuwhZ/6Ofv6rF/
yIKuXpZphKqMkbce7A4ArgMiECQHLERhpFJE2Kh3yBDlm+c/pLj5Rgo6cAw8m20RIBWJYJYGppG6
baT+gjKguPHZOjZWUP/6IyOYs6fZ/vXvnz3/O1gU5okRoL1dTbiwbACPoADCvsbmZRz1jD+haz8S
1l3CAN4gbLRTs/AqbsKdmT4JTXNN2sE1ouRcESAwaBMqHuZiKteYWXpTXTrytInF70Go7DK1vzHi
7DHPrUuOABspsbZt2ty30OL9Gg+P7Guk9g91k65yRLq0sVpEVXtu5foyku4Q2jE92P971ZSWZYGe
oD+FS12JSEANu6FJFrEaeegseXl4oSUtxisFKEbVyw1yhXq3Ovjk+UXRVdVmG2vRhYKWhVQerlCs
vu4bcjfKKfOyox3ouetMfCRBuNF1LLhHp7U0hngny2l4KSZsNU3MWYRSrN2LP8TGqLdRs5S0/djo
iwERzxOph3lLfTWgeWO8sBndLKuEIhSx3w5o0++1cWgk30OhcUBeqI+ceEK2RK2UydPqprkq1NBT
AJKeGDBH42WOytiCoGoSmkkYMRyNF63HF3notekiruWnJLVm478yXUyBfOEHZGHiRuFAYxVUVxDg
Wp7agN48timi0mlJpBCZxnNZUztKVBVq6wdZq5HRkxJ5NarBVZyaCazYGlS1LxwWikJXN1p+lhf5
GhROewbPAbXBFBtHHeFdNXvkGJS5QTMBxh6KbwWMtRuwt/EJlPLbfnq5U13GtJECKwC/ty8oM8Uo
PxA/3LRS9ID5jeakogimUDG2WR09tAkJq6jM3MNEtenjXqIS+3pwmDPAhPMPUg0MSkAA1vz7V/Eh
xHccA5s2vzwgmHNAZtQrULpduJFRcAqb7RNbGeuQNJnq8zRCgxRW/O2YHVoMb1HC6cvW2oGeXAVV
2Gw7Vfps4tl92fRytSQ9WjvP3+o5enKa2o9OBt9o2YjjLUJ6h3OkTC6wpUapqSn8W7U5n9J+3MXB
xjLC7jqXkOAOC3gOsTqiqTdwNKv7rNtMGaQu0szNFQYD5yIpcDcYldvnnvmjg9NNnvLf/5w/8y3H
/ToKwuY5afP3dxfFU3bdVE9Pzdljcfwv33wQvYJfjc8Wsm++gdsUNeMlvPbx6qluDz8bCZ7y+V/+
3/7y14HoBNAXfvurETJf/9fnfprZnuVZUz9V1WPz+gT0/KFfJx5d/iQRTVMJgFnPjjDP6hfAk/wJ
wNsM5AVjp866Dv868kj6J5NCryqSq0buYRZkecmLcUwii8w5RSedbKHW+0d5saOoUyNbN8PuASBB
/51tct+O587sa9KoJHhaXalv466YHtBxXrY4qmdOqvbSphd65TJFuvkJFqO+j/A632TAoyDX9O2D
HiTyFgevdisf1ACgr3y40iWKTT8n3h8Nr3/3DCws14/G2vVjlDV/sbc19TO0/Pypi+rXw+75838P
O9AX5FZnbIROlePNsAM6Dh54BkoxvmYI3gvi03hWEQEnyickglZqJy/jjnysBUIU2CcyMjPu/E/G
3bPz2OtN1qR1DtoQmSiYcdw52m3iIhqpIQcisrFNfKbnakI4oaDrkxqBvI+H5IBifR5utDySAk/R
0G5GddJvWULRPyRpKzQD7LRe+pa3YbQQSUXeRaAEctvMtfFcbqSKxKs8lRBmtFTYHobiixl0w1d2
Xx00XIg8OEt99QSu+1e14B/hbzOa9k0EwcOR8QMrAmeJ7jXmCtSrTQI3hsDK+mFyA02PHjFKkX4M
ki7sYmIYNm+BY6BtZYi1A7+/tpBJkGawQ/R5Krs1B3Kt+RlY/NHk+XDhfbNgX3TohbTV01+s0PVf
izb7/oiaYPb/wGJNmuT0BNq136I3ZYznT71MG/ETcC7WZAv0FhiqGSP2slpLnyBBsO5aFA9JEM0H
oZdpo35CtYCkgahj9UgCmcn2Mm2UTwYVOQOnulkHikrWn0ybdwbeEIG4xoyRBSpLemYeea9GVjVq
jV8gFOtGo7LQxziykDMWoKAzVSwIat9SXSuvAZg0u4NU9ejnKvVhmSByFaFM/3SINDUnD27gKjCV
pmprqTo9NmYQ7pq+z3aTLuKXOeUlGm6yH7YX8lDtlNRS94kgW4+ZH0V7pJinKyGKJCcAnVGe1WOY
2qUJZ9iuFfwWHCkdxUVK2STD36zs7iYzQ7xBbGHsHvx0NTSB++ehx7/93jDnQ/+5OneDAU30/fH7
88Zwk399DN5q/cyf/nuI46xFCp8sO+HDG60fsNTzmkXyHZmpmXX09xCXPpGsJU4hViGl8QxsfBni
ABs5Lqgkb0kCPGcA/qBSRxNv1k6LYf2cTaDKAObt2G6RykAwlIGGHl/ft8uug8faD0Pzc8j84xJt
Mo9fN6MjXi9RdhRlKuXzzD2eSH0kCfqQUNT2Y/8Gv6wQQ8K607AV7qvwIQlVQcAAXih1V0SaEYP2
jjFsS80wXIxaFo3oFmuRaOuF2NWePtf4Fyjdx6g86g0EBQQRh12hqO1FigYH6qQ4Hn5VU78hnkKZ
YBkMaXOH9GhoUDTjCON2JSrkTn2Q6gccc6p9xQks2Nb65AOp02Z1gqiVS9wN2qpxWINGMMOSQAq2
FuH1rf1DY6JqCvl6HzPl4Y92xXDemUDccDRMLAGQ4FhWTumr2S7FVqVEzjdrwaFNfghEReXxHLG3
ph+90ZeoHyMoAa08jO4iEV1H8Fp6e1cS45GCQfmiojSYjbsWexRshOpKXctxMm1GuK2TradyN6HS
pJU9or8oe9pmJJqag1cRStFako8zaqZF2lRSs5t0MifBzSEtnYfKLCBa9hqAKVVACi+ZsOIhzVAG
wOFUH6OH5oAkDdZJaeeoQiKfg8iUvyaBCZIn1Qfz+6tJtP8Zj3ygaTRzjik+w06d3cZnOt7b5TZJ
ByzKxkqAfF5bK6wYZDbqsD2B7TzOdvxsBl4DaTSoOaAt3zYzZr6JZUgtUBjO+nUSGVd1J8lu3qj1
1gQT5ETI3m4lTKgdpm28G/z4FL70CBTzfAszN4gIDwVP/nx7C0FcgDdMsWsytLA+OwyIlkd1JMOl
DQuvjXT5xASce+5V/PfcHosM/ctUZFE5aq9RldmXFvufIqVYicgrErBNnThZZpzKbMyohOO2oI7T
DlQL+lg+OuOURehHtRkDaGuySFiWclR/FsYO+64xJA9nK0qmTUjf4LBh61q9zwNRfOrzFF9iJLaV
HXgTxPGHLO8uyo77hrNoNRbU7w4vvb4hXPOVoIzcguljOqMem94A6mdbIId5GWaWcRbrefWT3vhH
Md2//6bHq/pg02vJiDzveA7QlLz+XTESlP6/dj5Q+7gFEqLN0l5Up2cgygtGBflEE+vF1wS5l+oj
myK5JhCEMEs4Es2n9F87nyx9Ig4D0I/CD6qpbH1/EtzNQ/7VlCDqNDR8IQC8cH4g6XmU8xwpuflh
g+CK3CfN3Ziq2EehFuXqB4RW6yb60eE6eqdIp1y6j6biz3YJa2c/WhXEDc/3OqacRiPrC0EMFvQc
bgO1Ul3FyIU4EdYsp3KrR1PxuS18mzmQgsVh8z2a9nRl23XdGCwOJr4hZoqoUK3L04nFZb7j4560
DKqYTHoYj8cQgrpWjVSXaIUDMOXZOu0XBk7YK2B42aYPh3Qn5L4nq8uqRsjy1RDcv98yjhMqvEUg
8xgcs44ipHZsT631bTCZB9pG31vxjFDdAe08y8U2WshVJHlVoZ4S5fjNC+R0wTmTzDWHmePMraLh
4IEGSbDACQGDQ8Tb6V6cELRSC0/wLX7Ts2RvDJBec5wGqPHtWLGssKh6QUBppy6ivewPooskb7T2
NfRSQAR+0RJxa2KkuDo0AGE+7tqj4vxcS5kzBUw4lGwhCapzUPfq9KMLdULbGsIqXW6S6jSmJcAs
Ba/q0FylvVS5ijwZQMnHdhHFE7okTSe4ktnjkABaiPyXE4qRdqJPftf9qNbNRWPYGdpxvWCS2DER
FUNkTD1YC72cDg74hwI8NwIjf94DCGrOKp0E44gHHc0fqYx7PNmicEGRKIco4Gtfw9w8fMm6UrtF
eKdzLb3HxyXO1m2yE8oUUWHsELyoHMoF3Dik9CRfOmXX+y6bw4shI06qksIBxcBj0jcClkXQ1CpL
16CQoqkOeKUM4mjmblRYmEuU5sG8QSYD07puUvAd7MfQScFkUaNS+k0v98J9qw98asTB0qXMPjlB
hi0pus7QHzPFAKCK81ZdmeouCoSvEMwVJwxDCsbCEB1Wsd5r14jmkUk50ePv57NJ7ZZxx7FfQRzx
aHXE4zjk0MPbrVASWWjd1G4NCyVwu87FQXT8PBR/DH6OqP4oDIOrqI0/ONYIhb8doJLaFZodZ+kg
ECUUXWHdAx/UR7cMgjCkKDfm3sf3i87v8dpHCEnygvnJGkvu4e0cGUoOC/mg4baZ+7mLtymchDzD
ARflpHSL0ZZ0VR9wvmDxzdqzKVbNfSy3fWfH46zSL5V+apPLbhTuXwZN1ic1yMcekih6WhYMm0EW
Osxg1OC6yKd+H5VieFkheoJSAv4B2yhMNLwbrQPmSRqI/2wREPw31BobfK7CWt7AutWuIt03B0eq
B+STpBF9rSmbbhPQm7fYtljfGrVpFxKOiyeWkPf7DyBUkY0aIQRwIsfwHqXTOi1QKHX6StTdHopR
XGZmqZ3Yf37fChVfBRgLCKujd1BMYewLluh7VmCixCWPT3mhnyovzxd5u8nNeFqeBYwO2Nm5TvF6
MRQQiptKPNs9qdcbNPsm43MlKymV9oz0UIc2UVtgfjFWeIN/PMZ+0zKo7J8C9ewBc5L4dctx3cDC
lzFl6zSk/200aTisYw42VjUsFuO2p7h1J5jZqfronLQ4fmTWGIY3EYSmGMcY3irUIyGMFeyC8tnb
RxlM/07pqvpRruNEta1KE9xUEoUF3hcIw4tIZFIQTwvNaWO5qO3BNIpdiBv2d1LJu7JHJk32WTUw
0ztUN74cC1t0S5SbSQgKHKExBL0SEgTngfKqcDOseI/tnL/8uDffT9ifCye4NhIoDM63vTkUSjkW
hWjh6ovov9qb1jXIxyu4mSzwxtAuwPufm4oMUEUYkhPz4fddyoQD7wYHndPR29YT0MU40+G5midF
u2wqNcQhOascoLfGMsbG8+IgpDluOwiACjF21RBgksV0EJV9KmPwWmbmXWL4Ob5U/uSq8jTg+WJk
qyJXSTzUfemkFZ6iOIs9BYoG/yWtHrE38s8bWRFOrdVzhHw0JZgNrNWcK1GseVY1fxUfBMOAoEtn
GF4ZyMbVxHJi+6oVbcO0kRpUUREoA4RlraPGV92DVlrrASPrvQ/u6+7jl/o8FI9vRWElJvFLMlk9
FkobsoOiREnOHKmSig25rR67FkcLXWnrtTlJwoURokxdqgHJ07rqbKhpO0mpmqsTNzInst7dCIsd
pWr03N8NL4u3iYhnyI2U1S5rZWy2NHGNMkO0I0Jr7AOlHuegBLuxFtQVyQZrSaLh4BaRrJ0YbL8Z
6STbWKnm2o+EyNjbsRYqMvqXBHZeWeezjE5inunM1G0tYa5K9dBYGoH0aFH63aI6W24/7onfLMoK
b4TVkjOcqh8fr/LSxzW4pPXB8v0zv7bMhYKuyM8x+J9j+a+y9/r7//pvFAdfdf27mvjPOuVdlH17
ol45i2A14dNfP2VBouypflOynC/1kpjmeE7l3CCMZqBa8OH/dTxHGoRhiDA1Ve/nIzgv96X2gkgN
1RBS2oCDLcxT/nU6lxANQS7+GYCHwA2n/j85nR9nkThbcT5GqQ68NNVUtp+3o9e3hMoUpjpxpS5D
+rJPMyoes1lZ7hRWXcJ2rBMZ9rCi3MWoGIe23NfmvmsO9S2QN1uE+gWVNZf9BbI1ZYxqshYj8Apt
LsMHc0dBtMFzSJCDG1NPdRcicHs9Nnk6ei2onRWYoN2rt7L/uQa8Tm6+o4rxRKTEOHNzHBH5b54x
r5bLyBIMQ42zxEXDsQYSYqZ7tehzO46V0NHGurb9ukaW1mpUFyWtw5lS1eplaxbJErJcRbmn6RwE
7PYxaeENjF3M/0LpNtEDnNBgKa+arKpXH9/0cTjOPeNGgEUEsuwgdcWjurFZSaImjFiVj0qaLpp+
GrygT+8IHzvoqWWOpzg+dh+3eZyfnV89cogmhzxgGnMB5G1H8ZIsJTfl2LW6WL5N4vGuwObXllrc
0HNDvZD1Sl/EVEccVTeiRdFm1onF61mm//UyPt8CujnzwVd/FvF6ewtGyZHJ6LiFIkNXQVfCyB5V
KcMhXmmdgxYaZ5jrVIB+9GkpCbHgJaM8n0MaVDpxcNuGkQSXs0i+FWkv4KAniCc66TdyNpBh5vwq
iWwyusca8hNsnbTNDDoJZ7LurEV7tEI6tWsku8vwJK1yzMovkJd0JnHYwDPGxPU7BBA7FtLZqdsd
5aUQpEviDWdqTdDXmatYD6MZYwp5XwwG+6SwiKzrqlVPBA7z+zvqXIwZUN4gqQAm4fjWy5BSSIqG
qVsLOYTcoYLinRmhYyWQ4ZGSKk4E0O8SGSAMQQNRyqe8QMXsWM3U1DrVamHLEzAJ46I3D1txLMBA
dz3eEGnin8mt8rUF9miLqP9jBIepLSQYNJfRB7bNWteXYG4PJ27rfTdwV5ivzEUACQT+USTaYkqP
Mi13ZVXDrDwQyk5eNBgkm3rujgJuFc/z6o/2yv8vYAlz9PfPaWyH2O/b49t67fyJl23R/ETygdCc
uii4L+oXf2+L1ifSqPxYgRkC23cmyb5si/KnOf8oWga/myOuV/siCW0DWCSJNDZVIKd/hCB7Trq9
njzAGlgWwaGB16VedpxsHSNRRfWeAhEKr8J3ICzheVL1TbHtikpEk1TW3RwhDEwvVd3JJvFhYiXd
dvVgWJTVSn+yA710yRVJlhfVnXIZUZh1JolEo63CFg8dtair60DqqoWa+RY0+zg38Im36sMKVrry
o0M/Yc0G4GtebiJOiQyvh8WXpWOYGW0TlLvR2I+mB1MtYfBrVl8bnlhPrmGGykrNpVTD8m0GMfdY
fqduHIxV6Iz4ry6Gxm9PgFePJxkvi8o6/CZOGkje0flvNl3EupA+aDLZFdrDBmmE3uk7/U5E5N1B
F7/4D53t6VjIiXrCR9PrZziKQGIT/u//Ojyl4+v48/mzLxNN/sTiN4N18OghwJjPJy/YHxlY0EzO
4XQCgvM5NH2ZaPgjzfno2b1kjjHnE/YLMAITJNI/wLkRJeOqxA1/AIyYI9k3uxRVIdB6BGxsUxDT
jiFzddVGhtBymB5FvAC7eGzsAVtqvrpVSswhAnkJffjJAs+gY75lp01E1hIlYaNtLKeRoxt/Z1am
tVBHC4F2GXMvS1lnYyyhMNbcNeRwnSTNzyxQ03h/MR4bIXO6zm/deCKtjmNntzQGo7SzeKi8Ed7p
VpySDVau3/+zMcxQ5eORq4jESR+O3RnxefbI2H16o8D464MvAxcxTgm0p0EemtWeMfj3wFU+Qank
CEQmgrrNPAT/tUMgOqYrVItI5JE+mo9H/xq4/IpDAcv5Mz6IIf0H4/ZZb+z1BkFhdK4OABqFaMqi
N6+Ir44ZTZ6H5JZVxe1TXGMrSe9QVyrvtIjTUHHXYD1g+3l20yIu4SIypTrJITo4+Iy3jqDH903U
9sTV4fgz+vhHCNDzge3ovuYMuYn0Ihpl76L6/lAOYqZ1CiKJyKQ1dZettErctofxa4g8kAda7Qvw
AMkOD9O+AJKTZEZrq4f8bpzEcW0clsaBhGNVmLf46Ip2X+ATegjOrGA67IzgINqUXqAqpuZ+mvza
NXoDk4akK52qUuKFGyQQ+y1zDu1wzXDwGFjK2EvoZpLa6LuP1JPELbnkw88H/6Ow698dOQC4S2Sc
/XPQ9XNXOGNmRdlf/31RPZKt+B+vd4ZfV3iZYjIxE/lRgG/sEPOi/maKMe/Y04EGQI+fD0Yve4MJ
4GCm086CE+hEzsWal72BKYY+0UzApqD3LHb6B3NsjsyPhvJ8OERRdabMEu69nWLJQJFmgCLtjpMk
r/IyVZ1QmURPyaLhxFnpXdbgeTrTEgR9RH3w+HvblqIh8zXEluLG9dSvEMJKK5IiCJaqjgIfLQCf
bWcd4qSVbmVuAdNxHA4LEz8DMsOKumx+RGKgrZpkslxT5RgtRqGrVtnOSDCrfvVOf5PieJbFO+oY
krBsnHB22NaP9VwxtTUIKRUFb2vjLkimxMaf6rAzzfAst3p7KChllUxgdOmwlihXojhmON5j0pLW
pmhrAk4nRZtIdqmYX5OovDGqyHAK/EdSo5wFj1rFlc24ZIcUEFxKlMWAz9IyCA08n1HhQPGBOd9n
phuDSa+hYAaFF5hV6fRYZWCyk0cLSY43phhvsSB3lSj6Hpr+lVJaw9LXhBuz9Dean2vef3bY3+2w
84yAYEPaEFA2eQmEZF6NoHepy/O8+pEfkl9AotfLwW8v9HNxYA9BdZ/SPzyamcQzg7Z/xo3Pv2Hi
o7EA0cYkcfivpQElET4EXIAV4AU1+7I2AKVm156p7zMClpTjH2HG57n/9xSY/WOfr8QyBH6RWcA9
vN5+AdogToeW1327ATOKxM3n6cSR5ig/9r4JlrnXTTSS0lTSRBOueRs8dp8PF51BS72bnUIavF3o
3rV0fNg8YBSdWCYt5V612p/ywf79gzwX+jUSouhTv30Q+I9ZooZ9eA/KFV/R8+neX4g3xfkptOUz
auDdS3nV0Bzrv4qJVGkw40IewvuMVTP0UqQHFxUskK/hAo69stE2zabY+ntCb7tdj251rnhjCH3f
XCRrDtQLrIgk4+ei8I8R0VGk9qt3X93V3Puv7uoQD4E+HcbwvjJXU+Mkq0X+ZHntovF6t3oc7rov
Awpzp9QenrGeH3XG0e4VVr6slgbNihvJrW6G9bSLSfrd17fdVtr4dr2vOycmktpsjJtX0/s3G8Rv
Hxk40xwgz6nL46y+UAqxrsLJvpe+oZRkVnb+JXfaBzO01RsUNtWLZBHJrOB28vXjlt8msn/29euG
j6alJVdyJWKBft+PHrV6qbKnu2/56uNGjphI71s5mpm1Qj0bnGp4r1c2drnFg1ii5mmjpEGDUEHa
EMdbBx+/j9tVOHG8W3SISGaUFvRFIM1vR1IXoQeZSVZ4jzxKBfN0EQTj5PUmVP4CowESOwrIJEO/
TLX44IzDWgFGj2623mwNCX97jrqlHXRt5YjhkJ8dJPXcasj6J4NxHQvVF2EuO6dm7KWoONqRNCwz
WfiRj0a4MnIDxVL0lhaDIrtJVt9P41SjNlX84p3883yZZ+nxwH39lEfLRSaFxjiIcnhP5vqi2Qdn
w1XkSOcYzN+NX6UHnO9OlQHmK37U4tG6kZGb6jp5Cu+Va9V0QFYJtuqlXmCbF0LomJ/NU84hR1mH
lxH095s8WhP88VB1VSmF96WXPpYr3xtNp/WGxWEnOkbtgFvo9pN9cFMPz7oRcXm3DjzLdLpkhfYE
4pv9Klwe1mhvLPk+uRBceeufWLjmufKuV0jfE3yzAZOMeTvaJrMTw6zhHqvdtLXOSeH9tDn6xzf9
XOE5bgEhHPYEYnWSpkfjmTpcqahVFN2DUHP0JfX6s+Qqv6q+N8hJ2KUjeN/62C5vzYdpG7rjRXMv
IcTlRV+a7dieNeZCXyOfcg3d0S6c8T5wfW+IbR/FE+RLpOthT+gJWOEpdqyH3ta+V6qbSN6l6Jb7
9nuy9200PbajDZ1ctoP9Y4+IyYkZO7/Hj57waCwfwlISMSIM73G58cJ152YXgj0tAI8d7MkVvf5K
xNZnE16ba8Rjob84vi276UL9iu6GE34RbZ+/y+vQa20LBZiPb2+GZn94e0eveBzHKVMlP7wfl/Fu
3IihU98lKwhCqyZ3SfCazXLYSBtxhyvc3toB+fn4BrTfzfXXI+BoHmRd0Ysd/Lf7xC526iZ8gCe3
osS17feJc2OsYnfYmm7i3FebGpGdeVCUm9JpNvVZuKi2w2X2df/4bbg8eNHi4MTO59bpXOXBTOmt
EMr+WX4vX9XbXrSLs37bnliQn0Go714vkpjEoRzZ0LV4O0VCOYmEATuz+8Zt3GyNBq2+tL5pC8nN
FvECBSDLLjz9evLai+h74zS3gfvj4x58Dp7e3QJhLQV8ImVu5e0tyGEgjKYeR/fRnXwnPwlX6nc9
tJtNlnoJ0KHU1hSq6ice/AiI83P9Ml+1ehRcTHWQaEqWRvcIyl1oK8He17tmGW767akpdLKpect/
FT5VhVEAt6Gp5DzDl+aMFcFfROvM889ZOE8hPY8ACe+f7CiCKBUrB52aRffq0t8MLu6y577TuEi6
uCxI58NXwRsfxHXtEj7a/bq+TlzDje5PvNXfTsxX/XsUYRhjepiMlIdmUi77ZbGaloev4UX41ToP
NpqneMVZh83yGcITrJ3Lj1t/RnS9G1MkPqmrc7aDHfu2y7NDNkipTx+03uQe3PgC6OP24IYuCpFO
8aN/QBbb9e1iI28Dt2rcMyShgxNDDJkWWnl3F+QYSMzPGd1jAD4WtgF4N/rg8/prakf25+uzr3eL
6JxMucuIq50ONaqv67Ovhr1FrtmW3NTxZNvbLAuknfZr1UmdC9kRnXST2p/15Re47ot0ecMaEi6u
vMRZ7UJ3AYSX6633KHaFbmd/vQsWqFld+Gt2YWexRd2pclE/t88CmqjtL5dnxmKbL78gKHYx8VnN
Xhi25qpL0b4c3MNuWJxddG7v1Y7vOgfbWY7u/mmxf7j65o0XVN1lb1pE9tmF6Gg2lWB727n65uJM
9b7chI5i/0Cb3z67++KW9s1dydffKnd0Ls4mG/kTe5XbNweb9m0Jea7PC3+Nw+VzB0gL3QldrorX
Msvk08UXg5u7zN3Uvj4f7e9nXyYewd0Krnd1YVf27uBw22t3cbm5y+3ePuN5vqO3t7hdfQ8WJjdH
sthe3bbofH3/7Ht3X/x1ZOfOHq0cVtrrhK9z54K+nEfHsP3K+whsZD555twR7LVmX55du517tm7s
m+VgfxmXX7bOd7Dc/OjLwEOJzsSqyV4OK9WtlxdfOKkRc1nOInWWE0+YnDX2FZgdZ9zrXCV1VJd5
t+D6je2hXmon8xffPM3zlqbt4IbrONfe5ly3k+V6vxjsh9Utt6o4y85Z1/ae1Djjdnd/fr09OOf2
fjcxnHerjeUITul6m93Gu9qZ9sZyP5f2dtXa15W31rwdjThEWrYDu8X+8Wi6tUNEOtE/ywfVVhlx
+8BrNqbN8n7W2ueZ7a3QFeLlAt1xzq9le+WF9vdpodGhyuZb6C77hbBRNra8eLTPb0c3uQnsL2D3
lzod513xV2FvgvndxfadZVNTQpMs5Ie7J8PxNsXS33obyZnv7Cl3Fi6Iebdz9IvzHQ1xn07hnF1E
rvfDc/8Pdee1GzmSpu1b2Rvggt4cLk2mfEklU6o6IVRGdEHvefX7UN0/RklpMtHzHy0GKDTQPRUZ
wTCfec3F/s8a6AQ3v69776IPHPeRC426+m1QBPs/i5ee1cF1f3E3e9eDP+wGX9l1/lnmnl3D9PDU
iydO98y2uv7yMPi72ZsRnXt8uv5iuM9nFidi8G0k6IKzzrfcp+vLO3555hORBZWHMbR72QdfnjLf
Lf1Xzb1//s1OXo+R5b7mfnD2+OQFt0ixje7N/jvLl7uvT2fPo8vqzhT3Xq5gDrs33yPv+7ybgoug
u5t9212CIZD2pR+76WXo8rbzvz1Cvm60O2Oxqwuk533+1vXv65GpM3xp/UGPwSO/rgsuQu/+7vnn
6F5OfsuCWC4nb9e6zfnDk8wXM/c2S3hn+eJRdsVZddNcFN7FKczVpsX/90vz7n7blHxVRG0THXG2
bxbXy7N0+bz4P69bds0TX4oDex5717qnsvSl9/Nh3wX5+S/KBvX5N9u9WmPXIah3mnf/n0WFgP5I
pCnuothweP1XaagYktQkVA6KczmIYD/tq/Moc8V9uusoQI1fzDO7dItA8wo23PHXR1n/+g/3/rvh
Ny+wEzsxqlftGhOqdz/Km+nc4h7cJ4F2E56ZX8xddZF9qU/k9J8lOyD/4bLSToMGtJmzHGfJYGtj
8q3FGR53u/DWgaztSkr9UkAHcYulKr1oaqxTVb71Ld3OFoYwbWjyeeBw6uFi57ldjorEwGOwnMuv
9qv+fXxWn8lIqmvrllL1XyH3P+pT/U/fdisg/KX4LxdJkpf+v8rXNyXaBMLjr/b/gCbJmkr++zZU
8KvHtrE5qDTzf/i762QZ/w20BnY0royrPeI76I+j0qJFrw1SOn7NyJbyNf5f1+m/TayK1o4rQiFI
2LFB/m46SajvYmKE9gO9J7Bn/6ite7gPgYjRt+JXrQp51LYRTTncDtKE8E6m4g6/ZOWut7IHraNq
mr8Whn4mJtymin2PdnDxJKwr2xoChRJUN5XnNf50U63uY7UJ5Gk+f7d8t39tx/eg1jWc/9cmXX8V
iudoO1Btp+GMk/Xhr8L6I0TzQKJqKduVN0xZ4Y3wVVCO1lCVNHHaOD7eG2j9YECAV7CJkMYGTcWn
2NyN4aJjCY9cTJAsopXc2iyM/KYzFzN0hzirNBe6UUP8XQBp90x5VYiIskK6b5V0kX0lpO3sTlEt
bvoFrUg3j/BPcuXewEhjlFvpDoeP7ludTWETFFlqIw0LSqRyUeBVn9Fy5OTjfLN8w0nC+CFh8xDt
Q2fGJHCw7TG9x1tkUYIcdcnGTRHFC3frTEw8q/tWcSNJN1CCHDFNdyunSewLrV6/pgAUPLjGonZf
wxaZXK+cxbKrYFcY+2SxI7Tk59TwBRAmfSdUBBHiPJJNt6w086IuRTHukxr2qTv1RfotMnKU0lU9
VhCdTYuUatGAclitmxK2RW0d76owHTCXUlT8q2F1gjZMMr0h2jUmJwVjHXad50RRTS8RKyLZSwdk
2XZ6TIPV08N5+WWH9RS7TtjWzkUWVQYW3jn8YHCubZlhmjjOX1CG78lw1XmVCNVSTFUWlO9Nd4Ai
3AVRg6y6W8SSEXs9FFPTlWVhPPZL3czeVNrm0yTV1OpHMSrdWSRX6Q1Q7eFUe+MwmWL3AqCljoWk
NTosyKBsrlipTxMx5bMW6InWnpuycG5MUcuVW2I3IHkhKlbnnZQ6uStEryKOP0CWOLWjtycIjsQK
/wSFTyaDQtjhCWrVqLIFIpVB2Vj17Imka4WHRD5dSjC+GTtFGnMDPQ65ntyJVnm7O36kNoUCGABg
nW2F74MzJpfYNp0COS41/ZJRc0pG7aHP6vYWc6/RnyEPXfVDX5w7Iiow+Uqos4SJfSWN0+haYV54
i4gjPx66U9SzwwyPn4RIGcVs2nEqymm8foeLYkkm+Hw5VfxYCcW1ozf9F/g2zePxmX86Cp1KB0AK
bb+3bva7AkKEw1Sa9oniq9pUXKK/LgIRLlpwfJRNl2udDCB2thmUZZClKOMeTqbGtC4sQyZTlZl9
iy+z8RVRGf2PokerxQKldgBiXM26X+lR63V1Fp+4pTdvx4dfsKlGYagtL2i8Kf44Ka+WXlR+2cIl
SLE0Ks3a8sYIu4a0nosTVO3N+fow7ubNCmdcxZIkV/wh7seLpTKli7TWf9Rx3UduV9XVDgDS/HuG
2kGOI5fz7fGl37xOb+PDe1rVG0ETctAPV14qpLSKcLry2dTRLkQPCBKz0d9aUytwA9XMn8fH25Sk
/vrUK2l51ZhbAaebYDEppTxUUfXyVafJAglXSL+VK/UxFrC+VGtKzw2R4XNWScMNRPbpz2zi9G6I
CFLk8Z/ycW+DR5ZRwyNkJaTRNieolLmcZ0qTfggYzOWMqV/1es7ujo9yGJG/zZcTik/wqqWOruC6
Ad6doBEUsVZWg4J9tJw+wFNdzgt6Rg8Gnh3uXLLD3SgW4V8o23/bHvg4N52AaiUP0OMH5bMZtZec
ORMV29kALu+mcZ+tclHDX/Hwvx1l3ZzvIg02z8pYBjKMRBB/bn2r8Js0Zj4nOsxWG++mfKohDHAj
5koqvh9fxo/7FOmMtRHMQwSweytisQCMhkvnoBobD+N14YzlkzRB4sgqCVnoKkpPUJE+m5oF3HCF
Q0DV2pLsIc4bRTHYso9Xab03BgnBrGzE8GXK4xNDbZk0XMtcequaC6U6Amt9877FltlUchaZQVe3
yFRFSmHiilUZ5U9tDuvBK001a1zFrgeKY6k+nuEgUxb+HNXVfJVbldwFXVRPt2MEODzIKgxAr6fE
msnpR4k3+fiX2KwMv5bImr4WNgirH8Vbo/Xdhu6jTreaMlWxDwupSHVz6WddOu1krThVx9wiu/4a
C5wzorNE9PxxeHiUpV/AP8xq0Ju9/GNcprRyx9BoHxvcERuvnQvai2ghCW2fTJMGWjiy9QusWhAq
puQvwwijRzvhl7g4L3nK44JnA9JWXj5p+kPbIinrmiVui/5iGWHhhsoslPN/vF6ETfAaYNaswLvN
DZtlGJIiz6YFyqzZV6rQ7ItFbeZLa8j6r8eH2tw163JxmxHbw+AhG17FW9/fNQViBlmD/Wegd7Gy
XxR9uTPAeRJYpg395kIOH4w67U/ccJtOzkrjBYIO4HBVqFxhhZuEo+xtma2Ya0FeJO3XtK7Dwsua
hjZiE5ZLABJniD0A5NN5l00o5ne5qlD7RFpocjOtLcyzbsFfB0+LxbxI8Ksq9z1mlXvkIUDcDq2T
FBfKqArjcoqEVezxBMIP3e7AzeE6ktqjf3wZN5fn23zeCH0y9yctf3WzjHY3tiMeUoHaRN019oKO
b01LfGKU9Qp+d3n+NYoKRBLpW9Lmt5jo3TkKob3lFR7aARaN4socevN3aaZmFCSdTcswzOtdZowL
DGndeeh5mE48EZ+MDwCLzhvOO9AItkBEBFLUFoExbs+ouAL/izgYTUSrvqnN5E/e671b2NaTrlW/
jq/u5iZf571i0zjUEIgAwm3OA57EalKMshHklTbQZ2vacxy1Rs8cany4IID+43UGS/4mJMUVogCr
OfyauV6bTiSVKrahfXOFuou41/FzOc9Io3MX5RotcCRV2uvOPHpWAq77RJyxDXmYMak/ZwNJSkKt
DyIAtGj1RLVqZhyP4b1l5TYiGCNeAaS4Hc7EpWINVCFMBd+EMjPxv5XLpHdg5g/FY52Yxin66McN
Tu0GIai1CsDivCm2vNt6TUwULjWaHqy0Z8+ui1cNhagT78SmE4ZrzapACyAXMYmVYm9sPrRlSMBL
KwfDzwzTWFeNTOMXJlnK5NthYem7nMv9NikUg9yxs2zVbzMU0fYYi8av5lSJ7/AHaPVb/QQgHY8y
h3Rexmohdpak3Wkp1qiUcCBLYeW9iG9tli35WZTZOPpGZSaDIwK4I+2O794NUfJtVnBn+IwwE7ns
3sxH3q2dE4VlVSS6Ggwi37WRSiCL1A/M29z8taBHLruLIqQfyTxZjSsNNRIWZTrRYVuSKWiXSvX0
pDDudFvKHo//tMOHmV+2yqM6FFvWH4cy3CaMcCQ+9gy3zLexrPOHztYmV6WEc2dHivH0D8fS0d3G
iwniL0U3St2Hh6rvx7q1IJT5Fi+z39hR7vcY9nmTJZ+Cd3+Y1posQLUnCbc0Ts/mNnZivZuXGfot
9STtKptGoAG4bu4NS1gnkqFNns8SrmNRwQRbi/cj9MbDaSE6YctLxViYi98s/CoupH7w+lyxfjka
BS9bo4ZUIrm0k3tHvYhN1GYQM12JFWm1q7NIP5Effpw94TuPOi/rmjVtFSrUDgMvpbWYPc57u1bp
DAp6o3luN/MpJbxTQ60PxrudbemNrBaCoZK4hExFVQM4leCiRAHwxN1wGKis60yBUuFeINVH9ehN
VPrdUODTcyfsbRMPCHm4HeRmfiqtSPq6TLN9N7SR4mei0E48eB+P7joqLy47F4VYnp/DCTZzgQPj
kFpEzqN1n6H16ToYWp87S6ueRQIxV5x+6FfHaGCZSRtfcaeXt0j8NL8HpcH/fXCM4esiavWff2TS
Ghixa5l4ZTgd/jCIomlWZJ3lj/bk7Kq6W/yp6cddk4Ry8E8PLoojGguP7AlagNt8fyyjUh9z0/Lz
pZTPtKg1rxHWy27k0hKPx4c6fGXePjJDrfX+9Z2heLSZlVLVJSeboVoTYoHgRpZxVj/xuh4Wbv4e
heLRGvCqjLMZxZQM9Au10AKyZIl0p6aK8V1ro+JyylNjcQfV6b+YZbFcYhXdntjGm5f9r8HVt8VE
jQG0xWZwkDxw0qPe8hdUdC6opPf4sdf6FzMPK1/ksbOPUDp6oqwhdtAzxDmRf/ISoWdcn1iGw2ju
718CZQ7TDGuF1W/2tlxEYeVMBXCabBbX7RJmv1qznm7yyW7PtEKed1apVo/WKPcPVdsXJ2Cgnxxo
G+3cNVNG+oOzffits2SR0y6TMHMzpOkyl2TtacK+ZweN84HIv9/h4hQ/H99fn04ZNgXNPx6gDy+x
WeABbk+55U+lWLzMUanZkfyeV7Et/eR5nS8XXUGIo52nfYoU88Px4dcV/Vf8/veKI9tDUAkMk+13
OGUoOFnqTDV2brZS72Jb62+nVSihU9X+9/GhNqDpj2Ntrma5KsfGBtXkD0beuKTgxkWZtto+kvr6
cjbj5szKLI1q/DLcGdYIsimasu+FVprXfTbH/8EdQl1kFVxbfQS2tN8Zj+0+GdlrSF2Ofldzj8pR
+UowNP1/jrTZVqieoRMoMVIhnNkLKbQFhZLgSTfItX9ijde/6+P3/NesNnGGkBX0K0Rr+Upljl8W
M4+Cac7VL/FqxWzWaWA3peOJ2gqF1ybacN2M404I81Re+Om+WjMGapPU9d/00d69jbjeAP+H2Olr
w9z4ixEunjp20LhwJzkx58+G0lCtI5BbS8DWZlvFYYu4Zcv1pcWTvhdNZ+zUetJ8QXnn7PjyHmZ9
f+1g9gvkIbRyQKVthnJEZSOiQHCK/VPh6rFZ/HDkpr9E/hc/scTqTmAD9E++Jm8PF+Iq/4mpzOHp
jOaeBKEv+Zq1Ynk9XSmvVNGfOT6rz64glN24BKjdAcPejGLleq7WCqMsi9Je1OMi3WgxtTpJbjS3
KbLIc7pEu851rbjRxrE9cel/duu+H36zZSettaxmWC99g7q9aGN7JzIT16/RkL2MeNmjUJTuj8/5
05WFjESf36bmui1oG0MklxLHgC+p44SsF+J8Jno5McqnWxNhK8JeAn8qvoffT0pEXukWU0uFbO/t
YjKQE+hdy4K/fHw+n16unCmqMFTLKW5uhsoa4hMoXJafOYIdItXUQcykm85EhoNomMzBpA7lbtFh
iPbVc21YywvNdHkOKuq5J3bUp+cErdR10sx6e/orvbG6pmV104EcUx6b+lrPNee6TTWAo2PXnx+f
/adf8914m4xHjme0viLGy2JnNXuPdBejcefEGn82CqVBRMsxuMAwY/337+60MB+kUpO5W1u0lL4q
TRr50hjL/8Fc3o+y7ql3o3TFmCvJUnHmTewk+6i0dm21JMHxFfvszBOoa2szGnX0DzHfRPWykDjz
iaibixlbecnNUEH+PiApkLulltRU78iZXQuWirIX6tCf+AmfHA6aLbiiYOrEP2yTQuGk2P/mUHin
Meov+7hfdtApsSqgi/50fLafXDF4bIHnWT0G6dZtigqmHDbyJJUMpUbF90E0k7tQM2rbssI9XpV3
ogzl3fExP9ktjLnK7hmkaeT8h98RBV5JEjNjRkm9+HGawqIw1FPNq09HwVdTpkNm4Ia3fud3u8Ua
zGWZG2H7fVsUvq2Wr1qN4s7xqXy6fCsNl6do7V1t7hbRav1sKnypRMutkHfBzgIIQ9b3xerVL9SX
s7sxVU6R3T6dGqW3N2NKxJY2C0gkrpnxwKg1tYlr6q36ZRaf7OSur8smYEKRCykZajOrfPHm6mhV
DDdzSeHqGHGgyHqr+dZNSbmz43y5qtCpeEDwfNnXhdx4kjyq+6xS5/NWFbhh4lx+qiT16VKj9A36
DCGpDzL3gyLk0sBIyqe464CKTYppp41qvUdTuePqzsfrWdcA+Bz/wp9cB6zCv4ZdV+ndNoqT2JII
miw8bsc2UKsh/LOgVBtknVP7eVTjNGxpDXLStjF73WQnJ8b/pGa1ajqvGJC1QcpJPfwBSTtFnSgj
22+KKXvigetzT2mMTnOF3Vov9mCMvxdce4D0drLyUKqF/iIJ2qhuly95ubriRCB3c4tuzPGl2VCk
3oI+pKZlypKyQoi0fcw6s4u1CUq6T/wKcKQ3ZWCpnZBuyJbtm0RIyvPU6/u07eAfqeES1EY/u01v
zg/LqOt/2ib8blkCS6Q00c9rJ0p3cmKnXxIzGRP8qsPhRInos4NDi46+BFfXClE4XMvZEJKdw5z3
QbtonhlZ8bkchuaJN/6znYpkEp5V7Bz7g/xMHRc1Hc+ULyYGza2SEVFCxwrHnaJF094pZjXyolJa
TjLGPhxY3DvB6AKhopBIZHw4u6KI0tRyyCJsBWGlGHBP0Fix2KXdSSLqx6oMQ60u4wCTyDC2X35M
K6l3ALz58ljkt+3YK5mbjgNy9DEYFOhVmpxe9Z1s5T+wtEdy/fjOW5WCNncTWw5nOsR0EMn8cLmP
VT+DDo5CP+vDHv2epM7+ZFJPDAXaUL9JhepEbtLL5pWRFtMSmN14L8k5rdJWw0fCxRd7QS1a7nMb
JZAlHV1Vyq3JbU1MZr3Q6NJoL9eD/pIsKHZ40xKG3Y4XUr2x5yiDqWIlzRhEltx8JTRX79bC5Esb
odzoKYsoYcsXbaO7ZV5PX4oubU9RsT5uZDSUVnFhUAWwkD70Augyq0VKupUZCXya0kq/NlQ5/3Hd
klFWXAZnhUdrG4dUvZEYkZNRe2t6ujrF4uyMZfiTqfl0AiPx2X5CEYn7bdVB+1C6tYEZOm3PSGBW
q3MsvtRHuV+0nVY1FPmkqa9f1RlRAMnQTvUEPl1Km5IaMjPs6C2VV+0yPYcTztByA715nKo24F1N
9niDWs/hGNV7y6ww17CtdjckPIUNvepLLjUlSHNAY1IW3hlVON4d3+Of5C1rekuWsCK3+IdNAapr
Dd44MVCAmluIimSg6r0JHPSBPpB+MxlVlIONUMSvOdKkwW06G/AkzORp8qZJitBBN/v5H9cB+U34
lJMK29iUbTFVSWjivO3Mls+uLG9E2oVu3w/Lb0XHNmiqF3y46xxvx+NL8TEeZhMCTqWpSQPsTe/o
/RvcqDGHEDUyP8F+2otUo9iRR/1WJuWUxcEGq8OThjDSKlpmrHqJoEI3r20TKq0D71/ya9kWFzZ4
ZbfSpugr101/ldhJ2rtSPKo/sA7Ld31q9PuysJF2z+v0q7rk1S/csuPf1aTKt6Y0oQ4sWj3xjy/H
h5Bk/Y1sDOBQnBUk/A/v+TCKpBhnD36jIabb3mikX2EThi9tZi6d2xZJLO8rM55ee37a86wu7f74
D/hwZDY/YBP1NqgLxYZeSH7fC+DmsfO4DJiLHB/kw5WwDkICRmCNUgZ4jcNZpp1lpB3vjJ/a0hWt
vItMaIU3SdpVYwyXnW58NdrmRHywft2DkHcdExTsKtxDM2nbbBhrvYpNKZF8BLFj3HwjHGDswmzI
Zut9UkTS8/E5boCxf283bPiIssnCEIo/nKQhgWC0JLxmLLkP/aiPDESunEm4c6o3r9OQ1z+L0jEA
9+WDO9fgCM38VPL+4XStkyZgWPEaWCxtc5iJfRZHRin5CShZN+bCowMqGzd91Vf3x+f76cZ5N9Qm
/qLHGQGYYeMUxaRfpFb8dckVcXZ8kM8+IqbRSEMbbwC/zSCzpQ9ThCC1r6oiDgPYSYvt2rUt78O8
lb9NIN1fj4/4IeAjm2WV4LmvcEnoDIdfEReqGRRW7VBNCttLBTOua6u1xJ2YoiRxlz4Vu2Ix8hPX
wKlRN1dVFnbRIObG8QfHKfEJ6s1XFZefXd06g2+ZRnUlzW144rn8+AV5XQAFrgQh9IG36MA6WxZz
itXQ19PEutTlwrxSlOiULvTHs88oYFMIcZCQZJzDBR25XuxFHUJfOMrsOvEA7j7W6dgm42K6gGzz
aJ9n8zy6ZSqSE/vnY8aF/yYeM0DvqZ1jc7b+uncpXyYRMorSCP0ZnttNu6ZZ3lB09QOG9VdqnSte
IeoKE9LYurdwOn0hRZN3Jr38i9lutXMd86l/fBmSYCGOCY507R9v5burxEiaoqlDP20cG6RfmZ1N
lmY+hY3ShZ6ulsZ1XZhj7hfqkp4Itv8yGthei7BEENWEiqd9gISO+CtD0RiiINY6+zJaUW3w/cql
D1KrkmWyf6Kf0qqML2mkTJBFjQ6LTTkZUaS0a2TOCZ6kpnEzozaNfdFXiQZRRhbfeO2RslHk2zLU
nN6taP7oQdzGjeHGGS6snhOWNW3lUpqTIExK/TnueyfeT1qJAodTts1tLYea7haSMt7pxiB/6bUG
raFUzpsebVmJG81pJZH5dWsPpkvbDLx0n2uAkiqZr48C0KD9hm0xvRag76+cJcNmKLOa9NvUGUWD
mGbsUGefFv1eq+byqQECw3yqGT3RzJKvw8GaCrcWTuEg2WfwZ4FZJ1TgwhLCKwC8/1o6dDBcw+wk
nD/TykwgupQ6KrnyMHTYBzRYkynlWE0Uw5PuzMlFbXjWglehG5tVH11JhjoDY5eb+iciwlHkY/km
nwNV6b9NgKTToKu0RPPNCv/6O2lUWw+hosx+yLS5yWDCjnVTeBTi7GHwDFs6k+vIAYNR9Gio+dWS
N5b6qNArIjGymF9e+zZwgXpELbAKH5NIo8WR2HL5oMSRbSv73upQre7qsYHoqsU1gtlhPopAiTNH
8+TQykzfMHsEnyIR0ymRatl66aY4+9EMNL+8VHZqgXCPPqFCFtoGUXefjbDYjYm8f1GSrPUUK5n+
DEh73FU0pP/EY2Z1rmzmsvCEFEWtb8NgWJ5aO4/GnVnUIWaLpl4P7rLISORgzFNDN8FyOfGa3iZs
q+d2uFfaglKOIihm+VVrkLWqWW2prsAHZwksOGrLBbGz3dGJ0AWscntWVd+JtQhpnUgBDdQtk/Q6
1+yByRgUyit61NxSaWkommJLhE0HoYO0S0XYsdW1wbyxjWXRPdHLjerFpYEgbUUPpxRmC7Mplubf
tAMwMZg1K/paa9w9rhKH1u0AnLF1u3LCqiacNXBXkpFnz3MRER4MjSq+EF7ad91cV/eAEqrSXeqy
otypFsrtXNUp4GjM1Md1V47DVR2WrbkbLUnh7wdMMLitXLaZy5cz48AxJvm7ymF7pNIzjIGhUtHx
lshszpNGlvFqM0q98YmPpp80nIcXzWn5i+gGwjGU8gznQ0gQy70RRvI9jU/1h0FdEA76gPeyO/dL
81CI1pgCiqgDqj5aaJq+2qPLiWfYvHDEUzv502nhfJEOlLqRtU3i21BXp+5CU/L8IpOqtti3vPq2
Wxrx1PhyLI3gBkeMTSIpAgRe0yWMruxWn75KjWT9WAZ84YzW6uIzM40hMIowM/w8tFUcxMhSrnUp
xTxKFJb1a0RQA1dHFko+lyT8QV2wgWnu2zNkJS+nn7lQF49X/TJZa3sfg0D9T42iqLgdJA0WeBSn
0nhmyrNiu4KcTnMtdSqT87jJiu+1WhXflTDSnlopniNXrhssqq3WcH7YaYT/yayGFaWLKhKTl+dj
SO0uyYrOo9IY8cZ1BjFZo8X7MdXGB0zE1bPWiCVonI62uNVy0SNg/HOaAZO5SibS59iQk9mNq6zh
AjaM5mc+RNVDBFRe8Trb7J6VTpjKGTLKs7VeDL3pZX0WP8qRaT6qaZ+1O91OJ4RcxiSfvlM10yZ/
mHQjC+YkVu+mJBymPYci5Fcnmtz/SppaqF4+g6h28zRpseWLZqk7D3XFxBy0oTLl4r1Hs9tpww71
hzm0sGKWACgFcySyZAdBqhSejKrsBe7YsnBNyucSdedM/lHp2dKfzXqZY+0hpC6hxEWW46bmIM++
1eozOht9hZWGmaiwKArZyPBHrDrrxzBhtaUbEcCvpY1D5B+GHooZKmpS62epKeTzMsb43KvQPzfO
stwa93aKo7IHHSTrzxRhak8YEPbw/Euzyc9ba+grXDLk2HFBYYX8OUaRtevlME8uVXOS9nHcyq9q
sxIK9UnO+ith5CNqDSkRtde3iGM+Zp3UFreaSh9k34mlG9gvkcm/hWOKYhfyYrMv7Gx87i3DRivC
SDLHU7S6Vc4wqeRTYc/W57+7LB3RsLanBHkRs60uld4Z95GZmI9y7SzPOhEogji4GeFhroXJN1Nr
YPSmI9SImwwZzTLI9KJIf6IiJBDqU6FTg0hwaIzKvaBWqymzjCl61TueZcXSyyC1Tk4dhtKEL7K0
mfwFjacf4P2mmyVPx+wrW3tEfiKqlLNUSaRfja73/TnC1OWLTK8k82AaL4XbmWHE3YGt9aJdJL3g
ESgLCe1rcpVR340AfIwAECZoArgGXRYYszl/S/JOeZK0MKy8KMm4JyTikBc7caIrPcka1S2ynKdd
1jv9ITJD6blu9YGUXZvIBySEeQevo0raeWmTIWmH9XeESXxbPObAiFS/LgflVaqH7s+oLfN3+NIj
B6/W00srbCxChmK20BJfdBSHY0muLpeGSvKuCMs52gsrEeeGgdmmOxWFfkshRfxQrVi9aYxCRdVl
LsvuUWvS5LorFq3xnXKpb1r+q9ClOVuZAcJ+2c9YU+LYS9ICk4h5HgjnTDsd/qjKyGMdyaF5leJt
96Mvm17C8lTJumCYOwjINiacl13htN15glFjt9erTEKyTxQqOJMevLKnY1tr8/sXo9mtwqN3elxM
92Fhz83eqhK7uhkWfbR9c6QMShjXOxZdBfa1CwWkREa8B9bukgUVSM5BGQs9Uxrml6zDOZXQJpcQ
HmJdriWrBBJtlXDGoZqLcvDqdLoI1QbvCS3/gzzkhFhSrUvXQovTzAcI5BqjCbs5YQvx2lBDGvZx
V2aXwq5qeyc7Y/q95Dx23tBLIvGLpuoXT3S69Gy3CofQ6OL2pZnnyfBQYpSMwJQq+6IotbJzGwnF
Z2K4wnopJhRZNNHBYef3unmuqntMBuX2Zz5ZkRxgY6Amnm7nIX2LyVkZqSQIhpfXLX6j3WItF1o6
lsjqLdJ42Uh9fAN2DEcrubP0ryJBF840ltJDIZdZ51lKeKzXKk/JqFYCRuBQ8nyX4VJ2YGClcYbW
XBU1/pIRam6pLYf7VAI4EFhjpPQuN/+E/xciw0Gdl3XnmXFS/9bzqX+15ZqIqIjM/NqBamO4UTMA
wxdzasrQomxMjUibGs1r1KUJCYggYLthSKEOy1Uj6j2omlmF4D0Xp+vQvIffbhhFG8wpS7MmWeqp
qvVbW+AwkYAIs4qTo59FEXGLTs0b0JyovUo+nJQYihB5TOWGTVldzlSR3NCctQttCFM6JVr2xba6
8dZY7NqfRBLeJ2YpnUuttZw5fWR9zRfHoDCdhJdFMxiuMQzavuxFt09TXfXGQk4IInrA68tou2nW
LnhK1o/HE/9P6jfwSyE1w6+REafY0ufrZVjGsJNDf8Xt7xWz1891ZVG8qtKNa9PpU08oYXpDgI1Y
OU5Z2k3bm/EJLNTHAg7keRJ68rN1cbeFYmtyxmaYhIO3k+i8UU77r9w1hOPFXJ8fn/AnifnBUJum
uiR1dV2mVDraQorP4kxp76VIKJQ38mYvZogSS1U/6ITH344P/EndARGR1fIeqy/IRZtqoIlv4kjf
G70is1EDkWV1gDdpcSLN/nQlgTOTYYN+xLHoMPNf5CKzRZo6Pgyx/FuOClDr2jDY9lTdTrJ0Ph+M
dBqYNt4BW5cKhxcdgU/qN3o6lX5T0iQl8vzqzORNxxfvk0oResP/GmmzeGXexKDP+Wo0xKazGPPU
M3ueFsCHFsjdqBpx0cvih+ODfizDURRb0QNwSDnsW0Feox/DuBK9g0NAo2C1ZmV+It/E1ZUSInZ/
fKyPFXHGgoJEGwd7KmZ6+N2aIiq71sodP6xV/c/o0DrxNaPT78upk30xJMVDXGjiWe2X/2XvTJbj
xrIt+ytlOS6EoW/MXr4B4HCHs6caqpnAKEoCLi76Hvj6Wk5FhChPOf1lmtWkrGYhKSQQwMVtztl7
bW03V5b+8Pr1fzM6KZ0SxG5Sr6YhejRuJjtm261TNzb0yXlocmyNDnHPP9px/xae6P/1GI2DTOc0
vGj7mEsIPl//xOV3LylGh7/5J8XIcv5gmaFjRtbYMyCf9/VXrpL2B6Px0M+kmkaH/qBp+JNipFga
sCIEX2hzMQk5uBpecIyI4+DIh8jn0B3Ab/hvRZgdtZkUFO2cjLnEUWmxZaOLskvmkZyt2zldG7/u
pQgo7yEA7lvjs9pJ5b1j5PNHIWsZVGKdtkWt2cESz0uAbMrb4WAibUyNtQfZjmdl0r9+Sj9/sqNP
KFUyeNiuKSN2ZMWlbi41XqyWNRrX5bVeSrh4LY2Ihp63r41L/rY31vejkmpbHXcwDYvYGgNzzZMN
HBt9G+t41Iyq03ZO5c5hTqn3zYs3f/dj1/CSu3S09v78SY+Kw2rFCtp7EhZvTP/PaAcyBhTSsykJ
pk9qbqaXtjlX4bimoGOsmPYbvvvqTEvy5NUPs/qL4rDhdrE3cqqniKZbW9upp40iiB91G0sP2rQv
IqRzOfHkU035aRov7SYWZwQmv67CP+/8MA29uHZVGmJF5SqjFalH6df2KO4TTrZ7xeqswJo89Y0w
BNn2vQPg/fXH/etq9fOaxq/XHL1K1RUCQ6JaDsV2KgZcmm6ZXyML/Pr6FY6o/D8vof96CRcsU6Gu
k4xGLUkv2UCkIUt79a5ABhRla5yGmSlHeEwLAPC6KKNiHfutm6w3Mp+eHSkbzyzna092X8rGNreV
0AeCbbX4zEt/ViX/3L/+/AmPGp7IFauys6cs0mU2B/D3stB2q26bs1mJiL0pLyaoJheJ5xWBQ4/8
HUrZDNBDQ8r5oCZ8vElHWH3u7Aw5pxfqpOk3NUeySwPEw17tPGrVjQOOnhrOzetP9dR7O1qSim4S
fe5aZbTGcxFk5F9t5jkbd2XtnGnqPduJ//WpEPn163tjz5DkJoehCLtGjrXcaPy0pLxs5fV8SesS
e2orqh0Vgwoj4NLuh7YpLsZCG311HrR7EnqWMG1T67aSDQlU6Sg/9GViRkmdDpFD3FwwosUN4hUN
hoF2KyS2GGNoqnGY6wYtlPkSNNQIYfLH+nbs1/KS036zn+uZ2FqLW26pUl6aidn4nazqzZCwTADr
uNaTwd1OSWv8W4qZvwYInqFfH0W2WCupDnYVUfxXg6oWmBBtCGhqvTjb11/oiZmHYLNfr9G0kAy8
ZeZxO1m3RZ2sbkbm6qAvhxu0IB+muP0EGKLcTIbT+G5hLGde9JEi5efdHc24tRIPuEfNKpLCHmbf
tjKCNSe2Qg8q5/Rvxeg6JdWt3CEtxFmkGQy15u1IcaZs2dizpUZrr1H0O/MgDvPC78bd0RRM+6mu
1sriYQOluJpWOeY0eUQRLYvlUEUyL0o3yREbGkDgBtJsFU1K7BPNHI1mcQ4zdGQS/PlUjmbjsbT4
3FWtimimiKg8IDEllp6gTeL3jTEZG1EWTbiovUJTvXHDldbdznXXc0zSw9P/3WM4mpnZfJvKmCl5
5E6jE2iqgqC6ypvLEuUKemdIE68/79/PJGhQfx138eLyZcHiiMZsLnbdYtss9ohfVa159/oVDiP4
d3dyNL22ueet2BtlJPsh28Q0nzeZhKjYWNqwpyWC0IoG2IfXL3bqOzqWvA8l2r+iWZNoLjtju0hb
3ufSUVh4mHWkZnfkaxnpXjHr78NA08Oes/LMl3QUXf33mDk21zjO4i5L0ys7IdLyoqsV2mWVu35a
8Hxe15pWhpZRe2ugpFa7i2s9mXnMWAF8AyLnF4rjxMn2PPhkA4/VuymXODY2rbUMkbCmYquYZRIZ
hdDqgHJP/UWqbvERBEa98wY17QNFL9iqNWVD/0SYy5z4BpW+26a3vX73+uN9zoD87ds8XnnmbCg5
OZcRXpHlKxIfuEF0uJYLCmOKt6ULVHa+7Ozc8Yc2zy/zRHWzTT/EMx1g06OE4fb2HEq7bm3qPfIa
/gKDT/QIdfPRlddz3trS17JFfaJPFT82RawN9IOM7JNcuuFTqo7Qjakebi0kyURFcPyl/2qxVvlT
75SNv5SpJ3d2LJw71R1acNReDLIG8ALpbMusX3fDuNwYca5DeecMu8+XzmV7JzRlJS47dlyfUgEN
W5sd8M6m6a7hAMAhCo6pAb2Jsek2sVzUgcaUZpfCG3KN8k9REinU6cqHxWzld48S3Rz2nlMVV0sz
J58stm2XYshm92b0Si207Nk0iCEqEqISjFb3/CGbMjvwoLjYYVqXydaYq6Tf6Wllv4NQUBHRXlbr
dyXOFNJBhBfqseJaEVg7475x14QSmKeYV21me++WDpNGqJmxqLnoUiI/Ggvd9PNqaD9aXjzhnk+5
PR/E5dqGhWu01tUCKsBQen5Tr9JoMPKLXIVq6ZezIOSnh6Q3Bpo+ZI+ZaszvDFHIW9mN9b4pKcxZ
iU4HvG8t3jzK6Nqll1Oni485ZRJRt3QcoEuwcYcoLLifqyy1jzY9ckIaaunKYNJseWsjcVYuqHd2
3yrbyr8jRfYu28apB0pPXRmyB6tCYvlG+pKi7cnEKAkuR9I7FBLd/Oy+K9yVt6zJKX9TFsSwg+LS
ITaTYGt/VFZRSb/tTHnom3pUJ51RKz5OhShjf1mFqYVU1Sl2p3qiFJE3p8bHbLFHEstl+x7UaPao
Sdt+Kugtdhh5qwXCS6/aT5AFVmWL03DusX7pc3JvC6NsAq1WqhQvn8t+Xpd69QYxavGQ6FWZgJbU
JXnWzdDUgaH16jbOZYlOfuz0vVTwBm/F1K5hgb+N7g/dxqvOWjzDRw2KR1HUAgGN7aKV9udUHe7N
nu/eLweVxr4rEJMOpqInG9ETKEmQTplvptoCKe+ltNFaz7u02oo0MGONQ02Lac+7LRxDN+NwSo5M
tn7yFqshL8Bb7TLQ47l/29RA1XzLXBSE/ENNLdI10505T0MDw8Xr7xONcR0Msctgz/vku5WWde+b
1kTVnu66FbaVTMgChoIaKZ5WbOeuqbPbqdfst306Dx9bVan7ULErxiFDJ9lYs8FmyFaN7L5LU0HY
XGF7Xyq+tcZ38tZ5Gw91+V0xOvvJTUat36TLaH1rAB+Sm9QMtOTHZhjfZ0qn02ih9/SlH7s+DazO
KL9ViZm9F1WXI/hQF2PADUkZ3ad0uJDPqA3lY4Np8WbQDP3DMg/DVgcj+s6Gkt35He3efe9WcR2S
qhhrQUwjyO3cMJnRZvo1BKzvc2LVaIhdy0fwVF8k+TK/67Uiaf05K5pHh+FEq7pA9xHpVZFt5ZSS
dpRXrvFp7IY5Dal7XUyFmu4bVCS0djOtqSMX8dKBxJDNUW/mjh7Eg7Z+kV5b99HSZaRi6UmmXMXd
imGVSaF4Ezf5zKzZ15+o3C/FhVrH6rUYjHXfDGkPuAtuxoPZZbz4wVvcKw1mbx/KtqFLrNDYHJJY
3GgNny8vsomsZpptf7KAHAWepIGl5c66WQqRM1EARIrG5ZDC2c6e982qVBGHRT6pT2T1NnQDTGHJ
fenNw5eGE0G5dWsmT7+mU1cEtqnk14tX9fQ57JZqs+zrDCOuk7JYHlQbk1Kbn1SvLx7HfGK2zTvd
IO+maETt21IynjvipWPmcObMQDRei/QgTa0rQCF8h68vgSc2TMf6sWYyBmuoW/an/dJtrdJI9jmt
Db9ajXjz+iUOe8zf7Jico7PAPBRdQUOoimxJ627qFyNKsmWJXv/Xj/o1f29TjvV3YtUrb3X0MpqL
5z6CVHdsJ0x/sJIlMGXVvc2tfNquOoIIyg60NmI4zEPL1tCrRLqVGuo51xrI+TYrtFysgltzzcRD
PTraTtH7gpZOJ6LMcug01Rmr7CTXi8Z0uxu1zcxzJ4XDBvJ3j+nopDBjSYlFv+ZRNkzZlbpanW9l
BJhnujluxbpoYZdUh6/N6/YN29BdDtb5SqtH/cze+fdVNeycv+6dHbZxhXQbEVlLpt7i+Y2v56nO
PpICuPrLVHQb1FVJpAxlusvWZDlzVtRP7KiPgbuLs+ToKUwRxVnWfEU1gvVfoGYjP26qrwajsOmY
JUPc+GNTTO97y+wee44r1COHZVR3di0NpFReB9LaWWei1rRJiEA1aSki2RqbB07+be0TRTrinyaE
+p2SFwkH+zSvvBB3ov1J6efxMp/oAnNIN2ImEJPAw9dH6KnnenQmKc06q5hcaUENs86uJz0Uiuq8
D4d56qCAN7HFOVUHfetDRSy/pl1WnQvjO/V5H51W1hYUuG1wfvBKu/hkJ/MSgo9GvFdn9b+lR//7
+zuWe7bQPdvG7YgfWfQA6UKxK0qNjawivs7G4px5iCdu5NjekzirwCZSE5s3GuZV0s3jpi0OHUQw
hWemwlOH5GOvb1mutpIbcx6R4kwq2UQbNBcGdW/QuNDFWH6C2cqWu7L0WsZe5e0nd81gAejxt9eH
ypGs9+fDPKpeOFhVvZEKFV9ZX+3reFl2ulemdygnxH2T9L0/UNB9X2rgZvGFWNdZU1j3ayObYEHZ
HdVxXpw5HJ34LI+F4mWbCAZmLyOFbbPv5qoMCpWozyqvlEArqix0vOXPttH/kOL7876P5h6qYQ6M
iKSKBsI7AttO3AA1hBIaUDvfvP5sT42goxJEv8DGmFvjUGTM9G1DzACbHTniGEZZ+/olTqx0xxkg
9eKh46PITVVx1n1DdBUcwV4700I/UUNxj75lN56oBTh2GTWN1QaALd9VbeFddjnCjAmM2JnP4MR0
dWzzKMfJLWEFlBFGpjVUe3W6yRPlGhXxelXA/g8mmr6BPVhsccb4bKLmieF2bIEvITZraVdWEQzn
5kG6ghuylYyTiZKb60eBZiH1NTVLOPROicBDlscVykWJnDWIG0Ve9XnbIVGJhfxeulX1UJkchHFJ
jq2CbGaU5I09H6iVhbl4LXNmfMNqqt0C/fSuLubxo4NWUPpTW6p7XadXsYkdM41hwbLd3Kmy42zm
KI3HCQIR0r0m6zrxafbDNpn7brwX8SAfyqWg62SWTbWeeSEnnswx3MnrJ7pZ6NcIyaMIkiNw29Zd
v14ZiP2BwsvsY5PmyZlB9vu2DT62XzcBcD+NunJrERFe8s0w+vsDTYbjS3aTK6O269wp/2wmCNpf
/2JOzbnHlEPVzqDOu7SoyiG90txhuFerQuWCbozKUNTboUu9be7Jx3h1lI+eBd9wYLW+e/36JyYF
+/D7L7pUkryCGpKzjEyiQAI1t4uNNqxirxe5ONOQOXWJo6mtpeXizmOZRrTihn0sdBXosKguuda6
ef0uTo2Qo6ltdVES1oOSRL1R4HGbGnT0jSWv6lar93ODqLAhIOPp9Yuduh/910dWHiJSFs9NIs6O
XeBOqr33gL4H06yei9w+MdMdo4xSBxv0yhEoKig43WlrrfhuaaBnR8S8i3v0yK/fyjMc/jd77n+x
JveNNSst2yMttsvLrF6MoLOreKNVprktFUO5HtxOXnTqcKvx4d85dlGEjlbVD0Opa4/VVOTsIrVv
JUcMv6wwcLi9+i6ZsjIafVuJ64jk2M5PE/lhFcLern2eHA7JxO4oGO2XIZFbpSVwsyqoSNWFFY5o
t6h7jPIWzeJTRgmWEy5Giwz7XTRWCL9VJ238oWIDNNtpcV/yesNYtizHyBEv5dDBIu90cJZ2/Nnp
RbN1OIOeGWinPlfrqI3W53WFkkHnFODWHPcRxWU+Um47sEmL2eAscXdpq6tRq0zxdmxy5VPSNUNg
FLl65rx3YqxbR92rakTetBpaEnWFkyBZXcu3q45DQx9UDTUl5gIfw8r47fURcgQQ/ntjYh3Nh04D
LahfZBKBBVavHRt3vBGXa1R3bbuf8MrservTOTV2OskDI/mW2BiCQsc4EAsbu9NcvfdSxQu6QrbI
iVt1a06zGXaFuX62abUcWoTZxtJzfcMxvPBHlLfh6z/8qUd1tJn0RtxEjhiSyJnnLjT0UvWZiBa0
z9YHNPvinjR7cea1nBwZh+nixUy6HFADRd0kkV5wFjeNpdupeb98ccZlvBTkPVyMtgSYnKfp20kW
VbCmWbdphDh3tyc2X88RxS9+gEx6Qihqz932sB9Ji1KCQkATef1ZnurEHBOkm671RqAKSZRosL9W
XRNRtU5tiPcJZfg8O5e1MuuhXqzZvrUaHAT4xM8csU5MudbRlKvCa8ZDzTZGtXIkDcNcbuBYC6hn
envm/k5MucfgMYpOmbku6CSdZdE/GrE+X6td/NS5AGEDaifn6k1H6YA/P6ijjou7kDgCJC+NpIP4
o/Hm5d6Y1uJyavt+o1exvnPBs26nHNMXKTjivtQH/Ey2YMtn1xltDGr7fjcrSzgmjnGxWHq56Rz7
XGrJiWdtHs1wRpIY/eKyXOdtmd3HOuVgbdUJzjUs7eH1sXTqEkdTmFjcasDZIaIeD9rumeqcYni+
NQfzHFDu8E/9ZmE7jkHscDPiuRRcosu6C2fS0OEo0tvqVuGhtRc66RTaENIzqs+spadu6miyUQrC
0Wq3FxGvD+n3rMsLhmwXmHZdnNlJnRDf2Obh2i8+cWPGRWzmHhUqR0nfUYItdqPX6nd525IbnyjG
ZsEV8ZbrNnua7Gmkzyi3rcRdt61TDpvZ1PBmOLMZrPjWNybZJgFFhH7TtvO549OJD8k82u4NXoMe
VyiC4xPmDm+yZLBkzrKtbLo8Dl6H3euD6NR1jvZ8sd0oupMwf7faYtFML0DMVp62TSmnBWmByej1
65x6r0dzjwccpqobS1C9HdZ9Ps6Zr8SeErZTXpyZe07M3McY+4puYI8QvYrGcYrDtffM674pl/A/
u4GjCQeL4EzooFdGLU4jH5qCFcY6K4S70LX/jy5xnGEgm6o3cAWVUVYm9JTwgN4A+7vFtj2dWV5P
vIVjSHniAZ1vl5ybSD33tpb4NbyqXe/GsTj3Fk4MqGNdspKSS0PcJrEFTdw/xLFahzUhZHtb7Wof
KWi/f/1hndiVHGNZ+NHbeZBGFqGzfIsN7CbJOtvX4HhuxpoUYNs8B0o59dAOv/9iuoCDPa3TwjGC
CDVQkiX5aZnTaFQRUu/M0D0lNzrmWPWJXvZuPWZRlqHjg54VX6izUAhhLImPmLo+aA4tG53yQiik
hr8HgPRFW2CSAW9/dl9+6uUdzQZualEWKDlGp1VTz/7kuT22ZEvTPscYbWssjFm7H/UYaxx8pMei
q7TP1tCRhTsOpvHUL8p04UkLGq7kzIE0LucYQVYDBZTX3/rzSP3NinQMY6gUYXG8R7NrDI0vcau9
XcyB3j1pTXor2xDLtRkgPUTUa1du0BkLHsJeHbZeMky+mVsWoZ3OAqmN1ziBeqXb6zQfhkRzd72F
Z30s4jlEe7lim52SMEsyDLAyvWyn7qoZC9KXOxy0AxlnKt3Cq3FJ7A926o67IjHkdkjaS95gsxt7
BZeDSPSbWe02WntujjixIh/02i8HY47JWa81Bgr9f32faTPnFC9Dd6u2HBZX/buyHuJQWzwWrz9x
wtZ+vwk4Vvqj1EylO6dZNK2eiuB5qNxL0RDch49YYqmY1SHZWW5ue0GNp/JaE9U4ULinvhcalhAb
jo9IUrCfsM0UrLQYHueaFXXKMEW2luGRHsVMpFvKdmzxuWOS4tkGuGymz0WOSdwfKyXe9dLt9rrg
XOAX1GC/pmOM1Ttl1b6zGmW8RdZkvM0NDT4QzIWvaVOmGkF8Y066Yifs64k2tPC9vhvSANpWfFt4
ilVtRsWb3uD6tsdNUtvVsFWSJ7qkZYW1N9Zvyh7bLS12SQ8C2tEFqIg623hr3+DfA263cRYVhbqg
fTiH2PiT1F9cJ4+GdaYrqDjKmm/wt0gnjDtyMXwXHN83m0LOZiZOBr7TbHSf2lEVj27vIqRUmtY7
OJosXL6w1eJHVRvmh0ot3vR2Ol1YC/3VTvNu62TEXrsC1vPNNsVkOy5EvQYzGSZXFVYwosrV1Bz9
GPNxHXJ/4uuQ59pVnCWxFUArjIcNIpl2azdV+qg7bUdfM86Q6lkYAtPQKE3to9U3+kUO3C9MU7dr
dmpRUqoATodbTk5TqwVuHTeRoXA7YoJNHbgsXekdWUsGyJB4yPDiGeX8rVLrfnyDcrJ5kznZSKvc
9fCAInLxnpq4y41gtbyczFfTqDalZsfDgTdR4JE0kna66T0l/1oCRvuYL5xCfcWGOwAvwsweyMbB
9jZhI/0widRygpnEiZiIzcl931f9nAXjmtRfsmHhU1lljlGxTZZxr82ZMfgq3fQATUKjb5HoDAzp
Vcf3jt2/zH0G5PRx0bQquRDa6L6v9Vh8V5A+iV3ZFYXcOEUXR3NfZoAQ2pK2vLkgw/DNySCAuHat
GEd30g9wyOWCid1oSzRMg2iyLScSCzNSWZjzTk7g2A1jNPSQYEzTDKzUEdcTAW8aJ7VJvZ+SdHWI
zOtdX+he+j4xIEVcu1qJPUKtZ9XYj+uqar7EVV6GVeGh3mo6pfwietMmwGbovc+T421jl7p3UM/l
cucSXyx9mXvObsQbZmAtNqcgswnr8wUA9asJxKjcUtVqPi2jSB47dRVbZcyzQxUrzQLd7lTvYqSd
VgUNETdhPdEGvZiEBtXWoNJxPzgAVCK2d3S+XOAEeTi0mN99Zm/zi0euxHsl7ooZOqHqXGS6BsNN
lqVKWAm0EfItrOFjPDTjJS1HvJy621pZQDfJe5uITsFSXdMPpbXttdkbKs3VrswU62m0SWVmLCiF
P8TFSq1PNuL9UMbO12qwJIt2RqRjMHtdd0glKytU0g2dgm3v1WvCrB3X18k0C7k1lLy7TyxiJgKX
uocVrNIjTq912wGPKlaHxK/S1UJLMUzyndLMiMGo3hTvkURDUJtl6n4BLsVJU8LoWLEqHPQ5nWVa
t6t7EPFXcrTzTeb08Q6xXJuGihdb67ahmHiTFzOW4JkZRPjSWzWmmnpUcJeQfk3vLl+UcDGUWtvk
Bq6BsFpdnKxqXL/DMoPce1SdK2lMRAOmXtF/HUfSHmCMOOt2EZ5Km0ebaIKYJjSOFQOl6+sZo8Hr
R+rkBIxfj2YH1JV/zw30OU6iNu4y/WIY1toMuXVkg3Xa5l89j4jpTTFpA1DqwvqEt09l6pL9whNq
xtHdGyb6KL+AOpL4DN/xcl6JM/QR51i3KqFPie+1/bQv8Krjt/aEdc9X3yAhTL0mAwvhDQvJNu4U
VCvkll1CFf+LZY3XbtE8kIUt2g1pz97lrCvJt4K/z0hAzOODJxa3ZuEYT3GaKGAcsromMtTWrX2C
vN7ZGinzVEjoFh1YwAnOfT138Bgq9VD1nHPH9O2GBRWcxDCSHosX/zHuSG0EtZkl9N4LTWt8qjPq
x3iBjBj1RXzbCMO5LYxReycquo2QENLKB4NhMxSz3EMnQPEnRntVmlc53TYGej3FdzMR2KZv9rX2
yam8oQqtDqkRWqrmtov1ntTL5T2CxYNswsvKd4pclQxdZdp9zWe7WgICXw3YEoMsPuckNhO9RlyK
RhSh2V5QYSygczJkN0tdKZM/C1cFEtbL4Q2KtOlNStzHZ+JzumXn9oaih7a02p5ECEHaZDaSUOGz
pKu0p6pEjUoeAYFBefllFu34bq3K4qbGWG4iFUvW2i/LqRGbWYmVMbAZOBG0lQVKiqymJFCdOcWA
LQZh7GoMaU8p3+4nNgYQDAr0xjUyuy5GcTgm7XrQ6xIqr3qx1yO4cOK9OZQU++joDlf0tS0fIZex
o3qu+AjWrsTY1qBBLL1787+9kYHBrsHdjWVWfECvw48GOaT+8PqG6MQO7LnE++I4kMXMkphKvR3O
9c4nuuPJnPLu1mPu2hMsb9LcYqUhCdM7U684cf44Tgtj6pzL9HBB1qP6XiIE/s451947uXh6/ZZO
VSWfTUAv7mlSAY3hhPd2zkhVrDQMQmKLVG5toXVfetuhAd2P+aYuujYSyA034JnnL2cufmJ/qR+d
rFVUorZCFW83atO7xNLUYBlTzCxyMgI9UceNPloiBIAkfJ1ZeQ+lSb2cmskFRCTLjQGAfyvV8fH1
H+fE630GQL94FPOq10U9TvZOnSqWnWS0t+1adjceEWJk7pApGKuCTCQ2KWeueOLQdZwIy7LZS+Jw
MUoomXzQ8QltjGJmz8GEtUe1fw48e2IcHdMlwW2RbYhZd4dLuAzTXM+v2VuOm1oX8v71h3fqEodb
fPHw1jyGv1M77g4OPdUXz77N5wWJKymoZ07Kp65w+P0XV+iyQjMUmkc721Xe95lh3GW5RuKttZyL
Xjj1Og7D9MUVmqLM6ZmZNABEo4eT2xWX1VxpW1yh1U4b3HNI8RMFjGftzovrxIRVdnUKOieR6UcO
sXt4bmiNi/RrI6plL+3eOePUei7X/ubQ/Fx1eHEpu81bFVF+GsUDjs2mypM7x2vHWzpNtr/2nR0Z
9oA6tcvKazxoRlC1CVGxaUoYMovHg5d736H5sGcRvbwa41l7yIrJwONjTBudk1HoJqgXTJh1AD37
IkQTbYd6Luw7AyzeVhAM7NvUpVGslc5+UrI26BezCBW6kNtGI5wOTnJ+m8BB2xlOLa9jOIxBNyzT
1ajUc5g6arEvCFEPplywqpbmGpZTBnQbqfrGGZBKcBKFg7F2y5mBdqoT9fz7Lx5ak+QZErpc2TV2
2e019pkhHJMUeNzQbcyYoBgYMhhtpVQuOtGrb1JNY0Pmpuec/kchf3/3OJ5n6xc/gdSTRm/jIt6N
U+cZ8J/W/JYuoQGmBjfFztHsRt+4PcBI1IZd9zjqY7GxZ3vYuZDJOEEsUiNd27JuvIz69JkSzInp
Wj3ubKRJB4JmSqM2b7RdKViT0HLqm/9oBjkOKR+kpnhzzNdn4RIIqhxEimUs/ZZD8DmZw/PC+ZvP
4dmp9OK5Dhh8UyNdZdTC4tzwUpdtnVBgB7KQgBVGn1tl64S3tlnDqoyTT9D7W9A4APB0fV0ucp2D
Xey2yW6depyYnRdfx+SHbSlW4MlMvLvKzPN72VdPreWJ7etP5lTL61n4+uLHTqs4KYecfs8ar3DB
ke0FBeCp7Q8b9to7d61hP81uY1zli2lFnqA1owsVng974ztDg1eFRJZPLza9t2ZqWb7eedoZXPaJ
aVM/mvrdBFzkCkoyit3aufdsSE3w2kWgeyv+ttYxz5SwT0ybz/rtF09BJmpBrrzu7FJvuSOgodpJ
MOo+rJjY5yXu1gRXw+tP/NQtHa0EhTvCc6z0eKe283i1oAsLOCtOW91V8R1i9vjx6P4/7OJ/fSt7
0S/7r//8Bxm7Lx7+5rF//PMPbx6Lb//8x83j0A4vERfP//8PxoVm23+QvQH//8D8AcnL2v8DcfH8
JypZV/Ck4Qyah2rxX4QL9Q+LAgZObf6GcYirOXw3XTX06T//ofCHlBeJrXBN8k4sMqrsf/z3f/0i
M+2Ofv2Sz3BklnefAzD4ISxSbU0S1I43j7bu5qloqvjOgbhBHSIDOdl9WZoWSa2rR4bkvNJTYw+I
FybI4VurNO8UdR03vbNsyr6w/U6ZnQcYD3Eq5r2oBnlgiybBMD4pq/5jx/1/Y7zV38q3ffvtW3/9
WP/X4QJPFTg0kaT9f//6Sx7Xn9c/vNtffhE+D4L74Vu7vPnWgaX668ke/s//6R/+OVreLTWj5aka
yv7wryWiKn8dNdTFTzNV3g6tKBlv//JX/oKpGH94RKVDQ3eBkUP74Mv/MdIUy/1DdTTqJQZzDCPn
YGf9c6jZoFQOhBXGEqMULPbPgab98SOy48BggTiOLOKve7/7sSC9Nsqod/1SibcInrUOzB9w1AZ8
FlBKv25RE11v7QygM/Y/AXyz1ldIZq4O1M0nvdFNt66W15TQ1JgiNvaAD4VdzpdWEk86UIAsiyMz
05IHyvolpW3RlasvzVzqAfECxRY33uE/dbspw8zqxTYb0wJHy8Q5CyCzJgKgodnnTFkRSRVUTY2d
63ToKkynUOdNPFnF5eK4+qM5D7gfLNDVg2+sTjr4Um9JGeOYr+uHIuGh/ZhhEvNLMdS32KzUKlhq
6hFhVs0t1OSD06oSXZL5mU7FfcNRFJ7vSm6JE+Rua35xxxF34VStQFkG25b1Pukclp5RXfIGTEC5
ynuqJyt8kMRaitB1O4h0RpV5E5Qrm0ILWwxYqK6bPpTKNK1bte2LOdDS2bs3kzn+DskxeR9bU/e+
NSpuB8mi8aEdkvSNPusznrh+KMLB0AvIDa4yUsaTcXmblfRZKQqPbYGWr0gRliEKdvd14syPNGyy
D0gD7c9ClPUQjFk624Hi2QBRK42Mx83/Ye88liTHzuj8KnwAYgLmAhdYCkB6U7bLbRDVDt7bi6fX
l8OhOD0hkcGFIrTQYjbT3ZWVmQDub875TuMRzxfm1moFBkaLi7fOJldSHD3O5iJf63gsbrK5vHgu
uzIpQ71Px2dmp1EXWkTIXNskRrdkDa73lhb69FAMZgt8MZ7KXdPoaI6q0om3MVMXdrK1OR67qUhL
H4+ABnQZ++WyYaDsENTHumINUpy4TdB7sQC/KKzuyTV6GNUsXarPKHNNEOHZTS0VFzE/MMYd9TPD
h5SE7VK5FohJIVy42WIdYFJr7Q1fimnNB5Erlq2y4+rBMgB0TXyZZYBCGzBmNs2sWLG5yTxwrSb9
AYwxfSuyOM52SqVlE6xOrA0BvPvBY7ZYgDuOiqrmCYr5Ng9WS2gtyNLKibbcR30Gc88gb6Dq9S6m
54EDdkowe7rAGo0s+ayMUUuPPGeWn6UrFu3QaDJmZohwqXyIi6ZhN+UU3gPPckKlTGjx4Si07m0p
0GIeDVHo2cEhkuJpmMY6okFY9MX84gpWC1+BgTjZiVAKYMzNPLmvlbCBy8qUcRbbVRqcfdtp0RN2
3XgIRg1sFzjPQtZ+WrRF86g5CPYzjH6V2wYMt9Z5n9hmfJ0iRCI+OVoxhtK+wBFYGZmVnWdzni9G
bcoxnHUdYmgfD8wP4UKgW4G4uw73EaZSB16IiRUk03sWTShsFhCfDmTYPEj7LKu2xOCiM6lUZozH
Kbateq9rbCH8vKzEwprABiGLUWE69zU0oiDSsO0GVVJnGTDlpmFk7vRWzy/o6A9GnbRPmafnyabN
hT3A71n6Z6ePNUlo1+B9r2ayxMPMy7VPbIz5nZcSv0yaEN8FH2ZmfQr2Rh9zg+MVpHk8XyVjISah
UbI8N6uXloHeYhhlai1XzW/ibNLIz67R/DZm27xDdV1bBPe9847+nQVGa9vqkxlI9EZFEf9A2Vz/
ZKI6kl5FyLZgwdEAYK8HpiZ0gPh5/N6TyRnQS9edXCvKv1N3VHx6tAp3wILYCiyxUzrXVrADAcmx
QrBi++d+tSuWkoEVS1fB0SmK7BCTrPzQeg4yZC8z0KmzJm0rdIYJNvN66Ew30Fi3PzcLE5UNUaun
fLihUKdJ5uttzGnbu35NC6bxaSxvXjDZE/nuFeOGNX15tc266b6ia2KEDWWSiGEvhizpJ2SNlptW
5PI452Mn2erVk7bh4RakPAKRT6xd90FTz991RddqgSIpMd0oe75g8S6Fn/XMgRc8kbggXIbrwbhE
zQeL2Qk6a7XoPgSYZfKLVqVfo8mDRalntrf49YyCebO45VQGXmVaDWkfrWp3btexeejgK76afV3/
mJxq/V4pTb9Dgn575mSdwwqgMAVX/tJrGcZbmNbYl9K+90nlAUSfE/1V+UXaGz/t2Wa5O5Yza/6I
r+sBpKf9kRaR2gC4OBaycgPyA9knJVmptrNaHCo0pKXPYkhV6o/w1J9MfuC01xdcS4An6vFrOjom
hvVS876m88CgORKJmQVeypTLBzbAvUm2cqT5Km3dAxkOhvAnhOcv0yBtVMt46OOQqZi8RGUS4znv
yvHJ1CxT+lEm4nGHVbB8cyLe3wFCgQeRQw3JDitwymJRm4FJDHLKbCbhU/KsYVZ8nfC0QJ2uKAOC
dEV/8CCyUfe1UjWPcYXBClOSkTCYnxybM64uG3KS6M7+CFL5v1FCTj+6Yex+/I0Ksv8bqN3vnwNV
26/V4/+jxSSNxv+5mLz/7D7j8VP9WkzyT/5ZTIrfiPOg/yB/j0aF//5XMemYvzm/xzx5lHS0KLcJ
xT/7FsP7zfQMQUUp/vjDf7UtpvzN0R2L+BUKSqLQMCL8F/Ukv9qfxJ3IH+H7AZC0CB6yHZc+6Ndq
kjLMNWcnJsUzLp4qUBa+w82HliOW/9VQ55+vRNyZbtxast/nk3/q3cWUO4ZGEjhhE0pdm1G370EZ
CeZqiA/+9B38UTT/uRX7370p8qIIV+MTtKkZfn1TUCvHwRx4U/gq7hOM14Fm2I9tF/2Hmeqvs4F/
vKVbW2mCT3Ukn+Gvr0PgIqC93Ms2+WL2pKgv3KaVmRgnRKz4jTMsG//+jd1q+38Nrf54QYLbaE5I
Hrf/6mCdUAikBNEgQK264s6r3Q8AKd0FXL3YEnis+XbS9/9pBur+7tr+5WVdWMl8Zy6JArS5f71I
iBFqNa+3kg0ILHmvQUP8UTUqQoyGxtlCHfI0Lc18VbdhsDX0zZ7GpDgumN+vkRzt0O7AONhNXr56
RtpvM1QdxwlE7P1KvkYgSkAriRq7g0dhsjdiRz5liBr82lhgGvc9gZlryUDLL2vGLs1UuEdnqfP3
AiXyBtKwV0CTq+o+6PJmCPWJsamvisV4i+DmIUHJ5Tv4SGLEIbkIv5977Y5QBvdbpEfiQ/DVEQOy
Yu4uuxxz3DAO6sxROXzKuvie5FNGYoC8Tr0EbGN6oL3RraArt4aMz0NK9qo2M1jW2CcONOhUEPTh
NKTaqyES92rLdt4YJQA/xxnb9KbRWV4qitJdSo99l88uaRxkpBwE0p+9rZefet2a+6i9PflBn8Qv
ulMbnx3D0aeGPgbUBZkuo18q9U1HY0C1OLvFdrXncacJSCN+UZIIoDkj8gQvhRIRFBQod3amtwOb
7aVgp+fpQQS85pyAoc8Ytet5yAnXvSGXyh+pZ+dnmTTGwVWZHZoalRzFuPkVnDOixFSvyFwDsx+u
UaqdyVF2IULqtt/N7vgtdpTmR0lkPGtWcxsD1pGdBmoos7NToy2cyiI6dGyiN+YK1SnqvP6YIJ67
y4ouvh+KNjoYEvwWmR0WxMtS11hnl0UBL1jZ2xyHgcP0dYmClBzqYwO75EmVdutANq9mw++TUh6H
zE7eY8L8DH916YLXqXCwiuTk5666dYTfW32acU8rUA+Z+Y0jm/otL/txP0eoz/0EM5JfmJ27N9I0
y3xW92pDJ2iEoqynnV6ndwQ+rAwE1/H7jbV5LBcPRaLuzMhcLaszHgedgcqo6/0pi2IH/Ssf7moL
a5v2K/ExOmSTya9aaq/GzBCCFEP71jpTfHCmzELoQys5eloiQ4u0QYC+YGamMl1DS00zFB7Dfhnm
qb5HYIA6K67yIKqb6NUd1ozePYPrI0r9yDopf7FZsbp+2xYfSrtR1YktYlPi/hiMiiK/SuWbUTtG
aDuDek69Mn6sJts5O5PwvkSMAmY/dtwdhV989GDtXVDUuQt8R0P/Yq3JLX6oia6GQYotsHjY+klk
6yE7/+h7ygDpbrGrLFiVzE8eSZIPcDv7Nzo6OUDnadpiQwBC1X/TEnLoNqbyymw/VEqvt3M1ATKW
VC0DOXDJzcHd5b3V7pBwtC3IF2cpHybdzGgzR+J2vldeMRdba7rlVlRr61a7yMb/61ueVdeXhO54
n1u9l33Jc8sy/FgV+veeGlVuFXEWahOnhk5evAuP58KRwue9QqJnFKcG8bG2mjOQGL5KucUmOQ6h
FuViPjppA8QSo/m9DgdVZrphE48u6Mg66CFzSC6Slu0ruFblJ9qU8TmdapGHNrWY3NjCFBfweH0J
w16U8zGx56g+kvU8vVLEiWlnONbyWU6m7fiseGywEma/fBt1hi+oH3rrZR6pc4+5TIafZdOrJ0OV
ifWckZRmBzT5GlTm0lyTQ6dpuQhLWcKpTDLQSuDbreIRuaXraymJR3j/djoLdfZ0Qguifjjb+IVR
3wDP73ri+sahw4s3RXHQebKhqZ+PMaOmFpFfAHY9erGmlACqMst+ikStwdQkIHJbDzIsl9PCX2xc
6Qt8cDt6yWNH/0ACi6eftNHhecHncdAm7Qd8lOlMTEJzPzDcwks70uWBr96jX0EYpKannMurHvSA
tACQtLzezlgowYfEe+7H/g4iyz6qSrfhtVx9S4rBromdoykXMp6qsSKsShh30H5fxttntCY7TiBY
tt0J9v7JSbRD2chTsRQv89y+2TWxqEukvtmt8WlNrZ8NYmd009lwmi+unkxfOId2rXL2ukMmnNOh
n0A+M/rjDO8nMufYj+PxUFf1bkW/4RPR/pKT/kMuAaFWjVw/i7Q713l+4ZTcDV73E031rrbEnRBN
WBbNU90WD5XlVQQWiN3sWLuUSdrHyLPBL5PbpEEiBUGI5+dVL65TFf1MxPwMB+xOGlwkXkWaFLRM
aXabOvFeO3htZIwpEnhIudjGff/gNlxH07qXeouxrt1FqmXIliXfFh1JL/HVsfeDyCLsv7YXJmvx
Qm86+AXxeygIaUNyGFRA+YBLVWfbXt5TR+4tQShFvwRWzXM3NzYFyRNiGD67id94Nc5Jru7wvB+7
pG99pMLUm83K32i3PSnDMpN3Qz/DKdOda1ybnPvWeLGFaz4J2W3II9y10/JMDlZO7ERXX1o32jMK
4zoyyz0Qnq1qoILJQr1DomoQNhbHeR42InWRdRJLxMNSIzGBTSDDQ03sRoKlwnjR4DwyiAiMmX1f
7bYks9jA2rwuqN1CIwLZ3BHORsaT6u61hKbVcMlKaizR3Y2A9axJYISKiGo7F+uY+GYrii0OraNA
9hxmbULGFjO71KY01PPq4nRavMuLanvziuure7L75LOo8++VpbePRPRslAQWJ0zzmDEqmm7Kbixs
T17pnlQbW3cZuX14p/H08gK8+azayEjhALX0rRy0bqst7quK1A9BUBAjD2cMxvqmUE5Goq76GS/c
YMgHU2bNlXlLGRboenxd765NAzV08TSM9EPjHbzafqP75iPr1cmTWbS9pQi1a6nv4mYYHqdujLZ1
3ULu1qK9t5rzp6ktyaWVqzyyxr+P0mqv9GgMBNkcl1yzD62r1XvCDQ8dGBbE0NqHxVm/Z9E7+aVr
XOigH6oFRHIHEtL3RAbqUHfRlTdXtsL9G5IoK5g78vbG3typaAZt1+fhMKZvCE/6bbcgq0BIzN9B
Ur64y0M/pS+1MT8y4Dt5c4/40KwTLm5ijmbTvBpSuyCTBe/mMFarh+RpUfrVsKaDVTYPnqWOY9qf
J4B6IOUc6DdeUs07AskuLObXjaujwGvjkyO6fb3Md3VLZq8azbOwmVAp42eezntptY9tEr0wpn+0
bOsa591ZFsl97o3TdiJd0FDrTbmN/D1VyzdHT8nQ0fAjuAdv6Pb9nO3WVpw1blc8SNjB+vxSJzGx
xHm2dd30SprPV2spCb9JUbNmKIbBXPiG5n4Yon2MlVEGLC7uGB1vpGttmXXcdX3BlkmCLEhW7ezo
1fOw6l/RN+k+Wcxhoi1peKO1cMnOybG3EFh2vPHY9XLAkQszwwLMUkKeHQmATse5tJ6Rw57XjHsd
fzPPwprBTZra1qNsB6hpjM1dMRp7QoeHYOlcWI8N7KWhGaXvNeYXrTcOFaLejd6t0i/1SR0ISDID
rTO/6y5fYn4T8muCOX2ufWsKoRPpMDpHoE+kGyb9l6IWT1UyajjlJpb2BLZDb7S9hHCnLn2wu5se
l/WOzyZlDfIa8enoTt+muI6CamouozNrRzLsNyu3NpeK99YX1cfSVaHss/VpXZDMQqdEdEJgbwBE
o902M6Y5NHKv9jApfuT8jkj0UhacN9JBo2IgkIVFSpaVWOG5DEuffTcn+dUcip3qtZPq6s9bKNFm
wZjAY2rDejH3i7gYto3D2KZ1jHWbJUztOxdJbRtPT6xSOFwa58D756041TVLmx/F0p+I1MHI4tzk
4a0Fah9+O0o2TCwL0PCLnhFxZJc9q0iz6E/R1IMPHxh5g/28zcmNuiI9Lq929epkOqlYTUbNGreh
0aKYt2r1o1zHhiifKUEqON4AnE2F2qdtdwMCo4pBcwYmq9eXF5zhy5EZr/0NYHD+DJDv2oPjQ/zT
lU8rmZRssDTozUlknkv0EvRZgzO+6IRUMW+jPia/fv5aMRCNA7NMjE1p1e4T7AsqgJie73YvctXF
DKIdz6l/GOQLnDWiQ1+YV3s/JYaD3TBbMBKcEoWpImAgcAkG8TbuDdRBmGzymLim85nrxbLvhHWB
V5dsZ93Nr2g50h/ZyGotJPnP+dAcTwuY+YOuMSirCdWKcqKnW+9ANPSCd7/X1SEdDQKws8VEAocG
qvdjozTPSbRkRxi2pCzNbRtW8NnuI9eZts5sL9cur4engezzOwsMzaXLvXeweVWApkj8iApAlDAA
BtobJ3aCOOcarb2hPnc8BXeCvCj4HLnz1Kkq2+hg+K5DpTHyM4tlG7VdGzYsXNAs2tNdlQrnRU39
Ck8gAWofqaa/OJCUTz06z5FlRx89NF5chjk+uoDsNG4nWJGvqUrME6sh44HhADYHwiHzC2aY9JkU
QsrfSCc0LMjtKN9yxcpvwtBIieQAfV24Cn9KOXabKZvNr4T3FWc9Xwl9Q6h/SsouZfoLDGv0cQT0
rJTimbBnm3v/iL8k3qG/lPtWRMPFjoZiU6T6j5HsyG0M8BARVuI+Z8ti3bWe0T7Nq6mFqp8pz0rj
kNhrBJza/T51RrRBUyyP/erxRS9EgyV6UysWouv42Nnlbaohs6XdoXJvq5D8FCM9MrPVCLkj6puq
CW+wznWrznqJ/MD9WaFrduuNa3M53BN3ptR40UWbGnPYslTMcIYMZEIMvgJGam1aRWxcUMyRA1Wu
kAWK/UUzLn1HVMO9k7vG6yBKJXybPQejY1HHj6VQZ1SIPFyJaTvoSTzhvgPUumOTxwJJ2RbNVhqT
QjrD/JBOvXH47SlEE4tsts7cGkbRnhEdJBsndW/RoZO+qVU7bnBqqY0BQHg3gsTbGp4z76eRdC+S
nTadpUCAJVZINmu1ZdEjGcFkAkywNYTMCd2zZQjXF2N0385USwZOClyB3rKrOfjXAPvijQXM15U3
E/FwxXLMhdvsaPmf1LRAmI1n9xApLLTT0G6yYY4vWb+8C3f94aSYgpUGAmWyBm0Dh9c6Jk20E936
6LKyyEkrPMZQlvCssnRaYjWExWrY22XBPTGBFz0SLNJdmsGdd2OxFqdEiQIZLYtETVnWW+Qhj+J+
3sXEaIdCT6stkaTjBuCSQuglniOTIljZ/XZMM4+OwmQd1yxeEmDScE6DyfbAtrXp0pWy2UYYJQ9D
bUM2LSOTs5KU1Cu7YGd2DYJNCBeXWGh8216/gtzkymMlSEit5WyVgYKZAMyxDMrEebCFOHVE/W1c
/IT8PsRakMJMiFeetX7t1TVhh/oBSq88cysvHJgSc1xu8MHnibjrmua6pFDkEkcftrFYvGPrzWRI
M8TKXvu6BCbck6l5gDz9tSERNXQKsgUd15g2vZvXu0W1YiP6GB6tbpX4uPrPVK3VFo8ECrzU1bZJ
FBPrSSrZXVuPj+xgnVB28cuk4wyQas43Xas+lqEVfqNPLKzwwu253+U+Xhw2L63HaT3p27pkDDFV
hvWmyqrdRjct2sKcwJ9d68qoU7G3LvqQrrIMaTHGk42oM7CIh6EkYl23NU3h11QcQWlwYcZ6HpFU
SEadJJXzRKP2qZv5zw4ET+LyaAYHUVyzRbmX1Ivu4AnQTnTm9G55WnbwVHILpZusnxhpYULe0LZf
ICiPzM7ih2bQ07OrASsm5tXbTjraWWQf+rvBg/nQ5HoXQhaWFx7xWWC3br+njSk2HAQEL+L+A2CY
mhvVSZukC/sGSDCWt5Xx6qZ3XHVmDl7eZcusaHSy6qsWkSUtGM0jc/DsDCh2lW8a14gOEW9+07MG
3LTmIGY4w/zPkY3/0dRJWdA7ZKdeY2dFoJASBXGp6V/cduSw1CyHYL9qfKrgD53oxZtN3WF0JTd2
JiekbS/ZXHkHPPgGtrU1Y7BJVCfNUeY1eNdKN7oSk2dgL2lf1JivBxXlVjBZkqvT6vBYmWbJpr/4
NLGLEeWscb1hylmFdTXiRr8De6bzXPKoymRbZYsfW0h3w1x58sWE4B8CXI13i9dpR8tz8CHB0mQI
UX/JG8bsK+ikqE5kEGW1oFjUtGAmGTdUi+X6hr2+cTlk+75bb36kDAtkBrPANydKUHJyqW4mrhRB
odwbHyXxf3trMBg6W0gCuJ/unWWCpuSW7nbMmddnhDgHnts496CGyqvorCt2koL0VLydhL2CptLq
9MtQGF8MKNKMPhMa+dqm/lOt7UdVx1OCS8LtiBu0phzhhfPSAmD2gXZSwqxbsgTwRVUHb6w2Ymne
Zebus8i6t5T7gaX7K6WUTYlLVgm2huEuEct30axim4m+3ERC0nagI0viGbkx6Slgh2nyWn04GN1s
33PPdZe1zodzxxG/LzOjDxssMPukjZeN0+BLjlOp6ffAtvMj+bYXO1WvVqs+tawd6dhm9VStev8o
ZgYc7RBDvC26EgX3YN41Y0mZCdDa9XF6YaFO59NojvO2Ivj7NerV8gq/nz7KcrULQJLLWKTClw3L
09iFOA0/+smZ3BcUfSf0B8W2wDhZ5DYnXBc7EJHb98pRbWhG866ZSAiH6ULREDLQPStkdB+t4hzN
Ez2kn9pPcnyau3QzLG5IBPOj0xQNudlya2eMQlK9vkA6N6l98YXY2YBhME0f5q4PGYCHkNDD2uZa
zAhMmav0IBf7KlPvzev0UzbbQSNM9KPZMW7F3l3L50Xo7hZhDLnu436seV566UOvjc9T0nzpqjHo
anfPTHWbgIsdGYd45XSM+zQsEnKnI+PHwIKgB/qpnP6+0lb7wzTJLkDmXxgctsDbQ7PVNnXcbfpa
ra+ZLPcr6a92YoP9V5uGQr0oNFjv3L2Vd7KksS2jCZb55OLNXAKujHvXs7aeXb40cOCStHsH4Yh7
jNb41tqs8RE/LoKtBkAxzChNDe9TiaUlB5oAUqzpTALaddM7Ks/5EiFGsj2yBsXIVbSGKKAJiyBm
OwNfKJn8OybnG9qrm8XWj8vvpdW016X0+v1s1iGnxhHtSfM2W9axtLtdMs0HkXCqp9FyiGMrTGoA
CgJSO8Pd81BXOxpTrtXIOlfYABkYBEtCniq/aR7X703WhSTXBpwfYVk192xD36TGY9CNObR151za
1WPVM0DydHQsoFl8+BJbWRtsBQy+jDHIpHNeZL9LnClg5nFvWQ1e1ywJioS90eBuNS+vznyUF8+O
noeho8r4Zs3muU/TLTbQezGLU0s6dNgXyFWi4l65yGzWhR/C9JlmxzMnXP/xOQaPBsS/fMJNeikU
0y9OdGsww7Utb4w1HX/cbD3ECRqZ1fvA24zNDh8RhwfzUW2/mNnGslYTj9tyzrv+0rsNzwv3oo3N
iSCXsLC5l7X6UEW0/SP3mLew+PObmTAwTvmHpojP1pR9zP14r+IqZYUwHM1sDRKyVB8ZrCvKgCKs
o3HYOLZzGUdEPJp2G2CSsFHV0/KAPpWxNoIBlFrZPQf+Q+EMl46SctVzBggmozXefT5h1bW94YSL
/RHM+Oh3cjo1RY+5mUEsYPNdCm2xEcZpKccq6GdYl4yd7gGonAUQt8CJ58fJVk9JEYUyMwljACxQ
Wf28Ga2uIIiVp2mkobRIoLpsh1TfpwmWcIvrit5242Tiw3IjEiny8b0W40sneHRqBRaBnBhuYSqJ
Fq37rs8jp8v4c0mWA1maB1F74VKl71MiH9gYfTHtiuhyNX4U1nRac9c7sIt4Fjy1GnaD7DixMCVf
1aSOyYR9OnPulZftYzficcmyx0i9JOwibyuN7nG2GSqYswdjP11OrTAOdl7uIs/+4q7anTSpk2tt
jdFiiacxrfogwmgp4uIyT+WPDATp0pq7ZtHuPCf59FBkBcxdyBKn8bu1cjVvfdbqO3qT0NLzk10k
p8hbHnOnfRx1lnmJ3R+rpr9y/n3UKXxyx3C/FHGy7EpzoH6SYPjZCgblWt3JLj93WEZ3kba+ssH2
53I5Yba9w+q/0ldE+hkUQfpkxPThGukc13VlKze7dUylMZnj05qWz3k2L0FCaMYm17VY4dzsaLtE
ZBykh23D0HN1ng0dNZC3XpsO+qDbc19wfxSHXrVyFy/CxepsNfuhlcYXddsLkq7EhN5wB+VLcyCF
ZEH5Y44VAx+3gxg+U86+adA+Vy46bz2lumVc0EMNQT70RbutIehvjK67lUCus2WRzBK5LW45O0Xy
VALt/ZpbZnZfqJapT+6plrySSA/HNDUfJ5Xa95ZMsEir1IthyOb6j2nymMRgzhp5EEVpFsQR6NRW
T74WyRJ1+yglkBHHSDy+a3OrOCHner4naIGM0cVzRw4rUi4IAEi/gr8hmqCsuoeW7eG+zk35ZKXe
+uqgO75rCJW6al5rINot6Ji9NF7DfhI6gWHFcs/o0HqPtET/mJkk71FUoauycdxBcNCjIGMNV2zS
mJSiUg7lNpLp/NjyzWwU5c0manqKKpMzrOrj9NNrJfatfh1DZxmWgK26RT0OedvJBpTC42JtWSeg
Aq4j7xGOATEGek/fWFBckAmtmdbWYErCg32aL2IywREo2+E7qsz5paiiBQbLJI+TPbufCfjNLZq1
5TnOR+G7Lp7DWRTLF30cUDUivosRkIW1Qj7lDzMHABaAZt+b1Xh0b4yVOe2/Z0nyIQd7uEuZHmyM
OW+fx1Looy/qfiLKIK8Pah3zp85msNrMKUMZ5qohOaxGIGu7CnJWKTpCQz6JImYpyQDVluvXit0g
EBHPmw+L1he7ph94/uir3Eq3bU5t3VXcQDza2lgPRW1ca2bu24Wx26Onr/kpHewdwoQHVkPWY1Ku
1MFQ9fuNjqonXNyq2kxU269Lv0C9wqy/MfuhAghjc/7bccFAPVXTZmCEGpoWo6YJu8J9i1T4EtVS
u8IYRtIqJ4SMvg0TkhN0Ku5MNbMyq0R8Et0yc3bM0e00QXHhwyUYr2lvWUAijewUJSJ70Gv50XZm
u2X+02/j3Cl21E5eoEmbmHO95mAfYYJf9UnWKVdAz7IpB5F7hJjgPXlEECOSG+v++2pEgFzisSu3
rZzHO7fRS9o1B/rHuJrjbpq9laKf8o0WX4rdKvpuoCxAxOd3CVJYMp0scYm6RRx7LINHkTcFjvV2
JSrCSZp82pYk9u1HFqA3uXIWUfubnXhG4Wc2ob1Ya8DGkAnAEK/eXVmOcB4apSkqxkFdlxyAh0IN
+2b0RrnPpzQJyTCGtDIM9iVlUcfP1JxrE/UytIFC85mqEih5Vpv+39cKxU4zGowSPFOhMnVj3Yx4
Xke0EnURGW8ekPjkjWxjKBak4EAqlc4CfePvQ2K0RssqchNPCKxYb8A8Yjc2tPqVfKB+2P09Jxed
GD4GFU1GRKufpLxWoLjGlwBgbPISR2TjbH/XCv1/dd4fLpDfDUX/1k/0P8ofXfrts/rb02dZ48f+
8S8jEv/uD4UeTonfDGFh26LQRdt001T9YfcwJAG5GECkMB1pS9f4s0KPPxLS1T0HVAVas1voSf+H
scgQv7GNRKFlmQLNFuaj/0ah96vIzJakSVsmB5nNK0lukb/4PbrBaydhT/LJXA0zZInjEEGiiKMp
YA5E2dAf/r3GzLJ+EZnxPtEpEoEkTctyBGKv25//SajH9MBry7WenmHzE+CSTgO3aWck7pF8jDF0
Wcac7TaPtzoxF/vaEzEhebgBQkPEyTGLJnaHY8o8w0JldbBSS6EWG9+J/aE5kYYhHjuhio9Ys/Jd
HBnanZZJhMhWX6YHlU3Z5yIw+nH6VHp428axsxLV0a6TrRG9SDzYEprGakKWa8v3f//efxUO/uOt
2zruHQ8bD04zjER/fuuGieFWodV65nAWQcoANRyV9cZBYv8HNeSvSr7bK0nDQh1sCFsSXPhXNaQ3
6EXHpKB8rmQ6ACSLKZxakFWRHKiiRdzUp3GOzX88E37xrP1ZGPm7a/hfSr5/vKxNOrmO7lO33L8S
8tHq1fAklvK5ay2SjNNRhgW6gxDW7i0xzsxZrdzW6kNyruTyjdZ1ef73H/FfjLf/+BWIDDc4BBEy
cs/9+hkzNlSdMMvy2Wor8xq3HRILFxsHs/grSy1zi/Br3jQ8RbeJvj7oST8yHeFC1PMc8Whvm/+T
uvNajhtZ8/yr7AtgAsiEvS2UISkaSJTIlm4QcoT3Hk8/P7DPmcMCa6pCHbERu9HqK4pKIJHmM3+z
o3U4HMy0Tr4mOrSnSbei6xiu6Y3pfPWTUOybcKCaWk/iAu90vT5gGQKF1G0Af3C92JTHz07LANyM
EymPsfpsisAtlBuRXFoa6w2/DGJQ3tfgO+JuvN7wPWrXOCwnyiPS3Acz+t1m5YFT4DDGT//Xbojy
9/9XFMBFRuR/B21vfoOx/3V0ISy/8K8LwdTBZVuSc88GPWOgC/Q/FwI/whJRB+xrc0BIbfnRvyDb
UvzXQsfjnlCR/xSvd8W/7gN+JHTsz9G1MSDsAdj4o+tgdXIYEht1zTLJ4AAwmsbr/npzPFddppgU
2Or9qCU0uhIEdbrN4NPWg88nhu1ofBIY0/bJdB/YyN/37YGHIrGDbxdqd7GVHBaNqmp66mccAhtY
OyOKjsgrZG1z5Tf2lorrTQlVwZG/9PabY6Wkp92VHQbPCHx86bqc3iLZFaKAWq26+eBacbHH6AOG
HkhrqBBBjBx9Gz4HekPxo97OKG3BuaCTmaLeJmHTy9vkOsZLGk8zOHImXZ1oQucqW2Re8vgzREoa
Nv2nOSTpi8gxqTeYxkEmNL6oIHb8O6B0LhzJq333bmJX956tmujC+00N9am4Wbo3g+npXbzrK+PC
Mbzgwt+cwu9GWn7+5hOWIIjDseQTEu4r4mt/iYavv38VlK9UE82JhV8F3fh4gMpSyN/iocY0/A5o
D52nxzmhCOjjKLdJcBcQheuU1NKq5L4MP8gi2yfI/cfxQ0tFChLkTiLNT5P5plGMrdk/d7LZqtrT
yMJBimDTtFQA+f24Ldzl32qr6dYxFpkvekLyozKBy6GfH7fQZdD3QH9qh4b0pgPUhCIg9X68OvCd
lEhKFcZNRb/5zX4+QQBYqWbA60Y/zNFgYi/72IIIcDwB8DAsvxz6el+bmCUUXDE/cX1xne6ZSi4U
m9wFoKdb4+IAA54HF1Dh71Ge2J1/jpPf4c1jrGK3DJSSSUm23seOv4EDspkktRELXqxx6WpfXU3v
3ph49O2aKkq9d8Jg5FiggSI0IIZEYL166Y1eBZmO1+4ysya3E8YuS0x6PI4T1tiOJcxsIz6HpXEd
qz5FPwSduaWU8Ll2bgGruK1+U6vdp1m5L5bK+fwsqI3NOnNdqpvC3/k+DLHmAu1j4aqce7TV7aw3
oMeauKv3Ko2qcLS2SYjxLsyovAp23KoHiFM7pQ8+/ZOP/J8ZWQU0jjJOftnzkWEKbg0QswX8sKbs
96l/iYvx/uA4nvzVEZUjqEqKz1AT1DdUJynDfzv/MpdGWJ0cYVerAHUYYZi+1RaY2j9SCPn3xsTe
xWDC5CK5cLRMMS4FQ2JxyHbaQzv97CxWR2BsHP/n+fc4uR2gNcHBkSZ37mo7RFbrjFnDOFUKDaI/
lACL5sfzY+j6yRWH2reFCjIStmtVrcYIVFXNWHFQRzjhhj0ChmT38ABnlW4d+CksiGyoLLAS95H5
oaFtSI+JprV8GgN6qKX1IgzoBENHhRNwTaeMX/q2A1Qe1Yu+HH/VjgY38fsrJTVus/FLjEWuDmo0
1BLotuEDSpXbrEt2aWkA4f4VtMNepZXbUXZtrZ9q9YueiZtY5Y1SqjdaeN9TJ8JIcGOQWOmUjOad
In81+hcKjzOQBqPBwjLZVrNz3ZN/5Ra7my6VgvtIAWQimP39kOHdO5fXPqKdoWptwSeBV6Dnqd3Q
grgCv3jV0s4rgZw06b3If6soqBY/otp6MfT+CVfsR9sfP7UWcJb7IRo/dqn1Enegi5WB9k+982P1
EX1fSjPhh5aJa0ILXXqSFMC3Ueds4Dbs0JnZmoNX44WjDN/qxNgoujwYg3EogBKXeB8nwT3gA0SI
HS9rk/ukEbdJ9QvV8A04j49t9XPxAeJuXF4B69S9ryH9qnzqiu+5+TOYv3X6M2gsLqfvaOJ6PoAB
c+pgIzu4vaHeWtbAZOJd6zg7iKT7oYnv5tH+0I1IdodfQHrtq6QgITmIjFYFfR91ju/iCQEZ4FvL
csHbsIpw/FXjAw5hn/g8W5s7s+OmyF7V+HGfDsUvuxv3Ok2HYaT8HqkArkC+36LldlfocGHo6N/L
fngsq+Gqo9c1Vo9+mEKO/ZAJmmtVtOvE4ArV/JBBDdIBh9mg1VF0GJbrgX52PNYbaqSuFAaqqTWC
zrDI2h9KFm8ncG7QAaLqFyCbDYACoJ/T1v6BIO+OJs4ucrTrqtWvreADQgpUVMNr/KAl8sCUh/fM
eQ5WpG/vdPXviAAWTqx0V1YQL0wtV0DPyEq5y4ps2/bO56x/aAwkxUwkk8GOEva13Q8gTDWNLkfc
I848qJ6qhxvoGG7chJ9At+yl1LdjmW0V2f8FO47bb0GJsMsSYCRdsKmDfC9QYkG1nPNY3Dlhj8UQ
gr9Fel9bOpCw+Fukzw+5WdzjxfKpGezbjFBW1X+CFL+x0EmyCELb7menO3Bu6ydUCMnSv/QVsUtY
ukHxo51+D5ibqCX62BQwsYkgEJoArDbUbBDbU2c3JccOvS6iWxf/0igqypb7UNN2EY9v4XXRBgd9
QFqxL6F9EEk70f0I8EFLkPecXHOetrGm7FIQjiX9DBq3H7KqcENR3o1B/q3kX+uE2NnFQyEUngBY
Q0wNs30oEorr3bCjzLkxAR1GSrid4qcUz+Gwyq6oobIgIVaV3wAEen4nd6EJInSYtnVQurSwoag8
0t/dASJ0UWw79DR/8UvZNUq9WYJJ0dDQSz/WmXE90CWJJnmdADyI6nyfmoprqHBDAEVTPcUtAQtd
VEXzcJdBr9exnoXE/ZAqMLILFZXbrNyU2CcjtH7t0LpRJjriUAjqdHaXN0zsFrH/8dCLb/2izp4/
AhdL+DhwD5si9yIKSGGefUNw+GNEN3ds/FuxyKEGw2FUbhUT+Tu0mZv5W0yhQ/IVDI5r4Kg7WhUu
e6wti73GQFpZ7mHkXOt+uq8b/Ur63fUYOWzhfq93zg5W3ibB9tVWPQLNLa4l5ApoJ8MqmKAwBcp2
DoZbaVc7W9cPfrKoTQTPDgeUAk4jEy/q6Gwa1Qud7gNyl65i4g8a3BpR8NES/b2svhki+FR343Xf
35W0RxCyR1oERo3I9/XSjsmvc1EiX5IcJMfdQJOOivZT7ecueJYPyJk/aFZ2N+Nb0CH6BwVvJxDP
jJrHOugv1ERWTipc6SS1Fn+Q5kD5RrNXV7oyzU0YdUW9N6LiZsHjmBGHAUSTAmy3KtJ9lpMSAsEY
QTkqdNNN1dnpdvgh6dU7Ot/oIfUQKp4SMGPnL+h31/PqyVbht4XEDQRHnszM7C02oA+qD6GD7qHR
PKV8S6fJ9m37Zy4n7+djFXosTiT11JQL/wJkkf7UdvEBoeVLwe4S6x1Fu8vLaTolNEPgArKWmwqt
BvkskfByFl7fnXllKETbXet1KmQfxOWL0aFXNjwsAQD42t0ELMqZuw99Zf8V8ClSuUMdA6hC4lrd
B4EWugFldMnRw8HYAEEC6al/0StJ0gijzZi2kn8Vrh0IFXaNeT2YT+2nNvrcajSwncBNGm0jtV1/
JUkJe4Sb/Ro584QmU7LT9L9Kfyd1opOg2XUIwJT2sJ9CtCzM6Z5SqKejUG3L34joe6HSeMueM7X+
yQiyvxSoHcYceGnj7FInu/OxSXeC4Sk0tZ3tDB+bUnwbssm1wkczoAk11uM+m+bHRqGC3HdXC0GN
rtlfaRt8mklNVFEfFFSIUrKx0opfxoqAqUPWLUM2qADukRFocJFIOC/gYd3zq/JV3PPMl3tNsd6k
/xyBfj1R/2VZ3quciWH9qCv7pYxjz/ZtzxzPT91N1xQHzl7fuRAZv6sfId70dzEKISndMJfI+c3o
TWWPRq0zelEcUA7al9fhfZQZty0ImtcX/aMO1Oci489a6OFIQ+wu+lkXTfHSnv1bh9/FohLXrP/S
8jT/o0f2/4YA2WKS8b9XHx+hy2RF/n+um/R7/qt525ZafvHvKqRmqf+F6il1CjQj3tYgNcP4L0Oj
Uaoja4Bd2JJA/Vs1wqBbZQH34Dd0TaMV+aYlRXmSYgM/4ryA3q3LP6lBrlawjX+kbpPz2JagGEp9
Y5Vp1xjf0uPNosXrQdw0dIL3Jh5SFJDMYGvgcXujNVhM0JzysaiZjR18+HGfLEiXzOy6A+VN50Ji
uVLG/PuZ7EXxnbo57ZVlLt+uaysLxlZ3+thL2tL6y6ddr28yY0w/S/q3v4cpbQa04DOIhKOy9Dqs
4KMpNbiYozHAN8fqQ8IVldrnGI8koFV6hMnHNMZh4eZpPlzYhUIeHd9/Py6yIGxGU0D2cpa76802
lOhsmYmYIsgFIJ62RT+Un+u+qFDjSS3Fs6ewhLYNk/E6j7L+E0rKRYCOkPkDv2lxr46a+NKX9vh5
6YsbG26O+ndKae6gjKb/cRJO8iL8Pvpp6OH8ZWqS8jER4ycoq8rTm8V7otR2XDD493tQCYJCZUnL
WR0nGmR5YvI68kwByMpGkN0laNb250c5TudfR2HRApBUkVPhz6osgcijHVXtyIKrlWTb69oA6raq
PtQxscb5oZZw5T+n87+GQjDD1AjIhGMtP3/zYfokckobxxRPibqXtDdAvJA3NIq2sLqNL+cHO/Ve
GmQ6Sgi0kNGiPB5sqAxddKEeeWFpyVtII+0uz2NIhVlzSfn7xIcCW0A9mJ4Sii/6an/Q8Y2yea5j
L87DaD/octjNUzVsz7/QyVE4Geh8m+i8vC77N7OHFoMagXcEYxVk8Z6/USP8pMgL3+j9KHROlwNI
pXHvIMZ4PG1CMwd/nLXYcwxYCFUHltK340syxKtu6bIUDP6n0sk/o1JGEsfDtKOORl+YsBRmk1oI
JLQrlJca/FlVaAcZE1gJAQnCRjFvLCCoQ6C9YNe5BIvHq9GwhSbIE3S6NhSyjh8hRj/BMvsk9oZQ
vHSAYg9S0NEJFzi4PkfoB/Y1OtQF4OA//ZCGLZll4llBQ2ttSmanqd+nwo49oM7BtgtT+N74gl34
kO83m0FTDIy2jpGYDtbh+PVwPYJLIKLYUytHukZvfBdT/qwAiAK9fn/+jU5NJRcmtW8ad5Lu+/FY
fWyHU6OXsdfWqbar+9bYzTnVjsouw60cnep21nUAi5lZXNgUJ+4mY2kOapwmROt8ydXQYWfnA05H
nj1+S5r+Tp/kbqD8YccqjA7lc5ziBx/47pj7W8dSd9n8GE7x9xpbmXFCpTGhlt39Oj8d7/cQEATd
oVNJpECssZp6s69CYaCd6TmpEj1Bi3E+xYZfH86P8gqZOF7AYMK5kS3MbZb+5/IYbw4EHxQ0VqVh
vNxoCQ6oTuIOg9leQZmN3CYMLZyFlfirWeN+opvCuYoxnAE+XIzu+Sd5//lNCxFgljTBFet6fdRq
em37fQy0mdLpFZxjIDStOoJqVENwqblO/jpH9E7r8MLI7xc5IxscJpoqHfBEq5nOpEZzZGThjchW
w8Oj5hOZtEWczDHgZcbqhTk/TnuXYwtkBbGFNJdph513POVCQzzBADvvAd2JPs9ykMgojUqJZtwg
kaHQhUSVBfpKdq2k0T5E5Xy+8MqnPjuxKC6VwG/Bhr92KN98duQT5aSj+uNZpQZ3oSVzM4lZNmUH
sLTvocNQbGwf4xEFwyI0TVgN0QS7KCwvxIWvmIzjBQhKa0F4SWM5P9euxF2Jnl4/Za0XwaldmoGo
z4DYFUUHa0NDGCNWQNy6A7zCD4pS78ypR/uhqoeCCgbMTGR+MqX3qAXl/q5AEwdmTxerlBkDU5TA
mhcZwakByovqk2/f1m0uvhaU5sFqBQ7EmTFv/7J6ffyUxZ3duY2op9/qOEcvFST6z0PXTCalurJ+
KbsJYu75Vf9+7RETsyCW/9js6vLzN98hctpARwao8QqlFy76t+q20QALwJClG4lt0eP58d4HNFz9
gOYsNNFMArZVZiCt3jbjaiR/h7dyZYQSuvoEgiAu1D/roi/LnKE4uJD1Vi2wdqtlrnVlNYGIb7yI
q/hGSYAIIcFj7s+/0Ptjcoll1OWSciQR7ur8qqYuwv9wKUiokrUyls+KDlT1HwxCBY3GKjkHsfTx
VwqrHo6KLKjdTKLYp8jYbyYMqrZ/PMqC6JMGGBaN82g1yqRUpYAXRaklEOlO6/0fSSgv3egn5ksS
sWjE6DAyOPOPX8VGvLJtyqjz8IVuoGr1v3uk3S6s6uW+XO3pRfqQLJTAeelCHw/Scrs7LYJKHg5w
6TXizvWV4qjpNelnsJtnmbnzYF66QE692ZJcg+PhGzkL+OftVjKtypDWJBlUBfaQoICzwxHokt/A
iQ1EzE9HkR1k4Iq5WtVZrtVopta1l0RoSeCEpmxRHViyVPhG59fDiTSePuwCYyXZkWgKrq5EmTV2
L+ex9uJios+jptYOvoe2LzsLUwvROreYto+uEhsV3T9R7YagwmWzKuKd2VvjFzG08ub8M52YZNQt
NfJiIHZYBa+Wj2n0yZiFeevl84wjVWD99lE33J0fRDsxyeQPVKuBQJJUaqtTsS3h3qi10XrIfwRP
ylTDSoObA5QpqYdDiJgtEcGcDzu9Vxezt2GYMkgNsSEQVR2CGEhM0zZ7PN6fo06hc1Y5RZZfeMpT
D7nE4JRa+ED2WuwxyipqAiBnPRRtxi3NqRCsDTIUOkyaf7ASiBT+M9ZqJVhWKfD9LDpPq0N7b0wy
eNBDJISKMJTX6qiHe7RljNvScKAzqT6NO8oTbpr4mBZrwYgbZ2hdeP0VUPT1fHdouQub3fB62B/v
t7ydQh8zpsErC6W8jRGh3EA+XnSt4Z38NLUISkGIO1eMbepC90HepPaoAJWq2/Rti/4CteNmC2ev
DNzQCmn/hGBPBc7GXWu50C5o4VRm1+xDQ0HoDqlmeupUSEpvUc+PLoREK1z13+9DDGgiVIXqC+91
/D42xMEgwOXPiyrZ7JKwjvf9tDilDoj5WxnKjpkZ/44tik9+0/Q3fotQM51HdPvj1Kx3U54G+5km
77ZGXxQ1NEHZKE0F9VfR/0LmxkYkMQf50vCmkWG8hG2ne7beB/siisUtxJz8eogH52BHto3uStNc
K8JRdwioYTcL6uPCrfZ+AXNc6iQZgqoNSfrqKCtVC65bqA6eqjSKG4IzfjbNugCAJuOP53f0+2MD
WVnm1AFnaVI2XV0I1dj1ujlbg6fUkzyETfq7wh3q6h8MYgH3f/3fWm9IRVZtzdE0etTYsMNCntGl
ticu3G3L2XN8t1HpogDK0QQKjEru8TKZ2qSYiRNGr4+b31Fr38QWTRPYJJu+pRdz/pVOfaIF6k9y
hnUF9eHjwfxBh6hY+KMnJqiXiIBM+wyBgw26MemF/fx6qK5fjNuGiucymnRWY4HwjP3JSCavDgxU
6AI7gsueiL2gH7/tc6W6caak+a5FpsDxHIPUDzZUYwjRTdHQekcbpnWjuMa1SZ+DTBxaKxleYuR5
6wuTcmIx4eBhSRC2i7rvOncZGgC4KpcwDP2hdNUODRCzDrILo5xIkagJkBtLHTgv63Z5jDeheZUJ
xco05mOe4zJyjcWcY6MlOrCuwazRIa0ttb6KgwJuud40GkLUSRDs8WRtHv0OIsiFS+DEwqMeZ2tL
qYnLd10gRNBf1jIqZ2SZI+37DF+V5W3FXm4tFPoxry4s9BPlNedowNVKB5iqVFnFgC1G0g8TEvYH
mAGoBqRmcDOBVNgMXen/hQuv+timqdz34/hnzdrlUOYZKAdRlOH0oBB1/BHCwEI6Jxtnr7JEdUCy
KoOprbTbXAb6hfc9sdeIspa4lQzJ4Gg8HqpDLjeJsgH1J1SCyDcr25VdP+z1obmEhFyYSetDhLGA
AC8dkaUOcDxWGtm0gQZjpuBky0OP/v1WD6AMJgmqtmjLYwqQ5RNQtanbzQ6wnx5tNDdGLvEzVhnx
haX+viDBJNtEXNSFschR5fHTKGVt51PSzd7E6bBptN74UmQoh0Z23twk8D83wm/RJZLyZ133yoWQ
8tS86zTKDYTWuYTWwZ7WJUYbA8LxxJz+1QYANsaseGokAgPnD9PX2Hx1whG5/mek1axPcQGlZVA0
LzOhjwMuQxZOE81iGa+17cOsmyEMeT/tIF3LRvNwuxVUIcrMPMytDSZEUoD7HLQpKksTMkUYzvRw
KCncO8VeyUX904564HUWdE/1lh0qEGFS7fg2rwrpuFUZItR2/p3en9qvTCVJMgItihrKatUC6hpz
zVCkV9sIQvhRqRycsMk8BCo1BTJYOTlbR0XKeiNHUXx0aAY+oyqv9psSXc4EvIwxH9DZsF4QmVVU
brJBeUyUXns6/6DLafl27sFA2PhCChh5eNVCEDheY1Fkm9McF40Ho8wABSPnw+Cg7P2no1iUAtDe
F4xnsKCPR8HGO5EIRXSebrbRFYJZ+R5Nn/7r+VHWJzFlMzJMnMx0tovU1+3V3Cn7cmjqwRsHtMgD
8tlNOSbOFyXCQHMCsvZ4frzXLsLbyQO5StBE45RQm0aHvXqtMtVaSdCken4lrZ9tQmCPKBLKSgBX
+z5w09ii9A+93u7RTjSQDQlSJFY2EcH/r0Ymqu7WTYCzRt+H0bNVdQ1a2XGOz1IBGxeBH2OhbCx5
XeZabWg+aFmUEmVUZvSt4beLTY42e7wx8675UddacNd06PCGg4J2ZBEaKrYEM2B218x9CmuRVqPp
Xxa1sZiSwMLelCJpZtIDo6clXSLPGQ76ZG8MyqSR2wJYKbahIcu7SLHrBNuWsfx5fgrt9RlHtIAG
lG3ADEIEjczyeGV0HZIHeY78BkL18IdJl+crZ7DVe71C31oqX3B+m77Oemxe2zlcd9Xs0gIqOMZd
bqbHzo1azOWvXKM5t0lmcHnbLI7wAkIgUHmeektrNtNgqTfhgi261ZBJuo78pX0NoKX9gQZ/WR0s
UM9XfF6+TDY4oafWZv05TG26C0Fqm24314mKAE5byrsulsa48bHfuUHQGlIGTAWVQuSEitoGhGdQ
IcfR60/onkOxC5pYgTduIBhd4gFeocIhhrtwriQgxGJqnsDtAftfVKYMdwGLJW6Td125QRPe+EgD
sHR2WJuFN5PR6hXHvT/v5qFFcCJyphktjNaq5w/KEKfiRvR6+0UkOXjXvms62w1qYHsfbMg5d0ow
9x+LwkYZNA3Ub6wwrGvVsNOwck99FfdoWJQAmKxwsN1EJkV3MMRAvlpWAeopoi8+R0myyPAPo524
mVMm4y4LckPbjDpKdXk2hVeo+daohaKk9yR0Uhi4LOGEk/2MipypjcCEVaO2D+cX0Pr8WtaPCYUM
XDxoXHXdR2+mLBIdYs2e2pntTsspNpY0Jfd/PAoFM/qy1sJAhTh7vErLNMMeKM+JwXUb/o1MwJQm
xqXE711kx8swjMkLLahAiDjHw/hFm3W+0k0gtnCDUM123iVUH91YzsMB357vBt4OG3QUwYh3ZNqN
kzQXkrUlmz4+0tiLXH50Lum5UPI8fgSQsf6kDH5H4xRnXtzpf6I+jXizauZuGhjZVRUj8+BMv89P
8LtW3/LqnATkDgTRRJarcYu2RyvJrmgYNOgqQENRmueMaUCSTnGcl7wt+xeHICRBnmhGjgB92H1C
rcszFUV3hyx90vIhxx+N2BD1jqnGjWkIMNhrEWy90BtZnuXdHNGQ4twiBwRfcTxHTd4DSu/03hv7
no52LlRotHG609sRo6fSacm9rNI9P0MnFjqHJE1l7mvagWvcomrko92lZu91A+JxA0ZfbkTx9sIo
J45jqojwMRfXEkEgfPxquVa0VqUqgzfYSnSFBwIAbTuaezBBhFNf2zwL7U0+VeFLG3VR5fqVP12q
+JyYXvYYDUfASDpn3upKiPsurdNJIZMf7PkKtczoEKAr+9HI+2snrf3PWWuJz+dn911Nl/WH2i3Q
LJ1ehbDXbU7VTE2/D7TJi1QHogi+X2N+T+L4WdDBnyrV5e773qf6FjS1V3Kqp9oChIy3F57jxGfm
OV7BweSU7IXjD9BilceZG5DtoDFzbYcCLWXV0W+yOkVWVOIzPgqExUSplTvSgtrNjcmiV4QoNLYG
zS7LhYb5n36x9rvEMqtFT47LwlvOJvLdZeW8SbvT2oCNkvBgdt+NUB/CFxuxQw9FoALZGU7FymgB
y/ZB8j2NTXs/42CCmSSh6/kZOrE62AWgO5YPxUm+miCn8OE9Lul2MHRio4559zD2KN2pxoiYoyxG
xHun8vr8oK8gh9XbLxEloTKVf5stcvz2ppHGpSwnkiHQQAff7BFzL5PmMMwK+ksh+nOoODxWGm5y
uqKrmzpGz2aiTwD7prURi5cWGt852pBhUt3qMQr5kNXbDwCLlH2NYPI1+pbtz8mJhmuJsvNmhHC0
Fb2m3/Sq/jTN6O1yIJMz8OURbSwUkMc+vJ95gFCS5xllzlpu2E40V1AqpZWYbnGYkHfI6Oe352dj
HWezV+iGLW0kZgTL7FVu0+iWH/eo8XnNVDc7GxtMFMjrbItoEcIsYrpkW73ORJfxdJUU0UR1jRbc
6lCqWtrySeez9EQ3eIlp1Yghhu0uxozycP7VTmw/AlGqzahZsNBfj4k3q1wJdO7fOUH2EfjZ1TCH
+gGTgEvZ4alRqGfTVhYAy9A6OV5NEaDJuDB61WsMglmRo9fcq+yj8+/yrpqxzBsGzq9gWNqsr5W0
Ny+Tz5KIvcHLy0+5X0HJLPGeJJ7+iNZj8jUYx/4ZgfewvfF5009FMKJ0X6WGVe0xPlErNy1q6Crn
n+rUu1MKXmj9rCF7zbEufREBH3VUlAltACQJlq8RZ+2FUU7EE0vPkRCGuhyKE+sCVWHYsYy4mr3E
mONd0TvBtMUGPcJpxEmTJ9xsw2eKt1DT8BSpvLiXHdlZEkEKGOYm+kbzUI+Q7svyH5gDN/cSDWps
Oc1Bc1zMXgL7wrH2flp4Xty00UDgXKN3dbwk4t6hnDYZFDdU1KR9XHi22oQN1/nJf79zFxu5BcBE
sq8T3x2PQopvzybmtZ5lcnh06JqQZ8n2dm7S8CoeZlQF/sGA1ISXmxwMyXo/cdUF89TMwjN9O9za
kY8BpRZpu4Gs0h2j1NmeH+81DDo+qHnDNwMu8/xmzVMd0PKqk8LLJR4sVhRvUYhGmNy6pVgcIcCG
+mivtP4ON2N/nzWRfqBUgzZCV1SfqITk2yAfppuiqb7jYxSjISzFdW7Oyn40LnyM98cajwr9Fawe
5Qos0I8fFUPbGGQLj4o6arTlem03JWBJN/Lb5MJQJ7/7m6FWIZVDxDOPNAg8R8/aLa0Cakuprm3M
YQr3cBYvhZGnVjO7G6ENkAYqhfHjVwv0KSYvy4QnkYS/DiKVt5qK4cJbvQ8FXnc2X8ACzWKuKRl+
OeEZkggWF8K3eC9WlpebSexi9YewBsn/DgSZ83x+hb1PkBzVYPeoyDwt6larLZSrWo+VTCK9dpam
O7Tpi1oaSOobwrxt1JKc3Onn71i8WRdOiFPf0EJdynQW2CFwxuM5laaY2GGx9EajjK44tSckc4v5
XkcCEuKq6P7BeDYHEnt3KUOvK4NdaRgdLjLSU7CXg/eqRHeWU5fIr+sTJKmsuJBVndgOLBdyDnR8
QHavIVBUu3Fv6bLZI8khiIsncUDJ8HdcBsmFkU6sTrCMoJMBKDHeuk7oR/04REY9e7Gs1EMeWndg
Xy8B6E68DgBgmy/FIDSqVp8rl6OODzhBUtelOK+1CcKKgt6MX9TBhfc5sTLowoCzJm2gKylXu81x
Mq1WSmXmS9nioR0LeZeglr5Pu0k7UAVML+y7k+MtIgGWIICx3r1a6BcT1VzVw8dZ31skbM9V2n1T
sOK4n5MxvNCIOFEWcQhiWIKoBLHu17fWVDRaaUSm6pmlOh9Qxq0/yhAH6Mr31T27NdwHdqVtytTu
90Zb5zfNkCgXMoATn5NngLiDVYUEm7ma41xruynjCvdsavl7DOkQDzJjeZAUWC9M74nlSeSmkmxI
a5GjWV1hSFW0pgna1usj4X+YRnjfQV2rF86xdx0KyaVD+45c0KGbRzh2fJ4UVYGz9BJxTJZd/pRI
JrujVMTOyH24SSpauWobDDfCwthbYvXsmkOr7GVp4udlFhnKnNFvpZTa1TBhe5Hjc7Q9f9Keusup
dyz8qwWb8C5MtuvYnho1U1EQ7qAHWwNW4ui9X0VN9BX3W2qUmoxu0jR7FkGe31oTWg6oAWfbHDvy
Z2UCLd7WNhAKTFN31WAgHpDXiwtBQlVpc/5hT60PvhqSh5IKFk2z49m08yqB3m2ontXasCRRgP/U
W/qSnvuXqEMnbqClR0mZbqG+vKNACfRgzNQINA/aC/1v2g53Y53m9y0qpECBMVmFr6VyQ4j215+/
JDcC6juYM4OTXoURQySaEItZDWIHSkZhNH9rjMG4SmNsMc6P9K7Lv6xOrtmlNSCAnqur/Wb7LdrS
UyO82S7vC5oABy3I2h9cDfljKrGKpUbUwH1PtW/aWIgvBkq7V9KKLpw9J0IMzjlSXVWgUwII9Piz
jmEUFXPdCy8QNbpNs36fD7a57aiUbOfYBnIUaI/nX/31+FyFsHTVuTIQTcO0WF2e6U0IW6LqmIy+
Ib1Si+qFZxGmt/oItWpD4zJNcOJNbrLIhOeG7SbC/XZUGxbaAyn65YY5JV5eGS90FutwK+in7JxJ
dZ4xYjJ/KASaOJNYASJSdlQChOqsJH+J42EcELtqSgxR+yZDwkqxZLyzLcVG6bVyxF9al033kzEO
h3lqFROvzybEpGJRRWGZY/lhZ9kHPxlMmrFzXLX0JwyU+qPC1xEhwHrtA5QkbMXMuZngoKlhmm1R
nZ1Rk0Xqd0LCXjMfcHSHuK9ZiC/TAIH/APwZPUPXNDpcEdPJH5WrlqVyMCz8SlQlz38ii2maSPdH
ykMjTEBqalXiGknNsHCr1i6epTKoYpv7s40Mblj2zyUy3GhKyfiXb9RFed12gbFU+7Ae3WRBuYgw
OQXaIj4GtBfOiFOLGrAQ8mJL5QQ66erInelBOSJupAcy58GaSw3JfGv+ggFs96JP6nDTQlzcWrT7
vuaqjwNXNqJOrs1FenV+jZ24YkiEQJhxfWswe1a7a9ATRcE8QlJizYNrWoiwDy07OPzxKMsWFmj+
kYtjNHO8kHOrEX6s+NLD3NPe+8JMdhCrv//hIIsopwYYSEUw1qR2ezzIaAp0S9rW9KJ2qHYVFnDb
OYou3cnvjndGsSTu69DnBGyUVacXhWOciHzN8kZsMTdWHCDBSZJzVVn6paPv3fFOH4udv3CSCbuJ
II9faBgSHZWTRPEKC0/jLi0/JeqEdWiSKzdtKnDqdsJxa+vFJWTViYEXXA8JBkcvtNRVxGrE86wV
g1Q8k270R6tGiz2tMlwj5uwXrq14viQzytRDd2k1/l0GODryQL6TBJMrqmKBIqyOvArg6azIKPlo
NxZJKlWdcN8Uc3rXNQr2zfS/FHrDWt3f0QaMr4zGKHdlNIM7xkbqTg9UChdmpjgPOsJCP7Mitp4i
3AYeesRPdZxbm6L4TGElQuIomXJ/rwUDqt6EP8WuyufMJ3kMqwaRPYGoQ9OMxU1lCoGVaQngZsvx
aj0kmoV9ON48ReUiHmVliPGE/VU9l0GJTMf83+yd2XLdypWmX8Vxrrov4MI8dJTrAsCeOImb1EDq
BkFJFOZ5xtPXB55TVdzYDKLkoSsc3bbj2DIlJYDMXLlyrX8Ybi3N8kMEJJPwqAtWd0xSNqAz5l12
i3WYdYOmTvIU5RJGiGZtoYWSpOD9Y0GPv0TBKHWokvX9s15N7YQQTi0/S4Y3oLXSl6nd9NYlRiBq
fU0UjaRdLZXjl0brfcWxwDn427rWZiHBqB5+DK2m/EgrX/yZQ/vlVhrViJ7MYFILCdgQrnOgBfJh
1EI0WGGZ1s9xmhwEIhPh3/dg8SgNi2EvxHF/NUaWet9ok8BLhom+L/tJxwxVH41p01qxvzFS8AkY
iGsjvg6N0v7ogkGrnLDvEI/rZKXbooyW1Rtq5uFeEhLZR9eypZhilrTsjYxKupejzyL6wtdWSeIv
6axyy9zklvDyVtEF1T31lkJh9EU1yxrdFy/AQrLtgvqhUeuy3FjkW7dmO0Vb1Sr8Q2nFuNxXrQL2
s2iVm0CD8YI9OS7p9oBEv7+SsJ8lCfPqpQpB14g5pi6w2LE1JVNSg/Ao1gEq5xb+AVKIYWWrFs2m
LlClKnRzWDtM5sB2umcgfsI/JMLiVYn67emoolCqmd6a8VGIaMRpfVl8hjE4OqUgFHvU7qOdWWbJ
LsYAHhXRSd4rNHMnfIUvjVoPf/UKCg+aKwuFGDq4MMDn+PkqZ4l0pteKvfTIc2BJrnqKi1eXatcd
LFh/9KyVo+X8TkgujZExM0+fknL94pu3SYK7bVznRymKMTkx8PaO0N//FOdp/WHqzPFSjHWRr59K
uzBNxjtpjOXHXz16qFeoXO2ZB470M0lmUwhMM4vko+F7+aU5Jt0lZj/jykTP8f50nvVZ0YJsYSZu
0504/bRya1YhwtLq7YTwN/6tue0FMm5IOUTQQA5uzKkcUMGzuk0/hmuY3vNzj8E57iipwnmRl+Rf
AppsgFVTbzWcp64NjErsJEOoyUNT4P2PeX766JQhSRaAUb1M6ulrasHQTWIV85o1PJGAbsiYjdEu
Q5Nj03e5QSUWg9/C061fpIrPwh6kHVSEZso4N47TgTNsC1LcMtTbavas1gWjfvKHUt1iYTtexHrf
u+jg5BtjmoS1RXy+hSmAz1h3CsHwtY3FrqnlUTPTMtVuvXT8PMaN/tFo9QhQqRZcSLNCV17i4mtp
gatjw3MzSHjwYUTRCMG3X//4FDe42BG+jLOOnl7oemK1mnaLBkn7QZu4T9tFV8l7MREe+fgQUCGV
pGQA8fTp/aHfWt6UNWc6IuUdIDann58zMyrSUNGABk6Tg/VLehUag39IxwQ/6Mq8jIoEtnFEZPW5
pbw/+BthhHIqTBl6cXTdAQ+ejq4EmWFFA9ljF+bIg2Rhse/8sf6Q9Yb51chjdHvVWkVgElrREcBO
shlyrfrw/lOc1dNYga8fYrEMLM9ouykLdJoknejgN+xv/Z4LttYgNgHNPty8P97L0XAaUhDP1yEa
wjAnGVtiSQaYBH2LKMptJaYCkLMoiR8UPUqfNA6KO60Asuo0opn4TlM0ygP5BO54dCVwXwqx+cDg
Ewsj3/HRS062bV8jcYgF5/RAQgFcDhc9vbFLEKyFHYV1vCd91QBRcCOCK9GEwkMdVbIAcyxu91j1
9jU+RL3wfajIed5/0/MWqEwWTdcYtiNDA9Q8nd8yH0jFKlO/HQfa43ktCAerrqybKPXaLXhhWE3j
ALwJ8B/GWDo27Txp0QTo9EqyuNaVPJ9onobMfq7TipDpF6utlvO+6/NSvwUoVx2zzHpmg/d7I8Cb
vpeHtebb2S1vfnlWNhV8jmbuL6cvH4IRLENt0G8lKVSutDzFtCfsgsPKNz6P3DDWgVUjt0FXF9L6
6TDajM8meBm3ailo3wDDc7Mfg6MUytYHOUdp1Bca4UEZhfpjh7f1tTJEl01kCT+gi5FSy6mvbXzZ
M2NXlFPv1vIs3xXx/QmdTOrGFezCvJeWS18GwTFTYAk6y6zJSES818xRv+0NfwIM6SPJCFjRBkm3
Ji39xnchsMxX0hdQ0XKXxXrR62GhGLdxn08737KkXW+M1qU/eIoteTG8/by33KozxZUNfp6QGhrp
6JyTwY0+K5hnidJMkRH4R2mchv3YCf6hTfz60GLwgGFtlG5ofGcrsfQ8kFNDJv2jtUwsByNzugz8
KRN0pCyCI6IQyWXaleUFN77CDUtZtYepn+yussCbyr11AOE/ue8vw/O9NQ+Pph9HONU6lLpOMtBc
bTRZzBm+Kz19TzOppdWit24rgHkGKbVGM31zPJJvoCnEFrohp+PFIhafY2IGx6gt653RJ9UeuSgs
2BMBHds2W2vdn2/mGW0DEUbneNbAnC/G0z1FAqURHvGTjSlxgGrIPCRA3/+K57gJbjHUOiH3zOAU
GIinw7SgmWlHS+FRRqf4ftSgBthlkCbqtT8KQet4WVJ8hDMJnDeWG4NDoMsTjNzBAUIB8v0Io2u5
63tbUZEobiZdeU6DHh8wfazx71XQQFt55DdOMx6Z5AXAIIGIpsnpI5vSSP9LKaJjMBoCRvEBx2ec
yg9TEgg7MRN8t2hMaV9IGNzhQ1gcYqU0AN4rwj3XaHPjxZGy183Y3IdSa2zGFp0TCVvPo1Fn4UWj
jOMG1vYtAoyxBXRfqS+MGvdiHc/eCzk1JDfKEIDMuPv+8qWKlJ/eIcYzIJL0ZWDVLQRIczOOjinF
gaai8NSFocq1Ww1tHe3G96f+PDIymgL0FxFksuCXlfHqCldpwaQ1ph8dtQSxWaBWkStrNeL/1JRX
Et831jJDgfZFdG6+Ly8WWUJJPZUmMzxighB/ycUgdfy4rlc+35uj8OGsmc/F5p/j86sX6uJS8Kuh
jo7KVPo7CByC26joIL//2d6IA+SN/zXKHBZfjSJIaTVpEaMESmU4rZgAD7SsO1MspS1Mmr8izHEN
nDVjaYzRHVx8OnHoO8PsxOiI57p6X7bF5HTjaKDhKVgXbR+s1ebOjxIg6VgWKCa2SzTiFmE1qERT
TTqIxzJgvy08UiztCx17EZk0UEPC38WBUP/1WE5JzRABwvOSVBROv6kxpn4L1yE6zkSZPULqgYNu
hr4JgvB7rkRrt4A3Ti6ufuDPgdyrCgvhdDhM9oRAbfr4GElCZhtKdtkMwn1aqj/lTjlaQ3SlptrN
UGa/KvrBGU17hyu9PHtZgTlcDEx1RJMSYrrXAmcPfQNp2XTsVr7mQmkYIiPDENEp9SPkA9posUSb
zKu9QKQ+hYwJHA5IVM2XDO6MaOOv3SDsngjaQSQZc+k8U/VsYXL6NlbzxWWI2xl6dL0qPrcD7LVp
6nPH8KZa25h9NG0RIJ9aG8mHeK2+9ca+gtfBroUCP2t2LqL6EHva5AmUhI0+nXv7TbkL9TjcxVOk
OyMkzZV9/Eb4IymcSfd0NrEIWkQLGILJaHoR5bSqewypgx+iunuGCrOm8fRGWAJlDhV9xg8x5Pzi
rwJGOXhWWnRGevT9EJp0HqlOIxvDyqS/sW/NuUE8a65QttEW6YKejpKat2p6ROWH9poo6G4PXc3J
dSveZIg2uRUipZv3Y+E5pmCGvICT4OIxq9ItP2I6VCSbrZ8de6kyHcCU6dbCNPjSBFSwq4K8P6aD
Cr4+R5ktSiztqUDp3eXmr8GgoqbbhUK/bUsvu6las7xRp9XC4RvTbJIUz50vqrVQBU+/ft+aqe/r
Y3aMkja+NMWJurrYDxAFzWZlCt6YaGaZwiANKgqUSxxH0yDgZMDEP8ooOzlVJiDpnCCd/f43P2PP
sruhVYI64EB4SRdO30g0egmlpTg/wl9SAYkr2oWHKdzDVHYvG5r2CX3Wqynyux2ZT74tYrm8Rn2U
UoemldtiamD0CMVzVeThFsBUtqk83JOxuQoPepc8ypEGsVsupu8+rDonEaCcvf8Ob30pcAl0RJGa
IwdZXB2EflaA7MycXFqUCMC1juxFsMYreUGQnd79SNYtk7vqTNsBAXb6pXwYfwD7rOKYNWrMcoy6
cId4PtJuQpsqidsqRfgtiGEGu6XcKJ+n0S8Mu1dV74l2hHTsBnn45Ml+gZW1rn/zsrGut5ZRRcdc
k73vMOjkjALijLKuokYq7Nj00pUt9tanmivfc8n5RRbx9B0mq1TKMI+Lo4K/Kj4HjYexQ51aj+/P
yDkfhlVFN3DWS4YUydXjdBzf0othwE7hqHgeYgr957ynhRL3dMBqqvr1Rm2lTVQivj1ptdMO/aHu
xet8+jUt+pezi/IzzVA6K9RIxfl7vIqWCsoCTGgWHXWsmhzE5YZDpCmdo0RWvbOm/ueYGdvWa6pP
ypAlK+iPN74C6SmXeBM8oo7k8CIzkOJSjGDgZcdK6Qwoo9LwWQmwWoBHpO8inO5iu1AwQ9HEPLju
UR3dFHpn7uCoRo4eVNomU5V8RY/zjeOc8DXTBOFIAQOyFicj9DgfeSHqkYYy+E9VHY9QeEFuPY56
h7evUMo51imj6aNUp4aXUVkpe1WBPGe3voQTfMjv+pYYEveiIYyglDTl8BOfFPiqUeaJNPdw51nr
YrzkbKebD8A5lRCa2nQUUGo5ncjIS4cEMil3wlqt7pQy0HFanyuHPt0HtKIQlsxdbh2Why+eUR6Y
kWKH+nQoYPeM6L1Tal4bb8usVb/lnihdN7zcVs6Gin02CB2gHL2N4P55Ar5oNbFwLuu1MnD9UY5v
O0GFkWMUQv0ohSk/gxZo9mizdt4mxn7kgzmGo+kWStljlQ0NOnYbKxqvtZb00KU4O8Dn8U3oAjg9
Z07nFYK+VUoguZverEPfaSslKdxJLA2qbCCUDoLfBuKFMAX1Lg4MObXJL7KjLlUqGOFqqrCo8dFK
BEUguNz9nCYybhAxmm6LHmDGpE369xxRmNL2VKH62DZ4zzuyGPRPYmWosQPiE8eYoo6z757X5Y9N
Mun4lUhmtm9MxFewFfDwsBhoESeOKnQe8KFhEDAV6mO9pfiaF5UjEd8R5/UMsCZlmmnHJtZKmcKu
P/6I4RyVzmjVdE0jVJN0zJlRnLTbujZ/jmpBI/b9mGOdxbZ5q82YNgq1OmWrxcJWBFUL4cVMR72M
gQ0RDxCHLPNCxLYwNBMIx5NB7tdOVrYTrKQXP0WAW7ednKH5BzpEii/pAw6FXeeV8iwPg/dR6xoE
1bm/+E6FJwq7A+1D7FbQ6P1adJPXODDn+kto9iL8VqbgLmy5z21aX5UfQ7MJUnucKojhqlJh9DdK
w6U8NBMk3KAqGTqRldmcTnwKM3n6nIsJG6fsykJxvURMbiUEtegkNWOcbCDsJp6TYwdVbOKhSL9h
T9TJbi6bjez27HjMI6yxh5aRmNzqjK5QHsUmHg9qOfizIVtpdjtLypXerlSVQsWQNHKFYQTyVkY9
gt3Klc7StmZbdJItwJJo4KnPjmdGkImbLB9TF5qqlThKKWV26WvBD6/w8xCQpB8kTppIenABnw+n
bi9Sgp/i1PhfUPKM7qWgxaOprHT0AouZnaAqs1chTRlr06cTmLQ+iUcobUo6XcZwpLMNB6T6iH6t
R7Bsff/JwwvennoZwmzVG8HsGQWk3BGE0rsOMPrOb/wmlnt8kDWx25kjWLPtVOX5/ftr7KwmS7dv
BpkQPWZEj7jINILQi5KwbepjH5mJoxWFcaHK1bEW/cruNBRJtaT/Vg+KtVJ2nqPbSfSDowChjF41
3ZZZGPo0+o0ROVg0jdWxiBPFyVukk3NfRnTRU8td060yzN54z5mpTuGIQ5zLzOI96yiTBlP1GC/x
LtuE+lTrKSYA3/SyrbIdawtrSVn55QstWSjvSKZJLY7W5mJYWfclc5K7+hjMLOhZEH6T6Ajwvz+J
Zzk8DQ1jhp+CUaICsszj6ille4ppd5RK4zi0wVMiqtZVr1byymp5YyBSn1kdBZg062b++avkw2sQ
wfHltj3mCGC7XFrgZdLM2MZltZbGvzEU4HZklgmAWPwt+xK9BFKB/HE4ZggMO8SEaQOd0ryEtxav
vNV505Nq9euxFlfdSMnBKLXDcOxjdIyakhagPyEepsQyMhcchDu8K4zPmsaJXARRZVPzzzfvz+F5
rMeFAx1JFikVEASOTj+tEadgRkxjOMro67l6rVsX2TitaXOdIy55Ve6xc6rMUqGgcDqMXkVxqVXC
cBxkKd8Jqd5dVvhjbSq1Hy8BPphO6ffRnZkAG0pm8WFwaK0rlJr5q+UFHuRFQ5sSE7eP5YMMY4QO
btn03MfVyh76UtsA6sjdGHNh9/1PeybTSZOAcxSxNfbi/PqLb4vgC0CdpBqOtabs4sT/2ptm+FiW
pW163k5pAzdW/N04lAeQDZdgqD82rD67MBTh2qhGEeKwvn//md5Y3kwAuEY6n5Q9lteJsFVCc2qt
4YgmZ7JDJrL/EPUAGiuZUtKvh4dZsYrrME70lPUWr2+VSTeqVD2OldYARIsj8z7qDWQiFVSi3n+t
894DpSKdpie+F3DQwK4s1heQJyHwVenYA9jl2icambhVSbkyu7MsaH1hHxWCg6kmmW466xd+EgVJ
uArrATHciE8m25Oh5bcl52Vvj62nXvqk0dEsmwqTofFSZQPgT/82wQn9kIScuU419D+HKY+/c9i0
OBb2wnSA6suJbAzA0K4nD2PGX1+/iEJQcUbYbxYXXYRCYEed4o/6eNSUXIEZgs1VQCHrjk5CuXLr
emut0Ej+HVVF3XKxZ4Wu7YQxFsajNXajm8Vd4gQpFlP+GKwKuM4V1tNzmSoc3Km5U0q1zFjMH4Jv
uTzpjKU1oeHkTVnA39eRNc9QLVeE4BoyjODGkOj3zMdVL1v5yoedR1g8Aa7pRCiWELovyzMmsQRt
IOcej3UCwh+BL5HUzEfVVJj4nwjCPyZintE2ndK1c/Q8KQEAglOShoLfrNG9yLdp1k1a0CbTUeM6
gz1oihyV3pdcirAZGwfp1/cl/WHIzXDRgfkuBeWw+a06wxjFowWRxwjl8pOSKs1h6GGdv78t3wj7
sLRmWhNJF7dOZZGHtFjYTkWSaMcJ7McnzwKEEFn4ojplCYvL7pDrPeQCwAlMrBP0SK3JGmTXL2IQ
SGVtfH7/cc7PuhkAT9GX+aUcuGQ2ZkjWVrk0I4IH6xH4nIpyrlmuRNjzyYQQBI6MCtdcsFmu5Ey2
wrKUS+1YqUG87buKV5bV6CA1+CnGXSOtlCHeeCmTkog2Z2FI9y3RDRTgEdvwK/Uootxj9xmlryq3
mu37n+6Nt+K0BJhmcYrPvfbT+NoWdUWFvNaPWaVlFzG0l33rK8GO28MAsEEUfxWKRTiYC9fA3+eJ
Wupoe3WZTKM66kdaKZKTks1uWrGnMO0n1r4p8fx7//3Odz80H7BYdGdQuOS/T98vzXzUH6TAOEoW
MCQP/jnMl0Y4+CVlNmmqamfKTGM3CcGP9wd+mZ/TuMNp/II9RFdWJQaejqwHDYIhFV8WH6z+p6qS
SvtCUm20VvjEJ67vCvr9blib4OvFBPpNgRUpLV11gxzCeCMFWuJYkfKtJjnE1jDIjiaixVuvMVQ7
NLRsZXm/YKOWzwvKGUULIhZN8cUBVMcYeQ2tYhzLRMg2OsQgx2jr6NHL0WYTexQiLa8PXS5Z41Ve
ZwV3Yj/cSE0huLWhF3YA396Je1BF73/I830A/AM4xlyvoKWzxIF4HZ9D8wf/zpOBvY9+IzsRopRr
p8T5QQXZnICE3Apj4OhyOl3gyXAepnt9J1CPPFplKXD/HloL4Zmi6Z/ywVOPRknRwJnoppjbyEdA
yAlDScrR96t6XHdjI/+QcNrBucJr+xuGU618YWKJtM8i39oFUQT2zfSgYdtDEWJUPPp1ObmjZjXH
sdTwDtMzrte2qEUVHrCaln5GS3y61PWsShHfCyx4D0DOwSeL6rQxgijeR5bVpY+gniZELdoS89/E
0JMNpZr8i9XC2u+qIL7jdE5/GH6oNnu0p7JPZaVawFuKUL7zJsPYcplJn8QyDyrEObwhdXVe5hls
gTjZRKHpUVZizLnqZkRVQukrPGyLtvI2vVRKB8Ar0Y+wkCKRgy2JfcdM1apEp04vLuu2in6WpKTI
mMv+9KXMZf1DVLZpjHB8rNykMuqCO8PA4Qbh76Hz7RZtPZo5XhEku6TPOicJEp11VVJeBec1NBsZ
S/ErwQekDfpcxdu3jvRYWlkPcw50uhtmGf5ZfAeQF2Uz5XQ5NCNiqEbShHdRg+a8pfeyq6RG81Cr
AuItStdcVIagbPKSJteEaNxKinYethj+pVpHX4tO5iJzCCf8Z1QP258sVh7SIYCmEsS6Y/ShTunV
aG9pl+Cv26Fh+v5um//ik/dGTJUcCaA4VxjUlhfvrYc40rSgBu5o5lTXQ250bhXo0kVEMWyreZF/
Tc4vrGzx83RCIzPn9GbrgUngtnr6tYWEfcl+ku+aNs2vPI1aap8Kg5vScz+U5G2XWh572wLDMZoE
eFebcZxdQc8tV46nl8Rl8f7gIlD0BdeJSMKy9NFUstTzLOrdFOgg6obW1IRNJGv9h8EcpRspCqj2
erlYKLau+i2gpU57VGq8DyCLlh2q+XiKXnbcjvptl2XqTWX1yDdl6ST2bkGihLJkgY2G01letu0j
vwYIjD6Pjbpe628Ak6qRq+aqdYi52ZCWTkjsu5KUFWiSURPHSBmzc6pNYYk+oW80nGDvr4CzjIBJ
IBTyDzzBEMpZ3A70Jqr6ijznzqJOC/rMSh1IktO2qPpsg+9H6L4/3tlSnytoL3U02qsAKebneVUD
8tHaxhEyUu5qvYqvMTNSoB17ZvKpFPOPcSXKj2Xea4+4HtYrxISzk2UeGYXBuU/NCb1sPlWKUNey
MCp3fTXMtsNC4gC6WTu/3ljcdLcokcyp6Vx5X3zQ1EqHXi5K5S4c/fwitBLMMTXsuNM4MTjKJh+9
Pzm6kZjcr9oYP5iNGh5Qpl4Tdju79vG64BTgc4DBUWjQnn7opFDbKPRb5Q6+xPhR7LN8bxU0+YJG
8D+/P6dvfdnXQy2yLnK7VFWJnHepSXFyKITUIUPqN++PchajARUBuYGaio0Dlcr5KV6tnNCQRBSW
Wv0uGBVpG4thegDxruDFOWb7tiikC19W8NQS2+l6jCVpJVSel/kANFHrBn8A1p/vuUgZQrXn2Nc9
9a5QB3MTmekuDKLEVpvyEjTuY5eJN/XUHXK1+tAZ4dro8zc8jVQgd0jduVRrOm31xTfuekMQmyzQ
7qZpmK7bWFKOqOgG113cTG4VghOFZls9x4qYfsWb/VOWh7NwbRWtJY7zkbB4EPLcmSTGNFD0XxwZ
tdUak1Glwp1YcZGwJaOnk40oS/Oh4me3eoodrF1mQ6E4JtJ2P3u/3TcEWWikfT06U1OEEtbSVvTt
/eVxtvHUuTIJs4tjRQZ3tpyfOvYBjwMNO8rt6O8GUbsy/VHZG2qu5PjlpOMF0r31rRaDnSmjVKAe
EWdPta+Ea9thufVmO+u5WsaxopJlLgFiklGFgU61+ZgVchm49SgU8UYOSOKtuIwzB5IMvQoN/ZPp
yioEQORFWiLc5qtW82DyZz13QI59BL3WSoo7KWYyN8B6NdxUE4pMtqjWOmGTwiVyotmUXXlG0ht2
lcfCvkpU7XsJieCKzkJfQQQN60eTs7S14b8UvY1GefdNbSf1iyUW4VWZi/QWFC5OlpNn0P2ctJpr
Z5EfD59NZWzAKEfpJU6BGqJaUSbbZG+F7FZcZQSkS4ppcJopySLqLLR7bWlIwzU3qjMg1HyhImWY
RSpZe9S4T/e+6DeZ1BdlfO+rcSUfhgnMjd0EPsqOYWfWsk28j5+7WE4+eoJcU7mb4uZeblplT/6d
fAulSAVhTbGYsmFk+YGDAC9VDAm3nZ8r63COA683CM+KsQhIAgju4JWWV4tk0vI6jXhWWLkIWcZm
0jhdV0q7VBHbnSoH+SGQ8nQnR1V8P86ClYAvOlfq49ih/rmmpCItNyzeLXRdgJ7MjBLOv0W2hbJu
OFalIN8LmIcgkr6nOL2R9K+BSUmj1rezhkuuP6VSdKNNfLm826tD/IsJNg8BhQJvVdRx4IosJxB5
Fa3VPFm8T/JWd3QcNx1xGvVdR+Z9kdZiaRdF0H/t0YRGuXMl5zhDKpHgUv+0Zl4cpzIR9HT5NG2j
eYaeGveTfBsm17X0Iacrayqtiz6lO/uoqUjyRtGd3lgYtz2MENUUtXB87TolI63MjZpJtiV/ibJo
J6bVysl2drS8PB9gyT+eb+mANpj9IMRSYtwDjd2lG/PQbUx72AT28f21uTxC53FQp6CRweqknrf4
DmpfDPgF8R1iW3aQQnE6u3fZQivf+ywUL8dZJHmh4hVdr/M+oiPZtRO4qEC6m8gGG/L7uvqX78P/
8Z/z29/3Vf1v/8qvv+cFKis+vn2nv/y36/A7WXb+s/nX+Y/9529b/K4PxXN231TPz831U7H8nSd/
kL//j/Hdp+bp5BebrAmb8dg+V+Pdc82h9jIITzr/zv/uD//0/PK3fByL57/89j2HuzL/bX6YZ7/9
8aPDj7/8NgtI/cvrv/6Pn908pfwxJ/+e13/6X5fPz0mY+f/7T4c6ecp+1Mu/4Pmpbv7ym6X/GYwQ
BTEL5CT3zLl93T//8RMTnCDFBfohMFRYEFleNcFffhMk6c809fkzYFxA8c48aTSgfv+R/GfWEH8A
US2acFT4fvuPBz2Zsf+awT9lbXoLFKOp//Lby+p+FTBBw8uY/cyS86B3AbouAhRmBBGVXEXe6V1q
a91l5O/D6hLptTQ9NJWr40GASFFG9V71keTdD81eVy4RCrPHTIFNc5FNbpmg82ijmYWFUTftxd5R
9IvKxPdjo1NiU526cMv6vot2irATvH0FatdwtPIqlWf4mRvoCK9dVNlB6a88/dAHG691tMTVm106
XBa4HORbD6ms8WNagfa5Di6Nz/XH9Aca8j+HJ/Az6s0IODh6HNVD6q3hOef98t4XWtwpkO7B1SJQ
UfATNvXX8dn4kn8tv8q6o30Rn7vANr5JhWt8y7/mX9vnLLDj2J6+DQAM72GCeNt2fB5DkDFEPDtv
XS3f99FlG33XY8Dq5S6armvFGaPtmB+aGGEodFofE+EnSTQGDoE9RLf9uBIiXkT03nklc3GiG0lR
K57PpPfGQ1EdzWQvmpea8KmQYS7bN9NP4Wg+tFfpx+lz/KhshMSOH7mslZ2DW4NVOkhgQn8t7nrP
HtHOqiAg2Qp/8NWm+mOtvl6bq4+5SLv/hx5TXVkgy/b/P8ECWYsKS9LK/3tR4Y05R1yIZGYGAnDt
mWt7r+7DqYSakJ7qyi7MStNGQDzB2IKavKe78discRHWRlsE6b9xtGXGNp8J6IlyZaU8hYrCMiOq
1Cn31Q414dbRd6ODBaoTuZHLpnesDSHemfi35oQu5ETXd7WV8ESefh5yXz/AMmFNk3gqPLRZd+qu
3yB3iHtQC87UrhM0pGztYXSaK4CUjep0H82n4YeHncwnLiWI+fNPoQExaMcXxT2soBKe5LSruKF/
Cy/SwcEheu5Kf0qf/WNDV0x3fIx8Pwk3imE3l+EnEbanQQ/G5kazT8Q/fqEW9mDYeDD1Eagpu41s
YxPnNmX5uN5Ejd14jv7Rv2p+BqkrfBKuo7sev3W6FRf+rf84PRUDAjpOdtO73Z2vOl7iXHl2e1V9
1hOnSOwro7L1B+lz/QNaw4fxS3/pu+ldacOSDO/QL6ArJWr2R2WLYIpfOlPi5PjNRk4fbKdH2qKB
ixhr+DPgpz+L79n34nsV2b0//0cpbP3mh3ijcOzOZiI8sKMUn6jzAyNN4h344grlJMxG8ML4Kl+G
bm3SAbXnuud9s/PgPANZuARJvaa8uj7Ni/j+/6f5n3Ga16LJ0nL87x1NFl2W34PZLL2J/qRM9XmO
ra8iddkNkhmMiborZP+5l1XUM8rQbowaby400hxBUdfu22tDLg6Hv8eQy1vf768JM5LyJABP4AWn
rxlrclxaSqbugPY7g1s7H7+Aurxx2pVawupAi3T4rx5IfuvQw7mHSwklPcxaFl8xlPNANusS0wrP
8xzFzHs7M3BKAwiyl8Nh2NbF4O8NC4KVgibmVqAyZld6rNlVNZqbWYsTO4oxPYxKUFwEOJk4Kqh1
ZDuDcquPRN7qpixoMusmITny4sz14o+DrCaovDW/yux/maDXr7OYoKyO9ZBSsbqzFCd1gh67F2fi
1jTZJUpNGGl3jp+5SehymHUo3Nniw4BHWXnLweF1NrUzY7jOnpLUNkDvOmuH7pvb9PXzLebVTxMR
2waebySzPyBRWBy8BIEsJ7qvPpgP+t7cyw8FdwPzQ/+tux521XW40hFcm/KlfNU/+ZRri/Pt//aU
zytucQskt/vPDbbEluZBmomyQJpXPpUI20D/eqpbG5ig8/49bm1pLbsW/4iltfau6ml4/KvfdQnt
ednms6eBDC5w/tciatVdkEQTsqe7hwfR+fDBtxv78fHT/f1KVeJlcpaT93qcRTjxzQyRwnmc8cK/
aw6gAW3xwtv5++bwrThUB/iFG90hQT7U9mDvhJ3ieHZhk9tdFTeZ/fR04W6E3eZC5/+kk35T2F9U
W7cz+wbzLdtaTerlRWX+7MMs40s1mGEJQXyX0wu4I/558MyO1ja4lYJN7JS5Ix6qyclQSjoWF+WH
SnSwFDWgjH0yDisLcuVZXkrCr3IClDT+Yc+ytmBezttXz/LXLpg3z+1XC2Yp+q8FPqXIlAXTbZFj
0y/qrwcOmXynWggSbIY1HYq1+X7pjLx6rz4qa5Eupbpr3OF7OrjWh+Qjgg0a4J7ADUKX8w5gR2PY
0V4JHUv5GHcUD53ShaKXcF1aw1qs7ZiXiXj1QP/jO2Z1xhYNg791xpb6cssdusQ013prdXHICslS
J9+JXIsdb6+qrvRTcYIY71NX+JtXySJc/sNXyepHWMTVv8dHeKuACDAYQb+ZyGedEXuUKJamHnzd
znW/5vbXYtvvrr+ik+w+bCPXfvY3du3Wrvnh0TnWG8Xe39/f0N+3R3d/OToPe3f/KbL374dIQNZv
ZAevHkpd1IiTtjFRreahxB3NbZeDxtGPmj1sg4/6rh3tzg06flVf5Jf1BRv5Qb+m332kU/Sd31k4
wn5k6zdbxf4sbH+Ue+VRc1vH2ntOucdgcWN+8ricHL3N8fO/s/ddy40jW7a/Mj+AE/Dm5UbczARA
L1KGVNULQipJ8N7j6+9K9sy0CtIIce70me6OqWBJKpEUkUiz99p2ofb/qNsgqiLKao06SmoyfQ1H
Gh1WJgvdhhgUX3ZD3COips6wDZxXtAqyJ1qzwn6ttirYAu+PcE0JNrDza773mHpsyKtA3XXsGnaH
CdQJtb81JMbHx9R8MdlrAm1n04ps0A/SCZ6hqp99t3ZARYs3o9Mu/XHU9iTdHU1m2Jq9tqChDFpg
HDpLiF07DRHXHTXwtIp3oH0CDV1vl11CXFJn2q1x4O4yyRXXl+it2bTOBcR1G9zPj5j+0NnuW88u
B5Nc4N6il+NtSl1Qk+4ykq/RpxXK2L3gJbTVJ9pmg5gk3q5sEu57Ex0QGZPN4e50QrIqQbYg0e1t
bfPHIxqJk+3LcAPmA6elFavthm1b+nKWIfpTgr7fLKIvGv4OfcbtimW7lHTO47Yl+2SN9GcGBcF6
+rjfRuuKlTa8QzfBbpvt+IcVrHKCdb/pHkvQMpAiJz0dN9EuWrfIZ6WI/JB2E1EwjB1luA+j3bhR
bvhl+Qg96uHrDNJhPGLycvimud6NSZ5Wby05n8UTUp4HIhJS7tBcE3Nc2DUTH+1v8bqxddLZ+fpb
zVrWs2nTO8Ye0yzQgax94o5kJKuMrnrc38JJ4NDwA9L6/XTOexYXLdITUdGouhqp7QR3ihvYO+vc
DcnNfmCTk+16mx0NF5Xdm2/12pY2GKIzOjZlC6hvSVLMq+H+RyTF0vzMcpKqpiwbNC7g88M3lbc3
bnp7j5aoCHF/l9jELJLSzdO4o7bi4gxkRHT8426zuTstTM+y0JrB/F9C65fQ+t8ptGbY8V95KJfk
w8wB+6+Un2j++IkwR1gLnFa8veqHZH9BbbwpQPcd6KaKVUx0uX6s7c7pnNZu7cmZ8DM9D87gIPZE
+WvjpoSWbK7v4xEp/hpSKZ38KVtLjuSYm4nJVGKaI9sBTe3YDu2ICXa3Mm67VbcSqM4AaJiFnyEQ
tYY+BkRuqVE52bllA9XJrmV2Z2ubzn7ymcVMm2tSNOVZ97ZwN0KLIkPN6fEsGAsZ4jSw2YEYEqAa
SNNDRALy8KTQpwLPcxMfoMF9Tal5zKEdb2P3eKuyBsCoI7c53cktiXfWofyhuBPdQdNmZHfcXb7p
cAoEZJUAPpxzYpHpqrWhpl+2Zw1YAf4MgwABotUvObXkhc/NGx/Q3RvUN17v8ToHFS8vL4iGbmhk
x47vJG4K8KqS0WmdwubTgqTMh5KNju6krHA5KED5E0vcr/U21nNhrWdQPkQnscyvcnj+sXotZq+l
Jr74yitQ5Xwltx3jEU6+jOqmt4t1tjbdYj2w0VYcEaFHGU6UAig8tEEN5vh24ET4LYN/PbVReo4F
V5jhBFh+/lzpgoEUzozICe2aJngd73ZyGtrTKnVjvDqs4j1sXjAjiTdpDkgjOhMgKHoB7cZH8BPj
n3ojuZXdO/V6skcGpO/ZMpGdwUaFANB0AQyGm8FDwqhC28Nt6PgabaA3ZgBxl3ZL021pKze6Kzki
HEHJunMKBmYYIHAN297EyuROQ+VVQWmGfBo7WJHyXlxPB+WU78q1vGtcGtg+Q74sRR0IhiNtslVI
COC5XbqZk9pOv24OzUF0RJZt8En7E0PJFQ024KyjoJDAFubQExw/NAGQBDCk4bnD74mdswGf2CGa
DHItCmYN1tgNpmILvxMAKEj5bNPW8WXghgDa+eGBY2Bl7Kxd6KwspM7p9+NN65Bw7a8pmiO5wdL2
WRQVM4fVL1HxtxUVKDb7WlTMjV2vVYUY5fPcOVZDUNQ2kmMh8AfHOw3/rhg8nCUZMoK/oj2i9QTk
g8REe8QJ9FyRjsiSyFjkpK5Af3QwWLFp7XWIBjmPNcyBlk12ykLsZwOHMKGJu2HZvtn3a/1xwH5W
iQc/7LQZb5B2wHAqfDtzkH7O7Quc3pEi+I+PVG9EcpAfg9uGJhtr3biNi8PnKC6yr9bBIV8jqE/N
68mBtLO/FqlobrEwT7OIRtVFKIztK9VV4BLgJ7qlsOT3PeXqsbW1H5PTsQJqcXK0x2Q9QSqBcJMp
jMtJ/tCRk6rT1k0Y0qAhMVU7YbUbOQHmzcf/0UVo5dseQxI+fvp27vqb0E6c2i1d6ZnL3hiSNYN8
jVjuBnf871Jkp/D3hqcQyhcpdazc4+8ge6Vn/gnSKnJK/H3AsDZ2Sj0mYMK7beryd/32zvqVvyPH
I3D4d3+TOOFGWpUufuKKoV3S2k0x7hDrkjjgk8f3GCOL7dQuHIwJ95hBC4BEAiPgUt9jAe4jdfG1
T11+P9xz4W8iNq1yPh6H/8Q4cSc53sWvfP264XqC/x2E7aFbpRC5XOwaABAGHAohPcbrFJhhBxpA
4IeEWCdtU6+T2+hWfczXEN/Qrc2hvpc2PRsc9PBz2yvIGWDZczCDYgImsdbNsAoqDWgMLdfa0BiQ
3+hy5OZXGZ2z5jDZkO6UaxcZ6+Wv+H4csAYiTolnF7ShFRUZmqrdalRCQCFmgS0cQyd2AjuwGTpJ
A5wITIB656qrhEKoHM8eV4nrQ6WNzshSvNY48CRwQKFirJ3DVXXgcj8FetpACaB+9nZkEt2ZTvGm
AVh4NNijtx4biXZEbHfjs7scWT8uuDRp5pq3kRsyqHkPes2jACUjzpaN/ilUw0wiJGPBC5RTdIhx
NWq55bre1TvDvduXUJUV1Ni+hw6VMfCKxuxRcjTcdI0Jqu0C256fL7QeRPJT7CjURyLUdrW11j05
8zs0MTEYMobPVu0K8Vyo3BYHBKNlld2yHK6twjZOqPjAtS2bQPV1hBjwGkz0YeVBzwOXreAKX9dr
ZVPvJFd+VH/oP2o2/vCxM2sW78xdt1rDrs7pxA1tZJQDfqVkC1cO20/Oo9PZwh5LC+Tpu8hSOwqb
wU1s+obOcPTtLaGnF4TT6d3D4SkiDw89eQHq87BgtF1FD/qBbTnak8hEbrmLpSb3/Col/pPjWhbg
IZqJ4oIvL2drVTG4QRjfZqXdr6yjjxU2MVMl8PSIrcWXVGMm3l458De5/Srf5lgYLgv5bHlYmhL7
YEQyPOJCQD07JF7Bvdc7yiZYbbCSHI6jyxd2Hd9MiJZjC3k0ogDL2A5gD4dwnewSOJMabr42XAkT
p2z0RwGuoczFbdGDzDQ6YmJ2NFhx9x6xLddW7PTGv3nLkRwfuR72foYH8tpwC1xQK3jWwhIaDB27
8THCgstCu6a/zN1L7yySuUtHLUBe2g014iRXb11py1ebhB9YjlD5oUAE5WqfDI/c9uAHOj9A+Tj+
CgzHDirQ7jVHYiqVdhIEbHvwtwZ+b9airYTEX6mUn12d7jlM1XaF8yyR9gFSjGU3V6QKqcblGBCr
kznxpnVLyDug19P40LrVHZrJ7mtXIpB2eB8koSttwUu64pI5ggTOoau4rAPyhW8z5lmCeMDMsNAR
8gZdse7ku3DXfpMO2j7e+Wvt0F1ydyAC/sqyuYsUntWjBduAy0Iuh0HMxa5SFpohdmOcWx2y8LfP
FvCbv1NJBYtJBYbFtln5jolDxleJOxiBrbeSPdDg3Dt4F9y5Hf6mP3ZUXw9bSGY3ufNtPsZmBYct
g+OusYFgswefJcDY8Etf+kvltqwE7gwh32J8PnaBDRo6iJcIh3iE0p6wm54qSgGrK2xPrBNWMHDr
5wRGTcHkE+w4nH9uAkWutIY3FLsQ7lKObvGzc/hKV3C1ctXJRTP3rvP/wc0IlV8ikaeCMxbWKTYi
MIMb3ozwcQr4xMxFZTQ+5fqw0Z8Vsom7VSG7MBkBdrUE/3gLWC1CwlpuD3OreDsgF9IxdtxJa1zF
mA/sjpdQhZLjO8wNhyNx8IxAq3BHa2MP9gRbwYLNoRB+hPlxtSCwLZipPmYkwZyjCeMxvUDMrT2a
wpzBWmEnpBBt3OCF4YmMUR7AaPD53Nxp1yKhkOA4TsZVFV1nZiXgI41v/VZYBzjM14eTbDq3odY6
O4hIlszO3UbbY7m4050ET8IJitz27nQEB7CVDh4z1/i6bkUT6aq/KVT0w77EGAI3IrSDyRR8ceUa
P3hr4RaKeZs+dKthyxUzwIPDPwFdrvCJHFQAlDgZC1fcGJxwiJ5hedfrGuUPIYEewoOvRgShLTs7
2THsH3wjhwAFvRvABATowBSkO5SN3hTuKnQySpPXFo5qE6vbIhBSYv0sFmIrNy6oN0pCX7CPMUF8
ttXbwOW7mlvI5YXPNrQijB3s9XuuhoR7/l7+rEnrFf+/to5c+ZZrTm4NBi7MKFiDeDfFtlsAhIs2
9ryHwS8b+5eN/XvxkbRkTszc9ag1RfFqD29cBPDLFUcNkPfExaS8X0rKXDZe+GjeJQD8Ml5+GS+/
jJdfxssv4+V9+e/7Aj3uAf3KdJlFdiQhTX2Li2+kGsAnvXYNYOKFIsCla8wShP6/rrFshM1CBb+M
sF9G2C8jDLjrlxH25xthiyh6Fqj6b6FoY0Eez0s0RLGMU2tApKSn6jXuUax54DzbKTc8sMozxxB/
JHBWILqrXWOIBWxTA37jiam2jDiGBl/TBD8M92//5jVCnp7Jfrxyv2xMX3OLiC+XaQP3Nuolbc3t
4TYA8QUdkPSYMx/pb9whw30ev/lZt9w+Xsr7WrzTWazj73uni+GvayT9nWX0vzT8hZ6bnwEetE7k
nazQuHGeQt5XHdr8dA3f/PDWwV/HfW7n88t5pM9wqqItOznjiYLBm75FmmCP7wp3rXN/H/xQ64k9
307kpsRbawqn+r1AbpBKsMluspvaNY/NRT4qB2U/nNT7wi7g0C6ROWIgXFXDtUSOx+MPND0jR3g1
E3KEK2raTBtxjZzUzeSWTIOrv3VyeEcDR6L5ekQya4n+L+hnA+M6cAj+uiPT5ltCjNPb211A7hAG
wFgF9hKy0xtiAAruIUZgD1wx9MzTNgVne97C8b0DBzF9eYkocj8Q+YP3/1yxM0Ib8Atq/IaRwoms
kJb/5K/wuz+dMRfXOcIng2ri+g6eVHB6+Toy+bkX/d3KzGz7JIyt2IxbFbnK/LFFyId+7+2B5eTR
IM49CnEuHfHJ7UDur7XsLpKXib0jyH/ZIYPmATUyNrhiGJiFCA/bdQiuOBmCV5EdIjCBe4ngcz2/
INVmvM7aG3JfIvttiVvqmk76AVS/u5MZqB7ALa4NMuIB+vfi0XtFmrXbb4y78Ek/obvaaTiC+Skj
Q8A467xORYugubkwEWNv3qE4UAWtR8SraYbn/IeOIB8TkIsd0dpDhRdF4aB80u2uJ923r1dAmXW6
ulYPIKHqP8/GDKiDSg0Nez2cDfRTDhGnfeUh0JT+QA8iwnwS7sEr9ZA6qZPYaEJ/F98Fe1AtI3IX
IiLEfdo8P/jrMV0L7L6ayxmsBxeQqsQFj60gQqVSRKIQClGcZmcij4vH85AQQ+rVNdeENijjl+wc
mUDSpXc2yF1CxRQim4gC1tegDDqD0whDRU4MYkQ9QpjJHjEjoKbM1b6hRHUh8xi9gBbkDX/9nVyO
0ITaCAWMn0cLTIyXB2kRN9jzlJ8RIVseHeDxoQyJS73t3/L0pQ6ROO+M2A/y0Zobno1WPyT4ycPb
PMjsIfzMw+k8nYmHv3mSPd/vIU0RfXerwvZVppz8+8ralior0VcejudxFSH9ukYEs2bhboCX7km/
mewVT/kxaQF1j8AvVtFE4LRG3K9zruE0OKH5iJP1cE1LsliM/DX1hucrdLayEQERMgSK3wq33768
ePbb28PuNXVvj1lMsozg/EFGhQzfApzBuzeL1chQ495x7vPmep9/7+H5RtwagYJ2xX/nUSDuK0d4
Ec716hpPRsj2v7m95FmJRKtmoTcq2PIpEa85CKjXXfHp7R+UVUl49CwkAQ0hSiB4NxtIjLuCjqSg
DyJ5SNnDw13OUud6h5CJp5eXDLV3XIp+fQ4+R4i/n81rgea7fSQOWdgpLQZa3iY3KggpGTLN3M7N
eRaYW2GRpp18Wbjokra8Voi9u+ovbfk/pS0X98MsZf8P2Q9LwlieOfv/vNOyJHavmYHvNu4vsfvX
ErszhPQX0+pLQEn+E4DSEuiUZ0DprwI6l2D/vNnvXxf2G9yb8AGqokcq7yimAUfPpKOWlz6ajgDq
mafvHTJ3bvJhtb7J7uq9tEKSN3tFJoWdkNd47wPJIfeAtQ9Io6fhBvBilW6Q20OQ7APz7sdANbdG
Lhl6Vrm6M+1zeGIigkS9bh9f8yoyyqsMggcLyDuMaXAqXLAyRaeqJKcElh6KNReg7OLtzeyzv9nt
XQlbPqweOtxLElpPgzyNlyK80xhmWqchGt2iWHak2X2LFBn1YrBHDs15LuzAAMZpdQ/zAwZIvIq3
+jVXtKTtnueBRg4vE+nQvQbsMwR0qAnP2+PFAyy6QZKVk+4tmPw85ahFhJwnXCKVhypYU7R8d8EH
S3KJ9LqrSY7V2l8DucWbm6GFv9XNKZ9mfr9budm5G8XYz2Q0IHbhJtDI9nSGX+P8CDsauXcivCCu
e1Thceno1Tt5dI+nAuUyEoU9smBOcLX11R6aHZHSQyejRMNIbpz15u7rNVy8zZnO/BfepsZn9Kv7
nOk/cO6FelvBVVPaPJc0Pkxw0jghpNczd748rw8yefq2c33Uj4ab9QEuG3SnwSs3z0h2xNtyCh8a
dyuM9nfFrdeqkx7lnb7St+YqvfPBQrD6evb4iL4a8Uw7Tp5l5OaAEaO3rbOFQ+/rj78SRn71+TMz
vwFHXS4bkB4VKKJRDDTS+PzMi8mknUpF/MyQgamteIYmz0RPmLRypC1PG+cWfOAE7LZGd/G3ClX5
8Fj0O4VKEA4eUWhyO9kVQXIa6Xrbu/164AvzYs3t30EXhWDCvKSnbygdOy0Z2J9rjd8P55x3oSiH
oFFKXGDboIp4QlYoumXRHL49uFAFcs93xgTb+xl+VWdNXFSyZXhCc55BJ0Ne8e/1iF43DxX5BtIs
UhGMEgVt3EMYwArfVOQWuhAFTnfw472BegtpeW8Lq6vwWfhidefkZEIxCZEY4CYgVUYM/tEijyUc
wNxb/H3Pn+kYKJwg33kR1O4bXzzBrQj7erGWzp01E+N//XM3Jx35Z8/d0vadCdz2D9++M6H799y+
M3H9r9q+C9pxTmb4T2nHJQF89WS9g29/GQEsfz4rCEQZoBriBDmQPe8GnsWCVGt6r7rPAcqTajdH
4x44Gy+QdfQOEOUB8o6hloIHqRYqFySRC4yPgu33i88CpMnUyLmgDKivTWl5iFBRNKEWdrT3185e
N6mtrDIk2/N0fgvFVAOaTSHP805DIdTztrrzwcVdEnAd1jBmStR0cQmPnhrKqmPeN6SkO4eDiPuQ
2VuEu+hccysi/BuRFFU5OVPonYj/juvB5aVGERz2oSOuwM9CfFSRIEjDHa2RLa9i2D+pE9kpUqzx
Iqo/ZABomYlMZk8cR5d44Wthi76bC5MzswjGMkQXSg8rwwxUUo8opuESf5tD9YyAlfxXEaJ//128
VtPw2hpUG+MZgzz+RxSLV2EPqC1XHK4jcsJrA75b+MsST3PUxCtxeD0i/7TvJcFrvz2CI38P+gfD
KLxHCRiS+Hmaf4FgBkKGtozgoElQbUgHlHfxKDtabvHfke6PiiSUhRuoGOiuBRZgUsMrdkYs97fs
fWkjQUEN6Efz9ZT9F/rp9+0000+pL6VtHmM7ibCSSvLsk3VJb+/BE8OhYU0y5vAn+B5J7Wz9/ftl
ZBeFonNdAdDz9PSCDjbQ4RF5Ob1tQuz6ggbYDClbWtvFjc8R7rtT979p43/aNso0f1/FmVItKy/r
ihSreIXz3FPBH3zROHyLnPv1PWqIUEuEAvIr6A+xvvfPz2BqJqe38xmtB15fTfR+imEPe2uO8FBP
u9u8vb2hlvBuRd8EhGP54m5kws8zvUOJXogSnQJ1eJmLAjcer402d4E9kgWZt3h3M43+97q7ZaE1
0/W/hNai0JqZhn+a0FpECjMb8w9FCp8CbUsSJRDaSLJydU68k5eep4fJOEAXQkuBCRpHOoeAR6u7
iWyedAfkv5sFGf1py1nz3SVntxvKQqNHMi4ZGNLLIJroSmFWIGBpntUA5aed1LlpJFUsjtPUySb0
SFUltBpVYwIKrce+R6P9Ms1qKojFMe3k5yIAX1M2Vq5mxDWx+k5cGvGngOH3EaszKJdGcax5NQQn
OpF0qMNFSk5Ai7VCxj38gw0Ke1cF2oA8PPGkhM3BR3/+BQ189fJ/AHTvhjADdGllgC1cxRBgWHMR
fevbvFCOt7NLCG8Lw+sGfeQJnYCu7t4S5EJ8jQFkjoq+GsEMNaVDW8dBiRHsuXX8ctrzhog3Dnr6
NbyrzcMmIqeFSy7N+xx2/PHzfu1k/tVdz/BEXbRNLwi4a8kpgeSQF1ZS+L7g6iiRVlC6E84Lb4yA
Tj6cM+yAOj4ODVNyypBNEDIkSIwrLAlHvxrc/vByIEnp7fz1TH0u695tj5lqH8xOEOQMwzxDWz9z
hAlUBtgJlwaHtI/M7Sj6ERXkyJss/lDRWIi3bXQPFbdDeGH3anXPkQAfes/9MRSF6Ofz293b1yNd
3Mh8zd8JnD9+Iy8u6UyT/klLuiQmOe3Z+4n688Xk0mmdyfXUj5U+LrAHU7I/7hb8vAsfPs9t/uc+
/Eo08cUpv+ZHvNuU0aBootdDJeG01DjAEtqUoDEJjffRpSE7XgUf0uSQI6WqRcsx9NdAu6+CHNCc
gWc8vfCIwzf765OydKbnmb9/3pmWFkDEvIn8HwEiFrTRdfLerdgfoI0WN8lMxqZTqBtg/8YmESla
iflI5AVaggaoKW99y3WCQL4PDDa/qyGJboQDJHa8A3IRXeQy3qE2ny4gk8UxzaXpX2FMM/n6Rx6m
f6ejPP52lmf8l7Nf/8//beumekrCp+zfSFu9PrX/lr/9213z1IR1E/6o/wbUl5wB8r+mvnTCKHzP
c8nf/RvPpSAZ5j9kRVQ5K9p/UFxKhvoP8D4rBijZFRPclzhi/8lxKf9D1SXLtFRRNgzRsrCv/oPk
Upb+AbJhHaw9IoilLVFW/hmSy1lTb80wVRGJyaBiB325LFvz9JbSTMJGQ071eVRK8CUIff3YBarw
nNWVdhMo2XQT6+nIPMNsDwJSJdfxEAy0L+XkODZ9EJJ3U/bv++R93aT0c7LHdTyarOuSqIKPCJ7b
2e4VIj/wxV4wzqocKetGRe+iOonyrToZFuksE62MhDxzpkg27SRM/JAIhUy9Jk4XGFc4svxdJ10H
YpqyZmBxFNEy5gUN3iQrXma10tnLqsQO/AC9hcapXtCr15Smny8jYR1ByI2lRGrLXLGOiS54jdx5
Z8FLfLCZKcgCTkW4IgNDJ7HXmO6gN1tVtiYq11P/OhQVcvA9zVjrURyBN7lKnFQqW3dIwZGjZ5O/
NnvPW2WdJbtNHSbMS7thqyfC4MRFqTqSGNQPaVOkGQEdtAUG4aq0QXjpu1+v5KxJIJ9AVNNIGgjp
dRME2deVfqcitLGR005VjbOQZduiFcDSXR1yCczeGXiIjGwlgbhHHzVW5LB5g5AqY8fUFqh9KFeB
39qq6DmyggZOmbFJ09yJImM15N1do2mkEDxXkNFNXdh/PeyPy85HjSwjUwfFH/77M+yTPT9X+qYx
z4GslyvBjC0yFmW9MDmfXgUktqqODQZy+LkuG7xcN8PMPI+gn6ZGJE9krI3B+fpeZsms1yXgbCtg
KpTAsa2rs8v4SgmiqEQOLl0yhqdWSnQfSexD19HYT+pTVaul6ChmFJ7HqmhzZoGYfR+YYoV+arGa
oSVZJffoHZWUfkuKSU9zO7XGKVoY5yezAR5sSwU/uSobYN35ec7jpEpqxUi9c1QUgm0JKDeQx1pb
EC2fHTXsQxUTLoI2S5uf6L6oRLA4C97ZNBVp1eVhsS1lsaBipjU0kjSJFnUEzsKoqN0pG0w6NqV8
Z5Vx9k2Tw5EJmYaOoVUQgpA2ewmD2lr1QzYdo0aPiR50DR1bXdlZRS047dRNLCp0yRnbNAMrVSOe
0nEaNnIk57uFZf50/kBsJksWzpw8n78sDWW5nTB/opf0m2rEnejV+AwNFLumnmW0zRM08R0KtOwq
42qfGXlJ8jxRb4VI0jet6AtUC+MlWQ5997MENXD6NR1kzZoEGXqNFbwXAIOvmm3U+BdfVv3tEEpo
+iOIytb0ynw7VgrYzWWr2tdp3bKvZ4TDrp+EKr+ybiHdDBzzOvg6f95QjTK1ehhE/iU1QRogWfqd
IUSvVeYJ6ybSl+hTuEqaX02HR02HBoUuvyaJvb/PPo8VpcMps5K4olZuTKztFZTI5GnNirIA82ZY
KguKg1tzs4vqkmkohqFy7HBFpu8u6ucAG1ZumWcPvHeHICwMmilqBgq4LH80AsuwRzW7KO00uVrX
dwsnlguO+dUhT2T8MxT0i55p6UiaYoC6AvLL7zRQWiffAzFH/7wxXqJBmbkLIMMMFP/IMnrWgKNQ
UvXZpUrVkrREC62z0FUtCtDKWnf9TOqfu7INViV4sY3eNFZSXz6b1jSevFZaTdWgMcs33joxRZWg
oudHJZS/t4M3rYRS/QZcZTiTILdklOOOjUkmOIkav8WqFR4UFTTOUhajmaIOSp489Kqt1iqXSRxF
u7CihoyjrNpSKxjbsM5DezSrYjtJIpoRT7qtGu2xTKxqnacCiuPyMH0acw0N1UStWedVj96OdYGG
XlVUU0md0CNZGsUFUffJjjQ0KC9VAYiUDWm2/2tDG5SuGIxzplWWI3dJaaeph8K/MkVVpG4iZpqm
S12EPtmRhiWaJg46Z/iaJ3pGmi8WSqFbZ0XJ9d3Q6QqTjExYpZCl63wc0aN5KgsmgY7yxiv7duFA
fLIlOS88IJSJLaPMKxMaTUS9URJjnwSKSNpUbo6F4p+kNM8XkOGVA2u2+02ZAwTFBN08hNvP4qUK
40i3xsA66+GUHc1WbJkSKiKr9RqB50Drndio0KfcHBUad3lN9KYfN1+LuI9A2YBQVcBML4mGLhpz
n8mQ1n0vaLlwTvJUZVVj5Lu0kEo3rtKBeIZSbeQpUXbyGKIJ4NBYThvkwaoWy2ChDcknwhaLrmlA
M5bEabR+no0w7tRBywvjPNRS4qqApsSK8vwQjdptM4mS/fWNf7K3EURFpATIUrGkOUF7NPZql2WK
ea7CAQxt4Ld0IjMXd4Iy6m4SjfKht/SXr6/5QcHitlRYYVBmIgTRHEf1SV9NqtSb51oMwMYTZk/V
EJsLSut6Kn/eVrIINYLO/FhTbKvZqW2Mzkrjpg8vuVB0JJ/Kzm5iZVz3va7fekZVryTFGjZ+WkKf
VXXoBpIsbIrQag4pMgHtTuiLpa3+wRzjKlSDhlS5nQoj8efFTcQsQypLDWjRZpmtS2O3i7p+YlLs
JatGG0U3UBT0eQ7LkJWh2W/qXurdsgnGhWX/ZL/LmgQlYKog35bUOWTOcylJ/TwPL0YGlrQxCZqV
lRfdDcxW77uhyZ0dDkbm5ppqrbQgjTdZ10mkzILG/XozfIQ1MuoFDVOzLIwFRvrPUwL/iigPXhle
NCEq0RyyiaX7UvJhCtdJgOAYB3wNqVI/uDRmmysLPqdr4cbP20SFQaqqAHwqpgH2/0+OaXVAPURn
dd3Fi8uJ5oWs2H2e+9RU65ICnfarXvC6Sxkm6EgZT5mLBLHyzpQy8xJ56rBrh67+rulWcROrsn/X
jmJHzCapNvUEXdhldXoMa7NmmR4IpNU9g3TjUK3KRJ5onGqSG1ltRrJYRLvFpOrYIMX6gv76KFJU
VYZEAVYX+ZGY3aKUJ8GYS2J6KXNvYEWVyK4ZyTrLS6tz60EeFub04/mGYQ2giuYFBozwD6ZqlUx1
YQRY0rQLSYWgp6sIgbqgoT6aYwZAmaxZON/csrzm9L7DbHqZZMlkKfll1EcTbOXaRk4tGRhhGmwl
GhVWTkNri3Im3KRa77tlWL/0oSz+iOIkXJtNin6bZh2eZQ2U5V9v6o/aExY6OM0gxGH9fEBZeZoI
TSpn8UUOfYVlfh6zvMqVk1igRv7rS308P6qhACcDJ+BqxlxfVEpbDHIuZ5dpzLJjX+XFcztGJTHT
An1BazM8SXLTOqE1GUsS9qM0Uw1uFSs4OFxtzrBkD27oepLr5AJXsnznaxAQijEIttjoI5oD9Plz
5EkKBXLMXxq41ZlhCqgjqSXpn97g3FiTcfuQJZYo8g35bieUvRagsELLLoIkxFTqPPCN6TkzMqsg
tVgs0sx+XF5uicHVJ6vc1yjOLGxNTpMok1PwrynTcGm0KXLrVGy2jVIjLmoa3amUehz0tEJOvRzB
tzKkJRGjUt4ZQ4Lcfk+DZRPAOs6CVNiExQBkE/VofJuE/r42wdkSglnG1VJzZFHqicQa22Gr6EV1
Kso+XNhCHzEApDimDlmdlmGac0vezxPRk9I6uNRDn9zXEfhiRNU3WVdWltvJdcUmLTKXEBefpJ8F
L7wGIMhRMI/4Ps/pT3PTDAMviS5QlvHRSyRjk3ud6Ebad1N/rsSsslMhGrfRlHaHKDPKhU3zUUpp
BoABTs1vvt/Z7q0bWezBQ51coB8bpo5FTfqg6Bbm9pOtAusZxxLeGNQXzG3nMRWNSS+N+KKKdQK/
3NBt46gwXFnVqwWd/umlgFxFS5GxmuIMOVaBbgx9mySXJM9TUhteyZRIeYg03Vi40ifYSodtDrp0
CfIXqF35+cBZoaAL2hinl9730QEcvgFHaEu0Be4VtBuOBdAA1O2jYBSmMzZjc2zjAY3x2z6wK10N
bSuz+gUT+uNq6rICh4FlSgrAlc7F5DsREMaDUKlRihF5teWm8OHRyRKWDPWPJ0WHz0s3YUNruP1r
Vsm7qxiSJ42F1KeXzizCXWd04Owxh8ypQfu8stRWY0iu6Bc26od1NRVUaxqWDt+5CgfnfF2xqZIp
MMeLYCivrVYFTlfHsj34dXP7tS75aIrhUggOAzSbiibp8/CFKPpmI8b5dGnTJLQH3epseFPh/vb/
H2dfth03rmX5K7XqHXeBJMChV1c9kIwIzbJkKWT7hcvpgQA4ggRJkF/fm7r3djkoLUVnv6TTmbZI
YjjD3vuco+urfMmdmCwGvbQ8O9zUw5IDmWHV5ccv8WYnw1dHhkvpA6l48w7uGpeGGXNfpsDFAKRg
tHFRK//MvXyzk2Bq0EIJoDEFVQN65PS8AAbSNSVe+zK6nbwkvcNvqJ0x99Lxl32uwuzC6FaduTen
gRgiTBBNWFcaBCt+TLfLWzhs6oYw6p9z7t84g3roJzXFlXCOsq5+f7yM7uk6/vNhIXUghQuwoXjv
0y+c2Wwqp82H52rhHdowGd7GxO+Kgx95GHPaRPOhDI2f6hD2Ieocdp9Xfb0rAsIv4WTG68Xv85Sq
zI+H2mB0lRj7Q1GZLqlCWey6YR4fnaCMEuROaFdfz+FB854nuu/tGV/xKkn7H1+Bbwk9RFLw7EBE
GP65sTcSV44s2TIc55ZUVxUpQFjjjNxmpa6g7ZfuLpqnMfGIrnZNDpTEc73+YpSgRBgvg6MJXLmj
jLW7OlTjLvThQ4uqLo40KOvDoKfuDkc6vCotD3emn4rPBAHsLtQa7eRY1sUK3XGuwWH8tiqyB11n
3ourAp0AG1c/wkgwFRuLXkhOHRRXDLPfrsO8Q8mY4M5OlrTdWz2hc4wDXPHjbX6zy1gZlGOsR2uN
grdDHUozObMOg+E49Qq1Cb7B8JMJj/r4KZtYe90ARHk4tMinKYic19KzPwyfm4kqMiyjx3kMXXz/
jLEctmbpMDbjl2Uu0MRqkXyvO8IvMhmWSIFmibCnlLGL/OOmr7pq3w2+SWcvaM+83ds1YICJEUfg
4DIk/RvbH2akmyt/wstFaObDHLSpAuEVnbm820KL1zUA5Rz4EegfxL0bO1wr0Tty4PQYTjnmMiAa
Tdk4dPFQsvIeVDW+1clEuPM80yZYF/2NuiSMFzJjpAKnEKHywU+yNnTKeODFHWiG6cxKnIKG6zYB
PlshBu5wwNj+5p4wIUcqQ+IcC8V5iswsTIicXKwJHxM+1GgapLk4DCT/Gfa4Jh+fklNH9c+nI5gC
MQbie+WeTi1OmzWCNH7uHsvQqqshsJi5lgOjrMRizmzGG0sKvAoxq09hUCmKkjbmOzPt0rVl7R2R
TFR7NjiYodCUdeK1bn5bISw/s7AbYv/125BCI4hD8VMEAGfzQA+sr4Wn9wDRZ+zrXDHvknZeex85
PXrXAUVI1Yy55SD2vUtCFkxC6apsvwxF8akoOnsmJHjv84EpBL7DEFTCUZ6utKAFkVgc7yindk4B
gGOgBxKg2CsMS+sBbdv+9s7ixAP+DsApIllYb+Cf179GK5RCB94RBj67RlyIM9RY5w7VYtW5lT5N
aP+50iC7AUeCbUI0t7lmPBvCahxwhoe+Ce4XAMPpOJEHf8r93cKm4E7Qlr7QQAV7rywxOCvq3ARZ
6gygpntyG+yC+gvV2k2IyUTcwXAO65xzSO++I+6Y43iQe0B2croeflmJdsmYc5xGlz0yr7a3U99g
VFA7oDEZuN59pZogbcZFffp4J9aVPvWEmCYa+ZDARBjjDsbo9MkEGVPO6siBrXPd/VS4mDwTLt3l
334KAAyKYNAJ8Uu43vQ/9psHCysWSdgxNMKJVQgAtRdlcWar3/kWHN9VrAEe2QfBdvqUwAoVibzk
xx5Y5Y419VPHxnM48DtGiSFeD4HDAP0CCnb6EId0jRNOMz86vvAvc0owpmho6mtf1fTh769ayCCy
8R0YpmDbWWUuIAnyFjzK1AIjy2pQlbVXDWc8/jtnD5gt9gWnD2TllqlA6iXQ1cCyo0Sgc1jyIDhU
jeIP0zwV13PT2puGgqn2uoie2S/n1a5sTp/vsxBROQBFKDs25141vlGj57OjM9hI7GhGZswqqkz+
vSxx6mMBp+IlxGnVtZSjeu4MCR+BXOkrv5LhD4TE+rYt/ejFEXlXJ8voZN9J3ZOH3OPtvWnLsI9J
HewNo+DUlQ5kltSlWv6qZqF4Qjktvi9mrp2dP8sqTNzCBy4Atra9iRYXQ0v1qOAEJqdABWIbdt8d
7gGCJJKH1/UY8l0YRHUMG4R0dB6yVqRmaW0XR53hPzKZBX9FekT1Rr94KBfNuZm9GyEkCiNrQJlp
yYe22TlB7+vrrgSEnsiwo9+ZNwY/McWz5Tu7WExiUhUxSeE0GmMGRdF/npmRnz02tAwcXpN9yrz+
VjRFUybGm2t62RkW/Ij8EASMbPtph4Bxkge15ICMldMXaG2aNeo64sUUxVkkR4w+qh1zU+isrWMN
sLxLLK2Dr/OEYwm5oBvuRS0diH9mD7FyVo79sutL6/WpbrzyTiMSO6zqT8z66dli0AmGdy+mCIFB
aTDgYj/pCe6U26z+vlRQBxnQY/llPblYv8ybvZ+jNQC7ENbB+Pa1f6dB4cl92Q51lwzVZIu4iZTy
AGQ1HTzkIqi8cOmQfR6x/GXsF/V4zEfi/46GklxITzX3a4pyCavqVJdjXnc/vawK89irWjQTtWR0
KdqQZsOzWyqL+ZeZb55bvUwYBeaY4UtoQ36hXMudmHtd8LMQ5XLj2V6DZW4Dg9isUSOqUk1dIGyX
s7jTDpQ48UC4LpOWZcslG5cWdDSr509dZQ7BbJl7MSsk2zEbMq+KK9vNX0ZN3CChKMi6KnOvsbFt
uIEoQeV2jEs3019dnEfkyI5BnXHlcJ0EpOtQSwolzO+pscDTHFm6JqZ08V7CtiseM7EsUdwpyW5M
TilqkGcVFCnzbXjvmjZLqBOIL05VeSaGktrf56ZWQwL4uueXzbI0vz+2ZKfZ8asPhqeHFADsGV2J
g1OjSZaRjIAxIaODb3m2zQx5W6QtyWKLwx8X0HXthprJ/cePfSfE5mDageWDIQvBlW08Qhn0rRUZ
z45+OPFbLTP9EtXELeKRd791x9GOsxnULgeRl7bToNOxZNlFXrnsIeSy3rlhCxGCRu6HKxleFY0n
z3jG7cqAS4QVD8BcMh/ed5trDF3mek1dmGPBR3lX5H25C0cVJGzp8yQqmPOIcOQc4PzeQzkcMuAD
4IhA9063gyIuC+lQjYh2A5UoN0BBd+5iYiYqT6N9MNY/P96HbXi5fiRQQXCU6ybwrdRobN1htkSP
x2zRhy5EZm/VnEP35HQXkAKdcWjuKRIcrpz7mritXCRgTwCLp5+nWe3P3sjH47SM0575CyY3Q816
Lxo5Xih4hqTnPYr8I4m275XKLgRyvCTrPDdRrdKpAXWdBKKMdnhxvatBNSakqdROSNXfRlmAiXPD
PJ/xhu9sCkQLa/TySqptZQus7PtIcDkdC3f292PFwk+OcB1c9tq5cPWAkaCTd07b987OeGskA9QV
NDI00KdLBeRlKo2up2OkO30xh4RcjFD4xVCdTqkyY3Um8H/neauGEBHnqn4JXscZ/xEIjkVpek/0
9pjn/qNUrgYHmvOkaKOrnM3dmaetb/9neIGDEK496QBgI4tHirf5OrOICQiVPfYdGXZCiDzxo+5c
hvHON+F7ACYhegf4t61/HD3Isgur7bE2Gu2O+Vxdmcl/hDsw10jRz13edx8XYK8iii1ztiwZwjUa
5NK1x0V1VQKdCearQwR9OZP2J4Cn5sxtemcNAZJBT4MoDcDfVr3Y2HGasqWej1PIxB4SZbTeDXLn
+W9bCHiHIIKhhooM33a6U7VPwqyu+Hykhn/n5fApcsdf+Wx/BXasz+T6r/zT5lhA2uvBHIFVjt7I
e3MRBraFZuRYBfOQuoVCiWpAlt2o0MVwDlpxMSHiikk4ystxlChbrT2bBqLOk77EXOyWcpHWiBE+
XoNtZgHALYK1ApSIPnzwlBsWMJIl6erZGY4kHzH1PlReaggNL2gDl//xo97AD+uzAlhJaLEoBfO4
yWJAyXEps3A4DgjBY0i1yZMWmbqZWr/deX0DqYJnoQCNRgytiJz5yrK+PWRLW14aROKH/5/XgV0A
Ug8aCBzo6faXTgOBIhMj8ACiLxcXrhcCjemuEszG8wLsqR8bD9J7KPXczLK0GhadDk7dX8ihns5I
pt5A3a+rw7m3nvg1eNisTjs2VR4YAngY+uprOqLCgluEshFkCKnvLjJmoqrRMrEM47aS452VGYYx
hwqx7DzRpGu7XbAYDBIFg5uEpHDv+6UMd7zl5G7o6/JqKV30k3eBp0H4Z9NBiCI2ZTOdEQhtc7v1
Q2DYASlEAQfVs8mvhqgaRwIR6NEtF5U0TeTdFQwplhCGxqGI0GwcFMI1U+z48Y567x1mlGWsdgq+
BXjg6Y7S0evgoZvxCNPRpsjrlieIUhEe24B+9kaFdugd4/uJ6/nQu7Y4zFX0VarMfRiWtn1puAp2
BCFhwnIqD8CCSRwVDt91E6ju0CMEtQgRTi5nGPfaCbb39Zgljc+reIlE8xyWQxhXuGxgnWQXO6Ib
rh0oDmMvEMuu9RkGYXRz+Ym4LlrK9/N8Jq57azYZBFkuCH3wX563FZMUwkAuO8n5yMNZ7RevmZB4
Sn5mf9+uMoPBAEC6Fiogxtrov+auoVMl/eWY82ZISDcGMcRH9aVGWfYZk/HOB2GIKhQRoPHWEH5j
ndA9FBmzofQ4QMd56JdR78uwytKPz817H8QRDa9ibZhnvjq/P+KDHKQsMvHCOULwEsYcVU/x0kaf
wso52xwUP+nUCUAfDfVt4GOjwKBt7njhBR34Dw30fXQuaOHoxHeqh3bmVz7AvzOL9/Yegtp2IAiD
DBMA3xvTDmTX6bLeOxZ+EcQkn9Ggc/a7W+oA38uMohdzQ5uXki7nMJa30QKeDGfnQx4JYn27oAvp
BuTwwjtGUx489Tn77ghKfxIZDWkUBNMZS/7O/iEogdAYTCuA+9c2NH/sX8/q0LT57B1pRZ2UdjI4
yBAtHl3iD88fHxWciLdbiLALNXYMpwIo2WYLHd/m3ayy4CjC/LrXbR3uZGfyG9MArEI9CAuerDJ9
kbCChJ8bA9VIOjljESbL5NdXkZtBU97MCELRABdBL3Ig7gEfCEu0trJNLZDXU/UVcG3+3AUo0Ljo
mdM5qceQvyYqaltg41WlYt2FYxub2govyWUz+UAp6kntGEFYASfKvDkO0Tj0KpiK4BHyR/gut43i
Hkzj0RgJmeKcN0B7EapCkk4u2j5oHoOsMgOKEwRHqYoeH9upbPwkn7DwsQtcqk/9Rbhf/Mbx7GVg
Z+eLYPpx4rZA30zXKEzMqUj5VbFCDYcQpQYmzuFKy7TpZ2joW4l3y21PLt2Iel0sSiPToA2QDg/U
PHAFKT4wl3l0Lxhc2NOAQP0n6GjyabLVMiRh0GbP81xEEfJ3OopEQ7B1RXWDcEqIMUMoTCu0pu06
aPI7iPsxxweYlgOXUxoW6yZqwTJIPgBKKQC5JoU/2YdZUwBzfJHtiuHkxfVQGgdyxqb46gwz+QvW
AQAcysBa2NPSv3CKBXbfbf2pj3lTCBtHrqq+QR8ELGbFPXnSzAv5WkMC+tRpVqCozZduHZfwnFAE
dUv/DPh2gvId0qnPlNr82pC8PHRzbj73NFy+OQGZukMvagetOEvWAXRj0+IfQkg9VVJCj2J3fo+y
zOd6kTq751O0YPpKbsUdUaOvziQ179gS1M5ATwGeFv59y2c4wJ5bVNAsx1r2iQn89qIuinBvhEf2
M+5ZDOLKSQOqzlzttw4AE3LAEgCRRsyITP7UNGvJm9IKEh21hd4UfXl9xIhnayPe2qu13BXA68qI
Qtq2udMtWzIyNoYcEZ6ZKxb5/cGdGpKEXGO4OmfnIuG3BgvPQ/yLMs81gWMbhzM1mQgk+oMc2xC6
5ayRNh57765HkeH+nL16Y67wKNBdKHiKVleweZSToTjUdgE5yj4Q1yJylp0DRDOlgQG1oz0MoVFR
/qiMNPeGmfp33uZVGvHJS5XfknNlaadqyxUlWV8niHC5oYtBudDpfoLpGxAmuOTYLf6cGqHlp77L
5ivUBASx9jK9x9UX8cJyftX5LUBOnO7ELPIcJvDewYLwE14YWSZ4m00Q49SkkLmb5y9oJVOkA1sA
VGZDdubavLPR8IRIeqAAQiXEtgwMKHUnp8D4R1cI1Pd4pdj1s+se/NbYi493+p0PwlApRlEBhsqL
NwV/Gfdn0mRDdFTlwC7dvC7SVkB0/vFTNuKq1w30VxjFh2IO7OZau/5nrFRFUxGOBSp6mCuymA6y
v7ZV1e9hguedG4G48Gvh7pZ8QsvpZuGpL2Zyhj7c6P5fX2JVjLBVDI6IzV999B8OX+muKLy8Ey+Z
GKHl74M6u0GWM2NelmRNDvHC6ibdrCJgRYb2eUEhbXuFWxA+uxFBicjHi7IaodOobi10QdkJCvTR
zH4bdutC0zwTDYoag25xE9RX5XrvLi1vUkEy6e3acjD0qtd5lP/tR4Okgy8PASUi89mWxuduaG0N
u3kkjj+kEpxVAql6lPRF9bXovV8YPUl2H3/tioqcfi0aDURrewBUUMAVbNI7RQbqL2t1uraz96uE
FHitbOj1UbCSQMGQ6dEDhRCZJvG5dDFFrYZK7Exs+/a0o3wZ2kUoXyFghGDy9AT4zRBJaVyUB1Mm
UmZUf8UIqg8+/tR3QJvTx2wQosWH8ERVeIyOWjBVaDYSBzAd14F2nU8BqTAozIbdc1VCB4tJh0uK
jCWIy0KKu7bzUfg3zPp+1io8k4JttKvrDYAlhWsE6ezCX203YegzZxkkJUfi+s0ef6y8ZRTsSyVE
e1P6S7QrUJKUSll1SZ0PmO5FFvuNuNqiFlmh+Ww+5WeSz/cWC7D3aueg8qTgxE/3pNNRtuSjXUtc
vOlQoCRll61xLilnDNSbR1AuNRrJmXD6BQVxdN+yyU8RJ8LmW+YlLOzL2ETh9LcNI/K3VxYIPjeC
8Tp9rSbLXR8ME2ig0ZtiwKVV2qIU78yt2DbcWXcEmeMarCAxgMhk41BEhepGK1vUEZBKPRG9kN+u
dNt5J7VTUmjkHZUIUMlpPngLxodk9XDwqBryuBWeimKX9dGnCHTvA4FaJEj7VvLYUZbKnclscAZt
eu910WgAC4P6FqDVfGPHHZEFfl2E6sWbi/BuWUDPkbnI72Dd0UlhgUDGC0j/2ItMXvEZAYOYx+qK
0aCIC5/1+0bT9kB91DDzoVNJtMhxiC2ECmcu+nunCpgzun6ATaM+tKCn2zcHgLqEa8NjOy8Yw1ZW
PvBQV98xlNT/ldts/Clsx742eWnS3jGI3XlvIQBFtePaKwPFurwBjgO86O9J1dc7CIMLIRVoK8Bd
wZuiq0UNhCkbHU2BUkpeT3WaM4I2VE0kzpxhd92OU6OLbiMIvVek1mfYudNVkMTTIhqW7NjSsLos
3C4H29tjePAkMdh3MFWimiqLOzEvhz7n1WEos/weugHMYMSVOHhBjZGqTkdiOqJKsK8FWjwCjXjU
gzvHJSKY51GH5sCjiUIRQfGT81DtomAgSZ5X5fFjw/rWfIMq80KouyB0Bzu7savtKBqK9inFSwHx
xMUUiPDKaZrvHz/knTVD5ItYM4DuHNLSzZoxljmWTLR4EdaNYpFXPAXuOaSdE87nwuy3ThHiH9Ai
OAYwAhDhnu6Pq2Q9kzwrXlpH+LEeqJsSVXc3XdWYHcXduCCIqW6atutSNAGnV0FmR0CKgxMLmK9d
vlT+PUotnV1Y+X0a5Crf9V6UHTjosc85Xc7W0K+B/+ZEAe+HPC2C8Bai/M29AnRb5m29qBeEjT4E
z5ksv1TWandt1zkVq9xE30Nb0b7wAa44plFRXo5dbyGQYfOA4h7W7lvbiJspm7MnPgWZiGuuqkfY
EQsElC/FcRRZ9DBVbXFLLOxQvMwALXa124pH1FVQlO4XmkBdO3jZjYoyXSVOY9DzJu97+R34ZiUg
vpQ4Jgagu4M19tOokjYJ8COuwqKuDNLtsfrcsVCjJbeZnS7xjR1KoOYu6qZweR0CxcNo7munHL5S
ndeQ2pRmPFfB9t5yIgSD/YdodA3ETw9Azzkp4RbVC68dsY941aUtUKm/pqIROzz776rwV/EcRPHo
BgXkZZWVnz6PZC74MEYUCn98P/V0K9MQnZESxrpo587WnknE3wn8QWmuBCAqK2CBtur1xpJgaR1l
0LmjdwHczGH0IoZgfhqnUWC0OAj/WxT0o/C3KksCyQ+V6N0z1mVGzsS8ztvLFgHcRlMT0PpgGKLN
xcZP5JHRZHwBsNJd1oyypyacon07tVc+ioeuEH/wTygbQAP8MP+hBbTbMoJ+nQ5dd7k4PN/RGVct
ss6EmLnpD4BF1U5NyzdkPdWZ7kFvzBAEjnAPUCMgN3P42rfrz2QlhLDclsqgB0KF6FEC3iqWeKr+
FRH/rXZq9+2v+rPpfv0yt9/bbfO0H/Z//WjauZNoaPPft/JH1/TNb7P9U+vz/u8fQ7u2fz0//W6+
n/xmVwMRmB+GX938+KsHHvbf/xt/M//VrH/y//V//sev15/yNLe//us/fzQDFLj4aQAr6z+bpq3E
3Act1rpf9Q/xH59g2+pfsArbv/nvdmse+wfyRZQ8oQaAg4WEvZt+9ea//pMAIv8HSGYcbehh0HZ5
xUj+3XUt+Acq63DacdUCgARId/7ouhb8Y+XfIWLFvcevUGX+exHWt8mb+p/t7rAo//r9n13Otq2I
AAq6ECVDle9DS4h68c2NNso6Rqppvp3kkO11W/TXZlLDfTiGdVx003g7WDPtHAccBaKb5WqoG4iF
aFGmU4fREIq3GJxWYnI1UiK6J6hRi4elrK60TzEBQcjhSVY+SVW9HDs7POtZfp+UHZ7gEzFFgOsG
bdQAP/+xGe981sZuQMCP5giAQIDKr7ghfP7p8Z+Q9KIRBLTFZbuElyjWpt/aUcdgwsnh9UVpMMHe
S/GJ+XK+anVzrpL7FZz8H1eHV8AbQJyLEG+NA96UL/rSjxS4EHq7iHH/JdRz/anWVjUXI2SFddjZ
vWMzKhC9ufkXJ1MClQ9hZl7o4jQPaqqbNm78GSVxqDdaLqoCmvUYJHf9ZQBj+APFFtW98orhavL6
ALAx5erSeihYwLQndenznt10nW6auGzglWIzKNvHGh3sYsctIwT5hkB7VYTLOTt5GmW9fjfKnjx0
kVuTdeRAp0vfaTHMju7sLRhs77HMjcbccyciQ9ywXv92pHAxV7ospz3q4JlAsXPGrqA9vBeujmJn
WvoeHrtSX4HreuO5t1vTwdNdwX3CdYQCHHgMIsHTt1OFVFE5Oe6t4l70vS5FifquvkDIo2f21Ssm
Pu+KzsvvVd7aqxIKIY3mUMTGPvR1TULCsERT5anIztjrt6u2FkXilFDEjoi0N5xjL/vIL7p+uu2k
+mbANOAw2OLMtdgUg617s9Z9IPVCBd8KOsPG/ekVxoznHUeWeEtrapOum8xr8hBD5fG50NpcQbW1
/IIWi+zEQn2UJkGosa9aUz1VZZPLxEeg5GMtVjkonbMxRS1LEWeVRw6eWcYn49UaxHMUqDu/VxI1
gbPZQU4SPlTI0uoEnur7zBsgUlbMFGNlHMk+MxtW34Kq+yb5uGBWmkTzkTjrV4Sl7tIJXHIRS1CH
btoHEx5c+PonDh6G5jAXStszpuPtTqyBDWROqM9Fw4dtwUa3TG6jhKW33tCYL24xs5WdRf8ivKxH
oI6T/T7zxz3r0VUtCZYh+OwLXRVJj6QxSqcnqKg7Vf4881rrwTw9uKibxekAkeuDNd6WkfV9b4qp
jebbuh3R8h5dIW+L2a9SiCqHy2pCo0ZCpulyacbpCFUr4A3Fg4u5LKovZ97k7RVauSQQ10DUV0Z5
Ewg5gMlV3RKK6LqBgjAreZ6ifRQ2CaIiUK295+9V3iiJsJrO34DHdxgU1GMBi7U9z67wcZdiyCT9
9OM3O42G0ZULRxtdFSCridZqo60ExHilQT6ejQ9BUX9vXSxTyEUB6buPHgHWvfz4adtzgqeh8h/I
C8wIErBtPEgsBwIw+fSht57+ymwpULnS1Wdy8DeezEWRUuSiCym0i+DutzkeurnzYtC58zDT3gNh
U5JdrytxvWQ0TGfouGJaed/aAE21+iiS31Q11eei8NNgcl1YLGkIhSlaYnkIZTZg1hIh7ujrAYGZ
RQknNOvtfmK03wUuTqEIwrsxCm7D3lcXQea6yH/G7DYIiztU8CPwxGRGHVMPyvuMZe05g76arD/v
BeSOAXulz7AdoOy276Z6PrhlVj5EaMWGNIzB6FSyR6rgYJyN0hQNJHWza4Xhj7KHjDB3Br4ryiyM
RzWbM0fwNElYVwpvg/MQImwDafmKqPzBEbC8traiXvngVGhBhUZkZQwhvYNJsXcmZ/5nXjFM/vUy
em6LtuZh++BNvM/cevBcRcsHO1Vd7LU93Vnqga+vav2MJmeoZ6hbJ54DiPqHFkUP0qv3IUi4c+f1
zSUEwoJzCk4Iwan7Bv+wqNS2tSXiIUB/WAzr4EHa2tpcZIPXPNSqblDXAZ1CTbI6qYevKAD42td8
bzvUJEz9EnxSg/Ru/cUu+0mU3Zn9eXud8HrOepiRL8MBvpI8f2zQQCLPZIGSD14+iNSimdXD5C0X
3Pr5taMmGPmODncKmdO1Pw5874CZPPMO64k8ObF4BbTu8KASRxSPyBv//49XQLdVJSCSkg+UZXd6
5vSR5XOzA+2VXfbGceJmyMRdqIP2DIP13tasWtCVQIMY/nVt/niwi/+cV0uGB6PafO8NOB5oT4We
9iQQe7/MyzNn4RWLfPOlqEeEv0cTTGivT790LlHfxDqlHnhU9smYqelS+xlHw6HKv5RGY/hb37m7
aihzDEa2JumWUB4mWi+oLdHkytLpm1Zq2M+drnfoHlknzMk1Kusblk5tNn/rReVDsGiOftc6+9z3
8jOQ9btrhnARVNfK+LyJmKR0lk4O8sEdBrkjBcpjZam+KPAxsVOxc+qpdUXerBgqpeHHUI2MSrjT
FQstzQaylOpBi+Ap64sRc/tCsaeL+KtR0Q1UjefqYTf16TBZ6HhLKZRaSJRQpPqKe/xxKnghl1LQ
SD4ojmLbMnO/0K7PLicpgCj2RbzIwOy7onmMwruIN3dykuamMcOhAwSxc+OeYOU/dq1vFx0AE3IC
CrQF/7YFL+o8GFEODRvi9Gh+y5rg6Lrjw4KCynTJmnPS+U3pzD9XIHztLIdwb0VMThd9GdvCDLOR
DzVZeJl0kwIxRHiOqqnOLt1PVoN2C0P06ZSIcUq3q2MpSNgntBfLYZSEok0wvxjzmT+HGS+/Y7n5
fCYu3ZR6vL4lmoKB4+E+0LVoC/wj8K60nBb1AIbZux+tszybcRKXIioHTGaEUAYDscumRBEbVF0K
eRVaTUC/DubJ8ZX3eeLjcOdEZfkjzDX6pkEehvlBvT+w1O1r77Y2XN/kPpkf6pK7Xz7e0ddmCqcH
GwYPRApQw7X4fKsICcKsQaxf5w9lPS9xpkO9K6HUvahRfJjIwfFShPJuUg3STfOiOEBc7F3PEKt+
8TMnupgnl8WYPHjRaYs+3IMSKXUMZi9RC64/CGI3LKYrl0wa5W4m6XtnSSTsaWSzLGWdj4GMI2cJ
Ut9feT2RK949oh9x8TnjUZsyBl2yLslnWxj3TtSdRTdzSOAmXYV7Xfsl+i9H7iWK5wzEZchAzqzN
mzsPmglYOBqTo60K3U6wAHBN88Au5NOMliOxW/XQ2kEVdqYRyGa42Ov58ZDQgNWCDgYR8ibzjdA8
rHHQm/2hD/ScMt4Gl27dlGkBX5R2gwNKsNBm1xNn+ayAFSWQ7A33TTs9iaxebiFiba7KqMRUb9Z+
d4PqeShAGMLPPvmz/ZpNlYD+otrRXqPtomuyQ+YC3GEjtkR3kAH+7UWD2VpzZUDfATrDnN5Z1HRB
Edw75JPXFyReOkwBiBahfnz8lHfCBdghHz1cga9DVLo1jhlpgTJRH40IJS5WNgYIanP0acM8gnvW
m3sFTdV+yup27ZV/yztenfE/G8p03baV3wHJ6yNgcRHhnn4oNWhaYWdefdJj8CTbQ8DvSDbHwV+K
iZ02wa4Pimvoq6Jp3nezvfF0dJjscNuK37krE6uiM0jFBgj/1xtBdgIRBCIp9Bo6faNFAwrPqa0+
LbnxLrwM6JMzSxeTEFiZTKBHrsNG0qdR6wpGp68PtfGXhGZjk1L0Ntl5Ft0d0Wrw/1B2XjtuI127
viICzOGUymp1U90OY/uEcCSLOaer3w/9H2yLaoj4gMEEeIASK67whuiXVNf+eUyl1A0Co90VShAR
cK3qmep3B2x+TEhekPJB82J5cwL91Utwl+m1UzVjN/Z0MIUDcvTxXrlLklgoSrl/jTCgmC8VihI5
lBs6EenV/qv20/bBJlFgDfsj8PzHQ92/jzRF5vAaChGYqOWeCDthyjkKbFcQasFWHRuQkH6augLZ
p02syWsr/s6n/f/xkAJYPJCqHkVVZ4r4GiX2CQghd4DWPNWxM9MJd4UWPmd2cU60YiOlpguot+yy
Qz8jgbvyHKyZCdzlWJA0Z1DFXE5H9Hgp1hakTVMNY5Vci5jmX2FQVdKj8NDnHabBkKM3usCcgzAf
3Wxp8HeP5/6d7Y+PM9c0Sf+M3lzK0hkV3aXSGKKr0PXpYFpV9cEfS+vZ0vpziIs8nHlVe+51qZ3F
Y1rnqI2wezIpuGSIj020OLPxPMaVcgzk2nEzXx2OUjEGz04TiUuj+B8f/+D7dAPMP5Q2xO2wn6Zn
cHtc88L0NY0i2rWeRmT3YTJszC4ytpluypsgyaZ9bUlebsMUfzzwO5cnpQuwHmgLzbWDpagD+lA9
+8MPrxTwxj3sjbfO1qdPXaf+ku1g+q9RaJZqlawBMJ+pZ4mRrvyE+43LL5h3ygyaQB1+cVUBPALL
1U3h1anrt6yo1GtVq4XbZ1m2MssLbNR8KzIUM8yJnPvaS5WbMYr6EucKhhryY2QVPbXiWHtupbx+
stL6pcgc8yXs2m1B67ktgKxVToLegvrSjvmatNU7aw4fdPY74eKDmjMXTf6J6dXeMqdWG8VVQ8nP
xZOmfrHN2HhV7emLQL65MrP0g4wU57fHS35/0xLEUPqYAz04EUtxHYBKZWmpdXRVfMM4SGCXNrAb
1wBy99cfqzmXF6iKoZa7JFzlNYoDsZaF16gaupMTBf2GOl+xm0z9Q62MK+jhd/YQNzsYZnlGEMMx
u51LvTTjvsny6CqVzsckq+I95jvowTlav1JRvE/+SJNthNQR8FMQD1ic1Eot+6GOk+ja9cqvHAGN
neKr1efATn4mYyP/AqmzJkf53scx6P+h3OlXLcKovBSp2keSuCqRJl1Mrf4cOKZ0TEz59+Od8c6a
UVGnoQlulgRmKakXQq6dat5mDx4IjM+kMY+mGH63al88jTLSs4+HeydbmovT7A1CFGZ0qXKlFIlP
rUlVvCnMrGcgpdXeDsX0QneJgoeBRjhqdscwtqYLXTL7XNIr+gJqd1uJ0jpVoa8eq8CY6GVUVvCz
bZrh0BbDHy0c4reoLOpNOsViBV/5zvpzVc2bjBgFVtFiMdSwtH1TzzWvwuR1W3RF9Crl+qWxCDaz
Sqq3g5OvWYa8O1HostGkplxJ+XRxRY6+KOD3lqpnxNlhlINzU3+M2z+apP4moDo2Icoco+/qabqR
O2iIEUZXVn7WfeBcqYuUwyd7kpBWacwN0Kdj1Lcrd8r9rHCZUBGB28kxBHh9e/5SHxxqxPN5VXP5
2rbOW93L2kup2hddrtK3PivDlfDq/hab89QZ40FyQTF3EXIXRT1JZekHVwppEbwgyFaoZbWHx1t0
gSefX4ybYZZlh4yIv89NK7ia4LarZhs7ybkznGhDH++LmUxfJqBxaSBdKn34ASR9rV2y+gMWM2uM
KGyLzgmu7I691Gumi7uJ7JIU7ttC3XcOAKrE+ZL6Z9/EZdiBCfV4Cu4vBcISdjsy0NxdMFNul7b3
y1jvtJzbB/cUt48Ya2z/KIGeb9P6v8dj/S023lYgmHGUQKjk0bO5a6AljRYJJMyDq1ZGb7JCEJYU
RuCOWap2G5RJ9voYVX/IXHAIohj9VZFL+6nRzeyo11zFsRKGEK5051KPgfwnagozcbNEgvRU2OXv
ovapsUPV/kx9AYIWVOSDZMVo1uv6kD5JDrTnrZ8g4GhRft7BAjE36ZCMzxHc5L2KIvCLaifF3u9S
8wdinOgbFaP/BWyZf7FZpJWr5r2150TZ82XMrFCdvZ16XytbJy6EuLaq4yAxNf22aQyffVXaa53a
ng2rowA/CSpbFnw9GsfKJ0xVVirE93EK3UzSalJsZ27dLd7WRtYp+FZKeDXYhps+iv84UykOXdXH
F7Kccos80a80aeQ/jzfDO+MSQIC9gbQNGHEJD1GNYQqyuguuQWGOKJTq2mve2sEbyPGrTBB3GsBD
HrOosZ4eD/xOtZU2nj5TGWYqMz3U23nPpbYtS3oKV1mldYfJxJ/GT6NtqqlJAfpVCN7G3j87hfRZ
xivldVRH9aBwGXlRE4Y7oxbgcArdi2zrdeWnaQy9OCD8olkejRodyLlF0CikrJprRI4XOer3glrI
pvhPpQ3/xaRSTwM1/mA28QX5K9Pt1RSRyvh3DZn4GQD3GrflnRt4rrhQ6gTb70C3WMxSVQeVaUSO
J5A0+e7kU+wiBh6v7IL74Ie+IU8LoSS1b2XZC8oTQdF38m0vzVuvwzLjUkdOdei7ylxzIHvnEZsh
20DyEEACuD3P/b8BeTZpwlR730spt+1ip4v2AahQt7TMbltqebdJCnVN2/+d2hEHnNkDs0qkDGXl
dtSsVAUQw9Dx5DQGTgSf09jUOR5xuS6+xmNluWlnhoekHbl+keX3t/3kv2qTHaLIXZboNFQWrJ6m
kM4oM8ODLWz5T92uKSi8dxkBkaM2w0mEw7AEZk89gkmTnNoejN/0mKulucHhMto0ldr+xwXyPVO0
4jI0o3zmV9knu5SrTdSGP1dOwH1lAUUWTifQH5Oa7DJIdWJJUhqE4a7tlBX/mUaSnEggI0Kxqt+O
9Ha3JsnaUTX9T5I+9ruOOB69sWFTSMiqpdAu1CEyLr00omk8JWI/FGHuZghCPSVJuCZTcPd6ztxR
MmuiNtyXkBy7XV0FhLSWc5lc5XJoN/JQUflvok8OemibYXL+5y3McGi/c08TjBFYzz/nny0ckyr4
va8FpNBtBFxwSveDZJdbu8qSvRnC0ebRTVbuy7uLYB50JpmhooQq8DJCqNjCkH4YtKcSs6E2nbhV
k44rz9CC6EAopqGGyxTOqj+ObC097MhbzVyWC8eL6+hAmYSydgZiNnLb9uQIa2tjRZIGh779nXRP
uXQaYtnruk9qntNnKZ6kId4GbvlzEP0BovTeKD75DnLKouOfq+Yt78wJZ5qol8sLzPdSpqjKLHkq
01zyGhoHOyvt3qypig5zHvQRvFp8TAQep2PlvFl4V567NJ4DFZ/elYzSIaV+2ToKxzZXstf72wYR
CZaL1SJfxo9vkb6Skcf9ALv/2tJN3weVL44BSdKp6ioXt6r4qBd0g0kZghdbjqKDo3Cq9D5sDw14
pcBtbLtFTpJJQwD7d0A38hXY1bQSdt+dGvj1rDMVRNqLFGzm2f1nG+tBUTVKqKhvI635fZr9CJrX
euZGJaJfk8u6LwqRUxFocEBpfukUiBaDxQjBjAF5XCHZplflumeJoXfLv1z5oLDOoVmrT3O8q+d2
9GSGClo1qfxDa6EeS/Qb949vuPtsDxVXHjqVvBgYO1ft7Q+yp9YhBFGdawvx6zC09YSDlRxQpAQ7
9NZOvXiuOucr3kHqobchL2HQqWKYa2isYTmkh9JAV9Q3yvojKtjtzwJA/OTKfoN1r9YGvjs69h/Q
wcoaBfhu2fjhlBBnYQ/68Hdpqh4X04SxoX5F52w3DcLaSGr+SoOO54IG0ONpem8wIJLUsghC5gFv
Zwk4VqAnlaFf0zgeL6aBcamf0W1ssL87Il2nrox3d6L5OIovOrpFnFL2yu140Exo3vYtH4dJmFuo
TrK1Onntlnt3FHYhCinsRPBxt6OkKcx2uzL1K3KCw6YrSgA4jraqMjBvoZswkhuACiDPKKJts+bW
7TDgkiOoGIN1TRW1u8hS037K46DftnVvvNlaJlP1TMkwImuS3LrGp7MB22jteglkzK5VWsVxgUp1
15zgZPYBGP0/VjNaX+yx9j/0bYWKRpDJs5YXAesmCSnfkMXJfeZ2Q2XvVCsPXqw4jT8BrAbjI4a6
rtyBlP44BgOCG6BbAc2NOcr7RCXpKarswQ0k/nsDZLL47oTdsZAp424cv1KrzRSoYeGWZqdIm6hL
1C0NEp8HEKxjXJicEEVqduiZKHtfTwCZF4EYArezEn8LEcwIVs7w3ebkpVK5wWaQKi/iMjYma5nC
tnDkqy4yAV0LalFT1Dq/CpVpjUbDyubU7qIiAOxIIUEFnOswmBzdLmiTGnHXJMPkKZ18tq2vSqd9
a1r7IsIEPHDlBtG5tL/l4fjWJ7GrAKguo+SoDWiXOBsKpjtVa45qj2iTBafjT6L/pilMr1ilLyzc
okz2DV1l4UvbRH1FH9eNo/CpoJGUUbRLpU92NzYb2jGvLRaiuZLt5ETaNv1Kf/wuGZi/kv4f5iIw
jcBI335lS/Dey30xeZhzkOmrVX0ZgjL5Jabu4+Pb5d2R4CT8X2OE1u7tSH2ghZ0d6pOH+On4H03u
J3Z2dpqaJtk9Huk+2+SjKCiT5MLygAqxuMhABCq+6ZSTlxsD6Ef9Z50kr7YJEDDv0JNDaM7F6+SP
qPxDaNRuEiXXnkc5DvttYVPAl9eco+6xNvMv4lEkjkT5j5To9uPR+Ra414aTF9YWQs+tqp9ytQtd
q9H9wAUuV+wqdTAPaaLYGDym9GrMc43Zn6cNUra1FKolnVnYL5ZWwLLtk2ql4X53SyJkoaCkS2jN
b+Revv2BuUzyZ+WW4kmTE50MuyQCjOvrysLcFSAYhbh2Xhn6JMiC347S9U4D20GVvZi8b6+oPdzH
0UmMU08s6jahb39tc+eq5Y56NBO4h/4kg5GDCXKY/aRDjnxrPUN0/NWHMyJKiJCljBXkfiU9XdlG
fxEoN1c60SZrxePLfU68vTgbcaQXih5KrWeZvIKdE4mDpeNZkioTTHt5qJOzgxDGs8DL3YUhLB/y
qg6vQ1aFn/1Aq64JjEKcpSqTWwosnTJkceBWlYNaXdWOm7CoHRhybbrpaLC7ubCCQ9dakuVqKIq4
Xa5TNpMTzHT1HKVBbdo7WVr/jNVaZ8+gjH0qDT9Ap3JsDpmT4Fyj9PBuRkvsKSOoJ/Z5vwubqNoO
oyrONB9/p6NoD12hNR/E2Nt7SYSv9qg4bMRCEd/6QXbQVM/zPQ39Yed3xguv9qWGMn9opXTNpmqh
wkj+gYAvjGSa2XPySYR2ux2KuBJyrDWDZ+Yqz5tjNMErSs1uH/gTCPtS3g71iIRx5L/Qfbc8oevj
E/BBca2m0va0gqyzTS1xwCUNy3jNyZ+aNoQ7UQfDSwG+5Gn0Y+u3rqTaloK/7JZSUR/RXO5WNvb9
W0EjgeCfv0D+UO64/RDECGJjDMPeq4xeQcWXRITt2x2qTJF/s7t+lo3wU7cZu2YfD5WyhlSYz81i
p866fUhPzEIV5PC346clPY5aTjtPjSLrsyLV4J6twT4PPREpAch4UCJRfmqNoP5WS2Qp7VBta8Xv
3aC1xfbxKf/bWl/8GhhQQK6g6c/A28VlNwaa2rVFY3nQ5aITugXgXO3JsC7mML5N2DV3/DqkyOKo
0yi1R/X3tM3bn0qbjG80HOqPWoeFVEpw+BxVsvOK5gt+9VpmvUh1mnqh7sR7qFj4OBWYidCbjvbN
hEkTanGkNs6Y8rzWIV31VK+Mkyoa8xsA8PBDVhRIsj3+2LuwZEZrgkInOqeWdtf6zbWAkmdlt56m
FNU+SuvIA3MTHUAAK5uqRHrz8XgLiQbOjDP3mClDgqYGd7MUI+nB1heKmtme4kv13oJV/o0EIngW
TlF7bVzJ26hS2j27vzvow4TMa6J3v9rQyr+Dwqt23KjqRh1hpz3+YXcPCAUEGuD0pYEb3WcqY6dF
eoa8lVeUNDm7ODdPhdqvSfDMz9DN1qJrMifb9IpJU5A1uN3ompJFsiomx3PU5rnL0bZq1P4MaVD5
8fhz3h+ITJECIkiKZSM1SkMj6ULT8XCWyZ5NC6cuOPf1oajVNdm1++yUjwLMN3fb/xbJ56n9JzdH
L1kbbTWxPakb019ZFmmv5KDyVxOlH8+JpvCSjOKLJiXlFsewOUBMHWQKRsN1prT+JklSBDK3MI9j
OqY8LVKEZKDUHXuS8M7VKCm6KSzu349n6O4t/8vEpbWtQsSnY7j41WOb2FHeNbYnZ1hKDLKCzbrQ
0BMbkDS4xPboPEtGNn6ayjhceZnvysoMPUO2ZwrTrICz2AVdboQkerHjoXkY7eT+zUJzdtvbaHI0
ZujGo79WfXrvY9G8pKZB3fVexL8yAqHFaEx6nM54i9mBue2KLHhhWRGVgQYXXmx6S41rhsNahekv
AGKx6alLcehpz9K8WaaWQ4XpTZzXtteIUfmAzWnvamHbbKfKzp/jrlX2ovad/WhXTeEGtj1tDfSW
N5lWB3sxlIQNQdldeqOiVVeO8rcpmmkyiMqWKC+3KWkkytBuNUE9bONGvkwGUl5GFHZbJeHVCv1R
qrZGaOCmBGPy2DSh9ZeREOzYBA0eqGOCwWQ1elIzbAKKOfWmjqQGC/WiynZIVOq4lDgORPw4E8dK
FuKMe0WBBiQ0Xd32T35WFqco6JrnyInR+C17XXMpcAiMA4dxY7ay9vHx5v2rtX87p5DPZ6QQMQh8
FGNRFYiqEEeNNta8XNIMtxcdpMEyrZ9FOuGHYjRIaTVM7RMx/aeySZRN1JhiWxggb4gVPyCHhVmA
knUQRltwAn7a18+Wj1MpzoprYIX7u4jfCkYB7COFNUVf/FalM1upFgndr6RWvvt2ttOwrvkSTOLt
8azcP2Y0IVDpk+f2EP+6eLgHNDnB/TSap0xXglVAqr1lHRu1+DiaykrIdP9eMMAMHOXNBKy2vGCt
HDUTLTE0D7Rc96LUjbHBMU3a/s9fxOPMIlFKB4KzBPqYg4qamy5pXjmqxF9dK+9w4voR6qi5Wj7I
g8fDvfNRYNlp7XOVg8BZWmuXStqWtk6fcpJ6+pxW69NS8/t2ZZ3uIYYUafkuhOFsHicUom9fjDGv
+tYkP/DkIPhmtHgXuqMP8a+Wm8iVzeJJjAOa1ENS7aI61V/VMP7w+Ev/xhmLA0RLBJgIETy4Jnmx
KZOhmXqlnDSvmeJ4p6VJf5wyYV8bw38FTjF+hZHHk2BUefJZKUzEl6naDw4U6zYatedKDf8Txtg/
w2Bon8qxH/ZSI6OdZMf53in8+hooeeCGk96d/KSncNfVT2Oiu01QQYiu1WJjd+lTFEPNSQBs5zsL
HI1bQRXeVoEIz1Gm5Gux11zDW3wz1uw0TXinyZaXSTKCT/hbO63uibQ13cmyhkuSE2JpcaJ6gWWX
/1WSc6UixY1HpwBYg2J1Xx9P/F2qQTQAf49QiyQacupi3o0woCiNW7FnQ046tYbRUpdO9ac8tdtt
mjXfG6PJ9qCVPbMctcPjwd+5iTQDp1+ee2AE9Mxv912uoL3UW4XmJaFxUbtGTVwEB59bvQKS/Hio
d44SmTcScghJQOBfFqMVS4yjFOW2l/ej+BE42beyC+WVXfzeQWIZiSN5YClMWPON+E/oJZmFLEka
o2ijCcEm6TGFcHj96IjOLaQ6uliI1eJll1l4q/u/yxjezuMPvQ8tMKIHlMJhVgk1jUXuFkeSZrda
6njId19UfXxRxzR9NWc91rHM04sT8SSmRbcSQ70zv5AY5noP8fSsxHL75VNToymVEuDmaazsCydQ
dkEhrcXr746CLzR3PZsVjPDtKKmSdujy+44nQTy9JkK+aMqQvD6ewXdyIuhhnO+ZBz/3SxZTaLSB
U7eDaXtFol3pEgauAoHnrIVFccEIoHzTcn181q3uM5rN8ivy3Mber616n+hZf4qtoDm3RrPywN0f
VJWSKkxgNCfQ7l/CdUtlpGcELsvr9PGb1NXNU1RCH/SdvMORSW7ijWb2sMMjrqCz5Ov2ylt0v694
XR2GxymJ9V2yCStbDpRYIavQ/WY891mfb+umFDh+vpb1tpKybEvRcg3aNC/o7RUJR4DAau63oEaw
fJmSUMj2WCqWZ035lyTugJshHJH30Rut2++a1P2PziJzQkzqTUyu8ol//UVut1jcxUqA+8/kEZu1
h7EyxKFAIXGGb1bPihnsLbtSMMBAgx2uQrqzW0PZ9uAYNjTu27VKzDvfDz2FPIF7C8rZMiuSpaIn
QeV6bovM2MkRj5RrC/TKYzorTzVWGV6T2cov2Qkk5AvazYgYsoMU3LiBQK591mW0bFR/SnelLofX
QkM0GnwyVMvHZ+b+YGKMAL+X7hv2EmgY385ahFapXKrElIouzKvpZM9J24YrR+Ae4YLsNFt85nsj
3siTdTsKoOM2UuiWeQEmqwmi8XW4iUQz7NOxeQrx094azTTuMiT89o7Wfqgn3Nhw1nP+PP7a+ya9
Q5aqycDt6B0RDi4yRtxJWsJYSfH6UYlPQTTlp0I3SIAoIUWd60iF/s1HdXNrZm18SGprvAqtPLXQ
B7/WQWE/OwVyk+R8FWnNmJXpKVDT9Oy0a1n1/a1BaCHDMZtdRSjlLS5Mk4ZvLUWK6U2qNP0OaoSK
8k7ZZr7ujpp1DIfoU6LU07ccjamVLfG3eHJ7dhmb+iFHam44L5E1UjtpUe8Mpuc4kUtN5NKUWuHG
DtJV0nmaflbpr7IbfuaR7QJQO2Vme7YpSLjZRJwHncWxT0P0bDW129lPkYmoQBO6tdH9lhzj9HhB
7wMR9i5iC0BoEbuibnK7scIwBxsYhPpLaOt/sk4ULykKi1tH78KVke5zojl7gAE/hzvwLhcHRQ6i
WkqLXnsplFHfl1qq7fvEync1gIsddQp7JRy4b14xFhJSYG+IMtHTXDzMhtzQEGkS7aXqEetAIk8/
SImA0ysS86eaOdiXlFno9nO8b8Q2f/PDHSUR/WNihtI3lEStfdWVYpNH5lrQcKfuxSmapfUo2c8g
bnmJXJW43fNRa0wv8F8ABRRVscvH8Geof5FSZSsQOEKv/KnLsktuJMMG4RusI340xvRqBvVTLR1N
G22hjxIymxJmt478UqnPwn41OxC3YUIirm0rh944cksDKNyhPjb5oZOstc3+TuTHlxBFWxqizog1
zBfkP5Efyf2UmfxFgS38HFZGvJWmqnKbqC1eA9+OtxjT+l9aU6lxToSAWq/q898/FWQS6FHRMPib
Ky52FmpbqhNEpuqZvVAuRSK9ppqza3v9WUEe9oRx36fHh+ZvbrA84OwqgM/0W9AXWES7gdKYVTgE
ZMMG8sJGtcM1exuinB7X9S5u32zQ/roEJF0W+2nMNm0INNLMT2mZfw5kc1NOb4NdbGTjHPqXXMcC
Qyq8cdg1MUYqjXpMtA1c8o2SNW+Pf/k7DwlzBW+KawTJdxLs29Uq5dzKwlhTPdLq4SVM8/gN9evI
s4pa2fCW8cBbXbAz0CU/1LVu7Hyhim09AUR//Ev+Goou5pACD8eAA0ruu3zSBpzL7C5MdXTbJnAH
+lNkS5siVa+x6HdO/KZEr2kbbW0pPJZjc+IQgRQY8RUvd9SMrk64V0Pp2hWfB+kMctKoPkfSocLw
pbN/CvnFQL+uuGpx/tEMSpzKMwR71c8iO5myxP8SeFZU7yL5pa2ozmU0VoIQIEQT//RV41Cq0yuc
+g9JVlLAa+iDTJL1OWud51k5gNRljcM/Czkuwj08Hin6o+lChQWy8e26zM40hlJ0slehzaRLXPsY
o5jxf9LQb1pCH2Fdx+gjBb+aZmMmu5rwOuUSDn/wsR00ZRN0HtW0ocd3MIA1D5M6x924tbVvaOGZ
rpUlr+g5eFO2b5pPObJCsnF8vKDvJA+IS8CMIMXkakPq9PYT0I1Bva1qJ08PjekSSiqSB2SL17Tw
072Y1OQQ1Xn/3OZ+dJClygeMHqeYQfd1u5UMOXmyuqQ9hUG3qjt/H6MBYCCS5KZFuM5cGnL1Xaxh
GDRO3tCIc1TjSCzM3jgqNqZ0k2ZJFHfT5huB6LgniOt+NrjT7I0pkl3HyT/mfjp8QUN45RJ57+Kk
6Qu3FhQDjYul424/qL4eJVDaiIWUc62rmLql4SmiS//apaE4mGYl7bRKBaNGpflshdqanOH960/p
A1G/mYnM1JiL17+TnMjINfAdgRYfFWQCwAjA2HqawnAt0LjnPc9lFop65DQ25IAlY8Twke3rGn/0
anvszqhtXSa9TM4GtLXnIEaJruyhyVSZHH4NANM2oIBSNmwXTk+8wuk2ixJexUIT7bPTqcp3Rwqs
I5Li5qs8TtazJnx5hbl531anlMCWBrvENY9w72J6WiUWdlk6g9fK6RlaxeCJhsa3G8oq9UBhuAk3
tGsOlv5ay2P4JAsa55iED+emi4MzQoSoRNvh+FJX6eApaWS/9IaFfpbVXKoY/WEyqEMQ1OgXZGV8
bRu04U2EWVau2vciL4x7EG0CHwASY/FaYQCpA2JrtRdcULeIJPhbYDxeN2ntxin0lcHuzxpRF3ky
fSwgT7ht3N4CQPfs0ChL7WWQWmVTStrsc179fnzX3O9bWD+0i7lTyHp40G4HiaMxKoCiJp6vh5lX
2vXbKBzjeYqL/zn3nweiRTqbQ/JoLup0MN/9TlfrxLMCKTviUP+rSpxz1Itog9P9JSP2d6s4/Z9l
nICrzz4Zs6Emgc3ywupyP3YiOc09YTnBZ20yvqpj+FEvYsAsjt0e4zD394+n9H7d5iHhAWiwZsgH
Fg+QDyvbSqcm96TANi/I/qiXxlgDR91HajMCkPyVbAO+qKXerpvca12KygexDtCPXdSMNjXXPNpZ
Zqq6g6oOWCV08coxvs8ETaqsKORAVyMZXAIeLTsLfDFZhZeNRn/gCZbe6kJvX6rI/u5U+oX2uEIN
WhsvuU+JY+U83HMDWMt/h59/3j/xsbAiaYriuvAmucJm7tVPniVQWX3n7LS+3VJU/Oin3VEH7p63
P3K7o5iGdlCVfSijhkbZp5LYPW4OU3nBetelrP7NLqqrgyD1plXeQmdNrvG9nUC+hZobTXsIVPOf
//ODHTnLCnsUJQVjpJob31F3tpPHK/Py3lag40L+wxPI5bo4WbIMRdoI5QIZnDg4JSJkcuLs82jj
dz9GbXW1Jn2NtPjOmEgXwR7nOrf5uMVSqOVo1hO+p97c3jdBv+pG/WZI6VYgAB+V/qZCRLntfiAu
8RIVH1LHfss7acPjfVb79Kpr4SHr187E/e0MLmFGG7E1AfItK7vDlI9tESuZF+X9f41p5VREZPM0
6SmqGmWxmhbfTwIIPG5nwiF6MFxst8tbqBX+dFLaekmnZ//FSRLsq9KePotRBXKlCrjpiR71L3Gt
+qdGd94yDvSnTJREQxY6g5UPxsx1zEB7S5tMnKLCmr6njhF+fHwhvZOqzAB6Ll7iI8STln5ZuTAA
glUFWuIEL8faUv1L02tmvdHN+MvgNFc/q/dVTonPVSQz+1ROmD/n5Bsrb8D9ApHYzl4uM+pdpxZ5
O2GRje1QUoNelCvESTWpl/Zt7ZSHvDDoFir5mlLbfb2Z8Qg65quSHvWyMQXisIxyKFme6IIYPa+y
2BmNHT2nlb5v7EG55D26Aq0You3KjM/xzG1KBgaFhigYvLmDoi/OpGpNGk7eVuvFQjZ2IqvVQzca
0tmvYXikGOW+hsEAZahokEiD0vtV8KdgJDDrnfyi3vapsyaX885uJT8ECAUoik3wN2/65zKKtWqQ
U5o2Xtqo5pFI1j8bRplt6dLlXwHbOrsuGb4+nof7C5C3AkzMXHg2kMxaJDLNGPQl7oYdhXBSUluJ
rc2koHn2eJT7GAak0l+SCHKn9B8XgVJUGlJUJVXpIZZRgx9M64OtFPLrFDpipd/63gfN/CHYuQAE
WOPbHVw0STnatl94gyBu8MG0UBOqppV39m9L4nb7zNRf4BVcrszbUsEKPijpTCb7L1FNF9ock+xE
AHXBrN7cqLUod0Vu/ChGfXjq0JH77TRQ2jWLDDupYpgbdBF2OCXVGLBN3wcio32v+sKFQq+hJZAg
B12Y6W6UOv3n/7oS7CvSEgjDYD+pGd5OT2U21giAwn/pwpY6TQxvLzez+tBXlG8fD/VO0kcQMgeU
MmvPlb9YijpFzRc4TOlB9fjekOW9iarzd30cBNgA2o6bcHMfNVmieW9PsxZjU69svHmIf5cJ76w5
9DKp2uGwrCw/F6MZq8qMpnmh3inte1sEO+GM9ufOTsQR5xdx7Iy69rpQu+RdEqyJj921EDABnj0t
qI0jiDPTfG6nW4zCEoXdWy8tks9Pva2WJ1EG+8Gfpd7kaJdFnOpQ0ydy8/iraE3/JHXQ/xryjbdC
6tRNnJThfgzVL4Of9cdcrDpeL28dxExBw9F2m6sZPMrzgfrn1nGCAM7IqItr55S/wr43qLnY1Uk2
4tzTKgCzmsjaLytbYw5+b9aFQSmkEqMScPKPxaBBhug5nPLommp68KEPHPhFRoSCTELL0x7gXiOn
Gh4lTW02eBFnF7TKU6yAsWx0Q6NYSwiWz948B1RyqJnM0QnZ1u0ctEAJgOTZ4tpLzo9Ibb6kmnFI
bE5kVubdyp6cv+3u2/8ZbHEEyZkF5XpLXPVW2E9+3PggBdDKfTzF958EcXFu5RLcEpTfvaxKF2Ay
1Imr2jjpRzvxyUFY5U01DNgjk1GunPblFU+ZQwG4SBjDSUOZZ3HFq9RzhJ/xVX1g/JgMPT4ZcVNs
8BZdeybfHWnu35Ci8nItb3j8Msnf2kFccemwDTdDu8tNhk6bXJLHNRvLu4v+73cR9YLqnZ8UefFd
fQyTkyse9oDSbAot2mv23L0SSAj2wzBtJr99K2JQR5TDYeJYOyMYj3I67Ys0fh6nEX4FRfGEBIbA
xkVWZR9owQU1mbMI4pWgfxlNzb91JpzrMyCP93zxW5HRs/zIdP4fdeexHDeWpeFX6ag9auDNxHQv
gHS0STJJuQ2Coih47/H084GlnmYiGYlRz2oWVR1qFXlx/bnn/Ca48/NBhgCSmg9jLafrvEWHIhOD
bpUNmrtW837p3fnRnFDo0pBy5DVLHfB4A+FTWJZpR8sBZsw2bqLKVRC7ru2JavqbpKOpk1SGp36C
ROGKP25KwJZYKwNkuPzASJwOawRHsLpF97WTTTodCUDyWGZEifOyputHQh22XniXw2ukWBARhsEk
3Pz+JuVq4HnG0kLAZNrE785eHZFDKIpdcOda7m3sue2+JCd7WQhdfxugo3bx7zQ38XRRusBBZXYh
A9zBXSRnj0LzQIhU/0mIWawtwfwux3K/Pt/Y6b3CCJIfp06GYTeR2HHfkFuV8xBzzDu1x7CyD/3X
QiyQ6mrCbhsn5l0oV78Z2xA0IbXAQL5lmEG9HrfYjrjWNWpHGVzVwRXHfblB+rOxW6XoFk7Xk0zH
1BbEHZIdHLATzPq4rajVIFSlsgZkQ9nIlbvpyYKuehxSV0ZXXwodPqKmb37XsoPsybs+uInVu6x/
8pO7qgRyqF5KYJhln3RoPG4CoZed0kifpIkXLnX1xowVlKSyhc8+eWfy2eT3yFVOMn0AfKa76d2C
6/JA7y2el/sIRxo7TJRuhU45sasfmquo0PLPIYqBtl7X+q0ktu1lK6HyEhrWku356YHBh1AIwwmb
ESQSPf4QraxLPYwQ58bETLqaSvO7XgjgtALeXuj01Kfj+9aYHASAKXA48QyZZfuQ8dcKKxH6fep7
KDahGrjpxTL9fH65n963x63MOpR5ea6XrjeQxjTBpisyBg6mtI0Uilqul2/Pt/ZWMZx3avI7g5pu
IJbwFnu/m0hJQHjHLKth76XSRqjcx9yUXSeqIBX6eAJcFt1XIfSuG+k6De/07jIsHoLw0xDuNfda
7l88c6+Fd3KU2sngNEXr5PodMLl9nD9X0feqvEy6H17tOaOIAM9Gln+Y4/exQcoejwFrTcrFbtyv
HfLig3Vpmei51Ih/f6nzO6/HyO97ZymYFJQwrnehgPesdFC0e2F8FMU1L1uhu68t9MLCrVb8tNqL
TvqEbH5LOhLzDdvwfwqWk2kJniM7fdIZ+p56mMBHdhq+UE+PfCgs1bMRvKbpzwSGvOmqhBmXQ3Up
yZ9z69ZsQEDJqxQpYQH8thFfYHtinx//k7cNwTLYxEnFmLw86YPZ/kcMIeh93lKgBxtKlI0lfUKG
X3uprd67KmTfQx4+kS6gS6jXGbA+G91dvKnPf8VbmDxbBTwrJrQgkTsK37MLP4l6EzKX2+3rMsd8
QLwM892g1c9YSJAo8uNXioDxaoy1F8kMHVF6DgcyfandAMQp8KxTLttgvI6rL2b/Y5ReLWkXm/A5
hNtGfRZAVmRjfhNlV329CTPjs5rJ91rybPRUj1HGcEjbLdyHpwEMEGHephQ7uHJPqL6a6PtGp8fK
Xg7gXyv+o0Dm1Akg6WzUVEuv0Oy3FavQFpo9Kecqb2U68KCTCxsgh1lILhUpEmdaP+wblUkKjarY
9iPil7Hm1ls1BJGH9nArfQkUd1snaXyIGkW7CbI4v4uyVr2pm8Z1dKCxv31hk5bBl8+ccKpAfGZH
VxZFmh+HnrivEKTNEK/eqG1qOuTM7GICop1fTqcH5eSSPMmpQrefEKDHZzK+xZ44BBmtIXm7GfIm
hQDbL4EhToqjDDa3NEf/JKGJ4PFs6xjQc2Upl6G1J8KFy4lcXwBltuP40CYJa7D1KaVpeA8JnhN6
oDNH6Ttm3C96lit2WlYHtEa3ZRQ7bQ/nXhmNJdvo06N8YtZxq5O34OE0fw0GIX9dD8gb5LnWIfGl
CI+aJQSOi5fRgRKL8vP8uJ/ehfxChh4pU5DIwLqPxx3hjUInNS7uZQFmdm351ab1sn6t6Eux8wf7
C5Y+F5VGIXGitxy3NCbq6AsesAUDubOVFwBrhPbb2K4/Xnv+lqSa+9JpzdP5/p1mQZhxYg5QRICt
AYBNA/7uslKSDGyRH4/7Dnb4pwSQ4hWlrwzBfWnA9lfQ935adJje8MZXBeElqwW0q4Ihd2rFA0rB
O2/bwki90GHA22JctthFddG38595GrBiGD4RFciFTLj+2WYLcPcIh0pHu0NxM4hdlXSfFpV+m6tj
4HSBFq6Vtlmqfn4w9yRBUCYBd81rZo4USJFyK91OYkZ4MY+9ZJLtxg8CKEC7sMpOMILsO5jmICCh
3vB8mgs5DsIATMu0wKzIob6SWlG/i8vxKc6jEcSlVauvQ4VGl5XH91QAbB1fyq+5pfVbFV3Fr2Uf
PSpeW27aWlF+O0KDl6LzluPzyFbMKWRynJR+1eflntKGhzYSbvB5nycLx9tHy3Cq9L3dLdM8z5Zh
XOQAZ7Si3AfVCKoo9ocrEwE/W4I6eFMrgroJ+2ItynWwIRDRV4HRIQWelnu0IpQ1oKx0kzXiV2hn
oxNPDiz4BvdLH3l6CE8KWJQB4FiwQ+dYcKOWkebWynzvQwN7UrUuvx3NEOPvwPqilX50E+rGs2Ql
Nf7crXpbGUEDwLNq7xGn/hwGJTWKQoyXroYTdS5lUs4jpUARkwkiXXi8hc26ARquN9m+br4E6JBd
ym5ZXqqx1n1JU5A8qWfBzXQH7XrEI+iuxhRmLSa5/6URu8suWXKe/GiUWC5w88D3oRM5+5ymxvym
qaioxp6fPwZV5m/aNBrX50+Ej1rh7UreByoG3GH5uNMNGO66AGa/N8zEv27GANVffTBX51uZlt1x
EAcybOJmUaidZF5m504cg3IQi6yAiM97CDJlsS5MbVzpgg/Ivg9/s0AyzSRtkYsmcMSle9apTjPz
sc/lbI+7WH0lNiIBYGcs1BFPjzXOGYq8xC2TFct8q8m16PHy1nNEOjwPYnl1n/VS/GKhwHh+8D5a
mKSdphIW+2WSPTueI1kafSMWrGrPRYaIRyO5O9kIt3pYDdsMTYgfeSnvgroevrX9EDjAXBunkZUI
pWjlMcSmfmEDn+BlGd/pjIUkzDjDY5iFN3kNBiPEwHVf+d2uUTXbDHNkujD1dSdX8Uh0sqRTDj47
ZpVZ4lqsO2s1ik3zGd/FifmpWhnF+qyzLR/dGgv13Wt+1rSjpG6xQEcQl7tRa7+ZSdjYSEti8F5b
4kWV4VQoxnU52r4SAJ+LE+X7+cGewoOjlUo1h/BkgnNTM2Vyj8c6b/oRtc9B3IsV8BXVHwOkADPr
spHQCUkSM7hoQWM+ZlIeXASiMDrnmz+da85F5NIolONur54k5czYL60xjKV93CfRo2tauzwc+50b
KxuQlqDd28rdIvf1Lc3DyNGyVl8Z2DnII3Z5w9ilC0XAk0XO50yMJcrsWBGcuNh4kl5TXEqkPcX7
+DKWPf96gP73XCTu0nvz5CSamqLeCOmO9YX8zfHIu41fD5qVSWQXsvFO0IzK6WVq5OcH+CQ8pBUT
l1ZyMjAlYJIctwK1IPaRtxf3EznYieU62SmZ1KE3NvR7tlZ5KDStXRcIri/smhOOAFceSV1esFMO
j6ZnHQQsXrSmVVd7rJOxlUui6ouAS8iqTzr5qqilYWf42udUBIgYZh7YSaz+9kPjm4fBwFKWYnKL
dYjnHmLExnd5i69uVhbfwKzf8UoXbSmy6svB6pO94Ffc46RlfqrxxDdBIFHe5chmbZQeV9YuFzY5
CIlVnGrCV8om8mbAsnVhKZ/EmnSXLCxkVf6hWDILxOMssFrcpak8FiWyqOSvVsaI32c4SBgFKFaD
rpURLSWNpqP9eP/S6lSiAUqIK9CJm6YxmlHSqtUelb8tqA6j+qSRARTyFoj0uiG2LtTIkbNtUj6i
i2N33WUNGUNIv3gh2PDk3quq1XTM5qpKrvPe7RCMkPNJ/2wnhHhZWc95J2+iOlzF2W3tCzggbJBv
9huqH1Kyy10FK0uEdoLaMdVo7ckMv4/u4Q2ccy/SHKHOVn7bbUIj3MDE2xlxt4aHu0INLwGe4JdI
fqb+rlfTdRXGqylQjBFFjPkxF6PaflerHoBP4Crgi821opWb1MR4mv/1OhG7ZXOjxsHKFS5Ab29j
Q3Ii77vI1/TqtpHlbeUO24QcCQJSZeuHXIxQ48/vsdPnLwkO6mMG78opbzwvSad6JVKrKsW924x2
LoytHWEyiHabdS0og7cfGK1tD5ppJetxCfelGhGgjIrLQTd+CkqRXcRaaqxcShQOxtDeWoBxsKpK
U7nh+bYkKnyieQGaHNkvUl2sGY7+udGGFZmuJMQyKSatznZpHhTXqLRKJA074UodPenWF+PA9oF0
S52prsWydtdVrEhXeEx/BeKwTw1K5JOYTOGMUdhtXMVK75RkXLp5T89IMAaU+EnzUnWgDnl8eumj
WivVAFYqJ1uwGpLe2wyyUdyfn7+PWplICxRrCDwpXR+3YuWi1kIMbKD6mViJZQjh6iIKbedb+eCq
I5oBsYY00pQSmweFZZP6rqhUzR02SMYllbCvMl4IdpnIr70In09RE3wf2y15OScqKwRsjHC07MSL
givGV1qIUU8LBzxOQQhQUub5BDd7FtVkSamVnhDld6WVKo6SRd3eTFHtTgNP2wSF/4xHcbvuAPg5
aUbohYG94QRRfTg/LqejP8E4GA9ErqGfz4dFC7w+xPclvRst49lSQxzVPDFbuAZPGlGBwuN+gYwT
NeaTIklqVR5mH6GwHxHdvIaPSPav6rOF0/gkmJpaQdaQxQ9BiQfA8UIKA5apIg3CXlCzcV3Hbb5u
9KzdWTk4CNP0w00TdPqFMJjGFnygsBChv2khHF0GeJYBDJ3kyUnPkPc8bl+Rx1QJtU671boAMXbs
WW2px62myHxvxRNPhaFFntC2AjL45oB6WpD8GKxWsYMovlMqpMoqORocBHE+h20LkMgTWuwVS0O+
663Q2JmUna+iqu3sAcP39fmFcHKB8vqD04WwF54zkw7w8ddnfZLUda1F+ygppBXZpxQ+VUjCqKu3
pRRc6EEjLu3Jk+sTwRnu6klLlilj5o7bLNW+ZBgp8SS4KDk1diZ3XYh0iNFn6osRKMFFn5GblsZR
u8EPA59LV88vqjEwtwPyjs75ETiJPslNsgkmzVLUxsjtHH+Nhca+mwdjDtfCxG1FC5TPBYLCP4VB
UBd2/+mGoHAGZR4mNHfJyQvV7zXVjQTgCoWQRhvSDsCVkFFcaOUk+mTUQOnCQplmlbLKcYca+A0D
uYtw7xpNugl9fFAj5Ms2yJx7n4qkCz5HmetvSspeCy2fnm4IgmEciusWPMfpFXncdNR3rtrodb5v
ulpb9b7Y3ODAEOI/GG4ytY82HrxOu4z97MLA46BFrNEJU7X9fn5KT4+ESdyICxcADUn4OVrMNTqV
Wk2V7DUNnAiSIvW21gxHCofuPg+HwUYePd9laofEslvJC6NwuqV4VCGRD3jyTeRjFpN2Mi4Ro9gl
e6g1vp1CmNqqjdau2IEPYRuZ61QKlzzVTnNygB84f0yRVw05lnlGGjnUEZEvU77l4lLXBKj5mkgv
T1Z1pHpfPUFMdr44QvDPkDy1Sfv4dtY3yLF7enST5pHsZPWYU3xUxG9a3rDpozxSrpRYtH53v03M
aiQxYFdTcAVWfrxGwjFtzbzvxVtVkJ+okrdknFS0e9x24fo5mQfwGTyCgLeQpoXTPe3Gd9lyIQEv
kWc0NAp7I0m+GthOphnSE2UZfXITd6mWPP2+o4tgao/Kw5SAess9Hrc3lmpaUuoXb6Ge1rZv9IGj
e3G80KuT42pqBclo3jqkn8m+HreSRrGLWFwn3gpCgg423nAXMie2TZp9XMhwnQZPtKVCZXnjsnGQ
zI7GvA+kJBkr8dbX5YMyAWsxd4kcFUTUq9r07batxBs3lw+BXtkyOPvCjkrP2noJ1dK0N3+c39Zv
KtXzEVbBORBSUFwgdDzuu9KYZdBbhXhrevmwSnXfXSMFEl5KmdLYseha21D0o93oiuHPXMcZ04aT
7H+z5FFBub1OrDWGWtW29Izaxno83biUKra6GRc7lCZ/9Hrs74BPClsx0l7dKMpXRSkPHFOCcqV1
UXIbjJn/XOju8KVEu30XZ7J21QSqvi/SWnI4z7FfVdvimovMepTSZtFdZzq7j0eAIibgHOINGGz4
xx+PgGFkYdjIOexCqdFXegd1vGul+yiUHSvrNFjJ/N9VV6Lbp5ieU5RCsRAwnNbKSSvg1UTUBTJo
Srcef4KrG6HspXBB5FS4VDThulG8al2URn+VoNV3Wfnxcze24VUqoiGIwWQO7yBU8NqIkuA6jhlQ
xRulLc607U+9jtWVW5UYNMfQ78Pc25UEOduQK3tdEP2sO6kXryszyS+LQKkdUUB63xkHGJXjoOg3
qRuotpklwrWkSAV+iylnvYFmU5DenV99HxyxCIOQJ5/0fBBtn58nRS/kYVNEMGwGRdioKNG7ulIh
tBFIBcdlUDfXiWCVqzIad3E3HuoiXsUK1rdiW2kXSUgNliCwdg/UP60VSY19Y3bKwul6eujxkXBA
eFYRY3ARHM+O6YGjKs1KACuuFpfV4COZGMNcCk0wKkEZ9nbVKuLCjXd68pGppehEysvi4psr74VY
EeUTH2NfeN54QDOsvBH9cKnEN63to7U/kY8UMJmTHggCaLN7Ff3mgk4goCCy/uVB7dZZ30XrugsL
AKWLHgSnpx9JBYpHhFHk94E0TL1+d3+YOietFg/SPoxy9L3zSicn0vTVl6xThXXhljgTKMHtUEny
Raj4mhNl6MbLQl+t5DDuD8DelkK7k9mdPgkxL2ILDjYKKseflFZogBgDSjrIz33hn8SJkzx5STJg
Kp4qBk+DuyTEfjK3b02CaEe8h3fOm37uu1HAILrXh8yV9kOgeU6N7Okq7LPud1PAqCBRs5xEXikS
kRQ/7pgoIlsdURDdq6XkbcwxNr80SLfvEiFTDuf38UlwSGRGM1SiGECYYrMdEuZdiOwwMnpiGTW3
QXTVWCVGgJYlxA7iQoroUGJfy6i9X0ISXmj8FCGDydebeCTZIMotc0zEGOFnFuh1su+Qv9siveju
Is0oSUhIEsRN7K3EdVeIj6Lp5+u2iiVcCrJ2nZAUt/NOcx3P04eFI/00bJ8+Ctgx4zJRCuecdTNq
BS52P9kHilpdkNQWV1mWWdvIKzU7omh00Yryg6/1TiSGqDYF0c6V46W06ikWjM8gOzLJ2/CM4CFx
vAgUIJUY/HTxPi2km0EMvBu0NpU1UTZAJqnIVjGcjpXViNGqTzH3jqN0Ibg63V9EFTwdeDyQTTix
yUhGL+JqaeGIN+pBVQXvog5RzRL8vF6h5bWOlWJpS3/Qa3BaAKTh6IiY5KhTwPdug8XIddZVksX7
IU9LZFhz61vpC7jR1RGpy84UgXeQOQjJmLFIq2Jd9RZJgvOb4nSXH3/ELK5IyBFFZdnEeyEKhE2h
C+E6zkLv6bdbgdxPjYcCLST8OTwsqS1JiJLQ38udD8ZOlIRVl0JiOt/KGxv1+KIgDUPJENo2IoDk
XI9HNBhEtaiH1N97VrfiMreT6FOsBCu4Spte+2LJd6F2WSuf1C51jFC1AdHaVtysBgGr4ebWcAf0
mAN8CkW7Dp7lMbpV0ktNfW08FcP4g+w/uT2uEhHQy6ZzzAqoSRHviMw3Zto9QYS6Nr32U15+y/BI
W5f5d9SOf3++IAByBwIi4CKYs5Ih/TReE8jeHk+VKzMRZLwiqsWIZ3quzwfSBESIlOBEEpjH22jM
9kQohb+PEK7f5dpgOC4Mvd1gZRtfMLw1Fh2l05mh5Rhg6XZpLEs2AIdqYUY/WJ0T6wt8M9hZHnOz
26FC1MNq0BfZd22oUNzAbFCcMqTn183p5odbxrqZTgDkauenYN5YrRcYqbdPx/KxE0frUFRG/Shw
UOGCEhg8cVjAD7/dKOE0cBDiesBb84DerwBR+SbSQqNYxRcjRhFXAMvxX3H7TRwJ7YpIdMnp9LSj
PIkZSJ6q2GlDbj/eH5Xa+1SF6xRVFfCBmh5qn0RzrFdm2ksrlpF3FRRJvD3f0TcbjuPFRKuAkwCa
gMdBpeK4VSuhjlYMZbqvrf2YuY7k42+oxSiOJXYGw2DsNg0c7fSxB4Mrdo+xwGtOXbvdRe7ucnJV
enRbNxcIt9iGed8G39TCcvRh2EXDTlJwp4H+BTcryTZK59uhcpCSG8W/NSzSwJ5W3eujtBlEMOtV
jMZjZQdcq1aQbNw62VZIZbZSvaqRyzSq6DkB+LweYjCzZglg0a9xC+rKbnd+SKaX0vsRISVBhg63
WWNC3gCQPB4RY2Rvi13QPaRcDrtCxBetwAxyJ2SiQm0ODYXaaI110qhLR+Rb1HbUNFq3k27UJFKD
SuocKWZaiT9yKcUPCGXKdo0A7aGJtbtSrr0L/FsooXmMtWsm7loJ2d5606m7sAZJnugDclltIuPK
qweX6P+oDofQsCk4Mg3MWw9jgu1W7346P1gn9T6kJXj5m5PsIKvoxOqx773IV0tduOfpvUNEJb/M
DCHY535crYVcK3dCU61iTcxXQkcAM/SiuXZVQboLzcDa9TUOxw0pdX2QsRtvJeUwmG25qjMvukvk
UF5Y7ieB3oTYgZCPOQknKMWP2SbLBKtojLZU7l3J46Egq9UGIkH2BYT5N8FtUCFDxMARZTe78UZT
swvdapwoaJuVWRnRBkul1sE9PPzNKxjYHpW96Rk7MTjIFB+vuSgbhczKevnezTx/HepCtWo8313I
HM0P7LdWoMhgbwYHnyrtcSt9HvtpN05WGkOQb7DfY9sVRX1xfkm8qbC8X8UA/ABeAe0G4UdIP78X
2kSKpToWtPtQsoqNXqqDk6P0Ch9afEYZ4LKLlGgdmfGjPml0DFWzTtswXw89or+WWZfrLOmjnZVa
0iViK59LXHzsxj/4fuAjlWw+hZrYr1olzS7Js+ucDryAUFYpHNmT/HWqGsW15Sbazvfz1JFGIdqQ
nNUcVUwMlDtrVN/wqXbSQlUfzUiPHTUyCvTjzHjh5jrZzgwEo0BFgcOVOPRtMb6LIYO8G60am8B7
Yp21tkHv3Rmc9iJYk+a/6p3sxl9B8dvn3+rX4OAuXGHTkpnNwoSuB7gzpSN5JR5PNkLLteyXtXwP
4HMHi1MtjZWubiWeC+fn+4Qs9tZNUBcIUkFEB+l93BLWi2bC7pfv82tzq2+j236TX0gbmNa2t5Zs
cZM4yjb/1K6Ne21rXIqrdOutfFvYnP+O+f05/wz5+DN6vWmCVizke1SCbQ0puFj7puTbUtaBby6s
8flOIlYG1zLFXkQmSInMuqwqUzbFR22tl1LtxjC9T1VqWQuv748bATtNWo+Lea57S0BVlG6cAJ4O
cFPMgjBYYyAXLHRluuCP1gm6JEAgqPVP0nVcP8fDpnU+Uq5jnu71xsO9Ga41ctCZNzHz3RViGd8o
DSR3BZg5R4jGpcVz2scJS/hXNoe09pyxR3J4gIdK64UY6bAnh2x6YS0ZV85aAew1oQzw353K66Tw
lOM+JjGZnwThiT0Z3KSxR2DHu5gH9f35FTgHR/7VDjlwNEDIhbHnj9tBY8RlN6jJvhfD/sJP+45K
beZkWWRwnUs15qJ1Xjqlq5UrM0LTFTD8+FhporuVWjzp6qTNbFZCtpaUsr0a/MG3xwjqd1E2+tbL
+4vG30Vt8L3D68+ppfLKzKMDtPBwm8n5y6C70UIdfRYM/dUj6kLUsCYE9Fw+YYA17tapkuwLy7sf
VNK9JfOkQQS1UfEJbNVDozKXRPP3NvNbuyoVIk5wIirKs8cjOQCENNAwJyFTSdpTnMTBZd7wpKvV
xLPjwvhc5Ut20B8sEhApIJRJqNHdOWIhUrlIuiKI97Wh+jt3GE0nVqBGva2R/3jp/9N7ze7+2lnV
P/6LP79k+UDx1q9nf/zHPn9ND3X5+lrfPOf/Nf3o//yn/zj+Iz/56zevnuvnoz+sU7ijw33zWg4P
rxWmQm9t8g3Tf/m//cu/vb79lschf/37Hy9Zk9bTb0NvLP3j119d/Pj7HxZnwn+8//W//u72OeHH
ts1zMv+vX5+r+u9/UE3/k4CW85F/T+B6zp7u9Z9/wyuHqJF9AvDqj7+lWVn7/IjyJ2GkMnmVYoJD
KYOmq6z59VfyRLEBq4UqIaei/Mc/v+lo2P81DX9Lm+QuC9K6+vsfb0C0f517yNbBaJjA/nwcNzO/
+XiFeW/okc5jhWl5/WgmTbNzSyX8LrVladqe0qafA93wrR33QHzRjV2Bv2+veGsrDDUcnuqh3AUI
NQ8+XKaijryHhGTlgwLHbB8mlvx5gPH7KGmV+w0YlbLGfcHOKVTcSpk4tJveSx1tiNQnT+ibq1po
hQdBLhQ8it3+SXLrcLTNHhy3XxrFiyv2G9KB9X3QRxGeHKXKA0RW28x3Om00LxNqTzgK1HhVBF1X
XGs6ELJ/Y+HeBC9lVmU/6+NVerza/98tbyLhc+v79rX7m/Mcv/7I0uD5/UJ/+7lfK92Q/yTtQyGK
M5I1NYlb/VrpmvknBAFCBfLL5LcnNcZfa12QzD+hbVM0BeuNeOsbZefXYkdS988JyUrq4w2OTvnm
d1b7dPG8W+wkMSebaOB8k7v4lMk/XuyZadQefvfuQ5J/70IgfZ/9bCFaOQ6/JhU6mqCffDHIwZMa
qECacvDV3n1QAnEd5l9qC1E+61nyHut2SZl0lhr/qzFCzanaiUTG2wHyPjvrBlZHrV8SHrBv853h
1irWfbFF9cHAH03dpVt5idf5UfcgByC5zWEGdnEWTothLeUq4iwPzc/sW/akHnzPXmzkOGb/q1sW
qoaEISRi0TY8niYtDzts0TX3IefeaQ0PwGPpqBq2Vd6S2PsH/UGhcEozgbPijJ415ZKm9cDtuQ+1
mDqC+pTHX/Q8t/FMxbJwqUB+fLW+9YssOsw3lGQBws/1U4yyz/IMv9eDb2JJWiK8lC08QuYLHMAa
q5tKBZxb/vVmNv3uqdUht572/uAdcrSDwduInrYSmm79buP/ukTeXxrH0RD0pVkr06C+a0UtZBzI
vdE7uO3aFWxd+ezu9TdqP+5/55uaD9nUFKEPaFS2FbXVaam8a0qqPEgxlucfqrwtnSjaFBr+e+fb
mFlw/9UfKsOEWZNqHbHccSN9pyhpmCf+ofyBuv/QO0O+KdOL/nt2IX+HBu9njt/b8mcyd2Cmut/T
h/nVPE7SvJCRsT+hucmUh9NazvxDGz8NanHwu2yXSdFLh07iQk+n5fz+AHwbzndNTevn3XAiFE48
2WF4ixQXfFDjgVfpvtjI1/1N8ltZltNezWauKlvNSMAMHyS9vSj90fHqJSz4fPPSGyB03OIUq3kd
zpl7og7OxIpLeoMVuDloV1pA1ghMQy1JOz9dOvtON9c0PzwPOWgnxNb0hHw/eJWm5IMie4felxHM
4HCtV9YSS/ajRti31JsnbQRIb8eNAM6j2FByRmR+9FOQd7xqnghmFpb86bYCBzlR2Bg44MFz4aPQ
TElh+LJ/KGotfFQlWAa+4Qr+X8HSUZD//qD4sBkYMEQEQAJOLkOxH0oF2oh/MNENH8bCdCSCx4W+
fDRihK9TaAFslcra8YhVVgwwWfc4Vbty3cS3fozKnb9kxftBVwCbQR3GhxfM2Ry1mRSjPmqAqA9S
7EgYSzmlKizVeN6oOcfbkxTHu0ZmXamLJKfKTCOrm/2jspNV2/rc7pWV6ni77w93ozOsKH6v8kv1
quxtRIeuBvv+/BHxYT8h/k0+VTKVkNknRKWe+T6eogfFI4yuo+zWS+v1/62N2XnrV3FguWLBjKnx
zsQlpOwW3utLvVCO18QQUi316zw4dLVZrn2tWdVluaQu+3EjSLgiJQKsci540FVt1vFgCg5pVO7C
wBn9dKEGs9TC7KKt+5Ac8NDSAgdcJXqOny4M1CxrOR3TE+X5X52Y7vp3h5phNBbi731wKDfyFo3T
7bgK7MfEMVfBq4sT6kPwdPdibLvVLcYW3zvRdh9MR/0ttbdfHwHfA7wtj1oAFscfofldW5fiGBya
qLnwsD3zhOz3j6KJVfnPJuZSSl5QZIKPUucBa2gz2GLhs5CqeRODPdm8lC/eON54LEzn1LuRVIvc
CN1OYfN+h7S2hQi3qba4MN9ot+6jsX75erkzVsyj/hDfRBt5l23Krb8e7B//xuZ69xmze9dPwsoL
Iik4mPohbaYwdgkUMlNL/DVd75qYLctYkqDZRkZwGBx3ixXwaxVBF3XGmkS34eg26Nd1vM63oBYm
7SnTzvbeZkmz8cO9QZ4WsfW3yG3Wz7EOhaDvtODg6cW2a4rkmcSB+3p+MKdfcjKn0D1QNYEKTSr0
eE7rvPGJ4/XgEGS3rhI6sXA1NIqTQZs839CHvXnX0GzxSCnqhlnLkFKTchQztyG2LTTx4QKVychO
5Un4lPP0b++n8ahwMx5uvmP+sZGupM9eb7c7Y12sRkdxcCRxENpaN1feKnYau7Hvu51/KV7t/o07
hoAeDRZqkHzNrLMNZsCaPybhQc2qWyVMbnspW58fzzcq8fHMTcXrCUFH0EZia3au6VkTkDuN0BFK
W+O1GoX2IIV9XdoZWJTO0dSu/9oir/Qz77v4yzCip1VFSvyUq214oyu9/IByZ3BZQtaEiT8ISmpn
Yeu+YGtXcDqOWQLbMayLm8YNxZ+9Jw0vrZ6Iga1TXrzpRA12OJpGyuiUJueC7ZetgPwReoKPcSFj
PoCvSHqvp5p4I+suf9bKUbEc5JQzcOpxbkZ2IaIsPaGq+gporpTeuqCPoUcoo/owFol/A5JWx+ih
J0O27qFJZbYZl6DH5a7FnD0o5S5YqbiyxLbV9JpL1niSlof4l30ZTJFSpMz+EhEIFAaAc+jv/Dw/
CTP0GAcFWwY8Hkc6GRGQFbOJhqgfQ6YIrcdIR9WqKgqg2I0YK7ZQWMJNUxrqnj0rXCV+ON5UCl8E
Rdv6fP4rTl4J4PEnKyrSMsDIwFce7+EkVfM0CML2IGvu7ZA/ZKr204oHzOlvuS5+9yaTENaa0Cvo
7xARzPGbYxBEftd7Io2JtiEB7F9yinmzFTxa2UgqTwwO4O1I0jG6x/0Rc1X2kkwNkPvFEtse6jj/
qoOE+pENbl05ppqKD4JSCq2t9Uop2XqsGZdl6Ic/kyDy7hqrILCT6whadioMcfnUeG0VOkGvGp/c
2uW9Sxkk++GacnIn9H3+s2508Ydcjc23AfkZy3bdVkHFXOur3kkaM0dNZ2zSHOU+LXrQC0srbDgP
qOFVEjJ5nvbf7J3HctxKtq7f5c7RAW+mAKroRYqqokROMkRRgjeJhH/680F9Olos7kuGpjfudG9J
WUgkVi7zG7P6zJRnPqKUaaVg2iSCEk5q1eWOOZFZYzfT1jdJV/clahZG4ZzNGcV4OJAm/iW7jxNJ
/AN8zlGEi7n1FV9vnqdJlfZyzA6a3y43uo9bkG4MXcTQr2noGpe4ZnlKu/RFo0e9wBIiqZMfySSn
XRq4H7FDf6sYv36XVBTgZyiPNt7Im5/TNsEgZVMcCr2A31QZqIsK4Z9ri459Ym8kV0zximijtX3p
2tYLh8VqjpaeSyOc7UHtlPTHT50jZiwNgGCuTal9wZA03Qeg0WkGTt4XIcq9Ni3NjSXMYa/P0tiX
i7NcEhfx/Z2G9WYsvSBOJ3sM7by3PorEb3oOlOdMHSmcLSpNSvXXWz6hEtMFvaEfAq/cQlFj979G
f3OCaHENv8oazX7ED2G9sIwOh8Gm7O3Pk8U89LzTgYEllNyH2l+674O7LndrUacP3G7GQS0tgnIL
Ah1LtDQTckRVxd28kJhYSF2OjXFYEJf47GQF2aRXDcWNq8MaDVcphB5h4Or/NCxv/pZ2m1grTZjs
J6OEpI1cPx30KNWkBHLqFqOM0DmZAWapNfnZiib4qhV5cJeqwS1CTGLNHhscr/hmjpn8wbxDTKHR
tvqDpI/6ZdLy/sYshsEORzfQYlEWnv1RG/NNJ3iLtBhr4FLFTm9mF683efHcTIpxCg4YeSA507t5
o25UAHc0VOUwHoalWLJYpqrNw3WgSwi1X/n22TqBMwc3KYaH96Pum4SGARVAHkg4NPAgup3kiGth
t8CUx+Kghjw457py4r72vLv3VzkBMm3fMzNSZmDMD2hlvKnBMLLONCer6oMQrRHKaXCvRQ4wEcL4
ecFVE0GrqpbEPRPmJkex9kicVKKOMrUwtk0n507xDe7f/1X/8OybmzD2c8h+bPX865fR9EnqILpb
H+rJ9/dd3zi7da0+UlN5m88xNWE8SCSjtcK1c1Kqo55ipK7RNgeU1dRV6uJT4WuJe+5vRXu7FF/6
RlbXRuLZu6nUeO9aZu2qxKmiAbbrDt/jOZTWWkdzaSJNIWBhGrpmxWtV3PsKR8hhmqtzFwWp80Eh
yDFqY3vVO1JGPvZP0Yr1BPwukeGcYn0EGtoyg1eBcXs2bmxjE/WlF3FyfBI/cSQCnc1hgrUTK9fT
ImXrXeihlXn2/tvaQv7pUmweLT1OETONkyuhXzmmtlybg+/2+VWAtvrOa8FlzznyMmOJwkE1lsUh
MEQQtYy6L95f/s1h4Uk3LWvPhDjEDOKkVeG6ZSMWWMkHElMtmt0Z+9w0Gz4YS50IAWypGF8Io16+
RLQAmM69PpNtm+mqDXp5aNeBcWmPJ0tYrP26K6SbnplVhuoozYL7pBIuN7xxwxAY0qBha+dmWS6X
1QBPC0l547LsZxM4Rub9ynBbjIpVzmFNFp1ye1dZhLm8uZ/b+iOB5zdpHJU1B50eH5BUpKRPTgSE
0lqrs1EegnlYI8PpYNZhlR45yvnSt04amlr/waa9mXP8XhIIxLYsWoonrya1RMq9vcpDoTkW7FJU
x/x+tXYgz9kjdPhD4ivlblEaH/Q0/+lhgXqDqQJdRRvu5G31JoaQiQTpHRSVEfqi98EPr2u5s7u6
jQvdHr40vtl+sOo/HMWNnM1sCsQ3GeZJuq53la0rIDcHbE3R0pozEdlL6nxQh779tCmnKT8xIwIg
iTLF65OI+LndY7FgHFD5yJFVSJ/7fruPpkLE739ab3cRBUzeISadfF+esz3vHx2ZIVFj66aOdUhq
Pi2sy8WOu349W7TKjVxA9rGjYdPw/qInzLztS+OIolDD9BsKFcjp16uaCUJ/7tRohzyb0XjTnAuF
R2AYCEDiPVpLiGIb6XCAe7rvhS9DiOD3vbDbUBQf6We8faFU1zTFgfjSlYJG9fqndJayM4hL2iHt
GWxB7P81Z8NHcvPbWXwdP+E6b0pXWEJsYtknu1xaeoV6CnQcIBrBzjUbaPxmksVW41e7MRfJ2Qcb
vP3q1ws6kDk5p9R1MC3fUB8X29d0p/cOKnOfGmmdJaIrwtxOP8/iC0zoUNF1qrEEyOrCwEgGrapC
fvCpvH1omN6bvzxKIbSFTpPaTTGOnNz1Dha268hjLesl0G2PqUCzbHI9+ge3xD8meCDut4pv47Ce
QqOrmuuL29I/pJm+GDEAefOxBktxp8w1H0OsH+t7e1nRFCut2VkjzWywThZZab/03Pt/3U7dpHO5
LT1OO0CHU7hkJfFi8Zw2OLhIloZ6omnRWhq/3n/Tv70cXr9phtlAo2i/MQF+Y3S5dHqHv71dHTPR
jlTsY8W58vMexsVqrJFTjv0FNrWGfdbbgz1FhfSWIqxU3TBLzXIX4qI/Pust0KfITvE3j317Csqo
zUxmXZSut3rZANC1uuLbWsFfD52hpcedGk4CatcV/h3FWY1mYzfNqAe4XRBPJhTaxZkLoPtLd4vA
TqfHfYnlIeV0Nl6YGGorBMuE9kAJbdZRnqngMbM1C61HAyF3VO9dpC+0QmqgkVfz2AQraD4kl/Dx
Vqmo+WWiHZIY6yhH7VWOl2PYFkFwu5gynyO+QQh4advcl7rUX97f8n84Z5t2LocJnRTQZc5J3wxH
ZleNsm+PSeAMexnobRSgjY29Nl9iZOdBhQBs2Zx7eX7pjCC4krwtjlL0H4313sYuoJaggrY5JYjq
U+A2RpGV1xptfoQIklwtbgLvxna7j4LJm+qUsSGVN3IogHV4Hyc3re4o3egKkR+nxMvPZab7Vwnm
rfRuNnFJFHHOhZ+pXTZo6b0xTF7IQftImeZtMEFD1ARNAzQJ4uEpU6ARpWuvDULAOmTfG4bZ83Ga
O/1T1QQHa5m77oMb+B/Wo2cOCBhYPBfDacrZIq0G1WLOjlUByVHDoPx8NbebCEbB3knSj6ZxbwEW
3MO/6dkbO5fh4smVSIkP7xwprOPcVP35ovoxGpSd7MA5upGqJQ4T68THFzRuOLtBuW+Ejx6gGFGs
8EH3zV5Wf5nmXmGmnqRxTtHwwRzsbaq3/cLfukTgjd5sCWyJdKAzlh99g1fgdAFwKpaPSPXs834D
fM/jIDEN/bAt/w/nnCkrDJGtWN4kHF7f0brEHBN96vxIyyo9n0gy93QWPxr4/8ZCvA6lPjK19ME3
Zh390JPczk312R59FzCBRxvL1Xv4ZogN7R1aBWewNa19O3pWWBRud704Q3HpJLkX16luxRPIjfj9
MLO98NNfA5Aaehe9YYiTJ1FGGrPstLoujlkV3M7F8sv1m4Mrkkfk7z6pZnx+f7m3KSd5IJRpZGlo
ab8Z3kNvWbwM+PlxWp32ytUS517z12+0MI0PHuxtMQn8kdIVnDjwNS7r12+zT4RTVcqsj84aPBWJ
3t8Fk1d+yifYP52hpp0hrOmi6g0VZ1Dtd3/9nFQM9AIwMsNp6tRF3B/8JiuYdB691dMvq82EstVd
ELuV8xH2EFrWm3eIlQHofmAkG17gVGLaRV0aMULRHVs+0fZcHzMr1n1ph1aTq2rX2ggJRk1tTU+r
s1j6mdA2lQ855M33uinz4coTZVmdTdloYuK+4qQWmvhpfjF89KMXQ1uTnWut5t5yGwxBzGyC92pq
zW7Uh9TaaXZdfnIz3kRsdi6MqnGyf+UlvYrRaDFecjFc+D4Xom9DVCmoaT24gQjroDom+JbJCOKk
87PHoBmW4cybwP5NVMXPvonqTuijm3M3D4uNK00RZOgK+/mucq2ui/rSm66ttg6mLdFY7kXKnwtH
Svz7oM6tQ0mZgZRKKeRR4bQR1nyOcbrh2C71tobE7fBoCg1WZxxCC9C1G41T6X1RjSNvPGdw/H0K
rX8M58EUqH3KutJQZR3L86XlNWAAwysOU+YmF94wmJcJnc5DIzXxiwIYmdRsHnQIXlIbv63GwMxp
dYpyN6Bpv4Kf8+YqwnOM/6IDmQGKjb1pEurwl/WzwminNkqaPh0ifZlIaNZ+SUkwm8k7CzSGTbwF
xgO5USzrbZcU2qP0e72PatsYBwBEEiFBBk1op09NbjJpcTZFAuZtqRmSMcJ7pAVV7Fwk7b6ujnBh
sY4UmEgIlMK9QzuHeUmrctMM60AfxhAaJY5sOMS4Ii5St5xDMWLpRKRGCnYw59IL/dHQ+l1DL8oP
+0kuVwLF7eeMhu4zPvfVzbIkKXKyQde4O0dLagl5t1rtsKihbcSD7aBhHQwaMNPKzo7cEXgJjaW/
OSR4o/UpILmsMRdqqE05GPVjuQ75Hs2L9UKfZ7UjBDiXCSzcwxrgHJjgFxSbqw0Tb07FuqCQMH/i
49ORSFdFZ4WbcFEdZ41XdNFaddl9wEjvi4keTY9i1JpcprCMboA6Ld9zWqi4zK5z5Z/nzoCXgdI8
1OqSYTH2yqirn75TCWSF6a8fukAEvEY/ST/3fHiPQyG8x3bw5Z3WL+XPYShLpNDdDJhwYmP1Az8s
iDVXJc+yV8lXRpaaG/ttrd+tgJqbUClcCSa7ODNK2cCCtoDyRdRd1YPX2MOVdJf0zJdtOoQ2agk+
vQk9qyKp2uWhWajm2aJidXEfxws9TEyUZ5ZgYaYzk9dgPtbK+6Yw9SepuqDj7s+6e9l1cNg7RZIe
rhiI3AR91vVR7q/pvrVdrd7lvb3rlr44LkD+P7VGNmmIFsMkus2M1cjhujUzK7hT9lRrvnubrHXy
XGP4wbevuRba3ahH8KKDW9x13G+CaXhHyqMZNCG0dX5iikrNvvpzG054gedxV5ZuQCvLaCRiwsWI
EOzcLC8SBeurcc7Nc19NbMMiUyy58IWbxky/LibdfUk7v66BjQ7WV91aJzT/BScvoenm7GZtVMjb
JY31kPH/VBzoTeBHWekOh3UmzT8U02pMkeqD9WU2CgMhpqB8ScygQQfZbdsvQVJ6B12o9dlzZpuJ
G4KuUV+P5dmSIHuQ2FZNi1a2668Rdr6qtE9jHlwEegUb3RbqxWVuEdsVcrYmaICviV24MuJgm9gu
9QgMawmVDfhxIS8r6EA65V3WMfDzjQWb5WRE6Mr0F/2XOUpxR7Y2fUmEtjxUhlwug5psPdQmgdra
TH+ONlIql585jiRsnxywnZsdon7bmLMW4WJn8spEiUxW0kiEqshf8iS2V84eMQ4NiZA4mX+u/SK7
1qe8MWLeXe2Hmd8jy2fgRfFB++ZtIogsIqlCQNvtNyPh5ALPe82QxSKPwlXVZaIctAd9v4x5dVjp
4UEQD9O4nA+J81FWfqKOvjWOAnQkqNmZULrIY52MDbrZtYpkKYdjQXGdR4Jr9zy18UopBtOZYr3B
oILWbA8Lcl4WrjTEghAM1Kyqjcoag2Ml9OLGtHOzDCeHVpNeYGTPXacuFk95476eDERC6K12DeaM
Tn8bEKa9mA3ZVBenLjuWSV8vkWmSfyoDvmVI0xvBs9SfXdRQUPxBOByjeomegZF8HtzSHT9orLwF
pLHrtKepiAD0UoCe1Aq2jVxcgAr90TRbEQ754n6eevt7FVjdJwd5vV3TNXVkyTo7y62pj7uqmqOp
8lBFanK+A9frmW311rU9jVyf5VKi++4FITwC8xNclvGsBTh/Ng65uUOJ07/o56S9p2+TXNr0lz/I
B99mnluvBi4krxZ5kOBkuJBzy81L4HTHcWU3i6UJoizFVW2oXOeDndtSy9c59Z9LvUlyAxNhhkTz
uiOC+fjrZAjuBStq0X+bYqLwtalEmfT7GCecJLizjn5rrTv1UWjt92kMhtvE92VkaZrz6/2V/uF5
+CBgMTDjA6h8OgJqgcUPSeY2x66fvXCmvRs6hf2R8sc/rEIGuxVEJLP0fE8qkUzkvnSh3h7TmSuu
LwW5k2v8LY0Ba3IX7h9qZSj+ALY8+bQXXRNMq0f5UHBTRM2ARXPbA8B4f8dOzJ9Q1aNy3cDWNMyY
KDE3eB281qZ3+sUU40MTPsUyRIUwbCIvasNfCAJEH4IpTg/36XIne+e6bYbWEMvpkROaEalalO20
HbGctfLdpR5m+/ef8LRzsa1IQx/QBAqRxOmT2QGJALgaO5ke3Da47S0yc6vNn8ti+Kmp5oOW6+nJ
OF3LfL2ZIsdf0bS18WGsrm3nR5Yf3n+W3zP5Pz/Y0wW2AuuP8YRpTHQRZ7bvKghlGIR9POzG+OLZ
jsoQv6roPo3OCG2xuU/DItbDDwgapy0BqjfkLygTibPIEL/BKkEFadzatOZjIWvdiETRLLT5FjjB
EZK7GG0isgsiC5Fr/EGbDAsIu1i8FFiRXmIBMKw4iepqrT8oYk/MCOBX8LuIL+TCDCo92mKv90Xv
slRojVyOosrmb4PRD2HhUMp6WrpeDNIWiM9b4t5rMospTtBf9I2JCbWmptulbt09knndrZTj58lQ
5TUE1T5epI7cuV0U9++/w5Mz8vunopOzTZggh78RhVupL8nq3PkYrJ4WD4sEXTJTWr6/ysmp51PG
nJpLhKIetp97qmCp7NHSkID1jgu59ues0vSoaBWCLLTdzoU7/a/j6F+Rs/9f5bgSMf7vHO5P2fDz
NbWVP/5vaqsG6O5fNJA2eQ8CLb00ot2/ua2//xc3vOf8xvwZfFSvyK0ogqJAstH3gbvqhJH/kFuN
4F8044Ct0FxhaAh+52/IrSewbFJW6kLaTmj7kDttaOXX383qlF5SBlp71LWtmTKmepfuZsu6LFeq
gVCsnvzUZ0DuwspcaMUMo5tjtWkaZ8wCVgT8sxmx0gydwesJ0cmR8gCDYMjZnhumOTekLidUG/xW
3bRKT5/BtBQ3v7f7/5+8/0Na/+7Jg1399PN7+b1+eXUAt7/1nwPouRyX35P57ayQT/znANI5/hej
SGhjNB8ZO2859X/I1WYA75rckyzKoAnCqO6/588x/4UeAahDTFCBN3AH/M35O7lPtmECeSHZB/8W
KQ7879fnzwRRvIzcFo8lzvPMEZLl62QYFjdIq0Wa25vfXNVjWuKW5XgjRObdc5en36fe8TN6/8Xw
+McO3v37Jv2TffY6Pdl+D0gXmvqkXYxXCNKvf0+2psKYVGY/GtXoX01ZJi+R2i6juTA/okRsj/bf
q5ylaITCLKdcgaTKeid5SRbgl1Z5c/7UijO/uljhPOAsQxuRyca8m+H5ltlHEKl/XJPxDXNwDgWa
eK8fr3eCBRVz1lQkes0Z/KMo3yXxR7yWk4ng/z7bH+ucpCmON47TkCz5U7+f43qfXCY7efFdD7X4
I/zJyZzo7VLbdftHRiQZ1CGFyVJeyCg0xNMpEqEeZ9EPGZ9PoRXSxPvgbv1ND/zz1W2mjOwhgpXm
lgSdXq4lVYHo8tx8HrpcVxg++OYFRlh2G7s1deqZp3dtEnvV6OyE0WptJN2mSeKRUjJAagsNmAiE
RbKi8txQRndm3YpodDrMemoPhGoUKL2wosScKnMv1FTKKE/RIQhTrShuLa8W2GNNjf/s91NShwrA
vBNaOITV8Zolmgy71nEfRTW65zT1xzrs56Bdw5kU+Uxl62ihnuMwvEMPsFjPNHTEzF05e8aPtlEI
Q+eW6l9wDXThEEL/6Haznwtc1ieRH9pZR+pwmMoF4W3iy2FewBMC+6sXxAPWrPAhLLhVG1rwbIKz
TFhoW1ataEFbtEMV0CseioDuqlKgS/o6V1eWNNo+tCojv8ZstkOTWbMHPx4rXc4RDbnWCSsXofpw
xR/6BmMVHplrp2qu1kqYKmKi0pVxgvXn/YJE3N+RhpiIMGkjQm4VHyERbaLXByxIgyBzqm59To11
s5Cp1+txWLSzvws8wMVo36Aiixw7ZfJvzZU/jvFieX3R6kJ/br22iriHszDzcEIOOqnC95d683X+
XmtTkGFs7IA5Ogm6lZfmXYYS87M+EQNZrLWGcBwN7OqlQtpu17uy+oKNfXZw+0D8LNu8M8MBePjT
4AnD3r3/e05jLj9nG3vR2SMd4nI5+Tmq6xJC8sKj14m7Z9SBE5jRt+fd4q0fjGxfx78tn+IS5DUG
AAKpYH7Pp/7Y5dQXeWIOdfVIdCz3Raa0aEBIPlqWLIlsIfLIc2dqUdqr13TGquPfPOm2/LYw1Gmb
S5kO60nIX5duUIZRWY8AIOoQHQ6oRcyIdw4I1f37S21h778h6vdSIOjJINAsxJztFIfoTwtGUUAU
H2U2WHdTsdp7f5RD9P4qp1UGDwSLlR1FFpIawz65LhUi54vXt+5jI1PoIJ7b3SB6JSKxZstVwFTh
6/vrIRJ3+ly8N4Bj5L2buDfYptdfY9/6yJExJPo+ZnnxXBmrn5xpDlygMOu7sb62AfGUAC3dAW8u
mkHFjjEcjsyJn7VBWK+pJc8qV2JM1xhehWn15DXPptQ0Kxz9Pk93jQOz/WIw+5W7C7+455nhaRFP
bS5H2FuL9eKUHYqhuLl2yY0NAf5iUjaXd2IQMc/I4/OXNZECHyA7kdlF7QEVOsPAyFgYXfX9k9i8
I859h5thh7ewNoerNc0PrShzeZYFqTeFLuYxn2BVi+Isl2nh71fbK4NDNXr2jclQDNhDkTARWGt3
yunsWtrUohgzGC/AAuqWdKLyxovaGps+XJq5v2W21haR6ianPZv0xdH3ASOhIPZIzx5mu/WPkBj4
w/lglsjIVXoyRgmstPMxWEF3c8Ma87njJVkeLb4I7JtGINodZmi3o5rQmN56M/hizc+tmizvLm3R
HT8vjUp3gZM54y1HcdzcJYyyOJd2l17SOKOVZSGpmZ5lyqocvgFVtpFvpKVOg0bvRDzr6MOftYkS
eI3BX+KVmWVt3AV1tg36cgwLMKpsp5l29swkbWUqkUQV72WJK3uakl2KvOAv5TWMLaiEuHVtaXS7
INUT9J3pp3Ot6hX+8jCS9AkwsNn3ceYU0DaSiQhQCDt5WN3Evy8KbGP2aW36CXAvBj0MqNzgsGI2
/1AhSlVGtdc5n5kjdtUub4KqDJvJYfjYC8/+Oq4MatEhDvJ4ydeuwqh+yCUwVgPuTtkNcm/JsSs/
Gy3Elah2hacuyjTIx3j1ynoKIUVWw1nuVunDIAP5tVvX5EexBIl1Ka1cXk2zXYhdUarG343DpL2M
87yNzS2ILzs9a4Lj2pnprxmh8nwnJBODKJgVRsCV1qZcq7mVPrR9ahu0aYbEY+xtFneaZ/f0nMGg
7IcqZWA6ZBIhPUutD67d901IjwWtQ9uYYQO0upnth94C/bvYHui+JnVdtS9GNY8XJT/184Qt1SXT
HROajddMWaSBu2gjtUzGHTPEbt0x1xaRcjvX3lvNKvNDmbqB8UQq5WcvBZmP/6nH1Ps2GWrt6Chl
cGfpSzFd16aZ59c6nMf+Ch06UHe+WvIyrJdAv0rwGwSZNZt4dVWBN427tRdtHtUqnw6JW+r5Luhn
+6aadP8I3jZ4bDEsRc3HcItvTRdwSgtLMsQyV6Hdy9xvSF56vbzNFsNQjNBqH7HWyfmJAETwy8p7
46tixDqHDraI5kWnrfwFBzeR/DyZ8CnGuSzI79eidMoQLqP92eCfrKImqefdUOP/EVmlZADKj8dy
HuUXRAKDyW5vnaRTNzbaZwUbKCEt4cQkX5ixTg76JU550PQhWEJLje6OaDZ+trpBMGwXFWQE0Zmf
HWjCD6OshsOyWg00Di8Z7zXl509pPzk8ShpAbwHpg6gMLysNM1Rn+SJ1gWqhUxhruAzeeOMjVypC
TZs05DnGgq0a6rHDuGm01Y9xAq0VBv6ouyGWQ95zW9BeC2nMaVCZ1FqW4SKU+uV54xSj/LaIuFq1
8gZ9/v5LBqcijdpyme6EUdsqJGYAoiqcur5Lh5RRY5F7vIm6NNRnq1lSiIFWkc0hewmEpNbG5GVx
ypyBo1V7AaawA4lz0ie65ByX1p10iGvx5Gr6twSxe8gMAfauWlW4AwWebpdRSUd/+eQl0hjOgT4b
IjSQpsvZwMQ8dybyvuugmhUpqmnkUww2IpguCVk40dae1XQ73+Krj4TMW8wuynlwwnpu3K/u7PRO
ODHzvEUxfMh2lVUNLaqg5crkOKvLx6Iw7aPjwXGOlNaViBaVxrLG8B6Dxx5IrtoFCo2wSOUBqNZ+
cocaBUk/kJE9awhVN/A7b+W6zYmUmpMpSnJR0UyXCRTJuazTMR5hlc1xYoiFKFcpBUhhbXG6tWFb
MY6eU52+MWPky9zCuWE3tWZ+XHL+3R1AYu2lNBpudqVNVR+5QwXoYU2mgXPUbFLrtommJvvnZnU0
Nu6gonQNqibUq7pyohGFWWuXtaUODKaXj3OtrUvoO0t1MQ1Lt4QCmIy5L1Ov9S+sphoJmkGe9qE+
GxzqmhZAH9otTs/7GepgG4vEr8D9DV2Qh7nmBiJyx8W9Bz+U/KjqmZJHYJp+ZeZtdl8Xc3YosK4D
qJKJ7pqmRutEOLVuORiICnQGSI2wLe+UHFHkKBDLNLVcfB5GR91aBZ7MfFaG94tmxaqj+CW8J7Ng
eLAb8VT/PsJNWPdTtcxfcicZj/48tlroa90yxK0pEzRobfelJo1QoZUAx447SJufi1S5P9Qq1l8V
zpF79E+JgaUrJS3z3ner2Ex6KrmEOepBr6bEOBsSSdHlKFT9QzVhGLUzza6cLhKpLYAxR/9paXJq
MVsvEJvPwKXueAqHQQugWYV0arne4RBo/0joBopQgmaow6Wc1HOOlPRtXzdgWLUxw5ITXQHxPMt5
YcucWeqR7dVjXNeL7KHBdcmL5pX9S48rWhpSPxW/yGCXq6TM7V3ffK7tEhZdI4Vf7yEMOl/VpHXc
r6uXO2e96c1ltI4aOPu8cb0bp8rSdOeAQwEmRGS6HnzahaG2DolGjEDrJbQKx31usLozGOIP3nmh
XCHDJrAVZwN45VPBGPY4pVNVxJW3qHvFVE2Go9CbPubGTJ/AlxSPuVQuJ7Jwq+8kS/mPajQ9Alcz
zAyi+iG/c5YE/SwJ6rPYN4C0TbZ/DL4aOZg8q5rndMetiA1UNlvzRZWq6Xo1swfIy81tUycZSsa+
YWOtgKnQ3ms6D+NUYdlPsqyLMZJJE6RIh0/D/VL7XhrPZJ0C0QZtqvlzPpEg4TtJQ8OYZzAksut7
BNPz7MYcHCwFKtuYqp2cC5kQ1AhTmZEx0MdTD1DbqCl5aStpLjt6sTOdlrnN+x2ndu7PU003z6sl
HyJOorhZ0dCD+pS3/RdT1qSRzuwQBTN7ChOR1uFqOPnT2IwDl7RRzXbcVuOMEkDpzl9tvtMiskzZ
0GSZicBmvuTXFp4vX2CGGX6cuPlkRq1TZn0o52TRY3fuE3mZd0gkC5g0RiT7shK36BlU31u9cYFa
zaPlh2lQ+maor1jaQ7IUcmZGVyf0HTB6n5saPYKsHs6EYVXjzhy83CJj0Fqi/zgEX9NaNncILfY3
hZElfWT7AA/CAL8J8ylJlB83mXLd69qGmjeAgYfmMJvTdCi6tUWduWngOhp+B3fXJr8I6UDk51tc
KUmJ25wt6pupPhM5pL58lFtHpehBRAymJHzo0+qqqGw7Z4pEakzrXtcW77lelvKuHzAM5h+pmwst
80ciCRwJrBsgwl/q3egfhXCwKFhkpdp4WOvMvjInS1TLbrP0FHncerBuPyM1WChcPm2cEzQE79EK
xyMrCY2pFT+yYsDTgcLcugWnVgC16YZcnZu9p27LrjD7C9skbG6GWrROagkQMTLsxVx3i9alKcQQ
d66h9y/qjtbUqO89QCFXnVqMb1VTBT/0lnAQGUmjV7vOwlcnHHRykCgBI7FGU1lZxt6za8B/KivG
G5isXAtCZeCZTHfNEED2ilATaz3t51rmZOpdh92h61MOA1NstNu+19cZ5gCzEG4Sf3zx8ykFSQIV
qN7QhdpwDtFyCkGWoAxXt6pg+EmXEROzxa6fjA7gpkj09sKhhnP3cpT5Pc5xK/CJNSNc9tQvd3Ic
V1BA42JlkRcs3s/gN4WqrOv8K5WfuCWNKdJwMdvu3MbEFfQeitRhScQiDieW/hw0yQKksivuJZ/a
DigweQ4K2i42qNJ/dgvves3SWIdWM3PK8Khz/SNVbInozdSN0xWX8fDdrM2hDB2w4reYcaghdEWq
ZXHZls2DSUgTN0sviiyLbOQ/MOhJJ+ispt4nD4kysu56bKsMsMa4PdjsliqFaDmYt75IveZqcZwR
oADaFY8a7TaUF6iQMfNbnfQyAb3XxgSg5mXoqs0Brs0QXtDGKWNmSxt+pK+WBPjZps74NaWP8Wzm
s036TA3rwGIYnMssS5evHASovv/D2XntyK0s2/aHLgF681q2vaSW1FLXS6LUkuiZNEkyya+/g1oX
56qqG13QwQYWsJdRFsk0kRExx8wd3LX2gy0RLVtkjzZJktFXk9Bqz1aWd+JTGaHG9eumFhtauoNb
dOZ0egnVlp/m1Cw+cystD6Y70nwq/ML4VpkV61DFefvE5Tx5MmRdHbzG7YFIFePTIJTTrmpux3d1
kdfy4xD2Q8yr9I22Ibtq9x/olZ+/uLh5/JhYOOOKoMB7HqagV7tIJH7L51c6XS18yO5HrLvqZRJB
JG6AEQjz1jRsZ6QdyEUXJKMs/86PaL+VmHR9znStH714YiMKkPff5Q5+mWRrsZVf1YlP0h6XJfmp
hEjCVymTsKXH2Er96yRIk30pY8TIvkJpFEI01qvInacXCY4c2qaKEfg7GbZtpk9sUIXzps/YTVZV
mHKZmRSSvNXUzd7Xtu7JpqYyjnbAEYKU7k0wy2tBYbza1NDomadyMudVlY8xd/zE6b53pGjI8o+x
dO/9FPH3HoxHou7cMA7qbZ7lZL5GHelvWeD0xle7C8uKFtg6KDbdNHflbWL7NdaV/NAAvH07PAb4
2RD1l/7YXQ+lM9jf4jmhmdKB6E3fZDhW/tbKq+F3Wg2Ou8tM6MCLu1KKh0PSzdm6RlQxXnuCqrwr
SK6iRDPhwoZUgj7GvLQrL67q9jpalhdczTD6Mc5tH9wa6dhbyDFbzKtk3VtXZiWR7nHyDvkuafwK
Pr3U2OD2cVgHay7NHH6OnY3eTtqZl2LA7Wp1E2tnzrZjA8GTkEab1U3cuFF+mI2qaddZ6U4AUP24
pc03bDRwsdIqm1tatEX+mQRE5T6lk0dWnBcSzFd8l2DcFcbyxQXiaM63zE4+KuWgd8fb1bDW2iyH
LzXkoe/cj3S7AiFUPCWO7RLkmbTm7UTNFSfKCHzWQ0mGcJOD8b4vaJwS/JldU+6DRBfWJopBqK4L
or4lspDyc56o7NvAtMrWPTamlD/oemAp1Knsruhd4J4t2pHAyqKNsqFbO52+Vp5FAl6TlvmU0dtU
rSj9Nt+swu3jtSiYFLdBFC33SycvvVu7ELWzqCO97yFC4nE9Dp78UhaT6W3J5+Pj9n/IudteDUfj
ufd9+auOUnpCUjN1KFv+T139jdrcq5RmAPkJDjNZS5o9UPmdpv7mWeNDPE8I4wp/3BZTHG5lYV0Y
5FVG888g5Gkp2S+Qy7PKVV74JGjIqD7rPug2Q+iIK+kBTgxsSbzaZ/pC8nvJkJ7kaRmPCNkm27Eo
yc4zqKiUlILeKJ7nqKPzanHwVmNq3pMCxc13sJ+SMJ12hp4vGeS9flAbgSQpd6JZ3uW54UJLg2Tq
q7w6RIGq9ukk2ls83LkmlLPYeHmvPv3j1+OsswFh4voBV4mBT7+e11hWT1NBdojGZN7rPAzWZo75
3/ujnNYSSHufjAK/4HSUQHrjFDsOOQ2MNm9tyXnnJwoSdGLUF3qhXk1HyufMEMIR03KYLmeNc8ag
CLqDuDrQ2o9LDUW6D5NX9V/+9YH+mIpTMPAYBYuY0wci/6OEnovqYBos1YRLItfD5EdPGvZCLv+t
50E8+T8jnS0vraEwRWZVHYwwVtcOSbuNE9W/33+cV7Nu6TkAKrGIM21qE2ffpxkhvafDWB2KMc53
rQyB9cR28zw1nfMwhrNx/f5457AXJgR9jYGFiBCtJiyLs6+EgqJocYPpDhPyemzj66pct7AZPqOk
KBbmTX1V6fiLgFDx0cQobGe0DsQhWiX8T7Ov/JUnxua7dpV5oRT1eqay8sDbRrRZsNX/KdL9VYqy
prgdahbcwWPX3IO9cld95xnXc92/vP8O3viwdMSx8mi+5Wrnn02hlqIFx6VuDrRrl+tA2jmaGkdc
qCq+9TxorhfU7dLKcY49LBT4otEt1SErIpvkT/lzLoxynVAZvjDSWdPIssghTnAWLNIad6ERn64J
zZUtGOOuO2CfKnCTk/YVufXqA5cN68poxHjVFHNy36G/eCralu4RNdb3s9XZv7whji/sA+dAruXn
cK1fGgJQBbOznTVV6Nqd+7CaxgON9/BPRDBwaYmSzN8XBAc0z3P9sbfCboKrtKEKsfE7sCq7jHX2
cRyk+90XqkEy4NI+il490v024sovqFlE03VlZ1hS5n5lQQ0p+viqbpzy3sDW8WfhlMaH0BvreTOD
RvsKcFCGq6glVbqeIP59Gtj+MUAV6N7/cUotpyTq0+Ub0Md4vveJMpcZdOPwOS1T605m2vrmkJnY
vT/Kq7NxebGcwrTJ0ClJCH76nUHP9JEYA0pmdZKufXKT657IcacYe5PAg/zOoOpIoWy+MPIbk5k5
ZoNKYs0svcOnIweywe4psfqDQ2LhQHTb3A++Ve7cxrsk5H5jKHQjFgYXDk1X1p/Z9dc+AAerDPNZ
qEMB/2llmETJZVB9y5r237yAl2WDCJgpasFHYMRzK4Ha8GKEvtV8GNtgOxt+uCXu1dvcGn/5+PLB
vrqEGHv1bLQx0i0M7HgRERNmnL7GtEcsIUNHHWLFpdErrM9E1eaqLZJLNtRvjcQSDJeHo4viHOg9
hLZRFU08HMKehJJIc7w3J9dah3ZwiRDzevvhqZYwFFgXRehX0vtgIlco6rA/uCKZPxhKio9Whzdc
UdrzWs5Dsq0bY7lrqGfNtfa7UWCQY6SJtzFT7T+9v0b+BKQnASS/BpUIDfxYIOKwuJy4f82fCb90
00jr4ZBxsUSpFvhXyHeGHRVTysTaCh9FNgkwEq3/GAy1ueWa7z2hgDHJt0T7zO7M5/d/0lvfYumT
AWWyRJfmch799YuMoBupEjjDoe/N9A7RmLlNeq+5IaF9aYKdI6rgPOB+gJR4gQMxw8+h9JVfj8No
9/pgBP4EJ7khG0jzYOTkdAsF0wdUIly4wt7WT2EEsHHlYF62bz1JA0ChyvEB8YueV509UUgIhoIO
LDPoqt8uRHgSmOQQbsjlcblteVE/fJIkT9ZoGE9FlpgXIr1Xx/TyKDQJE7TSv07McvrabD2IuUgd
fRjnqtrDMkRDGYrqwml1rvf488b4NibtTFyzX+0CBZVZayqr6VBZSbs1msB/mOsZkKRTl48J0PJ1
U6pglZSN9RBkafsR1hlvbNJqO3VhvAtU2d/S5OZecefTV+9PnWWynk1mD8gwtxGbMg5Go6fvwLLb
XMHgnQ7a8voVEVK5TZr4uRGssWQYL1mfvPXK3QCTR94EHKJz7FJEKWNpI5gO1CuodwqdbetY1xcO
kzceivYYElycZX+Mu04fqnWUMFFCzAfDN5eUa9rt5ZQ6K2nOxr3dWf+LpyI6chYyBNOIbeF0PLs3
aDCJ5HQYfdO4AepDrR56x/b9T/XGuwM944QcywjfgXKdjlLWMaKCuJ0OzTTzcYrB+FFKaV8INM5M
cpclvciT6FWlH4Oxzh27tWePYRNl1kFkQXvTN56GuZeLxc6OMlJJ1m6v2r68thqfroPOFQe5QJP9
zinuUq9qyHYRMUwky+6dEPGHEaYE+5F12+eUO6sxqy5M4dfvhSB4sYmF48X/zsVhfunVlcBi+1Dn
cbqrmxJleu8mF5bx6z2WUXg5gLroIna8swClNUKn90HuHbIqEvtsMMvN1IpmE6nRufBAr6cvTXNs
Te5yzLAkl5/y13aemY6KUOZ7h9Ajwz/h+7wegta/j9xG31CPdzbvT6xXHV7MWYYyfRYMW8G5WnAC
dEY7kxkdeG5rD7xxgKKa+T64o7mxSMqn074mK/X9/WHfOEgRQHCbILXEYQJD6PQ5bchQNk57xoF2
LPuKXUEZD3UDW/FWMrsfjCGP7+WU1/2nkDbZjup14n0Xdtlk69k3okPnUg1fI34l//r+T3s9pZZf
tiRqALZytTr72MnoRxJIiTgoGlY+s7STr2WQ5hdGeeO94x5IMsMHysbxc7aghV3bwoCQf8hHK9+a
8D03fmw1FAWTtnlI/TTdwyeNLyzwN0ZlavElOb7pJTzve7UaR0BYoHzDDca4joHk/cpR8z5nhUr2
Vl95uOYU+QXB9uspTVOkv0BdCLl52rMX2k3NHBUQtI4twe91lGl6mYuWDH0nEzzap38E27JOaS8D
SAqEjWZ/PuTp1GpswxyyRldH5hghIufafUpL34U94fU0iThgllxHgCc2YLfTUSg3Nnar/Proe/PP
KAM5ZXblpcPsfOPhfu9zyWVxkiBFen42CFUru6aPyjvWIrhnY/Jvg2R2Voknvf2/zXrHQrHC/YGg
niA7Okf2VQ63ypo49ViqsLlFyuSudRyLD++PYi8/+O+QYxmG2cdFj22ODOXZ9hZYBk1pPXNhTseS
jswxssfr2h6y9K4JDO8Oilh2T20C96uxQDm6qUNaZxDAD167MqgA0Imv7N1cWQ7MlcKqHNptkmiv
Iyur9xUIVbU4S1LJNaQ1fIrmMHpqTcMi0Czbwua6blaXRBHn8/vPMzGvWS3Aul43eA+57Llb8+pG
a2uMhdxO5djcqNn9QG/CJZOI83l3Ntq59R4tmZGoIkbrlVVsHKW8jQzEJce1VxNv+U7LMUTMgTL+
/C5JrKGs0g3KY5PlxrooHBDUUdPuinH49f6UeD0SkefSH75onMjLn22EILrjeYbQcYwLvt1o+Fzo
YLauZ8QGF866N4ZyTS7ISAz+6EGXV/vX2VpWDR2xhU6Plant20ICoJyx17phd/cvbO+vrq0EgmgY
UK5wkrP1nW8PY8ate6jc/Fgp2OZt7aqNpKef5mJVmxvPTQ2uPmFtrtypEr8widcbp3XGO5yU5bDK
qCZdCCxez5vTH3T28Ebc+XkXmPmRzh7KgVZpXMWFTWj3/ud8axiIANFiw7WIg5cT6K933FphObS1
kx/TNjY3bVSaH0NnlD/eH2WJDk63ETx3oR2TBCR44O57NsripVuNSh7NwdRQJs3+jqyIvqUlPvqm
SoyoOydKtvNUz9teJNmF6srrFU94TBKAjdKECnKe2wlcenRpDJRHam/BnbRlcJ0tuIg+zSRNEAnR
0/vP+8ZbPRnwLFoSdtLQ9hfKo8r7cu/jdrDvw2G4MEVeBWVMWnKqCA55JvazczqZ52PzkgpZH5O8
Tr5LQ8BUihvAPZPVb2uwpdeQPCnoM0f7fbxALjN88uSKVpJ5PbPnk1Hzou37z/7Gy/7DMLX/U0f+
QZD+NaMgHVcxoK326NL0fVcYgfcULiwBh3Lkfa/iS5SON8ZbmMT4diyRKRDG07mVF32QZlwbj3RB
zh80CoGPTRPgiI4l333tppdY9Geq4MV0AWU/RGKCfSiDXL5OB3TqRgYObahHEcDL2WVl6dmrFLpQ
sVJDmLwY+Rg+RbNp/FS5HmhImJurpOtga0HxKR9azUzdNJyZ1x7hsb9K/TEyNw06LXPVy9zDaIZ/
edfWFQRHV4fBb1/RELJ+/zO9MUUp/pAQZPWjsjwvE7hwmgpLdd0xKnqLDpiwu5WWELt/HYW7KU12
NpEKJWPvLG3TpyMljmRWR6/s9DY2UvMKKtE/wkD4IowC/RrOAfxilFunXyQtRl+59PId/bnDTDDM
8w09zs6/LmoUwjbK15BKn7tow09H6dju09TJ52PJVW9nprPY0jCbXlg+r7ZKh5XMebeYlDPWokn+
e0NelBytmUT9kfKN0W2TxEXD4hSZtRWxau8zR5vXtOiNxRadAAizICouRMqvFhS/gA5Q1FFLfMQE
P/0F5Txxz3HM4agSw72dhnGi/XmgyarUNHQsne3vz5HTSw5nLvUhmLGYjpIHX/Jap+NZVd93ALNm
ipD1N5o8Zb3y+1nDhvKcK8+jGyVJJ3lJnHVmpfTfsOwZpGFRFL7OptEKo/ras+aDwgHmsQykchC2
DHTl5ouRMm4MQXoTBDFsCNdJBvPaR4RNBJeBObuwSk4DnT8/xQvYTpYqpLsgKU7fgJ3SWIapEj9l
xmvVHypw/CmJMLwr+38qrP4ZimflGo+aFdjQ+YJUNOoWVeujHEFBs5coXegESsQV7aWXLuZnG+Wf
sbgdMJu5TeJ9eU6Ld4RRFtD4zENUp3Gw9uYp/ygzQSctYfmQbkc7br8MGX1uG2K9hfqthnjxmyma
Oyhvwt1Iutuu6B5Er+LEtencGqpqPlReJIyPUZzHN/QtGV8Mi6L/qmJ2fQndpvv6/vQ8XZD/PQX7
Cip8+P2EiGeby5T6raZswvT0rS5AvqGsD67VqXWjx+lx1qN5h2am+VE61XA/ZUF14Q72xuRYWkOW
/Ci7D/W208mRTp1RgO2cD4Pld5vOoL0tJVhC+dHKf5+HrEPqQyQu+Wznsf2gK6UM1ZgHN0Wt3YfG
fB2Jgl6zDmXI+291WdT/PyL8763+We/09SxisrO36hT25FTQdA4lbaUb3IDqX53I7XVnhm2FXVt+
pxojukkAOf5TeuP/jYyOGKosdig87+n7lHUWDBJByUEXTfuScXJARXXdJQuaXM9Fl12qyL/1Aclq
OMu1Al3xq9KFrBKvmA2WHPrKDRKl8AbMYbhJPKu9sLpPt+7l2RbZLod6CKqBss/5XBks4H5p4xzc
ki11nbtptnOipvmO6BzZVJpUybf3v+OZXPq/ISFnkFghwl8g/aevE42pEkM6m4cwa4dgN4Qu9mVo
rZLHMerGQ6VruqoBrOafBtep79hzq7sAFPK64U+8cJK8nlQ2xxWwQYpFXOHOT2h6OQfivSXvSwtH
Si4iIzCbJ8SVNrhDRJhZ8SVtNY2dVW2/vP8iTuOpP+9hSZdxdi6UjFcNT7Mh59hXjnPAaWcAECOK
jRnRj/z+KK/nEp06FPRIRLJMwdycvm3gG3OCtDE62Abez6aO7A0+iMcYiueFqfR6JBpvmLPs3oTz
VBFPR7J1N2KsobIjVV5rY2VuufNao9+ERqou3WNevztCXhOnFBpF3EVVezpWQlW+6SOVH+s4qp5z
TUmNVk17G8e0GrdDLO8tNG9bJLzukzH6Ltu+MteirGgqRdayDnoaj1OjuRQJvfEOMJ0KIWqj4oYq
vPzzv64ys9HUIaY0xXEMMVaJurRfy6mL93ZKVfT9D/vWK6CCAAZw8bdivzkdisZmnXheXB6rTpd7
c67kViaudf3+KK9DLcyKIhiAQMoirCbOFqsSHXCDqquPgy6cu5YcD3Vdc0SP42HmNevgmTYHtXl/
0DceDctQmq05P12QJGfxHVi+QqP6qYmb4b8r162upyr79xhq4TUtCAPWP389e7QgwVBOT1nDHaAQ
ICHhJJuGYe8qrAguBMh/Cq2nh5fHbRsXjcWiARjC2Vg+jVx9i0PjERRQjMgqUv5LGBvJrSNy/YGZ
3lBs9z2onpnlAVAo6MRJV+EUBP56DBP/imuwnyP0KMDnkqLD/LGoZ/SmRL+ocyC+WqvRmbsvtk7a
fGdmvnXjpSZ2ub4xpjXi4qBzVr3GMoJ4VJu/KwQW4UrrwvuqSTnUq4a9B5XYch9aKSDH3xSNx9+l
KHucAT1+I+0Q/bq1gugLLbbDz76HbIqSLMMMKbIpO1zTHGr8mM0SP8eyrt2daQ5xsyadMKBRhn71
0kqTx0zpASpX9JiPM46syr7tAvTqVA1E9jMYGhtBTuXoj+NYkTuTopV6E3YWkkywqHOFJVjrGbcK
VZK5LmVuJgiFzFhsMrTMxtrOlY1VZFY8YgCnf0sPaTW1F4G4XmN9ePTmEHhBq8zwR+VAZF7T7C7v
odlqa1WqvCQnHqis2gxFhuK1mp0SSZ+ePSjQSCPQ3NEVorZluBA+EPyFT4Nuy0tZzDfCYCZ9wMZG
oZac3nkAV2h7YFpU7dFHcZesajotbnNn+pWWcf2xjhZRc2roqxTXzFVodwY/xa2/tC5uITAwkk1j
qXw39Z68dtn/r+cuCbddRc4BGL6+4QKIOLMu7GvIC+6FQ+CNpUs62bQXGJP12nw1QXWo7RSnyGps
ay5kLU3fvrS2728Qb2yzXOFptwZxRXPDObViKJrRn3RXHJsemesUjdFmmgeUAfHk/S+G4gTFjQW4
F5Xos+Avdp0RfbrDjg5f8Kr0Y39jFSq6hkA0XUiwvLHX/mGterw8c9n/Tnd04SAXHCAzH43ERttK
aYPTA1PW28GYm2TVKhE9qlpPj//+Mv/cthZ2HTfK82GLDBxRIKpj77X2Br8nSY1DOOs5DZMLwcjr
aJOELuEm04NKNF0cp09oOVUWaT+qjhjtFcilkVYlSZJfjW5vrJyxzXbvP9obV3ZofxbpTpo3aAw+
h5UadV+MblGQRqbCt20asuF5hiVzZw8kzTAl+GYUWH61BAU3ruukW5cq9IWD+tV1kHQBDmBMU6CF
i3HU6UM7/aQFeSw+a4ZqSVHRunc8JR5Kw0o/YKcpdiU/EXvpCQv3yfk30z7CTK7tvAGuZ0xgitFn
IYkbZDH8kNIik25135nEvyzXlTt0PNl1TTvXVTR28sJ3fv3InHWwvCg3El+TzTt95Gquooxz0D7G
3SxvGoTFzao2S6hSlew+5sWIkr7ry/ugabttOHeXOl1f7UI8M7EDL57Rl+6s0/FHv0iQEzj20RUL
edRz9V02e5ei0D+d3n+f6sS4f6jFlCcWPcH5yhkXujxuBd6RTGxnreJqgdsjj41uZR0X/cLNMIqN
S4vcd7dD4AYgJAajYnI9l+tE5uohgZL/rCIDeIEsW5RKpTNJGzXR4GEoNo7mI9SR8LaXTn8/VEJs
FTKTbm0XyE8l1dJFSSR+47glX0Q1k72GmJ5tLGabs+6aKUs2gHqsKyTZtb+imQ85TOwM87Nhj3aC
tlyg+9ZNMr848Gpoly3suVn7wMC+hqJFJCHsqLiCXBVeW9PQmXsLTvOwrjiQsTroomlYmUJa3spD
/tTQL4TqfKvcxLtz0nhYzLba+oOUpe2u2qoyH4ze49frTDs3seeWLzpPXQhkTNx1WSWoXPF0b7Dn
CO3h0KE/20cBHrZ7obFHv7Q1LHvN6cdDJ8Q2i7XVcoc4907RMfLiRmv3OLdCTACNhhJzDun6BGKW
f00kQvOiNcr0o+jyaLhGNorMtDEI8taqTcp0M8V2+gnqdvBUY97ZrkYduI8TZioPFu+kv6kggV5Y
WHQYn/9sF09WEn+ey12OWsvyz/+6YYAMsMa8RvbqoKlG7tujTG2rvI3wZQ2zTVaRHkEBu6ANbKeJ
sNUWlvklmbF8cTNdhCsKalJs/CAW7r5QdXen4k79KJIM1+re8NobXdkwIiynb71VijnGrTK0mgH+
mmmwH/oBiEkhwuwFNbg/r+C8zw3mo6gKBzXaP/wCOe2qBbYhMJEItNjpYsxpgBkHdN8QbcCxSbtC
DBYBIvJ28zxn6doquvoFqo/RbnJplF/8cdDTnhZoF3/bSGAvHRg1tgRMtzz6DKWrmkj5hAC4RKKK
z7DFtLdO21F+4MoV32c0gfcrq5PzcyT0dGuHaSnwa+vi+z5XkEqiyUAgYrb5/ClI+9zYxHltXPWj
L/UWCEt2H5u9FovjQIUleQhYZGPlffTdl731OVVA+LepmsIfRSzn+xJBor0Dl2V0q4Ec+7FqXfOD
hgP+TH4SvMBgeux4+TQEv9y8R/jGBiw+VTnOePR+yTy6VYWMD7ID1LTK7BkCEAgOYmyM7AGcOG22
8l3VPnqyrKO12bWSfr2i916wqWgEL1969RZxqQGkKAWS3eAYYt6XCn7CJotsne3rqIzmzdhUuDcU
ohyNpwlWc7dJTCtuNlmj9HRfNDNa95lOjKOuZT09RF5uZJ8QJ4vs4NfCM+gea/oRxSyOz92jY4oi
hGmQxTK76udBD8kK3YZf3I+JSVcEnZmGfxVQJjbWso3l1wzRX4eNnpG7myzOTbxGarISK1kW/Z6C
PawN7gM496Ayrn8FvlLfwmHmP7G8ZBppF7G7L8KBg+TXGLnsZiG6u9IwEhN9boaJvaaIesNlzsJ+
Eq8fMIfTQIRRNnaUPUxCuzC9684a91LlDcSqPuuvRqer1XrM23rY4o6UlGuzN6b8tgzN4hdpBv9u
cjMvQylmewBuRsu/J4vWvrhO5zZrCgL+LXi1DJWhFtAFdQ1vBCgQiC26U1IN2Mcs4zX+RqHeL12f
/B0aOpItMGJnvqZqV5k3vZtNxpY0jX0XdDpxN6XRQG91e/o/r6EiNY+xHozqulJlnd8NPr7BH9rR
Cej+J6FxbfWdvEG5WjXpOjPm4iVJRPAQitDnZTujUSN/ceJ2ZeHmd89zOvPOmCr2KzH4zQPETON3
r2p6sqfUcCA16VLAXSgycY8DCCb1WlpxfEUbcXRlJcRIayZ90a1N5Uh7kztjj9fwqNPqwa39Aidq
S3TlzpIDVASqkFAGMlxIg+smSXrnirY0UGTCjBHeziNriA7/DuSC5IevJMYvLwEEB3oTbSp/O5sP
/T1CUoxveFwMYN/sNH4cTFU2q4YE6TOcSeFtLQP/sm2eCHGtgItgECiC4mWwGtrz7SSZzU2Jj2XN
Z7arrR3xOzZ1FKe3Xsrvg3ZmLW5OQZO8OF3q4WXK/bGhY7v2P8U5PLMb6JjylmIC3IA2xEcGplQ0
epyWxgT0052DZaO0i6+B4M696kBVfZk5Zn83fd6qFVzBmOZrmDjw5cWUHkQXQjhDQRzVaN0xAdyH
vRV/03NLW4E9hJ3P/qQse+2Igvt/VSj3vjehV67adk5dLOQbr17AYInHhdzxzZ3fT9TAFBDUdAXt
ituDgMIVc1G15y80+GBu04hGPU2urH+HXeUc2MthVkkndr/l2dT8qBtFeOYbacabdYJE7qe2Do58
3Lle1yrQHHoyyb8YdWphnJmWvQ0aLh1+ukUe4IXKQxLFK8vaOmkLCtVNE0x8vCQFVk+ioBhWHC1W
uqmGkRSrBWZhPWeFNLcKHeG0CvqogItaUmHezGPo7GXMnWzdtKb4aku/q6idGNlX1N/e18lXjSRH
0aX2VoEseibrFmNBpqP8A27pvAg8Sqy71sGMGnKb/TmrKv8YCEzZVgBG+jvca1S8tqSR/mDjcMt1
F8EaWDkOGYR9IGb3wShHCAhimoA9EUmSXFFhDdKQHmc8nlKoQiQ2hAyu/ImyxMYVZsaZ55iJAU3L
V+FqxLxslxc1t/RKssmupro0n920iJ4oCZcJ6qum9wjAsuBKOYnH6VBb9m9cx/xi3Zp5+iJTrUo4
A1lx6yqcgeAkSRPyiZajvQFgpZ/bbkhG4mjZZDtZwQgHEgF/CsDFYiNU5anzidAOoFgd+fH32UiL
/ianGg55QjaxvZraqHBX9Yyl/JadBhMwQhwWVlfNEMlMJ+kPTWWUL02KD9wVaDBzn00pSEfE6tON
M5T4bsMbRKxrl4V68txYHWroJdjtWUlz1bu9G3P8BPYXtwrrR1qj6o9VmdBoy/QlIiy4du8qYUtz
haw//+CHxovfOKqiClGyo47a6DNaf9KBr53p0NpqKzIgbkkr0tdkovGOqoDt3hKZYKDmp0P6E1xf
CYGLtGm8F71dYSOX1a7zld0bS7m0mW1IFJQRuHwqp/oYkLN2gA1Ms7vvJnxBOGT6ke3CT51fVa4K
+0MRO+I+VeZIYcDVQPI6JGVf2dU5ZXSXuUAFVW49TmGJm7sBkekrmQ8zuE3DsMK7C25JsaLOKMLP
FVvtuAZNMk7PI3E/1nN6Cvp938EK2pHM7bBLTqgJ7vXscuSPE5SNEXSl2hNwsJokRBPsnbLZFAeX
DNR8nSdWLX9Upg+Bz5ybud/1Yewf29DIppWv5+TRcRsbetHYecVVzw3wG5VXgMOaDnfjxgcz+pQU
UUC2jZbblZlMA7ZUoZaHKLUKEGfgysYtgAsbBY0M+S8SLkJr6kVZ+UlbUzI+FKKtvd98v958zgVd
TCA2U9O8adhm4q2KWru4S9g0gDYr23ksm3YsrwwvK9sbp9BJvBvrXPlPNdzWO+Dl/pfUcntnR/Hf
+g0QYmo3fhmrfKOYit2mHNEX7bre6fONLqRbU0TqmxmFmoMlGqVYG48yQo2BXfkAiKXuNyYZqXSD
gg/DOruXLkm1yGieB2u2Nd2O5qDvbauYg4+TO+R6L2e71ZsgDcd4HbKAMRYWOI2xcdlTv3aw9/uF
IVJgrOkdk4fSwoPneipbgojWp3VzRa3HQaLgluWLo/yJs2Jq8nznTkUe30HkSO+zimzmxhLc5KAD
QGPaBQN51bXoJbohkpnmRxp1RyL1MOieBpWMzTXXGFA+PHH5s67N4KGeBsPYGUjzp1XXKryihspK
7bXHRvTR88BQ7sHYDcG2i5XvrKa87X5xUza/QO5RR7ZoQ+4knmK7yB3LmN4i377GiBaHzKEYnG+G
wB+RV85lYtemvXmXcVllx5gSTPjCYbGJ40/sPmkza7hzlI1R7wHdtA9+2+Bfqy1ubBsHi4MOZ7Hc
FLc1xoZ3Jf0ZUArGuFDo+2fb3lpZUd4XJR34K7Px7R86aTi9hwBA0VoMjbWNO4Mudgmie+fGs+mu
VD+k1TMRWLYNdSfXyMiADtceAg5oSUC/1lHccKbZ08SZm7VzvMb6HQ58YufdJm5K2dIpETnNeoCq
xrXCz2NszqZyTkEzAofYI3Ab273Z2eY+KGD93NWSTSdPWwtnOaz5PpZR33hrt42zctUvFU5uOybe
fUXXZwftmfq7aeHtANNV078r2y5qNxLjQA2UzfDE2hsCXMptygF3vc//WcmUihKLyh1f8s52f0fh
HD1O3mhl14XhA8czkizjNleK72bTzx/KzHDT1ahM7zgApXRhvRqh3LHdahoys9JSD3UrvPbBrvX8
4olGtjftNML6FsNCaAaYy32cA+f36LT+sB2mqDbXqlyIfrjKuZ+LSmcOT0UL93bspgnUuTdhHmfD
Ao7uQghb82bom3HcjONYPhT9/2XvPJYjR7J0/SptvUcZtBiz2QAhGCQjqLKYYgNjJpnQ0qGffj5U
3b7NQMQwjL2e2pRZZSWd7nA/fvycX8COhQPfc/EpwI8G7C3jIroyrTz8JpGw/7T8YGo8ZD5lGOwI
W3HqNYkmYaxm4RvquJn2pRloH8AzEv0e1OzYXfmzj92WUujwu0LrjcQ0H4yfqKE55apAdtpYlWbg
IIM+a2zFbgrU9QsmkdytRUlziqiFxwFry4uTyUb1SxEndshzRY1y2g/J8OqgQI5+V4yI/7qVWv2O
B6M18kCmNsG9o1tfYMDbcBlUNUBiiOpog10eL1uukAq5VzQG4wOKoJa0Q+4gQ3URcUrlulayER1a
raPgrklh+2fUz5qNuplZ0JD9JNtoMT3nuSdDlwX+H7yrwIhqz9ARzLmSlC7X1mpPqxbmcoZoI4p6
0b0o63kNakN5HoaI3gkXYvsyhP14oH/c30VxNvo7HV2CioSrlA4ongSjp2tF9x3mT0ezZRiKvZyM
eEACrKkApgya9qsLI+Ff41IG8nK0hHlVZVb1Nvloq65VaJuS2056mK2cPiu+IL1Y34QahSm3MFEJ
c9MqrZ8Q7G1hxDbNSClTcmRxlRqxMO4Q+7DQ+uyLjLc4eIKrTh1IfOnm6jcQz9BB9TWk9r2sHlFx
1Fs53o+Tor8MtWXhfJIoXJ0IU4W6p4a8Il1rMETvtmbXfJ+mAh2CwrIynpJhZN8MiIb4N6qmU/do
yahkdwhN8WW2ivhzQqH91tHKPlyLAluBlRFb1p0f6uYhjsrpNRNSo3v8rOp3mCbma1+RNrsO6/UD
KUOB/m1kqS/QSBOVIcMhdv0i1b5Rxguekg7dJ17nkdq5HYk/Pn+VU95XKMvC5iokgksJIt0i9CDp
vW5kfZC/ZBwnHV1jFCgpaLQ+caTkQiYfEPmtCaQZGUMsAcRWM+vmWz3E0e8LdfG55nxU/AJ3oVKb
BPsProWu7XEVqUyIdPh25q9EJLcNfmeZvUHzdbK/5AXP2Jx4nO+K+GcSPSpo1V0YfVmeBb9zNPqi
hqXkpSNbuAC/8ojak3eWv4onfd98Mx8Ij6XiRe22tFbN9uNhl0Xp5aiL5kOu2WWgS4yaarBsJuMX
WpjXkoQBaY26rrE2R91rRXehgX5SZlzMdf6t3tXrEhOlLL/pmSuKbpbF+j4jopOy7A2asP4lT+j5
w/3vH5YK4fFwCKrKcuIzSXNQV3g7e5iESlaC+GJ4oTH28cRoUR+P1Ett76tdl7/ipnpHC4GR8AKz
Ox41aGo1G9X58vH3+3jXsHmPB8S4WSPnYM+WCT1wVjOP7j8eYdlWPN4hJ2ggIy8xbxxF/kpdzZ35
a9Kvfrgwxkn9dt4PoHGAygJcAR14PAua8QZNPiV/zXdiq6+srbT7nMMGmheLIRYLNUzCaOxBzV/B
ka/r7HX2T/54oRY8gtMhFg0eKIQKOkrMgncvtyx+VsJNn6tVvZ6unYfgfvLC/+T0vlu3eXe8O0cG
bFmBxn/+GtrtVo+2VUvNcasX+TYNrnLpK6ytC5M8u9/ejbhonKn1iIV1wogmNCK/3gTiUsP37GF9
N8IiClM7Jh+gcvkqS/JGl/SdiQq0718n4gL+5KQPutwSi4jrw/qNrHbMX2FT7ECEeqNVk9Gkq7be
I9jtyYrYxPlbrVwUjDobJkBooTkzI4iNxX6nUD+VNIPzV+sJIMd19hxdF7g6uMlWf6Igk6ziPeL3
T+Pt6F6yTTob8N8NvTgHNGVGM1Lt/LVzXtrhT95/QV+vbO1VDg4Slrq69uPjY3E2frwbcHEqADbn
2lhb+WvGiXOaZ0j9noy8+MejnP+Y74ZZHAU831DzRL6MEKJsHu/vkd1eIWl0YZiz2//dKIvtD0cj
1FpKZa+ZhYMEGW10yUn00tZYbH911CUg9CxXiWZus6YwpMz6FN6Am9YlftXZsPtuNosDIGGwrZQK
YxW2Z22MH9YPJJOzC0umnIyCKyHNYPa5gl2uYS6+TDUVga5Og/KqmkN/D+gLodrODCC0x9NqDGds
bdUEe5qRGjZLeeqRlyc/Y5wBVu2gg1mPRTa4mWPqq7qQOk8BHwcytLQv/aLzTjxJE2YQxqw4NbMZ
jqOpVdH4zeabzo6vED43Ctd8Ed+DP50Haqi7sDhg3HLp0jhZnEUmpB6PmcVZEykaCUNmx2T0Pyb/
brR/AxWjZX7JUmyhU/f/Lqh3Ce7iKALZRlcoIw/KXqJDdJ082DvzHpibRQHiFo+wAIHpt+xCmD17
/t8Nuvj8vtIJAzQFKdH4NDlfy9JDe+zjw382pr0bYnEqx0LEGS1XLiVAaK6kPEgg4KTmPqm77zpF
9bx9ccJfH4+pnuwWB9EwQ5/xK4ApIN0ffzlNbctZW9L/Cb4YjAyFiCHxLKzQQo/mRxStmkrjS84F
JrdsYwRSYKzgqtNpwnpQBkdD8tiY8htn9KefCTwSUDi91jfYPKtNeQ0myMLMx3ZosrRSGLjZDFhx
O3WyYYpraEj7KqTIvyb1fzaX/4SL9e77rl6al3+85Q2ttMNL9vbf/7yPml9wc/N/0F18yV/Fsdcl
f/VfXpeqjtkqCHWeyLybwf7+y+tSAij/B4oiUMcB+umEOzb6/ze71P7g4xL/EL5UUZiZIfWiaJvw
v/8pqcYfSHwpPDhnpgEojs94Xc4h6t8hzECbwQLMBCFDN8DuKkslSkyHq7Jr8+lgDIWEamFLOz8I
8AeJklUgIaT7bpHu//7B750sF3zveTzQWzAlqOui2ABL6fgQ1Ho2RIoTqgcpxxFLDnXc7qMipLyI
4lOv/pCVlJqq38Rbyb/Psm9SUFFDq9Tx7437a/iv4K0484v8paJ0NHF0PuFGUVMD22VRmT3+RYop
Q39RFMWh1EK6oJQq/DxCkjgbwptKvIgs97daRGuo0EPrqq6N34Hon3KUUFbIqBsHsBcPbeHk20zr
v1iFiNDX1pVHVfevGoSjNwEYnFVVo8jcAXxcNUEHhPS7apboYEd9cSFmYii9/JBQ9qGRA5AGhQPU
Z/FkLQ2aVJhiqHtKd0HogWlt8d35ZYA0j8RGV69b+UpPr/VkFzSburlKxUNEg/jeKXdx61oIZ0me
+VZc47db11ug6sJeT+q6Dl2iFPOl/O6KfbEfi9s42tg5j1MXzGw+C/ivjHWwM6sVmJ5Af8wclzIT
dGgz36ivRuIm0gYQ0HToY0TQrsKvyg+k50cLi61rZdyj3ENpvkg9dNHyZxOZJK34lSvXJnBtazfX
e/MVcsetZ5WUE1dOt3JAUGUQu7davcnCVdvCGVxZ/WowNilylBGmFB4C5ETU8rG9xwrB5KX7UP5p
fde+O0jpUwOjuwbyCjuaTSa+8hDGBAs4D9176bbbmNufwZoOpWS5ytfiQfrq0EUAMWJuhmzjSyiO
/UJ3rKOMFe4nzWt+gQKosMoEcnCDCcyPSr4yHIA17mi4SUYL2DUUV93He2tnrKwnCCTgnv03YW1s
lNfpH98EP/lqxpNgVvHVaHkVof4LJqFbf6tvEX+hj76Pvk5IsuOpUu0wE3Lu+ueNv3du2xv/MFqu
8aW4aTbp7fDNoXuyz3MPAXfIo8HPCasub7yuN8bOf6RVSeEtCb2h3JMdDsNWu+8kAFquQ4fITe6c
71SLb6fv2c98bxvbrFzFgxdsfE/d9r9j3/Uf0tvec26dXbiWV6JzA6/8Me7szfAceLWH4w3GphYt
NResbYqSOwgAoCle+Tv+7cAt/Q3kKJZ3ne0Z17icbIqbnm49ciX36JkUKxb0e76lN7armhXtuHaj
eMlrsiu+jfHWebRvp62z79bI47x1h/TgPICSkkYvPUwvHFvUzzUXQzwDRf17ZZ0/5A964jntCpRS
lGB9BzrWM2UaHX+Htf+7Bv/JDfQuwp9egy9l+/KPA57PW4xO3l6OrsH5r/59DaL+84dO31BBqQtu
A7J2/7oFFV3+AzDzfA2aoIcR5vz3JSjjBW0YM2+GuxCeObfUv29BRfljxhsi6TtLmsmIlH7mGpxz
yn/fBrYFKQfYNrUqfiBvsqWYFeYH0FjQpb0VcHgxe9Aa6Xeu6OrVu8U5c+sc551/DWMAIcZVlXTA
5MY9vnQyfyokMHr2rdSU6Z+azHtGr5vigOZA/jWAT/sVVxF1h/qq/LXCrO5TtIJ5eEoHDtRLFJJU
1LRIKt5Xf3BoqYWRG8E+lzGNVRI7W2VD//jxHE+X0uGGh+pEOgHZaSkKEMoWMDwlCPeoZPoe2B4M
uGg0Xkgkjq+7v6eCdT1KEEie8u/5t3hXyMKoK/CdMQr3MqgpV6LHiqXmBKbGzuTV5ycErl2eyQQW
arWLmzVpK7Y1Xi57TIXaXw4N/A0iSSDvPz8MQik8esGlote8+DgN0sEjbkLhfuiyZg29TsZCLmku
QF8XvNG/Fm4WqEZqF0VagPSLV0jUiYLemBzuUWzjDsDUEPySnJJzqW+9GJD3FGjwam1rb3r0S1bd
MBWUP03n83sRvvMsbIdo7UwrOP6AHQmuL0HK2ocCOdPQzgyMhqz0Qi3pOL39e7Zk3UyUSMIrZ/7z
d9uEniSvLE0N91Uiv/YolLmOWT4YmDfiqDOYn98pqOywTwhVZGhLRTUauEodOSZ3NbAdrnJNuMhv
VBdS1zNbfxZug0jN1uckL1YO6YuOCmcd77Vp8FH0Sskzs/GtlwEcfnJL6sj2oCIAwHt2Ql7yQ7Ok
VlJAMdm+gc0Hkp7NQ0NZKBcixslH0tkIlJ4haRucsqX/u9/YGcYLJRFjAg9uBlnyagYlkL82sx+o
7l7iwJ9EKMazIVbxgRBi0JfjjYom+lqE0R5D4GQVxljMSpqdrT+7eLCq0GFAhhRNZpisx1uvAgJV
2eDi9oNqKDvsTDta6ol2YZTT8zzrZrHfQGtzSRrmIjoVM6OitvwM0oKeu/Wgy+ABquE1ygtnEzaB
egen60GzK/G77Orijm5TDlq0uMQEOF1UA6aIpc5M8Dl6LcJXZKRjocBz3+uhPiKtLL36UjR89oBR
Y0MeEUUGBAuZ8OL+TIVatFXEAXPADK/9vIY+YPHw+OyXOx5lMRUczHyRamO4b9QEw05VR9Sox0jn
41FOjjFXyny4yDt4ulEROt4fzoiqiawU2T6TVB2Huh7B31Bq1zS97AvdsvND0Q3mXUjOtKw8yYXd
24UlZ/sxU8wnDVUV31WrvnlOZubkhXtsDj9HqZTOLUYE1JW5fmEvmVJTLfCjsspij5Dg/QD5YFcN
uoq/1ugpcuelFUqkdt5fEuU63X8Ma7COkIOJIstCBs4gQ9cEYDNsJYAFl0W+CxYx+fRHYxQcDhBl
JCCy3Y8/mh3mcQl6ttiDkrNLr1OxM7upwF7TC2qaKNh9vEfOrCWiyRxhePqUKpZEeOwEJ0Ftu9zD
O1ZsXJKxaMLNtAUhYk/2IbAm+3WUWnM/lChxXfiQp2GZZIScW9Ygratc08dzDWpLL7TBqvZFA91u
hQG1FbiI2MTfwzDVfmCJja/Ex/M92ahkPjoqC1xrs4Qwpa2j61pNcCCsgkzsA0AqLvrX9ECdGPiq
rxgX5F1O9gtDkYDw/gC7wX26mB2WBrFllkWzN1RZ/a33kXIoZUEF4NMzIr8hZM1uRpgdLG4B0KeA
cfK020+t0t0gO59tslYEuwDRuG8fD3Xyvcg8eJ2Q0nHGZzej48UrnKTWgYe3+9oG45nyka573Dy9
yZaaK11p7AsZ3JmPRbWL1xcJq4IG3LzC73KrAGkBI3REu5dUJoR5SLPKZy8uPOmsq4+ndnIO5qkh
zkBlC4gxz5fjodh69SAnbbsnG1JesN2DbxB02e2Ay9khn2q8cAsHi2kLCNj+46HRs+OHHwW0eXDE
PTl/6nyPL3aKUUp6isaheld10J0eBmuQ9LWwe8N+QDYDIO38OoVtWE3KdIvXuqpfZzUAIEhIsMyz
TVyVWedh1yb6Nc66stkAQEvtAua9T53/AA6XTFTTe1naIdlTayujjnFAx4EXxKzRdv6zZOYS+fGo
6elVUvqluoImVYhtpkBsdv2qrAStr0gZVrrcwyZynCI2ftTxlI1e6WfT1zRXo+QekQleY2pUCvMm
90VEqywYsCx8UqIWDKAMq8XYIG/fxi9YZvbNRuuoZ2JzjQv3XRIb4rchaqWbTVGl8BZbl1LfqbmD
K1ebBmW1wnk+wxG5wsD8SgMJSVtab8W3IJssawUXyA5ubRudc+pOWkZ9UGgUh8IUuMstQOnyVpaH
9LlprFpbxzwNoi/maEQ7BTdW7WXQIAkcsEEuo7sQIPe4jvLJ/iHI579KmPim28lJmnAjzL4ItlPS
++3XNKkS6RaiZGztBhv6MJKzI/rkD3GvGBVlKeRo7yYMLfsNpkjWC7g3zGLDLLepOOVQAlb+0NrT
VWWVQFmqFI/DFR6WsEY7bH6bXafHUebmdR/bG1+Vhiepm8GqpVzF32poRiH2sBZO1QJOz1z00/DW
A+AbvZShTPesko089Bqe0DsJe0kYp0JA5yohcMRulvjip9+r5mPTD7zIOL9ddCs3ejELv+rUvxqk
wzwbUkjkRQ0heuuH/pitJlMq9b2Ud0a/SSYLFoHrCA7mOiRDtO4yIKNoaGH/Yf1EHwk8v5RYbRBD
uTAqe11aE9ykQnKKn6A2MZcAL4kVLTDQdqML7LEekjrCtp6ynqz+GHgHhW8TfuPqlRQZdrFNfRlX
cEhsJW4NgRm2m2mA/7SxjDiVd75KyWAjDBhgnu0kGIu7vJKSiaQHfPk15Xph7pIGC10N1WK7pWzn
wIdc5bTGgJAngAVXYuqr0RMJXrc3ZmrhdNlhp9T+GEelEhun77VoEyXYPq5Bz5X9tQCnLoQ7asaQ
3+BLRJmzkowZ8tpBGbipRZ4mewOrd+W198WUlxjXx2G5b1H1gOYg7A4GEG07ddcgHBhtjdgvpRez
y2jtlqgAdqtClYt024nIAdkapOYD5ZsQkCx0LEWeWaSgRUx6HthUpGVRb6fWb8pdlPCX3TG2o3Q9
1Q0+h2UD5e/aIRkwVybqDJSquab8dY+x7b0Z5D0+lj1VpTtR102C6GWp2t+CNE2yzqXeU+fPk9KZ
/uukNHnwbcSysAeWl+IdscplOQvbXTklJj6fkj1o4qVMK6N5TDjt461Ucq1sEyuj4NCUWtP4bhxi
WlmvprAvXrsxqRpcQUM0g/ONNURtLbMXe4PqPsRPOTugJa5NWxFqRvp1bmwmnoFwddgJt6ptLF9v
hkFo23RkvXa1mY1EbIpsffFU4sMsYS3atMV9n8XOdIX3pJ4+6GZtOJ5URYp0zdFCkM9M6aFc1cCc
Dc+sQxt769Hv81/DlE/D/Vjn1iw9U0N/82I5yvs3LNyL7ncSjWr36CRF0BziWJ94KZPJaNuyBhX9
lqlyNuLoXhrT9GXMJx+Ir4wIcHdd4VJS/0qLQa7v5SLLo5XMJojXAjUE5zobW/pGGC6kj5LQoPSm
/aSNWyVus+xKiRUVpjlpnbGBdBIUvzPIjK3ihYTn2IZHRybbeno/aLd+YOm/FPq/zovPuQ7WpgCe
vjZzuJ1ugXU3XROA1412FdPQGlcJoHB4a2VoqKk3YOsFoNwezG9dCpTwloBn+a4dxmGyktQgORRi
cOo1iaQNSk50znMWZjYxGmXYV8dBjsu1G2kabpxMAE0fMFun4zX0trEmdcj0q1DpHNltjAnKrBMi
8O82qhzC4cxl/Xfe4Pzn9plRKW6rJUW67tM4+sEtoIGLcgwER0upDa9DqDxwsyqNlow62mm2QUdT
vh+AGDse9GOdmbaFpH9BTzD8VWV9MoH4IRDdVoqTEzmB8icru29a+dAYOYIzdh7lYsW6FPJqtAe9
9CwRlK909HwAzVk7lS4qJtSwBgmA8n0+ZFN9hTZEpOTeIFVJs/GRQx+3tT854W09hPApXMDQGhIH
DYjvdVhYmbnK1BnLZQ+8zjy51jSQAZ1Z4+LTVNAJ3SwdHBjYcayAbG+rmJiH04bxUAE2xg4do4DH
0iEtI5iDGL8LcSMd0FY0hP7Y5nZQ39dVGnPEIuSVVrHW07oiEoji4MA45YDX8IlWulGZ1VWk9Iq/
7S14a9dWHXbSQwbqO3WzSi5pOBkmZifURMEQ9sJx42Boo3VK6vYDLJmcXVcpWiRA8LW4eW1DuboF
Wd1ZFUwptAq2xBcj9po2SbrZ1j5qG8+ffCPf0k9sTK/oQljuSUfW4nVdIasuMRsWP8E8L2e4tR9e
ScjQhRuwmj0UDiyLwD6LqjHlG8pY/eg6EmWMTW3Z8e+xU+Nox/8ePQW6aJ5FXQ41sO9hvn5CVOIS
z4bdjAvvUIC+TSKDXWPodSY95lpVOWsLH2DjqQr8Dh6+UACLeMKElX4z5Gn5asy5yQ5ErZUjDx7G
FEWGoDT6lcox7bdVoWjjXpGHoNiUU07M8qm0tls162KORR5DFwRjk2SruocgvXMaKXyOrKymd1QU
1hPyEJHtVojpFvBNfec1ihRcp0Wt9ny8xqcsXJdT8AJQqsqvRtLAfJPGM5dUC5q4/vzrgkSfUuks
Ra2hHnmcF2u5VsIyJNb0dsJOiaRvVTz7J/ljsPk4DT6b7KNXPBvf4YBizJ2Nd8k+NndBpzVWu3fK
DOaGhlOQwBoOC0DlUiXp7FA8sUFEAH1AduV4KNSXh26E2Lef8CEk+5Plb7IvT9eR0PPDx7NawBFY
OhaOpg/tGBtkAq/B47GEanZ9AOtgb+PQGOHibceHSTKTawjBwR71AjW/GmYijJtANoHnGWTqG3or
+V2FS8dDTQZ1yVzozMPU5gmHsDI6cRQoF79SKQ+VTC0DTdMeltXk9/q13kX+hcrCuVFQEIIgQEsD
2MDie07RJDVTwyhTl/quVLXDJqGSuP54fc88SWnN0OeiQ0ctYWlpAnu5aUfV6PdqT7UkooqxlesY
Ip6SVt9aIeJPP0lJ0+HhIC9MQ5CS8vHn7EcnhIUiT6ihGKoX86G4F6TKg3BWrj47NTaNTiEIcxPE
RZe6d6Ow8mJKdXkfyzUvz0wIVUEogJbUSqp6y/fSeAAS/PGgp+/gWUyfWhAyeOAN1cXeCKzMr1Ql
cPZ6OzgjAh2GiLZo86IVO2m2X65F1+TdfYrTXLFPZ4nJC7/AMfpwPi8U6nGE5ubg4kCR/XiB21CV
K6WNpL1p1/Z1b5XK3ZhJPESFghRULHggr2LhR/qFcU+3Kw9wuhDouVLgs5ba2MhJ+VRXCn8/scvW
CLWgelFw7Xy8vKejoPA0N6VmB1wbcN3x7GTVHwezsP29nzTTZtQR97HmDOPjUU7iG4prILcodM1e
WeZSTSvtKJDITmft2yJFTZPWlUeqU8FkSdUL5+9kQouhFiUhWaQdLMDR2lt9q+wrObfvKBNdgqSe
jgLdne1Ag5+eFHX542WzgzKr9Lx39mUsoVCBxB9MYqe5ELFOl42CP5VItiAdbHVZ4O2g2etKWgeH
EsK+NyKHxFtQr6QB+pwTP3/8jc5MCZcg6oJ0iQAYLPe51VkqDhLOjHAP5Poup2uPvW1r6heu1ZNx
5toSEQuZacB3bL7jpZsmFckRoXCBk1BvKl1TfuRaOF245k5P7fEoi21gVlEVtLj37jXkE1o9H+Ak
Rs4VZuT+lzhOe26ZuL/QpTwZk4bU+xWc//xdwjCZU+aEUhYeGrQ43C6X1op4k6wCrJlvTBs0ri4x
085tEFpQVOYxoANkMq/1uxGTAUmi+QFxgHybtohY9tk11C41uuqN8RKa9+TDUY6k7c/5pbILlHD+
Zd4NNqp9LCWBHB6izMKSEqlIiyx/uORMfmYVAczMUQI5w1mC73gYEQ6RrURdeMgxSznERVnweFTy
O6yh8JhWm3F09ba/5LhwZiVnmA7JF4QT0oPFqBT6kroY2/Bg5X6+q408WscR7MuqgOf38UE7yRDm
dQTgSorARzvRqqeDoShlM4XIJAno1JKc7EcU+8HwYWzk1WoRXUBKnvtwpD2Ym6vIzQH1OV5RK8Ce
yijU8DBkmvUtsA3le+LoxfrjaZ0dhbY5uomQCxR7sfvlamjLAQGYA/oIlbiSjNL075xxksPPBhDW
b67Bw4SbvSiXQmadqXdw0JvoUBlatVPx9l5rY1xvP57OuQ3BxYjLHy8NXFAXi1Y2IpQAzUcHAETB
lQMmBF2MON9bKXK6Hw91bkPMTouED1INGkHH3yeFYs87rY8Ohlw/NqnDOzCfoad6+51e+7ePBzs7
L/YdZELOFi+o48HiIrRq2xijQy5S/U4O+urXJIYaoo56qVtybkeQtxHv0csjHZ5/lXcBI0/ztNCa
lOeFogVUUerOF8+SY4Xdl4/ndHYgnk+0YAkb9EuOB0r1KMo1VDEOvp83lB/xIH7WUNxp1p8fZwZu
cBnzILRnsN/7CaU8+/VciuMD+sHtV2s0B6y7pjL9pHUpYQjMGvkYx4h/gQc8HmeqELeZWjYEQk3t
KggVpGotO3z67Gxodc9C6CgCzl9pMYpowpFySZUc7HoYbtOqk28zM0kvoK9O9xvpKWgklC7xAAJ7
fzwX2jeyU1M8OYggjb9PUVdtjLYAjJQiM3LhIF0aa35LvNtwsZ3ayONMyaGL1OkBOCK2HkLu19SL
gwvh4XTL4eZC4RnkhwzCQFkM1dKv8AP0FA5NpvnPqeQrG1py1mcfd9DC5qoAz2IuxJPHT2aWml5H
WXzokkhYa8XsnfaxBgjVeU4y2dqFfPPspPhUoEINoAzL2CD7SmAZrUbM63sK1NSvUZ1tL1knzJHz
qLlogxEiIHCOZrDQX0KV776SOr8vjJaw4KNzR20S1EFF9mx0V7VsF7et3ce3sM6lA2KHg0ATJrP9
C1fwmY2CQCZ4KMwTyEOdxdczRFwV+ljFB0vQ9KOCOPmR1xZx8VUJ0DlefXzQ5p92MmGMEudXFtfJ
kn+uBzoKElIdH9AnEhuKchRVTHR/dD2Jr824bW6CXKhXtUOF6eORz3xQG6UKnpDcx/M/xwcCYavI
SbMwPsRjCo+gUqJ126vjhV16bhQIXMCggL+YJ5ANwx5oh1RNfIiAy3015RjVD/5jdMmi9vSeRBGY
Ose8jDzKlxvHp/LuGwPrKGn99GQ2evkUo0bqmT45YkkHy/l8PEGCmKSXTjgYVX0RITNr7KcAF6pD
KcBqjrbUbVKBVUxDffJCMJ6/xHKPgJrjTclzD8rQIt3Icxjdse5HhyQQ7YYzEQA73JedKj8j9dat
4qm7VGA4dwj++mDcAeYMRDzeHD39xDRCt+9gdIq+gfyTX1vSILm1ZokL0fLcCaB6QrphEnUhIR0P
VUcNj7GBOIblQ/pkhthnVI2UXfdNLq86xYgNt/ZL51okVrf++AicneXMrWWqVOetxXNzoLGnY+IU
HwbFFD80p4kBmwusNmmPwrm6cBTOblH8smE9El+IcMcTDcOsGm3GONgt0sR+qZWrcELENu+U/AZn
J/37x7M7u23ejbfYNhm+vIlMG+aQ9YiQxFb6FrRS4mZDHF/Tes9ulSTNLjytz60oRD2AZyggz6bz
x3PU8jTsHfRpDohAjzd+HNq924Vt/t0Pof1diJ1/kbiWB+P9aIutQxeE/nysxgelFqW+GvCodoEv
+PdxGw/bPM5DUBH0JcfGblG1trT8K4yDS5nFQreCvJK7Ct0bnr3YPmJTs3gfOn44OX1kcRP3PeWx
HP3V1yoJaW/geUEDsSsCvH9yE9gDTfiif6gN1b9vozK4ykot3g21PK1DMzfKCyH+3A5QMRngGiNQ
6UtBHtsWvenHMjq1ShuukyLuxSZXEvqV1E3bZNvn1k8u+/LCm/LsJkAkHRwUzwh7WUynFOr7bQuU
pzXEYSpy7XmKfXldpaZ0IXacu114KZNlzchsQHnH262ypdq3G2KHNszcXj+PV+bYyZuPD9K5CMVT
HODJX6nJEmbbFOihi3aMDwWF+oOMBNQTUvDiVkXm7nGyGgfDFb25UjACuIDKO7uSePLx7Wwe6M7i
COt1IpciV+JD4iTG2hFIrwRqp13P/nMX9sr8o5ZniQK2qpmQsTHmWSwlF1gbkYYnh2mo3zKHrdqI
anoTlaZ+p1IxbsPQHr8XdpG9gdoQF2BlZ8+QRvoD6wgMsPEXP/Vd4pfKQcWf+Mmh5k2wlSSsba7R
F8dgTh3K+ikpo+arlWFg5la98jpkxvcx7/RNabfaE07d4FdCo58uRNBzHx4Cg+GYKn0h7NeOt1cy
jjWdTFIkudAo9dSKMm38EhtRtR87Cgtp/oMmt3iUECK7sCBnh6ZDxN2L+yaalMdD91rSOYVM+80q
/N7ywhjHBRexOSBXdSb3+UoCQj24ipxYxQqxQ6e9cLTOxQ6MxFQ6Rxo4w2XSIWl+yGNAxAd1SpS7
CnDYn1BT4r0ySMFKyKGxdcJO+5x4zd+hFPg3tAcKHvOZPp62U2EjJBtlfEgxogxco9ARNgdaIt11
1PV2Wq5c0nM5d8RglTM0q032sbiVgzEcEgAW8aHW8Evy+gwW8yod0FR0rShFLu3jWHJuWXW8BuGq
UJkl8zieYDf5cmanDldWWNuM01c/RRKAPHTCKNygfOj8DnlpPX886rnUA7D7rBJKFdNUFzcURIsW
8VkughYF/MadghT1PBUI0Hbm1rUbrVXEnx8PeW5deZkiJ8qjCInUxboOTVyMMeTBQzto+Z0VBsO4
Kuugg9jr68nDfzAYdltAfWlg82w7XtUosKdmzBse90adPhst3chNMUTpT7SWMI/4eLDTLjn3PYNh
9GxC2sPr8Hi0wclF5dispih4x0hx0nuowgZrAEKTZypI86e68hDJAm22WA1xEbIoVgfCKlwJJ63/
IHDTMeGGAPdJsWGxo+auA9bTWQIUqE2++1nTHJIipItGvmMftGSo7rDV8k0Xbd/y1rApWV74DU5J
N/OCEKsAA3NTEcOPFwTPqroyUHw61InQPUcR8nA7dcaIB0A03eHiIEUewLn7Rmn0WymyFJQOlFmG
uUcP9+OPcy5ugsigas2TjI7ifBLe3SNdEIcVuvTJIdZDe0MfAjEFfQqqm7a0x03bhs4vfcjSfVkU
5qV9MX/35RU6E0pRc1Dxgl7mgaJuxyDF1eGQZ3TDXaKW/q1BSvib1Bhx7ZmjQHyxa0PbnfqywfAi
rwYE3ytIuBcylnNRhtcUVQzIA2zUxZ6I+yxNkqlNDko7AlCOaqrhHh4vIKKmkfrkpkkC/7ckpfJ0
Ifc7NzI0ZIy2uTZPy6AN88ol4tkBJV4FMYQyl8N1ixTmI4KuMn5T4CfRT2jGS73dc/EGMurcoJnt
ppbOhfrgFKPeS9wcRpHeKkPVe7qcV4+dGlkX3h3n5gj9jy02O0Dh13O8xzAoQW8cAYgD7Fht4w+I
i1PUMnfgDKQbkYXPcd7JF9b1/PT+PeYiPROGDbC5zJODTGXsph+DR6Bt+Y1flNnu4xN07q6gakmH
zaLjAG/zeHYFIOVKBvx28IsK//peTcZpW/0PZ+fV47bxh+tPNAB7uVXdtbNaucbODZE4NnsZdvLT
n2f2f3BgUToiFOTCCPZiNMMpv/IW3LExtzAKTAeGTtQr0c7NMZVFMwUcACTLCyTwTRgtU5WehgJ0
2MZqZ6y7OOGQbVLT35e9u/bs37onCChVcOWxY5Y1WjwNOpmaRnoaY1vbB/gLxlujCOSTYaTO+8GN
kchteCV3wq/XWgU39w8RFWUVFW2b6u+/3VERUs1hb7B/RFi/K7Xg5CQjIDKn+yDioNlN+Vqd42ai
jNTA/xtxcUEXPlaO3pikp8KAAWAReu2aSgZ7ACz1O7dp0Zt3i+85bgdHo+3nY4za/8qVdCtVQ1aG
hgVQLiDbi1iamq3egBVOT0Ze2MfY16qN5wT9So3l5md1fLTvVQ+VquPl0mZYG88Sj+FTVLjpwaa2
j5mV46Hd00d/9EBkDn07KY2rCfbA/XNz84T+NvTiqzpISCJ6rNPMoJclNj52YV+kFwP91VxFg7g/
2s3lVIR1dWhody6+aBg3fW01WXaaBIZIG6/viawqOYxr1Y1b0wK3DVzNp6eK/eLliiJwTz8gVomZ
V+nlJnHssT0Q3uYUFGoNVs/9ed0cjmhc8cMcitOL26cyKtxTQo+d6tBx2MRFJv8Ext/8Ek7QZf9h
T5LbqUaa6tSYi7AxG5NIFLPgquuyatfAONrO5Rit7MmbU/K43dj1tE+W/Gq4TU0Z+nF2aulpaFsL
Ux3jaBZR+2loXK9ZCYBuXaWEgpCowUziCbsITkVDT8/v6uyEvVv6qbXwi6rxaf+GooflbRtKCGtV
JrVKv4U9RH3A/VxiYfq5yl58cbJlLcamGTX7dZJ5jEOTU2Qf/RghoYicCy8fM/83q4mCAp6cEFk+
xx/3D22at18A+MR2sUkGtLrsx2MTH/VVJezXKhrDT2Dc+5es98M/QZ+vKUstY923sVhXBFpApQL5
Wxy8srYmXw8M5zUM9d59CuYeXaRUOj6OUhjhutvSj4avgANqVOnFiL+QhmOzfHFq3Zt3AM+z4nh/
9rfWn5CLVhWmzfy+RWhgpZNbtlPtvFphg9A8uR3C6NPnqpF7q8SkgEvpn8YPcU/K1uQ8F1v7bTGo
2JDj6VT7AKJcXg5zlBYDKDXnlZ64t+1jDYsXHrVjDIFnZZa3hoJziF8xlwMRwmKXNcT62BJE7mtf
jHj9wIx/Fa1TbKc0sD7eX9Blgvc2LTpjbCgUqIHQLsaChyNnGQ4u+6ntaXbO/fAT96Yk3eYinz8M
OvYFGI122es0pLD6Hb8M0kNbtt3HJskdVKRSHKJWDvbixlc/ir2NjQwJ55t03uVa9yirN7KMvNdB
q61T2ef9C+4Gwef7c78xCrc8YQklJ8LbJcvZicNKhFbnvwKRHAsYN035V287a3KzN76mAjDQ9CeT
5mMtbikHpEk3i9x7tUgbNw7GGh8HWx8OeuRYKzNaXIhq3VCZVEtG/ZQC5+IBc+E4uV2vea+Z1/Zf
ejsK3vd6Hx51N9M2mhV0Xx9eQRtxJ5YP3DUIikXuVYhSGmUivFfHDbAagL71p+G1/t/3R7m1gPSR
kPpBOFCJPl3uhq5vzND3UnioeYH0g4fqmw5HZw/7rH7slXxbQD4UnHAoFTToFhPCDt4NXZn5r2i3
TLuhRYG0wNtm5Xzf2Hg2Q9Ad1Vk1Y4ncimqAJp1h+6922yBjD39/l+C0+3R/2W6M4mDyDMYJ+jSI
zMVdOSLJQRU6hUdfdfaxKBHh1szA2/+HURDYUfuN+2MZMzm+CGLdg61fDWaGNYqbPqfckGvNgUWw
S6ELOojC/6oqMa2nRR7qQdt188oNzxbGlEgBc2nNX/QUBucmaUfhPYcWBhA73dSwP5CNoYX71GkR
Xs5Gz2o+0Ms1xo9tTi6yozcLm2nqoZ3iiyUmGLc219z3WCtt/EmxuPF3eZbA0JRpV4inDFcS58Xz
BoQKK80tzPdVbNv5l9rTgnPL3RJvWzzLMOHqhgoCrd1P2T9l5zv1S+nWELtw/8s+ziRfw2dH9G2F
M5UjAui6cjab9zjNBDiaYHBsQa2LU+QDDTv5ASq4iT7Gid2WT2AhDXtvReBe3o+K/7/BdbLOvw+1
Fs9PxaxPznscbXT3FZhDKZ/j2WyDndYNnrstjMk33mdzM08bbLF68oESS6F6F/atsP7RW+H7Px/c
EoRGROmIwqB+QPFQ3VK/5Xy9WQ+ZPdXi1TDyFhZk6ODPYo6PvhEU6g0NOVHwRxyjpW4bnFvppdXk
vWL0UewcExcmMEhrrIerG1WNQtSMdpsKg5YBH+5JuiG02Xv1yi45O12IzX0fWu8zcxz3ARYj3x5c
O1IPTj4QFZJH5DcWd51vSb/kr/pr0sXlQRrQcKPa+r+ihf9fCdTrWfkU7ghlge4DR7jiVKRdoE0Y
Gr3WoYu3kptUBy+cxHu7GsWzbch55Vq9NR6ecXQcwEDytC8CyTzRANDXjfna16F11qiSRpD/x/pr
GJgCT9oulyvXknrpLgJ1JVvFzAAbgQm/0r2ZGr9FcaknUMQhzN3ZbiV/WqiaVUd6z6F7pIaLZigQ
lNFZSYHevLEXQ7ukI/+TNLTZopfbf6jrcsil778iANZNpwqZrh+pW6TfandIIYKnRvdXGeNdvs1S
TG7QNPUbNBz8oPtZtVjpPCPrpccb08mEv1NNAHtDCVYUXyLHa4yj8OJ6RkvecgvUU8e2+m6ifYFN
GmRue4vfJ/RPQF1lvetiu2w/Yf7r/EL6yf1T9h2mS/FEB2GjJb3ztxKE61Y+9bL+whdWsE3Apyij
K5zSIgbRhT51NNqsV9rUFfK6eviaYPZpbRKoz/+Y/fS18PrdlEb5j7rsm+9W7VRrr8Xy41OCtIgc
yUJVL3spXlZHJgxuvfRf6VfEx6Gt9XoDdzVMUepJ05VayNXLBHbPBP9BAVRBb5cwkGDAcLHBo+zV
Dw3sD0nNNlYS/uWgCYy7ojwWhfEhxBFwpXhw9bqTw7PHCCgVHYzy/+Uuq2s31+w0Ts5DXHbfBlFi
tDnZxtf719FV6KVGARirdMm5yJctBlvObdnDOz83vUiPbo6FWzHO6SHw4rX86uqOgHXFQAYIAABg
5NeXE8rRfUenAE17K/MxYXXG72MaYuonvH3b9WuNreuJUTFDDwuYA1VtMOeXo4URTmNhVYXneugR
c2LIP6qsMk963mWPPlQo8+gUy1hC0kY25uVQ+ThGhSiM6Iz1qL2NZJ0f+mxY09663g+q0YpSKt44
QGWXooqix+XTKCRvVB1kW+KOCPup0F+JXG8sm8qYeDxUTwC6zeVcZOSWbjpEKcuWmuGuKn0MJGd8
dyEAFtEaXe7qEqeSxBvIjFy6bZClLkezgxjJjoF3V7PDeWPjBqKMTn9gwfxeJH157JNpjYNwY4Lq
BvPZ9ZSVSA0vh+y4KwBOt+k5DvPqGaO+FrnIVmCkFmFj+f3+6brxzSARURkCkAcKYEkVidwxtDQo
dGcEfcIXf27Nz6gGPkhIIWImw7CJKkinTYZbTIkaSSRa4eZnRIoADmH4vRdgDXaPz8VDnwnkDscK
mb7LhYvCBFcyHNnPRucFh4qQ7e8wspO/Hh0F2pYi1ZCwEyX5i1GEXwEgsANWrLLa3VQZ/ibs5YMg
KFaMURBdg8BMX1Fbnlh8GWaM1ovijEvdfAQgVO/9KYW5NvXtsyXwIJdZr79vZY7f9P0JXm95U1OQ
XrpRBC0UZS6XMRj0Kqm0KD+XutsPHw3kV8ETV5ExnmtSyeLzZFTdP8pMHkXu+0Nf70YwUTxgCp9K
eWu5G5sqQwMNXfwzMnODh2Klb27cNHIfP2IwsICDELTwBRHIupxiFk8B4nVheUZwpdijO5Vv7byt
jn7muI9PyaBOSjGaqjfty8XWN5Mcu0HZlueiwtqX6ohzLpO2XIn4ruukdGAAfrAvyXiIeBa7Mm4S
s6PBXJ578BFPTmqlh8gVwZFcLN4bQ4WaSG5aeyDjHrotOoah3mBR9beNlev5+g01DbpslKjRTiDs
XeyeqcHoOgIlda6MqToOsnDwiY2KPYguJO7Tcn740DMeQk+UDeE2QRO7/JR5aNkg1pLqLOu+3NlT
/wG3qjUG2q1JkdPyXsPZUxT0y0EKI7MyL++qc50aOAGZfrItwKFuUwPWez7jlnn/HNw4ggZ3Mg8O
rFzgpIvQgJxirjGhqs6cFHOrUGP7GHGPg591aPbPVBYGPIhWalw3Dh/hgSp5GjSDKOJdTpJrO5iq
wpbnMTD8LW7bmb01CC3XOBg3FpPKFhVsGrI2WcpicnriWaM9afJcAjn/FTtF+TFPneIrinDe3qji
td7d9XsKRVY1nRFvVWYni/E8ox5sEwWIc1FM5jusnKEODKO305y1WuRVa0DRBgn2lfgDdPBl2lXX
0urikJlRhTGxbYbItSUNwY9WouWK+XiWa1+cCVEbv4/aZ3Zt+e3hjaN63AoFTM2e5+nyGzadIft5
TpozV1xp7rmua2Nv6kOXv/NLvZLPDpWqj5it2+VKiLmwACH18N64eOrtUBHgkqER4Yylx6Kzzxle
3b3L+2RXRb3xfKcK381mLeNnvwLS+EcEdaT+Vbnj7B41RLcafE1QzMNPqHRm5xfcgFK+F6OJQFI7
GrJ5jzAQTqb3F2q5CfG0Ub43VIeoqKjc6XKhuiExuPv17Ny7SDmhcvoOTcxzYYV/lizRytosT5Ya
jCY5RRyVpoEDuxzM0MtOBzlfnKOy0XGiRbXNQVFy5aW5MSVgJFxSvDcqVVpMqckqo82Ltj477exs
bVv4R7baF9uvyi1Ul3blyVludibFm6aRYKsuPPTfy0lVVoNutjc157gS7hEGENJLfq/vxYDO7uCN
2bGZBm9f13inGZOMHrz3GR68OzES0RHP+FIjoe+lns5N1Z6REw4otwrAToHWH+5vk+svxzlmfxDq
oZlBWeFykk4jqtqcw+6MeIL3IgctyZ/GXA5rAfJbW+T3io2B5ixgQhDZqqVKP3k5UCaQsuwGVOik
hqiamYzesfFnDb2tcEbFyZuT75YtpP4hqo2un3dV64C+3MRla8iNp3WNpLRgAF7OqjD+nPSmNh/R
5MJAxesHaW8A6kPQojCOD3kHSGM+hkHu/JOizPw5DigabPI6SvqN9EL/G27i7Sv6f+KL6TSY+Dy8
qlQNSHsVU02VaC8na6aFZY6yGM+lL/4yeis6RmXirJzwhX0ctxHVUsBG4JZUjZZjvhhFhoaXx9VE
ybTX9X092oimSYyCJ3zOC6/e+uNIuUqMLRp1cTiGxTkzOf3HxA695gB8IHE2sqbKtxk9lH12NJrM
Yf/gUoAdYCdzbGnsUkRZfPdKegPVuLk6975HrI0r5EnkHY37+8MsAgpVD6NdTRmKNQeDtXTwDAqd
mgmKQSfbFS7A4Lw69n7rQv1FkXNbRpN1lkEzPd0fdfHy/m9UgKHgdoGpgja7/AKtHWSeWYDQtGYz
wAjIJYSxOzTWsF1vjA/3B1uGwP8bjYeXCfLxqblejgbMK3BqA8pInRXI1fZO8y62suxZTsV0dMLa
OLRGkP+RoJ5WbexakzthNe63TG+KlatRzeu3w/y/XwLKRen8g41aksadJhAZsKvslPTWWD13dYAq
XpBrlYGLwWx+bou6WclKb31gXhe+MuU/sCiLfVQXLVikeQAIqtfNP3oZItVbx9o+13rzFV2q4IDu
p9uvbKvF9fg2UaXpztsGHBmVrcslb6LKL7tR4wMX8yR2deS2KLMNhpeuHJNbhBVgUVSx6C0pW5dF
mI9SmivKos5PYz1Z6V6vuaC2jlFmXygPgrFHyTR5Snq5TXo72YM1zHeRDFHxxuXjJcga+eQUozjf
33K3vrOi2qoolhLesocx134ggd3nJ8qK+r6VPaZyQi/lEf1g7ZmgtPp+f8BlZfttwckiYQxZtNl5
KS4X3AiGts9nwE3AJoNtW7T+dibRemZfDEpMVtumdmd29AFRdtRYsc+aSIuVad/aa5RXSGqpgoAc
WzyKNDJRQPA51m7rz59jOf/tiWx6Elbvfqrs2Dmw3dZqi2onLY/UW1BDvRkvQ2sR2I5pZokBqvrJ
y83pYxdqzvy+gvPHLQ4RYYchzp+IxIoJHasupM1IeW3+en/xb31tUhYFbiDMulIGrAb0dO2RUz3q
wH821VBY9s4GU/7TrYu+fe/P3WpUfWupqR7gYEVch97bYtvXtRmRyzvZqRFZ/8VIZvGca4n14k59
tWszTTxFAKcO9yd6c1BiEVWL0ZRN4uUmG8nOzLoN85Nr9OUe3Wpx1KYYMcRMk0+6Mbbfh1S0K5tq
+Vy/bW3EXchl4VCga7fY2iJrg6wVdn4yk7j8E4ZYvNVoV32t53I4amYot1487ZGfnTfCCkKFAqq2
8ECrZ31uo71Xl9axrNAsv78YN28em1YSO0YV/pY3T1CKmDsbkeHCQwa3Fy0dsUIM8dZDSGArdOSu
A3NwNj1drZ1lNDCncZlDpi7YlhL3PV2LkpV39dZOBMsM/J4CMT3uxa6YkqkajEjmJ7jp7rAZe2JY
VqdT2uuxVvPK9FOhryzErROouIoKgs+/S1yK3pZR4PgGYstTpR/sWhrPPjobz4h5ycNoIzTge8LZ
9vkYYHFYDdPaBrm1LemmUawGQYrFy+IKyGLKSAVU9ZNjYWqwGzrIvZveNInq0GTFmm+K7Bc211Yi
bI9nCmw5B835DZlSva1FKt8lTT39ArMIMWKsvfLfoA2reKMZQ/bv/U2j9urlbcWpU7BoRVE2YClf
niCMaGorCVDBwXR36LYo/upfzKy21pra1wEWcoSKBE26R1lqSVtMk5ESsiLkthKqz8T/2jyCVVe+
0zMXlfaHZ0V5EQk8te0YbLHt5Nz5SO466BVllhPuZARu72iFsRweDitYNxWycwsQPC5LCWZV5BZ2
qFD3U5QJzaDMdyjArlmeqWdq8ZHewBvsaJT2oTNffiRhmA2zhZMAa76M0YzxKm9HszPu8Eg1o6+5
KPJs5zQoXGyk5qf9Sr3t+kBBFacfovDQhMdL0QeAZjZ6MnF6oqLk4oRqhfO+MMjSvlWiriAwdZP5
oxFuzNPStk2zp8OKO+f9b3p9qPgRqmvHf0rlSP3I34AyMoLGGIshPbnxlO0zAEsDzP24TDkx+oRM
ivQ4LDIzvt8f9/oKU4UKjsbbcWb7Xo7rhnFYEqqABa9HI9jivzWH+7Hx8ulo5wy/i3qrWtM7vDVZ
Lg42lDJ/o0x3OWiB/WBljHzx2srmfwHZzlu3t/ujlZnyD9D88Tfp92vQwRszpRoOqxeoEM2pJWFQ
iNCpug6mlGMNPtgHwneEi7Ni8jfm6NPDnjPNW/mqN+4FFY8SKWLgrKDalxNNoizKqY7ALtdwodh1
ee+mT5k0pbnxctF9fvhbKiakkmDiwgOHeTmahEJQBl5OcukMJg4JhWZsZm8UX7ymHU5Q9FqxckHc
mB+0ZWVnTqeBM6rW/LddW9IHcSo/yE660WrO89xqcti3cDarr4jS1g8/t4BLbZRQacZR3FzKAsxW
0tmTYRYnM5vLnYYQ7KnPayTW6XQcLaiNXx5eTwTNaGNif6UwHYuzgTVXWnheVpyCxMmeaMmam9w3
pp+FA/B/29bTqvvjjYMBCgHlMSUJAyBheRVmkZ7Ec1ec0I4zxK4ag9cAdeFN7kzZk913/ns/A3m5
sktvvJL08CmZU5Eg/FsCzahVRMAI5uLEBWR8EYi+/yNlND3fX82bo1AjBPuMTuyVe48O3KtLEJ89
lWNZ7iOz6beeGNbCxBunnLWjY8v6KQ2fxY7EJbSQFmhO9BzIhw9WjEjJZojtxDjMhhcZh8aY9Acr
vqwZLVraXuiIk5jQULk8BmYU1nHX+MUpamP7oxvN1icTr5WfcxTYn7Kyc+zdo2uJCCMZH21C3kua
+pcDJoXyPdXM8tQ5jth3ldUdAjCcK+TL67VkFAIo2jY415MMXI5ShJaVADRjlNxFXd/IBoAXGGS7
Dc7ezWyYh/8wK/oXIH8UlmlZpkpoBrce5ignRwzmCyCL6Mksp5XX/vqIvQFveH3Iq8CLLi7JVgio
uXUqT0BFk3dFMGf7IOx73tncQKOricdvQegF+sM3pRqW0gkriu7zEj1VBQg80UqpTvhG9a82EIl3
8Olx4XYcPxWPbw9wjmpXUtBETWJxCOKOHM4II3mqnf5HV+XdcQofF+OmpMvOUycNwPfV7pDYm0x+
P9SnpJOFCajOlt+mhsrf/v6uuLELCa1pcCBUz65YSoFOAc2gjILWyTBQzOwBfr/TPeOXkVXFaRTV
mj7c9XDcwBD/aJ6Dw7myaptKC6+hdB5OURl+HyWwaaE1Hxwbr/I2W8UYXce+b/f9WwxGXXip/Jy3
stCw9BlPeikcRG4CrdoGWtKme55v/4+izyMfuwEJKHYo/GGNu399GLgs0SFX6FiFzl7cI16BHmCR
yokTjtEwtfg/W33+GiLCspX28FpUmlw541fLy6Om+kVgJCgwkJhd3imdbaLRKH3xEtUu1i2jtRdG
jI9N4fG+zfqjEcPbaGCDyGDoUS2pArrWoLBe6eIlzgztiQStRWA9bucnHnyn2gTcDysjXkVEQHQJ
+N4SQZqvy0psPHZamUkyTvwmZmc3lkK0mzAw3H9rLRrtlbNx9aYyGu+2SpqYHLH05WrC3DaRXlCS
m/1UbqyxEx+sblpTKbo1J2IDjDU5WBx6tYl/i/LGoQ4V9iM+DeM87FJv0nde7ol3IiuGR4MEJqS0
ZDnvyoB9+eRkwMTgOiDAJ8uxegcdMdtP+mCs8O7Vtr7IOBkFNLbK5wh86F1eTojbPuhtLOhOMDP0
zyUqU3iFxgnFRGghQfHPAPdCyzaNCPXwfWcGIHbdtDb8NfuNWwtLHKuwySoTWhZwI6EFYToixEfJ
MSj3gAbKZodVkd2/JL7T/YfNgqYT8Sz3KGXFxaz9prc71+7J5gvU2QxNK+NdWxZtu/L63JoVL4JS
3SESoyVxubpDPeUTXUBUODI3weW1i71/Y8+Yt3oQC+s/Daagoar6T332crCgDXRkIBkM5Si6+bqf
hHsE0euPc55Pa16o18eNS8Q3uC0Vk0q7kmnSwjGPQgru/VRZ+xhDql0+zv6jXau3tePphl+q3oRF
hDLEod86g4A4DXUAGVi7BnjaSDP5gfp2/Go4efLwqeNr8dzRJ6MCAtn0chHzCtsv6mP5iW6FEg8d
3EIc2rzE+vDBt5ypAUiG+0jQgFC5WuDfbpI+KYLIrqld1lnby41W6bnY4FZXTju3r2BRS6nqHPcH
vXrkGJQzpsA4oP9Q5rsc1JnJUmOZh6ewtMQp1oR2EFgLYuZT509z1Xw3MKxbiTKvnzmCFcT6ucao
VF+1yRJaJEmMXNjJSsZ439aV9b305fCRlyPZiQB7mpVJXh86diQBn3LOhWe2tLivvJIu+kCDIh2p
fez80m1+CC2cPtdiAsBzf0WvZ0cvhA4MRFliWnLGyxWVpWaBC6XQkI9ClFvDqLVqN1STAADRulGy
ie1cJitZ6vVnRKFdMaHoLJNnLR2REt/KHCdvs5M/28G7dB5xRswmq/0IXMTctMkY4gHZxfrKW3F9
5kEvuJx3Gn1ESEsIIOaNHc6KtB38YUbIyk/QdBrdNbLpjRWFcIp4EiEgXbulhZdToOEzu3QwU3f+
2ZpR/Csriu6rZxUSBSta6J/uf8HFdqFHTEoHy1tJhymm+uLEz0goNcIoxxfu1GCrq/6dhzvgLmrd
NTfnxQKqoRQaivYVOgmwoRbPgdZUEpaXM70UcHo/1XHpUFGd45W469YoNGIQA+AXU25bHPJ2xuuw
aKfxRbMa6iW8P/vEMrOVjb90AVaTUQdacREUmmVpLWUHw1iXkT29KBHQdGvqiTT2hV/jYBtLzsrO
7xt33LrSnX6FrVGVG3Cszh8hyaF5GrCj/a6Hpfux1Fo57psiNwEjmlmArWHcZCw//i9iEyIj02+a
HA2t50HDJvOdBbO6fWl6TshWMcqyA91nazgak1lGBy0DQPQKUm9ydiCVKgiwETolEjAReneT5Ybh
H4njNtFLWnlNsferqR62oVZrrJRF8vakodUxPRe+zL+kwLznTVBX5ni4v+cWe/xt7dD/I+qnwsWR
Wnyi2dArjAY97UV2RfMcZJW/1yHXHvD2lvs6l8aj1C+IpzrlUEXpIddfVmX0PBXQ7Af9xRyktdXN
yt4rRaRNN5vJ2r7gwvstoFRTg+ZAuMOrTZN4GfLQmeidKZj1Fy1t200XgnqYm3Dt9VQLtBwFpTm6
jWxBAHeLBbTcKMPzajRfWorHGMvWY3AY3Ebfh3oqwPZ1v9pEd8rD1KO7e//b3TheLKQKsGCQU7hX
l/NvD7cphj6Px2x8kXaR7+AwhR80I3NXdsjiimcZKWsii0DhTjGylig/DoLmjHg7vPgW/OgYI8jR
0zayiH6GOGdspmAts7melgX21KRFqAAUtHAvpyWKbnDqQugviVNUT01SfJmsao1CcnOQN7sqiiQq
rLscxC+brk0cabyELbp/0IajA/fFGv7++kanNg49CqA6/ltQlC9HabOqNeFvmy+AIILy0FczegIo
slEfx4R7VYL4xqeyANEikKQMgq4m5bqtDKagt17GyNe/d7jvPsO0jN+BWAhfZGNahzGdkpW3+MYc
EdFiWKiugKyWjkTCRoEEs1nrhaRY/Gt5dfBlHmJUYTPQ5I9F4exFlOA4bUgM0GS1lm12e5j0uAYi
/4IPEgaMwk53VhUhSYuN7S6gKbdywq5vR8aDa/ZmwEBdRO2i305YmjtDGFCQeUmCdNiNAVQYd2zw
QS77DjmNcPxw/0Rff0AVEdNsVHkGJZlFDBdDOxY5tIYXYmG33waTWbXPrvCK+ln3G1e+bxD3ROEv
y1N7JVa9vsdsgMI8AwSR6N4tYaetRog3zLr9Esup3AajFvyDehpgKXBSx7EOp48WEsjbUe/XfJJu
LLKSooI0TwUAaWnzcpETOtrh5OGERz912FVJ0GKKPAUbMKbepkDb4eGPStVEQaNpRKjXYdHohN4q
K9SzqXa5YbFBdz49pnMcbc04S0H49lP/6/5Xvb5rGA9jRhJhVLdIBS4nOPlzZGVxK15YfWvTtgVm
Ip5caz8sIZ4cDoZBd1VNjL7HlQsf6hGpmzrixRb2qbDSedf01d+Drf2yWzMEWd9+iiOv2bna9Dro
9pOXjOPKJlL78/Ix5CcAKuaQMlvuvcuZIjYH4JPI5tRZTheB4w+c4VNacsawP/a9NtlUmBHkx85P
o+Bnp+s4H7sahsC7+yt+fY7I7mjEkHOR1tJFv/wds2XIKI3T8OTLwN9MdVfp9Omb6m+nQrW7SpA7
tqJRrhVZrqdPoq6SL0VOpdKyuC56F7UCx83jU+lMzhOKgs20t6q80jZNZDjTtu8152/TmGx7UyEB
8qXQpfXz/syv95ri7HGQVSOKx3rx4rhurbnxADwN8SL3pUn1ZG8XcljZ0ddHllqSKv3bqhjCDXm5
vsnoBmkGXvhUCEPbDMnwjt6Rt/F78Q4cwVqt4MaclFgS7Dt6vuQSiwPLZdXKJGzz0zDh3pCahbX3
/GR4ur9yb9nI5eZlUuAnIQjqyG0t6+5RM4TWbIjyBNVqdoyNZPXSTV1TGD12nR7/LAtLm3d+MVRY
aItqzId3ITYaw84rMORzKq13t05uleYneKv+vyFdEn2j+8CPt0mjyXI36X5oPnPjQPS5/+NvLRHV
Zl5f2gaqdXD5QfKkc8ui8/NToncQqIJMbN0Sl/r7o1w/9QCc0F2i7EylFnbC5Sj+iFfl5AfFyRWG
tRWT5+yGIHO2FTDow/2hriZEUQ/0FjBeQk5Su0V81gWzUxVuUJ5a3Y+3Qx+JrYfZ+Uoz9eqeYBTO
CnuKHIj+32JCZZB0yEcNFQc2jw+yRp4mqidHbIIgSIYNYPj+0DnGg2a2ylWK8hbZN7uaa3vp9WKa
Q+ZgfyJPLWykbSM6pLotfdw/vITkV+TDSHJRtVyWLLN8jNMprGiqQmndtk2LHqJVxbv7o1ztCeai
blk6gbynmDtf7oneCexYxgNzwcb+aZ6c5CUjtNlR+VlrOl4PhavSW6yJuDdiY4t7YJzxq+79uTrN
Q+Mcm85yd33ooHUsoocfEAIg9CqhZ1C9Uwi4y1lRiUlNHOrlqdNH40++TYp1SmOU+0ROI+oXQxfg
lTMbj8a3aljoYgYNZoUkXMxQaxN0KKpanhLDRIW3nZJ9PwTz9wA1loOfZ+JBiVN2IgMCWiCUJte6
Kp7HrVSViEKeNC+rnjxQ2scoTVuk29wH235vQ7GYCvtJx5iq4eWSjrbeWVmtM1SsV09aghthE1vd
PqU29D7BrfLD/Y15fYNgxEIwROWODA/9s8vxLLdK0D4z5Ql4srMvc7s45Lp4EGT6v1lRIeQIAPmn
hHI5ii07C8aiL0/u5Gi70NPzTTY488GG4L0St96cEGXIN5k1CoXq778lI66eOkM7e/I023rwN0ir
4dy007xyx19fiSzbb6MsPhMtrzAQ+DWdoInY29hxIXyaiVFHG2K68F9hDz86p0++/IeP5cPL5a7i
ky0TO+kWto4afH2aQy98N4xWtTWdPn98BdnugFgUM1I5e1yuoG21gYhqpz51uJdylBO5C6J4evhG
JCJR0GYyGt6UZUIc5AADao+N3gSodFrG3J08GY7vXL0zz/eX7caNqCtcDiBZOMWIWF5OCOBiCHFt
lqcQidlPWT1rz5MevQ+nuF+Jjm6ORE1BKV+AvV2WcmPKdnbRuhIHZ63beY2HbF6UeNsppr9wf1I3
9jkNKZCSyrdLwbcvJ0UY05p9ntSndgzFNq+M4mCE5sf/MAiVSFVNoPu6jGBzzemcJirqk64y+zaf
h0076WuH6SpOftsJhL6KLUIRcnGf1705pFXXs+E4qc+ycoatnJCMI1iTz2FeOP9h68GjRuiKEMNG
fupy6dyYqpbfTcwqDsaEOHDqxKEQcfva9Xb5sIAlswM5CBpNOY9QsLsczUSfOsjRk0Az3qyOcPuL
TW338cqhvbXzfhtliQ0LfKhpGLPWpyaOEduzp2Irky6Elxn+fHxP0EEgiCEwQwtqMR84iO1MYbI+
1SLun5NhtrZhMwb7/zAKGSIfie13BXkOjaLEvdCvTxV+eLtan37oebDGR7l1hkgBIaIBW6UiqBb1
t7ciruUgwiFtToERWbtwaIcj6mOPB+kEz7x8bAGlcLB8YrEr9PzOK5sTgAnvL93sbf/ZGrN6TTbl
5mwgwCqOG2/5MqkVbdg6c5A32MvW87zx01FzNnVRyIcldtjRYAG5SZXEI7z2y2VrfbuF0BWzbPk0
7UgN3E0X09J8eAcA5PAVCxc+Lm/e5ShZZ6MBYeFHl1mJuQ+qZto2LlCM/zAKNyi3gNIqWsKWsx5s
tF07uN6hhbRNkljszKp7/IZTmq/InCts0DWuJOwTp5oNG9ZAWRZnI461HzDhzA/h3KbPI5fQ3/dn
peKpiySdshLzoc9HuYuq+uIJ94q+dEcPMPbsVlr3VEatFJ+GaOrml2CYSvlSjEHgHGJ38OonGtFt
+HCITuWQSrBJjEQSslzWIWfJR2RaT2ndUKKNkF7/WWXI1Wxhh4lvaAZ1azfg9StC1sOIymSZPbMM
KCw/0bR8sjhmRDDdtiiElR/AMcxH086gLbtGnq+Vg6/HJGVkd/KKUNC6QmNpHUTRBJjcKZy0IUID
M5POn9ls9uEXYdXC/LtKk3CliKFO1+W3vRxT/abfLq2wGfqRmm97ajvN+COlOLZzorz9P+ydWW/k
Vral/0qh3unLeWjcqgeSEaExKCknO1+IHGTOMw+nX98fZd+uDIagaPVzw4DhRDrziGfce+211/p9
zt4tOkJWvNY8SVfpCEdXQj0dyraXTpcwhjzSsSX5UwuLOm+i+kLQ9NokslUdaGQgSszm6SjJoPSD
3DXiOGvZ50LvhLuk6Z1Y1GuRVpeC29dmj7ZHYjOkMiw8QE8HqyplyYB0xVFrk+4GDdHvMJvng72E
l3ytzkZab69Vsg5x39UDeJPzSBrIX91P/dGuaslPsRilIUnr3GSZ2/deYtxbvMiwpZF/IGLfrFMx
N1ViStFwDEuswrLUEX7aI+L89qXyygcRBUIAh2a1sqc3F3LXTIOSqOWAXUrSqG7UJz+nLCxKPzMQ
zn7/WCtphYR0Fd/Ytu/pfW00o60OkJDMii71ml5VrxocpfYatQTrenu4s/vyhVEPO45sZL0/NruC
uMlou0Ifj6o98gwIqIb4FJiT2aJLTT3LL+euQZwW4afPDSmfeG9EuppvrRaevEOAXWfc0RlFcpZY
Ppp5nuwGoBavU0JxGBfjkt7CWeYKQszGpFGPs03ddRNsQ25a4mYsNFi+xeyhxVeRndjp3pYa/ajm
rfU918LkvdVPCmbczbxJQFPItmzOgh1NDZXc1joKm96IAxWgyDggA6rEvjRI8yW7prNICD6DgdY+
e4dqGTXQ00M+jWLIor6yaW4eZK9HcdyV1Yu34/l5MA0ax4AokQGkHLmZSUnDFM3R0uWYx7SW+63d
szutvrPL3ShwG7uwR9fjdXLvo0lJ3YpiHC0Fa7Pu6UfVSmphjjdrRzVUdT+uoDyZs93uVWOS95nR
qF4nEurJgMBXXaNeEqA62zf0572YblMM5JbZqkmaMRyOQljLEWe4NtrbY8sQnYZW3y1lrtZw46IQ
qb+gEpvu33k6GRrSCNwUsGfSKO30y3UlHmM5rBSsze263qNLFCt7p45jdcdJHSafZ9ewPSOe8mVX
S53+ToeelTEFk47Zh3eNhtOWQtKYRFGVMujHFKl7z8gc+0FB5Pc+Hjvlg5Hrl4osZ0sN7QxODrkC
/1AJ3dy0vSicZFlMgx4pqb1SpTAzrw1k/SlT8kbu0NfP5YexsaBG6L2qpq5Opqzt3p71s0O0/hCg
q5hQs9sIjU9nXYIlUcx5ZgAwILzDlZTfLKWhXqgtnB0iWgDwnCZfAWNFfnJzVIuuXuwBC4LjGCvV
zThbmV+D+/vC0Mv3OZ2vq7gy1ujABMtFS2hzgKiUkLQodng0nF6f972lZoUXLU68eLrARNZ97/yh
QApKzT+EwUDIp/NnaY1VTENvHSenjlwzwp+5SZL68PYoZ8HT6ohHsgezdMUZtrQApGMpNmW2dRzA
6QLLbtUfFkSW63rMqnunKOWvb493vl5sCrJleJdMJNN5+lX5IGlLL2znGM/4FrghcggeBd380cSr
7b03Hq8ToPtarV97+bXNuW+Rj6xF3oVHeumRAUSapfURU6t3cqcbvSt39gBVUrILdadIsZl7qaVf
Mjl55XspPlHxpGpIfLrtc0hrw6aewqapMIq/qhQh/KSo7N1gifnx7al96R0/ueE1ol/6FnmdKTuf
afyZWr52W4xZ0IZK07uxRC3+kLLwWpDJjWh3ZsKF68epPpVeS6TQ7+W2bfVDPcyzdMWNmJMLGBE6
/Cjo4RmfanE6f0LjpWz3UpqMoauWvZndtmgpDvA2HePPtmuMysXtQ5lH2siLYXDNpsa5Os4cTXzG
+ENnFFzUWz8VuUCtOE8rBJqQ+axw+oha2irp8irDj5muh+OVnFV25LZcKJI7osN4mAGoQw9ZIV07
ZHo/BUrRm+Nj6JhheJ0K6HJ3yig17b0SNW3rd06NnsZUJrp2XapGlXp2qfcFBLpcL77Q3zYv+1Zv
w8mb02UqPgq07fRDG8lRtEvVvlt82SAvcu3cnL6h71KmnqxxIHZJUeAqWKc07u7sIppsd7QXrXnM
OnUwrs3WNKQrxPDCweOcjdGeeZX13ZIh1/MoSkp3uIVhNuHs5cTq2i8xtj126uZkYxoSIg3iGUEr
jc0fgvUaPqVDaxdfJ1UIRJ6TFhw4qqMs/Dg1VmwMXhFOcXhja0kpHsJJlecnR6u6GU5KokTXy9gq
tVsjT1UfIDgZxL9EnuYjxFm7upB8nd/ySGnzpq41Q9BJZ/39X7LJwUq4YCqtDmKc5HcdnjdurUbd
7u2tfT4KnfZ064EFoClAaHY6SmF0RZ2LfAxIxMVjXejDLo3VS1Wm8xCF6hI5l4ZAw6oJsRkl1HSk
raX1gjdz1ZdDpfrYylj27kohJZqrd6VjACqnw+/v/TqwceYOSa0VGds2zqEBkbS4SKSB1KTj5KUz
svix3Zil//Y453c9lQU8Xm0uIwCO7QPWVJkuC16tYMx6DhlK+fmfOQ3Bn9n98IjaXDHqCwu3Ttnp
lcSQfBGfB3QJO/104bRYbSRi9yyQsqVS92rXhPmupCV4uEMXYrHfvRtJc1bR+rWpbJWkOR0uqQBp
bBlxhALP610+zMo+LN7b804gQJ0flswaUvIfW/n1chqjhW7H8Jhpen+o4UY+VTjGXWG2gd8SHAjx
7lCAAVmwVTFkrQSsG/eXQ6bqqZ4WzRweaZtTD05apv6Ij+X7J492SlgavFYv0lunoxRAUKVpJmng
jLoeaEtsepYUWRdGOd+EFIMA/2n0gMlA8nM6CmT1bsATJQvIT7WvY9Msn2Ot1kFN7WIvyXV5IXW0
+ftOdyBwFxVx9gXFXJyGT8crJ2VBuW2ogwo7pluFEH/wQ0XOvlCtim/4UvmeS2F47iZluoC0vTb0
WoJgr6yc9S2Ck+VRMbWD3gQl3bjDVV3muPAiSLLI/jBrVnWYES3pb0aFRrrDQqXsQhfAK7fmeimD
g0D3g3K1uZvzSF1ADcwx0NVyvsEgO3QLgJkLC/raKAidrunVOsiW0hpmgPimkU/BC72zKaTkearr
5ZJU0vlNAubAVULIyBHA+mCzjlDG6AgapiBty9s4lCwv66PU7S2aat6+Jl90e0+3zErtJiMndYEd
vEVzlkRvtFZL50DR0L2FiR/FT405i96z8kUt/UEdF/uh7qJW3hF/GM3DlJm94o60qozfokICP2vG
pYzc1BAYtxihNd4ZYyQZP51YH4t337Eo89HVg9MQMhx0Dp/OjGTlkULUMwcEQCsSmctXk9KLwLaI
Zt6emvPDu3r7cJ2vZK61EHE6VKTJg1hoqwuIaIfW7egbvirjcfhZUX79KJlj2+3fHvGVZef4wXin
/3plbW+yIA2PtjEz0iUYMjHc0K5YeDP4om8vlnJhHl/ZyBgFrpE67jvENOuP8sstG7YZPph9VgTy
LCtXfbTEHg2v2YUpPA8yCDC4YkHsQEJJvU5HsRJZWySaaQPRDOJKTfX6Mx2Txk4CF3Qd1Cz9XIj5
QjnltU+Dgr36rCNXdJa6rjby0eT0DFrTiF8nZeGpYKSXDs4riwUTY5U0B7WGWrDBHaJ2EKmUlmWQ
1MAJDoWMA1wkDLpkLXvQ56X+KhACKFyaxsZD2I43k6yPX/GJym/yaupuqZ63u6iC5mbqxSV1i7M5
AKxcHZlXzgjNeFuXBvyYZ3W2hBIMRQlIYNidK0uWev32fj0fZYXQoYbC7gGz3J4QqnI0mEWlHcQz
nN0lyZQdnnL2ha26Vark6AGhE6Wu/UgrE3Wzi1Jy3ipTe3HM1WI2XUcncH1G4kF0d9FiNPJ9KUhp
ryhJz7TkLZZdH3LJXuybJioj1QtFmva7Fku/yZ3McQA+WebikrDb2XZYVZV4RtnlgI6wP0+3uqlQ
JBRtK46qpDZummjw7BD1cSU1Uy9svfNpX9sMgNjg/oMVb8ESWAQkYPRxH6mktN5gxdVBSzPHf+/i
rkd2tRpjkFXM5vSDcsSGNTK54TjpHRwTR40PoKfFe6O9tcN45eXANAYufHmefrmHZD3rFLj08nGR
TOUG47HCl8UsXdhCZ1f5yyh0g4ATYr665TJj3D3Bk28ZhRzHFanxXWjLVdXErWuGkXnhm863AiAW
G4H6xFqk28J0xpiSfOaaAtbthLj6ZbSDGF2DiYjItS9vr9KrY621co2GKYvI+XSVqrCjhRO5y6NU
pqiLt7HuVRLvhmMC+L491Pm247PQdAPIB9sF3D0dalaANBBhUI5jj72ngrq9nyzNpSrx2ZPBUsH9
pYEYBRIu8c2ru2T52KsLkyfHZuWPopzBZ4T0oddo3Wm1qt4rZnKpCezVTwO5lddE8TwZnkz05oEO
leMyz91eK8EEYwwz331uV3CT5xAWH0HyNhtQRB91caUrx1gzC090ZXOriWj4f1mmtUsFcXIS7G3P
gdlP89TA5zyKoTe8ME2ba0nqLnVYvTpjq4PZCr9Bb9mEKpkRI9E52+y7FsddPeVebnrpEhXk1c1A
/9ba+kJGvSUjFnNWmgPJxrHQl8VTiyQw5fBjXmGaVtX3Qxm+F/VeN99/xtvC+LGcGjK6csoxrfuv
ZVQIPDqj2jdKcYkNfla1WEcCSKLmTWJI3eL0MHXIJwt9lpSjNmqxO6j2VRKVV1aMEIiGzXGzVF9D
ET6GCmoHbx/j124MZpNOWOCD1Sd6M3LeGn2asD8QQggPWFvMcIyd8ionZXxvPMtHrvQqyDWkFwDg
p0NlPdtiWdgksXBUT6wnuHJwBZ5HLHne/qrX9iMXLkRwnhEiks09KAM4d5Rr1SMNMa3bOoV0Y9JF
fXh7lFfnjsx6pcGRzW/7v5NJF7gcN+qxDS17l2nOcwg9wrej7FKR/eUyOMnLWCAdYJu6LpQSihan
c0czR1eHolqOpZZhfJVPcI8wv/PyyioPo+GIQCzxdC8GZdjXSh/uwTvrq7KPRmBQ65KS0vn0QhIn
jkSOg2iMJq3Tn6YotdnQF305TkY0e2XuILa9lNq7F5FEFA7WytmhfrtVnKb200bIjKrHkmn1o374
akzNJXmC80/hWmQ/IrpDAeFMBZOSbwYoo83HSKqlvRINza2we/3CTjmLOJAugYtBuXttOOdxPp2w
MIyFEjuxdUwa8262jfsBfqAbI99F+fnSZjn7JINqC7LUdEjCCYKScTqYMyEnOqSdcURSS/fHQo+9
utAuSW6+NgptlSvFkOoOa3Q6CsTfIXWmwTgardG4pjo4ez0Tl/qjXx0F0Ja+VegIMDxOR7HtFjIO
fQJH2twTmoYl7U7YUfjh7YP8yiirNsX6SCILQMHsdBS8KmV9oUn0GGk45GHNreyGXpr8t0c5uy5W
DzS4HCCM8LXPQuhpdvpuklIbhayu/9DkVI0SLet/oIsiLhyd14aix5sGTZZnpWiefpCNX+TS8oMc
CzGUbrWow8HSKTImTtq+twrNV0FooouOexZceHPVApvmKEkVVBqlLParNEN7REafvCuWS7SwV5YJ
b9G1K5T6OttuM1RSVX0hdRQ1IxmjJREq4l6x+/m9r/76QXQPgaGT6FCpPZ27NgbvS7SED3L0PxJF
xNeacJAdsKf3ooercAPMJJw+iTURODgdqOzRccFkNgo01IZ2dq3+qBClu/C+n88Zz+BavoeZRYyx
Tf1FEyXgFgqY81g+SZTQPkmI2j29vbPPBuGAgE8p5G4WFapttZnKjkiGbCmDQaaI03aIGFuqNF7Y
1DAomZGTV5CkhpoDaSjQ5HkzmVwSFqqmsI9j286VX6t29NBYajl5grKfDmNbrayACWlyP54xtfuM
D99kP1oRzpE3EUWT8UueyFm5m8sGnTiTSLj2qJeqx7rNhvCLMo714sZaTy23UqQB4/V0MLXr2pDs
1sXzgK4btze7ydwh1+SUhz6tss4vnHnO3cqWI8lXsfuZMPoiuN+Hfd6ZrqKmo76r5GnU9phc983e
UbqxOETxWE03YrDN5uBYYbFPUEbDrZBK0aQ+zUW1jL/D26NWbDaTfRNlsd5coSfrxNejk1V/5lwn
z8TimrJfxtSO7pwy1pP9qpUvenfSFznxxxpqztM0kYI8hpkex4d5VFrgJimZ2zt1tA2cG0oVYTJM
HfLJ1brQ+VoVgrNLrO3IqBdgZoHNWVl8MGO4rN5U67icV+gel3dEJVO7b/R0eZLzzvojU8a84qfN
69ifFkn/itdkGO7suVzUD+agGf1VUti56tHFJqkuQhcNOs1WWJvqzoSMUf/sCpE9QnpRFBRNiCL3
ZW8k8b5oy7gPUgXJtpu5rcfxMHU4R+2zlA73q5BEFy0LNN6GxzFRhj8kAGtoPzzrRu45sRTqzyCp
keyZy5TPfzZ2YqleiqtK75VTUXdebqah9bQQLTr7ZtDrwSuLYRkOhlIa6VVvWhPKAkU1j9I9rzut
mXqrRw8VU5R8d6wxzHYyAGC8b+xM+z02MFjz6FPM650zZoX1KGdzTuP6EMZP0Sg5uVebXS2hICU3
jT9Y6SizMcSg+uMUx5Wr0Yaur76LmXJTjOGckPPOTvrQ03A9X+ltmS0uiyHBKOisxvYKtApmD95C
Gv+J51xve07UFj/CqCufzMgC7TMIGzuvjsb0SczaJH/MF6Hdz/KUG6HLTlMcpNVMOfXm0pAqP9Xj
arnue7nocWAA63k0Fj1P/T7WpSRQ9FxKDylpcnSA8GLGu0WqbHU3x72AYLIuw5emVjp1D9ahGp6c
pmO9n6q0lg/QXYTqKRmmvC61e2c6UB5KZzdO8uUreoTmsLqXcJ5cvQn13E+QzPk6KBgv+R30jtpF
f2BSfVtrFMOvG1sydm3fyeazojSF7MVaq2ZQTRz1odHkxHxQ5KqrMpfmsu73jHOreKaRRSpEuFzp
91Wnyz/evgrPXl4TRGlVxadVGa7oFrBQRnkcc6lqgwgIa987dXJlJJL6ue2R9H17qFdu3ZXBBC8U
zXiMCzdxHs4jRqx2XRsYdW9excNYeNqgaP7bo5yFrmtItNa4YLRz7W4raWVP2auQRRs05EE3MNpb
Og7JcqCe7xE+//n2aOffBGkJDJOZIx4n4jt9ExvJCeV8TEXgVOOMHplZuTKWrru3RznHkFd0B41N
ug1XwYctK5EmMktELBUmi0U5uoqEOa3b1BHNtWGqqMLNbM2Od11WiOKn4syrdmUmhdCIsrHq7so8
q6Z93tAse59ZuSFcC0PTd1cuoH1QlaablKR5Za+ezgWCCyGFmKEPMmewDb8YR/nWmJypu5CcnL+q
9KBTH+ANpz4NWH06jtpp01zTYYc8J02kdRYPmMQPU/qJCo6+m+BB7SNTlNGFjXVWIkZ1FGq/BlFz
NVHaMu/zJJ7CfiQnaqwhvLas76ky4t0WdbQeZyVUibjHibMVWIu+vfpnewxmJk3wsAqQiEYFafO9
kYxY1VKb5rGslemgr2Z1KD59eHuQ868jHgYSeEmODPiZp5OKbalWrFppR80Opb0p6dptShXUN2pb
3+eZepsnSOY43ai9O6okEicpR++TeIYI83RgTTQ8hFrvHPGoNt0IrttthxXdhaj/7FZAh84kxyTP
JKM981gk+2ua0ZScYyvC9NHJrHSv6LX0pY8hQKHOsHx6ezrPr1UOLDA6z8nKnNj2aCo1hywOnTHg
9pV56tvUT4kf3VhM7zasBmkgo6WUR1sNelGbZDCKmLd4kkVQYGfuo0uXfUI1U7utK0lcqE2+8lUW
FLKVtUjFkFb/07WS4mZ2xlgXQYsBquVx3IB0jCjCZryS28bcvz2JWzM1XgpwdIpzq1EMyYe+/jy/
lFfmOu9ldbbGoOdGKwJaNyXssZbcQBHSxtrN6wR/7Lo0Wkt1K22Qm082ntod7MY6tZD/VpLoKpcX
KiajEieXsJizi4gfD9I2txFXMpaWm+mwR6nv4eUPgSUpiaeNKcEeZbS7RHUoORkN7ZmTdKnCcHYb
sH3Xbj/E0CgpUv8+nZNYQ+VjpvAacE2J2MXxxngImZMLc3++1Ou7xo5a2xjPM/I5l1s5K5YpUAUl
YU+TqiXAhtVJfDEv+iXD2VdG+6vrxVrpxmdw4VwkiwJ2tgQ0SM5XSSIgsYZJckcv0Pe399T5mq2d
ksCsa7aMKNXmnnMqjG2LOZwCXm7pEa3GyLgGM1f9srC1Yo8cTDN7eTa2sffugSm2gyLzjL/o2Z6u
W25FUE5gqgbAD7UPpC65sSKNvpCdKlCaJr8a1yD47UHPrj0kwAmHUKnkAeHf6+//coCsBVHuaojm
oMxn5ykZlui2lAwHub5kuMORG0X5twd8ZSEBJ1c3ZbJ0mrk2t7mii450qmRAJv8+slI0TdAE/xSG
fXJ4e6jzg8CzAU7JQoL1O9s6pVmGirZYxRx0sh3fqmmGCmGRXHJKeG0GeZfoF0bN9Bxqq3QtUkhp
5kAP4/mzZSSdHylGfpBFGvoChewLRLBXJhD7SDTEVE4CO3UzgXixd8hIlHKg5I6JJ2stiFoxs0vb
6ZJxzisTyFDI3Kx66iAh6+//sjmw4hmqpGvkQIvGcIekuX6la+m7EVHQD04bUCU1Q+7KzQdpRZ7H
JYLXgTH2+nU2OvM9AMglnYdXvgWNP/BWLmKYQdvq7lh2HeXpVgk6C7ZElvcTnaVT4b+95V6c0E4A
HT5mRXcRgOXip3h4OmWjlUSSbYVyMFAz1Pyw1iDPVaAViAhWk/xdmmwo7T2k5Me5jRtnT6WziyKg
llpyruZWVjNPDZ3p82xN8/JNHcvc2pWyJQwPe9DRDlq1lHNPNqFM32Rh2/6wwsTsb6omGexPAGa1
jLZYQqVSM+I43c/xIA0XLqpXdiCl17V2swLY4LGn39ijzpYPZaMEepFYR3IbdP2zOllZiYry5e0J
feV0rc2OHOHVhvss+JvagksklZUgr2T6thUD0qxLb532AFDcdrs2T1XzQih4vlV4EyksAyGtHnTb
KqndI182TSW+MVKmHlQ7gce06N2FrbJu69OdAppNGzXTuLbrqpttn6nKUGaINASOWQ3fc6Mb9mxc
7alcAINmbOW/6Ph6XyuzrF+gsp6vH41PEElJtNGh4B45XT8RalCGYvYoIhr1Xd7OymeRQdgdZ5C/
t5fvlalkKOrAAKm0P23pjDw4vdRVDBVq+XivsVVuElVYF3ha5082EcHKmyTgJLncimpYPZrV2MBr
AWhp65fGaOyLqbTvJ7WNPmSJmf908I7fv/fTUORGVQ0OK52ftDKcziJKy3lblaoWUIVxPLPNks+2
ExvvDqhXJhSrhCQ8ZfStQ9pcp/pcYR0VYOqY3OHMy1G3R/PebKxL3N/zbQHsAumUS5Kgmv8+/aBi
spxaoggaOHL8vV2c/loW9bwf4+5SPe+VWxI1OhpAqE8hV8iFeTpUbILK6o1mBLDXMwlPYxr80l2W
Ivx0rej4PfqJPtZ0H2GqpNyY8bJ0fmM2VSA7jd3u1GSq5y9JMjkolQ76WuGadDm9iqwheWjmLJr9
uZWan3g+R8mjBU8kulKR2Ch2ZiknMS1KNobPiigSx4Wz0oS0P+XdfCnUWSfs9IRzwOnDQyOOPQDY
dPqV6LOX4WhXWtB2yZ9V32iepYvrOqQBSE26b/MQX89Zi6eZdCGEPT91cPIpylHJR8mGBPJ0YDPv
lhGoWA00pzLvFl2SvuVGq1w4AC88vM33UWnnEUCThXG2cN2AIku72K0R0BJle4DmxjG3TeFHad8/
KlbXBTIqvofZEJU3zWP9gO1A4ldmf8kn7nznrrbFvOkElZQjlfV++CVOIYkTCTIEdmBhO+GCVkpe
OzUVkPeS7d576tfOv/Uw8gCualunQ/VmFRUhtbRAl+xkp2FuQSmBesLbo7zyQVCKyRkBsDDs2HJv
5yWra8nODUIigOPCSKLDoC44YsfsnbeHOn+G0EzEgJ5CAFfnWT0acbfMEXVnBEpkSf4cif6TqWSD
F7U2KKBix3QETsqc+pOW1xfaOc73KWNTyePiZrcCy55O5pjLdSKrjJ0mieMvOEiQ7KjJhTfo1cnE
zwBuGnU7tKpPR7GGHMeabjCCZKnFIcK09y4mEdtjRv93LvBfP6b/FT1XD39t/u7f/82vf1S4SyRR
3G9++e/75EcLBP9n/9/rH/s//9vpH/p3UD+XH/r2+bm//1Zv/8+TP8jf//f4/rf+28kvdiUmb/Oj
eG7np+cON8SXQfhJ1//z//Y3//H88rd8nOvnf/3zRyVKDF+fniMKYP/8+7euf/7rn7wLv+yr9e//
+zeP3wr+3MO3/Js4+/+fv3U9f1TTfyO3pCkZdg1HZ20THp//+h3lN65HtAwAjYBIVkC4rCgc/Ouf
9m/rrYLqA88EhgZrr1lXifV31N9Q1EViAUY2brawHJx//s9nnyzQfxbsHyWNlVVS9h1/L4v/nzsM
uJRjjKwsGkM8rxDdN+d5UGlsryprvnMSSkPIKnRurNszWz6hk7Oee7fWUKROeDt+mZ+/f5BfBz7d
levABkOvqlmYdayw8emulOtodqgutnd2vGTuYKYmEIpaXimT9D6Wwd9DwS4g5KMrkYf3dKghxwRX
jGV7V4VU6rJ+MPeTYSYXPmjjKfMyDI2BhJVrJx2tVutp/+UWTqIuEogviDubKrQrt3a872Qj/4TM
53DTJ/K4N7JcUXd9O9m7Xk1pkZhMPaaeqTvjtwSSz27UO9P0F7VpD9Kihr1nKhXeM+piqUGNY421
esokP2snQ31VFxir9/P8SRnm7ks2NOPPIYmlPywJP2NjaRzDTaZ0OA6tVAFMT/H8lBaq+kkXdOb2
kWLdRvH03ehS+RFhtNFXh0mg9xvKTemGWjF9dRZFep8QwMskrZJsvMrEPXSwbZ4qVekKlZJaf5eN
ltg7I1b0oZguCRutkcXprqZJDJFhVDqAzsmfTpfCTGUdaSi7uzOW+PPQ+Jo4ovNSHzQzvBThv4AA
Z2OtulBrrEH5Yd3ovyx7J6IpMeqwu6Osu29m2VOjwm9CbZ8Ck4kfUbqvVQMBOqq1sAhno92LoT90
s4zHFtTC9kEV3zI5vU6a6jmS9F082ofCCbRuckf1aHQO5MDZi3ECN4rPNvI7oinccRm8UbtT2och
uZF7r+6esBt1Y/mrnnxJh5uu8vLSkyj6x5a8izJ1h6wP1lBiLw2pmy4HJa7ZfV+6MEir+RH9XpQf
71KU8qb0cTafw/7zvKS3Y0IzaL/PlZsQZdUanq41e6O512zc+YaR//xmaXkA0+WqFE9t2l54ul5C
qLPJJRtdmcjEHFuBHjRcUG/rlO6uihPlwC/3pl3K+zQrn5Osmr05U5I7NU5zyu1RdYj7If6oZNkx
wfJ0b4Sx5BdxaN5WLU6JRSi7tJL9Du9zP+jPg6K0Xp7qeP8NZfuI3HryEEI7Rrp2uZ2kJN/1saZ5
Sjclnj0qP/Pa6K8zjBdvnWqw7k29a9xSahS/Bc77oGVmfZ1NycgqlfNBLev4+u0L8yWhOpsL4ruV
TQxUufUWIzuQ61SY/Z3R2ZoP7JHsuYvmm6VeDE8vteFPZ5y4vq18cOlQ0H6HLaBel5AD3Gh0TG8I
zcZNsPv1DWo8nkQB2lVkLGJhRAgv5KK5msKOvxmjtJ2uZ5cW86V5cvsBVNCQ4aNpYhXoOj0pkoiN
1ZesvytoCvfSPmq8LnLMQ1/P+q6zx/KQ23N2O9qYTNSK+EIJ9pLj3SuvDjnX2r+tkCtTNDn9EcZS
H+RMzcSdZE/cco6U3tLMbRxsI7zEWH51KJ7VFQqj/WX7HJR63DTdIsSd07QwY/RZ2RVqJv8RiyG+
cExe6LnbmQV/xX6YMtAaMp9+lqz0dmcQxd7ltdwfC1xdfS0ttMdx6MdbJkNzs3ixPWtss7tYketd
o9LcCDFkhpLeGMEsKnOv9mlHxbhQL8AtmxbU9c4HwuJVJJjn32d4UmTBe+rgWd1FbajuutjEf9yU
YyDbrrZhuaAgZkU2HJde+z1sEs2nUBReGeU47ktlMQ9mPi5XkrQK7i2DjKThfKnj6jwKorOGR5vK
J/Alpsan86eHUWzC3avvqqmvnoqyxdg+m/Ibc2nLgzXH2XUKk+VO0fryApa4rszJysF7hBC9qu7r
UAO21ZYmkhVhxWV5C/Zk76w5q/1I2O8TKWUFqAOQGwJVruItyKmffl89OPXQTKl+W8jttJeLhLlf
vUHfvqHOXl0yQviVq0ECClFnpFszks0ln4fltpiVg1a37ZVYZAXnPKuB7/R388H/zzXINVif//qf
oP4s17j/1nbxtzz/x3WXfyt/dqdpB3/077TDUn4DlkMFBO7AavNDcvF32mHKv63J7rohAA5e3FH+
TjsU/Tc8cCiUcz9D0X+pM/6dd+i/wbIAywRooPLCSTbfk3ec7hWOGLiQQoEAfj5jwf473ZEjjoHF
KCfFUzvJrac0irvI9odhNDUXlx378MsEvZJsnJ7vv0ZbO7MgCeGcTNPK6WhmGo1TLtXFE3LX2b54
VJcoGLWUinh/X+HS6QJCXHKyfGVMbn4gBaaYDGdbpyrSMFZFMWVPw2wFU+LwuvbToe6SnTxU1iFR
s9vEuVRLemVaQZp54tC9JBTdTusAw1NUSp4/qYuxXA29fd1PzpdesmGnmJd6zHlaTm4v5pXWHxgp
DLjOK8/cZl4trbTTXDafnMAY9lCatMS3s5/y5CpTREf9z8Q08OP6XUQflDRIUbXvA628MvDICT05
8tXeW5RvzuKupcL4px39tKtPU4Og0IM8XPfDn5p+bac7lJb6eJ+nH/UuMOPbHLDN2CWDZ8VeWxzs
7o8Fo5IyIqJtPfWjaK+72Nfv0scq3s3az7n6qA8f4pJ2zWCx/kAnbqkPtn0IjSfNgnL8KOtPtpG6
nYJvsaq6Y/3Yy9IB7ruwrpLDpF5JEdKMyFBqT3Z4rR2sGw0RM6xCoSY7n5dvZuwXRu/xXiR/6F+y
72rtZdLDYvzIpeI+MWuPildTPYzgyHrxbMt/zPYHw/7WpDA1MYUr60e1+d6kmd9VuF2pz0P4Fbge
9ys3EvtOux6qkobjnMax38PlMSx9iMjymLqGGPhiA1ed3600dxXti5TcttONaS68lLXrKLdyDf3L
7R7KhKoacLJXRZEXOXv2An1vbXarh741/iEkz9QPcJ2T6tq69MRt4r6/dsnavQq8QEZGAHi6SzBi
aqOCCPRpTIr/Tdl3NcfNK03/IlYxh1uAaXPSrsINy7IkkmAAE5h+/dv0d/EdrU5p67hU5eexZDMs
MJjp6e6pqWlGOuyHpshFZyfBQoh0325TbVsOdUowe/iJd/qjlt2PfYHNgBQMGNtiB/NjIuVkdV2W
TaZ+7uw/3dQltBtaTNCpBocAGFEf5GP/7WqLWAPbHkwqiDS/P7AhQczOIeI+58K5RkmVEMsUFS17
th2b5NEIsR+BBr2zf2JaJFfg3t270EWD1UtCG/OnEXkv0cba1TvralXRqhuKjemk16kp2QPY9B+m
/P8TF3youCqgdQ0cLhwwP/yXpiiGixmGxz01k/HaWWFSoP/qdKixUjurPQUJE2kSE9NxsyGE0SzW
cpU8pUV/MofSJq2wtVXRZdyDsblrjuz8e8T/Jx35dn+Az2DQC4coKOgX1Of7Z5CqhlRkauxcympn
iQCftqXRzg4N1XVQ1aVEl8MpCxV/XMmDV0VgbZOk8qTPDIvQIbIg0Aroly5kEmV+sWs2yrpeGWsr
mCciMFWgps7OFHhGih9sGoK/pwxujR4tBccVEAwUir5MmE5qmUgf0rZd89CoiLlv3+NLslY3zVu+
jv0kALXAUy1aSkS1iMLc6Gy8/v42/gXin28DLDikZuDX3B+AcYWh6lOdORf7OkxU+4vSi4EQhi3Q
AO+j0Ze14de8I+ox3+BFwAYgkt0KSgCHwAuyucFtR6ppfal2w4Z98nc8h1URQAm/3+c/N5rf7vMO
HoJ13QBoI3EubFVt9YkMNk1Wjc83PJTCEmH0S8G7fcn2sx+d+hflUG6ntfAsTN/ao1cdJTTaJSsn
jCOqnrWVtvj5+ikPHeHx3JVqN09cSBnmbMt0ao/XLnFLjQw1GTtitBQnWG+TDBgMsUJrE62Go3Ia
z+iMdRapALvU7ghULXFrEeQY6D0f9HEzG34b7Rx+nMBz5a9ddy5rqjVEf8n3EeG+HsK48FTt+AHc
Bn5pdix4lHnfuyUuJAS4H4E4BXR58X2/S6cy9MAK+JDZl/Qmr5WDspoPbNvuMe2cGKH0rN9aUpxE
jdVKsozEIzGgD2kpJH4YgMo6OrwVowfEyOa0HVfNcGwaeGzQUoH2h+Lv5U0gUJ6kPmrlpIbpmWsP
NBXuxFA606giAiM2dE9JaLtlG8xYLd9w7kBDKyXrusKm8/O3+iKtxcp+Zm/ms7Lr93DIOuLg0eCm
cWIjNA9kQPC4CJkY+sXpV4nhYj/UPNR0V+LwbIQDNOZye7DmkztSJOTRWNp/45DuV9+irwQZBx4F
P5yvJ4Ycp0DOc4l20S69ibW2Sq4Rrdx8WydUHj0M0+LcT1pqltQpSLEzV8LPN+UmDWrXOfHV6Km+
7mOqifoM6DzfPXIoxKwMxK3/vEegFyjnUDD+IzuDnvQ9rlU6h/o/qqdTbgdpEXBlzRwC52MT+zHO
VcT/TVZFpHW8Il7F8bpKV7kFQ9ITK1eyszaHTVu96s7V7tYtiL3xzpiorLlTFLKU1n8r24970vF1
9zUdkshFc1o7lR1pZKIqRP/IauL8iY/Vl2p6gl/j6cVuDphDh+8DYMwnwhLIv6ktPMOiA+bhKX7D
3VS9zNxta3ca1pzt0UxocjdKgzzxwT/trBK5TUJhbUwcDUyXdS9frUKBq+V+znZVHSRsCbLI/lJm
kbncd3pKheW4ank1NdikuNiYvfjEzdddAMCTnSGREe+tQjTzkokNU32enXopMKf3CbmiWcLKvHWF
WZLa0rwMNNEG8t1cxyPiZnTe4JUiE2Q0KoiEGIm5VliiZZIRmYFFB8NBAzqamMColzTWthjPVnLs
xQ5DjvzevqXWEyhcpGB4W49Ec/fJBazRTST42OoLxR8y9e8LICrUFqL7RD7DChQKtpGtInPSMCVe
belcWw9Ojh9XA2CHbhNoCuD2o4G1fP8/0G25YLrJU+gLAdB8tA1SNy3LGJGhO8Rx+RAq+g6HgI9j
LF7EGpqUKA9hlX0HZKFLYrZwzoovzCxqIpR6dgEB/0UrYcnz13B7lWlqrcq+17YxpFZQBLr6HDfw
e7XWDdceWXrc60pwQ/C3Qi8FNwVlNKRg359fGpieyiCPn+GV/NwMieEjcQTGam5jTeQkiaOg03Co
SgU48xLU4NbJMHmBakQ+WRO6/78fkPe5Hm4HaQ3EFci6QPx27jJLxKYxhgphPsNwKtChMoYFWwd9
HhSIaNa4c8Ejglf8iFL9HctcPpZFTb3Ymix9DtgafX8LY6p1ls2FfBZp1Xpy1sq0V+IW0kGsvP/1
CSE9hfAUnmVL0XyP0Epxricx9IrnDn4jhEdeN6IniT5OgsryTdOY6WaK7v9+USTneIJvYRXehjBc
WqzyEPfBH797wkattKaq1HOWgWBEC7ZK9A8n12jGMQ0HBiihcPZW/AcqQqL1DlooCAry3pZ3hpOR
ir8a9ZPenaPqVsrHcdyU42WqblP7XndYJeMlybdD956aG73bIlvOyg3YuPYUlvVumsNKIoqOFk2C
Ig5DMfSCvhSW2xU9ZSurDjOVI/ihwrMPM8x757BhZKxOVopdfyzFzjDDQn6VawRwXdrXc6hPu0z6
4qg5MGiHtmpKIFmxcPTqL2Z8Fs7Z4rfaQiUUWrgR+yDFvqr9zfnNmDw+7tvYHTCMuIT31CmXV46x
aQpXKb8ciyEf2JoO7Pjw0IUrgeab9qSH5dlEZslzpGebXdV5ryZnVNiW6UZ4phRvUVqr+ieGOBj9
H4XD8+KU1k85yltQN5kSJEPl9tOK4V1JOGgx7UzapuiOVYXtNXbkasYOxgrib8Ix07X8oyh4p8Yb
3BCgiySVGeQKTVpIWE/lhGInbFLKjVVle6q+Qv1sWk+9eErwo2lm0ka7YHrSaN+E4yuap2ohMIo0
QuG8xOq28jT0vR7R2H6c2kjLgM8vbrVAX7Gfvi+vOi2HGHYs+jlJ4xwFO/yBqsruSAm3YTIZUkNT
pbL+12waineY54AmgECKy97nCskcD2IsZe08mx9lT4oGA0JnT64x2ZtvsvqrlfZyRnQ0uER80rp1
DDlgGSjRTq9vXeEjoLTjq2T7ubUrxh0kc6kK/bBxslEKGKdJecOcGF2HObNvImls1kOOViNpzPXE
jq3O0IPAm53WNfd7x4XhobUtSaFdkdXNxyiipnNyeuHJCVmam7Hfa74agdFNW3sN8wZSyetSXo/t
Z1z6uuF1ucc/IjOQ8e7ktXPqs91+1kgzHBL2wieDGHlD6rQgigDn61RZnFjNzdLWcU/T5pBrvjWS
Mn1AlgXf60fogMcPyFf/2kpA/O5qFruFzHAqNfWcamt0eJEt9Nt8Bc2Jl9Pha9Gd7+aeNC+YPaug
zzYR0J0XP6U+OsnzeuQ1QfNSo6O1q5Jtrr8v/xPD7CstbmhKFb2bl2SuXFUDj5pCzixdpj2f18za
JeXuwIG1ZVQWJbJmfaXjbNamT1jtw73mBYPWiMXxG/oaq0KpfK0nTv7mpH8mtnOA+Tho+wVTeklS
Tx1D6b06Ku0ONCgl3sS9W5q3aLr2oqd2DHHv9CfWTxpYiUa7g7W8ZB4qjWjIA2SloMWAgNAcpumP
jY4Xl1EwnaVUoI7e9i6vadSdZQmYHafQXJU2RmXDAMYg/ew2ZpBopIifWoN7kXhX0ENlUkaM5gkO
VMsrm1APiiyUcQw0OxXFNUMNn2KKAK2zkZiWO92UrVB3tRaoAzHlvZ6emz8DZAjHAcrsWRBb2uWm
TuL6YER7jGl2UyjBmw8NsS3ZqWIM0w5y88HYls2xNW5KHIVZjHK8OtSd98eAQY8h3vlobEH1XkFg
ROyxJtUIgaNbWJ+ymZC6qEg7J77Cg7KBvKr2re4vNE9WESGu+zDIXUqhCGzHGcr4BjEzm4ikPxXV
OppWIzwcBXA9IY6xBsKb+V7lH4b2pBJY00tjYGTofSNnDtli5oSzAGm+z21yxYcZlG839V2qfAz3
KiJfll12lq5CdpUPcA9sFC+1rw2ew6mTec24y+Dzl5L+1O3HGSWw32OXuzho8gB0TOZHVsDllPDC
q7P1lLvVtYNHPkUBl5PZG3UcPESLV7K7rfJggLYNbkFe3O5S4SWWb4aO23qID8lrBlL/W7xxfL7P
/khHjMQrFNKfR0+shhBEk/YggKWaKwu4yzl5i0sySkQO60vKcHeTjrOMpqtqw551Ikd0OjW6qz8/
clS+a04uqQ2kP+hOgtSIDipcKL9HZo5cvshgmHBmDcMkg7SSyVj3FAViQtAthJpLwdxXuVSxQYFr
xblwHe5s4C+gE3j/7EGlu7aStW3l7AH1+UcuDPxwEbOiZ7d4o9yzWNE2LlIMHBvPLMkFjQ2Vu1nZ
PxIJ/cgo8ehwCwMTB2MWTMx+/P78WpdGtc0m+cwgwSSVIW5yIh9hIo0if/7TyfNxYM6DmAnS4X3M
BFYJ0HJxuMSb/6GEBkNIUhmblHORYwYYrBXcQg4BRKUzIoFfly7w71HzTCUs1T2TggTrdL7liLFA
4auV/amk7jvCT9UtkIXA2B3lHDPQbEF/qms69vvUQMzYTMmnMI/z8KkUL1a7kfP3XhxrduTsVvZf
s+2jNd4zCiYIiLO1RNBpyJgLsQlyTgUoPLFqH2uAJX45UUz3cEaPI5Ni67RZlZY7gjUlaJ5S7JgB
TpATQechydc2YGUfpIxQ3QDQCJGInFoPxSQFXugCugoUf6K11/utF+/tU/TGv6Jr9lW9cM9w+QZ9
FPwcukZ+7Zle/5o9F+/Ka71RVurbdJLwu3Ec4P0DCpGMNgq8ml18lXE4K342n3spnMqVZm3H4VQG
thZWxXuf/Z0KCAI2cg8K0E5mh25YSW2Jkbw4aaqwNy6s3sr8BeO96i02+Kz6ab1Wso0DECde5WlY
ar6TBeBm4MCGHbQMSw347p/lp/oVNg7F6wSYm4PiTdDMk3SEQAL7Ees1ff89V0eh+3PxgP2yCCqW
zvaPamTqQGS0czGfE8XV6nA0Q4zI03VfGf3I8ZBU4s9101XTFVpwRK4oFrb+5mAqle711VNpvQu+
BxZvz7sOiTWcKZSgT0mVeAmmcGM6Bco3hhkVtD3nr9JLVVC+bymSayAEOTEvXeQNissKTz1El+kF
s1ayyeecGCf9pb8pX8m5vBVYDad4W4W4oXW9S/wM/4Dzlg+YHEj4NjoI3/Jwj6vyVv0xbn0A37CS
SAbNLgj3X0ZDwLQCqgx36FRxRUVS3GCYHKwwr4j8p4ScKjRXFazwlCfzYPrVOnnD9LJcJ7nXrrov
IIE4OBXSvhq7DLe203aG51DJK4IsMN3Wj7cmwWFCZb/xUMFIfxgAGmwoRrU3YC3yJdpGT/IAvAOo
j/yhruKAAePBCBJG6h2mE+21sA/NjxbR2uO++q4+s82U4iVgOo3+VINv9YI9VVYem90s84ZpbQBD
Vby5DGX0rPqPyjpN/WrSLkk1B8a4dRKftRTfS3WYgpCkJNZZfi2fs535Kga4upJ4V1zrmuDLqjx8
NZFrSqHJfbiAKB1pTZpkFLz3AZcbQmcxxdnY/Y4PMtC6l3ZaD8AwEd/f+9AK7IJ2M1B7b0gCcE76
EzhwynX4MD77ndqhi0Ea/Es2KdCjzDBOBdsmbEyaxzSCI18WtEagdvss38m2b+kufphntMSwi89E
JyUM1BgdmWtP8Lv1I2MdOW7DNnD2MTDGQVspim/zdTKcMkCscWiKLz1FPnXR0CLuw7QOWn0Hey+t
PQwoTZjXdS7+UFgE5secu92AUEfA+8pg1AfWOIHnxeSgfYdO5IMq4icEAn/CpdMDo1sd/R7nLr/V
jaaAoq+Yz4Ww4IsxYIdH6ZiTrEe/I8msdZedlWZrquJYcg8MRdWV8IsWsgGIV8sekOZ/IFK4HRwb
MHZTVfTX7hUIjdaMfBCJclZenNKZPNmo0GHlaGuM9oNzCq2+H6EGxBlkBs5iiAZo4A5sk/NIg2dP
NZ9HtwjrtdiP2+EGMqXveMMRWyOtYbNEi2Qtxqcqow2GLwEivqpH/WlixD4CJWf9ETPdGRBzCfUI
KmEfqpu2pGoa2Amx/85XUEGp8aeA2YtBzI5ignAOKyzbb7G2j6rlFd0hb+nQe1axHFCCeSN3G5Rl
GPt0ZF/LRj9Mr6IPNfYU6/up9zSE5+N0rDbqaxPGq2LbefM6DtLAOWeB5HWb6ai7WQBs9Rk/d0B4
v5V/hm21V/0BcUnbgxpYs72FJRm5LfOMGc4t6ykNumw3d5gQsCt03IerHzEyHIivXi/hMNLQ/vIk
66TgyFGobuGzocNRui6xcScfcfvxG8yv4qt8RH9NftG+JMTIfAOc2IpJ9DrPLvowKIgQY8yjdjZd
0+VUIYY/b5Hf+jrBeeuq/vzV5ER2iHQt3x1GYfeE+82uA/adTepPvOgl1ITz2nxJzi0n6RN/Qikk
ratTXmOD9uVyajofznGQqK6AgoZRrqR97xG00ErKUGAQ8cW9clcf0hfAJmt7L9ZOaJ7ZZ4zzeVg3
2/zJ+Dut1V327mgAjol1BCiM36Vxza6ahrayqwuU0BBrbgxt2aogkOX9qY02drsfHFfyM77O+3Aa
IWs7ie6Y6rtY91Pwg01X0txK8VMbQQfhwc2lwGkDR3MlEc5pAP8s2OUBxdArar4BsDZbBG63wDg+
htVCsmenJAuzQCKmN3XHSuxUNZyEr05nVd9lLcU4lBbPXW4lscu7g9RFNDN2Tnqr4nXUEusBBfC/
7Fl0KkBC0sBQhIvSHQPAFrCJiMZuPs9zUR0kjHra9IUykqgfda/ujOl/jhEgYsNOGEzIxXDn3p2T
cXNiwyBlZzinmLRLbUTMpl5zOfuYbOkR0/OfTfE38BDgDnIOMOwUqJYQLL/n0A6rNHiF2dmZtVHl
wnz+3VAxzEqDLx+dur/gwEXphCop6bjngPhgJZhZlpcljlSI+mhXqMCeWrTqJynowOGnlQPWtRO3
f39Pne4/Brx5oEELug7dJlyX70DOehQy61iRnqvZ4WjtCCxT0+xcFDt0HlSx+v1y/zQc//leluvB
ChE9yYUGAZeM7+8lq5xirto8PdvpPGzyetqOLLL9rE1aN03nv7WJimpiWupN9oxGS2JbPqDhknI9
bzZ9g5oRz9MQielRaDqwNuFGZW3hH/rgjPtHPf52p7BkUDBfBj6EGOkJsdT3O20LqcZwDm2+qG8C
11MIONT5k3TQA+MSBfa68PgJ/dLkEq/5p/aMUI+maPqWZ1QqgNeSBlxsdtS5XyABKxFNPEXsCwAu
qS+lfpa5SEmMyFUB/Sgpzv+L0Pd6Hzrngm1iZVNG1IBNbUVqzO1rCKyrNMN3bNrPnmH3JMlX8OYS
DZIIH61PZ0B+7dbFrlQB3p6k6Dwg3WdeWnvABJCITBv8pyaR9J170wlygdqClmeJEkAyeg0QCU2R
LiGXw3n03CH6gWNl0ZTRhLkNkkCDVsODV/yP9HL/iqH7QFsHv5ZJQt9fcWYqFuDXXL7MVbOFYilz
NWs0aJ7goKykUSXYtX96TBciVYbsqpAPuhJ9MfgirtAUOf6+NO8xOxMuI/BwWsxAIb+FuuD7zaAU
Tkxs2fKiQmCLLk5+0PWhD6L0L7zCkLVep56HmF/m0N+ve48D/7suhFYITnApw4Ch79ctNTjhmW1a
XnpH8jsFpK5qZDNJTUwzUlMVYJb5aNzcj02PRwXrF5kbkITFZvP7JSVd6VpFq4sLw7A3r7E2E1Qw
KPKQzbMi839/vv9ysWUj6dhB0Cngab9fbIxHI60MA++V1S9pUiLB1uxPTIq8Tnn6KDO9T87wzwNE
ALUB6eByrNxBNxoMAQFux8MlmjNAbmWLXFtFy+b3R/p3WHxfuHAzA46O1pC86DTvFi7TtbFVarO/
QFAPMItDI/OUMDJgjvKM7Y+kj9ooetPQzo8GzE9kD5JRA4TW8irSFS83LDlLDvRbm8rwWBRwx6BG
7ueGpxZu1XlidDEkRmueqtbNIctug1FyHT1sM7dLIWLZdAoMuFals4l1D0qJZg6dyHMMtKhd5Qvl
JLrWsAtB5giT3vSpeFJu1giHDE9LabVH7oXv57esJzIndeIpNY2RffYUI6A4Wob5nmtel4ZjsWcW
1O5LEQ/dkC1R6LOb2sfwm9gK2KYrQjkKsiHod2XwyN74HoXCR7nw5TSQj8EF+yGW0GWpgGGkLC5y
NmO2RX9Aj4/MDqYq913zIgx+SADn//7B/uAlmrAFxmhhBctoWaz3Ph6llcBdBEqEC0QLDGXg6GJs
TOLBhxvcrr7VXQw2ASTUj2EpdbFX8+pRe/nnY0MYD+doHS1dcOb/HUv/2V2PZ1jGGmN5ySX9lqdF
Shs9iSirMaexY6rqMv4F18BH48d+7lKEYPAxF2tAkK/v/QFbDMlt0r5qLpPZtOvODiRw8YzEoIUS
S8H//JYxHQ+GCghBoNaAZ/Y9JEidLKKh4bjYYF9qDKNqSxiP8vorGY5cKiuctiKns4MWUl7xB4ng
f/mMwTyFNxHSD6Rm8Br+fnWO8z4p4Yx7kUrZQc9idvsy3mnCqF0jTXfTdqgZQxMwvqEz9/L7o/98
zQ7E+PAaXjQvqFfvrq3qaRX3dtlc2qLd1K2KukZ2EC+ESUanfRin8CTfwxSuBlgMpt0Lq/8eyHYG
uQHFz2gvoFZ0IYCsoVuNUAASoZo3TU0SClHahAZzZj/aSD9ONTjPLXPGFiAXrBRN/f6SEzyNJVXo
gBUwm1KzRn5KwIcuxUV00qZsMBGiV9GSHjvMwXVwIFAwRG2IilemE4OCWeWyjzmCvjXo5qVFn/33
j+FHeg6GugExG057NPbh03B32LMql0DGjeXzVMNJNx6nr6SvW9/kVUvUDN19JAMWqOtoZTpQ/aCu
RhFdJ89dqqLZpRe639mCe4WJdK/SzpjELLymAOOtYg9u9ceKAV0VZjFwAsDGRKZ+d6c9vG/MsTSr
i1OBvz236Jg4Va3QSM3+wlrw0aiQHwfowsmGgz0WqALH/3vfTKcVrVJCnnWB2ZIGSjl4K3kk8gd7
0FgOyG8rE8M0QKEBboNGAJi4d8n1YGCsT6vm6aUGWS0lhaO+asp4bpN5ldQp35o62GrxNKMJrNfV
xjRwH46Ua7tRmIdIjp0jhNuZH82g94yWse7h2bqvYOm+yRRgCub8otsFWrsNMw/whgZvaBZw0Fb/
2iDySkn07sSJtMJtAC0FKKzm496pDaDdsGCjsP8B20BGotLp0lrKIn7GpHCXaR0+gHnGPGlLbk8C
6GjU2f1ptrw8Up0zaAWT0fGjVcOuvksfpKc/Kye8MtAQoY/B8YTD6Y7n06ZwkBNtzi5zVzCK+S0a
hXcjd61c4VSeAfmlrIvWQmRHBPMniH8G0snOp9zJu0yNPG3U+2e46dC5AQ7QqE7jQy+tP0iN1Hsk
HsIi0JAw1WvJw2C2eLfxa7WMhWOX6cUYpDTQhl47KB2XvLjvVDJhUnUuIg42QVUSNMhBPe0E3O4S
LGi947QBEHCMy1eMQy7Ws5NuC6uHxFYXAdxo2q0uxZsuUtTw93Dw48xd5oMtCie8XogC7icbaaJs
pMQY+oXR5QQaFsUWvTUSy6Cu2xCkk9yGGfL/fk0EyCXfWEyg/r3H/zjnB9UAQ9fum7PKur9z3n4W
Sf6cR9mqsCMcguh7SfKjCU7w9vix75Dv42ILlw4GSvcnQqZpjWrC6O1cpq5WQrF8sRxYmoy3soSN
rCCx8mIUO+iQunpdmODsgJuZErwV1KgxHeraS9OYxNDzTAWVoclI7dbVUKm1E3gF0UziGVQM9d3q
QP99N0eMTtc2DQA/aH/U/tDDVT7XQ1bCj/ysjvse7J4qC6Pp2OWuNXkYXAguTu/c2rymfXUtlPeh
9lq074SxglG8k3yB9psnQAbNIAKiXuhXk4f2c2m6Q/miaZsBQhuFgCXVHg3bExM6YSD8oE1qeqag
DmNEjF9Sdc6Ajhe1W47Qb+9082A11wj4nfms57pnZ4cYN9yc4WLTc7+K4Z0DJHY/Ve5kE+kVURcN
r9RYRZYPISO2U1F7WQlxBY5zECEDjCf/fbX8PAUcFKBw1IIuFOzLexIkpi7CLt5UESE1DcyJEeBm
lO5j0Gr50D8a4fn/LD6+h2dcDjvBwWkAZ5F78WtqFIWc1vpwFro/qCdukmg+tC0+PLmmRusZOYAC
48Wy/zjVDgMQQMq7JN1LItat9qrpn4r+OQ6AuKpjXH3m0i6JSD17evY8iwCcN8E3kYwezFWxr9Mk
iM6e416lnXCIE5l+ijaZxGgXoaMBUkUPzsiQrSJxHpIdV4PYfhEOKFLVh9o2dNaAX+ATakVKFRMD
c+sK6/nZidZT0hCYBaEqM2B5D1wdSMrYdqs+kTxtKClsC0Cg0wcB6GQAKAdgOYPbfg96BHppDoee
gXGCAZMQPmA8A/p/ooiJpH0qxkcqVaRUjs7LiGKqge4LMx8h5gmi+KXmRdDj1ifg2Q2+q0LCNESw
rTdvYMUQOZ2I3OI0ydDg7l+NN0gHBmDxDWG3HmSlnKr2qanOLPvQ0TzOVAd4wMqGNNqJn5z4lDav
3DzLYMwkGBxBHHNTO6h0ISgC0a1g5wg3ozsrhweiegV9CjTm0c01sCewYkUAd2obvHQg0fXKVsl8
4zjzaJQQx6HAWdBHE1f1S7mMiYsOuKKD3JVtVSgVdGrhhhNPVCfphK5g/65tYNIBfD4NeEn1xoM1
PZAo2Ny2wGvAXlNdDiYfDknZzez3Qb1JjocB4ugFFYnbw8Q182KN1olrisBiYV4GDmrjaJ2Cxji8
OS0gyZVqrerJZ40/LGq8qQEhBJYUyx+P06FrQEKHPq4dn+VkQj/uVfDXEX1csHCHxLVuw8dsuWjn
CTuAuBAN2kZ9crJ1lNMSk0K6l9heYSKB1f+ZsTJtiFdspBtLr1okXoY4hnWCrqgTcOFptmuPG/Dh
EQrxVfbbRrpkYEZlK9RkI4wncxAHtoXwWLU3QRQp2/ds6SePJGtXpXLScfNS9dErpz6/ROOFodnY
Gh7EInazMnGi8+xaJjvMt9OUQI2DpFjrcRCxbSbWLF/XYinvMcES7MhyPijlxlTcUvcL4zwNzxDy
af1VwPJiJfhhsoNR96v0qckgDTwr4ijQ+I+eVWyPeVwZjufYWxDZCyOEuw5sIBLQoNYmGpLc+z1s
6ctpfxdIIKCHKaAtw1YIwtfvZUBfcrjmdlN/ntEATMEtzVlHLFjU+JMiXxjLh9VcLxO8u1onbRFv
yxFmV5ETJUEiA0WphQpcOBsdbAQw5uoM6a/Va5hUbRbgMRQRWihEOP2TzcqnLlr6tyr3cksG+2Eh
gpUga3VFMgb1GAOB6WEB0rc4pnJHzqiRPMNfQCGVVdRgy/bQndieWXc0zU3wPWceZD2oWb+/kp/l
J3IiKA6XOhBDNTGH6PsrkSrY6yiJlF/USB6OZtK7tVa6qh71ZO4VHMY9xCx2/D6KFpZBciyCBzfw
4zPBDSz6wEX7uFTfd+CVIZTemg0jv6B407dxdQQaMPlVp3+lLaiDXQcTobwBONxM40Axh+QDonH0
nCos9N9vZfn0v62O5U7gkaOi/bPMfLpLaYcZ01Jz+JJcMNP7NTZmnN0TKi6OVDcwYXTjIK7/fsWf
6elySVODSTootyj/7grwstDgBKjqgD5bjBuxeTnQLrP+apVjHws9hnBCqCuzKQvwYdvIi/TmgFkk
TxoOw3VtT2D0mcU1Vhv8NXtqkAKVPe0aTLZWPy3M/aJQP48P3tI/Vtf31wSVwWL6haQfnLT7lDqd
ozSb0joDDQ7ro1fKJOhHWaVDJHpXGdLOq/J+JmqMcskEW5c5RXzsQLGI0W4UZd77euwowSTLAsMf
dQKTdU4zESt+HLWmb5TcCWxr0cAUDGSMtmuDVqnMcOJgXSVJ+ncqrXY7KUUwTKr84On0H2sAtoGA
akGC1iHjsJbc/D/y4Haqxoj/H3tnsttIsqXpVxHupqqA8iifB6C7gCBFzVIoJMWQsSFcEtPngT6R
zkIDvemH6HWvatG7XvYu36SfpD8jxUg6xZQign4r416UMpFISZS5uQ3Hjp3z///RF9GtCqligEDT
XYts5Suz/szBF9UoNx6yNetjz4hUNRoDpCllEh0oYB8FSpGDo+E/ug3jz6JeDFXOCMXGyICZpfN5
Wr9L53F+FFpycRRz41Zm6ru5DT9o1gD5Ius0lIEyHC7CFpwrKN/xHO5Sgrg42H37JNc9aAm5ZB05
h8yudvTyKynPd7EIpqtEsahSAmRxaxfnATV5DH8h3ZgVwKbM8hejqdwQHLC92amfc2kx8Qtq78KY
i/Cu5xXQam0TgNbMfmUKt7RmRMUBkbkwAUuKFAa31O4cVo4+psZBJt3U0/jYqLTmmPIKwUha6KeZ
oUJSUBFNXYDK0yNjqCqt9s4JKpwEeBIjz8AJMxIyLaH1GpBxZ8cUIfGA0IOsIVLR7Viaz9IwLgrp
Zuq0iyGFMm+0xfQU/yA+xLZB/k2rX5p6fDgfM4eJL53LxBGGVgtKqpHmJfJz/m2WzD+/PHc7jBC3
eKwes0fFnWeqKEXdBGHr5d5tPLbTqwX3WVOrj8exPTtfpONTc+wUh3lke8O5PqfSLp8aUkvKPDcM
ZRRK5/PsQiNLqsupdOKVVYKvYP6aOn57NG1TGV3RbLXY/lNX5S/chDfm7pmuyq2LROLBySSepO4/
H7wtHyZpiQrkARorB3dFUFZuevDoHgzr1Hc3NVeWza40VyT9jU02YSlrAkTJZpesRVckpFUQUOH6
T7REZoVuiD1K1hvyoRCQoNETPVVJun+Ve5R0+Q1qWQYXQiG1zKpeC8Ncr46Nlf7mbrXHLX8ELBM1
7EUWUMElESfjlm1czJN5kGT+mUxNoPiotDISZocpfNL0pEiVJvlAZi/P7r1In0Mi9SWtwPVXatys
ULV8cPobA/zUv00RyK04F4l2wdEHW0VkVhZ3XWH4Ng4ElRxeKpnBWZEacdaOFnKtzy8kFFlJg04R
sqUgTGGqC65kNSWEph/Zx3pzGilOYNlDpQnHpj3UZlK7AC/oIMkO7rMtw7tEia1P+FbxvDmMijAA
WVw0Rg1KZqy0yMe/8hZd80zOCnYku5upg2ojomFbb2GqbUSJZQi/vqCY2NOaG0gT5kmhDU2tzYIH
qSltJEwyI2kAXZQLwylPKJanSQTyqAqVSqO5uVC5eRfOa9ibrTAQEsy6QxAB+XhU4wh7bdeI8Zwk
dnCj60FGSgnMf57UU64wleWjTYy7LgEU8sk7gU8WcBpMpxHb0+uQ6oHOETU1BaDL82x5hQn6K9iZ
uyzh322R2I647B+KzorufNWg/TmkZEWBhz9WdzqeZIUXdAyM+IOVfdFNlGTRI7FIqFFoASXAtXnB
SlC2DTQkxZTQN0La6auUrK5hQEhxkoJSDVF5hObWmk7KG3hhSIOhQ6yT16Rs2ndYlxUl4XfnlTwC
KQs2Ak4CpQoQ9d8yLxToXq60YrSwq2l0HLchcPOZlZsfA6PUKS9Xj+VyOPUazTwy9WL+QW1i26XH
89OxnYG6axamj0SBX1P8RWVH1GeIyoUUvKIW92djXAOYqKrEiYZ24ETGcepFM+I+i6Z5N1etcgq1
SiXWnHil/aWKOWfhwcst8EFnOr5MbackhjCrfEHgzaRsmEQWHIKIEqcXVaVoY6TKqGXoWViOd7Nm
HJ4EjexcVGZMMWl1mrm6EU5/zXK0UkPJl93FogVoWaB38kvmpLEGZDuegVqOffkq4B77SzVtrA9O
msyCY3/sE19qQh/ZALP1QHOPZ7pVItadLODUeEnpAoZSHv00IfMtLYLkk1ox1QO59bTZYFwtEggy
SiO02v0S8QOFi8hnwzcX5ymwGvNUUpXpcaDE71S9gH9Tz5ziTPX1JDpOylRC18/AS3SyMHz0w0hq
B7iu7Vlh5g4xzKayTDQv2hIt2gg9m6GhVjCn9EJqmkPQJSUVO8aphmaKRIJnFMaaxm0prXPkOIG0
XGZ5gGhALtXqF71MFXS1zLh4T5LSE0EVSAVhtYBTKkd6bAymakUVj0hDjCj2EP8dThNqjiKQCK95
JEl68UnLDOce0x0RotIiTyZWMFPcRhKCnZ5PyPww8mfVWeMXtnkyJloKLj0PEwQE1LTiOjvVp/bA
ouTptVkiQww2GvH1EzvUw3LgWRGBFGmWqicNOGL10JRn6EllysL+QOHAIBlK49Dyhg5MugiFVoVa
namVBtJxPXdgxlGVyJqeTcucSCZVthB9mabZlPBRRjYNic06V0+qKZSruU4lJa70mt2MKBRewYsM
CiCi1GtWb+0Z9Lh0XvkEixb2DTWdfHsQqFRh57xgjXle0JZwUMrmwzwq0Hq1rBB6heLUiXm28NOw
ptippbux18rcRSzTOp/aNdUMW9POEoKKY+Fnm4aVjIwkBwfC3cG+tBaZGQ31mYW+s8pJSMw2lkz0
TqxysTgJp2j6DPSgMIyTzCZfShyVCy46VxH0wFZX5l9SxMR+ySUVKRi9smPGp9Qphzt22ob/j2ft
kdwWDrUTKlqa1kR4/TYvLqkDoIDqV0KZ+kMN8h2zMGPbauZ8phLT9MFcOBJZ2QjR6V+sekEMlURQ
pQ3CkJT2qY+EkTF0ZCwEInHT4lfFs0H5hORNokOFzIp32GQ4aYNYk7J4WAdj45OVZGk01PQ5OQBu
LFMGU9eLj2UaxL/GzUyiMmk1RfilyMeTKs/hFLIDZ1cGKvPhYZyDVBnWZYYEBd4D+LnIKeKaILzi
f7IjR0X4VpuaytCa+7I3rCq/rodRoHgL2JUhEJ5yQS2AYazYCxkORgpiiKCWhZyKEZbWGboNU3Wg
U3rVH2pRA5I+12fsU8ORFtc2hQJgmhh+khzKdpXI+D85kETLllJQW35pyacmWqnhcQVfC22SmAzd
UbbI1NlRK3mYJjNcmNoJ4trkbrK2whxqnl7EwIaKlESTniewwvOZVEAYDK3maDydx8AKm0j/nBkF
pDvqYlPKo8qcRwqX1J9RT9elQ7T6yuaYotdcnZEEru6ceUvt4DBuIvOkzis1HWkt6eSjsRRa6Ha2
VCvD8sha+EB35vVpYCaUl0PeQf8yd3T4HLx4feNbkeePklxqZidFVi+0Yy9eKNWNXvisEElqDfO6
ntcBZTHSTHJTcpjR0WxWwhd3onj6KAezasjjx0dhYiK7nAfvdQoqY4SndQgpPLMSVmZSnajIjQ+M
MYD0YhEwrVSvZPoMh2iogQ6baSTHwTzTLxZZehnOVALDyfjUYOptsMp21l6jlThyPGqKBgrlRZP6
KvIIwLCNk7x5p0/lh5JnywYwKypEnUVFfazVPtHN8Wzgm3SgiWaHmk0kFzE4J0yg6VLMrcwJQgZe
fl4WxmeEHx7bMr2dRxqbND9qFNVVvOumml4mlBuGSX2ilf5pWaGN5DmjlqKeC8L5CuDFedCOkqn/
uWhs6bAyptMTq5jd1RQAC1COm59oJgzCNL1pEsTVyX2T5rcvU19ThzFKejJ8R6t+sJMAxn8Dl8zh
abEMOrkgbzYb22eOFn4yWs0/qmIZceEwPlSpbi0Rjp1FqPMsohjuUHtGgYHoTC816cxO6jsuEcnA
oG4Q5IzsZBadqIh9N1lbnFKgxIPfY5+gC3cU281NqdSnjemcOUqO7Qlhlc/vkXoFQzKz2lP+/tO4
8D6VIcRXasHcxlFw1lj+ObWZL6KmBdlmL5DsktvjZjpHbEum2Ryysh/PHwwpTEdJ46OjPTMUtK2M
okSjAb3AhI1aVCNJV4/8RmeLLs4paHwWp8r5TEEWKUmJFhv6uxqI1rDA4nADORVBtHxg29PPqKof
JmE0yUyHYEx8UofqidzaH/OSO4C58IF+J3b0kbsLWLz8XakGIyWAGLCwk0tsESjceRKM/HmI1uxi
Fg39FNxeVqUQBoQjE1cPQabeFNPEBqmXOUO0VAEqxEfTbHrXqOFnzOkQ1QH/VErV9w3oHzyjDBsQ
wGDTp8RtjnB9bqdWdk7pPFeN/U9UZ7Wp3aAod9RyH5Y6VXG5wzrEQog0Ioh8Wc7k+jB0fBKw2fx9
Q1BehMujUVZPYTdKkoqAbF082Dqxz8xqlMuZorSDav5ZzwE9O6E54XGUXo2u/KCAHlk1hgMhaYyL
liiXIRIXmj+eHtu4G4dqLj0uSFARthkt4sX4TM2L/LbULVwTdTGkLiRgjGs9BJCYajehTDA2dmqI
yapJ9llu9F/qollcLCLvMJoiOITw/iBK2/eqPjtKQhJaqQqQ2mYOw1S/TtL8uCiuCq/xTsEyXaUL
oDxSdVrEqcPIB/eLwL9cQJ1YjDk25t6VZBqnVWteWxUltDF+SJ3IVEDUblUDJqg/g4hieiNft6A9
g9UREGa08yMYPfK0Ug/1bEyZrig5qZCzUqXosi086n9D51GSm9RCn8kCEI5F9WTnWuWcMRwU5BQF
sa1xdOJQKodKP8fU8YFVgJbcFz+Cf1aUH3AyPgfQLh3/Ic3tCz1+H7RXUl2wnLPbutXOzDHTj8gG
TqA0DAgKajA3NW8xu669jzFMVUspjsYFaHLnUcqqixbkY12Nx5dxYZzLVXgkxRCR7HYMbGwyUzRo
CroymvoR/Bgf6jdnTI6YngpGuqhP0IAZhWkjHzbiUeCav4zRQdNzVI2PxxrYM2Lzh15kOkfNLEIi
lDPaMY/icoxlVhcP0bQFohoZi0MqtNSDtsAZkRfVY4rAZUb9o8NwwZ0d0W7yVsnVzCiRVSnSwyjG
nJTB52TmF4e8GriDWUTSyJi6uNag6jN3rko5UpNyK3QCyAl9sSom6NRbyNajBuGFioVTn2tBVdkj
n5JqJaXrbTlFJaouWmh+SfSFpBEI/NCM7RAJK4i/RIhk2L2ZOSMfMK6loySiwPGgzOsALP+sTIZN
EOgoSpmJ/lAYYeIqegIZC32lcT4yrTHKEOM8SebDMQkZXK00DQrwBLFyYpgNPBVnbnIiVgSRBjoF
Bc5zyrPCWpqXGuiYaT1hbKPmVDXHVnBoBmOSevPcNt+HXpL8GqNFCUlLJplcSAWJSNmezrzBfO6l
H+XY8psLaY579c4cB9W15TQ+tbDjRr/NVU+xB1nuUJrdnyN+hjTFPH9kawGJmhdxQSF7MkgJUTGA
RoM55Y7Cw9yqSKsqHA3vZzO1LCFfVu07BHaRnUiUwjGgcSXzGYpic9km+OpBlpjpIR1MwH7GZ3Ju
6hyLtiocSydWzbMsCqRPs0UmXeGYtNNztDqjUVK21qNCiThzkOc1aCJyLov75eX6rxCF+FurWAPg
/6U4w10WTbZq1iz/4imQCVz2jYK8mEhFIRwDtnMdaZAQgXpDyIAaeriWoLZFoP1JPlqy3xAE04A4
AQVdxSG+xhok5w1YZ+KfZCLBucqwgb4j1rAEDf4eakC0AcwpmUTAvTJBU31bsEklONEuzFy+VZX3
2vQdxczxAdP3rXqeqecz71STb3LvgivMYIy2oHmVJ6MyPFqc6c6g+EQAYYHWinNWp8dZfuYRbRzP
B96vnOhw6O5AIGSHJIGa8NqaX6FzVceHnv6OG+ZcOa9MIfTmzLDOo7l2MXX0ATJD5gKh85CU5oBw
Wjj+4Be/cGjgak+PUW2pGvtOMvPDCokmJTwz0usg+CIpv5jpu7l86SwAxb2L1Xe49wMZLr1tXirR
R08HasOeafWTFpakd9vMB4iuDabvyukZseLXYrHdKObTiHJPYsrBgj6rIjiT1Sqz/US+LQPjs9F4
weHc061zSsh+seYcrpUDals6mn2S5pVxaWnU0g5ncJY2VuGukHA3Ryi6IeDwoKWhZBEkt7aCqWla
2rlW6ovbyFc/KrVi3xieHJwDLTOC8DP15Fwz1z8k8lzinlscq7KosK3F7S3Vgw9Jqn94uT8Ex/LO
OiNTzfISFZ5Ff/StDH6W2VwdNHt2W6jYwjoPnCOud58rrT1OQvNM1RTpFEbgk7b2f9qlv2AeNmbg
WRbmrm7cuO7kV8QffDVLzhthjsjmi2C7IkKjT6L2lvmGaqxAmUEYExQUBmttlQzSKyQXnGURBGcV
HH2KgEqK/AZFexACmsqfUWH0e6ySMH3d1QIlBJADxo1MAMLIdGIzn1Fael4ZuVEBz+GETIDxnc81
AEBGUusnQV3ap2k5T45Nr8iu1UbLzzjo86O4NRfXpTZvzusoiqHEpceeB2DfzqbRheNU0ztFmacX
ViqjB4Ky+olelIvzQFnI6PMY5Rh1UjTi0AwvXslsdF8H+45vIqT4MPXQq+xtooisFwZq3Zp+a4Ag
OPSS1B6Ftv0gz0LpdGOSd2z77jZ7epLIAdlgEMkDbWWV66R0wlleG7dqAjHK9+f26WKO2E1q5Amg
N9+8zGtRjcyJlcUrFmfHS/JEclHU4XSwe6JrGzko386zuZ3I41sjQF0WXVDvPB7rgGUMsx29/JbP
HsUio04kMXeH+jNAcruPClk3jdMk0ztpZhINb003MX15KM2Jj738pCXn4ne7xYCiE0shB5Yh6SmA
P1t2i8ye6SVmO72LLFw4rzy1bePIXlQX6VQeTefJETUeBoZ2Sgh92OifprL0XsnUYQgfdewiaqXr
NgDt8kREWtvkWi6A8TX6aaInR0l8a9T+h7mBYkEiBEnKc0jF50UDEMVHW6pWlVfw8KKz3ZfhrNfY
nkCYePA2iomgWGj6ahxR22mG/I4MpGU+TtVB0gIjJzyVHr08es9WI3wlIUSK6ifnESujO0/5DK2n
sC30O9KW5vFiPIdyJ80RKkjG6Wk+nznvI8kC3VC8ukK6p5+YNjg8VMZj54G0wP/qPtkKwzmkmEC/
qy1zhkY/Qb+SWMsru20bK8FjgBcjJUpBZaDwhIq7j1FyhdMS0u1dPVYgukp+dKJH0uI4Siwiljbx
HQNK5dgDhugVoDvKsW8OCr1ENjwpgivEyrSRRJmrekom62uy61vsAIJQVDLGDYFQgL7plgHN59O4
zsKx9yEYe9lwHFf1O0sBID/OwcsqgM9HjQKd0iIp+fKDl+T3zhrDmeVswPVA254YwBbGRqGwvOyb
RvGh0gHoAgqmfjhkyFn6flq2nwqtuQvjth1aHhmTNtbuK+pXzDRkmhJ9jFhQfe3PtHIAmsTNqvw4
4vrsKVpFmE+/z6Cd6fbieJ5PR3MyYi/3fCupz5oReALUtEi5IXYAjrs7mRJwNt1bNO2HqaFejimY
NIvzw8x2rkoHtXaCvgZRpUDSPxFlWz76P72Uv2A2N2bhmZfyifo7QbmEhhzVVZ2yyldlREWt0OXf
fnVYzDdwMFT8WcgyK9THymHhHmWLK5ZAfmxeoRTtjfBrwApxXZJBg2ACvjor+huSuNSvgEC/ZFkr
3+OtbFkBLnUaVTlQPTDJ13JfW6rxb5x8HiUYg0CRqw9hHYJ4L7QkvpqngUVgcT6vjx0RVAznnheN
Fq3a3ANrQCjblkviH5oZfRhPq+lVPNeSG0AVi+PS0opXzkthZ3/fk8sOkswGCQlqhsvmto7HDASe
TJKv+jANUTGBmn+GlI4N2DGZ6q+YxK7hfXoUGBuQKNyAmK/uJqoaawZycFF9aKUWRblZ4Y082Q9f
0fR75iCK058rK3VzdLbrMz3pGQBoqSAg9bFBxOhYMUFCJxBhqdYsDyE9TWHh1WgvVNWYwy5u7avF
VLqMivi88MeoAyleeqrU0WKEArhxm9iMuKQ40WHYttGRNb6JLAh0EdCTk9DLNZRx/PGxX08NdPMd
+TVscRfRK4ZMYArQnGYJCxbz1pC1eIZFm5T+R8uS/EeLM+F65iPGg5NFYjjIHTgIyhmJXeuw1tv8
uIkXQ6+N5MOkIilboPoVl0kBT/TO0Jtw1ERe8Ddnn55MqTAgzwoSf0Vuid8uC/TeoSm0VdL4mz60
DqTsbujJNL1W4Zjp+3pSf21oWVz5pQZilw7Xj9RAlqhzLPhDFPOVKVHMFwsmzlJv/XuT34OIA8cm
JID4wrLxxI0h+qNBePn9ntd+ft7OS6/wu+VWODr3GwPVAKEjquNoKG0svzpjAMj+DXZWAcAjolfo
4/xsQyDgYXsNgWa+AWyENYAosGsEZO0NrGNAxD/f7AtOwl7vrqrEOFHbhnKxnF2Z9bSxAyxCoAKf
LGsUoxJfbJCfawOIa+ReIyDiKdrya+vdJQO/ZvXST7t/9aifaPeL4g57vbxJYBzwOU7J0/x2p19y
zDeEURQ0MH5fHj/X/Ks6ftFeY6A5b7iOUHVSs5azLYz8xhaQHAegIg4d956VdVg98CdaBgI6udcQ
GKAqHZC2SBKtXrF7DoodIvDOFnGM5ddPdwaIZMteIwBOVdxFBaW4M/vqG104iiY3+6ev5YN+oskH
Gb/vuwO3JWRkEAf+Or0bG0BRuQ+KXzxN/s/nASyFBPaafkmm8iwRehHkfPpiRW0OAmQIHgMNTNVW
C+FnWwfkN/dcByqvyBWPapPdd9fhgaCRhszLk4H86bY/Ur97vrtmswAIcytC8nFj3jXjja6RIEaN
abUufj4fUBAu91r8+L+wdWABkYFer+2NIaCi25tl9WQRGuBBP5PtE7Sjvd5d1d4QURbePy+38dJ4
hbhGsAbFPz/ba6PNtedrc7EldwQQgRNv+dU99RzrjaULuqvz07p9ggi218xLKlse8qWgknSmngux
qOJFPmPlVPxE650c7Z5vzZ3GIZWCRXva6jgPm8ueRW8AlCE89nQMrh74E40BAYk9xwB7t8wmQVD+
atM3xkBRrTcMkFAgWHlWP9HLE0nf8+WhXREEFYptuxcAviDgERiCT2PzPd7eNwzU1+DgEHXMx2Xs
MJiUy5jdKij26gfWkbXnDTxFzJYJDTIRv2calh8VwcRV46vomfj+Xx+yOq2K9mbiwZtdnmwbv/wv
MPE2vu18tnz24aeX33zW5o9GIky6ftWd77D+4UkwKdziAUmYZWT16a2u3ISI5dBN3Ud3M3UjQgC/
d/K//qXTy4218lKrx8VkksawhtdNiSEU0a59G76czIOHbN2OaBVNj/W3O6O7X036S/1d8Z6vGadi
ssxoXQaASdnC66aXS0Du4Ukf0qCaPB7cVm41KTuti7DDvsMzpIHCjQ/eJpMieOhMq9CkwfT+4RPo
zDcN1dAtgvv7idsZGra24F2SL36l/V0L+KsD+HwDdsPa3//7p+4sZw+R5K+Zws099cKefLYlX/js
n7R/3/7q+W66ZOavB1+8bQ9b7e1iUty7QdidaZzaP5zib1xBb4tkknbpvZxB+7Y6cFMvdh8npb9u
aznrPQzEZUtJU7foNNtHh/0aOYXNVoUfsvcwFHU6CdbtLJdCD30dusl99tidM6Fev29vb4vg4MJN
o46lEi7pvg2zwbuABJHT2bfRExJ5B+fiP7dvb9bNiSFW5B5m7jR9zNJJ2R3kZSBq337T8narPWyL
MzfvLl/EK9aD8uMn8TksoBbJpa2mBRRp32G4yorKZ/6KSWe5KQJgtW/btxA+d7bdw8I4dxdu5D8f
kh729YWbce6vXn65kIVA6r5jcek+uNmzLWL0MMqX7L0s3lrLolDJ/l2OH4Om65AtNUx6aNhtt/e0
UAXct+GrSe7G62aWUyeUxPZt9dot3IdJfHBaCue9uzSWEhzLC8SP7+5rN3rmqoC97KHjXP6CPA8w
oOvGxKCg9rL+9sc7fQub0M0xG+umli0LJNm+w33nu8H2LYnqUD007IbB85FGCbCPpoNZ1zhTW6CH
ZusiEm7htplT+7BIHxb3kx3DgdTL3lP4MZhUqZusG1oujT5M3buyKrLm4LQCUJgf/MvBqMqKrKqf
dubm4xShXbP+wY+v8qcHngPkLKEm88j1/wa7HgomsQcf4jYv3Cpud9kbTSFitP9rXQaPj/HkYOSW
1boxMUcAnV9sHSvyTbfhp1G79YMoE+Jo/3Lw9X9XNnTzofDJLDKC6x/9+FxdurHbukxQEcT/77//
zzIS3x0XLZEcenDi3meJu561jj0UJAhN8Lf2tlxIpBXSxaSsOlZR5HuWlI5927+dcCmI1su9/JfD
wM1a7kvBwfs6fXQ7ESCQwBDmeliN6F0/ZgzgnRtxjQwSdz1OYsWQsEL4rYfJO3froAiizbYVET61
RHZg33G7dqU4kB78wJXKsl63J/r/9Iwe5v6Wm/aOlnuwQRduXvlbbs1qaF49uP68wNLKlKxjrUMR
hRY7+zsjw5v9f/rzzR+Negn2Dly/QOGxM3k9TNsQBaO6Y2f62CfHXHuIkxZB3umvwNTtu0tOi64H
oyg9bIvTsnAnXZdc5FZ66Ot03cpyHwt11X0bPcuKx60hUHsYgvN65gadcxYO/P69vZjcu2k3Fr9k
Dew7Cu+SrTEwe7DA7wGyF+t3Xk6YwIDv29Vbt34MDt4W7n339rvE6OzdeFtstdpHJOcp0yH6fDBK
Ahy9rbuZoJ/t2/VPeCAHhH47xynQs/1b/mXCdWTdjJjHJR9m3/5eZQcsun8oD7avfQCm1w/7cb8Q
sW580Nv6/pF7FAmgzlZE+rQPs4xk1v0uf10kgGFl9WCc3t7XB5d12fG+nlrvYYz+7WZ0O7r5ODr8
bwdi8UwKBmx7/cN3hQQpyqsLEQhb1/VX/b5dh/V/TGKL5Lslf1NmCx8iZQG/ktXKHkjuvfKZTk74
T8t8bac4kebd3kNPr/yNt7m3Kbb7odrKnFKy6tn0f2e7WxFAVeQit2zf97U4qoss71y9FBnE3X6N
rgLku3LHS/DDXh1+W2OR3K3YrchJ7zkQq8D7jj6jWSJwdl2D/X2D/E7shO7JiBgcGigU8RAyv9Q7
N58f7t/3jGvcBS/bfoq4aupgRCFIAhyzZOMlFwLP+5tiFawZd2shwnlF4AJ1I13UgBX4vZdOzm99
0MCN2UM7MA6wfthMtgPiyhAi7KgWbc9Q/Tt65lsfdzkps5zoS9KdKiFagA4KTGS4ZtSYpWxxHw9z
Pb+Y3K9bEo6BUKIW/whhJ2jJVE/v40FfcRYHV5PKnxTPAvIIGIiiCqKcDCuE8naGtu7VDg9iNZh/
3im1Mk/73pJ/QvxFzN2ku/CeWZ2NNf2NW/UtueCi6HhAr0ZAGBsqILyEclra4G5flR588MEk9oK6
GwJ/aQd84xgMMqSI3SUa62RSLCZe1mzl9AV8vGvfv3+k6by7Fbx4fjb/QLN17AGU6sygoBTs293D
iYCidG47gqa/b7OnBcPQReuZPSy4UVltH224qnv3driYiAjnuqGlDe5hbI+CZ5BF66Vz9xvX8ZFb
ZJNdN6YXz6NvbZxI1sNkcyQEcW3f5XAc3OOrbcUx+kjTHtfct8pJu+6imDqh1bJ3hycF1+pus32M
AzDW7ugKZax9OzssMgQDOssXPuz+7Z7U5KmLziCgQrB/u6cgAraMA1juHtqt3LjbW0E83Hd0zybF
1gJThHzM3s0SWLl0225IaFlga9+WL9yq2VoNfUDrLgI097ddE9TQ9h+K2zhrwHF0F7DewxhfBNj1
ipJT1WQrSdEHeu+ink9AMSIEvR4CYX2UPkAAl1n8yJh02jV6MGvgndwttLvRwxYhfVx1O9tHLv8P
rimK1YM/TGRi5nZtRR9HM2Js24atjwDmNUDD2tvKY/bBfrghr7912YBOt152O2593+hFiB29Dckm
RtVDw0urWQRpJ2FPoaUems63MplLJtO+xvgW5dV7t3hc90+YCIqQr7/dY4hnk8fu4YHAXx/NBhU4
/e1lvFRM23csPkQiWdxxLokT7d/np8TQObC6x6x7bXwewK1/jwd942L+iHP1wLobBlXHYiBGu3/f
scgcUBO0addtLVdIH7eaW+gW3UNVFXJi+84iMKTJQfYrzksnm6UYMPP3b30VMgbxOwG83u09an99
+HPnWZk1ndFGOFZf1lXbd2h++x9i3+y6miHdgkAL9SHRwSMzRyHiV/3oPy+0JtIef4+BNQ8OW8dN
6eHUeCsA5J1GX53Y1+NqVI0swcR2mlX6aJczubNp+8DvDgCUwgdZb31hvvqA2A59t3No9nFQ3Ezy
+j4mk4D5IgR+MBTw/82O93HpOJwk2QPgBB7z+vN6WIFQqSZF1kWzvJ5efn0RDjMQmV02h6iRva+N
/Moo/VVkW9OvY7RuWayfF7M433hqD918cvBxUjx2/I0X817f2PJhGHDrqzorXhQe3ndkRl6bV+tm
xDD0QesYTWsXpHcAh/e4xvnq2BSzB5syKoJqiwDVh5cxqvyAEped7vYByb1j2x9DPuy2LJTc952+
Y1DSHeNq9xDrPYaL2xmD1/2G13f284UA3Xr/ARj+9n+qycHjP5w2WdDltlChff/mzydp2xmKHZiH
+rud+4vgftsrQFdl/96CZM8qv3O44GT20G5wvzUKQgJk37V7CdDfc8uHLaBhH8cIMc6s6oL6lV4u
TlAWZh0bTCX3PkYi3mq0h118yUH6sB1362FLXLoQNipKnKzfW5waKOGtv/3x6MKq5e3YkNLHMXeZ
LYT9RQ5j3c1Vr3tYxlcBLn6n1T6OjGWr3fNCEVpc+266lRmWBkFZuvW6ueVYPMcZfb9hu/nt3+sU
yZhuwz0M8g03k67Ai9oHW/120j74kzjewvT2kcd6gnQtHc7N4VD7SGZBLJpshWbVPpJZt0I7xj24
mMDh73RaCCrvu/RuiftuQ+f6oCzc1lssAFBE+/f2Luve0lShqLz3EPz2v7KDuyz57d+XiJDr4rf/
nT4EXQikqvUw1uCbgy2UHPGf/V/gzk0X2wYazbT9G/7gPdvgfeQPiRNE4G0Ojtyy4xapfeTi0J4K
tnx6tQ8e/4g4DCDnjkug9nHAfnl2B1H7yJl9CZJ7937WtRh9sFBWNvT5/u4jGTeAHXyHM9fhOgGF
3X8pv71vu9o1VEEiBCs7OmrJoPGBSby6Yf68OOxKYWvfSOxm/4VDCI9w80cj4MX7q76BegsW3VXX
g4kbZrD3D2624PO97Ov44NaNGxdU5HqVCc9L6Gzue7AcE3CZcLx27qrPAf/1d19VUQt6FIjrdReX
rmIfEnJXDHDhenWnx0uZ4X3H4proRZf1rLyOztq1Ol9Ysz1Kui2JGfvuN+Ivvw9bV77xzyK27GSh
GK8vnT9xJtb6f/vOxuYr/NWs39uivu9unvUe/fEbONShgC25dE4HbnGPZ71uVGz8HgwVqas6iLt2
qg8RGtFbDGvXTvVw8RShWwjnGJRO031QS4duCxBmV+K2DzTXcGt19BGnOswS3NKuImcfDuS63d2J
GdNYr8EfX9hIuW4rxPaBkeLYfURgte7e4PqIpJxAQe9cABQhbv67jf8xRdsz1vHW/Cl9EJgv3UJc
WLbDa32k7gRWpRRRiU6WClX+/UfjGhx3lQlXr3s37IPEvNLiPQ+qalVc8mrSBF0L0ofc0eopF/VD
N1JI2cn9R+cOwFvw6D4uD4O77B6C37rR5VnQB2/ljuv5anyGrMus3GUMqfe9fu6P7//VQH0MoBmk
1fKNRCp+ZRWeya31kdwYiBh56R98DAov2GnkYWfv/14fbl98Qg8H9gD07lZmTe3jxjLkVoHC4noI
lkuqj8D5rdv1ilRRtWVfu4l4XnUwgvxLXKab+FD7CMqvVicuTOX/9u/xJGnXPRajYvQT2OUFLl2e
0IVvEpXoI+G/eoHVKXDwj0dLOs8/bb6EBrnz1dDKpts8eooQ/MfcwXYxiP8mLgHHkwz70nHS+1C4
vKnL7ehxH+7H3W//l3Bs2w3ZvE4o/PPWxYrav+9K+Akv57t0DPqAyoOk/TWLo6dzfNMCmEB1Edd3
TCpA6zYFq19Hqvx5876SXfg7nPfCE0dhF93zooTkN8LTBggab/G/+gBmDwp30Y3Q95GFE+p2HRvU
B0ZmmMXZNsKrDwnV0QN3zG7AuI9aIUdciB98Ac/bwnr1kVs5cuPoD0HpPXjzxzXFDDqHHrqQa2Oz
xyUBYAuh487SUPrgNwtBasJqHbdOsfu4wU6Kev3ewldUXjeqryP1PhT1dmfVPnbIR0ALC+rRdCYO
5Y/1C/zRxP15x8AunZy/w0NhVWYHBTE3yTqT08fNYwCpfTuM3MPF91aY22znxbqPKgvDTEQj/vF8
Qoox9f5pV1yijyjBkngkxNu4OglDvOs5fVBwh1m29sk6Qag+eLhHQRist7CwQX0o+B9BMxRSi+sS
U0vqV/BQPC8t8mK1pm90Xp7OQni07bPSJS9Wm/q+9pdoBjHZgq71VaRNVI557ExKHwcDgekOJ/G5
wFf9/angCZTSpxW6fIfLh0OCQ/H6Z52XQClpvSj+yK6/fhKdIzF9T8hl3dLyiOsDHjX0C7Qlyens
uKgor19IX+/51WR2MHTjHXzCPkiWV8EWjrUP8sNHNwVE0HUn+oidXYEX7rbax54VA/xlAuChq/cD
33G9WH582V0H1QMxz52HC/JyPTzAzUmyilfYwYroR0A93kb39rAdOaRKhM13F1bpA2yyCiOeTGKS
df988LYkWF+CJl5lIMSOJV1KcYBhnfodPwXVv/0n5S6L8E07K1Xtw5W4g+/X7W0fpZruajj+W53t
YWV+YnqDVUbmqK6oorEeV2F6ESFcf/vjm+uZk6n2oec7FHVzRDZvvWnXHRX9FkXKLQuZQQPStYwq
ZR+qG0/8/9tlCcyDS8QhioN3NWVA8Bd3unGWKL0go8hrEwUTtWR/5ovPDunOfS8+m9c4sXxehgRu
fnqdC9goh9vpzHf9/ikXtPRUdwh5dhp+6uYL8dtnCsOb/f5J3nKHgujf4VvukC/9+3vLXWqpP9lb
bm6AHRvzadc/xFwm/vX/AwAA//8=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microsoft.com/office/2014/relationships/chartEx" Target="../charts/chartEx2.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16</xdr:col>
      <xdr:colOff>474974</xdr:colOff>
      <xdr:row>20</xdr:row>
      <xdr:rowOff>6414</xdr:rowOff>
    </xdr:from>
    <xdr:to>
      <xdr:col>21</xdr:col>
      <xdr:colOff>342900</xdr:colOff>
      <xdr:row>43</xdr:row>
      <xdr:rowOff>128608</xdr:rowOff>
    </xdr:to>
    <xdr:sp macro="" textlink="">
      <xdr:nvSpPr>
        <xdr:cNvPr id="33" name="Rectangle 32">
          <a:extLst>
            <a:ext uri="{FF2B5EF4-FFF2-40B4-BE49-F238E27FC236}">
              <a16:creationId xmlns:a16="http://schemas.microsoft.com/office/drawing/2014/main" id="{8D4584AD-5042-4E56-9C77-5463806F4B5C}"/>
            </a:ext>
          </a:extLst>
        </xdr:cNvPr>
        <xdr:cNvSpPr/>
      </xdr:nvSpPr>
      <xdr:spPr>
        <a:xfrm>
          <a:off x="10224469" y="5028687"/>
          <a:ext cx="4001840" cy="4272143"/>
        </a:xfrm>
        <a:prstGeom prst="rect">
          <a:avLst/>
        </a:prstGeom>
        <a:solidFill>
          <a:schemeClr val="accent6">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0</xdr:col>
      <xdr:colOff>0</xdr:colOff>
      <xdr:row>0</xdr:row>
      <xdr:rowOff>0</xdr:rowOff>
    </xdr:from>
    <xdr:to>
      <xdr:col>17</xdr:col>
      <xdr:colOff>0</xdr:colOff>
      <xdr:row>43</xdr:row>
      <xdr:rowOff>127000</xdr:rowOff>
    </xdr:to>
    <xdr:sp macro="" textlink="">
      <xdr:nvSpPr>
        <xdr:cNvPr id="22" name="Rectangle 21">
          <a:extLst>
            <a:ext uri="{FF2B5EF4-FFF2-40B4-BE49-F238E27FC236}">
              <a16:creationId xmlns:a16="http://schemas.microsoft.com/office/drawing/2014/main" id="{6FD45F21-FD03-961E-DC9A-251729321ABD}"/>
            </a:ext>
          </a:extLst>
        </xdr:cNvPr>
        <xdr:cNvSpPr/>
      </xdr:nvSpPr>
      <xdr:spPr>
        <a:xfrm>
          <a:off x="0" y="0"/>
          <a:ext cx="10345208" cy="9334500"/>
        </a:xfrm>
        <a:prstGeom prst="rect">
          <a:avLst/>
        </a:prstGeom>
        <a:solidFill>
          <a:schemeClr val="accent6">
            <a:lumMod val="50000"/>
          </a:schemeClr>
        </a:solidFill>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AU" sz="1100"/>
        </a:p>
      </xdr:txBody>
    </xdr:sp>
    <xdr:clientData/>
  </xdr:twoCellAnchor>
  <xdr:twoCellAnchor>
    <xdr:from>
      <xdr:col>20</xdr:col>
      <xdr:colOff>364655</xdr:colOff>
      <xdr:row>10</xdr:row>
      <xdr:rowOff>0</xdr:rowOff>
    </xdr:from>
    <xdr:to>
      <xdr:col>21</xdr:col>
      <xdr:colOff>341923</xdr:colOff>
      <xdr:row>20</xdr:row>
      <xdr:rowOff>24423</xdr:rowOff>
    </xdr:to>
    <xdr:sp macro="" textlink="">
      <xdr:nvSpPr>
        <xdr:cNvPr id="34" name="Rectangle 33">
          <a:extLst>
            <a:ext uri="{FF2B5EF4-FFF2-40B4-BE49-F238E27FC236}">
              <a16:creationId xmlns:a16="http://schemas.microsoft.com/office/drawing/2014/main" id="{481E4938-D9CE-9327-4E13-BAB7FB4029E6}"/>
            </a:ext>
          </a:extLst>
        </xdr:cNvPr>
        <xdr:cNvSpPr/>
      </xdr:nvSpPr>
      <xdr:spPr>
        <a:xfrm>
          <a:off x="13594985" y="1967802"/>
          <a:ext cx="584356" cy="3073819"/>
        </a:xfrm>
        <a:prstGeom prst="rect">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16</xdr:col>
      <xdr:colOff>437931</xdr:colOff>
      <xdr:row>0</xdr:row>
      <xdr:rowOff>0</xdr:rowOff>
    </xdr:from>
    <xdr:to>
      <xdr:col>21</xdr:col>
      <xdr:colOff>341923</xdr:colOff>
      <xdr:row>10</xdr:row>
      <xdr:rowOff>0</xdr:rowOff>
    </xdr:to>
    <xdr:sp macro="" textlink="">
      <xdr:nvSpPr>
        <xdr:cNvPr id="28" name="Rectangle 27">
          <a:extLst>
            <a:ext uri="{FF2B5EF4-FFF2-40B4-BE49-F238E27FC236}">
              <a16:creationId xmlns:a16="http://schemas.microsoft.com/office/drawing/2014/main" id="{6CE0F119-AE3F-8C6A-A4B7-A42081186283}"/>
            </a:ext>
          </a:extLst>
        </xdr:cNvPr>
        <xdr:cNvSpPr/>
      </xdr:nvSpPr>
      <xdr:spPr>
        <a:xfrm>
          <a:off x="10151338" y="0"/>
          <a:ext cx="4028003" cy="1967802"/>
        </a:xfrm>
        <a:prstGeom prst="rect">
          <a:avLst/>
        </a:prstGeom>
        <a:solidFill>
          <a:schemeClr val="accent6">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17</xdr:col>
      <xdr:colOff>1690827</xdr:colOff>
      <xdr:row>14</xdr:row>
      <xdr:rowOff>0</xdr:rowOff>
    </xdr:from>
    <xdr:to>
      <xdr:col>21</xdr:col>
      <xdr:colOff>9406</xdr:colOff>
      <xdr:row>14</xdr:row>
      <xdr:rowOff>326894</xdr:rowOff>
    </xdr:to>
    <xdr:sp macro="" textlink="'PIVOT TABLES'!E89">
      <xdr:nvSpPr>
        <xdr:cNvPr id="23" name="Rectangle 22">
          <a:extLst>
            <a:ext uri="{FF2B5EF4-FFF2-40B4-BE49-F238E27FC236}">
              <a16:creationId xmlns:a16="http://schemas.microsoft.com/office/drawing/2014/main" id="{EA45EC20-BF3C-4BCF-A199-476D3B7283FE}"/>
            </a:ext>
          </a:extLst>
        </xdr:cNvPr>
        <xdr:cNvSpPr/>
      </xdr:nvSpPr>
      <xdr:spPr>
        <a:xfrm>
          <a:off x="12086012" y="2911593"/>
          <a:ext cx="1846357" cy="326894"/>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tx1"/>
              </a:solidFill>
              <a:latin typeface="+mn-lt"/>
            </a:rPr>
            <a:t>Total Waste (Tons)</a:t>
          </a:r>
          <a:endParaRPr lang="en-US" sz="1400" b="1">
            <a:solidFill>
              <a:schemeClr val="tx1"/>
            </a:solidFill>
            <a:latin typeface="+mn-lt"/>
          </a:endParaRPr>
        </a:p>
      </xdr:txBody>
    </xdr:sp>
    <xdr:clientData/>
  </xdr:twoCellAnchor>
  <xdr:twoCellAnchor>
    <xdr:from>
      <xdr:col>0</xdr:col>
      <xdr:colOff>133349</xdr:colOff>
      <xdr:row>3</xdr:row>
      <xdr:rowOff>226974</xdr:rowOff>
    </xdr:from>
    <xdr:to>
      <xdr:col>4</xdr:col>
      <xdr:colOff>414866</xdr:colOff>
      <xdr:row>8</xdr:row>
      <xdr:rowOff>33866</xdr:rowOff>
    </xdr:to>
    <xdr:grpSp>
      <xdr:nvGrpSpPr>
        <xdr:cNvPr id="5" name="Group 4">
          <a:extLst>
            <a:ext uri="{FF2B5EF4-FFF2-40B4-BE49-F238E27FC236}">
              <a16:creationId xmlns:a16="http://schemas.microsoft.com/office/drawing/2014/main" id="{58BD6B72-FEC8-EB06-0DC4-86A73F69D127}"/>
            </a:ext>
          </a:extLst>
        </xdr:cNvPr>
        <xdr:cNvGrpSpPr/>
      </xdr:nvGrpSpPr>
      <xdr:grpSpPr>
        <a:xfrm>
          <a:off x="133349" y="861974"/>
          <a:ext cx="2708628" cy="766448"/>
          <a:chOff x="260350" y="692150"/>
          <a:chExt cx="2025650" cy="857250"/>
        </a:xfrm>
      </xdr:grpSpPr>
      <xdr:sp macro="" textlink="'PIVOT TABLES'!$I$25">
        <xdr:nvSpPr>
          <xdr:cNvPr id="3" name="Rectangle: Rounded Corners 2">
            <a:extLst>
              <a:ext uri="{FF2B5EF4-FFF2-40B4-BE49-F238E27FC236}">
                <a16:creationId xmlns:a16="http://schemas.microsoft.com/office/drawing/2014/main" id="{E62079CE-1C11-9238-C7A5-48E1F5FB5CA8}"/>
              </a:ext>
            </a:extLst>
          </xdr:cNvPr>
          <xdr:cNvSpPr/>
        </xdr:nvSpPr>
        <xdr:spPr>
          <a:xfrm>
            <a:off x="260350" y="692150"/>
            <a:ext cx="2025650" cy="85725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AU" sz="2400"/>
              <a:t>🗑️</a:t>
            </a:r>
            <a:fld id="{9312BAAE-8E03-44D4-9FB0-1005D2F513F9}" type="TxLink">
              <a:rPr lang="en-US" sz="2400" b="1" i="0" u="none" strike="noStrike">
                <a:solidFill>
                  <a:schemeClr val="bg1"/>
                </a:solidFill>
                <a:latin typeface="+mn-lt"/>
              </a:rPr>
              <a:pPr algn="ctr"/>
              <a:t>125380900</a:t>
            </a:fld>
            <a:endParaRPr lang="en-US" sz="2400" b="1">
              <a:solidFill>
                <a:schemeClr val="bg1"/>
              </a:solidFill>
              <a:latin typeface="+mn-lt"/>
            </a:endParaRPr>
          </a:p>
        </xdr:txBody>
      </xdr:sp>
      <xdr:sp macro="" textlink="">
        <xdr:nvSpPr>
          <xdr:cNvPr id="4" name="TextBox 3">
            <a:extLst>
              <a:ext uri="{FF2B5EF4-FFF2-40B4-BE49-F238E27FC236}">
                <a16:creationId xmlns:a16="http://schemas.microsoft.com/office/drawing/2014/main" id="{FA6C522C-A8BB-F0A9-3453-B2EBBC2C2899}"/>
              </a:ext>
            </a:extLst>
          </xdr:cNvPr>
          <xdr:cNvSpPr txBox="1"/>
        </xdr:nvSpPr>
        <xdr:spPr>
          <a:xfrm>
            <a:off x="444500" y="721201"/>
            <a:ext cx="1708150" cy="310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b="1">
                <a:latin typeface="+mn-lt"/>
              </a:rPr>
              <a:t>Total Waste</a:t>
            </a:r>
          </a:p>
        </xdr:txBody>
      </xdr:sp>
    </xdr:grpSp>
    <xdr:clientData/>
  </xdr:twoCellAnchor>
  <xdr:twoCellAnchor>
    <xdr:from>
      <xdr:col>6</xdr:col>
      <xdr:colOff>78243</xdr:colOff>
      <xdr:row>3</xdr:row>
      <xdr:rowOff>203200</xdr:rowOff>
    </xdr:from>
    <xdr:to>
      <xdr:col>10</xdr:col>
      <xdr:colOff>158292</xdr:colOff>
      <xdr:row>8</xdr:row>
      <xdr:rowOff>16935</xdr:rowOff>
    </xdr:to>
    <xdr:grpSp>
      <xdr:nvGrpSpPr>
        <xdr:cNvPr id="7" name="Group 6">
          <a:extLst>
            <a:ext uri="{FF2B5EF4-FFF2-40B4-BE49-F238E27FC236}">
              <a16:creationId xmlns:a16="http://schemas.microsoft.com/office/drawing/2014/main" id="{B5BB9E85-FB7E-4073-A35B-57C3D2681835}"/>
            </a:ext>
          </a:extLst>
        </xdr:cNvPr>
        <xdr:cNvGrpSpPr/>
      </xdr:nvGrpSpPr>
      <xdr:grpSpPr>
        <a:xfrm>
          <a:off x="3718910" y="838200"/>
          <a:ext cx="2507160" cy="773291"/>
          <a:chOff x="352046" y="683220"/>
          <a:chExt cx="2025650" cy="857250"/>
        </a:xfrm>
      </xdr:grpSpPr>
      <xdr:sp macro="" textlink="'PIVOT TABLES'!I39">
        <xdr:nvSpPr>
          <xdr:cNvPr id="8" name="Rectangle: Rounded Corners 7">
            <a:extLst>
              <a:ext uri="{FF2B5EF4-FFF2-40B4-BE49-F238E27FC236}">
                <a16:creationId xmlns:a16="http://schemas.microsoft.com/office/drawing/2014/main" id="{F32196E5-E32B-2363-BC8E-FEA106964DEC}"/>
              </a:ext>
            </a:extLst>
          </xdr:cNvPr>
          <xdr:cNvSpPr/>
        </xdr:nvSpPr>
        <xdr:spPr>
          <a:xfrm>
            <a:off x="352046" y="683220"/>
            <a:ext cx="2025650" cy="857250"/>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77143C7-7191-4854-9ECF-E2D1E5A9285A}" type="TxLink">
              <a:rPr lang="en-US" sz="2400" b="1" i="0" u="none" strike="noStrike">
                <a:solidFill>
                  <a:schemeClr val="bg1"/>
                </a:solidFill>
                <a:latin typeface="+mn-lt"/>
              </a:rPr>
              <a:pPr algn="ctr"/>
              <a:t>$125,198,519.35</a:t>
            </a:fld>
            <a:endParaRPr lang="en-US" sz="2400" b="1">
              <a:solidFill>
                <a:schemeClr val="bg1"/>
              </a:solidFill>
              <a:latin typeface="+mn-lt"/>
            </a:endParaRPr>
          </a:p>
        </xdr:txBody>
      </xdr:sp>
      <xdr:sp macro="" textlink="">
        <xdr:nvSpPr>
          <xdr:cNvPr id="9" name="TextBox 8">
            <a:extLst>
              <a:ext uri="{FF2B5EF4-FFF2-40B4-BE49-F238E27FC236}">
                <a16:creationId xmlns:a16="http://schemas.microsoft.com/office/drawing/2014/main" id="{C6EEEDC6-0939-4DE7-5AA2-77847F286890}"/>
              </a:ext>
            </a:extLst>
          </xdr:cNvPr>
          <xdr:cNvSpPr txBox="1"/>
        </xdr:nvSpPr>
        <xdr:spPr>
          <a:xfrm>
            <a:off x="454715" y="771493"/>
            <a:ext cx="1824828" cy="233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AU" sz="1600" b="1">
                <a:latin typeface="+mn-lt"/>
              </a:rPr>
              <a:t>Total Economic</a:t>
            </a:r>
            <a:r>
              <a:rPr lang="en-AU" sz="1600" b="1" baseline="0">
                <a:latin typeface="+mn-lt"/>
              </a:rPr>
              <a:t> Loss</a:t>
            </a:r>
            <a:endParaRPr lang="en-AU" sz="1600" b="1">
              <a:latin typeface="+mn-lt"/>
            </a:endParaRPr>
          </a:p>
        </xdr:txBody>
      </xdr:sp>
    </xdr:grpSp>
    <xdr:clientData/>
  </xdr:twoCellAnchor>
  <xdr:twoCellAnchor>
    <xdr:from>
      <xdr:col>11</xdr:col>
      <xdr:colOff>396036</xdr:colOff>
      <xdr:row>4</xdr:row>
      <xdr:rowOff>14103</xdr:rowOff>
    </xdr:from>
    <xdr:to>
      <xdr:col>15</xdr:col>
      <xdr:colOff>507928</xdr:colOff>
      <xdr:row>8</xdr:row>
      <xdr:rowOff>25401</xdr:rowOff>
    </xdr:to>
    <xdr:grpSp>
      <xdr:nvGrpSpPr>
        <xdr:cNvPr id="10" name="Group 9">
          <a:extLst>
            <a:ext uri="{FF2B5EF4-FFF2-40B4-BE49-F238E27FC236}">
              <a16:creationId xmlns:a16="http://schemas.microsoft.com/office/drawing/2014/main" id="{C2E187DB-AB0D-4C34-9193-92A519BE8E29}"/>
            </a:ext>
          </a:extLst>
        </xdr:cNvPr>
        <xdr:cNvGrpSpPr/>
      </xdr:nvGrpSpPr>
      <xdr:grpSpPr>
        <a:xfrm>
          <a:off x="7070592" y="874881"/>
          <a:ext cx="2539003" cy="745076"/>
          <a:chOff x="352046" y="683220"/>
          <a:chExt cx="2400770" cy="875109"/>
        </a:xfrm>
      </xdr:grpSpPr>
      <xdr:sp macro="" textlink="'PIVOT TABLES'!E89">
        <xdr:nvSpPr>
          <xdr:cNvPr id="11" name="Rectangle: Rounded Corners 10">
            <a:extLst>
              <a:ext uri="{FF2B5EF4-FFF2-40B4-BE49-F238E27FC236}">
                <a16:creationId xmlns:a16="http://schemas.microsoft.com/office/drawing/2014/main" id="{A82828DB-6C5F-A071-1A1C-CC748777C94C}"/>
              </a:ext>
            </a:extLst>
          </xdr:cNvPr>
          <xdr:cNvSpPr/>
        </xdr:nvSpPr>
        <xdr:spPr>
          <a:xfrm>
            <a:off x="352046" y="683220"/>
            <a:ext cx="2400770" cy="875109"/>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AU" sz="2400"/>
              <a:t>👤</a:t>
            </a:r>
            <a:fld id="{BB1F8741-B74C-4880-B357-61D89C04F4B9}" type="TxLink">
              <a:rPr lang="en-US" sz="2400" b="1" i="0" u="none" strike="noStrike">
                <a:solidFill>
                  <a:schemeClr val="bg1"/>
                </a:solidFill>
                <a:latin typeface="+mn-lt"/>
              </a:rPr>
              <a:pPr algn="ctr"/>
              <a:t>547319.9</a:t>
            </a:fld>
            <a:endParaRPr lang="en-US" sz="2400" b="1">
              <a:solidFill>
                <a:schemeClr val="bg1"/>
              </a:solidFill>
              <a:latin typeface="+mn-lt"/>
            </a:endParaRPr>
          </a:p>
        </xdr:txBody>
      </xdr:sp>
      <xdr:sp macro="" textlink="">
        <xdr:nvSpPr>
          <xdr:cNvPr id="12" name="TextBox 11">
            <a:extLst>
              <a:ext uri="{FF2B5EF4-FFF2-40B4-BE49-F238E27FC236}">
                <a16:creationId xmlns:a16="http://schemas.microsoft.com/office/drawing/2014/main" id="{7BB92F6F-E721-C550-3135-CDCB5336C919}"/>
              </a:ext>
            </a:extLst>
          </xdr:cNvPr>
          <xdr:cNvSpPr txBox="1"/>
        </xdr:nvSpPr>
        <xdr:spPr>
          <a:xfrm>
            <a:off x="381771" y="753493"/>
            <a:ext cx="2334081" cy="305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AU" sz="1600" b="1">
                <a:latin typeface="+mn-lt"/>
              </a:rPr>
              <a:t>Average</a:t>
            </a:r>
            <a:r>
              <a:rPr lang="en-AU" sz="1600" b="1" baseline="0">
                <a:latin typeface="+mn-lt"/>
              </a:rPr>
              <a:t> Waste per Capita</a:t>
            </a:r>
            <a:endParaRPr lang="en-AU" sz="1600" b="1">
              <a:latin typeface="+mn-lt"/>
            </a:endParaRPr>
          </a:p>
        </xdr:txBody>
      </xdr:sp>
    </xdr:grpSp>
    <xdr:clientData/>
  </xdr:twoCellAnchor>
  <xdr:twoCellAnchor>
    <xdr:from>
      <xdr:col>0</xdr:col>
      <xdr:colOff>163040</xdr:colOff>
      <xdr:row>9</xdr:row>
      <xdr:rowOff>77229</xdr:rowOff>
    </xdr:from>
    <xdr:to>
      <xdr:col>8</xdr:col>
      <xdr:colOff>57836</xdr:colOff>
      <xdr:row>24</xdr:row>
      <xdr:rowOff>88814</xdr:rowOff>
    </xdr:to>
    <xdr:graphicFrame macro="">
      <xdr:nvGraphicFramePr>
        <xdr:cNvPr id="18" name="Chart 17">
          <a:extLst>
            <a:ext uri="{FF2B5EF4-FFF2-40B4-BE49-F238E27FC236}">
              <a16:creationId xmlns:a16="http://schemas.microsoft.com/office/drawing/2014/main" id="{CB1A2CA9-789F-4520-9FF9-598C676AB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201173</xdr:colOff>
      <xdr:row>20</xdr:row>
      <xdr:rowOff>177472</xdr:rowOff>
    </xdr:from>
    <xdr:to>
      <xdr:col>16</xdr:col>
      <xdr:colOff>201173</xdr:colOff>
      <xdr:row>42</xdr:row>
      <xdr:rowOff>70229</xdr:rowOff>
    </xdr:to>
    <xdr:graphicFrame macro="">
      <xdr:nvGraphicFramePr>
        <xdr:cNvPr id="15" name="Chart 14">
          <a:extLst>
            <a:ext uri="{FF2B5EF4-FFF2-40B4-BE49-F238E27FC236}">
              <a16:creationId xmlns:a16="http://schemas.microsoft.com/office/drawing/2014/main" id="{43FADAC2-5335-4069-9786-70CDC9DB7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133372</xdr:colOff>
      <xdr:row>25</xdr:row>
      <xdr:rowOff>157951</xdr:rowOff>
    </xdr:from>
    <xdr:to>
      <xdr:col>8</xdr:col>
      <xdr:colOff>37799</xdr:colOff>
      <xdr:row>42</xdr:row>
      <xdr:rowOff>52916</xdr:rowOff>
    </xdr:to>
    <xdr:graphicFrame macro="">
      <xdr:nvGraphicFramePr>
        <xdr:cNvPr id="25" name="Chart 24">
          <a:extLst>
            <a:ext uri="{FF2B5EF4-FFF2-40B4-BE49-F238E27FC236}">
              <a16:creationId xmlns:a16="http://schemas.microsoft.com/office/drawing/2014/main" id="{ED15FAF0-F73E-4394-A73C-B5E5B296E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205045</xdr:colOff>
      <xdr:row>21</xdr:row>
      <xdr:rowOff>66146</xdr:rowOff>
    </xdr:from>
    <xdr:to>
      <xdr:col>18</xdr:col>
      <xdr:colOff>13229</xdr:colOff>
      <xdr:row>42</xdr:row>
      <xdr:rowOff>13230</xdr:rowOff>
    </xdr:to>
    <mc:AlternateContent xmlns:mc="http://schemas.openxmlformats.org/markup-compatibility/2006" xmlns:a14="http://schemas.microsoft.com/office/drawing/2010/main">
      <mc:Choice Requires="a14">
        <xdr:graphicFrame macro="">
          <xdr:nvGraphicFramePr>
            <xdr:cNvPr id="16" name="Country 1">
              <a:extLst>
                <a:ext uri="{FF2B5EF4-FFF2-40B4-BE49-F238E27FC236}">
                  <a16:creationId xmlns:a16="http://schemas.microsoft.com/office/drawing/2014/main" id="{0E6F3E0C-DFD7-4CA6-8592-A43B68521FA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651819" y="5299775"/>
              <a:ext cx="1508345" cy="375708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437349</xdr:colOff>
      <xdr:row>0</xdr:row>
      <xdr:rowOff>155267</xdr:rowOff>
    </xdr:from>
    <xdr:to>
      <xdr:col>16</xdr:col>
      <xdr:colOff>268014</xdr:colOff>
      <xdr:row>4</xdr:row>
      <xdr:rowOff>87148</xdr:rowOff>
    </xdr:to>
    <xdr:sp macro="" textlink="">
      <xdr:nvSpPr>
        <xdr:cNvPr id="21" name="TextBox 20">
          <a:extLst>
            <a:ext uri="{FF2B5EF4-FFF2-40B4-BE49-F238E27FC236}">
              <a16:creationId xmlns:a16="http://schemas.microsoft.com/office/drawing/2014/main" id="{900B3AE9-E445-9328-70A6-25DE72FABAE3}"/>
            </a:ext>
          </a:extLst>
        </xdr:cNvPr>
        <xdr:cNvSpPr txBox="1"/>
      </xdr:nvSpPr>
      <xdr:spPr>
        <a:xfrm>
          <a:off x="3502866" y="155267"/>
          <a:ext cx="6574803" cy="347915"/>
        </a:xfrm>
        <a:prstGeom prst="rect">
          <a:avLst/>
        </a:prstGeom>
        <a:noFill/>
        <a:ln>
          <a:noFill/>
        </a:ln>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AU" sz="2400" b="1">
              <a:solidFill>
                <a:schemeClr val="bg1"/>
              </a:solidFill>
              <a:latin typeface="+mn-lt"/>
            </a:rPr>
            <a:t>GLOBAL</a:t>
          </a:r>
          <a:r>
            <a:rPr lang="en-AU" sz="2400" b="1" baseline="0">
              <a:solidFill>
                <a:schemeClr val="bg1"/>
              </a:solidFill>
              <a:latin typeface="+mn-lt"/>
            </a:rPr>
            <a:t> FOOD WASTE DASHBOARD 2018 -2024</a:t>
          </a:r>
          <a:endParaRPr lang="en-AU" sz="2400" b="1">
            <a:solidFill>
              <a:schemeClr val="bg1"/>
            </a:solidFill>
            <a:latin typeface="+mn-lt"/>
          </a:endParaRPr>
        </a:p>
      </xdr:txBody>
    </xdr:sp>
    <xdr:clientData/>
  </xdr:twoCellAnchor>
  <xdr:twoCellAnchor>
    <xdr:from>
      <xdr:col>17</xdr:col>
      <xdr:colOff>182763</xdr:colOff>
      <xdr:row>4</xdr:row>
      <xdr:rowOff>12700</xdr:rowOff>
    </xdr:from>
    <xdr:to>
      <xdr:col>20</xdr:col>
      <xdr:colOff>477345</xdr:colOff>
      <xdr:row>8</xdr:row>
      <xdr:rowOff>21897</xdr:rowOff>
    </xdr:to>
    <xdr:sp macro="" textlink="'PIVOT TABLES'!E89">
      <xdr:nvSpPr>
        <xdr:cNvPr id="13" name="Rectangle: Rounded Corners 12">
          <a:extLst>
            <a:ext uri="{FF2B5EF4-FFF2-40B4-BE49-F238E27FC236}">
              <a16:creationId xmlns:a16="http://schemas.microsoft.com/office/drawing/2014/main" id="{47687BE0-26FC-9562-3771-9E6454882D53}"/>
            </a:ext>
          </a:extLst>
        </xdr:cNvPr>
        <xdr:cNvSpPr/>
      </xdr:nvSpPr>
      <xdr:spPr>
        <a:xfrm>
          <a:off x="10545963" y="889000"/>
          <a:ext cx="3215582" cy="771197"/>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i="0" u="none" strike="noStrike">
              <a:solidFill>
                <a:schemeClr val="tx1"/>
              </a:solidFill>
              <a:latin typeface="+mn-lt"/>
            </a:rPr>
            <a:t>Filters:</a:t>
          </a:r>
          <a:endParaRPr lang="en-US" sz="2400" b="1">
            <a:solidFill>
              <a:schemeClr val="tx1"/>
            </a:solidFill>
            <a:latin typeface="+mn-lt"/>
          </a:endParaRPr>
        </a:p>
      </xdr:txBody>
    </xdr:sp>
    <xdr:clientData/>
  </xdr:twoCellAnchor>
  <xdr:twoCellAnchor>
    <xdr:from>
      <xdr:col>18</xdr:col>
      <xdr:colOff>146</xdr:colOff>
      <xdr:row>9</xdr:row>
      <xdr:rowOff>174297</xdr:rowOff>
    </xdr:from>
    <xdr:to>
      <xdr:col>21</xdr:col>
      <xdr:colOff>18955</xdr:colOff>
      <xdr:row>10</xdr:row>
      <xdr:rowOff>372240</xdr:rowOff>
    </xdr:to>
    <xdr:sp macro="" textlink="'PIVOT TABLES'!E89">
      <xdr:nvSpPr>
        <xdr:cNvPr id="17" name="Rectangle 16">
          <a:extLst>
            <a:ext uri="{FF2B5EF4-FFF2-40B4-BE49-F238E27FC236}">
              <a16:creationId xmlns:a16="http://schemas.microsoft.com/office/drawing/2014/main" id="{B926E02B-2029-42C2-ABE4-47E89E2BC1AC}"/>
            </a:ext>
          </a:extLst>
        </xdr:cNvPr>
        <xdr:cNvSpPr/>
      </xdr:nvSpPr>
      <xdr:spPr>
        <a:xfrm>
          <a:off x="12008280" y="1482207"/>
          <a:ext cx="1838511" cy="387496"/>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tx1"/>
              </a:solidFill>
              <a:latin typeface="+mn-lt"/>
            </a:rPr>
            <a:t>Select</a:t>
          </a:r>
          <a:r>
            <a:rPr lang="en-US" sz="1400" b="1" i="0" u="none" strike="noStrike" baseline="0">
              <a:solidFill>
                <a:schemeClr val="tx1"/>
              </a:solidFill>
              <a:latin typeface="+mn-lt"/>
            </a:rPr>
            <a:t> Year</a:t>
          </a:r>
          <a:endParaRPr lang="en-US" sz="1400" b="1">
            <a:solidFill>
              <a:schemeClr val="tx1"/>
            </a:solidFill>
            <a:latin typeface="+mn-lt"/>
          </a:endParaRPr>
        </a:p>
      </xdr:txBody>
    </xdr:sp>
    <xdr:clientData/>
  </xdr:twoCellAnchor>
  <xdr:twoCellAnchor>
    <xdr:from>
      <xdr:col>17</xdr:col>
      <xdr:colOff>1688681</xdr:colOff>
      <xdr:row>12</xdr:row>
      <xdr:rowOff>9476</xdr:rowOff>
    </xdr:from>
    <xdr:to>
      <xdr:col>21</xdr:col>
      <xdr:colOff>9477</xdr:colOff>
      <xdr:row>12</xdr:row>
      <xdr:rowOff>366888</xdr:rowOff>
    </xdr:to>
    <xdr:sp macro="" textlink="'PIVOT TABLES'!Y99">
      <xdr:nvSpPr>
        <xdr:cNvPr id="19" name="Rectangle 18">
          <a:extLst>
            <a:ext uri="{FF2B5EF4-FFF2-40B4-BE49-F238E27FC236}">
              <a16:creationId xmlns:a16="http://schemas.microsoft.com/office/drawing/2014/main" id="{6A8E6359-1F0B-4F92-A298-7E64086B8820}"/>
            </a:ext>
          </a:extLst>
        </xdr:cNvPr>
        <xdr:cNvSpPr/>
      </xdr:nvSpPr>
      <xdr:spPr>
        <a:xfrm>
          <a:off x="12083866" y="2286069"/>
          <a:ext cx="1848574" cy="357412"/>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tx1"/>
              </a:solidFill>
              <a:latin typeface="+mn-lt"/>
            </a:rPr>
            <a:t>Select Country</a:t>
          </a:r>
          <a:endParaRPr lang="en-US" sz="1400" b="1">
            <a:solidFill>
              <a:schemeClr val="tx1"/>
            </a:solidFill>
            <a:latin typeface="+mn-lt"/>
          </a:endParaRPr>
        </a:p>
      </xdr:txBody>
    </xdr:sp>
    <xdr:clientData/>
  </xdr:twoCellAnchor>
  <xdr:twoCellAnchor>
    <xdr:from>
      <xdr:col>17</xdr:col>
      <xdr:colOff>1694499</xdr:colOff>
      <xdr:row>16</xdr:row>
      <xdr:rowOff>181427</xdr:rowOff>
    </xdr:from>
    <xdr:to>
      <xdr:col>21</xdr:col>
      <xdr:colOff>10948</xdr:colOff>
      <xdr:row>18</xdr:row>
      <xdr:rowOff>9549</xdr:rowOff>
    </xdr:to>
    <xdr:sp macro="" textlink="'PIVOT TABLES'!E89">
      <xdr:nvSpPr>
        <xdr:cNvPr id="24" name="Rectangle 23">
          <a:extLst>
            <a:ext uri="{FF2B5EF4-FFF2-40B4-BE49-F238E27FC236}">
              <a16:creationId xmlns:a16="http://schemas.microsoft.com/office/drawing/2014/main" id="{210F8649-F47F-4A19-B54F-4927549C2F68}"/>
            </a:ext>
          </a:extLst>
        </xdr:cNvPr>
        <xdr:cNvSpPr/>
      </xdr:nvSpPr>
      <xdr:spPr>
        <a:xfrm>
          <a:off x="12083672" y="3614247"/>
          <a:ext cx="1844757" cy="324663"/>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tx1"/>
              </a:solidFill>
              <a:latin typeface="+mn-lt"/>
            </a:rPr>
            <a:t>Total</a:t>
          </a:r>
          <a:r>
            <a:rPr lang="en-US" sz="1400" b="1" i="0" u="none" strike="noStrike" baseline="0">
              <a:solidFill>
                <a:schemeClr val="tx1"/>
              </a:solidFill>
              <a:latin typeface="+mn-lt"/>
            </a:rPr>
            <a:t> Economic Loss</a:t>
          </a:r>
          <a:endParaRPr lang="en-US" sz="1400" b="1">
            <a:solidFill>
              <a:schemeClr val="tx1"/>
            </a:solidFill>
            <a:latin typeface="+mn-lt"/>
          </a:endParaRPr>
        </a:p>
      </xdr:txBody>
    </xdr:sp>
    <xdr:clientData/>
  </xdr:twoCellAnchor>
  <xdr:twoCellAnchor>
    <xdr:from>
      <xdr:col>17</xdr:col>
      <xdr:colOff>1693622</xdr:colOff>
      <xdr:row>18</xdr:row>
      <xdr:rowOff>310339</xdr:rowOff>
    </xdr:from>
    <xdr:to>
      <xdr:col>21</xdr:col>
      <xdr:colOff>14324</xdr:colOff>
      <xdr:row>20</xdr:row>
      <xdr:rowOff>7447</xdr:rowOff>
    </xdr:to>
    <xdr:sp macro="" textlink="'PIVOT TABLES'!E89">
      <xdr:nvSpPr>
        <xdr:cNvPr id="27" name="Rectangle 26">
          <a:extLst>
            <a:ext uri="{FF2B5EF4-FFF2-40B4-BE49-F238E27FC236}">
              <a16:creationId xmlns:a16="http://schemas.microsoft.com/office/drawing/2014/main" id="{E8170AD5-F790-4E7F-A2FF-9CEAAAF6D80D}"/>
            </a:ext>
          </a:extLst>
        </xdr:cNvPr>
        <xdr:cNvSpPr/>
      </xdr:nvSpPr>
      <xdr:spPr>
        <a:xfrm>
          <a:off x="12082795" y="4239700"/>
          <a:ext cx="1849010" cy="35598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i="0" u="none" strike="noStrike">
              <a:solidFill>
                <a:schemeClr val="tx1"/>
              </a:solidFill>
              <a:latin typeface="+mn-lt"/>
            </a:rPr>
            <a:t>Avg. Waste per Capita</a:t>
          </a:r>
          <a:endParaRPr lang="en-US" sz="1400" b="1">
            <a:solidFill>
              <a:schemeClr val="tx1"/>
            </a:solidFill>
            <a:latin typeface="+mn-lt"/>
          </a:endParaRPr>
        </a:p>
      </xdr:txBody>
    </xdr:sp>
    <xdr:clientData/>
  </xdr:twoCellAnchor>
  <xdr:twoCellAnchor>
    <xdr:from>
      <xdr:col>16</xdr:col>
      <xdr:colOff>601281</xdr:colOff>
      <xdr:row>10</xdr:row>
      <xdr:rowOff>371365</xdr:rowOff>
    </xdr:from>
    <xdr:to>
      <xdr:col>21</xdr:col>
      <xdr:colOff>307033</xdr:colOff>
      <xdr:row>12</xdr:row>
      <xdr:rowOff>21897</xdr:rowOff>
    </xdr:to>
    <xdr:sp macro="" textlink="">
      <xdr:nvSpPr>
        <xdr:cNvPr id="29" name="Rectangle 28">
          <a:extLst>
            <a:ext uri="{FF2B5EF4-FFF2-40B4-BE49-F238E27FC236}">
              <a16:creationId xmlns:a16="http://schemas.microsoft.com/office/drawing/2014/main" id="{EFDB3326-472B-41E1-AA94-B16F99642FB6}"/>
            </a:ext>
          </a:extLst>
        </xdr:cNvPr>
        <xdr:cNvSpPr/>
      </xdr:nvSpPr>
      <xdr:spPr>
        <a:xfrm>
          <a:off x="10314688" y="2339167"/>
          <a:ext cx="3829763" cy="404159"/>
        </a:xfrm>
        <a:prstGeom prst="rect">
          <a:avLst/>
        </a:prstGeom>
        <a:solidFill>
          <a:schemeClr val="accent6">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16</xdr:col>
      <xdr:colOff>558194</xdr:colOff>
      <xdr:row>12</xdr:row>
      <xdr:rowOff>362185</xdr:rowOff>
    </xdr:from>
    <xdr:to>
      <xdr:col>20</xdr:col>
      <xdr:colOff>470371</xdr:colOff>
      <xdr:row>13</xdr:row>
      <xdr:rowOff>266774</xdr:rowOff>
    </xdr:to>
    <xdr:sp macro="" textlink="">
      <xdr:nvSpPr>
        <xdr:cNvPr id="30" name="Rectangle 29">
          <a:extLst>
            <a:ext uri="{FF2B5EF4-FFF2-40B4-BE49-F238E27FC236}">
              <a16:creationId xmlns:a16="http://schemas.microsoft.com/office/drawing/2014/main" id="{33F70CF7-961D-4F2C-B888-4119A53C90FB}"/>
            </a:ext>
          </a:extLst>
        </xdr:cNvPr>
        <xdr:cNvSpPr/>
      </xdr:nvSpPr>
      <xdr:spPr>
        <a:xfrm>
          <a:off x="10341898" y="2638778"/>
          <a:ext cx="3439954" cy="271477"/>
        </a:xfrm>
        <a:prstGeom prst="rect">
          <a:avLst/>
        </a:prstGeom>
        <a:solidFill>
          <a:schemeClr val="accent6">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16</xdr:col>
      <xdr:colOff>599200</xdr:colOff>
      <xdr:row>14</xdr:row>
      <xdr:rowOff>326894</xdr:rowOff>
    </xdr:from>
    <xdr:to>
      <xdr:col>20</xdr:col>
      <xdr:colOff>367632</xdr:colOff>
      <xdr:row>17</xdr:row>
      <xdr:rowOff>0</xdr:rowOff>
    </xdr:to>
    <xdr:sp macro="" textlink="">
      <xdr:nvSpPr>
        <xdr:cNvPr id="31" name="Rectangle 30">
          <a:extLst>
            <a:ext uri="{FF2B5EF4-FFF2-40B4-BE49-F238E27FC236}">
              <a16:creationId xmlns:a16="http://schemas.microsoft.com/office/drawing/2014/main" id="{1A506695-6E69-41D7-B049-E46020D98161}"/>
            </a:ext>
          </a:extLst>
        </xdr:cNvPr>
        <xdr:cNvSpPr/>
      </xdr:nvSpPr>
      <xdr:spPr>
        <a:xfrm>
          <a:off x="10377245" y="3244074"/>
          <a:ext cx="3296740" cy="379723"/>
        </a:xfrm>
        <a:prstGeom prst="rect">
          <a:avLst/>
        </a:prstGeom>
        <a:solidFill>
          <a:schemeClr val="accent6">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16</xdr:col>
      <xdr:colOff>560622</xdr:colOff>
      <xdr:row>18</xdr:row>
      <xdr:rowOff>0</xdr:rowOff>
    </xdr:from>
    <xdr:to>
      <xdr:col>21</xdr:col>
      <xdr:colOff>24423</xdr:colOff>
      <xdr:row>19</xdr:row>
      <xdr:rowOff>1</xdr:rowOff>
    </xdr:to>
    <xdr:sp macro="" textlink="">
      <xdr:nvSpPr>
        <xdr:cNvPr id="32" name="Rectangle 31">
          <a:extLst>
            <a:ext uri="{FF2B5EF4-FFF2-40B4-BE49-F238E27FC236}">
              <a16:creationId xmlns:a16="http://schemas.microsoft.com/office/drawing/2014/main" id="{4612F051-CE7F-4683-A936-5C8C24BEE228}"/>
            </a:ext>
          </a:extLst>
        </xdr:cNvPr>
        <xdr:cNvSpPr/>
      </xdr:nvSpPr>
      <xdr:spPr>
        <a:xfrm>
          <a:off x="10329853" y="3932115"/>
          <a:ext cx="3603512" cy="329713"/>
        </a:xfrm>
        <a:prstGeom prst="rect">
          <a:avLst/>
        </a:prstGeom>
        <a:solidFill>
          <a:schemeClr val="accent6">
            <a:lumMod val="5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8</xdr:col>
      <xdr:colOff>198438</xdr:colOff>
      <xdr:row>9</xdr:row>
      <xdr:rowOff>92603</xdr:rowOff>
    </xdr:from>
    <xdr:to>
      <xdr:col>16</xdr:col>
      <xdr:colOff>188989</xdr:colOff>
      <xdr:row>19</xdr:row>
      <xdr:rowOff>211666</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9D497350-FF3B-48C0-9F47-4009ABA18E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075238" y="1883303"/>
              <a:ext cx="4867351" cy="3027363"/>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224896</xdr:colOff>
      <xdr:row>21</xdr:row>
      <xdr:rowOff>79377</xdr:rowOff>
    </xdr:from>
    <xdr:to>
      <xdr:col>20</xdr:col>
      <xdr:colOff>450645</xdr:colOff>
      <xdr:row>41</xdr:row>
      <xdr:rowOff>174113</xdr:rowOff>
    </xdr:to>
    <mc:AlternateContent xmlns:mc="http://schemas.openxmlformats.org/markup-compatibility/2006" xmlns:a14="http://schemas.microsoft.com/office/drawing/2010/main">
      <mc:Choice Requires="a14">
        <xdr:graphicFrame macro="">
          <xdr:nvGraphicFramePr>
            <xdr:cNvPr id="37" name="Year 3">
              <a:extLst>
                <a:ext uri="{FF2B5EF4-FFF2-40B4-BE49-F238E27FC236}">
                  <a16:creationId xmlns:a16="http://schemas.microsoft.com/office/drawing/2014/main" id="{2C88E9DC-DA22-4D7E-A6BC-8794EB938F3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2371831" y="5313006"/>
              <a:ext cx="1454782" cy="372038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9524</xdr:colOff>
      <xdr:row>2</xdr:row>
      <xdr:rowOff>1058</xdr:rowOff>
    </xdr:from>
    <xdr:to>
      <xdr:col>29</xdr:col>
      <xdr:colOff>0</xdr:colOff>
      <xdr:row>25</xdr:row>
      <xdr:rowOff>31749</xdr:rowOff>
    </xdr:to>
    <xdr:graphicFrame macro="">
      <xdr:nvGraphicFramePr>
        <xdr:cNvPr id="2" name="Chart 1">
          <a:extLst>
            <a:ext uri="{FF2B5EF4-FFF2-40B4-BE49-F238E27FC236}">
              <a16:creationId xmlns:a16="http://schemas.microsoft.com/office/drawing/2014/main" id="{F421C8BF-34B3-11DD-BE98-B16BE9B9F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9523</xdr:colOff>
      <xdr:row>27</xdr:row>
      <xdr:rowOff>174624</xdr:rowOff>
    </xdr:from>
    <xdr:to>
      <xdr:col>29</xdr:col>
      <xdr:colOff>21166</xdr:colOff>
      <xdr:row>50</xdr:row>
      <xdr:rowOff>6350</xdr:rowOff>
    </xdr:to>
    <xdr:graphicFrame macro="">
      <xdr:nvGraphicFramePr>
        <xdr:cNvPr id="3" name="Chart 2">
          <a:extLst>
            <a:ext uri="{FF2B5EF4-FFF2-40B4-BE49-F238E27FC236}">
              <a16:creationId xmlns:a16="http://schemas.microsoft.com/office/drawing/2014/main" id="{3926E51E-70CC-77E5-D73C-1F1471CC9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3173</xdr:colOff>
      <xdr:row>52</xdr:row>
      <xdr:rowOff>15874</xdr:rowOff>
    </xdr:from>
    <xdr:to>
      <xdr:col>29</xdr:col>
      <xdr:colOff>10583</xdr:colOff>
      <xdr:row>73</xdr:row>
      <xdr:rowOff>31750</xdr:rowOff>
    </xdr:to>
    <xdr:graphicFrame macro="">
      <xdr:nvGraphicFramePr>
        <xdr:cNvPr id="4" name="Chart 3">
          <a:extLst>
            <a:ext uri="{FF2B5EF4-FFF2-40B4-BE49-F238E27FC236}">
              <a16:creationId xmlns:a16="http://schemas.microsoft.com/office/drawing/2014/main" id="{CA805CF4-D2C0-C1CA-E3FA-56363F308B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1057</xdr:colOff>
      <xdr:row>74</xdr:row>
      <xdr:rowOff>142874</xdr:rowOff>
    </xdr:from>
    <xdr:to>
      <xdr:col>28</xdr:col>
      <xdr:colOff>359833</xdr:colOff>
      <xdr:row>94</xdr:row>
      <xdr:rowOff>177800</xdr:rowOff>
    </xdr:to>
    <xdr:graphicFrame macro="">
      <xdr:nvGraphicFramePr>
        <xdr:cNvPr id="5" name="Chart 4">
          <a:extLst>
            <a:ext uri="{FF2B5EF4-FFF2-40B4-BE49-F238E27FC236}">
              <a16:creationId xmlns:a16="http://schemas.microsoft.com/office/drawing/2014/main" id="{35C68F22-FEB0-2C5A-54B2-E62AF36BC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615950</xdr:colOff>
      <xdr:row>89</xdr:row>
      <xdr:rowOff>168274</xdr:rowOff>
    </xdr:from>
    <xdr:to>
      <xdr:col>8</xdr:col>
      <xdr:colOff>622300</xdr:colOff>
      <xdr:row>104</xdr:row>
      <xdr:rowOff>152399</xdr:rowOff>
    </xdr:to>
    <xdr:graphicFrame macro="">
      <xdr:nvGraphicFramePr>
        <xdr:cNvPr id="7" name="Chart 6">
          <a:extLst>
            <a:ext uri="{FF2B5EF4-FFF2-40B4-BE49-F238E27FC236}">
              <a16:creationId xmlns:a16="http://schemas.microsoft.com/office/drawing/2014/main" id="{2DC7E105-DE0F-D549-1B4D-C33BCA979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688974</xdr:colOff>
      <xdr:row>105</xdr:row>
      <xdr:rowOff>187324</xdr:rowOff>
    </xdr:from>
    <xdr:to>
      <xdr:col>8</xdr:col>
      <xdr:colOff>692149</xdr:colOff>
      <xdr:row>124</xdr:row>
      <xdr:rowOff>165894</xdr:rowOff>
    </xdr:to>
    <xdr:graphicFrame macro="">
      <xdr:nvGraphicFramePr>
        <xdr:cNvPr id="9" name="Chart 8">
          <a:extLst>
            <a:ext uri="{FF2B5EF4-FFF2-40B4-BE49-F238E27FC236}">
              <a16:creationId xmlns:a16="http://schemas.microsoft.com/office/drawing/2014/main" id="{68F32713-C491-EEEE-5949-82BCE0231D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9524</xdr:colOff>
      <xdr:row>128</xdr:row>
      <xdr:rowOff>183839</xdr:rowOff>
    </xdr:from>
    <xdr:to>
      <xdr:col>21</xdr:col>
      <xdr:colOff>280823</xdr:colOff>
      <xdr:row>147</xdr:row>
      <xdr:rowOff>180928</xdr:rowOff>
    </xdr:to>
    <xdr:graphicFrame macro="">
      <xdr:nvGraphicFramePr>
        <xdr:cNvPr id="10" name="Chart 9">
          <a:extLst>
            <a:ext uri="{FF2B5EF4-FFF2-40B4-BE49-F238E27FC236}">
              <a16:creationId xmlns:a16="http://schemas.microsoft.com/office/drawing/2014/main" id="{DCCECD4D-8913-38A0-EEAF-7E6F135E6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760014</xdr:colOff>
      <xdr:row>153</xdr:row>
      <xdr:rowOff>4232</xdr:rowOff>
    </xdr:from>
    <xdr:to>
      <xdr:col>7</xdr:col>
      <xdr:colOff>13228</xdr:colOff>
      <xdr:row>171</xdr:row>
      <xdr:rowOff>6613</xdr:rowOff>
    </xdr:to>
    <xdr:graphicFrame macro="">
      <xdr:nvGraphicFramePr>
        <xdr:cNvPr id="12" name="Chart 11">
          <a:extLst>
            <a:ext uri="{FF2B5EF4-FFF2-40B4-BE49-F238E27FC236}">
              <a16:creationId xmlns:a16="http://schemas.microsoft.com/office/drawing/2014/main" id="{0BA74287-EC2A-D9D2-4601-B0A678F13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757273</xdr:colOff>
      <xdr:row>175</xdr:row>
      <xdr:rowOff>175367</xdr:rowOff>
    </xdr:from>
    <xdr:to>
      <xdr:col>7</xdr:col>
      <xdr:colOff>1</xdr:colOff>
      <xdr:row>193</xdr:row>
      <xdr:rowOff>182670</xdr:rowOff>
    </xdr:to>
    <xdr:graphicFrame macro="">
      <xdr:nvGraphicFramePr>
        <xdr:cNvPr id="14" name="Chart 13">
          <a:extLst>
            <a:ext uri="{FF2B5EF4-FFF2-40B4-BE49-F238E27FC236}">
              <a16:creationId xmlns:a16="http://schemas.microsoft.com/office/drawing/2014/main" id="{5A07C4A4-9928-A62F-3B9D-782187B9C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250638</xdr:colOff>
      <xdr:row>90</xdr:row>
      <xdr:rowOff>26893</xdr:rowOff>
    </xdr:from>
    <xdr:to>
      <xdr:col>2</xdr:col>
      <xdr:colOff>2079438</xdr:colOff>
      <xdr:row>103</xdr:row>
      <xdr:rowOff>123077</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B5C98B4C-6624-8765-C1AE-C0F749E4CF1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774265" y="16835717"/>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279276</xdr:colOff>
      <xdr:row>106</xdr:row>
      <xdr:rowOff>16187</xdr:rowOff>
    </xdr:from>
    <xdr:to>
      <xdr:col>2</xdr:col>
      <xdr:colOff>2108076</xdr:colOff>
      <xdr:row>119</xdr:row>
      <xdr:rowOff>112371</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E37F8C45-5255-192B-1B5E-E3FD22C7C20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873376" y="20209187"/>
              <a:ext cx="1828800" cy="257268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386941</xdr:colOff>
      <xdr:row>221</xdr:row>
      <xdr:rowOff>187246</xdr:rowOff>
    </xdr:from>
    <xdr:to>
      <xdr:col>6</xdr:col>
      <xdr:colOff>266700</xdr:colOff>
      <xdr:row>243</xdr:row>
      <xdr:rowOff>177800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23E03B47-4CD1-D9E4-F72C-E757034C49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3981041" y="42287746"/>
              <a:ext cx="7144159" cy="4181554"/>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539750</xdr:colOff>
      <xdr:row>245</xdr:row>
      <xdr:rowOff>44450</xdr:rowOff>
    </xdr:from>
    <xdr:to>
      <xdr:col>1</xdr:col>
      <xdr:colOff>1047750</xdr:colOff>
      <xdr:row>258</xdr:row>
      <xdr:rowOff>92075</xdr:rowOff>
    </xdr:to>
    <mc:AlternateContent xmlns:mc="http://schemas.openxmlformats.org/markup-compatibility/2006">
      <mc:Choice xmlns:a14="http://schemas.microsoft.com/office/drawing/2010/main" Requires="a14">
        <xdr:graphicFrame macro="">
          <xdr:nvGraphicFramePr>
            <xdr:cNvPr id="13" name="Year 2">
              <a:extLst>
                <a:ext uri="{FF2B5EF4-FFF2-40B4-BE49-F238E27FC236}">
                  <a16:creationId xmlns:a16="http://schemas.microsoft.com/office/drawing/2014/main" id="{6BFEBE04-16E0-F752-8739-80E0AB8F53A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539750" y="46716950"/>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991219</xdr:colOff>
      <xdr:row>0</xdr:row>
      <xdr:rowOff>32786</xdr:rowOff>
    </xdr:from>
    <xdr:to>
      <xdr:col>10</xdr:col>
      <xdr:colOff>1185320</xdr:colOff>
      <xdr:row>16</xdr:row>
      <xdr:rowOff>78443</xdr:rowOff>
    </xdr:to>
    <xdr:graphicFrame macro="">
      <xdr:nvGraphicFramePr>
        <xdr:cNvPr id="2" name="Chart 1">
          <a:extLst>
            <a:ext uri="{FF2B5EF4-FFF2-40B4-BE49-F238E27FC236}">
              <a16:creationId xmlns:a16="http://schemas.microsoft.com/office/drawing/2014/main" id="{9FE32D3C-C6C3-C37F-844C-057DE3C50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542074</xdr:colOff>
      <xdr:row>0</xdr:row>
      <xdr:rowOff>0</xdr:rowOff>
    </xdr:from>
    <xdr:to>
      <xdr:col>4</xdr:col>
      <xdr:colOff>635000</xdr:colOff>
      <xdr:row>14</xdr:row>
      <xdr:rowOff>162697</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DDB3F0A-1198-3CF3-5661-4F36CD3D84E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259147" y="0"/>
              <a:ext cx="2106341" cy="2764648"/>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74221</xdr:colOff>
      <xdr:row>46</xdr:row>
      <xdr:rowOff>170543</xdr:rowOff>
    </xdr:from>
    <xdr:to>
      <xdr:col>6</xdr:col>
      <xdr:colOff>36285</xdr:colOff>
      <xdr:row>62</xdr:row>
      <xdr:rowOff>10886</xdr:rowOff>
    </xdr:to>
    <xdr:graphicFrame macro="">
      <xdr:nvGraphicFramePr>
        <xdr:cNvPr id="5" name="Chart 4">
          <a:extLst>
            <a:ext uri="{FF2B5EF4-FFF2-40B4-BE49-F238E27FC236}">
              <a16:creationId xmlns:a16="http://schemas.microsoft.com/office/drawing/2014/main" id="{CBDD4EAD-3C57-DB39-9659-90E531393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652483</xdr:colOff>
      <xdr:row>39</xdr:row>
      <xdr:rowOff>17401</xdr:rowOff>
    </xdr:from>
    <xdr:to>
      <xdr:col>4</xdr:col>
      <xdr:colOff>1060428</xdr:colOff>
      <xdr:row>45</xdr:row>
      <xdr:rowOff>280306</xdr:rowOff>
    </xdr:to>
    <mc:AlternateContent xmlns:mc="http://schemas.openxmlformats.org/markup-compatibility/2006" xmlns:a14="http://schemas.microsoft.com/office/drawing/2010/main">
      <mc:Choice Requires="a14">
        <xdr:graphicFrame macro="">
          <xdr:nvGraphicFramePr>
            <xdr:cNvPr id="8" name="Food Category">
              <a:extLst>
                <a:ext uri="{FF2B5EF4-FFF2-40B4-BE49-F238E27FC236}">
                  <a16:creationId xmlns:a16="http://schemas.microsoft.com/office/drawing/2014/main" id="{432CCE14-76BF-6CD8-244E-70711A722F1A}"/>
                </a:ext>
              </a:extLst>
            </xdr:cNvPr>
            <xdr:cNvGraphicFramePr/>
          </xdr:nvGraphicFramePr>
          <xdr:xfrm>
            <a:off x="0" y="0"/>
            <a:ext cx="0" cy="0"/>
          </xdr:xfrm>
          <a:graphic>
            <a:graphicData uri="http://schemas.microsoft.com/office/drawing/2010/slicer">
              <sle:slicer xmlns:sle="http://schemas.microsoft.com/office/drawing/2010/slicer" name="Food Category"/>
            </a:graphicData>
          </a:graphic>
        </xdr:graphicFrame>
      </mc:Choice>
      <mc:Fallback xmlns="">
        <xdr:sp macro="" textlink="">
          <xdr:nvSpPr>
            <xdr:cNvPr id="0" name=""/>
            <xdr:cNvSpPr>
              <a:spLocks noTextEdit="1"/>
            </xdr:cNvSpPr>
          </xdr:nvSpPr>
          <xdr:spPr>
            <a:xfrm>
              <a:off x="3819236" y="7093115"/>
              <a:ext cx="1828800" cy="25241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09.710417129631" createdVersion="8" refreshedVersion="8" minRefreshableVersion="3" recordCount="4999" xr:uid="{B2E935E3-4BF5-4C24-BC63-19369C77BD28}">
  <cacheSource type="worksheet">
    <worksheetSource name="Table2"/>
  </cacheSource>
  <cacheFields count="14">
    <cacheField name="Country" numFmtId="0">
      <sharedItems count="20">
        <s v="Indonesia"/>
        <s v="Germany"/>
        <s v="France"/>
        <s v="India"/>
        <s v="China"/>
        <s v="UK"/>
        <s v="South Africa"/>
        <s v="Japan"/>
        <s v="USA"/>
        <s v="Brazil"/>
        <s v="Saudi Arabia"/>
        <s v="Australia"/>
        <s v="Italy"/>
        <s v="Spain"/>
        <s v="Mexico"/>
        <s v="Argentina"/>
        <s v="Canada"/>
        <s v="South Korea"/>
        <s v="Russia"/>
        <s v="Turkey"/>
      </sharedItems>
    </cacheField>
    <cacheField name="Year" numFmtId="1">
      <sharedItems containsSemiMixedTypes="0" containsString="0" containsNumber="1" containsInteger="1" minValue="2018" maxValue="2024"/>
    </cacheField>
    <cacheField name="Food Category" numFmtId="0">
      <sharedItems/>
    </cacheField>
    <cacheField name="Total Waste (tons)" numFmtId="1">
      <sharedItems containsSemiMixedTypes="0" containsString="0" containsNumber="1" minValue="502.61" maxValue="49990.76"/>
    </cacheField>
    <cacheField name="Economic loss ($ million)" numFmtId="164">
      <sharedItems containsSemiMixedTypes="0" containsString="0" containsNumber="1" minValue="406.69" maxValue="59228.93"/>
    </cacheField>
    <cacheField name="Economic loss per ton ($/ton)" numFmtId="164">
      <sharedItems containsSemiMixedTypes="0" containsString="0" containsNumber="1" minValue="800162.90616904153" maxValue="1199982.3956116692"/>
    </cacheField>
    <cacheField name="Cost Category" numFmtId="164">
      <sharedItems/>
    </cacheField>
    <cacheField name="Avg waste per capita (kg)" numFmtId="164">
      <sharedItems containsSemiMixedTypes="0" containsString="0" containsNumber="1" minValue="20.09" maxValue="199.97"/>
    </cacheField>
    <cacheField name="Per- capita waste (kg)" numFmtId="164">
      <sharedItems containsSemiMixedTypes="0" containsString="0" containsNumber="1" minValue="5.2022409876275038E-4" maxValue="3.8904842015371477"/>
    </cacheField>
    <cacheField name="Population (million)" numFmtId="164">
      <sharedItems containsSemiMixedTypes="0" containsString="0" containsNumber="1" minValue="11.29" maxValue="1399.97"/>
    </cacheField>
    <cacheField name="Household waste (tons)" numFmtId="164">
      <sharedItems containsSemiMixedTypes="0" containsString="0" containsNumber="1" minValue="18556.318500000001" maxValue="3469326.9564000005"/>
    </cacheField>
    <cacheField name="Household waste (%)" numFmtId="164">
      <sharedItems containsSemiMixedTypes="0" containsString="0" containsNumber="1" minValue="30.02" maxValue="70"/>
    </cacheField>
    <cacheField name="SUMIFS " numFmtId="164">
      <sharedItems containsSemiMixedTypes="0" containsString="0" containsNumber="1" minValue="1412.17" maxValue="1412.17"/>
    </cacheField>
    <cacheField name="COUNTIF" numFmtId="164">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10.068055439813" createdVersion="8" refreshedVersion="8" minRefreshableVersion="3" recordCount="5000" xr:uid="{2E0C5C5E-72F4-464C-B283-B908BE9D2CB7}">
  <cacheSource type="worksheet">
    <worksheetSource name="Table1"/>
  </cacheSource>
  <cacheFields count="8">
    <cacheField name="Country" numFmtId="0">
      <sharedItems count="20">
        <s v="Australia"/>
        <s v="Indonesia"/>
        <s v="Germany"/>
        <s v="France"/>
        <s v="India"/>
        <s v="China"/>
        <s v="UK"/>
        <s v="South Africa"/>
        <s v="Japan"/>
        <s v="USA"/>
        <s v="Brazil"/>
        <s v="Saudi Arabia"/>
        <s v="Italy"/>
        <s v="Spain"/>
        <s v="Mexico"/>
        <s v="Argentina"/>
        <s v="Canada"/>
        <s v="South Korea"/>
        <s v="Russia"/>
        <s v="Turkey"/>
      </sharedItems>
    </cacheField>
    <cacheField name="Year" numFmtId="1">
      <sharedItems containsSemiMixedTypes="0" containsString="0" containsNumber="1" containsInteger="1" minValue="2018" maxValue="2024" count="7">
        <n v="2019"/>
        <n v="2022"/>
        <n v="2023"/>
        <n v="2024"/>
        <n v="2018"/>
        <n v="2021"/>
        <n v="2020"/>
      </sharedItems>
    </cacheField>
    <cacheField name="Food Category" numFmtId="0">
      <sharedItems count="8">
        <s v="Fruits &amp; Vegetables"/>
        <s v="Prepared Food"/>
        <s v="Dairy Products"/>
        <s v="Beverages"/>
        <s v="Meat &amp; Seafood"/>
        <s v="Grains &amp; Cereals"/>
        <s v="Frozen Food"/>
        <s v="Bakery Items"/>
      </sharedItems>
    </cacheField>
    <cacheField name="Total Waste (Tons)" numFmtId="1">
      <sharedItems containsSemiMixedTypes="0" containsString="0" containsNumber="1" minValue="502.61" maxValue="80860.27"/>
    </cacheField>
    <cacheField name="Economic Loss (Million $)" numFmtId="164">
      <sharedItems containsSemiMixedTypes="0" containsString="0" containsNumber="1" minValue="406.69" maxValue="59228.93"/>
    </cacheField>
    <cacheField name="Avg Waste per Capita (Kg)" numFmtId="164">
      <sharedItems containsSemiMixedTypes="0" containsString="0" containsNumber="1" minValue="20.09" maxValue="199.97"/>
    </cacheField>
    <cacheField name="Population (Million)" numFmtId="164">
      <sharedItems containsSemiMixedTypes="0" containsString="0" containsNumber="1" minValue="11.29" maxValue="1399.97"/>
    </cacheField>
    <cacheField name="Household Waste (%)" numFmtId="164">
      <sharedItems containsSemiMixedTypes="0" containsString="0" containsNumber="1" minValue="30.02" maxValue="70"/>
    </cacheField>
  </cacheFields>
  <extLst>
    <ext xmlns:x14="http://schemas.microsoft.com/office/spreadsheetml/2009/9/main" uri="{725AE2AE-9491-48be-B2B4-4EB974FC3084}">
      <x14:pivotCacheDefinition pivotCacheId="7712334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x v="0"/>
    <n v="2019"/>
    <s v="Prepared Food"/>
    <n v="3916.97"/>
    <n v="4394.4799999999996"/>
    <n v="1121908.0054225589"/>
    <s v="High"/>
    <n v="192.52"/>
    <n v="3.3942841792389878E-3"/>
    <n v="1153.99"/>
    <n v="119898.45169999999"/>
    <n v="30.61"/>
    <n v="1412.17"/>
    <n v="0"/>
  </r>
  <r>
    <x v="1"/>
    <n v="2022"/>
    <s v="Dairy Products"/>
    <n v="9700.16"/>
    <n v="8909.16"/>
    <n v="918454.9533203576"/>
    <s v="Low"/>
    <n v="166.94"/>
    <n v="9.6412519505819447E-3"/>
    <n v="1006.11"/>
    <n v="466383.69279999996"/>
    <n v="48.08"/>
    <n v="1412.17"/>
    <n v="0"/>
  </r>
  <r>
    <x v="2"/>
    <n v="2023"/>
    <s v="Fruits &amp; Vegetables"/>
    <n v="46299.69"/>
    <n v="40551.22"/>
    <n v="875842.14926709014"/>
    <s v="Low"/>
    <n v="120.19"/>
    <n v="4.8580546665967159E-2"/>
    <n v="953.05"/>
    <n v="1477423.1079000002"/>
    <n v="31.91"/>
    <n v="1412.17"/>
    <n v="0"/>
  </r>
  <r>
    <x v="2"/>
    <n v="2023"/>
    <s v="Beverages"/>
    <n v="33096.57"/>
    <n v="36980.82"/>
    <n v="1117361.1041869293"/>
    <s v="High"/>
    <n v="104.74"/>
    <n v="2.993891286059323E-2"/>
    <n v="1105.47"/>
    <n v="1193462.3142000001"/>
    <n v="36.06"/>
    <n v="1412.17"/>
    <n v="0"/>
  </r>
  <r>
    <x v="3"/>
    <n v="2024"/>
    <s v="Fruits &amp; Vegetables"/>
    <n v="11962.89"/>
    <n v="11196.04"/>
    <n v="935897.59665097657"/>
    <s v="Low"/>
    <n v="136.21"/>
    <n v="9.1186819217781712E-3"/>
    <n v="1311.91"/>
    <n v="443703.59010000003"/>
    <n v="37.090000000000003"/>
    <n v="1412.17"/>
    <n v="0"/>
  </r>
  <r>
    <x v="1"/>
    <n v="2024"/>
    <s v="Prepared Food"/>
    <n v="45038.720000000001"/>
    <n v="39191.25"/>
    <n v="870167.93550083123"/>
    <s v="Low"/>
    <n v="179.27"/>
    <n v="3.337561228648709E-2"/>
    <n v="1349.45"/>
    <n v="3104518.9696000004"/>
    <n v="68.930000000000007"/>
    <n v="1412.17"/>
    <n v="0"/>
  </r>
  <r>
    <x v="4"/>
    <n v="2019"/>
    <s v="Fruits &amp; Vegetables"/>
    <n v="12791.2"/>
    <n v="12233.28"/>
    <n v="956382.51297767204"/>
    <s v="Medium"/>
    <n v="90.8"/>
    <n v="1.0405355937166983E-2"/>
    <n v="1229.29"/>
    <n v="766192.88"/>
    <n v="59.9"/>
    <n v="1412.17"/>
    <n v="0"/>
  </r>
  <r>
    <x v="5"/>
    <n v="2019"/>
    <s v="Meat &amp; Seafood"/>
    <n v="14795.65"/>
    <n v="14346.97"/>
    <n v="969674.8706545505"/>
    <s v="Medium"/>
    <n v="128.91"/>
    <n v="3.2855128461350566E-2"/>
    <n v="450.33"/>
    <n v="873091.30649999995"/>
    <n v="59.01"/>
    <n v="1412.17"/>
    <n v="0"/>
  </r>
  <r>
    <x v="3"/>
    <n v="2019"/>
    <s v="Grains &amp; Cereals"/>
    <n v="12118.32"/>
    <n v="13631.17"/>
    <n v="1124839.9118029561"/>
    <s v="High"/>
    <n v="141.75"/>
    <n v="3.3731336636419307E-2"/>
    <n v="359.26"/>
    <n v="514059.13439999998"/>
    <n v="42.42"/>
    <n v="1412.17"/>
    <n v="0"/>
  </r>
  <r>
    <x v="6"/>
    <n v="2024"/>
    <s v="Frozen Food"/>
    <n v="39478.699999999997"/>
    <n v="40087.26"/>
    <n v="1015414.8946140577"/>
    <s v="Medium"/>
    <n v="155.55000000000001"/>
    <n v="0.10504124095359726"/>
    <n v="375.84"/>
    <n v="1230156.2919999999"/>
    <n v="31.16"/>
    <n v="1412.17"/>
    <n v="0"/>
  </r>
  <r>
    <x v="7"/>
    <n v="2022"/>
    <s v="Frozen Food"/>
    <n v="41025.9"/>
    <n v="35437.9"/>
    <n v="863793.35980441619"/>
    <s v="Low"/>
    <n v="49.95"/>
    <n v="3.3643505572275571E-2"/>
    <n v="1219.43"/>
    <n v="1386265.1610000001"/>
    <n v="33.79"/>
    <n v="1412.17"/>
    <n v="0"/>
  </r>
  <r>
    <x v="8"/>
    <n v="2024"/>
    <s v="Beverages"/>
    <n v="22924.85"/>
    <n v="22406.240000000002"/>
    <n v="977377.82362807181"/>
    <s v="Medium"/>
    <n v="89.59"/>
    <n v="2.7420429400155492E-2"/>
    <n v="836.05"/>
    <n v="1041475.9354999999"/>
    <n v="45.43"/>
    <n v="1412.17"/>
    <n v="0"/>
  </r>
  <r>
    <x v="2"/>
    <n v="2018"/>
    <s v="Beverages"/>
    <n v="29295.07"/>
    <n v="34102.25"/>
    <n v="1164095.1873472226"/>
    <s v="High"/>
    <n v="46.64"/>
    <n v="2.2767068460360758E-2"/>
    <n v="1286.73"/>
    <n v="965272.55650000006"/>
    <n v="32.950000000000003"/>
    <n v="1412.17"/>
    <n v="0"/>
  </r>
  <r>
    <x v="8"/>
    <n v="2022"/>
    <s v="Bakery Items"/>
    <n v="32457.98"/>
    <n v="27905.84"/>
    <n v="859752.82503717113"/>
    <s v="Low"/>
    <n v="46.77"/>
    <n v="3.7497666358595194E-2"/>
    <n v="865.6"/>
    <n v="1507997.7508"/>
    <n v="46.46"/>
    <n v="1412.17"/>
    <n v="0"/>
  </r>
  <r>
    <x v="8"/>
    <n v="2021"/>
    <s v="Meat &amp; Seafood"/>
    <n v="43264.26"/>
    <n v="44777.94"/>
    <n v="1034986.8459555299"/>
    <s v="Medium"/>
    <n v="41.81"/>
    <n v="6.5041432394239151E-2"/>
    <n v="665.18"/>
    <n v="2086202.6172"/>
    <n v="48.22"/>
    <n v="1412.17"/>
    <n v="0"/>
  </r>
  <r>
    <x v="9"/>
    <n v="2021"/>
    <s v="Frozen Food"/>
    <n v="23131.08"/>
    <n v="21882.67"/>
    <n v="946028.89272787946"/>
    <s v="Low"/>
    <n v="50.79"/>
    <n v="2.7115419782899212E-2"/>
    <n v="853.06"/>
    <n v="1151465.1624"/>
    <n v="49.78"/>
    <n v="1412.17"/>
    <n v="0"/>
  </r>
  <r>
    <x v="10"/>
    <n v="2020"/>
    <s v="Prepared Food"/>
    <n v="18483.82"/>
    <n v="21071.65"/>
    <n v="1140005.1504505021"/>
    <s v="High"/>
    <n v="198.62"/>
    <n v="0.12914910564561208"/>
    <n v="143.12"/>
    <n v="902564.93059999996"/>
    <n v="48.83"/>
    <n v="1412.17"/>
    <n v="0"/>
  </r>
  <r>
    <x v="5"/>
    <n v="2022"/>
    <s v="Meat &amp; Seafood"/>
    <n v="25829.56"/>
    <n v="20806.34"/>
    <n v="805524.36820449121"/>
    <s v="Low"/>
    <n v="119.62"/>
    <n v="0.13961169666504514"/>
    <n v="185.01"/>
    <n v="839718.99560000002"/>
    <n v="32.51"/>
    <n v="1412.17"/>
    <n v="0"/>
  </r>
  <r>
    <x v="4"/>
    <n v="2018"/>
    <s v="Prepared Food"/>
    <n v="11314.08"/>
    <n v="10287.700000000001"/>
    <n v="909282.94655862427"/>
    <s v="Low"/>
    <n v="111.67"/>
    <n v="1.186559275106972E-2"/>
    <n v="953.52"/>
    <n v="381850.2"/>
    <n v="33.75"/>
    <n v="1412.17"/>
    <n v="0"/>
  </r>
  <r>
    <x v="10"/>
    <n v="2019"/>
    <s v="Fruits &amp; Vegetables"/>
    <n v="10653.37"/>
    <n v="8992.33"/>
    <n v="844083.13988906785"/>
    <s v="Low"/>
    <n v="74.16"/>
    <n v="0.28213373940677966"/>
    <n v="37.76"/>
    <n v="494742.50280000002"/>
    <n v="46.44"/>
    <n v="1412.17"/>
    <n v="0"/>
  </r>
  <r>
    <x v="11"/>
    <n v="2020"/>
    <s v="Fruits &amp; Vegetables"/>
    <n v="1322.82"/>
    <n v="1394.01"/>
    <n v="1053816.8458293646"/>
    <s v="Medium"/>
    <n v="88.85"/>
    <n v="6.428321508407036E-3"/>
    <n v="205.78"/>
    <n v="40517.976599999995"/>
    <n v="30.63"/>
    <n v="1412.17"/>
    <n v="0"/>
  </r>
  <r>
    <x v="3"/>
    <n v="2023"/>
    <s v="Meat &amp; Seafood"/>
    <n v="33403.26"/>
    <n v="39125.379999999997"/>
    <n v="1171304.2379695873"/>
    <s v="High"/>
    <n v="137.6"/>
    <n v="2.5710439420878844E-2"/>
    <n v="1299.21"/>
    <n v="1220889.1529999999"/>
    <n v="36.549999999999997"/>
    <n v="1412.17"/>
    <n v="0"/>
  </r>
  <r>
    <x v="12"/>
    <n v="2023"/>
    <s v="Fruits &amp; Vegetables"/>
    <n v="30875.29"/>
    <n v="31341.599999999999"/>
    <n v="1015103.0160364485"/>
    <s v="Medium"/>
    <n v="198.26"/>
    <n v="8.8457741233096493E-2"/>
    <n v="349.04"/>
    <n v="1625275.2656"/>
    <n v="52.64"/>
    <n v="1412.17"/>
    <n v="0"/>
  </r>
  <r>
    <x v="10"/>
    <n v="2024"/>
    <s v="Prepared Food"/>
    <n v="33085.769999999997"/>
    <n v="28923.13"/>
    <n v="874186.39493655437"/>
    <s v="Low"/>
    <n v="37.71"/>
    <n v="5.9889166440401841E-2"/>
    <n v="552.45000000000005"/>
    <n v="1289021.5991999998"/>
    <n v="38.96"/>
    <n v="1412.17"/>
    <n v="0"/>
  </r>
  <r>
    <x v="1"/>
    <n v="2018"/>
    <s v="Beverages"/>
    <n v="12336.2"/>
    <n v="10077.91"/>
    <n v="816937.95496181969"/>
    <s v="Low"/>
    <n v="38.86"/>
    <n v="1.789904383279407E-2"/>
    <n v="689.21"/>
    <n v="455452.50400000007"/>
    <n v="36.92"/>
    <n v="1412.17"/>
    <n v="0"/>
  </r>
  <r>
    <x v="9"/>
    <n v="2021"/>
    <s v="Bakery Items"/>
    <n v="5949.18"/>
    <n v="6656.14"/>
    <n v="1118833.1837328842"/>
    <s v="High"/>
    <n v="35.46"/>
    <n v="8.5179330784760105E-3"/>
    <n v="698.43"/>
    <n v="365755.58639999997"/>
    <n v="61.48"/>
    <n v="1412.17"/>
    <n v="0"/>
  </r>
  <r>
    <x v="2"/>
    <n v="2018"/>
    <s v="Frozen Food"/>
    <n v="17470.52"/>
    <n v="16267.24"/>
    <n v="931125.1181991148"/>
    <s v="Low"/>
    <n v="73.760000000000005"/>
    <n v="2.042380173018471E-2"/>
    <n v="855.4"/>
    <n v="1050152.9572000001"/>
    <n v="60.11"/>
    <n v="1412.17"/>
    <n v="0"/>
  </r>
  <r>
    <x v="13"/>
    <n v="2021"/>
    <s v="Fruits &amp; Vegetables"/>
    <n v="41676.18"/>
    <n v="43058.29"/>
    <n v="1033163.0682082666"/>
    <s v="Medium"/>
    <n v="135.22"/>
    <n v="3.1440907102011258E-2"/>
    <n v="1325.54"/>
    <n v="2263850.0976"/>
    <n v="54.32"/>
    <n v="1412.17"/>
    <n v="0"/>
  </r>
  <r>
    <x v="14"/>
    <n v="2018"/>
    <s v="Meat &amp; Seafood"/>
    <n v="20604.34"/>
    <n v="23257.47"/>
    <n v="1128765.5901620726"/>
    <s v="High"/>
    <n v="31.88"/>
    <n v="4.9955970420657046E-2"/>
    <n v="412.45"/>
    <n v="1391411.0802"/>
    <n v="67.53"/>
    <n v="1412.17"/>
    <n v="0"/>
  </r>
  <r>
    <x v="15"/>
    <n v="2020"/>
    <s v="Bakery Items"/>
    <n v="49310.46"/>
    <n v="49520.57"/>
    <n v="1004260.9620757949"/>
    <s v="Medium"/>
    <n v="21.69"/>
    <n v="5.0113783956827952E-2"/>
    <n v="983.97"/>
    <n v="2735251.2161999997"/>
    <n v="55.47"/>
    <n v="1412.17"/>
    <n v="0"/>
  </r>
  <r>
    <x v="0"/>
    <n v="2024"/>
    <s v="Frozen Food"/>
    <n v="26812.66"/>
    <n v="28028.3"/>
    <n v="1045338.2842284205"/>
    <s v="Medium"/>
    <n v="57"/>
    <n v="3.0070497723347463E-2"/>
    <n v="891.66"/>
    <n v="1308725.9346"/>
    <n v="48.81"/>
    <n v="1412.17"/>
    <n v="0"/>
  </r>
  <r>
    <x v="15"/>
    <n v="2022"/>
    <s v="Bakery Items"/>
    <n v="17868.63"/>
    <n v="20588.93"/>
    <n v="1152238.8677811336"/>
    <s v="High"/>
    <n v="82.52"/>
    <n v="1.9903571110319016E-2"/>
    <n v="897.76"/>
    <n v="975448.51170000015"/>
    <n v="54.59"/>
    <n v="1412.17"/>
    <n v="0"/>
  </r>
  <r>
    <x v="8"/>
    <n v="2019"/>
    <s v="Bakery Items"/>
    <n v="13732.64"/>
    <n v="15129.94"/>
    <n v="1101750.282538536"/>
    <s v="High"/>
    <n v="156.84"/>
    <n v="2.218950361944157E-2"/>
    <n v="618.88"/>
    <n v="523762.88959999999"/>
    <n v="38.14"/>
    <n v="1412.17"/>
    <n v="0"/>
  </r>
  <r>
    <x v="10"/>
    <n v="2019"/>
    <s v="Beverages"/>
    <n v="29827.95"/>
    <n v="31970.55"/>
    <n v="1071831.9562692039"/>
    <s v="Medium"/>
    <n v="102.81"/>
    <n v="2.41443661971831E-2"/>
    <n v="1235.4000000000001"/>
    <n v="1988927.7060000002"/>
    <n v="66.680000000000007"/>
    <n v="1412.17"/>
    <n v="0"/>
  </r>
  <r>
    <x v="16"/>
    <n v="2021"/>
    <s v="Frozen Food"/>
    <n v="28802.2"/>
    <n v="29584.639999999999"/>
    <n v="1027165.980376499"/>
    <s v="Medium"/>
    <n v="190.42"/>
    <n v="4.187522717029412E-2"/>
    <n v="687.81"/>
    <n v="971498.20599999989"/>
    <n v="33.729999999999997"/>
    <n v="1412.17"/>
    <n v="0"/>
  </r>
  <r>
    <x v="17"/>
    <n v="2023"/>
    <s v="Frozen Food"/>
    <n v="29848.3"/>
    <n v="27362.18"/>
    <n v="916708.15423323947"/>
    <s v="Low"/>
    <n v="47.82"/>
    <n v="2.6372415621134477E-2"/>
    <n v="1131.8"/>
    <n v="1491519.551"/>
    <n v="49.97"/>
    <n v="1412.17"/>
    <n v="0"/>
  </r>
  <r>
    <x v="9"/>
    <n v="2024"/>
    <s v="Grains &amp; Cereals"/>
    <n v="39420.559999999998"/>
    <n v="34541.01"/>
    <n v="876218.14606388146"/>
    <s v="Low"/>
    <n v="65.63"/>
    <n v="7.6734004243474194E-2"/>
    <n v="513.73"/>
    <n v="2226867.4344000001"/>
    <n v="56.49"/>
    <n v="1412.17"/>
    <n v="0"/>
  </r>
  <r>
    <x v="9"/>
    <n v="2024"/>
    <s v="Prepared Food"/>
    <n v="37292.94"/>
    <n v="35268.410000000003"/>
    <n v="945712.78102504113"/>
    <s v="Low"/>
    <n v="80.599999999999994"/>
    <n v="6.0173196075900354E-2"/>
    <n v="619.76"/>
    <n v="2125697.58"/>
    <n v="57"/>
    <n v="1412.17"/>
    <n v="0"/>
  </r>
  <r>
    <x v="7"/>
    <n v="2020"/>
    <s v="Beverages"/>
    <n v="44797.11"/>
    <n v="41233.800000000003"/>
    <n v="920456.69910402701"/>
    <s v="Low"/>
    <n v="64.739999999999995"/>
    <n v="3.6283834023148637E-2"/>
    <n v="1234.6300000000001"/>
    <n v="2942722.1559000001"/>
    <n v="65.69"/>
    <n v="1412.17"/>
    <n v="0"/>
  </r>
  <r>
    <x v="7"/>
    <n v="2023"/>
    <s v="Bakery Items"/>
    <n v="40398.07"/>
    <n v="48103.94"/>
    <n v="1190748.4689243818"/>
    <s v="High"/>
    <n v="177.95"/>
    <n v="0.10984004459066316"/>
    <n v="367.79"/>
    <n v="1303241.7382"/>
    <n v="32.26"/>
    <n v="1412.17"/>
    <n v="0"/>
  </r>
  <r>
    <x v="18"/>
    <n v="2020"/>
    <s v="Dairy Products"/>
    <n v="13679.64"/>
    <n v="14249.79"/>
    <n v="1041678.7283875892"/>
    <s v="Medium"/>
    <n v="182.75"/>
    <n v="1.7624768089053802E-2"/>
    <n v="776.16"/>
    <n v="699576.78960000002"/>
    <n v="51.14"/>
    <n v="1412.17"/>
    <n v="0"/>
  </r>
  <r>
    <x v="4"/>
    <n v="2024"/>
    <s v="Frozen Food"/>
    <n v="11766.79"/>
    <n v="11890.12"/>
    <n v="1010481.1932566145"/>
    <s v="Medium"/>
    <n v="21.26"/>
    <n v="0.13893954422009683"/>
    <n v="84.69"/>
    <n v="437959.92380000005"/>
    <n v="37.22"/>
    <n v="1412.17"/>
    <n v="0"/>
  </r>
  <r>
    <x v="15"/>
    <n v="2021"/>
    <s v="Meat &amp; Seafood"/>
    <n v="24444.03"/>
    <n v="26615.82"/>
    <n v="1088847.4609137692"/>
    <s v="Medium"/>
    <n v="123.83"/>
    <n v="8.0466225557969576E-2"/>
    <n v="303.77999999999997"/>
    <n v="1484485.9418999997"/>
    <n v="60.73"/>
    <n v="1412.17"/>
    <n v="0"/>
  </r>
  <r>
    <x v="18"/>
    <n v="2019"/>
    <s v="Bakery Items"/>
    <n v="15476.91"/>
    <n v="13087.99"/>
    <n v="845646.19164936675"/>
    <s v="Low"/>
    <n v="176.5"/>
    <n v="1.1586247941308579E-2"/>
    <n v="1335.8"/>
    <n v="568002.59700000007"/>
    <n v="36.700000000000003"/>
    <n v="1412.17"/>
    <n v="0"/>
  </r>
  <r>
    <x v="10"/>
    <n v="2018"/>
    <s v="Frozen Food"/>
    <n v="2751.15"/>
    <n v="2310.7600000000002"/>
    <n v="839925.12222161633"/>
    <s v="Low"/>
    <n v="52.39"/>
    <n v="4.4165382392602585E-3"/>
    <n v="622.91999999999996"/>
    <n v="140308.65"/>
    <n v="51"/>
    <n v="1412.17"/>
    <n v="0"/>
  </r>
  <r>
    <x v="12"/>
    <n v="2024"/>
    <s v="Fruits &amp; Vegetables"/>
    <n v="20238.650000000001"/>
    <n v="18395.86"/>
    <n v="908946.99004133174"/>
    <s v="Low"/>
    <n v="22.64"/>
    <n v="4.3281971770744228E-2"/>
    <n v="467.6"/>
    <n v="1030147.285"/>
    <n v="50.9"/>
    <n v="1412.17"/>
    <n v="0"/>
  </r>
  <r>
    <x v="8"/>
    <n v="2022"/>
    <s v="Dairy Products"/>
    <n v="8731.68"/>
    <n v="10040.120000000001"/>
    <n v="1149849.7425466806"/>
    <s v="High"/>
    <n v="63.83"/>
    <n v="1.6068309379658086E-2"/>
    <n v="543.41"/>
    <n v="375112.97280000005"/>
    <n v="42.96"/>
    <n v="1412.17"/>
    <n v="0"/>
  </r>
  <r>
    <x v="5"/>
    <n v="2023"/>
    <s v="Grains &amp; Cereals"/>
    <n v="23609.83"/>
    <n v="25520.57"/>
    <n v="1080929.8499819778"/>
    <s v="Medium"/>
    <n v="152.21"/>
    <n v="8.6524095723238173E-2"/>
    <n v="272.87"/>
    <n v="1561554.1562000001"/>
    <n v="66.14"/>
    <n v="1412.17"/>
    <n v="0"/>
  </r>
  <r>
    <x v="17"/>
    <n v="2024"/>
    <s v="Grains &amp; Cereals"/>
    <n v="38427.68"/>
    <n v="31258.66"/>
    <n v="813441.24859996757"/>
    <s v="Low"/>
    <n v="92.89"/>
    <n v="4.0355460340463965E-2"/>
    <n v="952.23"/>
    <n v="1563622.2992"/>
    <n v="40.69"/>
    <n v="1412.17"/>
    <n v="0"/>
  </r>
  <r>
    <x v="1"/>
    <n v="2023"/>
    <s v="Bakery Items"/>
    <n v="33550.410000000003"/>
    <n v="32946.480000000003"/>
    <n v="981999.32579065359"/>
    <s v="Medium"/>
    <n v="193.85"/>
    <n v="2.5163436585914651E-2"/>
    <n v="1333.3"/>
    <n v="1845943.5582000003"/>
    <n v="55.02"/>
    <n v="1412.17"/>
    <n v="0"/>
  </r>
  <r>
    <x v="11"/>
    <n v="2020"/>
    <s v="Beverages"/>
    <n v="45243.85"/>
    <n v="37828.94"/>
    <n v="836112.31139701861"/>
    <s v="Low"/>
    <n v="47.21"/>
    <n v="8.0854674124774373E-2"/>
    <n v="559.57000000000005"/>
    <n v="2277575.409"/>
    <n v="50.34"/>
    <n v="1412.17"/>
    <n v="0"/>
  </r>
  <r>
    <x v="5"/>
    <n v="2023"/>
    <s v="Meat &amp; Seafood"/>
    <n v="30022.09"/>
    <n v="24487.08"/>
    <n v="815635.4204520738"/>
    <s v="Low"/>
    <n v="92.64"/>
    <n v="2.349091179393285E-2"/>
    <n v="1278.03"/>
    <n v="1640106.7767"/>
    <n v="54.63"/>
    <n v="1412.17"/>
    <n v="0"/>
  </r>
  <r>
    <x v="15"/>
    <n v="2019"/>
    <s v="Prepared Food"/>
    <n v="49481.61"/>
    <n v="51126.239999999998"/>
    <n v="1033237.1966069818"/>
    <s v="Medium"/>
    <n v="95.46"/>
    <n v="3.8603824369236532E-2"/>
    <n v="1281.78"/>
    <n v="2934259.4729999998"/>
    <n v="59.3"/>
    <n v="1412.17"/>
    <n v="0"/>
  </r>
  <r>
    <x v="11"/>
    <n v="2022"/>
    <s v="Grains &amp; Cereals"/>
    <n v="13313.78"/>
    <n v="13273.68"/>
    <n v="996988.0830237543"/>
    <s v="Medium"/>
    <n v="140.85"/>
    <n v="7.257443445080404E-2"/>
    <n v="183.45"/>
    <n v="550391.66520000005"/>
    <n v="41.34"/>
    <n v="1412.17"/>
    <n v="0"/>
  </r>
  <r>
    <x v="5"/>
    <n v="2021"/>
    <s v="Frozen Food"/>
    <n v="33936.660000000003"/>
    <n v="31082.9"/>
    <n v="915909.22618784511"/>
    <s v="Low"/>
    <n v="24.93"/>
    <n v="2.7489093191851284E-2"/>
    <n v="1234.55"/>
    <n v="2257127.2566000004"/>
    <n v="66.510000000000005"/>
    <n v="1412.17"/>
    <n v="0"/>
  </r>
  <r>
    <x v="18"/>
    <n v="2020"/>
    <s v="Prepared Food"/>
    <n v="26418.47"/>
    <n v="24820.06"/>
    <n v="939496.49620133184"/>
    <s v="Low"/>
    <n v="85.69"/>
    <n v="2.1011731301498426E-2"/>
    <n v="1257.32"/>
    <n v="1718257.2888000002"/>
    <n v="65.040000000000006"/>
    <n v="1412.17"/>
    <n v="0"/>
  </r>
  <r>
    <x v="14"/>
    <n v="2021"/>
    <s v="Frozen Food"/>
    <n v="25204.06"/>
    <n v="22725.56"/>
    <n v="901662.66863354552"/>
    <s v="Low"/>
    <n v="65.790000000000006"/>
    <n v="2.1056199299910611E-2"/>
    <n v="1196.99"/>
    <n v="1531398.6856"/>
    <n v="60.76"/>
    <n v="1412.17"/>
    <n v="0"/>
  </r>
  <r>
    <x v="7"/>
    <n v="2022"/>
    <s v="Prepared Food"/>
    <n v="3891.45"/>
    <n v="4059.29"/>
    <n v="1043130.4526590346"/>
    <s v="Medium"/>
    <n v="183.91"/>
    <n v="2.4320042497343916E-2"/>
    <n v="160.01"/>
    <n v="170328.7665"/>
    <n v="43.77"/>
    <n v="1412.17"/>
    <n v="0"/>
  </r>
  <r>
    <x v="16"/>
    <n v="2024"/>
    <s v="Frozen Food"/>
    <n v="29007.66"/>
    <n v="28622.38"/>
    <n v="986717.99104098708"/>
    <s v="Medium"/>
    <n v="34.53"/>
    <n v="2.1859248541845639E-2"/>
    <n v="1327.02"/>
    <n v="1649665.6242"/>
    <n v="56.87"/>
    <n v="1412.17"/>
    <n v="0"/>
  </r>
  <r>
    <x v="14"/>
    <n v="2021"/>
    <s v="Meat &amp; Seafood"/>
    <n v="32727.8"/>
    <n v="37447.1"/>
    <n v="1144198.5101351144"/>
    <s v="High"/>
    <n v="100.48"/>
    <n v="0.12533624387254902"/>
    <n v="261.12"/>
    <n v="1277693.3119999999"/>
    <n v="39.04"/>
    <n v="1412.17"/>
    <n v="0"/>
  </r>
  <r>
    <x v="12"/>
    <n v="2023"/>
    <s v="Dairy Products"/>
    <n v="46189.14"/>
    <n v="42351.8"/>
    <n v="916921.16371943709"/>
    <s v="Low"/>
    <n v="150.94999999999999"/>
    <n v="0.18196879801441909"/>
    <n v="253.83"/>
    <n v="1524703.5114"/>
    <n v="33.01"/>
    <n v="1412.17"/>
    <n v="0"/>
  </r>
  <r>
    <x v="10"/>
    <n v="2024"/>
    <s v="Fruits &amp; Vegetables"/>
    <n v="1104.56"/>
    <n v="1300.1400000000001"/>
    <n v="1177065.9810241184"/>
    <s v="High"/>
    <n v="134.77000000000001"/>
    <n v="1.2185962357406058E-3"/>
    <n v="906.42"/>
    <n v="41807.595999999998"/>
    <n v="37.85"/>
    <n v="1412.17"/>
    <n v="0"/>
  </r>
  <r>
    <x v="14"/>
    <n v="2021"/>
    <s v="Prepared Food"/>
    <n v="41701.22"/>
    <n v="42629.63"/>
    <n v="1022263.3774263678"/>
    <s v="Medium"/>
    <n v="154.94999999999999"/>
    <n v="4.902795805116629E-2"/>
    <n v="850.56"/>
    <n v="2685558.5680000004"/>
    <n v="64.400000000000006"/>
    <n v="1412.17"/>
    <n v="0"/>
  </r>
  <r>
    <x v="19"/>
    <n v="2022"/>
    <s v="Prepared Food"/>
    <n v="11484.88"/>
    <n v="10827.65"/>
    <n v="942774.32589630899"/>
    <s v="Low"/>
    <n v="196.26"/>
    <n v="0.29253387671930714"/>
    <n v="39.26"/>
    <n v="723891.98639999994"/>
    <n v="63.03"/>
    <n v="1412.17"/>
    <n v="0"/>
  </r>
  <r>
    <x v="0"/>
    <n v="2021"/>
    <s v="Beverages"/>
    <n v="23043.63"/>
    <n v="22714.51"/>
    <n v="985717.52801099478"/>
    <s v="Medium"/>
    <n v="167.69"/>
    <n v="4.8288237882693159E-2"/>
    <n v="477.21"/>
    <n v="1292286.7704"/>
    <n v="56.08"/>
    <n v="1412.17"/>
    <n v="0"/>
  </r>
  <r>
    <x v="19"/>
    <n v="2024"/>
    <s v="Frozen Food"/>
    <n v="49640.44"/>
    <n v="43002.21"/>
    <n v="866273.74777499959"/>
    <s v="Low"/>
    <n v="147.97"/>
    <n v="4.1367378061483849E-2"/>
    <n v="1199.99"/>
    <n v="3299103.6423999998"/>
    <n v="66.459999999999994"/>
    <n v="1412.17"/>
    <n v="0"/>
  </r>
  <r>
    <x v="7"/>
    <n v="2019"/>
    <s v="Frozen Food"/>
    <n v="47373.71"/>
    <n v="50237.279999999999"/>
    <n v="1060446.3952685995"/>
    <s v="Medium"/>
    <n v="122.91"/>
    <n v="3.5531437271711333E-2"/>
    <n v="1333.29"/>
    <n v="2682773.1973000001"/>
    <n v="56.63"/>
    <n v="1412.17"/>
    <n v="0"/>
  </r>
  <r>
    <x v="4"/>
    <n v="2021"/>
    <s v="Dairy Products"/>
    <n v="16464.38"/>
    <n v="18670.32"/>
    <n v="1133982.5732885173"/>
    <s v="High"/>
    <n v="37.64"/>
    <n v="1.3897627227375938E-2"/>
    <n v="1184.69"/>
    <n v="797205.27960000013"/>
    <n v="48.42"/>
    <n v="1412.17"/>
    <n v="0"/>
  </r>
  <r>
    <x v="1"/>
    <n v="2024"/>
    <s v="Fruits &amp; Vegetables"/>
    <n v="26111.99"/>
    <n v="21589.27"/>
    <n v="826795.27680578921"/>
    <s v="Low"/>
    <n v="168.69"/>
    <n v="2.2275103433567926E-2"/>
    <n v="1172.25"/>
    <n v="1313694.2169000001"/>
    <n v="50.31"/>
    <n v="1412.17"/>
    <n v="0"/>
  </r>
  <r>
    <x v="19"/>
    <n v="2022"/>
    <s v="Grains &amp; Cereals"/>
    <n v="29147.18"/>
    <n v="33953.620000000003"/>
    <n v="1164902.4022221018"/>
    <s v="High"/>
    <n v="131.16"/>
    <n v="2.2120914065405312E-2"/>
    <n v="1317.63"/>
    <n v="1305793.6639999999"/>
    <n v="44.8"/>
    <n v="1412.17"/>
    <n v="0"/>
  </r>
  <r>
    <x v="10"/>
    <n v="2023"/>
    <s v="Dairy Products"/>
    <n v="12894.18"/>
    <n v="13051.48"/>
    <n v="1012199.302320892"/>
    <s v="Medium"/>
    <n v="160.37"/>
    <n v="3.0792806992405788E-2"/>
    <n v="418.74"/>
    <n v="604350.21659999993"/>
    <n v="46.87"/>
    <n v="1412.17"/>
    <n v="0"/>
  </r>
  <r>
    <x v="12"/>
    <n v="2018"/>
    <s v="Fruits &amp; Vegetables"/>
    <n v="24353.78"/>
    <n v="26604.16"/>
    <n v="1092403.7254175739"/>
    <s v="Medium"/>
    <n v="188.03"/>
    <n v="5.6624845962472969E-2"/>
    <n v="430.09"/>
    <n v="761786.23840000003"/>
    <n v="31.28"/>
    <n v="1412.17"/>
    <n v="0"/>
  </r>
  <r>
    <x v="1"/>
    <n v="2023"/>
    <s v="Prepared Food"/>
    <n v="46296.01"/>
    <n v="45513.35"/>
    <n v="983094.4394560135"/>
    <s v="Medium"/>
    <n v="53.07"/>
    <n v="6.1350909741455857E-2"/>
    <n v="754.61"/>
    <n v="1581471.7015999998"/>
    <n v="34.159999999999997"/>
    <n v="1412.17"/>
    <n v="0"/>
  </r>
  <r>
    <x v="0"/>
    <n v="2023"/>
    <s v="Prepared Food"/>
    <n v="35998.11"/>
    <n v="32227.85"/>
    <n v="895265.05697104649"/>
    <s v="Low"/>
    <n v="69.8"/>
    <n v="5.3564630607841682E-2"/>
    <n v="672.05"/>
    <n v="1738708.713"/>
    <n v="48.3"/>
    <n v="1412.17"/>
    <n v="0"/>
  </r>
  <r>
    <x v="3"/>
    <n v="2024"/>
    <s v="Bakery Items"/>
    <n v="19940.669999999998"/>
    <n v="16685"/>
    <n v="836732.16597035108"/>
    <s v="Low"/>
    <n v="69.489999999999995"/>
    <n v="1.5993607584276419E-2"/>
    <n v="1246.79"/>
    <n v="1089558.2087999999"/>
    <n v="54.64"/>
    <n v="1412.17"/>
    <n v="0"/>
  </r>
  <r>
    <x v="14"/>
    <n v="2019"/>
    <s v="Dairy Products"/>
    <n v="20682.45"/>
    <n v="18331.22"/>
    <n v="886317.62678019283"/>
    <s v="Low"/>
    <n v="75.790000000000006"/>
    <n v="2.6190593777305021E-2"/>
    <n v="789.69"/>
    <n v="1382828.6070000001"/>
    <n v="66.86"/>
    <n v="1412.17"/>
    <n v="0"/>
  </r>
  <r>
    <x v="3"/>
    <n v="2024"/>
    <s v="Beverages"/>
    <n v="25894.46"/>
    <n v="23584.07"/>
    <n v="910776.66805950005"/>
    <s v="Low"/>
    <n v="85.66"/>
    <n v="1.9649615650207539E-2"/>
    <n v="1317.81"/>
    <n v="1669156.8915999997"/>
    <n v="64.459999999999994"/>
    <n v="1412.17"/>
    <n v="0"/>
  </r>
  <r>
    <x v="7"/>
    <n v="2024"/>
    <s v="Grains &amp; Cereals"/>
    <n v="6206.67"/>
    <n v="5227.1000000000004"/>
    <n v="842174.62826282042"/>
    <s v="Low"/>
    <n v="109.03"/>
    <n v="4.7615054736825958E-3"/>
    <n v="1303.51"/>
    <n v="392075.34390000004"/>
    <n v="63.17"/>
    <n v="1412.17"/>
    <n v="0"/>
  </r>
  <r>
    <x v="5"/>
    <n v="2023"/>
    <s v="Prepared Food"/>
    <n v="6158.59"/>
    <n v="5344.53"/>
    <n v="867817.14645722474"/>
    <s v="Low"/>
    <n v="52.96"/>
    <n v="2.272290890307346E-2"/>
    <n v="271.02999999999997"/>
    <n v="241108.7985"/>
    <n v="39.15"/>
    <n v="1412.17"/>
    <n v="0"/>
  </r>
  <r>
    <x v="17"/>
    <n v="2018"/>
    <s v="Dairy Products"/>
    <n v="2995.27"/>
    <n v="3247.61"/>
    <n v="1084246.1614478829"/>
    <s v="Medium"/>
    <n v="47.23"/>
    <n v="5.0582106187516884E-3"/>
    <n v="592.16"/>
    <n v="147337.33129999999"/>
    <n v="49.19"/>
    <n v="1412.17"/>
    <n v="0"/>
  </r>
  <r>
    <x v="0"/>
    <n v="2018"/>
    <s v="Frozen Food"/>
    <n v="22227.759999999998"/>
    <n v="24684.1"/>
    <n v="1110507.7614658428"/>
    <s v="High"/>
    <n v="186.41"/>
    <n v="5.8736780910604337E-2"/>
    <n v="378.43"/>
    <n v="761745.33519999997"/>
    <n v="34.270000000000003"/>
    <n v="1412.17"/>
    <n v="0"/>
  </r>
  <r>
    <x v="17"/>
    <n v="2021"/>
    <s v="Grains &amp; Cereals"/>
    <n v="37912.85"/>
    <n v="31508.32"/>
    <n v="831072.31453188043"/>
    <s v="Low"/>
    <n v="147.55000000000001"/>
    <n v="3.1379874026436237E-2"/>
    <n v="1208.19"/>
    <n v="2379410.466"/>
    <n v="62.76"/>
    <n v="1412.17"/>
    <n v="0"/>
  </r>
  <r>
    <x v="2"/>
    <n v="2023"/>
    <s v="Prepared Food"/>
    <n v="45216.87"/>
    <n v="53291.62"/>
    <n v="1178578.2607243711"/>
    <s v="High"/>
    <n v="199.27"/>
    <n v="3.5929463086715033E-2"/>
    <n v="1258.49"/>
    <n v="3010991.3733000006"/>
    <n v="66.59"/>
    <n v="1412.17"/>
    <n v="0"/>
  </r>
  <r>
    <x v="10"/>
    <n v="2020"/>
    <s v="Meat &amp; Seafood"/>
    <n v="6000.35"/>
    <n v="6335.63"/>
    <n v="1055876.7405234694"/>
    <s v="Medium"/>
    <n v="119.75"/>
    <n v="6.4039937244522241E-3"/>
    <n v="936.97"/>
    <n v="282556.48150000005"/>
    <n v="47.09"/>
    <n v="1412.17"/>
    <n v="0"/>
  </r>
  <r>
    <x v="4"/>
    <n v="2019"/>
    <s v="Grains &amp; Cereals"/>
    <n v="11699.76"/>
    <n v="13226.55"/>
    <n v="1130497.5486676649"/>
    <s v="High"/>
    <n v="139.02000000000001"/>
    <n v="8.1782189291206495E-2"/>
    <n v="143.06"/>
    <n v="634009.99439999997"/>
    <n v="54.19"/>
    <n v="1412.17"/>
    <n v="0"/>
  </r>
  <r>
    <x v="10"/>
    <n v="2021"/>
    <s v="Prepared Food"/>
    <n v="34919.42"/>
    <n v="40964.21"/>
    <n v="1173106.8270893388"/>
    <s v="High"/>
    <n v="196.62"/>
    <n v="0.10174359721453337"/>
    <n v="343.21"/>
    <n v="1233353.9143999999"/>
    <n v="35.32"/>
    <n v="1412.17"/>
    <n v="0"/>
  </r>
  <r>
    <x v="5"/>
    <n v="2023"/>
    <s v="Beverages"/>
    <n v="37270.620000000003"/>
    <n v="43998.68"/>
    <n v="1180519.1327646279"/>
    <s v="High"/>
    <n v="148.18"/>
    <n v="8.1040704500978486E-2"/>
    <n v="459.9"/>
    <n v="1534058.7191999999"/>
    <n v="41.16"/>
    <n v="1412.17"/>
    <n v="0"/>
  </r>
  <r>
    <x v="13"/>
    <n v="2018"/>
    <s v="Beverages"/>
    <n v="30435.06"/>
    <n v="28495.47"/>
    <n v="936271.19512825005"/>
    <s v="Low"/>
    <n v="131.24"/>
    <n v="3.4725777006982796E-2"/>
    <n v="876.44"/>
    <n v="1215576.2963999999"/>
    <n v="39.94"/>
    <n v="1412.17"/>
    <n v="0"/>
  </r>
  <r>
    <x v="16"/>
    <n v="2021"/>
    <s v="Beverages"/>
    <n v="29977.13"/>
    <n v="30214.94"/>
    <n v="1007933.0476266406"/>
    <s v="Medium"/>
    <n v="92.79"/>
    <n v="9.0826026359642487E-2"/>
    <n v="330.05"/>
    <n v="1393636.7737"/>
    <n v="46.49"/>
    <n v="1412.17"/>
    <n v="0"/>
  </r>
  <r>
    <x v="0"/>
    <n v="2024"/>
    <s v="Meat &amp; Seafood"/>
    <n v="41624.99"/>
    <n v="42883.64"/>
    <n v="1030237.845102185"/>
    <s v="Medium"/>
    <n v="88.01"/>
    <n v="6.1729753377526654E-2"/>
    <n v="674.31"/>
    <n v="1875205.7994999997"/>
    <n v="45.05"/>
    <n v="1412.17"/>
    <n v="0"/>
  </r>
  <r>
    <x v="2"/>
    <n v="2022"/>
    <s v="Fruits &amp; Vegetables"/>
    <n v="23626.74"/>
    <n v="24156.13"/>
    <n v="1022406.3920794828"/>
    <s v="Medium"/>
    <n v="198.38"/>
    <n v="3.1706509923909984E-2"/>
    <n v="745.17"/>
    <n v="1575431.0232000002"/>
    <n v="66.680000000000007"/>
    <n v="1412.17"/>
    <n v="0"/>
  </r>
  <r>
    <x v="1"/>
    <n v="2022"/>
    <s v="Beverages"/>
    <n v="48456.51"/>
    <n v="42311.26"/>
    <n v="873180.09489333839"/>
    <s v="Low"/>
    <n v="191.89"/>
    <n v="0.13088218134673041"/>
    <n v="370.23"/>
    <n v="2792064.1061999998"/>
    <n v="57.62"/>
    <n v="1412.17"/>
    <n v="0"/>
  </r>
  <r>
    <x v="12"/>
    <n v="2023"/>
    <s v="Beverages"/>
    <n v="11714.16"/>
    <n v="10116"/>
    <n v="863570.24319285376"/>
    <s v="Low"/>
    <n v="103.42"/>
    <n v="1.2748024812275547E-2"/>
    <n v="918.9"/>
    <n v="367707.48239999998"/>
    <n v="31.39"/>
    <n v="1412.17"/>
    <n v="0"/>
  </r>
  <r>
    <x v="11"/>
    <n v="2023"/>
    <s v="Beverages"/>
    <n v="3628.5"/>
    <n v="4199.04"/>
    <n v="1157238.5283174866"/>
    <s v="High"/>
    <n v="100.92"/>
    <n v="5.5435031701168746E-3"/>
    <n v="654.54999999999995"/>
    <n v="214190.35500000001"/>
    <n v="59.03"/>
    <n v="1412.17"/>
    <n v="0"/>
  </r>
  <r>
    <x v="10"/>
    <n v="2020"/>
    <s v="Frozen Food"/>
    <n v="5522.93"/>
    <n v="4526.3500000000004"/>
    <n v="819555.92411998694"/>
    <s v="Low"/>
    <n v="179.95"/>
    <n v="1.2986878923977709E-2"/>
    <n v="425.27"/>
    <n v="182146.23139999999"/>
    <n v="32.979999999999997"/>
    <n v="1412.17"/>
    <n v="0"/>
  </r>
  <r>
    <x v="5"/>
    <n v="2019"/>
    <s v="Frozen Food"/>
    <n v="5222.79"/>
    <n v="5146.97"/>
    <n v="985482.85494917468"/>
    <s v="Medium"/>
    <n v="39.159999999999997"/>
    <n v="3.7608390399861743E-3"/>
    <n v="1388.73"/>
    <n v="316971.1251"/>
    <n v="60.69"/>
    <n v="1412.17"/>
    <n v="0"/>
  </r>
  <r>
    <x v="3"/>
    <n v="2018"/>
    <s v="Prepared Food"/>
    <n v="24858.69"/>
    <n v="21034.400000000001"/>
    <n v="846158.82816029328"/>
    <s v="Low"/>
    <n v="156.15"/>
    <n v="2.3509480891629388E-2"/>
    <n v="1057.3900000000001"/>
    <n v="1442052.6068999998"/>
    <n v="58.01"/>
    <n v="1412.17"/>
    <n v="0"/>
  </r>
  <r>
    <x v="14"/>
    <n v="2018"/>
    <s v="Meat &amp; Seafood"/>
    <n v="49002.55"/>
    <n v="39733.879999999997"/>
    <n v="810853.31273576571"/>
    <s v="Low"/>
    <n v="69.3"/>
    <n v="3.8271282411746328E-2"/>
    <n v="1280.4000000000001"/>
    <n v="3271900.2634999999"/>
    <n v="66.77"/>
    <n v="1412.17"/>
    <n v="0"/>
  </r>
  <r>
    <x v="9"/>
    <n v="2022"/>
    <s v="Fruits &amp; Vegetables"/>
    <n v="37440.239999999998"/>
    <n v="33827.9"/>
    <n v="903517.17830868613"/>
    <s v="Low"/>
    <n v="94.17"/>
    <n v="3.9284242335214992E-2"/>
    <n v="953.06"/>
    <n v="1712142.1751999997"/>
    <n v="45.73"/>
    <n v="1412.17"/>
    <n v="0"/>
  </r>
  <r>
    <x v="9"/>
    <n v="2023"/>
    <s v="Bakery Items"/>
    <n v="30854.25"/>
    <n v="28373.57"/>
    <n v="919600.05509775796"/>
    <s v="Low"/>
    <n v="115.04"/>
    <n v="4.1272723624543518E-2"/>
    <n v="747.57"/>
    <n v="1604112.4575"/>
    <n v="51.99"/>
    <n v="1412.17"/>
    <n v="0"/>
  </r>
  <r>
    <x v="12"/>
    <n v="2024"/>
    <s v="Meat &amp; Seafood"/>
    <n v="46852.800000000003"/>
    <n v="55386.73"/>
    <n v="1182143.4364648431"/>
    <s v="High"/>
    <n v="139.02000000000001"/>
    <n v="1.9115789473684213"/>
    <n v="24.51"/>
    <n v="2945635.5359999998"/>
    <n v="62.87"/>
    <n v="1412.17"/>
    <n v="0"/>
  </r>
  <r>
    <x v="10"/>
    <n v="2022"/>
    <s v="Meat &amp; Seafood"/>
    <n v="11318.5"/>
    <n v="12341.11"/>
    <n v="1090348.54441843"/>
    <s v="Medium"/>
    <n v="64.349999999999994"/>
    <n v="1.1117823289622316E-2"/>
    <n v="1018.05"/>
    <n v="781202.87"/>
    <n v="69.02"/>
    <n v="1412.17"/>
    <n v="0"/>
  </r>
  <r>
    <x v="19"/>
    <n v="2021"/>
    <s v="Beverages"/>
    <n v="40184.32"/>
    <n v="39105.550000000003"/>
    <n v="973154.45427470224"/>
    <s v="Medium"/>
    <n v="152.13999999999999"/>
    <n v="0.10646263081202809"/>
    <n v="377.45"/>
    <n v="2182008.5759999999"/>
    <n v="54.3"/>
    <n v="1412.17"/>
    <n v="0"/>
  </r>
  <r>
    <x v="7"/>
    <n v="2023"/>
    <s v="Fruits &amp; Vegetables"/>
    <n v="2192.54"/>
    <n v="2459.5100000000002"/>
    <n v="1121762.8868800569"/>
    <s v="High"/>
    <n v="181.4"/>
    <n v="3.1060646842992535E-3"/>
    <n v="705.89"/>
    <n v="127649.67879999999"/>
    <n v="58.22"/>
    <n v="1412.17"/>
    <n v="0"/>
  </r>
  <r>
    <x v="15"/>
    <n v="2023"/>
    <s v="Frozen Food"/>
    <n v="27521.46"/>
    <n v="25452.38"/>
    <n v="924819.39548265247"/>
    <s v="Low"/>
    <n v="176.44"/>
    <n v="2.4658596899919363E-2"/>
    <n v="1116.0999999999999"/>
    <n v="1400291.8848000001"/>
    <n v="50.88"/>
    <n v="1412.17"/>
    <n v="0"/>
  </r>
  <r>
    <x v="15"/>
    <n v="2021"/>
    <s v="Grains &amp; Cereals"/>
    <n v="33487.17"/>
    <n v="37702.25"/>
    <n v="1125871.4904842661"/>
    <s v="High"/>
    <n v="86.33"/>
    <n v="3.2642385074277691E-2"/>
    <n v="1025.8800000000001"/>
    <n v="1030735.0926"/>
    <n v="30.78"/>
    <n v="1412.17"/>
    <n v="0"/>
  </r>
  <r>
    <x v="8"/>
    <n v="2024"/>
    <s v="Prepared Food"/>
    <n v="35924.32"/>
    <n v="30004.9"/>
    <n v="835225.27357511572"/>
    <s v="Low"/>
    <n v="192.56"/>
    <n v="3.2384091154941765E-2"/>
    <n v="1109.32"/>
    <n v="1518521.0064000001"/>
    <n v="42.27"/>
    <n v="1412.17"/>
    <n v="0"/>
  </r>
  <r>
    <x v="15"/>
    <n v="2019"/>
    <s v="Meat &amp; Seafood"/>
    <n v="43465.47"/>
    <n v="42742.96"/>
    <n v="983377.37979136081"/>
    <s v="Medium"/>
    <n v="129.35"/>
    <n v="4.8844192475389944E-2"/>
    <n v="889.88"/>
    <n v="1965508.5534000001"/>
    <n v="45.22"/>
    <n v="1412.17"/>
    <n v="0"/>
  </r>
  <r>
    <x v="13"/>
    <n v="2024"/>
    <s v="Meat &amp; Seafood"/>
    <n v="33791.279999999999"/>
    <n v="31479.67"/>
    <n v="931591.52302014013"/>
    <s v="Low"/>
    <n v="65.900000000000006"/>
    <n v="0.15397466508703181"/>
    <n v="219.46"/>
    <n v="1028268.6503999999"/>
    <n v="30.43"/>
    <n v="1412.17"/>
    <n v="0"/>
  </r>
  <r>
    <x v="0"/>
    <n v="2023"/>
    <s v="Meat &amp; Seafood"/>
    <n v="48216.19"/>
    <n v="51593.84"/>
    <n v="1070052.1961606671"/>
    <s v="Medium"/>
    <n v="151.13999999999999"/>
    <n v="0.13657429753002492"/>
    <n v="353.04"/>
    <n v="2736268.7825000002"/>
    <n v="56.75"/>
    <n v="1412.17"/>
    <n v="0"/>
  </r>
  <r>
    <x v="2"/>
    <n v="2024"/>
    <s v="Frozen Food"/>
    <n v="1314.06"/>
    <n v="1332.64"/>
    <n v="1014139.3848073909"/>
    <s v="Medium"/>
    <n v="128.69"/>
    <n v="1.2135422919571863E-3"/>
    <n v="1082.83"/>
    <n v="53626.7886"/>
    <n v="40.81"/>
    <n v="1412.17"/>
    <n v="0"/>
  </r>
  <r>
    <x v="9"/>
    <n v="2018"/>
    <s v="Dairy Products"/>
    <n v="21847"/>
    <n v="20986.45"/>
    <n v="960610.15242367378"/>
    <s v="Medium"/>
    <n v="84.77"/>
    <n v="2.581716338540805E-2"/>
    <n v="846.22"/>
    <n v="756561.6100000001"/>
    <n v="34.630000000000003"/>
    <n v="1412.17"/>
    <n v="0"/>
  </r>
  <r>
    <x v="10"/>
    <n v="2024"/>
    <s v="Prepared Food"/>
    <n v="37050.71"/>
    <n v="38365.47"/>
    <n v="1035485.4198475549"/>
    <s v="Medium"/>
    <n v="196.14"/>
    <n v="0.31759566260929195"/>
    <n v="116.66"/>
    <n v="2506110.0244"/>
    <n v="67.64"/>
    <n v="1412.17"/>
    <n v="0"/>
  </r>
  <r>
    <x v="2"/>
    <n v="2020"/>
    <s v="Beverages"/>
    <n v="41479.300000000003"/>
    <n v="45051.73"/>
    <n v="1086125.6096414356"/>
    <s v="Medium"/>
    <n v="157.4"/>
    <n v="0.77430091469105844"/>
    <n v="53.57"/>
    <n v="1649216.9680000001"/>
    <n v="39.76"/>
    <n v="1412.17"/>
    <n v="0"/>
  </r>
  <r>
    <x v="2"/>
    <n v="2020"/>
    <s v="Bakery Items"/>
    <n v="24927.16"/>
    <n v="21789.99"/>
    <n v="874146.51328109577"/>
    <s v="Low"/>
    <n v="48.66"/>
    <n v="4.175263810257613E-2"/>
    <n v="597.02"/>
    <n v="1581379.0304"/>
    <n v="63.44"/>
    <n v="1412.17"/>
    <n v="0"/>
  </r>
  <r>
    <x v="15"/>
    <n v="2020"/>
    <s v="Fruits &amp; Vegetables"/>
    <n v="48169.18"/>
    <n v="53898.55"/>
    <n v="1118942.6517121529"/>
    <s v="High"/>
    <n v="60.39"/>
    <n v="3.9120270281245179E-2"/>
    <n v="1231.31"/>
    <n v="1526963.0060000001"/>
    <n v="31.7"/>
    <n v="1412.17"/>
    <n v="0"/>
  </r>
  <r>
    <x v="9"/>
    <n v="2023"/>
    <s v="Prepared Food"/>
    <n v="16972.96"/>
    <n v="14320.65"/>
    <n v="843733.20858589199"/>
    <s v="Low"/>
    <n v="99.26"/>
    <n v="0.10261765417170496"/>
    <n v="165.4"/>
    <n v="585057.93119999999"/>
    <n v="34.47"/>
    <n v="1412.17"/>
    <n v="0"/>
  </r>
  <r>
    <x v="13"/>
    <n v="2023"/>
    <s v="Dairy Products"/>
    <n v="13937.28"/>
    <n v="15512.11"/>
    <n v="1112994.0705790513"/>
    <s v="High"/>
    <n v="108.3"/>
    <n v="0.50008180839612493"/>
    <n v="27.87"/>
    <n v="566271.68640000001"/>
    <n v="40.630000000000003"/>
    <n v="1412.17"/>
    <n v="0"/>
  </r>
  <r>
    <x v="1"/>
    <n v="2019"/>
    <s v="Beverages"/>
    <n v="23004.2"/>
    <n v="19818.330000000002"/>
    <n v="861509.20266733901"/>
    <s v="Low"/>
    <n v="76.510000000000005"/>
    <n v="0.11525150300601203"/>
    <n v="199.6"/>
    <n v="1104431.642"/>
    <n v="48.01"/>
    <n v="1412.17"/>
    <n v="0"/>
  </r>
  <r>
    <x v="5"/>
    <n v="2018"/>
    <s v="Prepared Food"/>
    <n v="10099.58"/>
    <n v="10925.71"/>
    <n v="1081798.451024696"/>
    <s v="Medium"/>
    <n v="145.46"/>
    <n v="7.4050899279256817E-3"/>
    <n v="1363.87"/>
    <n v="592845.34600000002"/>
    <n v="58.7"/>
    <n v="1412.17"/>
    <n v="0"/>
  </r>
  <r>
    <x v="7"/>
    <n v="2024"/>
    <s v="Dairy Products"/>
    <n v="47567.09"/>
    <n v="46165.99"/>
    <n v="970544.76109427761"/>
    <s v="Medium"/>
    <n v="94.32"/>
    <n v="1.4586657467034652"/>
    <n v="32.61"/>
    <n v="3130865.8637999995"/>
    <n v="65.819999999999993"/>
    <n v="1412.17"/>
    <n v="0"/>
  </r>
  <r>
    <x v="6"/>
    <n v="2024"/>
    <s v="Fruits &amp; Vegetables"/>
    <n v="16963.98"/>
    <n v="19065.759999999998"/>
    <n v="1123896.6327477396"/>
    <s v="High"/>
    <n v="193.04"/>
    <n v="1.3374314096499527E-2"/>
    <n v="1268.4000000000001"/>
    <n v="604087.32779999997"/>
    <n v="35.61"/>
    <n v="1412.17"/>
    <n v="0"/>
  </r>
  <r>
    <x v="13"/>
    <n v="2021"/>
    <s v="Frozen Food"/>
    <n v="30672.66"/>
    <n v="31614.27"/>
    <n v="1030698.6743243005"/>
    <s v="Medium"/>
    <n v="20.47"/>
    <n v="6.52040985523267E-2"/>
    <n v="470.41"/>
    <n v="1633319.145"/>
    <n v="53.25"/>
    <n v="1412.17"/>
    <n v="0"/>
  </r>
  <r>
    <x v="18"/>
    <n v="2022"/>
    <s v="Meat &amp; Seafood"/>
    <n v="38383.370000000003"/>
    <n v="42044.15"/>
    <n v="1095374.116446784"/>
    <s v="Medium"/>
    <n v="140.83000000000001"/>
    <n v="7.4529368361779383E-2"/>
    <n v="515.01"/>
    <n v="2658432.2062000004"/>
    <n v="69.260000000000005"/>
    <n v="1412.17"/>
    <n v="0"/>
  </r>
  <r>
    <x v="15"/>
    <n v="2022"/>
    <s v="Dairy Products"/>
    <n v="8037.7"/>
    <n v="8365.3700000000008"/>
    <n v="1040766.6372220911"/>
    <s v="Medium"/>
    <n v="196.29"/>
    <n v="9.1288743511987909E-3"/>
    <n v="880.47"/>
    <n v="308326.17199999996"/>
    <n v="38.36"/>
    <n v="1412.17"/>
    <n v="0"/>
  </r>
  <r>
    <x v="13"/>
    <n v="2019"/>
    <s v="Bakery Items"/>
    <n v="24425.55"/>
    <n v="26942.73"/>
    <n v="1103055.2024417056"/>
    <s v="High"/>
    <n v="54.77"/>
    <n v="2.5260406432597343E-2"/>
    <n v="966.95"/>
    <n v="1434024.0404999999"/>
    <n v="58.71"/>
    <n v="1412.17"/>
    <n v="0"/>
  </r>
  <r>
    <x v="8"/>
    <n v="2021"/>
    <s v="Bakery Items"/>
    <n v="34908.959999999999"/>
    <n v="40850.93"/>
    <n v="1170213.320591619"/>
    <s v="High"/>
    <n v="121.91"/>
    <n v="0.14717719971331"/>
    <n v="237.19"/>
    <n v="1406831.0879999998"/>
    <n v="40.299999999999997"/>
    <n v="1412.17"/>
    <n v="0"/>
  </r>
  <r>
    <x v="3"/>
    <n v="2022"/>
    <s v="Frozen Food"/>
    <n v="11629.26"/>
    <n v="11829.8"/>
    <n v="1017244.4334377252"/>
    <s v="Medium"/>
    <n v="64.13"/>
    <n v="1.6233594371623604E-2"/>
    <n v="716.37"/>
    <n v="373648.12380000006"/>
    <n v="32.130000000000003"/>
    <n v="1412.17"/>
    <n v="0"/>
  </r>
  <r>
    <x v="4"/>
    <n v="2020"/>
    <s v="Meat &amp; Seafood"/>
    <n v="6880.38"/>
    <n v="7585.37"/>
    <n v="1102463.8174054341"/>
    <s v="High"/>
    <n v="71.67"/>
    <n v="4.9596188224439192E-3"/>
    <n v="1387.28"/>
    <n v="274527.16200000001"/>
    <n v="39.9"/>
    <n v="1412.17"/>
    <n v="0"/>
  </r>
  <r>
    <x v="16"/>
    <n v="2018"/>
    <s v="Frozen Food"/>
    <n v="1325.37"/>
    <n v="1513.38"/>
    <n v="1141854.7273591526"/>
    <s v="High"/>
    <n v="154.74"/>
    <n v="5.9884782215796125E-3"/>
    <n v="221.32"/>
    <n v="41258.768099999994"/>
    <n v="31.13"/>
    <n v="1412.17"/>
    <n v="0"/>
  </r>
  <r>
    <x v="0"/>
    <n v="2024"/>
    <s v="Frozen Food"/>
    <n v="3567.42"/>
    <n v="3713.77"/>
    <n v="1041024.0453885441"/>
    <s v="Medium"/>
    <n v="51.71"/>
    <n v="1.3943404338479579E-2"/>
    <n v="255.85"/>
    <n v="206196.87599999999"/>
    <n v="57.8"/>
    <n v="1412.17"/>
    <n v="0"/>
  </r>
  <r>
    <x v="9"/>
    <n v="2019"/>
    <s v="Dairy Products"/>
    <n v="8646.0400000000009"/>
    <n v="10179.33"/>
    <n v="1177340.1464716794"/>
    <s v="High"/>
    <n v="132.05000000000001"/>
    <n v="0.11813143872113678"/>
    <n v="73.19"/>
    <n v="297250.85520000005"/>
    <n v="34.380000000000003"/>
    <n v="1412.17"/>
    <n v="0"/>
  </r>
  <r>
    <x v="5"/>
    <n v="2021"/>
    <s v="Beverages"/>
    <n v="41619.64"/>
    <n v="44143.49"/>
    <n v="1060640.8416795533"/>
    <s v="Medium"/>
    <n v="72.03"/>
    <n v="0.38249829978862238"/>
    <n v="108.81"/>
    <n v="1956955.4728000001"/>
    <n v="47.02"/>
    <n v="1412.17"/>
    <n v="0"/>
  </r>
  <r>
    <x v="5"/>
    <n v="2020"/>
    <s v="Bakery Items"/>
    <n v="10908.22"/>
    <n v="11660.55"/>
    <n v="1068969.0893656344"/>
    <s v="Medium"/>
    <n v="45.21"/>
    <n v="1.9210362256309104E-2"/>
    <n v="567.83000000000004"/>
    <n v="348190.3824"/>
    <n v="31.92"/>
    <n v="1412.17"/>
    <n v="0"/>
  </r>
  <r>
    <x v="10"/>
    <n v="2022"/>
    <s v="Grains &amp; Cereals"/>
    <n v="42281.31"/>
    <n v="42664.53"/>
    <n v="1009063.5791558966"/>
    <s v="Medium"/>
    <n v="35.36"/>
    <n v="4.2521556795896816E-2"/>
    <n v="994.35"/>
    <n v="2101803.9200999998"/>
    <n v="49.71"/>
    <n v="1412.17"/>
    <n v="0"/>
  </r>
  <r>
    <x v="1"/>
    <n v="2020"/>
    <s v="Fruits &amp; Vegetables"/>
    <n v="1474.15"/>
    <n v="1540.57"/>
    <n v="1045056.4732218566"/>
    <s v="Medium"/>
    <n v="196.14"/>
    <n v="1.3921522334498065E-2"/>
    <n v="105.89"/>
    <n v="85913.462000000014"/>
    <n v="58.28"/>
    <n v="1412.17"/>
    <n v="0"/>
  </r>
  <r>
    <x v="5"/>
    <n v="2018"/>
    <s v="Meat &amp; Seafood"/>
    <n v="5636.3"/>
    <n v="5593.44"/>
    <n v="992395.72059684538"/>
    <s v="Medium"/>
    <n v="34.72"/>
    <n v="6.1822549331461358E-3"/>
    <n v="911.69"/>
    <n v="331245.35100000002"/>
    <n v="58.77"/>
    <n v="1412.17"/>
    <n v="0"/>
  </r>
  <r>
    <x v="19"/>
    <n v="2020"/>
    <s v="Meat &amp; Seafood"/>
    <n v="23475.18"/>
    <n v="20967.939999999999"/>
    <n v="893196.13310739258"/>
    <s v="Low"/>
    <n v="44.9"/>
    <n v="7.0306019766397124E-2"/>
    <n v="333.9"/>
    <n v="1085961.8267999999"/>
    <n v="46.26"/>
    <n v="1412.17"/>
    <n v="0"/>
  </r>
  <r>
    <x v="18"/>
    <n v="2019"/>
    <s v="Fruits &amp; Vegetables"/>
    <n v="27030.65"/>
    <n v="27392.400000000001"/>
    <n v="1013382.9560147462"/>
    <s v="Medium"/>
    <n v="169.05"/>
    <n v="2.938241880081743E-2"/>
    <n v="919.96"/>
    <n v="1393430.0075000001"/>
    <n v="51.55"/>
    <n v="1412.17"/>
    <n v="0"/>
  </r>
  <r>
    <x v="3"/>
    <n v="2023"/>
    <s v="Meat &amp; Seafood"/>
    <n v="43446.92"/>
    <n v="47096.44"/>
    <n v="1083999.5102069376"/>
    <s v="Medium"/>
    <n v="35.450000000000003"/>
    <n v="2.6902117647058827"/>
    <n v="16.149999999999999"/>
    <n v="2381760.1543999999"/>
    <n v="54.82"/>
    <n v="1412.17"/>
    <n v="0"/>
  </r>
  <r>
    <x v="6"/>
    <n v="2019"/>
    <s v="Grains &amp; Cereals"/>
    <n v="34585.58"/>
    <n v="33098.129999999997"/>
    <n v="956992.19154341181"/>
    <s v="Medium"/>
    <n v="132.07"/>
    <n v="2.5532515853739564E-2"/>
    <n v="1354.57"/>
    <n v="1184556.115"/>
    <n v="34.25"/>
    <n v="1412.17"/>
    <n v="0"/>
  </r>
  <r>
    <x v="6"/>
    <n v="2020"/>
    <s v="Beverages"/>
    <n v="20690.04"/>
    <n v="17002.439999999999"/>
    <n v="821769.31509073917"/>
    <s v="Low"/>
    <n v="92.56"/>
    <n v="1.7216878999442471E-2"/>
    <n v="1201.73"/>
    <n v="1255264.7268000001"/>
    <n v="60.67"/>
    <n v="1412.17"/>
    <n v="0"/>
  </r>
  <r>
    <x v="11"/>
    <n v="2023"/>
    <s v="Bakery Items"/>
    <n v="35899.519999999997"/>
    <n v="36123.81"/>
    <n v="1006247.7158468972"/>
    <s v="Medium"/>
    <n v="127.57"/>
    <n v="7.1273044928428189E-2"/>
    <n v="503.69"/>
    <n v="2317314.0159999998"/>
    <n v="64.55"/>
    <n v="1412.17"/>
    <n v="0"/>
  </r>
  <r>
    <x v="4"/>
    <n v="2024"/>
    <s v="Dairy Products"/>
    <n v="41094.36"/>
    <n v="42324.94"/>
    <n v="1029945.2284936424"/>
    <s v="Medium"/>
    <n v="81.2"/>
    <n v="5.4065123866910501E-2"/>
    <n v="760.09"/>
    <n v="2517440.4936000002"/>
    <n v="61.26"/>
    <n v="1412.17"/>
    <n v="0"/>
  </r>
  <r>
    <x v="8"/>
    <n v="2022"/>
    <s v="Bakery Items"/>
    <n v="48642.96"/>
    <n v="50037.63"/>
    <n v="1028671.5693288402"/>
    <s v="Medium"/>
    <n v="57.61"/>
    <n v="4.3998878386323548E-2"/>
    <n v="1105.55"/>
    <n v="2524569.6239999998"/>
    <n v="51.9"/>
    <n v="1412.17"/>
    <n v="0"/>
  </r>
  <r>
    <x v="8"/>
    <n v="2020"/>
    <s v="Dairy Products"/>
    <n v="10517.37"/>
    <n v="11093.88"/>
    <n v="1054815.0345571183"/>
    <s v="Medium"/>
    <n v="77.33"/>
    <n v="0.16165647094989241"/>
    <n v="65.06"/>
    <n v="681210.05489999999"/>
    <n v="64.77"/>
    <n v="1412.17"/>
    <n v="0"/>
  </r>
  <r>
    <x v="8"/>
    <n v="2020"/>
    <s v="Dairy Products"/>
    <n v="19143.400000000001"/>
    <n v="18627.53"/>
    <n v="973052.33135179745"/>
    <s v="Medium"/>
    <n v="199.02"/>
    <n v="3.5147431425109246E-2"/>
    <n v="544.66"/>
    <n v="764587.39600000007"/>
    <n v="39.94"/>
    <n v="1412.17"/>
    <n v="0"/>
  </r>
  <r>
    <x v="10"/>
    <n v="2023"/>
    <s v="Prepared Food"/>
    <n v="31798.5"/>
    <n v="27380.38"/>
    <n v="861058.85497743601"/>
    <s v="Low"/>
    <n v="45.11"/>
    <n v="6.8771356892599167E-2"/>
    <n v="462.38"/>
    <n v="996882.97500000009"/>
    <n v="31.35"/>
    <n v="1412.17"/>
    <n v="0"/>
  </r>
  <r>
    <x v="1"/>
    <n v="2018"/>
    <s v="Beverages"/>
    <n v="6860.69"/>
    <n v="7700.46"/>
    <n v="1122403.1402089295"/>
    <s v="High"/>
    <n v="104.38"/>
    <n v="1.3833709722950355E-2"/>
    <n v="495.94"/>
    <n v="371574.97039999993"/>
    <n v="54.16"/>
    <n v="1412.17"/>
    <n v="0"/>
  </r>
  <r>
    <x v="9"/>
    <n v="2018"/>
    <s v="Beverages"/>
    <n v="49122.58"/>
    <n v="51296.9"/>
    <n v="1044263.1474161169"/>
    <s v="Medium"/>
    <n v="99.49"/>
    <n v="9.1129749183734052E-2"/>
    <n v="539.04"/>
    <n v="3134020.6039999998"/>
    <n v="63.8"/>
    <n v="1412.17"/>
    <n v="0"/>
  </r>
  <r>
    <x v="16"/>
    <n v="2020"/>
    <s v="Bakery Items"/>
    <n v="40262.79"/>
    <n v="41152.89"/>
    <n v="1022107.2608232067"/>
    <s v="Medium"/>
    <n v="58.15"/>
    <n v="4.9327750756526963E-2"/>
    <n v="816.23"/>
    <n v="2122251.6609"/>
    <n v="52.71"/>
    <n v="1412.17"/>
    <n v="0"/>
  </r>
  <r>
    <x v="1"/>
    <n v="2022"/>
    <s v="Beverages"/>
    <n v="14791.28"/>
    <n v="16497.72"/>
    <n v="1115367.973562802"/>
    <s v="High"/>
    <n v="159.66999999999999"/>
    <n v="2.2156897404017557E-2"/>
    <n v="667.57"/>
    <n v="871058.47920000006"/>
    <n v="58.89"/>
    <n v="1412.17"/>
    <n v="0"/>
  </r>
  <r>
    <x v="19"/>
    <n v="2023"/>
    <s v="Frozen Food"/>
    <n v="6743.26"/>
    <n v="6479.62"/>
    <n v="960903.18332675879"/>
    <s v="Medium"/>
    <n v="55.33"/>
    <n v="6.0302978814733999E-3"/>
    <n v="1118.23"/>
    <n v="300344.80040000001"/>
    <n v="44.54"/>
    <n v="1412.17"/>
    <n v="0"/>
  </r>
  <r>
    <x v="8"/>
    <n v="2019"/>
    <s v="Dairy Products"/>
    <n v="4194.0600000000004"/>
    <n v="3640.51"/>
    <n v="868015.71746708429"/>
    <s v="Low"/>
    <n v="187.66"/>
    <n v="1.242573993422807E-2"/>
    <n v="337.53"/>
    <n v="204041.019"/>
    <n v="48.65"/>
    <n v="1412.17"/>
    <n v="0"/>
  </r>
  <r>
    <x v="13"/>
    <n v="2023"/>
    <s v="Beverages"/>
    <n v="46787.67"/>
    <n v="50857"/>
    <n v="1086974.4101383977"/>
    <s v="Medium"/>
    <n v="53.42"/>
    <n v="7.0522835523935845E-2"/>
    <n v="663.44"/>
    <n v="3229284.9833999998"/>
    <n v="69.02"/>
    <n v="1412.17"/>
    <n v="0"/>
  </r>
  <r>
    <x v="15"/>
    <n v="2024"/>
    <s v="Fruits &amp; Vegetables"/>
    <n v="34377.5"/>
    <n v="29795.03"/>
    <n v="866701.47625627229"/>
    <s v="Low"/>
    <n v="119.44"/>
    <n v="4.346300697886113E-2"/>
    <n v="790.96"/>
    <n v="1051951.5"/>
    <n v="30.6"/>
    <n v="1412.17"/>
    <n v="0"/>
  </r>
  <r>
    <x v="19"/>
    <n v="2023"/>
    <s v="Bakery Items"/>
    <n v="23215.07"/>
    <n v="23317.07"/>
    <n v="1004393.6977144588"/>
    <s v="Medium"/>
    <n v="195.51"/>
    <n v="3.4666950392736609E-2"/>
    <n v="669.66"/>
    <n v="831795.95809999993"/>
    <n v="35.83"/>
    <n v="1412.17"/>
    <n v="0"/>
  </r>
  <r>
    <x v="19"/>
    <n v="2022"/>
    <s v="Prepared Food"/>
    <n v="43199.69"/>
    <n v="47597.87"/>
    <n v="1101810.45280649"/>
    <s v="High"/>
    <n v="60.43"/>
    <n v="4.0107781151064448E-2"/>
    <n v="1077.0899999999999"/>
    <n v="2239471.9296000004"/>
    <n v="51.84"/>
    <n v="1412.17"/>
    <n v="0"/>
  </r>
  <r>
    <x v="5"/>
    <n v="2023"/>
    <s v="Bakery Items"/>
    <n v="8030.17"/>
    <n v="7356.13"/>
    <n v="916061.55286874378"/>
    <s v="Low"/>
    <n v="76.42"/>
    <n v="1.7672417966944694E-2"/>
    <n v="454.39"/>
    <n v="401749.40510000003"/>
    <n v="50.03"/>
    <n v="1412.17"/>
    <n v="0"/>
  </r>
  <r>
    <x v="7"/>
    <n v="2021"/>
    <s v="Bakery Items"/>
    <n v="6814.57"/>
    <n v="6646.62"/>
    <n v="975354.27767269255"/>
    <s v="Medium"/>
    <n v="55.24"/>
    <n v="2.0229079466856651E-2"/>
    <n v="336.87"/>
    <n v="214727.10070000001"/>
    <n v="31.51"/>
    <n v="1412.17"/>
    <n v="0"/>
  </r>
  <r>
    <x v="2"/>
    <n v="2024"/>
    <s v="Bakery Items"/>
    <n v="3959.24"/>
    <n v="4269.63"/>
    <n v="1078396.3588971621"/>
    <s v="Medium"/>
    <n v="107.29"/>
    <n v="4.0110222978654428E-3"/>
    <n v="987.09"/>
    <n v="134178.64359999998"/>
    <n v="33.89"/>
    <n v="1412.17"/>
    <n v="0"/>
  </r>
  <r>
    <x v="10"/>
    <n v="2024"/>
    <s v="Meat &amp; Seafood"/>
    <n v="7049.17"/>
    <n v="7695.97"/>
    <n v="1091755.4832696614"/>
    <s v="Medium"/>
    <n v="136.52000000000001"/>
    <n v="1.0961405091044799E-2"/>
    <n v="643.09"/>
    <n v="290707.7708"/>
    <n v="41.24"/>
    <n v="1412.17"/>
    <n v="0"/>
  </r>
  <r>
    <x v="12"/>
    <n v="2019"/>
    <s v="Grains &amp; Cereals"/>
    <n v="4927.29"/>
    <n v="5656.69"/>
    <n v="1148032.6913983142"/>
    <s v="High"/>
    <n v="114.23"/>
    <n v="1.2143959185685414E-2"/>
    <n v="405.74"/>
    <n v="330276.2487"/>
    <n v="67.03"/>
    <n v="1412.17"/>
    <n v="0"/>
  </r>
  <r>
    <x v="11"/>
    <n v="2021"/>
    <s v="Grains &amp; Cereals"/>
    <n v="38211"/>
    <n v="45495.03"/>
    <n v="1190626.5211588286"/>
    <s v="High"/>
    <n v="181.25"/>
    <n v="2.7906110555259371E-2"/>
    <n v="1369.27"/>
    <n v="1539903.2999999998"/>
    <n v="40.299999999999997"/>
    <n v="1412.17"/>
    <n v="0"/>
  </r>
  <r>
    <x v="17"/>
    <n v="2024"/>
    <s v="Dairy Products"/>
    <n v="5058.24"/>
    <n v="4824.18"/>
    <n v="953726.98804327205"/>
    <s v="Medium"/>
    <n v="144.75"/>
    <n v="3.6599544155421293E-3"/>
    <n v="1382.05"/>
    <n v="320692.41599999997"/>
    <n v="63.4"/>
    <n v="1412.17"/>
    <n v="0"/>
  </r>
  <r>
    <x v="9"/>
    <n v="2022"/>
    <s v="Prepared Food"/>
    <n v="36132.58"/>
    <n v="36878.620000000003"/>
    <n v="1020647.293938047"/>
    <s v="Medium"/>
    <n v="116.97"/>
    <n v="3.6164404676114981E-2"/>
    <n v="999.12"/>
    <n v="1370147.4336000001"/>
    <n v="37.92"/>
    <n v="1412.17"/>
    <n v="0"/>
  </r>
  <r>
    <x v="16"/>
    <n v="2020"/>
    <s v="Bakery Items"/>
    <n v="578.58000000000004"/>
    <n v="646.46"/>
    <n v="1117321.7186905872"/>
    <s v="High"/>
    <n v="94.43"/>
    <n v="1.0833411350572022E-3"/>
    <n v="534.07000000000005"/>
    <n v="21679.392599999999"/>
    <n v="37.47"/>
    <n v="1412.17"/>
    <n v="0"/>
  </r>
  <r>
    <x v="5"/>
    <n v="2021"/>
    <s v="Fruits &amp; Vegetables"/>
    <n v="24046.92"/>
    <n v="22580.75"/>
    <n v="939028.78206439747"/>
    <s v="Low"/>
    <n v="46.84"/>
    <n v="0.9009711502435368"/>
    <n v="26.69"/>
    <n v="885167.12520000001"/>
    <n v="36.81"/>
    <n v="1412.17"/>
    <n v="0"/>
  </r>
  <r>
    <x v="7"/>
    <n v="2024"/>
    <s v="Beverages"/>
    <n v="40854.18"/>
    <n v="40444.58"/>
    <n v="989974.09812166099"/>
    <s v="Medium"/>
    <n v="68.81"/>
    <n v="0.86886814121650358"/>
    <n v="47.02"/>
    <n v="2041483.3746"/>
    <n v="49.97"/>
    <n v="1412.17"/>
    <n v="0"/>
  </r>
  <r>
    <x v="0"/>
    <n v="2023"/>
    <s v="Beverages"/>
    <n v="32931.800000000003"/>
    <n v="37000.199999999997"/>
    <n v="1123540.1648254876"/>
    <s v="High"/>
    <n v="24.98"/>
    <n v="9.1942040314925463E-2"/>
    <n v="358.18"/>
    <n v="1451633.7440000002"/>
    <n v="44.08"/>
    <n v="1412.17"/>
    <n v="0"/>
  </r>
  <r>
    <x v="6"/>
    <n v="2024"/>
    <s v="Grains &amp; Cereals"/>
    <n v="23137.63"/>
    <n v="27294.6"/>
    <n v="1179662.7398743951"/>
    <s v="High"/>
    <n v="173.68"/>
    <n v="2.8623990202021454E-2"/>
    <n v="808.33"/>
    <n v="804264.01879999996"/>
    <n v="34.76"/>
    <n v="1412.17"/>
    <n v="0"/>
  </r>
  <r>
    <x v="15"/>
    <n v="2021"/>
    <s v="Beverages"/>
    <n v="3088.35"/>
    <n v="2809.98"/>
    <n v="909864.49074748659"/>
    <s v="Low"/>
    <n v="179.07"/>
    <n v="7.8915293215791483E-3"/>
    <n v="391.35"/>
    <n v="131193.10799999998"/>
    <n v="42.48"/>
    <n v="1412.17"/>
    <n v="0"/>
  </r>
  <r>
    <x v="12"/>
    <n v="2023"/>
    <s v="Fruits &amp; Vegetables"/>
    <n v="31130.27"/>
    <n v="36622.71"/>
    <n v="1176434.0624093527"/>
    <s v="High"/>
    <n v="139.05000000000001"/>
    <n v="7.4978371348057515E-2"/>
    <n v="415.19"/>
    <n v="1886805.6647000001"/>
    <n v="60.61"/>
    <n v="1412.17"/>
    <n v="0"/>
  </r>
  <r>
    <x v="9"/>
    <n v="2019"/>
    <s v="Fruits &amp; Vegetables"/>
    <n v="31515.32"/>
    <n v="37428.53"/>
    <n v="1187629.6988258408"/>
    <s v="High"/>
    <n v="179.92"/>
    <n v="2.4728565263446977E-2"/>
    <n v="1274.45"/>
    <n v="1154406.1716"/>
    <n v="36.630000000000003"/>
    <n v="1412.17"/>
    <n v="0"/>
  </r>
  <r>
    <x v="3"/>
    <n v="2018"/>
    <s v="Bakery Items"/>
    <n v="41159.800000000003"/>
    <n v="38825.97"/>
    <n v="943298.31534652738"/>
    <s v="Low"/>
    <n v="81.599999999999994"/>
    <n v="4.9279599631239304E-2"/>
    <n v="835.23"/>
    <n v="1285832.152"/>
    <n v="31.24"/>
    <n v="1412.17"/>
    <n v="0"/>
  </r>
  <r>
    <x v="16"/>
    <n v="2022"/>
    <s v="Dairy Products"/>
    <n v="40267.47"/>
    <n v="39933.879999999997"/>
    <n v="991715.64540806762"/>
    <s v="Medium"/>
    <n v="171.17"/>
    <n v="4.7657758630892499E-2"/>
    <n v="844.93"/>
    <n v="1728682.4871"/>
    <n v="42.93"/>
    <n v="1412.17"/>
    <n v="0"/>
  </r>
  <r>
    <x v="14"/>
    <n v="2019"/>
    <s v="Dairy Products"/>
    <n v="20750.009999999998"/>
    <n v="20032.02"/>
    <n v="965398.08896477649"/>
    <s v="Medium"/>
    <n v="32.25"/>
    <n v="2.1610316708151511E-2"/>
    <n v="960.19"/>
    <n v="995792.97989999992"/>
    <n v="47.99"/>
    <n v="1412.17"/>
    <n v="0"/>
  </r>
  <r>
    <x v="4"/>
    <n v="2019"/>
    <s v="Bakery Items"/>
    <n v="8381.26"/>
    <n v="7150.57"/>
    <n v="853161.69645136886"/>
    <s v="Low"/>
    <n v="132.06"/>
    <n v="6.4081810535973702E-3"/>
    <n v="1307.9000000000001"/>
    <n v="314548.68780000001"/>
    <n v="37.53"/>
    <n v="1412.17"/>
    <n v="0"/>
  </r>
  <r>
    <x v="10"/>
    <n v="2022"/>
    <s v="Grains &amp; Cereals"/>
    <n v="25689.200000000001"/>
    <n v="27161.16"/>
    <n v="1057298.7870389114"/>
    <s v="Medium"/>
    <n v="190.25"/>
    <n v="3.5568293527172036E-2"/>
    <n v="722.25"/>
    <n v="1053770.9840000002"/>
    <n v="41.02"/>
    <n v="1412.17"/>
    <n v="0"/>
  </r>
  <r>
    <x v="9"/>
    <n v="2020"/>
    <s v="Prepared Food"/>
    <n v="15808.38"/>
    <n v="16825.54"/>
    <n v="1064343.0889186622"/>
    <s v="Medium"/>
    <n v="194.85"/>
    <n v="1.439743169398907E-2"/>
    <n v="1098"/>
    <n v="524205.88079999993"/>
    <n v="33.159999999999997"/>
    <n v="1412.17"/>
    <n v="0"/>
  </r>
  <r>
    <x v="6"/>
    <n v="2022"/>
    <s v="Meat &amp; Seafood"/>
    <n v="3751.19"/>
    <n v="3403.5"/>
    <n v="907312.07963339635"/>
    <s v="Low"/>
    <n v="112.55"/>
    <n v="6.2480262500416404E-3"/>
    <n v="600.38"/>
    <n v="260595.16930000001"/>
    <n v="69.47"/>
    <n v="1412.17"/>
    <n v="0"/>
  </r>
  <r>
    <x v="15"/>
    <n v="2020"/>
    <s v="Prepared Food"/>
    <n v="15333.15"/>
    <n v="13655.73"/>
    <n v="890601.73545553267"/>
    <s v="Low"/>
    <n v="32.53"/>
    <n v="2.555950991831972E-2"/>
    <n v="599.9"/>
    <n v="1004167.9934999999"/>
    <n v="65.489999999999995"/>
    <n v="1412.17"/>
    <n v="0"/>
  </r>
  <r>
    <x v="11"/>
    <n v="2020"/>
    <s v="Fruits &amp; Vegetables"/>
    <n v="45456.99"/>
    <n v="47399.77"/>
    <n v="1042738.8615040283"/>
    <s v="Medium"/>
    <n v="105.52"/>
    <n v="5.06383009535692E-2"/>
    <n v="897.68"/>
    <n v="2471951.1162"/>
    <n v="54.38"/>
    <n v="1412.17"/>
    <n v="0"/>
  </r>
  <r>
    <x v="8"/>
    <n v="2022"/>
    <s v="Meat &amp; Seafood"/>
    <n v="12712.22"/>
    <n v="11265.97"/>
    <n v="886231.51581706421"/>
    <s v="Low"/>
    <n v="31.29"/>
    <n v="1.088887746798578E-2"/>
    <n v="1167.45"/>
    <n v="619974.96940000006"/>
    <n v="48.77"/>
    <n v="1412.17"/>
    <n v="0"/>
  </r>
  <r>
    <x v="15"/>
    <n v="2019"/>
    <s v="Grains &amp; Cereals"/>
    <n v="48904.89"/>
    <n v="57120.77"/>
    <n v="1167997.1062198484"/>
    <s v="High"/>
    <n v="186.51"/>
    <n v="0.51729310344827584"/>
    <n v="94.54"/>
    <n v="1732211.2038"/>
    <n v="35.42"/>
    <n v="1412.17"/>
    <n v="0"/>
  </r>
  <r>
    <x v="19"/>
    <n v="2018"/>
    <s v="Fruits &amp; Vegetables"/>
    <n v="38921.019999999997"/>
    <n v="38773.26"/>
    <n v="996203.5938420936"/>
    <s v="Medium"/>
    <n v="130.38999999999999"/>
    <n v="3.2296653417530345E-2"/>
    <n v="1205.1099999999999"/>
    <n v="2364451.9649999999"/>
    <n v="60.75"/>
    <n v="1412.17"/>
    <n v="0"/>
  </r>
  <r>
    <x v="16"/>
    <n v="2024"/>
    <s v="Meat &amp; Seafood"/>
    <n v="6167.66"/>
    <n v="6479.29"/>
    <n v="1050526.4557384811"/>
    <s v="Medium"/>
    <n v="165.44"/>
    <n v="5.1815577454612663E-3"/>
    <n v="1190.31"/>
    <n v="385355.39679999999"/>
    <n v="62.48"/>
    <n v="1412.17"/>
    <n v="0"/>
  </r>
  <r>
    <x v="7"/>
    <n v="2020"/>
    <s v="Prepared Food"/>
    <n v="3471.38"/>
    <n v="3642.06"/>
    <n v="1049167.7661333533"/>
    <s v="Medium"/>
    <n v="162.63999999999999"/>
    <n v="2.8881234660343611E-3"/>
    <n v="1201.95"/>
    <n v="183844.28480000002"/>
    <n v="52.96"/>
    <n v="1412.17"/>
    <n v="0"/>
  </r>
  <r>
    <x v="10"/>
    <n v="2020"/>
    <s v="Grains &amp; Cereals"/>
    <n v="36432.74"/>
    <n v="38640.080000000002"/>
    <n v="1060586.7140379781"/>
    <s v="Medium"/>
    <n v="160.6"/>
    <n v="4.6100469447924175E-2"/>
    <n v="790.29"/>
    <n v="1547298.4678"/>
    <n v="42.47"/>
    <n v="1412.17"/>
    <n v="0"/>
  </r>
  <r>
    <x v="17"/>
    <n v="2019"/>
    <s v="Frozen Food"/>
    <n v="19231.849999999999"/>
    <n v="16773.79"/>
    <n v="872188.06303085771"/>
    <s v="Low"/>
    <n v="70.91"/>
    <n v="1.5566298118949719E-2"/>
    <n v="1235.48"/>
    <n v="1095253.8574999999"/>
    <n v="56.95"/>
    <n v="1412.17"/>
    <n v="0"/>
  </r>
  <r>
    <x v="17"/>
    <n v="2018"/>
    <s v="Bakery Items"/>
    <n v="4198.4799999999996"/>
    <n v="4740.46"/>
    <n v="1129089.5752748614"/>
    <s v="High"/>
    <n v="183.39"/>
    <n v="5.2335115864527628E-3"/>
    <n v="802.23"/>
    <n v="236752.28719999999"/>
    <n v="56.39"/>
    <n v="1412.17"/>
    <n v="0"/>
  </r>
  <r>
    <x v="17"/>
    <n v="2019"/>
    <s v="Frozen Food"/>
    <n v="48375.92"/>
    <n v="54885.58"/>
    <n v="1134564.055836044"/>
    <s v="High"/>
    <n v="111.57"/>
    <n v="0.55445180515759307"/>
    <n v="87.25"/>
    <n v="1993571.6632000001"/>
    <n v="41.21"/>
    <n v="1412.17"/>
    <n v="0"/>
  </r>
  <r>
    <x v="18"/>
    <n v="2020"/>
    <s v="Frozen Food"/>
    <n v="23721"/>
    <n v="27890.37"/>
    <n v="1175767.0418616417"/>
    <s v="High"/>
    <n v="55.83"/>
    <n v="7.6811734991257041E-2"/>
    <n v="308.82"/>
    <n v="1649083.92"/>
    <n v="69.52"/>
    <n v="1412.17"/>
    <n v="0"/>
  </r>
  <r>
    <x v="13"/>
    <n v="2022"/>
    <s v="Fruits &amp; Vegetables"/>
    <n v="49893.96"/>
    <n v="42739.19"/>
    <n v="856600.47829436674"/>
    <s v="Low"/>
    <n v="123.54"/>
    <n v="0.11162708906638029"/>
    <n v="446.97"/>
    <n v="3094922.3388"/>
    <n v="62.03"/>
    <n v="1412.17"/>
    <n v="0"/>
  </r>
  <r>
    <x v="2"/>
    <n v="2023"/>
    <s v="Grains &amp; Cereals"/>
    <n v="42544.59"/>
    <n v="39659.69"/>
    <n v="932191.14345678268"/>
    <s v="Low"/>
    <n v="97.09"/>
    <n v="0.73088112008245998"/>
    <n v="58.21"/>
    <n v="2782841.6318999995"/>
    <n v="65.41"/>
    <n v="1412.17"/>
    <n v="0"/>
  </r>
  <r>
    <x v="2"/>
    <n v="2023"/>
    <s v="Bakery Items"/>
    <n v="15275.97"/>
    <n v="13016.74"/>
    <n v="852105.62733495818"/>
    <s v="Low"/>
    <n v="39.68"/>
    <n v="2.3860501077754521E-2"/>
    <n v="640.22"/>
    <n v="926945.85959999997"/>
    <n v="60.68"/>
    <n v="1412.17"/>
    <n v="0"/>
  </r>
  <r>
    <x v="11"/>
    <n v="2021"/>
    <s v="Meat &amp; Seafood"/>
    <n v="3714.44"/>
    <n v="3261.31"/>
    <n v="878008.52887649275"/>
    <s v="Low"/>
    <n v="170.97"/>
    <n v="1.5971964224286206E-2"/>
    <n v="232.56"/>
    <n v="138102.8792"/>
    <n v="37.18"/>
    <n v="1412.17"/>
    <n v="0"/>
  </r>
  <r>
    <x v="2"/>
    <n v="2022"/>
    <s v="Dairy Products"/>
    <n v="739.5"/>
    <n v="763.45"/>
    <n v="1032386.7478025693"/>
    <s v="Medium"/>
    <n v="172.65"/>
    <n v="1.0984685313646558E-3"/>
    <n v="673.21"/>
    <n v="43978.065000000002"/>
    <n v="59.47"/>
    <n v="1412.17"/>
    <n v="0"/>
  </r>
  <r>
    <x v="19"/>
    <n v="2021"/>
    <s v="Meat &amp; Seafood"/>
    <n v="32933.1"/>
    <n v="26687.759999999998"/>
    <n v="810362.82645727252"/>
    <s v="Low"/>
    <n v="174.87"/>
    <n v="8.9657791571381901E-2"/>
    <n v="367.32"/>
    <n v="1497797.3879999998"/>
    <n v="45.48"/>
    <n v="1412.17"/>
    <n v="0"/>
  </r>
  <r>
    <x v="8"/>
    <n v="2018"/>
    <s v="Grains &amp; Cereals"/>
    <n v="25308.57"/>
    <n v="30171.15"/>
    <n v="1192131.7561600676"/>
    <s v="High"/>
    <n v="66.16"/>
    <n v="2.4920066168434112E-2"/>
    <n v="1015.59"/>
    <n v="872639.49359999993"/>
    <n v="34.479999999999997"/>
    <n v="1412.17"/>
    <n v="0"/>
  </r>
  <r>
    <x v="12"/>
    <n v="2022"/>
    <s v="Prepared Food"/>
    <n v="16593.43"/>
    <n v="16794.72"/>
    <n v="1012130.7047427808"/>
    <s v="Medium"/>
    <n v="40"/>
    <n v="0.91524710424710432"/>
    <n v="18.13"/>
    <n v="968060.70620000013"/>
    <n v="58.34"/>
    <n v="1412.17"/>
    <n v="0"/>
  </r>
  <r>
    <x v="6"/>
    <n v="2019"/>
    <s v="Bakery Items"/>
    <n v="49576.05"/>
    <n v="40382.720000000001"/>
    <n v="814561.06325534196"/>
    <s v="Low"/>
    <n v="104.51"/>
    <n v="0.28653363772974222"/>
    <n v="173.02"/>
    <n v="2185312.284"/>
    <n v="44.08"/>
    <n v="1412.17"/>
    <n v="0"/>
  </r>
  <r>
    <x v="3"/>
    <n v="2020"/>
    <s v="Dairy Products"/>
    <n v="4364.47"/>
    <n v="4652.6099999999997"/>
    <n v="1066019.470863587"/>
    <s v="Medium"/>
    <n v="169.33"/>
    <n v="1.6296889585900452E-2"/>
    <n v="267.81"/>
    <n v="225992.25660000002"/>
    <n v="51.78"/>
    <n v="1412.17"/>
    <n v="0"/>
  </r>
  <r>
    <x v="9"/>
    <n v="2021"/>
    <s v="Prepared Food"/>
    <n v="24385.74"/>
    <n v="25811.86"/>
    <n v="1058481.7192342738"/>
    <s v="Medium"/>
    <n v="54.04"/>
    <n v="2.2975070661390616E-2"/>
    <n v="1061.4000000000001"/>
    <n v="1589950.2480000001"/>
    <n v="65.2"/>
    <n v="1412.17"/>
    <n v="0"/>
  </r>
  <r>
    <x v="2"/>
    <n v="2023"/>
    <s v="Dairy Products"/>
    <n v="16869.71"/>
    <n v="14181.75"/>
    <n v="840663.5324495798"/>
    <s v="Low"/>
    <n v="157.22"/>
    <n v="1.9300844354949429E-2"/>
    <n v="874.04"/>
    <n v="625866.24100000004"/>
    <n v="37.1"/>
    <n v="1412.17"/>
    <n v="0"/>
  </r>
  <r>
    <x v="9"/>
    <n v="2023"/>
    <s v="Meat &amp; Seafood"/>
    <n v="21397.48"/>
    <n v="18490.310000000001"/>
    <n v="864134.93551577104"/>
    <s v="Low"/>
    <n v="177.98"/>
    <n v="2.2371770610068481E-2"/>
    <n v="956.45"/>
    <n v="978078.81079999998"/>
    <n v="45.71"/>
    <n v="1412.17"/>
    <n v="0"/>
  </r>
  <r>
    <x v="17"/>
    <n v="2019"/>
    <s v="Fruits &amp; Vegetables"/>
    <n v="39896.879999999997"/>
    <n v="34365.58"/>
    <n v="861360.08630248788"/>
    <s v="Low"/>
    <n v="92.78"/>
    <n v="5.3556453453251891E-2"/>
    <n v="744.95"/>
    <n v="2768843.4720000001"/>
    <n v="69.400000000000006"/>
    <n v="1412.17"/>
    <n v="0"/>
  </r>
  <r>
    <x v="6"/>
    <n v="2018"/>
    <s v="Grains &amp; Cereals"/>
    <n v="11229.86"/>
    <n v="9641.07"/>
    <n v="858520.94327088667"/>
    <s v="Low"/>
    <n v="175.21"/>
    <n v="1.3507980994767547E-2"/>
    <n v="831.35"/>
    <n v="351719.21520000004"/>
    <n v="31.32"/>
    <n v="1412.17"/>
    <n v="0"/>
  </r>
  <r>
    <x v="13"/>
    <n v="2023"/>
    <s v="Frozen Food"/>
    <n v="9716.2199999999993"/>
    <n v="10604.28"/>
    <n v="1091399.7418749267"/>
    <s v="Medium"/>
    <n v="149.41999999999999"/>
    <n v="1.0081680933852139E-2"/>
    <n v="963.75"/>
    <n v="404194.75199999998"/>
    <n v="41.6"/>
    <n v="1412.17"/>
    <n v="0"/>
  </r>
  <r>
    <x v="4"/>
    <n v="2024"/>
    <s v="Frozen Food"/>
    <n v="30243.94"/>
    <n v="26197.119999999999"/>
    <n v="866194.02101710299"/>
    <s v="Low"/>
    <n v="171.54"/>
    <n v="3.5030508710155672E-2"/>
    <n v="863.36"/>
    <n v="1384265.1338"/>
    <n v="45.77"/>
    <n v="1412.17"/>
    <n v="0"/>
  </r>
  <r>
    <x v="7"/>
    <n v="2021"/>
    <s v="Grains &amp; Cereals"/>
    <n v="3818.33"/>
    <n v="4240.41"/>
    <n v="1110540.4718816865"/>
    <s v="High"/>
    <n v="59.44"/>
    <n v="3.9331788215904405E-2"/>
    <n v="97.08"/>
    <n v="139636.32809999998"/>
    <n v="36.57"/>
    <n v="1412.17"/>
    <n v="0"/>
  </r>
  <r>
    <x v="1"/>
    <n v="2020"/>
    <s v="Grains &amp; Cereals"/>
    <n v="35940.67"/>
    <n v="41777.449999999997"/>
    <n v="1162400.4226966277"/>
    <s v="High"/>
    <n v="65.48"/>
    <n v="3.9745067899323215E-2"/>
    <n v="904.28"/>
    <n v="2179801.6354999999"/>
    <n v="60.65"/>
    <n v="1412.17"/>
    <n v="0"/>
  </r>
  <r>
    <x v="16"/>
    <n v="2021"/>
    <s v="Beverages"/>
    <n v="4959.43"/>
    <n v="4817.6000000000004"/>
    <n v="971401.95546665636"/>
    <s v="Medium"/>
    <n v="155.88999999999999"/>
    <n v="6.4072839554022458E-3"/>
    <n v="774.03"/>
    <n v="214644.13040000002"/>
    <n v="43.28"/>
    <n v="1412.17"/>
    <n v="0"/>
  </r>
  <r>
    <x v="5"/>
    <n v="2020"/>
    <s v="Dairy Products"/>
    <n v="20329.78"/>
    <n v="17755.810000000001"/>
    <n v="873389.18571671715"/>
    <s v="Low"/>
    <n v="62.5"/>
    <n v="0.39675604996096797"/>
    <n v="51.24"/>
    <n v="1371243.6610000001"/>
    <n v="67.45"/>
    <n v="1412.17"/>
    <n v="0"/>
  </r>
  <r>
    <x v="15"/>
    <n v="2021"/>
    <s v="Grains &amp; Cereals"/>
    <n v="44554.11"/>
    <n v="53406.23"/>
    <n v="1198682.4560068646"/>
    <s v="High"/>
    <n v="169.72"/>
    <n v="6.6819805633042378E-2"/>
    <n v="666.78"/>
    <n v="2293200.0416999999"/>
    <n v="51.47"/>
    <n v="1412.17"/>
    <n v="0"/>
  </r>
  <r>
    <x v="17"/>
    <n v="2022"/>
    <s v="Beverages"/>
    <n v="31835.4"/>
    <n v="33619.040000000001"/>
    <n v="1056026.9385652449"/>
    <s v="Medium"/>
    <n v="186.04"/>
    <n v="2.9335704610167618E-2"/>
    <n v="1085.21"/>
    <n v="1299202.6740000001"/>
    <n v="40.81"/>
    <n v="1412.17"/>
    <n v="0"/>
  </r>
  <r>
    <x v="1"/>
    <n v="2023"/>
    <s v="Beverages"/>
    <n v="35643.89"/>
    <n v="41185.440000000002"/>
    <n v="1155469.8434991243"/>
    <s v="High"/>
    <n v="65.930000000000007"/>
    <n v="3.3552558997674925E-2"/>
    <n v="1062.33"/>
    <n v="1147020.3802"/>
    <n v="32.18"/>
    <n v="1412.17"/>
    <n v="0"/>
  </r>
  <r>
    <x v="13"/>
    <n v="2019"/>
    <s v="Fruits &amp; Vegetables"/>
    <n v="16133.76"/>
    <n v="15262.81"/>
    <n v="946016.92351937795"/>
    <s v="Low"/>
    <n v="129.19999999999999"/>
    <n v="3.1315527950310555E-2"/>
    <n v="515.20000000000005"/>
    <n v="805074.62399999995"/>
    <n v="49.9"/>
    <n v="1412.17"/>
    <n v="0"/>
  </r>
  <r>
    <x v="12"/>
    <n v="2021"/>
    <s v="Grains &amp; Cereals"/>
    <n v="1709.16"/>
    <n v="1961.3"/>
    <n v="1147522.7597182242"/>
    <s v="High"/>
    <n v="194.1"/>
    <n v="7.0044670300397531E-3"/>
    <n v="244.01"/>
    <n v="51975.5556"/>
    <n v="30.41"/>
    <n v="1412.17"/>
    <n v="0"/>
  </r>
  <r>
    <x v="17"/>
    <n v="2023"/>
    <s v="Fruits &amp; Vegetables"/>
    <n v="41482.57"/>
    <n v="46333.09"/>
    <n v="1116929.110226295"/>
    <s v="High"/>
    <n v="121.92"/>
    <n v="0.16951726533447756"/>
    <n v="244.71"/>
    <n v="2549518.7522"/>
    <n v="61.46"/>
    <n v="1412.17"/>
    <n v="0"/>
  </r>
  <r>
    <x v="0"/>
    <n v="2021"/>
    <s v="Fruits &amp; Vegetables"/>
    <n v="46273.760000000002"/>
    <n v="53925.1"/>
    <n v="1165349.4334586167"/>
    <s v="High"/>
    <n v="65.3"/>
    <n v="8.6235109951546776E-2"/>
    <n v="536.6"/>
    <n v="2264637.8144"/>
    <n v="48.94"/>
    <n v="1412.17"/>
    <n v="0"/>
  </r>
  <r>
    <x v="4"/>
    <n v="2024"/>
    <s v="Fruits &amp; Vegetables"/>
    <n v="31630.65"/>
    <n v="36217.51"/>
    <n v="1145013.1438968217"/>
    <s v="High"/>
    <n v="181.08"/>
    <n v="0.11701187481503404"/>
    <n v="270.32"/>
    <n v="1772581.6260000002"/>
    <n v="56.04"/>
    <n v="1412.17"/>
    <n v="0"/>
  </r>
  <r>
    <x v="11"/>
    <n v="2018"/>
    <s v="Frozen Food"/>
    <n v="3623.19"/>
    <n v="3779.23"/>
    <n v="1043067.0210505107"/>
    <s v="Medium"/>
    <n v="164.96"/>
    <n v="2.8617159917541405E-3"/>
    <n v="1266.0899999999999"/>
    <n v="165833.4063"/>
    <n v="45.77"/>
    <n v="1412.17"/>
    <n v="0"/>
  </r>
  <r>
    <x v="11"/>
    <n v="2018"/>
    <s v="Frozen Food"/>
    <n v="46482.1"/>
    <n v="55692.74"/>
    <n v="1198154.5584214139"/>
    <s v="High"/>
    <n v="112.9"/>
    <n v="0.19704989613803042"/>
    <n v="235.89"/>
    <n v="1631986.531"/>
    <n v="35.11"/>
    <n v="1412.17"/>
    <n v="0"/>
  </r>
  <r>
    <x v="17"/>
    <n v="2024"/>
    <s v="Dairy Products"/>
    <n v="7654.24"/>
    <n v="8374.5"/>
    <n v="1094099.4795041704"/>
    <s v="Medium"/>
    <n v="40.54"/>
    <n v="8.9971554176364096E-3"/>
    <n v="850.74"/>
    <n v="466143.21599999996"/>
    <n v="60.9"/>
    <n v="1412.17"/>
    <n v="0"/>
  </r>
  <r>
    <x v="17"/>
    <n v="2020"/>
    <s v="Beverages"/>
    <n v="46944.56"/>
    <n v="50437.65"/>
    <n v="1074408.8345912711"/>
    <s v="Medium"/>
    <n v="151.66"/>
    <n v="0.28553348336475881"/>
    <n v="164.41"/>
    <n v="1585317.7912000001"/>
    <n v="33.770000000000003"/>
    <n v="1412.17"/>
    <n v="0"/>
  </r>
  <r>
    <x v="15"/>
    <n v="2020"/>
    <s v="Prepared Food"/>
    <n v="8933.08"/>
    <n v="8058.58"/>
    <n v="902105.43284063286"/>
    <s v="Low"/>
    <n v="118.63"/>
    <n v="9.2427108122090013E-2"/>
    <n v="96.65"/>
    <n v="576719.64480000001"/>
    <n v="64.56"/>
    <n v="1412.17"/>
    <n v="0"/>
  </r>
  <r>
    <x v="1"/>
    <n v="2021"/>
    <s v="Meat &amp; Seafood"/>
    <n v="49843.31"/>
    <n v="53122.46"/>
    <n v="1065789.1701012633"/>
    <s v="Medium"/>
    <n v="182.65"/>
    <n v="4.2078199132152563E-2"/>
    <n v="1184.54"/>
    <n v="1732553.4555999998"/>
    <n v="34.76"/>
    <n v="1412.17"/>
    <n v="0"/>
  </r>
  <r>
    <x v="14"/>
    <n v="2021"/>
    <s v="Beverages"/>
    <n v="1504.09"/>
    <n v="1538.77"/>
    <n v="1023057.130889774"/>
    <s v="Medium"/>
    <n v="141.38999999999999"/>
    <n v="5.2583205146133401E-3"/>
    <n v="286.04000000000002"/>
    <n v="54448.058000000005"/>
    <n v="36.200000000000003"/>
    <n v="1412.17"/>
    <n v="0"/>
  </r>
  <r>
    <x v="5"/>
    <n v="2021"/>
    <s v="Frozen Food"/>
    <n v="47308.57"/>
    <n v="48088.55"/>
    <n v="1016487.0762316426"/>
    <s v="Medium"/>
    <n v="86.74"/>
    <n v="5.6382821252353825E-2"/>
    <n v="839.06"/>
    <n v="2848922.0853999997"/>
    <n v="60.22"/>
    <n v="1412.17"/>
    <n v="0"/>
  </r>
  <r>
    <x v="3"/>
    <n v="2020"/>
    <s v="Meat &amp; Seafood"/>
    <n v="27939.53"/>
    <n v="25519.13"/>
    <n v="913370.05311112967"/>
    <s v="Low"/>
    <n v="85.87"/>
    <n v="2.228992548625405E-2"/>
    <n v="1253.46"/>
    <n v="1049967.5373999998"/>
    <n v="37.58"/>
    <n v="1412.17"/>
    <n v="0"/>
  </r>
  <r>
    <x v="13"/>
    <n v="2018"/>
    <s v="Prepared Food"/>
    <n v="13854.47"/>
    <n v="15117.89"/>
    <n v="1091192.2289340552"/>
    <s v="Medium"/>
    <n v="103.59"/>
    <n v="0.16616059006956105"/>
    <n v="83.38"/>
    <n v="939471.61069999996"/>
    <n v="67.81"/>
    <n v="1412.17"/>
    <n v="0"/>
  </r>
  <r>
    <x v="4"/>
    <n v="2018"/>
    <s v="Grains &amp; Cereals"/>
    <n v="38417.129999999997"/>
    <n v="34206.81"/>
    <n v="890405.13958226447"/>
    <s v="Low"/>
    <n v="41.04"/>
    <n v="4.7565968353019829E-2"/>
    <n v="807.66"/>
    <n v="1575486.5012999999"/>
    <n v="41.01"/>
    <n v="1412.17"/>
    <n v="0"/>
  </r>
  <r>
    <x v="17"/>
    <n v="2023"/>
    <s v="Frozen Food"/>
    <n v="38328.79"/>
    <n v="41982.15"/>
    <n v="1095316.3405367087"/>
    <s v="Medium"/>
    <n v="32.630000000000003"/>
    <n v="4.8769948212899698E-2"/>
    <n v="785.91"/>
    <n v="2213104.3346000002"/>
    <n v="57.74"/>
    <n v="1412.17"/>
    <n v="0"/>
  </r>
  <r>
    <x v="0"/>
    <n v="2024"/>
    <s v="Dairy Products"/>
    <n v="42665.84"/>
    <n v="50088.639999999999"/>
    <n v="1173975.2457703869"/>
    <s v="High"/>
    <n v="158.69"/>
    <n v="6.4534720856715008E-2"/>
    <n v="661.13"/>
    <n v="2029614.0088"/>
    <n v="47.57"/>
    <n v="1412.17"/>
    <n v="0"/>
  </r>
  <r>
    <x v="10"/>
    <n v="2022"/>
    <s v="Dairy Products"/>
    <n v="37587.480000000003"/>
    <n v="37984.639999999999"/>
    <n v="1010566.2843053058"/>
    <s v="Medium"/>
    <n v="60.13"/>
    <n v="0.10409737454303757"/>
    <n v="361.08"/>
    <n v="1626410.2596000002"/>
    <n v="43.27"/>
    <n v="1412.17"/>
    <n v="0"/>
  </r>
  <r>
    <x v="16"/>
    <n v="2018"/>
    <s v="Prepared Food"/>
    <n v="44840.34"/>
    <n v="52923.07"/>
    <n v="1180255.7696930934"/>
    <s v="High"/>
    <n v="161.21"/>
    <n v="0.91810687960687953"/>
    <n v="48.84"/>
    <n v="2052790.7651999998"/>
    <n v="45.78"/>
    <n v="1412.17"/>
    <n v="0"/>
  </r>
  <r>
    <x v="12"/>
    <n v="2020"/>
    <s v="Fruits &amp; Vegetables"/>
    <n v="14928.8"/>
    <n v="16120.56"/>
    <n v="1079829.5911258776"/>
    <s v="Medium"/>
    <n v="34.49"/>
    <n v="1.262648645905577E-2"/>
    <n v="1182.3399999999999"/>
    <n v="718523.14399999997"/>
    <n v="48.13"/>
    <n v="1412.17"/>
    <n v="0"/>
  </r>
  <r>
    <x v="15"/>
    <n v="2019"/>
    <s v="Prepared Food"/>
    <n v="48827.14"/>
    <n v="47821.599999999999"/>
    <n v="979406.12536388577"/>
    <s v="Medium"/>
    <n v="195.5"/>
    <n v="0.12286339045318437"/>
    <n v="397.41"/>
    <n v="3159115.9580000001"/>
    <n v="64.7"/>
    <n v="1412.17"/>
    <n v="0"/>
  </r>
  <r>
    <x v="3"/>
    <n v="2023"/>
    <s v="Beverages"/>
    <n v="41053.019999999997"/>
    <n v="45487.65"/>
    <n v="1108022.0164070756"/>
    <s v="High"/>
    <n v="157.25"/>
    <n v="4.6318507988085567E-2"/>
    <n v="886.32"/>
    <n v="2376969.8579999995"/>
    <n v="57.9"/>
    <n v="1412.17"/>
    <n v="0"/>
  </r>
  <r>
    <x v="7"/>
    <n v="2022"/>
    <s v="Frozen Food"/>
    <n v="47284.74"/>
    <n v="54679.88"/>
    <n v="1156395.911239017"/>
    <s v="High"/>
    <n v="86.66"/>
    <n v="5.3056787962433093E-2"/>
    <n v="891.21"/>
    <n v="1614773.8709999998"/>
    <n v="34.15"/>
    <n v="1412.17"/>
    <n v="0"/>
  </r>
  <r>
    <x v="9"/>
    <n v="2019"/>
    <s v="Frozen Food"/>
    <n v="21011.84"/>
    <n v="17190.439999999999"/>
    <n v="818131.11084036424"/>
    <s v="Low"/>
    <n v="179.55"/>
    <n v="8.2818335895313552E-2"/>
    <n v="253.71"/>
    <n v="720495.99359999993"/>
    <n v="34.29"/>
    <n v="1412.17"/>
    <n v="0"/>
  </r>
  <r>
    <x v="13"/>
    <n v="2024"/>
    <s v="Fruits &amp; Vegetables"/>
    <n v="47975.09"/>
    <n v="57145.29"/>
    <n v="1191145.02963934"/>
    <s v="High"/>
    <n v="197.07"/>
    <n v="4.0239119312224784E-2"/>
    <n v="1192.25"/>
    <n v="1815857.1565"/>
    <n v="37.85"/>
    <n v="1412.17"/>
    <n v="0"/>
  </r>
  <r>
    <x v="8"/>
    <n v="2021"/>
    <s v="Prepared Food"/>
    <n v="9749.6"/>
    <n v="8533.14"/>
    <n v="875229.75301550818"/>
    <s v="Low"/>
    <n v="88.77"/>
    <n v="7.3791286972843696E-3"/>
    <n v="1321.24"/>
    <n v="486310.04800000007"/>
    <n v="49.88"/>
    <n v="1412.17"/>
    <n v="0"/>
  </r>
  <r>
    <x v="4"/>
    <n v="2022"/>
    <s v="Frozen Food"/>
    <n v="19970.98"/>
    <n v="20997.66"/>
    <n v="1051408.593869705"/>
    <s v="Medium"/>
    <n v="100.95"/>
    <n v="0.11089444166805486"/>
    <n v="180.09"/>
    <n v="1149529.6088"/>
    <n v="57.56"/>
    <n v="1412.17"/>
    <n v="0"/>
  </r>
  <r>
    <x v="12"/>
    <n v="2018"/>
    <s v="Bakery Items"/>
    <n v="28264.6"/>
    <n v="26586.74"/>
    <n v="940637.40509329701"/>
    <s v="Low"/>
    <n v="131.87"/>
    <n v="3.8478272707471138E-2"/>
    <n v="734.56"/>
    <n v="1081686.2420000001"/>
    <n v="38.270000000000003"/>
    <n v="1412.17"/>
    <n v="0"/>
  </r>
  <r>
    <x v="16"/>
    <n v="2020"/>
    <s v="Beverages"/>
    <n v="14149.17"/>
    <n v="13279.14"/>
    <n v="938510.1740950176"/>
    <s v="Low"/>
    <n v="39.32"/>
    <n v="1.824686947886979E-2"/>
    <n v="775.43"/>
    <n v="622846.46340000001"/>
    <n v="44.02"/>
    <n v="1412.17"/>
    <n v="0"/>
  </r>
  <r>
    <x v="16"/>
    <n v="2020"/>
    <s v="Fruits &amp; Vegetables"/>
    <n v="16677.830000000002"/>
    <n v="19617.080000000002"/>
    <n v="1176236.9564865453"/>
    <s v="High"/>
    <n v="150.27000000000001"/>
    <n v="7.3965894979599087E-2"/>
    <n v="225.48"/>
    <n v="664444.7472000001"/>
    <n v="39.840000000000003"/>
    <n v="1412.17"/>
    <n v="0"/>
  </r>
  <r>
    <x v="7"/>
    <n v="2019"/>
    <s v="Bakery Items"/>
    <n v="33127.97"/>
    <n v="33984.19"/>
    <n v="1025845.8335962029"/>
    <s v="Medium"/>
    <n v="116.88"/>
    <n v="8.3555210855528653E-2"/>
    <n v="396.48"/>
    <n v="1252237.2660000001"/>
    <n v="37.799999999999997"/>
    <n v="1412.17"/>
    <n v="0"/>
  </r>
  <r>
    <x v="12"/>
    <n v="2023"/>
    <s v="Grains &amp; Cereals"/>
    <n v="49823.95"/>
    <n v="57142.48"/>
    <n v="1146887.7919153341"/>
    <s v="High"/>
    <n v="59.49"/>
    <n v="4.8463577382863041E-2"/>
    <n v="1028.07"/>
    <n v="3232577.8759999997"/>
    <n v="64.88"/>
    <n v="1412.17"/>
    <n v="0"/>
  </r>
  <r>
    <x v="2"/>
    <n v="2020"/>
    <s v="Frozen Food"/>
    <n v="35800"/>
    <n v="38746.589999999997"/>
    <n v="1082306.9832402235"/>
    <s v="Medium"/>
    <n v="63.99"/>
    <n v="3.5367106615032007E-2"/>
    <n v="1012.24"/>
    <n v="1453838"/>
    <n v="40.61"/>
    <n v="1412.17"/>
    <n v="0"/>
  </r>
  <r>
    <x v="17"/>
    <n v="2020"/>
    <s v="Meat &amp; Seafood"/>
    <n v="39534.300000000003"/>
    <n v="35806.769999999997"/>
    <n v="905714.02554237703"/>
    <s v="Low"/>
    <n v="29.72"/>
    <n v="3.5482866323215283E-2"/>
    <n v="1114.18"/>
    <n v="1509024.2310000001"/>
    <n v="38.17"/>
    <n v="1412.17"/>
    <n v="0"/>
  </r>
  <r>
    <x v="5"/>
    <n v="2021"/>
    <s v="Beverages"/>
    <n v="44741.46"/>
    <n v="52445.59"/>
    <n v="1172192.1904202499"/>
    <s v="High"/>
    <n v="54.59"/>
    <n v="4.6569789953577446E-2"/>
    <n v="960.74"/>
    <n v="2882692.2678"/>
    <n v="64.430000000000007"/>
    <n v="1412.17"/>
    <n v="0"/>
  </r>
  <r>
    <x v="18"/>
    <n v="2018"/>
    <s v="Meat &amp; Seafood"/>
    <n v="5566.38"/>
    <n v="6572.58"/>
    <n v="1180763.7998124454"/>
    <s v="High"/>
    <n v="177.5"/>
    <n v="4.9155598728364537E-2"/>
    <n v="113.24"/>
    <n v="271583.6802"/>
    <n v="48.79"/>
    <n v="1412.17"/>
    <n v="0"/>
  </r>
  <r>
    <x v="4"/>
    <n v="2023"/>
    <s v="Frozen Food"/>
    <n v="47358.87"/>
    <n v="41016.65"/>
    <n v="866081.68649294204"/>
    <s v="Low"/>
    <n v="172.4"/>
    <n v="5.7085014826064949E-2"/>
    <n v="829.62"/>
    <n v="1612569.5234999999"/>
    <n v="34.049999999999997"/>
    <n v="1412.17"/>
    <n v="0"/>
  </r>
  <r>
    <x v="11"/>
    <n v="2022"/>
    <s v="Prepared Food"/>
    <n v="6445.46"/>
    <n v="6889.42"/>
    <n v="1068879.4903699658"/>
    <s v="Medium"/>
    <n v="168.41"/>
    <n v="2.144126941884834E-2"/>
    <n v="300.61"/>
    <n v="290948.06440000003"/>
    <n v="45.14"/>
    <n v="1412.17"/>
    <n v="0"/>
  </r>
  <r>
    <x v="0"/>
    <n v="2022"/>
    <s v="Prepared Food"/>
    <n v="10489.55"/>
    <n v="11668.87"/>
    <n v="1112428.0831875533"/>
    <s v="High"/>
    <n v="116.66"/>
    <n v="7.6039333376827665E-3"/>
    <n v="1379.49"/>
    <n v="693673.94149999996"/>
    <n v="66.13"/>
    <n v="1412.17"/>
    <n v="0"/>
  </r>
  <r>
    <x v="5"/>
    <n v="2019"/>
    <s v="Bakery Items"/>
    <n v="27231.360000000001"/>
    <n v="25786.68"/>
    <n v="946947.93062116613"/>
    <s v="Low"/>
    <n v="164.63"/>
    <n v="3.70267999184173E-2"/>
    <n v="735.45"/>
    <n v="1621355.1743999999"/>
    <n v="59.54"/>
    <n v="1412.17"/>
    <n v="0"/>
  </r>
  <r>
    <x v="18"/>
    <n v="2020"/>
    <s v="Dairy Products"/>
    <n v="20868.28"/>
    <n v="22147.11"/>
    <n v="1061281.0447243378"/>
    <s v="Medium"/>
    <n v="176.22"/>
    <n v="2.2381012644652028E-2"/>
    <n v="932.41"/>
    <n v="1106436.2056"/>
    <n v="53.02"/>
    <n v="1412.17"/>
    <n v="0"/>
  </r>
  <r>
    <x v="3"/>
    <n v="2018"/>
    <s v="Meat &amp; Seafood"/>
    <n v="48231.23"/>
    <n v="51550.44"/>
    <n v="1068818.6886380464"/>
    <s v="Medium"/>
    <n v="63.65"/>
    <n v="3.5598944532605085E-2"/>
    <n v="1354.85"/>
    <n v="2368635.7053"/>
    <n v="49.11"/>
    <n v="1412.17"/>
    <n v="0"/>
  </r>
  <r>
    <x v="7"/>
    <n v="2020"/>
    <s v="Beverages"/>
    <n v="25634.29"/>
    <n v="28608.02"/>
    <n v="1116005.9436013247"/>
    <s v="High"/>
    <n v="91.48"/>
    <n v="2.6242056017362108E-2"/>
    <n v="976.84"/>
    <n v="1323498.3927000002"/>
    <n v="51.63"/>
    <n v="1412.17"/>
    <n v="0"/>
  </r>
  <r>
    <x v="5"/>
    <n v="2024"/>
    <s v="Dairy Products"/>
    <n v="47696.15"/>
    <n v="42730.6"/>
    <n v="895892.01644157863"/>
    <s v="Low"/>
    <n v="29.76"/>
    <n v="4.1478159160282108E-2"/>
    <n v="1149.9100000000001"/>
    <n v="1679858.4029999999"/>
    <n v="35.22"/>
    <n v="1412.17"/>
    <n v="0"/>
  </r>
  <r>
    <x v="4"/>
    <n v="2019"/>
    <s v="Meat &amp; Seafood"/>
    <n v="7525.2"/>
    <n v="7500.46"/>
    <n v="996712.37973741558"/>
    <s v="Medium"/>
    <n v="56.25"/>
    <n v="1.311810337313693E-2"/>
    <n v="573.65"/>
    <n v="463778.076"/>
    <n v="61.63"/>
    <n v="1412.17"/>
    <n v="0"/>
  </r>
  <r>
    <x v="13"/>
    <n v="2022"/>
    <s v="Beverages"/>
    <n v="16295.06"/>
    <n v="15742.71"/>
    <n v="966103.22392185114"/>
    <s v="Medium"/>
    <n v="194.26"/>
    <n v="1.6203832423455942E-2"/>
    <n v="1005.63"/>
    <n v="531381.90659999999"/>
    <n v="32.61"/>
    <n v="1412.17"/>
    <n v="0"/>
  </r>
  <r>
    <x v="17"/>
    <n v="2019"/>
    <s v="Dairy Products"/>
    <n v="48254.61"/>
    <n v="55699.76"/>
    <n v="1154288.8855593279"/>
    <s v="High"/>
    <n v="47.58"/>
    <n v="4.3365964789301985E-2"/>
    <n v="1112.73"/>
    <n v="1562484.2718000002"/>
    <n v="32.380000000000003"/>
    <n v="1412.17"/>
    <n v="0"/>
  </r>
  <r>
    <x v="6"/>
    <n v="2018"/>
    <s v="Meat &amp; Seafood"/>
    <n v="9673.67"/>
    <n v="10064.780000000001"/>
    <n v="1040430.3640707198"/>
    <s v="Medium"/>
    <n v="140.33000000000001"/>
    <n v="9.8954265080452956E-3"/>
    <n v="977.59"/>
    <n v="394298.7892"/>
    <n v="40.76"/>
    <n v="1412.17"/>
    <n v="0"/>
  </r>
  <r>
    <x v="15"/>
    <n v="2024"/>
    <s v="Fruits &amp; Vegetables"/>
    <n v="27091.599999999999"/>
    <n v="29279.15"/>
    <n v="1080746.4306279437"/>
    <s v="Medium"/>
    <n v="138.61000000000001"/>
    <n v="2.3538059202238112E-2"/>
    <n v="1150.97"/>
    <n v="1259217.5679999997"/>
    <n v="46.48"/>
    <n v="1412.17"/>
    <n v="0"/>
  </r>
  <r>
    <x v="9"/>
    <n v="2021"/>
    <s v="Frozen Food"/>
    <n v="24720.560000000001"/>
    <n v="27802.44"/>
    <n v="1124668.6968256382"/>
    <s v="High"/>
    <n v="134.46"/>
    <n v="4.0664835255218704E-2"/>
    <n v="607.91"/>
    <n v="969045.95200000016"/>
    <n v="39.200000000000003"/>
    <n v="1412.17"/>
    <n v="0"/>
  </r>
  <r>
    <x v="4"/>
    <n v="2021"/>
    <s v="Meat &amp; Seafood"/>
    <n v="15173.36"/>
    <n v="16088.2"/>
    <n v="1060292.5126669372"/>
    <s v="Medium"/>
    <n v="145"/>
    <n v="2.8277381240798375E-2"/>
    <n v="536.59"/>
    <n v="907822.12880000006"/>
    <n v="59.83"/>
    <n v="1412.17"/>
    <n v="0"/>
  </r>
  <r>
    <x v="10"/>
    <n v="2023"/>
    <s v="Frozen Food"/>
    <n v="16959.330000000002"/>
    <n v="16228.69"/>
    <n v="956918.10938285873"/>
    <s v="Medium"/>
    <n v="62.9"/>
    <n v="3.2883487803932215E-2"/>
    <n v="515.74"/>
    <n v="984489.10650000011"/>
    <n v="58.05"/>
    <n v="1412.17"/>
    <n v="0"/>
  </r>
  <r>
    <x v="13"/>
    <n v="2018"/>
    <s v="Fruits &amp; Vegetables"/>
    <n v="22685.51"/>
    <n v="26055.96"/>
    <n v="1148572.8114554181"/>
    <s v="High"/>
    <n v="116.34"/>
    <n v="7.4089650217185402E-2"/>
    <n v="306.19"/>
    <n v="708014.76709999994"/>
    <n v="31.21"/>
    <n v="1412.17"/>
    <n v="0"/>
  </r>
  <r>
    <x v="9"/>
    <n v="2024"/>
    <s v="Frozen Food"/>
    <n v="31823.4"/>
    <n v="32839.68"/>
    <n v="1031934.9912328663"/>
    <s v="Medium"/>
    <n v="82.47"/>
    <n v="2.9444028090043581E-2"/>
    <n v="1080.81"/>
    <n v="1814888.5020000001"/>
    <n v="57.03"/>
    <n v="1412.17"/>
    <n v="0"/>
  </r>
  <r>
    <x v="19"/>
    <n v="2020"/>
    <s v="Fruits &amp; Vegetables"/>
    <n v="26312.28"/>
    <n v="28731.45"/>
    <n v="1091940.7212145813"/>
    <s v="Medium"/>
    <n v="129.82"/>
    <n v="2.2207266742625648E-2"/>
    <n v="1184.8499999999999"/>
    <n v="1575842.4491999999"/>
    <n v="59.89"/>
    <n v="1412.17"/>
    <n v="0"/>
  </r>
  <r>
    <x v="17"/>
    <n v="2024"/>
    <s v="Prepared Food"/>
    <n v="12463.29"/>
    <n v="14521.65"/>
    <n v="1165153.8237495876"/>
    <s v="High"/>
    <n v="110.45"/>
    <n v="1.0382268168338277E-2"/>
    <n v="1200.44"/>
    <n v="802012.71149999998"/>
    <n v="64.349999999999994"/>
    <n v="1412.17"/>
    <n v="0"/>
  </r>
  <r>
    <x v="8"/>
    <n v="2019"/>
    <s v="Bakery Items"/>
    <n v="13335.53"/>
    <n v="15984.75"/>
    <n v="1198658.7709674831"/>
    <s v="High"/>
    <n v="52.08"/>
    <n v="4.1818589482266612E-2"/>
    <n v="318.89"/>
    <n v="579028.71260000009"/>
    <n v="43.42"/>
    <n v="1412.17"/>
    <n v="0"/>
  </r>
  <r>
    <x v="2"/>
    <n v="2023"/>
    <s v="Grains &amp; Cereals"/>
    <n v="13851.18"/>
    <n v="11430.7"/>
    <n v="825250.98944638646"/>
    <s v="Low"/>
    <n v="119.26"/>
    <n v="1.1965841943398182E-2"/>
    <n v="1157.56"/>
    <n v="721923.50159999996"/>
    <n v="52.12"/>
    <n v="1412.17"/>
    <n v="0"/>
  </r>
  <r>
    <x v="8"/>
    <n v="2024"/>
    <s v="Meat &amp; Seafood"/>
    <n v="13285.19"/>
    <n v="14486.71"/>
    <n v="1090440.5582456857"/>
    <s v="Medium"/>
    <n v="82.34"/>
    <n v="4.2723147671726268E-2"/>
    <n v="310.95999999999998"/>
    <n v="540972.93680000002"/>
    <n v="40.72"/>
    <n v="1412.17"/>
    <n v="0"/>
  </r>
  <r>
    <x v="15"/>
    <n v="2022"/>
    <s v="Dairy Products"/>
    <n v="11936.85"/>
    <n v="13402.52"/>
    <n v="1122785.3244365137"/>
    <s v="High"/>
    <n v="137.37"/>
    <n v="0.1607007269789984"/>
    <n v="74.28"/>
    <n v="756199.44750000001"/>
    <n v="63.35"/>
    <n v="1412.17"/>
    <n v="0"/>
  </r>
  <r>
    <x v="16"/>
    <n v="2024"/>
    <s v="Fruits &amp; Vegetables"/>
    <n v="28461.83"/>
    <n v="24132.13"/>
    <n v="847876.96363866969"/>
    <s v="Low"/>
    <n v="86.06"/>
    <n v="2.2831565859136854E-2"/>
    <n v="1246.5999999999999"/>
    <n v="1605247.2120000001"/>
    <n v="56.4"/>
    <n v="1412.17"/>
    <n v="0"/>
  </r>
  <r>
    <x v="14"/>
    <n v="2024"/>
    <s v="Prepared Food"/>
    <n v="32998.71"/>
    <n v="31325.02"/>
    <n v="949280.13852662733"/>
    <s v="Low"/>
    <n v="49.89"/>
    <n v="3.7982814981928681E-2"/>
    <n v="868.78"/>
    <n v="1968703.0385999999"/>
    <n v="59.66"/>
    <n v="1412.17"/>
    <n v="0"/>
  </r>
  <r>
    <x v="4"/>
    <n v="2018"/>
    <s v="Fruits &amp; Vegetables"/>
    <n v="18784.36"/>
    <n v="19388.71"/>
    <n v="1032173.0418284147"/>
    <s v="Medium"/>
    <n v="80.73"/>
    <n v="0.15202622207834252"/>
    <n v="123.56"/>
    <n v="1165945.2252"/>
    <n v="62.07"/>
    <n v="1412.17"/>
    <n v="0"/>
  </r>
  <r>
    <x v="4"/>
    <n v="2020"/>
    <s v="Bakery Items"/>
    <n v="11226.72"/>
    <n v="9121.44"/>
    <n v="812475.95023301558"/>
    <s v="Low"/>
    <n v="166.54"/>
    <n v="0.26484359518754419"/>
    <n v="42.39"/>
    <n v="680451.49919999996"/>
    <n v="60.61"/>
    <n v="1412.17"/>
    <n v="0"/>
  </r>
  <r>
    <x v="2"/>
    <n v="2024"/>
    <s v="Fruits &amp; Vegetables"/>
    <n v="39609.599999999999"/>
    <n v="33231.19"/>
    <n v="838968.07844562945"/>
    <s v="Low"/>
    <n v="64.459999999999994"/>
    <n v="4.629615344156527E-2"/>
    <n v="855.57"/>
    <n v="1825606.4640000002"/>
    <n v="46.09"/>
    <n v="1412.17"/>
    <n v="0"/>
  </r>
  <r>
    <x v="9"/>
    <n v="2020"/>
    <s v="Grains &amp; Cereals"/>
    <n v="32669.75"/>
    <n v="37578.410000000003"/>
    <n v="1150250.9201937572"/>
    <s v="High"/>
    <n v="112.89"/>
    <n v="0.1359370448966005"/>
    <n v="240.33"/>
    <n v="1870016.49"/>
    <n v="57.24"/>
    <n v="1412.17"/>
    <n v="0"/>
  </r>
  <r>
    <x v="13"/>
    <n v="2020"/>
    <s v="Frozen Food"/>
    <n v="4595.08"/>
    <n v="3780.96"/>
    <n v="822827.89418247342"/>
    <s v="Low"/>
    <n v="28.93"/>
    <n v="8.8859065594059407E-3"/>
    <n v="517.12"/>
    <n v="271523.27720000001"/>
    <n v="59.09"/>
    <n v="1412.17"/>
    <n v="0"/>
  </r>
  <r>
    <x v="0"/>
    <n v="2020"/>
    <s v="Prepared Food"/>
    <n v="26344.41"/>
    <n v="21515.45"/>
    <n v="816698.87463792134"/>
    <s v="Low"/>
    <n v="52.9"/>
    <n v="1.9915339955549508E-2"/>
    <n v="1322.82"/>
    <n v="926006.01149999991"/>
    <n v="35.15"/>
    <n v="1412.17"/>
    <n v="0"/>
  </r>
  <r>
    <x v="10"/>
    <n v="2023"/>
    <s v="Meat &amp; Seafood"/>
    <n v="27318.34"/>
    <n v="25841.38"/>
    <n v="945935.22153981542"/>
    <s v="Low"/>
    <n v="35.520000000000003"/>
    <n v="8.0459281948575975E-2"/>
    <n v="339.53"/>
    <n v="1561243.1310000001"/>
    <n v="57.15"/>
    <n v="1412.17"/>
    <n v="0"/>
  </r>
  <r>
    <x v="18"/>
    <n v="2023"/>
    <s v="Meat &amp; Seafood"/>
    <n v="37886.839999999997"/>
    <n v="41860.68"/>
    <n v="1104887.0795241832"/>
    <s v="High"/>
    <n v="129.59"/>
    <n v="5.7634842399902637E-2"/>
    <n v="657.36"/>
    <n v="1200633.9595999999"/>
    <n v="31.69"/>
    <n v="1412.17"/>
    <n v="0"/>
  </r>
  <r>
    <x v="0"/>
    <n v="2024"/>
    <s v="Bakery Items"/>
    <n v="2225.09"/>
    <n v="1836.76"/>
    <n v="825476.72228988481"/>
    <s v="Low"/>
    <n v="104.14"/>
    <n v="1.9226561824937356E-3"/>
    <n v="1157.3"/>
    <n v="139869.1574"/>
    <n v="62.86"/>
    <n v="1412.17"/>
    <n v="0"/>
  </r>
  <r>
    <x v="14"/>
    <n v="2022"/>
    <s v="Meat &amp; Seafood"/>
    <n v="3703.66"/>
    <n v="3078.03"/>
    <n v="831077.90671929927"/>
    <s v="Low"/>
    <n v="160.61000000000001"/>
    <n v="5.6316581768417846E-3"/>
    <n v="657.65"/>
    <n v="135109.51679999998"/>
    <n v="36.479999999999997"/>
    <n v="1412.17"/>
    <n v="0"/>
  </r>
  <r>
    <x v="0"/>
    <n v="2020"/>
    <s v="Frozen Food"/>
    <n v="41783.18"/>
    <n v="41756.910000000003"/>
    <n v="999371.27810760215"/>
    <s v="Medium"/>
    <n v="139.1"/>
    <n v="3.5722500555717046E-2"/>
    <n v="1169.6600000000001"/>
    <n v="1700575.4260000002"/>
    <n v="40.700000000000003"/>
    <n v="1412.17"/>
    <n v="0"/>
  </r>
  <r>
    <x v="9"/>
    <n v="2020"/>
    <s v="Prepared Food"/>
    <n v="44433.25"/>
    <n v="44849.49"/>
    <n v="1009367.7595044252"/>
    <s v="Medium"/>
    <n v="150.83000000000001"/>
    <n v="3.9420185065251911E-2"/>
    <n v="1127.17"/>
    <n v="2722425.2275"/>
    <n v="61.27"/>
    <n v="1412.17"/>
    <n v="0"/>
  </r>
  <r>
    <x v="13"/>
    <n v="2018"/>
    <s v="Prepared Food"/>
    <n v="12950.96"/>
    <n v="11413.42"/>
    <n v="881279.84334752022"/>
    <s v="Low"/>
    <n v="31.78"/>
    <n v="7.4379508385021817E-2"/>
    <n v="174.12"/>
    <n v="519592.51519999991"/>
    <n v="40.119999999999997"/>
    <n v="1412.17"/>
    <n v="0"/>
  </r>
  <r>
    <x v="1"/>
    <n v="2019"/>
    <s v="Dairy Products"/>
    <n v="21322.29"/>
    <n v="21219.75"/>
    <n v="995190.94806420885"/>
    <s v="Medium"/>
    <n v="142.93"/>
    <n v="0.29393837882547563"/>
    <n v="72.540000000000006"/>
    <n v="940526.21189999999"/>
    <n v="44.11"/>
    <n v="1412.17"/>
    <n v="0"/>
  </r>
  <r>
    <x v="0"/>
    <n v="2022"/>
    <s v="Beverages"/>
    <n v="30712.33"/>
    <n v="35453.71"/>
    <n v="1154380.3417064091"/>
    <s v="High"/>
    <n v="84.58"/>
    <n v="2.664913620311158E-2"/>
    <n v="1152.47"/>
    <n v="1464363.8944000001"/>
    <n v="47.68"/>
    <n v="1412.17"/>
    <n v="0"/>
  </r>
  <r>
    <x v="2"/>
    <n v="2024"/>
    <s v="Dairy Products"/>
    <n v="10300.52"/>
    <n v="11104.21"/>
    <n v="1078024.21625316"/>
    <s v="Medium"/>
    <n v="62.1"/>
    <n v="7.8314275287391273E-3"/>
    <n v="1315.28"/>
    <n v="513583.92720000003"/>
    <n v="49.86"/>
    <n v="1412.17"/>
    <n v="0"/>
  </r>
  <r>
    <x v="17"/>
    <n v="2021"/>
    <s v="Grains &amp; Cereals"/>
    <n v="29871.200000000001"/>
    <n v="31874.06"/>
    <n v="1067049.8674308364"/>
    <s v="Medium"/>
    <n v="58.5"/>
    <n v="3.5172795459630035E-2"/>
    <n v="849.27"/>
    <n v="1757920.12"/>
    <n v="58.85"/>
    <n v="1412.17"/>
    <n v="0"/>
  </r>
  <r>
    <x v="17"/>
    <n v="2021"/>
    <s v="Beverages"/>
    <n v="3774.42"/>
    <n v="4430.59"/>
    <n v="1173846.5777523434"/>
    <s v="High"/>
    <n v="159.63"/>
    <n v="7.4751351672509066E-3"/>
    <n v="504.93"/>
    <n v="205441.68059999999"/>
    <n v="54.43"/>
    <n v="1412.17"/>
    <n v="0"/>
  </r>
  <r>
    <x v="3"/>
    <n v="2019"/>
    <s v="Grains &amp; Cereals"/>
    <n v="16766"/>
    <n v="18496.75"/>
    <n v="1103229.7506859119"/>
    <s v="High"/>
    <n v="132.32"/>
    <n v="0.16949049737161342"/>
    <n v="98.92"/>
    <n v="535673.69999999995"/>
    <n v="31.95"/>
    <n v="1412.17"/>
    <n v="0"/>
  </r>
  <r>
    <x v="7"/>
    <n v="2019"/>
    <s v="Grains &amp; Cereals"/>
    <n v="3285.83"/>
    <n v="2642.49"/>
    <n v="804207.76485697681"/>
    <s v="Low"/>
    <n v="30.27"/>
    <n v="3.2520734773055682E-3"/>
    <n v="1010.38"/>
    <n v="134324.7304"/>
    <n v="40.880000000000003"/>
    <n v="1412.17"/>
    <n v="0"/>
  </r>
  <r>
    <x v="17"/>
    <n v="2022"/>
    <s v="Dairy Products"/>
    <n v="30609.13"/>
    <n v="26741.35"/>
    <n v="873639.6624144495"/>
    <s v="Low"/>
    <n v="87.04"/>
    <n v="0.13212954329620996"/>
    <n v="231.66"/>
    <n v="1303642.8467000001"/>
    <n v="42.59"/>
    <n v="1412.17"/>
    <n v="0"/>
  </r>
  <r>
    <x v="15"/>
    <n v="2019"/>
    <s v="Frozen Food"/>
    <n v="20490.36"/>
    <n v="18726.21"/>
    <n v="913903.41604539892"/>
    <s v="Low"/>
    <n v="106.77"/>
    <n v="6.0981399363114197E-2"/>
    <n v="336.01"/>
    <n v="1057097.6724"/>
    <n v="51.59"/>
    <n v="1412.17"/>
    <n v="0"/>
  </r>
  <r>
    <x v="8"/>
    <n v="2020"/>
    <s v="Beverages"/>
    <n v="36826.44"/>
    <n v="42048.9"/>
    <n v="1141812.7845102595"/>
    <s v="High"/>
    <n v="150.4"/>
    <n v="7.1366303631642189E-2"/>
    <n v="516.02"/>
    <n v="2037238.6608000002"/>
    <n v="55.32"/>
    <n v="1412.17"/>
    <n v="0"/>
  </r>
  <r>
    <x v="12"/>
    <n v="2021"/>
    <s v="Meat &amp; Seafood"/>
    <n v="12148.41"/>
    <n v="12962.53"/>
    <n v="1067014.5311197103"/>
    <s v="Medium"/>
    <n v="113.06"/>
    <n v="2.8668137625070794E-2"/>
    <n v="423.76"/>
    <n v="809084.10599999991"/>
    <n v="66.599999999999994"/>
    <n v="1412.17"/>
    <n v="0"/>
  </r>
  <r>
    <x v="10"/>
    <n v="2019"/>
    <s v="Dairy Products"/>
    <n v="26723.91"/>
    <n v="22010.240000000002"/>
    <n v="823616.00529263867"/>
    <s v="Low"/>
    <n v="87.54"/>
    <n v="3.4872132473836678E-2"/>
    <n v="766.34"/>
    <n v="1377350.3214"/>
    <n v="51.54"/>
    <n v="1412.17"/>
    <n v="0"/>
  </r>
  <r>
    <x v="3"/>
    <n v="2021"/>
    <s v="Fruits &amp; Vegetables"/>
    <n v="20385.310000000001"/>
    <n v="21467.14"/>
    <n v="1053069.0973058541"/>
    <s v="Medium"/>
    <n v="134.21"/>
    <n v="2.3813223526663162E-2"/>
    <n v="856.05"/>
    <n v="904700.05780000007"/>
    <n v="44.38"/>
    <n v="1412.17"/>
    <n v="0"/>
  </r>
  <r>
    <x v="8"/>
    <n v="2024"/>
    <s v="Prepared Food"/>
    <n v="9272.98"/>
    <n v="10324.969999999999"/>
    <n v="1113446.8099791007"/>
    <s v="High"/>
    <n v="182.31"/>
    <n v="1.3729815365936718E-2"/>
    <n v="675.39"/>
    <n v="428782.59519999998"/>
    <n v="46.24"/>
    <n v="1412.17"/>
    <n v="0"/>
  </r>
  <r>
    <x v="11"/>
    <n v="2021"/>
    <s v="Dairy Products"/>
    <n v="34325.040000000001"/>
    <n v="33080.21"/>
    <n v="963734.05537182186"/>
    <s v="Medium"/>
    <n v="80.55"/>
    <n v="4.152406759977257E-2"/>
    <n v="826.63"/>
    <n v="1657556.1816"/>
    <n v="48.29"/>
    <n v="1412.17"/>
    <n v="0"/>
  </r>
  <r>
    <x v="2"/>
    <n v="2018"/>
    <s v="Grains &amp; Cereals"/>
    <n v="23329.02"/>
    <n v="19639.5"/>
    <n v="841848.47884737549"/>
    <s v="Low"/>
    <n v="138.91"/>
    <n v="1.7901884649620923E-2"/>
    <n v="1303.1600000000001"/>
    <n v="1524318.1668"/>
    <n v="65.34"/>
    <n v="1412.17"/>
    <n v="0"/>
  </r>
  <r>
    <x v="13"/>
    <n v="2019"/>
    <s v="Frozen Food"/>
    <n v="27999.24"/>
    <n v="24345.31"/>
    <n v="869498.95782885526"/>
    <s v="Low"/>
    <n v="35.5"/>
    <n v="8.711920097078317E-2"/>
    <n v="321.39"/>
    <n v="1151888.7336000002"/>
    <n v="41.14"/>
    <n v="1412.17"/>
    <n v="0"/>
  </r>
  <r>
    <x v="3"/>
    <n v="2019"/>
    <s v="Fruits &amp; Vegetables"/>
    <n v="10668.39"/>
    <n v="10113.76"/>
    <n v="948011.83683761093"/>
    <s v="Low"/>
    <n v="78.36"/>
    <n v="1.504242689151462E-2"/>
    <n v="709.22"/>
    <n v="448925.85119999998"/>
    <n v="42.08"/>
    <n v="1412.17"/>
    <n v="0"/>
  </r>
  <r>
    <x v="4"/>
    <n v="2018"/>
    <s v="Frozen Food"/>
    <n v="6216.13"/>
    <n v="7024.47"/>
    <n v="1130039.1079337143"/>
    <s v="High"/>
    <n v="129.81"/>
    <n v="7.7640483119543365E-3"/>
    <n v="800.63"/>
    <n v="213088.93640000001"/>
    <n v="34.28"/>
    <n v="1412.17"/>
    <n v="0"/>
  </r>
  <r>
    <x v="11"/>
    <n v="2022"/>
    <s v="Meat &amp; Seafood"/>
    <n v="25947.66"/>
    <n v="23899.18"/>
    <n v="921053.38207761315"/>
    <s v="Low"/>
    <n v="48.07"/>
    <n v="5.5218360962737544E-2"/>
    <n v="469.91"/>
    <n v="1619652.9372"/>
    <n v="62.42"/>
    <n v="1412.17"/>
    <n v="0"/>
  </r>
  <r>
    <x v="6"/>
    <n v="2019"/>
    <s v="Frozen Food"/>
    <n v="8209.84"/>
    <n v="7556.2"/>
    <n v="920383.34486421174"/>
    <s v="Low"/>
    <n v="21.33"/>
    <n v="1.9507758108589759E-2"/>
    <n v="420.85"/>
    <n v="337013.93199999997"/>
    <n v="41.05"/>
    <n v="1412.17"/>
    <n v="0"/>
  </r>
  <r>
    <x v="15"/>
    <n v="2022"/>
    <s v="Fruits &amp; Vegetables"/>
    <n v="43281.08"/>
    <n v="38481.97"/>
    <n v="889117.60057743476"/>
    <s v="Low"/>
    <n v="187.09"/>
    <n v="3.9010239030897356E-2"/>
    <n v="1109.48"/>
    <n v="1317476.0752000001"/>
    <n v="30.44"/>
    <n v="1412.17"/>
    <n v="0"/>
  </r>
  <r>
    <x v="14"/>
    <n v="2021"/>
    <s v="Grains &amp; Cereals"/>
    <n v="15742.16"/>
    <n v="17297.580000000002"/>
    <n v="1098806.0088323331"/>
    <s v="Medium"/>
    <n v="100.01"/>
    <n v="0.11567462708501727"/>
    <n v="136.09"/>
    <n v="1042130.9920000001"/>
    <n v="66.2"/>
    <n v="1412.17"/>
    <n v="0"/>
  </r>
  <r>
    <x v="18"/>
    <n v="2020"/>
    <s v="Prepared Food"/>
    <n v="19747.12"/>
    <n v="19112.57"/>
    <n v="967866.20023578126"/>
    <s v="Medium"/>
    <n v="167.79"/>
    <n v="1.6877880341880341E-2"/>
    <n v="1170"/>
    <n v="792846.8679999999"/>
    <n v="40.15"/>
    <n v="1412.17"/>
    <n v="0"/>
  </r>
  <r>
    <x v="19"/>
    <n v="2024"/>
    <s v="Grains &amp; Cereals"/>
    <n v="10668.1"/>
    <n v="9622.69"/>
    <n v="902005.98044637754"/>
    <s v="Low"/>
    <n v="102.58"/>
    <n v="1.4462474920015183E-2"/>
    <n v="737.64"/>
    <n v="620350.01500000001"/>
    <n v="58.15"/>
    <n v="1412.17"/>
    <n v="0"/>
  </r>
  <r>
    <x v="4"/>
    <n v="2019"/>
    <s v="Grains &amp; Cereals"/>
    <n v="24674.19"/>
    <n v="28985.24"/>
    <n v="1174719.0079998574"/>
    <s v="High"/>
    <n v="172.4"/>
    <n v="6.2741093904950793E-2"/>
    <n v="393.27"/>
    <n v="1300576.5548999999"/>
    <n v="52.71"/>
    <n v="1412.17"/>
    <n v="0"/>
  </r>
  <r>
    <x v="15"/>
    <n v="2023"/>
    <s v="Grains &amp; Cereals"/>
    <n v="8416.1"/>
    <n v="6929.97"/>
    <n v="823418.21033495315"/>
    <s v="Low"/>
    <n v="126.12"/>
    <n v="1.0134629047601845E-2"/>
    <n v="830.43"/>
    <n v="559754.8110000001"/>
    <n v="66.510000000000005"/>
    <n v="1412.17"/>
    <n v="0"/>
  </r>
  <r>
    <x v="12"/>
    <n v="2023"/>
    <s v="Bakery Items"/>
    <n v="5158.83"/>
    <n v="5533.23"/>
    <n v="1072574.5954024459"/>
    <s v="Medium"/>
    <n v="187.33"/>
    <n v="5.4069551728836299E-3"/>
    <n v="954.11"/>
    <n v="266040.86310000002"/>
    <n v="51.57"/>
    <n v="1412.17"/>
    <n v="0"/>
  </r>
  <r>
    <x v="8"/>
    <n v="2024"/>
    <s v="Dairy Products"/>
    <n v="2512.6799999999998"/>
    <n v="2273.25"/>
    <n v="904711.30426476919"/>
    <s v="Low"/>
    <n v="183.28"/>
    <n v="3.0622273137202328E-3"/>
    <n v="820.54"/>
    <n v="169555.6464"/>
    <n v="67.48"/>
    <n v="1412.17"/>
    <n v="0"/>
  </r>
  <r>
    <x v="1"/>
    <n v="2020"/>
    <s v="Fruits &amp; Vegetables"/>
    <n v="41105.94"/>
    <n v="47590.19"/>
    <n v="1157744.8417430667"/>
    <s v="High"/>
    <n v="54.75"/>
    <n v="5.705196391394865E-2"/>
    <n v="720.5"/>
    <n v="1534484.7402000001"/>
    <n v="37.33"/>
    <n v="1412.17"/>
    <n v="0"/>
  </r>
  <r>
    <x v="15"/>
    <n v="2021"/>
    <s v="Bakery Items"/>
    <n v="32589.23"/>
    <n v="36377.68"/>
    <n v="1116248.5275043319"/>
    <s v="High"/>
    <n v="173.23"/>
    <n v="0.23999727520435968"/>
    <n v="135.79"/>
    <n v="1101841.8663000001"/>
    <n v="33.81"/>
    <n v="1412.17"/>
    <n v="0"/>
  </r>
  <r>
    <x v="9"/>
    <n v="2021"/>
    <s v="Bakery Items"/>
    <n v="19203.37"/>
    <n v="19148.46"/>
    <n v="997140.60604987573"/>
    <s v="Medium"/>
    <n v="174.87"/>
    <n v="1.526196701768329E-2"/>
    <n v="1258.25"/>
    <n v="658675.5909999999"/>
    <n v="34.299999999999997"/>
    <n v="1412.17"/>
    <n v="0"/>
  </r>
  <r>
    <x v="6"/>
    <n v="2018"/>
    <s v="Fruits &amp; Vegetables"/>
    <n v="48569.06"/>
    <n v="50526.39"/>
    <n v="1040299.9358027518"/>
    <s v="Medium"/>
    <n v="111.18"/>
    <n v="6.2662477905791589E-2"/>
    <n v="775.09"/>
    <n v="1461443.0153999999"/>
    <n v="30.09"/>
    <n v="1412.17"/>
    <n v="0"/>
  </r>
  <r>
    <x v="7"/>
    <n v="2018"/>
    <s v="Beverages"/>
    <n v="23990.63"/>
    <n v="25812.35"/>
    <n v="1075934.6461514349"/>
    <s v="Medium"/>
    <n v="158.80000000000001"/>
    <n v="3.8198598837672161E-2"/>
    <n v="628.04999999999995"/>
    <n v="1390976.7274"/>
    <n v="57.98"/>
    <n v="1412.17"/>
    <n v="0"/>
  </r>
  <r>
    <x v="13"/>
    <n v="2020"/>
    <s v="Grains &amp; Cereals"/>
    <n v="31991.72"/>
    <n v="31110.65"/>
    <n v="972459.43637916306"/>
    <s v="Medium"/>
    <n v="89.08"/>
    <n v="0.10493217003411179"/>
    <n v="304.88"/>
    <n v="1909265.8496000001"/>
    <n v="59.68"/>
    <n v="1412.17"/>
    <n v="0"/>
  </r>
  <r>
    <x v="12"/>
    <n v="2019"/>
    <s v="Prepared Food"/>
    <n v="3007.77"/>
    <n v="2560.4899999999998"/>
    <n v="851291.82085066347"/>
    <s v="Low"/>
    <n v="109.09"/>
    <n v="2.2922804905001789E-3"/>
    <n v="1312.13"/>
    <n v="118806.91499999999"/>
    <n v="39.5"/>
    <n v="1412.17"/>
    <n v="0"/>
  </r>
  <r>
    <x v="13"/>
    <n v="2023"/>
    <s v="Bakery Items"/>
    <n v="26866.42"/>
    <n v="29648.63"/>
    <n v="1103557.1542468257"/>
    <s v="High"/>
    <n v="171.62"/>
    <n v="2.162130710853942E-2"/>
    <n v="1242.5899999999999"/>
    <n v="1754108.5618"/>
    <n v="65.290000000000006"/>
    <n v="1412.17"/>
    <n v="0"/>
  </r>
  <r>
    <x v="19"/>
    <n v="2021"/>
    <s v="Fruits &amp; Vegetables"/>
    <n v="41913.300000000003"/>
    <n v="38652.18"/>
    <n v="922193.67122130678"/>
    <s v="Low"/>
    <n v="30.71"/>
    <n v="0.51057741503228171"/>
    <n v="82.09"/>
    <n v="2766277.8000000003"/>
    <n v="66"/>
    <n v="1412.17"/>
    <n v="0"/>
  </r>
  <r>
    <x v="17"/>
    <n v="2018"/>
    <s v="Grains &amp; Cereals"/>
    <n v="35789.49"/>
    <n v="40299.58"/>
    <n v="1126017.1631392345"/>
    <s v="High"/>
    <n v="119.33"/>
    <n v="0.13879965095986035"/>
    <n v="257.85000000000002"/>
    <n v="1587263.8814999999"/>
    <n v="44.35"/>
    <n v="1412.17"/>
    <n v="0"/>
  </r>
  <r>
    <x v="12"/>
    <n v="2021"/>
    <s v="Grains &amp; Cereals"/>
    <n v="40825.300000000003"/>
    <n v="44057.3"/>
    <n v="1079166.5952240399"/>
    <s v="Medium"/>
    <n v="158.6"/>
    <n v="0.10435915132924337"/>
    <n v="391.2"/>
    <n v="1511352.6060000001"/>
    <n v="37.020000000000003"/>
    <n v="1412.17"/>
    <n v="0"/>
  </r>
  <r>
    <x v="14"/>
    <n v="2020"/>
    <s v="Frozen Food"/>
    <n v="33829.339999999997"/>
    <n v="37634.44"/>
    <n v="1112479.2857324441"/>
    <s v="High"/>
    <n v="58.46"/>
    <n v="3.5056674162426547E-2"/>
    <n v="964.99"/>
    <n v="1840992.6827999998"/>
    <n v="54.42"/>
    <n v="1412.17"/>
    <n v="0"/>
  </r>
  <r>
    <x v="18"/>
    <n v="2018"/>
    <s v="Grains &amp; Cereals"/>
    <n v="33169.17"/>
    <n v="31095.77"/>
    <n v="937490.14521617524"/>
    <s v="Low"/>
    <n v="88.57"/>
    <n v="4.1582571740193308E-2"/>
    <n v="797.67"/>
    <n v="1021278.7442999999"/>
    <n v="30.79"/>
    <n v="1412.17"/>
    <n v="0"/>
  </r>
  <r>
    <x v="3"/>
    <n v="2019"/>
    <s v="Frozen Food"/>
    <n v="40010.99"/>
    <n v="42792.66"/>
    <n v="1069522.6486522828"/>
    <s v="Medium"/>
    <n v="87.37"/>
    <n v="4.8093600500036054E-2"/>
    <n v="831.94"/>
    <n v="1508014.2130999998"/>
    <n v="37.69"/>
    <n v="1412.17"/>
    <n v="0"/>
  </r>
  <r>
    <x v="5"/>
    <n v="2019"/>
    <s v="Bakery Items"/>
    <n v="11188.67"/>
    <n v="9813.6200000000008"/>
    <n v="877103.35544796661"/>
    <s v="Low"/>
    <n v="100.52"/>
    <n v="1.7946091168639527E-2"/>
    <n v="623.46"/>
    <n v="624999.10620000004"/>
    <n v="55.86"/>
    <n v="1412.17"/>
    <n v="0"/>
  </r>
  <r>
    <x v="14"/>
    <n v="2022"/>
    <s v="Meat &amp; Seafood"/>
    <n v="49188.61"/>
    <n v="44353.01"/>
    <n v="901692.68861226202"/>
    <s v="Low"/>
    <n v="164.75"/>
    <n v="7.4639024612303123E-2"/>
    <n v="659.02"/>
    <n v="3139708.9762999997"/>
    <n v="63.83"/>
    <n v="1412.17"/>
    <n v="0"/>
  </r>
  <r>
    <x v="16"/>
    <n v="2022"/>
    <s v="Dairy Products"/>
    <n v="8075.18"/>
    <n v="9515"/>
    <n v="1178301.9078212497"/>
    <s v="High"/>
    <n v="192.64"/>
    <n v="1.4626564509409698E-2"/>
    <n v="552.09"/>
    <n v="507282.8076"/>
    <n v="62.82"/>
    <n v="1412.17"/>
    <n v="0"/>
  </r>
  <r>
    <x v="16"/>
    <n v="2023"/>
    <s v="Frozen Food"/>
    <n v="10961.77"/>
    <n v="12576.03"/>
    <n v="1147262.7139595156"/>
    <s v="High"/>
    <n v="176.8"/>
    <n v="1.1212022338597496E-2"/>
    <n v="977.68"/>
    <n v="354284.40640000004"/>
    <n v="32.32"/>
    <n v="1412.17"/>
    <n v="0"/>
  </r>
  <r>
    <x v="9"/>
    <n v="2022"/>
    <s v="Bakery Items"/>
    <n v="37256.43"/>
    <n v="39190.01"/>
    <n v="1051899.2292068778"/>
    <s v="Medium"/>
    <n v="38.82"/>
    <n v="3.1049094939662646E-2"/>
    <n v="1199.92"/>
    <n v="2222718.6137999999"/>
    <n v="59.66"/>
    <n v="1412.17"/>
    <n v="0"/>
  </r>
  <r>
    <x v="9"/>
    <n v="2018"/>
    <s v="Fruits &amp; Vegetables"/>
    <n v="49446.48"/>
    <n v="52898.91"/>
    <n v="1069821.5525149615"/>
    <s v="Medium"/>
    <n v="46.3"/>
    <n v="4.8777737222677101E-2"/>
    <n v="1013.71"/>
    <n v="1734088.0536000002"/>
    <n v="35.07"/>
    <n v="1412.17"/>
    <n v="0"/>
  </r>
  <r>
    <x v="1"/>
    <n v="2022"/>
    <s v="Dairy Products"/>
    <n v="740.99"/>
    <n v="831.86"/>
    <n v="1122633.233916787"/>
    <s v="High"/>
    <n v="53.1"/>
    <n v="5.4466136453846495E-4"/>
    <n v="1360.46"/>
    <n v="24904.673900000002"/>
    <n v="33.61"/>
    <n v="1412.17"/>
    <n v="0"/>
  </r>
  <r>
    <x v="9"/>
    <n v="2018"/>
    <s v="Grains &amp; Cereals"/>
    <n v="2436.5"/>
    <n v="2216.85"/>
    <n v="909850.19495177513"/>
    <s v="Low"/>
    <n v="61.08"/>
    <n v="2.6818932305998897E-3"/>
    <n v="908.5"/>
    <n v="146872.22"/>
    <n v="60.28"/>
    <n v="1412.17"/>
    <n v="0"/>
  </r>
  <r>
    <x v="15"/>
    <n v="2018"/>
    <s v="Prepared Food"/>
    <n v="11181.65"/>
    <n v="13164.79"/>
    <n v="1177356.6512992268"/>
    <s v="High"/>
    <n v="122.54"/>
    <n v="0.2752744953225012"/>
    <n v="40.619999999999997"/>
    <n v="379952.46699999995"/>
    <n v="33.979999999999997"/>
    <n v="1412.17"/>
    <n v="0"/>
  </r>
  <r>
    <x v="5"/>
    <n v="2022"/>
    <s v="Dairy Products"/>
    <n v="49529.61"/>
    <n v="52776.18"/>
    <n v="1065548.0630677287"/>
    <s v="Medium"/>
    <n v="118.72"/>
    <n v="5.4838527884498278E-2"/>
    <n v="903.19"/>
    <n v="2037152.8593000001"/>
    <n v="41.13"/>
    <n v="1412.17"/>
    <n v="0"/>
  </r>
  <r>
    <x v="17"/>
    <n v="2019"/>
    <s v="Frozen Food"/>
    <n v="31383.34"/>
    <n v="36151.599999999999"/>
    <n v="1151936.0272042428"/>
    <s v="High"/>
    <n v="66.73"/>
    <n v="2.6047724179144117E-2"/>
    <n v="1204.8399999999999"/>
    <n v="1057304.7245999998"/>
    <n v="33.69"/>
    <n v="1412.17"/>
    <n v="0"/>
  </r>
  <r>
    <x v="13"/>
    <n v="2018"/>
    <s v="Beverages"/>
    <n v="26441.53"/>
    <n v="27000.75"/>
    <n v="1021149.3056566697"/>
    <s v="Medium"/>
    <n v="103.49"/>
    <n v="6.2210973343058133E-2"/>
    <n v="425.03"/>
    <n v="1013239.4295999999"/>
    <n v="38.32"/>
    <n v="1412.17"/>
    <n v="0"/>
  </r>
  <r>
    <x v="4"/>
    <n v="2018"/>
    <s v="Dairy Products"/>
    <n v="9960.73"/>
    <n v="11541.31"/>
    <n v="1158681.1408400789"/>
    <s v="High"/>
    <n v="70.91"/>
    <n v="1.0144135978491118E-2"/>
    <n v="981.92"/>
    <n v="606907.27889999992"/>
    <n v="60.93"/>
    <n v="1412.17"/>
    <n v="0"/>
  </r>
  <r>
    <x v="16"/>
    <n v="2022"/>
    <s v="Dairy Products"/>
    <n v="25268.13"/>
    <n v="22719.63"/>
    <n v="899141.72516921512"/>
    <s v="Low"/>
    <n v="60.51"/>
    <n v="7.1658244002041863E-2"/>
    <n v="352.62"/>
    <n v="816665.96160000004"/>
    <n v="32.32"/>
    <n v="1412.17"/>
    <n v="0"/>
  </r>
  <r>
    <x v="18"/>
    <n v="2019"/>
    <s v="Dairy Products"/>
    <n v="3732.53"/>
    <n v="4168.82"/>
    <n v="1116888.5447672221"/>
    <s v="High"/>
    <n v="113.6"/>
    <n v="3.6616047166387086E-3"/>
    <n v="1019.37"/>
    <n v="211858.40280000001"/>
    <n v="56.76"/>
    <n v="1412.17"/>
    <n v="0"/>
  </r>
  <r>
    <x v="2"/>
    <n v="2018"/>
    <s v="Bakery Items"/>
    <n v="13444.76"/>
    <n v="14984.01"/>
    <n v="1114486.9822890107"/>
    <s v="High"/>
    <n v="163.9"/>
    <n v="2.6271611692981086E-2"/>
    <n v="511.76"/>
    <n v="686220.55039999995"/>
    <n v="51.04"/>
    <n v="1412.17"/>
    <n v="0"/>
  </r>
  <r>
    <x v="14"/>
    <n v="2022"/>
    <s v="Fruits &amp; Vegetables"/>
    <n v="42384.09"/>
    <n v="36474.21"/>
    <n v="860563.71624352445"/>
    <s v="Low"/>
    <n v="67.16"/>
    <n v="4.490553583726227E-2"/>
    <n v="943.85"/>
    <n v="2326886.5409999997"/>
    <n v="54.9"/>
    <n v="1412.17"/>
    <n v="0"/>
  </r>
  <r>
    <x v="0"/>
    <n v="2019"/>
    <s v="Beverages"/>
    <n v="23745.49"/>
    <n v="20351.509999999998"/>
    <n v="857068.43699582526"/>
    <s v="Low"/>
    <n v="20.09"/>
    <n v="0.39411601659751039"/>
    <n v="60.25"/>
    <n v="1621579.5121000002"/>
    <n v="68.290000000000006"/>
    <n v="1412.17"/>
    <n v="0"/>
  </r>
  <r>
    <x v="18"/>
    <n v="2024"/>
    <s v="Meat &amp; Seafood"/>
    <n v="7620.64"/>
    <n v="8232.41"/>
    <n v="1080278.0343908123"/>
    <s v="Medium"/>
    <n v="175.09"/>
    <n v="5.7620372610694415E-3"/>
    <n v="1322.56"/>
    <n v="471870.02880000003"/>
    <n v="61.92"/>
    <n v="1412.17"/>
    <n v="0"/>
  </r>
  <r>
    <x v="8"/>
    <n v="2018"/>
    <s v="Frozen Food"/>
    <n v="46203.29"/>
    <n v="51020.59"/>
    <n v="1104263.1379713435"/>
    <s v="High"/>
    <n v="64.260000000000005"/>
    <n v="3.7522771939513054E-2"/>
    <n v="1231.3399999999999"/>
    <n v="2742627.2944"/>
    <n v="59.36"/>
    <n v="1412.17"/>
    <n v="0"/>
  </r>
  <r>
    <x v="15"/>
    <n v="2022"/>
    <s v="Fruits &amp; Vegetables"/>
    <n v="49520.12"/>
    <n v="43991.89"/>
    <n v="888363.9619613199"/>
    <s v="Low"/>
    <n v="53.18"/>
    <n v="3.561419961739281E-2"/>
    <n v="1390.46"/>
    <n v="1521258.0863999999"/>
    <n v="30.72"/>
    <n v="1412.17"/>
    <n v="0"/>
  </r>
  <r>
    <x v="3"/>
    <n v="2020"/>
    <s v="Prepared Food"/>
    <n v="5505.18"/>
    <n v="6279.76"/>
    <n v="1140700.2132536992"/>
    <s v="High"/>
    <n v="37.04"/>
    <n v="7.4158819963629019E-3"/>
    <n v="742.35"/>
    <n v="346275.82199999999"/>
    <n v="62.9"/>
    <n v="1412.17"/>
    <n v="0"/>
  </r>
  <r>
    <x v="4"/>
    <n v="2020"/>
    <s v="Fruits &amp; Vegetables"/>
    <n v="28052.23"/>
    <n v="32720.639999999999"/>
    <n v="1166418.4986362939"/>
    <s v="High"/>
    <n v="142.25"/>
    <n v="6.7326429222867565E-2"/>
    <n v="416.66"/>
    <n v="1191097.6858000001"/>
    <n v="42.46"/>
    <n v="1412.17"/>
    <n v="0"/>
  </r>
  <r>
    <x v="7"/>
    <n v="2023"/>
    <s v="Beverages"/>
    <n v="36013.660000000003"/>
    <n v="34055.43"/>
    <n v="945625.35437942145"/>
    <s v="Low"/>
    <n v="28.84"/>
    <n v="2.954676052409199E-2"/>
    <n v="1218.8699999999999"/>
    <n v="1642583.0326"/>
    <n v="45.61"/>
    <n v="1412.17"/>
    <n v="0"/>
  </r>
  <r>
    <x v="3"/>
    <n v="2020"/>
    <s v="Dairy Products"/>
    <n v="32563.439999999999"/>
    <n v="33379"/>
    <n v="1025045.2654879214"/>
    <s v="Medium"/>
    <n v="36.130000000000003"/>
    <n v="2.7565999881485493E-2"/>
    <n v="1181.29"/>
    <n v="1106831.3256000001"/>
    <n v="33.99"/>
    <n v="1412.17"/>
    <n v="0"/>
  </r>
  <r>
    <x v="14"/>
    <n v="2019"/>
    <s v="Beverages"/>
    <n v="8970.5300000000007"/>
    <n v="10242.07"/>
    <n v="1141746.3628124536"/>
    <s v="High"/>
    <n v="51.07"/>
    <n v="7.5777411724953544E-2"/>
    <n v="118.38"/>
    <n v="341238.96120000002"/>
    <n v="38.04"/>
    <n v="1412.17"/>
    <n v="0"/>
  </r>
  <r>
    <x v="17"/>
    <n v="2018"/>
    <s v="Prepared Food"/>
    <n v="8375.59"/>
    <n v="9834.6200000000008"/>
    <n v="1174200.2652947435"/>
    <s v="High"/>
    <n v="174.41"/>
    <n v="8.111165988766221E-2"/>
    <n v="103.26"/>
    <n v="459819.891"/>
    <n v="54.9"/>
    <n v="1412.17"/>
    <n v="0"/>
  </r>
  <r>
    <x v="16"/>
    <n v="2023"/>
    <s v="Grains &amp; Cereals"/>
    <n v="42828.76"/>
    <n v="44223.92"/>
    <n v="1032575.3068732319"/>
    <s v="Medium"/>
    <n v="108.41"/>
    <n v="3.1215159797383478E-2"/>
    <n v="1372.05"/>
    <n v="1690022.8696000001"/>
    <n v="39.46"/>
    <n v="1412.17"/>
    <n v="0"/>
  </r>
  <r>
    <x v="14"/>
    <n v="2018"/>
    <s v="Prepared Food"/>
    <n v="11621.64"/>
    <n v="13270.71"/>
    <n v="1141896.4965357729"/>
    <s v="High"/>
    <n v="172.63"/>
    <n v="1.0571854816701537E-2"/>
    <n v="1099.3"/>
    <n v="476022.37439999997"/>
    <n v="40.96"/>
    <n v="1412.17"/>
    <n v="0"/>
  </r>
  <r>
    <x v="16"/>
    <n v="2024"/>
    <s v="Dairy Products"/>
    <n v="47299.18"/>
    <n v="47088.76"/>
    <n v="995551.29708379717"/>
    <s v="Medium"/>
    <n v="69.3"/>
    <n v="4.3473910605796008E-2"/>
    <n v="1087.99"/>
    <n v="2400433.3850000002"/>
    <n v="50.75"/>
    <n v="1412.17"/>
    <n v="0"/>
  </r>
  <r>
    <x v="19"/>
    <n v="2018"/>
    <s v="Bakery Items"/>
    <n v="32067.33"/>
    <n v="35582.94"/>
    <n v="1109632.1396262175"/>
    <s v="High"/>
    <n v="67.69"/>
    <n v="3.0004800044912704E-2"/>
    <n v="1068.74"/>
    <n v="1846757.5347000002"/>
    <n v="57.59"/>
    <n v="1412.17"/>
    <n v="0"/>
  </r>
  <r>
    <x v="19"/>
    <n v="2020"/>
    <s v="Beverages"/>
    <n v="20253.990000000002"/>
    <n v="19827.79"/>
    <n v="978957.23262428783"/>
    <s v="Medium"/>
    <n v="141.59"/>
    <n v="1.6288543970404922E-2"/>
    <n v="1243.45"/>
    <n v="1142730.1158"/>
    <n v="56.42"/>
    <n v="1412.17"/>
    <n v="0"/>
  </r>
  <r>
    <x v="18"/>
    <n v="2021"/>
    <s v="Bakery Items"/>
    <n v="16436.490000000002"/>
    <n v="13228.23"/>
    <n v="804808.69090663514"/>
    <s v="Low"/>
    <n v="189.1"/>
    <n v="1.9709912221795859E-2"/>
    <n v="833.92"/>
    <n v="1084643.9750999999"/>
    <n v="65.989999999999995"/>
    <n v="1412.17"/>
    <n v="0"/>
  </r>
  <r>
    <x v="16"/>
    <n v="2020"/>
    <s v="Fruits &amp; Vegetables"/>
    <n v="7871.05"/>
    <n v="6643.78"/>
    <n v="844077.98197190976"/>
    <s v="Low"/>
    <n v="69.87"/>
    <n v="1.7419993803116148E-2"/>
    <n v="451.84"/>
    <n v="345381.674"/>
    <n v="43.88"/>
    <n v="1412.17"/>
    <n v="0"/>
  </r>
  <r>
    <x v="16"/>
    <n v="2021"/>
    <s v="Dairy Products"/>
    <n v="17352.04"/>
    <n v="19072.79"/>
    <n v="1099167.0143683394"/>
    <s v="Medium"/>
    <n v="125.83"/>
    <n v="2.7881481481481483E-2"/>
    <n v="622.35"/>
    <n v="1092657.9588000001"/>
    <n v="62.97"/>
    <n v="1412.17"/>
    <n v="0"/>
  </r>
  <r>
    <x v="1"/>
    <n v="2021"/>
    <s v="Grains &amp; Cereals"/>
    <n v="48936.24"/>
    <n v="52003.78"/>
    <n v="1062684.4236500394"/>
    <s v="Medium"/>
    <n v="110.24"/>
    <n v="0.23238788109032196"/>
    <n v="210.58"/>
    <n v="1620278.9064"/>
    <n v="33.11"/>
    <n v="1412.17"/>
    <n v="0"/>
  </r>
  <r>
    <x v="5"/>
    <n v="2018"/>
    <s v="Meat &amp; Seafood"/>
    <n v="45513.32"/>
    <n v="41588.01"/>
    <n v="913754.69862449064"/>
    <s v="Low"/>
    <n v="33.520000000000003"/>
    <n v="3.5913328230661797E-2"/>
    <n v="1267.31"/>
    <n v="2953814.4680000003"/>
    <n v="64.900000000000006"/>
    <n v="1412.17"/>
    <n v="0"/>
  </r>
  <r>
    <x v="12"/>
    <n v="2024"/>
    <s v="Bakery Items"/>
    <n v="13588.97"/>
    <n v="12125.32"/>
    <n v="892291.32156447473"/>
    <s v="Low"/>
    <n v="192.19"/>
    <n v="3.154869639913635E-2"/>
    <n v="430.73"/>
    <n v="529018.60210000002"/>
    <n v="38.93"/>
    <n v="1412.17"/>
    <n v="0"/>
  </r>
  <r>
    <x v="3"/>
    <n v="2024"/>
    <s v="Bakery Items"/>
    <n v="42905.2"/>
    <n v="43781.19"/>
    <n v="1020416.8725469174"/>
    <s v="Medium"/>
    <n v="147.07"/>
    <n v="4.9503524823758811E-2"/>
    <n v="866.71"/>
    <n v="1428743.1599999997"/>
    <n v="33.299999999999997"/>
    <n v="1412.17"/>
    <n v="0"/>
  </r>
  <r>
    <x v="12"/>
    <n v="2019"/>
    <s v="Frozen Food"/>
    <n v="13942.38"/>
    <n v="11285.35"/>
    <n v="809427.80213995033"/>
    <s v="Low"/>
    <n v="182.91"/>
    <n v="1.758957925944616E-2"/>
    <n v="792.65"/>
    <n v="736018.2402"/>
    <n v="52.79"/>
    <n v="1412.17"/>
    <n v="0"/>
  </r>
  <r>
    <x v="12"/>
    <n v="2021"/>
    <s v="Dairy Products"/>
    <n v="6632.86"/>
    <n v="6267.87"/>
    <n v="944972.45532093255"/>
    <s v="Low"/>
    <n v="37.729999999999997"/>
    <n v="2.6866736876215165E-2"/>
    <n v="246.88"/>
    <n v="230292.89919999999"/>
    <n v="34.72"/>
    <n v="1412.17"/>
    <n v="0"/>
  </r>
  <r>
    <x v="14"/>
    <n v="2022"/>
    <s v="Bakery Items"/>
    <n v="39084.33"/>
    <n v="38765.74"/>
    <n v="991848.65136488201"/>
    <s v="Medium"/>
    <n v="137.49"/>
    <n v="8.8146887686062256E-2"/>
    <n v="443.4"/>
    <n v="2064825.1539"/>
    <n v="52.83"/>
    <n v="1412.17"/>
    <n v="0"/>
  </r>
  <r>
    <x v="7"/>
    <n v="2021"/>
    <s v="Grains &amp; Cereals"/>
    <n v="24682.87"/>
    <n v="29268.22"/>
    <n v="1185770.5364084486"/>
    <s v="High"/>
    <n v="95.83"/>
    <n v="3.7849035483178459E-2"/>
    <n v="652.14"/>
    <n v="1616727.9849999999"/>
    <n v="65.5"/>
    <n v="1412.17"/>
    <n v="0"/>
  </r>
  <r>
    <x v="16"/>
    <n v="2022"/>
    <s v="Dairy Products"/>
    <n v="37496.51"/>
    <n v="42211.61"/>
    <n v="1125747.7029195516"/>
    <s v="High"/>
    <n v="156.9"/>
    <n v="0.53543495644723693"/>
    <n v="70.03"/>
    <n v="1740587.9942000001"/>
    <n v="46.42"/>
    <n v="1412.17"/>
    <n v="0"/>
  </r>
  <r>
    <x v="3"/>
    <n v="2019"/>
    <s v="Bakery Items"/>
    <n v="15309.05"/>
    <n v="17658.66"/>
    <n v="1153478.4980126135"/>
    <s v="High"/>
    <n v="55.57"/>
    <n v="1.9960688953791592E-2"/>
    <n v="766.96"/>
    <n v="888843.44299999997"/>
    <n v="58.06"/>
    <n v="1412.17"/>
    <n v="0"/>
  </r>
  <r>
    <x v="0"/>
    <n v="2020"/>
    <s v="Bakery Items"/>
    <n v="9225.11"/>
    <n v="9884.5400000000009"/>
    <n v="1071482.0744684886"/>
    <s v="Medium"/>
    <n v="119.89"/>
    <n v="9.8896976843910814E-3"/>
    <n v="932.8"/>
    <n v="500369.96640000003"/>
    <n v="54.24"/>
    <n v="1412.17"/>
    <n v="0"/>
  </r>
  <r>
    <x v="1"/>
    <n v="2022"/>
    <s v="Bakery Items"/>
    <n v="17933.14"/>
    <n v="16338.87"/>
    <n v="911099.22746379056"/>
    <s v="Low"/>
    <n v="55.04"/>
    <n v="3.3592724411808779E-2"/>
    <n v="533.84"/>
    <n v="636805.8014"/>
    <n v="35.51"/>
    <n v="1412.17"/>
    <n v="0"/>
  </r>
  <r>
    <x v="2"/>
    <n v="2022"/>
    <s v="Prepared Food"/>
    <n v="47744.44"/>
    <n v="53650.75"/>
    <n v="1123706.7604102173"/>
    <s v="High"/>
    <n v="31.56"/>
    <n v="6.2785282205039192E-2"/>
    <n v="760.44"/>
    <n v="2446425.1056000004"/>
    <n v="51.24"/>
    <n v="1412.17"/>
    <n v="0"/>
  </r>
  <r>
    <x v="2"/>
    <n v="2023"/>
    <s v="Bakery Items"/>
    <n v="24942.52"/>
    <n v="22397.14"/>
    <n v="897950.16702402162"/>
    <s v="Low"/>
    <n v="156.77000000000001"/>
    <n v="3.1514169835875017E-2"/>
    <n v="791.47"/>
    <n v="775961.79720000003"/>
    <n v="31.11"/>
    <n v="1412.17"/>
    <n v="0"/>
  </r>
  <r>
    <x v="14"/>
    <n v="2019"/>
    <s v="Meat &amp; Seafood"/>
    <n v="21830.31"/>
    <n v="25941.84"/>
    <n v="1188340.4312627718"/>
    <s v="High"/>
    <n v="135.31"/>
    <n v="2.4566530125362925E-2"/>
    <n v="888.62"/>
    <n v="1087586.0442000001"/>
    <n v="49.82"/>
    <n v="1412.17"/>
    <n v="0"/>
  </r>
  <r>
    <x v="5"/>
    <n v="2024"/>
    <s v="Grains &amp; Cereals"/>
    <n v="38667.49"/>
    <n v="32165.91"/>
    <n v="831859.2698931325"/>
    <s v="Low"/>
    <n v="104.41"/>
    <n v="5.0882293338947809E-2"/>
    <n v="759.94"/>
    <n v="1623647.9051000001"/>
    <n v="41.99"/>
    <n v="1412.17"/>
    <n v="0"/>
  </r>
  <r>
    <x v="10"/>
    <n v="2022"/>
    <s v="Prepared Food"/>
    <n v="1452.89"/>
    <n v="1463.53"/>
    <n v="1007323.3348704994"/>
    <s v="Medium"/>
    <n v="151.26"/>
    <n v="1.5012916425560057E-3"/>
    <n v="967.76"/>
    <n v="85531.634300000005"/>
    <n v="58.87"/>
    <n v="1412.17"/>
    <n v="0"/>
  </r>
  <r>
    <x v="9"/>
    <n v="2022"/>
    <s v="Dairy Products"/>
    <n v="11765.21"/>
    <n v="13641.61"/>
    <n v="1159487.1659749381"/>
    <s v="High"/>
    <n v="174.43"/>
    <n v="9.50962261253324E-3"/>
    <n v="1237.19"/>
    <n v="627438.64929999993"/>
    <n v="53.33"/>
    <n v="1412.17"/>
    <n v="0"/>
  </r>
  <r>
    <x v="5"/>
    <n v="2023"/>
    <s v="Meat &amp; Seafood"/>
    <n v="20556.93"/>
    <n v="17089.990000000002"/>
    <n v="831349.33085825562"/>
    <s v="Low"/>
    <n v="48.42"/>
    <n v="1.8208731930272108E-2"/>
    <n v="1128.96"/>
    <n v="738610.49490000005"/>
    <n v="35.93"/>
    <n v="1412.17"/>
    <n v="0"/>
  </r>
  <r>
    <x v="6"/>
    <n v="2018"/>
    <s v="Fruits &amp; Vegetables"/>
    <n v="6607.86"/>
    <n v="6138.7"/>
    <n v="928999.70641024481"/>
    <s v="Low"/>
    <n v="71.260000000000005"/>
    <n v="1.2352756435421457E-2"/>
    <n v="534.92999999999995"/>
    <n v="258763.79759999996"/>
    <n v="39.159999999999997"/>
    <n v="1412.17"/>
    <n v="0"/>
  </r>
  <r>
    <x v="18"/>
    <n v="2022"/>
    <s v="Meat &amp; Seafood"/>
    <n v="17362.259999999998"/>
    <n v="16343.72"/>
    <n v="941335.97815030999"/>
    <s v="Low"/>
    <n v="139.27000000000001"/>
    <n v="2.4453198501450661E-2"/>
    <n v="710.02"/>
    <n v="1209455.0315999999"/>
    <n v="69.66"/>
    <n v="1412.17"/>
    <n v="0"/>
  </r>
  <r>
    <x v="16"/>
    <n v="2023"/>
    <s v="Prepared Food"/>
    <n v="32521.119999999999"/>
    <n v="32543.38"/>
    <n v="1000684.4782713511"/>
    <s v="Medium"/>
    <n v="136.11000000000001"/>
    <n v="4.3105161307425179E-2"/>
    <n v="754.46"/>
    <n v="1900859.4639999999"/>
    <n v="58.45"/>
    <n v="1412.17"/>
    <n v="0"/>
  </r>
  <r>
    <x v="4"/>
    <n v="2020"/>
    <s v="Frozen Food"/>
    <n v="48689.95"/>
    <n v="41106.230000000003"/>
    <n v="844244.65418428241"/>
    <s v="Low"/>
    <n v="93.46"/>
    <n v="6.5252284971454605E-2"/>
    <n v="746.18"/>
    <n v="2857613.1654999997"/>
    <n v="58.69"/>
    <n v="1412.17"/>
    <n v="0"/>
  </r>
  <r>
    <x v="8"/>
    <n v="2020"/>
    <s v="Bakery Items"/>
    <n v="29313.73"/>
    <n v="30309.69"/>
    <n v="1033975.887749529"/>
    <s v="Medium"/>
    <n v="143.83000000000001"/>
    <n v="2.269180690808317E-2"/>
    <n v="1291.82"/>
    <n v="1823900.2805999999"/>
    <n v="62.22"/>
    <n v="1412.17"/>
    <n v="0"/>
  </r>
  <r>
    <x v="2"/>
    <n v="2019"/>
    <s v="Meat &amp; Seafood"/>
    <n v="22523.27"/>
    <n v="25385.21"/>
    <n v="1127065.9189362824"/>
    <s v="High"/>
    <n v="197.42"/>
    <n v="2.3977760981114399E-2"/>
    <n v="939.34"/>
    <n v="1532483.2908000001"/>
    <n v="68.040000000000006"/>
    <n v="1412.17"/>
    <n v="0"/>
  </r>
  <r>
    <x v="14"/>
    <n v="2023"/>
    <s v="Bakery Items"/>
    <n v="41431.57"/>
    <n v="41218.18"/>
    <n v="994849.57968042244"/>
    <s v="Medium"/>
    <n v="87.76"/>
    <n v="6.4250930463370756E-2"/>
    <n v="644.84"/>
    <n v="1934440.0033"/>
    <n v="46.69"/>
    <n v="1412.17"/>
    <n v="0"/>
  </r>
  <r>
    <x v="19"/>
    <n v="2020"/>
    <s v="Bakery Items"/>
    <n v="13613.53"/>
    <n v="13351.41"/>
    <n v="980745.62585898"/>
    <s v="Medium"/>
    <n v="66.86"/>
    <n v="4.253164833791552E-2"/>
    <n v="320.08"/>
    <n v="504109.01590000006"/>
    <n v="37.03"/>
    <n v="1412.17"/>
    <n v="0"/>
  </r>
  <r>
    <x v="19"/>
    <n v="2019"/>
    <s v="Bakery Items"/>
    <n v="44602.78"/>
    <n v="51869.78"/>
    <n v="1162927.064187479"/>
    <s v="High"/>
    <n v="24.9"/>
    <n v="3.7720966814383819E-2"/>
    <n v="1182.44"/>
    <n v="2988832.2878"/>
    <n v="67.010000000000005"/>
    <n v="1412.17"/>
    <n v="0"/>
  </r>
  <r>
    <x v="18"/>
    <n v="2023"/>
    <s v="Fruits &amp; Vegetables"/>
    <n v="33865.11"/>
    <n v="38931.11"/>
    <n v="1149593.4901732195"/>
    <s v="High"/>
    <n v="113.98"/>
    <n v="9.5750706853653028E-2"/>
    <n v="353.68"/>
    <n v="1684111.9202999999"/>
    <n v="49.73"/>
    <n v="1412.17"/>
    <n v="0"/>
  </r>
  <r>
    <x v="19"/>
    <n v="2022"/>
    <s v="Meat &amp; Seafood"/>
    <n v="34057.08"/>
    <n v="39020.78"/>
    <n v="1145746.4938274215"/>
    <s v="High"/>
    <n v="184.44"/>
    <n v="9.4192217274663273E-2"/>
    <n v="361.57"/>
    <n v="1635420.9816000003"/>
    <n v="48.02"/>
    <n v="1412.17"/>
    <n v="0"/>
  </r>
  <r>
    <x v="5"/>
    <n v="2022"/>
    <s v="Dairy Products"/>
    <n v="4585.3"/>
    <n v="5242.22"/>
    <n v="1143266.5256362725"/>
    <s v="High"/>
    <n v="190.76"/>
    <n v="6.7044391156860454E-3"/>
    <n v="683.92"/>
    <n v="277273.09100000001"/>
    <n v="60.47"/>
    <n v="1412.17"/>
    <n v="0"/>
  </r>
  <r>
    <x v="0"/>
    <n v="2023"/>
    <s v="Dairy Products"/>
    <n v="3191.57"/>
    <n v="3288.83"/>
    <n v="1030474.0300228414"/>
    <s v="Medium"/>
    <n v="59.33"/>
    <n v="3.7913637443573295E-3"/>
    <n v="841.8"/>
    <n v="110683.64760000001"/>
    <n v="34.68"/>
    <n v="1412.17"/>
    <n v="0"/>
  </r>
  <r>
    <x v="16"/>
    <n v="2019"/>
    <s v="Bakery Items"/>
    <n v="37475.82"/>
    <n v="30740.02"/>
    <n v="820262.77210211812"/>
    <s v="Low"/>
    <n v="87.45"/>
    <n v="3.7774236468097973E-2"/>
    <n v="992.1"/>
    <n v="1987717.4927999999"/>
    <n v="53.04"/>
    <n v="1412.17"/>
    <n v="0"/>
  </r>
  <r>
    <x v="9"/>
    <n v="2018"/>
    <s v="Fruits &amp; Vegetables"/>
    <n v="15547.35"/>
    <n v="12545.33"/>
    <n v="806911.14562931948"/>
    <s v="Low"/>
    <n v="150.15"/>
    <n v="1.3322721897547516E-2"/>
    <n v="1166.98"/>
    <n v="1064371.581"/>
    <n v="68.459999999999994"/>
    <n v="1412.17"/>
    <n v="0"/>
  </r>
  <r>
    <x v="0"/>
    <n v="2020"/>
    <s v="Prepared Food"/>
    <n v="33358.71"/>
    <n v="35916.660000000003"/>
    <n v="1076680.1234220387"/>
    <s v="Medium"/>
    <n v="165.02"/>
    <n v="3.1012606331055639E-2"/>
    <n v="1075.6500000000001"/>
    <n v="1857412.9727999999"/>
    <n v="55.68"/>
    <n v="1412.17"/>
    <n v="0"/>
  </r>
  <r>
    <x v="2"/>
    <n v="2018"/>
    <s v="Bakery Items"/>
    <n v="1508.85"/>
    <n v="1646.31"/>
    <n v="1091102.4952778607"/>
    <s v="Medium"/>
    <n v="71.489999999999995"/>
    <n v="1.1213380103747082E-3"/>
    <n v="1345.58"/>
    <n v="55963.246500000001"/>
    <n v="37.090000000000003"/>
    <n v="1412.17"/>
    <n v="0"/>
  </r>
  <r>
    <x v="5"/>
    <n v="2021"/>
    <s v="Dairy Products"/>
    <n v="38783.980000000003"/>
    <n v="31056.35"/>
    <n v="800752.01152640849"/>
    <s v="Low"/>
    <n v="22.59"/>
    <n v="6.7140967714013677E-2"/>
    <n v="577.65"/>
    <n v="1277932.1410000003"/>
    <n v="32.950000000000003"/>
    <n v="1412.17"/>
    <n v="0"/>
  </r>
  <r>
    <x v="4"/>
    <n v="2020"/>
    <s v="Grains &amp; Cereals"/>
    <n v="14578.42"/>
    <n v="12421.07"/>
    <n v="852017.57117712346"/>
    <s v="Low"/>
    <n v="27.85"/>
    <n v="1.4737436944632585E-2"/>
    <n v="989.21"/>
    <n v="737230.69940000004"/>
    <n v="50.57"/>
    <n v="1412.17"/>
    <n v="0"/>
  </r>
  <r>
    <x v="10"/>
    <n v="2018"/>
    <s v="Beverages"/>
    <n v="38111.67"/>
    <n v="34589.19"/>
    <n v="907574.76646916813"/>
    <s v="Low"/>
    <n v="193.35"/>
    <n v="2.8451311644295801E-2"/>
    <n v="1339.54"/>
    <n v="1569057.4539000001"/>
    <n v="41.17"/>
    <n v="1412.17"/>
    <n v="0"/>
  </r>
  <r>
    <x v="10"/>
    <n v="2022"/>
    <s v="Beverages"/>
    <n v="24701.03"/>
    <n v="25708.18"/>
    <n v="1040773.6033679568"/>
    <s v="Medium"/>
    <n v="54.58"/>
    <n v="2.4271187273388291E-2"/>
    <n v="1017.71"/>
    <n v="1420062.2146999999"/>
    <n v="57.49"/>
    <n v="1412.17"/>
    <n v="0"/>
  </r>
  <r>
    <x v="7"/>
    <n v="2023"/>
    <s v="Meat &amp; Seafood"/>
    <n v="7153.42"/>
    <n v="7576.53"/>
    <n v="1059147.9320381021"/>
    <s v="Medium"/>
    <n v="161.84"/>
    <n v="9.2431000620219143E-3"/>
    <n v="773.92"/>
    <n v="486790.23099999997"/>
    <n v="68.05"/>
    <n v="1412.17"/>
    <n v="0"/>
  </r>
  <r>
    <x v="18"/>
    <n v="2018"/>
    <s v="Meat &amp; Seafood"/>
    <n v="24143.37"/>
    <n v="22274.87"/>
    <n v="922608.15288006607"/>
    <s v="Low"/>
    <n v="101.35"/>
    <n v="0.13192377465712254"/>
    <n v="183.01"/>
    <n v="1353960.1895999999"/>
    <n v="56.08"/>
    <n v="1412.17"/>
    <n v="0"/>
  </r>
  <r>
    <x v="13"/>
    <n v="2023"/>
    <s v="Dairy Products"/>
    <n v="19324.439999999999"/>
    <n v="22476.63"/>
    <n v="1163119.3452436398"/>
    <s v="High"/>
    <n v="132.93"/>
    <n v="0.14695391634980987"/>
    <n v="131.5"/>
    <n v="618575.32439999992"/>
    <n v="32.01"/>
    <n v="1412.17"/>
    <n v="0"/>
  </r>
  <r>
    <x v="14"/>
    <n v="2023"/>
    <s v="Meat &amp; Seafood"/>
    <n v="515.29999999999995"/>
    <n v="467.63"/>
    <n v="907490.78206869797"/>
    <s v="Low"/>
    <n v="78.959999999999994"/>
    <n v="7.28133389854458E-3"/>
    <n v="70.77"/>
    <n v="29145.367999999999"/>
    <n v="56.56"/>
    <n v="1412.17"/>
    <n v="0"/>
  </r>
  <r>
    <x v="6"/>
    <n v="2024"/>
    <s v="Dairy Products"/>
    <n v="42244.94"/>
    <n v="47489.87"/>
    <n v="1124155.2242706462"/>
    <s v="High"/>
    <n v="110.12"/>
    <n v="4.6433726464348915E-2"/>
    <n v="909.79"/>
    <n v="2023110.1766000001"/>
    <n v="47.89"/>
    <n v="1412.17"/>
    <n v="0"/>
  </r>
  <r>
    <x v="4"/>
    <n v="2020"/>
    <s v="Grains &amp; Cereals"/>
    <n v="44945.69"/>
    <n v="52772.31"/>
    <n v="1174135.0505465595"/>
    <s v="High"/>
    <n v="73.47"/>
    <n v="4.6563299007521292E-2"/>
    <n v="965.26"/>
    <n v="2570893.4680000003"/>
    <n v="57.2"/>
    <n v="1412.17"/>
    <n v="0"/>
  </r>
  <r>
    <x v="10"/>
    <n v="2018"/>
    <s v="Grains &amp; Cereals"/>
    <n v="31149.31"/>
    <n v="36064.1"/>
    <n v="1157781.6651476389"/>
    <s v="High"/>
    <n v="186.72"/>
    <n v="3.9095462817696894E-2"/>
    <n v="796.75"/>
    <n v="1683620.2054999999"/>
    <n v="54.05"/>
    <n v="1412.17"/>
    <n v="0"/>
  </r>
  <r>
    <x v="16"/>
    <n v="2022"/>
    <s v="Grains &amp; Cereals"/>
    <n v="19812.18"/>
    <n v="21933.49"/>
    <n v="1107071.0037966543"/>
    <s v="High"/>
    <n v="39.200000000000003"/>
    <n v="1.9700870084025258E-2"/>
    <n v="1005.65"/>
    <n v="886396.93320000009"/>
    <n v="44.74"/>
    <n v="1412.17"/>
    <n v="0"/>
  </r>
  <r>
    <x v="10"/>
    <n v="2019"/>
    <s v="Prepared Food"/>
    <n v="44530.83"/>
    <n v="45440.33"/>
    <n v="1020424.0522801842"/>
    <s v="Medium"/>
    <n v="159.81"/>
    <n v="3.3664068642273969E-2"/>
    <n v="1322.8"/>
    <n v="1465509.6152999999"/>
    <n v="32.909999999999997"/>
    <n v="1412.17"/>
    <n v="0"/>
  </r>
  <r>
    <x v="6"/>
    <n v="2020"/>
    <s v="Prepared Food"/>
    <n v="43497.58"/>
    <n v="35854.370000000003"/>
    <n v="824284.24753744912"/>
    <s v="Low"/>
    <n v="34.54"/>
    <n v="5.0792381886545696E-2"/>
    <n v="856.38"/>
    <n v="3020906.9310000003"/>
    <n v="69.45"/>
    <n v="1412.17"/>
    <n v="0"/>
  </r>
  <r>
    <x v="8"/>
    <n v="2023"/>
    <s v="Bakery Items"/>
    <n v="37466.65"/>
    <n v="37017.5"/>
    <n v="988012.00534341868"/>
    <s v="Medium"/>
    <n v="42.3"/>
    <n v="6.5144662945768789E-2"/>
    <n v="575.13"/>
    <n v="2010085.7725"/>
    <n v="53.65"/>
    <n v="1412.17"/>
    <n v="0"/>
  </r>
  <r>
    <x v="11"/>
    <n v="2020"/>
    <s v="Dairy Products"/>
    <n v="42719.21"/>
    <n v="36764.089999999997"/>
    <n v="860598.54571280698"/>
    <s v="Low"/>
    <n v="103.18"/>
    <n v="4.9502543541490432E-2"/>
    <n v="862.97"/>
    <n v="1830518.1485000001"/>
    <n v="42.85"/>
    <n v="1412.17"/>
    <n v="0"/>
  </r>
  <r>
    <x v="19"/>
    <n v="2024"/>
    <s v="Fruits &amp; Vegetables"/>
    <n v="25477.84"/>
    <n v="26272.99"/>
    <n v="1031209.4745865427"/>
    <s v="Medium"/>
    <n v="143.08000000000001"/>
    <n v="5.8879711585126296E-2"/>
    <n v="432.71"/>
    <n v="1415039.2335999999"/>
    <n v="55.54"/>
    <n v="1412.17"/>
    <n v="0"/>
  </r>
  <r>
    <x v="10"/>
    <n v="2019"/>
    <s v="Prepared Food"/>
    <n v="33716.46"/>
    <n v="28974.75"/>
    <n v="859365.12907938741"/>
    <s v="Low"/>
    <n v="181.97"/>
    <n v="0.10896664727554779"/>
    <n v="309.42"/>
    <n v="2229332.3352000001"/>
    <n v="66.12"/>
    <n v="1412.17"/>
    <n v="0"/>
  </r>
  <r>
    <x v="6"/>
    <n v="2022"/>
    <s v="Beverages"/>
    <n v="33231.300000000003"/>
    <n v="33766.93"/>
    <n v="1016118.2379262923"/>
    <s v="Medium"/>
    <n v="113.61"/>
    <n v="2.6952237280712429E-2"/>
    <n v="1232.97"/>
    <n v="1669540.5120000001"/>
    <n v="50.24"/>
    <n v="1412.17"/>
    <n v="0"/>
  </r>
  <r>
    <x v="14"/>
    <n v="2022"/>
    <s v="Beverages"/>
    <n v="12742.04"/>
    <n v="12835.43"/>
    <n v="1007329.2816534871"/>
    <s v="Medium"/>
    <n v="66.34"/>
    <n v="1.8634979598402972E-2"/>
    <n v="683.77"/>
    <n v="538096.34920000006"/>
    <n v="42.23"/>
    <n v="1412.17"/>
    <n v="0"/>
  </r>
  <r>
    <x v="11"/>
    <n v="2018"/>
    <s v="Beverages"/>
    <n v="49778.91"/>
    <n v="43169.98"/>
    <n v="867234.33679041977"/>
    <s v="Low"/>
    <n v="36.840000000000003"/>
    <n v="0.10847678092789122"/>
    <n v="458.89"/>
    <n v="3200783.9130000002"/>
    <n v="64.3"/>
    <n v="1412.17"/>
    <n v="0"/>
  </r>
  <r>
    <x v="5"/>
    <n v="2020"/>
    <s v="Fruits &amp; Vegetables"/>
    <n v="20105.439999999999"/>
    <n v="20917.28"/>
    <n v="1040379.1212726507"/>
    <s v="Medium"/>
    <n v="106.83"/>
    <n v="2.8454584052761186E-2"/>
    <n v="706.58"/>
    <n v="1280314.4191999999"/>
    <n v="63.68"/>
    <n v="1412.17"/>
    <n v="0"/>
  </r>
  <r>
    <x v="8"/>
    <n v="2024"/>
    <s v="Beverages"/>
    <n v="38466.65"/>
    <n v="45817.07"/>
    <n v="1191085.5247337627"/>
    <s v="High"/>
    <n v="134.68"/>
    <n v="4.2688547331039842E-2"/>
    <n v="901.1"/>
    <n v="1552898.6605"/>
    <n v="40.369999999999997"/>
    <n v="1412.17"/>
    <n v="0"/>
  </r>
  <r>
    <x v="18"/>
    <n v="2022"/>
    <s v="Beverages"/>
    <n v="29561.89"/>
    <n v="27591.25"/>
    <n v="933338.49764003593"/>
    <s v="Low"/>
    <n v="169.82"/>
    <n v="3.1121382475865624E-2"/>
    <n v="949.89"/>
    <n v="1172128.9384999999"/>
    <n v="39.65"/>
    <n v="1412.17"/>
    <n v="0"/>
  </r>
  <r>
    <x v="5"/>
    <n v="2022"/>
    <s v="Grains &amp; Cereals"/>
    <n v="2157.21"/>
    <n v="2050.67"/>
    <n v="950612.13326472614"/>
    <s v="Medium"/>
    <n v="27.7"/>
    <n v="1.6597370223046324E-3"/>
    <n v="1299.73"/>
    <n v="97872.617700000003"/>
    <n v="45.37"/>
    <n v="1412.17"/>
    <n v="0"/>
  </r>
  <r>
    <x v="10"/>
    <n v="2020"/>
    <s v="Fruits &amp; Vegetables"/>
    <n v="26368.68"/>
    <n v="23936.55"/>
    <n v="907764.43872048205"/>
    <s v="Low"/>
    <n v="155.26"/>
    <n v="0.91717147826086953"/>
    <n v="28.75"/>
    <n v="1077687.9516"/>
    <n v="40.869999999999997"/>
    <n v="1412.17"/>
    <n v="0"/>
  </r>
  <r>
    <x v="18"/>
    <n v="2018"/>
    <s v="Fruits &amp; Vegetables"/>
    <n v="33562.71"/>
    <n v="39533.599999999999"/>
    <n v="1177902.4995299843"/>
    <s v="High"/>
    <n v="139.08000000000001"/>
    <n v="4.0555245414340607E-2"/>
    <n v="827.58"/>
    <n v="2082566.1554999999"/>
    <n v="62.05"/>
    <n v="1412.17"/>
    <n v="0"/>
  </r>
  <r>
    <x v="14"/>
    <n v="2020"/>
    <s v="Frozen Food"/>
    <n v="9609.17"/>
    <n v="8928.64"/>
    <n v="929179.10704046243"/>
    <s v="Low"/>
    <n v="186.83"/>
    <n v="0.15396843454574588"/>
    <n v="62.41"/>
    <n v="405218.69890000002"/>
    <n v="42.17"/>
    <n v="1412.17"/>
    <n v="0"/>
  </r>
  <r>
    <x v="0"/>
    <n v="2020"/>
    <s v="Frozen Food"/>
    <n v="21546.05"/>
    <n v="17858.810000000001"/>
    <n v="828867.0081058942"/>
    <s v="Low"/>
    <n v="111.91"/>
    <n v="2.9004576967086221E-2"/>
    <n v="742.85"/>
    <n v="1411697.1959999998"/>
    <n v="65.52"/>
    <n v="1412.17"/>
    <n v="0"/>
  </r>
  <r>
    <x v="15"/>
    <n v="2021"/>
    <s v="Fruits &amp; Vegetables"/>
    <n v="49285.440000000002"/>
    <n v="58668.959999999999"/>
    <n v="1190391.3204386528"/>
    <s v="High"/>
    <n v="128.66999999999999"/>
    <n v="0.86999894086496032"/>
    <n v="56.65"/>
    <n v="2101038.3072000002"/>
    <n v="42.63"/>
    <n v="1412.17"/>
    <n v="0"/>
  </r>
  <r>
    <x v="16"/>
    <n v="2020"/>
    <s v="Fruits &amp; Vegetables"/>
    <n v="25902.43"/>
    <n v="29646.51"/>
    <n v="1144545.5117531444"/>
    <s v="High"/>
    <n v="189.28"/>
    <n v="5.2935563639336221E-2"/>
    <n v="489.32"/>
    <n v="1134526.4339999999"/>
    <n v="43.8"/>
    <n v="1412.17"/>
    <n v="0"/>
  </r>
  <r>
    <x v="10"/>
    <n v="2018"/>
    <s v="Dairy Products"/>
    <n v="10602.68"/>
    <n v="12099.68"/>
    <n v="1141190.7178185137"/>
    <s v="High"/>
    <n v="36.26"/>
    <n v="3.37729502452698E-2"/>
    <n v="313.94"/>
    <n v="715892.95360000001"/>
    <n v="67.52"/>
    <n v="1412.17"/>
    <n v="0"/>
  </r>
  <r>
    <x v="4"/>
    <n v="2018"/>
    <s v="Bakery Items"/>
    <n v="5502.68"/>
    <n v="6029.14"/>
    <n v="1095673.380970727"/>
    <s v="Medium"/>
    <n v="191.85"/>
    <n v="6.4484783143684155E-3"/>
    <n v="853.33"/>
    <n v="371761.06080000004"/>
    <n v="67.56"/>
    <n v="1412.17"/>
    <n v="0"/>
  </r>
  <r>
    <x v="15"/>
    <n v="2018"/>
    <s v="Bakery Items"/>
    <n v="9028.01"/>
    <n v="7669.53"/>
    <n v="849526.0860366791"/>
    <s v="Low"/>
    <n v="28.27"/>
    <n v="9.0470087183084479E-3"/>
    <n v="997.9"/>
    <n v="568493.78969999996"/>
    <n v="62.97"/>
    <n v="1412.17"/>
    <n v="0"/>
  </r>
  <r>
    <x v="13"/>
    <n v="2023"/>
    <s v="Meat &amp; Seafood"/>
    <n v="11862.67"/>
    <n v="10071.379999999999"/>
    <n v="848997.73828320263"/>
    <s v="Low"/>
    <n v="136.18"/>
    <n v="8.5673934552913059E-3"/>
    <n v="1384.63"/>
    <n v="486250.84330000001"/>
    <n v="40.99"/>
    <n v="1412.17"/>
    <n v="0"/>
  </r>
  <r>
    <x v="0"/>
    <n v="2023"/>
    <s v="Fruits &amp; Vegetables"/>
    <n v="11877.33"/>
    <n v="9911.33"/>
    <n v="834474.58309232804"/>
    <s v="Low"/>
    <n v="164.78"/>
    <n v="4.4148719473664645E-2"/>
    <n v="269.02999999999997"/>
    <n v="733900.22069999995"/>
    <n v="61.79"/>
    <n v="1412.17"/>
    <n v="0"/>
  </r>
  <r>
    <x v="0"/>
    <n v="2023"/>
    <s v="Bakery Items"/>
    <n v="22177.05"/>
    <n v="19044.939999999999"/>
    <n v="858767.96057185251"/>
    <s v="Low"/>
    <n v="106.83"/>
    <n v="1.9728189800112084E-2"/>
    <n v="1124.1300000000001"/>
    <n v="1394049.3629999999"/>
    <n v="62.86"/>
    <n v="1412.17"/>
    <n v="0"/>
  </r>
  <r>
    <x v="2"/>
    <n v="2023"/>
    <s v="Grains &amp; Cereals"/>
    <n v="17060.48"/>
    <n v="15970.34"/>
    <n v="936101.44614922907"/>
    <s v="Low"/>
    <n v="182.68"/>
    <n v="0.17535697399527186"/>
    <n v="97.29"/>
    <n v="1188944.8511999999"/>
    <n v="69.69"/>
    <n v="1412.17"/>
    <n v="0"/>
  </r>
  <r>
    <x v="13"/>
    <n v="2018"/>
    <s v="Dairy Products"/>
    <n v="22079.89"/>
    <n v="24757.97"/>
    <n v="1121290.4593274696"/>
    <s v="High"/>
    <n v="61.95"/>
    <n v="1.6085359190482783E-2"/>
    <n v="1372.67"/>
    <n v="1058730.7254999999"/>
    <n v="47.95"/>
    <n v="1412.17"/>
    <n v="0"/>
  </r>
  <r>
    <x v="12"/>
    <n v="2018"/>
    <s v="Dairy Products"/>
    <n v="29030.31"/>
    <n v="28892.66"/>
    <n v="995258.40406113467"/>
    <s v="Medium"/>
    <n v="153.79"/>
    <n v="3.8063053140856708E-2"/>
    <n v="762.69"/>
    <n v="1343522.7468000001"/>
    <n v="46.28"/>
    <n v="1412.17"/>
    <n v="0"/>
  </r>
  <r>
    <x v="17"/>
    <n v="2019"/>
    <s v="Dairy Products"/>
    <n v="10124.27"/>
    <n v="10160.74"/>
    <n v="1003602.2350253401"/>
    <s v="Medium"/>
    <n v="154.41999999999999"/>
    <n v="4.1685963684275538E-2"/>
    <n v="242.87"/>
    <n v="347161.21830000001"/>
    <n v="34.29"/>
    <n v="1412.17"/>
    <n v="0"/>
  </r>
  <r>
    <x v="6"/>
    <n v="2020"/>
    <s v="Frozen Food"/>
    <n v="41869.35"/>
    <n v="41561.96"/>
    <n v="992658.35270908196"/>
    <s v="Medium"/>
    <n v="117.62"/>
    <n v="3.0106456414349503E-2"/>
    <n v="1390.71"/>
    <n v="1835970.9975000001"/>
    <n v="43.85"/>
    <n v="1412.17"/>
    <n v="0"/>
  </r>
  <r>
    <x v="16"/>
    <n v="2020"/>
    <s v="Bakery Items"/>
    <n v="30612.78"/>
    <n v="29423.02"/>
    <n v="961135.18602361507"/>
    <s v="Medium"/>
    <n v="69.19"/>
    <n v="3.6369747300139005E-2"/>
    <n v="841.71"/>
    <n v="1609313.8446"/>
    <n v="52.57"/>
    <n v="1412.17"/>
    <n v="0"/>
  </r>
  <r>
    <x v="14"/>
    <n v="2018"/>
    <s v="Beverages"/>
    <n v="16676.990000000002"/>
    <n v="15802.19"/>
    <n v="947544.49094231019"/>
    <s v="Low"/>
    <n v="140.28"/>
    <n v="1.2741225456490184E-2"/>
    <n v="1308.9000000000001"/>
    <n v="858531.44520000007"/>
    <n v="51.48"/>
    <n v="1412.17"/>
    <n v="0"/>
  </r>
  <r>
    <x v="2"/>
    <n v="2024"/>
    <s v="Grains &amp; Cereals"/>
    <n v="4646.46"/>
    <n v="5532.06"/>
    <n v="1190596.7123358427"/>
    <s v="High"/>
    <n v="31.12"/>
    <n v="1.325250278086763E-2"/>
    <n v="350.61"/>
    <n v="255137.11859999999"/>
    <n v="54.91"/>
    <n v="1412.17"/>
    <n v="0"/>
  </r>
  <r>
    <x v="17"/>
    <n v="2024"/>
    <s v="Bakery Items"/>
    <n v="7710.62"/>
    <n v="8555.34"/>
    <n v="1109552.7986076346"/>
    <s v="High"/>
    <n v="82.11"/>
    <n v="0.20248476890756303"/>
    <n v="38.08"/>
    <n v="244735.07879999999"/>
    <n v="31.74"/>
    <n v="1412.17"/>
    <n v="0"/>
  </r>
  <r>
    <x v="8"/>
    <n v="2022"/>
    <s v="Meat &amp; Seafood"/>
    <n v="39571.910000000003"/>
    <n v="37077.050000000003"/>
    <n v="936953.76341450273"/>
    <s v="Low"/>
    <n v="89.73"/>
    <n v="6.4559768333469297E-2"/>
    <n v="612.95000000000005"/>
    <n v="2092958.3199000002"/>
    <n v="52.89"/>
    <n v="1412.17"/>
    <n v="0"/>
  </r>
  <r>
    <x v="18"/>
    <n v="2024"/>
    <s v="Fruits &amp; Vegetables"/>
    <n v="43629.68"/>
    <n v="40012.99"/>
    <n v="917104.8240555512"/>
    <s v="Low"/>
    <n v="20.87"/>
    <n v="5.5423882113821141E-2"/>
    <n v="787.2"/>
    <n v="1918397.0296"/>
    <n v="43.97"/>
    <n v="1412.17"/>
    <n v="0"/>
  </r>
  <r>
    <x v="6"/>
    <n v="2019"/>
    <s v="Grains &amp; Cereals"/>
    <n v="34179.49"/>
    <n v="37491.339999999997"/>
    <n v="1096895.82846321"/>
    <s v="Medium"/>
    <n v="182.41"/>
    <n v="0.23199273739224868"/>
    <n v="147.33000000000001"/>
    <n v="1319670.1088999999"/>
    <n v="38.61"/>
    <n v="1412.17"/>
    <n v="0"/>
  </r>
  <r>
    <x v="2"/>
    <n v="2021"/>
    <s v="Frozen Food"/>
    <n v="32642.85"/>
    <n v="31509.7"/>
    <n v="965286.42566442583"/>
    <s v="Medium"/>
    <n v="47.56"/>
    <n v="5.9153815486653494E-2"/>
    <n v="551.83000000000004"/>
    <n v="1727133.1934999998"/>
    <n v="52.91"/>
    <n v="1412.17"/>
    <n v="0"/>
  </r>
  <r>
    <x v="17"/>
    <n v="2021"/>
    <s v="Prepared Food"/>
    <n v="13763.5"/>
    <n v="13330.87"/>
    <n v="968566.86162676651"/>
    <s v="Medium"/>
    <n v="84.12"/>
    <n v="2.2979764250175311E-2"/>
    <n v="598.94000000000005"/>
    <n v="835169.18"/>
    <n v="60.68"/>
    <n v="1412.17"/>
    <n v="0"/>
  </r>
  <r>
    <x v="0"/>
    <n v="2023"/>
    <s v="Frozen Food"/>
    <n v="37589.730000000003"/>
    <n v="35781.769999999997"/>
    <n v="951902.82026500313"/>
    <s v="Medium"/>
    <n v="79.67"/>
    <n v="3.1222521242929409E-2"/>
    <n v="1203.93"/>
    <n v="1300228.7607000002"/>
    <n v="34.590000000000003"/>
    <n v="1412.17"/>
    <n v="0"/>
  </r>
  <r>
    <x v="2"/>
    <n v="2020"/>
    <s v="Frozen Food"/>
    <n v="47544.6"/>
    <n v="38386.61"/>
    <n v="807381.06956415658"/>
    <s v="Low"/>
    <n v="153.13"/>
    <n v="7.5516764878730602E-2"/>
    <n v="629.59"/>
    <n v="2852200.554"/>
    <n v="59.99"/>
    <n v="1412.17"/>
    <n v="0"/>
  </r>
  <r>
    <x v="8"/>
    <n v="2023"/>
    <s v="Meat &amp; Seafood"/>
    <n v="4220.33"/>
    <n v="4951.63"/>
    <n v="1173280.2885082446"/>
    <s v="High"/>
    <n v="37.86"/>
    <n v="1.4544336078850329E-2"/>
    <n v="290.17"/>
    <n v="229417.13879999999"/>
    <n v="54.36"/>
    <n v="1412.17"/>
    <n v="0"/>
  </r>
  <r>
    <x v="17"/>
    <n v="2018"/>
    <s v="Dairy Products"/>
    <n v="20192.240000000002"/>
    <n v="22576.99"/>
    <n v="1118102.3006858078"/>
    <s v="High"/>
    <n v="147.53"/>
    <n v="0.93396114708603151"/>
    <n v="21.62"/>
    <n v="613440.25120000006"/>
    <n v="30.38"/>
    <n v="1412.17"/>
    <n v="0"/>
  </r>
  <r>
    <x v="5"/>
    <n v="2019"/>
    <s v="Dairy Products"/>
    <n v="48064.86"/>
    <n v="43609.06"/>
    <n v="907296.09947891242"/>
    <s v="Low"/>
    <n v="74.989999999999995"/>
    <n v="0.11270396510891739"/>
    <n v="426.47"/>
    <n v="2434004.5104"/>
    <n v="50.64"/>
    <n v="1412.17"/>
    <n v="0"/>
  </r>
  <r>
    <x v="5"/>
    <n v="2024"/>
    <s v="Beverages"/>
    <n v="28113.02"/>
    <n v="22698.02"/>
    <n v="807384.62107592856"/>
    <s v="Low"/>
    <n v="108.53"/>
    <n v="0.14688865666962747"/>
    <n v="191.39"/>
    <n v="920139.14459999988"/>
    <n v="32.729999999999997"/>
    <n v="1412.17"/>
    <n v="0"/>
  </r>
  <r>
    <x v="18"/>
    <n v="2024"/>
    <s v="Fruits &amp; Vegetables"/>
    <n v="32749.78"/>
    <n v="35677.31"/>
    <n v="1089390.8294956486"/>
    <s v="Medium"/>
    <n v="130.84"/>
    <n v="5.704443399348557E-2"/>
    <n v="574.11"/>
    <n v="1872304.9225999999"/>
    <n v="57.17"/>
    <n v="1412.17"/>
    <n v="0"/>
  </r>
  <r>
    <x v="5"/>
    <n v="2018"/>
    <s v="Frozen Food"/>
    <n v="18838.27"/>
    <n v="16086.77"/>
    <n v="853940.94043667486"/>
    <s v="Low"/>
    <n v="53.22"/>
    <n v="1.5448675999048721E-2"/>
    <n v="1219.4100000000001"/>
    <n v="846591.85379999992"/>
    <n v="44.94"/>
    <n v="1412.17"/>
    <n v="0"/>
  </r>
  <r>
    <x v="18"/>
    <n v="2024"/>
    <s v="Grains &amp; Cereals"/>
    <n v="46372.26"/>
    <n v="48183.74"/>
    <n v="1039063.8713748262"/>
    <s v="Medium"/>
    <n v="181.94"/>
    <n v="0.10229024573168043"/>
    <n v="453.34"/>
    <n v="2097881.0424000002"/>
    <n v="45.24"/>
    <n v="1412.17"/>
    <n v="0"/>
  </r>
  <r>
    <x v="4"/>
    <n v="2018"/>
    <s v="Meat &amp; Seafood"/>
    <n v="40724.83"/>
    <n v="34325.21"/>
    <n v="842857.04814482958"/>
    <s v="Low"/>
    <n v="167.3"/>
    <n v="4.8968712799855714E-2"/>
    <n v="831.65"/>
    <n v="2719196.8991"/>
    <n v="66.77"/>
    <n v="1412.17"/>
    <n v="0"/>
  </r>
  <r>
    <x v="18"/>
    <n v="2021"/>
    <s v="Frozen Food"/>
    <n v="28669.98"/>
    <n v="30460.6"/>
    <n v="1062456.2695893056"/>
    <s v="Medium"/>
    <n v="107.63"/>
    <n v="3.9757571555358334E-2"/>
    <n v="721.12"/>
    <n v="1161994.2894000001"/>
    <n v="40.53"/>
    <n v="1412.17"/>
    <n v="0"/>
  </r>
  <r>
    <x v="12"/>
    <n v="2022"/>
    <s v="Prepared Food"/>
    <n v="27081.29"/>
    <n v="24870.73"/>
    <n v="918373.16464614496"/>
    <s v="Low"/>
    <n v="52.05"/>
    <n v="2.4581811415293007E-2"/>
    <n v="1101.68"/>
    <n v="1574777.0135000001"/>
    <n v="58.15"/>
    <n v="1412.17"/>
    <n v="0"/>
  </r>
  <r>
    <x v="16"/>
    <n v="2019"/>
    <s v="Bakery Items"/>
    <n v="13508.24"/>
    <n v="15870.96"/>
    <n v="1174909.536697601"/>
    <s v="High"/>
    <n v="175.87"/>
    <n v="2.8072570086660156E-2"/>
    <n v="481.19"/>
    <n v="501696.03360000002"/>
    <n v="37.14"/>
    <n v="1412.17"/>
    <n v="0"/>
  </r>
  <r>
    <x v="18"/>
    <n v="2020"/>
    <s v="Prepared Food"/>
    <n v="3043.2"/>
    <n v="2749.9"/>
    <n v="903621.18822292332"/>
    <s v="Low"/>
    <n v="143.94"/>
    <n v="6.1726942658363922E-3"/>
    <n v="493.01"/>
    <n v="178788"/>
    <n v="58.75"/>
    <n v="1412.17"/>
    <n v="0"/>
  </r>
  <r>
    <x v="6"/>
    <n v="2023"/>
    <s v="Beverages"/>
    <n v="8389.64"/>
    <n v="7379.73"/>
    <n v="879624.15550607664"/>
    <s v="Low"/>
    <n v="155.47"/>
    <n v="7.1576630379142064E-3"/>
    <n v="1172.1199999999999"/>
    <n v="471749.45719999995"/>
    <n v="56.23"/>
    <n v="1412.17"/>
    <n v="0"/>
  </r>
  <r>
    <x v="15"/>
    <n v="2023"/>
    <s v="Fruits &amp; Vegetables"/>
    <n v="40294.06"/>
    <n v="35993.26"/>
    <n v="893264.66481660085"/>
    <s v="Low"/>
    <n v="157.24"/>
    <n v="6.495375191424195E-2"/>
    <n v="620.35"/>
    <n v="2707357.8913999996"/>
    <n v="67.19"/>
    <n v="1412.17"/>
    <n v="0"/>
  </r>
  <r>
    <x v="16"/>
    <n v="2019"/>
    <s v="Meat &amp; Seafood"/>
    <n v="22942.54"/>
    <n v="19760.77"/>
    <n v="861315.70436403295"/>
    <s v="Low"/>
    <n v="39.799999999999997"/>
    <n v="1.9843569717256114E-2"/>
    <n v="1156.17"/>
    <n v="792894.18240000005"/>
    <n v="34.56"/>
    <n v="1412.17"/>
    <n v="0"/>
  </r>
  <r>
    <x v="12"/>
    <n v="2023"/>
    <s v="Frozen Food"/>
    <n v="40851.800000000003"/>
    <n v="40926.25"/>
    <n v="1001822.4411164257"/>
    <s v="Medium"/>
    <n v="47.25"/>
    <n v="3.7813486370157821E-2"/>
    <n v="1080.3499999999999"/>
    <n v="1370986.4080000003"/>
    <n v="33.56"/>
    <n v="1412.17"/>
    <n v="0"/>
  </r>
  <r>
    <x v="19"/>
    <n v="2019"/>
    <s v="Prepared Food"/>
    <n v="34166.400000000001"/>
    <n v="40937.71"/>
    <n v="1198186.2297461834"/>
    <s v="High"/>
    <n v="105.59"/>
    <n v="8.144358894901195E-2"/>
    <n v="419.51"/>
    <n v="1513571.52"/>
    <n v="44.3"/>
    <n v="1412.17"/>
    <n v="0"/>
  </r>
  <r>
    <x v="18"/>
    <n v="2019"/>
    <s v="Prepared Food"/>
    <n v="31130.68"/>
    <n v="34061.129999999997"/>
    <n v="1094133.8255380222"/>
    <s v="Medium"/>
    <n v="94.35"/>
    <n v="0.14934363156632285"/>
    <n v="208.45"/>
    <n v="1967770.2828000002"/>
    <n v="63.21"/>
    <n v="1412.17"/>
    <n v="0"/>
  </r>
  <r>
    <x v="9"/>
    <n v="2023"/>
    <s v="Grains &amp; Cereals"/>
    <n v="14249.66"/>
    <n v="14160.14"/>
    <n v="993717.74484443839"/>
    <s v="Medium"/>
    <n v="77.06"/>
    <n v="2.2288775574047424E-2"/>
    <n v="639.32000000000005"/>
    <n v="683413.6936"/>
    <n v="47.96"/>
    <n v="1412.17"/>
    <n v="0"/>
  </r>
  <r>
    <x v="0"/>
    <n v="2018"/>
    <s v="Dairy Products"/>
    <n v="5962.53"/>
    <n v="5420.45"/>
    <n v="909085.57273506385"/>
    <s v="Low"/>
    <n v="79.010000000000005"/>
    <n v="3.2696479491116474E-2"/>
    <n v="182.36"/>
    <n v="316491.09239999996"/>
    <n v="53.08"/>
    <n v="1412.17"/>
    <n v="0"/>
  </r>
  <r>
    <x v="15"/>
    <n v="2021"/>
    <s v="Fruits &amp; Vegetables"/>
    <n v="44001.94"/>
    <n v="46100.59"/>
    <n v="1047694.4880157557"/>
    <s v="Medium"/>
    <n v="127.6"/>
    <n v="5.3122550735835619E-2"/>
    <n v="828.31"/>
    <n v="1615751.2368000001"/>
    <n v="36.72"/>
    <n v="1412.17"/>
    <n v="0"/>
  </r>
  <r>
    <x v="10"/>
    <n v="2020"/>
    <s v="Dairy Products"/>
    <n v="28279.75"/>
    <n v="25265.27"/>
    <n v="893404.99827615172"/>
    <s v="Low"/>
    <n v="67.41"/>
    <n v="3.1075623880531412E-2"/>
    <n v="910.03"/>
    <n v="1463477.0625"/>
    <n v="51.75"/>
    <n v="1412.17"/>
    <n v="0"/>
  </r>
  <r>
    <x v="11"/>
    <n v="2021"/>
    <s v="Dairy Products"/>
    <n v="5147.13"/>
    <n v="4816.3999999999996"/>
    <n v="935744.77427226433"/>
    <s v="Low"/>
    <n v="137.27000000000001"/>
    <n v="8.5293640009279827E-3"/>
    <n v="603.46"/>
    <n v="245106.33059999999"/>
    <n v="47.62"/>
    <n v="1412.17"/>
    <n v="0"/>
  </r>
  <r>
    <x v="18"/>
    <n v="2019"/>
    <s v="Fruits &amp; Vegetables"/>
    <n v="6994.9"/>
    <n v="6098.7"/>
    <n v="871878.08260303945"/>
    <s v="Low"/>
    <n v="52.34"/>
    <n v="0.13616702355460386"/>
    <n v="51.37"/>
    <n v="398639.35099999997"/>
    <n v="56.99"/>
    <n v="1412.17"/>
    <n v="0"/>
  </r>
  <r>
    <x v="19"/>
    <n v="2022"/>
    <s v="Prepared Food"/>
    <n v="7696.78"/>
    <n v="8450.6"/>
    <n v="1097939.657882907"/>
    <s v="Medium"/>
    <n v="77.25"/>
    <n v="5.7421515965383465E-3"/>
    <n v="1340.4"/>
    <n v="323033.8566"/>
    <n v="41.97"/>
    <n v="1412.17"/>
    <n v="0"/>
  </r>
  <r>
    <x v="9"/>
    <n v="2023"/>
    <s v="Dairy Products"/>
    <n v="32010.17"/>
    <n v="35709.120000000003"/>
    <n v="1115555.462529565"/>
    <s v="High"/>
    <n v="64.25"/>
    <n v="2.5990297331969274E-2"/>
    <n v="1231.6199999999999"/>
    <n v="1704861.6541999998"/>
    <n v="53.26"/>
    <n v="1412.17"/>
    <n v="0"/>
  </r>
  <r>
    <x v="17"/>
    <n v="2023"/>
    <s v="Frozen Food"/>
    <n v="4159.18"/>
    <n v="4790.84"/>
    <n v="1151871.2823200726"/>
    <s v="High"/>
    <n v="46.69"/>
    <n v="3.3220818223933294E-3"/>
    <n v="1251.98"/>
    <n v="130057.5586"/>
    <n v="31.27"/>
    <n v="1412.17"/>
    <n v="0"/>
  </r>
  <r>
    <x v="4"/>
    <n v="2021"/>
    <s v="Meat &amp; Seafood"/>
    <n v="1264.68"/>
    <n v="1294.02"/>
    <n v="1023199.5445488186"/>
    <s v="Medium"/>
    <n v="94.71"/>
    <n v="5.6501809408926419E-3"/>
    <n v="223.83"/>
    <n v="83165.356800000009"/>
    <n v="65.760000000000005"/>
    <n v="1412.17"/>
    <n v="0"/>
  </r>
  <r>
    <x v="5"/>
    <n v="2023"/>
    <s v="Prepared Food"/>
    <n v="13538.84"/>
    <n v="13488.94"/>
    <n v="996314.30757731094"/>
    <s v="Medium"/>
    <n v="118.35"/>
    <n v="9.9752733488550297E-3"/>
    <n v="1357.24"/>
    <n v="806102.53359999997"/>
    <n v="59.54"/>
    <n v="1412.17"/>
    <n v="0"/>
  </r>
  <r>
    <x v="11"/>
    <n v="2024"/>
    <s v="Dairy Products"/>
    <n v="7143.71"/>
    <n v="7952.53"/>
    <n v="1113221.2813790033"/>
    <s v="High"/>
    <n v="27.61"/>
    <n v="8.0492507042253525E-2"/>
    <n v="88.75"/>
    <n v="388689.2611"/>
    <n v="54.41"/>
    <n v="1412.17"/>
    <n v="0"/>
  </r>
  <r>
    <x v="6"/>
    <n v="2023"/>
    <s v="Frozen Food"/>
    <n v="24038.76"/>
    <n v="22319.98"/>
    <n v="928499.63974847295"/>
    <s v="Low"/>
    <n v="63.27"/>
    <n v="2.0202845689024852E-2"/>
    <n v="1189.8699999999999"/>
    <n v="1179101.1779999998"/>
    <n v="49.05"/>
    <n v="1412.17"/>
    <n v="0"/>
  </r>
  <r>
    <x v="3"/>
    <n v="2018"/>
    <s v="Grains &amp; Cereals"/>
    <n v="6040.4"/>
    <n v="6825.51"/>
    <n v="1129976.4916230715"/>
    <s v="High"/>
    <n v="185.41"/>
    <n v="7.0229043134519241E-3"/>
    <n v="860.1"/>
    <n v="205977.63999999998"/>
    <n v="34.1"/>
    <n v="1412.17"/>
    <n v="0"/>
  </r>
  <r>
    <x v="2"/>
    <n v="2018"/>
    <s v="Dairy Products"/>
    <n v="41959.48"/>
    <n v="33789.279999999999"/>
    <n v="805283.5735809881"/>
    <s v="Low"/>
    <n v="100.25"/>
    <n v="0.3415505087505088"/>
    <n v="122.85"/>
    <n v="1784117.0896000003"/>
    <n v="42.52"/>
    <n v="1412.17"/>
    <n v="0"/>
  </r>
  <r>
    <x v="5"/>
    <n v="2024"/>
    <s v="Frozen Food"/>
    <n v="3044.54"/>
    <n v="3598.9"/>
    <n v="1182083.3360704738"/>
    <s v="High"/>
    <n v="177.55"/>
    <n v="2.3681676402641546E-3"/>
    <n v="1285.6099999999999"/>
    <n v="122573.1804"/>
    <n v="40.26"/>
    <n v="1412.17"/>
    <n v="0"/>
  </r>
  <r>
    <x v="7"/>
    <n v="2021"/>
    <s v="Beverages"/>
    <n v="2124.6799999999998"/>
    <n v="1743.54"/>
    <n v="820612.98642619129"/>
    <s v="Low"/>
    <n v="199.84"/>
    <n v="6.5152249241053626E-3"/>
    <n v="326.11"/>
    <n v="67543.5772"/>
    <n v="31.79"/>
    <n v="1412.17"/>
    <n v="0"/>
  </r>
  <r>
    <x v="6"/>
    <n v="2023"/>
    <s v="Bakery Items"/>
    <n v="4162.13"/>
    <n v="3946.3"/>
    <n v="948144.33955690952"/>
    <s v="Low"/>
    <n v="97.69"/>
    <n v="5.6272375750365047E-3"/>
    <n v="739.64"/>
    <n v="208689.19820000001"/>
    <n v="50.14"/>
    <n v="1412.17"/>
    <n v="0"/>
  </r>
  <r>
    <x v="4"/>
    <n v="2021"/>
    <s v="Bakery Items"/>
    <n v="1116.5"/>
    <n v="1142.6300000000001"/>
    <n v="1023403.4930586654"/>
    <s v="Medium"/>
    <n v="46.69"/>
    <n v="8.6196913432513183E-4"/>
    <n v="1295.29"/>
    <n v="41868.75"/>
    <n v="37.5"/>
    <n v="1412.17"/>
    <n v="0"/>
  </r>
  <r>
    <x v="16"/>
    <n v="2018"/>
    <s v="Meat &amp; Seafood"/>
    <n v="15659.36"/>
    <n v="15841.03"/>
    <n v="1011601.368127433"/>
    <s v="Medium"/>
    <n v="120"/>
    <n v="2.7428291179149446E-2"/>
    <n v="570.91999999999996"/>
    <n v="1050899.6496000001"/>
    <n v="67.11"/>
    <n v="1412.17"/>
    <n v="0"/>
  </r>
  <r>
    <x v="17"/>
    <n v="2023"/>
    <s v="Dairy Products"/>
    <n v="41189.15"/>
    <n v="40978.800000000003"/>
    <n v="994893.07256886817"/>
    <s v="Medium"/>
    <n v="104.1"/>
    <n v="0.12723696404300014"/>
    <n v="323.72000000000003"/>
    <n v="1926828.4370000002"/>
    <n v="46.78"/>
    <n v="1412.17"/>
    <n v="0"/>
  </r>
  <r>
    <x v="15"/>
    <n v="2020"/>
    <s v="Beverages"/>
    <n v="13192.66"/>
    <n v="12870.35"/>
    <n v="975568.99063570204"/>
    <s v="Medium"/>
    <n v="138.68"/>
    <n v="9.7873480076858584E-3"/>
    <n v="1347.93"/>
    <n v="442217.96320000006"/>
    <n v="33.520000000000003"/>
    <n v="1412.17"/>
    <n v="0"/>
  </r>
  <r>
    <x v="4"/>
    <n v="2019"/>
    <s v="Prepared Food"/>
    <n v="26698.82"/>
    <n v="23943.29"/>
    <n v="896792.06796405232"/>
    <s v="Low"/>
    <n v="164.01"/>
    <n v="2.106831327678043E-2"/>
    <n v="1267.25"/>
    <n v="1195306.1714000001"/>
    <n v="44.77"/>
    <n v="1412.17"/>
    <n v="0"/>
  </r>
  <r>
    <x v="3"/>
    <n v="2023"/>
    <s v="Frozen Food"/>
    <n v="11292.96"/>
    <n v="12418.68"/>
    <n v="1099683.3425426106"/>
    <s v="Medium"/>
    <n v="191.13"/>
    <n v="1.6349074905174159E-2"/>
    <n v="690.74"/>
    <n v="697340.27999999991"/>
    <n v="61.75"/>
    <n v="1412.17"/>
    <n v="0"/>
  </r>
  <r>
    <x v="10"/>
    <n v="2024"/>
    <s v="Meat &amp; Seafood"/>
    <n v="6791.87"/>
    <n v="5504.78"/>
    <n v="810495.48946019285"/>
    <s v="Low"/>
    <n v="191.39"/>
    <n v="9.3359037800687286E-2"/>
    <n v="72.75"/>
    <n v="425238.98070000001"/>
    <n v="62.61"/>
    <n v="1412.17"/>
    <n v="0"/>
  </r>
  <r>
    <x v="5"/>
    <n v="2022"/>
    <s v="Grains &amp; Cereals"/>
    <n v="7115.91"/>
    <n v="7979.12"/>
    <n v="1121307.0429502341"/>
    <s v="High"/>
    <n v="40.1"/>
    <n v="4.0456592188299507E-2"/>
    <n v="175.89"/>
    <n v="434710.94190000003"/>
    <n v="61.09"/>
    <n v="1412.17"/>
    <n v="0"/>
  </r>
  <r>
    <x v="19"/>
    <n v="2020"/>
    <s v="Frozen Food"/>
    <n v="16740.03"/>
    <n v="13885.5"/>
    <n v="829478.80021720391"/>
    <s v="Low"/>
    <n v="102.4"/>
    <n v="7.2018714506969533E-2"/>
    <n v="232.44"/>
    <n v="578368.03649999993"/>
    <n v="34.549999999999997"/>
    <n v="1412.17"/>
    <n v="0"/>
  </r>
  <r>
    <x v="17"/>
    <n v="2021"/>
    <s v="Bakery Items"/>
    <n v="36475.35"/>
    <n v="36156.44"/>
    <n v="991256.8350954823"/>
    <s v="Medium"/>
    <n v="169.79"/>
    <n v="0.19668562954974386"/>
    <n v="185.45"/>
    <n v="2510233.5869999998"/>
    <n v="68.819999999999993"/>
    <n v="1412.17"/>
    <n v="0"/>
  </r>
  <r>
    <x v="15"/>
    <n v="2023"/>
    <s v="Beverages"/>
    <n v="7329.99"/>
    <n v="7119.51"/>
    <n v="971285.09042986424"/>
    <s v="Medium"/>
    <n v="27.24"/>
    <n v="9.4624470721883704E-3"/>
    <n v="774.64"/>
    <n v="364447.10279999999"/>
    <n v="49.72"/>
    <n v="1412.17"/>
    <n v="0"/>
  </r>
  <r>
    <x v="6"/>
    <n v="2019"/>
    <s v="Grains &amp; Cereals"/>
    <n v="30026.37"/>
    <n v="30917.26"/>
    <n v="1029670.2531807874"/>
    <s v="Medium"/>
    <n v="176.89"/>
    <n v="5.4549760191846521E-2"/>
    <n v="550.44000000000005"/>
    <n v="1305246.3038999999"/>
    <n v="43.47"/>
    <n v="1412.17"/>
    <n v="0"/>
  </r>
  <r>
    <x v="13"/>
    <n v="2023"/>
    <s v="Beverages"/>
    <n v="43508.87"/>
    <n v="38666.550000000003"/>
    <n v="888704.99279802025"/>
    <s v="Low"/>
    <n v="70.84"/>
    <n v="3.2132158102299753E-2"/>
    <n v="1354.06"/>
    <n v="2615318.1757"/>
    <n v="60.11"/>
    <n v="1412.17"/>
    <n v="0"/>
  </r>
  <r>
    <x v="12"/>
    <n v="2018"/>
    <s v="Meat &amp; Seafood"/>
    <n v="39209.050000000003"/>
    <n v="45135.64"/>
    <n v="1151153.6239720166"/>
    <s v="High"/>
    <n v="83.84"/>
    <n v="7.383723776882227E-2"/>
    <n v="531.02"/>
    <n v="1675010.6160000002"/>
    <n v="42.72"/>
    <n v="1412.17"/>
    <n v="0"/>
  </r>
  <r>
    <x v="13"/>
    <n v="2024"/>
    <s v="Frozen Food"/>
    <n v="14042.05"/>
    <n v="13913.87"/>
    <n v="990871.70320572855"/>
    <s v="Medium"/>
    <n v="159.81"/>
    <n v="2.0899017710968894E-2"/>
    <n v="671.9"/>
    <n v="820476.98149999999"/>
    <n v="58.43"/>
    <n v="1412.17"/>
    <n v="0"/>
  </r>
  <r>
    <x v="11"/>
    <n v="2023"/>
    <s v="Frozen Food"/>
    <n v="45075.81"/>
    <n v="49946.6"/>
    <n v="1108057.7365110023"/>
    <s v="High"/>
    <n v="98.29"/>
    <n v="4.9056232723156956E-2"/>
    <n v="918.86"/>
    <n v="2286245.0831999998"/>
    <n v="50.72"/>
    <n v="1412.17"/>
    <n v="0"/>
  </r>
  <r>
    <x v="18"/>
    <n v="2020"/>
    <s v="Frozen Food"/>
    <n v="2396.5300000000002"/>
    <n v="2509.06"/>
    <n v="1046955.3896675609"/>
    <s v="Medium"/>
    <n v="193.85"/>
    <n v="1.7184846833409823E-3"/>
    <n v="1394.56"/>
    <n v="96891.707900000009"/>
    <n v="40.43"/>
    <n v="1412.17"/>
    <n v="0"/>
  </r>
  <r>
    <x v="11"/>
    <n v="2023"/>
    <s v="Dairy Products"/>
    <n v="37062.879999999997"/>
    <n v="34362.980000000003"/>
    <n v="927153.52935335843"/>
    <s v="Low"/>
    <n v="36.36"/>
    <n v="3.0742524407136752E-2"/>
    <n v="1205.5899999999999"/>
    <n v="1403941.8944000001"/>
    <n v="37.880000000000003"/>
    <n v="1412.17"/>
    <n v="0"/>
  </r>
  <r>
    <x v="3"/>
    <n v="2019"/>
    <s v="Beverages"/>
    <n v="16866.23"/>
    <n v="14349.29"/>
    <n v="850770.44484748517"/>
    <s v="Low"/>
    <n v="34.729999999999997"/>
    <n v="1.2669468544600939E-2"/>
    <n v="1331.25"/>
    <n v="846853.40830000001"/>
    <n v="50.21"/>
    <n v="1412.17"/>
    <n v="0"/>
  </r>
  <r>
    <x v="7"/>
    <n v="2018"/>
    <s v="Bakery Items"/>
    <n v="22795.27"/>
    <n v="27006.77"/>
    <n v="1184753.2404748879"/>
    <s v="High"/>
    <n v="49.55"/>
    <n v="1.8619935633535908E-2"/>
    <n v="1224.24"/>
    <n v="1357458.3285000001"/>
    <n v="59.55"/>
    <n v="1412.17"/>
    <n v="0"/>
  </r>
  <r>
    <x v="16"/>
    <n v="2021"/>
    <s v="Prepared Food"/>
    <n v="43186.82"/>
    <n v="38566.31"/>
    <n v="893011.1084817081"/>
    <s v="Low"/>
    <n v="37.630000000000003"/>
    <n v="4.2645225634442577E-2"/>
    <n v="1012.7"/>
    <n v="1893310.1888000001"/>
    <n v="43.84"/>
    <n v="1412.17"/>
    <n v="0"/>
  </r>
  <r>
    <x v="7"/>
    <n v="2023"/>
    <s v="Fruits &amp; Vegetables"/>
    <n v="23699.63"/>
    <n v="24189.61"/>
    <n v="1020674.5843711484"/>
    <s v="Medium"/>
    <n v="70.28"/>
    <n v="1.8187115340342262E-2"/>
    <n v="1303.0999999999999"/>
    <n v="1179530.5851"/>
    <n v="49.77"/>
    <n v="1412.17"/>
    <n v="0"/>
  </r>
  <r>
    <x v="18"/>
    <n v="2018"/>
    <s v="Prepared Food"/>
    <n v="5143.07"/>
    <n v="4171.2299999999996"/>
    <n v="811038.93199975882"/>
    <s v="Low"/>
    <n v="119.45"/>
    <n v="4.7471570980247367E-2"/>
    <n v="108.34"/>
    <n v="168281.25039999999"/>
    <n v="32.72"/>
    <n v="1412.17"/>
    <n v="0"/>
  </r>
  <r>
    <x v="19"/>
    <n v="2021"/>
    <s v="Grains &amp; Cereals"/>
    <n v="23679.43"/>
    <n v="24717.39"/>
    <n v="1043833.8253919119"/>
    <s v="Medium"/>
    <n v="105.91"/>
    <n v="0.96179650690495533"/>
    <n v="24.62"/>
    <n v="1372459.7628000001"/>
    <n v="57.96"/>
    <n v="1412.17"/>
    <n v="0"/>
  </r>
  <r>
    <x v="10"/>
    <n v="2021"/>
    <s v="Frozen Food"/>
    <n v="27720.79"/>
    <n v="23629.95"/>
    <n v="852427.00514667865"/>
    <s v="Low"/>
    <n v="35.700000000000003"/>
    <n v="5.734426263420285E-2"/>
    <n v="483.41"/>
    <n v="1366912.1549000002"/>
    <n v="49.31"/>
    <n v="1412.17"/>
    <n v="0"/>
  </r>
  <r>
    <x v="18"/>
    <n v="2022"/>
    <s v="Meat &amp; Seafood"/>
    <n v="22093.45"/>
    <n v="22206.46"/>
    <n v="1005115.0906716696"/>
    <s v="Medium"/>
    <n v="43.27"/>
    <n v="3.4738128930817611E-2"/>
    <n v="636"/>
    <n v="1277664.2135000001"/>
    <n v="57.83"/>
    <n v="1412.17"/>
    <n v="0"/>
  </r>
  <r>
    <x v="17"/>
    <n v="2018"/>
    <s v="Dairy Products"/>
    <n v="3556.98"/>
    <n v="3687.98"/>
    <n v="1036828.9953837243"/>
    <s v="Medium"/>
    <n v="153.96"/>
    <n v="4.0037144593773211E-3"/>
    <n v="888.42"/>
    <n v="224729.9964"/>
    <n v="63.18"/>
    <n v="1412.17"/>
    <n v="0"/>
  </r>
  <r>
    <x v="16"/>
    <n v="2024"/>
    <s v="Beverages"/>
    <n v="13936.71"/>
    <n v="13293.1"/>
    <n v="953819.0864271411"/>
    <s v="Medium"/>
    <n v="31.23"/>
    <n v="2.5399970839636223E-2"/>
    <n v="548.69000000000005"/>
    <n v="794810.57129999995"/>
    <n v="57.03"/>
    <n v="1412.17"/>
    <n v="0"/>
  </r>
  <r>
    <x v="8"/>
    <n v="2022"/>
    <s v="Bakery Items"/>
    <n v="2909.42"/>
    <n v="3013.57"/>
    <n v="1035797.5129063524"/>
    <s v="Medium"/>
    <n v="165.59"/>
    <n v="5.8446734566785195E-3"/>
    <n v="497.79"/>
    <n v="179802.15599999999"/>
    <n v="61.8"/>
    <n v="1412.17"/>
    <n v="0"/>
  </r>
  <r>
    <x v="4"/>
    <n v="2019"/>
    <s v="Bakery Items"/>
    <n v="42999.33"/>
    <n v="46248.08"/>
    <n v="1075553.5028103925"/>
    <s v="Medium"/>
    <n v="176.09"/>
    <n v="0.18029069182389937"/>
    <n v="238.5"/>
    <n v="2133626.7546000001"/>
    <n v="49.62"/>
    <n v="1412.17"/>
    <n v="0"/>
  </r>
  <r>
    <x v="14"/>
    <n v="2018"/>
    <s v="Prepared Food"/>
    <n v="30566.99"/>
    <n v="29522.29"/>
    <n v="965822.60798331792"/>
    <s v="Medium"/>
    <n v="132.9"/>
    <n v="3.9496317448831926E-2"/>
    <n v="773.92"/>
    <n v="1337000.1426000001"/>
    <n v="43.74"/>
    <n v="1412.17"/>
    <n v="0"/>
  </r>
  <r>
    <x v="1"/>
    <n v="2024"/>
    <s v="Fruits &amp; Vegetables"/>
    <n v="9448.44"/>
    <n v="9574.7800000000007"/>
    <n v="1013371.5195312665"/>
    <s v="Medium"/>
    <n v="136.94999999999999"/>
    <n v="2.3914652357690653E-2"/>
    <n v="395.09"/>
    <n v="346757.74800000002"/>
    <n v="36.700000000000003"/>
    <n v="1412.17"/>
    <n v="0"/>
  </r>
  <r>
    <x v="11"/>
    <n v="2021"/>
    <s v="Fruits &amp; Vegetables"/>
    <n v="6306.54"/>
    <n v="6017.22"/>
    <n v="954123.81432608049"/>
    <s v="Medium"/>
    <n v="160.19999999999999"/>
    <n v="5.0152209180265288E-3"/>
    <n v="1257.48"/>
    <n v="195944.19779999999"/>
    <n v="31.07"/>
    <n v="1412.17"/>
    <n v="0"/>
  </r>
  <r>
    <x v="8"/>
    <n v="2018"/>
    <s v="Frozen Food"/>
    <n v="17195.43"/>
    <n v="16888.39"/>
    <n v="982144.09293632081"/>
    <s v="Medium"/>
    <n v="76.790000000000006"/>
    <n v="5.6887650114136372E-2"/>
    <n v="302.27"/>
    <n v="658756.92330000002"/>
    <n v="38.31"/>
    <n v="1412.17"/>
    <n v="0"/>
  </r>
  <r>
    <x v="10"/>
    <n v="2020"/>
    <s v="Prepared Food"/>
    <n v="13560.18"/>
    <n v="12193.31"/>
    <n v="899199.71563799295"/>
    <s v="Low"/>
    <n v="198.08"/>
    <n v="1.3279062252122565E-2"/>
    <n v="1021.17"/>
    <n v="937008.43799999997"/>
    <n v="69.099999999999994"/>
    <n v="1412.17"/>
    <n v="0"/>
  </r>
  <r>
    <x v="11"/>
    <n v="2018"/>
    <s v="Bakery Items"/>
    <n v="27437.11"/>
    <n v="32891.879999999997"/>
    <n v="1198809.9329703455"/>
    <s v="High"/>
    <n v="196.25"/>
    <n v="3.8561263211153586E-2"/>
    <n v="711.52"/>
    <n v="1781765.9234"/>
    <n v="64.94"/>
    <n v="1412.17"/>
    <n v="0"/>
  </r>
  <r>
    <x v="7"/>
    <n v="2022"/>
    <s v="Grains &amp; Cereals"/>
    <n v="34191.949999999997"/>
    <n v="27453.58"/>
    <n v="802925.24994918401"/>
    <s v="Low"/>
    <n v="88.82"/>
    <n v="3.3354095130326208E-2"/>
    <n v="1025.1199999999999"/>
    <n v="2115114.0269999998"/>
    <n v="61.86"/>
    <n v="1412.17"/>
    <n v="0"/>
  </r>
  <r>
    <x v="19"/>
    <n v="2023"/>
    <s v="Beverages"/>
    <n v="27838.3"/>
    <n v="22942.91"/>
    <n v="824149.10393235215"/>
    <s v="Low"/>
    <n v="107.53"/>
    <n v="3.6212893826261153E-2"/>
    <n v="768.74"/>
    <n v="1371314.6579999998"/>
    <n v="49.26"/>
    <n v="1412.17"/>
    <n v="0"/>
  </r>
  <r>
    <x v="13"/>
    <n v="2024"/>
    <s v="Meat &amp; Seafood"/>
    <n v="32261.02"/>
    <n v="30056.23"/>
    <n v="931657.77151497384"/>
    <s v="Low"/>
    <n v="37.22"/>
    <n v="3.0379038561137529E-2"/>
    <n v="1061.95"/>
    <n v="1363350.7052"/>
    <n v="42.26"/>
    <n v="1412.17"/>
    <n v="0"/>
  </r>
  <r>
    <x v="12"/>
    <n v="2018"/>
    <s v="Bakery Items"/>
    <n v="46469.96"/>
    <n v="43064.09"/>
    <n v="926708.1357504935"/>
    <s v="Low"/>
    <n v="62.5"/>
    <n v="3.7820428094734272E-2"/>
    <n v="1228.7"/>
    <n v="1567431.7507999998"/>
    <n v="33.729999999999997"/>
    <n v="1412.17"/>
    <n v="0"/>
  </r>
  <r>
    <x v="3"/>
    <n v="2021"/>
    <s v="Meat &amp; Seafood"/>
    <n v="28457.93"/>
    <n v="28368.1"/>
    <n v="996843.41060646367"/>
    <s v="Medium"/>
    <n v="151.29"/>
    <n v="0.20611233432316942"/>
    <n v="138.07"/>
    <n v="1575431.0048"/>
    <n v="55.36"/>
    <n v="1412.17"/>
    <n v="0"/>
  </r>
  <r>
    <x v="13"/>
    <n v="2018"/>
    <s v="Meat &amp; Seafood"/>
    <n v="32782.58"/>
    <n v="28850.82"/>
    <n v="880065.57141018182"/>
    <s v="Low"/>
    <n v="50.32"/>
    <n v="0.13796801481419133"/>
    <n v="237.61"/>
    <n v="1202137.2086"/>
    <n v="36.67"/>
    <n v="1412.17"/>
    <n v="0"/>
  </r>
  <r>
    <x v="19"/>
    <n v="2023"/>
    <s v="Prepared Food"/>
    <n v="29270.959999999999"/>
    <n v="28088.74"/>
    <n v="959611.16410257819"/>
    <s v="Medium"/>
    <n v="53.89"/>
    <n v="0.15081904369332233"/>
    <n v="194.08"/>
    <n v="1289678.4976000001"/>
    <n v="44.06"/>
    <n v="1412.17"/>
    <n v="0"/>
  </r>
  <r>
    <x v="6"/>
    <n v="2018"/>
    <s v="Bakery Items"/>
    <n v="46279.34"/>
    <n v="49889.95"/>
    <n v="1078017.7504692159"/>
    <s v="Medium"/>
    <n v="59.23"/>
    <n v="1.7165927299703263"/>
    <n v="26.96"/>
    <n v="2098768.0690000001"/>
    <n v="45.35"/>
    <n v="1412.17"/>
    <n v="0"/>
  </r>
  <r>
    <x v="9"/>
    <n v="2023"/>
    <s v="Meat &amp; Seafood"/>
    <n v="30627.200000000001"/>
    <n v="32844.639999999999"/>
    <n v="1072401.0030299863"/>
    <s v="Medium"/>
    <n v="191.73"/>
    <n v="6.7582858908160112E-2"/>
    <n v="453.18"/>
    <n v="1544223.4240000001"/>
    <n v="50.42"/>
    <n v="1412.17"/>
    <n v="0"/>
  </r>
  <r>
    <x v="0"/>
    <n v="2020"/>
    <s v="Beverages"/>
    <n v="19025.02"/>
    <n v="15990.02"/>
    <n v="840473.22946309648"/>
    <s v="Low"/>
    <n v="93.52"/>
    <n v="5.4293598926971262E-2"/>
    <n v="350.41"/>
    <n v="1215128.0274"/>
    <n v="63.87"/>
    <n v="1412.17"/>
    <n v="0"/>
  </r>
  <r>
    <x v="15"/>
    <n v="2024"/>
    <s v="Dairy Products"/>
    <n v="24562.19"/>
    <n v="22556.23"/>
    <n v="918331.38657424285"/>
    <s v="Low"/>
    <n v="163.15"/>
    <n v="3.0726934961282006E-2"/>
    <n v="799.37"/>
    <n v="814727.84230000002"/>
    <n v="33.17"/>
    <n v="1412.17"/>
    <n v="0"/>
  </r>
  <r>
    <x v="5"/>
    <n v="2024"/>
    <s v="Fruits &amp; Vegetables"/>
    <n v="13311.78"/>
    <n v="15226.26"/>
    <n v="1143818.4825770857"/>
    <s v="High"/>
    <n v="49.49"/>
    <n v="0.14217430310797821"/>
    <n v="93.63"/>
    <n v="524084.77860000002"/>
    <n v="39.369999999999997"/>
    <n v="1412.17"/>
    <n v="0"/>
  </r>
  <r>
    <x v="17"/>
    <n v="2024"/>
    <s v="Prepared Food"/>
    <n v="11274.34"/>
    <n v="9453.84"/>
    <n v="838527.13329560752"/>
    <s v="Low"/>
    <n v="162.85"/>
    <n v="1.2543490354019715E-2"/>
    <n v="898.82"/>
    <n v="562138.59239999996"/>
    <n v="49.86"/>
    <n v="1412.17"/>
    <n v="0"/>
  </r>
  <r>
    <x v="1"/>
    <n v="2020"/>
    <s v="Beverages"/>
    <n v="20221.650000000001"/>
    <n v="18088.05"/>
    <n v="894489.32208796008"/>
    <s v="Low"/>
    <n v="196.72"/>
    <n v="4.306785508913169E-2"/>
    <n v="469.53"/>
    <n v="790059.86550000007"/>
    <n v="39.07"/>
    <n v="1412.17"/>
    <n v="0"/>
  </r>
  <r>
    <x v="17"/>
    <n v="2022"/>
    <s v="Grains &amp; Cereals"/>
    <n v="36554.67"/>
    <n v="38456.400000000001"/>
    <n v="1052024.2694025142"/>
    <s v="Medium"/>
    <n v="132.91999999999999"/>
    <n v="0.11163776569753237"/>
    <n v="327.44"/>
    <n v="2408221.6595999999"/>
    <n v="65.88"/>
    <n v="1412.17"/>
    <n v="0"/>
  </r>
  <r>
    <x v="19"/>
    <n v="2020"/>
    <s v="Frozen Food"/>
    <n v="36147.050000000003"/>
    <n v="34984.68"/>
    <n v="967843.29564929905"/>
    <s v="Medium"/>
    <n v="105.09"/>
    <n v="2.7056175149700601E-2"/>
    <n v="1336"/>
    <n v="1414795.5370000002"/>
    <n v="39.14"/>
    <n v="1412.17"/>
    <n v="0"/>
  </r>
  <r>
    <x v="1"/>
    <n v="2018"/>
    <s v="Fruits &amp; Vegetables"/>
    <n v="9120.4599999999991"/>
    <n v="9814.7900000000009"/>
    <n v="1076128.8356069762"/>
    <s v="Medium"/>
    <n v="145.25"/>
    <n v="6.5655441496177483E-3"/>
    <n v="1389.14"/>
    <n v="502719.75519999996"/>
    <n v="55.12"/>
    <n v="1412.17"/>
    <n v="0"/>
  </r>
  <r>
    <x v="9"/>
    <n v="2023"/>
    <s v="Grains &amp; Cereals"/>
    <n v="31856.68"/>
    <n v="28869.02"/>
    <n v="906215.58806504635"/>
    <s v="Low"/>
    <n v="185.37"/>
    <n v="3.8823096421955736E-2"/>
    <n v="820.56"/>
    <n v="1230942.1152000001"/>
    <n v="38.64"/>
    <n v="1412.17"/>
    <n v="0"/>
  </r>
  <r>
    <x v="1"/>
    <n v="2020"/>
    <s v="Meat &amp; Seafood"/>
    <n v="12106.78"/>
    <n v="13854.25"/>
    <n v="1144338.1311959084"/>
    <s v="High"/>
    <n v="25.09"/>
    <n v="4.5876392572944298E-2"/>
    <n v="263.89999999999998"/>
    <n v="704372.46039999998"/>
    <n v="58.18"/>
    <n v="1412.17"/>
    <n v="0"/>
  </r>
  <r>
    <x v="17"/>
    <n v="2019"/>
    <s v="Prepared Food"/>
    <n v="48412.38"/>
    <n v="45154.71"/>
    <n v="932709.98038105131"/>
    <s v="Low"/>
    <n v="82.96"/>
    <n v="0.11784902629016553"/>
    <n v="410.8"/>
    <n v="3217002.6510000001"/>
    <n v="66.45"/>
    <n v="1412.17"/>
    <n v="0"/>
  </r>
  <r>
    <x v="16"/>
    <n v="2019"/>
    <s v="Meat &amp; Seafood"/>
    <n v="25633.360000000001"/>
    <n v="28551.45"/>
    <n v="1113839.5434699156"/>
    <s v="High"/>
    <n v="184.24"/>
    <n v="2.139161638668436E-2"/>
    <n v="1198.29"/>
    <n v="854872.5560000001"/>
    <n v="33.35"/>
    <n v="1412.17"/>
    <n v="0"/>
  </r>
  <r>
    <x v="19"/>
    <n v="2020"/>
    <s v="Fruits &amp; Vegetables"/>
    <n v="23142.09"/>
    <n v="21236.33"/>
    <n v="917649.61591628066"/>
    <s v="Low"/>
    <n v="21.84"/>
    <n v="2.4531037333842143E-2"/>
    <n v="943.38"/>
    <n v="823858.40399999998"/>
    <n v="35.6"/>
    <n v="1412.17"/>
    <n v="0"/>
  </r>
  <r>
    <x v="0"/>
    <n v="2018"/>
    <s v="Prepared Food"/>
    <n v="44944.160000000003"/>
    <n v="47468.77"/>
    <n v="1056172.1478385623"/>
    <s v="Medium"/>
    <n v="135.79"/>
    <n v="3.6751813297789704E-2"/>
    <n v="1222.9100000000001"/>
    <n v="1956419.2848000003"/>
    <n v="43.53"/>
    <n v="1412.17"/>
    <n v="0"/>
  </r>
  <r>
    <x v="3"/>
    <n v="2020"/>
    <s v="Prepared Food"/>
    <n v="34376.019999999997"/>
    <n v="33216.93"/>
    <n v="966282.01868628198"/>
    <s v="Medium"/>
    <n v="31.23"/>
    <n v="0.1006264855687606"/>
    <n v="341.62"/>
    <n v="1286694.4286"/>
    <n v="37.43"/>
    <n v="1412.17"/>
    <n v="0"/>
  </r>
  <r>
    <x v="2"/>
    <n v="2021"/>
    <s v="Prepared Food"/>
    <n v="8164.82"/>
    <n v="7396.43"/>
    <n v="905890.14822127135"/>
    <s v="Low"/>
    <n v="55.7"/>
    <n v="8.3778692141149424E-3"/>
    <n v="974.57"/>
    <n v="256130.40340000001"/>
    <n v="31.37"/>
    <n v="1412.17"/>
    <n v="0"/>
  </r>
  <r>
    <x v="5"/>
    <n v="2018"/>
    <s v="Grains &amp; Cereals"/>
    <n v="15882.09"/>
    <n v="17533.349999999999"/>
    <n v="1103969.943502398"/>
    <s v="High"/>
    <n v="64.38"/>
    <n v="0.36301919999999999"/>
    <n v="43.75"/>
    <n v="897814.5477"/>
    <n v="56.53"/>
    <n v="1412.17"/>
    <n v="0"/>
  </r>
  <r>
    <x v="15"/>
    <n v="2021"/>
    <s v="Prepared Food"/>
    <n v="17180.080000000002"/>
    <n v="16230.16"/>
    <n v="944708.05723838299"/>
    <s v="Low"/>
    <n v="167.41"/>
    <n v="3.0946735116635146E-2"/>
    <n v="555.15"/>
    <n v="924975.50720000011"/>
    <n v="53.84"/>
    <n v="1412.17"/>
    <n v="0"/>
  </r>
  <r>
    <x v="3"/>
    <n v="2023"/>
    <s v="Beverages"/>
    <n v="35046.879999999997"/>
    <n v="28836.400000000001"/>
    <n v="822795.06763512199"/>
    <s v="Low"/>
    <n v="61.06"/>
    <n v="3.9928088863571631E-2"/>
    <n v="877.75"/>
    <n v="1138322.6623999998"/>
    <n v="32.479999999999997"/>
    <n v="1412.17"/>
    <n v="0"/>
  </r>
  <r>
    <x v="7"/>
    <n v="2019"/>
    <s v="Dairy Products"/>
    <n v="18282.900000000001"/>
    <n v="19907.88"/>
    <n v="1088879.7729025481"/>
    <s v="Medium"/>
    <n v="117.04"/>
    <n v="8.3705246772273603E-2"/>
    <n v="218.42"/>
    <n v="1117085.1900000002"/>
    <n v="61.1"/>
    <n v="1412.17"/>
    <n v="0"/>
  </r>
  <r>
    <x v="19"/>
    <n v="2019"/>
    <s v="Frozen Food"/>
    <n v="27908.29"/>
    <n v="31702.71"/>
    <n v="1135960.3186006739"/>
    <s v="High"/>
    <n v="122.95"/>
    <n v="3.3238003930209016E-2"/>
    <n v="839.65"/>
    <n v="1832737.4043000001"/>
    <n v="65.67"/>
    <n v="1412.17"/>
    <n v="0"/>
  </r>
  <r>
    <x v="13"/>
    <n v="2018"/>
    <s v="Meat &amp; Seafood"/>
    <n v="24333.7"/>
    <n v="23559.3"/>
    <n v="968175.82200816146"/>
    <s v="Medium"/>
    <n v="144.41"/>
    <n v="3.1827896512935883E-2"/>
    <n v="764.54"/>
    <n v="1181401.135"/>
    <n v="48.55"/>
    <n v="1412.17"/>
    <n v="0"/>
  </r>
  <r>
    <x v="4"/>
    <n v="2021"/>
    <s v="Grains &amp; Cereals"/>
    <n v="27103.78"/>
    <n v="29818.560000000001"/>
    <n v="1100162.4127704697"/>
    <s v="High"/>
    <n v="34.950000000000003"/>
    <n v="3.7393292220244748E-2"/>
    <n v="724.83"/>
    <n v="1106647.3373999998"/>
    <n v="40.83"/>
    <n v="1412.17"/>
    <n v="0"/>
  </r>
  <r>
    <x v="15"/>
    <n v="2019"/>
    <s v="Meat &amp; Seafood"/>
    <n v="23412.25"/>
    <n v="23514.13"/>
    <n v="1004351.5680893549"/>
    <s v="Medium"/>
    <n v="178.36"/>
    <n v="3.2849155348523965E-2"/>
    <n v="712.72"/>
    <n v="787822.21250000002"/>
    <n v="33.65"/>
    <n v="1412.17"/>
    <n v="0"/>
  </r>
  <r>
    <x v="19"/>
    <n v="2021"/>
    <s v="Grains &amp; Cereals"/>
    <n v="24006.25"/>
    <n v="24000.12"/>
    <n v="999744.64983077324"/>
    <s v="Medium"/>
    <n v="149.30000000000001"/>
    <n v="6.9226166445585102E-2"/>
    <n v="346.78"/>
    <n v="1566167.7499999998"/>
    <n v="65.239999999999995"/>
    <n v="1412.17"/>
    <n v="0"/>
  </r>
  <r>
    <x v="7"/>
    <n v="2020"/>
    <s v="Frozen Food"/>
    <n v="20684.599999999999"/>
    <n v="23718.31"/>
    <n v="1146665.1518521027"/>
    <s v="High"/>
    <n v="177.96"/>
    <n v="2.2823630666019331E-2"/>
    <n v="906.28"/>
    <n v="712998.16199999989"/>
    <n v="34.47"/>
    <n v="1412.17"/>
    <n v="0"/>
  </r>
  <r>
    <x v="18"/>
    <n v="2019"/>
    <s v="Beverages"/>
    <n v="43986.15"/>
    <n v="45143.65"/>
    <n v="1026315.1014580725"/>
    <s v="Medium"/>
    <n v="98.37"/>
    <n v="5.4564586357039188E-2"/>
    <n v="806.13"/>
    <n v="1881727.4970000002"/>
    <n v="42.78"/>
    <n v="1412.17"/>
    <n v="0"/>
  </r>
  <r>
    <x v="0"/>
    <n v="2019"/>
    <s v="Meat &amp; Seafood"/>
    <n v="43932.7"/>
    <n v="51906.76"/>
    <n v="1181506.258436199"/>
    <s v="High"/>
    <n v="52.28"/>
    <n v="3.5898301206886689E-2"/>
    <n v="1223.81"/>
    <n v="1415511.5939999998"/>
    <n v="32.22"/>
    <n v="1412.17"/>
    <n v="0"/>
  </r>
  <r>
    <x v="18"/>
    <n v="2022"/>
    <s v="Prepared Food"/>
    <n v="34297.800000000003"/>
    <n v="39263.78"/>
    <n v="1144790.0448425263"/>
    <s v="High"/>
    <n v="50.86"/>
    <n v="3.3227862817283474E-2"/>
    <n v="1032.2"/>
    <n v="2157674.5980000002"/>
    <n v="62.91"/>
    <n v="1412.17"/>
    <n v="0"/>
  </r>
  <r>
    <x v="6"/>
    <n v="2019"/>
    <s v="Prepared Food"/>
    <n v="46009.35"/>
    <n v="45497.33"/>
    <n v="988871.39244523132"/>
    <s v="Medium"/>
    <n v="40.04"/>
    <n v="3.976023401920202E-2"/>
    <n v="1157.17"/>
    <n v="3063302.523"/>
    <n v="66.58"/>
    <n v="1412.17"/>
    <n v="0"/>
  </r>
  <r>
    <x v="7"/>
    <n v="2023"/>
    <s v="Dairy Products"/>
    <n v="34738.28"/>
    <n v="27945.72"/>
    <n v="804464.70003696217"/>
    <s v="Low"/>
    <n v="133.57"/>
    <n v="0.27498044803292959"/>
    <n v="126.33"/>
    <n v="1993282.5064000001"/>
    <n v="57.38"/>
    <n v="1412.17"/>
    <n v="0"/>
  </r>
  <r>
    <x v="1"/>
    <n v="2024"/>
    <s v="Beverages"/>
    <n v="32804.559999999998"/>
    <n v="27648.66"/>
    <n v="842829.77732364042"/>
    <s v="Low"/>
    <n v="199.49"/>
    <n v="3.9419555630324801E-2"/>
    <n v="832.19"/>
    <n v="1458490.7375999999"/>
    <n v="44.46"/>
    <n v="1412.17"/>
    <n v="0"/>
  </r>
  <r>
    <x v="11"/>
    <n v="2018"/>
    <s v="Prepared Food"/>
    <n v="16184.37"/>
    <n v="13070.43"/>
    <n v="807595.84710433579"/>
    <s v="Low"/>
    <n v="87.6"/>
    <n v="2.07603709689833E-2"/>
    <n v="779.58"/>
    <n v="854534.73600000003"/>
    <n v="52.8"/>
    <n v="1412.17"/>
    <n v="0"/>
  </r>
  <r>
    <x v="3"/>
    <n v="2023"/>
    <s v="Beverages"/>
    <n v="29511.37"/>
    <n v="26246.42"/>
    <n v="889366.36963990494"/>
    <s v="Low"/>
    <n v="29.4"/>
    <n v="0.53501395939086294"/>
    <n v="55.16"/>
    <n v="1303222.0991999998"/>
    <n v="44.16"/>
    <n v="1412.17"/>
    <n v="0"/>
  </r>
  <r>
    <x v="1"/>
    <n v="2019"/>
    <s v="Grains &amp; Cereals"/>
    <n v="31122.240000000002"/>
    <n v="29274.75"/>
    <n v="940637.62762577494"/>
    <s v="Low"/>
    <n v="53.28"/>
    <n v="2.8542563143124419E-2"/>
    <n v="1090.3800000000001"/>
    <n v="1569183.3408000001"/>
    <n v="50.42"/>
    <n v="1412.17"/>
    <n v="0"/>
  </r>
  <r>
    <x v="1"/>
    <n v="2024"/>
    <s v="Dairy Products"/>
    <n v="7521.02"/>
    <n v="6162.1"/>
    <n v="819317.06071782811"/>
    <s v="Low"/>
    <n v="125.48"/>
    <n v="9.2677042130297101E-3"/>
    <n v="811.53"/>
    <n v="359880.80700000003"/>
    <n v="47.85"/>
    <n v="1412.17"/>
    <n v="0"/>
  </r>
  <r>
    <x v="15"/>
    <n v="2022"/>
    <s v="Meat &amp; Seafood"/>
    <n v="28725.46"/>
    <n v="28821.33"/>
    <n v="1003337.4574332318"/>
    <s v="Medium"/>
    <n v="126.02"/>
    <n v="6.965436469447138E-2"/>
    <n v="412.4"/>
    <n v="1403813.2301999999"/>
    <n v="48.87"/>
    <n v="1412.17"/>
    <n v="0"/>
  </r>
  <r>
    <x v="12"/>
    <n v="2018"/>
    <s v="Bakery Items"/>
    <n v="18905.86"/>
    <n v="18077.939999999999"/>
    <n v="956208.28674284054"/>
    <s v="Medium"/>
    <n v="47.45"/>
    <n v="2.9988357337732377E-2"/>
    <n v="630.44000000000005"/>
    <n v="1277090.8429999999"/>
    <n v="67.55"/>
    <n v="1412.17"/>
    <n v="0"/>
  </r>
  <r>
    <x v="4"/>
    <n v="2021"/>
    <s v="Meat &amp; Seafood"/>
    <n v="44966.77"/>
    <n v="51324.35"/>
    <n v="1141383.9597551704"/>
    <s v="High"/>
    <n v="194.58"/>
    <n v="6.0482292493308401E-2"/>
    <n v="743.47"/>
    <n v="2323882.6735999999"/>
    <n v="51.68"/>
    <n v="1412.17"/>
    <n v="0"/>
  </r>
  <r>
    <x v="10"/>
    <n v="2020"/>
    <s v="Fruits &amp; Vegetables"/>
    <n v="30142.42"/>
    <n v="34331.56"/>
    <n v="1138978.2240443865"/>
    <s v="High"/>
    <n v="185.41"/>
    <n v="0.16488386849734696"/>
    <n v="182.81"/>
    <n v="2025872.0481999996"/>
    <n v="67.209999999999994"/>
    <n v="1412.17"/>
    <n v="0"/>
  </r>
  <r>
    <x v="19"/>
    <n v="2024"/>
    <s v="Frozen Food"/>
    <n v="1034.78"/>
    <n v="918.78"/>
    <n v="887898.87705599261"/>
    <s v="Low"/>
    <n v="144.59"/>
    <n v="9.4323008768891394E-4"/>
    <n v="1097.06"/>
    <n v="42105.198199999999"/>
    <n v="40.69"/>
    <n v="1412.17"/>
    <n v="0"/>
  </r>
  <r>
    <x v="2"/>
    <n v="2020"/>
    <s v="Dairy Products"/>
    <n v="23031.759999999998"/>
    <n v="25472.53"/>
    <n v="1105974.0983754608"/>
    <s v="High"/>
    <n v="117.75"/>
    <n v="2.1705755402463504E-2"/>
    <n v="1061.0899999999999"/>
    <n v="839507.652"/>
    <n v="36.450000000000003"/>
    <n v="1412.17"/>
    <n v="0"/>
  </r>
  <r>
    <x v="12"/>
    <n v="2023"/>
    <s v="Grains &amp; Cereals"/>
    <n v="22878.01"/>
    <n v="18853.740000000002"/>
    <n v="824098.77432521456"/>
    <s v="Low"/>
    <n v="96.88"/>
    <n v="3.1260090727734807E-2"/>
    <n v="731.86"/>
    <n v="1393270.8089999999"/>
    <n v="60.9"/>
    <n v="1412.17"/>
    <n v="0"/>
  </r>
  <r>
    <x v="14"/>
    <n v="2019"/>
    <s v="Bakery Items"/>
    <n v="31125.26"/>
    <n v="28142.7"/>
    <n v="904175.57957748789"/>
    <s v="Low"/>
    <n v="128.08000000000001"/>
    <n v="3.4487058458538312E-2"/>
    <n v="902.52"/>
    <n v="1549415.4427999998"/>
    <n v="49.78"/>
    <n v="1412.17"/>
    <n v="0"/>
  </r>
  <r>
    <x v="17"/>
    <n v="2019"/>
    <s v="Dairy Products"/>
    <n v="47749.85"/>
    <n v="39215.5"/>
    <n v="821269.5956112952"/>
    <s v="Low"/>
    <n v="82.49"/>
    <n v="9.2817280590922327E-2"/>
    <n v="514.45000000000005"/>
    <n v="2779518.7684999998"/>
    <n v="58.21"/>
    <n v="1412.17"/>
    <n v="0"/>
  </r>
  <r>
    <x v="19"/>
    <n v="2021"/>
    <s v="Grains &amp; Cereals"/>
    <n v="40454.79"/>
    <n v="34950.620000000003"/>
    <n v="863942.68762734893"/>
    <s v="Low"/>
    <n v="42.27"/>
    <n v="3.5611924400742963E-2"/>
    <n v="1135.99"/>
    <n v="2695502.6576999999"/>
    <n v="66.63"/>
    <n v="1412.17"/>
    <n v="0"/>
  </r>
  <r>
    <x v="5"/>
    <n v="2024"/>
    <s v="Frozen Food"/>
    <n v="39984.129999999997"/>
    <n v="38330.43"/>
    <n v="958641.09085279587"/>
    <s v="Medium"/>
    <n v="165.75"/>
    <n v="4.7088903806293568E-2"/>
    <n v="849.12"/>
    <n v="1814879.6606999999"/>
    <n v="45.39"/>
    <n v="1412.17"/>
    <n v="0"/>
  </r>
  <r>
    <x v="12"/>
    <n v="2021"/>
    <s v="Meat &amp; Seafood"/>
    <n v="23379.55"/>
    <n v="21260.31"/>
    <n v="909354.97047633515"/>
    <s v="Low"/>
    <n v="97.11"/>
    <n v="2.1521194826713306E-2"/>
    <n v="1086.3499999999999"/>
    <n v="1312761.7324999999"/>
    <n v="56.15"/>
    <n v="1412.17"/>
    <n v="0"/>
  </r>
  <r>
    <x v="0"/>
    <n v="2018"/>
    <s v="Frozen Food"/>
    <n v="47458.45"/>
    <n v="55336.83"/>
    <n v="1166005.8430058295"/>
    <s v="High"/>
    <n v="20.91"/>
    <n v="3.440963008077029E-2"/>
    <n v="1379.22"/>
    <n v="3219106.6634999998"/>
    <n v="67.83"/>
    <n v="1412.17"/>
    <n v="0"/>
  </r>
  <r>
    <x v="4"/>
    <n v="2020"/>
    <s v="Frozen Food"/>
    <n v="20230.7"/>
    <n v="24122.91"/>
    <n v="1192391.2667381752"/>
    <s v="High"/>
    <n v="32.229999999999997"/>
    <n v="2.1985350851454592E-2"/>
    <n v="920.19"/>
    <n v="1280198.696"/>
    <n v="63.28"/>
    <n v="1412.17"/>
    <n v="0"/>
  </r>
  <r>
    <x v="15"/>
    <n v="2020"/>
    <s v="Prepared Food"/>
    <n v="36543.9"/>
    <n v="42077.440000000002"/>
    <n v="1151421.7147047797"/>
    <s v="High"/>
    <n v="75.66"/>
    <n v="4.9218699493589056E-2"/>
    <n v="742.48"/>
    <n v="2462327.9819999998"/>
    <n v="67.38"/>
    <n v="1412.17"/>
    <n v="0"/>
  </r>
  <r>
    <x v="7"/>
    <n v="2020"/>
    <s v="Meat &amp; Seafood"/>
    <n v="37140.65"/>
    <n v="31065.59"/>
    <n v="836430.97253279085"/>
    <s v="Low"/>
    <n v="160.88999999999999"/>
    <n v="0.19075834617360041"/>
    <n v="194.7"/>
    <n v="1760838.2164999999"/>
    <n v="47.41"/>
    <n v="1412.17"/>
    <n v="0"/>
  </r>
  <r>
    <x v="8"/>
    <n v="2018"/>
    <s v="Grains &amp; Cereals"/>
    <n v="14616.52"/>
    <n v="17039.16"/>
    <n v="1165746.703045595"/>
    <s v="High"/>
    <n v="165.79"/>
    <n v="5.1641181458451105E-2"/>
    <n v="283.04000000000002"/>
    <n v="753481.60600000003"/>
    <n v="51.55"/>
    <n v="1412.17"/>
    <n v="0"/>
  </r>
  <r>
    <x v="5"/>
    <n v="2019"/>
    <s v="Frozen Food"/>
    <n v="28457.58"/>
    <n v="28855.919999999998"/>
    <n v="1013997.6765417157"/>
    <s v="Medium"/>
    <n v="156.07"/>
    <n v="2.2275294707015045E-2"/>
    <n v="1277.54"/>
    <n v="1882753.4928000001"/>
    <n v="66.16"/>
    <n v="1412.17"/>
    <n v="0"/>
  </r>
  <r>
    <x v="18"/>
    <n v="2019"/>
    <s v="Grains &amp; Cereals"/>
    <n v="37997.83"/>
    <n v="43183.88"/>
    <n v="1136482.7938858613"/>
    <s v="High"/>
    <n v="104.24"/>
    <n v="0.14156637234082189"/>
    <n v="268.41000000000003"/>
    <n v="2349025.8506"/>
    <n v="61.82"/>
    <n v="1412.17"/>
    <n v="0"/>
  </r>
  <r>
    <x v="1"/>
    <n v="2019"/>
    <s v="Fruits &amp; Vegetables"/>
    <n v="4786.6099999999997"/>
    <n v="4613.1400000000003"/>
    <n v="963759.32027050469"/>
    <s v="Medium"/>
    <n v="56.82"/>
    <n v="6.9647731571748682E-3"/>
    <n v="687.26"/>
    <n v="181412.51899999997"/>
    <n v="37.9"/>
    <n v="1412.17"/>
    <n v="0"/>
  </r>
  <r>
    <x v="15"/>
    <n v="2019"/>
    <s v="Bakery Items"/>
    <n v="34188.550000000003"/>
    <n v="27863.119999999999"/>
    <n v="814983.9639294442"/>
    <s v="Low"/>
    <n v="100.58"/>
    <n v="3.0336430105237008E-2"/>
    <n v="1126.98"/>
    <n v="1784300.4245"/>
    <n v="52.19"/>
    <n v="1412.17"/>
    <n v="0"/>
  </r>
  <r>
    <x v="13"/>
    <n v="2022"/>
    <s v="Fruits &amp; Vegetables"/>
    <n v="34773.589999999997"/>
    <n v="38031.519999999997"/>
    <n v="1093689.780088855"/>
    <s v="Medium"/>
    <n v="147.56"/>
    <n v="5.2230635204349847E-2"/>
    <n v="665.77"/>
    <n v="1093629.4054999999"/>
    <n v="31.45"/>
    <n v="1412.17"/>
    <n v="0"/>
  </r>
  <r>
    <x v="19"/>
    <n v="2022"/>
    <s v="Fruits &amp; Vegetables"/>
    <n v="22312.82"/>
    <n v="23816.82"/>
    <n v="1067405.1957574165"/>
    <s v="Medium"/>
    <n v="165.49"/>
    <n v="3.2779708824868879E-2"/>
    <n v="680.69"/>
    <n v="1033752.9506"/>
    <n v="46.33"/>
    <n v="1412.17"/>
    <n v="0"/>
  </r>
  <r>
    <x v="3"/>
    <n v="2024"/>
    <s v="Beverages"/>
    <n v="14354.36"/>
    <n v="15921.53"/>
    <n v="1109177.2813277638"/>
    <s v="High"/>
    <n v="83.92"/>
    <n v="1.8457926139286082E-2"/>
    <n v="777.68"/>
    <n v="491493.28640000004"/>
    <n v="34.24"/>
    <n v="1412.17"/>
    <n v="0"/>
  </r>
  <r>
    <x v="0"/>
    <n v="2019"/>
    <s v="Frozen Food"/>
    <n v="23496.66"/>
    <n v="22381.03"/>
    <n v="952519.63470552838"/>
    <s v="Medium"/>
    <n v="79.81"/>
    <n v="3.6836703978929547E-2"/>
    <n v="637.86"/>
    <n v="1193630.328"/>
    <n v="50.8"/>
    <n v="1412.17"/>
    <n v="0"/>
  </r>
  <r>
    <x v="14"/>
    <n v="2018"/>
    <s v="Meat &amp; Seafood"/>
    <n v="27955.74"/>
    <n v="27444.880000000001"/>
    <n v="981726.11420767254"/>
    <s v="Medium"/>
    <n v="180.8"/>
    <n v="0.26068388660947411"/>
    <n v="107.24"/>
    <n v="1356971.6196000001"/>
    <n v="48.54"/>
    <n v="1412.17"/>
    <n v="0"/>
  </r>
  <r>
    <x v="6"/>
    <n v="2023"/>
    <s v="Dairy Products"/>
    <n v="8999.8799999999992"/>
    <n v="8655.15"/>
    <n v="961696.15594874602"/>
    <s v="Medium"/>
    <n v="196.23"/>
    <n v="7.0869103021426374E-3"/>
    <n v="1269.93"/>
    <n v="417774.42959999997"/>
    <n v="46.42"/>
    <n v="1412.17"/>
    <n v="0"/>
  </r>
  <r>
    <x v="6"/>
    <n v="2019"/>
    <s v="Frozen Food"/>
    <n v="8371.48"/>
    <n v="8826.82"/>
    <n v="1054391.8160229733"/>
    <s v="Medium"/>
    <n v="92.24"/>
    <n v="1.5413967704516579E-2"/>
    <n v="543.11"/>
    <n v="580813.28239999991"/>
    <n v="69.38"/>
    <n v="1412.17"/>
    <n v="0"/>
  </r>
  <r>
    <x v="0"/>
    <n v="2019"/>
    <s v="Grains &amp; Cereals"/>
    <n v="7175.3"/>
    <n v="7270.2"/>
    <n v="1013225.92783577"/>
    <s v="Medium"/>
    <n v="31.16"/>
    <n v="3.6649811012360811E-2"/>
    <n v="195.78"/>
    <n v="246184.54300000003"/>
    <n v="34.31"/>
    <n v="1412.17"/>
    <n v="0"/>
  </r>
  <r>
    <x v="2"/>
    <n v="2019"/>
    <s v="Frozen Food"/>
    <n v="35394.14"/>
    <n v="33417.83"/>
    <n v="944162.79078966181"/>
    <s v="Low"/>
    <n v="73.87"/>
    <n v="4.0380299365673347E-2"/>
    <n v="876.52"/>
    <n v="1754841.4612"/>
    <n v="49.58"/>
    <n v="1412.17"/>
    <n v="0"/>
  </r>
  <r>
    <x v="2"/>
    <n v="2018"/>
    <s v="Dairy Products"/>
    <n v="44601.51"/>
    <n v="40578.39"/>
    <n v="909798.56959999783"/>
    <s v="Low"/>
    <n v="48.8"/>
    <n v="0.27362889570552146"/>
    <n v="163"/>
    <n v="1649809.8549000002"/>
    <n v="36.99"/>
    <n v="1412.17"/>
    <n v="0"/>
  </r>
  <r>
    <x v="6"/>
    <n v="2019"/>
    <s v="Prepared Food"/>
    <n v="16335.15"/>
    <n v="15430.81"/>
    <n v="944638.40246339946"/>
    <s v="Low"/>
    <n v="23.54"/>
    <n v="1.448999414551067E-2"/>
    <n v="1127.3399999999999"/>
    <n v="804179.43449999997"/>
    <n v="49.23"/>
    <n v="1412.17"/>
    <n v="0"/>
  </r>
  <r>
    <x v="6"/>
    <n v="2024"/>
    <s v="Prepared Food"/>
    <n v="44823.94"/>
    <n v="52763.9"/>
    <n v="1177136.5926333114"/>
    <s v="High"/>
    <n v="103.61"/>
    <n v="0.19686389389081646"/>
    <n v="227.69"/>
    <n v="2450076.5603999998"/>
    <n v="54.66"/>
    <n v="1412.17"/>
    <n v="0"/>
  </r>
  <r>
    <x v="6"/>
    <n v="2020"/>
    <s v="Frozen Food"/>
    <n v="9384.3799999999992"/>
    <n v="11112.64"/>
    <n v="1184163.4716411741"/>
    <s v="High"/>
    <n v="47.73"/>
    <n v="7.1148766471060962E-3"/>
    <n v="1318.98"/>
    <n v="511073.33479999995"/>
    <n v="54.46"/>
    <n v="1412.17"/>
    <n v="0"/>
  </r>
  <r>
    <x v="3"/>
    <n v="2024"/>
    <s v="Fruits &amp; Vegetables"/>
    <n v="3826.59"/>
    <n v="3414.23"/>
    <n v="892238.25912888499"/>
    <s v="Low"/>
    <n v="167.08"/>
    <n v="2.7718267621855376E-3"/>
    <n v="1380.53"/>
    <n v="124134.5796"/>
    <n v="32.44"/>
    <n v="1412.17"/>
    <n v="0"/>
  </r>
  <r>
    <x v="7"/>
    <n v="2019"/>
    <s v="Grains &amp; Cereals"/>
    <n v="23249.73"/>
    <n v="20742.89"/>
    <n v="892177.67260092916"/>
    <s v="Low"/>
    <n v="165.17"/>
    <n v="9.9315378043571115E-2"/>
    <n v="234.1"/>
    <n v="1130169.3753"/>
    <n v="48.61"/>
    <n v="1412.17"/>
    <n v="0"/>
  </r>
  <r>
    <x v="19"/>
    <n v="2024"/>
    <s v="Fruits &amp; Vegetables"/>
    <n v="32314.45"/>
    <n v="34638.559999999998"/>
    <n v="1071921.6944741439"/>
    <s v="Medium"/>
    <n v="25.06"/>
    <n v="2.8229870095833807E-2"/>
    <n v="1144.69"/>
    <n v="1646098.0829999999"/>
    <n v="50.94"/>
    <n v="1412.17"/>
    <n v="0"/>
  </r>
  <r>
    <x v="14"/>
    <n v="2021"/>
    <s v="Dairy Products"/>
    <n v="4823.97"/>
    <n v="4800.67"/>
    <n v="995169.95337864861"/>
    <s v="Medium"/>
    <n v="93.91"/>
    <n v="6.895720166962091E-3"/>
    <n v="699.56"/>
    <n v="201063.06960000002"/>
    <n v="41.68"/>
    <n v="1412.17"/>
    <n v="0"/>
  </r>
  <r>
    <x v="10"/>
    <n v="2024"/>
    <s v="Grains &amp; Cereals"/>
    <n v="14124.13"/>
    <n v="12918.47"/>
    <n v="914638.28214551986"/>
    <s v="Low"/>
    <n v="198.89"/>
    <n v="1.7642151413332665E-2"/>
    <n v="800.59"/>
    <n v="532197.21840000001"/>
    <n v="37.68"/>
    <n v="1412.17"/>
    <n v="0"/>
  </r>
  <r>
    <x v="1"/>
    <n v="2019"/>
    <s v="Fruits &amp; Vegetables"/>
    <n v="36202.160000000003"/>
    <n v="35040.6"/>
    <n v="967914.62166898325"/>
    <s v="Medium"/>
    <n v="48.78"/>
    <n v="3.1536081396564344E-2"/>
    <n v="1147.96"/>
    <n v="2147150.1096000001"/>
    <n v="59.31"/>
    <n v="1412.17"/>
    <n v="0"/>
  </r>
  <r>
    <x v="3"/>
    <n v="2018"/>
    <s v="Grains &amp; Cereals"/>
    <n v="502.61"/>
    <n v="406.69"/>
    <n v="809156.20461192576"/>
    <s v="Low"/>
    <n v="159.84"/>
    <n v="6.1378484985406725E-4"/>
    <n v="818.87"/>
    <n v="33222.521000000001"/>
    <n v="66.099999999999994"/>
    <n v="1412.17"/>
    <n v="0"/>
  </r>
  <r>
    <x v="1"/>
    <n v="2022"/>
    <s v="Meat &amp; Seafood"/>
    <n v="31865.01"/>
    <n v="30788.79"/>
    <n v="966225.65001548722"/>
    <s v="Medium"/>
    <n v="181.09"/>
    <n v="2.4436169968021716E-2"/>
    <n v="1304.01"/>
    <n v="1870476.0870000001"/>
    <n v="58.7"/>
    <n v="1412.17"/>
    <n v="0"/>
  </r>
  <r>
    <x v="3"/>
    <n v="2018"/>
    <s v="Fruits &amp; Vegetables"/>
    <n v="6328.46"/>
    <n v="6402.8"/>
    <n v="1011746.9336931892"/>
    <s v="Medium"/>
    <n v="77.930000000000007"/>
    <n v="9.8356594448416271E-3"/>
    <n v="643.41999999999996"/>
    <n v="435524.61719999998"/>
    <n v="68.819999999999993"/>
    <n v="1412.17"/>
    <n v="0"/>
  </r>
  <r>
    <x v="13"/>
    <n v="2019"/>
    <s v="Frozen Food"/>
    <n v="4760.53"/>
    <n v="4322.82"/>
    <n v="908054.35529237299"/>
    <s v="Low"/>
    <n v="45.4"/>
    <n v="4.8502103901131924E-3"/>
    <n v="981.51"/>
    <n v="258830.01609999998"/>
    <n v="54.37"/>
    <n v="1412.17"/>
    <n v="0"/>
  </r>
  <r>
    <x v="5"/>
    <n v="2024"/>
    <s v="Beverages"/>
    <n v="42759.18"/>
    <n v="42036.89"/>
    <n v="983107.95482981671"/>
    <s v="Medium"/>
    <n v="117.14"/>
    <n v="8.8385588490636241E-2"/>
    <n v="483.78"/>
    <n v="2086647.9839999999"/>
    <n v="48.8"/>
    <n v="1412.17"/>
    <n v="0"/>
  </r>
  <r>
    <x v="13"/>
    <n v="2022"/>
    <s v="Grains &amp; Cereals"/>
    <n v="31901.94"/>
    <n v="36181.410000000003"/>
    <n v="1134144.5065723276"/>
    <s v="High"/>
    <n v="103.08"/>
    <n v="0.2026163226421086"/>
    <n v="157.44999999999999"/>
    <n v="1320740.3159999999"/>
    <n v="41.4"/>
    <n v="1412.17"/>
    <n v="0"/>
  </r>
  <r>
    <x v="11"/>
    <n v="2018"/>
    <s v="Bakery Items"/>
    <n v="13304.77"/>
    <n v="14606.84"/>
    <n v="1097864.9010843479"/>
    <s v="Medium"/>
    <n v="73.11"/>
    <n v="1.2651208565505962E-2"/>
    <n v="1051.6600000000001"/>
    <n v="420164.63659999997"/>
    <n v="31.58"/>
    <n v="1412.17"/>
    <n v="0"/>
  </r>
  <r>
    <x v="0"/>
    <n v="2018"/>
    <s v="Dairy Products"/>
    <n v="26115"/>
    <n v="30823.67"/>
    <n v="1180305.1885889336"/>
    <s v="High"/>
    <n v="144.24"/>
    <n v="2.2091292063545771E-2"/>
    <n v="1182.1400000000001"/>
    <n v="1613123.55"/>
    <n v="61.77"/>
    <n v="1412.17"/>
    <n v="0"/>
  </r>
  <r>
    <x v="3"/>
    <n v="2021"/>
    <s v="Grains &amp; Cereals"/>
    <n v="38697.269999999997"/>
    <n v="39372.589999999997"/>
    <n v="1017451.3602639154"/>
    <s v="Medium"/>
    <n v="164.88"/>
    <n v="2.9265121379414654E-2"/>
    <n v="1322.3"/>
    <n v="2061790.5455999998"/>
    <n v="53.28"/>
    <n v="1412.17"/>
    <n v="0"/>
  </r>
  <r>
    <x v="13"/>
    <n v="2018"/>
    <s v="Grains &amp; Cereals"/>
    <n v="4642.49"/>
    <n v="5249.63"/>
    <n v="1130778.9569821367"/>
    <s v="High"/>
    <n v="195.04"/>
    <n v="5.0140837464493623E-3"/>
    <n v="925.89"/>
    <n v="166618.96609999999"/>
    <n v="35.89"/>
    <n v="1412.17"/>
    <n v="0"/>
  </r>
  <r>
    <x v="13"/>
    <n v="2020"/>
    <s v="Dairy Products"/>
    <n v="32534.82"/>
    <n v="28567.08"/>
    <n v="878046.35157040984"/>
    <s v="Low"/>
    <n v="55.41"/>
    <n v="5.9344119363782283E-2"/>
    <n v="548.24"/>
    <n v="1460813.4179999998"/>
    <n v="44.9"/>
    <n v="1412.17"/>
    <n v="0"/>
  </r>
  <r>
    <x v="10"/>
    <n v="2018"/>
    <s v="Prepared Food"/>
    <n v="33461.64"/>
    <n v="38879.360000000001"/>
    <n v="1161908.382255024"/>
    <s v="High"/>
    <n v="46.66"/>
    <n v="0.44651240992794233"/>
    <n v="74.94"/>
    <n v="1205288.2728000002"/>
    <n v="36.020000000000003"/>
    <n v="1412.17"/>
    <n v="0"/>
  </r>
  <r>
    <x v="1"/>
    <n v="2018"/>
    <s v="Dairy Products"/>
    <n v="29875.17"/>
    <n v="26717.15"/>
    <n v="894292.81908688729"/>
    <s v="Low"/>
    <n v="152.07"/>
    <n v="2.9010370845107349E-2"/>
    <n v="1029.81"/>
    <n v="1820891.6114999999"/>
    <n v="60.95"/>
    <n v="1412.17"/>
    <n v="0"/>
  </r>
  <r>
    <x v="9"/>
    <n v="2023"/>
    <s v="Frozen Food"/>
    <n v="30809.52"/>
    <n v="29577.54"/>
    <n v="960013.00896605977"/>
    <s v="Medium"/>
    <n v="165.09"/>
    <n v="2.364306927273983E-2"/>
    <n v="1303.1099999999999"/>
    <n v="1835015.0112000001"/>
    <n v="59.56"/>
    <n v="1412.17"/>
    <n v="0"/>
  </r>
  <r>
    <x v="4"/>
    <n v="2019"/>
    <s v="Prepared Food"/>
    <n v="29803.85"/>
    <n v="33831.42"/>
    <n v="1135135.896872384"/>
    <s v="High"/>
    <n v="124.2"/>
    <n v="5.4203600982086021E-2"/>
    <n v="549.85"/>
    <n v="1450851.4179999998"/>
    <n v="48.68"/>
    <n v="1412.17"/>
    <n v="0"/>
  </r>
  <r>
    <x v="0"/>
    <n v="2024"/>
    <s v="Fruits &amp; Vegetables"/>
    <n v="40420.06"/>
    <n v="41377.71"/>
    <n v="1023692.4438014195"/>
    <s v="Medium"/>
    <n v="148.52000000000001"/>
    <n v="3.7492287285848115E-2"/>
    <n v="1078.0899999999999"/>
    <n v="2669744.9629999995"/>
    <n v="66.05"/>
    <n v="1412.17"/>
    <n v="0"/>
  </r>
  <r>
    <x v="14"/>
    <n v="2018"/>
    <s v="Grains &amp; Cereals"/>
    <n v="29193.22"/>
    <n v="32608.45"/>
    <n v="1116987.0949487586"/>
    <s v="High"/>
    <n v="153.99"/>
    <n v="3.1697651440297944E-2"/>
    <n v="920.99"/>
    <n v="1721232.2512000001"/>
    <n v="58.96"/>
    <n v="1412.17"/>
    <n v="0"/>
  </r>
  <r>
    <x v="11"/>
    <n v="2018"/>
    <s v="Prepared Food"/>
    <n v="19741.34"/>
    <n v="21470.57"/>
    <n v="1087594.3578298129"/>
    <s v="Medium"/>
    <n v="156.19999999999999"/>
    <n v="5.4531075631180599E-2"/>
    <n v="362.02"/>
    <n v="625603.06460000004"/>
    <n v="31.69"/>
    <n v="1412.17"/>
    <n v="0"/>
  </r>
  <r>
    <x v="7"/>
    <n v="2020"/>
    <s v="Frozen Food"/>
    <n v="9847.1299999999992"/>
    <n v="7935"/>
    <n v="805818.54814550036"/>
    <s v="Low"/>
    <n v="154.38999999999999"/>
    <n v="7.4477033966887764E-3"/>
    <n v="1322.17"/>
    <n v="574678.50679999997"/>
    <n v="58.36"/>
    <n v="1412.17"/>
    <n v="0"/>
  </r>
  <r>
    <x v="4"/>
    <n v="2024"/>
    <s v="Meat &amp; Seafood"/>
    <n v="21595.8"/>
    <n v="20770.57"/>
    <n v="961787.47719463974"/>
    <s v="Medium"/>
    <n v="187.58"/>
    <n v="5.9486007051564566E-2"/>
    <n v="363.04"/>
    <n v="834029.79599999997"/>
    <n v="38.619999999999997"/>
    <n v="1412.17"/>
    <n v="0"/>
  </r>
  <r>
    <x v="7"/>
    <n v="2022"/>
    <s v="Meat &amp; Seafood"/>
    <n v="19458.71"/>
    <n v="22447.19"/>
    <n v="1153580.5816521239"/>
    <s v="High"/>
    <n v="82.62"/>
    <n v="1.8327361947011008E-2"/>
    <n v="1061.73"/>
    <n v="989280.81640000001"/>
    <n v="50.84"/>
    <n v="1412.17"/>
    <n v="0"/>
  </r>
  <r>
    <x v="16"/>
    <n v="2022"/>
    <s v="Bakery Items"/>
    <n v="40766.07"/>
    <n v="40014.78"/>
    <n v="981570.70328339224"/>
    <s v="Medium"/>
    <n v="102.87"/>
    <n v="4.2621824226836462E-2"/>
    <n v="956.46"/>
    <n v="2851178.9358000001"/>
    <n v="69.94"/>
    <n v="1412.17"/>
    <n v="0"/>
  </r>
  <r>
    <x v="17"/>
    <n v="2023"/>
    <s v="Beverages"/>
    <n v="7828.63"/>
    <n v="6513.48"/>
    <n v="832007.64373843186"/>
    <s v="Low"/>
    <n v="174.68"/>
    <n v="5.6159872022037462E-3"/>
    <n v="1393.99"/>
    <n v="261711.10089999999"/>
    <n v="33.43"/>
    <n v="1412.17"/>
    <n v="0"/>
  </r>
  <r>
    <x v="10"/>
    <n v="2022"/>
    <s v="Beverages"/>
    <n v="15899.39"/>
    <n v="16551.560000000001"/>
    <n v="1041018.5547999013"/>
    <s v="Medium"/>
    <n v="196.11"/>
    <n v="1.1712516667034999E-2"/>
    <n v="1357.47"/>
    <n v="1084179.4040999999"/>
    <n v="68.19"/>
    <n v="1412.17"/>
    <n v="0"/>
  </r>
  <r>
    <x v="3"/>
    <n v="2021"/>
    <s v="Frozen Food"/>
    <n v="10037.84"/>
    <n v="10618.35"/>
    <n v="1057832.1630948491"/>
    <s v="Medium"/>
    <n v="107.95"/>
    <n v="8.418323017829887E-3"/>
    <n v="1192.3800000000001"/>
    <n v="644429.3280000001"/>
    <n v="64.2"/>
    <n v="1412.17"/>
    <n v="0"/>
  </r>
  <r>
    <x v="12"/>
    <n v="2019"/>
    <s v="Dairy Products"/>
    <n v="28818.65"/>
    <n v="26518.28"/>
    <n v="920177.73212832655"/>
    <s v="Low"/>
    <n v="185.1"/>
    <n v="3.2353968093586163E-2"/>
    <n v="890.73"/>
    <n v="926807.78399999999"/>
    <n v="32.159999999999997"/>
    <n v="1412.17"/>
    <n v="0"/>
  </r>
  <r>
    <x v="11"/>
    <n v="2023"/>
    <s v="Prepared Food"/>
    <n v="13625.18"/>
    <n v="13845.11"/>
    <n v="1016141.4381314595"/>
    <s v="Medium"/>
    <n v="128.26"/>
    <n v="1.1149901800327333"/>
    <n v="12.22"/>
    <n v="951037.56400000001"/>
    <n v="69.8"/>
    <n v="1412.17"/>
    <n v="0"/>
  </r>
  <r>
    <x v="18"/>
    <n v="2019"/>
    <s v="Beverages"/>
    <n v="49616.68"/>
    <n v="47664.9"/>
    <n v="960662.82548530051"/>
    <s v="Medium"/>
    <n v="111.65"/>
    <n v="4.1499050693788106E-2"/>
    <n v="1195.6099999999999"/>
    <n v="2821700.5915999999"/>
    <n v="56.87"/>
    <n v="1412.17"/>
    <n v="0"/>
  </r>
  <r>
    <x v="2"/>
    <n v="2021"/>
    <s v="Fruits &amp; Vegetables"/>
    <n v="42837.63"/>
    <n v="46371.3"/>
    <n v="1082489.85763218"/>
    <s v="Medium"/>
    <n v="57.13"/>
    <n v="0.47329168047729531"/>
    <n v="90.51"/>
    <n v="2056206.2399999998"/>
    <n v="48"/>
    <n v="1412.17"/>
    <n v="0"/>
  </r>
  <r>
    <x v="14"/>
    <n v="2024"/>
    <s v="Meat &amp; Seafood"/>
    <n v="816.85"/>
    <n v="717.12"/>
    <n v="877909.04082756932"/>
    <s v="Low"/>
    <n v="108.96"/>
    <n v="8.9094062213690504E-4"/>
    <n v="916.84"/>
    <n v="26531.287999999997"/>
    <n v="32.479999999999997"/>
    <n v="1412.17"/>
    <n v="0"/>
  </r>
  <r>
    <x v="13"/>
    <n v="2018"/>
    <s v="Meat &amp; Seafood"/>
    <n v="17134.55"/>
    <n v="19550.91"/>
    <n v="1141022.6705691132"/>
    <s v="High"/>
    <n v="185.98"/>
    <n v="2.9093880531123714E-2"/>
    <n v="588.94000000000005"/>
    <n v="640489.47900000005"/>
    <n v="37.380000000000003"/>
    <n v="1412.17"/>
    <n v="0"/>
  </r>
  <r>
    <x v="0"/>
    <n v="2021"/>
    <s v="Fruits &amp; Vegetables"/>
    <n v="38562.46"/>
    <n v="44717.25"/>
    <n v="1159605.7409200554"/>
    <s v="High"/>
    <n v="76.12"/>
    <n v="2.8936023651589277E-2"/>
    <n v="1332.68"/>
    <n v="1289914.287"/>
    <n v="33.450000000000003"/>
    <n v="1412.17"/>
    <n v="0"/>
  </r>
  <r>
    <x v="17"/>
    <n v="2023"/>
    <s v="Prepared Food"/>
    <n v="14451.64"/>
    <n v="12964.99"/>
    <n v="897129.32234680629"/>
    <s v="Low"/>
    <n v="197.13"/>
    <n v="1.1952493197363306E-2"/>
    <n v="1209.0899999999999"/>
    <n v="467799.58679999993"/>
    <n v="32.369999999999997"/>
    <n v="1412.17"/>
    <n v="0"/>
  </r>
  <r>
    <x v="10"/>
    <n v="2021"/>
    <s v="Prepared Food"/>
    <n v="13211.89"/>
    <n v="12016.28"/>
    <n v="909504.9989062883"/>
    <s v="Low"/>
    <n v="98.46"/>
    <n v="2.9204000884173298E-2"/>
    <n v="452.4"/>
    <n v="566129.4865"/>
    <n v="42.85"/>
    <n v="1412.17"/>
    <n v="0"/>
  </r>
  <r>
    <x v="14"/>
    <n v="2020"/>
    <s v="Meat &amp; Seafood"/>
    <n v="23277.43"/>
    <n v="23991.94"/>
    <n v="1030695.3989336451"/>
    <s v="Medium"/>
    <n v="95.85"/>
    <n v="6.0066136815214305E-2"/>
    <n v="387.53"/>
    <n v="740920.5969"/>
    <n v="31.83"/>
    <n v="1412.17"/>
    <n v="0"/>
  </r>
  <r>
    <x v="15"/>
    <n v="2022"/>
    <s v="Frozen Food"/>
    <n v="33412.339999999997"/>
    <n v="34850.589999999997"/>
    <n v="1043045.4736184297"/>
    <s v="Medium"/>
    <n v="104.15"/>
    <n v="0.10087353198683693"/>
    <n v="331.23"/>
    <n v="2171467.9765999997"/>
    <n v="64.989999999999995"/>
    <n v="1412.17"/>
    <n v="0"/>
  </r>
  <r>
    <x v="9"/>
    <n v="2019"/>
    <s v="Frozen Food"/>
    <n v="12212.08"/>
    <n v="14310.38"/>
    <n v="1171821.6716562617"/>
    <s v="High"/>
    <n v="72.569999999999993"/>
    <n v="3.6040845236689885E-2"/>
    <n v="338.84"/>
    <n v="652491.43440000003"/>
    <n v="53.43"/>
    <n v="1412.17"/>
    <n v="0"/>
  </r>
  <r>
    <x v="0"/>
    <n v="2021"/>
    <s v="Frozen Food"/>
    <n v="33260.089999999997"/>
    <n v="27667.81"/>
    <n v="831862.15070374147"/>
    <s v="Low"/>
    <n v="111.38"/>
    <n v="2.3936043582768397E-2"/>
    <n v="1389.54"/>
    <n v="1635066.0243999998"/>
    <n v="49.16"/>
    <n v="1412.17"/>
    <n v="0"/>
  </r>
  <r>
    <x v="13"/>
    <n v="2020"/>
    <s v="Dairy Products"/>
    <n v="21604.19"/>
    <n v="20115.5"/>
    <n v="931092.53343911539"/>
    <s v="Low"/>
    <n v="154.15"/>
    <n v="4.9102663757443515E-2"/>
    <n v="439.98"/>
    <n v="757442.90139999997"/>
    <n v="35.06"/>
    <n v="1412.17"/>
    <n v="0"/>
  </r>
  <r>
    <x v="14"/>
    <n v="2021"/>
    <s v="Prepared Food"/>
    <n v="37107.01"/>
    <n v="30234.05"/>
    <n v="814780.01056943147"/>
    <s v="Low"/>
    <n v="177.34"/>
    <n v="6.1480233945258138E-2"/>
    <n v="603.55999999999995"/>
    <n v="1971495.4413000003"/>
    <n v="53.13"/>
    <n v="1412.17"/>
    <n v="0"/>
  </r>
  <r>
    <x v="1"/>
    <n v="2020"/>
    <s v="Dairy Products"/>
    <n v="19907.82"/>
    <n v="22080.71"/>
    <n v="1109147.5611091522"/>
    <s v="High"/>
    <n v="66.88"/>
    <n v="2.6707924710554207E-2"/>
    <n v="745.39"/>
    <n v="1030030.6068000001"/>
    <n v="51.74"/>
    <n v="1412.17"/>
    <n v="0"/>
  </r>
  <r>
    <x v="4"/>
    <n v="2020"/>
    <s v="Prepared Food"/>
    <n v="13556.49"/>
    <n v="12779.94"/>
    <n v="942717.47332827304"/>
    <s v="Low"/>
    <n v="30.6"/>
    <n v="1.0807236983713199E-2"/>
    <n v="1254.3900000000001"/>
    <n v="410354.9523"/>
    <n v="30.27"/>
    <n v="1412.17"/>
    <n v="0"/>
  </r>
  <r>
    <x v="7"/>
    <n v="2019"/>
    <s v="Beverages"/>
    <n v="42337.48"/>
    <n v="47448.959999999999"/>
    <n v="1120731.796035097"/>
    <s v="High"/>
    <n v="159.22999999999999"/>
    <n v="6.4209961174472224E-2"/>
    <n v="659.36"/>
    <n v="1654972.0932000002"/>
    <n v="39.090000000000003"/>
    <n v="1412.17"/>
    <n v="0"/>
  </r>
  <r>
    <x v="16"/>
    <n v="2022"/>
    <s v="Dairy Products"/>
    <n v="4388.4399999999996"/>
    <n v="4018.63"/>
    <n v="915730.87475275958"/>
    <s v="Low"/>
    <n v="81.760000000000005"/>
    <n v="3.1663540073306588E-3"/>
    <n v="1385.96"/>
    <n v="135997.75559999997"/>
    <n v="30.99"/>
    <n v="1412.17"/>
    <n v="0"/>
  </r>
  <r>
    <x v="0"/>
    <n v="2019"/>
    <s v="Prepared Food"/>
    <n v="14058.04"/>
    <n v="11492.19"/>
    <n v="817481.66885284148"/>
    <s v="Low"/>
    <n v="37.06"/>
    <n v="4.124769673141248E-2"/>
    <n v="340.82"/>
    <n v="714991.91440000001"/>
    <n v="50.86"/>
    <n v="1412.17"/>
    <n v="0"/>
  </r>
  <r>
    <x v="5"/>
    <n v="2022"/>
    <s v="Fruits &amp; Vegetables"/>
    <n v="11625.2"/>
    <n v="13304.61"/>
    <n v="1144462.8909610156"/>
    <s v="High"/>
    <n v="51.32"/>
    <n v="9.4935240988452806E-3"/>
    <n v="1224.54"/>
    <n v="703440.85200000007"/>
    <n v="60.51"/>
    <n v="1412.17"/>
    <n v="0"/>
  </r>
  <r>
    <x v="12"/>
    <n v="2018"/>
    <s v="Grains &amp; Cereals"/>
    <n v="26758.51"/>
    <n v="31431.22"/>
    <n v="1174625.1940037021"/>
    <s v="High"/>
    <n v="68.180000000000007"/>
    <n v="2.2029266967431752E-2"/>
    <n v="1214.68"/>
    <n v="841019.9693"/>
    <n v="31.43"/>
    <n v="1412.17"/>
    <n v="0"/>
  </r>
  <r>
    <x v="2"/>
    <n v="2018"/>
    <s v="Bakery Items"/>
    <n v="30566.39"/>
    <n v="30720.11"/>
    <n v="1005029.0531528257"/>
    <s v="Medium"/>
    <n v="172.65"/>
    <n v="2.7081057854168512E-2"/>
    <n v="1128.7"/>
    <n v="1081744.5421"/>
    <n v="35.39"/>
    <n v="1412.17"/>
    <n v="0"/>
  </r>
  <r>
    <x v="16"/>
    <n v="2018"/>
    <s v="Dairy Products"/>
    <n v="41903.980000000003"/>
    <n v="47300.42"/>
    <n v="1128781.0847561497"/>
    <s v="High"/>
    <n v="70.08"/>
    <n v="4.1347851398687657E-2"/>
    <n v="1013.45"/>
    <n v="2629893.7848"/>
    <n v="62.76"/>
    <n v="1412.17"/>
    <n v="0"/>
  </r>
  <r>
    <x v="3"/>
    <n v="2024"/>
    <s v="Beverages"/>
    <n v="9530.67"/>
    <n v="11364.44"/>
    <n v="1192407.2494378674"/>
    <s v="High"/>
    <n v="155.78"/>
    <n v="0.15409329021827001"/>
    <n v="61.85"/>
    <n v="313844.96309999999"/>
    <n v="32.93"/>
    <n v="1412.17"/>
    <n v="0"/>
  </r>
  <r>
    <x v="9"/>
    <n v="2021"/>
    <s v="Prepared Food"/>
    <n v="18670.95"/>
    <n v="21899.65"/>
    <n v="1172926.39099778"/>
    <s v="High"/>
    <n v="117.64"/>
    <n v="0.8030516129032258"/>
    <n v="23.25"/>
    <n v="1143035.5590000001"/>
    <n v="61.22"/>
    <n v="1412.17"/>
    <n v="0"/>
  </r>
  <r>
    <x v="17"/>
    <n v="2019"/>
    <s v="Beverages"/>
    <n v="7445.37"/>
    <n v="7752.69"/>
    <n v="1041276.6591855072"/>
    <s v="Medium"/>
    <n v="165.9"/>
    <n v="3.1124827557376365E-2"/>
    <n v="239.21"/>
    <n v="481045.35570000001"/>
    <n v="64.61"/>
    <n v="1412.17"/>
    <n v="0"/>
  </r>
  <r>
    <x v="19"/>
    <n v="2018"/>
    <s v="Beverages"/>
    <n v="36240.18"/>
    <n v="36650.65"/>
    <n v="1011326.3786217397"/>
    <s v="Medium"/>
    <n v="143.13"/>
    <n v="0.11076526682560059"/>
    <n v="327.18"/>
    <n v="1227454.8965999999"/>
    <n v="33.869999999999997"/>
    <n v="1412.17"/>
    <n v="0"/>
  </r>
  <r>
    <x v="7"/>
    <n v="2020"/>
    <s v="Fruits &amp; Vegetables"/>
    <n v="9347.5300000000007"/>
    <n v="8304.4599999999991"/>
    <n v="888412.23296421603"/>
    <s v="Low"/>
    <n v="49.01"/>
    <n v="1.1588804859905778E-2"/>
    <n v="806.6"/>
    <n v="584033.67440000002"/>
    <n v="62.48"/>
    <n v="1412.17"/>
    <n v="0"/>
  </r>
  <r>
    <x v="7"/>
    <n v="2021"/>
    <s v="Beverages"/>
    <n v="42369.17"/>
    <n v="34591.370000000003"/>
    <n v="816427.84128176223"/>
    <s v="Low"/>
    <n v="87.31"/>
    <n v="0.20090649153587178"/>
    <n v="210.89"/>
    <n v="1856193.3377"/>
    <n v="43.81"/>
    <n v="1412.17"/>
    <n v="0"/>
  </r>
  <r>
    <x v="13"/>
    <n v="2018"/>
    <s v="Bakery Items"/>
    <n v="1683.27"/>
    <n v="1442.35"/>
    <n v="856873.82297551795"/>
    <s v="Low"/>
    <n v="160.65"/>
    <n v="1.7254043748334323E-3"/>
    <n v="975.58"/>
    <n v="111617.63370000001"/>
    <n v="66.31"/>
    <n v="1412.17"/>
    <n v="0"/>
  </r>
  <r>
    <x v="12"/>
    <n v="2021"/>
    <s v="Frozen Food"/>
    <n v="17554.59"/>
    <n v="19405.7"/>
    <n v="1105448.7743661345"/>
    <s v="High"/>
    <n v="93.22"/>
    <n v="0.14208490489680292"/>
    <n v="123.55"/>
    <n v="955496.33369999996"/>
    <n v="54.43"/>
    <n v="1412.17"/>
    <n v="0"/>
  </r>
  <r>
    <x v="15"/>
    <n v="2019"/>
    <s v="Fruits &amp; Vegetables"/>
    <n v="3998.23"/>
    <n v="3882.12"/>
    <n v="970959.64964496787"/>
    <s v="Medium"/>
    <n v="49.84"/>
    <n v="3.7286834718219886E-3"/>
    <n v="1072.29"/>
    <n v="121026.4221"/>
    <n v="30.27"/>
    <n v="1412.17"/>
    <n v="0"/>
  </r>
  <r>
    <x v="15"/>
    <n v="2024"/>
    <s v="Meat &amp; Seafood"/>
    <n v="1831.93"/>
    <n v="1767.05"/>
    <n v="964583.79959932959"/>
    <s v="Medium"/>
    <n v="77.489999999999995"/>
    <n v="3.3365449412621801E-3"/>
    <n v="549.04999999999995"/>
    <n v="109732.607"/>
    <n v="59.9"/>
    <n v="1412.17"/>
    <n v="0"/>
  </r>
  <r>
    <x v="1"/>
    <n v="2021"/>
    <s v="Frozen Food"/>
    <n v="33764.19"/>
    <n v="31725.21"/>
    <n v="939611.16792672942"/>
    <s v="Low"/>
    <n v="191.3"/>
    <n v="9.220653776831067E-2"/>
    <n v="366.18"/>
    <n v="1274598.1725000001"/>
    <n v="37.75"/>
    <n v="1412.17"/>
    <n v="0"/>
  </r>
  <r>
    <x v="1"/>
    <n v="2021"/>
    <s v="Grains &amp; Cereals"/>
    <n v="33215.360000000001"/>
    <n v="37140.57"/>
    <n v="1118174.5433438024"/>
    <s v="High"/>
    <n v="196.35"/>
    <n v="2.8437808219178082"/>
    <n v="11.68"/>
    <n v="1894936.2879999999"/>
    <n v="57.05"/>
    <n v="1412.17"/>
    <n v="0"/>
  </r>
  <r>
    <x v="14"/>
    <n v="2023"/>
    <s v="Bakery Items"/>
    <n v="45674.14"/>
    <n v="49013"/>
    <n v="1073101.7595514662"/>
    <s v="Medium"/>
    <n v="39.909999999999997"/>
    <n v="0.11314161856870371"/>
    <n v="403.69"/>
    <n v="1591743.7790000001"/>
    <n v="34.85"/>
    <n v="1412.17"/>
    <n v="0"/>
  </r>
  <r>
    <x v="6"/>
    <n v="2020"/>
    <s v="Bakery Items"/>
    <n v="5856.51"/>
    <n v="4821.21"/>
    <n v="823222.36280651786"/>
    <s v="Low"/>
    <n v="88.94"/>
    <n v="0.10679266958424508"/>
    <n v="54.84"/>
    <n v="273089.0613"/>
    <n v="46.63"/>
    <n v="1412.17"/>
    <n v="0"/>
  </r>
  <r>
    <x v="10"/>
    <n v="2019"/>
    <s v="Prepared Food"/>
    <n v="31970.21"/>
    <n v="29382.42"/>
    <n v="919056.2088894631"/>
    <s v="Low"/>
    <n v="46.54"/>
    <n v="3.7697607508814131E-2"/>
    <n v="848.07"/>
    <n v="1985989.4452"/>
    <n v="62.12"/>
    <n v="1412.17"/>
    <n v="0"/>
  </r>
  <r>
    <x v="11"/>
    <n v="2020"/>
    <s v="Prepared Food"/>
    <n v="23528.03"/>
    <n v="26354.400000000001"/>
    <n v="1120127.7795038514"/>
    <s v="High"/>
    <n v="29.26"/>
    <n v="0.18667113614725483"/>
    <n v="126.04"/>
    <n v="868184.30699999991"/>
    <n v="36.9"/>
    <n v="1412.17"/>
    <n v="0"/>
  </r>
  <r>
    <x v="11"/>
    <n v="2024"/>
    <s v="Bakery Items"/>
    <n v="10846.97"/>
    <n v="10032.31"/>
    <n v="924895.15505251708"/>
    <s v="Low"/>
    <n v="45.76"/>
    <n v="9.8630337528187954E-3"/>
    <n v="1099.76"/>
    <n v="575974.10699999996"/>
    <n v="53.1"/>
    <n v="1412.17"/>
    <n v="0"/>
  </r>
  <r>
    <x v="11"/>
    <n v="2021"/>
    <s v="Grains &amp; Cereals"/>
    <n v="42427.67"/>
    <n v="42969.85"/>
    <n v="1012778.9246970197"/>
    <s v="Medium"/>
    <n v="133.84"/>
    <n v="9.8351074433806987E-2"/>
    <n v="431.39"/>
    <n v="1942763.0092999998"/>
    <n v="45.79"/>
    <n v="1412.17"/>
    <n v="0"/>
  </r>
  <r>
    <x v="14"/>
    <n v="2023"/>
    <s v="Prepared Food"/>
    <n v="14473.2"/>
    <n v="12874.04"/>
    <n v="889508.88538816571"/>
    <s v="Low"/>
    <n v="112.53"/>
    <n v="0.12758462623413258"/>
    <n v="113.44"/>
    <n v="701081.80799999996"/>
    <n v="48.44"/>
    <n v="1412.17"/>
    <n v="0"/>
  </r>
  <r>
    <x v="5"/>
    <n v="2021"/>
    <s v="Dairy Products"/>
    <n v="15835.41"/>
    <n v="13294.51"/>
    <n v="839543.1504457416"/>
    <s v="Low"/>
    <n v="99.6"/>
    <n v="1.6996071739060436E-2"/>
    <n v="931.71"/>
    <n v="477595.9656"/>
    <n v="30.16"/>
    <n v="1412.17"/>
    <n v="0"/>
  </r>
  <r>
    <x v="3"/>
    <n v="2022"/>
    <s v="Grains &amp; Cereals"/>
    <n v="32365.55"/>
    <n v="27479.09"/>
    <n v="849022.80356737331"/>
    <s v="Low"/>
    <n v="191.92"/>
    <n v="2.6568338532260712E-2"/>
    <n v="1218.2"/>
    <n v="1737382.7239999999"/>
    <n v="53.68"/>
    <n v="1412.17"/>
    <n v="0"/>
  </r>
  <r>
    <x v="2"/>
    <n v="2023"/>
    <s v="Frozen Food"/>
    <n v="20381.900000000001"/>
    <n v="20085.37"/>
    <n v="985451.30728734797"/>
    <s v="Medium"/>
    <n v="51.3"/>
    <n v="3.1122631281589277E-2"/>
    <n v="654.89"/>
    <n v="951427.09200000006"/>
    <n v="46.68"/>
    <n v="1412.17"/>
    <n v="0"/>
  </r>
  <r>
    <x v="8"/>
    <n v="2019"/>
    <s v="Grains &amp; Cereals"/>
    <n v="5748.71"/>
    <n v="6266.35"/>
    <n v="1090044.549124934"/>
    <s v="Medium"/>
    <n v="133.37"/>
    <n v="4.580097996255428E-3"/>
    <n v="1255.1500000000001"/>
    <n v="278697.4608"/>
    <n v="48.48"/>
    <n v="1412.17"/>
    <n v="0"/>
  </r>
  <r>
    <x v="6"/>
    <n v="2019"/>
    <s v="Frozen Food"/>
    <n v="40328"/>
    <n v="37664.720000000001"/>
    <n v="933959.5318389209"/>
    <s v="Low"/>
    <n v="44.22"/>
    <n v="0.1805758294899924"/>
    <n v="223.33"/>
    <n v="2513240.96"/>
    <n v="62.32"/>
    <n v="1412.17"/>
    <n v="0"/>
  </r>
  <r>
    <x v="16"/>
    <n v="2021"/>
    <s v="Meat &amp; Seafood"/>
    <n v="16557.810000000001"/>
    <n v="18891.23"/>
    <n v="1140925.6417364373"/>
    <s v="High"/>
    <n v="23.44"/>
    <n v="3.8376234181615912E-2"/>
    <n v="431.46"/>
    <n v="530843.38860000006"/>
    <n v="32.06"/>
    <n v="1412.17"/>
    <n v="0"/>
  </r>
  <r>
    <x v="8"/>
    <n v="2022"/>
    <s v="Bakery Items"/>
    <n v="43533.11"/>
    <n v="42609.120000000003"/>
    <n v="978775.00596672273"/>
    <s v="Medium"/>
    <n v="100"/>
    <n v="5.9704734344570319E-2"/>
    <n v="729.14"/>
    <n v="1363892.3362999998"/>
    <n v="31.33"/>
    <n v="1412.17"/>
    <n v="0"/>
  </r>
  <r>
    <x v="19"/>
    <n v="2019"/>
    <s v="Meat &amp; Seafood"/>
    <n v="46093.27"/>
    <n v="40675.22"/>
    <n v="882454.64034120389"/>
    <s v="Low"/>
    <n v="119.95"/>
    <n v="3.9648760472757921E-2"/>
    <n v="1162.54"/>
    <n v="2250734.3740999997"/>
    <n v="48.83"/>
    <n v="1412.17"/>
    <n v="0"/>
  </r>
  <r>
    <x v="8"/>
    <n v="2020"/>
    <s v="Fruits &amp; Vegetables"/>
    <n v="3092.34"/>
    <n v="3485.97"/>
    <n v="1127291.9536661557"/>
    <s v="High"/>
    <n v="118.56"/>
    <n v="2.7807312555077966E-3"/>
    <n v="1112.06"/>
    <n v="173449.35060000001"/>
    <n v="56.09"/>
    <n v="1412.17"/>
    <n v="0"/>
  </r>
  <r>
    <x v="18"/>
    <n v="2020"/>
    <s v="Beverages"/>
    <n v="4731.2"/>
    <n v="3892.21"/>
    <n v="822668.66756848164"/>
    <s v="Low"/>
    <n v="189.07"/>
    <n v="5.9242934598865531E-3"/>
    <n v="798.61"/>
    <n v="174581.28"/>
    <n v="36.9"/>
    <n v="1412.17"/>
    <n v="0"/>
  </r>
  <r>
    <x v="17"/>
    <n v="2020"/>
    <s v="Grains &amp; Cereals"/>
    <n v="16302.75"/>
    <n v="13133.25"/>
    <n v="805584.94732483779"/>
    <s v="Low"/>
    <n v="174.93"/>
    <n v="2.6699557811988208E-2"/>
    <n v="610.6"/>
    <n v="585105.69750000001"/>
    <n v="35.89"/>
    <n v="1412.17"/>
    <n v="0"/>
  </r>
  <r>
    <x v="8"/>
    <n v="2018"/>
    <s v="Dairy Products"/>
    <n v="16533.400000000001"/>
    <n v="14169.22"/>
    <n v="857005.81852492527"/>
    <s v="Low"/>
    <n v="168.61"/>
    <n v="2.156464803245119E-2"/>
    <n v="766.69"/>
    <n v="546924.87199999997"/>
    <n v="33.08"/>
    <n v="1412.17"/>
    <n v="0"/>
  </r>
  <r>
    <x v="7"/>
    <n v="2019"/>
    <s v="Beverages"/>
    <n v="26278.87"/>
    <n v="23864.95"/>
    <n v="908142.16897454113"/>
    <s v="Low"/>
    <n v="63.04"/>
    <n v="2.9809170003516454E-2"/>
    <n v="881.57"/>
    <n v="929483.63189999992"/>
    <n v="35.369999999999997"/>
    <n v="1412.17"/>
    <n v="0"/>
  </r>
  <r>
    <x v="18"/>
    <n v="2022"/>
    <s v="Fruits &amp; Vegetables"/>
    <n v="38657.089999999997"/>
    <n v="36583.54"/>
    <n v="946360.42185275722"/>
    <s v="Low"/>
    <n v="67.33"/>
    <n v="3.8131636055159894E-2"/>
    <n v="1013.78"/>
    <n v="1702458.2435999999"/>
    <n v="44.04"/>
    <n v="1412.17"/>
    <n v="0"/>
  </r>
  <r>
    <x v="18"/>
    <n v="2021"/>
    <s v="Meat &amp; Seafood"/>
    <n v="47835.45"/>
    <n v="49884.39"/>
    <n v="1042833.0871769786"/>
    <s v="Medium"/>
    <n v="151.93"/>
    <n v="4.1083394168420148E-2"/>
    <n v="1164.3499999999999"/>
    <n v="2216216.3984999997"/>
    <n v="46.33"/>
    <n v="1412.17"/>
    <n v="0"/>
  </r>
  <r>
    <x v="18"/>
    <n v="2019"/>
    <s v="Beverages"/>
    <n v="9916.26"/>
    <n v="11592.97"/>
    <n v="1169086.9339851919"/>
    <s v="High"/>
    <n v="168.12"/>
    <n v="1.9076334115655416E-2"/>
    <n v="519.82000000000005"/>
    <n v="459420.32579999999"/>
    <n v="46.33"/>
    <n v="1412.17"/>
    <n v="0"/>
  </r>
  <r>
    <x v="4"/>
    <n v="2024"/>
    <s v="Meat &amp; Seafood"/>
    <n v="23632.77"/>
    <n v="22368.76"/>
    <n v="946514.52199636353"/>
    <s v="Low"/>
    <n v="83.34"/>
    <n v="0.60164893075356418"/>
    <n v="39.28"/>
    <n v="1479884.0574"/>
    <n v="62.62"/>
    <n v="1412.17"/>
    <n v="0"/>
  </r>
  <r>
    <x v="8"/>
    <n v="2022"/>
    <s v="Frozen Food"/>
    <n v="1746.66"/>
    <n v="1480.35"/>
    <n v="847531.86080862896"/>
    <s v="Low"/>
    <n v="104.05"/>
    <n v="1.9998626043348333E-3"/>
    <n v="873.39"/>
    <n v="116013.1572"/>
    <n v="66.42"/>
    <n v="1412.17"/>
    <n v="0"/>
  </r>
  <r>
    <x v="5"/>
    <n v="2021"/>
    <s v="Prepared Food"/>
    <n v="19252.09"/>
    <n v="21204.560000000001"/>
    <n v="1101416.0021067841"/>
    <s v="High"/>
    <n v="114.12"/>
    <n v="4.3027199177543357E-2"/>
    <n v="447.44"/>
    <n v="1167254.2167"/>
    <n v="60.63"/>
    <n v="1412.17"/>
    <n v="0"/>
  </r>
  <r>
    <x v="18"/>
    <n v="2022"/>
    <s v="Dairy Products"/>
    <n v="41031.17"/>
    <n v="41606"/>
    <n v="1014009.5931946372"/>
    <s v="Medium"/>
    <n v="198.76"/>
    <n v="2.9754077200310366E-2"/>
    <n v="1379.01"/>
    <n v="1635092.1244999999"/>
    <n v="39.85"/>
    <n v="1412.17"/>
    <n v="0"/>
  </r>
  <r>
    <x v="0"/>
    <n v="2021"/>
    <s v="Dairy Products"/>
    <n v="30286.7"/>
    <n v="29077.279999999999"/>
    <n v="960067.62044065539"/>
    <s v="Medium"/>
    <n v="105.28"/>
    <n v="6.5048754295532654E-2"/>
    <n v="465.6"/>
    <n v="1880804.07"/>
    <n v="62.1"/>
    <n v="1412.17"/>
    <n v="0"/>
  </r>
  <r>
    <x v="6"/>
    <n v="2023"/>
    <s v="Beverages"/>
    <n v="17647.73"/>
    <n v="18779.23"/>
    <n v="1064115.8947921349"/>
    <s v="Medium"/>
    <n v="121.14"/>
    <n v="1.8419507358313329E-2"/>
    <n v="958.1"/>
    <n v="1069805.3925999999"/>
    <n v="60.62"/>
    <n v="1412.17"/>
    <n v="0"/>
  </r>
  <r>
    <x v="5"/>
    <n v="2021"/>
    <s v="Frozen Food"/>
    <n v="43069.52"/>
    <n v="37488.26"/>
    <n v="870412.76522236608"/>
    <s v="Low"/>
    <n v="29.25"/>
    <n v="4.297325989782886E-2"/>
    <n v="1002.24"/>
    <n v="2436873.4415999996"/>
    <n v="56.58"/>
    <n v="1412.17"/>
    <n v="0"/>
  </r>
  <r>
    <x v="15"/>
    <n v="2020"/>
    <s v="Frozen Food"/>
    <n v="47333.67"/>
    <n v="50584.97"/>
    <n v="1068688.9480574823"/>
    <s v="Medium"/>
    <n v="85"/>
    <n v="3.5642287013749795E-2"/>
    <n v="1328.02"/>
    <n v="2071321.3991999999"/>
    <n v="43.76"/>
    <n v="1412.17"/>
    <n v="0"/>
  </r>
  <r>
    <x v="13"/>
    <n v="2018"/>
    <s v="Frozen Food"/>
    <n v="38344.76"/>
    <n v="38343.99"/>
    <n v="999979.91902935365"/>
    <s v="Medium"/>
    <n v="176.9"/>
    <n v="3.7866879974719048E-2"/>
    <n v="1012.62"/>
    <n v="1231250.2435999999"/>
    <n v="32.11"/>
    <n v="1412.17"/>
    <n v="0"/>
  </r>
  <r>
    <x v="9"/>
    <n v="2020"/>
    <s v="Bakery Items"/>
    <n v="18128.419999999998"/>
    <n v="16756.25"/>
    <n v="924308.35119662946"/>
    <s v="Low"/>
    <n v="104.88"/>
    <n v="4.2072036946784561E-2"/>
    <n v="430.89"/>
    <n v="965700.93339999998"/>
    <n v="53.27"/>
    <n v="1412.17"/>
    <n v="0"/>
  </r>
  <r>
    <x v="15"/>
    <n v="2018"/>
    <s v="Frozen Food"/>
    <n v="17583.939999999999"/>
    <n v="20555.060000000001"/>
    <n v="1168967.8194989292"/>
    <s v="High"/>
    <n v="109.29"/>
    <n v="4.0611437017876111E-2"/>
    <n v="432.98"/>
    <n v="1052047.1301999998"/>
    <n v="59.83"/>
    <n v="1412.17"/>
    <n v="0"/>
  </r>
  <r>
    <x v="0"/>
    <n v="2022"/>
    <s v="Dairy Products"/>
    <n v="17070.669999999998"/>
    <n v="19787.98"/>
    <n v="1159180.0438998588"/>
    <s v="High"/>
    <n v="170.23"/>
    <n v="7.8826514591799027E-2"/>
    <n v="216.56"/>
    <n v="675827.82530000003"/>
    <n v="39.590000000000003"/>
    <n v="1412.17"/>
    <n v="0"/>
  </r>
  <r>
    <x v="1"/>
    <n v="2024"/>
    <s v="Frozen Food"/>
    <n v="26229.040000000001"/>
    <n v="24689.61"/>
    <n v="941308.1836010773"/>
    <s v="Low"/>
    <n v="152.53"/>
    <n v="7.2596291170772209E-2"/>
    <n v="361.3"/>
    <n v="1332959.8128"/>
    <n v="50.82"/>
    <n v="1412.17"/>
    <n v="0"/>
  </r>
  <r>
    <x v="6"/>
    <n v="2020"/>
    <s v="Beverages"/>
    <n v="13833.36"/>
    <n v="13544.7"/>
    <n v="979133.05227363412"/>
    <s v="Medium"/>
    <n v="64.58"/>
    <n v="1.9007089859851608E-2"/>
    <n v="727.8"/>
    <n v="417214.13760000002"/>
    <n v="30.16"/>
    <n v="1412.17"/>
    <n v="0"/>
  </r>
  <r>
    <x v="16"/>
    <n v="2022"/>
    <s v="Prepared Food"/>
    <n v="39270.11"/>
    <n v="33056.94"/>
    <n v="841783.73831904226"/>
    <s v="Low"/>
    <n v="67.81"/>
    <n v="0.10669775845673142"/>
    <n v="368.05"/>
    <n v="1979998.9462000001"/>
    <n v="50.42"/>
    <n v="1412.17"/>
    <n v="0"/>
  </r>
  <r>
    <x v="2"/>
    <n v="2023"/>
    <s v="Frozen Food"/>
    <n v="692.3"/>
    <n v="823.34"/>
    <n v="1189282.1031344794"/>
    <s v="High"/>
    <n v="177.65"/>
    <n v="3.9431565757247818E-3"/>
    <n v="175.57"/>
    <n v="25490.485999999997"/>
    <n v="36.82"/>
    <n v="1412.17"/>
    <n v="0"/>
  </r>
  <r>
    <x v="2"/>
    <n v="2021"/>
    <s v="Prepared Food"/>
    <n v="35983.910000000003"/>
    <n v="32823.22"/>
    <n v="912163.79765289533"/>
    <s v="Low"/>
    <n v="26.35"/>
    <n v="3.6582026127179389E-2"/>
    <n v="983.65"/>
    <n v="1721470.2544000002"/>
    <n v="47.84"/>
    <n v="1412.17"/>
    <n v="0"/>
  </r>
  <r>
    <x v="1"/>
    <n v="2018"/>
    <s v="Meat &amp; Seafood"/>
    <n v="18612.96"/>
    <n v="19427.45"/>
    <n v="1043759.2945990321"/>
    <s v="Medium"/>
    <n v="42.69"/>
    <n v="1.3733765227593024E-2"/>
    <n v="1355.27"/>
    <n v="1179131.0160000001"/>
    <n v="63.35"/>
    <n v="1412.17"/>
    <n v="0"/>
  </r>
  <r>
    <x v="3"/>
    <n v="2018"/>
    <s v="Meat &amp; Seafood"/>
    <n v="25849.34"/>
    <n v="24973.599999999999"/>
    <n v="966121.37872765807"/>
    <s v="Medium"/>
    <n v="34.31"/>
    <n v="3.2423129507682662E-2"/>
    <n v="797.25"/>
    <n v="1473929.3668000002"/>
    <n v="57.02"/>
    <n v="1412.17"/>
    <n v="0"/>
  </r>
  <r>
    <x v="2"/>
    <n v="2022"/>
    <s v="Beverages"/>
    <n v="41661.370000000003"/>
    <n v="46602.71"/>
    <n v="1118607.2373520122"/>
    <s v="High"/>
    <n v="148.49"/>
    <n v="3.3742919160585423E-2"/>
    <n v="1234.67"/>
    <n v="1448565.8349000001"/>
    <n v="34.770000000000003"/>
    <n v="1412.17"/>
    <n v="0"/>
  </r>
  <r>
    <x v="16"/>
    <n v="2018"/>
    <s v="Grains &amp; Cereals"/>
    <n v="44062.69"/>
    <n v="40962.720000000001"/>
    <n v="929646.37429081148"/>
    <s v="Low"/>
    <n v="163.08000000000001"/>
    <n v="0.41615687570834908"/>
    <n v="105.88"/>
    <n v="1416615.4835000001"/>
    <n v="32.15"/>
    <n v="1412.17"/>
    <n v="0"/>
  </r>
  <r>
    <x v="16"/>
    <n v="2024"/>
    <s v="Meat &amp; Seafood"/>
    <n v="31935.65"/>
    <n v="27163.23"/>
    <n v="850561.36324139324"/>
    <s v="Low"/>
    <n v="121.64"/>
    <n v="4.1136694446949111E-2"/>
    <n v="776.33"/>
    <n v="1380897.5060000001"/>
    <n v="43.24"/>
    <n v="1412.17"/>
    <n v="0"/>
  </r>
  <r>
    <x v="0"/>
    <n v="2021"/>
    <s v="Prepared Food"/>
    <n v="13173.08"/>
    <n v="11332.58"/>
    <n v="860283.2443134028"/>
    <s v="Low"/>
    <n v="119.06"/>
    <n v="1.1905393680861832E-2"/>
    <n v="1106.48"/>
    <n v="803294.41839999997"/>
    <n v="60.98"/>
    <n v="1412.17"/>
    <n v="0"/>
  </r>
  <r>
    <x v="13"/>
    <n v="2021"/>
    <s v="Bakery Items"/>
    <n v="38807.86"/>
    <n v="33303.360000000001"/>
    <n v="858160.17683015764"/>
    <s v="Low"/>
    <n v="120.93"/>
    <n v="0.13140062301076724"/>
    <n v="295.33999999999997"/>
    <n v="1444816.6277999999"/>
    <n v="37.229999999999997"/>
    <n v="1412.17"/>
    <n v="0"/>
  </r>
  <r>
    <x v="8"/>
    <n v="2019"/>
    <s v="Prepared Food"/>
    <n v="35944.75"/>
    <n v="32280.28"/>
    <n v="898052.70588889893"/>
    <s v="Low"/>
    <n v="145.01"/>
    <n v="3.3686412880491831E-2"/>
    <n v="1067.04"/>
    <n v="1440306.1325000001"/>
    <n v="40.07"/>
    <n v="1412.17"/>
    <n v="0"/>
  </r>
  <r>
    <x v="1"/>
    <n v="2020"/>
    <s v="Fruits &amp; Vegetables"/>
    <n v="32102.11"/>
    <n v="35880.14"/>
    <n v="1117687.9027577939"/>
    <s v="High"/>
    <n v="87.98"/>
    <n v="2.4269586385732539E-2"/>
    <n v="1322.73"/>
    <n v="1444915.9711"/>
    <n v="45.01"/>
    <n v="1412.17"/>
    <n v="0"/>
  </r>
  <r>
    <x v="8"/>
    <n v="2021"/>
    <s v="Fruits &amp; Vegetables"/>
    <n v="47993.43"/>
    <n v="40894.14"/>
    <n v="852077.87815957307"/>
    <s v="Low"/>
    <n v="89.28"/>
    <n v="5.1494544049956549E-2"/>
    <n v="932.01"/>
    <n v="2402071.1714999997"/>
    <n v="50.05"/>
    <n v="1412.17"/>
    <n v="0"/>
  </r>
  <r>
    <x v="19"/>
    <n v="2020"/>
    <s v="Meat &amp; Seafood"/>
    <n v="28261.040000000001"/>
    <n v="30809.279999999999"/>
    <n v="1090167.9485256027"/>
    <s v="Medium"/>
    <n v="107.85"/>
    <n v="2.1870484445132333E-2"/>
    <n v="1292.2"/>
    <n v="1762641.0648000001"/>
    <n v="62.37"/>
    <n v="1412.17"/>
    <n v="0"/>
  </r>
  <r>
    <x v="11"/>
    <n v="2020"/>
    <s v="Prepared Food"/>
    <n v="16118.96"/>
    <n v="13978.13"/>
    <n v="867185.6000635277"/>
    <s v="Low"/>
    <n v="97.51"/>
    <n v="1.5210871001226761E-2"/>
    <n v="1059.7"/>
    <n v="743084.05599999998"/>
    <n v="46.1"/>
    <n v="1412.17"/>
    <n v="0"/>
  </r>
  <r>
    <x v="7"/>
    <n v="2021"/>
    <s v="Beverages"/>
    <n v="45793.5"/>
    <n v="41233"/>
    <n v="900411.63047157344"/>
    <s v="Low"/>
    <n v="179.37"/>
    <n v="3.9421760801632191E-2"/>
    <n v="1161.6300000000001"/>
    <n v="1518512.4599999997"/>
    <n v="33.159999999999997"/>
    <n v="1412.17"/>
    <n v="0"/>
  </r>
  <r>
    <x v="5"/>
    <n v="2022"/>
    <s v="Prepared Food"/>
    <n v="45377.13"/>
    <n v="37742"/>
    <n v="831740.57063547219"/>
    <s v="Low"/>
    <n v="155.56"/>
    <n v="6.663504067667185E-2"/>
    <n v="680.98"/>
    <n v="2881901.5262999996"/>
    <n v="63.51"/>
    <n v="1412.17"/>
    <n v="0"/>
  </r>
  <r>
    <x v="2"/>
    <n v="2018"/>
    <s v="Frozen Food"/>
    <n v="36547.58"/>
    <n v="31061.02"/>
    <n v="849878.97967526165"/>
    <s v="Low"/>
    <n v="53.5"/>
    <n v="5.3744070114553774E-2"/>
    <n v="680.03"/>
    <n v="1374189.0080000001"/>
    <n v="37.6"/>
    <n v="1412.17"/>
    <n v="0"/>
  </r>
  <r>
    <x v="3"/>
    <n v="2019"/>
    <s v="Bakery Items"/>
    <n v="38833.949999999997"/>
    <n v="44329.65"/>
    <n v="1141517.9243934753"/>
    <s v="High"/>
    <n v="35.56"/>
    <n v="3.6118220965596776E-2"/>
    <n v="1075.19"/>
    <n v="1862087.9025000001"/>
    <n v="47.95"/>
    <n v="1412.17"/>
    <n v="0"/>
  </r>
  <r>
    <x v="10"/>
    <n v="2024"/>
    <s v="Bakery Items"/>
    <n v="47562.85"/>
    <n v="55737.39"/>
    <n v="1171868.1702210864"/>
    <s v="High"/>
    <n v="165.18"/>
    <n v="0.55785655641566967"/>
    <n v="85.26"/>
    <n v="2072789.0029999998"/>
    <n v="43.58"/>
    <n v="1412.17"/>
    <n v="0"/>
  </r>
  <r>
    <x v="19"/>
    <n v="2019"/>
    <s v="Meat &amp; Seafood"/>
    <n v="8848.11"/>
    <n v="9464.59"/>
    <n v="1069673.6365167249"/>
    <s v="Medium"/>
    <n v="131.91"/>
    <n v="1.4154484810673322E-2"/>
    <n v="625.11"/>
    <n v="381353.54100000003"/>
    <n v="43.1"/>
    <n v="1412.17"/>
    <n v="0"/>
  </r>
  <r>
    <x v="1"/>
    <n v="2023"/>
    <s v="Frozen Food"/>
    <n v="20660.740000000002"/>
    <n v="19312.939999999999"/>
    <n v="934765.16330005601"/>
    <s v="Low"/>
    <n v="111.07"/>
    <n v="2.6990215417575673E-2"/>
    <n v="765.49"/>
    <n v="1339022.5594000001"/>
    <n v="64.81"/>
    <n v="1412.17"/>
    <n v="0"/>
  </r>
  <r>
    <x v="1"/>
    <n v="2021"/>
    <s v="Beverages"/>
    <n v="1109.54"/>
    <n v="1214.82"/>
    <n v="1094886.1690430269"/>
    <s v="Medium"/>
    <n v="170.78"/>
    <n v="2.2519585954942155E-2"/>
    <n v="49.27"/>
    <n v="49141.526599999997"/>
    <n v="44.29"/>
    <n v="1412.17"/>
    <n v="0"/>
  </r>
  <r>
    <x v="15"/>
    <n v="2024"/>
    <s v="Dairy Products"/>
    <n v="29583.53"/>
    <n v="33481.65"/>
    <n v="1131766.5606504702"/>
    <s v="High"/>
    <n v="45.69"/>
    <n v="2.7806421595811676E-2"/>
    <n v="1063.9100000000001"/>
    <n v="1831812.1776000001"/>
    <n v="61.92"/>
    <n v="1412.17"/>
    <n v="0"/>
  </r>
  <r>
    <x v="18"/>
    <n v="2023"/>
    <s v="Grains &amp; Cereals"/>
    <n v="36095.480000000003"/>
    <n v="43115.74"/>
    <n v="1194491.3878413583"/>
    <s v="High"/>
    <n v="37.43"/>
    <n v="4.0135075332184356E-2"/>
    <n v="899.35"/>
    <n v="1261537.0260000003"/>
    <n v="34.950000000000003"/>
    <n v="1412.17"/>
    <n v="0"/>
  </r>
  <r>
    <x v="15"/>
    <n v="2019"/>
    <s v="Grains &amp; Cereals"/>
    <n v="7738.36"/>
    <n v="6877.19"/>
    <n v="888714.14614983019"/>
    <s v="Low"/>
    <n v="175.24"/>
    <n v="7.6389769103957506E-3"/>
    <n v="1013.01"/>
    <n v="465617.12119999999"/>
    <n v="60.17"/>
    <n v="1412.17"/>
    <n v="0"/>
  </r>
  <r>
    <x v="19"/>
    <n v="2020"/>
    <s v="Prepared Food"/>
    <n v="42303.27"/>
    <n v="44822.91"/>
    <n v="1059561.3530585226"/>
    <s v="Medium"/>
    <n v="119.73"/>
    <n v="8.3652896974490798E-2"/>
    <n v="505.7"/>
    <n v="1350320.3784"/>
    <n v="31.92"/>
    <n v="1412.17"/>
    <n v="0"/>
  </r>
  <r>
    <x v="13"/>
    <n v="2020"/>
    <s v="Beverages"/>
    <n v="4989.08"/>
    <n v="5864.14"/>
    <n v="1175395.0628171929"/>
    <s v="High"/>
    <n v="100.6"/>
    <n v="3.8470162776531188E-3"/>
    <n v="1296.8699999999999"/>
    <n v="316207.89040000003"/>
    <n v="63.38"/>
    <n v="1412.17"/>
    <n v="0"/>
  </r>
  <r>
    <x v="4"/>
    <n v="2020"/>
    <s v="Bakery Items"/>
    <n v="27757.71"/>
    <n v="22778.29"/>
    <n v="820611.28241486778"/>
    <s v="Low"/>
    <n v="193.39"/>
    <n v="7.4301916590823913E-2"/>
    <n v="373.58"/>
    <n v="893520.68489999988"/>
    <n v="32.19"/>
    <n v="1412.17"/>
    <n v="0"/>
  </r>
  <r>
    <x v="16"/>
    <n v="2020"/>
    <s v="Bakery Items"/>
    <n v="23311.38"/>
    <n v="26725.02"/>
    <n v="1146436.6330950805"/>
    <s v="High"/>
    <n v="41.11"/>
    <n v="3.6209602510135296E-2"/>
    <n v="643.79"/>
    <n v="1312663.8078000001"/>
    <n v="56.31"/>
    <n v="1412.17"/>
    <n v="0"/>
  </r>
  <r>
    <x v="4"/>
    <n v="2019"/>
    <s v="Meat &amp; Seafood"/>
    <n v="6679.89"/>
    <n v="6925.21"/>
    <n v="1036725.1556537608"/>
    <s v="Medium"/>
    <n v="59.68"/>
    <n v="2.1509176970633696E-2"/>
    <n v="310.56"/>
    <n v="341008.38449999999"/>
    <n v="51.05"/>
    <n v="1412.17"/>
    <n v="0"/>
  </r>
  <r>
    <x v="8"/>
    <n v="2018"/>
    <s v="Frozen Food"/>
    <n v="42469.51"/>
    <n v="39368.14"/>
    <n v="926974.19866629015"/>
    <s v="Low"/>
    <n v="166.01"/>
    <n v="3.9757641287761769E-2"/>
    <n v="1068.21"/>
    <n v="1344159.9915"/>
    <n v="31.65"/>
    <n v="1412.17"/>
    <n v="0"/>
  </r>
  <r>
    <x v="5"/>
    <n v="2021"/>
    <s v="Bakery Items"/>
    <n v="13761.51"/>
    <n v="15410.13"/>
    <n v="1119799.3534139786"/>
    <s v="High"/>
    <n v="80.78"/>
    <n v="9.9164186633039098E-3"/>
    <n v="1387.75"/>
    <n v="743259.15509999997"/>
    <n v="54.01"/>
    <n v="1412.17"/>
    <n v="0"/>
  </r>
  <r>
    <x v="15"/>
    <n v="2020"/>
    <s v="Frozen Food"/>
    <n v="40358.980000000003"/>
    <n v="46152.36"/>
    <n v="1143546.2442311475"/>
    <s v="High"/>
    <n v="57.91"/>
    <n v="5.5389465305226177E-2"/>
    <n v="728.64"/>
    <n v="2428399.8266000003"/>
    <n v="60.17"/>
    <n v="1412.17"/>
    <n v="0"/>
  </r>
  <r>
    <x v="5"/>
    <n v="2020"/>
    <s v="Dairy Products"/>
    <n v="25957.96"/>
    <n v="25162.71"/>
    <n v="969363.92536239373"/>
    <s v="Medium"/>
    <n v="147.22999999999999"/>
    <n v="2.2031692143166328E-2"/>
    <n v="1178.21"/>
    <n v="1653002.8928"/>
    <n v="63.68"/>
    <n v="1412.17"/>
    <n v="0"/>
  </r>
  <r>
    <x v="8"/>
    <n v="2019"/>
    <s v="Frozen Food"/>
    <n v="5059.87"/>
    <n v="5395.54"/>
    <n v="1066339.6490423668"/>
    <s v="Medium"/>
    <n v="129.44"/>
    <n v="1.6570722122154904E-2"/>
    <n v="305.35000000000002"/>
    <n v="193034.0405"/>
    <n v="38.15"/>
    <n v="1412.17"/>
    <n v="0"/>
  </r>
  <r>
    <x v="0"/>
    <n v="2021"/>
    <s v="Beverages"/>
    <n v="33470.6"/>
    <n v="35751.86"/>
    <n v="1068157.1289430128"/>
    <s v="Medium"/>
    <n v="81.8"/>
    <n v="0.3501841389412011"/>
    <n v="95.58"/>
    <n v="1935939.504"/>
    <n v="57.84"/>
    <n v="1412.17"/>
    <n v="0"/>
  </r>
  <r>
    <x v="3"/>
    <n v="2018"/>
    <s v="Frozen Food"/>
    <n v="28760.38"/>
    <n v="29664.82"/>
    <n v="1031447.4287196483"/>
    <s v="Medium"/>
    <n v="73.11"/>
    <n v="8.725313997937019E-2"/>
    <n v="329.62"/>
    <n v="1283863.3632"/>
    <n v="44.64"/>
    <n v="1412.17"/>
    <n v="0"/>
  </r>
  <r>
    <x v="11"/>
    <n v="2020"/>
    <s v="Dairy Products"/>
    <n v="10200.44"/>
    <n v="12125.39"/>
    <n v="1188712.4476983345"/>
    <s v="High"/>
    <n v="182.11"/>
    <n v="1.141946823397705E-2"/>
    <n v="893.25"/>
    <n v="465140.06400000001"/>
    <n v="45.6"/>
    <n v="1412.17"/>
    <n v="0"/>
  </r>
  <r>
    <x v="18"/>
    <n v="2022"/>
    <s v="Prepared Food"/>
    <n v="12914.29"/>
    <n v="11233.79"/>
    <n v="869872.83079441451"/>
    <s v="Low"/>
    <n v="190.73"/>
    <n v="1.1719381828741516E-2"/>
    <n v="1101.96"/>
    <n v="880496.29220000014"/>
    <n v="68.180000000000007"/>
    <n v="1412.17"/>
    <n v="0"/>
  </r>
  <r>
    <x v="12"/>
    <n v="2020"/>
    <s v="Grains &amp; Cereals"/>
    <n v="42307.43"/>
    <n v="34262.07"/>
    <n v="809835.76643629733"/>
    <s v="Low"/>
    <n v="191.86"/>
    <n v="3.1947737243915517E-2"/>
    <n v="1324.27"/>
    <n v="2331985.5416000001"/>
    <n v="55.12"/>
    <n v="1412.17"/>
    <n v="0"/>
  </r>
  <r>
    <x v="6"/>
    <n v="2023"/>
    <s v="Meat &amp; Seafood"/>
    <n v="19445.22"/>
    <n v="19020.37"/>
    <n v="978151.4428738784"/>
    <s v="Medium"/>
    <n v="73.58"/>
    <n v="1.4731896904404747E-2"/>
    <n v="1319.94"/>
    <n v="609024.29040000006"/>
    <n v="31.32"/>
    <n v="1412.17"/>
    <n v="0"/>
  </r>
  <r>
    <x v="11"/>
    <n v="2018"/>
    <s v="Prepared Food"/>
    <n v="8659.7999999999993"/>
    <n v="8592.27"/>
    <n v="992201.89842721552"/>
    <s v="Medium"/>
    <n v="43.29"/>
    <n v="2.0523284749377885E-2"/>
    <n v="421.95"/>
    <n v="478194.15599999996"/>
    <n v="55.22"/>
    <n v="1412.17"/>
    <n v="0"/>
  </r>
  <r>
    <x v="6"/>
    <n v="2020"/>
    <s v="Fruits &amp; Vegetables"/>
    <n v="33461.35"/>
    <n v="35714.089999999997"/>
    <n v="1067323.643546958"/>
    <s v="Medium"/>
    <n v="83.09"/>
    <n v="8.6595455604151023E-2"/>
    <n v="386.41"/>
    <n v="1357526.9694999999"/>
    <n v="40.57"/>
    <n v="1412.17"/>
    <n v="0"/>
  </r>
  <r>
    <x v="1"/>
    <n v="2024"/>
    <s v="Dairy Products"/>
    <n v="14674.52"/>
    <n v="14947.46"/>
    <n v="1018599.5862215596"/>
    <s v="Medium"/>
    <n v="133.02000000000001"/>
    <n v="1.9721166509877704E-2"/>
    <n v="744.1"/>
    <n v="773934.18480000005"/>
    <n v="52.74"/>
    <n v="1412.17"/>
    <n v="0"/>
  </r>
  <r>
    <x v="0"/>
    <n v="2020"/>
    <s v="Meat &amp; Seafood"/>
    <n v="31593.9"/>
    <n v="37852.85"/>
    <n v="1198106.2800097486"/>
    <s v="High"/>
    <n v="170.62"/>
    <n v="0.41304614982350635"/>
    <n v="76.489999999999995"/>
    <n v="2172396.5640000002"/>
    <n v="68.760000000000005"/>
    <n v="1412.17"/>
    <n v="0"/>
  </r>
  <r>
    <x v="15"/>
    <n v="2021"/>
    <s v="Grains &amp; Cereals"/>
    <n v="29822.97"/>
    <n v="24565.55"/>
    <n v="823712.39350071433"/>
    <s v="Low"/>
    <n v="52.23"/>
    <n v="3.7224272002196787E-2"/>
    <n v="801.17"/>
    <n v="1308631.9236000001"/>
    <n v="43.88"/>
    <n v="1412.17"/>
    <n v="0"/>
  </r>
  <r>
    <x v="1"/>
    <n v="2018"/>
    <s v="Beverages"/>
    <n v="26503"/>
    <n v="23734.01"/>
    <n v="895521.63905972906"/>
    <s v="Low"/>
    <n v="144.19"/>
    <n v="4.4857234737572568E-2"/>
    <n v="590.83000000000004"/>
    <n v="973455.19"/>
    <n v="36.729999999999997"/>
    <n v="1412.17"/>
    <n v="0"/>
  </r>
  <r>
    <x v="14"/>
    <n v="2024"/>
    <s v="Dairy Products"/>
    <n v="23080.87"/>
    <n v="20864.580000000002"/>
    <n v="903977.18976797676"/>
    <s v="Low"/>
    <n v="81.56"/>
    <n v="3.9713123075070113E-2"/>
    <n v="581.19000000000005"/>
    <n v="1383467.3477999999"/>
    <n v="59.94"/>
    <n v="1412.17"/>
    <n v="0"/>
  </r>
  <r>
    <x v="3"/>
    <n v="2019"/>
    <s v="Bakery Items"/>
    <n v="34344.01"/>
    <n v="34071.17"/>
    <n v="992055.67433738802"/>
    <s v="Medium"/>
    <n v="91.93"/>
    <n v="3.6377512975320415E-2"/>
    <n v="944.1"/>
    <n v="1795504.8428000002"/>
    <n v="52.28"/>
    <n v="1412.17"/>
    <n v="0"/>
  </r>
  <r>
    <x v="4"/>
    <n v="2020"/>
    <s v="Meat &amp; Seafood"/>
    <n v="33660.29"/>
    <n v="39305.74"/>
    <n v="1167718.4005247727"/>
    <s v="High"/>
    <n v="183.03"/>
    <n v="4.3583910605844801E-2"/>
    <n v="772.31"/>
    <n v="1059625.9292000001"/>
    <n v="31.48"/>
    <n v="1412.17"/>
    <n v="0"/>
  </r>
  <r>
    <x v="10"/>
    <n v="2022"/>
    <s v="Prepared Food"/>
    <n v="9735.2800000000007"/>
    <n v="10734.45"/>
    <n v="1102633.9252697404"/>
    <s v="High"/>
    <n v="59.33"/>
    <n v="1.0039372595930744E-2"/>
    <n v="969.71"/>
    <n v="553645.37360000005"/>
    <n v="56.87"/>
    <n v="1412.17"/>
    <n v="0"/>
  </r>
  <r>
    <x v="12"/>
    <n v="2021"/>
    <s v="Prepared Food"/>
    <n v="39944.94"/>
    <n v="33732.85"/>
    <n v="844483.68178798107"/>
    <s v="Low"/>
    <n v="150.86000000000001"/>
    <n v="5.231271117630111E-2"/>
    <n v="763.58"/>
    <n v="2308418.0826000003"/>
    <n v="57.79"/>
    <n v="1412.17"/>
    <n v="0"/>
  </r>
  <r>
    <x v="12"/>
    <n v="2019"/>
    <s v="Fruits &amp; Vegetables"/>
    <n v="14839.7"/>
    <n v="16743.919999999998"/>
    <n v="1128319.3056463404"/>
    <s v="High"/>
    <n v="98.64"/>
    <n v="1.7691372301236276E-2"/>
    <n v="838.81"/>
    <n v="935939.87900000007"/>
    <n v="63.07"/>
    <n v="1412.17"/>
    <n v="0"/>
  </r>
  <r>
    <x v="9"/>
    <n v="2023"/>
    <s v="Grains &amp; Cereals"/>
    <n v="13744.82"/>
    <n v="14829.62"/>
    <n v="1078924.2783826925"/>
    <s v="Medium"/>
    <n v="184.28"/>
    <n v="1.5659151238963259E-2"/>
    <n v="877.75"/>
    <n v="857401.87160000007"/>
    <n v="62.38"/>
    <n v="1412.17"/>
    <n v="0"/>
  </r>
  <r>
    <x v="9"/>
    <n v="2019"/>
    <s v="Bakery Items"/>
    <n v="32860.51"/>
    <n v="32933.760000000002"/>
    <n v="1002229.1193898086"/>
    <s v="Medium"/>
    <n v="44.7"/>
    <n v="3.3296696727125347E-2"/>
    <n v="986.9"/>
    <n v="1230297.4944"/>
    <n v="37.44"/>
    <n v="1412.17"/>
    <n v="0"/>
  </r>
  <r>
    <x v="15"/>
    <n v="2024"/>
    <s v="Fruits &amp; Vegetables"/>
    <n v="48462.45"/>
    <n v="49443.65"/>
    <n v="1020246.6032980174"/>
    <s v="Medium"/>
    <n v="71.760000000000005"/>
    <n v="4.565984849912378E-2"/>
    <n v="1061.3800000000001"/>
    <n v="1922505.3914999999"/>
    <n v="39.67"/>
    <n v="1412.17"/>
    <n v="0"/>
  </r>
  <r>
    <x v="15"/>
    <n v="2022"/>
    <s v="Beverages"/>
    <n v="15696.72"/>
    <n v="14452.61"/>
    <n v="920740.76622377161"/>
    <s v="Low"/>
    <n v="57.68"/>
    <n v="1.4309160688077157E-2"/>
    <n v="1096.97"/>
    <n v="737902.80719999992"/>
    <n v="47.01"/>
    <n v="1412.17"/>
    <n v="0"/>
  </r>
  <r>
    <x v="19"/>
    <n v="2023"/>
    <s v="Frozen Food"/>
    <n v="43576.62"/>
    <n v="43775.85"/>
    <n v="1004571.947067028"/>
    <s v="Medium"/>
    <n v="131.91"/>
    <n v="7.4643062692702988E-2"/>
    <n v="583.79999999999995"/>
    <n v="2001474.1566000001"/>
    <n v="45.93"/>
    <n v="1412.17"/>
    <n v="0"/>
  </r>
  <r>
    <x v="0"/>
    <n v="2024"/>
    <s v="Meat &amp; Seafood"/>
    <n v="8838.5300000000007"/>
    <n v="8867.16"/>
    <n v="1003239.2264324497"/>
    <s v="Medium"/>
    <n v="107.69"/>
    <n v="8.3058742822775412E-3"/>
    <n v="1064.1300000000001"/>
    <n v="437507.23500000004"/>
    <n v="49.5"/>
    <n v="1412.17"/>
    <n v="0"/>
  </r>
  <r>
    <x v="18"/>
    <n v="2018"/>
    <s v="Frozen Food"/>
    <n v="35652.980000000003"/>
    <n v="29748.42"/>
    <n v="834388.03712901415"/>
    <s v="Low"/>
    <n v="57.03"/>
    <n v="5.6027312013828871E-2"/>
    <n v="636.35"/>
    <n v="1329499.6242000002"/>
    <n v="37.29"/>
    <n v="1412.17"/>
    <n v="0"/>
  </r>
  <r>
    <x v="4"/>
    <n v="2021"/>
    <s v="Prepared Food"/>
    <n v="20674.88"/>
    <n v="21332.67"/>
    <n v="1031815.9041310034"/>
    <s v="Medium"/>
    <n v="30.96"/>
    <n v="3.2952742225976633E-2"/>
    <n v="627.41"/>
    <n v="1208653.4848"/>
    <n v="58.46"/>
    <n v="1412.17"/>
    <n v="0"/>
  </r>
  <r>
    <x v="15"/>
    <n v="2020"/>
    <s v="Fruits &amp; Vegetables"/>
    <n v="42565.57"/>
    <n v="42401.65"/>
    <n v="996149.00023657619"/>
    <s v="Medium"/>
    <n v="84.56"/>
    <n v="6.2379931414502605E-2"/>
    <n v="682.36"/>
    <n v="2504558.1388000003"/>
    <n v="58.84"/>
    <n v="1412.17"/>
    <n v="0"/>
  </r>
  <r>
    <x v="19"/>
    <n v="2023"/>
    <s v="Prepared Food"/>
    <n v="9879.9599999999991"/>
    <n v="10722.25"/>
    <n v="1085252.3694427914"/>
    <s v="Medium"/>
    <n v="95.61"/>
    <n v="2.185493397040281E-2"/>
    <n v="452.07"/>
    <n v="444104.20199999999"/>
    <n v="44.95"/>
    <n v="1412.17"/>
    <n v="0"/>
  </r>
  <r>
    <x v="3"/>
    <n v="2019"/>
    <s v="Meat &amp; Seafood"/>
    <n v="31831.93"/>
    <n v="31374.26"/>
    <n v="985622.29811387497"/>
    <s v="Medium"/>
    <n v="167.48"/>
    <n v="8.6120691521021586E-2"/>
    <n v="369.62"/>
    <n v="1595098.0123000001"/>
    <n v="50.11"/>
    <n v="1412.17"/>
    <n v="0"/>
  </r>
  <r>
    <x v="0"/>
    <n v="2021"/>
    <s v="Grains &amp; Cereals"/>
    <n v="43627.15"/>
    <n v="35038.76"/>
    <n v="803141.16324353067"/>
    <s v="Low"/>
    <n v="44.55"/>
    <n v="4.574610980622431E-2"/>
    <n v="953.68"/>
    <n v="2804789.4735000003"/>
    <n v="64.290000000000006"/>
    <n v="1412.17"/>
    <n v="0"/>
  </r>
  <r>
    <x v="16"/>
    <n v="2024"/>
    <s v="Prepared Food"/>
    <n v="37542.25"/>
    <n v="32066.37"/>
    <n v="854140.86795543693"/>
    <s v="Low"/>
    <n v="156.09"/>
    <n v="0.27614748069143069"/>
    <n v="135.94999999999999"/>
    <n v="1690527.5175000001"/>
    <n v="45.03"/>
    <n v="1412.17"/>
    <n v="0"/>
  </r>
  <r>
    <x v="2"/>
    <n v="2024"/>
    <s v="Fruits &amp; Vegetables"/>
    <n v="31099.34"/>
    <n v="29441.29"/>
    <n v="946685.36374083825"/>
    <s v="Low"/>
    <n v="79.2"/>
    <n v="3.1596350594857103E-2"/>
    <n v="984.27"/>
    <n v="1397293.3462"/>
    <n v="44.93"/>
    <n v="1412.17"/>
    <n v="0"/>
  </r>
  <r>
    <x v="4"/>
    <n v="2021"/>
    <s v="Bakery Items"/>
    <n v="41217.83"/>
    <n v="37654.449999999997"/>
    <n v="913547.60791628284"/>
    <s v="Low"/>
    <n v="57.17"/>
    <n v="4.0850583256523854E-2"/>
    <n v="1008.99"/>
    <n v="1404291.4681000002"/>
    <n v="34.07"/>
    <n v="1412.17"/>
    <n v="0"/>
  </r>
  <r>
    <x v="8"/>
    <n v="2023"/>
    <s v="Fruits &amp; Vegetables"/>
    <n v="2475.4299999999998"/>
    <n v="2330.35"/>
    <n v="941392.00058171724"/>
    <s v="Low"/>
    <n v="49.42"/>
    <n v="2.7170877878515136E-3"/>
    <n v="911.06"/>
    <n v="84882.494699999996"/>
    <n v="34.29"/>
    <n v="1412.17"/>
    <n v="0"/>
  </r>
  <r>
    <x v="18"/>
    <n v="2022"/>
    <s v="Fruits &amp; Vegetables"/>
    <n v="28964.9"/>
    <n v="26287.08"/>
    <n v="907549.4823044443"/>
    <s v="Low"/>
    <n v="123.57"/>
    <n v="7.6501241350166393E-2"/>
    <n v="378.62"/>
    <n v="1207836.33"/>
    <n v="41.7"/>
    <n v="1412.17"/>
    <n v="0"/>
  </r>
  <r>
    <x v="11"/>
    <n v="2021"/>
    <s v="Dairy Products"/>
    <n v="33322.199999999997"/>
    <n v="39144.379999999997"/>
    <n v="1174723.7577350836"/>
    <s v="High"/>
    <n v="149.24"/>
    <n v="2.9519236731837387E-2"/>
    <n v="1128.83"/>
    <n v="1363544.4239999999"/>
    <n v="40.92"/>
    <n v="1412.17"/>
    <n v="0"/>
  </r>
  <r>
    <x v="9"/>
    <n v="2023"/>
    <s v="Prepared Food"/>
    <n v="48522.23"/>
    <n v="44276.44"/>
    <n v="912498.0447106408"/>
    <s v="Low"/>
    <n v="171.9"/>
    <n v="4.3173468933792453E-2"/>
    <n v="1123.8900000000001"/>
    <n v="2248520.1382000004"/>
    <n v="46.34"/>
    <n v="1412.17"/>
    <n v="0"/>
  </r>
  <r>
    <x v="0"/>
    <n v="2018"/>
    <s v="Prepared Food"/>
    <n v="40227.99"/>
    <n v="36890.75"/>
    <n v="917041.84076808218"/>
    <s v="Low"/>
    <n v="55.64"/>
    <n v="2.4862787391841779"/>
    <n v="16.18"/>
    <n v="2510628.8558999998"/>
    <n v="62.41"/>
    <n v="1412.17"/>
    <n v="0"/>
  </r>
  <r>
    <x v="4"/>
    <n v="2023"/>
    <s v="Prepared Food"/>
    <n v="10738.97"/>
    <n v="8613.14"/>
    <n v="802045.26132394455"/>
    <s v="Low"/>
    <n v="162.96"/>
    <n v="1.0869512849320336E-2"/>
    <n v="987.99"/>
    <n v="736371.17289999989"/>
    <n v="68.569999999999993"/>
    <n v="1412.17"/>
    <n v="0"/>
  </r>
  <r>
    <x v="8"/>
    <n v="2022"/>
    <s v="Fruits &amp; Vegetables"/>
    <n v="26681.9"/>
    <n v="27854.54"/>
    <n v="1043948.8941941916"/>
    <s v="Medium"/>
    <n v="70.709999999999994"/>
    <n v="2.3018504938963898E-2"/>
    <n v="1159.1500000000001"/>
    <n v="1270325.2590000001"/>
    <n v="47.61"/>
    <n v="1412.17"/>
    <n v="0"/>
  </r>
  <r>
    <x v="12"/>
    <n v="2024"/>
    <s v="Prepared Food"/>
    <n v="49164.98"/>
    <n v="56638.77"/>
    <n v="1152014.5030060012"/>
    <s v="High"/>
    <n v="185.73"/>
    <n v="7.4221373469603419E-2"/>
    <n v="662.41"/>
    <n v="1907601.2239999999"/>
    <n v="38.799999999999997"/>
    <n v="1412.17"/>
    <n v="0"/>
  </r>
  <r>
    <x v="14"/>
    <n v="2024"/>
    <s v="Fruits &amp; Vegetables"/>
    <n v="46577.19"/>
    <n v="54740.160000000003"/>
    <n v="1175256.8156215521"/>
    <s v="High"/>
    <n v="138.28"/>
    <n v="4.553534138901924E-2"/>
    <n v="1022.88"/>
    <n v="1932021.8411999999"/>
    <n v="41.48"/>
    <n v="1412.17"/>
    <n v="0"/>
  </r>
  <r>
    <x v="18"/>
    <n v="2021"/>
    <s v="Prepared Food"/>
    <n v="1633.99"/>
    <n v="1856.49"/>
    <n v="1136169.7440008812"/>
    <s v="High"/>
    <n v="60.41"/>
    <n v="2.6707038017717631E-3"/>
    <n v="611.82000000000005"/>
    <n v="74264.84550000001"/>
    <n v="45.45"/>
    <n v="1412.17"/>
    <n v="0"/>
  </r>
  <r>
    <x v="9"/>
    <n v="2018"/>
    <s v="Bakery Items"/>
    <n v="42496.97"/>
    <n v="47062.1"/>
    <n v="1107422.4821204899"/>
    <s v="High"/>
    <n v="177.79"/>
    <n v="0.11225953613693998"/>
    <n v="378.56"/>
    <n v="2490322.4420000003"/>
    <n v="58.6"/>
    <n v="1412.17"/>
    <n v="0"/>
  </r>
  <r>
    <x v="14"/>
    <n v="2023"/>
    <s v="Fruits &amp; Vegetables"/>
    <n v="41515.29"/>
    <n v="42488.1"/>
    <n v="1023432.5714694513"/>
    <s v="Medium"/>
    <n v="185.66"/>
    <n v="0.66734110271660507"/>
    <n v="62.21"/>
    <n v="1967409.5931000002"/>
    <n v="47.39"/>
    <n v="1412.17"/>
    <n v="0"/>
  </r>
  <r>
    <x v="9"/>
    <n v="2019"/>
    <s v="Grains &amp; Cereals"/>
    <n v="21203.25"/>
    <n v="21102.37"/>
    <n v="995242.23880772991"/>
    <s v="Medium"/>
    <n v="21.18"/>
    <n v="1.8694124596639099E-2"/>
    <n v="1134.22"/>
    <n v="1274103.2925"/>
    <n v="60.09"/>
    <n v="1412.17"/>
    <n v="0"/>
  </r>
  <r>
    <x v="18"/>
    <n v="2024"/>
    <s v="Frozen Food"/>
    <n v="8352.67"/>
    <n v="9536.98"/>
    <n v="1141788.1946730805"/>
    <s v="High"/>
    <n v="27.32"/>
    <n v="7.8574909220898957E-3"/>
    <n v="1063.02"/>
    <n v="261856.20450000002"/>
    <n v="31.35"/>
    <n v="1412.17"/>
    <n v="0"/>
  </r>
  <r>
    <x v="8"/>
    <n v="2019"/>
    <s v="Frozen Food"/>
    <n v="43889.15"/>
    <n v="38039.160000000003"/>
    <n v="866709.88159943861"/>
    <s v="Low"/>
    <n v="124.76"/>
    <n v="4.737755972235716E-2"/>
    <n v="926.37"/>
    <n v="2362991.8360000001"/>
    <n v="53.84"/>
    <n v="1412.17"/>
    <n v="0"/>
  </r>
  <r>
    <x v="19"/>
    <n v="2018"/>
    <s v="Grains &amp; Cereals"/>
    <n v="38982.81"/>
    <n v="44850.25"/>
    <n v="1150513.5212161464"/>
    <s v="High"/>
    <n v="47.51"/>
    <n v="5.736393601836455E-2"/>
    <n v="679.57"/>
    <n v="2600933.0831999998"/>
    <n v="66.72"/>
    <n v="1412.17"/>
    <n v="0"/>
  </r>
  <r>
    <x v="14"/>
    <n v="2024"/>
    <s v="Bakery Items"/>
    <n v="5740.16"/>
    <n v="6006.83"/>
    <n v="1046456.8931876464"/>
    <s v="Medium"/>
    <n v="105.41"/>
    <n v="4.5653930582508825E-3"/>
    <n v="1257.32"/>
    <n v="400663.16799999995"/>
    <n v="69.8"/>
    <n v="1412.17"/>
    <n v="0"/>
  </r>
  <r>
    <x v="11"/>
    <n v="2021"/>
    <s v="Fruits &amp; Vegetables"/>
    <n v="24267.79"/>
    <n v="21302.14"/>
    <n v="877794.80537782796"/>
    <s v="Low"/>
    <n v="43.56"/>
    <n v="0.20226529421570263"/>
    <n v="119.98"/>
    <n v="827774.31689999998"/>
    <n v="34.11"/>
    <n v="1412.17"/>
    <n v="0"/>
  </r>
  <r>
    <x v="12"/>
    <n v="2023"/>
    <s v="Bakery Items"/>
    <n v="15102.01"/>
    <n v="16515.169999999998"/>
    <n v="1093574.2990502587"/>
    <s v="Medium"/>
    <n v="182.79"/>
    <n v="2.759769379774131E-2"/>
    <n v="547.22"/>
    <n v="975438.82590000005"/>
    <n v="64.59"/>
    <n v="1412.17"/>
    <n v="0"/>
  </r>
  <r>
    <x v="18"/>
    <n v="2023"/>
    <s v="Meat &amp; Seafood"/>
    <n v="9594.9"/>
    <n v="8635.68"/>
    <n v="900028.13994934817"/>
    <s v="Low"/>
    <n v="89.41"/>
    <n v="7.2774642759625011E-3"/>
    <n v="1318.44"/>
    <n v="580587.39899999998"/>
    <n v="60.51"/>
    <n v="1412.17"/>
    <n v="0"/>
  </r>
  <r>
    <x v="19"/>
    <n v="2024"/>
    <s v="Meat &amp; Seafood"/>
    <n v="44122.03"/>
    <n v="37487.870000000003"/>
    <n v="849640.64436745096"/>
    <s v="Low"/>
    <n v="81.040000000000006"/>
    <n v="7.9829980097702188E-2"/>
    <n v="552.70000000000005"/>
    <n v="1396462.2494999999"/>
    <n v="31.65"/>
    <n v="1412.17"/>
    <n v="0"/>
  </r>
  <r>
    <x v="5"/>
    <n v="2018"/>
    <s v="Meat &amp; Seafood"/>
    <n v="32934.75"/>
    <n v="26985.79"/>
    <n v="819371.33271089045"/>
    <s v="Low"/>
    <n v="182.05"/>
    <n v="0.75939013142725387"/>
    <n v="43.37"/>
    <n v="1765302.6"/>
    <n v="53.6"/>
    <n v="1412.17"/>
    <n v="0"/>
  </r>
  <r>
    <x v="13"/>
    <n v="2020"/>
    <s v="Meat &amp; Seafood"/>
    <n v="9550.41"/>
    <n v="8401.6200000000008"/>
    <n v="879713.01755631447"/>
    <s v="Low"/>
    <n v="47.94"/>
    <n v="9.482891810310588E-3"/>
    <n v="1007.12"/>
    <n v="423560.68349999998"/>
    <n v="44.35"/>
    <n v="1412.17"/>
    <n v="0"/>
  </r>
  <r>
    <x v="10"/>
    <n v="2018"/>
    <s v="Grains &amp; Cereals"/>
    <n v="37772.93"/>
    <n v="36707.67"/>
    <n v="971798.32223764481"/>
    <s v="Medium"/>
    <n v="36.24"/>
    <n v="4.127016366933986E-2"/>
    <n v="915.26"/>
    <n v="1421395.3559000001"/>
    <n v="37.630000000000003"/>
    <n v="1412.17"/>
    <n v="0"/>
  </r>
  <r>
    <x v="5"/>
    <n v="2018"/>
    <s v="Prepared Food"/>
    <n v="3847.14"/>
    <n v="4473.37"/>
    <n v="1162778.0637044662"/>
    <s v="High"/>
    <n v="54.85"/>
    <n v="2.8871594746716698E-3"/>
    <n v="1332.5"/>
    <n v="139958.95320000002"/>
    <n v="36.380000000000003"/>
    <n v="1412.17"/>
    <n v="0"/>
  </r>
  <r>
    <x v="9"/>
    <n v="2024"/>
    <s v="Bakery Items"/>
    <n v="49284.51"/>
    <n v="52917.99"/>
    <n v="1073724.5840528798"/>
    <s v="Medium"/>
    <n v="116.39"/>
    <n v="0.59336034192150255"/>
    <n v="83.06"/>
    <n v="1975816.0059000002"/>
    <n v="40.090000000000003"/>
    <n v="1412.17"/>
    <n v="0"/>
  </r>
  <r>
    <x v="10"/>
    <n v="2021"/>
    <s v="Dairy Products"/>
    <n v="37469.440000000002"/>
    <n v="42045.64"/>
    <n v="1122131.5290540771"/>
    <s v="High"/>
    <n v="80.52"/>
    <n v="0.14146885146870045"/>
    <n v="264.86"/>
    <n v="2324229.3632"/>
    <n v="62.03"/>
    <n v="1412.17"/>
    <n v="0"/>
  </r>
  <r>
    <x v="9"/>
    <n v="2021"/>
    <s v="Fruits &amp; Vegetables"/>
    <n v="22503.66"/>
    <n v="21736.97"/>
    <n v="965930.4308721337"/>
    <s v="Medium"/>
    <n v="180.76"/>
    <n v="5.6879132544737643E-2"/>
    <n v="395.64"/>
    <n v="940427.95140000002"/>
    <n v="41.79"/>
    <n v="1412.17"/>
    <n v="0"/>
  </r>
  <r>
    <x v="11"/>
    <n v="2021"/>
    <s v="Meat &amp; Seafood"/>
    <n v="36458.5"/>
    <n v="42052.73"/>
    <n v="1153441.0356981226"/>
    <s v="High"/>
    <n v="59.66"/>
    <n v="6.033678113363674E-2"/>
    <n v="604.25"/>
    <n v="1157192.79"/>
    <n v="31.74"/>
    <n v="1412.17"/>
    <n v="0"/>
  </r>
  <r>
    <x v="0"/>
    <n v="2023"/>
    <s v="Fruits &amp; Vegetables"/>
    <n v="20585.97"/>
    <n v="21867.46"/>
    <n v="1062250.6493500185"/>
    <s v="Medium"/>
    <n v="197.18"/>
    <n v="1.7879854084335782E-2"/>
    <n v="1151.3499999999999"/>
    <n v="1324089.5903999999"/>
    <n v="64.319999999999993"/>
    <n v="1412.17"/>
    <n v="0"/>
  </r>
  <r>
    <x v="17"/>
    <n v="2021"/>
    <s v="Frozen Food"/>
    <n v="8879.6299999999992"/>
    <n v="8321.7199999999993"/>
    <n v="937169.6793672709"/>
    <s v="Low"/>
    <n v="146.78"/>
    <n v="4.5350510725229824E-2"/>
    <n v="195.8"/>
    <n v="452150.75959999999"/>
    <n v="50.92"/>
    <n v="1412.17"/>
    <n v="0"/>
  </r>
  <r>
    <x v="16"/>
    <n v="2020"/>
    <s v="Beverages"/>
    <n v="20467.580000000002"/>
    <n v="17710.61"/>
    <n v="865300.63642111083"/>
    <s v="Low"/>
    <n v="161.6"/>
    <n v="2.8282247923834793E-2"/>
    <n v="723.69"/>
    <n v="847562.4878"/>
    <n v="41.41"/>
    <n v="1412.17"/>
    <n v="0"/>
  </r>
  <r>
    <x v="16"/>
    <n v="2020"/>
    <s v="Bakery Items"/>
    <n v="27926.81"/>
    <n v="23557.01"/>
    <n v="843526.70426733303"/>
    <s v="Low"/>
    <n v="178.45"/>
    <n v="6.4941538962397974E-2"/>
    <n v="430.03"/>
    <n v="1284074.7238"/>
    <n v="45.98"/>
    <n v="1412.17"/>
    <n v="0"/>
  </r>
  <r>
    <x v="18"/>
    <n v="2019"/>
    <s v="Dairy Products"/>
    <n v="35500.69"/>
    <n v="35693.769999999997"/>
    <n v="1005438.7675281804"/>
    <s v="Medium"/>
    <n v="182.79"/>
    <n v="7.7438028967803857E-2"/>
    <n v="458.44"/>
    <n v="1461563.4073000001"/>
    <n v="41.17"/>
    <n v="1412.17"/>
    <n v="0"/>
  </r>
  <r>
    <x v="10"/>
    <n v="2020"/>
    <s v="Frozen Food"/>
    <n v="44816.92"/>
    <n v="44060.44"/>
    <n v="983120.66067904711"/>
    <s v="Medium"/>
    <n v="128.59"/>
    <n v="4.1427335416242994E-2"/>
    <n v="1081.82"/>
    <n v="3024245.7615999999"/>
    <n v="67.48"/>
    <n v="1412.17"/>
    <n v="0"/>
  </r>
  <r>
    <x v="13"/>
    <n v="2024"/>
    <s v="Beverages"/>
    <n v="38566.47"/>
    <n v="31631.59"/>
    <n v="820183.69843026856"/>
    <s v="Low"/>
    <n v="172.43"/>
    <n v="4.4935648870971505E-2"/>
    <n v="858.26"/>
    <n v="1448556.6132"/>
    <n v="37.56"/>
    <n v="1412.17"/>
    <n v="0"/>
  </r>
  <r>
    <x v="8"/>
    <n v="2024"/>
    <s v="Grains &amp; Cereals"/>
    <n v="26806.05"/>
    <n v="24067.040000000001"/>
    <n v="897821.20081101102"/>
    <s v="Low"/>
    <n v="92.95"/>
    <n v="3.4538092845270763E-2"/>
    <n v="776.13"/>
    <n v="1749630.8834999998"/>
    <n v="65.27"/>
    <n v="1412.17"/>
    <n v="0"/>
  </r>
  <r>
    <x v="3"/>
    <n v="2020"/>
    <s v="Fruits &amp; Vegetables"/>
    <n v="43185.71"/>
    <n v="38857.86"/>
    <n v="899785.13725952408"/>
    <s v="Low"/>
    <n v="130.57"/>
    <n v="3.2609970475190854E-2"/>
    <n v="1324.31"/>
    <n v="1441970.8569"/>
    <n v="33.39"/>
    <n v="1412.17"/>
    <n v="0"/>
  </r>
  <r>
    <x v="8"/>
    <n v="2022"/>
    <s v="Beverages"/>
    <n v="22759.439999999999"/>
    <n v="22153.17"/>
    <n v="973361.82261074975"/>
    <s v="Medium"/>
    <n v="76.02"/>
    <n v="2.1684537477252588E-2"/>
    <n v="1049.57"/>
    <n v="1559932.0176000001"/>
    <n v="68.540000000000006"/>
    <n v="1412.17"/>
    <n v="0"/>
  </r>
  <r>
    <x v="0"/>
    <n v="2024"/>
    <s v="Beverages"/>
    <n v="16338.96"/>
    <n v="13830.73"/>
    <n v="846487.78135205677"/>
    <s v="Low"/>
    <n v="167.76"/>
    <n v="1.3065732655215429E-2"/>
    <n v="1250.52"/>
    <n v="632481.14159999997"/>
    <n v="38.71"/>
    <n v="1412.17"/>
    <n v="0"/>
  </r>
  <r>
    <x v="4"/>
    <n v="2022"/>
    <s v="Dairy Products"/>
    <n v="43568.25"/>
    <n v="41325.89"/>
    <n v="948532.2453851141"/>
    <s v="Low"/>
    <n v="68.510000000000005"/>
    <n v="3.7594161755442612E-2"/>
    <n v="1158.9100000000001"/>
    <n v="1668663.9749999999"/>
    <n v="38.299999999999997"/>
    <n v="1412.17"/>
    <n v="0"/>
  </r>
  <r>
    <x v="4"/>
    <n v="2021"/>
    <s v="Grains &amp; Cereals"/>
    <n v="6153.96"/>
    <n v="6170.8"/>
    <n v="1002736.4493756866"/>
    <s v="Medium"/>
    <n v="176.24"/>
    <n v="1.0057133518548783E-2"/>
    <n v="611.9"/>
    <n v="409792.19640000002"/>
    <n v="66.59"/>
    <n v="1412.17"/>
    <n v="0"/>
  </r>
  <r>
    <x v="8"/>
    <n v="2024"/>
    <s v="Frozen Food"/>
    <n v="9827.4500000000007"/>
    <n v="9747.39"/>
    <n v="991853.43095106049"/>
    <s v="Medium"/>
    <n v="53.24"/>
    <n v="1.7094784998608406E-2"/>
    <n v="574.88"/>
    <n v="360569.14049999998"/>
    <n v="36.69"/>
    <n v="1412.17"/>
    <n v="0"/>
  </r>
  <r>
    <x v="1"/>
    <n v="2024"/>
    <s v="Prepared Food"/>
    <n v="11296.78"/>
    <n v="11830.97"/>
    <n v="1047286.9260090042"/>
    <s v="Medium"/>
    <n v="21.64"/>
    <n v="1.7502447942488845E-2"/>
    <n v="645.44000000000005"/>
    <n v="544504.79600000009"/>
    <n v="48.2"/>
    <n v="1412.17"/>
    <n v="0"/>
  </r>
  <r>
    <x v="6"/>
    <n v="2021"/>
    <s v="Fruits &amp; Vegetables"/>
    <n v="37450.89"/>
    <n v="33480.639999999999"/>
    <n v="893987.83313293755"/>
    <s v="Low"/>
    <n v="164.68"/>
    <n v="9.7675890668196749E-2"/>
    <n v="383.42"/>
    <n v="1283816.5092"/>
    <n v="34.28"/>
    <n v="1412.17"/>
    <n v="0"/>
  </r>
  <r>
    <x v="16"/>
    <n v="2020"/>
    <s v="Meat &amp; Seafood"/>
    <n v="5391.02"/>
    <n v="4886.51"/>
    <n v="906416.59648823412"/>
    <s v="Low"/>
    <n v="70.55"/>
    <n v="4.853233226204302E-3"/>
    <n v="1110.81"/>
    <n v="284268.48460000003"/>
    <n v="52.73"/>
    <n v="1412.17"/>
    <n v="0"/>
  </r>
  <r>
    <x v="6"/>
    <n v="2021"/>
    <s v="Beverages"/>
    <n v="46108.05"/>
    <n v="47253.01"/>
    <n v="1024832.1063241668"/>
    <s v="Medium"/>
    <n v="104.11"/>
    <n v="4.3550749962218534E-2"/>
    <n v="1058.72"/>
    <n v="2778010.0125000002"/>
    <n v="60.25"/>
    <n v="1412.17"/>
    <n v="0"/>
  </r>
  <r>
    <x v="6"/>
    <n v="2024"/>
    <s v="Fruits &amp; Vegetables"/>
    <n v="45682.04"/>
    <n v="39117.339999999997"/>
    <n v="856295.82216555998"/>
    <s v="Low"/>
    <n v="42.62"/>
    <n v="0.11302959224069675"/>
    <n v="404.16"/>
    <n v="1471418.5084000002"/>
    <n v="32.21"/>
    <n v="1412.17"/>
    <n v="0"/>
  </r>
  <r>
    <x v="15"/>
    <n v="2018"/>
    <s v="Prepared Food"/>
    <n v="35797.75"/>
    <n v="29894.59"/>
    <n v="835096.89854809316"/>
    <s v="Low"/>
    <n v="77.260000000000005"/>
    <n v="5.5982093987020094E-2"/>
    <n v="639.45000000000005"/>
    <n v="2384488.1274999999"/>
    <n v="66.61"/>
    <n v="1412.17"/>
    <n v="0"/>
  </r>
  <r>
    <x v="1"/>
    <n v="2018"/>
    <s v="Fruits &amp; Vegetables"/>
    <n v="36830.980000000003"/>
    <n v="43300.12"/>
    <n v="1175643.9823214044"/>
    <s v="High"/>
    <n v="150.55000000000001"/>
    <n v="0.13411616051270847"/>
    <n v="274.62"/>
    <n v="2469517.2090000003"/>
    <n v="67.05"/>
    <n v="1412.17"/>
    <n v="0"/>
  </r>
  <r>
    <x v="1"/>
    <n v="2024"/>
    <s v="Meat &amp; Seafood"/>
    <n v="38470.33"/>
    <n v="43779.81"/>
    <n v="1138014.9325467185"/>
    <s v="High"/>
    <n v="119.22"/>
    <n v="0.11390853640482042"/>
    <n v="337.73"/>
    <n v="1219124.7577000002"/>
    <n v="31.69"/>
    <n v="1412.17"/>
    <n v="0"/>
  </r>
  <r>
    <x v="13"/>
    <n v="2021"/>
    <s v="Beverages"/>
    <n v="45204.06"/>
    <n v="38358.519999999997"/>
    <n v="848563.60247287527"/>
    <s v="Low"/>
    <n v="81.87"/>
    <n v="6.1707815166200254E-2"/>
    <n v="732.55"/>
    <n v="2207766.2903999998"/>
    <n v="48.84"/>
    <n v="1412.17"/>
    <n v="0"/>
  </r>
  <r>
    <x v="10"/>
    <n v="2021"/>
    <s v="Frozen Food"/>
    <n v="11082.19"/>
    <n v="9026.56"/>
    <n v="814510.48935273616"/>
    <s v="Low"/>
    <n v="179.11"/>
    <n v="1.7528454384410985E-2"/>
    <n v="632.24"/>
    <n v="497701.15289999999"/>
    <n v="44.91"/>
    <n v="1412.17"/>
    <n v="0"/>
  </r>
  <r>
    <x v="19"/>
    <n v="2024"/>
    <s v="Beverages"/>
    <n v="28825.21"/>
    <n v="30502.34"/>
    <n v="1058182.750446571"/>
    <s v="Medium"/>
    <n v="107.12"/>
    <n v="5.3599378939734842E-2"/>
    <n v="537.79"/>
    <n v="1559443.861"/>
    <n v="54.1"/>
    <n v="1412.17"/>
    <n v="0"/>
  </r>
  <r>
    <x v="10"/>
    <n v="2023"/>
    <s v="Meat &amp; Seafood"/>
    <n v="47231.97"/>
    <n v="53421.64"/>
    <n v="1131048.3132505377"/>
    <s v="High"/>
    <n v="109.68"/>
    <n v="3.7041486616840903E-2"/>
    <n v="1275.1099999999999"/>
    <n v="3033709.4331000005"/>
    <n v="64.23"/>
    <n v="1412.17"/>
    <n v="0"/>
  </r>
  <r>
    <x v="7"/>
    <n v="2021"/>
    <s v="Bakery Items"/>
    <n v="40472.730000000003"/>
    <n v="33719.67"/>
    <n v="833145.4290333268"/>
    <s v="Low"/>
    <n v="109.15"/>
    <n v="4.0102185803178633E-2"/>
    <n v="1009.24"/>
    <n v="2333657.6118000001"/>
    <n v="57.66"/>
    <n v="1412.17"/>
    <n v="0"/>
  </r>
  <r>
    <x v="19"/>
    <n v="2023"/>
    <s v="Dairy Products"/>
    <n v="22963.66"/>
    <n v="24723.96"/>
    <n v="1076655.8989290034"/>
    <s v="Medium"/>
    <n v="105.7"/>
    <n v="1.8152803908238604E-2"/>
    <n v="1265.02"/>
    <n v="707280.728"/>
    <n v="30.8"/>
    <n v="1412.17"/>
    <n v="0"/>
  </r>
  <r>
    <x v="0"/>
    <n v="2022"/>
    <s v="Bakery Items"/>
    <n v="47937.02"/>
    <n v="39218.6"/>
    <n v="818127.61827915045"/>
    <s v="Low"/>
    <n v="164.71"/>
    <n v="5.0276907264069803E-2"/>
    <n v="953.46"/>
    <n v="1847972.1209999998"/>
    <n v="38.549999999999997"/>
    <n v="1412.17"/>
    <n v="0"/>
  </r>
  <r>
    <x v="17"/>
    <n v="2020"/>
    <s v="Beverages"/>
    <n v="12428.8"/>
    <n v="12685.51"/>
    <n v="1020654.4477342946"/>
    <s v="Medium"/>
    <n v="99.23"/>
    <n v="1.1678129815462096E-2"/>
    <n v="1064.28"/>
    <n v="710803.07199999993"/>
    <n v="57.19"/>
    <n v="1412.17"/>
    <n v="0"/>
  </r>
  <r>
    <x v="1"/>
    <n v="2021"/>
    <s v="Frozen Food"/>
    <n v="18157.79"/>
    <n v="16818.650000000001"/>
    <n v="926249.83547006547"/>
    <s v="Low"/>
    <n v="186.62"/>
    <n v="6.2725542351803235E-2"/>
    <n v="289.48"/>
    <n v="1233821.8305000002"/>
    <n v="67.95"/>
    <n v="1412.17"/>
    <n v="0"/>
  </r>
  <r>
    <x v="16"/>
    <n v="2019"/>
    <s v="Grains &amp; Cereals"/>
    <n v="9450.08"/>
    <n v="8058.23"/>
    <n v="852715.53256692004"/>
    <s v="Low"/>
    <n v="54.77"/>
    <n v="1.2912238512304098E-2"/>
    <n v="731.87"/>
    <n v="364962.08959999995"/>
    <n v="38.619999999999997"/>
    <n v="1412.17"/>
    <n v="0"/>
  </r>
  <r>
    <x v="13"/>
    <n v="2019"/>
    <s v="Frozen Food"/>
    <n v="35747.35"/>
    <n v="38945.32"/>
    <n v="1089460.337619432"/>
    <s v="Medium"/>
    <n v="147.61000000000001"/>
    <n v="2.7759972975701427E-2"/>
    <n v="1287.73"/>
    <n v="1185739.5995"/>
    <n v="33.17"/>
    <n v="1412.17"/>
    <n v="0"/>
  </r>
  <r>
    <x v="17"/>
    <n v="2023"/>
    <s v="Beverages"/>
    <n v="27610.31"/>
    <n v="27250.78"/>
    <n v="986978.41494717007"/>
    <s v="Medium"/>
    <n v="141.58000000000001"/>
    <n v="6.2056796727501577E-2"/>
    <n v="444.92"/>
    <n v="1346278.7156"/>
    <n v="48.76"/>
    <n v="1412.17"/>
    <n v="0"/>
  </r>
  <r>
    <x v="0"/>
    <n v="2018"/>
    <s v="Fruits &amp; Vegetables"/>
    <n v="33348.239999999998"/>
    <n v="32688.799999999999"/>
    <n v="980225.64309240913"/>
    <s v="Medium"/>
    <n v="92"/>
    <n v="3.8471488065710692E-2"/>
    <n v="866.83"/>
    <n v="1315588.068"/>
    <n v="39.450000000000003"/>
    <n v="1412.17"/>
    <n v="0"/>
  </r>
  <r>
    <x v="18"/>
    <n v="2018"/>
    <s v="Bakery Items"/>
    <n v="35404.449999999997"/>
    <n v="34573.33"/>
    <n v="976524.98485359899"/>
    <s v="Medium"/>
    <n v="52.83"/>
    <n v="3.1754578721724935E-2"/>
    <n v="1114.94"/>
    <n v="2380595.2179999994"/>
    <n v="67.239999999999995"/>
    <n v="1412.17"/>
    <n v="0"/>
  </r>
  <r>
    <x v="8"/>
    <n v="2022"/>
    <s v="Meat &amp; Seafood"/>
    <n v="35709.120000000003"/>
    <n v="34134.17"/>
    <n v="955895.02065578755"/>
    <s v="Medium"/>
    <n v="141.9"/>
    <n v="0.6201653351858285"/>
    <n v="57.58"/>
    <n v="1668687.1776000001"/>
    <n v="46.73"/>
    <n v="1412.17"/>
    <n v="0"/>
  </r>
  <r>
    <x v="12"/>
    <n v="2024"/>
    <s v="Fruits &amp; Vegetables"/>
    <n v="25148.53"/>
    <n v="26580.93"/>
    <n v="1056957.603486168"/>
    <s v="Medium"/>
    <n v="96.84"/>
    <n v="1.8306482256596906E-2"/>
    <n v="1373.75"/>
    <n v="1553676.1834"/>
    <n v="61.78"/>
    <n v="1412.17"/>
    <n v="0"/>
  </r>
  <r>
    <x v="11"/>
    <n v="2019"/>
    <s v="Prepared Food"/>
    <n v="40257.449999999997"/>
    <n v="42998.94"/>
    <n v="1068098.9481450019"/>
    <s v="Medium"/>
    <n v="145.47"/>
    <n v="0.43634782137437672"/>
    <n v="92.26"/>
    <n v="1221008.4584999999"/>
    <n v="30.33"/>
    <n v="1412.17"/>
    <n v="0"/>
  </r>
  <r>
    <x v="16"/>
    <n v="2022"/>
    <s v="Bakery Items"/>
    <n v="32266.14"/>
    <n v="28182.03"/>
    <n v="873424.27696650417"/>
    <s v="Low"/>
    <n v="62.43"/>
    <n v="5.2149825446082231E-2"/>
    <n v="618.72"/>
    <n v="1968557.2013999999"/>
    <n v="61.01"/>
    <n v="1412.17"/>
    <n v="0"/>
  </r>
  <r>
    <x v="9"/>
    <n v="2019"/>
    <s v="Beverages"/>
    <n v="27129.87"/>
    <n v="25612.86"/>
    <n v="944083.40327469318"/>
    <s v="Low"/>
    <n v="68.38"/>
    <n v="3.769503417995887E-2"/>
    <n v="719.72"/>
    <n v="1640814.5375999999"/>
    <n v="60.48"/>
    <n v="1412.17"/>
    <n v="0"/>
  </r>
  <r>
    <x v="1"/>
    <n v="2018"/>
    <s v="Bakery Items"/>
    <n v="42434.63"/>
    <n v="42409.63"/>
    <n v="999410.85853700154"/>
    <s v="Medium"/>
    <n v="59.74"/>
    <n v="3.2718029576400562E-2"/>
    <n v="1296.98"/>
    <n v="2467149.3881999999"/>
    <n v="58.14"/>
    <n v="1412.17"/>
    <n v="0"/>
  </r>
  <r>
    <x v="5"/>
    <n v="2024"/>
    <s v="Meat &amp; Seafood"/>
    <n v="4897.7299999999996"/>
    <n v="3924.03"/>
    <n v="801193.61418453045"/>
    <s v="Low"/>
    <n v="164.04"/>
    <n v="4.5920810831083106E-3"/>
    <n v="1066.56"/>
    <n v="186799.42219999997"/>
    <n v="38.14"/>
    <n v="1412.17"/>
    <n v="0"/>
  </r>
  <r>
    <x v="12"/>
    <n v="2018"/>
    <s v="Fruits &amp; Vegetables"/>
    <n v="6845.55"/>
    <n v="6342"/>
    <n v="926441.26476324035"/>
    <s v="Low"/>
    <n v="140.04"/>
    <n v="5.0654871578573492E-3"/>
    <n v="1351.41"/>
    <n v="402039.15149999998"/>
    <n v="58.73"/>
    <n v="1412.17"/>
    <n v="0"/>
  </r>
  <r>
    <x v="13"/>
    <n v="2019"/>
    <s v="Meat &amp; Seafood"/>
    <n v="44700.35"/>
    <n v="45771.57"/>
    <n v="1023964.4656026184"/>
    <s v="Medium"/>
    <n v="55.69"/>
    <n v="7.9559223992168721E-2"/>
    <n v="561.85"/>
    <n v="2916250.8339999998"/>
    <n v="65.239999999999995"/>
    <n v="1412.17"/>
    <n v="0"/>
  </r>
  <r>
    <x v="12"/>
    <n v="2021"/>
    <s v="Bakery Items"/>
    <n v="7244.15"/>
    <n v="5905.22"/>
    <n v="815170.86200589442"/>
    <s v="Low"/>
    <n v="119.33"/>
    <n v="1.0606213671834966E-2"/>
    <n v="683.01"/>
    <n v="404151.12849999999"/>
    <n v="55.79"/>
    <n v="1412.17"/>
    <n v="0"/>
  </r>
  <r>
    <x v="5"/>
    <n v="2022"/>
    <s v="Fruits &amp; Vegetables"/>
    <n v="33854.230000000003"/>
    <n v="30364.97"/>
    <n v="896932.82050721569"/>
    <s v="Low"/>
    <n v="82.99"/>
    <n v="6.6361325100460652E-2"/>
    <n v="510.15"/>
    <n v="1247189.8332000002"/>
    <n v="36.840000000000003"/>
    <n v="1412.17"/>
    <n v="0"/>
  </r>
  <r>
    <x v="4"/>
    <n v="2022"/>
    <s v="Fruits &amp; Vegetables"/>
    <n v="44291.93"/>
    <n v="47222.04"/>
    <n v="1066154.489090902"/>
    <s v="Medium"/>
    <n v="70.22"/>
    <n v="0.44300790158031605"/>
    <n v="99.98"/>
    <n v="2231870.3527000002"/>
    <n v="50.39"/>
    <n v="1412.17"/>
    <n v="0"/>
  </r>
  <r>
    <x v="7"/>
    <n v="2019"/>
    <s v="Dairy Products"/>
    <n v="32886.269999999997"/>
    <n v="38702.18"/>
    <n v="1176849.1835650562"/>
    <s v="High"/>
    <n v="199.4"/>
    <n v="3.7936357973421923E-2"/>
    <n v="866.88"/>
    <n v="1312162.1729999997"/>
    <n v="39.9"/>
    <n v="1412.17"/>
    <n v="0"/>
  </r>
  <r>
    <x v="16"/>
    <n v="2019"/>
    <s v="Dairy Products"/>
    <n v="43730.86"/>
    <n v="35135.24"/>
    <n v="803442.69470117893"/>
    <s v="Low"/>
    <n v="134.63"/>
    <n v="4.2814626982572941E-2"/>
    <n v="1021.4"/>
    <n v="1421690.2585999998"/>
    <n v="32.51"/>
    <n v="1412.17"/>
    <n v="0"/>
  </r>
  <r>
    <x v="2"/>
    <n v="2023"/>
    <s v="Fruits &amp; Vegetables"/>
    <n v="42584.45"/>
    <n v="34687.74"/>
    <n v="814563.53199348599"/>
    <s v="Low"/>
    <n v="190.89"/>
    <n v="6.3449028547589242E-2"/>
    <n v="671.16"/>
    <n v="2811425.3889999995"/>
    <n v="66.02"/>
    <n v="1412.17"/>
    <n v="0"/>
  </r>
  <r>
    <x v="18"/>
    <n v="2022"/>
    <s v="Beverages"/>
    <n v="14279.35"/>
    <n v="12857.6"/>
    <n v="900433.14296519093"/>
    <s v="Low"/>
    <n v="69.69"/>
    <n v="1.4843244872714422E-2"/>
    <n v="962.01"/>
    <n v="461365.79850000003"/>
    <n v="32.31"/>
    <n v="1412.17"/>
    <n v="0"/>
  </r>
  <r>
    <x v="2"/>
    <n v="2018"/>
    <s v="Fruits &amp; Vegetables"/>
    <n v="8482.02"/>
    <n v="9641.15"/>
    <n v="1136657.3056889749"/>
    <s v="High"/>
    <n v="127.48"/>
    <n v="6.6457365373616129E-3"/>
    <n v="1276.31"/>
    <n v="438944.53500000003"/>
    <n v="51.75"/>
    <n v="1412.17"/>
    <n v="0"/>
  </r>
  <r>
    <x v="3"/>
    <n v="2023"/>
    <s v="Prepared Food"/>
    <n v="12889.02"/>
    <n v="12044.44"/>
    <n v="934472.90794800536"/>
    <s v="Low"/>
    <n v="25.54"/>
    <n v="1.4009499793482752E-2"/>
    <n v="920.02"/>
    <n v="450857.91959999996"/>
    <n v="34.979999999999997"/>
    <n v="1412.17"/>
    <n v="0"/>
  </r>
  <r>
    <x v="0"/>
    <n v="2018"/>
    <s v="Prepared Food"/>
    <n v="26522.14"/>
    <n v="21329.27"/>
    <n v="804206.22166989546"/>
    <s v="Low"/>
    <n v="36.950000000000003"/>
    <n v="2.4453158278090741E-2"/>
    <n v="1084.6099999999999"/>
    <n v="909974.62340000004"/>
    <n v="34.31"/>
    <n v="1412.17"/>
    <n v="0"/>
  </r>
  <r>
    <x v="15"/>
    <n v="2023"/>
    <s v="Meat &amp; Seafood"/>
    <n v="12996.1"/>
    <n v="10791.47"/>
    <n v="830362.18557875056"/>
    <s v="Low"/>
    <n v="176.69"/>
    <n v="1.0658744023161019E-2"/>
    <n v="1219.29"/>
    <n v="415875.2"/>
    <n v="32"/>
    <n v="1412.17"/>
    <n v="0"/>
  </r>
  <r>
    <x v="11"/>
    <n v="2018"/>
    <s v="Prepared Food"/>
    <n v="10234.379999999999"/>
    <n v="10925.55"/>
    <n v="1067534.1349451556"/>
    <s v="Medium"/>
    <n v="75.3"/>
    <n v="7.7057990874456004E-3"/>
    <n v="1328.14"/>
    <n v="484904.92439999996"/>
    <n v="47.38"/>
    <n v="1412.17"/>
    <n v="0"/>
  </r>
  <r>
    <x v="1"/>
    <n v="2019"/>
    <s v="Fruits &amp; Vegetables"/>
    <n v="11503.27"/>
    <n v="12818.4"/>
    <n v="1114326.621908379"/>
    <s v="High"/>
    <n v="116.23"/>
    <n v="1.1643339372653017E-2"/>
    <n v="987.97"/>
    <n v="405950.3983"/>
    <n v="35.29"/>
    <n v="1412.17"/>
    <n v="0"/>
  </r>
  <r>
    <x v="0"/>
    <n v="2020"/>
    <s v="Fruits &amp; Vegetables"/>
    <n v="24515.11"/>
    <n v="26391.040000000001"/>
    <n v="1076521.3780399109"/>
    <s v="Medium"/>
    <n v="156.80000000000001"/>
    <n v="9.5119349707057765E-2"/>
    <n v="257.73"/>
    <n v="1384368.2616999999"/>
    <n v="56.47"/>
    <n v="1412.17"/>
    <n v="0"/>
  </r>
  <r>
    <x v="7"/>
    <n v="2020"/>
    <s v="Grains &amp; Cereals"/>
    <n v="23708.54"/>
    <n v="21422.03"/>
    <n v="903557.53665135009"/>
    <s v="Low"/>
    <n v="25.93"/>
    <n v="2.3732034714367224E-2"/>
    <n v="999.01"/>
    <n v="1205816.3444000001"/>
    <n v="50.86"/>
    <n v="1412.17"/>
    <n v="0"/>
  </r>
  <r>
    <x v="13"/>
    <n v="2019"/>
    <s v="Meat &amp; Seafood"/>
    <n v="35215.19"/>
    <n v="30350.95"/>
    <n v="861870.97102131206"/>
    <s v="Low"/>
    <n v="97.75"/>
    <n v="0.1880751441999573"/>
    <n v="187.24"/>
    <n v="2386885.5782000003"/>
    <n v="67.78"/>
    <n v="1412.17"/>
    <n v="0"/>
  </r>
  <r>
    <x v="7"/>
    <n v="2018"/>
    <s v="Dairy Products"/>
    <n v="5983.65"/>
    <n v="6409.36"/>
    <n v="1071145.538258421"/>
    <s v="Medium"/>
    <n v="103.06"/>
    <n v="7.0378494724832683E-3"/>
    <n v="850.21"/>
    <n v="193750.587"/>
    <n v="32.380000000000003"/>
    <n v="1412.17"/>
    <n v="0"/>
  </r>
  <r>
    <x v="17"/>
    <n v="2019"/>
    <s v="Frozen Food"/>
    <n v="46830.94"/>
    <n v="53089"/>
    <n v="1133630.8859057708"/>
    <s v="High"/>
    <n v="109.93"/>
    <n v="3.565680914891349E-2"/>
    <n v="1313.38"/>
    <n v="1776297.5542000001"/>
    <n v="37.93"/>
    <n v="1412.17"/>
    <n v="0"/>
  </r>
  <r>
    <x v="1"/>
    <n v="2023"/>
    <s v="Dairy Products"/>
    <n v="39640.67"/>
    <n v="45257.9"/>
    <n v="1141703.7098515239"/>
    <s v="High"/>
    <n v="172.04"/>
    <n v="4.4799310617618805E-2"/>
    <n v="884.85"/>
    <n v="1773523.5758"/>
    <n v="44.74"/>
    <n v="1412.17"/>
    <n v="0"/>
  </r>
  <r>
    <x v="13"/>
    <n v="2024"/>
    <s v="Bakery Items"/>
    <n v="40774.51"/>
    <n v="40166.639999999999"/>
    <n v="985091.91158888233"/>
    <s v="Medium"/>
    <n v="170.8"/>
    <n v="9.738359207069501E-2"/>
    <n v="418.7"/>
    <n v="1290513.2415"/>
    <n v="31.65"/>
    <n v="1412.17"/>
    <n v="0"/>
  </r>
  <r>
    <x v="0"/>
    <n v="2018"/>
    <s v="Dairy Products"/>
    <n v="12446.82"/>
    <n v="13000.65"/>
    <n v="1044495.7025167875"/>
    <s v="Medium"/>
    <n v="96.34"/>
    <n v="1.1726684316145505E-2"/>
    <n v="1061.4100000000001"/>
    <n v="851735.89260000002"/>
    <n v="68.430000000000007"/>
    <n v="1412.17"/>
    <n v="0"/>
  </r>
  <r>
    <x v="11"/>
    <n v="2021"/>
    <s v="Grains &amp; Cereals"/>
    <n v="26079.42"/>
    <n v="25803.49"/>
    <n v="989419.62666347646"/>
    <s v="Medium"/>
    <n v="160.44"/>
    <n v="0.26655171708912506"/>
    <n v="97.84"/>
    <n v="930774.49979999987"/>
    <n v="35.69"/>
    <n v="1412.17"/>
    <n v="0"/>
  </r>
  <r>
    <x v="12"/>
    <n v="2024"/>
    <s v="Prepared Food"/>
    <n v="17805.95"/>
    <n v="14344.08"/>
    <n v="805577.91075455106"/>
    <s v="Low"/>
    <n v="98.43"/>
    <n v="2.4131881386712926E-2"/>
    <n v="737.86"/>
    <n v="1050907.169"/>
    <n v="59.02"/>
    <n v="1412.17"/>
    <n v="0"/>
  </r>
  <r>
    <x v="5"/>
    <n v="2024"/>
    <s v="Fruits &amp; Vegetables"/>
    <n v="1770.01"/>
    <n v="1586.6"/>
    <n v="896379.11650216661"/>
    <s v="Low"/>
    <n v="124.12"/>
    <n v="3.8023845327604727E-3"/>
    <n v="465.5"/>
    <n v="64605.364999999998"/>
    <n v="36.5"/>
    <n v="1412.17"/>
    <n v="0"/>
  </r>
  <r>
    <x v="1"/>
    <n v="2020"/>
    <s v="Bakery Items"/>
    <n v="42605.03"/>
    <n v="41963.21"/>
    <n v="984935.58154987812"/>
    <s v="Medium"/>
    <n v="164.67"/>
    <n v="5.0110005527915974E-2"/>
    <n v="850.23"/>
    <n v="2580160.6168"/>
    <n v="60.56"/>
    <n v="1412.17"/>
    <n v="0"/>
  </r>
  <r>
    <x v="12"/>
    <n v="2020"/>
    <s v="Meat &amp; Seafood"/>
    <n v="47037.46"/>
    <n v="37722.959999999999"/>
    <n v="801976.97749835986"/>
    <s v="Low"/>
    <n v="35.83"/>
    <n v="0.74144798234552334"/>
    <n v="63.44"/>
    <n v="3292151.8253999995"/>
    <n v="69.989999999999995"/>
    <n v="1412.17"/>
    <n v="0"/>
  </r>
  <r>
    <x v="9"/>
    <n v="2019"/>
    <s v="Bakery Items"/>
    <n v="11535.53"/>
    <n v="11122.14"/>
    <n v="964163.76187309984"/>
    <s v="Medium"/>
    <n v="137.86000000000001"/>
    <n v="8.277741898447143E-3"/>
    <n v="1393.56"/>
    <n v="596502.25630000001"/>
    <n v="51.71"/>
    <n v="1412.17"/>
    <n v="0"/>
  </r>
  <r>
    <x v="9"/>
    <n v="2022"/>
    <s v="Frozen Food"/>
    <n v="2544.85"/>
    <n v="2094.59"/>
    <n v="823070.12201112066"/>
    <s v="Low"/>
    <n v="54.43"/>
    <n v="1.6026513004597266E-2"/>
    <n v="158.79"/>
    <n v="128972.99799999999"/>
    <n v="50.68"/>
    <n v="1412.17"/>
    <n v="0"/>
  </r>
  <r>
    <x v="4"/>
    <n v="2024"/>
    <s v="Frozen Food"/>
    <n v="44571.72"/>
    <n v="38799.410000000003"/>
    <n v="870493.89164250332"/>
    <s v="Low"/>
    <n v="64.52"/>
    <n v="0.16806832579185521"/>
    <n v="265.2"/>
    <n v="1625084.9112"/>
    <n v="36.46"/>
    <n v="1412.17"/>
    <n v="0"/>
  </r>
  <r>
    <x v="1"/>
    <n v="2023"/>
    <s v="Dairy Products"/>
    <n v="34265.32"/>
    <n v="31824.29"/>
    <n v="928760.91628503695"/>
    <s v="Low"/>
    <n v="36.36"/>
    <n v="0.39848028840562855"/>
    <n v="85.99"/>
    <n v="1970941.2064"/>
    <n v="57.52"/>
    <n v="1412.17"/>
    <n v="0"/>
  </r>
  <r>
    <x v="15"/>
    <n v="2018"/>
    <s v="Beverages"/>
    <n v="30869.97"/>
    <n v="27152.97"/>
    <n v="879591.71971984417"/>
    <s v="Low"/>
    <n v="81"/>
    <n v="4.8390842255419876E-2"/>
    <n v="637.92999999999995"/>
    <n v="1650308.5962"/>
    <n v="53.46"/>
    <n v="1412.17"/>
    <n v="0"/>
  </r>
  <r>
    <x v="4"/>
    <n v="2022"/>
    <s v="Meat &amp; Seafood"/>
    <n v="46425.16"/>
    <n v="51894.080000000002"/>
    <n v="1117800.7787156792"/>
    <s v="High"/>
    <n v="119.52"/>
    <n v="3.7672363146534237E-2"/>
    <n v="1232.3399999999999"/>
    <n v="1521352.4932000004"/>
    <n v="32.770000000000003"/>
    <n v="1412.17"/>
    <n v="0"/>
  </r>
  <r>
    <x v="15"/>
    <n v="2018"/>
    <s v="Grains &amp; Cereals"/>
    <n v="15983.89"/>
    <n v="13743.01"/>
    <n v="859803.8399913914"/>
    <s v="Low"/>
    <n v="118.51"/>
    <n v="2.6048515367817215E-2"/>
    <n v="613.62"/>
    <n v="709524.87709999993"/>
    <n v="44.39"/>
    <n v="1412.17"/>
    <n v="0"/>
  </r>
  <r>
    <x v="6"/>
    <n v="2024"/>
    <s v="Dairy Products"/>
    <n v="37272.33"/>
    <n v="36169.5"/>
    <n v="970411.56267933873"/>
    <s v="Medium"/>
    <n v="164.31"/>
    <n v="0.16814332115306538"/>
    <n v="221.67"/>
    <n v="2395865.3724000002"/>
    <n v="64.28"/>
    <n v="1412.17"/>
    <n v="0"/>
  </r>
  <r>
    <x v="13"/>
    <n v="2022"/>
    <s v="Bakery Items"/>
    <n v="38743.72"/>
    <n v="34924.65"/>
    <n v="901427.37971469958"/>
    <s v="Low"/>
    <n v="175.76"/>
    <n v="4.2728588128901339E-2"/>
    <n v="906.74"/>
    <n v="2037919.672"/>
    <n v="52.6"/>
    <n v="1412.17"/>
    <n v="0"/>
  </r>
  <r>
    <x v="3"/>
    <n v="2023"/>
    <s v="Prepared Food"/>
    <n v="22824.99"/>
    <n v="21668.59"/>
    <n v="949336.23191072582"/>
    <s v="Low"/>
    <n v="69.44"/>
    <n v="2.3649408375986905E-2"/>
    <n v="965.14"/>
    <n v="1421312.1273000003"/>
    <n v="62.27"/>
    <n v="1412.17"/>
    <n v="0"/>
  </r>
  <r>
    <x v="11"/>
    <n v="2019"/>
    <s v="Dairy Products"/>
    <n v="47790.7"/>
    <n v="44900.9"/>
    <n v="939532.16839259525"/>
    <s v="Low"/>
    <n v="55.76"/>
    <n v="6.5990113364907968E-2"/>
    <n v="724.21"/>
    <n v="2590255.94"/>
    <n v="54.2"/>
    <n v="1412.17"/>
    <n v="0"/>
  </r>
  <r>
    <x v="5"/>
    <n v="2021"/>
    <s v="Prepared Food"/>
    <n v="2385.3000000000002"/>
    <n v="2575"/>
    <n v="1079528.7804469038"/>
    <s v="Medium"/>
    <n v="81.73"/>
    <n v="6.9999413076652197E-3"/>
    <n v="340.76"/>
    <n v="74898.42"/>
    <n v="31.4"/>
    <n v="1412.17"/>
    <n v="0"/>
  </r>
  <r>
    <x v="5"/>
    <n v="2021"/>
    <s v="Frozen Food"/>
    <n v="17123.97"/>
    <n v="18075.66"/>
    <n v="1055576.4813883696"/>
    <s v="Medium"/>
    <n v="26.65"/>
    <n v="1.9175993012239781E-2"/>
    <n v="892.99"/>
    <n v="1194396.9075"/>
    <n v="69.75"/>
    <n v="1412.17"/>
    <n v="0"/>
  </r>
  <r>
    <x v="8"/>
    <n v="2019"/>
    <s v="Fruits &amp; Vegetables"/>
    <n v="25898.1"/>
    <n v="27122.01"/>
    <n v="1047258.6792081273"/>
    <s v="Medium"/>
    <n v="167.21"/>
    <n v="2.380296318082388E-2"/>
    <n v="1088.02"/>
    <n v="1259165.622"/>
    <n v="48.62"/>
    <n v="1412.17"/>
    <n v="0"/>
  </r>
  <r>
    <x v="5"/>
    <n v="2020"/>
    <s v="Meat &amp; Seafood"/>
    <n v="37962.199999999997"/>
    <n v="38039.760000000002"/>
    <n v="1002043.0849634637"/>
    <s v="Medium"/>
    <n v="105.57"/>
    <n v="3.3950901041899566E-2"/>
    <n v="1118.1500000000001"/>
    <n v="1715132.1959999998"/>
    <n v="45.18"/>
    <n v="1412.17"/>
    <n v="0"/>
  </r>
  <r>
    <x v="1"/>
    <n v="2023"/>
    <s v="Fruits &amp; Vegetables"/>
    <n v="11793.7"/>
    <n v="14057.41"/>
    <n v="1191942.3081814866"/>
    <s v="High"/>
    <n v="186.27"/>
    <n v="1.0855462385979769E-2"/>
    <n v="1086.43"/>
    <n v="710806.29900000012"/>
    <n v="60.27"/>
    <n v="1412.17"/>
    <n v="0"/>
  </r>
  <r>
    <x v="16"/>
    <n v="2018"/>
    <s v="Grains &amp; Cereals"/>
    <n v="40578.720000000001"/>
    <n v="40705.86"/>
    <n v="1003133.1693064739"/>
    <s v="Medium"/>
    <n v="79.650000000000006"/>
    <n v="3.1596474289095837E-2"/>
    <n v="1284.28"/>
    <n v="2276466.1920000003"/>
    <n v="56.1"/>
    <n v="1412.17"/>
    <n v="0"/>
  </r>
  <r>
    <x v="4"/>
    <n v="2020"/>
    <s v="Bakery Items"/>
    <n v="635.89"/>
    <n v="678.39"/>
    <n v="1066835.4589630282"/>
    <s v="Medium"/>
    <n v="121.86"/>
    <n v="5.7780342198758777E-4"/>
    <n v="1100.53"/>
    <n v="28106.338"/>
    <n v="44.2"/>
    <n v="1412.17"/>
    <n v="0"/>
  </r>
  <r>
    <x v="17"/>
    <n v="2024"/>
    <s v="Frozen Food"/>
    <n v="44274.37"/>
    <n v="48037.82"/>
    <n v="1085002.9034856961"/>
    <s v="Medium"/>
    <n v="93.24"/>
    <n v="6.9651024132397821E-2"/>
    <n v="635.66"/>
    <n v="1912210.0403"/>
    <n v="43.19"/>
    <n v="1412.17"/>
    <n v="0"/>
  </r>
  <r>
    <x v="13"/>
    <n v="2022"/>
    <s v="Bakery Items"/>
    <n v="18914.73"/>
    <n v="17461.66"/>
    <n v="923177.86190973921"/>
    <s v="Low"/>
    <n v="141.38999999999999"/>
    <n v="1.9839654702217373E-2"/>
    <n v="953.38"/>
    <n v="1145665.1961000001"/>
    <n v="60.57"/>
    <n v="1412.17"/>
    <n v="0"/>
  </r>
  <r>
    <x v="4"/>
    <n v="2022"/>
    <s v="Frozen Food"/>
    <n v="43403.34"/>
    <n v="50453.95"/>
    <n v="1162443.9501660473"/>
    <s v="High"/>
    <n v="121.87"/>
    <n v="7.1167016462254859E-2"/>
    <n v="609.88"/>
    <n v="2218344.7073999997"/>
    <n v="51.11"/>
    <n v="1412.17"/>
    <n v="0"/>
  </r>
  <r>
    <x v="14"/>
    <n v="2022"/>
    <s v="Fruits &amp; Vegetables"/>
    <n v="13377.2"/>
    <n v="13169.52"/>
    <n v="984475.07699668081"/>
    <s v="Medium"/>
    <n v="124.92"/>
    <n v="5.731693731522345E-2"/>
    <n v="233.39"/>
    <n v="645717.44400000013"/>
    <n v="48.27"/>
    <n v="1412.17"/>
    <n v="0"/>
  </r>
  <r>
    <x v="14"/>
    <n v="2018"/>
    <s v="Frozen Food"/>
    <n v="6676.42"/>
    <n v="5689.53"/>
    <n v="852182.75662705465"/>
    <s v="Low"/>
    <n v="47.56"/>
    <n v="2.4459334701055099E-2"/>
    <n v="272.95999999999998"/>
    <n v="432832.30859999999"/>
    <n v="64.83"/>
    <n v="1412.17"/>
    <n v="0"/>
  </r>
  <r>
    <x v="7"/>
    <n v="2021"/>
    <s v="Frozen Food"/>
    <n v="48272.56"/>
    <n v="45655.35"/>
    <n v="945782.65581937239"/>
    <s v="Low"/>
    <n v="146.66"/>
    <n v="0.20444079281721159"/>
    <n v="236.12"/>
    <n v="3165231.7591999997"/>
    <n v="65.569999999999993"/>
    <n v="1412.17"/>
    <n v="0"/>
  </r>
  <r>
    <x v="3"/>
    <n v="2020"/>
    <s v="Meat &amp; Seafood"/>
    <n v="16124.59"/>
    <n v="13779.36"/>
    <n v="854555.68172586092"/>
    <s v="Low"/>
    <n v="122.51"/>
    <n v="1.1769945546650316E-2"/>
    <n v="1369.98"/>
    <n v="612089.43640000001"/>
    <n v="37.96"/>
    <n v="1412.17"/>
    <n v="0"/>
  </r>
  <r>
    <x v="5"/>
    <n v="2024"/>
    <s v="Beverages"/>
    <n v="28410.76"/>
    <n v="27734.23"/>
    <n v="976187.543029472"/>
    <s v="Medium"/>
    <n v="139.37"/>
    <n v="4.8819094095814142E-2"/>
    <n v="581.96"/>
    <n v="1698111.1251999999"/>
    <n v="59.77"/>
    <n v="1412.17"/>
    <n v="0"/>
  </r>
  <r>
    <x v="2"/>
    <n v="2020"/>
    <s v="Grains &amp; Cereals"/>
    <n v="46292.03"/>
    <n v="47192.54"/>
    <n v="1019452.8086152195"/>
    <s v="Medium"/>
    <n v="86.61"/>
    <n v="0.95133641594739005"/>
    <n v="48.66"/>
    <n v="2819184.6269999999"/>
    <n v="60.9"/>
    <n v="1412.17"/>
    <n v="0"/>
  </r>
  <r>
    <x v="17"/>
    <n v="2018"/>
    <s v="Fruits &amp; Vegetables"/>
    <n v="43517.47"/>
    <n v="39926.28"/>
    <n v="917477.05002152012"/>
    <s v="Low"/>
    <n v="175.83"/>
    <n v="6.2054343486196671E-2"/>
    <n v="701.28"/>
    <n v="1413882.6003"/>
    <n v="32.49"/>
    <n v="1412.17"/>
    <n v="0"/>
  </r>
  <r>
    <x v="1"/>
    <n v="2018"/>
    <s v="Dairy Products"/>
    <n v="19101.73"/>
    <n v="21537.88"/>
    <n v="1127535.5687678552"/>
    <s v="High"/>
    <n v="81.45"/>
    <n v="0.21798162729658793"/>
    <n v="87.63"/>
    <n v="1148396.0075999999"/>
    <n v="60.12"/>
    <n v="1412.17"/>
    <n v="0"/>
  </r>
  <r>
    <x v="15"/>
    <n v="2022"/>
    <s v="Frozen Food"/>
    <n v="13620.65"/>
    <n v="11080.62"/>
    <n v="813516.24188272958"/>
    <s v="Low"/>
    <n v="42.48"/>
    <n v="2.1782584359507435E-2"/>
    <n v="625.29999999999995"/>
    <n v="443079.74450000003"/>
    <n v="32.53"/>
    <n v="1412.17"/>
    <n v="0"/>
  </r>
  <r>
    <x v="18"/>
    <n v="2018"/>
    <s v="Bakery Items"/>
    <n v="38704.629999999997"/>
    <n v="45379.18"/>
    <n v="1172448.3608291824"/>
    <s v="High"/>
    <n v="144.29"/>
    <n v="0.68967622950819663"/>
    <n v="56.12"/>
    <n v="2281250.8921999997"/>
    <n v="58.94"/>
    <n v="1412.17"/>
    <n v="0"/>
  </r>
  <r>
    <x v="11"/>
    <n v="2018"/>
    <s v="Fruits &amp; Vegetables"/>
    <n v="18097.21"/>
    <n v="18489.13"/>
    <n v="1021656.3768669314"/>
    <s v="Medium"/>
    <n v="39.5"/>
    <n v="9.1566535114349312E-2"/>
    <n v="197.64"/>
    <n v="1079317.6044000001"/>
    <n v="59.64"/>
    <n v="1412.17"/>
    <n v="0"/>
  </r>
  <r>
    <x v="17"/>
    <n v="2021"/>
    <s v="Beverages"/>
    <n v="23393.34"/>
    <n v="25594.240000000002"/>
    <n v="1094082.3328349008"/>
    <s v="Medium"/>
    <n v="101.54"/>
    <n v="6.2500574420903579E-2"/>
    <n v="374.29"/>
    <n v="738995.61060000001"/>
    <n v="31.59"/>
    <n v="1412.17"/>
    <n v="0"/>
  </r>
  <r>
    <x v="0"/>
    <n v="2023"/>
    <s v="Bakery Items"/>
    <n v="46548.17"/>
    <n v="38763.17"/>
    <n v="832753.89773647382"/>
    <s v="Low"/>
    <n v="78.95"/>
    <n v="2.1401457471264367"/>
    <n v="21.75"/>
    <n v="3027492.9768000003"/>
    <n v="65.040000000000006"/>
    <n v="1412.17"/>
    <n v="0"/>
  </r>
  <r>
    <x v="12"/>
    <n v="2022"/>
    <s v="Fruits &amp; Vegetables"/>
    <n v="15570.99"/>
    <n v="18315.75"/>
    <n v="1176273.9556059055"/>
    <s v="High"/>
    <n v="189.25"/>
    <n v="9.4656474164133739E-2"/>
    <n v="164.5"/>
    <n v="574413.82109999994"/>
    <n v="36.89"/>
    <n v="1412.17"/>
    <n v="0"/>
  </r>
  <r>
    <x v="1"/>
    <n v="2023"/>
    <s v="Prepared Food"/>
    <n v="15781.53"/>
    <n v="15316.49"/>
    <n v="970532.64163867501"/>
    <s v="Medium"/>
    <n v="87.81"/>
    <n v="1.1649464826160773E-2"/>
    <n v="1354.7"/>
    <n v="658721.06220000004"/>
    <n v="41.74"/>
    <n v="1412.17"/>
    <n v="0"/>
  </r>
  <r>
    <x v="9"/>
    <n v="2020"/>
    <s v="Frozen Food"/>
    <n v="41933.58"/>
    <n v="39978.85"/>
    <n v="953385.09137545608"/>
    <s v="Medium"/>
    <n v="100.94"/>
    <n v="0.3411175465712194"/>
    <n v="122.93"/>
    <n v="2756294.2134000002"/>
    <n v="65.73"/>
    <n v="1412.17"/>
    <n v="0"/>
  </r>
  <r>
    <x v="6"/>
    <n v="2018"/>
    <s v="Dairy Products"/>
    <n v="31464.15"/>
    <n v="29967.55"/>
    <n v="952434.75511018094"/>
    <s v="Medium"/>
    <n v="152.91999999999999"/>
    <n v="3.7274057313446983E-2"/>
    <n v="844.13"/>
    <n v="1814222.889"/>
    <n v="57.66"/>
    <n v="1412.17"/>
    <n v="0"/>
  </r>
  <r>
    <x v="17"/>
    <n v="2024"/>
    <s v="Grains &amp; Cereals"/>
    <n v="45096.37"/>
    <n v="36342.17"/>
    <n v="805877.94538673502"/>
    <s v="Low"/>
    <n v="142.82"/>
    <n v="6.7998145355850428E-2"/>
    <n v="663.2"/>
    <n v="1898557.1770000001"/>
    <n v="42.1"/>
    <n v="1412.17"/>
    <n v="0"/>
  </r>
  <r>
    <x v="15"/>
    <n v="2022"/>
    <s v="Fruits &amp; Vegetables"/>
    <n v="34127.57"/>
    <n v="38894.660000000003"/>
    <n v="1139684.425231565"/>
    <s v="High"/>
    <n v="178.13"/>
    <n v="3.2680478415750565E-2"/>
    <n v="1044.28"/>
    <n v="1426532.426"/>
    <n v="41.8"/>
    <n v="1412.17"/>
    <n v="0"/>
  </r>
  <r>
    <x v="3"/>
    <n v="2023"/>
    <s v="Beverages"/>
    <n v="36185.230000000003"/>
    <n v="35302.89"/>
    <n v="975616.01791670243"/>
    <s v="Medium"/>
    <n v="54.87"/>
    <n v="3.0466641407762906E-2"/>
    <n v="1187.7"/>
    <n v="2509807.5528000002"/>
    <n v="69.36"/>
    <n v="1412.17"/>
    <n v="0"/>
  </r>
  <r>
    <x v="8"/>
    <n v="2022"/>
    <s v="Fruits &amp; Vegetables"/>
    <n v="37308.22"/>
    <n v="35650.720000000001"/>
    <n v="955572.79334152094"/>
    <s v="Medium"/>
    <n v="38.46"/>
    <n v="3.7552310015098136E-2"/>
    <n v="993.5"/>
    <n v="1823625.7936000002"/>
    <n v="48.88"/>
    <n v="1412.17"/>
    <n v="0"/>
  </r>
  <r>
    <x v="18"/>
    <n v="2022"/>
    <s v="Prepared Food"/>
    <n v="26371.71"/>
    <n v="29653.89"/>
    <n v="1124458.3684561979"/>
    <s v="High"/>
    <n v="101.13"/>
    <n v="4.8010540880045145E-2"/>
    <n v="549.29"/>
    <n v="1836262.1672999999"/>
    <n v="69.63"/>
    <n v="1412.17"/>
    <n v="0"/>
  </r>
  <r>
    <x v="19"/>
    <n v="2023"/>
    <s v="Dairy Products"/>
    <n v="49901.29"/>
    <n v="58558.02"/>
    <n v="1173477.0784482725"/>
    <s v="High"/>
    <n v="140.66"/>
    <n v="6.457289820002847E-2"/>
    <n v="772.79"/>
    <n v="1864312.1943999999"/>
    <n v="37.36"/>
    <n v="1412.17"/>
    <n v="0"/>
  </r>
  <r>
    <x v="10"/>
    <n v="2023"/>
    <s v="Frozen Food"/>
    <n v="24337.9"/>
    <n v="28971.13"/>
    <n v="1190370.9851712759"/>
    <s v="High"/>
    <n v="180.03"/>
    <n v="2.1794093416433843E-2"/>
    <n v="1116.72"/>
    <n v="1354647.514"/>
    <n v="55.66"/>
    <n v="1412.17"/>
    <n v="0"/>
  </r>
  <r>
    <x v="6"/>
    <n v="2023"/>
    <s v="Frozen Food"/>
    <n v="43003.8"/>
    <n v="37348.25"/>
    <n v="868487.20345643873"/>
    <s v="Low"/>
    <n v="116.74"/>
    <n v="6.0425753147482018E-2"/>
    <n v="711.68"/>
    <n v="2360908.62"/>
    <n v="54.9"/>
    <n v="1412.17"/>
    <n v="0"/>
  </r>
  <r>
    <x v="18"/>
    <n v="2018"/>
    <s v="Beverages"/>
    <n v="46460.21"/>
    <n v="46687.14"/>
    <n v="1004884.394624992"/>
    <s v="Medium"/>
    <n v="23.32"/>
    <n v="7.7906314977530353E-2"/>
    <n v="596.36"/>
    <n v="1449093.9499000001"/>
    <n v="31.19"/>
    <n v="1412.17"/>
    <n v="0"/>
  </r>
  <r>
    <x v="13"/>
    <n v="2020"/>
    <s v="Beverages"/>
    <n v="37089.1"/>
    <n v="42160.67"/>
    <n v="1136740.1743369347"/>
    <s v="High"/>
    <n v="163.28"/>
    <n v="2.6937060600778572E-2"/>
    <n v="1376.88"/>
    <n v="2568420.1749999998"/>
    <n v="69.25"/>
    <n v="1412.17"/>
    <n v="0"/>
  </r>
  <r>
    <x v="13"/>
    <n v="2019"/>
    <s v="Fruits &amp; Vegetables"/>
    <n v="32733.05"/>
    <n v="27650.11"/>
    <n v="844715.35649748496"/>
    <s v="Low"/>
    <n v="184.63"/>
    <n v="0.11145821983110869"/>
    <n v="293.68"/>
    <n v="2261526.4245000002"/>
    <n v="69.09"/>
    <n v="1412.17"/>
    <n v="0"/>
  </r>
  <r>
    <x v="4"/>
    <n v="2024"/>
    <s v="Dairy Products"/>
    <n v="41378.19"/>
    <n v="49135.69"/>
    <n v="1187477.9926333171"/>
    <s v="High"/>
    <n v="129.79"/>
    <n v="0.13593807286704557"/>
    <n v="304.39"/>
    <n v="1419685.6989000002"/>
    <n v="34.31"/>
    <n v="1412.17"/>
    <n v="0"/>
  </r>
  <r>
    <x v="14"/>
    <n v="2023"/>
    <s v="Dairy Products"/>
    <n v="3279.54"/>
    <n v="2827.11"/>
    <n v="862044.67699738382"/>
    <s v="Low"/>
    <n v="136.78"/>
    <n v="2.725115293531098E-3"/>
    <n v="1203.45"/>
    <n v="169847.37659999999"/>
    <n v="51.79"/>
    <n v="1412.17"/>
    <n v="0"/>
  </r>
  <r>
    <x v="18"/>
    <n v="2021"/>
    <s v="Bakery Items"/>
    <n v="9245.76"/>
    <n v="10467.85"/>
    <n v="1132178.4255702072"/>
    <s v="High"/>
    <n v="158.44"/>
    <n v="0.15277197620621283"/>
    <n v="60.52"/>
    <n v="427339.02720000001"/>
    <n v="46.22"/>
    <n v="1412.17"/>
    <n v="0"/>
  </r>
  <r>
    <x v="6"/>
    <n v="2024"/>
    <s v="Meat &amp; Seafood"/>
    <n v="27306.53"/>
    <n v="29348.47"/>
    <n v="1074778.4504292563"/>
    <s v="Medium"/>
    <n v="170.03"/>
    <n v="2.5999533453302484E-2"/>
    <n v="1050.27"/>
    <n v="1907907.2511"/>
    <n v="69.87"/>
    <n v="1412.17"/>
    <n v="0"/>
  </r>
  <r>
    <x v="4"/>
    <n v="2022"/>
    <s v="Fruits &amp; Vegetables"/>
    <n v="6956.39"/>
    <n v="8270.9699999999993"/>
    <n v="1188974.4537037169"/>
    <s v="High"/>
    <n v="53.14"/>
    <n v="6.4416386550731081E-3"/>
    <n v="1079.9100000000001"/>
    <n v="308655.02429999999"/>
    <n v="44.37"/>
    <n v="1412.17"/>
    <n v="0"/>
  </r>
  <r>
    <x v="4"/>
    <n v="2023"/>
    <s v="Bakery Items"/>
    <n v="38641.379999999997"/>
    <n v="34253.480000000003"/>
    <n v="886445.56690263143"/>
    <s v="Low"/>
    <n v="174.9"/>
    <n v="0.12656026464037731"/>
    <n v="305.32"/>
    <n v="2620271.9778"/>
    <n v="67.81"/>
    <n v="1412.17"/>
    <n v="0"/>
  </r>
  <r>
    <x v="14"/>
    <n v="2023"/>
    <s v="Dairy Products"/>
    <n v="6420.44"/>
    <n v="6483.5"/>
    <n v="1009821.7567643339"/>
    <s v="Medium"/>
    <n v="58.89"/>
    <n v="7.9581050596197224E-3"/>
    <n v="806.78"/>
    <n v="316463.48759999999"/>
    <n v="49.29"/>
    <n v="1412.17"/>
    <n v="0"/>
  </r>
  <r>
    <x v="7"/>
    <n v="2019"/>
    <s v="Dairy Products"/>
    <n v="31365.78"/>
    <n v="33290.07"/>
    <n v="1061349.9807752271"/>
    <s v="Medium"/>
    <n v="101.5"/>
    <n v="2.3128718273924521E-2"/>
    <n v="1356.14"/>
    <n v="1640116.6361999998"/>
    <n v="52.29"/>
    <n v="1412.17"/>
    <n v="0"/>
  </r>
  <r>
    <x v="11"/>
    <n v="2020"/>
    <s v="Meat &amp; Seafood"/>
    <n v="44121.24"/>
    <n v="51283.18"/>
    <n v="1162324.0869930221"/>
    <s v="High"/>
    <n v="105.84"/>
    <n v="4.9353721559766438E-2"/>
    <n v="893.98"/>
    <n v="2928767.9111999995"/>
    <n v="66.38"/>
    <n v="1412.17"/>
    <n v="0"/>
  </r>
  <r>
    <x v="2"/>
    <n v="2022"/>
    <s v="Bakery Items"/>
    <n v="4249.76"/>
    <n v="3658.99"/>
    <n v="860987.44399683748"/>
    <s v="Low"/>
    <n v="188.54"/>
    <n v="3.0896559746415799E-3"/>
    <n v="1375.48"/>
    <n v="144746.82560000001"/>
    <n v="34.06"/>
    <n v="1412.17"/>
    <n v="0"/>
  </r>
  <r>
    <x v="8"/>
    <n v="2020"/>
    <s v="Prepared Food"/>
    <n v="10222.14"/>
    <n v="10349.68"/>
    <n v="1012476.839487622"/>
    <s v="Medium"/>
    <n v="179.42"/>
    <n v="2.4938739661860498E-2"/>
    <n v="409.89"/>
    <n v="425649.90959999996"/>
    <n v="41.64"/>
    <n v="1412.17"/>
    <n v="0"/>
  </r>
  <r>
    <x v="5"/>
    <n v="2022"/>
    <s v="Beverages"/>
    <n v="3352.93"/>
    <n v="3963.47"/>
    <n v="1182091.4841645963"/>
    <s v="High"/>
    <n v="74.94"/>
    <n v="7.4043901684959033E-3"/>
    <n v="452.83"/>
    <n v="145047.7518"/>
    <n v="43.26"/>
    <n v="1412.17"/>
    <n v="0"/>
  </r>
  <r>
    <x v="16"/>
    <n v="2021"/>
    <s v="Dairy Products"/>
    <n v="39058.870000000003"/>
    <n v="43276.88"/>
    <n v="1107991.0913961411"/>
    <s v="High"/>
    <n v="77.3"/>
    <n v="5.9827328983242965E-2"/>
    <n v="652.86"/>
    <n v="2077541.2953000001"/>
    <n v="53.19"/>
    <n v="1412.17"/>
    <n v="0"/>
  </r>
  <r>
    <x v="0"/>
    <n v="2018"/>
    <s v="Bakery Items"/>
    <n v="963.49"/>
    <n v="1122.6099999999999"/>
    <n v="1165149.612346781"/>
    <s v="High"/>
    <n v="160.65"/>
    <n v="1.3439670804854234E-3"/>
    <n v="716.9"/>
    <n v="54514.264199999998"/>
    <n v="56.58"/>
    <n v="1412.17"/>
    <n v="0"/>
  </r>
  <r>
    <x v="6"/>
    <n v="2020"/>
    <s v="Bakery Items"/>
    <n v="40210.550000000003"/>
    <n v="46764.79"/>
    <n v="1162998.0191765593"/>
    <s v="High"/>
    <n v="67.099999999999994"/>
    <n v="8.3939858884435545E-2"/>
    <n v="479.04"/>
    <n v="1426268.2084999999"/>
    <n v="35.47"/>
    <n v="1412.17"/>
    <n v="0"/>
  </r>
  <r>
    <x v="14"/>
    <n v="2023"/>
    <s v="Prepared Food"/>
    <n v="1194.8499999999999"/>
    <n v="1136.47"/>
    <n v="951140.31049922586"/>
    <s v="Medium"/>
    <n v="177.31"/>
    <n v="2.250824149948196E-3"/>
    <n v="530.85"/>
    <n v="46252.643499999998"/>
    <n v="38.71"/>
    <n v="1412.17"/>
    <n v="0"/>
  </r>
  <r>
    <x v="19"/>
    <n v="2021"/>
    <s v="Beverages"/>
    <n v="21591.78"/>
    <n v="19703.87"/>
    <n v="912563.48480764439"/>
    <s v="Low"/>
    <n v="27.28"/>
    <n v="8.2568948374760989E-2"/>
    <n v="261.5"/>
    <n v="845318.18699999992"/>
    <n v="39.15"/>
    <n v="1412.17"/>
    <n v="0"/>
  </r>
  <r>
    <x v="10"/>
    <n v="2024"/>
    <s v="Dairy Products"/>
    <n v="20831.11"/>
    <n v="23262.240000000002"/>
    <n v="1116706.6949384839"/>
    <s v="High"/>
    <n v="24.05"/>
    <n v="2.8268954660804192E-2"/>
    <n v="736.89"/>
    <n v="968229.99280000001"/>
    <n v="46.48"/>
    <n v="1412.17"/>
    <n v="0"/>
  </r>
  <r>
    <x v="13"/>
    <n v="2022"/>
    <s v="Prepared Food"/>
    <n v="27503.07"/>
    <n v="32988.39"/>
    <n v="1199443.9166245805"/>
    <s v="High"/>
    <n v="192.1"/>
    <n v="2.9367620206938526E-2"/>
    <n v="936.51"/>
    <n v="1576200.9417000001"/>
    <n v="57.31"/>
    <n v="1412.17"/>
    <n v="0"/>
  </r>
  <r>
    <x v="19"/>
    <n v="2019"/>
    <s v="Dairy Products"/>
    <n v="18122.16"/>
    <n v="18313.09"/>
    <n v="1010535.7198038202"/>
    <s v="Medium"/>
    <n v="96.17"/>
    <n v="0.16507706321734378"/>
    <n v="109.78"/>
    <n v="716187.76320000004"/>
    <n v="39.520000000000003"/>
    <n v="1412.17"/>
    <n v="0"/>
  </r>
  <r>
    <x v="3"/>
    <n v="2024"/>
    <s v="Prepared Food"/>
    <n v="19680.23"/>
    <n v="23231.43"/>
    <n v="1180445.0456117636"/>
    <s v="High"/>
    <n v="48.72"/>
    <n v="1.4264447295367733E-2"/>
    <n v="1379.67"/>
    <n v="999165.27710000006"/>
    <n v="50.77"/>
    <n v="1412.17"/>
    <n v="0"/>
  </r>
  <r>
    <x v="9"/>
    <n v="2024"/>
    <s v="Bakery Items"/>
    <n v="3712.67"/>
    <n v="3865.38"/>
    <n v="1041132.1232428413"/>
    <s v="Medium"/>
    <n v="29.77"/>
    <n v="2.8821497329524284E-3"/>
    <n v="1288.1600000000001"/>
    <n v="227735.1778"/>
    <n v="61.34"/>
    <n v="1412.17"/>
    <n v="0"/>
  </r>
  <r>
    <x v="0"/>
    <n v="2022"/>
    <s v="Dairy Products"/>
    <n v="28840.44"/>
    <n v="25910.74"/>
    <n v="898416.9450951512"/>
    <s v="Low"/>
    <n v="102.04"/>
    <n v="3.0414705137939761E-2"/>
    <n v="948.24"/>
    <n v="1052964.4643999999"/>
    <n v="36.51"/>
    <n v="1412.17"/>
    <n v="0"/>
  </r>
  <r>
    <x v="2"/>
    <n v="2020"/>
    <s v="Beverages"/>
    <n v="17482.830000000002"/>
    <n v="19230.97"/>
    <n v="1099991.8205462159"/>
    <s v="Medium"/>
    <n v="108.82"/>
    <n v="1.7039629243379695E-2"/>
    <n v="1026.01"/>
    <n v="558926.07510000002"/>
    <n v="31.97"/>
    <n v="1412.17"/>
    <n v="0"/>
  </r>
  <r>
    <x v="18"/>
    <n v="2019"/>
    <s v="Dairy Products"/>
    <n v="15722.18"/>
    <n v="18293.46"/>
    <n v="1163544.7501555127"/>
    <s v="High"/>
    <n v="185.85"/>
    <n v="2.3640953927583305E-2"/>
    <n v="665.04"/>
    <n v="1029802.79"/>
    <n v="65.5"/>
    <n v="1412.17"/>
    <n v="0"/>
  </r>
  <r>
    <x v="6"/>
    <n v="2024"/>
    <s v="Dairy Products"/>
    <n v="15408.5"/>
    <n v="13885.66"/>
    <n v="901168.83538306784"/>
    <s v="Low"/>
    <n v="170.36"/>
    <n v="2.370501992277042E-2"/>
    <n v="650.01"/>
    <n v="631594.41500000004"/>
    <n v="40.99"/>
    <n v="1412.17"/>
    <n v="0"/>
  </r>
  <r>
    <x v="12"/>
    <n v="2018"/>
    <s v="Prepared Food"/>
    <n v="44615.67"/>
    <n v="37861.26"/>
    <n v="848609.02010437148"/>
    <s v="Low"/>
    <n v="100.18"/>
    <n v="3.6924637297337561E-2"/>
    <n v="1208.29"/>
    <n v="2294137.7514"/>
    <n v="51.42"/>
    <n v="1412.17"/>
    <n v="0"/>
  </r>
  <r>
    <x v="15"/>
    <n v="2020"/>
    <s v="Meat &amp; Seafood"/>
    <n v="19362.330000000002"/>
    <n v="17907.89"/>
    <n v="924883.00736533245"/>
    <s v="Low"/>
    <n v="70.459999999999994"/>
    <n v="1.532520994435782E-2"/>
    <n v="1263.43"/>
    <n v="962888.67090000003"/>
    <n v="49.73"/>
    <n v="1412.17"/>
    <n v="0"/>
  </r>
  <r>
    <x v="7"/>
    <n v="2023"/>
    <s v="Grains &amp; Cereals"/>
    <n v="6480.74"/>
    <n v="5694.1"/>
    <n v="878618.79970497196"/>
    <s v="Low"/>
    <n v="25.66"/>
    <n v="1.3516184199549511E-2"/>
    <n v="479.48"/>
    <n v="276922.02019999997"/>
    <n v="42.73"/>
    <n v="1412.17"/>
    <n v="0"/>
  </r>
  <r>
    <x v="1"/>
    <n v="2024"/>
    <s v="Fruits &amp; Vegetables"/>
    <n v="6620.95"/>
    <n v="7772.36"/>
    <n v="1173904.0470023183"/>
    <s v="High"/>
    <n v="71.95"/>
    <n v="9.3551919517330055E-3"/>
    <n v="707.73"/>
    <n v="303769.18599999999"/>
    <n v="45.88"/>
    <n v="1412.17"/>
    <n v="0"/>
  </r>
  <r>
    <x v="9"/>
    <n v="2024"/>
    <s v="Frozen Food"/>
    <n v="29138.47"/>
    <n v="29241.06"/>
    <n v="1003520.7751127633"/>
    <s v="Medium"/>
    <n v="119.04"/>
    <n v="5.1820149386448515E-2"/>
    <n v="562.29999999999995"/>
    <n v="1328422.8473000003"/>
    <n v="45.59"/>
    <n v="1412.17"/>
    <n v="0"/>
  </r>
  <r>
    <x v="11"/>
    <n v="2019"/>
    <s v="Frozen Food"/>
    <n v="24871.75"/>
    <n v="25714.31"/>
    <n v="1033876.1848281685"/>
    <s v="Medium"/>
    <n v="76.849999999999994"/>
    <n v="5.3731448076216812E-2"/>
    <n v="462.89"/>
    <n v="1296813.0449999999"/>
    <n v="52.14"/>
    <n v="1412.17"/>
    <n v="0"/>
  </r>
  <r>
    <x v="12"/>
    <n v="2023"/>
    <s v="Prepared Food"/>
    <n v="10434.59"/>
    <n v="10683.6"/>
    <n v="1023863.8988211324"/>
    <s v="Medium"/>
    <n v="47.91"/>
    <n v="0.13518059334110635"/>
    <n v="77.19"/>
    <n v="639431.67520000006"/>
    <n v="61.28"/>
    <n v="1412.17"/>
    <n v="0"/>
  </r>
  <r>
    <x v="12"/>
    <n v="2024"/>
    <s v="Prepared Food"/>
    <n v="19679.93"/>
    <n v="17477.72"/>
    <n v="888098.68734289194"/>
    <s v="Low"/>
    <n v="194.07"/>
    <n v="6.1818533061096276E-2"/>
    <n v="318.35000000000002"/>
    <n v="960577.3833000001"/>
    <n v="48.81"/>
    <n v="1412.17"/>
    <n v="0"/>
  </r>
  <r>
    <x v="13"/>
    <n v="2020"/>
    <s v="Frozen Food"/>
    <n v="31292.11"/>
    <n v="31166.48"/>
    <n v="995985.24995597929"/>
    <s v="Medium"/>
    <n v="50.94"/>
    <n v="3.3269658501318362E-2"/>
    <n v="940.56"/>
    <n v="1774575.5581"/>
    <n v="56.71"/>
    <n v="1412.17"/>
    <n v="0"/>
  </r>
  <r>
    <x v="6"/>
    <n v="2020"/>
    <s v="Grains &amp; Cereals"/>
    <n v="8014.57"/>
    <n v="9081.7099999999991"/>
    <n v="1133150.0005614774"/>
    <s v="High"/>
    <n v="132.83000000000001"/>
    <n v="3.2689847860668107E-2"/>
    <n v="245.17"/>
    <n v="247489.92159999997"/>
    <n v="30.88"/>
    <n v="1412.17"/>
    <n v="0"/>
  </r>
  <r>
    <x v="6"/>
    <n v="2018"/>
    <s v="Meat &amp; Seafood"/>
    <n v="34522.22"/>
    <n v="37162.44"/>
    <n v="1076478.8591231965"/>
    <s v="Medium"/>
    <n v="184.71"/>
    <n v="0.76478112538768284"/>
    <n v="45.14"/>
    <n v="1371222.5784"/>
    <n v="39.72"/>
    <n v="1412.17"/>
    <n v="0"/>
  </r>
  <r>
    <x v="19"/>
    <n v="2022"/>
    <s v="Fruits &amp; Vegetables"/>
    <n v="38945.29"/>
    <n v="39970.75"/>
    <n v="1026330.7835170826"/>
    <s v="Medium"/>
    <n v="78.25"/>
    <n v="6.0532329261089868E-2"/>
    <n v="643.38"/>
    <n v="2430965.0018000002"/>
    <n v="62.42"/>
    <n v="1412.17"/>
    <n v="0"/>
  </r>
  <r>
    <x v="13"/>
    <n v="2020"/>
    <s v="Bakery Items"/>
    <n v="3359.4"/>
    <n v="3254.51"/>
    <n v="968777.16258855746"/>
    <s v="Medium"/>
    <n v="49.07"/>
    <n v="3.566620660367343E-2"/>
    <n v="94.19"/>
    <n v="147914.38200000001"/>
    <n v="44.03"/>
    <n v="1412.17"/>
    <n v="0"/>
  </r>
  <r>
    <x v="1"/>
    <n v="2018"/>
    <s v="Dairy Products"/>
    <n v="15837.57"/>
    <n v="18226.46"/>
    <n v="1150836.9023783321"/>
    <s v="High"/>
    <n v="197.41"/>
    <n v="1.2259414646984603E-2"/>
    <n v="1291.8699999999999"/>
    <n v="874075.48829999997"/>
    <n v="55.19"/>
    <n v="1412.17"/>
    <n v="0"/>
  </r>
  <r>
    <x v="4"/>
    <n v="2022"/>
    <s v="Prepared Food"/>
    <n v="25645.86"/>
    <n v="20939.16"/>
    <n v="816473.30212361761"/>
    <s v="Low"/>
    <n v="87.21"/>
    <n v="2.474370453273643E-2"/>
    <n v="1036.46"/>
    <n v="1706988.4416"/>
    <n v="66.56"/>
    <n v="1412.17"/>
    <n v="0"/>
  </r>
  <r>
    <x v="3"/>
    <n v="2019"/>
    <s v="Beverages"/>
    <n v="34989.800000000003"/>
    <n v="38796.370000000003"/>
    <n v="1108790.8476184488"/>
    <s v="High"/>
    <n v="191.7"/>
    <n v="0.28142684790476957"/>
    <n v="124.33"/>
    <n v="2176365.56"/>
    <n v="62.2"/>
    <n v="1412.17"/>
    <n v="0"/>
  </r>
  <r>
    <x v="15"/>
    <n v="2019"/>
    <s v="Fruits &amp; Vegetables"/>
    <n v="21200.77"/>
    <n v="22369.7"/>
    <n v="1055136.2049585935"/>
    <s v="Medium"/>
    <n v="135.97999999999999"/>
    <n v="3.1178061442080032E-2"/>
    <n v="679.99"/>
    <n v="1464761.1993000002"/>
    <n v="69.09"/>
    <n v="1412.17"/>
    <n v="0"/>
  </r>
  <r>
    <x v="13"/>
    <n v="2024"/>
    <s v="Meat &amp; Seafood"/>
    <n v="24233.58"/>
    <n v="23642.65"/>
    <n v="975615.24133041827"/>
    <s v="Medium"/>
    <n v="152.56"/>
    <n v="5.5107629334849348E-2"/>
    <n v="439.75"/>
    <n v="778140.25380000006"/>
    <n v="32.11"/>
    <n v="1412.17"/>
    <n v="0"/>
  </r>
  <r>
    <x v="10"/>
    <n v="2024"/>
    <s v="Meat &amp; Seafood"/>
    <n v="1431.67"/>
    <n v="1583.08"/>
    <n v="1105757.6117401356"/>
    <s v="High"/>
    <n v="164.46"/>
    <n v="2.0018876894680911E-3"/>
    <n v="715.16"/>
    <n v="66672.871899999998"/>
    <n v="46.57"/>
    <n v="1412.17"/>
    <n v="0"/>
  </r>
  <r>
    <x v="1"/>
    <n v="2024"/>
    <s v="Grains &amp; Cereals"/>
    <n v="31978.880000000001"/>
    <n v="28163.85"/>
    <n v="880701.57553985633"/>
    <s v="Low"/>
    <n v="40.76"/>
    <n v="3.3364159919873133E-2"/>
    <n v="958.48"/>
    <n v="1897626.7392000002"/>
    <n v="59.34"/>
    <n v="1412.17"/>
    <n v="0"/>
  </r>
  <r>
    <x v="9"/>
    <n v="2024"/>
    <s v="Grains &amp; Cereals"/>
    <n v="46528.85"/>
    <n v="37983.769999999997"/>
    <n v="816348.78145494685"/>
    <s v="Low"/>
    <n v="95.75"/>
    <n v="4.1776370133601491E-2"/>
    <n v="1113.76"/>
    <n v="2053318.1505"/>
    <n v="44.13"/>
    <n v="1412.17"/>
    <n v="0"/>
  </r>
  <r>
    <x v="2"/>
    <n v="2022"/>
    <s v="Grains &amp; Cereals"/>
    <n v="12831.68"/>
    <n v="10856.01"/>
    <n v="846031.85241527215"/>
    <s v="Low"/>
    <n v="187.33"/>
    <n v="5.1891297314784861E-2"/>
    <n v="247.28"/>
    <n v="633371.72479999997"/>
    <n v="49.36"/>
    <n v="1412.17"/>
    <n v="0"/>
  </r>
  <r>
    <x v="18"/>
    <n v="2024"/>
    <s v="Meat &amp; Seafood"/>
    <n v="14892.13"/>
    <n v="13964.05"/>
    <n v="937679.83491951798"/>
    <s v="Low"/>
    <n v="60.85"/>
    <n v="1.7831682931209961E-2"/>
    <n v="835.15"/>
    <n v="943863.19940000004"/>
    <n v="63.38"/>
    <n v="1412.17"/>
    <n v="0"/>
  </r>
  <r>
    <x v="17"/>
    <n v="2019"/>
    <s v="Frozen Food"/>
    <n v="9612.3799999999992"/>
    <n v="8521.2999999999993"/>
    <n v="886492.21108612022"/>
    <s v="Low"/>
    <n v="78.14"/>
    <n v="1.5879307496613471E-2"/>
    <n v="605.34"/>
    <n v="424386.57699999993"/>
    <n v="44.15"/>
    <n v="1412.17"/>
    <n v="0"/>
  </r>
  <r>
    <x v="5"/>
    <n v="2020"/>
    <s v="Dairy Products"/>
    <n v="20881.02"/>
    <n v="22847.14"/>
    <n v="1094158.2355651208"/>
    <s v="Medium"/>
    <n v="21.23"/>
    <n v="3.1527086604662399E-2"/>
    <n v="662.32"/>
    <n v="1071405.1362000001"/>
    <n v="51.31"/>
    <n v="1412.17"/>
    <n v="0"/>
  </r>
  <r>
    <x v="17"/>
    <n v="2020"/>
    <s v="Prepared Food"/>
    <n v="1570.43"/>
    <n v="1843.92"/>
    <n v="1174149.7551625988"/>
    <s v="High"/>
    <n v="110.22"/>
    <n v="1.1712896320770902E-3"/>
    <n v="1340.77"/>
    <n v="54446.808100000002"/>
    <n v="34.67"/>
    <n v="1412.17"/>
    <n v="0"/>
  </r>
  <r>
    <x v="7"/>
    <n v="2024"/>
    <s v="Prepared Food"/>
    <n v="42632.27"/>
    <n v="34780.26"/>
    <n v="815820.03491721186"/>
    <s v="Low"/>
    <n v="34.82"/>
    <n v="0.47976896241278411"/>
    <n v="88.86"/>
    <n v="2486313.9863999998"/>
    <n v="58.32"/>
    <n v="1412.17"/>
    <n v="0"/>
  </r>
  <r>
    <x v="4"/>
    <n v="2021"/>
    <s v="Beverages"/>
    <n v="28262.79"/>
    <n v="28932.61"/>
    <n v="1023699.7125902998"/>
    <s v="Medium"/>
    <n v="144.47999999999999"/>
    <n v="2.9062592546890427E-2"/>
    <n v="972.48"/>
    <n v="1861669.9773000001"/>
    <n v="65.87"/>
    <n v="1412.17"/>
    <n v="0"/>
  </r>
  <r>
    <x v="17"/>
    <n v="2021"/>
    <s v="Beverages"/>
    <n v="31719.67"/>
    <n v="37838.410000000003"/>
    <n v="1192900.4936053874"/>
    <s v="High"/>
    <n v="95.35"/>
    <n v="2.5842134849768623E-2"/>
    <n v="1227.44"/>
    <n v="2003731.5538999999"/>
    <n v="63.17"/>
    <n v="1412.17"/>
    <n v="0"/>
  </r>
  <r>
    <x v="13"/>
    <n v="2021"/>
    <s v="Bakery Items"/>
    <n v="10185.040000000001"/>
    <n v="9179.73"/>
    <n v="901295.42937484779"/>
    <s v="Low"/>
    <n v="143.16"/>
    <n v="9.4463364867371554E-3"/>
    <n v="1078.2"/>
    <n v="639416.81120000011"/>
    <n v="62.78"/>
    <n v="1412.17"/>
    <n v="0"/>
  </r>
  <r>
    <x v="15"/>
    <n v="2020"/>
    <s v="Bakery Items"/>
    <n v="43351.26"/>
    <n v="50858.44"/>
    <n v="1173170.9758839766"/>
    <s v="High"/>
    <n v="182.61"/>
    <n v="0.84423096397273611"/>
    <n v="51.35"/>
    <n v="2392989.5520000001"/>
    <n v="55.2"/>
    <n v="1412.17"/>
    <n v="0"/>
  </r>
  <r>
    <x v="9"/>
    <n v="2020"/>
    <s v="Meat &amp; Seafood"/>
    <n v="13944.64"/>
    <n v="11161.72"/>
    <n v="800430.84654749068"/>
    <s v="Low"/>
    <n v="110.98"/>
    <n v="2.3311389357896319E-2"/>
    <n v="598.19000000000005"/>
    <n v="684263.48479999998"/>
    <n v="49.07"/>
    <n v="1412.17"/>
    <n v="0"/>
  </r>
  <r>
    <x v="18"/>
    <n v="2022"/>
    <s v="Meat &amp; Seafood"/>
    <n v="27577.58"/>
    <n v="22782.98"/>
    <n v="826141.38006308023"/>
    <s v="Low"/>
    <n v="71.64"/>
    <n v="4.5318357352965348E-2"/>
    <n v="608.53"/>
    <n v="1512906.0388"/>
    <n v="54.86"/>
    <n v="1412.17"/>
    <n v="0"/>
  </r>
  <r>
    <x v="9"/>
    <n v="2019"/>
    <s v="Beverages"/>
    <n v="12138.65"/>
    <n v="12670.28"/>
    <n v="1043796.4683057836"/>
    <s v="Medium"/>
    <n v="71.540000000000006"/>
    <n v="1.2542389518603857E-2"/>
    <n v="967.81"/>
    <n v="768497.93149999995"/>
    <n v="63.31"/>
    <n v="1412.17"/>
    <n v="0"/>
  </r>
  <r>
    <x v="6"/>
    <n v="2021"/>
    <s v="Grains &amp; Cereals"/>
    <n v="10506.6"/>
    <n v="9369.75"/>
    <n v="891796.58500371187"/>
    <s v="Low"/>
    <n v="103.14"/>
    <n v="2.0326961770623743E-2"/>
    <n v="516.88"/>
    <n v="722749.01400000008"/>
    <n v="68.790000000000006"/>
    <n v="1412.17"/>
    <n v="0"/>
  </r>
  <r>
    <x v="11"/>
    <n v="2018"/>
    <s v="Frozen Food"/>
    <n v="8658.9"/>
    <n v="7370.51"/>
    <n v="851206.27331416239"/>
    <s v="Low"/>
    <n v="37.19"/>
    <n v="1.0269946508842052E-2"/>
    <n v="843.13"/>
    <n v="360470.00699999998"/>
    <n v="41.63"/>
    <n v="1412.17"/>
    <n v="0"/>
  </r>
  <r>
    <x v="9"/>
    <n v="2024"/>
    <s v="Grains &amp; Cereals"/>
    <n v="4554.03"/>
    <n v="4992.4799999999996"/>
    <n v="1096277.3631267252"/>
    <s v="Medium"/>
    <n v="27.3"/>
    <n v="4.1224133248845838E-3"/>
    <n v="1104.7"/>
    <n v="209439.83970000001"/>
    <n v="45.99"/>
    <n v="1412.17"/>
    <n v="0"/>
  </r>
  <r>
    <x v="13"/>
    <n v="2018"/>
    <s v="Fruits &amp; Vegetables"/>
    <n v="23035.88"/>
    <n v="27523.54"/>
    <n v="1194811.7458503863"/>
    <s v="High"/>
    <n v="29.54"/>
    <n v="5.4405611582154415E-2"/>
    <n v="423.41"/>
    <n v="1602145.4539999999"/>
    <n v="69.55"/>
    <n v="1412.17"/>
    <n v="0"/>
  </r>
  <r>
    <x v="19"/>
    <n v="2019"/>
    <s v="Fruits &amp; Vegetables"/>
    <n v="39660.870000000003"/>
    <n v="39971.879999999997"/>
    <n v="1007841.7341828356"/>
    <s v="Medium"/>
    <n v="72.150000000000006"/>
    <n v="0.13579234430102374"/>
    <n v="292.07"/>
    <n v="2719545.8558999998"/>
    <n v="68.569999999999993"/>
    <n v="1412.17"/>
    <n v="0"/>
  </r>
  <r>
    <x v="15"/>
    <n v="2021"/>
    <s v="Beverages"/>
    <n v="38840.33"/>
    <n v="40716.92"/>
    <n v="1048315.5009239108"/>
    <s v="Medium"/>
    <n v="57.45"/>
    <n v="3.2244145213644708E-2"/>
    <n v="1204.57"/>
    <n v="1919489.1086000002"/>
    <n v="49.42"/>
    <n v="1412.17"/>
    <n v="0"/>
  </r>
  <r>
    <x v="10"/>
    <n v="2019"/>
    <s v="Prepared Food"/>
    <n v="5258.84"/>
    <n v="6263.31"/>
    <n v="1191006.0013234857"/>
    <s v="High"/>
    <n v="186.54"/>
    <n v="1.3590489727354957E-2"/>
    <n v="386.95"/>
    <n v="293548.44880000001"/>
    <n v="55.82"/>
    <n v="1412.17"/>
    <n v="0"/>
  </r>
  <r>
    <x v="11"/>
    <n v="2022"/>
    <s v="Fruits &amp; Vegetables"/>
    <n v="44744.89"/>
    <n v="37652.47"/>
    <n v="841492.06758581824"/>
    <s v="Low"/>
    <n v="114.65"/>
    <n v="1.8745240888144115"/>
    <n v="23.87"/>
    <n v="1485082.8990999998"/>
    <n v="33.19"/>
    <n v="1412.17"/>
    <n v="0"/>
  </r>
  <r>
    <x v="12"/>
    <n v="2022"/>
    <s v="Meat &amp; Seafood"/>
    <n v="27169.47"/>
    <n v="27439.48"/>
    <n v="1009937.9929015914"/>
    <s v="Medium"/>
    <n v="157.77000000000001"/>
    <n v="2.0477133296151702E-2"/>
    <n v="1326.82"/>
    <n v="1800792.4716"/>
    <n v="66.28"/>
    <n v="1412.17"/>
    <n v="0"/>
  </r>
  <r>
    <x v="16"/>
    <n v="2018"/>
    <s v="Bakery Items"/>
    <n v="1364.91"/>
    <n v="1573.3"/>
    <n v="1152676.7332644642"/>
    <s v="High"/>
    <n v="160.05000000000001"/>
    <n v="2.6812360036145054E-3"/>
    <n v="509.06"/>
    <n v="92445.354300000006"/>
    <n v="67.73"/>
    <n v="1412.17"/>
    <n v="0"/>
  </r>
  <r>
    <x v="5"/>
    <n v="2018"/>
    <s v="Frozen Food"/>
    <n v="12027.45"/>
    <n v="10887.03"/>
    <n v="905181.89641195757"/>
    <s v="Low"/>
    <n v="96.28"/>
    <n v="1.1334888323437943E-2"/>
    <n v="1061.0999999999999"/>
    <n v="361665.4215"/>
    <n v="30.07"/>
    <n v="1412.17"/>
    <n v="0"/>
  </r>
  <r>
    <x v="1"/>
    <n v="2022"/>
    <s v="Frozen Food"/>
    <n v="23099.58"/>
    <n v="25032.75"/>
    <n v="1083688.5345967328"/>
    <s v="Medium"/>
    <n v="162.46"/>
    <n v="4.250856627592426E-2"/>
    <n v="543.41"/>
    <n v="1341392.6106"/>
    <n v="58.07"/>
    <n v="1412.17"/>
    <n v="0"/>
  </r>
  <r>
    <x v="12"/>
    <n v="2023"/>
    <s v="Bakery Items"/>
    <n v="35870.230000000003"/>
    <n v="36198.080000000002"/>
    <n v="1009139.8912134101"/>
    <s v="Medium"/>
    <n v="165.96"/>
    <n v="6.6628705698788926E-2"/>
    <n v="538.36"/>
    <n v="1353383.7779000001"/>
    <n v="37.729999999999997"/>
    <n v="1412.17"/>
    <n v="0"/>
  </r>
  <r>
    <x v="6"/>
    <n v="2020"/>
    <s v="Prepared Food"/>
    <n v="37937.769999999997"/>
    <n v="31837.45"/>
    <n v="839201.93516909413"/>
    <s v="Low"/>
    <n v="65.959999999999994"/>
    <n v="0.14036988936988937"/>
    <n v="270.27"/>
    <n v="1822909.8484999998"/>
    <n v="48.05"/>
    <n v="1412.17"/>
    <n v="0"/>
  </r>
  <r>
    <x v="10"/>
    <n v="2020"/>
    <s v="Grains &amp; Cereals"/>
    <n v="14500.05"/>
    <n v="15252.22"/>
    <n v="1051873.6142289166"/>
    <s v="Medium"/>
    <n v="107.18"/>
    <n v="0.22290622598001536"/>
    <n v="65.05"/>
    <n v="790832.72699999996"/>
    <n v="54.54"/>
    <n v="1412.17"/>
    <n v="0"/>
  </r>
  <r>
    <x v="9"/>
    <n v="2023"/>
    <s v="Meat &amp; Seafood"/>
    <n v="42648.4"/>
    <n v="45802.879999999997"/>
    <n v="1073964.7911762223"/>
    <s v="Medium"/>
    <n v="113.25"/>
    <n v="4.6689364497235757E-2"/>
    <n v="913.45"/>
    <n v="1374131.4480000001"/>
    <n v="32.22"/>
    <n v="1412.17"/>
    <n v="0"/>
  </r>
  <r>
    <x v="14"/>
    <n v="2019"/>
    <s v="Meat &amp; Seafood"/>
    <n v="1423.1"/>
    <n v="1576.37"/>
    <n v="1107701.4967324855"/>
    <s v="High"/>
    <n v="173.09"/>
    <n v="2.410481384870761E-3"/>
    <n v="590.38"/>
    <n v="48271.551999999996"/>
    <n v="33.92"/>
    <n v="1412.17"/>
    <n v="0"/>
  </r>
  <r>
    <x v="6"/>
    <n v="2023"/>
    <s v="Beverages"/>
    <n v="20008.2"/>
    <n v="18401.349999999999"/>
    <n v="919690.42692496069"/>
    <s v="Low"/>
    <n v="169.33"/>
    <n v="0.23655947032395366"/>
    <n v="84.58"/>
    <n v="1031822.8740000001"/>
    <n v="51.57"/>
    <n v="1412.17"/>
    <n v="0"/>
  </r>
  <r>
    <x v="15"/>
    <n v="2023"/>
    <s v="Bakery Items"/>
    <n v="40238.94"/>
    <n v="44387.839999999997"/>
    <n v="1103106.5927680996"/>
    <s v="High"/>
    <n v="119.8"/>
    <n v="0.13921100155682409"/>
    <n v="289.05"/>
    <n v="2316153.3864000002"/>
    <n v="57.56"/>
    <n v="1412.17"/>
    <n v="0"/>
  </r>
  <r>
    <x v="0"/>
    <n v="2021"/>
    <s v="Frozen Food"/>
    <n v="21420.18"/>
    <n v="23267.72"/>
    <n v="1086252.3097378267"/>
    <s v="Medium"/>
    <n v="30.97"/>
    <n v="4.3128458100108728E-2"/>
    <n v="496.66"/>
    <n v="1431939.0329999998"/>
    <n v="66.849999999999994"/>
    <n v="1412.17"/>
    <n v="0"/>
  </r>
  <r>
    <x v="4"/>
    <n v="2019"/>
    <s v="Prepared Food"/>
    <n v="31662.74"/>
    <n v="31216.38"/>
    <n v="985902.67298408155"/>
    <s v="Medium"/>
    <n v="114.45"/>
    <n v="2.422402607338495E-2"/>
    <n v="1307.08"/>
    <n v="1832956.0186000001"/>
    <n v="57.89"/>
    <n v="1412.17"/>
    <n v="0"/>
  </r>
  <r>
    <x v="13"/>
    <n v="2024"/>
    <s v="Prepared Food"/>
    <n v="17664.689999999999"/>
    <n v="17838.919999999998"/>
    <n v="1009863.1790311633"/>
    <s v="Medium"/>
    <n v="93.64"/>
    <n v="1.7165850387732492E-2"/>
    <n v="1029.06"/>
    <n v="1028614.8986999999"/>
    <n v="58.23"/>
    <n v="1412.17"/>
    <n v="0"/>
  </r>
  <r>
    <x v="16"/>
    <n v="2021"/>
    <s v="Bakery Items"/>
    <n v="24275.57"/>
    <n v="23476.97"/>
    <n v="967102.72920471081"/>
    <s v="Medium"/>
    <n v="196.3"/>
    <n v="2.2764251352694605E-2"/>
    <n v="1066.3900000000001"/>
    <n v="1494404.0892"/>
    <n v="61.56"/>
    <n v="1412.17"/>
    <n v="0"/>
  </r>
  <r>
    <x v="13"/>
    <n v="2024"/>
    <s v="Beverages"/>
    <n v="41075.85"/>
    <n v="43800"/>
    <n v="1066319.9909435837"/>
    <s v="Medium"/>
    <n v="104.1"/>
    <n v="3.3632065043845645E-2"/>
    <n v="1221.33"/>
    <n v="1840608.8385000001"/>
    <n v="44.81"/>
    <n v="1412.17"/>
    <n v="0"/>
  </r>
  <r>
    <x v="4"/>
    <n v="2021"/>
    <s v="Bakery Items"/>
    <n v="5979.53"/>
    <n v="5722.67"/>
    <n v="957043.44655850879"/>
    <s v="Medium"/>
    <n v="168.32"/>
    <n v="1.7101472901472899E-2"/>
    <n v="349.65"/>
    <n v="257000.19939999998"/>
    <n v="42.98"/>
    <n v="1412.17"/>
    <n v="0"/>
  </r>
  <r>
    <x v="12"/>
    <n v="2024"/>
    <s v="Dairy Products"/>
    <n v="1115.3"/>
    <n v="1284.47"/>
    <n v="1151681.1620191878"/>
    <s v="High"/>
    <n v="90.67"/>
    <n v="1.2220456911192681E-3"/>
    <n v="912.65"/>
    <n v="68300.971999999994"/>
    <n v="61.24"/>
    <n v="1412.17"/>
    <n v="0"/>
  </r>
  <r>
    <x v="2"/>
    <n v="2018"/>
    <s v="Grains &amp; Cereals"/>
    <n v="16866.86"/>
    <n v="18795.509999999998"/>
    <n v="1114345.5272647073"/>
    <s v="High"/>
    <n v="57.42"/>
    <n v="1.457482328949415E-2"/>
    <n v="1157.26"/>
    <n v="1144247.7824000001"/>
    <n v="67.84"/>
    <n v="1412.17"/>
    <n v="0"/>
  </r>
  <r>
    <x v="11"/>
    <n v="2019"/>
    <s v="Fruits &amp; Vegetables"/>
    <n v="26050.39"/>
    <n v="25969.88"/>
    <n v="996909.45125965483"/>
    <s v="Medium"/>
    <n v="149.5"/>
    <n v="2.5568425185257888E-2"/>
    <n v="1018.85"/>
    <n v="903688.02909999993"/>
    <n v="34.69"/>
    <n v="1412.17"/>
    <n v="0"/>
  </r>
  <r>
    <x v="6"/>
    <n v="2022"/>
    <s v="Beverages"/>
    <n v="28529.39"/>
    <n v="26199.69"/>
    <n v="918340.35007408157"/>
    <s v="Low"/>
    <n v="64.180000000000007"/>
    <n v="2.6899292853102018E-2"/>
    <n v="1060.5999999999999"/>
    <n v="1128622.6684000001"/>
    <n v="39.56"/>
    <n v="1412.17"/>
    <n v="0"/>
  </r>
  <r>
    <x v="8"/>
    <n v="2024"/>
    <s v="Beverages"/>
    <n v="28584.45"/>
    <n v="28500.76"/>
    <n v="997072.1843519815"/>
    <s v="Medium"/>
    <n v="171.68"/>
    <n v="2.8526256436868788E-2"/>
    <n v="1002.04"/>
    <n v="1253713.977"/>
    <n v="43.86"/>
    <n v="1412.17"/>
    <n v="0"/>
  </r>
  <r>
    <x v="18"/>
    <n v="2018"/>
    <s v="Bakery Items"/>
    <n v="11192.81"/>
    <n v="10911.49"/>
    <n v="974866.00773174921"/>
    <s v="Medium"/>
    <n v="116.3"/>
    <n v="1.1181628371628371E-2"/>
    <n v="1001"/>
    <n v="760775.2956999999"/>
    <n v="67.97"/>
    <n v="1412.17"/>
    <n v="0"/>
  </r>
  <r>
    <x v="14"/>
    <n v="2022"/>
    <s v="Dairy Products"/>
    <n v="5170.01"/>
    <n v="6192.15"/>
    <n v="1197705.613722217"/>
    <s v="High"/>
    <n v="141.83000000000001"/>
    <n v="5.6729760572344027E-3"/>
    <n v="911.34"/>
    <n v="185138.05810000002"/>
    <n v="35.81"/>
    <n v="1412.17"/>
    <n v="0"/>
  </r>
  <r>
    <x v="1"/>
    <n v="2023"/>
    <s v="Prepared Food"/>
    <n v="18111.13"/>
    <n v="20384.84"/>
    <n v="1125542.1390051311"/>
    <s v="High"/>
    <n v="153.77000000000001"/>
    <n v="7.4025709147388222E-2"/>
    <n v="244.66"/>
    <n v="899217.60450000002"/>
    <n v="49.65"/>
    <n v="1412.17"/>
    <n v="0"/>
  </r>
  <r>
    <x v="13"/>
    <n v="2022"/>
    <s v="Dairy Products"/>
    <n v="8499.64"/>
    <n v="8074.29"/>
    <n v="949956.70404864207"/>
    <s v="Low"/>
    <n v="97.02"/>
    <n v="6.2813266723816836E-3"/>
    <n v="1353.16"/>
    <n v="344575.4056"/>
    <n v="40.54"/>
    <n v="1412.17"/>
    <n v="0"/>
  </r>
  <r>
    <x v="6"/>
    <n v="2022"/>
    <s v="Prepared Food"/>
    <n v="12719.37"/>
    <n v="12611.99"/>
    <n v="991557.75797071704"/>
    <s v="Medium"/>
    <n v="129.63999999999999"/>
    <n v="2.4238451863709126E-2"/>
    <n v="524.76"/>
    <n v="654665.97389999998"/>
    <n v="51.47"/>
    <n v="1412.17"/>
    <n v="0"/>
  </r>
  <r>
    <x v="19"/>
    <n v="2019"/>
    <s v="Prepared Food"/>
    <n v="44554.35"/>
    <n v="43230.52"/>
    <n v="970287.30079105636"/>
    <s v="Medium"/>
    <n v="27.55"/>
    <n v="0.92724973985431836"/>
    <n v="48.05"/>
    <n v="2916082.2075"/>
    <n v="65.45"/>
    <n v="1412.17"/>
    <n v="0"/>
  </r>
  <r>
    <x v="6"/>
    <n v="2024"/>
    <s v="Bakery Items"/>
    <n v="31998.09"/>
    <n v="25693.59"/>
    <n v="802972.61492795346"/>
    <s v="Low"/>
    <n v="196.25"/>
    <n v="0.10334632775660488"/>
    <n v="309.62"/>
    <n v="987781.03830000001"/>
    <n v="30.87"/>
    <n v="1412.17"/>
    <n v="0"/>
  </r>
  <r>
    <x v="15"/>
    <n v="2024"/>
    <s v="Prepared Food"/>
    <n v="13074.51"/>
    <n v="14667.3"/>
    <n v="1121824.0683589671"/>
    <s v="High"/>
    <n v="110.13"/>
    <n v="2.3787839091752635E-2"/>
    <n v="549.63"/>
    <n v="824870.83590000006"/>
    <n v="63.09"/>
    <n v="1412.17"/>
    <n v="0"/>
  </r>
  <r>
    <x v="4"/>
    <n v="2018"/>
    <s v="Bakery Items"/>
    <n v="24699.17"/>
    <n v="29320.94"/>
    <n v="1187122.4822534523"/>
    <s v="High"/>
    <n v="35.380000000000003"/>
    <n v="4.647593331326208E-2"/>
    <n v="531.44000000000005"/>
    <n v="1282874.8897999998"/>
    <n v="51.94"/>
    <n v="1412.17"/>
    <n v="0"/>
  </r>
  <r>
    <x v="10"/>
    <n v="2020"/>
    <s v="Frozen Food"/>
    <n v="30645.38"/>
    <n v="30122.45"/>
    <n v="982936.09020348254"/>
    <s v="Medium"/>
    <n v="197.42"/>
    <n v="2.784804398200736E-2"/>
    <n v="1100.45"/>
    <n v="1871206.9028"/>
    <n v="61.06"/>
    <n v="1412.17"/>
    <n v="0"/>
  </r>
  <r>
    <x v="10"/>
    <n v="2021"/>
    <s v="Frozen Food"/>
    <n v="23526.639999999999"/>
    <n v="23209.94"/>
    <n v="986538.66425464919"/>
    <s v="Medium"/>
    <n v="87.44"/>
    <n v="2.023535887842429E-2"/>
    <n v="1162.6500000000001"/>
    <n v="1242912.3912"/>
    <n v="52.83"/>
    <n v="1412.17"/>
    <n v="0"/>
  </r>
  <r>
    <x v="8"/>
    <n v="2020"/>
    <s v="Grains &amp; Cereals"/>
    <n v="16008.15"/>
    <n v="13462.8"/>
    <n v="840996.61734803836"/>
    <s v="Low"/>
    <n v="22.08"/>
    <n v="1.2495726295576423E-2"/>
    <n v="1281.0899999999999"/>
    <n v="929113.02599999995"/>
    <n v="58.04"/>
    <n v="1412.17"/>
    <n v="0"/>
  </r>
  <r>
    <x v="10"/>
    <n v="2018"/>
    <s v="Meat &amp; Seafood"/>
    <n v="38108.26"/>
    <n v="40154.239999999998"/>
    <n v="1053688.6228864817"/>
    <s v="Medium"/>
    <n v="27.27"/>
    <n v="2.8682372067467994E-2"/>
    <n v="1328.63"/>
    <n v="1531952.0520000001"/>
    <n v="40.200000000000003"/>
    <n v="1412.17"/>
    <n v="0"/>
  </r>
  <r>
    <x v="5"/>
    <n v="2023"/>
    <s v="Prepared Food"/>
    <n v="21672.82"/>
    <n v="24875.84"/>
    <n v="1147789.7200272046"/>
    <s v="High"/>
    <n v="98.25"/>
    <n v="0.11244005188067445"/>
    <n v="192.75"/>
    <n v="769168.38180000009"/>
    <n v="35.49"/>
    <n v="1412.17"/>
    <n v="0"/>
  </r>
  <r>
    <x v="9"/>
    <n v="2023"/>
    <s v="Meat &amp; Seafood"/>
    <n v="41472.17"/>
    <n v="35977.69"/>
    <n v="867514.04616638098"/>
    <s v="Low"/>
    <n v="151.85"/>
    <n v="6.7434422764227633E-2"/>
    <n v="615"/>
    <n v="1758834.7296999998"/>
    <n v="42.41"/>
    <n v="1412.17"/>
    <n v="0"/>
  </r>
  <r>
    <x v="13"/>
    <n v="2022"/>
    <s v="Bakery Items"/>
    <n v="9297.42"/>
    <n v="8204.09"/>
    <n v="882405.01128269988"/>
    <s v="Low"/>
    <n v="185.11"/>
    <n v="0.1472042431918936"/>
    <n v="63.16"/>
    <n v="617255.71380000003"/>
    <n v="66.39"/>
    <n v="1412.17"/>
    <n v="0"/>
  </r>
  <r>
    <x v="0"/>
    <n v="2018"/>
    <s v="Grains &amp; Cereals"/>
    <n v="10632.45"/>
    <n v="9498.7099999999991"/>
    <n v="893369.82539301843"/>
    <s v="Low"/>
    <n v="141.97999999999999"/>
    <n v="8.5676470588235298E-2"/>
    <n v="124.1"/>
    <n v="737892.03000000014"/>
    <n v="69.400000000000006"/>
    <n v="1412.17"/>
    <n v="0"/>
  </r>
  <r>
    <x v="14"/>
    <n v="2020"/>
    <s v="Grains &amp; Cereals"/>
    <n v="32068.51"/>
    <n v="30062.400000000001"/>
    <n v="937442.99314187036"/>
    <s v="Low"/>
    <n v="165.92"/>
    <n v="3.2853377180850518E-2"/>
    <n v="976.11"/>
    <n v="1218924.0650999998"/>
    <n v="38.01"/>
    <n v="1412.17"/>
    <n v="0"/>
  </r>
  <r>
    <x v="15"/>
    <n v="2020"/>
    <s v="Beverages"/>
    <n v="49889.66"/>
    <n v="44810.879999999997"/>
    <n v="898199.74720212561"/>
    <s v="Low"/>
    <n v="133"/>
    <n v="5.9002613683401338E-2"/>
    <n v="845.55"/>
    <n v="3469326.9564000005"/>
    <n v="69.540000000000006"/>
    <n v="1412.17"/>
    <n v="0"/>
  </r>
  <r>
    <x v="10"/>
    <n v="2022"/>
    <s v="Beverages"/>
    <n v="15774.47"/>
    <n v="15802.45"/>
    <n v="1001773.75214508"/>
    <s v="Medium"/>
    <n v="175.73"/>
    <n v="1.5398590408137364E-2"/>
    <n v="1024.4100000000001"/>
    <n v="920755.81389999995"/>
    <n v="58.37"/>
    <n v="1412.17"/>
    <n v="0"/>
  </r>
  <r>
    <x v="19"/>
    <n v="2020"/>
    <s v="Meat &amp; Seafood"/>
    <n v="22518.03"/>
    <n v="19261.939999999999"/>
    <n v="855400.7610790109"/>
    <s v="Low"/>
    <n v="61.51"/>
    <n v="2.2626637861736333E-2"/>
    <n v="995.2"/>
    <n v="754804.36560000002"/>
    <n v="33.520000000000003"/>
    <n v="1412.17"/>
    <n v="0"/>
  </r>
  <r>
    <x v="8"/>
    <n v="2019"/>
    <s v="Fruits &amp; Vegetables"/>
    <n v="41480.75"/>
    <n v="48148.62"/>
    <n v="1160746.129228618"/>
    <s v="High"/>
    <n v="193.84"/>
    <n v="8.5132375577219088E-2"/>
    <n v="487.25"/>
    <n v="1739287.8474999999"/>
    <n v="41.93"/>
    <n v="1412.17"/>
    <n v="0"/>
  </r>
  <r>
    <x v="12"/>
    <n v="2019"/>
    <s v="Prepared Food"/>
    <n v="39733.300000000003"/>
    <n v="45838.23"/>
    <n v="1153647.6960131677"/>
    <s v="High"/>
    <n v="100.5"/>
    <n v="4.4101069969809982E-2"/>
    <n v="900.96"/>
    <n v="1953289.0279999999"/>
    <n v="49.16"/>
    <n v="1412.17"/>
    <n v="0"/>
  </r>
  <r>
    <x v="13"/>
    <n v="2020"/>
    <s v="Prepared Food"/>
    <n v="31158.61"/>
    <n v="27947.03"/>
    <n v="896928.00802089693"/>
    <s v="Low"/>
    <n v="54.36"/>
    <n v="2.3758356970750603E-2"/>
    <n v="1311.48"/>
    <n v="1503091.3464000002"/>
    <n v="48.24"/>
    <n v="1412.17"/>
    <n v="0"/>
  </r>
  <r>
    <x v="5"/>
    <n v="2024"/>
    <s v="Meat &amp; Seafood"/>
    <n v="17844.400000000001"/>
    <n v="14300.73"/>
    <n v="801412.76815135276"/>
    <s v="Low"/>
    <n v="77.12"/>
    <n v="1.4454759011745647E-2"/>
    <n v="1234.5"/>
    <n v="766238.53600000008"/>
    <n v="42.94"/>
    <n v="1412.17"/>
    <n v="0"/>
  </r>
  <r>
    <x v="0"/>
    <n v="2021"/>
    <s v="Frozen Food"/>
    <n v="1692.54"/>
    <n v="1448.29"/>
    <n v="855690.26433644106"/>
    <s v="Low"/>
    <n v="185.96"/>
    <n v="2.3867501480666722E-3"/>
    <n v="709.14"/>
    <n v="116954.51399999998"/>
    <n v="69.099999999999994"/>
    <n v="1412.17"/>
    <n v="0"/>
  </r>
  <r>
    <x v="19"/>
    <n v="2020"/>
    <s v="Prepared Food"/>
    <n v="45437.919999999998"/>
    <n v="48138.04"/>
    <n v="1059424.3750594219"/>
    <s v="Medium"/>
    <n v="93.1"/>
    <n v="5.2658446133877247E-2"/>
    <n v="862.88"/>
    <n v="1660301.5967999999"/>
    <n v="36.54"/>
    <n v="1412.17"/>
    <n v="0"/>
  </r>
  <r>
    <x v="18"/>
    <n v="2021"/>
    <s v="Frozen Food"/>
    <n v="39673.800000000003"/>
    <n v="40251.01"/>
    <n v="1014548.8962489098"/>
    <s v="Medium"/>
    <n v="79.33"/>
    <n v="4.9808918796765939E-2"/>
    <n v="796.52"/>
    <n v="2068988.6700000002"/>
    <n v="52.15"/>
    <n v="1412.17"/>
    <n v="0"/>
  </r>
  <r>
    <x v="7"/>
    <n v="2018"/>
    <s v="Prepared Food"/>
    <n v="29800.32"/>
    <n v="26749.98"/>
    <n v="897640.6964757425"/>
    <s v="Low"/>
    <n v="115.49"/>
    <n v="2.6264813460131674E-2"/>
    <n v="1134.6099999999999"/>
    <n v="1798747.3152000001"/>
    <n v="60.36"/>
    <n v="1412.17"/>
    <n v="0"/>
  </r>
  <r>
    <x v="3"/>
    <n v="2021"/>
    <s v="Grains &amp; Cereals"/>
    <n v="21702.46"/>
    <n v="20170.87"/>
    <n v="929427.81601717044"/>
    <s v="Low"/>
    <n v="155.54"/>
    <n v="1.7551098638933144E-2"/>
    <n v="1236.53"/>
    <n v="1451894.574"/>
    <n v="66.900000000000006"/>
    <n v="1412.17"/>
    <n v="0"/>
  </r>
  <r>
    <x v="15"/>
    <n v="2024"/>
    <s v="Fruits &amp; Vegetables"/>
    <n v="37037.129999999997"/>
    <n v="37620.57"/>
    <n v="1015752.8404603705"/>
    <s v="Medium"/>
    <n v="26.79"/>
    <n v="0.36353680800942284"/>
    <n v="101.88"/>
    <n v="1542596.4644999998"/>
    <n v="41.65"/>
    <n v="1412.17"/>
    <n v="0"/>
  </r>
  <r>
    <x v="0"/>
    <n v="2023"/>
    <s v="Fruits &amp; Vegetables"/>
    <n v="21279.19"/>
    <n v="22604.89"/>
    <n v="1062300.3037239669"/>
    <s v="Medium"/>
    <n v="160.58000000000001"/>
    <n v="5.8707691883242284E-2"/>
    <n v="362.46"/>
    <n v="726471.5466"/>
    <n v="34.14"/>
    <n v="1412.17"/>
    <n v="0"/>
  </r>
  <r>
    <x v="5"/>
    <n v="2022"/>
    <s v="Meat &amp; Seafood"/>
    <n v="10858.33"/>
    <n v="11545.39"/>
    <n v="1063274.9234919182"/>
    <s v="Medium"/>
    <n v="167.61"/>
    <n v="8.1108579709278875E-3"/>
    <n v="1338.74"/>
    <n v="658557.7145"/>
    <n v="60.65"/>
    <n v="1412.17"/>
    <n v="0"/>
  </r>
  <r>
    <x v="7"/>
    <n v="2024"/>
    <s v="Beverages"/>
    <n v="35367.51"/>
    <n v="35898.89"/>
    <n v="1015024.5239204003"/>
    <s v="Medium"/>
    <n v="47.67"/>
    <n v="5.1484838780115005E-2"/>
    <n v="686.95"/>
    <n v="1252009.8540000001"/>
    <n v="35.4"/>
    <n v="1412.17"/>
    <n v="0"/>
  </r>
  <r>
    <x v="12"/>
    <n v="2019"/>
    <s v="Dairy Products"/>
    <n v="41606.199999999997"/>
    <n v="41819.33"/>
    <n v="1005122.5538501474"/>
    <s v="Medium"/>
    <n v="44.52"/>
    <n v="9.0025532283191961E-2"/>
    <n v="462.16"/>
    <n v="1843154.6599999997"/>
    <n v="44.3"/>
    <n v="1412.17"/>
    <n v="0"/>
  </r>
  <r>
    <x v="17"/>
    <n v="2020"/>
    <s v="Beverages"/>
    <n v="5791.28"/>
    <n v="6210.37"/>
    <n v="1072365.6946305481"/>
    <s v="Medium"/>
    <n v="78.099999999999994"/>
    <n v="8.6633556725706079E-3"/>
    <n v="668.48"/>
    <n v="274969.97439999995"/>
    <n v="47.48"/>
    <n v="1412.17"/>
    <n v="0"/>
  </r>
  <r>
    <x v="0"/>
    <n v="2020"/>
    <s v="Meat &amp; Seafood"/>
    <n v="1562.07"/>
    <n v="1350.58"/>
    <n v="864609.14043544792"/>
    <s v="Low"/>
    <n v="131.13999999999999"/>
    <n v="1.6329395776709176E-2"/>
    <n v="95.66"/>
    <n v="109282.41719999998"/>
    <n v="69.959999999999994"/>
    <n v="1412.17"/>
    <n v="0"/>
  </r>
  <r>
    <x v="10"/>
    <n v="2021"/>
    <s v="Bakery Items"/>
    <n v="10641.86"/>
    <n v="11210.1"/>
    <n v="1053396.6806554492"/>
    <s v="Medium"/>
    <n v="172.14"/>
    <n v="2.8209786873078149E-2"/>
    <n v="377.24"/>
    <n v="456003.70100000006"/>
    <n v="42.85"/>
    <n v="1412.17"/>
    <n v="0"/>
  </r>
  <r>
    <x v="18"/>
    <n v="2018"/>
    <s v="Beverages"/>
    <n v="20985.41"/>
    <n v="17724.53"/>
    <n v="844612.04236657755"/>
    <s v="Low"/>
    <n v="103.4"/>
    <n v="2.8955777244253113E-2"/>
    <n v="724.74"/>
    <n v="1038358.0867999999"/>
    <n v="49.48"/>
    <n v="1412.17"/>
    <n v="0"/>
  </r>
  <r>
    <x v="5"/>
    <n v="2023"/>
    <s v="Dairy Products"/>
    <n v="20877.009999999998"/>
    <n v="22489.55"/>
    <n v="1077239.9879101461"/>
    <s v="Medium"/>
    <n v="83.03"/>
    <n v="2.6538796938957106E-2"/>
    <n v="786.66"/>
    <n v="629441.85149999987"/>
    <n v="30.15"/>
    <n v="1412.17"/>
    <n v="0"/>
  </r>
  <r>
    <x v="16"/>
    <n v="2021"/>
    <s v="Meat &amp; Seafood"/>
    <n v="37061.96"/>
    <n v="39742.980000000003"/>
    <n v="1072338.8617331625"/>
    <s v="Medium"/>
    <n v="156.63"/>
    <n v="3.8540368537082481E-2"/>
    <n v="961.64"/>
    <n v="1897572.352"/>
    <n v="51.2"/>
    <n v="1412.17"/>
    <n v="0"/>
  </r>
  <r>
    <x v="15"/>
    <n v="2018"/>
    <s v="Beverages"/>
    <n v="40365.61"/>
    <n v="41840.239999999998"/>
    <n v="1036531.8398508037"/>
    <s v="Medium"/>
    <n v="188.93"/>
    <n v="0.49304519359960913"/>
    <n v="81.87"/>
    <n v="1378485.5814999999"/>
    <n v="34.15"/>
    <n v="1412.17"/>
    <n v="0"/>
  </r>
  <r>
    <x v="7"/>
    <n v="2023"/>
    <s v="Prepared Food"/>
    <n v="44053.48"/>
    <n v="44075.72"/>
    <n v="1000504.8409342462"/>
    <s v="Medium"/>
    <n v="33.340000000000003"/>
    <n v="3.1723276780827842E-2"/>
    <n v="1388.68"/>
    <n v="2701359.3936000001"/>
    <n v="61.32"/>
    <n v="1412.17"/>
    <n v="0"/>
  </r>
  <r>
    <x v="15"/>
    <n v="2019"/>
    <s v="Frozen Food"/>
    <n v="12416.76"/>
    <n v="14595.25"/>
    <n v="1175447.5402601"/>
    <s v="High"/>
    <n v="40.72"/>
    <n v="1.3406132584754912E-2"/>
    <n v="926.2"/>
    <n v="459047.61719999998"/>
    <n v="36.97"/>
    <n v="1412.17"/>
    <n v="0"/>
  </r>
  <r>
    <x v="13"/>
    <n v="2024"/>
    <s v="Meat &amp; Seafood"/>
    <n v="18123.509999999998"/>
    <n v="20935.21"/>
    <n v="1155141.0295246341"/>
    <s v="High"/>
    <n v="44.6"/>
    <n v="3.2554084638597498E-2"/>
    <n v="556.72"/>
    <n v="559291.51859999995"/>
    <n v="30.86"/>
    <n v="1412.17"/>
    <n v="0"/>
  </r>
  <r>
    <x v="5"/>
    <n v="2022"/>
    <s v="Meat &amp; Seafood"/>
    <n v="11038.81"/>
    <n v="11671.56"/>
    <n v="1057320.4901615302"/>
    <s v="Medium"/>
    <n v="117.63"/>
    <n v="2.2326335376089638E-2"/>
    <n v="494.43"/>
    <n v="440117.35469999997"/>
    <n v="39.869999999999997"/>
    <n v="1412.17"/>
    <n v="0"/>
  </r>
  <r>
    <x v="19"/>
    <n v="2018"/>
    <s v="Grains &amp; Cereals"/>
    <n v="41812.39"/>
    <n v="46816.13"/>
    <n v="1119671.2266388026"/>
    <s v="High"/>
    <n v="54.38"/>
    <n v="3.60150477617854E-2"/>
    <n v="1160.97"/>
    <n v="1768245.9730999998"/>
    <n v="42.29"/>
    <n v="1412.17"/>
    <n v="0"/>
  </r>
  <r>
    <x v="4"/>
    <n v="2019"/>
    <s v="Dairy Products"/>
    <n v="23452.17"/>
    <n v="25246.16"/>
    <n v="1076495.6931490775"/>
    <s v="Medium"/>
    <n v="134.02000000000001"/>
    <n v="4.9483415622230659E-2"/>
    <n v="473.94"/>
    <n v="850610.20590000006"/>
    <n v="36.270000000000003"/>
    <n v="1412.17"/>
    <n v="0"/>
  </r>
  <r>
    <x v="2"/>
    <n v="2024"/>
    <s v="Frozen Food"/>
    <n v="33109.85"/>
    <n v="39031.620000000003"/>
    <n v="1178852.214673277"/>
    <s v="High"/>
    <n v="164.41"/>
    <n v="2.8752170968078083E-2"/>
    <n v="1151.56"/>
    <n v="2151809.1514999997"/>
    <n v="64.989999999999995"/>
    <n v="1412.17"/>
    <n v="0"/>
  </r>
  <r>
    <x v="15"/>
    <n v="2019"/>
    <s v="Beverages"/>
    <n v="20628.73"/>
    <n v="19286.349999999999"/>
    <n v="934926.67750268686"/>
    <s v="Low"/>
    <n v="141.78"/>
    <n v="1.6607010312598116E-2"/>
    <n v="1242.17"/>
    <n v="1165935.8196"/>
    <n v="56.52"/>
    <n v="1412.17"/>
    <n v="0"/>
  </r>
  <r>
    <x v="6"/>
    <n v="2021"/>
    <s v="Meat &amp; Seafood"/>
    <n v="14380.68"/>
    <n v="15473.8"/>
    <n v="1076013.0953473689"/>
    <s v="Medium"/>
    <n v="113.4"/>
    <n v="4.6774044560091071E-2"/>
    <n v="307.45"/>
    <n v="656046.62159999995"/>
    <n v="45.62"/>
    <n v="1412.17"/>
    <n v="0"/>
  </r>
  <r>
    <x v="1"/>
    <n v="2020"/>
    <s v="Prepared Food"/>
    <n v="13442.75"/>
    <n v="12803.26"/>
    <n v="952428.63253426563"/>
    <s v="Medium"/>
    <n v="183.72"/>
    <n v="1.7454943257070143E-2"/>
    <n v="770.14"/>
    <n v="938303.95"/>
    <n v="69.8"/>
    <n v="1412.17"/>
    <n v="0"/>
  </r>
  <r>
    <x v="10"/>
    <n v="2018"/>
    <s v="Dairy Products"/>
    <n v="27893.67"/>
    <n v="33292.57"/>
    <n v="1193552.8741825656"/>
    <s v="High"/>
    <n v="64.06"/>
    <n v="0.13407839838492597"/>
    <n v="208.04"/>
    <n v="1148382.3939"/>
    <n v="41.17"/>
    <n v="1412.17"/>
    <n v="0"/>
  </r>
  <r>
    <x v="0"/>
    <n v="2024"/>
    <s v="Fruits &amp; Vegetables"/>
    <n v="38628.78"/>
    <n v="39024.03"/>
    <n v="1010232.0083626767"/>
    <s v="Medium"/>
    <n v="79.19"/>
    <n v="3.6195026423297479E-2"/>
    <n v="1067.24"/>
    <n v="2422024.5060000001"/>
    <n v="62.7"/>
    <n v="1412.17"/>
    <n v="0"/>
  </r>
  <r>
    <x v="8"/>
    <n v="2023"/>
    <s v="Bakery Items"/>
    <n v="39056.25"/>
    <n v="37705.58"/>
    <n v="965417.31477036327"/>
    <s v="Medium"/>
    <n v="156.16"/>
    <n v="0.11554761693441022"/>
    <n v="338.01"/>
    <n v="1268156.4375"/>
    <n v="32.47"/>
    <n v="1412.17"/>
    <n v="0"/>
  </r>
  <r>
    <x v="9"/>
    <n v="2024"/>
    <s v="Grains &amp; Cereals"/>
    <n v="27207.95"/>
    <n v="27249.53"/>
    <n v="1001528.2298004811"/>
    <s v="Medium"/>
    <n v="151.93"/>
    <n v="0.17682426723857803"/>
    <n v="153.87"/>
    <n v="1176471.7580000001"/>
    <n v="43.24"/>
    <n v="1412.17"/>
    <n v="0"/>
  </r>
  <r>
    <x v="2"/>
    <n v="2022"/>
    <s v="Fruits &amp; Vegetables"/>
    <n v="35777.370000000003"/>
    <n v="41960.35"/>
    <n v="1172818.1808780243"/>
    <s v="High"/>
    <n v="101.92"/>
    <n v="5.1817466869432983E-2"/>
    <n v="690.45"/>
    <n v="2342702.1876000003"/>
    <n v="65.48"/>
    <n v="1412.17"/>
    <n v="0"/>
  </r>
  <r>
    <x v="8"/>
    <n v="2019"/>
    <s v="Grains &amp; Cereals"/>
    <n v="33613.39"/>
    <n v="39214.03"/>
    <n v="1166619.3145053207"/>
    <s v="High"/>
    <n v="83.4"/>
    <n v="3.6808355234340777E-2"/>
    <n v="913.2"/>
    <n v="2039324.3713"/>
    <n v="60.67"/>
    <n v="1412.17"/>
    <n v="0"/>
  </r>
  <r>
    <x v="18"/>
    <n v="2022"/>
    <s v="Bakery Items"/>
    <n v="25136.240000000002"/>
    <n v="23880.07"/>
    <n v="950025.54081278655"/>
    <s v="Medium"/>
    <n v="162.68"/>
    <n v="3.7915168335947873E-2"/>
    <n v="662.96"/>
    <n v="1405869.9032000001"/>
    <n v="55.93"/>
    <n v="1412.17"/>
    <n v="0"/>
  </r>
  <r>
    <x v="13"/>
    <n v="2023"/>
    <s v="Dairy Products"/>
    <n v="45066.36"/>
    <n v="43571.49"/>
    <n v="966829.58197644539"/>
    <s v="Medium"/>
    <n v="198.87"/>
    <n v="0.11980317409681793"/>
    <n v="376.17"/>
    <n v="2911737.5196000002"/>
    <n v="64.61"/>
    <n v="1412.17"/>
    <n v="0"/>
  </r>
  <r>
    <x v="1"/>
    <n v="2021"/>
    <s v="Prepared Food"/>
    <n v="13639.74"/>
    <n v="13476.61"/>
    <n v="988040.09460590896"/>
    <s v="Medium"/>
    <n v="136.82"/>
    <n v="1.5156613921237443E-2"/>
    <n v="899.92"/>
    <n v="451748.18879999995"/>
    <n v="33.119999999999997"/>
    <n v="1412.17"/>
    <n v="0"/>
  </r>
  <r>
    <x v="6"/>
    <n v="2018"/>
    <s v="Dairy Products"/>
    <n v="2037.72"/>
    <n v="1638.94"/>
    <n v="804300.88530318195"/>
    <s v="Low"/>
    <n v="122.26"/>
    <n v="2.633087389680704E-3"/>
    <n v="773.89"/>
    <n v="105024.0888"/>
    <n v="51.54"/>
    <n v="1412.17"/>
    <n v="0"/>
  </r>
  <r>
    <x v="15"/>
    <n v="2024"/>
    <s v="Beverages"/>
    <n v="23393.96"/>
    <n v="24355.11"/>
    <n v="1041085.3912719352"/>
    <s v="Medium"/>
    <n v="109.23"/>
    <n v="0.21541399631675873"/>
    <n v="108.6"/>
    <n v="1633132.3476"/>
    <n v="69.81"/>
    <n v="1412.17"/>
    <n v="0"/>
  </r>
  <r>
    <x v="18"/>
    <n v="2020"/>
    <s v="Bakery Items"/>
    <n v="48587.3"/>
    <n v="50551.02"/>
    <n v="1040416.3227839373"/>
    <s v="Medium"/>
    <n v="97.06"/>
    <n v="5.1063362444955913E-2"/>
    <n v="951.51"/>
    <n v="2330732.781"/>
    <n v="47.97"/>
    <n v="1412.17"/>
    <n v="0"/>
  </r>
  <r>
    <x v="0"/>
    <n v="2024"/>
    <s v="Frozen Food"/>
    <n v="15863.75"/>
    <n v="14755.62"/>
    <n v="930147.03333070676"/>
    <s v="Low"/>
    <n v="94.25"/>
    <n v="1.7662105591306865E-2"/>
    <n v="898.18"/>
    <n v="884404.0625"/>
    <n v="55.75"/>
    <n v="1412.17"/>
    <n v="0"/>
  </r>
  <r>
    <x v="6"/>
    <n v="2024"/>
    <s v="Grains &amp; Cereals"/>
    <n v="44128.03"/>
    <n v="42983.4"/>
    <n v="974061.15795334626"/>
    <s v="Medium"/>
    <n v="50.66"/>
    <n v="4.4460147300333493E-2"/>
    <n v="992.53"/>
    <n v="2728436.0948999999"/>
    <n v="61.83"/>
    <n v="1412.17"/>
    <n v="0"/>
  </r>
  <r>
    <x v="12"/>
    <n v="2021"/>
    <s v="Beverages"/>
    <n v="26268.93"/>
    <n v="30109.97"/>
    <n v="1146219.8879055979"/>
    <s v="High"/>
    <n v="78.2"/>
    <n v="4.2269703601197181E-2"/>
    <n v="621.46"/>
    <n v="886839.07679999992"/>
    <n v="33.76"/>
    <n v="1412.17"/>
    <n v="0"/>
  </r>
  <r>
    <x v="9"/>
    <n v="2023"/>
    <s v="Grains &amp; Cereals"/>
    <n v="47791.81"/>
    <n v="47489.1"/>
    <n v="993666.06956296496"/>
    <s v="Medium"/>
    <n v="62.64"/>
    <n v="6.6203729100001385E-2"/>
    <n v="721.89"/>
    <n v="1633046.1477000001"/>
    <n v="34.17"/>
    <n v="1412.17"/>
    <n v="0"/>
  </r>
  <r>
    <x v="18"/>
    <n v="2019"/>
    <s v="Grains &amp; Cereals"/>
    <n v="14994.51"/>
    <n v="16037.43"/>
    <n v="1069553.4565651028"/>
    <s v="Medium"/>
    <n v="93.43"/>
    <n v="8.0039019963702357E-2"/>
    <n v="187.34"/>
    <n v="852437.89350000001"/>
    <n v="56.85"/>
    <n v="1412.17"/>
    <n v="0"/>
  </r>
  <r>
    <x v="6"/>
    <n v="2024"/>
    <s v="Bakery Items"/>
    <n v="15262.77"/>
    <n v="14992.95"/>
    <n v="982321.68865808763"/>
    <s v="Medium"/>
    <n v="190.44"/>
    <n v="1.1885966825013628E-2"/>
    <n v="1284.0999999999999"/>
    <n v="720250.11629999999"/>
    <n v="47.19"/>
    <n v="1412.17"/>
    <n v="0"/>
  </r>
  <r>
    <x v="18"/>
    <n v="2024"/>
    <s v="Meat &amp; Seafood"/>
    <n v="45746.48"/>
    <n v="52728.75"/>
    <n v="1152629.6668071509"/>
    <s v="High"/>
    <n v="75.63"/>
    <n v="0.14676916166704099"/>
    <n v="311.69"/>
    <n v="2293271.0424000002"/>
    <n v="50.13"/>
    <n v="1412.17"/>
    <n v="0"/>
  </r>
  <r>
    <x v="5"/>
    <n v="2020"/>
    <s v="Prepared Food"/>
    <n v="44256.46"/>
    <n v="43115.91"/>
    <n v="974228.62108718138"/>
    <s v="Medium"/>
    <n v="197.67"/>
    <n v="0.92625491837588947"/>
    <n v="47.78"/>
    <n v="2500047.4254000001"/>
    <n v="56.49"/>
    <n v="1412.17"/>
    <n v="0"/>
  </r>
  <r>
    <x v="18"/>
    <n v="2018"/>
    <s v="Frozen Food"/>
    <n v="46669.86"/>
    <n v="51765.4"/>
    <n v="1109182.6716428977"/>
    <s v="High"/>
    <n v="20.85"/>
    <n v="6.4417535093652084E-2"/>
    <n v="724.49"/>
    <n v="1496702.4102"/>
    <n v="32.07"/>
    <n v="1412.17"/>
    <n v="0"/>
  </r>
  <r>
    <x v="9"/>
    <n v="2022"/>
    <s v="Frozen Food"/>
    <n v="4987.5600000000004"/>
    <n v="4933.79"/>
    <n v="989219.17731315503"/>
    <s v="Medium"/>
    <n v="144.57"/>
    <n v="1.0854792373987987E-2"/>
    <n v="459.48"/>
    <n v="285936.81479999999"/>
    <n v="57.33"/>
    <n v="1412.17"/>
    <n v="0"/>
  </r>
  <r>
    <x v="6"/>
    <n v="2023"/>
    <s v="Bakery Items"/>
    <n v="24515.74"/>
    <n v="28891.78"/>
    <n v="1178499.2009215304"/>
    <s v="High"/>
    <n v="150.78"/>
    <n v="4.7626498300145703E-2"/>
    <n v="514.75"/>
    <n v="1393474.6616000002"/>
    <n v="56.84"/>
    <n v="1412.17"/>
    <n v="0"/>
  </r>
  <r>
    <x v="14"/>
    <n v="2018"/>
    <s v="Grains &amp; Cereals"/>
    <n v="25406.19"/>
    <n v="23066.9"/>
    <n v="907924.40739835449"/>
    <s v="Low"/>
    <n v="85.49"/>
    <n v="4.9478441224585182E-2"/>
    <n v="513.48"/>
    <n v="1359739.2888"/>
    <n v="53.52"/>
    <n v="1412.17"/>
    <n v="0"/>
  </r>
  <r>
    <x v="17"/>
    <n v="2019"/>
    <s v="Dairy Products"/>
    <n v="36269.089999999997"/>
    <n v="36585.01"/>
    <n v="1008710.4473809517"/>
    <s v="Medium"/>
    <n v="106.24"/>
    <n v="3.5092440471007125E-2"/>
    <n v="1033.53"/>
    <n v="1713714.5024999999"/>
    <n v="47.25"/>
    <n v="1412.17"/>
    <n v="0"/>
  </r>
  <r>
    <x v="17"/>
    <n v="2020"/>
    <s v="Frozen Food"/>
    <n v="28400.85"/>
    <n v="25628.63"/>
    <n v="902389.54115809919"/>
    <s v="Low"/>
    <n v="148.97"/>
    <n v="0.39341806344369024"/>
    <n v="72.19"/>
    <n v="1360968.7320000001"/>
    <n v="47.92"/>
    <n v="1412.17"/>
    <n v="0"/>
  </r>
  <r>
    <x v="14"/>
    <n v="2020"/>
    <s v="Meat &amp; Seafood"/>
    <n v="39391.769999999997"/>
    <n v="46155.48"/>
    <n v="1171703.6325100397"/>
    <s v="High"/>
    <n v="117.33"/>
    <n v="2.8869014290949062E-2"/>
    <n v="1364.5"/>
    <n v="1346016.7808999999"/>
    <n v="34.17"/>
    <n v="1412.17"/>
    <n v="0"/>
  </r>
  <r>
    <x v="17"/>
    <n v="2019"/>
    <s v="Dairy Products"/>
    <n v="46537.2"/>
    <n v="54095.34"/>
    <n v="1162410.7165880201"/>
    <s v="High"/>
    <n v="71.02"/>
    <n v="0.28376341463414634"/>
    <n v="164"/>
    <n v="3110546.4479999999"/>
    <n v="66.84"/>
    <n v="1412.17"/>
    <n v="0"/>
  </r>
  <r>
    <x v="19"/>
    <n v="2023"/>
    <s v="Dairy Products"/>
    <n v="9784.34"/>
    <n v="10088.25"/>
    <n v="1031060.8584738469"/>
    <s v="Medium"/>
    <n v="43.8"/>
    <n v="4.8620254422580007E-2"/>
    <n v="201.24"/>
    <n v="413486.2084"/>
    <n v="42.26"/>
    <n v="1412.17"/>
    <n v="0"/>
  </r>
  <r>
    <x v="11"/>
    <n v="2020"/>
    <s v="Bakery Items"/>
    <n v="18268.34"/>
    <n v="19207.28"/>
    <n v="1051397.1165415139"/>
    <s v="Medium"/>
    <n v="80.37"/>
    <n v="0.15355417332100529"/>
    <n v="118.97"/>
    <n v="558828.52060000005"/>
    <n v="30.59"/>
    <n v="1412.17"/>
    <n v="0"/>
  </r>
  <r>
    <x v="3"/>
    <n v="2020"/>
    <s v="Grains &amp; Cereals"/>
    <n v="29742.34"/>
    <n v="32808.629999999997"/>
    <n v="1103095.1162551432"/>
    <s v="High"/>
    <n v="128.84"/>
    <n v="6.5187261649059747E-2"/>
    <n v="456.26"/>
    <n v="1957045.9719999998"/>
    <n v="65.8"/>
    <n v="1412.17"/>
    <n v="0"/>
  </r>
  <r>
    <x v="6"/>
    <n v="2019"/>
    <s v="Grains &amp; Cereals"/>
    <n v="44080.31"/>
    <n v="47663.040000000001"/>
    <n v="1081277.332214769"/>
    <s v="Medium"/>
    <n v="191.1"/>
    <n v="5.5803511748025114E-2"/>
    <n v="789.92"/>
    <n v="1424234.8160999999"/>
    <n v="32.31"/>
    <n v="1412.17"/>
    <n v="0"/>
  </r>
  <r>
    <x v="11"/>
    <n v="2024"/>
    <s v="Prepared Food"/>
    <n v="43312.69"/>
    <n v="36537.57"/>
    <n v="843576.55920239538"/>
    <s v="Low"/>
    <n v="125"/>
    <n v="0.15734048968323164"/>
    <n v="275.27999999999997"/>
    <n v="1948637.9231000002"/>
    <n v="44.99"/>
    <n v="1412.17"/>
    <n v="0"/>
  </r>
  <r>
    <x v="0"/>
    <n v="2019"/>
    <s v="Fruits &amp; Vegetables"/>
    <n v="49686.06"/>
    <n v="52016.480000000003"/>
    <n v="1046902.8938901576"/>
    <s v="Medium"/>
    <n v="59.91"/>
    <n v="0.13670296593848016"/>
    <n v="363.46"/>
    <n v="2674103.7492"/>
    <n v="53.82"/>
    <n v="1412.17"/>
    <n v="0"/>
  </r>
  <r>
    <x v="8"/>
    <n v="2022"/>
    <s v="Beverages"/>
    <n v="506.76"/>
    <n v="489.15"/>
    <n v="965249.82240113663"/>
    <s v="Medium"/>
    <n v="149.12"/>
    <n v="8.9061511423550082E-4"/>
    <n v="569"/>
    <n v="30096.4764"/>
    <n v="59.39"/>
    <n v="1412.17"/>
    <n v="0"/>
  </r>
  <r>
    <x v="18"/>
    <n v="2019"/>
    <s v="Beverages"/>
    <n v="27203.4"/>
    <n v="22480.38"/>
    <n v="826381.26116588362"/>
    <s v="Low"/>
    <n v="144.08000000000001"/>
    <n v="2.1787296069966922E-2"/>
    <n v="1248.5899999999999"/>
    <n v="1057396.1580000001"/>
    <n v="38.869999999999997"/>
    <n v="1412.17"/>
    <n v="0"/>
  </r>
  <r>
    <x v="0"/>
    <n v="2024"/>
    <s v="Grains &amp; Cereals"/>
    <n v="20707.63"/>
    <n v="22686.73"/>
    <n v="1095573.4673644449"/>
    <s v="Medium"/>
    <n v="165.69"/>
    <n v="1.6312027854143856E-2"/>
    <n v="1269.47"/>
    <n v="817123.07980000007"/>
    <n v="39.46"/>
    <n v="1412.17"/>
    <n v="0"/>
  </r>
  <r>
    <x v="15"/>
    <n v="2020"/>
    <s v="Grains &amp; Cereals"/>
    <n v="3823.19"/>
    <n v="3899.25"/>
    <n v="1019894.3813935483"/>
    <s v="Medium"/>
    <n v="75.290000000000006"/>
    <n v="8.0036635404454864E-3"/>
    <n v="477.68"/>
    <n v="154953.89070000002"/>
    <n v="40.53"/>
    <n v="1412.17"/>
    <n v="0"/>
  </r>
  <r>
    <x v="3"/>
    <n v="2022"/>
    <s v="Grains &amp; Cereals"/>
    <n v="8699.68"/>
    <n v="8021.62"/>
    <n v="922059.20217755134"/>
    <s v="Low"/>
    <n v="44.52"/>
    <n v="1.1439722280664843E-2"/>
    <n v="760.48"/>
    <n v="594623.12800000003"/>
    <n v="68.349999999999994"/>
    <n v="1412.17"/>
    <n v="0"/>
  </r>
  <r>
    <x v="10"/>
    <n v="2023"/>
    <s v="Prepared Food"/>
    <n v="3605.46"/>
    <n v="4044.41"/>
    <n v="1121745.907595702"/>
    <s v="High"/>
    <n v="45.06"/>
    <n v="7.4337848704150427E-3"/>
    <n v="485.01"/>
    <n v="164805.5766"/>
    <n v="45.71"/>
    <n v="1412.17"/>
    <n v="0"/>
  </r>
  <r>
    <x v="0"/>
    <n v="2020"/>
    <s v="Fruits &amp; Vegetables"/>
    <n v="20714.29"/>
    <n v="18866.53"/>
    <n v="910797.81155907339"/>
    <s v="Low"/>
    <n v="33.299999999999997"/>
    <n v="1.7296356910847438E-2"/>
    <n v="1197.6099999999999"/>
    <n v="1207021.6783"/>
    <n v="58.27"/>
    <n v="1412.17"/>
    <n v="0"/>
  </r>
  <r>
    <x v="1"/>
    <n v="2018"/>
    <s v="Bakery Items"/>
    <n v="42064.33"/>
    <n v="49659"/>
    <n v="1180548.935404415"/>
    <s v="High"/>
    <n v="77.099999999999994"/>
    <n v="5.7140976703117574E-2"/>
    <n v="736.15"/>
    <n v="1765860.5733999999"/>
    <n v="41.98"/>
    <n v="1412.17"/>
    <n v="0"/>
  </r>
  <r>
    <x v="13"/>
    <n v="2020"/>
    <s v="Bakery Items"/>
    <n v="32115.200000000001"/>
    <n v="30832.53"/>
    <n v="960060.34525707446"/>
    <s v="Medium"/>
    <n v="109.72"/>
    <n v="6.3503915209997625E-2"/>
    <n v="505.72"/>
    <n v="1647188.608"/>
    <n v="51.29"/>
    <n v="1412.17"/>
    <n v="0"/>
  </r>
  <r>
    <x v="9"/>
    <n v="2018"/>
    <s v="Frozen Food"/>
    <n v="11715.38"/>
    <n v="11968.61"/>
    <n v="1021615.1759481981"/>
    <s v="Medium"/>
    <n v="176.68"/>
    <n v="5.3242046900563528E-2"/>
    <n v="220.04"/>
    <n v="584831.7696"/>
    <n v="49.92"/>
    <n v="1412.17"/>
    <n v="0"/>
  </r>
  <r>
    <x v="13"/>
    <n v="2019"/>
    <s v="Dairy Products"/>
    <n v="2135.08"/>
    <n v="1776.23"/>
    <n v="831926.67253686045"/>
    <s v="Low"/>
    <n v="69.37"/>
    <n v="6.4691552539086171E-3"/>
    <n v="330.04"/>
    <n v="104661.6216"/>
    <n v="49.02"/>
    <n v="1412.17"/>
    <n v="0"/>
  </r>
  <r>
    <x v="2"/>
    <n v="2018"/>
    <s v="Prepared Food"/>
    <n v="19421.900000000001"/>
    <n v="17445.45"/>
    <n v="898236.01192468288"/>
    <s v="Low"/>
    <n v="111.15"/>
    <n v="0.15141420441256723"/>
    <n v="128.27000000000001"/>
    <n v="1255237.3970000001"/>
    <n v="64.63"/>
    <n v="1412.17"/>
    <n v="0"/>
  </r>
  <r>
    <x v="9"/>
    <n v="2024"/>
    <s v="Prepared Food"/>
    <n v="29820.2"/>
    <n v="30839.88"/>
    <n v="1034194.2709975117"/>
    <s v="Medium"/>
    <n v="93.78"/>
    <n v="0.39067470195205034"/>
    <n v="76.33"/>
    <n v="1760584.608"/>
    <n v="59.04"/>
    <n v="1412.17"/>
    <n v="0"/>
  </r>
  <r>
    <x v="17"/>
    <n v="2020"/>
    <s v="Dairy Products"/>
    <n v="8609.98"/>
    <n v="7648.11"/>
    <n v="888284.29334330629"/>
    <s v="Low"/>
    <n v="94.45"/>
    <n v="1.4889461487912011E-2"/>
    <n v="578.26"/>
    <n v="511691.11139999999"/>
    <n v="59.43"/>
    <n v="1412.17"/>
    <n v="0"/>
  </r>
  <r>
    <x v="8"/>
    <n v="2021"/>
    <s v="Bakery Items"/>
    <n v="30491"/>
    <n v="28714.080000000002"/>
    <n v="941723.13141582767"/>
    <s v="Low"/>
    <n v="75.760000000000005"/>
    <n v="5.3058276924147774E-2"/>
    <n v="574.66999999999996"/>
    <n v="1906602.23"/>
    <n v="62.53"/>
    <n v="1412.17"/>
    <n v="0"/>
  </r>
  <r>
    <x v="17"/>
    <n v="2020"/>
    <s v="Bakery Items"/>
    <n v="15541.27"/>
    <n v="14218.52"/>
    <n v="914887.90813106007"/>
    <s v="Low"/>
    <n v="190.16"/>
    <n v="2.8834594975694832E-2"/>
    <n v="538.98"/>
    <n v="623515.7524"/>
    <n v="40.119999999999997"/>
    <n v="1412.17"/>
    <n v="0"/>
  </r>
  <r>
    <x v="19"/>
    <n v="2021"/>
    <s v="Bakery Items"/>
    <n v="41832.89"/>
    <n v="34209.760000000002"/>
    <n v="817771.85367781203"/>
    <s v="Low"/>
    <n v="185.19"/>
    <n v="6.0223269942271423E-2"/>
    <n v="694.63"/>
    <n v="2095409.4601"/>
    <n v="50.09"/>
    <n v="1412.17"/>
    <n v="0"/>
  </r>
  <r>
    <x v="13"/>
    <n v="2023"/>
    <s v="Beverages"/>
    <n v="12867.49"/>
    <n v="11675.71"/>
    <n v="907380.53808473912"/>
    <s v="Low"/>
    <n v="143.76"/>
    <n v="9.4409805273893196E-3"/>
    <n v="1362.94"/>
    <n v="390914.34619999997"/>
    <n v="30.38"/>
    <n v="1412.17"/>
    <n v="0"/>
  </r>
  <r>
    <x v="14"/>
    <n v="2019"/>
    <s v="Meat &amp; Seafood"/>
    <n v="37194.78"/>
    <n v="43703.78"/>
    <n v="1174997.6744048493"/>
    <s v="High"/>
    <n v="68.81"/>
    <n v="4.7980882352941172E-2"/>
    <n v="775.2"/>
    <n v="1792788.3959999999"/>
    <n v="48.2"/>
    <n v="1412.17"/>
    <n v="0"/>
  </r>
  <r>
    <x v="14"/>
    <n v="2019"/>
    <s v="Frozen Food"/>
    <n v="3993.22"/>
    <n v="3454.43"/>
    <n v="865073.80009115452"/>
    <s v="Low"/>
    <n v="151.18"/>
    <n v="2.5320017754105636E-2"/>
    <n v="157.71"/>
    <n v="175022.83259999999"/>
    <n v="43.83"/>
    <n v="1412.17"/>
    <n v="0"/>
  </r>
  <r>
    <x v="12"/>
    <n v="2021"/>
    <s v="Dairy Products"/>
    <n v="31182.53"/>
    <n v="31161.02"/>
    <n v="999310.19067407295"/>
    <s v="Medium"/>
    <n v="183.17"/>
    <n v="0.23385728213589319"/>
    <n v="133.34"/>
    <n v="1122571.08"/>
    <n v="36"/>
    <n v="1412.17"/>
    <n v="0"/>
  </r>
  <r>
    <x v="3"/>
    <n v="2024"/>
    <s v="Prepared Food"/>
    <n v="35856.35"/>
    <n v="42291.85"/>
    <n v="1179480.0642006227"/>
    <s v="High"/>
    <n v="177.24"/>
    <n v="3.6254423570807465E-2"/>
    <n v="989.02"/>
    <n v="1635049.56"/>
    <n v="45.6"/>
    <n v="1412.17"/>
    <n v="0"/>
  </r>
  <r>
    <x v="17"/>
    <n v="2020"/>
    <s v="Frozen Food"/>
    <n v="10405.43"/>
    <n v="9767.52"/>
    <n v="938694.50854025257"/>
    <s v="Low"/>
    <n v="186.44"/>
    <n v="2.979108451672011E-2"/>
    <n v="349.28"/>
    <n v="696747.59279999998"/>
    <n v="66.959999999999994"/>
    <n v="1412.17"/>
    <n v="0"/>
  </r>
  <r>
    <x v="12"/>
    <n v="2021"/>
    <s v="Dairy Products"/>
    <n v="7672.5"/>
    <n v="7663.77"/>
    <n v="998862.1700879765"/>
    <s v="Medium"/>
    <n v="32.770000000000003"/>
    <n v="7.5902970825954905E-3"/>
    <n v="1010.83"/>
    <n v="453981.82500000001"/>
    <n v="59.17"/>
    <n v="1412.17"/>
    <n v="0"/>
  </r>
  <r>
    <x v="0"/>
    <n v="2023"/>
    <s v="Beverages"/>
    <n v="37381.050000000003"/>
    <n v="43622.57"/>
    <n v="1166970.1626893841"/>
    <s v="High"/>
    <n v="28.71"/>
    <n v="6.1583278418451404E-2"/>
    <n v="607"/>
    <n v="1919143.1070000003"/>
    <n v="51.34"/>
    <n v="1412.17"/>
    <n v="0"/>
  </r>
  <r>
    <x v="12"/>
    <n v="2023"/>
    <s v="Dairy Products"/>
    <n v="28851.4"/>
    <n v="25076.78"/>
    <n v="869170.30022806511"/>
    <s v="Low"/>
    <n v="73.23"/>
    <n v="4.185183573407604E-2"/>
    <n v="689.37"/>
    <n v="1210893.2579999999"/>
    <n v="41.97"/>
    <n v="1412.17"/>
    <n v="0"/>
  </r>
  <r>
    <x v="13"/>
    <n v="2020"/>
    <s v="Bakery Items"/>
    <n v="10321.08"/>
    <n v="10177.93"/>
    <n v="986130.32744635257"/>
    <s v="Medium"/>
    <n v="35.409999999999997"/>
    <n v="1.1440663311681113E-2"/>
    <n v="902.14"/>
    <n v="516982.89720000001"/>
    <n v="50.09"/>
    <n v="1412.17"/>
    <n v="0"/>
  </r>
  <r>
    <x v="0"/>
    <n v="2019"/>
    <s v="Grains &amp; Cereals"/>
    <n v="7894.84"/>
    <n v="8079.17"/>
    <n v="1023348.161584022"/>
    <s v="Medium"/>
    <n v="23.45"/>
    <n v="1.8357104657381357E-2"/>
    <n v="430.07"/>
    <n v="493980.13880000002"/>
    <n v="62.57"/>
    <n v="1412.17"/>
    <n v="0"/>
  </r>
  <r>
    <x v="3"/>
    <n v="2024"/>
    <s v="Prepared Food"/>
    <n v="11614.12"/>
    <n v="9959.1"/>
    <n v="857499.31979349267"/>
    <s v="Low"/>
    <n v="75.209999999999994"/>
    <n v="8.9994963309647982E-3"/>
    <n v="1290.53"/>
    <n v="650158.43760000006"/>
    <n v="55.98"/>
    <n v="1412.17"/>
    <n v="0"/>
  </r>
  <r>
    <x v="8"/>
    <n v="2018"/>
    <s v="Bakery Items"/>
    <n v="40283.96"/>
    <n v="33458.980000000003"/>
    <n v="830578.22517945117"/>
    <s v="Low"/>
    <n v="183.93"/>
    <n v="7.0444976829588182E-2"/>
    <n v="571.85"/>
    <n v="1279015.73"/>
    <n v="31.75"/>
    <n v="1412.17"/>
    <n v="0"/>
  </r>
  <r>
    <x v="4"/>
    <n v="2024"/>
    <s v="Prepared Food"/>
    <n v="12738.75"/>
    <n v="11551.29"/>
    <n v="906783.63261701504"/>
    <s v="Low"/>
    <n v="132.52000000000001"/>
    <n v="1.5778863661699678E-2"/>
    <n v="807.33"/>
    <n v="788783.4"/>
    <n v="61.92"/>
    <n v="1412.17"/>
    <n v="0"/>
  </r>
  <r>
    <x v="19"/>
    <n v="2018"/>
    <s v="Beverages"/>
    <n v="24278.95"/>
    <n v="25035.47"/>
    <n v="1031159.5023672769"/>
    <s v="Medium"/>
    <n v="187.54"/>
    <n v="0.11094384024858345"/>
    <n v="218.84"/>
    <n v="1575218.2759999998"/>
    <n v="64.88"/>
    <n v="1412.17"/>
    <n v="0"/>
  </r>
  <r>
    <x v="17"/>
    <n v="2024"/>
    <s v="Bakery Items"/>
    <n v="24536.44"/>
    <n v="24892.3"/>
    <n v="1014503.3264809402"/>
    <s v="Medium"/>
    <n v="147.49"/>
    <n v="8.0391992398676324E-2"/>
    <n v="305.20999999999998"/>
    <n v="1331101.8699999999"/>
    <n v="54.25"/>
    <n v="1412.17"/>
    <n v="0"/>
  </r>
  <r>
    <x v="16"/>
    <n v="2021"/>
    <s v="Prepared Food"/>
    <n v="12389.85"/>
    <n v="10564.07"/>
    <n v="852639.05535579519"/>
    <s v="Low"/>
    <n v="175.53"/>
    <n v="3.5506089697664424E-2"/>
    <n v="348.95"/>
    <n v="705725.85600000003"/>
    <n v="56.96"/>
    <n v="1412.17"/>
    <n v="0"/>
  </r>
  <r>
    <x v="1"/>
    <n v="2021"/>
    <s v="Beverages"/>
    <n v="18818.080000000002"/>
    <n v="18033.21"/>
    <n v="958291.70669908926"/>
    <s v="Medium"/>
    <n v="181.46"/>
    <n v="2.9628239443272354E-2"/>
    <n v="635.14"/>
    <n v="1053247.9376000001"/>
    <n v="55.97"/>
    <n v="1412.17"/>
    <n v="0"/>
  </r>
  <r>
    <x v="11"/>
    <n v="2020"/>
    <s v="Grains &amp; Cereals"/>
    <n v="30320.1"/>
    <n v="32226.91"/>
    <n v="1062889.3044548007"/>
    <s v="Medium"/>
    <n v="30.64"/>
    <n v="4.4866820562905085E-2"/>
    <n v="675.78"/>
    <n v="1254645.7380000001"/>
    <n v="41.38"/>
    <n v="1412.17"/>
    <n v="0"/>
  </r>
  <r>
    <x v="8"/>
    <n v="2020"/>
    <s v="Beverages"/>
    <n v="10418.23"/>
    <n v="11826.26"/>
    <n v="1135150.5965984624"/>
    <s v="High"/>
    <n v="57.24"/>
    <n v="1.6611228036608309E-2"/>
    <n v="627.17999999999995"/>
    <n v="427668.34149999998"/>
    <n v="41.05"/>
    <n v="1412.17"/>
    <n v="0"/>
  </r>
  <r>
    <x v="10"/>
    <n v="2021"/>
    <s v="Prepared Food"/>
    <n v="13520.77"/>
    <n v="14479.32"/>
    <n v="1070894.631001045"/>
    <s v="Medium"/>
    <n v="161.71"/>
    <n v="1.5237932627830185E-2"/>
    <n v="887.31"/>
    <n v="721603.49489999993"/>
    <n v="53.37"/>
    <n v="1412.17"/>
    <n v="0"/>
  </r>
  <r>
    <x v="16"/>
    <n v="2018"/>
    <s v="Beverages"/>
    <n v="2682.54"/>
    <n v="3086.07"/>
    <n v="1150428.3253930977"/>
    <s v="High"/>
    <n v="61.92"/>
    <n v="3.7922727851053902E-3"/>
    <n v="707.37"/>
    <n v="151295.25599999999"/>
    <n v="56.4"/>
    <n v="1412.17"/>
    <n v="0"/>
  </r>
  <r>
    <x v="14"/>
    <n v="2023"/>
    <s v="Grains &amp; Cereals"/>
    <n v="47074.42"/>
    <n v="50848.46"/>
    <n v="1080171.7790681224"/>
    <s v="Medium"/>
    <n v="128.51"/>
    <n v="0.37719887820512821"/>
    <n v="124.8"/>
    <n v="3048068.6949999998"/>
    <n v="64.75"/>
    <n v="1412.17"/>
    <n v="0"/>
  </r>
  <r>
    <x v="8"/>
    <n v="2021"/>
    <s v="Frozen Food"/>
    <n v="1329.45"/>
    <n v="1078.07"/>
    <n v="810914.28786340216"/>
    <s v="Low"/>
    <n v="75.849999999999994"/>
    <n v="1.6285892787142298E-3"/>
    <n v="816.32"/>
    <n v="42994.413000000008"/>
    <n v="32.340000000000003"/>
    <n v="1412.17"/>
    <n v="0"/>
  </r>
  <r>
    <x v="12"/>
    <n v="2021"/>
    <s v="Prepared Food"/>
    <n v="10144"/>
    <n v="10236.01"/>
    <n v="1009070.3864353312"/>
    <s v="Medium"/>
    <n v="114.31"/>
    <n v="9.7510333557627605E-3"/>
    <n v="1040.3"/>
    <n v="507707.19999999995"/>
    <n v="50.05"/>
    <n v="1412.17"/>
    <n v="0"/>
  </r>
  <r>
    <x v="16"/>
    <n v="2022"/>
    <s v="Frozen Food"/>
    <n v="26936.48"/>
    <n v="27192.47"/>
    <n v="1009503.4689016531"/>
    <s v="Medium"/>
    <n v="93.51"/>
    <n v="0.13912752440473117"/>
    <n v="193.61"/>
    <n v="902372.08"/>
    <n v="33.5"/>
    <n v="1412.17"/>
    <n v="0"/>
  </r>
  <r>
    <x v="13"/>
    <n v="2023"/>
    <s v="Prepared Food"/>
    <n v="47691.12"/>
    <n v="42560.6"/>
    <n v="892421.90160348499"/>
    <s v="Low"/>
    <n v="97.16"/>
    <n v="0.10010100119639821"/>
    <n v="476.43"/>
    <n v="1895245.1088000003"/>
    <n v="39.74"/>
    <n v="1412.17"/>
    <n v="0"/>
  </r>
  <r>
    <x v="13"/>
    <n v="2024"/>
    <s v="Beverages"/>
    <n v="11463.72"/>
    <n v="10968.53"/>
    <n v="956803.72514332179"/>
    <s v="Medium"/>
    <n v="40.79"/>
    <n v="1.5766142674423403E-2"/>
    <n v="727.11"/>
    <n v="575020.19519999996"/>
    <n v="50.16"/>
    <n v="1412.17"/>
    <n v="0"/>
  </r>
  <r>
    <x v="11"/>
    <n v="2021"/>
    <s v="Bakery Items"/>
    <n v="6608.38"/>
    <n v="6213.4"/>
    <n v="940230.43469049898"/>
    <s v="Low"/>
    <n v="38.130000000000003"/>
    <n v="2.1230378770842034E-2"/>
    <n v="311.27"/>
    <n v="354077.00040000002"/>
    <n v="53.58"/>
    <n v="1412.17"/>
    <n v="0"/>
  </r>
  <r>
    <x v="7"/>
    <n v="2023"/>
    <s v="Dairy Products"/>
    <n v="47354.14"/>
    <n v="37996.01"/>
    <n v="802379.89751265675"/>
    <s v="Low"/>
    <n v="103.25"/>
    <n v="0.13507370642934566"/>
    <n v="350.58"/>
    <n v="2367707"/>
    <n v="50"/>
    <n v="1412.17"/>
    <n v="0"/>
  </r>
  <r>
    <x v="9"/>
    <n v="2023"/>
    <s v="Prepared Food"/>
    <n v="49231.61"/>
    <n v="45743.9"/>
    <n v="929157.10048889322"/>
    <s v="Low"/>
    <n v="43.04"/>
    <n v="5.0677437285762815E-2"/>
    <n v="971.47"/>
    <n v="1949079.4399000001"/>
    <n v="39.590000000000003"/>
    <n v="1412.17"/>
    <n v="0"/>
  </r>
  <r>
    <x v="8"/>
    <n v="2024"/>
    <s v="Prepared Food"/>
    <n v="28293.200000000001"/>
    <n v="27917.29"/>
    <n v="986713.76867939997"/>
    <s v="Medium"/>
    <n v="136.94"/>
    <n v="2.2159114048965398E-2"/>
    <n v="1276.82"/>
    <n v="1615824.652"/>
    <n v="57.11"/>
    <n v="1412.17"/>
    <n v="0"/>
  </r>
  <r>
    <x v="11"/>
    <n v="2018"/>
    <s v="Dairy Products"/>
    <n v="22602.91"/>
    <n v="20190.34"/>
    <n v="893262.85863191949"/>
    <s v="Low"/>
    <n v="83.28"/>
    <n v="1.708394240580477E-2"/>
    <n v="1323.05"/>
    <n v="1544456.8403"/>
    <n v="68.33"/>
    <n v="1412.17"/>
    <n v="0"/>
  </r>
  <r>
    <x v="5"/>
    <n v="2021"/>
    <s v="Bakery Items"/>
    <n v="15393.58"/>
    <n v="14761.96"/>
    <n v="958968.60899154062"/>
    <s v="Medium"/>
    <n v="181.57"/>
    <n v="6.3421143704680286E-2"/>
    <n v="242.72"/>
    <n v="1072778.5902"/>
    <n v="69.69"/>
    <n v="1412.17"/>
    <n v="0"/>
  </r>
  <r>
    <x v="1"/>
    <n v="2023"/>
    <s v="Beverages"/>
    <n v="29574.47"/>
    <n v="34769.68"/>
    <n v="1175665.3627267031"/>
    <s v="High"/>
    <n v="136.65"/>
    <n v="5.973674961622364E-2"/>
    <n v="495.08"/>
    <n v="1508593.7146999999"/>
    <n v="51.01"/>
    <n v="1412.17"/>
    <n v="0"/>
  </r>
  <r>
    <x v="1"/>
    <n v="2023"/>
    <s v="Beverages"/>
    <n v="6355.69"/>
    <n v="6599.21"/>
    <n v="1038315.2734006852"/>
    <s v="Medium"/>
    <n v="37.450000000000003"/>
    <n v="7.7403636540780158E-3"/>
    <n v="821.11"/>
    <n v="196517.93479999999"/>
    <n v="30.92"/>
    <n v="1412.17"/>
    <n v="0"/>
  </r>
  <r>
    <x v="3"/>
    <n v="2020"/>
    <s v="Beverages"/>
    <n v="17056.13"/>
    <n v="17884.77"/>
    <n v="1048583.1193828846"/>
    <s v="Medium"/>
    <n v="149.27000000000001"/>
    <n v="1.2339842280422515E-2"/>
    <n v="1382.2"/>
    <n v="689408.77460000012"/>
    <n v="40.42"/>
    <n v="1412.17"/>
    <n v="0"/>
  </r>
  <r>
    <x v="17"/>
    <n v="2021"/>
    <s v="Beverages"/>
    <n v="40625.93"/>
    <n v="36992.57"/>
    <n v="910565.49351608683"/>
    <s v="Low"/>
    <n v="39.86"/>
    <n v="4.5987106925358269E-2"/>
    <n v="883.42"/>
    <n v="2114985.9158000001"/>
    <n v="52.06"/>
    <n v="1412.17"/>
    <n v="0"/>
  </r>
  <r>
    <x v="10"/>
    <n v="2019"/>
    <s v="Beverages"/>
    <n v="3365.2"/>
    <n v="3182.65"/>
    <n v="945753.59562581719"/>
    <s v="Low"/>
    <n v="100.43"/>
    <n v="0.20162971839424804"/>
    <n v="16.690000000000001"/>
    <n v="233982.356"/>
    <n v="69.53"/>
    <n v="1412.17"/>
    <n v="0"/>
  </r>
  <r>
    <x v="2"/>
    <n v="2022"/>
    <s v="Frozen Food"/>
    <n v="21759.95"/>
    <n v="20158.29"/>
    <n v="926394.13233945845"/>
    <s v="Low"/>
    <n v="178.59"/>
    <n v="8.1263584419464463E-2"/>
    <n v="267.77"/>
    <n v="1496866.9605000003"/>
    <n v="68.790000000000006"/>
    <n v="1412.17"/>
    <n v="0"/>
  </r>
  <r>
    <x v="19"/>
    <n v="2019"/>
    <s v="Dairy Products"/>
    <n v="24930.080000000002"/>
    <n v="26461.72"/>
    <n v="1061437.4281991874"/>
    <s v="Medium"/>
    <n v="127.68"/>
    <n v="0.26112998847805596"/>
    <n v="95.47"/>
    <n v="1101161.6336000001"/>
    <n v="44.17"/>
    <n v="1412.17"/>
    <n v="0"/>
  </r>
  <r>
    <x v="11"/>
    <n v="2019"/>
    <s v="Meat &amp; Seafood"/>
    <n v="19096.71"/>
    <n v="18273.39"/>
    <n v="956886.81453506916"/>
    <s v="Medium"/>
    <n v="128.91999999999999"/>
    <n v="3.9700449045777721E-2"/>
    <n v="481.02"/>
    <n v="1196790.8156999999"/>
    <n v="62.67"/>
    <n v="1412.17"/>
    <n v="0"/>
  </r>
  <r>
    <x v="1"/>
    <n v="2024"/>
    <s v="Fruits &amp; Vegetables"/>
    <n v="38728.720000000001"/>
    <n v="35494.629999999997"/>
    <n v="916493.75450570008"/>
    <s v="Low"/>
    <n v="160.46"/>
    <n v="0.24118022169635073"/>
    <n v="160.58000000000001"/>
    <n v="2432550.9032000001"/>
    <n v="62.81"/>
    <n v="1412.17"/>
    <n v="0"/>
  </r>
  <r>
    <x v="19"/>
    <n v="2018"/>
    <s v="Beverages"/>
    <n v="35649.51"/>
    <n v="30541.38"/>
    <n v="856712.47655297362"/>
    <s v="Low"/>
    <n v="67.02"/>
    <n v="5.4538307376923785E-2"/>
    <n v="653.66"/>
    <n v="1248445.8402000002"/>
    <n v="35.020000000000003"/>
    <n v="1412.17"/>
    <n v="0"/>
  </r>
  <r>
    <x v="7"/>
    <n v="2018"/>
    <s v="Bakery Items"/>
    <n v="47890.2"/>
    <n v="49580.18"/>
    <n v="1035288.6394293614"/>
    <s v="Medium"/>
    <n v="145.56"/>
    <n v="7.1677966862736295E-2"/>
    <n v="668.13"/>
    <n v="2656469.3939999999"/>
    <n v="55.47"/>
    <n v="1412.17"/>
    <n v="0"/>
  </r>
  <r>
    <x v="17"/>
    <n v="2020"/>
    <s v="Bakery Items"/>
    <n v="8003.98"/>
    <n v="6499.63"/>
    <n v="812049.75524676475"/>
    <s v="Low"/>
    <n v="75.42"/>
    <n v="0.16674958333333331"/>
    <n v="48"/>
    <n v="459908.69079999998"/>
    <n v="57.46"/>
    <n v="1412.17"/>
    <n v="0"/>
  </r>
  <r>
    <x v="2"/>
    <n v="2018"/>
    <s v="Prepared Food"/>
    <n v="22064.87"/>
    <n v="20476.45"/>
    <n v="928011.35923302523"/>
    <s v="Low"/>
    <n v="113.47"/>
    <n v="9.0704883663569838E-2"/>
    <n v="243.26"/>
    <n v="878623.12339999992"/>
    <n v="39.82"/>
    <n v="1412.17"/>
    <n v="0"/>
  </r>
  <r>
    <x v="1"/>
    <n v="2024"/>
    <s v="Frozen Food"/>
    <n v="3513.33"/>
    <n v="4052.67"/>
    <n v="1153512.4796133584"/>
    <s v="High"/>
    <n v="133.87"/>
    <n v="9.6706028075970278E-3"/>
    <n v="363.3"/>
    <n v="192706.15049999999"/>
    <n v="54.85"/>
    <n v="1412.17"/>
    <n v="0"/>
  </r>
  <r>
    <x v="16"/>
    <n v="2023"/>
    <s v="Bakery Items"/>
    <n v="48403.15"/>
    <n v="54948.5"/>
    <n v="1135225.7032858399"/>
    <s v="High"/>
    <n v="175.17"/>
    <n v="0.30225521418758589"/>
    <n v="160.13999999999999"/>
    <n v="1757034.345"/>
    <n v="36.299999999999997"/>
    <n v="1412.17"/>
    <n v="0"/>
  </r>
  <r>
    <x v="16"/>
    <n v="2019"/>
    <s v="Grains &amp; Cereals"/>
    <n v="18317.53"/>
    <n v="19745.29"/>
    <n v="1077945.0067776607"/>
    <s v="Medium"/>
    <n v="74.400000000000006"/>
    <n v="4.5410109574098863E-2"/>
    <n v="403.38"/>
    <n v="621880.14350000001"/>
    <n v="33.950000000000003"/>
    <n v="1412.17"/>
    <n v="0"/>
  </r>
  <r>
    <x v="2"/>
    <n v="2024"/>
    <s v="Prepared Food"/>
    <n v="11808.79"/>
    <n v="9716.69"/>
    <n v="822835.36247151485"/>
    <s v="Low"/>
    <n v="26.98"/>
    <n v="1.2703087349397591E-2"/>
    <n v="929.6"/>
    <n v="558437.67910000007"/>
    <n v="47.29"/>
    <n v="1412.17"/>
    <n v="0"/>
  </r>
  <r>
    <x v="13"/>
    <n v="2018"/>
    <s v="Prepared Food"/>
    <n v="6439.2"/>
    <n v="5394.1"/>
    <n v="837697.22946949932"/>
    <s v="Low"/>
    <n v="26.84"/>
    <n v="6.9104958145524795E-2"/>
    <n v="93.18"/>
    <n v="334774.00800000003"/>
    <n v="51.99"/>
    <n v="1412.17"/>
    <n v="0"/>
  </r>
  <r>
    <x v="13"/>
    <n v="2024"/>
    <s v="Frozen Food"/>
    <n v="43174.51"/>
    <n v="44863.41"/>
    <n v="1039117.9888318361"/>
    <s v="Medium"/>
    <n v="106.07"/>
    <n v="4.13038582594304E-2"/>
    <n v="1045.29"/>
    <n v="2885352.5033"/>
    <n v="66.83"/>
    <n v="1412.17"/>
    <n v="0"/>
  </r>
  <r>
    <x v="18"/>
    <n v="2021"/>
    <s v="Dairy Products"/>
    <n v="48267.58"/>
    <n v="51264.82"/>
    <n v="1062096.3387847494"/>
    <s v="Medium"/>
    <n v="36.409999999999997"/>
    <n v="0.14589402732438642"/>
    <n v="330.84"/>
    <n v="2775868.5257999999"/>
    <n v="57.51"/>
    <n v="1412.17"/>
    <n v="0"/>
  </r>
  <r>
    <x v="16"/>
    <n v="2024"/>
    <s v="Frozen Food"/>
    <n v="29213.17"/>
    <n v="32840.660000000003"/>
    <n v="1124173.1041170817"/>
    <s v="High"/>
    <n v="196.08"/>
    <n v="4.0558074637640912E-2"/>
    <n v="720.28"/>
    <n v="1807710.9595999999"/>
    <n v="61.88"/>
    <n v="1412.17"/>
    <n v="0"/>
  </r>
  <r>
    <x v="12"/>
    <n v="2020"/>
    <s v="Frozen Food"/>
    <n v="8903.52"/>
    <n v="9527.7900000000009"/>
    <n v="1070114.9657663486"/>
    <s v="Medium"/>
    <n v="47.76"/>
    <n v="6.3837329356429967E-3"/>
    <n v="1394.72"/>
    <n v="346792.10400000005"/>
    <n v="38.950000000000003"/>
    <n v="1412.17"/>
    <n v="0"/>
  </r>
  <r>
    <x v="17"/>
    <n v="2022"/>
    <s v="Beverages"/>
    <n v="23262.53"/>
    <n v="25824.94"/>
    <n v="1110151.8192561171"/>
    <s v="High"/>
    <n v="75.900000000000006"/>
    <n v="1.8408123699266445E-2"/>
    <n v="1263.71"/>
    <n v="712531.29389999993"/>
    <n v="30.63"/>
    <n v="1412.17"/>
    <n v="0"/>
  </r>
  <r>
    <x v="18"/>
    <n v="2023"/>
    <s v="Fruits &amp; Vegetables"/>
    <n v="30114.14"/>
    <n v="35677.050000000003"/>
    <n v="1184727.5067460004"/>
    <s v="High"/>
    <n v="48.9"/>
    <n v="4.9377965795989305E-2"/>
    <n v="609.87"/>
    <n v="1480411.1223999998"/>
    <n v="49.16"/>
    <n v="1412.17"/>
    <n v="0"/>
  </r>
  <r>
    <x v="4"/>
    <n v="2024"/>
    <s v="Bakery Items"/>
    <n v="45901.37"/>
    <n v="45831.98"/>
    <n v="998488.28041515965"/>
    <s v="Medium"/>
    <n v="85.68"/>
    <n v="4.4727714764577486E-2"/>
    <n v="1026.24"/>
    <n v="2278544.0068000001"/>
    <n v="49.64"/>
    <n v="1412.17"/>
    <n v="0"/>
  </r>
  <r>
    <x v="13"/>
    <n v="2019"/>
    <s v="Meat &amp; Seafood"/>
    <n v="48620.25"/>
    <n v="50301.37"/>
    <n v="1034576.5396105532"/>
    <s v="Medium"/>
    <n v="173.14"/>
    <n v="9.4150481206793063E-2"/>
    <n v="516.41"/>
    <n v="1521813.825"/>
    <n v="31.3"/>
    <n v="1412.17"/>
    <n v="0"/>
  </r>
  <r>
    <x v="15"/>
    <n v="2020"/>
    <s v="Grains &amp; Cereals"/>
    <n v="32827.879999999997"/>
    <n v="34463.61"/>
    <n v="1049827.4637290011"/>
    <s v="Medium"/>
    <n v="140.44"/>
    <n v="7.5007722889914544E-2"/>
    <n v="437.66"/>
    <n v="2249694.6163999997"/>
    <n v="68.53"/>
    <n v="1412.17"/>
    <n v="0"/>
  </r>
  <r>
    <x v="10"/>
    <n v="2023"/>
    <s v="Bakery Items"/>
    <n v="40840.5"/>
    <n v="38524.82"/>
    <n v="943299.42091796128"/>
    <s v="Low"/>
    <n v="141.79"/>
    <n v="2.983955226606852E-2"/>
    <n v="1368.67"/>
    <n v="1694880.75"/>
    <n v="41.5"/>
    <n v="1412.17"/>
    <n v="0"/>
  </r>
  <r>
    <x v="9"/>
    <n v="2023"/>
    <s v="Prepared Food"/>
    <n v="18777.45"/>
    <n v="20043.849999999999"/>
    <n v="1067442.5973707824"/>
    <s v="Medium"/>
    <n v="126.6"/>
    <n v="2.5214784476970592E-2"/>
    <n v="744.7"/>
    <n v="777574.20449999999"/>
    <n v="41.41"/>
    <n v="1412.17"/>
    <n v="0"/>
  </r>
  <r>
    <x v="12"/>
    <n v="2023"/>
    <s v="Meat &amp; Seafood"/>
    <n v="26903.69"/>
    <n v="24908.69"/>
    <n v="925846.60319829732"/>
    <s v="Low"/>
    <n v="35.1"/>
    <n v="4.3163308198299374E-2"/>
    <n v="623.29999999999995"/>
    <n v="1110046.2493999999"/>
    <n v="41.26"/>
    <n v="1412.17"/>
    <n v="0"/>
  </r>
  <r>
    <x v="8"/>
    <n v="2022"/>
    <s v="Dairy Products"/>
    <n v="25753.42"/>
    <n v="25942.47"/>
    <n v="1007340.7726041824"/>
    <s v="Medium"/>
    <n v="71.510000000000005"/>
    <n v="4.4622483279620193E-2"/>
    <n v="577.14"/>
    <n v="1679895.5866"/>
    <n v="65.23"/>
    <n v="1412.17"/>
    <n v="0"/>
  </r>
  <r>
    <x v="0"/>
    <n v="2019"/>
    <s v="Dairy Products"/>
    <n v="27999.75"/>
    <n v="26735.279999999999"/>
    <n v="954839.95392816002"/>
    <s v="Medium"/>
    <n v="92.09"/>
    <n v="4.7190059662250983E-2"/>
    <n v="593.34"/>
    <n v="946671.5475000001"/>
    <n v="33.81"/>
    <n v="1412.17"/>
    <n v="0"/>
  </r>
  <r>
    <x v="4"/>
    <n v="2021"/>
    <s v="Prepared Food"/>
    <n v="12115.15"/>
    <n v="14281.97"/>
    <n v="1178852.0984057151"/>
    <s v="High"/>
    <n v="190.82"/>
    <n v="0.20884588863988968"/>
    <n v="58.01"/>
    <n v="594005.80449999997"/>
    <n v="49.03"/>
    <n v="1412.17"/>
    <n v="0"/>
  </r>
  <r>
    <x v="15"/>
    <n v="2023"/>
    <s v="Prepared Food"/>
    <n v="12372.33"/>
    <n v="12415.82"/>
    <n v="1003515.1018441959"/>
    <s v="Medium"/>
    <n v="138.16999999999999"/>
    <n v="1.0869415867939944E-2"/>
    <n v="1138.27"/>
    <n v="643484.88329999999"/>
    <n v="52.01"/>
    <n v="1412.17"/>
    <n v="0"/>
  </r>
  <r>
    <x v="6"/>
    <n v="2024"/>
    <s v="Prepared Food"/>
    <n v="17657.47"/>
    <n v="18438.18"/>
    <n v="1044214.1484595471"/>
    <s v="Medium"/>
    <n v="75.73"/>
    <n v="6.3828332851359165E-2"/>
    <n v="276.64"/>
    <n v="844380.2154000001"/>
    <n v="47.82"/>
    <n v="1412.17"/>
    <n v="0"/>
  </r>
  <r>
    <x v="1"/>
    <n v="2019"/>
    <s v="Fruits &amp; Vegetables"/>
    <n v="3536.85"/>
    <n v="3057.2"/>
    <n v="864384.97533115628"/>
    <s v="Low"/>
    <n v="48.25"/>
    <n v="3.107406431207169E-2"/>
    <n v="113.82"/>
    <n v="234988.31399999998"/>
    <n v="66.44"/>
    <n v="1412.17"/>
    <n v="0"/>
  </r>
  <r>
    <x v="0"/>
    <n v="2023"/>
    <s v="Fruits &amp; Vegetables"/>
    <n v="18031.41"/>
    <n v="19215.43"/>
    <n v="1065664.304677227"/>
    <s v="Medium"/>
    <n v="85.46"/>
    <n v="4.9337592688866394E-2"/>
    <n v="365.47"/>
    <n v="666440.91359999997"/>
    <n v="36.96"/>
    <n v="1412.17"/>
    <n v="0"/>
  </r>
  <r>
    <x v="13"/>
    <n v="2023"/>
    <s v="Bakery Items"/>
    <n v="5790.86"/>
    <n v="5547.58"/>
    <n v="957988.96882328368"/>
    <s v="Medium"/>
    <n v="28.85"/>
    <n v="4.7666891658298075E-3"/>
    <n v="1214.8599999999999"/>
    <n v="262441.77519999997"/>
    <n v="45.32"/>
    <n v="1412.17"/>
    <n v="0"/>
  </r>
  <r>
    <x v="1"/>
    <n v="2018"/>
    <s v="Fruits &amp; Vegetables"/>
    <n v="13636.34"/>
    <n v="15668.2"/>
    <n v="1149003.3249390966"/>
    <s v="High"/>
    <n v="37.1"/>
    <n v="1.3927565392354124E-2"/>
    <n v="979.09"/>
    <n v="660817.03639999998"/>
    <n v="48.46"/>
    <n v="1412.17"/>
    <n v="0"/>
  </r>
  <r>
    <x v="15"/>
    <n v="2018"/>
    <s v="Grains &amp; Cereals"/>
    <n v="49181.19"/>
    <n v="58225.68"/>
    <n v="1183901.4062083492"/>
    <s v="High"/>
    <n v="87.31"/>
    <n v="0.22122796995186902"/>
    <n v="222.31"/>
    <n v="1567404.5253000001"/>
    <n v="31.87"/>
    <n v="1412.17"/>
    <n v="0"/>
  </r>
  <r>
    <x v="2"/>
    <n v="2023"/>
    <s v="Bakery Items"/>
    <n v="44497.57"/>
    <n v="46476.28"/>
    <n v="1044467.821501264"/>
    <s v="Medium"/>
    <n v="172.75"/>
    <n v="0.17980995676243586"/>
    <n v="247.47"/>
    <n v="2536361.4899999998"/>
    <n v="57"/>
    <n v="1412.17"/>
    <n v="0"/>
  </r>
  <r>
    <x v="17"/>
    <n v="2024"/>
    <s v="Prepared Food"/>
    <n v="30053.52"/>
    <n v="34959.69"/>
    <n v="1163247.7659854819"/>
    <s v="High"/>
    <n v="133.09"/>
    <n v="2.5176989000494265E-2"/>
    <n v="1193.69"/>
    <n v="1737694.5264000001"/>
    <n v="57.82"/>
    <n v="1412.17"/>
    <n v="0"/>
  </r>
  <r>
    <x v="13"/>
    <n v="2021"/>
    <s v="Bakery Items"/>
    <n v="11568.16"/>
    <n v="9672.02"/>
    <n v="836089.74979599181"/>
    <s v="Low"/>
    <n v="97.03"/>
    <n v="8.4386151758749986E-3"/>
    <n v="1370.86"/>
    <n v="383831.54879999999"/>
    <n v="33.18"/>
    <n v="1412.17"/>
    <n v="0"/>
  </r>
  <r>
    <x v="7"/>
    <n v="2020"/>
    <s v="Frozen Food"/>
    <n v="5266.26"/>
    <n v="5549.69"/>
    <n v="1053819.9785046694"/>
    <s v="Medium"/>
    <n v="25.38"/>
    <n v="4.040898069426967E-3"/>
    <n v="1303.24"/>
    <n v="182528.5716"/>
    <n v="34.659999999999997"/>
    <n v="1412.17"/>
    <n v="0"/>
  </r>
  <r>
    <x v="15"/>
    <n v="2019"/>
    <s v="Dairy Products"/>
    <n v="31877.19"/>
    <n v="35845.519999999997"/>
    <n v="1124488.0743879871"/>
    <s v="High"/>
    <n v="130.19"/>
    <n v="3.5918365277355237E-2"/>
    <n v="887.49"/>
    <n v="1701923.1740999999"/>
    <n v="53.39"/>
    <n v="1412.17"/>
    <n v="0"/>
  </r>
  <r>
    <x v="8"/>
    <n v="2024"/>
    <s v="Prepared Food"/>
    <n v="4538.1099999999997"/>
    <n v="4999.1400000000003"/>
    <n v="1101590.7503343904"/>
    <s v="High"/>
    <n v="26.16"/>
    <n v="4.8645713856939185E-3"/>
    <n v="932.89"/>
    <n v="280046.76809999999"/>
    <n v="61.71"/>
    <n v="1412.17"/>
    <n v="0"/>
  </r>
  <r>
    <x v="1"/>
    <n v="2022"/>
    <s v="Dairy Products"/>
    <n v="6965.54"/>
    <n v="6131.14"/>
    <n v="880210.29238221305"/>
    <s v="Low"/>
    <n v="174.3"/>
    <n v="8.2344721598297671E-2"/>
    <n v="84.59"/>
    <n v="220041.4086"/>
    <n v="31.59"/>
    <n v="1412.17"/>
    <n v="0"/>
  </r>
  <r>
    <x v="19"/>
    <n v="2019"/>
    <s v="Fruits &amp; Vegetables"/>
    <n v="27308.53"/>
    <n v="30169.81"/>
    <n v="1104776.0534895142"/>
    <s v="High"/>
    <n v="145.63"/>
    <n v="2.243590101710511E-2"/>
    <n v="1217.18"/>
    <n v="1711698.6603999999"/>
    <n v="62.68"/>
    <n v="1412.17"/>
    <n v="0"/>
  </r>
  <r>
    <x v="12"/>
    <n v="2022"/>
    <s v="Beverages"/>
    <n v="13803"/>
    <n v="12865.32"/>
    <n v="932066.94196913717"/>
    <s v="Low"/>
    <n v="185.07"/>
    <n v="1.441687033903616E-2"/>
    <n v="957.42"/>
    <n v="914586.78"/>
    <n v="66.260000000000005"/>
    <n v="1412.17"/>
    <n v="0"/>
  </r>
  <r>
    <x v="0"/>
    <n v="2022"/>
    <s v="Fruits &amp; Vegetables"/>
    <n v="2428.52"/>
    <n v="2418.17"/>
    <n v="995738.14504307148"/>
    <s v="Medium"/>
    <n v="52.27"/>
    <n v="3.4354505587777619E-2"/>
    <n v="70.69"/>
    <n v="150398.24359999999"/>
    <n v="61.93"/>
    <n v="1412.17"/>
    <n v="0"/>
  </r>
  <r>
    <x v="2"/>
    <n v="2021"/>
    <s v="Beverages"/>
    <n v="2584.39"/>
    <n v="2194.85"/>
    <n v="849271.9752049807"/>
    <s v="Low"/>
    <n v="43.57"/>
    <n v="2.2617907809177073E-3"/>
    <n v="1142.6300000000001"/>
    <n v="161369.31159999999"/>
    <n v="62.44"/>
    <n v="1412.17"/>
    <n v="0"/>
  </r>
  <r>
    <x v="5"/>
    <n v="2020"/>
    <s v="Fruits &amp; Vegetables"/>
    <n v="17092.310000000001"/>
    <n v="14508.6"/>
    <n v="848837.86919380701"/>
    <s v="Low"/>
    <n v="109.47"/>
    <n v="2.047326497855928E-2"/>
    <n v="834.86"/>
    <n v="984858.90220000001"/>
    <n v="57.62"/>
    <n v="1412.17"/>
    <n v="0"/>
  </r>
  <r>
    <x v="0"/>
    <n v="2024"/>
    <s v="Frozen Food"/>
    <n v="27988.79"/>
    <n v="32506.92"/>
    <n v="1161426.4139321493"/>
    <s v="High"/>
    <n v="60.95"/>
    <n v="5.150963431915638E-2"/>
    <n v="543.37"/>
    <n v="1585005.1777000001"/>
    <n v="56.63"/>
    <n v="1412.17"/>
    <n v="0"/>
  </r>
  <r>
    <x v="19"/>
    <n v="2018"/>
    <s v="Dairy Products"/>
    <n v="28969"/>
    <n v="23933.02"/>
    <n v="826159.68794228311"/>
    <s v="Low"/>
    <n v="164.35"/>
    <n v="3.3876324344551768E-2"/>
    <n v="855.14"/>
    <n v="1369944.01"/>
    <n v="47.29"/>
    <n v="1412.17"/>
    <n v="0"/>
  </r>
  <r>
    <x v="15"/>
    <n v="2024"/>
    <s v="Bakery Items"/>
    <n v="46936.57"/>
    <n v="47407.6"/>
    <n v="1010035.4584921736"/>
    <s v="Medium"/>
    <n v="87.18"/>
    <n v="4.4396638321620115E-2"/>
    <n v="1057.21"/>
    <n v="1647004.2413000001"/>
    <n v="35.090000000000003"/>
    <n v="1412.17"/>
    <n v="0"/>
  </r>
  <r>
    <x v="4"/>
    <n v="2021"/>
    <s v="Grains &amp; Cereals"/>
    <n v="3242.71"/>
    <n v="3746.18"/>
    <n v="1155262.1110120856"/>
    <s v="High"/>
    <n v="160.22"/>
    <n v="3.3551407671057127E-3"/>
    <n v="966.49"/>
    <n v="129578.69160000001"/>
    <n v="39.96"/>
    <n v="1412.17"/>
    <n v="0"/>
  </r>
  <r>
    <x v="8"/>
    <n v="2022"/>
    <s v="Fruits &amp; Vegetables"/>
    <n v="46965.32"/>
    <n v="54387.08"/>
    <n v="1158026.3905366769"/>
    <s v="High"/>
    <n v="173.34"/>
    <n v="4.951797142706521E-2"/>
    <n v="948.45"/>
    <n v="2089487.0868000002"/>
    <n v="44.49"/>
    <n v="1412.17"/>
    <n v="0"/>
  </r>
  <r>
    <x v="13"/>
    <n v="2024"/>
    <s v="Fruits &amp; Vegetables"/>
    <n v="2283.1"/>
    <n v="2654.6"/>
    <n v="1162717.3579781875"/>
    <s v="High"/>
    <n v="116.93"/>
    <n v="6.6213276877120728E-3"/>
    <n v="344.81"/>
    <n v="111894.73099999999"/>
    <n v="49.01"/>
    <n v="1412.17"/>
    <n v="0"/>
  </r>
  <r>
    <x v="17"/>
    <n v="2021"/>
    <s v="Meat &amp; Seafood"/>
    <n v="11088.64"/>
    <n v="11899.26"/>
    <n v="1073103.6448112663"/>
    <s v="Medium"/>
    <n v="194.12"/>
    <n v="0.16354926253687316"/>
    <n v="67.8"/>
    <n v="767001.22879999992"/>
    <n v="69.17"/>
    <n v="1412.17"/>
    <n v="0"/>
  </r>
  <r>
    <x v="7"/>
    <n v="2024"/>
    <s v="Grains &amp; Cereals"/>
    <n v="1899.36"/>
    <n v="2058.86"/>
    <n v="1083975.6549574595"/>
    <s v="Medium"/>
    <n v="49.89"/>
    <n v="1.9887545154703939E-3"/>
    <n v="955.05"/>
    <n v="105148.56959999999"/>
    <n v="55.36"/>
    <n v="1412.17"/>
    <n v="0"/>
  </r>
  <r>
    <x v="16"/>
    <n v="2020"/>
    <s v="Meat &amp; Seafood"/>
    <n v="46552.07"/>
    <n v="47859.25"/>
    <n v="1028079.9543393023"/>
    <s v="Medium"/>
    <n v="52.98"/>
    <n v="3.8223228508087695E-2"/>
    <n v="1217.9000000000001"/>
    <n v="1932376.4256999998"/>
    <n v="41.51"/>
    <n v="1412.17"/>
    <n v="0"/>
  </r>
  <r>
    <x v="7"/>
    <n v="2024"/>
    <s v="Meat &amp; Seafood"/>
    <n v="37391.39"/>
    <n v="39782.839999999997"/>
    <n v="1063957.2372142356"/>
    <s v="Medium"/>
    <n v="133.13"/>
    <n v="5.106648365905956E-2"/>
    <n v="732.21"/>
    <n v="1598108.0086000001"/>
    <n v="42.74"/>
    <n v="1412.17"/>
    <n v="0"/>
  </r>
  <r>
    <x v="9"/>
    <n v="2022"/>
    <s v="Bakery Items"/>
    <n v="7366.15"/>
    <n v="6829.31"/>
    <n v="927120.68040971202"/>
    <s v="Low"/>
    <n v="58.14"/>
    <n v="5.319326396060052E-3"/>
    <n v="1384.79"/>
    <n v="340979.08349999995"/>
    <n v="46.29"/>
    <n v="1412.17"/>
    <n v="0"/>
  </r>
  <r>
    <x v="18"/>
    <n v="2019"/>
    <s v="Fruits &amp; Vegetables"/>
    <n v="23779.37"/>
    <n v="21406.66"/>
    <n v="900219.81238359131"/>
    <s v="Low"/>
    <n v="46.56"/>
    <n v="2.5844613026986488E-2"/>
    <n v="920.09"/>
    <n v="1023939.6722"/>
    <n v="43.06"/>
    <n v="1412.17"/>
    <n v="0"/>
  </r>
  <r>
    <x v="1"/>
    <n v="2020"/>
    <s v="Beverages"/>
    <n v="10337.469999999999"/>
    <n v="9683.93"/>
    <n v="936779.5021412397"/>
    <s v="Low"/>
    <n v="113.35"/>
    <n v="5.0019209367590842E-2"/>
    <n v="206.67"/>
    <n v="708013.3202999999"/>
    <n v="68.489999999999995"/>
    <n v="1412.17"/>
    <n v="0"/>
  </r>
  <r>
    <x v="9"/>
    <n v="2021"/>
    <s v="Grains &amp; Cereals"/>
    <n v="41640.33"/>
    <n v="43340.61"/>
    <n v="1040832.529425199"/>
    <s v="Medium"/>
    <n v="191.43"/>
    <n v="0.12071410349325989"/>
    <n v="344.95"/>
    <n v="2734104.0677999998"/>
    <n v="65.66"/>
    <n v="1412.17"/>
    <n v="0"/>
  </r>
  <r>
    <x v="18"/>
    <n v="2019"/>
    <s v="Prepared Food"/>
    <n v="21968.71"/>
    <n v="22440.31"/>
    <n v="1021466.8954162535"/>
    <s v="Medium"/>
    <n v="26.83"/>
    <n v="2.4223960745396404E-2"/>
    <n v="906.9"/>
    <n v="1234202.1277999999"/>
    <n v="56.18"/>
    <n v="1412.17"/>
    <n v="0"/>
  </r>
  <r>
    <x v="0"/>
    <n v="2018"/>
    <s v="Bakery Items"/>
    <n v="26762.3"/>
    <n v="31233.33"/>
    <n v="1167064.4899728349"/>
    <s v="High"/>
    <n v="118.97"/>
    <n v="3.14943218593704E-2"/>
    <n v="849.75"/>
    <n v="1572017.5020000001"/>
    <n v="58.74"/>
    <n v="1412.17"/>
    <n v="0"/>
  </r>
  <r>
    <x v="10"/>
    <n v="2019"/>
    <s v="Beverages"/>
    <n v="43125.3"/>
    <n v="42468.9"/>
    <n v="984779.23631835601"/>
    <s v="Medium"/>
    <n v="137.49"/>
    <n v="0.14151970596921867"/>
    <n v="304.73"/>
    <n v="1367934.5160000001"/>
    <n v="31.72"/>
    <n v="1412.17"/>
    <n v="0"/>
  </r>
  <r>
    <x v="19"/>
    <n v="2022"/>
    <s v="Fruits &amp; Vegetables"/>
    <n v="8983.57"/>
    <n v="7739.29"/>
    <n v="861493.81593286409"/>
    <s v="Low"/>
    <n v="190.57"/>
    <n v="6.1296192685589515E-2"/>
    <n v="146.56"/>
    <n v="481788.8591"/>
    <n v="53.63"/>
    <n v="1412.17"/>
    <n v="0"/>
  </r>
  <r>
    <x v="13"/>
    <n v="2021"/>
    <s v="Meat &amp; Seafood"/>
    <n v="7873.09"/>
    <n v="6701.54"/>
    <n v="851195.65507316694"/>
    <s v="Low"/>
    <n v="22.45"/>
    <n v="1.1397556350159967E-2"/>
    <n v="690.77"/>
    <n v="317915.37420000002"/>
    <n v="40.380000000000003"/>
    <n v="1412.17"/>
    <n v="0"/>
  </r>
  <r>
    <x v="1"/>
    <n v="2024"/>
    <s v="Frozen Food"/>
    <n v="24319.52"/>
    <n v="28927.51"/>
    <n v="1189477.012704198"/>
    <s v="High"/>
    <n v="77.55"/>
    <n v="0.14990766196141281"/>
    <n v="162.22999999999999"/>
    <n v="833186.75520000001"/>
    <n v="34.26"/>
    <n v="1412.17"/>
    <n v="0"/>
  </r>
  <r>
    <x v="12"/>
    <n v="2021"/>
    <s v="Dairy Products"/>
    <n v="18546.11"/>
    <n v="20056.32"/>
    <n v="1081430.0141646955"/>
    <s v="Medium"/>
    <n v="101.23"/>
    <n v="8.3158954353869607E-2"/>
    <n v="223.02"/>
    <n v="697519.19709999999"/>
    <n v="37.61"/>
    <n v="1412.17"/>
    <n v="0"/>
  </r>
  <r>
    <x v="10"/>
    <n v="2023"/>
    <s v="Beverages"/>
    <n v="7137.78"/>
    <n v="8416.94"/>
    <n v="1179209.7823132684"/>
    <s v="High"/>
    <n v="55.96"/>
    <n v="1.2909945920526687E-2"/>
    <n v="552.89"/>
    <n v="252677.41199999998"/>
    <n v="35.4"/>
    <n v="1412.17"/>
    <n v="0"/>
  </r>
  <r>
    <x v="9"/>
    <n v="2021"/>
    <s v="Fruits &amp; Vegetables"/>
    <n v="984.24"/>
    <n v="1145.43"/>
    <n v="1163771.0314557424"/>
    <s v="High"/>
    <n v="66.260000000000005"/>
    <n v="3.9262805169937767E-3"/>
    <n v="250.68"/>
    <n v="57824.1"/>
    <n v="58.75"/>
    <n v="1412.17"/>
    <n v="0"/>
  </r>
  <r>
    <x v="7"/>
    <n v="2018"/>
    <s v="Fruits &amp; Vegetables"/>
    <n v="6945.83"/>
    <n v="7957.41"/>
    <n v="1145638.4622140191"/>
    <s v="High"/>
    <n v="138.30000000000001"/>
    <n v="1.6397143531633615E-2"/>
    <n v="423.6"/>
    <n v="341457.00279999996"/>
    <n v="49.16"/>
    <n v="1412.17"/>
    <n v="0"/>
  </r>
  <r>
    <x v="14"/>
    <n v="2020"/>
    <s v="Grains &amp; Cereals"/>
    <n v="26627.11"/>
    <n v="25354.01"/>
    <n v="952187.82661730843"/>
    <s v="Medium"/>
    <n v="192.78"/>
    <n v="2.9270531719596787E-2"/>
    <n v="909.69"/>
    <n v="1276237.3822999999"/>
    <n v="47.93"/>
    <n v="1412.17"/>
    <n v="0"/>
  </r>
  <r>
    <x v="6"/>
    <n v="2023"/>
    <s v="Frozen Food"/>
    <n v="18189.87"/>
    <n v="16385.439999999999"/>
    <n v="900800.28059573809"/>
    <s v="Low"/>
    <n v="92.06"/>
    <n v="1.9726569786357229E-2"/>
    <n v="922.1"/>
    <n v="845101.3602"/>
    <n v="46.46"/>
    <n v="1412.17"/>
    <n v="0"/>
  </r>
  <r>
    <x v="3"/>
    <n v="2018"/>
    <s v="Beverages"/>
    <n v="20373.650000000001"/>
    <n v="16421.79"/>
    <n v="806030.8290365251"/>
    <s v="Low"/>
    <n v="152.54"/>
    <n v="1.5436571376616687E-2"/>
    <n v="1319.83"/>
    <n v="783570.57900000003"/>
    <n v="38.46"/>
    <n v="1412.17"/>
    <n v="0"/>
  </r>
  <r>
    <x v="16"/>
    <n v="2019"/>
    <s v="Grains &amp; Cereals"/>
    <n v="16467.12"/>
    <n v="17287.740000000002"/>
    <n v="1049833.8507279963"/>
    <s v="Medium"/>
    <n v="27.18"/>
    <n v="3.6987309359628039E-2"/>
    <n v="445.21"/>
    <n v="811170.3311999999"/>
    <n v="49.26"/>
    <n v="1412.17"/>
    <n v="0"/>
  </r>
  <r>
    <x v="15"/>
    <n v="2019"/>
    <s v="Dairy Products"/>
    <n v="21037.73"/>
    <n v="22514.98"/>
    <n v="1070219.0778187572"/>
    <s v="Medium"/>
    <n v="153.85"/>
    <n v="2.0405565578381732E-2"/>
    <n v="1030.98"/>
    <n v="760093.18489999999"/>
    <n v="36.130000000000003"/>
    <n v="1412.17"/>
    <n v="0"/>
  </r>
  <r>
    <x v="0"/>
    <n v="2019"/>
    <s v="Meat &amp; Seafood"/>
    <n v="36073.050000000003"/>
    <n v="31463.71"/>
    <n v="872222.06051331945"/>
    <s v="Low"/>
    <n v="169.16"/>
    <n v="2.8186254209609241E-2"/>
    <n v="1279.81"/>
    <n v="2195766.5534999999"/>
    <n v="60.87"/>
    <n v="1412.17"/>
    <n v="0"/>
  </r>
  <r>
    <x v="1"/>
    <n v="2020"/>
    <s v="Bakery Items"/>
    <n v="3079.36"/>
    <n v="3527"/>
    <n v="1145367.8686480308"/>
    <s v="High"/>
    <n v="195.07"/>
    <n v="3.9335751877778349E-3"/>
    <n v="782.84"/>
    <n v="198033.6416"/>
    <n v="64.31"/>
    <n v="1412.17"/>
    <n v="0"/>
  </r>
  <r>
    <x v="17"/>
    <n v="2024"/>
    <s v="Prepared Food"/>
    <n v="35706.01"/>
    <n v="31406.22"/>
    <n v="879577.97580855433"/>
    <s v="Low"/>
    <n v="162.59"/>
    <n v="2.7970710117112531E-2"/>
    <n v="1276.55"/>
    <n v="2017746.6251000001"/>
    <n v="56.51"/>
    <n v="1412.17"/>
    <n v="0"/>
  </r>
  <r>
    <x v="16"/>
    <n v="2023"/>
    <s v="Beverages"/>
    <n v="5754.93"/>
    <n v="4784.1400000000003"/>
    <n v="831311.58849890437"/>
    <s v="Low"/>
    <n v="79.150000000000006"/>
    <n v="1.8383421178725445E-2"/>
    <n v="313.05"/>
    <n v="367682.47770000005"/>
    <n v="63.89"/>
    <n v="1412.17"/>
    <n v="0"/>
  </r>
  <r>
    <x v="4"/>
    <n v="2020"/>
    <s v="Beverages"/>
    <n v="13026.67"/>
    <n v="13313.56"/>
    <n v="1022023.2799326305"/>
    <s v="Medium"/>
    <n v="158.25"/>
    <n v="1.2374649706941266E-2"/>
    <n v="1052.69"/>
    <n v="757891.66059999994"/>
    <n v="58.18"/>
    <n v="1412.17"/>
    <n v="0"/>
  </r>
  <r>
    <x v="3"/>
    <n v="2020"/>
    <s v="Fruits &amp; Vegetables"/>
    <n v="3279.14"/>
    <n v="2760.93"/>
    <n v="841967.71104618895"/>
    <s v="Low"/>
    <n v="35.35"/>
    <n v="4.5126193818291905E-3"/>
    <n v="726.66"/>
    <n v="177958.9278"/>
    <n v="54.27"/>
    <n v="1412.17"/>
    <n v="0"/>
  </r>
  <r>
    <x v="13"/>
    <n v="2023"/>
    <s v="Frozen Food"/>
    <n v="13016.73"/>
    <n v="15553.12"/>
    <n v="1194856.1581902674"/>
    <s v="High"/>
    <n v="92.19"/>
    <n v="1.7442854271356785E-2"/>
    <n v="746.25"/>
    <n v="522491.54219999997"/>
    <n v="40.14"/>
    <n v="1412.17"/>
    <n v="0"/>
  </r>
  <r>
    <x v="13"/>
    <n v="2019"/>
    <s v="Meat &amp; Seafood"/>
    <n v="9304.41"/>
    <n v="8444"/>
    <n v="907526.64596680505"/>
    <s v="Low"/>
    <n v="140.97999999999999"/>
    <n v="6.2842158584357696E-2"/>
    <n v="148.06"/>
    <n v="641818.20180000004"/>
    <n v="68.98"/>
    <n v="1412.17"/>
    <n v="0"/>
  </r>
  <r>
    <x v="5"/>
    <n v="2024"/>
    <s v="Frozen Food"/>
    <n v="20686.919999999998"/>
    <n v="24116.77"/>
    <n v="1165798.0018291753"/>
    <s v="High"/>
    <n v="84.96"/>
    <n v="2.3135590945692043E-2"/>
    <n v="894.16"/>
    <n v="965044.81799999985"/>
    <n v="46.65"/>
    <n v="1412.17"/>
    <n v="0"/>
  </r>
  <r>
    <x v="19"/>
    <n v="2019"/>
    <s v="Meat &amp; Seafood"/>
    <n v="48460.2"/>
    <n v="51958.64"/>
    <n v="1072192.0256210251"/>
    <s v="Medium"/>
    <n v="102.93"/>
    <n v="5.3818953166820296E-2"/>
    <n v="900.43"/>
    <n v="3209034.4439999997"/>
    <n v="66.22"/>
    <n v="1412.17"/>
    <n v="0"/>
  </r>
  <r>
    <x v="17"/>
    <n v="2020"/>
    <s v="Fruits &amp; Vegetables"/>
    <n v="39265.39"/>
    <n v="44449.77"/>
    <n v="1132034.3437312096"/>
    <s v="High"/>
    <n v="157.66"/>
    <n v="7.7018143658546159E-2"/>
    <n v="509.82"/>
    <n v="1913402.4546999999"/>
    <n v="48.73"/>
    <n v="1412.17"/>
    <n v="0"/>
  </r>
  <r>
    <x v="6"/>
    <n v="2018"/>
    <s v="Prepared Food"/>
    <n v="8152.32"/>
    <n v="7400.81"/>
    <n v="907816.42526299262"/>
    <s v="Low"/>
    <n v="138.08000000000001"/>
    <n v="5.9141638373813874E-3"/>
    <n v="1378.44"/>
    <n v="280195.23839999997"/>
    <n v="34.369999999999997"/>
    <n v="1412.17"/>
    <n v="0"/>
  </r>
  <r>
    <x v="8"/>
    <n v="2022"/>
    <s v="Bakery Items"/>
    <n v="22652.62"/>
    <n v="25093.08"/>
    <n v="1107734.116406844"/>
    <s v="High"/>
    <n v="123.3"/>
    <n v="1.8128622304029451E-2"/>
    <n v="1249.55"/>
    <n v="1462000.0948000001"/>
    <n v="64.540000000000006"/>
    <n v="1412.17"/>
    <n v="0"/>
  </r>
  <r>
    <x v="8"/>
    <n v="2019"/>
    <s v="Prepared Food"/>
    <n v="38067.96"/>
    <n v="31816.14"/>
    <n v="835772.12963342399"/>
    <s v="Low"/>
    <n v="35.07"/>
    <n v="0.11157407895893784"/>
    <n v="341.19"/>
    <n v="1974204.4055999999"/>
    <n v="51.86"/>
    <n v="1412.17"/>
    <n v="0"/>
  </r>
  <r>
    <x v="5"/>
    <n v="2022"/>
    <s v="Frozen Food"/>
    <n v="35280.5"/>
    <n v="35456.5"/>
    <n v="1004988.5914315273"/>
    <s v="Medium"/>
    <n v="199.44"/>
    <n v="4.1067770172742935E-2"/>
    <n v="859.08"/>
    <n v="2128825.37"/>
    <n v="60.34"/>
    <n v="1412.17"/>
    <n v="0"/>
  </r>
  <r>
    <x v="7"/>
    <n v="2018"/>
    <s v="Frozen Food"/>
    <n v="1788.01"/>
    <n v="1952.56"/>
    <n v="1092029.6866348623"/>
    <s v="Medium"/>
    <n v="159.02000000000001"/>
    <n v="4.1569060516588006E-3"/>
    <n v="430.13"/>
    <n v="122514.44519999999"/>
    <n v="68.52"/>
    <n v="1412.17"/>
    <n v="0"/>
  </r>
  <r>
    <x v="13"/>
    <n v="2020"/>
    <s v="Bakery Items"/>
    <n v="9646.2000000000007"/>
    <n v="9480.76"/>
    <n v="982849.20486823819"/>
    <s v="Medium"/>
    <n v="116.66"/>
    <n v="6.9407108936537634E-2"/>
    <n v="138.97999999999999"/>
    <n v="610507.99800000002"/>
    <n v="63.29"/>
    <n v="1412.17"/>
    <n v="0"/>
  </r>
  <r>
    <x v="19"/>
    <n v="2022"/>
    <s v="Meat &amp; Seafood"/>
    <n v="41263.64"/>
    <n v="35583.19"/>
    <n v="862337.6415653103"/>
    <s v="Low"/>
    <n v="37.78"/>
    <n v="9.8901394947509699E-2"/>
    <n v="417.22"/>
    <n v="1678604.8751999999"/>
    <n v="40.68"/>
    <n v="1412.17"/>
    <n v="0"/>
  </r>
  <r>
    <x v="18"/>
    <n v="2022"/>
    <s v="Grains &amp; Cereals"/>
    <n v="6234.85"/>
    <n v="7062.98"/>
    <n v="1132822.7623759992"/>
    <s v="High"/>
    <n v="21.23"/>
    <n v="1.2255233415233416E-2"/>
    <n v="508.75"/>
    <n v="403955.93150000006"/>
    <n v="64.790000000000006"/>
    <n v="1412.17"/>
    <n v="0"/>
  </r>
  <r>
    <x v="3"/>
    <n v="2019"/>
    <s v="Frozen Food"/>
    <n v="45354.77"/>
    <n v="41336.720000000001"/>
    <n v="911408.43620196951"/>
    <s v="Low"/>
    <n v="99.36"/>
    <n v="9.7648438004607402E-2"/>
    <n v="464.47"/>
    <n v="3143992.6563999993"/>
    <n v="69.319999999999993"/>
    <n v="1412.17"/>
    <n v="0"/>
  </r>
  <r>
    <x v="13"/>
    <n v="2019"/>
    <s v="Prepared Food"/>
    <n v="9084.0300000000007"/>
    <n v="9204.48"/>
    <n v="1013259.5334889911"/>
    <s v="Medium"/>
    <n v="170.75"/>
    <n v="7.9323343724622113E-3"/>
    <n v="1145.19"/>
    <n v="633247.73129999998"/>
    <n v="69.709999999999994"/>
    <n v="1412.17"/>
    <n v="0"/>
  </r>
  <r>
    <x v="13"/>
    <n v="2021"/>
    <s v="Meat &amp; Seafood"/>
    <n v="10339.44"/>
    <n v="10235.950000000001"/>
    <n v="989990.7538512724"/>
    <s v="Medium"/>
    <n v="55.67"/>
    <n v="1.1683247079030035E-2"/>
    <n v="884.98"/>
    <n v="454211.5992"/>
    <n v="43.93"/>
    <n v="1412.17"/>
    <n v="0"/>
  </r>
  <r>
    <x v="10"/>
    <n v="2018"/>
    <s v="Grains &amp; Cereals"/>
    <n v="41688.480000000003"/>
    <n v="39891.050000000003"/>
    <n v="956884.25195641571"/>
    <s v="Medium"/>
    <n v="116.11"/>
    <n v="8.0757196544109108E-2"/>
    <n v="516.22"/>
    <n v="2612200.1568"/>
    <n v="62.66"/>
    <n v="1412.17"/>
    <n v="0"/>
  </r>
  <r>
    <x v="13"/>
    <n v="2018"/>
    <s v="Beverages"/>
    <n v="48530.06"/>
    <n v="49974.84"/>
    <n v="1029770.8265763529"/>
    <s v="Medium"/>
    <n v="58.56"/>
    <n v="7.4364174072939007E-2"/>
    <n v="652.6"/>
    <n v="3392736.4945999999"/>
    <n v="69.91"/>
    <n v="1412.17"/>
    <n v="0"/>
  </r>
  <r>
    <x v="15"/>
    <n v="2024"/>
    <s v="Prepared Food"/>
    <n v="22659.37"/>
    <n v="26691.89"/>
    <n v="1177962.5823665883"/>
    <s v="High"/>
    <n v="78.150000000000006"/>
    <n v="2.0054314541109831E-2"/>
    <n v="1129.9000000000001"/>
    <n v="1270510.8758999999"/>
    <n v="56.07"/>
    <n v="1412.17"/>
    <n v="0"/>
  </r>
  <r>
    <x v="4"/>
    <n v="2020"/>
    <s v="Grains &amp; Cereals"/>
    <n v="49413.98"/>
    <n v="43555.28"/>
    <n v="881436.38703055284"/>
    <s v="Low"/>
    <n v="171.55"/>
    <n v="7.4391755991810193E-2"/>
    <n v="664.24"/>
    <n v="2354576.1469999999"/>
    <n v="47.65"/>
    <n v="1412.17"/>
    <n v="0"/>
  </r>
  <r>
    <x v="17"/>
    <n v="2023"/>
    <s v="Grains &amp; Cereals"/>
    <n v="27421.17"/>
    <n v="22348.6"/>
    <n v="815012.63439889695"/>
    <s v="Low"/>
    <n v="84.8"/>
    <n v="2.9936428742985653E-2"/>
    <n v="915.98"/>
    <n v="970160.99459999998"/>
    <n v="35.380000000000003"/>
    <n v="1412.17"/>
    <n v="0"/>
  </r>
  <r>
    <x v="19"/>
    <n v="2024"/>
    <s v="Grains &amp; Cereals"/>
    <n v="14393.52"/>
    <n v="12636.77"/>
    <n v="877948.54906930344"/>
    <s v="Low"/>
    <n v="189.58"/>
    <n v="3.5356226971260132E-2"/>
    <n v="407.1"/>
    <n v="453251.9448"/>
    <n v="31.49"/>
    <n v="1412.17"/>
    <n v="0"/>
  </r>
  <r>
    <x v="14"/>
    <n v="2022"/>
    <s v="Bakery Items"/>
    <n v="16359"/>
    <n v="17432.88"/>
    <n v="1065644.5993031359"/>
    <s v="Medium"/>
    <n v="197.08"/>
    <n v="3.1138647784376427E-2"/>
    <n v="525.36"/>
    <n v="806171.52"/>
    <n v="49.28"/>
    <n v="1412.17"/>
    <n v="0"/>
  </r>
  <r>
    <x v="16"/>
    <n v="2023"/>
    <s v="Meat &amp; Seafood"/>
    <n v="8175.92"/>
    <n v="8432.6"/>
    <n v="1031394.6320414094"/>
    <s v="Medium"/>
    <n v="34.19"/>
    <n v="2.7786568787384447E-2"/>
    <n v="294.24"/>
    <n v="251246.02160000001"/>
    <n v="30.73"/>
    <n v="1412.17"/>
    <n v="0"/>
  </r>
  <r>
    <x v="15"/>
    <n v="2023"/>
    <s v="Beverages"/>
    <n v="41797.93"/>
    <n v="40312.720000000001"/>
    <n v="964466.900633596"/>
    <s v="Medium"/>
    <n v="74.459999999999994"/>
    <n v="9.324483558648998E-2"/>
    <n v="448.26"/>
    <n v="2401291.0785000003"/>
    <n v="57.45"/>
    <n v="1412.17"/>
    <n v="0"/>
  </r>
  <r>
    <x v="13"/>
    <n v="2019"/>
    <s v="Beverages"/>
    <n v="11452.87"/>
    <n v="9426.67"/>
    <n v="823083.6462825475"/>
    <s v="Low"/>
    <n v="146.18"/>
    <n v="6.5161982248520711E-2"/>
    <n v="175.76"/>
    <n v="709047.18169999996"/>
    <n v="61.91"/>
    <n v="1412.17"/>
    <n v="0"/>
  </r>
  <r>
    <x v="7"/>
    <n v="2024"/>
    <s v="Frozen Food"/>
    <n v="28821.56"/>
    <n v="29584.17"/>
    <n v="1026459.705859086"/>
    <s v="Medium"/>
    <n v="152.78"/>
    <n v="2.6672799289257424E-2"/>
    <n v="1080.56"/>
    <n v="1722952.8568000002"/>
    <n v="59.78"/>
    <n v="1412.17"/>
    <n v="0"/>
  </r>
  <r>
    <x v="0"/>
    <n v="2019"/>
    <s v="Beverages"/>
    <n v="26800.13"/>
    <n v="30406.55"/>
    <n v="1134567.257696138"/>
    <s v="High"/>
    <n v="118.95"/>
    <n v="2.0160023168869466E-2"/>
    <n v="1329.37"/>
    <n v="1084601.2611"/>
    <n v="40.47"/>
    <n v="1412.17"/>
    <n v="0"/>
  </r>
  <r>
    <x v="17"/>
    <n v="2021"/>
    <s v="Grains &amp; Cereals"/>
    <n v="29613.99"/>
    <n v="33330.620000000003"/>
    <n v="1125502.5074297655"/>
    <s v="High"/>
    <n v="71.209999999999994"/>
    <n v="4.324409690279056E-2"/>
    <n v="684.81"/>
    <n v="1112005.3244999999"/>
    <n v="37.549999999999997"/>
    <n v="1412.17"/>
    <n v="0"/>
  </r>
  <r>
    <x v="13"/>
    <n v="2024"/>
    <s v="Prepared Food"/>
    <n v="12524.47"/>
    <n v="10671.38"/>
    <n v="852042.4417160966"/>
    <s v="Low"/>
    <n v="180.96"/>
    <n v="1.0858362810375919E-2"/>
    <n v="1153.44"/>
    <n v="650395.72710000002"/>
    <n v="51.93"/>
    <n v="1412.17"/>
    <n v="0"/>
  </r>
  <r>
    <x v="18"/>
    <n v="2024"/>
    <s v="Fruits &amp; Vegetables"/>
    <n v="563.82000000000005"/>
    <n v="483.7"/>
    <n v="857897.9106807136"/>
    <s v="Low"/>
    <n v="87.46"/>
    <n v="6.0206304459251676E-4"/>
    <n v="936.48"/>
    <n v="30153.0936"/>
    <n v="53.48"/>
    <n v="1412.17"/>
    <n v="0"/>
  </r>
  <r>
    <x v="14"/>
    <n v="2023"/>
    <s v="Frozen Food"/>
    <n v="24218.15"/>
    <n v="20941.25"/>
    <n v="864692.38979856006"/>
    <s v="Low"/>
    <n v="143.37"/>
    <n v="1.9240452526793305E-2"/>
    <n v="1258.71"/>
    <n v="891470.10150000011"/>
    <n v="36.81"/>
    <n v="1412.17"/>
    <n v="0"/>
  </r>
  <r>
    <x v="4"/>
    <n v="2018"/>
    <s v="Frozen Food"/>
    <n v="23253.200000000001"/>
    <n v="19750.560000000001"/>
    <n v="849369.54913732305"/>
    <s v="Low"/>
    <n v="160.16"/>
    <n v="5.482564308113079E-2"/>
    <n v="424.13"/>
    <n v="1196144.608"/>
    <n v="51.44"/>
    <n v="1412.17"/>
    <n v="0"/>
  </r>
  <r>
    <x v="10"/>
    <n v="2024"/>
    <s v="Grains &amp; Cereals"/>
    <n v="45925.08"/>
    <n v="47953.86"/>
    <n v="1044175.8620779756"/>
    <s v="Medium"/>
    <n v="99.48"/>
    <n v="3.320253329284692E-2"/>
    <n v="1383.18"/>
    <n v="2755504.8000000003"/>
    <n v="60"/>
    <n v="1412.17"/>
    <n v="0"/>
  </r>
  <r>
    <x v="9"/>
    <n v="2023"/>
    <s v="Meat &amp; Seafood"/>
    <n v="15173.08"/>
    <n v="12308.37"/>
    <n v="811197.85831222136"/>
    <s v="Low"/>
    <n v="130.24"/>
    <n v="1.7274132768651022E-2"/>
    <n v="878.37"/>
    <n v="820408.43559999997"/>
    <n v="54.07"/>
    <n v="1412.17"/>
    <n v="0"/>
  </r>
  <r>
    <x v="17"/>
    <n v="2021"/>
    <s v="Prepared Food"/>
    <n v="46712.67"/>
    <n v="55490.15"/>
    <n v="1187903.6244342274"/>
    <s v="High"/>
    <n v="46.92"/>
    <n v="6.8652699803062808E-2"/>
    <n v="680.42"/>
    <n v="2045080.6926"/>
    <n v="43.78"/>
    <n v="1412.17"/>
    <n v="0"/>
  </r>
  <r>
    <x v="16"/>
    <n v="2018"/>
    <s v="Dairy Products"/>
    <n v="48132.63"/>
    <n v="51767.74"/>
    <n v="1075522.7794533563"/>
    <s v="Medium"/>
    <n v="54.74"/>
    <n v="0.18900742166025289"/>
    <n v="254.66"/>
    <n v="1721704.1751000001"/>
    <n v="35.770000000000003"/>
    <n v="1412.17"/>
    <n v="0"/>
  </r>
  <r>
    <x v="0"/>
    <n v="2018"/>
    <s v="Beverages"/>
    <n v="30206.43"/>
    <n v="26359.24"/>
    <n v="872636.72006258264"/>
    <s v="Low"/>
    <n v="92.82"/>
    <n v="0.3034602169981917"/>
    <n v="99.54"/>
    <n v="1161135.1691999999"/>
    <n v="38.44"/>
    <n v="1412.17"/>
    <n v="0"/>
  </r>
  <r>
    <x v="3"/>
    <n v="2023"/>
    <s v="Frozen Food"/>
    <n v="44284.99"/>
    <n v="38861.06"/>
    <n v="877522.15818497422"/>
    <s v="Low"/>
    <n v="51.28"/>
    <n v="4.8754296346041635E-2"/>
    <n v="908.33"/>
    <n v="2466231.0930999997"/>
    <n v="55.69"/>
    <n v="1412.17"/>
    <n v="0"/>
  </r>
  <r>
    <x v="19"/>
    <n v="2022"/>
    <s v="Fruits &amp; Vegetables"/>
    <n v="10766.12"/>
    <n v="10972.16"/>
    <n v="1019137.8138085029"/>
    <s v="Medium"/>
    <n v="182.51"/>
    <n v="9.0976170356599634E-2"/>
    <n v="118.34"/>
    <n v="347745.67599999998"/>
    <n v="32.299999999999997"/>
    <n v="1412.17"/>
    <n v="0"/>
  </r>
  <r>
    <x v="10"/>
    <n v="2022"/>
    <s v="Grains &amp; Cereals"/>
    <n v="13946.56"/>
    <n v="16195.95"/>
    <n v="1161286.3673909553"/>
    <s v="High"/>
    <n v="29.15"/>
    <n v="3.6230477477009401E-2"/>
    <n v="384.94"/>
    <n v="732752.26240000001"/>
    <n v="52.54"/>
    <n v="1412.17"/>
    <n v="0"/>
  </r>
  <r>
    <x v="2"/>
    <n v="2019"/>
    <s v="Bakery Items"/>
    <n v="46493.22"/>
    <n v="52602.35"/>
    <n v="1131398.2985045991"/>
    <s v="High"/>
    <n v="57.27"/>
    <n v="0.19899512069851052"/>
    <n v="233.64"/>
    <n v="2849569.4538000003"/>
    <n v="61.29"/>
    <n v="1412.17"/>
    <n v="0"/>
  </r>
  <r>
    <x v="17"/>
    <n v="2024"/>
    <s v="Beverages"/>
    <n v="16128.56"/>
    <n v="14838.72"/>
    <n v="920027.57840749575"/>
    <s v="Low"/>
    <n v="75.31"/>
    <n v="0.15134240405367363"/>
    <n v="106.57"/>
    <n v="916586.06479999993"/>
    <n v="56.83"/>
    <n v="1412.17"/>
    <n v="0"/>
  </r>
  <r>
    <x v="18"/>
    <n v="2022"/>
    <s v="Prepared Food"/>
    <n v="43572.95"/>
    <n v="41125.1"/>
    <n v="943821.79769788368"/>
    <s v="Low"/>
    <n v="140.18"/>
    <n v="5.3052342570496271E-2"/>
    <n v="821.32"/>
    <n v="2488451.1744999997"/>
    <n v="57.11"/>
    <n v="1412.17"/>
    <n v="0"/>
  </r>
  <r>
    <x v="3"/>
    <n v="2023"/>
    <s v="Beverages"/>
    <n v="23087.01"/>
    <n v="27030.78"/>
    <n v="1170822.0336890747"/>
    <s v="High"/>
    <n v="78.16"/>
    <n v="5.4433805672789E-2"/>
    <n v="424.13"/>
    <n v="1267707.7190999999"/>
    <n v="54.91"/>
    <n v="1412.17"/>
    <n v="0"/>
  </r>
  <r>
    <x v="3"/>
    <n v="2020"/>
    <s v="Beverages"/>
    <n v="27248.63"/>
    <n v="23242.07"/>
    <n v="852962.88290457171"/>
    <s v="Low"/>
    <n v="147.16999999999999"/>
    <n v="0.1713750314465409"/>
    <n v="159"/>
    <n v="906561.9201000001"/>
    <n v="33.270000000000003"/>
    <n v="1412.17"/>
    <n v="0"/>
  </r>
  <r>
    <x v="0"/>
    <n v="2022"/>
    <s v="Meat &amp; Seafood"/>
    <n v="27393.87"/>
    <n v="28681.65"/>
    <n v="1047009.7872261204"/>
    <s v="Medium"/>
    <n v="140.04"/>
    <n v="7.6049720996085618E-2"/>
    <n v="360.21"/>
    <n v="1454614.497"/>
    <n v="53.1"/>
    <n v="1412.17"/>
    <n v="0"/>
  </r>
  <r>
    <x v="6"/>
    <n v="2019"/>
    <s v="Fruits &amp; Vegetables"/>
    <n v="43281.52"/>
    <n v="50252.44"/>
    <n v="1161059.9627739508"/>
    <s v="High"/>
    <n v="185.32"/>
    <n v="0.52937279843444218"/>
    <n v="81.760000000000005"/>
    <n v="2270115.7239999999"/>
    <n v="52.45"/>
    <n v="1412.17"/>
    <n v="0"/>
  </r>
  <r>
    <x v="11"/>
    <n v="2019"/>
    <s v="Grains &amp; Cereals"/>
    <n v="36721.58"/>
    <n v="40889.919999999998"/>
    <n v="1113512.0003006407"/>
    <s v="High"/>
    <n v="63.82"/>
    <n v="3.8396030907893224E-2"/>
    <n v="956.39"/>
    <n v="1465925.4736000001"/>
    <n v="39.92"/>
    <n v="1412.17"/>
    <n v="0"/>
  </r>
  <r>
    <x v="7"/>
    <n v="2022"/>
    <s v="Prepared Food"/>
    <n v="3620.29"/>
    <n v="3800.3"/>
    <n v="1049722.5360399305"/>
    <s v="Medium"/>
    <n v="151.72"/>
    <n v="3.9780346566747615E-3"/>
    <n v="910.07"/>
    <n v="214502.1825"/>
    <n v="59.25"/>
    <n v="1412.17"/>
    <n v="0"/>
  </r>
  <r>
    <x v="3"/>
    <n v="2021"/>
    <s v="Frozen Food"/>
    <n v="39092.720000000001"/>
    <n v="40546.57"/>
    <n v="1037189.7887893193"/>
    <s v="Medium"/>
    <n v="61.05"/>
    <n v="2.9345804495023046E-2"/>
    <n v="1332.14"/>
    <n v="1809992.936"/>
    <n v="46.3"/>
    <n v="1412.17"/>
    <n v="0"/>
  </r>
  <r>
    <x v="1"/>
    <n v="2019"/>
    <s v="Meat &amp; Seafood"/>
    <n v="7411.92"/>
    <n v="6561.36"/>
    <n v="885244.30916685553"/>
    <s v="Low"/>
    <n v="157.02000000000001"/>
    <n v="7.4089564174330269E-3"/>
    <n v="1000.4"/>
    <n v="392905.87919999997"/>
    <n v="53.01"/>
    <n v="1412.17"/>
    <n v="0"/>
  </r>
  <r>
    <x v="4"/>
    <n v="2022"/>
    <s v="Bakery Items"/>
    <n v="13434.62"/>
    <n v="15556.38"/>
    <n v="1157932.2675297104"/>
    <s v="High"/>
    <n v="69.430000000000007"/>
    <n v="1.0611947961674263E-2"/>
    <n v="1265.99"/>
    <n v="462419.62040000007"/>
    <n v="34.42"/>
    <n v="1412.17"/>
    <n v="0"/>
  </r>
  <r>
    <x v="18"/>
    <n v="2020"/>
    <s v="Prepared Food"/>
    <n v="16766.82"/>
    <n v="14111.79"/>
    <n v="841649.75827258837"/>
    <s v="Low"/>
    <n v="87.29"/>
    <n v="1.342193866523643E-2"/>
    <n v="1249.21"/>
    <n v="542909.63160000008"/>
    <n v="32.380000000000003"/>
    <n v="1412.17"/>
    <n v="0"/>
  </r>
  <r>
    <x v="11"/>
    <n v="2018"/>
    <s v="Prepared Food"/>
    <n v="12653.2"/>
    <n v="10610.5"/>
    <n v="838562.57705560641"/>
    <s v="Low"/>
    <n v="67.69"/>
    <n v="1.0779230736465478E-2"/>
    <n v="1173.8499999999999"/>
    <n v="879523.93200000015"/>
    <n v="69.510000000000005"/>
    <n v="1412.17"/>
    <n v="0"/>
  </r>
  <r>
    <x v="10"/>
    <n v="2024"/>
    <s v="Bakery Items"/>
    <n v="19816.91"/>
    <n v="22843.49"/>
    <n v="1152727.1406087023"/>
    <s v="High"/>
    <n v="22.03"/>
    <n v="1.7608926683194269E-2"/>
    <n v="1125.3900000000001"/>
    <n v="1205264.4661999999"/>
    <n v="60.82"/>
    <n v="1412.17"/>
    <n v="0"/>
  </r>
  <r>
    <x v="18"/>
    <n v="2024"/>
    <s v="Fruits &amp; Vegetables"/>
    <n v="48862.19"/>
    <n v="39240.6"/>
    <n v="803087.21324197704"/>
    <s v="Low"/>
    <n v="182.57"/>
    <n v="4.1953317649483124E-2"/>
    <n v="1164.68"/>
    <n v="2624876.8467999999"/>
    <n v="53.72"/>
    <n v="1412.17"/>
    <n v="0"/>
  </r>
  <r>
    <x v="4"/>
    <n v="2021"/>
    <s v="Grains &amp; Cereals"/>
    <n v="1104.25"/>
    <n v="1183.95"/>
    <n v="1072175.6848539733"/>
    <s v="Medium"/>
    <n v="166.83"/>
    <n v="2.3602145941093488E-3"/>
    <n v="467.86"/>
    <n v="62401.167499999996"/>
    <n v="56.51"/>
    <n v="1412.17"/>
    <n v="0"/>
  </r>
  <r>
    <x v="8"/>
    <n v="2024"/>
    <s v="Frozen Food"/>
    <n v="36454.83"/>
    <n v="36970.89"/>
    <n v="1014156.1488559952"/>
    <s v="Medium"/>
    <n v="92.61"/>
    <n v="2.8427035246412977E-2"/>
    <n v="1282.4000000000001"/>
    <n v="1546413.8886000002"/>
    <n v="42.42"/>
    <n v="1412.17"/>
    <n v="0"/>
  </r>
  <r>
    <x v="9"/>
    <n v="2021"/>
    <s v="Prepared Food"/>
    <n v="44803.48"/>
    <n v="42804.14"/>
    <n v="955375.34137973201"/>
    <s v="Medium"/>
    <n v="53.62"/>
    <n v="5.5891170379980544E-2"/>
    <n v="801.62"/>
    <n v="1625918.2892"/>
    <n v="36.29"/>
    <n v="1412.17"/>
    <n v="0"/>
  </r>
  <r>
    <x v="5"/>
    <n v="2021"/>
    <s v="Grains &amp; Cereals"/>
    <n v="17602.490000000002"/>
    <n v="20594.52"/>
    <n v="1169977.6565701782"/>
    <s v="High"/>
    <n v="104.77"/>
    <n v="1.5986277359004632E-2"/>
    <n v="1101.0999999999999"/>
    <n v="544973.0904000001"/>
    <n v="30.96"/>
    <n v="1412.17"/>
    <n v="0"/>
  </r>
  <r>
    <x v="16"/>
    <n v="2022"/>
    <s v="Grains &amp; Cereals"/>
    <n v="37200.74"/>
    <n v="41753.730000000003"/>
    <n v="1122389.7696658722"/>
    <s v="High"/>
    <n v="57.46"/>
    <n v="2.781987735566856E-2"/>
    <n v="1337.2"/>
    <n v="1164011.1546"/>
    <n v="31.29"/>
    <n v="1412.17"/>
    <n v="0"/>
  </r>
  <r>
    <x v="14"/>
    <n v="2018"/>
    <s v="Prepared Food"/>
    <n v="28281.34"/>
    <n v="25850.04"/>
    <n v="914031.65479429194"/>
    <s v="Low"/>
    <n v="64.67"/>
    <n v="5.9632564416143043E-2"/>
    <n v="474.26"/>
    <n v="1446307.7276000001"/>
    <n v="51.14"/>
    <n v="1412.17"/>
    <n v="0"/>
  </r>
  <r>
    <x v="1"/>
    <n v="2024"/>
    <s v="Frozen Food"/>
    <n v="33695.26"/>
    <n v="38272.43"/>
    <n v="1135840.1745527412"/>
    <s v="High"/>
    <n v="152.54"/>
    <n v="2.4128018216710109E-2"/>
    <n v="1396.52"/>
    <n v="2292625.4904000005"/>
    <n v="68.040000000000006"/>
    <n v="1412.17"/>
    <n v="0"/>
  </r>
  <r>
    <x v="14"/>
    <n v="2018"/>
    <s v="Frozen Food"/>
    <n v="31139.18"/>
    <n v="35388.31"/>
    <n v="1136456.0659593476"/>
    <s v="High"/>
    <n v="74.88"/>
    <n v="8.7619741692225445E-2"/>
    <n v="355.39"/>
    <n v="1277017.7718"/>
    <n v="41.01"/>
    <n v="1412.17"/>
    <n v="0"/>
  </r>
  <r>
    <x v="5"/>
    <n v="2023"/>
    <s v="Frozen Food"/>
    <n v="40742.239999999998"/>
    <n v="41870.589999999997"/>
    <n v="1027694.8444660873"/>
    <s v="Medium"/>
    <n v="130.91"/>
    <n v="0.15098106355382621"/>
    <n v="269.85000000000002"/>
    <n v="1329826.7135999999"/>
    <n v="32.64"/>
    <n v="1412.17"/>
    <n v="0"/>
  </r>
  <r>
    <x v="10"/>
    <n v="2023"/>
    <s v="Bakery Items"/>
    <n v="48092.85"/>
    <n v="49579.360000000001"/>
    <n v="1030909.168410689"/>
    <s v="Medium"/>
    <n v="177.78"/>
    <n v="5.3266638607994507E-2"/>
    <n v="902.87"/>
    <n v="2488804.9874999998"/>
    <n v="51.75"/>
    <n v="1412.17"/>
    <n v="0"/>
  </r>
  <r>
    <x v="10"/>
    <n v="2019"/>
    <s v="Grains &amp; Cereals"/>
    <n v="35115.79"/>
    <n v="34821.660000000003"/>
    <n v="991623.99592889694"/>
    <s v="Medium"/>
    <n v="93.46"/>
    <n v="5.5703097983851778E-2"/>
    <n v="630.41"/>
    <n v="1418677.916"/>
    <n v="40.4"/>
    <n v="1412.17"/>
    <n v="0"/>
  </r>
  <r>
    <x v="6"/>
    <n v="2022"/>
    <s v="Beverages"/>
    <n v="37881.410000000003"/>
    <n v="38285.5"/>
    <n v="1010667.2375711463"/>
    <s v="Medium"/>
    <n v="75.959999999999994"/>
    <n v="5.465661972643851E-2"/>
    <n v="693.08"/>
    <n v="1975894.3456000001"/>
    <n v="52.16"/>
    <n v="1412.17"/>
    <n v="0"/>
  </r>
  <r>
    <x v="16"/>
    <n v="2023"/>
    <s v="Dairy Products"/>
    <n v="3006.19"/>
    <n v="3128.94"/>
    <n v="1040832.415782103"/>
    <s v="Medium"/>
    <n v="192.61"/>
    <n v="3.0395029523578418E-3"/>
    <n v="989.04"/>
    <n v="147814.36230000001"/>
    <n v="49.17"/>
    <n v="1412.17"/>
    <n v="0"/>
  </r>
  <r>
    <x v="8"/>
    <n v="2019"/>
    <s v="Dairy Products"/>
    <n v="31107.05"/>
    <n v="31908.1"/>
    <n v="1025751.3971913119"/>
    <s v="Medium"/>
    <n v="27.68"/>
    <n v="3.7737077070519584E-2"/>
    <n v="824.31"/>
    <n v="1585526.3384999998"/>
    <n v="50.97"/>
    <n v="1412.17"/>
    <n v="0"/>
  </r>
  <r>
    <x v="14"/>
    <n v="2023"/>
    <s v="Fruits &amp; Vegetables"/>
    <n v="7025.55"/>
    <n v="5854.36"/>
    <n v="833295.61386653001"/>
    <s v="Low"/>
    <n v="154.08000000000001"/>
    <n v="1.1095134315629886E-2"/>
    <n v="633.21"/>
    <n v="424694.49750000006"/>
    <n v="60.45"/>
    <n v="1412.17"/>
    <n v="0"/>
  </r>
  <r>
    <x v="2"/>
    <n v="2021"/>
    <s v="Frozen Food"/>
    <n v="41055.24"/>
    <n v="46163.54"/>
    <n v="1124425.0429421433"/>
    <s v="High"/>
    <n v="62.8"/>
    <n v="0.15596717699350376"/>
    <n v="263.23"/>
    <n v="2680086.0671999999"/>
    <n v="65.28"/>
    <n v="1412.17"/>
    <n v="0"/>
  </r>
  <r>
    <x v="18"/>
    <n v="2021"/>
    <s v="Prepared Food"/>
    <n v="40760.94"/>
    <n v="44617.65"/>
    <n v="1094617.7885004615"/>
    <s v="Medium"/>
    <n v="112.68"/>
    <n v="5.4125644021883468E-2"/>
    <n v="753.08"/>
    <n v="2708972.0723999999"/>
    <n v="66.459999999999994"/>
    <n v="1412.17"/>
    <n v="0"/>
  </r>
  <r>
    <x v="7"/>
    <n v="2020"/>
    <s v="Fruits &amp; Vegetables"/>
    <n v="27461.24"/>
    <n v="32352.81"/>
    <n v="1178126.3336979684"/>
    <s v="High"/>
    <n v="196.66"/>
    <n v="2.5726742987764891E-2"/>
    <n v="1067.42"/>
    <n v="1888784.0872000002"/>
    <n v="68.78"/>
    <n v="1412.17"/>
    <n v="0"/>
  </r>
  <r>
    <x v="3"/>
    <n v="2022"/>
    <s v="Dairy Products"/>
    <n v="39749.49"/>
    <n v="36414.43"/>
    <n v="916098.04301891674"/>
    <s v="Low"/>
    <n v="103.6"/>
    <n v="7.1419954721862869E-2"/>
    <n v="556.55999999999995"/>
    <n v="1623369.1716"/>
    <n v="40.840000000000003"/>
    <n v="1412.17"/>
    <n v="0"/>
  </r>
  <r>
    <x v="15"/>
    <n v="2021"/>
    <s v="Fruits &amp; Vegetables"/>
    <n v="29875.75"/>
    <n v="31760.799999999999"/>
    <n v="1063096.3239416585"/>
    <s v="Medium"/>
    <n v="43.69"/>
    <n v="0.34856784505891963"/>
    <n v="85.71"/>
    <n v="1583713.5074999998"/>
    <n v="53.01"/>
    <n v="1412.17"/>
    <n v="0"/>
  </r>
  <r>
    <x v="19"/>
    <n v="2018"/>
    <s v="Grains &amp; Cereals"/>
    <n v="48194.34"/>
    <n v="52444.24"/>
    <n v="1088182.5542169476"/>
    <s v="Medium"/>
    <n v="63.53"/>
    <n v="5.5424460928066237E-2"/>
    <n v="869.55"/>
    <n v="2928288.0983999996"/>
    <n v="60.76"/>
    <n v="1412.17"/>
    <n v="0"/>
  </r>
  <r>
    <x v="4"/>
    <n v="2020"/>
    <s v="Fruits &amp; Vegetables"/>
    <n v="4877.08"/>
    <n v="4588.33"/>
    <n v="940794.49178606877"/>
    <s v="Low"/>
    <n v="55.31"/>
    <n v="1.7235325299501714E-2"/>
    <n v="282.97000000000003"/>
    <n v="180354.4184"/>
    <n v="36.979999999999997"/>
    <n v="1412.17"/>
    <n v="0"/>
  </r>
  <r>
    <x v="17"/>
    <n v="2018"/>
    <s v="Frozen Food"/>
    <n v="15863.51"/>
    <n v="13642.08"/>
    <n v="859966.04786708613"/>
    <s v="Low"/>
    <n v="176.76"/>
    <n v="5.9729319627998045E-2"/>
    <n v="265.58999999999997"/>
    <n v="583777.16799999995"/>
    <n v="36.799999999999997"/>
    <n v="1412.17"/>
    <n v="0"/>
  </r>
  <r>
    <x v="16"/>
    <n v="2021"/>
    <s v="Dairy Products"/>
    <n v="16562.57"/>
    <n v="19826.28"/>
    <n v="1197053.3558499678"/>
    <s v="High"/>
    <n v="196.6"/>
    <n v="1.300401994268441E-2"/>
    <n v="1273.6500000000001"/>
    <n v="1057023.2174"/>
    <n v="63.82"/>
    <n v="1412.17"/>
    <n v="0"/>
  </r>
  <r>
    <x v="15"/>
    <n v="2021"/>
    <s v="Grains &amp; Cereals"/>
    <n v="39645.51"/>
    <n v="41360.79"/>
    <n v="1043265.4290485858"/>
    <s v="Medium"/>
    <n v="48.33"/>
    <n v="4.5314851009841242E-2"/>
    <n v="874.89"/>
    <n v="1454593.7619"/>
    <n v="36.69"/>
    <n v="1412.17"/>
    <n v="0"/>
  </r>
  <r>
    <x v="13"/>
    <n v="2024"/>
    <s v="Frozen Food"/>
    <n v="38121.699999999997"/>
    <n v="40311.64"/>
    <n v="1057446.0215572759"/>
    <s v="Medium"/>
    <n v="198.79"/>
    <n v="6.3114352411383912E-2"/>
    <n v="604.01"/>
    <n v="2601806.0249999999"/>
    <n v="68.25"/>
    <n v="1412.17"/>
    <n v="0"/>
  </r>
  <r>
    <x v="13"/>
    <n v="2022"/>
    <s v="Dairy Products"/>
    <n v="22076.13"/>
    <n v="23085.51"/>
    <n v="1045722.6878080532"/>
    <s v="Medium"/>
    <n v="146.49"/>
    <n v="4.4145196768517039E-2"/>
    <n v="500.08"/>
    <n v="1530096.5703"/>
    <n v="69.31"/>
    <n v="1412.17"/>
    <n v="0"/>
  </r>
  <r>
    <x v="16"/>
    <n v="2018"/>
    <s v="Grains &amp; Cereals"/>
    <n v="27125.919999999998"/>
    <n v="23214.43"/>
    <n v="855802.4944407416"/>
    <s v="Low"/>
    <n v="196.38"/>
    <n v="3.759604163490457E-2"/>
    <n v="721.51"/>
    <n v="1402952.5824"/>
    <n v="51.72"/>
    <n v="1412.17"/>
    <n v="0"/>
  </r>
  <r>
    <x v="5"/>
    <n v="2023"/>
    <s v="Frozen Food"/>
    <n v="43341.18"/>
    <n v="50022.11"/>
    <n v="1154147.3951562925"/>
    <s v="High"/>
    <n v="134.44"/>
    <n v="5.1248882582476056E-2"/>
    <n v="845.7"/>
    <n v="1534277.7719999999"/>
    <n v="35.4"/>
    <n v="1412.17"/>
    <n v="0"/>
  </r>
  <r>
    <x v="4"/>
    <n v="2022"/>
    <s v="Bakery Items"/>
    <n v="17883.919999999998"/>
    <n v="20562.78"/>
    <n v="1149791.5445830668"/>
    <s v="High"/>
    <n v="70.73"/>
    <n v="3.6270549820512296E-2"/>
    <n v="493.07"/>
    <n v="1108624.2008"/>
    <n v="61.99"/>
    <n v="1412.17"/>
    <n v="0"/>
  </r>
  <r>
    <x v="14"/>
    <n v="2023"/>
    <s v="Dairy Products"/>
    <n v="17959.47"/>
    <n v="17095.59"/>
    <n v="951898.35780231818"/>
    <s v="Medium"/>
    <n v="196.54"/>
    <n v="6.2589635463860038E-2"/>
    <n v="286.94"/>
    <n v="1012734.5133000001"/>
    <n v="56.39"/>
    <n v="1412.17"/>
    <n v="0"/>
  </r>
  <r>
    <x v="17"/>
    <n v="2022"/>
    <s v="Frozen Food"/>
    <n v="44421.56"/>
    <n v="52735.74"/>
    <n v="1187165.4214755178"/>
    <s v="High"/>
    <n v="49.55"/>
    <n v="0.15370250164354174"/>
    <n v="289.01"/>
    <n v="2982907.7540000002"/>
    <n v="67.150000000000006"/>
    <n v="1412.17"/>
    <n v="0"/>
  </r>
  <r>
    <x v="12"/>
    <n v="2024"/>
    <s v="Bakery Items"/>
    <n v="30882.6"/>
    <n v="27595.88"/>
    <n v="893573.7276006554"/>
    <s v="Low"/>
    <n v="97.22"/>
    <n v="0.12312163616792249"/>
    <n v="250.83"/>
    <n v="1745484.5519999999"/>
    <n v="56.52"/>
    <n v="1412.17"/>
    <n v="0"/>
  </r>
  <r>
    <x v="14"/>
    <n v="2023"/>
    <s v="Bakery Items"/>
    <n v="47661.94"/>
    <n v="40313.199999999997"/>
    <n v="845815.34029038681"/>
    <s v="Low"/>
    <n v="147.01"/>
    <n v="0.27420285352663676"/>
    <n v="173.82"/>
    <n v="2720066.9158000001"/>
    <n v="57.07"/>
    <n v="1412.17"/>
    <n v="0"/>
  </r>
  <r>
    <x v="10"/>
    <n v="2021"/>
    <s v="Beverages"/>
    <n v="38589.78"/>
    <n v="41102.410000000003"/>
    <n v="1065111.2807587916"/>
    <s v="Medium"/>
    <n v="53.93"/>
    <n v="3.3959712762025446E-2"/>
    <n v="1136.3399999999999"/>
    <n v="1356430.767"/>
    <n v="35.15"/>
    <n v="1412.17"/>
    <n v="0"/>
  </r>
  <r>
    <x v="17"/>
    <n v="2019"/>
    <s v="Bakery Items"/>
    <n v="16133.77"/>
    <n v="17173.330000000002"/>
    <n v="1064433.7932175803"/>
    <s v="Medium"/>
    <n v="28.34"/>
    <n v="1.2093555109138883E-2"/>
    <n v="1334.08"/>
    <n v="746670.87560000003"/>
    <n v="46.28"/>
    <n v="1412.17"/>
    <n v="0"/>
  </r>
  <r>
    <x v="3"/>
    <n v="2022"/>
    <s v="Prepared Food"/>
    <n v="16898.09"/>
    <n v="18118.419999999998"/>
    <n v="1072217.037546847"/>
    <s v="Medium"/>
    <n v="169.95"/>
    <n v="0.1114208756428854"/>
    <n v="151.66"/>
    <n v="1064917.6318000001"/>
    <n v="63.02"/>
    <n v="1412.17"/>
    <n v="0"/>
  </r>
  <r>
    <x v="2"/>
    <n v="2024"/>
    <s v="Prepared Food"/>
    <n v="41760.67"/>
    <n v="39426.82"/>
    <n v="944113.68399980175"/>
    <s v="Low"/>
    <n v="176.93"/>
    <n v="6.1268588615023468E-2"/>
    <n v="681.6"/>
    <n v="2363653.9219999998"/>
    <n v="56.6"/>
    <n v="1412.17"/>
    <n v="0"/>
  </r>
  <r>
    <x v="5"/>
    <n v="2018"/>
    <s v="Beverages"/>
    <n v="15294.75"/>
    <n v="12948.79"/>
    <n v="846616.64950391476"/>
    <s v="Low"/>
    <n v="139.72"/>
    <n v="4.760567106573705E-2"/>
    <n v="321.27999999999997"/>
    <n v="903919.72499999998"/>
    <n v="59.1"/>
    <n v="1412.17"/>
    <n v="0"/>
  </r>
  <r>
    <x v="5"/>
    <n v="2022"/>
    <s v="Grains &amp; Cereals"/>
    <n v="46158.97"/>
    <n v="41857.980000000003"/>
    <n v="906822.22761903051"/>
    <s v="Low"/>
    <n v="86.73"/>
    <n v="6.9750774438248939E-2"/>
    <n v="661.77"/>
    <n v="3143425.8569999998"/>
    <n v="68.099999999999994"/>
    <n v="1412.17"/>
    <n v="0"/>
  </r>
  <r>
    <x v="11"/>
    <n v="2024"/>
    <s v="Bakery Items"/>
    <n v="45135.33"/>
    <n v="41771.589999999997"/>
    <n v="925474.34570656728"/>
    <s v="Low"/>
    <n v="173.04"/>
    <n v="3.4535912954985426E-2"/>
    <n v="1306.9100000000001"/>
    <n v="1724620.9593000002"/>
    <n v="38.21"/>
    <n v="1412.17"/>
    <n v="0"/>
  </r>
  <r>
    <x v="2"/>
    <n v="2024"/>
    <s v="Dairy Products"/>
    <n v="46191.21"/>
    <n v="42204.85"/>
    <n v="913698.73185829085"/>
    <s v="Low"/>
    <n v="88.13"/>
    <n v="4.5643939169359382E-2"/>
    <n v="1011.99"/>
    <n v="2683247.3889000001"/>
    <n v="58.09"/>
    <n v="1412.17"/>
    <n v="0"/>
  </r>
  <r>
    <x v="0"/>
    <n v="2022"/>
    <s v="Beverages"/>
    <n v="39179.760000000002"/>
    <n v="41903.839999999997"/>
    <n v="1069527.7357492745"/>
    <s v="Medium"/>
    <n v="20.53"/>
    <n v="4.588169990514445E-2"/>
    <n v="853.93"/>
    <n v="2181529.0367999999"/>
    <n v="55.68"/>
    <n v="1412.17"/>
    <n v="0"/>
  </r>
  <r>
    <x v="18"/>
    <n v="2024"/>
    <s v="Grains &amp; Cereals"/>
    <n v="26250.32"/>
    <n v="25541.43"/>
    <n v="972994.99587052653"/>
    <s v="Medium"/>
    <n v="116.24"/>
    <n v="4.8907868015575798E-2"/>
    <n v="536.73"/>
    <n v="1114326.084"/>
    <n v="42.45"/>
    <n v="1412.17"/>
    <n v="0"/>
  </r>
  <r>
    <x v="12"/>
    <n v="2018"/>
    <s v="Meat &amp; Seafood"/>
    <n v="14971"/>
    <n v="14851.57"/>
    <n v="992022.57698216557"/>
    <s v="Medium"/>
    <n v="41.03"/>
    <n v="3.1771397041658711E-2"/>
    <n v="471.21"/>
    <n v="777593.74"/>
    <n v="51.94"/>
    <n v="1412.17"/>
    <n v="0"/>
  </r>
  <r>
    <x v="12"/>
    <n v="2023"/>
    <s v="Bakery Items"/>
    <n v="30733.72"/>
    <n v="33769.58"/>
    <n v="1098779.4513648201"/>
    <s v="Medium"/>
    <n v="120.73"/>
    <n v="2.5828391824660481E-2"/>
    <n v="1189.92"/>
    <n v="1896270.5240000002"/>
    <n v="61.7"/>
    <n v="1412.17"/>
    <n v="0"/>
  </r>
  <r>
    <x v="0"/>
    <n v="2020"/>
    <s v="Frozen Food"/>
    <n v="12872.9"/>
    <n v="14389.09"/>
    <n v="1117781.5410668924"/>
    <s v="High"/>
    <n v="51.67"/>
    <n v="2.6656382009442557E-2"/>
    <n v="482.92"/>
    <n v="412447.71599999996"/>
    <n v="32.04"/>
    <n v="1412.17"/>
    <n v="0"/>
  </r>
  <r>
    <x v="16"/>
    <n v="2024"/>
    <s v="Meat &amp; Seafood"/>
    <n v="4882.01"/>
    <n v="4313.83"/>
    <n v="883617.60832116276"/>
    <s v="Low"/>
    <n v="180.47"/>
    <n v="4.2934999604246002E-3"/>
    <n v="1137.07"/>
    <n v="211293.3928"/>
    <n v="43.28"/>
    <n v="1412.17"/>
    <n v="0"/>
  </r>
  <r>
    <x v="14"/>
    <n v="2022"/>
    <s v="Frozen Food"/>
    <n v="10530.07"/>
    <n v="9172.9699999999993"/>
    <n v="871121.46452967555"/>
    <s v="Low"/>
    <n v="136.9"/>
    <n v="2.0578600742622629E-2"/>
    <n v="511.7"/>
    <n v="586735.50040000002"/>
    <n v="55.72"/>
    <n v="1412.17"/>
    <n v="0"/>
  </r>
  <r>
    <x v="3"/>
    <n v="2019"/>
    <s v="Frozen Food"/>
    <n v="41436.19"/>
    <n v="47060.959999999999"/>
    <n v="1135745.3472435568"/>
    <s v="High"/>
    <n v="60.12"/>
    <n v="6.3157221680282899E-2"/>
    <n v="656.08"/>
    <n v="2696252.8832999999"/>
    <n v="65.069999999999993"/>
    <n v="1412.17"/>
    <n v="0"/>
  </r>
  <r>
    <x v="4"/>
    <n v="2023"/>
    <s v="Beverages"/>
    <n v="48055.47"/>
    <n v="55114.239999999998"/>
    <n v="1146887.9609334795"/>
    <s v="High"/>
    <n v="187.57"/>
    <n v="9.6170565750765477E-2"/>
    <n v="499.69"/>
    <n v="3037105.7040000004"/>
    <n v="63.2"/>
    <n v="1412.17"/>
    <n v="0"/>
  </r>
  <r>
    <x v="12"/>
    <n v="2019"/>
    <s v="Prepared Food"/>
    <n v="30533.919999999998"/>
    <n v="35859.64"/>
    <n v="1174419.7928074745"/>
    <s v="High"/>
    <n v="84.32"/>
    <n v="5.8287525054882119E-2"/>
    <n v="523.85"/>
    <n v="1101053.1551999999"/>
    <n v="36.06"/>
    <n v="1412.17"/>
    <n v="0"/>
  </r>
  <r>
    <x v="4"/>
    <n v="2020"/>
    <s v="Frozen Food"/>
    <n v="23132.37"/>
    <n v="22896.66"/>
    <n v="989810.38259374211"/>
    <s v="Medium"/>
    <n v="73.540000000000006"/>
    <n v="4.2379396892862374E-2"/>
    <n v="545.84"/>
    <n v="1519102.7379000001"/>
    <n v="65.67"/>
    <n v="1412.17"/>
    <n v="0"/>
  </r>
  <r>
    <x v="4"/>
    <n v="2023"/>
    <s v="Meat &amp; Seafood"/>
    <n v="8890.9"/>
    <n v="9996.09"/>
    <n v="1124305.7508238761"/>
    <s v="High"/>
    <n v="151.08000000000001"/>
    <n v="1.6989738395979441E-2"/>
    <n v="523.30999999999995"/>
    <n v="521629.103"/>
    <n v="58.67"/>
    <n v="1412.17"/>
    <n v="0"/>
  </r>
  <r>
    <x v="17"/>
    <n v="2021"/>
    <s v="Fruits &amp; Vegetables"/>
    <n v="24188.93"/>
    <n v="24435.03"/>
    <n v="1010174.0754965184"/>
    <s v="Medium"/>
    <n v="143.66999999999999"/>
    <n v="7.976563891178895E-2"/>
    <n v="303.25"/>
    <n v="909745.65729999996"/>
    <n v="37.61"/>
    <n v="1412.17"/>
    <n v="0"/>
  </r>
  <r>
    <x v="3"/>
    <n v="2018"/>
    <s v="Dairy Products"/>
    <n v="16990.14"/>
    <n v="17413.05"/>
    <n v="1024891.4958911464"/>
    <s v="Medium"/>
    <n v="85.81"/>
    <n v="2.6344569869131054E-2"/>
    <n v="644.91999999999996"/>
    <n v="1182173.9412"/>
    <n v="69.58"/>
    <n v="1412.17"/>
    <n v="0"/>
  </r>
  <r>
    <x v="5"/>
    <n v="2024"/>
    <s v="Bakery Items"/>
    <n v="6558.35"/>
    <n v="5615.49"/>
    <n v="856235.18110500346"/>
    <s v="Low"/>
    <n v="57.99"/>
    <n v="6.2477731945013385E-3"/>
    <n v="1049.71"/>
    <n v="371202.61000000004"/>
    <n v="56.6"/>
    <n v="1412.17"/>
    <n v="0"/>
  </r>
  <r>
    <x v="12"/>
    <n v="2023"/>
    <s v="Dairy Products"/>
    <n v="37860.050000000003"/>
    <n v="41876.1"/>
    <n v="1106076.1937715348"/>
    <s v="High"/>
    <n v="27.72"/>
    <n v="5.9995325251564854E-2"/>
    <n v="631.04999999999995"/>
    <n v="2463932.054"/>
    <n v="65.08"/>
    <n v="1412.17"/>
    <n v="0"/>
  </r>
  <r>
    <x v="14"/>
    <n v="2022"/>
    <s v="Dairy Products"/>
    <n v="2835.61"/>
    <n v="2322.2399999999998"/>
    <n v="818956.0623640063"/>
    <s v="Low"/>
    <n v="64.81"/>
    <n v="2.6001888972435674E-3"/>
    <n v="1090.54"/>
    <n v="112573.71700000002"/>
    <n v="39.700000000000003"/>
    <n v="1412.17"/>
    <n v="0"/>
  </r>
  <r>
    <x v="1"/>
    <n v="2021"/>
    <s v="Meat &amp; Seafood"/>
    <n v="40465.31"/>
    <n v="36708"/>
    <n v="907147.38130018034"/>
    <s v="Low"/>
    <n v="175.49"/>
    <n v="3.0728868132285377E-2"/>
    <n v="1316.85"/>
    <n v="2826906.5565999998"/>
    <n v="69.86"/>
    <n v="1412.17"/>
    <n v="0"/>
  </r>
  <r>
    <x v="1"/>
    <n v="2021"/>
    <s v="Frozen Food"/>
    <n v="45273.31"/>
    <n v="41425"/>
    <n v="914998.26277336478"/>
    <s v="Low"/>
    <n v="140.41999999999999"/>
    <n v="3.6804277666224967E-2"/>
    <n v="1230.1099999999999"/>
    <n v="2815094.4157999996"/>
    <n v="62.18"/>
    <n v="1412.17"/>
    <n v="0"/>
  </r>
  <r>
    <x v="9"/>
    <n v="2019"/>
    <s v="Fruits &amp; Vegetables"/>
    <n v="12175.41"/>
    <n v="12256.12"/>
    <n v="1006628.9348777577"/>
    <s v="Medium"/>
    <n v="117.2"/>
    <n v="2.6412586502375424E-2"/>
    <n v="460.97"/>
    <n v="844973.45400000003"/>
    <n v="69.400000000000006"/>
    <n v="1412.17"/>
    <n v="0"/>
  </r>
  <r>
    <x v="2"/>
    <n v="2020"/>
    <s v="Prepared Food"/>
    <n v="44669.120000000003"/>
    <n v="48458.67"/>
    <n v="1084836.011992177"/>
    <s v="Medium"/>
    <n v="79.45"/>
    <n v="1.6761395872420264"/>
    <n v="26.65"/>
    <n v="2446527.7024000003"/>
    <n v="54.77"/>
    <n v="1412.17"/>
    <n v="0"/>
  </r>
  <r>
    <x v="16"/>
    <n v="2023"/>
    <s v="Grains &amp; Cereals"/>
    <n v="15877.32"/>
    <n v="17233.580000000002"/>
    <n v="1085421.2171827487"/>
    <s v="Medium"/>
    <n v="84.86"/>
    <n v="0.34314501837043437"/>
    <n v="46.27"/>
    <n v="535065.68400000001"/>
    <n v="33.700000000000003"/>
    <n v="1412.17"/>
    <n v="0"/>
  </r>
  <r>
    <x v="8"/>
    <n v="2024"/>
    <s v="Frozen Food"/>
    <n v="6575.91"/>
    <n v="6249.36"/>
    <n v="950341.47365155548"/>
    <s v="Medium"/>
    <n v="118.44"/>
    <n v="1.0345174231102022E-2"/>
    <n v="635.65"/>
    <n v="414348.08909999998"/>
    <n v="63.01"/>
    <n v="1412.17"/>
    <n v="0"/>
  </r>
  <r>
    <x v="18"/>
    <n v="2023"/>
    <s v="Beverages"/>
    <n v="28516.52"/>
    <n v="26477.35"/>
    <n v="928491.62520531961"/>
    <s v="Low"/>
    <n v="110.39"/>
    <n v="2.4765962620718406E-2"/>
    <n v="1151.44"/>
    <n v="1234765.3159999999"/>
    <n v="43.3"/>
    <n v="1412.17"/>
    <n v="0"/>
  </r>
  <r>
    <x v="17"/>
    <n v="2024"/>
    <s v="Beverages"/>
    <n v="2971.47"/>
    <n v="3030.6"/>
    <n v="1019899.2417894175"/>
    <s v="Medium"/>
    <n v="39.049999999999997"/>
    <n v="8.4399977277246005E-3"/>
    <n v="352.07"/>
    <n v="134756.16449999998"/>
    <n v="45.35"/>
    <n v="1412.17"/>
    <n v="0"/>
  </r>
  <r>
    <x v="9"/>
    <n v="2020"/>
    <s v="Prepared Food"/>
    <n v="40147.89"/>
    <n v="33275.99"/>
    <n v="828835.33854456607"/>
    <s v="Low"/>
    <n v="151.63"/>
    <n v="4.6847559481440856E-2"/>
    <n v="856.99"/>
    <n v="2445809.4588000001"/>
    <n v="60.92"/>
    <n v="1412.17"/>
    <n v="0"/>
  </r>
  <r>
    <x v="6"/>
    <n v="2023"/>
    <s v="Beverages"/>
    <n v="24558.37"/>
    <n v="28500.240000000002"/>
    <n v="1160510.2455904037"/>
    <s v="High"/>
    <n v="140.44999999999999"/>
    <n v="4.2621999687603045E-2"/>
    <n v="576.19000000000005"/>
    <n v="1437401.3961"/>
    <n v="58.53"/>
    <n v="1412.17"/>
    <n v="0"/>
  </r>
  <r>
    <x v="13"/>
    <n v="2020"/>
    <s v="Fruits &amp; Vegetables"/>
    <n v="1089.46"/>
    <n v="1083.93"/>
    <n v="994924.09083399107"/>
    <s v="Medium"/>
    <n v="78.59"/>
    <n v="2.6406670383207699E-3"/>
    <n v="412.57"/>
    <n v="50779.730600000003"/>
    <n v="46.61"/>
    <n v="1412.17"/>
    <n v="0"/>
  </r>
  <r>
    <x v="6"/>
    <n v="2024"/>
    <s v="Prepared Food"/>
    <n v="13227.42"/>
    <n v="14726.89"/>
    <n v="1113360.7309664318"/>
    <s v="High"/>
    <n v="179.67"/>
    <n v="0.78130064973419966"/>
    <n v="16.93"/>
    <n v="551715.68819999998"/>
    <n v="41.71"/>
    <n v="1412.17"/>
    <n v="0"/>
  </r>
  <r>
    <x v="4"/>
    <n v="2023"/>
    <s v="Meat &amp; Seafood"/>
    <n v="19338.41"/>
    <n v="20365.97"/>
    <n v="1053135.7024698514"/>
    <s v="Medium"/>
    <n v="190.1"/>
    <n v="4.5537499705653801E-2"/>
    <n v="424.67"/>
    <n v="609546.68319999997"/>
    <n v="31.52"/>
    <n v="1412.17"/>
    <n v="0"/>
  </r>
  <r>
    <x v="4"/>
    <n v="2021"/>
    <s v="Meat &amp; Seafood"/>
    <n v="4036.49"/>
    <n v="3560.08"/>
    <n v="881974.19044764142"/>
    <s v="Low"/>
    <n v="88.34"/>
    <n v="1.4451648705739142E-2"/>
    <n v="279.31"/>
    <n v="277549.05239999999"/>
    <n v="68.760000000000005"/>
    <n v="1412.17"/>
    <n v="0"/>
  </r>
  <r>
    <x v="18"/>
    <n v="2023"/>
    <s v="Grains &amp; Cereals"/>
    <n v="1207.3699999999999"/>
    <n v="1390.41"/>
    <n v="1151602.2428915743"/>
    <s v="High"/>
    <n v="128.87"/>
    <n v="1.1377724587012447E-3"/>
    <n v="1061.17"/>
    <n v="81473.327600000004"/>
    <n v="67.48"/>
    <n v="1412.17"/>
    <n v="0"/>
  </r>
  <r>
    <x v="12"/>
    <n v="2020"/>
    <s v="Grains &amp; Cereals"/>
    <n v="23225.05"/>
    <n v="26503.439999999999"/>
    <n v="1141157.5001991384"/>
    <s v="High"/>
    <n v="52.02"/>
    <n v="4.7015222980222267E-2"/>
    <n v="493.99"/>
    <n v="1071371.5564999999"/>
    <n v="46.13"/>
    <n v="1412.17"/>
    <n v="0"/>
  </r>
  <r>
    <x v="12"/>
    <n v="2024"/>
    <s v="Fruits &amp; Vegetables"/>
    <n v="2474.83"/>
    <n v="2663.13"/>
    <n v="1076086.0341922475"/>
    <s v="Medium"/>
    <n v="91.22"/>
    <n v="1.7905395139526975E-3"/>
    <n v="1382.17"/>
    <n v="143911.3645"/>
    <n v="58.15"/>
    <n v="1412.17"/>
    <n v="0"/>
  </r>
  <r>
    <x v="8"/>
    <n v="2019"/>
    <s v="Dairy Products"/>
    <n v="40559.42"/>
    <n v="44726.11"/>
    <n v="1102730.5124185702"/>
    <s v="High"/>
    <n v="179.04"/>
    <n v="7.1745949196915015E-2"/>
    <n v="565.32000000000005"/>
    <n v="1249230.1359999999"/>
    <n v="30.8"/>
    <n v="1412.17"/>
    <n v="0"/>
  </r>
  <r>
    <x v="18"/>
    <n v="2023"/>
    <s v="Meat &amp; Seafood"/>
    <n v="4618.68"/>
    <n v="5138.08"/>
    <n v="1112456.3728164756"/>
    <s v="High"/>
    <n v="69.78"/>
    <n v="1.6473517138067554E-2"/>
    <n v="280.37"/>
    <n v="245067.16080000001"/>
    <n v="53.06"/>
    <n v="1412.17"/>
    <n v="0"/>
  </r>
  <r>
    <x v="3"/>
    <n v="2023"/>
    <s v="Beverages"/>
    <n v="1634.45"/>
    <n v="1960.97"/>
    <n v="1199773.6241549144"/>
    <s v="High"/>
    <n v="71.680000000000007"/>
    <n v="7.0541648683642641E-2"/>
    <n v="23.17"/>
    <n v="89110.214000000007"/>
    <n v="54.52"/>
    <n v="1412.17"/>
    <n v="0"/>
  </r>
  <r>
    <x v="2"/>
    <n v="2023"/>
    <s v="Beverages"/>
    <n v="45126.17"/>
    <n v="49357.919999999998"/>
    <n v="1093775.9619307378"/>
    <s v="Medium"/>
    <n v="156.41"/>
    <n v="3.8820882297276371E-2"/>
    <n v="1162.42"/>
    <n v="1530679.6864"/>
    <n v="33.92"/>
    <n v="1412.17"/>
    <n v="0"/>
  </r>
  <r>
    <x v="13"/>
    <n v="2021"/>
    <s v="Meat &amp; Seafood"/>
    <n v="45374.16"/>
    <n v="46143.9"/>
    <n v="1016964.280991648"/>
    <s v="Medium"/>
    <n v="182.49"/>
    <n v="3.7814951245937166E-2"/>
    <n v="1199.9000000000001"/>
    <n v="2931624.4776000003"/>
    <n v="64.61"/>
    <n v="1412.17"/>
    <n v="0"/>
  </r>
  <r>
    <x v="15"/>
    <n v="2020"/>
    <s v="Beverages"/>
    <n v="48449.26"/>
    <n v="47672.6"/>
    <n v="983969.62100143533"/>
    <s v="Medium"/>
    <n v="136.74"/>
    <n v="0.14620895071973927"/>
    <n v="331.37"/>
    <n v="2511609.6384000001"/>
    <n v="51.84"/>
    <n v="1412.17"/>
    <n v="0"/>
  </r>
  <r>
    <x v="13"/>
    <n v="2024"/>
    <s v="Prepared Food"/>
    <n v="1732.31"/>
    <n v="1610.76"/>
    <n v="929833.57482205844"/>
    <s v="Low"/>
    <n v="195.49"/>
    <n v="2.5290304684876708E-3"/>
    <n v="684.97"/>
    <n v="116030.1238"/>
    <n v="66.98"/>
    <n v="1412.17"/>
    <n v="0"/>
  </r>
  <r>
    <x v="0"/>
    <n v="2024"/>
    <s v="Dairy Products"/>
    <n v="18682.939999999999"/>
    <n v="16863.27"/>
    <n v="902602.58824360627"/>
    <s v="Low"/>
    <n v="69.900000000000006"/>
    <n v="1.3714766012112313E-2"/>
    <n v="1362.25"/>
    <n v="1252691.1269999999"/>
    <n v="67.05"/>
    <n v="1412.17"/>
    <n v="0"/>
  </r>
  <r>
    <x v="1"/>
    <n v="2021"/>
    <s v="Dairy Products"/>
    <n v="13763.66"/>
    <n v="13534.15"/>
    <n v="983324.92956088716"/>
    <s v="Medium"/>
    <n v="159.82"/>
    <n v="1.0757481730431045E-2"/>
    <n v="1279.45"/>
    <n v="825544.32679999992"/>
    <n v="59.98"/>
    <n v="1412.17"/>
    <n v="0"/>
  </r>
  <r>
    <x v="19"/>
    <n v="2021"/>
    <s v="Fruits &amp; Vegetables"/>
    <n v="21211.62"/>
    <n v="22934.32"/>
    <n v="1081214.9189925145"/>
    <s v="Medium"/>
    <n v="23.56"/>
    <n v="4.5814423637659557E-2"/>
    <n v="462.99"/>
    <n v="1104064.821"/>
    <n v="52.05"/>
    <n v="1412.17"/>
    <n v="0"/>
  </r>
  <r>
    <x v="13"/>
    <n v="2021"/>
    <s v="Meat &amp; Seafood"/>
    <n v="34559.81"/>
    <n v="30645.51"/>
    <n v="886738.3819529101"/>
    <s v="Low"/>
    <n v="160.72"/>
    <n v="4.6413303608600472E-2"/>
    <n v="744.61"/>
    <n v="1421790.5833999999"/>
    <n v="41.14"/>
    <n v="1412.17"/>
    <n v="0"/>
  </r>
  <r>
    <x v="2"/>
    <n v="2020"/>
    <s v="Dairy Products"/>
    <n v="6103.15"/>
    <n v="5286.27"/>
    <n v="866154.36291095591"/>
    <s v="Low"/>
    <n v="105.48"/>
    <n v="6.1106661193267714E-3"/>
    <n v="998.77"/>
    <n v="270613.67100000003"/>
    <n v="44.34"/>
    <n v="1412.17"/>
    <n v="0"/>
  </r>
  <r>
    <x v="2"/>
    <n v="2021"/>
    <s v="Grains &amp; Cereals"/>
    <n v="3737.96"/>
    <n v="4130.6400000000003"/>
    <n v="1105051.9534719475"/>
    <s v="High"/>
    <n v="149.56"/>
    <n v="1.8815866304238399E-2"/>
    <n v="198.66"/>
    <n v="130342.66519999999"/>
    <n v="34.869999999999997"/>
    <n v="1412.17"/>
    <n v="0"/>
  </r>
  <r>
    <x v="5"/>
    <n v="2024"/>
    <s v="Bakery Items"/>
    <n v="46857.01"/>
    <n v="53113.51"/>
    <n v="1133523.2444409064"/>
    <s v="High"/>
    <n v="114.12"/>
    <n v="9.0345923954959134E-2"/>
    <n v="518.64"/>
    <n v="1712623.7154999999"/>
    <n v="36.549999999999997"/>
    <n v="1412.17"/>
    <n v="0"/>
  </r>
  <r>
    <x v="4"/>
    <n v="2023"/>
    <s v="Prepared Food"/>
    <n v="4611.9399999999996"/>
    <n v="4929.34"/>
    <n v="1068821.3636777583"/>
    <s v="Medium"/>
    <n v="41.21"/>
    <n v="8.6075774542739819E-2"/>
    <n v="53.58"/>
    <n v="268322.6692"/>
    <n v="58.18"/>
    <n v="1412.17"/>
    <n v="0"/>
  </r>
  <r>
    <x v="19"/>
    <n v="2020"/>
    <s v="Beverages"/>
    <n v="43480.95"/>
    <n v="38449.019999999997"/>
    <n v="884272.76772931602"/>
    <s v="Low"/>
    <n v="165.29"/>
    <n v="5.9198831842502957E-2"/>
    <n v="734.49"/>
    <n v="1691843.7644999998"/>
    <n v="38.909999999999997"/>
    <n v="1412.17"/>
    <n v="0"/>
  </r>
  <r>
    <x v="19"/>
    <n v="2020"/>
    <s v="Bakery Items"/>
    <n v="42834.82"/>
    <n v="34838.160000000003"/>
    <n v="813314.02816680446"/>
    <s v="Low"/>
    <n v="92.86"/>
    <n v="0.18236119034441653"/>
    <n v="234.89"/>
    <n v="1871881.6340000001"/>
    <n v="43.7"/>
    <n v="1412.17"/>
    <n v="0"/>
  </r>
  <r>
    <x v="0"/>
    <n v="2023"/>
    <s v="Prepared Food"/>
    <n v="49816.86"/>
    <n v="41239.85"/>
    <n v="827829.17269374267"/>
    <s v="Low"/>
    <n v="134.88"/>
    <n v="3.6046410326912783E-2"/>
    <n v="1382.02"/>
    <n v="3380073.9509999999"/>
    <n v="67.849999999999994"/>
    <n v="1412.17"/>
    <n v="0"/>
  </r>
  <r>
    <x v="19"/>
    <n v="2024"/>
    <s v="Prepared Food"/>
    <n v="11404.52"/>
    <n v="11204.75"/>
    <n v="982483.26102282247"/>
    <s v="Medium"/>
    <n v="75.84"/>
    <n v="3.4938177807732368E-2"/>
    <n v="326.42"/>
    <n v="394254.25640000001"/>
    <n v="34.57"/>
    <n v="1412.17"/>
    <n v="0"/>
  </r>
  <r>
    <x v="16"/>
    <n v="2021"/>
    <s v="Grains &amp; Cereals"/>
    <n v="46798.57"/>
    <n v="37623.18"/>
    <n v="803938.66735671624"/>
    <s v="Low"/>
    <n v="131.37"/>
    <n v="3.5803084667702031E-2"/>
    <n v="1307.1099999999999"/>
    <n v="1950564.3976"/>
    <n v="41.68"/>
    <n v="1412.17"/>
    <n v="0"/>
  </r>
  <r>
    <x v="14"/>
    <n v="2021"/>
    <s v="Prepared Food"/>
    <n v="20641.740000000002"/>
    <n v="21083.59"/>
    <n v="1021405.6566936701"/>
    <s v="Medium"/>
    <n v="75.790000000000006"/>
    <n v="1.5962124082680548E-2"/>
    <n v="1293.17"/>
    <n v="1266370.7490000001"/>
    <n v="61.35"/>
    <n v="1412.17"/>
    <n v="0"/>
  </r>
  <r>
    <x v="6"/>
    <n v="2018"/>
    <s v="Dairy Products"/>
    <n v="47627.360000000001"/>
    <n v="42337.22"/>
    <n v="888926.44899906276"/>
    <s v="Low"/>
    <n v="92.55"/>
    <n v="0.36108688400303263"/>
    <n v="131.9"/>
    <n v="2916223.2527999999"/>
    <n v="61.23"/>
    <n v="1412.17"/>
    <n v="0"/>
  </r>
  <r>
    <x v="6"/>
    <n v="2021"/>
    <s v="Grains &amp; Cereals"/>
    <n v="47689.02"/>
    <n v="56242.94"/>
    <n v="1179368.7519684825"/>
    <s v="High"/>
    <n v="167.89"/>
    <n v="0.11148024685586048"/>
    <n v="427.78"/>
    <n v="2297180.0934000001"/>
    <n v="48.17"/>
    <n v="1412.17"/>
    <n v="0"/>
  </r>
  <r>
    <x v="17"/>
    <n v="2023"/>
    <s v="Prepared Food"/>
    <n v="1498.6"/>
    <n v="1441.45"/>
    <n v="961864.40677966108"/>
    <s v="Medium"/>
    <n v="179.65"/>
    <n v="1.8931278423446184E-2"/>
    <n v="79.16"/>
    <n v="94022.164000000004"/>
    <n v="62.74"/>
    <n v="1412.17"/>
    <n v="0"/>
  </r>
  <r>
    <x v="15"/>
    <n v="2018"/>
    <s v="Prepared Food"/>
    <n v="1658.5"/>
    <n v="1792.44"/>
    <n v="1080759.7226409407"/>
    <s v="Medium"/>
    <n v="38.86"/>
    <n v="2.9542742122232318E-3"/>
    <n v="561.39"/>
    <n v="81979.654999999999"/>
    <n v="49.43"/>
    <n v="1412.17"/>
    <n v="0"/>
  </r>
  <r>
    <x v="10"/>
    <n v="2020"/>
    <s v="Meat &amp; Seafood"/>
    <n v="28148"/>
    <n v="30663.05"/>
    <n v="1089350.9307943727"/>
    <s v="Medium"/>
    <n v="167.89"/>
    <n v="2.9273264278880152E-2"/>
    <n v="961.56"/>
    <n v="1953189.72"/>
    <n v="69.39"/>
    <n v="1412.17"/>
    <n v="0"/>
  </r>
  <r>
    <x v="2"/>
    <n v="2024"/>
    <s v="Fruits &amp; Vegetables"/>
    <n v="24659.88"/>
    <n v="23758.67"/>
    <n v="963454.40448209806"/>
    <s v="Medium"/>
    <n v="62.68"/>
    <n v="1.7651899413747934E-2"/>
    <n v="1397.01"/>
    <n v="1477620.0096"/>
    <n v="59.92"/>
    <n v="1412.17"/>
    <n v="0"/>
  </r>
  <r>
    <x v="13"/>
    <n v="2021"/>
    <s v="Bakery Items"/>
    <n v="4299.29"/>
    <n v="3674.24"/>
    <n v="854615.52954092424"/>
    <s v="Low"/>
    <n v="29.92"/>
    <n v="3.5793412924388498E-3"/>
    <n v="1201.1400000000001"/>
    <n v="165178.7218"/>
    <n v="38.42"/>
    <n v="1412.17"/>
    <n v="0"/>
  </r>
  <r>
    <x v="16"/>
    <n v="2019"/>
    <s v="Fruits &amp; Vegetables"/>
    <n v="17578.48"/>
    <n v="17978.29"/>
    <n v="1022744.2873331483"/>
    <s v="Medium"/>
    <n v="92.23"/>
    <n v="3.56952442837997E-2"/>
    <n v="492.46"/>
    <n v="901424.45440000005"/>
    <n v="51.28"/>
    <n v="1412.17"/>
    <n v="0"/>
  </r>
  <r>
    <x v="0"/>
    <n v="2022"/>
    <s v="Fruits &amp; Vegetables"/>
    <n v="19354.400000000001"/>
    <n v="20751.86"/>
    <n v="1072203.7366180299"/>
    <s v="Medium"/>
    <n v="64.75"/>
    <n v="1.8440489347917224E-2"/>
    <n v="1049.56"/>
    <n v="691532.71199999994"/>
    <n v="35.729999999999997"/>
    <n v="1412.17"/>
    <n v="0"/>
  </r>
  <r>
    <x v="6"/>
    <n v="2021"/>
    <s v="Grains &amp; Cereals"/>
    <n v="30790.19"/>
    <n v="29014.13"/>
    <n v="942317.34198457375"/>
    <s v="Low"/>
    <n v="152.13999999999999"/>
    <n v="2.5395646723082758E-2"/>
    <n v="1212.42"/>
    <n v="1501021.7625"/>
    <n v="48.75"/>
    <n v="1412.17"/>
    <n v="0"/>
  </r>
  <r>
    <x v="2"/>
    <n v="2023"/>
    <s v="Bakery Items"/>
    <n v="13901.18"/>
    <n v="11299.59"/>
    <n v="812851.13925580413"/>
    <s v="Low"/>
    <n v="64.06"/>
    <n v="0.63475707762557076"/>
    <n v="21.9"/>
    <n v="928181.78859999997"/>
    <n v="66.77"/>
    <n v="1412.17"/>
    <n v="0"/>
  </r>
  <r>
    <x v="7"/>
    <n v="2020"/>
    <s v="Bakery Items"/>
    <n v="11071.57"/>
    <n v="12338.73"/>
    <n v="1114451.6992621643"/>
    <s v="High"/>
    <n v="142.21"/>
    <n v="0.21132983393777438"/>
    <n v="52.39"/>
    <n v="476852.51990000001"/>
    <n v="43.07"/>
    <n v="1412.17"/>
    <n v="0"/>
  </r>
  <r>
    <x v="12"/>
    <n v="2024"/>
    <s v="Beverages"/>
    <n v="7032.21"/>
    <n v="8297.39"/>
    <n v="1179912.1471059595"/>
    <s v="High"/>
    <n v="196.12"/>
    <n v="1.1643502880985496E-2"/>
    <n v="603.96"/>
    <n v="401820.47940000001"/>
    <n v="57.14"/>
    <n v="1412.17"/>
    <n v="0"/>
  </r>
  <r>
    <x v="12"/>
    <n v="2024"/>
    <s v="Fruits &amp; Vegetables"/>
    <n v="8065.54"/>
    <n v="9121.86"/>
    <n v="1130967.0524230243"/>
    <s v="High"/>
    <n v="33.119999999999997"/>
    <n v="2.7589587466648424E-2"/>
    <n v="292.33999999999997"/>
    <n v="525389.27560000005"/>
    <n v="65.14"/>
    <n v="1412.17"/>
    <n v="0"/>
  </r>
  <r>
    <x v="0"/>
    <n v="2022"/>
    <s v="Frozen Food"/>
    <n v="43637.05"/>
    <n v="38890.959999999999"/>
    <n v="891237.14824902231"/>
    <s v="Low"/>
    <n v="79.13"/>
    <n v="8.320377149830302E-2"/>
    <n v="524.46"/>
    <n v="2903172.9365000003"/>
    <n v="66.53"/>
    <n v="1412.17"/>
    <n v="0"/>
  </r>
  <r>
    <x v="5"/>
    <n v="2020"/>
    <s v="Frozen Food"/>
    <n v="41058.239999999998"/>
    <n v="38421.440000000002"/>
    <n v="935779.02998277568"/>
    <s v="Low"/>
    <n v="63.99"/>
    <n v="0.13986796116504854"/>
    <n v="293.55"/>
    <n v="2844925.4495999999"/>
    <n v="69.290000000000006"/>
    <n v="1412.17"/>
    <n v="0"/>
  </r>
  <r>
    <x v="3"/>
    <n v="2018"/>
    <s v="Grains &amp; Cereals"/>
    <n v="22078.21"/>
    <n v="20545.650000000001"/>
    <n v="930584.95231271011"/>
    <s v="Low"/>
    <n v="120.17"/>
    <n v="2.641155359898556E-2"/>
    <n v="835.93"/>
    <n v="1464668.4513999999"/>
    <n v="66.34"/>
    <n v="1412.17"/>
    <n v="0"/>
  </r>
  <r>
    <x v="18"/>
    <n v="2023"/>
    <s v="Fruits &amp; Vegetables"/>
    <n v="28458.05"/>
    <n v="32053.14"/>
    <n v="1126329.4568672134"/>
    <s v="High"/>
    <n v="111.9"/>
    <n v="2.7809803480861126E-2"/>
    <n v="1023.31"/>
    <n v="1226257.3745000002"/>
    <n v="43.09"/>
    <n v="1412.17"/>
    <n v="0"/>
  </r>
  <r>
    <x v="10"/>
    <n v="2019"/>
    <s v="Grains &amp; Cereals"/>
    <n v="41000.870000000003"/>
    <n v="47408.27"/>
    <n v="1156274.7327068914"/>
    <s v="High"/>
    <n v="61.27"/>
    <n v="5.1738072103675856E-2"/>
    <n v="792.47"/>
    <n v="1474391.2852"/>
    <n v="35.96"/>
    <n v="1412.17"/>
    <n v="0"/>
  </r>
  <r>
    <x v="7"/>
    <n v="2024"/>
    <s v="Prepared Food"/>
    <n v="7236.25"/>
    <n v="5985.85"/>
    <n v="827203.31663499738"/>
    <s v="Low"/>
    <n v="112.63"/>
    <n v="0.17369779164666346"/>
    <n v="41.66"/>
    <n v="271287.01250000001"/>
    <n v="37.49"/>
    <n v="1412.17"/>
    <n v="0"/>
  </r>
  <r>
    <x v="6"/>
    <n v="2019"/>
    <s v="Bakery Items"/>
    <n v="19679.23"/>
    <n v="23414.639999999999"/>
    <n v="1189814.8453979145"/>
    <s v="High"/>
    <n v="152.57"/>
    <n v="2.5521644965502931E-2"/>
    <n v="771.08"/>
    <n v="1344484.9935999999"/>
    <n v="68.319999999999993"/>
    <n v="1412.17"/>
    <n v="0"/>
  </r>
  <r>
    <x v="10"/>
    <n v="2024"/>
    <s v="Fruits &amp; Vegetables"/>
    <n v="35483.410000000003"/>
    <n v="33462.870000000003"/>
    <n v="943056.7693465763"/>
    <s v="Low"/>
    <n v="188.4"/>
    <n v="4.4214985296316608E-2"/>
    <n v="802.52"/>
    <n v="1120566.0878000001"/>
    <n v="31.58"/>
    <n v="1412.17"/>
    <n v="0"/>
  </r>
  <r>
    <x v="6"/>
    <n v="2024"/>
    <s v="Bakery Items"/>
    <n v="34795.800000000003"/>
    <n v="36643.269999999997"/>
    <n v="1053094.6263629517"/>
    <s v="Medium"/>
    <n v="90.7"/>
    <n v="3.7730885590049994E-2"/>
    <n v="922.21"/>
    <n v="2341409.3820000002"/>
    <n v="67.290000000000006"/>
    <n v="1412.17"/>
    <n v="0"/>
  </r>
  <r>
    <x v="14"/>
    <n v="2021"/>
    <s v="Fruits &amp; Vegetables"/>
    <n v="41413.4"/>
    <n v="46444.54"/>
    <n v="1121485.7992823578"/>
    <s v="High"/>
    <n v="192.43"/>
    <n v="1.6460015898251192"/>
    <n v="25.16"/>
    <n v="1427519.898"/>
    <n v="34.47"/>
    <n v="1412.17"/>
    <n v="0"/>
  </r>
  <r>
    <x v="17"/>
    <n v="2018"/>
    <s v="Bakery Items"/>
    <n v="29213.9"/>
    <n v="30961.95"/>
    <n v="1059836.2423366958"/>
    <s v="Medium"/>
    <n v="118.87"/>
    <n v="1.1188778245882804"/>
    <n v="26.11"/>
    <n v="938642.60700000008"/>
    <n v="32.130000000000003"/>
    <n v="1412.17"/>
    <n v="0"/>
  </r>
  <r>
    <x v="11"/>
    <n v="2023"/>
    <s v="Fruits &amp; Vegetables"/>
    <n v="13010.89"/>
    <n v="13474.49"/>
    <n v="1035631.6900688577"/>
    <s v="Medium"/>
    <n v="187.25"/>
    <n v="2.7879682009085454E-2"/>
    <n v="466.68"/>
    <n v="695432.07050000003"/>
    <n v="53.45"/>
    <n v="1412.17"/>
    <n v="0"/>
  </r>
  <r>
    <x v="11"/>
    <n v="2021"/>
    <s v="Grains &amp; Cereals"/>
    <n v="4140.1099999999997"/>
    <n v="3741.73"/>
    <n v="903775.50354942272"/>
    <s v="Low"/>
    <n v="170.14"/>
    <n v="3.9425113320382434E-3"/>
    <n v="1050.1199999999999"/>
    <n v="144821.04779999997"/>
    <n v="34.979999999999997"/>
    <n v="1412.17"/>
    <n v="0"/>
  </r>
  <r>
    <x v="17"/>
    <n v="2024"/>
    <s v="Dairy Products"/>
    <n v="17681.37"/>
    <n v="18549.68"/>
    <n v="1049108.7511883979"/>
    <s v="Medium"/>
    <n v="141.22"/>
    <n v="4.3926686872701973E-2"/>
    <n v="402.52"/>
    <n v="830140.32149999996"/>
    <n v="46.95"/>
    <n v="1412.17"/>
    <n v="0"/>
  </r>
  <r>
    <x v="2"/>
    <n v="2022"/>
    <s v="Fruits &amp; Vegetables"/>
    <n v="46668.91"/>
    <n v="47669.01"/>
    <n v="1021429.6841301842"/>
    <s v="Medium"/>
    <n v="109.29"/>
    <n v="7.2131236476043276E-2"/>
    <n v="647"/>
    <n v="2403915.5541000003"/>
    <n v="51.51"/>
    <n v="1412.17"/>
    <n v="0"/>
  </r>
  <r>
    <x v="8"/>
    <n v="2022"/>
    <s v="Frozen Food"/>
    <n v="35232.720000000001"/>
    <n v="40282.97"/>
    <n v="1143339.7705314832"/>
    <s v="High"/>
    <n v="103.69"/>
    <n v="5.1646491446664423E-2"/>
    <n v="682.19"/>
    <n v="1548125.7168000001"/>
    <n v="43.94"/>
    <n v="1412.17"/>
    <n v="0"/>
  </r>
  <r>
    <x v="4"/>
    <n v="2023"/>
    <s v="Meat &amp; Seafood"/>
    <n v="32497.32"/>
    <n v="33166.68"/>
    <n v="1020597.390800226"/>
    <s v="Medium"/>
    <n v="155.52000000000001"/>
    <n v="0.3274619105199516"/>
    <n v="99.24"/>
    <n v="1457829.7752"/>
    <n v="44.86"/>
    <n v="1412.17"/>
    <n v="0"/>
  </r>
  <r>
    <x v="4"/>
    <n v="2020"/>
    <s v="Meat &amp; Seafood"/>
    <n v="40408.04"/>
    <n v="46888.38"/>
    <n v="1160372.5397222929"/>
    <s v="High"/>
    <n v="189.14"/>
    <n v="6.1765216593806363E-2"/>
    <n v="654.22"/>
    <n v="1503179.0880000002"/>
    <n v="37.200000000000003"/>
    <n v="1412.17"/>
    <n v="0"/>
  </r>
  <r>
    <x v="18"/>
    <n v="2023"/>
    <s v="Meat &amp; Seafood"/>
    <n v="22245.81"/>
    <n v="24544.51"/>
    <n v="1103331.8184413153"/>
    <s v="High"/>
    <n v="153.27000000000001"/>
    <n v="2.1584462081813242E-2"/>
    <n v="1030.6400000000001"/>
    <n v="724101.11549999996"/>
    <n v="32.549999999999997"/>
    <n v="1412.17"/>
    <n v="0"/>
  </r>
  <r>
    <x v="13"/>
    <n v="2022"/>
    <s v="Dairy Products"/>
    <n v="34661.410000000003"/>
    <n v="41175.81"/>
    <n v="1187943.8834138599"/>
    <s v="High"/>
    <n v="199.19"/>
    <n v="4.7537386510135234E-2"/>
    <n v="729.14"/>
    <n v="1881421.3348000003"/>
    <n v="54.28"/>
    <n v="1412.17"/>
    <n v="0"/>
  </r>
  <r>
    <x v="19"/>
    <n v="2023"/>
    <s v="Beverages"/>
    <n v="4747.33"/>
    <n v="5287.71"/>
    <n v="1113828.1939532326"/>
    <s v="High"/>
    <n v="117.05"/>
    <n v="1.7940178368981936E-2"/>
    <n v="264.62"/>
    <n v="282940.86800000002"/>
    <n v="59.6"/>
    <n v="1412.17"/>
    <n v="0"/>
  </r>
  <r>
    <x v="3"/>
    <n v="2021"/>
    <s v="Beverages"/>
    <n v="34123.97"/>
    <n v="35563.1"/>
    <n v="1042173.5806238254"/>
    <s v="Medium"/>
    <n v="124.01"/>
    <n v="6.2543933284457481E-2"/>
    <n v="545.6"/>
    <n v="1934487.8592999999"/>
    <n v="56.69"/>
    <n v="1412.17"/>
    <n v="0"/>
  </r>
  <r>
    <x v="8"/>
    <n v="2021"/>
    <s v="Dairy Products"/>
    <n v="26651.27"/>
    <n v="22800.42"/>
    <n v="855509.6999129873"/>
    <s v="Low"/>
    <n v="195.03"/>
    <n v="1.9450358336617478E-2"/>
    <n v="1370.22"/>
    <n v="1814951.487"/>
    <n v="68.099999999999994"/>
    <n v="1412.17"/>
    <n v="0"/>
  </r>
  <r>
    <x v="15"/>
    <n v="2018"/>
    <s v="Grains &amp; Cereals"/>
    <n v="35830.120000000003"/>
    <n v="33509.64"/>
    <n v="935236.61098539433"/>
    <s v="Low"/>
    <n v="125.51"/>
    <n v="8.1001311208572596E-2"/>
    <n v="442.34"/>
    <n v="1897921.4564"/>
    <n v="52.97"/>
    <n v="1412.17"/>
    <n v="0"/>
  </r>
  <r>
    <x v="12"/>
    <n v="2020"/>
    <s v="Frozen Food"/>
    <n v="43604.76"/>
    <n v="41061.79"/>
    <n v="941681.36689664156"/>
    <s v="Low"/>
    <n v="118.91"/>
    <n v="0.19699462389880282"/>
    <n v="221.35"/>
    <n v="2519046.9852000005"/>
    <n v="57.77"/>
    <n v="1412.17"/>
    <n v="0"/>
  </r>
  <r>
    <x v="13"/>
    <n v="2019"/>
    <s v="Beverages"/>
    <n v="28426.63"/>
    <n v="25882.46"/>
    <n v="910500.47086130152"/>
    <s v="Low"/>
    <n v="167.06"/>
    <n v="0.16576261006472681"/>
    <n v="171.49"/>
    <n v="1548114.2698000001"/>
    <n v="54.46"/>
    <n v="1412.17"/>
    <n v="0"/>
  </r>
  <r>
    <x v="12"/>
    <n v="2022"/>
    <s v="Dairy Products"/>
    <n v="23421.47"/>
    <n v="24931.67"/>
    <n v="1064479.3004025794"/>
    <s v="Medium"/>
    <n v="158.37"/>
    <n v="4.1761411454247201E-2"/>
    <n v="560.84"/>
    <n v="1566427.9136000001"/>
    <n v="66.88"/>
    <n v="1412.17"/>
    <n v="0"/>
  </r>
  <r>
    <x v="7"/>
    <n v="2023"/>
    <s v="Meat &amp; Seafood"/>
    <n v="27099.72"/>
    <n v="28239.68"/>
    <n v="1042065.3792732913"/>
    <s v="Medium"/>
    <n v="155.83000000000001"/>
    <n v="1.3041251203079884"/>
    <n v="20.78"/>
    <n v="1097538.6600000001"/>
    <n v="40.5"/>
    <n v="1412.17"/>
    <n v="0"/>
  </r>
  <r>
    <x v="10"/>
    <n v="2024"/>
    <s v="Bakery Items"/>
    <n v="39581.839999999997"/>
    <n v="41930.82"/>
    <n v="1059344.891495696"/>
    <s v="Medium"/>
    <n v="104.09"/>
    <n v="0.11547638358082678"/>
    <n v="342.77"/>
    <n v="1444341.3415999999"/>
    <n v="36.49"/>
    <n v="1412.17"/>
    <n v="0"/>
  </r>
  <r>
    <x v="9"/>
    <n v="2018"/>
    <s v="Fruits &amp; Vegetables"/>
    <n v="26144.5"/>
    <n v="22131.69"/>
    <n v="846514.18080284575"/>
    <s v="Low"/>
    <n v="171.23"/>
    <n v="4.0535365437687994E-2"/>
    <n v="644.98"/>
    <n v="1509060.54"/>
    <n v="57.72"/>
    <n v="1412.17"/>
    <n v="0"/>
  </r>
  <r>
    <x v="9"/>
    <n v="2019"/>
    <s v="Grains &amp; Cereals"/>
    <n v="17126.740000000002"/>
    <n v="17098.43"/>
    <n v="998347.02926534752"/>
    <s v="Medium"/>
    <n v="40.51"/>
    <n v="1.2865736671699759E-2"/>
    <n v="1331.19"/>
    <n v="1059117.6016000002"/>
    <n v="61.84"/>
    <n v="1412.17"/>
    <n v="0"/>
  </r>
  <r>
    <x v="8"/>
    <n v="2023"/>
    <s v="Frozen Food"/>
    <n v="41112.980000000003"/>
    <n v="38944.29"/>
    <n v="947250.47904579039"/>
    <s v="Low"/>
    <n v="125.91"/>
    <n v="3.6750674890497902E-2"/>
    <n v="1118.7"/>
    <n v="2009191.3326000001"/>
    <n v="48.87"/>
    <n v="1412.17"/>
    <n v="0"/>
  </r>
  <r>
    <x v="11"/>
    <n v="2023"/>
    <s v="Fruits &amp; Vegetables"/>
    <n v="34771.879999999997"/>
    <n v="39746.31"/>
    <n v="1143058.9890451711"/>
    <s v="High"/>
    <n v="108.15"/>
    <n v="6.5439400782896714E-2"/>
    <n v="531.36"/>
    <n v="1849864.0160000001"/>
    <n v="53.2"/>
    <n v="1412.17"/>
    <n v="0"/>
  </r>
  <r>
    <x v="1"/>
    <n v="2020"/>
    <s v="Beverages"/>
    <n v="30532.53"/>
    <n v="35225.480000000003"/>
    <n v="1153703.2797478624"/>
    <s v="High"/>
    <n v="101.96"/>
    <n v="2.1849527694289394E-2"/>
    <n v="1397.4"/>
    <n v="1464950.7893999999"/>
    <n v="47.98"/>
    <n v="1412.17"/>
    <n v="0"/>
  </r>
  <r>
    <x v="9"/>
    <n v="2018"/>
    <s v="Bakery Items"/>
    <n v="33302.910000000003"/>
    <n v="34775.160000000003"/>
    <n v="1044207.8485033289"/>
    <s v="Medium"/>
    <n v="96.53"/>
    <n v="0.10413342296988838"/>
    <n v="319.81"/>
    <n v="1861632.6690000002"/>
    <n v="55.9"/>
    <n v="1412.17"/>
    <n v="0"/>
  </r>
  <r>
    <x v="10"/>
    <n v="2023"/>
    <s v="Grains &amp; Cereals"/>
    <n v="44376.959999999999"/>
    <n v="38365.99"/>
    <n v="864547.50392996729"/>
    <s v="Low"/>
    <n v="126.78"/>
    <n v="3.1796169581634628E-2"/>
    <n v="1395.67"/>
    <n v="1466214.7583999999"/>
    <n v="33.04"/>
    <n v="1412.17"/>
    <n v="0"/>
  </r>
  <r>
    <x v="5"/>
    <n v="2019"/>
    <s v="Bakery Items"/>
    <n v="19157.25"/>
    <n v="22447.11"/>
    <n v="1171729.2408879146"/>
    <s v="High"/>
    <n v="26.79"/>
    <n v="2.6148244704083862E-2"/>
    <n v="732.64"/>
    <n v="936214.8075"/>
    <n v="48.87"/>
    <n v="1412.17"/>
    <n v="0"/>
  </r>
  <r>
    <x v="19"/>
    <n v="2020"/>
    <s v="Meat &amp; Seafood"/>
    <n v="19420.740000000002"/>
    <n v="18180.97"/>
    <n v="936162.57670922938"/>
    <s v="Low"/>
    <n v="164.89"/>
    <n v="3.5112529379858981E-2"/>
    <n v="553.1"/>
    <n v="1310511.5352000003"/>
    <n v="67.48"/>
    <n v="1412.17"/>
    <n v="0"/>
  </r>
  <r>
    <x v="7"/>
    <n v="2024"/>
    <s v="Prepared Food"/>
    <n v="26996.77"/>
    <n v="22247.24"/>
    <n v="824070.43509279075"/>
    <s v="Low"/>
    <n v="141.19999999999999"/>
    <n v="0.13823230926779315"/>
    <n v="195.3"/>
    <n v="1719154.3136"/>
    <n v="63.68"/>
    <n v="1412.17"/>
    <n v="0"/>
  </r>
  <r>
    <x v="9"/>
    <n v="2021"/>
    <s v="Frozen Food"/>
    <n v="23230.45"/>
    <n v="24063.57"/>
    <n v="1035863.2742800935"/>
    <s v="Medium"/>
    <n v="103.26"/>
    <n v="1.7118975681650701"/>
    <n v="13.57"/>
    <n v="1006575.3985"/>
    <n v="43.33"/>
    <n v="1412.17"/>
    <n v="0"/>
  </r>
  <r>
    <x v="4"/>
    <n v="2022"/>
    <s v="Bakery Items"/>
    <n v="11941.14"/>
    <n v="10013.69"/>
    <n v="838587.43805030349"/>
    <s v="Low"/>
    <n v="157.15"/>
    <n v="8.6075918343809458E-3"/>
    <n v="1387.28"/>
    <n v="547620.68039999995"/>
    <n v="45.86"/>
    <n v="1412.17"/>
    <n v="0"/>
  </r>
  <r>
    <x v="10"/>
    <n v="2021"/>
    <s v="Meat &amp; Seafood"/>
    <n v="36620.6"/>
    <n v="33044.67"/>
    <n v="902351.95491062407"/>
    <s v="Low"/>
    <n v="51.01"/>
    <n v="0.72862315957023471"/>
    <n v="50.26"/>
    <n v="1388653.152"/>
    <n v="37.92"/>
    <n v="1412.17"/>
    <n v="0"/>
  </r>
  <r>
    <x v="18"/>
    <n v="2020"/>
    <s v="Prepared Food"/>
    <n v="39904.730000000003"/>
    <n v="42100.71"/>
    <n v="1055030.5690578534"/>
    <s v="Medium"/>
    <n v="185.89"/>
    <n v="0.29030066928561038"/>
    <n v="137.46"/>
    <n v="2438977.0976"/>
    <n v="61.12"/>
    <n v="1412.17"/>
    <n v="0"/>
  </r>
  <r>
    <x v="12"/>
    <n v="2021"/>
    <s v="Frozen Food"/>
    <n v="18677.97"/>
    <n v="18778.259999999998"/>
    <n v="1005369.4271914988"/>
    <s v="Medium"/>
    <n v="67.16"/>
    <n v="1.4174568000546403E-2"/>
    <n v="1317.71"/>
    <n v="564821.81279999996"/>
    <n v="30.24"/>
    <n v="1412.17"/>
    <n v="0"/>
  </r>
  <r>
    <x v="16"/>
    <n v="2020"/>
    <s v="Fruits &amp; Vegetables"/>
    <n v="27775.14"/>
    <n v="27873.1"/>
    <n v="1003526.894913941"/>
    <s v="Medium"/>
    <n v="167.13"/>
    <n v="2.1602622634612243E-2"/>
    <n v="1285.73"/>
    <n v="1320985.6584000001"/>
    <n v="47.56"/>
    <n v="1412.17"/>
    <n v="0"/>
  </r>
  <r>
    <x v="15"/>
    <n v="2023"/>
    <s v="Frozen Food"/>
    <n v="39575.31"/>
    <n v="33679.46"/>
    <n v="851022.01347254135"/>
    <s v="Low"/>
    <n v="156.9"/>
    <n v="4.8257865086333035E-2"/>
    <n v="820.08"/>
    <n v="2297742.4986"/>
    <n v="58.06"/>
    <n v="1412.17"/>
    <n v="0"/>
  </r>
  <r>
    <x v="17"/>
    <n v="2024"/>
    <s v="Frozen Food"/>
    <n v="44477.01"/>
    <n v="51554.51"/>
    <n v="1159127.1535564102"/>
    <s v="High"/>
    <n v="135.69"/>
    <n v="7.0078954417256215E-2"/>
    <n v="634.66999999999996"/>
    <n v="2128224.9285000004"/>
    <n v="47.85"/>
    <n v="1412.17"/>
    <n v="0"/>
  </r>
  <r>
    <x v="19"/>
    <n v="2021"/>
    <s v="Beverages"/>
    <n v="45531.69"/>
    <n v="53905.440000000002"/>
    <n v="1183910.3709965521"/>
    <s v="High"/>
    <n v="168.79"/>
    <n v="0.11147432978332722"/>
    <n v="408.45"/>
    <n v="1910509.7124000001"/>
    <n v="41.96"/>
    <n v="1412.17"/>
    <n v="0"/>
  </r>
  <r>
    <x v="18"/>
    <n v="2024"/>
    <s v="Prepared Food"/>
    <n v="19136.57"/>
    <n v="15632.33"/>
    <n v="816882.54478205869"/>
    <s v="Low"/>
    <n v="36.340000000000003"/>
    <n v="2.6358185724911158E-2"/>
    <n v="726.02"/>
    <n v="1162163.8961"/>
    <n v="60.73"/>
    <n v="1412.17"/>
    <n v="0"/>
  </r>
  <r>
    <x v="5"/>
    <n v="2019"/>
    <s v="Beverages"/>
    <n v="39366.230000000003"/>
    <n v="31790.73"/>
    <n v="807563.4877914394"/>
    <s v="Low"/>
    <n v="162.82"/>
    <n v="4.322776636981563E-2"/>
    <n v="910.67"/>
    <n v="1387265.9452000002"/>
    <n v="35.24"/>
    <n v="1412.17"/>
    <n v="0"/>
  </r>
  <r>
    <x v="15"/>
    <n v="2019"/>
    <s v="Fruits &amp; Vegetables"/>
    <n v="42224.31"/>
    <n v="48288.33"/>
    <n v="1143614.4249604079"/>
    <s v="High"/>
    <n v="29.15"/>
    <n v="4.2687037486352053E-2"/>
    <n v="989.16"/>
    <n v="1358356.0526999999"/>
    <n v="32.17"/>
    <n v="1412.17"/>
    <n v="0"/>
  </r>
  <r>
    <x v="2"/>
    <n v="2018"/>
    <s v="Beverages"/>
    <n v="11747.58"/>
    <n v="11927.44"/>
    <n v="1015310.3873308375"/>
    <s v="Medium"/>
    <n v="31.53"/>
    <n v="2.7365137785646067E-2"/>
    <n v="429.29"/>
    <n v="407288.59860000003"/>
    <n v="34.67"/>
    <n v="1412.17"/>
    <n v="0"/>
  </r>
  <r>
    <x v="9"/>
    <n v="2022"/>
    <s v="Prepared Food"/>
    <n v="32541.66"/>
    <n v="31769.86"/>
    <n v="976282.70960977406"/>
    <s v="Medium"/>
    <n v="181.61"/>
    <n v="3.3933263120574771E-2"/>
    <n v="958.99"/>
    <n v="2149376.6429999997"/>
    <n v="66.05"/>
    <n v="1412.17"/>
    <n v="0"/>
  </r>
  <r>
    <x v="10"/>
    <n v="2024"/>
    <s v="Dairy Products"/>
    <n v="10346.33"/>
    <n v="8873.4599999999991"/>
    <n v="857643.24161320971"/>
    <s v="Low"/>
    <n v="178.04"/>
    <n v="5.9301484495901877E-2"/>
    <n v="174.47"/>
    <n v="485346.34029999998"/>
    <n v="46.91"/>
    <n v="1412.17"/>
    <n v="0"/>
  </r>
  <r>
    <x v="14"/>
    <n v="2024"/>
    <s v="Fruits &amp; Vegetables"/>
    <n v="11663.37"/>
    <n v="9373.5400000000009"/>
    <n v="803673.38084961718"/>
    <s v="Low"/>
    <n v="27.2"/>
    <n v="1.0296781199237236E-2"/>
    <n v="1132.72"/>
    <n v="553077.00540000002"/>
    <n v="47.42"/>
    <n v="1412.17"/>
    <n v="0"/>
  </r>
  <r>
    <x v="4"/>
    <n v="2019"/>
    <s v="Prepared Food"/>
    <n v="36775.279999999999"/>
    <n v="42989.16"/>
    <n v="1168968.9378299771"/>
    <s v="High"/>
    <n v="35.159999999999997"/>
    <n v="4.7972553777116837E-2"/>
    <n v="766.59"/>
    <n v="2053531.6352000001"/>
    <n v="55.84"/>
    <n v="1412.17"/>
    <n v="0"/>
  </r>
  <r>
    <x v="18"/>
    <n v="2023"/>
    <s v="Grains &amp; Cereals"/>
    <n v="47754.5"/>
    <n v="43538.98"/>
    <n v="911725.17773194145"/>
    <s v="Low"/>
    <n v="84.26"/>
    <n v="6.5869184402543482E-2"/>
    <n v="724.99"/>
    <n v="2745883.75"/>
    <n v="57.5"/>
    <n v="1412.17"/>
    <n v="0"/>
  </r>
  <r>
    <x v="13"/>
    <n v="2019"/>
    <s v="Prepared Food"/>
    <n v="49597.08"/>
    <n v="51503.85"/>
    <n v="1038445.2068549197"/>
    <s v="Medium"/>
    <n v="53.87"/>
    <n v="4.1206251090451389E-2"/>
    <n v="1203.6300000000001"/>
    <n v="1915935.2004000002"/>
    <n v="38.630000000000003"/>
    <n v="1412.17"/>
    <n v="0"/>
  </r>
  <r>
    <x v="17"/>
    <n v="2019"/>
    <s v="Prepared Food"/>
    <n v="9854.36"/>
    <n v="9751.73"/>
    <n v="989585.32060935453"/>
    <s v="Medium"/>
    <n v="121.65"/>
    <n v="7.3911765147083091E-3"/>
    <n v="1333.26"/>
    <n v="341552.1176"/>
    <n v="34.659999999999997"/>
    <n v="1412.17"/>
    <n v="0"/>
  </r>
  <r>
    <x v="6"/>
    <n v="2021"/>
    <s v="Frozen Food"/>
    <n v="32026.66"/>
    <n v="37170.93"/>
    <n v="1160624.6171158655"/>
    <s v="High"/>
    <n v="66.349999999999994"/>
    <n v="2.5541434393218015E-2"/>
    <n v="1253.9100000000001"/>
    <n v="1651614.8562"/>
    <n v="51.57"/>
    <n v="1412.17"/>
    <n v="0"/>
  </r>
  <r>
    <x v="10"/>
    <n v="2019"/>
    <s v="Dairy Products"/>
    <n v="42268.39"/>
    <n v="47258.559999999998"/>
    <n v="1118059.1453802711"/>
    <s v="High"/>
    <n v="22.83"/>
    <n v="3.1374061043318191E-2"/>
    <n v="1347.24"/>
    <n v="1758787.7079"/>
    <n v="41.61"/>
    <n v="1412.17"/>
    <n v="0"/>
  </r>
  <r>
    <x v="7"/>
    <n v="2018"/>
    <s v="Prepared Food"/>
    <n v="4432.12"/>
    <n v="4843.8500000000004"/>
    <n v="1092896.8529732949"/>
    <s v="Medium"/>
    <n v="48.24"/>
    <n v="4.524002490583756E-3"/>
    <n v="979.69"/>
    <n v="269295.61119999998"/>
    <n v="60.76"/>
    <n v="1412.17"/>
    <n v="0"/>
  </r>
  <r>
    <x v="14"/>
    <n v="2024"/>
    <s v="Dairy Products"/>
    <n v="46335.1"/>
    <n v="44293.66"/>
    <n v="955941.823800963"/>
    <s v="Medium"/>
    <n v="68.290000000000006"/>
    <n v="5.2729621157807285E-2"/>
    <n v="878.73"/>
    <n v="3087771.0639999998"/>
    <n v="66.64"/>
    <n v="1412.17"/>
    <n v="0"/>
  </r>
  <r>
    <x v="11"/>
    <n v="2023"/>
    <s v="Fruits &amp; Vegetables"/>
    <n v="32008.19"/>
    <n v="37944.81"/>
    <n v="1185471.9057841133"/>
    <s v="High"/>
    <n v="96.91"/>
    <n v="0.10916472835169332"/>
    <n v="293.20999999999998"/>
    <n v="1306254.2339000001"/>
    <n v="40.81"/>
    <n v="1412.17"/>
    <n v="0"/>
  </r>
  <r>
    <x v="5"/>
    <n v="2020"/>
    <s v="Grains &amp; Cereals"/>
    <n v="12158.17"/>
    <n v="12654.12"/>
    <n v="1040791.5006945947"/>
    <s v="Medium"/>
    <n v="88.35"/>
    <n v="1.4226071796311898E-2"/>
    <n v="854.64"/>
    <n v="848153.93920000002"/>
    <n v="69.760000000000005"/>
    <n v="1412.17"/>
    <n v="0"/>
  </r>
  <r>
    <x v="17"/>
    <n v="2023"/>
    <s v="Beverages"/>
    <n v="26692.28"/>
    <n v="27029.96"/>
    <n v="1012650.8488596703"/>
    <s v="Medium"/>
    <n v="35.130000000000003"/>
    <n v="3.2133434456523044E-2"/>
    <n v="830.67"/>
    <n v="1483289.9996"/>
    <n v="55.57"/>
    <n v="1412.17"/>
    <n v="0"/>
  </r>
  <r>
    <x v="9"/>
    <n v="2020"/>
    <s v="Dairy Products"/>
    <n v="25611.51"/>
    <n v="27250.82"/>
    <n v="1064006.7688316698"/>
    <s v="Medium"/>
    <n v="194.94"/>
    <n v="2.6245334836296562E-2"/>
    <n v="975.85"/>
    <n v="838776.9524999999"/>
    <n v="32.75"/>
    <n v="1412.17"/>
    <n v="0"/>
  </r>
  <r>
    <x v="10"/>
    <n v="2024"/>
    <s v="Beverages"/>
    <n v="38673.18"/>
    <n v="34473.089999999997"/>
    <n v="891395.2770369543"/>
    <s v="Low"/>
    <n v="190.61"/>
    <n v="4.8109945885426386E-2"/>
    <n v="803.85"/>
    <n v="1710901.4832000001"/>
    <n v="44.24"/>
    <n v="1412.17"/>
    <n v="0"/>
  </r>
  <r>
    <x v="7"/>
    <n v="2022"/>
    <s v="Grains &amp; Cereals"/>
    <n v="38902.239999999998"/>
    <n v="41321.620000000003"/>
    <n v="1062191.2774174444"/>
    <s v="Medium"/>
    <n v="183.52"/>
    <n v="0.25032005662441281"/>
    <n v="155.41"/>
    <n v="2125229.3711999999"/>
    <n v="54.63"/>
    <n v="1412.17"/>
    <n v="0"/>
  </r>
  <r>
    <x v="13"/>
    <n v="2024"/>
    <s v="Dairy Products"/>
    <n v="21328.53"/>
    <n v="21673.87"/>
    <n v="1016191.4581079896"/>
    <s v="Medium"/>
    <n v="56.09"/>
    <n v="5.8316098868048338E-2"/>
    <n v="365.74"/>
    <n v="1079650.1886"/>
    <n v="50.62"/>
    <n v="1412.17"/>
    <n v="0"/>
  </r>
  <r>
    <x v="8"/>
    <n v="2024"/>
    <s v="Bakery Items"/>
    <n v="37219.35"/>
    <n v="38057.65"/>
    <n v="1022523.2305239076"/>
    <s v="Medium"/>
    <n v="186.06"/>
    <n v="4.1146813332596316E-2"/>
    <n v="904.55"/>
    <n v="2325464.9879999999"/>
    <n v="62.48"/>
    <n v="1412.17"/>
    <n v="0"/>
  </r>
  <r>
    <x v="13"/>
    <n v="2018"/>
    <s v="Dairy Products"/>
    <n v="36730.78"/>
    <n v="31317.17"/>
    <n v="852613.8023750108"/>
    <s v="Low"/>
    <n v="102.27"/>
    <n v="3.3393136051638711E-2"/>
    <n v="1099.95"/>
    <n v="2206050.6468000002"/>
    <n v="60.06"/>
    <n v="1412.17"/>
    <n v="0"/>
  </r>
  <r>
    <x v="17"/>
    <n v="2023"/>
    <s v="Beverages"/>
    <n v="12317.88"/>
    <n v="10632.5"/>
    <n v="863176.13095759985"/>
    <s v="Low"/>
    <n v="186.06"/>
    <n v="1.2399593319978659E-2"/>
    <n v="993.41"/>
    <n v="522894.00599999999"/>
    <n v="42.45"/>
    <n v="1412.17"/>
    <n v="0"/>
  </r>
  <r>
    <x v="9"/>
    <n v="2020"/>
    <s v="Bakery Items"/>
    <n v="34788.43"/>
    <n v="36710.86"/>
    <n v="1055260.6139454986"/>
    <s v="Medium"/>
    <n v="175.07"/>
    <n v="2.7616221193766818E-2"/>
    <n v="1259.71"/>
    <n v="2034079.5020999999"/>
    <n v="58.47"/>
    <n v="1412.17"/>
    <n v="0"/>
  </r>
  <r>
    <x v="9"/>
    <n v="2019"/>
    <s v="Beverages"/>
    <n v="38637.82"/>
    <n v="37387.449999999997"/>
    <n v="967638.70218350831"/>
    <s v="Medium"/>
    <n v="28.74"/>
    <n v="4.8467517154003437E-2"/>
    <n v="797.19"/>
    <n v="1738315.5218"/>
    <n v="44.99"/>
    <n v="1412.17"/>
    <n v="0"/>
  </r>
  <r>
    <x v="2"/>
    <n v="2018"/>
    <s v="Prepared Food"/>
    <n v="23315.360000000001"/>
    <n v="25409.49"/>
    <n v="1089817.6137962269"/>
    <s v="Medium"/>
    <n v="151.47"/>
    <n v="2.0129121377202602E-2"/>
    <n v="1158.29"/>
    <n v="990902.8"/>
    <n v="42.5"/>
    <n v="1412.17"/>
    <n v="0"/>
  </r>
  <r>
    <x v="19"/>
    <n v="2021"/>
    <s v="Fruits &amp; Vegetables"/>
    <n v="42720.3"/>
    <n v="43857.89"/>
    <n v="1026628.7924008024"/>
    <s v="Medium"/>
    <n v="180.31"/>
    <n v="1.261302037201063"/>
    <n v="33.869999999999997"/>
    <n v="2543566.662"/>
    <n v="59.54"/>
    <n v="1412.17"/>
    <n v="0"/>
  </r>
  <r>
    <x v="9"/>
    <n v="2023"/>
    <s v="Fruits &amp; Vegetables"/>
    <n v="19516.89"/>
    <n v="16728.23"/>
    <n v="857115.55478357465"/>
    <s v="Low"/>
    <n v="118.66"/>
    <n v="6.5223707515957616E-2"/>
    <n v="299.23"/>
    <n v="602096.05650000006"/>
    <n v="30.85"/>
    <n v="1412.17"/>
    <n v="0"/>
  </r>
  <r>
    <x v="11"/>
    <n v="2019"/>
    <s v="Beverages"/>
    <n v="36675.14"/>
    <n v="33795.370000000003"/>
    <n v="921478.96367948432"/>
    <s v="Low"/>
    <n v="69.14"/>
    <n v="0.1927025010508617"/>
    <n v="190.32"/>
    <n v="1487176.9269999999"/>
    <n v="40.549999999999997"/>
    <n v="1412.17"/>
    <n v="0"/>
  </r>
  <r>
    <x v="2"/>
    <n v="2018"/>
    <s v="Bakery Items"/>
    <n v="33455.5"/>
    <n v="35751.360000000001"/>
    <n v="1068624.2919699303"/>
    <s v="Medium"/>
    <n v="111.54"/>
    <n v="4.3573196144829379E-2"/>
    <n v="767.8"/>
    <n v="1987591.2549999999"/>
    <n v="59.41"/>
    <n v="1412.17"/>
    <n v="0"/>
  </r>
  <r>
    <x v="9"/>
    <n v="2024"/>
    <s v="Grains &amp; Cereals"/>
    <n v="39730.33"/>
    <n v="32152.11"/>
    <n v="809258.56895726768"/>
    <s v="Low"/>
    <n v="99.6"/>
    <n v="3.2224842040376026E-2"/>
    <n v="1232.9100000000001"/>
    <n v="2160138.0421000002"/>
    <n v="54.37"/>
    <n v="1412.17"/>
    <n v="0"/>
  </r>
  <r>
    <x v="9"/>
    <n v="2023"/>
    <s v="Frozen Food"/>
    <n v="28256.65"/>
    <n v="26235.52"/>
    <n v="928472.41268869443"/>
    <s v="Low"/>
    <n v="76.73"/>
    <n v="9.5947877758913419E-2"/>
    <n v="294.5"/>
    <n v="1536879.1935000001"/>
    <n v="54.39"/>
    <n v="1412.17"/>
    <n v="0"/>
  </r>
  <r>
    <x v="7"/>
    <n v="2018"/>
    <s v="Meat &amp; Seafood"/>
    <n v="10569.89"/>
    <n v="9254.9699999999993"/>
    <n v="875597.57007878041"/>
    <s v="Low"/>
    <n v="82.36"/>
    <n v="8.062402270005568E-3"/>
    <n v="1311.01"/>
    <n v="373962.70819999999"/>
    <n v="35.380000000000003"/>
    <n v="1412.17"/>
    <n v="0"/>
  </r>
  <r>
    <x v="13"/>
    <n v="2020"/>
    <s v="Prepared Food"/>
    <n v="7673.38"/>
    <n v="6152.46"/>
    <n v="801792.69109571015"/>
    <s v="Low"/>
    <n v="144.15"/>
    <n v="1.4285623859701382E-2"/>
    <n v="537.14"/>
    <n v="375458.48340000003"/>
    <n v="48.93"/>
    <n v="1412.17"/>
    <n v="0"/>
  </r>
  <r>
    <x v="17"/>
    <n v="2021"/>
    <s v="Prepared Food"/>
    <n v="8921.7199999999993"/>
    <n v="8813.68"/>
    <n v="987890.22744493221"/>
    <s v="Medium"/>
    <n v="99.65"/>
    <n v="8.1998088305577001E-3"/>
    <n v="1088.04"/>
    <n v="364630.69639999996"/>
    <n v="40.869999999999997"/>
    <n v="1412.17"/>
    <n v="0"/>
  </r>
  <r>
    <x v="1"/>
    <n v="2018"/>
    <s v="Beverages"/>
    <n v="49821.95"/>
    <n v="47175.67"/>
    <n v="946885.25840518088"/>
    <s v="Low"/>
    <n v="44.62"/>
    <n v="5.5167089280375586E-2"/>
    <n v="903.11"/>
    <n v="1828963.7844999998"/>
    <n v="36.71"/>
    <n v="1412.17"/>
    <n v="0"/>
  </r>
  <r>
    <x v="12"/>
    <n v="2024"/>
    <s v="Fruits &amp; Vegetables"/>
    <n v="40628.720000000001"/>
    <n v="32673.05"/>
    <n v="804186.05360936793"/>
    <s v="Low"/>
    <n v="122.42"/>
    <n v="4.1337660884163401E-2"/>
    <n v="982.85"/>
    <n v="1259490.32"/>
    <n v="31"/>
    <n v="1412.17"/>
    <n v="0"/>
  </r>
  <r>
    <x v="16"/>
    <n v="2021"/>
    <s v="Fruits &amp; Vegetables"/>
    <n v="33384.17"/>
    <n v="30304.240000000002"/>
    <n v="907742.80145350331"/>
    <s v="Low"/>
    <n v="58.8"/>
    <n v="2.6790063716757344E-2"/>
    <n v="1246.1400000000001"/>
    <n v="1248901.7996999999"/>
    <n v="37.409999999999997"/>
    <n v="1412.17"/>
    <n v="0"/>
  </r>
  <r>
    <x v="0"/>
    <n v="2023"/>
    <s v="Bakery Items"/>
    <n v="32291.89"/>
    <n v="28109.53"/>
    <n v="870482.65059741004"/>
    <s v="Low"/>
    <n v="128.13"/>
    <n v="4.9877807296654413E-2"/>
    <n v="647.41999999999996"/>
    <n v="1297165.2213000001"/>
    <n v="40.17"/>
    <n v="1412.17"/>
    <n v="0"/>
  </r>
  <r>
    <x v="4"/>
    <n v="2018"/>
    <s v="Grains &amp; Cereals"/>
    <n v="30411.47"/>
    <n v="25760.76"/>
    <n v="847073.8178720068"/>
    <s v="Low"/>
    <n v="94.73"/>
    <n v="5.5494370540683569E-2"/>
    <n v="548.01"/>
    <n v="1959715.1268"/>
    <n v="64.44"/>
    <n v="1412.17"/>
    <n v="0"/>
  </r>
  <r>
    <x v="19"/>
    <n v="2022"/>
    <s v="Meat &amp; Seafood"/>
    <n v="45621.2"/>
    <n v="44279.58"/>
    <n v="970592.18082821148"/>
    <s v="Medium"/>
    <n v="31.47"/>
    <n v="5.9535162927873253E-2"/>
    <n v="766.29"/>
    <n v="3126877.048"/>
    <n v="68.540000000000006"/>
    <n v="1412.17"/>
    <n v="0"/>
  </r>
  <r>
    <x v="6"/>
    <n v="2023"/>
    <s v="Grains &amp; Cereals"/>
    <n v="18519.25"/>
    <n v="19892.46"/>
    <n v="1074150.4110587633"/>
    <s v="Medium"/>
    <n v="69.69"/>
    <n v="2.3122471657593766E-2"/>
    <n v="800.92"/>
    <n v="1042263.39"/>
    <n v="56.28"/>
    <n v="1412.17"/>
    <n v="0"/>
  </r>
  <r>
    <x v="5"/>
    <n v="2020"/>
    <s v="Meat &amp; Seafood"/>
    <n v="9274.18"/>
    <n v="9013.0499999999993"/>
    <n v="971843.3327798252"/>
    <s v="Medium"/>
    <n v="192.6"/>
    <n v="8.6541935724683671E-3"/>
    <n v="1071.6400000000001"/>
    <n v="518704.88740000001"/>
    <n v="55.93"/>
    <n v="1412.17"/>
    <n v="0"/>
  </r>
  <r>
    <x v="10"/>
    <n v="2020"/>
    <s v="Frozen Food"/>
    <n v="26717.58"/>
    <n v="26423.71"/>
    <n v="989000.87507925485"/>
    <s v="Medium"/>
    <n v="32.15"/>
    <n v="2.8228361930521514E-2"/>
    <n v="946.48"/>
    <n v="1337749.2306000001"/>
    <n v="50.07"/>
    <n v="1412.17"/>
    <n v="0"/>
  </r>
  <r>
    <x v="12"/>
    <n v="2024"/>
    <s v="Fruits &amp; Vegetables"/>
    <n v="11568.58"/>
    <n v="13468.51"/>
    <n v="1164231.9109173296"/>
    <s v="High"/>
    <n v="137.79"/>
    <n v="2.7709837361373925E-2"/>
    <n v="417.49"/>
    <n v="435557.03699999995"/>
    <n v="37.65"/>
    <n v="1412.17"/>
    <n v="0"/>
  </r>
  <r>
    <x v="18"/>
    <n v="2020"/>
    <s v="Meat &amp; Seafood"/>
    <n v="35478.35"/>
    <n v="32831.46"/>
    <n v="925394.2192914834"/>
    <s v="Low"/>
    <n v="93.19"/>
    <n v="4.4744485502768279E-2"/>
    <n v="792.91"/>
    <n v="1729214.7790000001"/>
    <n v="48.74"/>
    <n v="1412.17"/>
    <n v="0"/>
  </r>
  <r>
    <x v="11"/>
    <n v="2024"/>
    <s v="Beverages"/>
    <n v="47042.59"/>
    <n v="46315.24"/>
    <n v="984538.4788550121"/>
    <s v="Medium"/>
    <n v="170.85"/>
    <n v="0.17205248335893497"/>
    <n v="273.42"/>
    <n v="2644734.4097999996"/>
    <n v="56.22"/>
    <n v="1412.17"/>
    <n v="0"/>
  </r>
  <r>
    <x v="16"/>
    <n v="2024"/>
    <s v="Dairy Products"/>
    <n v="28578.74"/>
    <n v="30720.54"/>
    <n v="1074943.821875982"/>
    <s v="Medium"/>
    <n v="21.53"/>
    <n v="2.2178991890109037E-2"/>
    <n v="1288.55"/>
    <n v="1252034.5994000002"/>
    <n v="43.81"/>
    <n v="1412.17"/>
    <n v="0"/>
  </r>
  <r>
    <x v="2"/>
    <n v="2020"/>
    <s v="Dairy Products"/>
    <n v="34539.589999999997"/>
    <n v="38087.67"/>
    <n v="1102725.0178707971"/>
    <s v="High"/>
    <n v="147.33000000000001"/>
    <n v="8.1063626549004869E-2"/>
    <n v="426.08"/>
    <n v="1968065.8381999996"/>
    <n v="56.98"/>
    <n v="1412.17"/>
    <n v="0"/>
  </r>
  <r>
    <x v="12"/>
    <n v="2024"/>
    <s v="Dairy Products"/>
    <n v="33143.480000000003"/>
    <n v="27390.55"/>
    <n v="826423.47755878372"/>
    <s v="Low"/>
    <n v="198.88"/>
    <n v="2.6948547825804147E-2"/>
    <n v="1229.8800000000001"/>
    <n v="2123834.1984000001"/>
    <n v="64.08"/>
    <n v="1412.17"/>
    <n v="0"/>
  </r>
  <r>
    <x v="18"/>
    <n v="2024"/>
    <s v="Meat &amp; Seafood"/>
    <n v="3571.28"/>
    <n v="4051.43"/>
    <n v="1134447.5930198696"/>
    <s v="High"/>
    <n v="197.55"/>
    <n v="1.6160369247477262E-2"/>
    <n v="220.99"/>
    <n v="200313.09520000001"/>
    <n v="56.09"/>
    <n v="1412.17"/>
    <n v="0"/>
  </r>
  <r>
    <x v="16"/>
    <n v="2023"/>
    <s v="Grains &amp; Cereals"/>
    <n v="23410.02"/>
    <n v="20912.79"/>
    <n v="893326.44739303936"/>
    <s v="Low"/>
    <n v="58.78"/>
    <n v="1.7329331033614878E-2"/>
    <n v="1350.89"/>
    <n v="1360356.2622"/>
    <n v="58.11"/>
    <n v="1412.17"/>
    <n v="0"/>
  </r>
  <r>
    <x v="1"/>
    <n v="2023"/>
    <s v="Dairy Products"/>
    <n v="32805.49"/>
    <n v="27652.9"/>
    <n v="842935.13067477429"/>
    <s v="Low"/>
    <n v="187.31"/>
    <n v="3.8196995983000519E-2"/>
    <n v="858.85"/>
    <n v="1601892.0766999999"/>
    <n v="48.83"/>
    <n v="1412.17"/>
    <n v="0"/>
  </r>
  <r>
    <x v="11"/>
    <n v="2019"/>
    <s v="Dairy Products"/>
    <n v="35160.21"/>
    <n v="41400.400000000001"/>
    <n v="1177478.7465717639"/>
    <s v="High"/>
    <n v="99.21"/>
    <n v="1.2771598256447512"/>
    <n v="27.53"/>
    <n v="1840285.3914000001"/>
    <n v="52.34"/>
    <n v="1412.17"/>
    <n v="0"/>
  </r>
  <r>
    <x v="15"/>
    <n v="2022"/>
    <s v="Frozen Food"/>
    <n v="8594.59"/>
    <n v="9752.7199999999993"/>
    <n v="1134751.0468794904"/>
    <s v="High"/>
    <n v="77.760000000000005"/>
    <n v="1.1961851078636048E-2"/>
    <n v="718.5"/>
    <n v="588213.73959999997"/>
    <n v="68.44"/>
    <n v="1412.17"/>
    <n v="0"/>
  </r>
  <r>
    <x v="18"/>
    <n v="2024"/>
    <s v="Dairy Products"/>
    <n v="22720.68"/>
    <n v="21947.26"/>
    <n v="965959.64557398809"/>
    <s v="Medium"/>
    <n v="79.97"/>
    <n v="2.6479435930307091E-2"/>
    <n v="858.05"/>
    <n v="1520467.9056000002"/>
    <n v="66.92"/>
    <n v="1412.17"/>
    <n v="0"/>
  </r>
  <r>
    <x v="12"/>
    <n v="2023"/>
    <s v="Prepared Food"/>
    <n v="45865.38"/>
    <n v="47164.59"/>
    <n v="1028326.5940454435"/>
    <s v="Medium"/>
    <n v="42.96"/>
    <n v="0.23604230353558744"/>
    <n v="194.31"/>
    <n v="2276298.8094000001"/>
    <n v="49.63"/>
    <n v="1412.17"/>
    <n v="0"/>
  </r>
  <r>
    <x v="17"/>
    <n v="2018"/>
    <s v="Prepared Food"/>
    <n v="31016.42"/>
    <n v="28710.720000000001"/>
    <n v="925661.95582855796"/>
    <s v="Low"/>
    <n v="185.7"/>
    <n v="2.7043936210098613E-2"/>
    <n v="1146.8900000000001"/>
    <n v="1034087.4428000001"/>
    <n v="33.340000000000003"/>
    <n v="1412.17"/>
    <n v="0"/>
  </r>
  <r>
    <x v="9"/>
    <n v="2024"/>
    <s v="Meat &amp; Seafood"/>
    <n v="16537.53"/>
    <n v="18897.13"/>
    <n v="1142681.5249919426"/>
    <s v="High"/>
    <n v="168.59"/>
    <n v="1.9083013120088619E-2"/>
    <n v="866.61"/>
    <n v="1046991.0242999999"/>
    <n v="63.31"/>
    <n v="1412.17"/>
    <n v="0"/>
  </r>
  <r>
    <x v="19"/>
    <n v="2023"/>
    <s v="Prepared Food"/>
    <n v="36370.28"/>
    <n v="42376.5"/>
    <n v="1165140.8787614503"/>
    <s v="High"/>
    <n v="42.69"/>
    <n v="7.0888940864616223E-2"/>
    <n v="513.05999999999995"/>
    <n v="2063649.6872"/>
    <n v="56.74"/>
    <n v="1412.17"/>
    <n v="0"/>
  </r>
  <r>
    <x v="16"/>
    <n v="2023"/>
    <s v="Fruits &amp; Vegetables"/>
    <n v="3328.11"/>
    <n v="3896.18"/>
    <n v="1170688.4688306577"/>
    <s v="High"/>
    <n v="103.8"/>
    <n v="2.4800736247522245E-3"/>
    <n v="1341.94"/>
    <n v="191898.82259999998"/>
    <n v="57.66"/>
    <n v="1412.17"/>
    <n v="0"/>
  </r>
  <r>
    <x v="11"/>
    <n v="2021"/>
    <s v="Grains &amp; Cereals"/>
    <n v="35841.160000000003"/>
    <n v="37334.99"/>
    <n v="1041679.175562398"/>
    <s v="Medium"/>
    <n v="36.86"/>
    <n v="0.40352578248142312"/>
    <n v="88.82"/>
    <n v="2033627.4184000003"/>
    <n v="56.74"/>
    <n v="1412.17"/>
    <n v="0"/>
  </r>
  <r>
    <x v="5"/>
    <n v="2018"/>
    <s v="Prepared Food"/>
    <n v="34932.959999999999"/>
    <n v="31002.47"/>
    <n v="887484.77082961192"/>
    <s v="Low"/>
    <n v="24.41"/>
    <n v="0.14879018655762841"/>
    <n v="234.78"/>
    <n v="2444957.8703999999"/>
    <n v="69.989999999999995"/>
    <n v="1412.17"/>
    <n v="0"/>
  </r>
  <r>
    <x v="15"/>
    <n v="2019"/>
    <s v="Prepared Food"/>
    <n v="6210.96"/>
    <n v="5625.31"/>
    <n v="905707.00825637265"/>
    <s v="Low"/>
    <n v="183.28"/>
    <n v="4.4714047111674253E-3"/>
    <n v="1389.04"/>
    <n v="329677.75679999997"/>
    <n v="53.08"/>
    <n v="1412.17"/>
    <n v="0"/>
  </r>
  <r>
    <x v="17"/>
    <n v="2021"/>
    <s v="Fruits &amp; Vegetables"/>
    <n v="16554.330000000002"/>
    <n v="18394.009999999998"/>
    <n v="1111129.8373295686"/>
    <s v="High"/>
    <n v="180.81"/>
    <n v="1.2550381719900231E-2"/>
    <n v="1319.03"/>
    <n v="798084.24930000014"/>
    <n v="48.21"/>
    <n v="1412.17"/>
    <n v="0"/>
  </r>
  <r>
    <x v="13"/>
    <n v="2018"/>
    <s v="Bakery Items"/>
    <n v="17206.7"/>
    <n v="14672.27"/>
    <n v="852706.79444634938"/>
    <s v="Low"/>
    <n v="55.56"/>
    <n v="1.7602401996890091E-2"/>
    <n v="977.52"/>
    <n v="975275.75600000005"/>
    <n v="56.68"/>
    <n v="1412.17"/>
    <n v="0"/>
  </r>
  <r>
    <x v="9"/>
    <n v="2023"/>
    <s v="Dairy Products"/>
    <n v="41514.19"/>
    <n v="37913.97"/>
    <n v="913277.36371587636"/>
    <s v="Low"/>
    <n v="58.18"/>
    <n v="3.5120205404125006E-2"/>
    <n v="1182.06"/>
    <n v="2622036.2404"/>
    <n v="63.16"/>
    <n v="1412.17"/>
    <n v="0"/>
  </r>
  <r>
    <x v="2"/>
    <n v="2020"/>
    <s v="Meat &amp; Seafood"/>
    <n v="44973.35"/>
    <n v="37316.07"/>
    <n v="829737.3889203273"/>
    <s v="Low"/>
    <n v="195.23"/>
    <n v="4.9542124743880672E-2"/>
    <n v="907.78"/>
    <n v="1680204.3559999999"/>
    <n v="37.36"/>
    <n v="1412.17"/>
    <n v="0"/>
  </r>
  <r>
    <x v="18"/>
    <n v="2023"/>
    <s v="Bakery Items"/>
    <n v="44961.18"/>
    <n v="40280.46"/>
    <n v="895894.19138910505"/>
    <s v="Low"/>
    <n v="56.72"/>
    <n v="7.5777695380311122E-2"/>
    <n v="593.33000000000004"/>
    <n v="3020941.6842"/>
    <n v="67.19"/>
    <n v="1412.17"/>
    <n v="0"/>
  </r>
  <r>
    <x v="12"/>
    <n v="2020"/>
    <s v="Prepared Food"/>
    <n v="22334.46"/>
    <n v="23183.3"/>
    <n v="1038005.8438842937"/>
    <s v="Medium"/>
    <n v="104.23"/>
    <n v="4.5717683663234601E-2"/>
    <n v="488.53"/>
    <n v="928666.84679999994"/>
    <n v="41.58"/>
    <n v="1412.17"/>
    <n v="0"/>
  </r>
  <r>
    <x v="8"/>
    <n v="2020"/>
    <s v="Dairy Products"/>
    <n v="20517.259999999998"/>
    <n v="22108.48"/>
    <n v="1077555.1901179787"/>
    <s v="Medium"/>
    <n v="71.66"/>
    <n v="2.398669566030677E-2"/>
    <n v="855.36"/>
    <n v="1045764.7421999999"/>
    <n v="50.97"/>
    <n v="1412.17"/>
    <n v="0"/>
  </r>
  <r>
    <x v="7"/>
    <n v="2019"/>
    <s v="Prepared Food"/>
    <n v="49948.23"/>
    <n v="50637.51"/>
    <n v="1013799.8884044539"/>
    <s v="Medium"/>
    <n v="108.11"/>
    <n v="4.0925741114006195E-2"/>
    <n v="1220.46"/>
    <n v="3168715.7112000003"/>
    <n v="63.44"/>
    <n v="1412.17"/>
    <n v="0"/>
  </r>
  <r>
    <x v="0"/>
    <n v="2019"/>
    <s v="Fruits &amp; Vegetables"/>
    <n v="20319.53"/>
    <n v="16766.939999999999"/>
    <n v="825163.77101242007"/>
    <s v="Low"/>
    <n v="44.42"/>
    <n v="8.4537901481111663E-2"/>
    <n v="240.36"/>
    <n v="1097051.4247000001"/>
    <n v="53.99"/>
    <n v="1412.17"/>
    <n v="0"/>
  </r>
  <r>
    <x v="1"/>
    <n v="2022"/>
    <s v="Prepared Food"/>
    <n v="5379.46"/>
    <n v="6107.14"/>
    <n v="1135270.0828707714"/>
    <s v="High"/>
    <n v="48.99"/>
    <n v="4.9438113443370218E-3"/>
    <n v="1088.1199999999999"/>
    <n v="246433.0626"/>
    <n v="45.81"/>
    <n v="1412.17"/>
    <n v="0"/>
  </r>
  <r>
    <x v="3"/>
    <n v="2018"/>
    <s v="Beverages"/>
    <n v="41579.75"/>
    <n v="41344.17"/>
    <n v="994334.26126900711"/>
    <s v="Medium"/>
    <n v="75.88"/>
    <n v="3.8948761182146033E-2"/>
    <n v="1067.55"/>
    <n v="2239485.335"/>
    <n v="53.86"/>
    <n v="1412.17"/>
    <n v="0"/>
  </r>
  <r>
    <x v="17"/>
    <n v="2018"/>
    <s v="Beverages"/>
    <n v="30244.66"/>
    <n v="35752.15"/>
    <n v="1182097.9306760267"/>
    <s v="High"/>
    <n v="93.55"/>
    <n v="3.7936706637900761E-2"/>
    <n v="797.24"/>
    <n v="966316.88699999999"/>
    <n v="31.95"/>
    <n v="1412.17"/>
    <n v="0"/>
  </r>
  <r>
    <x v="11"/>
    <n v="2021"/>
    <s v="Grains &amp; Cereals"/>
    <n v="38968.29"/>
    <n v="31654.11"/>
    <n v="812304.31204448536"/>
    <s v="Low"/>
    <n v="99.24"/>
    <n v="4.6017748963758105E-2"/>
    <n v="846.81"/>
    <n v="1985824.0584"/>
    <n v="50.96"/>
    <n v="1412.17"/>
    <n v="0"/>
  </r>
  <r>
    <x v="0"/>
    <n v="2022"/>
    <s v="Meat &amp; Seafood"/>
    <n v="47785.73"/>
    <n v="54367.08"/>
    <n v="1137726.2626311244"/>
    <s v="High"/>
    <n v="193.43"/>
    <n v="1.0294211546747092"/>
    <n v="46.42"/>
    <n v="3239394.6367000006"/>
    <n v="67.790000000000006"/>
    <n v="1412.17"/>
    <n v="0"/>
  </r>
  <r>
    <x v="12"/>
    <n v="2024"/>
    <s v="Bakery Items"/>
    <n v="17376.060000000001"/>
    <n v="17601.38"/>
    <n v="1012967.2664574132"/>
    <s v="Medium"/>
    <n v="91.5"/>
    <n v="1.3124705420267087E-2"/>
    <n v="1323.92"/>
    <n v="639786.52920000011"/>
    <n v="36.82"/>
    <n v="1412.17"/>
    <n v="0"/>
  </r>
  <r>
    <x v="17"/>
    <n v="2022"/>
    <s v="Frozen Food"/>
    <n v="44157.47"/>
    <n v="43402.559999999998"/>
    <n v="982904.1383032134"/>
    <s v="Medium"/>
    <n v="35.06"/>
    <n v="0.1874892578125"/>
    <n v="235.52"/>
    <n v="1902303.8075999999"/>
    <n v="43.08"/>
    <n v="1412.17"/>
    <n v="0"/>
  </r>
  <r>
    <x v="15"/>
    <n v="2022"/>
    <s v="Grains &amp; Cereals"/>
    <n v="23398.53"/>
    <n v="21432.11"/>
    <n v="915959.67780881969"/>
    <s v="Low"/>
    <n v="150.91"/>
    <n v="2.9971218137568846E-2"/>
    <n v="780.7"/>
    <n v="1411633.3148999999"/>
    <n v="60.33"/>
    <n v="1412.17"/>
    <n v="0"/>
  </r>
  <r>
    <x v="12"/>
    <n v="2023"/>
    <s v="Prepared Food"/>
    <n v="33813.660000000003"/>
    <n v="37518.620000000003"/>
    <n v="1109569.9193757789"/>
    <s v="High"/>
    <n v="183.18"/>
    <n v="0.11936901189677694"/>
    <n v="283.27"/>
    <n v="1399209.2508000003"/>
    <n v="41.38"/>
    <n v="1412.17"/>
    <n v="0"/>
  </r>
  <r>
    <x v="15"/>
    <n v="2020"/>
    <s v="Meat &amp; Seafood"/>
    <n v="19641.05"/>
    <n v="21899.7"/>
    <n v="1114996.3978504206"/>
    <s v="High"/>
    <n v="83.58"/>
    <n v="1.5485390583115204E-2"/>
    <n v="1268.3599999999999"/>
    <n v="1028601.7884999999"/>
    <n v="52.37"/>
    <n v="1412.17"/>
    <n v="0"/>
  </r>
  <r>
    <x v="4"/>
    <n v="2021"/>
    <s v="Prepared Food"/>
    <n v="28554.51"/>
    <n v="28238.46"/>
    <n v="988931.69590372941"/>
    <s v="Medium"/>
    <n v="191.61"/>
    <n v="4.2198575376475977E-2"/>
    <n v="676.67"/>
    <n v="1702990.9763999998"/>
    <n v="59.64"/>
    <n v="1412.17"/>
    <n v="0"/>
  </r>
  <r>
    <x v="19"/>
    <n v="2022"/>
    <s v="Grains &amp; Cereals"/>
    <n v="29640.04"/>
    <n v="24538.41"/>
    <n v="827880.46169978171"/>
    <s v="Low"/>
    <n v="52.38"/>
    <n v="2.8550275966363888E-2"/>
    <n v="1038.17"/>
    <n v="1315128.5748000001"/>
    <n v="44.37"/>
    <n v="1412.17"/>
    <n v="0"/>
  </r>
  <r>
    <x v="5"/>
    <n v="2021"/>
    <s v="Fruits &amp; Vegetables"/>
    <n v="14631.16"/>
    <n v="17408.169999999998"/>
    <n v="1189801.0820741486"/>
    <s v="High"/>
    <n v="62.08"/>
    <n v="1.1188981676914135E-2"/>
    <n v="1307.6400000000001"/>
    <n v="865140.49080000003"/>
    <n v="59.13"/>
    <n v="1412.17"/>
    <n v="0"/>
  </r>
  <r>
    <x v="16"/>
    <n v="2018"/>
    <s v="Meat &amp; Seafood"/>
    <n v="44803.95"/>
    <n v="36580.07"/>
    <n v="816447.43376421055"/>
    <s v="Low"/>
    <n v="195.86"/>
    <n v="0.16910341573881862"/>
    <n v="264.95"/>
    <n v="1629519.6614999997"/>
    <n v="36.369999999999997"/>
    <n v="1412.17"/>
    <n v="0"/>
  </r>
  <r>
    <x v="10"/>
    <n v="2022"/>
    <s v="Meat &amp; Seafood"/>
    <n v="5153.47"/>
    <n v="5204.55"/>
    <n v="1009911.7681872601"/>
    <s v="Medium"/>
    <n v="111.25"/>
    <n v="4.881104375828756E-3"/>
    <n v="1055.8"/>
    <n v="186710.2181"/>
    <n v="36.229999999999997"/>
    <n v="1412.17"/>
    <n v="0"/>
  </r>
  <r>
    <x v="10"/>
    <n v="2019"/>
    <s v="Prepared Food"/>
    <n v="15340.42"/>
    <n v="13304.64"/>
    <n v="867293.07281026209"/>
    <s v="Low"/>
    <n v="126.03"/>
    <n v="1.6225693856828566E-2"/>
    <n v="945.44"/>
    <n v="956014.97440000006"/>
    <n v="62.32"/>
    <n v="1412.17"/>
    <n v="0"/>
  </r>
  <r>
    <x v="8"/>
    <n v="2018"/>
    <s v="Grains &amp; Cereals"/>
    <n v="43798.26"/>
    <n v="37179.4"/>
    <n v="848878.47142786032"/>
    <s v="Low"/>
    <n v="197.41"/>
    <n v="6.7779229019328688E-2"/>
    <n v="646.19000000000005"/>
    <n v="2613880.1568"/>
    <n v="59.68"/>
    <n v="1412.17"/>
    <n v="0"/>
  </r>
  <r>
    <x v="11"/>
    <n v="2018"/>
    <s v="Beverages"/>
    <n v="15809.24"/>
    <n v="16731.04"/>
    <n v="1058307.673234134"/>
    <s v="Medium"/>
    <n v="129.63999999999999"/>
    <n v="0.17328992655924585"/>
    <n v="91.23"/>
    <n v="988077.5"/>
    <n v="62.5"/>
    <n v="1412.17"/>
    <n v="0"/>
  </r>
  <r>
    <x v="5"/>
    <n v="2018"/>
    <s v="Prepared Food"/>
    <n v="28645.81"/>
    <n v="24791.78"/>
    <n v="865459.20677404478"/>
    <s v="Low"/>
    <n v="57.39"/>
    <n v="2.1711404512691473E-2"/>
    <n v="1319.39"/>
    <n v="1305676.0198000001"/>
    <n v="45.58"/>
    <n v="1412.17"/>
    <n v="0"/>
  </r>
  <r>
    <x v="12"/>
    <n v="2021"/>
    <s v="Beverages"/>
    <n v="17498.669999999998"/>
    <n v="15495.46"/>
    <n v="885522.1568267761"/>
    <s v="Low"/>
    <n v="62.41"/>
    <n v="1.7898156861140657E-2"/>
    <n v="977.68"/>
    <n v="750692.94299999985"/>
    <n v="42.9"/>
    <n v="1412.17"/>
    <n v="0"/>
  </r>
  <r>
    <x v="5"/>
    <n v="2024"/>
    <s v="Grains &amp; Cereals"/>
    <n v="5527.56"/>
    <n v="6587.05"/>
    <n v="1191674.0840443161"/>
    <s v="High"/>
    <n v="33.26"/>
    <n v="4.6292146123310387E-3"/>
    <n v="1194.06"/>
    <n v="342763.99560000002"/>
    <n v="62.01"/>
    <n v="1412.17"/>
    <n v="0"/>
  </r>
  <r>
    <x v="1"/>
    <n v="2018"/>
    <s v="Prepared Food"/>
    <n v="36308.58"/>
    <n v="35569.19"/>
    <n v="979635.94279919507"/>
    <s v="Medium"/>
    <n v="42.28"/>
    <n v="2.6537285942947356E-2"/>
    <n v="1368.21"/>
    <n v="1834309.4616000003"/>
    <n v="50.52"/>
    <n v="1412.17"/>
    <n v="0"/>
  </r>
  <r>
    <x v="2"/>
    <n v="2018"/>
    <s v="Beverages"/>
    <n v="20555.66"/>
    <n v="20002.41"/>
    <n v="973085.27189105097"/>
    <s v="Medium"/>
    <n v="86.77"/>
    <n v="4.6029065341036318E-2"/>
    <n v="446.58"/>
    <n v="781320.63659999997"/>
    <n v="38.01"/>
    <n v="1412.17"/>
    <n v="0"/>
  </r>
  <r>
    <x v="12"/>
    <n v="2020"/>
    <s v="Beverages"/>
    <n v="25833.45"/>
    <n v="23028.03"/>
    <n v="891403.58720960608"/>
    <s v="Low"/>
    <n v="55.29"/>
    <n v="2.4638248562245474E-2"/>
    <n v="1048.51"/>
    <n v="983479.44150000007"/>
    <n v="38.07"/>
    <n v="1412.17"/>
    <n v="0"/>
  </r>
  <r>
    <x v="0"/>
    <n v="2019"/>
    <s v="Frozen Food"/>
    <n v="37879.97"/>
    <n v="37428.1"/>
    <n v="988071.00428009836"/>
    <s v="Medium"/>
    <n v="189.28"/>
    <n v="2.8624734571119827E-2"/>
    <n v="1323.33"/>
    <n v="2525457.5999000003"/>
    <n v="66.67"/>
    <n v="1412.17"/>
    <n v="0"/>
  </r>
  <r>
    <x v="14"/>
    <n v="2023"/>
    <s v="Frozen Food"/>
    <n v="32919.760000000002"/>
    <n v="39313.15"/>
    <n v="1194211.31867304"/>
    <s v="High"/>
    <n v="124.41"/>
    <n v="8.6649189303011159E-2"/>
    <n v="379.92"/>
    <n v="1698988.8136"/>
    <n v="51.61"/>
    <n v="1412.17"/>
    <n v="0"/>
  </r>
  <r>
    <x v="4"/>
    <n v="2024"/>
    <s v="Prepared Food"/>
    <n v="30618.560000000001"/>
    <n v="34281.61"/>
    <n v="1119634.953440005"/>
    <s v="High"/>
    <n v="21.66"/>
    <n v="3.0138751082762424E-2"/>
    <n v="1015.92"/>
    <n v="1324558.9055999999"/>
    <n v="43.26"/>
    <n v="1412.17"/>
    <n v="0"/>
  </r>
  <r>
    <x v="18"/>
    <n v="2023"/>
    <s v="Grains &amp; Cereals"/>
    <n v="9845.39"/>
    <n v="9764.39"/>
    <n v="991772.79924919177"/>
    <s v="Medium"/>
    <n v="59.4"/>
    <n v="1.1236977264426589E-2"/>
    <n v="876.16"/>
    <n v="449540.50739999994"/>
    <n v="45.66"/>
    <n v="1412.17"/>
    <n v="0"/>
  </r>
  <r>
    <x v="3"/>
    <n v="2018"/>
    <s v="Dairy Products"/>
    <n v="579.36"/>
    <n v="644.62"/>
    <n v="1112641.5354874344"/>
    <s v="High"/>
    <n v="191.73"/>
    <n v="2.0907975460122698E-3"/>
    <n v="277.10000000000002"/>
    <n v="30393.225600000002"/>
    <n v="52.46"/>
    <n v="1412.17"/>
    <n v="0"/>
  </r>
  <r>
    <x v="0"/>
    <n v="2024"/>
    <s v="Fruits &amp; Vegetables"/>
    <n v="32844.67"/>
    <n v="35654.28"/>
    <n v="1085542.3421821562"/>
    <s v="Medium"/>
    <n v="114.02"/>
    <n v="4.3047313857324472E-2"/>
    <n v="762.99"/>
    <n v="2128334.6159999999"/>
    <n v="64.8"/>
    <n v="1412.17"/>
    <n v="0"/>
  </r>
  <r>
    <x v="13"/>
    <n v="2021"/>
    <s v="Dairy Products"/>
    <n v="30246.080000000002"/>
    <n v="33555.870000000003"/>
    <n v="1109428.7259704398"/>
    <s v="High"/>
    <n v="102.26"/>
    <n v="9.9911075876193314E-2"/>
    <n v="302.73"/>
    <n v="1559487.8848000001"/>
    <n v="51.56"/>
    <n v="1412.17"/>
    <n v="0"/>
  </r>
  <r>
    <x v="9"/>
    <n v="2021"/>
    <s v="Meat &amp; Seafood"/>
    <n v="33939.22"/>
    <n v="34884.769999999997"/>
    <n v="1027860.0981401458"/>
    <s v="Medium"/>
    <n v="62.46"/>
    <n v="4.9510890020277469E-2"/>
    <n v="685.49"/>
    <n v="1678294.4290000002"/>
    <n v="49.45"/>
    <n v="1412.17"/>
    <n v="0"/>
  </r>
  <r>
    <x v="8"/>
    <n v="2018"/>
    <s v="Bakery Items"/>
    <n v="25862.02"/>
    <n v="24104.65"/>
    <n v="932048.23134465131"/>
    <s v="Low"/>
    <n v="67.58"/>
    <n v="3.3297309128363588E-2"/>
    <n v="776.7"/>
    <n v="1761462.1821999999"/>
    <n v="68.11"/>
    <n v="1412.17"/>
    <n v="0"/>
  </r>
  <r>
    <x v="14"/>
    <n v="2021"/>
    <s v="Grains &amp; Cereals"/>
    <n v="47836.63"/>
    <n v="38345.089999999997"/>
    <n v="801584.26711915119"/>
    <s v="Low"/>
    <n v="22.78"/>
    <n v="4.9110557871178365E-2"/>
    <n v="974.06"/>
    <n v="2751084.5913"/>
    <n v="57.51"/>
    <n v="1412.17"/>
    <n v="0"/>
  </r>
  <r>
    <x v="17"/>
    <n v="2020"/>
    <s v="Fruits &amp; Vegetables"/>
    <n v="3657.3"/>
    <n v="3674.47"/>
    <n v="1004694.7201487436"/>
    <s v="Medium"/>
    <n v="25.04"/>
    <n v="5.2405857740585775E-3"/>
    <n v="697.88"/>
    <n v="174965.23200000002"/>
    <n v="47.84"/>
    <n v="1412.17"/>
    <n v="0"/>
  </r>
  <r>
    <x v="12"/>
    <n v="2019"/>
    <s v="Dairy Products"/>
    <n v="10879.19"/>
    <n v="11396.98"/>
    <n v="1047594.5359902713"/>
    <s v="Medium"/>
    <n v="127.31"/>
    <n v="1.1076800114034373E-2"/>
    <n v="982.16"/>
    <n v="397743.18640000006"/>
    <n v="36.56"/>
    <n v="1412.17"/>
    <n v="0"/>
  </r>
  <r>
    <x v="0"/>
    <n v="2023"/>
    <s v="Fruits &amp; Vegetables"/>
    <n v="1518.82"/>
    <n v="1441.51"/>
    <n v="949098.64236710081"/>
    <s v="Low"/>
    <n v="53.56"/>
    <n v="3.5311540965312005E-3"/>
    <n v="430.12"/>
    <n v="75105.649000000005"/>
    <n v="49.45"/>
    <n v="1412.17"/>
    <n v="0"/>
  </r>
  <r>
    <x v="0"/>
    <n v="2020"/>
    <s v="Beverages"/>
    <n v="35577.480000000003"/>
    <n v="38585.410000000003"/>
    <n v="1084545.898135562"/>
    <s v="Medium"/>
    <n v="119.54"/>
    <n v="8.337820482774784E-2"/>
    <n v="426.7"/>
    <n v="1735825.2492000002"/>
    <n v="48.79"/>
    <n v="1412.17"/>
    <n v="0"/>
  </r>
  <r>
    <x v="13"/>
    <n v="2020"/>
    <s v="Prepared Food"/>
    <n v="8675.35"/>
    <n v="9670.83"/>
    <n v="1114748.1081454926"/>
    <s v="High"/>
    <n v="176.75"/>
    <n v="6.9217297642318589E-3"/>
    <n v="1253.3499999999999"/>
    <n v="432205.93700000003"/>
    <n v="49.82"/>
    <n v="1412.17"/>
    <n v="0"/>
  </r>
  <r>
    <x v="6"/>
    <n v="2024"/>
    <s v="Bakery Items"/>
    <n v="40131.85"/>
    <n v="40786.47"/>
    <n v="1016311.7324519055"/>
    <s v="Medium"/>
    <n v="78.599999999999994"/>
    <n v="2.8958083789127329E-2"/>
    <n v="1385.86"/>
    <n v="2346107.9509999999"/>
    <n v="58.46"/>
    <n v="1412.17"/>
    <n v="0"/>
  </r>
  <r>
    <x v="16"/>
    <n v="2023"/>
    <s v="Prepared Food"/>
    <n v="15799.66"/>
    <n v="15339"/>
    <n v="970843.67638290953"/>
    <s v="Medium"/>
    <n v="87.49"/>
    <n v="1.7805844499791508E-2"/>
    <n v="887.33"/>
    <n v="554726.06259999995"/>
    <n v="35.11"/>
    <n v="1412.17"/>
    <n v="0"/>
  </r>
  <r>
    <x v="7"/>
    <n v="2018"/>
    <s v="Bakery Items"/>
    <n v="40615.14"/>
    <n v="36728.65"/>
    <n v="904309.3289842162"/>
    <s v="Low"/>
    <n v="148.9"/>
    <n v="3.8857982051625495E-2"/>
    <n v="1045.22"/>
    <n v="2660291.67"/>
    <n v="65.5"/>
    <n v="1412.17"/>
    <n v="0"/>
  </r>
  <r>
    <x v="6"/>
    <n v="2018"/>
    <s v="Bakery Items"/>
    <n v="33554.89"/>
    <n v="30227.41"/>
    <n v="900834.72185425134"/>
    <s v="Low"/>
    <n v="125.82"/>
    <n v="3.346320082972655E-2"/>
    <n v="1002.74"/>
    <n v="1957592.2826"/>
    <n v="58.34"/>
    <n v="1412.17"/>
    <n v="0"/>
  </r>
  <r>
    <x v="12"/>
    <n v="2021"/>
    <s v="Prepared Food"/>
    <n v="39581.08"/>
    <n v="35472.800000000003"/>
    <n v="896205.9650722011"/>
    <s v="Low"/>
    <n v="156.62"/>
    <n v="0.21991932436937439"/>
    <n v="179.98"/>
    <n v="2528043.5795999998"/>
    <n v="63.87"/>
    <n v="1412.17"/>
    <n v="0"/>
  </r>
  <r>
    <x v="9"/>
    <n v="2020"/>
    <s v="Frozen Food"/>
    <n v="24163.81"/>
    <n v="21675.81"/>
    <n v="897036.10481956275"/>
    <s v="Low"/>
    <n v="136.38999999999999"/>
    <n v="3.4114737897248379E-2"/>
    <n v="708.31"/>
    <n v="757293.80540000007"/>
    <n v="31.34"/>
    <n v="1412.17"/>
    <n v="0"/>
  </r>
  <r>
    <x v="6"/>
    <n v="2023"/>
    <s v="Grains &amp; Cereals"/>
    <n v="20766.05"/>
    <n v="22909.68"/>
    <n v="1103227.623934258"/>
    <s v="High"/>
    <n v="33.99"/>
    <n v="2.1326291682499256E-2"/>
    <n v="973.73"/>
    <n v="820674.29600000009"/>
    <n v="39.520000000000003"/>
    <n v="1412.17"/>
    <n v="0"/>
  </r>
  <r>
    <x v="6"/>
    <n v="2023"/>
    <s v="Grains &amp; Cereals"/>
    <n v="22756.14"/>
    <n v="19733.919999999998"/>
    <n v="867191.00866842968"/>
    <s v="Low"/>
    <n v="140.47999999999999"/>
    <n v="2.3571965734055667E-2"/>
    <n v="965.39"/>
    <n v="806022.47880000004"/>
    <n v="35.42"/>
    <n v="1412.17"/>
    <n v="0"/>
  </r>
  <r>
    <x v="11"/>
    <n v="2019"/>
    <s v="Meat &amp; Seafood"/>
    <n v="2499.5"/>
    <n v="2890.07"/>
    <n v="1156259.2518503701"/>
    <s v="High"/>
    <n v="69.73"/>
    <n v="2.3264363964668323E-3"/>
    <n v="1074.3900000000001"/>
    <n v="89382.12"/>
    <n v="35.76"/>
    <n v="1412.17"/>
    <n v="0"/>
  </r>
  <r>
    <x v="1"/>
    <n v="2018"/>
    <s v="Bakery Items"/>
    <n v="28693.27"/>
    <n v="26756.34"/>
    <n v="932495.32033121353"/>
    <s v="Low"/>
    <n v="149.88"/>
    <n v="6.0409427765379595E-2"/>
    <n v="474.98"/>
    <n v="1863627.8865"/>
    <n v="64.95"/>
    <n v="1412.17"/>
    <n v="0"/>
  </r>
  <r>
    <x v="12"/>
    <n v="2022"/>
    <s v="Meat &amp; Seafood"/>
    <n v="12120.39"/>
    <n v="12122.38"/>
    <n v="1000164.1861359248"/>
    <s v="Medium"/>
    <n v="77.39"/>
    <n v="9.0871120107962208E-2"/>
    <n v="133.38"/>
    <n v="414032.52239999996"/>
    <n v="34.159999999999997"/>
    <n v="1412.17"/>
    <n v="0"/>
  </r>
  <r>
    <x v="11"/>
    <n v="2018"/>
    <s v="Prepared Food"/>
    <n v="35063.050000000003"/>
    <n v="29702.46"/>
    <n v="847115.69586787221"/>
    <s v="Low"/>
    <n v="59.62"/>
    <n v="4.2674987524798272E-2"/>
    <n v="821.63"/>
    <n v="2363950.8310000002"/>
    <n v="67.42"/>
    <n v="1412.17"/>
    <n v="0"/>
  </r>
  <r>
    <x v="13"/>
    <n v="2020"/>
    <s v="Prepared Food"/>
    <n v="17577.02"/>
    <n v="16452.169999999998"/>
    <n v="936004.51043464697"/>
    <s v="Low"/>
    <n v="99.44"/>
    <n v="1.4580325665889692E-2"/>
    <n v="1205.53"/>
    <n v="1153931.3630000001"/>
    <n v="65.650000000000006"/>
    <n v="1412.17"/>
    <n v="0"/>
  </r>
  <r>
    <x v="2"/>
    <n v="2021"/>
    <s v="Dairy Products"/>
    <n v="42883.75"/>
    <n v="43639.17"/>
    <n v="1017615.5303582359"/>
    <s v="Medium"/>
    <n v="181.74"/>
    <n v="3.1508769222856552E-2"/>
    <n v="1361.01"/>
    <n v="2466244.4624999999"/>
    <n v="57.51"/>
    <n v="1412.17"/>
    <n v="0"/>
  </r>
  <r>
    <x v="1"/>
    <n v="2022"/>
    <s v="Grains &amp; Cereals"/>
    <n v="32734.18"/>
    <n v="37934.01"/>
    <n v="1158850.1682339378"/>
    <s v="High"/>
    <n v="30.94"/>
    <n v="9.3660028612303298E-2"/>
    <n v="349.5"/>
    <n v="1427864.9316"/>
    <n v="43.62"/>
    <n v="1412.17"/>
    <n v="0"/>
  </r>
  <r>
    <x v="9"/>
    <n v="2019"/>
    <s v="Fruits &amp; Vegetables"/>
    <n v="23935.919999999998"/>
    <n v="24758.66"/>
    <n v="1034372.60819722"/>
    <s v="Medium"/>
    <n v="198.73"/>
    <n v="1.9543834151200673E-2"/>
    <n v="1224.73"/>
    <n v="1469665.4879999999"/>
    <n v="61.4"/>
    <n v="1412.17"/>
    <n v="0"/>
  </r>
  <r>
    <x v="15"/>
    <n v="2021"/>
    <s v="Fruits &amp; Vegetables"/>
    <n v="30419.82"/>
    <n v="29457.65"/>
    <n v="968370.29278937215"/>
    <s v="Medium"/>
    <n v="115.84"/>
    <n v="3.0923879231473009E-2"/>
    <n v="983.7"/>
    <n v="1833098.3532"/>
    <n v="60.26"/>
    <n v="1412.17"/>
    <n v="0"/>
  </r>
  <r>
    <x v="18"/>
    <n v="2018"/>
    <s v="Bakery Items"/>
    <n v="15651.93"/>
    <n v="14003.78"/>
    <n v="894699.88685101457"/>
    <s v="Low"/>
    <n v="62.88"/>
    <n v="1.8119854132901136E-2"/>
    <n v="863.8"/>
    <n v="858195.32189999998"/>
    <n v="54.83"/>
    <n v="1412.17"/>
    <n v="0"/>
  </r>
  <r>
    <x v="5"/>
    <n v="2023"/>
    <s v="Grains &amp; Cereals"/>
    <n v="5717.85"/>
    <n v="5416.86"/>
    <n v="947359.58445919352"/>
    <s v="Low"/>
    <n v="83.75"/>
    <n v="4.2844137062874191E-3"/>
    <n v="1334.57"/>
    <n v="399963.60750000004"/>
    <n v="69.95"/>
    <n v="1412.17"/>
    <n v="0"/>
  </r>
  <r>
    <x v="11"/>
    <n v="2024"/>
    <s v="Frozen Food"/>
    <n v="26748.080000000002"/>
    <n v="27086.57"/>
    <n v="1012654.7400785402"/>
    <s v="Medium"/>
    <n v="67.2"/>
    <n v="4.4677679600461012E-2"/>
    <n v="598.69000000000005"/>
    <n v="1245658.0856000001"/>
    <n v="46.57"/>
    <n v="1412.17"/>
    <n v="0"/>
  </r>
  <r>
    <x v="15"/>
    <n v="2019"/>
    <s v="Dairy Products"/>
    <n v="11932.47"/>
    <n v="12003.72"/>
    <n v="1005971.1023786358"/>
    <s v="Medium"/>
    <n v="179.56"/>
    <n v="5.1212317596566519E-2"/>
    <n v="233"/>
    <n v="703419.10649999999"/>
    <n v="58.95"/>
    <n v="1412.17"/>
    <n v="0"/>
  </r>
  <r>
    <x v="17"/>
    <n v="2023"/>
    <s v="Beverages"/>
    <n v="37904.410000000003"/>
    <n v="42959"/>
    <n v="1133350.9742006273"/>
    <s v="High"/>
    <n v="161.82"/>
    <n v="0.24028152139461176"/>
    <n v="157.75"/>
    <n v="2612750.9813000006"/>
    <n v="68.930000000000007"/>
    <n v="1412.17"/>
    <n v="0"/>
  </r>
  <r>
    <x v="0"/>
    <n v="2023"/>
    <s v="Grains &amp; Cereals"/>
    <n v="33312.33"/>
    <n v="35144.44"/>
    <n v="1054997.9542109482"/>
    <s v="Medium"/>
    <n v="96.49"/>
    <n v="3.2178986109232824E-2"/>
    <n v="1035.22"/>
    <n v="1363140.5436000002"/>
    <n v="40.92"/>
    <n v="1412.17"/>
    <n v="0"/>
  </r>
  <r>
    <x v="17"/>
    <n v="2020"/>
    <s v="Grains &amp; Cereals"/>
    <n v="15712.78"/>
    <n v="14495.91"/>
    <n v="922555.3975808227"/>
    <s v="Low"/>
    <n v="135.30000000000001"/>
    <n v="2.0338325329743584E-2"/>
    <n v="772.57"/>
    <n v="1076639.6856"/>
    <n v="68.52"/>
    <n v="1412.17"/>
    <n v="0"/>
  </r>
  <r>
    <x v="4"/>
    <n v="2021"/>
    <s v="Meat &amp; Seafood"/>
    <n v="3248.71"/>
    <n v="3508.32"/>
    <n v="1079911.7188053103"/>
    <s v="Medium"/>
    <n v="55.08"/>
    <n v="9.7670314472972156E-3"/>
    <n v="332.62"/>
    <n v="115589.10179999999"/>
    <n v="35.58"/>
    <n v="1412.17"/>
    <n v="0"/>
  </r>
  <r>
    <x v="1"/>
    <n v="2023"/>
    <s v="Prepared Food"/>
    <n v="35051.75"/>
    <n v="30279.11"/>
    <n v="863840.17916366516"/>
    <s v="Low"/>
    <n v="117.21"/>
    <n v="0.93846720214190094"/>
    <n v="37.35"/>
    <n v="1200872.9549999998"/>
    <n v="34.26"/>
    <n v="1412.17"/>
    <n v="0"/>
  </r>
  <r>
    <x v="7"/>
    <n v="2021"/>
    <s v="Beverages"/>
    <n v="40111.61"/>
    <n v="40023.93"/>
    <n v="997814.09920968022"/>
    <s v="Medium"/>
    <n v="55.51"/>
    <n v="3.4833317412485999E-2"/>
    <n v="1151.53"/>
    <n v="2183676.0483999997"/>
    <n v="54.44"/>
    <n v="1412.17"/>
    <n v="0"/>
  </r>
  <r>
    <x v="17"/>
    <n v="2021"/>
    <s v="Fruits &amp; Vegetables"/>
    <n v="3295.94"/>
    <n v="3663.62"/>
    <n v="1111555.4288002816"/>
    <s v="High"/>
    <n v="42.29"/>
    <n v="4.0917431192660555E-3"/>
    <n v="805.51"/>
    <n v="195712.91720000003"/>
    <n v="59.38"/>
    <n v="1412.17"/>
    <n v="0"/>
  </r>
  <r>
    <x v="6"/>
    <n v="2019"/>
    <s v="Grains &amp; Cereals"/>
    <n v="12943.62"/>
    <n v="14989.25"/>
    <n v="1158041.5679693935"/>
    <s v="High"/>
    <n v="41.38"/>
    <n v="2.0010543565642202E-2"/>
    <n v="646.84"/>
    <n v="439435.89900000009"/>
    <n v="33.950000000000003"/>
    <n v="1412.17"/>
    <n v="0"/>
  </r>
  <r>
    <x v="3"/>
    <n v="2018"/>
    <s v="Bakery Items"/>
    <n v="44914.720000000001"/>
    <n v="39769.919999999998"/>
    <n v="885454.03377779038"/>
    <s v="Low"/>
    <n v="44.32"/>
    <n v="5.5033107064964344E-2"/>
    <n v="816.14"/>
    <n v="2247532.5888"/>
    <n v="50.04"/>
    <n v="1412.17"/>
    <n v="0"/>
  </r>
  <r>
    <x v="6"/>
    <n v="2024"/>
    <s v="Grains &amp; Cereals"/>
    <n v="1107.72"/>
    <n v="1306.42"/>
    <n v="1179377.4600079441"/>
    <s v="High"/>
    <n v="120.16"/>
    <n v="3.925301204819277E-3"/>
    <n v="282.2"/>
    <n v="60193.504800000002"/>
    <n v="54.34"/>
    <n v="1412.17"/>
    <n v="0"/>
  </r>
  <r>
    <x v="4"/>
    <n v="2021"/>
    <s v="Fruits &amp; Vegetables"/>
    <n v="17158.57"/>
    <n v="16538.810000000001"/>
    <n v="963880.43992011005"/>
    <s v="Medium"/>
    <n v="131.46"/>
    <n v="1.6353487795812166E-2"/>
    <n v="1049.23"/>
    <n v="919184.59490000003"/>
    <n v="53.57"/>
    <n v="1412.17"/>
    <n v="0"/>
  </r>
  <r>
    <x v="19"/>
    <n v="2020"/>
    <s v="Grains &amp; Cereals"/>
    <n v="7644.8"/>
    <n v="6541.69"/>
    <n v="855704.53118459601"/>
    <s v="Low"/>
    <n v="96.79"/>
    <n v="2.5116798633242437E-2"/>
    <n v="304.37"/>
    <n v="406397.56799999997"/>
    <n v="53.16"/>
    <n v="1412.17"/>
    <n v="0"/>
  </r>
  <r>
    <x v="13"/>
    <n v="2018"/>
    <s v="Grains &amp; Cereals"/>
    <n v="49939.3"/>
    <n v="56589.53"/>
    <n v="1133166.2638443068"/>
    <s v="High"/>
    <n v="166.63"/>
    <n v="3.7673830880300553E-2"/>
    <n v="1325.57"/>
    <n v="3026820.9730000002"/>
    <n v="60.61"/>
    <n v="1412.17"/>
    <n v="0"/>
  </r>
  <r>
    <x v="3"/>
    <n v="2024"/>
    <s v="Meat &amp; Seafood"/>
    <n v="49234.79"/>
    <n v="57327.57"/>
    <n v="1164371.1692484114"/>
    <s v="High"/>
    <n v="150.79"/>
    <n v="0.54511503542958373"/>
    <n v="90.32"/>
    <n v="3075204.9834000003"/>
    <n v="62.46"/>
    <n v="1412.17"/>
    <n v="0"/>
  </r>
  <r>
    <x v="19"/>
    <n v="2020"/>
    <s v="Beverages"/>
    <n v="34646.82"/>
    <n v="38811.94"/>
    <n v="1120216.5162632531"/>
    <s v="High"/>
    <n v="56.26"/>
    <n v="3.2135733763704155E-2"/>
    <n v="1078.1400000000001"/>
    <n v="2243035.1267999997"/>
    <n v="64.739999999999995"/>
    <n v="1412.17"/>
    <n v="0"/>
  </r>
  <r>
    <x v="19"/>
    <n v="2020"/>
    <s v="Frozen Food"/>
    <n v="3120.26"/>
    <n v="2798.83"/>
    <n v="896986.14859018149"/>
    <s v="Low"/>
    <n v="141.9"/>
    <n v="4.5722114764667962E-3"/>
    <n v="682.44"/>
    <n v="99754.712200000009"/>
    <n v="31.97"/>
    <n v="1412.17"/>
    <n v="0"/>
  </r>
  <r>
    <x v="6"/>
    <n v="2021"/>
    <s v="Fruits &amp; Vegetables"/>
    <n v="8621.34"/>
    <n v="9973.89"/>
    <n v="1156883.9646737049"/>
    <s v="High"/>
    <n v="176.26"/>
    <n v="1.5229358770535242E-2"/>
    <n v="566.1"/>
    <n v="352526.59260000003"/>
    <n v="40.89"/>
    <n v="1412.17"/>
    <n v="0"/>
  </r>
  <r>
    <x v="5"/>
    <n v="2019"/>
    <s v="Grains &amp; Cereals"/>
    <n v="35390.44"/>
    <n v="30453.31"/>
    <n v="860495.37671755417"/>
    <s v="Low"/>
    <n v="25.72"/>
    <n v="3.2080385793796122E-2"/>
    <n v="1103.18"/>
    <n v="2282683.3800000004"/>
    <n v="64.5"/>
    <n v="1412.17"/>
    <n v="0"/>
  </r>
  <r>
    <x v="13"/>
    <n v="2023"/>
    <s v="Bakery Items"/>
    <n v="3663.49"/>
    <n v="4005.62"/>
    <n v="1093389.0907304238"/>
    <s v="Medium"/>
    <n v="179.17"/>
    <n v="4.5846348300545622E-3"/>
    <n v="799.08"/>
    <n v="224095.6833"/>
    <n v="61.17"/>
    <n v="1412.17"/>
    <n v="0"/>
  </r>
  <r>
    <x v="13"/>
    <n v="2022"/>
    <s v="Fruits &amp; Vegetables"/>
    <n v="43162.29"/>
    <n v="46159.5"/>
    <n v="1069440.4768607041"/>
    <s v="Medium"/>
    <n v="119.68"/>
    <n v="6.6368807085524492E-2"/>
    <n v="650.34"/>
    <n v="2868997.4163000002"/>
    <n v="66.47"/>
    <n v="1412.17"/>
    <n v="0"/>
  </r>
  <r>
    <x v="16"/>
    <n v="2019"/>
    <s v="Grains &amp; Cereals"/>
    <n v="45279.09"/>
    <n v="46202.71"/>
    <n v="1020398.3781476174"/>
    <s v="Medium"/>
    <n v="112.32"/>
    <n v="4.3293643508691415E-2"/>
    <n v="1045.8599999999999"/>
    <n v="3099806.5013999995"/>
    <n v="68.459999999999994"/>
    <n v="1412.17"/>
    <n v="0"/>
  </r>
  <r>
    <x v="14"/>
    <n v="2018"/>
    <s v="Fruits &amp; Vegetables"/>
    <n v="19392.75"/>
    <n v="19073.59"/>
    <n v="983542.30318031227"/>
    <s v="Medium"/>
    <n v="177.2"/>
    <n v="1.4253401148048244E-2"/>
    <n v="1360.57"/>
    <n v="933954.84"/>
    <n v="48.16"/>
    <n v="1412.17"/>
    <n v="0"/>
  </r>
  <r>
    <x v="1"/>
    <n v="2019"/>
    <s v="Prepared Food"/>
    <n v="29113.69"/>
    <n v="32478.81"/>
    <n v="1115585.4857285353"/>
    <s v="High"/>
    <n v="49.46"/>
    <n v="2.5123348549830431E-2"/>
    <n v="1158.83"/>
    <n v="1281293.4968999999"/>
    <n v="44.01"/>
    <n v="1412.17"/>
    <n v="0"/>
  </r>
  <r>
    <x v="7"/>
    <n v="2021"/>
    <s v="Grains &amp; Cereals"/>
    <n v="17636.509999999998"/>
    <n v="19452.05"/>
    <n v="1102942.135377124"/>
    <s v="High"/>
    <n v="179.42"/>
    <n v="3.6709843265408069E-2"/>
    <n v="480.43"/>
    <n v="728740.59319999989"/>
    <n v="41.32"/>
    <n v="1412.17"/>
    <n v="0"/>
  </r>
  <r>
    <x v="4"/>
    <n v="2024"/>
    <s v="Grains &amp; Cereals"/>
    <n v="8868.1"/>
    <n v="9640.64"/>
    <n v="1087114.4890111748"/>
    <s v="Medium"/>
    <n v="107.74"/>
    <n v="1.3265272542332316E-2"/>
    <n v="668.52"/>
    <n v="481537.83"/>
    <n v="54.3"/>
    <n v="1412.17"/>
    <n v="0"/>
  </r>
  <r>
    <x v="10"/>
    <n v="2021"/>
    <s v="Frozen Food"/>
    <n v="46198.11"/>
    <n v="52242.67"/>
    <n v="1130839.9845794558"/>
    <s v="High"/>
    <n v="143.51"/>
    <n v="0.16438853503184714"/>
    <n v="281.02999999999997"/>
    <n v="1695932.6181000001"/>
    <n v="36.71"/>
    <n v="1412.17"/>
    <n v="0"/>
  </r>
  <r>
    <x v="19"/>
    <n v="2018"/>
    <s v="Beverages"/>
    <n v="48402.2"/>
    <n v="51344.81"/>
    <n v="1060794.963865279"/>
    <s v="Medium"/>
    <n v="118.82"/>
    <n v="0.15078566978193145"/>
    <n v="321"/>
    <n v="3223102.4980000001"/>
    <n v="66.59"/>
    <n v="1412.17"/>
    <n v="0"/>
  </r>
  <r>
    <x v="3"/>
    <n v="2019"/>
    <s v="Meat &amp; Seafood"/>
    <n v="12301.35"/>
    <n v="12598.08"/>
    <n v="1024121.7427355534"/>
    <s v="Medium"/>
    <n v="161.37"/>
    <n v="1.1514775673727664E-2"/>
    <n v="1068.31"/>
    <n v="506200.55249999999"/>
    <n v="41.15"/>
    <n v="1412.17"/>
    <n v="0"/>
  </r>
  <r>
    <x v="11"/>
    <n v="2022"/>
    <s v="Beverages"/>
    <n v="4103.34"/>
    <n v="3481.24"/>
    <n v="848391.7979012219"/>
    <s v="Low"/>
    <n v="162.15"/>
    <n v="5.6663444542642515E-3"/>
    <n v="724.16"/>
    <n v="167129.03819999998"/>
    <n v="40.729999999999997"/>
    <n v="1412.17"/>
    <n v="0"/>
  </r>
  <r>
    <x v="10"/>
    <n v="2024"/>
    <s v="Frozen Food"/>
    <n v="33168.18"/>
    <n v="39427.5"/>
    <n v="1188714.6053838348"/>
    <s v="High"/>
    <n v="160.47999999999999"/>
    <n v="4.425964771817454E-2"/>
    <n v="749.4"/>
    <n v="1523414.5074"/>
    <n v="45.93"/>
    <n v="1412.17"/>
    <n v="0"/>
  </r>
  <r>
    <x v="4"/>
    <n v="2021"/>
    <s v="Prepared Food"/>
    <n v="10357.84"/>
    <n v="11322.82"/>
    <n v="1093164.2118433958"/>
    <s v="Medium"/>
    <n v="72.709999999999994"/>
    <n v="8.4248438313378454E-3"/>
    <n v="1229.44"/>
    <n v="547204.68720000004"/>
    <n v="52.83"/>
    <n v="1412.17"/>
    <n v="0"/>
  </r>
  <r>
    <x v="8"/>
    <n v="2024"/>
    <s v="Bakery Items"/>
    <n v="14150.56"/>
    <n v="13191.58"/>
    <n v="932230.24389140785"/>
    <s v="Low"/>
    <n v="188.36"/>
    <n v="1.3273823929459218E-2"/>
    <n v="1066.05"/>
    <n v="912711.12"/>
    <n v="64.5"/>
    <n v="1412.17"/>
    <n v="0"/>
  </r>
  <r>
    <x v="3"/>
    <n v="2021"/>
    <s v="Grains &amp; Cereals"/>
    <n v="12408.78"/>
    <n v="12422.19"/>
    <n v="1001080.686417198"/>
    <s v="Medium"/>
    <n v="124.37"/>
    <n v="1.6328631207726926E-2"/>
    <n v="759.94"/>
    <n v="611132.41500000004"/>
    <n v="49.25"/>
    <n v="1412.17"/>
    <n v="0"/>
  </r>
  <r>
    <x v="4"/>
    <n v="2020"/>
    <s v="Dairy Products"/>
    <n v="12168.64"/>
    <n v="10111.49"/>
    <n v="830946.59715465328"/>
    <s v="Low"/>
    <n v="143.16"/>
    <n v="1.2026368065781801E-2"/>
    <n v="1011.83"/>
    <n v="582026.05119999999"/>
    <n v="47.83"/>
    <n v="1412.17"/>
    <n v="0"/>
  </r>
  <r>
    <x v="11"/>
    <n v="2022"/>
    <s v="Grains &amp; Cereals"/>
    <n v="23468.74"/>
    <n v="26836.79"/>
    <n v="1143512.1783274261"/>
    <s v="High"/>
    <n v="74.17"/>
    <n v="1.8997798177020093E-2"/>
    <n v="1235.3399999999999"/>
    <n v="996248.01300000015"/>
    <n v="42.45"/>
    <n v="1412.17"/>
    <n v="0"/>
  </r>
  <r>
    <x v="6"/>
    <n v="2021"/>
    <s v="Grains &amp; Cereals"/>
    <n v="8379.7000000000007"/>
    <n v="8101.9"/>
    <n v="966848.4551952933"/>
    <s v="Medium"/>
    <n v="158.53"/>
    <n v="6.3568296642442087E-3"/>
    <n v="1318.22"/>
    <n v="338372.28600000002"/>
    <n v="40.380000000000003"/>
    <n v="1412.17"/>
    <n v="0"/>
  </r>
  <r>
    <x v="14"/>
    <n v="2021"/>
    <s v="Meat &amp; Seafood"/>
    <n v="42429.8"/>
    <n v="43314.09"/>
    <n v="1020841.2483678923"/>
    <s v="Medium"/>
    <n v="94.42"/>
    <n v="7.8541705231202102E-2"/>
    <n v="540.22"/>
    <n v="2334487.5960000004"/>
    <n v="55.02"/>
    <n v="1412.17"/>
    <n v="0"/>
  </r>
  <r>
    <x v="1"/>
    <n v="2018"/>
    <s v="Fruits &amp; Vegetables"/>
    <n v="22888.43"/>
    <n v="19728.189999999999"/>
    <n v="861928.49400330207"/>
    <s v="Low"/>
    <n v="198.41"/>
    <n v="7.9764523436138698E-2"/>
    <n v="286.95"/>
    <n v="1469437.206"/>
    <n v="64.2"/>
    <n v="1412.17"/>
    <n v="0"/>
  </r>
  <r>
    <x v="7"/>
    <n v="2021"/>
    <s v="Grains &amp; Cereals"/>
    <n v="37536.14"/>
    <n v="35411.5"/>
    <n v="943397.48306565359"/>
    <s v="Low"/>
    <n v="59.89"/>
    <n v="0.40982792881318919"/>
    <n v="91.59"/>
    <n v="1951503.9186"/>
    <n v="51.99"/>
    <n v="1412.17"/>
    <n v="0"/>
  </r>
  <r>
    <x v="15"/>
    <n v="2024"/>
    <s v="Prepared Food"/>
    <n v="33975.040000000001"/>
    <n v="38624.050000000003"/>
    <n v="1136836.0419884715"/>
    <s v="High"/>
    <n v="165.13"/>
    <n v="0.27313321006511776"/>
    <n v="124.39"/>
    <n v="1118458.3168000001"/>
    <n v="32.92"/>
    <n v="1412.17"/>
    <n v="0"/>
  </r>
  <r>
    <x v="17"/>
    <n v="2020"/>
    <s v="Dairy Products"/>
    <n v="13374.2"/>
    <n v="13501.38"/>
    <n v="1009509.3538305095"/>
    <s v="Medium"/>
    <n v="73.73"/>
    <n v="1.8372920473122417E-2"/>
    <n v="727.93"/>
    <n v="542190.06799999997"/>
    <n v="40.54"/>
    <n v="1412.17"/>
    <n v="0"/>
  </r>
  <r>
    <x v="2"/>
    <n v="2019"/>
    <s v="Dairy Products"/>
    <n v="47200.95"/>
    <n v="46392.34"/>
    <n v="982868.77700554766"/>
    <s v="Medium"/>
    <n v="21.83"/>
    <n v="7.0177894408183283E-2"/>
    <n v="672.59"/>
    <n v="2713110.6059999997"/>
    <n v="57.48"/>
    <n v="1412.17"/>
    <n v="0"/>
  </r>
  <r>
    <x v="13"/>
    <n v="2022"/>
    <s v="Prepared Food"/>
    <n v="27453.18"/>
    <n v="32326.41"/>
    <n v="1177510.58347339"/>
    <s v="High"/>
    <n v="59.33"/>
    <n v="4.3189824428922031E-2"/>
    <n v="635.64"/>
    <n v="1886033.466"/>
    <n v="68.7"/>
    <n v="1412.17"/>
    <n v="0"/>
  </r>
  <r>
    <x v="7"/>
    <n v="2024"/>
    <s v="Bakery Items"/>
    <n v="35661.32"/>
    <n v="31712.14"/>
    <n v="889258.72626139468"/>
    <s v="Low"/>
    <n v="168.58"/>
    <n v="3.2495598768019537E-2"/>
    <n v="1097.42"/>
    <n v="1209631.9743999999"/>
    <n v="33.92"/>
    <n v="1412.17"/>
    <n v="0"/>
  </r>
  <r>
    <x v="12"/>
    <n v="2018"/>
    <s v="Beverages"/>
    <n v="15419.38"/>
    <n v="16642.939999999999"/>
    <n v="1079352.0880865508"/>
    <s v="Medium"/>
    <n v="150.30000000000001"/>
    <n v="0.11684003940289459"/>
    <n v="131.97"/>
    <n v="643913.30879999988"/>
    <n v="41.76"/>
    <n v="1412.17"/>
    <n v="0"/>
  </r>
  <r>
    <x v="9"/>
    <n v="2018"/>
    <s v="Frozen Food"/>
    <n v="48423.87"/>
    <n v="55225.94"/>
    <n v="1140469.3594295541"/>
    <s v="High"/>
    <n v="38.880000000000003"/>
    <n v="0.10228522242406321"/>
    <n v="473.42"/>
    <n v="1969883.0316000001"/>
    <n v="40.68"/>
    <n v="1412.17"/>
    <n v="0"/>
  </r>
  <r>
    <x v="4"/>
    <n v="2023"/>
    <s v="Beverages"/>
    <n v="23310.77"/>
    <n v="27804.91"/>
    <n v="1192792.4302800808"/>
    <s v="High"/>
    <n v="111.3"/>
    <n v="2.1674557643492735E-2"/>
    <n v="1075.49"/>
    <n v="1158778.3767000001"/>
    <n v="49.71"/>
    <n v="1412.17"/>
    <n v="0"/>
  </r>
  <r>
    <x v="6"/>
    <n v="2021"/>
    <s v="Fruits &amp; Vegetables"/>
    <n v="22799.99"/>
    <n v="21344.78"/>
    <n v="936174.97200656659"/>
    <s v="Low"/>
    <n v="62.3"/>
    <n v="0.33883177292316841"/>
    <n v="67.290000000000006"/>
    <n v="1463303.3582000004"/>
    <n v="64.180000000000007"/>
    <n v="1412.17"/>
    <n v="0"/>
  </r>
  <r>
    <x v="17"/>
    <n v="2022"/>
    <s v="Frozen Food"/>
    <n v="34892.769999999997"/>
    <n v="30087.1"/>
    <n v="862273.18725340534"/>
    <s v="Low"/>
    <n v="163.47"/>
    <n v="0.20785590039911836"/>
    <n v="167.87"/>
    <n v="1958880.1077999999"/>
    <n v="56.14"/>
    <n v="1412.17"/>
    <n v="0"/>
  </r>
  <r>
    <x v="19"/>
    <n v="2023"/>
    <s v="Beverages"/>
    <n v="26154.240000000002"/>
    <n v="23605.360000000001"/>
    <n v="902544.29109773401"/>
    <s v="Low"/>
    <n v="97.74"/>
    <n v="2.7448145582771869E-2"/>
    <n v="952.86"/>
    <n v="1611101.1840000001"/>
    <n v="61.6"/>
    <n v="1412.17"/>
    <n v="0"/>
  </r>
  <r>
    <x v="3"/>
    <n v="2018"/>
    <s v="Prepared Food"/>
    <n v="24709.69"/>
    <n v="21907.119999999999"/>
    <n v="886580.12302056409"/>
    <s v="Low"/>
    <n v="175.85"/>
    <n v="0.10603651890314551"/>
    <n v="233.03"/>
    <n v="750433.28529999999"/>
    <n v="30.37"/>
    <n v="1412.17"/>
    <n v="0"/>
  </r>
  <r>
    <x v="10"/>
    <n v="2024"/>
    <s v="Fruits &amp; Vegetables"/>
    <n v="33000.57"/>
    <n v="27199.3"/>
    <n v="824206.97581890249"/>
    <s v="Low"/>
    <n v="47.58"/>
    <n v="3.40988954215274E-2"/>
    <n v="967.79"/>
    <n v="2111046.4629000002"/>
    <n v="63.97"/>
    <n v="1412.17"/>
    <n v="0"/>
  </r>
  <r>
    <x v="11"/>
    <n v="2021"/>
    <s v="Frozen Food"/>
    <n v="32609.41"/>
    <n v="34514.42"/>
    <n v="1058419.0269005173"/>
    <s v="Medium"/>
    <n v="49.93"/>
    <n v="5.6232816002759096E-2"/>
    <n v="579.9"/>
    <n v="2035153.2781"/>
    <n v="62.41"/>
    <n v="1412.17"/>
    <n v="0"/>
  </r>
  <r>
    <x v="8"/>
    <n v="2024"/>
    <s v="Bakery Items"/>
    <n v="28585.83"/>
    <n v="31170.26"/>
    <n v="1090409.4791020586"/>
    <s v="Medium"/>
    <n v="82.82"/>
    <n v="5.1001498688647437E-2"/>
    <n v="560.49"/>
    <n v="1105414.0461000002"/>
    <n v="38.67"/>
    <n v="1412.17"/>
    <n v="0"/>
  </r>
  <r>
    <x v="15"/>
    <n v="2023"/>
    <s v="Grains &amp; Cereals"/>
    <n v="25283.83"/>
    <n v="27769.57"/>
    <n v="1098313.4279893513"/>
    <s v="Medium"/>
    <n v="164.1"/>
    <n v="0.14514253731343285"/>
    <n v="174.2"/>
    <n v="1199717.7335000001"/>
    <n v="47.45"/>
    <n v="1412.17"/>
    <n v="0"/>
  </r>
  <r>
    <x v="11"/>
    <n v="2023"/>
    <s v="Prepared Food"/>
    <n v="15560.43"/>
    <n v="17229.009999999998"/>
    <n v="1107232.2551497612"/>
    <s v="High"/>
    <n v="33.94"/>
    <n v="0.11454125874125874"/>
    <n v="135.85"/>
    <n v="962412.59550000005"/>
    <n v="61.85"/>
    <n v="1412.17"/>
    <n v="0"/>
  </r>
  <r>
    <x v="11"/>
    <n v="2020"/>
    <s v="Meat &amp; Seafood"/>
    <n v="26050.19"/>
    <n v="30058.53"/>
    <n v="1153869.8949988466"/>
    <s v="High"/>
    <n v="100.1"/>
    <n v="7.7826810468451232E-2"/>
    <n v="334.72"/>
    <n v="1446306.5488"/>
    <n v="55.52"/>
    <n v="1412.17"/>
    <n v="0"/>
  </r>
  <r>
    <x v="6"/>
    <n v="2022"/>
    <s v="Frozen Food"/>
    <n v="6241.82"/>
    <n v="6550.61"/>
    <n v="1049471.1478382908"/>
    <s v="Medium"/>
    <n v="151.63"/>
    <n v="4.0184252880963112E-2"/>
    <n v="155.33000000000001"/>
    <n v="394170.93299999996"/>
    <n v="63.15"/>
    <n v="1412.17"/>
    <n v="0"/>
  </r>
  <r>
    <x v="5"/>
    <n v="2022"/>
    <s v="Prepared Food"/>
    <n v="14507.24"/>
    <n v="15751.93"/>
    <n v="1085797.8499011528"/>
    <s v="Medium"/>
    <n v="103.51"/>
    <n v="1.7806849146925249E-2"/>
    <n v="814.7"/>
    <n v="763080.82400000002"/>
    <n v="52.6"/>
    <n v="1412.17"/>
    <n v="0"/>
  </r>
  <r>
    <x v="8"/>
    <n v="2020"/>
    <s v="Fruits &amp; Vegetables"/>
    <n v="49940.84"/>
    <n v="58118.91"/>
    <n v="1163755.1550995139"/>
    <s v="High"/>
    <n v="68.650000000000006"/>
    <n v="3.6330651380017745E-2"/>
    <n v="1374.62"/>
    <n v="1596608.6547999999"/>
    <n v="31.97"/>
    <n v="1412.17"/>
    <n v="0"/>
  </r>
  <r>
    <x v="9"/>
    <n v="2018"/>
    <s v="Meat &amp; Seafood"/>
    <n v="42940.75"/>
    <n v="35290.620000000003"/>
    <n v="821844.51831884636"/>
    <s v="Low"/>
    <n v="61.88"/>
    <n v="0.24684266498045529"/>
    <n v="173.96"/>
    <n v="2749066.8149999999"/>
    <n v="64.02"/>
    <n v="1412.17"/>
    <n v="0"/>
  </r>
  <r>
    <x v="10"/>
    <n v="2024"/>
    <s v="Prepared Food"/>
    <n v="27017.13"/>
    <n v="29962.85"/>
    <n v="1109031.566269252"/>
    <s v="High"/>
    <n v="128.51"/>
    <n v="6.073312352478364E-2"/>
    <n v="444.85"/>
    <n v="1504854.1410000001"/>
    <n v="55.7"/>
    <n v="1412.17"/>
    <n v="0"/>
  </r>
  <r>
    <x v="15"/>
    <n v="2019"/>
    <s v="Prepared Food"/>
    <n v="45454.42"/>
    <n v="46874.21"/>
    <n v="1031235.4662098868"/>
    <s v="Medium"/>
    <n v="49.67"/>
    <n v="4.8056181675935124E-2"/>
    <n v="945.86"/>
    <n v="1696813.4985999998"/>
    <n v="37.33"/>
    <n v="1412.17"/>
    <n v="0"/>
  </r>
  <r>
    <x v="1"/>
    <n v="2024"/>
    <s v="Meat &amp; Seafood"/>
    <n v="10328.379999999999"/>
    <n v="9680.69"/>
    <n v="937290.26236447541"/>
    <s v="Low"/>
    <n v="113.97"/>
    <n v="9.0886835621260112E-2"/>
    <n v="113.64"/>
    <n v="520860.20339999994"/>
    <n v="50.43"/>
    <n v="1412.17"/>
    <n v="0"/>
  </r>
  <r>
    <x v="3"/>
    <n v="2019"/>
    <s v="Grains &amp; Cereals"/>
    <n v="2767.92"/>
    <n v="2468.91"/>
    <n v="891973.03390271391"/>
    <s v="Low"/>
    <n v="38.770000000000003"/>
    <n v="2.8383100902378999E-2"/>
    <n v="97.52"/>
    <n v="101831.77680000001"/>
    <n v="36.79"/>
    <n v="1412.17"/>
    <n v="0"/>
  </r>
  <r>
    <x v="17"/>
    <n v="2022"/>
    <s v="Fruits &amp; Vegetables"/>
    <n v="37034.74"/>
    <n v="31161.26"/>
    <n v="841406.20401277288"/>
    <s v="Low"/>
    <n v="111.83"/>
    <n v="0.2431217750935469"/>
    <n v="152.33000000000001"/>
    <n v="2534287.2582"/>
    <n v="68.430000000000007"/>
    <n v="1412.17"/>
    <n v="0"/>
  </r>
  <r>
    <x v="14"/>
    <n v="2018"/>
    <s v="Prepared Food"/>
    <n v="44970.63"/>
    <n v="42041.63"/>
    <n v="934868.60201869532"/>
    <s v="Low"/>
    <n v="86.21"/>
    <n v="9.8511785323110612E-2"/>
    <n v="456.5"/>
    <n v="1671108.6107999997"/>
    <n v="37.159999999999997"/>
    <n v="1412.17"/>
    <n v="0"/>
  </r>
  <r>
    <x v="7"/>
    <n v="2020"/>
    <s v="Beverages"/>
    <n v="45853.83"/>
    <n v="40973.980000000003"/>
    <n v="893578.13731153973"/>
    <s v="Low"/>
    <n v="150.07"/>
    <n v="0.88146539792387546"/>
    <n v="52.02"/>
    <n v="3128606.8209000002"/>
    <n v="68.23"/>
    <n v="1412.17"/>
    <n v="0"/>
  </r>
  <r>
    <x v="9"/>
    <n v="2019"/>
    <s v="Dairy Products"/>
    <n v="25297.9"/>
    <n v="23278.03"/>
    <n v="920156.61379007739"/>
    <s v="Low"/>
    <n v="30.4"/>
    <n v="1.9518629107546544E-2"/>
    <n v="1296.0899999999999"/>
    <n v="1581877.6870000002"/>
    <n v="62.53"/>
    <n v="1412.17"/>
    <n v="0"/>
  </r>
  <r>
    <x v="17"/>
    <n v="2023"/>
    <s v="Meat &amp; Seafood"/>
    <n v="1381.98"/>
    <n v="1215.77"/>
    <n v="879730.53155617299"/>
    <s v="Low"/>
    <n v="183.86"/>
    <n v="1.2984994691296544E-3"/>
    <n v="1064.29"/>
    <n v="57504.1878"/>
    <n v="41.61"/>
    <n v="1412.17"/>
    <n v="0"/>
  </r>
  <r>
    <x v="11"/>
    <n v="2021"/>
    <s v="Beverages"/>
    <n v="2967.07"/>
    <n v="2889.8"/>
    <n v="973957.47319746413"/>
    <s v="Medium"/>
    <n v="144.41"/>
    <n v="2.7037269910698016E-2"/>
    <n v="109.74"/>
    <n v="130758.7749"/>
    <n v="44.07"/>
    <n v="1412.17"/>
    <n v="0"/>
  </r>
  <r>
    <x v="7"/>
    <n v="2023"/>
    <s v="Bakery Items"/>
    <n v="31658.12"/>
    <n v="25907.78"/>
    <n v="818361.29245830141"/>
    <s v="Low"/>
    <n v="182.21"/>
    <n v="6.7903822229848573E-2"/>
    <n v="466.22"/>
    <n v="2192324.81"/>
    <n v="69.25"/>
    <n v="1412.17"/>
    <n v="0"/>
  </r>
  <r>
    <x v="11"/>
    <n v="2021"/>
    <s v="Beverages"/>
    <n v="18521"/>
    <n v="19976.55"/>
    <n v="1078589.1690513471"/>
    <s v="Medium"/>
    <n v="176.33"/>
    <n v="0.23754007951776324"/>
    <n v="77.97"/>
    <n v="1139967.55"/>
    <n v="61.55"/>
    <n v="1412.17"/>
    <n v="0"/>
  </r>
  <r>
    <x v="14"/>
    <n v="2018"/>
    <s v="Frozen Food"/>
    <n v="44856.7"/>
    <n v="39973.440000000002"/>
    <n v="891136.44115594774"/>
    <s v="Low"/>
    <n v="83.43"/>
    <n v="6.5065345730407162E-2"/>
    <n v="689.41"/>
    <n v="1705451.7339999999"/>
    <n v="38.020000000000003"/>
    <n v="1412.17"/>
    <n v="0"/>
  </r>
  <r>
    <x v="13"/>
    <n v="2022"/>
    <s v="Bakery Items"/>
    <n v="12957.08"/>
    <n v="13583.24"/>
    <n v="1048325.7030133333"/>
    <s v="Medium"/>
    <n v="26.58"/>
    <n v="1.2753282544931986E-2"/>
    <n v="1015.98"/>
    <n v="648501.85399999993"/>
    <n v="50.05"/>
    <n v="1412.17"/>
    <n v="0"/>
  </r>
  <r>
    <x v="3"/>
    <n v="2021"/>
    <s v="Dairy Products"/>
    <n v="10419.01"/>
    <n v="10759.03"/>
    <n v="1032634.5785252149"/>
    <s v="Medium"/>
    <n v="57.4"/>
    <n v="2.183958328966399E-2"/>
    <n v="477.07"/>
    <n v="321113.88819999999"/>
    <n v="30.82"/>
    <n v="1412.17"/>
    <n v="0"/>
  </r>
  <r>
    <x v="3"/>
    <n v="2023"/>
    <s v="Bakery Items"/>
    <n v="32311.01"/>
    <n v="26850.99"/>
    <n v="831016.73392444255"/>
    <s v="Low"/>
    <n v="22.03"/>
    <n v="0.1316291603861979"/>
    <n v="245.47"/>
    <n v="1707313.7683999999"/>
    <n v="52.84"/>
    <n v="1412.17"/>
    <n v="0"/>
  </r>
  <r>
    <x v="9"/>
    <n v="2018"/>
    <s v="Beverages"/>
    <n v="17951.7"/>
    <n v="14804.88"/>
    <n v="824706.29522552178"/>
    <s v="Low"/>
    <n v="143.61000000000001"/>
    <n v="1.45205047318612E-2"/>
    <n v="1236.3"/>
    <n v="569786.95799999998"/>
    <n v="31.74"/>
    <n v="1412.17"/>
    <n v="0"/>
  </r>
  <r>
    <x v="19"/>
    <n v="2022"/>
    <s v="Beverages"/>
    <n v="39228.94"/>
    <n v="42712.73"/>
    <n v="1088806.6310229131"/>
    <s v="Medium"/>
    <n v="164.94"/>
    <n v="3.5853675032445576E-2"/>
    <n v="1094.1400000000001"/>
    <n v="1748826.1452000001"/>
    <n v="44.58"/>
    <n v="1412.17"/>
    <n v="0"/>
  </r>
  <r>
    <x v="11"/>
    <n v="2019"/>
    <s v="Fruits &amp; Vegetables"/>
    <n v="15842.1"/>
    <n v="17709.71"/>
    <n v="1117889.0424880539"/>
    <s v="High"/>
    <n v="101.11"/>
    <n v="1.4042547533572664E-2"/>
    <n v="1128.1500000000001"/>
    <n v="573008.75699999998"/>
    <n v="36.17"/>
    <n v="1412.17"/>
    <n v="0"/>
  </r>
  <r>
    <x v="8"/>
    <n v="2020"/>
    <s v="Meat &amp; Seafood"/>
    <n v="40534.99"/>
    <n v="47743.89"/>
    <n v="1177843.8825321039"/>
    <s v="High"/>
    <n v="30.1"/>
    <n v="8.4281089510344104E-2"/>
    <n v="480.95"/>
    <n v="2465338.0918000001"/>
    <n v="60.82"/>
    <n v="1412.17"/>
    <n v="0"/>
  </r>
  <r>
    <x v="4"/>
    <n v="2024"/>
    <s v="Frozen Food"/>
    <n v="36041.71"/>
    <n v="41442.239999999998"/>
    <n v="1149841.1146418969"/>
    <s v="High"/>
    <n v="172.55"/>
    <n v="0.11648904330963154"/>
    <n v="309.39999999999998"/>
    <n v="2106637.9495000001"/>
    <n v="58.45"/>
    <n v="1412.17"/>
    <n v="0"/>
  </r>
  <r>
    <x v="12"/>
    <n v="2024"/>
    <s v="Meat &amp; Seafood"/>
    <n v="34178.230000000003"/>
    <n v="27478.34"/>
    <n v="803972.00206096098"/>
    <s v="Low"/>
    <n v="105.28"/>
    <n v="3.4395956404037559E-2"/>
    <n v="993.67"/>
    <n v="1156933.0855"/>
    <n v="33.85"/>
    <n v="1412.17"/>
    <n v="0"/>
  </r>
  <r>
    <x v="11"/>
    <n v="2020"/>
    <s v="Fruits &amp; Vegetables"/>
    <n v="3721.72"/>
    <n v="3310.86"/>
    <n v="889604.80637984595"/>
    <s v="Low"/>
    <n v="76.37"/>
    <n v="4.4831357810542543E-3"/>
    <n v="830.16"/>
    <n v="193008.39919999999"/>
    <n v="51.86"/>
    <n v="1412.17"/>
    <n v="0"/>
  </r>
  <r>
    <x v="8"/>
    <n v="2023"/>
    <s v="Dairy Products"/>
    <n v="44920.38"/>
    <n v="36015.96"/>
    <n v="801773.27084054053"/>
    <s v="Low"/>
    <n v="58.26"/>
    <n v="0.14002175742651413"/>
    <n v="320.81"/>
    <n v="1468447.2221999997"/>
    <n v="32.69"/>
    <n v="1412.17"/>
    <n v="0"/>
  </r>
  <r>
    <x v="8"/>
    <n v="2018"/>
    <s v="Grains &amp; Cereals"/>
    <n v="42505.33"/>
    <n v="35453.57"/>
    <n v="834097.04147691594"/>
    <s v="Low"/>
    <n v="48.91"/>
    <n v="0.18568577170066838"/>
    <n v="228.91"/>
    <n v="1299812.9913999999"/>
    <n v="30.58"/>
    <n v="1412.17"/>
    <n v="0"/>
  </r>
  <r>
    <x v="8"/>
    <n v="2021"/>
    <s v="Bakery Items"/>
    <n v="33519.629999999997"/>
    <n v="36564.9"/>
    <n v="1090850.3464984549"/>
    <s v="Medium"/>
    <n v="108.5"/>
    <n v="0.60352232625135038"/>
    <n v="55.54"/>
    <n v="2066485.1894999999"/>
    <n v="61.65"/>
    <n v="1412.17"/>
    <n v="0"/>
  </r>
  <r>
    <x v="19"/>
    <n v="2024"/>
    <s v="Prepared Food"/>
    <n v="34201.89"/>
    <n v="39119.800000000003"/>
    <n v="1143790.5916895235"/>
    <s v="High"/>
    <n v="24.43"/>
    <n v="3.8477078153652304E-2"/>
    <n v="888.89"/>
    <n v="1094118.4611"/>
    <n v="31.99"/>
    <n v="1412.17"/>
    <n v="0"/>
  </r>
  <r>
    <x v="11"/>
    <n v="2019"/>
    <s v="Meat &amp; Seafood"/>
    <n v="31221.57"/>
    <n v="32289.599999999999"/>
    <n v="1034208.0811439015"/>
    <s v="Medium"/>
    <n v="23.32"/>
    <n v="2.3999792452975226E-2"/>
    <n v="1300.9100000000001"/>
    <n v="1424640.2391000001"/>
    <n v="45.63"/>
    <n v="1412.17"/>
    <n v="0"/>
  </r>
  <r>
    <x v="19"/>
    <n v="2018"/>
    <s v="Frozen Food"/>
    <n v="30291.51"/>
    <n v="35776.6"/>
    <n v="1181076.8099708466"/>
    <s v="High"/>
    <n v="113.2"/>
    <n v="2.5036788772440241E-2"/>
    <n v="1209.8800000000001"/>
    <n v="1973794.7915999999"/>
    <n v="65.16"/>
    <n v="1412.17"/>
    <n v="0"/>
  </r>
  <r>
    <x v="14"/>
    <n v="2018"/>
    <s v="Grains &amp; Cereals"/>
    <n v="11796.42"/>
    <n v="13723.48"/>
    <n v="1163359.7311726778"/>
    <s v="High"/>
    <n v="52.99"/>
    <n v="9.3151448628757787E-3"/>
    <n v="1266.3699999999999"/>
    <n v="636416.85900000005"/>
    <n v="53.95"/>
    <n v="1412.17"/>
    <n v="0"/>
  </r>
  <r>
    <x v="2"/>
    <n v="2020"/>
    <s v="Beverages"/>
    <n v="27579.78"/>
    <n v="32251.29"/>
    <n v="1169381.6992013715"/>
    <s v="High"/>
    <n v="131.22999999999999"/>
    <n v="2.6648160315374505E-2"/>
    <n v="1034.96"/>
    <n v="1168831.0764000001"/>
    <n v="42.38"/>
    <n v="1412.17"/>
    <n v="0"/>
  </r>
  <r>
    <x v="16"/>
    <n v="2020"/>
    <s v="Grains &amp; Cereals"/>
    <n v="19800.419999999998"/>
    <n v="22212.63"/>
    <n v="1121826.2036865887"/>
    <s v="High"/>
    <n v="50.24"/>
    <n v="0.47827101449275355"/>
    <n v="41.4"/>
    <n v="1031799.8861999999"/>
    <n v="52.11"/>
    <n v="1412.17"/>
    <n v="0"/>
  </r>
  <r>
    <x v="3"/>
    <n v="2019"/>
    <s v="Frozen Food"/>
    <n v="42079.37"/>
    <n v="44757.73"/>
    <n v="1063650.1924814938"/>
    <s v="Medium"/>
    <n v="102.14"/>
    <n v="0.20219773196867044"/>
    <n v="208.11"/>
    <n v="2462905.5261000004"/>
    <n v="58.53"/>
    <n v="1412.17"/>
    <n v="0"/>
  </r>
  <r>
    <x v="3"/>
    <n v="2020"/>
    <s v="Dairy Products"/>
    <n v="15487.71"/>
    <n v="16640.68"/>
    <n v="1074444.18832739"/>
    <s v="Medium"/>
    <n v="182.23"/>
    <n v="4.2500782086111792E-2"/>
    <n v="364.41"/>
    <n v="748830.77850000001"/>
    <n v="48.35"/>
    <n v="1412.17"/>
    <n v="0"/>
  </r>
  <r>
    <x v="7"/>
    <n v="2019"/>
    <s v="Prepared Food"/>
    <n v="1838.52"/>
    <n v="2179.56"/>
    <n v="1185497.0302199596"/>
    <s v="High"/>
    <n v="87.52"/>
    <n v="4.8368103969903447E-3"/>
    <n v="380.11"/>
    <n v="114539.79599999999"/>
    <n v="62.3"/>
    <n v="1412.17"/>
    <n v="0"/>
  </r>
  <r>
    <x v="0"/>
    <n v="2023"/>
    <s v="Bakery Items"/>
    <n v="1712.49"/>
    <n v="2031.46"/>
    <n v="1186260.9416697323"/>
    <s v="High"/>
    <n v="101.2"/>
    <n v="1.9490900399494657E-3"/>
    <n v="878.61"/>
    <n v="94135.575299999997"/>
    <n v="54.97"/>
    <n v="1412.17"/>
    <n v="0"/>
  </r>
  <r>
    <x v="19"/>
    <n v="2023"/>
    <s v="Beverages"/>
    <n v="47671.19"/>
    <n v="44285.41"/>
    <n v="928976.39014255779"/>
    <s v="Low"/>
    <n v="34.270000000000003"/>
    <n v="0.14292924174736907"/>
    <n v="333.53"/>
    <n v="1850595.5958"/>
    <n v="38.82"/>
    <n v="1412.17"/>
    <n v="0"/>
  </r>
  <r>
    <x v="2"/>
    <n v="2024"/>
    <s v="Beverages"/>
    <n v="7967.52"/>
    <n v="9053.5499999999993"/>
    <n v="1136307.1570576541"/>
    <s v="High"/>
    <n v="78.260000000000005"/>
    <n v="7.3106574299215497E-3"/>
    <n v="1089.8499999999999"/>
    <n v="438851.00160000002"/>
    <n v="55.08"/>
    <n v="1412.17"/>
    <n v="0"/>
  </r>
  <r>
    <x v="4"/>
    <n v="2023"/>
    <s v="Grains &amp; Cereals"/>
    <n v="41850.06"/>
    <n v="43474.2"/>
    <n v="1038808.5465110445"/>
    <s v="Medium"/>
    <n v="66.45"/>
    <n v="0.19288408535742269"/>
    <n v="216.97"/>
    <n v="1777372.0481999998"/>
    <n v="42.47"/>
    <n v="1412.17"/>
    <n v="0"/>
  </r>
  <r>
    <x v="17"/>
    <n v="2022"/>
    <s v="Dairy Products"/>
    <n v="19720.77"/>
    <n v="22541.93"/>
    <n v="1143055.266097622"/>
    <s v="High"/>
    <n v="161.86000000000001"/>
    <n v="6.0205061668091343E-2"/>
    <n v="327.56"/>
    <n v="692396.23470000003"/>
    <n v="35.11"/>
    <n v="1412.17"/>
    <n v="0"/>
  </r>
  <r>
    <x v="16"/>
    <n v="2022"/>
    <s v="Dairy Products"/>
    <n v="31653.3"/>
    <n v="35258.379999999997"/>
    <n v="1113892.7062897077"/>
    <s v="High"/>
    <n v="136.29"/>
    <n v="0.32047484053862507"/>
    <n v="98.77"/>
    <n v="1496568.024"/>
    <n v="47.28"/>
    <n v="1412.17"/>
    <n v="0"/>
  </r>
  <r>
    <x v="11"/>
    <n v="2024"/>
    <s v="Prepared Food"/>
    <n v="37434.92"/>
    <n v="42099.74"/>
    <n v="1124611.4590334373"/>
    <s v="High"/>
    <n v="41.77"/>
    <n v="6.0304009536543322E-2"/>
    <n v="620.77"/>
    <n v="1383968.9923999999"/>
    <n v="36.97"/>
    <n v="1412.17"/>
    <n v="0"/>
  </r>
  <r>
    <x v="1"/>
    <n v="2020"/>
    <s v="Fruits &amp; Vegetables"/>
    <n v="15888.42"/>
    <n v="15135.89"/>
    <n v="952636.57431009505"/>
    <s v="Medium"/>
    <n v="162.68"/>
    <n v="2.0201167181599724E-2"/>
    <n v="786.51"/>
    <n v="1016541.1115999999"/>
    <n v="63.98"/>
    <n v="1412.17"/>
    <n v="0"/>
  </r>
  <r>
    <x v="5"/>
    <n v="2020"/>
    <s v="Frozen Food"/>
    <n v="19198.98"/>
    <n v="19713.53"/>
    <n v="1026800.9029646367"/>
    <s v="Medium"/>
    <n v="78.709999999999994"/>
    <n v="1.4612207930588324E-2"/>
    <n v="1313.9"/>
    <n v="760855.57740000007"/>
    <n v="39.630000000000003"/>
    <n v="1412.17"/>
    <n v="0"/>
  </r>
  <r>
    <x v="8"/>
    <n v="2019"/>
    <s v="Prepared Food"/>
    <n v="31339.63"/>
    <n v="25846.28"/>
    <n v="824715.54386570607"/>
    <s v="Low"/>
    <n v="92.33"/>
    <n v="3.3541997559774814E-2"/>
    <n v="934.34"/>
    <n v="1157372.5359"/>
    <n v="36.93"/>
    <n v="1412.17"/>
    <n v="0"/>
  </r>
  <r>
    <x v="6"/>
    <n v="2024"/>
    <s v="Meat &amp; Seafood"/>
    <n v="13361.44"/>
    <n v="12970.16"/>
    <n v="970715.73123854911"/>
    <s v="Medium"/>
    <n v="27.01"/>
    <n v="2.1918372703412074E-2"/>
    <n v="609.6"/>
    <n v="423824.87680000003"/>
    <n v="31.72"/>
    <n v="1412.17"/>
    <n v="0"/>
  </r>
  <r>
    <x v="9"/>
    <n v="2020"/>
    <s v="Meat &amp; Seafood"/>
    <n v="26268.6"/>
    <n v="29249.71"/>
    <n v="1113485.6825259055"/>
    <s v="High"/>
    <n v="23.25"/>
    <n v="2.508053505446977E-2"/>
    <n v="1047.3699999999999"/>
    <n v="1331818.02"/>
    <n v="50.7"/>
    <n v="1412.17"/>
    <n v="0"/>
  </r>
  <r>
    <x v="13"/>
    <n v="2021"/>
    <s v="Bakery Items"/>
    <n v="19136.84"/>
    <n v="19596.66"/>
    <n v="1024028.0004431243"/>
    <s v="Medium"/>
    <n v="99.03"/>
    <n v="2.0652083355816239E-2"/>
    <n v="926.63"/>
    <n v="1012912.9412"/>
    <n v="52.93"/>
    <n v="1412.17"/>
    <n v="0"/>
  </r>
  <r>
    <x v="4"/>
    <n v="2023"/>
    <s v="Bakery Items"/>
    <n v="842.5"/>
    <n v="947.94"/>
    <n v="1125151.3353115728"/>
    <s v="High"/>
    <n v="123.55"/>
    <n v="7.68003646308113E-4"/>
    <n v="1097"/>
    <n v="27827.775000000001"/>
    <n v="33.03"/>
    <n v="1412.17"/>
    <n v="0"/>
  </r>
  <r>
    <x v="12"/>
    <n v="2018"/>
    <s v="Beverages"/>
    <n v="14796.26"/>
    <n v="15199.69"/>
    <n v="1027265.6738932676"/>
    <s v="Medium"/>
    <n v="51.6"/>
    <n v="4.4152124612079256E-2"/>
    <n v="335.12"/>
    <n v="573059.14980000001"/>
    <n v="38.729999999999997"/>
    <n v="1412.17"/>
    <n v="0"/>
  </r>
  <r>
    <x v="5"/>
    <n v="2024"/>
    <s v="Dairy Products"/>
    <n v="38171.54"/>
    <n v="38081.43"/>
    <n v="997639.34072348138"/>
    <s v="Medium"/>
    <n v="140.05000000000001"/>
    <n v="0.11202212765957448"/>
    <n v="340.75"/>
    <n v="1586409.2024000001"/>
    <n v="41.56"/>
    <n v="1412.17"/>
    <n v="0"/>
  </r>
  <r>
    <x v="7"/>
    <n v="2018"/>
    <s v="Meat &amp; Seafood"/>
    <n v="35651.410000000003"/>
    <n v="42058.68"/>
    <n v="1179719.9605850091"/>
    <s v="High"/>
    <n v="107.05"/>
    <n v="3.132482515024778E-2"/>
    <n v="1138.1199999999999"/>
    <n v="1225338.9617000001"/>
    <n v="34.369999999999997"/>
    <n v="1412.17"/>
    <n v="0"/>
  </r>
  <r>
    <x v="19"/>
    <n v="2021"/>
    <s v="Fruits &amp; Vegetables"/>
    <n v="8387.3799999999992"/>
    <n v="7124.6"/>
    <n v="849442.85342979582"/>
    <s v="Low"/>
    <n v="48.27"/>
    <n v="2.0137283618640606E-2"/>
    <n v="416.51"/>
    <n v="479925.88359999994"/>
    <n v="57.22"/>
    <n v="1412.17"/>
    <n v="0"/>
  </r>
  <r>
    <x v="12"/>
    <n v="2024"/>
    <s v="Frozen Food"/>
    <n v="43166.14"/>
    <n v="42762.22"/>
    <n v="990642.66575607646"/>
    <s v="Medium"/>
    <n v="90.23"/>
    <n v="5.9790209983932627E-2"/>
    <n v="721.96"/>
    <n v="1962764.3857999998"/>
    <n v="45.47"/>
    <n v="1412.17"/>
    <n v="0"/>
  </r>
  <r>
    <x v="11"/>
    <n v="2020"/>
    <s v="Dairy Products"/>
    <n v="25602.25"/>
    <n v="22353.88"/>
    <n v="873121.6982882364"/>
    <s v="Low"/>
    <n v="118.49"/>
    <n v="3.4141340729973726E-2"/>
    <n v="749.89"/>
    <n v="1635983.7749999999"/>
    <n v="63.9"/>
    <n v="1412.17"/>
    <n v="0"/>
  </r>
  <r>
    <x v="14"/>
    <n v="2022"/>
    <s v="Frozen Food"/>
    <n v="40757.120000000003"/>
    <n v="39501.14"/>
    <n v="969183.789237316"/>
    <s v="Medium"/>
    <n v="123.04"/>
    <n v="6.0957987466535052E-2"/>
    <n v="668.61"/>
    <n v="2534277.7216000003"/>
    <n v="62.18"/>
    <n v="1412.17"/>
    <n v="0"/>
  </r>
  <r>
    <x v="1"/>
    <n v="2023"/>
    <s v="Dairy Products"/>
    <n v="12295.52"/>
    <n v="12498.26"/>
    <n v="1016488.9325542962"/>
    <s v="Medium"/>
    <n v="158.68"/>
    <n v="1.0153363391633223E-2"/>
    <n v="1210.98"/>
    <n v="849374.52159999998"/>
    <n v="69.08"/>
    <n v="1412.17"/>
    <n v="0"/>
  </r>
  <r>
    <x v="14"/>
    <n v="2024"/>
    <s v="Grains &amp; Cereals"/>
    <n v="32745.8"/>
    <n v="29929.73"/>
    <n v="914002.10103280423"/>
    <s v="Low"/>
    <n v="113.34"/>
    <n v="0.14735094271700491"/>
    <n v="222.23"/>
    <n v="1246960.064"/>
    <n v="38.08"/>
    <n v="1412.17"/>
    <n v="0"/>
  </r>
  <r>
    <x v="19"/>
    <n v="2024"/>
    <s v="Meat &amp; Seafood"/>
    <n v="45030.47"/>
    <n v="41196.589999999997"/>
    <n v="914860.31569290743"/>
    <s v="Low"/>
    <n v="92.94"/>
    <n v="4.0240268444380896E-2"/>
    <n v="1119.04"/>
    <n v="2560882.8289000001"/>
    <n v="56.87"/>
    <n v="1412.17"/>
    <n v="0"/>
  </r>
  <r>
    <x v="7"/>
    <n v="2022"/>
    <s v="Fruits &amp; Vegetables"/>
    <n v="16373.89"/>
    <n v="14440.85"/>
    <n v="881943.75313380023"/>
    <s v="Low"/>
    <n v="118.1"/>
    <n v="1.3178287149192346E-2"/>
    <n v="1242.49"/>
    <n v="524128.21889999992"/>
    <n v="32.01"/>
    <n v="1412.17"/>
    <n v="0"/>
  </r>
  <r>
    <x v="7"/>
    <n v="2021"/>
    <s v="Prepared Food"/>
    <n v="9209.33"/>
    <n v="10673.4"/>
    <n v="1158976.8202464241"/>
    <s v="High"/>
    <n v="130.27000000000001"/>
    <n v="1.8643878046805409E-2"/>
    <n v="493.96"/>
    <n v="548783.97470000002"/>
    <n v="59.59"/>
    <n v="1412.17"/>
    <n v="0"/>
  </r>
  <r>
    <x v="12"/>
    <n v="2023"/>
    <s v="Grains &amp; Cereals"/>
    <n v="49737.09"/>
    <n v="57141.36"/>
    <n v="1148868.1786570144"/>
    <s v="High"/>
    <n v="48.65"/>
    <n v="0.17072423025435071"/>
    <n v="291.33"/>
    <n v="3147363.0551999998"/>
    <n v="63.28"/>
    <n v="1412.17"/>
    <n v="0"/>
  </r>
  <r>
    <x v="5"/>
    <n v="2024"/>
    <s v="Prepared Food"/>
    <n v="44233.62"/>
    <n v="48960.11"/>
    <n v="1106852.8870121867"/>
    <s v="High"/>
    <n v="41.35"/>
    <n v="9.7240255886038393E-2"/>
    <n v="454.89"/>
    <n v="2408962.9452"/>
    <n v="54.46"/>
    <n v="1412.17"/>
    <n v="0"/>
  </r>
  <r>
    <x v="19"/>
    <n v="2022"/>
    <s v="Bakery Items"/>
    <n v="6263.58"/>
    <n v="7038.29"/>
    <n v="1123684.8575415337"/>
    <s v="High"/>
    <n v="183.38"/>
    <n v="6.0803191799172918E-3"/>
    <n v="1030.1400000000001"/>
    <n v="429618.9522"/>
    <n v="68.59"/>
    <n v="1412.17"/>
    <n v="0"/>
  </r>
  <r>
    <x v="19"/>
    <n v="2022"/>
    <s v="Prepared Food"/>
    <n v="46070.81"/>
    <n v="46684.82"/>
    <n v="1013327.5277773497"/>
    <s v="Medium"/>
    <n v="58.47"/>
    <n v="6.82864363318363E-2"/>
    <n v="674.67"/>
    <n v="1968145.0031999999"/>
    <n v="42.72"/>
    <n v="1412.17"/>
    <n v="0"/>
  </r>
  <r>
    <x v="12"/>
    <n v="2019"/>
    <s v="Meat &amp; Seafood"/>
    <n v="4238.6899999999996"/>
    <n v="4890.25"/>
    <n v="1153717.3041670895"/>
    <s v="High"/>
    <n v="165.2"/>
    <n v="1.7674464181469434E-2"/>
    <n v="239.82"/>
    <n v="242029.19899999999"/>
    <n v="57.1"/>
    <n v="1412.17"/>
    <n v="0"/>
  </r>
  <r>
    <x v="10"/>
    <n v="2021"/>
    <s v="Dairy Products"/>
    <n v="27690.42"/>
    <n v="32462.18"/>
    <n v="1172325.3023970025"/>
    <s v="High"/>
    <n v="94.21"/>
    <n v="2.2884644628099172E-2"/>
    <n v="1210"/>
    <n v="1868549.5415999999"/>
    <n v="67.48"/>
    <n v="1412.17"/>
    <n v="0"/>
  </r>
  <r>
    <x v="1"/>
    <n v="2020"/>
    <s v="Bakery Items"/>
    <n v="43866.239999999998"/>
    <n v="38226.46"/>
    <n v="871432.3361199866"/>
    <s v="Low"/>
    <n v="86.05"/>
    <n v="0.16048820107562287"/>
    <n v="273.33"/>
    <n v="2358687.7248"/>
    <n v="53.77"/>
    <n v="1412.17"/>
    <n v="0"/>
  </r>
  <r>
    <x v="7"/>
    <n v="2023"/>
    <s v="Prepared Food"/>
    <n v="29950.37"/>
    <n v="29371.74"/>
    <n v="980680.37222912442"/>
    <s v="Medium"/>
    <n v="80.39"/>
    <n v="2.2393469711243699E-2"/>
    <n v="1337.46"/>
    <n v="977580.07680000004"/>
    <n v="32.64"/>
    <n v="1412.17"/>
    <n v="0"/>
  </r>
  <r>
    <x v="3"/>
    <n v="2018"/>
    <s v="Beverages"/>
    <n v="47812.52"/>
    <n v="56261.23"/>
    <n v="1176704.9718358289"/>
    <s v="High"/>
    <n v="86.12"/>
    <n v="6.6445960782133773E-2"/>
    <n v="719.57"/>
    <n v="2177382.1607999997"/>
    <n v="45.54"/>
    <n v="1412.17"/>
    <n v="0"/>
  </r>
  <r>
    <x v="16"/>
    <n v="2019"/>
    <s v="Prepared Food"/>
    <n v="15618.75"/>
    <n v="17114.68"/>
    <n v="1095777.8311324529"/>
    <s v="Medium"/>
    <n v="188.62"/>
    <n v="2.2068485602057254E-2"/>
    <n v="707.74"/>
    <n v="648490.5"/>
    <n v="41.52"/>
    <n v="1412.17"/>
    <n v="0"/>
  </r>
  <r>
    <x v="14"/>
    <n v="2022"/>
    <s v="Bakery Items"/>
    <n v="6358.72"/>
    <n v="6242.26"/>
    <n v="981684.99320617982"/>
    <s v="Medium"/>
    <n v="85.89"/>
    <n v="2.8873087226989967E-2"/>
    <n v="220.23"/>
    <n v="300067.99680000002"/>
    <n v="47.19"/>
    <n v="1412.17"/>
    <n v="0"/>
  </r>
  <r>
    <x v="1"/>
    <n v="2019"/>
    <s v="Fruits &amp; Vegetables"/>
    <n v="45407.23"/>
    <n v="41091.54"/>
    <n v="904955.88477870147"/>
    <s v="Low"/>
    <n v="121.71"/>
    <n v="3.5319049804376064E-2"/>
    <n v="1285.6300000000001"/>
    <n v="2763029.9455000004"/>
    <n v="60.85"/>
    <n v="1412.17"/>
    <n v="0"/>
  </r>
  <r>
    <x v="2"/>
    <n v="2022"/>
    <s v="Prepared Food"/>
    <n v="29885.99"/>
    <n v="28704.65"/>
    <n v="960471.77958635462"/>
    <s v="Medium"/>
    <n v="187.19"/>
    <n v="7.2699384562991076E-2"/>
    <n v="411.09"/>
    <n v="1171829.6679"/>
    <n v="39.21"/>
    <n v="1412.17"/>
    <n v="0"/>
  </r>
  <r>
    <x v="7"/>
    <n v="2019"/>
    <s v="Beverages"/>
    <n v="45475.46"/>
    <n v="47403.78"/>
    <n v="1042403.5292881039"/>
    <s v="Medium"/>
    <n v="172.04"/>
    <n v="0.13941829664602368"/>
    <n v="326.18"/>
    <n v="1593460.1184"/>
    <n v="35.04"/>
    <n v="1412.17"/>
    <n v="0"/>
  </r>
  <r>
    <x v="2"/>
    <n v="2022"/>
    <s v="Bakery Items"/>
    <n v="31197.91"/>
    <n v="28484.77"/>
    <n v="913034.5590457822"/>
    <s v="Low"/>
    <n v="174.88"/>
    <n v="7.0005407831257707E-2"/>
    <n v="445.65"/>
    <n v="1767985.5597000001"/>
    <n v="56.67"/>
    <n v="1412.17"/>
    <n v="0"/>
  </r>
  <r>
    <x v="8"/>
    <n v="2022"/>
    <s v="Bakery Items"/>
    <n v="48136.959999999999"/>
    <n v="43590.5"/>
    <n v="905551.57616933016"/>
    <s v="Low"/>
    <n v="199.41"/>
    <n v="6.2828040774240701E-2"/>
    <n v="766.17"/>
    <n v="3330596.2623999999"/>
    <n v="69.19"/>
    <n v="1412.17"/>
    <n v="0"/>
  </r>
  <r>
    <x v="3"/>
    <n v="2022"/>
    <s v="Fruits &amp; Vegetables"/>
    <n v="42863.19"/>
    <n v="45929.85"/>
    <n v="1071545.3049574704"/>
    <s v="Medium"/>
    <n v="115.61"/>
    <n v="0.29832398385300668"/>
    <n v="143.68"/>
    <n v="1387052.8284"/>
    <n v="32.36"/>
    <n v="1412.17"/>
    <n v="0"/>
  </r>
  <r>
    <x v="18"/>
    <n v="2021"/>
    <s v="Dairy Products"/>
    <n v="46417.62"/>
    <n v="37255.81"/>
    <n v="802622.15081255778"/>
    <s v="Low"/>
    <n v="138.6"/>
    <n v="0.12197829400325853"/>
    <n v="380.54"/>
    <n v="1624152.5238000001"/>
    <n v="34.99"/>
    <n v="1412.17"/>
    <n v="0"/>
  </r>
  <r>
    <x v="17"/>
    <n v="2019"/>
    <s v="Frozen Food"/>
    <n v="32616.89"/>
    <n v="35818.75"/>
    <n v="1098165.7049461184"/>
    <s v="Medium"/>
    <n v="105.35"/>
    <n v="0.81849159347553324"/>
    <n v="39.85"/>
    <n v="1302718.5865999998"/>
    <n v="39.94"/>
    <n v="1412.17"/>
    <n v="0"/>
  </r>
  <r>
    <x v="11"/>
    <n v="2023"/>
    <s v="Bakery Items"/>
    <n v="13151.02"/>
    <n v="12029.98"/>
    <n v="914756.42193533271"/>
    <s v="Low"/>
    <n v="192.59"/>
    <n v="1.9261556037260531E-2"/>
    <n v="682.76"/>
    <n v="666888.22420000006"/>
    <n v="50.71"/>
    <n v="1412.17"/>
    <n v="0"/>
  </r>
  <r>
    <x v="0"/>
    <n v="2021"/>
    <s v="Prepared Food"/>
    <n v="8407.16"/>
    <n v="9735.68"/>
    <n v="1158022.4475328173"/>
    <s v="High"/>
    <n v="45.43"/>
    <n v="7.7117173310829405E-3"/>
    <n v="1090.18"/>
    <n v="361507.88"/>
    <n v="43"/>
    <n v="1412.17"/>
    <n v="0"/>
  </r>
  <r>
    <x v="16"/>
    <n v="2023"/>
    <s v="Grains &amp; Cereals"/>
    <n v="48793.72"/>
    <n v="49727.43"/>
    <n v="1019135.8642054755"/>
    <s v="Medium"/>
    <n v="83.06"/>
    <n v="8.7508240822109437E-2"/>
    <n v="557.59"/>
    <n v="1886853.1524"/>
    <n v="38.67"/>
    <n v="1412.17"/>
    <n v="0"/>
  </r>
  <r>
    <x v="12"/>
    <n v="2020"/>
    <s v="Meat &amp; Seafood"/>
    <n v="24587.1"/>
    <n v="22971.14"/>
    <n v="934276.10413590877"/>
    <s v="Low"/>
    <n v="154.22"/>
    <n v="2.639828643210685E-2"/>
    <n v="931.39"/>
    <n v="883168.63199999998"/>
    <n v="35.92"/>
    <n v="1412.17"/>
    <n v="0"/>
  </r>
  <r>
    <x v="13"/>
    <n v="2021"/>
    <s v="Grains &amp; Cereals"/>
    <n v="36997.75"/>
    <n v="32085.61"/>
    <n v="867231.38569237315"/>
    <s v="Low"/>
    <n v="132.83000000000001"/>
    <n v="0.11272241179696545"/>
    <n v="328.22"/>
    <n v="2470709.7450000001"/>
    <n v="66.78"/>
    <n v="1412.17"/>
    <n v="0"/>
  </r>
  <r>
    <x v="5"/>
    <n v="2020"/>
    <s v="Beverages"/>
    <n v="32872.5"/>
    <n v="33542.22"/>
    <n v="1020373.260323979"/>
    <s v="Medium"/>
    <n v="68"/>
    <n v="5.6932922288228063E-2"/>
    <n v="577.39"/>
    <n v="1372426.875"/>
    <n v="41.75"/>
    <n v="1412.17"/>
    <n v="0"/>
  </r>
  <r>
    <x v="7"/>
    <n v="2018"/>
    <s v="Prepared Food"/>
    <n v="46211.12"/>
    <n v="50732.08"/>
    <n v="1097832.7294382823"/>
    <s v="Medium"/>
    <n v="34.520000000000003"/>
    <n v="0.16970041496823474"/>
    <n v="272.31"/>
    <n v="3135886.6032000002"/>
    <n v="67.86"/>
    <n v="1412.17"/>
    <n v="0"/>
  </r>
  <r>
    <x v="16"/>
    <n v="2021"/>
    <s v="Beverages"/>
    <n v="32319.53"/>
    <n v="26371.64"/>
    <n v="815966.07376406773"/>
    <s v="Low"/>
    <n v="150.85"/>
    <n v="2.6923518435214341E-2"/>
    <n v="1200.42"/>
    <n v="1370994.4626"/>
    <n v="42.42"/>
    <n v="1412.17"/>
    <n v="0"/>
  </r>
  <r>
    <x v="19"/>
    <n v="2019"/>
    <s v="Frozen Food"/>
    <n v="42721.72"/>
    <n v="50891.26"/>
    <n v="1191226.8513533631"/>
    <s v="High"/>
    <n v="88.01"/>
    <n v="3.429480139999358E-2"/>
    <n v="1245.72"/>
    <n v="1317110.6276"/>
    <n v="30.83"/>
    <n v="1412.17"/>
    <n v="0"/>
  </r>
  <r>
    <x v="0"/>
    <n v="2020"/>
    <s v="Dairy Products"/>
    <n v="29330.49"/>
    <n v="33250.36"/>
    <n v="1133644.8862599977"/>
    <s v="High"/>
    <n v="66.989999999999995"/>
    <n v="2.2280495586514942E-2"/>
    <n v="1316.42"/>
    <n v="1557155.7141000002"/>
    <n v="53.09"/>
    <n v="1412.17"/>
    <n v="0"/>
  </r>
  <r>
    <x v="17"/>
    <n v="2018"/>
    <s v="Frozen Food"/>
    <n v="1004.76"/>
    <n v="1073.82"/>
    <n v="1068732.8317210081"/>
    <s v="Medium"/>
    <n v="114.15"/>
    <n v="7.3382997370727435E-3"/>
    <n v="136.91999999999999"/>
    <n v="66022.779599999994"/>
    <n v="65.709999999999994"/>
    <n v="1412.17"/>
    <n v="0"/>
  </r>
  <r>
    <x v="18"/>
    <n v="2023"/>
    <s v="Bakery Items"/>
    <n v="42578.559999999998"/>
    <n v="47128.22"/>
    <n v="1106853.3083317049"/>
    <s v="High"/>
    <n v="110.62"/>
    <n v="0.12394422612290047"/>
    <n v="343.53"/>
    <n v="1337392.5696"/>
    <n v="31.41"/>
    <n v="1412.17"/>
    <n v="0"/>
  </r>
  <r>
    <x v="12"/>
    <n v="2019"/>
    <s v="Dairy Products"/>
    <n v="2333.9299999999998"/>
    <n v="2756.35"/>
    <n v="1180990.8609084249"/>
    <s v="High"/>
    <n v="87.33"/>
    <n v="4.7863705344325493E-3"/>
    <n v="487.62"/>
    <n v="114899.37389999999"/>
    <n v="49.23"/>
    <n v="1412.17"/>
    <n v="0"/>
  </r>
  <r>
    <x v="9"/>
    <n v="2022"/>
    <s v="Meat &amp; Seafood"/>
    <n v="6583.48"/>
    <n v="7133.03"/>
    <n v="1083474.0896911665"/>
    <s v="Medium"/>
    <n v="53.19"/>
    <n v="5.3153449918455003E-3"/>
    <n v="1238.58"/>
    <n v="448927.50119999994"/>
    <n v="68.19"/>
    <n v="1412.17"/>
    <n v="0"/>
  </r>
  <r>
    <x v="6"/>
    <n v="2023"/>
    <s v="Prepared Food"/>
    <n v="32124.53"/>
    <n v="30188.52"/>
    <n v="939734.21556673362"/>
    <s v="Low"/>
    <n v="27.19"/>
    <n v="2.5181687060538836E-2"/>
    <n v="1275.71"/>
    <n v="1996539.5395"/>
    <n v="62.15"/>
    <n v="1412.17"/>
    <n v="0"/>
  </r>
  <r>
    <x v="7"/>
    <n v="2022"/>
    <s v="Bakery Items"/>
    <n v="9672.11"/>
    <n v="11579.58"/>
    <n v="1197213.4311954682"/>
    <s v="High"/>
    <n v="139.34"/>
    <n v="1.0751089324618737E-2"/>
    <n v="899.64"/>
    <n v="602765.89520000003"/>
    <n v="62.32"/>
    <n v="1412.17"/>
    <n v="0"/>
  </r>
  <r>
    <x v="7"/>
    <n v="2020"/>
    <s v="Frozen Food"/>
    <n v="3055.17"/>
    <n v="2893.18"/>
    <n v="946978.40054726903"/>
    <s v="Low"/>
    <n v="171.78"/>
    <n v="3.3269846455406732E-2"/>
    <n v="91.83"/>
    <n v="127308.9339"/>
    <n v="41.67"/>
    <n v="1412.17"/>
    <n v="0"/>
  </r>
  <r>
    <x v="15"/>
    <n v="2018"/>
    <s v="Meat &amp; Seafood"/>
    <n v="37577.43"/>
    <n v="40347.57"/>
    <n v="1073718.1866881263"/>
    <s v="Medium"/>
    <n v="198.46"/>
    <n v="5.6754916175804263E-2"/>
    <n v="662.1"/>
    <n v="1811607.9003000001"/>
    <n v="48.21"/>
    <n v="1412.17"/>
    <n v="0"/>
  </r>
  <r>
    <x v="1"/>
    <n v="2023"/>
    <s v="Frozen Food"/>
    <n v="40808.559999999998"/>
    <n v="36086.339999999997"/>
    <n v="884283.59148178715"/>
    <s v="Low"/>
    <n v="52.59"/>
    <n v="4.89551938003095E-2"/>
    <n v="833.59"/>
    <n v="2174688.1623999998"/>
    <n v="53.29"/>
    <n v="1412.17"/>
    <n v="0"/>
  </r>
  <r>
    <x v="14"/>
    <n v="2024"/>
    <s v="Prepared Food"/>
    <n v="47536.2"/>
    <n v="46886.22"/>
    <n v="986326.63107274042"/>
    <s v="Medium"/>
    <n v="84.49"/>
    <n v="0.12636221058507668"/>
    <n v="376.19"/>
    <n v="2734757.5859999997"/>
    <n v="57.53"/>
    <n v="1412.17"/>
    <n v="0"/>
  </r>
  <r>
    <x v="16"/>
    <n v="2021"/>
    <s v="Frozen Food"/>
    <n v="3917.88"/>
    <n v="3911.94"/>
    <n v="998483.87393182027"/>
    <s v="Medium"/>
    <n v="197.97"/>
    <n v="3.8540947321823817E-3"/>
    <n v="1016.55"/>
    <n v="216854.65800000002"/>
    <n v="55.35"/>
    <n v="1412.17"/>
    <n v="0"/>
  </r>
  <r>
    <x v="16"/>
    <n v="2021"/>
    <s v="Prepared Food"/>
    <n v="43527.28"/>
    <n v="49663.05"/>
    <n v="1140963.7817938544"/>
    <s v="High"/>
    <n v="65.95"/>
    <n v="6.3779037906428124E-2"/>
    <n v="682.47"/>
    <n v="1992678.8784"/>
    <n v="45.78"/>
    <n v="1412.17"/>
    <n v="0"/>
  </r>
  <r>
    <x v="11"/>
    <n v="2021"/>
    <s v="Frozen Food"/>
    <n v="7946.8"/>
    <n v="8273.06"/>
    <n v="1041055.5192026978"/>
    <s v="Medium"/>
    <n v="163.25"/>
    <n v="1.3543757988922028E-2"/>
    <n v="586.75"/>
    <n v="527111.24399999995"/>
    <n v="66.33"/>
    <n v="1412.17"/>
    <n v="0"/>
  </r>
  <r>
    <x v="11"/>
    <n v="2022"/>
    <s v="Frozen Food"/>
    <n v="49145.2"/>
    <n v="52483.15"/>
    <n v="1067920.163108503"/>
    <s v="Medium"/>
    <n v="198.37"/>
    <n v="0.1141213078209177"/>
    <n v="430.64"/>
    <n v="2361918.3119999999"/>
    <n v="48.06"/>
    <n v="1412.17"/>
    <n v="0"/>
  </r>
  <r>
    <x v="2"/>
    <n v="2019"/>
    <s v="Meat &amp; Seafood"/>
    <n v="23747.67"/>
    <n v="28401.18"/>
    <n v="1195956.4875206705"/>
    <s v="High"/>
    <n v="96.21"/>
    <n v="1.9834517953043956E-2"/>
    <n v="1197.29"/>
    <n v="1297572.6887999999"/>
    <n v="54.64"/>
    <n v="1412.17"/>
    <n v="0"/>
  </r>
  <r>
    <x v="12"/>
    <n v="2021"/>
    <s v="Fruits &amp; Vegetables"/>
    <n v="34048.36"/>
    <n v="32944.379999999997"/>
    <n v="967576.11820363731"/>
    <s v="Medium"/>
    <n v="124.93"/>
    <n v="5.2160610331515415E-2"/>
    <n v="652.76"/>
    <n v="1849166.4316"/>
    <n v="54.31"/>
    <n v="1412.17"/>
    <n v="0"/>
  </r>
  <r>
    <x v="4"/>
    <n v="2024"/>
    <s v="Meat &amp; Seafood"/>
    <n v="12728.31"/>
    <n v="12115.94"/>
    <n v="951889.13532118569"/>
    <s v="Medium"/>
    <n v="55.08"/>
    <n v="1.6739626760655997E-2"/>
    <n v="760.37"/>
    <n v="491694.6153"/>
    <n v="38.630000000000003"/>
    <n v="1412.17"/>
    <n v="0"/>
  </r>
  <r>
    <x v="18"/>
    <n v="2022"/>
    <s v="Fruits &amp; Vegetables"/>
    <n v="15263.75"/>
    <n v="14975.08"/>
    <n v="981087.87159118825"/>
    <s v="Medium"/>
    <n v="87.9"/>
    <n v="0.13749887397531754"/>
    <n v="111.01"/>
    <n v="927272.8125"/>
    <n v="60.75"/>
    <n v="1412.17"/>
    <n v="0"/>
  </r>
  <r>
    <x v="4"/>
    <n v="2019"/>
    <s v="Fruits &amp; Vegetables"/>
    <n v="25980.61"/>
    <n v="26860.13"/>
    <n v="1033852.9387878113"/>
    <s v="Medium"/>
    <n v="96.51"/>
    <n v="2.0213339868670837E-2"/>
    <n v="1285.32"/>
    <n v="1332025.8747"/>
    <n v="51.27"/>
    <n v="1412.17"/>
    <n v="0"/>
  </r>
  <r>
    <x v="19"/>
    <n v="2023"/>
    <s v="Fruits &amp; Vegetables"/>
    <n v="23351.45"/>
    <n v="19223.95"/>
    <n v="823244.38096991833"/>
    <s v="Low"/>
    <n v="94.34"/>
    <n v="3.0274659026085154E-2"/>
    <n v="771.32"/>
    <n v="1076034.8160000001"/>
    <n v="46.08"/>
    <n v="1412.17"/>
    <n v="0"/>
  </r>
  <r>
    <x v="1"/>
    <n v="2019"/>
    <s v="Frozen Food"/>
    <n v="25607.91"/>
    <n v="29545.06"/>
    <n v="1153747.4163256588"/>
    <s v="High"/>
    <n v="198.37"/>
    <n v="1.8409050717084218E-2"/>
    <n v="1391.05"/>
    <n v="955431.12210000004"/>
    <n v="37.31"/>
    <n v="1412.17"/>
    <n v="0"/>
  </r>
  <r>
    <x v="15"/>
    <n v="2024"/>
    <s v="Dairy Products"/>
    <n v="31029.16"/>
    <n v="29166.87"/>
    <n v="939982.58412409492"/>
    <s v="Low"/>
    <n v="146.09"/>
    <n v="0.16849937550909586"/>
    <n v="184.15"/>
    <n v="1394760.7420000001"/>
    <n v="44.95"/>
    <n v="1412.17"/>
    <n v="0"/>
  </r>
  <r>
    <x v="1"/>
    <n v="2019"/>
    <s v="Meat &amp; Seafood"/>
    <n v="35661.980000000003"/>
    <n v="39208.050000000003"/>
    <n v="1099435.5893867922"/>
    <s v="Medium"/>
    <n v="146.85"/>
    <n v="4.518292621123049E-2"/>
    <n v="789.28"/>
    <n v="1574833.0368000001"/>
    <n v="44.16"/>
    <n v="1412.17"/>
    <n v="0"/>
  </r>
  <r>
    <x v="4"/>
    <n v="2024"/>
    <s v="Beverages"/>
    <n v="43886.44"/>
    <n v="39205.980000000003"/>
    <n v="893350.65683158615"/>
    <s v="Low"/>
    <n v="51.59"/>
    <n v="3.8656249449484717E-2"/>
    <n v="1135.3"/>
    <n v="1387250.3684"/>
    <n v="31.61"/>
    <n v="1412.17"/>
    <n v="0"/>
  </r>
  <r>
    <x v="5"/>
    <n v="2019"/>
    <s v="Grains &amp; Cereals"/>
    <n v="3525.68"/>
    <n v="2933.31"/>
    <n v="831984.18461119558"/>
    <s v="Low"/>
    <n v="34.54"/>
    <n v="2.9172086249979311E-3"/>
    <n v="1208.58"/>
    <n v="121953.2712"/>
    <n v="34.590000000000003"/>
    <n v="1412.17"/>
    <n v="0"/>
  </r>
  <r>
    <x v="13"/>
    <n v="2021"/>
    <s v="Grains &amp; Cereals"/>
    <n v="31664.31"/>
    <n v="37376.19"/>
    <n v="1180388.5826029368"/>
    <s v="High"/>
    <n v="133.71"/>
    <n v="0.28053787543191283"/>
    <n v="112.87"/>
    <n v="1901125.1724"/>
    <n v="60.04"/>
    <n v="1412.17"/>
    <n v="0"/>
  </r>
  <r>
    <x v="10"/>
    <n v="2023"/>
    <s v="Frozen Food"/>
    <n v="13448.93"/>
    <n v="11774.96"/>
    <n v="875531.36197452142"/>
    <s v="Low"/>
    <n v="99.43"/>
    <n v="5.3718365553602813E-2"/>
    <n v="250.36"/>
    <n v="918158.45109999995"/>
    <n v="68.27"/>
    <n v="1412.17"/>
    <n v="0"/>
  </r>
  <r>
    <x v="11"/>
    <n v="2019"/>
    <s v="Dairy Products"/>
    <n v="43769.49"/>
    <n v="41760.1"/>
    <n v="954091.53727859294"/>
    <s v="Medium"/>
    <n v="84.39"/>
    <n v="7.1975087153851217E-2"/>
    <n v="608.12"/>
    <n v="1335844.8347999998"/>
    <n v="30.52"/>
    <n v="1412.17"/>
    <n v="0"/>
  </r>
  <r>
    <x v="12"/>
    <n v="2022"/>
    <s v="Prepared Food"/>
    <n v="46237.24"/>
    <n v="45419.13"/>
    <n v="982306.25357395899"/>
    <s v="Medium"/>
    <n v="117.46"/>
    <n v="0.1522414145072602"/>
    <n v="303.70999999999998"/>
    <n v="1684885.0255999998"/>
    <n v="36.44"/>
    <n v="1412.17"/>
    <n v="0"/>
  </r>
  <r>
    <x v="5"/>
    <n v="2023"/>
    <s v="Prepared Food"/>
    <n v="40338.019999999997"/>
    <n v="32405.22"/>
    <n v="803341.85961532081"/>
    <s v="Low"/>
    <n v="42.45"/>
    <n v="0.26356105847762168"/>
    <n v="153.05000000000001"/>
    <n v="2803089.0097999997"/>
    <n v="69.489999999999995"/>
    <n v="1412.17"/>
    <n v="0"/>
  </r>
  <r>
    <x v="1"/>
    <n v="2023"/>
    <s v="Beverages"/>
    <n v="10440.31"/>
    <n v="9644.16"/>
    <n v="923742.68580147531"/>
    <s v="Low"/>
    <n v="84.2"/>
    <n v="9.1294170113414772E-3"/>
    <n v="1143.5899999999999"/>
    <n v="518883.40700000001"/>
    <n v="49.7"/>
    <n v="1412.17"/>
    <n v="0"/>
  </r>
  <r>
    <x v="16"/>
    <n v="2024"/>
    <s v="Grains &amp; Cereals"/>
    <n v="39155.040000000001"/>
    <n v="32634.58"/>
    <n v="833470.73582353641"/>
    <s v="Low"/>
    <n v="151.69"/>
    <n v="6.4120265291083278E-2"/>
    <n v="610.65"/>
    <n v="1498854.9312"/>
    <n v="38.28"/>
    <n v="1412.17"/>
    <n v="0"/>
  </r>
  <r>
    <x v="19"/>
    <n v="2021"/>
    <s v="Beverages"/>
    <n v="30834.13"/>
    <n v="26750.37"/>
    <n v="867557.15176656516"/>
    <s v="Low"/>
    <n v="86.68"/>
    <n v="0.19155202832825993"/>
    <n v="160.97"/>
    <n v="1052985.5395"/>
    <n v="34.15"/>
    <n v="1412.17"/>
    <n v="0"/>
  </r>
  <r>
    <x v="15"/>
    <n v="2021"/>
    <s v="Frozen Food"/>
    <n v="6285.01"/>
    <n v="6861.76"/>
    <n v="1091765.9637773051"/>
    <s v="Medium"/>
    <n v="175.93"/>
    <n v="7.286968115942029E-3"/>
    <n v="862.5"/>
    <n v="281254.19750000001"/>
    <n v="44.75"/>
    <n v="1412.17"/>
    <n v="0"/>
  </r>
  <r>
    <x v="3"/>
    <n v="2018"/>
    <s v="Meat &amp; Seafood"/>
    <n v="1573.89"/>
    <n v="1575.94"/>
    <n v="1001302.5052576736"/>
    <s v="Medium"/>
    <n v="33.53"/>
    <n v="0.13733769633507853"/>
    <n v="11.46"/>
    <n v="109999.17210000001"/>
    <n v="69.89"/>
    <n v="1412.17"/>
    <n v="0"/>
  </r>
  <r>
    <x v="4"/>
    <n v="2018"/>
    <s v="Grains &amp; Cereals"/>
    <n v="47358.45"/>
    <n v="55900.26"/>
    <n v="1180365.0668465712"/>
    <s v="High"/>
    <n v="39.08"/>
    <n v="5.5899964589235122E-2"/>
    <n v="847.2"/>
    <n v="3312249.9929999998"/>
    <n v="69.94"/>
    <n v="1412.17"/>
    <n v="0"/>
  </r>
  <r>
    <x v="6"/>
    <n v="2018"/>
    <s v="Meat &amp; Seafood"/>
    <n v="32406.6"/>
    <n v="32328.11"/>
    <n v="997577.96251380898"/>
    <s v="Medium"/>
    <n v="91.75"/>
    <n v="0.1820697792010787"/>
    <n v="177.99"/>
    <n v="1220432.5559999999"/>
    <n v="37.659999999999997"/>
    <n v="1412.17"/>
    <n v="0"/>
  </r>
  <r>
    <x v="7"/>
    <n v="2020"/>
    <s v="Dairy Products"/>
    <n v="9051.5499999999993"/>
    <n v="7530.28"/>
    <n v="831932.65241864661"/>
    <s v="Low"/>
    <n v="122.73"/>
    <n v="3.9599046285764279E-2"/>
    <n v="228.58"/>
    <n v="401617.27349999995"/>
    <n v="44.37"/>
    <n v="1412.17"/>
    <n v="0"/>
  </r>
  <r>
    <x v="2"/>
    <n v="2024"/>
    <s v="Dairy Products"/>
    <n v="45066.06"/>
    <n v="49348.46"/>
    <n v="1095024.9478210432"/>
    <s v="Medium"/>
    <n v="145.63"/>
    <n v="3.4697160543253981E-2"/>
    <n v="1298.8399999999999"/>
    <n v="2121710.1047999999"/>
    <n v="47.08"/>
    <n v="1412.17"/>
    <n v="0"/>
  </r>
  <r>
    <x v="8"/>
    <n v="2020"/>
    <s v="Dairy Products"/>
    <n v="47081.61"/>
    <n v="45557.24"/>
    <n v="967622.81493772194"/>
    <s v="Medium"/>
    <n v="136.57"/>
    <n v="0.16304754813686106"/>
    <n v="288.76"/>
    <n v="1816408.5137999998"/>
    <n v="38.58"/>
    <n v="1412.17"/>
    <n v="0"/>
  </r>
  <r>
    <x v="17"/>
    <n v="2023"/>
    <s v="Bakery Items"/>
    <n v="7353.5"/>
    <n v="6107.4"/>
    <n v="830543.27871081803"/>
    <s v="Low"/>
    <n v="166.22"/>
    <n v="5.9417420814479635E-2"/>
    <n v="123.76"/>
    <n v="241562.47500000001"/>
    <n v="32.85"/>
    <n v="1412.17"/>
    <n v="0"/>
  </r>
  <r>
    <x v="10"/>
    <n v="2021"/>
    <s v="Bakery Items"/>
    <n v="45408.01"/>
    <n v="51287.28"/>
    <n v="1129476.4954465083"/>
    <s v="High"/>
    <n v="94.93"/>
    <n v="0.10391086752557267"/>
    <n v="436.99"/>
    <n v="2387099.0857000002"/>
    <n v="52.57"/>
    <n v="1412.17"/>
    <n v="0"/>
  </r>
  <r>
    <x v="5"/>
    <n v="2018"/>
    <s v="Grains &amp; Cereals"/>
    <n v="39429.65"/>
    <n v="37256.49"/>
    <n v="944885.13085964497"/>
    <s v="Low"/>
    <n v="26.06"/>
    <n v="6.7481858634263217E-2"/>
    <n v="584.29999999999995"/>
    <n v="2390225.3829999999"/>
    <n v="60.62"/>
    <n v="1412.17"/>
    <n v="0"/>
  </r>
  <r>
    <x v="1"/>
    <n v="2020"/>
    <s v="Dairy Products"/>
    <n v="32712.11"/>
    <n v="30451.14"/>
    <n v="930882.78316501132"/>
    <s v="Low"/>
    <n v="140.59"/>
    <n v="9.0950343370311673E-2"/>
    <n v="359.67"/>
    <n v="2053666.2658000002"/>
    <n v="62.78"/>
    <n v="1412.17"/>
    <n v="0"/>
  </r>
  <r>
    <x v="4"/>
    <n v="2023"/>
    <s v="Frozen Food"/>
    <n v="31398.560000000001"/>
    <n v="35945.1"/>
    <n v="1144800.9080671214"/>
    <s v="High"/>
    <n v="29.25"/>
    <n v="5.0075052230355806E-2"/>
    <n v="627.03"/>
    <n v="1135057.9439999999"/>
    <n v="36.15"/>
    <n v="1412.17"/>
    <n v="0"/>
  </r>
  <r>
    <x v="4"/>
    <n v="2020"/>
    <s v="Beverages"/>
    <n v="8367.92"/>
    <n v="8949.16"/>
    <n v="1069460.5110947522"/>
    <s v="Medium"/>
    <n v="168.54"/>
    <n v="6.0291083059542333E-3"/>
    <n v="1387.92"/>
    <n v="526091.13040000002"/>
    <n v="62.87"/>
    <n v="1412.17"/>
    <n v="0"/>
  </r>
  <r>
    <x v="13"/>
    <n v="2022"/>
    <s v="Fruits &amp; Vegetables"/>
    <n v="15003.92"/>
    <n v="13428.76"/>
    <n v="895016.76895104744"/>
    <s v="Low"/>
    <n v="70.34"/>
    <n v="1.3043370917404873E-2"/>
    <n v="1150.31"/>
    <n v="1042922.4792000001"/>
    <n v="69.510000000000005"/>
    <n v="1412.17"/>
    <n v="0"/>
  </r>
  <r>
    <x v="10"/>
    <n v="2019"/>
    <s v="Dairy Products"/>
    <n v="49131.040000000001"/>
    <n v="49173.08"/>
    <n v="1000855.6708752756"/>
    <s v="Medium"/>
    <n v="150.52000000000001"/>
    <n v="0.33107169811320758"/>
    <n v="148.4"/>
    <n v="2350428.9536000001"/>
    <n v="47.84"/>
    <n v="1412.17"/>
    <n v="0"/>
  </r>
  <r>
    <x v="0"/>
    <n v="2022"/>
    <s v="Fruits &amp; Vegetables"/>
    <n v="4892.76"/>
    <n v="5052.8599999999997"/>
    <n v="1032721.8175426548"/>
    <s v="Medium"/>
    <n v="28.46"/>
    <n v="4.9871162392465451E-3"/>
    <n v="981.08"/>
    <n v="255255.28920000003"/>
    <n v="52.17"/>
    <n v="1412.17"/>
    <n v="0"/>
  </r>
  <r>
    <x v="17"/>
    <n v="2021"/>
    <s v="Fruits &amp; Vegetables"/>
    <n v="30764.52"/>
    <n v="28671.75"/>
    <n v="931974.56030518271"/>
    <s v="Low"/>
    <n v="47.98"/>
    <n v="2.7279314747818684E-2"/>
    <n v="1127.76"/>
    <n v="1876020.4295999999"/>
    <n v="60.98"/>
    <n v="1412.17"/>
    <n v="0"/>
  </r>
  <r>
    <x v="12"/>
    <n v="2022"/>
    <s v="Grains &amp; Cereals"/>
    <n v="517.61"/>
    <n v="576.78"/>
    <n v="1114313.8656517456"/>
    <s v="High"/>
    <n v="60.93"/>
    <n v="2.1056464079407698E-3"/>
    <n v="245.82"/>
    <n v="18556.318500000001"/>
    <n v="35.85"/>
    <n v="1412.17"/>
    <n v="0"/>
  </r>
  <r>
    <x v="13"/>
    <n v="2018"/>
    <s v="Meat &amp; Seafood"/>
    <n v="19970.490000000002"/>
    <n v="22580.080000000002"/>
    <n v="1130672.3069889622"/>
    <s v="High"/>
    <n v="65.239999999999995"/>
    <n v="1.6106662687819084E-2"/>
    <n v="1239.8900000000001"/>
    <n v="687184.56090000004"/>
    <n v="34.409999999999997"/>
    <n v="1412.17"/>
    <n v="0"/>
  </r>
  <r>
    <x v="6"/>
    <n v="2024"/>
    <s v="Bakery Items"/>
    <n v="33519.800000000003"/>
    <n v="36757.81"/>
    <n v="1096599.9200472555"/>
    <s v="Medium"/>
    <n v="161.69"/>
    <n v="0.12141335844682702"/>
    <n v="276.08"/>
    <n v="1890516.7200000002"/>
    <n v="56.4"/>
    <n v="1412.17"/>
    <n v="0"/>
  </r>
  <r>
    <x v="2"/>
    <n v="2020"/>
    <s v="Beverages"/>
    <n v="46643.08"/>
    <n v="49785.97"/>
    <n v="1067381.699493258"/>
    <s v="Medium"/>
    <n v="34.1"/>
    <n v="3.558638895246815E-2"/>
    <n v="1310.7"/>
    <n v="2258924.3643999998"/>
    <n v="48.43"/>
    <n v="1412.17"/>
    <n v="0"/>
  </r>
  <r>
    <x v="0"/>
    <n v="2024"/>
    <s v="Dairy Products"/>
    <n v="26014.74"/>
    <n v="22046.11"/>
    <n v="847446.87050495215"/>
    <s v="Low"/>
    <n v="139.72"/>
    <n v="0.84054087237479813"/>
    <n v="30.95"/>
    <n v="1689397.2156"/>
    <n v="64.94"/>
    <n v="1412.17"/>
    <n v="0"/>
  </r>
  <r>
    <x v="6"/>
    <n v="2021"/>
    <s v="Bakery Items"/>
    <n v="3799.48"/>
    <n v="3099.82"/>
    <n v="815853.74840767682"/>
    <s v="Low"/>
    <n v="156.94"/>
    <n v="2.8400532209116322E-3"/>
    <n v="1337.82"/>
    <n v="120405.5212"/>
    <n v="31.69"/>
    <n v="1412.17"/>
    <n v="0"/>
  </r>
  <r>
    <x v="13"/>
    <n v="2018"/>
    <s v="Fruits &amp; Vegetables"/>
    <n v="14126.29"/>
    <n v="16893.560000000001"/>
    <n v="1195895.0297636534"/>
    <s v="High"/>
    <n v="175.41"/>
    <n v="1.6132347399074973E-2"/>
    <n v="875.65"/>
    <n v="707585.8661000001"/>
    <n v="50.09"/>
    <n v="1412.17"/>
    <n v="0"/>
  </r>
  <r>
    <x v="17"/>
    <n v="2018"/>
    <s v="Meat &amp; Seafood"/>
    <n v="45602.44"/>
    <n v="40879.26"/>
    <n v="896427.03329032392"/>
    <s v="Low"/>
    <n v="149.76"/>
    <n v="4.7922865129573972E-2"/>
    <n v="951.58"/>
    <n v="2363574.4652"/>
    <n v="51.83"/>
    <n v="1412.17"/>
    <n v="0"/>
  </r>
  <r>
    <x v="7"/>
    <n v="2021"/>
    <s v="Bakery Items"/>
    <n v="41470.400000000001"/>
    <n v="45018.64"/>
    <n v="1085560.7855241329"/>
    <s v="Medium"/>
    <n v="105.89"/>
    <n v="4.7503321878579613E-2"/>
    <n v="873"/>
    <n v="2612635.2000000002"/>
    <n v="63"/>
    <n v="1412.17"/>
    <n v="0"/>
  </r>
  <r>
    <x v="11"/>
    <n v="2022"/>
    <s v="Frozen Food"/>
    <n v="27743.51"/>
    <n v="25956.39"/>
    <n v="935584.21410989459"/>
    <s v="Low"/>
    <n v="91.64"/>
    <n v="0.16941566927210552"/>
    <n v="163.76"/>
    <n v="953267.00359999994"/>
    <n v="34.36"/>
    <n v="1412.17"/>
    <n v="0"/>
  </r>
  <r>
    <x v="8"/>
    <n v="2023"/>
    <s v="Dairy Products"/>
    <n v="38649.18"/>
    <n v="31579.18"/>
    <n v="817072.4450040079"/>
    <s v="Low"/>
    <n v="56.11"/>
    <n v="4.7471234155448558E-2"/>
    <n v="814.16"/>
    <n v="2345618.7341999998"/>
    <n v="60.69"/>
    <n v="1412.17"/>
    <n v="0"/>
  </r>
  <r>
    <x v="11"/>
    <n v="2021"/>
    <s v="Grains &amp; Cereals"/>
    <n v="36479.51"/>
    <n v="40488.370000000003"/>
    <n v="1109893.4717050749"/>
    <s v="High"/>
    <n v="167.63"/>
    <n v="0.24922805219648836"/>
    <n v="146.37"/>
    <n v="2132227.3595000003"/>
    <n v="58.45"/>
    <n v="1412.17"/>
    <n v="0"/>
  </r>
  <r>
    <x v="1"/>
    <n v="2018"/>
    <s v="Beverages"/>
    <n v="17394.53"/>
    <n v="18757.29"/>
    <n v="1078344.1691152335"/>
    <s v="Medium"/>
    <n v="154.52000000000001"/>
    <n v="4.8404190783615311E-2"/>
    <n v="359.36"/>
    <n v="713871.51119999995"/>
    <n v="41.04"/>
    <n v="1412.17"/>
    <n v="0"/>
  </r>
  <r>
    <x v="3"/>
    <n v="2019"/>
    <s v="Prepared Food"/>
    <n v="30287.13"/>
    <n v="28878.12"/>
    <n v="953478.25957758294"/>
    <s v="Medium"/>
    <n v="54.33"/>
    <n v="5.0779843739521158E-2"/>
    <n v="596.44000000000005"/>
    <n v="1495578.4794000001"/>
    <n v="49.38"/>
    <n v="1412.17"/>
    <n v="0"/>
  </r>
  <r>
    <x v="13"/>
    <n v="2022"/>
    <s v="Fruits &amp; Vegetables"/>
    <n v="26025.35"/>
    <n v="26034.02"/>
    <n v="1000333.1367301497"/>
    <s v="Medium"/>
    <n v="75.12"/>
    <n v="0.10153460518102371"/>
    <n v="256.32"/>
    <n v="1402506.1114999999"/>
    <n v="53.89"/>
    <n v="1412.17"/>
    <n v="0"/>
  </r>
  <r>
    <x v="5"/>
    <n v="2018"/>
    <s v="Frozen Food"/>
    <n v="23048.799999999999"/>
    <n v="27491.11"/>
    <n v="1192734.9796952554"/>
    <s v="High"/>
    <n v="142.76"/>
    <n v="2.2899040276591093E-2"/>
    <n v="1006.54"/>
    <n v="853266.576"/>
    <n v="37.020000000000003"/>
    <n v="1412.17"/>
    <n v="0"/>
  </r>
  <r>
    <x v="18"/>
    <n v="2023"/>
    <s v="Prepared Food"/>
    <n v="19438.29"/>
    <n v="22652.07"/>
    <n v="1165332.4443662483"/>
    <s v="High"/>
    <n v="86.85"/>
    <n v="2.2466037932110539E-2"/>
    <n v="865.23"/>
    <n v="713968.39169999992"/>
    <n v="36.729999999999997"/>
    <n v="1412.17"/>
    <n v="0"/>
  </r>
  <r>
    <x v="17"/>
    <n v="2019"/>
    <s v="Prepared Food"/>
    <n v="40107.69"/>
    <n v="32976.720000000001"/>
    <n v="822204.42014985147"/>
    <s v="Low"/>
    <n v="95.88"/>
    <n v="0.99795197810400604"/>
    <n v="40.19"/>
    <n v="1248552.3896999999"/>
    <n v="31.13"/>
    <n v="1412.17"/>
    <n v="0"/>
  </r>
  <r>
    <x v="19"/>
    <n v="2022"/>
    <s v="Frozen Food"/>
    <n v="19155.88"/>
    <n v="17069.740000000002"/>
    <n v="891096.62411750341"/>
    <s v="Low"/>
    <n v="33.68"/>
    <n v="1.5275821371610847"/>
    <n v="12.54"/>
    <n v="1029245.4324"/>
    <n v="53.73"/>
    <n v="1412.17"/>
    <n v="0"/>
  </r>
  <r>
    <x v="16"/>
    <n v="2024"/>
    <s v="Grains &amp; Cereals"/>
    <n v="21004.82"/>
    <n v="16927.09"/>
    <n v="805866.93911207048"/>
    <s v="Low"/>
    <n v="109.2"/>
    <n v="2.500305919603852E-2"/>
    <n v="840.09"/>
    <n v="838932.51079999993"/>
    <n v="39.94"/>
    <n v="1412.17"/>
    <n v="0"/>
  </r>
  <r>
    <x v="3"/>
    <n v="2023"/>
    <s v="Dairy Products"/>
    <n v="47035.68"/>
    <n v="52552.41"/>
    <n v="1117288.1948342195"/>
    <s v="High"/>
    <n v="43.53"/>
    <n v="0.25060301561084769"/>
    <n v="187.69"/>
    <n v="2176340.9136000001"/>
    <n v="46.27"/>
    <n v="1412.17"/>
    <n v="0"/>
  </r>
  <r>
    <x v="6"/>
    <n v="2019"/>
    <s v="Beverages"/>
    <n v="17002.3"/>
    <n v="18242.84"/>
    <n v="1072963.0697023345"/>
    <s v="Medium"/>
    <n v="150.77000000000001"/>
    <n v="0.15074297366787834"/>
    <n v="112.79"/>
    <n v="841273.80399999989"/>
    <n v="49.48"/>
    <n v="1412.17"/>
    <n v="0"/>
  </r>
  <r>
    <x v="11"/>
    <n v="2024"/>
    <s v="Grains &amp; Cereals"/>
    <n v="30731.56"/>
    <n v="35981.040000000001"/>
    <n v="1170817.2315365702"/>
    <s v="High"/>
    <n v="185.96"/>
    <n v="3.1147061804471653E-2"/>
    <n v="986.66"/>
    <n v="1288881.6264"/>
    <n v="41.94"/>
    <n v="1412.17"/>
    <n v="0"/>
  </r>
  <r>
    <x v="17"/>
    <n v="2020"/>
    <s v="Bakery Items"/>
    <n v="13499.98"/>
    <n v="13593.82"/>
    <n v="1006951.1214090688"/>
    <s v="Medium"/>
    <n v="136.44999999999999"/>
    <n v="1.7345248037414399E-2"/>
    <n v="778.31"/>
    <n v="424709.37079999998"/>
    <n v="31.46"/>
    <n v="1412.17"/>
    <n v="0"/>
  </r>
  <r>
    <x v="13"/>
    <n v="2024"/>
    <s v="Dairy Products"/>
    <n v="14592.73"/>
    <n v="14443.07"/>
    <n v="989744.208246161"/>
    <s v="Medium"/>
    <n v="76.33"/>
    <n v="1.9386406812535704E-2"/>
    <n v="752.73"/>
    <n v="813544.69750000001"/>
    <n v="55.75"/>
    <n v="1412.17"/>
    <n v="0"/>
  </r>
  <r>
    <x v="9"/>
    <n v="2024"/>
    <s v="Dairy Products"/>
    <n v="28942.01"/>
    <n v="26738.86"/>
    <n v="923877.09077565803"/>
    <s v="Low"/>
    <n v="47.05"/>
    <n v="3.2908093418838401E-2"/>
    <n v="879.48"/>
    <n v="1599046.0525"/>
    <n v="55.25"/>
    <n v="1412.17"/>
    <n v="0"/>
  </r>
  <r>
    <x v="8"/>
    <n v="2023"/>
    <s v="Frozen Food"/>
    <n v="8312.01"/>
    <n v="7442.82"/>
    <n v="895429.62532528234"/>
    <s v="Low"/>
    <n v="106.56"/>
    <n v="8.939759943212373E-3"/>
    <n v="929.78"/>
    <n v="395984.15640000004"/>
    <n v="47.64"/>
    <n v="1412.17"/>
    <n v="0"/>
  </r>
  <r>
    <x v="13"/>
    <n v="2020"/>
    <s v="Prepared Food"/>
    <n v="16770.54"/>
    <n v="14492.63"/>
    <n v="864171.93483334465"/>
    <s v="Low"/>
    <n v="131.47999999999999"/>
    <n v="4.4040283613445377E-2"/>
    <n v="380.8"/>
    <n v="787712.26380000007"/>
    <n v="46.97"/>
    <n v="1412.17"/>
    <n v="0"/>
  </r>
  <r>
    <x v="10"/>
    <n v="2018"/>
    <s v="Prepared Food"/>
    <n v="46680.480000000003"/>
    <n v="40190.28"/>
    <n v="860965.43994406227"/>
    <s v="Low"/>
    <n v="28.28"/>
    <n v="1.9297428689541134"/>
    <n v="24.19"/>
    <n v="3115922.04"/>
    <n v="66.75"/>
    <n v="1412.17"/>
    <n v="0"/>
  </r>
  <r>
    <x v="9"/>
    <n v="2018"/>
    <s v="Prepared Food"/>
    <n v="18248.77"/>
    <n v="16599.39"/>
    <n v="909616.92212680634"/>
    <s v="Low"/>
    <n v="152.43"/>
    <n v="4.3676152410128767E-2"/>
    <n v="417.82"/>
    <n v="898569.43480000005"/>
    <n v="49.24"/>
    <n v="1412.17"/>
    <n v="0"/>
  </r>
  <r>
    <x v="3"/>
    <n v="2024"/>
    <s v="Fruits &amp; Vegetables"/>
    <n v="12090.15"/>
    <n v="10281.780000000001"/>
    <n v="850426.17337253888"/>
    <s v="Low"/>
    <n v="193.08"/>
    <n v="9.3820277034105462E-3"/>
    <n v="1288.6500000000001"/>
    <n v="830230.60049999994"/>
    <n v="68.67"/>
    <n v="1412.17"/>
    <n v="0"/>
  </r>
  <r>
    <x v="19"/>
    <n v="2021"/>
    <s v="Meat &amp; Seafood"/>
    <n v="47227.73"/>
    <n v="40158.85"/>
    <n v="850323.52814755228"/>
    <s v="Low"/>
    <n v="28.15"/>
    <n v="5.1943698375512812E-2"/>
    <n v="909.21"/>
    <n v="2234343.9063000004"/>
    <n v="47.31"/>
    <n v="1412.17"/>
    <n v="0"/>
  </r>
  <r>
    <x v="14"/>
    <n v="2021"/>
    <s v="Beverages"/>
    <n v="21466.799999999999"/>
    <n v="20122.080000000002"/>
    <n v="937358.15305494994"/>
    <s v="Low"/>
    <n v="128.44"/>
    <n v="1.8730793058015654E-2"/>
    <n v="1146.07"/>
    <n v="1395556.6680000001"/>
    <n v="65.010000000000005"/>
    <n v="1412.17"/>
    <n v="0"/>
  </r>
  <r>
    <x v="15"/>
    <n v="2018"/>
    <s v="Meat &amp; Seafood"/>
    <n v="26569.77"/>
    <n v="27208.17"/>
    <n v="1024027.3062205657"/>
    <s v="Medium"/>
    <n v="102.15"/>
    <n v="9.1089067160341458E-2"/>
    <n v="291.69"/>
    <n v="819411.70680000004"/>
    <n v="30.84"/>
    <n v="1412.17"/>
    <n v="0"/>
  </r>
  <r>
    <x v="2"/>
    <n v="2021"/>
    <s v="Bakery Items"/>
    <n v="37429.54"/>
    <n v="39656.050000000003"/>
    <n v="1059485.36904274"/>
    <s v="Medium"/>
    <n v="55.44"/>
    <n v="9.7346007802340706E-2"/>
    <n v="384.5"/>
    <n v="1716144.409"/>
    <n v="45.85"/>
    <n v="1412.17"/>
    <n v="0"/>
  </r>
  <r>
    <x v="0"/>
    <n v="2024"/>
    <s v="Beverages"/>
    <n v="41578.83"/>
    <n v="37298.89"/>
    <n v="897064.4436122902"/>
    <s v="Low"/>
    <n v="136.07"/>
    <n v="4.6122853529751075E-2"/>
    <n v="901.48"/>
    <n v="2426956.3070999999"/>
    <n v="58.37"/>
    <n v="1412.17"/>
    <n v="0"/>
  </r>
  <r>
    <x v="17"/>
    <n v="2020"/>
    <s v="Grains &amp; Cereals"/>
    <n v="45191.43"/>
    <n v="45956.79"/>
    <n v="1016935.9544497706"/>
    <s v="Medium"/>
    <n v="57.02"/>
    <n v="3.554713641834014E-2"/>
    <n v="1271.31"/>
    <n v="2128064.4387000003"/>
    <n v="47.09"/>
    <n v="1412.17"/>
    <n v="0"/>
  </r>
  <r>
    <x v="19"/>
    <n v="2022"/>
    <s v="Grains &amp; Cereals"/>
    <n v="34891.839999999997"/>
    <n v="31559.15"/>
    <n v="904485.11743720027"/>
    <s v="Low"/>
    <n v="141.44999999999999"/>
    <n v="8.0253559353221232E-2"/>
    <n v="434.77"/>
    <n v="1821005.1295999996"/>
    <n v="52.19"/>
    <n v="1412.17"/>
    <n v="0"/>
  </r>
  <r>
    <x v="16"/>
    <n v="2018"/>
    <s v="Frozen Food"/>
    <n v="26035.57"/>
    <n v="24115.43"/>
    <n v="926249.35808972106"/>
    <s v="Low"/>
    <n v="39.01"/>
    <n v="2.4054890330210469E-2"/>
    <n v="1082.3399999999999"/>
    <n v="1002369.4449999999"/>
    <n v="38.5"/>
    <n v="1412.17"/>
    <n v="0"/>
  </r>
  <r>
    <x v="13"/>
    <n v="2019"/>
    <s v="Grains &amp; Cereals"/>
    <n v="12016.56"/>
    <n v="10628.92"/>
    <n v="884522.69201834803"/>
    <s v="Low"/>
    <n v="110.62"/>
    <n v="3.6250143292407007E-2"/>
    <n v="331.49"/>
    <n v="420819.93119999999"/>
    <n v="35.020000000000003"/>
    <n v="1412.17"/>
    <n v="0"/>
  </r>
  <r>
    <x v="8"/>
    <n v="2022"/>
    <s v="Grains &amp; Cereals"/>
    <n v="5391.43"/>
    <n v="6068.79"/>
    <n v="1125636.42669941"/>
    <s v="High"/>
    <n v="138.09"/>
    <n v="4.3925615121394819E-2"/>
    <n v="122.74"/>
    <n v="370930.38400000002"/>
    <n v="68.8"/>
    <n v="1412.17"/>
    <n v="0"/>
  </r>
  <r>
    <x v="10"/>
    <n v="2018"/>
    <s v="Dairy Products"/>
    <n v="27923.07"/>
    <n v="29009.89"/>
    <n v="1038921.938024723"/>
    <s v="Medium"/>
    <n v="111.9"/>
    <n v="2.3550853961961792E-2"/>
    <n v="1185.6500000000001"/>
    <n v="1037342.0504999999"/>
    <n v="37.15"/>
    <n v="1412.17"/>
    <n v="0"/>
  </r>
  <r>
    <x v="9"/>
    <n v="2020"/>
    <s v="Beverages"/>
    <n v="38838.74"/>
    <n v="32123.22"/>
    <n v="827092.22801769583"/>
    <s v="Low"/>
    <n v="136.85"/>
    <n v="3.346292163873691E-2"/>
    <n v="1160.6500000000001"/>
    <n v="1769881.3817999999"/>
    <n v="45.57"/>
    <n v="1412.17"/>
    <n v="0"/>
  </r>
  <r>
    <x v="18"/>
    <n v="2018"/>
    <s v="Frozen Food"/>
    <n v="21937.45"/>
    <n v="23241.1"/>
    <n v="1059425.7764690062"/>
    <s v="Medium"/>
    <n v="87.89"/>
    <n v="2.6368395115149768E-2"/>
    <n v="831.96"/>
    <n v="1264255.2435000001"/>
    <n v="57.63"/>
    <n v="1412.17"/>
    <n v="0"/>
  </r>
  <r>
    <x v="15"/>
    <n v="2019"/>
    <s v="Frozen Food"/>
    <n v="4023.38"/>
    <n v="3768.31"/>
    <n v="936603.05514269089"/>
    <s v="Low"/>
    <n v="110.69"/>
    <n v="3.5252606676596863E-3"/>
    <n v="1141.3"/>
    <n v="265060.27439999999"/>
    <n v="65.88"/>
    <n v="1412.17"/>
    <n v="0"/>
  </r>
  <r>
    <x v="9"/>
    <n v="2019"/>
    <s v="Grains &amp; Cereals"/>
    <n v="39724.75"/>
    <n v="34944.07"/>
    <n v="879654.87510934623"/>
    <s v="Low"/>
    <n v="83.38"/>
    <n v="0.50981455338809034"/>
    <n v="77.92"/>
    <n v="1417379.08"/>
    <n v="35.68"/>
    <n v="1412.17"/>
    <n v="0"/>
  </r>
  <r>
    <x v="16"/>
    <n v="2018"/>
    <s v="Prepared Food"/>
    <n v="26122.94"/>
    <n v="29785.58"/>
    <n v="1140207.8020314712"/>
    <s v="High"/>
    <n v="95.83"/>
    <n v="2.4263618884853663E-2"/>
    <n v="1076.6300000000001"/>
    <n v="1388695.4903999998"/>
    <n v="53.16"/>
    <n v="1412.17"/>
    <n v="0"/>
  </r>
  <r>
    <x v="1"/>
    <n v="2020"/>
    <s v="Grains &amp; Cereals"/>
    <n v="48970.79"/>
    <n v="41489.980000000003"/>
    <n v="847239.34410696663"/>
    <s v="Low"/>
    <n v="73.84"/>
    <n v="1.7938018315018316"/>
    <n v="27.3"/>
    <n v="2919148.7919000001"/>
    <n v="59.61"/>
    <n v="1412.17"/>
    <n v="0"/>
  </r>
  <r>
    <x v="19"/>
    <n v="2024"/>
    <s v="Fruits &amp; Vegetables"/>
    <n v="36283.83"/>
    <n v="41217.279999999999"/>
    <n v="1135968.2811875152"/>
    <s v="High"/>
    <n v="56.31"/>
    <n v="4.9772057613168726E-2"/>
    <n v="729"/>
    <n v="2269190.7282000002"/>
    <n v="62.54"/>
    <n v="1412.17"/>
    <n v="0"/>
  </r>
  <r>
    <x v="8"/>
    <n v="2024"/>
    <s v="Meat &amp; Seafood"/>
    <n v="15071.26"/>
    <n v="16957.71"/>
    <n v="1125168.6985693299"/>
    <s v="High"/>
    <n v="146.47"/>
    <n v="5.9137767314106339E-2"/>
    <n v="254.85"/>
    <n v="745424.5196"/>
    <n v="49.46"/>
    <n v="1412.17"/>
    <n v="0"/>
  </r>
  <r>
    <x v="9"/>
    <n v="2019"/>
    <s v="Dairy Products"/>
    <n v="38345.980000000003"/>
    <n v="44353.29"/>
    <n v="1156660.7503576644"/>
    <s v="High"/>
    <n v="101.99"/>
    <n v="3.7602208319441451E-2"/>
    <n v="1019.78"/>
    <n v="2343706.2976000002"/>
    <n v="61.12"/>
    <n v="1412.17"/>
    <n v="0"/>
  </r>
  <r>
    <x v="18"/>
    <n v="2023"/>
    <s v="Bakery Items"/>
    <n v="28659.64"/>
    <n v="33469.89"/>
    <n v="1167840.5590579645"/>
    <s v="High"/>
    <n v="43.48"/>
    <n v="6.3844152372466031E-2"/>
    <n v="448.9"/>
    <n v="1094798.2480000001"/>
    <n v="38.200000000000003"/>
    <n v="1412.17"/>
    <n v="0"/>
  </r>
  <r>
    <x v="19"/>
    <n v="2023"/>
    <s v="Frozen Food"/>
    <n v="22853.53"/>
    <n v="19743.52"/>
    <n v="863915.55265204108"/>
    <s v="Low"/>
    <n v="118.02"/>
    <n v="1.8734858669989505E-2"/>
    <n v="1219.8399999999999"/>
    <n v="1099483.3282999999"/>
    <n v="48.11"/>
    <n v="1412.17"/>
    <n v="0"/>
  </r>
  <r>
    <x v="18"/>
    <n v="2024"/>
    <s v="Meat &amp; Seafood"/>
    <n v="42576.12"/>
    <n v="36608.89"/>
    <n v="859845.61298681039"/>
    <s v="Low"/>
    <n v="122.1"/>
    <n v="0.18326497933884298"/>
    <n v="232.32"/>
    <n v="2092190.5368000001"/>
    <n v="49.14"/>
    <n v="1412.17"/>
    <n v="0"/>
  </r>
  <r>
    <x v="1"/>
    <n v="2020"/>
    <s v="Prepared Food"/>
    <n v="8655.9699999999993"/>
    <n v="8339.86"/>
    <n v="963480.6959820796"/>
    <s v="Medium"/>
    <n v="63.27"/>
    <n v="1.0250544739709155E-2"/>
    <n v="844.44"/>
    <n v="442493.18639999995"/>
    <n v="51.12"/>
    <n v="1412.17"/>
    <n v="0"/>
  </r>
  <r>
    <x v="4"/>
    <n v="2020"/>
    <s v="Bakery Items"/>
    <n v="37735.89"/>
    <n v="40260.269999999997"/>
    <n v="1066895.9974178427"/>
    <s v="Medium"/>
    <n v="196.73"/>
    <n v="4.6573144091329836E-2"/>
    <n v="810.25"/>
    <n v="1684907.4885"/>
    <n v="44.65"/>
    <n v="1412.17"/>
    <n v="0"/>
  </r>
  <r>
    <x v="1"/>
    <n v="2024"/>
    <s v="Grains &amp; Cereals"/>
    <n v="9932.43"/>
    <n v="8383.34"/>
    <n v="844037.15908393008"/>
    <s v="Low"/>
    <n v="120.27"/>
    <n v="1.0938679089437341E-2"/>
    <n v="908.01"/>
    <n v="436331.64990000002"/>
    <n v="43.93"/>
    <n v="1412.17"/>
    <n v="0"/>
  </r>
  <r>
    <x v="10"/>
    <n v="2024"/>
    <s v="Fruits &amp; Vegetables"/>
    <n v="6032.18"/>
    <n v="6151.26"/>
    <n v="1019740.7902284083"/>
    <s v="Medium"/>
    <n v="112.3"/>
    <n v="4.5271342264250067E-3"/>
    <n v="1332.45"/>
    <n v="315905.26659999997"/>
    <n v="52.37"/>
    <n v="1412.17"/>
    <n v="0"/>
  </r>
  <r>
    <x v="12"/>
    <n v="2018"/>
    <s v="Beverages"/>
    <n v="26056.17"/>
    <n v="24413.84"/>
    <n v="936969.63137713645"/>
    <s v="Low"/>
    <n v="117.2"/>
    <n v="0.4511109764542936"/>
    <n v="57.76"/>
    <n v="782466.78509999998"/>
    <n v="30.03"/>
    <n v="1412.17"/>
    <n v="0"/>
  </r>
  <r>
    <x v="8"/>
    <n v="2018"/>
    <s v="Bakery Items"/>
    <n v="14604.16"/>
    <n v="15194.73"/>
    <n v="1040438.4778035848"/>
    <s v="Medium"/>
    <n v="36.29"/>
    <n v="4.3045833701771452E-2"/>
    <n v="339.27"/>
    <n v="806879.84"/>
    <n v="55.25"/>
    <n v="1412.17"/>
    <n v="0"/>
  </r>
  <r>
    <x v="8"/>
    <n v="2019"/>
    <s v="Meat &amp; Seafood"/>
    <n v="16844.8"/>
    <n v="17224.3"/>
    <n v="1022529.2078267478"/>
    <s v="Medium"/>
    <n v="75.56"/>
    <n v="2.1734384475439659E-2"/>
    <n v="775.03"/>
    <n v="740328.95999999996"/>
    <n v="43.95"/>
    <n v="1412.17"/>
    <n v="0"/>
  </r>
  <r>
    <x v="17"/>
    <n v="2023"/>
    <s v="Frozen Food"/>
    <n v="39730.81"/>
    <n v="44325.47"/>
    <n v="1115644.7603258027"/>
    <s v="High"/>
    <n v="163.16"/>
    <n v="0.64383098363312263"/>
    <n v="61.71"/>
    <n v="1863772.2970999999"/>
    <n v="46.91"/>
    <n v="1412.17"/>
    <n v="0"/>
  </r>
  <r>
    <x v="1"/>
    <n v="2018"/>
    <s v="Prepared Food"/>
    <n v="20966.82"/>
    <n v="19596.060000000001"/>
    <n v="934622.41770568932"/>
    <s v="Low"/>
    <n v="193.47"/>
    <n v="5.0496905180511066E-2"/>
    <n v="415.21"/>
    <n v="1095726.0131999999"/>
    <n v="52.26"/>
    <n v="1412.17"/>
    <n v="0"/>
  </r>
  <r>
    <x v="13"/>
    <n v="2019"/>
    <s v="Beverages"/>
    <n v="29516.12"/>
    <n v="35036.839999999997"/>
    <n v="1187040.8441217884"/>
    <s v="High"/>
    <n v="56.48"/>
    <n v="0.18940015400410676"/>
    <n v="155.84"/>
    <n v="1040738.3912"/>
    <n v="35.26"/>
    <n v="1412.17"/>
    <n v="0"/>
  </r>
  <r>
    <x v="3"/>
    <n v="2023"/>
    <s v="Fruits &amp; Vegetables"/>
    <n v="20208.419999999998"/>
    <n v="19286.57"/>
    <n v="954382.87604869658"/>
    <s v="Medium"/>
    <n v="182.45"/>
    <n v="1.9882545086039805E-2"/>
    <n v="1016.39"/>
    <n v="976672.93859999988"/>
    <n v="48.33"/>
    <n v="1412.17"/>
    <n v="0"/>
  </r>
  <r>
    <x v="7"/>
    <n v="2020"/>
    <s v="Bakery Items"/>
    <n v="26406.09"/>
    <n v="23352.92"/>
    <n v="884376.29349896184"/>
    <s v="Low"/>
    <n v="101.98"/>
    <n v="6.8303388515261257E-2"/>
    <n v="386.6"/>
    <n v="1011089.1860999999"/>
    <n v="38.29"/>
    <n v="1412.17"/>
    <n v="0"/>
  </r>
  <r>
    <x v="11"/>
    <n v="2020"/>
    <s v="Frozen Food"/>
    <n v="21547.95"/>
    <n v="21574.32"/>
    <n v="1001223.7823087579"/>
    <s v="Medium"/>
    <n v="167.36"/>
    <n v="5.9365650053723448E-2"/>
    <n v="362.97"/>
    <n v="1256460.9645"/>
    <n v="58.31"/>
    <n v="1412.17"/>
    <n v="0"/>
  </r>
  <r>
    <x v="13"/>
    <n v="2022"/>
    <s v="Dairy Products"/>
    <n v="25959.21"/>
    <n v="25386.49"/>
    <n v="977937.69533048198"/>
    <s v="Medium"/>
    <n v="92.56"/>
    <n v="8.5378095707942775E-2"/>
    <n v="304.05"/>
    <n v="1225534.3041000001"/>
    <n v="47.21"/>
    <n v="1412.17"/>
    <n v="0"/>
  </r>
  <r>
    <x v="15"/>
    <n v="2019"/>
    <s v="Beverages"/>
    <n v="31050.98"/>
    <n v="24975.82"/>
    <n v="804348.84824891191"/>
    <s v="Low"/>
    <n v="132.83000000000001"/>
    <n v="3.4250300576887015E-2"/>
    <n v="906.59"/>
    <n v="1071258.81"/>
    <n v="34.5"/>
    <n v="1412.17"/>
    <n v="0"/>
  </r>
  <r>
    <x v="6"/>
    <n v="2023"/>
    <s v="Frozen Food"/>
    <n v="22382.54"/>
    <n v="23012.5"/>
    <n v="1028145.1524268469"/>
    <s v="Medium"/>
    <n v="57.26"/>
    <n v="1.6779396220191464E-2"/>
    <n v="1333.93"/>
    <n v="945886.14040000003"/>
    <n v="42.26"/>
    <n v="1412.17"/>
    <n v="0"/>
  </r>
  <r>
    <x v="19"/>
    <n v="2023"/>
    <s v="Meat &amp; Seafood"/>
    <n v="23202.62"/>
    <n v="25711.18"/>
    <n v="1108115.3766255707"/>
    <s v="High"/>
    <n v="108.2"/>
    <n v="0.39703319644079393"/>
    <n v="58.44"/>
    <n v="696542.6523999999"/>
    <n v="30.02"/>
    <n v="1412.17"/>
    <n v="0"/>
  </r>
  <r>
    <x v="11"/>
    <n v="2022"/>
    <s v="Grains &amp; Cereals"/>
    <n v="46452.95"/>
    <n v="49081.57"/>
    <n v="1056586.718389252"/>
    <s v="Medium"/>
    <n v="176.89"/>
    <n v="9.7432619502065984E-2"/>
    <n v="476.77"/>
    <n v="2800183.8259999999"/>
    <n v="60.28"/>
    <n v="1412.17"/>
    <n v="0"/>
  </r>
  <r>
    <x v="3"/>
    <n v="2022"/>
    <s v="Frozen Food"/>
    <n v="16327.38"/>
    <n v="18419.43"/>
    <n v="1128131.3964640989"/>
    <s v="High"/>
    <n v="133.81"/>
    <n v="1.9832351476429359E-2"/>
    <n v="823.27"/>
    <n v="1000705.1201999999"/>
    <n v="61.29"/>
    <n v="1412.17"/>
    <n v="0"/>
  </r>
  <r>
    <x v="3"/>
    <n v="2018"/>
    <s v="Bakery Items"/>
    <n v="37938.86"/>
    <n v="34421.72"/>
    <n v="907294.52598206687"/>
    <s v="Low"/>
    <n v="141.38999999999999"/>
    <n v="3.3003801553678463E-2"/>
    <n v="1149.53"/>
    <n v="1716354.0264000001"/>
    <n v="45.24"/>
    <n v="1412.17"/>
    <n v="0"/>
  </r>
  <r>
    <x v="10"/>
    <n v="2024"/>
    <s v="Frozen Food"/>
    <n v="41603.870000000003"/>
    <n v="33990.35"/>
    <n v="816999.71661290154"/>
    <s v="Low"/>
    <n v="192.64"/>
    <n v="5.5897392145534672E-2"/>
    <n v="744.29"/>
    <n v="1349629.5427999999"/>
    <n v="32.44"/>
    <n v="1412.17"/>
    <n v="0"/>
  </r>
  <r>
    <x v="17"/>
    <n v="2021"/>
    <s v="Fruits &amp; Vegetables"/>
    <n v="24857.97"/>
    <n v="22075.919999999998"/>
    <n v="888082.17243805504"/>
    <s v="Low"/>
    <n v="130.26"/>
    <n v="9.4917598991943186E-2"/>
    <n v="261.89"/>
    <n v="1726634.5962"/>
    <n v="69.459999999999994"/>
    <n v="1412.17"/>
    <n v="0"/>
  </r>
  <r>
    <x v="7"/>
    <n v="2018"/>
    <s v="Grains &amp; Cereals"/>
    <n v="4550.45"/>
    <n v="4515.6000000000004"/>
    <n v="992341.41678295552"/>
    <s v="Medium"/>
    <n v="93.54"/>
    <n v="3.9120099724896835E-2"/>
    <n v="116.32"/>
    <n v="219559.21249999999"/>
    <n v="48.25"/>
    <n v="1412.17"/>
    <n v="0"/>
  </r>
  <r>
    <x v="8"/>
    <n v="2020"/>
    <s v="Prepared Food"/>
    <n v="48750.62"/>
    <n v="50109.79"/>
    <n v="1027880.0556792918"/>
    <s v="Medium"/>
    <n v="179.28"/>
    <n v="4.1496246233465553E-2"/>
    <n v="1174.82"/>
    <n v="1584395.1500000001"/>
    <n v="32.5"/>
    <n v="1412.17"/>
    <n v="0"/>
  </r>
  <r>
    <x v="16"/>
    <n v="2022"/>
    <s v="Fruits &amp; Vegetables"/>
    <n v="26416.84"/>
    <n v="28843.62"/>
    <n v="1091864.8861862358"/>
    <s v="Medium"/>
    <n v="54.22"/>
    <n v="2.3530159974347098E-2"/>
    <n v="1122.68"/>
    <n v="818393.70319999999"/>
    <n v="30.98"/>
    <n v="1412.17"/>
    <n v="0"/>
  </r>
  <r>
    <x v="12"/>
    <n v="2021"/>
    <s v="Beverages"/>
    <n v="43059.88"/>
    <n v="46226.9"/>
    <n v="1073549.2063610025"/>
    <s v="Medium"/>
    <n v="172.24"/>
    <n v="8.4099685553016543E-2"/>
    <n v="512.01"/>
    <n v="1902385.4983999999"/>
    <n v="44.18"/>
    <n v="1412.17"/>
    <n v="0"/>
  </r>
  <r>
    <x v="16"/>
    <n v="2020"/>
    <s v="Meat &amp; Seafood"/>
    <n v="18079.560000000001"/>
    <n v="18341.080000000002"/>
    <n v="1014464.9537931232"/>
    <s v="Medium"/>
    <n v="170.68"/>
    <n v="0.13176561475111145"/>
    <n v="137.21"/>
    <n v="695520.67320000008"/>
    <n v="38.47"/>
    <n v="1412.17"/>
    <n v="0"/>
  </r>
  <r>
    <x v="8"/>
    <n v="2024"/>
    <s v="Dairy Products"/>
    <n v="32272.29"/>
    <n v="26747.69"/>
    <n v="828812.89180284389"/>
    <s v="Low"/>
    <n v="159.76"/>
    <n v="2.6955122529776325E-2"/>
    <n v="1197.26"/>
    <n v="1451607.6041999999"/>
    <n v="44.98"/>
    <n v="1412.17"/>
    <n v="0"/>
  </r>
  <r>
    <x v="1"/>
    <n v="2024"/>
    <s v="Bakery Items"/>
    <n v="34146.15"/>
    <n v="38664.019999999997"/>
    <n v="1132309.7918799045"/>
    <s v="High"/>
    <n v="72.19"/>
    <n v="6.7720736979889729E-2"/>
    <n v="504.22"/>
    <n v="1906721.0160000003"/>
    <n v="55.84"/>
    <n v="1412.17"/>
    <n v="0"/>
  </r>
  <r>
    <x v="12"/>
    <n v="2021"/>
    <s v="Meat &amp; Seafood"/>
    <n v="13201.57"/>
    <n v="15333.62"/>
    <n v="1161499.7307138469"/>
    <s v="High"/>
    <n v="52.68"/>
    <n v="0.11471645811609316"/>
    <n v="115.08"/>
    <n v="609120.43980000005"/>
    <n v="46.14"/>
    <n v="1412.17"/>
    <n v="0"/>
  </r>
  <r>
    <x v="9"/>
    <n v="2021"/>
    <s v="Frozen Food"/>
    <n v="14150.18"/>
    <n v="14226.65"/>
    <n v="1005404.1715370405"/>
    <s v="Medium"/>
    <n v="178.93"/>
    <n v="0.23087257301354219"/>
    <n v="61.29"/>
    <n v="528226.21939999994"/>
    <n v="37.33"/>
    <n v="1412.17"/>
    <n v="0"/>
  </r>
  <r>
    <x v="5"/>
    <n v="2023"/>
    <s v="Prepared Food"/>
    <n v="6901.13"/>
    <n v="7359.68"/>
    <n v="1066445.6400618448"/>
    <s v="Medium"/>
    <n v="135.47999999999999"/>
    <n v="3.0019270085693158E-2"/>
    <n v="229.89"/>
    <n v="253961.58399999997"/>
    <n v="36.799999999999997"/>
    <n v="1412.17"/>
    <n v="0"/>
  </r>
  <r>
    <x v="8"/>
    <n v="2019"/>
    <s v="Bakery Items"/>
    <n v="5611.35"/>
    <n v="5955.37"/>
    <n v="1061307.8849118303"/>
    <s v="Medium"/>
    <n v="83.59"/>
    <n v="9.3564604071832338E-3"/>
    <n v="599.73"/>
    <n v="341562.87450000003"/>
    <n v="60.87"/>
    <n v="1412.17"/>
    <n v="0"/>
  </r>
  <r>
    <x v="16"/>
    <n v="2023"/>
    <s v="Bakery Items"/>
    <n v="37560.080000000002"/>
    <n v="30645.7"/>
    <n v="815911.46770720405"/>
    <s v="Low"/>
    <n v="120.84"/>
    <n v="7.2772518551527721E-2"/>
    <n v="516.13"/>
    <n v="1660155.5360000001"/>
    <n v="44.2"/>
    <n v="1412.17"/>
    <n v="0"/>
  </r>
  <r>
    <x v="2"/>
    <n v="2022"/>
    <s v="Frozen Food"/>
    <n v="10751.44"/>
    <n v="8987.4"/>
    <n v="835925.23420118599"/>
    <s v="Low"/>
    <n v="131.56"/>
    <n v="8.2895958303134971E-3"/>
    <n v="1296.98"/>
    <n v="685296.78560000006"/>
    <n v="63.74"/>
    <n v="1412.17"/>
    <n v="0"/>
  </r>
  <r>
    <x v="7"/>
    <n v="2018"/>
    <s v="Beverages"/>
    <n v="29385.94"/>
    <n v="27250.31"/>
    <n v="927324.76823950501"/>
    <s v="Low"/>
    <n v="61.36"/>
    <n v="5.4906464872944691E-2"/>
    <n v="535.20000000000005"/>
    <n v="1056424.5430000001"/>
    <n v="35.950000000000003"/>
    <n v="1412.17"/>
    <n v="0"/>
  </r>
  <r>
    <x v="10"/>
    <n v="2023"/>
    <s v="Dairy Products"/>
    <n v="2544.13"/>
    <n v="2929.07"/>
    <n v="1151305.1612928584"/>
    <s v="High"/>
    <n v="117.33"/>
    <n v="8.4006273732871069E-3"/>
    <n v="302.85000000000002"/>
    <n v="132192.99480000001"/>
    <n v="51.96"/>
    <n v="1412.17"/>
    <n v="0"/>
  </r>
  <r>
    <x v="1"/>
    <n v="2023"/>
    <s v="Meat &amp; Seafood"/>
    <n v="5914.08"/>
    <n v="5072.79"/>
    <n v="857747.95065335603"/>
    <s v="Low"/>
    <n v="113.07"/>
    <n v="6.5758761786159046E-3"/>
    <n v="899.36"/>
    <n v="200309.88959999999"/>
    <n v="33.869999999999997"/>
    <n v="1412.17"/>
    <n v="0"/>
  </r>
  <r>
    <x v="15"/>
    <n v="2019"/>
    <s v="Beverages"/>
    <n v="11573.09"/>
    <n v="11212.17"/>
    <n v="968813.86042966915"/>
    <s v="Medium"/>
    <n v="52.81"/>
    <n v="6.0824565091711781E-2"/>
    <n v="190.27"/>
    <n v="415358.20010000002"/>
    <n v="35.89"/>
    <n v="1412.17"/>
    <n v="0"/>
  </r>
  <r>
    <x v="10"/>
    <n v="2023"/>
    <s v="Beverages"/>
    <n v="4282.13"/>
    <n v="4826.13"/>
    <n v="1127039.5807693833"/>
    <s v="High"/>
    <n v="35.54"/>
    <n v="5.715527021796292E-3"/>
    <n v="749.21"/>
    <n v="254144.4155"/>
    <n v="59.35"/>
    <n v="1412.17"/>
    <n v="0"/>
  </r>
  <r>
    <x v="19"/>
    <n v="2023"/>
    <s v="Dairy Products"/>
    <n v="45027.58"/>
    <n v="46548.39"/>
    <n v="1033775.0774081129"/>
    <s v="Medium"/>
    <n v="174.97"/>
    <n v="0.11743057583976634"/>
    <n v="383.44"/>
    <n v="2070818.4042000002"/>
    <n v="45.99"/>
    <n v="1412.17"/>
    <n v="0"/>
  </r>
  <r>
    <x v="9"/>
    <n v="2023"/>
    <s v="Dairy Products"/>
    <n v="9633.2800000000007"/>
    <n v="8830.2199999999993"/>
    <n v="916636.90871644963"/>
    <s v="Low"/>
    <n v="68.34"/>
    <n v="1.1539073355373486E-2"/>
    <n v="834.84"/>
    <n v="594855.04"/>
    <n v="61.75"/>
    <n v="1412.17"/>
    <n v="0"/>
  </r>
  <r>
    <x v="14"/>
    <n v="2021"/>
    <s v="Grains &amp; Cereals"/>
    <n v="45162.51"/>
    <n v="44880.05"/>
    <n v="993745.69748227007"/>
    <s v="Medium"/>
    <n v="41.79"/>
    <n v="4.7296034098168377E-2"/>
    <n v="954.89"/>
    <n v="2523229.4336999999"/>
    <n v="55.87"/>
    <n v="1412.17"/>
    <n v="0"/>
  </r>
  <r>
    <x v="9"/>
    <n v="2024"/>
    <s v="Beverages"/>
    <n v="46556.75"/>
    <n v="42942.59"/>
    <n v="922370.86995978025"/>
    <s v="Low"/>
    <n v="135.63"/>
    <n v="0.17650509913940174"/>
    <n v="263.77"/>
    <n v="2374859.8174999999"/>
    <n v="51.01"/>
    <n v="1412.17"/>
    <n v="0"/>
  </r>
  <r>
    <x v="19"/>
    <n v="2023"/>
    <s v="Meat &amp; Seafood"/>
    <n v="46136"/>
    <n v="45904.35"/>
    <n v="994978.97520374542"/>
    <s v="Medium"/>
    <n v="160.68"/>
    <n v="4.7351999343131619E-2"/>
    <n v="974.32"/>
    <n v="1910030.4"/>
    <n v="41.4"/>
    <n v="1412.17"/>
    <n v="0"/>
  </r>
  <r>
    <x v="13"/>
    <n v="2020"/>
    <s v="Grains &amp; Cereals"/>
    <n v="4893.99"/>
    <n v="4034.88"/>
    <n v="824456.1186271325"/>
    <s v="Low"/>
    <n v="105.19"/>
    <n v="9.591545155221072E-3"/>
    <n v="510.24"/>
    <n v="155677.82189999998"/>
    <n v="31.81"/>
    <n v="1412.17"/>
    <n v="0"/>
  </r>
  <r>
    <x v="7"/>
    <n v="2019"/>
    <s v="Beverages"/>
    <n v="30598.5"/>
    <n v="34392.32"/>
    <n v="1123987.1235518081"/>
    <s v="High"/>
    <n v="159.09"/>
    <n v="4.1410320607381146E-2"/>
    <n v="738.91"/>
    <n v="1555321.7549999999"/>
    <n v="50.83"/>
    <n v="1412.17"/>
    <n v="0"/>
  </r>
  <r>
    <x v="4"/>
    <n v="2024"/>
    <s v="Fruits &amp; Vegetables"/>
    <n v="10124.299999999999"/>
    <n v="8979.4699999999993"/>
    <n v="886922.55267030816"/>
    <s v="Low"/>
    <n v="181.05"/>
    <n v="1.6490968025670679E-2"/>
    <n v="613.92999999999995"/>
    <n v="451138.80800000002"/>
    <n v="44.56"/>
    <n v="1412.17"/>
    <n v="0"/>
  </r>
  <r>
    <x v="11"/>
    <n v="2022"/>
    <s v="Beverages"/>
    <n v="38371.75"/>
    <n v="37851.620000000003"/>
    <n v="986444.97579599579"/>
    <s v="Medium"/>
    <n v="67"/>
    <n v="3.2029841402337229E-2"/>
    <n v="1198"/>
    <n v="2070923.3474999999"/>
    <n v="53.97"/>
    <n v="1412.17"/>
    <n v="0"/>
  </r>
  <r>
    <x v="16"/>
    <n v="2024"/>
    <s v="Bakery Items"/>
    <n v="10290.86"/>
    <n v="11048.84"/>
    <n v="1073655.6517142395"/>
    <s v="Medium"/>
    <n v="81.459999999999994"/>
    <n v="8.0648108963809351E-3"/>
    <n v="1276.02"/>
    <n v="407209.33020000003"/>
    <n v="39.57"/>
    <n v="1412.17"/>
    <n v="0"/>
  </r>
  <r>
    <x v="9"/>
    <n v="2024"/>
    <s v="Meat &amp; Seafood"/>
    <n v="15462.15"/>
    <n v="15203.97"/>
    <n v="983302.45147020312"/>
    <s v="Medium"/>
    <n v="79.319999999999993"/>
    <n v="4.4197776126229132E-2"/>
    <n v="349.84"/>
    <n v="558802.10100000002"/>
    <n v="36.14"/>
    <n v="1412.17"/>
    <n v="0"/>
  </r>
  <r>
    <x v="13"/>
    <n v="2023"/>
    <s v="Frozen Food"/>
    <n v="5575.76"/>
    <n v="5997.71"/>
    <n v="1075675.7823148773"/>
    <s v="Medium"/>
    <n v="168.26"/>
    <n v="6.0560008689040951E-3"/>
    <n v="920.7"/>
    <n v="235297.07200000001"/>
    <n v="42.2"/>
    <n v="1412.17"/>
    <n v="0"/>
  </r>
  <r>
    <x v="5"/>
    <n v="2021"/>
    <s v="Dairy Products"/>
    <n v="24766.12"/>
    <n v="29199.89"/>
    <n v="1179025.6204847591"/>
    <s v="High"/>
    <n v="39.840000000000003"/>
    <n v="2.335456980121459E-2"/>
    <n v="1060.44"/>
    <n v="932196.75679999997"/>
    <n v="37.64"/>
    <n v="1412.17"/>
    <n v="0"/>
  </r>
  <r>
    <x v="12"/>
    <n v="2022"/>
    <s v="Prepared Food"/>
    <n v="44346.35"/>
    <n v="45835.32"/>
    <n v="1033575.9312773205"/>
    <s v="Medium"/>
    <n v="68.84"/>
    <n v="0.17982381087547139"/>
    <n v="246.61"/>
    <n v="1380058.412"/>
    <n v="31.12"/>
    <n v="1412.17"/>
    <n v="0"/>
  </r>
  <r>
    <x v="19"/>
    <n v="2019"/>
    <s v="Beverages"/>
    <n v="43867.53"/>
    <n v="43424.76"/>
    <n v="989906.65761213365"/>
    <s v="Medium"/>
    <n v="125.38"/>
    <n v="8.6638220133114771E-2"/>
    <n v="506.33"/>
    <n v="2903153.1354"/>
    <n v="66.180000000000007"/>
    <n v="1412.17"/>
    <n v="0"/>
  </r>
  <r>
    <x v="1"/>
    <n v="2024"/>
    <s v="Fruits &amp; Vegetables"/>
    <n v="16313.98"/>
    <n v="13151.48"/>
    <n v="806147.85601061175"/>
    <s v="Low"/>
    <n v="117.37"/>
    <n v="1.902682466002659E-2"/>
    <n v="857.42"/>
    <n v="1066771.1521999999"/>
    <n v="65.39"/>
    <n v="1412.17"/>
    <n v="0"/>
  </r>
  <r>
    <x v="16"/>
    <n v="2019"/>
    <s v="Frozen Food"/>
    <n v="27947.56"/>
    <n v="23836.43"/>
    <n v="852898.42834222375"/>
    <s v="Low"/>
    <n v="47.48"/>
    <n v="4.6568400706501818E-2"/>
    <n v="600.14"/>
    <n v="1528452.0564000001"/>
    <n v="54.69"/>
    <n v="1412.17"/>
    <n v="0"/>
  </r>
  <r>
    <x v="12"/>
    <n v="2021"/>
    <s v="Dairy Products"/>
    <n v="10675.42"/>
    <n v="10732.23"/>
    <n v="1005321.5704862197"/>
    <s v="Medium"/>
    <n v="88"/>
    <n v="0.52484857423795472"/>
    <n v="20.34"/>
    <n v="730732.49900000007"/>
    <n v="68.45"/>
    <n v="1412.17"/>
    <n v="0"/>
  </r>
  <r>
    <x v="4"/>
    <n v="2023"/>
    <s v="Beverages"/>
    <n v="6962.05"/>
    <n v="7390.53"/>
    <n v="1061545.0908855868"/>
    <s v="Medium"/>
    <n v="113.45"/>
    <n v="1.5358931368439631E-2"/>
    <n v="453.29"/>
    <n v="460330.74600000004"/>
    <n v="66.12"/>
    <n v="1412.17"/>
    <n v="0"/>
  </r>
  <r>
    <x v="0"/>
    <n v="2019"/>
    <s v="Meat &amp; Seafood"/>
    <n v="4668.8900000000003"/>
    <n v="4069.92"/>
    <n v="871710.40654202597"/>
    <s v="Low"/>
    <n v="156.86000000000001"/>
    <n v="1.1391148412911412E-2"/>
    <n v="409.87"/>
    <n v="170040.97380000001"/>
    <n v="36.42"/>
    <n v="1412.17"/>
    <n v="0"/>
  </r>
  <r>
    <x v="6"/>
    <n v="2024"/>
    <s v="Prepared Food"/>
    <n v="34323.78"/>
    <n v="29914.05"/>
    <n v="871525.51379830542"/>
    <s v="Low"/>
    <n v="90.8"/>
    <n v="4.2756679995515523E-2"/>
    <n v="802.77"/>
    <n v="2205646.1028"/>
    <n v="64.260000000000005"/>
    <n v="1412.17"/>
    <n v="0"/>
  </r>
  <r>
    <x v="10"/>
    <n v="2019"/>
    <s v="Meat &amp; Seafood"/>
    <n v="46425.97"/>
    <n v="42039.23"/>
    <n v="905511.07494361454"/>
    <s v="Low"/>
    <n v="97.38"/>
    <n v="7.6762516534391534E-2"/>
    <n v="604.79999999999995"/>
    <n v="2526965.5471000001"/>
    <n v="54.43"/>
    <n v="1412.17"/>
    <n v="0"/>
  </r>
  <r>
    <x v="4"/>
    <n v="2020"/>
    <s v="Beverages"/>
    <n v="33869.08"/>
    <n v="39393.64"/>
    <n v="1163115.1480937775"/>
    <s v="High"/>
    <n v="47.94"/>
    <n v="7.0725609756097568E-2"/>
    <n v="478.88"/>
    <n v="2151025.2708000001"/>
    <n v="63.51"/>
    <n v="1412.17"/>
    <n v="0"/>
  </r>
  <r>
    <x v="9"/>
    <n v="2021"/>
    <s v="Prepared Food"/>
    <n v="15792.82"/>
    <n v="13928.46"/>
    <n v="881948.88563283824"/>
    <s v="Low"/>
    <n v="190.83"/>
    <n v="2.0313876311998352E-2"/>
    <n v="777.44"/>
    <n v="720784.30480000004"/>
    <n v="45.64"/>
    <n v="1412.17"/>
    <n v="0"/>
  </r>
  <r>
    <x v="4"/>
    <n v="2020"/>
    <s v="Prepared Food"/>
    <n v="24702.5"/>
    <n v="24507.47"/>
    <n v="992104.84768748097"/>
    <s v="Medium"/>
    <n v="29.51"/>
    <n v="4.8460029426189308E-2"/>
    <n v="509.75"/>
    <n v="875456.6"/>
    <n v="35.44"/>
    <n v="1412.17"/>
    <n v="0"/>
  </r>
  <r>
    <x v="17"/>
    <n v="2023"/>
    <s v="Beverages"/>
    <n v="7317"/>
    <n v="6147.99"/>
    <n v="840233.70233702334"/>
    <s v="Low"/>
    <n v="37.85"/>
    <n v="2.5645788791139462E-2"/>
    <n v="285.31"/>
    <n v="282363.03000000003"/>
    <n v="38.590000000000003"/>
    <n v="1412.17"/>
    <n v="0"/>
  </r>
  <r>
    <x v="8"/>
    <n v="2022"/>
    <s v="Beverages"/>
    <n v="22160.77"/>
    <n v="18453.23"/>
    <n v="832698.05155687279"/>
    <s v="Low"/>
    <n v="144.19"/>
    <n v="2.7198804570615021E-2"/>
    <n v="814.77"/>
    <n v="1092969.1764"/>
    <n v="49.32"/>
    <n v="1412.17"/>
    <n v="0"/>
  </r>
  <r>
    <x v="17"/>
    <n v="2023"/>
    <s v="Bakery Items"/>
    <n v="36457.699999999997"/>
    <n v="35507.75"/>
    <n v="973943.77593759354"/>
    <s v="Medium"/>
    <n v="156.06"/>
    <n v="4.4325471124620056E-2"/>
    <n v="822.5"/>
    <n v="1538879.517"/>
    <n v="42.21"/>
    <n v="1412.17"/>
    <n v="0"/>
  </r>
  <r>
    <x v="15"/>
    <n v="2021"/>
    <s v="Bakery Items"/>
    <n v="13177.03"/>
    <n v="11186.44"/>
    <n v="848934.85102485155"/>
    <s v="Low"/>
    <n v="96.41"/>
    <n v="1.5198945753601624E-2"/>
    <n v="866.97"/>
    <n v="846755.94780000008"/>
    <n v="64.260000000000005"/>
    <n v="1412.17"/>
    <n v="0"/>
  </r>
  <r>
    <x v="9"/>
    <n v="2020"/>
    <s v="Beverages"/>
    <n v="16549.13"/>
    <n v="18798.009999999998"/>
    <n v="1135891.1314371207"/>
    <s v="High"/>
    <n v="176.06"/>
    <n v="1.2436783250417086E-2"/>
    <n v="1330.66"/>
    <n v="1089429.2279000001"/>
    <n v="65.83"/>
    <n v="1412.17"/>
    <n v="0"/>
  </r>
  <r>
    <x v="1"/>
    <n v="2018"/>
    <s v="Meat &amp; Seafood"/>
    <n v="27457.99"/>
    <n v="26842.11"/>
    <n v="977570.09890381631"/>
    <s v="Medium"/>
    <n v="44.11"/>
    <n v="8.4977686308492201E-2"/>
    <n v="323.12"/>
    <n v="1139506.585"/>
    <n v="41.5"/>
    <n v="1412.17"/>
    <n v="0"/>
  </r>
  <r>
    <x v="11"/>
    <n v="2021"/>
    <s v="Prepared Food"/>
    <n v="37483.599999999999"/>
    <n v="30340.62"/>
    <n v="809437.19386611751"/>
    <s v="Low"/>
    <n v="35.06"/>
    <n v="0.86567205542725167"/>
    <n v="43.3"/>
    <n v="2189791.912"/>
    <n v="58.42"/>
    <n v="1412.17"/>
    <n v="0"/>
  </r>
  <r>
    <x v="15"/>
    <n v="2023"/>
    <s v="Frozen Food"/>
    <n v="1401.65"/>
    <n v="1589.87"/>
    <n v="1134284.5931580637"/>
    <s v="High"/>
    <n v="100.81"/>
    <n v="1.9579398781918757E-3"/>
    <n v="715.88"/>
    <n v="51090.142500000009"/>
    <n v="36.450000000000003"/>
    <n v="1412.17"/>
    <n v="0"/>
  </r>
  <r>
    <x v="17"/>
    <n v="2019"/>
    <s v="Prepared Food"/>
    <n v="19155.37"/>
    <n v="18836.419999999998"/>
    <n v="983349.31666681462"/>
    <s v="Medium"/>
    <n v="76.63"/>
    <n v="2.0798898998892482E-2"/>
    <n v="920.98"/>
    <n v="988033.98459999997"/>
    <n v="51.58"/>
    <n v="1412.17"/>
    <n v="0"/>
  </r>
  <r>
    <x v="6"/>
    <n v="2019"/>
    <s v="Bakery Items"/>
    <n v="29637"/>
    <n v="29402.46"/>
    <n v="992086.24354691769"/>
    <s v="Medium"/>
    <n v="88.7"/>
    <n v="4.3809312638580934E-2"/>
    <n v="676.5"/>
    <n v="1925219.5199999998"/>
    <n v="64.959999999999994"/>
    <n v="1412.17"/>
    <n v="0"/>
  </r>
  <r>
    <x v="3"/>
    <n v="2018"/>
    <s v="Dairy Products"/>
    <n v="15230.15"/>
    <n v="17122.259999999998"/>
    <n v="1124234.4953923631"/>
    <s v="High"/>
    <n v="50.72"/>
    <n v="1.377421542913991E-2"/>
    <n v="1105.7"/>
    <n v="605703.06550000003"/>
    <n v="39.770000000000003"/>
    <n v="1412.17"/>
    <n v="0"/>
  </r>
  <r>
    <x v="1"/>
    <n v="2023"/>
    <s v="Dairy Products"/>
    <n v="9224.5499999999993"/>
    <n v="10662.32"/>
    <n v="1155863.429652395"/>
    <s v="High"/>
    <n v="194.63"/>
    <n v="6.9613991396875706E-3"/>
    <n v="1325.1"/>
    <n v="610296.22799999989"/>
    <n v="66.16"/>
    <n v="1412.17"/>
    <n v="0"/>
  </r>
  <r>
    <x v="8"/>
    <n v="2022"/>
    <s v="Frozen Food"/>
    <n v="31304.33"/>
    <n v="28928.51"/>
    <n v="924105.70678241632"/>
    <s v="Low"/>
    <n v="176.79"/>
    <n v="3.0890093841584355E-2"/>
    <n v="1013.41"/>
    <n v="1607477.3455000001"/>
    <n v="51.35"/>
    <n v="1412.17"/>
    <n v="0"/>
  </r>
  <r>
    <x v="6"/>
    <n v="2019"/>
    <s v="Meat &amp; Seafood"/>
    <n v="8507.36"/>
    <n v="8265.5300000000007"/>
    <n v="971574.0253145512"/>
    <s v="Medium"/>
    <n v="105.52"/>
    <n v="6.7056783428445319E-3"/>
    <n v="1268.68"/>
    <n v="392614.66399999999"/>
    <n v="46.15"/>
    <n v="1412.17"/>
    <n v="0"/>
  </r>
  <r>
    <x v="10"/>
    <n v="2023"/>
    <s v="Frozen Food"/>
    <n v="28636.48"/>
    <n v="28091.86"/>
    <n v="980981.6010906368"/>
    <s v="Medium"/>
    <n v="46.01"/>
    <n v="9.9660611122711767E-2"/>
    <n v="287.33999999999997"/>
    <n v="1636861.1967999998"/>
    <n v="57.16"/>
    <n v="1412.17"/>
    <n v="0"/>
  </r>
  <r>
    <x v="14"/>
    <n v="2020"/>
    <s v="Fruits &amp; Vegetables"/>
    <n v="49739.79"/>
    <n v="50312.88"/>
    <n v="1011521.7615514661"/>
    <s v="Medium"/>
    <n v="153.38999999999999"/>
    <n v="3.7905358136273923E-2"/>
    <n v="1312.21"/>
    <n v="1633454.7036000001"/>
    <n v="32.840000000000003"/>
    <n v="1412.17"/>
    <n v="0"/>
  </r>
  <r>
    <x v="5"/>
    <n v="2024"/>
    <s v="Frozen Food"/>
    <n v="30576.71"/>
    <n v="28635.98"/>
    <n v="936529.1426055975"/>
    <s v="Low"/>
    <n v="130.77000000000001"/>
    <n v="5.0439970306829431E-2"/>
    <n v="606.20000000000005"/>
    <n v="2117742.9346000003"/>
    <n v="69.260000000000005"/>
    <n v="1412.17"/>
    <n v="0"/>
  </r>
  <r>
    <x v="4"/>
    <n v="2019"/>
    <s v="Grains &amp; Cereals"/>
    <n v="34065.160000000003"/>
    <n v="36053.300000000003"/>
    <n v="1058362.8551869416"/>
    <s v="Medium"/>
    <n v="171.25"/>
    <n v="4.3318955212492689E-2"/>
    <n v="786.38"/>
    <n v="1109502.2612000001"/>
    <n v="32.57"/>
    <n v="1412.17"/>
    <n v="0"/>
  </r>
  <r>
    <x v="13"/>
    <n v="2023"/>
    <s v="Fruits &amp; Vegetables"/>
    <n v="9824.6299999999992"/>
    <n v="10166.379999999999"/>
    <n v="1034785.0249831292"/>
    <s v="Medium"/>
    <n v="170.95"/>
    <n v="0.10289725596983661"/>
    <n v="95.48"/>
    <n v="646264.16139999998"/>
    <n v="65.78"/>
    <n v="1412.17"/>
    <n v="0"/>
  </r>
  <r>
    <x v="7"/>
    <n v="2022"/>
    <s v="Frozen Food"/>
    <n v="9697.91"/>
    <n v="9427.6200000000008"/>
    <n v="972129.04636153567"/>
    <s v="Medium"/>
    <n v="44.7"/>
    <n v="0.1705876868953386"/>
    <n v="56.85"/>
    <n v="533966.92460000003"/>
    <n v="55.06"/>
    <n v="1412.17"/>
    <n v="0"/>
  </r>
  <r>
    <x v="6"/>
    <n v="2023"/>
    <s v="Bakery Items"/>
    <n v="37209.839999999997"/>
    <n v="40772.120000000003"/>
    <n v="1095734.891630816"/>
    <s v="Medium"/>
    <n v="113.06"/>
    <n v="0.13767654567654566"/>
    <n v="270.27"/>
    <n v="1145318.8751999999"/>
    <n v="30.78"/>
    <n v="1412.17"/>
    <n v="0"/>
  </r>
  <r>
    <x v="9"/>
    <n v="2021"/>
    <s v="Beverages"/>
    <n v="21101.21"/>
    <n v="23285.83"/>
    <n v="1103530.5558306847"/>
    <s v="High"/>
    <n v="108.62"/>
    <n v="3.1471326939999107E-2"/>
    <n v="670.49"/>
    <n v="1346468.2101"/>
    <n v="63.81"/>
    <n v="1412.17"/>
    <n v="0"/>
  </r>
  <r>
    <x v="6"/>
    <n v="2021"/>
    <s v="Dairy Products"/>
    <n v="1979.87"/>
    <n v="1973.37"/>
    <n v="996716.95616378856"/>
    <s v="Medium"/>
    <n v="26.58"/>
    <n v="1.5448423845193507E-2"/>
    <n v="128.16"/>
    <n v="126236.51119999999"/>
    <n v="63.76"/>
    <n v="1412.17"/>
    <n v="0"/>
  </r>
  <r>
    <x v="17"/>
    <n v="2018"/>
    <s v="Fruits &amp; Vegetables"/>
    <n v="30550.86"/>
    <n v="35584.199999999997"/>
    <n v="1164752.8089225639"/>
    <s v="High"/>
    <n v="154.75"/>
    <n v="0.11349180875961218"/>
    <n v="269.19"/>
    <n v="1034146.611"/>
    <n v="33.85"/>
    <n v="1412.17"/>
    <n v="0"/>
  </r>
  <r>
    <x v="6"/>
    <n v="2022"/>
    <s v="Prepared Food"/>
    <n v="11836.21"/>
    <n v="10700.73"/>
    <n v="904067.26477478864"/>
    <s v="Low"/>
    <n v="78.14"/>
    <n v="2.2722178495325488E-2"/>
    <n v="520.91"/>
    <n v="688867.42200000002"/>
    <n v="58.2"/>
    <n v="1412.17"/>
    <n v="0"/>
  </r>
  <r>
    <x v="7"/>
    <n v="2020"/>
    <s v="Prepared Food"/>
    <n v="8331.83"/>
    <n v="9535.8799999999992"/>
    <n v="1144512.0699774239"/>
    <s v="High"/>
    <n v="130.53"/>
    <n v="9.2926946241356237E-2"/>
    <n v="89.66"/>
    <n v="353269.592"/>
    <n v="42.4"/>
    <n v="1412.17"/>
    <n v="0"/>
  </r>
  <r>
    <x v="14"/>
    <n v="2020"/>
    <s v="Frozen Food"/>
    <n v="45143.4"/>
    <n v="37351.730000000003"/>
    <n v="827401.79073795944"/>
    <s v="Low"/>
    <n v="86.96"/>
    <n v="3.3541422096738244E-2"/>
    <n v="1345.9"/>
    <n v="3048082.3679999998"/>
    <n v="67.52"/>
    <n v="1412.17"/>
    <n v="0"/>
  </r>
  <r>
    <x v="19"/>
    <n v="2022"/>
    <s v="Frozen Food"/>
    <n v="49364.51"/>
    <n v="49360.9"/>
    <n v="999926.87053917884"/>
    <s v="Medium"/>
    <n v="128.31"/>
    <n v="0.43218797058308528"/>
    <n v="114.22"/>
    <n v="2849813.1623"/>
    <n v="57.73"/>
    <n v="1412.17"/>
    <n v="0"/>
  </r>
  <r>
    <x v="10"/>
    <n v="2022"/>
    <s v="Frozen Food"/>
    <n v="3940.06"/>
    <n v="4568.88"/>
    <n v="1159596.5543671923"/>
    <s v="High"/>
    <n v="164.76"/>
    <n v="1.4655235261298121E-2"/>
    <n v="268.85000000000002"/>
    <n v="209059.58360000001"/>
    <n v="53.06"/>
    <n v="1412.17"/>
    <n v="0"/>
  </r>
  <r>
    <x v="7"/>
    <n v="2023"/>
    <s v="Fruits &amp; Vegetables"/>
    <n v="44872.35"/>
    <n v="47160.34"/>
    <n v="1050988.8606235243"/>
    <s v="Medium"/>
    <n v="181.13"/>
    <n v="9.4988039796782386E-2"/>
    <n v="472.4"/>
    <n v="1760342.2904999999"/>
    <n v="39.229999999999997"/>
    <n v="1412.17"/>
    <n v="0"/>
  </r>
  <r>
    <x v="12"/>
    <n v="2023"/>
    <s v="Dairy Products"/>
    <n v="33351.71"/>
    <n v="31582.14"/>
    <n v="946942.15079226822"/>
    <s v="Low"/>
    <n v="115.37"/>
    <n v="2.7001934971987433E-2"/>
    <n v="1235.1600000000001"/>
    <n v="1621893.6573000001"/>
    <n v="48.63"/>
    <n v="1412.17"/>
    <n v="0"/>
  </r>
  <r>
    <x v="5"/>
    <n v="2020"/>
    <s v="Fruits &amp; Vegetables"/>
    <n v="33917.589999999997"/>
    <n v="28289.62"/>
    <n v="834069.28381409182"/>
    <s v="Low"/>
    <n v="192.53"/>
    <n v="0.2554035391566265"/>
    <n v="132.80000000000001"/>
    <n v="2219906.2654999997"/>
    <n v="65.45"/>
    <n v="1412.17"/>
    <n v="0"/>
  </r>
  <r>
    <x v="4"/>
    <n v="2019"/>
    <s v="Frozen Food"/>
    <n v="14409.27"/>
    <n v="16560.3"/>
    <n v="1149280.9837000764"/>
    <s v="High"/>
    <n v="173.99"/>
    <n v="2.2959321223709368E-2"/>
    <n v="627.6"/>
    <n v="673345.18709999998"/>
    <n v="46.73"/>
    <n v="1412.17"/>
    <n v="0"/>
  </r>
  <r>
    <x v="3"/>
    <n v="2022"/>
    <s v="Fruits &amp; Vegetables"/>
    <n v="49620.52"/>
    <n v="59228.93"/>
    <n v="1193637.8337026699"/>
    <s v="High"/>
    <n v="65.58"/>
    <n v="3.9086971933611131E-2"/>
    <n v="1269.49"/>
    <n v="2436367.5320000001"/>
    <n v="49.1"/>
    <n v="1412.17"/>
    <n v="0"/>
  </r>
  <r>
    <x v="15"/>
    <n v="2019"/>
    <s v="Frozen Food"/>
    <n v="27266.55"/>
    <n v="22977.41"/>
    <n v="842695.90395557927"/>
    <s v="Low"/>
    <n v="127.52"/>
    <n v="2.6623590294390466E-2"/>
    <n v="1024.1500000000001"/>
    <n v="1531016.7825"/>
    <n v="56.15"/>
    <n v="1412.17"/>
    <n v="0"/>
  </r>
  <r>
    <x v="10"/>
    <n v="2020"/>
    <s v="Grains &amp; Cereals"/>
    <n v="44350.27"/>
    <n v="39802.94"/>
    <n v="897467.81699412432"/>
    <s v="Low"/>
    <n v="44.29"/>
    <n v="2.3831418592154754"/>
    <n v="18.61"/>
    <n v="2373182.9476999999"/>
    <n v="53.51"/>
    <n v="1412.17"/>
    <n v="0"/>
  </r>
  <r>
    <x v="5"/>
    <n v="2019"/>
    <s v="Fruits &amp; Vegetables"/>
    <n v="38940.44"/>
    <n v="42229.31"/>
    <n v="1084458.9840279154"/>
    <s v="Medium"/>
    <n v="112.46"/>
    <n v="7.1828601995831257E-2"/>
    <n v="542.13"/>
    <n v="2196630.2204"/>
    <n v="56.41"/>
    <n v="1412.17"/>
    <n v="0"/>
  </r>
  <r>
    <x v="16"/>
    <n v="2018"/>
    <s v="Prepared Food"/>
    <n v="13833.83"/>
    <n v="14582.37"/>
    <n v="1054109.3825787941"/>
    <s v="Medium"/>
    <n v="159.59"/>
    <n v="2.511999055764377E-2"/>
    <n v="550.71"/>
    <n v="438809.08759999997"/>
    <n v="31.72"/>
    <n v="1412.17"/>
    <n v="0"/>
  </r>
  <r>
    <x v="6"/>
    <n v="2018"/>
    <s v="Beverages"/>
    <n v="17944.439999999999"/>
    <n v="17048.14"/>
    <n v="950051.38081767957"/>
    <s v="Medium"/>
    <n v="86.5"/>
    <n v="1.3526741495111525E-2"/>
    <n v="1326.59"/>
    <n v="1105915.8372"/>
    <n v="61.63"/>
    <n v="1412.17"/>
    <n v="0"/>
  </r>
  <r>
    <x v="5"/>
    <n v="2023"/>
    <s v="Grains &amp; Cereals"/>
    <n v="1265.5999999999999"/>
    <n v="1137.4100000000001"/>
    <n v="898712.07332490524"/>
    <s v="Low"/>
    <n v="153.28"/>
    <n v="1.1069323210943375E-3"/>
    <n v="1143.3399999999999"/>
    <n v="80137.792000000001"/>
    <n v="63.32"/>
    <n v="1412.17"/>
    <n v="0"/>
  </r>
  <r>
    <x v="8"/>
    <n v="2020"/>
    <s v="Frozen Food"/>
    <n v="9642.5300000000007"/>
    <n v="10482.68"/>
    <n v="1087129.6226197896"/>
    <s v="Medium"/>
    <n v="129.63999999999999"/>
    <n v="9.7078639242099331E-3"/>
    <n v="993.27"/>
    <n v="490901.2023"/>
    <n v="50.91"/>
    <n v="1412.17"/>
    <n v="0"/>
  </r>
  <r>
    <x v="12"/>
    <n v="2023"/>
    <s v="Grains &amp; Cereals"/>
    <n v="42611.76"/>
    <n v="38701.72"/>
    <n v="908240.35430594743"/>
    <s v="Low"/>
    <n v="125.01"/>
    <n v="0.19767934681759139"/>
    <n v="215.56"/>
    <n v="1763700.7464000001"/>
    <n v="41.39"/>
    <n v="1412.17"/>
    <n v="0"/>
  </r>
  <r>
    <x v="7"/>
    <n v="2024"/>
    <s v="Frozen Food"/>
    <n v="12384.55"/>
    <n v="14688.14"/>
    <n v="1186005.1435054161"/>
    <s v="High"/>
    <n v="89.78"/>
    <n v="1.0223589819790815E-2"/>
    <n v="1211.3699999999999"/>
    <n v="530306.43099999998"/>
    <n v="42.82"/>
    <n v="1412.17"/>
    <n v="0"/>
  </r>
  <r>
    <x v="9"/>
    <n v="2023"/>
    <s v="Meat &amp; Seafood"/>
    <n v="37229.300000000003"/>
    <n v="40593.279999999999"/>
    <n v="1090358.4005071274"/>
    <s v="Medium"/>
    <n v="99.41"/>
    <n v="5.1641374909837431E-2"/>
    <n v="720.92"/>
    <n v="2170095.8970000003"/>
    <n v="58.29"/>
    <n v="1412.17"/>
    <n v="0"/>
  </r>
  <r>
    <x v="5"/>
    <n v="2023"/>
    <s v="Prepared Food"/>
    <n v="49712.54"/>
    <n v="56999.64"/>
    <n v="1146584.7450160463"/>
    <s v="High"/>
    <n v="96.74"/>
    <n v="0.19294601203182615"/>
    <n v="257.64999999999998"/>
    <n v="2428954.7044000002"/>
    <n v="48.86"/>
    <n v="1412.17"/>
    <n v="0"/>
  </r>
  <r>
    <x v="11"/>
    <n v="2024"/>
    <s v="Prepared Food"/>
    <n v="25740.38"/>
    <n v="23155.14"/>
    <n v="899564.80828954349"/>
    <s v="Low"/>
    <n v="20.8"/>
    <n v="4.566488078342322E-2"/>
    <n v="563.67999999999995"/>
    <n v="1612377.4032000001"/>
    <n v="62.64"/>
    <n v="1412.17"/>
    <n v="0"/>
  </r>
  <r>
    <x v="1"/>
    <n v="2023"/>
    <s v="Fruits &amp; Vegetables"/>
    <n v="24960.18"/>
    <n v="29567.69"/>
    <n v="1184594.4219953541"/>
    <s v="High"/>
    <n v="63.59"/>
    <n v="0.21904501974550242"/>
    <n v="113.95"/>
    <n v="1070791.7220000001"/>
    <n v="42.9"/>
    <n v="1412.17"/>
    <n v="0"/>
  </r>
  <r>
    <x v="0"/>
    <n v="2024"/>
    <s v="Dairy Products"/>
    <n v="25986.240000000002"/>
    <n v="26731.26"/>
    <n v="1028669.7883187409"/>
    <s v="Medium"/>
    <n v="88.34"/>
    <n v="2.9094068384872031E-2"/>
    <n v="893.18"/>
    <n v="1196406.4896"/>
    <n v="46.04"/>
    <n v="1412.17"/>
    <n v="0"/>
  </r>
  <r>
    <x v="4"/>
    <n v="2022"/>
    <s v="Dairy Products"/>
    <n v="12292.07"/>
    <n v="12281.97"/>
    <n v="999178.33204659587"/>
    <s v="Medium"/>
    <n v="86.92"/>
    <n v="1.7759770563333478E-2"/>
    <n v="692.13"/>
    <n v="480865.77839999995"/>
    <n v="39.119999999999997"/>
    <n v="1412.17"/>
    <n v="0"/>
  </r>
  <r>
    <x v="11"/>
    <n v="2023"/>
    <s v="Dairy Products"/>
    <n v="26547.08"/>
    <n v="23261.13"/>
    <n v="876221.79162454023"/>
    <s v="Low"/>
    <n v="174.71"/>
    <n v="2.3244094212415727E-2"/>
    <n v="1142.0999999999999"/>
    <n v="1648573.6680000001"/>
    <n v="62.1"/>
    <n v="1412.17"/>
    <n v="0"/>
  </r>
  <r>
    <x v="5"/>
    <n v="2018"/>
    <s v="Bakery Items"/>
    <n v="3229.45"/>
    <n v="3030.27"/>
    <n v="938323.86319651955"/>
    <s v="Low"/>
    <n v="132.4"/>
    <n v="7.1779911537863126E-3"/>
    <n v="449.91"/>
    <n v="220022.42849999998"/>
    <n v="68.13"/>
    <n v="1412.17"/>
    <n v="0"/>
  </r>
  <r>
    <x v="10"/>
    <n v="2018"/>
    <s v="Bakery Items"/>
    <n v="46564.14"/>
    <n v="48471.76"/>
    <n v="1040967.5771956703"/>
    <s v="Medium"/>
    <n v="176.4"/>
    <n v="8.5427816610710555E-2"/>
    <n v="545.07000000000005"/>
    <n v="2936800.3097999999"/>
    <n v="63.07"/>
    <n v="1412.17"/>
    <n v="0"/>
  </r>
  <r>
    <x v="3"/>
    <n v="2020"/>
    <s v="Meat &amp; Seafood"/>
    <n v="18825.349999999999"/>
    <n v="20577.13"/>
    <n v="1093054.3124032223"/>
    <s v="Medium"/>
    <n v="139.74"/>
    <n v="7.5016337915919495E-2"/>
    <n v="250.95"/>
    <n v="1020145.7164999999"/>
    <n v="54.19"/>
    <n v="1412.17"/>
    <n v="0"/>
  </r>
  <r>
    <x v="17"/>
    <n v="2021"/>
    <s v="Beverages"/>
    <n v="39582.230000000003"/>
    <n v="38818.839999999997"/>
    <n v="980713.82031785464"/>
    <s v="Medium"/>
    <n v="171.17"/>
    <n v="8.9505981050584549E-2"/>
    <n v="442.23"/>
    <n v="2045213.8241000003"/>
    <n v="51.67"/>
    <n v="1412.17"/>
    <n v="0"/>
  </r>
  <r>
    <x v="9"/>
    <n v="2020"/>
    <s v="Meat &amp; Seafood"/>
    <n v="11425.17"/>
    <n v="9578.34"/>
    <n v="838354.26518817665"/>
    <s v="Low"/>
    <n v="174.44"/>
    <n v="1.0235681457790202E-2"/>
    <n v="1116.21"/>
    <n v="429814.89539999998"/>
    <n v="37.619999999999997"/>
    <n v="1412.17"/>
    <n v="0"/>
  </r>
  <r>
    <x v="10"/>
    <n v="2021"/>
    <s v="Meat &amp; Seafood"/>
    <n v="20214.240000000002"/>
    <n v="18360.72"/>
    <n v="908306.22373138927"/>
    <s v="Low"/>
    <n v="184.36"/>
    <n v="4.3691350019452735E-2"/>
    <n v="462.66"/>
    <n v="918130.78080000007"/>
    <n v="45.42"/>
    <n v="1412.17"/>
    <n v="0"/>
  </r>
  <r>
    <x v="0"/>
    <n v="2022"/>
    <s v="Grains &amp; Cereals"/>
    <n v="30749.52"/>
    <n v="35421.32"/>
    <n v="1151930.8268877042"/>
    <s v="High"/>
    <n v="188.62"/>
    <n v="2.9321560026699722E-2"/>
    <n v="1048.7"/>
    <n v="1769942.3712000002"/>
    <n v="57.56"/>
    <n v="1412.17"/>
    <n v="0"/>
  </r>
  <r>
    <x v="7"/>
    <n v="2018"/>
    <s v="Meat &amp; Seafood"/>
    <n v="43133.23"/>
    <n v="46717.87"/>
    <n v="1083106.2269159995"/>
    <s v="Medium"/>
    <n v="156.77000000000001"/>
    <n v="0.10180855382727123"/>
    <n v="423.67"/>
    <n v="2822207.2389000007"/>
    <n v="65.430000000000007"/>
    <n v="1412.17"/>
    <n v="0"/>
  </r>
  <r>
    <x v="10"/>
    <n v="2018"/>
    <s v="Dairy Products"/>
    <n v="34765.86"/>
    <n v="29694.46"/>
    <n v="854127.00850777165"/>
    <s v="Low"/>
    <n v="39"/>
    <n v="0.18495430121827952"/>
    <n v="187.97"/>
    <n v="1196293.2426"/>
    <n v="34.409999999999997"/>
    <n v="1412.17"/>
    <n v="0"/>
  </r>
  <r>
    <x v="17"/>
    <n v="2021"/>
    <s v="Fruits &amp; Vegetables"/>
    <n v="10012.17"/>
    <n v="10943.56"/>
    <n v="1093025.7876164708"/>
    <s v="Medium"/>
    <n v="96.01"/>
    <n v="0.82608663366336632"/>
    <n v="12.12"/>
    <n v="379961.85150000005"/>
    <n v="37.950000000000003"/>
    <n v="1412.17"/>
    <n v="0"/>
  </r>
  <r>
    <x v="13"/>
    <n v="2021"/>
    <s v="Prepared Food"/>
    <n v="26761.1"/>
    <n v="29114.639999999999"/>
    <n v="1087946.3101292548"/>
    <s v="Medium"/>
    <n v="75.180000000000007"/>
    <n v="3.9912155108128261E-2"/>
    <n v="670.5"/>
    <n v="1240376.9849999999"/>
    <n v="46.35"/>
    <n v="1412.17"/>
    <n v="0"/>
  </r>
  <r>
    <x v="3"/>
    <n v="2021"/>
    <s v="Frozen Food"/>
    <n v="17069.29"/>
    <n v="14686.11"/>
    <n v="860382.0076874902"/>
    <s v="Low"/>
    <n v="32.4"/>
    <n v="2.3907238297991542E-2"/>
    <n v="713.98"/>
    <n v="1049932.0279000001"/>
    <n v="61.51"/>
    <n v="1412.17"/>
    <n v="0"/>
  </r>
  <r>
    <x v="11"/>
    <n v="2021"/>
    <s v="Frozen Food"/>
    <n v="26880.38"/>
    <n v="32218.3"/>
    <n v="1198580.5260193495"/>
    <s v="High"/>
    <n v="61.32"/>
    <n v="3.4684361290322582E-2"/>
    <n v="775"/>
    <n v="1388909.2346000001"/>
    <n v="51.67"/>
    <n v="1412.17"/>
    <n v="0"/>
  </r>
  <r>
    <x v="12"/>
    <n v="2023"/>
    <s v="Meat &amp; Seafood"/>
    <n v="43906.35"/>
    <n v="45589.86"/>
    <n v="1038343.2009265175"/>
    <s v="Medium"/>
    <n v="43.27"/>
    <n v="0.1292541729223704"/>
    <n v="339.69"/>
    <n v="2144825.1974999998"/>
    <n v="48.85"/>
    <n v="1412.17"/>
    <n v="0"/>
  </r>
  <r>
    <x v="6"/>
    <n v="2019"/>
    <s v="Dairy Products"/>
    <n v="20134.939999999999"/>
    <n v="23506.68"/>
    <n v="1167457.1664976405"/>
    <s v="High"/>
    <n v="188.66"/>
    <n v="2.1679145536569872E-2"/>
    <n v="928.77"/>
    <n v="1089501.6033999999"/>
    <n v="54.11"/>
    <n v="1412.17"/>
    <n v="0"/>
  </r>
  <r>
    <x v="14"/>
    <n v="2022"/>
    <s v="Beverages"/>
    <n v="28203.03"/>
    <n v="33832.699999999997"/>
    <n v="1199612.2402451083"/>
    <s v="High"/>
    <n v="154.59"/>
    <n v="3.5709078247657636E-2"/>
    <n v="789.8"/>
    <n v="1722641.0723999999"/>
    <n v="61.08"/>
    <n v="1412.17"/>
    <n v="0"/>
  </r>
  <r>
    <x v="12"/>
    <n v="2022"/>
    <s v="Bakery Items"/>
    <n v="41651.4"/>
    <n v="46007.13"/>
    <n v="1104575.8365865252"/>
    <s v="High"/>
    <n v="59.15"/>
    <n v="2.2772772006560964"/>
    <n v="18.29"/>
    <n v="1263703.476"/>
    <n v="30.34"/>
    <n v="1412.17"/>
    <n v="0"/>
  </r>
  <r>
    <x v="4"/>
    <n v="2018"/>
    <s v="Dairy Products"/>
    <n v="39389.65"/>
    <n v="33323.449999999997"/>
    <n v="845995.07738707995"/>
    <s v="Low"/>
    <n v="44.41"/>
    <n v="3.7598818285081562E-2"/>
    <n v="1047.6300000000001"/>
    <n v="2359833.9314999999"/>
    <n v="59.91"/>
    <n v="1412.17"/>
    <n v="0"/>
  </r>
  <r>
    <x v="6"/>
    <n v="2024"/>
    <s v="Meat &amp; Seafood"/>
    <n v="515.22"/>
    <n v="585.58000000000004"/>
    <n v="1136563.0216218315"/>
    <s v="High"/>
    <n v="57.61"/>
    <n v="2.3673038044477119E-3"/>
    <n v="217.64"/>
    <n v="32469.164400000005"/>
    <n v="63.02"/>
    <n v="1412.17"/>
    <n v="0"/>
  </r>
  <r>
    <x v="18"/>
    <n v="2022"/>
    <s v="Meat &amp; Seafood"/>
    <n v="42794.25"/>
    <n v="44156.2"/>
    <n v="1031825.5373093347"/>
    <s v="Medium"/>
    <n v="48.79"/>
    <n v="5.0687271995072725E-2"/>
    <n v="844.28"/>
    <n v="2401613.31"/>
    <n v="56.12"/>
    <n v="1412.17"/>
    <n v="0"/>
  </r>
  <r>
    <x v="14"/>
    <n v="2021"/>
    <s v="Meat &amp; Seafood"/>
    <n v="20202.849999999999"/>
    <n v="21210.76"/>
    <n v="1049889.4957889605"/>
    <s v="Medium"/>
    <n v="129.07"/>
    <n v="1.6583228676730115E-2"/>
    <n v="1218.27"/>
    <n v="978221.99699999997"/>
    <n v="48.42"/>
    <n v="1412.17"/>
    <n v="0"/>
  </r>
  <r>
    <x v="0"/>
    <n v="2023"/>
    <s v="Prepared Food"/>
    <n v="44160.14"/>
    <n v="36660.14"/>
    <n v="830163.58190893417"/>
    <s v="Low"/>
    <n v="66.5"/>
    <n v="9.694445907973305E-2"/>
    <n v="455.52"/>
    <n v="2997148.7018000004"/>
    <n v="67.87"/>
    <n v="1412.17"/>
    <n v="0"/>
  </r>
  <r>
    <x v="3"/>
    <n v="2019"/>
    <s v="Frozen Food"/>
    <n v="22399.22"/>
    <n v="18780.12"/>
    <n v="838427.40952586732"/>
    <s v="Low"/>
    <n v="114.47"/>
    <n v="4.6512905704258992E-2"/>
    <n v="481.57"/>
    <n v="1330289.6758000001"/>
    <n v="59.39"/>
    <n v="1412.17"/>
    <n v="0"/>
  </r>
  <r>
    <x v="10"/>
    <n v="2018"/>
    <s v="Dairy Products"/>
    <n v="536.73"/>
    <n v="640"/>
    <n v="1192405.8651463492"/>
    <s v="High"/>
    <n v="92.23"/>
    <n v="6.9580492105058471E-4"/>
    <n v="771.38"/>
    <n v="29536.251900000003"/>
    <n v="55.03"/>
    <n v="1412.17"/>
    <n v="0"/>
  </r>
  <r>
    <x v="3"/>
    <n v="2022"/>
    <s v="Fruits &amp; Vegetables"/>
    <n v="39155.97"/>
    <n v="44076.29"/>
    <n v="1125659.5099035983"/>
    <s v="High"/>
    <n v="135.54"/>
    <n v="9.0034421706139345E-2"/>
    <n v="434.9"/>
    <n v="2516554.1919"/>
    <n v="64.27"/>
    <n v="1412.17"/>
    <n v="0"/>
  </r>
  <r>
    <x v="2"/>
    <n v="2023"/>
    <s v="Frozen Food"/>
    <n v="44567.040000000001"/>
    <n v="40658.54"/>
    <n v="912300.65985984262"/>
    <s v="Low"/>
    <n v="79.75"/>
    <n v="3.937504638382839E-2"/>
    <n v="1131.8599999999999"/>
    <n v="2583105.6384000001"/>
    <n v="57.96"/>
    <n v="1412.17"/>
    <n v="0"/>
  </r>
  <r>
    <x v="13"/>
    <n v="2024"/>
    <s v="Bakery Items"/>
    <n v="21022.29"/>
    <n v="23137.14"/>
    <n v="1100600.3627578155"/>
    <s v="High"/>
    <n v="97.09"/>
    <n v="5.6116304521915544E-2"/>
    <n v="374.62"/>
    <n v="1356988.8195"/>
    <n v="64.55"/>
    <n v="1412.17"/>
    <n v="0"/>
  </r>
  <r>
    <x v="3"/>
    <n v="2023"/>
    <s v="Fruits &amp; Vegetables"/>
    <n v="39158.17"/>
    <n v="31840.85"/>
    <n v="813134.27057495282"/>
    <s v="Low"/>
    <n v="31.95"/>
    <n v="8.5636552508419714E-2"/>
    <n v="457.26"/>
    <n v="2319338.4090999998"/>
    <n v="59.23"/>
    <n v="1412.17"/>
    <n v="0"/>
  </r>
  <r>
    <x v="8"/>
    <n v="2018"/>
    <s v="Fruits &amp; Vegetables"/>
    <n v="49808.78"/>
    <n v="45858.94"/>
    <n v="920699.924792376"/>
    <s v="Low"/>
    <n v="167.38"/>
    <n v="9.1259971784019497E-2"/>
    <n v="545.79"/>
    <n v="2348483.977"/>
    <n v="47.15"/>
    <n v="1412.17"/>
    <n v="0"/>
  </r>
  <r>
    <x v="15"/>
    <n v="2022"/>
    <s v="Fruits &amp; Vegetables"/>
    <n v="33269.480000000003"/>
    <n v="32891.5"/>
    <n v="988638.83655530529"/>
    <s v="Medium"/>
    <n v="75.599999999999994"/>
    <n v="3.5542797316354006E-2"/>
    <n v="936.04"/>
    <n v="1374694.9136000001"/>
    <n v="41.32"/>
    <n v="1412.17"/>
    <n v="0"/>
  </r>
  <r>
    <x v="19"/>
    <n v="2020"/>
    <s v="Grains &amp; Cereals"/>
    <n v="34493.019999999997"/>
    <n v="28190.42"/>
    <n v="817278.97412288061"/>
    <s v="Low"/>
    <n v="179.95"/>
    <n v="0.17956697381435785"/>
    <n v="192.09"/>
    <n v="2347939.8713999996"/>
    <n v="68.069999999999993"/>
    <n v="1412.17"/>
    <n v="0"/>
  </r>
  <r>
    <x v="13"/>
    <n v="2023"/>
    <s v="Grains &amp; Cereals"/>
    <n v="10239.450000000001"/>
    <n v="9673.7800000000007"/>
    <n v="944755.8218458998"/>
    <s v="Low"/>
    <n v="176.18"/>
    <n v="9.8184354863455042E-3"/>
    <n v="1042.8800000000001"/>
    <n v="454938.7635"/>
    <n v="44.43"/>
    <n v="1412.17"/>
    <n v="0"/>
  </r>
  <r>
    <x v="14"/>
    <n v="2023"/>
    <s v="Fruits &amp; Vegetables"/>
    <n v="38729.379999999997"/>
    <n v="35954.47"/>
    <n v="928351.29299771914"/>
    <s v="Low"/>
    <n v="174.94"/>
    <n v="6.8530594189050498E-2"/>
    <n v="565.14"/>
    <n v="1598748.8063999999"/>
    <n v="41.28"/>
    <n v="1412.17"/>
    <n v="0"/>
  </r>
  <r>
    <x v="11"/>
    <n v="2023"/>
    <s v="Bakery Items"/>
    <n v="47579.06"/>
    <n v="45990.76"/>
    <n v="966617.66752012342"/>
    <s v="Medium"/>
    <n v="140.13999999999999"/>
    <n v="5.3336763634325428E-2"/>
    <n v="892.05"/>
    <n v="1548698.4029999997"/>
    <n v="32.549999999999997"/>
    <n v="1412.17"/>
    <n v="0"/>
  </r>
  <r>
    <x v="10"/>
    <n v="2020"/>
    <s v="Meat &amp; Seafood"/>
    <n v="2758.33"/>
    <n v="2791.66"/>
    <n v="1012083.3982880947"/>
    <s v="Medium"/>
    <n v="21.95"/>
    <n v="4.8639217069299946E-2"/>
    <n v="56.71"/>
    <n v="90142.224399999992"/>
    <n v="32.68"/>
    <n v="1412.17"/>
    <n v="0"/>
  </r>
  <r>
    <x v="12"/>
    <n v="2022"/>
    <s v="Bakery Items"/>
    <n v="2961.25"/>
    <n v="2885.45"/>
    <n v="974402.70156184048"/>
    <s v="Medium"/>
    <n v="118.25"/>
    <n v="2.212166260776023E-3"/>
    <n v="1338.62"/>
    <n v="182205.71249999999"/>
    <n v="61.53"/>
    <n v="1412.17"/>
    <n v="0"/>
  </r>
  <r>
    <x v="9"/>
    <n v="2021"/>
    <s v="Meat &amp; Seafood"/>
    <n v="25925.67"/>
    <n v="26485.25"/>
    <n v="1021584.0130650434"/>
    <s v="Medium"/>
    <n v="161.72"/>
    <n v="6.632981118559074E-2"/>
    <n v="390.86"/>
    <n v="1756723.3992000001"/>
    <n v="67.760000000000005"/>
    <n v="1412.17"/>
    <n v="0"/>
  </r>
  <r>
    <x v="4"/>
    <n v="2018"/>
    <s v="Bakery Items"/>
    <n v="42039.58"/>
    <n v="40819.21"/>
    <n v="970970.927873209"/>
    <s v="Medium"/>
    <n v="165.37"/>
    <n v="3.2691966125683355E-2"/>
    <n v="1285.93"/>
    <n v="2715756.8679999998"/>
    <n v="64.599999999999994"/>
    <n v="1412.17"/>
    <n v="0"/>
  </r>
  <r>
    <x v="0"/>
    <n v="2022"/>
    <s v="Dairy Products"/>
    <n v="1484.47"/>
    <n v="1234.04"/>
    <n v="831300.05995405768"/>
    <s v="Low"/>
    <n v="48.37"/>
    <n v="3.1111833004988055E-3"/>
    <n v="477.14"/>
    <n v="53544.832900000001"/>
    <n v="36.07"/>
    <n v="1412.17"/>
    <n v="0"/>
  </r>
  <r>
    <x v="8"/>
    <n v="2019"/>
    <s v="Prepared Food"/>
    <n v="4317.3599999999997"/>
    <n v="4668.72"/>
    <n v="1081383.0674300962"/>
    <s v="Medium"/>
    <n v="33.33"/>
    <n v="4.410104497584195E-3"/>
    <n v="978.97"/>
    <n v="254378.85119999998"/>
    <n v="58.92"/>
    <n v="1412.17"/>
    <n v="0"/>
  </r>
  <r>
    <x v="7"/>
    <n v="2018"/>
    <s v="Meat &amp; Seafood"/>
    <n v="26928.02"/>
    <n v="22625.18"/>
    <n v="840209.5660950935"/>
    <s v="Low"/>
    <n v="171.49"/>
    <n v="0.11439260832625318"/>
    <n v="235.4"/>
    <n v="1830566.7996"/>
    <n v="67.98"/>
    <n v="1412.17"/>
    <n v="0"/>
  </r>
  <r>
    <x v="0"/>
    <n v="2020"/>
    <s v="Dairy Products"/>
    <n v="42112.4"/>
    <n v="49050.1"/>
    <n v="1164742.4511545293"/>
    <s v="High"/>
    <n v="103.84"/>
    <n v="3.3950934786639686E-2"/>
    <n v="1240.3900000000001"/>
    <n v="1804095.2160000002"/>
    <n v="42.84"/>
    <n v="1412.17"/>
    <n v="0"/>
  </r>
  <r>
    <x v="9"/>
    <n v="2019"/>
    <s v="Beverages"/>
    <n v="22043.4"/>
    <n v="20428.03"/>
    <n v="926718.65501692111"/>
    <s v="Low"/>
    <n v="138.38999999999999"/>
    <n v="1.7686364183415574E-2"/>
    <n v="1246.3499999999999"/>
    <n v="825966.19799999997"/>
    <n v="37.47"/>
    <n v="1412.17"/>
    <n v="0"/>
  </r>
  <r>
    <x v="4"/>
    <n v="2018"/>
    <s v="Fruits &amp; Vegetables"/>
    <n v="8591.3700000000008"/>
    <n v="8898.91"/>
    <n v="1035796.386373768"/>
    <s v="Medium"/>
    <n v="115.26"/>
    <n v="6.3043896210631372E-3"/>
    <n v="1362.76"/>
    <n v="524589.05220000003"/>
    <n v="61.06"/>
    <n v="1412.17"/>
    <n v="0"/>
  </r>
  <r>
    <x v="19"/>
    <n v="2024"/>
    <s v="Grains &amp; Cereals"/>
    <n v="19593.47"/>
    <n v="18976.55"/>
    <n v="968513.99981728604"/>
    <s v="Medium"/>
    <n v="89.08"/>
    <n v="5.8566641757584817E-2"/>
    <n v="334.55"/>
    <n v="770611.17509999999"/>
    <n v="39.33"/>
    <n v="1412.17"/>
    <n v="0"/>
  </r>
  <r>
    <x v="2"/>
    <n v="2023"/>
    <s v="Dairy Products"/>
    <n v="46175.25"/>
    <n v="44497.24"/>
    <n v="963659.96935587784"/>
    <s v="Medium"/>
    <n v="106.95"/>
    <n v="3.5560180514589798E-2"/>
    <n v="1298.51"/>
    <n v="1557029.43"/>
    <n v="33.72"/>
    <n v="1412.17"/>
    <n v="0"/>
  </r>
  <r>
    <x v="7"/>
    <n v="2018"/>
    <s v="Beverages"/>
    <n v="2785.42"/>
    <n v="3045.34"/>
    <n v="1093314.4732212736"/>
    <s v="Medium"/>
    <n v="93.69"/>
    <n v="3.5599151372629214E-3"/>
    <n v="782.44"/>
    <n v="136485.58000000002"/>
    <n v="49"/>
    <n v="1412.17"/>
    <n v="0"/>
  </r>
  <r>
    <x v="14"/>
    <n v="2023"/>
    <s v="Prepared Food"/>
    <n v="42915.38"/>
    <n v="37429.730000000003"/>
    <n v="872175.19686415454"/>
    <s v="Low"/>
    <n v="26.55"/>
    <n v="3.5674225672912264E-2"/>
    <n v="1202.98"/>
    <n v="2010156.3992000001"/>
    <n v="46.84"/>
    <n v="1412.17"/>
    <n v="0"/>
  </r>
  <r>
    <x v="7"/>
    <n v="2022"/>
    <s v="Meat &amp; Seafood"/>
    <n v="45348.53"/>
    <n v="40814.97"/>
    <n v="900028.51250084629"/>
    <s v="Low"/>
    <n v="79.58"/>
    <n v="0.11187499691624522"/>
    <n v="405.35"/>
    <n v="2732248.9325000001"/>
    <n v="60.25"/>
    <n v="1412.17"/>
    <n v="0"/>
  </r>
  <r>
    <x v="12"/>
    <n v="2024"/>
    <s v="Meat &amp; Seafood"/>
    <n v="47405.16"/>
    <n v="51124.55"/>
    <n v="1078459.6022880208"/>
    <s v="Medium"/>
    <n v="107.4"/>
    <n v="5.3693166759165925E-2"/>
    <n v="882.89"/>
    <n v="1703741.4504"/>
    <n v="35.94"/>
    <n v="1412.17"/>
    <n v="0"/>
  </r>
  <r>
    <x v="2"/>
    <n v="2018"/>
    <s v="Frozen Food"/>
    <n v="20204.47"/>
    <n v="20851.21"/>
    <n v="1032009.7483378678"/>
    <s v="Medium"/>
    <n v="76.319999999999993"/>
    <n v="4.3311689425282428E-2"/>
    <n v="466.49"/>
    <n v="924354.50250000006"/>
    <n v="45.75"/>
    <n v="1412.17"/>
    <n v="0"/>
  </r>
  <r>
    <x v="19"/>
    <n v="2024"/>
    <s v="Grains &amp; Cereals"/>
    <n v="30900.63"/>
    <n v="28588.22"/>
    <n v="925166.25065573095"/>
    <s v="Low"/>
    <n v="136.07"/>
    <n v="2.2271045348401419E-2"/>
    <n v="1387.48"/>
    <n v="1035171.105"/>
    <n v="33.5"/>
    <n v="1412.17"/>
    <n v="0"/>
  </r>
  <r>
    <x v="15"/>
    <n v="2018"/>
    <s v="Frozen Food"/>
    <n v="7039.96"/>
    <n v="6390.6"/>
    <n v="907760.83955022471"/>
    <s v="Low"/>
    <n v="69.37"/>
    <n v="5.4046277387953135E-3"/>
    <n v="1302.58"/>
    <n v="490122.01520000002"/>
    <n v="69.62"/>
    <n v="1412.17"/>
    <n v="0"/>
  </r>
  <r>
    <x v="1"/>
    <n v="2022"/>
    <s v="Frozen Food"/>
    <n v="5817.52"/>
    <n v="6103.72"/>
    <n v="1049196.2210701467"/>
    <s v="Medium"/>
    <n v="31.06"/>
    <n v="5.2778110427666794E-3"/>
    <n v="1102.26"/>
    <n v="269467.52640000003"/>
    <n v="46.32"/>
    <n v="1412.17"/>
    <n v="0"/>
  </r>
  <r>
    <x v="2"/>
    <n v="2022"/>
    <s v="Meat &amp; Seafood"/>
    <n v="45264.66"/>
    <n v="39253.919999999998"/>
    <n v="867208.98820404254"/>
    <s v="Low"/>
    <n v="62.04"/>
    <n v="4.1364787805680453E-2"/>
    <n v="1094.28"/>
    <n v="2896032.9468"/>
    <n v="63.98"/>
    <n v="1412.17"/>
    <n v="0"/>
  </r>
  <r>
    <x v="4"/>
    <n v="2021"/>
    <s v="Fruits &amp; Vegetables"/>
    <n v="44295.09"/>
    <n v="52658.25"/>
    <n v="1188805.5764194182"/>
    <s v="High"/>
    <n v="140.78"/>
    <n v="9.8797988134005435E-2"/>
    <n v="448.34"/>
    <n v="2482296.8435999998"/>
    <n v="56.04"/>
    <n v="1412.17"/>
    <n v="0"/>
  </r>
  <r>
    <x v="16"/>
    <n v="2024"/>
    <s v="Fruits &amp; Vegetables"/>
    <n v="20440.62"/>
    <n v="20123.5"/>
    <n v="984485.79348375939"/>
    <s v="Medium"/>
    <n v="195.15"/>
    <n v="0.14680135018672794"/>
    <n v="139.24"/>
    <n v="682512.30180000002"/>
    <n v="33.39"/>
    <n v="1412.17"/>
    <n v="0"/>
  </r>
  <r>
    <x v="0"/>
    <n v="2020"/>
    <s v="Beverages"/>
    <n v="44315.15"/>
    <n v="46367.85"/>
    <n v="1046320.5021307612"/>
    <s v="Medium"/>
    <n v="25.98"/>
    <n v="3.6514848140274551E-2"/>
    <n v="1213.6199999999999"/>
    <n v="1870985.6329999999"/>
    <n v="42.22"/>
    <n v="1412.17"/>
    <n v="0"/>
  </r>
  <r>
    <x v="14"/>
    <n v="2018"/>
    <s v="Grains &amp; Cereals"/>
    <n v="46470.45"/>
    <n v="38334.959999999999"/>
    <n v="824931.9728989068"/>
    <s v="Low"/>
    <n v="179.68"/>
    <n v="5.4483310470964788E-2"/>
    <n v="852.93"/>
    <n v="1937353.0604999997"/>
    <n v="41.69"/>
    <n v="1412.17"/>
    <n v="0"/>
  </r>
  <r>
    <x v="0"/>
    <n v="2023"/>
    <s v="Dairy Products"/>
    <n v="31465.08"/>
    <n v="36586.910000000003"/>
    <n v="1162778.22907172"/>
    <s v="High"/>
    <n v="124.43"/>
    <n v="0.10635124721151896"/>
    <n v="295.86"/>
    <n v="2067570.4068"/>
    <n v="65.709999999999994"/>
    <n v="1412.17"/>
    <n v="0"/>
  </r>
  <r>
    <x v="9"/>
    <n v="2022"/>
    <s v="Meat &amp; Seafood"/>
    <n v="43415.16"/>
    <n v="35330.620000000003"/>
    <n v="813785.32291485276"/>
    <s v="Low"/>
    <n v="123.32"/>
    <n v="0.11848468970034387"/>
    <n v="366.42"/>
    <n v="2745574.7184000001"/>
    <n v="63.24"/>
    <n v="1412.17"/>
    <n v="0"/>
  </r>
  <r>
    <x v="13"/>
    <n v="2018"/>
    <s v="Dairy Products"/>
    <n v="11181.13"/>
    <n v="11697.69"/>
    <n v="1046199.2660849128"/>
    <s v="Medium"/>
    <n v="77.5"/>
    <n v="2.5731549029986419E-2"/>
    <n v="434.53"/>
    <n v="542508.42760000005"/>
    <n v="48.52"/>
    <n v="1412.17"/>
    <n v="0"/>
  </r>
  <r>
    <x v="11"/>
    <n v="2023"/>
    <s v="Dairy Products"/>
    <n v="22957.97"/>
    <n v="22260.35"/>
    <n v="969613.16701781552"/>
    <s v="Medium"/>
    <n v="151.78"/>
    <n v="1.950466845078799E-2"/>
    <n v="1177.05"/>
    <n v="1370590.8090000001"/>
    <n v="59.7"/>
    <n v="1412.17"/>
    <n v="0"/>
  </r>
  <r>
    <x v="10"/>
    <n v="2023"/>
    <s v="Bakery Items"/>
    <n v="19071.25"/>
    <n v="16117.06"/>
    <n v="845097.20128465618"/>
    <s v="Low"/>
    <n v="101.98"/>
    <n v="3.036919965604E-2"/>
    <n v="627.98"/>
    <n v="1107848.9125000001"/>
    <n v="58.09"/>
    <n v="1412.17"/>
    <n v="0"/>
  </r>
  <r>
    <x v="3"/>
    <n v="2023"/>
    <s v="Dairy Products"/>
    <n v="19935.2"/>
    <n v="16517.490000000002"/>
    <n v="828559.03126128658"/>
    <s v="Low"/>
    <n v="65.709999999999994"/>
    <n v="4.723085670962851E-2"/>
    <n v="422.08"/>
    <n v="1217642.0160000001"/>
    <n v="61.08"/>
    <n v="1412.17"/>
    <n v="0"/>
  </r>
  <r>
    <x v="13"/>
    <n v="2021"/>
    <s v="Fruits &amp; Vegetables"/>
    <n v="9506.7999999999993"/>
    <n v="9257.8700000000008"/>
    <n v="973815.58463415666"/>
    <s v="Medium"/>
    <n v="54.59"/>
    <n v="1.5073410496273981E-2"/>
    <n v="630.70000000000005"/>
    <n v="445963.98799999995"/>
    <n v="46.91"/>
    <n v="1412.17"/>
    <n v="0"/>
  </r>
  <r>
    <x v="1"/>
    <n v="2021"/>
    <s v="Prepared Food"/>
    <n v="23242.97"/>
    <n v="18838.27"/>
    <n v="810493.23731003387"/>
    <s v="Low"/>
    <n v="194.98"/>
    <n v="3.5243855100153147E-2"/>
    <n v="659.49"/>
    <n v="1353903.0025000002"/>
    <n v="58.25"/>
    <n v="1412.17"/>
    <n v="0"/>
  </r>
  <r>
    <x v="8"/>
    <n v="2024"/>
    <s v="Prepared Food"/>
    <n v="9805.6200000000008"/>
    <n v="10171.56"/>
    <n v="1037319.4147845827"/>
    <s v="Medium"/>
    <n v="28.74"/>
    <n v="4.8040860320415463E-2"/>
    <n v="204.11"/>
    <n v="578041.29900000012"/>
    <n v="58.95"/>
    <n v="1412.17"/>
    <n v="0"/>
  </r>
  <r>
    <x v="7"/>
    <n v="2024"/>
    <s v="Beverages"/>
    <n v="28349.59"/>
    <n v="30062.85"/>
    <n v="1060433.3254907744"/>
    <s v="Medium"/>
    <n v="38.75"/>
    <n v="5.6905176739798072E-2"/>
    <n v="498.19"/>
    <n v="1658451.0149999999"/>
    <n v="58.5"/>
    <n v="1412.17"/>
    <n v="0"/>
  </r>
  <r>
    <x v="17"/>
    <n v="2021"/>
    <s v="Fruits &amp; Vegetables"/>
    <n v="39033.050000000003"/>
    <n v="36466.14"/>
    <n v="934237.52435436111"/>
    <s v="Low"/>
    <n v="116.51"/>
    <n v="8.7995513774291004E-2"/>
    <n v="443.58"/>
    <n v="2032450.9135000003"/>
    <n v="52.07"/>
    <n v="1412.17"/>
    <n v="0"/>
  </r>
  <r>
    <x v="10"/>
    <n v="2023"/>
    <s v="Beverages"/>
    <n v="20022.07"/>
    <n v="18355.89"/>
    <n v="916782.83014693286"/>
    <s v="Low"/>
    <n v="174.56"/>
    <n v="3.2947293072239592E-2"/>
    <n v="607.70000000000005"/>
    <n v="1267997.6931"/>
    <n v="63.33"/>
    <n v="1412.17"/>
    <n v="0"/>
  </r>
  <r>
    <x v="10"/>
    <n v="2023"/>
    <s v="Frozen Food"/>
    <n v="1410.3"/>
    <n v="1386.31"/>
    <n v="982989.43487201305"/>
    <s v="Medium"/>
    <n v="129.18"/>
    <n v="1.1753675367536752E-3"/>
    <n v="1199.8800000000001"/>
    <n v="91288.718999999997"/>
    <n v="64.73"/>
    <n v="1412.17"/>
    <n v="0"/>
  </r>
  <r>
    <x v="5"/>
    <n v="2019"/>
    <s v="Dairy Products"/>
    <n v="11236.21"/>
    <n v="9736.7999999999993"/>
    <n v="866555.5378548461"/>
    <s v="Low"/>
    <n v="32.81"/>
    <n v="1.9080320603168673E-2"/>
    <n v="588.89"/>
    <n v="504056.38059999997"/>
    <n v="44.86"/>
    <n v="1412.17"/>
    <n v="0"/>
  </r>
  <r>
    <x v="9"/>
    <n v="2021"/>
    <s v="Prepared Food"/>
    <n v="22052.67"/>
    <n v="20047.21"/>
    <n v="909060.44483502454"/>
    <s v="Low"/>
    <n v="36.17"/>
    <n v="2.698003352215031E-2"/>
    <n v="817.37"/>
    <n v="1253694.2895"/>
    <n v="56.85"/>
    <n v="1412.17"/>
    <n v="0"/>
  </r>
  <r>
    <x v="15"/>
    <n v="2021"/>
    <s v="Bakery Items"/>
    <n v="39718.36"/>
    <n v="31941.599999999999"/>
    <n v="804202.38902109757"/>
    <s v="Low"/>
    <n v="164.78"/>
    <n v="3.849237776808645E-2"/>
    <n v="1031.8499999999999"/>
    <n v="1340891.8336"/>
    <n v="33.76"/>
    <n v="1412.17"/>
    <n v="0"/>
  </r>
  <r>
    <x v="16"/>
    <n v="2021"/>
    <s v="Dairy Products"/>
    <n v="33514.85"/>
    <n v="33542.050000000003"/>
    <n v="1000811.5805381795"/>
    <s v="Medium"/>
    <n v="44.2"/>
    <n v="2.4587408021480607E-2"/>
    <n v="1363.09"/>
    <n v="1651276.6595000001"/>
    <n v="49.27"/>
    <n v="1412.17"/>
    <n v="0"/>
  </r>
  <r>
    <x v="7"/>
    <n v="2020"/>
    <s v="Bakery Items"/>
    <n v="15083.81"/>
    <n v="12505.53"/>
    <n v="829069.71116713888"/>
    <s v="Low"/>
    <n v="105.61"/>
    <n v="4.2992190394755589E-2"/>
    <n v="350.85"/>
    <n v="744838.53780000005"/>
    <n v="49.38"/>
    <n v="1412.17"/>
    <n v="0"/>
  </r>
  <r>
    <x v="0"/>
    <n v="2020"/>
    <s v="Grains &amp; Cereals"/>
    <n v="46093.77"/>
    <n v="41803"/>
    <n v="906912.14886523713"/>
    <s v="Low"/>
    <n v="152.16999999999999"/>
    <n v="4.9849964851565454E-2"/>
    <n v="924.65"/>
    <n v="2830157.4779999997"/>
    <n v="61.4"/>
    <n v="1412.17"/>
    <n v="0"/>
  </r>
  <r>
    <x v="0"/>
    <n v="2024"/>
    <s v="Beverages"/>
    <n v="34860.29"/>
    <n v="30988.400000000001"/>
    <n v="888931.21657909325"/>
    <s v="Low"/>
    <n v="32.18"/>
    <n v="3.7247481061213152E-2"/>
    <n v="935.91"/>
    <n v="2439871.6971"/>
    <n v="69.989999999999995"/>
    <n v="1412.17"/>
    <n v="0"/>
  </r>
  <r>
    <x v="8"/>
    <n v="2019"/>
    <s v="Fruits &amp; Vegetables"/>
    <n v="42001.01"/>
    <n v="46107.26"/>
    <n v="1097765.50611521"/>
    <s v="Medium"/>
    <n v="120.5"/>
    <n v="3.2437220042630749E-2"/>
    <n v="1294.8399999999999"/>
    <n v="2553241.3979000002"/>
    <n v="60.79"/>
    <n v="1412.17"/>
    <n v="0"/>
  </r>
  <r>
    <x v="6"/>
    <n v="2020"/>
    <s v="Grains &amp; Cereals"/>
    <n v="32640.66"/>
    <n v="38875.42"/>
    <n v="1191012.0689961538"/>
    <s v="High"/>
    <n v="77.17"/>
    <n v="2.8351379756620835E-2"/>
    <n v="1151.29"/>
    <n v="1616365.4832000001"/>
    <n v="49.52"/>
    <n v="1412.17"/>
    <n v="0"/>
  </r>
  <r>
    <x v="13"/>
    <n v="2023"/>
    <s v="Prepared Food"/>
    <n v="23587.98"/>
    <n v="23027.08"/>
    <n v="976220.93964807503"/>
    <s v="Medium"/>
    <n v="53.12"/>
    <n v="4.1932695726374175E-2"/>
    <n v="562.52"/>
    <n v="1073488.9697999998"/>
    <n v="45.51"/>
    <n v="1412.17"/>
    <n v="0"/>
  </r>
  <r>
    <x v="16"/>
    <n v="2024"/>
    <s v="Bakery Items"/>
    <n v="11448.82"/>
    <n v="13665.84"/>
    <n v="1193646.1574205901"/>
    <s v="High"/>
    <n v="176.83"/>
    <n v="3.9755608028335297E-2"/>
    <n v="287.98"/>
    <n v="551260.68299999996"/>
    <n v="48.15"/>
    <n v="1412.17"/>
    <n v="0"/>
  </r>
  <r>
    <x v="16"/>
    <n v="2018"/>
    <s v="Bakery Items"/>
    <n v="6094.82"/>
    <n v="4942.92"/>
    <n v="811003.44226736808"/>
    <s v="Low"/>
    <n v="47.4"/>
    <n v="9.2235354651250771E-3"/>
    <n v="660.79"/>
    <n v="404574.15159999992"/>
    <n v="66.38"/>
    <n v="1412.17"/>
    <n v="0"/>
  </r>
  <r>
    <x v="0"/>
    <n v="2019"/>
    <s v="Prepared Food"/>
    <n v="9381.9599999999991"/>
    <n v="10765.37"/>
    <n v="1147454.2632882681"/>
    <s v="High"/>
    <n v="74.22"/>
    <n v="0.24800317208564629"/>
    <n v="37.83"/>
    <n v="597443.21279999998"/>
    <n v="63.68"/>
    <n v="1412.17"/>
    <n v="0"/>
  </r>
  <r>
    <x v="15"/>
    <n v="2018"/>
    <s v="Meat &amp; Seafood"/>
    <n v="16814.89"/>
    <n v="16164.55"/>
    <n v="961323.56500696705"/>
    <s v="Medium"/>
    <n v="69.290000000000006"/>
    <n v="0.3142382732199589"/>
    <n v="53.51"/>
    <n v="1078675.1935000001"/>
    <n v="64.150000000000006"/>
    <n v="1412.17"/>
    <n v="0"/>
  </r>
  <r>
    <x v="6"/>
    <n v="2018"/>
    <s v="Meat &amp; Seafood"/>
    <n v="30396.27"/>
    <n v="34370.86"/>
    <n v="1130759.1359071359"/>
    <s v="High"/>
    <n v="85.75"/>
    <n v="2.1929506741986453E-2"/>
    <n v="1386.09"/>
    <n v="2072721.6513"/>
    <n v="68.19"/>
    <n v="1412.17"/>
    <n v="0"/>
  </r>
  <r>
    <x v="16"/>
    <n v="2021"/>
    <s v="Bakery Items"/>
    <n v="40166.15"/>
    <n v="37579.82"/>
    <n v="935609.21323054365"/>
    <s v="Low"/>
    <n v="64.069999999999993"/>
    <n v="6.4794563639296657E-2"/>
    <n v="619.9"/>
    <n v="1290538.3995000001"/>
    <n v="32.130000000000003"/>
    <n v="1412.17"/>
    <n v="0"/>
  </r>
  <r>
    <x v="1"/>
    <n v="2021"/>
    <s v="Meat &amp; Seafood"/>
    <n v="28667.96"/>
    <n v="27435.03"/>
    <n v="956992.75428038836"/>
    <s v="Medium"/>
    <n v="47.25"/>
    <n v="2.3373795352629432E-2"/>
    <n v="1226.5"/>
    <n v="1001371.8428"/>
    <n v="34.93"/>
    <n v="1412.17"/>
    <n v="0"/>
  </r>
  <r>
    <x v="1"/>
    <n v="2024"/>
    <s v="Meat &amp; Seafood"/>
    <n v="1025.25"/>
    <n v="841.87"/>
    <n v="821136.3082175079"/>
    <s v="Low"/>
    <n v="64.02"/>
    <n v="1.176690003443131E-3"/>
    <n v="871.3"/>
    <n v="39533.64"/>
    <n v="38.56"/>
    <n v="1412.17"/>
    <n v="0"/>
  </r>
  <r>
    <x v="0"/>
    <n v="2024"/>
    <s v="Bakery Items"/>
    <n v="15180.87"/>
    <n v="17081.77"/>
    <n v="1125216.8024625729"/>
    <s v="High"/>
    <n v="27.43"/>
    <n v="1.883833219581808E-2"/>
    <n v="805.85"/>
    <n v="1032906.3948000001"/>
    <n v="68.040000000000006"/>
    <n v="1412.17"/>
    <n v="0"/>
  </r>
  <r>
    <x v="14"/>
    <n v="2019"/>
    <s v="Bakery Items"/>
    <n v="28282.29"/>
    <n v="26046.63"/>
    <n v="920951.94554613507"/>
    <s v="Low"/>
    <n v="168.35"/>
    <n v="3.0104516376254699E-2"/>
    <n v="939.47"/>
    <n v="1637261.7681"/>
    <n v="57.89"/>
    <n v="1412.17"/>
    <n v="0"/>
  </r>
  <r>
    <x v="14"/>
    <n v="2020"/>
    <s v="Fruits &amp; Vegetables"/>
    <n v="1694"/>
    <n v="1970.55"/>
    <n v="1163252.6564344745"/>
    <s v="High"/>
    <n v="184.8"/>
    <n v="3.9272052857308448E-3"/>
    <n v="431.35"/>
    <n v="98370.58"/>
    <n v="58.07"/>
    <n v="1412.17"/>
    <n v="0"/>
  </r>
  <r>
    <x v="5"/>
    <n v="2020"/>
    <s v="Beverages"/>
    <n v="12814.27"/>
    <n v="13621.54"/>
    <n v="1062997.7361176251"/>
    <s v="Medium"/>
    <n v="120.21"/>
    <n v="2.0340756849423793E-2"/>
    <n v="629.98"/>
    <n v="501934.95590000006"/>
    <n v="39.17"/>
    <n v="1412.17"/>
    <n v="0"/>
  </r>
  <r>
    <x v="17"/>
    <n v="2019"/>
    <s v="Prepared Food"/>
    <n v="16087.46"/>
    <n v="17856.919999999998"/>
    <n v="1109990.0170691956"/>
    <s v="High"/>
    <n v="141.68"/>
    <n v="3.0176057923169266E-2"/>
    <n v="533.12"/>
    <n v="864218.35119999992"/>
    <n v="53.72"/>
    <n v="1412.17"/>
    <n v="0"/>
  </r>
  <r>
    <x v="4"/>
    <n v="2021"/>
    <s v="Frozen Food"/>
    <n v="30671.53"/>
    <n v="34475.33"/>
    <n v="1124017.2889973209"/>
    <s v="High"/>
    <n v="161.57"/>
    <n v="2.2240734698021129E-2"/>
    <n v="1379.07"/>
    <n v="1110002.6706999999"/>
    <n v="36.19"/>
    <n v="1412.17"/>
    <n v="0"/>
  </r>
  <r>
    <x v="13"/>
    <n v="2023"/>
    <s v="Beverages"/>
    <n v="19181.75"/>
    <n v="22185.26"/>
    <n v="1156581.6466172272"/>
    <s v="High"/>
    <n v="93.97"/>
    <n v="3.3765930854809181E-2"/>
    <n v="568.08000000000004"/>
    <n v="1281916.3525"/>
    <n v="66.83"/>
    <n v="1412.17"/>
    <n v="0"/>
  </r>
  <r>
    <x v="3"/>
    <n v="2021"/>
    <s v="Frozen Food"/>
    <n v="1618.43"/>
    <n v="1551.59"/>
    <n v="958700.71612612216"/>
    <s v="Medium"/>
    <n v="74.94"/>
    <n v="4.7584087968952134E-3"/>
    <n v="340.12"/>
    <n v="54605.828200000004"/>
    <n v="33.74"/>
    <n v="1412.17"/>
    <n v="0"/>
  </r>
  <r>
    <x v="11"/>
    <n v="2020"/>
    <s v="Fruits &amp; Vegetables"/>
    <n v="44836.9"/>
    <n v="41938.44"/>
    <n v="935355.47729660163"/>
    <s v="Low"/>
    <n v="116.16"/>
    <n v="0.24855535229225567"/>
    <n v="180.39"/>
    <n v="2236016.2029999997"/>
    <n v="49.87"/>
    <n v="1412.17"/>
    <n v="0"/>
  </r>
  <r>
    <x v="1"/>
    <n v="2021"/>
    <s v="Frozen Food"/>
    <n v="38026.43"/>
    <n v="30744.28"/>
    <n v="808497.66859523754"/>
    <s v="Low"/>
    <n v="167.61"/>
    <n v="3.6804876160241584E-2"/>
    <n v="1033.19"/>
    <n v="2132902.4587000003"/>
    <n v="56.09"/>
    <n v="1412.17"/>
    <n v="0"/>
  </r>
  <r>
    <x v="10"/>
    <n v="2023"/>
    <s v="Frozen Food"/>
    <n v="17410.79"/>
    <n v="15757.23"/>
    <n v="905026.71044794633"/>
    <s v="Low"/>
    <n v="132.34"/>
    <n v="2.0964226369656835E-2"/>
    <n v="830.5"/>
    <n v="1120036.1207000001"/>
    <n v="64.33"/>
    <n v="1412.17"/>
    <n v="0"/>
  </r>
  <r>
    <x v="1"/>
    <n v="2022"/>
    <s v="Frozen Food"/>
    <n v="5772.53"/>
    <n v="6403.4"/>
    <n v="1109288.3016632223"/>
    <s v="High"/>
    <n v="163.62"/>
    <n v="4.6086224102830226E-3"/>
    <n v="1252.55"/>
    <n v="325224.34019999998"/>
    <n v="56.34"/>
    <n v="1412.17"/>
    <n v="0"/>
  </r>
  <r>
    <x v="8"/>
    <n v="2023"/>
    <s v="Grains &amp; Cereals"/>
    <n v="6399.7"/>
    <n v="7049.6"/>
    <n v="1101551.6352329017"/>
    <s v="High"/>
    <n v="61.54"/>
    <n v="7.5253404200277506E-3"/>
    <n v="850.42"/>
    <n v="405740.98"/>
    <n v="63.4"/>
    <n v="1412.17"/>
    <n v="0"/>
  </r>
  <r>
    <x v="15"/>
    <n v="2023"/>
    <s v="Frozen Food"/>
    <n v="24214.07"/>
    <n v="23528.51"/>
    <n v="971687.53538748343"/>
    <s v="Medium"/>
    <n v="90.26"/>
    <n v="2.2349867547835075E-2"/>
    <n v="1083.4100000000001"/>
    <n v="1471731.1746"/>
    <n v="60.78"/>
    <n v="1412.17"/>
    <n v="0"/>
  </r>
  <r>
    <x v="10"/>
    <n v="2018"/>
    <s v="Dairy Products"/>
    <n v="19708.259999999998"/>
    <n v="23587.81"/>
    <n v="1196848.935420986"/>
    <s v="High"/>
    <n v="133.24"/>
    <n v="1.668650145204853E-2"/>
    <n v="1181.0899999999999"/>
    <n v="1047099.8537999999"/>
    <n v="53.13"/>
    <n v="1412.17"/>
    <n v="0"/>
  </r>
  <r>
    <x v="6"/>
    <n v="2024"/>
    <s v="Prepared Food"/>
    <n v="48708.21"/>
    <n v="56324.24"/>
    <n v="1156360.293264729"/>
    <s v="High"/>
    <n v="142.47"/>
    <n v="0.12592283033013624"/>
    <n v="386.81"/>
    <n v="1958070.0420000001"/>
    <n v="40.200000000000003"/>
    <n v="1412.17"/>
    <n v="0"/>
  </r>
  <r>
    <x v="7"/>
    <n v="2019"/>
    <s v="Meat &amp; Seafood"/>
    <n v="24154.63"/>
    <n v="19637.18"/>
    <n v="812977.88457119814"/>
    <s v="Low"/>
    <n v="112.3"/>
    <n v="6.2778433309075787E-2"/>
    <n v="384.76"/>
    <n v="1647104.2197"/>
    <n v="68.19"/>
    <n v="1412.17"/>
    <n v="0"/>
  </r>
  <r>
    <x v="0"/>
    <n v="2019"/>
    <s v="Grains &amp; Cereals"/>
    <n v="18103.47"/>
    <n v="21231.26"/>
    <n v="1172772.9545772164"/>
    <s v="High"/>
    <n v="143.44999999999999"/>
    <n v="1.9213429841970647E-2"/>
    <n v="942.23"/>
    <n v="1155725.5248000002"/>
    <n v="63.84"/>
    <n v="1412.17"/>
    <n v="0"/>
  </r>
  <r>
    <x v="15"/>
    <n v="2021"/>
    <s v="Bakery Items"/>
    <n v="48059.11"/>
    <n v="40071.599999999999"/>
    <n v="833798.2122432146"/>
    <s v="Low"/>
    <n v="80.36"/>
    <n v="0.95166554455445551"/>
    <n v="50.5"/>
    <n v="3347797.6025999999"/>
    <n v="69.66"/>
    <n v="1412.17"/>
    <n v="0"/>
  </r>
  <r>
    <x v="17"/>
    <n v="2023"/>
    <s v="Frozen Food"/>
    <n v="15533.74"/>
    <n v="16349.63"/>
    <n v="1052523.7322113027"/>
    <s v="Medium"/>
    <n v="127.92"/>
    <n v="1.739968188538913E-2"/>
    <n v="892.76"/>
    <n v="662669.3483999999"/>
    <n v="42.66"/>
    <n v="1412.17"/>
    <n v="0"/>
  </r>
  <r>
    <x v="16"/>
    <n v="2019"/>
    <s v="Meat &amp; Seafood"/>
    <n v="35217.449999999997"/>
    <n v="30190.959999999999"/>
    <n v="857272.74405159953"/>
    <s v="Low"/>
    <n v="84.34"/>
    <n v="3.9048931121656978E-2"/>
    <n v="901.88"/>
    <n v="1621059.2234999998"/>
    <n v="46.03"/>
    <n v="1412.17"/>
    <n v="0"/>
  </r>
  <r>
    <x v="19"/>
    <n v="2024"/>
    <s v="Prepared Food"/>
    <n v="48558.23"/>
    <n v="52809.09"/>
    <n v="1087541.4939959713"/>
    <s v="Medium"/>
    <n v="139.97"/>
    <n v="9.976625164365549E-2"/>
    <n v="486.72"/>
    <n v="2245332.5552000003"/>
    <n v="46.24"/>
    <n v="1412.17"/>
    <n v="0"/>
  </r>
  <r>
    <x v="10"/>
    <n v="2019"/>
    <s v="Beverages"/>
    <n v="46203.14"/>
    <n v="41490.22"/>
    <n v="897995.67735006753"/>
    <s v="Low"/>
    <n v="186.62"/>
    <n v="2.1897222748815164"/>
    <n v="21.1"/>
    <n v="1476190.3229999999"/>
    <n v="31.95"/>
    <n v="1412.17"/>
    <n v="0"/>
  </r>
  <r>
    <x v="13"/>
    <n v="2021"/>
    <s v="Prepared Food"/>
    <n v="4551.47"/>
    <n v="5409.94"/>
    <n v="1188613.7885122828"/>
    <s v="High"/>
    <n v="42.14"/>
    <n v="1.2351008113755394E-2"/>
    <n v="368.51"/>
    <n v="305221.57820000005"/>
    <n v="67.06"/>
    <n v="1412.17"/>
    <n v="0"/>
  </r>
  <r>
    <x v="13"/>
    <n v="2021"/>
    <s v="Dairy Products"/>
    <n v="29565.599999999999"/>
    <n v="24296.799999999999"/>
    <n v="821792.89444489544"/>
    <s v="Low"/>
    <n v="25.13"/>
    <n v="3.6366946296341851E-2"/>
    <n v="812.98"/>
    <n v="1721900.544"/>
    <n v="58.24"/>
    <n v="1412.17"/>
    <n v="0"/>
  </r>
  <r>
    <x v="3"/>
    <n v="2022"/>
    <s v="Beverages"/>
    <n v="46679.66"/>
    <n v="50458.52"/>
    <n v="1080953.0317915769"/>
    <s v="Medium"/>
    <n v="97.62"/>
    <n v="4.2258568557512997E-2"/>
    <n v="1104.6199999999999"/>
    <n v="2883869.3948000004"/>
    <n v="61.78"/>
    <n v="1412.17"/>
    <n v="0"/>
  </r>
  <r>
    <x v="5"/>
    <n v="2023"/>
    <s v="Grains &amp; Cereals"/>
    <n v="3294.79"/>
    <n v="3145.7"/>
    <n v="954749.77160911623"/>
    <s v="Medium"/>
    <n v="36.53"/>
    <n v="2.8475286715583326E-3"/>
    <n v="1157.07"/>
    <n v="178709.40960000001"/>
    <n v="54.24"/>
    <n v="1412.17"/>
    <n v="0"/>
  </r>
  <r>
    <x v="3"/>
    <n v="2021"/>
    <s v="Beverages"/>
    <n v="20187.86"/>
    <n v="20160.75"/>
    <n v="998657.11373072723"/>
    <s v="Medium"/>
    <n v="65.91"/>
    <n v="4.6226094522806377E-2"/>
    <n v="436.72"/>
    <n v="1312816.5358"/>
    <n v="65.03"/>
    <n v="1412.17"/>
    <n v="0"/>
  </r>
  <r>
    <x v="13"/>
    <n v="2018"/>
    <s v="Meat &amp; Seafood"/>
    <n v="48742.06"/>
    <n v="54592.480000000003"/>
    <n v="1120028.1645872169"/>
    <s v="High"/>
    <n v="146.71"/>
    <n v="3.7148412075391171E-2"/>
    <n v="1312.09"/>
    <n v="1882905.7778"/>
    <n v="38.630000000000003"/>
    <n v="1412.17"/>
    <n v="0"/>
  </r>
  <r>
    <x v="15"/>
    <n v="2022"/>
    <s v="Meat &amp; Seafood"/>
    <n v="14768.04"/>
    <n v="14570.61"/>
    <n v="986631.26589581277"/>
    <s v="Medium"/>
    <n v="90.3"/>
    <n v="8.1406978667107666E-2"/>
    <n v="181.41"/>
    <n v="728655.09360000014"/>
    <n v="49.34"/>
    <n v="1412.17"/>
    <n v="0"/>
  </r>
  <r>
    <x v="17"/>
    <n v="2022"/>
    <s v="Bakery Items"/>
    <n v="45786.18"/>
    <n v="40409.74"/>
    <n v="882575.04775458446"/>
    <s v="Low"/>
    <n v="187.79"/>
    <n v="5.4948251446127257E-2"/>
    <n v="833.26"/>
    <n v="1934008.2432000001"/>
    <n v="42.24"/>
    <n v="1412.17"/>
    <n v="0"/>
  </r>
  <r>
    <x v="6"/>
    <n v="2020"/>
    <s v="Fruits &amp; Vegetables"/>
    <n v="13888.93"/>
    <n v="13847.95"/>
    <n v="997049.44873363175"/>
    <s v="Medium"/>
    <n v="182.12"/>
    <n v="0.11440634266886326"/>
    <n v="121.4"/>
    <n v="605140.6801"/>
    <n v="43.57"/>
    <n v="1412.17"/>
    <n v="0"/>
  </r>
  <r>
    <x v="8"/>
    <n v="2020"/>
    <s v="Dairy Products"/>
    <n v="14176.85"/>
    <n v="11752.96"/>
    <n v="829024.78336160711"/>
    <s v="Low"/>
    <n v="20.2"/>
    <n v="1.2299673786677309E-2"/>
    <n v="1152.6199999999999"/>
    <n v="578982.55400000012"/>
    <n v="40.840000000000003"/>
    <n v="1412.17"/>
    <n v="0"/>
  </r>
  <r>
    <x v="15"/>
    <n v="2023"/>
    <s v="Fruits &amp; Vegetables"/>
    <n v="31350.95"/>
    <n v="34430.629999999997"/>
    <n v="1098232.4299582627"/>
    <s v="Medium"/>
    <n v="167.05"/>
    <n v="1.9655768025078371"/>
    <n v="15.95"/>
    <n v="1835598.1225000001"/>
    <n v="58.55"/>
    <n v="1412.17"/>
    <n v="0"/>
  </r>
  <r>
    <x v="12"/>
    <n v="2018"/>
    <s v="Dairy Products"/>
    <n v="38491.57"/>
    <n v="45538.559999999998"/>
    <n v="1183078.7884204255"/>
    <s v="High"/>
    <n v="95.85"/>
    <n v="0.22133040078201369"/>
    <n v="173.91"/>
    <n v="1835662.9733"/>
    <n v="47.69"/>
    <n v="1412.17"/>
    <n v="0"/>
  </r>
  <r>
    <x v="2"/>
    <n v="2022"/>
    <s v="Bakery Items"/>
    <n v="45520.34"/>
    <n v="50610.21"/>
    <n v="1111815.2896046033"/>
    <s v="High"/>
    <n v="119.5"/>
    <n v="0.20819767654592022"/>
    <n v="218.64"/>
    <n v="2764450.2481999998"/>
    <n v="60.73"/>
    <n v="1412.17"/>
    <n v="0"/>
  </r>
  <r>
    <x v="9"/>
    <n v="2018"/>
    <s v="Bakery Items"/>
    <n v="17678.099999999999"/>
    <n v="19199.900000000001"/>
    <n v="1086083.9117325959"/>
    <s v="Medium"/>
    <n v="132.38999999999999"/>
    <n v="8.3989452679589502E-2"/>
    <n v="210.48"/>
    <n v="596459.09400000004"/>
    <n v="33.74"/>
    <n v="1412.17"/>
    <n v="0"/>
  </r>
  <r>
    <x v="19"/>
    <n v="2024"/>
    <s v="Grains &amp; Cereals"/>
    <n v="31836.59"/>
    <n v="32047.25"/>
    <n v="1006616.9146884135"/>
    <s v="Medium"/>
    <n v="123.61"/>
    <n v="4.3352837845198541E-2"/>
    <n v="734.36"/>
    <n v="1586417.2796999998"/>
    <n v="49.83"/>
    <n v="1412.17"/>
    <n v="0"/>
  </r>
  <r>
    <x v="12"/>
    <n v="2018"/>
    <s v="Meat &amp; Seafood"/>
    <n v="26638.83"/>
    <n v="23003.29"/>
    <n v="863524.78693696379"/>
    <s v="Low"/>
    <n v="74.900000000000006"/>
    <n v="3.0738766702822461E-2"/>
    <n v="866.62"/>
    <n v="1464602.8733999999"/>
    <n v="54.98"/>
    <n v="1412.17"/>
    <n v="0"/>
  </r>
  <r>
    <x v="5"/>
    <n v="2024"/>
    <s v="Grains &amp; Cereals"/>
    <n v="38818.58"/>
    <n v="42081.85"/>
    <n v="1084064.6412104717"/>
    <s v="Medium"/>
    <n v="66.88"/>
    <n v="2.8631705500114325E-2"/>
    <n v="1355.79"/>
    <n v="2476237.2182"/>
    <n v="63.79"/>
    <n v="1412.17"/>
    <n v="0"/>
  </r>
  <r>
    <x v="16"/>
    <n v="2021"/>
    <s v="Meat &amp; Seafood"/>
    <n v="44918.63"/>
    <n v="53620.37"/>
    <n v="1193722.2929550612"/>
    <s v="High"/>
    <n v="28.35"/>
    <n v="8.9620378683585716E-2"/>
    <n v="501.21"/>
    <n v="1745088.7755"/>
    <n v="38.85"/>
    <n v="1412.17"/>
    <n v="0"/>
  </r>
  <r>
    <x v="4"/>
    <n v="2024"/>
    <s v="Prepared Food"/>
    <n v="5529.26"/>
    <n v="5661.64"/>
    <n v="1023941.7209536176"/>
    <s v="Medium"/>
    <n v="190.12"/>
    <n v="1.4840463793010898E-2"/>
    <n v="372.58"/>
    <n v="204361.44960000002"/>
    <n v="36.96"/>
    <n v="1412.17"/>
    <n v="0"/>
  </r>
  <r>
    <x v="8"/>
    <n v="2024"/>
    <s v="Fruits &amp; Vegetables"/>
    <n v="22790.85"/>
    <n v="18513.509999999998"/>
    <n v="812322.05029650067"/>
    <s v="Low"/>
    <n v="104.57"/>
    <n v="5.9615092859011246E-2"/>
    <n v="382.3"/>
    <n v="1336683.3524999998"/>
    <n v="58.65"/>
    <n v="1412.17"/>
    <n v="0"/>
  </r>
  <r>
    <x v="5"/>
    <n v="2019"/>
    <s v="Beverages"/>
    <n v="35852.53"/>
    <n v="29367.55"/>
    <n v="819120.71477243036"/>
    <s v="Low"/>
    <n v="175.99"/>
    <n v="3.6975475181254706E-2"/>
    <n v="969.63"/>
    <n v="1796211.753"/>
    <n v="50.1"/>
    <n v="1412.17"/>
    <n v="0"/>
  </r>
  <r>
    <x v="17"/>
    <n v="2019"/>
    <s v="Frozen Food"/>
    <n v="25765.07"/>
    <n v="24024.36"/>
    <n v="932439.1511453297"/>
    <s v="Low"/>
    <n v="49.22"/>
    <n v="5.3741046659574909E-2"/>
    <n v="479.43"/>
    <n v="1441040.3651000001"/>
    <n v="55.93"/>
    <n v="1412.17"/>
    <n v="0"/>
  </r>
  <r>
    <x v="10"/>
    <n v="2018"/>
    <s v="Prepared Food"/>
    <n v="40976.71"/>
    <n v="35950.120000000003"/>
    <n v="877330.56167759688"/>
    <s v="Low"/>
    <n v="150.22999999999999"/>
    <n v="6.6840730772367671E-2"/>
    <n v="613.04999999999995"/>
    <n v="2027527.6107999999"/>
    <n v="49.48"/>
    <n v="1412.17"/>
    <n v="0"/>
  </r>
  <r>
    <x v="17"/>
    <n v="2024"/>
    <s v="Meat &amp; Seafood"/>
    <n v="18935.150000000001"/>
    <n v="21548.3"/>
    <n v="1138005.2442151236"/>
    <s v="High"/>
    <n v="168.02"/>
    <n v="8.9249387254901974E-2"/>
    <n v="212.16"/>
    <n v="788459.64600000007"/>
    <n v="41.64"/>
    <n v="1412.17"/>
    <n v="0"/>
  </r>
  <r>
    <x v="13"/>
    <n v="2019"/>
    <s v="Grains &amp; Cereals"/>
    <n v="42395.76"/>
    <n v="38646.36"/>
    <n v="911561.91090807191"/>
    <s v="Low"/>
    <n v="34.090000000000003"/>
    <n v="0.11631209876543211"/>
    <n v="364.5"/>
    <n v="1578818.1024000002"/>
    <n v="37.24"/>
    <n v="1412.17"/>
    <n v="0"/>
  </r>
  <r>
    <x v="16"/>
    <n v="2023"/>
    <s v="Grains &amp; Cereals"/>
    <n v="24204.54"/>
    <n v="20642.66"/>
    <n v="852842.4832696676"/>
    <s v="Low"/>
    <n v="23.09"/>
    <n v="2.4432495180029677E-2"/>
    <n v="990.67"/>
    <n v="1228864.4958000001"/>
    <n v="50.77"/>
    <n v="1412.17"/>
    <n v="0"/>
  </r>
  <r>
    <x v="2"/>
    <n v="2022"/>
    <s v="Dairy Products"/>
    <n v="45069.58"/>
    <n v="40138.57"/>
    <n v="890591.17036369094"/>
    <s v="Low"/>
    <n v="131.13999999999999"/>
    <n v="3.865746609827854E-2"/>
    <n v="1165.8699999999999"/>
    <n v="2001990.7436000002"/>
    <n v="44.42"/>
    <n v="1412.17"/>
    <n v="0"/>
  </r>
  <r>
    <x v="14"/>
    <n v="2024"/>
    <s v="Frozen Food"/>
    <n v="9773.83"/>
    <n v="10242.02"/>
    <n v="1047902.4087793629"/>
    <s v="Medium"/>
    <n v="99.76"/>
    <n v="1.1568168637337405E-2"/>
    <n v="844.89"/>
    <n v="645268.25659999996"/>
    <n v="66.02"/>
    <n v="1412.17"/>
    <n v="0"/>
  </r>
  <r>
    <x v="19"/>
    <n v="2024"/>
    <s v="Bakery Items"/>
    <n v="5740.99"/>
    <n v="5175.08"/>
    <n v="901426.40903398197"/>
    <s v="Low"/>
    <n v="26.29"/>
    <n v="1.2304670253123861E-2"/>
    <n v="466.57"/>
    <n v="284580.87429999997"/>
    <n v="49.57"/>
    <n v="1412.17"/>
    <n v="0"/>
  </r>
  <r>
    <x v="3"/>
    <n v="2021"/>
    <s v="Dairy Products"/>
    <n v="43995.32"/>
    <n v="42065.42"/>
    <n v="956133.97061323794"/>
    <s v="Medium"/>
    <n v="196.01"/>
    <n v="8.0113846602083177E-2"/>
    <n v="549.16"/>
    <n v="2624320.838"/>
    <n v="59.65"/>
    <n v="1412.17"/>
    <n v="0"/>
  </r>
  <r>
    <x v="1"/>
    <n v="2022"/>
    <s v="Prepared Food"/>
    <n v="18104.97"/>
    <n v="19402.95"/>
    <n v="1071691.9166394642"/>
    <s v="Medium"/>
    <n v="118.84"/>
    <n v="7.5626441102756903E-2"/>
    <n v="239.4"/>
    <n v="795532.38179999997"/>
    <n v="43.94"/>
    <n v="1412.17"/>
    <n v="0"/>
  </r>
  <r>
    <x v="18"/>
    <n v="2018"/>
    <s v="Bakery Items"/>
    <n v="19047.060000000001"/>
    <n v="17664.740000000002"/>
    <n v="927426.06995515316"/>
    <s v="Low"/>
    <n v="33.39"/>
    <n v="1.5489444408301347E-2"/>
    <n v="1229.68"/>
    <n v="572935.56480000005"/>
    <n v="30.08"/>
    <n v="1412.17"/>
    <n v="0"/>
  </r>
  <r>
    <x v="12"/>
    <n v="2024"/>
    <s v="Fruits &amp; Vegetables"/>
    <n v="39012.379999999997"/>
    <n v="39009.82"/>
    <n v="999934.37980456464"/>
    <s v="Medium"/>
    <n v="97.73"/>
    <n v="0.25944257498171175"/>
    <n v="150.37"/>
    <n v="1705621.2535999999"/>
    <n v="43.72"/>
    <n v="1412.17"/>
    <n v="0"/>
  </r>
  <r>
    <x v="1"/>
    <n v="2023"/>
    <s v="Beverages"/>
    <n v="39163.83"/>
    <n v="36725.5"/>
    <n v="937740.25676242588"/>
    <s v="Low"/>
    <n v="96.93"/>
    <n v="2.8921978849732671E-2"/>
    <n v="1354.12"/>
    <n v="1792528.4991000001"/>
    <n v="45.77"/>
    <n v="1412.17"/>
    <n v="0"/>
  </r>
  <r>
    <x v="5"/>
    <n v="2018"/>
    <s v="Prepared Food"/>
    <n v="23303.86"/>
    <n v="22250.07"/>
    <n v="954780.45268037135"/>
    <s v="Medium"/>
    <n v="152.59"/>
    <n v="8.3993007749143991E-2"/>
    <n v="277.45"/>
    <n v="705407.84219999996"/>
    <n v="30.27"/>
    <n v="1412.17"/>
    <n v="0"/>
  </r>
  <r>
    <x v="17"/>
    <n v="2022"/>
    <s v="Prepared Food"/>
    <n v="35237.47"/>
    <n v="35622.629999999997"/>
    <n v="1010930.4101571423"/>
    <s v="Medium"/>
    <n v="116.27"/>
    <n v="2.5723221911568252E-2"/>
    <n v="1369.87"/>
    <n v="1874985.7787000001"/>
    <n v="53.21"/>
    <n v="1412.17"/>
    <n v="0"/>
  </r>
  <r>
    <x v="12"/>
    <n v="2020"/>
    <s v="Beverages"/>
    <n v="2825.5"/>
    <n v="2953.1"/>
    <n v="1045160.1486462574"/>
    <s v="Medium"/>
    <n v="121.89"/>
    <n v="3.9938089247600608E-3"/>
    <n v="707.47"/>
    <n v="121242.20499999999"/>
    <n v="42.91"/>
    <n v="1412.17"/>
    <n v="0"/>
  </r>
  <r>
    <x v="3"/>
    <n v="2024"/>
    <s v="Fruits &amp; Vegetables"/>
    <n v="27293.62"/>
    <n v="22003.31"/>
    <n v="806170.45302162191"/>
    <s v="Low"/>
    <n v="61.47"/>
    <n v="0.10312710647623366"/>
    <n v="264.66000000000003"/>
    <n v="1846959.2653999999"/>
    <n v="67.67"/>
    <n v="1412.17"/>
    <n v="0"/>
  </r>
  <r>
    <x v="19"/>
    <n v="2018"/>
    <s v="Frozen Food"/>
    <n v="39820.97"/>
    <n v="33844.29"/>
    <n v="849911.24023347499"/>
    <s v="Low"/>
    <n v="176.03"/>
    <n v="0.13852217622708457"/>
    <n v="287.47000000000003"/>
    <n v="2653271.2311"/>
    <n v="66.63"/>
    <n v="1412.17"/>
    <n v="0"/>
  </r>
  <r>
    <x v="17"/>
    <n v="2020"/>
    <s v="Fruits &amp; Vegetables"/>
    <n v="43384.58"/>
    <n v="35806.129999999997"/>
    <n v="825319.27242351999"/>
    <s v="Low"/>
    <n v="30.81"/>
    <n v="3.6454260530539198E-2"/>
    <n v="1190.1099999999999"/>
    <n v="2917179.1592000001"/>
    <n v="67.239999999999995"/>
    <n v="1412.17"/>
    <n v="0"/>
  </r>
  <r>
    <x v="17"/>
    <n v="2019"/>
    <s v="Beverages"/>
    <n v="21214.86"/>
    <n v="24592.880000000001"/>
    <n v="1159228.9555528529"/>
    <s v="High"/>
    <n v="95.32"/>
    <n v="2.0189246288542063E-2"/>
    <n v="1050.8"/>
    <n v="1231946.9202000001"/>
    <n v="58.07"/>
    <n v="1412.17"/>
    <n v="0"/>
  </r>
  <r>
    <x v="13"/>
    <n v="2021"/>
    <s v="Prepared Food"/>
    <n v="33055.94"/>
    <n v="38140.550000000003"/>
    <n v="1153818.3455076455"/>
    <s v="High"/>
    <n v="153.69999999999999"/>
    <n v="3.51629010296996E-2"/>
    <n v="940.08"/>
    <n v="1524209.3934000002"/>
    <n v="46.11"/>
    <n v="1412.17"/>
    <n v="0"/>
  </r>
  <r>
    <x v="18"/>
    <n v="2024"/>
    <s v="Beverages"/>
    <n v="12148.55"/>
    <n v="10214.129999999999"/>
    <n v="840769.47454634507"/>
    <s v="Low"/>
    <n v="68.7"/>
    <n v="1.0044440586036974E-2"/>
    <n v="1209.48"/>
    <n v="761228.14299999992"/>
    <n v="62.66"/>
    <n v="1412.17"/>
    <n v="0"/>
  </r>
  <r>
    <x v="9"/>
    <n v="2024"/>
    <s v="Bakery Items"/>
    <n v="27987.95"/>
    <n v="24427.79"/>
    <n v="872796.68571653159"/>
    <s v="Low"/>
    <n v="66.28"/>
    <n v="0.30494606668119417"/>
    <n v="91.78"/>
    <n v="1216356.307"/>
    <n v="43.46"/>
    <n v="1412.17"/>
    <n v="0"/>
  </r>
  <r>
    <x v="13"/>
    <n v="2023"/>
    <s v="Meat &amp; Seafood"/>
    <n v="5117.51"/>
    <n v="5392.38"/>
    <n v="1053711.6683699689"/>
    <s v="Medium"/>
    <n v="44.55"/>
    <n v="9.8164467121921277E-3"/>
    <n v="521.32000000000005"/>
    <n v="256591.95140000002"/>
    <n v="50.14"/>
    <n v="1412.17"/>
    <n v="0"/>
  </r>
  <r>
    <x v="8"/>
    <n v="2022"/>
    <s v="Meat &amp; Seafood"/>
    <n v="26712.79"/>
    <n v="26848.34"/>
    <n v="1005074.3482803556"/>
    <s v="Medium"/>
    <n v="66.14"/>
    <n v="3.5059375533185465E-2"/>
    <n v="761.93"/>
    <n v="1392537.7427000001"/>
    <n v="52.13"/>
    <n v="1412.17"/>
    <n v="0"/>
  </r>
  <r>
    <x v="8"/>
    <n v="2019"/>
    <s v="Beverages"/>
    <n v="4136.84"/>
    <n v="4577.87"/>
    <n v="1106610.3595981475"/>
    <s v="High"/>
    <n v="185.34"/>
    <n v="1.0022143082103835E-2"/>
    <n v="412.77"/>
    <n v="130020.8812"/>
    <n v="31.43"/>
    <n v="1412.17"/>
    <n v="0"/>
  </r>
  <r>
    <x v="6"/>
    <n v="2020"/>
    <s v="Beverages"/>
    <n v="46052.18"/>
    <n v="43337.13"/>
    <n v="941044.050466232"/>
    <s v="Low"/>
    <n v="159.18"/>
    <n v="3.9205356534768102E-2"/>
    <n v="1174.6400000000001"/>
    <n v="2962076.2175999996"/>
    <n v="64.319999999999993"/>
    <n v="1412.17"/>
    <n v="0"/>
  </r>
  <r>
    <x v="8"/>
    <n v="2024"/>
    <s v="Frozen Food"/>
    <n v="14821.69"/>
    <n v="15577.51"/>
    <n v="1050994.1848736547"/>
    <s v="Medium"/>
    <n v="141.58000000000001"/>
    <n v="2.7370531097651057E-2"/>
    <n v="541.52"/>
    <n v="539213.08220000006"/>
    <n v="36.380000000000003"/>
    <n v="1412.17"/>
    <n v="0"/>
  </r>
  <r>
    <x v="3"/>
    <n v="2024"/>
    <s v="Frozen Food"/>
    <n v="40414.19"/>
    <n v="42394.85"/>
    <n v="1049009.0238106961"/>
    <s v="Medium"/>
    <n v="188.16"/>
    <n v="0.12355301131152553"/>
    <n v="327.10000000000002"/>
    <n v="1690121.4258000001"/>
    <n v="41.82"/>
    <n v="1412.17"/>
    <n v="0"/>
  </r>
  <r>
    <x v="7"/>
    <n v="2023"/>
    <s v="Dairy Products"/>
    <n v="21409.3"/>
    <n v="24661.22"/>
    <n v="1151892.8689868422"/>
    <s v="High"/>
    <n v="159.22"/>
    <n v="1.7095573850342959E-2"/>
    <n v="1252.33"/>
    <n v="693447.22699999996"/>
    <n v="32.39"/>
    <n v="1412.17"/>
    <n v="0"/>
  </r>
  <r>
    <x v="10"/>
    <n v="2023"/>
    <s v="Fruits &amp; Vegetables"/>
    <n v="41572.870000000003"/>
    <n v="49079.89"/>
    <n v="1180574.9759398375"/>
    <s v="High"/>
    <n v="146.02000000000001"/>
    <n v="0.21815012856168339"/>
    <n v="190.57"/>
    <n v="2666068.1530999998"/>
    <n v="64.13"/>
    <n v="1412.17"/>
    <n v="0"/>
  </r>
  <r>
    <x v="17"/>
    <n v="2020"/>
    <s v="Grains &amp; Cereals"/>
    <n v="30679.1"/>
    <n v="26443.919999999998"/>
    <n v="861952.27369772911"/>
    <s v="Low"/>
    <n v="172.8"/>
    <n v="2.5637059506798031E-2"/>
    <n v="1196.67"/>
    <n v="1069166.635"/>
    <n v="34.85"/>
    <n v="1412.17"/>
    <n v="0"/>
  </r>
  <r>
    <x v="19"/>
    <n v="2021"/>
    <s v="Beverages"/>
    <n v="41606.089999999997"/>
    <n v="46877.29"/>
    <n v="1126692.9913385278"/>
    <s v="High"/>
    <n v="187.42"/>
    <n v="0.19528791363529685"/>
    <n v="213.05"/>
    <n v="2273356.7575999997"/>
    <n v="54.64"/>
    <n v="1412.17"/>
    <n v="0"/>
  </r>
  <r>
    <x v="4"/>
    <n v="2020"/>
    <s v="Dairy Products"/>
    <n v="21039.47"/>
    <n v="19017.97"/>
    <n v="903918.68236224575"/>
    <s v="Low"/>
    <n v="160.55000000000001"/>
    <n v="0.28412518568534778"/>
    <n v="74.05"/>
    <n v="1071960.9965000001"/>
    <n v="50.95"/>
    <n v="1412.17"/>
    <n v="0"/>
  </r>
  <r>
    <x v="12"/>
    <n v="2021"/>
    <s v="Grains &amp; Cereals"/>
    <n v="25425.119999999999"/>
    <n v="24747.72"/>
    <n v="973357.05790179165"/>
    <s v="Medium"/>
    <n v="36.17"/>
    <n v="3.372076552739426E-2"/>
    <n v="753.99"/>
    <n v="1054125.4752"/>
    <n v="41.46"/>
    <n v="1412.17"/>
    <n v="0"/>
  </r>
  <r>
    <x v="9"/>
    <n v="2019"/>
    <s v="Meat &amp; Seafood"/>
    <n v="23334.880000000001"/>
    <n v="19766.990000000002"/>
    <n v="847100.56361978292"/>
    <s v="Low"/>
    <n v="129.91999999999999"/>
    <n v="1.3622230005837712"/>
    <n v="17.13"/>
    <n v="1261483.6128"/>
    <n v="54.06"/>
    <n v="1412.17"/>
    <n v="0"/>
  </r>
  <r>
    <x v="13"/>
    <n v="2023"/>
    <s v="Beverages"/>
    <n v="35263.78"/>
    <n v="32027.17"/>
    <n v="908217.15652717894"/>
    <s v="Low"/>
    <n v="114.62"/>
    <n v="4.5676696501431288E-2"/>
    <n v="772.03"/>
    <n v="1191210.4883999999"/>
    <n v="33.78"/>
    <n v="1412.17"/>
    <n v="0"/>
  </r>
  <r>
    <x v="12"/>
    <n v="2020"/>
    <s v="Prepared Food"/>
    <n v="7513.39"/>
    <n v="7177.18"/>
    <n v="955251.89029186557"/>
    <s v="Medium"/>
    <n v="55.46"/>
    <n v="4.522052362323202E-2"/>
    <n v="166.15"/>
    <n v="322925.50219999999"/>
    <n v="42.98"/>
    <n v="1412.17"/>
    <n v="0"/>
  </r>
  <r>
    <x v="11"/>
    <n v="2018"/>
    <s v="Dairy Products"/>
    <n v="2080.02"/>
    <n v="1859.92"/>
    <n v="894183.70977202139"/>
    <s v="Low"/>
    <n v="31.43"/>
    <n v="3.6313198324022349E-2"/>
    <n v="57.28"/>
    <n v="71344.685999999987"/>
    <n v="34.299999999999997"/>
    <n v="1412.17"/>
    <n v="0"/>
  </r>
  <r>
    <x v="10"/>
    <n v="2024"/>
    <s v="Dairy Products"/>
    <n v="13535.23"/>
    <n v="15210.86"/>
    <n v="1123797.6746608666"/>
    <s v="High"/>
    <n v="185.76"/>
    <n v="2.7567782801743452E-2"/>
    <n v="490.98"/>
    <n v="892242.36159999995"/>
    <n v="65.92"/>
    <n v="1412.17"/>
    <n v="0"/>
  </r>
  <r>
    <x v="19"/>
    <n v="2024"/>
    <s v="Prepared Food"/>
    <n v="36016.89"/>
    <n v="37081.949999999997"/>
    <n v="1029571.1262132849"/>
    <s v="Medium"/>
    <n v="86.78"/>
    <n v="4.6516021129034343E-2"/>
    <n v="774.29"/>
    <n v="1615717.6853999998"/>
    <n v="44.86"/>
    <n v="1412.17"/>
    <n v="0"/>
  </r>
  <r>
    <x v="5"/>
    <n v="2022"/>
    <s v="Prepared Food"/>
    <n v="32439.13"/>
    <n v="37580.81"/>
    <n v="1158502.4012666184"/>
    <s v="High"/>
    <n v="164.52"/>
    <n v="4.6570474905248654E-2"/>
    <n v="696.56"/>
    <n v="1817888.8452000001"/>
    <n v="56.04"/>
    <n v="1412.17"/>
    <n v="0"/>
  </r>
  <r>
    <x v="12"/>
    <n v="2019"/>
    <s v="Dairy Products"/>
    <n v="43405.29"/>
    <n v="39288.870000000003"/>
    <n v="905163.17250731413"/>
    <s v="Low"/>
    <n v="140.93"/>
    <n v="2.5517513227513229"/>
    <n v="17.010000000000002"/>
    <n v="1322559.1862999999"/>
    <n v="30.47"/>
    <n v="1412.17"/>
    <n v="0"/>
  </r>
  <r>
    <x v="2"/>
    <n v="2018"/>
    <s v="Dairy Products"/>
    <n v="37398.57"/>
    <n v="30512.12"/>
    <n v="815863.28033398069"/>
    <s v="Low"/>
    <n v="74.16"/>
    <n v="3.8298194590941206E-2"/>
    <n v="976.51"/>
    <n v="1657130.6367000001"/>
    <n v="44.31"/>
    <n v="1412.17"/>
    <n v="0"/>
  </r>
  <r>
    <x v="0"/>
    <n v="2022"/>
    <s v="Prepared Food"/>
    <n v="25172.33"/>
    <n v="22498.63"/>
    <n v="893784.16698017216"/>
    <s v="Low"/>
    <n v="111.99"/>
    <n v="2.6250709131105828E-2"/>
    <n v="958.92"/>
    <n v="1406378.0771000001"/>
    <n v="55.87"/>
    <n v="1412.17"/>
    <n v="0"/>
  </r>
  <r>
    <x v="6"/>
    <n v="2022"/>
    <s v="Frozen Food"/>
    <n v="20091.78"/>
    <n v="17367.8"/>
    <n v="864423.16210908152"/>
    <s v="Low"/>
    <n v="156.4"/>
    <n v="1.4817493270400824E-2"/>
    <n v="1355.95"/>
    <n v="1319427.1926"/>
    <n v="65.67"/>
    <n v="1412.17"/>
    <n v="0"/>
  </r>
  <r>
    <x v="8"/>
    <n v="2022"/>
    <s v="Meat &amp; Seafood"/>
    <n v="36926.85"/>
    <n v="29718.74"/>
    <n v="804800.30113589438"/>
    <s v="Low"/>
    <n v="49.29"/>
    <n v="6.6804490194659519E-2"/>
    <n v="552.76"/>
    <n v="1785413.1975"/>
    <n v="48.35"/>
    <n v="1412.17"/>
    <n v="0"/>
  </r>
  <r>
    <x v="7"/>
    <n v="2023"/>
    <s v="Fruits &amp; Vegetables"/>
    <n v="9837.02"/>
    <n v="11627.82"/>
    <n v="1182047.0020392353"/>
    <s v="High"/>
    <n v="115.82"/>
    <n v="1.1215775251690287E-2"/>
    <n v="877.07"/>
    <n v="669999.43220000004"/>
    <n v="68.11"/>
    <n v="1412.17"/>
    <n v="0"/>
  </r>
  <r>
    <x v="17"/>
    <n v="2022"/>
    <s v="Dairy Products"/>
    <n v="28930.73"/>
    <n v="26402.82"/>
    <n v="912621.97670089907"/>
    <s v="Low"/>
    <n v="65.69"/>
    <n v="3.8331540245114273E-2"/>
    <n v="754.75"/>
    <n v="1534485.9191999999"/>
    <n v="53.04"/>
    <n v="1412.17"/>
    <n v="0"/>
  </r>
  <r>
    <x v="6"/>
    <n v="2022"/>
    <s v="Fruits &amp; Vegetables"/>
    <n v="39712.35"/>
    <n v="41529.26"/>
    <n v="1045751.7623610791"/>
    <s v="Medium"/>
    <n v="99.07"/>
    <n v="3.6336673071644246E-2"/>
    <n v="1092.9000000000001"/>
    <n v="1644885.537"/>
    <n v="41.42"/>
    <n v="1412.17"/>
    <n v="0"/>
  </r>
  <r>
    <x v="19"/>
    <n v="2020"/>
    <s v="Beverages"/>
    <n v="33684.83"/>
    <n v="29132.81"/>
    <n v="864864.39147830044"/>
    <s v="Low"/>
    <n v="166.19"/>
    <n v="2.8335629805346658E-2"/>
    <n v="1188.78"/>
    <n v="2342779.9265000001"/>
    <n v="69.55"/>
    <n v="1412.17"/>
    <n v="0"/>
  </r>
  <r>
    <x v="7"/>
    <n v="2020"/>
    <s v="Prepared Food"/>
    <n v="34893.019999999997"/>
    <n v="29030.35"/>
    <n v="831981.582562931"/>
    <s v="Low"/>
    <n v="86.77"/>
    <n v="2.9431429607699247E-2"/>
    <n v="1185.57"/>
    <n v="1996229.6741999998"/>
    <n v="57.21"/>
    <n v="1412.17"/>
    <n v="0"/>
  </r>
  <r>
    <x v="5"/>
    <n v="2024"/>
    <s v="Frozen Food"/>
    <n v="39780.81"/>
    <n v="36194.44"/>
    <n v="909846.73263314657"/>
    <s v="Low"/>
    <n v="136.25"/>
    <n v="2.8985041458403159E-2"/>
    <n v="1372.46"/>
    <n v="2313254.1014999999"/>
    <n v="58.15"/>
    <n v="1412.17"/>
    <n v="0"/>
  </r>
  <r>
    <x v="6"/>
    <n v="2024"/>
    <s v="Beverages"/>
    <n v="24694.29"/>
    <n v="21980.41"/>
    <n v="890100.90996744588"/>
    <s v="Low"/>
    <n v="123.96"/>
    <n v="8.4491360728093892E-2"/>
    <n v="292.27"/>
    <n v="872943.15150000004"/>
    <n v="35.35"/>
    <n v="1412.17"/>
    <n v="0"/>
  </r>
  <r>
    <x v="1"/>
    <n v="2018"/>
    <s v="Bakery Items"/>
    <n v="26312.21"/>
    <n v="26865.16"/>
    <n v="1021014.9584546491"/>
    <s v="Medium"/>
    <n v="32.4"/>
    <n v="3.623223310061828E-2"/>
    <n v="726.21"/>
    <n v="1572680.7916999999"/>
    <n v="59.77"/>
    <n v="1412.17"/>
    <n v="0"/>
  </r>
  <r>
    <x v="0"/>
    <n v="2024"/>
    <s v="Dairy Products"/>
    <n v="1618.65"/>
    <n v="1579.4"/>
    <n v="975751.39776974637"/>
    <s v="Medium"/>
    <n v="31.44"/>
    <n v="2.2870686975442959E-3"/>
    <n v="707.74"/>
    <n v="59987.169000000009"/>
    <n v="37.06"/>
    <n v="1412.17"/>
    <n v="0"/>
  </r>
  <r>
    <x v="17"/>
    <n v="2024"/>
    <s v="Grains &amp; Cereals"/>
    <n v="33870.28"/>
    <n v="33802.04"/>
    <n v="997985.25432916416"/>
    <s v="Medium"/>
    <n v="46.63"/>
    <n v="3.0132628732073591E-2"/>
    <n v="1124.04"/>
    <n v="1132283.4604"/>
    <n v="33.43"/>
    <n v="1412.17"/>
    <n v="0"/>
  </r>
  <r>
    <x v="14"/>
    <n v="2023"/>
    <s v="Meat &amp; Seafood"/>
    <n v="13878.66"/>
    <n v="13795.11"/>
    <n v="993979.96636562899"/>
    <s v="Medium"/>
    <n v="165.73"/>
    <n v="3.9004721488393006E-2"/>
    <n v="355.82"/>
    <n v="881433.69659999991"/>
    <n v="63.51"/>
    <n v="1412.17"/>
    <n v="0"/>
  </r>
  <r>
    <x v="5"/>
    <n v="2022"/>
    <s v="Prepared Food"/>
    <n v="23928.44"/>
    <n v="21243.15"/>
    <n v="887778.30899130914"/>
    <s v="Low"/>
    <n v="163.29"/>
    <n v="6.0294411127349692E-2"/>
    <n v="396.86"/>
    <n v="1091854.7172000001"/>
    <n v="45.63"/>
    <n v="1412.17"/>
    <n v="0"/>
  </r>
  <r>
    <x v="15"/>
    <n v="2022"/>
    <s v="Dairy Products"/>
    <n v="31658.66"/>
    <n v="32503.18"/>
    <n v="1026675.7973963522"/>
    <s v="Medium"/>
    <n v="113.37"/>
    <n v="0.61473126213592233"/>
    <n v="51.5"/>
    <n v="1686456.8182000001"/>
    <n v="53.27"/>
    <n v="1412.17"/>
    <n v="0"/>
  </r>
  <r>
    <x v="2"/>
    <n v="2020"/>
    <s v="Meat &amp; Seafood"/>
    <n v="17602.599999999999"/>
    <n v="16737.12"/>
    <n v="950832.26341563172"/>
    <s v="Medium"/>
    <n v="90.47"/>
    <n v="6.7492044016717143E-2"/>
    <n v="260.81"/>
    <n v="1206306.1779999998"/>
    <n v="68.53"/>
    <n v="1412.17"/>
    <n v="0"/>
  </r>
  <r>
    <x v="6"/>
    <n v="2021"/>
    <s v="Meat &amp; Seafood"/>
    <n v="33891.550000000003"/>
    <n v="31648.5"/>
    <n v="933816.83635006356"/>
    <s v="Low"/>
    <n v="132.38"/>
    <n v="0.11060488871483586"/>
    <n v="306.42"/>
    <n v="1030303.12"/>
    <n v="30.4"/>
    <n v="1412.17"/>
    <n v="0"/>
  </r>
  <r>
    <x v="8"/>
    <n v="2018"/>
    <s v="Fruits &amp; Vegetables"/>
    <n v="4928.74"/>
    <n v="4001.21"/>
    <n v="811811.94382337073"/>
    <s v="Low"/>
    <n v="107.14"/>
    <n v="8.1536858125992578E-3"/>
    <n v="604.48"/>
    <n v="299322.38019999996"/>
    <n v="60.73"/>
    <n v="1412.17"/>
    <n v="0"/>
  </r>
  <r>
    <x v="1"/>
    <n v="2024"/>
    <s v="Beverages"/>
    <n v="43681.35"/>
    <n v="39417.42"/>
    <n v="902385.57187449571"/>
    <s v="Low"/>
    <n v="30.52"/>
    <n v="2.5499912434325744"/>
    <n v="17.13"/>
    <n v="2146501.5389999999"/>
    <n v="49.14"/>
    <n v="1412.17"/>
    <n v="0"/>
  </r>
  <r>
    <x v="8"/>
    <n v="2018"/>
    <s v="Dairy Products"/>
    <n v="36440.49"/>
    <n v="35379.589999999997"/>
    <n v="970886.78006250749"/>
    <s v="Medium"/>
    <n v="88.45"/>
    <n v="3.7793889171221437E-2"/>
    <n v="964.19"/>
    <n v="1737482.5632"/>
    <n v="47.68"/>
    <n v="1412.17"/>
    <n v="0"/>
  </r>
  <r>
    <x v="8"/>
    <n v="2023"/>
    <s v="Frozen Food"/>
    <n v="16518.259999999998"/>
    <n v="18623.18"/>
    <n v="1127429.88668298"/>
    <s v="High"/>
    <n v="142.12"/>
    <n v="1.3042653654222726E-2"/>
    <n v="1266.48"/>
    <n v="1134474.0967999999"/>
    <n v="68.680000000000007"/>
    <n v="1412.17"/>
    <n v="0"/>
  </r>
  <r>
    <x v="5"/>
    <n v="2022"/>
    <s v="Meat &amp; Seafood"/>
    <n v="13519.64"/>
    <n v="14221.21"/>
    <n v="1051892.6539464069"/>
    <s v="Medium"/>
    <n v="40.119999999999997"/>
    <n v="1.5720328833385658E-2"/>
    <n v="860.01"/>
    <n v="901219.20239999995"/>
    <n v="66.66"/>
    <n v="1412.17"/>
    <n v="0"/>
  </r>
  <r>
    <x v="18"/>
    <n v="2020"/>
    <s v="Fruits &amp; Vegetables"/>
    <n v="19517.830000000002"/>
    <n v="20014.560000000001"/>
    <n v="1025450.0628399776"/>
    <s v="Medium"/>
    <n v="108.51"/>
    <n v="2.7907332208527556E-2"/>
    <n v="699.38"/>
    <n v="1235868.9956"/>
    <n v="63.32"/>
    <n v="1412.17"/>
    <n v="0"/>
  </r>
  <r>
    <x v="4"/>
    <n v="2024"/>
    <s v="Dairy Products"/>
    <n v="18058.32"/>
    <n v="19654.95"/>
    <n v="1088415.201414085"/>
    <s v="Medium"/>
    <n v="178.49"/>
    <n v="9.9874564459930315E-2"/>
    <n v="180.81"/>
    <n v="924585.98400000005"/>
    <n v="51.2"/>
    <n v="1412.17"/>
    <n v="0"/>
  </r>
  <r>
    <x v="8"/>
    <n v="2022"/>
    <s v="Bakery Items"/>
    <n v="31220.86"/>
    <n v="36959.440000000002"/>
    <n v="1183805.9553772702"/>
    <s v="High"/>
    <n v="184.7"/>
    <n v="2.275340708674042E-2"/>
    <n v="1372.14"/>
    <n v="1651583.4939999999"/>
    <n v="52.9"/>
    <n v="1412.17"/>
    <n v="0"/>
  </r>
  <r>
    <x v="16"/>
    <n v="2021"/>
    <s v="Beverages"/>
    <n v="9060.27"/>
    <n v="8555.6"/>
    <n v="944298.5694686803"/>
    <s v="Low"/>
    <n v="24.08"/>
    <n v="1.0313575721701121E-2"/>
    <n v="878.48"/>
    <n v="429456.79800000001"/>
    <n v="47.4"/>
    <n v="1412.17"/>
    <n v="0"/>
  </r>
  <r>
    <x v="16"/>
    <n v="2019"/>
    <s v="Bakery Items"/>
    <n v="26692.45"/>
    <n v="28318.78"/>
    <n v="1060928.4647906055"/>
    <s v="Medium"/>
    <n v="92.95"/>
    <n v="4.214220306604146E-2"/>
    <n v="633.39"/>
    <n v="1584463.8319999999"/>
    <n v="59.36"/>
    <n v="1412.17"/>
    <n v="0"/>
  </r>
  <r>
    <x v="18"/>
    <n v="2022"/>
    <s v="Beverages"/>
    <n v="41474.480000000003"/>
    <n v="39921.339999999997"/>
    <n v="962551.91144048097"/>
    <s v="Medium"/>
    <n v="48.86"/>
    <n v="4.8654982285727698E-2"/>
    <n v="852.42"/>
    <n v="1444556.1384000001"/>
    <n v="34.83"/>
    <n v="1412.17"/>
    <n v="0"/>
  </r>
  <r>
    <x v="3"/>
    <n v="2021"/>
    <s v="Beverages"/>
    <n v="26564.19"/>
    <n v="27462.76"/>
    <n v="1033826.365494299"/>
    <s v="Medium"/>
    <n v="143.15"/>
    <n v="2.7434126139896105E-2"/>
    <n v="968.29"/>
    <n v="1264721.0858999998"/>
    <n v="47.61"/>
    <n v="1412.17"/>
    <n v="0"/>
  </r>
  <r>
    <x v="11"/>
    <n v="2018"/>
    <s v="Fruits &amp; Vegetables"/>
    <n v="6384.32"/>
    <n v="6500.24"/>
    <n v="1018156.9846123002"/>
    <s v="Medium"/>
    <n v="131.96"/>
    <n v="4.7382162816069348E-3"/>
    <n v="1347.41"/>
    <n v="288060.51839999994"/>
    <n v="45.12"/>
    <n v="1412.17"/>
    <n v="0"/>
  </r>
  <r>
    <x v="1"/>
    <n v="2023"/>
    <s v="Fruits &amp; Vegetables"/>
    <n v="47934.04"/>
    <n v="50098.02"/>
    <n v="1045144.9533567377"/>
    <s v="Medium"/>
    <n v="34.450000000000003"/>
    <n v="0.29213822525597272"/>
    <n v="164.08"/>
    <n v="2726967.5356000001"/>
    <n v="56.89"/>
    <n v="1412.17"/>
    <n v="0"/>
  </r>
  <r>
    <x v="9"/>
    <n v="2021"/>
    <s v="Beverages"/>
    <n v="10524.21"/>
    <n v="10525.8"/>
    <n v="1000151.0802235989"/>
    <s v="Medium"/>
    <n v="92.7"/>
    <n v="2.0378773502701238E-2"/>
    <n v="516.42999999999995"/>
    <n v="500426.18549999991"/>
    <n v="47.55"/>
    <n v="1412.17"/>
    <n v="0"/>
  </r>
  <r>
    <x v="15"/>
    <n v="2020"/>
    <s v="Frozen Food"/>
    <n v="9867.2000000000007"/>
    <n v="10190.91"/>
    <n v="1032806.6726122912"/>
    <s v="Medium"/>
    <n v="35.53"/>
    <n v="1.0571697951487101E-2"/>
    <n v="933.36"/>
    <n v="451819.08800000005"/>
    <n v="45.79"/>
    <n v="1412.17"/>
    <n v="0"/>
  </r>
  <r>
    <x v="16"/>
    <n v="2022"/>
    <s v="Beverages"/>
    <n v="10556.1"/>
    <n v="8660.98"/>
    <n v="820471.57567662292"/>
    <s v="Low"/>
    <n v="132.6"/>
    <n v="8.0917557778544327E-3"/>
    <n v="1304.55"/>
    <n v="360068.571"/>
    <n v="34.11"/>
    <n v="1412.17"/>
    <n v="0"/>
  </r>
  <r>
    <x v="15"/>
    <n v="2018"/>
    <s v="Beverages"/>
    <n v="38787.71"/>
    <n v="40830.199999999997"/>
    <n v="1052658.1744578374"/>
    <s v="Medium"/>
    <n v="109.43"/>
    <n v="0.15053250281367639"/>
    <n v="257.67"/>
    <n v="1165570.6854999999"/>
    <n v="30.05"/>
    <n v="1412.17"/>
    <n v="0"/>
  </r>
  <r>
    <x v="5"/>
    <n v="2021"/>
    <s v="Prepared Food"/>
    <n v="19973.259999999998"/>
    <n v="16207.35"/>
    <n v="811452.41187467647"/>
    <s v="Low"/>
    <n v="33.340000000000003"/>
    <n v="1.5092155173716582E-2"/>
    <n v="1323.42"/>
    <n v="860248.30819999997"/>
    <n v="43.07"/>
    <n v="1412.17"/>
    <n v="0"/>
  </r>
  <r>
    <x v="8"/>
    <n v="2020"/>
    <s v="Meat &amp; Seafood"/>
    <n v="5586.67"/>
    <n v="6335.73"/>
    <n v="1134079.8722673792"/>
    <s v="High"/>
    <n v="128.71"/>
    <n v="4.5086514405616979E-2"/>
    <n v="123.91"/>
    <n v="363915.6838"/>
    <n v="65.14"/>
    <n v="1412.17"/>
    <n v="0"/>
  </r>
  <r>
    <x v="16"/>
    <n v="2019"/>
    <s v="Frozen Food"/>
    <n v="19895.86"/>
    <n v="16559.2"/>
    <n v="832293.75357486424"/>
    <s v="Low"/>
    <n v="117.48"/>
    <n v="2.9423040520556051E-2"/>
    <n v="676.2"/>
    <n v="921576.2352"/>
    <n v="46.32"/>
    <n v="1412.17"/>
    <n v="0"/>
  </r>
  <r>
    <x v="14"/>
    <n v="2021"/>
    <s v="Fruits &amp; Vegetables"/>
    <n v="25078.26"/>
    <n v="26956.34"/>
    <n v="1074888.7682000266"/>
    <s v="Medium"/>
    <n v="73.8"/>
    <n v="0.9350581655480984"/>
    <n v="26.82"/>
    <n v="1147079.6124"/>
    <n v="45.74"/>
    <n v="1412.17"/>
    <n v="0"/>
  </r>
  <r>
    <x v="6"/>
    <n v="2021"/>
    <s v="Grains &amp; Cereals"/>
    <n v="17683.849999999999"/>
    <n v="19953.54"/>
    <n v="1128348.1820983554"/>
    <s v="High"/>
    <n v="142.88999999999999"/>
    <n v="0.63702629682997114"/>
    <n v="27.76"/>
    <n v="884369.33849999984"/>
    <n v="50.01"/>
    <n v="1412.17"/>
    <n v="0"/>
  </r>
  <r>
    <x v="4"/>
    <n v="2018"/>
    <s v="Frozen Food"/>
    <n v="46992.34"/>
    <n v="43440.35"/>
    <n v="924413.42567746155"/>
    <s v="Low"/>
    <n v="34.97"/>
    <n v="4.2382023485272098E-2"/>
    <n v="1108.78"/>
    <n v="1632513.8916"/>
    <n v="34.74"/>
    <n v="1412.17"/>
    <n v="0"/>
  </r>
  <r>
    <x v="4"/>
    <n v="2019"/>
    <s v="Prepared Food"/>
    <n v="35773.589999999997"/>
    <n v="30260.75"/>
    <n v="845896.37215610745"/>
    <s v="Low"/>
    <n v="176.57"/>
    <n v="4.7561143905552009E-2"/>
    <n v="752.16"/>
    <n v="1361900.5713"/>
    <n v="38.07"/>
    <n v="1412.17"/>
    <n v="0"/>
  </r>
  <r>
    <x v="2"/>
    <n v="2018"/>
    <s v="Dairy Products"/>
    <n v="18461.93"/>
    <n v="18682.59"/>
    <n v="1011952.1631812059"/>
    <s v="Medium"/>
    <n v="192.66"/>
    <n v="3.0949908635228243E-2"/>
    <n v="596.51"/>
    <n v="814724.97090000007"/>
    <n v="44.13"/>
    <n v="1412.17"/>
    <n v="0"/>
  </r>
  <r>
    <x v="6"/>
    <n v="2022"/>
    <s v="Bakery Items"/>
    <n v="9084.81"/>
    <n v="9106.69"/>
    <n v="1002408.4158061644"/>
    <s v="Medium"/>
    <n v="114.47"/>
    <n v="1.4176409088071905E-2"/>
    <n v="640.84"/>
    <n v="522194.87879999995"/>
    <n v="57.48"/>
    <n v="1412.17"/>
    <n v="0"/>
  </r>
  <r>
    <x v="14"/>
    <n v="2022"/>
    <s v="Dairy Products"/>
    <n v="36705.17"/>
    <n v="33000.480000000003"/>
    <n v="899068.98673947039"/>
    <s v="Low"/>
    <n v="151.22999999999999"/>
    <n v="3.2325401368572156E-2"/>
    <n v="1135.49"/>
    <n v="1816905.9149999998"/>
    <n v="49.5"/>
    <n v="1412.17"/>
    <n v="0"/>
  </r>
  <r>
    <x v="7"/>
    <n v="2020"/>
    <s v="Prepared Food"/>
    <n v="47608.92"/>
    <n v="55268.5"/>
    <n v="1160885.3971062566"/>
    <s v="High"/>
    <n v="52.68"/>
    <n v="7.6963610792285683E-2"/>
    <n v="618.59"/>
    <n v="3332148.3107999996"/>
    <n v="69.989999999999995"/>
    <n v="1412.17"/>
    <n v="0"/>
  </r>
  <r>
    <x v="8"/>
    <n v="2023"/>
    <s v="Frozen Food"/>
    <n v="21314.1"/>
    <n v="23935.46"/>
    <n v="1122987.130584918"/>
    <s v="High"/>
    <n v="163.08000000000001"/>
    <n v="4.4200866842247152E-2"/>
    <n v="482.21"/>
    <n v="1321900.4820000001"/>
    <n v="62.02"/>
    <n v="1412.17"/>
    <n v="0"/>
  </r>
  <r>
    <x v="18"/>
    <n v="2022"/>
    <s v="Beverages"/>
    <n v="40109.93"/>
    <n v="42459.75"/>
    <n v="1058584.4951611734"/>
    <s v="Medium"/>
    <n v="195.77"/>
    <n v="4.3208870168483647E-2"/>
    <n v="928.28"/>
    <n v="2555403.6403000001"/>
    <n v="63.71"/>
    <n v="1412.17"/>
    <n v="0"/>
  </r>
  <r>
    <x v="19"/>
    <n v="2018"/>
    <s v="Beverages"/>
    <n v="21358"/>
    <n v="19292.78"/>
    <n v="903304.61653712892"/>
    <s v="Low"/>
    <n v="49.13"/>
    <n v="1.6802108327105377E-2"/>
    <n v="1271.1500000000001"/>
    <n v="740695.44"/>
    <n v="34.68"/>
    <n v="1412.17"/>
    <n v="0"/>
  </r>
  <r>
    <x v="16"/>
    <n v="2022"/>
    <s v="Dairy Products"/>
    <n v="17139.36"/>
    <n v="17798.580000000002"/>
    <n v="1038462.346318649"/>
    <s v="Medium"/>
    <n v="79.47"/>
    <n v="5.7854379746835445E-2"/>
    <n v="296.25"/>
    <n v="524464.41600000008"/>
    <n v="30.6"/>
    <n v="1412.17"/>
    <n v="0"/>
  </r>
  <r>
    <x v="13"/>
    <n v="2019"/>
    <s v="Frozen Food"/>
    <n v="17056.7"/>
    <n v="18974.150000000001"/>
    <n v="1112416.2352623895"/>
    <s v="High"/>
    <n v="40.33"/>
    <n v="1.3238770869069149E-2"/>
    <n v="1288.3900000000001"/>
    <n v="839360.20700000005"/>
    <n v="49.21"/>
    <n v="1412.17"/>
    <n v="0"/>
  </r>
  <r>
    <x v="6"/>
    <n v="2022"/>
    <s v="Fruits &amp; Vegetables"/>
    <n v="44413.09"/>
    <n v="50839.16"/>
    <n v="1144688.6492248119"/>
    <s v="High"/>
    <n v="101.44"/>
    <n v="6.0725054007492681E-2"/>
    <n v="731.38"/>
    <n v="2009248.1916"/>
    <n v="45.24"/>
    <n v="1412.17"/>
    <n v="0"/>
  </r>
  <r>
    <x v="9"/>
    <n v="2024"/>
    <s v="Dairy Products"/>
    <n v="4539.78"/>
    <n v="4398.12"/>
    <n v="968795.84473256418"/>
    <s v="Medium"/>
    <n v="153.06"/>
    <n v="6.2233950676518568E-3"/>
    <n v="729.47"/>
    <n v="300124.85579999996"/>
    <n v="66.11"/>
    <n v="1412.17"/>
    <n v="0"/>
  </r>
  <r>
    <x v="6"/>
    <n v="2022"/>
    <s v="Bakery Items"/>
    <n v="40533.78"/>
    <n v="42367.39"/>
    <n v="1045236.5903204685"/>
    <s v="Medium"/>
    <n v="197.89"/>
    <n v="9.5192174913693903E-2"/>
    <n v="425.81"/>
    <n v="1878740.703"/>
    <n v="46.35"/>
    <n v="1412.17"/>
    <n v="0"/>
  </r>
  <r>
    <x v="15"/>
    <n v="2021"/>
    <s v="Fruits &amp; Vegetables"/>
    <n v="47961.64"/>
    <n v="51338.33"/>
    <n v="1070403.9728416293"/>
    <s v="Medium"/>
    <n v="198.04"/>
    <n v="3.5270839308432798E-2"/>
    <n v="1359.81"/>
    <n v="3236931.0835999995"/>
    <n v="67.489999999999995"/>
    <n v="1412.17"/>
    <n v="0"/>
  </r>
  <r>
    <x v="17"/>
    <n v="2022"/>
    <s v="Fruits &amp; Vegetables"/>
    <n v="36243.19"/>
    <n v="32173.439999999999"/>
    <n v="887709.93943965738"/>
    <s v="Low"/>
    <n v="22.91"/>
    <n v="2.6663716553738406E-2"/>
    <n v="1359.27"/>
    <n v="2156469.8050000002"/>
    <n v="59.5"/>
    <n v="1412.17"/>
    <n v="0"/>
  </r>
  <r>
    <x v="17"/>
    <n v="2024"/>
    <s v="Bakery Items"/>
    <n v="935.82"/>
    <n v="926.19"/>
    <n v="989709.5595306789"/>
    <s v="Medium"/>
    <n v="149.58000000000001"/>
    <n v="1.102976015086334E-3"/>
    <n v="848.45"/>
    <n v="49823.056800000006"/>
    <n v="53.24"/>
    <n v="1412.17"/>
    <n v="0"/>
  </r>
  <r>
    <x v="16"/>
    <n v="2021"/>
    <s v="Fruits &amp; Vegetables"/>
    <n v="12275.04"/>
    <n v="10684.7"/>
    <n v="870441.15538523695"/>
    <s v="Low"/>
    <n v="161.59"/>
    <n v="3.0834061793519218E-2"/>
    <n v="398.1"/>
    <n v="433063.41120000003"/>
    <n v="35.28"/>
    <n v="1412.17"/>
    <n v="0"/>
  </r>
  <r>
    <x v="6"/>
    <n v="2024"/>
    <s v="Frozen Food"/>
    <n v="2950.2"/>
    <n v="3293.61"/>
    <n v="1116402.2778116739"/>
    <s v="High"/>
    <n v="53.62"/>
    <n v="1.3343887104798949E-2"/>
    <n v="221.09"/>
    <n v="182558.37599999999"/>
    <n v="61.88"/>
    <n v="1412.17"/>
    <n v="0"/>
  </r>
  <r>
    <x v="4"/>
    <n v="2023"/>
    <s v="Meat &amp; Seafood"/>
    <n v="15959.71"/>
    <n v="14776.27"/>
    <n v="925848.27669174445"/>
    <s v="Low"/>
    <n v="120.64"/>
    <n v="1.1703584471202498E-2"/>
    <n v="1363.66"/>
    <n v="829745.32290000003"/>
    <n v="51.99"/>
    <n v="1412.17"/>
    <n v="0"/>
  </r>
  <r>
    <x v="12"/>
    <n v="2024"/>
    <s v="Frozen Food"/>
    <n v="41621.75"/>
    <n v="42568.89"/>
    <n v="1022755.8908503366"/>
    <s v="Medium"/>
    <n v="187.12"/>
    <n v="7.2853179534753468E-2"/>
    <n v="571.30999999999995"/>
    <n v="1451350.4224999999"/>
    <n v="34.869999999999997"/>
    <n v="1412.17"/>
    <n v="0"/>
  </r>
  <r>
    <x v="17"/>
    <n v="2019"/>
    <s v="Fruits &amp; Vegetables"/>
    <n v="32587.94"/>
    <n v="27049.03"/>
    <n v="830031.90750934242"/>
    <s v="Low"/>
    <n v="62.45"/>
    <n v="2.9443652364043765E-2"/>
    <n v="1106.79"/>
    <n v="1029127.1451999999"/>
    <n v="31.58"/>
    <n v="1412.17"/>
    <n v="0"/>
  </r>
  <r>
    <x v="15"/>
    <n v="2022"/>
    <s v="Bakery Items"/>
    <n v="40689.919999999998"/>
    <n v="32794.75"/>
    <n v="805967.42387303791"/>
    <s v="Low"/>
    <n v="52.19"/>
    <n v="4.601162448831897E-2"/>
    <n v="884.34"/>
    <n v="2251373.2736"/>
    <n v="55.33"/>
    <n v="1412.17"/>
    <n v="0"/>
  </r>
  <r>
    <x v="14"/>
    <n v="2023"/>
    <s v="Meat &amp; Seafood"/>
    <n v="5096.32"/>
    <n v="6100.3"/>
    <n v="1197000.9732512874"/>
    <s v="High"/>
    <n v="102.1"/>
    <n v="6.4520180280548938E-3"/>
    <n v="789.88"/>
    <n v="343746.78399999999"/>
    <n v="67.45"/>
    <n v="1412.17"/>
    <n v="0"/>
  </r>
  <r>
    <x v="11"/>
    <n v="2023"/>
    <s v="Beverages"/>
    <n v="30967.14"/>
    <n v="35080.79"/>
    <n v="1132839.1966452182"/>
    <s v="High"/>
    <n v="25.27"/>
    <n v="2.792750983009271E-2"/>
    <n v="1108.8399999999999"/>
    <n v="1550834.3711999999"/>
    <n v="50.08"/>
    <n v="1412.17"/>
    <n v="0"/>
  </r>
  <r>
    <x v="19"/>
    <n v="2018"/>
    <s v="Dairy Products"/>
    <n v="44408.2"/>
    <n v="42230.09"/>
    <n v="950952.52678559371"/>
    <s v="Medium"/>
    <n v="181.63"/>
    <n v="4.0817860950770245E-2"/>
    <n v="1087.96"/>
    <n v="2845233.3739999994"/>
    <n v="64.069999999999993"/>
    <n v="1412.17"/>
    <n v="0"/>
  </r>
  <r>
    <x v="13"/>
    <n v="2020"/>
    <s v="Dairy Products"/>
    <n v="6479.12"/>
    <n v="5684.01"/>
    <n v="877281.17398659082"/>
    <s v="Low"/>
    <n v="128.5"/>
    <n v="5.2766719874906345E-3"/>
    <n v="1227.8800000000001"/>
    <n v="203962.69759999998"/>
    <n v="31.48"/>
    <n v="1412.17"/>
    <n v="0"/>
  </r>
  <r>
    <x v="15"/>
    <n v="2020"/>
    <s v="Meat &amp; Seafood"/>
    <n v="40388.03"/>
    <n v="42433.51"/>
    <n v="1050645.6987379678"/>
    <s v="Medium"/>
    <n v="25.64"/>
    <n v="3.5351192143407324E-2"/>
    <n v="1142.48"/>
    <n v="1520205.4491999999"/>
    <n v="37.64"/>
    <n v="1412.17"/>
    <n v="0"/>
  </r>
  <r>
    <x v="1"/>
    <n v="2019"/>
    <s v="Fruits &amp; Vegetables"/>
    <n v="17074.89"/>
    <n v="15502.26"/>
    <n v="907898.08894815727"/>
    <s v="Low"/>
    <n v="199.14"/>
    <n v="4.4827750065634026E-2"/>
    <n v="380.9"/>
    <n v="696655.51199999987"/>
    <n v="40.799999999999997"/>
    <n v="1412.17"/>
    <n v="0"/>
  </r>
  <r>
    <x v="11"/>
    <n v="2019"/>
    <s v="Prepared Food"/>
    <n v="33214.400000000001"/>
    <n v="33722.370000000003"/>
    <n v="1015293.6678067344"/>
    <s v="Medium"/>
    <n v="26.48"/>
    <n v="6.9349814172965304E-2"/>
    <n v="478.94"/>
    <n v="1499298.0160000001"/>
    <n v="45.14"/>
    <n v="1412.17"/>
    <n v="0"/>
  </r>
  <r>
    <x v="19"/>
    <n v="2020"/>
    <s v="Fruits &amp; Vegetables"/>
    <n v="37498.559999999998"/>
    <n v="37175.4"/>
    <n v="991382.06907145237"/>
    <s v="Medium"/>
    <n v="140.93"/>
    <n v="2.7360427276839783E-2"/>
    <n v="1370.54"/>
    <n v="1553940.3263999999"/>
    <n v="41.44"/>
    <n v="1412.17"/>
    <n v="0"/>
  </r>
  <r>
    <x v="7"/>
    <n v="2019"/>
    <s v="Beverages"/>
    <n v="46617.87"/>
    <n v="55386"/>
    <n v="1188085.1699144554"/>
    <s v="High"/>
    <n v="187.18"/>
    <n v="0.16833202137647144"/>
    <n v="276.94"/>
    <n v="2771898.5502000004"/>
    <n v="59.46"/>
    <n v="1412.17"/>
    <n v="0"/>
  </r>
  <r>
    <x v="8"/>
    <n v="2023"/>
    <s v="Dairy Products"/>
    <n v="1350.66"/>
    <n v="1486.33"/>
    <n v="1100447.1887817807"/>
    <s v="High"/>
    <n v="126.25"/>
    <n v="1.4731205078146303E-3"/>
    <n v="916.87"/>
    <n v="61779.188400000006"/>
    <n v="45.74"/>
    <n v="1412.17"/>
    <n v="0"/>
  </r>
  <r>
    <x v="0"/>
    <n v="2020"/>
    <s v="Fruits &amp; Vegetables"/>
    <n v="16895.669999999998"/>
    <n v="19414.990000000002"/>
    <n v="1149110.3933729767"/>
    <s v="High"/>
    <n v="27.4"/>
    <n v="2.2321605982138136E-2"/>
    <n v="756.92"/>
    <n v="674644.10309999995"/>
    <n v="39.93"/>
    <n v="1412.17"/>
    <n v="0"/>
  </r>
  <r>
    <x v="3"/>
    <n v="2023"/>
    <s v="Grains &amp; Cereals"/>
    <n v="2196.0700000000002"/>
    <n v="1810.24"/>
    <n v="824308.87904301775"/>
    <s v="Low"/>
    <n v="25.67"/>
    <n v="1.2953872470949096E-2"/>
    <n v="169.53"/>
    <n v="76862.450000000012"/>
    <n v="35"/>
    <n v="1412.17"/>
    <n v="0"/>
  </r>
  <r>
    <x v="2"/>
    <n v="2020"/>
    <s v="Dairy Products"/>
    <n v="15377.13"/>
    <n v="14750.52"/>
    <n v="959250.52334213222"/>
    <s v="Medium"/>
    <n v="194.07"/>
    <n v="0.11544391891891892"/>
    <n v="133.19999999999999"/>
    <n v="990440.94329999993"/>
    <n v="64.41"/>
    <n v="1412.17"/>
    <n v="0"/>
  </r>
  <r>
    <x v="12"/>
    <n v="2023"/>
    <s v="Beverages"/>
    <n v="10984.97"/>
    <n v="13178.29"/>
    <n v="1199665.5430101312"/>
    <s v="High"/>
    <n v="78.5"/>
    <n v="3.4236021941033472E-2"/>
    <n v="320.86"/>
    <n v="606919.59249999991"/>
    <n v="55.25"/>
    <n v="1412.17"/>
    <n v="0"/>
  </r>
  <r>
    <x v="11"/>
    <n v="2022"/>
    <s v="Beverages"/>
    <n v="43272.07"/>
    <n v="44745.57"/>
    <n v="1034051.9878064535"/>
    <s v="Medium"/>
    <n v="127.93"/>
    <n v="4.0071925990406161E-2"/>
    <n v="1079.8599999999999"/>
    <n v="1498944.5048"/>
    <n v="34.64"/>
    <n v="1412.17"/>
    <n v="0"/>
  </r>
  <r>
    <x v="3"/>
    <n v="2019"/>
    <s v="Grains &amp; Cereals"/>
    <n v="4349.1000000000004"/>
    <n v="5041.08"/>
    <n v="1159108.7811271297"/>
    <s v="High"/>
    <n v="27.44"/>
    <n v="6.2578779245445922E-3"/>
    <n v="694.98"/>
    <n v="149609.04"/>
    <n v="34.4"/>
    <n v="1412.17"/>
    <n v="0"/>
  </r>
  <r>
    <x v="7"/>
    <n v="2020"/>
    <s v="Frozen Food"/>
    <n v="3590.1"/>
    <n v="3913.05"/>
    <n v="1089955.7115400685"/>
    <s v="Medium"/>
    <n v="105.44"/>
    <n v="6.0686635788904288E-3"/>
    <n v="591.58000000000004"/>
    <n v="110216.06999999999"/>
    <n v="30.7"/>
    <n v="1412.17"/>
    <n v="0"/>
  </r>
  <r>
    <x v="19"/>
    <n v="2022"/>
    <s v="Fruits &amp; Vegetables"/>
    <n v="39587.56"/>
    <n v="38946.61"/>
    <n v="983809.30777244165"/>
    <s v="Medium"/>
    <n v="184.85"/>
    <n v="2.9791290082252807E-2"/>
    <n v="1328.83"/>
    <n v="2269554.8147999998"/>
    <n v="57.33"/>
    <n v="1412.17"/>
    <n v="0"/>
  </r>
  <r>
    <x v="5"/>
    <n v="2022"/>
    <s v="Prepared Food"/>
    <n v="44113"/>
    <n v="47014.28"/>
    <n v="1065769.2743635662"/>
    <s v="Medium"/>
    <n v="192.98"/>
    <n v="4.5597659803191928E-2"/>
    <n v="967.44"/>
    <n v="2631340.4499999997"/>
    <n v="59.65"/>
    <n v="1412.17"/>
    <n v="0"/>
  </r>
  <r>
    <x v="3"/>
    <n v="2020"/>
    <s v="Grains &amp; Cereals"/>
    <n v="30731.43"/>
    <n v="33663.230000000003"/>
    <n v="1095400.7021476061"/>
    <s v="Medium"/>
    <n v="99.01"/>
    <n v="2.6020210658222274E-2"/>
    <n v="1181.06"/>
    <n v="1553166.4722"/>
    <n v="50.54"/>
    <n v="1412.17"/>
    <n v="0"/>
  </r>
  <r>
    <x v="8"/>
    <n v="2024"/>
    <s v="Beverages"/>
    <n v="32046.76"/>
    <n v="37019.97"/>
    <n v="1155186.0468889836"/>
    <s v="High"/>
    <n v="102.53"/>
    <n v="2.4497584393346379E-2"/>
    <n v="1308.1600000000001"/>
    <n v="1060106.8207999999"/>
    <n v="33.08"/>
    <n v="1412.17"/>
    <n v="0"/>
  </r>
  <r>
    <x v="4"/>
    <n v="2019"/>
    <s v="Dairy Products"/>
    <n v="24714.37"/>
    <n v="20754.62"/>
    <n v="839779.44815101498"/>
    <s v="Low"/>
    <n v="173.49"/>
    <n v="1.9320931868819138E-2"/>
    <n v="1279.1500000000001"/>
    <n v="1528089.4970999998"/>
    <n v="61.83"/>
    <n v="1412.17"/>
    <n v="0"/>
  </r>
  <r>
    <x v="8"/>
    <n v="2018"/>
    <s v="Prepared Food"/>
    <n v="18484.48"/>
    <n v="17390.509999999998"/>
    <n v="940816.83661103807"/>
    <s v="Low"/>
    <n v="101.13"/>
    <n v="5.4768829629629631E-2"/>
    <n v="337.5"/>
    <n v="1187812.6848000002"/>
    <n v="64.260000000000005"/>
    <n v="1412.17"/>
    <n v="0"/>
  </r>
  <r>
    <x v="6"/>
    <n v="2022"/>
    <s v="Meat &amp; Seafood"/>
    <n v="1474.04"/>
    <n v="1208.28"/>
    <n v="819706.38517272263"/>
    <s v="Low"/>
    <n v="104.39"/>
    <n v="1.7798116397005554E-3"/>
    <n v="828.2"/>
    <n v="46830.250800000002"/>
    <n v="31.77"/>
    <n v="1412.17"/>
    <n v="0"/>
  </r>
  <r>
    <x v="5"/>
    <n v="2018"/>
    <s v="Beverages"/>
    <n v="6534.01"/>
    <n v="5653.64"/>
    <n v="865263.44465343643"/>
    <s v="Low"/>
    <n v="140.44"/>
    <n v="1.0397851686823679E-2"/>
    <n v="628.4"/>
    <n v="315396.66270000004"/>
    <n v="48.27"/>
    <n v="1412.17"/>
    <n v="0"/>
  </r>
  <r>
    <x v="7"/>
    <n v="2021"/>
    <s v="Fruits &amp; Vegetables"/>
    <n v="11616.43"/>
    <n v="13501.93"/>
    <n v="1162313.2063809622"/>
    <s v="High"/>
    <n v="162.66999999999999"/>
    <n v="1.1464638190359639E-2"/>
    <n v="1013.24"/>
    <n v="587559.0294"/>
    <n v="50.58"/>
    <n v="1412.17"/>
    <n v="0"/>
  </r>
  <r>
    <x v="2"/>
    <n v="2020"/>
    <s v="Grains &amp; Cereals"/>
    <n v="16326.39"/>
    <n v="17607.060000000001"/>
    <n v="1078441.7130792539"/>
    <s v="Medium"/>
    <n v="70.39"/>
    <n v="1.2026983822966084E-2"/>
    <n v="1357.48"/>
    <n v="906930.96449999989"/>
    <n v="55.55"/>
    <n v="1412.17"/>
    <n v="0"/>
  </r>
  <r>
    <x v="3"/>
    <n v="2018"/>
    <s v="Frozen Food"/>
    <n v="47617.94"/>
    <n v="39530.959999999999"/>
    <n v="830169.46974186611"/>
    <s v="Low"/>
    <n v="197.97"/>
    <n v="0.30310591979630808"/>
    <n v="157.1"/>
    <n v="2980406.8646000004"/>
    <n v="62.59"/>
    <n v="1412.17"/>
    <n v="0"/>
  </r>
  <r>
    <x v="7"/>
    <n v="2023"/>
    <s v="Dairy Products"/>
    <n v="43696.87"/>
    <n v="35154.769999999997"/>
    <n v="804514.60253331636"/>
    <s v="Low"/>
    <n v="189.95"/>
    <n v="4.8138620514910822E-2"/>
    <n v="907.73"/>
    <n v="2504704.5884000002"/>
    <n v="57.32"/>
    <n v="1412.17"/>
    <n v="0"/>
  </r>
  <r>
    <x v="17"/>
    <n v="2020"/>
    <s v="Bakery Items"/>
    <n v="6408"/>
    <n v="6276.8"/>
    <n v="979525.59300873906"/>
    <s v="Medium"/>
    <n v="187.43"/>
    <n v="8.7623579603724831E-3"/>
    <n v="731.31"/>
    <n v="411457.67999999993"/>
    <n v="64.209999999999994"/>
    <n v="1412.17"/>
    <n v="0"/>
  </r>
  <r>
    <x v="18"/>
    <n v="2021"/>
    <s v="Frozen Food"/>
    <n v="15288.73"/>
    <n v="16576.419999999998"/>
    <n v="1084224.785184904"/>
    <s v="Medium"/>
    <n v="197.71"/>
    <n v="1.8496370587238985E-2"/>
    <n v="826.58"/>
    <n v="566447.44649999996"/>
    <n v="37.049999999999997"/>
    <n v="1412.17"/>
    <n v="0"/>
  </r>
  <r>
    <x v="16"/>
    <n v="2023"/>
    <s v="Prepared Food"/>
    <n v="30183.19"/>
    <n v="24591.72"/>
    <n v="814748.87180579652"/>
    <s v="Low"/>
    <n v="115.97"/>
    <n v="4.3401573104796962E-2"/>
    <n v="695.44"/>
    <n v="1545982.9918"/>
    <n v="51.22"/>
    <n v="1412.17"/>
    <n v="0"/>
  </r>
  <r>
    <x v="1"/>
    <n v="2022"/>
    <s v="Beverages"/>
    <n v="49956.72"/>
    <n v="54284.18"/>
    <n v="1086624.1818918455"/>
    <s v="Medium"/>
    <n v="115.03"/>
    <n v="0.1525582361204422"/>
    <n v="327.45999999999998"/>
    <n v="1685040.1655999999"/>
    <n v="33.729999999999997"/>
    <n v="1412.17"/>
    <n v="0"/>
  </r>
  <r>
    <x v="0"/>
    <n v="2022"/>
    <s v="Meat &amp; Seafood"/>
    <n v="15785.95"/>
    <n v="14969.94"/>
    <n v="948307.83069755067"/>
    <s v="Low"/>
    <n v="89.02"/>
    <n v="1.2947899835136443E-2"/>
    <n v="1219.19"/>
    <n v="669639.99900000007"/>
    <n v="42.42"/>
    <n v="1412.17"/>
    <n v="0"/>
  </r>
  <r>
    <x v="6"/>
    <n v="2018"/>
    <s v="Prepared Food"/>
    <n v="27911.93"/>
    <n v="29353.37"/>
    <n v="1051642.4338983367"/>
    <s v="Medium"/>
    <n v="35.89"/>
    <n v="3.8333191419232568E-2"/>
    <n v="728.14"/>
    <n v="1068189.5611"/>
    <n v="38.270000000000003"/>
    <n v="1412.17"/>
    <n v="0"/>
  </r>
  <r>
    <x v="9"/>
    <n v="2019"/>
    <s v="Meat &amp; Seafood"/>
    <n v="30939.1"/>
    <n v="26174.28"/>
    <n v="845993.58093803632"/>
    <s v="Low"/>
    <n v="121.45"/>
    <n v="4.9647132449693508E-2"/>
    <n v="623.17999999999995"/>
    <n v="1800655.62"/>
    <n v="58.2"/>
    <n v="1412.17"/>
    <n v="0"/>
  </r>
  <r>
    <x v="19"/>
    <n v="2024"/>
    <s v="Prepared Food"/>
    <n v="21645.26"/>
    <n v="18587.599999999999"/>
    <n v="858737.66358084872"/>
    <s v="Low"/>
    <n v="57.84"/>
    <n v="1.9644114096944283E-2"/>
    <n v="1101.8699999999999"/>
    <n v="961698.90179999988"/>
    <n v="44.43"/>
    <n v="1412.17"/>
    <n v="0"/>
  </r>
  <r>
    <x v="11"/>
    <n v="2019"/>
    <s v="Dairy Products"/>
    <n v="43235.32"/>
    <n v="44975.6"/>
    <n v="1040251.3500536135"/>
    <s v="Medium"/>
    <n v="109.83"/>
    <n v="3.6384485268747525E-2"/>
    <n v="1188.29"/>
    <n v="2438039.6948000002"/>
    <n v="56.39"/>
    <n v="1412.17"/>
    <n v="0"/>
  </r>
  <r>
    <x v="13"/>
    <n v="2019"/>
    <s v="Grains &amp; Cereals"/>
    <n v="41849.81"/>
    <n v="42853.46"/>
    <n v="1023982.1877327521"/>
    <s v="Medium"/>
    <n v="90.87"/>
    <n v="3.5756843814080654E-2"/>
    <n v="1170.4000000000001"/>
    <n v="2901865.8254"/>
    <n v="69.34"/>
    <n v="1412.17"/>
    <n v="0"/>
  </r>
  <r>
    <x v="8"/>
    <n v="2021"/>
    <s v="Grains &amp; Cereals"/>
    <n v="42161.02"/>
    <n v="49890.82"/>
    <n v="1183339.9666326859"/>
    <s v="High"/>
    <n v="182.21"/>
    <n v="0.35624013519222641"/>
    <n v="118.35"/>
    <n v="1678430.2061999999"/>
    <n v="39.81"/>
    <n v="1412.17"/>
    <n v="0"/>
  </r>
  <r>
    <x v="16"/>
    <n v="2021"/>
    <s v="Dairy Products"/>
    <n v="44529.34"/>
    <n v="44569.81"/>
    <n v="1000908.8389812201"/>
    <s v="Medium"/>
    <n v="39"/>
    <n v="5.00915001799856E-2"/>
    <n v="888.96"/>
    <n v="3035119.8143999996"/>
    <n v="68.16"/>
    <n v="1412.17"/>
    <n v="0"/>
  </r>
  <r>
    <x v="16"/>
    <n v="2023"/>
    <s v="Meat &amp; Seafood"/>
    <n v="24769.11"/>
    <n v="21827.22"/>
    <n v="881227.46436993498"/>
    <s v="Low"/>
    <n v="114.9"/>
    <n v="2.253847693749602E-2"/>
    <n v="1098.97"/>
    <n v="964261.4523"/>
    <n v="38.93"/>
    <n v="1412.17"/>
    <n v="0"/>
  </r>
  <r>
    <x v="3"/>
    <n v="2022"/>
    <s v="Fruits &amp; Vegetables"/>
    <n v="25330.28"/>
    <n v="23617.35"/>
    <n v="932376.19165678392"/>
    <s v="Low"/>
    <n v="149.22"/>
    <n v="5.2333126730300397E-2"/>
    <n v="484.02"/>
    <n v="820954.37479999987"/>
    <n v="32.409999999999997"/>
    <n v="1412.17"/>
    <n v="0"/>
  </r>
  <r>
    <x v="12"/>
    <n v="2024"/>
    <s v="Prepared Food"/>
    <n v="8760.69"/>
    <n v="8508.18"/>
    <n v="971176.9278447245"/>
    <s v="Medium"/>
    <n v="58.15"/>
    <n v="6.6547836985833119E-3"/>
    <n v="1316.45"/>
    <n v="532649.95200000005"/>
    <n v="60.8"/>
    <n v="1412.17"/>
    <n v="0"/>
  </r>
  <r>
    <x v="14"/>
    <n v="2018"/>
    <s v="Dairy Products"/>
    <n v="32326.04"/>
    <n v="30437.47"/>
    <n v="941577.44035458716"/>
    <s v="Low"/>
    <n v="166.36"/>
    <n v="2.4220067731591095E-2"/>
    <n v="1334.68"/>
    <n v="1381614.9496000002"/>
    <n v="42.74"/>
    <n v="1412.17"/>
    <n v="0"/>
  </r>
  <r>
    <x v="12"/>
    <n v="2019"/>
    <s v="Bakery Items"/>
    <n v="7637.99"/>
    <n v="9063.1"/>
    <n v="1186581.8101359128"/>
    <s v="High"/>
    <n v="157.21"/>
    <n v="6.2915897858319608E-2"/>
    <n v="121.4"/>
    <n v="354097.21639999998"/>
    <n v="46.36"/>
    <n v="1412.17"/>
    <n v="0"/>
  </r>
  <r>
    <x v="9"/>
    <n v="2023"/>
    <s v="Frozen Food"/>
    <n v="32324.65"/>
    <n v="34652.36"/>
    <n v="1072010.3697951871"/>
    <s v="Medium"/>
    <n v="159.72"/>
    <n v="8.3435677043002435E-2"/>
    <n v="387.42"/>
    <n v="1547380.9955"/>
    <n v="47.87"/>
    <n v="1412.17"/>
    <n v="0"/>
  </r>
  <r>
    <x v="14"/>
    <n v="2023"/>
    <s v="Beverages"/>
    <n v="25781.279999999999"/>
    <n v="22716.09"/>
    <n v="881107.92016532936"/>
    <s v="Low"/>
    <n v="107.49"/>
    <n v="0.54333572181243417"/>
    <n v="47.45"/>
    <n v="1786900.5167999999"/>
    <n v="69.31"/>
    <n v="1412.17"/>
    <n v="0"/>
  </r>
  <r>
    <x v="9"/>
    <n v="2019"/>
    <s v="Prepared Food"/>
    <n v="35813.64"/>
    <n v="35555.01"/>
    <n v="992778.44977500197"/>
    <s v="Medium"/>
    <n v="112.34"/>
    <n v="3.6780224294458368E-2"/>
    <n v="973.72"/>
    <n v="1958289.8351999999"/>
    <n v="54.68"/>
    <n v="1412.17"/>
    <n v="0"/>
  </r>
  <r>
    <x v="8"/>
    <n v="2020"/>
    <s v="Bakery Items"/>
    <n v="41306.47"/>
    <n v="46542.54"/>
    <n v="1126761.4976539994"/>
    <s v="High"/>
    <n v="162.13999999999999"/>
    <n v="4.1199762614827599E-2"/>
    <n v="1002.59"/>
    <n v="1980232.1717999999"/>
    <n v="47.94"/>
    <n v="1412.17"/>
    <n v="0"/>
  </r>
  <r>
    <x v="13"/>
    <n v="2024"/>
    <s v="Fruits &amp; Vegetables"/>
    <n v="8893.76"/>
    <n v="8935.25"/>
    <n v="1004665.0685424387"/>
    <s v="Medium"/>
    <n v="178.61"/>
    <n v="2.575437986853155E-2"/>
    <n v="345.33"/>
    <n v="343921.69920000003"/>
    <n v="38.67"/>
    <n v="1412.17"/>
    <n v="0"/>
  </r>
  <r>
    <x v="5"/>
    <n v="2019"/>
    <s v="Dairy Products"/>
    <n v="16078.18"/>
    <n v="13225.2"/>
    <n v="822555.78678681294"/>
    <s v="Low"/>
    <n v="144.19999999999999"/>
    <n v="0.19140690476190478"/>
    <n v="84"/>
    <n v="990737.45160000003"/>
    <n v="61.62"/>
    <n v="1412.17"/>
    <n v="0"/>
  </r>
  <r>
    <x v="14"/>
    <n v="2024"/>
    <s v="Beverages"/>
    <n v="5706.66"/>
    <n v="4808.6000000000004"/>
    <n v="842629.48905314144"/>
    <s v="Low"/>
    <n v="56.84"/>
    <n v="5.4726495070773718E-3"/>
    <n v="1042.76"/>
    <n v="236084.52419999999"/>
    <n v="41.37"/>
    <n v="1412.17"/>
    <n v="0"/>
  </r>
  <r>
    <x v="10"/>
    <n v="2020"/>
    <s v="Prepared Food"/>
    <n v="37669.360000000001"/>
    <n v="39917.08"/>
    <n v="1059669.7156521906"/>
    <s v="Medium"/>
    <n v="184.25"/>
    <n v="5.1541143310620367E-2"/>
    <n v="730.86"/>
    <n v="1451023.7472000001"/>
    <n v="38.520000000000003"/>
    <n v="1412.17"/>
    <n v="0"/>
  </r>
  <r>
    <x v="16"/>
    <n v="2022"/>
    <s v="Beverages"/>
    <n v="34547.54"/>
    <n v="27917.66"/>
    <n v="808094.00611447298"/>
    <s v="Low"/>
    <n v="176.46"/>
    <n v="3.0203914985880521E-2"/>
    <n v="1143.81"/>
    <n v="2105327.0876000002"/>
    <n v="60.94"/>
    <n v="1412.17"/>
    <n v="0"/>
  </r>
  <r>
    <x v="14"/>
    <n v="2024"/>
    <s v="Fruits &amp; Vegetables"/>
    <n v="48049.54"/>
    <n v="43047.97"/>
    <n v="895908.05655995873"/>
    <s v="Low"/>
    <n v="87"/>
    <n v="5.8170651687025579E-2"/>
    <n v="826.01"/>
    <n v="2692215.7261999999"/>
    <n v="56.03"/>
    <n v="1412.17"/>
    <n v="0"/>
  </r>
  <r>
    <x v="19"/>
    <n v="2021"/>
    <s v="Frozen Food"/>
    <n v="9699.2099999999991"/>
    <n v="9979.66"/>
    <n v="1028914.7260446986"/>
    <s v="Medium"/>
    <n v="121.47"/>
    <n v="8.158686765027505E-3"/>
    <n v="1188.82"/>
    <n v="604454.7672"/>
    <n v="62.32"/>
    <n v="1412.17"/>
    <n v="0"/>
  </r>
  <r>
    <x v="10"/>
    <n v="2022"/>
    <s v="Grains &amp; Cereals"/>
    <n v="47226.15"/>
    <n v="41252.03"/>
    <n v="873499.74537412007"/>
    <s v="Low"/>
    <n v="192.94"/>
    <n v="3.4091165026817492E-2"/>
    <n v="1385.29"/>
    <n v="1804511.1915000002"/>
    <n v="38.21"/>
    <n v="1412.17"/>
    <n v="0"/>
  </r>
  <r>
    <x v="17"/>
    <n v="2020"/>
    <s v="Frozen Food"/>
    <n v="24092.9"/>
    <n v="23745.33"/>
    <n v="985573.75824412995"/>
    <s v="Medium"/>
    <n v="105.75"/>
    <n v="0.16066217658042145"/>
    <n v="149.96"/>
    <n v="876740.63100000005"/>
    <n v="36.39"/>
    <n v="1412.17"/>
    <n v="0"/>
  </r>
  <r>
    <x v="4"/>
    <n v="2019"/>
    <s v="Prepared Food"/>
    <n v="38762.839999999997"/>
    <n v="37350.949999999997"/>
    <n v="963576.19823521713"/>
    <s v="Medium"/>
    <n v="147.43"/>
    <n v="3.4077521560629098E-2"/>
    <n v="1137.49"/>
    <n v="2186611.8043999998"/>
    <n v="56.41"/>
    <n v="1412.17"/>
    <n v="0"/>
  </r>
  <r>
    <x v="18"/>
    <n v="2024"/>
    <s v="Bakery Items"/>
    <n v="32596.97"/>
    <n v="30241.119999999999"/>
    <n v="927727.94526607834"/>
    <s v="Low"/>
    <n v="146.22999999999999"/>
    <n v="2.5858707896365168E-2"/>
    <n v="1260.58"/>
    <n v="1801960.5016000001"/>
    <n v="55.28"/>
    <n v="1412.17"/>
    <n v="0"/>
  </r>
  <r>
    <x v="8"/>
    <n v="2020"/>
    <s v="Fruits &amp; Vegetables"/>
    <n v="9373.69"/>
    <n v="7789.61"/>
    <n v="831007.8528306355"/>
    <s v="Low"/>
    <n v="21.09"/>
    <n v="6.4339968426110242E-2"/>
    <n v="145.69"/>
    <n v="426784.10570000001"/>
    <n v="45.53"/>
    <n v="1412.17"/>
    <n v="0"/>
  </r>
  <r>
    <x v="17"/>
    <n v="2021"/>
    <s v="Fruits &amp; Vegetables"/>
    <n v="23807.62"/>
    <n v="27875.66"/>
    <n v="1170871.3428725761"/>
    <s v="High"/>
    <n v="144.51"/>
    <n v="1.8312004368861094E-2"/>
    <n v="1300.1099999999999"/>
    <n v="1212760.1627999998"/>
    <n v="50.94"/>
    <n v="1412.17"/>
    <n v="0"/>
  </r>
  <r>
    <x v="18"/>
    <n v="2019"/>
    <s v="Beverages"/>
    <n v="34253.699999999997"/>
    <n v="38503.82"/>
    <n v="1124077.6908771901"/>
    <s v="High"/>
    <n v="63.77"/>
    <n v="9.1562951082598223E-2"/>
    <n v="374.1"/>
    <n v="2151474.8969999999"/>
    <n v="62.81"/>
    <n v="1412.17"/>
    <n v="0"/>
  </r>
  <r>
    <x v="10"/>
    <n v="2023"/>
    <s v="Bakery Items"/>
    <n v="18948.39"/>
    <n v="17147.310000000001"/>
    <n v="904948.12488026696"/>
    <s v="Low"/>
    <n v="24.01"/>
    <n v="2.1244495021975063E-2"/>
    <n v="891.92"/>
    <n v="711701.52840000007"/>
    <n v="37.56"/>
    <n v="1412.17"/>
    <n v="0"/>
  </r>
  <r>
    <x v="4"/>
    <n v="2023"/>
    <s v="Bakery Items"/>
    <n v="42853.919999999998"/>
    <n v="49497.73"/>
    <n v="1155033.8918820028"/>
    <s v="High"/>
    <n v="130.66999999999999"/>
    <n v="4.1171646523067464E-2"/>
    <n v="1040.8599999999999"/>
    <n v="2500097.6927999998"/>
    <n v="58.34"/>
    <n v="1412.17"/>
    <n v="0"/>
  </r>
  <r>
    <x v="18"/>
    <n v="2019"/>
    <s v="Grains &amp; Cereals"/>
    <n v="33663.519999999997"/>
    <n v="26981"/>
    <n v="801490.75319515017"/>
    <s v="Low"/>
    <n v="195.78"/>
    <n v="3.2278451640122344E-2"/>
    <n v="1042.9100000000001"/>
    <n v="1728285.1168"/>
    <n v="51.34"/>
    <n v="1412.17"/>
    <n v="0"/>
  </r>
  <r>
    <x v="0"/>
    <n v="2024"/>
    <s v="Grains &amp; Cereals"/>
    <n v="26409.46"/>
    <n v="26058.98"/>
    <n v="986728.99786667351"/>
    <s v="Medium"/>
    <n v="169.86"/>
    <n v="2.9489983696987292E-2"/>
    <n v="895.54"/>
    <n v="1242829.1876000001"/>
    <n v="47.06"/>
    <n v="1412.17"/>
    <n v="0"/>
  </r>
  <r>
    <x v="9"/>
    <n v="2018"/>
    <s v="Frozen Food"/>
    <n v="33671.339999999997"/>
    <n v="36398.89"/>
    <n v="1081005.0921644343"/>
    <s v="Medium"/>
    <n v="183.53"/>
    <n v="5.289661456287801E-2"/>
    <n v="636.54999999999995"/>
    <n v="1066371.3377999999"/>
    <n v="31.67"/>
    <n v="1412.17"/>
    <n v="0"/>
  </r>
  <r>
    <x v="11"/>
    <n v="2019"/>
    <s v="Bakery Items"/>
    <n v="47078.22"/>
    <n v="52025.3"/>
    <n v="1105082.1377698646"/>
    <s v="High"/>
    <n v="176.51"/>
    <n v="6.0899320871871158E-2"/>
    <n v="773.05"/>
    <n v="2534220.5825999998"/>
    <n v="53.83"/>
    <n v="1412.17"/>
    <n v="0"/>
  </r>
  <r>
    <x v="17"/>
    <n v="2018"/>
    <s v="Bakery Items"/>
    <n v="14013.21"/>
    <n v="14906.11"/>
    <n v="1063718.4485210741"/>
    <s v="Medium"/>
    <n v="84.92"/>
    <n v="1.3418887473786016E-2"/>
    <n v="1044.29"/>
    <n v="774229.85249999992"/>
    <n v="55.25"/>
    <n v="1412.17"/>
    <n v="0"/>
  </r>
  <r>
    <x v="9"/>
    <n v="2020"/>
    <s v="Fruits &amp; Vegetables"/>
    <n v="7711.38"/>
    <n v="9222.89"/>
    <n v="1196010.3120323471"/>
    <s v="High"/>
    <n v="47.53"/>
    <n v="2.827063093448693E-2"/>
    <n v="272.77"/>
    <n v="250696.9638"/>
    <n v="32.51"/>
    <n v="1412.17"/>
    <n v="0"/>
  </r>
  <r>
    <x v="18"/>
    <n v="2023"/>
    <s v="Dairy Products"/>
    <n v="49908.97"/>
    <n v="54435.3"/>
    <n v="1090691.7133332945"/>
    <s v="Medium"/>
    <n v="51.24"/>
    <n v="5.9972326363854842E-2"/>
    <n v="832.2"/>
    <n v="1799218.3684999999"/>
    <n v="36.049999999999997"/>
    <n v="1412.17"/>
    <n v="0"/>
  </r>
  <r>
    <x v="0"/>
    <n v="2020"/>
    <s v="Bakery Items"/>
    <n v="28737.94"/>
    <n v="26128.39"/>
    <n v="909194.95273495594"/>
    <s v="Low"/>
    <n v="158.97999999999999"/>
    <n v="4.2035426966620833E-2"/>
    <n v="683.66"/>
    <n v="1523398.1993999998"/>
    <n v="53.01"/>
    <n v="1412.17"/>
    <n v="0"/>
  </r>
  <r>
    <x v="18"/>
    <n v="2020"/>
    <s v="Frozen Food"/>
    <n v="35066.400000000001"/>
    <n v="33371.660000000003"/>
    <n v="951670.5450231561"/>
    <s v="Medium"/>
    <n v="68.930000000000007"/>
    <n v="3.6413329041235294E-2"/>
    <n v="963.01"/>
    <n v="1767346.56"/>
    <n v="50.4"/>
    <n v="1412.17"/>
    <n v="0"/>
  </r>
  <r>
    <x v="13"/>
    <n v="2023"/>
    <s v="Beverages"/>
    <n v="24355.91"/>
    <n v="20283.73"/>
    <n v="832805.26163875626"/>
    <s v="Low"/>
    <n v="108.7"/>
    <n v="0.65087947621592734"/>
    <n v="37.42"/>
    <n v="774517.93799999997"/>
    <n v="31.8"/>
    <n v="1412.17"/>
    <n v="0"/>
  </r>
  <r>
    <x v="10"/>
    <n v="2018"/>
    <s v="Grains &amp; Cereals"/>
    <n v="3314.83"/>
    <n v="3956.84"/>
    <n v="1193678.1071729169"/>
    <s v="High"/>
    <n v="71.599999999999994"/>
    <n v="4.2819515849846284E-3"/>
    <n v="774.14"/>
    <n v="207210.0233"/>
    <n v="62.51"/>
    <n v="1412.17"/>
    <n v="0"/>
  </r>
  <r>
    <x v="8"/>
    <n v="2021"/>
    <s v="Bakery Items"/>
    <n v="22114.86"/>
    <n v="18136.48"/>
    <n v="820103.7673311067"/>
    <s v="Low"/>
    <n v="82.21"/>
    <n v="7.8717377375952163E-2"/>
    <n v="280.94"/>
    <n v="1280450.3940000001"/>
    <n v="57.9"/>
    <n v="1412.17"/>
    <n v="0"/>
  </r>
  <r>
    <x v="12"/>
    <n v="2020"/>
    <s v="Dairy Products"/>
    <n v="25311.77"/>
    <n v="28790.9"/>
    <n v="1137451.0751322408"/>
    <s v="High"/>
    <n v="156"/>
    <n v="1.9547730660220718E-2"/>
    <n v="1294.8699999999999"/>
    <n v="1502759.7848999999"/>
    <n v="59.37"/>
    <n v="1412.17"/>
    <n v="0"/>
  </r>
  <r>
    <x v="9"/>
    <n v="2018"/>
    <s v="Grains &amp; Cereals"/>
    <n v="17950.72"/>
    <n v="17621.32"/>
    <n v="981649.76112378773"/>
    <s v="Medium"/>
    <n v="64.459999999999994"/>
    <n v="0.15090979403110552"/>
    <n v="118.95"/>
    <n v="760751.51360000006"/>
    <n v="42.38"/>
    <n v="1412.17"/>
    <n v="0"/>
  </r>
  <r>
    <x v="3"/>
    <n v="2024"/>
    <s v="Prepared Food"/>
    <n v="26860.61"/>
    <n v="23558.94"/>
    <n v="877081.3469984486"/>
    <s v="Low"/>
    <n v="110.56"/>
    <n v="2.1032832712124534E-2"/>
    <n v="1277.08"/>
    <n v="1097524.5246000001"/>
    <n v="40.86"/>
    <n v="1412.17"/>
    <n v="0"/>
  </r>
  <r>
    <x v="14"/>
    <n v="2024"/>
    <s v="Grains &amp; Cereals"/>
    <n v="2223.06"/>
    <n v="2636.22"/>
    <n v="1185851.9338209496"/>
    <s v="High"/>
    <n v="22.35"/>
    <n v="1.7234359252655242E-2"/>
    <n v="128.99"/>
    <n v="151390.38599999997"/>
    <n v="68.099999999999994"/>
    <n v="1412.17"/>
    <n v="0"/>
  </r>
  <r>
    <x v="8"/>
    <n v="2024"/>
    <s v="Dairy Products"/>
    <n v="30531.9"/>
    <n v="27222.3"/>
    <n v="891601.89834238938"/>
    <s v="Low"/>
    <n v="66.790000000000006"/>
    <n v="1.6877777777777778"/>
    <n v="18.09"/>
    <n v="1622159.8470000001"/>
    <n v="53.13"/>
    <n v="1412.17"/>
    <n v="0"/>
  </r>
  <r>
    <x v="3"/>
    <n v="2018"/>
    <s v="Fruits &amp; Vegetables"/>
    <n v="49983.05"/>
    <n v="45828.38"/>
    <n v="916878.42178498511"/>
    <s v="Low"/>
    <n v="20.8"/>
    <n v="4.9687903851124322E-2"/>
    <n v="1005.94"/>
    <n v="2402685.2135000001"/>
    <n v="48.07"/>
    <n v="1412.17"/>
    <n v="0"/>
  </r>
  <r>
    <x v="4"/>
    <n v="2018"/>
    <s v="Dairy Products"/>
    <n v="32641.22"/>
    <n v="33649.480000000003"/>
    <n v="1030889.1640692352"/>
    <s v="Medium"/>
    <n v="29.05"/>
    <n v="4.0767382317309253E-2"/>
    <n v="800.67"/>
    <n v="2271176.0876000002"/>
    <n v="69.58"/>
    <n v="1412.17"/>
    <n v="0"/>
  </r>
  <r>
    <x v="7"/>
    <n v="2019"/>
    <s v="Dairy Products"/>
    <n v="28972.22"/>
    <n v="24334.05"/>
    <n v="839909.74802759325"/>
    <s v="Low"/>
    <n v="87.14"/>
    <n v="5.1975566000502314E-2"/>
    <n v="557.41999999999996"/>
    <n v="1733407.9225999999"/>
    <n v="59.83"/>
    <n v="1412.17"/>
    <n v="0"/>
  </r>
  <r>
    <x v="9"/>
    <n v="2019"/>
    <s v="Grains &amp; Cereals"/>
    <n v="42849.14"/>
    <n v="37496.68"/>
    <n v="875085.94104805833"/>
    <s v="Low"/>
    <n v="103.3"/>
    <n v="0.17905286030671513"/>
    <n v="239.31"/>
    <n v="1981344.2336000002"/>
    <n v="46.24"/>
    <n v="1412.17"/>
    <n v="0"/>
  </r>
  <r>
    <x v="13"/>
    <n v="2020"/>
    <s v="Dairy Products"/>
    <n v="20115.27"/>
    <n v="18091.98"/>
    <n v="899415.22037735512"/>
    <s v="Low"/>
    <n v="69.709999999999994"/>
    <n v="0.10137723011793166"/>
    <n v="198.42"/>
    <n v="1205105.8256999999"/>
    <n v="59.91"/>
    <n v="1412.17"/>
    <n v="0"/>
  </r>
  <r>
    <x v="14"/>
    <n v="2019"/>
    <s v="Dairy Products"/>
    <n v="34834.99"/>
    <n v="33285.120000000003"/>
    <n v="955508.24042148446"/>
    <s v="Medium"/>
    <n v="81.900000000000006"/>
    <n v="3.0332178153162956E-2"/>
    <n v="1148.45"/>
    <n v="2055612.7598999997"/>
    <n v="59.01"/>
    <n v="1412.17"/>
    <n v="0"/>
  </r>
  <r>
    <x v="1"/>
    <n v="2023"/>
    <s v="Prepared Food"/>
    <n v="13477.56"/>
    <n v="14833.4"/>
    <n v="1100599.8118353768"/>
    <s v="High"/>
    <n v="132.43"/>
    <n v="1.8729238465814341E-2"/>
    <n v="719.6"/>
    <n v="421443.30119999999"/>
    <n v="31.27"/>
    <n v="1412.17"/>
    <n v="0"/>
  </r>
  <r>
    <x v="17"/>
    <n v="2021"/>
    <s v="Bakery Items"/>
    <n v="1127.8800000000001"/>
    <n v="1005.91"/>
    <n v="891859.06302088872"/>
    <s v="Low"/>
    <n v="94.53"/>
    <n v="2.5620825950661034E-3"/>
    <n v="440.22"/>
    <n v="37592.240400000002"/>
    <n v="33.33"/>
    <n v="1412.17"/>
    <n v="0"/>
  </r>
  <r>
    <x v="12"/>
    <n v="2022"/>
    <s v="Bakery Items"/>
    <n v="26687"/>
    <n v="26492.81"/>
    <n v="992723.42338966543"/>
    <s v="Medium"/>
    <n v="99.71"/>
    <n v="6.7252154629302965E-2"/>
    <n v="396.82"/>
    <n v="1371444.93"/>
    <n v="51.39"/>
    <n v="1412.17"/>
    <n v="0"/>
  </r>
  <r>
    <x v="9"/>
    <n v="2018"/>
    <s v="Bakery Items"/>
    <n v="24847.8"/>
    <n v="26455.31"/>
    <n v="1064694.2586466407"/>
    <s v="Medium"/>
    <n v="39.69"/>
    <n v="3.5882335951940847E-2"/>
    <n v="692.48"/>
    <n v="1636973.0639999998"/>
    <n v="65.88"/>
    <n v="1412.17"/>
    <n v="0"/>
  </r>
  <r>
    <x v="16"/>
    <n v="2021"/>
    <s v="Dairy Products"/>
    <n v="24418.400000000001"/>
    <n v="21610.34"/>
    <n v="885002.29335255374"/>
    <s v="Low"/>
    <n v="176.84"/>
    <n v="2.4734005915481545E-2"/>
    <n v="987.24"/>
    <n v="1685846.3360000004"/>
    <n v="69.040000000000006"/>
    <n v="1412.17"/>
    <n v="0"/>
  </r>
  <r>
    <x v="14"/>
    <n v="2022"/>
    <s v="Fruits &amp; Vegetables"/>
    <n v="26877.119999999999"/>
    <n v="26874.74"/>
    <n v="999911.44884570967"/>
    <s v="Medium"/>
    <n v="74.08"/>
    <n v="2.2038374495719767E-2"/>
    <n v="1219.56"/>
    <n v="1122119.76"/>
    <n v="41.75"/>
    <n v="1412.17"/>
    <n v="0"/>
  </r>
  <r>
    <x v="18"/>
    <n v="2024"/>
    <s v="Bakery Items"/>
    <n v="43678.73"/>
    <n v="40983.769999999997"/>
    <n v="938300.40388079046"/>
    <s v="Low"/>
    <n v="176.71"/>
    <n v="0.13388526851397745"/>
    <n v="326.24"/>
    <n v="1489881.4803000002"/>
    <n v="34.11"/>
    <n v="1412.17"/>
    <n v="0"/>
  </r>
  <r>
    <x v="18"/>
    <n v="2019"/>
    <s v="Fruits &amp; Vegetables"/>
    <n v="21146.3"/>
    <n v="17578.46"/>
    <n v="831278.28509006312"/>
    <s v="Low"/>
    <n v="115.34"/>
    <n v="2.6017569546120056E-2"/>
    <n v="812.77"/>
    <n v="974632.96700000006"/>
    <n v="46.09"/>
    <n v="1412.17"/>
    <n v="0"/>
  </r>
  <r>
    <x v="5"/>
    <n v="2020"/>
    <s v="Bakery Items"/>
    <n v="20876.509999999998"/>
    <n v="21824.19"/>
    <n v="1045394.5606808802"/>
    <s v="Medium"/>
    <n v="168.68"/>
    <n v="0.17456735513002758"/>
    <n v="119.59"/>
    <n v="1223781.0162"/>
    <n v="58.62"/>
    <n v="1412.17"/>
    <n v="0"/>
  </r>
  <r>
    <x v="18"/>
    <n v="2019"/>
    <s v="Fruits &amp; Vegetables"/>
    <n v="45688.79"/>
    <n v="44285.07"/>
    <n v="969276.48992236389"/>
    <s v="Medium"/>
    <n v="116.59"/>
    <n v="3.880943037222024E-2"/>
    <n v="1177.26"/>
    <n v="2869712.8999000001"/>
    <n v="62.81"/>
    <n v="1412.17"/>
    <n v="0"/>
  </r>
  <r>
    <x v="12"/>
    <n v="2019"/>
    <s v="Prepared Food"/>
    <n v="48422.76"/>
    <n v="49050.7"/>
    <n v="1012967.8688286252"/>
    <s v="Medium"/>
    <n v="36.49"/>
    <n v="0.30313484412169778"/>
    <n v="159.74"/>
    <n v="1760167.3260000001"/>
    <n v="36.35"/>
    <n v="1412.17"/>
    <n v="0"/>
  </r>
  <r>
    <x v="19"/>
    <n v="2021"/>
    <s v="Grains &amp; Cereals"/>
    <n v="11214.43"/>
    <n v="9089.2999999999993"/>
    <n v="810500.39993116015"/>
    <s v="Low"/>
    <n v="123.53"/>
    <n v="2.4635728564838207E-2"/>
    <n v="455.21"/>
    <n v="552759.25470000005"/>
    <n v="49.29"/>
    <n v="1412.17"/>
    <n v="0"/>
  </r>
  <r>
    <x v="12"/>
    <n v="2021"/>
    <s v="Fruits &amp; Vegetables"/>
    <n v="9424.16"/>
    <n v="8884.31"/>
    <n v="942716.38002750382"/>
    <s v="Low"/>
    <n v="163.74"/>
    <n v="0.11586132284238997"/>
    <n v="81.34"/>
    <n v="631418.72"/>
    <n v="67"/>
    <n v="1412.17"/>
    <n v="0"/>
  </r>
  <r>
    <x v="13"/>
    <n v="2024"/>
    <s v="Frozen Food"/>
    <n v="30509.11"/>
    <n v="31009.16"/>
    <n v="1016390.1864066175"/>
    <s v="Medium"/>
    <n v="125.06"/>
    <n v="2.372624972781286E-2"/>
    <n v="1285.8800000000001"/>
    <n v="988495.16399999999"/>
    <n v="32.4"/>
    <n v="1412.17"/>
    <n v="0"/>
  </r>
  <r>
    <x v="9"/>
    <n v="2020"/>
    <s v="Frozen Food"/>
    <n v="13813.99"/>
    <n v="16464.36"/>
    <n v="1191861.2942386668"/>
    <s v="High"/>
    <n v="61.12"/>
    <n v="3.1910348810348807E-2"/>
    <n v="432.9"/>
    <n v="442323.95980000001"/>
    <n v="32.020000000000003"/>
    <n v="1412.17"/>
    <n v="0"/>
  </r>
  <r>
    <x v="15"/>
    <n v="2018"/>
    <s v="Bakery Items"/>
    <n v="14956.55"/>
    <n v="15630.11"/>
    <n v="1045034.4497895571"/>
    <s v="Medium"/>
    <n v="50.43"/>
    <n v="3.8797795071335926E-2"/>
    <n v="385.5"/>
    <n v="744686.62449999992"/>
    <n v="49.79"/>
    <n v="1412.17"/>
    <n v="0"/>
  </r>
  <r>
    <x v="3"/>
    <n v="2020"/>
    <s v="Beverages"/>
    <n v="41798.120000000003"/>
    <n v="48640.24"/>
    <n v="1163694.4436735432"/>
    <s v="High"/>
    <n v="82.44"/>
    <n v="3.5615910291586429E-2"/>
    <n v="1173.58"/>
    <n v="2267965.9912"/>
    <n v="54.26"/>
    <n v="1412.17"/>
    <n v="0"/>
  </r>
  <r>
    <x v="3"/>
    <n v="2018"/>
    <s v="Frozen Food"/>
    <n v="40479.279999999999"/>
    <n v="33378.699999999997"/>
    <n v="824587.29503093916"/>
    <s v="Low"/>
    <n v="185.39"/>
    <n v="3.2651690287401287E-2"/>
    <n v="1239.73"/>
    <n v="1256072.0584"/>
    <n v="31.03"/>
    <n v="1412.17"/>
    <n v="0"/>
  </r>
  <r>
    <x v="12"/>
    <n v="2023"/>
    <s v="Prepared Food"/>
    <n v="15981.86"/>
    <n v="19043.849999999999"/>
    <n v="1191591.5919673929"/>
    <s v="High"/>
    <n v="191.24"/>
    <n v="1.1941197567208118E-2"/>
    <n v="1338.38"/>
    <n v="678429.95700000005"/>
    <n v="42.45"/>
    <n v="1412.17"/>
    <n v="0"/>
  </r>
  <r>
    <x v="1"/>
    <n v="2023"/>
    <s v="Frozen Food"/>
    <n v="11184.15"/>
    <n v="12986.34"/>
    <n v="1161137.8602754793"/>
    <s v="High"/>
    <n v="180.49"/>
    <n v="9.6901263234504143E-3"/>
    <n v="1154.18"/>
    <n v="737035.48499999999"/>
    <n v="65.900000000000006"/>
    <n v="1412.17"/>
    <n v="0"/>
  </r>
  <r>
    <x v="7"/>
    <n v="2023"/>
    <s v="Dairy Products"/>
    <n v="23379.09"/>
    <n v="20570.080000000002"/>
    <n v="879849.4723276227"/>
    <s v="Low"/>
    <n v="141.41999999999999"/>
    <n v="4.0341466360671582E-2"/>
    <n v="579.53"/>
    <n v="1410226.7087999999"/>
    <n v="60.32"/>
    <n v="1412.17"/>
    <n v="0"/>
  </r>
  <r>
    <x v="18"/>
    <n v="2020"/>
    <s v="Beverages"/>
    <n v="40775.15"/>
    <n v="34379.379999999997"/>
    <n v="843145.39615427528"/>
    <s v="Low"/>
    <n v="82.52"/>
    <n v="6.9416326183180124E-2"/>
    <n v="587.4"/>
    <n v="2123162.0605000001"/>
    <n v="52.07"/>
    <n v="1412.17"/>
    <n v="0"/>
  </r>
  <r>
    <x v="13"/>
    <n v="2021"/>
    <s v="Fruits &amp; Vegetables"/>
    <n v="47976.21"/>
    <n v="45894.33"/>
    <n v="956605.99284520396"/>
    <s v="Medium"/>
    <n v="104.26"/>
    <n v="4.4683900230981295E-2"/>
    <n v="1073.68"/>
    <n v="1989573.4286999998"/>
    <n v="41.47"/>
    <n v="1412.17"/>
    <n v="0"/>
  </r>
  <r>
    <x v="13"/>
    <n v="2021"/>
    <s v="Grains &amp; Cereals"/>
    <n v="2734.8"/>
    <n v="2579.4699999999998"/>
    <n v="943202.42796548188"/>
    <s v="Low"/>
    <n v="139.24"/>
    <n v="6.2103733309110728E-3"/>
    <n v="440.36"/>
    <n v="155528.076"/>
    <n v="56.87"/>
    <n v="1412.17"/>
    <n v="0"/>
  </r>
  <r>
    <x v="13"/>
    <n v="2019"/>
    <s v="Beverages"/>
    <n v="37901.730000000003"/>
    <n v="35252.74"/>
    <n v="930108.99502476526"/>
    <s v="Low"/>
    <n v="180.1"/>
    <n v="0.28928201801251718"/>
    <n v="131.02000000000001"/>
    <n v="2265765.4194"/>
    <n v="59.78"/>
    <n v="1412.17"/>
    <n v="0"/>
  </r>
  <r>
    <x v="8"/>
    <n v="2021"/>
    <s v="Fruits &amp; Vegetables"/>
    <n v="27982.15"/>
    <n v="25008.04"/>
    <n v="893714.02840739535"/>
    <s v="Low"/>
    <n v="87.15"/>
    <n v="2.8579460729241141E-2"/>
    <n v="979.1"/>
    <n v="1070597.0589999999"/>
    <n v="38.26"/>
    <n v="1412.17"/>
    <n v="0"/>
  </r>
  <r>
    <x v="17"/>
    <n v="2018"/>
    <s v="Grains &amp; Cereals"/>
    <n v="19073.34"/>
    <n v="20965.73"/>
    <n v="1099216.4980019231"/>
    <s v="Medium"/>
    <n v="77.95"/>
    <n v="1.4356833167735525E-2"/>
    <n v="1328.52"/>
    <n v="1326741.5304"/>
    <n v="69.56"/>
    <n v="1412.17"/>
    <n v="0"/>
  </r>
  <r>
    <x v="11"/>
    <n v="2022"/>
    <s v="Grains &amp; Cereals"/>
    <n v="42604.34"/>
    <n v="42108.82"/>
    <n v="988369.26003313286"/>
    <s v="Medium"/>
    <n v="182.62"/>
    <n v="6.2176147806543881E-2"/>
    <n v="685.22"/>
    <n v="2391807.6475999998"/>
    <n v="56.14"/>
    <n v="1412.17"/>
    <n v="0"/>
  </r>
  <r>
    <x v="12"/>
    <n v="2019"/>
    <s v="Grains &amp; Cereals"/>
    <n v="15857.62"/>
    <n v="15350.46"/>
    <n v="968017.89928122878"/>
    <s v="Medium"/>
    <n v="113.55"/>
    <n v="3.487797475036291E-2"/>
    <n v="454.66"/>
    <n v="554223.81900000002"/>
    <n v="34.950000000000003"/>
    <n v="1412.17"/>
    <n v="0"/>
  </r>
  <r>
    <x v="14"/>
    <n v="2024"/>
    <s v="Dairy Products"/>
    <n v="40124.910000000003"/>
    <n v="33316.74"/>
    <n v="830325.60073031927"/>
    <s v="Low"/>
    <n v="111.39"/>
    <n v="4.3724770342279909E-2"/>
    <n v="917.67"/>
    <n v="2265853.6677000001"/>
    <n v="56.47"/>
    <n v="1412.17"/>
    <n v="0"/>
  </r>
  <r>
    <x v="0"/>
    <n v="2021"/>
    <s v="Frozen Food"/>
    <n v="8342.58"/>
    <n v="6932.62"/>
    <n v="830992.33090962272"/>
    <s v="Low"/>
    <n v="122.26"/>
    <n v="9.451206525433329E-3"/>
    <n v="882.7"/>
    <n v="567378.86580000003"/>
    <n v="68.010000000000005"/>
    <n v="1412.17"/>
    <n v="0"/>
  </r>
  <r>
    <x v="7"/>
    <n v="2019"/>
    <s v="Beverages"/>
    <n v="32753.94"/>
    <n v="36813.620000000003"/>
    <n v="1123944.7834367407"/>
    <s v="High"/>
    <n v="79.78"/>
    <n v="4.66467379694376E-2"/>
    <n v="702.17"/>
    <n v="1424468.8506"/>
    <n v="43.49"/>
    <n v="1412.17"/>
    <n v="0"/>
  </r>
  <r>
    <x v="6"/>
    <n v="2021"/>
    <s v="Meat &amp; Seafood"/>
    <n v="32082.1"/>
    <n v="34030.370000000003"/>
    <n v="1060727.6331661583"/>
    <s v="Medium"/>
    <n v="32.369999999999997"/>
    <n v="0.13844603633539032"/>
    <n v="231.73"/>
    <n v="1094320.4309999999"/>
    <n v="34.11"/>
    <n v="1412.17"/>
    <n v="0"/>
  </r>
  <r>
    <x v="13"/>
    <n v="2024"/>
    <s v="Prepared Food"/>
    <n v="33758.230000000003"/>
    <n v="37398.9"/>
    <n v="1107845.4054018827"/>
    <s v="High"/>
    <n v="81.66"/>
    <n v="0.29167297390703301"/>
    <n v="115.74"/>
    <n v="1953251.1878000002"/>
    <n v="57.86"/>
    <n v="1412.17"/>
    <n v="0"/>
  </r>
  <r>
    <x v="12"/>
    <n v="2019"/>
    <s v="Bakery Items"/>
    <n v="13881.37"/>
    <n v="14466.86"/>
    <n v="1042178.1135435479"/>
    <s v="Medium"/>
    <n v="96.04"/>
    <n v="1.132673760138388E-2"/>
    <n v="1225.54"/>
    <n v="905759.39250000007"/>
    <n v="65.25"/>
    <n v="1412.17"/>
    <n v="0"/>
  </r>
  <r>
    <x v="14"/>
    <n v="2020"/>
    <s v="Dairy Products"/>
    <n v="33048.31"/>
    <n v="35895.81"/>
    <n v="1086161.7432177318"/>
    <s v="Medium"/>
    <n v="119.43"/>
    <n v="9.2025813098685669E-2"/>
    <n v="359.12"/>
    <n v="2033132.0311999999"/>
    <n v="61.52"/>
    <n v="1412.17"/>
    <n v="0"/>
  </r>
  <r>
    <x v="12"/>
    <n v="2022"/>
    <s v="Prepared Food"/>
    <n v="37308.080000000002"/>
    <n v="36947.35"/>
    <n v="990331.04893095535"/>
    <s v="Medium"/>
    <n v="118.13"/>
    <n v="4.2704180211528775E-2"/>
    <n v="873.64"/>
    <n v="1204304.8224000002"/>
    <n v="32.28"/>
    <n v="1412.17"/>
    <n v="0"/>
  </r>
  <r>
    <x v="15"/>
    <n v="2023"/>
    <s v="Prepared Food"/>
    <n v="42635.97"/>
    <n v="48447.86"/>
    <n v="1136314.2435835281"/>
    <s v="High"/>
    <n v="33.33"/>
    <n v="0.12551065646158374"/>
    <n v="339.7"/>
    <n v="1466251.0083000001"/>
    <n v="34.39"/>
    <n v="1412.17"/>
    <n v="0"/>
  </r>
  <r>
    <x v="11"/>
    <n v="2020"/>
    <s v="Prepared Food"/>
    <n v="3265.99"/>
    <n v="3537.61"/>
    <n v="1083166.2068775471"/>
    <s v="Medium"/>
    <n v="45.48"/>
    <n v="6.2511771236075479E-3"/>
    <n v="522.46"/>
    <n v="210133.7966"/>
    <n v="64.34"/>
    <n v="1412.17"/>
    <n v="0"/>
  </r>
  <r>
    <x v="13"/>
    <n v="2023"/>
    <s v="Dairy Products"/>
    <n v="10056.39"/>
    <n v="10564.4"/>
    <n v="1050516.1394894193"/>
    <s v="Medium"/>
    <n v="45.67"/>
    <n v="9.3158713837089725E-3"/>
    <n v="1079.49"/>
    <n v="665531.89020000002"/>
    <n v="66.180000000000007"/>
    <n v="1412.17"/>
    <n v="0"/>
  </r>
  <r>
    <x v="12"/>
    <n v="2022"/>
    <s v="Prepared Food"/>
    <n v="28613.26"/>
    <n v="33929.54"/>
    <n v="1185797.7734798482"/>
    <s v="High"/>
    <n v="172.13"/>
    <n v="5.9901731320786314E-2"/>
    <n v="477.67"/>
    <n v="1268139.6831999999"/>
    <n v="44.32"/>
    <n v="1412.17"/>
    <n v="0"/>
  </r>
  <r>
    <x v="19"/>
    <n v="2024"/>
    <s v="Beverages"/>
    <n v="4702.0200000000004"/>
    <n v="4546.38"/>
    <n v="966899.33262725372"/>
    <s v="Medium"/>
    <n v="199.36"/>
    <n v="1.2585032921149833E-2"/>
    <n v="373.62"/>
    <n v="283907.96760000003"/>
    <n v="60.38"/>
    <n v="1412.17"/>
    <n v="0"/>
  </r>
  <r>
    <x v="7"/>
    <n v="2024"/>
    <s v="Bakery Items"/>
    <n v="43213.81"/>
    <n v="35272.67"/>
    <n v="816236.05972257489"/>
    <s v="Low"/>
    <n v="127.87"/>
    <n v="0.75495824598183081"/>
    <n v="57.24"/>
    <n v="2163715.4666999998"/>
    <n v="50.07"/>
    <n v="1412.17"/>
    <n v="0"/>
  </r>
  <r>
    <x v="9"/>
    <n v="2021"/>
    <s v="Meat &amp; Seafood"/>
    <n v="17279.53"/>
    <n v="19486.080000000002"/>
    <n v="1127697.338990123"/>
    <s v="High"/>
    <n v="24.48"/>
    <n v="3.6957608811891772E-2"/>
    <n v="467.55"/>
    <n v="1194879.4994999999"/>
    <n v="69.150000000000006"/>
    <n v="1412.17"/>
    <n v="0"/>
  </r>
  <r>
    <x v="17"/>
    <n v="2019"/>
    <s v="Fruits &amp; Vegetables"/>
    <n v="7439.96"/>
    <n v="6975.64"/>
    <n v="937591.06231753936"/>
    <s v="Low"/>
    <n v="65.91"/>
    <n v="8.049117188852345E-3"/>
    <n v="924.32"/>
    <n v="335690.9952"/>
    <n v="45.12"/>
    <n v="1412.17"/>
    <n v="0"/>
  </r>
  <r>
    <x v="2"/>
    <n v="2024"/>
    <s v="Dairy Products"/>
    <n v="36879.910000000003"/>
    <n v="39028.57"/>
    <n v="1058260.9881640165"/>
    <s v="Medium"/>
    <n v="32.11"/>
    <n v="8.6641709345487011E-2"/>
    <n v="425.66"/>
    <n v="1635624.0085000002"/>
    <n v="44.35"/>
    <n v="1412.17"/>
    <n v="0"/>
  </r>
  <r>
    <x v="1"/>
    <n v="2018"/>
    <s v="Bakery Items"/>
    <n v="10122.02"/>
    <n v="8555.14"/>
    <n v="845200.85911705357"/>
    <s v="Low"/>
    <n v="183.65"/>
    <n v="1.5866229857671329E-2"/>
    <n v="637.96"/>
    <n v="653983.71220000007"/>
    <n v="64.61"/>
    <n v="1412.17"/>
    <n v="0"/>
  </r>
  <r>
    <x v="7"/>
    <n v="2022"/>
    <s v="Beverages"/>
    <n v="44882.71"/>
    <n v="51488.54"/>
    <n v="1147179.8382940781"/>
    <s v="High"/>
    <n v="83.65"/>
    <n v="4.3814084479543915E-2"/>
    <n v="1024.3900000000001"/>
    <n v="2375641.8402999998"/>
    <n v="52.93"/>
    <n v="1412.17"/>
    <n v="0"/>
  </r>
  <r>
    <x v="8"/>
    <n v="2021"/>
    <s v="Meat &amp; Seafood"/>
    <n v="29313.17"/>
    <n v="28556.57"/>
    <n v="974189.07610469975"/>
    <s v="Medium"/>
    <n v="151.53"/>
    <n v="9.9054404757881923E-2"/>
    <n v="295.93"/>
    <n v="1838228.8906999999"/>
    <n v="62.71"/>
    <n v="1412.17"/>
    <n v="0"/>
  </r>
  <r>
    <x v="12"/>
    <n v="2019"/>
    <s v="Dairy Products"/>
    <n v="49769.7"/>
    <n v="55384.98"/>
    <n v="1112825.2732083979"/>
    <s v="High"/>
    <n v="192.45"/>
    <n v="0.12135103503767097"/>
    <n v="410.13"/>
    <n v="2887140.2969999998"/>
    <n v="58.01"/>
    <n v="1412.17"/>
    <n v="0"/>
  </r>
  <r>
    <x v="13"/>
    <n v="2023"/>
    <s v="Grains &amp; Cereals"/>
    <n v="39658.68"/>
    <n v="38532.97"/>
    <n v="971615.04114609968"/>
    <s v="Medium"/>
    <n v="106.97"/>
    <n v="6.0709804822043627E-2"/>
    <n v="653.25"/>
    <n v="1433661.2819999999"/>
    <n v="36.15"/>
    <n v="1412.17"/>
    <n v="0"/>
  </r>
  <r>
    <x v="16"/>
    <n v="2024"/>
    <s v="Prepared Food"/>
    <n v="48831.48"/>
    <n v="45814.1"/>
    <n v="938208.30333219469"/>
    <s v="Low"/>
    <n v="184.3"/>
    <n v="0.20287278770253428"/>
    <n v="240.7"/>
    <n v="1689080.8932000003"/>
    <n v="34.590000000000003"/>
    <n v="1412.17"/>
    <n v="0"/>
  </r>
  <r>
    <x v="12"/>
    <n v="2018"/>
    <s v="Dairy Products"/>
    <n v="14875.15"/>
    <n v="13836.81"/>
    <n v="930196.33415461355"/>
    <s v="Low"/>
    <n v="92.03"/>
    <n v="1.4252596581327609E-2"/>
    <n v="1043.68"/>
    <n v="632193.875"/>
    <n v="42.5"/>
    <n v="1412.17"/>
    <n v="0"/>
  </r>
  <r>
    <x v="5"/>
    <n v="2020"/>
    <s v="Beverages"/>
    <n v="808.24"/>
    <n v="945.46"/>
    <n v="1169776.3040680985"/>
    <s v="High"/>
    <n v="92.01"/>
    <n v="1.3123122635535567E-3"/>
    <n v="615.89"/>
    <n v="54378.387200000005"/>
    <n v="67.28"/>
    <n v="1412.17"/>
    <n v="0"/>
  </r>
  <r>
    <x v="9"/>
    <n v="2024"/>
    <s v="Grains &amp; Cereals"/>
    <n v="12092.46"/>
    <n v="10878.27"/>
    <n v="899591.15018780308"/>
    <s v="Low"/>
    <n v="74.150000000000006"/>
    <n v="3.3667789626082356E-2"/>
    <n v="359.17"/>
    <n v="535333.20420000004"/>
    <n v="44.27"/>
    <n v="1412.17"/>
    <n v="0"/>
  </r>
  <r>
    <x v="17"/>
    <n v="2018"/>
    <s v="Bakery Items"/>
    <n v="813.66"/>
    <n v="862.67"/>
    <n v="1060234.004375292"/>
    <s v="Medium"/>
    <n v="41.04"/>
    <n v="6.2432668845817407E-4"/>
    <n v="1303.26"/>
    <n v="49983.133799999996"/>
    <n v="61.43"/>
    <n v="1412.17"/>
    <n v="0"/>
  </r>
  <r>
    <x v="11"/>
    <n v="2018"/>
    <s v="Bakery Items"/>
    <n v="38680.89"/>
    <n v="42893.42"/>
    <n v="1108904.6813555737"/>
    <s v="High"/>
    <n v="77.349999999999994"/>
    <n v="0.41066875464486674"/>
    <n v="94.19"/>
    <n v="1284205.5480000002"/>
    <n v="33.200000000000003"/>
    <n v="1412.17"/>
    <n v="0"/>
  </r>
  <r>
    <x v="8"/>
    <n v="2018"/>
    <s v="Prepared Food"/>
    <n v="11298.52"/>
    <n v="9437.01"/>
    <n v="835243.02298000094"/>
    <s v="Low"/>
    <n v="27.92"/>
    <n v="9.7937155983183807E-3"/>
    <n v="1153.6500000000001"/>
    <n v="436122.87200000003"/>
    <n v="38.6"/>
    <n v="1412.17"/>
    <n v="0"/>
  </r>
  <r>
    <x v="1"/>
    <n v="2022"/>
    <s v="Prepared Food"/>
    <n v="47978.53"/>
    <n v="48842.03"/>
    <n v="1017997.6335248287"/>
    <s v="Medium"/>
    <n v="114.25"/>
    <n v="0.42926125078285765"/>
    <n v="111.77"/>
    <n v="2826415.2022999995"/>
    <n v="58.91"/>
    <n v="1412.17"/>
    <n v="0"/>
  </r>
  <r>
    <x v="19"/>
    <n v="2024"/>
    <s v="Fruits &amp; Vegetables"/>
    <n v="30040.55"/>
    <n v="35060.51"/>
    <n v="1167106.1282166939"/>
    <s v="High"/>
    <n v="70.12"/>
    <n v="3.5278736847049984E-2"/>
    <n v="851.52"/>
    <n v="1845090.581"/>
    <n v="61.42"/>
    <n v="1412.17"/>
    <n v="0"/>
  </r>
  <r>
    <x v="13"/>
    <n v="2020"/>
    <s v="Prepared Food"/>
    <n v="30736.639999999999"/>
    <n v="33989.300000000003"/>
    <n v="1105823.5382917589"/>
    <s v="High"/>
    <n v="109.74"/>
    <n v="7.5297991180793722E-2"/>
    <n v="408.2"/>
    <n v="970970.45759999997"/>
    <n v="31.59"/>
    <n v="1412.17"/>
    <n v="0"/>
  </r>
  <r>
    <x v="0"/>
    <n v="2024"/>
    <s v="Frozen Food"/>
    <n v="43684.35"/>
    <n v="50495.65"/>
    <n v="1155920.8274816955"/>
    <s v="High"/>
    <n v="88.83"/>
    <n v="0.17424255115472059"/>
    <n v="250.71"/>
    <n v="2944762.0334999999"/>
    <n v="67.41"/>
    <n v="1412.17"/>
    <n v="0"/>
  </r>
  <r>
    <x v="8"/>
    <n v="2024"/>
    <s v="Fruits &amp; Vegetables"/>
    <n v="43881.4"/>
    <n v="35413.78"/>
    <n v="807033.95971869631"/>
    <s v="Low"/>
    <n v="108.2"/>
    <n v="3.9992162223741169E-2"/>
    <n v="1097.25"/>
    <n v="2505627.94"/>
    <n v="57.1"/>
    <n v="1412.17"/>
    <n v="0"/>
  </r>
  <r>
    <x v="19"/>
    <n v="2024"/>
    <s v="Bakery Items"/>
    <n v="32356.46"/>
    <n v="32169.71"/>
    <n v="994228.3550178234"/>
    <s v="Medium"/>
    <n v="153.32"/>
    <n v="4.3533750420450719E-2"/>
    <n v="743.25"/>
    <n v="1148330.7654000001"/>
    <n v="35.49"/>
    <n v="1412.17"/>
    <n v="0"/>
  </r>
  <r>
    <x v="6"/>
    <n v="2023"/>
    <s v="Fruits &amp; Vegetables"/>
    <n v="27944.44"/>
    <n v="23988.32"/>
    <n v="858429.08285154402"/>
    <s v="Low"/>
    <n v="188.25"/>
    <n v="4.5015770736343573E-2"/>
    <n v="620.77"/>
    <n v="886397.63679999998"/>
    <n v="31.72"/>
    <n v="1412.17"/>
    <n v="0"/>
  </r>
  <r>
    <x v="2"/>
    <n v="2021"/>
    <s v="Prepared Food"/>
    <n v="10977.89"/>
    <n v="11812.26"/>
    <n v="1076004.5874024972"/>
    <s v="Medium"/>
    <n v="88.06"/>
    <n v="7.0088041882142627E-2"/>
    <n v="156.63"/>
    <n v="521559.55389999994"/>
    <n v="47.51"/>
    <n v="1412.17"/>
    <n v="0"/>
  </r>
  <r>
    <x v="14"/>
    <n v="2022"/>
    <s v="Beverages"/>
    <n v="38332.25"/>
    <n v="35162.410000000003"/>
    <n v="917306.18474000355"/>
    <s v="Low"/>
    <n v="33.43"/>
    <n v="2.852335384592489E-2"/>
    <n v="1343.89"/>
    <n v="2329067.5099999998"/>
    <n v="60.76"/>
    <n v="1412.17"/>
    <n v="0"/>
  </r>
  <r>
    <x v="9"/>
    <n v="2019"/>
    <s v="Bakery Items"/>
    <n v="10931.38"/>
    <n v="10444.620000000001"/>
    <n v="955471.31286260299"/>
    <s v="Medium"/>
    <n v="136.91999999999999"/>
    <n v="1.013901590687752E-2"/>
    <n v="1078.1500000000001"/>
    <n v="452449.81819999998"/>
    <n v="41.39"/>
    <n v="1412.17"/>
    <n v="0"/>
  </r>
  <r>
    <x v="18"/>
    <n v="2020"/>
    <s v="Prepared Food"/>
    <n v="48264.24"/>
    <n v="43540.42"/>
    <n v="902125.88036194094"/>
    <s v="Low"/>
    <n v="142.31"/>
    <n v="0.19879825356289643"/>
    <n v="242.78"/>
    <n v="2907437.8176000002"/>
    <n v="60.24"/>
    <n v="1412.17"/>
    <n v="0"/>
  </r>
  <r>
    <x v="16"/>
    <n v="2023"/>
    <s v="Fruits &amp; Vegetables"/>
    <n v="44552.68"/>
    <n v="51187.91"/>
    <n v="1148929.9858055676"/>
    <s v="High"/>
    <n v="45.36"/>
    <n v="0.1584095288888889"/>
    <n v="281.25"/>
    <n v="1503207.4232000001"/>
    <n v="33.74"/>
    <n v="1412.17"/>
    <n v="0"/>
  </r>
  <r>
    <x v="13"/>
    <n v="2020"/>
    <s v="Fruits &amp; Vegetables"/>
    <n v="34268.14"/>
    <n v="29301.39"/>
    <n v="855062.16561505815"/>
    <s v="Low"/>
    <n v="108.74"/>
    <n v="0.54273265758631606"/>
    <n v="63.14"/>
    <n v="2104063.7960000001"/>
    <n v="61.4"/>
    <n v="1412.17"/>
    <n v="0"/>
  </r>
  <r>
    <x v="12"/>
    <n v="2018"/>
    <s v="Bakery Items"/>
    <n v="43714.42"/>
    <n v="49967.62"/>
    <n v="1143046.6193992738"/>
    <s v="High"/>
    <n v="153.43"/>
    <n v="8.9812462761695397E-2"/>
    <n v="486.73"/>
    <n v="1409352.9007999999"/>
    <n v="32.24"/>
    <n v="1412.17"/>
    <n v="0"/>
  </r>
  <r>
    <x v="17"/>
    <n v="2018"/>
    <s v="Prepared Food"/>
    <n v="23125.88"/>
    <n v="22324.7"/>
    <n v="965355.69673456741"/>
    <s v="Medium"/>
    <n v="96.26"/>
    <n v="1.708674193167041E-2"/>
    <n v="1353.44"/>
    <n v="812412.16440000013"/>
    <n v="35.130000000000003"/>
    <n v="1412.17"/>
    <n v="0"/>
  </r>
  <r>
    <x v="7"/>
    <n v="2018"/>
    <s v="Meat &amp; Seafood"/>
    <n v="19376.12"/>
    <n v="20946.419999999998"/>
    <n v="1081043.0571239237"/>
    <s v="Medium"/>
    <n v="29.3"/>
    <n v="2.5119751085758733E-2"/>
    <n v="771.35"/>
    <n v="1308275.6223999998"/>
    <n v="67.52"/>
    <n v="1412.17"/>
    <n v="0"/>
  </r>
  <r>
    <x v="8"/>
    <n v="2022"/>
    <s v="Grains &amp; Cereals"/>
    <n v="4429.76"/>
    <n v="5034.96"/>
    <n v="1136621.397096005"/>
    <s v="High"/>
    <n v="100.2"/>
    <n v="4.5297311668524333E-3"/>
    <n v="977.93"/>
    <n v="193447.61920000002"/>
    <n v="43.67"/>
    <n v="1412.17"/>
    <n v="0"/>
  </r>
  <r>
    <x v="11"/>
    <n v="2024"/>
    <s v="Beverages"/>
    <n v="15627.62"/>
    <n v="13532.11"/>
    <n v="865909.84423731826"/>
    <s v="Low"/>
    <n v="56.23"/>
    <n v="1.5589736939237653E-2"/>
    <n v="1002.43"/>
    <n v="576659.17799999996"/>
    <n v="36.9"/>
    <n v="1412.17"/>
    <n v="0"/>
  </r>
  <r>
    <x v="11"/>
    <n v="2021"/>
    <s v="Meat &amp; Seafood"/>
    <n v="23064.21"/>
    <n v="23466.58"/>
    <n v="1017445.6441386894"/>
    <s v="Medium"/>
    <n v="108.85"/>
    <n v="2.2883203857487273E-2"/>
    <n v="1007.91"/>
    <n v="1129223.7216"/>
    <n v="48.96"/>
    <n v="1412.17"/>
    <n v="0"/>
  </r>
  <r>
    <x v="0"/>
    <n v="2020"/>
    <s v="Grains &amp; Cereals"/>
    <n v="20249.23"/>
    <n v="18434.599999999999"/>
    <n v="910385.23440150567"/>
    <s v="Low"/>
    <n v="105.22"/>
    <n v="6.1482404736602395E-2"/>
    <n v="329.35"/>
    <n v="832040.86070000008"/>
    <n v="41.09"/>
    <n v="1412.17"/>
    <n v="0"/>
  </r>
  <r>
    <x v="16"/>
    <n v="2021"/>
    <s v="Beverages"/>
    <n v="29725.21"/>
    <n v="25214.94"/>
    <n v="848267.85075698374"/>
    <s v="Low"/>
    <n v="193.35"/>
    <n v="4.2174186317073863E-2"/>
    <n v="704.82"/>
    <n v="1492800.0462"/>
    <n v="50.22"/>
    <n v="1412.17"/>
    <n v="0"/>
  </r>
  <r>
    <x v="2"/>
    <n v="2020"/>
    <s v="Fruits &amp; Vegetables"/>
    <n v="18663.02"/>
    <n v="18865.79"/>
    <n v="1010864.8010879268"/>
    <s v="Medium"/>
    <n v="182.52"/>
    <n v="2.0644933628318585E-2"/>
    <n v="904"/>
    <n v="895638.32980000007"/>
    <n v="47.99"/>
    <n v="1412.17"/>
    <n v="0"/>
  </r>
  <r>
    <x v="6"/>
    <n v="2023"/>
    <s v="Fruits &amp; Vegetables"/>
    <n v="23761.59"/>
    <n v="22926.52"/>
    <n v="964856.30801642477"/>
    <s v="Medium"/>
    <n v="90.49"/>
    <n v="3.2713691746403248E-2"/>
    <n v="726.35"/>
    <n v="1056440.2914"/>
    <n v="44.46"/>
    <n v="1412.17"/>
    <n v="0"/>
  </r>
  <r>
    <x v="18"/>
    <n v="2024"/>
    <s v="Bakery Items"/>
    <n v="49583.39"/>
    <n v="41007.19"/>
    <n v="827034.81952323148"/>
    <s v="Low"/>
    <n v="160.65"/>
    <n v="0.1206232423490488"/>
    <n v="411.06"/>
    <n v="2525777.8865999999"/>
    <n v="50.94"/>
    <n v="1412.17"/>
    <n v="0"/>
  </r>
  <r>
    <x v="8"/>
    <n v="2020"/>
    <s v="Dairy Products"/>
    <n v="48894.02"/>
    <n v="41176.49"/>
    <n v="842157.99805374979"/>
    <s v="Low"/>
    <n v="187.16"/>
    <n v="1.0512582240378412"/>
    <n v="46.51"/>
    <n v="2925818.1568"/>
    <n v="59.84"/>
    <n v="1412.17"/>
    <n v="0"/>
  </r>
  <r>
    <x v="9"/>
    <n v="2020"/>
    <s v="Beverages"/>
    <n v="31926.79"/>
    <n v="26501.35"/>
    <n v="830066.22338168032"/>
    <s v="Low"/>
    <n v="37.619999999999997"/>
    <n v="3.0155458375049588E-2"/>
    <n v="1058.74"/>
    <n v="1371894.1662999999"/>
    <n v="42.97"/>
    <n v="1412.17"/>
    <n v="0"/>
  </r>
  <r>
    <x v="16"/>
    <n v="2022"/>
    <s v="Dairy Products"/>
    <n v="48968.97"/>
    <n v="47044.66"/>
    <n v="960703.48222558084"/>
    <s v="Medium"/>
    <n v="174.05"/>
    <n v="6.3883957575045988E-2"/>
    <n v="766.53"/>
    <n v="2535123.5769000002"/>
    <n v="51.77"/>
    <n v="1412.17"/>
    <n v="0"/>
  </r>
  <r>
    <x v="17"/>
    <n v="2021"/>
    <s v="Bakery Items"/>
    <n v="22213.58"/>
    <n v="21456.53"/>
    <n v="965919.49609203008"/>
    <s v="Medium"/>
    <n v="99.8"/>
    <n v="0.13759650644202182"/>
    <n v="161.44"/>
    <n v="727272.60920000006"/>
    <n v="32.74"/>
    <n v="1412.17"/>
    <n v="0"/>
  </r>
  <r>
    <x v="4"/>
    <n v="2024"/>
    <s v="Dairy Products"/>
    <n v="38492.620000000003"/>
    <n v="35957.74"/>
    <n v="934146.33766160882"/>
    <s v="Low"/>
    <n v="140.84"/>
    <n v="6.8374194006785446E-2"/>
    <n v="562.97"/>
    <n v="1347241.7000000002"/>
    <n v="35"/>
    <n v="1412.17"/>
    <n v="0"/>
  </r>
  <r>
    <x v="4"/>
    <n v="2019"/>
    <s v="Bakery Items"/>
    <n v="23737.15"/>
    <n v="28424.05"/>
    <n v="1197449.9887307447"/>
    <s v="High"/>
    <n v="72.28"/>
    <n v="2.6654183884297522E-2"/>
    <n v="890.56"/>
    <n v="1618873.6300000001"/>
    <n v="68.2"/>
    <n v="1412.17"/>
    <n v="0"/>
  </r>
  <r>
    <x v="2"/>
    <n v="2019"/>
    <s v="Meat &amp; Seafood"/>
    <n v="25102.89"/>
    <n v="20756.5"/>
    <n v="826856.98738272768"/>
    <s v="Low"/>
    <n v="71.75"/>
    <n v="2.8635346322321592E-2"/>
    <n v="876.64"/>
    <n v="839942.69940000004"/>
    <n v="33.46"/>
    <n v="1412.17"/>
    <n v="0"/>
  </r>
  <r>
    <x v="6"/>
    <n v="2021"/>
    <s v="Meat &amp; Seafood"/>
    <n v="39326.74"/>
    <n v="37769.879999999997"/>
    <n v="960412.17756671424"/>
    <s v="Medium"/>
    <n v="119.13"/>
    <n v="0.63625206277301405"/>
    <n v="61.81"/>
    <n v="1311940.0463999999"/>
    <n v="33.36"/>
    <n v="1412.17"/>
    <n v="0"/>
  </r>
  <r>
    <x v="17"/>
    <n v="2022"/>
    <s v="Meat &amp; Seafood"/>
    <n v="19778.66"/>
    <n v="17597.46"/>
    <n v="889719.52599417756"/>
    <s v="Low"/>
    <n v="157.66"/>
    <n v="7.8533492158030571E-2"/>
    <n v="251.85"/>
    <n v="763654.06259999995"/>
    <n v="38.61"/>
    <n v="1412.17"/>
    <n v="0"/>
  </r>
  <r>
    <x v="18"/>
    <n v="2022"/>
    <s v="Meat &amp; Seafood"/>
    <n v="42078.64"/>
    <n v="35469.58"/>
    <n v="842935.51312494895"/>
    <s v="Low"/>
    <n v="22.55"/>
    <n v="3.1109218473913396E-2"/>
    <n v="1352.61"/>
    <n v="1812327.0248"/>
    <n v="43.07"/>
    <n v="1412.17"/>
    <n v="0"/>
  </r>
  <r>
    <x v="3"/>
    <n v="2023"/>
    <s v="Bakery Items"/>
    <n v="16867.169999999998"/>
    <n v="15111.95"/>
    <n v="895938.67850979161"/>
    <s v="Low"/>
    <n v="47.19"/>
    <n v="1.6463485339476044E-2"/>
    <n v="1024.52"/>
    <n v="1000560.5243999999"/>
    <n v="59.32"/>
    <n v="1412.17"/>
    <n v="0"/>
  </r>
  <r>
    <x v="10"/>
    <n v="2018"/>
    <s v="Meat &amp; Seafood"/>
    <n v="43902.22"/>
    <n v="50029.1"/>
    <n v="1139557.4073475099"/>
    <s v="High"/>
    <n v="130.72"/>
    <n v="4.2683188146534962E-2"/>
    <n v="1028.56"/>
    <n v="1363163.9310000001"/>
    <n v="31.05"/>
    <n v="1412.17"/>
    <n v="0"/>
  </r>
  <r>
    <x v="7"/>
    <n v="2021"/>
    <s v="Beverages"/>
    <n v="49873.3"/>
    <n v="41839.46"/>
    <n v="838915.01063695399"/>
    <s v="Low"/>
    <n v="110.31"/>
    <n v="0.72185989289332764"/>
    <n v="69.09"/>
    <n v="2604383.7260000003"/>
    <n v="52.22"/>
    <n v="1412.17"/>
    <n v="0"/>
  </r>
  <r>
    <x v="15"/>
    <n v="2022"/>
    <s v="Beverages"/>
    <n v="2481.87"/>
    <n v="2326.77"/>
    <n v="937506.79930858593"/>
    <s v="Low"/>
    <n v="155.84"/>
    <n v="1.9372960736866753E-2"/>
    <n v="128.11000000000001"/>
    <n v="140970.21599999999"/>
    <n v="56.8"/>
    <n v="1412.17"/>
    <n v="0"/>
  </r>
  <r>
    <x v="7"/>
    <n v="2021"/>
    <s v="Beverages"/>
    <n v="38958.82"/>
    <n v="35391.19"/>
    <n v="908425.6145334997"/>
    <s v="Low"/>
    <n v="177.7"/>
    <n v="7.6037981107034122E-2"/>
    <n v="512.36"/>
    <n v="1280966.0016000001"/>
    <n v="32.880000000000003"/>
    <n v="1412.17"/>
    <n v="0"/>
  </r>
  <r>
    <x v="10"/>
    <n v="2020"/>
    <s v="Beverages"/>
    <n v="15226.56"/>
    <n v="12197.03"/>
    <n v="801036.47836412163"/>
    <s v="Low"/>
    <n v="60.73"/>
    <n v="1.2613957187355026E-2"/>
    <n v="1207.1199999999999"/>
    <n v="903544.07039999997"/>
    <n v="59.34"/>
    <n v="1412.17"/>
    <n v="0"/>
  </r>
  <r>
    <x v="15"/>
    <n v="2024"/>
    <s v="Frozen Food"/>
    <n v="18555.14"/>
    <n v="19320.52"/>
    <n v="1041248.9477309253"/>
    <s v="Medium"/>
    <n v="170.77"/>
    <n v="3.0461207604163244E-2"/>
    <n v="609.14"/>
    <n v="913098.43940000003"/>
    <n v="49.21"/>
    <n v="1412.17"/>
    <n v="0"/>
  </r>
  <r>
    <x v="0"/>
    <n v="2023"/>
    <s v="Prepared Food"/>
    <n v="13408.63"/>
    <n v="13556.12"/>
    <n v="1010999.6323263451"/>
    <s v="Medium"/>
    <n v="127.34"/>
    <n v="2.4110603635840538E-2"/>
    <n v="556.13"/>
    <n v="792584.1192999999"/>
    <n v="59.11"/>
    <n v="1412.17"/>
    <n v="0"/>
  </r>
  <r>
    <x v="8"/>
    <n v="2022"/>
    <s v="Bakery Items"/>
    <n v="34495.83"/>
    <n v="33564.300000000003"/>
    <n v="972995.86645690224"/>
    <s v="Medium"/>
    <n v="114.58"/>
    <n v="0.17443279733009709"/>
    <n v="197.76"/>
    <n v="2352960.5642999997"/>
    <n v="68.209999999999994"/>
    <n v="1412.17"/>
    <n v="0"/>
  </r>
  <r>
    <x v="11"/>
    <n v="2020"/>
    <s v="Fruits &amp; Vegetables"/>
    <n v="23928.49"/>
    <n v="26048.11"/>
    <n v="1088581.435769662"/>
    <s v="Medium"/>
    <n v="37.299999999999997"/>
    <n v="0.11456164121223729"/>
    <n v="208.87"/>
    <n v="1090660.5742000001"/>
    <n v="45.58"/>
    <n v="1412.17"/>
    <n v="0"/>
  </r>
  <r>
    <x v="3"/>
    <n v="2022"/>
    <s v="Prepared Food"/>
    <n v="755.35"/>
    <n v="856.23"/>
    <n v="1133553.9815979346"/>
    <s v="High"/>
    <n v="176.64"/>
    <n v="7.6529888551165152E-3"/>
    <n v="98.7"/>
    <n v="44218.188999999998"/>
    <n v="58.54"/>
    <n v="1412.17"/>
    <n v="0"/>
  </r>
  <r>
    <x v="18"/>
    <n v="2022"/>
    <s v="Frozen Food"/>
    <n v="7876.24"/>
    <n v="7870.43"/>
    <n v="999262.33837465593"/>
    <s v="Medium"/>
    <n v="198.28"/>
    <n v="7.0790663395080035E-3"/>
    <n v="1112.6099999999999"/>
    <n v="346318.27279999998"/>
    <n v="43.97"/>
    <n v="1412.17"/>
    <n v="0"/>
  </r>
  <r>
    <x v="4"/>
    <n v="2024"/>
    <s v="Beverages"/>
    <n v="39979.18"/>
    <n v="45547.1"/>
    <n v="1139270.4902901961"/>
    <s v="High"/>
    <n v="57.75"/>
    <n v="6.4968766250650026E-2"/>
    <n v="615.36"/>
    <n v="2398351.0082"/>
    <n v="59.99"/>
    <n v="1412.17"/>
    <n v="0"/>
  </r>
  <r>
    <x v="4"/>
    <n v="2019"/>
    <s v="Frozen Food"/>
    <n v="27301.63"/>
    <n v="26592.29"/>
    <n v="974018.40109912853"/>
    <s v="Medium"/>
    <n v="121.57"/>
    <n v="2.4029529031747012E-2"/>
    <n v="1136.17"/>
    <n v="1098071.5586000001"/>
    <n v="40.22"/>
    <n v="1412.17"/>
    <n v="0"/>
  </r>
  <r>
    <x v="19"/>
    <n v="2024"/>
    <s v="Prepared Food"/>
    <n v="25805.54"/>
    <n v="20723.45"/>
    <n v="803062.05566711642"/>
    <s v="Low"/>
    <n v="116.33"/>
    <n v="0.11213461956285578"/>
    <n v="230.13"/>
    <n v="1101896.5580000002"/>
    <n v="42.7"/>
    <n v="1412.17"/>
    <n v="0"/>
  </r>
  <r>
    <x v="11"/>
    <n v="2018"/>
    <s v="Prepared Food"/>
    <n v="29187.200000000001"/>
    <n v="29544.19"/>
    <n v="1012231.0464861309"/>
    <s v="Medium"/>
    <n v="129.84"/>
    <n v="2.2592110966623322E-2"/>
    <n v="1291.92"/>
    <n v="1578151.9040000001"/>
    <n v="54.07"/>
    <n v="1412.17"/>
    <n v="0"/>
  </r>
  <r>
    <x v="5"/>
    <n v="2019"/>
    <s v="Meat &amp; Seafood"/>
    <n v="36139.919999999998"/>
    <n v="39445.089999999997"/>
    <n v="1091454.8233643018"/>
    <s v="Medium"/>
    <n v="138.12"/>
    <n v="0.12686460490750165"/>
    <n v="284.87"/>
    <n v="1660267.9247999999"/>
    <n v="45.94"/>
    <n v="1412.17"/>
    <n v="0"/>
  </r>
  <r>
    <x v="0"/>
    <n v="2021"/>
    <s v="Fruits &amp; Vegetables"/>
    <n v="29254.41"/>
    <n v="32371.66"/>
    <n v="1106556.5841184286"/>
    <s v="High"/>
    <n v="166.33"/>
    <n v="6.1424003191467028E-2"/>
    <n v="476.27"/>
    <n v="1769306.7167999998"/>
    <n v="60.48"/>
    <n v="1412.17"/>
    <n v="0"/>
  </r>
  <r>
    <x v="17"/>
    <n v="2020"/>
    <s v="Bakery Items"/>
    <n v="5358.44"/>
    <n v="4466.13"/>
    <n v="833475.78772926459"/>
    <s v="Low"/>
    <n v="86.06"/>
    <n v="5.061960947315718E-3"/>
    <n v="1058.57"/>
    <n v="258919.82079999999"/>
    <n v="48.32"/>
    <n v="1412.17"/>
    <n v="0"/>
  </r>
  <r>
    <x v="16"/>
    <n v="2022"/>
    <s v="Beverages"/>
    <n v="26200.53"/>
    <n v="29637.18"/>
    <n v="1131167.1939460768"/>
    <s v="High"/>
    <n v="46.49"/>
    <n v="2.116547512299154E-2"/>
    <n v="1237.8900000000001"/>
    <n v="1506530.4749999999"/>
    <n v="57.5"/>
    <n v="1412.17"/>
    <n v="0"/>
  </r>
  <r>
    <x v="19"/>
    <n v="2024"/>
    <s v="Grains &amp; Cereals"/>
    <n v="4939.41"/>
    <n v="4710.95"/>
    <n v="953747.51235471445"/>
    <s v="Medium"/>
    <n v="44.83"/>
    <n v="5.2351987281399042E-3"/>
    <n v="943.5"/>
    <n v="298834.30499999999"/>
    <n v="60.5"/>
    <n v="1412.17"/>
    <n v="0"/>
  </r>
  <r>
    <x v="18"/>
    <n v="2020"/>
    <s v="Meat &amp; Seafood"/>
    <n v="43861.1"/>
    <n v="39486.639999999999"/>
    <n v="900265.61121358105"/>
    <s v="Low"/>
    <n v="43.42"/>
    <n v="5.8395042004500006E-2"/>
    <n v="751.11"/>
    <n v="2319813.5789999999"/>
    <n v="52.89"/>
    <n v="1412.17"/>
    <n v="0"/>
  </r>
  <r>
    <x v="12"/>
    <n v="2023"/>
    <s v="Frozen Food"/>
    <n v="1833.6"/>
    <n v="2054.64"/>
    <n v="1120549.7382198952"/>
    <s v="High"/>
    <n v="64.53"/>
    <n v="1.5150713907985192E-3"/>
    <n v="1210.24"/>
    <n v="104936.92799999999"/>
    <n v="57.23"/>
    <n v="1412.17"/>
    <n v="0"/>
  </r>
  <r>
    <x v="17"/>
    <n v="2021"/>
    <s v="Dairy Products"/>
    <n v="5378.49"/>
    <n v="5466.76"/>
    <n v="1016411.6694462573"/>
    <s v="Medium"/>
    <n v="168"/>
    <n v="7.9694320555942447E-3"/>
    <n v="674.89"/>
    <n v="305552.01689999999"/>
    <n v="56.81"/>
    <n v="1412.17"/>
    <n v="0"/>
  </r>
  <r>
    <x v="17"/>
    <n v="2024"/>
    <s v="Beverages"/>
    <n v="6142.25"/>
    <n v="6736.91"/>
    <n v="1096814.6851723718"/>
    <s v="Medium"/>
    <n v="191.9"/>
    <n v="1.0260682904012563E-2"/>
    <n v="598.62"/>
    <n v="230641.48749999999"/>
    <n v="37.549999999999997"/>
    <n v="1412.17"/>
    <n v="0"/>
  </r>
  <r>
    <x v="9"/>
    <n v="2019"/>
    <s v="Frozen Food"/>
    <n v="46779.21"/>
    <n v="45308.93"/>
    <n v="968569.79842113622"/>
    <s v="Medium"/>
    <n v="122.27"/>
    <n v="3.7390464391335622E-2"/>
    <n v="1251.0999999999999"/>
    <n v="1852924.5081"/>
    <n v="39.61"/>
    <n v="1412.17"/>
    <n v="0"/>
  </r>
  <r>
    <x v="8"/>
    <n v="2018"/>
    <s v="Meat &amp; Seafood"/>
    <n v="6739.26"/>
    <n v="6362.37"/>
    <n v="944075.46229111205"/>
    <s v="Low"/>
    <n v="38.08"/>
    <n v="1.8573129392310872E-2"/>
    <n v="362.85"/>
    <n v="313712.55300000001"/>
    <n v="46.55"/>
    <n v="1412.17"/>
    <n v="0"/>
  </r>
  <r>
    <x v="12"/>
    <n v="2023"/>
    <s v="Grains &amp; Cereals"/>
    <n v="4160.38"/>
    <n v="4534.82"/>
    <n v="1090001.3941034232"/>
    <s v="Medium"/>
    <n v="35.85"/>
    <n v="3.056720497259489E-3"/>
    <n v="1361.06"/>
    <n v="199323.8058"/>
    <n v="47.91"/>
    <n v="1412.17"/>
    <n v="0"/>
  </r>
  <r>
    <x v="12"/>
    <n v="2024"/>
    <s v="Prepared Food"/>
    <n v="18217.73"/>
    <n v="16015.02"/>
    <n v="879089.76584898343"/>
    <s v="Low"/>
    <n v="155.47999999999999"/>
    <n v="0.17282734085950099"/>
    <n v="105.41"/>
    <n v="1044058.1063"/>
    <n v="57.31"/>
    <n v="1412.17"/>
    <n v="0"/>
  </r>
  <r>
    <x v="19"/>
    <n v="2021"/>
    <s v="Bakery Items"/>
    <n v="8595.7999999999993"/>
    <n v="9306.2800000000007"/>
    <n v="1082654.319551409"/>
    <s v="Medium"/>
    <n v="135.63999999999999"/>
    <n v="0.18796851082440411"/>
    <n v="45.73"/>
    <n v="542824.7699999999"/>
    <n v="63.15"/>
    <n v="1412.17"/>
    <n v="0"/>
  </r>
  <r>
    <x v="7"/>
    <n v="2019"/>
    <s v="Bakery Items"/>
    <n v="12460.3"/>
    <n v="11210.97"/>
    <n v="899735.1588645539"/>
    <s v="Low"/>
    <n v="63.36"/>
    <n v="2.6189755554154318E-2"/>
    <n v="475.77"/>
    <n v="751854.50199999998"/>
    <n v="60.34"/>
    <n v="1412.17"/>
    <n v="0"/>
  </r>
  <r>
    <x v="9"/>
    <n v="2023"/>
    <s v="Meat &amp; Seafood"/>
    <n v="2797.59"/>
    <n v="2471.7399999999998"/>
    <n v="883524.74808674608"/>
    <s v="Low"/>
    <n v="59.14"/>
    <n v="3.5566050928692206E-3"/>
    <n v="786.59"/>
    <n v="133249.21170000001"/>
    <n v="47.63"/>
    <n v="1412.17"/>
    <n v="0"/>
  </r>
  <r>
    <x v="8"/>
    <n v="2018"/>
    <s v="Grains &amp; Cereals"/>
    <n v="47907.54"/>
    <n v="40900.14"/>
    <n v="853730.74885498185"/>
    <s v="Low"/>
    <n v="82.34"/>
    <n v="4.3483131381892443E-2"/>
    <n v="1101.75"/>
    <n v="2207579.4432000001"/>
    <n v="46.08"/>
    <n v="1412.17"/>
    <n v="0"/>
  </r>
  <r>
    <x v="12"/>
    <n v="2024"/>
    <s v="Meat &amp; Seafood"/>
    <n v="30966.7"/>
    <n v="26421"/>
    <n v="853206.83185486344"/>
    <s v="Low"/>
    <n v="84.97"/>
    <n v="9.2775780454191381E-2"/>
    <n v="333.78"/>
    <n v="1495072.2760000001"/>
    <n v="48.28"/>
    <n v="1412.17"/>
    <n v="0"/>
  </r>
  <r>
    <x v="9"/>
    <n v="2024"/>
    <s v="Dairy Products"/>
    <n v="11294.47"/>
    <n v="12771.33"/>
    <n v="1130759.5664072772"/>
    <s v="High"/>
    <n v="96.39"/>
    <n v="9.9800037111980981E-3"/>
    <n v="1131.71"/>
    <n v="769718.13049999997"/>
    <n v="68.150000000000006"/>
    <n v="1412.17"/>
    <n v="0"/>
  </r>
  <r>
    <x v="14"/>
    <n v="2022"/>
    <s v="Frozen Food"/>
    <n v="47286.8"/>
    <n v="41615.040000000001"/>
    <n v="880056.16789463442"/>
    <s v="Low"/>
    <n v="31.9"/>
    <n v="3.5448173497155108E-2"/>
    <n v="1333.97"/>
    <n v="2222952.4679999999"/>
    <n v="47.01"/>
    <n v="1412.17"/>
    <n v="0"/>
  </r>
  <r>
    <x v="17"/>
    <n v="2020"/>
    <s v="Grains &amp; Cereals"/>
    <n v="14868.54"/>
    <n v="16315.6"/>
    <n v="1097323.6107916445"/>
    <s v="Medium"/>
    <n v="106.98"/>
    <n v="1.3244735435595938E-2"/>
    <n v="1122.5999999999999"/>
    <n v="726922.92060000007"/>
    <n v="48.89"/>
    <n v="1412.17"/>
    <n v="0"/>
  </r>
  <r>
    <x v="6"/>
    <n v="2021"/>
    <s v="Frozen Food"/>
    <n v="26108.71"/>
    <n v="24989.03"/>
    <n v="957114.69467468909"/>
    <s v="Medium"/>
    <n v="174.38"/>
    <n v="2.6395897363312843E-2"/>
    <n v="989.12"/>
    <n v="941741.16969999997"/>
    <n v="36.07"/>
    <n v="1412.17"/>
    <n v="0"/>
  </r>
  <r>
    <x v="1"/>
    <n v="2020"/>
    <s v="Bakery Items"/>
    <n v="37792.370000000003"/>
    <n v="32403.200000000001"/>
    <n v="857400.58112259163"/>
    <s v="Low"/>
    <n v="20.3"/>
    <n v="3.8371783937455585E-2"/>
    <n v="984.9"/>
    <n v="2489005.4882"/>
    <n v="65.86"/>
    <n v="1412.17"/>
    <n v="0"/>
  </r>
  <r>
    <x v="10"/>
    <n v="2020"/>
    <s v="Prepared Food"/>
    <n v="29776.58"/>
    <n v="25132.16"/>
    <n v="844024.39769778796"/>
    <s v="Low"/>
    <n v="120.54"/>
    <n v="0.11837241105148083"/>
    <n v="251.55"/>
    <n v="1801185.3242000001"/>
    <n v="60.49"/>
    <n v="1412.17"/>
    <n v="0"/>
  </r>
  <r>
    <x v="4"/>
    <n v="2021"/>
    <s v="Grains &amp; Cereals"/>
    <n v="33847.53"/>
    <n v="27732.49"/>
    <n v="819335.70928218402"/>
    <s v="Low"/>
    <n v="128.69999999999999"/>
    <n v="4.4969349524366264E-2"/>
    <n v="752.68"/>
    <n v="1841305.632"/>
    <n v="54.4"/>
    <n v="1412.17"/>
    <n v="0"/>
  </r>
  <r>
    <x v="13"/>
    <n v="2020"/>
    <s v="Grains &amp; Cereals"/>
    <n v="35478.26"/>
    <n v="32051.74"/>
    <n v="903419.16429948923"/>
    <s v="Low"/>
    <n v="62.91"/>
    <n v="2.643153761910793E-2"/>
    <n v="1342.27"/>
    <n v="1669961.6982000002"/>
    <n v="47.07"/>
    <n v="1412.17"/>
    <n v="0"/>
  </r>
  <r>
    <x v="2"/>
    <n v="2020"/>
    <s v="Grains &amp; Cereals"/>
    <n v="35114.25"/>
    <n v="33799.51"/>
    <n v="962558.22066539945"/>
    <s v="Medium"/>
    <n v="121.65"/>
    <n v="6.6945493022191715E-2"/>
    <n v="524.52"/>
    <n v="1496920.4775"/>
    <n v="42.63"/>
    <n v="1412.17"/>
    <n v="0"/>
  </r>
  <r>
    <x v="10"/>
    <n v="2024"/>
    <s v="Dairy Products"/>
    <n v="10844.82"/>
    <n v="11493.09"/>
    <n v="1059776.9257581038"/>
    <s v="Medium"/>
    <n v="136.83000000000001"/>
    <n v="4.2805683836589697E-2"/>
    <n v="253.35"/>
    <n v="696454.34039999999"/>
    <n v="64.22"/>
    <n v="1412.17"/>
    <n v="0"/>
  </r>
  <r>
    <x v="13"/>
    <n v="2024"/>
    <s v="Grains &amp; Cereals"/>
    <n v="39590.67"/>
    <n v="40289.660000000003"/>
    <n v="1017655.422350771"/>
    <s v="Medium"/>
    <n v="91.65"/>
    <n v="0.18726961827728111"/>
    <n v="211.41"/>
    <n v="2036939.9715"/>
    <n v="51.45"/>
    <n v="1412.17"/>
    <n v="0"/>
  </r>
  <r>
    <x v="13"/>
    <n v="2021"/>
    <s v="Prepared Food"/>
    <n v="33519.550000000003"/>
    <n v="37140.03"/>
    <n v="1108010.9965676747"/>
    <s v="High"/>
    <n v="78.84"/>
    <n v="5.8064630681818184E-2"/>
    <n v="577.28"/>
    <n v="1373966.3545000001"/>
    <n v="40.99"/>
    <n v="1412.17"/>
    <n v="0"/>
  </r>
  <r>
    <x v="8"/>
    <n v="2019"/>
    <s v="Fruits &amp; Vegetables"/>
    <n v="31286.33"/>
    <n v="30230.48"/>
    <n v="966252.0340353119"/>
    <s v="Medium"/>
    <n v="176.42"/>
    <n v="4.1956777706254694E-2"/>
    <n v="745.68"/>
    <n v="1156029.8935000002"/>
    <n v="36.950000000000003"/>
    <n v="1412.17"/>
    <n v="0"/>
  </r>
  <r>
    <x v="4"/>
    <n v="2018"/>
    <s v="Meat &amp; Seafood"/>
    <n v="34407.699999999997"/>
    <n v="32250.86"/>
    <n v="937315.19398274226"/>
    <s v="Low"/>
    <n v="130.36000000000001"/>
    <n v="3.1502247695082537E-2"/>
    <n v="1092.23"/>
    <n v="1532518.9579999999"/>
    <n v="44.54"/>
    <n v="1412.17"/>
    <n v="0"/>
  </r>
  <r>
    <x v="5"/>
    <n v="2021"/>
    <s v="Bakery Items"/>
    <n v="15441.34"/>
    <n v="15527.29"/>
    <n v="1005566.2267652936"/>
    <s v="Medium"/>
    <n v="162.4"/>
    <n v="4.8770853731720416E-2"/>
    <n v="316.61"/>
    <n v="495975.84079999995"/>
    <n v="32.119999999999997"/>
    <n v="1412.17"/>
    <n v="0"/>
  </r>
  <r>
    <x v="7"/>
    <n v="2018"/>
    <s v="Beverages"/>
    <n v="10770.99"/>
    <n v="11922.17"/>
    <n v="1106877.8264579207"/>
    <s v="High"/>
    <n v="130.51"/>
    <n v="5.2780859508992015E-2"/>
    <n v="204.07"/>
    <n v="467676.38579999999"/>
    <n v="43.42"/>
    <n v="1412.17"/>
    <n v="0"/>
  </r>
  <r>
    <x v="16"/>
    <n v="2018"/>
    <s v="Beverages"/>
    <n v="4273.51"/>
    <n v="4600.9799999999996"/>
    <n v="1076627.8773186444"/>
    <s v="Medium"/>
    <n v="161.32"/>
    <n v="3.4065444400159427E-2"/>
    <n v="125.45"/>
    <n v="133675.3928"/>
    <n v="31.28"/>
    <n v="1412.17"/>
    <n v="0"/>
  </r>
  <r>
    <x v="7"/>
    <n v="2018"/>
    <s v="Beverages"/>
    <n v="14960.97"/>
    <n v="16460.240000000002"/>
    <n v="1100212.0851789692"/>
    <s v="High"/>
    <n v="94.82"/>
    <n v="1.2620498544856383E-2"/>
    <n v="1185.45"/>
    <n v="706008.17429999996"/>
    <n v="47.19"/>
    <n v="1412.17"/>
    <n v="0"/>
  </r>
  <r>
    <x v="2"/>
    <n v="2021"/>
    <s v="Beverages"/>
    <n v="1313.25"/>
    <n v="1494.88"/>
    <n v="1138305.7300590139"/>
    <s v="High"/>
    <n v="89.91"/>
    <n v="2.6416631464606841E-3"/>
    <n v="497.13"/>
    <n v="59569.02"/>
    <n v="45.36"/>
    <n v="1412.17"/>
    <n v="0"/>
  </r>
  <r>
    <x v="5"/>
    <n v="2024"/>
    <s v="Fruits &amp; Vegetables"/>
    <n v="25000.06"/>
    <n v="24375.61"/>
    <n v="975022.05994705611"/>
    <s v="Medium"/>
    <n v="63.9"/>
    <n v="1.9055649986661077E-2"/>
    <n v="1311.95"/>
    <n v="953252.28780000017"/>
    <n v="38.130000000000003"/>
    <n v="1412.17"/>
    <n v="0"/>
  </r>
  <r>
    <x v="2"/>
    <n v="2023"/>
    <s v="Bakery Items"/>
    <n v="19860.939999999999"/>
    <n v="18002.13"/>
    <n v="906408.76010903821"/>
    <s v="Low"/>
    <n v="197.47"/>
    <n v="1.5494932788253741E-2"/>
    <n v="1281.77"/>
    <n v="974377.71640000003"/>
    <n v="49.06"/>
    <n v="1412.17"/>
    <n v="0"/>
  </r>
  <r>
    <x v="3"/>
    <n v="2018"/>
    <s v="Grains &amp; Cereals"/>
    <n v="10529.83"/>
    <n v="10207.94"/>
    <n v="969430.65557563608"/>
    <s v="Medium"/>
    <n v="123.53"/>
    <n v="8.1652540729999449E-3"/>
    <n v="1289.5899999999999"/>
    <n v="442252.86"/>
    <n v="42"/>
    <n v="1412.17"/>
    <n v="0"/>
  </r>
  <r>
    <x v="2"/>
    <n v="2024"/>
    <s v="Fruits &amp; Vegetables"/>
    <n v="10476.49"/>
    <n v="11197.17"/>
    <n v="1068790.2150433972"/>
    <s v="Medium"/>
    <n v="129.51"/>
    <n v="1.9291943651597459E-2"/>
    <n v="543.04999999999995"/>
    <n v="406173.51730000001"/>
    <n v="38.770000000000003"/>
    <n v="1412.17"/>
    <n v="0"/>
  </r>
  <r>
    <x v="6"/>
    <n v="2019"/>
    <s v="Bakery Items"/>
    <n v="13316.16"/>
    <n v="11647.55"/>
    <n v="874692.85439646267"/>
    <s v="Low"/>
    <n v="144.88999999999999"/>
    <n v="1.482340368688218E-2"/>
    <n v="898.32"/>
    <n v="430644.61440000002"/>
    <n v="32.340000000000003"/>
    <n v="1412.17"/>
    <n v="0"/>
  </r>
  <r>
    <x v="11"/>
    <n v="2023"/>
    <s v="Fruits &amp; Vegetables"/>
    <n v="45663.39"/>
    <n v="52305.81"/>
    <n v="1145464.8899260436"/>
    <s v="High"/>
    <n v="26.76"/>
    <n v="8.7541486139335142E-2"/>
    <n v="521.62"/>
    <n v="2729757.4542"/>
    <n v="59.78"/>
    <n v="1412.17"/>
    <n v="0"/>
  </r>
  <r>
    <x v="12"/>
    <n v="2020"/>
    <s v="Prepared Food"/>
    <n v="4142.66"/>
    <n v="4272.1099999999997"/>
    <n v="1031248.0386997726"/>
    <s v="Medium"/>
    <n v="110.01"/>
    <n v="1.2150344625311629E-2"/>
    <n v="340.95"/>
    <n v="165623.54679999998"/>
    <n v="39.979999999999997"/>
    <n v="1412.17"/>
    <n v="0"/>
  </r>
  <r>
    <x v="8"/>
    <n v="2020"/>
    <s v="Frozen Food"/>
    <n v="5599.71"/>
    <n v="6451.73"/>
    <n v="1152154.3079909496"/>
    <s v="High"/>
    <n v="32.56"/>
    <n v="8.8408563444323397E-3"/>
    <n v="633.39"/>
    <n v="297680.58359999995"/>
    <n v="53.16"/>
    <n v="1412.17"/>
    <n v="0"/>
  </r>
  <r>
    <x v="8"/>
    <n v="2018"/>
    <s v="Meat &amp; Seafood"/>
    <n v="36810.089999999997"/>
    <n v="38564.99"/>
    <n v="1047674.428397214"/>
    <s v="Medium"/>
    <n v="54.73"/>
    <n v="2.9183552282114909E-2"/>
    <n v="1261.33"/>
    <n v="1866639.6638999998"/>
    <n v="50.71"/>
    <n v="1412.17"/>
    <n v="0"/>
  </r>
  <r>
    <x v="15"/>
    <n v="2023"/>
    <s v="Grains &amp; Cereals"/>
    <n v="8411.76"/>
    <n v="8059.49"/>
    <n v="958121.72482334252"/>
    <s v="Medium"/>
    <n v="73.430000000000007"/>
    <n v="1.7676220896024209E-2"/>
    <n v="475.88"/>
    <n v="436149.75600000005"/>
    <n v="51.85"/>
    <n v="1412.17"/>
    <n v="0"/>
  </r>
  <r>
    <x v="10"/>
    <n v="2024"/>
    <s v="Grains &amp; Cereals"/>
    <n v="23330.7"/>
    <n v="24990.560000000001"/>
    <n v="1071144.8863514597"/>
    <s v="Medium"/>
    <n v="104.52"/>
    <n v="0.17232218036782629"/>
    <n v="135.38999999999999"/>
    <n v="796510.098"/>
    <n v="34.14"/>
    <n v="1412.17"/>
    <n v="0"/>
  </r>
  <r>
    <x v="10"/>
    <n v="2019"/>
    <s v="Beverages"/>
    <n v="15867.24"/>
    <n v="16358.67"/>
    <n v="1030971.3598584253"/>
    <s v="Medium"/>
    <n v="160.22"/>
    <n v="2.6246365064924324E-2"/>
    <n v="604.54999999999995"/>
    <n v="495216.56040000002"/>
    <n v="31.21"/>
    <n v="1412.17"/>
    <n v="0"/>
  </r>
  <r>
    <x v="1"/>
    <n v="2024"/>
    <s v="Frozen Food"/>
    <n v="33824.82"/>
    <n v="37275.06"/>
    <n v="1102003.2035647195"/>
    <s v="High"/>
    <n v="151.76"/>
    <n v="5.5600006575054241E-2"/>
    <n v="608.36"/>
    <n v="1409818.4975999999"/>
    <n v="41.68"/>
    <n v="1412.17"/>
    <n v="0"/>
  </r>
  <r>
    <x v="18"/>
    <n v="2021"/>
    <s v="Bakery Items"/>
    <n v="31018.44"/>
    <n v="31061.98"/>
    <n v="1001403.6811651392"/>
    <s v="Medium"/>
    <n v="70.3"/>
    <n v="2.535221904372701E-2"/>
    <n v="1223.5"/>
    <n v="1189867.3584"/>
    <n v="38.36"/>
    <n v="1412.17"/>
    <n v="0"/>
  </r>
  <r>
    <x v="0"/>
    <n v="2024"/>
    <s v="Meat &amp; Seafood"/>
    <n v="33443.550000000003"/>
    <n v="26894.7"/>
    <n v="804181.97230856167"/>
    <s v="Low"/>
    <n v="118.46"/>
    <n v="0.19634562320201962"/>
    <n v="170.33"/>
    <n v="2286535.5135000004"/>
    <n v="68.37"/>
    <n v="1412.17"/>
    <n v="0"/>
  </r>
  <r>
    <x v="18"/>
    <n v="2023"/>
    <s v="Prepared Food"/>
    <n v="40030.58"/>
    <n v="42681.97"/>
    <n v="1066234.1140198319"/>
    <s v="Medium"/>
    <n v="62.25"/>
    <n v="3.3281714029165764E-2"/>
    <n v="1202.78"/>
    <n v="2215692.6030000001"/>
    <n v="55.35"/>
    <n v="1412.17"/>
    <n v="0"/>
  </r>
  <r>
    <x v="15"/>
    <n v="2024"/>
    <s v="Beverages"/>
    <n v="25338.81"/>
    <n v="28773.74"/>
    <n v="1135560.0361658656"/>
    <s v="High"/>
    <n v="61.82"/>
    <n v="3.6306181224209082E-2"/>
    <n v="697.92"/>
    <n v="1694406.2247000001"/>
    <n v="66.87"/>
    <n v="1412.17"/>
    <n v="0"/>
  </r>
  <r>
    <x v="5"/>
    <n v="2022"/>
    <s v="Prepared Food"/>
    <n v="4738.62"/>
    <n v="5043.42"/>
    <n v="1064322.5242792205"/>
    <s v="Medium"/>
    <n v="99.09"/>
    <n v="7.5249634758305277E-3"/>
    <n v="629.72"/>
    <n v="180636.19439999998"/>
    <n v="38.119999999999997"/>
    <n v="1412.17"/>
    <n v="0"/>
  </r>
  <r>
    <x v="11"/>
    <n v="2021"/>
    <s v="Bakery Items"/>
    <n v="41477.870000000003"/>
    <n v="37213.440000000002"/>
    <n v="897187.82570078934"/>
    <s v="Low"/>
    <n v="138.22999999999999"/>
    <n v="3.3562220334182956E-2"/>
    <n v="1235.8499999999999"/>
    <n v="1651234.0047000002"/>
    <n v="39.81"/>
    <n v="1412.17"/>
    <n v="0"/>
  </r>
  <r>
    <x v="16"/>
    <n v="2022"/>
    <s v="Fruits &amp; Vegetables"/>
    <n v="20168.3"/>
    <n v="23300.52"/>
    <n v="1155304.1158649961"/>
    <s v="High"/>
    <n v="150.91"/>
    <n v="2.1432609642830575E-2"/>
    <n v="941.01"/>
    <n v="1374671.328"/>
    <n v="68.16"/>
    <n v="1412.17"/>
    <n v="0"/>
  </r>
  <r>
    <x v="8"/>
    <n v="2023"/>
    <s v="Beverages"/>
    <n v="35957.360000000001"/>
    <n v="41729.4"/>
    <n v="1160524.5768877359"/>
    <s v="High"/>
    <n v="198.7"/>
    <n v="0.16045229808121375"/>
    <n v="224.1"/>
    <n v="2383972.9679999999"/>
    <n v="66.3"/>
    <n v="1412.17"/>
    <n v="0"/>
  </r>
  <r>
    <x v="4"/>
    <n v="2023"/>
    <s v="Frozen Food"/>
    <n v="34737.440000000002"/>
    <n v="36898.57"/>
    <n v="1062213.2776623722"/>
    <s v="Medium"/>
    <n v="156.25"/>
    <n v="9.9989752741717286E-2"/>
    <n v="347.41"/>
    <n v="1273821.9248000002"/>
    <n v="36.67"/>
    <n v="1412.17"/>
    <n v="0"/>
  </r>
  <r>
    <x v="9"/>
    <n v="2023"/>
    <s v="Meat &amp; Seafood"/>
    <n v="832.45"/>
    <n v="735.25"/>
    <n v="883236.23040422844"/>
    <s v="Low"/>
    <n v="98.17"/>
    <n v="1.1580140778454776E-3"/>
    <n v="718.86"/>
    <n v="36428.012000000002"/>
    <n v="43.76"/>
    <n v="1412.17"/>
    <n v="0"/>
  </r>
  <r>
    <x v="13"/>
    <n v="2020"/>
    <s v="Dairy Products"/>
    <n v="8577.52"/>
    <n v="6977.24"/>
    <n v="813433.2534345591"/>
    <s v="Low"/>
    <n v="43.44"/>
    <n v="7.32601658652409E-3"/>
    <n v="1170.83"/>
    <n v="433765.18640000001"/>
    <n v="50.57"/>
    <n v="1412.17"/>
    <n v="0"/>
  </r>
  <r>
    <x v="19"/>
    <n v="2018"/>
    <s v="Grains &amp; Cereals"/>
    <n v="19266.63"/>
    <n v="17842.48"/>
    <n v="926082.0392564761"/>
    <s v="Low"/>
    <n v="193.14"/>
    <n v="0.10768293091884641"/>
    <n v="178.92"/>
    <n v="1080279.9441"/>
    <n v="56.07"/>
    <n v="1412.17"/>
    <n v="0"/>
  </r>
  <r>
    <x v="11"/>
    <n v="2024"/>
    <s v="Grains &amp; Cereals"/>
    <n v="7890.78"/>
    <n v="9058.16"/>
    <n v="1147942.2820050742"/>
    <s v="High"/>
    <n v="115.83"/>
    <n v="9.7142399881815604E-3"/>
    <n v="812.29"/>
    <n v="310975.63979999995"/>
    <n v="39.409999999999997"/>
    <n v="1412.17"/>
    <n v="0"/>
  </r>
  <r>
    <x v="15"/>
    <n v="2021"/>
    <s v="Prepared Food"/>
    <n v="30048.240000000002"/>
    <n v="25327.89"/>
    <n v="842907.60457184841"/>
    <s v="Low"/>
    <n v="138.25"/>
    <n v="4.0048834450679076E-2"/>
    <n v="750.29"/>
    <n v="1929697.9728000001"/>
    <n v="64.22"/>
    <n v="1412.17"/>
    <n v="0"/>
  </r>
  <r>
    <x v="3"/>
    <n v="2022"/>
    <s v="Bakery Items"/>
    <n v="14091.09"/>
    <n v="13971.36"/>
    <n v="991503.14134676591"/>
    <s v="Medium"/>
    <n v="167.9"/>
    <n v="1.5660072682010646E-2"/>
    <n v="899.81"/>
    <n v="691449.78630000004"/>
    <n v="49.07"/>
    <n v="1412.17"/>
    <n v="0"/>
  </r>
  <r>
    <x v="9"/>
    <n v="2024"/>
    <s v="Prepared Food"/>
    <n v="8845.75"/>
    <n v="8869.07"/>
    <n v="1002636.2942656077"/>
    <s v="Medium"/>
    <n v="130.81"/>
    <n v="7.801104144067871E-3"/>
    <n v="1133.9100000000001"/>
    <n v="313581.83750000002"/>
    <n v="35.450000000000003"/>
    <n v="1412.17"/>
    <n v="0"/>
  </r>
  <r>
    <x v="3"/>
    <n v="2018"/>
    <s v="Bakery Items"/>
    <n v="37248.639999999999"/>
    <n v="38981.4"/>
    <n v="1046518.7453823817"/>
    <s v="Medium"/>
    <n v="144.28"/>
    <n v="6.9683540988513482E-2"/>
    <n v="534.54"/>
    <n v="2054262.4959999998"/>
    <n v="55.15"/>
    <n v="1412.17"/>
    <n v="0"/>
  </r>
  <r>
    <x v="19"/>
    <n v="2020"/>
    <s v="Meat &amp; Seafood"/>
    <n v="25693.360000000001"/>
    <n v="29526.58"/>
    <n v="1149191.0750481836"/>
    <s v="High"/>
    <n v="171.41"/>
    <n v="0.15898372625456345"/>
    <n v="161.61000000000001"/>
    <n v="922134.69040000008"/>
    <n v="35.89"/>
    <n v="1412.17"/>
    <n v="0"/>
  </r>
  <r>
    <x v="10"/>
    <n v="2023"/>
    <s v="Bakery Items"/>
    <n v="46536.4"/>
    <n v="48535.68"/>
    <n v="1042961.6386312649"/>
    <s v="Medium"/>
    <n v="153.28"/>
    <n v="5.6707447845583937E-2"/>
    <n v="820.64"/>
    <n v="2338919.4640000002"/>
    <n v="50.26"/>
    <n v="1412.17"/>
    <n v="0"/>
  </r>
  <r>
    <x v="5"/>
    <n v="2020"/>
    <s v="Beverages"/>
    <n v="39918.47"/>
    <n v="37023.660000000003"/>
    <n v="927481.94006433606"/>
    <s v="Low"/>
    <n v="108.37"/>
    <n v="3.7433274880672177E-2"/>
    <n v="1066.3900000000001"/>
    <n v="1873772.9818"/>
    <n v="46.94"/>
    <n v="1412.17"/>
    <n v="0"/>
  </r>
  <r>
    <x v="16"/>
    <n v="2020"/>
    <s v="Frozen Food"/>
    <n v="49885.5"/>
    <n v="43032.44"/>
    <n v="862624.20943961677"/>
    <s v="Low"/>
    <n v="38.74"/>
    <n v="0.60969811781960404"/>
    <n v="81.819999999999993"/>
    <n v="1850752.05"/>
    <n v="37.1"/>
    <n v="1412.17"/>
    <n v="0"/>
  </r>
  <r>
    <x v="8"/>
    <n v="2024"/>
    <s v="Grains &amp; Cereals"/>
    <n v="17934.080000000002"/>
    <n v="14468.9"/>
    <n v="806782.39419027895"/>
    <s v="Low"/>
    <n v="165.23"/>
    <n v="2.4129270097544571E-2"/>
    <n v="743.25"/>
    <n v="1177910.3744000003"/>
    <n v="65.680000000000007"/>
    <n v="1412.17"/>
    <n v="0"/>
  </r>
  <r>
    <x v="13"/>
    <n v="2021"/>
    <s v="Frozen Food"/>
    <n v="32179.38"/>
    <n v="36712.400000000001"/>
    <n v="1140867.2261553826"/>
    <s v="High"/>
    <n v="35.159999999999997"/>
    <n v="6.3772057074910821E-2"/>
    <n v="504.6"/>
    <n v="970208.30700000003"/>
    <n v="30.15"/>
    <n v="1412.17"/>
    <n v="0"/>
  </r>
  <r>
    <x v="8"/>
    <n v="2021"/>
    <s v="Prepared Food"/>
    <n v="20962.66"/>
    <n v="17783.72"/>
    <n v="848352.26063867845"/>
    <s v="Low"/>
    <n v="108.66"/>
    <n v="1.8928251525986924E-2"/>
    <n v="1107.48"/>
    <n v="771635.51459999999"/>
    <n v="36.81"/>
    <n v="1412.17"/>
    <n v="0"/>
  </r>
  <r>
    <x v="13"/>
    <n v="2022"/>
    <s v="Prepared Food"/>
    <n v="38549.89"/>
    <n v="39132.69"/>
    <n v="1015118.0716728375"/>
    <s v="Medium"/>
    <n v="92.88"/>
    <n v="4.5338410152069339E-2"/>
    <n v="850.27"/>
    <n v="2314920.8944999999"/>
    <n v="60.05"/>
    <n v="1412.17"/>
    <n v="0"/>
  </r>
  <r>
    <x v="4"/>
    <n v="2022"/>
    <s v="Fruits &amp; Vegetables"/>
    <n v="43181.63"/>
    <n v="46396.12"/>
    <n v="1074441.1454593076"/>
    <s v="Medium"/>
    <n v="55.05"/>
    <n v="4.3246066639292542E-2"/>
    <n v="998.51"/>
    <n v="2238535.6992000001"/>
    <n v="51.84"/>
    <n v="1412.17"/>
    <n v="0"/>
  </r>
  <r>
    <x v="6"/>
    <n v="2023"/>
    <s v="Fruits &amp; Vegetables"/>
    <n v="47213.86"/>
    <n v="55320.76"/>
    <n v="1171705.9355028374"/>
    <s v="High"/>
    <n v="20.09"/>
    <n v="4.7371132158767107E-2"/>
    <n v="996.68"/>
    <n v="3126973.9478000002"/>
    <n v="66.23"/>
    <n v="1412.17"/>
    <n v="0"/>
  </r>
  <r>
    <x v="0"/>
    <n v="2022"/>
    <s v="Beverages"/>
    <n v="47089.75"/>
    <n v="51628.68"/>
    <n v="1096388.9169086691"/>
    <s v="Medium"/>
    <n v="120.49"/>
    <n v="0.11146558254035885"/>
    <n v="422.46"/>
    <n v="3146066.1975000002"/>
    <n v="66.81"/>
    <n v="1412.17"/>
    <n v="0"/>
  </r>
  <r>
    <x v="3"/>
    <n v="2024"/>
    <s v="Frozen Food"/>
    <n v="17773.96"/>
    <n v="14458.37"/>
    <n v="813458.00260605966"/>
    <s v="Low"/>
    <n v="167.97"/>
    <n v="9.003576313256674E-2"/>
    <n v="197.41"/>
    <n v="618356.06839999999"/>
    <n v="34.79"/>
    <n v="1412.17"/>
    <n v="0"/>
  </r>
  <r>
    <x v="1"/>
    <n v="2020"/>
    <s v="Fruits &amp; Vegetables"/>
    <n v="45649.02"/>
    <n v="48828.17"/>
    <n v="1069643.3351690792"/>
    <s v="Medium"/>
    <n v="57.92"/>
    <n v="7.2889155010538415E-2"/>
    <n v="626.28"/>
    <n v="2948013.7115999996"/>
    <n v="64.58"/>
    <n v="1412.17"/>
    <n v="0"/>
  </r>
  <r>
    <x v="1"/>
    <n v="2023"/>
    <s v="Prepared Food"/>
    <n v="9619.08"/>
    <n v="7756.08"/>
    <n v="806322.43416210287"/>
    <s v="Low"/>
    <n v="34.24"/>
    <n v="0.12623464566929135"/>
    <n v="76.2"/>
    <n v="357925.96679999999"/>
    <n v="37.21"/>
    <n v="1412.17"/>
    <n v="0"/>
  </r>
  <r>
    <x v="1"/>
    <n v="2020"/>
    <s v="Meat &amp; Seafood"/>
    <n v="28072.58"/>
    <n v="27108.89"/>
    <n v="965671.48441646609"/>
    <s v="Medium"/>
    <n v="145.77000000000001"/>
    <n v="0.23638076793533178"/>
    <n v="118.76"/>
    <n v="928079.4948000001"/>
    <n v="33.06"/>
    <n v="1412.17"/>
    <n v="0"/>
  </r>
  <r>
    <x v="1"/>
    <n v="2022"/>
    <s v="Bakery Items"/>
    <n v="23179.55"/>
    <n v="25727.14"/>
    <n v="1109906.7928411034"/>
    <s v="High"/>
    <n v="172.19"/>
    <n v="1.6738916932053698E-2"/>
    <n v="1384.77"/>
    <n v="882445.46849999996"/>
    <n v="38.07"/>
    <n v="1412.17"/>
    <n v="0"/>
  </r>
  <r>
    <x v="4"/>
    <n v="2019"/>
    <s v="Frozen Food"/>
    <n v="35645.74"/>
    <n v="40439.78"/>
    <n v="1134491.2463593127"/>
    <s v="High"/>
    <n v="52.81"/>
    <n v="3.3308172456969855E-2"/>
    <n v="1070.18"/>
    <n v="1447929.9587999999"/>
    <n v="40.619999999999997"/>
    <n v="1412.17"/>
    <n v="0"/>
  </r>
  <r>
    <x v="5"/>
    <n v="2019"/>
    <s v="Beverages"/>
    <n v="696.06"/>
    <n v="558.64"/>
    <n v="802574.49070482433"/>
    <s v="Low"/>
    <n v="141.66999999999999"/>
    <n v="3.1424830699774264E-3"/>
    <n v="221.5"/>
    <n v="46823.956199999993"/>
    <n v="67.27"/>
    <n v="1412.17"/>
    <n v="0"/>
  </r>
  <r>
    <x v="12"/>
    <n v="2019"/>
    <s v="Bakery Items"/>
    <n v="7678.1"/>
    <n v="6435.76"/>
    <n v="838196.9497662182"/>
    <s v="Low"/>
    <n v="119.16"/>
    <n v="6.5071401330564858E-3"/>
    <n v="1179.95"/>
    <n v="330542.20500000002"/>
    <n v="43.05"/>
    <n v="1412.17"/>
    <n v="0"/>
  </r>
  <r>
    <x v="14"/>
    <n v="2019"/>
    <s v="Prepared Food"/>
    <n v="28703.66"/>
    <n v="31558.080000000002"/>
    <n v="1099444.4610896311"/>
    <s v="Medium"/>
    <n v="164.79"/>
    <n v="2.6980674148854172E-2"/>
    <n v="1063.8599999999999"/>
    <n v="1417386.7308"/>
    <n v="49.38"/>
    <n v="1412.17"/>
    <n v="0"/>
  </r>
  <r>
    <x v="4"/>
    <n v="2023"/>
    <s v="Bakery Items"/>
    <n v="2853.19"/>
    <n v="2648.01"/>
    <n v="928087.50906879664"/>
    <s v="Low"/>
    <n v="47.4"/>
    <n v="3.0665283793514827E-3"/>
    <n v="930.43"/>
    <n v="131018.48480000001"/>
    <n v="45.92"/>
    <n v="1412.17"/>
    <n v="0"/>
  </r>
  <r>
    <x v="17"/>
    <n v="2018"/>
    <s v="Beverages"/>
    <n v="48048.09"/>
    <n v="56577.4"/>
    <n v="1177516.1093812471"/>
    <s v="High"/>
    <n v="51.76"/>
    <n v="3.4888244263723493E-2"/>
    <n v="1377.2"/>
    <n v="3076999.6836000001"/>
    <n v="64.040000000000006"/>
    <n v="1412.17"/>
    <n v="0"/>
  </r>
  <r>
    <x v="18"/>
    <n v="2023"/>
    <s v="Beverages"/>
    <n v="1697.55"/>
    <n v="1700.03"/>
    <n v="1001460.9289858915"/>
    <s v="Medium"/>
    <n v="159.52000000000001"/>
    <n v="2.542384304328291E-2"/>
    <n v="66.77"/>
    <n v="106266.63"/>
    <n v="62.6"/>
    <n v="1412.17"/>
    <n v="0"/>
  </r>
  <r>
    <x v="3"/>
    <n v="2024"/>
    <s v="Frozen Food"/>
    <n v="10539.7"/>
    <n v="9456.77"/>
    <n v="897252.29370854946"/>
    <s v="Low"/>
    <n v="135.35"/>
    <n v="1.0403620642002606E-2"/>
    <n v="1013.08"/>
    <n v="626374.37100000004"/>
    <n v="59.43"/>
    <n v="1412.17"/>
    <n v="0"/>
  </r>
  <r>
    <x v="7"/>
    <n v="2019"/>
    <s v="Frozen Food"/>
    <n v="22476.79"/>
    <n v="23403.279999999999"/>
    <n v="1041219.8539026257"/>
    <s v="Medium"/>
    <n v="132.16999999999999"/>
    <n v="3.8568886524701002E-2"/>
    <n v="582.77"/>
    <n v="1497178.9819"/>
    <n v="66.61"/>
    <n v="1412.17"/>
    <n v="0"/>
  </r>
  <r>
    <x v="1"/>
    <n v="2021"/>
    <s v="Fruits &amp; Vegetables"/>
    <n v="39109.040000000001"/>
    <n v="34426.29"/>
    <n v="880264.25603901292"/>
    <s v="Low"/>
    <n v="51.96"/>
    <n v="9.8902561768201711E-2"/>
    <n v="395.43"/>
    <n v="2221002.3816"/>
    <n v="56.79"/>
    <n v="1412.17"/>
    <n v="0"/>
  </r>
  <r>
    <x v="10"/>
    <n v="2020"/>
    <s v="Bakery Items"/>
    <n v="16861.57"/>
    <n v="13640.07"/>
    <n v="808944.24421925121"/>
    <s v="Low"/>
    <n v="58.37"/>
    <n v="2.5049500096563815E-2"/>
    <n v="673.13"/>
    <n v="876633.02430000005"/>
    <n v="51.99"/>
    <n v="1412.17"/>
    <n v="0"/>
  </r>
  <r>
    <x v="15"/>
    <n v="2021"/>
    <s v="Prepared Food"/>
    <n v="24650.97"/>
    <n v="25457.31"/>
    <n v="1032710.2746869596"/>
    <s v="Medium"/>
    <n v="29.97"/>
    <n v="5.0210754659333945E-2"/>
    <n v="490.95"/>
    <n v="1312664.1525000001"/>
    <n v="53.25"/>
    <n v="1412.17"/>
    <n v="0"/>
  </r>
  <r>
    <x v="16"/>
    <n v="2021"/>
    <s v="Dairy Products"/>
    <n v="7749.46"/>
    <n v="8267.02"/>
    <n v="1066786.58900104"/>
    <s v="Medium"/>
    <n v="176.74"/>
    <n v="7.235858746195074E-3"/>
    <n v="1070.98"/>
    <n v="457993.08600000001"/>
    <n v="59.1"/>
    <n v="1412.17"/>
    <n v="0"/>
  </r>
  <r>
    <x v="0"/>
    <n v="2022"/>
    <s v="Beverages"/>
    <n v="13677.6"/>
    <n v="11904.54"/>
    <n v="870367.6083523425"/>
    <s v="Low"/>
    <n v="26.95"/>
    <n v="5.7946110828673104E-2"/>
    <n v="236.04"/>
    <n v="743787.88800000004"/>
    <n v="54.38"/>
    <n v="1412.17"/>
    <n v="0"/>
  </r>
  <r>
    <x v="9"/>
    <n v="2018"/>
    <s v="Prepared Food"/>
    <n v="16389.169999999998"/>
    <n v="14527.18"/>
    <n v="886388.99956495676"/>
    <s v="Low"/>
    <n v="164.29"/>
    <n v="6.1729453860640292E-2"/>
    <n v="265.5"/>
    <n v="999575.47829999996"/>
    <n v="60.99"/>
    <n v="1412.17"/>
    <n v="0"/>
  </r>
  <r>
    <x v="18"/>
    <n v="2021"/>
    <s v="Prepared Food"/>
    <n v="25316.54"/>
    <n v="25586.17"/>
    <n v="1010650.349534336"/>
    <s v="Medium"/>
    <n v="35.159999999999997"/>
    <n v="0.11538988149498633"/>
    <n v="219.4"/>
    <n v="1115193.5870000001"/>
    <n v="44.05"/>
    <n v="1412.17"/>
    <n v="0"/>
  </r>
  <r>
    <x v="4"/>
    <n v="2021"/>
    <s v="Meat &amp; Seafood"/>
    <n v="9401.08"/>
    <n v="10406.23"/>
    <n v="1106918.5668029631"/>
    <s v="High"/>
    <n v="72.06"/>
    <n v="1.9456682809718944E-2"/>
    <n v="483.18"/>
    <n v="333550.31839999999"/>
    <n v="35.479999999999997"/>
    <n v="1412.17"/>
    <n v="0"/>
  </r>
  <r>
    <x v="8"/>
    <n v="2019"/>
    <s v="Dairy Products"/>
    <n v="43100.17"/>
    <n v="43888.639999999999"/>
    <n v="1018293.8953605056"/>
    <s v="Medium"/>
    <n v="188.15"/>
    <n v="5.447030053332659E-2"/>
    <n v="791.26"/>
    <n v="2892021.4069999997"/>
    <n v="67.099999999999994"/>
    <n v="1412.17"/>
    <n v="0"/>
  </r>
  <r>
    <x v="2"/>
    <n v="2019"/>
    <s v="Beverages"/>
    <n v="23278.080000000002"/>
    <n v="18634.849999999999"/>
    <n v="800532.08855713182"/>
    <s v="Low"/>
    <n v="29.46"/>
    <n v="8.343098813662593E-2"/>
    <n v="279.01"/>
    <n v="1310090.3424000002"/>
    <n v="56.28"/>
    <n v="1412.17"/>
    <n v="0"/>
  </r>
  <r>
    <x v="6"/>
    <n v="2024"/>
    <s v="Beverages"/>
    <n v="35210.400000000001"/>
    <n v="33667.68"/>
    <n v="956185.67241496826"/>
    <s v="Medium"/>
    <n v="125.58"/>
    <n v="7.2245727065679055E-2"/>
    <n v="487.37"/>
    <n v="2250648.7680000002"/>
    <n v="63.92"/>
    <n v="1412.17"/>
    <n v="0"/>
  </r>
  <r>
    <x v="1"/>
    <n v="2020"/>
    <s v="Grains &amp; Cereals"/>
    <n v="32182.02"/>
    <n v="31669.51"/>
    <n v="984074.64789345104"/>
    <s v="Medium"/>
    <n v="59.56"/>
    <n v="0.238455986959099"/>
    <n v="134.96"/>
    <n v="1144070.811"/>
    <n v="35.549999999999997"/>
    <n v="1412.17"/>
    <n v="0"/>
  </r>
  <r>
    <x v="3"/>
    <n v="2018"/>
    <s v="Grains &amp; Cereals"/>
    <n v="39229.589999999997"/>
    <n v="43918.48"/>
    <n v="1119524.318250586"/>
    <s v="High"/>
    <n v="108.31"/>
    <n v="0.12725311405216036"/>
    <n v="308.27999999999997"/>
    <n v="2622498.0914999996"/>
    <n v="66.849999999999994"/>
    <n v="1412.17"/>
    <n v="0"/>
  </r>
  <r>
    <x v="12"/>
    <n v="2020"/>
    <s v="Fruits &amp; Vegetables"/>
    <n v="22188.400000000001"/>
    <n v="19991.37"/>
    <n v="900982.94604387868"/>
    <s v="Low"/>
    <n v="56.97"/>
    <n v="0.44888529233259156"/>
    <n v="49.43"/>
    <n v="1197064.1800000002"/>
    <n v="53.95"/>
    <n v="1412.17"/>
    <n v="0"/>
  </r>
  <r>
    <x v="3"/>
    <n v="2024"/>
    <s v="Fruits &amp; Vegetables"/>
    <n v="32340.21"/>
    <n v="31002.78"/>
    <n v="958644.98096951132"/>
    <s v="Medium"/>
    <n v="171.31"/>
    <n v="8.1911276024517504E-2"/>
    <n v="394.82"/>
    <n v="1632857.2028999999"/>
    <n v="50.49"/>
    <n v="1412.17"/>
    <n v="0"/>
  </r>
  <r>
    <x v="19"/>
    <n v="2019"/>
    <s v="Dairy Products"/>
    <n v="10277.58"/>
    <n v="10227.700000000001"/>
    <n v="995146.71741791361"/>
    <s v="Medium"/>
    <n v="123.39"/>
    <n v="7.3723557640577586E-3"/>
    <n v="1394.07"/>
    <n v="605246.6862"/>
    <n v="58.89"/>
    <n v="1412.17"/>
    <n v="0"/>
  </r>
  <r>
    <x v="4"/>
    <n v="2021"/>
    <s v="Dairy Products"/>
    <n v="23923.65"/>
    <n v="25296.74"/>
    <n v="1057394.670127677"/>
    <s v="Medium"/>
    <n v="128.47999999999999"/>
    <n v="2.3888295322922078E-2"/>
    <n v="1001.48"/>
    <n v="973931.79150000005"/>
    <n v="40.71"/>
    <n v="1412.17"/>
    <n v="0"/>
  </r>
  <r>
    <x v="11"/>
    <n v="2023"/>
    <s v="Bakery Items"/>
    <n v="45157"/>
    <n v="53564.49"/>
    <n v="1186183.5374360564"/>
    <s v="High"/>
    <n v="115.23"/>
    <n v="5.555254837796942E-2"/>
    <n v="812.87"/>
    <n v="1530822.3"/>
    <n v="33.9"/>
    <n v="1412.17"/>
    <n v="0"/>
  </r>
  <r>
    <x v="13"/>
    <n v="2019"/>
    <s v="Grains &amp; Cereals"/>
    <n v="11183.22"/>
    <n v="13039.17"/>
    <n v="1165958.4627683263"/>
    <s v="High"/>
    <n v="85.35"/>
    <n v="1.6222376952870012E-2"/>
    <n v="689.37"/>
    <n v="445539.48480000003"/>
    <n v="39.840000000000003"/>
    <n v="1412.17"/>
    <n v="0"/>
  </r>
  <r>
    <x v="2"/>
    <n v="2022"/>
    <s v="Frozen Food"/>
    <n v="15594.99"/>
    <n v="14825.92"/>
    <n v="950684.8032605343"/>
    <s v="Medium"/>
    <n v="78.92"/>
    <n v="7.6826395388935417E-2"/>
    <n v="202.99"/>
    <n v="517285.81830000004"/>
    <n v="33.17"/>
    <n v="1412.17"/>
    <n v="0"/>
  </r>
  <r>
    <x v="7"/>
    <n v="2019"/>
    <s v="Bakery Items"/>
    <n v="26313.17"/>
    <n v="21587.83"/>
    <n v="820419.20452761871"/>
    <s v="Low"/>
    <n v="102.04"/>
    <n v="0.1707538611291369"/>
    <n v="154.1"/>
    <n v="806761.79219999991"/>
    <n v="30.66"/>
    <n v="1412.17"/>
    <n v="0"/>
  </r>
  <r>
    <x v="3"/>
    <n v="2024"/>
    <s v="Prepared Food"/>
    <n v="917.16"/>
    <n v="983.12"/>
    <n v="1071917.6588599591"/>
    <s v="Medium"/>
    <n v="151.18"/>
    <n v="3.7954065797641216E-3"/>
    <n v="241.65"/>
    <n v="50508.001199999999"/>
    <n v="55.07"/>
    <n v="1412.17"/>
    <n v="0"/>
  </r>
  <r>
    <x v="13"/>
    <n v="2019"/>
    <s v="Meat &amp; Seafood"/>
    <n v="27755.59"/>
    <n v="30296.11"/>
    <n v="1091531.8319661012"/>
    <s v="Medium"/>
    <n v="77.78"/>
    <n v="2.9434535929413762E-2"/>
    <n v="942.96"/>
    <n v="1526279.8941000002"/>
    <n v="54.99"/>
    <n v="1412.17"/>
    <n v="0"/>
  </r>
  <r>
    <x v="14"/>
    <n v="2024"/>
    <s v="Beverages"/>
    <n v="37067.86"/>
    <n v="41505.39"/>
    <n v="1119713.6818796662"/>
    <s v="High"/>
    <n v="100.67"/>
    <n v="3.7876910815008581E-2"/>
    <n v="978.64"/>
    <n v="1215084.4508"/>
    <n v="32.78"/>
    <n v="1412.17"/>
    <n v="0"/>
  </r>
  <r>
    <x v="14"/>
    <n v="2021"/>
    <s v="Frozen Food"/>
    <n v="42752.86"/>
    <n v="44995.09"/>
    <n v="1052446.3158722012"/>
    <s v="Medium"/>
    <n v="131.88"/>
    <n v="8.1936563302541301E-2"/>
    <n v="521.78"/>
    <n v="1408706.7370000002"/>
    <n v="32.950000000000003"/>
    <n v="1412.17"/>
    <n v="0"/>
  </r>
  <r>
    <x v="16"/>
    <n v="2021"/>
    <s v="Beverages"/>
    <n v="47607.95"/>
    <n v="43821.9"/>
    <n v="920474.41656278004"/>
    <s v="Low"/>
    <n v="130.47999999999999"/>
    <n v="0.88277303912479133"/>
    <n v="53.93"/>
    <n v="2372304.1484999997"/>
    <n v="49.83"/>
    <n v="1412.17"/>
    <n v="0"/>
  </r>
  <r>
    <x v="17"/>
    <n v="2022"/>
    <s v="Grains &amp; Cereals"/>
    <n v="22942.38"/>
    <n v="19277.509999999998"/>
    <n v="840257.63674039044"/>
    <s v="Low"/>
    <n v="113.71"/>
    <n v="4.3929880325514599E-2"/>
    <n v="522.25"/>
    <n v="1234758.8916"/>
    <n v="53.82"/>
    <n v="1412.17"/>
    <n v="0"/>
  </r>
  <r>
    <x v="5"/>
    <n v="2021"/>
    <s v="Prepared Food"/>
    <n v="31516.720000000001"/>
    <n v="37095.599999999999"/>
    <n v="1177013.3440281856"/>
    <s v="High"/>
    <n v="174.72"/>
    <n v="3.3948081604515394E-2"/>
    <n v="928.38"/>
    <n v="2107207.8991999999"/>
    <n v="66.86"/>
    <n v="1412.17"/>
    <n v="0"/>
  </r>
  <r>
    <x v="9"/>
    <n v="2020"/>
    <s v="Meat &amp; Seafood"/>
    <n v="2173.71"/>
    <n v="2153.3000000000002"/>
    <n v="990610.52302285028"/>
    <s v="Medium"/>
    <n v="189.77"/>
    <n v="1.824914157144896E-3"/>
    <n v="1191.1300000000001"/>
    <n v="135856.875"/>
    <n v="62.5"/>
    <n v="1412.17"/>
    <n v="0"/>
  </r>
  <r>
    <x v="6"/>
    <n v="2023"/>
    <s v="Bakery Items"/>
    <n v="19958"/>
    <n v="17988.28"/>
    <n v="901306.74416274182"/>
    <s v="Low"/>
    <n v="191.19"/>
    <n v="1.7094939527871996E-2"/>
    <n v="1167.48"/>
    <n v="604527.81999999995"/>
    <n v="30.29"/>
    <n v="1412.17"/>
    <n v="0"/>
  </r>
  <r>
    <x v="5"/>
    <n v="2021"/>
    <s v="Frozen Food"/>
    <n v="33407.800000000003"/>
    <n v="37966.92"/>
    <n v="1136468.7288597273"/>
    <s v="High"/>
    <n v="169.23"/>
    <n v="9.0750006791079252E-2"/>
    <n v="368.13"/>
    <n v="1610590.0380000002"/>
    <n v="48.21"/>
    <n v="1412.17"/>
    <n v="0"/>
  </r>
  <r>
    <x v="2"/>
    <n v="2023"/>
    <s v="Prepared Food"/>
    <n v="1329.78"/>
    <n v="1241.1300000000001"/>
    <n v="933334.83734151511"/>
    <s v="Low"/>
    <n v="197.64"/>
    <n v="1.1851343523015909E-3"/>
    <n v="1122.05"/>
    <n v="49228.455600000001"/>
    <n v="37.020000000000003"/>
    <n v="1412.17"/>
    <n v="0"/>
  </r>
  <r>
    <x v="12"/>
    <n v="2023"/>
    <s v="Meat &amp; Seafood"/>
    <n v="40075.57"/>
    <n v="42113.39"/>
    <n v="1050849.4327092541"/>
    <s v="Medium"/>
    <n v="86.45"/>
    <n v="3.044145752309188E-2"/>
    <n v="1316.48"/>
    <n v="1402644.95"/>
    <n v="35"/>
    <n v="1412.17"/>
    <n v="0"/>
  </r>
  <r>
    <x v="19"/>
    <n v="2020"/>
    <s v="Meat &amp; Seafood"/>
    <n v="14300.86"/>
    <n v="16682.72"/>
    <n v="1166553.6198522327"/>
    <s v="High"/>
    <n v="138.84"/>
    <n v="1.0253717645371765E-2"/>
    <n v="1394.7"/>
    <n v="951722.23300000001"/>
    <n v="66.55"/>
    <n v="1412.17"/>
    <n v="0"/>
  </r>
  <r>
    <x v="4"/>
    <n v="2018"/>
    <s v="Fruits &amp; Vegetables"/>
    <n v="34565.339999999997"/>
    <n v="39768.46"/>
    <n v="1150529.9817678635"/>
    <s v="High"/>
    <n v="117.99"/>
    <n v="2.7300639759892581E-2"/>
    <n v="1266.0999999999999"/>
    <n v="1546453.3115999999"/>
    <n v="44.74"/>
    <n v="1412.17"/>
    <n v="0"/>
  </r>
  <r>
    <x v="8"/>
    <n v="2022"/>
    <s v="Grains &amp; Cereals"/>
    <n v="19540.97"/>
    <n v="17882.5"/>
    <n v="915128.57345362077"/>
    <s v="Low"/>
    <n v="183.25"/>
    <n v="9.12404631834524E-2"/>
    <n v="214.17"/>
    <n v="660680.19570000004"/>
    <n v="33.81"/>
    <n v="1412.17"/>
    <n v="0"/>
  </r>
  <r>
    <x v="10"/>
    <n v="2023"/>
    <s v="Fruits &amp; Vegetables"/>
    <n v="7865.27"/>
    <n v="7212.47"/>
    <n v="917002.2135285883"/>
    <s v="Low"/>
    <n v="41.79"/>
    <n v="6.0466727144131123E-3"/>
    <n v="1300.76"/>
    <n v="483950.06310000003"/>
    <n v="61.53"/>
    <n v="1412.17"/>
    <n v="0"/>
  </r>
  <r>
    <x v="16"/>
    <n v="2021"/>
    <s v="Bakery Items"/>
    <n v="25685.9"/>
    <n v="22671.47"/>
    <n v="882642.61715571571"/>
    <s v="Low"/>
    <n v="141.24"/>
    <n v="2.0192206403735646E-2"/>
    <n v="1272.07"/>
    <n v="871265.72800000012"/>
    <n v="33.92"/>
    <n v="1412.17"/>
    <n v="0"/>
  </r>
  <r>
    <x v="6"/>
    <n v="2018"/>
    <s v="Frozen Food"/>
    <n v="11519.01"/>
    <n v="11225.03"/>
    <n v="974478.70954187901"/>
    <s v="Medium"/>
    <n v="175.83"/>
    <n v="1.4707059229089796E-2"/>
    <n v="783.23"/>
    <n v="609125.24880000006"/>
    <n v="52.88"/>
    <n v="1412.17"/>
    <n v="0"/>
  </r>
  <r>
    <x v="11"/>
    <n v="2018"/>
    <s v="Prepared Food"/>
    <n v="28963.8"/>
    <n v="28028.78"/>
    <n v="967717.63373590482"/>
    <s v="Medium"/>
    <n v="51.95"/>
    <n v="2.3976854113030736E-2"/>
    <n v="1207.99"/>
    <n v="1389683.1239999998"/>
    <n v="47.98"/>
    <n v="1412.17"/>
    <n v="0"/>
  </r>
  <r>
    <x v="13"/>
    <n v="2021"/>
    <s v="Dairy Products"/>
    <n v="6591.96"/>
    <n v="5430.54"/>
    <n v="823812.64449420199"/>
    <s v="Low"/>
    <n v="47.72"/>
    <n v="7.186812467974227E-3"/>
    <n v="917.23"/>
    <n v="387079.89120000001"/>
    <n v="58.72"/>
    <n v="1412.17"/>
    <n v="0"/>
  </r>
  <r>
    <x v="4"/>
    <n v="2020"/>
    <s v="Meat &amp; Seafood"/>
    <n v="5400.45"/>
    <n v="5284.17"/>
    <n v="978468.46096158656"/>
    <s v="Medium"/>
    <n v="138.18"/>
    <n v="7.6874733096085404E-2"/>
    <n v="70.25"/>
    <n v="321002.74799999996"/>
    <n v="59.44"/>
    <n v="1412.17"/>
    <n v="0"/>
  </r>
  <r>
    <x v="16"/>
    <n v="2024"/>
    <s v="Meat &amp; Seafood"/>
    <n v="30861.439999999999"/>
    <n v="33051.89"/>
    <n v="1070976.9213620622"/>
    <s v="Medium"/>
    <n v="51.45"/>
    <n v="2.8545540314300778E-2"/>
    <n v="1081.1300000000001"/>
    <n v="1468387.3151999998"/>
    <n v="47.58"/>
    <n v="1412.17"/>
    <n v="0"/>
  </r>
  <r>
    <x v="15"/>
    <n v="2021"/>
    <s v="Prepared Food"/>
    <n v="26637.65"/>
    <n v="26863.99"/>
    <n v="1008496.9957935478"/>
    <s v="Medium"/>
    <n v="76.790000000000006"/>
    <n v="6.7131174395161294E-2"/>
    <n v="396.8"/>
    <n v="914204.14800000004"/>
    <n v="34.32"/>
    <n v="1412.17"/>
    <n v="0"/>
  </r>
  <r>
    <x v="9"/>
    <n v="2020"/>
    <s v="Dairy Products"/>
    <n v="39942.639999999999"/>
    <n v="38567.82"/>
    <n v="965580.14192351839"/>
    <s v="Medium"/>
    <n v="89.26"/>
    <n v="0.41672029212310902"/>
    <n v="95.85"/>
    <n v="2571107.7368000001"/>
    <n v="64.37"/>
    <n v="1412.17"/>
    <n v="0"/>
  </r>
  <r>
    <x v="0"/>
    <n v="2019"/>
    <s v="Dairy Products"/>
    <n v="20608.88"/>
    <n v="22193.89"/>
    <n v="1076909.0799694113"/>
    <s v="Medium"/>
    <n v="33.9"/>
    <n v="1.659624088002706E-2"/>
    <n v="1241.78"/>
    <n v="651240.60800000001"/>
    <n v="31.6"/>
    <n v="1412.17"/>
    <n v="0"/>
  </r>
  <r>
    <x v="15"/>
    <n v="2019"/>
    <s v="Prepared Food"/>
    <n v="3212.13"/>
    <n v="3440.46"/>
    <n v="1071083.6734503272"/>
    <s v="Medium"/>
    <n v="21.95"/>
    <n v="2.7865898621509313E-3"/>
    <n v="1152.71"/>
    <n v="178562.30670000002"/>
    <n v="55.59"/>
    <n v="1412.17"/>
    <n v="0"/>
  </r>
  <r>
    <x v="5"/>
    <n v="2019"/>
    <s v="Grains &amp; Cereals"/>
    <n v="15409.64"/>
    <n v="12563.66"/>
    <n v="815311.71396606287"/>
    <s v="Low"/>
    <n v="40.58"/>
    <n v="7.569700840005894E-2"/>
    <n v="203.57"/>
    <n v="532711.2548"/>
    <n v="34.57"/>
    <n v="1412.17"/>
    <n v="0"/>
  </r>
  <r>
    <x v="19"/>
    <n v="2021"/>
    <s v="Fruits &amp; Vegetables"/>
    <n v="41860.94"/>
    <n v="39019.300000000003"/>
    <n v="932117.14787102246"/>
    <s v="Low"/>
    <n v="53.66"/>
    <n v="5.9259541336353347E-2"/>
    <n v="706.4"/>
    <n v="1474342.3068000001"/>
    <n v="35.22"/>
    <n v="1412.17"/>
    <n v="0"/>
  </r>
  <r>
    <x v="15"/>
    <n v="2021"/>
    <s v="Frozen Food"/>
    <n v="4571.25"/>
    <n v="4641.71"/>
    <n v="1015413.7270987148"/>
    <s v="Medium"/>
    <n v="29.11"/>
    <n v="7.811031560241273E-3"/>
    <n v="585.23"/>
    <n v="211877.4375"/>
    <n v="46.35"/>
    <n v="1412.17"/>
    <n v="0"/>
  </r>
  <r>
    <x v="6"/>
    <n v="2021"/>
    <s v="Meat &amp; Seafood"/>
    <n v="31789.17"/>
    <n v="32620.18"/>
    <n v="1026141.2927736081"/>
    <s v="Medium"/>
    <n v="103.68"/>
    <n v="3.5395630824731933E-2"/>
    <n v="898.11"/>
    <n v="992139.99569999997"/>
    <n v="31.21"/>
    <n v="1412.17"/>
    <n v="0"/>
  </r>
  <r>
    <x v="16"/>
    <n v="2021"/>
    <s v="Prepared Food"/>
    <n v="34210.269999999997"/>
    <n v="38932.639999999999"/>
    <n v="1138039.5419270296"/>
    <s v="High"/>
    <n v="34.049999999999997"/>
    <n v="4.8901154978701504E-2"/>
    <n v="699.58"/>
    <n v="2205536.1068999995"/>
    <n v="64.47"/>
    <n v="1412.17"/>
    <n v="0"/>
  </r>
  <r>
    <x v="5"/>
    <n v="2022"/>
    <s v="Fruits &amp; Vegetables"/>
    <n v="24194.55"/>
    <n v="24007"/>
    <n v="992248.25425560714"/>
    <s v="Medium"/>
    <n v="72.430000000000007"/>
    <n v="3.4398040860429073E-2"/>
    <n v="703.37"/>
    <n v="1584259.1340000001"/>
    <n v="65.48"/>
    <n v="1412.17"/>
    <n v="0"/>
  </r>
  <r>
    <x v="12"/>
    <n v="2020"/>
    <s v="Grains &amp; Cereals"/>
    <n v="1507.01"/>
    <n v="1665.67"/>
    <n v="1105281.3186375671"/>
    <s v="High"/>
    <n v="23.29"/>
    <n v="1.7032018173393157E-3"/>
    <n v="884.81"/>
    <n v="85176.205200000011"/>
    <n v="56.52"/>
    <n v="1412.17"/>
    <n v="0"/>
  </r>
  <r>
    <x v="14"/>
    <n v="2024"/>
    <s v="Prepared Food"/>
    <n v="17666.7"/>
    <n v="18290.14"/>
    <n v="1035288.9900207735"/>
    <s v="Medium"/>
    <n v="179.48"/>
    <n v="2.8993172941215086E-2"/>
    <n v="609.34"/>
    <n v="742178.06700000004"/>
    <n v="42.01"/>
    <n v="1412.17"/>
    <n v="0"/>
  </r>
  <r>
    <x v="18"/>
    <n v="2022"/>
    <s v="Dairy Products"/>
    <n v="28166.03"/>
    <n v="32064.33"/>
    <n v="1138404.311860777"/>
    <s v="High"/>
    <n v="135.33000000000001"/>
    <n v="0.3830549435604515"/>
    <n v="73.53"/>
    <n v="1289440.8533999999"/>
    <n v="45.78"/>
    <n v="1412.17"/>
    <n v="0"/>
  </r>
  <r>
    <x v="7"/>
    <n v="2023"/>
    <s v="Meat &amp; Seafood"/>
    <n v="22068.06"/>
    <n v="25370.79"/>
    <n v="1149661.0939067593"/>
    <s v="High"/>
    <n v="125.75"/>
    <n v="1.8321649176408078E-2"/>
    <n v="1204.48"/>
    <n v="1407942.2280000001"/>
    <n v="63.8"/>
    <n v="1412.17"/>
    <n v="0"/>
  </r>
  <r>
    <x v="7"/>
    <n v="2018"/>
    <s v="Meat &amp; Seafood"/>
    <n v="14117.67"/>
    <n v="15947.33"/>
    <n v="1129600.7060655192"/>
    <s v="High"/>
    <n v="58.77"/>
    <n v="3.1323178984269263E-2"/>
    <n v="450.71"/>
    <n v="839436.65820000006"/>
    <n v="59.46"/>
    <n v="1412.17"/>
    <n v="0"/>
  </r>
  <r>
    <x v="6"/>
    <n v="2020"/>
    <s v="Meat &amp; Seafood"/>
    <n v="35550.5"/>
    <n v="28691.26"/>
    <n v="807056.44083768164"/>
    <s v="Low"/>
    <n v="75.11"/>
    <n v="5.4445975955279884E-2"/>
    <n v="652.95000000000005"/>
    <n v="1540047.66"/>
    <n v="43.32"/>
    <n v="1412.17"/>
    <n v="0"/>
  </r>
  <r>
    <x v="10"/>
    <n v="2018"/>
    <s v="Dairy Products"/>
    <n v="18397.259999999998"/>
    <n v="18345.47"/>
    <n v="997184.9068828728"/>
    <s v="Medium"/>
    <n v="196.15"/>
    <n v="1.3622151139544181E-2"/>
    <n v="1350.54"/>
    <n v="1191774.5027999999"/>
    <n v="64.78"/>
    <n v="1412.17"/>
    <n v="0"/>
  </r>
  <r>
    <x v="17"/>
    <n v="2024"/>
    <s v="Grains &amp; Cereals"/>
    <n v="18182.490000000002"/>
    <n v="17421.64"/>
    <n v="958154.79618028109"/>
    <s v="Medium"/>
    <n v="120.88"/>
    <n v="3.9539185839168448E-2"/>
    <n v="459.86"/>
    <n v="684207.09870000009"/>
    <n v="37.630000000000003"/>
    <n v="1412.17"/>
    <n v="0"/>
  </r>
  <r>
    <x v="2"/>
    <n v="2024"/>
    <s v="Bakery Items"/>
    <n v="33678.99"/>
    <n v="37845.96"/>
    <n v="1123726.0974868902"/>
    <s v="High"/>
    <n v="182.7"/>
    <n v="3.3316835992758712E-2"/>
    <n v="1010.87"/>
    <n v="1111406.67"/>
    <n v="33"/>
    <n v="1412.17"/>
    <n v="0"/>
  </r>
  <r>
    <x v="12"/>
    <n v="2018"/>
    <s v="Meat &amp; Seafood"/>
    <n v="49725.48"/>
    <n v="39791.279999999999"/>
    <n v="800219.12307332177"/>
    <s v="Low"/>
    <n v="179.25"/>
    <n v="6.0262352299581899E-2"/>
    <n v="825.15"/>
    <n v="2086481.1408000002"/>
    <n v="41.96"/>
    <n v="1412.17"/>
    <n v="0"/>
  </r>
  <r>
    <x v="14"/>
    <n v="2018"/>
    <s v="Bakery Items"/>
    <n v="43718.87"/>
    <n v="46546.15"/>
    <n v="1064669.558019226"/>
    <s v="Medium"/>
    <n v="63.86"/>
    <n v="0.14436769804841001"/>
    <n v="302.83"/>
    <n v="1326430.5158000002"/>
    <n v="30.34"/>
    <n v="1412.17"/>
    <n v="0"/>
  </r>
  <r>
    <x v="7"/>
    <n v="2018"/>
    <s v="Prepared Food"/>
    <n v="18178.169999999998"/>
    <n v="20882.560000000001"/>
    <n v="1148771.300961538"/>
    <s v="High"/>
    <n v="103.45"/>
    <n v="1.6716019752269027E-2"/>
    <n v="1087.47"/>
    <n v="949082.25569999998"/>
    <n v="52.21"/>
    <n v="1412.17"/>
    <n v="0"/>
  </r>
  <r>
    <x v="19"/>
    <n v="2019"/>
    <s v="Prepared Food"/>
    <n v="2361.7800000000002"/>
    <n v="2447.6799999999998"/>
    <n v="1036370.8728162656"/>
    <s v="Medium"/>
    <n v="114.16"/>
    <n v="7.7687576066576766E-3"/>
    <n v="304.01"/>
    <n v="123922.5966"/>
    <n v="52.47"/>
    <n v="1412.17"/>
    <n v="0"/>
  </r>
  <r>
    <x v="6"/>
    <n v="2021"/>
    <s v="Frozen Food"/>
    <n v="22518.1"/>
    <n v="22926.93"/>
    <n v="1018155.6170369615"/>
    <s v="Medium"/>
    <n v="132.46"/>
    <n v="2.8349616014100465E-2"/>
    <n v="794.3"/>
    <n v="869874.20299999998"/>
    <n v="38.630000000000003"/>
    <n v="1412.17"/>
    <n v="0"/>
  </r>
  <r>
    <x v="0"/>
    <n v="2019"/>
    <s v="Fruits &amp; Vegetables"/>
    <n v="6573.61"/>
    <n v="7409.16"/>
    <n v="1127106.7191391033"/>
    <s v="High"/>
    <n v="139.21"/>
    <n v="3.1921575292575145E-2"/>
    <n v="205.93"/>
    <n v="211604.50589999996"/>
    <n v="32.19"/>
    <n v="1412.17"/>
    <n v="0"/>
  </r>
  <r>
    <x v="19"/>
    <n v="2023"/>
    <s v="Fruits &amp; Vegetables"/>
    <n v="7728.67"/>
    <n v="6610.72"/>
    <n v="855350.27372109296"/>
    <s v="Low"/>
    <n v="77.94"/>
    <n v="7.7230321865038526E-3"/>
    <n v="1000.73"/>
    <n v="457614.55070000002"/>
    <n v="59.21"/>
    <n v="1412.17"/>
    <n v="0"/>
  </r>
  <r>
    <x v="0"/>
    <n v="2024"/>
    <s v="Dairy Products"/>
    <n v="16939.91"/>
    <n v="16626.25"/>
    <n v="981483.96301987441"/>
    <s v="Medium"/>
    <n v="173.64"/>
    <n v="7.6240649894234666E-2"/>
    <n v="222.19"/>
    <n v="1057558.5813"/>
    <n v="62.43"/>
    <n v="1412.17"/>
    <n v="0"/>
  </r>
  <r>
    <x v="12"/>
    <n v="2023"/>
    <s v="Beverages"/>
    <n v="44859.73"/>
    <n v="53743.68"/>
    <n v="1198038.4188669883"/>
    <s v="High"/>
    <n v="126.17"/>
    <n v="7.3328968876683678E-2"/>
    <n v="611.76"/>
    <n v="1555286.8391000002"/>
    <n v="34.67"/>
    <n v="1412.17"/>
    <n v="0"/>
  </r>
  <r>
    <x v="10"/>
    <n v="2019"/>
    <s v="Frozen Food"/>
    <n v="45282.57"/>
    <n v="39853.279999999999"/>
    <n v="880101.99067764927"/>
    <s v="Low"/>
    <n v="151.43"/>
    <n v="5.4673246884960877E-2"/>
    <n v="828.24"/>
    <n v="2091149.0826000001"/>
    <n v="46.18"/>
    <n v="1412.17"/>
    <n v="0"/>
  </r>
  <r>
    <x v="17"/>
    <n v="2023"/>
    <s v="Meat &amp; Seafood"/>
    <n v="39542.720000000001"/>
    <n v="41554.81"/>
    <n v="1050883.9553778798"/>
    <s v="Medium"/>
    <n v="30.7"/>
    <n v="3.4224861084664784E-2"/>
    <n v="1155.3800000000001"/>
    <n v="2204902.0671999999"/>
    <n v="55.76"/>
    <n v="1412.17"/>
    <n v="0"/>
  </r>
  <r>
    <x v="18"/>
    <n v="2024"/>
    <s v="Frozen Food"/>
    <n v="2136.04"/>
    <n v="2213.5700000000002"/>
    <n v="1036296.1367764649"/>
    <s v="Medium"/>
    <n v="24.64"/>
    <n v="1.6439929192642192E-3"/>
    <n v="1299.3"/>
    <n v="93708.074799999988"/>
    <n v="43.87"/>
    <n v="1412.17"/>
    <n v="0"/>
  </r>
  <r>
    <x v="4"/>
    <n v="2020"/>
    <s v="Fruits &amp; Vegetables"/>
    <n v="15558.69"/>
    <n v="18531.009999999998"/>
    <n v="1191039.2198829078"/>
    <s v="High"/>
    <n v="140.22999999999999"/>
    <n v="7.5729812606473601E-2"/>
    <n v="205.45"/>
    <n v="932743.46550000005"/>
    <n v="59.95"/>
    <n v="1412.17"/>
    <n v="0"/>
  </r>
  <r>
    <x v="3"/>
    <n v="2019"/>
    <s v="Prepared Food"/>
    <n v="30862.47"/>
    <n v="26345.71"/>
    <n v="853648.78442976205"/>
    <s v="Low"/>
    <n v="52.53"/>
    <n v="7.0021031854070243E-2"/>
    <n v="440.76"/>
    <n v="1254868.0301999999"/>
    <n v="40.659999999999997"/>
    <n v="1412.17"/>
    <n v="0"/>
  </r>
  <r>
    <x v="14"/>
    <n v="2024"/>
    <s v="Meat &amp; Seafood"/>
    <n v="30474.95"/>
    <n v="34692.400000000001"/>
    <n v="1138390.7110594111"/>
    <s v="High"/>
    <n v="21.06"/>
    <n v="2.3170109559253995E-2"/>
    <n v="1315.27"/>
    <n v="1873599.926"/>
    <n v="61.48"/>
    <n v="1412.17"/>
    <n v="0"/>
  </r>
  <r>
    <x v="17"/>
    <n v="2020"/>
    <s v="Frozen Food"/>
    <n v="27722.41"/>
    <n v="29609.5"/>
    <n v="1068070.9216839373"/>
    <s v="Medium"/>
    <n v="55.95"/>
    <n v="7.5232462210643433E-2"/>
    <n v="368.49"/>
    <n v="1731541.7286"/>
    <n v="62.46"/>
    <n v="1412.17"/>
    <n v="0"/>
  </r>
  <r>
    <x v="7"/>
    <n v="2021"/>
    <s v="Grains &amp; Cereals"/>
    <n v="1269.0899999999999"/>
    <n v="1405.35"/>
    <n v="1107368.2717537764"/>
    <s v="High"/>
    <n v="178.23"/>
    <n v="6.6009050244460622E-3"/>
    <n v="192.26"/>
    <n v="49519.891799999998"/>
    <n v="39.020000000000003"/>
    <n v="1412.17"/>
    <n v="0"/>
  </r>
  <r>
    <x v="8"/>
    <n v="2024"/>
    <s v="Bakery Items"/>
    <n v="28800.97"/>
    <n v="25638.14"/>
    <n v="890183.21257929853"/>
    <s v="Low"/>
    <n v="116.79"/>
    <n v="5.0155808648102679E-2"/>
    <n v="574.23"/>
    <n v="1348173.4057000002"/>
    <n v="46.81"/>
    <n v="1412.17"/>
    <n v="0"/>
  </r>
  <r>
    <x v="10"/>
    <n v="2021"/>
    <s v="Prepared Food"/>
    <n v="23699.25"/>
    <n v="23056.02"/>
    <n v="972858.63476692303"/>
    <s v="Medium"/>
    <n v="80.209999999999994"/>
    <n v="0.10707653729724845"/>
    <n v="221.33"/>
    <n v="862415.70750000002"/>
    <n v="36.39"/>
    <n v="1412.17"/>
    <n v="0"/>
  </r>
  <r>
    <x v="9"/>
    <n v="2022"/>
    <s v="Bakery Items"/>
    <n v="49442.91"/>
    <n v="42866.87"/>
    <n v="866997.31063564017"/>
    <s v="Low"/>
    <n v="69.150000000000006"/>
    <n v="0.34148014365632989"/>
    <n v="144.79"/>
    <n v="1858064.5578000001"/>
    <n v="37.58"/>
    <n v="1412.17"/>
    <n v="0"/>
  </r>
  <r>
    <x v="15"/>
    <n v="2023"/>
    <s v="Beverages"/>
    <n v="17577.599999999999"/>
    <n v="21040.48"/>
    <n v="1197005.2794465686"/>
    <s v="High"/>
    <n v="173.11"/>
    <n v="6.7998452611218563E-2"/>
    <n v="258.5"/>
    <n v="688338.81599999988"/>
    <n v="39.159999999999997"/>
    <n v="1412.17"/>
    <n v="0"/>
  </r>
  <r>
    <x v="14"/>
    <n v="2024"/>
    <s v="Prepared Food"/>
    <n v="44829.03"/>
    <n v="51182.3"/>
    <n v="1141722.2277617874"/>
    <s v="High"/>
    <n v="105.46"/>
    <n v="0.23803446078691656"/>
    <n v="188.33"/>
    <n v="1616086.5314999998"/>
    <n v="36.049999999999997"/>
    <n v="1412.17"/>
    <n v="0"/>
  </r>
  <r>
    <x v="4"/>
    <n v="2020"/>
    <s v="Frozen Food"/>
    <n v="47767.96"/>
    <n v="46986.38"/>
    <n v="983637.98663371848"/>
    <s v="Medium"/>
    <n v="53.5"/>
    <n v="0.10643010561026692"/>
    <n v="448.82"/>
    <n v="2862256.1631999998"/>
    <n v="59.92"/>
    <n v="1412.17"/>
    <n v="0"/>
  </r>
  <r>
    <x v="18"/>
    <n v="2023"/>
    <s v="Bakery Items"/>
    <n v="38587.949999999997"/>
    <n v="36062.720000000001"/>
    <n v="934559.10459094099"/>
    <s v="Low"/>
    <n v="27.36"/>
    <n v="0.1113713634264604"/>
    <n v="346.48"/>
    <n v="2264340.906"/>
    <n v="58.68"/>
    <n v="1412.17"/>
    <n v="0"/>
  </r>
  <r>
    <x v="0"/>
    <n v="2022"/>
    <s v="Grains &amp; Cereals"/>
    <n v="48773.09"/>
    <n v="49979.19"/>
    <n v="1024728.8002462015"/>
    <s v="Medium"/>
    <n v="110.86"/>
    <n v="5.5051741068909074E-2"/>
    <n v="885.95"/>
    <n v="1741687.0438999999"/>
    <n v="35.71"/>
    <n v="1412.17"/>
    <n v="0"/>
  </r>
  <r>
    <x v="16"/>
    <n v="2019"/>
    <s v="Fruits &amp; Vegetables"/>
    <n v="35769.230000000003"/>
    <n v="42188.36"/>
    <n v="1179459.5522464418"/>
    <s v="High"/>
    <n v="44.51"/>
    <n v="0.47692306666666673"/>
    <n v="75"/>
    <n v="1337411.5097000001"/>
    <n v="37.39"/>
    <n v="1412.17"/>
    <n v="0"/>
  </r>
  <r>
    <x v="8"/>
    <n v="2023"/>
    <s v="Beverages"/>
    <n v="4411.22"/>
    <n v="4831.53"/>
    <n v="1095282.0308214054"/>
    <s v="Medium"/>
    <n v="94.76"/>
    <n v="3.8614634487950492E-3"/>
    <n v="1142.3699999999999"/>
    <n v="175831.2292"/>
    <n v="39.86"/>
    <n v="1412.17"/>
    <n v="0"/>
  </r>
  <r>
    <x v="4"/>
    <n v="2023"/>
    <s v="Frozen Food"/>
    <n v="2117.79"/>
    <n v="2145.5500000000002"/>
    <n v="1013108.0040986123"/>
    <s v="Medium"/>
    <n v="127.54"/>
    <n v="2.0462529952848421E-3"/>
    <n v="1034.96"/>
    <n v="96888.892500000002"/>
    <n v="45.75"/>
    <n v="1412.17"/>
    <n v="0"/>
  </r>
  <r>
    <x v="8"/>
    <n v="2020"/>
    <s v="Beverages"/>
    <n v="31203.21"/>
    <n v="35795.47"/>
    <n v="1147172.6787083766"/>
    <s v="High"/>
    <n v="151.41"/>
    <n v="1.0411481481481482"/>
    <n v="29.97"/>
    <n v="1361084.0201999999"/>
    <n v="43.62"/>
    <n v="1412.17"/>
    <n v="0"/>
  </r>
  <r>
    <x v="12"/>
    <n v="2018"/>
    <s v="Grains &amp; Cereals"/>
    <n v="2750.6"/>
    <n v="2443.2399999999998"/>
    <n v="888257.10754017311"/>
    <s v="Low"/>
    <n v="95.25"/>
    <n v="4.1963781713884691E-3"/>
    <n v="655.47"/>
    <n v="143636.33199999999"/>
    <n v="52.22"/>
    <n v="1412.17"/>
    <n v="0"/>
  </r>
  <r>
    <x v="4"/>
    <n v="2022"/>
    <s v="Meat &amp; Seafood"/>
    <n v="7481.55"/>
    <n v="7570.6"/>
    <n v="1011902.6137631908"/>
    <s v="Medium"/>
    <n v="100.16"/>
    <n v="5.0353681518373938E-2"/>
    <n v="148.58000000000001"/>
    <n v="457347.15150000004"/>
    <n v="61.13"/>
    <n v="1412.17"/>
    <n v="0"/>
  </r>
  <r>
    <x v="8"/>
    <n v="2020"/>
    <s v="Meat &amp; Seafood"/>
    <n v="40196.660000000003"/>
    <n v="44387.040000000001"/>
    <n v="1104246.9697731105"/>
    <s v="High"/>
    <n v="132.11000000000001"/>
    <n v="4.6106604574338746E-2"/>
    <n v="871.82"/>
    <n v="2803717.0350000001"/>
    <n v="69.75"/>
    <n v="1412.17"/>
    <n v="0"/>
  </r>
  <r>
    <x v="1"/>
    <n v="2023"/>
    <s v="Frozen Food"/>
    <n v="35756.15"/>
    <n v="38283.129999999997"/>
    <n v="1070672.5975811153"/>
    <s v="Medium"/>
    <n v="30.97"/>
    <n v="0.15500325125715278"/>
    <n v="230.68"/>
    <n v="1270416.0095000002"/>
    <n v="35.53"/>
    <n v="1412.17"/>
    <n v="0"/>
  </r>
  <r>
    <x v="1"/>
    <n v="2023"/>
    <s v="Prepared Food"/>
    <n v="20786.5"/>
    <n v="17814.84"/>
    <n v="857038.94354508934"/>
    <s v="Low"/>
    <n v="142.72"/>
    <n v="0.19552723168093311"/>
    <n v="106.31"/>
    <n v="869083.56500000006"/>
    <n v="41.81"/>
    <n v="1412.17"/>
    <n v="0"/>
  </r>
  <r>
    <x v="2"/>
    <n v="2021"/>
    <s v="Grains &amp; Cereals"/>
    <n v="33531.230000000003"/>
    <n v="26864.95"/>
    <n v="801191.90378641034"/>
    <s v="Low"/>
    <n v="132.44"/>
    <n v="6.1810997640466013E-2"/>
    <n v="542.48"/>
    <n v="1458608.5050000001"/>
    <n v="43.5"/>
    <n v="1412.17"/>
    <n v="0"/>
  </r>
  <r>
    <x v="17"/>
    <n v="2020"/>
    <s v="Prepared Food"/>
    <n v="11862.8"/>
    <n v="12059.54"/>
    <n v="1016584.6174596217"/>
    <s v="Medium"/>
    <n v="167.53"/>
    <n v="0.1830114162295588"/>
    <n v="64.819999999999993"/>
    <n v="425874.51999999996"/>
    <n v="35.9"/>
    <n v="1412.17"/>
    <n v="0"/>
  </r>
  <r>
    <x v="9"/>
    <n v="2019"/>
    <s v="Fruits &amp; Vegetables"/>
    <n v="44841.19"/>
    <n v="40377.25"/>
    <n v="900450.01035877946"/>
    <s v="Low"/>
    <n v="160.5"/>
    <n v="0.11812436447933405"/>
    <n v="379.61"/>
    <n v="2720963.4092000001"/>
    <n v="60.68"/>
    <n v="1412.17"/>
    <n v="0"/>
  </r>
  <r>
    <x v="3"/>
    <n v="2022"/>
    <s v="Frozen Food"/>
    <n v="46634.87"/>
    <n v="45070.38"/>
    <n v="966452.35635909345"/>
    <s v="Medium"/>
    <n v="26.42"/>
    <n v="4.1485299742912297E-2"/>
    <n v="1124.1300000000001"/>
    <n v="2506624.2625000002"/>
    <n v="53.75"/>
    <n v="1412.17"/>
    <n v="0"/>
  </r>
  <r>
    <x v="3"/>
    <n v="2023"/>
    <s v="Beverages"/>
    <n v="14758.58"/>
    <n v="13338.75"/>
    <n v="903796.3001860613"/>
    <s v="Low"/>
    <n v="33.56"/>
    <n v="9.1942312484425623E-2"/>
    <n v="160.52000000000001"/>
    <n v="984987.62919999997"/>
    <n v="66.739999999999995"/>
    <n v="1412.17"/>
    <n v="0"/>
  </r>
  <r>
    <x v="9"/>
    <n v="2021"/>
    <s v="Grains &amp; Cereals"/>
    <n v="3687.31"/>
    <n v="4089.97"/>
    <n v="1109201.5588599821"/>
    <s v="High"/>
    <n v="135.36000000000001"/>
    <n v="1.4539865930599369E-2"/>
    <n v="253.6"/>
    <n v="113016.05149999999"/>
    <n v="30.65"/>
    <n v="1412.17"/>
    <n v="0"/>
  </r>
  <r>
    <x v="7"/>
    <n v="2024"/>
    <s v="Grains &amp; Cereals"/>
    <n v="19189.669999999998"/>
    <n v="20150.25"/>
    <n v="1050057.1401175738"/>
    <s v="Medium"/>
    <n v="156.62"/>
    <n v="1.5586025129750406E-2"/>
    <n v="1231.21"/>
    <n v="620785.82449999999"/>
    <n v="32.35"/>
    <n v="1412.17"/>
    <n v="0"/>
  </r>
  <r>
    <x v="14"/>
    <n v="2021"/>
    <s v="Beverages"/>
    <n v="21845.55"/>
    <n v="25175.78"/>
    <n v="1152444.3193236152"/>
    <s v="High"/>
    <n v="155.54"/>
    <n v="3.9702578921541901E-2"/>
    <n v="550.23"/>
    <n v="1371682.0844999999"/>
    <n v="62.79"/>
    <n v="1412.17"/>
    <n v="0"/>
  </r>
  <r>
    <x v="3"/>
    <n v="2022"/>
    <s v="Dairy Products"/>
    <n v="40407.94"/>
    <n v="46063.83"/>
    <n v="1139969.7683178107"/>
    <s v="High"/>
    <n v="141.29"/>
    <n v="5.6430153476615418E-2"/>
    <n v="716.07"/>
    <n v="1882605.9246000003"/>
    <n v="46.59"/>
    <n v="1412.17"/>
    <n v="0"/>
  </r>
  <r>
    <x v="12"/>
    <n v="2023"/>
    <s v="Grains &amp; Cereals"/>
    <n v="2487.2199999999998"/>
    <n v="2017.79"/>
    <n v="811263.17736267811"/>
    <s v="Low"/>
    <n v="112.9"/>
    <n v="2.0268759371536603E-3"/>
    <n v="1227.1199999999999"/>
    <n v="95111.292799999996"/>
    <n v="38.24"/>
    <n v="1412.17"/>
    <n v="0"/>
  </r>
  <r>
    <x v="7"/>
    <n v="2018"/>
    <s v="Frozen Food"/>
    <n v="30403.05"/>
    <n v="35788.550000000003"/>
    <n v="1177136.8333111317"/>
    <s v="High"/>
    <n v="90.2"/>
    <n v="6.7009874148685283E-2"/>
    <n v="453.71"/>
    <n v="1736926.2465000001"/>
    <n v="57.13"/>
    <n v="1412.17"/>
    <n v="0"/>
  </r>
  <r>
    <x v="15"/>
    <n v="2019"/>
    <s v="Beverages"/>
    <n v="12515.84"/>
    <n v="10747.91"/>
    <n v="858744.59884434449"/>
    <s v="Low"/>
    <n v="104.54"/>
    <n v="0.20002940706408823"/>
    <n v="62.57"/>
    <n v="449193.4976"/>
    <n v="35.89"/>
    <n v="1412.17"/>
    <n v="0"/>
  </r>
  <r>
    <x v="17"/>
    <n v="2021"/>
    <s v="Grains &amp; Cereals"/>
    <n v="31577.08"/>
    <n v="25907.34"/>
    <n v="820447.61580234778"/>
    <s v="Low"/>
    <n v="148.49"/>
    <n v="3.4017128637142215E-2"/>
    <n v="928.27"/>
    <n v="1032254.7452"/>
    <n v="32.69"/>
    <n v="1412.17"/>
    <n v="0"/>
  </r>
  <r>
    <x v="7"/>
    <n v="2020"/>
    <s v="Dairy Products"/>
    <n v="33087.68"/>
    <n v="36448.18"/>
    <n v="1101563.4822387064"/>
    <s v="High"/>
    <n v="136.76"/>
    <n v="3.0687317987052737E-2"/>
    <n v="1078.22"/>
    <n v="2016363.2191999999"/>
    <n v="60.94"/>
    <n v="1412.17"/>
    <n v="0"/>
  </r>
  <r>
    <x v="12"/>
    <n v="2021"/>
    <s v="Prepared Food"/>
    <n v="6845.89"/>
    <n v="7445.35"/>
    <n v="1087564.9477277608"/>
    <s v="Medium"/>
    <n v="64.099999999999994"/>
    <n v="3.668554739831735E-2"/>
    <n v="186.61"/>
    <n v="365365.14929999999"/>
    <n v="53.37"/>
    <n v="1412.17"/>
    <n v="0"/>
  </r>
  <r>
    <x v="6"/>
    <n v="2021"/>
    <s v="Grains &amp; Cereals"/>
    <n v="15473.61"/>
    <n v="17069.63"/>
    <n v="1103144.6443331584"/>
    <s v="High"/>
    <n v="174.09"/>
    <n v="3.3127684172215205E-2"/>
    <n v="467.09"/>
    <n v="702501.89399999997"/>
    <n v="45.4"/>
    <n v="1412.17"/>
    <n v="0"/>
  </r>
  <r>
    <x v="9"/>
    <n v="2018"/>
    <s v="Prepared Food"/>
    <n v="40785.480000000003"/>
    <n v="40152.980000000003"/>
    <n v="984492.03000675724"/>
    <s v="Medium"/>
    <n v="165.14"/>
    <n v="7.3194573059114892E-2"/>
    <n v="557.22"/>
    <n v="2325995.9244000004"/>
    <n v="57.03"/>
    <n v="1412.17"/>
    <n v="0"/>
  </r>
  <r>
    <x v="15"/>
    <n v="2019"/>
    <s v="Frozen Food"/>
    <n v="32130.75"/>
    <n v="28091.89"/>
    <n v="874299.23048792826"/>
    <s v="Low"/>
    <n v="126.23"/>
    <n v="2.4537217347476461E-2"/>
    <n v="1309.47"/>
    <n v="1274948.1599999999"/>
    <n v="39.68"/>
    <n v="1412.17"/>
    <n v="0"/>
  </r>
  <r>
    <x v="19"/>
    <n v="2018"/>
    <s v="Beverages"/>
    <n v="30732.39"/>
    <n v="30844.46"/>
    <n v="1003646.6412146924"/>
    <s v="Medium"/>
    <n v="176.13"/>
    <n v="2.6640421289875173E-2"/>
    <n v="1153.5999999999999"/>
    <n v="1762809.8903999999"/>
    <n v="57.36"/>
    <n v="1412.17"/>
    <n v="0"/>
  </r>
  <r>
    <x v="2"/>
    <n v="2019"/>
    <s v="Beverages"/>
    <n v="25686.02"/>
    <n v="20759.04"/>
    <n v="808184.37422379956"/>
    <s v="Low"/>
    <n v="183.3"/>
    <n v="6.4641685121803905E-2"/>
    <n v="397.36"/>
    <n v="1694249.8791999999"/>
    <n v="65.959999999999994"/>
    <n v="1412.17"/>
    <n v="0"/>
  </r>
  <r>
    <x v="10"/>
    <n v="2019"/>
    <s v="Beverages"/>
    <n v="29673.25"/>
    <n v="35097.54"/>
    <n v="1182800.6706376956"/>
    <s v="High"/>
    <n v="50.37"/>
    <n v="2.1810387281240122E-2"/>
    <n v="1360.51"/>
    <n v="1943597.875"/>
    <n v="65.5"/>
    <n v="1412.17"/>
    <n v="0"/>
  </r>
  <r>
    <x v="14"/>
    <n v="2023"/>
    <s v="Bakery Items"/>
    <n v="3960.36"/>
    <n v="4234.4399999999996"/>
    <n v="1069205.8297730507"/>
    <s v="Medium"/>
    <n v="167.1"/>
    <n v="3.634558202709152E-3"/>
    <n v="1089.6400000000001"/>
    <n v="256076.87760000001"/>
    <n v="64.66"/>
    <n v="1412.17"/>
    <n v="0"/>
  </r>
  <r>
    <x v="19"/>
    <n v="2024"/>
    <s v="Prepared Food"/>
    <n v="8866.9"/>
    <n v="9119.73"/>
    <n v="1028513.9112880488"/>
    <s v="Medium"/>
    <n v="128.34"/>
    <n v="2.5177897038362155E-2"/>
    <n v="352.17"/>
    <n v="535294.75299999991"/>
    <n v="60.37"/>
    <n v="1412.17"/>
    <n v="0"/>
  </r>
  <r>
    <x v="9"/>
    <n v="2021"/>
    <s v="Dairy Products"/>
    <n v="2503.54"/>
    <n v="2471.67"/>
    <n v="987270.02564368851"/>
    <s v="Medium"/>
    <n v="166.63"/>
    <n v="2.8315783520895775E-3"/>
    <n v="884.15"/>
    <n v="152240.26740000001"/>
    <n v="60.81"/>
    <n v="1412.17"/>
    <n v="0"/>
  </r>
  <r>
    <x v="1"/>
    <n v="2021"/>
    <s v="Bakery Items"/>
    <n v="2865.9"/>
    <n v="2577.98"/>
    <n v="899535.92239785055"/>
    <s v="Low"/>
    <n v="94.54"/>
    <n v="2.4484826737748615E-3"/>
    <n v="1170.48"/>
    <n v="166250.859"/>
    <n v="58.01"/>
    <n v="1412.17"/>
    <n v="0"/>
  </r>
  <r>
    <x v="19"/>
    <n v="2020"/>
    <s v="Frozen Food"/>
    <n v="49093.39"/>
    <n v="57505.79"/>
    <n v="1171355.0439275024"/>
    <s v="High"/>
    <n v="182.36"/>
    <n v="1.0640093194625053"/>
    <n v="46.14"/>
    <n v="3237218.1365999999"/>
    <n v="65.94"/>
    <n v="1412.17"/>
    <n v="0"/>
  </r>
  <r>
    <x v="9"/>
    <n v="2018"/>
    <s v="Bakery Items"/>
    <n v="20022.849999999999"/>
    <n v="17449.05"/>
    <n v="871456.86053683667"/>
    <s v="Low"/>
    <n v="172.55"/>
    <n v="2.484101285296015E-2"/>
    <n v="806.04"/>
    <n v="1325913.1269999999"/>
    <n v="66.22"/>
    <n v="1412.17"/>
    <n v="0"/>
  </r>
  <r>
    <x v="14"/>
    <n v="2019"/>
    <s v="Dairy Products"/>
    <n v="30608.17"/>
    <n v="28246.27"/>
    <n v="922834.3282202105"/>
    <s v="Low"/>
    <n v="64.27"/>
    <n v="2.7737605234302076E-2"/>
    <n v="1103.49"/>
    <n v="1987082.3964"/>
    <n v="64.92"/>
    <n v="1412.17"/>
    <n v="0"/>
  </r>
  <r>
    <x v="15"/>
    <n v="2019"/>
    <s v="Bakery Items"/>
    <n v="29368.59"/>
    <n v="24513.39"/>
    <n v="834680.52092388505"/>
    <s v="Low"/>
    <n v="68.42"/>
    <n v="4.5938667292351007E-2"/>
    <n v="639.29999999999995"/>
    <n v="1224082.8311999999"/>
    <n v="41.68"/>
    <n v="1412.17"/>
    <n v="0"/>
  </r>
  <r>
    <x v="5"/>
    <n v="2024"/>
    <s v="Dairy Products"/>
    <n v="36564.400000000001"/>
    <n v="33677.47"/>
    <n v="921045.33371257281"/>
    <s v="Low"/>
    <n v="64.34"/>
    <n v="3.6842932570230948E-2"/>
    <n v="992.44"/>
    <n v="2216899.5720000002"/>
    <n v="60.63"/>
    <n v="1412.17"/>
    <n v="0"/>
  </r>
  <r>
    <x v="19"/>
    <n v="2021"/>
    <s v="Meat &amp; Seafood"/>
    <n v="18697.88"/>
    <n v="14961.35"/>
    <n v="800162.90616904153"/>
    <s v="Low"/>
    <n v="196.27"/>
    <n v="2.5423381285182064E-2"/>
    <n v="735.46"/>
    <n v="1011181.3504"/>
    <n v="54.08"/>
    <n v="1412.17"/>
    <n v="0"/>
  </r>
  <r>
    <x v="6"/>
    <n v="2021"/>
    <s v="Beverages"/>
    <n v="22881.09"/>
    <n v="20935.23"/>
    <n v="914957.7227308664"/>
    <s v="Low"/>
    <n v="184.63"/>
    <n v="3.4774221492727853E-2"/>
    <n v="657.99"/>
    <n v="717322.17150000005"/>
    <n v="31.35"/>
    <n v="1412.17"/>
    <n v="0"/>
  </r>
  <r>
    <x v="5"/>
    <n v="2022"/>
    <s v="Prepared Food"/>
    <n v="21406.41"/>
    <n v="22080.12"/>
    <n v="1031472.3487030286"/>
    <s v="Medium"/>
    <n v="179.61"/>
    <n v="0.2128508501541215"/>
    <n v="100.57"/>
    <n v="819437.37479999999"/>
    <n v="38.28"/>
    <n v="1412.17"/>
    <n v="0"/>
  </r>
  <r>
    <x v="18"/>
    <n v="2023"/>
    <s v="Dairy Products"/>
    <n v="43481.64"/>
    <n v="40283.379999999997"/>
    <n v="926445.73663734854"/>
    <s v="Low"/>
    <n v="144.86000000000001"/>
    <n v="6.672340294934552E-2"/>
    <n v="651.66999999999996"/>
    <n v="2340181.8648000001"/>
    <n v="53.82"/>
    <n v="1412.17"/>
    <n v="0"/>
  </r>
  <r>
    <x v="6"/>
    <n v="2024"/>
    <s v="Beverages"/>
    <n v="33624.81"/>
    <n v="30426.47"/>
    <n v="904881.54431207199"/>
    <s v="Low"/>
    <n v="35.770000000000003"/>
    <n v="2.8063237576991768E-2"/>
    <n v="1198.18"/>
    <n v="2003702.4279"/>
    <n v="59.59"/>
    <n v="1412.17"/>
    <n v="0"/>
  </r>
  <r>
    <x v="5"/>
    <n v="2022"/>
    <s v="Meat &amp; Seafood"/>
    <n v="20915.43"/>
    <n v="16804.55"/>
    <n v="803452.28379239631"/>
    <s v="Low"/>
    <n v="63.75"/>
    <n v="1.6669400344299923E-2"/>
    <n v="1254.72"/>
    <n v="1116465.6534000002"/>
    <n v="53.38"/>
    <n v="1412.17"/>
    <n v="0"/>
  </r>
  <r>
    <x v="1"/>
    <n v="2019"/>
    <s v="Frozen Food"/>
    <n v="9078.11"/>
    <n v="8062.12"/>
    <n v="888083.53280583723"/>
    <s v="Low"/>
    <n v="27.28"/>
    <n v="1.2616371343200612E-2"/>
    <n v="719.55"/>
    <n v="481139.83"/>
    <n v="53"/>
    <n v="1412.17"/>
    <n v="0"/>
  </r>
  <r>
    <x v="8"/>
    <n v="2020"/>
    <s v="Dairy Products"/>
    <n v="9156.2199999999993"/>
    <n v="10680.97"/>
    <n v="1166526.1428842908"/>
    <s v="High"/>
    <n v="93.56"/>
    <n v="9.7451174473429329E-3"/>
    <n v="939.57"/>
    <n v="305268.37479999999"/>
    <n v="33.340000000000003"/>
    <n v="1412.17"/>
    <n v="0"/>
  </r>
  <r>
    <x v="0"/>
    <n v="2023"/>
    <s v="Frozen Food"/>
    <n v="8867.9"/>
    <n v="7222.47"/>
    <n v="814450.99741765251"/>
    <s v="Low"/>
    <n v="137.47999999999999"/>
    <n v="1.0340127329120123E-2"/>
    <n v="857.62"/>
    <n v="545996.603"/>
    <n v="61.57"/>
    <n v="1412.17"/>
    <n v="0"/>
  </r>
  <r>
    <x v="6"/>
    <n v="2018"/>
    <s v="Bakery Items"/>
    <n v="2376.86"/>
    <n v="2333.8200000000002"/>
    <n v="981892.07610040135"/>
    <s v="Medium"/>
    <n v="37.21"/>
    <n v="5.6617517448369504E-3"/>
    <n v="419.81"/>
    <n v="87373.373600000006"/>
    <n v="36.76"/>
    <n v="1412.17"/>
    <n v="0"/>
  </r>
  <r>
    <x v="1"/>
    <n v="2022"/>
    <s v="Beverages"/>
    <n v="16954.84"/>
    <n v="15739.66"/>
    <n v="928328.43011199159"/>
    <s v="Low"/>
    <n v="72.94"/>
    <n v="0.27528559831141419"/>
    <n v="61.59"/>
    <n v="748217.08920000005"/>
    <n v="44.13"/>
    <n v="1412.17"/>
    <n v="0"/>
  </r>
  <r>
    <x v="0"/>
    <n v="2020"/>
    <s v="Grains &amp; Cereals"/>
    <n v="26099.26"/>
    <n v="29912.39"/>
    <n v="1146101.0771952921"/>
    <s v="High"/>
    <n v="176.21"/>
    <n v="5.1349204163141635E-2"/>
    <n v="508.27"/>
    <n v="797854.37819999992"/>
    <n v="30.57"/>
    <n v="1412.17"/>
    <n v="0"/>
  </r>
  <r>
    <x v="3"/>
    <n v="2019"/>
    <s v="Fruits &amp; Vegetables"/>
    <n v="49306.78"/>
    <n v="57631.72"/>
    <n v="1168839.660590288"/>
    <s v="High"/>
    <n v="198.34"/>
    <n v="0.29391261325703383"/>
    <n v="167.76"/>
    <n v="3233045.5645999997"/>
    <n v="65.569999999999993"/>
    <n v="1412.17"/>
    <n v="0"/>
  </r>
  <r>
    <x v="2"/>
    <n v="2021"/>
    <s v="Dairy Products"/>
    <n v="28394.92"/>
    <n v="24645.17"/>
    <n v="867942.92781948321"/>
    <s v="Low"/>
    <n v="94.05"/>
    <n v="8.188165407462944E-2"/>
    <n v="346.78"/>
    <n v="1705114.9459999998"/>
    <n v="60.05"/>
    <n v="1412.17"/>
    <n v="0"/>
  </r>
  <r>
    <x v="15"/>
    <n v="2018"/>
    <s v="Bakery Items"/>
    <n v="992.15"/>
    <n v="870.66"/>
    <n v="877548.75774832442"/>
    <s v="Low"/>
    <n v="125.51"/>
    <n v="9.5748890175641772E-3"/>
    <n v="103.62"/>
    <n v="60054.839500000002"/>
    <n v="60.53"/>
    <n v="1412.17"/>
    <n v="0"/>
  </r>
  <r>
    <x v="13"/>
    <n v="2021"/>
    <s v="Dairy Products"/>
    <n v="14904.88"/>
    <n v="13074.99"/>
    <n v="877228.80023187038"/>
    <s v="Low"/>
    <n v="175.52"/>
    <n v="2.912133171818217E-2"/>
    <n v="511.82"/>
    <n v="623620.17920000001"/>
    <n v="41.84"/>
    <n v="1412.17"/>
    <n v="0"/>
  </r>
  <r>
    <x v="0"/>
    <n v="2023"/>
    <s v="Bakery Items"/>
    <n v="18588.87"/>
    <n v="18061.900000000001"/>
    <n v="971651.31608322624"/>
    <s v="Medium"/>
    <n v="25.23"/>
    <n v="1.4873713773624156E-2"/>
    <n v="1249.78"/>
    <n v="805455.73709999991"/>
    <n v="43.33"/>
    <n v="1412.17"/>
    <n v="0"/>
  </r>
  <r>
    <x v="10"/>
    <n v="2020"/>
    <s v="Grains &amp; Cereals"/>
    <n v="26900.81"/>
    <n v="30135.75"/>
    <n v="1120254.3715226417"/>
    <s v="High"/>
    <n v="117.2"/>
    <n v="0.31711434633973834"/>
    <n v="84.83"/>
    <n v="1354993.7997000001"/>
    <n v="50.37"/>
    <n v="1412.17"/>
    <n v="0"/>
  </r>
  <r>
    <x v="9"/>
    <n v="2023"/>
    <s v="Dairy Products"/>
    <n v="15200.39"/>
    <n v="16119.67"/>
    <n v="1060477.3956457695"/>
    <s v="Medium"/>
    <n v="132.72"/>
    <n v="0.120954802259887"/>
    <n v="125.67"/>
    <n v="728402.6888"/>
    <n v="47.92"/>
    <n v="1412.17"/>
    <n v="0"/>
  </r>
  <r>
    <x v="10"/>
    <n v="2018"/>
    <s v="Fruits &amp; Vegetables"/>
    <n v="2855.39"/>
    <n v="2686.43"/>
    <n v="940827.69779259583"/>
    <s v="Low"/>
    <n v="108.58"/>
    <n v="1.227016458252761E-2"/>
    <n v="232.71"/>
    <n v="87175.056700000001"/>
    <n v="30.53"/>
    <n v="1412.17"/>
    <n v="0"/>
  </r>
  <r>
    <x v="9"/>
    <n v="2024"/>
    <s v="Fruits &amp; Vegetables"/>
    <n v="18787.07"/>
    <n v="15252.67"/>
    <n v="811870.61101065786"/>
    <s v="Low"/>
    <n v="89.87"/>
    <n v="2.1971896380328634E-2"/>
    <n v="855.05"/>
    <n v="682534.25309999997"/>
    <n v="36.33"/>
    <n v="1412.17"/>
    <n v="0"/>
  </r>
  <r>
    <x v="19"/>
    <n v="2023"/>
    <s v="Grains &amp; Cereals"/>
    <n v="34994.120000000003"/>
    <n v="40971.97"/>
    <n v="1170824.4127870623"/>
    <s v="High"/>
    <n v="35.19"/>
    <n v="3.5529189595305301E-2"/>
    <n v="984.94"/>
    <n v="1065570.9540000001"/>
    <n v="30.45"/>
    <n v="1412.17"/>
    <n v="0"/>
  </r>
  <r>
    <x v="16"/>
    <n v="2022"/>
    <s v="Prepared Food"/>
    <n v="16761.78"/>
    <n v="15154.43"/>
    <n v="904106.24647263007"/>
    <s v="Low"/>
    <n v="124.14"/>
    <n v="2.8869258193968409E-2"/>
    <n v="580.61"/>
    <n v="884686.74839999992"/>
    <n v="52.78"/>
    <n v="1412.17"/>
    <n v="0"/>
  </r>
  <r>
    <x v="19"/>
    <n v="2021"/>
    <s v="Frozen Food"/>
    <n v="5205.71"/>
    <n v="4364.1099999999997"/>
    <n v="838331.37074481673"/>
    <s v="Low"/>
    <n v="23.18"/>
    <n v="6.2003001465000774E-3"/>
    <n v="839.59"/>
    <n v="354560.9081"/>
    <n v="68.11"/>
    <n v="1412.17"/>
    <n v="0"/>
  </r>
  <r>
    <x v="1"/>
    <n v="2019"/>
    <s v="Meat &amp; Seafood"/>
    <n v="33806.14"/>
    <n v="37805.910000000003"/>
    <n v="1118314.897826253"/>
    <s v="High"/>
    <n v="177.13"/>
    <n v="3.0793601923795124E-2"/>
    <n v="1097.83"/>
    <n v="1940810.4973999998"/>
    <n v="57.41"/>
    <n v="1412.17"/>
    <n v="0"/>
  </r>
  <r>
    <x v="7"/>
    <n v="2022"/>
    <s v="Beverages"/>
    <n v="4353.59"/>
    <n v="4874.66"/>
    <n v="1119687.4303735537"/>
    <s v="High"/>
    <n v="28.05"/>
    <n v="3.7775839927807861E-3"/>
    <n v="1152.48"/>
    <n v="211453.86629999999"/>
    <n v="48.57"/>
    <n v="1412.17"/>
    <n v="0"/>
  </r>
  <r>
    <x v="19"/>
    <n v="2020"/>
    <s v="Prepared Food"/>
    <n v="37147.39"/>
    <n v="38758.089999999997"/>
    <n v="1043359.7084478883"/>
    <s v="Medium"/>
    <n v="155.65"/>
    <n v="3.3781103078252168E-2"/>
    <n v="1099.6500000000001"/>
    <n v="1294586.5415000001"/>
    <n v="34.85"/>
    <n v="1412.17"/>
    <n v="0"/>
  </r>
  <r>
    <x v="14"/>
    <n v="2022"/>
    <s v="Fruits &amp; Vegetables"/>
    <n v="13381.14"/>
    <n v="15056.57"/>
    <n v="1125208.3155844719"/>
    <s v="High"/>
    <n v="131.13"/>
    <n v="2.2173294889640087E-2"/>
    <n v="603.48"/>
    <n v="431541.76499999996"/>
    <n v="32.25"/>
    <n v="1412.17"/>
    <n v="0"/>
  </r>
  <r>
    <x v="14"/>
    <n v="2022"/>
    <s v="Frozen Food"/>
    <n v="12188.72"/>
    <n v="14306.6"/>
    <n v="1173757.3756719327"/>
    <s v="High"/>
    <n v="74.88"/>
    <n v="5.052319170984456E-2"/>
    <n v="241.25"/>
    <n v="538497.6496"/>
    <n v="44.18"/>
    <n v="1412.17"/>
    <n v="0"/>
  </r>
  <r>
    <x v="15"/>
    <n v="2022"/>
    <s v="Prepared Food"/>
    <n v="8753.69"/>
    <n v="7156.15"/>
    <n v="817500.96245126333"/>
    <s v="Low"/>
    <n v="194.2"/>
    <n v="7.7711797448576482E-3"/>
    <n v="1126.43"/>
    <n v="574767.28540000005"/>
    <n v="65.66"/>
    <n v="1412.17"/>
    <n v="0"/>
  </r>
  <r>
    <x v="11"/>
    <n v="2018"/>
    <s v="Fruits &amp; Vegetables"/>
    <n v="21092.23"/>
    <n v="24887.11"/>
    <n v="1179918.387007917"/>
    <s v="High"/>
    <n v="41.43"/>
    <n v="2.6273330842052814E-2"/>
    <n v="802.8"/>
    <n v="1312358.5506"/>
    <n v="62.22"/>
    <n v="1412.17"/>
    <n v="0"/>
  </r>
  <r>
    <x v="4"/>
    <n v="2018"/>
    <s v="Grains &amp; Cereals"/>
    <n v="26016.86"/>
    <n v="21902.49"/>
    <n v="841857.54929687898"/>
    <s v="Low"/>
    <n v="71.099999999999994"/>
    <n v="2.549872588991689E-2"/>
    <n v="1020.32"/>
    <n v="1301363.3372000002"/>
    <n v="50.02"/>
    <n v="1412.17"/>
    <n v="0"/>
  </r>
  <r>
    <x v="19"/>
    <n v="2024"/>
    <s v="Grains &amp; Cereals"/>
    <n v="30355.8"/>
    <n v="35915.629999999997"/>
    <n v="1183155.4431113659"/>
    <s v="High"/>
    <n v="174.13"/>
    <n v="7.1194239879919324E-2"/>
    <n v="426.38"/>
    <n v="2074818.9299999997"/>
    <n v="68.349999999999994"/>
    <n v="1412.17"/>
    <n v="0"/>
  </r>
  <r>
    <x v="16"/>
    <n v="2024"/>
    <s v="Frozen Food"/>
    <n v="20610.38"/>
    <n v="21082.9"/>
    <n v="1022926.3118875052"/>
    <s v="Medium"/>
    <n v="109.55"/>
    <n v="3.0821103318329324E-2"/>
    <n v="668.71"/>
    <n v="1262797.9826000002"/>
    <n v="61.27"/>
    <n v="1412.17"/>
    <n v="0"/>
  </r>
  <r>
    <x v="5"/>
    <n v="2023"/>
    <s v="Frozen Food"/>
    <n v="2165.59"/>
    <n v="2074.38"/>
    <n v="957882.14759026398"/>
    <s v="Medium"/>
    <n v="111.62"/>
    <n v="1.9668586064084865E-3"/>
    <n v="1101.04"/>
    <n v="135587.58990000002"/>
    <n v="62.61"/>
    <n v="1412.17"/>
    <n v="0"/>
  </r>
  <r>
    <x v="15"/>
    <n v="2018"/>
    <s v="Prepared Food"/>
    <n v="9658.59"/>
    <n v="10369.92"/>
    <n v="1073647.3957378871"/>
    <s v="Medium"/>
    <n v="175.19"/>
    <n v="7.9659131209329562E-3"/>
    <n v="1212.49"/>
    <n v="395712.43229999999"/>
    <n v="40.97"/>
    <n v="1412.17"/>
    <n v="0"/>
  </r>
  <r>
    <x v="7"/>
    <n v="2021"/>
    <s v="Grains &amp; Cereals"/>
    <n v="6656.46"/>
    <n v="6301.28"/>
    <n v="946641.30784230656"/>
    <s v="Low"/>
    <n v="82.29"/>
    <n v="8.9249024576646147E-3"/>
    <n v="745.83"/>
    <n v="348731.93940000003"/>
    <n v="52.39"/>
    <n v="1412.17"/>
    <n v="0"/>
  </r>
  <r>
    <x v="16"/>
    <n v="2024"/>
    <s v="Dairy Products"/>
    <n v="44495.54"/>
    <n v="46433.4"/>
    <n v="1043551.7806953236"/>
    <s v="Medium"/>
    <n v="146.32"/>
    <n v="0.14495077694888753"/>
    <n v="306.97000000000003"/>
    <n v="2829026.4331999999"/>
    <n v="63.58"/>
    <n v="1412.17"/>
    <n v="0"/>
  </r>
  <r>
    <x v="10"/>
    <n v="2018"/>
    <s v="Frozen Food"/>
    <n v="24514.17"/>
    <n v="26788.2"/>
    <n v="1092763.8994100147"/>
    <s v="Medium"/>
    <n v="189.01"/>
    <n v="0.18544647855359708"/>
    <n v="132.19"/>
    <n v="1646371.6571999998"/>
    <n v="67.16"/>
    <n v="1412.17"/>
    <n v="0"/>
  </r>
  <r>
    <x v="13"/>
    <n v="2022"/>
    <s v="Bakery Items"/>
    <n v="28903.66"/>
    <n v="33001.599999999999"/>
    <n v="1141779.2763961381"/>
    <s v="High"/>
    <n v="183.31"/>
    <n v="2.7947573510215526E-2"/>
    <n v="1034.21"/>
    <n v="1411076.6812"/>
    <n v="48.82"/>
    <n v="1412.17"/>
    <n v="0"/>
  </r>
  <r>
    <x v="5"/>
    <n v="2020"/>
    <s v="Prepared Food"/>
    <n v="49772.69"/>
    <n v="43644.69"/>
    <n v="876880.27309755608"/>
    <s v="Low"/>
    <n v="39.99"/>
    <n v="5.3779243652079957E-2"/>
    <n v="925.5"/>
    <n v="1702723.7249"/>
    <n v="34.21"/>
    <n v="1412.17"/>
    <n v="0"/>
  </r>
  <r>
    <x v="5"/>
    <n v="2022"/>
    <s v="Bakery Items"/>
    <n v="5065.24"/>
    <n v="5905.3"/>
    <n v="1165848.0150989885"/>
    <s v="High"/>
    <n v="149.57"/>
    <n v="1.5569544769925921E-2"/>
    <n v="325.33"/>
    <n v="230063.20079999999"/>
    <n v="45.42"/>
    <n v="1412.17"/>
    <n v="0"/>
  </r>
  <r>
    <x v="15"/>
    <n v="2019"/>
    <s v="Bakery Items"/>
    <n v="29064.6"/>
    <n v="24414.34"/>
    <n v="840002.6148648184"/>
    <s v="Low"/>
    <n v="101.95"/>
    <n v="3.6147752005472295E-2"/>
    <n v="804.05"/>
    <n v="1527054.0839999998"/>
    <n v="52.54"/>
    <n v="1412.17"/>
    <n v="0"/>
  </r>
  <r>
    <x v="9"/>
    <n v="2021"/>
    <s v="Dairy Products"/>
    <n v="37567.629999999997"/>
    <n v="39621.97"/>
    <n v="1054683.7796262368"/>
    <s v="Medium"/>
    <n v="79.91"/>
    <n v="0.16934560944825097"/>
    <n v="221.84"/>
    <n v="1956897.8466999999"/>
    <n v="52.09"/>
    <n v="1412.17"/>
    <n v="0"/>
  </r>
  <r>
    <x v="6"/>
    <n v="2019"/>
    <s v="Fruits &amp; Vegetables"/>
    <n v="4369.8100000000004"/>
    <n v="4887.32"/>
    <n v="1118428.4900258821"/>
    <s v="High"/>
    <n v="191.88"/>
    <n v="3.6576323961463454E-3"/>
    <n v="1194.71"/>
    <n v="272370.2573"/>
    <n v="62.33"/>
    <n v="1412.17"/>
    <n v="0"/>
  </r>
  <r>
    <x v="6"/>
    <n v="2018"/>
    <s v="Fruits &amp; Vegetables"/>
    <n v="19031.830000000002"/>
    <n v="16496.509999999998"/>
    <n v="866785.27498406603"/>
    <s v="Low"/>
    <n v="156.91"/>
    <n v="2.2052594377882321E-2"/>
    <n v="863.02"/>
    <n v="1060643.8859000001"/>
    <n v="55.73"/>
    <n v="1412.17"/>
    <n v="0"/>
  </r>
  <r>
    <x v="1"/>
    <n v="2019"/>
    <s v="Grains &amp; Cereals"/>
    <n v="21434.17"/>
    <n v="19875.64"/>
    <n v="927287.59732707171"/>
    <s v="Low"/>
    <n v="47.91"/>
    <n v="2.696732593543192E-2"/>
    <n v="794.82"/>
    <n v="764985.52729999984"/>
    <n v="35.69"/>
    <n v="1412.17"/>
    <n v="0"/>
  </r>
  <r>
    <x v="18"/>
    <n v="2019"/>
    <s v="Bakery Items"/>
    <n v="10385.07"/>
    <n v="8502.9699999999993"/>
    <n v="818768.67464542843"/>
    <s v="Low"/>
    <n v="169.18"/>
    <n v="4.6250423087200496E-2"/>
    <n v="224.54"/>
    <n v="473455.34130000003"/>
    <n v="45.59"/>
    <n v="1412.17"/>
    <n v="0"/>
  </r>
  <r>
    <x v="3"/>
    <n v="2020"/>
    <s v="Frozen Food"/>
    <n v="11057.55"/>
    <n v="9620.6200000000008"/>
    <n v="870049.87542448379"/>
    <s v="Low"/>
    <n v="169.66"/>
    <n v="1.8059924543093731E-2"/>
    <n v="612.27"/>
    <n v="515281.82999999996"/>
    <n v="46.6"/>
    <n v="1412.17"/>
    <n v="0"/>
  </r>
  <r>
    <x v="13"/>
    <n v="2018"/>
    <s v="Frozen Food"/>
    <n v="39049.01"/>
    <n v="44033.69"/>
    <n v="1127651.8918149269"/>
    <s v="High"/>
    <n v="33.04"/>
    <n v="4.5383134014388156E-2"/>
    <n v="860.43"/>
    <n v="2201583.1838000002"/>
    <n v="56.38"/>
    <n v="1412.17"/>
    <n v="0"/>
  </r>
  <r>
    <x v="7"/>
    <n v="2023"/>
    <s v="Dairy Products"/>
    <n v="2180.5300000000002"/>
    <n v="1824.97"/>
    <n v="836938.72590608697"/>
    <s v="Low"/>
    <n v="97.89"/>
    <n v="1.5618611713976694E-3"/>
    <n v="1396.11"/>
    <n v="146945.9167"/>
    <n v="67.39"/>
    <n v="1412.17"/>
    <n v="0"/>
  </r>
  <r>
    <x v="12"/>
    <n v="2021"/>
    <s v="Beverages"/>
    <n v="42257.7"/>
    <n v="41696.28"/>
    <n v="986714.37394841656"/>
    <s v="Medium"/>
    <n v="112.7"/>
    <n v="0.30964827434601011"/>
    <n v="136.47"/>
    <n v="2374882.7399999998"/>
    <n v="56.2"/>
    <n v="1412.17"/>
    <n v="0"/>
  </r>
  <r>
    <x v="1"/>
    <n v="2020"/>
    <s v="Grains &amp; Cereals"/>
    <n v="6459.79"/>
    <n v="6193"/>
    <n v="958699.89581704664"/>
    <s v="Medium"/>
    <n v="124.61"/>
    <n v="1.9053741556794384E-2"/>
    <n v="339.03"/>
    <n v="282422.01880000002"/>
    <n v="43.72"/>
    <n v="1412.17"/>
    <n v="0"/>
  </r>
  <r>
    <x v="12"/>
    <n v="2022"/>
    <s v="Prepared Food"/>
    <n v="30444.720000000001"/>
    <n v="33319.75"/>
    <n v="1094434.4372357505"/>
    <s v="Medium"/>
    <n v="174.02"/>
    <n v="2.8378218154023974E-2"/>
    <n v="1072.82"/>
    <n v="1029031.536"/>
    <n v="33.799999999999997"/>
    <n v="1412.17"/>
    <n v="0"/>
  </r>
  <r>
    <x v="13"/>
    <n v="2021"/>
    <s v="Frozen Food"/>
    <n v="47465.65"/>
    <n v="53579.11"/>
    <n v="1128797.5620264339"/>
    <s v="High"/>
    <n v="22.03"/>
    <n v="0.13461231955985367"/>
    <n v="352.61"/>
    <n v="2160161.7314999998"/>
    <n v="45.51"/>
    <n v="1412.17"/>
    <n v="0"/>
  </r>
  <r>
    <x v="11"/>
    <n v="2019"/>
    <s v="Bakery Items"/>
    <n v="49823.94"/>
    <n v="45973.69"/>
    <n v="922722.89184677077"/>
    <s v="Low"/>
    <n v="83.03"/>
    <n v="0.10479763582441159"/>
    <n v="475.43"/>
    <n v="2686506.8448000001"/>
    <n v="53.92"/>
    <n v="1412.17"/>
    <n v="0"/>
  </r>
  <r>
    <x v="18"/>
    <n v="2021"/>
    <s v="Grains &amp; Cereals"/>
    <n v="29167.74"/>
    <n v="25258.69"/>
    <n v="865980.36049416231"/>
    <s v="Low"/>
    <n v="160.65"/>
    <n v="2.2806004925915793E-2"/>
    <n v="1278.95"/>
    <n v="1734313.8204000001"/>
    <n v="59.46"/>
    <n v="1412.17"/>
    <n v="0"/>
  </r>
  <r>
    <x v="3"/>
    <n v="2021"/>
    <s v="Bakery Items"/>
    <n v="42115.49"/>
    <n v="46090.93"/>
    <n v="1094393.7729324768"/>
    <s v="Medium"/>
    <n v="38.700000000000003"/>
    <n v="3.0112390158800521E-2"/>
    <n v="1398.61"/>
    <n v="2002591.5494999997"/>
    <n v="47.55"/>
    <n v="1412.17"/>
    <n v="0"/>
  </r>
  <r>
    <x v="15"/>
    <n v="2021"/>
    <s v="Frozen Food"/>
    <n v="21371.86"/>
    <n v="17695.34"/>
    <n v="827973.79357716173"/>
    <s v="Low"/>
    <n v="100.37"/>
    <n v="1.5897659818200752E-2"/>
    <n v="1344.34"/>
    <n v="1491755.828"/>
    <n v="69.8"/>
    <n v="1412.17"/>
    <n v="0"/>
  </r>
  <r>
    <x v="3"/>
    <n v="2020"/>
    <s v="Prepared Food"/>
    <n v="19900.990000000002"/>
    <n v="17348.64"/>
    <n v="871747.58642660489"/>
    <s v="Low"/>
    <n v="22.72"/>
    <n v="2.6868539720257063E-2"/>
    <n v="740.68"/>
    <n v="1084603.9550000001"/>
    <n v="54.5"/>
    <n v="1412.17"/>
    <n v="0"/>
  </r>
  <r>
    <x v="11"/>
    <n v="2020"/>
    <s v="Beverages"/>
    <n v="19245.53"/>
    <n v="19528.32"/>
    <n v="1014693.8016256243"/>
    <s v="Medium"/>
    <n v="126.38"/>
    <n v="1.9131125867313463E-2"/>
    <n v="1005.98"/>
    <n v="1159543.1824999999"/>
    <n v="60.25"/>
    <n v="1412.17"/>
    <n v="0"/>
  </r>
  <r>
    <x v="10"/>
    <n v="2023"/>
    <s v="Dairy Products"/>
    <n v="42773.98"/>
    <n v="38199.699999999997"/>
    <n v="893059.28510744136"/>
    <s v="Low"/>
    <n v="165.69"/>
    <n v="9.8109959172439115E-2"/>
    <n v="435.98"/>
    <n v="1296479.3338000001"/>
    <n v="30.31"/>
    <n v="1412.17"/>
    <n v="0"/>
  </r>
  <r>
    <x v="13"/>
    <n v="2024"/>
    <s v="Beverages"/>
    <n v="46527"/>
    <n v="54495.22"/>
    <n v="1171260.1285275216"/>
    <s v="High"/>
    <n v="178.06"/>
    <n v="0.63474761255115963"/>
    <n v="73.3"/>
    <n v="2615747.94"/>
    <n v="56.22"/>
    <n v="1412.17"/>
    <n v="0"/>
  </r>
  <r>
    <x v="5"/>
    <n v="2023"/>
    <s v="Grains &amp; Cereals"/>
    <n v="11067.52"/>
    <n v="12301.52"/>
    <n v="1111497.4267044468"/>
    <s v="High"/>
    <n v="65.72"/>
    <n v="1.9608312811154618E-2"/>
    <n v="564.42999999999995"/>
    <n v="559795.16159999999"/>
    <n v="50.58"/>
    <n v="1412.17"/>
    <n v="0"/>
  </r>
  <r>
    <x v="16"/>
    <n v="2021"/>
    <s v="Meat &amp; Seafood"/>
    <n v="37877.089999999997"/>
    <n v="33740.239999999998"/>
    <n v="890782.26442422054"/>
    <s v="Low"/>
    <n v="56.63"/>
    <n v="4.4823897659226994E-2"/>
    <n v="845.02"/>
    <n v="1165478.0592999998"/>
    <n v="30.77"/>
    <n v="1412.17"/>
    <n v="0"/>
  </r>
  <r>
    <x v="2"/>
    <n v="2022"/>
    <s v="Meat &amp; Seafood"/>
    <n v="27795.89"/>
    <n v="27809.32"/>
    <n v="1000483.1649571214"/>
    <s v="Medium"/>
    <n v="124.26"/>
    <n v="3.4215379502203401E-2"/>
    <n v="812.38"/>
    <n v="1397021.4313999999"/>
    <n v="50.26"/>
    <n v="1412.17"/>
    <n v="0"/>
  </r>
  <r>
    <x v="1"/>
    <n v="2021"/>
    <s v="Bakery Items"/>
    <n v="29314.52"/>
    <n v="29395.98"/>
    <n v="1002778.8276935798"/>
    <s v="Medium"/>
    <n v="171.18"/>
    <n v="3.1700968941949993E-2"/>
    <n v="924.72"/>
    <n v="1179616.2848"/>
    <n v="40.24"/>
    <n v="1412.17"/>
    <n v="0"/>
  </r>
  <r>
    <x v="3"/>
    <n v="2020"/>
    <s v="Prepared Food"/>
    <n v="15416.59"/>
    <n v="18045.54"/>
    <n v="1170527.3345143122"/>
    <s v="High"/>
    <n v="150.76"/>
    <n v="2.2380184365246424E-2"/>
    <n v="688.85"/>
    <n v="821704.24699999997"/>
    <n v="53.3"/>
    <n v="1412.17"/>
    <n v="0"/>
  </r>
  <r>
    <x v="3"/>
    <n v="2018"/>
    <s v="Dairy Products"/>
    <n v="38349.94"/>
    <n v="36606.449999999997"/>
    <n v="954537.3473856803"/>
    <s v="Medium"/>
    <n v="159.79"/>
    <n v="3.0011065374923703E-2"/>
    <n v="1277.8599999999999"/>
    <n v="2593989.9416"/>
    <n v="67.64"/>
    <n v="1412.17"/>
    <n v="0"/>
  </r>
  <r>
    <x v="19"/>
    <n v="2024"/>
    <s v="Dairy Products"/>
    <n v="41860.32"/>
    <n v="43008.54"/>
    <n v="1027429.7950899564"/>
    <s v="Medium"/>
    <n v="77.709999999999994"/>
    <n v="4.5572669671435105E-2"/>
    <n v="918.54"/>
    <n v="2437107.8303999999"/>
    <n v="58.22"/>
    <n v="1412.17"/>
    <n v="0"/>
  </r>
  <r>
    <x v="18"/>
    <n v="2023"/>
    <s v="Beverages"/>
    <n v="8127.36"/>
    <n v="6730.21"/>
    <n v="828093.00929207029"/>
    <s v="Low"/>
    <n v="21.22"/>
    <n v="1.6880304068789331E-2"/>
    <n v="481.47"/>
    <n v="363211.71839999995"/>
    <n v="44.69"/>
    <n v="1412.17"/>
    <n v="0"/>
  </r>
  <r>
    <x v="14"/>
    <n v="2021"/>
    <s v="Fruits &amp; Vegetables"/>
    <n v="7954.86"/>
    <n v="8971.0499999999993"/>
    <n v="1127744.5486155634"/>
    <s v="High"/>
    <n v="94.1"/>
    <n v="5.9381466385990053E-3"/>
    <n v="1339.62"/>
    <n v="503065.34639999998"/>
    <n v="63.24"/>
    <n v="1412.17"/>
    <n v="0"/>
  </r>
  <r>
    <x v="15"/>
    <n v="2019"/>
    <s v="Fruits &amp; Vegetables"/>
    <n v="16479.98"/>
    <n v="17699.509999999998"/>
    <n v="1074000.6966027871"/>
    <s v="Medium"/>
    <n v="26.9"/>
    <n v="3.0680405845666944E-2"/>
    <n v="537.15"/>
    <n v="554551.32699999993"/>
    <n v="33.65"/>
    <n v="1412.17"/>
    <n v="0"/>
  </r>
  <r>
    <x v="0"/>
    <n v="2020"/>
    <s v="Frozen Food"/>
    <n v="39840.28"/>
    <n v="41819.35"/>
    <n v="1049675.1026850212"/>
    <s v="Medium"/>
    <n v="42.2"/>
    <n v="3.6140897710366847E-2"/>
    <n v="1102.3599999999999"/>
    <n v="2222689.2212"/>
    <n v="55.79"/>
    <n v="1412.17"/>
    <n v="0"/>
  </r>
  <r>
    <x v="0"/>
    <n v="2024"/>
    <s v="Fruits &amp; Vegetables"/>
    <n v="11770.28"/>
    <n v="10025.89"/>
    <n v="851797.0685489215"/>
    <s v="Low"/>
    <n v="74.83"/>
    <n v="0.36874310776942359"/>
    <n v="31.92"/>
    <n v="581922.64320000005"/>
    <n v="49.44"/>
    <n v="1412.17"/>
    <n v="0"/>
  </r>
  <r>
    <x v="19"/>
    <n v="2023"/>
    <s v="Prepared Food"/>
    <n v="7476.49"/>
    <n v="7903.23"/>
    <n v="1057077.5858725151"/>
    <s v="Medium"/>
    <n v="42.17"/>
    <n v="7.7188622754491018E-3"/>
    <n v="968.6"/>
    <n v="447168.86690000002"/>
    <n v="59.81"/>
    <n v="1412.17"/>
    <n v="0"/>
  </r>
  <r>
    <x v="12"/>
    <n v="2020"/>
    <s v="Bakery Items"/>
    <n v="6760.74"/>
    <n v="6271.43"/>
    <n v="927624.78663578245"/>
    <s v="Low"/>
    <n v="118.99"/>
    <n v="1.6092785222917808E-2"/>
    <n v="420.11"/>
    <n v="368595.54480000003"/>
    <n v="54.52"/>
    <n v="1412.17"/>
    <n v="0"/>
  </r>
  <r>
    <x v="14"/>
    <n v="2022"/>
    <s v="Beverages"/>
    <n v="9891.7800000000007"/>
    <n v="10715.3"/>
    <n v="1083252.9635717736"/>
    <s v="Medium"/>
    <n v="178.53"/>
    <n v="7.2565069397576227E-3"/>
    <n v="1363.16"/>
    <n v="547707.85860000004"/>
    <n v="55.37"/>
    <n v="1412.17"/>
    <n v="0"/>
  </r>
  <r>
    <x v="3"/>
    <n v="2021"/>
    <s v="Fruits &amp; Vegetables"/>
    <n v="20222.54"/>
    <n v="22592.38"/>
    <n v="1117188.0485834123"/>
    <s v="High"/>
    <n v="125.61"/>
    <n v="7.6193587280057276E-2"/>
    <n v="265.41000000000003"/>
    <n v="808699.3746000001"/>
    <n v="39.99"/>
    <n v="1412.17"/>
    <n v="0"/>
  </r>
  <r>
    <x v="7"/>
    <n v="2024"/>
    <s v="Frozen Food"/>
    <n v="43702.75"/>
    <n v="47876.05"/>
    <n v="1095492.846559999"/>
    <s v="Medium"/>
    <n v="130.6"/>
    <n v="7.6742848613623196E-2"/>
    <n v="569.47"/>
    <n v="1959631.31"/>
    <n v="44.84"/>
    <n v="1412.17"/>
    <n v="0"/>
  </r>
  <r>
    <x v="17"/>
    <n v="2020"/>
    <s v="Bakery Items"/>
    <n v="16727.349999999999"/>
    <n v="15024.39"/>
    <n v="898193.07899936335"/>
    <s v="Low"/>
    <n v="108.21"/>
    <n v="4.3583507034914017E-2"/>
    <n v="383.8"/>
    <n v="628446.53949999996"/>
    <n v="37.57"/>
    <n v="1412.17"/>
    <n v="0"/>
  </r>
  <r>
    <x v="8"/>
    <n v="2019"/>
    <s v="Meat &amp; Seafood"/>
    <n v="10363.040000000001"/>
    <n v="8457.3700000000008"/>
    <n v="816108.97960444039"/>
    <s v="Low"/>
    <n v="33.799999999999997"/>
    <n v="8.6096788933660122E-3"/>
    <n v="1203.6500000000001"/>
    <n v="721992.99680000008"/>
    <n v="69.67"/>
    <n v="1412.17"/>
    <n v="0"/>
  </r>
  <r>
    <x v="11"/>
    <n v="2019"/>
    <s v="Meat &amp; Seafood"/>
    <n v="35706.65"/>
    <n v="33270.18"/>
    <n v="931764.25119690585"/>
    <s v="Low"/>
    <n v="179.94"/>
    <n v="0.37885039787798408"/>
    <n v="94.25"/>
    <n v="1688210.412"/>
    <n v="47.28"/>
    <n v="1412.17"/>
    <n v="0"/>
  </r>
  <r>
    <x v="19"/>
    <n v="2023"/>
    <s v="Beverages"/>
    <n v="36006.65"/>
    <n v="34868.11"/>
    <n v="968379.7298554572"/>
    <s v="Medium"/>
    <n v="186.3"/>
    <n v="1.9358413978494624"/>
    <n v="18.600000000000001"/>
    <n v="2243574.3615000001"/>
    <n v="62.31"/>
    <n v="1412.17"/>
    <n v="0"/>
  </r>
  <r>
    <x v="15"/>
    <n v="2018"/>
    <s v="Beverages"/>
    <n v="17225.919999999998"/>
    <n v="18968.16"/>
    <n v="1101140.6067136037"/>
    <s v="High"/>
    <n v="147.84"/>
    <n v="1.5302951157543128E-2"/>
    <n v="1125.6600000000001"/>
    <n v="534864.81599999999"/>
    <n v="31.05"/>
    <n v="1412.17"/>
    <n v="0"/>
  </r>
  <r>
    <x v="7"/>
    <n v="2022"/>
    <s v="Meat &amp; Seafood"/>
    <n v="16387.810000000001"/>
    <n v="14306.93"/>
    <n v="873022.69186669844"/>
    <s v="Low"/>
    <n v="22.2"/>
    <n v="0.48599673784104391"/>
    <n v="33.72"/>
    <n v="668786.52610000013"/>
    <n v="40.81"/>
    <n v="1412.17"/>
    <n v="0"/>
  </r>
  <r>
    <x v="8"/>
    <n v="2023"/>
    <s v="Fruits &amp; Vegetables"/>
    <n v="28884.65"/>
    <n v="26367.11"/>
    <n v="912841.59579569078"/>
    <s v="Low"/>
    <n v="172.06"/>
    <n v="2.3994160256516756E-2"/>
    <n v="1203.82"/>
    <n v="1722391.6795000001"/>
    <n v="59.63"/>
    <n v="1412.17"/>
    <n v="0"/>
  </r>
  <r>
    <x v="1"/>
    <n v="2018"/>
    <s v="Prepared Food"/>
    <n v="27961.919999999998"/>
    <n v="27791.24"/>
    <n v="993895.98425286973"/>
    <s v="Medium"/>
    <n v="139.08000000000001"/>
    <n v="0.33583857794859473"/>
    <n v="83.26"/>
    <n v="1353356.9279999998"/>
    <n v="48.4"/>
    <n v="1412.17"/>
    <n v="0"/>
  </r>
  <r>
    <x v="16"/>
    <n v="2019"/>
    <s v="Dairy Products"/>
    <n v="45120.71"/>
    <n v="53691.77"/>
    <n v="1189958.4470191183"/>
    <s v="High"/>
    <n v="131.81"/>
    <n v="0.18815975813177649"/>
    <n v="239.8"/>
    <n v="3025794.8125999998"/>
    <n v="67.06"/>
    <n v="1412.17"/>
    <n v="0"/>
  </r>
  <r>
    <x v="7"/>
    <n v="2023"/>
    <s v="Grains &amp; Cereals"/>
    <n v="41698"/>
    <n v="41346.57"/>
    <n v="991572.01784258243"/>
    <s v="Medium"/>
    <n v="108.68"/>
    <n v="3.4452330394692268E-2"/>
    <n v="1210.31"/>
    <n v="1832210.1199999999"/>
    <n v="43.94"/>
    <n v="1412.17"/>
    <n v="0"/>
  </r>
  <r>
    <x v="19"/>
    <n v="2018"/>
    <s v="Fruits &amp; Vegetables"/>
    <n v="34145.08"/>
    <n v="30152.14"/>
    <n v="883059.57988676545"/>
    <s v="Low"/>
    <n v="110.4"/>
    <n v="4.7776739239939553E-2"/>
    <n v="714.68"/>
    <n v="1171859.1456000002"/>
    <n v="34.32"/>
    <n v="1412.17"/>
    <n v="0"/>
  </r>
  <r>
    <x v="17"/>
    <n v="2022"/>
    <s v="Dairy Products"/>
    <n v="23221.41"/>
    <n v="21893.64"/>
    <n v="942821.30154887238"/>
    <s v="Low"/>
    <n v="50.27"/>
    <n v="1.8240911518883931E-2"/>
    <n v="1273.04"/>
    <n v="1019419.899"/>
    <n v="43.9"/>
    <n v="1412.17"/>
    <n v="0"/>
  </r>
  <r>
    <x v="10"/>
    <n v="2018"/>
    <s v="Prepared Food"/>
    <n v="20601.02"/>
    <n v="19292.849999999999"/>
    <n v="936499.74612907518"/>
    <s v="Low"/>
    <n v="70.83"/>
    <n v="3.4173279808904521E-2"/>
    <n v="602.84"/>
    <n v="1331649.9328000001"/>
    <n v="64.64"/>
    <n v="1412.17"/>
    <n v="0"/>
  </r>
  <r>
    <x v="18"/>
    <n v="2020"/>
    <s v="Bakery Items"/>
    <n v="8157.8"/>
    <n v="9049.4500000000007"/>
    <n v="1109300.3015518889"/>
    <s v="High"/>
    <n v="54.46"/>
    <n v="1.4186244674376142E-2"/>
    <n v="575.04999999999995"/>
    <n v="450800.02799999999"/>
    <n v="55.26"/>
    <n v="1412.17"/>
    <n v="0"/>
  </r>
  <r>
    <x v="4"/>
    <n v="2021"/>
    <s v="Meat &amp; Seafood"/>
    <n v="44891.73"/>
    <n v="52505.01"/>
    <n v="1169592.0384444974"/>
    <s v="High"/>
    <n v="78.430000000000007"/>
    <n v="6.1796886184681467E-2"/>
    <n v="726.44"/>
    <n v="3063411.6551999999"/>
    <n v="68.239999999999995"/>
    <n v="1412.17"/>
    <n v="0"/>
  </r>
  <r>
    <x v="7"/>
    <n v="2020"/>
    <s v="Frozen Food"/>
    <n v="11388.23"/>
    <n v="9140.67"/>
    <n v="802641.85040168674"/>
    <s v="Low"/>
    <n v="57.09"/>
    <n v="1.0197106043104915E-2"/>
    <n v="1116.81"/>
    <n v="347682.66190000001"/>
    <n v="30.53"/>
    <n v="1412.17"/>
    <n v="0"/>
  </r>
  <r>
    <x v="19"/>
    <n v="2021"/>
    <s v="Grains &amp; Cereals"/>
    <n v="25994.94"/>
    <n v="22461.46"/>
    <n v="864070.46909898624"/>
    <s v="Low"/>
    <n v="100.81"/>
    <n v="2.8879736921042981E-2"/>
    <n v="900.11"/>
    <n v="1788711.8214"/>
    <n v="68.81"/>
    <n v="1412.17"/>
    <n v="0"/>
  </r>
  <r>
    <x v="14"/>
    <n v="2018"/>
    <s v="Bakery Items"/>
    <n v="42462.31"/>
    <n v="39464.44"/>
    <n v="929399.27196612721"/>
    <s v="Low"/>
    <n v="124.4"/>
    <n v="0.104796046299267"/>
    <n v="405.19"/>
    <n v="2909092.8580999998"/>
    <n v="68.510000000000005"/>
    <n v="1412.17"/>
    <n v="0"/>
  </r>
  <r>
    <x v="12"/>
    <n v="2022"/>
    <s v="Grains &amp; Cereals"/>
    <n v="47045.88"/>
    <n v="46778.65"/>
    <n v="994319.80016103433"/>
    <s v="Medium"/>
    <n v="183.74"/>
    <n v="5.3683893421578137E-2"/>
    <n v="876.35"/>
    <n v="2146233.0455999998"/>
    <n v="45.62"/>
    <n v="1412.17"/>
    <n v="0"/>
  </r>
  <r>
    <x v="15"/>
    <n v="2024"/>
    <s v="Beverages"/>
    <n v="18433.580000000002"/>
    <n v="16555.939999999999"/>
    <n v="898140.24188464729"/>
    <s v="Low"/>
    <n v="23.24"/>
    <n v="3.6412729140328698E-2"/>
    <n v="506.24"/>
    <n v="634299.4878"/>
    <n v="34.409999999999997"/>
    <n v="1412.17"/>
    <n v="0"/>
  </r>
  <r>
    <x v="17"/>
    <n v="2022"/>
    <s v="Prepared Food"/>
    <n v="12137.82"/>
    <n v="10808.48"/>
    <n v="890479.50950005848"/>
    <s v="Low"/>
    <n v="85.69"/>
    <n v="3.7089225692110248E-2"/>
    <n v="327.26"/>
    <n v="616237.12140000006"/>
    <n v="50.77"/>
    <n v="1412.17"/>
    <n v="0"/>
  </r>
  <r>
    <x v="9"/>
    <n v="2020"/>
    <s v="Frozen Food"/>
    <n v="13477.87"/>
    <n v="13426.9"/>
    <n v="996218.24516781943"/>
    <s v="Medium"/>
    <n v="62.12"/>
    <n v="9.9212870266768751E-3"/>
    <n v="1358.48"/>
    <n v="897221.80589999992"/>
    <n v="66.569999999999993"/>
    <n v="1412.17"/>
    <n v="0"/>
  </r>
  <r>
    <x v="5"/>
    <n v="2018"/>
    <s v="Meat &amp; Seafood"/>
    <n v="27877.69"/>
    <n v="28368.73"/>
    <n v="1017614.0849546717"/>
    <s v="Medium"/>
    <n v="65.36"/>
    <n v="4.9863507905845317E-2"/>
    <n v="559.08000000000004"/>
    <n v="1647292.7021000001"/>
    <n v="59.09"/>
    <n v="1412.17"/>
    <n v="0"/>
  </r>
  <r>
    <x v="1"/>
    <n v="2019"/>
    <s v="Dairy Products"/>
    <n v="21550.1"/>
    <n v="22964.51"/>
    <n v="1065633.5701458463"/>
    <s v="Medium"/>
    <n v="134.6"/>
    <n v="3.2552037702788431E-2"/>
    <n v="662.02"/>
    <n v="796276.19500000007"/>
    <n v="36.950000000000003"/>
    <n v="1412.17"/>
    <n v="0"/>
  </r>
  <r>
    <x v="3"/>
    <n v="2019"/>
    <s v="Meat &amp; Seafood"/>
    <n v="10832.48"/>
    <n v="9830.6200000000008"/>
    <n v="907513.33028078522"/>
    <s v="Low"/>
    <n v="192.87"/>
    <n v="5.9466842336407554E-2"/>
    <n v="182.16"/>
    <n v="727076.05760000006"/>
    <n v="67.12"/>
    <n v="1412.17"/>
    <n v="0"/>
  </r>
  <r>
    <x v="9"/>
    <n v="2019"/>
    <s v="Fruits &amp; Vegetables"/>
    <n v="18243.11"/>
    <n v="19669.21"/>
    <n v="1078171.9783523751"/>
    <s v="Medium"/>
    <n v="105.09"/>
    <n v="4.6317592098915887E-2"/>
    <n v="393.87"/>
    <n v="629934.58830000006"/>
    <n v="34.53"/>
    <n v="1412.17"/>
    <n v="0"/>
  </r>
  <r>
    <x v="13"/>
    <n v="2018"/>
    <s v="Bakery Items"/>
    <n v="11221.17"/>
    <n v="12680.49"/>
    <n v="1130050.6096957803"/>
    <s v="High"/>
    <n v="41.46"/>
    <n v="1.8322969905782076E-2"/>
    <n v="612.41"/>
    <n v="610543.85969999991"/>
    <n v="54.41"/>
    <n v="1412.17"/>
    <n v="0"/>
  </r>
  <r>
    <x v="12"/>
    <n v="2019"/>
    <s v="Beverages"/>
    <n v="3863.14"/>
    <n v="4536.8999999999996"/>
    <n v="1174407.3473909826"/>
    <s v="High"/>
    <n v="198.83"/>
    <n v="3.2055794810518365E-3"/>
    <n v="1205.1300000000001"/>
    <n v="120954.91339999999"/>
    <n v="31.31"/>
    <n v="1412.17"/>
    <n v="0"/>
  </r>
  <r>
    <x v="7"/>
    <n v="2021"/>
    <s v="Fruits &amp; Vegetables"/>
    <n v="27487.74"/>
    <n v="24145.15"/>
    <n v="878397.05992562498"/>
    <s v="Low"/>
    <n v="27.92"/>
    <n v="9.3305295315682282E-2"/>
    <n v="294.60000000000002"/>
    <n v="1185821.1036"/>
    <n v="43.14"/>
    <n v="1412.17"/>
    <n v="0"/>
  </r>
  <r>
    <x v="10"/>
    <n v="2019"/>
    <s v="Meat &amp; Seafood"/>
    <n v="23695.07"/>
    <n v="28245.8"/>
    <n v="1192053.874497944"/>
    <s v="High"/>
    <n v="121.78"/>
    <n v="2.0173056130224163E-2"/>
    <n v="1174.5899999999999"/>
    <n v="1326450.0185999998"/>
    <n v="55.98"/>
    <n v="1412.17"/>
    <n v="0"/>
  </r>
  <r>
    <x v="16"/>
    <n v="2022"/>
    <s v="Bakery Items"/>
    <n v="46897.32"/>
    <n v="39414.29"/>
    <n v="840438.00370682159"/>
    <s v="Low"/>
    <n v="24.22"/>
    <n v="5.6757176743960885E-2"/>
    <n v="826.28"/>
    <n v="2884654.1532000001"/>
    <n v="61.51"/>
    <n v="1412.17"/>
    <n v="0"/>
  </r>
  <r>
    <x v="6"/>
    <n v="2021"/>
    <s v="Beverages"/>
    <n v="48311.98"/>
    <n v="40962.230000000003"/>
    <n v="847868.99646837078"/>
    <s v="Low"/>
    <n v="199.67"/>
    <n v="0.14289257616089915"/>
    <n v="338.1"/>
    <n v="1872089.2250000001"/>
    <n v="38.75"/>
    <n v="1412.17"/>
    <n v="0"/>
  </r>
  <r>
    <x v="4"/>
    <n v="2022"/>
    <s v="Beverages"/>
    <n v="45817.97"/>
    <n v="39883.480000000003"/>
    <n v="870476.80200585048"/>
    <s v="Low"/>
    <n v="109.08"/>
    <n v="7.9583773362050997E-2"/>
    <n v="575.72"/>
    <n v="2998327.9567999998"/>
    <n v="65.44"/>
    <n v="1412.17"/>
    <n v="0"/>
  </r>
  <r>
    <x v="11"/>
    <n v="2021"/>
    <s v="Meat &amp; Seafood"/>
    <n v="8774.84"/>
    <n v="8371.99"/>
    <n v="954090.33099179016"/>
    <s v="Medium"/>
    <n v="20.6"/>
    <n v="1.029584521337135E-2"/>
    <n v="852.27"/>
    <n v="549129.48719999997"/>
    <n v="62.58"/>
    <n v="1412.17"/>
    <n v="0"/>
  </r>
  <r>
    <x v="15"/>
    <n v="2018"/>
    <s v="Dairy Products"/>
    <n v="27037.05"/>
    <n v="23899.81"/>
    <n v="883965.15152355749"/>
    <s v="Low"/>
    <n v="101.76"/>
    <n v="1.9943092549291514E-2"/>
    <n v="1355.71"/>
    <n v="1136367.2115"/>
    <n v="42.03"/>
    <n v="1412.17"/>
    <n v="0"/>
  </r>
  <r>
    <x v="2"/>
    <n v="2021"/>
    <s v="Frozen Food"/>
    <n v="19987.91"/>
    <n v="21424.54"/>
    <n v="1071874.9484063117"/>
    <s v="Medium"/>
    <n v="124.66"/>
    <n v="4.6747690436653645E-2"/>
    <n v="427.57"/>
    <n v="658801.51360000006"/>
    <n v="32.96"/>
    <n v="1412.17"/>
    <n v="0"/>
  </r>
  <r>
    <x v="1"/>
    <n v="2021"/>
    <s v="Meat &amp; Seafood"/>
    <n v="6340.93"/>
    <n v="6789.48"/>
    <n v="1070738.8348396844"/>
    <s v="Medium"/>
    <n v="42.8"/>
    <n v="5.6597254453925527E-3"/>
    <n v="1120.3599999999999"/>
    <n v="235692.36810000002"/>
    <n v="37.17"/>
    <n v="1412.17"/>
    <n v="0"/>
  </r>
  <r>
    <x v="14"/>
    <n v="2022"/>
    <s v="Prepared Food"/>
    <n v="45332.39"/>
    <n v="51674.39"/>
    <n v="1139899.9699773164"/>
    <s v="High"/>
    <n v="91.59"/>
    <n v="0.10892496035369312"/>
    <n v="416.18"/>
    <n v="2987857.8248999999"/>
    <n v="65.91"/>
    <n v="1412.17"/>
    <n v="0"/>
  </r>
  <r>
    <x v="4"/>
    <n v="2022"/>
    <s v="Fruits &amp; Vegetables"/>
    <n v="11786.75"/>
    <n v="10759.21"/>
    <n v="912822.44893630559"/>
    <s v="Low"/>
    <n v="182.31"/>
    <n v="4.6646944752255816E-2"/>
    <n v="252.68"/>
    <n v="599827.70750000002"/>
    <n v="50.89"/>
    <n v="1412.17"/>
    <n v="0"/>
  </r>
  <r>
    <x v="12"/>
    <n v="2022"/>
    <s v="Fruits &amp; Vegetables"/>
    <n v="3467.04"/>
    <n v="3261.48"/>
    <n v="940710.23120587016"/>
    <s v="Low"/>
    <n v="130.76"/>
    <n v="3.404465916455547E-3"/>
    <n v="1018.38"/>
    <n v="180944.81759999998"/>
    <n v="52.19"/>
    <n v="1412.17"/>
    <n v="0"/>
  </r>
  <r>
    <x v="9"/>
    <n v="2024"/>
    <s v="Grains &amp; Cereals"/>
    <n v="3817.6"/>
    <n v="3619.06"/>
    <n v="947993.50377200334"/>
    <s v="Low"/>
    <n v="64.58"/>
    <n v="7.984940389039949E-2"/>
    <n v="47.81"/>
    <n v="207486.56"/>
    <n v="54.35"/>
    <n v="1412.17"/>
    <n v="0"/>
  </r>
  <r>
    <x v="6"/>
    <n v="2019"/>
    <s v="Grains &amp; Cereals"/>
    <n v="34379.11"/>
    <n v="32232.25"/>
    <n v="937553.35725677595"/>
    <s v="Low"/>
    <n v="21.1"/>
    <n v="2.8441634402197293E-2"/>
    <n v="1208.76"/>
    <n v="2069966.2131000001"/>
    <n v="60.21"/>
    <n v="1412.17"/>
    <n v="0"/>
  </r>
  <r>
    <x v="4"/>
    <n v="2022"/>
    <s v="Beverages"/>
    <n v="28296.54"/>
    <n v="30760.33"/>
    <n v="1087070.3626662481"/>
    <s v="Medium"/>
    <n v="158.78"/>
    <n v="2.1902702953743268E-2"/>
    <n v="1291.92"/>
    <n v="1318901.7294000001"/>
    <n v="46.61"/>
    <n v="1412.17"/>
    <n v="0"/>
  </r>
  <r>
    <x v="19"/>
    <n v="2018"/>
    <s v="Dairy Products"/>
    <n v="13224.16"/>
    <n v="14470.86"/>
    <n v="1094274.4189422997"/>
    <s v="Medium"/>
    <n v="82.84"/>
    <n v="3.3149904742805575E-2"/>
    <n v="398.92"/>
    <n v="893292.00799999991"/>
    <n v="67.55"/>
    <n v="1412.17"/>
    <n v="0"/>
  </r>
  <r>
    <x v="7"/>
    <n v="2023"/>
    <s v="Frozen Food"/>
    <n v="8938.91"/>
    <n v="10254.620000000001"/>
    <n v="1147189.0868125979"/>
    <s v="High"/>
    <n v="55.76"/>
    <n v="8.8372812654473554E-2"/>
    <n v="101.15"/>
    <n v="324750.60029999999"/>
    <n v="36.33"/>
    <n v="1412.17"/>
    <n v="0"/>
  </r>
  <r>
    <x v="4"/>
    <n v="2018"/>
    <s v="Prepared Food"/>
    <n v="29265.360000000001"/>
    <n v="31030.53"/>
    <n v="1060316.0186650702"/>
    <s v="Medium"/>
    <n v="142.22999999999999"/>
    <n v="2.718388957522502E-2"/>
    <n v="1076.57"/>
    <n v="1918637.0016000001"/>
    <n v="65.56"/>
    <n v="1412.17"/>
    <n v="0"/>
  </r>
  <r>
    <x v="2"/>
    <n v="2018"/>
    <s v="Beverages"/>
    <n v="11837.81"/>
    <n v="10531.84"/>
    <n v="889678.07390049344"/>
    <s v="Low"/>
    <n v="153.25"/>
    <n v="9.5873672786763089E-3"/>
    <n v="1234.73"/>
    <n v="581118.09290000005"/>
    <n v="49.09"/>
    <n v="1412.17"/>
    <n v="0"/>
  </r>
  <r>
    <x v="9"/>
    <n v="2018"/>
    <s v="Prepared Food"/>
    <n v="22276.77"/>
    <n v="20697.099999999999"/>
    <n v="929088.9119023988"/>
    <s v="Low"/>
    <n v="88.31"/>
    <n v="3.877997702109881E-2"/>
    <n v="574.44000000000005"/>
    <n v="1390961.5188"/>
    <n v="62.44"/>
    <n v="1412.17"/>
    <n v="0"/>
  </r>
  <r>
    <x v="10"/>
    <n v="2023"/>
    <s v="Beverages"/>
    <n v="29763.43"/>
    <n v="24929.14"/>
    <n v="837576.17989593267"/>
    <s v="Low"/>
    <n v="113.06"/>
    <n v="3.7676181675485455E-2"/>
    <n v="789.98"/>
    <n v="1628952.5238999999"/>
    <n v="54.73"/>
    <n v="1412.17"/>
    <n v="0"/>
  </r>
  <r>
    <x v="9"/>
    <n v="2021"/>
    <s v="Fruits &amp; Vegetables"/>
    <n v="9588.99"/>
    <n v="10861.21"/>
    <n v="1132675.0783972035"/>
    <s v="High"/>
    <n v="161.63999999999999"/>
    <n v="1.6569880767236912E-2"/>
    <n v="578.70000000000005"/>
    <n v="304162.76279999997"/>
    <n v="31.72"/>
    <n v="1412.17"/>
    <n v="0"/>
  </r>
  <r>
    <x v="4"/>
    <n v="2019"/>
    <s v="Grains &amp; Cereals"/>
    <n v="38148.21"/>
    <n v="42814.54"/>
    <n v="1122321.0735182595"/>
    <s v="High"/>
    <n v="25.12"/>
    <n v="4.6845555910307736E-2"/>
    <n v="814.34"/>
    <n v="2621163.5090999999"/>
    <n v="68.709999999999994"/>
    <n v="1412.17"/>
    <n v="0"/>
  </r>
  <r>
    <x v="9"/>
    <n v="2020"/>
    <s v="Grains &amp; Cereals"/>
    <n v="27563.67"/>
    <n v="25000.35"/>
    <n v="907003.67549023777"/>
    <s v="Low"/>
    <n v="44.93"/>
    <n v="2.2579846320204468E-2"/>
    <n v="1220.72"/>
    <n v="1684691.5103999998"/>
    <n v="61.12"/>
    <n v="1412.17"/>
    <n v="0"/>
  </r>
  <r>
    <x v="18"/>
    <n v="2021"/>
    <s v="Dairy Products"/>
    <n v="6822.03"/>
    <n v="6887.37"/>
    <n v="1009577.7942929012"/>
    <s v="Medium"/>
    <n v="98.29"/>
    <n v="8.3820049392424028E-3"/>
    <n v="813.89"/>
    <n v="284069.32919999998"/>
    <n v="41.64"/>
    <n v="1412.17"/>
    <n v="0"/>
  </r>
  <r>
    <x v="10"/>
    <n v="2021"/>
    <s v="Fruits &amp; Vegetables"/>
    <n v="39289.230000000003"/>
    <n v="39649.339999999997"/>
    <n v="1009165.6161243169"/>
    <s v="Medium"/>
    <n v="151.19999999999999"/>
    <n v="6.1046037911746433E-2"/>
    <n v="643.6"/>
    <n v="2127511.8045000001"/>
    <n v="54.15"/>
    <n v="1412.17"/>
    <n v="0"/>
  </r>
  <r>
    <x v="2"/>
    <n v="2021"/>
    <s v="Grains &amp; Cereals"/>
    <n v="33164.04"/>
    <n v="37827.730000000003"/>
    <n v="1140624.905771432"/>
    <s v="High"/>
    <n v="87.06"/>
    <n v="9.943047310667387E-2"/>
    <n v="333.54"/>
    <n v="1069871.9304"/>
    <n v="32.26"/>
    <n v="1412.17"/>
    <n v="0"/>
  </r>
  <r>
    <x v="0"/>
    <n v="2023"/>
    <s v="Beverages"/>
    <n v="16345.31"/>
    <n v="17255.240000000002"/>
    <n v="1055669.1797218898"/>
    <s v="Medium"/>
    <n v="78.52"/>
    <n v="1.2272359371715169E-2"/>
    <n v="1331.88"/>
    <n v="723770.32680000004"/>
    <n v="44.28"/>
    <n v="1412.17"/>
    <n v="0"/>
  </r>
  <r>
    <x v="11"/>
    <n v="2024"/>
    <s v="Prepared Food"/>
    <n v="44030.37"/>
    <n v="39398.75"/>
    <n v="894808.51512263005"/>
    <s v="Low"/>
    <n v="158.36000000000001"/>
    <n v="0.38609584356366189"/>
    <n v="114.04"/>
    <n v="1489547.4171"/>
    <n v="33.83"/>
    <n v="1412.17"/>
    <n v="0"/>
  </r>
  <r>
    <x v="3"/>
    <n v="2022"/>
    <s v="Dairy Products"/>
    <n v="4778.72"/>
    <n v="4000.5"/>
    <n v="837148.85994575953"/>
    <s v="Low"/>
    <n v="43.61"/>
    <n v="4.4726561403180369E-3"/>
    <n v="1068.43"/>
    <n v="168879.96480000002"/>
    <n v="35.340000000000003"/>
    <n v="1412.17"/>
    <n v="0"/>
  </r>
  <r>
    <x v="18"/>
    <n v="2022"/>
    <s v="Fruits &amp; Vegetables"/>
    <n v="9273.8700000000008"/>
    <n v="8570.01"/>
    <n v="924102.88261534821"/>
    <s v="Low"/>
    <n v="126.89"/>
    <n v="7.1166661550739769E-3"/>
    <n v="1303.1199999999999"/>
    <n v="631550.54700000002"/>
    <n v="68.099999999999994"/>
    <n v="1412.17"/>
    <n v="0"/>
  </r>
  <r>
    <x v="9"/>
    <n v="2020"/>
    <s v="Bakery Items"/>
    <n v="49248.91"/>
    <n v="39514.660000000003"/>
    <n v="802345.87933012121"/>
    <s v="Low"/>
    <n v="147.31"/>
    <n v="3.902758538711467E-2"/>
    <n v="1261.9000000000001"/>
    <n v="2846586.9980000001"/>
    <n v="57.8"/>
    <n v="1412.17"/>
    <n v="0"/>
  </r>
  <r>
    <x v="17"/>
    <n v="2021"/>
    <s v="Fruits &amp; Vegetables"/>
    <n v="21044.560000000001"/>
    <n v="22873.72"/>
    <n v="1086918.4245239624"/>
    <s v="Medium"/>
    <n v="124.64"/>
    <n v="1.760947894265608E-2"/>
    <n v="1195.07"/>
    <n v="891447.56160000002"/>
    <n v="42.36"/>
    <n v="1412.17"/>
    <n v="0"/>
  </r>
  <r>
    <x v="15"/>
    <n v="2020"/>
    <s v="Fruits &amp; Vegetables"/>
    <n v="36545.129999999997"/>
    <n v="30329.31"/>
    <n v="829913.86266788491"/>
    <s v="Low"/>
    <n v="165.38"/>
    <n v="5.8659919743178163E-2"/>
    <n v="623"/>
    <n v="2206229.4981"/>
    <n v="60.37"/>
    <n v="1412.17"/>
    <n v="0"/>
  </r>
  <r>
    <x v="12"/>
    <n v="2024"/>
    <s v="Prepared Food"/>
    <n v="4938.5"/>
    <n v="5830.95"/>
    <n v="1180712.7670345246"/>
    <s v="High"/>
    <n v="115.81"/>
    <n v="5.0085190969757203E-3"/>
    <n v="986.02"/>
    <n v="290433.185"/>
    <n v="58.81"/>
    <n v="1412.17"/>
    <n v="0"/>
  </r>
  <r>
    <x v="6"/>
    <n v="2023"/>
    <s v="Bakery Items"/>
    <n v="21189.69"/>
    <n v="18966.099999999999"/>
    <n v="895062.64603210345"/>
    <s v="Low"/>
    <n v="27.27"/>
    <n v="7.8777938880214143E-2"/>
    <n v="268.98"/>
    <n v="1423735.2710999998"/>
    <n v="67.19"/>
    <n v="1412.17"/>
    <n v="0"/>
  </r>
  <r>
    <x v="1"/>
    <n v="2020"/>
    <s v="Bakery Items"/>
    <n v="9042.08"/>
    <n v="7618.65"/>
    <n v="842577.15039017575"/>
    <s v="Low"/>
    <n v="116.09"/>
    <n v="1.006386412456732E-2"/>
    <n v="898.47"/>
    <n v="312946.38880000002"/>
    <n v="34.61"/>
    <n v="1412.17"/>
    <n v="0"/>
  </r>
  <r>
    <x v="6"/>
    <n v="2022"/>
    <s v="Beverages"/>
    <n v="29805.05"/>
    <n v="26847.65"/>
    <n v="900775.20420197246"/>
    <s v="Low"/>
    <n v="183.1"/>
    <n v="3.5406331670230461E-2"/>
    <n v="841.8"/>
    <n v="1843144.2920000001"/>
    <n v="61.84"/>
    <n v="1412.17"/>
    <n v="0"/>
  </r>
  <r>
    <x v="6"/>
    <n v="2021"/>
    <s v="Beverages"/>
    <n v="13540.98"/>
    <n v="10985.73"/>
    <n v="811295.0465919011"/>
    <s v="Low"/>
    <n v="100.47"/>
    <n v="1.5824632752515513E-2"/>
    <n v="855.69"/>
    <n v="550170.01740000001"/>
    <n v="40.630000000000003"/>
    <n v="1412.17"/>
    <n v="0"/>
  </r>
  <r>
    <x v="10"/>
    <n v="2024"/>
    <s v="Meat &amp; Seafood"/>
    <n v="751.55"/>
    <n v="823.84"/>
    <n v="1096187.8783846716"/>
    <s v="Medium"/>
    <n v="71.55"/>
    <n v="8.0884885272719444E-4"/>
    <n v="929.16"/>
    <n v="48625.284999999996"/>
    <n v="64.7"/>
    <n v="1412.17"/>
    <n v="0"/>
  </r>
  <r>
    <x v="1"/>
    <n v="2021"/>
    <s v="Grains &amp; Cereals"/>
    <n v="46551.27"/>
    <n v="42887.47"/>
    <n v="921295.3803408586"/>
    <s v="Low"/>
    <n v="123.03"/>
    <n v="6.8732680722891557E-2"/>
    <n v="677.28"/>
    <n v="1947705.1368"/>
    <n v="41.84"/>
    <n v="1412.17"/>
    <n v="0"/>
  </r>
  <r>
    <x v="3"/>
    <n v="2019"/>
    <s v="Frozen Food"/>
    <n v="44310.38"/>
    <n v="46300.1"/>
    <n v="1044904.1511266661"/>
    <s v="Medium"/>
    <n v="119.33"/>
    <n v="0.20507418892025731"/>
    <n v="216.07"/>
    <n v="3003357.5563999997"/>
    <n v="67.78"/>
    <n v="1412.17"/>
    <n v="0"/>
  </r>
  <r>
    <x v="10"/>
    <n v="2021"/>
    <s v="Dairy Products"/>
    <n v="49819.32"/>
    <n v="50353.32"/>
    <n v="1010718.7332143433"/>
    <s v="Medium"/>
    <n v="196.66"/>
    <n v="0.27148013732221676"/>
    <n v="183.51"/>
    <n v="3262169.0736000002"/>
    <n v="65.48"/>
    <n v="1412.17"/>
    <n v="0"/>
  </r>
  <r>
    <x v="17"/>
    <n v="2018"/>
    <s v="Frozen Food"/>
    <n v="8850.77"/>
    <n v="7405.28"/>
    <n v="836682.00619833078"/>
    <s v="Low"/>
    <n v="48.77"/>
    <n v="9.8696098219164339E-3"/>
    <n v="896.77"/>
    <n v="434926.83780000004"/>
    <n v="49.14"/>
    <n v="1412.17"/>
    <n v="0"/>
  </r>
  <r>
    <x v="16"/>
    <n v="2021"/>
    <s v="Prepared Food"/>
    <n v="38319.919999999998"/>
    <n v="37880.050000000003"/>
    <n v="988521.11382278462"/>
    <s v="Medium"/>
    <n v="96.29"/>
    <n v="3.7667888844108481E-2"/>
    <n v="1017.31"/>
    <n v="1194048.7072000001"/>
    <n v="31.16"/>
    <n v="1412.17"/>
    <n v="0"/>
  </r>
  <r>
    <x v="8"/>
    <n v="2020"/>
    <s v="Fruits &amp; Vegetables"/>
    <n v="3999.37"/>
    <n v="3375.45"/>
    <n v="843995.42928011168"/>
    <s v="Low"/>
    <n v="21.06"/>
    <n v="0.30436605783866055"/>
    <n v="13.14"/>
    <n v="237602.57169999997"/>
    <n v="59.41"/>
    <n v="1412.17"/>
    <n v="0"/>
  </r>
  <r>
    <x v="5"/>
    <n v="2018"/>
    <s v="Grains &amp; Cereals"/>
    <n v="9691.17"/>
    <n v="7984.54"/>
    <n v="823898.45601717848"/>
    <s v="Low"/>
    <n v="35.880000000000003"/>
    <n v="3.3081310803891449E-2"/>
    <n v="292.95"/>
    <n v="356344.32090000005"/>
    <n v="36.770000000000003"/>
    <n v="1412.17"/>
    <n v="0"/>
  </r>
  <r>
    <x v="4"/>
    <n v="2024"/>
    <s v="Frozen Food"/>
    <n v="10652.69"/>
    <n v="9244.7999999999993"/>
    <n v="867837.13784968865"/>
    <s v="Low"/>
    <n v="112.05"/>
    <n v="0.11049362099367287"/>
    <n v="96.41"/>
    <n v="471594.58630000008"/>
    <n v="44.27"/>
    <n v="1412.17"/>
    <n v="0"/>
  </r>
  <r>
    <x v="4"/>
    <n v="2021"/>
    <s v="Dairy Products"/>
    <n v="34265.919999999998"/>
    <n v="31364.25"/>
    <n v="915319.0692092902"/>
    <s v="Low"/>
    <n v="112.63"/>
    <n v="3.2908130534160536E-2"/>
    <n v="1041.26"/>
    <n v="2318774.8064000001"/>
    <n v="67.67"/>
    <n v="1412.17"/>
    <n v="0"/>
  </r>
  <r>
    <x v="15"/>
    <n v="2024"/>
    <s v="Dairy Products"/>
    <n v="8610.42"/>
    <n v="9827.7999999999993"/>
    <n v="1141384.5085373304"/>
    <s v="High"/>
    <n v="157.57"/>
    <n v="2.347186784429179E-2"/>
    <n v="366.84"/>
    <n v="544695.1692"/>
    <n v="63.26"/>
    <n v="1412.17"/>
    <n v="0"/>
  </r>
  <r>
    <x v="1"/>
    <n v="2018"/>
    <s v="Beverages"/>
    <n v="39520.89"/>
    <n v="33047.050000000003"/>
    <n v="836191.94810643187"/>
    <s v="Low"/>
    <n v="172.6"/>
    <n v="5.8224273317913286E-2"/>
    <n v="678.77"/>
    <n v="1289961.8496000001"/>
    <n v="32.64"/>
    <n v="1412.17"/>
    <n v="0"/>
  </r>
  <r>
    <x v="1"/>
    <n v="2018"/>
    <s v="Bakery Items"/>
    <n v="15274.37"/>
    <n v="17979.41"/>
    <n v="1177096.6658526668"/>
    <s v="High"/>
    <n v="163.57"/>
    <n v="2.705247777266126E-2"/>
    <n v="564.62"/>
    <n v="533075.51300000004"/>
    <n v="34.9"/>
    <n v="1412.17"/>
    <n v="0"/>
  </r>
  <r>
    <x v="6"/>
    <n v="2019"/>
    <s v="Fruits &amp; Vegetables"/>
    <n v="12761.35"/>
    <n v="11297.73"/>
    <n v="885308.37254679168"/>
    <s v="Low"/>
    <n v="194.77"/>
    <n v="1.7298834214450318E-2"/>
    <n v="737.7"/>
    <n v="810090.49800000002"/>
    <n v="63.48"/>
    <n v="1412.17"/>
    <n v="0"/>
  </r>
  <r>
    <x v="9"/>
    <n v="2018"/>
    <s v="Beverages"/>
    <n v="49934.82"/>
    <n v="52807.92"/>
    <n v="1057537.0052400308"/>
    <s v="Medium"/>
    <n v="51.29"/>
    <n v="0.13681897142230867"/>
    <n v="364.97"/>
    <n v="3154382.5794000002"/>
    <n v="63.17"/>
    <n v="1412.17"/>
    <n v="0"/>
  </r>
  <r>
    <x v="17"/>
    <n v="2018"/>
    <s v="Grains &amp; Cereals"/>
    <n v="4047.71"/>
    <n v="4620.16"/>
    <n v="1141425.6456119632"/>
    <s v="High"/>
    <n v="139.88"/>
    <n v="3.0699355328024269E-2"/>
    <n v="131.85"/>
    <n v="140212.67440000002"/>
    <n v="34.64"/>
    <n v="1412.17"/>
    <n v="0"/>
  </r>
  <r>
    <x v="8"/>
    <n v="2022"/>
    <s v="Bakery Items"/>
    <n v="47969.67"/>
    <n v="55274.78"/>
    <n v="1152286.0173939075"/>
    <s v="High"/>
    <n v="25.01"/>
    <n v="0.43192571582928146"/>
    <n v="111.06"/>
    <n v="2672390.3157000002"/>
    <n v="55.71"/>
    <n v="1412.17"/>
    <n v="0"/>
  </r>
  <r>
    <x v="9"/>
    <n v="2020"/>
    <s v="Grains &amp; Cereals"/>
    <n v="13808.12"/>
    <n v="12769.22"/>
    <n v="924761.66197860381"/>
    <s v="Low"/>
    <n v="55.18"/>
    <n v="2.5007008711085355E-2"/>
    <n v="552.16999999999996"/>
    <n v="528574.83360000001"/>
    <n v="38.28"/>
    <n v="1412.17"/>
    <n v="0"/>
  </r>
  <r>
    <x v="5"/>
    <n v="2021"/>
    <s v="Frozen Food"/>
    <n v="15506.25"/>
    <n v="12854.06"/>
    <n v="828959.93550987507"/>
    <s v="Low"/>
    <n v="167.68"/>
    <n v="1.316085417709916E-2"/>
    <n v="1178.21"/>
    <n v="1024653"/>
    <n v="66.08"/>
    <n v="1412.17"/>
    <n v="0"/>
  </r>
  <r>
    <x v="18"/>
    <n v="2020"/>
    <s v="Meat &amp; Seafood"/>
    <n v="29743.58"/>
    <n v="35585.61"/>
    <n v="1196413.141928443"/>
    <s v="High"/>
    <n v="100.85"/>
    <n v="3.7357389567816729E-2"/>
    <n v="796.19"/>
    <n v="1131743.219"/>
    <n v="38.049999999999997"/>
    <n v="1412.17"/>
    <n v="0"/>
  </r>
  <r>
    <x v="2"/>
    <n v="2021"/>
    <s v="Fruits &amp; Vegetables"/>
    <n v="32411.82"/>
    <n v="28960.32"/>
    <n v="893511.07096114941"/>
    <s v="Low"/>
    <n v="47.91"/>
    <n v="4.6719740540540539E-2"/>
    <n v="693.75"/>
    <n v="2207244.9419999998"/>
    <n v="68.099999999999994"/>
    <n v="1412.17"/>
    <n v="0"/>
  </r>
  <r>
    <x v="13"/>
    <n v="2020"/>
    <s v="Beverages"/>
    <n v="42800.89"/>
    <n v="44656.160000000003"/>
    <n v="1043346.528541813"/>
    <s v="Medium"/>
    <n v="143.31"/>
    <n v="4.4288083855880463E-2"/>
    <n v="966.42"/>
    <n v="1846858.4035"/>
    <n v="43.15"/>
    <n v="1412.17"/>
    <n v="0"/>
  </r>
  <r>
    <x v="15"/>
    <n v="2019"/>
    <s v="Prepared Food"/>
    <n v="38805.57"/>
    <n v="38358.71"/>
    <n v="988484.64279741282"/>
    <s v="Medium"/>
    <n v="131.65"/>
    <n v="6.2582563258986881E-2"/>
    <n v="620.07000000000005"/>
    <n v="2114903.5649999999"/>
    <n v="54.5"/>
    <n v="1412.17"/>
    <n v="0"/>
  </r>
  <r>
    <x v="14"/>
    <n v="2020"/>
    <s v="Beverages"/>
    <n v="45410.12"/>
    <n v="42233.39"/>
    <n v="930043.56738101551"/>
    <s v="Low"/>
    <n v="24.64"/>
    <n v="3.3448575069423475E-2"/>
    <n v="1357.61"/>
    <n v="2750490.9684000001"/>
    <n v="60.57"/>
    <n v="1412.17"/>
    <n v="0"/>
  </r>
  <r>
    <x v="13"/>
    <n v="2022"/>
    <s v="Frozen Food"/>
    <n v="19381.72"/>
    <n v="22132.49"/>
    <n v="1141926.0003756115"/>
    <s v="High"/>
    <n v="35.49"/>
    <n v="1.3858141829569993E-2"/>
    <n v="1398.58"/>
    <n v="894660.19519999996"/>
    <n v="46.16"/>
    <n v="1412.17"/>
    <n v="0"/>
  </r>
  <r>
    <x v="4"/>
    <n v="2020"/>
    <s v="Prepared Food"/>
    <n v="16933"/>
    <n v="19088.87"/>
    <n v="1127317.663733538"/>
    <s v="High"/>
    <n v="80.63"/>
    <n v="1.5388879800788848E-2"/>
    <n v="1100.3399999999999"/>
    <n v="816001.27"/>
    <n v="48.19"/>
    <n v="1412.17"/>
    <n v="0"/>
  </r>
  <r>
    <x v="18"/>
    <n v="2021"/>
    <s v="Prepared Food"/>
    <n v="22700.26"/>
    <n v="25668.98"/>
    <n v="1130779.1188294759"/>
    <s v="High"/>
    <n v="159.66"/>
    <n v="8.9034593661750858E-2"/>
    <n v="254.96"/>
    <n v="1425122.3228"/>
    <n v="62.78"/>
    <n v="1412.17"/>
    <n v="0"/>
  </r>
  <r>
    <x v="19"/>
    <n v="2021"/>
    <s v="Grains &amp; Cereals"/>
    <n v="13172.05"/>
    <n v="15745.14"/>
    <n v="1195344.6881844513"/>
    <s v="High"/>
    <n v="185.89"/>
    <n v="1.1883305516712525E-2"/>
    <n v="1108.45"/>
    <n v="876204.76599999995"/>
    <n v="66.52"/>
    <n v="1412.17"/>
    <n v="0"/>
  </r>
  <r>
    <x v="13"/>
    <n v="2020"/>
    <s v="Prepared Food"/>
    <n v="19379.150000000001"/>
    <n v="20880.68"/>
    <n v="1077481.7264947121"/>
    <s v="Medium"/>
    <n v="140.06"/>
    <n v="1.6132621291332291E-2"/>
    <n v="1201.24"/>
    <n v="1128254.1130000001"/>
    <n v="58.22"/>
    <n v="1412.17"/>
    <n v="0"/>
  </r>
  <r>
    <x v="3"/>
    <n v="2020"/>
    <s v="Dairy Products"/>
    <n v="11867.51"/>
    <n v="12060.95"/>
    <n v="1016299.9651991024"/>
    <s v="Medium"/>
    <n v="199.04"/>
    <n v="5.2772634293845606E-2"/>
    <n v="224.88"/>
    <n v="818858.19000000006"/>
    <n v="69"/>
    <n v="1412.17"/>
    <n v="0"/>
  </r>
  <r>
    <x v="2"/>
    <n v="2018"/>
    <s v="Frozen Food"/>
    <n v="49030.39"/>
    <n v="42225.17"/>
    <n v="861204.04100395693"/>
    <s v="Low"/>
    <n v="130.44"/>
    <n v="0.46820464094728798"/>
    <n v="104.72"/>
    <n v="2038683.6161999998"/>
    <n v="41.58"/>
    <n v="1412.17"/>
    <n v="0"/>
  </r>
  <r>
    <x v="16"/>
    <n v="2023"/>
    <s v="Fruits &amp; Vegetables"/>
    <n v="13989.15"/>
    <n v="13444.84"/>
    <n v="961090.559469303"/>
    <s v="Medium"/>
    <n v="162.74"/>
    <n v="1.6638300149860844E-2"/>
    <n v="840.78"/>
    <n v="853198.2585"/>
    <n v="60.99"/>
    <n v="1412.17"/>
    <n v="0"/>
  </r>
  <r>
    <x v="7"/>
    <n v="2020"/>
    <s v="Frozen Food"/>
    <n v="2078.64"/>
    <n v="1750.63"/>
    <n v="842199.70750105847"/>
    <s v="Low"/>
    <n v="50.75"/>
    <n v="1.6571187129794239E-3"/>
    <n v="1254.3699999999999"/>
    <n v="77179.903200000001"/>
    <n v="37.130000000000003"/>
    <n v="1412.17"/>
    <n v="0"/>
  </r>
  <r>
    <x v="1"/>
    <n v="2023"/>
    <s v="Bakery Items"/>
    <n v="44697.08"/>
    <n v="45781.16"/>
    <n v="1024253.9333665645"/>
    <s v="Medium"/>
    <n v="134.38999999999999"/>
    <n v="0.1375760411216104"/>
    <n v="324.89"/>
    <n v="1609988.8216000001"/>
    <n v="36.020000000000003"/>
    <n v="1412.17"/>
    <n v="0"/>
  </r>
  <r>
    <x v="11"/>
    <n v="2021"/>
    <s v="Meat &amp; Seafood"/>
    <n v="42501.97"/>
    <n v="42933.07"/>
    <n v="1010143.0592511359"/>
    <s v="Medium"/>
    <n v="103.2"/>
    <n v="4.7939779148854576E-2"/>
    <n v="886.57"/>
    <n v="2856132.3840000001"/>
    <n v="67.2"/>
    <n v="1412.17"/>
    <n v="0"/>
  </r>
  <r>
    <x v="0"/>
    <n v="2022"/>
    <s v="Frozen Food"/>
    <n v="32192.22"/>
    <n v="26729.66"/>
    <n v="830314.28090389539"/>
    <s v="Low"/>
    <n v="143.03"/>
    <n v="3.1864651383774797E-2"/>
    <n v="1010.28"/>
    <n v="2173940.6166000003"/>
    <n v="67.53"/>
    <n v="1412.17"/>
    <n v="0"/>
  </r>
  <r>
    <x v="7"/>
    <n v="2019"/>
    <s v="Prepared Food"/>
    <n v="42830.73"/>
    <n v="49897.56"/>
    <n v="1164994.3860401164"/>
    <s v="High"/>
    <n v="42.4"/>
    <n v="6.7274102346621442E-2"/>
    <n v="636.66"/>
    <n v="1921814.8551"/>
    <n v="44.87"/>
    <n v="1412.17"/>
    <n v="0"/>
  </r>
  <r>
    <x v="10"/>
    <n v="2018"/>
    <s v="Meat &amp; Seafood"/>
    <n v="17813.93"/>
    <n v="16029.59"/>
    <n v="899834.5676669887"/>
    <s v="Low"/>
    <n v="84.65"/>
    <n v="0.18265077412078334"/>
    <n v="97.53"/>
    <n v="967830.81689999998"/>
    <n v="54.33"/>
    <n v="1412.17"/>
    <n v="0"/>
  </r>
  <r>
    <x v="19"/>
    <n v="2023"/>
    <s v="Bakery Items"/>
    <n v="19131.169999999998"/>
    <n v="15751.33"/>
    <n v="823333.33507569064"/>
    <s v="Low"/>
    <n v="196.01"/>
    <n v="1.4398845453313864E-2"/>
    <n v="1328.66"/>
    <n v="1194741.5665"/>
    <n v="62.45"/>
    <n v="1412.17"/>
    <n v="0"/>
  </r>
  <r>
    <x v="3"/>
    <n v="2018"/>
    <s v="Fruits &amp; Vegetables"/>
    <n v="17506.759999999998"/>
    <n v="19684.310000000001"/>
    <n v="1124383.3810482351"/>
    <s v="High"/>
    <n v="163.38"/>
    <n v="6.1721759977436182E-2"/>
    <n v="283.64"/>
    <n v="716726.75439999986"/>
    <n v="40.94"/>
    <n v="1412.17"/>
    <n v="0"/>
  </r>
  <r>
    <x v="6"/>
    <n v="2020"/>
    <s v="Grains &amp; Cereals"/>
    <n v="16525.23"/>
    <n v="19370.05"/>
    <n v="1172150.1001801488"/>
    <s v="High"/>
    <n v="140.19999999999999"/>
    <n v="0.12773618304089046"/>
    <n v="129.37"/>
    <n v="1116609.7910999998"/>
    <n v="67.569999999999993"/>
    <n v="1412.17"/>
    <n v="0"/>
  </r>
  <r>
    <x v="18"/>
    <n v="2021"/>
    <s v="Meat &amp; Seafood"/>
    <n v="38770.17"/>
    <n v="40514.9"/>
    <n v="1045001.8661254259"/>
    <s v="Medium"/>
    <n v="188.97"/>
    <n v="0.1077308269423141"/>
    <n v="359.88"/>
    <n v="2159110.7672999999"/>
    <n v="55.69"/>
    <n v="1412.17"/>
    <n v="0"/>
  </r>
  <r>
    <x v="17"/>
    <n v="2019"/>
    <s v="Dairy Products"/>
    <n v="27169.15"/>
    <n v="29606.45"/>
    <n v="1089708.3640820563"/>
    <s v="Medium"/>
    <n v="61.48"/>
    <n v="0.35961813368630047"/>
    <n v="75.55"/>
    <n v="1490499.5690000001"/>
    <n v="54.86"/>
    <n v="1412.17"/>
    <n v="0"/>
  </r>
  <r>
    <x v="6"/>
    <n v="2020"/>
    <s v="Bakery Items"/>
    <n v="4717.8500000000004"/>
    <n v="4016.09"/>
    <n v="851254.27896181517"/>
    <s v="Low"/>
    <n v="49.43"/>
    <n v="3.9896239418873098E-3"/>
    <n v="1182.53"/>
    <n v="212586.32100000003"/>
    <n v="45.06"/>
    <n v="1412.17"/>
    <n v="0"/>
  </r>
  <r>
    <x v="17"/>
    <n v="2022"/>
    <s v="Frozen Food"/>
    <n v="2278.6999999999998"/>
    <n v="2142.54"/>
    <n v="940246.63185149431"/>
    <s v="Low"/>
    <n v="181.23"/>
    <n v="7.0775872779227228E-3"/>
    <n v="321.95999999999998"/>
    <n v="134306.57799999998"/>
    <n v="58.94"/>
    <n v="1412.17"/>
    <n v="0"/>
  </r>
  <r>
    <x v="1"/>
    <n v="2019"/>
    <s v="Dairy Products"/>
    <n v="38769.4"/>
    <n v="44053.91"/>
    <n v="1136306.2105681284"/>
    <s v="High"/>
    <n v="86.18"/>
    <n v="0.12232409919858649"/>
    <n v="316.94"/>
    <n v="1244110.0460000001"/>
    <n v="32.090000000000003"/>
    <n v="1412.17"/>
    <n v="0"/>
  </r>
  <r>
    <x v="3"/>
    <n v="2020"/>
    <s v="Prepared Food"/>
    <n v="1933.51"/>
    <n v="1944.29"/>
    <n v="1005575.3525970903"/>
    <s v="Medium"/>
    <n v="110.81"/>
    <n v="4.7471397004664864E-2"/>
    <n v="40.729999999999997"/>
    <n v="111196.16009999999"/>
    <n v="57.51"/>
    <n v="1412.17"/>
    <n v="0"/>
  </r>
  <r>
    <x v="10"/>
    <n v="2024"/>
    <s v="Meat &amp; Seafood"/>
    <n v="2040.82"/>
    <n v="1756.33"/>
    <n v="860600.15091972833"/>
    <s v="Low"/>
    <n v="147.04"/>
    <n v="2.5033057344372891E-3"/>
    <n v="815.25"/>
    <n v="79265.448799999998"/>
    <n v="38.840000000000003"/>
    <n v="1412.17"/>
    <n v="0"/>
  </r>
  <r>
    <x v="13"/>
    <n v="2022"/>
    <s v="Fruits &amp; Vegetables"/>
    <n v="10206.049999999999"/>
    <n v="10741.59"/>
    <n v="1052472.7979972663"/>
    <s v="Medium"/>
    <n v="139.66999999999999"/>
    <n v="8.5828595936490847E-3"/>
    <n v="1189.1199999999999"/>
    <n v="348536.60749999998"/>
    <n v="34.15"/>
    <n v="1412.17"/>
    <n v="0"/>
  </r>
  <r>
    <x v="14"/>
    <n v="2023"/>
    <s v="Prepared Food"/>
    <n v="35339.449999999997"/>
    <n v="37949.35"/>
    <n v="1073852.3095294354"/>
    <s v="Medium"/>
    <n v="29.39"/>
    <n v="5.9061502465112388E-2"/>
    <n v="598.35"/>
    <n v="1278227.9065"/>
    <n v="36.17"/>
    <n v="1412.17"/>
    <n v="0"/>
  </r>
  <r>
    <x v="6"/>
    <n v="2024"/>
    <s v="Dairy Products"/>
    <n v="32550.33"/>
    <n v="33202.71"/>
    <n v="1020042.1931206227"/>
    <s v="Medium"/>
    <n v="105.86"/>
    <n v="6.3970933317610987E-2"/>
    <n v="508.83"/>
    <n v="1126566.9213"/>
    <n v="34.61"/>
    <n v="1412.17"/>
    <n v="0"/>
  </r>
  <r>
    <x v="3"/>
    <n v="2020"/>
    <s v="Bakery Items"/>
    <n v="35233.49"/>
    <n v="34799.53"/>
    <n v="987683.3092605928"/>
    <s v="Medium"/>
    <n v="197.2"/>
    <n v="4.8986430309350015E-2"/>
    <n v="719.25"/>
    <n v="2403628.6878"/>
    <n v="68.22"/>
    <n v="1412.17"/>
    <n v="0"/>
  </r>
  <r>
    <x v="12"/>
    <n v="2021"/>
    <s v="Bakery Items"/>
    <n v="13828.78"/>
    <n v="12321.19"/>
    <n v="890981.70626765338"/>
    <s v="Low"/>
    <n v="84.65"/>
    <n v="1.1697496193537472E-2"/>
    <n v="1182.2"/>
    <n v="721309.16480000003"/>
    <n v="52.16"/>
    <n v="1412.17"/>
    <n v="0"/>
  </r>
  <r>
    <x v="17"/>
    <n v="2022"/>
    <s v="Grains &amp; Cereals"/>
    <n v="8406.5499999999993"/>
    <n v="9188.41"/>
    <n v="1093006.0488547622"/>
    <s v="Medium"/>
    <n v="171.68"/>
    <n v="7.7995862017776613E-3"/>
    <n v="1077.82"/>
    <n v="264974.45599999995"/>
    <n v="31.52"/>
    <n v="1412.17"/>
    <n v="0"/>
  </r>
  <r>
    <x v="1"/>
    <n v="2023"/>
    <s v="Beverages"/>
    <n v="13552.15"/>
    <n v="11895.72"/>
    <n v="877773.63739332871"/>
    <s v="Low"/>
    <n v="164.63"/>
    <n v="1.1931915230808512E-2"/>
    <n v="1135.79"/>
    <n v="765289.9105"/>
    <n v="56.47"/>
    <n v="1412.17"/>
    <n v="0"/>
  </r>
  <r>
    <x v="9"/>
    <n v="2018"/>
    <s v="Fruits &amp; Vegetables"/>
    <n v="15855.89"/>
    <n v="14973.31"/>
    <n v="944337.40395524947"/>
    <s v="Low"/>
    <n v="73.58"/>
    <n v="1.4475241468714053E-2"/>
    <n v="1095.3800000000001"/>
    <n v="731590.76459999999"/>
    <n v="46.14"/>
    <n v="1412.17"/>
    <n v="0"/>
  </r>
  <r>
    <x v="19"/>
    <n v="2019"/>
    <s v="Beverages"/>
    <n v="33531.919999999998"/>
    <n v="35386.81"/>
    <n v="1055317.1425912981"/>
    <s v="Medium"/>
    <n v="116.38"/>
    <n v="0.10648434423626547"/>
    <n v="314.89999999999998"/>
    <n v="2147384.1568"/>
    <n v="64.040000000000006"/>
    <n v="1412.17"/>
    <n v="0"/>
  </r>
  <r>
    <x v="1"/>
    <n v="2018"/>
    <s v="Beverages"/>
    <n v="1167.46"/>
    <n v="1325.56"/>
    <n v="1135422.1986192246"/>
    <s v="High"/>
    <n v="123.18"/>
    <n v="9.4821396663472002E-4"/>
    <n v="1231.22"/>
    <n v="72020.607399999994"/>
    <n v="61.69"/>
    <n v="1412.17"/>
    <n v="0"/>
  </r>
  <r>
    <x v="18"/>
    <n v="2018"/>
    <s v="Frozen Food"/>
    <n v="10412.69"/>
    <n v="9670.4599999999991"/>
    <n v="928718.7076538339"/>
    <s v="Low"/>
    <n v="124.59"/>
    <n v="1.5378590733875852E-2"/>
    <n v="677.09"/>
    <n v="618826.16670000006"/>
    <n v="59.43"/>
    <n v="1412.17"/>
    <n v="0"/>
  </r>
  <r>
    <x v="3"/>
    <n v="2018"/>
    <s v="Prepared Food"/>
    <n v="30279.93"/>
    <n v="32350.39"/>
    <n v="1068377.3047031483"/>
    <s v="Medium"/>
    <n v="153.93"/>
    <n v="5.5112536857049255E-2"/>
    <n v="549.41999999999996"/>
    <n v="1626335.0403"/>
    <n v="53.71"/>
    <n v="1412.17"/>
    <n v="0"/>
  </r>
  <r>
    <x v="2"/>
    <n v="2022"/>
    <s v="Fruits &amp; Vegetables"/>
    <n v="29035.55"/>
    <n v="32125.02"/>
    <n v="1106403.0128583754"/>
    <s v="High"/>
    <n v="22.31"/>
    <n v="3.7756560297521523E-2"/>
    <n v="769.02"/>
    <n v="1152711.335"/>
    <n v="39.700000000000003"/>
    <n v="1412.17"/>
    <n v="0"/>
  </r>
  <r>
    <x v="3"/>
    <n v="2018"/>
    <s v="Frozen Food"/>
    <n v="1560.32"/>
    <n v="1255.3399999999999"/>
    <n v="804540.09433962265"/>
    <s v="Low"/>
    <n v="145.83000000000001"/>
    <n v="3.3113752122241089E-2"/>
    <n v="47.12"/>
    <n v="89484.351999999999"/>
    <n v="57.35"/>
    <n v="1412.17"/>
    <n v="0"/>
  </r>
  <r>
    <x v="8"/>
    <n v="2019"/>
    <s v="Prepared Food"/>
    <n v="19560.53"/>
    <n v="19956.61"/>
    <n v="1020248.9400849568"/>
    <s v="Medium"/>
    <n v="152.03"/>
    <n v="1.9000767392613603E-2"/>
    <n v="1029.46"/>
    <n v="854990.76630000002"/>
    <n v="43.71"/>
    <n v="1412.17"/>
    <n v="0"/>
  </r>
  <r>
    <x v="12"/>
    <n v="2020"/>
    <s v="Prepared Food"/>
    <n v="1933.59"/>
    <n v="1575.79"/>
    <n v="814955.60072197311"/>
    <s v="Low"/>
    <n v="104.54"/>
    <n v="1.6296311903718436E-3"/>
    <n v="1186.52"/>
    <n v="59438.556599999996"/>
    <n v="30.74"/>
    <n v="1412.17"/>
    <n v="0"/>
  </r>
  <r>
    <x v="1"/>
    <n v="2021"/>
    <s v="Beverages"/>
    <n v="49657.88"/>
    <n v="58327.91"/>
    <n v="1174595.2505423108"/>
    <s v="High"/>
    <n v="57.09"/>
    <n v="4.4528627408782356E-2"/>
    <n v="1115.19"/>
    <n v="3047007.5167999999"/>
    <n v="61.36"/>
    <n v="1412.17"/>
    <n v="0"/>
  </r>
  <r>
    <x v="3"/>
    <n v="2022"/>
    <s v="Bakery Items"/>
    <n v="49277.74"/>
    <n v="41076.839999999997"/>
    <n v="833578.00093916652"/>
    <s v="Low"/>
    <n v="72.040000000000006"/>
    <n v="0.14498143517020212"/>
    <n v="339.89"/>
    <n v="2752161.7790000001"/>
    <n v="55.85"/>
    <n v="1412.17"/>
    <n v="0"/>
  </r>
  <r>
    <x v="4"/>
    <n v="2018"/>
    <s v="Meat &amp; Seafood"/>
    <n v="7903.95"/>
    <n v="7073.12"/>
    <n v="894884.20346788631"/>
    <s v="Low"/>
    <n v="155.86000000000001"/>
    <n v="3.4607250755287006E-2"/>
    <n v="228.39"/>
    <n v="332598.21599999996"/>
    <n v="42.08"/>
    <n v="1412.17"/>
    <n v="0"/>
  </r>
  <r>
    <x v="0"/>
    <n v="2018"/>
    <s v="Grains &amp; Cereals"/>
    <n v="32891.1"/>
    <n v="33496.870000000003"/>
    <n v="1018417.4442326345"/>
    <s v="Medium"/>
    <n v="64.56"/>
    <n v="7.4559323570748515E-2"/>
    <n v="441.14"/>
    <n v="1685011.0529999998"/>
    <n v="51.23"/>
    <n v="1412.17"/>
    <n v="0"/>
  </r>
  <r>
    <x v="3"/>
    <n v="2022"/>
    <s v="Beverages"/>
    <n v="8007.28"/>
    <n v="9495.2999999999993"/>
    <n v="1185833.3916136317"/>
    <s v="High"/>
    <n v="103.7"/>
    <n v="7.2945977953903618E-2"/>
    <n v="109.77"/>
    <n v="467384.93359999999"/>
    <n v="58.37"/>
    <n v="1412.17"/>
    <n v="0"/>
  </r>
  <r>
    <x v="16"/>
    <n v="2024"/>
    <s v="Bakery Items"/>
    <n v="16495.93"/>
    <n v="17457"/>
    <n v="1058261.0377226383"/>
    <s v="Medium"/>
    <n v="49.11"/>
    <n v="1.9560236677970924E-2"/>
    <n v="843.34"/>
    <n v="891605.01650000003"/>
    <n v="54.05"/>
    <n v="1412.17"/>
    <n v="0"/>
  </r>
  <r>
    <x v="7"/>
    <n v="2024"/>
    <s v="Beverages"/>
    <n v="49654.67"/>
    <n v="56043.32"/>
    <n v="1128661.6143053614"/>
    <s v="High"/>
    <n v="88.07"/>
    <n v="5.3916792442586459E-2"/>
    <n v="920.95"/>
    <n v="1541777.5034999999"/>
    <n v="31.05"/>
    <n v="1412.17"/>
    <n v="0"/>
  </r>
  <r>
    <x v="2"/>
    <n v="2024"/>
    <s v="Dairy Products"/>
    <n v="24034.9"/>
    <n v="22397.06"/>
    <n v="931855.75974936446"/>
    <s v="Low"/>
    <n v="113.47"/>
    <n v="1.0560149384885764"/>
    <n v="22.76"/>
    <n v="1144061.24"/>
    <n v="47.6"/>
    <n v="1412.17"/>
    <n v="0"/>
  </r>
  <r>
    <x v="6"/>
    <n v="2024"/>
    <s v="Frozen Food"/>
    <n v="22627.61"/>
    <n v="26111.759999999998"/>
    <n v="1153977.8173655989"/>
    <s v="High"/>
    <n v="100.98"/>
    <n v="1.7590007695955347E-2"/>
    <n v="1286.3900000000001"/>
    <n v="1077753.0643000002"/>
    <n v="47.63"/>
    <n v="1412.17"/>
    <n v="0"/>
  </r>
  <r>
    <x v="15"/>
    <n v="2021"/>
    <s v="Prepared Food"/>
    <n v="26617.35"/>
    <n v="29613.96"/>
    <n v="1112581.0796341484"/>
    <s v="High"/>
    <n v="75.680000000000007"/>
    <n v="3.3647700553687453E-2"/>
    <n v="791.06"/>
    <n v="1458364.6065"/>
    <n v="54.79"/>
    <n v="1412.17"/>
    <n v="0"/>
  </r>
  <r>
    <x v="2"/>
    <n v="2019"/>
    <s v="Fruits &amp; Vegetables"/>
    <n v="34062.300000000003"/>
    <n v="28634.02"/>
    <n v="840636.71566511947"/>
    <s v="Low"/>
    <n v="24.72"/>
    <n v="6.7792417155935925E-2"/>
    <n v="502.45"/>
    <n v="1053206.3160000001"/>
    <n v="30.92"/>
    <n v="1412.17"/>
    <n v="0"/>
  </r>
  <r>
    <x v="17"/>
    <n v="2020"/>
    <s v="Grains &amp; Cereals"/>
    <n v="3247.52"/>
    <n v="2857.34"/>
    <n v="879852.93393112288"/>
    <s v="Low"/>
    <n v="137.32"/>
    <n v="3.6047107924209966E-3"/>
    <n v="900.91"/>
    <n v="152503.5392"/>
    <n v="46.96"/>
    <n v="1412.17"/>
    <n v="0"/>
  </r>
  <r>
    <x v="7"/>
    <n v="2024"/>
    <s v="Frozen Food"/>
    <n v="45137.2"/>
    <n v="50353.69"/>
    <n v="1115569.641005645"/>
    <s v="High"/>
    <n v="97.62"/>
    <n v="0.22913447383115892"/>
    <n v="196.99"/>
    <n v="2744341.76"/>
    <n v="60.8"/>
    <n v="1412.17"/>
    <n v="0"/>
  </r>
  <r>
    <x v="13"/>
    <n v="2020"/>
    <s v="Frozen Food"/>
    <n v="11323.81"/>
    <n v="12671.84"/>
    <n v="1119043.8553808304"/>
    <s v="High"/>
    <n v="188.97"/>
    <n v="1.0118494888841232E-2"/>
    <n v="1119.1199999999999"/>
    <n v="768546.98470000003"/>
    <n v="67.87"/>
    <n v="1412.17"/>
    <n v="0"/>
  </r>
  <r>
    <x v="10"/>
    <n v="2024"/>
    <s v="Grains &amp; Cereals"/>
    <n v="28350.62"/>
    <n v="23792.23"/>
    <n v="839213.7455900436"/>
    <s v="Low"/>
    <n v="60.18"/>
    <n v="0.16848291436382004"/>
    <n v="168.27"/>
    <n v="1935780.3336"/>
    <n v="68.28"/>
    <n v="1412.17"/>
    <n v="0"/>
  </r>
  <r>
    <x v="4"/>
    <n v="2019"/>
    <s v="Meat &amp; Seafood"/>
    <n v="49187"/>
    <n v="55452.99"/>
    <n v="1127391.180596499"/>
    <s v="High"/>
    <n v="175.26"/>
    <n v="0.20914618590016157"/>
    <n v="235.18"/>
    <n v="2219809.31"/>
    <n v="45.13"/>
    <n v="1412.17"/>
    <n v="0"/>
  </r>
  <r>
    <x v="18"/>
    <n v="2020"/>
    <s v="Dairy Products"/>
    <n v="17377.349999999999"/>
    <n v="18151.61"/>
    <n v="1044555.7003800926"/>
    <s v="Medium"/>
    <n v="61.61"/>
    <n v="5.9387409862957513E-2"/>
    <n v="292.61"/>
    <n v="538176.52949999995"/>
    <n v="30.97"/>
    <n v="1412.17"/>
    <n v="0"/>
  </r>
  <r>
    <x v="0"/>
    <n v="2023"/>
    <s v="Beverages"/>
    <n v="29047.61"/>
    <n v="28857.37"/>
    <n v="993450.75205843092"/>
    <s v="Medium"/>
    <n v="171.48"/>
    <n v="2.1401654804532662E-2"/>
    <n v="1357.26"/>
    <n v="1078537.7593"/>
    <n v="37.130000000000003"/>
    <n v="1412.17"/>
    <n v="0"/>
  </r>
  <r>
    <x v="3"/>
    <n v="2022"/>
    <s v="Meat &amp; Seafood"/>
    <n v="45503.17"/>
    <n v="36840.949999999997"/>
    <n v="809634.80126769189"/>
    <s v="Low"/>
    <n v="166.32"/>
    <n v="9.1458143227544059E-2"/>
    <n v="497.53"/>
    <n v="2248311.6296999999"/>
    <n v="49.41"/>
    <n v="1412.17"/>
    <n v="0"/>
  </r>
  <r>
    <x v="8"/>
    <n v="2023"/>
    <s v="Meat &amp; Seafood"/>
    <n v="49989.46"/>
    <n v="52758.97"/>
    <n v="1055401.8787160334"/>
    <s v="Medium"/>
    <n v="67.790000000000006"/>
    <n v="4.7183905008211728E-2"/>
    <n v="1059.46"/>
    <n v="1729135.4214000001"/>
    <n v="34.590000000000003"/>
    <n v="1412.17"/>
    <n v="0"/>
  </r>
  <r>
    <x v="18"/>
    <n v="2024"/>
    <s v="Beverages"/>
    <n v="21130.61"/>
    <n v="20784.29"/>
    <n v="983610.50627501996"/>
    <s v="Medium"/>
    <n v="188.42"/>
    <n v="4.7491987503652258E-2"/>
    <n v="444.93"/>
    <n v="1341793.7350000001"/>
    <n v="63.5"/>
    <n v="1412.17"/>
    <n v="0"/>
  </r>
  <r>
    <x v="2"/>
    <n v="2021"/>
    <s v="Prepared Food"/>
    <n v="43821.83"/>
    <n v="37560.639999999999"/>
    <n v="857121.66744291596"/>
    <s v="Low"/>
    <n v="46.29"/>
    <n v="3.5352444799406246E-2"/>
    <n v="1239.57"/>
    <n v="3049999.3679999998"/>
    <n v="69.599999999999994"/>
    <n v="1412.17"/>
    <n v="0"/>
  </r>
  <r>
    <x v="0"/>
    <n v="2019"/>
    <s v="Prepared Food"/>
    <n v="17252.61"/>
    <n v="17206.27"/>
    <n v="997314.02958740736"/>
    <s v="Medium"/>
    <n v="113.48"/>
    <n v="1.2714256236412542E-2"/>
    <n v="1356.95"/>
    <n v="889372.04550000001"/>
    <n v="51.55"/>
    <n v="1412.17"/>
    <n v="0"/>
  </r>
  <r>
    <x v="10"/>
    <n v="2023"/>
    <s v="Fruits &amp; Vegetables"/>
    <n v="15727.37"/>
    <n v="17797.310000000001"/>
    <n v="1131613.8680529548"/>
    <s v="High"/>
    <n v="172.36"/>
    <n v="1.5067128432105155E-2"/>
    <n v="1043.82"/>
    <n v="950404.96909999999"/>
    <n v="60.43"/>
    <n v="1412.17"/>
    <n v="0"/>
  </r>
  <r>
    <x v="4"/>
    <n v="2024"/>
    <s v="Dairy Products"/>
    <n v="16317.89"/>
    <n v="18756.47"/>
    <n v="1149442.1153715339"/>
    <s v="High"/>
    <n v="121.58"/>
    <n v="7.3679911500428949E-2"/>
    <n v="221.47"/>
    <n v="524293.80570000003"/>
    <n v="32.130000000000003"/>
    <n v="1412.17"/>
    <n v="0"/>
  </r>
  <r>
    <x v="17"/>
    <n v="2019"/>
    <s v="Bakery Items"/>
    <n v="12450.31"/>
    <n v="13846.01"/>
    <n v="1112101.6263852066"/>
    <s v="High"/>
    <n v="120.18"/>
    <n v="2.7660594077003397E-2"/>
    <n v="450.11"/>
    <n v="392184.76499999996"/>
    <n v="31.5"/>
    <n v="1412.17"/>
    <n v="0"/>
  </r>
  <r>
    <x v="0"/>
    <n v="2024"/>
    <s v="Grains &amp; Cereals"/>
    <n v="29252.27"/>
    <n v="23592.89"/>
    <n v="806531.93752142997"/>
    <s v="Low"/>
    <n v="115.09"/>
    <n v="5.0854055839504884E-2"/>
    <n v="575.22"/>
    <n v="1856641.5769"/>
    <n v="63.47"/>
    <n v="1412.17"/>
    <n v="0"/>
  </r>
  <r>
    <x v="8"/>
    <n v="2023"/>
    <s v="Beverages"/>
    <n v="11413.81"/>
    <n v="10952.46"/>
    <n v="959579.66708750196"/>
    <s v="Medium"/>
    <n v="29.42"/>
    <n v="8.896951414384709E-3"/>
    <n v="1282.8900000000001"/>
    <n v="485086.92499999999"/>
    <n v="42.5"/>
    <n v="1412.17"/>
    <n v="0"/>
  </r>
  <r>
    <x v="7"/>
    <n v="2021"/>
    <s v="Frozen Food"/>
    <n v="4236.4799999999996"/>
    <n v="4331.67"/>
    <n v="1022469.1253115796"/>
    <s v="Medium"/>
    <n v="21.07"/>
    <n v="4.4749973592479134E-2"/>
    <n v="94.67"/>
    <n v="281895.37920000002"/>
    <n v="66.540000000000006"/>
    <n v="1412.17"/>
    <n v="0"/>
  </r>
  <r>
    <x v="4"/>
    <n v="2020"/>
    <s v="Beverages"/>
    <n v="4278.42"/>
    <n v="4869.17"/>
    <n v="1138076.6731643924"/>
    <s v="High"/>
    <n v="40.450000000000003"/>
    <n v="3.4843391155631565E-2"/>
    <n v="122.79"/>
    <n v="297007.91639999999"/>
    <n v="69.42"/>
    <n v="1412.17"/>
    <n v="0"/>
  </r>
  <r>
    <x v="17"/>
    <n v="2022"/>
    <s v="Prepared Food"/>
    <n v="779.44"/>
    <n v="887.93"/>
    <n v="1139189.6746382017"/>
    <s v="High"/>
    <n v="75.86"/>
    <n v="1.4786765821824253E-3"/>
    <n v="527.12"/>
    <n v="54358.145599999996"/>
    <n v="69.739999999999995"/>
    <n v="1412.17"/>
    <n v="0"/>
  </r>
  <r>
    <x v="12"/>
    <n v="2022"/>
    <s v="Grains &amp; Cereals"/>
    <n v="35558.230000000003"/>
    <n v="40005.64"/>
    <n v="1125073.9983401874"/>
    <s v="High"/>
    <n v="102.15"/>
    <n v="5.6487362785747196E-2"/>
    <n v="629.49"/>
    <n v="1284363.2676000001"/>
    <n v="36.119999999999997"/>
    <n v="1412.17"/>
    <n v="0"/>
  </r>
  <r>
    <x v="2"/>
    <n v="2022"/>
    <s v="Bakery Items"/>
    <n v="18047.509999999998"/>
    <n v="19246.75"/>
    <n v="1066449.0558531345"/>
    <s v="Medium"/>
    <n v="25.15"/>
    <n v="1.4535102484597107E-2"/>
    <n v="1241.6500000000001"/>
    <n v="737782.20880000002"/>
    <n v="40.880000000000003"/>
    <n v="1412.17"/>
    <n v="0"/>
  </r>
  <r>
    <x v="0"/>
    <n v="2021"/>
    <s v="Beverages"/>
    <n v="32676.12"/>
    <n v="26927.51"/>
    <n v="824073.05396111903"/>
    <s v="Low"/>
    <n v="128.86000000000001"/>
    <n v="2.7118012216173149E-2"/>
    <n v="1204.96"/>
    <n v="1066221.7956000001"/>
    <n v="32.630000000000003"/>
    <n v="1412.17"/>
    <n v="0"/>
  </r>
  <r>
    <x v="7"/>
    <n v="2024"/>
    <s v="Prepared Food"/>
    <n v="31800.86"/>
    <n v="26061.759999999998"/>
    <n v="819530.03786690044"/>
    <s v="Low"/>
    <n v="187.07"/>
    <n v="0.18941485496456012"/>
    <n v="167.89"/>
    <n v="1947802.675"/>
    <n v="61.25"/>
    <n v="1412.17"/>
    <n v="0"/>
  </r>
  <r>
    <x v="7"/>
    <n v="2019"/>
    <s v="Prepared Food"/>
    <n v="7314.08"/>
    <n v="6494.05"/>
    <n v="887883.37015728571"/>
    <s v="Low"/>
    <n v="165.19"/>
    <n v="5.564831017849263E-3"/>
    <n v="1314.34"/>
    <n v="301998.36319999996"/>
    <n v="41.29"/>
    <n v="1412.17"/>
    <n v="0"/>
  </r>
  <r>
    <x v="4"/>
    <n v="2022"/>
    <s v="Bakery Items"/>
    <n v="26894.67"/>
    <n v="27476.66"/>
    <n v="1021639.6036835553"/>
    <s v="Medium"/>
    <n v="111.71"/>
    <n v="2.3090706938887647E-2"/>
    <n v="1164.74"/>
    <n v="1444781.6723999998"/>
    <n v="53.72"/>
    <n v="1412.17"/>
    <n v="0"/>
  </r>
  <r>
    <x v="6"/>
    <n v="2024"/>
    <s v="Fruits &amp; Vegetables"/>
    <n v="28859.11"/>
    <n v="24785.599999999999"/>
    <n v="858848.38444428809"/>
    <s v="Low"/>
    <n v="101.06"/>
    <n v="2.880955756099509E-2"/>
    <n v="1001.72"/>
    <n v="1379465.4579999999"/>
    <n v="47.8"/>
    <n v="1412.17"/>
    <n v="0"/>
  </r>
  <r>
    <x v="6"/>
    <n v="2018"/>
    <s v="Fruits &amp; Vegetables"/>
    <n v="30611.58"/>
    <n v="27579.49"/>
    <n v="900949.57529144199"/>
    <s v="Low"/>
    <n v="61.38"/>
    <n v="0.29021217292377705"/>
    <n v="105.48"/>
    <n v="1223544.8526000001"/>
    <n v="39.97"/>
    <n v="1412.17"/>
    <n v="0"/>
  </r>
  <r>
    <x v="9"/>
    <n v="2019"/>
    <s v="Fruits &amp; Vegetables"/>
    <n v="34348.18"/>
    <n v="34042.67"/>
    <n v="991105.49671045155"/>
    <s v="Medium"/>
    <n v="176.92"/>
    <n v="5.1911345534783201E-2"/>
    <n v="661.67"/>
    <n v="1964028.9324"/>
    <n v="57.18"/>
    <n v="1412.17"/>
    <n v="0"/>
  </r>
  <r>
    <x v="12"/>
    <n v="2022"/>
    <s v="Bakery Items"/>
    <n v="4785.1499999999996"/>
    <n v="4529.71"/>
    <n v="946618.18333803548"/>
    <s v="Low"/>
    <n v="78.19"/>
    <n v="4.7488215154071348E-3"/>
    <n v="1007.65"/>
    <n v="210738.00599999999"/>
    <n v="44.04"/>
    <n v="1412.17"/>
    <n v="0"/>
  </r>
  <r>
    <x v="18"/>
    <n v="2024"/>
    <s v="Meat &amp; Seafood"/>
    <n v="15316.49"/>
    <n v="13959.37"/>
    <n v="911394.8430743597"/>
    <s v="Low"/>
    <n v="33.17"/>
    <n v="2.8104682740651032E-2"/>
    <n v="544.98"/>
    <n v="710991.46580000001"/>
    <n v="46.42"/>
    <n v="1412.17"/>
    <n v="0"/>
  </r>
  <r>
    <x v="1"/>
    <n v="2022"/>
    <s v="Fruits &amp; Vegetables"/>
    <n v="4027.06"/>
    <n v="4161.6400000000003"/>
    <n v="1033418.920999439"/>
    <s v="Medium"/>
    <n v="39.1"/>
    <n v="3.648723826436771E-3"/>
    <n v="1103.69"/>
    <n v="216051.769"/>
    <n v="53.65"/>
    <n v="1412.17"/>
    <n v="0"/>
  </r>
  <r>
    <x v="0"/>
    <n v="2021"/>
    <s v="Beverages"/>
    <n v="46712.35"/>
    <n v="52263.46"/>
    <n v="1118836.0251625106"/>
    <s v="High"/>
    <n v="63.88"/>
    <n v="0.12567556296914095"/>
    <n v="371.69"/>
    <n v="1900725.5214999998"/>
    <n v="40.69"/>
    <n v="1412.17"/>
    <n v="0"/>
  </r>
  <r>
    <x v="2"/>
    <n v="2021"/>
    <s v="Meat &amp; Seafood"/>
    <n v="43750.97"/>
    <n v="44631.77"/>
    <n v="1020132.1250705984"/>
    <s v="Medium"/>
    <n v="88.69"/>
    <n v="4.1644190407294952E-2"/>
    <n v="1050.5899999999999"/>
    <n v="2913377.0923000001"/>
    <n v="66.59"/>
    <n v="1412.17"/>
    <n v="0"/>
  </r>
  <r>
    <x v="3"/>
    <n v="2020"/>
    <s v="Dairy Products"/>
    <n v="20766.62"/>
    <n v="23062.53"/>
    <n v="1110557.7123287276"/>
    <s v="High"/>
    <n v="112.41"/>
    <n v="3.2017607153869872E-2"/>
    <n v="648.6"/>
    <n v="630266.91700000002"/>
    <n v="30.35"/>
    <n v="1412.17"/>
    <n v="0"/>
  </r>
  <r>
    <x v="15"/>
    <n v="2020"/>
    <s v="Meat &amp; Seafood"/>
    <n v="36348.879999999997"/>
    <n v="36244.230000000003"/>
    <n v="997120.95668422256"/>
    <s v="Medium"/>
    <n v="132.11000000000001"/>
    <n v="4.4412394311128485E-2"/>
    <n v="818.44"/>
    <n v="1303470.8367999999"/>
    <n v="35.86"/>
    <n v="1412.17"/>
    <n v="0"/>
  </r>
  <r>
    <x v="12"/>
    <n v="2019"/>
    <s v="Bakery Items"/>
    <n v="22786.26"/>
    <n v="24962.86"/>
    <n v="1095522.4771419268"/>
    <s v="Medium"/>
    <n v="108.32"/>
    <n v="2.5531681737201248E-2"/>
    <n v="892.47"/>
    <n v="1263953.8421999998"/>
    <n v="55.47"/>
    <n v="1412.17"/>
    <n v="0"/>
  </r>
  <r>
    <x v="8"/>
    <n v="2018"/>
    <s v="Grains &amp; Cereals"/>
    <n v="8233.73"/>
    <n v="6787.46"/>
    <n v="824348.13869291323"/>
    <s v="Low"/>
    <n v="176.76"/>
    <n v="1.4442859899314143E-2"/>
    <n v="570.09"/>
    <n v="547707.71959999995"/>
    <n v="66.52"/>
    <n v="1412.17"/>
    <n v="0"/>
  </r>
  <r>
    <x v="8"/>
    <n v="2024"/>
    <s v="Fruits &amp; Vegetables"/>
    <n v="29599.16"/>
    <n v="24192.02"/>
    <n v="817321.16722231312"/>
    <s v="Low"/>
    <n v="93.89"/>
    <n v="4.7333663825500139E-2"/>
    <n v="625.33000000000004"/>
    <n v="1544780.1603999999"/>
    <n v="52.19"/>
    <n v="1412.17"/>
    <n v="0"/>
  </r>
  <r>
    <x v="14"/>
    <n v="2022"/>
    <s v="Dairy Products"/>
    <n v="45255.38"/>
    <n v="52762.12"/>
    <n v="1165875.0849070321"/>
    <s v="High"/>
    <n v="112.77"/>
    <n v="3.4393552260584735E-2"/>
    <n v="1315.81"/>
    <n v="3047044.7353999997"/>
    <n v="67.33"/>
    <n v="1412.17"/>
    <n v="0"/>
  </r>
  <r>
    <x v="5"/>
    <n v="2024"/>
    <s v="Beverages"/>
    <n v="47679.81"/>
    <n v="47791.63"/>
    <n v="1002345.2274663008"/>
    <s v="Medium"/>
    <n v="23.65"/>
    <n v="3.5722705885878683E-2"/>
    <n v="1334.72"/>
    <n v="2051662.2242999999"/>
    <n v="43.03"/>
    <n v="1412.17"/>
    <n v="0"/>
  </r>
  <r>
    <x v="19"/>
    <n v="2022"/>
    <s v="Grains &amp; Cereals"/>
    <n v="34983.660000000003"/>
    <n v="37743.949999999997"/>
    <n v="1078902.2646572713"/>
    <s v="Medium"/>
    <n v="96.33"/>
    <n v="5.7162843137254907E-2"/>
    <n v="612"/>
    <n v="1162157.1852000002"/>
    <n v="33.22"/>
    <n v="1412.17"/>
    <n v="0"/>
  </r>
  <r>
    <x v="2"/>
    <n v="2023"/>
    <s v="Meat &amp; Seafood"/>
    <n v="25448.39"/>
    <n v="22962.63"/>
    <n v="902321.52210807835"/>
    <s v="Low"/>
    <n v="182.05"/>
    <n v="2.3467714865363334E-2"/>
    <n v="1084.4000000000001"/>
    <n v="1159428.6484000001"/>
    <n v="45.56"/>
    <n v="1412.17"/>
    <n v="0"/>
  </r>
  <r>
    <x v="16"/>
    <n v="2021"/>
    <s v="Dairy Products"/>
    <n v="23915.05"/>
    <n v="23637.279999999999"/>
    <n v="988385.13822885591"/>
    <s v="Medium"/>
    <n v="159.11000000000001"/>
    <n v="1.7541001041529142E-2"/>
    <n v="1363.38"/>
    <n v="1187143.0819999999"/>
    <n v="49.64"/>
    <n v="1412.17"/>
    <n v="0"/>
  </r>
  <r>
    <x v="12"/>
    <n v="2020"/>
    <s v="Meat &amp; Seafood"/>
    <n v="39357.910000000003"/>
    <n v="45100.55"/>
    <n v="1145908.154167739"/>
    <s v="High"/>
    <n v="129.41"/>
    <n v="0.28578209410397909"/>
    <n v="137.72"/>
    <n v="2471283.1689000004"/>
    <n v="62.79"/>
    <n v="1412.17"/>
    <n v="0"/>
  </r>
  <r>
    <x v="13"/>
    <n v="2020"/>
    <s v="Grains &amp; Cereals"/>
    <n v="24796.3"/>
    <n v="23564.7"/>
    <n v="950331.29942773725"/>
    <s v="Medium"/>
    <n v="171.51"/>
    <n v="2.3681154437536413E-2"/>
    <n v="1047.0899999999999"/>
    <n v="748848.26"/>
    <n v="30.2"/>
    <n v="1412.17"/>
    <n v="0"/>
  </r>
  <r>
    <x v="14"/>
    <n v="2020"/>
    <s v="Frozen Food"/>
    <n v="39254.69"/>
    <n v="46983.85"/>
    <n v="1196897.7464858338"/>
    <s v="High"/>
    <n v="115.33"/>
    <n v="8.037734960481592E-2"/>
    <n v="488.38"/>
    <n v="1685596.3885999999"/>
    <n v="42.94"/>
    <n v="1412.17"/>
    <n v="0"/>
  </r>
  <r>
    <x v="15"/>
    <n v="2022"/>
    <s v="Dairy Products"/>
    <n v="38141.730000000003"/>
    <n v="37376.6"/>
    <n v="979939.81919540616"/>
    <s v="Medium"/>
    <n v="80.64"/>
    <n v="3.6447643528782207E-2"/>
    <n v="1046.48"/>
    <n v="2295750.7287000003"/>
    <n v="60.19"/>
    <n v="1412.17"/>
    <n v="0"/>
  </r>
  <r>
    <x v="9"/>
    <n v="2018"/>
    <s v="Grains &amp; Cereals"/>
    <n v="28752.18"/>
    <n v="24424.46"/>
    <n v="849482.02188494918"/>
    <s v="Low"/>
    <n v="138.27000000000001"/>
    <n v="5.5129386049008709E-2"/>
    <n v="521.54"/>
    <n v="1907707.1429999999"/>
    <n v="66.349999999999994"/>
    <n v="1412.17"/>
    <n v="0"/>
  </r>
  <r>
    <x v="17"/>
    <n v="2019"/>
    <s v="Bakery Items"/>
    <n v="12616.35"/>
    <n v="12982.56"/>
    <n v="1029026.6202190015"/>
    <s v="Medium"/>
    <n v="139.88999999999999"/>
    <n v="1.0356975741903706E-2"/>
    <n v="1218.1500000000001"/>
    <n v="586912.60200000007"/>
    <n v="46.52"/>
    <n v="1412.17"/>
    <n v="0"/>
  </r>
  <r>
    <x v="8"/>
    <n v="2024"/>
    <s v="Beverages"/>
    <n v="46686.12"/>
    <n v="49178.7"/>
    <n v="1053390.1724966648"/>
    <s v="Medium"/>
    <n v="37.56"/>
    <n v="0.15930023543863242"/>
    <n v="293.07"/>
    <n v="3225544.0308000003"/>
    <n v="69.09"/>
    <n v="1412.17"/>
    <n v="0"/>
  </r>
  <r>
    <x v="3"/>
    <n v="2023"/>
    <s v="Grains &amp; Cereals"/>
    <n v="33660.199999999997"/>
    <n v="27989.89"/>
    <n v="831542.59332980798"/>
    <s v="Low"/>
    <n v="71.87"/>
    <n v="8.6030261207381276E-2"/>
    <n v="391.26"/>
    <n v="2123622.0180000002"/>
    <n v="63.09"/>
    <n v="1412.17"/>
    <n v="0"/>
  </r>
  <r>
    <x v="18"/>
    <n v="2020"/>
    <s v="Beverages"/>
    <n v="29908.73"/>
    <n v="26294.26"/>
    <n v="879150.00068541861"/>
    <s v="Low"/>
    <n v="110.77"/>
    <n v="0.16130261029015208"/>
    <n v="185.42"/>
    <n v="1965003.561"/>
    <n v="65.7"/>
    <n v="1412.17"/>
    <n v="0"/>
  </r>
  <r>
    <x v="14"/>
    <n v="2018"/>
    <s v="Meat &amp; Seafood"/>
    <n v="34413.160000000003"/>
    <n v="32543.86"/>
    <n v="945680.66402504151"/>
    <s v="Low"/>
    <n v="182.52"/>
    <n v="2.4960405016283341E-2"/>
    <n v="1378.71"/>
    <n v="1987015.8584000003"/>
    <n v="57.74"/>
    <n v="1412.17"/>
    <n v="0"/>
  </r>
  <r>
    <x v="18"/>
    <n v="2019"/>
    <s v="Beverages"/>
    <n v="8680.91"/>
    <n v="10404.01"/>
    <n v="1198493.015133206"/>
    <s v="High"/>
    <n v="84.66"/>
    <n v="9.5582629568051435E-3"/>
    <n v="908.21"/>
    <n v="460088.23"/>
    <n v="53"/>
    <n v="1412.17"/>
    <n v="0"/>
  </r>
  <r>
    <x v="4"/>
    <n v="2023"/>
    <s v="Prepared Food"/>
    <n v="48007.8"/>
    <n v="50204.47"/>
    <n v="1045756.5228983623"/>
    <s v="Medium"/>
    <n v="52.33"/>
    <n v="0.20973263433813893"/>
    <n v="228.9"/>
    <n v="2064335.4000000001"/>
    <n v="43"/>
    <n v="1412.17"/>
    <n v="0"/>
  </r>
  <r>
    <x v="9"/>
    <n v="2018"/>
    <s v="Frozen Food"/>
    <n v="3563.36"/>
    <n v="3019.3"/>
    <n v="847318.26141619147"/>
    <s v="Low"/>
    <n v="174.2"/>
    <n v="1.0766739182982838E-2"/>
    <n v="330.96"/>
    <n v="118339.18560000001"/>
    <n v="33.21"/>
    <n v="1412.17"/>
    <n v="0"/>
  </r>
  <r>
    <x v="17"/>
    <n v="2018"/>
    <s v="Prepared Food"/>
    <n v="10118.17"/>
    <n v="9315.86"/>
    <n v="920706.01699714479"/>
    <s v="Low"/>
    <n v="147.66999999999999"/>
    <n v="8.3052910660931806E-3"/>
    <n v="1218.28"/>
    <n v="700885.63589999999"/>
    <n v="69.27"/>
    <n v="1412.17"/>
    <n v="0"/>
  </r>
  <r>
    <x v="19"/>
    <n v="2018"/>
    <s v="Grains &amp; Cereals"/>
    <n v="30969.61"/>
    <n v="26871.86"/>
    <n v="867684.80455517524"/>
    <s v="Low"/>
    <n v="182.41"/>
    <n v="0.10016368575956532"/>
    <n v="309.19"/>
    <n v="1048321.2985"/>
    <n v="33.85"/>
    <n v="1412.17"/>
    <n v="0"/>
  </r>
  <r>
    <x v="14"/>
    <n v="2019"/>
    <s v="Beverages"/>
    <n v="11245.19"/>
    <n v="12817.32"/>
    <n v="1139804.663149311"/>
    <s v="High"/>
    <n v="190.24"/>
    <n v="5.2970888878421031E-2"/>
    <n v="212.29"/>
    <n v="347813.7267"/>
    <n v="30.93"/>
    <n v="1412.17"/>
    <n v="0"/>
  </r>
  <r>
    <x v="1"/>
    <n v="2021"/>
    <s v="Dairy Products"/>
    <n v="21773.82"/>
    <n v="22089.4"/>
    <n v="1014493.5523486462"/>
    <s v="Medium"/>
    <n v="160.01"/>
    <n v="2.1613877307921383E-2"/>
    <n v="1007.4"/>
    <n v="878791.37520000001"/>
    <n v="40.36"/>
    <n v="1412.17"/>
    <n v="0"/>
  </r>
  <r>
    <x v="13"/>
    <n v="2020"/>
    <s v="Fruits &amp; Vegetables"/>
    <n v="2984.94"/>
    <n v="3563.83"/>
    <n v="1193936.8965540347"/>
    <s v="High"/>
    <n v="50.14"/>
    <n v="1.3404616490030538E-2"/>
    <n v="222.68"/>
    <n v="171574.3512"/>
    <n v="57.48"/>
    <n v="1412.17"/>
    <n v="0"/>
  </r>
  <r>
    <x v="7"/>
    <n v="2023"/>
    <s v="Beverages"/>
    <n v="23393.81"/>
    <n v="22134.34"/>
    <n v="946162.25403215631"/>
    <s v="Low"/>
    <n v="121.65"/>
    <n v="6.3753774459039625E-2"/>
    <n v="366.94"/>
    <n v="1407605.5477000002"/>
    <n v="60.17"/>
    <n v="1412.17"/>
    <n v="0"/>
  </r>
  <r>
    <x v="4"/>
    <n v="2020"/>
    <s v="Fruits &amp; Vegetables"/>
    <n v="21768.21"/>
    <n v="24559.58"/>
    <n v="1128231.489865267"/>
    <s v="High"/>
    <n v="119.84"/>
    <n v="1.8929701291360491E-2"/>
    <n v="1149.95"/>
    <n v="1141089.5682000001"/>
    <n v="52.42"/>
    <n v="1412.17"/>
    <n v="0"/>
  </r>
  <r>
    <x v="8"/>
    <n v="2019"/>
    <s v="Fruits &amp; Vegetables"/>
    <n v="14115.03"/>
    <n v="12633.9"/>
    <n v="895067.17307720915"/>
    <s v="Low"/>
    <n v="76.400000000000006"/>
    <n v="1.3837315086219574E-2"/>
    <n v="1020.07"/>
    <n v="885718.13250000007"/>
    <n v="62.75"/>
    <n v="1412.17"/>
    <n v="0"/>
  </r>
  <r>
    <x v="0"/>
    <n v="2024"/>
    <s v="Bakery Items"/>
    <n v="39720.21"/>
    <n v="32793.5"/>
    <n v="825612.45270354813"/>
    <s v="Low"/>
    <n v="80.34"/>
    <n v="0.56613754275940709"/>
    <n v="70.16"/>
    <n v="2287486.8939"/>
    <n v="57.59"/>
    <n v="1412.17"/>
    <n v="0"/>
  </r>
  <r>
    <x v="9"/>
    <n v="2023"/>
    <s v="Fruits &amp; Vegetables"/>
    <n v="10079.68"/>
    <n v="11226.08"/>
    <n v="1113733.7693260103"/>
    <s v="High"/>
    <n v="24.38"/>
    <n v="2.9027992166801062E-2"/>
    <n v="347.24"/>
    <n v="626956.09600000002"/>
    <n v="62.2"/>
    <n v="1412.17"/>
    <n v="0"/>
  </r>
  <r>
    <x v="13"/>
    <n v="2024"/>
    <s v="Prepared Food"/>
    <n v="26770.799999999999"/>
    <n v="31303.22"/>
    <n v="1169304.615476564"/>
    <s v="High"/>
    <n v="142.51"/>
    <n v="2.027169468423444E-2"/>
    <n v="1320.6"/>
    <n v="1680670.824"/>
    <n v="62.78"/>
    <n v="1412.17"/>
    <n v="0"/>
  </r>
  <r>
    <x v="16"/>
    <n v="2024"/>
    <s v="Dairy Products"/>
    <n v="18679.54"/>
    <n v="17280.66"/>
    <n v="925111.64621826867"/>
    <s v="Low"/>
    <n v="33.130000000000003"/>
    <n v="2.1612833803859862E-2"/>
    <n v="864.28"/>
    <n v="1213422.9183999998"/>
    <n v="64.959999999999994"/>
    <n v="1412.17"/>
    <n v="0"/>
  </r>
  <r>
    <x v="4"/>
    <n v="2021"/>
    <s v="Dairy Products"/>
    <n v="44898.239999999998"/>
    <n v="41345.89"/>
    <n v="920879.97213253798"/>
    <s v="Low"/>
    <n v="193.89"/>
    <n v="7.0172139474547923E-2"/>
    <n v="639.83000000000004"/>
    <n v="2528219.8944000001"/>
    <n v="56.31"/>
    <n v="1412.17"/>
    <n v="0"/>
  </r>
  <r>
    <x v="0"/>
    <n v="2019"/>
    <s v="Beverages"/>
    <n v="44904.54"/>
    <n v="50060.19"/>
    <n v="1114813.5578273376"/>
    <s v="High"/>
    <n v="121.06"/>
    <n v="0.23595470548053177"/>
    <n v="190.31"/>
    <n v="1414493.01"/>
    <n v="31.5"/>
    <n v="1412.17"/>
    <n v="0"/>
  </r>
  <r>
    <x v="6"/>
    <n v="2023"/>
    <s v="Frozen Food"/>
    <n v="13719.21"/>
    <n v="13662.63"/>
    <n v="995875.85582551768"/>
    <s v="Medium"/>
    <n v="192.54"/>
    <n v="1.6268480967627178E-2"/>
    <n v="843.3"/>
    <n v="741523.3004999999"/>
    <n v="54.05"/>
    <n v="1412.17"/>
    <n v="0"/>
  </r>
  <r>
    <x v="17"/>
    <n v="2020"/>
    <s v="Prepared Food"/>
    <n v="22429.52"/>
    <n v="24304.86"/>
    <n v="1083610.3492183515"/>
    <s v="Medium"/>
    <n v="130.66999999999999"/>
    <n v="1.7495179557580107E-2"/>
    <n v="1282.04"/>
    <n v="909517.03599999996"/>
    <n v="40.549999999999997"/>
    <n v="1412.17"/>
    <n v="0"/>
  </r>
  <r>
    <x v="18"/>
    <n v="2023"/>
    <s v="Prepared Food"/>
    <n v="36196.43"/>
    <n v="35330.42"/>
    <n v="976074.71234041592"/>
    <s v="Medium"/>
    <n v="165.71"/>
    <n v="3.2841356971764532E-2"/>
    <n v="1102.1600000000001"/>
    <n v="1681686.1378000001"/>
    <n v="46.46"/>
    <n v="1412.17"/>
    <n v="0"/>
  </r>
  <r>
    <x v="19"/>
    <n v="2024"/>
    <s v="Dairy Products"/>
    <n v="10186.86"/>
    <n v="9369.44"/>
    <n v="919757.41298103635"/>
    <s v="Low"/>
    <n v="89.42"/>
    <n v="1.1999646613972884E-2"/>
    <n v="848.93"/>
    <n v="553044.62939999998"/>
    <n v="54.29"/>
    <n v="1412.17"/>
    <n v="0"/>
  </r>
  <r>
    <x v="12"/>
    <n v="2023"/>
    <s v="Meat &amp; Seafood"/>
    <n v="42665.31"/>
    <n v="36254.519999999997"/>
    <n v="849742.3316507017"/>
    <s v="Low"/>
    <n v="153.62"/>
    <n v="3.6369712726962745E-2"/>
    <n v="1173.0999999999999"/>
    <n v="1924205.4809999999"/>
    <n v="45.1"/>
    <n v="1412.17"/>
    <n v="0"/>
  </r>
  <r>
    <x v="12"/>
    <n v="2024"/>
    <s v="Grains &amp; Cereals"/>
    <n v="8173.54"/>
    <n v="9680.5"/>
    <n v="1184370.5420172899"/>
    <s v="High"/>
    <n v="115.17"/>
    <n v="6.9675301980240221E-3"/>
    <n v="1173.0899999999999"/>
    <n v="250845.94260000001"/>
    <n v="30.69"/>
    <n v="1412.17"/>
    <n v="0"/>
  </r>
  <r>
    <x v="8"/>
    <n v="2018"/>
    <s v="Fruits &amp; Vegetables"/>
    <n v="1922.19"/>
    <n v="1992.64"/>
    <n v="1036650.9033966465"/>
    <s v="Medium"/>
    <n v="148.91"/>
    <n v="1.6340289879712671E-3"/>
    <n v="1176.3499999999999"/>
    <n v="79866.994500000001"/>
    <n v="41.55"/>
    <n v="1412.17"/>
    <n v="0"/>
  </r>
  <r>
    <x v="1"/>
    <n v="2018"/>
    <s v="Fruits &amp; Vegetables"/>
    <n v="32162.93"/>
    <n v="36128.03"/>
    <n v="1123281.6786281597"/>
    <s v="High"/>
    <n v="156.94"/>
    <n v="0.28568955409486585"/>
    <n v="112.58"/>
    <n v="2053281.4512000002"/>
    <n v="63.84"/>
    <n v="1412.17"/>
    <n v="0"/>
  </r>
  <r>
    <x v="15"/>
    <n v="2020"/>
    <s v="Grains &amp; Cereals"/>
    <n v="934.26"/>
    <n v="910.22"/>
    <n v="974268.40494080877"/>
    <s v="Medium"/>
    <n v="119.18"/>
    <n v="6.8467029181995401E-4"/>
    <n v="1364.54"/>
    <n v="58045.573799999998"/>
    <n v="62.13"/>
    <n v="1412.17"/>
    <n v="0"/>
  </r>
  <r>
    <x v="13"/>
    <n v="2021"/>
    <s v="Meat &amp; Seafood"/>
    <n v="27162.59"/>
    <n v="28086.44"/>
    <n v="1034011.852330724"/>
    <s v="Medium"/>
    <n v="38.67"/>
    <n v="7.791907630522088E-2"/>
    <n v="348.6"/>
    <n v="1018053.8731999999"/>
    <n v="37.479999999999997"/>
    <n v="1412.17"/>
    <n v="0"/>
  </r>
  <r>
    <x v="13"/>
    <n v="2024"/>
    <s v="Frozen Food"/>
    <n v="49613.22"/>
    <n v="46843.72"/>
    <n v="944178.18476607639"/>
    <s v="Low"/>
    <n v="26.81"/>
    <n v="4.3012518856310578E-2"/>
    <n v="1153.46"/>
    <n v="3201044.9543999997"/>
    <n v="64.52"/>
    <n v="1412.17"/>
    <n v="0"/>
  </r>
  <r>
    <x v="0"/>
    <n v="2018"/>
    <s v="Bakery Items"/>
    <n v="26859.4"/>
    <n v="29195.08"/>
    <n v="1086959.5002122161"/>
    <s v="Medium"/>
    <n v="25.05"/>
    <n v="7.4688282075524165E-2"/>
    <n v="359.62"/>
    <n v="1822410.29"/>
    <n v="67.849999999999994"/>
    <n v="1412.17"/>
    <n v="0"/>
  </r>
  <r>
    <x v="17"/>
    <n v="2021"/>
    <s v="Frozen Food"/>
    <n v="22320.32"/>
    <n v="20365.11"/>
    <n v="912402.24154492409"/>
    <s v="Low"/>
    <n v="55.19"/>
    <n v="2.0917782671852302E-2"/>
    <n v="1067.05"/>
    <n v="1162442.2656"/>
    <n v="52.08"/>
    <n v="1412.17"/>
    <n v="0"/>
  </r>
  <r>
    <x v="6"/>
    <n v="2019"/>
    <s v="Beverages"/>
    <n v="43418.37"/>
    <n v="41361.56"/>
    <n v="952628.11570309976"/>
    <s v="Medium"/>
    <n v="31.03"/>
    <n v="4.6551270504985531E-2"/>
    <n v="932.7"/>
    <n v="1692448.0626000001"/>
    <n v="38.979999999999997"/>
    <n v="1412.17"/>
    <n v="0"/>
  </r>
  <r>
    <x v="4"/>
    <n v="2020"/>
    <s v="Dairy Products"/>
    <n v="45780.62"/>
    <n v="37679.379999999997"/>
    <n v="823042.1518974622"/>
    <s v="Low"/>
    <n v="187.29"/>
    <n v="6.5463543677519914E-2"/>
    <n v="699.33"/>
    <n v="2715706.3784000003"/>
    <n v="59.32"/>
    <n v="1412.17"/>
    <n v="0"/>
  </r>
  <r>
    <x v="14"/>
    <n v="2021"/>
    <s v="Grains &amp; Cereals"/>
    <n v="9734.18"/>
    <n v="8780.23"/>
    <n v="901999.9630169156"/>
    <s v="Low"/>
    <n v="108.76"/>
    <n v="0.16648161450316401"/>
    <n v="58.47"/>
    <n v="369120.10560000001"/>
    <n v="37.92"/>
    <n v="1412.17"/>
    <n v="0"/>
  </r>
  <r>
    <x v="5"/>
    <n v="2018"/>
    <s v="Bakery Items"/>
    <n v="43243.64"/>
    <n v="49943.72"/>
    <n v="1154937.9284445066"/>
    <s v="High"/>
    <n v="75.39"/>
    <n v="0.11912192165720897"/>
    <n v="363.02"/>
    <n v="1321958.0748000001"/>
    <n v="30.57"/>
    <n v="1412.17"/>
    <n v="0"/>
  </r>
  <r>
    <x v="13"/>
    <n v="2024"/>
    <s v="Frozen Food"/>
    <n v="44565.93"/>
    <n v="47755.8"/>
    <n v="1071576.4262071946"/>
    <s v="Medium"/>
    <n v="72.83"/>
    <n v="4.2279456967213115E-2"/>
    <n v="1054.08"/>
    <n v="1615069.3032000002"/>
    <n v="36.24"/>
    <n v="1412.17"/>
    <n v="0"/>
  </r>
  <r>
    <x v="2"/>
    <n v="2021"/>
    <s v="Fruits &amp; Vegetables"/>
    <n v="25913.16"/>
    <n v="23194.87"/>
    <n v="895100.01867776841"/>
    <s v="Low"/>
    <n v="38.130000000000003"/>
    <n v="7.7426676228038727E-2"/>
    <n v="334.68"/>
    <n v="1588735.8396000001"/>
    <n v="61.31"/>
    <n v="1412.17"/>
    <n v="0"/>
  </r>
  <r>
    <x v="3"/>
    <n v="2020"/>
    <s v="Grains &amp; Cereals"/>
    <n v="2481.46"/>
    <n v="2685.54"/>
    <n v="1082241.9059747085"/>
    <s v="Medium"/>
    <n v="111.61"/>
    <n v="2.6326253474506143E-3"/>
    <n v="942.58"/>
    <n v="116504.54700000001"/>
    <n v="46.95"/>
    <n v="1412.17"/>
    <n v="0"/>
  </r>
  <r>
    <x v="16"/>
    <n v="2019"/>
    <s v="Meat &amp; Seafood"/>
    <n v="42435.87"/>
    <n v="40886.9"/>
    <n v="963498.56854590226"/>
    <s v="Medium"/>
    <n v="78.010000000000005"/>
    <n v="5.8878194633293565E-2"/>
    <n v="720.74"/>
    <n v="2313179.2737000003"/>
    <n v="54.51"/>
    <n v="1412.17"/>
    <n v="0"/>
  </r>
  <r>
    <x v="3"/>
    <n v="2022"/>
    <s v="Meat &amp; Seafood"/>
    <n v="25569.5"/>
    <n v="25134.78"/>
    <n v="982998.49429984938"/>
    <s v="Medium"/>
    <n v="169.4"/>
    <n v="4.664179785118841E-2"/>
    <n v="548.21"/>
    <n v="1071362.05"/>
    <n v="41.9"/>
    <n v="1412.17"/>
    <n v="0"/>
  </r>
  <r>
    <x v="14"/>
    <n v="2020"/>
    <s v="Prepared Food"/>
    <n v="7255.6"/>
    <n v="6461.96"/>
    <n v="890616.90280610835"/>
    <s v="Low"/>
    <n v="199.92"/>
    <n v="6.7617867161216373E-3"/>
    <n v="1073.03"/>
    <n v="417051.88799999998"/>
    <n v="57.48"/>
    <n v="1412.17"/>
    <n v="0"/>
  </r>
  <r>
    <x v="0"/>
    <n v="2023"/>
    <s v="Beverages"/>
    <n v="32493.37"/>
    <n v="35980.75"/>
    <n v="1107325.8944824745"/>
    <s v="High"/>
    <n v="160.15"/>
    <n v="5.2213282555598407E-2"/>
    <n v="622.32000000000005"/>
    <n v="1174635.3254999998"/>
    <n v="36.15"/>
    <n v="1412.17"/>
    <n v="0"/>
  </r>
  <r>
    <x v="10"/>
    <n v="2018"/>
    <s v="Meat &amp; Seafood"/>
    <n v="27104.73"/>
    <n v="31850.55"/>
    <n v="1175091.9488960046"/>
    <s v="High"/>
    <n v="75.19"/>
    <n v="5.6785238414480847E-2"/>
    <n v="477.32"/>
    <n v="1787827.9907999998"/>
    <n v="65.959999999999994"/>
    <n v="1412.17"/>
    <n v="0"/>
  </r>
  <r>
    <x v="6"/>
    <n v="2022"/>
    <s v="Prepared Food"/>
    <n v="30807.18"/>
    <n v="32697.62"/>
    <n v="1061363.6171827477"/>
    <s v="Medium"/>
    <n v="40.46"/>
    <n v="0.18986305928756317"/>
    <n v="162.26"/>
    <n v="1303451.7858000002"/>
    <n v="42.31"/>
    <n v="1412.17"/>
    <n v="0"/>
  </r>
  <r>
    <x v="11"/>
    <n v="2022"/>
    <s v="Meat &amp; Seafood"/>
    <n v="21556.95"/>
    <n v="17602.2"/>
    <n v="816544.08439041697"/>
    <s v="Low"/>
    <n v="113.88"/>
    <n v="1.6499391517990403E-2"/>
    <n v="1306.53"/>
    <n v="1256123.4765000001"/>
    <n v="58.27"/>
    <n v="1412.17"/>
    <n v="0"/>
  </r>
  <r>
    <x v="11"/>
    <n v="2021"/>
    <s v="Meat &amp; Seafood"/>
    <n v="8916.92"/>
    <n v="9679.0400000000009"/>
    <n v="1085468.9735917784"/>
    <s v="Medium"/>
    <n v="80.47"/>
    <n v="3.6311112920959399E-2"/>
    <n v="245.57"/>
    <n v="381287.49919999996"/>
    <n v="42.76"/>
    <n v="1412.17"/>
    <n v="0"/>
  </r>
  <r>
    <x v="6"/>
    <n v="2020"/>
    <s v="Frozen Food"/>
    <n v="6310.27"/>
    <n v="5512.32"/>
    <n v="873547.40763865877"/>
    <s v="Low"/>
    <n v="172.04"/>
    <n v="1.1417376829687529E-2"/>
    <n v="552.69000000000005"/>
    <n v="224203.89310000002"/>
    <n v="35.53"/>
    <n v="1412.17"/>
    <n v="0"/>
  </r>
  <r>
    <x v="15"/>
    <n v="2019"/>
    <s v="Fruits &amp; Vegetables"/>
    <n v="28520.18"/>
    <n v="33025.24"/>
    <n v="1157960.4336298017"/>
    <s v="High"/>
    <n v="42.42"/>
    <n v="0.12695383930558646"/>
    <n v="224.65"/>
    <n v="1791922.9094"/>
    <n v="62.83"/>
    <n v="1412.17"/>
    <n v="0"/>
  </r>
  <r>
    <x v="5"/>
    <n v="2023"/>
    <s v="Frozen Food"/>
    <n v="17989.88"/>
    <n v="17023.509999999998"/>
    <n v="946282.57664864894"/>
    <s v="Low"/>
    <n v="180.2"/>
    <n v="1.1569054662379421"/>
    <n v="15.55"/>
    <n v="860455.96039999998"/>
    <n v="47.83"/>
    <n v="1412.17"/>
    <n v="0"/>
  </r>
  <r>
    <x v="11"/>
    <n v="2024"/>
    <s v="Prepared Food"/>
    <n v="25202.25"/>
    <n v="29278.35"/>
    <n v="1161735.5593250603"/>
    <s v="High"/>
    <n v="176.6"/>
    <n v="3.7749958808286278E-2"/>
    <n v="667.61"/>
    <n v="1647471.0825"/>
    <n v="65.37"/>
    <n v="1412.17"/>
    <n v="0"/>
  </r>
  <r>
    <x v="13"/>
    <n v="2020"/>
    <s v="Beverages"/>
    <n v="29670.36"/>
    <n v="33305.83"/>
    <n v="1122528.6784521658"/>
    <s v="High"/>
    <n v="99.91"/>
    <n v="0.15977576736672053"/>
    <n v="185.7"/>
    <n v="1962100.9068"/>
    <n v="66.13"/>
    <n v="1412.17"/>
    <n v="0"/>
  </r>
  <r>
    <x v="5"/>
    <n v="2023"/>
    <s v="Bakery Items"/>
    <n v="7147.31"/>
    <n v="5759.76"/>
    <n v="805864.02436720941"/>
    <s v="Low"/>
    <n v="194.18"/>
    <n v="8.1275770704693027E-3"/>
    <n v="879.39"/>
    <n v="456355.74350000004"/>
    <n v="63.85"/>
    <n v="1412.17"/>
    <n v="0"/>
  </r>
  <r>
    <x v="9"/>
    <n v="2019"/>
    <s v="Beverages"/>
    <n v="34055.32"/>
    <n v="38608.82"/>
    <n v="1133708.9183129098"/>
    <s v="High"/>
    <n v="179.23"/>
    <n v="9.1907270470124688E-2"/>
    <n v="370.54"/>
    <n v="1978614.0919999999"/>
    <n v="58.1"/>
    <n v="1412.17"/>
    <n v="0"/>
  </r>
  <r>
    <x v="18"/>
    <n v="2019"/>
    <s v="Grains &amp; Cereals"/>
    <n v="7185.99"/>
    <n v="7264.93"/>
    <n v="1010985.2643824999"/>
    <s v="Medium"/>
    <n v="76.95"/>
    <n v="2.7283734528058316E-2"/>
    <n v="263.38"/>
    <n v="387540.44069999998"/>
    <n v="53.93"/>
    <n v="1412.17"/>
    <n v="0"/>
  </r>
  <r>
    <x v="18"/>
    <n v="2018"/>
    <s v="Frozen Food"/>
    <n v="48859.360000000001"/>
    <n v="56724.15"/>
    <n v="1160967.9291746761"/>
    <s v="High"/>
    <n v="187.14"/>
    <n v="4.2981244941764314E-2"/>
    <n v="1136.76"/>
    <n v="1973429.5504000001"/>
    <n v="40.39"/>
    <n v="1412.17"/>
    <n v="0"/>
  </r>
  <r>
    <x v="5"/>
    <n v="2023"/>
    <s v="Dairy Products"/>
    <n v="35346.01"/>
    <n v="35164.239999999998"/>
    <n v="994857.41106280452"/>
    <s v="Medium"/>
    <n v="90.3"/>
    <n v="2.5662516154326458E-2"/>
    <n v="1377.34"/>
    <n v="1356226.4036999999"/>
    <n v="38.369999999999997"/>
    <n v="1412.17"/>
    <n v="0"/>
  </r>
  <r>
    <x v="2"/>
    <n v="2018"/>
    <s v="Dairy Products"/>
    <n v="10007.19"/>
    <n v="9219.1200000000008"/>
    <n v="921249.62152212556"/>
    <s v="Low"/>
    <n v="160.53"/>
    <n v="1.5409426873209942E-2"/>
    <n v="649.41999999999996"/>
    <n v="609437.87100000004"/>
    <n v="60.9"/>
    <n v="1412.17"/>
    <n v="0"/>
  </r>
  <r>
    <x v="13"/>
    <n v="2021"/>
    <s v="Beverages"/>
    <n v="29697.38"/>
    <n v="30150.49"/>
    <n v="1015257.5749106486"/>
    <s v="Medium"/>
    <n v="82.29"/>
    <n v="5.9161663047592489E-2"/>
    <n v="501.97"/>
    <n v="1998633.6739999999"/>
    <n v="67.3"/>
    <n v="1412.17"/>
    <n v="0"/>
  </r>
  <r>
    <x v="14"/>
    <n v="2022"/>
    <s v="Prepared Food"/>
    <n v="6200.24"/>
    <n v="5526.87"/>
    <n v="891396.13950427726"/>
    <s v="Low"/>
    <n v="136.68"/>
    <n v="4.3261512698855704E-2"/>
    <n v="143.32"/>
    <n v="256441.9264"/>
    <n v="41.36"/>
    <n v="1412.17"/>
    <n v="0"/>
  </r>
  <r>
    <x v="10"/>
    <n v="2022"/>
    <s v="Fruits &amp; Vegetables"/>
    <n v="16504.060000000001"/>
    <n v="19657.419999999998"/>
    <n v="1191065.7135274592"/>
    <s v="High"/>
    <n v="94.68"/>
    <n v="4.1353194688048114E-2"/>
    <n v="399.1"/>
    <n v="794340.40780000016"/>
    <n v="48.13"/>
    <n v="1412.17"/>
    <n v="0"/>
  </r>
  <r>
    <x v="15"/>
    <n v="2021"/>
    <s v="Dairy Products"/>
    <n v="2843.54"/>
    <n v="2454.58"/>
    <n v="863212.75593098742"/>
    <s v="Low"/>
    <n v="146.99"/>
    <n v="8.8807895312158405E-3"/>
    <n v="320.19"/>
    <n v="199047.8"/>
    <n v="70"/>
    <n v="1412.17"/>
    <n v="0"/>
  </r>
  <r>
    <x v="13"/>
    <n v="2020"/>
    <s v="Frozen Food"/>
    <n v="48691.65"/>
    <n v="57588.73"/>
    <n v="1182722.910396341"/>
    <s v="High"/>
    <n v="185.46"/>
    <n v="5.5161547960258753E-2"/>
    <n v="882.71"/>
    <n v="3307623.7845000005"/>
    <n v="67.930000000000007"/>
    <n v="1412.17"/>
    <n v="0"/>
  </r>
  <r>
    <x v="12"/>
    <n v="2020"/>
    <s v="Meat &amp; Seafood"/>
    <n v="33631.629999999997"/>
    <n v="36002.75"/>
    <n v="1070502.6785796585"/>
    <s v="Medium"/>
    <n v="113.46"/>
    <n v="0.27996029301589942"/>
    <n v="120.13"/>
    <n v="2320918.7862999998"/>
    <n v="69.010000000000005"/>
    <n v="1412.17"/>
    <n v="0"/>
  </r>
  <r>
    <x v="9"/>
    <n v="2024"/>
    <s v="Beverages"/>
    <n v="46185.83"/>
    <n v="39504.32"/>
    <n v="855334.20098761888"/>
    <s v="Low"/>
    <n v="107.27"/>
    <n v="0.13026605556339022"/>
    <n v="354.55"/>
    <n v="1913478.9369000001"/>
    <n v="41.43"/>
    <n v="1412.17"/>
    <n v="0"/>
  </r>
  <r>
    <x v="19"/>
    <n v="2018"/>
    <s v="Frozen Food"/>
    <n v="21066.639999999999"/>
    <n v="24307.74"/>
    <n v="1153849.8782909852"/>
    <s v="High"/>
    <n v="96.16"/>
    <n v="3.9796433429046395E-2"/>
    <n v="529.36"/>
    <n v="1085563.9591999999"/>
    <n v="51.53"/>
    <n v="1412.17"/>
    <n v="0"/>
  </r>
  <r>
    <x v="16"/>
    <n v="2021"/>
    <s v="Grains &amp; Cereals"/>
    <n v="2674.74"/>
    <n v="2299.71"/>
    <n v="859788.2411000696"/>
    <s v="Low"/>
    <n v="187.96"/>
    <n v="1.3150147492625369E-2"/>
    <n v="203.4"/>
    <n v="182845.22639999999"/>
    <n v="68.36"/>
    <n v="1412.17"/>
    <n v="0"/>
  </r>
  <r>
    <x v="2"/>
    <n v="2019"/>
    <s v="Grains &amp; Cereals"/>
    <n v="27982"/>
    <n v="32084.97"/>
    <n v="1146628.9042956186"/>
    <s v="High"/>
    <n v="178.54"/>
    <n v="2.4406880189798339E-2"/>
    <n v="1146.48"/>
    <n v="1841495.4200000002"/>
    <n v="65.81"/>
    <n v="1412.17"/>
    <n v="0"/>
  </r>
  <r>
    <x v="17"/>
    <n v="2021"/>
    <s v="Dairy Products"/>
    <n v="33623.86"/>
    <n v="33512.379999999997"/>
    <n v="996684.4972587917"/>
    <s v="Medium"/>
    <n v="174.02"/>
    <n v="2.9143107258938244E-2"/>
    <n v="1153.75"/>
    <n v="2235650.4513999997"/>
    <n v="66.489999999999995"/>
    <n v="1412.17"/>
    <n v="0"/>
  </r>
  <r>
    <x v="1"/>
    <n v="2021"/>
    <s v="Dairy Products"/>
    <n v="24941.91"/>
    <n v="20249.38"/>
    <n v="811861.64171067893"/>
    <s v="Low"/>
    <n v="158.91"/>
    <n v="2.6716414233381176E-2"/>
    <n v="933.58"/>
    <n v="1331648.5748999999"/>
    <n v="53.39"/>
    <n v="1412.17"/>
    <n v="0"/>
  </r>
  <r>
    <x v="11"/>
    <n v="2021"/>
    <s v="Beverages"/>
    <n v="12405.33"/>
    <n v="13142.13"/>
    <n v="1059393.8250735772"/>
    <s v="Medium"/>
    <n v="59.4"/>
    <n v="1.0005105250423422E-2"/>
    <n v="1239.9000000000001"/>
    <n v="522512.49959999998"/>
    <n v="42.12"/>
    <n v="1412.17"/>
    <n v="0"/>
  </r>
  <r>
    <x v="19"/>
    <n v="2019"/>
    <s v="Dairy Products"/>
    <n v="45237.82"/>
    <n v="49190.19"/>
    <n v="1087368.7105169967"/>
    <s v="Medium"/>
    <n v="33.78"/>
    <n v="0.19944369985010141"/>
    <n v="226.82"/>
    <n v="2051535.1370000001"/>
    <n v="45.35"/>
    <n v="1412.17"/>
    <n v="0"/>
  </r>
  <r>
    <x v="15"/>
    <n v="2023"/>
    <s v="Beverages"/>
    <n v="20826.12"/>
    <n v="20816.3"/>
    <n v="999528.47673978645"/>
    <s v="Medium"/>
    <n v="136.16"/>
    <n v="2.1053710611712611E-2"/>
    <n v="989.19"/>
    <n v="663520.18319999997"/>
    <n v="31.86"/>
    <n v="1412.17"/>
    <n v="0"/>
  </r>
  <r>
    <x v="9"/>
    <n v="2021"/>
    <s v="Frozen Food"/>
    <n v="8944.2000000000007"/>
    <n v="9404.59"/>
    <n v="1051473.5806444399"/>
    <s v="Medium"/>
    <n v="48.78"/>
    <n v="2.4014498590414823E-2"/>
    <n v="372.45"/>
    <n v="322170.08400000003"/>
    <n v="36.020000000000003"/>
    <n v="1412.17"/>
    <n v="0"/>
  </r>
  <r>
    <x v="1"/>
    <n v="2019"/>
    <s v="Grains &amp; Cereals"/>
    <n v="32296.3"/>
    <n v="37517.449999999997"/>
    <n v="1161664.0296256847"/>
    <s v="High"/>
    <n v="56.59"/>
    <n v="3.4219069516110236E-2"/>
    <n v="943.81"/>
    <n v="987620.85399999993"/>
    <n v="30.58"/>
    <n v="1412.17"/>
    <n v="0"/>
  </r>
  <r>
    <x v="2"/>
    <n v="2018"/>
    <s v="Beverages"/>
    <n v="48063.97"/>
    <n v="39293.839999999997"/>
    <n v="817532.13477788039"/>
    <s v="Low"/>
    <n v="86.51"/>
    <n v="3.4923104310169442E-2"/>
    <n v="1376.28"/>
    <n v="2383492.2723000003"/>
    <n v="49.59"/>
    <n v="1412.17"/>
    <n v="0"/>
  </r>
  <r>
    <x v="1"/>
    <n v="2021"/>
    <s v="Dairy Products"/>
    <n v="33109.800000000003"/>
    <n v="32144.58"/>
    <n v="970847.90605802508"/>
    <s v="Medium"/>
    <n v="58.24"/>
    <n v="3.8448800427340508E-2"/>
    <n v="861.14"/>
    <n v="2203788.2880000002"/>
    <n v="66.56"/>
    <n v="1412.17"/>
    <n v="0"/>
  </r>
  <r>
    <x v="16"/>
    <n v="2018"/>
    <s v="Beverages"/>
    <n v="6120.34"/>
    <n v="5373.61"/>
    <n v="877992.07233585056"/>
    <s v="Low"/>
    <n v="83.65"/>
    <n v="4.5389646989024028E-2"/>
    <n v="134.84"/>
    <n v="255524.19500000001"/>
    <n v="41.75"/>
    <n v="1412.17"/>
    <n v="0"/>
  </r>
  <r>
    <x v="0"/>
    <n v="2023"/>
    <s v="Dairy Products"/>
    <n v="35731.26"/>
    <n v="35463.589999999997"/>
    <n v="992508.80041733757"/>
    <s v="Medium"/>
    <n v="57.22"/>
    <n v="3.4779687743342162E-2"/>
    <n v="1027.3599999999999"/>
    <n v="2467600.8156000003"/>
    <n v="69.06"/>
    <n v="1412.17"/>
    <n v="0"/>
  </r>
  <r>
    <x v="6"/>
    <n v="2019"/>
    <s v="Grains &amp; Cereals"/>
    <n v="23127.16"/>
    <n v="21575.07"/>
    <n v="932888.86313754041"/>
    <s v="Low"/>
    <n v="29.74"/>
    <n v="3.4502700283455166E-2"/>
    <n v="670.3"/>
    <n v="1156820.5432"/>
    <n v="50.02"/>
    <n v="1412.17"/>
    <n v="0"/>
  </r>
  <r>
    <x v="18"/>
    <n v="2019"/>
    <s v="Grains &amp; Cereals"/>
    <n v="7977.2"/>
    <n v="9115.08"/>
    <n v="1142641.5283558141"/>
    <s v="High"/>
    <n v="29.66"/>
    <n v="8.662301419248352E-3"/>
    <n v="920.91"/>
    <n v="322518.196"/>
    <n v="40.43"/>
    <n v="1412.17"/>
    <n v="0"/>
  </r>
  <r>
    <x v="4"/>
    <n v="2024"/>
    <s v="Frozen Food"/>
    <n v="27479.16"/>
    <n v="26256.31"/>
    <n v="955499.00360855286"/>
    <s v="Medium"/>
    <n v="114.44"/>
    <n v="2.2804092912092015E-2"/>
    <n v="1205.01"/>
    <n v="876310.41240000003"/>
    <n v="31.89"/>
    <n v="1412.17"/>
    <n v="0"/>
  </r>
  <r>
    <x v="2"/>
    <n v="2023"/>
    <s v="Prepared Food"/>
    <n v="8866.77"/>
    <n v="9231.98"/>
    <n v="1041188.6177266354"/>
    <s v="Medium"/>
    <n v="29.46"/>
    <n v="6.4214730590961763E-2"/>
    <n v="138.08000000000001"/>
    <n v="542912.32709999999"/>
    <n v="61.23"/>
    <n v="1412.17"/>
    <n v="0"/>
  </r>
  <r>
    <x v="18"/>
    <n v="2024"/>
    <s v="Dairy Products"/>
    <n v="18881.04"/>
    <n v="15728.72"/>
    <n v="833043.09508374531"/>
    <s v="Low"/>
    <n v="192.86"/>
    <n v="2.6356915517337653E-2"/>
    <n v="716.36"/>
    <n v="1086037.4208000002"/>
    <n v="57.52"/>
    <n v="1412.17"/>
    <n v="0"/>
  </r>
  <r>
    <x v="9"/>
    <n v="2021"/>
    <s v="Grains &amp; Cereals"/>
    <n v="10519.7"/>
    <n v="11552.04"/>
    <n v="1098133.977204673"/>
    <s v="Medium"/>
    <n v="86.94"/>
    <n v="8.1522151874210535E-3"/>
    <n v="1290.4100000000001"/>
    <n v="430676.51799999998"/>
    <n v="40.94"/>
    <n v="1412.17"/>
    <n v="0"/>
  </r>
  <r>
    <x v="18"/>
    <n v="2022"/>
    <s v="Prepared Food"/>
    <n v="31479.34"/>
    <n v="31546.7"/>
    <n v="1002139.8161460819"/>
    <s v="Medium"/>
    <n v="150.02000000000001"/>
    <n v="3.1334262365248895E-2"/>
    <n v="1004.63"/>
    <n v="2147205.7813999997"/>
    <n v="68.209999999999994"/>
    <n v="1412.17"/>
    <n v="0"/>
  </r>
  <r>
    <x v="1"/>
    <n v="2024"/>
    <s v="Bakery Items"/>
    <n v="24173.46"/>
    <n v="26831.34"/>
    <n v="1109950.3339612947"/>
    <s v="High"/>
    <n v="149.30000000000001"/>
    <n v="2.1415943158864595E-2"/>
    <n v="1128.76"/>
    <n v="1107627.9372"/>
    <n v="45.82"/>
    <n v="1412.17"/>
    <n v="0"/>
  </r>
  <r>
    <x v="13"/>
    <n v="2020"/>
    <s v="Meat &amp; Seafood"/>
    <n v="40293.17"/>
    <n v="33000.050000000003"/>
    <n v="818998.60447812884"/>
    <s v="Low"/>
    <n v="157.18"/>
    <n v="0.43630936654033564"/>
    <n v="92.35"/>
    <n v="2114182.6299000001"/>
    <n v="52.47"/>
    <n v="1412.17"/>
    <n v="0"/>
  </r>
  <r>
    <x v="18"/>
    <n v="2019"/>
    <s v="Prepared Food"/>
    <n v="36788.400000000001"/>
    <n v="31170.63"/>
    <n v="847295.07127246633"/>
    <s v="Low"/>
    <n v="173.62"/>
    <n v="3.4324261282527364E-2"/>
    <n v="1071.79"/>
    <n v="1476318.4920000001"/>
    <n v="40.130000000000003"/>
    <n v="1412.17"/>
    <n v="0"/>
  </r>
  <r>
    <x v="0"/>
    <n v="2020"/>
    <s v="Fruits &amp; Vegetables"/>
    <n v="31399.46"/>
    <n v="29429.68"/>
    <n v="937267.07401974429"/>
    <s v="Low"/>
    <n v="184.81"/>
    <n v="2.6464382037623895E-2"/>
    <n v="1186.48"/>
    <n v="1142626.3493999999"/>
    <n v="36.39"/>
    <n v="1412.17"/>
    <n v="0"/>
  </r>
  <r>
    <x v="10"/>
    <n v="2024"/>
    <s v="Dairy Products"/>
    <n v="12250.67"/>
    <n v="14096.2"/>
    <n v="1150647.2707207035"/>
    <s v="High"/>
    <n v="167.43"/>
    <n v="4.398646368173495E-2"/>
    <n v="278.51"/>
    <n v="395084.10749999998"/>
    <n v="32.25"/>
    <n v="1412.17"/>
    <n v="0"/>
  </r>
  <r>
    <x v="3"/>
    <n v="2020"/>
    <s v="Prepared Food"/>
    <n v="47406.66"/>
    <n v="53491.73"/>
    <n v="1128358.9689718701"/>
    <s v="High"/>
    <n v="71.599999999999994"/>
    <n v="3.4850150702051018E-2"/>
    <n v="1360.3"/>
    <n v="2691276.0882000001"/>
    <n v="56.77"/>
    <n v="1412.17"/>
    <n v="0"/>
  </r>
  <r>
    <x v="13"/>
    <n v="2021"/>
    <s v="Prepared Food"/>
    <n v="10710.2"/>
    <n v="10415.56"/>
    <n v="972489.77610128652"/>
    <s v="Medium"/>
    <n v="94.92"/>
    <n v="7.7924666952845908E-3"/>
    <n v="1374.43"/>
    <n v="635221.96200000006"/>
    <n v="59.31"/>
    <n v="1412.17"/>
    <n v="0"/>
  </r>
  <r>
    <x v="14"/>
    <n v="2021"/>
    <s v="Grains &amp; Cereals"/>
    <n v="34105.56"/>
    <n v="30801.599999999999"/>
    <n v="903125.47279681091"/>
    <s v="Low"/>
    <n v="119.78"/>
    <n v="5.1676656868389945E-2"/>
    <n v="659.98"/>
    <n v="1177664.9868000001"/>
    <n v="34.53"/>
    <n v="1412.17"/>
    <n v="0"/>
  </r>
  <r>
    <x v="2"/>
    <n v="2022"/>
    <s v="Meat &amp; Seafood"/>
    <n v="24035.89"/>
    <n v="24015.47"/>
    <n v="999150.43711716111"/>
    <s v="Medium"/>
    <n v="63.73"/>
    <n v="8.817274394717535E-2"/>
    <n v="272.60000000000002"/>
    <n v="1266691.4029999999"/>
    <n v="52.7"/>
    <n v="1412.17"/>
    <n v="0"/>
  </r>
  <r>
    <x v="9"/>
    <n v="2023"/>
    <s v="Prepared Food"/>
    <n v="10507.84"/>
    <n v="12067.43"/>
    <n v="1148421.5595212716"/>
    <s v="High"/>
    <n v="24.39"/>
    <n v="3.0142971887550201E-2"/>
    <n v="348.6"/>
    <n v="430821.44"/>
    <n v="41"/>
    <n v="1412.17"/>
    <n v="0"/>
  </r>
  <r>
    <x v="14"/>
    <n v="2024"/>
    <s v="Dairy Products"/>
    <n v="35501.26"/>
    <n v="37451.089999999997"/>
    <n v="1054922.8393583777"/>
    <s v="Medium"/>
    <n v="113.41"/>
    <n v="4.2308735549994043E-2"/>
    <n v="839.1"/>
    <n v="1282660.5238000001"/>
    <n v="36.130000000000003"/>
    <n v="1412.17"/>
    <n v="0"/>
  </r>
  <r>
    <x v="3"/>
    <n v="2023"/>
    <s v="Meat &amp; Seafood"/>
    <n v="31682.22"/>
    <n v="34419.230000000003"/>
    <n v="1086389.4638696404"/>
    <s v="Medium"/>
    <n v="125.04"/>
    <n v="6.1424649566684128E-2"/>
    <n v="515.79"/>
    <n v="2129995.6506000003"/>
    <n v="67.23"/>
    <n v="1412.17"/>
    <n v="0"/>
  </r>
  <r>
    <x v="1"/>
    <n v="2019"/>
    <s v="Prepared Food"/>
    <n v="18780.16"/>
    <n v="17208.3"/>
    <n v="916302.09753271542"/>
    <s v="Low"/>
    <n v="174.68"/>
    <n v="2.6519282093282685E-2"/>
    <n v="708.17"/>
    <n v="795715.37919999997"/>
    <n v="42.37"/>
    <n v="1412.17"/>
    <n v="0"/>
  </r>
  <r>
    <x v="14"/>
    <n v="2024"/>
    <s v="Meat &amp; Seafood"/>
    <n v="28795.119999999999"/>
    <n v="30722.18"/>
    <n v="1066923.1453107332"/>
    <s v="Medium"/>
    <n v="28.34"/>
    <n v="2.6042905723174879E-2"/>
    <n v="1105.68"/>
    <n v="1355098.3472"/>
    <n v="47.06"/>
    <n v="1412.17"/>
    <n v="0"/>
  </r>
  <r>
    <x v="12"/>
    <n v="2018"/>
    <s v="Grains &amp; Cereals"/>
    <n v="6350.33"/>
    <n v="7015.94"/>
    <n v="1104815.0253608867"/>
    <s v="High"/>
    <n v="36.53"/>
    <n v="0.18671949426639223"/>
    <n v="34.01"/>
    <n v="207973.3075"/>
    <n v="32.75"/>
    <n v="1412.17"/>
    <n v="0"/>
  </r>
  <r>
    <x v="17"/>
    <n v="2020"/>
    <s v="Beverages"/>
    <n v="49280.34"/>
    <n v="44077.42"/>
    <n v="894421.99465344602"/>
    <s v="Low"/>
    <n v="70.19"/>
    <n v="0.19648474941190541"/>
    <n v="250.81"/>
    <n v="3264329.7215999993"/>
    <n v="66.239999999999995"/>
    <n v="1412.17"/>
    <n v="0"/>
  </r>
  <r>
    <x v="3"/>
    <n v="2019"/>
    <s v="Beverages"/>
    <n v="16912.95"/>
    <n v="16797.060000000001"/>
    <n v="993147.85415909113"/>
    <s v="Medium"/>
    <n v="184.47"/>
    <n v="5.9142392558660002E-2"/>
    <n v="285.97000000000003"/>
    <n v="748228.90800000005"/>
    <n v="44.24"/>
    <n v="1412.17"/>
    <n v="0"/>
  </r>
  <r>
    <x v="2"/>
    <n v="2023"/>
    <s v="Frozen Food"/>
    <n v="49544.47"/>
    <n v="53191.19"/>
    <n v="1073604.9855816402"/>
    <s v="Medium"/>
    <n v="22.54"/>
    <n v="6.2624149960816042E-2"/>
    <n v="791.14"/>
    <n v="3216922.4371000002"/>
    <n v="64.930000000000007"/>
    <n v="1412.17"/>
    <n v="0"/>
  </r>
  <r>
    <x v="17"/>
    <n v="2024"/>
    <s v="Bakery Items"/>
    <n v="6164.64"/>
    <n v="6301.18"/>
    <n v="1022148.9008279478"/>
    <s v="Medium"/>
    <n v="141.44"/>
    <n v="4.5779975939045587E-3"/>
    <n v="1346.58"/>
    <n v="335849.58720000001"/>
    <n v="54.48"/>
    <n v="1412.17"/>
    <n v="0"/>
  </r>
  <r>
    <x v="7"/>
    <n v="2023"/>
    <s v="Prepared Food"/>
    <n v="17583.7"/>
    <n v="14602.34"/>
    <n v="830447.51673424814"/>
    <s v="Low"/>
    <n v="83.05"/>
    <n v="2.56509117432531E-2"/>
    <n v="685.5"/>
    <n v="784760.53100000008"/>
    <n v="44.63"/>
    <n v="1412.17"/>
    <n v="0"/>
  </r>
  <r>
    <x v="17"/>
    <n v="2024"/>
    <s v="Dairy Products"/>
    <n v="39583.18"/>
    <n v="43098.3"/>
    <n v="1088803.3755751811"/>
    <s v="Medium"/>
    <n v="112.77"/>
    <n v="3.9936216150772835E-2"/>
    <n v="991.16"/>
    <n v="2526198.5476000002"/>
    <n v="63.82"/>
    <n v="1412.17"/>
    <n v="0"/>
  </r>
  <r>
    <x v="8"/>
    <n v="2024"/>
    <s v="Meat &amp; Seafood"/>
    <n v="19152.45"/>
    <n v="15679.6"/>
    <n v="818673.32899968408"/>
    <s v="Low"/>
    <n v="136.22999999999999"/>
    <n v="0.10650308624812323"/>
    <n v="179.83"/>
    <n v="910890.52200000011"/>
    <n v="47.56"/>
    <n v="1412.17"/>
    <n v="0"/>
  </r>
  <r>
    <x v="6"/>
    <n v="2020"/>
    <s v="Bakery Items"/>
    <n v="24305.31"/>
    <n v="24948"/>
    <n v="1026442.3700006295"/>
    <s v="Medium"/>
    <n v="122.76"/>
    <n v="0.18436858074793294"/>
    <n v="131.83000000000001"/>
    <n v="1002837.0906"/>
    <n v="41.26"/>
    <n v="1412.17"/>
    <n v="0"/>
  </r>
  <r>
    <x v="7"/>
    <n v="2023"/>
    <s v="Bakery Items"/>
    <n v="43549.61"/>
    <n v="39176.19"/>
    <n v="899576.13856932358"/>
    <s v="Low"/>
    <n v="122.33"/>
    <n v="3.9212333762526898E-2"/>
    <n v="1110.6099999999999"/>
    <n v="1671434.0318000002"/>
    <n v="38.380000000000003"/>
    <n v="1412.17"/>
    <n v="0"/>
  </r>
  <r>
    <x v="8"/>
    <n v="2021"/>
    <s v="Bakery Items"/>
    <n v="18752.86"/>
    <n v="18157.59"/>
    <n v="968257.10851571441"/>
    <s v="Medium"/>
    <n v="34.369999999999997"/>
    <n v="2.7289192217581748E-2"/>
    <n v="687.19"/>
    <n v="652974.58519999997"/>
    <n v="34.82"/>
    <n v="1412.17"/>
    <n v="0"/>
  </r>
  <r>
    <x v="18"/>
    <n v="2022"/>
    <s v="Dairy Products"/>
    <n v="39056.71"/>
    <n v="46470.62"/>
    <n v="1189824.2325070391"/>
    <s v="High"/>
    <n v="94.79"/>
    <n v="3.0212347417114035E-2"/>
    <n v="1292.74"/>
    <n v="2553527.6997999996"/>
    <n v="65.38"/>
    <n v="1412.17"/>
    <n v="0"/>
  </r>
  <r>
    <x v="15"/>
    <n v="2019"/>
    <s v="Grains &amp; Cereals"/>
    <n v="13212.92"/>
    <n v="14761.67"/>
    <n v="1117214.8170124392"/>
    <s v="High"/>
    <n v="84.85"/>
    <n v="1.1717528954789735E-2"/>
    <n v="1127.6199999999999"/>
    <n v="476854.28280000004"/>
    <n v="36.090000000000003"/>
    <n v="1412.17"/>
    <n v="0"/>
  </r>
  <r>
    <x v="0"/>
    <n v="2022"/>
    <s v="Grains &amp; Cereals"/>
    <n v="12214.35"/>
    <n v="12612.64"/>
    <n v="1032608.3663887149"/>
    <s v="Medium"/>
    <n v="69.67"/>
    <n v="3.1029239914642823E-2"/>
    <n v="393.64"/>
    <n v="436540.86900000006"/>
    <n v="35.74"/>
    <n v="1412.17"/>
    <n v="0"/>
  </r>
  <r>
    <x v="2"/>
    <n v="2024"/>
    <s v="Meat &amp; Seafood"/>
    <n v="19377.14"/>
    <n v="21240.560000000001"/>
    <n v="1096165.8944508838"/>
    <s v="Medium"/>
    <n v="42.61"/>
    <n v="3.1014837460185348E-2"/>
    <n v="624.77"/>
    <n v="645258.76199999987"/>
    <n v="33.299999999999997"/>
    <n v="1412.17"/>
    <n v="0"/>
  </r>
  <r>
    <x v="15"/>
    <n v="2024"/>
    <s v="Frozen Food"/>
    <n v="28618.26"/>
    <n v="32690.25"/>
    <n v="1142286.4283153485"/>
    <s v="High"/>
    <n v="167.11"/>
    <n v="2.9906325436552306E-2"/>
    <n v="956.93"/>
    <n v="1710799.5828"/>
    <n v="59.78"/>
    <n v="1412.17"/>
    <n v="0"/>
  </r>
  <r>
    <x v="14"/>
    <n v="2021"/>
    <s v="Prepared Food"/>
    <n v="24849.69"/>
    <n v="27043.72"/>
    <n v="1088292.0471040083"/>
    <s v="Medium"/>
    <n v="132.5"/>
    <n v="2.8170418990613521E-2"/>
    <n v="882.12"/>
    <n v="792705.11099999992"/>
    <n v="31.9"/>
    <n v="1412.17"/>
    <n v="0"/>
  </r>
  <r>
    <x v="2"/>
    <n v="2019"/>
    <s v="Grains &amp; Cereals"/>
    <n v="37869.32"/>
    <n v="35912.22"/>
    <n v="948319.64239125501"/>
    <s v="Low"/>
    <n v="110.44"/>
    <n v="0.10966125155648221"/>
    <n v="345.33"/>
    <n v="1137594.3728"/>
    <n v="30.04"/>
    <n v="1412.17"/>
    <n v="0"/>
  </r>
  <r>
    <x v="5"/>
    <n v="2018"/>
    <s v="Prepared Food"/>
    <n v="16509.39"/>
    <n v="17572.509999999998"/>
    <n v="1064394.8686171931"/>
    <s v="Medium"/>
    <n v="24.01"/>
    <n v="1.8480729405706737E-2"/>
    <n v="893.33"/>
    <n v="1027544.4336"/>
    <n v="62.24"/>
    <n v="1412.17"/>
    <n v="0"/>
  </r>
  <r>
    <x v="11"/>
    <n v="2018"/>
    <s v="Dairy Products"/>
    <n v="31983.919999999998"/>
    <n v="26673.23"/>
    <n v="833957.50114432501"/>
    <s v="Low"/>
    <n v="189.9"/>
    <n v="3.3613855871194205E-2"/>
    <n v="951.51"/>
    <n v="1817006.4952"/>
    <n v="56.81"/>
    <n v="1412.17"/>
    <n v="0"/>
  </r>
  <r>
    <x v="14"/>
    <n v="2020"/>
    <s v="Grains &amp; Cereals"/>
    <n v="41944.46"/>
    <n v="44101.79"/>
    <n v="1051433.0140380876"/>
    <s v="Medium"/>
    <n v="197.72"/>
    <n v="4.0352163623419854E-2"/>
    <n v="1039.46"/>
    <n v="2689478.7752"/>
    <n v="64.12"/>
    <n v="1412.17"/>
    <n v="0"/>
  </r>
  <r>
    <x v="3"/>
    <n v="2018"/>
    <s v="Bakery Items"/>
    <n v="27317.9"/>
    <n v="27416.93"/>
    <n v="1003625.095633266"/>
    <s v="Medium"/>
    <n v="97.26"/>
    <n v="0.16255816721213925"/>
    <n v="168.05"/>
    <n v="1898594.05"/>
    <n v="69.5"/>
    <n v="1412.17"/>
    <n v="0"/>
  </r>
  <r>
    <x v="2"/>
    <n v="2021"/>
    <s v="Fruits &amp; Vegetables"/>
    <n v="16272.92"/>
    <n v="13871.08"/>
    <n v="852402.64193519054"/>
    <s v="Low"/>
    <n v="68.44"/>
    <n v="1.9493195975083852E-2"/>
    <n v="834.8"/>
    <n v="775892.82559999998"/>
    <n v="47.68"/>
    <n v="1412.17"/>
    <n v="0"/>
  </r>
  <r>
    <x v="13"/>
    <n v="2019"/>
    <s v="Prepared Food"/>
    <n v="18165.75"/>
    <n v="20967"/>
    <n v="1154205.0286941084"/>
    <s v="High"/>
    <n v="117.95"/>
    <n v="2.5222501457887868E-2"/>
    <n v="720.22"/>
    <n v="871774.34250000003"/>
    <n v="47.99"/>
    <n v="1412.17"/>
    <n v="0"/>
  </r>
  <r>
    <x v="4"/>
    <n v="2018"/>
    <s v="Dairy Products"/>
    <n v="49651.71"/>
    <n v="45493.82"/>
    <n v="916258.8760789911"/>
    <s v="Low"/>
    <n v="128.16"/>
    <n v="9.1959531791158108E-2"/>
    <n v="539.92999999999995"/>
    <n v="2840077.8119999999"/>
    <n v="57.2"/>
    <n v="1412.17"/>
    <n v="0"/>
  </r>
  <r>
    <x v="6"/>
    <n v="2021"/>
    <s v="Prepared Food"/>
    <n v="25968.3"/>
    <n v="28645.91"/>
    <n v="1103110.7157572887"/>
    <s v="High"/>
    <n v="122.03"/>
    <n v="2.7205041171663839E-2"/>
    <n v="954.54"/>
    <n v="857992.63199999998"/>
    <n v="33.04"/>
    <n v="1412.17"/>
    <n v="0"/>
  </r>
  <r>
    <x v="13"/>
    <n v="2022"/>
    <s v="Bakery Items"/>
    <n v="4975.04"/>
    <n v="4138.17"/>
    <n v="831786.27709525952"/>
    <s v="Low"/>
    <n v="69.22"/>
    <n v="2.1236351218679301E-2"/>
    <n v="234.27"/>
    <n v="151042.2144"/>
    <n v="30.36"/>
    <n v="1412.17"/>
    <n v="0"/>
  </r>
  <r>
    <x v="5"/>
    <n v="2023"/>
    <s v="Bakery Items"/>
    <n v="16276.69"/>
    <n v="16703.509999999998"/>
    <n v="1026222.7762524197"/>
    <s v="Medium"/>
    <n v="183.68"/>
    <n v="1.6088773129843428E-2"/>
    <n v="1011.68"/>
    <n v="897008.38589999999"/>
    <n v="55.11"/>
    <n v="1412.17"/>
    <n v="0"/>
  </r>
  <r>
    <x v="3"/>
    <n v="2020"/>
    <s v="Beverages"/>
    <n v="39838.370000000003"/>
    <n v="40364.980000000003"/>
    <n v="1013218.6633137851"/>
    <s v="Medium"/>
    <n v="123.76"/>
    <n v="2.9571675648391457E-2"/>
    <n v="1347.18"/>
    <n v="1483979.2825000002"/>
    <n v="37.25"/>
    <n v="1412.17"/>
    <n v="0"/>
  </r>
  <r>
    <x v="3"/>
    <n v="2024"/>
    <s v="Prepared Food"/>
    <n v="16319.38"/>
    <n v="16600.71"/>
    <n v="1017239.0127566122"/>
    <s v="Medium"/>
    <n v="155.21"/>
    <n v="0.13199110320284696"/>
    <n v="123.64"/>
    <n v="1135665.6542"/>
    <n v="69.59"/>
    <n v="1412.17"/>
    <n v="0"/>
  </r>
  <r>
    <x v="3"/>
    <n v="2024"/>
    <s v="Bakery Items"/>
    <n v="13490.82"/>
    <n v="10997.21"/>
    <n v="815162.45862000983"/>
    <s v="Low"/>
    <n v="48.18"/>
    <n v="0.29340626359286648"/>
    <n v="45.98"/>
    <n v="570931.5024"/>
    <n v="42.32"/>
    <n v="1412.17"/>
    <n v="0"/>
  </r>
  <r>
    <x v="18"/>
    <n v="2018"/>
    <s v="Beverages"/>
    <n v="11960.04"/>
    <n v="13749.13"/>
    <n v="1149588.9645854027"/>
    <s v="High"/>
    <n v="109.81"/>
    <n v="1.3625172307727362E-2"/>
    <n v="877.79"/>
    <n v="436900.26120000007"/>
    <n v="36.53"/>
    <n v="1412.17"/>
    <n v="0"/>
  </r>
  <r>
    <x v="4"/>
    <n v="2024"/>
    <s v="Dairy Products"/>
    <n v="9885.2800000000007"/>
    <n v="10090"/>
    <n v="1020709.5803052619"/>
    <s v="Medium"/>
    <n v="193.59"/>
    <n v="6.34118930014754E-2"/>
    <n v="155.88999999999999"/>
    <n v="336593.78399999999"/>
    <n v="34.049999999999997"/>
    <n v="1412.17"/>
    <n v="0"/>
  </r>
  <r>
    <x v="19"/>
    <n v="2019"/>
    <s v="Bakery Items"/>
    <n v="8716"/>
    <n v="9644.6299999999992"/>
    <n v="1106543.1390546123"/>
    <s v="High"/>
    <n v="72.92"/>
    <n v="4.8476084538375971E-2"/>
    <n v="179.8"/>
    <n v="574297.24"/>
    <n v="65.89"/>
    <n v="1412.17"/>
    <n v="0"/>
  </r>
  <r>
    <x v="12"/>
    <n v="2020"/>
    <s v="Grains &amp; Cereals"/>
    <n v="22751.56"/>
    <n v="25813.94"/>
    <n v="1134600.8801154734"/>
    <s v="High"/>
    <n v="111.67"/>
    <n v="4.456197116891257E-2"/>
    <n v="510.56"/>
    <n v="962390.98800000001"/>
    <n v="42.3"/>
    <n v="1412.17"/>
    <n v="0"/>
  </r>
  <r>
    <x v="6"/>
    <n v="2022"/>
    <s v="Grains &amp; Cereals"/>
    <n v="37858.74"/>
    <n v="34972.42"/>
    <n v="923760.80133675877"/>
    <s v="Low"/>
    <n v="78.05"/>
    <n v="7.7831380288639437E-2"/>
    <n v="486.42"/>
    <n v="2448324.7157999999"/>
    <n v="64.67"/>
    <n v="1412.17"/>
    <n v="0"/>
  </r>
  <r>
    <x v="19"/>
    <n v="2022"/>
    <s v="Grains &amp; Cereals"/>
    <n v="29974.31"/>
    <n v="32496.03"/>
    <n v="1084129.3761224195"/>
    <s v="Medium"/>
    <n v="65.290000000000006"/>
    <n v="2.7233775201475519E-2"/>
    <n v="1100.6300000000001"/>
    <n v="1816443.1860000002"/>
    <n v="60.6"/>
    <n v="1412.17"/>
    <n v="0"/>
  </r>
  <r>
    <x v="6"/>
    <n v="2023"/>
    <s v="Grains &amp; Cereals"/>
    <n v="20302.189999999999"/>
    <n v="20223.89"/>
    <n v="996143.27321338246"/>
    <s v="Medium"/>
    <n v="185.02"/>
    <n v="8.7475505191951394E-2"/>
    <n v="232.09"/>
    <n v="823456.82640000002"/>
    <n v="40.56"/>
    <n v="1412.17"/>
    <n v="0"/>
  </r>
  <r>
    <x v="5"/>
    <n v="2022"/>
    <s v="Frozen Food"/>
    <n v="49337.57"/>
    <n v="42934.92"/>
    <n v="870227.69868884911"/>
    <s v="Low"/>
    <n v="103.54"/>
    <n v="0.1022222521495908"/>
    <n v="482.65"/>
    <n v="1579788.9914000002"/>
    <n v="32.020000000000003"/>
    <n v="1412.17"/>
    <n v="0"/>
  </r>
  <r>
    <x v="12"/>
    <n v="2023"/>
    <s v="Bakery Items"/>
    <n v="47373.36"/>
    <n v="55692.26"/>
    <n v="1175602.9126918588"/>
    <s v="High"/>
    <n v="129.24"/>
    <n v="4.301585399073822E-2"/>
    <n v="1101.3"/>
    <n v="2137012.2695999998"/>
    <n v="45.11"/>
    <n v="1412.17"/>
    <n v="0"/>
  </r>
  <r>
    <x v="8"/>
    <n v="2019"/>
    <s v="Bakery Items"/>
    <n v="41505.08"/>
    <n v="33845.07"/>
    <n v="815444.03721183038"/>
    <s v="Low"/>
    <n v="112.04"/>
    <n v="0.14817421727178609"/>
    <n v="280.11"/>
    <n v="2800347.7475999999"/>
    <n v="67.47"/>
    <n v="1412.17"/>
    <n v="0"/>
  </r>
  <r>
    <x v="6"/>
    <n v="2018"/>
    <s v="Beverages"/>
    <n v="45114.16"/>
    <n v="44709.61"/>
    <n v="991032.74891962961"/>
    <s v="Medium"/>
    <n v="188.62"/>
    <n v="0.1410478661872753"/>
    <n v="319.85000000000002"/>
    <n v="2866102.5848000003"/>
    <n v="63.53"/>
    <n v="1412.17"/>
    <n v="0"/>
  </r>
  <r>
    <x v="19"/>
    <n v="2022"/>
    <s v="Beverages"/>
    <n v="3762.04"/>
    <n v="3618.29"/>
    <n v="961789.34833228786"/>
    <s v="Medium"/>
    <n v="27.4"/>
    <n v="3.7763902830756876E-3"/>
    <n v="996.2"/>
    <n v="150067.77559999999"/>
    <n v="39.89"/>
    <n v="1412.17"/>
    <n v="0"/>
  </r>
  <r>
    <x v="5"/>
    <n v="2021"/>
    <s v="Dairy Products"/>
    <n v="5891.72"/>
    <n v="4807.38"/>
    <n v="815955.27282355574"/>
    <s v="Low"/>
    <n v="190.78"/>
    <n v="2.0288990667722717E-2"/>
    <n v="290.39"/>
    <n v="187003.19279999999"/>
    <n v="31.74"/>
    <n v="1412.17"/>
    <n v="0"/>
  </r>
  <r>
    <x v="15"/>
    <n v="2018"/>
    <s v="Frozen Food"/>
    <n v="35181.49"/>
    <n v="38177.300000000003"/>
    <n v="1085153.0165436429"/>
    <s v="Medium"/>
    <n v="179.61"/>
    <n v="2.982139284927187E-2"/>
    <n v="1179.74"/>
    <n v="1790034.2112"/>
    <n v="50.88"/>
    <n v="1412.17"/>
    <n v="0"/>
  </r>
  <r>
    <x v="1"/>
    <n v="2023"/>
    <s v="Beverages"/>
    <n v="21340.53"/>
    <n v="18787.62"/>
    <n v="880372.69927222992"/>
    <s v="Low"/>
    <n v="120.91"/>
    <n v="1.7724987126031991E-2"/>
    <n v="1203.98"/>
    <n v="944745.26309999998"/>
    <n v="44.27"/>
    <n v="1412.17"/>
    <n v="0"/>
  </r>
  <r>
    <x v="8"/>
    <n v="2019"/>
    <s v="Frozen Food"/>
    <n v="34377.17"/>
    <n v="29072.21"/>
    <n v="845683.63248050958"/>
    <s v="Low"/>
    <n v="140.08000000000001"/>
    <n v="3.4932243346780335E-2"/>
    <n v="984.11"/>
    <n v="2014502.162"/>
    <n v="58.6"/>
    <n v="1412.17"/>
    <n v="0"/>
  </r>
  <r>
    <x v="6"/>
    <n v="2019"/>
    <s v="Grains &amp; Cereals"/>
    <n v="11916.64"/>
    <n v="13349.45"/>
    <n v="1120236.0732555485"/>
    <s v="High"/>
    <n v="62.28"/>
    <n v="1.2827936617292455E-2"/>
    <n v="928.96"/>
    <n v="523855.49439999997"/>
    <n v="43.96"/>
    <n v="1412.17"/>
    <n v="0"/>
  </r>
  <r>
    <x v="17"/>
    <n v="2024"/>
    <s v="Meat &amp; Seafood"/>
    <n v="6094.39"/>
    <n v="6039.23"/>
    <n v="990949.05314559781"/>
    <s v="Medium"/>
    <n v="81.14"/>
    <n v="4.5461184421552031E-3"/>
    <n v="1340.57"/>
    <n v="189901.1924"/>
    <n v="31.16"/>
    <n v="1412.17"/>
    <n v="0"/>
  </r>
  <r>
    <x v="12"/>
    <n v="2021"/>
    <s v="Fruits &amp; Vegetables"/>
    <n v="45815.53"/>
    <n v="37369.25"/>
    <n v="815645.91744327743"/>
    <s v="Low"/>
    <n v="120.55"/>
    <n v="5.4767889162502685E-2"/>
    <n v="836.54"/>
    <n v="2808950.1442999998"/>
    <n v="61.31"/>
    <n v="1412.17"/>
    <n v="0"/>
  </r>
  <r>
    <x v="17"/>
    <n v="2024"/>
    <s v="Prepared Food"/>
    <n v="35196.99"/>
    <n v="41710.61"/>
    <n v="1185061.8476182197"/>
    <s v="High"/>
    <n v="40.340000000000003"/>
    <n v="2.9672553912559643E-2"/>
    <n v="1186.18"/>
    <n v="1984054.3262999998"/>
    <n v="56.37"/>
    <n v="1412.17"/>
    <n v="0"/>
  </r>
  <r>
    <x v="0"/>
    <n v="2019"/>
    <s v="Fruits &amp; Vegetables"/>
    <n v="15082.95"/>
    <n v="15797.78"/>
    <n v="1047393.2486681981"/>
    <s v="Medium"/>
    <n v="101.96"/>
    <n v="1.244642400336681E-2"/>
    <n v="1211.83"/>
    <n v="742533.62849999999"/>
    <n v="49.23"/>
    <n v="1412.17"/>
    <n v="0"/>
  </r>
  <r>
    <x v="2"/>
    <n v="2022"/>
    <s v="Meat &amp; Seafood"/>
    <n v="21473.25"/>
    <n v="19444.45"/>
    <n v="905519.65817936265"/>
    <s v="Low"/>
    <n v="80"/>
    <n v="1.7569917195784511E-2"/>
    <n v="1222.1600000000001"/>
    <n v="1153757.7224999999"/>
    <n v="53.73"/>
    <n v="1412.17"/>
    <n v="0"/>
  </r>
  <r>
    <x v="1"/>
    <n v="2023"/>
    <s v="Fruits &amp; Vegetables"/>
    <n v="32504.2"/>
    <n v="30432.43"/>
    <n v="936261.46774878318"/>
    <s v="Low"/>
    <n v="67.400000000000006"/>
    <n v="2.4071301089363343E-2"/>
    <n v="1350.33"/>
    <n v="1073613.726"/>
    <n v="33.03"/>
    <n v="1412.17"/>
    <n v="0"/>
  </r>
  <r>
    <x v="4"/>
    <n v="2023"/>
    <s v="Bakery Items"/>
    <n v="12727.7"/>
    <n v="11221.47"/>
    <n v="881657.33007534745"/>
    <s v="Low"/>
    <n v="130.86000000000001"/>
    <n v="2.7722550151379845E-2"/>
    <n v="459.11"/>
    <n v="710205.66"/>
    <n v="55.8"/>
    <n v="1412.17"/>
    <n v="0"/>
  </r>
  <r>
    <x v="8"/>
    <n v="2023"/>
    <s v="Bakery Items"/>
    <n v="26305.75"/>
    <n v="30688.14"/>
    <n v="1166594.3757543503"/>
    <s v="High"/>
    <n v="128.15"/>
    <n v="2.4119553656568621E-2"/>
    <n v="1090.6400000000001"/>
    <n v="1345802.17"/>
    <n v="51.16"/>
    <n v="1412.17"/>
    <n v="0"/>
  </r>
  <r>
    <x v="4"/>
    <n v="2018"/>
    <s v="Grains &amp; Cereals"/>
    <n v="20388.48"/>
    <n v="17369.439999999999"/>
    <n v="851924.22387544345"/>
    <s v="Low"/>
    <n v="195.85"/>
    <n v="2.2552131495697188E-2"/>
    <n v="904.06"/>
    <n v="1244308.9343999999"/>
    <n v="61.03"/>
    <n v="1412.17"/>
    <n v="0"/>
  </r>
  <r>
    <x v="3"/>
    <n v="2021"/>
    <s v="Beverages"/>
    <n v="28904.71"/>
    <n v="30930.87"/>
    <n v="1070097.9182977446"/>
    <s v="Medium"/>
    <n v="107.79"/>
    <n v="3.8014006339019163E-2"/>
    <n v="760.37"/>
    <n v="1903375.1534999998"/>
    <n v="65.849999999999994"/>
    <n v="1412.17"/>
    <n v="0"/>
  </r>
  <r>
    <x v="17"/>
    <n v="2021"/>
    <s v="Dairy Products"/>
    <n v="40315.11"/>
    <n v="36359.56"/>
    <n v="901884.18188614643"/>
    <s v="Low"/>
    <n v="142.44999999999999"/>
    <n v="5.1396111677715454E-2"/>
    <n v="784.4"/>
    <n v="1921821.2937"/>
    <n v="47.67"/>
    <n v="1412.17"/>
    <n v="0"/>
  </r>
  <r>
    <x v="8"/>
    <n v="2023"/>
    <s v="Meat &amp; Seafood"/>
    <n v="28762.81"/>
    <n v="23387.040000000001"/>
    <n v="813099.97180386749"/>
    <s v="Low"/>
    <n v="76.73"/>
    <n v="3.7398496924937262E-2"/>
    <n v="769.09"/>
    <n v="1090398.1270999999"/>
    <n v="37.909999999999997"/>
    <n v="1412.17"/>
    <n v="0"/>
  </r>
  <r>
    <x v="0"/>
    <n v="2021"/>
    <s v="Fruits &amp; Vegetables"/>
    <n v="15460.27"/>
    <n v="13647.73"/>
    <n v="882761.42654688435"/>
    <s v="Low"/>
    <n v="140.85"/>
    <n v="7.4973425149119838E-2"/>
    <n v="206.21"/>
    <n v="498593.70750000002"/>
    <n v="32.25"/>
    <n v="1412.17"/>
    <n v="0"/>
  </r>
  <r>
    <x v="9"/>
    <n v="2022"/>
    <s v="Dairy Products"/>
    <n v="14489.65"/>
    <n v="13756.34"/>
    <n v="949390.7720338311"/>
    <s v="Low"/>
    <n v="141.69"/>
    <n v="5.1361702881854591E-2"/>
    <n v="282.11"/>
    <n v="576543.17349999992"/>
    <n v="39.79"/>
    <n v="1412.17"/>
    <n v="0"/>
  </r>
  <r>
    <x v="14"/>
    <n v="2024"/>
    <s v="Prepared Food"/>
    <n v="39062.57"/>
    <n v="37034.199999999997"/>
    <n v="948073.82105171273"/>
    <s v="Low"/>
    <n v="50.69"/>
    <n v="0.1480820728609879"/>
    <n v="263.79000000000002"/>
    <n v="2426566.8484"/>
    <n v="62.12"/>
    <n v="1412.17"/>
    <n v="0"/>
  </r>
  <r>
    <x v="8"/>
    <n v="2018"/>
    <s v="Frozen Food"/>
    <n v="5427.23"/>
    <n v="4559.83"/>
    <n v="840176.2961952968"/>
    <s v="Low"/>
    <n v="93.69"/>
    <n v="2.8395489980641446E-2"/>
    <n v="191.13"/>
    <n v="320912.10989999998"/>
    <n v="59.13"/>
    <n v="1412.17"/>
    <n v="0"/>
  </r>
  <r>
    <x v="8"/>
    <n v="2023"/>
    <s v="Beverages"/>
    <n v="16197.32"/>
    <n v="17595.57"/>
    <n v="1086326.0094879894"/>
    <s v="Medium"/>
    <n v="117.11"/>
    <n v="3.1960614850332483E-2"/>
    <n v="506.79"/>
    <n v="947705.19319999998"/>
    <n v="58.51"/>
    <n v="1412.17"/>
    <n v="0"/>
  </r>
  <r>
    <x v="17"/>
    <n v="2019"/>
    <s v="Prepared Food"/>
    <n v="17168.32"/>
    <n v="16327.88"/>
    <n v="951047.04478947271"/>
    <s v="Medium"/>
    <n v="192.34"/>
    <n v="1.2661469818208636E-2"/>
    <n v="1355.95"/>
    <n v="943914.23359999992"/>
    <n v="54.98"/>
    <n v="1412.17"/>
    <n v="0"/>
  </r>
  <r>
    <x v="18"/>
    <n v="2022"/>
    <s v="Prepared Food"/>
    <n v="37844.67"/>
    <n v="39814.870000000003"/>
    <n v="1052060.1712209408"/>
    <s v="Medium"/>
    <n v="130.72"/>
    <n v="1.8893994008986519"/>
    <n v="20.03"/>
    <n v="1147828.8410999998"/>
    <n v="30.33"/>
    <n v="1412.17"/>
    <n v="0"/>
  </r>
  <r>
    <x v="10"/>
    <n v="2024"/>
    <s v="Dairy Products"/>
    <n v="39141.040000000001"/>
    <n v="46408.66"/>
    <n v="1185677.7438719054"/>
    <s v="High"/>
    <n v="102.53"/>
    <n v="3.0094602491157928E-2"/>
    <n v="1300.5999999999999"/>
    <n v="2453751.7976000002"/>
    <n v="62.69"/>
    <n v="1412.17"/>
    <n v="0"/>
  </r>
  <r>
    <x v="2"/>
    <n v="2018"/>
    <s v="Prepared Food"/>
    <n v="21876.97"/>
    <n v="22063.37"/>
    <n v="1008520.3755364659"/>
    <s v="Medium"/>
    <n v="191.86"/>
    <n v="2.4313687790348752E-2"/>
    <n v="899.78"/>
    <n v="916863.81270000001"/>
    <n v="41.91"/>
    <n v="1412.17"/>
    <n v="0"/>
  </r>
  <r>
    <x v="16"/>
    <n v="2018"/>
    <s v="Frozen Food"/>
    <n v="14020.05"/>
    <n v="16743.689999999999"/>
    <n v="1194267.495479688"/>
    <s v="High"/>
    <n v="135.13999999999999"/>
    <n v="1.1209493655705068E-2"/>
    <n v="1250.73"/>
    <n v="519442.85249999992"/>
    <n v="37.049999999999997"/>
    <n v="1412.17"/>
    <n v="0"/>
  </r>
  <r>
    <x v="9"/>
    <n v="2023"/>
    <s v="Prepared Food"/>
    <n v="25835.42"/>
    <n v="24080.3"/>
    <n v="932065.35833363654"/>
    <s v="Low"/>
    <n v="166.84"/>
    <n v="0.34571684731700786"/>
    <n v="74.73"/>
    <n v="1453242.375"/>
    <n v="56.25"/>
    <n v="1412.17"/>
    <n v="0"/>
  </r>
  <r>
    <x v="8"/>
    <n v="2023"/>
    <s v="Beverages"/>
    <n v="40308.129999999997"/>
    <n v="39763.46"/>
    <n v="986487.3413874571"/>
    <s v="Medium"/>
    <n v="129.72"/>
    <n v="3.5042929797870027E-2"/>
    <n v="1150.25"/>
    <n v="1935999.4838999999"/>
    <n v="48.03"/>
    <n v="1412.17"/>
    <n v="0"/>
  </r>
  <r>
    <x v="2"/>
    <n v="2023"/>
    <s v="Meat &amp; Seafood"/>
    <n v="17363.939999999999"/>
    <n v="20058.8"/>
    <n v="1155198.6473116125"/>
    <s v="High"/>
    <n v="104.17"/>
    <n v="1.2801394858486739E-2"/>
    <n v="1356.41"/>
    <n v="877226.24879999994"/>
    <n v="50.52"/>
    <n v="1412.17"/>
    <n v="0"/>
  </r>
  <r>
    <x v="6"/>
    <n v="2021"/>
    <s v="Fruits &amp; Vegetables"/>
    <n v="40699.85"/>
    <n v="42273.3"/>
    <n v="1038659.8476407161"/>
    <s v="Medium"/>
    <n v="161.69"/>
    <n v="8.1209669373665624E-2"/>
    <n v="501.17"/>
    <n v="2764333.8119999999"/>
    <n v="67.92"/>
    <n v="1412.17"/>
    <n v="0"/>
  </r>
  <r>
    <x v="19"/>
    <n v="2018"/>
    <s v="Prepared Food"/>
    <n v="27946.26"/>
    <n v="23796.9"/>
    <n v="851523.60280051793"/>
    <s v="Low"/>
    <n v="160.12"/>
    <n v="2.4197572126207875E-2"/>
    <n v="1154.92"/>
    <n v="1821257.7641999999"/>
    <n v="65.17"/>
    <n v="1412.17"/>
    <n v="0"/>
  </r>
  <r>
    <x v="2"/>
    <n v="2020"/>
    <s v="Meat &amp; Seafood"/>
    <n v="18719"/>
    <n v="19006.64"/>
    <n v="1015366.2054596933"/>
    <s v="Medium"/>
    <n v="43.65"/>
    <n v="5.7313003276078502E-2"/>
    <n v="326.61"/>
    <n v="616416.67000000004"/>
    <n v="32.93"/>
    <n v="1412.17"/>
    <n v="0"/>
  </r>
  <r>
    <x v="3"/>
    <n v="2019"/>
    <s v="Meat &amp; Seafood"/>
    <n v="30726.13"/>
    <n v="33026.33"/>
    <n v="1074861.3639270549"/>
    <s v="Medium"/>
    <n v="185.18"/>
    <n v="3.2728108390230395E-2"/>
    <n v="938.83"/>
    <n v="2063259.6295000003"/>
    <n v="67.150000000000006"/>
    <n v="1412.17"/>
    <n v="0"/>
  </r>
  <r>
    <x v="8"/>
    <n v="2018"/>
    <s v="Prepared Food"/>
    <n v="40760.26"/>
    <n v="41849.72"/>
    <n v="1026728.4850489177"/>
    <s v="Medium"/>
    <n v="177.83"/>
    <n v="0.26332618386200662"/>
    <n v="154.79"/>
    <n v="1485303.8744000001"/>
    <n v="36.44"/>
    <n v="1412.17"/>
    <n v="0"/>
  </r>
  <r>
    <x v="9"/>
    <n v="2022"/>
    <s v="Dairy Products"/>
    <n v="14117.53"/>
    <n v="12597.16"/>
    <n v="892306.23203917395"/>
    <s v="Low"/>
    <n v="159.80000000000001"/>
    <n v="3.4749132350407365E-2"/>
    <n v="406.27"/>
    <n v="624277.17660000001"/>
    <n v="44.22"/>
    <n v="1412.17"/>
    <n v="0"/>
  </r>
  <r>
    <x v="3"/>
    <n v="2024"/>
    <s v="Frozen Food"/>
    <n v="12982.7"/>
    <n v="13913.86"/>
    <n v="1071723.1392545463"/>
    <s v="Medium"/>
    <n v="129.69999999999999"/>
    <n v="2.2792261371815805E-2"/>
    <n v="569.61"/>
    <n v="733912.03100000008"/>
    <n v="56.53"/>
    <n v="1412.17"/>
    <n v="0"/>
  </r>
  <r>
    <x v="9"/>
    <n v="2024"/>
    <s v="Prepared Food"/>
    <n v="29507.41"/>
    <n v="30625.79"/>
    <n v="1037901.6660560856"/>
    <s v="Medium"/>
    <n v="89.02"/>
    <n v="4.9077589648060672E-2"/>
    <n v="601.24"/>
    <n v="1645628.2557000001"/>
    <n v="55.77"/>
    <n v="1412.17"/>
    <n v="0"/>
  </r>
  <r>
    <x v="15"/>
    <n v="2019"/>
    <s v="Bakery Items"/>
    <n v="46860.24"/>
    <n v="47913.04"/>
    <n v="1022466.8076817362"/>
    <s v="Medium"/>
    <n v="147.29"/>
    <n v="6.5650816778279025E-2"/>
    <n v="713.78"/>
    <n v="1551542.5463999999"/>
    <n v="33.11"/>
    <n v="1412.17"/>
    <n v="0"/>
  </r>
  <r>
    <x v="8"/>
    <n v="2024"/>
    <s v="Grains &amp; Cereals"/>
    <n v="1901.13"/>
    <n v="2239.79"/>
    <n v="1178136.1611252255"/>
    <s v="High"/>
    <n v="42.76"/>
    <n v="4.1902799206524136E-3"/>
    <n v="453.7"/>
    <n v="97375.878599999996"/>
    <n v="51.22"/>
    <n v="1412.17"/>
    <n v="0"/>
  </r>
  <r>
    <x v="11"/>
    <n v="2022"/>
    <s v="Fruits &amp; Vegetables"/>
    <n v="18067.07"/>
    <n v="16203.86"/>
    <n v="896872.59749367216"/>
    <s v="Low"/>
    <n v="185.11"/>
    <n v="6.4293334756770223E-2"/>
    <n v="281.01"/>
    <n v="615364.40419999999"/>
    <n v="34.06"/>
    <n v="1412.17"/>
    <n v="0"/>
  </r>
  <r>
    <x v="5"/>
    <n v="2023"/>
    <s v="Beverages"/>
    <n v="10674.94"/>
    <n v="10306.219999999999"/>
    <n v="965459.29063769907"/>
    <s v="Medium"/>
    <n v="89.03"/>
    <n v="0.13619469252360297"/>
    <n v="78.38"/>
    <n v="577194.00580000004"/>
    <n v="54.07"/>
    <n v="1412.17"/>
    <n v="0"/>
  </r>
  <r>
    <x v="11"/>
    <n v="2023"/>
    <s v="Bakery Items"/>
    <n v="19242.900000000001"/>
    <n v="19706.14"/>
    <n v="1024073.2945657878"/>
    <s v="Medium"/>
    <n v="75.459999999999994"/>
    <n v="1.8835857127475261E-2"/>
    <n v="1021.61"/>
    <n v="1289851.5870000001"/>
    <n v="67.03"/>
    <n v="1412.17"/>
    <n v="0"/>
  </r>
  <r>
    <x v="6"/>
    <n v="2020"/>
    <s v="Dairy Products"/>
    <n v="40875.35"/>
    <n v="48277.06"/>
    <n v="1181080.0396816174"/>
    <s v="High"/>
    <n v="62.37"/>
    <n v="0.12207062863968941"/>
    <n v="334.85"/>
    <n v="1583102.3054999998"/>
    <n v="38.729999999999997"/>
    <n v="1412.17"/>
    <n v="0"/>
  </r>
  <r>
    <x v="4"/>
    <n v="2018"/>
    <s v="Prepared Food"/>
    <n v="37736.870000000003"/>
    <n v="33975.050000000003"/>
    <n v="900314.46699209558"/>
    <s v="Low"/>
    <n v="127.75"/>
    <n v="3.0401087569483606E-2"/>
    <n v="1241.3"/>
    <n v="2021186.7572000003"/>
    <n v="53.56"/>
    <n v="1412.17"/>
    <n v="0"/>
  </r>
  <r>
    <x v="7"/>
    <n v="2020"/>
    <s v="Dairy Products"/>
    <n v="25834.28"/>
    <n v="29660.46"/>
    <n v="1148104.766225341"/>
    <s v="High"/>
    <n v="88.18"/>
    <n v="7.9838927004141164E-2"/>
    <n v="323.58"/>
    <n v="1026654.2872"/>
    <n v="39.74"/>
    <n v="1412.17"/>
    <n v="0"/>
  </r>
  <r>
    <x v="4"/>
    <n v="2023"/>
    <s v="Fruits &amp; Vegetables"/>
    <n v="29295.27"/>
    <n v="24527.98"/>
    <n v="837267.5862007757"/>
    <s v="Low"/>
    <n v="90.56"/>
    <n v="2.1058160096610025E-2"/>
    <n v="1391.16"/>
    <n v="1003655.9502"/>
    <n v="34.26"/>
    <n v="1412.17"/>
    <n v="0"/>
  </r>
  <r>
    <x v="13"/>
    <n v="2023"/>
    <s v="Fruits &amp; Vegetables"/>
    <n v="49990.76"/>
    <n v="42801.82"/>
    <n v="856194.6247666569"/>
    <s v="Low"/>
    <n v="31.59"/>
    <n v="0.47398084763439841"/>
    <n v="105.47"/>
    <n v="2605018.5035999999"/>
    <n v="52.11"/>
    <n v="1412.17"/>
    <n v="0"/>
  </r>
  <r>
    <x v="9"/>
    <n v="2021"/>
    <s v="Beverages"/>
    <n v="25921.62"/>
    <n v="29082.33"/>
    <n v="1121933.3513877606"/>
    <s v="High"/>
    <n v="34.54"/>
    <n v="1.8797812860323285E-2"/>
    <n v="1378.97"/>
    <n v="881335.08"/>
    <n v="34"/>
    <n v="1412.17"/>
    <n v="0"/>
  </r>
  <r>
    <x v="12"/>
    <n v="2024"/>
    <s v="Grains &amp; Cereals"/>
    <n v="28002.27"/>
    <n v="22590.63"/>
    <n v="806742.81049357785"/>
    <s v="Low"/>
    <n v="49.68"/>
    <n v="4.6357536627762604E-2"/>
    <n v="604.04999999999995"/>
    <n v="1507642.2168000001"/>
    <n v="53.84"/>
    <n v="1412.17"/>
    <n v="0"/>
  </r>
  <r>
    <x v="5"/>
    <n v="2020"/>
    <s v="Meat &amp; Seafood"/>
    <n v="41774.54"/>
    <n v="47767.39"/>
    <n v="1143456.9955767316"/>
    <s v="High"/>
    <n v="69.28"/>
    <n v="6.3145504564967647E-2"/>
    <n v="661.56"/>
    <n v="2448823.5348"/>
    <n v="58.62"/>
    <n v="1412.17"/>
    <n v="0"/>
  </r>
  <r>
    <x v="2"/>
    <n v="2018"/>
    <s v="Bakery Items"/>
    <n v="7294.75"/>
    <n v="5873.03"/>
    <n v="805103.67044792487"/>
    <s v="Low"/>
    <n v="152.25"/>
    <n v="9.1070536828963794E-2"/>
    <n v="80.099999999999994"/>
    <n v="311850.5625"/>
    <n v="42.75"/>
    <n v="1412.17"/>
    <n v="0"/>
  </r>
  <r>
    <x v="8"/>
    <n v="2019"/>
    <s v="Meat &amp; Seafood"/>
    <n v="42159.48"/>
    <n v="36466.89"/>
    <n v="864974.85263100965"/>
    <s v="Low"/>
    <n v="158.66999999999999"/>
    <n v="6.6532232865687199E-2"/>
    <n v="633.66999999999996"/>
    <n v="2537157.5064000003"/>
    <n v="60.18"/>
    <n v="1412.17"/>
    <n v="0"/>
  </r>
  <r>
    <x v="9"/>
    <n v="2019"/>
    <s v="Bakery Items"/>
    <n v="33836.15"/>
    <n v="33239.919999999998"/>
    <n v="982378.90540147142"/>
    <s v="Medium"/>
    <n v="32.119999999999997"/>
    <n v="4.8525914983937588E-2"/>
    <n v="697.28"/>
    <n v="2038628.0375000001"/>
    <n v="60.25"/>
    <n v="1412.17"/>
    <n v="0"/>
  </r>
  <r>
    <x v="2"/>
    <n v="2020"/>
    <s v="Fruits &amp; Vegetables"/>
    <n v="10062.85"/>
    <n v="9142.6"/>
    <n v="908549.76472868025"/>
    <s v="Low"/>
    <n v="127.62"/>
    <n v="3.9205399929871036E-2"/>
    <n v="256.67"/>
    <n v="464299.89900000003"/>
    <n v="46.14"/>
    <n v="1412.17"/>
    <n v="0"/>
  </r>
  <r>
    <x v="18"/>
    <n v="2024"/>
    <s v="Bakery Items"/>
    <n v="3942.39"/>
    <n v="3890.65"/>
    <n v="986875.98132097535"/>
    <s v="Medium"/>
    <n v="149.88"/>
    <n v="6.4260635696821514E-2"/>
    <n v="61.35"/>
    <n v="123317.9592"/>
    <n v="31.28"/>
    <n v="1412.17"/>
    <n v="0"/>
  </r>
  <r>
    <x v="19"/>
    <n v="2024"/>
    <s v="Meat &amp; Seafood"/>
    <n v="41534.44"/>
    <n v="36355.89"/>
    <n v="875319.13274862978"/>
    <s v="Low"/>
    <n v="61.84"/>
    <n v="3.2446753327917008E-2"/>
    <n v="1280.08"/>
    <n v="2470468.4912"/>
    <n v="59.48"/>
    <n v="1412.17"/>
    <n v="0"/>
  </r>
  <r>
    <x v="15"/>
    <n v="2024"/>
    <s v="Fruits &amp; Vegetables"/>
    <n v="40044.04"/>
    <n v="35715.51"/>
    <n v="891905.76175630628"/>
    <s v="Low"/>
    <n v="111.75"/>
    <n v="0.30710974768003685"/>
    <n v="130.38999999999999"/>
    <n v="1624186.2624000001"/>
    <n v="40.56"/>
    <n v="1412.17"/>
    <n v="0"/>
  </r>
  <r>
    <x v="0"/>
    <n v="2020"/>
    <s v="Frozen Food"/>
    <n v="27026.05"/>
    <n v="24435.66"/>
    <n v="904152.10509859934"/>
    <s v="Low"/>
    <n v="191.4"/>
    <n v="0.2688356709439968"/>
    <n v="100.53"/>
    <n v="1216712.7709999999"/>
    <n v="45.02"/>
    <n v="1412.17"/>
    <n v="0"/>
  </r>
  <r>
    <x v="19"/>
    <n v="2024"/>
    <s v="Beverages"/>
    <n v="18885.14"/>
    <n v="19560.38"/>
    <n v="1035755.0963350021"/>
    <s v="Medium"/>
    <n v="115.2"/>
    <n v="6.4097817601737772E-2"/>
    <n v="294.63"/>
    <n v="670233.61860000005"/>
    <n v="35.49"/>
    <n v="1412.17"/>
    <n v="0"/>
  </r>
  <r>
    <x v="14"/>
    <n v="2022"/>
    <s v="Prepared Food"/>
    <n v="15312.77"/>
    <n v="13090.17"/>
    <n v="854853.17156856658"/>
    <s v="Low"/>
    <n v="28.72"/>
    <n v="1.5422889430534013E-2"/>
    <n v="992.86"/>
    <n v="761504.05209999997"/>
    <n v="49.73"/>
    <n v="1412.17"/>
    <n v="0"/>
  </r>
  <r>
    <x v="4"/>
    <n v="2023"/>
    <s v="Meat &amp; Seafood"/>
    <n v="34012.71"/>
    <n v="31826.080000000002"/>
    <n v="935711.38553793565"/>
    <s v="Low"/>
    <n v="71.36"/>
    <n v="6.2717048974775036E-2"/>
    <n v="542.32000000000005"/>
    <n v="1229899.5935999998"/>
    <n v="36.159999999999997"/>
    <n v="1412.17"/>
    <n v="0"/>
  </r>
  <r>
    <x v="18"/>
    <n v="2024"/>
    <s v="Grains &amp; Cereals"/>
    <n v="42466.49"/>
    <n v="40712.080000000002"/>
    <n v="958687.19077088789"/>
    <s v="Medium"/>
    <n v="62.88"/>
    <n v="6.3212054003364049E-2"/>
    <n v="671.81"/>
    <n v="2315697.6996999998"/>
    <n v="54.53"/>
    <n v="1412.17"/>
    <n v="0"/>
  </r>
  <r>
    <x v="8"/>
    <n v="2022"/>
    <s v="Dairy Products"/>
    <n v="12611.69"/>
    <n v="13049.41"/>
    <n v="1034707.4817094299"/>
    <s v="Medium"/>
    <n v="137.25"/>
    <n v="1.9746183594545084E-2"/>
    <n v="638.69000000000005"/>
    <n v="539275.86439999996"/>
    <n v="42.76"/>
    <n v="1412.17"/>
    <n v="0"/>
  </r>
  <r>
    <x v="4"/>
    <n v="2020"/>
    <s v="Bakery Items"/>
    <n v="30582.77"/>
    <n v="29572.31"/>
    <n v="966959.82737992669"/>
    <s v="Medium"/>
    <n v="185"/>
    <n v="5.0536667988631108E-2"/>
    <n v="605.16"/>
    <n v="1065197.8791"/>
    <n v="34.83"/>
    <n v="1412.17"/>
    <n v="0"/>
  </r>
  <r>
    <x v="2"/>
    <n v="2021"/>
    <s v="Prepared Food"/>
    <n v="32118.15"/>
    <n v="31259.27"/>
    <n v="973258.7337689125"/>
    <s v="Medium"/>
    <n v="148.47"/>
    <n v="3.7580911260881776E-2"/>
    <n v="854.64"/>
    <n v="1757183.9865000001"/>
    <n v="54.71"/>
    <n v="1412.17"/>
    <n v="0"/>
  </r>
  <r>
    <x v="15"/>
    <n v="2018"/>
    <s v="Prepared Food"/>
    <n v="37422.06"/>
    <n v="36503.07"/>
    <n v="975442.55981632229"/>
    <s v="Medium"/>
    <n v="183.55"/>
    <n v="3.0275032967388576E-2"/>
    <n v="1236.07"/>
    <n v="2075801.6681999997"/>
    <n v="55.47"/>
    <n v="1412.17"/>
    <n v="0"/>
  </r>
  <r>
    <x v="3"/>
    <n v="2020"/>
    <s v="Fruits &amp; Vegetables"/>
    <n v="8609.89"/>
    <n v="9939.09"/>
    <n v="1154380.6018427645"/>
    <s v="High"/>
    <n v="155.97"/>
    <n v="7.2658525882293365E-3"/>
    <n v="1184.98"/>
    <n v="580220.48709999991"/>
    <n v="67.39"/>
    <n v="1412.17"/>
    <n v="0"/>
  </r>
  <r>
    <x v="15"/>
    <n v="2018"/>
    <s v="Grains &amp; Cereals"/>
    <n v="9303.75"/>
    <n v="9591.51"/>
    <n v="1030929.4639258364"/>
    <s v="Medium"/>
    <n v="73.05"/>
    <n v="7.2421885946476108E-3"/>
    <n v="1284.6600000000001"/>
    <n v="555247.80000000005"/>
    <n v="59.68"/>
    <n v="1412.17"/>
    <n v="0"/>
  </r>
  <r>
    <x v="16"/>
    <n v="2022"/>
    <s v="Bakery Items"/>
    <n v="17391.900000000001"/>
    <n v="16126.72"/>
    <n v="927254.6415285276"/>
    <s v="Low"/>
    <n v="114.09"/>
    <n v="7.8479761743603632E-2"/>
    <n v="221.61"/>
    <n v="849594.31500000006"/>
    <n v="48.85"/>
    <n v="1412.17"/>
    <n v="0"/>
  </r>
  <r>
    <x v="6"/>
    <n v="2024"/>
    <s v="Meat &amp; Seafood"/>
    <n v="20928.259999999998"/>
    <n v="24655.67"/>
    <n v="1178104.1519935247"/>
    <s v="High"/>
    <n v="184.88"/>
    <n v="2.933100683933176E-2"/>
    <n v="713.52"/>
    <n v="1082618.8897999998"/>
    <n v="51.73"/>
    <n v="1412.17"/>
    <n v="0"/>
  </r>
  <r>
    <x v="12"/>
    <n v="2024"/>
    <s v="Dairy Products"/>
    <n v="39133.39"/>
    <n v="40211.56"/>
    <n v="1027551.1526090635"/>
    <s v="Medium"/>
    <n v="89.79"/>
    <n v="0.14874525827663537"/>
    <n v="263.08999999999997"/>
    <n v="2378527.4441999998"/>
    <n v="60.78"/>
    <n v="1412.17"/>
    <n v="0"/>
  </r>
  <r>
    <x v="19"/>
    <n v="2018"/>
    <s v="Meat &amp; Seafood"/>
    <n v="24565.360000000001"/>
    <n v="29283.24"/>
    <n v="1192054.1771014144"/>
    <s v="High"/>
    <n v="70.98"/>
    <n v="6.2735551753198657E-2"/>
    <n v="391.57"/>
    <n v="1584220.0663999999"/>
    <n v="64.489999999999995"/>
    <n v="1412.17"/>
    <n v="0"/>
  </r>
  <r>
    <x v="7"/>
    <n v="2022"/>
    <s v="Grains &amp; Cereals"/>
    <n v="45691.23"/>
    <n v="42724.89"/>
    <n v="935078.56978242868"/>
    <s v="Low"/>
    <n v="185.1"/>
    <n v="3.3202940150568266E-2"/>
    <n v="1376.12"/>
    <n v="1896642.9573000001"/>
    <n v="41.51"/>
    <n v="1412.17"/>
    <n v="0"/>
  </r>
  <r>
    <x v="5"/>
    <n v="2023"/>
    <s v="Prepared Food"/>
    <n v="2771.73"/>
    <n v="2709.71"/>
    <n v="977624.08315384248"/>
    <s v="Medium"/>
    <n v="137.36000000000001"/>
    <n v="3.4372504278379922E-3"/>
    <n v="806.38"/>
    <n v="123646.8753"/>
    <n v="44.61"/>
    <n v="1412.17"/>
    <n v="0"/>
  </r>
  <r>
    <x v="15"/>
    <n v="2020"/>
    <s v="Meat &amp; Seafood"/>
    <n v="15465.35"/>
    <n v="18092.810000000001"/>
    <n v="1169893.3422133997"/>
    <s v="High"/>
    <n v="153.96"/>
    <n v="0.20882190116122062"/>
    <n v="74.06"/>
    <n v="753317.19850000006"/>
    <n v="48.71"/>
    <n v="1412.17"/>
    <n v="0"/>
  </r>
  <r>
    <x v="14"/>
    <n v="2023"/>
    <s v="Prepared Food"/>
    <n v="49852.33"/>
    <n v="49951.05"/>
    <n v="1001980.2484658189"/>
    <s v="Medium"/>
    <n v="46.82"/>
    <n v="0.14384490867645786"/>
    <n v="346.57"/>
    <n v="2562908.2853000001"/>
    <n v="51.41"/>
    <n v="1412.17"/>
    <n v="0"/>
  </r>
  <r>
    <x v="10"/>
    <n v="2020"/>
    <s v="Bakery Items"/>
    <n v="6578.83"/>
    <n v="6321.95"/>
    <n v="960953.54341121449"/>
    <s v="Medium"/>
    <n v="71.849999999999994"/>
    <n v="3.4471207754781241E-2"/>
    <n v="190.85"/>
    <n v="302626.18"/>
    <n v="46"/>
    <n v="1412.17"/>
    <n v="0"/>
  </r>
  <r>
    <x v="19"/>
    <n v="2022"/>
    <s v="Beverages"/>
    <n v="13364.72"/>
    <n v="12820.98"/>
    <n v="959315.27185006498"/>
    <s v="Medium"/>
    <n v="91.65"/>
    <n v="1.8579141991269775E-2"/>
    <n v="719.34"/>
    <n v="613173.35360000003"/>
    <n v="45.88"/>
    <n v="1412.17"/>
    <n v="0"/>
  </r>
  <r>
    <x v="19"/>
    <n v="2023"/>
    <s v="Meat &amp; Seafood"/>
    <n v="39004.75"/>
    <n v="34266.949999999997"/>
    <n v="878532.74280696572"/>
    <s v="Low"/>
    <n v="30.61"/>
    <n v="5.2827626838583851E-2"/>
    <n v="738.34"/>
    <n v="2557931.5049999999"/>
    <n v="65.58"/>
    <n v="1412.17"/>
    <n v="0"/>
  </r>
  <r>
    <x v="6"/>
    <n v="2018"/>
    <s v="Prepared Food"/>
    <n v="23281.4"/>
    <n v="25265.3"/>
    <n v="1085213.9476148342"/>
    <s v="Medium"/>
    <n v="166.94"/>
    <n v="0.86131705512393641"/>
    <n v="27.03"/>
    <n v="762931.47800000012"/>
    <n v="32.770000000000003"/>
    <n v="1412.17"/>
    <n v="0"/>
  </r>
  <r>
    <x v="14"/>
    <n v="2021"/>
    <s v="Meat &amp; Seafood"/>
    <n v="9175.67"/>
    <n v="8689.93"/>
    <n v="947062.17638602958"/>
    <s v="Low"/>
    <n v="189.59"/>
    <n v="1.0156931115022305E-2"/>
    <n v="903.39"/>
    <n v="456948.36599999998"/>
    <n v="49.8"/>
    <n v="1412.17"/>
    <n v="0"/>
  </r>
  <r>
    <x v="15"/>
    <n v="2019"/>
    <s v="Beverages"/>
    <n v="16086.64"/>
    <n v="14182.44"/>
    <n v="881628.48177120893"/>
    <s v="Low"/>
    <n v="198.1"/>
    <n v="3.4240735616525832E-2"/>
    <n v="469.81"/>
    <n v="491929.45119999995"/>
    <n v="30.58"/>
    <n v="1412.17"/>
    <n v="0"/>
  </r>
  <r>
    <x v="1"/>
    <n v="2024"/>
    <s v="Bakery Items"/>
    <n v="19152.439999999999"/>
    <n v="18329.72"/>
    <n v="957043.59340115415"/>
    <s v="Medium"/>
    <n v="126.57"/>
    <n v="0.10086070883142871"/>
    <n v="189.89"/>
    <n v="833897.23759999988"/>
    <n v="43.54"/>
    <n v="1412.17"/>
    <n v="0"/>
  </r>
  <r>
    <x v="6"/>
    <n v="2022"/>
    <s v="Meat &amp; Seafood"/>
    <n v="47998.97"/>
    <n v="42542.48"/>
    <n v="886320.68563137914"/>
    <s v="Low"/>
    <n v="21.12"/>
    <n v="3.8095932378268978E-2"/>
    <n v="1259.95"/>
    <n v="2794980.0230999999"/>
    <n v="58.23"/>
    <n v="1412.17"/>
    <n v="0"/>
  </r>
  <r>
    <x v="3"/>
    <n v="2024"/>
    <s v="Prepared Food"/>
    <n v="8691.0400000000009"/>
    <n v="9861.66"/>
    <n v="1134692.7410298421"/>
    <s v="High"/>
    <n v="146.93"/>
    <n v="2.9023342795124397E-2"/>
    <n v="299.45"/>
    <n v="559181.51360000006"/>
    <n v="64.34"/>
    <n v="1412.17"/>
    <n v="0"/>
  </r>
  <r>
    <x v="1"/>
    <n v="2023"/>
    <s v="Bakery Items"/>
    <n v="2259.0100000000002"/>
    <n v="2390.27"/>
    <n v="1058105.0991363472"/>
    <s v="Medium"/>
    <n v="114.47"/>
    <n v="6.5844992421592637E-3"/>
    <n v="343.08"/>
    <n v="151082.5888"/>
    <n v="66.88"/>
    <n v="1412.17"/>
    <n v="0"/>
  </r>
  <r>
    <x v="12"/>
    <n v="2018"/>
    <s v="Grains &amp; Cereals"/>
    <n v="12851.64"/>
    <n v="14590.46"/>
    <n v="1135299.4637260304"/>
    <s v="High"/>
    <n v="98.09"/>
    <n v="2.7398128211141192E-2"/>
    <n v="469.07"/>
    <n v="856690.32239999995"/>
    <n v="66.66"/>
    <n v="1412.17"/>
    <n v="0"/>
  </r>
  <r>
    <x v="16"/>
    <n v="2023"/>
    <s v="Dairy Products"/>
    <n v="19505.47"/>
    <n v="19105.95"/>
    <n v="979517.54046429018"/>
    <s v="Medium"/>
    <n v="76.06"/>
    <n v="2.4920748690430563E-2"/>
    <n v="782.7"/>
    <n v="1323056.0301000001"/>
    <n v="67.83"/>
    <n v="1412.17"/>
    <n v="0"/>
  </r>
  <r>
    <x v="15"/>
    <n v="2023"/>
    <s v="Bakery Items"/>
    <n v="14903.6"/>
    <n v="14035.31"/>
    <n v="941739.57969886472"/>
    <s v="Low"/>
    <n v="37.51"/>
    <n v="1.6980482858412423E-2"/>
    <n v="877.69"/>
    <n v="816568.24400000006"/>
    <n v="54.79"/>
    <n v="1412.17"/>
    <n v="0"/>
  </r>
  <r>
    <x v="16"/>
    <n v="2023"/>
    <s v="Grains &amp; Cereals"/>
    <n v="13958.86"/>
    <n v="11903.19"/>
    <n v="852733.67595921154"/>
    <s v="Low"/>
    <n v="157.1"/>
    <n v="2.4737909156963864E-2"/>
    <n v="564.27"/>
    <n v="967488.58660000004"/>
    <n v="69.31"/>
    <n v="1412.17"/>
    <n v="0"/>
  </r>
  <r>
    <x v="5"/>
    <n v="2022"/>
    <s v="Bakery Items"/>
    <n v="11966.64"/>
    <n v="13301.59"/>
    <n v="1111555.9588990728"/>
    <s v="High"/>
    <n v="115.83"/>
    <n v="1.3071009601205885E-2"/>
    <n v="915.51"/>
    <n v="382693.14720000001"/>
    <n v="31.98"/>
    <n v="1412.17"/>
    <n v="0"/>
  </r>
  <r>
    <x v="2"/>
    <n v="2023"/>
    <s v="Meat &amp; Seafood"/>
    <n v="30862.799999999999"/>
    <n v="28061.49"/>
    <n v="909233.44609043899"/>
    <s v="Low"/>
    <n v="22.5"/>
    <n v="5.0980029402533905E-2"/>
    <n v="605.39"/>
    <n v="1903308.8759999999"/>
    <n v="61.67"/>
    <n v="1412.17"/>
    <n v="0"/>
  </r>
  <r>
    <x v="0"/>
    <n v="2018"/>
    <s v="Dairy Products"/>
    <n v="45048.61"/>
    <n v="45687.34"/>
    <n v="1014178.6838706011"/>
    <s v="Medium"/>
    <n v="23.68"/>
    <n v="0.13211898407484529"/>
    <n v="340.97"/>
    <n v="2746613.7516999999"/>
    <n v="60.97"/>
    <n v="1412.17"/>
    <n v="0"/>
  </r>
  <r>
    <x v="7"/>
    <n v="2023"/>
    <s v="Grains &amp; Cereals"/>
    <n v="33076.620000000003"/>
    <n v="27055.64"/>
    <n v="817968.70417835913"/>
    <s v="Low"/>
    <n v="32.99"/>
    <n v="3.0767231596376017E-2"/>
    <n v="1075.06"/>
    <n v="2208856.6836000001"/>
    <n v="66.78"/>
    <n v="1412.17"/>
    <n v="0"/>
  </r>
  <r>
    <x v="0"/>
    <n v="2020"/>
    <s v="Prepared Food"/>
    <n v="38591.620000000003"/>
    <n v="31119.05"/>
    <n v="806368.06643514836"/>
    <s v="Low"/>
    <n v="134.81"/>
    <n v="0.15030230565508648"/>
    <n v="256.76"/>
    <n v="2259539.3510000003"/>
    <n v="58.55"/>
    <n v="1412.17"/>
    <n v="0"/>
  </r>
  <r>
    <x v="3"/>
    <n v="2020"/>
    <s v="Meat &amp; Seafood"/>
    <n v="37097.269999999997"/>
    <n v="31259.119999999999"/>
    <n v="842625.8859479418"/>
    <s v="Low"/>
    <n v="85.57"/>
    <n v="3.2658059915663812E-2"/>
    <n v="1135.93"/>
    <n v="2073366.4202999999"/>
    <n v="55.89"/>
    <n v="1412.17"/>
    <n v="0"/>
  </r>
  <r>
    <x v="6"/>
    <n v="2018"/>
    <s v="Grains &amp; Cereals"/>
    <n v="18565.849999999999"/>
    <n v="16172.53"/>
    <n v="871090.20055639802"/>
    <s v="Low"/>
    <n v="45.13"/>
    <n v="5.5365908209823157E-2"/>
    <n v="335.33"/>
    <n v="830264.81199999992"/>
    <n v="44.72"/>
    <n v="1412.17"/>
    <n v="0"/>
  </r>
  <r>
    <x v="6"/>
    <n v="2020"/>
    <s v="Bakery Items"/>
    <n v="4854.43"/>
    <n v="5591.6"/>
    <n v="1151855.1096627205"/>
    <s v="High"/>
    <n v="22.92"/>
    <n v="4.779864119732178E-2"/>
    <n v="101.56"/>
    <n v="207332.70530000003"/>
    <n v="42.71"/>
    <n v="1412.17"/>
    <n v="0"/>
  </r>
  <r>
    <x v="17"/>
    <n v="2024"/>
    <s v="Meat &amp; Seafood"/>
    <n v="12538.16"/>
    <n v="11004.04"/>
    <n v="877643.92861472501"/>
    <s v="Low"/>
    <n v="74.709999999999994"/>
    <n v="5.0028569148511691E-2"/>
    <n v="250.62"/>
    <n v="576128.45200000005"/>
    <n v="45.95"/>
    <n v="1412.17"/>
    <n v="0"/>
  </r>
  <r>
    <x v="0"/>
    <n v="2023"/>
    <s v="Meat &amp; Seafood"/>
    <n v="47916.19"/>
    <n v="56688.98"/>
    <n v="1183086.1343525017"/>
    <s v="High"/>
    <n v="173.25"/>
    <n v="9.5970577631789789E-2"/>
    <n v="499.28"/>
    <n v="2896054.5236"/>
    <n v="60.44"/>
    <n v="1412.17"/>
    <n v="0"/>
  </r>
  <r>
    <x v="10"/>
    <n v="2019"/>
    <s v="Prepared Food"/>
    <n v="49897.41"/>
    <n v="52983.4"/>
    <n v="1061846.6970530134"/>
    <s v="Medium"/>
    <n v="118.17"/>
    <n v="3.6793701240284929E-2"/>
    <n v="1356.14"/>
    <n v="1540333.0467000001"/>
    <n v="30.87"/>
    <n v="1412.17"/>
    <n v="0"/>
  </r>
  <r>
    <x v="15"/>
    <n v="2023"/>
    <s v="Frozen Food"/>
    <n v="49279.74"/>
    <n v="49982.07"/>
    <n v="1014251.9014913634"/>
    <s v="Medium"/>
    <n v="166.35"/>
    <n v="5.779462160038467E-2"/>
    <n v="852.67"/>
    <n v="3207125.4791999999"/>
    <n v="65.08"/>
    <n v="1412.17"/>
    <n v="0"/>
  </r>
  <r>
    <x v="7"/>
    <n v="2019"/>
    <s v="Dairy Products"/>
    <n v="27104.63"/>
    <n v="27798.720000000001"/>
    <n v="1025607.8020618617"/>
    <s v="Medium"/>
    <n v="164.98"/>
    <n v="8.312263861629049E-2"/>
    <n v="326.08"/>
    <n v="981187.60600000015"/>
    <n v="36.200000000000003"/>
    <n v="1412.17"/>
    <n v="0"/>
  </r>
  <r>
    <x v="7"/>
    <n v="2022"/>
    <s v="Fruits &amp; Vegetables"/>
    <n v="34535.449999999997"/>
    <n v="40893.1"/>
    <n v="1184090.5504344087"/>
    <s v="High"/>
    <n v="118.14"/>
    <n v="3.6914595692373466E-2"/>
    <n v="935.55"/>
    <n v="2154666.7254999997"/>
    <n v="62.39"/>
    <n v="1412.17"/>
    <n v="0"/>
  </r>
  <r>
    <x v="9"/>
    <n v="2019"/>
    <s v="Beverages"/>
    <n v="3821.97"/>
    <n v="3440.76"/>
    <n v="900258.24378527305"/>
    <s v="Low"/>
    <n v="192.16"/>
    <n v="7.45575670087004E-3"/>
    <n v="512.62"/>
    <n v="204857.592"/>
    <n v="53.6"/>
    <n v="1412.17"/>
    <n v="0"/>
  </r>
  <r>
    <x v="19"/>
    <n v="2021"/>
    <s v="Grains &amp; Cereals"/>
    <n v="12506.13"/>
    <n v="10524.25"/>
    <n v="841527.31500472175"/>
    <s v="Low"/>
    <n v="111.28"/>
    <n v="5.9658111911463051E-2"/>
    <n v="209.63"/>
    <n v="866799.87029999995"/>
    <n v="69.31"/>
    <n v="1412.17"/>
    <n v="0"/>
  </r>
  <r>
    <x v="18"/>
    <n v="2023"/>
    <s v="Fruits &amp; Vegetables"/>
    <n v="1221.6199999999999"/>
    <n v="984.57"/>
    <n v="805954.38843502896"/>
    <s v="Low"/>
    <n v="96.88"/>
    <n v="2.230128883858483E-3"/>
    <n v="547.78"/>
    <n v="44625.778599999998"/>
    <n v="36.53"/>
    <n v="1412.17"/>
    <n v="0"/>
  </r>
  <r>
    <x v="1"/>
    <n v="2024"/>
    <s v="Prepared Food"/>
    <n v="29489.02"/>
    <n v="30542.09"/>
    <n v="1035710.5797344232"/>
    <s v="Medium"/>
    <n v="138.28"/>
    <n v="7.7109588682896218E-2"/>
    <n v="382.43"/>
    <n v="1881399.476"/>
    <n v="63.8"/>
    <n v="1412.17"/>
    <n v="0"/>
  </r>
  <r>
    <x v="18"/>
    <n v="2020"/>
    <s v="Dairy Products"/>
    <n v="5438.27"/>
    <n v="5256.73"/>
    <n v="966618.0605229236"/>
    <s v="Medium"/>
    <n v="172.27"/>
    <n v="6.386619064955198E-3"/>
    <n v="851.51"/>
    <n v="373228.47009999998"/>
    <n v="68.63"/>
    <n v="1412.17"/>
    <n v="0"/>
  </r>
  <r>
    <x v="9"/>
    <n v="2018"/>
    <s v="Frozen Food"/>
    <n v="7741.56"/>
    <n v="6879.98"/>
    <n v="888707.18563183642"/>
    <s v="Low"/>
    <n v="36.450000000000003"/>
    <n v="7.4768062892960271E-3"/>
    <n v="1035.4100000000001"/>
    <n v="393039.00120000006"/>
    <n v="50.77"/>
    <n v="1412.17"/>
    <n v="0"/>
  </r>
  <r>
    <x v="8"/>
    <n v="2024"/>
    <s v="Grains &amp; Cereals"/>
    <n v="2469.34"/>
    <n v="2547.15"/>
    <n v="1031510.444086274"/>
    <s v="Medium"/>
    <n v="65.180000000000007"/>
    <n v="2.0497551257574499E-3"/>
    <n v="1204.7"/>
    <n v="84821.829000000012"/>
    <n v="34.35"/>
    <n v="1412.17"/>
    <n v="0"/>
  </r>
  <r>
    <x v="10"/>
    <n v="2023"/>
    <s v="Meat &amp; Seafood"/>
    <n v="26024.78"/>
    <n v="29269.93"/>
    <n v="1124694.6179756371"/>
    <s v="High"/>
    <n v="29.33"/>
    <n v="4.5133328708681628E-2"/>
    <n v="576.62"/>
    <n v="1587251.3322000001"/>
    <n v="60.99"/>
    <n v="1412.17"/>
    <n v="0"/>
  </r>
  <r>
    <x v="16"/>
    <n v="2020"/>
    <s v="Fruits &amp; Vegetables"/>
    <n v="47273.49"/>
    <n v="49943.03"/>
    <n v="1056470.1273377533"/>
    <s v="Medium"/>
    <n v="51.64"/>
    <n v="3.8973338169946491E-2"/>
    <n v="1212.97"/>
    <n v="3106341.0278999996"/>
    <n v="65.709999999999994"/>
    <n v="1412.17"/>
    <n v="0"/>
  </r>
  <r>
    <x v="18"/>
    <n v="2018"/>
    <s v="Beverages"/>
    <n v="40523.019999999997"/>
    <n v="36379.9"/>
    <n v="897758.85410317406"/>
    <s v="Low"/>
    <n v="83.53"/>
    <n v="3.7850756585092467E-2"/>
    <n v="1070.5999999999999"/>
    <n v="2016020.2449999999"/>
    <n v="49.75"/>
    <n v="1412.17"/>
    <n v="0"/>
  </r>
  <r>
    <x v="1"/>
    <n v="2021"/>
    <s v="Prepared Food"/>
    <n v="36470.879999999997"/>
    <n v="30124.89"/>
    <n v="825998.44039957365"/>
    <s v="Low"/>
    <n v="123.59"/>
    <n v="5.564505202770742E-2"/>
    <n v="655.42"/>
    <n v="1276480.7999999998"/>
    <n v="35"/>
    <n v="1412.17"/>
    <n v="0"/>
  </r>
  <r>
    <x v="14"/>
    <n v="2024"/>
    <s v="Bakery Items"/>
    <n v="41051.019999999997"/>
    <n v="47576.89"/>
    <n v="1158969.7405813546"/>
    <s v="High"/>
    <n v="128.4"/>
    <n v="0.18605429659173311"/>
    <n v="220.64"/>
    <n v="2596887.5251999996"/>
    <n v="63.26"/>
    <n v="1412.17"/>
    <n v="0"/>
  </r>
  <r>
    <x v="9"/>
    <n v="2021"/>
    <s v="Fruits &amp; Vegetables"/>
    <n v="16178.17"/>
    <n v="18650.75"/>
    <n v="1152834.3440574552"/>
    <s v="High"/>
    <n v="25.83"/>
    <n v="0.11739474638995719"/>
    <n v="137.81"/>
    <n v="572868.99969999993"/>
    <n v="35.409999999999997"/>
    <n v="1412.17"/>
    <n v="0"/>
  </r>
  <r>
    <x v="19"/>
    <n v="2023"/>
    <s v="Prepared Food"/>
    <n v="46501.82"/>
    <n v="45442.62"/>
    <n v="977222.3968868315"/>
    <s v="Medium"/>
    <n v="109.76"/>
    <n v="1.9906601027397259"/>
    <n v="23.36"/>
    <n v="2996112.2626000005"/>
    <n v="64.430000000000007"/>
    <n v="1412.17"/>
    <n v="0"/>
  </r>
  <r>
    <x v="7"/>
    <n v="2021"/>
    <s v="Grains &amp; Cereals"/>
    <n v="23806.82"/>
    <n v="28173.06"/>
    <n v="1183402.9072341456"/>
    <s v="High"/>
    <n v="121.6"/>
    <n v="1.9807984158152228E-2"/>
    <n v="1201.8800000000001"/>
    <n v="1088923.9468"/>
    <n v="45.74"/>
    <n v="1412.17"/>
    <n v="0"/>
  </r>
  <r>
    <x v="8"/>
    <n v="2023"/>
    <s v="Frozen Food"/>
    <n v="19710.77"/>
    <n v="18712.96"/>
    <n v="949377.42158221116"/>
    <s v="Low"/>
    <n v="162.09"/>
    <n v="1.5999521088347023E-2"/>
    <n v="1231.96"/>
    <n v="829034.98620000004"/>
    <n v="42.06"/>
    <n v="1412.17"/>
    <n v="0"/>
  </r>
  <r>
    <x v="1"/>
    <n v="2023"/>
    <s v="Beverages"/>
    <n v="14272.87"/>
    <n v="13616.01"/>
    <n v="953978.42199921946"/>
    <s v="Medium"/>
    <n v="45.6"/>
    <n v="1.6645911084157493E-2"/>
    <n v="857.44"/>
    <n v="449595.40500000003"/>
    <n v="31.5"/>
    <n v="1412.17"/>
    <n v="0"/>
  </r>
  <r>
    <x v="1"/>
    <n v="2023"/>
    <s v="Beverages"/>
    <n v="2267.39"/>
    <n v="2004.48"/>
    <n v="884047.29667150346"/>
    <s v="Low"/>
    <n v="184.53"/>
    <n v="5.4293137301853357E-3"/>
    <n v="417.62"/>
    <n v="131576.64170000001"/>
    <n v="58.03"/>
    <n v="1412.17"/>
    <n v="0"/>
  </r>
  <r>
    <x v="17"/>
    <n v="2023"/>
    <s v="Fruits &amp; Vegetables"/>
    <n v="33972.57"/>
    <n v="38497.82"/>
    <n v="1133203.0517561669"/>
    <s v="High"/>
    <n v="178.06"/>
    <n v="8.806887880751782E-2"/>
    <n v="385.75"/>
    <n v="1097314.0109999999"/>
    <n v="32.299999999999997"/>
    <n v="1412.17"/>
    <n v="0"/>
  </r>
  <r>
    <x v="0"/>
    <n v="2022"/>
    <s v="Prepared Food"/>
    <n v="10946.27"/>
    <n v="9985.4"/>
    <n v="912219.41355365794"/>
    <s v="Low"/>
    <n v="22.7"/>
    <n v="0.26446653781106549"/>
    <n v="41.39"/>
    <n v="353017.20750000002"/>
    <n v="32.25"/>
    <n v="1412.17"/>
    <n v="0"/>
  </r>
  <r>
    <x v="13"/>
    <n v="2020"/>
    <s v="Bakery Items"/>
    <n v="49676.32"/>
    <n v="41270.26"/>
    <n v="830783.35915381811"/>
    <s v="Low"/>
    <n v="29.32"/>
    <n v="0.10465884335826399"/>
    <n v="474.65"/>
    <n v="1737180.9103999999"/>
    <n v="34.97"/>
    <n v="1412.17"/>
    <n v="0"/>
  </r>
  <r>
    <x v="6"/>
    <n v="2019"/>
    <s v="Prepared Food"/>
    <n v="9255.1200000000008"/>
    <n v="9241.7900000000009"/>
    <n v="998559.71613550116"/>
    <s v="Medium"/>
    <n v="24.29"/>
    <n v="3.1132669537136708E-2"/>
    <n v="297.27999999999997"/>
    <n v="382884.31440000003"/>
    <n v="41.37"/>
    <n v="1412.17"/>
    <n v="0"/>
  </r>
  <r>
    <x v="5"/>
    <n v="2024"/>
    <s v="Prepared Food"/>
    <n v="9277.3799999999992"/>
    <n v="9834.82"/>
    <n v="1060085.9294326631"/>
    <s v="Medium"/>
    <n v="32.39"/>
    <n v="1.3843529903306671E-2"/>
    <n v="670.16"/>
    <n v="454962.71519999998"/>
    <n v="49.04"/>
    <n v="1412.17"/>
    <n v="0"/>
  </r>
  <r>
    <x v="9"/>
    <n v="2018"/>
    <s v="Dairy Products"/>
    <n v="18076.68"/>
    <n v="16060.53"/>
    <n v="888466.79810673196"/>
    <s v="Low"/>
    <n v="85.35"/>
    <n v="0.24134419225634179"/>
    <n v="74.900000000000006"/>
    <n v="948664.16639999999"/>
    <n v="52.48"/>
    <n v="1412.17"/>
    <n v="0"/>
  </r>
  <r>
    <x v="14"/>
    <n v="2018"/>
    <s v="Frozen Food"/>
    <n v="13198.24"/>
    <n v="12355.27"/>
    <n v="936130.12037968705"/>
    <s v="Low"/>
    <n v="152.49"/>
    <n v="1.922484414146711E-2"/>
    <n v="686.52"/>
    <n v="645261.95360000001"/>
    <n v="48.89"/>
    <n v="1412.17"/>
    <n v="0"/>
  </r>
  <r>
    <x v="1"/>
    <n v="2020"/>
    <s v="Dairy Products"/>
    <n v="28422.26"/>
    <n v="24190.07"/>
    <n v="851095.93677631556"/>
    <s v="Low"/>
    <n v="119.24"/>
    <n v="8.5828959685942924E-2"/>
    <n v="331.15"/>
    <n v="1832383.1021999998"/>
    <n v="64.47"/>
    <n v="1412.17"/>
    <n v="0"/>
  </r>
  <r>
    <x v="17"/>
    <n v="2024"/>
    <s v="Fruits &amp; Vegetables"/>
    <n v="35696.79"/>
    <n v="32244.91"/>
    <n v="903299.98859841458"/>
    <s v="Low"/>
    <n v="74.78"/>
    <n v="4.1652711170231387E-2"/>
    <n v="857.01"/>
    <n v="2063988.3978000002"/>
    <n v="57.82"/>
    <n v="1412.17"/>
    <n v="0"/>
  </r>
  <r>
    <x v="17"/>
    <n v="2023"/>
    <s v="Bakery Items"/>
    <n v="15390.05"/>
    <n v="12457.12"/>
    <n v="809426.86995818734"/>
    <s v="Low"/>
    <n v="38.01"/>
    <n v="2.3228861653636006E-2"/>
    <n v="662.54"/>
    <n v="600365.85049999994"/>
    <n v="39.01"/>
    <n v="1412.17"/>
    <n v="0"/>
  </r>
  <r>
    <x v="2"/>
    <n v="2023"/>
    <s v="Prepared Food"/>
    <n v="25561.919999999998"/>
    <n v="27983.11"/>
    <n v="1094718.628334648"/>
    <s v="Medium"/>
    <n v="153.81"/>
    <n v="8.3620399751382107E-2"/>
    <n v="305.69"/>
    <n v="1053406.7231999999"/>
    <n v="41.21"/>
    <n v="1412.17"/>
    <n v="0"/>
  </r>
  <r>
    <x v="7"/>
    <n v="2022"/>
    <s v="Fruits &amp; Vegetables"/>
    <n v="36016.94"/>
    <n v="41810.769999999997"/>
    <n v="1160864.0267607409"/>
    <s v="High"/>
    <n v="143.72999999999999"/>
    <n v="9.4579816706494055E-2"/>
    <n v="380.81"/>
    <n v="1263834.4246000003"/>
    <n v="35.090000000000003"/>
    <n v="1412.17"/>
    <n v="0"/>
  </r>
  <r>
    <x v="3"/>
    <n v="2022"/>
    <s v="Bakery Items"/>
    <n v="16918.080000000002"/>
    <n v="13849.39"/>
    <n v="818614.76006733614"/>
    <s v="Low"/>
    <n v="60.7"/>
    <n v="1.231543316372213E-2"/>
    <n v="1373.73"/>
    <n v="603806.27520000003"/>
    <n v="35.69"/>
    <n v="1412.17"/>
    <n v="0"/>
  </r>
  <r>
    <x v="3"/>
    <n v="2020"/>
    <s v="Beverages"/>
    <n v="24061.59"/>
    <n v="19712.45"/>
    <n v="819249.68383219896"/>
    <s v="Low"/>
    <n v="148.24"/>
    <n v="5.5127706371571931E-2"/>
    <n v="436.47"/>
    <n v="1220403.8448000001"/>
    <n v="50.72"/>
    <n v="1412.17"/>
    <n v="0"/>
  </r>
  <r>
    <x v="10"/>
    <n v="2019"/>
    <s v="Dairy Products"/>
    <n v="32367.96"/>
    <n v="31487.91"/>
    <n v="972811.0761382553"/>
    <s v="Medium"/>
    <n v="100.27"/>
    <n v="7.4896360228613734E-2"/>
    <n v="432.17"/>
    <n v="1197938.1995999999"/>
    <n v="37.01"/>
    <n v="1412.17"/>
    <n v="0"/>
  </r>
  <r>
    <x v="17"/>
    <n v="2022"/>
    <s v="Prepared Food"/>
    <n v="19416.71"/>
    <n v="19012.689999999999"/>
    <n v="979192.14944241336"/>
    <s v="Medium"/>
    <n v="174.09"/>
    <n v="2.2836471625992356E-2"/>
    <n v="850.25"/>
    <n v="619393.049"/>
    <n v="31.9"/>
    <n v="1412.17"/>
    <n v="0"/>
  </r>
  <r>
    <x v="2"/>
    <n v="2022"/>
    <s v="Dairy Products"/>
    <n v="36132.800000000003"/>
    <n v="38019.370000000003"/>
    <n v="1052212.1175220297"/>
    <s v="Medium"/>
    <n v="174.75"/>
    <n v="0.12393771009123963"/>
    <n v="291.54000000000002"/>
    <n v="1109276.96"/>
    <n v="30.7"/>
    <n v="1412.17"/>
    <n v="0"/>
  </r>
  <r>
    <x v="14"/>
    <n v="2019"/>
    <s v="Frozen Food"/>
    <n v="47226.41"/>
    <n v="56384.01"/>
    <n v="1193908.4508011511"/>
    <s v="High"/>
    <n v="182.4"/>
    <n v="3.8999793548813319E-2"/>
    <n v="1210.94"/>
    <n v="2689544.0495000002"/>
    <n v="56.95"/>
    <n v="1412.17"/>
    <n v="0"/>
  </r>
  <r>
    <x v="3"/>
    <n v="2018"/>
    <s v="Prepared Food"/>
    <n v="15455.6"/>
    <n v="15670.96"/>
    <n v="1013934.1080255701"/>
    <s v="Medium"/>
    <n v="185.32"/>
    <n v="6.3818647287141803E-2"/>
    <n v="242.18"/>
    <n v="959174.53600000008"/>
    <n v="62.06"/>
    <n v="1412.17"/>
    <n v="0"/>
  </r>
  <r>
    <x v="0"/>
    <n v="2021"/>
    <s v="Dairy Products"/>
    <n v="49439.9"/>
    <n v="52836.52"/>
    <n v="1068701.9998017794"/>
    <s v="Medium"/>
    <n v="94.15"/>
    <n v="0.20773940081516032"/>
    <n v="237.99"/>
    <n v="2618831.503"/>
    <n v="52.97"/>
    <n v="1412.17"/>
    <n v="0"/>
  </r>
  <r>
    <x v="10"/>
    <n v="2019"/>
    <s v="Fruits &amp; Vegetables"/>
    <n v="29604.66"/>
    <n v="23736.51"/>
    <n v="801782.89499018062"/>
    <s v="Low"/>
    <n v="137.85"/>
    <n v="3.2703297431648716E-2"/>
    <n v="905.25"/>
    <n v="1405925.3034000001"/>
    <n v="47.49"/>
    <n v="1412.17"/>
    <n v="0"/>
  </r>
  <r>
    <x v="3"/>
    <n v="2022"/>
    <s v="Prepared Food"/>
    <n v="15110.91"/>
    <n v="13466.97"/>
    <n v="891208.4050530378"/>
    <s v="Low"/>
    <n v="103.86"/>
    <n v="8.2474129461849136E-2"/>
    <n v="183.22"/>
    <n v="515130.92190000007"/>
    <n v="34.090000000000003"/>
    <n v="1412.17"/>
    <n v="0"/>
  </r>
  <r>
    <x v="18"/>
    <n v="2024"/>
    <s v="Fruits &amp; Vegetables"/>
    <n v="48698.53"/>
    <n v="52480.03"/>
    <n v="1077651.2145233131"/>
    <s v="Medium"/>
    <n v="178.45"/>
    <n v="4.5650877423225468E-2"/>
    <n v="1066.76"/>
    <n v="3255496.7304999996"/>
    <n v="66.849999999999994"/>
    <n v="1412.17"/>
    <n v="0"/>
  </r>
  <r>
    <x v="13"/>
    <n v="2022"/>
    <s v="Prepared Food"/>
    <n v="48130.47"/>
    <n v="46308.2"/>
    <n v="962138.95272578881"/>
    <s v="Medium"/>
    <n v="52.01"/>
    <n v="4.1372659755531491E-2"/>
    <n v="1163.3399999999999"/>
    <n v="1626328.5813"/>
    <n v="33.79"/>
    <n v="1412.17"/>
    <n v="0"/>
  </r>
  <r>
    <x v="5"/>
    <n v="2023"/>
    <s v="Bakery Items"/>
    <n v="29749.279999999999"/>
    <n v="29411.3"/>
    <n v="988639.05277707567"/>
    <s v="Medium"/>
    <n v="199"/>
    <n v="2.6424778603849671E-2"/>
    <n v="1125.81"/>
    <n v="1085253.7344"/>
    <n v="36.479999999999997"/>
    <n v="1412.17"/>
    <n v="0"/>
  </r>
  <r>
    <x v="15"/>
    <n v="2021"/>
    <s v="Meat &amp; Seafood"/>
    <n v="49420.7"/>
    <n v="48154.17"/>
    <n v="974372.47954804369"/>
    <s v="Medium"/>
    <n v="159.25"/>
    <n v="9.0122909714244026E-2"/>
    <n v="548.37"/>
    <n v="3295866.4829999995"/>
    <n v="66.69"/>
    <n v="1412.17"/>
    <n v="0"/>
  </r>
  <r>
    <x v="18"/>
    <n v="2022"/>
    <s v="Grains &amp; Cereals"/>
    <n v="10154.620000000001"/>
    <n v="11557.75"/>
    <n v="1138176.514729256"/>
    <s v="High"/>
    <n v="121.16"/>
    <n v="0.10890840840840842"/>
    <n v="93.24"/>
    <n v="529360.34060000011"/>
    <n v="52.13"/>
    <n v="1412.17"/>
    <n v="0"/>
  </r>
  <r>
    <x v="10"/>
    <n v="2023"/>
    <s v="Prepared Food"/>
    <n v="10271.44"/>
    <n v="10902.15"/>
    <n v="1061404.2432219824"/>
    <s v="Medium"/>
    <n v="130.22999999999999"/>
    <n v="3.00018693772637E-2"/>
    <n v="342.36"/>
    <n v="613923.96880000003"/>
    <n v="59.77"/>
    <n v="1412.17"/>
    <n v="0"/>
  </r>
  <r>
    <x v="12"/>
    <n v="2022"/>
    <s v="Fruits &amp; Vegetables"/>
    <n v="7387.67"/>
    <n v="6592.27"/>
    <n v="892334.11887645221"/>
    <s v="Low"/>
    <n v="162.25"/>
    <n v="2.378592356482823E-2"/>
    <n v="310.58999999999997"/>
    <n v="264256.9559"/>
    <n v="35.770000000000003"/>
    <n v="1412.17"/>
    <n v="0"/>
  </r>
  <r>
    <x v="6"/>
    <n v="2023"/>
    <s v="Dairy Products"/>
    <n v="30586.38"/>
    <n v="28529.85"/>
    <n v="932763.21029163955"/>
    <s v="Low"/>
    <n v="21.61"/>
    <n v="4.6778178815036861E-2"/>
    <n v="653.86"/>
    <n v="1904308.0188"/>
    <n v="62.26"/>
    <n v="1412.17"/>
    <n v="0"/>
  </r>
  <r>
    <x v="10"/>
    <n v="2020"/>
    <s v="Dairy Products"/>
    <n v="22837.5"/>
    <n v="24524.92"/>
    <n v="1073888.1226053641"/>
    <s v="Medium"/>
    <n v="38.43"/>
    <n v="3.556522822481429E-2"/>
    <n v="642.13"/>
    <n v="1395371.25"/>
    <n v="61.1"/>
    <n v="1412.17"/>
    <n v="0"/>
  </r>
  <r>
    <x v="6"/>
    <n v="2020"/>
    <s v="Meat &amp; Seafood"/>
    <n v="5453.64"/>
    <n v="5401.48"/>
    <n v="990435.74566711404"/>
    <s v="Medium"/>
    <n v="59.39"/>
    <n v="4.650736799017602E-3"/>
    <n v="1172.6400000000001"/>
    <n v="348651.20520000003"/>
    <n v="63.93"/>
    <n v="1412.17"/>
    <n v="0"/>
  </r>
  <r>
    <x v="16"/>
    <n v="2018"/>
    <s v="Dairy Products"/>
    <n v="39668.22"/>
    <n v="42869.87"/>
    <n v="1080710.7049421426"/>
    <s v="Medium"/>
    <n v="123.85"/>
    <n v="0.17858914100486223"/>
    <n v="222.12"/>
    <n v="2302740.1710000001"/>
    <n v="58.05"/>
    <n v="1412.17"/>
    <n v="0"/>
  </r>
  <r>
    <x v="11"/>
    <n v="2024"/>
    <s v="Fruits &amp; Vegetables"/>
    <n v="30169.17"/>
    <n v="24451.32"/>
    <n v="810473.7385881017"/>
    <s v="Low"/>
    <n v="145.75"/>
    <n v="5.3835064239828694E-2"/>
    <n v="560.4"/>
    <n v="1175089.1714999999"/>
    <n v="38.950000000000003"/>
    <n v="1412.17"/>
    <n v="0"/>
  </r>
  <r>
    <x v="1"/>
    <n v="2022"/>
    <s v="Frozen Food"/>
    <n v="18581.47"/>
    <n v="17912.97"/>
    <n v="964023.29847961431"/>
    <s v="Medium"/>
    <n v="25.24"/>
    <n v="2.9171198467769791E-2"/>
    <n v="636.98"/>
    <n v="866268.13139999995"/>
    <n v="46.62"/>
    <n v="1412.17"/>
    <n v="0"/>
  </r>
  <r>
    <x v="0"/>
    <n v="2018"/>
    <s v="Bakery Items"/>
    <n v="24399.68"/>
    <n v="28258.6"/>
    <n v="1158154.5331742056"/>
    <s v="High"/>
    <n v="104.23"/>
    <n v="1.9224304882564745E-2"/>
    <n v="1269.21"/>
    <n v="1295135.0144"/>
    <n v="53.08"/>
    <n v="1412.17"/>
    <n v="0"/>
  </r>
  <r>
    <x v="4"/>
    <n v="2022"/>
    <s v="Beverages"/>
    <n v="9330.5300000000007"/>
    <n v="10553.98"/>
    <n v="1131123.3123949014"/>
    <s v="High"/>
    <n v="198.22"/>
    <n v="1.9553480866758878E-2"/>
    <n v="477.18"/>
    <n v="361184.81630000001"/>
    <n v="38.71"/>
    <n v="1412.17"/>
    <n v="0"/>
  </r>
  <r>
    <x v="12"/>
    <n v="2023"/>
    <s v="Fruits &amp; Vegetables"/>
    <n v="31640.720000000001"/>
    <n v="35128.75"/>
    <n v="1110238.6418513863"/>
    <s v="High"/>
    <n v="136.76"/>
    <n v="2.8871640919418566E-2"/>
    <n v="1095.9100000000001"/>
    <n v="1794028.8240000003"/>
    <n v="56.7"/>
    <n v="1412.17"/>
    <n v="0"/>
  </r>
  <r>
    <x v="7"/>
    <n v="2019"/>
    <s v="Meat &amp; Seafood"/>
    <n v="9673.8700000000008"/>
    <n v="10923.68"/>
    <n v="1129194.4175392061"/>
    <s v="High"/>
    <n v="153.44"/>
    <n v="8.1869551971022834E-3"/>
    <n v="1181.6199999999999"/>
    <n v="435517.62740000006"/>
    <n v="45.02"/>
    <n v="1412.17"/>
    <n v="0"/>
  </r>
  <r>
    <x v="15"/>
    <n v="2021"/>
    <s v="Fruits &amp; Vegetables"/>
    <n v="24999.17"/>
    <n v="21631.22"/>
    <n v="865277.52721390361"/>
    <s v="Low"/>
    <n v="60.68"/>
    <n v="5.8529616969469934E-2"/>
    <n v="427.12"/>
    <n v="1650445.2033999998"/>
    <n v="66.02"/>
    <n v="1412.17"/>
    <n v="0"/>
  </r>
  <r>
    <x v="18"/>
    <n v="2020"/>
    <s v="Bakery Items"/>
    <n v="2724.23"/>
    <n v="2696.9"/>
    <n v="989967.80741714174"/>
    <s v="Medium"/>
    <n v="197.1"/>
    <n v="3.8998353732732087E-3"/>
    <n v="698.55"/>
    <n v="96601.195800000001"/>
    <n v="35.46"/>
    <n v="1412.17"/>
    <n v="0"/>
  </r>
  <r>
    <x v="14"/>
    <n v="2024"/>
    <s v="Beverages"/>
    <n v="44657.84"/>
    <n v="39602.83"/>
    <n v="886805.76579610666"/>
    <s v="Low"/>
    <n v="112.49"/>
    <n v="3.7639249201412588E-2"/>
    <n v="1186.47"/>
    <n v="2581223.1519999998"/>
    <n v="57.8"/>
    <n v="1412.17"/>
    <n v="0"/>
  </r>
  <r>
    <x v="12"/>
    <n v="2019"/>
    <s v="Bakery Items"/>
    <n v="10222.620000000001"/>
    <n v="9346.4500000000007"/>
    <n v="914291.05258730147"/>
    <s v="Low"/>
    <n v="182.78"/>
    <n v="1.0210775500419515E-2"/>
    <n v="1001.16"/>
    <n v="484143.28320000001"/>
    <n v="47.36"/>
    <n v="1412.17"/>
    <n v="0"/>
  </r>
  <r>
    <x v="15"/>
    <n v="2022"/>
    <s v="Prepared Food"/>
    <n v="49077.56"/>
    <n v="43299.18"/>
    <n v="882260.2427667554"/>
    <s v="Low"/>
    <n v="157.78"/>
    <n v="6.5335694126417806E-2"/>
    <n v="751.16"/>
    <n v="2863184.8503999999"/>
    <n v="58.34"/>
    <n v="1412.17"/>
    <n v="0"/>
  </r>
  <r>
    <x v="6"/>
    <n v="2019"/>
    <s v="Prepared Food"/>
    <n v="17956.52"/>
    <n v="20776.169999999998"/>
    <n v="1157026.5285255718"/>
    <s v="High"/>
    <n v="53.38"/>
    <n v="1.75890840345189E-2"/>
    <n v="1020.89"/>
    <n v="726341.23400000005"/>
    <n v="40.450000000000003"/>
    <n v="1412.17"/>
    <n v="0"/>
  </r>
  <r>
    <x v="11"/>
    <n v="2022"/>
    <s v="Fruits &amp; Vegetables"/>
    <n v="44018.09"/>
    <n v="40651.870000000003"/>
    <n v="923526.44106093666"/>
    <s v="Low"/>
    <n v="56.74"/>
    <n v="8.4490940151253399E-2"/>
    <n v="520.98"/>
    <n v="2235678.7910999996"/>
    <n v="50.79"/>
    <n v="1412.17"/>
    <n v="0"/>
  </r>
  <r>
    <x v="16"/>
    <n v="2023"/>
    <s v="Beverages"/>
    <n v="38240.080000000002"/>
    <n v="40202.81"/>
    <n v="1051326.5139612679"/>
    <s v="Medium"/>
    <n v="81.28"/>
    <n v="3.016849828409136E-2"/>
    <n v="1267.55"/>
    <n v="1825199.0183999999"/>
    <n v="47.73"/>
    <n v="1412.17"/>
    <n v="0"/>
  </r>
  <r>
    <x v="18"/>
    <n v="2020"/>
    <s v="Bakery Items"/>
    <n v="42108.4"/>
    <n v="41111.410000000003"/>
    <n v="976323.25141776935"/>
    <s v="Medium"/>
    <n v="145.08000000000001"/>
    <n v="5.438253906754488E-2"/>
    <n v="774.3"/>
    <n v="2114262.764"/>
    <n v="50.21"/>
    <n v="1412.17"/>
    <n v="0"/>
  </r>
  <r>
    <x v="0"/>
    <n v="2018"/>
    <s v="Dairy Products"/>
    <n v="44584.14"/>
    <n v="52667.37"/>
    <n v="1181302.8130631207"/>
    <s v="High"/>
    <n v="72.72"/>
    <n v="9.7243369394521023E-2"/>
    <n v="458.48"/>
    <n v="3005862.7187999999"/>
    <n v="67.42"/>
    <n v="1412.17"/>
    <n v="0"/>
  </r>
  <r>
    <x v="5"/>
    <n v="2022"/>
    <s v="Prepared Food"/>
    <n v="11790.92"/>
    <n v="10744.15"/>
    <n v="911222.36432780477"/>
    <s v="Low"/>
    <n v="76.64"/>
    <n v="9.9756508202407841E-3"/>
    <n v="1181.97"/>
    <n v="803079.5612"/>
    <n v="68.11"/>
    <n v="1412.17"/>
    <n v="0"/>
  </r>
  <r>
    <x v="13"/>
    <n v="2018"/>
    <s v="Dairy Products"/>
    <n v="23203.3"/>
    <n v="22950.99"/>
    <n v="989126.11568182113"/>
    <s v="Medium"/>
    <n v="120.83"/>
    <n v="0.40515627728304521"/>
    <n v="57.27"/>
    <n v="960616.61999999988"/>
    <n v="41.4"/>
    <n v="1412.17"/>
    <n v="0"/>
  </r>
  <r>
    <x v="7"/>
    <n v="2020"/>
    <s v="Beverages"/>
    <n v="36282.29"/>
    <n v="38887.61"/>
    <n v="1071806.9339063219"/>
    <s v="Medium"/>
    <n v="31.53"/>
    <n v="2.8254374557093131E-2"/>
    <n v="1284.1300000000001"/>
    <n v="1658100.6530000002"/>
    <n v="45.7"/>
    <n v="1412.17"/>
    <n v="0"/>
  </r>
  <r>
    <x v="13"/>
    <n v="2019"/>
    <s v="Prepared Food"/>
    <n v="26672.639999999999"/>
    <n v="28769.77"/>
    <n v="1078624.7630530761"/>
    <s v="Medium"/>
    <n v="154.78"/>
    <n v="2.8201141890463098E-2"/>
    <n v="945.8"/>
    <n v="1665172.9151999999"/>
    <n v="62.43"/>
    <n v="1412.17"/>
    <n v="0"/>
  </r>
  <r>
    <x v="4"/>
    <n v="2018"/>
    <s v="Frozen Food"/>
    <n v="14181.6"/>
    <n v="14290.25"/>
    <n v="1007661.3358154228"/>
    <s v="Medium"/>
    <n v="42.93"/>
    <n v="1.7972094437896817E-2"/>
    <n v="789.09"/>
    <n v="758148.33600000001"/>
    <n v="53.46"/>
    <n v="1412.17"/>
    <n v="0"/>
  </r>
  <r>
    <x v="3"/>
    <n v="2018"/>
    <s v="Grains &amp; Cereals"/>
    <n v="2657.35"/>
    <n v="2749.43"/>
    <n v="1034651.0621483809"/>
    <s v="Medium"/>
    <n v="105.85"/>
    <n v="3.6914303971550418E-3"/>
    <n v="719.87"/>
    <n v="101404.47599999998"/>
    <n v="38.159999999999997"/>
    <n v="1412.17"/>
    <n v="0"/>
  </r>
  <r>
    <x v="18"/>
    <n v="2018"/>
    <s v="Beverages"/>
    <n v="10214.52"/>
    <n v="10766.71"/>
    <n v="1054059.3194785463"/>
    <s v="Medium"/>
    <n v="130.54"/>
    <n v="8.3520196238757158E-2"/>
    <n v="122.3"/>
    <n v="356588.89319999999"/>
    <n v="34.909999999999997"/>
    <n v="1412.17"/>
    <n v="0"/>
  </r>
  <r>
    <x v="17"/>
    <n v="2022"/>
    <s v="Prepared Food"/>
    <n v="22759.88"/>
    <n v="23150.959999999999"/>
    <n v="1017182.8673964889"/>
    <s v="Medium"/>
    <n v="140.15"/>
    <n v="1.954174537211938E-2"/>
    <n v="1164.68"/>
    <n v="704645.8848"/>
    <n v="30.96"/>
    <n v="1412.17"/>
    <n v="0"/>
  </r>
  <r>
    <x v="16"/>
    <n v="2024"/>
    <s v="Meat &amp; Seafood"/>
    <n v="49289.97"/>
    <n v="45872.9"/>
    <n v="930674.13106561033"/>
    <s v="Low"/>
    <n v="193.92"/>
    <n v="6.2759390358807204E-2"/>
    <n v="785.38"/>
    <n v="1929209.4258000001"/>
    <n v="39.14"/>
    <n v="1412.17"/>
    <n v="0"/>
  </r>
  <r>
    <x v="16"/>
    <n v="2019"/>
    <s v="Frozen Food"/>
    <n v="8252.2099999999991"/>
    <n v="9074.6"/>
    <n v="1099656.9403832429"/>
    <s v="Medium"/>
    <n v="49.69"/>
    <n v="6.8327137238666938E-3"/>
    <n v="1207.75"/>
    <n v="387606.30369999993"/>
    <n v="46.97"/>
    <n v="1412.17"/>
    <n v="0"/>
  </r>
  <r>
    <x v="19"/>
    <n v="2020"/>
    <s v="Fruits &amp; Vegetables"/>
    <n v="7815.04"/>
    <n v="8006.65"/>
    <n v="1024518.1086725084"/>
    <s v="Medium"/>
    <n v="43.23"/>
    <n v="1.1235447187198988E-2"/>
    <n v="695.57"/>
    <n v="409820.69759999996"/>
    <n v="52.44"/>
    <n v="1412.17"/>
    <n v="0"/>
  </r>
  <r>
    <x v="18"/>
    <n v="2022"/>
    <s v="Fruits &amp; Vegetables"/>
    <n v="4066.93"/>
    <n v="3535.25"/>
    <n v="869267.4818597812"/>
    <s v="Low"/>
    <n v="34.090000000000003"/>
    <n v="5.3233461608942637E-3"/>
    <n v="763.98"/>
    <n v="196066.69529999999"/>
    <n v="48.21"/>
    <n v="1412.17"/>
    <n v="0"/>
  </r>
  <r>
    <x v="1"/>
    <n v="2023"/>
    <s v="Prepared Food"/>
    <n v="34123.410000000003"/>
    <n v="28542.1"/>
    <n v="836437.507271401"/>
    <s v="Low"/>
    <n v="98.44"/>
    <n v="3.1363716578277377E-2"/>
    <n v="1087.99"/>
    <n v="1449562.4568"/>
    <n v="42.48"/>
    <n v="1412.17"/>
    <n v="0"/>
  </r>
  <r>
    <x v="14"/>
    <n v="2022"/>
    <s v="Fruits &amp; Vegetables"/>
    <n v="19883.54"/>
    <n v="20482.16"/>
    <n v="1030106.3090375254"/>
    <s v="Medium"/>
    <n v="89.54"/>
    <n v="0.13877400893355668"/>
    <n v="143.28"/>
    <n v="816020.48160000006"/>
    <n v="41.04"/>
    <n v="1412.17"/>
    <n v="0"/>
  </r>
  <r>
    <x v="7"/>
    <n v="2024"/>
    <s v="Grains &amp; Cereals"/>
    <n v="32403.48"/>
    <n v="34763.83"/>
    <n v="1072842.4848195317"/>
    <s v="Medium"/>
    <n v="86.95"/>
    <n v="2.9034856006164764E-2"/>
    <n v="1116.02"/>
    <n v="1365482.6472"/>
    <n v="42.14"/>
    <n v="1412.17"/>
    <n v="0"/>
  </r>
  <r>
    <x v="18"/>
    <n v="2021"/>
    <s v="Beverages"/>
    <n v="27915.58"/>
    <n v="29184.68"/>
    <n v="1045462.0681354282"/>
    <s v="Medium"/>
    <n v="169.61"/>
    <n v="7.4654561014093554E-2"/>
    <n v="373.93"/>
    <n v="844446.29500000004"/>
    <n v="30.25"/>
    <n v="1412.17"/>
    <n v="0"/>
  </r>
  <r>
    <x v="1"/>
    <n v="2019"/>
    <s v="Frozen Food"/>
    <n v="28594.17"/>
    <n v="26009.58"/>
    <n v="909611.2948898325"/>
    <s v="Low"/>
    <n v="107.98"/>
    <n v="4.5472019464720195E-2"/>
    <n v="628.83000000000004"/>
    <n v="1619859.7304999998"/>
    <n v="56.65"/>
    <n v="1412.17"/>
    <n v="0"/>
  </r>
  <r>
    <x v="15"/>
    <n v="2024"/>
    <s v="Frozen Food"/>
    <n v="45663.94"/>
    <n v="49092.95"/>
    <n v="1075092.2938318506"/>
    <s v="Medium"/>
    <n v="193.39"/>
    <n v="4.1537973129087719E-2"/>
    <n v="1099.33"/>
    <n v="2866325.5138000003"/>
    <n v="62.77"/>
    <n v="1412.17"/>
    <n v="0"/>
  </r>
  <r>
    <x v="15"/>
    <n v="2019"/>
    <s v="Frozen Food"/>
    <n v="4872.53"/>
    <n v="5391.97"/>
    <n v="1106605.8084814255"/>
    <s v="High"/>
    <n v="115.87"/>
    <n v="6.4989596393416381E-3"/>
    <n v="749.74"/>
    <n v="252933.03229999996"/>
    <n v="51.91"/>
    <n v="1412.17"/>
    <n v="0"/>
  </r>
  <r>
    <x v="11"/>
    <n v="2019"/>
    <s v="Beverages"/>
    <n v="29752.19"/>
    <n v="35634.720000000001"/>
    <n v="1197717.5461705509"/>
    <s v="High"/>
    <n v="81.62"/>
    <n v="0.21306352048123745"/>
    <n v="139.63999999999999"/>
    <n v="1817858.8089999999"/>
    <n v="61.1"/>
    <n v="1412.17"/>
    <n v="0"/>
  </r>
  <r>
    <x v="18"/>
    <n v="2021"/>
    <s v="Dairy Products"/>
    <n v="741.25"/>
    <n v="702.15"/>
    <n v="947251.26475548057"/>
    <s v="Low"/>
    <n v="27"/>
    <n v="6.0143939762750921E-4"/>
    <n v="1232.46"/>
    <n v="43956.125"/>
    <n v="59.3"/>
    <n v="1412.17"/>
    <n v="0"/>
  </r>
  <r>
    <x v="16"/>
    <n v="2019"/>
    <s v="Frozen Food"/>
    <n v="951.49"/>
    <n v="971.59"/>
    <n v="1021124.7622150521"/>
    <s v="Medium"/>
    <n v="59.51"/>
    <n v="3.9734820011692977E-3"/>
    <n v="239.46"/>
    <n v="40419.2952"/>
    <n v="42.48"/>
    <n v="1412.17"/>
    <n v="0"/>
  </r>
  <r>
    <x v="11"/>
    <n v="2021"/>
    <s v="Grains &amp; Cereals"/>
    <n v="23084.31"/>
    <n v="22540.78"/>
    <n v="976454.57022540411"/>
    <s v="Medium"/>
    <n v="72.819999999999993"/>
    <n v="3.8599943147615549E-2"/>
    <n v="598.04"/>
    <n v="1417838.3202000002"/>
    <n v="61.42"/>
    <n v="1412.17"/>
    <n v="0"/>
  </r>
  <r>
    <x v="16"/>
    <n v="2018"/>
    <s v="Fruits &amp; Vegetables"/>
    <n v="28482.39"/>
    <n v="32840.47"/>
    <n v="1153009.6315653287"/>
    <s v="High"/>
    <n v="173.83"/>
    <n v="2.2683563760313465E-2"/>
    <n v="1255.6400000000001"/>
    <n v="1606406.7959999999"/>
    <n v="56.4"/>
    <n v="1412.17"/>
    <n v="0"/>
  </r>
  <r>
    <x v="0"/>
    <n v="2019"/>
    <s v="Dairy Products"/>
    <n v="20993.040000000001"/>
    <n v="23060.49"/>
    <n v="1098482.6399606727"/>
    <s v="Medium"/>
    <n v="85.23"/>
    <n v="1.9319933738266151E-2"/>
    <n v="1086.5999999999999"/>
    <n v="1119768.7536000002"/>
    <n v="53.34"/>
    <n v="1412.17"/>
    <n v="0"/>
  </r>
  <r>
    <x v="2"/>
    <n v="2023"/>
    <s v="Meat &amp; Seafood"/>
    <n v="45741"/>
    <n v="53825.919999999998"/>
    <n v="1176754.33418596"/>
    <s v="High"/>
    <n v="118.48"/>
    <n v="9.4070829220138208E-2"/>
    <n v="486.24"/>
    <n v="2491512.27"/>
    <n v="54.47"/>
    <n v="1412.17"/>
    <n v="0"/>
  </r>
  <r>
    <x v="3"/>
    <n v="2020"/>
    <s v="Prepared Food"/>
    <n v="15487.59"/>
    <n v="13728.5"/>
    <n v="886419.3848106775"/>
    <s v="Low"/>
    <n v="162.97999999999999"/>
    <n v="6.987408075795172E-2"/>
    <n v="221.65"/>
    <n v="845002.91040000005"/>
    <n v="54.56"/>
    <n v="1412.17"/>
    <n v="0"/>
  </r>
  <r>
    <x v="9"/>
    <n v="2020"/>
    <s v="Prepared Food"/>
    <n v="37501.839999999997"/>
    <n v="32638.080000000002"/>
    <n v="870306.0969808416"/>
    <s v="Low"/>
    <n v="149.76"/>
    <n v="0.15508804433232701"/>
    <n v="241.81"/>
    <n v="2052850.7215999998"/>
    <n v="54.74"/>
    <n v="1412.17"/>
    <n v="0"/>
  </r>
  <r>
    <x v="4"/>
    <n v="2024"/>
    <s v="Bakery Items"/>
    <n v="20898.45"/>
    <n v="18035.66"/>
    <n v="863014.24268306978"/>
    <s v="Low"/>
    <n v="85.24"/>
    <n v="2.013512732317831E-2"/>
    <n v="1037.9100000000001"/>
    <n v="1455159.0734999999"/>
    <n v="69.63"/>
    <n v="1412.17"/>
    <n v="0"/>
  </r>
  <r>
    <x v="6"/>
    <n v="2018"/>
    <s v="Dairy Products"/>
    <n v="32954.42"/>
    <n v="36165.449999999997"/>
    <n v="1097438.5226625139"/>
    <s v="Medium"/>
    <n v="121.48"/>
    <n v="3.2136231544867666E-2"/>
    <n v="1025.46"/>
    <n v="1217665.8190000001"/>
    <n v="36.950000000000003"/>
    <n v="1412.17"/>
    <n v="0"/>
  </r>
  <r>
    <x v="13"/>
    <n v="2023"/>
    <s v="Frozen Food"/>
    <n v="44885.35"/>
    <n v="44685.57"/>
    <n v="995549.10455193068"/>
    <s v="Medium"/>
    <n v="168.07"/>
    <n v="3.5763509314295727E-2"/>
    <n v="1255.06"/>
    <n v="2561158.071"/>
    <n v="57.06"/>
    <n v="1412.17"/>
    <n v="0"/>
  </r>
  <r>
    <x v="5"/>
    <n v="2023"/>
    <s v="Beverages"/>
    <n v="48844.63"/>
    <n v="45591.87"/>
    <n v="933405.98546861764"/>
    <s v="Low"/>
    <n v="155.9"/>
    <n v="0.19380482482244177"/>
    <n v="252.03"/>
    <n v="2944354.2963999999"/>
    <n v="60.28"/>
    <n v="1412.17"/>
    <n v="0"/>
  </r>
  <r>
    <x v="14"/>
    <n v="2022"/>
    <s v="Prepared Food"/>
    <n v="25266.57"/>
    <n v="29103.97"/>
    <n v="1151876.5705040297"/>
    <s v="High"/>
    <n v="23.08"/>
    <n v="6.9058873370322793E-2"/>
    <n v="365.87"/>
    <n v="777452.35889999999"/>
    <n v="30.77"/>
    <n v="1412.17"/>
    <n v="0"/>
  </r>
  <r>
    <x v="14"/>
    <n v="2022"/>
    <s v="Grains &amp; Cereals"/>
    <n v="29858.48"/>
    <n v="26602"/>
    <n v="890936.17625545571"/>
    <s v="Low"/>
    <n v="148.96"/>
    <n v="2.5995542399442798E-2"/>
    <n v="1148.5999999999999"/>
    <n v="1795688.9872000001"/>
    <n v="60.14"/>
    <n v="1412.17"/>
    <n v="0"/>
  </r>
  <r>
    <x v="13"/>
    <n v="2024"/>
    <s v="Prepared Food"/>
    <n v="34453.360000000001"/>
    <n v="37407.49"/>
    <n v="1085742.8709420504"/>
    <s v="Medium"/>
    <n v="129.69"/>
    <n v="8.5839400054812276E-2"/>
    <n v="401.37"/>
    <n v="1369865.5936"/>
    <n v="39.76"/>
    <n v="1412.17"/>
    <n v="0"/>
  </r>
  <r>
    <x v="2"/>
    <n v="2020"/>
    <s v="Dairy Products"/>
    <n v="5843.61"/>
    <n v="5831.34"/>
    <n v="997900.27055193624"/>
    <s v="Medium"/>
    <n v="183.29"/>
    <n v="6.1824058400338552E-3"/>
    <n v="945.2"/>
    <n v="356109.59339999995"/>
    <n v="60.94"/>
    <n v="1412.17"/>
    <n v="0"/>
  </r>
  <r>
    <x v="19"/>
    <n v="2023"/>
    <s v="Bakery Items"/>
    <n v="38423.54"/>
    <n v="38743.01"/>
    <n v="1008314.4343285392"/>
    <s v="Medium"/>
    <n v="184.79"/>
    <n v="4.7073249617151612E-2"/>
    <n v="816.25"/>
    <n v="1159622.4372"/>
    <n v="30.18"/>
    <n v="1412.17"/>
    <n v="0"/>
  </r>
  <r>
    <x v="19"/>
    <n v="2021"/>
    <s v="Fruits &amp; Vegetables"/>
    <n v="21529.71"/>
    <n v="20410.14"/>
    <n v="947998.83509810397"/>
    <s v="Low"/>
    <n v="57.39"/>
    <n v="2.718775334958138E-2"/>
    <n v="791.89"/>
    <n v="817267.7916"/>
    <n v="37.96"/>
    <n v="1412.17"/>
    <n v="0"/>
  </r>
  <r>
    <x v="8"/>
    <n v="2023"/>
    <s v="Grains &amp; Cereals"/>
    <n v="27290.77"/>
    <n v="24428.52"/>
    <n v="895120.21830091276"/>
    <s v="Low"/>
    <n v="132.97"/>
    <n v="2.9889677454684849E-2"/>
    <n v="913.05"/>
    <n v="1452687.6871"/>
    <n v="53.23"/>
    <n v="1412.17"/>
    <n v="0"/>
  </r>
  <r>
    <x v="8"/>
    <n v="2022"/>
    <s v="Bakery Items"/>
    <n v="41358.449999999997"/>
    <n v="38242.080000000002"/>
    <n v="924649.73904969846"/>
    <s v="Low"/>
    <n v="29.43"/>
    <n v="3.0756865894741536E-2"/>
    <n v="1344.69"/>
    <n v="2887646.9789999994"/>
    <n v="69.819999999999993"/>
    <n v="1412.17"/>
    <n v="0"/>
  </r>
  <r>
    <x v="6"/>
    <n v="2021"/>
    <s v="Dairy Products"/>
    <n v="35704.42"/>
    <n v="34459.550000000003"/>
    <n v="965134.00861854083"/>
    <s v="Medium"/>
    <n v="110.88"/>
    <n v="3.2501998124766729E-2"/>
    <n v="1098.53"/>
    <n v="1672037.9885999998"/>
    <n v="46.83"/>
    <n v="1412.17"/>
    <n v="0"/>
  </r>
  <r>
    <x v="2"/>
    <n v="2020"/>
    <s v="Bakery Items"/>
    <n v="16853.16"/>
    <n v="17040.689999999999"/>
    <n v="1011127.290074977"/>
    <s v="Medium"/>
    <n v="32.64"/>
    <n v="5.9162957242154042E-2"/>
    <n v="284.86"/>
    <n v="1156969.4340000001"/>
    <n v="68.650000000000006"/>
    <n v="1412.17"/>
    <n v="0"/>
  </r>
  <r>
    <x v="17"/>
    <n v="2024"/>
    <s v="Fruits &amp; Vegetables"/>
    <n v="37078.589999999997"/>
    <n v="39001.29"/>
    <n v="1051854.7226310386"/>
    <s v="Medium"/>
    <n v="59.38"/>
    <n v="0.27033092738407699"/>
    <n v="137.16"/>
    <n v="1347435.9606000001"/>
    <n v="36.340000000000003"/>
    <n v="1412.17"/>
    <n v="0"/>
  </r>
  <r>
    <x v="17"/>
    <n v="2020"/>
    <s v="Beverages"/>
    <n v="22346.15"/>
    <n v="21709.58"/>
    <n v="971513.2136855789"/>
    <s v="Medium"/>
    <n v="194.72"/>
    <n v="4.798091168702897E-2"/>
    <n v="465.73"/>
    <n v="1060771.7405000001"/>
    <n v="47.47"/>
    <n v="1412.17"/>
    <n v="0"/>
  </r>
  <r>
    <x v="11"/>
    <n v="2020"/>
    <s v="Prepared Food"/>
    <n v="43672.959999999999"/>
    <n v="47834.03"/>
    <n v="1095277.947727839"/>
    <s v="Medium"/>
    <n v="60.42"/>
    <n v="3.4670159644986383E-2"/>
    <n v="1259.67"/>
    <n v="2526480.736"/>
    <n v="57.85"/>
    <n v="1412.17"/>
    <n v="0"/>
  </r>
  <r>
    <x v="15"/>
    <n v="2019"/>
    <s v="Prepared Food"/>
    <n v="9645.98"/>
    <n v="11083.33"/>
    <n v="1149010.2612694616"/>
    <s v="High"/>
    <n v="49.54"/>
    <n v="6.6063831244435309E-2"/>
    <n v="146.01"/>
    <n v="321114.67419999995"/>
    <n v="33.29"/>
    <n v="1412.17"/>
    <n v="0"/>
  </r>
  <r>
    <x v="1"/>
    <n v="2018"/>
    <s v="Beverages"/>
    <n v="2050.37"/>
    <n v="1861.12"/>
    <n v="907699.58592839341"/>
    <s v="Low"/>
    <n v="40.549999999999997"/>
    <n v="7.7898636070058121E-3"/>
    <n v="263.20999999999998"/>
    <n v="115046.2607"/>
    <n v="56.11"/>
    <n v="1412.17"/>
    <n v="0"/>
  </r>
  <r>
    <x v="11"/>
    <n v="2020"/>
    <s v="Prepared Food"/>
    <n v="2655.52"/>
    <n v="2170.41"/>
    <n v="817320.14821955771"/>
    <s v="Low"/>
    <n v="22.1"/>
    <n v="2.7549174205328242E-3"/>
    <n v="963.92"/>
    <n v="121649.37120000001"/>
    <n v="45.81"/>
    <n v="1412.17"/>
    <n v="0"/>
  </r>
  <r>
    <x v="15"/>
    <n v="2023"/>
    <s v="Prepared Food"/>
    <n v="6588.75"/>
    <n v="6546.04"/>
    <n v="993517.73856953136"/>
    <s v="Medium"/>
    <n v="117.77"/>
    <n v="1.5844054346519178E-2"/>
    <n v="415.85"/>
    <n v="220130.13749999998"/>
    <n v="33.409999999999997"/>
    <n v="1412.17"/>
    <n v="0"/>
  </r>
  <r>
    <x v="14"/>
    <n v="2023"/>
    <s v="Grains &amp; Cereals"/>
    <n v="1807.34"/>
    <n v="1560.33"/>
    <n v="863329.5340113095"/>
    <s v="Low"/>
    <n v="123.17"/>
    <n v="8.0469278717720388E-3"/>
    <n v="224.6"/>
    <n v="62009.835400000004"/>
    <n v="34.31"/>
    <n v="1412.17"/>
    <n v="0"/>
  </r>
  <r>
    <x v="10"/>
    <n v="2024"/>
    <s v="Fruits &amp; Vegetables"/>
    <n v="46722.63"/>
    <n v="51041.87"/>
    <n v="1092444.2823531125"/>
    <s v="Medium"/>
    <n v="32.36"/>
    <n v="3.4323579971202722E-2"/>
    <n v="1361.24"/>
    <n v="2428642.3073999998"/>
    <n v="51.98"/>
    <n v="1412.17"/>
    <n v="0"/>
  </r>
  <r>
    <x v="2"/>
    <n v="2023"/>
    <s v="Beverages"/>
    <n v="46815.03"/>
    <n v="40941.21"/>
    <n v="874531.32039005426"/>
    <s v="Low"/>
    <n v="144.09"/>
    <n v="8.5180185589519647E-2"/>
    <n v="549.6"/>
    <n v="2626791.3333000001"/>
    <n v="56.11"/>
    <n v="1412.17"/>
    <n v="0"/>
  </r>
  <r>
    <x v="14"/>
    <n v="2018"/>
    <s v="Beverages"/>
    <n v="33769.17"/>
    <n v="38293.01"/>
    <n v="1133963.6123718766"/>
    <s v="High"/>
    <n v="71.84"/>
    <n v="0.16223478260869564"/>
    <n v="208.15"/>
    <n v="2285497.4256000002"/>
    <n v="67.680000000000007"/>
    <n v="1412.17"/>
    <n v="0"/>
  </r>
  <r>
    <x v="4"/>
    <n v="2024"/>
    <s v="Bakery Items"/>
    <n v="16024.39"/>
    <n v="16640.57"/>
    <n v="1038452.6337664024"/>
    <s v="Medium"/>
    <n v="20.84"/>
    <n v="1.5555545848137144E-2"/>
    <n v="1030.1400000000001"/>
    <n v="807469.01209999993"/>
    <n v="50.39"/>
    <n v="1412.17"/>
    <n v="0"/>
  </r>
  <r>
    <x v="3"/>
    <n v="2024"/>
    <s v="Frozen Food"/>
    <n v="15502.28"/>
    <n v="13784.37"/>
    <n v="889183.39753894263"/>
    <s v="Low"/>
    <n v="131.25"/>
    <n v="1.1646392403161343E-2"/>
    <n v="1331.08"/>
    <n v="911689.08680000005"/>
    <n v="58.81"/>
    <n v="1412.17"/>
    <n v="0"/>
  </r>
  <r>
    <x v="18"/>
    <n v="2024"/>
    <s v="Fruits &amp; Vegetables"/>
    <n v="8983.06"/>
    <n v="10583.84"/>
    <n v="1178199.8561737316"/>
    <s v="High"/>
    <n v="72.739999999999995"/>
    <n v="2.234592039800995E-2"/>
    <n v="402"/>
    <n v="490654.73719999997"/>
    <n v="54.62"/>
    <n v="1412.17"/>
    <n v="0"/>
  </r>
  <r>
    <x v="3"/>
    <n v="2021"/>
    <s v="Dairy Products"/>
    <n v="19195.97"/>
    <n v="20988.26"/>
    <n v="1093368.0350615259"/>
    <s v="Medium"/>
    <n v="169.68"/>
    <n v="4.5454689682934341E-2"/>
    <n v="422.31"/>
    <n v="844046.80090000003"/>
    <n v="43.97"/>
    <n v="1412.17"/>
    <n v="0"/>
  </r>
  <r>
    <x v="2"/>
    <n v="2022"/>
    <s v="Grains &amp; Cereals"/>
    <n v="32301.18"/>
    <n v="37418.51"/>
    <n v="1158425.4816697098"/>
    <s v="High"/>
    <n v="88.09"/>
    <n v="0.15510770708283314"/>
    <n v="208.25"/>
    <n v="1870561.3337999999"/>
    <n v="57.91"/>
    <n v="1412.17"/>
    <n v="0"/>
  </r>
  <r>
    <x v="10"/>
    <n v="2020"/>
    <s v="Fruits &amp; Vegetables"/>
    <n v="4887.7299999999996"/>
    <n v="5265.03"/>
    <n v="1077193.2983204883"/>
    <s v="Medium"/>
    <n v="22.07"/>
    <n v="5.4433913934426228E-3"/>
    <n v="897.92"/>
    <n v="287007.50559999997"/>
    <n v="58.72"/>
    <n v="1412.17"/>
    <n v="0"/>
  </r>
  <r>
    <x v="4"/>
    <n v="2023"/>
    <s v="Beverages"/>
    <n v="3712.38"/>
    <n v="3146.93"/>
    <n v="847685.3123872017"/>
    <s v="Low"/>
    <n v="157.55000000000001"/>
    <n v="5.2334954535842677E-3"/>
    <n v="709.35"/>
    <n v="161191.53960000002"/>
    <n v="43.42"/>
    <n v="1412.17"/>
    <n v="0"/>
  </r>
  <r>
    <x v="7"/>
    <n v="2023"/>
    <s v="Dairy Products"/>
    <n v="5114.3"/>
    <n v="4884.28"/>
    <n v="955024.14797724027"/>
    <s v="Medium"/>
    <n v="33.619999999999997"/>
    <n v="3.4460615861464865E-2"/>
    <n v="148.41"/>
    <n v="160179.87600000002"/>
    <n v="31.32"/>
    <n v="1412.17"/>
    <n v="0"/>
  </r>
  <r>
    <x v="0"/>
    <n v="2022"/>
    <s v="Bakery Items"/>
    <n v="39060.620000000003"/>
    <n v="34962.300000000003"/>
    <n v="895077.95831197756"/>
    <s v="Low"/>
    <n v="199.92"/>
    <n v="4.4088469005372707E-2"/>
    <n v="885.96"/>
    <n v="1725307.5854000002"/>
    <n v="44.17"/>
    <n v="1412.17"/>
    <n v="0"/>
  </r>
  <r>
    <x v="1"/>
    <n v="2019"/>
    <s v="Fruits &amp; Vegetables"/>
    <n v="40255.89"/>
    <n v="34570.93"/>
    <n v="858779.42333407607"/>
    <s v="Low"/>
    <n v="194.77"/>
    <n v="7.0141988430443267E-2"/>
    <n v="573.91999999999996"/>
    <n v="1803866.4309"/>
    <n v="44.81"/>
    <n v="1412.17"/>
    <n v="0"/>
  </r>
  <r>
    <x v="9"/>
    <n v="2021"/>
    <s v="Prepared Food"/>
    <n v="24282.86"/>
    <n v="28463.98"/>
    <n v="1172184.0013902811"/>
    <s v="High"/>
    <n v="110.28"/>
    <n v="0.23881648308418568"/>
    <n v="101.68"/>
    <n v="1287234.4086"/>
    <n v="53.01"/>
    <n v="1412.17"/>
    <n v="0"/>
  </r>
  <r>
    <x v="0"/>
    <n v="2024"/>
    <s v="Grains &amp; Cereals"/>
    <n v="19616.759999999998"/>
    <n v="16787.22"/>
    <n v="855759.05501214287"/>
    <s v="Low"/>
    <n v="116.5"/>
    <n v="7.7469236237264039E-2"/>
    <n v="253.22"/>
    <n v="1207215.4103999999"/>
    <n v="61.54"/>
    <n v="1412.17"/>
    <n v="0"/>
  </r>
  <r>
    <x v="16"/>
    <n v="2024"/>
    <s v="Dairy Products"/>
    <n v="1999.43"/>
    <n v="2209.15"/>
    <n v="1104889.8936196815"/>
    <s v="High"/>
    <n v="81.150000000000006"/>
    <n v="7.9680787470609339E-3"/>
    <n v="250.93"/>
    <n v="91773.837"/>
    <n v="45.9"/>
    <n v="1412.17"/>
    <n v="0"/>
  </r>
  <r>
    <x v="15"/>
    <n v="2019"/>
    <s v="Meat &amp; Seafood"/>
    <n v="34166.79"/>
    <n v="40472.400000000001"/>
    <n v="1184553.7728302835"/>
    <s v="High"/>
    <n v="46.19"/>
    <n v="5.2346049547272143E-2"/>
    <n v="652.71"/>
    <n v="2278583.2250999999"/>
    <n v="66.69"/>
    <n v="1412.17"/>
    <n v="0"/>
  </r>
  <r>
    <x v="14"/>
    <n v="2018"/>
    <s v="Beverages"/>
    <n v="46773.98"/>
    <n v="48206.73"/>
    <n v="1030631.3467444933"/>
    <s v="Medium"/>
    <n v="84.36"/>
    <n v="4.7319574696247736E-2"/>
    <n v="988.47"/>
    <n v="1512202.7734000001"/>
    <n v="32.33"/>
    <n v="1412.17"/>
    <n v="0"/>
  </r>
  <r>
    <x v="4"/>
    <n v="2022"/>
    <s v="Dairy Products"/>
    <n v="46538.54"/>
    <n v="48512.62"/>
    <n v="1042418.1764189422"/>
    <s v="Medium"/>
    <n v="28.93"/>
    <n v="0.23176563745019921"/>
    <n v="200.8"/>
    <n v="2520061.9410000001"/>
    <n v="54.15"/>
    <n v="1412.17"/>
    <n v="0"/>
  </r>
  <r>
    <x v="18"/>
    <n v="2021"/>
    <s v="Dairy Products"/>
    <n v="11491.37"/>
    <n v="10326.31"/>
    <n v="898614.351465491"/>
    <s v="Low"/>
    <n v="138.19"/>
    <n v="2.479420458713617E-2"/>
    <n v="463.47"/>
    <n v="672130.2313000001"/>
    <n v="58.49"/>
    <n v="1412.17"/>
    <n v="0"/>
  </r>
  <r>
    <x v="14"/>
    <n v="2024"/>
    <s v="Beverages"/>
    <n v="43696.76"/>
    <n v="38169.410000000003"/>
    <n v="873506.63985155872"/>
    <s v="Low"/>
    <n v="104.85"/>
    <n v="3.7881889900303424E-2"/>
    <n v="1153.5"/>
    <n v="1835263.9200000002"/>
    <n v="42"/>
    <n v="1412.17"/>
    <n v="0"/>
  </r>
  <r>
    <x v="5"/>
    <n v="2023"/>
    <s v="Grains &amp; Cereals"/>
    <n v="17496.98"/>
    <n v="20725.2"/>
    <n v="1184501.5539824588"/>
    <s v="High"/>
    <n v="85.12"/>
    <n v="1.4164269118992301E-2"/>
    <n v="1235.29"/>
    <n v="615193.81679999991"/>
    <n v="35.159999999999997"/>
    <n v="1412.17"/>
    <n v="0"/>
  </r>
  <r>
    <x v="12"/>
    <n v="2024"/>
    <s v="Frozen Food"/>
    <n v="44426.82"/>
    <n v="39419.51"/>
    <n v="887290.83017870737"/>
    <s v="Low"/>
    <n v="73.58"/>
    <n v="3.1779523165733167E-2"/>
    <n v="1397.97"/>
    <n v="2380833.2838000003"/>
    <n v="53.59"/>
    <n v="1412.17"/>
    <n v="0"/>
  </r>
  <r>
    <x v="7"/>
    <n v="2023"/>
    <s v="Dairy Products"/>
    <n v="9282.85"/>
    <n v="7976.85"/>
    <n v="859310.44883844932"/>
    <s v="Low"/>
    <n v="44.24"/>
    <n v="3.6568248965924761E-2"/>
    <n v="253.85"/>
    <n v="552329.57500000007"/>
    <n v="59.5"/>
    <n v="1412.17"/>
    <n v="0"/>
  </r>
  <r>
    <x v="7"/>
    <n v="2019"/>
    <s v="Frozen Food"/>
    <n v="32065.24"/>
    <n v="36800.089999999997"/>
    <n v="1147663.0145291288"/>
    <s v="High"/>
    <n v="61.8"/>
    <n v="4.3435297942375682E-2"/>
    <n v="738.23"/>
    <n v="1024805.0704000001"/>
    <n v="31.96"/>
    <n v="1412.17"/>
    <n v="0"/>
  </r>
  <r>
    <x v="13"/>
    <n v="2022"/>
    <s v="Bakery Items"/>
    <n v="26722.17"/>
    <n v="27929.17"/>
    <n v="1045168.4874394558"/>
    <s v="Medium"/>
    <n v="129.94999999999999"/>
    <n v="2.1514395439833824E-2"/>
    <n v="1242.06"/>
    <n v="1002615.8184"/>
    <n v="37.520000000000003"/>
    <n v="1412.17"/>
    <n v="0"/>
  </r>
  <r>
    <x v="10"/>
    <n v="2021"/>
    <s v="Beverages"/>
    <n v="7398.36"/>
    <n v="6727.97"/>
    <n v="909386.67488470417"/>
    <s v="Low"/>
    <n v="154.96"/>
    <n v="1.299029023932014E-2"/>
    <n v="569.53"/>
    <n v="476972.26919999998"/>
    <n v="64.47"/>
    <n v="1412.17"/>
    <n v="0"/>
  </r>
  <r>
    <x v="13"/>
    <n v="2019"/>
    <s v="Meat &amp; Seafood"/>
    <n v="3622.54"/>
    <n v="3115.14"/>
    <n v="859932.53352619987"/>
    <s v="Low"/>
    <n v="34.51"/>
    <n v="3.4083908056791773E-3"/>
    <n v="1062.83"/>
    <n v="230176.19159999999"/>
    <n v="63.54"/>
    <n v="1412.17"/>
    <n v="0"/>
  </r>
  <r>
    <x v="8"/>
    <n v="2018"/>
    <s v="Fruits &amp; Vegetables"/>
    <n v="23255.62"/>
    <n v="25460.94"/>
    <n v="1094829.5508784545"/>
    <s v="Medium"/>
    <n v="151.46"/>
    <n v="4.735125119622096E-2"/>
    <n v="491.13"/>
    <n v="981852.27639999997"/>
    <n v="42.22"/>
    <n v="1412.17"/>
    <n v="0"/>
  </r>
  <r>
    <x v="0"/>
    <n v="2023"/>
    <s v="Bakery Items"/>
    <n v="4809.6899999999996"/>
    <n v="4984.28"/>
    <n v="1036299.6367749274"/>
    <s v="Medium"/>
    <n v="39.14"/>
    <n v="4.4600241097922842E-2"/>
    <n v="107.84"/>
    <n v="289110.46589999995"/>
    <n v="60.11"/>
    <n v="1412.17"/>
    <n v="0"/>
  </r>
  <r>
    <x v="14"/>
    <n v="2019"/>
    <s v="Beverages"/>
    <n v="14370.21"/>
    <n v="16927.689999999999"/>
    <n v="1177970.9551913298"/>
    <s v="High"/>
    <n v="59.53"/>
    <n v="2.2458014909278446E-2"/>
    <n v="639.87"/>
    <n v="467750.33549999993"/>
    <n v="32.549999999999997"/>
    <n v="1412.17"/>
    <n v="0"/>
  </r>
  <r>
    <x v="1"/>
    <n v="2022"/>
    <s v="Prepared Food"/>
    <n v="8866.15"/>
    <n v="7180.84"/>
    <n v="809916.36730711756"/>
    <s v="Low"/>
    <n v="151.04"/>
    <n v="7.3188680958552431E-3"/>
    <n v="1211.4100000000001"/>
    <n v="495706.44649999996"/>
    <n v="55.91"/>
    <n v="1412.17"/>
    <n v="0"/>
  </r>
  <r>
    <x v="19"/>
    <n v="2018"/>
    <s v="Grains &amp; Cereals"/>
    <n v="22552.63"/>
    <n v="22164.55"/>
    <n v="982792.25083726377"/>
    <s v="Medium"/>
    <n v="172.3"/>
    <n v="2.6856042202534059E-2"/>
    <n v="839.76"/>
    <n v="1052080.1895000001"/>
    <n v="46.65"/>
    <n v="1412.17"/>
    <n v="0"/>
  </r>
  <r>
    <x v="14"/>
    <n v="2020"/>
    <s v="Frozen Food"/>
    <n v="41734.14"/>
    <n v="46916.87"/>
    <n v="1124184.4207164687"/>
    <s v="High"/>
    <n v="80.040000000000006"/>
    <n v="3.4984274146226971E-2"/>
    <n v="1192.94"/>
    <n v="2905113.4854000001"/>
    <n v="69.61"/>
    <n v="1412.17"/>
    <n v="0"/>
  </r>
  <r>
    <x v="13"/>
    <n v="2019"/>
    <s v="Dairy Products"/>
    <n v="21239.11"/>
    <n v="19429.830000000002"/>
    <n v="914813.75632029772"/>
    <s v="Low"/>
    <n v="91.54"/>
    <n v="3.9947918821825572E-2"/>
    <n v="531.66999999999996"/>
    <n v="1411976.0328000002"/>
    <n v="66.48"/>
    <n v="1412.17"/>
    <n v="0"/>
  </r>
  <r>
    <x v="7"/>
    <n v="2022"/>
    <s v="Prepared Food"/>
    <n v="29107.43"/>
    <n v="29245.63"/>
    <n v="1004747.9286216612"/>
    <s v="Medium"/>
    <n v="41.61"/>
    <n v="0.13323307547947086"/>
    <n v="218.47"/>
    <n v="1873063.1205"/>
    <n v="64.349999999999994"/>
    <n v="1412.17"/>
    <n v="0"/>
  </r>
  <r>
    <x v="19"/>
    <n v="2023"/>
    <s v="Bakery Items"/>
    <n v="533.57000000000005"/>
    <n v="560.98"/>
    <n v="1051370.9541391006"/>
    <s v="Medium"/>
    <n v="134.44"/>
    <n v="7.6431743303251691E-3"/>
    <n v="69.81"/>
    <n v="19822.125500000002"/>
    <n v="37.15"/>
    <n v="1412.17"/>
    <n v="0"/>
  </r>
  <r>
    <x v="5"/>
    <n v="2022"/>
    <s v="Prepared Food"/>
    <n v="46401.05"/>
    <n v="48577"/>
    <n v="1046894.4129497069"/>
    <s v="Medium"/>
    <n v="126.89"/>
    <n v="0.17980721537626909"/>
    <n v="258.06"/>
    <n v="2940434.5385000003"/>
    <n v="63.37"/>
    <n v="1412.17"/>
    <n v="0"/>
  </r>
  <r>
    <x v="7"/>
    <n v="2020"/>
    <s v="Meat &amp; Seafood"/>
    <n v="22704.79"/>
    <n v="22767.89"/>
    <n v="1002779.1492455996"/>
    <s v="Medium"/>
    <n v="109.48"/>
    <n v="1.7507105459985042E-2"/>
    <n v="1296.8900000000001"/>
    <n v="1530983.9897000003"/>
    <n v="67.430000000000007"/>
    <n v="1412.17"/>
    <n v="0"/>
  </r>
  <r>
    <x v="6"/>
    <n v="2020"/>
    <s v="Fruits &amp; Vegetables"/>
    <n v="6960.42"/>
    <n v="7031.06"/>
    <n v="1010148.8128589941"/>
    <s v="Medium"/>
    <n v="97.19"/>
    <n v="6.6019349331309873E-2"/>
    <n v="105.43"/>
    <n v="258022.76939999999"/>
    <n v="37.07"/>
    <n v="1412.17"/>
    <n v="0"/>
  </r>
  <r>
    <x v="13"/>
    <n v="2019"/>
    <s v="Dairy Products"/>
    <n v="42902.400000000001"/>
    <n v="40219.21"/>
    <n v="937458.27739240695"/>
    <s v="Low"/>
    <n v="161.36000000000001"/>
    <n v="4.4915983542196676E-2"/>
    <n v="955.17"/>
    <n v="2668100.2560000001"/>
    <n v="62.19"/>
    <n v="1412.17"/>
    <n v="0"/>
  </r>
  <r>
    <x v="14"/>
    <n v="2022"/>
    <s v="Prepared Food"/>
    <n v="8042.22"/>
    <n v="7615.36"/>
    <n v="946922.61589461612"/>
    <s v="Low"/>
    <n v="23.76"/>
    <n v="1.1524942319542569E-2"/>
    <n v="697.81"/>
    <n v="446584.47659999999"/>
    <n v="55.53"/>
    <n v="1412.17"/>
    <n v="0"/>
  </r>
  <r>
    <x v="8"/>
    <n v="2021"/>
    <s v="Dairy Products"/>
    <n v="5585.75"/>
    <n v="6072.85"/>
    <n v="1087204.0460099359"/>
    <s v="Medium"/>
    <n v="52.1"/>
    <n v="4.6991595648918543E-3"/>
    <n v="1188.67"/>
    <n v="215721.66499999998"/>
    <n v="38.619999999999997"/>
    <n v="1412.17"/>
    <n v="0"/>
  </r>
  <r>
    <x v="17"/>
    <n v="2023"/>
    <s v="Bakery Items"/>
    <n v="17794.580000000002"/>
    <n v="17921.04"/>
    <n v="1007106.6583195557"/>
    <s v="Medium"/>
    <n v="20.63"/>
    <n v="1.9667300338203766E-2"/>
    <n v="904.78"/>
    <n v="1101306.5562000002"/>
    <n v="61.89"/>
    <n v="1412.17"/>
    <n v="0"/>
  </r>
  <r>
    <x v="9"/>
    <n v="2019"/>
    <s v="Dairy Products"/>
    <n v="30097.01"/>
    <n v="27556.1"/>
    <n v="915575.99907764932"/>
    <s v="Low"/>
    <n v="83.75"/>
    <n v="3.1632449078258677E-2"/>
    <n v="951.46"/>
    <n v="1848257.3840999999"/>
    <n v="61.41"/>
    <n v="1412.17"/>
    <n v="0"/>
  </r>
  <r>
    <x v="18"/>
    <n v="2024"/>
    <s v="Prepared Food"/>
    <n v="6267.9"/>
    <n v="5730.43"/>
    <n v="914250.38689194154"/>
    <s v="Low"/>
    <n v="182.82"/>
    <n v="4.9978869477159101E-3"/>
    <n v="1254.1099999999999"/>
    <n v="236738.58300000001"/>
    <n v="37.770000000000003"/>
    <n v="1412.17"/>
    <n v="0"/>
  </r>
  <r>
    <x v="8"/>
    <n v="2023"/>
    <s v="Prepared Food"/>
    <n v="35785.61"/>
    <n v="41521.980000000003"/>
    <n v="1160298.2316076211"/>
    <s v="High"/>
    <n v="150.06"/>
    <n v="0.21893918629550321"/>
    <n v="163.44999999999999"/>
    <n v="1494407.0736"/>
    <n v="41.76"/>
    <n v="1412.17"/>
    <n v="0"/>
  </r>
  <r>
    <x v="8"/>
    <n v="2018"/>
    <s v="Prepared Food"/>
    <n v="46778.67"/>
    <n v="46048.82"/>
    <n v="984397.80352883064"/>
    <s v="Medium"/>
    <n v="183.41"/>
    <n v="0.2025576773187841"/>
    <n v="230.94"/>
    <n v="1728471.8565"/>
    <n v="36.950000000000003"/>
    <n v="1412.17"/>
    <n v="0"/>
  </r>
  <r>
    <x v="4"/>
    <n v="2024"/>
    <s v="Frozen Food"/>
    <n v="45552.71"/>
    <n v="53739.43"/>
    <n v="1179719.7137118736"/>
    <s v="High"/>
    <n v="156.02000000000001"/>
    <n v="0.16840188539741219"/>
    <n v="270.5"/>
    <n v="3095762.1715999995"/>
    <n v="67.959999999999994"/>
    <n v="1412.17"/>
    <n v="0"/>
  </r>
  <r>
    <x v="19"/>
    <n v="2018"/>
    <s v="Prepared Food"/>
    <n v="2537.5300000000002"/>
    <n v="2519.27"/>
    <n v="992804.0259622545"/>
    <s v="Medium"/>
    <n v="33.520000000000003"/>
    <n v="5.7462182971014499E-2"/>
    <n v="44.16"/>
    <n v="80059.071500000005"/>
    <n v="31.55"/>
    <n v="1412.17"/>
    <n v="0"/>
  </r>
  <r>
    <x v="17"/>
    <n v="2022"/>
    <s v="Grains &amp; Cereals"/>
    <n v="27519"/>
    <n v="27745.27"/>
    <n v="1008222.3191249683"/>
    <s v="Medium"/>
    <n v="163.55000000000001"/>
    <n v="3.476552630249128E-2"/>
    <n v="791.56"/>
    <n v="1181941.05"/>
    <n v="42.95"/>
    <n v="1412.17"/>
    <n v="0"/>
  </r>
  <r>
    <x v="0"/>
    <n v="2024"/>
    <s v="Frozen Food"/>
    <n v="44612.93"/>
    <n v="45623.519999999997"/>
    <n v="1022652.4014450519"/>
    <s v="Medium"/>
    <n v="93.88"/>
    <n v="3.6962443453909762E-2"/>
    <n v="1206.98"/>
    <n v="2204771.0005999999"/>
    <n v="49.42"/>
    <n v="1412.17"/>
    <n v="0"/>
  </r>
  <r>
    <x v="12"/>
    <n v="2021"/>
    <s v="Beverages"/>
    <n v="1756.7"/>
    <n v="1780.36"/>
    <n v="1013468.4351340581"/>
    <s v="Medium"/>
    <n v="126.15"/>
    <n v="9.5498776841533035E-3"/>
    <n v="183.95"/>
    <n v="65366.807000000001"/>
    <n v="37.21"/>
    <n v="1412.17"/>
    <n v="0"/>
  </r>
  <r>
    <x v="14"/>
    <n v="2022"/>
    <s v="Dairy Products"/>
    <n v="21686.39"/>
    <n v="18997.419999999998"/>
    <n v="876006.56448583654"/>
    <s v="Low"/>
    <n v="82.69"/>
    <n v="4.9280529927737127E-2"/>
    <n v="440.06"/>
    <n v="1391832.5102000001"/>
    <n v="64.180000000000007"/>
    <n v="1412.17"/>
    <n v="0"/>
  </r>
  <r>
    <x v="9"/>
    <n v="2020"/>
    <s v="Beverages"/>
    <n v="8037.57"/>
    <n v="9462.7099999999991"/>
    <n v="1177309.8088103742"/>
    <s v="High"/>
    <n v="50.79"/>
    <n v="1.9619620670295605E-2"/>
    <n v="409.67"/>
    <n v="518423.26499999996"/>
    <n v="64.5"/>
    <n v="1412.17"/>
    <n v="0"/>
  </r>
  <r>
    <x v="2"/>
    <n v="2019"/>
    <s v="Fruits &amp; Vegetables"/>
    <n v="30265.74"/>
    <n v="27579.4"/>
    <n v="911241.55563353142"/>
    <s v="Low"/>
    <n v="73.17"/>
    <n v="1.2053261648745521"/>
    <n v="25.11"/>
    <n v="990295.01280000003"/>
    <n v="32.72"/>
    <n v="1412.17"/>
    <n v="0"/>
  </r>
  <r>
    <x v="9"/>
    <n v="2020"/>
    <s v="Meat &amp; Seafood"/>
    <n v="35756.269999999997"/>
    <n v="29631.95"/>
    <n v="828720.38945896772"/>
    <s v="Low"/>
    <n v="182.04"/>
    <n v="4.0558842545854644E-2"/>
    <n v="881.59"/>
    <n v="1799255.5063999998"/>
    <n v="50.32"/>
    <n v="1412.17"/>
    <n v="0"/>
  </r>
  <r>
    <x v="17"/>
    <n v="2019"/>
    <s v="Meat &amp; Seafood"/>
    <n v="15462.88"/>
    <n v="17410.11"/>
    <n v="1125929.3223513344"/>
    <s v="High"/>
    <n v="71.52"/>
    <n v="2.8191212397447582E-2"/>
    <n v="548.5"/>
    <n v="779793.03839999996"/>
    <n v="50.43"/>
    <n v="1412.17"/>
    <n v="0"/>
  </r>
  <r>
    <x v="16"/>
    <n v="2019"/>
    <s v="Fruits &amp; Vegetables"/>
    <n v="13800.61"/>
    <n v="14300.07"/>
    <n v="1036191.1538692855"/>
    <s v="Medium"/>
    <n v="53.27"/>
    <n v="5.2034575069753418E-2"/>
    <n v="265.22000000000003"/>
    <n v="820170.25230000005"/>
    <n v="59.43"/>
    <n v="1412.17"/>
    <n v="0"/>
  </r>
  <r>
    <x v="0"/>
    <n v="2021"/>
    <s v="Prepared Food"/>
    <n v="48499.44"/>
    <n v="49055.91"/>
    <n v="1011473.740727728"/>
    <s v="Medium"/>
    <n v="41.74"/>
    <n v="8.5152468572231202E-2"/>
    <n v="569.55999999999995"/>
    <n v="2494326.1992000001"/>
    <n v="51.43"/>
    <n v="1412.17"/>
    <n v="0"/>
  </r>
  <r>
    <x v="8"/>
    <n v="2018"/>
    <s v="Frozen Food"/>
    <n v="20534.12"/>
    <n v="22972.25"/>
    <n v="1118735.5484432739"/>
    <s v="High"/>
    <n v="90.13"/>
    <n v="2.9345356846828822E-2"/>
    <n v="699.74"/>
    <n v="791384.98479999998"/>
    <n v="38.54"/>
    <n v="1412.17"/>
    <n v="0"/>
  </r>
  <r>
    <x v="4"/>
    <n v="2024"/>
    <s v="Meat &amp; Seafood"/>
    <n v="44313.75"/>
    <n v="48631.01"/>
    <n v="1097424.8399198893"/>
    <s v="Medium"/>
    <n v="108.24"/>
    <n v="6.4780501710376276E-2"/>
    <n v="684.06"/>
    <n v="2363695.4250000003"/>
    <n v="53.34"/>
    <n v="1412.17"/>
    <n v="0"/>
  </r>
  <r>
    <x v="13"/>
    <n v="2020"/>
    <s v="Prepared Food"/>
    <n v="25153.49"/>
    <n v="26899.88"/>
    <n v="1069429.3316752466"/>
    <s v="Medium"/>
    <n v="25.7"/>
    <n v="9.6539973133755522E-2"/>
    <n v="260.55"/>
    <n v="1675725.5038000003"/>
    <n v="66.62"/>
    <n v="1412.17"/>
    <n v="0"/>
  </r>
  <r>
    <x v="5"/>
    <n v="2022"/>
    <s v="Beverages"/>
    <n v="17580.509999999998"/>
    <n v="19982.080000000002"/>
    <n v="1136604.1144426414"/>
    <s v="High"/>
    <n v="58.39"/>
    <n v="1.3889730746136584E-2"/>
    <n v="1265.72"/>
    <n v="961302.28679999989"/>
    <n v="54.68"/>
    <n v="1412.17"/>
    <n v="0"/>
  </r>
  <r>
    <x v="15"/>
    <n v="2022"/>
    <s v="Prepared Food"/>
    <n v="23655.31"/>
    <n v="23348.89"/>
    <n v="987046.46018166735"/>
    <s v="Medium"/>
    <n v="79.569999999999993"/>
    <n v="0.28353481960925331"/>
    <n v="83.43"/>
    <n v="1153669.4687000001"/>
    <n v="48.77"/>
    <n v="1412.17"/>
    <n v="0"/>
  </r>
  <r>
    <x v="7"/>
    <n v="2020"/>
    <s v="Dairy Products"/>
    <n v="15176.46"/>
    <n v="13202.09"/>
    <n v="869905.76194975642"/>
    <s v="Low"/>
    <n v="63.83"/>
    <n v="9.3641389523045598E-2"/>
    <n v="162.07"/>
    <n v="667157.18160000001"/>
    <n v="43.96"/>
    <n v="1412.17"/>
    <n v="0"/>
  </r>
  <r>
    <x v="19"/>
    <n v="2024"/>
    <s v="Fruits &amp; Vegetables"/>
    <n v="5214.72"/>
    <n v="5805.35"/>
    <n v="1113262.073514973"/>
    <s v="High"/>
    <n v="52.33"/>
    <n v="3.7896297372915231E-3"/>
    <n v="1376.05"/>
    <n v="324824.90880000003"/>
    <n v="62.29"/>
    <n v="1412.17"/>
    <n v="0"/>
  </r>
  <r>
    <x v="13"/>
    <n v="2020"/>
    <s v="Grains &amp; Cereals"/>
    <n v="15753.94"/>
    <n v="13558.12"/>
    <n v="860617.72483581887"/>
    <s v="Low"/>
    <n v="124.64"/>
    <n v="6.216043244949495E-2"/>
    <n v="253.44"/>
    <n v="968552.23120000004"/>
    <n v="61.48"/>
    <n v="1412.17"/>
    <n v="0"/>
  </r>
  <r>
    <x v="10"/>
    <n v="2023"/>
    <s v="Prepared Food"/>
    <n v="38470.53"/>
    <n v="32336.93"/>
    <n v="840563.67302452039"/>
    <s v="Low"/>
    <n v="186.34"/>
    <n v="0.10341262331657751"/>
    <n v="372.01"/>
    <n v="1354932.0666"/>
    <n v="35.22"/>
    <n v="1412.17"/>
    <n v="0"/>
  </r>
  <r>
    <x v="1"/>
    <n v="2023"/>
    <s v="Meat &amp; Seafood"/>
    <n v="36023.96"/>
    <n v="30105.02"/>
    <n v="835694.35453514825"/>
    <s v="Low"/>
    <n v="39.729999999999997"/>
    <n v="3.274935226683879E-2"/>
    <n v="1099.99"/>
    <n v="2234205.9992"/>
    <n v="62.02"/>
    <n v="1412.17"/>
    <n v="0"/>
  </r>
  <r>
    <x v="3"/>
    <n v="2023"/>
    <s v="Bakery Items"/>
    <n v="37698.370000000003"/>
    <n v="36436.28"/>
    <n v="966521.36418630299"/>
    <s v="Medium"/>
    <n v="28.26"/>
    <n v="0.41522601608106624"/>
    <n v="90.79"/>
    <n v="1297577.8954000003"/>
    <n v="34.42"/>
    <n v="1412.17"/>
    <n v="0"/>
  </r>
  <r>
    <x v="4"/>
    <n v="2024"/>
    <s v="Fruits &amp; Vegetables"/>
    <n v="14112.86"/>
    <n v="16584.400000000001"/>
    <n v="1175126.7992455109"/>
    <s v="High"/>
    <n v="72.25"/>
    <n v="1.0584592077039615E-2"/>
    <n v="1333.34"/>
    <n v="487458.18440000003"/>
    <n v="34.54"/>
    <n v="1412.17"/>
    <n v="0"/>
  </r>
  <r>
    <x v="14"/>
    <n v="2018"/>
    <s v="Prepared Food"/>
    <n v="44042.55"/>
    <n v="47727.23"/>
    <n v="1083661.8224875715"/>
    <s v="Medium"/>
    <n v="30.99"/>
    <n v="3.5200247762148341E-2"/>
    <n v="1251.2"/>
    <n v="2574727.4730000002"/>
    <n v="58.46"/>
    <n v="1412.17"/>
    <n v="0"/>
  </r>
  <r>
    <x v="16"/>
    <n v="2020"/>
    <s v="Frozen Food"/>
    <n v="14982.46"/>
    <n v="12154.94"/>
    <n v="811277.9877269821"/>
    <s v="Low"/>
    <n v="106.96"/>
    <n v="3.5044230814211867E-2"/>
    <n v="427.53"/>
    <n v="946741.6473999999"/>
    <n v="63.19"/>
    <n v="1412.17"/>
    <n v="0"/>
  </r>
  <r>
    <x v="5"/>
    <n v="2018"/>
    <s v="Fruits &amp; Vegetables"/>
    <n v="32333.47"/>
    <n v="38720.22"/>
    <n v="1197527.5156053463"/>
    <s v="High"/>
    <n v="150.97"/>
    <n v="4.2978346980008506E-2"/>
    <n v="752.32"/>
    <n v="2080012.1251000001"/>
    <n v="64.33"/>
    <n v="1412.17"/>
    <n v="0"/>
  </r>
  <r>
    <x v="3"/>
    <n v="2018"/>
    <s v="Fruits &amp; Vegetables"/>
    <n v="24208.080000000002"/>
    <n v="21417.200000000001"/>
    <n v="884712.872726792"/>
    <s v="Low"/>
    <n v="196.57"/>
    <n v="2.3513491462206423E-2"/>
    <n v="1029.54"/>
    <n v="1619278.4712"/>
    <n v="66.89"/>
    <n v="1412.17"/>
    <n v="0"/>
  </r>
  <r>
    <x v="9"/>
    <n v="2018"/>
    <s v="Beverages"/>
    <n v="32795.599999999999"/>
    <n v="37385.22"/>
    <n v="1139946.2122967716"/>
    <s v="High"/>
    <n v="122.13"/>
    <n v="4.9145237667086256E-2"/>
    <n v="667.32"/>
    <n v="1134399.804"/>
    <n v="34.590000000000003"/>
    <n v="1412.17"/>
    <n v="0"/>
  </r>
  <r>
    <x v="0"/>
    <n v="2023"/>
    <s v="Meat &amp; Seafood"/>
    <n v="26972.75"/>
    <n v="23026.53"/>
    <n v="853696.04508253699"/>
    <s v="Low"/>
    <n v="103.94"/>
    <n v="5.9348596197852488E-2"/>
    <n v="454.48"/>
    <n v="999610.11500000011"/>
    <n v="37.06"/>
    <n v="1412.17"/>
    <n v="0"/>
  </r>
  <r>
    <x v="9"/>
    <n v="2023"/>
    <s v="Meat &amp; Seafood"/>
    <n v="23314.59"/>
    <n v="20936.8"/>
    <n v="898012.78941641259"/>
    <s v="Low"/>
    <n v="167.1"/>
    <n v="3.5355670806605705E-2"/>
    <n v="659.43"/>
    <n v="1032603.1910999999"/>
    <n v="44.29"/>
    <n v="1412.17"/>
    <n v="0"/>
  </r>
  <r>
    <x v="5"/>
    <n v="2018"/>
    <s v="Bakery Items"/>
    <n v="25539.279999999999"/>
    <n v="28544.06"/>
    <n v="1117653.2776178499"/>
    <s v="High"/>
    <n v="164.53"/>
    <n v="2.3338676219283736E-2"/>
    <n v="1094.29"/>
    <n v="1225630.0471999999"/>
    <n v="47.99"/>
    <n v="1412.17"/>
    <n v="0"/>
  </r>
  <r>
    <x v="6"/>
    <n v="2022"/>
    <s v="Grains &amp; Cereals"/>
    <n v="46451.63"/>
    <n v="39707.99"/>
    <n v="854824.47009932704"/>
    <s v="Low"/>
    <n v="104.93"/>
    <n v="3.7960292230875464E-2"/>
    <n v="1223.69"/>
    <n v="2733213.9092000001"/>
    <n v="58.84"/>
    <n v="1412.17"/>
    <n v="0"/>
  </r>
  <r>
    <x v="3"/>
    <n v="2018"/>
    <s v="Prepared Food"/>
    <n v="29156.880000000001"/>
    <n v="33590.67"/>
    <n v="1152066.6820318224"/>
    <s v="High"/>
    <n v="90.47"/>
    <n v="2.7312724820143887E-2"/>
    <n v="1067.52"/>
    <n v="1533068.7504"/>
    <n v="52.58"/>
    <n v="1412.17"/>
    <n v="0"/>
  </r>
  <r>
    <x v="0"/>
    <n v="2021"/>
    <s v="Grains &amp; Cereals"/>
    <n v="39316.949999999997"/>
    <n v="36589.5"/>
    <n v="930629.15612731921"/>
    <s v="Low"/>
    <n v="112.78"/>
    <n v="0.20764166886717716"/>
    <n v="189.35"/>
    <n v="2651928.2774999999"/>
    <n v="67.45"/>
    <n v="1412.17"/>
    <n v="0"/>
  </r>
  <r>
    <x v="7"/>
    <n v="2021"/>
    <s v="Prepared Food"/>
    <n v="27210.3"/>
    <n v="27979.67"/>
    <n v="1028274.9547046523"/>
    <s v="Medium"/>
    <n v="45.43"/>
    <n v="2.3913364444092911E-2"/>
    <n v="1137.8699999999999"/>
    <n v="1236436.0319999999"/>
    <n v="45.44"/>
    <n v="1412.17"/>
    <n v="0"/>
  </r>
  <r>
    <x v="3"/>
    <n v="2018"/>
    <s v="Fruits &amp; Vegetables"/>
    <n v="5558.27"/>
    <n v="5169.3999999999996"/>
    <n v="930037.5836366351"/>
    <s v="Low"/>
    <n v="180.66"/>
    <n v="4.9693965131873052E-3"/>
    <n v="1118.5"/>
    <n v="292920.82900000003"/>
    <n v="52.7"/>
    <n v="1412.17"/>
    <n v="0"/>
  </r>
  <r>
    <x v="7"/>
    <n v="2021"/>
    <s v="Grains &amp; Cereals"/>
    <n v="35972.5"/>
    <n v="38671.769999999997"/>
    <n v="1075037.0421850025"/>
    <s v="Medium"/>
    <n v="34.68"/>
    <n v="0.24759102484685802"/>
    <n v="145.29"/>
    <n v="1777401.2249999999"/>
    <n v="49.41"/>
    <n v="1412.17"/>
    <n v="0"/>
  </r>
  <r>
    <x v="16"/>
    <n v="2021"/>
    <s v="Frozen Food"/>
    <n v="34379.480000000003"/>
    <n v="37594.21"/>
    <n v="1093507.2316393382"/>
    <s v="Medium"/>
    <n v="104.98"/>
    <n v="9.5756566303651508E-2"/>
    <n v="359.03"/>
    <n v="1093611.2588"/>
    <n v="31.81"/>
    <n v="1412.17"/>
    <n v="0"/>
  </r>
  <r>
    <x v="12"/>
    <n v="2018"/>
    <s v="Bakery Items"/>
    <n v="43460.32"/>
    <n v="51777.73"/>
    <n v="1191379.4007959445"/>
    <s v="High"/>
    <n v="107.63"/>
    <n v="8.0296203233256355E-2"/>
    <n v="541.25"/>
    <n v="1748408.6735999999"/>
    <n v="40.229999999999997"/>
    <n v="1412.17"/>
    <n v="0"/>
  </r>
  <r>
    <x v="6"/>
    <n v="2023"/>
    <s v="Meat &amp; Seafood"/>
    <n v="19412.2"/>
    <n v="18532.37"/>
    <n v="954676.44058890792"/>
    <s v="Medium"/>
    <n v="36.130000000000003"/>
    <n v="2.3854065545165216E-2"/>
    <n v="813.79"/>
    <n v="718057.27800000005"/>
    <n v="36.99"/>
    <n v="1412.17"/>
    <n v="0"/>
  </r>
  <r>
    <x v="16"/>
    <n v="2023"/>
    <s v="Prepared Food"/>
    <n v="46789.67"/>
    <n v="47361.14"/>
    <n v="1012213.5932995467"/>
    <s v="Medium"/>
    <n v="174.92"/>
    <n v="3.5434908060949379E-2"/>
    <n v="1320.44"/>
    <n v="1627812.6192999999"/>
    <n v="34.79"/>
    <n v="1412.17"/>
    <n v="0"/>
  </r>
  <r>
    <x v="7"/>
    <n v="2020"/>
    <s v="Grains &amp; Cereals"/>
    <n v="40204.589999999997"/>
    <n v="43618.55"/>
    <n v="1084914.6826270334"/>
    <s v="Medium"/>
    <n v="21.08"/>
    <n v="3.8223831073757861E-2"/>
    <n v="1051.82"/>
    <n v="1915748.7134999998"/>
    <n v="47.65"/>
    <n v="1412.17"/>
    <n v="0"/>
  </r>
  <r>
    <x v="11"/>
    <n v="2023"/>
    <s v="Meat &amp; Seafood"/>
    <n v="24682.22"/>
    <n v="28654.54"/>
    <n v="1160938.5217375099"/>
    <s v="High"/>
    <n v="182.5"/>
    <n v="2.1036222002522757E-2"/>
    <n v="1173.32"/>
    <n v="1026780.3520000001"/>
    <n v="41.6"/>
    <n v="1412.17"/>
    <n v="0"/>
  </r>
  <r>
    <x v="4"/>
    <n v="2020"/>
    <s v="Frozen Food"/>
    <n v="41022.69"/>
    <n v="37983.5"/>
    <n v="925914.41468124103"/>
    <s v="Low"/>
    <n v="124.4"/>
    <n v="6.8853121852970794E-2"/>
    <n v="595.79999999999995"/>
    <n v="1858738.0839000002"/>
    <n v="45.31"/>
    <n v="1412.17"/>
    <n v="0"/>
  </r>
  <r>
    <x v="17"/>
    <n v="2020"/>
    <s v="Grains &amp; Cereals"/>
    <n v="23062.5"/>
    <n v="26536.15"/>
    <n v="1150618.970189702"/>
    <s v="High"/>
    <n v="78.77"/>
    <n v="1.7498501483341807E-2"/>
    <n v="1317.97"/>
    <n v="1279507.5"/>
    <n v="55.48"/>
    <n v="1412.17"/>
    <n v="0"/>
  </r>
  <r>
    <x v="18"/>
    <n v="2024"/>
    <s v="Fruits &amp; Vegetables"/>
    <n v="9075.75"/>
    <n v="8738.84"/>
    <n v="962877.99906343827"/>
    <s v="Medium"/>
    <n v="83.56"/>
    <n v="1.0437055096196971E-2"/>
    <n v="869.57"/>
    <n v="399333"/>
    <n v="44"/>
    <n v="1412.17"/>
    <n v="0"/>
  </r>
  <r>
    <x v="18"/>
    <n v="2018"/>
    <s v="Frozen Food"/>
    <n v="5738.46"/>
    <n v="6447.91"/>
    <n v="1123630.7301959062"/>
    <s v="High"/>
    <n v="33.99"/>
    <n v="4.4051863110865465E-3"/>
    <n v="1302.6600000000001"/>
    <n v="351538.05959999998"/>
    <n v="61.26"/>
    <n v="1412.17"/>
    <n v="0"/>
  </r>
  <r>
    <x v="1"/>
    <n v="2021"/>
    <s v="Meat &amp; Seafood"/>
    <n v="20741.310000000001"/>
    <n v="22020.13"/>
    <n v="1061655.7006283596"/>
    <s v="Medium"/>
    <n v="189.06"/>
    <n v="2.0015353141555774E-2"/>
    <n v="1036.27"/>
    <n v="659573.65800000005"/>
    <n v="31.8"/>
    <n v="1412.17"/>
    <n v="0"/>
  </r>
  <r>
    <x v="7"/>
    <n v="2023"/>
    <s v="Grains &amp; Cereals"/>
    <n v="5238.17"/>
    <n v="4223.7299999999996"/>
    <n v="806336.94591813546"/>
    <s v="Low"/>
    <n v="58.54"/>
    <n v="5.2666096923386287E-2"/>
    <n v="99.46"/>
    <n v="233517.61859999999"/>
    <n v="44.58"/>
    <n v="1412.17"/>
    <n v="0"/>
  </r>
  <r>
    <x v="5"/>
    <n v="2023"/>
    <s v="Fruits &amp; Vegetables"/>
    <n v="6249.74"/>
    <n v="6674.64"/>
    <n v="1067986.8282520552"/>
    <s v="Medium"/>
    <n v="53.21"/>
    <n v="1.4011927448826312E-2"/>
    <n v="446.03"/>
    <n v="245614.78199999998"/>
    <n v="39.299999999999997"/>
    <n v="1412.17"/>
    <n v="0"/>
  </r>
  <r>
    <x v="13"/>
    <n v="2019"/>
    <s v="Dairy Products"/>
    <n v="5227.6099999999997"/>
    <n v="6105.45"/>
    <n v="1167923.7739617149"/>
    <s v="High"/>
    <n v="55.64"/>
    <n v="3.8581571275692829E-3"/>
    <n v="1354.95"/>
    <n v="313133.83899999998"/>
    <n v="59.9"/>
    <n v="1412.17"/>
    <n v="0"/>
  </r>
  <r>
    <x v="5"/>
    <n v="2024"/>
    <s v="Prepared Food"/>
    <n v="38206.78"/>
    <n v="32981.14"/>
    <n v="863227.41670457448"/>
    <s v="Low"/>
    <n v="65.260000000000005"/>
    <n v="3.8939623718379911E-2"/>
    <n v="981.18"/>
    <n v="2363471.4107999997"/>
    <n v="61.86"/>
    <n v="1412.17"/>
    <n v="0"/>
  </r>
  <r>
    <x v="15"/>
    <n v="2022"/>
    <s v="Meat &amp; Seafood"/>
    <n v="12421.08"/>
    <n v="12731.67"/>
    <n v="1025005.0720227227"/>
    <s v="Medium"/>
    <n v="114.22"/>
    <n v="9.3768061238355509E-3"/>
    <n v="1324.66"/>
    <n v="659683.5588"/>
    <n v="53.11"/>
    <n v="1412.17"/>
    <n v="0"/>
  </r>
  <r>
    <x v="4"/>
    <n v="2022"/>
    <s v="Bakery Items"/>
    <n v="1393.35"/>
    <n v="1181.6500000000001"/>
    <n v="848064.018372986"/>
    <s v="Low"/>
    <n v="97.46"/>
    <n v="1.1642490683333611E-3"/>
    <n v="1196.78"/>
    <n v="46523.9565"/>
    <n v="33.39"/>
    <n v="1412.17"/>
    <n v="0"/>
  </r>
  <r>
    <x v="3"/>
    <n v="2021"/>
    <s v="Fruits &amp; Vegetables"/>
    <n v="19352.73"/>
    <n v="16499.62"/>
    <n v="852573.25452274689"/>
    <s v="Low"/>
    <n v="30.08"/>
    <n v="3.1854772603822031E-2"/>
    <n v="607.53"/>
    <n v="1264507.3782000002"/>
    <n v="65.34"/>
    <n v="1412.17"/>
    <n v="0"/>
  </r>
  <r>
    <x v="16"/>
    <n v="2024"/>
    <s v="Dairy Products"/>
    <n v="25383.46"/>
    <n v="24480.33"/>
    <n v="964420.53211027978"/>
    <s v="Medium"/>
    <n v="22.15"/>
    <n v="0.12584135640275643"/>
    <n v="201.71"/>
    <n v="1421727.5946"/>
    <n v="56.01"/>
    <n v="1412.17"/>
    <n v="0"/>
  </r>
  <r>
    <x v="8"/>
    <n v="2023"/>
    <s v="Dairy Products"/>
    <n v="22462.46"/>
    <n v="25994.95"/>
    <n v="1157261.9383629397"/>
    <s v="High"/>
    <n v="69.930000000000007"/>
    <n v="1.8869198524902764E-2"/>
    <n v="1190.43"/>
    <n v="1503412.4478000002"/>
    <n v="66.930000000000007"/>
    <n v="1412.17"/>
    <n v="0"/>
  </r>
  <r>
    <x v="7"/>
    <n v="2018"/>
    <s v="Bakery Items"/>
    <n v="7499.8"/>
    <n v="6557.21"/>
    <n v="874317.98181284836"/>
    <s v="Low"/>
    <n v="147.24"/>
    <n v="1.247845329606336E-2"/>
    <n v="601.02"/>
    <n v="522511.06600000005"/>
    <n v="69.67"/>
    <n v="1412.17"/>
    <n v="0"/>
  </r>
  <r>
    <x v="1"/>
    <n v="2019"/>
    <s v="Beverages"/>
    <n v="12946.24"/>
    <n v="12645.64"/>
    <n v="976780.90318115533"/>
    <s v="Medium"/>
    <n v="148.32"/>
    <n v="1.980304397705545E-2"/>
    <n v="653.75"/>
    <n v="653655.65760000004"/>
    <n v="50.49"/>
    <n v="1412.17"/>
    <n v="0"/>
  </r>
  <r>
    <x v="13"/>
    <n v="2024"/>
    <s v="Frozen Food"/>
    <n v="17849.11"/>
    <n v="18029.79"/>
    <n v="1010122.633565483"/>
    <s v="Medium"/>
    <n v="69.27"/>
    <n v="3.2731442089048636E-2"/>
    <n v="545.32000000000005"/>
    <n v="1055060.8921000001"/>
    <n v="59.11"/>
    <n v="1412.17"/>
    <n v="0"/>
  </r>
  <r>
    <x v="3"/>
    <n v="2024"/>
    <s v="Beverages"/>
    <n v="19678.150000000001"/>
    <n v="19772.16"/>
    <n v="1004777.379987448"/>
    <s v="Medium"/>
    <n v="173.21"/>
    <n v="1.7294759230451484E-2"/>
    <n v="1137.81"/>
    <n v="1094498.703"/>
    <n v="55.62"/>
    <n v="1412.17"/>
    <n v="0"/>
  </r>
  <r>
    <x v="1"/>
    <n v="2024"/>
    <s v="Prepared Food"/>
    <n v="7322.68"/>
    <n v="7798.37"/>
    <n v="1064961.189072853"/>
    <s v="Medium"/>
    <n v="89.85"/>
    <n v="3.0390869474994812E-2"/>
    <n v="240.95"/>
    <n v="395790.85399999999"/>
    <n v="54.05"/>
    <n v="1412.17"/>
    <n v="0"/>
  </r>
  <r>
    <x v="3"/>
    <n v="2022"/>
    <s v="Beverages"/>
    <n v="31791.18"/>
    <n v="27882.5"/>
    <n v="877051.43376244605"/>
    <s v="Low"/>
    <n v="140.94"/>
    <n v="0.11669914103222964"/>
    <n v="272.42"/>
    <n v="1866778.0896000001"/>
    <n v="58.72"/>
    <n v="1412.17"/>
    <n v="0"/>
  </r>
  <r>
    <x v="3"/>
    <n v="2022"/>
    <s v="Fruits &amp; Vegetables"/>
    <n v="19895.02"/>
    <n v="18052.810000000001"/>
    <n v="907403.46076555841"/>
    <s v="Low"/>
    <n v="90.72"/>
    <n v="5.5182703242448616E-2"/>
    <n v="360.53"/>
    <n v="860459.61499999999"/>
    <n v="43.25"/>
    <n v="1412.17"/>
    <n v="0"/>
  </r>
  <r>
    <x v="15"/>
    <n v="2024"/>
    <s v="Frozen Food"/>
    <n v="22381.439999999999"/>
    <n v="23224.97"/>
    <n v="1037688.8171627921"/>
    <s v="Medium"/>
    <n v="115.02"/>
    <n v="2.5685640837311789E-2"/>
    <n v="871.36"/>
    <n v="1174577.9711999998"/>
    <n v="52.48"/>
    <n v="1412.17"/>
    <n v="0"/>
  </r>
  <r>
    <x v="16"/>
    <n v="2021"/>
    <s v="Bakery Items"/>
    <n v="24999.74"/>
    <n v="20405.37"/>
    <n v="816223.28872220265"/>
    <s v="Low"/>
    <n v="199.08"/>
    <n v="2.0070762215192925E-2"/>
    <n v="1245.58"/>
    <n v="1130738.2401999999"/>
    <n v="45.23"/>
    <n v="1412.17"/>
    <n v="0"/>
  </r>
  <r>
    <x v="7"/>
    <n v="2020"/>
    <s v="Grains &amp; Cereals"/>
    <n v="2029.71"/>
    <n v="1939.64"/>
    <n v="955624.20247227431"/>
    <s v="Medium"/>
    <n v="167.54"/>
    <n v="2.6876812457792081E-3"/>
    <n v="755.19"/>
    <n v="118169.7162"/>
    <n v="58.22"/>
    <n v="1412.17"/>
    <n v="0"/>
  </r>
  <r>
    <x v="4"/>
    <n v="2018"/>
    <s v="Dairy Products"/>
    <n v="8971.56"/>
    <n v="8331.7999999999993"/>
    <n v="928690.2166401383"/>
    <s v="Low"/>
    <n v="29.86"/>
    <n v="9.1260642680582246E-3"/>
    <n v="983.07"/>
    <n v="312120.57239999995"/>
    <n v="34.79"/>
    <n v="1412.17"/>
    <n v="0"/>
  </r>
  <r>
    <x v="1"/>
    <n v="2021"/>
    <s v="Dairy Products"/>
    <n v="8025.09"/>
    <n v="9211.6200000000008"/>
    <n v="1147852.5474480661"/>
    <s v="High"/>
    <n v="30.09"/>
    <n v="2.8557006618745998E-2"/>
    <n v="281.02"/>
    <n v="451010.05800000002"/>
    <n v="56.2"/>
    <n v="1412.17"/>
    <n v="0"/>
  </r>
  <r>
    <x v="18"/>
    <n v="2021"/>
    <s v="Frozen Food"/>
    <n v="13833.33"/>
    <n v="12039.53"/>
    <n v="870327.67959703121"/>
    <s v="Low"/>
    <n v="124.84"/>
    <n v="3.6650408011869438E-2"/>
    <n v="377.44"/>
    <n v="943156.43940000003"/>
    <n v="68.180000000000007"/>
    <n v="1412.17"/>
    <n v="0"/>
  </r>
  <r>
    <x v="15"/>
    <n v="2019"/>
    <s v="Dairy Products"/>
    <n v="27903.119999999999"/>
    <n v="30467.52"/>
    <n v="1091903.7010914909"/>
    <s v="Medium"/>
    <n v="114.51"/>
    <n v="2.3467326033203815E-2"/>
    <n v="1189.02"/>
    <n v="1765430.4024"/>
    <n v="63.27"/>
    <n v="1412.17"/>
    <n v="0"/>
  </r>
  <r>
    <x v="10"/>
    <n v="2021"/>
    <s v="Beverages"/>
    <n v="45111.22"/>
    <n v="38372.58"/>
    <n v="850621.6413566292"/>
    <s v="Low"/>
    <n v="101.35"/>
    <n v="0.27116626592930992"/>
    <n v="166.36"/>
    <n v="3140192.0241999999"/>
    <n v="69.61"/>
    <n v="1412.17"/>
    <n v="0"/>
  </r>
  <r>
    <x v="1"/>
    <n v="2024"/>
    <s v="Grains &amp; Cereals"/>
    <n v="29844.57"/>
    <n v="33358.93"/>
    <n v="1117755.4241860411"/>
    <s v="High"/>
    <n v="139.27000000000001"/>
    <n v="3.0888285155400999E-2"/>
    <n v="966.21"/>
    <n v="1004568.2261999999"/>
    <n v="33.659999999999997"/>
    <n v="1412.17"/>
    <n v="0"/>
  </r>
  <r>
    <x v="16"/>
    <n v="2018"/>
    <s v="Fruits &amp; Vegetables"/>
    <n v="6023.68"/>
    <n v="5862.1"/>
    <n v="973175.86591585202"/>
    <s v="Medium"/>
    <n v="147.63"/>
    <n v="4.8684463626150701E-3"/>
    <n v="1237.29"/>
    <n v="309617.152"/>
    <n v="51.4"/>
    <n v="1412.17"/>
    <n v="0"/>
  </r>
  <r>
    <x v="0"/>
    <n v="2022"/>
    <s v="Fruits &amp; Vegetables"/>
    <n v="36567.57"/>
    <n v="39207.300000000003"/>
    <n v="1072187.733557357"/>
    <s v="Medium"/>
    <n v="153.83000000000001"/>
    <n v="0.10092617023625525"/>
    <n v="362.32"/>
    <n v="2193688.5243000002"/>
    <n v="59.99"/>
    <n v="1412.17"/>
    <n v="0"/>
  </r>
  <r>
    <x v="14"/>
    <n v="2018"/>
    <s v="Fruits &amp; Vegetables"/>
    <n v="8610.6"/>
    <n v="9965.75"/>
    <n v="1157381.5994239657"/>
    <s v="High"/>
    <n v="176.51"/>
    <n v="4.5762117346938774E-2"/>
    <n v="188.16"/>
    <n v="340549.23"/>
    <n v="39.549999999999997"/>
    <n v="1412.17"/>
    <n v="0"/>
  </r>
  <r>
    <x v="15"/>
    <n v="2018"/>
    <s v="Dairy Products"/>
    <n v="665.76"/>
    <n v="777.85"/>
    <n v="1168363.9750060083"/>
    <s v="High"/>
    <n v="59.98"/>
    <n v="5.9913606911447086E-3"/>
    <n v="111.12"/>
    <n v="44053.339200000002"/>
    <n v="66.17"/>
    <n v="1412.17"/>
    <n v="0"/>
  </r>
  <r>
    <x v="12"/>
    <n v="2021"/>
    <s v="Frozen Food"/>
    <n v="24247.74"/>
    <n v="22169.09"/>
    <n v="914274.48496230983"/>
    <s v="Low"/>
    <n v="169.1"/>
    <n v="1.7624337662904038E-2"/>
    <n v="1375.81"/>
    <n v="764773.71960000007"/>
    <n v="31.54"/>
    <n v="1412.17"/>
    <n v="0"/>
  </r>
  <r>
    <x v="11"/>
    <n v="2024"/>
    <s v="Frozen Food"/>
    <n v="29146.86"/>
    <n v="29856.58"/>
    <n v="1024349.7927392522"/>
    <s v="Medium"/>
    <n v="85.87"/>
    <n v="2.7734085675680819E-2"/>
    <n v="1050.94"/>
    <n v="1431693.7631999999"/>
    <n v="49.12"/>
    <n v="1412.17"/>
    <n v="0"/>
  </r>
  <r>
    <x v="17"/>
    <n v="2023"/>
    <s v="Dairy Products"/>
    <n v="28953.39"/>
    <n v="23474.35"/>
    <n v="810763.43737296399"/>
    <s v="Low"/>
    <n v="85.73"/>
    <n v="4.1825048754062837E-2"/>
    <n v="692.25"/>
    <n v="1412056.8303"/>
    <n v="48.77"/>
    <n v="1412.17"/>
    <n v="0"/>
  </r>
  <r>
    <x v="16"/>
    <n v="2018"/>
    <s v="Bakery Items"/>
    <n v="32055.29"/>
    <n v="32302.720000000001"/>
    <n v="1007718.8507731485"/>
    <s v="Medium"/>
    <n v="183.77"/>
    <n v="7.9735560419879614E-2"/>
    <n v="402.02"/>
    <n v="2160205.9931000001"/>
    <n v="67.39"/>
    <n v="1412.17"/>
    <n v="0"/>
  </r>
  <r>
    <x v="15"/>
    <n v="2021"/>
    <s v="Fruits &amp; Vegetables"/>
    <n v="15039.52"/>
    <n v="14360.69"/>
    <n v="954863.5860718959"/>
    <s v="Medium"/>
    <n v="189.16"/>
    <n v="3.7054104661476302E-2"/>
    <n v="405.88"/>
    <n v="714226.80480000004"/>
    <n v="47.49"/>
    <n v="1412.17"/>
    <n v="0"/>
  </r>
  <r>
    <x v="15"/>
    <n v="2019"/>
    <s v="Bakery Items"/>
    <n v="23175.08"/>
    <n v="23172.639999999999"/>
    <n v="999894.71449505235"/>
    <s v="Medium"/>
    <n v="33.68"/>
    <n v="5.2498822036969921E-2"/>
    <n v="441.44"/>
    <n v="1231060.2496"/>
    <n v="53.12"/>
    <n v="1412.17"/>
    <n v="0"/>
  </r>
  <r>
    <x v="15"/>
    <n v="2020"/>
    <s v="Prepared Food"/>
    <n v="36320"/>
    <n v="35895.51"/>
    <n v="988312.5"/>
    <s v="Medium"/>
    <n v="42.43"/>
    <n v="0.41442263806481061"/>
    <n v="87.64"/>
    <n v="1523260.7999999998"/>
    <n v="41.94"/>
    <n v="1412.17"/>
    <n v="0"/>
  </r>
  <r>
    <x v="2"/>
    <n v="2023"/>
    <s v="Dairy Products"/>
    <n v="40955.589999999997"/>
    <n v="44365.919999999998"/>
    <n v="1083268.975004389"/>
    <s v="Medium"/>
    <n v="69.069999999999993"/>
    <n v="0.88648463203463201"/>
    <n v="46.2"/>
    <n v="2699382.9368999996"/>
    <n v="65.91"/>
    <n v="1412.17"/>
    <n v="0"/>
  </r>
  <r>
    <x v="1"/>
    <n v="2020"/>
    <s v="Dairy Products"/>
    <n v="9226.39"/>
    <n v="8137.32"/>
    <n v="881961.41719567461"/>
    <s v="Low"/>
    <n v="38.68"/>
    <n v="6.782065700781382E-3"/>
    <n v="1360.41"/>
    <n v="325599.30309999996"/>
    <n v="35.29"/>
    <n v="1412.17"/>
    <n v="0"/>
  </r>
  <r>
    <x v="8"/>
    <n v="2022"/>
    <s v="Grains &amp; Cereals"/>
    <n v="47623.360000000001"/>
    <n v="41440.21"/>
    <n v="870165.60780255741"/>
    <s v="Low"/>
    <n v="63.62"/>
    <n v="4.6796926281862314E-2"/>
    <n v="1017.66"/>
    <n v="1756349.5168000001"/>
    <n v="36.880000000000003"/>
    <n v="1412.17"/>
    <n v="0"/>
  </r>
  <r>
    <x v="14"/>
    <n v="2018"/>
    <s v="Prepared Food"/>
    <n v="30409.26"/>
    <n v="34781.39"/>
    <n v="1143776.2707806767"/>
    <s v="High"/>
    <n v="137.76"/>
    <n v="2.3933557379758691E-2"/>
    <n v="1270.57"/>
    <n v="1334054.2361999999"/>
    <n v="43.87"/>
    <n v="1412.17"/>
    <n v="0"/>
  </r>
  <r>
    <x v="13"/>
    <n v="2019"/>
    <s v="Beverages"/>
    <n v="7833.47"/>
    <n v="6547.3"/>
    <n v="835810.94968130335"/>
    <s v="Low"/>
    <n v="67.48"/>
    <n v="9.1803138440623936E-3"/>
    <n v="853.29"/>
    <n v="380471.63790000003"/>
    <n v="48.57"/>
    <n v="1412.17"/>
    <n v="0"/>
  </r>
  <r>
    <x v="17"/>
    <n v="2021"/>
    <s v="Frozen Food"/>
    <n v="34254"/>
    <n v="29249.07"/>
    <n v="853887.7211420564"/>
    <s v="Low"/>
    <n v="191.89"/>
    <n v="3.8494128223857955E-2"/>
    <n v="889.85"/>
    <n v="2290907.52"/>
    <n v="66.88"/>
    <n v="1412.17"/>
    <n v="0"/>
  </r>
  <r>
    <x v="8"/>
    <n v="2018"/>
    <s v="Fruits &amp; Vegetables"/>
    <n v="27243.29"/>
    <n v="27718.98"/>
    <n v="1017460.813286501"/>
    <s v="Medium"/>
    <n v="160"/>
    <n v="4.5742452735148931E-2"/>
    <n v="595.58000000000004"/>
    <n v="1139041.9549"/>
    <n v="41.81"/>
    <n v="1412.17"/>
    <n v="0"/>
  </r>
  <r>
    <x v="4"/>
    <n v="2024"/>
    <s v="Dairy Products"/>
    <n v="5317.02"/>
    <n v="4775.7700000000004"/>
    <n v="898204.25727193046"/>
    <s v="Low"/>
    <n v="112.06"/>
    <n v="6.9175285898286564E-3"/>
    <n v="768.63"/>
    <n v="183277.67940000002"/>
    <n v="34.47"/>
    <n v="1412.17"/>
    <n v="0"/>
  </r>
  <r>
    <x v="0"/>
    <n v="2018"/>
    <s v="Dairy Products"/>
    <n v="42498.75"/>
    <n v="39782.71"/>
    <n v="936091.29680284718"/>
    <s v="Low"/>
    <n v="125.42"/>
    <n v="8.0857591324200909E-2"/>
    <n v="525.6"/>
    <n v="1853795.4749999999"/>
    <n v="43.62"/>
    <n v="1412.17"/>
    <n v="0"/>
  </r>
  <r>
    <x v="1"/>
    <n v="2024"/>
    <s v="Meat &amp; Seafood"/>
    <n v="14143.32"/>
    <n v="13506.93"/>
    <n v="955004.19986255001"/>
    <s v="Medium"/>
    <n v="171.49"/>
    <n v="0.1640375782881002"/>
    <n v="86.22"/>
    <n v="844073.33759999997"/>
    <n v="59.68"/>
    <n v="1412.17"/>
    <n v="0"/>
  </r>
  <r>
    <x v="10"/>
    <n v="2023"/>
    <s v="Bakery Items"/>
    <n v="9972.7900000000009"/>
    <n v="8508.7900000000009"/>
    <n v="853200.55872027786"/>
    <s v="Low"/>
    <n v="62.35"/>
    <n v="7.7507927378990902E-3"/>
    <n v="1286.68"/>
    <n v="480688.47800000006"/>
    <n v="48.2"/>
    <n v="1412.17"/>
    <n v="0"/>
  </r>
  <r>
    <x v="15"/>
    <n v="2022"/>
    <s v="Prepared Food"/>
    <n v="14467.99"/>
    <n v="16747.79"/>
    <n v="1157575.4475915453"/>
    <s v="High"/>
    <n v="52.17"/>
    <n v="2.2505662197056901E-2"/>
    <n v="642.86"/>
    <n v="752335.48"/>
    <n v="52"/>
    <n v="1412.17"/>
    <n v="0"/>
  </r>
  <r>
    <x v="11"/>
    <n v="2021"/>
    <s v="Beverages"/>
    <n v="33306.19"/>
    <n v="36955.43"/>
    <n v="1109566.4199357536"/>
    <s v="High"/>
    <n v="67.290000000000006"/>
    <n v="6.0622843101565349E-2"/>
    <n v="549.4"/>
    <n v="2222188.9968000003"/>
    <n v="66.72"/>
    <n v="1412.17"/>
    <n v="0"/>
  </r>
  <r>
    <x v="3"/>
    <n v="2024"/>
    <s v="Prepared Food"/>
    <n v="32300.63"/>
    <n v="31228.77"/>
    <n v="966816.12711578689"/>
    <s v="Medium"/>
    <n v="46.82"/>
    <n v="0.15887378879543554"/>
    <n v="203.31"/>
    <n v="1600496.2164999999"/>
    <n v="49.55"/>
    <n v="1412.17"/>
    <n v="0"/>
  </r>
  <r>
    <x v="10"/>
    <n v="2020"/>
    <s v="Prepared Food"/>
    <n v="36375.370000000003"/>
    <n v="34364.639999999999"/>
    <n v="944722.76158290613"/>
    <s v="Low"/>
    <n v="49.62"/>
    <n v="8.6455697105100537E-2"/>
    <n v="420.74"/>
    <n v="2202164.8998000002"/>
    <n v="60.54"/>
    <n v="1412.17"/>
    <n v="0"/>
  </r>
  <r>
    <x v="6"/>
    <n v="2019"/>
    <s v="Meat &amp; Seafood"/>
    <n v="42336.15"/>
    <n v="42536.36"/>
    <n v="1004729.0554289891"/>
    <s v="Medium"/>
    <n v="68.209999999999994"/>
    <n v="3.0625551584947699E-2"/>
    <n v="1382.38"/>
    <n v="2275568.0625"/>
    <n v="53.75"/>
    <n v="1412.17"/>
    <n v="0"/>
  </r>
  <r>
    <x v="15"/>
    <n v="2021"/>
    <s v="Meat &amp; Seafood"/>
    <n v="25618.78"/>
    <n v="20729.63"/>
    <n v="809157.57893233013"/>
    <s v="Low"/>
    <n v="124"/>
    <n v="4.9303862512268815E-2"/>
    <n v="519.61"/>
    <n v="935085.47"/>
    <n v="36.5"/>
    <n v="1412.17"/>
    <n v="0"/>
  </r>
  <r>
    <x v="2"/>
    <n v="2024"/>
    <s v="Beverages"/>
    <n v="33050.660000000003"/>
    <n v="35584.18"/>
    <n v="1076655.6552879729"/>
    <s v="Medium"/>
    <n v="80.09"/>
    <n v="2.5780546021840878"/>
    <n v="12.82"/>
    <n v="1273441.9298000003"/>
    <n v="38.53"/>
    <n v="1412.17"/>
    <n v="0"/>
  </r>
  <r>
    <x v="9"/>
    <n v="2020"/>
    <s v="Prepared Food"/>
    <n v="12803.24"/>
    <n v="12143.22"/>
    <n v="948448.98635033006"/>
    <s v="Low"/>
    <n v="27.39"/>
    <n v="9.3163256396076484E-3"/>
    <n v="1374.28"/>
    <n v="662695.70239999995"/>
    <n v="51.76"/>
    <n v="1412.17"/>
    <n v="0"/>
  </r>
  <r>
    <x v="8"/>
    <n v="2018"/>
    <s v="Dairy Products"/>
    <n v="33862.46"/>
    <n v="39973.68"/>
    <n v="1180471.826323309"/>
    <s v="High"/>
    <n v="92.9"/>
    <n v="2.7281154329541427E-2"/>
    <n v="1241.24"/>
    <n v="2010414.2501999999"/>
    <n v="59.37"/>
    <n v="1412.17"/>
    <n v="0"/>
  </r>
  <r>
    <x v="10"/>
    <n v="2020"/>
    <s v="Prepared Food"/>
    <n v="41156.07"/>
    <n v="45644.2"/>
    <n v="1109051.4716298229"/>
    <s v="High"/>
    <n v="126"/>
    <n v="3.7593691768058754E-2"/>
    <n v="1094.76"/>
    <n v="2525336.4551999997"/>
    <n v="61.36"/>
    <n v="1412.17"/>
    <n v="0"/>
  </r>
  <r>
    <x v="9"/>
    <n v="2022"/>
    <s v="Fruits &amp; Vegetables"/>
    <n v="16101.93"/>
    <n v="13941.75"/>
    <n v="865843.41131777375"/>
    <s v="Low"/>
    <n v="59.26"/>
    <n v="1.8948574320110149E-2"/>
    <n v="849.77"/>
    <n v="1041150.7938"/>
    <n v="64.66"/>
    <n v="1412.17"/>
    <n v="0"/>
  </r>
  <r>
    <x v="11"/>
    <n v="2022"/>
    <s v="Frozen Food"/>
    <n v="37582.449999999997"/>
    <n v="41611.089999999997"/>
    <n v="1107194.7145542668"/>
    <s v="High"/>
    <n v="167.94"/>
    <n v="3.1072459095005413E-2"/>
    <n v="1209.51"/>
    <n v="1807715.845"/>
    <n v="48.1"/>
    <n v="1412.17"/>
    <n v="0"/>
  </r>
  <r>
    <x v="3"/>
    <n v="2019"/>
    <s v="Beverages"/>
    <n v="19177.34"/>
    <n v="19092.400000000001"/>
    <n v="995570.81430479931"/>
    <s v="Medium"/>
    <n v="195.24"/>
    <n v="1.7236664000215712E-2"/>
    <n v="1112.5899999999999"/>
    <n v="1221213.0112000001"/>
    <n v="63.68"/>
    <n v="1412.17"/>
    <n v="0"/>
  </r>
  <r>
    <x v="8"/>
    <n v="2022"/>
    <s v="Meat &amp; Seafood"/>
    <n v="4581.1099999999997"/>
    <n v="4174.8100000000004"/>
    <n v="911309.70441661531"/>
    <s v="Low"/>
    <n v="155.34"/>
    <n v="2.1665216363206431E-2"/>
    <n v="211.45"/>
    <n v="284624.36430000002"/>
    <n v="62.13"/>
    <n v="1412.17"/>
    <n v="0"/>
  </r>
  <r>
    <x v="13"/>
    <n v="2018"/>
    <s v="Meat &amp; Seafood"/>
    <n v="504.23"/>
    <n v="411.04"/>
    <n v="815183.54719076608"/>
    <s v="Low"/>
    <n v="21.21"/>
    <n v="5.4084522149522687E-4"/>
    <n v="932.3"/>
    <n v="32457.285100000005"/>
    <n v="64.37"/>
    <n v="1412.17"/>
    <n v="0"/>
  </r>
  <r>
    <x v="15"/>
    <n v="2022"/>
    <s v="Fruits &amp; Vegetables"/>
    <n v="16702.75"/>
    <n v="19585.759999999998"/>
    <n v="1172606.9060484052"/>
    <s v="High"/>
    <n v="58.49"/>
    <n v="4.3136153508432119E-2"/>
    <n v="387.21"/>
    <n v="678966.78749999998"/>
    <n v="40.65"/>
    <n v="1412.17"/>
    <n v="0"/>
  </r>
  <r>
    <x v="10"/>
    <n v="2019"/>
    <s v="Grains &amp; Cereals"/>
    <n v="8686.64"/>
    <n v="9196.6"/>
    <n v="1058706.2431504012"/>
    <s v="Medium"/>
    <n v="183.13"/>
    <n v="6.3068690872920795E-3"/>
    <n v="1377.33"/>
    <n v="388379.67439999996"/>
    <n v="44.71"/>
    <n v="1412.17"/>
    <n v="0"/>
  </r>
  <r>
    <x v="13"/>
    <n v="2021"/>
    <s v="Dairy Products"/>
    <n v="3417.34"/>
    <n v="2795.2"/>
    <n v="817946.12183745252"/>
    <s v="Low"/>
    <n v="32.630000000000003"/>
    <n v="4.2198239136608919E-3"/>
    <n v="809.83"/>
    <n v="167518.00680000003"/>
    <n v="49.02"/>
    <n v="1412.17"/>
    <n v="0"/>
  </r>
  <r>
    <x v="4"/>
    <n v="2021"/>
    <s v="Beverages"/>
    <n v="37623.800000000003"/>
    <n v="39764.58"/>
    <n v="1056899.6220477463"/>
    <s v="Medium"/>
    <n v="123.82"/>
    <n v="4.069637641968632E-2"/>
    <n v="924.5"/>
    <n v="2380081.588"/>
    <n v="63.26"/>
    <n v="1412.17"/>
    <n v="0"/>
  </r>
  <r>
    <x v="11"/>
    <n v="2022"/>
    <s v="Dairy Products"/>
    <n v="33923.620000000003"/>
    <n v="28921.39"/>
    <n v="852544.33341724728"/>
    <s v="Low"/>
    <n v="195.02"/>
    <n v="3.7308221889846914E-2"/>
    <n v="909.28"/>
    <n v="2330552.6940000001"/>
    <n v="68.7"/>
    <n v="1412.17"/>
    <n v="0"/>
  </r>
  <r>
    <x v="1"/>
    <n v="2019"/>
    <s v="Grains &amp; Cereals"/>
    <n v="44186.66"/>
    <n v="44229.14"/>
    <n v="1000961.3761257356"/>
    <s v="Medium"/>
    <n v="101.1"/>
    <n v="2.6522605042016809"/>
    <n v="16.66"/>
    <n v="1527090.9696000002"/>
    <n v="34.56"/>
    <n v="1412.17"/>
    <n v="0"/>
  </r>
  <r>
    <x v="19"/>
    <n v="2023"/>
    <s v="Bakery Items"/>
    <n v="42043.11"/>
    <n v="40712.879999999997"/>
    <n v="968360.33300105529"/>
    <s v="Medium"/>
    <n v="54.14"/>
    <n v="4.2742375259241183E-2"/>
    <n v="983.64"/>
    <n v="2487270.3876"/>
    <n v="59.16"/>
    <n v="1412.17"/>
    <n v="0"/>
  </r>
  <r>
    <x v="15"/>
    <n v="2022"/>
    <s v="Bakery Items"/>
    <n v="40591.279999999999"/>
    <n v="45816.800000000003"/>
    <n v="1128735.0386585493"/>
    <s v="High"/>
    <n v="28.55"/>
    <n v="4.6869982910720059E-2"/>
    <n v="866.04"/>
    <n v="1758414.2496"/>
    <n v="43.32"/>
    <n v="1412.17"/>
    <n v="0"/>
  </r>
  <r>
    <x v="2"/>
    <n v="2024"/>
    <s v="Prepared Food"/>
    <n v="1068.0899999999999"/>
    <n v="1071.3599999999999"/>
    <n v="1003061.5397578855"/>
    <s v="Medium"/>
    <n v="172.65"/>
    <n v="9.4474419756580797E-4"/>
    <n v="1130.56"/>
    <n v="55540.679999999993"/>
    <n v="52"/>
    <n v="1412.17"/>
    <n v="0"/>
  </r>
  <r>
    <x v="6"/>
    <n v="2018"/>
    <s v="Bakery Items"/>
    <n v="19247.18"/>
    <n v="19077.03"/>
    <n v="991159.74392092763"/>
    <s v="Medium"/>
    <n v="42.72"/>
    <n v="2.8190257191399615E-2"/>
    <n v="682.76"/>
    <n v="906157.23439999996"/>
    <n v="47.08"/>
    <n v="1412.17"/>
    <n v="0"/>
  </r>
  <r>
    <x v="18"/>
    <n v="2020"/>
    <s v="Bakery Items"/>
    <n v="41810.85"/>
    <n v="39389.599999999999"/>
    <n v="942090.3904130148"/>
    <s v="Low"/>
    <n v="89.44"/>
    <n v="0.27746267171013339"/>
    <n v="150.69"/>
    <n v="1665326.1554999999"/>
    <n v="39.83"/>
    <n v="1412.17"/>
    <n v="0"/>
  </r>
  <r>
    <x v="13"/>
    <n v="2019"/>
    <s v="Grains &amp; Cereals"/>
    <n v="24795.75"/>
    <n v="23650.69"/>
    <n v="953820.31194862025"/>
    <s v="Medium"/>
    <n v="27.32"/>
    <n v="4.9934047566304852E-2"/>
    <n v="496.57"/>
    <n v="1650157.1624999999"/>
    <n v="66.55"/>
    <n v="1412.17"/>
    <n v="0"/>
  </r>
  <r>
    <x v="13"/>
    <n v="2021"/>
    <s v="Fruits &amp; Vegetables"/>
    <n v="30570"/>
    <n v="29286.54"/>
    <n v="958015.7016683023"/>
    <s v="Medium"/>
    <n v="134.63"/>
    <n v="2.1883858775019329E-2"/>
    <n v="1396.92"/>
    <n v="1594836.9000000001"/>
    <n v="52.17"/>
    <n v="1412.17"/>
    <n v="0"/>
  </r>
  <r>
    <x v="14"/>
    <n v="2019"/>
    <s v="Frozen Food"/>
    <n v="42432.2"/>
    <n v="45153.58"/>
    <n v="1064134.7844325772"/>
    <s v="Medium"/>
    <n v="110.04"/>
    <n v="0.18710732868859686"/>
    <n v="226.78"/>
    <n v="1589510.2119999998"/>
    <n v="37.46"/>
    <n v="1412.17"/>
    <n v="0"/>
  </r>
  <r>
    <x v="13"/>
    <n v="2023"/>
    <s v="Fruits &amp; Vegetables"/>
    <n v="29527.31"/>
    <n v="32708.12"/>
    <n v="1107724.3406189049"/>
    <s v="High"/>
    <n v="177.67"/>
    <n v="3.3892299216032873E-2"/>
    <n v="871.21"/>
    <n v="1701954.1484000001"/>
    <n v="57.64"/>
    <n v="1412.17"/>
    <n v="0"/>
  </r>
  <r>
    <x v="7"/>
    <n v="2020"/>
    <s v="Bakery Items"/>
    <n v="5536.51"/>
    <n v="5372.64"/>
    <n v="970401.9319029497"/>
    <s v="Medium"/>
    <n v="199.97"/>
    <n v="4.3707794207040289E-3"/>
    <n v="1266.71"/>
    <n v="258887.20759999999"/>
    <n v="46.76"/>
    <n v="1412.17"/>
    <n v="0"/>
  </r>
  <r>
    <x v="1"/>
    <n v="2022"/>
    <s v="Frozen Food"/>
    <n v="8884.49"/>
    <n v="9205.5400000000009"/>
    <n v="1036136.0078068634"/>
    <s v="Medium"/>
    <n v="106.43"/>
    <n v="1.9048669625436845E-2"/>
    <n v="466.41"/>
    <n v="489801.93369999999"/>
    <n v="55.13"/>
    <n v="1412.17"/>
    <n v="0"/>
  </r>
  <r>
    <x v="19"/>
    <n v="2020"/>
    <s v="Frozen Food"/>
    <n v="36134.86"/>
    <n v="30614.93"/>
    <n v="847240.86380852177"/>
    <s v="Low"/>
    <n v="62.98"/>
    <n v="3.271248030997085E-2"/>
    <n v="1104.6199999999999"/>
    <n v="1915870.2772000001"/>
    <n v="53.02"/>
    <n v="1412.17"/>
    <n v="0"/>
  </r>
  <r>
    <x v="9"/>
    <n v="2019"/>
    <s v="Beverages"/>
    <n v="17989.080000000002"/>
    <n v="20317.060000000001"/>
    <n v="1129410.7313992709"/>
    <s v="High"/>
    <n v="117.72"/>
    <n v="0.11486546197560821"/>
    <n v="156.61000000000001"/>
    <n v="649765.56960000005"/>
    <n v="36.119999999999997"/>
    <n v="1412.17"/>
    <n v="0"/>
  </r>
  <r>
    <x v="16"/>
    <n v="2019"/>
    <s v="Bakery Items"/>
    <n v="45787"/>
    <n v="53784.39"/>
    <n v="1174665.0796077489"/>
    <s v="High"/>
    <n v="63.77"/>
    <n v="4.0020802741067056E-2"/>
    <n v="1144.08"/>
    <n v="2583302.54"/>
    <n v="56.42"/>
    <n v="1412.17"/>
    <n v="0"/>
  </r>
  <r>
    <x v="19"/>
    <n v="2019"/>
    <s v="Beverages"/>
    <n v="12399.19"/>
    <n v="10620.16"/>
    <n v="856520.46625626343"/>
    <s v="Low"/>
    <n v="85.68"/>
    <n v="0.42978128249566727"/>
    <n v="28.85"/>
    <n v="593921.201"/>
    <n v="47.9"/>
    <n v="1412.17"/>
    <n v="0"/>
  </r>
  <r>
    <x v="16"/>
    <n v="2020"/>
    <s v="Frozen Food"/>
    <n v="28007.66"/>
    <n v="25132.52"/>
    <n v="897344.51217988227"/>
    <s v="Low"/>
    <n v="117.41"/>
    <n v="4.6348044812920951E-2"/>
    <n v="604.29"/>
    <n v="1399542.7701999999"/>
    <n v="49.97"/>
    <n v="1412.17"/>
    <n v="0"/>
  </r>
  <r>
    <x v="10"/>
    <n v="2024"/>
    <s v="Grains &amp; Cereals"/>
    <n v="18392.830000000002"/>
    <n v="19648.54"/>
    <n v="1068271.7124009735"/>
    <s v="Medium"/>
    <n v="139.80000000000001"/>
    <n v="3.0563027583914926E-2"/>
    <n v="601.79999999999995"/>
    <n v="710698.95120000013"/>
    <n v="38.64"/>
    <n v="1412.17"/>
    <n v="0"/>
  </r>
  <r>
    <x v="17"/>
    <n v="2023"/>
    <s v="Prepared Food"/>
    <n v="33989.449999999997"/>
    <n v="33107.879999999997"/>
    <n v="974063.42262084258"/>
    <s v="Medium"/>
    <n v="152.72"/>
    <n v="0.27132952821904682"/>
    <n v="125.27"/>
    <n v="2347991.2059999998"/>
    <n v="69.08"/>
    <n v="1412.17"/>
    <n v="0"/>
  </r>
  <r>
    <x v="8"/>
    <n v="2021"/>
    <s v="Grains &amp; Cereals"/>
    <n v="17632.060000000001"/>
    <n v="15581.03"/>
    <n v="883676.09910583333"/>
    <s v="Low"/>
    <n v="24.63"/>
    <n v="1.8218325721725114E-2"/>
    <n v="967.82"/>
    <n v="947370.58380000002"/>
    <n v="53.73"/>
    <n v="1412.17"/>
    <n v="0"/>
  </r>
  <r>
    <x v="9"/>
    <n v="2018"/>
    <s v="Fruits &amp; Vegetables"/>
    <n v="39104.07"/>
    <n v="42722.78"/>
    <n v="1092540.4951453903"/>
    <s v="Medium"/>
    <n v="141.22"/>
    <n v="0.15732245735436112"/>
    <n v="248.56"/>
    <n v="1753817.5395"/>
    <n v="44.85"/>
    <n v="1412.17"/>
    <n v="0"/>
  </r>
  <r>
    <x v="13"/>
    <n v="2021"/>
    <s v="Bakery Items"/>
    <n v="32740.54"/>
    <n v="34423.82"/>
    <n v="1051412.7134127903"/>
    <s v="Medium"/>
    <n v="151.79"/>
    <n v="0.10485025299429962"/>
    <n v="312.26"/>
    <n v="1317151.9242"/>
    <n v="40.229999999999997"/>
    <n v="1412.17"/>
    <n v="0"/>
  </r>
  <r>
    <x v="3"/>
    <n v="2020"/>
    <s v="Meat &amp; Seafood"/>
    <n v="35574.94"/>
    <n v="40820.81"/>
    <n v="1147459.7005644983"/>
    <s v="High"/>
    <n v="64.17"/>
    <n v="0.12745392662654056"/>
    <n v="279.12"/>
    <n v="1488099.7402000001"/>
    <n v="41.83"/>
    <n v="1412.17"/>
    <n v="0"/>
  </r>
  <r>
    <x v="3"/>
    <n v="2020"/>
    <s v="Fruits &amp; Vegetables"/>
    <n v="37972.33"/>
    <n v="32373.200000000001"/>
    <n v="852547.10469439195"/>
    <s v="Low"/>
    <n v="86.65"/>
    <n v="5.3361902754356386E-2"/>
    <n v="711.6"/>
    <n v="1963169.4610000001"/>
    <n v="51.7"/>
    <n v="1412.17"/>
    <n v="0"/>
  </r>
  <r>
    <x v="14"/>
    <n v="2019"/>
    <s v="Dairy Products"/>
    <n v="9265.19"/>
    <n v="7958.54"/>
    <n v="858972.13117054256"/>
    <s v="Low"/>
    <n v="141.83000000000001"/>
    <n v="2.2093642693628388E-2"/>
    <n v="419.36"/>
    <n v="438706.74650000001"/>
    <n v="47.35"/>
    <n v="1412.17"/>
    <n v="0"/>
  </r>
  <r>
    <x v="19"/>
    <n v="2018"/>
    <s v="Beverages"/>
    <n v="13524.46"/>
    <n v="16111.36"/>
    <n v="1191275.6590651309"/>
    <s v="High"/>
    <n v="113.6"/>
    <n v="3.10871394092633E-2"/>
    <n v="435.05"/>
    <n v="812008.57839999988"/>
    <n v="60.04"/>
    <n v="1412.17"/>
    <n v="0"/>
  </r>
  <r>
    <x v="16"/>
    <n v="2019"/>
    <s v="Bakery Items"/>
    <n v="38681.78"/>
    <n v="39867.050000000003"/>
    <n v="1030641.5578600571"/>
    <s v="Medium"/>
    <n v="185.97"/>
    <n v="5.3938951948015727E-2"/>
    <n v="717.14"/>
    <n v="1905851.3006"/>
    <n v="49.27"/>
    <n v="1412.17"/>
    <n v="0"/>
  </r>
  <r>
    <x v="8"/>
    <n v="2019"/>
    <s v="Dairy Products"/>
    <n v="22768.25"/>
    <n v="22328.639999999999"/>
    <n v="980691.97237381001"/>
    <s v="Medium"/>
    <n v="26.31"/>
    <n v="0.23959012943281069"/>
    <n v="95.03"/>
    <n v="1147975.165"/>
    <n v="50.42"/>
    <n v="1412.17"/>
    <n v="0"/>
  </r>
  <r>
    <x v="10"/>
    <n v="2019"/>
    <s v="Bakery Items"/>
    <n v="40688.65"/>
    <n v="37806.239999999998"/>
    <n v="929159.36016554979"/>
    <s v="Low"/>
    <n v="97.58"/>
    <n v="3.5803605997676957E-2"/>
    <n v="1136.44"/>
    <n v="2826233.6289999997"/>
    <n v="69.459999999999994"/>
    <n v="1412.17"/>
    <n v="0"/>
  </r>
  <r>
    <x v="18"/>
    <n v="2018"/>
    <s v="Bakery Items"/>
    <n v="15802.09"/>
    <n v="17956.87"/>
    <n v="1136360.4434603271"/>
    <s v="High"/>
    <n v="132.33000000000001"/>
    <n v="0.12937686261666939"/>
    <n v="122.14"/>
    <n v="938644.14599999995"/>
    <n v="59.4"/>
    <n v="1412.17"/>
    <n v="0"/>
  </r>
  <r>
    <x v="10"/>
    <n v="2022"/>
    <s v="Beverages"/>
    <n v="28267.81"/>
    <n v="27957.45"/>
    <n v="989020.72710974072"/>
    <s v="Medium"/>
    <n v="190.88"/>
    <n v="5.5508708885616105E-2"/>
    <n v="509.25"/>
    <n v="1096508.3499"/>
    <n v="38.79"/>
    <n v="1412.17"/>
    <n v="0"/>
  </r>
  <r>
    <x v="7"/>
    <n v="2020"/>
    <s v="Prepared Food"/>
    <n v="9360.19"/>
    <n v="9619.3700000000008"/>
    <n v="1027689.6088647773"/>
    <s v="Medium"/>
    <n v="158.4"/>
    <n v="1.6178425746681418E-2"/>
    <n v="578.55999999999995"/>
    <n v="580518.98380000005"/>
    <n v="62.02"/>
    <n v="1412.17"/>
    <n v="0"/>
  </r>
  <r>
    <x v="19"/>
    <n v="2024"/>
    <s v="Fruits &amp; Vegetables"/>
    <n v="33614.07"/>
    <n v="32623.83"/>
    <n v="970540.90742358787"/>
    <s v="Medium"/>
    <n v="35.020000000000003"/>
    <n v="3.215242094389073E-2"/>
    <n v="1045.46"/>
    <n v="1658854.3545000001"/>
    <n v="49.35"/>
    <n v="1412.17"/>
    <n v="0"/>
  </r>
  <r>
    <x v="11"/>
    <n v="2024"/>
    <s v="Bakery Items"/>
    <n v="45258.75"/>
    <n v="42228.86"/>
    <n v="933054.05032176094"/>
    <s v="Low"/>
    <n v="114.78"/>
    <n v="8.3089315219386825E-2"/>
    <n v="544.70000000000005"/>
    <n v="2111773.2749999999"/>
    <n v="46.66"/>
    <n v="1412.17"/>
    <n v="0"/>
  </r>
  <r>
    <x v="6"/>
    <n v="2023"/>
    <s v="Prepared Food"/>
    <n v="25617.1"/>
    <n v="30499.99"/>
    <n v="1190610.5687216741"/>
    <s v="High"/>
    <n v="66.38"/>
    <n v="1.99494587648937E-2"/>
    <n v="1284.0999999999999"/>
    <n v="1378199.9799999997"/>
    <n v="53.8"/>
    <n v="1412.17"/>
    <n v="0"/>
  </r>
  <r>
    <x v="0"/>
    <n v="2020"/>
    <s v="Bakery Items"/>
    <n v="48266.28"/>
    <n v="46014.47"/>
    <n v="953346.10415387305"/>
    <s v="Medium"/>
    <n v="82.99"/>
    <n v="0.25985937331754067"/>
    <n v="185.74"/>
    <n v="3174473.2355999998"/>
    <n v="65.77"/>
    <n v="1412.17"/>
    <n v="0"/>
  </r>
  <r>
    <x v="10"/>
    <n v="2020"/>
    <s v="Bakery Items"/>
    <n v="11520.09"/>
    <n v="11797.88"/>
    <n v="1024113.5268908489"/>
    <s v="Medium"/>
    <n v="180.68"/>
    <n v="1.260514049369748E-2"/>
    <n v="913.92"/>
    <n v="520016.86259999999"/>
    <n v="45.14"/>
    <n v="1412.17"/>
    <n v="0"/>
  </r>
  <r>
    <x v="6"/>
    <n v="2024"/>
    <s v="Grains &amp; Cereals"/>
    <n v="28886.32"/>
    <n v="27282.46"/>
    <n v="944476.83193982486"/>
    <s v="Low"/>
    <n v="142.77000000000001"/>
    <n v="2.1190548500920649E-2"/>
    <n v="1363.17"/>
    <n v="918584.97600000002"/>
    <n v="31.8"/>
    <n v="1412.17"/>
    <n v="0"/>
  </r>
  <r>
    <x v="0"/>
    <n v="2018"/>
    <s v="Meat &amp; Seafood"/>
    <n v="18733.78"/>
    <n v="21957.439999999999"/>
    <n v="1172077.3917490225"/>
    <s v="High"/>
    <n v="94.23"/>
    <n v="2.0990700071710288E-2"/>
    <n v="892.48"/>
    <n v="1085247.8754"/>
    <n v="57.93"/>
    <n v="1412.17"/>
    <n v="0"/>
  </r>
  <r>
    <x v="7"/>
    <n v="2020"/>
    <s v="Prepared Food"/>
    <n v="40006.1"/>
    <n v="46604.49"/>
    <n v="1164934.5974738852"/>
    <s v="High"/>
    <n v="76.33"/>
    <n v="3.0727359309354284E-2"/>
    <n v="1301.97"/>
    <n v="1333403.3129999998"/>
    <n v="33.33"/>
    <n v="1412.17"/>
    <n v="0"/>
  </r>
  <r>
    <x v="12"/>
    <n v="2023"/>
    <s v="Prepared Food"/>
    <n v="28982.57"/>
    <n v="28253.05"/>
    <n v="974829.00929765718"/>
    <s v="Medium"/>
    <n v="47.06"/>
    <n v="0.15096661110532347"/>
    <n v="191.98"/>
    <n v="973814.35200000007"/>
    <n v="33.6"/>
    <n v="1412.17"/>
    <n v="0"/>
  </r>
  <r>
    <x v="2"/>
    <n v="2020"/>
    <s v="Grains &amp; Cereals"/>
    <n v="1761.46"/>
    <n v="1495.48"/>
    <n v="849000.26114700304"/>
    <s v="Low"/>
    <n v="162.34"/>
    <n v="1.7766503605829845E-3"/>
    <n v="991.45"/>
    <n v="57987.263200000001"/>
    <n v="32.92"/>
    <n v="1412.17"/>
    <n v="0"/>
  </r>
  <r>
    <x v="14"/>
    <n v="2022"/>
    <s v="Fruits &amp; Vegetables"/>
    <n v="28403.53"/>
    <n v="31672.29"/>
    <n v="1115082.8787830246"/>
    <s v="High"/>
    <n v="99.03"/>
    <n v="2.4528091537132988"/>
    <n v="11.58"/>
    <n v="1574691.7031999999"/>
    <n v="55.44"/>
    <n v="1412.17"/>
    <n v="0"/>
  </r>
  <r>
    <x v="1"/>
    <n v="2022"/>
    <s v="Prepared Food"/>
    <n v="37743.879999999997"/>
    <n v="38738.980000000003"/>
    <n v="1026364.5390987891"/>
    <s v="Medium"/>
    <n v="46.66"/>
    <n v="0.31516265865063459"/>
    <n v="119.76"/>
    <n v="1227430.9776000001"/>
    <n v="32.520000000000003"/>
    <n v="1412.17"/>
    <n v="0"/>
  </r>
  <r>
    <x v="5"/>
    <n v="2019"/>
    <s v="Frozen Food"/>
    <n v="46493.84"/>
    <n v="53600.3"/>
    <n v="1152847.3449385983"/>
    <s v="High"/>
    <n v="176.13"/>
    <n v="3.321059736994364E-2"/>
    <n v="1399.97"/>
    <n v="2201948.2623999999"/>
    <n v="47.36"/>
    <n v="1412.17"/>
    <n v="0"/>
  </r>
  <r>
    <x v="0"/>
    <n v="2020"/>
    <s v="Beverages"/>
    <n v="35244.32"/>
    <n v="39067.47"/>
    <n v="1108475.6352229239"/>
    <s v="High"/>
    <n v="30.67"/>
    <n v="2.6498094085273708E-2"/>
    <n v="1330.07"/>
    <n v="2172812.3279999997"/>
    <n v="61.65"/>
    <n v="1412.17"/>
    <n v="0"/>
  </r>
  <r>
    <x v="19"/>
    <n v="2020"/>
    <s v="Grains &amp; Cereals"/>
    <n v="29258.29"/>
    <n v="26546.09"/>
    <n v="907301.48617708008"/>
    <s v="Low"/>
    <n v="158.11000000000001"/>
    <n v="4.8001394517086939E-2"/>
    <n v="609.53"/>
    <n v="1258691.6358"/>
    <n v="43.02"/>
    <n v="1412.17"/>
    <n v="0"/>
  </r>
  <r>
    <x v="6"/>
    <n v="2023"/>
    <s v="Prepared Food"/>
    <n v="24001.75"/>
    <n v="24944.99"/>
    <n v="1039298.8011290843"/>
    <s v="Medium"/>
    <n v="73.739999999999995"/>
    <n v="2.7985157288435977E-2"/>
    <n v="857.66"/>
    <n v="1131202.4775"/>
    <n v="47.13"/>
    <n v="1412.17"/>
    <n v="0"/>
  </r>
  <r>
    <x v="7"/>
    <n v="2019"/>
    <s v="Bakery Items"/>
    <n v="18087.87"/>
    <n v="19442.240000000002"/>
    <n v="1074877.2519926338"/>
    <s v="Medium"/>
    <n v="34.880000000000003"/>
    <n v="2.6945744633307015E-2"/>
    <n v="671.27"/>
    <n v="781938.62009999994"/>
    <n v="43.23"/>
    <n v="1412.17"/>
    <n v="0"/>
  </r>
  <r>
    <x v="2"/>
    <n v="2023"/>
    <s v="Frozen Food"/>
    <n v="42441.31"/>
    <n v="45200.44"/>
    <n v="1065010.4815332044"/>
    <s v="Medium"/>
    <n v="77.05"/>
    <n v="0.21061639620862488"/>
    <n v="201.51"/>
    <n v="2254482.3871999998"/>
    <n v="53.12"/>
    <n v="1412.17"/>
    <n v="0"/>
  </r>
  <r>
    <x v="0"/>
    <n v="2024"/>
    <s v="Beverages"/>
    <n v="10968.83"/>
    <n v="12751.88"/>
    <n v="1162556.0793630679"/>
    <s v="High"/>
    <n v="186.86"/>
    <n v="0.17424670373312151"/>
    <n v="62.95"/>
    <n v="766063.08720000007"/>
    <n v="69.84"/>
    <n v="1412.17"/>
    <n v="0"/>
  </r>
  <r>
    <x v="9"/>
    <n v="2018"/>
    <s v="Frozen Food"/>
    <n v="15120.72"/>
    <n v="17927.240000000002"/>
    <n v="1185607.5636609897"/>
    <s v="High"/>
    <n v="144.96"/>
    <n v="2.7105350900779777E-2"/>
    <n v="557.85"/>
    <n v="637791.96959999995"/>
    <n v="42.18"/>
    <n v="1412.17"/>
    <n v="0"/>
  </r>
  <r>
    <x v="1"/>
    <n v="2023"/>
    <s v="Prepared Food"/>
    <n v="41325.75"/>
    <n v="46510.43"/>
    <n v="1125458.8240987761"/>
    <s v="High"/>
    <n v="137.47999999999999"/>
    <n v="3.1026735438533268E-2"/>
    <n v="1331.94"/>
    <n v="2224565.1225000001"/>
    <n v="53.83"/>
    <n v="1412.17"/>
    <n v="0"/>
  </r>
  <r>
    <x v="9"/>
    <n v="2024"/>
    <s v="Prepared Food"/>
    <n v="32131.15"/>
    <n v="26414.69"/>
    <n v="822089.77892170055"/>
    <s v="Low"/>
    <n v="171"/>
    <n v="3.8177740547990779E-2"/>
    <n v="841.62"/>
    <n v="985462.37050000008"/>
    <n v="30.67"/>
    <n v="1412.17"/>
    <n v="0"/>
  </r>
  <r>
    <x v="1"/>
    <n v="2018"/>
    <s v="Grains &amp; Cereals"/>
    <n v="7027.51"/>
    <n v="6827.82"/>
    <n v="971584.52994019212"/>
    <s v="Medium"/>
    <n v="193.88"/>
    <n v="3.9919961372415359E-2"/>
    <n v="176.04"/>
    <n v="244978.99859999999"/>
    <n v="34.86"/>
    <n v="1412.17"/>
    <n v="0"/>
  </r>
  <r>
    <x v="13"/>
    <n v="2022"/>
    <s v="Dairy Products"/>
    <n v="17552.919999999998"/>
    <n v="18078.2"/>
    <n v="1029925.5052720574"/>
    <s v="Medium"/>
    <n v="29.92"/>
    <n v="1.9102723997954006E-2"/>
    <n v="918.87"/>
    <n v="713350.66879999998"/>
    <n v="40.64"/>
    <n v="1412.17"/>
    <n v="0"/>
  </r>
  <r>
    <x v="11"/>
    <n v="2024"/>
    <s v="Prepared Food"/>
    <n v="40280.78"/>
    <n v="44555.83"/>
    <n v="1106131.2616091347"/>
    <s v="High"/>
    <n v="91.29"/>
    <n v="6.3741462797100995E-2"/>
    <n v="631.94000000000005"/>
    <n v="1469040.0466"/>
    <n v="36.47"/>
    <n v="1412.17"/>
    <n v="0"/>
  </r>
  <r>
    <x v="12"/>
    <n v="2024"/>
    <s v="Prepared Food"/>
    <n v="39430.11"/>
    <n v="33967.67"/>
    <n v="861465.26093891193"/>
    <s v="Low"/>
    <n v="195.56"/>
    <n v="3.1840073321597571E-2"/>
    <n v="1238.3800000000001"/>
    <n v="2046817.0100999998"/>
    <n v="51.91"/>
    <n v="1412.17"/>
    <n v="0"/>
  </r>
  <r>
    <x v="0"/>
    <n v="2022"/>
    <s v="Beverages"/>
    <n v="6814.9"/>
    <n v="5714.47"/>
    <n v="838525.87712218822"/>
    <s v="Low"/>
    <n v="155.41"/>
    <n v="3.8738631195998179E-2"/>
    <n v="175.92"/>
    <n v="415913.34700000001"/>
    <n v="61.03"/>
    <n v="1412.17"/>
    <n v="0"/>
  </r>
  <r>
    <x v="16"/>
    <n v="2022"/>
    <s v="Meat &amp; Seafood"/>
    <n v="41155.07"/>
    <n v="36779.53"/>
    <n v="893681.62901921931"/>
    <s v="Low"/>
    <n v="167.03"/>
    <n v="0.18868086374472767"/>
    <n v="218.12"/>
    <n v="1783249.1831"/>
    <n v="43.33"/>
    <n v="1412.17"/>
    <n v="0"/>
  </r>
  <r>
    <x v="1"/>
    <n v="2021"/>
    <s v="Prepared Food"/>
    <n v="13820.66"/>
    <n v="13572.91"/>
    <n v="982073.9385818044"/>
    <s v="Medium"/>
    <n v="199.93"/>
    <n v="1.4404923705494873E-2"/>
    <n v="959.44"/>
    <n v="665602.9855999999"/>
    <n v="48.16"/>
    <n v="1412.17"/>
    <n v="0"/>
  </r>
  <r>
    <x v="8"/>
    <n v="2022"/>
    <s v="Meat &amp; Seafood"/>
    <n v="37796.42"/>
    <n v="39306.879999999997"/>
    <n v="1039963.0441189933"/>
    <s v="Medium"/>
    <n v="164.53"/>
    <n v="3.3678244288412873E-2"/>
    <n v="1122.28"/>
    <n v="1191721.1225999999"/>
    <n v="31.53"/>
    <n v="1412.17"/>
    <n v="0"/>
  </r>
  <r>
    <x v="0"/>
    <n v="2022"/>
    <s v="Beverages"/>
    <n v="9380.4599999999991"/>
    <n v="10402.32"/>
    <n v="1108934.9562814618"/>
    <s v="High"/>
    <n v="132.16"/>
    <n v="1.052730455861558E-2"/>
    <n v="891.06"/>
    <n v="448948.81559999997"/>
    <n v="47.86"/>
    <n v="1412.17"/>
    <n v="0"/>
  </r>
  <r>
    <x v="16"/>
    <n v="2020"/>
    <s v="Beverages"/>
    <n v="4305.1099999999997"/>
    <n v="3922.57"/>
    <n v="911142.80471346853"/>
    <s v="Low"/>
    <n v="80.739999999999995"/>
    <n v="3.6924574584877175E-3"/>
    <n v="1165.92"/>
    <n v="216417.87969999999"/>
    <n v="50.27"/>
    <n v="1412.17"/>
    <n v="0"/>
  </r>
  <r>
    <x v="14"/>
    <n v="2020"/>
    <s v="Meat &amp; Seafood"/>
    <n v="43358.51"/>
    <n v="40559.910000000003"/>
    <n v="935454.42405654618"/>
    <s v="Low"/>
    <n v="146.74"/>
    <n v="0.13530929347147672"/>
    <n v="320.44"/>
    <n v="2225592.3182999999"/>
    <n v="51.33"/>
    <n v="1412.17"/>
    <n v="0"/>
  </r>
  <r>
    <x v="11"/>
    <n v="2024"/>
    <s v="Fruits &amp; Vegetables"/>
    <n v="33383.46"/>
    <n v="31641.85"/>
    <n v="947830.1530158947"/>
    <s v="Low"/>
    <n v="179.15"/>
    <n v="4.7655256095471936E-2"/>
    <n v="700.52"/>
    <n v="1405109.8314"/>
    <n v="42.09"/>
    <n v="1412.17"/>
    <n v="0"/>
  </r>
  <r>
    <x v="12"/>
    <n v="2023"/>
    <s v="Dairy Products"/>
    <n v="11076.21"/>
    <n v="9468.17"/>
    <n v="854820.37628394552"/>
    <s v="Low"/>
    <n v="23.69"/>
    <n v="1.3073593635655436E-2"/>
    <n v="847.22"/>
    <n v="619049.37689999992"/>
    <n v="55.89"/>
    <n v="1412.17"/>
    <n v="0"/>
  </r>
  <r>
    <x v="14"/>
    <n v="2022"/>
    <s v="Prepared Food"/>
    <n v="35453.199999999997"/>
    <n v="29871.31"/>
    <n v="842556.10212900396"/>
    <s v="Low"/>
    <n v="120.72"/>
    <n v="0.21806618280231269"/>
    <n v="162.58000000000001"/>
    <n v="2227170.0239999997"/>
    <n v="62.82"/>
    <n v="1412.17"/>
    <n v="0"/>
  </r>
  <r>
    <x v="3"/>
    <n v="2021"/>
    <s v="Frozen Food"/>
    <n v="13457.47"/>
    <n v="13475.25"/>
    <n v="1001321.1993041784"/>
    <s v="Medium"/>
    <n v="90.53"/>
    <n v="2.1227297821663483E-2"/>
    <n v="633.97"/>
    <n v="596838.79449999996"/>
    <n v="44.35"/>
    <n v="1412.17"/>
    <n v="0"/>
  </r>
  <r>
    <x v="16"/>
    <n v="2020"/>
    <s v="Meat &amp; Seafood"/>
    <n v="19988.52"/>
    <n v="22368.34"/>
    <n v="1119059.3400611952"/>
    <s v="High"/>
    <n v="95.72"/>
    <n v="0.17989847898478986"/>
    <n v="111.11"/>
    <n v="1247083.7628000001"/>
    <n v="62.39"/>
    <n v="1412.17"/>
    <n v="0"/>
  </r>
  <r>
    <x v="19"/>
    <n v="2020"/>
    <s v="Bakery Items"/>
    <n v="44207.99"/>
    <n v="36016.43"/>
    <n v="814704.08403548773"/>
    <s v="Low"/>
    <n v="101.07"/>
    <n v="3.1843713083815943E-2"/>
    <n v="1388.28"/>
    <n v="2012789.7847"/>
    <n v="45.53"/>
    <n v="1412.17"/>
    <n v="0"/>
  </r>
  <r>
    <x v="16"/>
    <n v="2022"/>
    <s v="Bakery Items"/>
    <n v="41808.81"/>
    <n v="42236.58"/>
    <n v="1010231.5755937565"/>
    <s v="Medium"/>
    <n v="67.75"/>
    <n v="6.380199606281188E-2"/>
    <n v="655.29"/>
    <n v="1888085.8595999999"/>
    <n v="45.16"/>
    <n v="1412.17"/>
    <n v="0"/>
  </r>
  <r>
    <x v="17"/>
    <n v="2023"/>
    <s v="Bakery Items"/>
    <n v="23698.47"/>
    <n v="26035.42"/>
    <n v="1098611.851313608"/>
    <s v="Medium"/>
    <n v="135.44999999999999"/>
    <n v="5.5804436385899645E-2"/>
    <n v="424.67"/>
    <n v="1201275.4443000001"/>
    <n v="50.69"/>
    <n v="1412.17"/>
    <n v="0"/>
  </r>
  <r>
    <x v="15"/>
    <n v="2024"/>
    <s v="Grains &amp; Cereals"/>
    <n v="13083.38"/>
    <n v="13486.47"/>
    <n v="1030809.3168584877"/>
    <s v="Medium"/>
    <n v="83.71"/>
    <n v="0.13525669389020986"/>
    <n v="96.73"/>
    <n v="734370.11939999997"/>
    <n v="56.13"/>
    <n v="1412.17"/>
    <n v="0"/>
  </r>
  <r>
    <x v="1"/>
    <n v="2021"/>
    <s v="Beverages"/>
    <n v="28760.63"/>
    <n v="23062.880000000001"/>
    <n v="801890.64008681313"/>
    <s v="Low"/>
    <n v="158.32"/>
    <n v="6.7350373510057848E-2"/>
    <n v="427.03"/>
    <n v="903371.38829999999"/>
    <n v="31.41"/>
    <n v="1412.17"/>
    <n v="0"/>
  </r>
  <r>
    <x v="7"/>
    <n v="2022"/>
    <s v="Grains &amp; Cereals"/>
    <n v="6212.78"/>
    <n v="6174.84"/>
    <n v="993893.23298104876"/>
    <s v="Medium"/>
    <n v="178.86"/>
    <n v="6.2042181789130997E-3"/>
    <n v="1001.38"/>
    <n v="253170.785"/>
    <n v="40.75"/>
    <n v="1412.17"/>
    <n v="0"/>
  </r>
  <r>
    <x v="18"/>
    <n v="2020"/>
    <s v="Grains &amp; Cereals"/>
    <n v="39039.85"/>
    <n v="33362.620000000003"/>
    <n v="854578.59085011866"/>
    <s v="Low"/>
    <n v="123.73"/>
    <n v="3.7381960070857471E-2"/>
    <n v="1044.3499999999999"/>
    <n v="2292419.9920000001"/>
    <n v="58.72"/>
    <n v="1412.17"/>
    <n v="0"/>
  </r>
  <r>
    <x v="14"/>
    <n v="2018"/>
    <s v="Fruits &amp; Vegetables"/>
    <n v="18969.11"/>
    <n v="15680.79"/>
    <n v="826648.69358657312"/>
    <s v="Low"/>
    <n v="53.34"/>
    <n v="1.675228069555695E-2"/>
    <n v="1132.33"/>
    <n v="1251012.8045000001"/>
    <n v="65.95"/>
    <n v="1412.17"/>
    <n v="0"/>
  </r>
  <r>
    <x v="2"/>
    <n v="2020"/>
    <s v="Beverages"/>
    <n v="38395.449999999997"/>
    <n v="33656.74"/>
    <n v="876581.46993979753"/>
    <s v="Low"/>
    <n v="73.040000000000006"/>
    <n v="7.0914892045139719E-2"/>
    <n v="541.42999999999995"/>
    <n v="1780780.9709999999"/>
    <n v="46.38"/>
    <n v="1412.17"/>
    <n v="0"/>
  </r>
  <r>
    <x v="11"/>
    <n v="2023"/>
    <s v="Frozen Food"/>
    <n v="34163.29"/>
    <n v="40069.69"/>
    <n v="1172887.3302307827"/>
    <s v="High"/>
    <n v="91.17"/>
    <n v="5.3799609454969213E-2"/>
    <n v="635.01"/>
    <n v="1917243.8348000001"/>
    <n v="56.12"/>
    <n v="1412.17"/>
    <n v="0"/>
  </r>
  <r>
    <x v="8"/>
    <n v="2024"/>
    <s v="Fruits &amp; Vegetables"/>
    <n v="10616.72"/>
    <n v="12150.96"/>
    <n v="1144511.6759225072"/>
    <s v="High"/>
    <n v="149.33000000000001"/>
    <n v="8.4041574643583718E-3"/>
    <n v="1263.27"/>
    <n v="582008.59039999999"/>
    <n v="54.82"/>
    <n v="1412.17"/>
    <n v="0"/>
  </r>
  <r>
    <x v="5"/>
    <n v="2018"/>
    <s v="Dairy Products"/>
    <n v="16670.87"/>
    <n v="15213.54"/>
    <n v="912582.24675736786"/>
    <s v="Low"/>
    <n v="41.88"/>
    <n v="5.6877755032412144E-2"/>
    <n v="293.10000000000002"/>
    <n v="866218.40519999992"/>
    <n v="51.96"/>
    <n v="1412.17"/>
    <n v="0"/>
  </r>
  <r>
    <x v="13"/>
    <n v="2020"/>
    <s v="Grains &amp; Cereals"/>
    <n v="37779.06"/>
    <n v="38537.1"/>
    <n v="1020065.0836733365"/>
    <s v="Medium"/>
    <n v="115.99"/>
    <n v="5.2927415626444749E-2"/>
    <n v="713.79"/>
    <n v="1921820.7821999998"/>
    <n v="50.87"/>
    <n v="1412.17"/>
    <n v="0"/>
  </r>
  <r>
    <x v="13"/>
    <n v="2023"/>
    <s v="Frozen Food"/>
    <n v="43452.84"/>
    <n v="46978.35"/>
    <n v="1081134.1675250686"/>
    <s v="Medium"/>
    <n v="169.27"/>
    <n v="3.3479085606860255E-2"/>
    <n v="1297.9100000000001"/>
    <n v="2325161.4683999997"/>
    <n v="53.51"/>
    <n v="1412.17"/>
    <n v="0"/>
  </r>
  <r>
    <x v="5"/>
    <n v="2019"/>
    <s v="Dairy Products"/>
    <n v="11818.08"/>
    <n v="12573.23"/>
    <n v="1063897.8581969321"/>
    <s v="Medium"/>
    <n v="53.13"/>
    <n v="8.7797572173602956E-3"/>
    <n v="1346.06"/>
    <n v="438332.58720000001"/>
    <n v="37.090000000000003"/>
    <n v="1412.17"/>
    <n v="0"/>
  </r>
  <r>
    <x v="18"/>
    <n v="2021"/>
    <s v="Grains &amp; Cereals"/>
    <n v="37858.620000000003"/>
    <n v="42367.34"/>
    <n v="1119093.6172528211"/>
    <s v="High"/>
    <n v="78.400000000000006"/>
    <n v="4.3349730342482226E-2"/>
    <n v="873.33"/>
    <n v="2435445.0246000001"/>
    <n v="64.33"/>
    <n v="1412.17"/>
    <n v="0"/>
  </r>
  <r>
    <x v="9"/>
    <n v="2019"/>
    <s v="Bakery Items"/>
    <n v="24684.76"/>
    <n v="29436.85"/>
    <n v="1192511.0878128854"/>
    <s v="High"/>
    <n v="96.73"/>
    <n v="8.9720350379820443E-2"/>
    <n v="275.13"/>
    <n v="921235.24319999991"/>
    <n v="37.32"/>
    <n v="1412.17"/>
    <n v="0"/>
  </r>
  <r>
    <x v="2"/>
    <n v="2023"/>
    <s v="Grains &amp; Cereals"/>
    <n v="18789.68"/>
    <n v="19530.43"/>
    <n v="1039423.2365851894"/>
    <s v="Medium"/>
    <n v="86.12"/>
    <n v="0.3542549019607843"/>
    <n v="53.04"/>
    <n v="1248762.1327999998"/>
    <n v="66.459999999999994"/>
    <n v="1412.17"/>
    <n v="0"/>
  </r>
  <r>
    <x v="2"/>
    <n v="2021"/>
    <s v="Frozen Food"/>
    <n v="36882.589999999997"/>
    <n v="38144.019999999997"/>
    <n v="1034201.2315295646"/>
    <s v="Medium"/>
    <n v="153.66999999999999"/>
    <n v="3.6639305014702375E-2"/>
    <n v="1006.64"/>
    <n v="2571454.1747999997"/>
    <n v="69.72"/>
    <n v="1412.17"/>
    <n v="0"/>
  </r>
  <r>
    <x v="0"/>
    <n v="2020"/>
    <s v="Meat &amp; Seafood"/>
    <n v="6085.28"/>
    <n v="5685.71"/>
    <n v="934338.27202692407"/>
    <s v="Low"/>
    <n v="95.93"/>
    <n v="2.772210833219443E-2"/>
    <n v="219.51"/>
    <n v="358848.96159999998"/>
    <n v="58.97"/>
    <n v="1412.17"/>
    <n v="0"/>
  </r>
  <r>
    <x v="5"/>
    <n v="2021"/>
    <s v="Grains &amp; Cereals"/>
    <n v="29603.919999999998"/>
    <n v="30482.84"/>
    <n v="1029689.3114155153"/>
    <s v="Medium"/>
    <n v="146.65"/>
    <n v="4.325276138156741E-2"/>
    <n v="684.44"/>
    <n v="1905308.2911999999"/>
    <n v="64.36"/>
    <n v="1412.17"/>
    <n v="0"/>
  </r>
  <r>
    <x v="11"/>
    <n v="2023"/>
    <s v="Meat &amp; Seafood"/>
    <n v="27759.88"/>
    <n v="31262.21"/>
    <n v="1126165.170742813"/>
    <s v="High"/>
    <n v="36.5"/>
    <n v="0.32159267840593142"/>
    <n v="86.32"/>
    <n v="1784127.4875999999"/>
    <n v="64.27"/>
    <n v="1412.17"/>
    <n v="0"/>
  </r>
  <r>
    <x v="8"/>
    <n v="2022"/>
    <s v="Meat &amp; Seafood"/>
    <n v="27413.78"/>
    <n v="31419.33"/>
    <n v="1146114.4723566032"/>
    <s v="High"/>
    <n v="195.72"/>
    <n v="0.12966502696055246"/>
    <n v="211.42"/>
    <n v="1903338.7454000001"/>
    <n v="69.430000000000007"/>
    <n v="1412.17"/>
    <n v="0"/>
  </r>
  <r>
    <x v="16"/>
    <n v="2018"/>
    <s v="Prepared Food"/>
    <n v="7051.79"/>
    <n v="8068.39"/>
    <n v="1144161.9787316411"/>
    <s v="High"/>
    <n v="172.93"/>
    <n v="8.6970018376231768E-3"/>
    <n v="810.83"/>
    <n v="402375.13740000001"/>
    <n v="57.06"/>
    <n v="1412.17"/>
    <n v="0"/>
  </r>
  <r>
    <x v="14"/>
    <n v="2020"/>
    <s v="Dairy Products"/>
    <n v="10435.280000000001"/>
    <n v="11697.07"/>
    <n v="1120915.7780145812"/>
    <s v="High"/>
    <n v="184"/>
    <n v="8.3249806540139932E-3"/>
    <n v="1253.49"/>
    <n v="531677.51600000006"/>
    <n v="50.95"/>
    <n v="1412.17"/>
    <n v="0"/>
  </r>
  <r>
    <x v="5"/>
    <n v="2023"/>
    <s v="Prepared Food"/>
    <n v="41999.88"/>
    <n v="35491.64"/>
    <n v="845041.46202322491"/>
    <s v="Low"/>
    <n v="21.29"/>
    <n v="6.7182609252031469E-2"/>
    <n v="625.16"/>
    <n v="2294873.4432000001"/>
    <n v="54.64"/>
    <n v="1412.17"/>
    <n v="0"/>
  </r>
  <r>
    <x v="11"/>
    <n v="2024"/>
    <s v="Grains &amp; Cereals"/>
    <n v="49903.519999999997"/>
    <n v="44884.59"/>
    <n v="899427.33498558821"/>
    <s v="Low"/>
    <n v="129.94999999999999"/>
    <n v="0.77538098197638283"/>
    <n v="64.36"/>
    <n v="2025583.8768"/>
    <n v="40.590000000000003"/>
    <n v="1412.17"/>
    <n v="0"/>
  </r>
  <r>
    <x v="2"/>
    <n v="2024"/>
    <s v="Beverages"/>
    <n v="15469.35"/>
    <n v="17461.830000000002"/>
    <n v="1128801.7919304948"/>
    <s v="High"/>
    <n v="179.3"/>
    <n v="1.5101920279597397E-2"/>
    <n v="1024.33"/>
    <n v="967762.53600000008"/>
    <n v="62.56"/>
    <n v="1412.17"/>
    <n v="0"/>
  </r>
  <r>
    <x v="2"/>
    <n v="2018"/>
    <s v="Frozen Food"/>
    <n v="23873.09"/>
    <n v="27038.639999999999"/>
    <n v="1132599.089602561"/>
    <s v="High"/>
    <n v="152.80000000000001"/>
    <n v="0.25653438641736515"/>
    <n v="93.06"/>
    <n v="826725.10670000012"/>
    <n v="34.630000000000003"/>
    <n v="1412.17"/>
    <n v="0"/>
  </r>
  <r>
    <x v="15"/>
    <n v="2024"/>
    <s v="Bakery Items"/>
    <n v="8418.73"/>
    <n v="7673.55"/>
    <n v="911485.46158387314"/>
    <s v="Low"/>
    <n v="120.96"/>
    <n v="2.4692702528304099E-2"/>
    <n v="340.94"/>
    <n v="469007.44829999999"/>
    <n v="55.71"/>
    <n v="1412.17"/>
    <n v="0"/>
  </r>
  <r>
    <x v="13"/>
    <n v="2021"/>
    <s v="Prepared Food"/>
    <n v="44857.26"/>
    <n v="37550.959999999999"/>
    <n v="837121.12598941615"/>
    <s v="Low"/>
    <n v="85.57"/>
    <n v="4.6085436893203886E-2"/>
    <n v="973.35"/>
    <n v="2485540.7766"/>
    <n v="55.41"/>
    <n v="1412.17"/>
    <n v="0"/>
  </r>
  <r>
    <x v="9"/>
    <n v="2018"/>
    <s v="Beverages"/>
    <n v="30422.62"/>
    <n v="28442.080000000002"/>
    <n v="934899.09810529137"/>
    <s v="Low"/>
    <n v="186.42"/>
    <n v="0.1798877719962157"/>
    <n v="169.12"/>
    <n v="1838438.9265999999"/>
    <n v="60.43"/>
    <n v="1412.17"/>
    <n v="0"/>
  </r>
  <r>
    <x v="6"/>
    <n v="2023"/>
    <s v="Prepared Food"/>
    <n v="1765.31"/>
    <n v="1563.86"/>
    <n v="885884.06568817946"/>
    <s v="Low"/>
    <n v="141.68"/>
    <n v="2.2400705530035785E-3"/>
    <n v="788.06"/>
    <n v="99863.5867"/>
    <n v="56.57"/>
    <n v="1412.17"/>
    <n v="0"/>
  </r>
  <r>
    <x v="14"/>
    <n v="2020"/>
    <s v="Prepared Food"/>
    <n v="45203.74"/>
    <n v="39651.230000000003"/>
    <n v="877167.02202074439"/>
    <s v="Low"/>
    <n v="149.69"/>
    <n v="0.10708995285589064"/>
    <n v="422.11"/>
    <n v="2094289.2741999999"/>
    <n v="46.33"/>
    <n v="1412.17"/>
    <n v="0"/>
  </r>
  <r>
    <x v="12"/>
    <n v="2019"/>
    <s v="Fruits &amp; Vegetables"/>
    <n v="20798.810000000001"/>
    <n v="17180.169999999998"/>
    <n v="826016.96924006706"/>
    <s v="Low"/>
    <n v="113.03"/>
    <n v="3.4140064344571751E-2"/>
    <n v="609.22"/>
    <n v="1025797.3092"/>
    <n v="49.32"/>
    <n v="1412.17"/>
    <n v="0"/>
  </r>
  <r>
    <x v="8"/>
    <n v="2021"/>
    <s v="Bakery Items"/>
    <n v="39791.06"/>
    <n v="37067.589999999997"/>
    <n v="931555.73136277345"/>
    <s v="Low"/>
    <n v="91.58"/>
    <n v="4.6636342326715263E-2"/>
    <n v="853.22"/>
    <n v="1442425.9249999998"/>
    <n v="36.25"/>
    <n v="1412.17"/>
    <n v="0"/>
  </r>
  <r>
    <x v="11"/>
    <n v="2020"/>
    <s v="Prepared Food"/>
    <n v="11978.28"/>
    <n v="11382.9"/>
    <n v="950295.03401156084"/>
    <s v="Medium"/>
    <n v="29.06"/>
    <n v="2.6859538972105124E-2"/>
    <n v="445.96"/>
    <n v="796076.48879999993"/>
    <n v="66.459999999999994"/>
    <n v="1412.17"/>
    <n v="0"/>
  </r>
  <r>
    <x v="18"/>
    <n v="2020"/>
    <s v="Fruits &amp; Vegetables"/>
    <n v="44674.27"/>
    <n v="46816.54"/>
    <n v="1047953.1058929447"/>
    <s v="Medium"/>
    <n v="127.61"/>
    <n v="7.3948107195471166E-2"/>
    <n v="604.13"/>
    <n v="2344505.6895999997"/>
    <n v="52.48"/>
    <n v="1412.17"/>
    <n v="0"/>
  </r>
  <r>
    <x v="19"/>
    <n v="2019"/>
    <s v="Bakery Items"/>
    <n v="36208.68"/>
    <n v="36936.81"/>
    <n v="1020109.2666178386"/>
    <s v="Medium"/>
    <n v="55.58"/>
    <n v="3.3173928977168615E-2"/>
    <n v="1091.48"/>
    <n v="1371946.8852000001"/>
    <n v="37.89"/>
    <n v="1412.17"/>
    <n v="0"/>
  </r>
  <r>
    <x v="0"/>
    <n v="2022"/>
    <s v="Bakery Items"/>
    <n v="47546.87"/>
    <n v="48143.040000000001"/>
    <n v="1012538.5750944278"/>
    <s v="Medium"/>
    <n v="146.6"/>
    <n v="5.9705996107239284E-2"/>
    <n v="796.35"/>
    <n v="1598525.7693999999"/>
    <n v="33.619999999999997"/>
    <n v="1412.17"/>
    <n v="0"/>
  </r>
  <r>
    <x v="7"/>
    <n v="2019"/>
    <s v="Fruits &amp; Vegetables"/>
    <n v="45557.57"/>
    <n v="50029.919999999998"/>
    <n v="1098169.1955914241"/>
    <s v="Medium"/>
    <n v="155.41"/>
    <n v="3.8904842015371477"/>
    <n v="11.71"/>
    <n v="2650539.4226000002"/>
    <n v="58.18"/>
    <n v="1412.17"/>
    <n v="0"/>
  </r>
  <r>
    <x v="14"/>
    <n v="2023"/>
    <s v="Beverages"/>
    <n v="8699.67"/>
    <n v="8805.2900000000009"/>
    <n v="1012140.6903940034"/>
    <s v="Medium"/>
    <n v="189.81"/>
    <n v="2.5193796878167442E-2"/>
    <n v="345.31"/>
    <n v="560432.74140000006"/>
    <n v="64.42"/>
    <n v="1412.17"/>
    <n v="0"/>
  </r>
  <r>
    <x v="4"/>
    <n v="2024"/>
    <s v="Frozen Food"/>
    <n v="13669.91"/>
    <n v="12235.48"/>
    <n v="895066.6098021128"/>
    <s v="Low"/>
    <n v="46.99"/>
    <n v="2.8539030042380842E-2"/>
    <n v="478.99"/>
    <n v="501412.29879999999"/>
    <n v="36.68"/>
    <n v="1412.17"/>
    <n v="0"/>
  </r>
  <r>
    <x v="13"/>
    <n v="2020"/>
    <s v="Grains &amp; Cereals"/>
    <n v="23369.68"/>
    <n v="26085.119999999999"/>
    <n v="1116195.0013864117"/>
    <s v="High"/>
    <n v="153.69"/>
    <n v="1.6929766225486999E-2"/>
    <n v="1380.39"/>
    <n v="1537724.9439999999"/>
    <n v="65.8"/>
    <n v="1412.17"/>
    <n v="0"/>
  </r>
  <r>
    <x v="4"/>
    <n v="2024"/>
    <s v="Prepared Food"/>
    <n v="47273.82"/>
    <n v="56132.73"/>
    <n v="1187395.6875073772"/>
    <s v="High"/>
    <n v="158.63"/>
    <n v="6.8304898136107503E-2"/>
    <n v="692.1"/>
    <n v="2326344.6822000002"/>
    <n v="49.21"/>
    <n v="1412.17"/>
    <n v="0"/>
  </r>
  <r>
    <x v="11"/>
    <n v="2021"/>
    <s v="Grains &amp; Cereals"/>
    <n v="37989.839999999997"/>
    <n v="36900.47"/>
    <n v="971324.70155178336"/>
    <s v="Medium"/>
    <n v="39.380000000000003"/>
    <n v="7.0728775692582652E-2"/>
    <n v="537.12"/>
    <n v="2319659.6303999997"/>
    <n v="61.06"/>
    <n v="1412.17"/>
    <n v="0"/>
  </r>
  <r>
    <x v="12"/>
    <n v="2018"/>
    <s v="Bakery Items"/>
    <n v="16713.349999999999"/>
    <n v="15621.78"/>
    <n v="934688.73684808856"/>
    <s v="Low"/>
    <n v="115.81"/>
    <n v="5.0638842599606118E-2"/>
    <n v="330.05"/>
    <n v="918565.7159999999"/>
    <n v="54.96"/>
    <n v="1412.17"/>
    <n v="0"/>
  </r>
  <r>
    <x v="1"/>
    <n v="2018"/>
    <s v="Fruits &amp; Vegetables"/>
    <n v="45877.26"/>
    <n v="42522.57"/>
    <n v="926876.84486824193"/>
    <s v="Low"/>
    <n v="171.74"/>
    <n v="5.743344308266253E-2"/>
    <n v="798.79"/>
    <n v="2137421.5434000003"/>
    <n v="46.59"/>
    <n v="1412.17"/>
    <n v="0"/>
  </r>
  <r>
    <x v="9"/>
    <n v="2022"/>
    <s v="Beverages"/>
    <n v="27497.52"/>
    <n v="22111.98"/>
    <n v="804144.51921482373"/>
    <s v="Low"/>
    <n v="63.61"/>
    <n v="4.2431825195975555E-2"/>
    <n v="648.04"/>
    <n v="1300632.696"/>
    <n v="47.3"/>
    <n v="1412.17"/>
    <n v="0"/>
  </r>
  <r>
    <x v="19"/>
    <n v="2022"/>
    <s v="Fruits &amp; Vegetables"/>
    <n v="14405.3"/>
    <n v="17091.03"/>
    <n v="1186440.4073500724"/>
    <s v="High"/>
    <n v="29.48"/>
    <n v="3.2963318917187248E-2"/>
    <n v="437.01"/>
    <n v="889527.27499999991"/>
    <n v="61.75"/>
    <n v="1412.17"/>
    <n v="0"/>
  </r>
  <r>
    <x v="4"/>
    <n v="2021"/>
    <s v="Beverages"/>
    <n v="49351.89"/>
    <n v="57509.15"/>
    <n v="1165287.6921228347"/>
    <s v="High"/>
    <n v="63.47"/>
    <n v="5.7795866026466795E-2"/>
    <n v="853.9"/>
    <n v="1581234.5555999998"/>
    <n v="32.04"/>
    <n v="1412.17"/>
    <n v="0"/>
  </r>
  <r>
    <x v="9"/>
    <n v="2023"/>
    <s v="Dairy Products"/>
    <n v="3612.24"/>
    <n v="3485.04"/>
    <n v="964786.39293070231"/>
    <s v="Medium"/>
    <n v="63.42"/>
    <n v="0.28736992840095466"/>
    <n v="12.57"/>
    <n v="131557.78080000001"/>
    <n v="36.42"/>
    <n v="1412.17"/>
    <n v="0"/>
  </r>
  <r>
    <x v="8"/>
    <n v="2018"/>
    <s v="Meat &amp; Seafood"/>
    <n v="49174.2"/>
    <n v="52321.66"/>
    <n v="1064006.3285218673"/>
    <s v="Medium"/>
    <n v="38.89"/>
    <n v="3.8024620714186295E-2"/>
    <n v="1293.22"/>
    <n v="3064536.1439999999"/>
    <n v="62.32"/>
    <n v="1412.17"/>
    <n v="0"/>
  </r>
  <r>
    <x v="15"/>
    <n v="2021"/>
    <s v="Meat &amp; Seafood"/>
    <n v="2792.96"/>
    <n v="3104.14"/>
    <n v="1111415.8455545371"/>
    <s v="High"/>
    <n v="127.42"/>
    <n v="1.1012814952091795E-2"/>
    <n v="253.61"/>
    <n v="190563.66080000001"/>
    <n v="68.23"/>
    <n v="1412.17"/>
    <n v="0"/>
  </r>
  <r>
    <x v="15"/>
    <n v="2023"/>
    <s v="Dairy Products"/>
    <n v="48008.92"/>
    <n v="41651.089999999997"/>
    <n v="867569.81827543722"/>
    <s v="Low"/>
    <n v="115.44"/>
    <n v="4.210533147402671E-2"/>
    <n v="1140.21"/>
    <n v="2176244.3435999998"/>
    <n v="45.33"/>
    <n v="1412.17"/>
    <n v="0"/>
  </r>
  <r>
    <x v="19"/>
    <n v="2021"/>
    <s v="Bakery Items"/>
    <n v="25684.63"/>
    <n v="21722.21"/>
    <n v="845727.97038540163"/>
    <s v="Low"/>
    <n v="118.91"/>
    <n v="1.9567900105897502E-2"/>
    <n v="1312.59"/>
    <n v="1623268.6160000002"/>
    <n v="63.2"/>
    <n v="1412.17"/>
    <n v="0"/>
  </r>
  <r>
    <x v="6"/>
    <n v="2018"/>
    <s v="Meat &amp; Seafood"/>
    <n v="21905.22"/>
    <n v="23385.17"/>
    <n v="1067561.5218655644"/>
    <s v="Medium"/>
    <n v="49.72"/>
    <n v="6.6530660592255125E-2"/>
    <n v="329.25"/>
    <n v="665918.68799999997"/>
    <n v="30.4"/>
    <n v="1412.17"/>
    <n v="0"/>
  </r>
  <r>
    <x v="19"/>
    <n v="2019"/>
    <s v="Grains &amp; Cereals"/>
    <n v="11341.32"/>
    <n v="13072.23"/>
    <n v="1152619.8008697401"/>
    <s v="High"/>
    <n v="152.59"/>
    <n v="3.9979272419627745E-2"/>
    <n v="283.68"/>
    <n v="569901.32999999996"/>
    <n v="50.25"/>
    <n v="1412.17"/>
    <n v="0"/>
  </r>
  <r>
    <x v="8"/>
    <n v="2023"/>
    <s v="Fruits &amp; Vegetables"/>
    <n v="48670.400000000001"/>
    <n v="56412.39"/>
    <n v="1159069.7836878267"/>
    <s v="High"/>
    <n v="69.19"/>
    <n v="6.6379891163513866E-2"/>
    <n v="733.21"/>
    <n v="1960443.7120000001"/>
    <n v="40.28"/>
    <n v="1412.17"/>
    <n v="0"/>
  </r>
  <r>
    <x v="10"/>
    <n v="2020"/>
    <s v="Prepared Food"/>
    <n v="14279.49"/>
    <n v="12545.82"/>
    <n v="878590.20175090292"/>
    <s v="Low"/>
    <n v="183.48"/>
    <n v="2.4301378488767868E-2"/>
    <n v="587.6"/>
    <n v="797937.90120000008"/>
    <n v="55.88"/>
    <n v="1412.17"/>
    <n v="0"/>
  </r>
  <r>
    <x v="5"/>
    <n v="2022"/>
    <s v="Bakery Items"/>
    <n v="3179.96"/>
    <n v="2720.75"/>
    <n v="855592.52317639219"/>
    <s v="Low"/>
    <n v="73.39"/>
    <n v="3.0501750515562801E-3"/>
    <n v="1042.55"/>
    <n v="199828.68640000001"/>
    <n v="62.84"/>
    <n v="1412.17"/>
    <n v="0"/>
  </r>
  <r>
    <x v="16"/>
    <n v="2019"/>
    <s v="Prepared Food"/>
    <n v="34887.550000000003"/>
    <n v="37955.699999999997"/>
    <n v="1087943.9800157936"/>
    <s v="Medium"/>
    <n v="21.27"/>
    <n v="0.10824893729250055"/>
    <n v="322.29000000000002"/>
    <n v="2414218.4600000004"/>
    <n v="69.2"/>
    <n v="1412.17"/>
    <n v="0"/>
  </r>
  <r>
    <x v="10"/>
    <n v="2018"/>
    <s v="Frozen Food"/>
    <n v="37822.53"/>
    <n v="36525.980000000003"/>
    <n v="965720.16731826251"/>
    <s v="Medium"/>
    <n v="103.41"/>
    <n v="4.007727764002797E-2"/>
    <n v="943.74"/>
    <n v="1903986.1602"/>
    <n v="50.34"/>
    <n v="1412.17"/>
    <n v="0"/>
  </r>
  <r>
    <x v="2"/>
    <n v="2020"/>
    <s v="Beverages"/>
    <n v="46277.17"/>
    <n v="39995.42"/>
    <n v="864258.12122910714"/>
    <s v="Low"/>
    <n v="95.2"/>
    <n v="4.4180369656120516E-2"/>
    <n v="1047.46"/>
    <n v="2682224.7732000002"/>
    <n v="57.96"/>
    <n v="1412.17"/>
    <n v="0"/>
  </r>
  <r>
    <x v="10"/>
    <n v="2023"/>
    <s v="Fruits &amp; Vegetables"/>
    <n v="12533.98"/>
    <n v="13274.87"/>
    <n v="1059110.5139788"/>
    <s v="Medium"/>
    <n v="34.549999999999997"/>
    <n v="1.8304461482292807E-2"/>
    <n v="684.75"/>
    <n v="590350.45799999998"/>
    <n v="47.1"/>
    <n v="1412.17"/>
    <n v="0"/>
  </r>
  <r>
    <x v="0"/>
    <n v="2018"/>
    <s v="Beverages"/>
    <n v="47791.45"/>
    <n v="52847.32"/>
    <n v="1105790.2616472193"/>
    <s v="High"/>
    <n v="121.85"/>
    <n v="4.0076015496595445E-2"/>
    <n v="1192.52"/>
    <n v="2736060.5124999997"/>
    <n v="57.25"/>
    <n v="1412.17"/>
    <n v="0"/>
  </r>
  <r>
    <x v="7"/>
    <n v="2019"/>
    <s v="Prepared Food"/>
    <n v="15269.61"/>
    <n v="12308.08"/>
    <n v="806050.71118384809"/>
    <s v="Low"/>
    <n v="179.27"/>
    <n v="5.2823226208184873E-2"/>
    <n v="289.07"/>
    <n v="584062.58250000002"/>
    <n v="38.25"/>
    <n v="1412.17"/>
    <n v="0"/>
  </r>
  <r>
    <x v="10"/>
    <n v="2022"/>
    <s v="Beverages"/>
    <n v="34130.79"/>
    <n v="35657.33"/>
    <n v="1044726.1841873568"/>
    <s v="Medium"/>
    <n v="170.5"/>
    <n v="5.9117313887830397E-2"/>
    <n v="577.34"/>
    <n v="1101400.5933000001"/>
    <n v="32.270000000000003"/>
    <n v="1412.17"/>
    <n v="0"/>
  </r>
  <r>
    <x v="2"/>
    <n v="2022"/>
    <s v="Prepared Food"/>
    <n v="37384.57"/>
    <n v="32795.85"/>
    <n v="877256.31189552264"/>
    <s v="Low"/>
    <n v="198.77"/>
    <n v="3.3202691060881924E-2"/>
    <n v="1125.95"/>
    <n v="1123406.3285000001"/>
    <n v="30.05"/>
    <n v="1412.17"/>
    <n v="0"/>
  </r>
  <r>
    <x v="1"/>
    <n v="2020"/>
    <s v="Prepared Food"/>
    <n v="28571.59"/>
    <n v="31015.87"/>
    <n v="1085549.316646361"/>
    <s v="Medium"/>
    <n v="149.38999999999999"/>
    <n v="2.2069991271367769E-2"/>
    <n v="1294.5899999999999"/>
    <n v="1734009.7970999999"/>
    <n v="60.69"/>
    <n v="1412.17"/>
    <n v="0"/>
  </r>
  <r>
    <x v="16"/>
    <n v="2019"/>
    <s v="Bakery Items"/>
    <n v="36345.449999999997"/>
    <n v="36499.01"/>
    <n v="1004225.0130346441"/>
    <s v="Medium"/>
    <n v="91.99"/>
    <n v="4.3671837450735364E-2"/>
    <n v="832.24"/>
    <n v="1312434.1994999999"/>
    <n v="36.11"/>
    <n v="1412.17"/>
    <n v="0"/>
  </r>
  <r>
    <x v="13"/>
    <n v="2018"/>
    <s v="Bakery Items"/>
    <n v="29372.42"/>
    <n v="32419.01"/>
    <n v="1103722.8120801758"/>
    <s v="High"/>
    <n v="153.35"/>
    <n v="5.7347846460228828E-2"/>
    <n v="512.17999999999995"/>
    <n v="1557031.9841999998"/>
    <n v="53.01"/>
    <n v="1412.17"/>
    <n v="0"/>
  </r>
  <r>
    <x v="1"/>
    <n v="2021"/>
    <s v="Grains &amp; Cereals"/>
    <n v="32994.230000000003"/>
    <n v="29316.65"/>
    <n v="888538.6929775296"/>
    <s v="Low"/>
    <n v="55.85"/>
    <n v="2.6654680734182125E-2"/>
    <n v="1237.8399999999999"/>
    <n v="1586362.5784"/>
    <n v="48.08"/>
    <n v="1412.17"/>
    <n v="0"/>
  </r>
  <r>
    <x v="10"/>
    <n v="2019"/>
    <s v="Fruits &amp; Vegetables"/>
    <n v="31690"/>
    <n v="31853.08"/>
    <n v="1005146.1028715683"/>
    <s v="Medium"/>
    <n v="54.92"/>
    <n v="3.3144028531685021E-2"/>
    <n v="956.13"/>
    <n v="1100910.6000000001"/>
    <n v="34.74"/>
    <n v="1412.17"/>
    <n v="0"/>
  </r>
  <r>
    <x v="19"/>
    <n v="2018"/>
    <s v="Grains &amp; Cereals"/>
    <n v="41542.82"/>
    <n v="33637.17"/>
    <n v="809698.76382970635"/>
    <s v="Low"/>
    <n v="53.74"/>
    <n v="3.1687645403162448E-2"/>
    <n v="1311.01"/>
    <n v="1706579.0455999998"/>
    <n v="41.08"/>
    <n v="1412.17"/>
    <n v="0"/>
  </r>
  <r>
    <x v="17"/>
    <n v="2023"/>
    <s v="Bakery Items"/>
    <n v="6255.34"/>
    <n v="5710.01"/>
    <n v="912821.68515220599"/>
    <s v="Low"/>
    <n v="185.16"/>
    <n v="4.6151587365997979E-3"/>
    <n v="1355.39"/>
    <n v="347546.69040000002"/>
    <n v="55.56"/>
    <n v="1412.17"/>
    <n v="0"/>
  </r>
  <r>
    <x v="5"/>
    <n v="2022"/>
    <s v="Frozen Food"/>
    <n v="41708.449999999997"/>
    <n v="43196.51"/>
    <n v="1035677.6624401051"/>
    <s v="Medium"/>
    <n v="141.07"/>
    <n v="0.28980301556420229"/>
    <n v="143.91999999999999"/>
    <n v="2731069.3059999999"/>
    <n v="65.48"/>
    <n v="1412.17"/>
    <n v="0"/>
  </r>
  <r>
    <x v="0"/>
    <n v="2024"/>
    <s v="Beverages"/>
    <n v="42685.71"/>
    <n v="34688.01"/>
    <n v="812637.53138931037"/>
    <s v="Low"/>
    <n v="54.69"/>
    <n v="8.2455783495595736E-2"/>
    <n v="517.67999999999995"/>
    <n v="1935796.9484999999"/>
    <n v="45.35"/>
    <n v="1412.17"/>
    <n v="0"/>
  </r>
  <r>
    <x v="9"/>
    <n v="2023"/>
    <s v="Grains &amp; Cereals"/>
    <n v="30858.1"/>
    <n v="28632.37"/>
    <n v="927872.09841176227"/>
    <s v="Low"/>
    <n v="171.82"/>
    <n v="4.7593349476379228E-2"/>
    <n v="648.37"/>
    <n v="2000222.0419999997"/>
    <n v="64.819999999999993"/>
    <n v="1412.17"/>
    <n v="0"/>
  </r>
  <r>
    <x v="9"/>
    <n v="2019"/>
    <s v="Bakery Items"/>
    <n v="5154.83"/>
    <n v="4460.6000000000004"/>
    <n v="865324.36569198209"/>
    <s v="Low"/>
    <n v="24.11"/>
    <n v="7.3126454065709579E-3"/>
    <n v="704.92"/>
    <n v="285629.13029999996"/>
    <n v="55.41"/>
    <n v="1412.17"/>
    <n v="0"/>
  </r>
  <r>
    <x v="19"/>
    <n v="2024"/>
    <s v="Bakery Items"/>
    <n v="4237.6000000000004"/>
    <n v="4359.67"/>
    <n v="1028806.3998489711"/>
    <s v="Medium"/>
    <n v="49.5"/>
    <n v="1.0385001838010048E-2"/>
    <n v="408.05"/>
    <n v="231711.96800000002"/>
    <n v="54.68"/>
    <n v="1412.17"/>
    <n v="0"/>
  </r>
  <r>
    <x v="9"/>
    <n v="2019"/>
    <s v="Grains &amp; Cereals"/>
    <n v="4567.74"/>
    <n v="5391.11"/>
    <n v="1180257.6328775282"/>
    <s v="High"/>
    <n v="160.62"/>
    <n v="1.1490013583538763E-2"/>
    <n v="397.54"/>
    <n v="264106.7268"/>
    <n v="57.82"/>
    <n v="1412.17"/>
    <n v="0"/>
  </r>
  <r>
    <x v="14"/>
    <n v="2024"/>
    <s v="Prepared Food"/>
    <n v="45968.75"/>
    <n v="45861.88"/>
    <n v="997675.15975526848"/>
    <s v="Medium"/>
    <n v="164.12"/>
    <n v="0.56348063250796765"/>
    <n v="81.58"/>
    <n v="2852360.9375"/>
    <n v="62.05"/>
    <n v="1412.17"/>
    <n v="0"/>
  </r>
  <r>
    <x v="3"/>
    <n v="2020"/>
    <s v="Beverages"/>
    <n v="44356.53"/>
    <n v="50160.6"/>
    <n v="1130850.4069186656"/>
    <s v="High"/>
    <n v="143.58000000000001"/>
    <n v="3.4264317827181853E-2"/>
    <n v="1294.54"/>
    <n v="2664940.3223999999"/>
    <n v="60.08"/>
    <n v="1412.17"/>
    <n v="0"/>
  </r>
  <r>
    <x v="10"/>
    <n v="2021"/>
    <s v="Frozen Food"/>
    <n v="17866.3"/>
    <n v="16240.51"/>
    <n v="909002.42355719989"/>
    <s v="Low"/>
    <n v="183.03"/>
    <n v="3.4175561421630515E-2"/>
    <n v="522.78"/>
    <n v="984790.45599999989"/>
    <n v="55.12"/>
    <n v="1412.17"/>
    <n v="0"/>
  </r>
  <r>
    <x v="5"/>
    <n v="2023"/>
    <s v="Dairy Products"/>
    <n v="25519.74"/>
    <n v="27912.81"/>
    <n v="1093773.2907937148"/>
    <s v="Medium"/>
    <n v="120.41"/>
    <n v="4.199397729142669E-2"/>
    <n v="607.70000000000005"/>
    <n v="1627649.0172000001"/>
    <n v="63.78"/>
    <n v="1412.17"/>
    <n v="0"/>
  </r>
  <r>
    <x v="2"/>
    <n v="2021"/>
    <s v="Prepared Food"/>
    <n v="18754.310000000001"/>
    <n v="16020.53"/>
    <n v="854231.90722559229"/>
    <s v="Low"/>
    <n v="60.53"/>
    <n v="1.3643467190455406E-2"/>
    <n v="1374.6"/>
    <n v="1145888.341"/>
    <n v="61.1"/>
    <n v="1412.17"/>
    <n v="0"/>
  </r>
  <r>
    <x v="3"/>
    <n v="2020"/>
    <s v="Beverages"/>
    <n v="11104.84"/>
    <n v="12815.43"/>
    <n v="1154040.0401986882"/>
    <s v="High"/>
    <n v="108.63"/>
    <n v="8.8451655555290051E-3"/>
    <n v="1255.47"/>
    <n v="409324.40240000002"/>
    <n v="36.86"/>
    <n v="1412.17"/>
    <n v="0"/>
  </r>
  <r>
    <x v="12"/>
    <n v="2020"/>
    <s v="Dairy Products"/>
    <n v="17500.759999999998"/>
    <n v="17532.96"/>
    <n v="1001839.9200948988"/>
    <s v="Medium"/>
    <n v="43.3"/>
    <n v="2.1263817843821E-2"/>
    <n v="823.03"/>
    <n v="735381.93519999995"/>
    <n v="42.02"/>
    <n v="1412.17"/>
    <n v="0"/>
  </r>
  <r>
    <x v="18"/>
    <n v="2022"/>
    <s v="Fruits &amp; Vegetables"/>
    <n v="19157.12"/>
    <n v="20112.12"/>
    <n v="1049850.9170480741"/>
    <s v="Medium"/>
    <n v="55.94"/>
    <n v="2.5103679630988571E-2"/>
    <n v="763.12"/>
    <n v="1216668.6912"/>
    <n v="63.51"/>
    <n v="1412.17"/>
    <n v="0"/>
  </r>
  <r>
    <x v="18"/>
    <n v="2022"/>
    <s v="Meat &amp; Seafood"/>
    <n v="32917.54"/>
    <n v="38422.03"/>
    <n v="1167220.5760211728"/>
    <s v="High"/>
    <n v="58.78"/>
    <n v="2.670144386761843E-2"/>
    <n v="1232.8"/>
    <n v="2173215.9907999998"/>
    <n v="66.02"/>
    <n v="1412.17"/>
    <n v="0"/>
  </r>
  <r>
    <x v="7"/>
    <n v="2023"/>
    <s v="Fruits &amp; Vegetables"/>
    <n v="32184.1"/>
    <n v="35437.17"/>
    <n v="1101076.9292911717"/>
    <s v="High"/>
    <n v="164.27"/>
    <n v="2.4442258912161854E-2"/>
    <n v="1316.74"/>
    <n v="1492698.558"/>
    <n v="46.38"/>
    <n v="1412.17"/>
    <n v="0"/>
  </r>
  <r>
    <x v="1"/>
    <n v="2022"/>
    <s v="Frozen Food"/>
    <n v="49311.94"/>
    <n v="52127.51"/>
    <n v="1057097.1249559438"/>
    <s v="Medium"/>
    <n v="176.29"/>
    <n v="6.025997164923258E-2"/>
    <n v="818.32"/>
    <n v="2543509.8651999999"/>
    <n v="51.58"/>
    <n v="1412.17"/>
    <n v="0"/>
  </r>
  <r>
    <x v="10"/>
    <n v="2024"/>
    <s v="Fruits &amp; Vegetables"/>
    <n v="36201.480000000003"/>
    <n v="37772.46"/>
    <n v="1043395.4633898945"/>
    <s v="Medium"/>
    <n v="168.93"/>
    <n v="7.1234710743801666E-2"/>
    <n v="508.2"/>
    <n v="1446611.1408000002"/>
    <n v="39.96"/>
    <n v="1412.17"/>
    <n v="0"/>
  </r>
  <r>
    <x v="3"/>
    <n v="2019"/>
    <s v="Beverages"/>
    <n v="12911.61"/>
    <n v="11781.38"/>
    <n v="912464.05366952682"/>
    <s v="Low"/>
    <n v="118.41"/>
    <n v="1.6647253739040743E-2"/>
    <n v="775.6"/>
    <n v="521112.5796"/>
    <n v="40.36"/>
    <n v="1412.17"/>
    <n v="0"/>
  </r>
  <r>
    <x v="1"/>
    <n v="2019"/>
    <s v="Bakery Items"/>
    <n v="28650.78"/>
    <n v="33910.870000000003"/>
    <n v="1183593.2564488647"/>
    <s v="High"/>
    <n v="187.5"/>
    <n v="3.7788390772761443E-2"/>
    <n v="758.19"/>
    <n v="929144.79539999994"/>
    <n v="32.43"/>
    <n v="1412.17"/>
    <n v="0"/>
  </r>
  <r>
    <x v="8"/>
    <n v="2018"/>
    <s v="Dairy Products"/>
    <n v="38553.79"/>
    <n v="36039"/>
    <n v="934771.91217776516"/>
    <s v="Low"/>
    <n v="196.7"/>
    <n v="0.29351952797868291"/>
    <n v="131.35"/>
    <n v="2397660.2001"/>
    <n v="62.19"/>
    <n v="1412.17"/>
    <n v="0"/>
  </r>
  <r>
    <x v="8"/>
    <n v="2021"/>
    <s v="Dairy Products"/>
    <n v="32700.17"/>
    <n v="34668.65"/>
    <n v="1060197.85218242"/>
    <s v="Medium"/>
    <n v="38.200000000000003"/>
    <n v="9.5205316330392753E-2"/>
    <n v="343.47"/>
    <n v="1740630.0490999997"/>
    <n v="53.23"/>
    <n v="1412.17"/>
    <n v="0"/>
  </r>
  <r>
    <x v="16"/>
    <n v="2020"/>
    <s v="Beverages"/>
    <n v="14694.72"/>
    <n v="16680.060000000001"/>
    <n v="1135105.6706082185"/>
    <s v="High"/>
    <n v="90.68"/>
    <n v="1.2394645613502366E-2"/>
    <n v="1185.57"/>
    <n v="707697.71519999986"/>
    <n v="48.16"/>
    <n v="1412.17"/>
    <n v="0"/>
  </r>
  <r>
    <x v="5"/>
    <n v="2023"/>
    <s v="Bakery Items"/>
    <n v="41956.05"/>
    <n v="49083.9"/>
    <n v="1169888.4904560843"/>
    <s v="High"/>
    <n v="101.4"/>
    <n v="0.25900395086116429"/>
    <n v="161.99"/>
    <n v="2613022.7940000002"/>
    <n v="62.28"/>
    <n v="1412.17"/>
    <n v="0"/>
  </r>
  <r>
    <x v="10"/>
    <n v="2020"/>
    <s v="Meat &amp; Seafood"/>
    <n v="7569.05"/>
    <n v="8700.01"/>
    <n v="1149419.0155964091"/>
    <s v="High"/>
    <n v="171.67"/>
    <n v="7.4340476938791547E-3"/>
    <n v="1018.16"/>
    <n v="487295.43899999995"/>
    <n v="64.38"/>
    <n v="1412.17"/>
    <n v="0"/>
  </r>
  <r>
    <x v="9"/>
    <n v="2022"/>
    <s v="Meat &amp; Seafood"/>
    <n v="650.11"/>
    <n v="603.04999999999995"/>
    <n v="927612.25023457571"/>
    <s v="Low"/>
    <n v="33.369999999999997"/>
    <n v="1.8574571428571429E-3"/>
    <n v="350"/>
    <n v="28071.749800000001"/>
    <n v="43.18"/>
    <n v="1412.17"/>
    <n v="0"/>
  </r>
  <r>
    <x v="8"/>
    <n v="2023"/>
    <s v="Bakery Items"/>
    <n v="18793.14"/>
    <n v="22519.58"/>
    <n v="1198287.2473679227"/>
    <s v="High"/>
    <n v="75.349999999999994"/>
    <n v="2.7767231571637536E-2"/>
    <n v="676.81"/>
    <n v="1295411.1402"/>
    <n v="68.930000000000007"/>
    <n v="1412.17"/>
    <n v="0"/>
  </r>
  <r>
    <x v="1"/>
    <n v="2019"/>
    <s v="Bakery Items"/>
    <n v="19294.52"/>
    <n v="18193.080000000002"/>
    <n v="942914.36117612664"/>
    <s v="Low"/>
    <n v="130.43"/>
    <n v="0.31928710905179547"/>
    <n v="60.43"/>
    <n v="1104225.3795999999"/>
    <n v="57.23"/>
    <n v="1412.17"/>
    <n v="0"/>
  </r>
  <r>
    <x v="5"/>
    <n v="2019"/>
    <s v="Fruits &amp; Vegetables"/>
    <n v="16715.11"/>
    <n v="15023.87"/>
    <n v="898819.69068704895"/>
    <s v="Low"/>
    <n v="129.83000000000001"/>
    <n v="3.9628985988288012E-2"/>
    <n v="421.79"/>
    <n v="873531.64859999996"/>
    <n v="52.26"/>
    <n v="1412.17"/>
    <n v="0"/>
  </r>
  <r>
    <x v="19"/>
    <n v="2021"/>
    <s v="Meat &amp; Seafood"/>
    <n v="10172.69"/>
    <n v="11235.47"/>
    <n v="1104473.8412357005"/>
    <s v="High"/>
    <n v="124.52"/>
    <n v="1.140512814763325E-2"/>
    <n v="891.94"/>
    <n v="575265.61950000003"/>
    <n v="56.55"/>
    <n v="1412.17"/>
    <n v="0"/>
  </r>
  <r>
    <x v="14"/>
    <n v="2018"/>
    <s v="Frozen Food"/>
    <n v="40478.81"/>
    <n v="34071.96"/>
    <n v="841723.36093872332"/>
    <s v="Low"/>
    <n v="151.91999999999999"/>
    <n v="4.8416154342989737E-2"/>
    <n v="836.06"/>
    <n v="1861215.6837999998"/>
    <n v="45.98"/>
    <n v="1412.17"/>
    <n v="0"/>
  </r>
  <r>
    <x v="8"/>
    <n v="2023"/>
    <s v="Prepared Food"/>
    <n v="11778.4"/>
    <n v="13323.99"/>
    <n v="1131222.4071181146"/>
    <s v="High"/>
    <n v="34.1"/>
    <n v="4.378424593881268E-2"/>
    <n v="269.01"/>
    <n v="728965.17599999998"/>
    <n v="61.89"/>
    <n v="1412.17"/>
    <n v="0"/>
  </r>
  <r>
    <x v="0"/>
    <n v="2021"/>
    <s v="Bakery Items"/>
    <n v="49420.3"/>
    <n v="41747.410000000003"/>
    <n v="844742.1403755137"/>
    <s v="Low"/>
    <n v="34.729999999999997"/>
    <n v="0.90912987490802066"/>
    <n v="54.36"/>
    <n v="3349213.7310000001"/>
    <n v="67.77"/>
    <n v="1412.17"/>
    <n v="0"/>
  </r>
  <r>
    <x v="9"/>
    <n v="2018"/>
    <s v="Frozen Food"/>
    <n v="48408.63"/>
    <n v="45144.05"/>
    <n v="932562.02458115423"/>
    <s v="Low"/>
    <n v="171.01"/>
    <n v="4.4961019058587508E-2"/>
    <n v="1076.68"/>
    <n v="1534553.571"/>
    <n v="31.7"/>
    <n v="1412.17"/>
    <n v="0"/>
  </r>
  <r>
    <x v="17"/>
    <n v="2019"/>
    <s v="Dairy Products"/>
    <n v="38124.79"/>
    <n v="40163.08"/>
    <n v="1053463.6387505347"/>
    <s v="Medium"/>
    <n v="168.32"/>
    <n v="6.3034936014020701E-2"/>
    <n v="604.82000000000005"/>
    <n v="1895183.3109000002"/>
    <n v="49.71"/>
    <n v="1412.17"/>
    <n v="0"/>
  </r>
  <r>
    <x v="9"/>
    <n v="2023"/>
    <s v="Fruits &amp; Vegetables"/>
    <n v="30851.35"/>
    <n v="28023.51"/>
    <n v="908339.82953744335"/>
    <s v="Low"/>
    <n v="145.25"/>
    <n v="2.658018075455117E-2"/>
    <n v="1160.69"/>
    <n v="1898900.5924999998"/>
    <n v="61.55"/>
    <n v="1412.17"/>
    <n v="0"/>
  </r>
  <r>
    <x v="16"/>
    <n v="2019"/>
    <s v="Dairy Products"/>
    <n v="44703.97"/>
    <n v="37975.51"/>
    <n v="849488.535358269"/>
    <s v="Low"/>
    <n v="67.930000000000007"/>
    <n v="0.11961248461497298"/>
    <n v="373.74"/>
    <n v="2390321.2759000002"/>
    <n v="53.47"/>
    <n v="1412.17"/>
    <n v="0"/>
  </r>
  <r>
    <x v="11"/>
    <n v="2023"/>
    <s v="Meat &amp; Seafood"/>
    <n v="43985.69"/>
    <n v="36166.53"/>
    <n v="822234.00383170065"/>
    <s v="Low"/>
    <n v="152.61000000000001"/>
    <n v="7.9283494655635472E-2"/>
    <n v="554.79"/>
    <n v="2650137.8225000002"/>
    <n v="60.25"/>
    <n v="1412.17"/>
    <n v="0"/>
  </r>
  <r>
    <x v="1"/>
    <n v="2024"/>
    <s v="Prepared Food"/>
    <n v="34851.72"/>
    <n v="29922.81"/>
    <n v="858574.84221725643"/>
    <s v="Low"/>
    <n v="137.1"/>
    <n v="0.19542290007850174"/>
    <n v="178.34"/>
    <n v="1411843.1772"/>
    <n v="40.51"/>
    <n v="1412.17"/>
    <n v="0"/>
  </r>
  <r>
    <x v="2"/>
    <n v="2021"/>
    <s v="Dairy Products"/>
    <n v="24049.82"/>
    <n v="21338.74"/>
    <n v="887272.33717341756"/>
    <s v="Low"/>
    <n v="190.25"/>
    <n v="2.3709353681138846E-2"/>
    <n v="1014.36"/>
    <n v="1363865.2922"/>
    <n v="56.71"/>
    <n v="1412.17"/>
    <n v="0"/>
  </r>
  <r>
    <x v="14"/>
    <n v="2024"/>
    <s v="Fruits &amp; Vegetables"/>
    <n v="7233.02"/>
    <n v="8039.87"/>
    <n v="1111550.915108765"/>
    <s v="High"/>
    <n v="55.81"/>
    <n v="9.6308003674953069E-3"/>
    <n v="751.03"/>
    <n v="419515.16000000003"/>
    <n v="58"/>
    <n v="1412.17"/>
    <n v="0"/>
  </r>
  <r>
    <x v="9"/>
    <n v="2023"/>
    <s v="Fruits &amp; Vegetables"/>
    <n v="29196.12"/>
    <n v="24627.33"/>
    <n v="843513.79566873959"/>
    <s v="Low"/>
    <n v="186.14"/>
    <n v="3.2826759613222393E-2"/>
    <n v="889.4"/>
    <n v="2043144.4776000001"/>
    <n v="69.98"/>
    <n v="1412.17"/>
    <n v="0"/>
  </r>
  <r>
    <x v="0"/>
    <n v="2022"/>
    <s v="Bakery Items"/>
    <n v="8737.74"/>
    <n v="9012.64"/>
    <n v="1031461.2245271661"/>
    <s v="Medium"/>
    <n v="72.03"/>
    <n v="1.8332717888464606E-2"/>
    <n v="476.62"/>
    <n v="406479.66480000003"/>
    <n v="46.52"/>
    <n v="1412.17"/>
    <n v="0"/>
  </r>
  <r>
    <x v="16"/>
    <n v="2018"/>
    <s v="Frozen Food"/>
    <n v="19604.830000000002"/>
    <n v="21265.77"/>
    <n v="1084720.9590697801"/>
    <s v="Medium"/>
    <n v="70.27"/>
    <n v="4.0501663051337677E-2"/>
    <n v="484.05"/>
    <n v="1030037.7682"/>
    <n v="52.54"/>
    <n v="1412.17"/>
    <n v="0"/>
  </r>
  <r>
    <x v="14"/>
    <n v="2019"/>
    <s v="Meat &amp; Seafood"/>
    <n v="26504.560000000001"/>
    <n v="24413.89"/>
    <n v="921120.36570310919"/>
    <s v="Low"/>
    <n v="76.83"/>
    <n v="3.3743137953862606E-2"/>
    <n v="785.48"/>
    <n v="1557938.0368000001"/>
    <n v="58.78"/>
    <n v="1412.17"/>
    <n v="0"/>
  </r>
  <r>
    <x v="18"/>
    <n v="2018"/>
    <s v="Dairy Products"/>
    <n v="6904.66"/>
    <n v="7082.67"/>
    <n v="1025781.1391147429"/>
    <s v="Medium"/>
    <n v="67.87"/>
    <n v="1.2891448842419715E-2"/>
    <n v="535.6"/>
    <n v="372299.2672"/>
    <n v="53.92"/>
    <n v="1412.17"/>
    <n v="0"/>
  </r>
  <r>
    <x v="14"/>
    <n v="2020"/>
    <s v="Bakery Items"/>
    <n v="18279.47"/>
    <n v="18369.55"/>
    <n v="1004927.9328120563"/>
    <s v="Medium"/>
    <n v="59.73"/>
    <n v="6.291766771073555E-2"/>
    <n v="290.52999999999997"/>
    <n v="1247208.2381000002"/>
    <n v="68.23"/>
    <n v="1412.17"/>
    <n v="0"/>
  </r>
  <r>
    <x v="13"/>
    <n v="2024"/>
    <s v="Fruits &amp; Vegetables"/>
    <n v="1128.02"/>
    <n v="1033.7"/>
    <n v="916384.46126841719"/>
    <s v="Low"/>
    <n v="43.5"/>
    <n v="1.1897690117076257E-2"/>
    <n v="94.81"/>
    <n v="63033.757600000004"/>
    <n v="55.88"/>
    <n v="1412.17"/>
    <n v="0"/>
  </r>
  <r>
    <x v="2"/>
    <n v="2024"/>
    <s v="Meat &amp; Seafood"/>
    <n v="10040.719999999999"/>
    <n v="8441.74"/>
    <n v="840750.4641101436"/>
    <s v="Low"/>
    <n v="153.21"/>
    <n v="9.7045542410886861E-3"/>
    <n v="1034.6400000000001"/>
    <n v="314776.57199999999"/>
    <n v="31.35"/>
    <n v="1412.17"/>
    <n v="0"/>
  </r>
  <r>
    <x v="16"/>
    <n v="2024"/>
    <s v="Grains &amp; Cereals"/>
    <n v="45521.599999999999"/>
    <n v="50145.26"/>
    <n v="1101570.6829285438"/>
    <s v="High"/>
    <n v="71.92"/>
    <n v="3.6064997108246642E-2"/>
    <n v="1262.21"/>
    <n v="3028096.8319999999"/>
    <n v="66.52"/>
    <n v="1412.17"/>
    <n v="0"/>
  </r>
  <r>
    <x v="3"/>
    <n v="2019"/>
    <s v="Bakery Items"/>
    <n v="36484.75"/>
    <n v="42175.62"/>
    <n v="1155979.4160573939"/>
    <s v="High"/>
    <n v="146.08000000000001"/>
    <n v="0.44132998669408491"/>
    <n v="82.67"/>
    <n v="2113926.415"/>
    <n v="57.94"/>
    <n v="1412.17"/>
    <n v="0"/>
  </r>
  <r>
    <x v="15"/>
    <n v="2020"/>
    <s v="Bakery Items"/>
    <n v="38727.949999999997"/>
    <n v="43289.34"/>
    <n v="1117780.3111189723"/>
    <s v="High"/>
    <n v="195.51"/>
    <n v="3.8772926594850023E-2"/>
    <n v="998.84"/>
    <n v="1995651.2634999999"/>
    <n v="51.53"/>
    <n v="1412.17"/>
    <n v="0"/>
  </r>
  <r>
    <x v="6"/>
    <n v="2022"/>
    <s v="Grains &amp; Cereals"/>
    <n v="8740.2800000000007"/>
    <n v="8843.52"/>
    <n v="1011811.9785636157"/>
    <s v="Medium"/>
    <n v="142.61000000000001"/>
    <n v="7.7099935605091617E-3"/>
    <n v="1133.6300000000001"/>
    <n v="324613.99920000002"/>
    <n v="37.14"/>
    <n v="1412.17"/>
    <n v="0"/>
  </r>
  <r>
    <x v="12"/>
    <n v="2021"/>
    <s v="Beverages"/>
    <n v="29608.83"/>
    <n v="26173.33"/>
    <n v="883970.42368779844"/>
    <s v="Low"/>
    <n v="180.74"/>
    <n v="3.3105054841847517E-2"/>
    <n v="894.39"/>
    <n v="1630262.1798000003"/>
    <n v="55.06"/>
    <n v="1412.17"/>
    <n v="0"/>
  </r>
  <r>
    <x v="14"/>
    <n v="2021"/>
    <s v="Grains &amp; Cereals"/>
    <n v="31081.07"/>
    <n v="31302.92"/>
    <n v="1007137.7851534713"/>
    <s v="Medium"/>
    <n v="99.62"/>
    <n v="0.67115245087454112"/>
    <n v="46.31"/>
    <n v="1555918.3642"/>
    <n v="50.06"/>
    <n v="1412.17"/>
    <n v="0"/>
  </r>
  <r>
    <x v="19"/>
    <n v="2018"/>
    <s v="Prepared Food"/>
    <n v="32966.239999999998"/>
    <n v="37189.49"/>
    <n v="1128108.3314323989"/>
    <s v="High"/>
    <n v="156.30000000000001"/>
    <n v="2.8590716714077567E-2"/>
    <n v="1153.04"/>
    <n v="1263595.9791999999"/>
    <n v="38.33"/>
    <n v="1412.17"/>
    <n v="0"/>
  </r>
  <r>
    <x v="19"/>
    <n v="2024"/>
    <s v="Grains &amp; Cereals"/>
    <n v="31340.38"/>
    <n v="26943.89"/>
    <n v="859718.0378795662"/>
    <s v="Low"/>
    <n v="26.84"/>
    <n v="3.2535743205365113E-2"/>
    <n v="963.26"/>
    <n v="1440403.8648000001"/>
    <n v="45.96"/>
    <n v="1412.17"/>
    <n v="0"/>
  </r>
  <r>
    <x v="16"/>
    <n v="2019"/>
    <s v="Meat &amp; Seafood"/>
    <n v="5728.28"/>
    <n v="6170.95"/>
    <n v="1077277.9961873372"/>
    <s v="Medium"/>
    <n v="177.63"/>
    <n v="4.6025068295034548E-2"/>
    <n v="124.46"/>
    <n v="250784.09839999999"/>
    <n v="43.78"/>
    <n v="1412.17"/>
    <n v="0"/>
  </r>
  <r>
    <x v="4"/>
    <n v="2018"/>
    <s v="Bakery Items"/>
    <n v="33137.51"/>
    <n v="34312.6"/>
    <n v="1035461.0228710605"/>
    <s v="Medium"/>
    <n v="153.28"/>
    <n v="2.1729514754098362"/>
    <n v="15.25"/>
    <n v="1245639.0009000001"/>
    <n v="37.590000000000003"/>
    <n v="1412.17"/>
    <n v="0"/>
  </r>
  <r>
    <x v="8"/>
    <n v="2020"/>
    <s v="Fruits &amp; Vegetables"/>
    <n v="25471.29"/>
    <n v="20761.5"/>
    <n v="815094.17073104659"/>
    <s v="Low"/>
    <n v="177.68"/>
    <n v="0.40245362616527097"/>
    <n v="63.29"/>
    <n v="1266432.5388"/>
    <n v="49.72"/>
    <n v="1412.17"/>
    <n v="0"/>
  </r>
  <r>
    <x v="18"/>
    <n v="2022"/>
    <s v="Bakery Items"/>
    <n v="7681.12"/>
    <n v="8210.6"/>
    <n v="1068932.6556543838"/>
    <s v="Medium"/>
    <n v="126.49"/>
    <n v="8.0186238790700588E-3"/>
    <n v="957.91"/>
    <n v="427915.19520000002"/>
    <n v="55.71"/>
    <n v="1412.17"/>
    <n v="0"/>
  </r>
  <r>
    <x v="1"/>
    <n v="2024"/>
    <s v="Meat &amp; Seafood"/>
    <n v="803.87"/>
    <n v="772.65"/>
    <n v="961162.87459415081"/>
    <s v="Medium"/>
    <n v="49.71"/>
    <n v="1.1785222108195278E-3"/>
    <n v="682.1"/>
    <n v="35659.673199999997"/>
    <n v="44.36"/>
    <n v="1412.17"/>
    <n v="0"/>
  </r>
  <r>
    <x v="4"/>
    <n v="2024"/>
    <s v="Frozen Food"/>
    <n v="33680.269999999997"/>
    <n v="31829.4"/>
    <n v="945045.86810022616"/>
    <s v="Low"/>
    <n v="74.819999999999993"/>
    <n v="4.202259569795877E-2"/>
    <n v="801.48"/>
    <n v="1056213.2671999999"/>
    <n v="31.36"/>
    <n v="1412.17"/>
    <n v="0"/>
  </r>
  <r>
    <x v="16"/>
    <n v="2023"/>
    <s v="Frozen Food"/>
    <n v="5297.17"/>
    <n v="5731.9"/>
    <n v="1082068.3497037096"/>
    <s v="Medium"/>
    <n v="129.41"/>
    <n v="1.476316156182938E-2"/>
    <n v="358.81"/>
    <n v="329113.17210000003"/>
    <n v="62.13"/>
    <n v="1412.17"/>
    <n v="0"/>
  </r>
  <r>
    <x v="2"/>
    <n v="2024"/>
    <s v="Dairy Products"/>
    <n v="8921.51"/>
    <n v="7409.04"/>
    <n v="830469.28154538863"/>
    <s v="Low"/>
    <n v="61.46"/>
    <n v="7.6816197552974407E-3"/>
    <n v="1161.4100000000001"/>
    <n v="290305.93540000002"/>
    <n v="32.54"/>
    <n v="1412.17"/>
    <n v="0"/>
  </r>
  <r>
    <x v="18"/>
    <n v="2021"/>
    <s v="Meat &amp; Seafood"/>
    <n v="30114.03"/>
    <n v="31277.9"/>
    <n v="1038648.7627195696"/>
    <s v="Medium"/>
    <n v="184.25"/>
    <n v="9.069944581651708E-2"/>
    <n v="332.02"/>
    <n v="1700539.2740999998"/>
    <n v="56.47"/>
    <n v="1412.17"/>
    <n v="0"/>
  </r>
  <r>
    <x v="1"/>
    <n v="2022"/>
    <s v="Frozen Food"/>
    <n v="21432.99"/>
    <n v="25269.32"/>
    <n v="1178991.825218973"/>
    <s v="High"/>
    <n v="76.489999999999995"/>
    <n v="2.6634096331643306E-2"/>
    <n v="804.72"/>
    <n v="1388214.7623000001"/>
    <n v="64.77"/>
    <n v="1412.17"/>
    <n v="0"/>
  </r>
  <r>
    <x v="12"/>
    <n v="2024"/>
    <s v="Beverages"/>
    <n v="42071.87"/>
    <n v="43296.13"/>
    <n v="1029099.253254015"/>
    <s v="Medium"/>
    <n v="77.349999999999994"/>
    <n v="6.9030255796019499E-2"/>
    <n v="609.47"/>
    <n v="1903331.3988000003"/>
    <n v="45.24"/>
    <n v="1412.17"/>
    <n v="0"/>
  </r>
  <r>
    <x v="5"/>
    <n v="2022"/>
    <s v="Fruits &amp; Vegetables"/>
    <n v="42313.38"/>
    <n v="50532.46"/>
    <n v="1194243.0503070189"/>
    <s v="High"/>
    <n v="108.37"/>
    <n v="3.5961194587979327E-2"/>
    <n v="1176.6400000000001"/>
    <n v="1865596.9242"/>
    <n v="44.09"/>
    <n v="1412.17"/>
    <n v="0"/>
  </r>
  <r>
    <x v="16"/>
    <n v="2019"/>
    <s v="Frozen Food"/>
    <n v="48867.07"/>
    <n v="54380.4"/>
    <n v="1112823.0114881045"/>
    <s v="High"/>
    <n v="181.03"/>
    <n v="4.6178118178467821E-2"/>
    <n v="1058.23"/>
    <n v="1840333.8561999998"/>
    <n v="37.659999999999997"/>
    <n v="1412.17"/>
    <n v="0"/>
  </r>
  <r>
    <x v="19"/>
    <n v="2022"/>
    <s v="Bakery Items"/>
    <n v="4888.8599999999997"/>
    <n v="4334.8900000000003"/>
    <n v="886687.2849703203"/>
    <s v="Low"/>
    <n v="108.03"/>
    <n v="4.4171123960968558E-3"/>
    <n v="1106.8"/>
    <n v="208900.98779999997"/>
    <n v="42.73"/>
    <n v="1412.17"/>
    <n v="0"/>
  </r>
  <r>
    <x v="0"/>
    <n v="2020"/>
    <s v="Dairy Products"/>
    <n v="47527.95"/>
    <n v="53841.19"/>
    <n v="1132832.1545532681"/>
    <s v="High"/>
    <n v="82.62"/>
    <n v="0.29289425032353483"/>
    <n v="162.27000000000001"/>
    <n v="3089316.75"/>
    <n v="65"/>
    <n v="1412.17"/>
    <n v="0"/>
  </r>
  <r>
    <x v="14"/>
    <n v="2023"/>
    <s v="Meat &amp; Seafood"/>
    <n v="21051.75"/>
    <n v="19053.439999999999"/>
    <n v="905076.30007006542"/>
    <s v="Low"/>
    <n v="87.34"/>
    <n v="0.12167938269464193"/>
    <n v="173.01"/>
    <n v="1386468.2549999999"/>
    <n v="65.86"/>
    <n v="1412.17"/>
    <n v="0"/>
  </r>
  <r>
    <x v="6"/>
    <n v="2023"/>
    <s v="Grains &amp; Cereals"/>
    <n v="4936.8999999999996"/>
    <n v="4139.34"/>
    <n v="838449.22927343077"/>
    <s v="Low"/>
    <n v="189.81"/>
    <n v="0.26052242744063325"/>
    <n v="18.95"/>
    <n v="309346.15399999998"/>
    <n v="62.66"/>
    <n v="1412.17"/>
    <n v="0"/>
  </r>
  <r>
    <x v="1"/>
    <n v="2019"/>
    <s v="Prepared Food"/>
    <n v="39411.72"/>
    <n v="36078.17"/>
    <n v="915417.29211513733"/>
    <s v="Low"/>
    <n v="115.81"/>
    <n v="3.7507109004739338E-2"/>
    <n v="1050.78"/>
    <n v="2751332.1732000001"/>
    <n v="69.81"/>
    <n v="1412.17"/>
    <n v="0"/>
  </r>
  <r>
    <x v="10"/>
    <n v="2024"/>
    <s v="Bakery Items"/>
    <n v="22479.3"/>
    <n v="19768.330000000002"/>
    <n v="879401.49381875771"/>
    <s v="Low"/>
    <n v="174"/>
    <n v="3.3537678845838241E-2"/>
    <n v="670.27"/>
    <n v="788124.25800000003"/>
    <n v="35.06"/>
    <n v="1412.17"/>
    <n v="0"/>
  </r>
  <r>
    <x v="4"/>
    <n v="2020"/>
    <s v="Fruits &amp; Vegetables"/>
    <n v="5548.98"/>
    <n v="6078.55"/>
    <n v="1095435.5575258876"/>
    <s v="Medium"/>
    <n v="176.26"/>
    <n v="2.124824813325675E-2"/>
    <n v="261.14999999999998"/>
    <n v="184281.62579999998"/>
    <n v="33.21"/>
    <n v="1412.17"/>
    <n v="0"/>
  </r>
  <r>
    <x v="1"/>
    <n v="2023"/>
    <s v="Bakery Items"/>
    <n v="11091.2"/>
    <n v="10718.69"/>
    <n v="966413.91373341018"/>
    <s v="Medium"/>
    <n v="183.99"/>
    <n v="1.7075205911785084E-2"/>
    <n v="649.54999999999995"/>
    <n v="468048.64000000007"/>
    <n v="42.2"/>
    <n v="1412.17"/>
    <n v="0"/>
  </r>
  <r>
    <x v="16"/>
    <n v="2020"/>
    <s v="Grains &amp; Cereals"/>
    <n v="36223.4"/>
    <n v="41779.800000000003"/>
    <n v="1153392.5584014752"/>
    <s v="High"/>
    <n v="162.61000000000001"/>
    <n v="3.813952998652291E-2"/>
    <n v="949.76"/>
    <n v="2069080.608"/>
    <n v="57.12"/>
    <n v="1412.17"/>
    <n v="0"/>
  </r>
  <r>
    <x v="7"/>
    <n v="2020"/>
    <s v="Prepared Food"/>
    <n v="6412.01"/>
    <n v="7430.78"/>
    <n v="1158884.6555136377"/>
    <s v="High"/>
    <n v="80.84"/>
    <n v="1.1449813396189354E-2"/>
    <n v="560.01"/>
    <n v="292836.49670000002"/>
    <n v="45.67"/>
    <n v="1412.17"/>
    <n v="0"/>
  </r>
  <r>
    <x v="3"/>
    <n v="2020"/>
    <s v="Dairy Products"/>
    <n v="5892.7"/>
    <n v="6152.46"/>
    <n v="1044081.6603594278"/>
    <s v="Medium"/>
    <n v="153.22"/>
    <n v="4.2388645911262011E-3"/>
    <n v="1390.16"/>
    <n v="254918.20199999999"/>
    <n v="43.26"/>
    <n v="1412.17"/>
    <n v="0"/>
  </r>
  <r>
    <x v="11"/>
    <n v="2019"/>
    <s v="Fruits &amp; Vegetables"/>
    <n v="22811.63"/>
    <n v="21689.89"/>
    <n v="950825.96026675857"/>
    <s v="Medium"/>
    <n v="115.44"/>
    <n v="1.6482868001965377E-2"/>
    <n v="1383.96"/>
    <n v="700773.27359999996"/>
    <n v="30.72"/>
    <n v="1412.17"/>
    <n v="0"/>
  </r>
  <r>
    <x v="15"/>
    <n v="2020"/>
    <s v="Beverages"/>
    <n v="10282.780000000001"/>
    <n v="11947.45"/>
    <n v="1161889.1000293694"/>
    <s v="High"/>
    <n v="95.65"/>
    <n v="7.5118198819472855E-3"/>
    <n v="1368.88"/>
    <n v="312802.16760000004"/>
    <n v="30.42"/>
    <n v="1412.17"/>
    <n v="0"/>
  </r>
  <r>
    <x v="9"/>
    <n v="2024"/>
    <s v="Bakery Items"/>
    <n v="42784.14"/>
    <n v="36700.239999999998"/>
    <n v="857800.11004077678"/>
    <s v="Low"/>
    <n v="98.32"/>
    <n v="0.10816914014107652"/>
    <n v="395.53"/>
    <n v="2282106.0276000001"/>
    <n v="53.34"/>
    <n v="1412.17"/>
    <n v="0"/>
  </r>
  <r>
    <x v="3"/>
    <n v="2023"/>
    <s v="Beverages"/>
    <n v="17289.990000000002"/>
    <n v="17628.25"/>
    <n v="1019563.9210896015"/>
    <s v="Medium"/>
    <n v="70.06"/>
    <n v="4.2698713357864328E-2"/>
    <n v="404.93"/>
    <n v="701454.89430000004"/>
    <n v="40.57"/>
    <n v="1412.17"/>
    <n v="0"/>
  </r>
  <r>
    <x v="11"/>
    <n v="2022"/>
    <s v="Frozen Food"/>
    <n v="10942.22"/>
    <n v="10530.58"/>
    <n v="962380.57725032035"/>
    <s v="Medium"/>
    <n v="50.42"/>
    <n v="1.5847495184439585E-2"/>
    <n v="690.47"/>
    <n v="513518.38459999999"/>
    <n v="46.93"/>
    <n v="1412.17"/>
    <n v="0"/>
  </r>
  <r>
    <x v="12"/>
    <n v="2021"/>
    <s v="Meat &amp; Seafood"/>
    <n v="23784.31"/>
    <n v="25865.98"/>
    <n v="1087522.8249211349"/>
    <s v="Medium"/>
    <n v="147.52000000000001"/>
    <n v="2.0823973874063179E-2"/>
    <n v="1142.1600000000001"/>
    <n v="1406366.2503000002"/>
    <n v="59.13"/>
    <n v="1412.17"/>
    <n v="0"/>
  </r>
  <r>
    <x v="7"/>
    <n v="2019"/>
    <s v="Fruits &amp; Vegetables"/>
    <n v="5845.91"/>
    <n v="4830.88"/>
    <n v="826369.20513658272"/>
    <s v="Low"/>
    <n v="82.31"/>
    <n v="4.9170746067793755E-3"/>
    <n v="1188.9000000000001"/>
    <n v="399334.11210000003"/>
    <n v="68.31"/>
    <n v="1412.17"/>
    <n v="0"/>
  </r>
  <r>
    <x v="5"/>
    <n v="2020"/>
    <s v="Bakery Items"/>
    <n v="25811.46"/>
    <n v="28084.080000000002"/>
    <n v="1088046.9372906454"/>
    <s v="Medium"/>
    <n v="99.53"/>
    <n v="2.9068268840938782E-2"/>
    <n v="887.96"/>
    <n v="938246.571"/>
    <n v="36.35"/>
    <n v="1412.17"/>
    <n v="0"/>
  </r>
  <r>
    <x v="8"/>
    <n v="2019"/>
    <s v="Dairy Products"/>
    <n v="20294.32"/>
    <n v="21533.41"/>
    <n v="1061055.9999053923"/>
    <s v="Medium"/>
    <n v="147.69"/>
    <n v="0.14684746743849494"/>
    <n v="138.19999999999999"/>
    <n v="817455.20960000006"/>
    <n v="40.28"/>
    <n v="1412.17"/>
    <n v="0"/>
  </r>
  <r>
    <x v="9"/>
    <n v="2021"/>
    <s v="Beverages"/>
    <n v="22361.18"/>
    <n v="19748.07"/>
    <n v="883140.78237373871"/>
    <s v="Low"/>
    <n v="112.8"/>
    <n v="2.0155194015052502E-2"/>
    <n v="1109.45"/>
    <n v="1322663.797"/>
    <n v="59.15"/>
    <n v="1412.17"/>
    <n v="0"/>
  </r>
  <r>
    <x v="0"/>
    <n v="2022"/>
    <s v="Bakery Items"/>
    <n v="43005.41"/>
    <n v="44585.89"/>
    <n v="1036750.7250831929"/>
    <s v="Medium"/>
    <n v="170.28"/>
    <n v="0.48451340694006312"/>
    <n v="88.76"/>
    <n v="2996186.9147000005"/>
    <n v="69.67"/>
    <n v="1412.17"/>
    <n v="0"/>
  </r>
  <r>
    <x v="3"/>
    <n v="2019"/>
    <s v="Beverages"/>
    <n v="26150.78"/>
    <n v="24859.81"/>
    <n v="950633.59486791608"/>
    <s v="Medium"/>
    <n v="90.47"/>
    <n v="1.991969896633938E-2"/>
    <n v="1312.81"/>
    <n v="1376838.5669999998"/>
    <n v="52.65"/>
    <n v="1412.17"/>
    <n v="0"/>
  </r>
  <r>
    <x v="18"/>
    <n v="2023"/>
    <s v="Meat &amp; Seafood"/>
    <n v="29278.85"/>
    <n v="33984.53"/>
    <n v="1160719.4271632936"/>
    <s v="High"/>
    <n v="125.56"/>
    <n v="2.1184934083903737E-2"/>
    <n v="1382.06"/>
    <n v="1381376.1429999999"/>
    <n v="47.18"/>
    <n v="1412.17"/>
    <n v="0"/>
  </r>
  <r>
    <x v="10"/>
    <n v="2018"/>
    <s v="Meat &amp; Seafood"/>
    <n v="14921.82"/>
    <n v="13296.06"/>
    <n v="891048.14292090375"/>
    <s v="Low"/>
    <n v="135.68"/>
    <n v="0.10941355037395513"/>
    <n v="136.38"/>
    <n v="559717.4682"/>
    <n v="37.51"/>
    <n v="1412.17"/>
    <n v="0"/>
  </r>
  <r>
    <x v="3"/>
    <n v="2022"/>
    <s v="Bakery Items"/>
    <n v="21169.63"/>
    <n v="18682.5"/>
    <n v="882514.24328153115"/>
    <s v="Low"/>
    <n v="146.80000000000001"/>
    <n v="3.5486765568686615E-2"/>
    <n v="596.54999999999995"/>
    <n v="1070971.5817000002"/>
    <n v="50.59"/>
    <n v="1412.17"/>
    <n v="0"/>
  </r>
  <r>
    <x v="5"/>
    <n v="2018"/>
    <s v="Grains &amp; Cereals"/>
    <n v="18963.25"/>
    <n v="21817.13"/>
    <n v="1150495.3001199688"/>
    <s v="High"/>
    <n v="88.46"/>
    <n v="0.1940371431494935"/>
    <n v="97.73"/>
    <n v="982865.24749999994"/>
    <n v="51.83"/>
    <n v="1412.17"/>
    <n v="0"/>
  </r>
  <r>
    <x v="7"/>
    <n v="2018"/>
    <s v="Frozen Food"/>
    <n v="39459.93"/>
    <n v="34121.18"/>
    <n v="864704.5243111176"/>
    <s v="Low"/>
    <n v="97.62"/>
    <n v="4.6331329474339253E-2"/>
    <n v="851.69"/>
    <n v="2379433.7790000001"/>
    <n v="60.3"/>
    <n v="1412.17"/>
    <n v="0"/>
  </r>
  <r>
    <x v="18"/>
    <n v="2019"/>
    <s v="Bakery Items"/>
    <n v="11440.73"/>
    <n v="9169.07"/>
    <n v="801440.99196467362"/>
    <s v="Low"/>
    <n v="97.32"/>
    <n v="1.7186272889783531E-2"/>
    <n v="665.69"/>
    <n v="425938.37789999996"/>
    <n v="37.229999999999997"/>
    <n v="1412.17"/>
    <n v="0"/>
  </r>
  <r>
    <x v="13"/>
    <n v="2023"/>
    <s v="Grains &amp; Cereals"/>
    <n v="14495.05"/>
    <n v="11697.29"/>
    <n v="806985.14320405934"/>
    <s v="Low"/>
    <n v="94.35"/>
    <n v="1.8301599727276172E-2"/>
    <n v="792.01"/>
    <n v="541535.06799999997"/>
    <n v="37.36"/>
    <n v="1412.17"/>
    <n v="0"/>
  </r>
  <r>
    <x v="0"/>
    <n v="2022"/>
    <s v="Bakery Items"/>
    <n v="25307.75"/>
    <n v="24920.78"/>
    <n v="984709.42695419386"/>
    <s v="Medium"/>
    <n v="154.38999999999999"/>
    <n v="0.11757375145180023"/>
    <n v="215.25"/>
    <n v="1376488.5225"/>
    <n v="54.39"/>
    <n v="1412.17"/>
    <n v="0"/>
  </r>
  <r>
    <x v="0"/>
    <n v="2021"/>
    <s v="Prepared Food"/>
    <n v="11064.34"/>
    <n v="10189.89"/>
    <n v="920966.81772252114"/>
    <s v="Low"/>
    <n v="173.95"/>
    <n v="3.1707522567703109E-2"/>
    <n v="348.95"/>
    <n v="476098.5502"/>
    <n v="43.03"/>
    <n v="1412.17"/>
    <n v="0"/>
  </r>
  <r>
    <x v="11"/>
    <n v="2020"/>
    <s v="Meat &amp; Seafood"/>
    <n v="36883.78"/>
    <n v="39028.339999999997"/>
    <n v="1058143.715204895"/>
    <s v="Medium"/>
    <n v="110.3"/>
    <n v="3.3889319710389942E-2"/>
    <n v="1088.3599999999999"/>
    <n v="1241508.0347999998"/>
    <n v="33.659999999999997"/>
    <n v="1412.17"/>
    <n v="0"/>
  </r>
  <r>
    <x v="15"/>
    <n v="2020"/>
    <s v="Fruits &amp; Vegetables"/>
    <n v="25553.23"/>
    <n v="27719.99"/>
    <n v="1084793.9771214833"/>
    <s v="Medium"/>
    <n v="40.369999999999997"/>
    <n v="4.4618096418780881E-2"/>
    <n v="572.71"/>
    <n v="1477487.7586000001"/>
    <n v="57.82"/>
    <n v="1412.17"/>
    <n v="0"/>
  </r>
  <r>
    <x v="1"/>
    <n v="2019"/>
    <s v="Beverages"/>
    <n v="26673.200000000001"/>
    <n v="29875.24"/>
    <n v="1120047.0884633265"/>
    <s v="High"/>
    <n v="179.56"/>
    <n v="0.11247870456270558"/>
    <n v="237.14"/>
    <n v="1239770.3359999999"/>
    <n v="46.48"/>
    <n v="1412.17"/>
    <n v="0"/>
  </r>
  <r>
    <x v="11"/>
    <n v="2022"/>
    <s v="Fruits &amp; Vegetables"/>
    <n v="27386.44"/>
    <n v="31621.42"/>
    <n v="1154637.8426695841"/>
    <s v="High"/>
    <n v="97.9"/>
    <n v="2.1173991031390133E-2"/>
    <n v="1293.4000000000001"/>
    <n v="1895415.5123999997"/>
    <n v="69.209999999999994"/>
    <n v="1412.17"/>
    <n v="0"/>
  </r>
  <r>
    <x v="7"/>
    <n v="2020"/>
    <s v="Prepared Food"/>
    <n v="48176.42"/>
    <n v="44820"/>
    <n v="930330.64723364671"/>
    <s v="Low"/>
    <n v="87.6"/>
    <n v="4.4599950008794749E-2"/>
    <n v="1080.19"/>
    <n v="3010062.7215999998"/>
    <n v="62.48"/>
    <n v="1412.17"/>
    <n v="0"/>
  </r>
  <r>
    <x v="4"/>
    <n v="2020"/>
    <s v="Dairy Products"/>
    <n v="30600.98"/>
    <n v="30507.17"/>
    <n v="996934.4119044554"/>
    <s v="Medium"/>
    <n v="144.54"/>
    <n v="2.4762281617426909E-2"/>
    <n v="1235.79"/>
    <n v="1351645.2866"/>
    <n v="44.17"/>
    <n v="1412.17"/>
    <n v="0"/>
  </r>
  <r>
    <x v="2"/>
    <n v="2023"/>
    <s v="Fruits &amp; Vegetables"/>
    <n v="5349.94"/>
    <n v="5829.07"/>
    <n v="1089558.0137347335"/>
    <s v="Medium"/>
    <n v="46.26"/>
    <n v="4.2761889537207259E-3"/>
    <n v="1251.0999999999999"/>
    <n v="241121.79579999999"/>
    <n v="45.07"/>
    <n v="1412.17"/>
    <n v="0"/>
  </r>
  <r>
    <x v="0"/>
    <n v="2018"/>
    <s v="Bakery Items"/>
    <n v="39228.46"/>
    <n v="43603.88"/>
    <n v="1111536.8790923732"/>
    <s v="High"/>
    <n v="116.41"/>
    <n v="3.1578046640424386E-2"/>
    <n v="1242.27"/>
    <n v="2625560.8278000001"/>
    <n v="66.930000000000007"/>
    <n v="1412.17"/>
    <n v="0"/>
  </r>
  <r>
    <x v="15"/>
    <n v="2024"/>
    <s v="Dairy Products"/>
    <n v="16859.400000000001"/>
    <n v="15936.64"/>
    <n v="945267.32861193153"/>
    <s v="Low"/>
    <n v="136.15"/>
    <n v="2.2534183407514338E-2"/>
    <n v="748.17"/>
    <n v="882083.80800000008"/>
    <n v="52.32"/>
    <n v="1412.17"/>
    <n v="0"/>
  </r>
  <r>
    <x v="16"/>
    <n v="2023"/>
    <s v="Fruits &amp; Vegetables"/>
    <n v="17628.330000000002"/>
    <n v="20816.599999999999"/>
    <n v="1180860.5806675958"/>
    <s v="High"/>
    <n v="58.42"/>
    <n v="3.7091970710768848E-2"/>
    <n v="475.26"/>
    <n v="1120280.3715000001"/>
    <n v="63.55"/>
    <n v="1412.17"/>
    <n v="0"/>
  </r>
  <r>
    <x v="19"/>
    <n v="2021"/>
    <s v="Frozen Food"/>
    <n v="2660.69"/>
    <n v="3025.08"/>
    <n v="1136953.1963513223"/>
    <s v="High"/>
    <n v="50.85"/>
    <n v="2.7096258427195146E-3"/>
    <n v="981.94"/>
    <n v="81763.003700000001"/>
    <n v="30.73"/>
    <n v="1412.17"/>
    <n v="0"/>
  </r>
  <r>
    <x v="14"/>
    <n v="2022"/>
    <s v="Grains &amp; Cereals"/>
    <n v="30839.37"/>
    <n v="35023.199999999997"/>
    <n v="1135665.2227331493"/>
    <s v="High"/>
    <n v="117.33"/>
    <n v="2.4773165069445002E-2"/>
    <n v="1244.8699999999999"/>
    <n v="1764937.1450999998"/>
    <n v="57.23"/>
    <n v="1412.17"/>
    <n v="0"/>
  </r>
  <r>
    <x v="3"/>
    <n v="2020"/>
    <s v="Beverages"/>
    <n v="10893.28"/>
    <n v="9819.52"/>
    <n v="901429.13796395576"/>
    <s v="Low"/>
    <n v="41.42"/>
    <n v="1.0704663823431144E-2"/>
    <n v="1017.62"/>
    <n v="487583.21279999998"/>
    <n v="44.76"/>
    <n v="1412.17"/>
    <n v="0"/>
  </r>
  <r>
    <x v="14"/>
    <n v="2019"/>
    <s v="Grains &amp; Cereals"/>
    <n v="47103.94"/>
    <n v="38307.519999999997"/>
    <n v="813255.11199275474"/>
    <s v="Low"/>
    <n v="62.85"/>
    <n v="3.7161992221091414E-2"/>
    <n v="1267.53"/>
    <n v="1847887.5662"/>
    <n v="39.229999999999997"/>
    <n v="1412.17"/>
    <n v="0"/>
  </r>
  <r>
    <x v="16"/>
    <n v="2024"/>
    <s v="Grains &amp; Cereals"/>
    <n v="12997.52"/>
    <n v="14324.93"/>
    <n v="1102127.9444078563"/>
    <s v="High"/>
    <n v="22.11"/>
    <n v="9.3905931652337266E-2"/>
    <n v="138.41"/>
    <n v="702645.93120000011"/>
    <n v="54.06"/>
    <n v="1412.17"/>
    <n v="0"/>
  </r>
  <r>
    <x v="19"/>
    <n v="2020"/>
    <s v="Frozen Food"/>
    <n v="35653.5"/>
    <n v="40954.480000000003"/>
    <n v="1148680.4942011302"/>
    <s v="High"/>
    <n v="138.4"/>
    <n v="0.1133332273753139"/>
    <n v="314.58999999999997"/>
    <n v="1212219"/>
    <n v="34"/>
    <n v="1412.17"/>
    <n v="0"/>
  </r>
  <r>
    <x v="16"/>
    <n v="2021"/>
    <s v="Prepared Food"/>
    <n v="28938.05"/>
    <n v="30887.24"/>
    <n v="1067357.3374847304"/>
    <s v="Medium"/>
    <n v="42.06"/>
    <n v="5.8788497480903625E-2"/>
    <n v="492.24"/>
    <n v="1510855.5904999999"/>
    <n v="52.21"/>
    <n v="1412.17"/>
    <n v="0"/>
  </r>
  <r>
    <x v="13"/>
    <n v="2018"/>
    <s v="Meat &amp; Seafood"/>
    <n v="25093.21"/>
    <n v="21035.93"/>
    <n v="838311.63888557907"/>
    <s v="Low"/>
    <n v="114.61"/>
    <n v="4.1451029948626456E-2"/>
    <n v="605.37"/>
    <n v="766597.56550000003"/>
    <n v="30.55"/>
    <n v="1412.17"/>
    <n v="0"/>
  </r>
  <r>
    <x v="14"/>
    <n v="2024"/>
    <s v="Dairy Products"/>
    <n v="22909.3"/>
    <n v="26242.35"/>
    <n v="1145488.9499024414"/>
    <s v="High"/>
    <n v="194.53"/>
    <n v="2.3857889694243104E-2"/>
    <n v="960.24"/>
    <n v="1129886.676"/>
    <n v="49.32"/>
    <n v="1412.17"/>
    <n v="0"/>
  </r>
  <r>
    <x v="9"/>
    <n v="2024"/>
    <s v="Dairy Products"/>
    <n v="41263.11"/>
    <n v="48331.29"/>
    <n v="1171295.3773964201"/>
    <s v="High"/>
    <n v="163.97"/>
    <n v="3.2872947587294761E-2"/>
    <n v="1255.23"/>
    <n v="1459888.8318"/>
    <n v="35.380000000000003"/>
    <n v="1412.17"/>
    <n v="0"/>
  </r>
  <r>
    <x v="12"/>
    <n v="2023"/>
    <s v="Dairy Products"/>
    <n v="42229.35"/>
    <n v="39681.24"/>
    <n v="939660.21262463194"/>
    <s v="Low"/>
    <n v="191.28"/>
    <n v="6.7439633971062632E-2"/>
    <n v="626.17999999999995"/>
    <n v="1729714.176"/>
    <n v="40.96"/>
    <n v="1412.17"/>
    <n v="0"/>
  </r>
  <r>
    <x v="1"/>
    <n v="2020"/>
    <s v="Beverages"/>
    <n v="4292.72"/>
    <n v="3863.42"/>
    <n v="899993.47732905939"/>
    <s v="Low"/>
    <n v="181.17"/>
    <n v="3.5768195642211392E-3"/>
    <n v="1200.1500000000001"/>
    <n v="280142.90720000002"/>
    <n v="65.260000000000005"/>
    <n v="1412.17"/>
    <n v="0"/>
  </r>
  <r>
    <x v="0"/>
    <n v="2021"/>
    <s v="Prepared Food"/>
    <n v="32557.58"/>
    <n v="36985.06"/>
    <n v="1135989.2227862144"/>
    <s v="High"/>
    <n v="140.24"/>
    <n v="7.9271456745635613E-2"/>
    <n v="410.71"/>
    <n v="999517.70600000001"/>
    <n v="30.7"/>
    <n v="1412.17"/>
    <n v="0"/>
  </r>
  <r>
    <x v="1"/>
    <n v="2020"/>
    <s v="Frozen Food"/>
    <n v="47577.88"/>
    <n v="43032.74"/>
    <n v="904469.47194788849"/>
    <s v="Low"/>
    <n v="174.07"/>
    <n v="6.6678644504863077E-2"/>
    <n v="713.54"/>
    <n v="2564447.7319999998"/>
    <n v="53.9"/>
    <n v="1412.17"/>
    <n v="0"/>
  </r>
  <r>
    <x v="13"/>
    <n v="2023"/>
    <s v="Bakery Items"/>
    <n v="17014.53"/>
    <n v="19897.45"/>
    <n v="1169438.7091503558"/>
    <s v="High"/>
    <n v="132.66"/>
    <n v="1.635132044283847E-2"/>
    <n v="1040.56"/>
    <n v="685515.41369999992"/>
    <n v="40.29"/>
    <n v="1412.17"/>
    <n v="0"/>
  </r>
  <r>
    <x v="6"/>
    <n v="2020"/>
    <s v="Beverages"/>
    <n v="34621.35"/>
    <n v="34571.129999999997"/>
    <n v="998549.44997812051"/>
    <s v="Medium"/>
    <n v="109.1"/>
    <n v="2.622769937046885E-2"/>
    <n v="1320.03"/>
    <n v="2420378.5784999998"/>
    <n v="69.91"/>
    <n v="1412.17"/>
    <n v="0"/>
  </r>
  <r>
    <x v="4"/>
    <n v="2024"/>
    <s v="Dairy Products"/>
    <n v="36317.93"/>
    <n v="30656.91"/>
    <n v="844126.02810787945"/>
    <s v="Low"/>
    <n v="104.43"/>
    <n v="3.2083543878867117E-2"/>
    <n v="1131.98"/>
    <n v="1660455.7596"/>
    <n v="45.72"/>
    <n v="1412.17"/>
    <n v="0"/>
  </r>
  <r>
    <x v="8"/>
    <n v="2024"/>
    <s v="Meat &amp; Seafood"/>
    <n v="19352.439999999999"/>
    <n v="19488.919999999998"/>
    <n v="1007052.3406867558"/>
    <s v="Medium"/>
    <n v="77.03"/>
    <n v="1.716356992718597E-2"/>
    <n v="1127.53"/>
    <n v="1350026.2143999999"/>
    <n v="69.760000000000005"/>
    <n v="1412.17"/>
    <n v="0"/>
  </r>
  <r>
    <x v="9"/>
    <n v="2020"/>
    <s v="Beverages"/>
    <n v="19749.18"/>
    <n v="23429.4"/>
    <n v="1186347.9901444009"/>
    <s v="High"/>
    <n v="66.22"/>
    <n v="2.3709922564379614E-2"/>
    <n v="832.95"/>
    <n v="1160066.8332"/>
    <n v="58.74"/>
    <n v="1412.17"/>
    <n v="0"/>
  </r>
  <r>
    <x v="9"/>
    <n v="2021"/>
    <s v="Dairy Products"/>
    <n v="16095.67"/>
    <n v="17266.939999999999"/>
    <n v="1072769.2603041688"/>
    <s v="Medium"/>
    <n v="22.78"/>
    <n v="1.6520918440662658E-2"/>
    <n v="974.26"/>
    <n v="991332.31530000002"/>
    <n v="61.59"/>
    <n v="1412.17"/>
    <n v="0"/>
  </r>
  <r>
    <x v="19"/>
    <n v="2020"/>
    <s v="Dairy Products"/>
    <n v="48757.88"/>
    <n v="40130.22"/>
    <n v="823050.96119847707"/>
    <s v="Low"/>
    <n v="186.65"/>
    <n v="4.6803371217938872E-2"/>
    <n v="1041.76"/>
    <n v="2768960.0052"/>
    <n v="56.79"/>
    <n v="1412.17"/>
    <n v="0"/>
  </r>
  <r>
    <x v="9"/>
    <n v="2020"/>
    <s v="Dairy Products"/>
    <n v="11959.25"/>
    <n v="13995.3"/>
    <n v="1170248.9704621946"/>
    <s v="High"/>
    <n v="47.98"/>
    <n v="1.2934512221501189E-2"/>
    <n v="924.6"/>
    <n v="715880.70499999996"/>
    <n v="59.86"/>
    <n v="1412.17"/>
    <n v="0"/>
  </r>
  <r>
    <x v="10"/>
    <n v="2020"/>
    <s v="Bakery Items"/>
    <n v="9207.5400000000009"/>
    <n v="9555.15"/>
    <n v="1037752.7548074729"/>
    <s v="Medium"/>
    <n v="135.32"/>
    <n v="8.6026048284625171E-3"/>
    <n v="1070.32"/>
    <n v="595543.68720000016"/>
    <n v="64.680000000000007"/>
    <n v="1412.17"/>
    <n v="0"/>
  </r>
  <r>
    <x v="2"/>
    <n v="2021"/>
    <s v="Prepared Food"/>
    <n v="24451.1"/>
    <n v="26741.599999999999"/>
    <n v="1093676.7670984128"/>
    <s v="Medium"/>
    <n v="101.72"/>
    <n v="5.2123427840545723E-2"/>
    <n v="469.1"/>
    <n v="1448483.1639999999"/>
    <n v="59.24"/>
    <n v="1412.17"/>
    <n v="0"/>
  </r>
  <r>
    <x v="12"/>
    <n v="2020"/>
    <s v="Dairy Products"/>
    <n v="26530.69"/>
    <n v="26224.12"/>
    <n v="988444.7030966779"/>
    <s v="Medium"/>
    <n v="154.54"/>
    <n v="1.9153658448543477E-2"/>
    <n v="1385.15"/>
    <n v="1324942.6586"/>
    <n v="49.94"/>
    <n v="1412.17"/>
    <n v="0"/>
  </r>
  <r>
    <x v="12"/>
    <n v="2024"/>
    <s v="Beverages"/>
    <n v="39257.040000000001"/>
    <n v="43549.74"/>
    <n v="1109348.5397778335"/>
    <s v="High"/>
    <n v="110.57"/>
    <n v="5.4491123356884087E-2"/>
    <n v="720.43"/>
    <n v="2519516.8272000002"/>
    <n v="64.180000000000007"/>
    <n v="1412.17"/>
    <n v="0"/>
  </r>
  <r>
    <x v="2"/>
    <n v="2022"/>
    <s v="Prepared Food"/>
    <n v="45022.32"/>
    <n v="52601.32"/>
    <n v="1168338.72621402"/>
    <s v="High"/>
    <n v="193.47"/>
    <n v="0.10870230334637114"/>
    <n v="414.18"/>
    <n v="1704094.8120000002"/>
    <n v="37.85"/>
    <n v="1412.17"/>
    <n v="0"/>
  </r>
  <r>
    <x v="8"/>
    <n v="2022"/>
    <s v="Prepared Food"/>
    <n v="39022.449999999997"/>
    <n v="36291.980000000003"/>
    <n v="930028.22734092816"/>
    <s v="Low"/>
    <n v="168.07"/>
    <n v="4.9099665307765862E-2"/>
    <n v="794.76"/>
    <n v="2027216.2774999999"/>
    <n v="51.95"/>
    <n v="1412.17"/>
    <n v="0"/>
  </r>
  <r>
    <x v="9"/>
    <n v="2022"/>
    <s v="Bakery Items"/>
    <n v="45076.43"/>
    <n v="49600.71"/>
    <n v="1100369.0842420307"/>
    <s v="High"/>
    <n v="59.27"/>
    <n v="4.2498472649105272E-2"/>
    <n v="1060.6600000000001"/>
    <n v="2727124.0150000001"/>
    <n v="60.5"/>
    <n v="1412.17"/>
    <n v="0"/>
  </r>
  <r>
    <x v="11"/>
    <n v="2019"/>
    <s v="Prepared Food"/>
    <n v="46585.74"/>
    <n v="48326.86"/>
    <n v="1037374.5270548456"/>
    <s v="Medium"/>
    <n v="130.56"/>
    <n v="6.4026580538757552E-2"/>
    <n v="727.6"/>
    <n v="2251488.8141999999"/>
    <n v="48.33"/>
    <n v="1412.17"/>
    <n v="0"/>
  </r>
  <r>
    <x v="18"/>
    <n v="2020"/>
    <s v="Prepared Food"/>
    <n v="7291.55"/>
    <n v="7888.77"/>
    <n v="1081905.7676351392"/>
    <s v="Medium"/>
    <n v="55.41"/>
    <n v="9.1800750365110539E-3"/>
    <n v="794.28"/>
    <n v="251120.98199999999"/>
    <n v="34.44"/>
    <n v="1412.17"/>
    <n v="0"/>
  </r>
  <r>
    <x v="2"/>
    <n v="2018"/>
    <s v="Frozen Food"/>
    <n v="49713.01"/>
    <n v="49879.839999999997"/>
    <n v="1003355.8619765731"/>
    <s v="Medium"/>
    <n v="137.47"/>
    <n v="4.1341724255503164E-2"/>
    <n v="1202.49"/>
    <n v="1874180.4770000002"/>
    <n v="37.700000000000003"/>
    <n v="1412.17"/>
    <n v="0"/>
  </r>
  <r>
    <x v="19"/>
    <n v="2018"/>
    <s v="Meat &amp; Seafood"/>
    <n v="45363.79"/>
    <n v="43666.1"/>
    <n v="962576.09869016672"/>
    <s v="Medium"/>
    <n v="119.47"/>
    <n v="4.0665683576416589E-2"/>
    <n v="1115.53"/>
    <n v="1905732.8178999999"/>
    <n v="42.01"/>
    <n v="1412.17"/>
    <n v="0"/>
  </r>
  <r>
    <x v="19"/>
    <n v="2022"/>
    <s v="Grains &amp; Cereals"/>
    <n v="16025.83"/>
    <n v="14500.02"/>
    <n v="904790.57870949584"/>
    <s v="Low"/>
    <n v="94.43"/>
    <n v="1.5378399385855486E-2"/>
    <n v="1042.0999999999999"/>
    <n v="820041.72109999997"/>
    <n v="51.17"/>
    <n v="1412.17"/>
    <n v="0"/>
  </r>
  <r>
    <x v="6"/>
    <n v="2018"/>
    <s v="Frozen Food"/>
    <n v="36822.19"/>
    <n v="37779.47"/>
    <n v="1025997.3673483299"/>
    <s v="Medium"/>
    <n v="80.08"/>
    <n v="2.7623962850155292E-2"/>
    <n v="1332.98"/>
    <n v="2486234.2688000002"/>
    <n v="67.52"/>
    <n v="1412.17"/>
    <n v="0"/>
  </r>
  <r>
    <x v="7"/>
    <n v="2024"/>
    <s v="Fruits &amp; Vegetables"/>
    <n v="6894.25"/>
    <n v="7326"/>
    <n v="1062624.6509772637"/>
    <s v="Medium"/>
    <n v="122.79"/>
    <n v="2.1994034326548843E-2"/>
    <n v="313.45999999999998"/>
    <n v="231302.08749999999"/>
    <n v="33.549999999999997"/>
    <n v="1412.17"/>
    <n v="0"/>
  </r>
  <r>
    <x v="12"/>
    <n v="2023"/>
    <s v="Fruits &amp; Vegetables"/>
    <n v="13884.82"/>
    <n v="14410.92"/>
    <n v="1037890.3003423883"/>
    <s v="Medium"/>
    <n v="144.27000000000001"/>
    <n v="1.1938385610125189E-2"/>
    <n v="1163.04"/>
    <n v="928894.4580000001"/>
    <n v="66.900000000000006"/>
    <n v="1412.17"/>
    <n v="0"/>
  </r>
  <r>
    <x v="12"/>
    <n v="2022"/>
    <s v="Bakery Items"/>
    <n v="43108.6"/>
    <n v="37808.92"/>
    <n v="877062.1175357122"/>
    <s v="Low"/>
    <n v="155.19999999999999"/>
    <n v="0.10400646593321752"/>
    <n v="414.48"/>
    <n v="2580911.8819999998"/>
    <n v="59.87"/>
    <n v="1412.17"/>
    <n v="0"/>
  </r>
  <r>
    <x v="19"/>
    <n v="2020"/>
    <s v="Frozen Food"/>
    <n v="29280.98"/>
    <n v="30273.02"/>
    <n v="1033880.0135787805"/>
    <s v="Medium"/>
    <n v="146.85"/>
    <n v="0.40243238042880702"/>
    <n v="72.760000000000005"/>
    <n v="996431.74939999997"/>
    <n v="34.03"/>
    <n v="1412.17"/>
    <n v="0"/>
  </r>
  <r>
    <x v="18"/>
    <n v="2023"/>
    <s v="Prepared Food"/>
    <n v="3067.42"/>
    <n v="3053.2"/>
    <n v="995364.18227696232"/>
    <s v="Medium"/>
    <n v="113.42"/>
    <n v="6.886424353995016E-3"/>
    <n v="445.43"/>
    <n v="161100.89840000001"/>
    <n v="52.52"/>
    <n v="1412.17"/>
    <n v="0"/>
  </r>
  <r>
    <x v="5"/>
    <n v="2019"/>
    <s v="Fruits &amp; Vegetables"/>
    <n v="1832.98"/>
    <n v="1597.18"/>
    <n v="871357.02517212403"/>
    <s v="Low"/>
    <n v="117.42"/>
    <n v="1.7008731801015154E-3"/>
    <n v="1077.67"/>
    <n v="94233.501799999998"/>
    <n v="51.41"/>
    <n v="1412.17"/>
    <n v="0"/>
  </r>
  <r>
    <x v="5"/>
    <n v="2023"/>
    <s v="Grains &amp; Cereals"/>
    <n v="7256.8"/>
    <n v="5877.43"/>
    <n v="809920.3505677433"/>
    <s v="Low"/>
    <n v="63.78"/>
    <n v="6.1310735799798921E-3"/>
    <n v="1183.6099999999999"/>
    <n v="302390.85600000003"/>
    <n v="41.67"/>
    <n v="1412.17"/>
    <n v="0"/>
  </r>
  <r>
    <x v="17"/>
    <n v="2024"/>
    <s v="Fruits &amp; Vegetables"/>
    <n v="29881.69"/>
    <n v="29847.43"/>
    <n v="998853.47850138333"/>
    <s v="Medium"/>
    <n v="169.12"/>
    <n v="8.3152521148708816E-2"/>
    <n v="359.36"/>
    <n v="1449261.9649999999"/>
    <n v="48.5"/>
    <n v="1412.17"/>
    <n v="0"/>
  </r>
  <r>
    <x v="13"/>
    <n v="2024"/>
    <s v="Meat &amp; Seafood"/>
    <n v="5005.0200000000004"/>
    <n v="4506.29"/>
    <n v="900354.04453928245"/>
    <s v="Low"/>
    <n v="54.28"/>
    <n v="3.8265556549462146E-3"/>
    <n v="1307.97"/>
    <n v="154955.4192"/>
    <n v="30.96"/>
    <n v="1412.17"/>
    <n v="0"/>
  </r>
  <r>
    <x v="9"/>
    <n v="2024"/>
    <s v="Prepared Food"/>
    <n v="15306.6"/>
    <n v="15829.19"/>
    <n v="1034141.4814524454"/>
    <s v="Medium"/>
    <n v="162.80000000000001"/>
    <n v="0.21957538373260652"/>
    <n v="69.709999999999994"/>
    <n v="525628.64400000009"/>
    <n v="34.340000000000003"/>
    <n v="1412.17"/>
    <n v="0"/>
  </r>
  <r>
    <x v="9"/>
    <n v="2018"/>
    <s v="Prepared Food"/>
    <n v="27177.119999999999"/>
    <n v="32368.17"/>
    <n v="1191008.0979883079"/>
    <s v="High"/>
    <n v="36.909999999999997"/>
    <n v="3.5933836654281973E-2"/>
    <n v="756.31"/>
    <n v="854448.65280000004"/>
    <n v="31.44"/>
    <n v="1412.17"/>
    <n v="0"/>
  </r>
  <r>
    <x v="3"/>
    <n v="2023"/>
    <s v="Beverages"/>
    <n v="47204.66"/>
    <n v="48115.64"/>
    <n v="1019298.5184089876"/>
    <s v="Medium"/>
    <n v="48.03"/>
    <n v="3.9981586570223437E-2"/>
    <n v="1180.6600000000001"/>
    <n v="1517629.8190000001"/>
    <n v="32.15"/>
    <n v="1412.17"/>
    <n v="0"/>
  </r>
  <r>
    <x v="19"/>
    <n v="2019"/>
    <s v="Frozen Food"/>
    <n v="49616.19"/>
    <n v="58171.65"/>
    <n v="1172432.8288810567"/>
    <s v="High"/>
    <n v="114.59"/>
    <n v="3.8570399104463693E-2"/>
    <n v="1286.3800000000001"/>
    <n v="2613284.7273000004"/>
    <n v="52.67"/>
    <n v="1412.17"/>
    <n v="0"/>
  </r>
  <r>
    <x v="11"/>
    <n v="2020"/>
    <s v="Fruits &amp; Vegetables"/>
    <n v="14631.32"/>
    <n v="12814.96"/>
    <n v="875858.09072592226"/>
    <s v="Low"/>
    <n v="158.52000000000001"/>
    <n v="2.9888505301003003E-2"/>
    <n v="489.53"/>
    <n v="439963.79239999998"/>
    <n v="30.07"/>
    <n v="1412.17"/>
    <n v="0"/>
  </r>
  <r>
    <x v="13"/>
    <n v="2023"/>
    <s v="Meat &amp; Seafood"/>
    <n v="25784.26"/>
    <n v="23359.31"/>
    <n v="905952.31354322366"/>
    <s v="Low"/>
    <n v="52.46"/>
    <n v="7.1980849222523097E-2"/>
    <n v="358.21"/>
    <n v="1274258.1291999999"/>
    <n v="49.42"/>
    <n v="1412.17"/>
    <n v="0"/>
  </r>
  <r>
    <x v="4"/>
    <n v="2021"/>
    <s v="Prepared Food"/>
    <n v="19197.91"/>
    <n v="22186.53"/>
    <n v="1155674.2374560565"/>
    <s v="High"/>
    <n v="20.73"/>
    <n v="4.2451650708710167E-2"/>
    <n v="452.23"/>
    <n v="1326767.5600999999"/>
    <n v="69.11"/>
    <n v="1412.17"/>
    <n v="0"/>
  </r>
  <r>
    <x v="7"/>
    <n v="2019"/>
    <s v="Grains &amp; Cereals"/>
    <n v="31542.14"/>
    <n v="37329.919999999998"/>
    <n v="1183493.5739933942"/>
    <s v="High"/>
    <n v="86.58"/>
    <n v="2.5918584681627319E-2"/>
    <n v="1216.97"/>
    <n v="1746488.2917999998"/>
    <n v="55.37"/>
    <n v="1412.17"/>
    <n v="0"/>
  </r>
  <r>
    <x v="14"/>
    <n v="2022"/>
    <s v="Grains &amp; Cereals"/>
    <n v="45819.44"/>
    <n v="47170.79"/>
    <n v="1029492.9401145015"/>
    <s v="Medium"/>
    <n v="129.93"/>
    <n v="3.640624205441139E-2"/>
    <n v="1258.56"/>
    <n v="2216286.3128"/>
    <n v="48.37"/>
    <n v="1412.17"/>
    <n v="0"/>
  </r>
  <r>
    <x v="12"/>
    <n v="2024"/>
    <s v="Beverages"/>
    <n v="39379.5"/>
    <n v="35484.15"/>
    <n v="901081.78112977569"/>
    <s v="Low"/>
    <n v="135.79"/>
    <n v="6.2757175413153996E-2"/>
    <n v="627.49"/>
    <n v="1206587.8800000001"/>
    <n v="30.64"/>
    <n v="1412.17"/>
    <n v="0"/>
  </r>
  <r>
    <x v="9"/>
    <n v="2022"/>
    <s v="Bakery Items"/>
    <n v="14575.48"/>
    <n v="17266.43"/>
    <n v="1184621.7071410341"/>
    <s v="High"/>
    <n v="67.430000000000007"/>
    <n v="1.8085741584047847E-2"/>
    <n v="805.91"/>
    <n v="448050.25519999996"/>
    <n v="30.74"/>
    <n v="1412.17"/>
    <n v="0"/>
  </r>
  <r>
    <x v="3"/>
    <n v="2018"/>
    <s v="Frozen Food"/>
    <n v="30390.15"/>
    <n v="36323.370000000003"/>
    <n v="1195234.969225226"/>
    <s v="High"/>
    <n v="151.30000000000001"/>
    <n v="2.2360824969832535E-2"/>
    <n v="1359.08"/>
    <n v="1049979.6824999999"/>
    <n v="34.549999999999997"/>
    <n v="1412.17"/>
    <n v="0"/>
  </r>
  <r>
    <x v="9"/>
    <n v="2024"/>
    <s v="Fruits &amp; Vegetables"/>
    <n v="24519.45"/>
    <n v="27371.31"/>
    <n v="1116310.1129919309"/>
    <s v="High"/>
    <n v="103.22"/>
    <n v="2.3468753888415631E-2"/>
    <n v="1044.77"/>
    <n v="1667567.7945000001"/>
    <n v="68.010000000000005"/>
    <n v="1412.17"/>
    <n v="0"/>
  </r>
  <r>
    <x v="16"/>
    <n v="2018"/>
    <s v="Meat &amp; Seafood"/>
    <n v="5132.8100000000004"/>
    <n v="6000.76"/>
    <n v="1169098.4080844605"/>
    <s v="High"/>
    <n v="166.36"/>
    <n v="3.2235194372919676E-2"/>
    <n v="159.22999999999999"/>
    <n v="177389.91360000003"/>
    <n v="34.56"/>
    <n v="1412.17"/>
    <n v="0"/>
  </r>
  <r>
    <x v="17"/>
    <n v="2019"/>
    <s v="Bakery Items"/>
    <n v="15580.49"/>
    <n v="13179.24"/>
    <n v="845880.97036742745"/>
    <s v="Low"/>
    <n v="101.45"/>
    <n v="1.5318091099466144E-2"/>
    <n v="1017.13"/>
    <n v="1028468.1449000001"/>
    <n v="66.010000000000005"/>
    <n v="1412.17"/>
    <n v="0"/>
  </r>
  <r>
    <x v="11"/>
    <n v="2021"/>
    <s v="Frozen Food"/>
    <n v="44188.4"/>
    <n v="52053.01"/>
    <n v="1177979.0623783616"/>
    <s v="High"/>
    <n v="89.32"/>
    <n v="4.3996574933290851E-2"/>
    <n v="1004.36"/>
    <n v="1745441.8"/>
    <n v="39.5"/>
    <n v="1412.17"/>
    <n v="0"/>
  </r>
  <r>
    <x v="1"/>
    <n v="2019"/>
    <s v="Grains &amp; Cereals"/>
    <n v="47257.35"/>
    <n v="43506.34"/>
    <n v="920625.89205700275"/>
    <s v="Low"/>
    <n v="128.72"/>
    <n v="6.4521319443496303E-2"/>
    <n v="732.43"/>
    <n v="1499003.142"/>
    <n v="31.72"/>
    <n v="1412.17"/>
    <n v="0"/>
  </r>
  <r>
    <x v="8"/>
    <n v="2018"/>
    <s v="Frozen Food"/>
    <n v="49595.51"/>
    <n v="55463.65"/>
    <n v="1118319.9850147725"/>
    <s v="High"/>
    <n v="50.32"/>
    <n v="3.6078383018346358E-2"/>
    <n v="1374.66"/>
    <n v="3356624.1168000004"/>
    <n v="67.680000000000007"/>
    <n v="1412.17"/>
    <n v="0"/>
  </r>
  <r>
    <x v="5"/>
    <n v="2018"/>
    <s v="Grains &amp; Cereals"/>
    <n v="15381.73"/>
    <n v="18117.09"/>
    <n v="1177831.7523451524"/>
    <s v="High"/>
    <n v="186.38"/>
    <n v="2.7091957869522332E-2"/>
    <n v="567.76"/>
    <n v="894755.2341"/>
    <n v="58.17"/>
    <n v="1412.17"/>
    <n v="0"/>
  </r>
  <r>
    <x v="6"/>
    <n v="2020"/>
    <s v="Meat &amp; Seafood"/>
    <n v="35677.39"/>
    <n v="35522"/>
    <n v="995644.58050322626"/>
    <s v="Medium"/>
    <n v="114.56"/>
    <n v="3.9862560194858156E-2"/>
    <n v="895.01"/>
    <n v="2255881.3696999997"/>
    <n v="63.23"/>
    <n v="1412.17"/>
    <n v="0"/>
  </r>
  <r>
    <x v="11"/>
    <n v="2021"/>
    <s v="Bakery Items"/>
    <n v="12980.36"/>
    <n v="14459.78"/>
    <n v="1113973.7264605912"/>
    <s v="High"/>
    <n v="68"/>
    <n v="7.6193707443061753E-2"/>
    <n v="170.36"/>
    <n v="617086.31440000003"/>
    <n v="47.54"/>
    <n v="1412.17"/>
    <n v="0"/>
  </r>
  <r>
    <x v="8"/>
    <n v="2018"/>
    <s v="Frozen Food"/>
    <n v="13137.93"/>
    <n v="10954.87"/>
    <n v="833835.31500015606"/>
    <s v="Low"/>
    <n v="31.67"/>
    <n v="1.393959617608675E-2"/>
    <n v="942.49"/>
    <n v="514612.71810000006"/>
    <n v="39.17"/>
    <n v="1412.17"/>
    <n v="0"/>
  </r>
  <r>
    <x v="13"/>
    <n v="2018"/>
    <s v="Meat &amp; Seafood"/>
    <n v="36000.160000000003"/>
    <n v="41755.21"/>
    <n v="1159861.7895031576"/>
    <s v="High"/>
    <n v="56.39"/>
    <n v="4.3848625473502156E-2"/>
    <n v="821.01"/>
    <n v="1998368.8816000002"/>
    <n v="55.51"/>
    <n v="1412.17"/>
    <n v="0"/>
  </r>
  <r>
    <x v="3"/>
    <n v="2020"/>
    <s v="Fruits &amp; Vegetables"/>
    <n v="43464.27"/>
    <n v="36088.400000000001"/>
    <n v="830300.38236003974"/>
    <s v="Low"/>
    <n v="172.77"/>
    <n v="1.9438403398926654"/>
    <n v="22.36"/>
    <n v="1852881.8300999999"/>
    <n v="42.63"/>
    <n v="1412.17"/>
    <n v="0"/>
  </r>
  <r>
    <x v="5"/>
    <n v="2020"/>
    <s v="Bakery Items"/>
    <n v="30748.43"/>
    <n v="28580.86"/>
    <n v="929506.31950964651"/>
    <s v="Low"/>
    <n v="178.15"/>
    <n v="2.3159518859966258E-2"/>
    <n v="1327.68"/>
    <n v="1083574.6732000001"/>
    <n v="35.24"/>
    <n v="1412.17"/>
    <n v="0"/>
  </r>
  <r>
    <x v="9"/>
    <n v="2021"/>
    <s v="Prepared Food"/>
    <n v="9981.68"/>
    <n v="11171.58"/>
    <n v="1119208.3897700587"/>
    <s v="High"/>
    <n v="92.11"/>
    <n v="1.1652265272054447E-2"/>
    <n v="856.63"/>
    <n v="559772.61439999996"/>
    <n v="56.08"/>
    <n v="1412.17"/>
    <n v="0"/>
  </r>
  <r>
    <x v="13"/>
    <n v="2019"/>
    <s v="Fruits &amp; Vegetables"/>
    <n v="25335.78"/>
    <n v="25052.959999999999"/>
    <n v="988837.1307297427"/>
    <s v="Medium"/>
    <n v="73.42"/>
    <n v="4.6240769469438406E-2"/>
    <n v="547.91"/>
    <n v="1644292.122"/>
    <n v="64.900000000000006"/>
    <n v="1412.17"/>
    <n v="0"/>
  </r>
  <r>
    <x v="14"/>
    <n v="2019"/>
    <s v="Dairy Products"/>
    <n v="25837.279999999999"/>
    <n v="25784.58"/>
    <n v="997960.31161174865"/>
    <s v="Medium"/>
    <n v="139.27000000000001"/>
    <n v="2.2381566181566181E-2"/>
    <n v="1154.4000000000001"/>
    <n v="1507863.6608"/>
    <n v="58.36"/>
    <n v="1412.17"/>
    <n v="0"/>
  </r>
  <r>
    <x v="19"/>
    <n v="2021"/>
    <s v="Meat &amp; Seafood"/>
    <n v="20154.43"/>
    <n v="19736.490000000002"/>
    <n v="979263.11982030747"/>
    <s v="Medium"/>
    <n v="24.34"/>
    <n v="3.5642538817953526E-2"/>
    <n v="565.46"/>
    <n v="853137.02189999993"/>
    <n v="42.33"/>
    <n v="1412.17"/>
    <n v="0"/>
  </r>
  <r>
    <x v="1"/>
    <n v="2021"/>
    <s v="Prepared Food"/>
    <n v="5614.12"/>
    <n v="6293.32"/>
    <n v="1120980.6701673637"/>
    <s v="High"/>
    <n v="153.22"/>
    <n v="4.0140998140998137E-3"/>
    <n v="1398.6"/>
    <n v="339541.97759999998"/>
    <n v="60.48"/>
    <n v="1412.17"/>
    <n v="0"/>
  </r>
  <r>
    <x v="10"/>
    <n v="2019"/>
    <s v="Bakery Items"/>
    <n v="917.28"/>
    <n v="992.66"/>
    <n v="1082177.7428920285"/>
    <s v="Medium"/>
    <n v="135.5"/>
    <n v="1.3775041297492115E-3"/>
    <n v="665.9"/>
    <n v="62063.164799999999"/>
    <n v="67.66"/>
    <n v="1412.17"/>
    <n v="0"/>
  </r>
  <r>
    <x v="5"/>
    <n v="2024"/>
    <s v="Frozen Food"/>
    <n v="44300.46"/>
    <n v="43616.35"/>
    <n v="984557.49669416528"/>
    <s v="Medium"/>
    <n v="123.86"/>
    <n v="0.10321154652625693"/>
    <n v="429.22"/>
    <n v="2309825.9844"/>
    <n v="52.14"/>
    <n v="1412.17"/>
    <n v="0"/>
  </r>
  <r>
    <x v="16"/>
    <n v="2022"/>
    <s v="Fruits &amp; Vegetables"/>
    <n v="38189.07"/>
    <n v="40072.300000000003"/>
    <n v="1049313.3244669221"/>
    <s v="Medium"/>
    <n v="49.81"/>
    <n v="6.8385269679822364E-2"/>
    <n v="558.44000000000005"/>
    <n v="1931603.1605999998"/>
    <n v="50.58"/>
    <n v="1412.17"/>
    <n v="0"/>
  </r>
  <r>
    <x v="7"/>
    <n v="2020"/>
    <s v="Prepared Food"/>
    <n v="1175.3800000000001"/>
    <n v="1025.0999999999999"/>
    <n v="872143.47700318182"/>
    <s v="Low"/>
    <n v="80.09"/>
    <n v="1.5361231637827384E-3"/>
    <n v="765.16"/>
    <n v="49154.391600000003"/>
    <n v="41.82"/>
    <n v="1412.17"/>
    <n v="0"/>
  </r>
  <r>
    <x v="10"/>
    <n v="2020"/>
    <s v="Prepared Food"/>
    <n v="26941.09"/>
    <n v="30233.08"/>
    <n v="1122192.1607477649"/>
    <s v="High"/>
    <n v="84.62"/>
    <n v="3.6163993180933461E-2"/>
    <n v="744.97"/>
    <n v="1657685.2677"/>
    <n v="61.53"/>
    <n v="1412.17"/>
    <n v="0"/>
  </r>
  <r>
    <x v="5"/>
    <n v="2021"/>
    <s v="Meat &amp; Seafood"/>
    <n v="15318.23"/>
    <n v="14014.57"/>
    <n v="914894.8670962638"/>
    <s v="Low"/>
    <n v="102.65"/>
    <n v="1.151486882658047E-2"/>
    <n v="1330.3"/>
    <n v="580867.28159999999"/>
    <n v="37.92"/>
    <n v="1412.17"/>
    <n v="0"/>
  </r>
  <r>
    <x v="17"/>
    <n v="2020"/>
    <s v="Frozen Food"/>
    <n v="35825.85"/>
    <n v="37679.360000000001"/>
    <n v="1051736.6650058548"/>
    <s v="Medium"/>
    <n v="188.57"/>
    <n v="3.9020454619716163E-2"/>
    <n v="918.13"/>
    <n v="1189776.4785"/>
    <n v="33.21"/>
    <n v="1412.17"/>
    <n v="0"/>
  </r>
  <r>
    <x v="12"/>
    <n v="2023"/>
    <s v="Prepared Food"/>
    <n v="26233.47"/>
    <n v="25248.35"/>
    <n v="962447.97199912928"/>
    <s v="Medium"/>
    <n v="31.35"/>
    <n v="8.3225373560483484E-2"/>
    <n v="315.20999999999998"/>
    <n v="1800140.7114000001"/>
    <n v="68.62"/>
    <n v="1412.17"/>
    <n v="0"/>
  </r>
  <r>
    <x v="10"/>
    <n v="2019"/>
    <s v="Beverages"/>
    <n v="13488.18"/>
    <n v="15473.9"/>
    <n v="1147219.2690192449"/>
    <s v="High"/>
    <n v="113.95"/>
    <n v="0.41953903576982893"/>
    <n v="32.15"/>
    <n v="906001.05060000008"/>
    <n v="67.17"/>
    <n v="1412.17"/>
    <n v="0"/>
  </r>
  <r>
    <x v="3"/>
    <n v="2022"/>
    <s v="Grains &amp; Cereals"/>
    <n v="24589.27"/>
    <n v="20840.73"/>
    <n v="847553.83140695107"/>
    <s v="Low"/>
    <n v="143.07"/>
    <n v="3.0286828102675273E-2"/>
    <n v="811.88"/>
    <n v="1135778.3813"/>
    <n v="46.19"/>
    <n v="1412.17"/>
    <n v="0"/>
  </r>
  <r>
    <x v="11"/>
    <n v="2023"/>
    <s v="Beverages"/>
    <n v="12509.03"/>
    <n v="12718.88"/>
    <n v="1016775.8811034908"/>
    <s v="Medium"/>
    <n v="26.14"/>
    <n v="1.1659952275311795E-2"/>
    <n v="1072.82"/>
    <n v="387154.47850000003"/>
    <n v="30.95"/>
    <n v="1412.17"/>
    <n v="0"/>
  </r>
  <r>
    <x v="19"/>
    <n v="2022"/>
    <s v="Frozen Food"/>
    <n v="39737.360000000001"/>
    <n v="37233.21"/>
    <n v="936982.47694361175"/>
    <s v="Low"/>
    <n v="164.5"/>
    <n v="7.8571151754819574E-2"/>
    <n v="505.75"/>
    <n v="2437887.0360000003"/>
    <n v="61.35"/>
    <n v="1412.17"/>
    <n v="0"/>
  </r>
  <r>
    <x v="2"/>
    <n v="2018"/>
    <s v="Prepared Food"/>
    <n v="33292"/>
    <n v="35916.14"/>
    <n v="1078821.9392046137"/>
    <s v="Medium"/>
    <n v="161.26"/>
    <n v="3.544605687637746E-2"/>
    <n v="939.23"/>
    <n v="2036804.56"/>
    <n v="61.18"/>
    <n v="1412.17"/>
    <n v="0"/>
  </r>
  <r>
    <x v="16"/>
    <n v="2021"/>
    <s v="Fruits &amp; Vegetables"/>
    <n v="25147.37"/>
    <n v="24496.86"/>
    <n v="974132.08617839566"/>
    <s v="Medium"/>
    <n v="98.8"/>
    <n v="2.2257264238615744E-2"/>
    <n v="1129.8499999999999"/>
    <n v="768252.15350000001"/>
    <n v="30.55"/>
    <n v="1412.17"/>
    <n v="0"/>
  </r>
  <r>
    <x v="1"/>
    <n v="2018"/>
    <s v="Beverages"/>
    <n v="29555.99"/>
    <n v="31577.93"/>
    <n v="1068410.4981765116"/>
    <s v="Medium"/>
    <n v="56.79"/>
    <n v="2.5733755322020324E-2"/>
    <n v="1148.53"/>
    <n v="1466568.2238"/>
    <n v="49.62"/>
    <n v="1412.17"/>
    <n v="0"/>
  </r>
  <r>
    <x v="8"/>
    <n v="2019"/>
    <s v="Prepared Food"/>
    <n v="24893.78"/>
    <n v="25786.68"/>
    <n v="1035868.3976479266"/>
    <s v="Medium"/>
    <n v="176.97"/>
    <n v="3.0304680747458762E-2"/>
    <n v="821.45"/>
    <n v="1580008.2165999999"/>
    <n v="63.47"/>
    <n v="1412.17"/>
    <n v="0"/>
  </r>
  <r>
    <x v="3"/>
    <n v="2024"/>
    <s v="Grains &amp; Cereals"/>
    <n v="21192.16"/>
    <n v="18305.169999999998"/>
    <n v="863770.84733222099"/>
    <s v="Low"/>
    <n v="176.32"/>
    <n v="6.4187545432517562E-2"/>
    <n v="330.16"/>
    <n v="1184005.9791999999"/>
    <n v="55.87"/>
    <n v="1412.17"/>
    <n v="0"/>
  </r>
  <r>
    <x v="1"/>
    <n v="2019"/>
    <s v="Bakery Items"/>
    <n v="10981.16"/>
    <n v="10432.19"/>
    <n v="950008.01372532593"/>
    <s v="Medium"/>
    <n v="31.15"/>
    <n v="4.8781306916618541E-2"/>
    <n v="225.11"/>
    <n v="483171.04"/>
    <n v="44"/>
    <n v="1412.17"/>
    <n v="0"/>
  </r>
  <r>
    <x v="18"/>
    <n v="2023"/>
    <s v="Dairy Products"/>
    <n v="16739.669999999998"/>
    <n v="18537.919999999998"/>
    <n v="1107424.4593830106"/>
    <s v="High"/>
    <n v="121.72"/>
    <n v="1.6208203022879772E-2"/>
    <n v="1032.79"/>
    <n v="910805.44469999988"/>
    <n v="54.41"/>
    <n v="1412.17"/>
    <n v="0"/>
  </r>
  <r>
    <x v="0"/>
    <n v="2022"/>
    <s v="Frozen Food"/>
    <n v="2307.08"/>
    <n v="1887.99"/>
    <n v="818346.13450768939"/>
    <s v="Low"/>
    <n v="73.510000000000005"/>
    <n v="8.5733184689706421E-2"/>
    <n v="26.91"/>
    <n v="136832.9148"/>
    <n v="59.31"/>
    <n v="1412.17"/>
    <n v="0"/>
  </r>
  <r>
    <x v="4"/>
    <n v="2020"/>
    <s v="Frozen Food"/>
    <n v="23749.46"/>
    <n v="23322.880000000001"/>
    <n v="982038.32845041528"/>
    <s v="Medium"/>
    <n v="109.22"/>
    <n v="4.6978399335364164E-2"/>
    <n v="505.54"/>
    <n v="948078.44319999998"/>
    <n v="39.92"/>
    <n v="1412.17"/>
    <n v="0"/>
  </r>
  <r>
    <x v="7"/>
    <n v="2024"/>
    <s v="Frozen Food"/>
    <n v="43484.37"/>
    <n v="40215"/>
    <n v="924815.05423672916"/>
    <s v="Low"/>
    <n v="102.46"/>
    <n v="3.7767175042123367E-2"/>
    <n v="1151.3800000000001"/>
    <n v="2520354.0852000001"/>
    <n v="57.96"/>
    <n v="1412.17"/>
    <n v="0"/>
  </r>
  <r>
    <x v="6"/>
    <n v="2024"/>
    <s v="Meat &amp; Seafood"/>
    <n v="22039.34"/>
    <n v="21863.99"/>
    <n v="992043.77263565967"/>
    <s v="Medium"/>
    <n v="181.91"/>
    <n v="1.6811603710258131E-2"/>
    <n v="1310.96"/>
    <n v="856669.14579999994"/>
    <n v="38.869999999999997"/>
    <n v="1412.17"/>
    <n v="0"/>
  </r>
  <r>
    <x v="9"/>
    <n v="2020"/>
    <s v="Fruits &amp; Vegetables"/>
    <n v="3581.05"/>
    <n v="4141.8999999999996"/>
    <n v="1156616.0762904733"/>
    <s v="High"/>
    <n v="32.450000000000003"/>
    <n v="3.8835809565123093E-2"/>
    <n v="92.21"/>
    <n v="235095.93250000002"/>
    <n v="65.650000000000006"/>
    <n v="1412.17"/>
    <n v="0"/>
  </r>
  <r>
    <x v="19"/>
    <n v="2024"/>
    <s v="Grains &amp; Cereals"/>
    <n v="11432.67"/>
    <n v="11243.18"/>
    <n v="983425.56900531542"/>
    <s v="Medium"/>
    <n v="56.74"/>
    <n v="1.139699739814381E-2"/>
    <n v="1003.13"/>
    <n v="479143.19969999994"/>
    <n v="41.91"/>
    <n v="1412.17"/>
    <n v="0"/>
  </r>
  <r>
    <x v="2"/>
    <n v="2020"/>
    <s v="Bakery Items"/>
    <n v="34051.26"/>
    <n v="39517.49"/>
    <n v="1160529.4488368419"/>
    <s v="High"/>
    <n v="122.19"/>
    <n v="5.6312859694383807E-2"/>
    <n v="604.67999999999995"/>
    <n v="1281689.4264"/>
    <n v="37.64"/>
    <n v="1412.17"/>
    <n v="0"/>
  </r>
  <r>
    <x v="13"/>
    <n v="2023"/>
    <s v="Prepared Food"/>
    <n v="30414.62"/>
    <n v="36451.49"/>
    <n v="1198485.7940030156"/>
    <s v="High"/>
    <n v="85.7"/>
    <n v="1.4778726919339165"/>
    <n v="20.58"/>
    <n v="1240612.3498"/>
    <n v="40.79"/>
    <n v="1412.17"/>
    <n v="0"/>
  </r>
  <r>
    <x v="17"/>
    <n v="2018"/>
    <s v="Dairy Products"/>
    <n v="14904.74"/>
    <n v="16441.509999999998"/>
    <n v="1103106.1259706642"/>
    <s v="High"/>
    <n v="99.03"/>
    <n v="2.0519204823921364E-2"/>
    <n v="726.38"/>
    <n v="793230.26280000003"/>
    <n v="53.22"/>
    <n v="1412.17"/>
    <n v="0"/>
  </r>
  <r>
    <x v="10"/>
    <n v="2019"/>
    <s v="Beverages"/>
    <n v="44135.63"/>
    <n v="39448.589999999997"/>
    <n v="893803.71368891757"/>
    <s v="Low"/>
    <n v="149.47999999999999"/>
    <n v="0.19181898387587465"/>
    <n v="230.09"/>
    <n v="2059368.4957999997"/>
    <n v="46.66"/>
    <n v="1412.17"/>
    <n v="0"/>
  </r>
  <r>
    <x v="10"/>
    <n v="2021"/>
    <s v="Meat &amp; Seafood"/>
    <n v="29796.69"/>
    <n v="28702.400000000001"/>
    <n v="963274.7798497082"/>
    <s v="Medium"/>
    <n v="183.59"/>
    <n v="7.9963207471218101E-2"/>
    <n v="372.63"/>
    <n v="1090260.8871000002"/>
    <n v="36.590000000000003"/>
    <n v="1412.17"/>
    <n v="0"/>
  </r>
  <r>
    <x v="6"/>
    <n v="2020"/>
    <s v="Fruits &amp; Vegetables"/>
    <n v="5210.97"/>
    <n v="4179.3900000000003"/>
    <n v="802036.85686158249"/>
    <s v="Low"/>
    <n v="117.7"/>
    <n v="4.3373063765679235E-3"/>
    <n v="1201.43"/>
    <n v="262528.66860000003"/>
    <n v="50.38"/>
    <n v="1412.17"/>
    <n v="0"/>
  </r>
  <r>
    <x v="1"/>
    <n v="2021"/>
    <s v="Frozen Food"/>
    <n v="5095.01"/>
    <n v="4359.58"/>
    <n v="855656.80930950085"/>
    <s v="Low"/>
    <n v="184.67"/>
    <n v="2.895714691673771E-2"/>
    <n v="175.95"/>
    <n v="198501.58960000001"/>
    <n v="38.96"/>
    <n v="1412.17"/>
    <n v="0"/>
  </r>
  <r>
    <x v="12"/>
    <n v="2020"/>
    <s v="Grains &amp; Cereals"/>
    <n v="15090.33"/>
    <n v="17887.810000000001"/>
    <n v="1185382.2944892524"/>
    <s v="High"/>
    <n v="199.22"/>
    <n v="1.4827439497705678E-2"/>
    <n v="1017.73"/>
    <n v="792845.93819999998"/>
    <n v="52.54"/>
    <n v="1412.17"/>
    <n v="0"/>
  </r>
  <r>
    <x v="0"/>
    <n v="2022"/>
    <s v="Bakery Items"/>
    <n v="710.96"/>
    <n v="574.69000000000005"/>
    <n v="808329.58253628889"/>
    <s v="Low"/>
    <n v="63.36"/>
    <n v="7.9232372312801596E-4"/>
    <n v="897.31"/>
    <n v="47371.264799999997"/>
    <n v="66.63"/>
    <n v="1412.17"/>
    <n v="0"/>
  </r>
  <r>
    <x v="17"/>
    <n v="2018"/>
    <s v="Meat &amp; Seafood"/>
    <n v="19881.68"/>
    <n v="23479.759999999998"/>
    <n v="1180974.6460057702"/>
    <s v="High"/>
    <n v="166.97"/>
    <n v="6.3786711155314577E-2"/>
    <n v="311.69"/>
    <n v="764848.22959999996"/>
    <n v="38.47"/>
    <n v="1412.17"/>
    <n v="0"/>
  </r>
  <r>
    <x v="13"/>
    <n v="2019"/>
    <s v="Prepared Food"/>
    <n v="40225.07"/>
    <n v="33391.699999999997"/>
    <n v="830121.61321285449"/>
    <s v="Low"/>
    <n v="57.13"/>
    <n v="4.1217589556521023E-2"/>
    <n v="975.92"/>
    <n v="2684621.1717999997"/>
    <n v="66.739999999999995"/>
    <n v="1412.17"/>
    <n v="0"/>
  </r>
  <r>
    <x v="18"/>
    <n v="2018"/>
    <s v="Grains &amp; Cereals"/>
    <n v="5514.58"/>
    <n v="6147.13"/>
    <n v="1114705.0183332185"/>
    <s v="High"/>
    <n v="46.23"/>
    <n v="1.6854365964729973E-2"/>
    <n v="327.19"/>
    <n v="366885.0074"/>
    <n v="66.53"/>
    <n v="1412.17"/>
    <n v="0"/>
  </r>
  <r>
    <x v="18"/>
    <n v="2021"/>
    <s v="Prepared Food"/>
    <n v="14251.76"/>
    <n v="15133.6"/>
    <n v="1061875.8665596389"/>
    <s v="Medium"/>
    <n v="130.79"/>
    <n v="0.11084825386948743"/>
    <n v="128.57"/>
    <n v="686079.72640000004"/>
    <n v="48.14"/>
    <n v="1412.17"/>
    <n v="0"/>
  </r>
  <r>
    <x v="19"/>
    <n v="2018"/>
    <s v="Beverages"/>
    <n v="42875.9"/>
    <n v="34893.919999999998"/>
    <n v="813835.27809328784"/>
    <s v="Low"/>
    <n v="51.49"/>
    <n v="9.8717334745470037E-2"/>
    <n v="434.33"/>
    <n v="2725620.963"/>
    <n v="63.57"/>
    <n v="1412.17"/>
    <n v="0"/>
  </r>
  <r>
    <x v="1"/>
    <n v="2021"/>
    <s v="Beverages"/>
    <n v="22302.05"/>
    <n v="23266.42"/>
    <n v="1043241.3163812296"/>
    <s v="Medium"/>
    <n v="142.66"/>
    <n v="2.0154033147174174E-2"/>
    <n v="1106.58"/>
    <n v="769420.72499999998"/>
    <n v="34.5"/>
    <n v="1412.17"/>
    <n v="0"/>
  </r>
  <r>
    <x v="12"/>
    <n v="2022"/>
    <s v="Bakery Items"/>
    <n v="45351"/>
    <n v="44837.17"/>
    <n v="988669.9301007695"/>
    <s v="Medium"/>
    <n v="75.8"/>
    <n v="0.32460811681339918"/>
    <n v="139.71"/>
    <n v="2819471.67"/>
    <n v="62.17"/>
    <n v="1412.17"/>
    <n v="0"/>
  </r>
  <r>
    <x v="18"/>
    <n v="2022"/>
    <s v="Fruits &amp; Vegetables"/>
    <n v="3276.1"/>
    <n v="3186.36"/>
    <n v="972607.67375843227"/>
    <s v="Medium"/>
    <n v="128.06"/>
    <n v="2.3195270461625603E-2"/>
    <n v="141.24"/>
    <n v="175271.35"/>
    <n v="53.5"/>
    <n v="1412.17"/>
    <n v="0"/>
  </r>
  <r>
    <x v="12"/>
    <n v="2024"/>
    <s v="Grains &amp; Cereals"/>
    <n v="18515.86"/>
    <n v="17545.54"/>
    <n v="947595.19676644774"/>
    <s v="Low"/>
    <n v="153.31"/>
    <n v="0.33242118491921008"/>
    <n v="55.7"/>
    <n v="827288.62479999999"/>
    <n v="44.68"/>
    <n v="1412.17"/>
    <n v="0"/>
  </r>
  <r>
    <x v="5"/>
    <n v="2022"/>
    <s v="Frozen Food"/>
    <n v="45818.400000000001"/>
    <n v="47474.91"/>
    <n v="1036153.8159342099"/>
    <s v="Medium"/>
    <n v="163.87"/>
    <n v="0.10821795507687948"/>
    <n v="423.39"/>
    <n v="1775921.1839999999"/>
    <n v="38.76"/>
    <n v="1412.17"/>
    <n v="0"/>
  </r>
  <r>
    <x v="7"/>
    <n v="2020"/>
    <s v="Beverages"/>
    <n v="48179.34"/>
    <n v="39123.9"/>
    <n v="812047.23850513529"/>
    <s v="Low"/>
    <n v="144.61000000000001"/>
    <n v="8.3665022748584714E-2"/>
    <n v="575.86"/>
    <n v="2712496.8419999997"/>
    <n v="56.3"/>
    <n v="1412.17"/>
    <n v="0"/>
  </r>
  <r>
    <x v="15"/>
    <n v="2024"/>
    <s v="Fruits &amp; Vegetables"/>
    <n v="11161.41"/>
    <n v="12094.6"/>
    <n v="1083608.6121735515"/>
    <s v="Medium"/>
    <n v="72.150000000000006"/>
    <n v="8.165013387174647E-3"/>
    <n v="1366.98"/>
    <n v="625373.80229999998"/>
    <n v="56.03"/>
    <n v="1412.17"/>
    <n v="0"/>
  </r>
  <r>
    <x v="14"/>
    <n v="2021"/>
    <s v="Bakery Items"/>
    <n v="23487.759999999998"/>
    <n v="23061.51"/>
    <n v="981852.24985268933"/>
    <s v="Medium"/>
    <n v="103.11"/>
    <n v="5.5767884702139274E-2"/>
    <n v="421.17"/>
    <n v="1544320.22"/>
    <n v="65.75"/>
    <n v="1412.17"/>
    <n v="0"/>
  </r>
  <r>
    <x v="1"/>
    <n v="2024"/>
    <s v="Fruits &amp; Vegetables"/>
    <n v="37046.949999999997"/>
    <n v="40037.620000000003"/>
    <n v="1080726.4835566762"/>
    <s v="Medium"/>
    <n v="94.86"/>
    <n v="0.13257094292359992"/>
    <n v="279.45"/>
    <n v="2488443.6314999997"/>
    <n v="67.17"/>
    <n v="1412.17"/>
    <n v="0"/>
  </r>
  <r>
    <x v="18"/>
    <n v="2024"/>
    <s v="Dairy Products"/>
    <n v="10931.38"/>
    <n v="12160.96"/>
    <n v="1112481.6811784056"/>
    <s v="High"/>
    <n v="72.73"/>
    <n v="1.1819624804022273E-2"/>
    <n v="924.85"/>
    <n v="670093.59399999992"/>
    <n v="61.3"/>
    <n v="1412.17"/>
    <n v="0"/>
  </r>
  <r>
    <x v="10"/>
    <n v="2019"/>
    <s v="Prepared Food"/>
    <n v="21265.21"/>
    <n v="24178.54"/>
    <n v="1136999.8227151297"/>
    <s v="High"/>
    <n v="156.72"/>
    <n v="0.1776393784980369"/>
    <n v="119.71"/>
    <n v="1459431.3622999999"/>
    <n v="68.63"/>
    <n v="1412.17"/>
    <n v="0"/>
  </r>
  <r>
    <x v="7"/>
    <n v="2019"/>
    <s v="Grains &amp; Cereals"/>
    <n v="32289.84"/>
    <n v="27529.79"/>
    <n v="852583.66099057789"/>
    <s v="Low"/>
    <n v="92"/>
    <n v="0.35059543973941371"/>
    <n v="92.1"/>
    <n v="1348746.6168000002"/>
    <n v="41.77"/>
    <n v="1412.17"/>
    <n v="0"/>
  </r>
  <r>
    <x v="0"/>
    <n v="2018"/>
    <s v="Beverages"/>
    <n v="628.70000000000005"/>
    <n v="624.14"/>
    <n v="992746.93812629231"/>
    <s v="Medium"/>
    <n v="72.010000000000005"/>
    <n v="7.8869458313470659E-4"/>
    <n v="797.14"/>
    <n v="22035.935000000001"/>
    <n v="35.049999999999997"/>
    <n v="1412.17"/>
    <n v="0"/>
  </r>
  <r>
    <x v="1"/>
    <n v="2021"/>
    <s v="Dairy Products"/>
    <n v="15436.69"/>
    <n v="12420.26"/>
    <n v="804593.47178702173"/>
    <s v="Low"/>
    <n v="135.63999999999999"/>
    <n v="1.4430589313091277E-2"/>
    <n v="1069.72"/>
    <n v="628582.01679999998"/>
    <n v="40.72"/>
    <n v="1412.17"/>
    <n v="0"/>
  </r>
  <r>
    <x v="14"/>
    <n v="2021"/>
    <s v="Prepared Food"/>
    <n v="3807.79"/>
    <n v="4108.09"/>
    <n v="1078864.6432707687"/>
    <s v="Medium"/>
    <n v="86.96"/>
    <n v="0.26278743961352657"/>
    <n v="14.49"/>
    <n v="166666.96830000001"/>
    <n v="43.77"/>
    <n v="1412.17"/>
    <n v="0"/>
  </r>
  <r>
    <x v="4"/>
    <n v="2020"/>
    <s v="Dairy Products"/>
    <n v="17049.560000000001"/>
    <n v="14482.8"/>
    <n v="849453.00641189562"/>
    <s v="Low"/>
    <n v="149.30000000000001"/>
    <n v="3.6037200651011396E-2"/>
    <n v="473.11"/>
    <n v="676185.54960000003"/>
    <n v="39.659999999999997"/>
    <n v="1412.17"/>
    <n v="0"/>
  </r>
  <r>
    <x v="0"/>
    <n v="2021"/>
    <s v="Meat &amp; Seafood"/>
    <n v="17465.46"/>
    <n v="14797.67"/>
    <n v="847253.37895480567"/>
    <s v="Low"/>
    <n v="86.39"/>
    <n v="1.4478777729880292E-2"/>
    <n v="1206.28"/>
    <n v="864714.92459999991"/>
    <n v="49.51"/>
    <n v="1412.17"/>
    <n v="0"/>
  </r>
  <r>
    <x v="11"/>
    <n v="2021"/>
    <s v="Grains &amp; Cereals"/>
    <n v="8527.1299999999992"/>
    <n v="9161.94"/>
    <n v="1074445.9155659643"/>
    <s v="Medium"/>
    <n v="60.78"/>
    <n v="2.3042560665837972E-2"/>
    <n v="370.06"/>
    <n v="537038.6473999999"/>
    <n v="62.98"/>
    <n v="1412.17"/>
    <n v="0"/>
  </r>
  <r>
    <x v="3"/>
    <n v="2023"/>
    <s v="Meat &amp; Seafood"/>
    <n v="34194.370000000003"/>
    <n v="29599"/>
    <n v="865610.3329290757"/>
    <s v="Low"/>
    <n v="100.29"/>
    <n v="4.8190270163620222E-2"/>
    <n v="709.57"/>
    <n v="1480616.2209999999"/>
    <n v="43.3"/>
    <n v="1412.17"/>
    <n v="0"/>
  </r>
  <r>
    <x v="9"/>
    <n v="2024"/>
    <s v="Prepared Food"/>
    <n v="48171.35"/>
    <n v="54688.41"/>
    <n v="1135289.1293268716"/>
    <s v="High"/>
    <n v="62.15"/>
    <n v="4.5859569120629086E-2"/>
    <n v="1050.4100000000001"/>
    <n v="1717308.6274999999"/>
    <n v="35.65"/>
    <n v="1412.17"/>
    <n v="0"/>
  </r>
  <r>
    <x v="11"/>
    <n v="2023"/>
    <s v="Bakery Items"/>
    <n v="1329.28"/>
    <n v="1220.1300000000001"/>
    <n v="917887.87915262405"/>
    <s v="Low"/>
    <n v="152.26"/>
    <n v="2.577522686729233E-3"/>
    <n v="515.72"/>
    <n v="42031.833599999998"/>
    <n v="31.62"/>
    <n v="1412.17"/>
    <n v="0"/>
  </r>
  <r>
    <x v="16"/>
    <n v="2020"/>
    <s v="Dairy Products"/>
    <n v="46989.77"/>
    <n v="38729.32"/>
    <n v="824207.48175613547"/>
    <s v="Low"/>
    <n v="167.7"/>
    <n v="5.6791397251664828E-2"/>
    <n v="827.41"/>
    <n v="2035126.9387000001"/>
    <n v="43.31"/>
    <n v="1412.17"/>
    <n v="0"/>
  </r>
  <r>
    <x v="6"/>
    <n v="2019"/>
    <s v="Prepared Food"/>
    <n v="32469.15"/>
    <n v="31616.9"/>
    <n v="973752.00767497753"/>
    <s v="Medium"/>
    <n v="106.77"/>
    <n v="2.7582379775223632E-2"/>
    <n v="1177.17"/>
    <n v="1752684.7169999999"/>
    <n v="53.98"/>
    <n v="1412.17"/>
    <n v="0"/>
  </r>
  <r>
    <x v="12"/>
    <n v="2019"/>
    <s v="Grains &amp; Cereals"/>
    <n v="16597.689999999999"/>
    <n v="18109.91"/>
    <n v="1091110.2689591143"/>
    <s v="Medium"/>
    <n v="23.46"/>
    <n v="1.2796788021772986E-2"/>
    <n v="1297.02"/>
    <n v="759012.36369999987"/>
    <n v="45.73"/>
    <n v="1412.17"/>
    <n v="0"/>
  </r>
  <r>
    <x v="8"/>
    <n v="2021"/>
    <s v="Beverages"/>
    <n v="20066.64"/>
    <n v="19117.11"/>
    <n v="952681.16635370941"/>
    <s v="Medium"/>
    <n v="71.58"/>
    <n v="1.564247795888777E-2"/>
    <n v="1282.83"/>
    <n v="801662.26800000004"/>
    <n v="39.950000000000003"/>
    <n v="1412.17"/>
    <n v="0"/>
  </r>
  <r>
    <x v="8"/>
    <n v="2024"/>
    <s v="Meat &amp; Seafood"/>
    <n v="36406.660000000003"/>
    <n v="38257.65"/>
    <n v="1050842.0712034556"/>
    <s v="Medium"/>
    <n v="86.83"/>
    <n v="3.5485457522710442E-2"/>
    <n v="1025.96"/>
    <n v="1461727.399"/>
    <n v="40.15"/>
    <n v="1412.17"/>
    <n v="0"/>
  </r>
  <r>
    <x v="1"/>
    <n v="2020"/>
    <s v="Bakery Items"/>
    <n v="11814.13"/>
    <n v="13568.51"/>
    <n v="1148498.4505841734"/>
    <s v="High"/>
    <n v="28.11"/>
    <n v="2.7799261141700785E-2"/>
    <n v="424.98"/>
    <n v="384195.50760000001"/>
    <n v="32.520000000000003"/>
    <n v="1412.17"/>
    <n v="0"/>
  </r>
  <r>
    <x v="1"/>
    <n v="2024"/>
    <s v="Beverages"/>
    <n v="23530.66"/>
    <n v="24956.85"/>
    <n v="1060609.8596469457"/>
    <s v="Medium"/>
    <n v="35.86"/>
    <n v="1.7266534095495271E-2"/>
    <n v="1362.79"/>
    <n v="882399.75"/>
    <n v="37.5"/>
    <n v="1412.17"/>
    <n v="0"/>
  </r>
  <r>
    <x v="6"/>
    <n v="2021"/>
    <s v="Frozen Food"/>
    <n v="2348.4299999999998"/>
    <n v="2478.7199999999998"/>
    <n v="1055479.6182981823"/>
    <s v="Medium"/>
    <n v="23.06"/>
    <n v="2.7406115065935346E-2"/>
    <n v="85.69"/>
    <n v="164225.70990000002"/>
    <n v="69.930000000000007"/>
    <n v="1412.17"/>
    <n v="0"/>
  </r>
  <r>
    <x v="0"/>
    <n v="2019"/>
    <s v="Meat &amp; Seafood"/>
    <n v="21638.400000000001"/>
    <n v="19007.22"/>
    <n v="878402.28482697415"/>
    <s v="Low"/>
    <n v="50.32"/>
    <n v="1.6533765300976513E-2"/>
    <n v="1308.74"/>
    <n v="1350019.7760000001"/>
    <n v="62.39"/>
    <n v="1412.17"/>
    <n v="0"/>
  </r>
  <r>
    <x v="11"/>
    <n v="2023"/>
    <s v="Fruits &amp; Vegetables"/>
    <n v="43827.67"/>
    <n v="45552.98"/>
    <n v="1039365.7705280705"/>
    <s v="Medium"/>
    <n v="173.72"/>
    <n v="5.8796729316751853E-2"/>
    <n v="745.41"/>
    <n v="1424837.5517"/>
    <n v="32.51"/>
    <n v="1412.17"/>
    <n v="0"/>
  </r>
  <r>
    <x v="14"/>
    <n v="2019"/>
    <s v="Meat &amp; Seafood"/>
    <n v="32117.43"/>
    <n v="26470.76"/>
    <n v="824186.74221443001"/>
    <s v="Low"/>
    <n v="129.47"/>
    <n v="0.15049636849257297"/>
    <n v="213.41"/>
    <n v="1832941.7301"/>
    <n v="57.07"/>
    <n v="1412.17"/>
    <n v="0"/>
  </r>
  <r>
    <x v="0"/>
    <n v="2020"/>
    <s v="Meat &amp; Seafood"/>
    <n v="32901.64"/>
    <n v="28886.13"/>
    <n v="877954.10806269839"/>
    <s v="Low"/>
    <n v="191.65"/>
    <n v="3.1141815979025281E-2"/>
    <n v="1056.51"/>
    <n v="1688512.1647999999"/>
    <n v="51.32"/>
    <n v="1412.17"/>
    <n v="0"/>
  </r>
  <r>
    <x v="4"/>
    <n v="2020"/>
    <s v="Fruits &amp; Vegetables"/>
    <n v="1251.6199999999999"/>
    <n v="1204.67"/>
    <n v="962488.61475527729"/>
    <s v="Medium"/>
    <n v="165.82"/>
    <n v="4.8041300426054584E-3"/>
    <n v="260.52999999999997"/>
    <n v="85673.388999999996"/>
    <n v="68.45"/>
    <n v="1412.17"/>
    <n v="0"/>
  </r>
  <r>
    <x v="12"/>
    <n v="2023"/>
    <s v="Dairy Products"/>
    <n v="804.2"/>
    <n v="907.98"/>
    <n v="1129047.5006217358"/>
    <s v="High"/>
    <n v="140.12"/>
    <n v="1.6267168315229484E-3"/>
    <n v="494.37"/>
    <n v="35891.446000000004"/>
    <n v="44.63"/>
    <n v="1412.17"/>
    <n v="0"/>
  </r>
  <r>
    <x v="0"/>
    <n v="2022"/>
    <s v="Bakery Items"/>
    <n v="25218.13"/>
    <n v="21911.21"/>
    <n v="868867.35852341144"/>
    <s v="Low"/>
    <n v="157.16999999999999"/>
    <n v="2.1896249924026015E-2"/>
    <n v="1151.71"/>
    <n v="1660109.4979000001"/>
    <n v="65.83"/>
    <n v="1412.17"/>
    <n v="0"/>
  </r>
  <r>
    <x v="12"/>
    <n v="2024"/>
    <s v="Meat &amp; Seafood"/>
    <n v="26533.040000000001"/>
    <n v="23117.07"/>
    <n v="871255.98875967471"/>
    <s v="Low"/>
    <n v="110.72"/>
    <n v="0.14008257219787762"/>
    <n v="189.41"/>
    <n v="1656988.3480000002"/>
    <n v="62.45"/>
    <n v="1412.17"/>
    <n v="0"/>
  </r>
  <r>
    <x v="12"/>
    <n v="2018"/>
    <s v="Prepared Food"/>
    <n v="29200.14"/>
    <n v="23408.15"/>
    <n v="801645.12909869617"/>
    <s v="Low"/>
    <n v="33.21"/>
    <n v="0.19138847742020057"/>
    <n v="152.57"/>
    <n v="1443946.923"/>
    <n v="49.45"/>
    <n v="1412.17"/>
    <n v="0"/>
  </r>
  <r>
    <x v="6"/>
    <n v="2022"/>
    <s v="Fruits &amp; Vegetables"/>
    <n v="30072.7"/>
    <n v="30370.68"/>
    <n v="1009908.6546934595"/>
    <s v="Medium"/>
    <n v="97.55"/>
    <n v="0.46682241539894442"/>
    <n v="64.42"/>
    <n v="2076820.662"/>
    <n v="69.06"/>
    <n v="1412.17"/>
    <n v="0"/>
  </r>
  <r>
    <x v="18"/>
    <n v="2022"/>
    <s v="Grains &amp; Cereals"/>
    <n v="22926.98"/>
    <n v="24139.73"/>
    <n v="1052896.1947888471"/>
    <s v="Medium"/>
    <n v="194.18"/>
    <n v="2.3741306824065445E-2"/>
    <n v="965.7"/>
    <n v="802902.83960000006"/>
    <n v="35.020000000000003"/>
    <n v="1412.17"/>
    <n v="0"/>
  </r>
  <r>
    <x v="0"/>
    <n v="2024"/>
    <s v="Meat &amp; Seafood"/>
    <n v="16944.66"/>
    <n v="18989.34"/>
    <n v="1120668.1042877226"/>
    <s v="High"/>
    <n v="174"/>
    <n v="1.387803140126293E-2"/>
    <n v="1220.97"/>
    <n v="1056499.551"/>
    <n v="62.35"/>
    <n v="1412.17"/>
    <n v="0"/>
  </r>
  <r>
    <x v="4"/>
    <n v="2019"/>
    <s v="Dairy Products"/>
    <n v="12140.59"/>
    <n v="12811.14"/>
    <n v="1055232.0768595266"/>
    <s v="Medium"/>
    <n v="147.94"/>
    <n v="2.5296057840563404E-2"/>
    <n v="479.94"/>
    <n v="674773.99219999998"/>
    <n v="55.58"/>
    <n v="1412.17"/>
    <n v="0"/>
  </r>
  <r>
    <x v="5"/>
    <n v="2021"/>
    <s v="Dairy Products"/>
    <n v="18177.63"/>
    <n v="15919.66"/>
    <n v="875783.03662248596"/>
    <s v="Low"/>
    <n v="29.59"/>
    <n v="1.5386515997968513E-2"/>
    <n v="1181.4000000000001"/>
    <n v="848349.99210000003"/>
    <n v="46.67"/>
    <n v="1412.17"/>
    <n v="0"/>
  </r>
  <r>
    <x v="5"/>
    <n v="2018"/>
    <s v="Dairy Products"/>
    <n v="48072.99"/>
    <n v="39852.6"/>
    <n v="829001.89898735238"/>
    <s v="Low"/>
    <n v="41.42"/>
    <n v="0.46064574549635873"/>
    <n v="104.36"/>
    <n v="1559007.0656999999"/>
    <n v="32.43"/>
    <n v="1412.17"/>
    <n v="0"/>
  </r>
  <r>
    <x v="14"/>
    <n v="2024"/>
    <s v="Bakery Items"/>
    <n v="45967.48"/>
    <n v="46924.800000000003"/>
    <n v="1020826.0274437492"/>
    <s v="Medium"/>
    <n v="181.02"/>
    <n v="4.4834949183621721E-2"/>
    <n v="1025.26"/>
    <n v="2245511.398"/>
    <n v="48.85"/>
    <n v="1412.17"/>
    <n v="0"/>
  </r>
  <r>
    <x v="3"/>
    <n v="2018"/>
    <s v="Beverages"/>
    <n v="2810.85"/>
    <n v="3118"/>
    <n v="1109272.9957130405"/>
    <s v="High"/>
    <n v="153.34"/>
    <n v="2.6514201088545745E-3"/>
    <n v="1060.1300000000001"/>
    <n v="158953.56749999998"/>
    <n v="56.55"/>
    <n v="1412.17"/>
    <n v="0"/>
  </r>
  <r>
    <x v="9"/>
    <n v="2023"/>
    <s v="Fruits &amp; Vegetables"/>
    <n v="11186.25"/>
    <n v="11885.8"/>
    <n v="1062536.5962677393"/>
    <s v="Medium"/>
    <n v="146.25"/>
    <n v="8.2634020580478838E-3"/>
    <n v="1353.71"/>
    <n v="411094.6875"/>
    <n v="36.75"/>
    <n v="1412.17"/>
    <n v="0"/>
  </r>
  <r>
    <x v="8"/>
    <n v="2021"/>
    <s v="Frozen Food"/>
    <n v="11460.63"/>
    <n v="10850.95"/>
    <n v="946802.22640465666"/>
    <s v="Low"/>
    <n v="73.19"/>
    <n v="1.1372041794421457E-2"/>
    <n v="1007.79"/>
    <n v="505642.99559999991"/>
    <n v="44.12"/>
    <n v="1412.17"/>
    <n v="0"/>
  </r>
  <r>
    <x v="4"/>
    <n v="2018"/>
    <s v="Beverages"/>
    <n v="4266.6000000000004"/>
    <n v="4843.21"/>
    <n v="1135145.0803918811"/>
    <s v="High"/>
    <n v="110.29"/>
    <n v="3.2919010253917554E-3"/>
    <n v="1296.0899999999999"/>
    <n v="169640.016"/>
    <n v="39.76"/>
    <n v="1412.17"/>
    <n v="0"/>
  </r>
  <r>
    <x v="18"/>
    <n v="2020"/>
    <s v="Bakery Items"/>
    <n v="7853.7"/>
    <n v="6310.57"/>
    <n v="803515.54044590448"/>
    <s v="Low"/>
    <n v="157.05000000000001"/>
    <n v="6.1660032503474101E-3"/>
    <n v="1273.71"/>
    <n v="315954.35099999997"/>
    <n v="40.229999999999997"/>
    <n v="1412.17"/>
    <n v="0"/>
  </r>
  <r>
    <x v="15"/>
    <n v="2020"/>
    <s v="Beverages"/>
    <n v="16698.38"/>
    <n v="19560.349999999999"/>
    <n v="1171392.0751593867"/>
    <s v="High"/>
    <n v="27.17"/>
    <n v="3.0403255466744352E-2"/>
    <n v="549.23"/>
    <n v="826068.85860000004"/>
    <n v="49.47"/>
    <n v="1412.17"/>
    <n v="0"/>
  </r>
  <r>
    <x v="17"/>
    <n v="2023"/>
    <s v="Frozen Food"/>
    <n v="5896.86"/>
    <n v="6313.63"/>
    <n v="1070676.5973755524"/>
    <s v="Medium"/>
    <n v="140.24"/>
    <n v="6.3183576380331941E-3"/>
    <n v="933.29"/>
    <n v="193947.7254"/>
    <n v="32.89"/>
    <n v="1412.17"/>
    <n v="0"/>
  </r>
  <r>
    <x v="5"/>
    <n v="2019"/>
    <s v="Bakery Items"/>
    <n v="25562.97"/>
    <n v="30519.9"/>
    <n v="1193910.5667299221"/>
    <s v="High"/>
    <n v="70.760000000000005"/>
    <n v="2.6260177718424163E-2"/>
    <n v="973.45"/>
    <n v="1188933.7346999999"/>
    <n v="46.51"/>
    <n v="1412.17"/>
    <n v="0"/>
  </r>
  <r>
    <x v="12"/>
    <n v="2018"/>
    <s v="Dairy Products"/>
    <n v="39031.230000000003"/>
    <n v="37517.040000000001"/>
    <n v="961205.6806818539"/>
    <s v="Medium"/>
    <n v="188.61"/>
    <n v="2.8412178343949046E-2"/>
    <n v="1373.75"/>
    <n v="2400810.9572999999"/>
    <n v="61.51"/>
    <n v="1412.17"/>
    <n v="0"/>
  </r>
  <r>
    <x v="10"/>
    <n v="2018"/>
    <s v="Meat &amp; Seafood"/>
    <n v="9206.61"/>
    <n v="7509.27"/>
    <n v="815638.98112334497"/>
    <s v="Low"/>
    <n v="184.06"/>
    <n v="6.701565002183725E-2"/>
    <n v="137.38"/>
    <n v="404078.11290000001"/>
    <n v="43.89"/>
    <n v="1412.17"/>
    <n v="0"/>
  </r>
  <r>
    <x v="7"/>
    <n v="2020"/>
    <s v="Frozen Food"/>
    <n v="12800.16"/>
    <n v="10998.6"/>
    <n v="859254.88431394612"/>
    <s v="Low"/>
    <n v="121.14"/>
    <n v="1.7073254014832204E-2"/>
    <n v="749.72"/>
    <n v="553734.9216"/>
    <n v="43.26"/>
    <n v="1412.17"/>
    <n v="0"/>
  </r>
  <r>
    <x v="8"/>
    <n v="2019"/>
    <s v="Dairy Products"/>
    <n v="14661.13"/>
    <n v="14940.14"/>
    <n v="1019030.5931398195"/>
    <s v="Medium"/>
    <n v="102.19"/>
    <n v="1.4476125120954204E-2"/>
    <n v="1012.78"/>
    <n v="844627.69929999998"/>
    <n v="57.61"/>
    <n v="1412.17"/>
    <n v="0"/>
  </r>
  <r>
    <x v="6"/>
    <n v="2020"/>
    <s v="Grains &amp; Cereals"/>
    <n v="13712.86"/>
    <n v="15754.58"/>
    <n v="1148890.8951159713"/>
    <s v="High"/>
    <n v="21.8"/>
    <n v="3.2080617616095451E-2"/>
    <n v="427.45"/>
    <n v="469528.32640000002"/>
    <n v="34.24"/>
    <n v="1412.17"/>
    <n v="0"/>
  </r>
  <r>
    <x v="11"/>
    <n v="2023"/>
    <s v="Dairy Products"/>
    <n v="47757.98"/>
    <n v="52330.54"/>
    <n v="1095744.4180009288"/>
    <s v="Medium"/>
    <n v="87.2"/>
    <n v="0.18277068503635668"/>
    <n v="261.3"/>
    <n v="3143430.2435999997"/>
    <n v="65.819999999999993"/>
    <n v="1412.17"/>
    <n v="0"/>
  </r>
  <r>
    <x v="3"/>
    <n v="2020"/>
    <s v="Meat &amp; Seafood"/>
    <n v="7665.95"/>
    <n v="8212.39"/>
    <n v="1071281.4458742882"/>
    <s v="Medium"/>
    <n v="82.39"/>
    <n v="1.9159127261821451E-2"/>
    <n v="400.12"/>
    <n v="317753.6275"/>
    <n v="41.45"/>
    <n v="1412.17"/>
    <n v="0"/>
  </r>
  <r>
    <x v="19"/>
    <n v="2022"/>
    <s v="Prepared Food"/>
    <n v="32959.47"/>
    <n v="39527.46"/>
    <n v="1199274.7456193925"/>
    <s v="High"/>
    <n v="148.19"/>
    <n v="3.7614231098430817E-2"/>
    <n v="876.25"/>
    <n v="1300251.0915000001"/>
    <n v="39.450000000000003"/>
    <n v="1412.17"/>
    <n v="0"/>
  </r>
  <r>
    <x v="9"/>
    <n v="2022"/>
    <s v="Fruits &amp; Vegetables"/>
    <n v="41810.550000000003"/>
    <n v="49687.65"/>
    <n v="1188399.8177493478"/>
    <s v="High"/>
    <n v="47.97"/>
    <n v="5.8805274261603382E-2"/>
    <n v="711"/>
    <n v="2604379.1595000001"/>
    <n v="62.29"/>
    <n v="1412.17"/>
    <n v="0"/>
  </r>
  <r>
    <x v="16"/>
    <n v="2020"/>
    <s v="Bakery Items"/>
    <n v="30638.34"/>
    <n v="35089.910000000003"/>
    <n v="1145294.0988317253"/>
    <s v="High"/>
    <n v="33.630000000000003"/>
    <n v="2.8713394062078273E-2"/>
    <n v="1067.04"/>
    <n v="1357278.4619999998"/>
    <n v="44.3"/>
    <n v="1412.17"/>
    <n v="0"/>
  </r>
  <r>
    <x v="5"/>
    <n v="2022"/>
    <s v="Dairy Products"/>
    <n v="31151.33"/>
    <n v="32018.28"/>
    <n v="1027830.2724153351"/>
    <s v="Medium"/>
    <n v="60.68"/>
    <n v="3.4314812570912415E-2"/>
    <n v="907.81"/>
    <n v="1580618.4842000001"/>
    <n v="50.74"/>
    <n v="1412.17"/>
    <n v="0"/>
  </r>
  <r>
    <x v="11"/>
    <n v="2018"/>
    <s v="Fruits &amp; Vegetables"/>
    <n v="795.69"/>
    <n v="664.48"/>
    <n v="835099.09638175671"/>
    <s v="Low"/>
    <n v="102.64"/>
    <n v="1.2411711486865914E-3"/>
    <n v="641.08000000000004"/>
    <n v="36012.929400000001"/>
    <n v="45.26"/>
    <n v="1412.17"/>
    <n v="0"/>
  </r>
  <r>
    <x v="19"/>
    <n v="2019"/>
    <s v="Frozen Food"/>
    <n v="31775.63"/>
    <n v="26989.29"/>
    <n v="849370.72844818491"/>
    <s v="Low"/>
    <n v="135.5"/>
    <n v="3.3589105823405671E-2"/>
    <n v="946.01"/>
    <n v="1456277.1229000001"/>
    <n v="45.83"/>
    <n v="1412.17"/>
    <n v="0"/>
  </r>
  <r>
    <x v="2"/>
    <n v="2018"/>
    <s v="Fruits &amp; Vegetables"/>
    <n v="6399.99"/>
    <n v="5880.84"/>
    <n v="918882.68575419649"/>
    <s v="Low"/>
    <n v="155.86000000000001"/>
    <n v="2.1075476668752265E-2"/>
    <n v="303.67"/>
    <n v="424447.33679999993"/>
    <n v="66.319999999999993"/>
    <n v="1412.17"/>
    <n v="0"/>
  </r>
  <r>
    <x v="13"/>
    <n v="2024"/>
    <s v="Meat &amp; Seafood"/>
    <n v="3335.93"/>
    <n v="2697.39"/>
    <n v="808587.1106408108"/>
    <s v="Low"/>
    <n v="173.1"/>
    <n v="2.6035104423563198E-3"/>
    <n v="1281.32"/>
    <n v="159590.89120000001"/>
    <n v="47.84"/>
    <n v="1412.17"/>
    <n v="0"/>
  </r>
  <r>
    <x v="14"/>
    <n v="2021"/>
    <s v="Meat &amp; Seafood"/>
    <n v="32269.61"/>
    <n v="32056"/>
    <n v="993380.45919984777"/>
    <s v="Medium"/>
    <n v="140.15"/>
    <n v="4.5201863006023253E-2"/>
    <n v="713.9"/>
    <n v="980673.44790000003"/>
    <n v="30.39"/>
    <n v="1412.17"/>
    <n v="0"/>
  </r>
  <r>
    <x v="16"/>
    <n v="2023"/>
    <s v="Prepared Food"/>
    <n v="40958.230000000003"/>
    <n v="45227.94"/>
    <n v="1104245.471545035"/>
    <s v="High"/>
    <n v="100.92"/>
    <n v="3.2590854114614001E-2"/>
    <n v="1256.74"/>
    <n v="1794789.6386000002"/>
    <n v="43.82"/>
    <n v="1412.17"/>
    <n v="0"/>
  </r>
  <r>
    <x v="11"/>
    <n v="2018"/>
    <s v="Beverages"/>
    <n v="31405.75"/>
    <n v="33856.31"/>
    <n v="1078029.0233476353"/>
    <s v="Medium"/>
    <n v="194.86"/>
    <n v="2.5474517978958982E-2"/>
    <n v="1232.83"/>
    <n v="2031009.8525"/>
    <n v="64.67"/>
    <n v="1412.17"/>
    <n v="0"/>
  </r>
  <r>
    <x v="15"/>
    <n v="2018"/>
    <s v="Grains &amp; Cereals"/>
    <n v="22509.21"/>
    <n v="23765.56"/>
    <n v="1055814.9308660766"/>
    <s v="Medium"/>
    <n v="158.37"/>
    <n v="2.9970720600766936E-2"/>
    <n v="751.04"/>
    <n v="1522973.1486"/>
    <n v="67.66"/>
    <n v="1412.17"/>
    <n v="0"/>
  </r>
  <r>
    <x v="16"/>
    <n v="2024"/>
    <s v="Bakery Items"/>
    <n v="15633.24"/>
    <n v="15697.13"/>
    <n v="1004086.8047826298"/>
    <s v="Medium"/>
    <n v="139.15"/>
    <n v="1.1748044277115224E-2"/>
    <n v="1330.71"/>
    <n v="520586.89199999993"/>
    <n v="33.299999999999997"/>
    <n v="1412.17"/>
    <n v="0"/>
  </r>
  <r>
    <x v="7"/>
    <n v="2021"/>
    <s v="Dairy Products"/>
    <n v="47920.72"/>
    <n v="53947.82"/>
    <n v="1125772.3172773698"/>
    <s v="High"/>
    <n v="158.76"/>
    <n v="0.94892514851485155"/>
    <n v="50.5"/>
    <n v="2315529.1904000002"/>
    <n v="48.32"/>
    <n v="1412.17"/>
    <n v="0"/>
  </r>
  <r>
    <x v="11"/>
    <n v="2018"/>
    <s v="Meat &amp; Seafood"/>
    <n v="19895.96"/>
    <n v="19570.189999999999"/>
    <n v="983626.32413816673"/>
    <s v="Medium"/>
    <n v="112.61"/>
    <n v="1.9101527472421973E-2"/>
    <n v="1041.5899999999999"/>
    <n v="798225.91519999993"/>
    <n v="40.119999999999997"/>
    <n v="1412.17"/>
    <n v="0"/>
  </r>
  <r>
    <x v="16"/>
    <n v="2019"/>
    <s v="Beverages"/>
    <n v="5947.99"/>
    <n v="5770.54"/>
    <n v="970166.39234430459"/>
    <s v="Medium"/>
    <n v="123.6"/>
    <n v="1.6514395979676265E-2"/>
    <n v="360.17"/>
    <n v="183376.53169999999"/>
    <n v="30.83"/>
    <n v="1412.17"/>
    <n v="0"/>
  </r>
  <r>
    <x v="1"/>
    <n v="2024"/>
    <s v="Prepared Food"/>
    <n v="34319.79"/>
    <n v="34261.08"/>
    <n v="998289.32519691985"/>
    <s v="Medium"/>
    <n v="197.79"/>
    <n v="4.6825467643567598E-2"/>
    <n v="732.93"/>
    <n v="1732462.9992"/>
    <n v="50.48"/>
    <n v="1412.17"/>
    <n v="0"/>
  </r>
  <r>
    <x v="5"/>
    <n v="2022"/>
    <s v="Prepared Food"/>
    <n v="1364.29"/>
    <n v="1239.2"/>
    <n v="908311.28279178182"/>
    <s v="Low"/>
    <n v="178.83"/>
    <n v="1.1338186774373165E-3"/>
    <n v="1203.27"/>
    <n v="49510.0841"/>
    <n v="36.29"/>
    <n v="1412.17"/>
    <n v="0"/>
  </r>
  <r>
    <x v="12"/>
    <n v="2021"/>
    <s v="Beverages"/>
    <n v="4771.68"/>
    <n v="5399.86"/>
    <n v="1131647.5539013513"/>
    <s v="High"/>
    <n v="124.81"/>
    <n v="9.7248252389589753E-3"/>
    <n v="490.67"/>
    <n v="263110.43520000001"/>
    <n v="55.14"/>
    <n v="1412.17"/>
    <n v="0"/>
  </r>
  <r>
    <x v="0"/>
    <n v="2020"/>
    <s v="Beverages"/>
    <n v="11831.38"/>
    <n v="9645.14"/>
    <n v="815216.82170634368"/>
    <s v="Low"/>
    <n v="171.29"/>
    <n v="1.2681551191905333E-2"/>
    <n v="932.96"/>
    <n v="736266.7773999999"/>
    <n v="62.23"/>
    <n v="1412.17"/>
    <n v="0"/>
  </r>
  <r>
    <x v="12"/>
    <n v="2020"/>
    <s v="Bakery Items"/>
    <n v="20053.87"/>
    <n v="20908.91"/>
    <n v="1042637.1568181105"/>
    <s v="Medium"/>
    <n v="146.93"/>
    <n v="1.9489834198301165E-2"/>
    <n v="1028.94"/>
    <n v="1309918.7883999997"/>
    <n v="65.319999999999993"/>
    <n v="1412.17"/>
    <n v="0"/>
  </r>
  <r>
    <x v="11"/>
    <n v="2020"/>
    <s v="Dairy Products"/>
    <n v="24922.81"/>
    <n v="22753"/>
    <n v="912938.78980740928"/>
    <s v="Low"/>
    <n v="24.48"/>
    <n v="6.7859640046832037E-2"/>
    <n v="367.27"/>
    <n v="839151.01270000008"/>
    <n v="33.67"/>
    <n v="1412.17"/>
    <n v="0"/>
  </r>
  <r>
    <x v="5"/>
    <n v="2019"/>
    <s v="Prepared Food"/>
    <n v="24926.49"/>
    <n v="23777.4"/>
    <n v="953900.85005951498"/>
    <s v="Medium"/>
    <n v="75.55"/>
    <n v="1.0809405897658284"/>
    <n v="23.06"/>
    <n v="1111721.4540000001"/>
    <n v="44.6"/>
    <n v="1412.17"/>
    <n v="0"/>
  </r>
  <r>
    <x v="11"/>
    <n v="2024"/>
    <s v="Fruits &amp; Vegetables"/>
    <n v="48288.75"/>
    <n v="47935.55"/>
    <n v="992685.6669514121"/>
    <s v="Medium"/>
    <n v="125.12"/>
    <n v="0.2230942480942481"/>
    <n v="216.45"/>
    <n v="1563589.7250000001"/>
    <n v="32.380000000000003"/>
    <n v="1412.17"/>
    <n v="0"/>
  </r>
  <r>
    <x v="3"/>
    <n v="2018"/>
    <s v="Dairy Products"/>
    <n v="49713.02"/>
    <n v="49858.42"/>
    <n v="1002924.7871080856"/>
    <s v="Medium"/>
    <n v="188.8"/>
    <n v="7.1060220986577854E-2"/>
    <n v="699.59"/>
    <n v="2125728.7352"/>
    <n v="42.76"/>
    <n v="1412.17"/>
    <n v="0"/>
  </r>
  <r>
    <x v="10"/>
    <n v="2023"/>
    <s v="Bakery Items"/>
    <n v="36776.949999999997"/>
    <n v="41808.370000000003"/>
    <n v="1136809.0611102879"/>
    <s v="High"/>
    <n v="185.28"/>
    <n v="2.7534252216099661E-2"/>
    <n v="1335.68"/>
    <n v="1326544.5865"/>
    <n v="36.07"/>
    <n v="1412.17"/>
    <n v="0"/>
  </r>
  <r>
    <x v="12"/>
    <n v="2020"/>
    <s v="Dairy Products"/>
    <n v="10943.72"/>
    <n v="8850.35"/>
    <n v="808714.95250243985"/>
    <s v="Low"/>
    <n v="151.32"/>
    <n v="1.2002851627621302E-2"/>
    <n v="911.76"/>
    <n v="699960.33120000002"/>
    <n v="63.96"/>
    <n v="1412.17"/>
    <n v="0"/>
  </r>
  <r>
    <x v="0"/>
    <n v="2023"/>
    <s v="Frozen Food"/>
    <n v="13011.74"/>
    <n v="14987.95"/>
    <n v="1151878.9954302807"/>
    <s v="High"/>
    <n v="45.55"/>
    <n v="0.76404815032295947"/>
    <n v="17.03"/>
    <n v="900412.40800000005"/>
    <n v="69.2"/>
    <n v="1412.17"/>
    <n v="0"/>
  </r>
  <r>
    <x v="12"/>
    <n v="2018"/>
    <s v="Fruits &amp; Vegetables"/>
    <n v="36987.300000000003"/>
    <n v="40094.57"/>
    <n v="1084009.1058282165"/>
    <s v="Medium"/>
    <n v="162.66999999999999"/>
    <n v="6.3178634872916098E-2"/>
    <n v="585.44000000000005"/>
    <n v="1125153.6660000002"/>
    <n v="30.42"/>
    <n v="1412.17"/>
    <n v="0"/>
  </r>
  <r>
    <x v="19"/>
    <n v="2018"/>
    <s v="Prepared Food"/>
    <n v="20497.05"/>
    <n v="19769.05"/>
    <n v="964482.6938510664"/>
    <s v="Medium"/>
    <n v="155.32"/>
    <n v="0.38754112308564947"/>
    <n v="52.89"/>
    <n v="884242.73699999996"/>
    <n v="43.14"/>
    <n v="1412.17"/>
    <n v="0"/>
  </r>
  <r>
    <x v="2"/>
    <n v="2021"/>
    <s v="Meat &amp; Seafood"/>
    <n v="48643.3"/>
    <n v="45212.72"/>
    <n v="929474.76836481073"/>
    <s v="Low"/>
    <n v="52.73"/>
    <n v="6.8969218335720062E-2"/>
    <n v="705.29"/>
    <n v="3379736.4840000002"/>
    <n v="69.48"/>
    <n v="1412.17"/>
    <n v="0"/>
  </r>
  <r>
    <x v="1"/>
    <n v="2020"/>
    <s v="Bakery Items"/>
    <n v="27535.43"/>
    <n v="24000.35"/>
    <n v="871617.04030044202"/>
    <s v="Low"/>
    <n v="47.86"/>
    <n v="2.5548521484175659E-2"/>
    <n v="1077.77"/>
    <n v="1757586.4968999999"/>
    <n v="63.83"/>
    <n v="1412.17"/>
    <n v="0"/>
  </r>
  <r>
    <x v="6"/>
    <n v="2020"/>
    <s v="Dairy Products"/>
    <n v="41431.599999999999"/>
    <n v="41127.440000000002"/>
    <n v="992658.74356771167"/>
    <s v="Medium"/>
    <n v="158.86000000000001"/>
    <n v="5.039604923855398E-2"/>
    <n v="822.12"/>
    <n v="1527583.0919999999"/>
    <n v="36.869999999999997"/>
    <n v="1412.17"/>
    <n v="0"/>
  </r>
  <r>
    <x v="3"/>
    <n v="2021"/>
    <s v="Beverages"/>
    <n v="20351.560000000001"/>
    <n v="17289.669999999998"/>
    <n v="849550.10819809383"/>
    <s v="Low"/>
    <n v="55.24"/>
    <n v="9.1835025495239392E-2"/>
    <n v="221.61"/>
    <n v="991731.51879999996"/>
    <n v="48.73"/>
    <n v="1412.17"/>
    <n v="0"/>
  </r>
  <r>
    <x v="9"/>
    <n v="2024"/>
    <s v="Bakery Items"/>
    <n v="10227.92"/>
    <n v="9614.77"/>
    <n v="940051.34963902726"/>
    <s v="Low"/>
    <n v="52.35"/>
    <n v="9.4641621171462936E-2"/>
    <n v="108.07"/>
    <n v="627687.45039999997"/>
    <n v="61.37"/>
    <n v="1412.17"/>
    <n v="0"/>
  </r>
  <r>
    <x v="12"/>
    <n v="2021"/>
    <s v="Fruits &amp; Vegetables"/>
    <n v="30808.240000000002"/>
    <n v="33062.57"/>
    <n v="1073172.9563259699"/>
    <s v="Medium"/>
    <n v="196.29"/>
    <n v="4.4804816683876036E-2"/>
    <n v="687.61"/>
    <n v="1285627.8551999999"/>
    <n v="41.73"/>
    <n v="1412.17"/>
    <n v="0"/>
  </r>
  <r>
    <x v="7"/>
    <n v="2019"/>
    <s v="Fruits &amp; Vegetables"/>
    <n v="3967.86"/>
    <n v="3362.37"/>
    <n v="847401.37000801438"/>
    <s v="Low"/>
    <n v="84.92"/>
    <n v="5.4660495102698686E-3"/>
    <n v="725.91"/>
    <n v="184743.56160000002"/>
    <n v="46.56"/>
    <n v="1412.17"/>
    <n v="0"/>
  </r>
  <r>
    <x v="15"/>
    <n v="2019"/>
    <s v="Bakery Items"/>
    <n v="6650.92"/>
    <n v="7579.11"/>
    <n v="1139558.136317983"/>
    <s v="High"/>
    <n v="162.65"/>
    <n v="6.1349125088782505E-3"/>
    <n v="1084.1099999999999"/>
    <n v="385287.79560000001"/>
    <n v="57.93"/>
    <n v="1412.17"/>
    <n v="0"/>
  </r>
  <r>
    <x v="7"/>
    <n v="2023"/>
    <s v="Bakery Items"/>
    <n v="28724.78"/>
    <n v="29908.47"/>
    <n v="1041207.9744387947"/>
    <s v="Medium"/>
    <n v="135.86000000000001"/>
    <n v="2.076510135037446E-2"/>
    <n v="1383.32"/>
    <n v="1406652.4765999999"/>
    <n v="48.97"/>
    <n v="1412.17"/>
    <n v="0"/>
  </r>
  <r>
    <x v="12"/>
    <n v="2024"/>
    <s v="Fruits &amp; Vegetables"/>
    <n v="39363.879999999997"/>
    <n v="38203.949999999997"/>
    <n v="970533.13850159082"/>
    <s v="Medium"/>
    <n v="55.09"/>
    <n v="0.12203962176406757"/>
    <n v="322.55"/>
    <n v="2499212.7412"/>
    <n v="63.49"/>
    <n v="1412.17"/>
    <n v="0"/>
  </r>
  <r>
    <x v="3"/>
    <n v="2020"/>
    <s v="Dairy Products"/>
    <n v="19867.48"/>
    <n v="20452.849999999999"/>
    <n v="1029463.7266528015"/>
    <s v="Medium"/>
    <n v="33.93"/>
    <n v="2.9254741430085992E-2"/>
    <n v="679.12"/>
    <n v="1225227.4916000001"/>
    <n v="61.67"/>
    <n v="1412.17"/>
    <n v="0"/>
  </r>
  <r>
    <x v="18"/>
    <n v="2024"/>
    <s v="Bakery Items"/>
    <n v="19933.91"/>
    <n v="22347.45"/>
    <n v="1121077.0992745527"/>
    <s v="High"/>
    <n v="165.12"/>
    <n v="1.7874900241214502E-2"/>
    <n v="1115.19"/>
    <n v="1044935.5622"/>
    <n v="52.42"/>
    <n v="1412.17"/>
    <n v="0"/>
  </r>
  <r>
    <x v="15"/>
    <n v="2020"/>
    <s v="Meat &amp; Seafood"/>
    <n v="43793.47"/>
    <n v="47572.31"/>
    <n v="1086287.7502056814"/>
    <s v="Medium"/>
    <n v="116.1"/>
    <n v="6.9012827584033279E-2"/>
    <n v="634.57000000000005"/>
    <n v="2733150.4627"/>
    <n v="62.41"/>
    <n v="1412.17"/>
    <n v="0"/>
  </r>
  <r>
    <x v="18"/>
    <n v="2021"/>
    <s v="Bakery Items"/>
    <n v="20784.189999999999"/>
    <n v="19901.18"/>
    <n v="957515.30369959096"/>
    <s v="Medium"/>
    <n v="83.5"/>
    <n v="1.7162123776887823E-2"/>
    <n v="1211.05"/>
    <n v="1390462.311"/>
    <n v="66.900000000000006"/>
    <n v="1412.17"/>
    <n v="0"/>
  </r>
  <r>
    <x v="18"/>
    <n v="2021"/>
    <s v="Bakery Items"/>
    <n v="20579.73"/>
    <n v="19232.59"/>
    <n v="934540.44343633275"/>
    <s v="Low"/>
    <n v="60.09"/>
    <n v="1.6738291988613256E-2"/>
    <n v="1229.5"/>
    <n v="705678.94169999997"/>
    <n v="34.29"/>
    <n v="1412.17"/>
    <n v="0"/>
  </r>
  <r>
    <x v="0"/>
    <n v="2020"/>
    <s v="Fruits &amp; Vegetables"/>
    <n v="13334.55"/>
    <n v="11011.2"/>
    <n v="825764.64897578105"/>
    <s v="Low"/>
    <n v="75.05"/>
    <n v="1.2505322092074537E-2"/>
    <n v="1066.31"/>
    <n v="862212.00299999991"/>
    <n v="64.66"/>
    <n v="1412.17"/>
    <n v="0"/>
  </r>
  <r>
    <x v="8"/>
    <n v="2018"/>
    <s v="Fruits &amp; Vegetables"/>
    <n v="43788.58"/>
    <n v="44877.77"/>
    <n v="1024873.8369684515"/>
    <s v="Medium"/>
    <n v="199.83"/>
    <n v="3.3080941012933643E-2"/>
    <n v="1323.68"/>
    <n v="2353198.2892"/>
    <n v="53.74"/>
    <n v="1412.17"/>
    <n v="0"/>
  </r>
  <r>
    <x v="1"/>
    <n v="2023"/>
    <s v="Beverages"/>
    <n v="24881.93"/>
    <n v="22405.35"/>
    <n v="900466.72424526548"/>
    <s v="Low"/>
    <n v="81.53"/>
    <n v="5.5010789060600029E-2"/>
    <n v="452.31"/>
    <n v="768105.17910000007"/>
    <n v="30.87"/>
    <n v="1412.17"/>
    <n v="0"/>
  </r>
  <r>
    <x v="19"/>
    <n v="2020"/>
    <s v="Frozen Food"/>
    <n v="48461.19"/>
    <n v="45557.47"/>
    <n v="940081.53741168964"/>
    <s v="Low"/>
    <n v="178.87"/>
    <n v="3.5328004373974854E-2"/>
    <n v="1371.75"/>
    <n v="2400767.3525999999"/>
    <n v="49.54"/>
    <n v="1412.17"/>
    <n v="0"/>
  </r>
  <r>
    <x v="1"/>
    <n v="2020"/>
    <s v="Prepared Food"/>
    <n v="4543.43"/>
    <n v="5199.2299999999996"/>
    <n v="1144340.2891647939"/>
    <s v="High"/>
    <n v="155.38"/>
    <n v="6.6845620797716613E-3"/>
    <n v="679.69"/>
    <n v="308953.24"/>
    <n v="68"/>
    <n v="1412.17"/>
    <n v="0"/>
  </r>
  <r>
    <x v="0"/>
    <n v="2019"/>
    <s v="Bakery Items"/>
    <n v="7065.82"/>
    <n v="7319.01"/>
    <n v="1035833.0667919647"/>
    <s v="Medium"/>
    <n v="154.68"/>
    <n v="0.30157148954332053"/>
    <n v="23.43"/>
    <n v="450799.31599999993"/>
    <n v="63.8"/>
    <n v="1412.17"/>
    <n v="0"/>
  </r>
  <r>
    <x v="5"/>
    <n v="2020"/>
    <s v="Fruits &amp; Vegetables"/>
    <n v="48896.07"/>
    <n v="42855.11"/>
    <n v="876453.05645218526"/>
    <s v="Low"/>
    <n v="75.11"/>
    <n v="0.10114823855526364"/>
    <n v="483.41"/>
    <n v="2547974.2077000001"/>
    <n v="52.11"/>
    <n v="1412.17"/>
    <n v="0"/>
  </r>
  <r>
    <x v="1"/>
    <n v="2021"/>
    <s v="Bakery Items"/>
    <n v="4246.78"/>
    <n v="3554.71"/>
    <n v="837036.53120717348"/>
    <s v="Low"/>
    <n v="40.909999999999997"/>
    <n v="3.8000465299402267E-3"/>
    <n v="1117.56"/>
    <n v="222064.12619999997"/>
    <n v="52.29"/>
    <n v="1412.17"/>
    <n v="0"/>
  </r>
  <r>
    <x v="10"/>
    <n v="2024"/>
    <s v="Meat &amp; Seafood"/>
    <n v="23485.33"/>
    <n v="26696.48"/>
    <n v="1136730.0353028891"/>
    <s v="High"/>
    <n v="111.9"/>
    <n v="3.7454277239091609E-2"/>
    <n v="627.04"/>
    <n v="1546274.1272000002"/>
    <n v="65.84"/>
    <n v="1412.17"/>
    <n v="0"/>
  </r>
  <r>
    <x v="4"/>
    <n v="2018"/>
    <s v="Dairy Products"/>
    <n v="21886.53"/>
    <n v="21929.06"/>
    <n v="1001943.204336183"/>
    <s v="Medium"/>
    <n v="54.64"/>
    <n v="2.2289297607772447E-2"/>
    <n v="981.93"/>
    <n v="1531181.6387999998"/>
    <n v="69.959999999999994"/>
    <n v="1412.17"/>
    <n v="0"/>
  </r>
  <r>
    <x v="13"/>
    <n v="2023"/>
    <s v="Prepared Food"/>
    <n v="13772.37"/>
    <n v="12965.94"/>
    <n v="941445.80780214292"/>
    <s v="Low"/>
    <n v="199.4"/>
    <n v="1.1074152695694128E-2"/>
    <n v="1243.6500000000001"/>
    <n v="549104.39190000005"/>
    <n v="39.869999999999997"/>
    <n v="1412.17"/>
    <n v="0"/>
  </r>
  <r>
    <x v="11"/>
    <n v="2022"/>
    <s v="Dairy Products"/>
    <n v="4506.0200000000004"/>
    <n v="4669.49"/>
    <n v="1036278.1345844003"/>
    <s v="Medium"/>
    <n v="48.83"/>
    <n v="5.5592814666765369E-3"/>
    <n v="810.54"/>
    <n v="198985.8432"/>
    <n v="44.16"/>
    <n v="1412.17"/>
    <n v="0"/>
  </r>
  <r>
    <x v="19"/>
    <n v="2024"/>
    <s v="Grains &amp; Cereals"/>
    <n v="26605.16"/>
    <n v="28734.29"/>
    <n v="1080026.9571767282"/>
    <s v="Medium"/>
    <n v="194.42"/>
    <n v="2.6632058378962754E-2"/>
    <n v="998.99"/>
    <n v="1182067.2588"/>
    <n v="44.43"/>
    <n v="1412.17"/>
    <n v="0"/>
  </r>
  <r>
    <x v="1"/>
    <n v="2019"/>
    <s v="Beverages"/>
    <n v="17980.73"/>
    <n v="16578.14"/>
    <n v="921994.82445929619"/>
    <s v="Low"/>
    <n v="135.54"/>
    <n v="0.10445410712210991"/>
    <n v="172.14"/>
    <n v="566572.80229999998"/>
    <n v="31.51"/>
    <n v="1412.17"/>
    <n v="0"/>
  </r>
  <r>
    <x v="6"/>
    <n v="2019"/>
    <s v="Meat &amp; Seafood"/>
    <n v="37791.64"/>
    <n v="36116.120000000003"/>
    <n v="955664.2686054376"/>
    <s v="Medium"/>
    <n v="180.14"/>
    <n v="4.4597694095988856E-2"/>
    <n v="847.39"/>
    <n v="2574366.5168000003"/>
    <n v="68.12"/>
    <n v="1412.17"/>
    <n v="0"/>
  </r>
  <r>
    <x v="4"/>
    <n v="2021"/>
    <s v="Grains &amp; Cereals"/>
    <n v="32634.06"/>
    <n v="30546.05"/>
    <n v="936017.46151107154"/>
    <s v="Low"/>
    <n v="122.05"/>
    <n v="3.0127455686853769E-2"/>
    <n v="1083.2"/>
    <n v="1845129.7524000001"/>
    <n v="56.54"/>
    <n v="1412.17"/>
    <n v="0"/>
  </r>
  <r>
    <x v="15"/>
    <n v="2019"/>
    <s v="Beverages"/>
    <n v="9291.4"/>
    <n v="7800.49"/>
    <n v="839538.71321867534"/>
    <s v="Low"/>
    <n v="158.26"/>
    <n v="4.6028930942237194E-2"/>
    <n v="201.86"/>
    <n v="557576.91399999999"/>
    <n v="60.01"/>
    <n v="1412.17"/>
    <n v="0"/>
  </r>
  <r>
    <x v="12"/>
    <n v="2023"/>
    <s v="Dairy Products"/>
    <n v="2591.2800000000002"/>
    <n v="2539.4499999999998"/>
    <n v="979998.30199746834"/>
    <s v="Medium"/>
    <n v="184.37"/>
    <n v="2.8976807639836291E-3"/>
    <n v="894.26"/>
    <n v="163561.59359999999"/>
    <n v="63.12"/>
    <n v="1412.17"/>
    <n v="0"/>
  </r>
  <r>
    <x v="16"/>
    <n v="2019"/>
    <s v="Meat &amp; Seafood"/>
    <n v="44477.26"/>
    <n v="37883.599999999999"/>
    <n v="851752.10883044498"/>
    <s v="Low"/>
    <n v="115.17"/>
    <n v="9.230328311127714E-2"/>
    <n v="481.86"/>
    <n v="1800439.4848"/>
    <n v="40.479999999999997"/>
    <n v="1412.17"/>
    <n v="0"/>
  </r>
  <r>
    <x v="5"/>
    <n v="2020"/>
    <s v="Beverages"/>
    <n v="47383.13"/>
    <n v="46675.03"/>
    <n v="985055.86270894308"/>
    <s v="Medium"/>
    <n v="87.78"/>
    <n v="0.16181105078031621"/>
    <n v="292.83"/>
    <n v="3292653.7036999995"/>
    <n v="69.489999999999995"/>
    <n v="1412.17"/>
    <n v="0"/>
  </r>
  <r>
    <x v="1"/>
    <n v="2024"/>
    <s v="Fruits &amp; Vegetables"/>
    <n v="13107.39"/>
    <n v="14142.18"/>
    <n v="1078947.0672651078"/>
    <s v="Medium"/>
    <n v="133.78"/>
    <n v="2.684070524634476E-2"/>
    <n v="488.34"/>
    <n v="434247.83069999999"/>
    <n v="33.130000000000003"/>
    <n v="1412.17"/>
    <n v="0"/>
  </r>
  <r>
    <x v="19"/>
    <n v="2021"/>
    <s v="Fruits &amp; Vegetables"/>
    <n v="22876.31"/>
    <n v="18500.740000000002"/>
    <n v="808729.20501601871"/>
    <s v="Low"/>
    <n v="122.13"/>
    <n v="1.8892145446737525E-2"/>
    <n v="1210.8900000000001"/>
    <n v="713740.87199999997"/>
    <n v="31.2"/>
    <n v="1412.17"/>
    <n v="0"/>
  </r>
  <r>
    <x v="11"/>
    <n v="2024"/>
    <s v="Meat &amp; Seafood"/>
    <n v="24658.77"/>
    <n v="21150.240000000002"/>
    <n v="857716.74742900801"/>
    <s v="Low"/>
    <n v="190.65"/>
    <n v="2.4983049988855342E-2"/>
    <n v="987.02"/>
    <n v="1372260.5504999999"/>
    <n v="55.65"/>
    <n v="1412.17"/>
    <n v="0"/>
  </r>
  <r>
    <x v="6"/>
    <n v="2021"/>
    <s v="Meat &amp; Seafood"/>
    <n v="47795.17"/>
    <n v="51508.42"/>
    <n v="1077690.9047504172"/>
    <s v="Medium"/>
    <n v="23.8"/>
    <n v="3.4510643060349185E-2"/>
    <n v="1384.94"/>
    <n v="2131186.6303000003"/>
    <n v="44.59"/>
    <n v="1412.17"/>
    <n v="0"/>
  </r>
  <r>
    <x v="6"/>
    <n v="2022"/>
    <s v="Frozen Food"/>
    <n v="27412.14"/>
    <n v="24285.52"/>
    <n v="885940.31695445883"/>
    <s v="Low"/>
    <n v="29.08"/>
    <n v="2.65577763352936E-2"/>
    <n v="1032.17"/>
    <n v="1038097.7418"/>
    <n v="37.869999999999997"/>
    <n v="1412.17"/>
    <n v="0"/>
  </r>
  <r>
    <x v="19"/>
    <n v="2022"/>
    <s v="Bakery Items"/>
    <n v="11754.6"/>
    <n v="13589.36"/>
    <n v="1156088.6801762714"/>
    <s v="High"/>
    <n v="38.409999999999997"/>
    <n v="8.8647727358426541E-3"/>
    <n v="1325.99"/>
    <n v="465011.97600000002"/>
    <n v="39.56"/>
    <n v="1412.17"/>
    <n v="0"/>
  </r>
  <r>
    <x v="12"/>
    <n v="2024"/>
    <s v="Frozen Food"/>
    <n v="25751.15"/>
    <n v="27543.65"/>
    <n v="1069608.5417544458"/>
    <s v="Medium"/>
    <n v="82.04"/>
    <n v="0.15236465297911367"/>
    <n v="169.01"/>
    <n v="1535798.5860000001"/>
    <n v="59.64"/>
    <n v="1412.17"/>
    <n v="0"/>
  </r>
  <r>
    <x v="3"/>
    <n v="2020"/>
    <s v="Grains &amp; Cereals"/>
    <n v="38788.160000000003"/>
    <n v="38233.949999999997"/>
    <n v="985711.87702639145"/>
    <s v="Medium"/>
    <n v="171.57"/>
    <n v="4.1558000749986612E-2"/>
    <n v="933.35"/>
    <n v="2476236.1344000003"/>
    <n v="63.84"/>
    <n v="1412.17"/>
    <n v="0"/>
  </r>
  <r>
    <x v="11"/>
    <n v="2019"/>
    <s v="Prepared Food"/>
    <n v="47213.66"/>
    <n v="41479.51"/>
    <n v="878548.91995240352"/>
    <s v="Low"/>
    <n v="119.67"/>
    <n v="7.4417848811550349E-2"/>
    <n v="634.44000000000005"/>
    <n v="1603375.8936000001"/>
    <n v="33.96"/>
    <n v="1412.17"/>
    <n v="0"/>
  </r>
  <r>
    <x v="10"/>
    <n v="2022"/>
    <s v="Bakery Items"/>
    <n v="34878.89"/>
    <n v="28723.34"/>
    <n v="823516.45938273845"/>
    <s v="Low"/>
    <n v="109.99"/>
    <n v="2.5034552801762811E-2"/>
    <n v="1393.23"/>
    <n v="1481306.4582999998"/>
    <n v="42.47"/>
    <n v="1412.17"/>
    <n v="0"/>
  </r>
  <r>
    <x v="10"/>
    <n v="2018"/>
    <s v="Frozen Food"/>
    <n v="14347.74"/>
    <n v="13176.64"/>
    <n v="918377.38905221317"/>
    <s v="Low"/>
    <n v="81"/>
    <n v="0.14774729687982699"/>
    <n v="97.11"/>
    <n v="507623.04120000004"/>
    <n v="35.380000000000003"/>
    <n v="1412.17"/>
    <n v="0"/>
  </r>
  <r>
    <x v="19"/>
    <n v="2018"/>
    <s v="Beverages"/>
    <n v="25357.01"/>
    <n v="29458.54"/>
    <n v="1161751.3263590622"/>
    <s v="High"/>
    <n v="85.67"/>
    <n v="4.7756912008437541E-2"/>
    <n v="530.96"/>
    <n v="923502.30420000001"/>
    <n v="36.42"/>
    <n v="1412.17"/>
    <n v="0"/>
  </r>
  <r>
    <x v="13"/>
    <n v="2020"/>
    <s v="Meat &amp; Seafood"/>
    <n v="37724.449999999997"/>
    <n v="38936.199999999997"/>
    <n v="1032121.0779746292"/>
    <s v="Medium"/>
    <n v="174.15"/>
    <n v="2.8572635007195334E-2"/>
    <n v="1320.3"/>
    <n v="1229439.8255"/>
    <n v="32.590000000000003"/>
    <n v="1412.17"/>
    <n v="0"/>
  </r>
  <r>
    <x v="14"/>
    <n v="2024"/>
    <s v="Prepared Food"/>
    <n v="25896.07"/>
    <n v="27820.57"/>
    <n v="1074316.2958703772"/>
    <s v="Medium"/>
    <n v="62.31"/>
    <n v="2.8346016178289565E-2"/>
    <n v="913.57"/>
    <n v="1187075.8488"/>
    <n v="45.84"/>
    <n v="1412.17"/>
    <n v="0"/>
  </r>
  <r>
    <x v="14"/>
    <n v="2024"/>
    <s v="Frozen Food"/>
    <n v="16759.439999999999"/>
    <n v="14835.52"/>
    <n v="885203.80155900202"/>
    <s v="Low"/>
    <n v="159.4"/>
    <n v="2.6357951685958728E-2"/>
    <n v="635.84"/>
    <n v="665852.55119999987"/>
    <n v="39.729999999999997"/>
    <n v="1412.17"/>
    <n v="0"/>
  </r>
  <r>
    <x v="5"/>
    <n v="2018"/>
    <s v="Fruits &amp; Vegetables"/>
    <n v="45708.36"/>
    <n v="44083.59"/>
    <n v="964453.54854122968"/>
    <s v="Medium"/>
    <n v="26.57"/>
    <n v="5.7154025058143897E-2"/>
    <n v="799.74"/>
    <n v="2810149.9728000001"/>
    <n v="61.48"/>
    <n v="1412.17"/>
    <n v="0"/>
  </r>
  <r>
    <x v="18"/>
    <n v="2019"/>
    <s v="Bakery Items"/>
    <n v="34128.57"/>
    <n v="28171.7"/>
    <n v="825457.9667416478"/>
    <s v="Low"/>
    <n v="188.18"/>
    <n v="0.12044244071146246"/>
    <n v="283.36"/>
    <n v="1548413.2208999998"/>
    <n v="45.37"/>
    <n v="1412.17"/>
    <n v="0"/>
  </r>
  <r>
    <x v="17"/>
    <n v="2018"/>
    <s v="Grains &amp; Cereals"/>
    <n v="36276.5"/>
    <n v="36781.35"/>
    <n v="1013916.7229473626"/>
    <s v="Medium"/>
    <n v="195.05"/>
    <n v="0.12598194130925508"/>
    <n v="287.95"/>
    <n v="1757596.425"/>
    <n v="48.45"/>
    <n v="1412.17"/>
    <n v="0"/>
  </r>
  <r>
    <x v="2"/>
    <n v="2019"/>
    <s v="Meat &amp; Seafood"/>
    <n v="16630.97"/>
    <n v="13435.43"/>
    <n v="807856.06612242095"/>
    <s v="Low"/>
    <n v="141.55000000000001"/>
    <n v="4.0266742530628057E-2"/>
    <n v="413.02"/>
    <n v="762862.59389999998"/>
    <n v="45.87"/>
    <n v="1412.17"/>
    <n v="0"/>
  </r>
  <r>
    <x v="15"/>
    <n v="2020"/>
    <s v="Frozen Food"/>
    <n v="39920.99"/>
    <n v="42415.75"/>
    <n v="1062492.4381885319"/>
    <s v="Medium"/>
    <n v="51.35"/>
    <n v="3.540884134713463E-2"/>
    <n v="1127.43"/>
    <n v="2290666.4062000001"/>
    <n v="57.38"/>
    <n v="1412.17"/>
    <n v="0"/>
  </r>
  <r>
    <x v="6"/>
    <n v="2019"/>
    <s v="Dairy Products"/>
    <n v="8022.86"/>
    <n v="6768.62"/>
    <n v="843666.72234091093"/>
    <s v="Low"/>
    <n v="80.959999999999994"/>
    <n v="7.1476324112432618E-3"/>
    <n v="1122.45"/>
    <n v="407400.8308"/>
    <n v="50.78"/>
    <n v="1412.17"/>
    <n v="0"/>
  </r>
  <r>
    <x v="15"/>
    <n v="2023"/>
    <s v="Fruits &amp; Vegetables"/>
    <n v="33831.35"/>
    <n v="30292"/>
    <n v="895382.53720291983"/>
    <s v="Low"/>
    <n v="171.24"/>
    <n v="4.262271020737269E-2"/>
    <n v="793.74"/>
    <n v="2117842.5099999998"/>
    <n v="62.6"/>
    <n v="1412.17"/>
    <n v="0"/>
  </r>
  <r>
    <x v="4"/>
    <n v="2018"/>
    <s v="Bakery Items"/>
    <n v="13232.58"/>
    <n v="12779.41"/>
    <n v="965753.46606633021"/>
    <s v="Medium"/>
    <n v="86.63"/>
    <n v="3.1671285991240035E-2"/>
    <n v="417.81"/>
    <n v="544123.68959999993"/>
    <n v="41.12"/>
    <n v="1412.17"/>
    <n v="0"/>
  </r>
  <r>
    <x v="6"/>
    <n v="2024"/>
    <s v="Grains &amp; Cereals"/>
    <n v="25462.07"/>
    <n v="20702.75"/>
    <n v="813081.96859092766"/>
    <s v="Low"/>
    <n v="152.13"/>
    <n v="2.6589740912081369E-2"/>
    <n v="957.59"/>
    <n v="1359674.5379999999"/>
    <n v="53.4"/>
    <n v="1412.17"/>
    <n v="0"/>
  </r>
  <r>
    <x v="0"/>
    <n v="2018"/>
    <s v="Meat &amp; Seafood"/>
    <n v="12286.86"/>
    <n v="12617.84"/>
    <n v="1026937.7204590921"/>
    <s v="Medium"/>
    <n v="88.18"/>
    <n v="1.0923789541065808E-2"/>
    <n v="1124.78"/>
    <n v="579325.44900000002"/>
    <n v="47.15"/>
    <n v="1412.17"/>
    <n v="0"/>
  </r>
  <r>
    <x v="16"/>
    <n v="2018"/>
    <s v="Frozen Food"/>
    <n v="1581.41"/>
    <n v="1654.63"/>
    <n v="1046300.4533928583"/>
    <s v="Medium"/>
    <n v="72.790000000000006"/>
    <n v="1.8072224444317469E-3"/>
    <n v="875.05"/>
    <n v="76666.756800000003"/>
    <n v="48.48"/>
    <n v="1412.17"/>
    <n v="0"/>
  </r>
  <r>
    <x v="8"/>
    <n v="2020"/>
    <s v="Fruits &amp; Vegetables"/>
    <n v="33216.949999999997"/>
    <n v="33519.19"/>
    <n v="1009098.9690504398"/>
    <s v="Medium"/>
    <n v="190.22"/>
    <n v="7.3007494834937792E-2"/>
    <n v="454.98"/>
    <n v="2111269.3419999997"/>
    <n v="63.56"/>
    <n v="1412.17"/>
    <n v="0"/>
  </r>
  <r>
    <x v="9"/>
    <n v="2022"/>
    <s v="Fruits &amp; Vegetables"/>
    <n v="5881.53"/>
    <n v="5929.15"/>
    <n v="1008096.5327049255"/>
    <s v="Medium"/>
    <n v="196.4"/>
    <n v="2.5537449524553862E-2"/>
    <n v="230.31"/>
    <n v="368419.0392"/>
    <n v="62.64"/>
    <n v="1412.17"/>
    <n v="0"/>
  </r>
  <r>
    <x v="15"/>
    <n v="2022"/>
    <s v="Bakery Items"/>
    <n v="11947.95"/>
    <n v="12681.14"/>
    <n v="1061365.3388238149"/>
    <s v="Medium"/>
    <n v="56.45"/>
    <n v="1.0130103014116749E-2"/>
    <n v="1179.45"/>
    <n v="789401.05649999995"/>
    <n v="66.069999999999993"/>
    <n v="1412.17"/>
    <n v="0"/>
  </r>
  <r>
    <x v="7"/>
    <n v="2018"/>
    <s v="Grains &amp; Cereals"/>
    <n v="29883.47"/>
    <n v="26779.8"/>
    <n v="896140.91000810813"/>
    <s v="Low"/>
    <n v="65.22"/>
    <n v="6.7511905837701072E-2"/>
    <n v="442.64"/>
    <n v="1945115.0623000001"/>
    <n v="65.09"/>
    <n v="1412.17"/>
    <n v="0"/>
  </r>
  <r>
    <x v="14"/>
    <n v="2018"/>
    <s v="Meat &amp; Seafood"/>
    <n v="20409.63"/>
    <n v="17866.36"/>
    <n v="875388.72581227578"/>
    <s v="Low"/>
    <n v="134.61000000000001"/>
    <n v="4.8267973701636553E-2"/>
    <n v="422.84"/>
    <n v="1234374.4224"/>
    <n v="60.48"/>
    <n v="1412.17"/>
    <n v="0"/>
  </r>
  <r>
    <x v="1"/>
    <n v="2019"/>
    <s v="Frozen Food"/>
    <n v="22345.64"/>
    <n v="24910.18"/>
    <n v="1114766.9075488553"/>
    <s v="High"/>
    <n v="163.41999999999999"/>
    <n v="3.2636141903635223E-2"/>
    <n v="684.69"/>
    <n v="757740.6523999999"/>
    <n v="33.909999999999997"/>
    <n v="1412.17"/>
    <n v="0"/>
  </r>
  <r>
    <x v="9"/>
    <n v="2020"/>
    <s v="Prepared Food"/>
    <n v="42577.15"/>
    <n v="41658.199999999997"/>
    <n v="978416.82686605374"/>
    <s v="Medium"/>
    <n v="131.32"/>
    <n v="3.3326927893797556E-2"/>
    <n v="1277.56"/>
    <n v="1656251.135"/>
    <n v="38.9"/>
    <n v="1412.17"/>
    <n v="0"/>
  </r>
  <r>
    <x v="14"/>
    <n v="2022"/>
    <s v="Grains &amp; Cereals"/>
    <n v="8949"/>
    <n v="8542.5"/>
    <n v="954575.93027153867"/>
    <s v="Medium"/>
    <n v="27.53"/>
    <n v="1.4771958204717651E-2"/>
    <n v="605.80999999999995"/>
    <n v="425435.46"/>
    <n v="47.54"/>
    <n v="1412.17"/>
    <n v="0"/>
  </r>
  <r>
    <x v="18"/>
    <n v="2018"/>
    <s v="Meat &amp; Seafood"/>
    <n v="48739.3"/>
    <n v="56192.06"/>
    <n v="1152910.6901412206"/>
    <s v="High"/>
    <n v="28.23"/>
    <n v="0.22218863967906638"/>
    <n v="219.36"/>
    <n v="3180239.3250000002"/>
    <n v="65.25"/>
    <n v="1412.17"/>
    <n v="0"/>
  </r>
  <r>
    <x v="4"/>
    <n v="2020"/>
    <s v="Bakery Items"/>
    <n v="38564.43"/>
    <n v="32658.89"/>
    <n v="846865.62202527048"/>
    <s v="Low"/>
    <n v="26.13"/>
    <n v="0.10639637477238868"/>
    <n v="362.46"/>
    <n v="2110631.2538999999"/>
    <n v="54.73"/>
    <n v="1412.17"/>
    <n v="0"/>
  </r>
  <r>
    <x v="10"/>
    <n v="2018"/>
    <s v="Beverages"/>
    <n v="17771.61"/>
    <n v="17461.07"/>
    <n v="982526.06263585575"/>
    <s v="Medium"/>
    <n v="56.81"/>
    <n v="2.1375009020711554E-2"/>
    <n v="831.42"/>
    <n v="1106638.1547000001"/>
    <n v="62.27"/>
    <n v="1412.17"/>
    <n v="0"/>
  </r>
  <r>
    <x v="8"/>
    <n v="2023"/>
    <s v="Grains &amp; Cereals"/>
    <n v="9799.74"/>
    <n v="9998.61"/>
    <n v="1020293.3955390654"/>
    <s v="Medium"/>
    <n v="130.16"/>
    <n v="6.2165313372240544E-2"/>
    <n v="157.63999999999999"/>
    <n v="378269.96399999998"/>
    <n v="38.6"/>
    <n v="1412.17"/>
    <n v="0"/>
  </r>
  <r>
    <x v="18"/>
    <n v="2022"/>
    <s v="Fruits &amp; Vegetables"/>
    <n v="14859.9"/>
    <n v="14172.89"/>
    <n v="953767.52198870794"/>
    <s v="Medium"/>
    <n v="80.599999999999994"/>
    <n v="1.1941897376140154E-2"/>
    <n v="1244.3499999999999"/>
    <n v="964258.91099999996"/>
    <n v="64.89"/>
    <n v="1412.17"/>
    <n v="0"/>
  </r>
  <r>
    <x v="6"/>
    <n v="2021"/>
    <s v="Bakery Items"/>
    <n v="17656.439999999999"/>
    <n v="20511.599999999999"/>
    <n v="1161706.4368581662"/>
    <s v="High"/>
    <n v="50.98"/>
    <n v="2.2885562079558268E-2"/>
    <n v="771.51"/>
    <n v="911425.43279999983"/>
    <n v="51.62"/>
    <n v="1412.17"/>
    <n v="0"/>
  </r>
  <r>
    <x v="5"/>
    <n v="2022"/>
    <s v="Meat &amp; Seafood"/>
    <n v="41283.64"/>
    <n v="42195.46"/>
    <n v="1022086.7152218167"/>
    <s v="Medium"/>
    <n v="78.150000000000006"/>
    <n v="8.0377789026907051E-2"/>
    <n v="513.62"/>
    <n v="1905652.8223999999"/>
    <n v="46.16"/>
    <n v="1412.17"/>
    <n v="0"/>
  </r>
  <r>
    <x v="10"/>
    <n v="2022"/>
    <s v="Frozen Food"/>
    <n v="33558.639999999999"/>
    <n v="36201.96"/>
    <n v="1078767.1967636351"/>
    <s v="Medium"/>
    <n v="44.06"/>
    <n v="3.0533669375017058E-2"/>
    <n v="1099.07"/>
    <n v="2199097.6792000001"/>
    <n v="65.53"/>
    <n v="1412.17"/>
    <n v="0"/>
  </r>
  <r>
    <x v="1"/>
    <n v="2020"/>
    <s v="Dairy Products"/>
    <n v="23151"/>
    <n v="22695.55"/>
    <n v="980326.98371560627"/>
    <s v="Medium"/>
    <n v="151.32"/>
    <n v="6.4041493775933614E-2"/>
    <n v="361.5"/>
    <n v="1350860.85"/>
    <n v="58.35"/>
    <n v="1412.17"/>
    <n v="0"/>
  </r>
  <r>
    <x v="1"/>
    <n v="2021"/>
    <s v="Frozen Food"/>
    <n v="43395.8"/>
    <n v="42356.33"/>
    <n v="976046.76028555748"/>
    <s v="Medium"/>
    <n v="148.53"/>
    <n v="6.2873328407296328E-2"/>
    <n v="690.21"/>
    <n v="1592191.902"/>
    <n v="36.69"/>
    <n v="1412.17"/>
    <n v="0"/>
  </r>
  <r>
    <x v="19"/>
    <n v="2019"/>
    <s v="Meat &amp; Seafood"/>
    <n v="35461.440000000002"/>
    <n v="32536.66"/>
    <n v="917522.24387954909"/>
    <s v="Low"/>
    <n v="93"/>
    <n v="0.45018966611654188"/>
    <n v="78.77"/>
    <n v="2401803.3312000004"/>
    <n v="67.73"/>
    <n v="1412.17"/>
    <n v="0"/>
  </r>
  <r>
    <x v="1"/>
    <n v="2021"/>
    <s v="Frozen Food"/>
    <n v="5170.0600000000004"/>
    <n v="5685.82"/>
    <n v="1099758.9969942321"/>
    <s v="Medium"/>
    <n v="52.39"/>
    <n v="1.0692104065847707E-2"/>
    <n v="483.54"/>
    <n v="329177.72020000004"/>
    <n v="63.67"/>
    <n v="1412.17"/>
    <n v="0"/>
  </r>
  <r>
    <x v="4"/>
    <n v="2020"/>
    <s v="Grains &amp; Cereals"/>
    <n v="47836.43"/>
    <n v="53056.61"/>
    <n v="1109125.6182787889"/>
    <s v="High"/>
    <n v="128.63999999999999"/>
    <n v="7.5051664627067055E-2"/>
    <n v="637.38"/>
    <n v="2030656.4535000001"/>
    <n v="42.45"/>
    <n v="1412.17"/>
    <n v="0"/>
  </r>
  <r>
    <x v="11"/>
    <n v="2024"/>
    <s v="Beverages"/>
    <n v="19597.5"/>
    <n v="21349.34"/>
    <n v="1089390.9937492027"/>
    <s v="Medium"/>
    <n v="135.19"/>
    <n v="3.027482543409751E-2"/>
    <n v="647.32000000000005"/>
    <n v="653184.67499999993"/>
    <n v="33.33"/>
    <n v="1412.17"/>
    <n v="0"/>
  </r>
  <r>
    <x v="11"/>
    <n v="2020"/>
    <s v="Prepared Food"/>
    <n v="47574.43"/>
    <n v="39243.81"/>
    <n v="824892.90990979818"/>
    <s v="Low"/>
    <n v="113.13"/>
    <n v="7.5365433663366344E-2"/>
    <n v="631.25"/>
    <n v="2893001.0882999999"/>
    <n v="60.81"/>
    <n v="1412.17"/>
    <n v="0"/>
  </r>
  <r>
    <x v="8"/>
    <n v="2022"/>
    <s v="Grains &amp; Cereals"/>
    <n v="11479.76"/>
    <n v="12719.36"/>
    <n v="1107981.3515265128"/>
    <s v="High"/>
    <n v="144.51"/>
    <n v="2.5235233342859029E-2"/>
    <n v="454.91"/>
    <n v="390426.63759999996"/>
    <n v="34.01"/>
    <n v="1412.17"/>
    <n v="0"/>
  </r>
  <r>
    <x v="13"/>
    <n v="2020"/>
    <s v="Prepared Food"/>
    <n v="23830.2"/>
    <n v="25819.119999999999"/>
    <n v="1083462.1614589889"/>
    <s v="Medium"/>
    <n v="139.08000000000001"/>
    <n v="7.8907947019867558E-2"/>
    <n v="302"/>
    <n v="1105959.5819999999"/>
    <n v="46.41"/>
    <n v="1412.17"/>
    <n v="0"/>
  </r>
  <r>
    <x v="3"/>
    <n v="2020"/>
    <s v="Prepared Food"/>
    <n v="33229"/>
    <n v="36468.28"/>
    <n v="1097483.5234283307"/>
    <s v="Medium"/>
    <n v="199.01"/>
    <n v="4.0280505248866581E-2"/>
    <n v="824.94"/>
    <n v="1294269.55"/>
    <n v="38.950000000000003"/>
    <n v="1412.17"/>
    <n v="0"/>
  </r>
  <r>
    <x v="2"/>
    <n v="2020"/>
    <s v="Meat &amp; Seafood"/>
    <n v="11243.38"/>
    <n v="12223.77"/>
    <n v="1087197.0884200304"/>
    <s v="Medium"/>
    <n v="193.06"/>
    <n v="0.59238040042149631"/>
    <n v="18.98"/>
    <n v="765786.61179999996"/>
    <n v="68.11"/>
    <n v="1412.17"/>
    <n v="0"/>
  </r>
  <r>
    <x v="15"/>
    <n v="2018"/>
    <s v="Meat &amp; Seafood"/>
    <n v="34590.559999999998"/>
    <n v="29375.24"/>
    <n v="849227.07235731371"/>
    <s v="Low"/>
    <n v="193.51"/>
    <n v="0.19574760907701882"/>
    <n v="176.71"/>
    <n v="1304064.112"/>
    <n v="37.700000000000003"/>
    <n v="1412.17"/>
    <n v="0"/>
  </r>
  <r>
    <x v="4"/>
    <n v="2024"/>
    <s v="Frozen Food"/>
    <n v="6522.86"/>
    <n v="5334.03"/>
    <n v="817744.05705472757"/>
    <s v="Low"/>
    <n v="164.16"/>
    <n v="1.1317336386980358E-2"/>
    <n v="576.36"/>
    <n v="385827.16899999999"/>
    <n v="59.15"/>
    <n v="1412.17"/>
    <n v="0"/>
  </r>
  <r>
    <x v="11"/>
    <n v="2024"/>
    <s v="Grains &amp; Cereals"/>
    <n v="6128.27"/>
    <n v="5386.6"/>
    <n v="878975.63260104391"/>
    <s v="Low"/>
    <n v="87.95"/>
    <n v="2.4511119110471165E-2"/>
    <n v="250.02"/>
    <n v="369595.96370000002"/>
    <n v="60.31"/>
    <n v="1412.17"/>
    <n v="0"/>
  </r>
  <r>
    <x v="15"/>
    <n v="2019"/>
    <s v="Meat &amp; Seafood"/>
    <n v="33662.639999999999"/>
    <n v="38715.68"/>
    <n v="1150108.2505709594"/>
    <s v="High"/>
    <n v="38.22"/>
    <n v="2.8073254941205904E-2"/>
    <n v="1199.0999999999999"/>
    <n v="1050274.368"/>
    <n v="31.2"/>
    <n v="1412.17"/>
    <n v="0"/>
  </r>
  <r>
    <x v="18"/>
    <n v="2023"/>
    <s v="Dairy Products"/>
    <n v="31553.31"/>
    <n v="27883.34"/>
    <n v="883689.85694369301"/>
    <s v="Low"/>
    <n v="92.26"/>
    <n v="2.3266485765058954E-2"/>
    <n v="1356.17"/>
    <n v="1506039.4863"/>
    <n v="47.73"/>
    <n v="1412.17"/>
    <n v="0"/>
  </r>
  <r>
    <x v="3"/>
    <n v="2022"/>
    <s v="Frozen Food"/>
    <n v="38352.58"/>
    <n v="36719.57"/>
    <n v="957421.11743199546"/>
    <s v="Medium"/>
    <n v="55.06"/>
    <n v="3.4303405960430758E-2"/>
    <n v="1118.04"/>
    <n v="2029235.0078"/>
    <n v="52.91"/>
    <n v="1412.17"/>
    <n v="0"/>
  </r>
  <r>
    <x v="1"/>
    <n v="2019"/>
    <s v="Fruits &amp; Vegetables"/>
    <n v="4730.21"/>
    <n v="5486.39"/>
    <n v="1159861.8243164679"/>
    <s v="High"/>
    <n v="89.77"/>
    <n v="0.41897342781222319"/>
    <n v="11.29"/>
    <n v="242139.44989999998"/>
    <n v="51.19"/>
    <n v="1412.17"/>
    <n v="0"/>
  </r>
  <r>
    <x v="18"/>
    <n v="2024"/>
    <s v="Dairy Products"/>
    <n v="3771.8"/>
    <n v="3221.32"/>
    <n v="854053.76743199525"/>
    <s v="Low"/>
    <n v="42.31"/>
    <n v="2.7440652441198085E-3"/>
    <n v="1374.53"/>
    <n v="145704.63400000002"/>
    <n v="38.630000000000003"/>
    <n v="1412.17"/>
    <n v="0"/>
  </r>
  <r>
    <x v="19"/>
    <n v="2020"/>
    <s v="Beverages"/>
    <n v="16449.71"/>
    <n v="13204.62"/>
    <n v="802726.61341750098"/>
    <s v="Low"/>
    <n v="70.599999999999994"/>
    <n v="4.143503778337531E-2"/>
    <n v="397"/>
    <n v="1007873.7317"/>
    <n v="61.27"/>
    <n v="1412.17"/>
    <n v="0"/>
  </r>
  <r>
    <x v="9"/>
    <n v="2020"/>
    <s v="Grains &amp; Cereals"/>
    <n v="45537.84"/>
    <n v="44766.55"/>
    <n v="983062.65734167455"/>
    <s v="Medium"/>
    <n v="145.38"/>
    <n v="9.3054008214643311E-2"/>
    <n v="489.37"/>
    <n v="2752762.4279999998"/>
    <n v="60.45"/>
    <n v="1412.17"/>
    <n v="0"/>
  </r>
  <r>
    <x v="10"/>
    <n v="2024"/>
    <s v="Bakery Items"/>
    <n v="40280.76"/>
    <n v="45344.83"/>
    <n v="1125719.3260504517"/>
    <s v="High"/>
    <n v="141.41999999999999"/>
    <n v="6.6309052298878957E-2"/>
    <n v="607.47"/>
    <n v="2185231.23"/>
    <n v="54.25"/>
    <n v="1412.17"/>
    <n v="0"/>
  </r>
  <r>
    <x v="6"/>
    <n v="2021"/>
    <s v="Grains &amp; Cereals"/>
    <n v="6385.32"/>
    <n v="5824.93"/>
    <n v="912237.75785708474"/>
    <s v="Low"/>
    <n v="22.85"/>
    <n v="9.1509071627160418E-3"/>
    <n v="697.78"/>
    <n v="288871.87680000003"/>
    <n v="45.24"/>
    <n v="1412.17"/>
    <n v="0"/>
  </r>
  <r>
    <x v="16"/>
    <n v="2019"/>
    <s v="Beverages"/>
    <n v="40586.76"/>
    <n v="47867.15"/>
    <n v="1179378.4475528472"/>
    <s v="High"/>
    <n v="179.54"/>
    <n v="5.1014027149321267E-2"/>
    <n v="795.6"/>
    <n v="2159215.6320000002"/>
    <n v="53.2"/>
    <n v="1412.17"/>
    <n v="0"/>
  </r>
  <r>
    <x v="8"/>
    <n v="2021"/>
    <s v="Dairy Products"/>
    <n v="28582.65"/>
    <n v="23208.720000000001"/>
    <n v="811986.29238366627"/>
    <s v="Low"/>
    <n v="96.05"/>
    <n v="8.7073204167428267E-2"/>
    <n v="328.26"/>
    <n v="1525741.8570000001"/>
    <n v="53.38"/>
    <n v="1412.17"/>
    <n v="0"/>
  </r>
  <r>
    <x v="0"/>
    <n v="2018"/>
    <s v="Meat &amp; Seafood"/>
    <n v="12401.47"/>
    <n v="11448.82"/>
    <n v="923182.49368824833"/>
    <s v="Low"/>
    <n v="100.24"/>
    <n v="3.856538234288024E-2"/>
    <n v="321.57"/>
    <n v="531030.94539999997"/>
    <n v="42.82"/>
    <n v="1412.17"/>
    <n v="0"/>
  </r>
  <r>
    <x v="15"/>
    <n v="2020"/>
    <s v="Dairy Products"/>
    <n v="1401.62"/>
    <n v="1256.8399999999999"/>
    <n v="896705.24107818108"/>
    <s v="Low"/>
    <n v="60.51"/>
    <n v="1.1373739177006159E-3"/>
    <n v="1232.33"/>
    <n v="74201.762799999997"/>
    <n v="52.94"/>
    <n v="1412.17"/>
    <n v="0"/>
  </r>
  <r>
    <x v="0"/>
    <n v="2020"/>
    <s v="Meat &amp; Seafood"/>
    <n v="30545.07"/>
    <n v="25240.14"/>
    <n v="826324.50997820601"/>
    <s v="Low"/>
    <n v="174.74"/>
    <n v="2.5643344666918522E-2"/>
    <n v="1191.1500000000001"/>
    <n v="1141774.7166000002"/>
    <n v="37.380000000000003"/>
    <n v="1412.17"/>
    <n v="0"/>
  </r>
  <r>
    <x v="4"/>
    <n v="2023"/>
    <s v="Grains &amp; Cereals"/>
    <n v="38744.410000000003"/>
    <n v="31808.42"/>
    <n v="820980.88472633855"/>
    <s v="Low"/>
    <n v="123.07"/>
    <n v="6.4252752902155888E-2"/>
    <n v="603"/>
    <n v="1216961.9181000001"/>
    <n v="31.41"/>
    <n v="1412.17"/>
    <n v="0"/>
  </r>
  <r>
    <x v="5"/>
    <n v="2022"/>
    <s v="Fruits &amp; Vegetables"/>
    <n v="8352.25"/>
    <n v="7851.65"/>
    <n v="940064.05459606694"/>
    <s v="Low"/>
    <n v="50.15"/>
    <n v="7.5343238074619323E-3"/>
    <n v="1108.56"/>
    <n v="311705.97000000003"/>
    <n v="37.32"/>
    <n v="1412.17"/>
    <n v="0"/>
  </r>
  <r>
    <x v="10"/>
    <n v="2018"/>
    <s v="Dairy Products"/>
    <n v="29588.57"/>
    <n v="30075.64"/>
    <n v="1016461.424124248"/>
    <s v="Medium"/>
    <n v="149.51"/>
    <n v="2.5013162344030029E-2"/>
    <n v="1182.92"/>
    <n v="1685956.7185999998"/>
    <n v="56.98"/>
    <n v="1412.17"/>
    <n v="0"/>
  </r>
  <r>
    <x v="6"/>
    <n v="2019"/>
    <s v="Prepared Food"/>
    <n v="20653.43"/>
    <n v="18253.02"/>
    <n v="883776.68987669365"/>
    <s v="Low"/>
    <n v="103.72"/>
    <n v="4.5851678358937928E-2"/>
    <n v="450.44"/>
    <n v="977526.8419"/>
    <n v="47.33"/>
    <n v="1412.17"/>
    <n v="0"/>
  </r>
  <r>
    <x v="3"/>
    <n v="2020"/>
    <s v="Fruits &amp; Vegetables"/>
    <n v="32652.959999999999"/>
    <n v="35165.550000000003"/>
    <n v="1076948.3072897526"/>
    <s v="Medium"/>
    <n v="134.06"/>
    <n v="1.3900791826309067"/>
    <n v="23.49"/>
    <n v="1449464.8943999999"/>
    <n v="44.39"/>
    <n v="1412.17"/>
    <n v="0"/>
  </r>
  <r>
    <x v="14"/>
    <n v="2019"/>
    <s v="Dairy Products"/>
    <n v="13538.96"/>
    <n v="12305.63"/>
    <n v="908905.1153116636"/>
    <s v="Low"/>
    <n v="185.53"/>
    <n v="1.2606694911308719E-2"/>
    <n v="1073.95"/>
    <n v="583935.34479999996"/>
    <n v="43.13"/>
    <n v="1412.17"/>
    <n v="0"/>
  </r>
  <r>
    <x v="0"/>
    <n v="2019"/>
    <s v="Meat &amp; Seafood"/>
    <n v="3613.99"/>
    <n v="3087.86"/>
    <n v="854418.5235709009"/>
    <s v="Low"/>
    <n v="136.53"/>
    <n v="1.0341049559345313E-2"/>
    <n v="349.48"/>
    <n v="208527.223"/>
    <n v="57.7"/>
    <n v="1412.17"/>
    <n v="0"/>
  </r>
  <r>
    <x v="9"/>
    <n v="2020"/>
    <s v="Grains &amp; Cereals"/>
    <n v="22568.080000000002"/>
    <n v="22703.7"/>
    <n v="1006009.3725296968"/>
    <s v="Medium"/>
    <n v="124.49"/>
    <n v="2.7325438915122898E-2"/>
    <n v="825.9"/>
    <n v="1154582.9728000001"/>
    <n v="51.16"/>
    <n v="1412.17"/>
    <n v="0"/>
  </r>
  <r>
    <x v="7"/>
    <n v="2018"/>
    <s v="Meat &amp; Seafood"/>
    <n v="43768.06"/>
    <n v="45522.98"/>
    <n v="1040095.9055530449"/>
    <s v="Medium"/>
    <n v="53.65"/>
    <n v="3.8456454503918741E-2"/>
    <n v="1138.1199999999999"/>
    <n v="1483299.5533999999"/>
    <n v="33.89"/>
    <n v="1412.17"/>
    <n v="0"/>
  </r>
  <r>
    <x v="19"/>
    <n v="2018"/>
    <s v="Prepared Food"/>
    <n v="9006.2999999999993"/>
    <n v="8000.91"/>
    <n v="888368.14230038982"/>
    <s v="Low"/>
    <n v="172.54"/>
    <n v="8.5399341936829715E-3"/>
    <n v="1054.6099999999999"/>
    <n v="539297.24399999995"/>
    <n v="59.88"/>
    <n v="1412.17"/>
    <n v="0"/>
  </r>
  <r>
    <x v="2"/>
    <n v="2020"/>
    <s v="Frozen Food"/>
    <n v="45559.31"/>
    <n v="47508.31"/>
    <n v="1042779.4011805711"/>
    <s v="Medium"/>
    <n v="137.62"/>
    <n v="0.12491242837167219"/>
    <n v="364.73"/>
    <n v="1640590.7530999999"/>
    <n v="36.01"/>
    <n v="1412.17"/>
    <n v="0"/>
  </r>
  <r>
    <x v="0"/>
    <n v="2022"/>
    <s v="Frozen Food"/>
    <n v="20372.16"/>
    <n v="21673.06"/>
    <n v="1063856.7535303081"/>
    <s v="Medium"/>
    <n v="141.76"/>
    <n v="2.684503478810879E-2"/>
    <n v="758.88"/>
    <n v="1156934.9664"/>
    <n v="56.79"/>
    <n v="1412.17"/>
    <n v="0"/>
  </r>
  <r>
    <x v="9"/>
    <n v="2022"/>
    <s v="Prepared Food"/>
    <n v="18814.310000000001"/>
    <n v="16286.36"/>
    <n v="865636.8476973112"/>
    <s v="Low"/>
    <n v="89.87"/>
    <n v="1.3559960792510217E-2"/>
    <n v="1387.49"/>
    <n v="671859.01010000007"/>
    <n v="35.71"/>
    <n v="1412.17"/>
    <n v="0"/>
  </r>
  <r>
    <x v="9"/>
    <n v="2023"/>
    <s v="Beverages"/>
    <n v="25255.87"/>
    <n v="29351.15"/>
    <n v="1162151.6106948603"/>
    <s v="High"/>
    <n v="160.37"/>
    <n v="3.9233638326627622E-2"/>
    <n v="643.73"/>
    <n v="924617.4007"/>
    <n v="36.61"/>
    <n v="1412.17"/>
    <n v="0"/>
  </r>
  <r>
    <x v="7"/>
    <n v="2022"/>
    <s v="Frozen Food"/>
    <n v="24800.87"/>
    <n v="28942.48"/>
    <n v="1166994.5449494312"/>
    <s v="High"/>
    <n v="94.71"/>
    <n v="2.3395722883610359E-2"/>
    <n v="1060.06"/>
    <n v="1693899.4209999999"/>
    <n v="68.3"/>
    <n v="1412.17"/>
    <n v="0"/>
  </r>
  <r>
    <x v="0"/>
    <n v="2018"/>
    <s v="Dairy Products"/>
    <n v="24220.54"/>
    <n v="20618.900000000001"/>
    <n v="851298.11308913841"/>
    <s v="Low"/>
    <n v="93.73"/>
    <n v="9.6166679901532603E-2"/>
    <n v="251.86"/>
    <n v="1137154.3530000001"/>
    <n v="46.95"/>
    <n v="1412.17"/>
    <n v="0"/>
  </r>
  <r>
    <x v="7"/>
    <n v="2024"/>
    <s v="Beverages"/>
    <n v="7290.09"/>
    <n v="6996.1"/>
    <n v="959672.65150361648"/>
    <s v="Medium"/>
    <n v="131.22999999999999"/>
    <n v="1.4506198388220077E-2"/>
    <n v="502.55"/>
    <n v="412546.19310000003"/>
    <n v="56.59"/>
    <n v="1412.17"/>
    <n v="0"/>
  </r>
  <r>
    <x v="7"/>
    <n v="2018"/>
    <s v="Bakery Items"/>
    <n v="27534.23"/>
    <n v="29110.52"/>
    <n v="1057248.3777465359"/>
    <s v="Medium"/>
    <n v="162.58000000000001"/>
    <n v="3.9705577827127733E-2"/>
    <n v="693.46"/>
    <n v="1921063.2270999998"/>
    <n v="69.77"/>
    <n v="1412.17"/>
    <n v="0"/>
  </r>
  <r>
    <x v="12"/>
    <n v="2021"/>
    <s v="Bakery Items"/>
    <n v="4405.63"/>
    <n v="4759.8100000000004"/>
    <n v="1080392.5885741652"/>
    <s v="Medium"/>
    <n v="116.46"/>
    <n v="5.9826588810429113E-2"/>
    <n v="73.64"/>
    <n v="210456.94510000001"/>
    <n v="47.77"/>
    <n v="1412.17"/>
    <n v="0"/>
  </r>
  <r>
    <x v="11"/>
    <n v="2023"/>
    <s v="Meat &amp; Seafood"/>
    <n v="19342.060000000001"/>
    <n v="19006.54"/>
    <n v="982653.34716157429"/>
    <s v="Medium"/>
    <n v="175.68"/>
    <n v="1.9636011085956775E-2"/>
    <n v="985.03"/>
    <n v="1278316.7454000001"/>
    <n v="66.09"/>
    <n v="1412.17"/>
    <n v="0"/>
  </r>
  <r>
    <x v="17"/>
    <n v="2023"/>
    <s v="Prepared Food"/>
    <n v="4171.2"/>
    <n v="3903.89"/>
    <n v="935915.32412734954"/>
    <s v="Low"/>
    <n v="130.46"/>
    <n v="3.988258578982092E-3"/>
    <n v="1045.8699999999999"/>
    <n v="135897.696"/>
    <n v="32.58"/>
    <n v="1412.17"/>
    <n v="0"/>
  </r>
  <r>
    <x v="3"/>
    <n v="2019"/>
    <s v="Bakery Items"/>
    <n v="23728.91"/>
    <n v="23191.39"/>
    <n v="977347.46349495195"/>
    <s v="Medium"/>
    <n v="30.35"/>
    <n v="2.0723938864628821E-2"/>
    <n v="1145"/>
    <n v="1413531.1687"/>
    <n v="59.57"/>
    <n v="1412.17"/>
    <n v="0"/>
  </r>
  <r>
    <x v="16"/>
    <n v="2023"/>
    <s v="Bakery Items"/>
    <n v="34600.629999999997"/>
    <n v="33104.379999999997"/>
    <n v="956756.56772723503"/>
    <s v="Medium"/>
    <n v="185.05"/>
    <n v="7.2324219811458784E-2"/>
    <n v="478.41"/>
    <n v="2119634.5937999999"/>
    <n v="61.26"/>
    <n v="1412.17"/>
    <n v="0"/>
  </r>
  <r>
    <x v="7"/>
    <n v="2023"/>
    <s v="Beverages"/>
    <n v="18902.400000000001"/>
    <n v="18747.79"/>
    <n v="991820.61537159292"/>
    <s v="Medium"/>
    <n v="100.82"/>
    <n v="5.1221851881960823E-2"/>
    <n v="369.03"/>
    <n v="858357.98400000005"/>
    <n v="45.41"/>
    <n v="1412.17"/>
    <n v="0"/>
  </r>
  <r>
    <x v="11"/>
    <n v="2023"/>
    <s v="Dairy Products"/>
    <n v="17597.05"/>
    <n v="17582.88"/>
    <n v="999194.75139298919"/>
    <s v="Medium"/>
    <n v="164.06"/>
    <n v="7.8981373429084373E-2"/>
    <n v="222.8"/>
    <n v="1047376.416"/>
    <n v="59.52"/>
    <n v="1412.17"/>
    <n v="0"/>
  </r>
  <r>
    <x v="14"/>
    <n v="2022"/>
    <s v="Meat &amp; Seafood"/>
    <n v="35852.300000000003"/>
    <n v="41996.52"/>
    <n v="1171375.8949913951"/>
    <s v="High"/>
    <n v="167.88"/>
    <n v="2.7427839192135563E-2"/>
    <n v="1307.1500000000001"/>
    <n v="1994463.4490000003"/>
    <n v="55.63"/>
    <n v="1412.17"/>
    <n v="0"/>
  </r>
  <r>
    <x v="2"/>
    <n v="2018"/>
    <s v="Bakery Items"/>
    <n v="38755.01"/>
    <n v="39812.519999999997"/>
    <n v="1027287.0526933162"/>
    <s v="Medium"/>
    <n v="58.81"/>
    <n v="4.3258670149237073E-2"/>
    <n v="895.89"/>
    <n v="1735061.7977000002"/>
    <n v="44.77"/>
    <n v="1412.17"/>
    <n v="0"/>
  </r>
  <r>
    <x v="11"/>
    <n v="2020"/>
    <s v="Frozen Food"/>
    <n v="8307.99"/>
    <n v="6650.19"/>
    <n v="800457.15028544818"/>
    <s v="Low"/>
    <n v="149.59"/>
    <n v="3.7568915619064842E-2"/>
    <n v="221.14"/>
    <n v="417144.17790000001"/>
    <n v="50.21"/>
    <n v="1412.17"/>
    <n v="0"/>
  </r>
  <r>
    <x v="18"/>
    <n v="2021"/>
    <s v="Dairy Products"/>
    <n v="41548.85"/>
    <n v="34033.339999999997"/>
    <n v="819116.29323073919"/>
    <s v="Low"/>
    <n v="106.19"/>
    <n v="7.3662949436210198E-2"/>
    <n v="564.04"/>
    <n v="1741312.3034999997"/>
    <n v="41.91"/>
    <n v="1412.17"/>
    <n v="0"/>
  </r>
  <r>
    <x v="17"/>
    <n v="2024"/>
    <s v="Dairy Products"/>
    <n v="48474.74"/>
    <n v="43605.18"/>
    <n v="899544.38125918782"/>
    <s v="Low"/>
    <n v="39.270000000000003"/>
    <n v="5.76956604537123E-2"/>
    <n v="840.18"/>
    <n v="3197878.5977999996"/>
    <n v="65.97"/>
    <n v="1412.17"/>
    <n v="0"/>
  </r>
  <r>
    <x v="14"/>
    <n v="2021"/>
    <s v="Fruits &amp; Vegetables"/>
    <n v="28916.69"/>
    <n v="32196.55"/>
    <n v="1113424.4617900597"/>
    <s v="High"/>
    <n v="134.55000000000001"/>
    <n v="3.0413010096760621E-2"/>
    <n v="950.8"/>
    <n v="909719.06739999994"/>
    <n v="31.46"/>
    <n v="1412.17"/>
    <n v="0"/>
  </r>
  <r>
    <x v="8"/>
    <n v="2019"/>
    <s v="Prepared Food"/>
    <n v="31980.71"/>
    <n v="35434.660000000003"/>
    <n v="1108001.0418780572"/>
    <s v="High"/>
    <n v="132.11000000000001"/>
    <n v="9.0040852525480039E-2"/>
    <n v="355.18"/>
    <n v="1129238.8700999999"/>
    <n v="35.31"/>
    <n v="1412.17"/>
    <n v="0"/>
  </r>
  <r>
    <x v="12"/>
    <n v="2018"/>
    <s v="Beverages"/>
    <n v="29922.27"/>
    <n v="35494.18"/>
    <n v="1186212.8107259241"/>
    <s v="High"/>
    <n v="53.99"/>
    <n v="2.6278724805690951E-2"/>
    <n v="1138.6500000000001"/>
    <n v="1530524.1105"/>
    <n v="51.15"/>
    <n v="1412.17"/>
    <n v="0"/>
  </r>
  <r>
    <x v="1"/>
    <n v="2020"/>
    <s v="Fruits &amp; Vegetables"/>
    <n v="38681.870000000003"/>
    <n v="33973.5"/>
    <n v="878279.66951959662"/>
    <s v="Low"/>
    <n v="27.75"/>
    <n v="3.6682316905482168E-2"/>
    <n v="1054.51"/>
    <n v="2510840.1817000001"/>
    <n v="64.91"/>
    <n v="1412.17"/>
    <n v="0"/>
  </r>
  <r>
    <x v="17"/>
    <n v="2019"/>
    <s v="Beverages"/>
    <n v="17963.27"/>
    <n v="20605.61"/>
    <n v="1147096.8259119859"/>
    <s v="High"/>
    <n v="22.52"/>
    <n v="5.695573734106979E-2"/>
    <n v="315.39"/>
    <n v="704519.44940000004"/>
    <n v="39.22"/>
    <n v="1412.17"/>
    <n v="0"/>
  </r>
  <r>
    <x v="11"/>
    <n v="2022"/>
    <s v="Grains &amp; Cereals"/>
    <n v="16867.64"/>
    <n v="19167.490000000002"/>
    <n v="1136346.8748443767"/>
    <s v="High"/>
    <n v="157.32"/>
    <n v="1.3097519121015646E-2"/>
    <n v="1287.8499999999999"/>
    <n v="744874.98239999986"/>
    <n v="44.16"/>
    <n v="1412.17"/>
    <n v="0"/>
  </r>
  <r>
    <x v="19"/>
    <n v="2018"/>
    <s v="Dairy Products"/>
    <n v="21928.77"/>
    <n v="25233.25"/>
    <n v="1150691.5344545089"/>
    <s v="High"/>
    <n v="150.63999999999999"/>
    <n v="1.9909182524694945E-2"/>
    <n v="1101.44"/>
    <n v="1228888.2708000001"/>
    <n v="56.04"/>
    <n v="1412.17"/>
    <n v="0"/>
  </r>
  <r>
    <x v="17"/>
    <n v="2021"/>
    <s v="Frozen Food"/>
    <n v="40857.910000000003"/>
    <n v="46463.12"/>
    <n v="1137187.8786751451"/>
    <s v="High"/>
    <n v="44.34"/>
    <n v="6.7797079565253465E-2"/>
    <n v="602.65"/>
    <n v="2502138.4084000001"/>
    <n v="61.24"/>
    <n v="1412.17"/>
    <n v="0"/>
  </r>
  <r>
    <x v="9"/>
    <n v="2023"/>
    <s v="Dairy Products"/>
    <n v="28810.62"/>
    <n v="34553.599999999999"/>
    <n v="1199335.5228037438"/>
    <s v="High"/>
    <n v="129.68"/>
    <n v="3.365215563057012E-2"/>
    <n v="856.13"/>
    <n v="1446869.3363999999"/>
    <n v="50.22"/>
    <n v="1412.17"/>
    <n v="0"/>
  </r>
  <r>
    <x v="1"/>
    <n v="2019"/>
    <s v="Fruits &amp; Vegetables"/>
    <n v="17230.55"/>
    <n v="19353.55"/>
    <n v="1123211.3890734771"/>
    <s v="High"/>
    <n v="177.45"/>
    <n v="7.6898067568170664E-2"/>
    <n v="224.07"/>
    <n v="1104305.9495000001"/>
    <n v="64.09"/>
    <n v="1412.17"/>
    <n v="0"/>
  </r>
  <r>
    <x v="6"/>
    <n v="2018"/>
    <s v="Beverages"/>
    <n v="38851.370000000003"/>
    <n v="34204.69"/>
    <n v="880398.55479999806"/>
    <s v="Low"/>
    <n v="149.05000000000001"/>
    <n v="0.17708008204193257"/>
    <n v="219.4"/>
    <n v="1618936.5879000002"/>
    <n v="41.67"/>
    <n v="1412.17"/>
    <n v="0"/>
  </r>
  <r>
    <x v="7"/>
    <n v="2018"/>
    <s v="Bakery Items"/>
    <n v="23843.3"/>
    <n v="20013.400000000001"/>
    <n v="839372.06678605732"/>
    <s v="Low"/>
    <n v="114.45"/>
    <n v="1.892490614259975E-2"/>
    <n v="1259.8900000000001"/>
    <n v="1650433.226"/>
    <n v="69.22"/>
    <n v="1412.17"/>
    <n v="0"/>
  </r>
  <r>
    <x v="7"/>
    <n v="2018"/>
    <s v="Frozen Food"/>
    <n v="17775.87"/>
    <n v="14626.15"/>
    <n v="822809.23521605413"/>
    <s v="Low"/>
    <n v="192.6"/>
    <n v="3.5678756372686762E-2"/>
    <n v="498.22"/>
    <n v="643486.49400000006"/>
    <n v="36.200000000000003"/>
    <n v="1412.17"/>
    <n v="0"/>
  </r>
  <r>
    <x v="2"/>
    <n v="2020"/>
    <s v="Meat &amp; Seafood"/>
    <n v="39332.550000000003"/>
    <n v="43838.89"/>
    <n v="1114570.2477973078"/>
    <s v="High"/>
    <n v="160.59"/>
    <n v="5.8166176187870636E-2"/>
    <n v="676.21"/>
    <n v="2251788.4875000003"/>
    <n v="57.25"/>
    <n v="1412.17"/>
    <n v="0"/>
  </r>
  <r>
    <x v="9"/>
    <n v="2022"/>
    <s v="Frozen Food"/>
    <n v="37794.81"/>
    <n v="31849.599999999999"/>
    <n v="842697.71431580163"/>
    <s v="Low"/>
    <n v="48.76"/>
    <n v="0.49340483028720622"/>
    <n v="76.599999999999994"/>
    <n v="1462281.1988999997"/>
    <n v="38.69"/>
    <n v="1412.17"/>
    <n v="0"/>
  </r>
  <r>
    <x v="13"/>
    <n v="2023"/>
    <s v="Grains &amp; Cereals"/>
    <n v="32843.06"/>
    <n v="27504.95"/>
    <n v="837466.11917403562"/>
    <s v="Low"/>
    <n v="143.86000000000001"/>
    <n v="6.6827534285598011E-2"/>
    <n v="491.46"/>
    <n v="1791917.3536"/>
    <n v="54.56"/>
    <n v="1412.17"/>
    <n v="0"/>
  </r>
  <r>
    <x v="10"/>
    <n v="2020"/>
    <s v="Beverages"/>
    <n v="14284.62"/>
    <n v="13705.76"/>
    <n v="959476.69591490703"/>
    <s v="Medium"/>
    <n v="80.430000000000007"/>
    <n v="2.8922675089594851E-2"/>
    <n v="493.89"/>
    <n v="681376.37400000007"/>
    <n v="47.7"/>
    <n v="1412.17"/>
    <n v="0"/>
  </r>
  <r>
    <x v="9"/>
    <n v="2024"/>
    <s v="Bakery Items"/>
    <n v="31449.81"/>
    <n v="34344.230000000003"/>
    <n v="1092032.9884345883"/>
    <s v="Medium"/>
    <n v="119.49"/>
    <n v="2.6049274426001391E-2"/>
    <n v="1207.32"/>
    <n v="1449836.2410000002"/>
    <n v="46.1"/>
    <n v="1412.17"/>
    <n v="0"/>
  </r>
  <r>
    <x v="12"/>
    <n v="2021"/>
    <s v="Grains &amp; Cereals"/>
    <n v="14721.03"/>
    <n v="15984.7"/>
    <n v="1085841.1401919567"/>
    <s v="Medium"/>
    <n v="177.51"/>
    <n v="3.0592967434900975E-2"/>
    <n v="481.19"/>
    <n v="597526.60770000005"/>
    <n v="40.590000000000003"/>
    <n v="1412.17"/>
    <n v="0"/>
  </r>
  <r>
    <x v="4"/>
    <n v="2020"/>
    <s v="Grains &amp; Cereals"/>
    <n v="17673.400000000001"/>
    <n v="21146.85"/>
    <n v="1196535.4713863772"/>
    <s v="High"/>
    <n v="194.93"/>
    <n v="1.2866482236458941E-2"/>
    <n v="1373.6"/>
    <n v="758542.3280000001"/>
    <n v="42.92"/>
    <n v="1412.17"/>
    <n v="0"/>
  </r>
  <r>
    <x v="1"/>
    <n v="2019"/>
    <s v="Grains &amp; Cereals"/>
    <n v="42043.14"/>
    <n v="36734.879999999997"/>
    <n v="873742.5415894246"/>
    <s v="Low"/>
    <n v="66.680000000000007"/>
    <n v="3.0378649826224558E-2"/>
    <n v="1383.97"/>
    <n v="2586073.5414"/>
    <n v="61.51"/>
    <n v="1412.17"/>
    <n v="0"/>
  </r>
  <r>
    <x v="5"/>
    <n v="2021"/>
    <s v="Fruits &amp; Vegetables"/>
    <n v="35106.61"/>
    <n v="41960.33"/>
    <n v="1195225.9132966697"/>
    <s v="High"/>
    <n v="100.15"/>
    <n v="0.2152591207308848"/>
    <n v="163.09"/>
    <n v="1183092.7570000002"/>
    <n v="33.700000000000003"/>
    <n v="1412.17"/>
    <n v="0"/>
  </r>
  <r>
    <x v="0"/>
    <n v="2023"/>
    <s v="Meat &amp; Seafood"/>
    <n v="22413.83"/>
    <n v="18004.61"/>
    <n v="803281.27767543518"/>
    <s v="Low"/>
    <n v="53.68"/>
    <n v="2.5150450521213213E-2"/>
    <n v="891.19"/>
    <n v="887811.80630000005"/>
    <n v="39.61"/>
    <n v="1412.17"/>
    <n v="0"/>
  </r>
  <r>
    <x v="16"/>
    <n v="2023"/>
    <s v="Beverages"/>
    <n v="20235.810000000001"/>
    <n v="16744.080000000002"/>
    <n v="827447.97465483227"/>
    <s v="Low"/>
    <n v="108.17"/>
    <n v="0.21409024545069827"/>
    <n v="94.52"/>
    <n v="1102042.2126000002"/>
    <n v="54.46"/>
    <n v="1412.17"/>
    <n v="0"/>
  </r>
  <r>
    <x v="0"/>
    <n v="2021"/>
    <s v="Fruits &amp; Vegetables"/>
    <n v="43600.25"/>
    <n v="51461.96"/>
    <n v="1180313.4156340847"/>
    <s v="High"/>
    <n v="97.81"/>
    <n v="8.567042618827736E-2"/>
    <n v="508.93"/>
    <n v="2351797.4849999999"/>
    <n v="53.94"/>
    <n v="1412.17"/>
    <n v="0"/>
  </r>
  <r>
    <x v="19"/>
    <n v="2019"/>
    <s v="Bakery Items"/>
    <n v="45483.34"/>
    <n v="42243.95"/>
    <n v="928778.53737214557"/>
    <s v="Low"/>
    <n v="160.54"/>
    <n v="4.3176833551669798E-2"/>
    <n v="1053.42"/>
    <n v="1548252.8935999998"/>
    <n v="34.04"/>
    <n v="1412.17"/>
    <n v="0"/>
  </r>
  <r>
    <x v="14"/>
    <n v="2024"/>
    <s v="Frozen Food"/>
    <n v="12488.76"/>
    <n v="13219.64"/>
    <n v="1058523.0239030935"/>
    <s v="Medium"/>
    <n v="27.03"/>
    <n v="1.7577671747667105E-2"/>
    <n v="710.49"/>
    <n v="678764.10600000003"/>
    <n v="54.35"/>
    <n v="1412.17"/>
    <n v="0"/>
  </r>
  <r>
    <x v="10"/>
    <n v="2021"/>
    <s v="Prepared Food"/>
    <n v="25919.77"/>
    <n v="26176.34"/>
    <n v="1009898.62178561"/>
    <s v="Medium"/>
    <n v="43.74"/>
    <n v="5.8725717651856718E-2"/>
    <n v="441.37"/>
    <n v="1556222.9908"/>
    <n v="60.04"/>
    <n v="1412.17"/>
    <n v="0"/>
  </r>
  <r>
    <x v="19"/>
    <n v="2018"/>
    <s v="Bakery Items"/>
    <n v="38623.78"/>
    <n v="38544.07"/>
    <n v="997936.24549435615"/>
    <s v="Medium"/>
    <n v="166.34"/>
    <n v="5.9238926380368095E-2"/>
    <n v="652"/>
    <n v="1286171.8739999998"/>
    <n v="33.299999999999997"/>
    <n v="1412.17"/>
    <n v="0"/>
  </r>
  <r>
    <x v="4"/>
    <n v="2021"/>
    <s v="Fruits &amp; Vegetables"/>
    <n v="44733.13"/>
    <n v="45485.4"/>
    <n v="1016816.8424610575"/>
    <s v="Medium"/>
    <n v="128.31"/>
    <n v="4.408116950304989E-2"/>
    <n v="1014.79"/>
    <n v="2621361.4180000001"/>
    <n v="58.6"/>
    <n v="1412.17"/>
    <n v="0"/>
  </r>
  <r>
    <x v="8"/>
    <n v="2021"/>
    <s v="Meat &amp; Seafood"/>
    <n v="48731.01"/>
    <n v="51453.67"/>
    <n v="1055871.199878681"/>
    <s v="Medium"/>
    <n v="127.89"/>
    <n v="3.8009632859360258E-2"/>
    <n v="1282.07"/>
    <n v="2727474.6296999999"/>
    <n v="55.97"/>
    <n v="1412.17"/>
    <n v="0"/>
  </r>
  <r>
    <x v="1"/>
    <n v="2019"/>
    <s v="Grains &amp; Cereals"/>
    <n v="8253.32"/>
    <n v="8452.4699999999993"/>
    <n v="1024129.6835697633"/>
    <s v="Medium"/>
    <n v="43.85"/>
    <n v="4.9359009628610728E-2"/>
    <n v="167.21"/>
    <n v="492145.47159999999"/>
    <n v="59.63"/>
    <n v="1412.17"/>
    <n v="0"/>
  </r>
  <r>
    <x v="19"/>
    <n v="2024"/>
    <s v="Prepared Food"/>
    <n v="41099.29"/>
    <n v="43634.85"/>
    <n v="1061693.5231727848"/>
    <s v="Medium"/>
    <n v="148.06"/>
    <n v="3.8964428938461686E-2"/>
    <n v="1054.79"/>
    <n v="2425269.1028999998"/>
    <n v="59.01"/>
    <n v="1412.17"/>
    <n v="0"/>
  </r>
  <r>
    <x v="12"/>
    <n v="2020"/>
    <s v="Meat &amp; Seafood"/>
    <n v="25528.240000000002"/>
    <n v="26821.15"/>
    <n v="1050646.2646856969"/>
    <s v="Medium"/>
    <n v="62.02"/>
    <n v="0.16256919060052219"/>
    <n v="157.03"/>
    <n v="1041296.9096"/>
    <n v="40.79"/>
    <n v="1412.17"/>
    <n v="0"/>
  </r>
  <r>
    <x v="9"/>
    <n v="2021"/>
    <s v="Fruits &amp; Vegetables"/>
    <n v="41094.839999999997"/>
    <n v="38219.46"/>
    <n v="930030.63158294337"/>
    <s v="Low"/>
    <n v="79.03"/>
    <n v="3.3925947940659285E-2"/>
    <n v="1211.31"/>
    <n v="1535303.2223999999"/>
    <n v="37.36"/>
    <n v="1412.17"/>
    <n v="0"/>
  </r>
  <r>
    <x v="4"/>
    <n v="2018"/>
    <s v="Fruits &amp; Vegetables"/>
    <n v="44135.77"/>
    <n v="44014.239999999998"/>
    <n v="997246.45112116553"/>
    <s v="Medium"/>
    <n v="170.31"/>
    <n v="0.23138018348623851"/>
    <n v="190.75"/>
    <n v="2751865.2594999997"/>
    <n v="62.35"/>
    <n v="1412.17"/>
    <n v="0"/>
  </r>
  <r>
    <x v="2"/>
    <n v="2020"/>
    <s v="Bakery Items"/>
    <n v="2748.15"/>
    <n v="2227.25"/>
    <n v="810454.30562378326"/>
    <s v="Low"/>
    <n v="138.93"/>
    <n v="3.5017648033231819E-3"/>
    <n v="784.79"/>
    <n v="100719.69749999999"/>
    <n v="36.65"/>
    <n v="1412.17"/>
    <n v="0"/>
  </r>
  <r>
    <x v="12"/>
    <n v="2018"/>
    <s v="Grains &amp; Cereals"/>
    <n v="19031.96"/>
    <n v="17002.43"/>
    <n v="893362.00790670014"/>
    <s v="Low"/>
    <n v="174.25"/>
    <n v="1.7939616736890724E-2"/>
    <n v="1060.8900000000001"/>
    <n v="946078.73159999994"/>
    <n v="49.71"/>
    <n v="1412.17"/>
    <n v="0"/>
  </r>
  <r>
    <x v="16"/>
    <n v="2023"/>
    <s v="Meat &amp; Seafood"/>
    <n v="38683.68"/>
    <n v="46155.58"/>
    <n v="1193153.8054290595"/>
    <s v="High"/>
    <n v="103.97"/>
    <n v="4.9260375148034483E-2"/>
    <n v="785.29"/>
    <n v="2097429.1296000001"/>
    <n v="54.22"/>
    <n v="1412.17"/>
    <n v="0"/>
  </r>
  <r>
    <x v="7"/>
    <n v="2021"/>
    <s v="Dairy Products"/>
    <n v="36669.199999999997"/>
    <n v="31771.48"/>
    <n v="866435.04630589171"/>
    <s v="Low"/>
    <n v="142.11000000000001"/>
    <n v="0.1034187889556364"/>
    <n v="354.57"/>
    <n v="2076576.7959999999"/>
    <n v="56.63"/>
    <n v="1412.17"/>
    <n v="0"/>
  </r>
  <r>
    <x v="9"/>
    <n v="2022"/>
    <s v="Prepared Food"/>
    <n v="12289.15"/>
    <n v="13239.72"/>
    <n v="1077350.3456300884"/>
    <s v="Medium"/>
    <n v="137.34"/>
    <n v="1.1839600373806564E-2"/>
    <n v="1037.97"/>
    <n v="745951.40500000003"/>
    <n v="60.7"/>
    <n v="1412.17"/>
    <n v="0"/>
  </r>
  <r>
    <x v="3"/>
    <n v="2024"/>
    <s v="Dairy Products"/>
    <n v="9720.84"/>
    <n v="10304.870000000001"/>
    <n v="1060080.1988305538"/>
    <s v="Medium"/>
    <n v="40.11"/>
    <n v="8.356262357087596E-2"/>
    <n v="116.33"/>
    <n v="518217.98040000006"/>
    <n v="53.31"/>
    <n v="1412.17"/>
    <n v="0"/>
  </r>
  <r>
    <x v="15"/>
    <n v="2023"/>
    <s v="Frozen Food"/>
    <n v="41009.81"/>
    <n v="44634.39"/>
    <n v="1088383.2429362633"/>
    <s v="Medium"/>
    <n v="98.55"/>
    <n v="5.8043975485825086E-2"/>
    <n v="706.53"/>
    <n v="2698445.4979999997"/>
    <n v="65.8"/>
    <n v="1412.17"/>
    <n v="0"/>
  </r>
  <r>
    <x v="4"/>
    <n v="2021"/>
    <s v="Frozen Food"/>
    <n v="1650.24"/>
    <n v="1546.86"/>
    <n v="937354.56660849333"/>
    <s v="Low"/>
    <n v="47.2"/>
    <n v="3.7283448556323707E-3"/>
    <n v="442.62"/>
    <n v="102479.90400000001"/>
    <n v="62.1"/>
    <n v="1412.17"/>
    <n v="0"/>
  </r>
  <r>
    <x v="4"/>
    <n v="2023"/>
    <s v="Fruits &amp; Vegetables"/>
    <n v="13158.48"/>
    <n v="14397.43"/>
    <n v="1094156.0119405889"/>
    <s v="Medium"/>
    <n v="43.99"/>
    <n v="9.9397803326736252E-3"/>
    <n v="1323.82"/>
    <n v="661476.78960000002"/>
    <n v="50.27"/>
    <n v="1412.17"/>
    <n v="0"/>
  </r>
  <r>
    <x v="8"/>
    <n v="2022"/>
    <s v="Fruits &amp; Vegetables"/>
    <n v="23481.71"/>
    <n v="19223.310000000001"/>
    <n v="818650.34531130828"/>
    <s v="Low"/>
    <n v="73.28"/>
    <n v="2.8357840710102045E-2"/>
    <n v="828.05"/>
    <n v="1421113.0892"/>
    <n v="60.52"/>
    <n v="1412.17"/>
    <n v="0"/>
  </r>
  <r>
    <x v="19"/>
    <n v="2021"/>
    <s v="Frozen Food"/>
    <n v="14619.47"/>
    <n v="14294.85"/>
    <n v="977795.3646746428"/>
    <s v="Medium"/>
    <n v="77.72"/>
    <n v="1.9444663164194985E-2"/>
    <n v="751.85"/>
    <n v="502763.57329999999"/>
    <n v="34.39"/>
    <n v="1412.17"/>
    <n v="0"/>
  </r>
  <r>
    <x v="15"/>
    <n v="2018"/>
    <s v="Frozen Food"/>
    <n v="19119.939999999999"/>
    <n v="22634.44"/>
    <n v="1183813.3383263755"/>
    <s v="High"/>
    <n v="136.85"/>
    <n v="1.8194910738076206E-2"/>
    <n v="1050.8399999999999"/>
    <n v="1316216.6695999999"/>
    <n v="68.84"/>
    <n v="1412.17"/>
    <n v="0"/>
  </r>
  <r>
    <x v="2"/>
    <n v="2021"/>
    <s v="Bakery Items"/>
    <n v="35575.75"/>
    <n v="32976.58"/>
    <n v="926939.83963795565"/>
    <s v="Low"/>
    <n v="140.53"/>
    <n v="6.0551376099943835E-2"/>
    <n v="587.53"/>
    <n v="1611225.7175"/>
    <n v="45.29"/>
    <n v="1412.17"/>
    <n v="0"/>
  </r>
  <r>
    <x v="8"/>
    <n v="2018"/>
    <s v="Fruits &amp; Vegetables"/>
    <n v="34170.589999999997"/>
    <n v="34859.68"/>
    <n v="1020166.1721380872"/>
    <s v="Medium"/>
    <n v="94.39"/>
    <n v="4.3975895396574129E-2"/>
    <n v="777.03"/>
    <n v="1421496.544"/>
    <n v="41.6"/>
    <n v="1412.17"/>
    <n v="0"/>
  </r>
  <r>
    <x v="1"/>
    <n v="2018"/>
    <s v="Bakery Items"/>
    <n v="49511.53"/>
    <n v="40027.800000000003"/>
    <n v="808454.11159784405"/>
    <s v="Low"/>
    <n v="150.16999999999999"/>
    <n v="8.9660690679270572E-2"/>
    <n v="552.21"/>
    <n v="3332621.0843000002"/>
    <n v="67.31"/>
    <n v="1412.17"/>
    <n v="0"/>
  </r>
  <r>
    <x v="14"/>
    <n v="2022"/>
    <s v="Dairy Products"/>
    <n v="43147.54"/>
    <n v="35382.31"/>
    <n v="820030.7595751693"/>
    <s v="Low"/>
    <n v="43.19"/>
    <n v="5.1179071725953956E-2"/>
    <n v="843.07"/>
    <n v="1931715.3658000003"/>
    <n v="44.77"/>
    <n v="1412.17"/>
    <n v="0"/>
  </r>
  <r>
    <x v="12"/>
    <n v="2019"/>
    <s v="Prepared Food"/>
    <n v="13160.74"/>
    <n v="15727.17"/>
    <n v="1195006.5117918903"/>
    <s v="High"/>
    <n v="149.72999999999999"/>
    <n v="6.2355443949587794E-2"/>
    <n v="211.06"/>
    <n v="830969.12360000005"/>
    <n v="63.14"/>
    <n v="1412.17"/>
    <n v="0"/>
  </r>
  <r>
    <x v="3"/>
    <n v="2022"/>
    <s v="Grains &amp; Cereals"/>
    <n v="5759.15"/>
    <n v="6427.88"/>
    <n v="1116116.0935207454"/>
    <s v="High"/>
    <n v="168.77"/>
    <n v="4.1307918519581117E-3"/>
    <n v="1394.2"/>
    <n v="214355.56299999997"/>
    <n v="37.22"/>
    <n v="1412.17"/>
    <n v="0"/>
  </r>
  <r>
    <x v="13"/>
    <n v="2019"/>
    <s v="Grains &amp; Cereals"/>
    <n v="12625.72"/>
    <n v="11788.01"/>
    <n v="933650.51656459994"/>
    <s v="Low"/>
    <n v="175.12"/>
    <n v="1.2509878524859798E-2"/>
    <n v="1009.26"/>
    <n v="511594.17440000002"/>
    <n v="40.520000000000003"/>
    <n v="1412.17"/>
    <n v="0"/>
  </r>
  <r>
    <x v="2"/>
    <n v="2020"/>
    <s v="Dairy Products"/>
    <n v="15521.69"/>
    <n v="13453.46"/>
    <n v="866752.26731109817"/>
    <s v="Low"/>
    <n v="46.46"/>
    <n v="4.9373954257721793E-2"/>
    <n v="314.37"/>
    <n v="612951.53810000001"/>
    <n v="39.49"/>
    <n v="1412.17"/>
    <n v="0"/>
  </r>
  <r>
    <x v="5"/>
    <n v="2019"/>
    <s v="Dairy Products"/>
    <n v="11084.93"/>
    <n v="12598.47"/>
    <n v="1136540.3299795308"/>
    <s v="High"/>
    <n v="25.04"/>
    <n v="8.2377250804455907E-3"/>
    <n v="1345.63"/>
    <n v="581182.87990000006"/>
    <n v="52.43"/>
    <n v="1412.17"/>
    <n v="0"/>
  </r>
  <r>
    <x v="10"/>
    <n v="2019"/>
    <s v="Bakery Items"/>
    <n v="15583.63"/>
    <n v="13255.85"/>
    <n v="850626.58700187318"/>
    <s v="Low"/>
    <n v="46.61"/>
    <n v="1.6015240737886027E-2"/>
    <n v="973.05"/>
    <n v="648590.68059999996"/>
    <n v="41.62"/>
    <n v="1412.17"/>
    <n v="0"/>
  </r>
  <r>
    <x v="6"/>
    <n v="2023"/>
    <s v="Bakery Items"/>
    <n v="9508.41"/>
    <n v="10582.75"/>
    <n v="1112988.3965878629"/>
    <s v="High"/>
    <n v="20.66"/>
    <n v="0.19755682526490753"/>
    <n v="48.13"/>
    <n v="387467.70750000002"/>
    <n v="40.75"/>
    <n v="1412.17"/>
    <n v="0"/>
  </r>
  <r>
    <x v="0"/>
    <n v="2021"/>
    <s v="Fruits &amp; Vegetables"/>
    <n v="39348.870000000003"/>
    <n v="34608.370000000003"/>
    <n v="879526.4006310727"/>
    <s v="Low"/>
    <n v="130.96"/>
    <n v="0.13871354038142913"/>
    <n v="283.67"/>
    <n v="2332994.5023000003"/>
    <n v="59.29"/>
    <n v="1412.17"/>
    <n v="0"/>
  </r>
  <r>
    <x v="12"/>
    <n v="2024"/>
    <s v="Beverages"/>
    <n v="24121.200000000001"/>
    <n v="28455.91"/>
    <n v="1179705.404374575"/>
    <s v="High"/>
    <n v="23.33"/>
    <n v="3.396682344326471E-2"/>
    <n v="710.14"/>
    <n v="779597.18400000001"/>
    <n v="32.32"/>
    <n v="1412.17"/>
    <n v="0"/>
  </r>
  <r>
    <x v="3"/>
    <n v="2022"/>
    <s v="Fruits &amp; Vegetables"/>
    <n v="4710.18"/>
    <n v="5007.17"/>
    <n v="1063052.7920376714"/>
    <s v="Medium"/>
    <n v="121.85"/>
    <n v="1.4942516337795825E-2"/>
    <n v="315.22000000000003"/>
    <n v="152374.323"/>
    <n v="32.35"/>
    <n v="1412.17"/>
    <n v="0"/>
  </r>
  <r>
    <x v="19"/>
    <n v="2018"/>
    <s v="Fruits &amp; Vegetables"/>
    <n v="21411.4"/>
    <n v="21402.77"/>
    <n v="999596.94368420553"/>
    <s v="Medium"/>
    <n v="151.44"/>
    <n v="3.9694846125324437E-2"/>
    <n v="539.4"/>
    <n v="1089197.9180000001"/>
    <n v="50.87"/>
    <n v="1412.17"/>
    <n v="0"/>
  </r>
  <r>
    <x v="6"/>
    <n v="2019"/>
    <s v="Prepared Food"/>
    <n v="14892.8"/>
    <n v="15282.22"/>
    <n v="1026148.2058444349"/>
    <s v="Medium"/>
    <n v="80.87"/>
    <n v="1.1367595087435406E-2"/>
    <n v="1310.1099999999999"/>
    <n v="722598.65599999996"/>
    <n v="48.52"/>
    <n v="1412.17"/>
    <n v="0"/>
  </r>
  <r>
    <x v="19"/>
    <n v="2020"/>
    <s v="Bakery Items"/>
    <n v="39525.760000000002"/>
    <n v="40409.949999999997"/>
    <n v="1022369.9683446947"/>
    <s v="Medium"/>
    <n v="47.56"/>
    <n v="3.8296815200224793E-2"/>
    <n v="1032.0899999999999"/>
    <n v="2325695.7184000001"/>
    <n v="58.84"/>
    <n v="1412.17"/>
    <n v="0"/>
  </r>
  <r>
    <x v="14"/>
    <n v="2019"/>
    <s v="Bakery Items"/>
    <n v="42335.87"/>
    <n v="38012.230000000003"/>
    <n v="897872.89123856428"/>
    <s v="Low"/>
    <n v="133.31"/>
    <n v="0.52195623227715449"/>
    <n v="81.11"/>
    <n v="2405947.4920999999"/>
    <n v="56.83"/>
    <n v="1412.17"/>
    <n v="0"/>
  </r>
  <r>
    <x v="12"/>
    <n v="2021"/>
    <s v="Meat &amp; Seafood"/>
    <n v="41616.06"/>
    <n v="45467.27"/>
    <n v="1092541.4371278782"/>
    <s v="Medium"/>
    <n v="198.75"/>
    <n v="4.2836911991765307E-2"/>
    <n v="971.5"/>
    <n v="2911459.5575999995"/>
    <n v="69.959999999999994"/>
    <n v="1412.17"/>
    <n v="0"/>
  </r>
  <r>
    <x v="1"/>
    <n v="2020"/>
    <s v="Beverages"/>
    <n v="42992.46"/>
    <n v="47767.22"/>
    <n v="1111060.4045453551"/>
    <s v="High"/>
    <n v="48.44"/>
    <n v="7.2551317965506762E-2"/>
    <n v="592.58000000000004"/>
    <n v="2504310.7949999999"/>
    <n v="58.25"/>
    <n v="1412.17"/>
    <n v="0"/>
  </r>
  <r>
    <x v="13"/>
    <n v="2021"/>
    <s v="Bakery Items"/>
    <n v="2991.83"/>
    <n v="2960.43"/>
    <n v="989504.75127263251"/>
    <s v="Medium"/>
    <n v="53.02"/>
    <n v="2.0363667301933026E-2"/>
    <n v="146.91999999999999"/>
    <n v="180317.59410000002"/>
    <n v="60.27"/>
    <n v="1412.17"/>
    <n v="0"/>
  </r>
  <r>
    <x v="7"/>
    <n v="2022"/>
    <s v="Prepared Food"/>
    <n v="34343.360000000001"/>
    <n v="37433.1"/>
    <n v="1089966.1535737913"/>
    <s v="Medium"/>
    <n v="137.02000000000001"/>
    <n v="7.3438169571260564E-2"/>
    <n v="467.65"/>
    <n v="1107229.9264"/>
    <n v="32.24"/>
    <n v="1412.17"/>
    <n v="0"/>
  </r>
  <r>
    <x v="13"/>
    <n v="2023"/>
    <s v="Prepared Food"/>
    <n v="45324.58"/>
    <n v="48623.38"/>
    <n v="1072781.7003489055"/>
    <s v="Medium"/>
    <n v="83.97"/>
    <n v="0.27044919147920521"/>
    <n v="167.59"/>
    <n v="2819642.1218000003"/>
    <n v="62.21"/>
    <n v="1412.17"/>
    <n v="0"/>
  </r>
  <r>
    <x v="19"/>
    <n v="2023"/>
    <s v="Prepared Food"/>
    <n v="26357.4"/>
    <n v="31374.01"/>
    <n v="1190330.229840576"/>
    <s v="High"/>
    <n v="110.76"/>
    <n v="0.13877428526299163"/>
    <n v="189.93"/>
    <n v="942277.05"/>
    <n v="35.75"/>
    <n v="1412.17"/>
    <n v="0"/>
  </r>
  <r>
    <x v="1"/>
    <n v="2022"/>
    <s v="Dairy Products"/>
    <n v="15916.02"/>
    <n v="14934.3"/>
    <n v="938318.7505419068"/>
    <s v="Low"/>
    <n v="135.53"/>
    <n v="2.1701986664666821E-2"/>
    <n v="733.39"/>
    <n v="818879.22900000005"/>
    <n v="51.45"/>
    <n v="1412.17"/>
    <n v="0"/>
  </r>
  <r>
    <x v="16"/>
    <n v="2018"/>
    <s v="Meat &amp; Seafood"/>
    <n v="31339.96"/>
    <n v="37294.58"/>
    <n v="1190000.8806648126"/>
    <s v="High"/>
    <n v="181.56"/>
    <n v="5.182128743158556E-2"/>
    <n v="604.77"/>
    <n v="1799853.9028"/>
    <n v="57.43"/>
    <n v="1412.17"/>
    <n v="0"/>
  </r>
  <r>
    <x v="6"/>
    <n v="2023"/>
    <s v="Meat &amp; Seafood"/>
    <n v="37116.04"/>
    <n v="32648.86"/>
    <n v="879642.87138390844"/>
    <s v="Low"/>
    <n v="177.79"/>
    <n v="9.9126779371311063E-2"/>
    <n v="374.43"/>
    <n v="1158020.4480000001"/>
    <n v="31.2"/>
    <n v="1412.17"/>
    <n v="0"/>
  </r>
  <r>
    <x v="4"/>
    <n v="2018"/>
    <s v="Fruits &amp; Vegetables"/>
    <n v="36259.769999999997"/>
    <n v="37544.620000000003"/>
    <n v="1035434.5876987086"/>
    <s v="Medium"/>
    <n v="55.69"/>
    <n v="3.5414427612880536E-2"/>
    <n v="1023.87"/>
    <n v="2041425.0509999997"/>
    <n v="56.3"/>
    <n v="1412.17"/>
    <n v="0"/>
  </r>
  <r>
    <x v="12"/>
    <n v="2022"/>
    <s v="Grains &amp; Cereals"/>
    <n v="14919.1"/>
    <n v="17084.2"/>
    <n v="1145122.6950687373"/>
    <s v="High"/>
    <n v="132.51"/>
    <n v="1.8574807953286272E-2"/>
    <n v="803.19"/>
    <n v="538728.701"/>
    <n v="36.11"/>
    <n v="1412.17"/>
    <n v="0"/>
  </r>
  <r>
    <x v="17"/>
    <n v="2020"/>
    <s v="Beverages"/>
    <n v="42030.89"/>
    <n v="45789.18"/>
    <n v="1089417.3309201875"/>
    <s v="Medium"/>
    <n v="63.52"/>
    <n v="7.1814530045961694E-2"/>
    <n v="585.27"/>
    <n v="2524375.2534000003"/>
    <n v="60.06"/>
    <n v="1412.17"/>
    <n v="0"/>
  </r>
  <r>
    <x v="0"/>
    <n v="2020"/>
    <s v="Grains &amp; Cereals"/>
    <n v="30761.09"/>
    <n v="24828.6"/>
    <n v="807143.04987242003"/>
    <s v="Low"/>
    <n v="79.05"/>
    <n v="5.3372239090830227E-2"/>
    <n v="576.35"/>
    <n v="1875503.6573000001"/>
    <n v="60.97"/>
    <n v="1412.17"/>
    <n v="0"/>
  </r>
  <r>
    <x v="19"/>
    <n v="2021"/>
    <s v="Bakery Items"/>
    <n v="13002.52"/>
    <n v="15565.35"/>
    <n v="1197102.5616572788"/>
    <s v="High"/>
    <n v="58.26"/>
    <n v="1.3227654682699546E-2"/>
    <n v="982.98"/>
    <n v="494225.78519999998"/>
    <n v="38.01"/>
    <n v="1412.17"/>
    <n v="0"/>
  </r>
  <r>
    <x v="10"/>
    <n v="2019"/>
    <s v="Prepared Food"/>
    <n v="15490.93"/>
    <n v="12642.13"/>
    <n v="816098.83977269277"/>
    <s v="Low"/>
    <n v="159.05000000000001"/>
    <n v="4.1240961610137905E-2"/>
    <n v="375.62"/>
    <n v="1032470.4845000001"/>
    <n v="66.650000000000006"/>
    <n v="1412.17"/>
    <n v="0"/>
  </r>
  <r>
    <x v="6"/>
    <n v="2023"/>
    <s v="Beverages"/>
    <n v="17821.64"/>
    <n v="16109.76"/>
    <n v="903943.74479565292"/>
    <s v="Low"/>
    <n v="24.35"/>
    <n v="0.26929042006648535"/>
    <n v="66.180000000000007"/>
    <n v="1226307.0484"/>
    <n v="68.81"/>
    <n v="1412.17"/>
    <n v="0"/>
  </r>
  <r>
    <x v="8"/>
    <n v="2018"/>
    <s v="Dairy Products"/>
    <n v="883.58"/>
    <n v="732.83"/>
    <n v="829387.2654428574"/>
    <s v="Low"/>
    <n v="125.68"/>
    <n v="2.3445841957225495E-3"/>
    <n v="376.86"/>
    <n v="41978.885800000004"/>
    <n v="47.51"/>
    <n v="1412.17"/>
    <n v="0"/>
  </r>
  <r>
    <x v="12"/>
    <n v="2022"/>
    <s v="Grains &amp; Cereals"/>
    <n v="28088.1"/>
    <n v="24215.09"/>
    <n v="862112.06881205924"/>
    <s v="Low"/>
    <n v="76.319999999999993"/>
    <n v="3.8480012055785405E-2"/>
    <n v="729.94"/>
    <n v="1542317.5709999998"/>
    <n v="54.91"/>
    <n v="1412.17"/>
    <n v="0"/>
  </r>
  <r>
    <x v="1"/>
    <n v="2024"/>
    <s v="Frozen Food"/>
    <n v="24366.95"/>
    <n v="23847.84"/>
    <n v="978696.1437520904"/>
    <s v="Medium"/>
    <n v="29.73"/>
    <n v="1.8763581620630972E-2"/>
    <n v="1298.6300000000001"/>
    <n v="1030478.3155"/>
    <n v="42.29"/>
    <n v="1412.17"/>
    <n v="0"/>
  </r>
  <r>
    <x v="18"/>
    <n v="2022"/>
    <s v="Prepared Food"/>
    <n v="48638.45"/>
    <n v="41147.199999999997"/>
    <n v="845980.90605272166"/>
    <s v="Low"/>
    <n v="165.93"/>
    <n v="0.43149795954577713"/>
    <n v="112.72"/>
    <n v="1625496.9990000001"/>
    <n v="33.42"/>
    <n v="1412.17"/>
    <n v="0"/>
  </r>
  <r>
    <x v="14"/>
    <n v="2024"/>
    <s v="Dairy Products"/>
    <n v="25626.17"/>
    <n v="20892.25"/>
    <n v="815270.09303380107"/>
    <s v="Low"/>
    <n v="168.75"/>
    <n v="3.0130002821803128E-2"/>
    <n v="850.52"/>
    <n v="1114738.395"/>
    <n v="43.5"/>
    <n v="1412.17"/>
    <n v="0"/>
  </r>
  <r>
    <x v="6"/>
    <n v="2021"/>
    <s v="Bakery Items"/>
    <n v="31434.87"/>
    <n v="37218.26"/>
    <n v="1183980.0832642221"/>
    <s v="High"/>
    <n v="83.98"/>
    <n v="3.5599272949650061E-2"/>
    <n v="883.02"/>
    <n v="1594690.9550999999"/>
    <n v="50.73"/>
    <n v="1412.17"/>
    <n v="0"/>
  </r>
  <r>
    <x v="7"/>
    <n v="2018"/>
    <s v="Prepared Food"/>
    <n v="3875.26"/>
    <n v="4171.74"/>
    <n v="1076505.834447237"/>
    <s v="Medium"/>
    <n v="111.03"/>
    <n v="3.9361522757051593E-3"/>
    <n v="984.53"/>
    <n v="245071.44240000003"/>
    <n v="63.24"/>
    <n v="1412.17"/>
    <n v="0"/>
  </r>
  <r>
    <x v="13"/>
    <n v="2019"/>
    <s v="Bakery Items"/>
    <n v="17731.47"/>
    <n v="19809.54"/>
    <n v="1117196.7129628845"/>
    <s v="High"/>
    <n v="102.18"/>
    <n v="1.739675640673443E-2"/>
    <n v="1019.24"/>
    <n v="739934.24309999996"/>
    <n v="41.73"/>
    <n v="1412.17"/>
    <n v="0"/>
  </r>
  <r>
    <x v="7"/>
    <n v="2023"/>
    <s v="Grains &amp; Cereals"/>
    <n v="2267.0500000000002"/>
    <n v="2347.17"/>
    <n v="1035341.0820228931"/>
    <s v="Medium"/>
    <n v="146.55000000000001"/>
    <n v="1.7450927565237473E-2"/>
    <n v="129.91"/>
    <n v="81387.095000000001"/>
    <n v="35.9"/>
    <n v="1412.17"/>
    <n v="0"/>
  </r>
  <r>
    <x v="16"/>
    <n v="2022"/>
    <s v="Beverages"/>
    <n v="27384.23"/>
    <n v="27460.01"/>
    <n v="1002767.2861351223"/>
    <s v="Medium"/>
    <n v="166.87"/>
    <n v="2.4337860056702541E-2"/>
    <n v="1125.17"/>
    <n v="900393.4824000001"/>
    <n v="32.880000000000003"/>
    <n v="1412.17"/>
    <n v="0"/>
  </r>
  <r>
    <x v="2"/>
    <n v="2022"/>
    <s v="Frozen Food"/>
    <n v="37658.839999999997"/>
    <n v="44908.91"/>
    <n v="1192519.7377295743"/>
    <s v="High"/>
    <n v="161.69999999999999"/>
    <n v="3.5607492364860389E-2"/>
    <n v="1057.6099999999999"/>
    <n v="2299448.7703999998"/>
    <n v="61.06"/>
    <n v="1412.17"/>
    <n v="0"/>
  </r>
  <r>
    <x v="17"/>
    <n v="2018"/>
    <s v="Frozen Food"/>
    <n v="23944.71"/>
    <n v="20221.28"/>
    <n v="844498.84755338449"/>
    <s v="Low"/>
    <n v="92.54"/>
    <n v="2.1617772922610235E-2"/>
    <n v="1107.6400000000001"/>
    <n v="1414653.4667999998"/>
    <n v="59.08"/>
    <n v="1412.17"/>
    <n v="0"/>
  </r>
  <r>
    <x v="5"/>
    <n v="2023"/>
    <s v="Fruits &amp; Vegetables"/>
    <n v="14270.47"/>
    <n v="16875.48"/>
    <n v="1182545.4942969643"/>
    <s v="High"/>
    <n v="131.80000000000001"/>
    <n v="2.1227605390771426E-2"/>
    <n v="672.26"/>
    <n v="643740.90169999993"/>
    <n v="45.11"/>
    <n v="1412.17"/>
    <n v="0"/>
  </r>
  <r>
    <x v="17"/>
    <n v="2024"/>
    <s v="Bakery Items"/>
    <n v="10750.06"/>
    <n v="11143.47"/>
    <n v="1036596.0748126057"/>
    <s v="Medium"/>
    <n v="194.86"/>
    <n v="1.9931879704824414E-2"/>
    <n v="539.34"/>
    <n v="453115.02899999998"/>
    <n v="42.15"/>
    <n v="1412.17"/>
    <n v="0"/>
  </r>
  <r>
    <x v="12"/>
    <n v="2021"/>
    <s v="Grains &amp; Cereals"/>
    <n v="25760.32"/>
    <n v="24901.13"/>
    <n v="966646.7652575745"/>
    <s v="Medium"/>
    <n v="65.31"/>
    <n v="5.9651082551811972E-2"/>
    <n v="431.85"/>
    <n v="888988.64319999993"/>
    <n v="34.51"/>
    <n v="1412.17"/>
    <n v="0"/>
  </r>
  <r>
    <x v="2"/>
    <n v="2023"/>
    <s v="Meat &amp; Seafood"/>
    <n v="31881.43"/>
    <n v="36280.050000000003"/>
    <n v="1137968.0898880633"/>
    <s v="High"/>
    <n v="188.46"/>
    <n v="5.4233954240027221E-2"/>
    <n v="587.85"/>
    <n v="1913842.2429"/>
    <n v="60.03"/>
    <n v="1412.17"/>
    <n v="0"/>
  </r>
  <r>
    <x v="17"/>
    <n v="2018"/>
    <s v="Prepared Food"/>
    <n v="24351.4"/>
    <n v="26008.75"/>
    <n v="1068059.7419450216"/>
    <s v="Medium"/>
    <n v="74.06"/>
    <n v="6.957542857142858E-2"/>
    <n v="350"/>
    <n v="1692178.7860000001"/>
    <n v="69.489999999999995"/>
    <n v="1412.17"/>
    <n v="0"/>
  </r>
  <r>
    <x v="13"/>
    <n v="2023"/>
    <s v="Frozen Food"/>
    <n v="24170.61"/>
    <n v="24194.62"/>
    <n v="1000993.3551532212"/>
    <s v="Medium"/>
    <n v="35.97"/>
    <n v="4.9554309496473679E-2"/>
    <n v="487.76"/>
    <n v="1296511.5204"/>
    <n v="53.64"/>
    <n v="1412.17"/>
    <n v="0"/>
  </r>
  <r>
    <x v="3"/>
    <n v="2019"/>
    <s v="Meat &amp; Seafood"/>
    <n v="20186.78"/>
    <n v="23092.05"/>
    <n v="1143919.4363836134"/>
    <s v="High"/>
    <n v="74.13"/>
    <n v="4.4141476427884192E-2"/>
    <n v="457.32"/>
    <n v="1159124.9076"/>
    <n v="57.42"/>
    <n v="1412.17"/>
    <n v="0"/>
  </r>
  <r>
    <x v="13"/>
    <n v="2020"/>
    <s v="Fruits &amp; Vegetables"/>
    <n v="33030.51"/>
    <n v="30017"/>
    <n v="908765.86525609193"/>
    <s v="Low"/>
    <n v="169.29"/>
    <n v="2.7249973187694392E-2"/>
    <n v="1212.1300000000001"/>
    <n v="2259617.1891000001"/>
    <n v="68.41"/>
    <n v="1412.17"/>
    <n v="0"/>
  </r>
  <r>
    <x v="2"/>
    <n v="2024"/>
    <s v="Grains &amp; Cereals"/>
    <n v="46890.11"/>
    <n v="50991.35"/>
    <n v="1087464.9259726624"/>
    <s v="Medium"/>
    <n v="101.17"/>
    <n v="4.8326867779071803E-2"/>
    <n v="970.27"/>
    <n v="3257924.8428000002"/>
    <n v="69.48"/>
    <n v="1412.17"/>
    <n v="0"/>
  </r>
  <r>
    <x v="1"/>
    <n v="2022"/>
    <s v="Meat &amp; Seafood"/>
    <n v="41004.31"/>
    <n v="46604.29"/>
    <n v="1136570.5214890826"/>
    <s v="High"/>
    <n v="25.18"/>
    <n v="6.3359410973932662E-2"/>
    <n v="647.16999999999996"/>
    <n v="2249496.4465999999"/>
    <n v="54.86"/>
    <n v="1412.17"/>
    <n v="0"/>
  </r>
  <r>
    <x v="14"/>
    <n v="2021"/>
    <s v="Prepared Food"/>
    <n v="30750.799999999999"/>
    <n v="33432.300000000003"/>
    <n v="1087200.9833890502"/>
    <s v="Medium"/>
    <n v="137.34"/>
    <n v="0.13346701388888887"/>
    <n v="230.4"/>
    <n v="1070435.348"/>
    <n v="34.81"/>
    <n v="1412.17"/>
    <n v="0"/>
  </r>
  <r>
    <x v="4"/>
    <n v="2021"/>
    <s v="Frozen Food"/>
    <n v="30637.42"/>
    <n v="25279.55"/>
    <n v="825120.06559299061"/>
    <s v="Low"/>
    <n v="174.6"/>
    <n v="2.9825568038005488E-2"/>
    <n v="1027.22"/>
    <n v="2033405.5654"/>
    <n v="66.37"/>
    <n v="1412.17"/>
    <n v="0"/>
  </r>
  <r>
    <x v="14"/>
    <n v="2022"/>
    <s v="Grains &amp; Cereals"/>
    <n v="34149.18"/>
    <n v="38842.47"/>
    <n v="1137434.9252310011"/>
    <s v="High"/>
    <n v="101.9"/>
    <n v="3.6232936158473832E-2"/>
    <n v="942.49"/>
    <n v="1226638.5456000001"/>
    <n v="35.92"/>
    <n v="1412.17"/>
    <n v="0"/>
  </r>
  <r>
    <x v="0"/>
    <n v="2022"/>
    <s v="Meat &amp; Seafood"/>
    <n v="46815.5"/>
    <n v="42424.43"/>
    <n v="906204.7826040521"/>
    <s v="Low"/>
    <n v="118.25"/>
    <n v="4.4529362527821637E-2"/>
    <n v="1051.3399999999999"/>
    <n v="1475624.56"/>
    <n v="31.52"/>
    <n v="1412.17"/>
    <n v="0"/>
  </r>
  <r>
    <x v="4"/>
    <n v="2021"/>
    <s v="Prepared Food"/>
    <n v="12513.65"/>
    <n v="10732.01"/>
    <n v="857624.27429247263"/>
    <s v="Low"/>
    <n v="89.82"/>
    <n v="9.0903246427767159E-3"/>
    <n v="1376.59"/>
    <n v="385920.96600000001"/>
    <n v="30.84"/>
    <n v="1412.17"/>
    <n v="0"/>
  </r>
  <r>
    <x v="11"/>
    <n v="2023"/>
    <s v="Grains &amp; Cereals"/>
    <n v="41819.440000000002"/>
    <n v="36925.57"/>
    <n v="882976.19480318238"/>
    <s v="Low"/>
    <n v="196.26"/>
    <n v="5.1393543154194983E-2"/>
    <n v="813.71"/>
    <n v="2842885.5312000006"/>
    <n v="67.98"/>
    <n v="1412.17"/>
    <n v="0"/>
  </r>
  <r>
    <x v="17"/>
    <n v="2023"/>
    <s v="Prepared Food"/>
    <n v="49107.7"/>
    <n v="50025.56"/>
    <n v="1018690.7552176135"/>
    <s v="Medium"/>
    <n v="115.42"/>
    <n v="0.21012237388216165"/>
    <n v="233.71"/>
    <n v="2845791.2149999999"/>
    <n v="57.95"/>
    <n v="1412.17"/>
    <n v="0"/>
  </r>
  <r>
    <x v="19"/>
    <n v="2023"/>
    <s v="Grains &amp; Cereals"/>
    <n v="42525.41"/>
    <n v="43267.76"/>
    <n v="1017456.6218174028"/>
    <s v="Medium"/>
    <n v="95.59"/>
    <n v="3.5412462735039889E-2"/>
    <n v="1200.8599999999999"/>
    <n v="1487538.8418000001"/>
    <n v="34.979999999999997"/>
    <n v="1412.17"/>
    <n v="0"/>
  </r>
  <r>
    <x v="3"/>
    <n v="2023"/>
    <s v="Bakery Items"/>
    <n v="11040.53"/>
    <n v="11278.52"/>
    <n v="1021556.0303717303"/>
    <s v="Medium"/>
    <n v="83.92"/>
    <n v="6.4066210178146579E-2"/>
    <n v="172.33"/>
    <n v="715095.12809999997"/>
    <n v="64.77"/>
    <n v="1412.17"/>
    <n v="0"/>
  </r>
  <r>
    <x v="13"/>
    <n v="2021"/>
    <s v="Grains &amp; Cereals"/>
    <n v="44081.72"/>
    <n v="44429.64"/>
    <n v="1007892.6139905611"/>
    <s v="Medium"/>
    <n v="107.15"/>
    <n v="0.12626162174548164"/>
    <n v="349.13"/>
    <n v="2849442.3807999999"/>
    <n v="64.64"/>
    <n v="1412.17"/>
    <n v="0"/>
  </r>
  <r>
    <x v="14"/>
    <n v="2023"/>
    <s v="Prepared Food"/>
    <n v="35076.449999999997"/>
    <n v="35115.4"/>
    <n v="1001110.431642883"/>
    <s v="Medium"/>
    <n v="56.36"/>
    <n v="9.2922671399809254E-2"/>
    <n v="377.48"/>
    <n v="1105609.7039999999"/>
    <n v="31.52"/>
    <n v="1412.17"/>
    <n v="0"/>
  </r>
  <r>
    <x v="12"/>
    <n v="2022"/>
    <s v="Prepared Food"/>
    <n v="20946.36"/>
    <n v="17515.05"/>
    <n v="836185.85759053123"/>
    <s v="Low"/>
    <n v="161.72999999999999"/>
    <n v="4.0489358823188291E-2"/>
    <n v="517.33000000000004"/>
    <n v="1307890.7183999999"/>
    <n v="62.44"/>
    <n v="1412.17"/>
    <n v="0"/>
  </r>
  <r>
    <x v="19"/>
    <n v="2024"/>
    <s v="Dairy Products"/>
    <n v="41633.949999999997"/>
    <n v="38231.15"/>
    <n v="918268.62452397624"/>
    <s v="Low"/>
    <n v="168.63"/>
    <n v="7.393967109469346E-2"/>
    <n v="563.08000000000004"/>
    <n v="2716198.8979999996"/>
    <n v="65.239999999999995"/>
    <n v="1412.17"/>
    <n v="0"/>
  </r>
  <r>
    <x v="18"/>
    <n v="2021"/>
    <s v="Beverages"/>
    <n v="42467.040000000001"/>
    <n v="34601.29"/>
    <n v="814779.8857655254"/>
    <s v="Low"/>
    <n v="38.39"/>
    <n v="3.056304111580508E-2"/>
    <n v="1389.49"/>
    <n v="1601432.0784"/>
    <n v="37.71"/>
    <n v="1412.17"/>
    <n v="0"/>
  </r>
  <r>
    <x v="10"/>
    <n v="2019"/>
    <s v="Beverages"/>
    <n v="30419.87"/>
    <n v="36046.03"/>
    <n v="1184950.1657962378"/>
    <s v="High"/>
    <n v="27.9"/>
    <n v="2.2303919699680323E-2"/>
    <n v="1363.88"/>
    <n v="1407223.1861999999"/>
    <n v="46.26"/>
    <n v="1412.17"/>
    <n v="0"/>
  </r>
  <r>
    <x v="10"/>
    <n v="2020"/>
    <s v="Bakery Items"/>
    <n v="28809.15"/>
    <n v="23817.33"/>
    <n v="826727.96663560008"/>
    <s v="Low"/>
    <n v="114.87"/>
    <n v="0.15238905051573659"/>
    <n v="189.05"/>
    <n v="1725091.9020000002"/>
    <n v="59.88"/>
    <n v="1412.17"/>
    <n v="0"/>
  </r>
  <r>
    <x v="12"/>
    <n v="2019"/>
    <s v="Bakery Items"/>
    <n v="20245.330000000002"/>
    <n v="22805.62"/>
    <n v="1126463.2386826987"/>
    <s v="High"/>
    <n v="167.95"/>
    <n v="3.1873374476526342E-2"/>
    <n v="635.17999999999995"/>
    <n v="669310.60980000009"/>
    <n v="33.06"/>
    <n v="1412.17"/>
    <n v="0"/>
  </r>
  <r>
    <x v="11"/>
    <n v="2023"/>
    <s v="Meat &amp; Seafood"/>
    <n v="22703.51"/>
    <n v="24955.67"/>
    <n v="1099198.7582536798"/>
    <s v="Medium"/>
    <n v="66.84"/>
    <n v="1.6721914105368597E-2"/>
    <n v="1357.71"/>
    <n v="1129726.6575999998"/>
    <n v="49.76"/>
    <n v="1412.17"/>
    <n v="0"/>
  </r>
  <r>
    <x v="12"/>
    <n v="2023"/>
    <s v="Dairy Products"/>
    <n v="13326.03"/>
    <n v="11474.94"/>
    <n v="861092.16323241056"/>
    <s v="Low"/>
    <n v="139.32"/>
    <n v="1.3080894045585724E-2"/>
    <n v="1018.74"/>
    <n v="575551.23569999996"/>
    <n v="43.19"/>
    <n v="1412.17"/>
    <n v="0"/>
  </r>
  <r>
    <x v="5"/>
    <n v="2019"/>
    <s v="Beverages"/>
    <n v="45581.29"/>
    <n v="37684.559999999998"/>
    <n v="826755.01285724912"/>
    <s v="Low"/>
    <n v="29.71"/>
    <n v="0.11560346445509651"/>
    <n v="394.29"/>
    <n v="2809174.9027"/>
    <n v="61.63"/>
    <n v="1412.17"/>
    <n v="0"/>
  </r>
  <r>
    <x v="13"/>
    <n v="2023"/>
    <s v="Meat &amp; Seafood"/>
    <n v="19686"/>
    <n v="21084.15"/>
    <n v="1071022.55409936"/>
    <s v="Medium"/>
    <n v="36.770000000000003"/>
    <n v="1.801625361496504E-2"/>
    <n v="1092.68"/>
    <n v="705152.52"/>
    <n v="35.82"/>
    <n v="1412.17"/>
    <n v="0"/>
  </r>
  <r>
    <x v="17"/>
    <n v="2021"/>
    <s v="Fruits &amp; Vegetables"/>
    <n v="41191.760000000002"/>
    <n v="47097.13"/>
    <n v="1143362.8958801469"/>
    <s v="High"/>
    <n v="40.08"/>
    <n v="7.4873688993910753E-2"/>
    <n v="550.15"/>
    <n v="2777972.2944"/>
    <n v="67.44"/>
    <n v="1412.17"/>
    <n v="0"/>
  </r>
  <r>
    <x v="14"/>
    <n v="2021"/>
    <s v="Dairy Products"/>
    <n v="1532.37"/>
    <n v="1367.1"/>
    <n v="892147.45785939437"/>
    <s v="Low"/>
    <n v="57.91"/>
    <n v="1.444732525031584E-3"/>
    <n v="1060.6600000000001"/>
    <n v="103128.50099999999"/>
    <n v="67.3"/>
    <n v="1412.17"/>
    <n v="0"/>
  </r>
  <r>
    <x v="5"/>
    <n v="2022"/>
    <s v="Dairy Products"/>
    <n v="31688.19"/>
    <n v="25866.5"/>
    <n v="816282.02809942758"/>
    <s v="Low"/>
    <n v="26.21"/>
    <n v="0.11872237832977407"/>
    <n v="266.91000000000003"/>
    <n v="2057831.0585999999"/>
    <n v="64.94"/>
    <n v="1412.17"/>
    <n v="0"/>
  </r>
  <r>
    <x v="5"/>
    <n v="2024"/>
    <s v="Bakery Items"/>
    <n v="32539.06"/>
    <n v="36744"/>
    <n v="1129227.4577077518"/>
    <s v="High"/>
    <n v="159.49"/>
    <n v="0.61861330798479086"/>
    <n v="52.6"/>
    <n v="1099820.2279999999"/>
    <n v="33.799999999999997"/>
    <n v="1412.17"/>
    <n v="0"/>
  </r>
  <r>
    <x v="6"/>
    <n v="2022"/>
    <s v="Prepared Food"/>
    <n v="20894.32"/>
    <n v="20180.47"/>
    <n v="965835.21263194981"/>
    <s v="Medium"/>
    <n v="109.99"/>
    <n v="3.344589576130106E-2"/>
    <n v="624.72"/>
    <n v="825116.69680000003"/>
    <n v="39.49"/>
    <n v="1412.17"/>
    <n v="0"/>
  </r>
  <r>
    <x v="11"/>
    <n v="2023"/>
    <s v="Frozen Food"/>
    <n v="18746.740000000002"/>
    <n v="17600.48"/>
    <n v="938855.50234334066"/>
    <s v="Low"/>
    <n v="66.86"/>
    <n v="2.2512927669897084E-2"/>
    <n v="832.71"/>
    <n v="1069876.4518000002"/>
    <n v="57.07"/>
    <n v="1412.17"/>
    <n v="0"/>
  </r>
  <r>
    <x v="14"/>
    <n v="2023"/>
    <s v="Grains &amp; Cereals"/>
    <n v="44680.27"/>
    <n v="53062.49"/>
    <n v="1187604.5064186051"/>
    <s v="High"/>
    <n v="140.02000000000001"/>
    <n v="4.9373737485358143E-2"/>
    <n v="904.94"/>
    <n v="2750964.2238999996"/>
    <n v="61.57"/>
    <n v="1412.17"/>
    <n v="0"/>
  </r>
  <r>
    <x v="4"/>
    <n v="2020"/>
    <s v="Grains &amp; Cereals"/>
    <n v="4100.72"/>
    <n v="3967.38"/>
    <n v="967483.75894964777"/>
    <s v="Medium"/>
    <n v="161.82"/>
    <n v="5.5757971310082264E-3"/>
    <n v="735.45"/>
    <n v="207332.40320000003"/>
    <n v="50.56"/>
    <n v="1412.17"/>
    <n v="0"/>
  </r>
  <r>
    <x v="18"/>
    <n v="2020"/>
    <s v="Meat &amp; Seafood"/>
    <n v="10163.57"/>
    <n v="8929.2800000000007"/>
    <n v="878557.43601903669"/>
    <s v="Low"/>
    <n v="44.65"/>
    <n v="1.5236365544328846E-2"/>
    <n v="667.06"/>
    <n v="599345.72289999994"/>
    <n v="58.97"/>
    <n v="1412.17"/>
    <n v="0"/>
  </r>
  <r>
    <x v="5"/>
    <n v="2020"/>
    <s v="Fruits &amp; Vegetables"/>
    <n v="3193.99"/>
    <n v="3543.2"/>
    <n v="1109333.4669175546"/>
    <s v="High"/>
    <n v="146.15"/>
    <n v="2.9328760456553077E-3"/>
    <n v="1089.03"/>
    <n v="138938.565"/>
    <n v="43.5"/>
    <n v="1412.17"/>
    <n v="0"/>
  </r>
  <r>
    <x v="10"/>
    <n v="2022"/>
    <s v="Dairy Products"/>
    <n v="13520.49"/>
    <n v="12198.85"/>
    <n v="902249.10487711616"/>
    <s v="Low"/>
    <n v="168.69"/>
    <n v="1.2750608272506082E-2"/>
    <n v="1060.3800000000001"/>
    <n v="633029.34179999994"/>
    <n v="46.82"/>
    <n v="1412.17"/>
    <n v="0"/>
  </r>
  <r>
    <x v="7"/>
    <n v="2022"/>
    <s v="Beverages"/>
    <n v="46515.03"/>
    <n v="45618.46"/>
    <n v="980725.15485854784"/>
    <s v="Medium"/>
    <n v="100.96"/>
    <n v="0.13882597146779682"/>
    <n v="335.06"/>
    <n v="2527161.5798999998"/>
    <n v="54.33"/>
    <n v="1412.17"/>
    <n v="0"/>
  </r>
  <r>
    <x v="16"/>
    <n v="2024"/>
    <s v="Dairy Products"/>
    <n v="39004.36"/>
    <n v="44355.91"/>
    <n v="1137203.8920777061"/>
    <s v="High"/>
    <n v="58.31"/>
    <n v="4.3516110317743661E-2"/>
    <n v="896.32"/>
    <n v="1502447.9472000001"/>
    <n v="38.520000000000003"/>
    <n v="1412.17"/>
    <n v="0"/>
  </r>
  <r>
    <x v="9"/>
    <n v="2023"/>
    <s v="Meat &amp; Seafood"/>
    <n v="38139.33"/>
    <n v="41925"/>
    <n v="1099258.953945966"/>
    <s v="Medium"/>
    <n v="58.97"/>
    <n v="3.6201809173057937E-2"/>
    <n v="1053.52"/>
    <n v="2269671.5282999999"/>
    <n v="59.51"/>
    <n v="1412.17"/>
    <n v="0"/>
  </r>
  <r>
    <x v="19"/>
    <n v="2022"/>
    <s v="Bakery Items"/>
    <n v="37878.43"/>
    <n v="45092.53"/>
    <n v="1190454.0394097643"/>
    <s v="High"/>
    <n v="32.950000000000003"/>
    <n v="0.15431610038295446"/>
    <n v="245.46"/>
    <n v="1711347.4674"/>
    <n v="45.18"/>
    <n v="1412.17"/>
    <n v="0"/>
  </r>
  <r>
    <x v="15"/>
    <n v="2021"/>
    <s v="Meat &amp; Seafood"/>
    <n v="49387.02"/>
    <n v="46708.71"/>
    <n v="945768.94900724932"/>
    <s v="Low"/>
    <n v="129.97"/>
    <n v="6.3769620122407861E-2"/>
    <n v="774.46"/>
    <n v="2170065.6587999999"/>
    <n v="43.94"/>
    <n v="1412.17"/>
    <n v="0"/>
  </r>
  <r>
    <x v="17"/>
    <n v="2019"/>
    <s v="Dairy Products"/>
    <n v="14842.05"/>
    <n v="15528.45"/>
    <n v="1046246.9807068431"/>
    <s v="Medium"/>
    <n v="171.78"/>
    <n v="1.0735194132623539E-2"/>
    <n v="1382.56"/>
    <n v="692233.21199999994"/>
    <n v="46.64"/>
    <n v="1412.17"/>
    <n v="0"/>
  </r>
  <r>
    <x v="5"/>
    <n v="2020"/>
    <s v="Bakery Items"/>
    <n v="31713.3"/>
    <n v="27576.98"/>
    <n v="869571.44163489772"/>
    <s v="Low"/>
    <n v="187.98"/>
    <n v="0.23903896887012888"/>
    <n v="132.66999999999999"/>
    <n v="1486719.504"/>
    <n v="46.88"/>
    <n v="1412.17"/>
    <n v="0"/>
  </r>
  <r>
    <x v="9"/>
    <n v="2022"/>
    <s v="Fruits &amp; Vegetables"/>
    <n v="2042.26"/>
    <n v="2256.48"/>
    <n v="1104893.5982685848"/>
    <s v="High"/>
    <n v="78.13"/>
    <n v="9.5907767446228986E-3"/>
    <n v="212.94"/>
    <n v="88940.422999999995"/>
    <n v="43.55"/>
    <n v="1412.17"/>
    <n v="0"/>
  </r>
  <r>
    <x v="1"/>
    <n v="2020"/>
    <s v="Meat &amp; Seafood"/>
    <n v="20302.830000000002"/>
    <n v="20726.29"/>
    <n v="1020857.190844823"/>
    <s v="Medium"/>
    <n v="159.93"/>
    <n v="2.4171474492529318E-2"/>
    <n v="839.95"/>
    <n v="1006208.2548000001"/>
    <n v="49.56"/>
    <n v="1412.17"/>
    <n v="0"/>
  </r>
  <r>
    <x v="9"/>
    <n v="2021"/>
    <s v="Dairy Products"/>
    <n v="2712.29"/>
    <n v="2735.91"/>
    <n v="1008708.5083084774"/>
    <s v="Medium"/>
    <n v="185.47"/>
    <n v="1.1875695082972109E-2"/>
    <n v="228.39"/>
    <n v="181153.84910000002"/>
    <n v="66.790000000000006"/>
    <n v="1412.17"/>
    <n v="0"/>
  </r>
  <r>
    <x v="0"/>
    <n v="2021"/>
    <s v="Beverages"/>
    <n v="39887.410000000003"/>
    <n v="35684.559999999998"/>
    <n v="894632.16588893579"/>
    <s v="Low"/>
    <n v="126.56"/>
    <n v="4.0180729324065682E-2"/>
    <n v="992.7"/>
    <n v="2118420.3451"/>
    <n v="53.11"/>
    <n v="1412.17"/>
    <n v="0"/>
  </r>
  <r>
    <x v="1"/>
    <n v="2021"/>
    <s v="Dairy Products"/>
    <n v="28451.49"/>
    <n v="34008.33"/>
    <n v="1195309.2790570897"/>
    <s v="High"/>
    <n v="179.67"/>
    <n v="2.6456165963065593E-2"/>
    <n v="1075.42"/>
    <n v="868339.47480000008"/>
    <n v="30.52"/>
    <n v="1412.17"/>
    <n v="0"/>
  </r>
  <r>
    <x v="8"/>
    <n v="2024"/>
    <s v="Frozen Food"/>
    <n v="7125.82"/>
    <n v="6079.02"/>
    <n v="853097.60841559293"/>
    <s v="Low"/>
    <n v="165.78"/>
    <n v="1.0404327702258756E-2"/>
    <n v="684.89"/>
    <n v="228596.30559999999"/>
    <n v="32.08"/>
    <n v="1412.17"/>
    <n v="0"/>
  </r>
  <r>
    <x v="12"/>
    <n v="2020"/>
    <s v="Meat &amp; Seafood"/>
    <n v="42110.44"/>
    <n v="39772.839999999997"/>
    <n v="944488.82509895402"/>
    <s v="Low"/>
    <n v="162.4"/>
    <n v="6.2467275855930697E-2"/>
    <n v="674.12"/>
    <n v="2129103.8464000002"/>
    <n v="50.56"/>
    <n v="1412.17"/>
    <n v="0"/>
  </r>
  <r>
    <x v="11"/>
    <n v="2021"/>
    <s v="Grains &amp; Cereals"/>
    <n v="23064.47"/>
    <n v="21332.400000000001"/>
    <n v="924903.10854747577"/>
    <s v="Low"/>
    <n v="168.07"/>
    <n v="3.5872882805816943E-2"/>
    <n v="642.95000000000005"/>
    <n v="1156221.8811000001"/>
    <n v="50.13"/>
    <n v="1412.17"/>
    <n v="0"/>
  </r>
  <r>
    <x v="2"/>
    <n v="2024"/>
    <s v="Fruits &amp; Vegetables"/>
    <n v="32948.339999999997"/>
    <n v="27988.9"/>
    <n v="849478.30452156323"/>
    <s v="Low"/>
    <n v="58.41"/>
    <n v="3.5582897749362817E-2"/>
    <n v="925.96"/>
    <n v="1216452.7127999999"/>
    <n v="36.92"/>
    <n v="1412.17"/>
    <n v="0"/>
  </r>
  <r>
    <x v="7"/>
    <n v="2021"/>
    <s v="Grains &amp; Cereals"/>
    <n v="29944.880000000001"/>
    <n v="34923.519999999997"/>
    <n v="1166260.1419675082"/>
    <s v="High"/>
    <n v="28.65"/>
    <n v="0.11485015149771793"/>
    <n v="260.73"/>
    <n v="1263973.3848000001"/>
    <n v="42.21"/>
    <n v="1412.17"/>
    <n v="0"/>
  </r>
  <r>
    <x v="12"/>
    <n v="2019"/>
    <s v="Dairy Products"/>
    <n v="38709.379999999997"/>
    <n v="38601.9"/>
    <n v="997223.41199988232"/>
    <s v="Medium"/>
    <n v="163.77000000000001"/>
    <n v="5.2272534536075513E-2"/>
    <n v="740.53"/>
    <n v="1896759.6199999999"/>
    <n v="49"/>
    <n v="1412.17"/>
    <n v="0"/>
  </r>
  <r>
    <x v="11"/>
    <n v="2018"/>
    <s v="Bakery Items"/>
    <n v="15382.11"/>
    <n v="14887.14"/>
    <n v="967821.70976543531"/>
    <s v="Medium"/>
    <n v="172.81"/>
    <n v="2.0136023877158304E-2"/>
    <n v="763.91"/>
    <n v="966765.61350000009"/>
    <n v="62.85"/>
    <n v="1412.17"/>
    <n v="0"/>
  </r>
  <r>
    <x v="15"/>
    <n v="2024"/>
    <s v="Grains &amp; Cereals"/>
    <n v="16270.95"/>
    <n v="16900.740000000002"/>
    <n v="1038706.4062024652"/>
    <s v="Medium"/>
    <n v="144.49"/>
    <n v="1.9212816455696204E-2"/>
    <n v="846.88"/>
    <n v="764897.35950000002"/>
    <n v="47.01"/>
    <n v="1412.17"/>
    <n v="0"/>
  </r>
  <r>
    <x v="11"/>
    <n v="2022"/>
    <s v="Meat &amp; Seafood"/>
    <n v="8997.9500000000007"/>
    <n v="8132.68"/>
    <n v="903836.98509104841"/>
    <s v="Low"/>
    <n v="165.36"/>
    <n v="1.537007618461959E-2"/>
    <n v="585.41999999999996"/>
    <n v="492277.84450000006"/>
    <n v="54.71"/>
    <n v="1412.17"/>
    <n v="0"/>
  </r>
  <r>
    <x v="14"/>
    <n v="2019"/>
    <s v="Bakery Items"/>
    <n v="36423.94"/>
    <n v="37742.699999999997"/>
    <n v="1036205.8580153602"/>
    <s v="Medium"/>
    <n v="70.959999999999994"/>
    <n v="0.19796695472580034"/>
    <n v="183.99"/>
    <n v="2287059.1926000002"/>
    <n v="62.79"/>
    <n v="1412.17"/>
    <n v="0"/>
  </r>
  <r>
    <x v="3"/>
    <n v="2021"/>
    <s v="Fruits &amp; Vegetables"/>
    <n v="34844.76"/>
    <n v="28235.33"/>
    <n v="810317.82110136503"/>
    <s v="Low"/>
    <n v="190.53"/>
    <n v="2.8102652611883123E-2"/>
    <n v="1239.9100000000001"/>
    <n v="1789975.3212000001"/>
    <n v="51.37"/>
    <n v="1412.17"/>
    <n v="0"/>
  </r>
  <r>
    <x v="0"/>
    <n v="2020"/>
    <s v="Frozen Food"/>
    <n v="37903.21"/>
    <n v="39273.22"/>
    <n v="1036144.9597540684"/>
    <s v="Medium"/>
    <n v="155.96"/>
    <n v="3.1183994668728968E-2"/>
    <n v="1215.47"/>
    <n v="2253345.8344999999"/>
    <n v="59.45"/>
    <n v="1412.17"/>
    <n v="0"/>
  </r>
  <r>
    <x v="13"/>
    <n v="2022"/>
    <s v="Dairy Products"/>
    <n v="44003.89"/>
    <n v="35541.279999999999"/>
    <n v="807684.95694357937"/>
    <s v="Low"/>
    <n v="93.26"/>
    <n v="3.7421137672100757E-2"/>
    <n v="1175.9100000000001"/>
    <n v="1382602.2238"/>
    <n v="31.42"/>
    <n v="1412.17"/>
    <n v="0"/>
  </r>
  <r>
    <x v="6"/>
    <n v="2020"/>
    <s v="Grains &amp; Cereals"/>
    <n v="14912.46"/>
    <n v="12840.38"/>
    <n v="861050.42360549502"/>
    <s v="Low"/>
    <n v="34.049999999999997"/>
    <n v="9.3173758200562312E-2"/>
    <n v="160.05000000000001"/>
    <n v="799904.35439999995"/>
    <n v="53.64"/>
    <n v="1412.17"/>
    <n v="0"/>
  </r>
  <r>
    <x v="16"/>
    <n v="2023"/>
    <s v="Beverages"/>
    <n v="5164.03"/>
    <n v="5766.99"/>
    <n v="1116761.5215248556"/>
    <s v="High"/>
    <n v="189.15"/>
    <n v="4.144785738937804E-3"/>
    <n v="1245.9100000000001"/>
    <n v="267238.55249999999"/>
    <n v="51.75"/>
    <n v="1412.17"/>
    <n v="0"/>
  </r>
  <r>
    <x v="12"/>
    <n v="2020"/>
    <s v="Meat &amp; Seafood"/>
    <n v="31602.42"/>
    <n v="25537.29"/>
    <n v="808080.20398437849"/>
    <s v="Low"/>
    <n v="134.31"/>
    <n v="6.6712587870215945E-2"/>
    <n v="473.71"/>
    <n v="1919214.9665999997"/>
    <n v="60.73"/>
    <n v="1412.17"/>
    <n v="0"/>
  </r>
  <r>
    <x v="8"/>
    <n v="2021"/>
    <s v="Frozen Food"/>
    <n v="37875.46"/>
    <n v="45347.88"/>
    <n v="1197289.2210418039"/>
    <s v="High"/>
    <n v="143.31"/>
    <n v="5.2172929637996586E-2"/>
    <n v="725.96"/>
    <n v="1686972.9883999999"/>
    <n v="44.54"/>
    <n v="1412.17"/>
    <n v="0"/>
  </r>
  <r>
    <x v="15"/>
    <n v="2023"/>
    <s v="Meat &amp; Seafood"/>
    <n v="41910.99"/>
    <n v="47436.94"/>
    <n v="1131849.665207145"/>
    <s v="High"/>
    <n v="89.8"/>
    <n v="0.12903629926108373"/>
    <n v="324.8"/>
    <n v="2826477.1655999999"/>
    <n v="67.44"/>
    <n v="1412.17"/>
    <n v="0"/>
  </r>
  <r>
    <x v="2"/>
    <n v="2021"/>
    <s v="Beverages"/>
    <n v="40449.32"/>
    <n v="47696.47"/>
    <n v="1179166.1763411597"/>
    <s v="High"/>
    <n v="197.31"/>
    <n v="0.2403120247148289"/>
    <n v="168.32"/>
    <n v="1743365.692"/>
    <n v="43.1"/>
    <n v="1412.17"/>
    <n v="0"/>
  </r>
  <r>
    <x v="2"/>
    <n v="2020"/>
    <s v="Meat &amp; Seafood"/>
    <n v="42442.57"/>
    <n v="45788.95"/>
    <n v="1078844.8955847868"/>
    <s v="Medium"/>
    <n v="188.32"/>
    <n v="0.29698810440137147"/>
    <n v="142.91"/>
    <n v="1373017.1395"/>
    <n v="32.35"/>
    <n v="1412.17"/>
    <n v="0"/>
  </r>
  <r>
    <x v="18"/>
    <n v="2022"/>
    <s v="Prepared Food"/>
    <n v="19047.02"/>
    <n v="16267.32"/>
    <n v="854061.16022348905"/>
    <s v="Low"/>
    <n v="170.58"/>
    <n v="6.9940953989644922E-2"/>
    <n v="272.33"/>
    <n v="618837.67980000004"/>
    <n v="32.49"/>
    <n v="1412.17"/>
    <n v="0"/>
  </r>
  <r>
    <x v="4"/>
    <n v="2018"/>
    <s v="Grains &amp; Cereals"/>
    <n v="47749.55"/>
    <n v="39099.53"/>
    <n v="818846.04148101911"/>
    <s v="Low"/>
    <n v="188.54"/>
    <n v="0.13279256354635965"/>
    <n v="359.58"/>
    <n v="2060870.578"/>
    <n v="43.16"/>
    <n v="1412.17"/>
    <n v="0"/>
  </r>
  <r>
    <x v="16"/>
    <n v="2018"/>
    <s v="Bakery Items"/>
    <n v="49341.91"/>
    <n v="52775.19"/>
    <n v="1069581.4166901929"/>
    <s v="Medium"/>
    <n v="106.29"/>
    <n v="5.4439637671565386E-2"/>
    <n v="906.36"/>
    <n v="2904758.2417000001"/>
    <n v="58.87"/>
    <n v="1412.17"/>
    <n v="0"/>
  </r>
  <r>
    <x v="0"/>
    <n v="2020"/>
    <s v="Frozen Food"/>
    <n v="44590.66"/>
    <n v="45630.59"/>
    <n v="1023321.7001049098"/>
    <s v="Medium"/>
    <n v="166.39"/>
    <n v="4.906218779570011E-2"/>
    <n v="908.86"/>
    <n v="1790314.9990000001"/>
    <n v="40.15"/>
    <n v="1412.17"/>
    <n v="0"/>
  </r>
  <r>
    <x v="16"/>
    <n v="2019"/>
    <s v="Prepared Food"/>
    <n v="31133.27"/>
    <n v="28268.89"/>
    <n v="907996.17258322041"/>
    <s v="Low"/>
    <n v="23.93"/>
    <n v="6.7989932519490731E-2"/>
    <n v="457.91"/>
    <n v="1259652.1041999999"/>
    <n v="40.46"/>
    <n v="1412.17"/>
    <n v="0"/>
  </r>
  <r>
    <x v="7"/>
    <n v="2021"/>
    <s v="Grains &amp; Cereals"/>
    <n v="7225.77"/>
    <n v="7393.73"/>
    <n v="1023244.5815463265"/>
    <s v="Medium"/>
    <n v="105.58"/>
    <n v="5.7942440620339037E-3"/>
    <n v="1247.06"/>
    <n v="233175.59790000002"/>
    <n v="32.270000000000003"/>
    <n v="1412.17"/>
    <n v="0"/>
  </r>
  <r>
    <x v="7"/>
    <n v="2024"/>
    <s v="Frozen Food"/>
    <n v="2886.99"/>
    <n v="3327"/>
    <n v="1152411.3349890371"/>
    <s v="High"/>
    <n v="147.87"/>
    <n v="0.21042201166180757"/>
    <n v="13.72"/>
    <n v="190166.0313"/>
    <n v="65.87"/>
    <n v="1412.17"/>
    <n v="0"/>
  </r>
  <r>
    <x v="2"/>
    <n v="2020"/>
    <s v="Beverages"/>
    <n v="12396.63"/>
    <n v="11857.8"/>
    <n v="956534.15484692215"/>
    <s v="Medium"/>
    <n v="135.94999999999999"/>
    <n v="1.5107708244470171E-2"/>
    <n v="820.55"/>
    <n v="373014.59669999999"/>
    <n v="30.09"/>
    <n v="1412.17"/>
    <n v="0"/>
  </r>
  <r>
    <x v="12"/>
    <n v="2023"/>
    <s v="Meat &amp; Seafood"/>
    <n v="28316.47"/>
    <n v="30769.01"/>
    <n v="1086611.7845903814"/>
    <s v="Medium"/>
    <n v="178.99"/>
    <n v="5.4562826367612775E-2"/>
    <n v="518.97"/>
    <n v="1759302.2811000003"/>
    <n v="62.13"/>
    <n v="1412.17"/>
    <n v="0"/>
  </r>
  <r>
    <x v="8"/>
    <n v="2024"/>
    <s v="Grains &amp; Cereals"/>
    <n v="34832.33"/>
    <n v="32198.66"/>
    <n v="924390.07094845502"/>
    <s v="Low"/>
    <n v="198.47"/>
    <n v="2.5487941051645667E-2"/>
    <n v="1366.62"/>
    <n v="1098263.3649000002"/>
    <n v="31.53"/>
    <n v="1412.17"/>
    <n v="0"/>
  </r>
  <r>
    <x v="8"/>
    <n v="2020"/>
    <s v="Dairy Products"/>
    <n v="2394.5700000000002"/>
    <n v="2590.56"/>
    <n v="1081847.6803768526"/>
    <s v="Medium"/>
    <n v="183.97"/>
    <n v="1.9447178637559694E-3"/>
    <n v="1231.32"/>
    <n v="126193.83900000002"/>
    <n v="52.7"/>
    <n v="1412.17"/>
    <n v="0"/>
  </r>
  <r>
    <x v="6"/>
    <n v="2019"/>
    <s v="Beverages"/>
    <n v="12613.45"/>
    <n v="10764.24"/>
    <n v="853393.7978903472"/>
    <s v="Low"/>
    <n v="101.54"/>
    <n v="3.2178810143374662E-2"/>
    <n v="391.98"/>
    <n v="796665.50199999998"/>
    <n v="63.16"/>
    <n v="1412.17"/>
    <n v="0"/>
  </r>
  <r>
    <x v="13"/>
    <n v="2021"/>
    <s v="Dairy Products"/>
    <n v="7913.03"/>
    <n v="8075.1"/>
    <n v="1020481.4085122893"/>
    <s v="Medium"/>
    <n v="152.35"/>
    <n v="4.4522759241546167E-2"/>
    <n v="177.73"/>
    <n v="477551.36050000001"/>
    <n v="60.35"/>
    <n v="1412.17"/>
    <n v="0"/>
  </r>
  <r>
    <x v="18"/>
    <n v="2023"/>
    <s v="Frozen Food"/>
    <n v="32703.24"/>
    <n v="32320.61"/>
    <n v="988299.93603080302"/>
    <s v="Medium"/>
    <n v="73.56"/>
    <n v="2.3490669310003019E-2"/>
    <n v="1392.18"/>
    <n v="1033422.3840000001"/>
    <n v="31.6"/>
    <n v="1412.17"/>
    <n v="0"/>
  </r>
  <r>
    <x v="14"/>
    <n v="2018"/>
    <s v="Beverages"/>
    <n v="34292.47"/>
    <n v="33457.33"/>
    <n v="975646.54864464409"/>
    <s v="Medium"/>
    <n v="148.49"/>
    <n v="0.21686251818124327"/>
    <n v="158.13"/>
    <n v="2314055.8756000004"/>
    <n v="67.48"/>
    <n v="1412.17"/>
    <n v="0"/>
  </r>
  <r>
    <x v="4"/>
    <n v="2019"/>
    <s v="Bakery Items"/>
    <n v="26061.19"/>
    <n v="29622.9"/>
    <n v="1136667.2051429732"/>
    <s v="High"/>
    <n v="191.51"/>
    <n v="6.2256491722605764E-2"/>
    <n v="418.61"/>
    <n v="1300453.3809999998"/>
    <n v="49.9"/>
    <n v="1412.17"/>
    <n v="0"/>
  </r>
  <r>
    <x v="18"/>
    <n v="2024"/>
    <s v="Fruits &amp; Vegetables"/>
    <n v="23569.68"/>
    <n v="27289.4"/>
    <n v="1157818.0102572457"/>
    <s v="High"/>
    <n v="199.15"/>
    <n v="2.1518533396632948E-2"/>
    <n v="1095.32"/>
    <n v="1376469.3119999999"/>
    <n v="58.4"/>
    <n v="1412.17"/>
    <n v="0"/>
  </r>
  <r>
    <x v="16"/>
    <n v="2020"/>
    <s v="Meat &amp; Seafood"/>
    <n v="5978.9"/>
    <n v="5833.47"/>
    <n v="975676.12771580066"/>
    <s v="Medium"/>
    <n v="41.22"/>
    <n v="6.3792625154709568E-3"/>
    <n v="937.24"/>
    <n v="368001.29499999998"/>
    <n v="61.55"/>
    <n v="1412.17"/>
    <n v="0"/>
  </r>
  <r>
    <x v="4"/>
    <n v="2018"/>
    <s v="Meat &amp; Seafood"/>
    <n v="30127.25"/>
    <n v="28702.33"/>
    <n v="952703.28357218136"/>
    <s v="Medium"/>
    <n v="133.83000000000001"/>
    <n v="2.3973875400861006E-2"/>
    <n v="1256.67"/>
    <n v="1262934.32"/>
    <n v="41.92"/>
    <n v="1412.17"/>
    <n v="0"/>
  </r>
  <r>
    <x v="3"/>
    <n v="2019"/>
    <s v="Meat &amp; Seafood"/>
    <n v="37711.58"/>
    <n v="44058.28"/>
    <n v="1168295.7860688944"/>
    <s v="High"/>
    <n v="76.61"/>
    <n v="2.9905141787730762E-2"/>
    <n v="1261.04"/>
    <n v="2354333.9394"/>
    <n v="62.43"/>
    <n v="1412.17"/>
    <n v="0"/>
  </r>
  <r>
    <x v="8"/>
    <n v="2021"/>
    <s v="Meat &amp; Seafood"/>
    <n v="24498.79"/>
    <n v="28438.43"/>
    <n v="1160809.5746769535"/>
    <s v="High"/>
    <n v="52.33"/>
    <n v="0.53362644304073192"/>
    <n v="45.91"/>
    <n v="1534849.1935000001"/>
    <n v="62.65"/>
    <n v="1412.17"/>
    <n v="0"/>
  </r>
  <r>
    <x v="8"/>
    <n v="2020"/>
    <s v="Bakery Items"/>
    <n v="26718.55"/>
    <n v="30067.32"/>
    <n v="1125335.0200516121"/>
    <s v="High"/>
    <n v="117"/>
    <n v="7.1957528749562363E-2"/>
    <n v="371.31"/>
    <n v="1164127.2235000001"/>
    <n v="43.57"/>
    <n v="1412.17"/>
    <n v="0"/>
  </r>
  <r>
    <x v="7"/>
    <n v="2022"/>
    <s v="Grains &amp; Cereals"/>
    <n v="3719.16"/>
    <n v="3803.6"/>
    <n v="1022704.0514524785"/>
    <s v="Medium"/>
    <n v="61.05"/>
    <n v="4.2134384665057948E-3"/>
    <n v="882.69"/>
    <n v="186999.36480000001"/>
    <n v="50.28"/>
    <n v="1412.17"/>
    <n v="0"/>
  </r>
  <r>
    <x v="7"/>
    <n v="2020"/>
    <s v="Frozen Food"/>
    <n v="12302.84"/>
    <n v="11330.03"/>
    <n v="920928.01336927083"/>
    <s v="Low"/>
    <n v="64.8"/>
    <n v="1.3824503050801748E-2"/>
    <n v="889.93"/>
    <n v="516596.25160000002"/>
    <n v="41.99"/>
    <n v="1412.17"/>
    <n v="0"/>
  </r>
  <r>
    <x v="1"/>
    <n v="2022"/>
    <s v="Grains &amp; Cereals"/>
    <n v="5457.06"/>
    <n v="5389.62"/>
    <n v="987641.69717760105"/>
    <s v="Medium"/>
    <n v="147.69999999999999"/>
    <n v="8.174023756384716E-3"/>
    <n v="667.61"/>
    <n v="226577.13120000003"/>
    <n v="41.52"/>
    <n v="1412.17"/>
    <n v="0"/>
  </r>
  <r>
    <x v="16"/>
    <n v="2019"/>
    <s v="Beverages"/>
    <n v="40705.199999999997"/>
    <n v="40258.76"/>
    <n v="989032.35950198013"/>
    <s v="Medium"/>
    <n v="60.06"/>
    <n v="4.0329330638449644E-2"/>
    <n v="1009.32"/>
    <n v="2558321.8199999998"/>
    <n v="62.85"/>
    <n v="1412.17"/>
    <n v="0"/>
  </r>
  <r>
    <x v="13"/>
    <n v="2022"/>
    <s v="Frozen Food"/>
    <n v="21309.4"/>
    <n v="17977.599999999999"/>
    <n v="843646.46587890782"/>
    <s v="Low"/>
    <n v="161.31"/>
    <n v="2.6263480286429129E-2"/>
    <n v="811.37"/>
    <n v="1187785.9560000002"/>
    <n v="55.74"/>
    <n v="1412.17"/>
    <n v="0"/>
  </r>
  <r>
    <x v="14"/>
    <n v="2020"/>
    <s v="Prepared Food"/>
    <n v="28455.74"/>
    <n v="28701.79"/>
    <n v="1008646.7616024043"/>
    <s v="Medium"/>
    <n v="64.52"/>
    <n v="2.2402566524956702E-2"/>
    <n v="1270.2"/>
    <n v="1604050.0638000001"/>
    <n v="56.37"/>
    <n v="1412.17"/>
    <n v="0"/>
  </r>
  <r>
    <x v="17"/>
    <n v="2019"/>
    <s v="Beverages"/>
    <n v="562.22"/>
    <n v="627.72"/>
    <n v="1116502.4367685248"/>
    <s v="High"/>
    <n v="122.17"/>
    <n v="1.2164524644078065E-3"/>
    <n v="462.18"/>
    <n v="34576.53"/>
    <n v="61.5"/>
    <n v="1412.17"/>
    <n v="0"/>
  </r>
  <r>
    <x v="6"/>
    <n v="2022"/>
    <s v="Beverages"/>
    <n v="29919.89"/>
    <n v="25147.81"/>
    <n v="840504.76121402858"/>
    <s v="Low"/>
    <n v="32.57"/>
    <n v="2.9407031372857367E-2"/>
    <n v="1017.44"/>
    <n v="1641704.3642999998"/>
    <n v="54.87"/>
    <n v="1412.17"/>
    <n v="0"/>
  </r>
  <r>
    <x v="13"/>
    <n v="2021"/>
    <s v="Grains &amp; Cereals"/>
    <n v="40334.35"/>
    <n v="38795.4"/>
    <n v="961845.17662984529"/>
    <s v="Medium"/>
    <n v="50.85"/>
    <n v="4.094525317740691E-2"/>
    <n v="985.08"/>
    <n v="2541870.7370000002"/>
    <n v="63.02"/>
    <n v="1412.17"/>
    <n v="0"/>
  </r>
  <r>
    <x v="1"/>
    <n v="2020"/>
    <s v="Bakery Items"/>
    <n v="21625.02"/>
    <n v="23407.4"/>
    <n v="1082422.1203032413"/>
    <s v="Medium"/>
    <n v="143.29"/>
    <n v="1.7064660206432877E-2"/>
    <n v="1267.24"/>
    <n v="895708.3284"/>
    <n v="41.42"/>
    <n v="1412.17"/>
    <n v="0"/>
  </r>
  <r>
    <x v="19"/>
    <n v="2021"/>
    <s v="Bakery Items"/>
    <n v="30450.77"/>
    <n v="30812.12"/>
    <n v="1011866.6949965468"/>
    <s v="Medium"/>
    <n v="21.46"/>
    <n v="0.34940642570281127"/>
    <n v="87.15"/>
    <n v="1996047.9734999998"/>
    <n v="65.55"/>
    <n v="1412.17"/>
    <n v="0"/>
  </r>
  <r>
    <x v="5"/>
    <n v="2023"/>
    <s v="Bakery Items"/>
    <n v="8619.86"/>
    <n v="9439.1"/>
    <n v="1095040.9867445643"/>
    <s v="Medium"/>
    <n v="74.56"/>
    <n v="7.7887955182072838E-3"/>
    <n v="1106.7"/>
    <n v="389531.47340000002"/>
    <n v="45.19"/>
    <n v="1412.17"/>
    <n v="0"/>
  </r>
  <r>
    <x v="14"/>
    <n v="2018"/>
    <s v="Prepared Food"/>
    <n v="24221.08"/>
    <n v="24937.45"/>
    <n v="1029576.3029559375"/>
    <s v="Medium"/>
    <n v="144.93"/>
    <n v="2.9723128274981903E-2"/>
    <n v="814.89"/>
    <n v="1099394.8212000001"/>
    <n v="45.39"/>
    <n v="1412.17"/>
    <n v="0"/>
  </r>
  <r>
    <x v="6"/>
    <n v="2018"/>
    <s v="Fruits &amp; Vegetables"/>
    <n v="42649.16"/>
    <n v="45762.45"/>
    <n v="1072997.6862381345"/>
    <s v="Medium"/>
    <n v="78.08"/>
    <n v="0.19147508305647842"/>
    <n v="222.74"/>
    <n v="1982332.9568"/>
    <n v="46.48"/>
    <n v="1412.17"/>
    <n v="0"/>
  </r>
  <r>
    <x v="2"/>
    <n v="2024"/>
    <s v="Grains &amp; Cereals"/>
    <n v="22354.93"/>
    <n v="18257.96"/>
    <n v="816730.80613538041"/>
    <s v="Low"/>
    <n v="27.61"/>
    <n v="3.2384838256384996E-2"/>
    <n v="690.29"/>
    <n v="1050011.0621"/>
    <n v="46.97"/>
    <n v="1412.17"/>
    <n v="0"/>
  </r>
  <r>
    <x v="1"/>
    <n v="2022"/>
    <s v="Bakery Items"/>
    <n v="18850.259999999998"/>
    <n v="18542.54"/>
    <n v="983675.5567297216"/>
    <s v="Medium"/>
    <n v="167.04"/>
    <n v="1.9914490365111559E-2"/>
    <n v="946.56"/>
    <n v="1275785.5967999999"/>
    <n v="67.680000000000007"/>
    <n v="1412.17"/>
    <n v="0"/>
  </r>
  <r>
    <x v="8"/>
    <n v="2021"/>
    <s v="Grains &amp; Cereals"/>
    <n v="2047.11"/>
    <n v="2369.73"/>
    <n v="1157597.7841933263"/>
    <s v="High"/>
    <n v="72.27"/>
    <n v="5.8405420827389441E-2"/>
    <n v="35.049999999999997"/>
    <n v="128190.02819999999"/>
    <n v="62.62"/>
    <n v="1412.17"/>
    <n v="0"/>
  </r>
  <r>
    <x v="13"/>
    <n v="2023"/>
    <s v="Bakery Items"/>
    <n v="30417.22"/>
    <n v="28835.35"/>
    <n v="947994.26114549581"/>
    <s v="Low"/>
    <n v="25.72"/>
    <n v="4.4698339456282148E-2"/>
    <n v="680.5"/>
    <n v="1882825.9180000001"/>
    <n v="61.9"/>
    <n v="1412.17"/>
    <n v="0"/>
  </r>
  <r>
    <x v="8"/>
    <n v="2022"/>
    <s v="Frozen Food"/>
    <n v="11890.66"/>
    <n v="13680.35"/>
    <n v="1150512.2507917979"/>
    <s v="High"/>
    <n v="178.86"/>
    <n v="3.1137163506860792E-2"/>
    <n v="381.88"/>
    <n v="629729.35360000003"/>
    <n v="52.96"/>
    <n v="1412.17"/>
    <n v="0"/>
  </r>
  <r>
    <x v="9"/>
    <n v="2022"/>
    <s v="Fruits &amp; Vegetables"/>
    <n v="41759.370000000003"/>
    <n v="35161.449999999997"/>
    <n v="842001.44781877694"/>
    <s v="Low"/>
    <n v="92.07"/>
    <n v="3.8063759582167372E-2"/>
    <n v="1097.0899999999999"/>
    <n v="1758904.6643999999"/>
    <n v="42.12"/>
    <n v="1412.17"/>
    <n v="0"/>
  </r>
  <r>
    <x v="19"/>
    <n v="2022"/>
    <s v="Meat &amp; Seafood"/>
    <n v="29113.22"/>
    <n v="27117.15"/>
    <n v="931437.67676677462"/>
    <s v="Low"/>
    <n v="21.72"/>
    <n v="4.0114114858906529E-2"/>
    <n v="725.76"/>
    <n v="1347942.0859999999"/>
    <n v="46.3"/>
    <n v="1412.17"/>
    <n v="0"/>
  </r>
  <r>
    <x v="16"/>
    <n v="2023"/>
    <s v="Prepared Food"/>
    <n v="16069.8"/>
    <n v="16316.85"/>
    <n v="1015373.5578538625"/>
    <s v="Medium"/>
    <n v="42.72"/>
    <n v="1.1865848525795804E-2"/>
    <n v="1354.29"/>
    <n v="868733.38800000004"/>
    <n v="54.06"/>
    <n v="1412.17"/>
    <n v="0"/>
  </r>
  <r>
    <x v="9"/>
    <n v="2023"/>
    <s v="Prepared Food"/>
    <n v="19085.740000000002"/>
    <n v="21107.47"/>
    <n v="1105928.8243473922"/>
    <s v="High"/>
    <n v="168.14"/>
    <n v="2.1884555847312841E-2"/>
    <n v="872.11"/>
    <n v="1183697.5948000001"/>
    <n v="62.02"/>
    <n v="1412.17"/>
    <n v="0"/>
  </r>
  <r>
    <x v="14"/>
    <n v="2023"/>
    <s v="Beverages"/>
    <n v="45330.2"/>
    <n v="45565.69"/>
    <n v="1005194.9914185245"/>
    <s v="Medium"/>
    <n v="135.78"/>
    <n v="5.3041351711871937E-2"/>
    <n v="854.62"/>
    <n v="1800062.2419999999"/>
    <n v="39.71"/>
    <n v="1412.17"/>
    <n v="0"/>
  </r>
  <r>
    <x v="1"/>
    <n v="2019"/>
    <s v="Fruits &amp; Vegetables"/>
    <n v="24914.11"/>
    <n v="29706.21"/>
    <n v="1192344.8198631217"/>
    <s v="High"/>
    <n v="32.57"/>
    <n v="1.9655792413531936E-2"/>
    <n v="1267.52"/>
    <n v="1078780.963"/>
    <n v="43.3"/>
    <n v="1412.17"/>
    <n v="0"/>
  </r>
  <r>
    <x v="0"/>
    <n v="2019"/>
    <s v="Meat &amp; Seafood"/>
    <n v="6272.68"/>
    <n v="5946.07"/>
    <n v="947931.34672898985"/>
    <s v="Low"/>
    <n v="165.54"/>
    <n v="4.2189131019639496E-2"/>
    <n v="148.68"/>
    <n v="254482.62760000001"/>
    <n v="40.57"/>
    <n v="1412.17"/>
    <n v="0"/>
  </r>
  <r>
    <x v="9"/>
    <n v="2022"/>
    <s v="Fruits &amp; Vegetables"/>
    <n v="43846.87"/>
    <n v="44810.33"/>
    <n v="1021973.2902257333"/>
    <s v="Medium"/>
    <n v="67.92"/>
    <n v="0.26131992371416651"/>
    <n v="167.79"/>
    <n v="1787198.4212"/>
    <n v="40.76"/>
    <n v="1412.17"/>
    <n v="0"/>
  </r>
  <r>
    <x v="19"/>
    <n v="2021"/>
    <s v="Beverages"/>
    <n v="13864.8"/>
    <n v="15565.97"/>
    <n v="1122697.0457561596"/>
    <s v="High"/>
    <n v="47.7"/>
    <n v="1.5240398355574119E-2"/>
    <n v="909.74"/>
    <n v="630293.80799999996"/>
    <n v="45.46"/>
    <n v="1412.17"/>
    <n v="0"/>
  </r>
  <r>
    <x v="10"/>
    <n v="2023"/>
    <s v="Prepared Food"/>
    <n v="35127.949999999997"/>
    <n v="38873.69"/>
    <n v="1106631.3291837412"/>
    <s v="High"/>
    <n v="186.21"/>
    <n v="4.0036414406200135E-2"/>
    <n v="877.4"/>
    <n v="1804522.7914999998"/>
    <n v="51.37"/>
    <n v="1412.17"/>
    <n v="0"/>
  </r>
  <r>
    <x v="6"/>
    <n v="2023"/>
    <s v="Beverages"/>
    <n v="13534.93"/>
    <n v="12427.64"/>
    <n v="918190.19381703483"/>
    <s v="Low"/>
    <n v="148.55000000000001"/>
    <n v="1.1375802655908556E-2"/>
    <n v="1189.8"/>
    <n v="732510.41159999999"/>
    <n v="54.12"/>
    <n v="1412.17"/>
    <n v="0"/>
  </r>
  <r>
    <x v="17"/>
    <n v="2022"/>
    <s v="Beverages"/>
    <n v="14779.69"/>
    <n v="12125.54"/>
    <n v="820419.10215978813"/>
    <s v="Low"/>
    <n v="183.18"/>
    <n v="1.7793349626187352E-2"/>
    <n v="830.63"/>
    <n v="751251.64269999997"/>
    <n v="50.83"/>
    <n v="1412.17"/>
    <n v="0"/>
  </r>
  <r>
    <x v="1"/>
    <n v="2021"/>
    <s v="Bakery Items"/>
    <n v="12746.19"/>
    <n v="12488.54"/>
    <n v="979786.11647872813"/>
    <s v="Medium"/>
    <n v="119.42"/>
    <n v="2.30287629406132E-2"/>
    <n v="553.49"/>
    <n v="747564.04350000003"/>
    <n v="58.65"/>
    <n v="1412.17"/>
    <n v="0"/>
  </r>
  <r>
    <x v="13"/>
    <n v="2020"/>
    <s v="Frozen Food"/>
    <n v="15449.15"/>
    <n v="12990.26"/>
    <n v="840839.78730221407"/>
    <s v="Low"/>
    <n v="123.5"/>
    <n v="0.36206116709632058"/>
    <n v="42.67"/>
    <n v="610550.40800000005"/>
    <n v="39.520000000000003"/>
    <n v="1412.17"/>
    <n v="0"/>
  </r>
  <r>
    <x v="7"/>
    <n v="2024"/>
    <s v="Meat &amp; Seafood"/>
    <n v="37100.54"/>
    <n v="35853.129999999997"/>
    <n v="966377.57833174395"/>
    <s v="Medium"/>
    <n v="144.38"/>
    <n v="0.11550244388406339"/>
    <n v="321.20999999999998"/>
    <n v="1487731.6540000001"/>
    <n v="40.1"/>
    <n v="1412.17"/>
    <n v="0"/>
  </r>
  <r>
    <x v="4"/>
    <n v="2019"/>
    <s v="Bakery Items"/>
    <n v="35356.04"/>
    <n v="37868.53"/>
    <n v="1071062.5398093225"/>
    <s v="Medium"/>
    <n v="76.959999999999994"/>
    <n v="7.7144378259256838E-2"/>
    <n v="458.31"/>
    <n v="1989130.8104000001"/>
    <n v="56.26"/>
    <n v="1412.17"/>
    <n v="0"/>
  </r>
  <r>
    <x v="14"/>
    <n v="2024"/>
    <s v="Meat &amp; Seafood"/>
    <n v="12930"/>
    <n v="13350.78"/>
    <n v="1032542.9234338747"/>
    <s v="Medium"/>
    <n v="172.99"/>
    <n v="0.14925545423063605"/>
    <n v="86.63"/>
    <n v="677532"/>
    <n v="52.4"/>
    <n v="1412.17"/>
    <n v="0"/>
  </r>
  <r>
    <x v="16"/>
    <n v="2024"/>
    <s v="Bakery Items"/>
    <n v="13512.16"/>
    <n v="15702.23"/>
    <n v="1162081.4140744337"/>
    <s v="High"/>
    <n v="168.7"/>
    <n v="3.3237793028804759E-2"/>
    <n v="406.53"/>
    <n v="502652.35200000001"/>
    <n v="37.200000000000003"/>
    <n v="1412.17"/>
    <n v="0"/>
  </r>
  <r>
    <x v="5"/>
    <n v="2022"/>
    <s v="Meat &amp; Seafood"/>
    <n v="10642.53"/>
    <n v="9247.43"/>
    <n v="868912.74913014099"/>
    <s v="Low"/>
    <n v="73.8"/>
    <n v="8.8602101302074666E-3"/>
    <n v="1201.1600000000001"/>
    <n v="558519.97439999995"/>
    <n v="52.48"/>
    <n v="1412.17"/>
    <n v="0"/>
  </r>
  <r>
    <x v="18"/>
    <n v="2019"/>
    <s v="Prepared Food"/>
    <n v="34493.480000000003"/>
    <n v="36121.71"/>
    <n v="1047203.9933343923"/>
    <s v="Medium"/>
    <n v="196.8"/>
    <n v="0.29135467522594816"/>
    <n v="118.39"/>
    <n v="2266566.5707999999"/>
    <n v="65.709999999999994"/>
    <n v="1412.17"/>
    <n v="0"/>
  </r>
  <r>
    <x v="13"/>
    <n v="2020"/>
    <s v="Bakery Items"/>
    <n v="11092.49"/>
    <n v="10035"/>
    <n v="904666.12996721209"/>
    <s v="Low"/>
    <n v="150.02000000000001"/>
    <n v="9.1239142593933006E-3"/>
    <n v="1215.76"/>
    <n v="619848.34120000002"/>
    <n v="55.88"/>
    <n v="1412.17"/>
    <n v="0"/>
  </r>
  <r>
    <x v="17"/>
    <n v="2024"/>
    <s v="Frozen Food"/>
    <n v="13338.14"/>
    <n v="12307.87"/>
    <n v="922757.59588668286"/>
    <s v="Low"/>
    <n v="112.42"/>
    <n v="2.9638993822496778E-2"/>
    <n v="450.02"/>
    <n v="577808.22479999997"/>
    <n v="43.32"/>
    <n v="1412.17"/>
    <n v="0"/>
  </r>
  <r>
    <x v="16"/>
    <n v="2020"/>
    <s v="Frozen Food"/>
    <n v="25111.5"/>
    <n v="28295.66"/>
    <n v="1126800.8681281484"/>
    <s v="High"/>
    <n v="190.76"/>
    <n v="2.4563488570003227E-2"/>
    <n v="1022.31"/>
    <n v="1456718.115"/>
    <n v="58.01"/>
    <n v="1412.17"/>
    <n v="0"/>
  </r>
  <r>
    <x v="11"/>
    <n v="2023"/>
    <s v="Grains &amp; Cereals"/>
    <n v="1434.79"/>
    <n v="1521.97"/>
    <n v="1060761.5051680037"/>
    <s v="Medium"/>
    <n v="98.79"/>
    <n v="1.2470253874166718E-3"/>
    <n v="1150.57"/>
    <n v="88296.976599999995"/>
    <n v="61.54"/>
    <n v="1412.17"/>
    <n v="0"/>
  </r>
  <r>
    <x v="11"/>
    <n v="2024"/>
    <s v="Bakery Items"/>
    <n v="17941.25"/>
    <n v="14499.25"/>
    <n v="808151.60593604122"/>
    <s v="Low"/>
    <n v="165.11"/>
    <n v="3.6425975555284852E-2"/>
    <n v="492.54"/>
    <n v="590446.53749999998"/>
    <n v="32.909999999999997"/>
    <n v="1412.17"/>
    <n v="0"/>
  </r>
  <r>
    <x v="7"/>
    <n v="2022"/>
    <s v="Meat &amp; Seafood"/>
    <n v="48372.88"/>
    <n v="48305"/>
    <n v="998596.73436851404"/>
    <s v="Medium"/>
    <n v="177.17"/>
    <n v="3.751958860440404E-2"/>
    <n v="1289.27"/>
    <n v="1720139.6128"/>
    <n v="35.56"/>
    <n v="1412.17"/>
    <n v="0"/>
  </r>
  <r>
    <x v="8"/>
    <n v="2024"/>
    <s v="Dairy Products"/>
    <n v="9666.4"/>
    <n v="9795.89"/>
    <n v="1013395.8867830837"/>
    <s v="Medium"/>
    <n v="192.07"/>
    <n v="3.211855396065922E-2"/>
    <n v="300.95999999999998"/>
    <n v="605019.97600000002"/>
    <n v="62.59"/>
    <n v="1412.17"/>
    <n v="0"/>
  </r>
  <r>
    <x v="4"/>
    <n v="2021"/>
    <s v="Prepared Food"/>
    <n v="10461.91"/>
    <n v="12442.68"/>
    <n v="1189331.5847679821"/>
    <s v="High"/>
    <n v="39.159999999999997"/>
    <n v="1.1957835181163562E-2"/>
    <n v="874.9"/>
    <n v="345556.8873"/>
    <n v="33.03"/>
    <n v="1412.17"/>
    <n v="0"/>
  </r>
  <r>
    <x v="14"/>
    <n v="2022"/>
    <s v="Prepared Food"/>
    <n v="24836.07"/>
    <n v="23121.8"/>
    <n v="930976.59975994588"/>
    <s v="Low"/>
    <n v="68.62"/>
    <n v="1.8945237768318916E-2"/>
    <n v="1310.94"/>
    <n v="1249502.6817000001"/>
    <n v="50.31"/>
    <n v="1412.17"/>
    <n v="0"/>
  </r>
  <r>
    <x v="9"/>
    <n v="2019"/>
    <s v="Prepared Food"/>
    <n v="13807.04"/>
    <n v="11632.83"/>
    <n v="842528.88381579251"/>
    <s v="Low"/>
    <n v="23.49"/>
    <n v="2.1110068037611805E-2"/>
    <n v="654.04999999999995"/>
    <n v="751655.25760000001"/>
    <n v="54.44"/>
    <n v="1412.17"/>
    <n v="0"/>
  </r>
  <r>
    <x v="9"/>
    <n v="2022"/>
    <s v="Prepared Food"/>
    <n v="49395.14"/>
    <n v="40327.449999999997"/>
    <n v="816425.46210011758"/>
    <s v="Low"/>
    <n v="100.35"/>
    <n v="4.398851199116581E-2"/>
    <n v="1122.9100000000001"/>
    <n v="2056319.6782000002"/>
    <n v="41.63"/>
    <n v="1412.17"/>
    <n v="0"/>
  </r>
  <r>
    <x v="3"/>
    <n v="2018"/>
    <s v="Beverages"/>
    <n v="20942.04"/>
    <n v="18650.07"/>
    <n v="890556.50738896488"/>
    <s v="Low"/>
    <n v="124.24"/>
    <n v="0.16352026235652378"/>
    <n v="128.07"/>
    <n v="1018411.4052000002"/>
    <n v="48.63"/>
    <n v="1412.17"/>
    <n v="0"/>
  </r>
  <r>
    <x v="5"/>
    <n v="2019"/>
    <s v="Meat &amp; Seafood"/>
    <n v="10367.07"/>
    <n v="11883.66"/>
    <n v="1146289.1636691948"/>
    <s v="High"/>
    <n v="128.72999999999999"/>
    <n v="2.2395917044718081E-2"/>
    <n v="462.9"/>
    <n v="552564.83100000001"/>
    <n v="53.3"/>
    <n v="1412.17"/>
    <n v="0"/>
  </r>
  <r>
    <x v="1"/>
    <n v="2023"/>
    <s v="Dairy Products"/>
    <n v="39760.39"/>
    <n v="38052.74"/>
    <n v="957051.47761377599"/>
    <s v="Medium"/>
    <n v="70.239999999999995"/>
    <n v="4.7249423648247177E-2"/>
    <n v="841.5"/>
    <n v="1663972.3215000001"/>
    <n v="41.85"/>
    <n v="1412.17"/>
    <n v="0"/>
  </r>
  <r>
    <x v="1"/>
    <n v="2024"/>
    <s v="Prepared Food"/>
    <n v="47659.16"/>
    <n v="56031.37"/>
    <n v="1175668.433937988"/>
    <s v="High"/>
    <n v="89.22"/>
    <n v="4.6504908178997294E-2"/>
    <n v="1024.82"/>
    <n v="2983940.0076000001"/>
    <n v="62.61"/>
    <n v="1412.17"/>
    <n v="0"/>
  </r>
  <r>
    <x v="10"/>
    <n v="2022"/>
    <s v="Beverages"/>
    <n v="14009.07"/>
    <n v="12256.59"/>
    <n v="874903.90154378559"/>
    <s v="Low"/>
    <n v="145.34"/>
    <n v="1.0908111938206622E-2"/>
    <n v="1284.28"/>
    <n v="709139.12339999992"/>
    <n v="50.62"/>
    <n v="1412.17"/>
    <n v="0"/>
  </r>
  <r>
    <x v="10"/>
    <n v="2019"/>
    <s v="Meat &amp; Seafood"/>
    <n v="43154.38"/>
    <n v="37000.11"/>
    <n v="857389.44691129855"/>
    <s v="Low"/>
    <n v="175.09"/>
    <n v="3.9325994441153686E-2"/>
    <n v="1097.3499999999999"/>
    <n v="1317934.7651999998"/>
    <n v="30.54"/>
    <n v="1412.17"/>
    <n v="0"/>
  </r>
  <r>
    <x v="0"/>
    <n v="2023"/>
    <s v="Grains &amp; Cereals"/>
    <n v="21517.15"/>
    <n v="25165.97"/>
    <n v="1169577.2906727889"/>
    <s v="High"/>
    <n v="61.64"/>
    <n v="4.2087334963325188E-2"/>
    <n v="511.25"/>
    <n v="657994.44700000004"/>
    <n v="30.58"/>
    <n v="1412.17"/>
    <n v="0"/>
  </r>
  <r>
    <x v="11"/>
    <n v="2019"/>
    <s v="Dairy Products"/>
    <n v="15479.16"/>
    <n v="16007.31"/>
    <n v="1034120.0685308506"/>
    <s v="Medium"/>
    <n v="34.64"/>
    <n v="6.9883340857787815E-2"/>
    <n v="221.5"/>
    <n v="482949.79199999996"/>
    <n v="31.2"/>
    <n v="1412.17"/>
    <n v="0"/>
  </r>
  <r>
    <x v="2"/>
    <n v="2018"/>
    <s v="Dairy Products"/>
    <n v="7634.8"/>
    <n v="6920.6"/>
    <n v="906454.65500078583"/>
    <s v="Low"/>
    <n v="152.62"/>
    <n v="9.3139120675352557E-3"/>
    <n v="819.72"/>
    <n v="529702.424"/>
    <n v="69.38"/>
    <n v="1412.17"/>
    <n v="0"/>
  </r>
  <r>
    <x v="2"/>
    <n v="2018"/>
    <s v="Beverages"/>
    <n v="3715.38"/>
    <n v="4207.47"/>
    <n v="1132446.748381054"/>
    <s v="High"/>
    <n v="146.4"/>
    <n v="3.6273443525632891E-3"/>
    <n v="1024.27"/>
    <n v="241648.31520000004"/>
    <n v="65.040000000000006"/>
    <n v="1412.17"/>
    <n v="0"/>
  </r>
  <r>
    <x v="16"/>
    <n v="2022"/>
    <s v="Grains &amp; Cereals"/>
    <n v="44914.43"/>
    <n v="37679.79"/>
    <n v="838923.92712097208"/>
    <s v="Low"/>
    <n v="167.65"/>
    <n v="4.9471224487548052E-2"/>
    <n v="907.89"/>
    <n v="2664773.1318999999"/>
    <n v="59.33"/>
    <n v="1412.17"/>
    <n v="0"/>
  </r>
  <r>
    <x v="19"/>
    <n v="2023"/>
    <s v="Bakery Items"/>
    <n v="48952.68"/>
    <n v="45037.440000000002"/>
    <n v="920019.90493676753"/>
    <s v="Low"/>
    <n v="127.04"/>
    <n v="0.10079411946383347"/>
    <n v="485.67"/>
    <n v="3079613.0987999998"/>
    <n v="62.91"/>
    <n v="1412.17"/>
    <n v="0"/>
  </r>
  <r>
    <x v="15"/>
    <n v="2023"/>
    <s v="Grains &amp; Cereals"/>
    <n v="18528.169999999998"/>
    <n v="15310.1"/>
    <n v="826314.74128313817"/>
    <s v="Low"/>
    <n v="39.67"/>
    <n v="3.1626672811689197E-2"/>
    <n v="585.84"/>
    <n v="620878.97669999988"/>
    <n v="33.51"/>
    <n v="1412.17"/>
    <n v="0"/>
  </r>
  <r>
    <x v="8"/>
    <n v="2021"/>
    <s v="Grains &amp; Cereals"/>
    <n v="6924.7"/>
    <n v="6480.12"/>
    <n v="935797.94070501253"/>
    <s v="Low"/>
    <n v="81.489999999999995"/>
    <n v="8.5261706293017474E-3"/>
    <n v="812.17"/>
    <n v="397477.77999999997"/>
    <n v="57.4"/>
    <n v="1412.17"/>
    <n v="0"/>
  </r>
  <r>
    <x v="0"/>
    <n v="2018"/>
    <s v="Bakery Items"/>
    <n v="16533"/>
    <n v="13724.03"/>
    <n v="830099.19554829737"/>
    <s v="Low"/>
    <n v="79.02"/>
    <n v="1.624864864864865E-2"/>
    <n v="1017.5"/>
    <n v="906504.39"/>
    <n v="54.83"/>
    <n v="1412.17"/>
    <n v="0"/>
  </r>
  <r>
    <x v="0"/>
    <n v="2023"/>
    <s v="Dairy Products"/>
    <n v="42686.47"/>
    <n v="35909.269999999997"/>
    <n v="841233.06518435467"/>
    <s v="Low"/>
    <n v="131.08000000000001"/>
    <n v="4.5795037119684162E-2"/>
    <n v="932.12"/>
    <n v="1693799.1296000001"/>
    <n v="39.68"/>
    <n v="1412.17"/>
    <n v="0"/>
  </r>
  <r>
    <x v="16"/>
    <n v="2018"/>
    <s v="Meat &amp; Seafood"/>
    <n v="12735.64"/>
    <n v="14984.8"/>
    <n v="1176603.6100266653"/>
    <s v="High"/>
    <n v="119.17"/>
    <n v="1.3118165712166783E-2"/>
    <n v="970.84"/>
    <n v="693965.02359999996"/>
    <n v="54.49"/>
    <n v="1412.17"/>
    <n v="0"/>
  </r>
  <r>
    <x v="11"/>
    <n v="2019"/>
    <s v="Dairy Products"/>
    <n v="46106.35"/>
    <n v="45513.19"/>
    <n v="987134.9608025793"/>
    <s v="Medium"/>
    <n v="80.87"/>
    <n v="0.19935294880664128"/>
    <n v="231.28"/>
    <n v="1527964.439"/>
    <n v="33.14"/>
    <n v="1412.17"/>
    <n v="0"/>
  </r>
  <r>
    <x v="7"/>
    <n v="2024"/>
    <s v="Dairy Products"/>
    <n v="35892.199999999997"/>
    <n v="36287.72"/>
    <n v="1011019.6644396277"/>
    <s v="Medium"/>
    <n v="154.65"/>
    <n v="0.19557650392327811"/>
    <n v="183.52"/>
    <n v="1099019.1639999999"/>
    <n v="30.62"/>
    <n v="1412.17"/>
    <n v="0"/>
  </r>
  <r>
    <x v="18"/>
    <n v="2023"/>
    <s v="Fruits &amp; Vegetables"/>
    <n v="6482.29"/>
    <n v="6869.84"/>
    <n v="1059785.9706986265"/>
    <s v="Medium"/>
    <n v="30.16"/>
    <n v="2.2221692777073119E-2"/>
    <n v="291.70999999999998"/>
    <n v="353219.98210000002"/>
    <n v="54.49"/>
    <n v="1412.17"/>
    <n v="0"/>
  </r>
  <r>
    <x v="4"/>
    <n v="2020"/>
    <s v="Dairy Products"/>
    <n v="21627.599999999999"/>
    <n v="24587.61"/>
    <n v="1136862.6199855742"/>
    <s v="High"/>
    <n v="118.9"/>
    <n v="2.0220647356906447E-2"/>
    <n v="1069.58"/>
    <n v="1265647.152"/>
    <n v="58.52"/>
    <n v="1412.17"/>
    <n v="0"/>
  </r>
  <r>
    <x v="12"/>
    <n v="2023"/>
    <s v="Beverages"/>
    <n v="20092.05"/>
    <n v="18645.740000000002"/>
    <n v="928015.8072471451"/>
    <s v="Low"/>
    <n v="24.02"/>
    <n v="6.3341897856242113E-2"/>
    <n v="317.2"/>
    <n v="1287699.4845"/>
    <n v="64.09"/>
    <n v="1412.17"/>
    <n v="0"/>
  </r>
  <r>
    <x v="11"/>
    <n v="2022"/>
    <s v="Dairy Products"/>
    <n v="48373.39"/>
    <n v="50449.34"/>
    <n v="1042915.123376716"/>
    <s v="Medium"/>
    <n v="58.89"/>
    <n v="3.6415599569397078E-2"/>
    <n v="1328.37"/>
    <n v="1643244.0582999999"/>
    <n v="33.97"/>
    <n v="1412.17"/>
    <n v="0"/>
  </r>
  <r>
    <x v="14"/>
    <n v="2024"/>
    <s v="Grains &amp; Cereals"/>
    <n v="17324.62"/>
    <n v="20112.650000000001"/>
    <n v="1160928.7822763212"/>
    <s v="High"/>
    <n v="140"/>
    <n v="7.1005451043075526E-2"/>
    <n v="243.99"/>
    <n v="539315.42059999995"/>
    <n v="31.13"/>
    <n v="1412.17"/>
    <n v="0"/>
  </r>
  <r>
    <x v="6"/>
    <n v="2019"/>
    <s v="Beverages"/>
    <n v="28539.63"/>
    <n v="27498.23"/>
    <n v="963510.38888731215"/>
    <s v="Medium"/>
    <n v="113.87"/>
    <n v="4.9863946885646895E-2"/>
    <n v="572.35"/>
    <n v="1670139.1476000003"/>
    <n v="58.52"/>
    <n v="1412.17"/>
    <n v="0"/>
  </r>
  <r>
    <x v="7"/>
    <n v="2019"/>
    <s v="Dairy Products"/>
    <n v="20167.009999999998"/>
    <n v="18982.009999999998"/>
    <n v="941240.66978694417"/>
    <s v="Low"/>
    <n v="61.78"/>
    <n v="3.0931471341584992E-2"/>
    <n v="651.99"/>
    <n v="1276571.7329999998"/>
    <n v="63.3"/>
    <n v="1412.17"/>
    <n v="0"/>
  </r>
  <r>
    <x v="14"/>
    <n v="2022"/>
    <s v="Beverages"/>
    <n v="16309.24"/>
    <n v="13445.9"/>
    <n v="824434.4923491223"/>
    <s v="Low"/>
    <n v="54.53"/>
    <n v="5.6929768221167271E-2"/>
    <n v="286.48"/>
    <n v="918210.21199999994"/>
    <n v="56.3"/>
    <n v="1412.17"/>
    <n v="0"/>
  </r>
  <r>
    <x v="1"/>
    <n v="2019"/>
    <s v="Prepared Food"/>
    <n v="39516.230000000003"/>
    <n v="43657.2"/>
    <n v="1104791.6261242533"/>
    <s v="High"/>
    <n v="83.82"/>
    <n v="0.16333070182689924"/>
    <n v="241.94"/>
    <n v="1676278.4766000002"/>
    <n v="42.42"/>
    <n v="1412.17"/>
    <n v="0"/>
  </r>
  <r>
    <x v="9"/>
    <n v="2023"/>
    <s v="Bakery Items"/>
    <n v="6367.24"/>
    <n v="5602.06"/>
    <n v="879825.48168437195"/>
    <s v="Low"/>
    <n v="136.13"/>
    <n v="7.4244869402985076E-3"/>
    <n v="857.6"/>
    <n v="373565.97080000001"/>
    <n v="58.67"/>
    <n v="1412.17"/>
    <n v="0"/>
  </r>
  <r>
    <x v="13"/>
    <n v="2020"/>
    <s v="Dairy Products"/>
    <n v="17786.740000000002"/>
    <n v="19470.900000000001"/>
    <n v="1094686.2662860085"/>
    <s v="Medium"/>
    <n v="128.44"/>
    <n v="1.8576035759417658E-2"/>
    <n v="957.51"/>
    <n v="816055.63120000006"/>
    <n v="45.88"/>
    <n v="1412.17"/>
    <n v="0"/>
  </r>
  <r>
    <x v="14"/>
    <n v="2023"/>
    <s v="Meat &amp; Seafood"/>
    <n v="26861.08"/>
    <n v="23432.21"/>
    <n v="872348.02174745011"/>
    <s v="Low"/>
    <n v="107.89"/>
    <n v="3.1457675551599756E-2"/>
    <n v="853.88"/>
    <n v="1483806.0592000003"/>
    <n v="55.24"/>
    <n v="1412.17"/>
    <n v="0"/>
  </r>
  <r>
    <x v="4"/>
    <n v="2020"/>
    <s v="Prepared Food"/>
    <n v="3236.77"/>
    <n v="3128.03"/>
    <n v="966404.78007396264"/>
    <s v="Medium"/>
    <n v="28.91"/>
    <n v="3.8228061887327271E-3"/>
    <n v="846.7"/>
    <n v="162194.5447"/>
    <n v="50.11"/>
    <n v="1412.17"/>
    <n v="0"/>
  </r>
  <r>
    <x v="4"/>
    <n v="2020"/>
    <s v="Beverages"/>
    <n v="46073"/>
    <n v="42721.58"/>
    <n v="927258.4811060708"/>
    <s v="Low"/>
    <n v="142.01"/>
    <n v="7.9156429859977659E-2"/>
    <n v="582.04999999999995"/>
    <n v="2564883.91"/>
    <n v="55.67"/>
    <n v="1412.17"/>
    <n v="0"/>
  </r>
  <r>
    <x v="17"/>
    <n v="2018"/>
    <s v="Fruits &amp; Vegetables"/>
    <n v="24411.49"/>
    <n v="22266.81"/>
    <n v="912144.64991690381"/>
    <s v="Low"/>
    <n v="188.9"/>
    <n v="3.4134305609933441E-2"/>
    <n v="715.16"/>
    <n v="1348246.5926999999"/>
    <n v="55.23"/>
    <n v="1412.17"/>
    <n v="0"/>
  </r>
  <r>
    <x v="2"/>
    <n v="2024"/>
    <s v="Dairy Products"/>
    <n v="11016.36"/>
    <n v="10330.11"/>
    <n v="937706.28410836239"/>
    <s v="Low"/>
    <n v="199.71"/>
    <n v="9.0871566443949531E-3"/>
    <n v="1212.3"/>
    <n v="634101.68160000001"/>
    <n v="57.56"/>
    <n v="1412.17"/>
    <n v="0"/>
  </r>
  <r>
    <x v="19"/>
    <n v="2018"/>
    <s v="Frozen Food"/>
    <n v="18824.66"/>
    <n v="16221.22"/>
    <n v="861700.5566103186"/>
    <s v="Low"/>
    <n v="121.56"/>
    <n v="1.5808547266940434E-2"/>
    <n v="1190.79"/>
    <n v="971352.45600000001"/>
    <n v="51.6"/>
    <n v="1412.17"/>
    <n v="0"/>
  </r>
  <r>
    <x v="5"/>
    <n v="2024"/>
    <s v="Grains &amp; Cereals"/>
    <n v="30251.98"/>
    <n v="30485.18"/>
    <n v="1007708.5863470755"/>
    <s v="Medium"/>
    <n v="155.22"/>
    <n v="4.4942922510102207E-2"/>
    <n v="673.12"/>
    <n v="1005878.335"/>
    <n v="33.25"/>
    <n v="1412.17"/>
    <n v="0"/>
  </r>
  <r>
    <x v="7"/>
    <n v="2021"/>
    <s v="Grains &amp; Cereals"/>
    <n v="28188.81"/>
    <n v="25430.05"/>
    <n v="902132.79666647862"/>
    <s v="Low"/>
    <n v="158.6"/>
    <n v="8.4170827112570915E-2"/>
    <n v="334.9"/>
    <n v="1511483.9922"/>
    <n v="53.62"/>
    <n v="1412.17"/>
    <n v="0"/>
  </r>
  <r>
    <x v="3"/>
    <n v="2018"/>
    <s v="Beverages"/>
    <n v="28017.919999999998"/>
    <n v="33552.639999999999"/>
    <n v="1197542.1444561195"/>
    <s v="High"/>
    <n v="132.71"/>
    <n v="0.12352490961996296"/>
    <n v="226.82"/>
    <n v="1576008"/>
    <n v="56.25"/>
    <n v="1412.17"/>
    <n v="0"/>
  </r>
  <r>
    <x v="16"/>
    <n v="2022"/>
    <s v="Meat &amp; Seafood"/>
    <n v="47128.3"/>
    <n v="42676.68"/>
    <n v="905542.52964779118"/>
    <s v="Low"/>
    <n v="74.290000000000006"/>
    <n v="6.0144848005308969E-2"/>
    <n v="783.58"/>
    <n v="1515646.128"/>
    <n v="32.159999999999997"/>
    <n v="1412.17"/>
    <n v="0"/>
  </r>
  <r>
    <x v="4"/>
    <n v="2023"/>
    <s v="Dairy Products"/>
    <n v="29274.27"/>
    <n v="32530.11"/>
    <n v="1111218.4864046141"/>
    <s v="High"/>
    <n v="131.41"/>
    <n v="6.1914195677001821E-2"/>
    <n v="472.82"/>
    <n v="1525189.4670000002"/>
    <n v="52.1"/>
    <n v="1412.17"/>
    <n v="0"/>
  </r>
  <r>
    <x v="15"/>
    <n v="2021"/>
    <s v="Bakery Items"/>
    <n v="10846.69"/>
    <n v="11717.08"/>
    <n v="1080244.7566953604"/>
    <s v="Medium"/>
    <n v="197.88"/>
    <n v="8.8292144892144903E-2"/>
    <n v="122.85"/>
    <n v="402520.66590000002"/>
    <n v="37.11"/>
    <n v="1412.17"/>
    <n v="0"/>
  </r>
  <r>
    <x v="13"/>
    <n v="2023"/>
    <s v="Grains &amp; Cereals"/>
    <n v="20059.23"/>
    <n v="20402.650000000001"/>
    <n v="1017120.2982367718"/>
    <s v="Medium"/>
    <n v="86.38"/>
    <n v="2.9025075965851542E-2"/>
    <n v="691.1"/>
    <n v="963244.22460000007"/>
    <n v="48.02"/>
    <n v="1412.17"/>
    <n v="0"/>
  </r>
  <r>
    <x v="9"/>
    <n v="2018"/>
    <s v="Bakery Items"/>
    <n v="23891.65"/>
    <n v="20701.810000000001"/>
    <n v="866487.24554394523"/>
    <s v="Low"/>
    <n v="99.24"/>
    <n v="2.1490514783265722E-2"/>
    <n v="1111.73"/>
    <n v="1405306.8530000001"/>
    <n v="58.82"/>
    <n v="1412.17"/>
    <n v="0"/>
  </r>
  <r>
    <x v="0"/>
    <n v="2022"/>
    <s v="Meat &amp; Seafood"/>
    <n v="15955.86"/>
    <n v="15880.58"/>
    <n v="995281.98417383956"/>
    <s v="Medium"/>
    <n v="41.11"/>
    <n v="1.3537632675224625E-2"/>
    <n v="1178.6300000000001"/>
    <n v="998836.83600000001"/>
    <n v="62.6"/>
    <n v="1412.17"/>
    <n v="0"/>
  </r>
  <r>
    <x v="15"/>
    <n v="2022"/>
    <s v="Frozen Food"/>
    <n v="44822.55"/>
    <n v="49895.35"/>
    <n v="1113175.1763342335"/>
    <s v="High"/>
    <n v="197.44"/>
    <n v="0.30468730881653189"/>
    <n v="147.11000000000001"/>
    <n v="2618981.5965"/>
    <n v="58.43"/>
    <n v="1412.17"/>
    <n v="0"/>
  </r>
  <r>
    <x v="19"/>
    <n v="2019"/>
    <s v="Prepared Food"/>
    <n v="4850.3"/>
    <n v="4607.66"/>
    <n v="949974.22839824331"/>
    <s v="Low"/>
    <n v="39.08"/>
    <n v="3.7208107029979443E-3"/>
    <n v="1303.56"/>
    <n v="286701.23300000001"/>
    <n v="59.11"/>
    <n v="1412.17"/>
    <n v="0"/>
  </r>
  <r>
    <x v="16"/>
    <n v="2020"/>
    <s v="Beverages"/>
    <n v="12696.71"/>
    <n v="11643.15"/>
    <n v="917021.02355649625"/>
    <s v="Low"/>
    <n v="112.93"/>
    <n v="1.1391372612350729E-2"/>
    <n v="1114.5899999999999"/>
    <n v="814874.84779999999"/>
    <n v="64.180000000000007"/>
    <n v="1412.17"/>
    <n v="0"/>
  </r>
  <r>
    <x v="16"/>
    <n v="2024"/>
    <s v="Bakery Items"/>
    <n v="44657.279999999999"/>
    <n v="35786.01"/>
    <n v="801347.73098585499"/>
    <s v="Low"/>
    <n v="61.37"/>
    <n v="8.3874462370640265E-2"/>
    <n v="532.42999999999995"/>
    <n v="3030443.0208000001"/>
    <n v="67.86"/>
    <n v="1412.17"/>
    <n v="0"/>
  </r>
  <r>
    <x v="1"/>
    <n v="2018"/>
    <s v="Prepared Food"/>
    <n v="33073.050000000003"/>
    <n v="27678.55"/>
    <n v="836891.36623323208"/>
    <s v="Low"/>
    <n v="26.72"/>
    <n v="7.4702527499830598E-2"/>
    <n v="442.73"/>
    <n v="1264382.7015"/>
    <n v="38.229999999999997"/>
    <n v="1412.17"/>
    <n v="0"/>
  </r>
  <r>
    <x v="18"/>
    <n v="2024"/>
    <s v="Fruits &amp; Vegetables"/>
    <n v="6638.89"/>
    <n v="7472.43"/>
    <n v="1125554.1212461721"/>
    <s v="High"/>
    <n v="190.81"/>
    <n v="7.7271870198798833E-3"/>
    <n v="859.16"/>
    <n v="308708.38500000001"/>
    <n v="46.5"/>
    <n v="1412.17"/>
    <n v="0"/>
  </r>
  <r>
    <x v="19"/>
    <n v="2019"/>
    <s v="Prepared Food"/>
    <n v="29636.36"/>
    <n v="24638.240000000002"/>
    <n v="831351.75844806852"/>
    <s v="Low"/>
    <n v="102.09"/>
    <n v="5.1446654862340728E-2"/>
    <n v="576.05999999999995"/>
    <n v="1353788.9247999999"/>
    <n v="45.68"/>
    <n v="1412.17"/>
    <n v="0"/>
  </r>
  <r>
    <x v="4"/>
    <n v="2022"/>
    <s v="Beverages"/>
    <n v="3118.62"/>
    <n v="2909.39"/>
    <n v="932909.42788797617"/>
    <s v="Low"/>
    <n v="53.67"/>
    <n v="4.3426956122150587E-3"/>
    <n v="718.13"/>
    <n v="216712.90379999997"/>
    <n v="69.489999999999995"/>
    <n v="1412.17"/>
    <n v="0"/>
  </r>
  <r>
    <x v="2"/>
    <n v="2019"/>
    <s v="Fruits &amp; Vegetables"/>
    <n v="22247.62"/>
    <n v="20257.28"/>
    <n v="910536.94732290471"/>
    <s v="Low"/>
    <n v="174.26"/>
    <n v="2.7244207690423707E-2"/>
    <n v="816.6"/>
    <n v="1099922.3328"/>
    <n v="49.44"/>
    <n v="1412.17"/>
    <n v="0"/>
  </r>
  <r>
    <x v="3"/>
    <n v="2024"/>
    <s v="Frozen Food"/>
    <n v="21206.07"/>
    <n v="22699.83"/>
    <n v="1070440.2088647261"/>
    <s v="Medium"/>
    <n v="122.95"/>
    <n v="2.5596357184241018E-2"/>
    <n v="828.48"/>
    <n v="1407658.9265999999"/>
    <n v="66.38"/>
    <n v="1412.17"/>
    <n v="0"/>
  </r>
  <r>
    <x v="11"/>
    <n v="2019"/>
    <s v="Beverages"/>
    <n v="1160.27"/>
    <n v="1158.3399999999999"/>
    <n v="998336.59406862198"/>
    <s v="Medium"/>
    <n v="162.82"/>
    <n v="1.3458803605192033E-3"/>
    <n v="862.09"/>
    <n v="36734.148199999996"/>
    <n v="31.66"/>
    <n v="1412.17"/>
    <n v="0"/>
  </r>
  <r>
    <x v="14"/>
    <n v="2018"/>
    <s v="Beverages"/>
    <n v="20437.009999999998"/>
    <n v="18175.82"/>
    <n v="889358.08124574006"/>
    <s v="Low"/>
    <n v="141.35"/>
    <n v="1.6767865640537567E-2"/>
    <n v="1218.82"/>
    <n v="992829.94579999987"/>
    <n v="48.58"/>
    <n v="1412.17"/>
    <n v="0"/>
  </r>
  <r>
    <x v="3"/>
    <n v="2023"/>
    <s v="Prepared Food"/>
    <n v="26977.56"/>
    <n v="24530.02"/>
    <n v="909274.96778804308"/>
    <s v="Low"/>
    <n v="193.92"/>
    <n v="7.9078294005569399E-2"/>
    <n v="341.15"/>
    <n v="1847423.3088000002"/>
    <n v="68.48"/>
    <n v="1412.17"/>
    <n v="0"/>
  </r>
  <r>
    <x v="8"/>
    <n v="2022"/>
    <s v="Prepared Food"/>
    <n v="25659.439999999999"/>
    <n v="27457.72"/>
    <n v="1070082.5894875338"/>
    <s v="Medium"/>
    <n v="59.04"/>
    <n v="4.5746091173272004E-2"/>
    <n v="560.91"/>
    <n v="1509544.8551999999"/>
    <n v="58.83"/>
    <n v="1412.17"/>
    <n v="0"/>
  </r>
  <r>
    <x v="17"/>
    <n v="2022"/>
    <s v="Meat &amp; Seafood"/>
    <n v="30588.9"/>
    <n v="31101.57"/>
    <n v="1016760.0011768974"/>
    <s v="Medium"/>
    <n v="21.56"/>
    <n v="3.170228422187215E-2"/>
    <n v="964.88"/>
    <n v="1750602.747"/>
    <n v="57.23"/>
    <n v="1412.17"/>
    <n v="0"/>
  </r>
  <r>
    <x v="8"/>
    <n v="2022"/>
    <s v="Dairy Products"/>
    <n v="42054.559999999998"/>
    <n v="40586.17"/>
    <n v="965083.69128104066"/>
    <s v="Medium"/>
    <n v="164.65"/>
    <n v="6.2074067513911639E-2"/>
    <n v="677.49"/>
    <n v="2248236.7775999997"/>
    <n v="53.46"/>
    <n v="1412.17"/>
    <n v="0"/>
  </r>
  <r>
    <x v="3"/>
    <n v="2019"/>
    <s v="Fruits &amp; Vegetables"/>
    <n v="20333.88"/>
    <n v="19202.66"/>
    <n v="944367.72519558482"/>
    <s v="Low"/>
    <n v="29.37"/>
    <n v="2.9259065269943596E-2"/>
    <n v="694.96"/>
    <n v="1381077.1296000001"/>
    <n v="67.92"/>
    <n v="1412.17"/>
    <n v="0"/>
  </r>
  <r>
    <x v="9"/>
    <n v="2018"/>
    <s v="Prepared Food"/>
    <n v="3695.8"/>
    <n v="3320.68"/>
    <n v="898501.00113642507"/>
    <s v="Low"/>
    <n v="167.39"/>
    <n v="9.5964894058994596E-3"/>
    <n v="385.12"/>
    <n v="162799.99"/>
    <n v="44.05"/>
    <n v="1412.17"/>
    <n v="0"/>
  </r>
  <r>
    <x v="17"/>
    <n v="2024"/>
    <s v="Fruits &amp; Vegetables"/>
    <n v="5443.2"/>
    <n v="6472.66"/>
    <n v="1189127.7189888302"/>
    <s v="High"/>
    <n v="91.07"/>
    <n v="6.9656019656019657E-3"/>
    <n v="781.44"/>
    <n v="334266.91199999995"/>
    <n v="61.41"/>
    <n v="1412.17"/>
    <n v="0"/>
  </r>
  <r>
    <x v="14"/>
    <n v="2024"/>
    <s v="Frozen Food"/>
    <n v="27555.01"/>
    <n v="32211.96"/>
    <n v="1169005.5637795087"/>
    <s v="High"/>
    <n v="198.85"/>
    <n v="3.1341716144589277E-2"/>
    <n v="879.18"/>
    <n v="1604803.7823999999"/>
    <n v="58.24"/>
    <n v="1412.17"/>
    <n v="0"/>
  </r>
  <r>
    <x v="2"/>
    <n v="2023"/>
    <s v="Dairy Products"/>
    <n v="17163.86"/>
    <n v="15214.37"/>
    <n v="886418.90577061335"/>
    <s v="Low"/>
    <n v="93.25"/>
    <n v="2.1565076453367842E-2"/>
    <n v="795.91"/>
    <n v="646219.32900000003"/>
    <n v="37.65"/>
    <n v="1412.17"/>
    <n v="0"/>
  </r>
  <r>
    <x v="14"/>
    <n v="2018"/>
    <s v="Frozen Food"/>
    <n v="20127.91"/>
    <n v="23658.57"/>
    <n v="1175411.1579393987"/>
    <s v="High"/>
    <n v="23.63"/>
    <n v="1.5265069469724548E-2"/>
    <n v="1318.56"/>
    <n v="680524.63710000005"/>
    <n v="33.81"/>
    <n v="1412.17"/>
    <n v="0"/>
  </r>
  <r>
    <x v="17"/>
    <n v="2019"/>
    <s v="Prepared Food"/>
    <n v="33616.769999999997"/>
    <n v="37461.32"/>
    <n v="1114364.0510376222"/>
    <s v="High"/>
    <n v="96.66"/>
    <n v="4.2369985253525914E-2"/>
    <n v="793.41"/>
    <n v="2272829.8196999999"/>
    <n v="67.61"/>
    <n v="1412.17"/>
    <n v="0"/>
  </r>
  <r>
    <x v="13"/>
    <n v="2021"/>
    <s v="Grains &amp; Cereals"/>
    <n v="24828.02"/>
    <n v="28575.73"/>
    <n v="1150946.7931796415"/>
    <s v="High"/>
    <n v="127.59"/>
    <n v="0.29254176976552376"/>
    <n v="84.87"/>
    <n v="1346671.8048"/>
    <n v="54.24"/>
    <n v="1412.17"/>
    <n v="0"/>
  </r>
  <r>
    <x v="4"/>
    <n v="2018"/>
    <s v="Fruits &amp; Vegetables"/>
    <n v="39189.879999999997"/>
    <n v="31790.93"/>
    <n v="811202.53494014277"/>
    <s v="Low"/>
    <n v="130.79"/>
    <n v="0.48091643146398327"/>
    <n v="81.489999999999995"/>
    <n v="2158578.5903999996"/>
    <n v="55.08"/>
    <n v="1412.17"/>
    <n v="0"/>
  </r>
  <r>
    <x v="11"/>
    <n v="2019"/>
    <s v="Frozen Food"/>
    <n v="18656.62"/>
    <n v="18849.189999999999"/>
    <n v="1010321.8053430901"/>
    <s v="Medium"/>
    <n v="124.85"/>
    <n v="2.1901811394292287E-2"/>
    <n v="851.83"/>
    <n v="619213.21779999987"/>
    <n v="33.19"/>
    <n v="1412.17"/>
    <n v="0"/>
  </r>
  <r>
    <x v="15"/>
    <n v="2020"/>
    <s v="Prepared Food"/>
    <n v="41121.47"/>
    <n v="43606.7"/>
    <n v="1060436.312223274"/>
    <s v="Medium"/>
    <n v="79.56"/>
    <n v="6.3834381160837644E-2"/>
    <n v="644.19000000000005"/>
    <n v="2053194.9971"/>
    <n v="49.93"/>
    <n v="1412.17"/>
    <n v="0"/>
  </r>
  <r>
    <x v="11"/>
    <n v="2023"/>
    <s v="Dairy Products"/>
    <n v="37510.620000000003"/>
    <n v="39567.06"/>
    <n v="1054822.8741620372"/>
    <s v="Medium"/>
    <n v="163.63999999999999"/>
    <n v="7.7573405025333483E-2"/>
    <n v="483.55"/>
    <n v="2337286.7322000004"/>
    <n v="62.31"/>
    <n v="1412.17"/>
    <n v="0"/>
  </r>
  <r>
    <x v="4"/>
    <n v="2018"/>
    <s v="Meat &amp; Seafood"/>
    <n v="12159.07"/>
    <n v="10518.83"/>
    <n v="865101.52503439819"/>
    <s v="Low"/>
    <n v="82.6"/>
    <n v="1.8413905379210081E-2"/>
    <n v="660.32"/>
    <n v="749485.07479999994"/>
    <n v="61.64"/>
    <n v="1412.17"/>
    <n v="0"/>
  </r>
  <r>
    <x v="8"/>
    <n v="2024"/>
    <s v="Grains &amp; Cereals"/>
    <n v="34569.480000000003"/>
    <n v="40686.83"/>
    <n v="1176958.1144986849"/>
    <s v="High"/>
    <n v="139.97999999999999"/>
    <n v="3.0572980048110942E-2"/>
    <n v="1130.72"/>
    <n v="1790699.064"/>
    <n v="51.8"/>
    <n v="1412.17"/>
    <n v="0"/>
  </r>
  <r>
    <x v="1"/>
    <n v="2020"/>
    <s v="Dairy Products"/>
    <n v="30427.46"/>
    <n v="33884"/>
    <n v="1113599.3605775835"/>
    <s v="High"/>
    <n v="54.92"/>
    <n v="5.8969088548227674E-2"/>
    <n v="515.99"/>
    <n v="1613568.2038"/>
    <n v="53.03"/>
    <n v="1412.17"/>
    <n v="0"/>
  </r>
  <r>
    <x v="12"/>
    <n v="2023"/>
    <s v="Bakery Items"/>
    <n v="4743.07"/>
    <n v="4114.13"/>
    <n v="867398.11978317844"/>
    <s v="Low"/>
    <n v="114.16"/>
    <n v="1.3762389740018569E-2"/>
    <n v="344.64"/>
    <n v="274339.16879999998"/>
    <n v="57.84"/>
    <n v="1412.17"/>
    <n v="0"/>
  </r>
  <r>
    <x v="9"/>
    <n v="2021"/>
    <s v="Prepared Food"/>
    <n v="43200.15"/>
    <n v="41602.230000000003"/>
    <n v="963011.23954430711"/>
    <s v="Medium"/>
    <n v="156.1"/>
    <n v="0.58968263718263725"/>
    <n v="73.260000000000005"/>
    <n v="2607561.054"/>
    <n v="60.36"/>
    <n v="1412.17"/>
    <n v="0"/>
  </r>
  <r>
    <x v="1"/>
    <n v="2020"/>
    <s v="Grains &amp; Cereals"/>
    <n v="15846.89"/>
    <n v="15977.17"/>
    <n v="1008221.1714727622"/>
    <s v="Medium"/>
    <n v="29.66"/>
    <n v="1.1089496151154654"/>
    <n v="14.29"/>
    <n v="1088047.4674"/>
    <n v="68.66"/>
    <n v="1412.17"/>
    <n v="0"/>
  </r>
  <r>
    <x v="4"/>
    <n v="2021"/>
    <s v="Prepared Food"/>
    <n v="31604.43"/>
    <n v="26619.06"/>
    <n v="842257.24051976262"/>
    <s v="Low"/>
    <n v="94.24"/>
    <n v="3.0353559800616589E-2"/>
    <n v="1041.21"/>
    <n v="1835269.2501000001"/>
    <n v="58.07"/>
    <n v="1412.17"/>
    <n v="0"/>
  </r>
  <r>
    <x v="19"/>
    <n v="2021"/>
    <s v="Beverages"/>
    <n v="16371.07"/>
    <n v="14569.73"/>
    <n v="889968.09615987225"/>
    <s v="Low"/>
    <n v="47.48"/>
    <n v="2.1823437666631119E-2"/>
    <n v="750.16"/>
    <n v="565456.75780000002"/>
    <n v="34.54"/>
    <n v="1412.17"/>
    <n v="0"/>
  </r>
  <r>
    <x v="14"/>
    <n v="2024"/>
    <s v="Meat &amp; Seafood"/>
    <n v="46119.45"/>
    <n v="49919.74"/>
    <n v="1082401.0260313165"/>
    <s v="Medium"/>
    <n v="167.45"/>
    <n v="0.62172351038015639"/>
    <n v="74.180000000000007"/>
    <n v="3129665.8769999999"/>
    <n v="67.86"/>
    <n v="1412.17"/>
    <n v="0"/>
  </r>
  <r>
    <x v="3"/>
    <n v="2018"/>
    <s v="Dairy Products"/>
    <n v="45091.91"/>
    <n v="49126.26"/>
    <n v="1089469.4857680679"/>
    <s v="Medium"/>
    <n v="25.51"/>
    <n v="3.9105621465986749E-2"/>
    <n v="1153.08"/>
    <n v="3024765.3228000002"/>
    <n v="67.08"/>
    <n v="1412.17"/>
    <n v="0"/>
  </r>
  <r>
    <x v="0"/>
    <n v="2024"/>
    <s v="Fruits &amp; Vegetables"/>
    <n v="19489.91"/>
    <n v="16282.94"/>
    <n v="835454.85843700659"/>
    <s v="Low"/>
    <n v="74.42"/>
    <n v="2.6274869568734243E-2"/>
    <n v="741.77"/>
    <n v="1259243.0851"/>
    <n v="64.61"/>
    <n v="1412.17"/>
    <n v="0"/>
  </r>
  <r>
    <x v="5"/>
    <n v="2022"/>
    <s v="Fruits &amp; Vegetables"/>
    <n v="23277.06"/>
    <n v="22356.43"/>
    <n v="960449.04296332947"/>
    <s v="Medium"/>
    <n v="46.29"/>
    <n v="3.6952993284754966E-2"/>
    <n v="629.91"/>
    <n v="746029.77299999993"/>
    <n v="32.049999999999997"/>
    <n v="1412.17"/>
    <n v="0"/>
  </r>
  <r>
    <x v="4"/>
    <n v="2020"/>
    <s v="Prepared Food"/>
    <n v="24031.22"/>
    <n v="23043.58"/>
    <n v="958901.79524801485"/>
    <s v="Medium"/>
    <n v="126.36"/>
    <n v="9.001468329774881E-2"/>
    <n v="266.97000000000003"/>
    <n v="908860.74040000001"/>
    <n v="37.82"/>
    <n v="1412.17"/>
    <n v="0"/>
  </r>
  <r>
    <x v="1"/>
    <n v="2020"/>
    <s v="Beverages"/>
    <n v="5422.74"/>
    <n v="5240.92"/>
    <n v="966470.82471223036"/>
    <s v="Medium"/>
    <n v="162.21"/>
    <n v="5.6390541158853622E-3"/>
    <n v="961.64"/>
    <n v="302155.07279999997"/>
    <n v="55.72"/>
    <n v="1412.17"/>
    <n v="0"/>
  </r>
  <r>
    <x v="14"/>
    <n v="2018"/>
    <s v="Bakery Items"/>
    <n v="21948.76"/>
    <n v="21902.54"/>
    <n v="997894.1862774936"/>
    <s v="Medium"/>
    <n v="30.5"/>
    <n v="0.69967357347784498"/>
    <n v="31.37"/>
    <n v="1025226.5795999999"/>
    <n v="46.71"/>
    <n v="1412.17"/>
    <n v="0"/>
  </r>
  <r>
    <x v="5"/>
    <n v="2020"/>
    <s v="Grains &amp; Cereals"/>
    <n v="1081.28"/>
    <n v="1229.69"/>
    <n v="1137253.9952648713"/>
    <s v="High"/>
    <n v="61.13"/>
    <n v="4.8312407845940751E-3"/>
    <n v="223.81"/>
    <n v="69126.2304"/>
    <n v="63.93"/>
    <n v="1412.17"/>
    <n v="0"/>
  </r>
  <r>
    <x v="5"/>
    <n v="2022"/>
    <s v="Prepared Food"/>
    <n v="14430.76"/>
    <n v="16888.060000000001"/>
    <n v="1170282.0918648776"/>
    <s v="High"/>
    <n v="144.34"/>
    <n v="1.4983968102338331E-2"/>
    <n v="963.08"/>
    <n v="646498.04799999995"/>
    <n v="44.8"/>
    <n v="1412.17"/>
    <n v="0"/>
  </r>
  <r>
    <x v="13"/>
    <n v="2021"/>
    <s v="Prepared Food"/>
    <n v="44576.73"/>
    <n v="43740.2"/>
    <n v="981233.93079752591"/>
    <s v="Medium"/>
    <n v="197.32"/>
    <n v="4.9438513408601913E-2"/>
    <n v="901.66"/>
    <n v="1442948.7501000001"/>
    <n v="32.369999999999997"/>
    <n v="1412.17"/>
    <n v="0"/>
  </r>
  <r>
    <x v="7"/>
    <n v="2021"/>
    <s v="Frozen Food"/>
    <n v="46520.88"/>
    <n v="39478.68"/>
    <n v="848622.81195024692"/>
    <s v="Low"/>
    <n v="151.88"/>
    <n v="4.6545083443390561E-2"/>
    <n v="999.48"/>
    <n v="1634278.5144"/>
    <n v="35.130000000000003"/>
    <n v="1412.17"/>
    <n v="0"/>
  </r>
  <r>
    <x v="5"/>
    <n v="2022"/>
    <s v="Prepared Food"/>
    <n v="31463.73"/>
    <n v="28077.99"/>
    <n v="892392.28788195166"/>
    <s v="Low"/>
    <n v="132.09"/>
    <n v="4.3303875691596244E-2"/>
    <n v="726.58"/>
    <n v="1758193.2324000001"/>
    <n v="55.88"/>
    <n v="1412.17"/>
    <n v="0"/>
  </r>
  <r>
    <x v="7"/>
    <n v="2021"/>
    <s v="Frozen Food"/>
    <n v="3453.37"/>
    <n v="3784.44"/>
    <n v="1095868.6732090684"/>
    <s v="Medium"/>
    <n v="192.15"/>
    <n v="3.1773240836154865E-3"/>
    <n v="1086.8800000000001"/>
    <n v="152017.3474"/>
    <n v="44.02"/>
    <n v="1412.17"/>
    <n v="0"/>
  </r>
  <r>
    <x v="4"/>
    <n v="2022"/>
    <s v="Meat &amp; Seafood"/>
    <n v="26277.31"/>
    <n v="30674.720000000001"/>
    <n v="1167346.277073262"/>
    <s v="High"/>
    <n v="20.75"/>
    <n v="4.0018442654158354E-2"/>
    <n v="656.63"/>
    <n v="1131500.9686"/>
    <n v="43.06"/>
    <n v="1412.17"/>
    <n v="0"/>
  </r>
  <r>
    <x v="3"/>
    <n v="2018"/>
    <s v="Dairy Products"/>
    <n v="41442.17"/>
    <n v="49120.49"/>
    <n v="1185277.9427332112"/>
    <s v="High"/>
    <n v="143.82"/>
    <n v="0.46585173111510791"/>
    <n v="88.96"/>
    <n v="1717363.5247999998"/>
    <n v="41.44"/>
    <n v="1412.17"/>
    <n v="0"/>
  </r>
  <r>
    <x v="3"/>
    <n v="2018"/>
    <s v="Bakery Items"/>
    <n v="7407.11"/>
    <n v="8434.11"/>
    <n v="1138650.566820258"/>
    <s v="High"/>
    <n v="65.06"/>
    <n v="7.8243017703976004E-3"/>
    <n v="946.68"/>
    <n v="289099.50329999998"/>
    <n v="39.03"/>
    <n v="1412.17"/>
    <n v="0"/>
  </r>
  <r>
    <x v="10"/>
    <n v="2021"/>
    <s v="Prepared Food"/>
    <n v="7622.58"/>
    <n v="6157.83"/>
    <n v="807840.65237754153"/>
    <s v="Low"/>
    <n v="134.33000000000001"/>
    <n v="1.7629761546823323E-2"/>
    <n v="432.37"/>
    <n v="353840.16360000003"/>
    <n v="46.42"/>
    <n v="1412.17"/>
    <n v="0"/>
  </r>
  <r>
    <x v="10"/>
    <n v="2022"/>
    <s v="Beverages"/>
    <n v="30652.52"/>
    <n v="26069.74"/>
    <n v="850492.55330393719"/>
    <s v="Low"/>
    <n v="76.599999999999994"/>
    <n v="0.27336591456345316"/>
    <n v="112.13"/>
    <n v="2002529.1316"/>
    <n v="65.33"/>
    <n v="1412.17"/>
    <n v="0"/>
  </r>
  <r>
    <x v="15"/>
    <n v="2020"/>
    <s v="Meat &amp; Seafood"/>
    <n v="36153.21"/>
    <n v="36870.870000000003"/>
    <n v="1019850.5194974388"/>
    <s v="Medium"/>
    <n v="176.39"/>
    <n v="3.2262656279281446E-2"/>
    <n v="1120.5899999999999"/>
    <n v="2191607.5902"/>
    <n v="60.62"/>
    <n v="1412.17"/>
    <n v="0"/>
  </r>
  <r>
    <x v="3"/>
    <n v="2023"/>
    <s v="Fruits &amp; Vegetables"/>
    <n v="11603.07"/>
    <n v="11644.19"/>
    <n v="1003543.8896774733"/>
    <s v="Medium"/>
    <n v="26.14"/>
    <n v="8.2867233252392508E-2"/>
    <n v="140.02000000000001"/>
    <n v="524922.88679999998"/>
    <n v="45.24"/>
    <n v="1412.17"/>
    <n v="0"/>
  </r>
  <r>
    <x v="16"/>
    <n v="2019"/>
    <s v="Meat &amp; Seafood"/>
    <n v="33343.15"/>
    <n v="26737.93"/>
    <n v="801901.73993758834"/>
    <s v="Low"/>
    <n v="167.41"/>
    <n v="4.1916815427551359E-2"/>
    <n v="795.46"/>
    <n v="2214985.4545000005"/>
    <n v="66.430000000000007"/>
    <n v="1412.17"/>
    <n v="0"/>
  </r>
  <r>
    <x v="0"/>
    <n v="2023"/>
    <s v="Bakery Items"/>
    <n v="11475.82"/>
    <n v="12885.65"/>
    <n v="1122852.2231962509"/>
    <s v="High"/>
    <n v="136.27000000000001"/>
    <n v="0.55145699183085051"/>
    <n v="20.81"/>
    <n v="442048.58640000003"/>
    <n v="38.520000000000003"/>
    <n v="1412.17"/>
    <n v="0"/>
  </r>
  <r>
    <x v="16"/>
    <n v="2024"/>
    <s v="Grains &amp; Cereals"/>
    <n v="10072.959999999999"/>
    <n v="9513.0400000000009"/>
    <n v="944413.55867590068"/>
    <s v="Low"/>
    <n v="181.16"/>
    <n v="0.36207620416966207"/>
    <n v="27.82"/>
    <n v="440691.99999999994"/>
    <n v="43.75"/>
    <n v="1412.17"/>
    <n v="0"/>
  </r>
  <r>
    <x v="13"/>
    <n v="2024"/>
    <s v="Prepared Food"/>
    <n v="34364.949999999997"/>
    <n v="32364.26"/>
    <n v="941781.08799809113"/>
    <s v="Low"/>
    <n v="80.989999999999995"/>
    <n v="0.29344163606865337"/>
    <n v="117.11"/>
    <n v="2351937.1779999998"/>
    <n v="68.44"/>
    <n v="1412.17"/>
    <n v="0"/>
  </r>
  <r>
    <x v="7"/>
    <n v="2019"/>
    <s v="Beverages"/>
    <n v="14796.52"/>
    <n v="16707.61"/>
    <n v="1129158.0723034875"/>
    <s v="High"/>
    <n v="92.42"/>
    <n v="2.104229358059103E-2"/>
    <n v="703.18"/>
    <n v="808777.78319999995"/>
    <n v="54.66"/>
    <n v="1412.17"/>
    <n v="0"/>
  </r>
  <r>
    <x v="6"/>
    <n v="2020"/>
    <s v="Bakery Items"/>
    <n v="23360.75"/>
    <n v="22195.26"/>
    <n v="950109.05043716496"/>
    <s v="Medium"/>
    <n v="180.18"/>
    <n v="6.438128703320932E-2"/>
    <n v="362.85"/>
    <n v="945175.94500000007"/>
    <n v="40.46"/>
    <n v="1412.17"/>
    <n v="0"/>
  </r>
  <r>
    <x v="4"/>
    <n v="2022"/>
    <s v="Meat &amp; Seafood"/>
    <n v="1011.68"/>
    <n v="919.94"/>
    <n v="909319.1523011229"/>
    <s v="Low"/>
    <n v="37.25"/>
    <n v="1.0574352220584699E-3"/>
    <n v="956.73"/>
    <n v="46254.009599999998"/>
    <n v="45.72"/>
    <n v="1412.17"/>
    <n v="0"/>
  </r>
  <r>
    <x v="0"/>
    <n v="2018"/>
    <s v="Beverages"/>
    <n v="27660.959999999999"/>
    <n v="27545.69"/>
    <n v="995832.75490076991"/>
    <s v="Medium"/>
    <n v="74.290000000000006"/>
    <n v="5.8621116432840251E-2"/>
    <n v="471.86"/>
    <n v="1393559.1647999999"/>
    <n v="50.38"/>
    <n v="1412.17"/>
    <n v="0"/>
  </r>
  <r>
    <x v="4"/>
    <n v="2020"/>
    <s v="Meat &amp; Seafood"/>
    <n v="37063.699999999997"/>
    <n v="38958.870000000003"/>
    <n v="1051132.7795120294"/>
    <s v="Medium"/>
    <n v="65.78"/>
    <n v="3.8195430608942975E-2"/>
    <n v="970.37"/>
    <n v="2118561.0919999997"/>
    <n v="57.16"/>
    <n v="1412.17"/>
    <n v="0"/>
  </r>
  <r>
    <x v="15"/>
    <n v="2024"/>
    <s v="Grains &amp; Cereals"/>
    <n v="9529.0300000000007"/>
    <n v="7712.48"/>
    <n v="809366.74561838922"/>
    <s v="Low"/>
    <n v="29.71"/>
    <n v="4.6363207317666522E-2"/>
    <n v="205.53"/>
    <n v="498749.43020000006"/>
    <n v="52.34"/>
    <n v="1412.17"/>
    <n v="0"/>
  </r>
  <r>
    <x v="3"/>
    <n v="2023"/>
    <s v="Prepared Food"/>
    <n v="37980.82"/>
    <n v="40452.6"/>
    <n v="1065079.6902225914"/>
    <s v="Medium"/>
    <n v="28.37"/>
    <n v="3.528537054413363E-2"/>
    <n v="1076.3900000000001"/>
    <n v="2196051.0123999999"/>
    <n v="57.82"/>
    <n v="1412.17"/>
    <n v="0"/>
  </r>
  <r>
    <x v="1"/>
    <n v="2021"/>
    <s v="Prepared Food"/>
    <n v="16122.55"/>
    <n v="16004.94"/>
    <n v="992705.24823926738"/>
    <s v="Medium"/>
    <n v="99.02"/>
    <n v="1.6550886954379337E-2"/>
    <n v="974.12"/>
    <n v="617977.34149999998"/>
    <n v="38.33"/>
    <n v="1412.17"/>
    <n v="0"/>
  </r>
  <r>
    <x v="1"/>
    <n v="2019"/>
    <s v="Bakery Items"/>
    <n v="20978.66"/>
    <n v="21563.279999999999"/>
    <n v="1027867.3661711472"/>
    <s v="Medium"/>
    <n v="44.01"/>
    <n v="5.453251884585391E-2"/>
    <n v="384.7"/>
    <n v="1206063.1634"/>
    <n v="57.49"/>
    <n v="1412.17"/>
    <n v="0"/>
  </r>
  <r>
    <x v="8"/>
    <n v="2023"/>
    <s v="Beverages"/>
    <n v="22494.61"/>
    <n v="22123.439999999999"/>
    <n v="983499.60279373592"/>
    <s v="Medium"/>
    <n v="110.24"/>
    <n v="2.4792093284692451E-2"/>
    <n v="907.33"/>
    <n v="764141.90170000005"/>
    <n v="33.97"/>
    <n v="1412.17"/>
    <n v="0"/>
  </r>
  <r>
    <x v="2"/>
    <n v="2023"/>
    <s v="Grains &amp; Cereals"/>
    <n v="21227.75"/>
    <n v="17377.689999999999"/>
    <n v="818630.8016629176"/>
    <s v="Low"/>
    <n v="20.51"/>
    <n v="3.9415756833036247E-2"/>
    <n v="538.55999999999995"/>
    <n v="658060.25"/>
    <n v="31"/>
    <n v="1412.17"/>
    <n v="0"/>
  </r>
  <r>
    <x v="5"/>
    <n v="2021"/>
    <s v="Prepared Food"/>
    <n v="39111.74"/>
    <n v="39806.89"/>
    <n v="1017773.4358021403"/>
    <s v="Medium"/>
    <n v="51.92"/>
    <n v="4.5268741536360374E-2"/>
    <n v="863.99"/>
    <n v="1591456.7005999999"/>
    <n v="40.69"/>
    <n v="1412.17"/>
    <n v="0"/>
  </r>
  <r>
    <x v="18"/>
    <n v="2020"/>
    <s v="Meat &amp; Seafood"/>
    <n v="16164.38"/>
    <n v="17607.22"/>
    <n v="1089260.4603455253"/>
    <s v="Medium"/>
    <n v="151.09"/>
    <n v="1.7568832467447774E-2"/>
    <n v="920.06"/>
    <n v="523402.62440000003"/>
    <n v="32.380000000000003"/>
    <n v="1412.17"/>
    <n v="0"/>
  </r>
  <r>
    <x v="14"/>
    <n v="2023"/>
    <s v="Beverages"/>
    <n v="15736.94"/>
    <n v="18485.23"/>
    <n v="1174639.4152865806"/>
    <s v="High"/>
    <n v="42.93"/>
    <n v="2.3301902717109649E-2"/>
    <n v="675.35"/>
    <n v="553782.91859999998"/>
    <n v="35.19"/>
    <n v="1412.17"/>
    <n v="0"/>
  </r>
  <r>
    <x v="15"/>
    <n v="2019"/>
    <s v="Beverages"/>
    <n v="43821.86"/>
    <n v="39412.04"/>
    <n v="899369.40148136113"/>
    <s v="Low"/>
    <n v="46.19"/>
    <n v="0.10309327875408757"/>
    <n v="425.07"/>
    <n v="2766035.8032"/>
    <n v="63.12"/>
    <n v="1412.17"/>
    <n v="0"/>
  </r>
  <r>
    <x v="17"/>
    <n v="2022"/>
    <s v="Beverages"/>
    <n v="37480.14"/>
    <n v="30030.39"/>
    <n v="801234.73391508148"/>
    <s v="Low"/>
    <n v="167.72"/>
    <n v="7.5240173445216205E-2"/>
    <n v="498.14"/>
    <n v="1789676.6850000001"/>
    <n v="47.75"/>
    <n v="1412.17"/>
    <n v="0"/>
  </r>
  <r>
    <x v="4"/>
    <n v="2019"/>
    <s v="Fruits &amp; Vegetables"/>
    <n v="3823.85"/>
    <n v="4044.24"/>
    <n v="1057635.6290126443"/>
    <s v="Medium"/>
    <n v="86.78"/>
    <n v="3.2579727185202225E-3"/>
    <n v="1173.69"/>
    <n v="167561.10699999999"/>
    <n v="43.82"/>
    <n v="1412.17"/>
    <n v="0"/>
  </r>
  <r>
    <x v="6"/>
    <n v="2022"/>
    <s v="Fruits &amp; Vegetables"/>
    <n v="21318.41"/>
    <n v="25152.62"/>
    <n v="1179854.4075285164"/>
    <s v="High"/>
    <n v="179.31"/>
    <n v="1.9132519632039487E-2"/>
    <n v="1114.25"/>
    <n v="645308.27069999999"/>
    <n v="30.27"/>
    <n v="1412.17"/>
    <n v="0"/>
  </r>
  <r>
    <x v="17"/>
    <n v="2021"/>
    <s v="Fruits &amp; Vegetables"/>
    <n v="42859.72"/>
    <n v="50711.06"/>
    <n v="1183186.9176933493"/>
    <s v="High"/>
    <n v="127.01"/>
    <n v="1.7436826688364524"/>
    <n v="24.58"/>
    <n v="2467434.0803999999"/>
    <n v="57.57"/>
    <n v="1412.17"/>
    <n v="0"/>
  </r>
  <r>
    <x v="13"/>
    <n v="2018"/>
    <s v="Prepared Food"/>
    <n v="43304.58"/>
    <n v="41725.589999999997"/>
    <n v="963537.57500938699"/>
    <s v="Medium"/>
    <n v="85"/>
    <n v="3.9056061617273041E-2"/>
    <n v="1108.78"/>
    <n v="2113263.5040000002"/>
    <n v="48.8"/>
    <n v="1412.17"/>
    <n v="0"/>
  </r>
  <r>
    <x v="14"/>
    <n v="2020"/>
    <s v="Bakery Items"/>
    <n v="28093.54"/>
    <n v="27792.33"/>
    <n v="989278.31807597051"/>
    <s v="Medium"/>
    <n v="109.11"/>
    <n v="2.0262930505968481E-2"/>
    <n v="1386.45"/>
    <n v="1492890.7156"/>
    <n v="53.14"/>
    <n v="1412.17"/>
    <n v="0"/>
  </r>
  <r>
    <x v="16"/>
    <n v="2018"/>
    <s v="Beverages"/>
    <n v="26293.200000000001"/>
    <n v="25146.6"/>
    <n v="956391.76669252885"/>
    <s v="Medium"/>
    <n v="105.94"/>
    <n v="1.9140981028784417E-2"/>
    <n v="1373.66"/>
    <n v="819296.11200000008"/>
    <n v="31.16"/>
    <n v="1412.17"/>
    <n v="0"/>
  </r>
  <r>
    <x v="0"/>
    <n v="2020"/>
    <s v="Beverages"/>
    <n v="21236.93"/>
    <n v="23525.599999999999"/>
    <n v="1107768.4015533319"/>
    <s v="High"/>
    <n v="124.11"/>
    <n v="3.1869576961747977E-2"/>
    <n v="666.37"/>
    <n v="1338988.4365000001"/>
    <n v="63.05"/>
    <n v="1412.17"/>
    <n v="0"/>
  </r>
  <r>
    <x v="12"/>
    <n v="2023"/>
    <s v="Frozen Food"/>
    <n v="7047.63"/>
    <n v="7770.09"/>
    <n v="1102511.0569084927"/>
    <s v="High"/>
    <n v="192.1"/>
    <n v="6.609549086543872E-3"/>
    <n v="1066.28"/>
    <n v="270276.61050000001"/>
    <n v="38.35"/>
    <n v="1412.17"/>
    <n v="0"/>
  </r>
  <r>
    <x v="15"/>
    <n v="2019"/>
    <s v="Bakery Items"/>
    <n v="26444.57"/>
    <n v="21751.45"/>
    <n v="822529.9182403041"/>
    <s v="Low"/>
    <n v="122.56"/>
    <n v="3.1792363457122594E-2"/>
    <n v="831.79"/>
    <n v="847284.02279999992"/>
    <n v="32.04"/>
    <n v="1412.17"/>
    <n v="0"/>
  </r>
  <r>
    <x v="15"/>
    <n v="2021"/>
    <s v="Prepared Food"/>
    <n v="38866.800000000003"/>
    <n v="41263.43"/>
    <n v="1061662.6529583088"/>
    <s v="Medium"/>
    <n v="24.9"/>
    <n v="6.032126394859777E-2"/>
    <n v="644.33000000000004"/>
    <n v="2042061.672"/>
    <n v="52.54"/>
    <n v="1412.17"/>
    <n v="0"/>
  </r>
  <r>
    <x v="6"/>
    <n v="2020"/>
    <s v="Frozen Food"/>
    <n v="49872.89"/>
    <n v="52126.46"/>
    <n v="1045186.2725420564"/>
    <s v="Medium"/>
    <n v="149.75"/>
    <n v="5.1384096271340114E-2"/>
    <n v="970.59"/>
    <n v="1719118.5182999999"/>
    <n v="34.47"/>
    <n v="1412.17"/>
    <n v="0"/>
  </r>
  <r>
    <x v="9"/>
    <n v="2022"/>
    <s v="Bakery Items"/>
    <n v="574.78"/>
    <n v="680.3"/>
    <n v="1183583.2840391106"/>
    <s v="High"/>
    <n v="75.400000000000006"/>
    <n v="5.2022409876275038E-4"/>
    <n v="1104.8699999999999"/>
    <n v="31135.832599999998"/>
    <n v="54.17"/>
    <n v="1412.17"/>
    <n v="0"/>
  </r>
  <r>
    <x v="12"/>
    <n v="2022"/>
    <s v="Prepared Food"/>
    <n v="6744.99"/>
    <n v="6123.36"/>
    <n v="907838.26217681565"/>
    <s v="Low"/>
    <n v="28.23"/>
    <n v="5.1554983146196234E-3"/>
    <n v="1308.31"/>
    <n v="248552.88149999999"/>
    <n v="36.85"/>
    <n v="1412.17"/>
    <n v="0"/>
  </r>
  <r>
    <x v="18"/>
    <n v="2023"/>
    <s v="Beverages"/>
    <n v="25544.81"/>
    <n v="20534.78"/>
    <n v="803872.88063602743"/>
    <s v="Low"/>
    <n v="83.1"/>
    <n v="0.1005186715460591"/>
    <n v="254.13"/>
    <n v="1573049.3998"/>
    <n v="61.58"/>
    <n v="1412.17"/>
    <n v="0"/>
  </r>
  <r>
    <x v="4"/>
    <n v="2023"/>
    <s v="Meat &amp; Seafood"/>
    <n v="31227.83"/>
    <n v="27531.759999999998"/>
    <n v="881641.79195288301"/>
    <s v="Low"/>
    <n v="175.43"/>
    <n v="7.3206812480952718E-2"/>
    <n v="426.57"/>
    <n v="954322.48479999998"/>
    <n v="30.56"/>
    <n v="1412.17"/>
    <n v="0"/>
  </r>
  <r>
    <x v="12"/>
    <n v="2021"/>
    <s v="Fruits &amp; Vegetables"/>
    <n v="30956.74"/>
    <n v="31992.48"/>
    <n v="1033457.6573631461"/>
    <s v="Medium"/>
    <n v="137.76"/>
    <n v="3.9858805654984168E-2"/>
    <n v="776.66"/>
    <n v="1175736.9852"/>
    <n v="37.979999999999997"/>
    <n v="1412.17"/>
    <n v="0"/>
  </r>
  <r>
    <x v="6"/>
    <n v="2023"/>
    <s v="Bakery Items"/>
    <n v="34812.379999999997"/>
    <n v="40287.24"/>
    <n v="1157267.6157160182"/>
    <s v="High"/>
    <n v="113.55"/>
    <n v="3.669211716222056E-2"/>
    <n v="948.77"/>
    <n v="1497628.5876"/>
    <n v="43.02"/>
    <n v="1412.17"/>
    <n v="0"/>
  </r>
  <r>
    <x v="6"/>
    <n v="2024"/>
    <s v="Dairy Products"/>
    <n v="6165.28"/>
    <n v="6649.18"/>
    <n v="1078487.91944567"/>
    <s v="Medium"/>
    <n v="59.55"/>
    <n v="1.0497488549488345E-2"/>
    <n v="587.30999999999995"/>
    <n v="323430.58879999997"/>
    <n v="52.46"/>
    <n v="1412.17"/>
    <n v="0"/>
  </r>
  <r>
    <x v="5"/>
    <n v="2023"/>
    <s v="Prepared Food"/>
    <n v="7564.96"/>
    <n v="8080.02"/>
    <n v="1068084.960131977"/>
    <s v="Medium"/>
    <n v="84.93"/>
    <n v="1.2145717267399856E-2"/>
    <n v="622.85"/>
    <n v="376129.8112"/>
    <n v="49.72"/>
    <n v="1412.17"/>
    <n v="0"/>
  </r>
  <r>
    <x v="12"/>
    <n v="2021"/>
    <s v="Fruits &amp; Vegetables"/>
    <n v="39467.81"/>
    <n v="44238.51"/>
    <n v="1120875.721252332"/>
    <s v="High"/>
    <n v="160.81"/>
    <n v="3.7064892987613042E-2"/>
    <n v="1064.83"/>
    <n v="1957998.0540999998"/>
    <n v="49.61"/>
    <n v="1412.17"/>
    <n v="0"/>
  </r>
  <r>
    <x v="1"/>
    <n v="2021"/>
    <s v="Dairy Products"/>
    <n v="2575.08"/>
    <n v="2948.07"/>
    <n v="1144845.985367445"/>
    <s v="High"/>
    <n v="144.91999999999999"/>
    <n v="3.3800798067835764E-3"/>
    <n v="761.84"/>
    <n v="133569.39959999998"/>
    <n v="51.87"/>
    <n v="1412.17"/>
    <n v="0"/>
  </r>
  <r>
    <x v="2"/>
    <n v="2018"/>
    <s v="Meat &amp; Seafood"/>
    <n v="29641.32"/>
    <n v="30420.81"/>
    <n v="1026297.4118561521"/>
    <s v="Medium"/>
    <n v="178.31"/>
    <n v="0.19304018235102571"/>
    <n v="153.55000000000001"/>
    <n v="1801895.8428"/>
    <n v="60.79"/>
    <n v="1412.17"/>
    <n v="0"/>
  </r>
  <r>
    <x v="13"/>
    <n v="2024"/>
    <s v="Meat &amp; Seafood"/>
    <n v="44974.080000000002"/>
    <n v="51881.79"/>
    <n v="1153593.136313183"/>
    <s v="High"/>
    <n v="35.979999999999997"/>
    <n v="0.14537781225756402"/>
    <n v="309.36"/>
    <n v="2611644.8256000001"/>
    <n v="58.07"/>
    <n v="1412.17"/>
    <n v="0"/>
  </r>
  <r>
    <x v="16"/>
    <n v="2019"/>
    <s v="Dairy Products"/>
    <n v="49647.16"/>
    <n v="56893.55"/>
    <n v="1145957.7949675268"/>
    <s v="High"/>
    <n v="144.88"/>
    <n v="5.6108629808778995E-2"/>
    <n v="884.84"/>
    <n v="2866130.5468000001"/>
    <n v="57.73"/>
    <n v="1412.17"/>
    <n v="0"/>
  </r>
  <r>
    <x v="5"/>
    <n v="2024"/>
    <s v="Grains &amp; Cereals"/>
    <n v="19391.400000000001"/>
    <n v="22473.119999999999"/>
    <n v="1158921.9963488968"/>
    <s v="High"/>
    <n v="145.34"/>
    <n v="2.0324284666177552E-2"/>
    <n v="954.1"/>
    <n v="959874.3"/>
    <n v="49.5"/>
    <n v="1412.17"/>
    <n v="0"/>
  </r>
  <r>
    <x v="11"/>
    <n v="2024"/>
    <s v="Fruits &amp; Vegetables"/>
    <n v="22251.13"/>
    <n v="22714.85"/>
    <n v="1020840.289908872"/>
    <s v="Medium"/>
    <n v="64.89"/>
    <n v="1.7251211399951932E-2"/>
    <n v="1289.83"/>
    <n v="697350.4142"/>
    <n v="31.34"/>
    <n v="1412.17"/>
    <n v="0"/>
  </r>
  <r>
    <x v="11"/>
    <n v="2021"/>
    <s v="Frozen Food"/>
    <n v="7127.97"/>
    <n v="6705.08"/>
    <n v="940671.74805730104"/>
    <s v="Low"/>
    <n v="20.71"/>
    <n v="1.0218286336855084E-2"/>
    <n v="697.57"/>
    <n v="345278.86680000002"/>
    <n v="48.44"/>
    <n v="1412.17"/>
    <n v="0"/>
  </r>
  <r>
    <x v="3"/>
    <n v="2023"/>
    <s v="Frozen Food"/>
    <n v="2719.91"/>
    <n v="2582.0100000000002"/>
    <n v="949299.79300785693"/>
    <s v="Low"/>
    <n v="27.85"/>
    <n v="7.5139786728548536E-3"/>
    <n v="361.98"/>
    <n v="119893.63279999999"/>
    <n v="44.08"/>
    <n v="1412.17"/>
    <n v="0"/>
  </r>
  <r>
    <x v="8"/>
    <n v="2024"/>
    <s v="Frozen Food"/>
    <n v="43993.85"/>
    <n v="51377.53"/>
    <n v="1167834.3677582208"/>
    <s v="High"/>
    <n v="93.19"/>
    <n v="5.3155780290947752E-2"/>
    <n v="827.64"/>
    <n v="2942308.6879999996"/>
    <n v="66.88"/>
    <n v="1412.17"/>
    <n v="0"/>
  </r>
  <r>
    <x v="13"/>
    <n v="2019"/>
    <s v="Prepared Food"/>
    <n v="20260.04"/>
    <n v="18393.599999999999"/>
    <n v="907875.79886318091"/>
    <s v="Low"/>
    <n v="116.36"/>
    <n v="1.9222049335863377E-2"/>
    <n v="1054"/>
    <n v="1037314.0480000001"/>
    <n v="51.2"/>
    <n v="1412.17"/>
    <n v="0"/>
  </r>
  <r>
    <x v="18"/>
    <n v="2024"/>
    <s v="Frozen Food"/>
    <n v="36252.86"/>
    <n v="40806"/>
    <n v="1125593.9531391454"/>
    <s v="High"/>
    <n v="124.33"/>
    <n v="3.8226896958960734E-2"/>
    <n v="948.36"/>
    <n v="1986656.7279999999"/>
    <n v="54.8"/>
    <n v="1412.17"/>
    <n v="0"/>
  </r>
  <r>
    <x v="1"/>
    <n v="2022"/>
    <s v="Grains &amp; Cereals"/>
    <n v="29993.64"/>
    <n v="26143.71"/>
    <n v="871641.78805906849"/>
    <s v="Low"/>
    <n v="170.9"/>
    <n v="2.1495732192384598E-2"/>
    <n v="1395.33"/>
    <n v="928903.03079999995"/>
    <n v="30.97"/>
    <n v="1412.17"/>
    <n v="0"/>
  </r>
  <r>
    <x v="16"/>
    <n v="2023"/>
    <s v="Meat &amp; Seafood"/>
    <n v="35565.43"/>
    <n v="32461.74"/>
    <n v="912732.95444480772"/>
    <s v="Low"/>
    <n v="165.87"/>
    <n v="0.12400345176249085"/>
    <n v="286.81"/>
    <n v="2345540.1085000001"/>
    <n v="65.95"/>
    <n v="1412.17"/>
    <n v="0"/>
  </r>
  <r>
    <x v="0"/>
    <n v="2021"/>
    <s v="Fruits &amp; Vegetables"/>
    <n v="22829.41"/>
    <n v="24110.26"/>
    <n v="1056105.2607141403"/>
    <s v="Medium"/>
    <n v="40.64"/>
    <n v="2.5350800630732671E-2"/>
    <n v="900.54"/>
    <n v="1024812.2149"/>
    <n v="44.89"/>
    <n v="1412.17"/>
    <n v="0"/>
  </r>
  <r>
    <x v="10"/>
    <n v="2024"/>
    <s v="Meat &amp; Seafood"/>
    <n v="42109.96"/>
    <n v="38051.03"/>
    <n v="903611.16467458056"/>
    <s v="Low"/>
    <n v="121.87"/>
    <n v="0.27510263278238711"/>
    <n v="153.07"/>
    <n v="2759886.7784000002"/>
    <n v="65.540000000000006"/>
    <n v="1412.17"/>
    <n v="0"/>
  </r>
  <r>
    <x v="6"/>
    <n v="2019"/>
    <s v="Grains &amp; Cereals"/>
    <n v="22940.7"/>
    <n v="26488.41"/>
    <n v="1154646.9811296081"/>
    <s v="High"/>
    <n v="25.23"/>
    <n v="0.3066118684843625"/>
    <n v="74.819999999999993"/>
    <n v="1297067.1780000001"/>
    <n v="56.54"/>
    <n v="1412.17"/>
    <n v="0"/>
  </r>
  <r>
    <x v="6"/>
    <n v="2021"/>
    <s v="Bakery Items"/>
    <n v="47715.07"/>
    <n v="47347.02"/>
    <n v="992286.5040332122"/>
    <s v="Medium"/>
    <n v="29.42"/>
    <n v="6.9190380209390681E-2"/>
    <n v="689.62"/>
    <n v="2714033.1816000002"/>
    <n v="56.88"/>
    <n v="1412.17"/>
    <n v="0"/>
  </r>
  <r>
    <x v="1"/>
    <n v="2018"/>
    <s v="Beverages"/>
    <n v="11103.8"/>
    <n v="10173.77"/>
    <n v="916242.18735928251"/>
    <s v="Low"/>
    <n v="70.209999999999994"/>
    <n v="2.2622035693912475E-2"/>
    <n v="490.84"/>
    <n v="767716.73199999996"/>
    <n v="69.14"/>
    <n v="1412.17"/>
    <n v="0"/>
  </r>
  <r>
    <x v="8"/>
    <n v="2018"/>
    <s v="Dairy Products"/>
    <n v="1114.54"/>
    <n v="1314.03"/>
    <n v="1178988.6410537083"/>
    <s v="High"/>
    <n v="109.34"/>
    <n v="1.6173849949209111E-2"/>
    <n v="68.91"/>
    <n v="57554.845600000001"/>
    <n v="51.64"/>
    <n v="1412.17"/>
    <n v="0"/>
  </r>
  <r>
    <x v="17"/>
    <n v="2021"/>
    <s v="Dairy Products"/>
    <n v="5460.86"/>
    <n v="5639.52"/>
    <n v="1032716.4585797841"/>
    <s v="Medium"/>
    <n v="53.64"/>
    <n v="2.9133909517712334E-2"/>
    <n v="187.44"/>
    <n v="368826.48440000002"/>
    <n v="67.540000000000006"/>
    <n v="1412.17"/>
    <n v="0"/>
  </r>
  <r>
    <x v="10"/>
    <n v="2018"/>
    <s v="Bakery Items"/>
    <n v="35406.82"/>
    <n v="38643.839999999997"/>
    <n v="1091423.6296849025"/>
    <s v="Medium"/>
    <n v="104.87"/>
    <n v="0.22882970335422995"/>
    <n v="154.72999999999999"/>
    <n v="1389009.5485999999"/>
    <n v="39.229999999999997"/>
    <n v="1412.17"/>
    <n v="0"/>
  </r>
  <r>
    <x v="9"/>
    <n v="2024"/>
    <s v="Dairy Products"/>
    <n v="36311.050000000003"/>
    <n v="37535.07"/>
    <n v="1033709.2978583653"/>
    <s v="Medium"/>
    <n v="153.46"/>
    <n v="0.14232929601756036"/>
    <n v="255.12"/>
    <n v="1938283.8490000002"/>
    <n v="53.38"/>
    <n v="1412.17"/>
    <n v="0"/>
  </r>
  <r>
    <x v="2"/>
    <n v="2018"/>
    <s v="Beverages"/>
    <n v="47669.1"/>
    <n v="41733.57"/>
    <n v="875484.74798139674"/>
    <s v="Low"/>
    <n v="64.36"/>
    <n v="9.9836848388380417E-2"/>
    <n v="477.47"/>
    <n v="3122802.7409999999"/>
    <n v="65.510000000000005"/>
    <n v="1412.17"/>
    <n v="0"/>
  </r>
  <r>
    <x v="4"/>
    <n v="2018"/>
    <s v="Bakery Items"/>
    <n v="10004.35"/>
    <n v="11998.56"/>
    <n v="1199334.2895840309"/>
    <s v="High"/>
    <n v="118.36"/>
    <n v="7.3437740862811888E-3"/>
    <n v="1362.29"/>
    <n v="481909.53950000001"/>
    <n v="48.17"/>
    <n v="1412.17"/>
    <n v="0"/>
  </r>
  <r>
    <x v="4"/>
    <n v="2019"/>
    <s v="Meat &amp; Seafood"/>
    <n v="10809.83"/>
    <n v="9014.74"/>
    <n v="833939.1091256754"/>
    <s v="Low"/>
    <n v="34.659999999999997"/>
    <n v="8.923419184414727E-2"/>
    <n v="121.14"/>
    <n v="748905.02240000002"/>
    <n v="69.28"/>
    <n v="1412.17"/>
    <n v="0"/>
  </r>
  <r>
    <x v="18"/>
    <n v="2019"/>
    <s v="Frozen Food"/>
    <n v="4275.46"/>
    <n v="4274.4799999999996"/>
    <n v="999770.78489799914"/>
    <s v="Medium"/>
    <n v="137.01"/>
    <n v="4.422737146994931E-2"/>
    <n v="96.67"/>
    <n v="226599.38"/>
    <n v="53"/>
    <n v="1412.17"/>
    <n v="0"/>
  </r>
  <r>
    <x v="3"/>
    <n v="2022"/>
    <s v="Dairy Products"/>
    <n v="1993.1"/>
    <n v="1653.46"/>
    <n v="829592.09271988366"/>
    <s v="Low"/>
    <n v="149.71"/>
    <n v="1.9118832015961936E-3"/>
    <n v="1042.48"/>
    <n v="97940.933999999994"/>
    <n v="49.14"/>
    <n v="1412.17"/>
    <n v="0"/>
  </r>
  <r>
    <x v="12"/>
    <n v="2023"/>
    <s v="Frozen Food"/>
    <n v="37300.19"/>
    <n v="34241.74"/>
    <n v="918004.4391194788"/>
    <s v="Low"/>
    <n v="117.96"/>
    <n v="3.208121753190904E-2"/>
    <n v="1162.68"/>
    <n v="2159307.9991000001"/>
    <n v="57.89"/>
    <n v="1412.17"/>
    <n v="0"/>
  </r>
  <r>
    <x v="2"/>
    <n v="2022"/>
    <s v="Prepared Food"/>
    <n v="5117.99"/>
    <n v="4340.83"/>
    <n v="848151.32503189729"/>
    <s v="Low"/>
    <n v="148.16999999999999"/>
    <n v="5.9501825284256045E-3"/>
    <n v="860.14"/>
    <n v="254415.28289999999"/>
    <n v="49.71"/>
    <n v="1412.17"/>
    <n v="0"/>
  </r>
  <r>
    <x v="6"/>
    <n v="2019"/>
    <s v="Dairy Products"/>
    <n v="12616.07"/>
    <n v="13450.5"/>
    <n v="1066140.24811213"/>
    <s v="Medium"/>
    <n v="123.63"/>
    <n v="3.0757399190599249E-2"/>
    <n v="410.18"/>
    <n v="531515.02910000004"/>
    <n v="42.13"/>
    <n v="1412.17"/>
    <n v="0"/>
  </r>
  <r>
    <x v="8"/>
    <n v="2022"/>
    <s v="Frozen Food"/>
    <n v="22874.2"/>
    <n v="19013.91"/>
    <n v="831238.25095522462"/>
    <s v="Low"/>
    <n v="128.93"/>
    <n v="2.4003567868198752E-2"/>
    <n v="952.95"/>
    <n v="1282556.3940000001"/>
    <n v="56.07"/>
    <n v="1412.17"/>
    <n v="0"/>
  </r>
  <r>
    <x v="8"/>
    <n v="2024"/>
    <s v="Frozen Food"/>
    <n v="34920.22"/>
    <n v="41297.31"/>
    <n v="1182618.8380256481"/>
    <s v="High"/>
    <n v="119.51"/>
    <n v="0.20937894231922294"/>
    <n v="166.78"/>
    <n v="1189731.8954"/>
    <n v="34.07"/>
    <n v="1412.17"/>
    <n v="0"/>
  </r>
  <r>
    <x v="2"/>
    <n v="2018"/>
    <s v="Beverages"/>
    <n v="6088.35"/>
    <n v="6794.92"/>
    <n v="1116052.7893435822"/>
    <s v="High"/>
    <n v="101.67"/>
    <n v="5.2987328331969858E-3"/>
    <n v="1149.02"/>
    <n v="329197.0845"/>
    <n v="54.07"/>
    <n v="1412.17"/>
    <n v="0"/>
  </r>
  <r>
    <x v="11"/>
    <n v="2023"/>
    <s v="Dairy Products"/>
    <n v="20112.72"/>
    <n v="23111.23"/>
    <n v="1149085.2555000018"/>
    <s v="High"/>
    <n v="182.53"/>
    <n v="5.0567506411223415E-2"/>
    <n v="397.74"/>
    <n v="943889.94960000005"/>
    <n v="46.93"/>
    <n v="1412.17"/>
    <n v="0"/>
  </r>
  <r>
    <x v="10"/>
    <n v="2024"/>
    <s v="Beverages"/>
    <n v="7001.67"/>
    <n v="6253.55"/>
    <n v="893151.20535529382"/>
    <s v="Low"/>
    <n v="115.35"/>
    <n v="1.3824724558701576E-2"/>
    <n v="506.46"/>
    <n v="369618.1593"/>
    <n v="52.79"/>
    <n v="1412.17"/>
    <n v="0"/>
  </r>
  <r>
    <x v="4"/>
    <n v="2022"/>
    <s v="Beverages"/>
    <n v="25815.31"/>
    <n v="29076.17"/>
    <n v="1126314.9658090489"/>
    <s v="High"/>
    <n v="192.98"/>
    <n v="0.14844063021102871"/>
    <n v="173.91"/>
    <n v="894500.4915"/>
    <n v="34.65"/>
    <n v="1412.17"/>
    <n v="0"/>
  </r>
  <r>
    <x v="15"/>
    <n v="2024"/>
    <s v="Prepared Food"/>
    <n v="9741.44"/>
    <n v="10923.48"/>
    <n v="1121341.4033243544"/>
    <s v="High"/>
    <n v="120.83"/>
    <n v="8.5693273984412122E-3"/>
    <n v="1136.78"/>
    <n v="502658.30400000006"/>
    <n v="51.6"/>
    <n v="1412.17"/>
    <n v="0"/>
  </r>
  <r>
    <x v="13"/>
    <n v="2021"/>
    <s v="Frozen Food"/>
    <n v="41721.49"/>
    <n v="41115.120000000003"/>
    <n v="985466.24293619429"/>
    <s v="Medium"/>
    <n v="24.6"/>
    <n v="7.3562116510332176E-2"/>
    <n v="567.16"/>
    <n v="1863281.7433999998"/>
    <n v="44.66"/>
    <n v="1412.17"/>
    <n v="0"/>
  </r>
  <r>
    <x v="6"/>
    <n v="2021"/>
    <s v="Beverages"/>
    <n v="49192.28"/>
    <n v="59029.87"/>
    <n v="1199982.3956116692"/>
    <s v="High"/>
    <n v="28.54"/>
    <n v="3.8106078563516221E-2"/>
    <n v="1290.93"/>
    <n v="2023770.3991999999"/>
    <n v="41.14"/>
    <n v="1412.17"/>
    <n v="0"/>
  </r>
  <r>
    <x v="0"/>
    <n v="2021"/>
    <s v="Dairy Products"/>
    <n v="46625.67"/>
    <n v="48880.59"/>
    <n v="1048362.200478835"/>
    <s v="Medium"/>
    <n v="121.33"/>
    <n v="5.0975958279579292E-2"/>
    <n v="914.66"/>
    <n v="3009220.7418"/>
    <n v="64.540000000000006"/>
    <n v="1412.17"/>
    <n v="0"/>
  </r>
  <r>
    <x v="3"/>
    <n v="2020"/>
    <s v="Prepared Food"/>
    <n v="8909.19"/>
    <n v="8804.1299999999992"/>
    <n v="988207.68217986147"/>
    <s v="Medium"/>
    <n v="159.94"/>
    <n v="8.5933002816466694E-3"/>
    <n v="1036.76"/>
    <n v="435659.391"/>
    <n v="48.9"/>
    <n v="1412.17"/>
    <n v="0"/>
  </r>
  <r>
    <x v="7"/>
    <n v="2018"/>
    <s v="Meat &amp; Seafood"/>
    <n v="16809.82"/>
    <n v="18628.91"/>
    <n v="1108215.9118895978"/>
    <s v="High"/>
    <n v="20.83"/>
    <n v="1.2567056167343247E-2"/>
    <n v="1337.61"/>
    <n v="613894.62640000007"/>
    <n v="36.520000000000003"/>
    <n v="1412.17"/>
    <n v="0"/>
  </r>
  <r>
    <x v="2"/>
    <n v="2023"/>
    <s v="Dairy Products"/>
    <n v="40463.949999999997"/>
    <n v="38574.46"/>
    <n v="953304.36104235996"/>
    <s v="Medium"/>
    <n v="197.39"/>
    <n v="5.5766193495038585E-2"/>
    <n v="725.6"/>
    <n v="2368759.6329999999"/>
    <n v="58.54"/>
    <n v="1412.17"/>
    <n v="0"/>
  </r>
  <r>
    <x v="3"/>
    <n v="2020"/>
    <s v="Meat &amp; Seafood"/>
    <n v="11109.1"/>
    <n v="12458.95"/>
    <n v="1121508.4930372396"/>
    <s v="High"/>
    <n v="71.05"/>
    <n v="1.057475750335545E-2"/>
    <n v="1050.53"/>
    <n v="405815.42300000001"/>
    <n v="36.53"/>
    <n v="1412.17"/>
    <n v="0"/>
  </r>
  <r>
    <x v="19"/>
    <n v="2019"/>
    <s v="Bakery Items"/>
    <n v="3050.44"/>
    <n v="3309.9"/>
    <n v="1085056.5820012849"/>
    <s v="Medium"/>
    <n v="27.19"/>
    <n v="4.0713246579913249E-3"/>
    <n v="749.25"/>
    <n v="162374.92119999998"/>
    <n v="53.23"/>
    <n v="1412.17"/>
    <n v="0"/>
  </r>
  <r>
    <x v="2"/>
    <n v="2019"/>
    <s v="Dairy Products"/>
    <n v="40180.370000000003"/>
    <n v="36904.959999999999"/>
    <n v="918482.33353749593"/>
    <s v="Low"/>
    <n v="144.18"/>
    <n v="2.968407949172577E-2"/>
    <n v="1353.6"/>
    <n v="1628108.5924000002"/>
    <n v="40.520000000000003"/>
    <n v="1412.17"/>
    <n v="0"/>
  </r>
  <r>
    <x v="4"/>
    <n v="2021"/>
    <s v="Frozen Food"/>
    <n v="39804.76"/>
    <n v="38327.61"/>
    <n v="962890.11665941461"/>
    <s v="Medium"/>
    <n v="122.11"/>
    <n v="5.4509894142941266E-2"/>
    <n v="730.23"/>
    <n v="2020887.6652000002"/>
    <n v="50.77"/>
    <n v="1412.17"/>
    <n v="0"/>
  </r>
  <r>
    <x v="5"/>
    <n v="2018"/>
    <s v="Prepared Food"/>
    <n v="12236.96"/>
    <n v="11797.57"/>
    <n v="964093.20615577733"/>
    <s v="Medium"/>
    <n v="169.76"/>
    <n v="4.7501882690889327E-2"/>
    <n v="257.61"/>
    <n v="581622.70880000002"/>
    <n v="47.53"/>
    <n v="1412.17"/>
    <n v="0"/>
  </r>
  <r>
    <x v="10"/>
    <n v="2023"/>
    <s v="Dairy Products"/>
    <n v="39089.47"/>
    <n v="43319.68"/>
    <n v="1108218.6583752607"/>
    <s v="High"/>
    <n v="146"/>
    <n v="3.2357761332406212E-2"/>
    <n v="1208.04"/>
    <n v="2129203.4309"/>
    <n v="54.47"/>
    <n v="1412.17"/>
    <n v="0"/>
  </r>
  <r>
    <x v="9"/>
    <n v="2019"/>
    <s v="Grains &amp; Cereals"/>
    <n v="6050.53"/>
    <n v="5040.95"/>
    <n v="833141.89004930155"/>
    <s v="Low"/>
    <n v="124.6"/>
    <n v="5.5836271017515359E-3"/>
    <n v="1083.6199999999999"/>
    <n v="364060.39010000002"/>
    <n v="60.17"/>
    <n v="1412.17"/>
    <n v="0"/>
  </r>
  <r>
    <x v="6"/>
    <n v="2023"/>
    <s v="Beverages"/>
    <n v="16404.78"/>
    <n v="16488.93"/>
    <n v="1005129.6024695243"/>
    <s v="Medium"/>
    <n v="144.96"/>
    <n v="1.3033631271600524E-2"/>
    <n v="1258.6500000000001"/>
    <n v="798420.64260000002"/>
    <n v="48.67"/>
    <n v="1412.17"/>
    <n v="0"/>
  </r>
  <r>
    <x v="11"/>
    <n v="2018"/>
    <s v="Bakery Items"/>
    <n v="1098.79"/>
    <n v="1258.1300000000001"/>
    <n v="1145014.0609215591"/>
    <s v="High"/>
    <n v="113.71"/>
    <n v="2.1249081415586926E-2"/>
    <n v="51.71"/>
    <n v="69124.878899999996"/>
    <n v="62.91"/>
    <n v="1412.17"/>
    <n v="0"/>
  </r>
  <r>
    <x v="10"/>
    <n v="2019"/>
    <s v="Dairy Products"/>
    <n v="13413.85"/>
    <n v="16060.04"/>
    <n v="1197272.9678653034"/>
    <s v="High"/>
    <n v="153.19"/>
    <n v="9.8221032745591935E-3"/>
    <n v="1365.68"/>
    <n v="577197.96550000005"/>
    <n v="43.03"/>
    <n v="1412.17"/>
    <n v="0"/>
  </r>
  <r>
    <x v="5"/>
    <n v="2023"/>
    <s v="Beverages"/>
    <n v="18477.47"/>
    <n v="16169.26"/>
    <n v="875079.75929605076"/>
    <s v="Low"/>
    <n v="189.68"/>
    <n v="0.15891863765373701"/>
    <n v="116.27"/>
    <n v="1148189.9858000001"/>
    <n v="62.14"/>
    <n v="1412.17"/>
    <n v="0"/>
  </r>
  <r>
    <x v="15"/>
    <n v="2024"/>
    <s v="Prepared Food"/>
    <n v="23781.08"/>
    <n v="20518.47"/>
    <n v="862806.48313701479"/>
    <s v="Low"/>
    <n v="95.72"/>
    <n v="0.10781158763260495"/>
    <n v="220.58"/>
    <n v="1486793.1216000002"/>
    <n v="62.52"/>
    <n v="1412.17"/>
    <n v="0"/>
  </r>
  <r>
    <x v="10"/>
    <n v="2021"/>
    <s v="Grains &amp; Cereals"/>
    <n v="24407.25"/>
    <n v="23085.93"/>
    <n v="945863.6265863626"/>
    <s v="Low"/>
    <n v="27.03"/>
    <n v="2.5286722198048114E-2"/>
    <n v="965.22"/>
    <n v="884518.74"/>
    <n v="36.24"/>
    <n v="1412.17"/>
    <n v="0"/>
  </r>
  <r>
    <x v="13"/>
    <n v="2018"/>
    <s v="Meat &amp; Seafood"/>
    <n v="10143.42"/>
    <n v="8282.51"/>
    <n v="816540.18072799908"/>
    <s v="Low"/>
    <n v="122.22"/>
    <n v="1.2137487884553254E-2"/>
    <n v="835.71"/>
    <n v="474509.1876"/>
    <n v="46.78"/>
    <n v="1412.17"/>
    <n v="0"/>
  </r>
  <r>
    <x v="12"/>
    <n v="2023"/>
    <s v="Prepared Food"/>
    <n v="42517.89"/>
    <n v="45806.9"/>
    <n v="1077355.9083011881"/>
    <s v="Medium"/>
    <n v="40.380000000000003"/>
    <n v="3.7969521070915078E-2"/>
    <n v="1119.79"/>
    <n v="1695188.2742999999"/>
    <n v="39.869999999999997"/>
    <n v="1412.17"/>
    <n v="0"/>
  </r>
  <r>
    <x v="12"/>
    <n v="2021"/>
    <s v="Grains &amp; Cereals"/>
    <n v="24957.79"/>
    <n v="23552.71"/>
    <n v="943701.74602799362"/>
    <s v="Low"/>
    <n v="44.93"/>
    <n v="3.3979292035398234E-2"/>
    <n v="734.5"/>
    <n v="842824.56830000016"/>
    <n v="33.770000000000003"/>
    <n v="1412.17"/>
    <n v="0"/>
  </r>
  <r>
    <x v="5"/>
    <n v="2022"/>
    <s v="Fruits &amp; Vegetables"/>
    <n v="37787.32"/>
    <n v="41231.550000000003"/>
    <n v="1091147.7712629528"/>
    <s v="Medium"/>
    <n v="83.06"/>
    <n v="0.16959436291010277"/>
    <n v="222.81"/>
    <n v="1904480.9279999998"/>
    <n v="50.4"/>
    <n v="1412.17"/>
    <n v="0"/>
  </r>
  <r>
    <x v="1"/>
    <n v="2018"/>
    <s v="Beverages"/>
    <n v="15418.31"/>
    <n v="14446.9"/>
    <n v="936996.33747148688"/>
    <s v="Low"/>
    <n v="85.5"/>
    <n v="0.86668409218662168"/>
    <n v="17.79"/>
    <n v="486756.04670000001"/>
    <n v="31.57"/>
    <n v="1412.17"/>
    <n v="0"/>
  </r>
  <r>
    <x v="16"/>
    <n v="2023"/>
    <s v="Dairy Products"/>
    <n v="23820.09"/>
    <n v="22406.26"/>
    <n v="940645.48034873081"/>
    <s v="Low"/>
    <n v="123.31"/>
    <n v="1.7472632181210025E-2"/>
    <n v="1363.28"/>
    <n v="1341785.6697"/>
    <n v="56.33"/>
    <n v="1412.17"/>
    <n v="0"/>
  </r>
  <r>
    <x v="19"/>
    <n v="2023"/>
    <s v="Dairy Products"/>
    <n v="38824.25"/>
    <n v="31165.16"/>
    <n v="802724.070651719"/>
    <s v="Low"/>
    <n v="89.32"/>
    <n v="3.35910935377534E-2"/>
    <n v="1155.79"/>
    <n v="2628401.7250000001"/>
    <n v="67.7"/>
    <n v="1412.17"/>
    <n v="0"/>
  </r>
  <r>
    <x v="9"/>
    <n v="2023"/>
    <s v="Dairy Products"/>
    <n v="38384.300000000003"/>
    <n v="41110.120000000003"/>
    <n v="1071013.9301745766"/>
    <s v="Medium"/>
    <n v="155.28"/>
    <n v="0.12717191796706756"/>
    <n v="301.83"/>
    <n v="1624423.5760000001"/>
    <n v="42.32"/>
    <n v="1412.17"/>
    <n v="0"/>
  </r>
  <r>
    <x v="9"/>
    <n v="2020"/>
    <s v="Meat &amp; Seafood"/>
    <n v="44864.56"/>
    <n v="46271.11"/>
    <n v="1031351.0262889016"/>
    <s v="Medium"/>
    <n v="46.66"/>
    <n v="5.8800980353608825E-2"/>
    <n v="762.99"/>
    <n v="1614226.8687999998"/>
    <n v="35.979999999999997"/>
    <n v="1412.17"/>
    <n v="0"/>
  </r>
  <r>
    <x v="12"/>
    <n v="2023"/>
    <s v="Fruits &amp; Vegetables"/>
    <n v="26493.15"/>
    <n v="24338.43"/>
    <n v="918668.78796972043"/>
    <s v="Low"/>
    <n v="68.05"/>
    <n v="2.9640695449815957E-2"/>
    <n v="893.81"/>
    <n v="1852930.9110000001"/>
    <n v="69.94"/>
    <n v="1412.17"/>
    <n v="0"/>
  </r>
  <r>
    <x v="13"/>
    <n v="2023"/>
    <s v="Grains &amp; Cereals"/>
    <n v="22081.35"/>
    <n v="21954.34"/>
    <n v="994248.08718669834"/>
    <s v="Medium"/>
    <n v="64.900000000000006"/>
    <n v="5.2866668262784904E-2"/>
    <n v="417.68"/>
    <n v="1262169.9659999998"/>
    <n v="57.16"/>
    <n v="1412.17"/>
    <n v="0"/>
  </r>
  <r>
    <x v="7"/>
    <n v="2022"/>
    <s v="Meat &amp; Seafood"/>
    <n v="5754.96"/>
    <n v="5176.17"/>
    <n v="899427.6241711498"/>
    <s v="Low"/>
    <n v="138.03"/>
    <n v="6.5690641158811514E-3"/>
    <n v="876.07"/>
    <n v="274914.43920000002"/>
    <n v="47.77"/>
    <n v="1412.17"/>
    <n v="0"/>
  </r>
  <r>
    <x v="10"/>
    <n v="2024"/>
    <s v="Dairy Products"/>
    <n v="48061.2"/>
    <n v="40348.26"/>
    <n v="839518.3640857907"/>
    <s v="Low"/>
    <n v="102.55"/>
    <n v="0.32456239870340353"/>
    <n v="148.08000000000001"/>
    <n v="3261433.0319999997"/>
    <n v="67.86"/>
    <n v="1412.17"/>
    <n v="0"/>
  </r>
  <r>
    <x v="3"/>
    <n v="2019"/>
    <s v="Dairy Products"/>
    <n v="22082.54"/>
    <n v="26283.89"/>
    <n v="1190256.6462010257"/>
    <s v="High"/>
    <n v="146.74"/>
    <n v="2.0194551390501973E-2"/>
    <n v="1093.49"/>
    <n v="1020434.1734000001"/>
    <n v="46.21"/>
    <n v="1412.17"/>
    <n v="0"/>
  </r>
  <r>
    <x v="6"/>
    <n v="2024"/>
    <s v="Fruits &amp; Vegetables"/>
    <n v="14884.47"/>
    <n v="16805.560000000001"/>
    <n v="1129066.7386880422"/>
    <s v="High"/>
    <n v="33.18"/>
    <n v="3.4819102648077103E-2"/>
    <n v="427.48"/>
    <n v="907952.66999999993"/>
    <n v="61"/>
    <n v="1412.17"/>
    <n v="0"/>
  </r>
  <r>
    <x v="0"/>
    <n v="2023"/>
    <s v="Dairy Products"/>
    <n v="6932.17"/>
    <n v="5755.96"/>
    <n v="830325.85755975405"/>
    <s v="Low"/>
    <n v="98.51"/>
    <n v="8.0386965849133189E-3"/>
    <n v="862.35"/>
    <n v="316245.59539999999"/>
    <n v="45.62"/>
    <n v="1412.17"/>
    <n v="0"/>
  </r>
  <r>
    <x v="13"/>
    <n v="2018"/>
    <s v="Frozen Food"/>
    <n v="41164.11"/>
    <n v="44860.98"/>
    <n v="1089808.0876763763"/>
    <s v="Medium"/>
    <n v="118.7"/>
    <n v="3.9373030827650195E-2"/>
    <n v="1045.49"/>
    <n v="2429505.7722"/>
    <n v="59.02"/>
    <n v="1412.17"/>
    <n v="0"/>
  </r>
  <r>
    <x v="15"/>
    <n v="2022"/>
    <s v="Frozen Food"/>
    <n v="13640.73"/>
    <n v="12172.06"/>
    <n v="892332.00862417195"/>
    <s v="Low"/>
    <n v="193.59"/>
    <n v="1.5504881957784421E-2"/>
    <n v="879.77"/>
    <n v="781886.64359999995"/>
    <n v="57.32"/>
    <n v="1412.17"/>
    <n v="0"/>
  </r>
  <r>
    <x v="6"/>
    <n v="2021"/>
    <s v="Fruits &amp; Vegetables"/>
    <n v="21081.25"/>
    <n v="21851.24"/>
    <n v="1036524.873999407"/>
    <s v="Medium"/>
    <n v="52.68"/>
    <n v="4.2785456242896577E-2"/>
    <n v="492.72"/>
    <n v="692097.4375"/>
    <n v="32.83"/>
    <n v="1412.17"/>
    <n v="0"/>
  </r>
  <r>
    <x v="8"/>
    <n v="2022"/>
    <s v="Frozen Food"/>
    <n v="43266.7"/>
    <n v="45722.33"/>
    <n v="1056755.6573531146"/>
    <s v="Medium"/>
    <n v="56.36"/>
    <n v="3.3565576949930953E-2"/>
    <n v="1289.02"/>
    <n v="1386697.7349999999"/>
    <n v="32.049999999999997"/>
    <n v="1412.17"/>
    <n v="0"/>
  </r>
  <r>
    <x v="9"/>
    <n v="2020"/>
    <s v="Beverages"/>
    <n v="44297.88"/>
    <n v="49936.7"/>
    <n v="1127293.2248676461"/>
    <s v="High"/>
    <n v="57.61"/>
    <n v="5.3464986602940107E-2"/>
    <n v="828.54"/>
    <n v="3078702.6599999997"/>
    <n v="69.5"/>
    <n v="1412.17"/>
    <n v="0"/>
  </r>
  <r>
    <x v="1"/>
    <n v="2021"/>
    <s v="Bakery Items"/>
    <n v="16844.8"/>
    <n v="14205.02"/>
    <n v="843288.13639817631"/>
    <s v="Low"/>
    <n v="104.13"/>
    <n v="2.3186554529312172E-2"/>
    <n v="726.49"/>
    <n v="608939.5199999999"/>
    <n v="36.15"/>
    <n v="1412.17"/>
    <n v="0"/>
  </r>
  <r>
    <x v="11"/>
    <n v="2022"/>
    <s v="Grains &amp; Cereals"/>
    <n v="23374.75"/>
    <n v="20755.29"/>
    <n v="887936.34156515042"/>
    <s v="Low"/>
    <n v="88.6"/>
    <n v="1.8222799987526506E-2"/>
    <n v="1282.72"/>
    <n v="1591119.2324999999"/>
    <n v="68.069999999999993"/>
    <n v="1412.17"/>
    <n v="0"/>
  </r>
  <r>
    <x v="1"/>
    <n v="2024"/>
    <s v="Meat &amp; Seafood"/>
    <n v="15446.96"/>
    <n v="14357.89"/>
    <n v="929496.15976217983"/>
    <s v="Low"/>
    <n v="184.54"/>
    <n v="1.9122494707782961E-2"/>
    <n v="807.79"/>
    <n v="863485.0639999999"/>
    <n v="55.9"/>
    <n v="1412.17"/>
    <n v="0"/>
  </r>
  <r>
    <x v="16"/>
    <n v="2023"/>
    <s v="Bakery Items"/>
    <n v="38768.71"/>
    <n v="42416.9"/>
    <n v="1094101.4029097178"/>
    <s v="Medium"/>
    <n v="164.11"/>
    <n v="0.16988917616126203"/>
    <n v="228.2"/>
    <n v="1967899.7196"/>
    <n v="50.76"/>
    <n v="1412.17"/>
    <n v="0"/>
  </r>
  <r>
    <x v="5"/>
    <n v="2023"/>
    <s v="Beverages"/>
    <n v="8414.7999999999993"/>
    <n v="9984.14"/>
    <n v="1186497.5994676049"/>
    <s v="High"/>
    <n v="158.88"/>
    <n v="0.33142181961402123"/>
    <n v="25.39"/>
    <n v="487301.06799999991"/>
    <n v="57.91"/>
    <n v="1412.17"/>
    <n v="0"/>
  </r>
  <r>
    <x v="8"/>
    <n v="2023"/>
    <s v="Beverages"/>
    <n v="44969.56"/>
    <n v="48115.31"/>
    <n v="1069952.8747890797"/>
    <s v="Medium"/>
    <n v="178.15"/>
    <n v="0.13615586774857696"/>
    <n v="330.28"/>
    <n v="1708393.5844000001"/>
    <n v="37.99"/>
    <n v="1412.17"/>
    <n v="0"/>
  </r>
  <r>
    <x v="8"/>
    <n v="2019"/>
    <s v="Meat &amp; Seafood"/>
    <n v="42832.47"/>
    <n v="39205.910000000003"/>
    <n v="915331.52302447183"/>
    <s v="Low"/>
    <n v="172.02"/>
    <n v="3.3151296796514011E-2"/>
    <n v="1292.03"/>
    <n v="1961298.8012999999"/>
    <n v="45.79"/>
    <n v="1412.17"/>
    <n v="0"/>
  </r>
  <r>
    <x v="5"/>
    <n v="2020"/>
    <s v="Dairy Products"/>
    <n v="15700.61"/>
    <n v="18354.830000000002"/>
    <n v="1169052.0304625107"/>
    <s v="High"/>
    <n v="145.93"/>
    <n v="1.1911727664481672E-2"/>
    <n v="1318.08"/>
    <n v="841552.696"/>
    <n v="53.6"/>
    <n v="1412.17"/>
    <n v="0"/>
  </r>
  <r>
    <x v="19"/>
    <n v="2018"/>
    <s v="Bakery Items"/>
    <n v="19268.21"/>
    <n v="17241.57"/>
    <n v="894819.49802290928"/>
    <s v="Low"/>
    <n v="47.39"/>
    <n v="2.5508307187206269E-2"/>
    <n v="755.37"/>
    <n v="953969.07709999988"/>
    <n v="49.51"/>
    <n v="1412.17"/>
    <n v="0"/>
  </r>
  <r>
    <x v="1"/>
    <n v="2018"/>
    <s v="Meat &amp; Seafood"/>
    <n v="25412.81"/>
    <n v="24517.81"/>
    <n v="964781.5412778043"/>
    <s v="Medium"/>
    <n v="53.13"/>
    <n v="2.805503300876554E-2"/>
    <n v="905.82"/>
    <n v="1619812.5094000001"/>
    <n v="63.74"/>
    <n v="1412.17"/>
    <n v="0"/>
  </r>
  <r>
    <x v="11"/>
    <n v="2023"/>
    <s v="Frozen Food"/>
    <n v="24491.1"/>
    <n v="28821.19"/>
    <n v="1176802.5935952244"/>
    <s v="High"/>
    <n v="153.93"/>
    <n v="7.653468749999999E-2"/>
    <n v="320"/>
    <n v="1080792.243"/>
    <n v="44.13"/>
    <n v="1412.17"/>
    <n v="0"/>
  </r>
  <r>
    <x v="4"/>
    <n v="2018"/>
    <s v="Frozen Food"/>
    <n v="3072.05"/>
    <n v="3486.72"/>
    <n v="1134981.5269933757"/>
    <s v="High"/>
    <n v="93.1"/>
    <n v="6.028237279488236E-3"/>
    <n v="509.61"/>
    <n v="166351.50750000001"/>
    <n v="54.15"/>
    <n v="1412.17"/>
    <n v="0"/>
  </r>
  <r>
    <x v="2"/>
    <n v="2019"/>
    <s v="Beverages"/>
    <n v="18698.62"/>
    <n v="20495.740000000002"/>
    <n v="1096109.7663891774"/>
    <s v="Medium"/>
    <n v="199.8"/>
    <n v="7.6196495517522403E-2"/>
    <n v="245.4"/>
    <n v="656321.56200000003"/>
    <n v="35.1"/>
    <n v="1412.17"/>
    <n v="0"/>
  </r>
  <r>
    <x v="17"/>
    <n v="2020"/>
    <s v="Meat &amp; Seafood"/>
    <n v="33887.03"/>
    <n v="32310.06"/>
    <n v="953463.90639722638"/>
    <s v="Medium"/>
    <n v="104.43"/>
    <n v="7.9368160951845609E-2"/>
    <n v="426.96"/>
    <n v="1268052.6625999999"/>
    <n v="37.42"/>
    <n v="1412.17"/>
    <n v="0"/>
  </r>
  <r>
    <x v="14"/>
    <n v="2024"/>
    <s v="Beverages"/>
    <n v="12211.81"/>
    <n v="11994.85"/>
    <n v="982233.59190816106"/>
    <s v="Medium"/>
    <n v="66.66"/>
    <n v="9.2170168764906558E-3"/>
    <n v="1324.92"/>
    <n v="638067.07250000001"/>
    <n v="52.25"/>
    <n v="1412.17"/>
    <n v="0"/>
  </r>
  <r>
    <x v="12"/>
    <n v="2022"/>
    <s v="Frozen Food"/>
    <n v="38347.96"/>
    <n v="41285.160000000003"/>
    <n v="1076593.3833246932"/>
    <s v="Medium"/>
    <n v="72.47"/>
    <n v="7.575055309734513E-2"/>
    <n v="506.24"/>
    <n v="2282470.5792"/>
    <n v="59.52"/>
    <n v="1412.17"/>
    <n v="0"/>
  </r>
  <r>
    <x v="14"/>
    <n v="2018"/>
    <s v="Frozen Food"/>
    <n v="21201.55"/>
    <n v="19115.21"/>
    <n v="901594.93055932235"/>
    <s v="Low"/>
    <n v="52.05"/>
    <n v="3.9061037621135636E-2"/>
    <n v="542.78"/>
    <n v="706011.61499999987"/>
    <n v="33.299999999999997"/>
    <n v="1412.17"/>
    <n v="0"/>
  </r>
  <r>
    <x v="6"/>
    <n v="2021"/>
    <s v="Dairy Products"/>
    <n v="607.89"/>
    <n v="612.11"/>
    <n v="1006942.0454358519"/>
    <s v="Medium"/>
    <n v="136.62"/>
    <n v="4.6988482646672337E-3"/>
    <n v="129.37"/>
    <n v="25494.906599999998"/>
    <n v="41.94"/>
    <n v="1412.17"/>
    <n v="0"/>
  </r>
  <r>
    <x v="18"/>
    <n v="2020"/>
    <s v="Dairy Products"/>
    <n v="35936.68"/>
    <n v="30314.9"/>
    <n v="843564.29141478846"/>
    <s v="Low"/>
    <n v="140.07"/>
    <n v="0.45978352098259978"/>
    <n v="78.16"/>
    <n v="1426686.1960000002"/>
    <n v="39.700000000000003"/>
    <n v="1412.17"/>
    <n v="0"/>
  </r>
  <r>
    <x v="1"/>
    <n v="2020"/>
    <s v="Prepared Food"/>
    <n v="19452.21"/>
    <n v="23192.66"/>
    <n v="1192289.2051854264"/>
    <s v="High"/>
    <n v="175.7"/>
    <n v="4.3631451450104296E-2"/>
    <n v="445.83"/>
    <n v="978835.20719999995"/>
    <n v="50.32"/>
    <n v="1412.17"/>
    <n v="0"/>
  </r>
  <r>
    <x v="12"/>
    <n v="2023"/>
    <s v="Dairy Products"/>
    <n v="37128.769999999997"/>
    <n v="31765.22"/>
    <n v="855541.94227279827"/>
    <s v="Low"/>
    <n v="93.57"/>
    <n v="5.5298874028179075E-2"/>
    <n v="671.42"/>
    <n v="2317949.1110999999"/>
    <n v="62.43"/>
    <n v="1412.17"/>
    <n v="0"/>
  </r>
  <r>
    <x v="13"/>
    <n v="2019"/>
    <s v="Fruits &amp; Vegetables"/>
    <n v="45845.58"/>
    <n v="43305.89"/>
    <n v="944603.38379403204"/>
    <s v="Low"/>
    <n v="53.95"/>
    <n v="3.5814341179135845E-2"/>
    <n v="1280.0899999999999"/>
    <n v="2743399.5072000003"/>
    <n v="59.84"/>
    <n v="1412.17"/>
    <n v="0"/>
  </r>
  <r>
    <x v="14"/>
    <n v="2023"/>
    <s v="Meat &amp; Seafood"/>
    <n v="8534.59"/>
    <n v="8703.64"/>
    <n v="1019807.6298920042"/>
    <s v="Medium"/>
    <n v="43.65"/>
    <n v="1.7498595534414532E-2"/>
    <n v="487.73"/>
    <n v="478107.73180000001"/>
    <n v="56.02"/>
    <n v="1412.17"/>
    <n v="0"/>
  </r>
  <r>
    <x v="15"/>
    <n v="2021"/>
    <s v="Dairy Products"/>
    <n v="20087.93"/>
    <n v="23773.4"/>
    <n v="1183466.8878276655"/>
    <s v="High"/>
    <n v="59.64"/>
    <n v="2.0979780467681126E-2"/>
    <n v="957.49"/>
    <n v="682989.62"/>
    <n v="34"/>
    <n v="1412.17"/>
    <n v="0"/>
  </r>
  <r>
    <x v="9"/>
    <n v="2018"/>
    <s v="Grains &amp; Cereals"/>
    <n v="15663.37"/>
    <n v="12969.3"/>
    <n v="828001.89231308457"/>
    <s v="Low"/>
    <n v="45.44"/>
    <n v="1.3982405241827499E-2"/>
    <n v="1120.22"/>
    <n v="677127.48509999993"/>
    <n v="43.23"/>
    <n v="1412.17"/>
    <n v="0"/>
  </r>
  <r>
    <x v="3"/>
    <n v="2019"/>
    <s v="Frozen Food"/>
    <n v="21755.05"/>
    <n v="19070.82"/>
    <n v="876615.77426850318"/>
    <s v="Low"/>
    <n v="145.69999999999999"/>
    <n v="1.7770829929750039E-2"/>
    <n v="1224.2"/>
    <n v="959615.25549999997"/>
    <n v="44.11"/>
    <n v="1412.17"/>
    <n v="0"/>
  </r>
  <r>
    <x v="8"/>
    <n v="2024"/>
    <s v="Fruits &amp; Vegetables"/>
    <n v="17611.63"/>
    <n v="18603.78"/>
    <n v="1056334.9332231032"/>
    <s v="Medium"/>
    <n v="142.77000000000001"/>
    <n v="0.11408712832804302"/>
    <n v="154.37"/>
    <n v="1204283.2594000001"/>
    <n v="68.38"/>
    <n v="1412.17"/>
    <n v="0"/>
  </r>
  <r>
    <x v="14"/>
    <n v="2022"/>
    <s v="Bakery Items"/>
    <n v="22620.3"/>
    <n v="21652.05"/>
    <n v="957195.5279107705"/>
    <s v="Medium"/>
    <n v="138.18"/>
    <n v="3.4001683526989041E-2"/>
    <n v="665.27"/>
    <n v="953219.44200000004"/>
    <n v="42.14"/>
    <n v="1412.17"/>
    <n v="0"/>
  </r>
  <r>
    <x v="12"/>
    <n v="2023"/>
    <s v="Fruits &amp; Vegetables"/>
    <n v="16001.7"/>
    <n v="17823.32"/>
    <n v="1113839.1545898248"/>
    <s v="High"/>
    <n v="107.75"/>
    <n v="2.1183923110528614E-2"/>
    <n v="755.37"/>
    <n v="968102.85000000009"/>
    <n v="60.5"/>
    <n v="1412.17"/>
    <n v="0"/>
  </r>
  <r>
    <x v="3"/>
    <n v="2018"/>
    <s v="Dairy Products"/>
    <n v="2912.85"/>
    <n v="2730"/>
    <n v="937226.42772542359"/>
    <s v="Low"/>
    <n v="143.47"/>
    <n v="7.8960422878828953E-3"/>
    <n v="368.9"/>
    <n v="105183.0135"/>
    <n v="36.11"/>
    <n v="1412.17"/>
    <n v="0"/>
  </r>
  <r>
    <x v="14"/>
    <n v="2021"/>
    <s v="Fruits &amp; Vegetables"/>
    <n v="24341.89"/>
    <n v="20010.29"/>
    <n v="822051.61554834072"/>
    <s v="Low"/>
    <n v="79.66"/>
    <n v="2.1686391376007839E-2"/>
    <n v="1122.45"/>
    <n v="778697.06109999993"/>
    <n v="31.99"/>
    <n v="1412.17"/>
    <n v="0"/>
  </r>
  <r>
    <x v="5"/>
    <n v="2022"/>
    <s v="Beverages"/>
    <n v="21153.26"/>
    <n v="21898.79"/>
    <n v="1035244.2129487371"/>
    <s v="Medium"/>
    <n v="144.72"/>
    <n v="1.8101833865322572E-2"/>
    <n v="1168.57"/>
    <n v="984261.18779999996"/>
    <n v="46.53"/>
    <n v="1412.17"/>
    <n v="0"/>
  </r>
  <r>
    <x v="19"/>
    <n v="2021"/>
    <s v="Fruits &amp; Vegetables"/>
    <n v="16980.14"/>
    <n v="14139.82"/>
    <n v="832726.93864714901"/>
    <s v="Low"/>
    <n v="156.05000000000001"/>
    <n v="1.6891963948190446E-2"/>
    <n v="1005.22"/>
    <n v="856817.86439999996"/>
    <n v="50.46"/>
    <n v="1412.17"/>
    <n v="0"/>
  </r>
  <r>
    <x v="7"/>
    <n v="2021"/>
    <s v="Meat &amp; Seafood"/>
    <n v="39094.080000000002"/>
    <n v="37554.85"/>
    <n v="960627.54258445266"/>
    <s v="Medium"/>
    <n v="60.22"/>
    <n v="4.9956016714159758E-2"/>
    <n v="782.57"/>
    <n v="1865960.4383999999"/>
    <n v="47.73"/>
    <n v="1412.17"/>
    <n v="0"/>
  </r>
  <r>
    <x v="13"/>
    <n v="2022"/>
    <s v="Frozen Food"/>
    <n v="10883.89"/>
    <n v="12004.85"/>
    <n v="1102992.5881279579"/>
    <s v="High"/>
    <n v="77.59"/>
    <n v="1.5820067443821039E-2"/>
    <n v="687.98"/>
    <n v="429260.62159999995"/>
    <n v="39.44"/>
    <n v="1412.17"/>
    <n v="0"/>
  </r>
  <r>
    <x v="8"/>
    <n v="2020"/>
    <s v="Fruits &amp; Vegetables"/>
    <n v="33202.629999999997"/>
    <n v="31071.35"/>
    <n v="935809.9042154192"/>
    <s v="Low"/>
    <n v="177.83"/>
    <n v="7.4381983959854833E-2"/>
    <n v="446.38"/>
    <n v="1791281.8884999999"/>
    <n v="53.95"/>
    <n v="1412.17"/>
    <n v="0"/>
  </r>
  <r>
    <x v="3"/>
    <n v="2022"/>
    <s v="Prepared Food"/>
    <n v="17404.36"/>
    <n v="16904.52"/>
    <n v="971280.75953381788"/>
    <s v="Medium"/>
    <n v="94.17"/>
    <n v="2.1080862403100777E-2"/>
    <n v="825.6"/>
    <n v="1002317.0924000001"/>
    <n v="57.59"/>
    <n v="1412.17"/>
    <n v="0"/>
  </r>
  <r>
    <x v="7"/>
    <n v="2018"/>
    <s v="Grains &amp; Cereals"/>
    <n v="33314.43"/>
    <n v="27333.06"/>
    <n v="820457.08121075458"/>
    <s v="Low"/>
    <n v="145.56"/>
    <n v="3.1619918564147344E-2"/>
    <n v="1053.5899999999999"/>
    <n v="1205316.0774000001"/>
    <n v="36.18"/>
    <n v="1412.17"/>
    <n v="0"/>
  </r>
  <r>
    <x v="12"/>
    <n v="2020"/>
    <s v="Grains &amp; Cereals"/>
    <n v="21911.61"/>
    <n v="21742.45"/>
    <n v="992279.89180165215"/>
    <s v="Medium"/>
    <n v="31.31"/>
    <n v="3.4358756840669247E-2"/>
    <n v="637.73"/>
    <n v="1086596.7399000002"/>
    <n v="49.59"/>
    <n v="1412.17"/>
    <n v="0"/>
  </r>
  <r>
    <x v="19"/>
    <n v="2020"/>
    <s v="Dairy Products"/>
    <n v="38769.449999999997"/>
    <n v="39650.620000000003"/>
    <n v="1022728.4627457961"/>
    <s v="Medium"/>
    <n v="32.619999999999997"/>
    <n v="3.5516819655911615E-2"/>
    <n v="1091.58"/>
    <n v="2597553.15"/>
    <n v="67"/>
    <n v="1412.17"/>
    <n v="0"/>
  </r>
  <r>
    <x v="8"/>
    <n v="2023"/>
    <s v="Frozen Food"/>
    <n v="20356.45"/>
    <n v="21635.279999999999"/>
    <n v="1062821.8574456745"/>
    <s v="Medium"/>
    <n v="32.200000000000003"/>
    <n v="2.1922128411122361E-2"/>
    <n v="928.58"/>
    <n v="1343322.1354999999"/>
    <n v="65.989999999999995"/>
    <n v="1412.17"/>
    <n v="0"/>
  </r>
  <r>
    <x v="0"/>
    <n v="2020"/>
    <s v="Meat &amp; Seafood"/>
    <n v="2485.8000000000002"/>
    <n v="2257.38"/>
    <n v="908110.06517016643"/>
    <s v="Low"/>
    <n v="196.31"/>
    <n v="2.6712085881000227E-3"/>
    <n v="930.59"/>
    <n v="87152.148000000016"/>
    <n v="35.06"/>
    <n v="1412.17"/>
    <n v="0"/>
  </r>
  <r>
    <x v="19"/>
    <n v="2019"/>
    <s v="Dairy Products"/>
    <n v="17005.27"/>
    <n v="16808.36"/>
    <n v="988420.6484225184"/>
    <s v="Medium"/>
    <n v="79.33"/>
    <n v="2.5533821829156596E-2"/>
    <n v="665.99"/>
    <n v="1149556.2519999999"/>
    <n v="67.599999999999994"/>
    <n v="1412.17"/>
    <n v="0"/>
  </r>
  <r>
    <x v="16"/>
    <n v="2024"/>
    <s v="Fruits &amp; Vegetables"/>
    <n v="30718.53"/>
    <n v="30692.35"/>
    <n v="999147.74567663239"/>
    <s v="Medium"/>
    <n v="71.42"/>
    <n v="0.23329938482570062"/>
    <n v="131.66999999999999"/>
    <n v="1273590.2538000001"/>
    <n v="41.46"/>
    <n v="1412.17"/>
    <n v="0"/>
  </r>
  <r>
    <x v="16"/>
    <n v="2021"/>
    <s v="Beverages"/>
    <n v="14187.7"/>
    <n v="12177.46"/>
    <n v="858311.07226682268"/>
    <s v="Low"/>
    <n v="182.9"/>
    <n v="2.4819726046568586E-2"/>
    <n v="571.63"/>
    <n v="663416.85199999996"/>
    <n v="46.76"/>
    <n v="1412.17"/>
    <n v="0"/>
  </r>
  <r>
    <x v="0"/>
    <n v="2023"/>
    <s v="Beverages"/>
    <n v="23321.82"/>
    <n v="26952.6"/>
    <n v="1155681.6749293152"/>
    <s v="High"/>
    <n v="133.44"/>
    <n v="3.1723893083044276E-2"/>
    <n v="735.15"/>
    <n v="943834.05539999995"/>
    <n v="40.47"/>
    <n v="1412.17"/>
    <n v="0"/>
  </r>
  <r>
    <x v="17"/>
    <n v="2022"/>
    <s v="Fruits &amp; Vegetables"/>
    <n v="20115.810000000001"/>
    <n v="21021.75"/>
    <n v="1045036.2177809394"/>
    <s v="Medium"/>
    <n v="124.74"/>
    <n v="0.60011366348448691"/>
    <n v="33.520000000000003"/>
    <n v="1211977.5525"/>
    <n v="60.25"/>
    <n v="1412.17"/>
    <n v="0"/>
  </r>
  <r>
    <x v="6"/>
    <n v="2020"/>
    <s v="Beverages"/>
    <n v="32024.639999999999"/>
    <n v="30790.83"/>
    <n v="961473.10321052792"/>
    <s v="Medium"/>
    <n v="84.91"/>
    <n v="2.3045775433394981E-2"/>
    <n v="1389.61"/>
    <n v="1344714.6336000001"/>
    <n v="41.99"/>
    <n v="1412.17"/>
    <n v="0"/>
  </r>
  <r>
    <x v="10"/>
    <n v="2023"/>
    <s v="Bakery Items"/>
    <n v="48787.45"/>
    <n v="57469.17"/>
    <n v="1177949.8621059309"/>
    <s v="High"/>
    <n v="111.93"/>
    <n v="5.3057519140421089E-2"/>
    <n v="919.52"/>
    <n v="1997846.0775000001"/>
    <n v="40.950000000000003"/>
    <n v="1412.17"/>
    <n v="0"/>
  </r>
  <r>
    <x v="10"/>
    <n v="2020"/>
    <s v="Bakery Items"/>
    <n v="36925.480000000003"/>
    <n v="31807.4"/>
    <n v="861394.3542507774"/>
    <s v="Low"/>
    <n v="196.65"/>
    <n v="9.6333202890610745E-2"/>
    <n v="383.31"/>
    <n v="2029424.3808000002"/>
    <n v="54.96"/>
    <n v="1412.17"/>
    <n v="0"/>
  </r>
  <r>
    <x v="18"/>
    <n v="2020"/>
    <s v="Frozen Food"/>
    <n v="43274.46"/>
    <n v="44367.94"/>
    <n v="1025268.4839972585"/>
    <s v="Medium"/>
    <n v="107.63"/>
    <n v="0.12732276097446157"/>
    <n v="339.88"/>
    <n v="1499460.0389999999"/>
    <n v="34.65"/>
    <n v="1412.17"/>
    <n v="0"/>
  </r>
  <r>
    <x v="13"/>
    <n v="2020"/>
    <s v="Fruits &amp; Vegetables"/>
    <n v="35824.19"/>
    <n v="39183.410000000003"/>
    <n v="1093769.600931661"/>
    <s v="Medium"/>
    <n v="169.7"/>
    <n v="3.0351252202792466E-2"/>
    <n v="1180.32"/>
    <n v="1173600.4643999999"/>
    <n v="32.76"/>
    <n v="1412.17"/>
    <n v="0"/>
  </r>
  <r>
    <x v="14"/>
    <n v="2024"/>
    <s v="Beverages"/>
    <n v="42070.19"/>
    <n v="44375.44"/>
    <n v="1054795.331326053"/>
    <s v="Medium"/>
    <n v="103.24"/>
    <n v="3.7300897274484421E-2"/>
    <n v="1127.8599999999999"/>
    <n v="1530513.5122000002"/>
    <n v="36.380000000000003"/>
    <n v="1412.17"/>
    <n v="0"/>
  </r>
  <r>
    <x v="18"/>
    <n v="2021"/>
    <s v="Prepared Food"/>
    <n v="1947.27"/>
    <n v="1969.97"/>
    <n v="1011657.3459253211"/>
    <s v="Medium"/>
    <n v="176.55"/>
    <n v="3.0545890915935937E-3"/>
    <n v="637.49"/>
    <n v="115453.63829999999"/>
    <n v="59.29"/>
    <n v="1412.17"/>
    <n v="0"/>
  </r>
  <r>
    <x v="11"/>
    <n v="2019"/>
    <s v="Frozen Food"/>
    <n v="24548.23"/>
    <n v="22927.99"/>
    <n v="933997.68537283549"/>
    <s v="Low"/>
    <n v="23.63"/>
    <n v="9.5801709334998431E-2"/>
    <n v="256.24"/>
    <n v="1363654.1764999998"/>
    <n v="55.55"/>
    <n v="1412.17"/>
    <n v="0"/>
  </r>
  <r>
    <x v="3"/>
    <n v="2021"/>
    <s v="Bakery Items"/>
    <n v="19627.11"/>
    <n v="17656.79"/>
    <n v="899612.32193634205"/>
    <s v="Low"/>
    <n v="146.52000000000001"/>
    <n v="0.15486121192993529"/>
    <n v="126.74"/>
    <n v="1185281.1729000001"/>
    <n v="60.39"/>
    <n v="1412.17"/>
    <n v="0"/>
  </r>
  <r>
    <x v="2"/>
    <n v="2023"/>
    <s v="Fruits &amp; Vegetables"/>
    <n v="15155.89"/>
    <n v="17812.77"/>
    <n v="1175303.4628781285"/>
    <s v="High"/>
    <n v="95.41"/>
    <n v="1.2187600016082987E-2"/>
    <n v="1243.55"/>
    <n v="641397.2648"/>
    <n v="42.32"/>
    <n v="1412.17"/>
    <n v="0"/>
  </r>
  <r>
    <x v="7"/>
    <n v="2019"/>
    <s v="Frozen Food"/>
    <n v="6031.18"/>
    <n v="5410.01"/>
    <n v="897006.88754107815"/>
    <s v="Low"/>
    <n v="31.36"/>
    <n v="2.2076869577949413E-2"/>
    <n v="273.19"/>
    <n v="269834.99320000003"/>
    <n v="44.74"/>
    <n v="1412.17"/>
    <n v="0"/>
  </r>
  <r>
    <x v="16"/>
    <n v="2019"/>
    <s v="Beverages"/>
    <n v="37390.07"/>
    <n v="36986.97"/>
    <n v="989219.06270836084"/>
    <s v="Medium"/>
    <n v="53.46"/>
    <n v="4.0261088199506835E-2"/>
    <n v="928.69"/>
    <n v="2098704.6291"/>
    <n v="56.13"/>
    <n v="1412.17"/>
    <n v="0"/>
  </r>
  <r>
    <x v="17"/>
    <n v="2019"/>
    <s v="Fruits &amp; Vegetables"/>
    <n v="11625.88"/>
    <n v="11305.18"/>
    <n v="972414.9913812977"/>
    <s v="Medium"/>
    <n v="27.81"/>
    <n v="0.66623954154727794"/>
    <n v="17.45"/>
    <n v="789164.73439999984"/>
    <n v="67.88"/>
    <n v="1412.17"/>
    <n v="0"/>
  </r>
  <r>
    <x v="8"/>
    <n v="2022"/>
    <s v="Dairy Products"/>
    <n v="31844.6"/>
    <n v="28277.58"/>
    <n v="887986.66021868703"/>
    <s v="Low"/>
    <n v="168.62"/>
    <n v="4.0860984935971463E-2"/>
    <n v="779.34"/>
    <n v="1266778.1880000001"/>
    <n v="39.78"/>
    <n v="1412.17"/>
    <n v="0"/>
  </r>
  <r>
    <x v="8"/>
    <n v="2022"/>
    <s v="Prepared Food"/>
    <n v="29791.77"/>
    <n v="34363.629999999997"/>
    <n v="1153460.5026824523"/>
    <s v="High"/>
    <n v="170.28"/>
    <n v="4.6609358866047126E-2"/>
    <n v="639.17999999999995"/>
    <n v="1428515.3715000001"/>
    <n v="47.95"/>
    <n v="1412.17"/>
    <n v="0"/>
  </r>
  <r>
    <x v="18"/>
    <n v="2022"/>
    <s v="Beverages"/>
    <n v="2849.62"/>
    <n v="2986.54"/>
    <n v="1048048.5117313887"/>
    <s v="Medium"/>
    <n v="20.21"/>
    <n v="1.6072306824591088E-2"/>
    <n v="177.3"/>
    <n v="185025.8266"/>
    <n v="64.930000000000007"/>
    <n v="1412.17"/>
    <n v="0"/>
  </r>
  <r>
    <x v="8"/>
    <n v="2023"/>
    <s v="Meat &amp; Seafood"/>
    <n v="16834.41"/>
    <n v="19328.03"/>
    <n v="1148126.367363038"/>
    <s v="High"/>
    <n v="50.06"/>
    <n v="1.4177539161192521E-2"/>
    <n v="1187.4000000000001"/>
    <n v="942895.30409999995"/>
    <n v="56.01"/>
    <n v="1412.17"/>
    <n v="0"/>
  </r>
  <r>
    <x v="13"/>
    <n v="2023"/>
    <s v="Prepared Food"/>
    <n v="23852.66"/>
    <n v="27457.11"/>
    <n v="1151113.1253285797"/>
    <s v="High"/>
    <n v="41.4"/>
    <n v="0.13988189068730941"/>
    <n v="170.52"/>
    <n v="968417.99600000004"/>
    <n v="40.6"/>
    <n v="1412.17"/>
    <n v="0"/>
  </r>
  <r>
    <x v="8"/>
    <n v="2018"/>
    <s v="Beverages"/>
    <n v="41121.800000000003"/>
    <n v="37089.42"/>
    <n v="901940.57653118286"/>
    <s v="Low"/>
    <n v="134.05000000000001"/>
    <n v="8.3239140115784788E-2"/>
    <n v="494.02"/>
    <n v="2431532.0340000005"/>
    <n v="59.13"/>
    <n v="1412.17"/>
    <n v="0"/>
  </r>
  <r>
    <x v="4"/>
    <n v="2021"/>
    <s v="Grains &amp; Cereals"/>
    <n v="15544.31"/>
    <n v="14550.89"/>
    <n v="936091.08413303643"/>
    <s v="Low"/>
    <n v="104.67"/>
    <n v="4.1115986880389352E-2"/>
    <n v="378.06"/>
    <n v="950534.55649999995"/>
    <n v="61.15"/>
    <n v="1412.17"/>
    <n v="0"/>
  </r>
  <r>
    <x v="7"/>
    <n v="2019"/>
    <s v="Fruits &amp; Vegetables"/>
    <n v="47699.32"/>
    <n v="50363.8"/>
    <n v="1055859.9158226994"/>
    <s v="Medium"/>
    <n v="198.64"/>
    <n v="0.15872261413549846"/>
    <n v="300.52"/>
    <n v="2318186.952"/>
    <n v="48.6"/>
    <n v="1412.17"/>
    <n v="0"/>
  </r>
  <r>
    <x v="3"/>
    <n v="2020"/>
    <s v="Fruits &amp; Vegetables"/>
    <n v="1204.73"/>
    <n v="1259.67"/>
    <n v="1045603.5792252206"/>
    <s v="Medium"/>
    <n v="135.47"/>
    <n v="2.4308514931396289E-3"/>
    <n v="495.6"/>
    <n v="47285.652500000004"/>
    <n v="39.25"/>
    <n v="1412.17"/>
    <n v="0"/>
  </r>
  <r>
    <x v="4"/>
    <n v="2020"/>
    <s v="Prepared Food"/>
    <n v="8043.25"/>
    <n v="9336.34"/>
    <n v="1160767.102850216"/>
    <s v="High"/>
    <n v="41.03"/>
    <n v="6.6549039400307791E-3"/>
    <n v="1208.6199999999999"/>
    <n v="558764.57750000001"/>
    <n v="69.47"/>
    <n v="1412.17"/>
    <n v="0"/>
  </r>
  <r>
    <x v="17"/>
    <n v="2022"/>
    <s v="Frozen Food"/>
    <n v="1035.72"/>
    <n v="984.88"/>
    <n v="950913.37427103845"/>
    <s v="Medium"/>
    <n v="37.01"/>
    <n v="8.8752163704605052E-4"/>
    <n v="1166.98"/>
    <n v="55752.8076"/>
    <n v="53.83"/>
    <n v="1412.17"/>
    <n v="0"/>
  </r>
  <r>
    <x v="15"/>
    <n v="2021"/>
    <s v="Grains &amp; Cereals"/>
    <n v="9253.3799999999992"/>
    <n v="8607.67"/>
    <n v="930219.01186377311"/>
    <s v="Low"/>
    <n v="48.57"/>
    <n v="1.6262244951758317E-2"/>
    <n v="569.01"/>
    <n v="554184.92819999997"/>
    <n v="59.89"/>
    <n v="1412.17"/>
    <n v="0"/>
  </r>
  <r>
    <x v="6"/>
    <n v="2024"/>
    <s v="Meat &amp; Seafood"/>
    <n v="33622.660000000003"/>
    <n v="37639.57"/>
    <n v="1119470.3215034145"/>
    <s v="High"/>
    <n v="150.86000000000001"/>
    <n v="0.43762410516725242"/>
    <n v="76.83"/>
    <n v="1387943.4048000001"/>
    <n v="41.28"/>
    <n v="1412.17"/>
    <n v="0"/>
  </r>
  <r>
    <x v="11"/>
    <n v="2022"/>
    <s v="Prepared Food"/>
    <n v="31651.360000000001"/>
    <n v="26405.59"/>
    <n v="834263.99371148658"/>
    <s v="Low"/>
    <n v="67.599999999999994"/>
    <n v="3.5772737033646404E-2"/>
    <n v="884.79"/>
    <n v="2079494.3520000002"/>
    <n v="65.7"/>
    <n v="1412.17"/>
    <n v="0"/>
  </r>
  <r>
    <x v="10"/>
    <n v="2020"/>
    <s v="Frozen Food"/>
    <n v="17989.060000000001"/>
    <n v="20475.61"/>
    <n v="1138225.6771615637"/>
    <s v="High"/>
    <n v="195.8"/>
    <n v="4.4888484092326889E-2"/>
    <n v="400.75"/>
    <n v="719202.61879999994"/>
    <n v="39.979999999999997"/>
    <n v="1412.17"/>
    <n v="0"/>
  </r>
  <r>
    <x v="1"/>
    <n v="2018"/>
    <s v="Meat &amp; Seafood"/>
    <n v="18095.43"/>
    <n v="21226.57"/>
    <n v="1173034.8491304158"/>
    <s v="High"/>
    <n v="166.18"/>
    <n v="1.6441273475618065E-2"/>
    <n v="1100.6099999999999"/>
    <n v="1259260.9737"/>
    <n v="69.59"/>
    <n v="1412.17"/>
    <n v="0"/>
  </r>
  <r>
    <x v="3"/>
    <n v="2022"/>
    <s v="Bakery Items"/>
    <n v="22099.49"/>
    <n v="18873.66"/>
    <n v="854031.47312449291"/>
    <s v="Low"/>
    <n v="175.5"/>
    <n v="1.7292381004546203E-2"/>
    <n v="1277.99"/>
    <n v="1332378.2521000002"/>
    <n v="60.29"/>
    <n v="1412.17"/>
    <n v="0"/>
  </r>
  <r>
    <x v="11"/>
    <n v="2024"/>
    <s v="Bakery Items"/>
    <n v="48239.94"/>
    <n v="50223.97"/>
    <n v="1041128.3679042718"/>
    <s v="Medium"/>
    <n v="158.19999999999999"/>
    <n v="4.67169668797211E-2"/>
    <n v="1032.5999999999999"/>
    <n v="2033795.8703999999"/>
    <n v="42.16"/>
    <n v="1412.17"/>
    <n v="0"/>
  </r>
  <r>
    <x v="11"/>
    <n v="2019"/>
    <s v="Frozen Food"/>
    <n v="49902.879999999997"/>
    <n v="53795.1"/>
    <n v="1077995.8992346735"/>
    <s v="Medium"/>
    <n v="114.38"/>
    <n v="3.8791757033029388E-2"/>
    <n v="1286.43"/>
    <n v="2881392.2911999999"/>
    <n v="57.74"/>
    <n v="1412.17"/>
    <n v="0"/>
  </r>
  <r>
    <x v="17"/>
    <n v="2021"/>
    <s v="Prepared Food"/>
    <n v="13833.6"/>
    <n v="14947.19"/>
    <n v="1080498.9301411058"/>
    <s v="Medium"/>
    <n v="193.72"/>
    <n v="1.8152424942263282E-2"/>
    <n v="762.08"/>
    <n v="936949.72800000012"/>
    <n v="67.73"/>
    <n v="1412.17"/>
    <n v="0"/>
  </r>
  <r>
    <x v="12"/>
    <n v="2020"/>
    <s v="Prepared Food"/>
    <n v="28246.37"/>
    <n v="27153.02"/>
    <n v="961292.37137373758"/>
    <s v="Medium"/>
    <n v="93.73"/>
    <n v="2.2326322362388944E-2"/>
    <n v="1265.1600000000001"/>
    <n v="1767375.3709"/>
    <n v="62.57"/>
    <n v="1412.17"/>
    <n v="0"/>
  </r>
  <r>
    <x v="11"/>
    <n v="2023"/>
    <s v="Fruits &amp; Vegetables"/>
    <n v="24162.400000000001"/>
    <n v="19831.43"/>
    <n v="820755.80240373465"/>
    <s v="Low"/>
    <n v="177.6"/>
    <n v="2.2113981860282073E-2"/>
    <n v="1092.6300000000001"/>
    <n v="959730.52800000005"/>
    <n v="39.72"/>
    <n v="1412.17"/>
    <n v="0"/>
  </r>
  <r>
    <x v="18"/>
    <n v="2020"/>
    <s v="Frozen Food"/>
    <n v="40155.35"/>
    <n v="47142.53"/>
    <n v="1174003.7130793282"/>
    <s v="High"/>
    <n v="156.69999999999999"/>
    <n v="0.51270875893769152"/>
    <n v="78.319999999999993"/>
    <n v="1230359.9239999999"/>
    <n v="30.64"/>
    <n v="1412.17"/>
    <n v="0"/>
  </r>
  <r>
    <x v="5"/>
    <n v="2018"/>
    <s v="Frozen Food"/>
    <n v="26004.03"/>
    <n v="25273.67"/>
    <n v="971913.58416368545"/>
    <s v="Medium"/>
    <n v="67.069999999999993"/>
    <n v="0.15635878780590462"/>
    <n v="166.31"/>
    <n v="1095549.7838999999"/>
    <n v="42.13"/>
    <n v="1412.17"/>
    <n v="0"/>
  </r>
  <r>
    <x v="18"/>
    <n v="2024"/>
    <s v="Frozen Food"/>
    <n v="9049.1200000000008"/>
    <n v="7668.69"/>
    <n v="847451.46489382384"/>
    <s v="Low"/>
    <n v="52.21"/>
    <n v="8.1431168223458066E-3"/>
    <n v="1111.26"/>
    <n v="430828.60320000001"/>
    <n v="47.61"/>
    <n v="1412.17"/>
    <n v="0"/>
  </r>
  <r>
    <x v="10"/>
    <n v="2024"/>
    <s v="Bakery Items"/>
    <n v="10519.94"/>
    <n v="11336.34"/>
    <n v="1077605.0053517416"/>
    <s v="Medium"/>
    <n v="134.36000000000001"/>
    <n v="8.7547248321030603E-3"/>
    <n v="1201.6300000000001"/>
    <n v="701679.99800000002"/>
    <n v="66.7"/>
    <n v="1412.17"/>
    <n v="0"/>
  </r>
  <r>
    <x v="3"/>
    <n v="2020"/>
    <s v="Dairy Products"/>
    <n v="46663.86"/>
    <n v="45252.87"/>
    <n v="969762.68144126958"/>
    <s v="Medium"/>
    <n v="151.36000000000001"/>
    <n v="4.571571604914082E-2"/>
    <n v="1020.74"/>
    <n v="1636501.5702"/>
    <n v="35.07"/>
    <n v="1412.17"/>
    <n v="0"/>
  </r>
  <r>
    <x v="16"/>
    <n v="2021"/>
    <s v="Frozen Food"/>
    <n v="16288.16"/>
    <n v="18370.07"/>
    <n v="1127817.3839156786"/>
    <s v="High"/>
    <n v="186.26"/>
    <n v="1.1895766994829249E-2"/>
    <n v="1369.24"/>
    <n v="817176.98719999997"/>
    <n v="50.17"/>
    <n v="1412.17"/>
    <n v="0"/>
  </r>
  <r>
    <x v="16"/>
    <n v="2020"/>
    <s v="Dairy Products"/>
    <n v="47786.37"/>
    <n v="40743.03"/>
    <n v="852607.76242263219"/>
    <s v="Low"/>
    <n v="72.819999999999993"/>
    <n v="9.3643680188124634E-2"/>
    <n v="510.3"/>
    <n v="2374026.8615999999"/>
    <n v="49.68"/>
    <n v="1412.17"/>
    <n v="0"/>
  </r>
  <r>
    <x v="4"/>
    <n v="2024"/>
    <s v="Prepared Food"/>
    <n v="34744.9"/>
    <n v="30622.04"/>
    <n v="881339.13178624772"/>
    <s v="Low"/>
    <n v="98.46"/>
    <n v="6.3600402709134182E-2"/>
    <n v="546.29999999999995"/>
    <n v="1188970.4780000001"/>
    <n v="34.22"/>
    <n v="1412.17"/>
    <n v="0"/>
  </r>
  <r>
    <x v="2"/>
    <n v="2024"/>
    <s v="Dairy Products"/>
    <n v="19279.87"/>
    <n v="20683.87"/>
    <n v="1072822.0677836521"/>
    <s v="Medium"/>
    <n v="107.37"/>
    <n v="0.11709608259945338"/>
    <n v="164.65"/>
    <n v="1033786.6293999999"/>
    <n v="53.62"/>
    <n v="1412.17"/>
    <n v="0"/>
  </r>
  <r>
    <x v="4"/>
    <n v="2021"/>
    <s v="Beverages"/>
    <n v="31951.48"/>
    <n v="36597.78"/>
    <n v="1145417.3640782838"/>
    <s v="High"/>
    <n v="79.03"/>
    <n v="2.349753636617688E-2"/>
    <n v="1359.78"/>
    <n v="1401072.398"/>
    <n v="43.85"/>
    <n v="1412.17"/>
    <n v="0"/>
  </r>
  <r>
    <x v="4"/>
    <n v="2022"/>
    <s v="Fruits &amp; Vegetables"/>
    <n v="32986.36"/>
    <n v="34639.82"/>
    <n v="1050125.5670525634"/>
    <s v="Medium"/>
    <n v="60.94"/>
    <n v="3.7765163831200058E-2"/>
    <n v="873.46"/>
    <n v="1805343.4827999999"/>
    <n v="54.73"/>
    <n v="1412.17"/>
    <n v="0"/>
  </r>
  <r>
    <x v="14"/>
    <n v="2019"/>
    <s v="Grains &amp; Cereals"/>
    <n v="20510.13"/>
    <n v="17424.62"/>
    <n v="849561.65563065663"/>
    <s v="Low"/>
    <n v="100.61"/>
    <n v="0.11617179269328802"/>
    <n v="176.55"/>
    <n v="1359206.3151"/>
    <n v="66.27"/>
    <n v="1412.17"/>
    <n v="0"/>
  </r>
  <r>
    <x v="11"/>
    <n v="2022"/>
    <s v="Fruits &amp; Vegetables"/>
    <n v="40051.480000000003"/>
    <n v="39577.85"/>
    <n v="988174.46945780772"/>
    <s v="Medium"/>
    <n v="145.96"/>
    <n v="2.9236577585388824E-2"/>
    <n v="1369.91"/>
    <n v="1618880.8216000001"/>
    <n v="40.42"/>
    <n v="1412.17"/>
    <n v="0"/>
  </r>
  <r>
    <x v="17"/>
    <n v="2022"/>
    <s v="Frozen Food"/>
    <n v="40755.53"/>
    <n v="45348.62"/>
    <n v="1112698.5712122994"/>
    <s v="High"/>
    <n v="123.59"/>
    <n v="0.15002956009571139"/>
    <n v="271.64999999999998"/>
    <n v="2298204.3366999999"/>
    <n v="56.39"/>
    <n v="1412.17"/>
    <n v="0"/>
  </r>
  <r>
    <x v="7"/>
    <n v="2021"/>
    <s v="Fruits &amp; Vegetables"/>
    <n v="4995.3599999999997"/>
    <n v="4604.68"/>
    <n v="921791.42244002444"/>
    <s v="Low"/>
    <n v="58.01"/>
    <n v="4.1721874216988225E-3"/>
    <n v="1197.3"/>
    <n v="334739.0736"/>
    <n v="67.010000000000005"/>
    <n v="1412.17"/>
    <n v="0"/>
  </r>
  <r>
    <x v="15"/>
    <n v="2024"/>
    <s v="Bakery Items"/>
    <n v="39454.31"/>
    <n v="39951.72"/>
    <n v="1012607.2411353792"/>
    <s v="Medium"/>
    <n v="104.91"/>
    <n v="3.2874482356372116E-2"/>
    <n v="1200.1500000000001"/>
    <n v="2139212.6881999997"/>
    <n v="54.22"/>
    <n v="1412.17"/>
    <n v="0"/>
  </r>
  <r>
    <x v="10"/>
    <n v="2018"/>
    <s v="Prepared Food"/>
    <n v="38507.89"/>
    <n v="40945.620000000003"/>
    <n v="1063304.688987114"/>
    <s v="Medium"/>
    <n v="21.23"/>
    <n v="2.8506414479771994E-2"/>
    <n v="1350.85"/>
    <n v="2640486.0172999995"/>
    <n v="68.569999999999993"/>
    <n v="1412.17"/>
    <n v="0"/>
  </r>
  <r>
    <x v="1"/>
    <n v="2022"/>
    <s v="Fruits &amp; Vegetables"/>
    <n v="14359.43"/>
    <n v="15849.56"/>
    <n v="1103773.6177550224"/>
    <s v="High"/>
    <n v="127.62"/>
    <n v="3.063867966799667E-2"/>
    <n v="468.67"/>
    <n v="810159.04060000007"/>
    <n v="56.42"/>
    <n v="1412.17"/>
    <n v="0"/>
  </r>
  <r>
    <x v="19"/>
    <n v="2019"/>
    <s v="Bakery Items"/>
    <n v="13810.52"/>
    <n v="14005.96"/>
    <n v="1014151.5308619805"/>
    <s v="Medium"/>
    <n v="93.6"/>
    <n v="2.1186003344225077E-2"/>
    <n v="651.87"/>
    <n v="424121.06920000003"/>
    <n v="30.71"/>
    <n v="1412.17"/>
    <n v="0"/>
  </r>
  <r>
    <x v="18"/>
    <n v="2018"/>
    <s v="Grains &amp; Cereals"/>
    <n v="7791.46"/>
    <n v="8600.1"/>
    <n v="1103785.4266081068"/>
    <s v="High"/>
    <n v="39.49"/>
    <n v="3.7665377550033838E-2"/>
    <n v="206.86"/>
    <n v="466942.19780000002"/>
    <n v="59.93"/>
    <n v="1412.17"/>
    <n v="0"/>
  </r>
  <r>
    <x v="0"/>
    <n v="2024"/>
    <s v="Meat &amp; Seafood"/>
    <n v="10487.16"/>
    <n v="10653.06"/>
    <n v="1015819.3447987825"/>
    <s v="Medium"/>
    <n v="57.36"/>
    <n v="9.9422265621296729E-3"/>
    <n v="1054.81"/>
    <n v="458708.37839999999"/>
    <n v="43.74"/>
    <n v="1412.17"/>
    <n v="0"/>
  </r>
  <r>
    <x v="15"/>
    <n v="2019"/>
    <s v="Fruits &amp; Vegetables"/>
    <n v="21160.880000000001"/>
    <n v="23556.19"/>
    <n v="1113195.1979312769"/>
    <s v="High"/>
    <n v="101.92"/>
    <n v="3.674784662406224E-2"/>
    <n v="575.84"/>
    <n v="917747.36560000002"/>
    <n v="43.37"/>
    <n v="1412.17"/>
    <n v="0"/>
  </r>
  <r>
    <x v="10"/>
    <n v="2019"/>
    <s v="Beverages"/>
    <n v="20939.650000000001"/>
    <n v="22387.48"/>
    <n v="1069142.9894960038"/>
    <s v="Medium"/>
    <n v="157.21"/>
    <n v="3.7669371087285027E-2"/>
    <n v="555.88"/>
    <n v="733515.93950000009"/>
    <n v="35.03"/>
    <n v="1412.17"/>
    <n v="0"/>
  </r>
  <r>
    <x v="8"/>
    <n v="2024"/>
    <s v="Frozen Food"/>
    <n v="5223.1400000000003"/>
    <n v="5743.53"/>
    <n v="1099631.6392055354"/>
    <s v="Medium"/>
    <n v="48.44"/>
    <n v="4.5995350393631448E-3"/>
    <n v="1135.58"/>
    <n v="285757.98940000002"/>
    <n v="54.71"/>
    <n v="1412.17"/>
    <n v="0"/>
  </r>
  <r>
    <x v="18"/>
    <n v="2019"/>
    <s v="Fruits &amp; Vegetables"/>
    <n v="35504.92"/>
    <n v="31774.81"/>
    <n v="894941.03915739001"/>
    <s v="Low"/>
    <n v="146.69"/>
    <n v="0.17739155633275042"/>
    <n v="200.15"/>
    <n v="1360193.4852"/>
    <n v="38.31"/>
    <n v="1412.17"/>
    <n v="0"/>
  </r>
  <r>
    <x v="19"/>
    <n v="2020"/>
    <s v="Fruits &amp; Vegetables"/>
    <n v="23158.51"/>
    <n v="22429.61"/>
    <n v="968525.60894461698"/>
    <s v="Medium"/>
    <n v="91.93"/>
    <n v="1.8108430814462652E-2"/>
    <n v="1278.8800000000001"/>
    <n v="993731.66409999982"/>
    <n v="42.91"/>
    <n v="1412.17"/>
    <n v="0"/>
  </r>
  <r>
    <x v="11"/>
    <n v="2023"/>
    <s v="Bakery Items"/>
    <n v="42006.8"/>
    <n v="42368.02"/>
    <n v="1008599.0839578353"/>
    <s v="Medium"/>
    <n v="33.380000000000003"/>
    <n v="6.595302392765183E-2"/>
    <n v="636.91999999999996"/>
    <n v="1524426.7720000001"/>
    <n v="36.29"/>
    <n v="1412.17"/>
    <n v="0"/>
  </r>
  <r>
    <x v="10"/>
    <n v="2018"/>
    <s v="Fruits &amp; Vegetables"/>
    <n v="43258.42"/>
    <n v="37950.980000000003"/>
    <n v="877308.51011201984"/>
    <s v="Low"/>
    <n v="56.35"/>
    <n v="3.2288667950497854E-2"/>
    <n v="1339.74"/>
    <n v="2656066.9879999999"/>
    <n v="61.4"/>
    <n v="1412.17"/>
    <n v="0"/>
  </r>
  <r>
    <x v="1"/>
    <n v="2018"/>
    <s v="Grains &amp; Cereals"/>
    <n v="35962.339999999997"/>
    <n v="34399.03"/>
    <n v="956529.24698448437"/>
    <s v="Medium"/>
    <n v="160.46"/>
    <n v="9.675358497672791E-2"/>
    <n v="371.69"/>
    <n v="2509452.0851999996"/>
    <n v="69.78"/>
    <n v="1412.17"/>
    <n v="0"/>
  </r>
  <r>
    <x v="16"/>
    <n v="2021"/>
    <s v="Bakery Items"/>
    <n v="30280.23"/>
    <n v="31631.33"/>
    <n v="1044619.8724382212"/>
    <s v="Medium"/>
    <n v="43.98"/>
    <n v="2.5296132928999272E-2"/>
    <n v="1197.03"/>
    <n v="1926428.2326"/>
    <n v="63.62"/>
    <n v="1412.17"/>
    <n v="0"/>
  </r>
  <r>
    <x v="11"/>
    <n v="2019"/>
    <s v="Bakery Items"/>
    <n v="45488.89"/>
    <n v="52569.21"/>
    <n v="1155649.4344003559"/>
    <s v="High"/>
    <n v="126.53"/>
    <n v="3.5589076570409259E-2"/>
    <n v="1278.17"/>
    <n v="1522513.1483"/>
    <n v="33.47"/>
    <n v="1412.17"/>
    <n v="0"/>
  </r>
  <r>
    <x v="17"/>
    <n v="2020"/>
    <s v="Meat &amp; Seafood"/>
    <n v="672.51"/>
    <n v="741.07"/>
    <n v="1101946.4394581493"/>
    <s v="High"/>
    <n v="142.08000000000001"/>
    <n v="7.1316012725344642E-3"/>
    <n v="94.3"/>
    <n v="33410.296799999996"/>
    <n v="49.68"/>
    <n v="1412.17"/>
    <n v="0"/>
  </r>
  <r>
    <x v="8"/>
    <n v="2023"/>
    <s v="Prepared Food"/>
    <n v="10355.42"/>
    <n v="9724.6299999999992"/>
    <n v="939086.00520307245"/>
    <s v="Low"/>
    <n v="182.31"/>
    <n v="0.26675476558475014"/>
    <n v="38.82"/>
    <n v="331580.54840000003"/>
    <n v="32.020000000000003"/>
    <n v="1412.17"/>
    <n v="0"/>
  </r>
  <r>
    <x v="1"/>
    <n v="2021"/>
    <s v="Fruits &amp; Vegetables"/>
    <n v="16837.169999999998"/>
    <n v="14297.95"/>
    <n v="849189.62034593709"/>
    <s v="Low"/>
    <n v="112.62"/>
    <n v="3.3582324431058894E-2"/>
    <n v="501.37"/>
    <n v="952478.70689999987"/>
    <n v="56.57"/>
    <n v="1412.17"/>
    <n v="0"/>
  </r>
  <r>
    <x v="2"/>
    <n v="2020"/>
    <s v="Prepared Food"/>
    <n v="46265.68"/>
    <n v="38294.97"/>
    <n v="827718.73233031482"/>
    <s v="Low"/>
    <n v="148.31"/>
    <n v="4.1284314600324806E-2"/>
    <n v="1120.6600000000001"/>
    <n v="3123396.0568000004"/>
    <n v="67.510000000000005"/>
    <n v="1412.17"/>
    <n v="0"/>
  </r>
  <r>
    <x v="8"/>
    <n v="2019"/>
    <s v="Frozen Food"/>
    <n v="29303.89"/>
    <n v="31878.38"/>
    <n v="1087854.8888901782"/>
    <s v="Medium"/>
    <n v="29.79"/>
    <n v="2.6272090729783037E-2"/>
    <n v="1115.4000000000001"/>
    <n v="1168932.1721000001"/>
    <n v="39.89"/>
    <n v="1412.17"/>
    <n v="0"/>
  </r>
  <r>
    <x v="6"/>
    <n v="2018"/>
    <s v="Fruits &amp; Vegetables"/>
    <n v="18642.509999999998"/>
    <n v="16976.66"/>
    <n v="910642.39740249573"/>
    <s v="Low"/>
    <n v="116.01"/>
    <n v="6.2114783593776028E-2"/>
    <n v="300.13"/>
    <n v="977613.22439999983"/>
    <n v="52.44"/>
    <n v="1412.17"/>
    <n v="0"/>
  </r>
  <r>
    <x v="5"/>
    <n v="2024"/>
    <s v="Prepared Food"/>
    <n v="20177.39"/>
    <n v="19881.84"/>
    <n v="985352.41673972702"/>
    <s v="Medium"/>
    <n v="64.67"/>
    <n v="0.10534845716075811"/>
    <n v="191.53"/>
    <n v="1262095.7444999998"/>
    <n v="62.55"/>
    <n v="1412.17"/>
    <n v="0"/>
  </r>
  <r>
    <x v="0"/>
    <n v="2019"/>
    <s v="Beverages"/>
    <n v="4497.26"/>
    <n v="4340.2"/>
    <n v="965076.51325473725"/>
    <s v="Medium"/>
    <n v="58.48"/>
    <n v="3.8333930002216201E-3"/>
    <n v="1173.18"/>
    <n v="314358.47400000005"/>
    <n v="69.900000000000006"/>
    <n v="1412.17"/>
    <n v="0"/>
  </r>
  <r>
    <x v="14"/>
    <n v="2021"/>
    <s v="Bakery Items"/>
    <n v="26319.97"/>
    <n v="25169.7"/>
    <n v="956296.68270898482"/>
    <s v="Medium"/>
    <n v="112.48"/>
    <n v="6.1901667489828081E-2"/>
    <n v="425.19"/>
    <n v="1392063.2133000002"/>
    <n v="52.89"/>
    <n v="1412.17"/>
    <n v="0"/>
  </r>
  <r>
    <x v="13"/>
    <n v="2019"/>
    <s v="Dairy Products"/>
    <n v="6677.64"/>
    <n v="7070.94"/>
    <n v="1058898.0538034395"/>
    <s v="Medium"/>
    <n v="69.98"/>
    <n v="7.1642348296283584E-3"/>
    <n v="932.08"/>
    <n v="238324.97159999999"/>
    <n v="35.69"/>
    <n v="1412.17"/>
    <n v="0"/>
  </r>
  <r>
    <x v="19"/>
    <n v="2024"/>
    <s v="Bakery Items"/>
    <n v="14744.2"/>
    <n v="12073.93"/>
    <n v="818893.53101558576"/>
    <s v="Low"/>
    <n v="162.52000000000001"/>
    <n v="3.5571049457177324E-2"/>
    <n v="414.5"/>
    <n v="844400.33400000003"/>
    <n v="57.27"/>
    <n v="1412.17"/>
    <n v="0"/>
  </r>
  <r>
    <x v="6"/>
    <n v="2021"/>
    <s v="Dairy Products"/>
    <n v="3330.42"/>
    <n v="2790.97"/>
    <n v="838023.4324799875"/>
    <s v="Low"/>
    <n v="147.03"/>
    <n v="9.932657321801372E-2"/>
    <n v="33.53"/>
    <n v="121693.5468"/>
    <n v="36.54"/>
    <n v="1412.17"/>
    <n v="0"/>
  </r>
  <r>
    <x v="5"/>
    <n v="2022"/>
    <s v="Dairy Products"/>
    <n v="22836.46"/>
    <n v="20920.04"/>
    <n v="916080.68851301831"/>
    <s v="Low"/>
    <n v="64.959999999999994"/>
    <n v="2.7826944166890064E-2"/>
    <n v="820.66"/>
    <n v="1084503.4853999999"/>
    <n v="47.49"/>
    <n v="1412.17"/>
    <n v="0"/>
  </r>
  <r>
    <x v="12"/>
    <n v="2019"/>
    <s v="Bakery Items"/>
    <n v="23264.75"/>
    <n v="25238.78"/>
    <n v="1084850.6861238568"/>
    <s v="Medium"/>
    <n v="96.73"/>
    <n v="2.185468567993086E-2"/>
    <n v="1064.52"/>
    <n v="735398.74749999994"/>
    <n v="31.61"/>
    <n v="1412.17"/>
    <n v="0"/>
  </r>
  <r>
    <x v="17"/>
    <n v="2018"/>
    <s v="Beverages"/>
    <n v="37820.839999999997"/>
    <n v="31751.279999999999"/>
    <n v="839518.10694844439"/>
    <s v="Low"/>
    <n v="188.69"/>
    <n v="6.924357378249725E-2"/>
    <n v="546.20000000000005"/>
    <n v="2216301.2239999999"/>
    <n v="58.6"/>
    <n v="1412.17"/>
    <n v="0"/>
  </r>
  <r>
    <x v="3"/>
    <n v="2022"/>
    <s v="Beverages"/>
    <n v="42201.42"/>
    <n v="49235.91"/>
    <n v="1166688.4668809723"/>
    <s v="High"/>
    <n v="84.23"/>
    <n v="0.20492094784888801"/>
    <n v="205.94"/>
    <n v="2073355.7646000001"/>
    <n v="49.13"/>
    <n v="1412.17"/>
    <n v="0"/>
  </r>
  <r>
    <x v="5"/>
    <n v="2024"/>
    <s v="Fruits &amp; Vegetables"/>
    <n v="22500.01"/>
    <n v="21129.02"/>
    <n v="939067.13819238311"/>
    <s v="Low"/>
    <n v="52.15"/>
    <n v="3.0507660809198391E-2"/>
    <n v="737.52"/>
    <n v="1066500.4739999999"/>
    <n v="47.4"/>
    <n v="1412.17"/>
    <n v="0"/>
  </r>
  <r>
    <x v="4"/>
    <n v="2022"/>
    <s v="Grains &amp; Cereals"/>
    <n v="16867.830000000002"/>
    <n v="19455.59"/>
    <n v="1153413.9246127093"/>
    <s v="High"/>
    <n v="124.35"/>
    <n v="7.876642540275508E-2"/>
    <n v="214.15"/>
    <n v="774402.07530000003"/>
    <n v="45.91"/>
    <n v="1412.17"/>
    <n v="0"/>
  </r>
  <r>
    <x v="14"/>
    <n v="2021"/>
    <s v="Prepared Food"/>
    <n v="43058.71"/>
    <n v="51219.63"/>
    <n v="1189530.0625587716"/>
    <s v="High"/>
    <n v="31.1"/>
    <n v="4.480148787847258E-2"/>
    <n v="961.1"/>
    <n v="1853246.8783999998"/>
    <n v="43.04"/>
    <n v="1412.17"/>
    <n v="0"/>
  </r>
  <r>
    <x v="4"/>
    <n v="2024"/>
    <s v="Meat &amp; Seafood"/>
    <n v="28541.94"/>
    <n v="29937.14"/>
    <n v="1048882.4515782739"/>
    <s v="Medium"/>
    <n v="38.07"/>
    <n v="9.1536320194990528E-2"/>
    <n v="311.81"/>
    <n v="1774166.9903999998"/>
    <n v="62.16"/>
    <n v="1412.17"/>
    <n v="0"/>
  </r>
  <r>
    <x v="4"/>
    <n v="2023"/>
    <s v="Frozen Food"/>
    <n v="5307.21"/>
    <n v="4368.62"/>
    <n v="823148.13244623819"/>
    <s v="Low"/>
    <n v="82.8"/>
    <n v="5.4876437257010508E-3"/>
    <n v="967.12"/>
    <n v="289189.87290000002"/>
    <n v="54.49"/>
    <n v="1412.17"/>
    <n v="0"/>
  </r>
  <r>
    <x v="9"/>
    <n v="2018"/>
    <s v="Fruits &amp; Vegetables"/>
    <n v="9322.17"/>
    <n v="11179.24"/>
    <n v="1199210.0551695582"/>
    <s v="High"/>
    <n v="153.62"/>
    <n v="1.0347963635152686E-2"/>
    <n v="900.87"/>
    <n v="389200.59749999997"/>
    <n v="41.75"/>
    <n v="1412.17"/>
    <n v="0"/>
  </r>
  <r>
    <x v="18"/>
    <n v="2022"/>
    <s v="Beverages"/>
    <n v="33284.79"/>
    <n v="28126.49"/>
    <n v="845025.31035947648"/>
    <s v="Low"/>
    <n v="138.44999999999999"/>
    <n v="2.9882113711653963E-2"/>
    <n v="1113.8699999999999"/>
    <n v="2132223.6474000001"/>
    <n v="64.06"/>
    <n v="1412.17"/>
    <n v="0"/>
  </r>
  <r>
    <x v="0"/>
    <n v="2019"/>
    <s v="Bakery Items"/>
    <n v="34680"/>
    <n v="28045.7"/>
    <n v="808699.53863898502"/>
    <s v="Low"/>
    <n v="160.94"/>
    <n v="5.0257227737120498E-2"/>
    <n v="690.05"/>
    <n v="2425866"/>
    <n v="69.95"/>
    <n v="1412.17"/>
    <n v="0"/>
  </r>
  <r>
    <x v="16"/>
    <n v="2019"/>
    <s v="Bakery Items"/>
    <n v="42830.12"/>
    <n v="47766.01"/>
    <n v="1115243.4314916697"/>
    <s v="High"/>
    <n v="162.33000000000001"/>
    <n v="0.20651969718887123"/>
    <n v="207.39"/>
    <n v="1672087.8848000001"/>
    <n v="39.04"/>
    <n v="1412.17"/>
    <n v="0"/>
  </r>
  <r>
    <x v="2"/>
    <n v="2021"/>
    <s v="Grains &amp; Cereals"/>
    <n v="11217.16"/>
    <n v="9051.7199999999993"/>
    <n v="806952.91856405721"/>
    <s v="Low"/>
    <n v="138.97"/>
    <n v="1.0184733559112742E-2"/>
    <n v="1101.3699999999999"/>
    <n v="508922.54919999995"/>
    <n v="45.37"/>
    <n v="1412.17"/>
    <n v="0"/>
  </r>
  <r>
    <x v="1"/>
    <n v="2021"/>
    <s v="Frozen Food"/>
    <n v="7220.82"/>
    <n v="7643.14"/>
    <n v="1058486.4322888537"/>
    <s v="Medium"/>
    <n v="116.18"/>
    <n v="7.4468313308925895E-3"/>
    <n v="969.65"/>
    <n v="390574.15380000003"/>
    <n v="54.09"/>
    <n v="1412.17"/>
    <n v="0"/>
  </r>
  <r>
    <x v="0"/>
    <n v="2022"/>
    <s v="Dairy Products"/>
    <n v="35663.599999999999"/>
    <n v="38690.79"/>
    <n v="1084881.7842281766"/>
    <s v="Medium"/>
    <n v="43.77"/>
    <n v="7.6241742736815096E-2"/>
    <n v="467.77"/>
    <n v="2298162.3839999996"/>
    <n v="64.44"/>
    <n v="1412.17"/>
    <n v="0"/>
  </r>
  <r>
    <x v="2"/>
    <n v="2021"/>
    <s v="Frozen Food"/>
    <n v="27667.38"/>
    <n v="28962.89"/>
    <n v="1046824.4553694639"/>
    <s v="Medium"/>
    <n v="125.26"/>
    <n v="3.3667623938280322E-2"/>
    <n v="821.78"/>
    <n v="1467754.5090000001"/>
    <n v="53.05"/>
    <n v="1412.17"/>
    <n v="0"/>
  </r>
  <r>
    <x v="2"/>
    <n v="2024"/>
    <s v="Prepared Food"/>
    <n v="31850.76"/>
    <n v="37235.910000000003"/>
    <n v="1169074.4585058568"/>
    <s v="High"/>
    <n v="166.61"/>
    <n v="8.0093444313123943E-2"/>
    <n v="397.67"/>
    <n v="2174769.8928"/>
    <n v="68.28"/>
    <n v="1412.17"/>
    <n v="0"/>
  </r>
  <r>
    <x v="4"/>
    <n v="2021"/>
    <s v="Fruits &amp; Vegetables"/>
    <n v="2082.38"/>
    <n v="1845.54"/>
    <n v="886264.75475177437"/>
    <s v="Low"/>
    <n v="85.73"/>
    <n v="6.2385931274154408E-3"/>
    <n v="333.79"/>
    <n v="76173.460399999996"/>
    <n v="36.58"/>
    <n v="1412.17"/>
    <n v="0"/>
  </r>
  <r>
    <x v="2"/>
    <n v="2022"/>
    <s v="Grains &amp; Cereals"/>
    <n v="49249.34"/>
    <n v="46203.040000000001"/>
    <n v="938145.36397848185"/>
    <s v="Low"/>
    <n v="130.9"/>
    <n v="8.8830381299375913E-2"/>
    <n v="554.41999999999996"/>
    <n v="3253903.8937999993"/>
    <n v="66.069999999999993"/>
    <n v="1412.17"/>
    <n v="0"/>
  </r>
  <r>
    <x v="11"/>
    <n v="2020"/>
    <s v="Grains &amp; Cereals"/>
    <n v="47066.77"/>
    <n v="42938.46"/>
    <n v="912288.22372982046"/>
    <s v="Low"/>
    <n v="64.069999999999993"/>
    <n v="6.6994192584157702E-2"/>
    <n v="702.55"/>
    <n v="2701632.5979999998"/>
    <n v="57.4"/>
    <n v="1412.17"/>
    <n v="0"/>
  </r>
  <r>
    <x v="4"/>
    <n v="2021"/>
    <s v="Beverages"/>
    <n v="20312.93"/>
    <n v="18227.93"/>
    <n v="897356.01904796599"/>
    <s v="Low"/>
    <n v="100.56"/>
    <n v="1.4964035507753508E-2"/>
    <n v="1357.45"/>
    <n v="774125.76229999994"/>
    <n v="38.11"/>
    <n v="1412.17"/>
    <n v="0"/>
  </r>
  <r>
    <x v="6"/>
    <n v="2021"/>
    <s v="Meat &amp; Seafood"/>
    <n v="17942.490000000002"/>
    <n v="15560.93"/>
    <n v="867267.02926962753"/>
    <s v="Low"/>
    <n v="131.93"/>
    <n v="2.1682243329466361E-2"/>
    <n v="827.52"/>
    <n v="948978.29610000015"/>
    <n v="52.89"/>
    <n v="1412.17"/>
    <n v="0"/>
  </r>
  <r>
    <x v="10"/>
    <n v="2021"/>
    <s v="Fruits &amp; Vegetables"/>
    <n v="4876.6499999999996"/>
    <n v="4178.05"/>
    <n v="856745.92189310293"/>
    <s v="Low"/>
    <n v="35.1"/>
    <n v="6.4823208826266113E-3"/>
    <n v="752.3"/>
    <n v="304156.66049999994"/>
    <n v="62.37"/>
    <n v="1412.17"/>
    <n v="0"/>
  </r>
  <r>
    <x v="17"/>
    <n v="2022"/>
    <s v="Grains &amp; Cereals"/>
    <n v="37365.339999999997"/>
    <n v="43081.43"/>
    <n v="1152978.4019093632"/>
    <s v="High"/>
    <n v="150.77000000000001"/>
    <n v="0.15761975871087486"/>
    <n v="237.06"/>
    <n v="1509933.3893999998"/>
    <n v="40.409999999999997"/>
    <n v="1412.17"/>
    <n v="0"/>
  </r>
  <r>
    <x v="11"/>
    <n v="2023"/>
    <s v="Bakery Items"/>
    <n v="4270.43"/>
    <n v="5040.7"/>
    <n v="1180372.936683191"/>
    <s v="High"/>
    <n v="69.09"/>
    <n v="6.6974530284495473E-3"/>
    <n v="637.62"/>
    <n v="217621.11280000003"/>
    <n v="50.96"/>
    <n v="1412.17"/>
    <n v="0"/>
  </r>
  <r>
    <x v="1"/>
    <n v="2019"/>
    <s v="Beverages"/>
    <n v="39853.72"/>
    <n v="45320.14"/>
    <n v="1137162.1018063056"/>
    <s v="High"/>
    <n v="148.62"/>
    <n v="3.3413305386711382E-2"/>
    <n v="1192.75"/>
    <n v="2630345.52"/>
    <n v="66"/>
    <n v="1412.17"/>
    <n v="0"/>
  </r>
  <r>
    <x v="14"/>
    <n v="2023"/>
    <s v="Dairy Products"/>
    <n v="47563.03"/>
    <n v="44152.92"/>
    <n v="928303.34820973349"/>
    <s v="Low"/>
    <n v="50.81"/>
    <n v="4.3076601910972241E-2"/>
    <n v="1104.1500000000001"/>
    <n v="2904674.2420999999"/>
    <n v="61.07"/>
    <n v="1412.17"/>
    <n v="0"/>
  </r>
  <r>
    <x v="15"/>
    <n v="2023"/>
    <s v="Frozen Food"/>
    <n v="29183.93"/>
    <n v="24719.3"/>
    <n v="847017.51957327197"/>
    <s v="Low"/>
    <n v="182.49"/>
    <n v="0.18601523360316144"/>
    <n v="156.88999999999999"/>
    <n v="1167940.8786000002"/>
    <n v="40.020000000000003"/>
    <n v="1412.17"/>
    <n v="0"/>
  </r>
  <r>
    <x v="19"/>
    <n v="2023"/>
    <s v="Meat &amp; Seafood"/>
    <n v="25255.13"/>
    <n v="21478.560000000001"/>
    <n v="850463.2524164397"/>
    <s v="Low"/>
    <n v="128.32"/>
    <n v="5.506165652865895E-2"/>
    <n v="458.67"/>
    <n v="1730481.5075999999"/>
    <n v="68.52"/>
    <n v="1412.17"/>
    <n v="0"/>
  </r>
  <r>
    <x v="1"/>
    <n v="2018"/>
    <s v="Frozen Food"/>
    <n v="35026.379999999997"/>
    <n v="39926.44"/>
    <n v="1139896.2724666381"/>
    <s v="High"/>
    <n v="190.84"/>
    <n v="7.7276574151701E-2"/>
    <n v="453.26"/>
    <n v="1839935.7413999999"/>
    <n v="52.53"/>
    <n v="1412.17"/>
    <n v="0"/>
  </r>
  <r>
    <x v="1"/>
    <n v="2023"/>
    <s v="Fruits &amp; Vegetables"/>
    <n v="4781.4399999999996"/>
    <n v="4913.99"/>
    <n v="1027721.7741935485"/>
    <s v="Medium"/>
    <n v="174.3"/>
    <n v="7.0536238511809046E-3"/>
    <n v="677.87"/>
    <n v="298696.55679999996"/>
    <n v="62.47"/>
    <n v="1412.17"/>
    <n v="0"/>
  </r>
  <r>
    <x v="11"/>
    <n v="2018"/>
    <s v="Dairy Products"/>
    <n v="25698.19"/>
    <n v="29519.119999999999"/>
    <n v="1148684.7906408974"/>
    <s v="High"/>
    <n v="129.72"/>
    <n v="2.1147292626728108E-2"/>
    <n v="1215.2"/>
    <n v="924106.91240000003"/>
    <n v="35.96"/>
    <n v="1412.17"/>
    <n v="0"/>
  </r>
  <r>
    <x v="18"/>
    <n v="2022"/>
    <s v="Prepared Food"/>
    <n v="4292.1899999999996"/>
    <n v="4940.03"/>
    <n v="1150934.6044792985"/>
    <s v="High"/>
    <n v="198.75"/>
    <n v="3.9995806776249579E-3"/>
    <n v="1073.1600000000001"/>
    <n v="202033.38329999999"/>
    <n v="47.07"/>
    <n v="1412.17"/>
    <n v="0"/>
  </r>
  <r>
    <x v="1"/>
    <n v="2020"/>
    <s v="Beverages"/>
    <n v="31178.13"/>
    <n v="27150.05"/>
    <n v="870804.31058565725"/>
    <s v="Low"/>
    <n v="120.51"/>
    <n v="2.9272216015247252E-2"/>
    <n v="1065.1099999999999"/>
    <n v="1624068.7917000002"/>
    <n v="52.09"/>
    <n v="1412.17"/>
    <n v="0"/>
  </r>
  <r>
    <x v="10"/>
    <n v="2024"/>
    <s v="Dairy Products"/>
    <n v="48884.83"/>
    <n v="49493.39"/>
    <n v="1012448.8517194393"/>
    <s v="Medium"/>
    <n v="53.16"/>
    <n v="6.5136349100599608E-2"/>
    <n v="750.5"/>
    <n v="1945616.2339999999"/>
    <n v="39.799999999999997"/>
    <n v="1412.17"/>
    <n v="0"/>
  </r>
  <r>
    <x v="4"/>
    <n v="2022"/>
    <s v="Beverages"/>
    <n v="37990.58"/>
    <n v="41710.730000000003"/>
    <n v="1097922.9587966281"/>
    <s v="Medium"/>
    <n v="38.29"/>
    <n v="6.0588137728657322E-2"/>
    <n v="627.03"/>
    <n v="2587918.3096000003"/>
    <n v="68.12"/>
    <n v="1412.17"/>
    <n v="0"/>
  </r>
  <r>
    <x v="9"/>
    <n v="2022"/>
    <s v="Frozen Food"/>
    <n v="31665.64"/>
    <n v="31253.42"/>
    <n v="986982.10426190658"/>
    <s v="Medium"/>
    <n v="107.86"/>
    <n v="0.1005226500746008"/>
    <n v="315.01"/>
    <n v="1558266.1444000001"/>
    <n v="49.21"/>
    <n v="1412.17"/>
    <n v="0"/>
  </r>
  <r>
    <x v="18"/>
    <n v="2021"/>
    <s v="Meat &amp; Seafood"/>
    <n v="40014.07"/>
    <n v="38998.71"/>
    <n v="974624.92568239127"/>
    <s v="Medium"/>
    <n v="163.93"/>
    <n v="3.6887826688177E-2"/>
    <n v="1084.75"/>
    <n v="2549296.3997"/>
    <n v="63.71"/>
    <n v="1412.17"/>
    <n v="0"/>
  </r>
  <r>
    <x v="16"/>
    <n v="2019"/>
    <s v="Meat &amp; Seafood"/>
    <n v="49545.19"/>
    <n v="52033.37"/>
    <n v="1050220.4149383623"/>
    <s v="Medium"/>
    <n v="28.52"/>
    <n v="0.17149598476981656"/>
    <n v="288.89999999999998"/>
    <n v="2975684.1114000003"/>
    <n v="60.06"/>
    <n v="1412.17"/>
    <n v="0"/>
  </r>
  <r>
    <x v="0"/>
    <n v="2023"/>
    <s v="Prepared Food"/>
    <n v="25607.05"/>
    <n v="26209.52"/>
    <n v="1023527.5051206602"/>
    <s v="Medium"/>
    <n v="172.27"/>
    <n v="4.097455796463717E-2"/>
    <n v="624.95000000000005"/>
    <n v="1005844.924"/>
    <n v="39.28"/>
    <n v="1412.17"/>
    <n v="0"/>
  </r>
  <r>
    <x v="1"/>
    <n v="2022"/>
    <s v="Grains &amp; Cereals"/>
    <n v="24563.9"/>
    <n v="20249.73"/>
    <n v="824369.50158566015"/>
    <s v="Low"/>
    <n v="178.92"/>
    <n v="4.3381488087879484E-2"/>
    <n v="566.23"/>
    <n v="1520014.1320000002"/>
    <n v="61.88"/>
    <n v="1412.17"/>
    <n v="0"/>
  </r>
  <r>
    <x v="19"/>
    <n v="2023"/>
    <s v="Prepared Food"/>
    <n v="7295.93"/>
    <n v="6657.76"/>
    <n v="912530.68491611071"/>
    <s v="Low"/>
    <n v="166.02"/>
    <n v="1.9911929259572612E-2"/>
    <n v="366.41"/>
    <n v="426884.86430000002"/>
    <n v="58.51"/>
    <n v="1412.17"/>
    <n v="0"/>
  </r>
  <r>
    <x v="13"/>
    <n v="2022"/>
    <s v="Fruits &amp; Vegetables"/>
    <n v="29204.959999999999"/>
    <n v="24683.22"/>
    <n v="845172.18992938183"/>
    <s v="Low"/>
    <n v="85.66"/>
    <n v="3.3558119225996233E-2"/>
    <n v="870.28"/>
    <n v="1064520.7920000001"/>
    <n v="36.450000000000003"/>
    <n v="1412.17"/>
    <n v="0"/>
  </r>
  <r>
    <x v="12"/>
    <n v="2018"/>
    <s v="Meat &amp; Seafood"/>
    <n v="22938.77"/>
    <n v="26410.18"/>
    <n v="1151333.7463168253"/>
    <s v="High"/>
    <n v="70.569999999999993"/>
    <n v="0.34603665711268666"/>
    <n v="66.290000000000006"/>
    <n v="858598.16110000003"/>
    <n v="37.43"/>
    <n v="1412.17"/>
    <n v="0"/>
  </r>
  <r>
    <x v="16"/>
    <n v="2018"/>
    <s v="Fruits &amp; Vegetables"/>
    <n v="31680.84"/>
    <n v="33876.11"/>
    <n v="1069293.3015664988"/>
    <s v="Medium"/>
    <n v="104.42"/>
    <n v="3.1155250917029708E-2"/>
    <n v="1016.87"/>
    <n v="1045467.72"/>
    <n v="33"/>
    <n v="1412.17"/>
    <n v="0"/>
  </r>
  <r>
    <x v="11"/>
    <n v="2023"/>
    <s v="Grains &amp; Cereals"/>
    <n v="35501.370000000003"/>
    <n v="36953.269999999997"/>
    <n v="1040897.0132701921"/>
    <s v="Medium"/>
    <n v="198.19"/>
    <n v="2.7200363168298627E-2"/>
    <n v="1305.18"/>
    <n v="1337336.6079000002"/>
    <n v="37.67"/>
    <n v="1412.17"/>
    <n v="0"/>
  </r>
  <r>
    <x v="19"/>
    <n v="2019"/>
    <s v="Meat &amp; Seafood"/>
    <n v="49471.83"/>
    <n v="56098.82"/>
    <n v="1133954.8183279252"/>
    <s v="High"/>
    <n v="50.52"/>
    <n v="6.7246397890387125E-2"/>
    <n v="735.68"/>
    <n v="2985624.9405"/>
    <n v="60.35"/>
    <n v="1412.17"/>
    <n v="0"/>
  </r>
  <r>
    <x v="8"/>
    <n v="2022"/>
    <s v="Prepared Food"/>
    <n v="32441.69"/>
    <n v="30647.040000000001"/>
    <n v="944680.7487526082"/>
    <s v="Low"/>
    <n v="116.98"/>
    <n v="5.5432191371208882E-2"/>
    <n v="585.25"/>
    <n v="1183797.2681"/>
    <n v="36.49"/>
    <n v="1412.17"/>
    <n v="0"/>
  </r>
  <r>
    <x v="1"/>
    <n v="2022"/>
    <s v="Prepared Food"/>
    <n v="31959.38"/>
    <n v="32497.74"/>
    <n v="1016845.1327904358"/>
    <s v="Medium"/>
    <n v="168.9"/>
    <n v="0.14946162839638966"/>
    <n v="213.83"/>
    <n v="1948243.8048"/>
    <n v="60.96"/>
    <n v="1412.17"/>
    <n v="0"/>
  </r>
  <r>
    <x v="19"/>
    <n v="2020"/>
    <s v="Fruits &amp; Vegetables"/>
    <n v="35838.42"/>
    <n v="31091.49"/>
    <n v="867546.33714321116"/>
    <s v="Low"/>
    <n v="98.54"/>
    <n v="2.9220788115485907E-2"/>
    <n v="1226.47"/>
    <n v="2265704.9123999998"/>
    <n v="63.22"/>
    <n v="1412.17"/>
    <n v="0"/>
  </r>
  <r>
    <x v="16"/>
    <n v="2018"/>
    <s v="Beverages"/>
    <n v="49068.87"/>
    <n v="47258.54"/>
    <n v="963106.34420560324"/>
    <s v="Medium"/>
    <n v="139.01"/>
    <n v="0.24196888406726172"/>
    <n v="202.79"/>
    <n v="2440194.9051000001"/>
    <n v="49.73"/>
    <n v="1412.17"/>
    <n v="0"/>
  </r>
  <r>
    <x v="1"/>
    <n v="2024"/>
    <s v="Fruits &amp; Vegetables"/>
    <n v="29925.45"/>
    <n v="31118.14"/>
    <n v="1039855.3739375682"/>
    <s v="Medium"/>
    <n v="95.47"/>
    <n v="2.6335407279639539E-2"/>
    <n v="1136.32"/>
    <n v="2057374.6875"/>
    <n v="68.75"/>
    <n v="1412.17"/>
    <n v="0"/>
  </r>
  <r>
    <x v="12"/>
    <n v="2022"/>
    <s v="Dairy Products"/>
    <n v="12152.83"/>
    <n v="13781.51"/>
    <n v="1134016.5212547202"/>
    <s v="High"/>
    <n v="59.92"/>
    <n v="1.0240774915522747E-2"/>
    <n v="1186.71"/>
    <n v="624776.99029999995"/>
    <n v="51.41"/>
    <n v="1412.17"/>
    <n v="0"/>
  </r>
  <r>
    <x v="7"/>
    <n v="2020"/>
    <s v="Fruits &amp; Vegetables"/>
    <n v="47893.14"/>
    <n v="45240.33"/>
    <n v="944609.81259529025"/>
    <s v="Low"/>
    <n v="166.14"/>
    <n v="0.15233187022900763"/>
    <n v="314.39999999999998"/>
    <n v="2558451.5388000002"/>
    <n v="53.42"/>
    <n v="1412.17"/>
    <n v="0"/>
  </r>
  <r>
    <x v="15"/>
    <n v="2021"/>
    <s v="Bakery Items"/>
    <n v="49782.61"/>
    <n v="57744.19"/>
    <n v="1159926.9303075913"/>
    <s v="High"/>
    <n v="35.82"/>
    <n v="0.19855067203765006"/>
    <n v="250.73"/>
    <n v="3397165.3063999997"/>
    <n v="68.239999999999995"/>
    <n v="1412.17"/>
    <n v="0"/>
  </r>
  <r>
    <x v="0"/>
    <n v="2020"/>
    <s v="Prepared Food"/>
    <n v="47003.82"/>
    <n v="46531.42"/>
    <n v="989949.75302007364"/>
    <s v="Medium"/>
    <n v="93.44"/>
    <n v="3.7335139042232936E-2"/>
    <n v="1258.97"/>
    <n v="1639023.2033999998"/>
    <n v="34.869999999999997"/>
    <n v="1412.17"/>
    <n v="0"/>
  </r>
  <r>
    <x v="16"/>
    <n v="2022"/>
    <s v="Fruits &amp; Vegetables"/>
    <n v="4052.81"/>
    <n v="3583.44"/>
    <n v="884186.5273723664"/>
    <s v="Low"/>
    <n v="96.86"/>
    <n v="2.9720091518413679E-3"/>
    <n v="1363.66"/>
    <n v="241952.75700000001"/>
    <n v="59.7"/>
    <n v="1412.17"/>
    <n v="0"/>
  </r>
  <r>
    <x v="18"/>
    <n v="2021"/>
    <s v="Meat &amp; Seafood"/>
    <n v="12756.11"/>
    <n v="13401.74"/>
    <n v="1050613.3923272847"/>
    <s v="Medium"/>
    <n v="161.63999999999999"/>
    <n v="8.1306074319586974E-2"/>
    <n v="156.88999999999999"/>
    <n v="577724.2219"/>
    <n v="45.29"/>
    <n v="1412.17"/>
    <n v="0"/>
  </r>
  <r>
    <x v="10"/>
    <n v="2018"/>
    <s v="Dairy Products"/>
    <n v="16279.53"/>
    <n v="19028.32"/>
    <n v="1168849.4692414338"/>
    <s v="High"/>
    <n v="157.65"/>
    <n v="1.2573395841700393E-2"/>
    <n v="1294.76"/>
    <n v="1020400.9404000001"/>
    <n v="62.68"/>
    <n v="1412.17"/>
    <n v="0"/>
  </r>
  <r>
    <x v="15"/>
    <n v="2019"/>
    <s v="Grains &amp; Cereals"/>
    <n v="4964.13"/>
    <n v="5528.95"/>
    <n v="1113780.2595822429"/>
    <s v="High"/>
    <n v="179.26"/>
    <n v="4.3631114040870141E-3"/>
    <n v="1137.75"/>
    <n v="258581.53170000002"/>
    <n v="52.09"/>
    <n v="1412.17"/>
    <n v="0"/>
  </r>
  <r>
    <x v="16"/>
    <n v="2021"/>
    <s v="Prepared Food"/>
    <n v="39301.42"/>
    <n v="40486.01"/>
    <n v="1030141.1501162045"/>
    <s v="Medium"/>
    <n v="22.46"/>
    <n v="0.30560979782270603"/>
    <n v="128.6"/>
    <n v="2468522.1902000001"/>
    <n v="62.81"/>
    <n v="1412.17"/>
    <n v="0"/>
  </r>
  <r>
    <x v="8"/>
    <n v="2021"/>
    <s v="Grains &amp; Cereals"/>
    <n v="4707.93"/>
    <n v="4508"/>
    <n v="957533.35329964547"/>
    <s v="Medium"/>
    <n v="98.62"/>
    <n v="3.4131758667188656E-3"/>
    <n v="1379.34"/>
    <n v="265527.25200000004"/>
    <n v="56.4"/>
    <n v="1412.17"/>
    <n v="0"/>
  </r>
  <r>
    <x v="15"/>
    <n v="2018"/>
    <s v="Bakery Items"/>
    <n v="47313.98"/>
    <n v="47579.64"/>
    <n v="1005614.8309653932"/>
    <s v="Medium"/>
    <n v="37.28"/>
    <n v="7.5606801003531537E-2"/>
    <n v="625.79"/>
    <n v="2973683.6430000002"/>
    <n v="62.85"/>
    <n v="1412.17"/>
    <n v="0"/>
  </r>
  <r>
    <x v="0"/>
    <n v="2023"/>
    <s v="Meat &amp; Seafood"/>
    <n v="26834.02"/>
    <n v="28019.55"/>
    <n v="1044180.1116642233"/>
    <s v="Medium"/>
    <n v="134.12"/>
    <n v="2.4247754504545208E-2"/>
    <n v="1106.6600000000001"/>
    <n v="1190357.1272"/>
    <n v="44.36"/>
    <n v="1412.17"/>
    <n v="0"/>
  </r>
  <r>
    <x v="10"/>
    <n v="2018"/>
    <s v="Frozen Food"/>
    <n v="10344.1"/>
    <n v="9857.6"/>
    <n v="952968.35877456714"/>
    <s v="Medium"/>
    <n v="105.41"/>
    <n v="7.9262097237653741E-3"/>
    <n v="1305.05"/>
    <n v="573683.78600000008"/>
    <n v="55.46"/>
    <n v="1412.17"/>
    <n v="0"/>
  </r>
  <r>
    <x v="1"/>
    <n v="2023"/>
    <s v="Grains &amp; Cereals"/>
    <n v="45074.35"/>
    <n v="54083.25"/>
    <n v="1199867.552166587"/>
    <s v="High"/>
    <n v="177.56"/>
    <n v="8.3831182115756575E-2"/>
    <n v="537.67999999999995"/>
    <n v="1438322.5085"/>
    <n v="31.91"/>
    <n v="1412.17"/>
    <n v="0"/>
  </r>
  <r>
    <x v="1"/>
    <n v="2022"/>
    <s v="Fruits &amp; Vegetables"/>
    <n v="29670.13"/>
    <n v="30742.73"/>
    <n v="1036150.8358743287"/>
    <s v="Medium"/>
    <n v="172.11"/>
    <n v="0.18321680869457824"/>
    <n v="161.94"/>
    <n v="1853789.7224000001"/>
    <n v="62.48"/>
    <n v="1412.17"/>
    <n v="0"/>
  </r>
  <r>
    <x v="17"/>
    <n v="2019"/>
    <s v="Grains &amp; Cereals"/>
    <n v="8062.96"/>
    <n v="6608.43"/>
    <n v="819603.47068570356"/>
    <s v="Low"/>
    <n v="139.07"/>
    <n v="1.5222035530215786E-2"/>
    <n v="529.69000000000005"/>
    <n v="391859.85600000003"/>
    <n v="48.6"/>
    <n v="1412.17"/>
    <n v="0"/>
  </r>
  <r>
    <x v="16"/>
    <n v="2024"/>
    <s v="Prepared Food"/>
    <n v="9355.9699999999993"/>
    <n v="9822.33"/>
    <n v="1049846.2479037449"/>
    <s v="Medium"/>
    <n v="86.16"/>
    <n v="6.8726686402268361E-3"/>
    <n v="1361.33"/>
    <n v="398657.88169999997"/>
    <n v="42.61"/>
    <n v="1412.17"/>
    <n v="0"/>
  </r>
  <r>
    <x v="10"/>
    <n v="2018"/>
    <s v="Fruits &amp; Vegetables"/>
    <n v="10249.280000000001"/>
    <n v="8745.2099999999991"/>
    <n v="853251.15520309715"/>
    <s v="Low"/>
    <n v="23.77"/>
    <n v="7.4043721373770067E-3"/>
    <n v="1384.22"/>
    <n v="409868.70720000006"/>
    <n v="39.99"/>
    <n v="1412.17"/>
    <n v="0"/>
  </r>
  <r>
    <x v="11"/>
    <n v="2022"/>
    <s v="Frozen Food"/>
    <n v="47030.67"/>
    <n v="42346.44"/>
    <n v="900400.52586960804"/>
    <s v="Low"/>
    <n v="192.88"/>
    <n v="5.3243071593533482E-2"/>
    <n v="883.32"/>
    <n v="1588225.7259000002"/>
    <n v="33.770000000000003"/>
    <n v="1412.17"/>
    <n v="0"/>
  </r>
  <r>
    <x v="0"/>
    <n v="2021"/>
    <s v="Dairy Products"/>
    <n v="3365.39"/>
    <n v="3278.78"/>
    <n v="974264.49831965985"/>
    <s v="Medium"/>
    <n v="87.34"/>
    <n v="1.6990912303731003E-2"/>
    <n v="198.07"/>
    <n v="231774.4093"/>
    <n v="68.87"/>
    <n v="1412.17"/>
    <n v="0"/>
  </r>
  <r>
    <x v="14"/>
    <n v="2024"/>
    <s v="Dairy Products"/>
    <n v="11269.07"/>
    <n v="13498.84"/>
    <n v="1197866.372291591"/>
    <s v="High"/>
    <n v="38.35"/>
    <n v="9.1570064600008123E-3"/>
    <n v="1230.6500000000001"/>
    <n v="353285.34450000001"/>
    <n v="31.35"/>
    <n v="1412.17"/>
    <n v="0"/>
  </r>
  <r>
    <x v="19"/>
    <n v="2024"/>
    <s v="Frozen Food"/>
    <n v="17898.72"/>
    <n v="14550.68"/>
    <n v="812945.28323813097"/>
    <s v="Low"/>
    <n v="75.37"/>
    <n v="3.2803166923246099E-2"/>
    <n v="545.64"/>
    <n v="908718.0144000001"/>
    <n v="50.77"/>
    <n v="1412.17"/>
    <n v="0"/>
  </r>
  <r>
    <x v="0"/>
    <n v="2021"/>
    <s v="Prepared Food"/>
    <n v="39451.22"/>
    <n v="41268.51"/>
    <n v="1046064.2281784948"/>
    <s v="Medium"/>
    <n v="115.7"/>
    <n v="5.6313834646568459E-2"/>
    <n v="700.56"/>
    <n v="1788718.3148000003"/>
    <n v="45.34"/>
    <n v="1412.17"/>
    <n v="0"/>
  </r>
  <r>
    <x v="15"/>
    <n v="2018"/>
    <s v="Meat &amp; Seafood"/>
    <n v="27169.14"/>
    <n v="22294.880000000001"/>
    <n v="820595.71999702603"/>
    <s v="Low"/>
    <n v="83.93"/>
    <n v="5.0789135230119263E-2"/>
    <n v="534.94000000000005"/>
    <n v="1844784.6060000001"/>
    <n v="67.900000000000006"/>
    <n v="1412.17"/>
    <n v="0"/>
  </r>
  <r>
    <x v="18"/>
    <n v="2024"/>
    <s v="Frozen Food"/>
    <n v="17975.330000000002"/>
    <n v="19843.900000000001"/>
    <n v="1103951.9163208685"/>
    <s v="High"/>
    <n v="167.86"/>
    <n v="4.8374095104819832E-2"/>
    <n v="371.59"/>
    <n v="931301.84730000014"/>
    <n v="51.81"/>
    <n v="1412.17"/>
    <n v="0"/>
  </r>
  <r>
    <x v="11"/>
    <n v="2021"/>
    <s v="Meat &amp; Seafood"/>
    <n v="4529.47"/>
    <n v="3756.14"/>
    <n v="829267.00033337227"/>
    <s v="Low"/>
    <n v="66.14"/>
    <n v="5.4628530766818633E-3"/>
    <n v="829.14"/>
    <n v="137152.35160000002"/>
    <n v="30.28"/>
    <n v="1412.17"/>
    <n v="0"/>
  </r>
  <r>
    <x v="12"/>
    <n v="2024"/>
    <s v="Dairy Products"/>
    <n v="46977.59"/>
    <n v="38449.129999999997"/>
    <n v="818456.84293298156"/>
    <s v="Low"/>
    <n v="122.48"/>
    <n v="0.17365662427916603"/>
    <n v="270.52"/>
    <n v="1420602.3215999999"/>
    <n v="30.24"/>
    <n v="1412.17"/>
    <n v="0"/>
  </r>
  <r>
    <x v="12"/>
    <n v="2023"/>
    <s v="Beverages"/>
    <n v="36629.83"/>
    <n v="41345.519999999997"/>
    <n v="1128739.0632170555"/>
    <s v="High"/>
    <n v="170.98"/>
    <n v="2.6260013334384793E-2"/>
    <n v="1394.89"/>
    <n v="1253106.4843000001"/>
    <n v="34.21"/>
    <n v="1412.17"/>
    <n v="0"/>
  </r>
  <r>
    <x v="13"/>
    <n v="2023"/>
    <s v="Prepared Food"/>
    <n v="44685.41"/>
    <n v="50697.78"/>
    <n v="1134548.838200209"/>
    <s v="High"/>
    <n v="31.08"/>
    <n v="6.7073053946143921E-2"/>
    <n v="666.22"/>
    <n v="1393737.9379000003"/>
    <n v="31.19"/>
    <n v="1412.17"/>
    <n v="0"/>
  </r>
  <r>
    <x v="16"/>
    <n v="2020"/>
    <s v="Grains &amp; Cereals"/>
    <n v="33797.33"/>
    <n v="36879.699999999997"/>
    <n v="1091201.583083634"/>
    <s v="Medium"/>
    <n v="128.13"/>
    <n v="2.5002833385118443E-2"/>
    <n v="1351.74"/>
    <n v="1744956.1479000002"/>
    <n v="51.63"/>
    <n v="1412.17"/>
    <n v="0"/>
  </r>
  <r>
    <x v="5"/>
    <n v="2021"/>
    <s v="Grains &amp; Cereals"/>
    <n v="33889.65"/>
    <n v="30737.74"/>
    <n v="906994.90847500635"/>
    <s v="Low"/>
    <n v="31.08"/>
    <n v="2.459514478554322E-2"/>
    <n v="1377.9"/>
    <n v="2178426.702"/>
    <n v="64.28"/>
    <n v="1412.17"/>
    <n v="0"/>
  </r>
  <r>
    <x v="7"/>
    <n v="2019"/>
    <s v="Grains &amp; Cereals"/>
    <n v="32671.47"/>
    <n v="34088.46"/>
    <n v="1043370.867610181"/>
    <s v="Medium"/>
    <n v="50.48"/>
    <n v="4.5654136914327237E-2"/>
    <n v="715.63"/>
    <n v="1365667.446"/>
    <n v="41.8"/>
    <n v="1412.17"/>
    <n v="0"/>
  </r>
  <r>
    <x v="10"/>
    <n v="2022"/>
    <s v="Meat &amp; Seafood"/>
    <n v="10015.200000000001"/>
    <n v="11946.25"/>
    <n v="1192811.9258726735"/>
    <s v="High"/>
    <n v="23.9"/>
    <n v="8.2065569203287475E-3"/>
    <n v="1220.3900000000001"/>
    <n v="567561.38400000008"/>
    <n v="56.67"/>
    <n v="1412.17"/>
    <n v="0"/>
  </r>
  <r>
    <x v="3"/>
    <n v="2018"/>
    <s v="Fruits &amp; Vegetables"/>
    <n v="4019.68"/>
    <n v="3411.2"/>
    <n v="848624.76615053939"/>
    <s v="Low"/>
    <n v="133.12"/>
    <n v="9.9756297307358223E-3"/>
    <n v="402.95"/>
    <n v="177710.0528"/>
    <n v="44.21"/>
    <n v="1412.17"/>
    <n v="0"/>
  </r>
  <r>
    <x v="8"/>
    <n v="2022"/>
    <s v="Meat &amp; Seafood"/>
    <n v="2912.45"/>
    <n v="3297.05"/>
    <n v="1132053.7691634193"/>
    <s v="High"/>
    <n v="140.49"/>
    <n v="3.5548028805077502E-3"/>
    <n v="819.3"/>
    <n v="91509.179000000004"/>
    <n v="31.42"/>
    <n v="1412.17"/>
    <n v="0"/>
  </r>
  <r>
    <x v="6"/>
    <n v="2022"/>
    <s v="Fruits &amp; Vegetables"/>
    <n v="47424.14"/>
    <n v="52059.72"/>
    <n v="1097747.2654222089"/>
    <s v="Medium"/>
    <n v="120.63"/>
    <n v="5.826204575050984E-2"/>
    <n v="813.98"/>
    <n v="2643421.5636"/>
    <n v="55.74"/>
    <n v="1412.17"/>
    <n v="0"/>
  </r>
  <r>
    <x v="5"/>
    <n v="2022"/>
    <s v="Fruits &amp; Vegetables"/>
    <n v="13833.1"/>
    <n v="15670.87"/>
    <n v="1132853.0842688913"/>
    <s v="High"/>
    <n v="21.07"/>
    <n v="1.4796658394660277E-2"/>
    <n v="934.88"/>
    <n v="674501.95600000001"/>
    <n v="48.76"/>
    <n v="1412.17"/>
    <n v="0"/>
  </r>
  <r>
    <x v="5"/>
    <n v="2020"/>
    <s v="Fruits &amp; Vegetables"/>
    <n v="32583.11"/>
    <n v="32441.26"/>
    <n v="995646.51747485122"/>
    <s v="Medium"/>
    <n v="24.79"/>
    <n v="0.14662546125461254"/>
    <n v="222.22"/>
    <n v="1276606.2498000001"/>
    <n v="39.18"/>
    <n v="1412.17"/>
    <n v="0"/>
  </r>
  <r>
    <x v="10"/>
    <n v="2021"/>
    <s v="Meat &amp; Seafood"/>
    <n v="29592.06"/>
    <n v="29260.03"/>
    <n v="988779.76051684131"/>
    <s v="Medium"/>
    <n v="110.94"/>
    <n v="3.5906593539932537E-2"/>
    <n v="824.14"/>
    <n v="2017882.5714"/>
    <n v="68.19"/>
    <n v="1412.17"/>
    <n v="0"/>
  </r>
  <r>
    <x v="10"/>
    <n v="2024"/>
    <s v="Dairy Products"/>
    <n v="40479.949999999997"/>
    <n v="45457.05"/>
    <n v="1122952.2269666835"/>
    <s v="High"/>
    <n v="146.15"/>
    <n v="5.270826822916666E-2"/>
    <n v="768"/>
    <n v="2012663.1139999998"/>
    <n v="49.72"/>
    <n v="1412.17"/>
    <n v="0"/>
  </r>
  <r>
    <x v="9"/>
    <n v="2023"/>
    <s v="Frozen Food"/>
    <n v="19435.29"/>
    <n v="17713.11"/>
    <n v="911389.02481002337"/>
    <s v="Low"/>
    <n v="188.88"/>
    <n v="0.22452969038817006"/>
    <n v="86.56"/>
    <n v="1359498.5355000002"/>
    <n v="69.95"/>
    <n v="1412.17"/>
    <n v="0"/>
  </r>
  <r>
    <x v="17"/>
    <n v="2024"/>
    <s v="Dairy Products"/>
    <n v="21718.22"/>
    <n v="25018.76"/>
    <n v="1151971.017882681"/>
    <s v="High"/>
    <n v="147.72"/>
    <n v="3.4229412599095337E-2"/>
    <n v="634.49"/>
    <n v="750581.68320000009"/>
    <n v="34.56"/>
    <n v="1412.17"/>
    <n v="0"/>
  </r>
  <r>
    <x v="19"/>
    <n v="2024"/>
    <s v="Bakery Items"/>
    <n v="33486.25"/>
    <n v="35017.71"/>
    <n v="1045733.995296577"/>
    <s v="Medium"/>
    <n v="97.42"/>
    <n v="0.16718047928107838"/>
    <n v="200.3"/>
    <n v="1834711.6375"/>
    <n v="54.79"/>
    <n v="1412.17"/>
    <n v="0"/>
  </r>
  <r>
    <x v="1"/>
    <n v="2020"/>
    <s v="Grains &amp; Cereals"/>
    <n v="14355.23"/>
    <n v="13064.2"/>
    <n v="910065.5301238643"/>
    <s v="Low"/>
    <n v="115.01"/>
    <n v="0.3757913612565445"/>
    <n v="38.200000000000003"/>
    <n v="485350.32630000002"/>
    <n v="33.81"/>
    <n v="1412.17"/>
    <n v="0"/>
  </r>
  <r>
    <x v="14"/>
    <n v="2022"/>
    <s v="Beverages"/>
    <n v="4458.37"/>
    <n v="5320.8"/>
    <n v="1193440.6520768802"/>
    <s v="High"/>
    <n v="107.31"/>
    <n v="5.0213089459279865E-3"/>
    <n v="887.89"/>
    <n v="218861.38330000002"/>
    <n v="49.09"/>
    <n v="1412.17"/>
    <n v="0"/>
  </r>
  <r>
    <x v="2"/>
    <n v="2021"/>
    <s v="Meat &amp; Seafood"/>
    <n v="36769.1"/>
    <n v="31633.83"/>
    <n v="860337.34848010971"/>
    <s v="Low"/>
    <n v="170.35"/>
    <n v="0.23065742425192898"/>
    <n v="159.41"/>
    <n v="1581806.682"/>
    <n v="43.02"/>
    <n v="1412.17"/>
    <n v="0"/>
  </r>
  <r>
    <x v="7"/>
    <n v="2019"/>
    <s v="Dairy Products"/>
    <n v="6464.98"/>
    <n v="6420.22"/>
    <n v="993076.54470702156"/>
    <s v="Medium"/>
    <n v="185.61"/>
    <n v="8.3440629839958688E-2"/>
    <n v="77.48"/>
    <n v="268296.67"/>
    <n v="41.5"/>
    <n v="1412.17"/>
    <n v="0"/>
  </r>
  <r>
    <x v="12"/>
    <n v="2022"/>
    <s v="Beverages"/>
    <n v="12988.33"/>
    <n v="14462.26"/>
    <n v="1113481.1018814582"/>
    <s v="High"/>
    <n v="179.56"/>
    <n v="1.7976678523480644E-2"/>
    <n v="722.51"/>
    <n v="449136.45139999996"/>
    <n v="34.58"/>
    <n v="1412.17"/>
    <n v="0"/>
  </r>
  <r>
    <x v="13"/>
    <n v="2024"/>
    <s v="Frozen Food"/>
    <n v="49203.54"/>
    <n v="48789.55"/>
    <n v="991586.17449069722"/>
    <s v="Medium"/>
    <n v="157.65"/>
    <n v="6.3896552171936891E-2"/>
    <n v="770.05"/>
    <n v="2821330.9836000004"/>
    <n v="57.34"/>
    <n v="1412.17"/>
    <n v="0"/>
  </r>
  <r>
    <x v="17"/>
    <n v="2018"/>
    <s v="Beverages"/>
    <n v="43998.58"/>
    <n v="48056.49"/>
    <n v="1092228.203728393"/>
    <s v="Medium"/>
    <n v="21.23"/>
    <n v="0.12342510098743267"/>
    <n v="356.48"/>
    <n v="1419834.1766000001"/>
    <n v="32.270000000000003"/>
    <n v="1412.17"/>
    <n v="0"/>
  </r>
  <r>
    <x v="5"/>
    <n v="2022"/>
    <s v="Dairy Products"/>
    <n v="33815.51"/>
    <n v="36419.480000000003"/>
    <n v="1077005.1967277736"/>
    <s v="Medium"/>
    <n v="51.61"/>
    <n v="2.64837489427023E-2"/>
    <n v="1276.8399999999999"/>
    <n v="1765169.6220000002"/>
    <n v="52.2"/>
    <n v="1412.17"/>
    <n v="0"/>
  </r>
  <r>
    <x v="7"/>
    <n v="2021"/>
    <s v="Beverages"/>
    <n v="9704.27"/>
    <n v="10030.84"/>
    <n v="1033652.1964042633"/>
    <s v="Medium"/>
    <n v="48.19"/>
    <n v="4.3419552572706938E-2"/>
    <n v="223.5"/>
    <n v="369150.43080000003"/>
    <n v="38.04"/>
    <n v="1412.17"/>
    <n v="0"/>
  </r>
  <r>
    <x v="2"/>
    <n v="2020"/>
    <s v="Meat &amp; Seafood"/>
    <n v="49271.3"/>
    <n v="46555.07"/>
    <n v="944871.96400338528"/>
    <s v="Low"/>
    <n v="105.22"/>
    <n v="5.2162677197031458E-2"/>
    <n v="944.57"/>
    <n v="2349255.5840000003"/>
    <n v="47.68"/>
    <n v="1412.17"/>
    <n v="0"/>
  </r>
  <r>
    <x v="8"/>
    <n v="2020"/>
    <s v="Meat &amp; Seafood"/>
    <n v="10437.43"/>
    <n v="8905.98"/>
    <n v="853273.26746143447"/>
    <s v="Low"/>
    <n v="130.87"/>
    <n v="1.0967143007250183E-2"/>
    <n v="951.7"/>
    <n v="513104.0588"/>
    <n v="49.16"/>
    <n v="1412.17"/>
    <n v="0"/>
  </r>
  <r>
    <x v="5"/>
    <n v="2021"/>
    <s v="Prepared Food"/>
    <n v="34322.22"/>
    <n v="39582.089999999997"/>
    <n v="1153249.7023793915"/>
    <s v="High"/>
    <n v="64.75"/>
    <n v="2.7358192180463117E-2"/>
    <n v="1254.55"/>
    <n v="1764848.5524000002"/>
    <n v="51.42"/>
    <n v="1412.17"/>
    <n v="0"/>
  </r>
  <r>
    <x v="19"/>
    <n v="2023"/>
    <s v="Prepared Food"/>
    <n v="16263.94"/>
    <n v="13066.74"/>
    <n v="803417.86799508601"/>
    <s v="Low"/>
    <n v="146.13999999999999"/>
    <n v="3.0532289554704516E-2"/>
    <n v="532.67999999999995"/>
    <n v="660803.88220000011"/>
    <n v="40.630000000000003"/>
    <n v="1412.17"/>
    <n v="0"/>
  </r>
  <r>
    <x v="14"/>
    <n v="2021"/>
    <s v="Beverages"/>
    <n v="33599.83"/>
    <n v="39763.83"/>
    <n v="1183453.3091387665"/>
    <s v="High"/>
    <n v="169.44"/>
    <n v="4.11863569502329E-2"/>
    <n v="815.8"/>
    <n v="1462936.5982000001"/>
    <n v="43.54"/>
    <n v="1412.17"/>
    <n v="0"/>
  </r>
  <r>
    <x v="16"/>
    <n v="2018"/>
    <s v="Beverages"/>
    <n v="9308.2199999999993"/>
    <n v="7605.26"/>
    <n v="817047.72770733829"/>
    <s v="Low"/>
    <n v="129.57"/>
    <n v="1.0800779754238172E-2"/>
    <n v="861.81"/>
    <n v="513999.90839999996"/>
    <n v="55.22"/>
    <n v="1412.17"/>
    <n v="0"/>
  </r>
  <r>
    <x v="15"/>
    <n v="2020"/>
    <s v="Dairy Products"/>
    <n v="47506.32"/>
    <n v="44077.62"/>
    <n v="927826.44498668809"/>
    <s v="Low"/>
    <n v="174.74"/>
    <n v="3.563223425639795E-2"/>
    <n v="1333.24"/>
    <n v="3206201.5367999999"/>
    <n v="67.489999999999995"/>
    <n v="1412.17"/>
    <n v="0"/>
  </r>
  <r>
    <x v="2"/>
    <n v="2019"/>
    <s v="Beverages"/>
    <n v="15275.11"/>
    <n v="14852.28"/>
    <n v="972319.0209432207"/>
    <s v="Medium"/>
    <n v="47.19"/>
    <n v="4.5930510869892055E-2"/>
    <n v="332.57"/>
    <n v="785598.90730000008"/>
    <n v="51.43"/>
    <n v="1412.17"/>
    <n v="0"/>
  </r>
  <r>
    <x v="17"/>
    <n v="2018"/>
    <s v="Frozen Food"/>
    <n v="4339.55"/>
    <n v="3612.6"/>
    <n v="832482.63068751362"/>
    <s v="Low"/>
    <n v="89.44"/>
    <n v="2.7127273863849471E-2"/>
    <n v="159.97"/>
    <n v="212507.7635"/>
    <n v="48.97"/>
    <n v="1412.17"/>
    <n v="0"/>
  </r>
  <r>
    <x v="0"/>
    <n v="2018"/>
    <s v="Beverages"/>
    <n v="46852.41"/>
    <n v="43412.14"/>
    <n v="926572.18700169306"/>
    <s v="Low"/>
    <n v="175.62"/>
    <n v="4.054028727178334E-2"/>
    <n v="1155.7"/>
    <n v="3100223.9697000002"/>
    <n v="66.17"/>
    <n v="1412.17"/>
    <n v="0"/>
  </r>
  <r>
    <x v="14"/>
    <n v="2020"/>
    <s v="Dairy Products"/>
    <n v="6084.82"/>
    <n v="5954.67"/>
    <n v="978610.70664374623"/>
    <s v="Medium"/>
    <n v="130.44999999999999"/>
    <n v="8.0445537355068146E-3"/>
    <n v="756.39"/>
    <n v="206092.85339999996"/>
    <n v="33.869999999999997"/>
    <n v="1412.17"/>
    <n v="0"/>
  </r>
  <r>
    <x v="13"/>
    <n v="2022"/>
    <s v="Bakery Items"/>
    <n v="49863.6"/>
    <n v="48160.79"/>
    <n v="965850.64054741338"/>
    <s v="Medium"/>
    <n v="93.37"/>
    <n v="0.10934040873607578"/>
    <n v="456.04"/>
    <n v="2792860.236"/>
    <n v="56.01"/>
    <n v="1412.17"/>
    <n v="0"/>
  </r>
  <r>
    <x v="0"/>
    <n v="2021"/>
    <s v="Beverages"/>
    <n v="16017.19"/>
    <n v="13035.14"/>
    <n v="813821.90009608422"/>
    <s v="Low"/>
    <n v="148.56"/>
    <n v="7.5350190525473967E-2"/>
    <n v="212.57"/>
    <n v="683773.84109999996"/>
    <n v="42.69"/>
    <n v="1412.17"/>
    <n v="0"/>
  </r>
  <r>
    <x v="4"/>
    <n v="2021"/>
    <s v="Meat &amp; Seafood"/>
    <n v="8211.7000000000007"/>
    <n v="8134.4"/>
    <n v="990586.60204342578"/>
    <s v="Medium"/>
    <n v="104.72"/>
    <n v="2.4338895640060466E-2"/>
    <n v="337.39"/>
    <n v="461743.891"/>
    <n v="56.23"/>
    <n v="1412.17"/>
    <n v="0"/>
  </r>
  <r>
    <x v="12"/>
    <n v="2018"/>
    <s v="Meat &amp; Seafood"/>
    <n v="29421.119999999999"/>
    <n v="31400.82"/>
    <n v="1067288.3969067119"/>
    <s v="Medium"/>
    <n v="161.43"/>
    <n v="2.9758582323549044E-2"/>
    <n v="988.66"/>
    <n v="1824992.0736"/>
    <n v="62.03"/>
    <n v="1412.17"/>
    <n v="0"/>
  </r>
  <r>
    <x v="11"/>
    <n v="2022"/>
    <s v="Meat &amp; Seafood"/>
    <n v="11494.16"/>
    <n v="9480.19"/>
    <n v="824783.19424820959"/>
    <s v="Low"/>
    <n v="135.55000000000001"/>
    <n v="0.88280798771121349"/>
    <n v="13.02"/>
    <n v="732407.87520000001"/>
    <n v="63.72"/>
    <n v="1412.17"/>
    <n v="0"/>
  </r>
  <r>
    <x v="18"/>
    <n v="2019"/>
    <s v="Fruits &amp; Vegetables"/>
    <n v="24621.86"/>
    <n v="21888.82"/>
    <n v="888999.45008216274"/>
    <s v="Low"/>
    <n v="193.12"/>
    <n v="1.988568613356809E-2"/>
    <n v="1238.17"/>
    <n v="1280829.1572"/>
    <n v="52.02"/>
    <n v="1412.17"/>
    <n v="0"/>
  </r>
  <r>
    <x v="4"/>
    <n v="2022"/>
    <s v="Prepared Food"/>
    <n v="39736.58"/>
    <n v="40836.99"/>
    <n v="1027692.6197473462"/>
    <s v="Medium"/>
    <n v="181.15"/>
    <n v="0.15265685747214752"/>
    <n v="260.3"/>
    <n v="2017426.1666000001"/>
    <n v="50.77"/>
    <n v="1412.17"/>
    <n v="0"/>
  </r>
  <r>
    <x v="14"/>
    <n v="2018"/>
    <s v="Beverages"/>
    <n v="19182.27"/>
    <n v="22488.25"/>
    <n v="1172345.6087313963"/>
    <s v="High"/>
    <n v="164.99"/>
    <n v="3.1015683865021747E-2"/>
    <n v="618.47"/>
    <n v="1315136.4312"/>
    <n v="68.56"/>
    <n v="1412.17"/>
    <n v="0"/>
  </r>
  <r>
    <x v="4"/>
    <n v="2023"/>
    <s v="Prepared Food"/>
    <n v="24201.119999999999"/>
    <n v="25444.62"/>
    <n v="1051381.9195144689"/>
    <s v="Medium"/>
    <n v="149.36000000000001"/>
    <n v="2.7472863289098773E-2"/>
    <n v="880.91"/>
    <n v="861075.84959999996"/>
    <n v="35.58"/>
    <n v="1412.17"/>
    <n v="0"/>
  </r>
  <r>
    <x v="11"/>
    <n v="2023"/>
    <s v="Bakery Items"/>
    <n v="21391.07"/>
    <n v="21174.67"/>
    <n v="989883.62900967558"/>
    <s v="Medium"/>
    <n v="60.25"/>
    <n v="3.8062402135231314E-2"/>
    <n v="562"/>
    <n v="1312983.8766000001"/>
    <n v="61.38"/>
    <n v="1412.17"/>
    <n v="0"/>
  </r>
  <r>
    <x v="7"/>
    <n v="2018"/>
    <s v="Prepared Food"/>
    <n v="32429.599999999999"/>
    <n v="27834.54"/>
    <n v="858306.60877716658"/>
    <s v="Low"/>
    <n v="89.23"/>
    <n v="6.7699887269842593E-2"/>
    <n v="479.02"/>
    <n v="2050199.3119999999"/>
    <n v="63.22"/>
    <n v="1412.17"/>
    <n v="0"/>
  </r>
  <r>
    <x v="14"/>
    <n v="2021"/>
    <s v="Bakery Items"/>
    <n v="34148.49"/>
    <n v="28571.97"/>
    <n v="836697.90377261199"/>
    <s v="Low"/>
    <n v="115.08"/>
    <n v="2.7198682617560848E-2"/>
    <n v="1255.52"/>
    <n v="2209748.7878999999"/>
    <n v="64.709999999999994"/>
    <n v="1412.17"/>
    <n v="0"/>
  </r>
  <r>
    <x v="14"/>
    <n v="2019"/>
    <s v="Prepared Food"/>
    <n v="40309.07"/>
    <n v="38890.379999999997"/>
    <n v="964804.69532043289"/>
    <s v="Medium"/>
    <n v="131.29"/>
    <n v="5.8203840877914949E-2"/>
    <n v="692.55"/>
    <n v="1254418.2583999999"/>
    <n v="31.12"/>
    <n v="1412.17"/>
    <n v="0"/>
  </r>
  <r>
    <x v="4"/>
    <n v="2021"/>
    <s v="Meat &amp; Seafood"/>
    <n v="23760.35"/>
    <n v="27916.65"/>
    <n v="1174925.8744084158"/>
    <s v="High"/>
    <n v="53.93"/>
    <n v="1.964883192061195E-2"/>
    <n v="1209.25"/>
    <n v="1251220.0309999997"/>
    <n v="52.66"/>
    <n v="1412.17"/>
    <n v="0"/>
  </r>
  <r>
    <x v="13"/>
    <n v="2020"/>
    <s v="Dairy Products"/>
    <n v="25155.81"/>
    <n v="23889.69"/>
    <n v="949668.88364954258"/>
    <s v="Low"/>
    <n v="78.040000000000006"/>
    <n v="0.22111110134481851"/>
    <n v="113.77"/>
    <n v="1422812.6136"/>
    <n v="56.56"/>
    <n v="1412.17"/>
    <n v="0"/>
  </r>
  <r>
    <x v="18"/>
    <n v="2021"/>
    <s v="Frozen Food"/>
    <n v="12323.57"/>
    <n v="14126.47"/>
    <n v="1146296.8928646487"/>
    <s v="High"/>
    <n v="55.61"/>
    <n v="2.3824710977071492E-2"/>
    <n v="517.26"/>
    <n v="735224.1862"/>
    <n v="59.66"/>
    <n v="1412.17"/>
    <n v="0"/>
  </r>
  <r>
    <x v="4"/>
    <n v="2019"/>
    <s v="Beverages"/>
    <n v="23809.33"/>
    <n v="25022.87"/>
    <n v="1050969.0948884324"/>
    <s v="Medium"/>
    <n v="62.32"/>
    <n v="2.1565445405552285E-2"/>
    <n v="1104.05"/>
    <n v="1270942.0354000002"/>
    <n v="53.38"/>
    <n v="1412.17"/>
    <n v="0"/>
  </r>
  <r>
    <x v="6"/>
    <n v="2019"/>
    <s v="Fruits &amp; Vegetables"/>
    <n v="30648.13"/>
    <n v="29454.76"/>
    <n v="961062.22467732942"/>
    <s v="Medium"/>
    <n v="66.349999999999994"/>
    <n v="9.3246105634659848E-2"/>
    <n v="328.68"/>
    <n v="1597074.0543"/>
    <n v="52.11"/>
    <n v="1412.17"/>
    <n v="0"/>
  </r>
  <r>
    <x v="10"/>
    <n v="2020"/>
    <s v="Prepared Food"/>
    <n v="36439.379999999997"/>
    <n v="43390.19"/>
    <n v="1190749.9523866763"/>
    <s v="High"/>
    <n v="34.39"/>
    <n v="0.22498999753025437"/>
    <n v="161.96"/>
    <n v="1503124.4249999998"/>
    <n v="41.25"/>
    <n v="1412.17"/>
    <n v="0"/>
  </r>
  <r>
    <x v="6"/>
    <n v="2021"/>
    <s v="Frozen Food"/>
    <n v="24879.69"/>
    <n v="21462.2"/>
    <n v="862639.36568341486"/>
    <s v="Low"/>
    <n v="157.13999999999999"/>
    <n v="2.6317410114558321E-2"/>
    <n v="945.37"/>
    <n v="1553487.8435999998"/>
    <n v="62.44"/>
    <n v="1412.17"/>
    <n v="0"/>
  </r>
  <r>
    <x v="1"/>
    <n v="2019"/>
    <s v="Beverages"/>
    <n v="2899.9"/>
    <n v="3054.29"/>
    <n v="1053239.7668885135"/>
    <s v="Medium"/>
    <n v="191.88"/>
    <n v="1.0162963482161632E-2"/>
    <n v="285.33999999999997"/>
    <n v="129944.51900000001"/>
    <n v="44.81"/>
    <n v="1412.17"/>
    <n v="0"/>
  </r>
  <r>
    <x v="11"/>
    <n v="2024"/>
    <s v="Bakery Items"/>
    <n v="15025.78"/>
    <n v="15189.24"/>
    <n v="1010878.6365832589"/>
    <s v="Medium"/>
    <n v="133.36000000000001"/>
    <n v="2.5126722408026755E-2"/>
    <n v="598"/>
    <n v="572482.21799999999"/>
    <n v="38.1"/>
    <n v="1412.17"/>
    <n v="0"/>
  </r>
  <r>
    <x v="3"/>
    <n v="2018"/>
    <s v="Fruits &amp; Vegetables"/>
    <n v="28866.29"/>
    <n v="32462.83"/>
    <n v="1124593.0807180279"/>
    <s v="High"/>
    <n v="92.86"/>
    <n v="6.4999527133528481E-2"/>
    <n v="444.1"/>
    <n v="1701090.4697"/>
    <n v="58.93"/>
    <n v="1412.17"/>
    <n v="0"/>
  </r>
  <r>
    <x v="18"/>
    <n v="2022"/>
    <s v="Meat &amp; Seafood"/>
    <n v="36615.480000000003"/>
    <n v="30051.68"/>
    <n v="820737.0216094394"/>
    <s v="Low"/>
    <n v="183.7"/>
    <n v="5.1237692759788421E-2"/>
    <n v="714.62"/>
    <n v="2080125.4188000003"/>
    <n v="56.81"/>
    <n v="1412.17"/>
    <n v="0"/>
  </r>
  <r>
    <x v="1"/>
    <n v="2020"/>
    <s v="Frozen Food"/>
    <n v="7438.05"/>
    <n v="8013.88"/>
    <n v="1077416.7960688621"/>
    <s v="Medium"/>
    <n v="132.9"/>
    <n v="1.1624495983496391E-2"/>
    <n v="639.86"/>
    <n v="265984.66800000001"/>
    <n v="35.76"/>
    <n v="1412.17"/>
    <n v="0"/>
  </r>
  <r>
    <x v="6"/>
    <n v="2021"/>
    <s v="Grains &amp; Cereals"/>
    <n v="39808.6"/>
    <n v="42700.81"/>
    <n v="1072652.8940982602"/>
    <s v="Medium"/>
    <n v="71.680000000000007"/>
    <n v="3.4258986738267973E-2"/>
    <n v="1161.99"/>
    <n v="2220921.7939999998"/>
    <n v="55.79"/>
    <n v="1412.17"/>
    <n v="0"/>
  </r>
  <r>
    <x v="11"/>
    <n v="2021"/>
    <s v="Meat &amp; Seafood"/>
    <n v="16549.79"/>
    <n v="15387.42"/>
    <n v="929765.27194604883"/>
    <s v="Low"/>
    <n v="163.89"/>
    <n v="6.4519083076683179E-2"/>
    <n v="256.51"/>
    <n v="512216.00050000002"/>
    <n v="30.95"/>
    <n v="1412.17"/>
    <n v="0"/>
  </r>
  <r>
    <x v="10"/>
    <n v="2021"/>
    <s v="Meat &amp; Seafood"/>
    <n v="17589.93"/>
    <n v="17704.919999999998"/>
    <n v="1006537.2630817746"/>
    <s v="Medium"/>
    <n v="55.11"/>
    <n v="2.4085236608609926E-2"/>
    <n v="730.32"/>
    <n v="731389.28940000001"/>
    <n v="41.58"/>
    <n v="1412.17"/>
    <n v="0"/>
  </r>
  <r>
    <x v="9"/>
    <n v="2018"/>
    <s v="Beverages"/>
    <n v="31678.47"/>
    <n v="28501.17"/>
    <n v="899701.59543690085"/>
    <s v="Low"/>
    <n v="64.69"/>
    <n v="0.16819831156419243"/>
    <n v="188.34"/>
    <n v="1163550.2031"/>
    <n v="36.729999999999997"/>
    <n v="1412.17"/>
    <n v="0"/>
  </r>
  <r>
    <x v="7"/>
    <n v="2020"/>
    <s v="Meat &amp; Seafood"/>
    <n v="43728.47"/>
    <n v="35376.28"/>
    <n v="808998.80558363919"/>
    <s v="Low"/>
    <n v="121.68"/>
    <n v="4.0784254656357551E-2"/>
    <n v="1072.19"/>
    <n v="1407182.1646"/>
    <n v="32.18"/>
    <n v="1412.17"/>
    <n v="0"/>
  </r>
  <r>
    <x v="17"/>
    <n v="2018"/>
    <s v="Grains &amp; Cereals"/>
    <n v="16309.66"/>
    <n v="14734.12"/>
    <n v="903398.35410425474"/>
    <s v="Low"/>
    <n v="117.67"/>
    <n v="1.2638150808595051E-2"/>
    <n v="1290.51"/>
    <n v="798194.76039999991"/>
    <n v="48.94"/>
    <n v="1412.17"/>
    <n v="0"/>
  </r>
  <r>
    <x v="4"/>
    <n v="2018"/>
    <s v="Fruits &amp; Vegetables"/>
    <n v="41045.65"/>
    <n v="48366.27"/>
    <n v="1178353.1263361648"/>
    <s v="High"/>
    <n v="146.44999999999999"/>
    <n v="0.104767088672214"/>
    <n v="391.78"/>
    <n v="2316206.0295000002"/>
    <n v="56.43"/>
    <n v="1412.17"/>
    <n v="0"/>
  </r>
  <r>
    <x v="6"/>
    <n v="2018"/>
    <s v="Grains &amp; Cereals"/>
    <n v="41093.25"/>
    <n v="38246.33"/>
    <n v="930720.49545849988"/>
    <s v="Low"/>
    <n v="62.06"/>
    <n v="3.7339848435285136E-2"/>
    <n v="1100.52"/>
    <n v="2046032.9175"/>
    <n v="49.79"/>
    <n v="1412.17"/>
    <n v="0"/>
  </r>
  <r>
    <x v="6"/>
    <n v="2024"/>
    <s v="Prepared Food"/>
    <n v="1272.94"/>
    <n v="1162.1500000000001"/>
    <n v="912965.26152057434"/>
    <s v="Low"/>
    <n v="46.61"/>
    <n v="2.6853008184963296E-3"/>
    <n v="474.04"/>
    <n v="38850.128799999999"/>
    <n v="30.52"/>
    <n v="1412.17"/>
    <n v="0"/>
  </r>
  <r>
    <x v="9"/>
    <n v="2024"/>
    <s v="Grains &amp; Cereals"/>
    <n v="45457.1"/>
    <n v="53715.15"/>
    <n v="1181666.8903207639"/>
    <s v="High"/>
    <n v="83.69"/>
    <n v="4.119020650785165E-2"/>
    <n v="1103.5899999999999"/>
    <n v="1753734.9179999998"/>
    <n v="38.58"/>
    <n v="1412.17"/>
    <n v="0"/>
  </r>
  <r>
    <x v="4"/>
    <n v="2021"/>
    <s v="Fruits &amp; Vegetables"/>
    <n v="36219.97"/>
    <n v="29468.1"/>
    <n v="813587.09021570138"/>
    <s v="Low"/>
    <n v="110.18"/>
    <n v="6.3821486467437266E-2"/>
    <n v="567.52"/>
    <n v="1760652.7417000001"/>
    <n v="48.61"/>
    <n v="1412.17"/>
    <n v="0"/>
  </r>
  <r>
    <x v="16"/>
    <n v="2022"/>
    <s v="Frozen Food"/>
    <n v="16907.04"/>
    <n v="16406.2"/>
    <n v="970376.83710454335"/>
    <s v="Medium"/>
    <n v="28.41"/>
    <n v="6.1089174736233563E-2"/>
    <n v="276.76"/>
    <n v="565709.5584000001"/>
    <n v="33.46"/>
    <n v="1412.17"/>
    <n v="0"/>
  </r>
  <r>
    <x v="2"/>
    <n v="2024"/>
    <s v="Grains &amp; Cereals"/>
    <n v="8544.6200000000008"/>
    <n v="9823.34"/>
    <n v="1149652.0617651809"/>
    <s v="High"/>
    <n v="77.69"/>
    <n v="1.632490781605243E-2"/>
    <n v="523.41"/>
    <n v="593680.19760000007"/>
    <n v="69.48"/>
    <n v="1412.17"/>
    <n v="0"/>
  </r>
  <r>
    <x v="10"/>
    <n v="2022"/>
    <s v="Beverages"/>
    <n v="7656.09"/>
    <n v="8767.08"/>
    <n v="1145111.9305023844"/>
    <s v="High"/>
    <n v="116.73"/>
    <n v="1.1452982886548588E-2"/>
    <n v="668.48"/>
    <n v="453623.33250000002"/>
    <n v="59.25"/>
    <n v="1412.17"/>
    <n v="0"/>
  </r>
  <r>
    <x v="5"/>
    <n v="2022"/>
    <s v="Frozen Food"/>
    <n v="1056.3599999999999"/>
    <n v="1092.6199999999999"/>
    <n v="1034325.4193646107"/>
    <s v="Medium"/>
    <n v="36.17"/>
    <n v="1.2233185102834907E-3"/>
    <n v="863.52"/>
    <n v="41958.619199999994"/>
    <n v="39.72"/>
    <n v="1412.17"/>
    <n v="0"/>
  </r>
  <r>
    <x v="1"/>
    <n v="2021"/>
    <s v="Frozen Food"/>
    <n v="22461.34"/>
    <n v="21525.279999999999"/>
    <n v="958325.72767252533"/>
    <s v="Medium"/>
    <n v="124.92"/>
    <n v="7.4220467237220367E-2"/>
    <n v="302.63"/>
    <n v="1489636.0687999998"/>
    <n v="66.319999999999993"/>
    <n v="1412.17"/>
    <n v="0"/>
  </r>
  <r>
    <x v="12"/>
    <n v="2019"/>
    <s v="Prepared Food"/>
    <n v="25304.57"/>
    <n v="24182.49"/>
    <n v="955657.02163680317"/>
    <s v="Medium"/>
    <n v="197.73"/>
    <n v="3.0062573509320092E-2"/>
    <n v="841.73"/>
    <n v="813035.83410000009"/>
    <n v="32.130000000000003"/>
    <n v="1412.17"/>
    <n v="0"/>
  </r>
  <r>
    <x v="13"/>
    <n v="2019"/>
    <s v="Fruits &amp; Vegetables"/>
    <n v="47590.1"/>
    <n v="51766.67"/>
    <n v="1087761.3201064928"/>
    <s v="Medium"/>
    <n v="173.17"/>
    <n v="6.5176739663366068E-2"/>
    <n v="730.17"/>
    <n v="1624726.014"/>
    <n v="34.14"/>
    <n v="1412.17"/>
    <n v="0"/>
  </r>
  <r>
    <x v="1"/>
    <n v="2021"/>
    <s v="Meat &amp; Seafood"/>
    <n v="1580"/>
    <n v="1370.7"/>
    <n v="867531.6455696203"/>
    <s v="Low"/>
    <n v="42.5"/>
    <n v="1.9805455274769356E-3"/>
    <n v="797.76"/>
    <n v="110015.4"/>
    <n v="69.63"/>
    <n v="1412.17"/>
    <n v="0"/>
  </r>
  <r>
    <x v="7"/>
    <n v="2024"/>
    <s v="Beverages"/>
    <n v="8603.66"/>
    <n v="9492.0499999999993"/>
    <n v="1103257.2184395944"/>
    <s v="High"/>
    <n v="180.94"/>
    <n v="1.0189925739935806E-2"/>
    <n v="844.33"/>
    <n v="432247.87839999999"/>
    <n v="50.24"/>
    <n v="1412.17"/>
    <n v="0"/>
  </r>
  <r>
    <x v="2"/>
    <n v="2020"/>
    <s v="Beverages"/>
    <n v="6545"/>
    <n v="5540.07"/>
    <n v="846458.36516424757"/>
    <s v="Low"/>
    <n v="68.25"/>
    <n v="8.0256526590722372E-3"/>
    <n v="815.51"/>
    <n v="307222.3"/>
    <n v="46.94"/>
    <n v="1412.17"/>
    <n v="0"/>
  </r>
  <r>
    <x v="14"/>
    <n v="2019"/>
    <s v="Prepared Food"/>
    <n v="3919.77"/>
    <n v="4562.9799999999996"/>
    <n v="1164093.8116267025"/>
    <s v="High"/>
    <n v="34.299999999999997"/>
    <n v="2.1964417796705143E-2"/>
    <n v="178.46"/>
    <n v="224838.00719999999"/>
    <n v="57.36"/>
    <n v="1412.17"/>
    <n v="0"/>
  </r>
  <r>
    <x v="18"/>
    <n v="2021"/>
    <s v="Beverages"/>
    <n v="1042.95"/>
    <n v="1207.9000000000001"/>
    <n v="1158157.1503907186"/>
    <s v="High"/>
    <n v="57.72"/>
    <n v="3.3200165531291782E-3"/>
    <n v="314.14"/>
    <n v="45097.158000000003"/>
    <n v="43.24"/>
    <n v="1412.17"/>
    <n v="0"/>
  </r>
  <r>
    <x v="9"/>
    <n v="2023"/>
    <s v="Dairy Products"/>
    <n v="33238.1"/>
    <n v="39785.69"/>
    <n v="1196990.5018638249"/>
    <s v="High"/>
    <n v="95.99"/>
    <n v="5.2867140653083296E-2"/>
    <n v="628.71"/>
    <n v="2220637.4610000001"/>
    <n v="66.81"/>
    <n v="1412.17"/>
    <n v="0"/>
  </r>
  <r>
    <x v="3"/>
    <n v="2024"/>
    <s v="Meat &amp; Seafood"/>
    <n v="1018.55"/>
    <n v="1113.3900000000001"/>
    <n v="1093112.7583329242"/>
    <s v="Medium"/>
    <n v="80.91"/>
    <n v="1.617927375544048E-3"/>
    <n v="629.54"/>
    <n v="46934.784"/>
    <n v="46.08"/>
    <n v="1412.17"/>
    <n v="0"/>
  </r>
  <r>
    <x v="6"/>
    <n v="2022"/>
    <s v="Prepared Food"/>
    <n v="6861.18"/>
    <n v="6515.67"/>
    <n v="949642.77281750366"/>
    <s v="Low"/>
    <n v="177.28"/>
    <n v="6.911913444683981E-3"/>
    <n v="992.66"/>
    <n v="386970.55200000003"/>
    <n v="56.4"/>
    <n v="1412.17"/>
    <n v="0"/>
  </r>
  <r>
    <x v="19"/>
    <n v="2018"/>
    <s v="Prepared Food"/>
    <n v="14551.06"/>
    <n v="12081.08"/>
    <n v="830254.29075270123"/>
    <s v="Low"/>
    <n v="107.7"/>
    <n v="1.9703000595786165E-2"/>
    <n v="738.52"/>
    <n v="981905.52879999997"/>
    <n v="67.48"/>
    <n v="1412.17"/>
    <n v="0"/>
  </r>
  <r>
    <x v="8"/>
    <n v="2023"/>
    <s v="Prepared Food"/>
    <n v="41492.82"/>
    <n v="42210.23"/>
    <n v="1017289.9793265437"/>
    <s v="Medium"/>
    <n v="116.67"/>
    <n v="3.4209878884317618E-2"/>
    <n v="1212.8900000000001"/>
    <n v="1794564.4650000001"/>
    <n v="43.25"/>
    <n v="1412.17"/>
    <n v="0"/>
  </r>
  <r>
    <x v="2"/>
    <n v="2018"/>
    <s v="Bakery Items"/>
    <n v="5040.46"/>
    <n v="4639.8999999999996"/>
    <n v="920531.06264110818"/>
    <s v="Low"/>
    <n v="72.430000000000007"/>
    <n v="1.2834415501744202E-2"/>
    <n v="392.73"/>
    <n v="324303.19640000002"/>
    <n v="64.34"/>
    <n v="1412.17"/>
    <n v="0"/>
  </r>
  <r>
    <x v="18"/>
    <n v="2023"/>
    <s v="Dairy Products"/>
    <n v="47943.19"/>
    <n v="55889.29"/>
    <n v="1165739.9100894204"/>
    <s v="High"/>
    <n v="115.49"/>
    <n v="5.4479659553191978E-2"/>
    <n v="880.02"/>
    <n v="2631122.2672000001"/>
    <n v="54.88"/>
    <n v="1412.17"/>
    <n v="0"/>
  </r>
  <r>
    <x v="7"/>
    <n v="2019"/>
    <s v="Bakery Items"/>
    <n v="4161.03"/>
    <n v="4646.92"/>
    <n v="1116771.5685779722"/>
    <s v="High"/>
    <n v="80.31"/>
    <n v="4.5682431987352605E-3"/>
    <n v="910.86"/>
    <n v="234848.53319999998"/>
    <n v="56.44"/>
    <n v="1412.17"/>
    <n v="0"/>
  </r>
  <r>
    <x v="7"/>
    <n v="2020"/>
    <s v="Fruits &amp; Vegetables"/>
    <n v="21072.9"/>
    <n v="18403.169999999998"/>
    <n v="873309.7959939068"/>
    <s v="Low"/>
    <n v="82.01"/>
    <n v="1.5807204152664428E-2"/>
    <n v="1333.12"/>
    <n v="690769.66200000013"/>
    <n v="32.78"/>
    <n v="1412.17"/>
    <n v="0"/>
  </r>
  <r>
    <x v="16"/>
    <n v="2020"/>
    <s v="Beverages"/>
    <n v="32673.37"/>
    <n v="35211.93"/>
    <n v="1077695.0770612275"/>
    <s v="Medium"/>
    <n v="85.08"/>
    <n v="3.8189901233124886E-2"/>
    <n v="855.55"/>
    <n v="1315756.6099"/>
    <n v="40.270000000000003"/>
    <n v="1412.17"/>
    <n v="0"/>
  </r>
  <r>
    <x v="11"/>
    <n v="2019"/>
    <s v="Grains &amp; Cereals"/>
    <n v="8462.09"/>
    <n v="8775.27"/>
    <n v="1037009.7694541183"/>
    <s v="Medium"/>
    <n v="46.95"/>
    <n v="1.144902653191E-2"/>
    <n v="739.11"/>
    <n v="309543.25219999999"/>
    <n v="36.58"/>
    <n v="1412.17"/>
    <n v="0"/>
  </r>
  <r>
    <x v="2"/>
    <n v="2024"/>
    <s v="Beverages"/>
    <n v="22568.53"/>
    <n v="19426.189999999999"/>
    <n v="860764.52476080635"/>
    <s v="Low"/>
    <n v="34.78"/>
    <n v="6.6855852119560383E-2"/>
    <n v="337.57"/>
    <n v="1060043.8540999999"/>
    <n v="46.97"/>
    <n v="1412.17"/>
    <n v="0"/>
  </r>
  <r>
    <x v="3"/>
    <n v="2021"/>
    <s v="Fruits &amp; Vegetables"/>
    <n v="27620.400000000001"/>
    <n v="28761.71"/>
    <n v="1041321.2697861"/>
    <s v="Medium"/>
    <n v="46"/>
    <n v="7.7474404645030998E-2"/>
    <n v="356.51"/>
    <n v="1091558.2080000001"/>
    <n v="39.520000000000003"/>
    <n v="1412.17"/>
    <n v="0"/>
  </r>
  <r>
    <x v="17"/>
    <n v="2018"/>
    <s v="Prepared Food"/>
    <n v="15199.18"/>
    <n v="15062.69"/>
    <n v="991019.91028463375"/>
    <s v="Medium"/>
    <n v="159.26"/>
    <n v="1.5862386374309898E-2"/>
    <n v="958.19"/>
    <n v="994786.33100000001"/>
    <n v="65.45"/>
    <n v="1412.17"/>
    <n v="0"/>
  </r>
  <r>
    <x v="11"/>
    <n v="2021"/>
    <s v="Beverages"/>
    <n v="18881.509999999998"/>
    <n v="15365.31"/>
    <n v="813775.48723592563"/>
    <s v="Low"/>
    <n v="67.510000000000005"/>
    <n v="0.716565844402277"/>
    <n v="26.35"/>
    <n v="590613.63280000002"/>
    <n v="31.28"/>
    <n v="1412.17"/>
    <n v="0"/>
  </r>
  <r>
    <x v="7"/>
    <n v="2022"/>
    <s v="Fruits &amp; Vegetables"/>
    <n v="43837.31"/>
    <n v="52355.28"/>
    <n v="1194308.6836304509"/>
    <s v="High"/>
    <n v="39.83"/>
    <n v="6.0327126854374809E-2"/>
    <n v="726.66"/>
    <n v="1546580.2967999999"/>
    <n v="35.28"/>
    <n v="1412.17"/>
    <n v="0"/>
  </r>
  <r>
    <x v="15"/>
    <n v="2023"/>
    <s v="Grains &amp; Cereals"/>
    <n v="3551.88"/>
    <n v="3421.91"/>
    <n v="963408.11063436826"/>
    <s v="Medium"/>
    <n v="188.57"/>
    <n v="2.175863758882627E-2"/>
    <n v="163.24"/>
    <n v="172763.44320000001"/>
    <n v="48.64"/>
    <n v="1412.17"/>
    <n v="0"/>
  </r>
  <r>
    <x v="14"/>
    <n v="2023"/>
    <s v="Fruits &amp; Vegetables"/>
    <n v="24249.02"/>
    <n v="25360.3"/>
    <n v="1045827.8313927738"/>
    <s v="Medium"/>
    <n v="68.540000000000006"/>
    <n v="7.4119757916615722E-2"/>
    <n v="327.16000000000003"/>
    <n v="1258281.6478000002"/>
    <n v="51.89"/>
    <n v="1412.17"/>
    <n v="0"/>
  </r>
  <r>
    <x v="11"/>
    <n v="2024"/>
    <s v="Bakery Items"/>
    <n v="13016.6"/>
    <n v="11189.42"/>
    <n v="859626.9379100533"/>
    <s v="Low"/>
    <n v="89.81"/>
    <n v="3.4180452707315796E-2"/>
    <n v="380.82"/>
    <n v="474324.90399999998"/>
    <n v="36.44"/>
    <n v="1412.17"/>
    <n v="0"/>
  </r>
  <r>
    <x v="14"/>
    <n v="2022"/>
    <s v="Dairy Products"/>
    <n v="40603.040000000001"/>
    <n v="45593.42"/>
    <n v="1122906.5606910221"/>
    <s v="High"/>
    <n v="41.33"/>
    <n v="0.81877475297439006"/>
    <n v="49.59"/>
    <n v="2370405.4752000002"/>
    <n v="58.38"/>
    <n v="1412.17"/>
    <n v="0"/>
  </r>
  <r>
    <x v="16"/>
    <n v="2024"/>
    <s v="Beverages"/>
    <n v="36988.46"/>
    <n v="36817.82"/>
    <n v="995386.66924765182"/>
    <s v="Medium"/>
    <n v="64.52"/>
    <n v="3.7913939257269956E-2"/>
    <n v="975.59"/>
    <n v="1590503.78"/>
    <n v="43"/>
    <n v="1412.17"/>
    <n v="0"/>
  </r>
  <r>
    <x v="19"/>
    <n v="2020"/>
    <s v="Dairy Products"/>
    <n v="9874.6299999999992"/>
    <n v="9214.16"/>
    <n v="933114.45593404525"/>
    <s v="Low"/>
    <n v="195.43"/>
    <n v="4.1019523947991521E-2"/>
    <n v="240.73"/>
    <n v="383728.12179999996"/>
    <n v="38.86"/>
    <n v="1412.17"/>
    <n v="0"/>
  </r>
  <r>
    <x v="6"/>
    <n v="2021"/>
    <s v="Frozen Food"/>
    <n v="45343.46"/>
    <n v="37547.980000000003"/>
    <n v="828079.28640646301"/>
    <s v="Low"/>
    <n v="177.12"/>
    <n v="0.16040561765954436"/>
    <n v="282.68"/>
    <n v="2665742.0134000001"/>
    <n v="58.79"/>
    <n v="1412.17"/>
    <n v="0"/>
  </r>
  <r>
    <x v="16"/>
    <n v="2021"/>
    <s v="Prepared Food"/>
    <n v="16718.189999999999"/>
    <n v="15509.58"/>
    <n v="927706.88692974544"/>
    <s v="Low"/>
    <n v="111.25"/>
    <n v="2.9421519455150202E-2"/>
    <n v="568.23"/>
    <n v="1147703.7435000001"/>
    <n v="68.650000000000006"/>
    <n v="1412.17"/>
    <n v="0"/>
  </r>
  <r>
    <x v="13"/>
    <n v="2018"/>
    <s v="Dairy Products"/>
    <n v="36202.22"/>
    <n v="39794.18"/>
    <n v="1099219.3296433203"/>
    <s v="Medium"/>
    <n v="26.47"/>
    <n v="0.45779236216489633"/>
    <n v="79.08"/>
    <n v="1352876.9613999999"/>
    <n v="37.369999999999997"/>
    <n v="1412.17"/>
    <n v="0"/>
  </r>
  <r>
    <x v="13"/>
    <n v="2018"/>
    <s v="Bakery Items"/>
    <n v="11210.4"/>
    <n v="11031.59"/>
    <n v="984049.63248412195"/>
    <s v="Medium"/>
    <n v="74.709999999999994"/>
    <n v="1.251957160247032E-2"/>
    <n v="895.43"/>
    <n v="647736.91200000001"/>
    <n v="57.78"/>
    <n v="1412.17"/>
    <n v="0"/>
  </r>
  <r>
    <x v="14"/>
    <n v="2022"/>
    <s v="Dairy Products"/>
    <n v="28090.89"/>
    <n v="27605.03"/>
    <n v="982704.00119042152"/>
    <s v="Medium"/>
    <n v="59.51"/>
    <n v="3.1315091857665206E-2"/>
    <n v="897.04"/>
    <n v="1449209.0151"/>
    <n v="51.59"/>
    <n v="1412.17"/>
    <n v="0"/>
  </r>
  <r>
    <x v="14"/>
    <n v="2019"/>
    <s v="Fruits &amp; Vegetables"/>
    <n v="44697.57"/>
    <n v="45167.12"/>
    <n v="1010505.0453525773"/>
    <s v="Medium"/>
    <n v="166.78"/>
    <n v="5.18485175389755E-2"/>
    <n v="862.08"/>
    <n v="3016638.9992999998"/>
    <n v="67.489999999999995"/>
    <n v="1412.17"/>
    <n v="0"/>
  </r>
  <r>
    <x v="15"/>
    <n v="2022"/>
    <s v="Frozen Food"/>
    <n v="30397.21"/>
    <n v="32529.22"/>
    <n v="1070138.3449336304"/>
    <s v="Medium"/>
    <n v="164.45"/>
    <n v="7.9157339652613207E-2"/>
    <n v="384.01"/>
    <n v="1923839.4209"/>
    <n v="63.29"/>
    <n v="1412.17"/>
    <n v="0"/>
  </r>
  <r>
    <x v="10"/>
    <n v="2023"/>
    <s v="Meat &amp; Seafood"/>
    <n v="29863.47"/>
    <n v="33995.1"/>
    <n v="1138350.633734124"/>
    <s v="High"/>
    <n v="180.59"/>
    <n v="6.6597096472057443E-2"/>
    <n v="448.42"/>
    <n v="1459427.7789"/>
    <n v="48.87"/>
    <n v="1412.17"/>
    <n v="0"/>
  </r>
  <r>
    <x v="8"/>
    <n v="2018"/>
    <s v="Beverages"/>
    <n v="39721.620000000003"/>
    <n v="40257.480000000003"/>
    <n v="1013490.3863437594"/>
    <s v="Medium"/>
    <n v="166.04"/>
    <n v="5.2211703777701839E-2"/>
    <n v="760.78"/>
    <n v="1312799.541"/>
    <n v="33.049999999999997"/>
    <n v="1412.17"/>
    <n v="0"/>
  </r>
  <r>
    <x v="7"/>
    <n v="2021"/>
    <s v="Meat &amp; Seafood"/>
    <n v="9405.1299999999992"/>
    <n v="10469.56"/>
    <n v="1113175.4691322716"/>
    <s v="High"/>
    <n v="112.99"/>
    <n v="1.5415213400642495E-2"/>
    <n v="610.12"/>
    <n v="310181.18739999994"/>
    <n v="32.979999999999997"/>
    <n v="1412.17"/>
    <n v="0"/>
  </r>
  <r>
    <x v="18"/>
    <n v="2020"/>
    <s v="Bakery Items"/>
    <n v="26713.77"/>
    <n v="27185.5"/>
    <n v="1017658.6831435623"/>
    <s v="Medium"/>
    <n v="161.9"/>
    <n v="2.1592817420543826E-2"/>
    <n v="1237.1600000000001"/>
    <n v="1063475.1837000002"/>
    <n v="39.81"/>
    <n v="1412.17"/>
    <n v="0"/>
  </r>
  <r>
    <x v="5"/>
    <n v="2020"/>
    <s v="Beverages"/>
    <n v="36704.46"/>
    <n v="32559.23"/>
    <n v="887064.67824346141"/>
    <s v="Low"/>
    <n v="69.5"/>
    <n v="4.253715464491007E-2"/>
    <n v="862.88"/>
    <n v="1107373.5582000001"/>
    <n v="30.17"/>
    <n v="1412.17"/>
    <n v="0"/>
  </r>
  <r>
    <x v="12"/>
    <n v="2021"/>
    <s v="Meat &amp; Seafood"/>
    <n v="11952.27"/>
    <n v="11098.78"/>
    <n v="928591.80724665686"/>
    <s v="Low"/>
    <n v="31.53"/>
    <n v="1.1598402732627534E-2"/>
    <n v="1030.51"/>
    <n v="375181.75530000002"/>
    <n v="31.39"/>
    <n v="1412.17"/>
    <n v="0"/>
  </r>
  <r>
    <x v="9"/>
    <n v="2018"/>
    <s v="Prepared Food"/>
    <n v="39421.129999999997"/>
    <n v="37027.49"/>
    <n v="939280.27938316332"/>
    <s v="Low"/>
    <n v="21.86"/>
    <n v="4.3705104326038267E-2"/>
    <n v="901.98"/>
    <n v="1827957.7980999998"/>
    <n v="46.37"/>
    <n v="1412.17"/>
    <n v="0"/>
  </r>
  <r>
    <x v="19"/>
    <n v="2022"/>
    <s v="Meat &amp; Seafood"/>
    <n v="667.04"/>
    <n v="723.18"/>
    <n v="1084162.8687934757"/>
    <s v="Medium"/>
    <n v="116.05"/>
    <n v="7.8009987486404614E-4"/>
    <n v="855.07"/>
    <n v="25921.1744"/>
    <n v="38.86"/>
    <n v="1412.17"/>
    <n v="0"/>
  </r>
  <r>
    <x v="14"/>
    <n v="2024"/>
    <s v="Prepared Food"/>
    <n v="10757.54"/>
    <n v="12190.96"/>
    <n v="1133247.9358663782"/>
    <s v="High"/>
    <n v="62.42"/>
    <n v="1.0732961518123498E-2"/>
    <n v="1002.29"/>
    <n v="534542.16260000004"/>
    <n v="49.69"/>
    <n v="1412.17"/>
    <n v="0"/>
  </r>
  <r>
    <x v="6"/>
    <n v="2022"/>
    <s v="Meat &amp; Seafood"/>
    <n v="18732.3"/>
    <n v="16899.36"/>
    <n v="902150.83038388239"/>
    <s v="Low"/>
    <n v="134.05000000000001"/>
    <n v="2.656724673445943E-2"/>
    <n v="705.09"/>
    <n v="1057063.689"/>
    <n v="56.43"/>
    <n v="1412.17"/>
    <n v="0"/>
  </r>
  <r>
    <x v="2"/>
    <n v="2023"/>
    <s v="Frozen Food"/>
    <n v="1914.02"/>
    <n v="2194.11"/>
    <n v="1146335.983950011"/>
    <s v="High"/>
    <n v="73.569999999999993"/>
    <n v="2.9719423008244955E-3"/>
    <n v="644.03"/>
    <n v="66588.755799999999"/>
    <n v="34.79"/>
    <n v="1412.17"/>
    <n v="0"/>
  </r>
  <r>
    <x v="19"/>
    <n v="2019"/>
    <s v="Frozen Food"/>
    <n v="21483.66"/>
    <n v="17967.18"/>
    <n v="836318.39267610828"/>
    <s v="Low"/>
    <n v="177.66"/>
    <n v="2.0899111841785264E-2"/>
    <n v="1027.97"/>
    <n v="1028852.4774"/>
    <n v="47.89"/>
    <n v="1412.17"/>
    <n v="0"/>
  </r>
  <r>
    <x v="5"/>
    <n v="2023"/>
    <s v="Dairy Products"/>
    <n v="49946.21"/>
    <n v="44175.06"/>
    <n v="884452.69420842943"/>
    <s v="Low"/>
    <n v="136.91"/>
    <n v="0.43583080279232111"/>
    <n v="114.6"/>
    <n v="3034731.7196"/>
    <n v="60.76"/>
    <n v="1412.17"/>
    <n v="0"/>
  </r>
  <r>
    <x v="2"/>
    <n v="2021"/>
    <s v="Grains &amp; Cereals"/>
    <n v="6212.51"/>
    <n v="7239.19"/>
    <n v="1165260.0961608109"/>
    <s v="High"/>
    <n v="131.29"/>
    <n v="7.9852313624678664E-2"/>
    <n v="77.8"/>
    <n v="204577.95430000001"/>
    <n v="32.93"/>
    <n v="1412.17"/>
    <n v="0"/>
  </r>
  <r>
    <x v="4"/>
    <n v="2018"/>
    <s v="Grains &amp; Cereals"/>
    <n v="49510.25"/>
    <n v="57519.3"/>
    <n v="1161765.493003974"/>
    <s v="High"/>
    <n v="181.94"/>
    <n v="5.7259127759723361E-2"/>
    <n v="864.67"/>
    <n v="1798212.28"/>
    <n v="36.32"/>
    <n v="1412.17"/>
    <n v="0"/>
  </r>
  <r>
    <x v="4"/>
    <n v="2021"/>
    <s v="Meat &amp; Seafood"/>
    <n v="47129.75"/>
    <n v="50177.46"/>
    <n v="1064666.373150717"/>
    <s v="Medium"/>
    <n v="124.12"/>
    <n v="3.6841992120321444E-2"/>
    <n v="1279.24"/>
    <n v="2615229.8275000001"/>
    <n v="55.49"/>
    <n v="1412.17"/>
    <n v="0"/>
  </r>
  <r>
    <x v="17"/>
    <n v="2024"/>
    <s v="Fruits &amp; Vegetables"/>
    <n v="19512.89"/>
    <n v="22673"/>
    <n v="1161949.8700602525"/>
    <s v="High"/>
    <n v="125.7"/>
    <n v="9.6051636721634262E-2"/>
    <n v="203.15"/>
    <n v="595143.14500000002"/>
    <n v="30.5"/>
    <n v="1412.17"/>
    <n v="0"/>
  </r>
  <r>
    <x v="9"/>
    <n v="2019"/>
    <s v="Dairy Products"/>
    <n v="16497.28"/>
    <n v="14226.2"/>
    <n v="862336.0941924972"/>
    <s v="Low"/>
    <n v="154.87"/>
    <n v="2.4871521181968941E-2"/>
    <n v="663.3"/>
    <n v="665830.22079999989"/>
    <n v="40.36"/>
    <n v="1412.17"/>
    <n v="0"/>
  </r>
  <r>
    <x v="2"/>
    <n v="2024"/>
    <s v="Bakery Items"/>
    <n v="30320.54"/>
    <n v="34017.9"/>
    <n v="1121942.4192313198"/>
    <s v="High"/>
    <n v="99.02"/>
    <n v="4.7481936201199559E-2"/>
    <n v="638.57000000000005"/>
    <n v="1140961.9202000001"/>
    <n v="37.630000000000003"/>
    <n v="1412.17"/>
    <n v="0"/>
  </r>
  <r>
    <x v="16"/>
    <n v="2021"/>
    <s v="Beverages"/>
    <n v="47255.72"/>
    <n v="54127.33"/>
    <n v="1145413.295998876"/>
    <s v="High"/>
    <n v="121.91"/>
    <n v="0.11743469184890656"/>
    <n v="402.4"/>
    <n v="2316002.8372"/>
    <n v="49.01"/>
    <n v="1412.17"/>
    <n v="0"/>
  </r>
  <r>
    <x v="6"/>
    <n v="2024"/>
    <s v="Grains &amp; Cereals"/>
    <n v="14103.65"/>
    <n v="12207.56"/>
    <n v="865560.33367248904"/>
    <s v="Low"/>
    <n v="147.59"/>
    <n v="2.5504349084070236E-2"/>
    <n v="552.99"/>
    <n v="879221.54099999997"/>
    <n v="62.34"/>
    <n v="1412.17"/>
    <n v="0"/>
  </r>
  <r>
    <x v="4"/>
    <n v="2021"/>
    <s v="Meat &amp; Seafood"/>
    <n v="5518.25"/>
    <n v="6170.28"/>
    <n v="1118158.8365876863"/>
    <s v="High"/>
    <n v="120.02"/>
    <n v="8.196678698216062E-3"/>
    <n v="673.23"/>
    <n v="248597.16249999998"/>
    <n v="45.05"/>
    <n v="1412.17"/>
    <n v="0"/>
  </r>
  <r>
    <x v="6"/>
    <n v="2021"/>
    <s v="Bakery Items"/>
    <n v="37173.949999999997"/>
    <n v="38377.01"/>
    <n v="1032362.9853701316"/>
    <s v="Medium"/>
    <n v="34.72"/>
    <n v="3.0090861994997529E-2"/>
    <n v="1235.3900000000001"/>
    <n v="2514817.7174999998"/>
    <n v="67.650000000000006"/>
    <n v="1412.17"/>
    <n v="0"/>
  </r>
  <r>
    <x v="9"/>
    <n v="2023"/>
    <s v="Grains &amp; Cereals"/>
    <n v="16056.57"/>
    <n v="13556.44"/>
    <n v="844292.3986878891"/>
    <s v="Low"/>
    <n v="48.71"/>
    <n v="2.2943529142791821E-2"/>
    <n v="699.83"/>
    <n v="611755.31700000004"/>
    <n v="38.1"/>
    <n v="1412.17"/>
    <n v="0"/>
  </r>
  <r>
    <x v="6"/>
    <n v="2019"/>
    <s v="Dairy Products"/>
    <n v="43182.89"/>
    <n v="42799.38"/>
    <n v="991118.936226825"/>
    <s v="Medium"/>
    <n v="94.96"/>
    <n v="3.3484453025650569E-2"/>
    <n v="1289.6400000000001"/>
    <n v="2876412.3029"/>
    <n v="66.61"/>
    <n v="1412.17"/>
    <n v="0"/>
  </r>
  <r>
    <x v="4"/>
    <n v="2018"/>
    <s v="Bakery Items"/>
    <n v="6713.85"/>
    <n v="6741.79"/>
    <n v="1004161.5466535594"/>
    <s v="Medium"/>
    <n v="135.31"/>
    <n v="9.9653416849729871E-3"/>
    <n v="673.72"/>
    <n v="380943.84900000005"/>
    <n v="56.74"/>
    <n v="1412.17"/>
    <n v="0"/>
  </r>
  <r>
    <x v="14"/>
    <n v="2020"/>
    <s v="Beverages"/>
    <n v="8065.52"/>
    <n v="7887.22"/>
    <n v="977893.55181067053"/>
    <s v="Medium"/>
    <n v="122.62"/>
    <n v="6.5155385373498456E-3"/>
    <n v="1237.8900000000001"/>
    <n v="532485.63040000002"/>
    <n v="66.02"/>
    <n v="1412.17"/>
    <n v="0"/>
  </r>
  <r>
    <x v="12"/>
    <n v="2022"/>
    <s v="Bakery Items"/>
    <n v="25329.17"/>
    <n v="20287.27"/>
    <n v="800944.91844778182"/>
    <s v="Low"/>
    <n v="141.22"/>
    <n v="3.6304332869899238E-2"/>
    <n v="697.69"/>
    <n v="1417926.9365999999"/>
    <n v="55.98"/>
    <n v="1412.17"/>
    <n v="0"/>
  </r>
  <r>
    <x v="2"/>
    <n v="2022"/>
    <s v="Dairy Products"/>
    <n v="15099.47"/>
    <n v="15702.68"/>
    <n v="1039949.0843056082"/>
    <s v="Medium"/>
    <n v="156.85"/>
    <n v="1.9355069026957043E-2"/>
    <n v="780.13"/>
    <n v="761466.27209999994"/>
    <n v="50.43"/>
    <n v="1412.17"/>
    <n v="0"/>
  </r>
  <r>
    <x v="14"/>
    <n v="2022"/>
    <s v="Frozen Food"/>
    <n v="30285.61"/>
    <n v="34430.51"/>
    <n v="1136860.3769248829"/>
    <s v="High"/>
    <n v="189.56"/>
    <n v="3.6625923641596829E-2"/>
    <n v="826.89"/>
    <n v="1440686.4676999999"/>
    <n v="47.57"/>
    <n v="1412.17"/>
    <n v="0"/>
  </r>
  <r>
    <x v="14"/>
    <n v="2021"/>
    <s v="Beverages"/>
    <n v="13471.66"/>
    <n v="15002.37"/>
    <n v="1113624.4531111978"/>
    <s v="High"/>
    <n v="60.17"/>
    <n v="0.12302885844748858"/>
    <n v="109.5"/>
    <n v="426108.60579999996"/>
    <n v="31.63"/>
    <n v="1412.17"/>
    <n v="0"/>
  </r>
  <r>
    <x v="0"/>
    <n v="2022"/>
    <s v="Meat &amp; Seafood"/>
    <n v="45275.35"/>
    <n v="37831.82"/>
    <n v="835594.2030265918"/>
    <s v="Low"/>
    <n v="103.89"/>
    <n v="4.1947254803861619E-2"/>
    <n v="1079.3399999999999"/>
    <n v="2580242.1965000001"/>
    <n v="56.99"/>
    <n v="1412.17"/>
    <n v="0"/>
  </r>
  <r>
    <x v="2"/>
    <n v="2022"/>
    <s v="Beverages"/>
    <n v="16567.099999999999"/>
    <n v="16473.93"/>
    <n v="994376.20343934675"/>
    <s v="Medium"/>
    <n v="92.13"/>
    <n v="2.9715172277724963E-2"/>
    <n v="557.53"/>
    <n v="1127391.1549999998"/>
    <n v="68.05"/>
    <n v="1412.17"/>
    <n v="0"/>
  </r>
  <r>
    <x v="19"/>
    <n v="2020"/>
    <s v="Bakery Items"/>
    <n v="6622.48"/>
    <n v="6811.8"/>
    <n v="1028587.4778028775"/>
    <s v="Medium"/>
    <n v="21.41"/>
    <n v="9.551562004211497E-3"/>
    <n v="693.34"/>
    <n v="331587.5736"/>
    <n v="50.07"/>
    <n v="1412.17"/>
    <n v="0"/>
  </r>
  <r>
    <x v="0"/>
    <n v="2019"/>
    <s v="Grains &amp; Cereals"/>
    <n v="16879.87"/>
    <n v="15654.53"/>
    <n v="927408.20871250797"/>
    <s v="Low"/>
    <n v="110.5"/>
    <n v="0.17461332367849383"/>
    <n v="96.67"/>
    <n v="663041.29359999998"/>
    <n v="39.28"/>
    <n v="1412.17"/>
    <n v="0"/>
  </r>
  <r>
    <x v="5"/>
    <n v="2019"/>
    <s v="Dairy Products"/>
    <n v="25419.74"/>
    <n v="21521.64"/>
    <n v="846650.67384638858"/>
    <s v="Low"/>
    <n v="71.209999999999994"/>
    <n v="2.0220293682485645E-2"/>
    <n v="1257.1400000000001"/>
    <n v="1340128.6928000001"/>
    <n v="52.72"/>
    <n v="1412.17"/>
    <n v="0"/>
  </r>
  <r>
    <x v="1"/>
    <n v="2018"/>
    <s v="Frozen Food"/>
    <n v="39497.4"/>
    <n v="32599.41"/>
    <n v="825355.84620759846"/>
    <s v="Low"/>
    <n v="63.46"/>
    <n v="0.17085128471321048"/>
    <n v="231.18"/>
    <n v="1671529.9680000001"/>
    <n v="42.32"/>
    <n v="1412.17"/>
    <n v="0"/>
  </r>
  <r>
    <x v="4"/>
    <n v="2020"/>
    <s v="Dairy Products"/>
    <n v="37020.22"/>
    <n v="40772.78"/>
    <n v="1101365.1458581283"/>
    <s v="High"/>
    <n v="103.94"/>
    <n v="3.4173246808392795E-2"/>
    <n v="1083.31"/>
    <n v="2505158.2874000003"/>
    <n v="67.67"/>
    <n v="1412.17"/>
    <n v="0"/>
  </r>
  <r>
    <x v="17"/>
    <n v="2024"/>
    <s v="Meat &amp; Seafood"/>
    <n v="31221.599999999999"/>
    <n v="34554.54"/>
    <n v="1106751.0953954954"/>
    <s v="High"/>
    <n v="162.65"/>
    <n v="5.4333397142509093E-2"/>
    <n v="574.63"/>
    <n v="2013168.7679999999"/>
    <n v="64.48"/>
    <n v="1412.17"/>
    <n v="0"/>
  </r>
  <r>
    <x v="5"/>
    <n v="2023"/>
    <s v="Bakery Items"/>
    <n v="18014.05"/>
    <n v="15852.44"/>
    <n v="880004.2189291137"/>
    <s v="Low"/>
    <n v="180.34"/>
    <n v="1.9068943981030612E-2"/>
    <n v="944.68"/>
    <n v="1101379.017"/>
    <n v="61.14"/>
    <n v="1412.17"/>
    <n v="0"/>
  </r>
  <r>
    <x v="8"/>
    <n v="2019"/>
    <s v="Bakery Items"/>
    <n v="8193.0499999999993"/>
    <n v="8727.09"/>
    <n v="1065182.0750514157"/>
    <s v="Medium"/>
    <n v="109.95"/>
    <n v="2.3506096686271696E-2"/>
    <n v="348.55"/>
    <n v="533285.62450000003"/>
    <n v="65.09"/>
    <n v="1412.17"/>
    <n v="0"/>
  </r>
  <r>
    <x v="3"/>
    <n v="2024"/>
    <s v="Grains &amp; Cereals"/>
    <n v="39440.620000000003"/>
    <n v="43051.91"/>
    <n v="1091562.7086998124"/>
    <s v="Medium"/>
    <n v="82.83"/>
    <n v="2.993050222350388E-2"/>
    <n v="1317.74"/>
    <n v="1999245.0278"/>
    <n v="50.69"/>
    <n v="1412.17"/>
    <n v="0"/>
  </r>
  <r>
    <x v="2"/>
    <n v="2020"/>
    <s v="Dairy Products"/>
    <n v="46386.41"/>
    <n v="43676.29"/>
    <n v="941575.12943985092"/>
    <s v="Low"/>
    <n v="137.25"/>
    <n v="4.7732956708753951E-2"/>
    <n v="971.79"/>
    <n v="2476106.5658000004"/>
    <n v="53.38"/>
    <n v="1412.17"/>
    <n v="0"/>
  </r>
  <r>
    <x v="5"/>
    <n v="2019"/>
    <s v="Meat &amp; Seafood"/>
    <n v="32792.410000000003"/>
    <n v="32698.720000000001"/>
    <n v="997142.93642949685"/>
    <s v="Medium"/>
    <n v="168.46"/>
    <n v="0.15407071039278333"/>
    <n v="212.84"/>
    <n v="1967872.5241"/>
    <n v="60.01"/>
    <n v="1412.17"/>
    <n v="0"/>
  </r>
  <r>
    <x v="17"/>
    <n v="2021"/>
    <s v="Bakery Items"/>
    <n v="25597.33"/>
    <n v="30002.61"/>
    <n v="1172099.1994086883"/>
    <s v="High"/>
    <n v="66.94"/>
    <n v="2.3447434711319149E-2"/>
    <n v="1091.69"/>
    <n v="1735498.9739999999"/>
    <n v="67.8"/>
    <n v="1412.17"/>
    <n v="0"/>
  </r>
  <r>
    <x v="7"/>
    <n v="2024"/>
    <s v="Fruits &amp; Vegetables"/>
    <n v="38598.67"/>
    <n v="37070.92"/>
    <n v="960419.62067604926"/>
    <s v="Medium"/>
    <n v="185.59"/>
    <n v="4.3639464550192762E-2"/>
    <n v="884.49"/>
    <n v="2217879.5781999999"/>
    <n v="57.46"/>
    <n v="1412.17"/>
    <n v="0"/>
  </r>
  <r>
    <x v="14"/>
    <n v="2022"/>
    <s v="Meat &amp; Seafood"/>
    <n v="44297.49"/>
    <n v="44282.37"/>
    <n v="999658.67140553566"/>
    <s v="Medium"/>
    <n v="57.05"/>
    <n v="5.4461002237576529E-2"/>
    <n v="813.38"/>
    <n v="1794048.345"/>
    <n v="40.5"/>
    <n v="1412.17"/>
    <n v="0"/>
  </r>
  <r>
    <x v="16"/>
    <n v="2020"/>
    <s v="Bakery Items"/>
    <n v="33111.42"/>
    <n v="39369.699999999997"/>
    <n v="1189006.693159037"/>
    <s v="High"/>
    <n v="164.91"/>
    <n v="0.14336430550744717"/>
    <n v="230.96"/>
    <n v="1695966.9323999998"/>
    <n v="51.22"/>
    <n v="1412.17"/>
    <n v="0"/>
  </r>
  <r>
    <x v="3"/>
    <n v="2020"/>
    <s v="Meat &amp; Seafood"/>
    <n v="21762.42"/>
    <n v="21727.81"/>
    <n v="998409.64378042519"/>
    <s v="Medium"/>
    <n v="37.18"/>
    <n v="1.8331805852721667E-2"/>
    <n v="1187.1400000000001"/>
    <n v="1223265.6281999999"/>
    <n v="56.21"/>
    <n v="1412.17"/>
    <n v="0"/>
  </r>
  <r>
    <x v="15"/>
    <n v="2018"/>
    <s v="Grains &amp; Cereals"/>
    <n v="19923.11"/>
    <n v="17562.599999999999"/>
    <n v="881518.99979471078"/>
    <s v="Low"/>
    <n v="173.48"/>
    <n v="2.672090933476395E-2"/>
    <n v="745.6"/>
    <n v="1292412.1457000002"/>
    <n v="64.87"/>
    <n v="1412.17"/>
    <n v="0"/>
  </r>
  <r>
    <x v="11"/>
    <n v="2022"/>
    <s v="Fruits &amp; Vegetables"/>
    <n v="8853.7099999999991"/>
    <n v="10483.39"/>
    <n v="1184067.470021042"/>
    <s v="High"/>
    <n v="188.06"/>
    <n v="1.3319257442871541E-2"/>
    <n v="664.73"/>
    <n v="509442.47339999996"/>
    <n v="57.54"/>
    <n v="1412.17"/>
    <n v="0"/>
  </r>
  <r>
    <x v="3"/>
    <n v="2021"/>
    <s v="Prepared Food"/>
    <n v="23188.93"/>
    <n v="23494.560000000001"/>
    <n v="1013179.9957997199"/>
    <s v="Medium"/>
    <n v="117.77"/>
    <n v="2.2219067695108511E-2"/>
    <n v="1043.6500000000001"/>
    <n v="855903.40629999992"/>
    <n v="36.909999999999997"/>
    <n v="1412.17"/>
    <n v="0"/>
  </r>
  <r>
    <x v="14"/>
    <n v="2022"/>
    <s v="Dairy Products"/>
    <n v="14342.41"/>
    <n v="11795.32"/>
    <n v="822408.50735685288"/>
    <s v="Low"/>
    <n v="196.2"/>
    <n v="2.5809163052671356E-2"/>
    <n v="555.71"/>
    <n v="606827.36710000003"/>
    <n v="42.31"/>
    <n v="1412.17"/>
    <n v="0"/>
  </r>
  <r>
    <x v="14"/>
    <n v="2018"/>
    <s v="Dairy Products"/>
    <n v="20022.830000000002"/>
    <n v="21093.19"/>
    <n v="1053456.9788586327"/>
    <s v="Medium"/>
    <n v="161.79"/>
    <n v="1.6643666408983984E-2"/>
    <n v="1203.03"/>
    <n v="608694.03200000001"/>
    <n v="30.4"/>
    <n v="1412.17"/>
    <n v="0"/>
  </r>
  <r>
    <x v="17"/>
    <n v="2023"/>
    <s v="Fruits &amp; Vegetables"/>
    <n v="32016.16"/>
    <n v="30111.200000000001"/>
    <n v="940500.0474760246"/>
    <s v="Low"/>
    <n v="73.959999999999994"/>
    <n v="0.48538750758035171"/>
    <n v="65.959999999999994"/>
    <n v="2016377.7567999999"/>
    <n v="62.98"/>
    <n v="1412.17"/>
    <n v="0"/>
  </r>
  <r>
    <x v="1"/>
    <n v="2021"/>
    <s v="Dairy Products"/>
    <n v="14909.86"/>
    <n v="16461.12"/>
    <n v="1104042.5597557588"/>
    <s v="High"/>
    <n v="38.659999999999997"/>
    <n v="3.956549198598875E-2"/>
    <n v="376.84"/>
    <n v="878041.65540000005"/>
    <n v="58.89"/>
    <n v="1412.17"/>
    <n v="0"/>
  </r>
  <r>
    <x v="17"/>
    <n v="2024"/>
    <s v="Bakery Items"/>
    <n v="47238.43"/>
    <n v="44081.88"/>
    <n v="933178.34652845154"/>
    <s v="Low"/>
    <n v="48.9"/>
    <n v="0.16851608875570775"/>
    <n v="280.32"/>
    <n v="3000112.6892999997"/>
    <n v="63.51"/>
    <n v="1412.17"/>
    <n v="0"/>
  </r>
  <r>
    <x v="3"/>
    <n v="2022"/>
    <s v="Bakery Items"/>
    <n v="40990.980000000003"/>
    <n v="40497.51"/>
    <n v="987961.49787099496"/>
    <s v="Medium"/>
    <n v="24.31"/>
    <n v="8.8521962596639747E-2"/>
    <n v="463.06"/>
    <n v="2164323.7439999999"/>
    <n v="52.8"/>
    <n v="1412.17"/>
    <n v="0"/>
  </r>
  <r>
    <x v="18"/>
    <n v="2023"/>
    <s v="Meat &amp; Seafood"/>
    <n v="48342.31"/>
    <n v="54488.55"/>
    <n v="1127139.973244969"/>
    <s v="High"/>
    <n v="61.5"/>
    <n v="3.5066996960618609E-2"/>
    <n v="1378.57"/>
    <n v="3362691.0836"/>
    <n v="69.56"/>
    <n v="1412.17"/>
    <n v="0"/>
  </r>
  <r>
    <x v="2"/>
    <n v="2020"/>
    <s v="Grains &amp; Cereals"/>
    <n v="27412.82"/>
    <n v="22801.73"/>
    <n v="831790.74608157785"/>
    <s v="Low"/>
    <n v="184.82"/>
    <n v="0.11773749087316926"/>
    <n v="232.83"/>
    <n v="1087192.4412"/>
    <n v="39.659999999999997"/>
    <n v="1412.17"/>
    <n v="0"/>
  </r>
  <r>
    <x v="14"/>
    <n v="2019"/>
    <s v="Beverages"/>
    <n v="17108.77"/>
    <n v="14857.49"/>
    <n v="868413.68491130567"/>
    <s v="Low"/>
    <n v="103.22"/>
    <n v="2.7580110586300839E-2"/>
    <n v="620.33000000000004"/>
    <n v="928150.77250000008"/>
    <n v="54.25"/>
    <n v="1412.17"/>
    <n v="0"/>
  </r>
  <r>
    <x v="16"/>
    <n v="2024"/>
    <s v="Fruits &amp; Vegetables"/>
    <n v="40762.089999999997"/>
    <n v="45030.05"/>
    <n v="1104704.1503514664"/>
    <s v="High"/>
    <n v="112.73"/>
    <n v="3.1757800752611934E-2"/>
    <n v="1283.53"/>
    <n v="2116367.7127999999"/>
    <n v="51.92"/>
    <n v="1412.17"/>
    <n v="0"/>
  </r>
  <r>
    <x v="2"/>
    <n v="2022"/>
    <s v="Prepared Food"/>
    <n v="40765.370000000003"/>
    <n v="34446.239999999998"/>
    <n v="844987.79233452305"/>
    <s v="Low"/>
    <n v="169.23"/>
    <n v="4.4914578788479764E-2"/>
    <n v="907.62"/>
    <n v="1635098.9907"/>
    <n v="40.11"/>
    <n v="1412.17"/>
    <n v="0"/>
  </r>
  <r>
    <x v="7"/>
    <n v="2023"/>
    <s v="Bakery Items"/>
    <n v="27778.91"/>
    <n v="23145.16"/>
    <n v="833191.79910226865"/>
    <s v="Low"/>
    <n v="105.48"/>
    <n v="3.5493400626078066E-2"/>
    <n v="782.65"/>
    <n v="881980.39249999996"/>
    <n v="31.75"/>
    <n v="1412.17"/>
    <n v="0"/>
  </r>
  <r>
    <x v="13"/>
    <n v="2018"/>
    <s v="Grains &amp; Cereals"/>
    <n v="26032.71"/>
    <n v="27914.26"/>
    <n v="1072276.3784484982"/>
    <s v="Medium"/>
    <n v="59.22"/>
    <n v="0.28519620946538121"/>
    <n v="91.28"/>
    <n v="1661667.8792999999"/>
    <n v="63.83"/>
    <n v="1412.17"/>
    <n v="0"/>
  </r>
  <r>
    <x v="11"/>
    <n v="2019"/>
    <s v="Grains &amp; Cereals"/>
    <n v="900.67"/>
    <n v="917.74"/>
    <n v="1018952.5575404976"/>
    <s v="Medium"/>
    <n v="168.02"/>
    <n v="4.1628304677389536E-3"/>
    <n v="216.36"/>
    <n v="50491.5602"/>
    <n v="56.06"/>
    <n v="1412.17"/>
    <n v="0"/>
  </r>
  <r>
    <x v="15"/>
    <n v="2018"/>
    <s v="Dairy Products"/>
    <n v="1268.5999999999999"/>
    <n v="1257.4000000000001"/>
    <n v="991171.37001418893"/>
    <s v="Medium"/>
    <n v="121.76"/>
    <n v="2.2130732864644206E-3"/>
    <n v="573.23"/>
    <n v="69341.675999999992"/>
    <n v="54.66"/>
    <n v="1412.17"/>
    <n v="0"/>
  </r>
  <r>
    <x v="2"/>
    <n v="2022"/>
    <s v="Grains &amp; Cereals"/>
    <n v="39051.33"/>
    <n v="37515.629999999997"/>
    <n v="960674.83489038656"/>
    <s v="Medium"/>
    <n v="112.51"/>
    <n v="3.4619666492318332E-2"/>
    <n v="1128.01"/>
    <n v="1662415.1181000001"/>
    <n v="42.57"/>
    <n v="1412.17"/>
    <n v="0"/>
  </r>
  <r>
    <x v="11"/>
    <n v="2024"/>
    <s v="Bakery Items"/>
    <n v="49147.86"/>
    <n v="56321.02"/>
    <n v="1145950.607005066"/>
    <s v="High"/>
    <n v="183.59"/>
    <n v="3.5218565255712965E-2"/>
    <n v="1395.51"/>
    <n v="1727055.8004000001"/>
    <n v="35.14"/>
    <n v="1412.17"/>
    <n v="0"/>
  </r>
  <r>
    <x v="3"/>
    <n v="2018"/>
    <s v="Beverages"/>
    <n v="40906.29"/>
    <n v="44848.78"/>
    <n v="1096378.5764976486"/>
    <s v="Medium"/>
    <n v="50.35"/>
    <n v="4.3801105031534088E-2"/>
    <n v="933.91"/>
    <n v="1860418.0692"/>
    <n v="45.48"/>
    <n v="1412.17"/>
    <n v="0"/>
  </r>
  <r>
    <x v="16"/>
    <n v="2024"/>
    <s v="Meat &amp; Seafood"/>
    <n v="29351.78"/>
    <n v="24462.85"/>
    <n v="833436.67743489495"/>
    <s v="Low"/>
    <n v="197.13"/>
    <n v="2.7378859392198196E-2"/>
    <n v="1072.06"/>
    <n v="1534511.0584"/>
    <n v="52.28"/>
    <n v="1412.17"/>
    <n v="0"/>
  </r>
  <r>
    <x v="3"/>
    <n v="2019"/>
    <s v="Frozen Food"/>
    <n v="23977.63"/>
    <n v="25526.1"/>
    <n v="1064579.777067208"/>
    <s v="Medium"/>
    <n v="58.49"/>
    <n v="2.2191646305345772E-2"/>
    <n v="1080.48"/>
    <n v="1538404.7408"/>
    <n v="64.16"/>
    <n v="1412.17"/>
    <n v="0"/>
  </r>
  <r>
    <x v="14"/>
    <n v="2019"/>
    <s v="Prepared Food"/>
    <n v="31553.1"/>
    <n v="29944.06"/>
    <n v="949005.32752724772"/>
    <s v="Low"/>
    <n v="86.61"/>
    <n v="2.257420854945448E-2"/>
    <n v="1397.75"/>
    <n v="1965442.5989999999"/>
    <n v="62.29"/>
    <n v="1412.17"/>
    <n v="0"/>
  </r>
  <r>
    <x v="7"/>
    <n v="2024"/>
    <s v="Fruits &amp; Vegetables"/>
    <n v="14970.85"/>
    <n v="15563.82"/>
    <n v="1039608.3054736371"/>
    <s v="Medium"/>
    <n v="145.72"/>
    <n v="1.4111861019729091E-2"/>
    <n v="1060.8699999999999"/>
    <n v="1011131.2090000001"/>
    <n v="67.540000000000006"/>
    <n v="1412.17"/>
    <n v="0"/>
  </r>
  <r>
    <x v="12"/>
    <n v="2022"/>
    <s v="Fruits &amp; Vegetables"/>
    <n v="45805.21"/>
    <n v="41400.33"/>
    <n v="903834.52013428172"/>
    <s v="Low"/>
    <n v="36.53"/>
    <n v="0.11383004473161033"/>
    <n v="402.4"/>
    <n v="2806485.2167000002"/>
    <n v="61.27"/>
    <n v="1412.17"/>
    <n v="0"/>
  </r>
  <r>
    <x v="3"/>
    <n v="2024"/>
    <s v="Grains &amp; Cereals"/>
    <n v="19242.47"/>
    <n v="16275.03"/>
    <n v="845786.94938851404"/>
    <s v="Low"/>
    <n v="73.290000000000006"/>
    <n v="3.5693693192357635E-2"/>
    <n v="539.1"/>
    <n v="1271734.8423000001"/>
    <n v="66.09"/>
    <n v="1412.17"/>
    <n v="0"/>
  </r>
  <r>
    <x v="0"/>
    <n v="2018"/>
    <s v="Beverages"/>
    <n v="25144.22"/>
    <n v="28765.81"/>
    <n v="1144032.7041363779"/>
    <s v="High"/>
    <n v="24.34"/>
    <n v="4.6626402358744233E-2"/>
    <n v="539.27"/>
    <n v="786511.20160000003"/>
    <n v="31.28"/>
    <n v="1412.17"/>
    <n v="0"/>
  </r>
  <r>
    <x v="13"/>
    <n v="2024"/>
    <s v="Bakery Items"/>
    <n v="31031.85"/>
    <n v="28026.74"/>
    <n v="903160.46255701804"/>
    <s v="Low"/>
    <n v="84.55"/>
    <n v="3.1076600304438391E-2"/>
    <n v="998.56"/>
    <n v="1394881.6575"/>
    <n v="44.95"/>
    <n v="1412.17"/>
    <n v="0"/>
  </r>
  <r>
    <x v="5"/>
    <n v="2022"/>
    <s v="Beverages"/>
    <n v="21861.61"/>
    <n v="21387.279999999999"/>
    <n v="978303.06185134582"/>
    <s v="Medium"/>
    <n v="57.56"/>
    <n v="4.1595209102325052E-2"/>
    <n v="525.58000000000004"/>
    <n v="1504953.2324000001"/>
    <n v="68.84"/>
    <n v="1412.17"/>
    <n v="0"/>
  </r>
  <r>
    <x v="6"/>
    <n v="2023"/>
    <s v="Beverages"/>
    <n v="26751.05"/>
    <n v="29812.25"/>
    <n v="1114432.8914192154"/>
    <s v="High"/>
    <n v="187.89"/>
    <n v="2.6678484522099886E-2"/>
    <n v="1002.72"/>
    <n v="1351998.067"/>
    <n v="50.54"/>
    <n v="1412.17"/>
    <n v="0"/>
  </r>
  <r>
    <x v="10"/>
    <n v="2018"/>
    <s v="Bakery Items"/>
    <n v="28209.01"/>
    <n v="31943.64"/>
    <n v="1132391.3884251877"/>
    <s v="High"/>
    <n v="122.47"/>
    <n v="0.18389185136897002"/>
    <n v="153.4"/>
    <n v="1301845.8114999998"/>
    <n v="46.15"/>
    <n v="1412.17"/>
    <n v="0"/>
  </r>
  <r>
    <x v="1"/>
    <n v="2022"/>
    <s v="Fruits &amp; Vegetables"/>
    <n v="774.9"/>
    <n v="828.01"/>
    <n v="1068537.875854949"/>
    <s v="Medium"/>
    <n v="98.07"/>
    <n v="7.4641673730446159E-4"/>
    <n v="1038.1600000000001"/>
    <n v="44781.470999999998"/>
    <n v="57.79"/>
    <n v="1412.17"/>
    <n v="0"/>
  </r>
  <r>
    <x v="1"/>
    <n v="2018"/>
    <s v="Prepared Food"/>
    <n v="19787"/>
    <n v="19354.37"/>
    <n v="978135.64461515134"/>
    <s v="Medium"/>
    <n v="34.29"/>
    <n v="2.0747614553842927E-2"/>
    <n v="953.7"/>
    <n v="865681.25"/>
    <n v="43.75"/>
    <n v="1412.17"/>
    <n v="0"/>
  </r>
  <r>
    <x v="9"/>
    <n v="2019"/>
    <s v="Bakery Items"/>
    <n v="37668.6"/>
    <n v="42234.27"/>
    <n v="1121206.2566700117"/>
    <s v="High"/>
    <n v="162.25"/>
    <n v="0.94573437107707758"/>
    <n v="39.83"/>
    <n v="1706387.5799999998"/>
    <n v="45.3"/>
    <n v="1412.17"/>
    <n v="0"/>
  </r>
  <r>
    <x v="16"/>
    <n v="2023"/>
    <s v="Meat &amp; Seafood"/>
    <n v="12845.61"/>
    <n v="12010.8"/>
    <n v="935012.03913243511"/>
    <s v="Low"/>
    <n v="182.01"/>
    <n v="0.26056004056795135"/>
    <n v="49.3"/>
    <n v="654355.37340000004"/>
    <n v="50.94"/>
    <n v="1412.17"/>
    <n v="0"/>
  </r>
  <r>
    <x v="18"/>
    <n v="2023"/>
    <s v="Frozen Food"/>
    <n v="27669.02"/>
    <n v="22227.77"/>
    <n v="803345.04077123082"/>
    <s v="Low"/>
    <n v="194.11"/>
    <n v="5.5121961909315481E-2"/>
    <n v="501.96"/>
    <n v="1291866.5437999999"/>
    <n v="46.69"/>
    <n v="1412.17"/>
    <n v="0"/>
  </r>
  <r>
    <x v="2"/>
    <n v="2022"/>
    <s v="Prepared Food"/>
    <n v="22616.21"/>
    <n v="23341.3"/>
    <n v="1032060.6326170478"/>
    <s v="Medium"/>
    <n v="145.32"/>
    <n v="2.8424107984465919E-2"/>
    <n v="795.67"/>
    <n v="1393837.0223000001"/>
    <n v="61.63"/>
    <n v="1412.17"/>
    <n v="0"/>
  </r>
  <r>
    <x v="10"/>
    <n v="2021"/>
    <s v="Frozen Food"/>
    <n v="2742.85"/>
    <n v="2688.34"/>
    <n v="980126.51074612176"/>
    <s v="Medium"/>
    <n v="21.97"/>
    <n v="3.948705767182056E-3"/>
    <n v="694.62"/>
    <n v="132753.94"/>
    <n v="48.4"/>
    <n v="1412.17"/>
    <n v="0"/>
  </r>
  <r>
    <x v="9"/>
    <n v="2021"/>
    <s v="Fruits &amp; Vegetables"/>
    <n v="29731.200000000001"/>
    <n v="32140.93"/>
    <n v="1081050.546227532"/>
    <s v="Medium"/>
    <n v="156.41999999999999"/>
    <n v="2.3033693066929043E-2"/>
    <n v="1290.77"/>
    <n v="1594781.568"/>
    <n v="53.64"/>
    <n v="1412.17"/>
    <n v="0"/>
  </r>
  <r>
    <x v="1"/>
    <n v="2019"/>
    <s v="Bakery Items"/>
    <n v="15441.12"/>
    <n v="15740.11"/>
    <n v="1019363.23271887"/>
    <s v="Medium"/>
    <n v="121.86"/>
    <n v="1.5055987831275963E-2"/>
    <n v="1025.58"/>
    <n v="971246.44799999997"/>
    <n v="62.9"/>
    <n v="1412.17"/>
    <n v="0"/>
  </r>
  <r>
    <x v="5"/>
    <n v="2022"/>
    <s v="Meat &amp; Seafood"/>
    <n v="20520.29"/>
    <n v="17776.849999999999"/>
    <n v="866305.98300511343"/>
    <s v="Low"/>
    <n v="195.94"/>
    <n v="2.3361517794120996E-2"/>
    <n v="878.38"/>
    <n v="1347772.6472000002"/>
    <n v="65.680000000000007"/>
    <n v="1412.17"/>
    <n v="0"/>
  </r>
  <r>
    <x v="15"/>
    <n v="2022"/>
    <s v="Meat &amp; Seafood"/>
    <n v="4328.3100000000004"/>
    <n v="4270.03"/>
    <n v="986535.16037437227"/>
    <s v="Medium"/>
    <n v="78.760000000000005"/>
    <n v="4.4277574319209452E-3"/>
    <n v="977.54"/>
    <n v="259482.18450000003"/>
    <n v="59.95"/>
    <n v="1412.17"/>
    <n v="0"/>
  </r>
  <r>
    <x v="5"/>
    <n v="2019"/>
    <s v="Bakery Items"/>
    <n v="26816.63"/>
    <n v="21739.57"/>
    <n v="810674.94312297995"/>
    <s v="Low"/>
    <n v="184.53"/>
    <n v="4.0880878698720979E-2"/>
    <n v="655.97"/>
    <n v="1690252.1889000002"/>
    <n v="63.03"/>
    <n v="1412.17"/>
    <n v="0"/>
  </r>
  <r>
    <x v="7"/>
    <n v="2019"/>
    <s v="Beverages"/>
    <n v="9878.15"/>
    <n v="8967.73"/>
    <n v="907834.96909846482"/>
    <s v="Low"/>
    <n v="50.87"/>
    <n v="7.8500190724434971E-3"/>
    <n v="1258.3599999999999"/>
    <n v="413598.14049999998"/>
    <n v="41.87"/>
    <n v="1412.17"/>
    <n v="0"/>
  </r>
  <r>
    <x v="14"/>
    <n v="2022"/>
    <s v="Meat &amp; Seafood"/>
    <n v="15743.78"/>
    <n v="13878.75"/>
    <n v="881538.61397961609"/>
    <s v="Low"/>
    <n v="119.34"/>
    <n v="1.2328916662751179E-2"/>
    <n v="1276.98"/>
    <n v="563469.88620000007"/>
    <n v="35.79"/>
    <n v="1412.17"/>
    <n v="0"/>
  </r>
  <r>
    <x v="5"/>
    <n v="2023"/>
    <s v="Grains &amp; Cereals"/>
    <n v="45170.97"/>
    <n v="36197.040000000001"/>
    <n v="801334.13119089534"/>
    <s v="Low"/>
    <n v="108.1"/>
    <n v="7.299061177002876E-2"/>
    <n v="618.86"/>
    <n v="2027273.1336000001"/>
    <n v="44.88"/>
    <n v="1412.17"/>
    <n v="0"/>
  </r>
  <r>
    <x v="18"/>
    <n v="2021"/>
    <s v="Prepared Food"/>
    <n v="45549.05"/>
    <n v="39531.64"/>
    <n v="867891.6464778079"/>
    <s v="Low"/>
    <n v="122.17"/>
    <n v="6.7130003537110183E-2"/>
    <n v="678.52"/>
    <n v="1627012.0660000001"/>
    <n v="35.72"/>
    <n v="1412.17"/>
    <n v="0"/>
  </r>
  <r>
    <x v="12"/>
    <n v="2020"/>
    <s v="Fruits &amp; Vegetables"/>
    <n v="13664.52"/>
    <n v="13738.79"/>
    <n v="1005435.2439749072"/>
    <s v="Medium"/>
    <n v="32.01"/>
    <n v="1.1712311859293037E-2"/>
    <n v="1166.68"/>
    <n v="882318.05639999988"/>
    <n v="64.569999999999993"/>
    <n v="1412.17"/>
    <n v="0"/>
  </r>
  <r>
    <x v="15"/>
    <n v="2024"/>
    <s v="Prepared Food"/>
    <n v="10996.23"/>
    <n v="11939.82"/>
    <n v="1085810.3186273843"/>
    <s v="Medium"/>
    <n v="150.33000000000001"/>
    <n v="1.7496825624134803E-2"/>
    <n v="628.47"/>
    <n v="711676.00559999992"/>
    <n v="64.72"/>
    <n v="1412.17"/>
    <n v="0"/>
  </r>
  <r>
    <x v="15"/>
    <n v="2021"/>
    <s v="Fruits &amp; Vegetables"/>
    <n v="21033.18"/>
    <n v="19354.7"/>
    <n v="920198.46737393015"/>
    <s v="Low"/>
    <n v="142.30000000000001"/>
    <n v="4.5987231344425741E-2"/>
    <n v="457.37"/>
    <n v="728799.68700000003"/>
    <n v="34.65"/>
    <n v="1412.17"/>
    <n v="0"/>
  </r>
  <r>
    <x v="17"/>
    <n v="2019"/>
    <s v="Grains &amp; Cereals"/>
    <n v="40916.949999999997"/>
    <n v="36728.449999999997"/>
    <n v="897634.110069299"/>
    <s v="Low"/>
    <n v="104.19"/>
    <n v="0.2281275089206066"/>
    <n v="179.36"/>
    <n v="1517200.5059999998"/>
    <n v="37.08"/>
    <n v="1412.17"/>
    <n v="0"/>
  </r>
  <r>
    <x v="15"/>
    <n v="2021"/>
    <s v="Prepared Food"/>
    <n v="23349.11"/>
    <n v="18721.66"/>
    <n v="801814.71584998316"/>
    <s v="Low"/>
    <n v="91.48"/>
    <n v="2.2212285241347818E-2"/>
    <n v="1051.18"/>
    <n v="982297.0577"/>
    <n v="42.07"/>
    <n v="1412.17"/>
    <n v="0"/>
  </r>
  <r>
    <x v="3"/>
    <n v="2021"/>
    <s v="Frozen Food"/>
    <n v="22533.71"/>
    <n v="20760.009999999998"/>
    <n v="921286.81872625509"/>
    <s v="Low"/>
    <n v="44.11"/>
    <n v="2.4321065072152485E-2"/>
    <n v="926.51"/>
    <n v="1448016.2046000001"/>
    <n v="64.260000000000005"/>
    <n v="1412.17"/>
    <n v="0"/>
  </r>
  <r>
    <x v="16"/>
    <n v="2022"/>
    <s v="Prepared Food"/>
    <n v="9703.0400000000009"/>
    <n v="10265.17"/>
    <n v="1057933.3899478926"/>
    <s v="Medium"/>
    <n v="112.27"/>
    <n v="1.8786864931846347E-2"/>
    <n v="516.48"/>
    <n v="558798.07360000012"/>
    <n v="57.59"/>
    <n v="1412.17"/>
    <n v="0"/>
  </r>
  <r>
    <x v="2"/>
    <n v="2021"/>
    <s v="Prepared Food"/>
    <n v="40051.760000000002"/>
    <n v="36062.019999999997"/>
    <n v="900385.40129072976"/>
    <s v="Low"/>
    <n v="165.9"/>
    <n v="4.286820079203682E-2"/>
    <n v="934.3"/>
    <n v="1874822.8856000002"/>
    <n v="46.81"/>
    <n v="1412.17"/>
    <n v="0"/>
  </r>
  <r>
    <x v="2"/>
    <n v="2023"/>
    <s v="Frozen Food"/>
    <n v="48056.639999999999"/>
    <n v="42840.51"/>
    <n v="891458.70372959913"/>
    <s v="Low"/>
    <n v="41.67"/>
    <n v="0.73695200122680582"/>
    <n v="65.209999999999994"/>
    <n v="2419171.2576000001"/>
    <n v="50.34"/>
    <n v="1412.17"/>
    <n v="0"/>
  </r>
  <r>
    <x v="10"/>
    <n v="2021"/>
    <s v="Fruits &amp; Vegetables"/>
    <n v="4577.91"/>
    <n v="4783.99"/>
    <n v="1045016.1755036687"/>
    <s v="Medium"/>
    <n v="74.87"/>
    <n v="3.5562382990623714E-3"/>
    <n v="1287.29"/>
    <n v="304247.89859999996"/>
    <n v="66.459999999999994"/>
    <n v="1412.17"/>
    <n v="0"/>
  </r>
  <r>
    <x v="19"/>
    <n v="2018"/>
    <s v="Prepared Food"/>
    <n v="8292.42"/>
    <n v="7515.12"/>
    <n v="906263.792716722"/>
    <s v="Low"/>
    <n v="33.090000000000003"/>
    <n v="9.5015926851066759E-3"/>
    <n v="872.74"/>
    <n v="348779.18520000001"/>
    <n v="42.06"/>
    <n v="1412.17"/>
    <n v="0"/>
  </r>
  <r>
    <x v="3"/>
    <n v="2020"/>
    <s v="Fruits &amp; Vegetables"/>
    <n v="18287.46"/>
    <n v="20891.53"/>
    <n v="1142396.4837106958"/>
    <s v="High"/>
    <n v="48.07"/>
    <n v="2.4425291501382375E-2"/>
    <n v="748.71"/>
    <n v="1084080.6288000001"/>
    <n v="59.28"/>
    <n v="1412.17"/>
    <n v="0"/>
  </r>
  <r>
    <x v="9"/>
    <n v="2019"/>
    <s v="Prepared Food"/>
    <n v="46077.87"/>
    <n v="40197.25"/>
    <n v="872376.47920791467"/>
    <s v="Low"/>
    <n v="103.27"/>
    <n v="7.2454037989810691E-2"/>
    <n v="635.96"/>
    <n v="3074776.2651000004"/>
    <n v="66.73"/>
    <n v="1412.17"/>
    <n v="0"/>
  </r>
  <r>
    <x v="13"/>
    <n v="2021"/>
    <s v="Beverages"/>
    <n v="2023.43"/>
    <n v="2269.7199999999998"/>
    <n v="1121719.0611980646"/>
    <s v="High"/>
    <n v="86.01"/>
    <n v="2.6942066229045446E-3"/>
    <n v="751.03"/>
    <n v="122134.23480000001"/>
    <n v="60.36"/>
    <n v="1412.17"/>
    <n v="0"/>
  </r>
  <r>
    <x v="10"/>
    <n v="2020"/>
    <s v="Dairy Products"/>
    <n v="24310.75"/>
    <n v="27198.959999999999"/>
    <n v="1118803.8213547505"/>
    <s v="High"/>
    <n v="30.83"/>
    <n v="3.5545150159370702E-2"/>
    <n v="683.94"/>
    <n v="829482.78999999992"/>
    <n v="34.119999999999997"/>
    <n v="1412.17"/>
    <n v="0"/>
  </r>
  <r>
    <x v="15"/>
    <n v="2020"/>
    <s v="Meat &amp; Seafood"/>
    <n v="48812.37"/>
    <n v="51448.93"/>
    <n v="1054014.1771440313"/>
    <s v="Medium"/>
    <n v="97.27"/>
    <n v="0.11625037509824002"/>
    <n v="419.89"/>
    <n v="2572411.8990000002"/>
    <n v="52.7"/>
    <n v="1412.17"/>
    <n v="0"/>
  </r>
  <r>
    <x v="12"/>
    <n v="2023"/>
    <s v="Beverages"/>
    <n v="33360.769999999997"/>
    <n v="27292.27"/>
    <n v="818094.7262308395"/>
    <s v="Low"/>
    <n v="169.06"/>
    <n v="3.2207422210637084E-2"/>
    <n v="1035.81"/>
    <n v="1662700.7767999999"/>
    <n v="49.84"/>
    <n v="1412.17"/>
    <n v="0"/>
  </r>
  <r>
    <x v="5"/>
    <n v="2021"/>
    <s v="Dairy Products"/>
    <n v="26597.49"/>
    <n v="30591.08"/>
    <n v="1150149.1306134525"/>
    <s v="High"/>
    <n v="35.58"/>
    <n v="0.18727989015631602"/>
    <n v="142.02000000000001"/>
    <n v="1543186.3698000002"/>
    <n v="58.02"/>
    <n v="1412.17"/>
    <n v="0"/>
  </r>
  <r>
    <x v="10"/>
    <n v="2022"/>
    <s v="Meat &amp; Seafood"/>
    <n v="30563.439999999999"/>
    <n v="33735.760000000002"/>
    <n v="1103794.5990372812"/>
    <s v="High"/>
    <n v="93.44"/>
    <n v="2.9505377174521657E-2"/>
    <n v="1035.8599999999999"/>
    <n v="1343263.1880000001"/>
    <n v="43.95"/>
    <n v="1412.17"/>
    <n v="0"/>
  </r>
  <r>
    <x v="9"/>
    <n v="2024"/>
    <s v="Meat &amp; Seafood"/>
    <n v="7310.4"/>
    <n v="7589.49"/>
    <n v="1038177.1175311885"/>
    <s v="Medium"/>
    <n v="21.95"/>
    <n v="6.1460338812055993E-3"/>
    <n v="1189.45"/>
    <n v="379555.96799999999"/>
    <n v="51.92"/>
    <n v="1412.17"/>
    <n v="0"/>
  </r>
  <r>
    <x v="19"/>
    <n v="2024"/>
    <s v="Meat &amp; Seafood"/>
    <n v="14383.99"/>
    <n v="12328.25"/>
    <n v="857081.38006213855"/>
    <s v="Low"/>
    <n v="40.130000000000003"/>
    <n v="2.6424642686556195E-2"/>
    <n v="544.34"/>
    <n v="437560.97580000001"/>
    <n v="30.42"/>
    <n v="1412.17"/>
    <n v="0"/>
  </r>
  <r>
    <x v="1"/>
    <n v="2021"/>
    <s v="Dairy Products"/>
    <n v="38712.730000000003"/>
    <n v="37409.74"/>
    <n v="966342.07920753711"/>
    <s v="Medium"/>
    <n v="71.53"/>
    <n v="3.5043976138102097E-2"/>
    <n v="1104.69"/>
    <n v="1853565.5124000004"/>
    <n v="47.88"/>
    <n v="1412.17"/>
    <n v="0"/>
  </r>
  <r>
    <x v="2"/>
    <n v="2018"/>
    <s v="Frozen Food"/>
    <n v="34613.71"/>
    <n v="33294.82"/>
    <n v="961896.88998954464"/>
    <s v="Medium"/>
    <n v="129.22999999999999"/>
    <n v="2.9144460535843592E-2"/>
    <n v="1187.6600000000001"/>
    <n v="1091716.4134"/>
    <n v="31.54"/>
    <n v="1412.17"/>
    <n v="0"/>
  </r>
  <r>
    <x v="3"/>
    <n v="2020"/>
    <s v="Bakery Items"/>
    <n v="28546.73"/>
    <n v="32013.46"/>
    <n v="1121440.5292655237"/>
    <s v="High"/>
    <n v="152.26"/>
    <n v="2.3092323248665263E-2"/>
    <n v="1236.2"/>
    <n v="1897215.6757999999"/>
    <n v="66.459999999999994"/>
    <n v="1412.17"/>
    <n v="0"/>
  </r>
  <r>
    <x v="18"/>
    <n v="2024"/>
    <s v="Beverages"/>
    <n v="45578.99"/>
    <n v="53724.37"/>
    <n v="1178709.0938171295"/>
    <s v="High"/>
    <n v="135.47"/>
    <n v="0.19457413020277481"/>
    <n v="234.25"/>
    <n v="1656340.4966000002"/>
    <n v="36.340000000000003"/>
    <n v="1412.17"/>
    <n v="0"/>
  </r>
  <r>
    <x v="11"/>
    <n v="2018"/>
    <s v="Dairy Products"/>
    <n v="1253.44"/>
    <n v="1330.44"/>
    <n v="1061430.9420474854"/>
    <s v="Medium"/>
    <n v="76.06"/>
    <n v="1.1979051186971981E-3"/>
    <n v="1046.3599999999999"/>
    <n v="87427.44"/>
    <n v="69.75"/>
    <n v="1412.17"/>
    <n v="0"/>
  </r>
  <r>
    <x v="11"/>
    <n v="2020"/>
    <s v="Frozen Food"/>
    <n v="29746.78"/>
    <n v="26264.07"/>
    <n v="882921.4456152902"/>
    <s v="Low"/>
    <n v="146.32"/>
    <n v="2.6329710209067252E-2"/>
    <n v="1129.78"/>
    <n v="1475142.8202"/>
    <n v="49.59"/>
    <n v="1412.17"/>
    <n v="0"/>
  </r>
  <r>
    <x v="2"/>
    <n v="2022"/>
    <s v="Fruits &amp; Vegetables"/>
    <n v="1050.83"/>
    <n v="927.65"/>
    <n v="882778.37518913625"/>
    <s v="Low"/>
    <n v="30.01"/>
    <n v="9.8208411214953262E-3"/>
    <n v="107"/>
    <n v="51721.852599999998"/>
    <n v="49.22"/>
    <n v="1412.17"/>
    <n v="0"/>
  </r>
  <r>
    <x v="4"/>
    <n v="2018"/>
    <s v="Meat &amp; Seafood"/>
    <n v="3235.89"/>
    <n v="3766.53"/>
    <n v="1163985.7967977899"/>
    <s v="High"/>
    <n v="171.14"/>
    <n v="6.3453800298062593E-3"/>
    <n v="509.96"/>
    <n v="132250.82429999998"/>
    <n v="40.869999999999997"/>
    <n v="1412.17"/>
    <n v="0"/>
  </r>
  <r>
    <x v="16"/>
    <n v="2020"/>
    <s v="Prepared Food"/>
    <n v="26023.48"/>
    <n v="21343.200000000001"/>
    <n v="820151.64766587713"/>
    <s v="Low"/>
    <n v="177.97"/>
    <n v="3.5196353701750116E-2"/>
    <n v="739.38"/>
    <n v="1296750.0083999999"/>
    <n v="49.83"/>
    <n v="1412.17"/>
    <n v="0"/>
  </r>
  <r>
    <x v="13"/>
    <n v="2021"/>
    <s v="Grains &amp; Cereals"/>
    <n v="24719.7"/>
    <n v="27456.45"/>
    <n v="1110711.2950399884"/>
    <s v="High"/>
    <n v="34.14"/>
    <n v="2.1189343482397718E-2"/>
    <n v="1166.6099999999999"/>
    <n v="918089.65800000005"/>
    <n v="37.14"/>
    <n v="1412.17"/>
    <n v="0"/>
  </r>
  <r>
    <x v="14"/>
    <n v="2024"/>
    <s v="Fruits &amp; Vegetables"/>
    <n v="5026.34"/>
    <n v="4505.63"/>
    <n v="896403.74507096608"/>
    <s v="Low"/>
    <n v="180.57"/>
    <n v="8.0923815043791869E-3"/>
    <n v="621.12"/>
    <n v="295398.00180000003"/>
    <n v="58.77"/>
    <n v="1412.17"/>
    <n v="0"/>
  </r>
  <r>
    <x v="2"/>
    <n v="2019"/>
    <s v="Fruits &amp; Vegetables"/>
    <n v="28422.69"/>
    <n v="24747.99"/>
    <n v="870712.44839950057"/>
    <s v="Low"/>
    <n v="66.73"/>
    <n v="0.1070574786244303"/>
    <n v="265.49"/>
    <n v="1183520.8115999999"/>
    <n v="41.64"/>
    <n v="1412.17"/>
    <n v="0"/>
  </r>
  <r>
    <x v="0"/>
    <n v="2019"/>
    <s v="Beverages"/>
    <n v="6059.1"/>
    <n v="5024.8599999999997"/>
    <n v="829307.98303378385"/>
    <s v="Low"/>
    <n v="30.99"/>
    <n v="2.8898268707969667E-2"/>
    <n v="209.67"/>
    <n v="232124.12100000001"/>
    <n v="38.31"/>
    <n v="1412.17"/>
    <n v="0"/>
  </r>
  <r>
    <x v="3"/>
    <n v="2018"/>
    <s v="Dairy Products"/>
    <n v="22968.7"/>
    <n v="26508.6"/>
    <n v="1154118.4307339988"/>
    <s v="High"/>
    <n v="74.55"/>
    <n v="2.4015788373065665E-2"/>
    <n v="956.4"/>
    <n v="737524.95700000005"/>
    <n v="32.11"/>
    <n v="1412.17"/>
    <n v="0"/>
  </r>
  <r>
    <x v="0"/>
    <n v="2021"/>
    <s v="Dairy Products"/>
    <n v="6642.26"/>
    <n v="6676.68"/>
    <n v="1005181.9711965505"/>
    <s v="Medium"/>
    <n v="150.02000000000001"/>
    <n v="5.9149568996224268E-3"/>
    <n v="1122.96"/>
    <n v="340615.09280000004"/>
    <n v="51.28"/>
    <n v="1412.17"/>
    <n v="0"/>
  </r>
  <r>
    <x v="14"/>
    <n v="2023"/>
    <s v="Beverages"/>
    <n v="26355.09"/>
    <n v="23707.1"/>
    <n v="899526.42924004432"/>
    <s v="Low"/>
    <n v="166.17"/>
    <n v="5.0079979477824652E-2"/>
    <n v="526.26"/>
    <n v="1331459.1468"/>
    <n v="50.52"/>
    <n v="1412.17"/>
    <n v="0"/>
  </r>
  <r>
    <x v="3"/>
    <n v="2021"/>
    <s v="Prepared Food"/>
    <n v="39691.839999999997"/>
    <n v="40555.879999999997"/>
    <n v="1021768.7061118861"/>
    <s v="Medium"/>
    <n v="29.57"/>
    <n v="3.7710170538216709E-2"/>
    <n v="1052.55"/>
    <n v="1336424.2527999999"/>
    <n v="33.67"/>
    <n v="1412.17"/>
    <n v="0"/>
  </r>
  <r>
    <x v="2"/>
    <n v="2022"/>
    <s v="Dairy Products"/>
    <n v="10423.98"/>
    <n v="10154.950000000001"/>
    <n v="974191.2398143512"/>
    <s v="Medium"/>
    <n v="110.85"/>
    <n v="1.1521137968765542E-2"/>
    <n v="904.77"/>
    <n v="691839.55260000005"/>
    <n v="66.37"/>
    <n v="1412.17"/>
    <n v="0"/>
  </r>
  <r>
    <x v="3"/>
    <n v="2022"/>
    <s v="Dairy Products"/>
    <n v="13987.54"/>
    <n v="16784.34"/>
    <n v="1199949.3835227638"/>
    <s v="High"/>
    <n v="160.47"/>
    <n v="0.28031142284569138"/>
    <n v="49.9"/>
    <n v="940662.06500000006"/>
    <n v="67.25"/>
    <n v="1412.17"/>
    <n v="0"/>
  </r>
  <r>
    <x v="9"/>
    <n v="2023"/>
    <s v="Frozen Food"/>
    <n v="49354.39"/>
    <n v="40732.129999999997"/>
    <n v="825299.02608460968"/>
    <s v="Low"/>
    <n v="145.56"/>
    <n v="4.9677292400603923E-2"/>
    <n v="993.5"/>
    <n v="1552195.5655"/>
    <n v="31.45"/>
    <n v="1412.17"/>
    <n v="0"/>
  </r>
  <r>
    <x v="16"/>
    <n v="2023"/>
    <s v="Meat &amp; Seafood"/>
    <n v="16354.7"/>
    <n v="14218.16"/>
    <n v="869362.3239802625"/>
    <s v="Low"/>
    <n v="29.29"/>
    <n v="1.2617809529687694E-2"/>
    <n v="1296.1600000000001"/>
    <n v="1001561.8280000001"/>
    <n v="61.24"/>
    <n v="1412.17"/>
    <n v="0"/>
  </r>
  <r>
    <x v="13"/>
    <n v="2024"/>
    <s v="Grains &amp; Cereals"/>
    <n v="4773.8999999999996"/>
    <n v="5048.74"/>
    <n v="1057571.3776995749"/>
    <s v="Medium"/>
    <n v="137.16"/>
    <n v="3.458370460522026E-3"/>
    <n v="1380.39"/>
    <n v="221843.13299999997"/>
    <n v="46.47"/>
    <n v="1412.17"/>
    <n v="0"/>
  </r>
  <r>
    <x v="18"/>
    <n v="2020"/>
    <s v="Meat &amp; Seafood"/>
    <n v="4959.9399999999996"/>
    <n v="4521.22"/>
    <n v="911547.31710464251"/>
    <s v="Low"/>
    <n v="103.89"/>
    <n v="6.7012632574478138E-3"/>
    <n v="740.15"/>
    <n v="263025.61819999997"/>
    <n v="53.03"/>
    <n v="1412.17"/>
    <n v="0"/>
  </r>
  <r>
    <x v="11"/>
    <n v="2020"/>
    <s v="Fruits &amp; Vegetables"/>
    <n v="33225.07"/>
    <n v="30909.64"/>
    <n v="930310.75630540436"/>
    <s v="Low"/>
    <n v="160.74"/>
    <n v="2.744694015794865E-2"/>
    <n v="1210.52"/>
    <n v="1058550.7301999999"/>
    <n v="31.86"/>
    <n v="1412.17"/>
    <n v="0"/>
  </r>
  <r>
    <x v="16"/>
    <n v="2020"/>
    <s v="Prepared Food"/>
    <n v="9796.08"/>
    <n v="9485.67"/>
    <n v="968312.83533821697"/>
    <s v="Medium"/>
    <n v="148.85"/>
    <n v="1.6059410810013278E-2"/>
    <n v="609.99"/>
    <n v="549560.08799999999"/>
    <n v="56.1"/>
    <n v="1412.17"/>
    <n v="0"/>
  </r>
  <r>
    <x v="17"/>
    <n v="2019"/>
    <s v="Frozen Food"/>
    <n v="4326.7299999999996"/>
    <n v="3500.66"/>
    <n v="809077.52505934052"/>
    <s v="Low"/>
    <n v="36.28"/>
    <n v="1.0167861255375648E-2"/>
    <n v="425.53"/>
    <n v="156151.6857"/>
    <n v="36.090000000000003"/>
    <n v="1412.17"/>
    <n v="0"/>
  </r>
  <r>
    <x v="7"/>
    <n v="2020"/>
    <s v="Frozen Food"/>
    <n v="8894.5"/>
    <n v="7220.35"/>
    <n v="811776.94080611609"/>
    <s v="Low"/>
    <n v="122.53"/>
    <n v="3.2657144955206344E-2"/>
    <n v="272.36"/>
    <n v="387177.58500000002"/>
    <n v="43.53"/>
    <n v="1412.17"/>
    <n v="0"/>
  </r>
  <r>
    <x v="17"/>
    <n v="2018"/>
    <s v="Grains &amp; Cereals"/>
    <n v="10396.75"/>
    <n v="9029.24"/>
    <n v="868467.54995551496"/>
    <s v="Low"/>
    <n v="50.44"/>
    <n v="1.496645889415118E-2"/>
    <n v="694.67"/>
    <n v="495405.13750000001"/>
    <n v="47.65"/>
    <n v="1412.17"/>
    <n v="0"/>
  </r>
  <r>
    <x v="8"/>
    <n v="2021"/>
    <s v="Bakery Items"/>
    <n v="33635.620000000003"/>
    <n v="37867.07"/>
    <n v="1125802.6461233655"/>
    <s v="High"/>
    <n v="41.41"/>
    <n v="0.2232996083117573"/>
    <n v="150.63"/>
    <n v="2127452.9650000003"/>
    <n v="63.25"/>
    <n v="1412.17"/>
    <n v="0"/>
  </r>
  <r>
    <x v="7"/>
    <n v="2020"/>
    <s v="Meat &amp; Seafood"/>
    <n v="44111.09"/>
    <n v="41739.25"/>
    <n v="946230.30172231072"/>
    <s v="Low"/>
    <n v="145.05000000000001"/>
    <n v="6.146944719276487E-2"/>
    <n v="717.61"/>
    <n v="1440227.0884999998"/>
    <n v="32.65"/>
    <n v="1412.17"/>
    <n v="0"/>
  </r>
  <r>
    <x v="18"/>
    <n v="2022"/>
    <s v="Prepared Food"/>
    <n v="24389.200000000001"/>
    <n v="22916.51"/>
    <n v="939617.12561297626"/>
    <s v="Low"/>
    <n v="42.54"/>
    <n v="3.3523291135760726E-2"/>
    <n v="727.53"/>
    <n v="1706756.2160000002"/>
    <n v="69.98"/>
    <n v="1412.17"/>
    <n v="0"/>
  </r>
  <r>
    <x v="12"/>
    <n v="2018"/>
    <s v="Meat &amp; Seafood"/>
    <n v="15536.9"/>
    <n v="16808.189999999999"/>
    <n v="1081823.9159677927"/>
    <s v="Medium"/>
    <n v="133.63"/>
    <n v="1.9077257434738832E-2"/>
    <n v="814.42"/>
    <n v="769076.54999999993"/>
    <n v="49.5"/>
    <n v="1412.17"/>
    <n v="0"/>
  </r>
  <r>
    <x v="15"/>
    <n v="2019"/>
    <s v="Prepared Food"/>
    <n v="38634.33"/>
    <n v="40979.199999999997"/>
    <n v="1060693.9475849587"/>
    <s v="Medium"/>
    <n v="20.84"/>
    <n v="4.2963313464703529E-2"/>
    <n v="899.24"/>
    <n v="2227655.4677999998"/>
    <n v="57.66"/>
    <n v="1412.17"/>
    <n v="0"/>
  </r>
  <r>
    <x v="4"/>
    <n v="2023"/>
    <s v="Grains &amp; Cereals"/>
    <n v="33417.69"/>
    <n v="38195.07"/>
    <n v="1142959.6121096341"/>
    <s v="High"/>
    <n v="96.26"/>
    <n v="2.3893672243672247E-2"/>
    <n v="1398.6"/>
    <n v="1609061.7735000001"/>
    <n v="48.15"/>
    <n v="1412.17"/>
    <n v="0"/>
  </r>
  <r>
    <x v="0"/>
    <n v="2021"/>
    <s v="Meat &amp; Seafood"/>
    <n v="45420.52"/>
    <n v="45464.21"/>
    <n v="1000961.9000398939"/>
    <s v="Medium"/>
    <n v="196.72"/>
    <n v="0.10746349311503335"/>
    <n v="422.66"/>
    <n v="3006838.4240000001"/>
    <n v="66.2"/>
    <n v="1412.17"/>
    <n v="0"/>
  </r>
  <r>
    <x v="2"/>
    <n v="2021"/>
    <s v="Prepared Food"/>
    <n v="23322.31"/>
    <n v="27573.1"/>
    <n v="1182262.8204496037"/>
    <s v="High"/>
    <n v="84.24"/>
    <n v="2.4733085178586581E-2"/>
    <n v="942.96"/>
    <n v="1199699.6264"/>
    <n v="51.44"/>
    <n v="1412.17"/>
    <n v="0"/>
  </r>
  <r>
    <x v="9"/>
    <n v="2023"/>
    <s v="Dairy Products"/>
    <n v="18301.61"/>
    <n v="15305.6"/>
    <n v="836298.00875442103"/>
    <s v="Low"/>
    <n v="166.22"/>
    <n v="1.3371723120086507E-2"/>
    <n v="1368.68"/>
    <n v="1222364.5319000001"/>
    <n v="66.790000000000006"/>
    <n v="1412.17"/>
    <n v="0"/>
  </r>
  <r>
    <x v="14"/>
    <n v="2018"/>
    <s v="Beverages"/>
    <n v="1788.61"/>
    <n v="2042.03"/>
    <n v="1141685.4428858163"/>
    <s v="High"/>
    <n v="93.33"/>
    <n v="1.4910177644028375E-3"/>
    <n v="1199.5899999999999"/>
    <n v="102022.31439999999"/>
    <n v="57.04"/>
    <n v="1412.17"/>
    <n v="0"/>
  </r>
  <r>
    <x v="3"/>
    <n v="2022"/>
    <s v="Grains &amp; Cereals"/>
    <n v="49492.05"/>
    <n v="40998.089999999997"/>
    <n v="828377.28483665548"/>
    <s v="Low"/>
    <n v="50.81"/>
    <n v="0.14760527885475694"/>
    <n v="335.3"/>
    <n v="2267230.8105000001"/>
    <n v="45.81"/>
    <n v="1412.17"/>
    <n v="0"/>
  </r>
  <r>
    <x v="16"/>
    <n v="2021"/>
    <s v="Fruits &amp; Vegetables"/>
    <n v="44681.18"/>
    <n v="45270.29"/>
    <n v="1013184.7457923"/>
    <s v="Medium"/>
    <n v="90.79"/>
    <n v="0.48272666378565254"/>
    <n v="92.56"/>
    <n v="2620551.2069999999"/>
    <n v="58.65"/>
    <n v="1412.17"/>
    <n v="0"/>
  </r>
  <r>
    <x v="14"/>
    <n v="2022"/>
    <s v="Meat &amp; Seafood"/>
    <n v="46394.35"/>
    <n v="41792.65"/>
    <n v="900813.35335013852"/>
    <s v="Low"/>
    <n v="77.59"/>
    <n v="4.3316294138516981E-2"/>
    <n v="1071.06"/>
    <n v="3017024.5805000002"/>
    <n v="65.03"/>
    <n v="1412.17"/>
    <n v="0"/>
  </r>
  <r>
    <x v="13"/>
    <n v="2019"/>
    <s v="Bakery Items"/>
    <n v="19482.740000000002"/>
    <n v="21320.79"/>
    <n v="1094342.4795485644"/>
    <s v="Medium"/>
    <n v="30.3"/>
    <n v="1.8484748432148312E-2"/>
    <n v="1053.99"/>
    <n v="1190590.2414000002"/>
    <n v="61.11"/>
    <n v="1412.17"/>
    <n v="0"/>
  </r>
  <r>
    <x v="14"/>
    <n v="2024"/>
    <s v="Beverages"/>
    <n v="36005.360000000001"/>
    <n v="31410.97"/>
    <n v="872397.0542163722"/>
    <s v="Low"/>
    <n v="111.78"/>
    <n v="0.29996967424810467"/>
    <n v="120.03"/>
    <n v="2136918.1159999999"/>
    <n v="59.35"/>
    <n v="1412.17"/>
    <n v="0"/>
  </r>
  <r>
    <x v="0"/>
    <n v="2023"/>
    <s v="Prepared Food"/>
    <n v="15185.55"/>
    <n v="14374.28"/>
    <n v="946576.18591358233"/>
    <s v="Low"/>
    <n v="166.84"/>
    <n v="1.2381509535496179E-2"/>
    <n v="1226.47"/>
    <n v="756392.24549999996"/>
    <n v="49.81"/>
    <n v="1412.17"/>
    <n v="0"/>
  </r>
  <r>
    <x v="13"/>
    <n v="2020"/>
    <s v="Beverages"/>
    <n v="30540.22"/>
    <n v="27976.09"/>
    <n v="916040.87986268592"/>
    <s v="Low"/>
    <n v="109"/>
    <n v="5.3635792061819461E-2"/>
    <n v="569.4"/>
    <n v="1949076.8404000001"/>
    <n v="63.82"/>
    <n v="1412.17"/>
    <n v="0"/>
  </r>
  <r>
    <x v="14"/>
    <n v="2020"/>
    <s v="Beverages"/>
    <n v="2658.11"/>
    <n v="2269.6"/>
    <n v="853839.75832452381"/>
    <s v="Low"/>
    <n v="137.54"/>
    <n v="2.3228526736168765E-3"/>
    <n v="1144.33"/>
    <n v="126738.6848"/>
    <n v="47.68"/>
    <n v="1412.17"/>
    <n v="0"/>
  </r>
  <r>
    <x v="0"/>
    <n v="2023"/>
    <s v="Bakery Items"/>
    <n v="14212.01"/>
    <n v="14161.88"/>
    <n v="996472.70160941349"/>
    <s v="Medium"/>
    <n v="94.42"/>
    <n v="2.6335606411563052E-2"/>
    <n v="539.65"/>
    <n v="850020.31810000003"/>
    <n v="59.81"/>
    <n v="1412.17"/>
    <n v="0"/>
  </r>
  <r>
    <x v="13"/>
    <n v="2024"/>
    <s v="Meat &amp; Seafood"/>
    <n v="4778.57"/>
    <n v="3898.87"/>
    <n v="815907.26932952751"/>
    <s v="Low"/>
    <n v="152.62"/>
    <n v="3.6520287052817409E-3"/>
    <n v="1308.47"/>
    <n v="146941.0275"/>
    <n v="30.75"/>
    <n v="1412.17"/>
    <n v="0"/>
  </r>
  <r>
    <x v="8"/>
    <n v="2019"/>
    <s v="Prepared Food"/>
    <n v="24982.19"/>
    <n v="21423.5"/>
    <n v="857550.91927489149"/>
    <s v="Low"/>
    <n v="190.36"/>
    <n v="3.0973368709473446E-2"/>
    <n v="806.57"/>
    <n v="897610.08669999999"/>
    <n v="35.93"/>
    <n v="1412.17"/>
    <n v="0"/>
  </r>
  <r>
    <x v="19"/>
    <n v="2021"/>
    <s v="Prepared Food"/>
    <n v="9867.52"/>
    <n v="10616.89"/>
    <n v="1075943.0941107795"/>
    <s v="Medium"/>
    <n v="193.95"/>
    <n v="2.7778616068915039E-2"/>
    <n v="355.22"/>
    <n v="510545.48480000003"/>
    <n v="51.74"/>
    <n v="1412.17"/>
    <n v="0"/>
  </r>
  <r>
    <x v="16"/>
    <n v="2020"/>
    <s v="Dairy Products"/>
    <n v="25719.66"/>
    <n v="23451.89"/>
    <n v="911827.37252358696"/>
    <s v="Low"/>
    <n v="90.62"/>
    <n v="3.076109602803459E-2"/>
    <n v="836.11"/>
    <n v="1292155.7184000001"/>
    <n v="50.24"/>
    <n v="1412.17"/>
    <n v="0"/>
  </r>
  <r>
    <x v="6"/>
    <n v="2023"/>
    <s v="Grains &amp; Cereals"/>
    <n v="2205.14"/>
    <n v="1966.44"/>
    <n v="891752.90457748715"/>
    <s v="Low"/>
    <n v="97.16"/>
    <n v="1.3591001540832048E-2"/>
    <n v="162.25"/>
    <n v="97775.907600000006"/>
    <n v="44.34"/>
    <n v="1412.17"/>
    <n v="0"/>
  </r>
  <r>
    <x v="16"/>
    <n v="2020"/>
    <s v="Bakery Items"/>
    <n v="32589.56"/>
    <n v="36951.42"/>
    <n v="1133842.2488674286"/>
    <s v="High"/>
    <n v="119.7"/>
    <n v="0.21217161458333333"/>
    <n v="153.6"/>
    <n v="1467507.8868000002"/>
    <n v="45.03"/>
    <n v="1412.17"/>
    <n v="0"/>
  </r>
  <r>
    <x v="2"/>
    <n v="2022"/>
    <s v="Bakery Items"/>
    <n v="8236.9500000000007"/>
    <n v="7306.92"/>
    <n v="887090.48859104398"/>
    <s v="Low"/>
    <n v="28.16"/>
    <n v="2.629932950191571E-2"/>
    <n v="313.2"/>
    <n v="248920.62900000002"/>
    <n v="30.22"/>
    <n v="1412.17"/>
    <n v="0"/>
  </r>
  <r>
    <x v="5"/>
    <n v="2024"/>
    <s v="Frozen Food"/>
    <n v="43604.59"/>
    <n v="43474.62"/>
    <n v="997019.35048580903"/>
    <s v="Medium"/>
    <n v="173.77"/>
    <n v="3.2810815895016436E-2"/>
    <n v="1328.97"/>
    <n v="2163223.7098999997"/>
    <n v="49.61"/>
    <n v="1412.17"/>
    <n v="0"/>
  </r>
  <r>
    <x v="2"/>
    <n v="2020"/>
    <s v="Grains &amp; Cereals"/>
    <n v="15276.34"/>
    <n v="15690.75"/>
    <n v="1027127.5711328761"/>
    <s v="Medium"/>
    <n v="22.84"/>
    <n v="1.8727430981219047E-2"/>
    <n v="815.72"/>
    <n v="923760.27980000002"/>
    <n v="60.47"/>
    <n v="1412.17"/>
    <n v="0"/>
  </r>
  <r>
    <x v="15"/>
    <n v="2023"/>
    <s v="Grains &amp; Cereals"/>
    <n v="21088.7"/>
    <n v="17571.099999999999"/>
    <n v="833199.77049320249"/>
    <s v="Low"/>
    <n v="178.19"/>
    <n v="1.7688894480791813E-2"/>
    <n v="1192.2"/>
    <n v="937392.71500000008"/>
    <n v="44.45"/>
    <n v="1412.17"/>
    <n v="0"/>
  </r>
  <r>
    <x v="16"/>
    <n v="2018"/>
    <s v="Beverages"/>
    <n v="44473.73"/>
    <n v="44465.52"/>
    <n v="999815.39663976908"/>
    <s v="Medium"/>
    <n v="159.88999999999999"/>
    <n v="6.5406391552444265E-2"/>
    <n v="679.96"/>
    <n v="2871668.7461000001"/>
    <n v="64.569999999999993"/>
    <n v="1412.17"/>
    <n v="0"/>
  </r>
  <r>
    <x v="7"/>
    <n v="2019"/>
    <s v="Prepared Food"/>
    <n v="43392.94"/>
    <n v="49097.64"/>
    <n v="1131466.0864186662"/>
    <s v="High"/>
    <n v="109.67"/>
    <n v="0.4411196502998882"/>
    <n v="98.37"/>
    <n v="2850482.2286"/>
    <n v="65.69"/>
    <n v="1412.17"/>
    <n v="0"/>
  </r>
  <r>
    <x v="16"/>
    <n v="2024"/>
    <s v="Meat &amp; Seafood"/>
    <n v="39686.449999999997"/>
    <n v="43305.99"/>
    <n v="1091203.420814913"/>
    <s v="Medium"/>
    <n v="63.98"/>
    <n v="3.7423453751638421E-2"/>
    <n v="1060.47"/>
    <n v="2762970.6490000002"/>
    <n v="69.62"/>
    <n v="1412.17"/>
    <n v="0"/>
  </r>
  <r>
    <x v="12"/>
    <n v="2018"/>
    <s v="Beverages"/>
    <n v="44803.85"/>
    <n v="35993.32"/>
    <n v="803353.28325579164"/>
    <s v="Low"/>
    <n v="71.86"/>
    <n v="0.25387494333635541"/>
    <n v="176.48"/>
    <n v="1796186.3465"/>
    <n v="40.090000000000003"/>
    <n v="1412.17"/>
    <n v="0"/>
  </r>
  <r>
    <x v="8"/>
    <n v="2019"/>
    <s v="Dairy Products"/>
    <n v="45200.78"/>
    <n v="42110.63"/>
    <n v="931635.0293070164"/>
    <s v="Low"/>
    <n v="132.36000000000001"/>
    <n v="0.24910873518875723"/>
    <n v="181.45"/>
    <n v="2397449.3711999999"/>
    <n v="53.04"/>
    <n v="1412.17"/>
    <n v="0"/>
  </r>
  <r>
    <x v="1"/>
    <n v="2018"/>
    <s v="Dairy Products"/>
    <n v="22425.89"/>
    <n v="19728.689999999999"/>
    <n v="879728.29617910378"/>
    <s v="Low"/>
    <n v="139.85"/>
    <n v="3.8667994344437545E-2"/>
    <n v="579.96"/>
    <n v="1012080.4157"/>
    <n v="45.13"/>
    <n v="1412.17"/>
    <n v="0"/>
  </r>
  <r>
    <x v="6"/>
    <n v="2018"/>
    <s v="Fruits &amp; Vegetables"/>
    <n v="46466.94"/>
    <n v="46343.29"/>
    <n v="997338.96830735996"/>
    <s v="Medium"/>
    <n v="182.33"/>
    <n v="7.2580778182158981E-2"/>
    <n v="640.21"/>
    <n v="3248503.7754000002"/>
    <n v="69.91"/>
    <n v="1412.17"/>
    <n v="0"/>
  </r>
  <r>
    <x v="9"/>
    <n v="2018"/>
    <s v="Fruits &amp; Vegetables"/>
    <n v="18801.21"/>
    <n v="18488.3"/>
    <n v="983356.92224064306"/>
    <s v="Medium"/>
    <n v="55.01"/>
    <n v="2.0270409263412108E-2"/>
    <n v="927.52"/>
    <n v="971834.54489999986"/>
    <n v="51.69"/>
    <n v="1412.17"/>
    <n v="0"/>
  </r>
  <r>
    <x v="5"/>
    <n v="2019"/>
    <s v="Beverages"/>
    <n v="7902.76"/>
    <n v="8000.18"/>
    <n v="1012327.3388031523"/>
    <s v="Medium"/>
    <n v="38.51"/>
    <n v="5.8307890950676945E-3"/>
    <n v="1355.35"/>
    <n v="249806.24360000002"/>
    <n v="31.61"/>
    <n v="1412.17"/>
    <n v="0"/>
  </r>
  <r>
    <x v="8"/>
    <n v="2023"/>
    <s v="Dairy Products"/>
    <n v="9821.36"/>
    <n v="8333.6"/>
    <n v="848517.92419787066"/>
    <s v="Low"/>
    <n v="50.23"/>
    <n v="0.16225607136956882"/>
    <n v="60.53"/>
    <n v="650272.24560000002"/>
    <n v="66.209999999999994"/>
    <n v="1412.17"/>
    <n v="0"/>
  </r>
  <r>
    <x v="12"/>
    <n v="2022"/>
    <s v="Grains &amp; Cereals"/>
    <n v="21611.84"/>
    <n v="19333.919999999998"/>
    <n v="894598.5163688052"/>
    <s v="Low"/>
    <n v="129.82"/>
    <n v="5.5163203838889174E-2"/>
    <n v="391.78"/>
    <n v="887598.26879999996"/>
    <n v="41.07"/>
    <n v="1412.17"/>
    <n v="0"/>
  </r>
  <r>
    <x v="1"/>
    <n v="2019"/>
    <s v="Dairy Products"/>
    <n v="18154.900000000001"/>
    <n v="16980.32"/>
    <n v="935302.31507747213"/>
    <s v="Low"/>
    <n v="105"/>
    <n v="0.76217044500419817"/>
    <n v="23.82"/>
    <n v="1142669.406"/>
    <n v="62.94"/>
    <n v="1412.17"/>
    <n v="0"/>
  </r>
  <r>
    <x v="10"/>
    <n v="2019"/>
    <s v="Fruits &amp; Vegetables"/>
    <n v="44319.58"/>
    <n v="37349.47"/>
    <n v="842730.6847221927"/>
    <s v="Low"/>
    <n v="113.72"/>
    <n v="3.2156882378122663E-2"/>
    <n v="1378.23"/>
    <n v="2730529.3237999999"/>
    <n v="61.61"/>
    <n v="1412.17"/>
    <n v="0"/>
  </r>
  <r>
    <x v="6"/>
    <n v="2022"/>
    <s v="Meat &amp; Seafood"/>
    <n v="3925.48"/>
    <n v="4499.38"/>
    <n v="1146198.6814351366"/>
    <s v="High"/>
    <n v="47.21"/>
    <n v="4.9576660772922457E-2"/>
    <n v="79.180000000000007"/>
    <n v="149560.788"/>
    <n v="38.1"/>
    <n v="1412.17"/>
    <n v="0"/>
  </r>
  <r>
    <x v="5"/>
    <n v="2021"/>
    <s v="Frozen Food"/>
    <n v="21794.85"/>
    <n v="22964.45"/>
    <n v="1053664.0536640538"/>
    <s v="Medium"/>
    <n v="90.37"/>
    <n v="2.9998141877942024E-2"/>
    <n v="726.54"/>
    <n v="1309870.4849999999"/>
    <n v="60.1"/>
    <n v="1412.17"/>
    <n v="0"/>
  </r>
  <r>
    <x v="2"/>
    <n v="2019"/>
    <s v="Meat &amp; Seafood"/>
    <n v="26583.09"/>
    <n v="23562.82"/>
    <n v="886383.78758827515"/>
    <s v="Low"/>
    <n v="125.57"/>
    <n v="4.6547987182405576E-2"/>
    <n v="571.09"/>
    <n v="844810.60019999999"/>
    <n v="31.78"/>
    <n v="1412.17"/>
    <n v="0"/>
  </r>
  <r>
    <x v="4"/>
    <n v="2018"/>
    <s v="Grains &amp; Cereals"/>
    <n v="48984.17"/>
    <n v="49978.44"/>
    <n v="1020297.7819160762"/>
    <s v="Medium"/>
    <n v="28.07"/>
    <n v="3.5493717755492434E-2"/>
    <n v="1380.08"/>
    <n v="2958154.0263"/>
    <n v="60.39"/>
    <n v="1412.17"/>
    <n v="0"/>
  </r>
  <r>
    <x v="2"/>
    <n v="2021"/>
    <s v="Grains &amp; Cereals"/>
    <n v="42126.64"/>
    <n v="36406.75"/>
    <n v="864221.5472204762"/>
    <s v="Low"/>
    <n v="144.30000000000001"/>
    <n v="3.700317973402667E-2"/>
    <n v="1138.46"/>
    <n v="1738145.1664"/>
    <n v="41.26"/>
    <n v="1412.17"/>
    <n v="0"/>
  </r>
  <r>
    <x v="0"/>
    <n v="2023"/>
    <s v="Prepared Food"/>
    <n v="39980.400000000001"/>
    <n v="37618.449999999997"/>
    <n v="940922.30192794465"/>
    <s v="Low"/>
    <n v="32.340000000000003"/>
    <n v="1.4763810930576071"/>
    <n v="27.08"/>
    <n v="2254094.952"/>
    <n v="56.38"/>
    <n v="1412.17"/>
    <n v="0"/>
  </r>
  <r>
    <x v="2"/>
    <n v="2021"/>
    <s v="Beverages"/>
    <n v="47524.74"/>
    <n v="48058.400000000001"/>
    <n v="1011229.0987809718"/>
    <s v="Medium"/>
    <n v="77.41"/>
    <n v="4.3702517793757931E-2"/>
    <n v="1087.46"/>
    <n v="1888157.9201999998"/>
    <n v="39.729999999999997"/>
    <n v="1412.17"/>
    <n v="0"/>
  </r>
  <r>
    <x v="11"/>
    <n v="2021"/>
    <s v="Beverages"/>
    <n v="32337.72"/>
    <n v="32705.08"/>
    <n v="1011360.1082574776"/>
    <s v="Medium"/>
    <n v="194.35"/>
    <n v="2.4199084051724138E-2"/>
    <n v="1336.32"/>
    <n v="2096454.3876"/>
    <n v="64.83"/>
    <n v="1412.17"/>
    <n v="0"/>
  </r>
  <r>
    <x v="4"/>
    <n v="2018"/>
    <s v="Meat &amp; Seafood"/>
    <n v="20640.96"/>
    <n v="22485.33"/>
    <n v="1089354.8555881123"/>
    <s v="Medium"/>
    <n v="21.04"/>
    <n v="1.279662740235586"/>
    <n v="16.13"/>
    <n v="644617.18079999997"/>
    <n v="31.23"/>
    <n v="1412.17"/>
    <n v="0"/>
  </r>
  <r>
    <x v="11"/>
    <n v="2021"/>
    <s v="Beverages"/>
    <n v="26566.639999999999"/>
    <n v="29357.57"/>
    <n v="1105053.9323000575"/>
    <s v="High"/>
    <n v="197.14"/>
    <n v="2.4459007337709567E-2"/>
    <n v="1086.17"/>
    <n v="1858336.4680000001"/>
    <n v="69.95"/>
    <n v="1412.17"/>
    <n v="0"/>
  </r>
  <r>
    <x v="2"/>
    <n v="2024"/>
    <s v="Bakery Items"/>
    <n v="8860.27"/>
    <n v="7360.38"/>
    <n v="830717.34834265767"/>
    <s v="Low"/>
    <n v="51.5"/>
    <n v="1.0072265736014642E-2"/>
    <n v="879.67"/>
    <n v="480846.85290000006"/>
    <n v="54.27"/>
    <n v="1412.17"/>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n v="19268.63"/>
    <n v="18686.68"/>
    <n v="72.69"/>
    <n v="87.59"/>
    <n v="53.64"/>
  </r>
  <r>
    <x v="1"/>
    <x v="0"/>
    <x v="1"/>
    <n v="3916.97"/>
    <n v="4394.4799999999996"/>
    <n v="192.52"/>
    <n v="1153.99"/>
    <n v="30.61"/>
  </r>
  <r>
    <x v="2"/>
    <x v="1"/>
    <x v="2"/>
    <n v="9700.16"/>
    <n v="8909.16"/>
    <n v="166.94"/>
    <n v="1006.11"/>
    <n v="48.08"/>
  </r>
  <r>
    <x v="3"/>
    <x v="2"/>
    <x v="0"/>
    <n v="46299.69"/>
    <n v="40551.22"/>
    <n v="120.19"/>
    <n v="953.05"/>
    <n v="31.91"/>
  </r>
  <r>
    <x v="3"/>
    <x v="2"/>
    <x v="3"/>
    <n v="33096.57"/>
    <n v="36980.82"/>
    <n v="104.74"/>
    <n v="1105.47"/>
    <n v="36.06"/>
  </r>
  <r>
    <x v="4"/>
    <x v="3"/>
    <x v="0"/>
    <n v="11962.89"/>
    <n v="11196.04"/>
    <n v="136.21"/>
    <n v="1311.91"/>
    <n v="37.090000000000003"/>
  </r>
  <r>
    <x v="2"/>
    <x v="3"/>
    <x v="1"/>
    <n v="45038.720000000001"/>
    <n v="39191.25"/>
    <n v="179.27"/>
    <n v="1349.45"/>
    <n v="68.930000000000007"/>
  </r>
  <r>
    <x v="5"/>
    <x v="0"/>
    <x v="0"/>
    <n v="12791.2"/>
    <n v="12233.28"/>
    <n v="90.8"/>
    <n v="1229.29"/>
    <n v="59.9"/>
  </r>
  <r>
    <x v="6"/>
    <x v="0"/>
    <x v="4"/>
    <n v="14795.65"/>
    <n v="14346.97"/>
    <n v="128.91"/>
    <n v="450.33"/>
    <n v="59.01"/>
  </r>
  <r>
    <x v="4"/>
    <x v="0"/>
    <x v="5"/>
    <n v="12118.32"/>
    <n v="13631.17"/>
    <n v="141.75"/>
    <n v="359.26"/>
    <n v="42.42"/>
  </r>
  <r>
    <x v="7"/>
    <x v="3"/>
    <x v="6"/>
    <n v="39478.699999999997"/>
    <n v="40087.26"/>
    <n v="155.55000000000001"/>
    <n v="375.84"/>
    <n v="31.16"/>
  </r>
  <r>
    <x v="8"/>
    <x v="1"/>
    <x v="6"/>
    <n v="41025.9"/>
    <n v="35437.9"/>
    <n v="49.95"/>
    <n v="1219.43"/>
    <n v="33.79"/>
  </r>
  <r>
    <x v="9"/>
    <x v="3"/>
    <x v="3"/>
    <n v="22924.85"/>
    <n v="22406.240000000002"/>
    <n v="89.59"/>
    <n v="836.05"/>
    <n v="45.43"/>
  </r>
  <r>
    <x v="3"/>
    <x v="4"/>
    <x v="3"/>
    <n v="29295.07"/>
    <n v="34102.25"/>
    <n v="46.64"/>
    <n v="1286.73"/>
    <n v="32.950000000000003"/>
  </r>
  <r>
    <x v="9"/>
    <x v="1"/>
    <x v="7"/>
    <n v="32457.98"/>
    <n v="27905.84"/>
    <n v="46.77"/>
    <n v="865.6"/>
    <n v="46.46"/>
  </r>
  <r>
    <x v="9"/>
    <x v="5"/>
    <x v="4"/>
    <n v="43264.26"/>
    <n v="44777.94"/>
    <n v="41.81"/>
    <n v="665.18"/>
    <n v="48.22"/>
  </r>
  <r>
    <x v="10"/>
    <x v="5"/>
    <x v="6"/>
    <n v="23131.08"/>
    <n v="21882.67"/>
    <n v="50.79"/>
    <n v="853.06"/>
    <n v="49.78"/>
  </r>
  <r>
    <x v="11"/>
    <x v="6"/>
    <x v="1"/>
    <n v="18483.82"/>
    <n v="21071.65"/>
    <n v="198.62"/>
    <n v="143.12"/>
    <n v="48.83"/>
  </r>
  <r>
    <x v="6"/>
    <x v="1"/>
    <x v="4"/>
    <n v="25829.56"/>
    <n v="20806.34"/>
    <n v="119.62"/>
    <n v="185.01"/>
    <n v="32.51"/>
  </r>
  <r>
    <x v="5"/>
    <x v="4"/>
    <x v="1"/>
    <n v="11314.08"/>
    <n v="10287.700000000001"/>
    <n v="111.67"/>
    <n v="953.52"/>
    <n v="33.75"/>
  </r>
  <r>
    <x v="11"/>
    <x v="0"/>
    <x v="0"/>
    <n v="10653.37"/>
    <n v="8992.33"/>
    <n v="74.16"/>
    <n v="37.76"/>
    <n v="46.44"/>
  </r>
  <r>
    <x v="0"/>
    <x v="6"/>
    <x v="0"/>
    <n v="1322.82"/>
    <n v="1394.01"/>
    <n v="88.85"/>
    <n v="205.78"/>
    <n v="30.63"/>
  </r>
  <r>
    <x v="4"/>
    <x v="2"/>
    <x v="4"/>
    <n v="33403.26"/>
    <n v="39125.379999999997"/>
    <n v="137.6"/>
    <n v="1299.21"/>
    <n v="36.549999999999997"/>
  </r>
  <r>
    <x v="12"/>
    <x v="2"/>
    <x v="0"/>
    <n v="30875.29"/>
    <n v="31341.599999999999"/>
    <n v="198.26"/>
    <n v="349.04"/>
    <n v="52.64"/>
  </r>
  <r>
    <x v="11"/>
    <x v="3"/>
    <x v="1"/>
    <n v="33085.769999999997"/>
    <n v="28923.13"/>
    <n v="37.71"/>
    <n v="552.45000000000005"/>
    <n v="38.96"/>
  </r>
  <r>
    <x v="2"/>
    <x v="4"/>
    <x v="3"/>
    <n v="12336.2"/>
    <n v="10077.91"/>
    <n v="38.86"/>
    <n v="689.21"/>
    <n v="36.92"/>
  </r>
  <r>
    <x v="10"/>
    <x v="5"/>
    <x v="7"/>
    <n v="5949.18"/>
    <n v="6656.14"/>
    <n v="35.46"/>
    <n v="698.43"/>
    <n v="61.48"/>
  </r>
  <r>
    <x v="3"/>
    <x v="4"/>
    <x v="6"/>
    <n v="17470.52"/>
    <n v="16267.24"/>
    <n v="73.760000000000005"/>
    <n v="855.4"/>
    <n v="60.11"/>
  </r>
  <r>
    <x v="13"/>
    <x v="5"/>
    <x v="0"/>
    <n v="41676.18"/>
    <n v="43058.29"/>
    <n v="135.22"/>
    <n v="1325.54"/>
    <n v="54.32"/>
  </r>
  <r>
    <x v="14"/>
    <x v="4"/>
    <x v="4"/>
    <n v="20604.34"/>
    <n v="23257.47"/>
    <n v="31.88"/>
    <n v="412.45"/>
    <n v="67.53"/>
  </r>
  <r>
    <x v="15"/>
    <x v="6"/>
    <x v="7"/>
    <n v="49310.46"/>
    <n v="49520.57"/>
    <n v="21.69"/>
    <n v="983.97"/>
    <n v="55.47"/>
  </r>
  <r>
    <x v="1"/>
    <x v="3"/>
    <x v="6"/>
    <n v="26812.66"/>
    <n v="28028.3"/>
    <n v="57"/>
    <n v="891.66"/>
    <n v="48.81"/>
  </r>
  <r>
    <x v="15"/>
    <x v="1"/>
    <x v="7"/>
    <n v="17868.63"/>
    <n v="20588.93"/>
    <n v="82.52"/>
    <n v="897.76"/>
    <n v="54.59"/>
  </r>
  <r>
    <x v="9"/>
    <x v="0"/>
    <x v="7"/>
    <n v="13732.64"/>
    <n v="15129.94"/>
    <n v="156.84"/>
    <n v="618.88"/>
    <n v="38.14"/>
  </r>
  <r>
    <x v="11"/>
    <x v="0"/>
    <x v="3"/>
    <n v="29827.95"/>
    <n v="31970.55"/>
    <n v="102.81"/>
    <n v="1235.4000000000001"/>
    <n v="66.680000000000007"/>
  </r>
  <r>
    <x v="16"/>
    <x v="5"/>
    <x v="6"/>
    <n v="28802.2"/>
    <n v="29584.639999999999"/>
    <n v="190.42"/>
    <n v="687.81"/>
    <n v="33.729999999999997"/>
  </r>
  <r>
    <x v="17"/>
    <x v="2"/>
    <x v="6"/>
    <n v="29848.3"/>
    <n v="27362.18"/>
    <n v="47.82"/>
    <n v="1131.8"/>
    <n v="49.97"/>
  </r>
  <r>
    <x v="10"/>
    <x v="3"/>
    <x v="5"/>
    <n v="39420.559999999998"/>
    <n v="34541.01"/>
    <n v="65.63"/>
    <n v="513.73"/>
    <n v="56.49"/>
  </r>
  <r>
    <x v="10"/>
    <x v="3"/>
    <x v="1"/>
    <n v="37292.94"/>
    <n v="35268.410000000003"/>
    <n v="80.599999999999994"/>
    <n v="619.76"/>
    <n v="57"/>
  </r>
  <r>
    <x v="8"/>
    <x v="6"/>
    <x v="3"/>
    <n v="44797.11"/>
    <n v="41233.800000000003"/>
    <n v="64.739999999999995"/>
    <n v="1234.6300000000001"/>
    <n v="65.69"/>
  </r>
  <r>
    <x v="8"/>
    <x v="2"/>
    <x v="7"/>
    <n v="40398.07"/>
    <n v="48103.94"/>
    <n v="177.95"/>
    <n v="367.79"/>
    <n v="32.26"/>
  </r>
  <r>
    <x v="18"/>
    <x v="6"/>
    <x v="2"/>
    <n v="13679.64"/>
    <n v="14249.79"/>
    <n v="182.75"/>
    <n v="776.16"/>
    <n v="51.14"/>
  </r>
  <r>
    <x v="5"/>
    <x v="3"/>
    <x v="6"/>
    <n v="11766.79"/>
    <n v="11890.12"/>
    <n v="21.26"/>
    <n v="84.69"/>
    <n v="37.22"/>
  </r>
  <r>
    <x v="15"/>
    <x v="5"/>
    <x v="4"/>
    <n v="24444.03"/>
    <n v="26615.82"/>
    <n v="123.83"/>
    <n v="303.77999999999997"/>
    <n v="60.73"/>
  </r>
  <r>
    <x v="18"/>
    <x v="0"/>
    <x v="7"/>
    <n v="15476.91"/>
    <n v="13087.99"/>
    <n v="176.5"/>
    <n v="1335.8"/>
    <n v="36.700000000000003"/>
  </r>
  <r>
    <x v="11"/>
    <x v="4"/>
    <x v="6"/>
    <n v="2751.15"/>
    <n v="2310.7600000000002"/>
    <n v="52.39"/>
    <n v="622.91999999999996"/>
    <n v="51"/>
  </r>
  <r>
    <x v="12"/>
    <x v="3"/>
    <x v="0"/>
    <n v="20238.650000000001"/>
    <n v="18395.86"/>
    <n v="22.64"/>
    <n v="467.6"/>
    <n v="50.9"/>
  </r>
  <r>
    <x v="9"/>
    <x v="1"/>
    <x v="2"/>
    <n v="8731.68"/>
    <n v="10040.120000000001"/>
    <n v="63.83"/>
    <n v="543.41"/>
    <n v="42.96"/>
  </r>
  <r>
    <x v="6"/>
    <x v="2"/>
    <x v="5"/>
    <n v="23609.83"/>
    <n v="25520.57"/>
    <n v="152.21"/>
    <n v="272.87"/>
    <n v="66.14"/>
  </r>
  <r>
    <x v="17"/>
    <x v="3"/>
    <x v="5"/>
    <n v="38427.68"/>
    <n v="31258.66"/>
    <n v="92.89"/>
    <n v="952.23"/>
    <n v="40.69"/>
  </r>
  <r>
    <x v="2"/>
    <x v="2"/>
    <x v="7"/>
    <n v="33550.410000000003"/>
    <n v="32946.480000000003"/>
    <n v="193.85"/>
    <n v="1333.3"/>
    <n v="55.02"/>
  </r>
  <r>
    <x v="0"/>
    <x v="6"/>
    <x v="3"/>
    <n v="45243.85"/>
    <n v="37828.94"/>
    <n v="47.21"/>
    <n v="559.57000000000005"/>
    <n v="50.34"/>
  </r>
  <r>
    <x v="6"/>
    <x v="2"/>
    <x v="4"/>
    <n v="30022.09"/>
    <n v="24487.08"/>
    <n v="92.64"/>
    <n v="1278.03"/>
    <n v="54.63"/>
  </r>
  <r>
    <x v="15"/>
    <x v="0"/>
    <x v="1"/>
    <n v="49481.61"/>
    <n v="51126.239999999998"/>
    <n v="95.46"/>
    <n v="1281.78"/>
    <n v="59.3"/>
  </r>
  <r>
    <x v="0"/>
    <x v="1"/>
    <x v="5"/>
    <n v="13313.78"/>
    <n v="13273.68"/>
    <n v="140.85"/>
    <n v="183.45"/>
    <n v="41.34"/>
  </r>
  <r>
    <x v="6"/>
    <x v="5"/>
    <x v="6"/>
    <n v="33936.660000000003"/>
    <n v="31082.9"/>
    <n v="24.93"/>
    <n v="1234.55"/>
    <n v="66.510000000000005"/>
  </r>
  <r>
    <x v="18"/>
    <x v="6"/>
    <x v="1"/>
    <n v="26418.47"/>
    <n v="24820.06"/>
    <n v="85.69"/>
    <n v="1257.32"/>
    <n v="65.040000000000006"/>
  </r>
  <r>
    <x v="14"/>
    <x v="5"/>
    <x v="6"/>
    <n v="25204.06"/>
    <n v="22725.56"/>
    <n v="65.790000000000006"/>
    <n v="1196.99"/>
    <n v="60.76"/>
  </r>
  <r>
    <x v="8"/>
    <x v="1"/>
    <x v="1"/>
    <n v="3891.45"/>
    <n v="4059.29"/>
    <n v="183.91"/>
    <n v="160.01"/>
    <n v="43.77"/>
  </r>
  <r>
    <x v="16"/>
    <x v="3"/>
    <x v="6"/>
    <n v="29007.66"/>
    <n v="28622.38"/>
    <n v="34.53"/>
    <n v="1327.02"/>
    <n v="56.87"/>
  </r>
  <r>
    <x v="14"/>
    <x v="5"/>
    <x v="4"/>
    <n v="32727.8"/>
    <n v="37447.1"/>
    <n v="100.48"/>
    <n v="261.12"/>
    <n v="39.04"/>
  </r>
  <r>
    <x v="12"/>
    <x v="2"/>
    <x v="2"/>
    <n v="46189.14"/>
    <n v="42351.8"/>
    <n v="150.94999999999999"/>
    <n v="253.83"/>
    <n v="33.01"/>
  </r>
  <r>
    <x v="11"/>
    <x v="3"/>
    <x v="0"/>
    <n v="1104.56"/>
    <n v="1300.1400000000001"/>
    <n v="134.77000000000001"/>
    <n v="906.42"/>
    <n v="37.85"/>
  </r>
  <r>
    <x v="14"/>
    <x v="5"/>
    <x v="1"/>
    <n v="41701.22"/>
    <n v="42629.63"/>
    <n v="154.94999999999999"/>
    <n v="850.56"/>
    <n v="64.400000000000006"/>
  </r>
  <r>
    <x v="19"/>
    <x v="1"/>
    <x v="1"/>
    <n v="11484.88"/>
    <n v="10827.65"/>
    <n v="196.26"/>
    <n v="39.26"/>
    <n v="63.03"/>
  </r>
  <r>
    <x v="1"/>
    <x v="5"/>
    <x v="3"/>
    <n v="23043.63"/>
    <n v="22714.51"/>
    <n v="167.69"/>
    <n v="477.21"/>
    <n v="56.08"/>
  </r>
  <r>
    <x v="19"/>
    <x v="3"/>
    <x v="6"/>
    <n v="49640.44"/>
    <n v="43002.21"/>
    <n v="147.97"/>
    <n v="1199.99"/>
    <n v="66.459999999999994"/>
  </r>
  <r>
    <x v="8"/>
    <x v="0"/>
    <x v="6"/>
    <n v="47373.71"/>
    <n v="50237.279999999999"/>
    <n v="122.91"/>
    <n v="1333.29"/>
    <n v="56.63"/>
  </r>
  <r>
    <x v="5"/>
    <x v="5"/>
    <x v="2"/>
    <n v="16464.38"/>
    <n v="18670.32"/>
    <n v="37.64"/>
    <n v="1184.69"/>
    <n v="48.42"/>
  </r>
  <r>
    <x v="2"/>
    <x v="3"/>
    <x v="0"/>
    <n v="26111.99"/>
    <n v="21589.27"/>
    <n v="168.69"/>
    <n v="1172.25"/>
    <n v="50.31"/>
  </r>
  <r>
    <x v="19"/>
    <x v="1"/>
    <x v="5"/>
    <n v="29147.18"/>
    <n v="33953.620000000003"/>
    <n v="131.16"/>
    <n v="1317.63"/>
    <n v="44.8"/>
  </r>
  <r>
    <x v="11"/>
    <x v="2"/>
    <x v="2"/>
    <n v="12894.18"/>
    <n v="13051.48"/>
    <n v="160.37"/>
    <n v="418.74"/>
    <n v="46.87"/>
  </r>
  <r>
    <x v="12"/>
    <x v="4"/>
    <x v="0"/>
    <n v="24353.78"/>
    <n v="26604.16"/>
    <n v="188.03"/>
    <n v="430.09"/>
    <n v="31.28"/>
  </r>
  <r>
    <x v="2"/>
    <x v="2"/>
    <x v="1"/>
    <n v="46296.01"/>
    <n v="45513.35"/>
    <n v="53.07"/>
    <n v="754.61"/>
    <n v="34.159999999999997"/>
  </r>
  <r>
    <x v="1"/>
    <x v="2"/>
    <x v="1"/>
    <n v="35998.11"/>
    <n v="32227.85"/>
    <n v="69.8"/>
    <n v="672.05"/>
    <n v="48.3"/>
  </r>
  <r>
    <x v="4"/>
    <x v="3"/>
    <x v="7"/>
    <n v="19940.669999999998"/>
    <n v="16685"/>
    <n v="69.489999999999995"/>
    <n v="1246.79"/>
    <n v="54.64"/>
  </r>
  <r>
    <x v="14"/>
    <x v="0"/>
    <x v="2"/>
    <n v="20682.45"/>
    <n v="18331.22"/>
    <n v="75.790000000000006"/>
    <n v="789.69"/>
    <n v="66.86"/>
  </r>
  <r>
    <x v="4"/>
    <x v="3"/>
    <x v="3"/>
    <n v="25894.46"/>
    <n v="23584.07"/>
    <n v="85.66"/>
    <n v="1317.81"/>
    <n v="64.459999999999994"/>
  </r>
  <r>
    <x v="8"/>
    <x v="3"/>
    <x v="5"/>
    <n v="6206.67"/>
    <n v="5227.1000000000004"/>
    <n v="109.03"/>
    <n v="1303.51"/>
    <n v="63.17"/>
  </r>
  <r>
    <x v="6"/>
    <x v="2"/>
    <x v="1"/>
    <n v="6158.59"/>
    <n v="5344.53"/>
    <n v="52.96"/>
    <n v="271.02999999999997"/>
    <n v="39.15"/>
  </r>
  <r>
    <x v="17"/>
    <x v="4"/>
    <x v="2"/>
    <n v="2995.27"/>
    <n v="3247.61"/>
    <n v="47.23"/>
    <n v="592.16"/>
    <n v="49.19"/>
  </r>
  <r>
    <x v="1"/>
    <x v="4"/>
    <x v="6"/>
    <n v="22227.759999999998"/>
    <n v="24684.1"/>
    <n v="186.41"/>
    <n v="378.43"/>
    <n v="34.270000000000003"/>
  </r>
  <r>
    <x v="17"/>
    <x v="5"/>
    <x v="5"/>
    <n v="37912.85"/>
    <n v="31508.32"/>
    <n v="147.55000000000001"/>
    <n v="1208.19"/>
    <n v="62.76"/>
  </r>
  <r>
    <x v="3"/>
    <x v="2"/>
    <x v="1"/>
    <n v="45216.87"/>
    <n v="53291.62"/>
    <n v="199.27"/>
    <n v="1258.49"/>
    <n v="66.59"/>
  </r>
  <r>
    <x v="11"/>
    <x v="6"/>
    <x v="4"/>
    <n v="6000.35"/>
    <n v="6335.63"/>
    <n v="119.75"/>
    <n v="936.97"/>
    <n v="47.09"/>
  </r>
  <r>
    <x v="5"/>
    <x v="0"/>
    <x v="5"/>
    <n v="11699.76"/>
    <n v="13226.55"/>
    <n v="139.02000000000001"/>
    <n v="143.06"/>
    <n v="54.19"/>
  </r>
  <r>
    <x v="11"/>
    <x v="5"/>
    <x v="1"/>
    <n v="34919.42"/>
    <n v="40964.21"/>
    <n v="196.62"/>
    <n v="343.21"/>
    <n v="35.32"/>
  </r>
  <r>
    <x v="6"/>
    <x v="2"/>
    <x v="3"/>
    <n v="37270.620000000003"/>
    <n v="43998.68"/>
    <n v="148.18"/>
    <n v="459.9"/>
    <n v="41.16"/>
  </r>
  <r>
    <x v="13"/>
    <x v="4"/>
    <x v="3"/>
    <n v="30435.06"/>
    <n v="28495.47"/>
    <n v="131.24"/>
    <n v="876.44"/>
    <n v="39.94"/>
  </r>
  <r>
    <x v="16"/>
    <x v="5"/>
    <x v="3"/>
    <n v="29977.13"/>
    <n v="30214.94"/>
    <n v="92.79"/>
    <n v="330.05"/>
    <n v="46.49"/>
  </r>
  <r>
    <x v="1"/>
    <x v="3"/>
    <x v="4"/>
    <n v="41624.99"/>
    <n v="42883.64"/>
    <n v="88.01"/>
    <n v="674.31"/>
    <n v="45.05"/>
  </r>
  <r>
    <x v="3"/>
    <x v="1"/>
    <x v="0"/>
    <n v="23626.74"/>
    <n v="24156.13"/>
    <n v="198.38"/>
    <n v="745.17"/>
    <n v="66.680000000000007"/>
  </r>
  <r>
    <x v="2"/>
    <x v="1"/>
    <x v="3"/>
    <n v="48456.51"/>
    <n v="42311.26"/>
    <n v="191.89"/>
    <n v="370.23"/>
    <n v="57.62"/>
  </r>
  <r>
    <x v="12"/>
    <x v="2"/>
    <x v="3"/>
    <n v="11714.16"/>
    <n v="10116"/>
    <n v="103.42"/>
    <n v="918.9"/>
    <n v="31.39"/>
  </r>
  <r>
    <x v="0"/>
    <x v="2"/>
    <x v="3"/>
    <n v="3628.5"/>
    <n v="4199.04"/>
    <n v="100.92"/>
    <n v="654.54999999999995"/>
    <n v="59.03"/>
  </r>
  <r>
    <x v="11"/>
    <x v="6"/>
    <x v="6"/>
    <n v="5522.93"/>
    <n v="4526.3500000000004"/>
    <n v="179.95"/>
    <n v="425.27"/>
    <n v="32.979999999999997"/>
  </r>
  <r>
    <x v="6"/>
    <x v="0"/>
    <x v="6"/>
    <n v="5222.79"/>
    <n v="5146.97"/>
    <n v="39.159999999999997"/>
    <n v="1388.73"/>
    <n v="60.69"/>
  </r>
  <r>
    <x v="4"/>
    <x v="4"/>
    <x v="1"/>
    <n v="24858.69"/>
    <n v="21034.400000000001"/>
    <n v="156.15"/>
    <n v="1057.3900000000001"/>
    <n v="58.01"/>
  </r>
  <r>
    <x v="14"/>
    <x v="4"/>
    <x v="4"/>
    <n v="49002.55"/>
    <n v="39733.879999999997"/>
    <n v="69.3"/>
    <n v="1280.4000000000001"/>
    <n v="66.77"/>
  </r>
  <r>
    <x v="10"/>
    <x v="1"/>
    <x v="0"/>
    <n v="37440.239999999998"/>
    <n v="33827.9"/>
    <n v="94.17"/>
    <n v="953.06"/>
    <n v="45.73"/>
  </r>
  <r>
    <x v="10"/>
    <x v="2"/>
    <x v="7"/>
    <n v="30854.25"/>
    <n v="28373.57"/>
    <n v="115.04"/>
    <n v="747.57"/>
    <n v="51.99"/>
  </r>
  <r>
    <x v="12"/>
    <x v="3"/>
    <x v="4"/>
    <n v="46852.800000000003"/>
    <n v="55386.73"/>
    <n v="139.02000000000001"/>
    <n v="24.51"/>
    <n v="62.87"/>
  </r>
  <r>
    <x v="11"/>
    <x v="1"/>
    <x v="4"/>
    <n v="11318.5"/>
    <n v="12341.11"/>
    <n v="64.349999999999994"/>
    <n v="1018.05"/>
    <n v="69.02"/>
  </r>
  <r>
    <x v="19"/>
    <x v="5"/>
    <x v="3"/>
    <n v="40184.32"/>
    <n v="39105.550000000003"/>
    <n v="152.13999999999999"/>
    <n v="377.45"/>
    <n v="54.3"/>
  </r>
  <r>
    <x v="8"/>
    <x v="2"/>
    <x v="0"/>
    <n v="2192.54"/>
    <n v="2459.5100000000002"/>
    <n v="181.4"/>
    <n v="705.89"/>
    <n v="58.22"/>
  </r>
  <r>
    <x v="15"/>
    <x v="2"/>
    <x v="6"/>
    <n v="27521.46"/>
    <n v="25452.38"/>
    <n v="176.44"/>
    <n v="1116.0999999999999"/>
    <n v="50.88"/>
  </r>
  <r>
    <x v="15"/>
    <x v="5"/>
    <x v="5"/>
    <n v="33487.17"/>
    <n v="37702.25"/>
    <n v="86.33"/>
    <n v="1025.8800000000001"/>
    <n v="30.78"/>
  </r>
  <r>
    <x v="9"/>
    <x v="3"/>
    <x v="1"/>
    <n v="35924.32"/>
    <n v="30004.9"/>
    <n v="192.56"/>
    <n v="1109.32"/>
    <n v="42.27"/>
  </r>
  <r>
    <x v="15"/>
    <x v="0"/>
    <x v="4"/>
    <n v="43465.47"/>
    <n v="42742.96"/>
    <n v="129.35"/>
    <n v="889.88"/>
    <n v="45.22"/>
  </r>
  <r>
    <x v="13"/>
    <x v="3"/>
    <x v="4"/>
    <n v="33791.279999999999"/>
    <n v="31479.67"/>
    <n v="65.900000000000006"/>
    <n v="219.46"/>
    <n v="30.43"/>
  </r>
  <r>
    <x v="1"/>
    <x v="2"/>
    <x v="4"/>
    <n v="48216.19"/>
    <n v="51593.84"/>
    <n v="151.13999999999999"/>
    <n v="353.04"/>
    <n v="56.75"/>
  </r>
  <r>
    <x v="3"/>
    <x v="3"/>
    <x v="6"/>
    <n v="1314.06"/>
    <n v="1332.64"/>
    <n v="128.69"/>
    <n v="1082.83"/>
    <n v="40.81"/>
  </r>
  <r>
    <x v="10"/>
    <x v="4"/>
    <x v="2"/>
    <n v="21847"/>
    <n v="20986.45"/>
    <n v="84.77"/>
    <n v="846.22"/>
    <n v="34.630000000000003"/>
  </r>
  <r>
    <x v="11"/>
    <x v="3"/>
    <x v="1"/>
    <n v="37050.71"/>
    <n v="38365.47"/>
    <n v="196.14"/>
    <n v="116.66"/>
    <n v="67.64"/>
  </r>
  <r>
    <x v="3"/>
    <x v="6"/>
    <x v="3"/>
    <n v="41479.300000000003"/>
    <n v="45051.73"/>
    <n v="157.4"/>
    <n v="53.57"/>
    <n v="39.76"/>
  </r>
  <r>
    <x v="3"/>
    <x v="6"/>
    <x v="7"/>
    <n v="24927.16"/>
    <n v="21789.99"/>
    <n v="48.66"/>
    <n v="597.02"/>
    <n v="63.44"/>
  </r>
  <r>
    <x v="15"/>
    <x v="6"/>
    <x v="0"/>
    <n v="48169.18"/>
    <n v="53898.55"/>
    <n v="60.39"/>
    <n v="1231.31"/>
    <n v="31.7"/>
  </r>
  <r>
    <x v="10"/>
    <x v="2"/>
    <x v="1"/>
    <n v="16972.96"/>
    <n v="14320.65"/>
    <n v="99.26"/>
    <n v="165.4"/>
    <n v="34.47"/>
  </r>
  <r>
    <x v="13"/>
    <x v="2"/>
    <x v="2"/>
    <n v="13937.28"/>
    <n v="15512.11"/>
    <n v="108.3"/>
    <n v="27.87"/>
    <n v="40.630000000000003"/>
  </r>
  <r>
    <x v="2"/>
    <x v="0"/>
    <x v="3"/>
    <n v="23004.2"/>
    <n v="19818.330000000002"/>
    <n v="76.510000000000005"/>
    <n v="199.6"/>
    <n v="48.01"/>
  </r>
  <r>
    <x v="6"/>
    <x v="4"/>
    <x v="1"/>
    <n v="10099.58"/>
    <n v="10925.71"/>
    <n v="145.46"/>
    <n v="1363.87"/>
    <n v="58.7"/>
  </r>
  <r>
    <x v="8"/>
    <x v="3"/>
    <x v="2"/>
    <n v="47567.09"/>
    <n v="46165.99"/>
    <n v="94.32"/>
    <n v="32.61"/>
    <n v="65.819999999999993"/>
  </r>
  <r>
    <x v="7"/>
    <x v="3"/>
    <x v="0"/>
    <n v="16963.98"/>
    <n v="19065.759999999998"/>
    <n v="193.04"/>
    <n v="1268.4000000000001"/>
    <n v="35.61"/>
  </r>
  <r>
    <x v="13"/>
    <x v="5"/>
    <x v="6"/>
    <n v="30672.66"/>
    <n v="31614.27"/>
    <n v="20.47"/>
    <n v="470.41"/>
    <n v="53.25"/>
  </r>
  <r>
    <x v="18"/>
    <x v="1"/>
    <x v="4"/>
    <n v="38383.370000000003"/>
    <n v="42044.15"/>
    <n v="140.83000000000001"/>
    <n v="515.01"/>
    <n v="69.260000000000005"/>
  </r>
  <r>
    <x v="15"/>
    <x v="1"/>
    <x v="2"/>
    <n v="8037.7"/>
    <n v="8365.3700000000008"/>
    <n v="196.29"/>
    <n v="880.47"/>
    <n v="38.36"/>
  </r>
  <r>
    <x v="13"/>
    <x v="0"/>
    <x v="7"/>
    <n v="24425.55"/>
    <n v="26942.73"/>
    <n v="54.77"/>
    <n v="966.95"/>
    <n v="58.71"/>
  </r>
  <r>
    <x v="9"/>
    <x v="5"/>
    <x v="7"/>
    <n v="34908.959999999999"/>
    <n v="40850.93"/>
    <n v="121.91"/>
    <n v="237.19"/>
    <n v="40.299999999999997"/>
  </r>
  <r>
    <x v="4"/>
    <x v="1"/>
    <x v="6"/>
    <n v="11629.26"/>
    <n v="11829.8"/>
    <n v="64.13"/>
    <n v="716.37"/>
    <n v="32.130000000000003"/>
  </r>
  <r>
    <x v="5"/>
    <x v="6"/>
    <x v="4"/>
    <n v="6880.38"/>
    <n v="7585.37"/>
    <n v="71.67"/>
    <n v="1387.28"/>
    <n v="39.9"/>
  </r>
  <r>
    <x v="16"/>
    <x v="4"/>
    <x v="6"/>
    <n v="1325.37"/>
    <n v="1513.38"/>
    <n v="154.74"/>
    <n v="221.32"/>
    <n v="31.13"/>
  </r>
  <r>
    <x v="1"/>
    <x v="3"/>
    <x v="6"/>
    <n v="3567.42"/>
    <n v="3713.77"/>
    <n v="51.71"/>
    <n v="255.85"/>
    <n v="57.8"/>
  </r>
  <r>
    <x v="10"/>
    <x v="0"/>
    <x v="2"/>
    <n v="8646.0400000000009"/>
    <n v="10179.33"/>
    <n v="132.05000000000001"/>
    <n v="73.19"/>
    <n v="34.380000000000003"/>
  </r>
  <r>
    <x v="6"/>
    <x v="5"/>
    <x v="3"/>
    <n v="41619.64"/>
    <n v="44143.49"/>
    <n v="72.03"/>
    <n v="108.81"/>
    <n v="47.02"/>
  </r>
  <r>
    <x v="6"/>
    <x v="6"/>
    <x v="7"/>
    <n v="10908.22"/>
    <n v="11660.55"/>
    <n v="45.21"/>
    <n v="567.83000000000004"/>
    <n v="31.92"/>
  </r>
  <r>
    <x v="11"/>
    <x v="1"/>
    <x v="5"/>
    <n v="42281.31"/>
    <n v="42664.53"/>
    <n v="35.36"/>
    <n v="994.35"/>
    <n v="49.71"/>
  </r>
  <r>
    <x v="2"/>
    <x v="6"/>
    <x v="0"/>
    <n v="1474.15"/>
    <n v="1540.57"/>
    <n v="196.14"/>
    <n v="105.89"/>
    <n v="58.28"/>
  </r>
  <r>
    <x v="6"/>
    <x v="4"/>
    <x v="4"/>
    <n v="5636.3"/>
    <n v="5593.44"/>
    <n v="34.72"/>
    <n v="911.69"/>
    <n v="58.77"/>
  </r>
  <r>
    <x v="19"/>
    <x v="6"/>
    <x v="4"/>
    <n v="23475.18"/>
    <n v="20967.939999999999"/>
    <n v="44.9"/>
    <n v="333.9"/>
    <n v="46.26"/>
  </r>
  <r>
    <x v="18"/>
    <x v="0"/>
    <x v="0"/>
    <n v="27030.65"/>
    <n v="27392.400000000001"/>
    <n v="169.05"/>
    <n v="919.96"/>
    <n v="51.55"/>
  </r>
  <r>
    <x v="4"/>
    <x v="2"/>
    <x v="4"/>
    <n v="43446.92"/>
    <n v="47096.44"/>
    <n v="35.450000000000003"/>
    <n v="16.149999999999999"/>
    <n v="54.82"/>
  </r>
  <r>
    <x v="7"/>
    <x v="0"/>
    <x v="5"/>
    <n v="34585.58"/>
    <n v="33098.129999999997"/>
    <n v="132.07"/>
    <n v="1354.57"/>
    <n v="34.25"/>
  </r>
  <r>
    <x v="7"/>
    <x v="6"/>
    <x v="3"/>
    <n v="20690.04"/>
    <n v="17002.439999999999"/>
    <n v="92.56"/>
    <n v="1201.73"/>
    <n v="60.67"/>
  </r>
  <r>
    <x v="0"/>
    <x v="2"/>
    <x v="7"/>
    <n v="35899.519999999997"/>
    <n v="36123.81"/>
    <n v="127.57"/>
    <n v="503.69"/>
    <n v="64.55"/>
  </r>
  <r>
    <x v="5"/>
    <x v="3"/>
    <x v="2"/>
    <n v="41094.36"/>
    <n v="42324.94"/>
    <n v="81.2"/>
    <n v="760.09"/>
    <n v="61.26"/>
  </r>
  <r>
    <x v="9"/>
    <x v="1"/>
    <x v="7"/>
    <n v="48642.96"/>
    <n v="50037.63"/>
    <n v="57.61"/>
    <n v="1105.55"/>
    <n v="51.9"/>
  </r>
  <r>
    <x v="9"/>
    <x v="6"/>
    <x v="2"/>
    <n v="10517.37"/>
    <n v="11093.88"/>
    <n v="77.33"/>
    <n v="65.06"/>
    <n v="64.77"/>
  </r>
  <r>
    <x v="9"/>
    <x v="6"/>
    <x v="2"/>
    <n v="19143.400000000001"/>
    <n v="18627.53"/>
    <n v="199.02"/>
    <n v="544.66"/>
    <n v="39.94"/>
  </r>
  <r>
    <x v="11"/>
    <x v="2"/>
    <x v="1"/>
    <n v="31798.5"/>
    <n v="27380.38"/>
    <n v="45.11"/>
    <n v="462.38"/>
    <n v="31.35"/>
  </r>
  <r>
    <x v="2"/>
    <x v="4"/>
    <x v="3"/>
    <n v="6860.69"/>
    <n v="7700.46"/>
    <n v="104.38"/>
    <n v="495.94"/>
    <n v="54.16"/>
  </r>
  <r>
    <x v="10"/>
    <x v="4"/>
    <x v="3"/>
    <n v="49122.58"/>
    <n v="51296.9"/>
    <n v="99.49"/>
    <n v="539.04"/>
    <n v="63.8"/>
  </r>
  <r>
    <x v="16"/>
    <x v="6"/>
    <x v="7"/>
    <n v="40262.79"/>
    <n v="41152.89"/>
    <n v="58.15"/>
    <n v="816.23"/>
    <n v="52.71"/>
  </r>
  <r>
    <x v="2"/>
    <x v="1"/>
    <x v="3"/>
    <n v="14791.28"/>
    <n v="16497.72"/>
    <n v="159.66999999999999"/>
    <n v="667.57"/>
    <n v="58.89"/>
  </r>
  <r>
    <x v="19"/>
    <x v="2"/>
    <x v="6"/>
    <n v="6743.26"/>
    <n v="6479.62"/>
    <n v="55.33"/>
    <n v="1118.23"/>
    <n v="44.54"/>
  </r>
  <r>
    <x v="9"/>
    <x v="0"/>
    <x v="2"/>
    <n v="4194.0600000000004"/>
    <n v="3640.51"/>
    <n v="187.66"/>
    <n v="337.53"/>
    <n v="48.65"/>
  </r>
  <r>
    <x v="13"/>
    <x v="2"/>
    <x v="3"/>
    <n v="46787.67"/>
    <n v="50857"/>
    <n v="53.42"/>
    <n v="663.44"/>
    <n v="69.02"/>
  </r>
  <r>
    <x v="15"/>
    <x v="3"/>
    <x v="0"/>
    <n v="34377.5"/>
    <n v="29795.03"/>
    <n v="119.44"/>
    <n v="790.96"/>
    <n v="30.6"/>
  </r>
  <r>
    <x v="19"/>
    <x v="2"/>
    <x v="7"/>
    <n v="23215.07"/>
    <n v="23317.07"/>
    <n v="195.51"/>
    <n v="669.66"/>
    <n v="35.83"/>
  </r>
  <r>
    <x v="19"/>
    <x v="1"/>
    <x v="1"/>
    <n v="43199.69"/>
    <n v="47597.87"/>
    <n v="60.43"/>
    <n v="1077.0899999999999"/>
    <n v="51.84"/>
  </r>
  <r>
    <x v="6"/>
    <x v="2"/>
    <x v="7"/>
    <n v="8030.17"/>
    <n v="7356.13"/>
    <n v="76.42"/>
    <n v="454.39"/>
    <n v="50.03"/>
  </r>
  <r>
    <x v="8"/>
    <x v="5"/>
    <x v="7"/>
    <n v="6814.57"/>
    <n v="6646.62"/>
    <n v="55.24"/>
    <n v="336.87"/>
    <n v="31.51"/>
  </r>
  <r>
    <x v="3"/>
    <x v="3"/>
    <x v="7"/>
    <n v="3959.24"/>
    <n v="4269.63"/>
    <n v="107.29"/>
    <n v="987.09"/>
    <n v="33.89"/>
  </r>
  <r>
    <x v="11"/>
    <x v="3"/>
    <x v="4"/>
    <n v="7049.17"/>
    <n v="7695.97"/>
    <n v="136.52000000000001"/>
    <n v="643.09"/>
    <n v="41.24"/>
  </r>
  <r>
    <x v="12"/>
    <x v="0"/>
    <x v="5"/>
    <n v="4927.29"/>
    <n v="5656.69"/>
    <n v="114.23"/>
    <n v="405.74"/>
    <n v="67.03"/>
  </r>
  <r>
    <x v="0"/>
    <x v="5"/>
    <x v="5"/>
    <n v="38211"/>
    <n v="45495.03"/>
    <n v="181.25"/>
    <n v="1369.27"/>
    <n v="40.299999999999997"/>
  </r>
  <r>
    <x v="17"/>
    <x v="3"/>
    <x v="2"/>
    <n v="5058.24"/>
    <n v="4824.18"/>
    <n v="144.75"/>
    <n v="1382.05"/>
    <n v="63.4"/>
  </r>
  <r>
    <x v="10"/>
    <x v="1"/>
    <x v="1"/>
    <n v="36132.58"/>
    <n v="36878.620000000003"/>
    <n v="116.97"/>
    <n v="999.12"/>
    <n v="37.92"/>
  </r>
  <r>
    <x v="16"/>
    <x v="6"/>
    <x v="7"/>
    <n v="578.58000000000004"/>
    <n v="646.46"/>
    <n v="94.43"/>
    <n v="534.07000000000005"/>
    <n v="37.47"/>
  </r>
  <r>
    <x v="6"/>
    <x v="5"/>
    <x v="0"/>
    <n v="24046.92"/>
    <n v="22580.75"/>
    <n v="46.84"/>
    <n v="26.69"/>
    <n v="36.81"/>
  </r>
  <r>
    <x v="8"/>
    <x v="3"/>
    <x v="3"/>
    <n v="40854.18"/>
    <n v="40444.58"/>
    <n v="68.81"/>
    <n v="47.02"/>
    <n v="49.97"/>
  </r>
  <r>
    <x v="1"/>
    <x v="2"/>
    <x v="3"/>
    <n v="32931.800000000003"/>
    <n v="37000.199999999997"/>
    <n v="24.98"/>
    <n v="358.18"/>
    <n v="44.08"/>
  </r>
  <r>
    <x v="7"/>
    <x v="3"/>
    <x v="5"/>
    <n v="23137.63"/>
    <n v="27294.6"/>
    <n v="173.68"/>
    <n v="808.33"/>
    <n v="34.76"/>
  </r>
  <r>
    <x v="15"/>
    <x v="5"/>
    <x v="3"/>
    <n v="3088.35"/>
    <n v="2809.98"/>
    <n v="179.07"/>
    <n v="391.35"/>
    <n v="42.48"/>
  </r>
  <r>
    <x v="12"/>
    <x v="2"/>
    <x v="0"/>
    <n v="31130.27"/>
    <n v="36622.71"/>
    <n v="139.05000000000001"/>
    <n v="415.19"/>
    <n v="60.61"/>
  </r>
  <r>
    <x v="10"/>
    <x v="0"/>
    <x v="0"/>
    <n v="31515.32"/>
    <n v="37428.53"/>
    <n v="179.92"/>
    <n v="1274.45"/>
    <n v="36.630000000000003"/>
  </r>
  <r>
    <x v="4"/>
    <x v="4"/>
    <x v="7"/>
    <n v="41159.800000000003"/>
    <n v="38825.97"/>
    <n v="81.599999999999994"/>
    <n v="835.23"/>
    <n v="31.24"/>
  </r>
  <r>
    <x v="16"/>
    <x v="1"/>
    <x v="2"/>
    <n v="40267.47"/>
    <n v="39933.879999999997"/>
    <n v="171.17"/>
    <n v="844.93"/>
    <n v="42.93"/>
  </r>
  <r>
    <x v="14"/>
    <x v="0"/>
    <x v="2"/>
    <n v="20750.009999999998"/>
    <n v="20032.02"/>
    <n v="32.25"/>
    <n v="960.19"/>
    <n v="47.99"/>
  </r>
  <r>
    <x v="5"/>
    <x v="0"/>
    <x v="7"/>
    <n v="8381.26"/>
    <n v="7150.57"/>
    <n v="132.06"/>
    <n v="1307.9000000000001"/>
    <n v="37.53"/>
  </r>
  <r>
    <x v="11"/>
    <x v="1"/>
    <x v="5"/>
    <n v="25689.200000000001"/>
    <n v="27161.16"/>
    <n v="190.25"/>
    <n v="722.25"/>
    <n v="41.02"/>
  </r>
  <r>
    <x v="10"/>
    <x v="6"/>
    <x v="1"/>
    <n v="15808.38"/>
    <n v="16825.54"/>
    <n v="194.85"/>
    <n v="1098"/>
    <n v="33.159999999999997"/>
  </r>
  <r>
    <x v="7"/>
    <x v="1"/>
    <x v="4"/>
    <n v="3751.19"/>
    <n v="3403.5"/>
    <n v="112.55"/>
    <n v="600.38"/>
    <n v="69.47"/>
  </r>
  <r>
    <x v="15"/>
    <x v="6"/>
    <x v="1"/>
    <n v="15333.15"/>
    <n v="13655.73"/>
    <n v="32.53"/>
    <n v="599.9"/>
    <n v="65.489999999999995"/>
  </r>
  <r>
    <x v="0"/>
    <x v="6"/>
    <x v="0"/>
    <n v="45456.99"/>
    <n v="47399.77"/>
    <n v="105.52"/>
    <n v="897.68"/>
    <n v="54.38"/>
  </r>
  <r>
    <x v="9"/>
    <x v="1"/>
    <x v="4"/>
    <n v="12712.22"/>
    <n v="11265.97"/>
    <n v="31.29"/>
    <n v="1167.45"/>
    <n v="48.77"/>
  </r>
  <r>
    <x v="15"/>
    <x v="0"/>
    <x v="5"/>
    <n v="48904.89"/>
    <n v="57120.77"/>
    <n v="186.51"/>
    <n v="94.54"/>
    <n v="35.42"/>
  </r>
  <r>
    <x v="19"/>
    <x v="4"/>
    <x v="0"/>
    <n v="38921.019999999997"/>
    <n v="38773.26"/>
    <n v="130.38999999999999"/>
    <n v="1205.1099999999999"/>
    <n v="60.75"/>
  </r>
  <r>
    <x v="16"/>
    <x v="3"/>
    <x v="4"/>
    <n v="6167.66"/>
    <n v="6479.29"/>
    <n v="165.44"/>
    <n v="1190.31"/>
    <n v="62.48"/>
  </r>
  <r>
    <x v="8"/>
    <x v="6"/>
    <x v="1"/>
    <n v="3471.38"/>
    <n v="3642.06"/>
    <n v="162.63999999999999"/>
    <n v="1201.95"/>
    <n v="52.96"/>
  </r>
  <r>
    <x v="11"/>
    <x v="6"/>
    <x v="5"/>
    <n v="36432.74"/>
    <n v="38640.080000000002"/>
    <n v="160.6"/>
    <n v="790.29"/>
    <n v="42.47"/>
  </r>
  <r>
    <x v="17"/>
    <x v="0"/>
    <x v="6"/>
    <n v="19231.849999999999"/>
    <n v="16773.79"/>
    <n v="70.91"/>
    <n v="1235.48"/>
    <n v="56.95"/>
  </r>
  <r>
    <x v="17"/>
    <x v="4"/>
    <x v="7"/>
    <n v="4198.4799999999996"/>
    <n v="4740.46"/>
    <n v="183.39"/>
    <n v="802.23"/>
    <n v="56.39"/>
  </r>
  <r>
    <x v="17"/>
    <x v="0"/>
    <x v="6"/>
    <n v="48375.92"/>
    <n v="54885.58"/>
    <n v="111.57"/>
    <n v="87.25"/>
    <n v="41.21"/>
  </r>
  <r>
    <x v="18"/>
    <x v="6"/>
    <x v="6"/>
    <n v="23721"/>
    <n v="27890.37"/>
    <n v="55.83"/>
    <n v="308.82"/>
    <n v="69.52"/>
  </r>
  <r>
    <x v="13"/>
    <x v="1"/>
    <x v="0"/>
    <n v="49893.96"/>
    <n v="42739.19"/>
    <n v="123.54"/>
    <n v="446.97"/>
    <n v="62.03"/>
  </r>
  <r>
    <x v="3"/>
    <x v="2"/>
    <x v="5"/>
    <n v="42544.59"/>
    <n v="39659.69"/>
    <n v="97.09"/>
    <n v="58.21"/>
    <n v="65.41"/>
  </r>
  <r>
    <x v="3"/>
    <x v="2"/>
    <x v="7"/>
    <n v="15275.97"/>
    <n v="13016.74"/>
    <n v="39.68"/>
    <n v="640.22"/>
    <n v="60.68"/>
  </r>
  <r>
    <x v="0"/>
    <x v="5"/>
    <x v="4"/>
    <n v="3714.44"/>
    <n v="3261.31"/>
    <n v="170.97"/>
    <n v="232.56"/>
    <n v="37.18"/>
  </r>
  <r>
    <x v="3"/>
    <x v="1"/>
    <x v="2"/>
    <n v="739.5"/>
    <n v="763.45"/>
    <n v="172.65"/>
    <n v="673.21"/>
    <n v="59.47"/>
  </r>
  <r>
    <x v="19"/>
    <x v="5"/>
    <x v="4"/>
    <n v="32933.1"/>
    <n v="26687.759999999998"/>
    <n v="174.87"/>
    <n v="367.32"/>
    <n v="45.48"/>
  </r>
  <r>
    <x v="9"/>
    <x v="4"/>
    <x v="5"/>
    <n v="25308.57"/>
    <n v="30171.15"/>
    <n v="66.16"/>
    <n v="1015.59"/>
    <n v="34.479999999999997"/>
  </r>
  <r>
    <x v="12"/>
    <x v="1"/>
    <x v="1"/>
    <n v="16593.43"/>
    <n v="16794.72"/>
    <n v="40"/>
    <n v="18.13"/>
    <n v="58.34"/>
  </r>
  <r>
    <x v="7"/>
    <x v="0"/>
    <x v="7"/>
    <n v="49576.05"/>
    <n v="40382.720000000001"/>
    <n v="104.51"/>
    <n v="173.02"/>
    <n v="44.08"/>
  </r>
  <r>
    <x v="4"/>
    <x v="6"/>
    <x v="2"/>
    <n v="4364.47"/>
    <n v="4652.6099999999997"/>
    <n v="169.33"/>
    <n v="267.81"/>
    <n v="51.78"/>
  </r>
  <r>
    <x v="10"/>
    <x v="5"/>
    <x v="1"/>
    <n v="24385.74"/>
    <n v="25811.86"/>
    <n v="54.04"/>
    <n v="1061.4000000000001"/>
    <n v="65.2"/>
  </r>
  <r>
    <x v="3"/>
    <x v="2"/>
    <x v="2"/>
    <n v="16869.71"/>
    <n v="14181.75"/>
    <n v="157.22"/>
    <n v="874.04"/>
    <n v="37.1"/>
  </r>
  <r>
    <x v="10"/>
    <x v="2"/>
    <x v="4"/>
    <n v="21397.48"/>
    <n v="18490.310000000001"/>
    <n v="177.98"/>
    <n v="956.45"/>
    <n v="45.71"/>
  </r>
  <r>
    <x v="17"/>
    <x v="0"/>
    <x v="0"/>
    <n v="39896.879999999997"/>
    <n v="34365.58"/>
    <n v="92.78"/>
    <n v="744.95"/>
    <n v="69.400000000000006"/>
  </r>
  <r>
    <x v="7"/>
    <x v="4"/>
    <x v="5"/>
    <n v="11229.86"/>
    <n v="9641.07"/>
    <n v="175.21"/>
    <n v="831.35"/>
    <n v="31.32"/>
  </r>
  <r>
    <x v="13"/>
    <x v="2"/>
    <x v="6"/>
    <n v="9716.2199999999993"/>
    <n v="10604.28"/>
    <n v="149.41999999999999"/>
    <n v="963.75"/>
    <n v="41.6"/>
  </r>
  <r>
    <x v="5"/>
    <x v="3"/>
    <x v="6"/>
    <n v="30243.94"/>
    <n v="26197.119999999999"/>
    <n v="171.54"/>
    <n v="863.36"/>
    <n v="45.77"/>
  </r>
  <r>
    <x v="8"/>
    <x v="5"/>
    <x v="5"/>
    <n v="3818.33"/>
    <n v="4240.41"/>
    <n v="59.44"/>
    <n v="97.08"/>
    <n v="36.57"/>
  </r>
  <r>
    <x v="2"/>
    <x v="6"/>
    <x v="5"/>
    <n v="35940.67"/>
    <n v="41777.449999999997"/>
    <n v="65.48"/>
    <n v="904.28"/>
    <n v="60.65"/>
  </r>
  <r>
    <x v="16"/>
    <x v="5"/>
    <x v="3"/>
    <n v="4959.43"/>
    <n v="4817.6000000000004"/>
    <n v="155.88999999999999"/>
    <n v="774.03"/>
    <n v="43.28"/>
  </r>
  <r>
    <x v="6"/>
    <x v="6"/>
    <x v="2"/>
    <n v="20329.78"/>
    <n v="17755.810000000001"/>
    <n v="62.5"/>
    <n v="51.24"/>
    <n v="67.45"/>
  </r>
  <r>
    <x v="15"/>
    <x v="5"/>
    <x v="5"/>
    <n v="44554.11"/>
    <n v="53406.23"/>
    <n v="169.72"/>
    <n v="666.78"/>
    <n v="51.47"/>
  </r>
  <r>
    <x v="17"/>
    <x v="1"/>
    <x v="3"/>
    <n v="31835.4"/>
    <n v="33619.040000000001"/>
    <n v="186.04"/>
    <n v="1085.21"/>
    <n v="40.81"/>
  </r>
  <r>
    <x v="2"/>
    <x v="2"/>
    <x v="3"/>
    <n v="35643.89"/>
    <n v="41185.440000000002"/>
    <n v="65.930000000000007"/>
    <n v="1062.33"/>
    <n v="32.18"/>
  </r>
  <r>
    <x v="13"/>
    <x v="0"/>
    <x v="0"/>
    <n v="16133.76"/>
    <n v="15262.81"/>
    <n v="129.19999999999999"/>
    <n v="515.20000000000005"/>
    <n v="49.9"/>
  </r>
  <r>
    <x v="12"/>
    <x v="5"/>
    <x v="5"/>
    <n v="1709.16"/>
    <n v="1961.3"/>
    <n v="194.1"/>
    <n v="244.01"/>
    <n v="30.41"/>
  </r>
  <r>
    <x v="17"/>
    <x v="2"/>
    <x v="0"/>
    <n v="41482.57"/>
    <n v="46333.09"/>
    <n v="121.92"/>
    <n v="244.71"/>
    <n v="61.46"/>
  </r>
  <r>
    <x v="1"/>
    <x v="5"/>
    <x v="0"/>
    <n v="46273.760000000002"/>
    <n v="53925.1"/>
    <n v="65.3"/>
    <n v="536.6"/>
    <n v="48.94"/>
  </r>
  <r>
    <x v="5"/>
    <x v="3"/>
    <x v="0"/>
    <n v="31630.65"/>
    <n v="36217.51"/>
    <n v="181.08"/>
    <n v="270.32"/>
    <n v="56.04"/>
  </r>
  <r>
    <x v="0"/>
    <x v="4"/>
    <x v="6"/>
    <n v="3623.19"/>
    <n v="3779.23"/>
    <n v="164.96"/>
    <n v="1266.0899999999999"/>
    <n v="45.77"/>
  </r>
  <r>
    <x v="0"/>
    <x v="4"/>
    <x v="6"/>
    <n v="46482.1"/>
    <n v="55692.74"/>
    <n v="112.9"/>
    <n v="235.89"/>
    <n v="35.11"/>
  </r>
  <r>
    <x v="17"/>
    <x v="3"/>
    <x v="2"/>
    <n v="7654.24"/>
    <n v="8374.5"/>
    <n v="40.54"/>
    <n v="850.74"/>
    <n v="60.9"/>
  </r>
  <r>
    <x v="17"/>
    <x v="6"/>
    <x v="3"/>
    <n v="46944.56"/>
    <n v="50437.65"/>
    <n v="151.66"/>
    <n v="164.41"/>
    <n v="33.770000000000003"/>
  </r>
  <r>
    <x v="15"/>
    <x v="6"/>
    <x v="1"/>
    <n v="8933.08"/>
    <n v="8058.58"/>
    <n v="118.63"/>
    <n v="96.65"/>
    <n v="64.56"/>
  </r>
  <r>
    <x v="2"/>
    <x v="5"/>
    <x v="4"/>
    <n v="49843.31"/>
    <n v="53122.46"/>
    <n v="182.65"/>
    <n v="1184.54"/>
    <n v="34.76"/>
  </r>
  <r>
    <x v="14"/>
    <x v="5"/>
    <x v="3"/>
    <n v="1504.09"/>
    <n v="1538.77"/>
    <n v="141.38999999999999"/>
    <n v="286.04000000000002"/>
    <n v="36.200000000000003"/>
  </r>
  <r>
    <x v="6"/>
    <x v="5"/>
    <x v="6"/>
    <n v="47308.57"/>
    <n v="48088.55"/>
    <n v="86.74"/>
    <n v="839.06"/>
    <n v="60.22"/>
  </r>
  <r>
    <x v="4"/>
    <x v="6"/>
    <x v="4"/>
    <n v="27939.53"/>
    <n v="25519.13"/>
    <n v="85.87"/>
    <n v="1253.46"/>
    <n v="37.58"/>
  </r>
  <r>
    <x v="13"/>
    <x v="4"/>
    <x v="1"/>
    <n v="13854.47"/>
    <n v="15117.89"/>
    <n v="103.59"/>
    <n v="83.38"/>
    <n v="67.81"/>
  </r>
  <r>
    <x v="5"/>
    <x v="4"/>
    <x v="5"/>
    <n v="38417.129999999997"/>
    <n v="34206.81"/>
    <n v="41.04"/>
    <n v="807.66"/>
    <n v="41.01"/>
  </r>
  <r>
    <x v="17"/>
    <x v="2"/>
    <x v="6"/>
    <n v="38328.79"/>
    <n v="41982.15"/>
    <n v="32.630000000000003"/>
    <n v="785.91"/>
    <n v="57.74"/>
  </r>
  <r>
    <x v="1"/>
    <x v="3"/>
    <x v="2"/>
    <n v="42665.84"/>
    <n v="50088.639999999999"/>
    <n v="158.69"/>
    <n v="661.13"/>
    <n v="47.57"/>
  </r>
  <r>
    <x v="11"/>
    <x v="1"/>
    <x v="2"/>
    <n v="37587.480000000003"/>
    <n v="37984.639999999999"/>
    <n v="60.13"/>
    <n v="361.08"/>
    <n v="43.27"/>
  </r>
  <r>
    <x v="16"/>
    <x v="4"/>
    <x v="1"/>
    <n v="44840.34"/>
    <n v="52923.07"/>
    <n v="161.21"/>
    <n v="48.84"/>
    <n v="45.78"/>
  </r>
  <r>
    <x v="12"/>
    <x v="6"/>
    <x v="0"/>
    <n v="14928.8"/>
    <n v="16120.56"/>
    <n v="34.49"/>
    <n v="1182.3399999999999"/>
    <n v="48.13"/>
  </r>
  <r>
    <x v="15"/>
    <x v="0"/>
    <x v="1"/>
    <n v="48827.14"/>
    <n v="47821.599999999999"/>
    <n v="195.5"/>
    <n v="397.41"/>
    <n v="64.7"/>
  </r>
  <r>
    <x v="4"/>
    <x v="2"/>
    <x v="3"/>
    <n v="41053.019999999997"/>
    <n v="45487.65"/>
    <n v="157.25"/>
    <n v="886.32"/>
    <n v="57.9"/>
  </r>
  <r>
    <x v="8"/>
    <x v="1"/>
    <x v="6"/>
    <n v="47284.74"/>
    <n v="54679.88"/>
    <n v="86.66"/>
    <n v="891.21"/>
    <n v="34.15"/>
  </r>
  <r>
    <x v="10"/>
    <x v="0"/>
    <x v="6"/>
    <n v="21011.84"/>
    <n v="17190.439999999999"/>
    <n v="179.55"/>
    <n v="253.71"/>
    <n v="34.29"/>
  </r>
  <r>
    <x v="13"/>
    <x v="3"/>
    <x v="0"/>
    <n v="47975.09"/>
    <n v="57145.29"/>
    <n v="197.07"/>
    <n v="1192.25"/>
    <n v="37.85"/>
  </r>
  <r>
    <x v="9"/>
    <x v="5"/>
    <x v="1"/>
    <n v="9749.6"/>
    <n v="8533.14"/>
    <n v="88.77"/>
    <n v="1321.24"/>
    <n v="49.88"/>
  </r>
  <r>
    <x v="5"/>
    <x v="1"/>
    <x v="6"/>
    <n v="19970.98"/>
    <n v="20997.66"/>
    <n v="100.95"/>
    <n v="180.09"/>
    <n v="57.56"/>
  </r>
  <r>
    <x v="12"/>
    <x v="4"/>
    <x v="7"/>
    <n v="28264.6"/>
    <n v="26586.74"/>
    <n v="131.87"/>
    <n v="734.56"/>
    <n v="38.270000000000003"/>
  </r>
  <r>
    <x v="16"/>
    <x v="6"/>
    <x v="3"/>
    <n v="14149.17"/>
    <n v="13279.14"/>
    <n v="39.32"/>
    <n v="775.43"/>
    <n v="44.02"/>
  </r>
  <r>
    <x v="16"/>
    <x v="6"/>
    <x v="0"/>
    <n v="16677.830000000002"/>
    <n v="19617.080000000002"/>
    <n v="150.27000000000001"/>
    <n v="225.48"/>
    <n v="39.840000000000003"/>
  </r>
  <r>
    <x v="8"/>
    <x v="0"/>
    <x v="7"/>
    <n v="33127.97"/>
    <n v="33984.19"/>
    <n v="116.88"/>
    <n v="396.48"/>
    <n v="37.799999999999997"/>
  </r>
  <r>
    <x v="12"/>
    <x v="2"/>
    <x v="5"/>
    <n v="49823.95"/>
    <n v="57142.48"/>
    <n v="59.49"/>
    <n v="1028.07"/>
    <n v="64.88"/>
  </r>
  <r>
    <x v="3"/>
    <x v="6"/>
    <x v="6"/>
    <n v="35800"/>
    <n v="38746.589999999997"/>
    <n v="63.99"/>
    <n v="1012.24"/>
    <n v="40.61"/>
  </r>
  <r>
    <x v="17"/>
    <x v="6"/>
    <x v="4"/>
    <n v="39534.300000000003"/>
    <n v="35806.769999999997"/>
    <n v="29.72"/>
    <n v="1114.18"/>
    <n v="38.17"/>
  </r>
  <r>
    <x v="6"/>
    <x v="5"/>
    <x v="3"/>
    <n v="44741.46"/>
    <n v="52445.59"/>
    <n v="54.59"/>
    <n v="960.74"/>
    <n v="64.430000000000007"/>
  </r>
  <r>
    <x v="18"/>
    <x v="4"/>
    <x v="4"/>
    <n v="5566.38"/>
    <n v="6572.58"/>
    <n v="177.5"/>
    <n v="113.24"/>
    <n v="48.79"/>
  </r>
  <r>
    <x v="5"/>
    <x v="2"/>
    <x v="6"/>
    <n v="47358.87"/>
    <n v="41016.65"/>
    <n v="172.4"/>
    <n v="829.62"/>
    <n v="34.049999999999997"/>
  </r>
  <r>
    <x v="0"/>
    <x v="1"/>
    <x v="1"/>
    <n v="6445.46"/>
    <n v="6889.42"/>
    <n v="168.41"/>
    <n v="300.61"/>
    <n v="45.14"/>
  </r>
  <r>
    <x v="1"/>
    <x v="1"/>
    <x v="1"/>
    <n v="10489.55"/>
    <n v="11668.87"/>
    <n v="116.66"/>
    <n v="1379.49"/>
    <n v="66.13"/>
  </r>
  <r>
    <x v="6"/>
    <x v="0"/>
    <x v="7"/>
    <n v="27231.360000000001"/>
    <n v="25786.68"/>
    <n v="164.63"/>
    <n v="735.45"/>
    <n v="59.54"/>
  </r>
  <r>
    <x v="18"/>
    <x v="6"/>
    <x v="2"/>
    <n v="20868.28"/>
    <n v="22147.11"/>
    <n v="176.22"/>
    <n v="932.41"/>
    <n v="53.02"/>
  </r>
  <r>
    <x v="4"/>
    <x v="4"/>
    <x v="4"/>
    <n v="48231.23"/>
    <n v="51550.44"/>
    <n v="63.65"/>
    <n v="1354.85"/>
    <n v="49.11"/>
  </r>
  <r>
    <x v="8"/>
    <x v="6"/>
    <x v="3"/>
    <n v="25634.29"/>
    <n v="28608.02"/>
    <n v="91.48"/>
    <n v="976.84"/>
    <n v="51.63"/>
  </r>
  <r>
    <x v="6"/>
    <x v="3"/>
    <x v="2"/>
    <n v="47696.15"/>
    <n v="42730.6"/>
    <n v="29.76"/>
    <n v="1149.9100000000001"/>
    <n v="35.22"/>
  </r>
  <r>
    <x v="5"/>
    <x v="0"/>
    <x v="4"/>
    <n v="7525.2"/>
    <n v="7500.46"/>
    <n v="56.25"/>
    <n v="573.65"/>
    <n v="61.63"/>
  </r>
  <r>
    <x v="13"/>
    <x v="1"/>
    <x v="3"/>
    <n v="16295.06"/>
    <n v="15742.71"/>
    <n v="194.26"/>
    <n v="1005.63"/>
    <n v="32.61"/>
  </r>
  <r>
    <x v="17"/>
    <x v="0"/>
    <x v="2"/>
    <n v="48254.61"/>
    <n v="55699.76"/>
    <n v="47.58"/>
    <n v="1112.73"/>
    <n v="32.380000000000003"/>
  </r>
  <r>
    <x v="7"/>
    <x v="4"/>
    <x v="4"/>
    <n v="9673.67"/>
    <n v="10064.780000000001"/>
    <n v="140.33000000000001"/>
    <n v="977.59"/>
    <n v="40.76"/>
  </r>
  <r>
    <x v="15"/>
    <x v="3"/>
    <x v="0"/>
    <n v="27091.599999999999"/>
    <n v="29279.15"/>
    <n v="138.61000000000001"/>
    <n v="1150.97"/>
    <n v="46.48"/>
  </r>
  <r>
    <x v="10"/>
    <x v="5"/>
    <x v="6"/>
    <n v="24720.560000000001"/>
    <n v="27802.44"/>
    <n v="134.46"/>
    <n v="607.91"/>
    <n v="39.200000000000003"/>
  </r>
  <r>
    <x v="5"/>
    <x v="5"/>
    <x v="4"/>
    <n v="15173.36"/>
    <n v="16088.2"/>
    <n v="145"/>
    <n v="536.59"/>
    <n v="59.83"/>
  </r>
  <r>
    <x v="11"/>
    <x v="2"/>
    <x v="6"/>
    <n v="16959.330000000002"/>
    <n v="16228.69"/>
    <n v="62.9"/>
    <n v="515.74"/>
    <n v="58.05"/>
  </r>
  <r>
    <x v="13"/>
    <x v="4"/>
    <x v="0"/>
    <n v="22685.51"/>
    <n v="26055.96"/>
    <n v="116.34"/>
    <n v="306.19"/>
    <n v="31.21"/>
  </r>
  <r>
    <x v="10"/>
    <x v="3"/>
    <x v="6"/>
    <n v="31823.4"/>
    <n v="32839.68"/>
    <n v="82.47"/>
    <n v="1080.81"/>
    <n v="57.03"/>
  </r>
  <r>
    <x v="19"/>
    <x v="6"/>
    <x v="0"/>
    <n v="26312.28"/>
    <n v="28731.45"/>
    <n v="129.82"/>
    <n v="1184.8499999999999"/>
    <n v="59.89"/>
  </r>
  <r>
    <x v="17"/>
    <x v="3"/>
    <x v="1"/>
    <n v="12463.29"/>
    <n v="14521.65"/>
    <n v="110.45"/>
    <n v="1200.44"/>
    <n v="64.349999999999994"/>
  </r>
  <r>
    <x v="9"/>
    <x v="0"/>
    <x v="7"/>
    <n v="13335.53"/>
    <n v="15984.75"/>
    <n v="52.08"/>
    <n v="318.89"/>
    <n v="43.42"/>
  </r>
  <r>
    <x v="3"/>
    <x v="2"/>
    <x v="5"/>
    <n v="13851.18"/>
    <n v="11430.7"/>
    <n v="119.26"/>
    <n v="1157.56"/>
    <n v="52.12"/>
  </r>
  <r>
    <x v="9"/>
    <x v="3"/>
    <x v="4"/>
    <n v="13285.19"/>
    <n v="14486.71"/>
    <n v="82.34"/>
    <n v="310.95999999999998"/>
    <n v="40.72"/>
  </r>
  <r>
    <x v="15"/>
    <x v="1"/>
    <x v="2"/>
    <n v="11936.85"/>
    <n v="13402.52"/>
    <n v="137.37"/>
    <n v="74.28"/>
    <n v="63.35"/>
  </r>
  <r>
    <x v="16"/>
    <x v="3"/>
    <x v="0"/>
    <n v="28461.83"/>
    <n v="24132.13"/>
    <n v="86.06"/>
    <n v="1246.5999999999999"/>
    <n v="56.4"/>
  </r>
  <r>
    <x v="14"/>
    <x v="3"/>
    <x v="1"/>
    <n v="32998.71"/>
    <n v="31325.02"/>
    <n v="49.89"/>
    <n v="868.78"/>
    <n v="59.66"/>
  </r>
  <r>
    <x v="5"/>
    <x v="4"/>
    <x v="0"/>
    <n v="18784.36"/>
    <n v="19388.71"/>
    <n v="80.73"/>
    <n v="123.56"/>
    <n v="62.07"/>
  </r>
  <r>
    <x v="5"/>
    <x v="6"/>
    <x v="7"/>
    <n v="11226.72"/>
    <n v="9121.44"/>
    <n v="166.54"/>
    <n v="42.39"/>
    <n v="60.61"/>
  </r>
  <r>
    <x v="3"/>
    <x v="3"/>
    <x v="0"/>
    <n v="39609.599999999999"/>
    <n v="33231.19"/>
    <n v="64.459999999999994"/>
    <n v="855.57"/>
    <n v="46.09"/>
  </r>
  <r>
    <x v="10"/>
    <x v="6"/>
    <x v="5"/>
    <n v="32669.75"/>
    <n v="37578.410000000003"/>
    <n v="112.89"/>
    <n v="240.33"/>
    <n v="57.24"/>
  </r>
  <r>
    <x v="13"/>
    <x v="6"/>
    <x v="6"/>
    <n v="4595.08"/>
    <n v="3780.96"/>
    <n v="28.93"/>
    <n v="517.12"/>
    <n v="59.09"/>
  </r>
  <r>
    <x v="1"/>
    <x v="6"/>
    <x v="1"/>
    <n v="26344.41"/>
    <n v="21515.45"/>
    <n v="52.9"/>
    <n v="1322.82"/>
    <n v="35.15"/>
  </r>
  <r>
    <x v="11"/>
    <x v="2"/>
    <x v="4"/>
    <n v="27318.34"/>
    <n v="25841.38"/>
    <n v="35.520000000000003"/>
    <n v="339.53"/>
    <n v="57.15"/>
  </r>
  <r>
    <x v="18"/>
    <x v="2"/>
    <x v="4"/>
    <n v="37886.839999999997"/>
    <n v="41860.68"/>
    <n v="129.59"/>
    <n v="657.36"/>
    <n v="31.69"/>
  </r>
  <r>
    <x v="1"/>
    <x v="3"/>
    <x v="7"/>
    <n v="2225.09"/>
    <n v="1836.76"/>
    <n v="104.14"/>
    <n v="1157.3"/>
    <n v="62.86"/>
  </r>
  <r>
    <x v="14"/>
    <x v="1"/>
    <x v="4"/>
    <n v="3703.66"/>
    <n v="3078.03"/>
    <n v="160.61000000000001"/>
    <n v="657.65"/>
    <n v="36.479999999999997"/>
  </r>
  <r>
    <x v="1"/>
    <x v="6"/>
    <x v="6"/>
    <n v="41783.18"/>
    <n v="41756.910000000003"/>
    <n v="139.1"/>
    <n v="1169.6600000000001"/>
    <n v="40.700000000000003"/>
  </r>
  <r>
    <x v="10"/>
    <x v="6"/>
    <x v="1"/>
    <n v="44433.25"/>
    <n v="44849.49"/>
    <n v="150.83000000000001"/>
    <n v="1127.17"/>
    <n v="61.27"/>
  </r>
  <r>
    <x v="13"/>
    <x v="4"/>
    <x v="1"/>
    <n v="12950.96"/>
    <n v="11413.42"/>
    <n v="31.78"/>
    <n v="174.12"/>
    <n v="40.119999999999997"/>
  </r>
  <r>
    <x v="2"/>
    <x v="0"/>
    <x v="2"/>
    <n v="21322.29"/>
    <n v="21219.75"/>
    <n v="142.93"/>
    <n v="72.540000000000006"/>
    <n v="44.11"/>
  </r>
  <r>
    <x v="1"/>
    <x v="1"/>
    <x v="3"/>
    <n v="30712.33"/>
    <n v="35453.71"/>
    <n v="84.58"/>
    <n v="1152.47"/>
    <n v="47.68"/>
  </r>
  <r>
    <x v="3"/>
    <x v="3"/>
    <x v="2"/>
    <n v="10300.52"/>
    <n v="11104.21"/>
    <n v="62.1"/>
    <n v="1315.28"/>
    <n v="49.86"/>
  </r>
  <r>
    <x v="17"/>
    <x v="5"/>
    <x v="5"/>
    <n v="29871.200000000001"/>
    <n v="31874.06"/>
    <n v="58.5"/>
    <n v="849.27"/>
    <n v="58.85"/>
  </r>
  <r>
    <x v="17"/>
    <x v="5"/>
    <x v="3"/>
    <n v="3774.42"/>
    <n v="4430.59"/>
    <n v="159.63"/>
    <n v="504.93"/>
    <n v="54.43"/>
  </r>
  <r>
    <x v="4"/>
    <x v="0"/>
    <x v="5"/>
    <n v="16766"/>
    <n v="18496.75"/>
    <n v="132.32"/>
    <n v="98.92"/>
    <n v="31.95"/>
  </r>
  <r>
    <x v="8"/>
    <x v="0"/>
    <x v="5"/>
    <n v="3285.83"/>
    <n v="2642.49"/>
    <n v="30.27"/>
    <n v="1010.38"/>
    <n v="40.880000000000003"/>
  </r>
  <r>
    <x v="17"/>
    <x v="1"/>
    <x v="2"/>
    <n v="30609.13"/>
    <n v="26741.35"/>
    <n v="87.04"/>
    <n v="231.66"/>
    <n v="42.59"/>
  </r>
  <r>
    <x v="15"/>
    <x v="0"/>
    <x v="6"/>
    <n v="20490.36"/>
    <n v="18726.21"/>
    <n v="106.77"/>
    <n v="336.01"/>
    <n v="51.59"/>
  </r>
  <r>
    <x v="9"/>
    <x v="6"/>
    <x v="3"/>
    <n v="36826.44"/>
    <n v="42048.9"/>
    <n v="150.4"/>
    <n v="516.02"/>
    <n v="55.32"/>
  </r>
  <r>
    <x v="12"/>
    <x v="5"/>
    <x v="4"/>
    <n v="12148.41"/>
    <n v="12962.53"/>
    <n v="113.06"/>
    <n v="423.76"/>
    <n v="66.599999999999994"/>
  </r>
  <r>
    <x v="11"/>
    <x v="0"/>
    <x v="2"/>
    <n v="26723.91"/>
    <n v="22010.240000000002"/>
    <n v="87.54"/>
    <n v="766.34"/>
    <n v="51.54"/>
  </r>
  <r>
    <x v="4"/>
    <x v="5"/>
    <x v="0"/>
    <n v="20385.310000000001"/>
    <n v="21467.14"/>
    <n v="134.21"/>
    <n v="856.05"/>
    <n v="44.38"/>
  </r>
  <r>
    <x v="9"/>
    <x v="3"/>
    <x v="1"/>
    <n v="9272.98"/>
    <n v="10324.969999999999"/>
    <n v="182.31"/>
    <n v="675.39"/>
    <n v="46.24"/>
  </r>
  <r>
    <x v="0"/>
    <x v="5"/>
    <x v="2"/>
    <n v="34325.040000000001"/>
    <n v="33080.21"/>
    <n v="80.55"/>
    <n v="826.63"/>
    <n v="48.29"/>
  </r>
  <r>
    <x v="3"/>
    <x v="4"/>
    <x v="5"/>
    <n v="23329.02"/>
    <n v="19639.5"/>
    <n v="138.91"/>
    <n v="1303.1600000000001"/>
    <n v="65.34"/>
  </r>
  <r>
    <x v="13"/>
    <x v="0"/>
    <x v="6"/>
    <n v="27999.24"/>
    <n v="24345.31"/>
    <n v="35.5"/>
    <n v="321.39"/>
    <n v="41.14"/>
  </r>
  <r>
    <x v="4"/>
    <x v="0"/>
    <x v="0"/>
    <n v="10668.39"/>
    <n v="10113.76"/>
    <n v="78.36"/>
    <n v="709.22"/>
    <n v="42.08"/>
  </r>
  <r>
    <x v="5"/>
    <x v="4"/>
    <x v="6"/>
    <n v="6216.13"/>
    <n v="7024.47"/>
    <n v="129.81"/>
    <n v="800.63"/>
    <n v="34.28"/>
  </r>
  <r>
    <x v="0"/>
    <x v="1"/>
    <x v="4"/>
    <n v="25947.66"/>
    <n v="23899.18"/>
    <n v="48.07"/>
    <n v="469.91"/>
    <n v="62.42"/>
  </r>
  <r>
    <x v="7"/>
    <x v="0"/>
    <x v="6"/>
    <n v="8209.84"/>
    <n v="7556.2"/>
    <n v="21.33"/>
    <n v="420.85"/>
    <n v="41.05"/>
  </r>
  <r>
    <x v="15"/>
    <x v="1"/>
    <x v="0"/>
    <n v="43281.08"/>
    <n v="38481.97"/>
    <n v="187.09"/>
    <n v="1109.48"/>
    <n v="30.44"/>
  </r>
  <r>
    <x v="14"/>
    <x v="5"/>
    <x v="5"/>
    <n v="15742.16"/>
    <n v="17297.580000000002"/>
    <n v="100.01"/>
    <n v="136.09"/>
    <n v="66.2"/>
  </r>
  <r>
    <x v="18"/>
    <x v="6"/>
    <x v="1"/>
    <n v="19747.12"/>
    <n v="19112.57"/>
    <n v="167.79"/>
    <n v="1170"/>
    <n v="40.15"/>
  </r>
  <r>
    <x v="19"/>
    <x v="3"/>
    <x v="5"/>
    <n v="10668.1"/>
    <n v="9622.69"/>
    <n v="102.58"/>
    <n v="737.64"/>
    <n v="58.15"/>
  </r>
  <r>
    <x v="5"/>
    <x v="0"/>
    <x v="5"/>
    <n v="24674.19"/>
    <n v="28985.24"/>
    <n v="172.4"/>
    <n v="393.27"/>
    <n v="52.71"/>
  </r>
  <r>
    <x v="15"/>
    <x v="2"/>
    <x v="5"/>
    <n v="8416.1"/>
    <n v="6929.97"/>
    <n v="126.12"/>
    <n v="830.43"/>
    <n v="66.510000000000005"/>
  </r>
  <r>
    <x v="12"/>
    <x v="2"/>
    <x v="7"/>
    <n v="5158.83"/>
    <n v="5533.23"/>
    <n v="187.33"/>
    <n v="954.11"/>
    <n v="51.57"/>
  </r>
  <r>
    <x v="9"/>
    <x v="3"/>
    <x v="2"/>
    <n v="2512.6799999999998"/>
    <n v="2273.25"/>
    <n v="183.28"/>
    <n v="820.54"/>
    <n v="67.48"/>
  </r>
  <r>
    <x v="2"/>
    <x v="6"/>
    <x v="0"/>
    <n v="41105.94"/>
    <n v="47590.19"/>
    <n v="54.75"/>
    <n v="720.5"/>
    <n v="37.33"/>
  </r>
  <r>
    <x v="15"/>
    <x v="5"/>
    <x v="7"/>
    <n v="32589.23"/>
    <n v="36377.68"/>
    <n v="173.23"/>
    <n v="135.79"/>
    <n v="33.81"/>
  </r>
  <r>
    <x v="10"/>
    <x v="5"/>
    <x v="7"/>
    <n v="19203.37"/>
    <n v="19148.46"/>
    <n v="174.87"/>
    <n v="1258.25"/>
    <n v="34.299999999999997"/>
  </r>
  <r>
    <x v="7"/>
    <x v="4"/>
    <x v="0"/>
    <n v="48569.06"/>
    <n v="50526.39"/>
    <n v="111.18"/>
    <n v="775.09"/>
    <n v="30.09"/>
  </r>
  <r>
    <x v="8"/>
    <x v="4"/>
    <x v="3"/>
    <n v="23990.63"/>
    <n v="25812.35"/>
    <n v="158.80000000000001"/>
    <n v="628.04999999999995"/>
    <n v="57.98"/>
  </r>
  <r>
    <x v="13"/>
    <x v="6"/>
    <x v="5"/>
    <n v="31991.72"/>
    <n v="31110.65"/>
    <n v="89.08"/>
    <n v="304.88"/>
    <n v="59.68"/>
  </r>
  <r>
    <x v="12"/>
    <x v="0"/>
    <x v="1"/>
    <n v="3007.77"/>
    <n v="2560.4899999999998"/>
    <n v="109.09"/>
    <n v="1312.13"/>
    <n v="39.5"/>
  </r>
  <r>
    <x v="13"/>
    <x v="2"/>
    <x v="7"/>
    <n v="26866.42"/>
    <n v="29648.63"/>
    <n v="171.62"/>
    <n v="1242.5899999999999"/>
    <n v="65.290000000000006"/>
  </r>
  <r>
    <x v="19"/>
    <x v="5"/>
    <x v="0"/>
    <n v="41913.300000000003"/>
    <n v="38652.18"/>
    <n v="30.71"/>
    <n v="82.09"/>
    <n v="66"/>
  </r>
  <r>
    <x v="17"/>
    <x v="4"/>
    <x v="5"/>
    <n v="35789.49"/>
    <n v="40299.58"/>
    <n v="119.33"/>
    <n v="257.85000000000002"/>
    <n v="44.35"/>
  </r>
  <r>
    <x v="12"/>
    <x v="5"/>
    <x v="5"/>
    <n v="40825.300000000003"/>
    <n v="44057.3"/>
    <n v="158.6"/>
    <n v="391.2"/>
    <n v="37.020000000000003"/>
  </r>
  <r>
    <x v="14"/>
    <x v="6"/>
    <x v="6"/>
    <n v="33829.339999999997"/>
    <n v="37634.44"/>
    <n v="58.46"/>
    <n v="964.99"/>
    <n v="54.42"/>
  </r>
  <r>
    <x v="18"/>
    <x v="4"/>
    <x v="5"/>
    <n v="33169.17"/>
    <n v="31095.77"/>
    <n v="88.57"/>
    <n v="797.67"/>
    <n v="30.79"/>
  </r>
  <r>
    <x v="4"/>
    <x v="0"/>
    <x v="6"/>
    <n v="40010.99"/>
    <n v="42792.66"/>
    <n v="87.37"/>
    <n v="831.94"/>
    <n v="37.69"/>
  </r>
  <r>
    <x v="6"/>
    <x v="0"/>
    <x v="7"/>
    <n v="11188.67"/>
    <n v="9813.6200000000008"/>
    <n v="100.52"/>
    <n v="623.46"/>
    <n v="55.86"/>
  </r>
  <r>
    <x v="14"/>
    <x v="1"/>
    <x v="4"/>
    <n v="49188.61"/>
    <n v="44353.01"/>
    <n v="164.75"/>
    <n v="659.02"/>
    <n v="63.83"/>
  </r>
  <r>
    <x v="16"/>
    <x v="1"/>
    <x v="2"/>
    <n v="8075.18"/>
    <n v="9515"/>
    <n v="192.64"/>
    <n v="552.09"/>
    <n v="62.82"/>
  </r>
  <r>
    <x v="16"/>
    <x v="2"/>
    <x v="6"/>
    <n v="10961.77"/>
    <n v="12576.03"/>
    <n v="176.8"/>
    <n v="977.68"/>
    <n v="32.32"/>
  </r>
  <r>
    <x v="10"/>
    <x v="1"/>
    <x v="7"/>
    <n v="37256.43"/>
    <n v="39190.01"/>
    <n v="38.82"/>
    <n v="1199.92"/>
    <n v="59.66"/>
  </r>
  <r>
    <x v="10"/>
    <x v="4"/>
    <x v="0"/>
    <n v="49446.48"/>
    <n v="52898.91"/>
    <n v="46.3"/>
    <n v="1013.71"/>
    <n v="35.07"/>
  </r>
  <r>
    <x v="2"/>
    <x v="1"/>
    <x v="2"/>
    <n v="740.99"/>
    <n v="831.86"/>
    <n v="53.1"/>
    <n v="1360.46"/>
    <n v="33.61"/>
  </r>
  <r>
    <x v="10"/>
    <x v="4"/>
    <x v="5"/>
    <n v="2436.5"/>
    <n v="2216.85"/>
    <n v="61.08"/>
    <n v="908.5"/>
    <n v="60.28"/>
  </r>
  <r>
    <x v="15"/>
    <x v="4"/>
    <x v="1"/>
    <n v="11181.65"/>
    <n v="13164.79"/>
    <n v="122.54"/>
    <n v="40.619999999999997"/>
    <n v="33.979999999999997"/>
  </r>
  <r>
    <x v="6"/>
    <x v="1"/>
    <x v="2"/>
    <n v="49529.61"/>
    <n v="52776.18"/>
    <n v="118.72"/>
    <n v="903.19"/>
    <n v="41.13"/>
  </r>
  <r>
    <x v="17"/>
    <x v="0"/>
    <x v="6"/>
    <n v="31383.34"/>
    <n v="36151.599999999999"/>
    <n v="66.73"/>
    <n v="1204.8399999999999"/>
    <n v="33.69"/>
  </r>
  <r>
    <x v="13"/>
    <x v="4"/>
    <x v="3"/>
    <n v="26441.53"/>
    <n v="27000.75"/>
    <n v="103.49"/>
    <n v="425.03"/>
    <n v="38.32"/>
  </r>
  <r>
    <x v="5"/>
    <x v="4"/>
    <x v="2"/>
    <n v="9960.73"/>
    <n v="11541.31"/>
    <n v="70.91"/>
    <n v="981.92"/>
    <n v="60.93"/>
  </r>
  <r>
    <x v="16"/>
    <x v="1"/>
    <x v="2"/>
    <n v="25268.13"/>
    <n v="22719.63"/>
    <n v="60.51"/>
    <n v="352.62"/>
    <n v="32.32"/>
  </r>
  <r>
    <x v="18"/>
    <x v="0"/>
    <x v="2"/>
    <n v="3732.53"/>
    <n v="4168.82"/>
    <n v="113.6"/>
    <n v="1019.37"/>
    <n v="56.76"/>
  </r>
  <r>
    <x v="3"/>
    <x v="4"/>
    <x v="7"/>
    <n v="13444.76"/>
    <n v="14984.01"/>
    <n v="163.9"/>
    <n v="511.76"/>
    <n v="51.04"/>
  </r>
  <r>
    <x v="14"/>
    <x v="1"/>
    <x v="0"/>
    <n v="42384.09"/>
    <n v="36474.21"/>
    <n v="67.16"/>
    <n v="943.85"/>
    <n v="54.9"/>
  </r>
  <r>
    <x v="1"/>
    <x v="0"/>
    <x v="3"/>
    <n v="23745.49"/>
    <n v="20351.509999999998"/>
    <n v="20.09"/>
    <n v="60.25"/>
    <n v="68.290000000000006"/>
  </r>
  <r>
    <x v="18"/>
    <x v="3"/>
    <x v="4"/>
    <n v="7620.64"/>
    <n v="8232.41"/>
    <n v="175.09"/>
    <n v="1322.56"/>
    <n v="61.92"/>
  </r>
  <r>
    <x v="9"/>
    <x v="4"/>
    <x v="6"/>
    <n v="46203.29"/>
    <n v="51020.59"/>
    <n v="64.260000000000005"/>
    <n v="1231.3399999999999"/>
    <n v="59.36"/>
  </r>
  <r>
    <x v="15"/>
    <x v="1"/>
    <x v="0"/>
    <n v="49520.12"/>
    <n v="43991.89"/>
    <n v="53.18"/>
    <n v="1390.46"/>
    <n v="30.72"/>
  </r>
  <r>
    <x v="4"/>
    <x v="6"/>
    <x v="1"/>
    <n v="5505.18"/>
    <n v="6279.76"/>
    <n v="37.04"/>
    <n v="742.35"/>
    <n v="62.9"/>
  </r>
  <r>
    <x v="5"/>
    <x v="6"/>
    <x v="0"/>
    <n v="28052.23"/>
    <n v="32720.639999999999"/>
    <n v="142.25"/>
    <n v="416.66"/>
    <n v="42.46"/>
  </r>
  <r>
    <x v="8"/>
    <x v="2"/>
    <x v="3"/>
    <n v="36013.660000000003"/>
    <n v="34055.43"/>
    <n v="28.84"/>
    <n v="1218.8699999999999"/>
    <n v="45.61"/>
  </r>
  <r>
    <x v="4"/>
    <x v="6"/>
    <x v="2"/>
    <n v="32563.439999999999"/>
    <n v="33379"/>
    <n v="36.130000000000003"/>
    <n v="1181.29"/>
    <n v="33.99"/>
  </r>
  <r>
    <x v="14"/>
    <x v="0"/>
    <x v="3"/>
    <n v="8970.5300000000007"/>
    <n v="10242.07"/>
    <n v="51.07"/>
    <n v="118.38"/>
    <n v="38.04"/>
  </r>
  <r>
    <x v="17"/>
    <x v="4"/>
    <x v="1"/>
    <n v="8375.59"/>
    <n v="9834.6200000000008"/>
    <n v="174.41"/>
    <n v="103.26"/>
    <n v="54.9"/>
  </r>
  <r>
    <x v="16"/>
    <x v="2"/>
    <x v="5"/>
    <n v="42828.76"/>
    <n v="44223.92"/>
    <n v="108.41"/>
    <n v="1372.05"/>
    <n v="39.46"/>
  </r>
  <r>
    <x v="14"/>
    <x v="4"/>
    <x v="1"/>
    <n v="11621.64"/>
    <n v="13270.71"/>
    <n v="172.63"/>
    <n v="1099.3"/>
    <n v="40.96"/>
  </r>
  <r>
    <x v="16"/>
    <x v="3"/>
    <x v="2"/>
    <n v="47299.18"/>
    <n v="47088.76"/>
    <n v="69.3"/>
    <n v="1087.99"/>
    <n v="50.75"/>
  </r>
  <r>
    <x v="19"/>
    <x v="4"/>
    <x v="7"/>
    <n v="32067.33"/>
    <n v="35582.94"/>
    <n v="67.69"/>
    <n v="1068.74"/>
    <n v="57.59"/>
  </r>
  <r>
    <x v="19"/>
    <x v="6"/>
    <x v="3"/>
    <n v="20253.990000000002"/>
    <n v="19827.79"/>
    <n v="141.59"/>
    <n v="1243.45"/>
    <n v="56.42"/>
  </r>
  <r>
    <x v="18"/>
    <x v="5"/>
    <x v="7"/>
    <n v="16436.490000000002"/>
    <n v="13228.23"/>
    <n v="189.1"/>
    <n v="833.92"/>
    <n v="65.989999999999995"/>
  </r>
  <r>
    <x v="16"/>
    <x v="6"/>
    <x v="0"/>
    <n v="7871.05"/>
    <n v="6643.78"/>
    <n v="69.87"/>
    <n v="451.84"/>
    <n v="43.88"/>
  </r>
  <r>
    <x v="16"/>
    <x v="5"/>
    <x v="2"/>
    <n v="17352.04"/>
    <n v="19072.79"/>
    <n v="125.83"/>
    <n v="622.35"/>
    <n v="62.97"/>
  </r>
  <r>
    <x v="2"/>
    <x v="5"/>
    <x v="5"/>
    <n v="48936.24"/>
    <n v="52003.78"/>
    <n v="110.24"/>
    <n v="210.58"/>
    <n v="33.11"/>
  </r>
  <r>
    <x v="6"/>
    <x v="4"/>
    <x v="4"/>
    <n v="45513.32"/>
    <n v="41588.01"/>
    <n v="33.520000000000003"/>
    <n v="1267.31"/>
    <n v="64.900000000000006"/>
  </r>
  <r>
    <x v="12"/>
    <x v="3"/>
    <x v="7"/>
    <n v="13588.97"/>
    <n v="12125.32"/>
    <n v="192.19"/>
    <n v="430.73"/>
    <n v="38.93"/>
  </r>
  <r>
    <x v="4"/>
    <x v="3"/>
    <x v="7"/>
    <n v="42905.2"/>
    <n v="43781.19"/>
    <n v="147.07"/>
    <n v="866.71"/>
    <n v="33.299999999999997"/>
  </r>
  <r>
    <x v="12"/>
    <x v="0"/>
    <x v="6"/>
    <n v="13942.38"/>
    <n v="11285.35"/>
    <n v="182.91"/>
    <n v="792.65"/>
    <n v="52.79"/>
  </r>
  <r>
    <x v="12"/>
    <x v="5"/>
    <x v="2"/>
    <n v="6632.86"/>
    <n v="6267.87"/>
    <n v="37.729999999999997"/>
    <n v="246.88"/>
    <n v="34.72"/>
  </r>
  <r>
    <x v="14"/>
    <x v="1"/>
    <x v="7"/>
    <n v="39084.33"/>
    <n v="38765.74"/>
    <n v="137.49"/>
    <n v="443.4"/>
    <n v="52.83"/>
  </r>
  <r>
    <x v="8"/>
    <x v="5"/>
    <x v="5"/>
    <n v="24682.87"/>
    <n v="29268.22"/>
    <n v="95.83"/>
    <n v="652.14"/>
    <n v="65.5"/>
  </r>
  <r>
    <x v="16"/>
    <x v="1"/>
    <x v="2"/>
    <n v="37496.51"/>
    <n v="42211.61"/>
    <n v="156.9"/>
    <n v="70.03"/>
    <n v="46.42"/>
  </r>
  <r>
    <x v="4"/>
    <x v="0"/>
    <x v="7"/>
    <n v="15309.05"/>
    <n v="17658.66"/>
    <n v="55.57"/>
    <n v="766.96"/>
    <n v="58.06"/>
  </r>
  <r>
    <x v="1"/>
    <x v="6"/>
    <x v="7"/>
    <n v="9225.11"/>
    <n v="9884.5400000000009"/>
    <n v="119.89"/>
    <n v="932.8"/>
    <n v="54.24"/>
  </r>
  <r>
    <x v="2"/>
    <x v="1"/>
    <x v="7"/>
    <n v="17933.14"/>
    <n v="16338.87"/>
    <n v="55.04"/>
    <n v="533.84"/>
    <n v="35.51"/>
  </r>
  <r>
    <x v="3"/>
    <x v="1"/>
    <x v="1"/>
    <n v="47744.44"/>
    <n v="53650.75"/>
    <n v="31.56"/>
    <n v="760.44"/>
    <n v="51.24"/>
  </r>
  <r>
    <x v="3"/>
    <x v="2"/>
    <x v="7"/>
    <n v="24942.52"/>
    <n v="22397.14"/>
    <n v="156.77000000000001"/>
    <n v="791.47"/>
    <n v="31.11"/>
  </r>
  <r>
    <x v="14"/>
    <x v="0"/>
    <x v="4"/>
    <n v="21830.31"/>
    <n v="25941.84"/>
    <n v="135.31"/>
    <n v="888.62"/>
    <n v="49.82"/>
  </r>
  <r>
    <x v="6"/>
    <x v="3"/>
    <x v="5"/>
    <n v="38667.49"/>
    <n v="32165.91"/>
    <n v="104.41"/>
    <n v="759.94"/>
    <n v="41.99"/>
  </r>
  <r>
    <x v="11"/>
    <x v="1"/>
    <x v="1"/>
    <n v="1452.89"/>
    <n v="1463.53"/>
    <n v="151.26"/>
    <n v="967.76"/>
    <n v="58.87"/>
  </r>
  <r>
    <x v="10"/>
    <x v="1"/>
    <x v="2"/>
    <n v="11765.21"/>
    <n v="13641.61"/>
    <n v="174.43"/>
    <n v="1237.19"/>
    <n v="53.33"/>
  </r>
  <r>
    <x v="6"/>
    <x v="2"/>
    <x v="4"/>
    <n v="20556.93"/>
    <n v="17089.990000000002"/>
    <n v="48.42"/>
    <n v="1128.96"/>
    <n v="35.93"/>
  </r>
  <r>
    <x v="7"/>
    <x v="4"/>
    <x v="0"/>
    <n v="6607.86"/>
    <n v="6138.7"/>
    <n v="71.260000000000005"/>
    <n v="534.92999999999995"/>
    <n v="39.159999999999997"/>
  </r>
  <r>
    <x v="18"/>
    <x v="1"/>
    <x v="4"/>
    <n v="17362.259999999998"/>
    <n v="16343.72"/>
    <n v="139.27000000000001"/>
    <n v="710.02"/>
    <n v="69.66"/>
  </r>
  <r>
    <x v="16"/>
    <x v="2"/>
    <x v="1"/>
    <n v="32521.119999999999"/>
    <n v="32543.38"/>
    <n v="136.11000000000001"/>
    <n v="754.46"/>
    <n v="58.45"/>
  </r>
  <r>
    <x v="5"/>
    <x v="6"/>
    <x v="6"/>
    <n v="48689.95"/>
    <n v="41106.230000000003"/>
    <n v="93.46"/>
    <n v="746.18"/>
    <n v="58.69"/>
  </r>
  <r>
    <x v="9"/>
    <x v="6"/>
    <x v="7"/>
    <n v="29313.73"/>
    <n v="30309.69"/>
    <n v="143.83000000000001"/>
    <n v="1291.82"/>
    <n v="62.22"/>
  </r>
  <r>
    <x v="3"/>
    <x v="0"/>
    <x v="4"/>
    <n v="22523.27"/>
    <n v="25385.21"/>
    <n v="197.42"/>
    <n v="939.34"/>
    <n v="68.040000000000006"/>
  </r>
  <r>
    <x v="14"/>
    <x v="2"/>
    <x v="7"/>
    <n v="41431.57"/>
    <n v="41218.18"/>
    <n v="87.76"/>
    <n v="644.84"/>
    <n v="46.69"/>
  </r>
  <r>
    <x v="19"/>
    <x v="6"/>
    <x v="7"/>
    <n v="13613.53"/>
    <n v="13351.41"/>
    <n v="66.86"/>
    <n v="320.08"/>
    <n v="37.03"/>
  </r>
  <r>
    <x v="19"/>
    <x v="0"/>
    <x v="7"/>
    <n v="44602.78"/>
    <n v="51869.78"/>
    <n v="24.9"/>
    <n v="1182.44"/>
    <n v="67.010000000000005"/>
  </r>
  <r>
    <x v="18"/>
    <x v="2"/>
    <x v="0"/>
    <n v="33865.11"/>
    <n v="38931.11"/>
    <n v="113.98"/>
    <n v="353.68"/>
    <n v="49.73"/>
  </r>
  <r>
    <x v="19"/>
    <x v="1"/>
    <x v="4"/>
    <n v="34057.08"/>
    <n v="39020.78"/>
    <n v="184.44"/>
    <n v="361.57"/>
    <n v="48.02"/>
  </r>
  <r>
    <x v="6"/>
    <x v="1"/>
    <x v="2"/>
    <n v="4585.3"/>
    <n v="5242.22"/>
    <n v="190.76"/>
    <n v="683.92"/>
    <n v="60.47"/>
  </r>
  <r>
    <x v="1"/>
    <x v="2"/>
    <x v="2"/>
    <n v="3191.57"/>
    <n v="3288.83"/>
    <n v="59.33"/>
    <n v="841.8"/>
    <n v="34.68"/>
  </r>
  <r>
    <x v="16"/>
    <x v="0"/>
    <x v="7"/>
    <n v="37475.82"/>
    <n v="30740.02"/>
    <n v="87.45"/>
    <n v="992.1"/>
    <n v="53.04"/>
  </r>
  <r>
    <x v="10"/>
    <x v="4"/>
    <x v="0"/>
    <n v="15547.35"/>
    <n v="12545.33"/>
    <n v="150.15"/>
    <n v="1166.98"/>
    <n v="68.459999999999994"/>
  </r>
  <r>
    <x v="1"/>
    <x v="6"/>
    <x v="1"/>
    <n v="33358.71"/>
    <n v="35916.660000000003"/>
    <n v="165.02"/>
    <n v="1075.6500000000001"/>
    <n v="55.68"/>
  </r>
  <r>
    <x v="3"/>
    <x v="4"/>
    <x v="7"/>
    <n v="1508.85"/>
    <n v="1646.31"/>
    <n v="71.489999999999995"/>
    <n v="1345.58"/>
    <n v="37.090000000000003"/>
  </r>
  <r>
    <x v="6"/>
    <x v="5"/>
    <x v="2"/>
    <n v="38783.980000000003"/>
    <n v="31056.35"/>
    <n v="22.59"/>
    <n v="577.65"/>
    <n v="32.950000000000003"/>
  </r>
  <r>
    <x v="5"/>
    <x v="6"/>
    <x v="5"/>
    <n v="14578.42"/>
    <n v="12421.07"/>
    <n v="27.85"/>
    <n v="989.21"/>
    <n v="50.57"/>
  </r>
  <r>
    <x v="11"/>
    <x v="4"/>
    <x v="3"/>
    <n v="38111.67"/>
    <n v="34589.19"/>
    <n v="193.35"/>
    <n v="1339.54"/>
    <n v="41.17"/>
  </r>
  <r>
    <x v="11"/>
    <x v="1"/>
    <x v="3"/>
    <n v="24701.03"/>
    <n v="25708.18"/>
    <n v="54.58"/>
    <n v="1017.71"/>
    <n v="57.49"/>
  </r>
  <r>
    <x v="8"/>
    <x v="2"/>
    <x v="4"/>
    <n v="7153.42"/>
    <n v="7576.53"/>
    <n v="161.84"/>
    <n v="773.92"/>
    <n v="68.05"/>
  </r>
  <r>
    <x v="18"/>
    <x v="4"/>
    <x v="4"/>
    <n v="24143.37"/>
    <n v="22274.87"/>
    <n v="101.35"/>
    <n v="183.01"/>
    <n v="56.08"/>
  </r>
  <r>
    <x v="13"/>
    <x v="2"/>
    <x v="2"/>
    <n v="19324.439999999999"/>
    <n v="22476.63"/>
    <n v="132.93"/>
    <n v="131.5"/>
    <n v="32.01"/>
  </r>
  <r>
    <x v="14"/>
    <x v="2"/>
    <x v="4"/>
    <n v="515.29999999999995"/>
    <n v="467.63"/>
    <n v="78.959999999999994"/>
    <n v="70.77"/>
    <n v="56.56"/>
  </r>
  <r>
    <x v="7"/>
    <x v="3"/>
    <x v="2"/>
    <n v="42244.94"/>
    <n v="47489.87"/>
    <n v="110.12"/>
    <n v="909.79"/>
    <n v="47.89"/>
  </r>
  <r>
    <x v="5"/>
    <x v="6"/>
    <x v="5"/>
    <n v="44945.69"/>
    <n v="52772.31"/>
    <n v="73.47"/>
    <n v="965.26"/>
    <n v="57.2"/>
  </r>
  <r>
    <x v="11"/>
    <x v="4"/>
    <x v="5"/>
    <n v="31149.31"/>
    <n v="36064.1"/>
    <n v="186.72"/>
    <n v="796.75"/>
    <n v="54.05"/>
  </r>
  <r>
    <x v="16"/>
    <x v="1"/>
    <x v="5"/>
    <n v="19812.18"/>
    <n v="21933.49"/>
    <n v="39.200000000000003"/>
    <n v="1005.65"/>
    <n v="44.74"/>
  </r>
  <r>
    <x v="11"/>
    <x v="0"/>
    <x v="1"/>
    <n v="44530.83"/>
    <n v="45440.33"/>
    <n v="159.81"/>
    <n v="1322.8"/>
    <n v="32.909999999999997"/>
  </r>
  <r>
    <x v="7"/>
    <x v="6"/>
    <x v="1"/>
    <n v="43497.58"/>
    <n v="35854.370000000003"/>
    <n v="34.54"/>
    <n v="856.38"/>
    <n v="69.45"/>
  </r>
  <r>
    <x v="9"/>
    <x v="2"/>
    <x v="7"/>
    <n v="37466.65"/>
    <n v="37017.5"/>
    <n v="42.3"/>
    <n v="575.13"/>
    <n v="53.65"/>
  </r>
  <r>
    <x v="0"/>
    <x v="6"/>
    <x v="2"/>
    <n v="42719.21"/>
    <n v="36764.089999999997"/>
    <n v="103.18"/>
    <n v="862.97"/>
    <n v="42.85"/>
  </r>
  <r>
    <x v="19"/>
    <x v="3"/>
    <x v="0"/>
    <n v="25477.84"/>
    <n v="26272.99"/>
    <n v="143.08000000000001"/>
    <n v="432.71"/>
    <n v="55.54"/>
  </r>
  <r>
    <x v="11"/>
    <x v="0"/>
    <x v="1"/>
    <n v="33716.46"/>
    <n v="28974.75"/>
    <n v="181.97"/>
    <n v="309.42"/>
    <n v="66.12"/>
  </r>
  <r>
    <x v="7"/>
    <x v="1"/>
    <x v="3"/>
    <n v="33231.300000000003"/>
    <n v="33766.93"/>
    <n v="113.61"/>
    <n v="1232.97"/>
    <n v="50.24"/>
  </r>
  <r>
    <x v="14"/>
    <x v="1"/>
    <x v="3"/>
    <n v="12742.04"/>
    <n v="12835.43"/>
    <n v="66.34"/>
    <n v="683.77"/>
    <n v="42.23"/>
  </r>
  <r>
    <x v="0"/>
    <x v="4"/>
    <x v="3"/>
    <n v="49778.91"/>
    <n v="43169.98"/>
    <n v="36.840000000000003"/>
    <n v="458.89"/>
    <n v="64.3"/>
  </r>
  <r>
    <x v="6"/>
    <x v="6"/>
    <x v="0"/>
    <n v="20105.439999999999"/>
    <n v="20917.28"/>
    <n v="106.83"/>
    <n v="706.58"/>
    <n v="63.68"/>
  </r>
  <r>
    <x v="9"/>
    <x v="3"/>
    <x v="3"/>
    <n v="38466.65"/>
    <n v="45817.07"/>
    <n v="134.68"/>
    <n v="901.1"/>
    <n v="40.369999999999997"/>
  </r>
  <r>
    <x v="18"/>
    <x v="1"/>
    <x v="3"/>
    <n v="29561.89"/>
    <n v="27591.25"/>
    <n v="169.82"/>
    <n v="949.89"/>
    <n v="39.65"/>
  </r>
  <r>
    <x v="6"/>
    <x v="1"/>
    <x v="5"/>
    <n v="2157.21"/>
    <n v="2050.67"/>
    <n v="27.7"/>
    <n v="1299.73"/>
    <n v="45.37"/>
  </r>
  <r>
    <x v="11"/>
    <x v="6"/>
    <x v="0"/>
    <n v="26368.68"/>
    <n v="23936.55"/>
    <n v="155.26"/>
    <n v="28.75"/>
    <n v="40.869999999999997"/>
  </r>
  <r>
    <x v="18"/>
    <x v="4"/>
    <x v="0"/>
    <n v="33562.71"/>
    <n v="39533.599999999999"/>
    <n v="139.08000000000001"/>
    <n v="827.58"/>
    <n v="62.05"/>
  </r>
  <r>
    <x v="14"/>
    <x v="6"/>
    <x v="6"/>
    <n v="9609.17"/>
    <n v="8928.64"/>
    <n v="186.83"/>
    <n v="62.41"/>
    <n v="42.17"/>
  </r>
  <r>
    <x v="1"/>
    <x v="6"/>
    <x v="6"/>
    <n v="21546.05"/>
    <n v="17858.810000000001"/>
    <n v="111.91"/>
    <n v="742.85"/>
    <n v="65.52"/>
  </r>
  <r>
    <x v="15"/>
    <x v="5"/>
    <x v="0"/>
    <n v="49285.440000000002"/>
    <n v="58668.959999999999"/>
    <n v="128.66999999999999"/>
    <n v="56.65"/>
    <n v="42.63"/>
  </r>
  <r>
    <x v="16"/>
    <x v="6"/>
    <x v="0"/>
    <n v="25902.43"/>
    <n v="29646.51"/>
    <n v="189.28"/>
    <n v="489.32"/>
    <n v="43.8"/>
  </r>
  <r>
    <x v="11"/>
    <x v="4"/>
    <x v="2"/>
    <n v="10602.68"/>
    <n v="12099.68"/>
    <n v="36.26"/>
    <n v="313.94"/>
    <n v="67.52"/>
  </r>
  <r>
    <x v="5"/>
    <x v="4"/>
    <x v="7"/>
    <n v="5502.68"/>
    <n v="6029.14"/>
    <n v="191.85"/>
    <n v="853.33"/>
    <n v="67.56"/>
  </r>
  <r>
    <x v="15"/>
    <x v="4"/>
    <x v="7"/>
    <n v="9028.01"/>
    <n v="7669.53"/>
    <n v="28.27"/>
    <n v="997.9"/>
    <n v="62.97"/>
  </r>
  <r>
    <x v="13"/>
    <x v="2"/>
    <x v="4"/>
    <n v="11862.67"/>
    <n v="10071.379999999999"/>
    <n v="136.18"/>
    <n v="1384.63"/>
    <n v="40.99"/>
  </r>
  <r>
    <x v="1"/>
    <x v="2"/>
    <x v="0"/>
    <n v="11877.33"/>
    <n v="9911.33"/>
    <n v="164.78"/>
    <n v="269.02999999999997"/>
    <n v="61.79"/>
  </r>
  <r>
    <x v="1"/>
    <x v="2"/>
    <x v="7"/>
    <n v="22177.05"/>
    <n v="19044.939999999999"/>
    <n v="106.83"/>
    <n v="1124.1300000000001"/>
    <n v="62.86"/>
  </r>
  <r>
    <x v="3"/>
    <x v="2"/>
    <x v="5"/>
    <n v="17060.48"/>
    <n v="15970.34"/>
    <n v="182.68"/>
    <n v="97.29"/>
    <n v="69.69"/>
  </r>
  <r>
    <x v="13"/>
    <x v="4"/>
    <x v="2"/>
    <n v="22079.89"/>
    <n v="24757.97"/>
    <n v="61.95"/>
    <n v="1372.67"/>
    <n v="47.95"/>
  </r>
  <r>
    <x v="12"/>
    <x v="4"/>
    <x v="2"/>
    <n v="29030.31"/>
    <n v="28892.66"/>
    <n v="153.79"/>
    <n v="762.69"/>
    <n v="46.28"/>
  </r>
  <r>
    <x v="17"/>
    <x v="0"/>
    <x v="2"/>
    <n v="10124.27"/>
    <n v="10160.74"/>
    <n v="154.41999999999999"/>
    <n v="242.87"/>
    <n v="34.29"/>
  </r>
  <r>
    <x v="7"/>
    <x v="6"/>
    <x v="6"/>
    <n v="41869.35"/>
    <n v="41561.96"/>
    <n v="117.62"/>
    <n v="1390.71"/>
    <n v="43.85"/>
  </r>
  <r>
    <x v="16"/>
    <x v="6"/>
    <x v="7"/>
    <n v="30612.78"/>
    <n v="29423.02"/>
    <n v="69.19"/>
    <n v="841.71"/>
    <n v="52.57"/>
  </r>
  <r>
    <x v="14"/>
    <x v="4"/>
    <x v="3"/>
    <n v="16676.990000000002"/>
    <n v="15802.19"/>
    <n v="140.28"/>
    <n v="1308.9000000000001"/>
    <n v="51.48"/>
  </r>
  <r>
    <x v="3"/>
    <x v="3"/>
    <x v="5"/>
    <n v="4646.46"/>
    <n v="5532.06"/>
    <n v="31.12"/>
    <n v="350.61"/>
    <n v="54.91"/>
  </r>
  <r>
    <x v="17"/>
    <x v="3"/>
    <x v="7"/>
    <n v="7710.62"/>
    <n v="8555.34"/>
    <n v="82.11"/>
    <n v="38.08"/>
    <n v="31.74"/>
  </r>
  <r>
    <x v="9"/>
    <x v="1"/>
    <x v="4"/>
    <n v="39571.910000000003"/>
    <n v="37077.050000000003"/>
    <n v="89.73"/>
    <n v="612.95000000000005"/>
    <n v="52.89"/>
  </r>
  <r>
    <x v="18"/>
    <x v="3"/>
    <x v="0"/>
    <n v="43629.68"/>
    <n v="40012.99"/>
    <n v="20.87"/>
    <n v="787.2"/>
    <n v="43.97"/>
  </r>
  <r>
    <x v="7"/>
    <x v="0"/>
    <x v="5"/>
    <n v="34179.49"/>
    <n v="37491.339999999997"/>
    <n v="182.41"/>
    <n v="147.33000000000001"/>
    <n v="38.61"/>
  </r>
  <r>
    <x v="3"/>
    <x v="5"/>
    <x v="6"/>
    <n v="32642.85"/>
    <n v="31509.7"/>
    <n v="47.56"/>
    <n v="551.83000000000004"/>
    <n v="52.91"/>
  </r>
  <r>
    <x v="17"/>
    <x v="5"/>
    <x v="1"/>
    <n v="13763.5"/>
    <n v="13330.87"/>
    <n v="84.12"/>
    <n v="598.94000000000005"/>
    <n v="60.68"/>
  </r>
  <r>
    <x v="1"/>
    <x v="2"/>
    <x v="6"/>
    <n v="37589.730000000003"/>
    <n v="35781.769999999997"/>
    <n v="79.67"/>
    <n v="1203.93"/>
    <n v="34.590000000000003"/>
  </r>
  <r>
    <x v="3"/>
    <x v="6"/>
    <x v="6"/>
    <n v="47544.6"/>
    <n v="38386.61"/>
    <n v="153.13"/>
    <n v="629.59"/>
    <n v="59.99"/>
  </r>
  <r>
    <x v="9"/>
    <x v="2"/>
    <x v="4"/>
    <n v="4220.33"/>
    <n v="4951.63"/>
    <n v="37.86"/>
    <n v="290.17"/>
    <n v="54.36"/>
  </r>
  <r>
    <x v="17"/>
    <x v="4"/>
    <x v="2"/>
    <n v="20192.240000000002"/>
    <n v="22576.99"/>
    <n v="147.53"/>
    <n v="21.62"/>
    <n v="30.38"/>
  </r>
  <r>
    <x v="6"/>
    <x v="0"/>
    <x v="2"/>
    <n v="48064.86"/>
    <n v="43609.06"/>
    <n v="74.989999999999995"/>
    <n v="426.47"/>
    <n v="50.64"/>
  </r>
  <r>
    <x v="6"/>
    <x v="3"/>
    <x v="3"/>
    <n v="28113.02"/>
    <n v="22698.02"/>
    <n v="108.53"/>
    <n v="191.39"/>
    <n v="32.729999999999997"/>
  </r>
  <r>
    <x v="18"/>
    <x v="3"/>
    <x v="0"/>
    <n v="32749.78"/>
    <n v="35677.31"/>
    <n v="130.84"/>
    <n v="574.11"/>
    <n v="57.17"/>
  </r>
  <r>
    <x v="6"/>
    <x v="4"/>
    <x v="6"/>
    <n v="18838.27"/>
    <n v="16086.77"/>
    <n v="53.22"/>
    <n v="1219.4100000000001"/>
    <n v="44.94"/>
  </r>
  <r>
    <x v="18"/>
    <x v="3"/>
    <x v="5"/>
    <n v="46372.26"/>
    <n v="48183.74"/>
    <n v="181.94"/>
    <n v="453.34"/>
    <n v="45.24"/>
  </r>
  <r>
    <x v="5"/>
    <x v="4"/>
    <x v="4"/>
    <n v="40724.83"/>
    <n v="34325.21"/>
    <n v="167.3"/>
    <n v="831.65"/>
    <n v="66.77"/>
  </r>
  <r>
    <x v="18"/>
    <x v="5"/>
    <x v="6"/>
    <n v="28669.98"/>
    <n v="30460.6"/>
    <n v="107.63"/>
    <n v="721.12"/>
    <n v="40.53"/>
  </r>
  <r>
    <x v="12"/>
    <x v="1"/>
    <x v="1"/>
    <n v="27081.29"/>
    <n v="24870.73"/>
    <n v="52.05"/>
    <n v="1101.68"/>
    <n v="58.15"/>
  </r>
  <r>
    <x v="16"/>
    <x v="0"/>
    <x v="7"/>
    <n v="13508.24"/>
    <n v="15870.96"/>
    <n v="175.87"/>
    <n v="481.19"/>
    <n v="37.14"/>
  </r>
  <r>
    <x v="18"/>
    <x v="6"/>
    <x v="1"/>
    <n v="3043.2"/>
    <n v="2749.9"/>
    <n v="143.94"/>
    <n v="493.01"/>
    <n v="58.75"/>
  </r>
  <r>
    <x v="7"/>
    <x v="2"/>
    <x v="3"/>
    <n v="8389.64"/>
    <n v="7379.73"/>
    <n v="155.47"/>
    <n v="1172.1199999999999"/>
    <n v="56.23"/>
  </r>
  <r>
    <x v="15"/>
    <x v="2"/>
    <x v="0"/>
    <n v="40294.06"/>
    <n v="35993.26"/>
    <n v="157.24"/>
    <n v="620.35"/>
    <n v="67.19"/>
  </r>
  <r>
    <x v="16"/>
    <x v="0"/>
    <x v="4"/>
    <n v="22942.54"/>
    <n v="19760.77"/>
    <n v="39.799999999999997"/>
    <n v="1156.17"/>
    <n v="34.56"/>
  </r>
  <r>
    <x v="12"/>
    <x v="2"/>
    <x v="6"/>
    <n v="40851.800000000003"/>
    <n v="40926.25"/>
    <n v="47.25"/>
    <n v="1080.3499999999999"/>
    <n v="33.56"/>
  </r>
  <r>
    <x v="19"/>
    <x v="0"/>
    <x v="1"/>
    <n v="34166.400000000001"/>
    <n v="40937.71"/>
    <n v="105.59"/>
    <n v="419.51"/>
    <n v="44.3"/>
  </r>
  <r>
    <x v="18"/>
    <x v="0"/>
    <x v="1"/>
    <n v="31130.68"/>
    <n v="34061.129999999997"/>
    <n v="94.35"/>
    <n v="208.45"/>
    <n v="63.21"/>
  </r>
  <r>
    <x v="10"/>
    <x v="2"/>
    <x v="5"/>
    <n v="14249.66"/>
    <n v="14160.14"/>
    <n v="77.06"/>
    <n v="639.32000000000005"/>
    <n v="47.96"/>
  </r>
  <r>
    <x v="1"/>
    <x v="4"/>
    <x v="2"/>
    <n v="5962.53"/>
    <n v="5420.45"/>
    <n v="79.010000000000005"/>
    <n v="182.36"/>
    <n v="53.08"/>
  </r>
  <r>
    <x v="15"/>
    <x v="5"/>
    <x v="0"/>
    <n v="44001.94"/>
    <n v="46100.59"/>
    <n v="127.6"/>
    <n v="828.31"/>
    <n v="36.72"/>
  </r>
  <r>
    <x v="11"/>
    <x v="6"/>
    <x v="2"/>
    <n v="28279.75"/>
    <n v="25265.27"/>
    <n v="67.41"/>
    <n v="910.03"/>
    <n v="51.75"/>
  </r>
  <r>
    <x v="0"/>
    <x v="5"/>
    <x v="2"/>
    <n v="5147.13"/>
    <n v="4816.3999999999996"/>
    <n v="137.27000000000001"/>
    <n v="603.46"/>
    <n v="47.62"/>
  </r>
  <r>
    <x v="18"/>
    <x v="0"/>
    <x v="0"/>
    <n v="6994.9"/>
    <n v="6098.7"/>
    <n v="52.34"/>
    <n v="51.37"/>
    <n v="56.99"/>
  </r>
  <r>
    <x v="19"/>
    <x v="1"/>
    <x v="1"/>
    <n v="7696.78"/>
    <n v="8450.6"/>
    <n v="77.25"/>
    <n v="1340.4"/>
    <n v="41.97"/>
  </r>
  <r>
    <x v="10"/>
    <x v="2"/>
    <x v="2"/>
    <n v="32010.17"/>
    <n v="35709.120000000003"/>
    <n v="64.25"/>
    <n v="1231.6199999999999"/>
    <n v="53.26"/>
  </r>
  <r>
    <x v="17"/>
    <x v="2"/>
    <x v="6"/>
    <n v="4159.18"/>
    <n v="4790.84"/>
    <n v="46.69"/>
    <n v="1251.98"/>
    <n v="31.27"/>
  </r>
  <r>
    <x v="5"/>
    <x v="5"/>
    <x v="4"/>
    <n v="1264.68"/>
    <n v="1294.02"/>
    <n v="94.71"/>
    <n v="223.83"/>
    <n v="65.760000000000005"/>
  </r>
  <r>
    <x v="6"/>
    <x v="2"/>
    <x v="1"/>
    <n v="13538.84"/>
    <n v="13488.94"/>
    <n v="118.35"/>
    <n v="1357.24"/>
    <n v="59.54"/>
  </r>
  <r>
    <x v="0"/>
    <x v="3"/>
    <x v="2"/>
    <n v="7143.71"/>
    <n v="7952.53"/>
    <n v="27.61"/>
    <n v="88.75"/>
    <n v="54.41"/>
  </r>
  <r>
    <x v="7"/>
    <x v="2"/>
    <x v="6"/>
    <n v="24038.76"/>
    <n v="22319.98"/>
    <n v="63.27"/>
    <n v="1189.8699999999999"/>
    <n v="49.05"/>
  </r>
  <r>
    <x v="4"/>
    <x v="4"/>
    <x v="5"/>
    <n v="6040.4"/>
    <n v="6825.51"/>
    <n v="185.41"/>
    <n v="860.1"/>
    <n v="34.1"/>
  </r>
  <r>
    <x v="3"/>
    <x v="4"/>
    <x v="2"/>
    <n v="41959.48"/>
    <n v="33789.279999999999"/>
    <n v="100.25"/>
    <n v="122.85"/>
    <n v="42.52"/>
  </r>
  <r>
    <x v="6"/>
    <x v="3"/>
    <x v="6"/>
    <n v="3044.54"/>
    <n v="3598.9"/>
    <n v="177.55"/>
    <n v="1285.6099999999999"/>
    <n v="40.26"/>
  </r>
  <r>
    <x v="8"/>
    <x v="5"/>
    <x v="3"/>
    <n v="2124.6799999999998"/>
    <n v="1743.54"/>
    <n v="199.84"/>
    <n v="326.11"/>
    <n v="31.79"/>
  </r>
  <r>
    <x v="7"/>
    <x v="2"/>
    <x v="7"/>
    <n v="4162.13"/>
    <n v="3946.3"/>
    <n v="97.69"/>
    <n v="739.64"/>
    <n v="50.14"/>
  </r>
  <r>
    <x v="5"/>
    <x v="5"/>
    <x v="7"/>
    <n v="1116.5"/>
    <n v="1142.6300000000001"/>
    <n v="46.69"/>
    <n v="1295.29"/>
    <n v="37.5"/>
  </r>
  <r>
    <x v="16"/>
    <x v="4"/>
    <x v="4"/>
    <n v="15659.36"/>
    <n v="15841.03"/>
    <n v="120"/>
    <n v="570.91999999999996"/>
    <n v="67.11"/>
  </r>
  <r>
    <x v="17"/>
    <x v="2"/>
    <x v="2"/>
    <n v="41189.15"/>
    <n v="40978.800000000003"/>
    <n v="104.1"/>
    <n v="323.72000000000003"/>
    <n v="46.78"/>
  </r>
  <r>
    <x v="15"/>
    <x v="6"/>
    <x v="3"/>
    <n v="13192.66"/>
    <n v="12870.35"/>
    <n v="138.68"/>
    <n v="1347.93"/>
    <n v="33.520000000000003"/>
  </r>
  <r>
    <x v="5"/>
    <x v="0"/>
    <x v="1"/>
    <n v="26698.82"/>
    <n v="23943.29"/>
    <n v="164.01"/>
    <n v="1267.25"/>
    <n v="44.77"/>
  </r>
  <r>
    <x v="4"/>
    <x v="2"/>
    <x v="6"/>
    <n v="11292.96"/>
    <n v="12418.68"/>
    <n v="191.13"/>
    <n v="690.74"/>
    <n v="61.75"/>
  </r>
  <r>
    <x v="11"/>
    <x v="3"/>
    <x v="4"/>
    <n v="6791.87"/>
    <n v="5504.78"/>
    <n v="191.39"/>
    <n v="72.75"/>
    <n v="62.61"/>
  </r>
  <r>
    <x v="6"/>
    <x v="1"/>
    <x v="5"/>
    <n v="7115.91"/>
    <n v="7979.12"/>
    <n v="40.1"/>
    <n v="175.89"/>
    <n v="61.09"/>
  </r>
  <r>
    <x v="19"/>
    <x v="6"/>
    <x v="6"/>
    <n v="16740.03"/>
    <n v="13885.5"/>
    <n v="102.4"/>
    <n v="232.44"/>
    <n v="34.549999999999997"/>
  </r>
  <r>
    <x v="17"/>
    <x v="5"/>
    <x v="7"/>
    <n v="36475.35"/>
    <n v="36156.44"/>
    <n v="169.79"/>
    <n v="185.45"/>
    <n v="68.819999999999993"/>
  </r>
  <r>
    <x v="15"/>
    <x v="2"/>
    <x v="3"/>
    <n v="7329.99"/>
    <n v="7119.51"/>
    <n v="27.24"/>
    <n v="774.64"/>
    <n v="49.72"/>
  </r>
  <r>
    <x v="7"/>
    <x v="0"/>
    <x v="5"/>
    <n v="30026.37"/>
    <n v="30917.26"/>
    <n v="176.89"/>
    <n v="550.44000000000005"/>
    <n v="43.47"/>
  </r>
  <r>
    <x v="13"/>
    <x v="2"/>
    <x v="3"/>
    <n v="43508.87"/>
    <n v="38666.550000000003"/>
    <n v="70.84"/>
    <n v="1354.06"/>
    <n v="60.11"/>
  </r>
  <r>
    <x v="12"/>
    <x v="4"/>
    <x v="4"/>
    <n v="39209.050000000003"/>
    <n v="45135.64"/>
    <n v="83.84"/>
    <n v="531.02"/>
    <n v="42.72"/>
  </r>
  <r>
    <x v="13"/>
    <x v="3"/>
    <x v="6"/>
    <n v="14042.05"/>
    <n v="13913.87"/>
    <n v="159.81"/>
    <n v="671.9"/>
    <n v="58.43"/>
  </r>
  <r>
    <x v="0"/>
    <x v="2"/>
    <x v="6"/>
    <n v="45075.81"/>
    <n v="49946.6"/>
    <n v="98.29"/>
    <n v="918.86"/>
    <n v="50.72"/>
  </r>
  <r>
    <x v="18"/>
    <x v="6"/>
    <x v="6"/>
    <n v="2396.5300000000002"/>
    <n v="2509.06"/>
    <n v="193.85"/>
    <n v="1394.56"/>
    <n v="40.43"/>
  </r>
  <r>
    <x v="0"/>
    <x v="2"/>
    <x v="2"/>
    <n v="37062.879999999997"/>
    <n v="34362.980000000003"/>
    <n v="36.36"/>
    <n v="1205.5899999999999"/>
    <n v="37.880000000000003"/>
  </r>
  <r>
    <x v="4"/>
    <x v="0"/>
    <x v="3"/>
    <n v="16866.23"/>
    <n v="14349.29"/>
    <n v="34.729999999999997"/>
    <n v="1331.25"/>
    <n v="50.21"/>
  </r>
  <r>
    <x v="8"/>
    <x v="4"/>
    <x v="7"/>
    <n v="22795.27"/>
    <n v="27006.77"/>
    <n v="49.55"/>
    <n v="1224.24"/>
    <n v="59.55"/>
  </r>
  <r>
    <x v="16"/>
    <x v="5"/>
    <x v="1"/>
    <n v="43186.82"/>
    <n v="38566.31"/>
    <n v="37.630000000000003"/>
    <n v="1012.7"/>
    <n v="43.84"/>
  </r>
  <r>
    <x v="8"/>
    <x v="2"/>
    <x v="0"/>
    <n v="23699.63"/>
    <n v="24189.61"/>
    <n v="70.28"/>
    <n v="1303.0999999999999"/>
    <n v="49.77"/>
  </r>
  <r>
    <x v="18"/>
    <x v="4"/>
    <x v="1"/>
    <n v="5143.07"/>
    <n v="4171.2299999999996"/>
    <n v="119.45"/>
    <n v="108.34"/>
    <n v="32.72"/>
  </r>
  <r>
    <x v="19"/>
    <x v="5"/>
    <x v="5"/>
    <n v="23679.43"/>
    <n v="24717.39"/>
    <n v="105.91"/>
    <n v="24.62"/>
    <n v="57.96"/>
  </r>
  <r>
    <x v="11"/>
    <x v="5"/>
    <x v="6"/>
    <n v="27720.79"/>
    <n v="23629.95"/>
    <n v="35.700000000000003"/>
    <n v="483.41"/>
    <n v="49.31"/>
  </r>
  <r>
    <x v="18"/>
    <x v="1"/>
    <x v="4"/>
    <n v="22093.45"/>
    <n v="22206.46"/>
    <n v="43.27"/>
    <n v="636"/>
    <n v="57.83"/>
  </r>
  <r>
    <x v="17"/>
    <x v="4"/>
    <x v="2"/>
    <n v="3556.98"/>
    <n v="3687.98"/>
    <n v="153.96"/>
    <n v="888.42"/>
    <n v="63.18"/>
  </r>
  <r>
    <x v="16"/>
    <x v="3"/>
    <x v="3"/>
    <n v="13936.71"/>
    <n v="13293.1"/>
    <n v="31.23"/>
    <n v="548.69000000000005"/>
    <n v="57.03"/>
  </r>
  <r>
    <x v="9"/>
    <x v="1"/>
    <x v="7"/>
    <n v="2909.42"/>
    <n v="3013.57"/>
    <n v="165.59"/>
    <n v="497.79"/>
    <n v="61.8"/>
  </r>
  <r>
    <x v="5"/>
    <x v="0"/>
    <x v="7"/>
    <n v="42999.33"/>
    <n v="46248.08"/>
    <n v="176.09"/>
    <n v="238.5"/>
    <n v="49.62"/>
  </r>
  <r>
    <x v="14"/>
    <x v="4"/>
    <x v="1"/>
    <n v="30566.99"/>
    <n v="29522.29"/>
    <n v="132.9"/>
    <n v="773.92"/>
    <n v="43.74"/>
  </r>
  <r>
    <x v="2"/>
    <x v="3"/>
    <x v="0"/>
    <n v="9448.44"/>
    <n v="9574.7800000000007"/>
    <n v="136.94999999999999"/>
    <n v="395.09"/>
    <n v="36.700000000000003"/>
  </r>
  <r>
    <x v="0"/>
    <x v="5"/>
    <x v="0"/>
    <n v="6306.54"/>
    <n v="6017.22"/>
    <n v="160.19999999999999"/>
    <n v="1257.48"/>
    <n v="31.07"/>
  </r>
  <r>
    <x v="9"/>
    <x v="4"/>
    <x v="6"/>
    <n v="17195.43"/>
    <n v="16888.39"/>
    <n v="76.790000000000006"/>
    <n v="302.27"/>
    <n v="38.31"/>
  </r>
  <r>
    <x v="11"/>
    <x v="6"/>
    <x v="1"/>
    <n v="13560.18"/>
    <n v="12193.31"/>
    <n v="198.08"/>
    <n v="1021.17"/>
    <n v="69.099999999999994"/>
  </r>
  <r>
    <x v="0"/>
    <x v="4"/>
    <x v="7"/>
    <n v="27437.11"/>
    <n v="32891.879999999997"/>
    <n v="196.25"/>
    <n v="711.52"/>
    <n v="64.94"/>
  </r>
  <r>
    <x v="8"/>
    <x v="1"/>
    <x v="5"/>
    <n v="34191.949999999997"/>
    <n v="27453.58"/>
    <n v="88.82"/>
    <n v="1025.1199999999999"/>
    <n v="61.86"/>
  </r>
  <r>
    <x v="19"/>
    <x v="2"/>
    <x v="3"/>
    <n v="27838.3"/>
    <n v="22942.91"/>
    <n v="107.53"/>
    <n v="768.74"/>
    <n v="49.26"/>
  </r>
  <r>
    <x v="13"/>
    <x v="3"/>
    <x v="4"/>
    <n v="32261.02"/>
    <n v="30056.23"/>
    <n v="37.22"/>
    <n v="1061.95"/>
    <n v="42.26"/>
  </r>
  <r>
    <x v="12"/>
    <x v="4"/>
    <x v="7"/>
    <n v="46469.96"/>
    <n v="43064.09"/>
    <n v="62.5"/>
    <n v="1228.7"/>
    <n v="33.729999999999997"/>
  </r>
  <r>
    <x v="4"/>
    <x v="5"/>
    <x v="4"/>
    <n v="28457.93"/>
    <n v="28368.1"/>
    <n v="151.29"/>
    <n v="138.07"/>
    <n v="55.36"/>
  </r>
  <r>
    <x v="13"/>
    <x v="4"/>
    <x v="4"/>
    <n v="32782.58"/>
    <n v="28850.82"/>
    <n v="50.32"/>
    <n v="237.61"/>
    <n v="36.67"/>
  </r>
  <r>
    <x v="19"/>
    <x v="2"/>
    <x v="1"/>
    <n v="29270.959999999999"/>
    <n v="28088.74"/>
    <n v="53.89"/>
    <n v="194.08"/>
    <n v="44.06"/>
  </r>
  <r>
    <x v="7"/>
    <x v="4"/>
    <x v="7"/>
    <n v="46279.34"/>
    <n v="49889.95"/>
    <n v="59.23"/>
    <n v="26.96"/>
    <n v="45.35"/>
  </r>
  <r>
    <x v="10"/>
    <x v="2"/>
    <x v="4"/>
    <n v="30627.200000000001"/>
    <n v="32844.639999999999"/>
    <n v="191.73"/>
    <n v="453.18"/>
    <n v="50.42"/>
  </r>
  <r>
    <x v="1"/>
    <x v="6"/>
    <x v="3"/>
    <n v="19025.02"/>
    <n v="15990.02"/>
    <n v="93.52"/>
    <n v="350.41"/>
    <n v="63.87"/>
  </r>
  <r>
    <x v="15"/>
    <x v="3"/>
    <x v="2"/>
    <n v="24562.19"/>
    <n v="22556.23"/>
    <n v="163.15"/>
    <n v="799.37"/>
    <n v="33.17"/>
  </r>
  <r>
    <x v="6"/>
    <x v="3"/>
    <x v="0"/>
    <n v="13311.78"/>
    <n v="15226.26"/>
    <n v="49.49"/>
    <n v="93.63"/>
    <n v="39.369999999999997"/>
  </r>
  <r>
    <x v="17"/>
    <x v="3"/>
    <x v="1"/>
    <n v="11274.34"/>
    <n v="9453.84"/>
    <n v="162.85"/>
    <n v="898.82"/>
    <n v="49.86"/>
  </r>
  <r>
    <x v="2"/>
    <x v="6"/>
    <x v="3"/>
    <n v="20221.650000000001"/>
    <n v="18088.05"/>
    <n v="196.72"/>
    <n v="469.53"/>
    <n v="39.07"/>
  </r>
  <r>
    <x v="17"/>
    <x v="1"/>
    <x v="5"/>
    <n v="36554.67"/>
    <n v="38456.400000000001"/>
    <n v="132.91999999999999"/>
    <n v="327.44"/>
    <n v="65.88"/>
  </r>
  <r>
    <x v="19"/>
    <x v="6"/>
    <x v="6"/>
    <n v="36147.050000000003"/>
    <n v="34984.68"/>
    <n v="105.09"/>
    <n v="1336"/>
    <n v="39.14"/>
  </r>
  <r>
    <x v="2"/>
    <x v="4"/>
    <x v="0"/>
    <n v="9120.4599999999991"/>
    <n v="9814.7900000000009"/>
    <n v="145.25"/>
    <n v="1389.14"/>
    <n v="55.12"/>
  </r>
  <r>
    <x v="10"/>
    <x v="2"/>
    <x v="5"/>
    <n v="31856.68"/>
    <n v="28869.02"/>
    <n v="185.37"/>
    <n v="820.56"/>
    <n v="38.64"/>
  </r>
  <r>
    <x v="2"/>
    <x v="6"/>
    <x v="4"/>
    <n v="12106.78"/>
    <n v="13854.25"/>
    <n v="25.09"/>
    <n v="263.89999999999998"/>
    <n v="58.18"/>
  </r>
  <r>
    <x v="17"/>
    <x v="0"/>
    <x v="1"/>
    <n v="48412.38"/>
    <n v="45154.71"/>
    <n v="82.96"/>
    <n v="410.8"/>
    <n v="66.45"/>
  </r>
  <r>
    <x v="16"/>
    <x v="0"/>
    <x v="4"/>
    <n v="25633.360000000001"/>
    <n v="28551.45"/>
    <n v="184.24"/>
    <n v="1198.29"/>
    <n v="33.35"/>
  </r>
  <r>
    <x v="19"/>
    <x v="6"/>
    <x v="0"/>
    <n v="23142.09"/>
    <n v="21236.33"/>
    <n v="21.84"/>
    <n v="943.38"/>
    <n v="35.6"/>
  </r>
  <r>
    <x v="1"/>
    <x v="4"/>
    <x v="1"/>
    <n v="44944.160000000003"/>
    <n v="47468.77"/>
    <n v="135.79"/>
    <n v="1222.9100000000001"/>
    <n v="43.53"/>
  </r>
  <r>
    <x v="4"/>
    <x v="6"/>
    <x v="1"/>
    <n v="34376.019999999997"/>
    <n v="33216.93"/>
    <n v="31.23"/>
    <n v="341.62"/>
    <n v="37.43"/>
  </r>
  <r>
    <x v="3"/>
    <x v="5"/>
    <x v="1"/>
    <n v="8164.82"/>
    <n v="7396.43"/>
    <n v="55.7"/>
    <n v="974.57"/>
    <n v="31.37"/>
  </r>
  <r>
    <x v="6"/>
    <x v="4"/>
    <x v="5"/>
    <n v="15882.09"/>
    <n v="17533.349999999999"/>
    <n v="64.38"/>
    <n v="43.75"/>
    <n v="56.53"/>
  </r>
  <r>
    <x v="15"/>
    <x v="5"/>
    <x v="1"/>
    <n v="17180.080000000002"/>
    <n v="16230.16"/>
    <n v="167.41"/>
    <n v="555.15"/>
    <n v="53.84"/>
  </r>
  <r>
    <x v="4"/>
    <x v="2"/>
    <x v="3"/>
    <n v="35046.879999999997"/>
    <n v="28836.400000000001"/>
    <n v="61.06"/>
    <n v="877.75"/>
    <n v="32.479999999999997"/>
  </r>
  <r>
    <x v="8"/>
    <x v="0"/>
    <x v="2"/>
    <n v="18282.900000000001"/>
    <n v="19907.88"/>
    <n v="117.04"/>
    <n v="218.42"/>
    <n v="61.1"/>
  </r>
  <r>
    <x v="19"/>
    <x v="0"/>
    <x v="6"/>
    <n v="27908.29"/>
    <n v="31702.71"/>
    <n v="122.95"/>
    <n v="839.65"/>
    <n v="65.67"/>
  </r>
  <r>
    <x v="13"/>
    <x v="4"/>
    <x v="4"/>
    <n v="24333.7"/>
    <n v="23559.3"/>
    <n v="144.41"/>
    <n v="764.54"/>
    <n v="48.55"/>
  </r>
  <r>
    <x v="5"/>
    <x v="5"/>
    <x v="5"/>
    <n v="27103.78"/>
    <n v="29818.560000000001"/>
    <n v="34.950000000000003"/>
    <n v="724.83"/>
    <n v="40.83"/>
  </r>
  <r>
    <x v="15"/>
    <x v="0"/>
    <x v="4"/>
    <n v="23412.25"/>
    <n v="23514.13"/>
    <n v="178.36"/>
    <n v="712.72"/>
    <n v="33.65"/>
  </r>
  <r>
    <x v="19"/>
    <x v="5"/>
    <x v="5"/>
    <n v="24006.25"/>
    <n v="24000.12"/>
    <n v="149.30000000000001"/>
    <n v="346.78"/>
    <n v="65.239999999999995"/>
  </r>
  <r>
    <x v="8"/>
    <x v="6"/>
    <x v="6"/>
    <n v="20684.599999999999"/>
    <n v="23718.31"/>
    <n v="177.96"/>
    <n v="906.28"/>
    <n v="34.47"/>
  </r>
  <r>
    <x v="18"/>
    <x v="0"/>
    <x v="3"/>
    <n v="43986.15"/>
    <n v="45143.65"/>
    <n v="98.37"/>
    <n v="806.13"/>
    <n v="42.78"/>
  </r>
  <r>
    <x v="1"/>
    <x v="0"/>
    <x v="4"/>
    <n v="43932.7"/>
    <n v="51906.76"/>
    <n v="52.28"/>
    <n v="1223.81"/>
    <n v="32.22"/>
  </r>
  <r>
    <x v="18"/>
    <x v="1"/>
    <x v="1"/>
    <n v="34297.800000000003"/>
    <n v="39263.78"/>
    <n v="50.86"/>
    <n v="1032.2"/>
    <n v="62.91"/>
  </r>
  <r>
    <x v="7"/>
    <x v="0"/>
    <x v="1"/>
    <n v="46009.35"/>
    <n v="45497.33"/>
    <n v="40.04"/>
    <n v="1157.17"/>
    <n v="66.58"/>
  </r>
  <r>
    <x v="8"/>
    <x v="2"/>
    <x v="2"/>
    <n v="34738.28"/>
    <n v="27945.72"/>
    <n v="133.57"/>
    <n v="126.33"/>
    <n v="57.38"/>
  </r>
  <r>
    <x v="2"/>
    <x v="3"/>
    <x v="3"/>
    <n v="32804.559999999998"/>
    <n v="27648.66"/>
    <n v="199.49"/>
    <n v="832.19"/>
    <n v="44.46"/>
  </r>
  <r>
    <x v="0"/>
    <x v="4"/>
    <x v="1"/>
    <n v="16184.37"/>
    <n v="13070.43"/>
    <n v="87.6"/>
    <n v="779.58"/>
    <n v="52.8"/>
  </r>
  <r>
    <x v="4"/>
    <x v="2"/>
    <x v="3"/>
    <n v="29511.37"/>
    <n v="26246.42"/>
    <n v="29.4"/>
    <n v="55.16"/>
    <n v="44.16"/>
  </r>
  <r>
    <x v="2"/>
    <x v="0"/>
    <x v="5"/>
    <n v="31122.240000000002"/>
    <n v="29274.75"/>
    <n v="53.28"/>
    <n v="1090.3800000000001"/>
    <n v="50.42"/>
  </r>
  <r>
    <x v="2"/>
    <x v="3"/>
    <x v="2"/>
    <n v="7521.02"/>
    <n v="6162.1"/>
    <n v="125.48"/>
    <n v="811.53"/>
    <n v="47.85"/>
  </r>
  <r>
    <x v="15"/>
    <x v="1"/>
    <x v="4"/>
    <n v="28725.46"/>
    <n v="28821.33"/>
    <n v="126.02"/>
    <n v="412.4"/>
    <n v="48.87"/>
  </r>
  <r>
    <x v="12"/>
    <x v="4"/>
    <x v="7"/>
    <n v="18905.86"/>
    <n v="18077.939999999999"/>
    <n v="47.45"/>
    <n v="630.44000000000005"/>
    <n v="67.55"/>
  </r>
  <r>
    <x v="5"/>
    <x v="5"/>
    <x v="4"/>
    <n v="44966.77"/>
    <n v="51324.35"/>
    <n v="194.58"/>
    <n v="743.47"/>
    <n v="51.68"/>
  </r>
  <r>
    <x v="11"/>
    <x v="6"/>
    <x v="0"/>
    <n v="30142.42"/>
    <n v="34331.56"/>
    <n v="185.41"/>
    <n v="182.81"/>
    <n v="67.209999999999994"/>
  </r>
  <r>
    <x v="19"/>
    <x v="3"/>
    <x v="6"/>
    <n v="1034.78"/>
    <n v="918.78"/>
    <n v="144.59"/>
    <n v="1097.06"/>
    <n v="40.69"/>
  </r>
  <r>
    <x v="3"/>
    <x v="6"/>
    <x v="2"/>
    <n v="23031.759999999998"/>
    <n v="25472.53"/>
    <n v="117.75"/>
    <n v="1061.0899999999999"/>
    <n v="36.450000000000003"/>
  </r>
  <r>
    <x v="12"/>
    <x v="2"/>
    <x v="5"/>
    <n v="22878.01"/>
    <n v="18853.740000000002"/>
    <n v="96.88"/>
    <n v="731.86"/>
    <n v="60.9"/>
  </r>
  <r>
    <x v="14"/>
    <x v="0"/>
    <x v="7"/>
    <n v="31125.26"/>
    <n v="28142.7"/>
    <n v="128.08000000000001"/>
    <n v="902.52"/>
    <n v="49.78"/>
  </r>
  <r>
    <x v="17"/>
    <x v="0"/>
    <x v="2"/>
    <n v="47749.85"/>
    <n v="39215.5"/>
    <n v="82.49"/>
    <n v="514.45000000000005"/>
    <n v="58.21"/>
  </r>
  <r>
    <x v="19"/>
    <x v="5"/>
    <x v="5"/>
    <n v="40454.79"/>
    <n v="34950.620000000003"/>
    <n v="42.27"/>
    <n v="1135.99"/>
    <n v="66.63"/>
  </r>
  <r>
    <x v="6"/>
    <x v="3"/>
    <x v="6"/>
    <n v="39984.129999999997"/>
    <n v="38330.43"/>
    <n v="165.75"/>
    <n v="849.12"/>
    <n v="45.39"/>
  </r>
  <r>
    <x v="12"/>
    <x v="5"/>
    <x v="4"/>
    <n v="23379.55"/>
    <n v="21260.31"/>
    <n v="97.11"/>
    <n v="1086.3499999999999"/>
    <n v="56.15"/>
  </r>
  <r>
    <x v="1"/>
    <x v="4"/>
    <x v="6"/>
    <n v="47458.45"/>
    <n v="55336.83"/>
    <n v="20.91"/>
    <n v="1379.22"/>
    <n v="67.83"/>
  </r>
  <r>
    <x v="5"/>
    <x v="6"/>
    <x v="6"/>
    <n v="20230.7"/>
    <n v="24122.91"/>
    <n v="32.229999999999997"/>
    <n v="920.19"/>
    <n v="63.28"/>
  </r>
  <r>
    <x v="15"/>
    <x v="6"/>
    <x v="1"/>
    <n v="36543.9"/>
    <n v="42077.440000000002"/>
    <n v="75.66"/>
    <n v="742.48"/>
    <n v="67.38"/>
  </r>
  <r>
    <x v="8"/>
    <x v="6"/>
    <x v="4"/>
    <n v="37140.65"/>
    <n v="31065.59"/>
    <n v="160.88999999999999"/>
    <n v="194.7"/>
    <n v="47.41"/>
  </r>
  <r>
    <x v="9"/>
    <x v="4"/>
    <x v="5"/>
    <n v="14616.52"/>
    <n v="17039.16"/>
    <n v="165.79"/>
    <n v="283.04000000000002"/>
    <n v="51.55"/>
  </r>
  <r>
    <x v="6"/>
    <x v="0"/>
    <x v="6"/>
    <n v="28457.58"/>
    <n v="28855.919999999998"/>
    <n v="156.07"/>
    <n v="1277.54"/>
    <n v="66.16"/>
  </r>
  <r>
    <x v="18"/>
    <x v="0"/>
    <x v="5"/>
    <n v="37997.83"/>
    <n v="43183.88"/>
    <n v="104.24"/>
    <n v="268.41000000000003"/>
    <n v="61.82"/>
  </r>
  <r>
    <x v="2"/>
    <x v="0"/>
    <x v="0"/>
    <n v="4786.6099999999997"/>
    <n v="4613.1400000000003"/>
    <n v="56.82"/>
    <n v="687.26"/>
    <n v="37.9"/>
  </r>
  <r>
    <x v="15"/>
    <x v="0"/>
    <x v="7"/>
    <n v="34188.550000000003"/>
    <n v="27863.119999999999"/>
    <n v="100.58"/>
    <n v="1126.98"/>
    <n v="52.19"/>
  </r>
  <r>
    <x v="13"/>
    <x v="1"/>
    <x v="0"/>
    <n v="34773.589999999997"/>
    <n v="38031.519999999997"/>
    <n v="147.56"/>
    <n v="665.77"/>
    <n v="31.45"/>
  </r>
  <r>
    <x v="19"/>
    <x v="1"/>
    <x v="0"/>
    <n v="22312.82"/>
    <n v="23816.82"/>
    <n v="165.49"/>
    <n v="680.69"/>
    <n v="46.33"/>
  </r>
  <r>
    <x v="4"/>
    <x v="3"/>
    <x v="3"/>
    <n v="14354.36"/>
    <n v="15921.53"/>
    <n v="83.92"/>
    <n v="777.68"/>
    <n v="34.24"/>
  </r>
  <r>
    <x v="1"/>
    <x v="0"/>
    <x v="6"/>
    <n v="23496.66"/>
    <n v="22381.03"/>
    <n v="79.81"/>
    <n v="637.86"/>
    <n v="50.8"/>
  </r>
  <r>
    <x v="14"/>
    <x v="4"/>
    <x v="4"/>
    <n v="27955.74"/>
    <n v="27444.880000000001"/>
    <n v="180.8"/>
    <n v="107.24"/>
    <n v="48.54"/>
  </r>
  <r>
    <x v="7"/>
    <x v="2"/>
    <x v="2"/>
    <n v="8999.8799999999992"/>
    <n v="8655.15"/>
    <n v="196.23"/>
    <n v="1269.93"/>
    <n v="46.42"/>
  </r>
  <r>
    <x v="7"/>
    <x v="0"/>
    <x v="6"/>
    <n v="8371.48"/>
    <n v="8826.82"/>
    <n v="92.24"/>
    <n v="543.11"/>
    <n v="69.38"/>
  </r>
  <r>
    <x v="1"/>
    <x v="0"/>
    <x v="5"/>
    <n v="7175.3"/>
    <n v="7270.2"/>
    <n v="31.16"/>
    <n v="195.78"/>
    <n v="34.31"/>
  </r>
  <r>
    <x v="3"/>
    <x v="0"/>
    <x v="6"/>
    <n v="35394.14"/>
    <n v="33417.83"/>
    <n v="73.87"/>
    <n v="876.52"/>
    <n v="49.58"/>
  </r>
  <r>
    <x v="3"/>
    <x v="4"/>
    <x v="2"/>
    <n v="44601.51"/>
    <n v="40578.39"/>
    <n v="48.8"/>
    <n v="163"/>
    <n v="36.99"/>
  </r>
  <r>
    <x v="7"/>
    <x v="0"/>
    <x v="1"/>
    <n v="16335.15"/>
    <n v="15430.81"/>
    <n v="23.54"/>
    <n v="1127.3399999999999"/>
    <n v="49.23"/>
  </r>
  <r>
    <x v="7"/>
    <x v="3"/>
    <x v="1"/>
    <n v="44823.94"/>
    <n v="52763.9"/>
    <n v="103.61"/>
    <n v="227.69"/>
    <n v="54.66"/>
  </r>
  <r>
    <x v="7"/>
    <x v="6"/>
    <x v="6"/>
    <n v="9384.3799999999992"/>
    <n v="11112.64"/>
    <n v="47.73"/>
    <n v="1318.98"/>
    <n v="54.46"/>
  </r>
  <r>
    <x v="4"/>
    <x v="3"/>
    <x v="0"/>
    <n v="3826.59"/>
    <n v="3414.23"/>
    <n v="167.08"/>
    <n v="1380.53"/>
    <n v="32.44"/>
  </r>
  <r>
    <x v="8"/>
    <x v="0"/>
    <x v="5"/>
    <n v="23249.73"/>
    <n v="20742.89"/>
    <n v="165.17"/>
    <n v="234.1"/>
    <n v="48.61"/>
  </r>
  <r>
    <x v="19"/>
    <x v="3"/>
    <x v="0"/>
    <n v="32314.45"/>
    <n v="34638.559999999998"/>
    <n v="25.06"/>
    <n v="1144.69"/>
    <n v="50.94"/>
  </r>
  <r>
    <x v="14"/>
    <x v="5"/>
    <x v="2"/>
    <n v="4823.97"/>
    <n v="4800.67"/>
    <n v="93.91"/>
    <n v="699.56"/>
    <n v="41.68"/>
  </r>
  <r>
    <x v="11"/>
    <x v="3"/>
    <x v="5"/>
    <n v="14124.13"/>
    <n v="12918.47"/>
    <n v="198.89"/>
    <n v="800.59"/>
    <n v="37.68"/>
  </r>
  <r>
    <x v="2"/>
    <x v="0"/>
    <x v="0"/>
    <n v="36202.160000000003"/>
    <n v="35040.6"/>
    <n v="48.78"/>
    <n v="1147.96"/>
    <n v="59.31"/>
  </r>
  <r>
    <x v="4"/>
    <x v="4"/>
    <x v="5"/>
    <n v="502.61"/>
    <n v="406.69"/>
    <n v="159.84"/>
    <n v="818.87"/>
    <n v="66.099999999999994"/>
  </r>
  <r>
    <x v="2"/>
    <x v="1"/>
    <x v="4"/>
    <n v="31865.01"/>
    <n v="30788.79"/>
    <n v="181.09"/>
    <n v="1304.01"/>
    <n v="58.7"/>
  </r>
  <r>
    <x v="4"/>
    <x v="4"/>
    <x v="0"/>
    <n v="6328.46"/>
    <n v="6402.8"/>
    <n v="77.930000000000007"/>
    <n v="643.41999999999996"/>
    <n v="68.819999999999993"/>
  </r>
  <r>
    <x v="13"/>
    <x v="0"/>
    <x v="6"/>
    <n v="4760.53"/>
    <n v="4322.82"/>
    <n v="45.4"/>
    <n v="981.51"/>
    <n v="54.37"/>
  </r>
  <r>
    <x v="6"/>
    <x v="3"/>
    <x v="3"/>
    <n v="42759.18"/>
    <n v="42036.89"/>
    <n v="117.14"/>
    <n v="483.78"/>
    <n v="48.8"/>
  </r>
  <r>
    <x v="13"/>
    <x v="1"/>
    <x v="5"/>
    <n v="31901.94"/>
    <n v="36181.410000000003"/>
    <n v="103.08"/>
    <n v="157.44999999999999"/>
    <n v="41.4"/>
  </r>
  <r>
    <x v="0"/>
    <x v="4"/>
    <x v="7"/>
    <n v="13304.77"/>
    <n v="14606.84"/>
    <n v="73.11"/>
    <n v="1051.6600000000001"/>
    <n v="31.58"/>
  </r>
  <r>
    <x v="1"/>
    <x v="4"/>
    <x v="2"/>
    <n v="26115"/>
    <n v="30823.67"/>
    <n v="144.24"/>
    <n v="1182.1400000000001"/>
    <n v="61.77"/>
  </r>
  <r>
    <x v="4"/>
    <x v="5"/>
    <x v="5"/>
    <n v="38697.269999999997"/>
    <n v="39372.589999999997"/>
    <n v="164.88"/>
    <n v="1322.3"/>
    <n v="53.28"/>
  </r>
  <r>
    <x v="13"/>
    <x v="4"/>
    <x v="5"/>
    <n v="4642.49"/>
    <n v="5249.63"/>
    <n v="195.04"/>
    <n v="925.89"/>
    <n v="35.89"/>
  </r>
  <r>
    <x v="13"/>
    <x v="6"/>
    <x v="2"/>
    <n v="32534.82"/>
    <n v="28567.08"/>
    <n v="55.41"/>
    <n v="548.24"/>
    <n v="44.9"/>
  </r>
  <r>
    <x v="11"/>
    <x v="4"/>
    <x v="1"/>
    <n v="33461.64"/>
    <n v="38879.360000000001"/>
    <n v="46.66"/>
    <n v="74.94"/>
    <n v="36.020000000000003"/>
  </r>
  <r>
    <x v="2"/>
    <x v="4"/>
    <x v="2"/>
    <n v="29875.17"/>
    <n v="26717.15"/>
    <n v="152.07"/>
    <n v="1029.81"/>
    <n v="60.95"/>
  </r>
  <r>
    <x v="10"/>
    <x v="2"/>
    <x v="6"/>
    <n v="30809.52"/>
    <n v="29577.54"/>
    <n v="165.09"/>
    <n v="1303.1099999999999"/>
    <n v="59.56"/>
  </r>
  <r>
    <x v="5"/>
    <x v="0"/>
    <x v="1"/>
    <n v="29803.85"/>
    <n v="33831.42"/>
    <n v="124.2"/>
    <n v="549.85"/>
    <n v="48.68"/>
  </r>
  <r>
    <x v="1"/>
    <x v="3"/>
    <x v="0"/>
    <n v="40420.06"/>
    <n v="41377.71"/>
    <n v="148.52000000000001"/>
    <n v="1078.0899999999999"/>
    <n v="66.05"/>
  </r>
  <r>
    <x v="14"/>
    <x v="4"/>
    <x v="5"/>
    <n v="29193.22"/>
    <n v="32608.45"/>
    <n v="153.99"/>
    <n v="920.99"/>
    <n v="58.96"/>
  </r>
  <r>
    <x v="0"/>
    <x v="4"/>
    <x v="1"/>
    <n v="19741.34"/>
    <n v="21470.57"/>
    <n v="156.19999999999999"/>
    <n v="362.02"/>
    <n v="31.69"/>
  </r>
  <r>
    <x v="8"/>
    <x v="6"/>
    <x v="6"/>
    <n v="9847.1299999999992"/>
    <n v="7935"/>
    <n v="154.38999999999999"/>
    <n v="1322.17"/>
    <n v="58.36"/>
  </r>
  <r>
    <x v="5"/>
    <x v="3"/>
    <x v="4"/>
    <n v="21595.8"/>
    <n v="20770.57"/>
    <n v="187.58"/>
    <n v="363.04"/>
    <n v="38.619999999999997"/>
  </r>
  <r>
    <x v="8"/>
    <x v="1"/>
    <x v="4"/>
    <n v="19458.71"/>
    <n v="22447.19"/>
    <n v="82.62"/>
    <n v="1061.73"/>
    <n v="50.84"/>
  </r>
  <r>
    <x v="16"/>
    <x v="1"/>
    <x v="7"/>
    <n v="40766.07"/>
    <n v="40014.78"/>
    <n v="102.87"/>
    <n v="956.46"/>
    <n v="69.94"/>
  </r>
  <r>
    <x v="17"/>
    <x v="2"/>
    <x v="3"/>
    <n v="7828.63"/>
    <n v="6513.48"/>
    <n v="174.68"/>
    <n v="1393.99"/>
    <n v="33.43"/>
  </r>
  <r>
    <x v="11"/>
    <x v="1"/>
    <x v="3"/>
    <n v="15899.39"/>
    <n v="16551.560000000001"/>
    <n v="196.11"/>
    <n v="1357.47"/>
    <n v="68.19"/>
  </r>
  <r>
    <x v="4"/>
    <x v="5"/>
    <x v="6"/>
    <n v="10037.84"/>
    <n v="10618.35"/>
    <n v="107.95"/>
    <n v="1192.3800000000001"/>
    <n v="64.2"/>
  </r>
  <r>
    <x v="12"/>
    <x v="0"/>
    <x v="2"/>
    <n v="28818.65"/>
    <n v="26518.28"/>
    <n v="185.1"/>
    <n v="890.73"/>
    <n v="32.159999999999997"/>
  </r>
  <r>
    <x v="0"/>
    <x v="2"/>
    <x v="1"/>
    <n v="13625.18"/>
    <n v="13845.11"/>
    <n v="128.26"/>
    <n v="12.22"/>
    <n v="69.8"/>
  </r>
  <r>
    <x v="18"/>
    <x v="0"/>
    <x v="3"/>
    <n v="49616.68"/>
    <n v="47664.9"/>
    <n v="111.65"/>
    <n v="1195.6099999999999"/>
    <n v="56.87"/>
  </r>
  <r>
    <x v="3"/>
    <x v="5"/>
    <x v="0"/>
    <n v="42837.63"/>
    <n v="46371.3"/>
    <n v="57.13"/>
    <n v="90.51"/>
    <n v="48"/>
  </r>
  <r>
    <x v="14"/>
    <x v="3"/>
    <x v="4"/>
    <n v="816.85"/>
    <n v="717.12"/>
    <n v="108.96"/>
    <n v="916.84"/>
    <n v="32.479999999999997"/>
  </r>
  <r>
    <x v="13"/>
    <x v="4"/>
    <x v="4"/>
    <n v="17134.55"/>
    <n v="19550.91"/>
    <n v="185.98"/>
    <n v="588.94000000000005"/>
    <n v="37.380000000000003"/>
  </r>
  <r>
    <x v="1"/>
    <x v="5"/>
    <x v="0"/>
    <n v="38562.46"/>
    <n v="44717.25"/>
    <n v="76.12"/>
    <n v="1332.68"/>
    <n v="33.450000000000003"/>
  </r>
  <r>
    <x v="17"/>
    <x v="2"/>
    <x v="1"/>
    <n v="14451.64"/>
    <n v="12964.99"/>
    <n v="197.13"/>
    <n v="1209.0899999999999"/>
    <n v="32.369999999999997"/>
  </r>
  <r>
    <x v="11"/>
    <x v="5"/>
    <x v="1"/>
    <n v="13211.89"/>
    <n v="12016.28"/>
    <n v="98.46"/>
    <n v="452.4"/>
    <n v="42.85"/>
  </r>
  <r>
    <x v="14"/>
    <x v="6"/>
    <x v="4"/>
    <n v="23277.43"/>
    <n v="23991.94"/>
    <n v="95.85"/>
    <n v="387.53"/>
    <n v="31.83"/>
  </r>
  <r>
    <x v="15"/>
    <x v="1"/>
    <x v="6"/>
    <n v="33412.339999999997"/>
    <n v="34850.589999999997"/>
    <n v="104.15"/>
    <n v="331.23"/>
    <n v="64.989999999999995"/>
  </r>
  <r>
    <x v="10"/>
    <x v="0"/>
    <x v="6"/>
    <n v="12212.08"/>
    <n v="14310.38"/>
    <n v="72.569999999999993"/>
    <n v="338.84"/>
    <n v="53.43"/>
  </r>
  <r>
    <x v="1"/>
    <x v="5"/>
    <x v="6"/>
    <n v="33260.089999999997"/>
    <n v="27667.81"/>
    <n v="111.38"/>
    <n v="1389.54"/>
    <n v="49.16"/>
  </r>
  <r>
    <x v="13"/>
    <x v="6"/>
    <x v="2"/>
    <n v="21604.19"/>
    <n v="20115.5"/>
    <n v="154.15"/>
    <n v="439.98"/>
    <n v="35.06"/>
  </r>
  <r>
    <x v="14"/>
    <x v="5"/>
    <x v="1"/>
    <n v="37107.01"/>
    <n v="30234.05"/>
    <n v="177.34"/>
    <n v="603.55999999999995"/>
    <n v="53.13"/>
  </r>
  <r>
    <x v="2"/>
    <x v="6"/>
    <x v="2"/>
    <n v="19907.82"/>
    <n v="22080.71"/>
    <n v="66.88"/>
    <n v="745.39"/>
    <n v="51.74"/>
  </r>
  <r>
    <x v="5"/>
    <x v="6"/>
    <x v="1"/>
    <n v="13556.49"/>
    <n v="12779.94"/>
    <n v="30.6"/>
    <n v="1254.3900000000001"/>
    <n v="30.27"/>
  </r>
  <r>
    <x v="8"/>
    <x v="0"/>
    <x v="3"/>
    <n v="42337.48"/>
    <n v="47448.959999999999"/>
    <n v="159.22999999999999"/>
    <n v="659.36"/>
    <n v="39.090000000000003"/>
  </r>
  <r>
    <x v="16"/>
    <x v="1"/>
    <x v="2"/>
    <n v="4388.4399999999996"/>
    <n v="4018.63"/>
    <n v="81.760000000000005"/>
    <n v="1385.96"/>
    <n v="30.99"/>
  </r>
  <r>
    <x v="1"/>
    <x v="0"/>
    <x v="1"/>
    <n v="14058.04"/>
    <n v="11492.19"/>
    <n v="37.06"/>
    <n v="340.82"/>
    <n v="50.86"/>
  </r>
  <r>
    <x v="6"/>
    <x v="1"/>
    <x v="0"/>
    <n v="11625.2"/>
    <n v="13304.61"/>
    <n v="51.32"/>
    <n v="1224.54"/>
    <n v="60.51"/>
  </r>
  <r>
    <x v="12"/>
    <x v="4"/>
    <x v="5"/>
    <n v="26758.51"/>
    <n v="31431.22"/>
    <n v="68.180000000000007"/>
    <n v="1214.68"/>
    <n v="31.43"/>
  </r>
  <r>
    <x v="3"/>
    <x v="4"/>
    <x v="7"/>
    <n v="30566.39"/>
    <n v="30720.11"/>
    <n v="172.65"/>
    <n v="1128.7"/>
    <n v="35.39"/>
  </r>
  <r>
    <x v="16"/>
    <x v="4"/>
    <x v="2"/>
    <n v="41903.980000000003"/>
    <n v="47300.42"/>
    <n v="70.08"/>
    <n v="1013.45"/>
    <n v="62.76"/>
  </r>
  <r>
    <x v="4"/>
    <x v="3"/>
    <x v="3"/>
    <n v="9530.67"/>
    <n v="11364.44"/>
    <n v="155.78"/>
    <n v="61.85"/>
    <n v="32.93"/>
  </r>
  <r>
    <x v="10"/>
    <x v="5"/>
    <x v="1"/>
    <n v="18670.95"/>
    <n v="21899.65"/>
    <n v="117.64"/>
    <n v="23.25"/>
    <n v="61.22"/>
  </r>
  <r>
    <x v="17"/>
    <x v="0"/>
    <x v="3"/>
    <n v="7445.37"/>
    <n v="7752.69"/>
    <n v="165.9"/>
    <n v="239.21"/>
    <n v="64.61"/>
  </r>
  <r>
    <x v="19"/>
    <x v="4"/>
    <x v="3"/>
    <n v="36240.18"/>
    <n v="36650.65"/>
    <n v="143.13"/>
    <n v="327.18"/>
    <n v="33.869999999999997"/>
  </r>
  <r>
    <x v="8"/>
    <x v="6"/>
    <x v="0"/>
    <n v="9347.5300000000007"/>
    <n v="8304.4599999999991"/>
    <n v="49.01"/>
    <n v="806.6"/>
    <n v="62.48"/>
  </r>
  <r>
    <x v="8"/>
    <x v="5"/>
    <x v="3"/>
    <n v="42369.17"/>
    <n v="34591.370000000003"/>
    <n v="87.31"/>
    <n v="210.89"/>
    <n v="43.81"/>
  </r>
  <r>
    <x v="13"/>
    <x v="4"/>
    <x v="7"/>
    <n v="1683.27"/>
    <n v="1442.35"/>
    <n v="160.65"/>
    <n v="975.58"/>
    <n v="66.31"/>
  </r>
  <r>
    <x v="12"/>
    <x v="5"/>
    <x v="6"/>
    <n v="17554.59"/>
    <n v="19405.7"/>
    <n v="93.22"/>
    <n v="123.55"/>
    <n v="54.43"/>
  </r>
  <r>
    <x v="15"/>
    <x v="0"/>
    <x v="0"/>
    <n v="3998.23"/>
    <n v="3882.12"/>
    <n v="49.84"/>
    <n v="1072.29"/>
    <n v="30.27"/>
  </r>
  <r>
    <x v="15"/>
    <x v="3"/>
    <x v="4"/>
    <n v="1831.93"/>
    <n v="1767.05"/>
    <n v="77.489999999999995"/>
    <n v="549.04999999999995"/>
    <n v="59.9"/>
  </r>
  <r>
    <x v="2"/>
    <x v="5"/>
    <x v="6"/>
    <n v="33764.19"/>
    <n v="31725.21"/>
    <n v="191.3"/>
    <n v="366.18"/>
    <n v="37.75"/>
  </r>
  <r>
    <x v="2"/>
    <x v="5"/>
    <x v="5"/>
    <n v="33215.360000000001"/>
    <n v="37140.57"/>
    <n v="196.35"/>
    <n v="11.68"/>
    <n v="57.05"/>
  </r>
  <r>
    <x v="14"/>
    <x v="2"/>
    <x v="7"/>
    <n v="45674.14"/>
    <n v="49013"/>
    <n v="39.909999999999997"/>
    <n v="403.69"/>
    <n v="34.85"/>
  </r>
  <r>
    <x v="7"/>
    <x v="6"/>
    <x v="7"/>
    <n v="5856.51"/>
    <n v="4821.21"/>
    <n v="88.94"/>
    <n v="54.84"/>
    <n v="46.63"/>
  </r>
  <r>
    <x v="11"/>
    <x v="0"/>
    <x v="1"/>
    <n v="31970.21"/>
    <n v="29382.42"/>
    <n v="46.54"/>
    <n v="848.07"/>
    <n v="62.12"/>
  </r>
  <r>
    <x v="0"/>
    <x v="6"/>
    <x v="1"/>
    <n v="23528.03"/>
    <n v="26354.400000000001"/>
    <n v="29.26"/>
    <n v="126.04"/>
    <n v="36.9"/>
  </r>
  <r>
    <x v="0"/>
    <x v="3"/>
    <x v="7"/>
    <n v="10846.97"/>
    <n v="10032.31"/>
    <n v="45.76"/>
    <n v="1099.76"/>
    <n v="53.1"/>
  </r>
  <r>
    <x v="0"/>
    <x v="5"/>
    <x v="5"/>
    <n v="42427.67"/>
    <n v="42969.85"/>
    <n v="133.84"/>
    <n v="431.39"/>
    <n v="45.79"/>
  </r>
  <r>
    <x v="14"/>
    <x v="2"/>
    <x v="1"/>
    <n v="14473.2"/>
    <n v="12874.04"/>
    <n v="112.53"/>
    <n v="113.44"/>
    <n v="48.44"/>
  </r>
  <r>
    <x v="6"/>
    <x v="5"/>
    <x v="2"/>
    <n v="15835.41"/>
    <n v="13294.51"/>
    <n v="99.6"/>
    <n v="931.71"/>
    <n v="30.16"/>
  </r>
  <r>
    <x v="4"/>
    <x v="1"/>
    <x v="5"/>
    <n v="32365.55"/>
    <n v="27479.09"/>
    <n v="191.92"/>
    <n v="1218.2"/>
    <n v="53.68"/>
  </r>
  <r>
    <x v="3"/>
    <x v="2"/>
    <x v="6"/>
    <n v="20381.900000000001"/>
    <n v="20085.37"/>
    <n v="51.3"/>
    <n v="654.89"/>
    <n v="46.68"/>
  </r>
  <r>
    <x v="9"/>
    <x v="0"/>
    <x v="5"/>
    <n v="5748.71"/>
    <n v="6266.35"/>
    <n v="133.37"/>
    <n v="1255.1500000000001"/>
    <n v="48.48"/>
  </r>
  <r>
    <x v="7"/>
    <x v="0"/>
    <x v="6"/>
    <n v="40328"/>
    <n v="37664.720000000001"/>
    <n v="44.22"/>
    <n v="223.33"/>
    <n v="62.32"/>
  </r>
  <r>
    <x v="16"/>
    <x v="5"/>
    <x v="4"/>
    <n v="16557.810000000001"/>
    <n v="18891.23"/>
    <n v="23.44"/>
    <n v="431.46"/>
    <n v="32.06"/>
  </r>
  <r>
    <x v="9"/>
    <x v="1"/>
    <x v="7"/>
    <n v="43533.11"/>
    <n v="42609.120000000003"/>
    <n v="100"/>
    <n v="729.14"/>
    <n v="31.33"/>
  </r>
  <r>
    <x v="19"/>
    <x v="0"/>
    <x v="4"/>
    <n v="46093.27"/>
    <n v="40675.22"/>
    <n v="119.95"/>
    <n v="1162.54"/>
    <n v="48.83"/>
  </r>
  <r>
    <x v="9"/>
    <x v="6"/>
    <x v="0"/>
    <n v="3092.34"/>
    <n v="3485.97"/>
    <n v="118.56"/>
    <n v="1112.06"/>
    <n v="56.09"/>
  </r>
  <r>
    <x v="18"/>
    <x v="6"/>
    <x v="3"/>
    <n v="4731.2"/>
    <n v="3892.21"/>
    <n v="189.07"/>
    <n v="798.61"/>
    <n v="36.9"/>
  </r>
  <r>
    <x v="17"/>
    <x v="6"/>
    <x v="5"/>
    <n v="16302.75"/>
    <n v="13133.25"/>
    <n v="174.93"/>
    <n v="610.6"/>
    <n v="35.89"/>
  </r>
  <r>
    <x v="9"/>
    <x v="4"/>
    <x v="2"/>
    <n v="16533.400000000001"/>
    <n v="14169.22"/>
    <n v="168.61"/>
    <n v="766.69"/>
    <n v="33.08"/>
  </r>
  <r>
    <x v="8"/>
    <x v="0"/>
    <x v="3"/>
    <n v="26278.87"/>
    <n v="23864.95"/>
    <n v="63.04"/>
    <n v="881.57"/>
    <n v="35.369999999999997"/>
  </r>
  <r>
    <x v="18"/>
    <x v="1"/>
    <x v="0"/>
    <n v="38657.089999999997"/>
    <n v="36583.54"/>
    <n v="67.33"/>
    <n v="1013.78"/>
    <n v="44.04"/>
  </r>
  <r>
    <x v="18"/>
    <x v="5"/>
    <x v="4"/>
    <n v="47835.45"/>
    <n v="49884.39"/>
    <n v="151.93"/>
    <n v="1164.3499999999999"/>
    <n v="46.33"/>
  </r>
  <r>
    <x v="18"/>
    <x v="0"/>
    <x v="3"/>
    <n v="9916.26"/>
    <n v="11592.97"/>
    <n v="168.12"/>
    <n v="519.82000000000005"/>
    <n v="46.33"/>
  </r>
  <r>
    <x v="5"/>
    <x v="3"/>
    <x v="4"/>
    <n v="23632.77"/>
    <n v="22368.76"/>
    <n v="83.34"/>
    <n v="39.28"/>
    <n v="62.62"/>
  </r>
  <r>
    <x v="9"/>
    <x v="1"/>
    <x v="6"/>
    <n v="1746.66"/>
    <n v="1480.35"/>
    <n v="104.05"/>
    <n v="873.39"/>
    <n v="66.42"/>
  </r>
  <r>
    <x v="6"/>
    <x v="5"/>
    <x v="1"/>
    <n v="19252.09"/>
    <n v="21204.560000000001"/>
    <n v="114.12"/>
    <n v="447.44"/>
    <n v="60.63"/>
  </r>
  <r>
    <x v="18"/>
    <x v="1"/>
    <x v="2"/>
    <n v="41031.17"/>
    <n v="41606"/>
    <n v="198.76"/>
    <n v="1379.01"/>
    <n v="39.85"/>
  </r>
  <r>
    <x v="1"/>
    <x v="5"/>
    <x v="2"/>
    <n v="30286.7"/>
    <n v="29077.279999999999"/>
    <n v="105.28"/>
    <n v="465.6"/>
    <n v="62.1"/>
  </r>
  <r>
    <x v="7"/>
    <x v="2"/>
    <x v="3"/>
    <n v="17647.73"/>
    <n v="18779.23"/>
    <n v="121.14"/>
    <n v="958.1"/>
    <n v="60.62"/>
  </r>
  <r>
    <x v="6"/>
    <x v="5"/>
    <x v="6"/>
    <n v="43069.52"/>
    <n v="37488.26"/>
    <n v="29.25"/>
    <n v="1002.24"/>
    <n v="56.58"/>
  </r>
  <r>
    <x v="15"/>
    <x v="6"/>
    <x v="6"/>
    <n v="47333.67"/>
    <n v="50584.97"/>
    <n v="85"/>
    <n v="1328.02"/>
    <n v="43.76"/>
  </r>
  <r>
    <x v="13"/>
    <x v="4"/>
    <x v="6"/>
    <n v="38344.76"/>
    <n v="38343.99"/>
    <n v="176.9"/>
    <n v="1012.62"/>
    <n v="32.11"/>
  </r>
  <r>
    <x v="10"/>
    <x v="6"/>
    <x v="7"/>
    <n v="18128.419999999998"/>
    <n v="16756.25"/>
    <n v="104.88"/>
    <n v="430.89"/>
    <n v="53.27"/>
  </r>
  <r>
    <x v="15"/>
    <x v="4"/>
    <x v="6"/>
    <n v="17583.939999999999"/>
    <n v="20555.060000000001"/>
    <n v="109.29"/>
    <n v="432.98"/>
    <n v="59.83"/>
  </r>
  <r>
    <x v="1"/>
    <x v="1"/>
    <x v="2"/>
    <n v="17070.669999999998"/>
    <n v="19787.98"/>
    <n v="170.23"/>
    <n v="216.56"/>
    <n v="39.590000000000003"/>
  </r>
  <r>
    <x v="2"/>
    <x v="3"/>
    <x v="6"/>
    <n v="26229.040000000001"/>
    <n v="24689.61"/>
    <n v="152.53"/>
    <n v="361.3"/>
    <n v="50.82"/>
  </r>
  <r>
    <x v="7"/>
    <x v="6"/>
    <x v="3"/>
    <n v="13833.36"/>
    <n v="13544.7"/>
    <n v="64.58"/>
    <n v="727.8"/>
    <n v="30.16"/>
  </r>
  <r>
    <x v="16"/>
    <x v="1"/>
    <x v="1"/>
    <n v="39270.11"/>
    <n v="33056.94"/>
    <n v="67.81"/>
    <n v="368.05"/>
    <n v="50.42"/>
  </r>
  <r>
    <x v="3"/>
    <x v="2"/>
    <x v="6"/>
    <n v="692.3"/>
    <n v="823.34"/>
    <n v="177.65"/>
    <n v="175.57"/>
    <n v="36.82"/>
  </r>
  <r>
    <x v="3"/>
    <x v="5"/>
    <x v="1"/>
    <n v="35983.910000000003"/>
    <n v="32823.22"/>
    <n v="26.35"/>
    <n v="983.65"/>
    <n v="47.84"/>
  </r>
  <r>
    <x v="2"/>
    <x v="4"/>
    <x v="4"/>
    <n v="18612.96"/>
    <n v="19427.45"/>
    <n v="42.69"/>
    <n v="1355.27"/>
    <n v="63.35"/>
  </r>
  <r>
    <x v="4"/>
    <x v="4"/>
    <x v="4"/>
    <n v="25849.34"/>
    <n v="24973.599999999999"/>
    <n v="34.31"/>
    <n v="797.25"/>
    <n v="57.02"/>
  </r>
  <r>
    <x v="3"/>
    <x v="1"/>
    <x v="3"/>
    <n v="41661.370000000003"/>
    <n v="46602.71"/>
    <n v="148.49"/>
    <n v="1234.67"/>
    <n v="34.770000000000003"/>
  </r>
  <r>
    <x v="16"/>
    <x v="4"/>
    <x v="5"/>
    <n v="44062.69"/>
    <n v="40962.720000000001"/>
    <n v="163.08000000000001"/>
    <n v="105.88"/>
    <n v="32.15"/>
  </r>
  <r>
    <x v="16"/>
    <x v="3"/>
    <x v="4"/>
    <n v="31935.65"/>
    <n v="27163.23"/>
    <n v="121.64"/>
    <n v="776.33"/>
    <n v="43.24"/>
  </r>
  <r>
    <x v="1"/>
    <x v="5"/>
    <x v="1"/>
    <n v="13173.08"/>
    <n v="11332.58"/>
    <n v="119.06"/>
    <n v="1106.48"/>
    <n v="60.98"/>
  </r>
  <r>
    <x v="13"/>
    <x v="5"/>
    <x v="7"/>
    <n v="38807.86"/>
    <n v="33303.360000000001"/>
    <n v="120.93"/>
    <n v="295.33999999999997"/>
    <n v="37.229999999999997"/>
  </r>
  <r>
    <x v="9"/>
    <x v="0"/>
    <x v="1"/>
    <n v="35944.75"/>
    <n v="32280.28"/>
    <n v="145.01"/>
    <n v="1067.04"/>
    <n v="40.07"/>
  </r>
  <r>
    <x v="2"/>
    <x v="6"/>
    <x v="0"/>
    <n v="32102.11"/>
    <n v="35880.14"/>
    <n v="87.98"/>
    <n v="1322.73"/>
    <n v="45.01"/>
  </r>
  <r>
    <x v="9"/>
    <x v="5"/>
    <x v="0"/>
    <n v="47993.43"/>
    <n v="40894.14"/>
    <n v="89.28"/>
    <n v="932.01"/>
    <n v="50.05"/>
  </r>
  <r>
    <x v="19"/>
    <x v="6"/>
    <x v="4"/>
    <n v="28261.040000000001"/>
    <n v="30809.279999999999"/>
    <n v="107.85"/>
    <n v="1292.2"/>
    <n v="62.37"/>
  </r>
  <r>
    <x v="0"/>
    <x v="6"/>
    <x v="1"/>
    <n v="16118.96"/>
    <n v="13978.13"/>
    <n v="97.51"/>
    <n v="1059.7"/>
    <n v="46.1"/>
  </r>
  <r>
    <x v="8"/>
    <x v="5"/>
    <x v="3"/>
    <n v="45793.5"/>
    <n v="41233"/>
    <n v="179.37"/>
    <n v="1161.6300000000001"/>
    <n v="33.159999999999997"/>
  </r>
  <r>
    <x v="6"/>
    <x v="1"/>
    <x v="1"/>
    <n v="45377.13"/>
    <n v="37742"/>
    <n v="155.56"/>
    <n v="680.98"/>
    <n v="63.51"/>
  </r>
  <r>
    <x v="3"/>
    <x v="4"/>
    <x v="6"/>
    <n v="36547.58"/>
    <n v="31061.02"/>
    <n v="53.5"/>
    <n v="680.03"/>
    <n v="37.6"/>
  </r>
  <r>
    <x v="4"/>
    <x v="0"/>
    <x v="7"/>
    <n v="38833.949999999997"/>
    <n v="44329.65"/>
    <n v="35.56"/>
    <n v="1075.19"/>
    <n v="47.95"/>
  </r>
  <r>
    <x v="11"/>
    <x v="3"/>
    <x v="7"/>
    <n v="47562.85"/>
    <n v="55737.39"/>
    <n v="165.18"/>
    <n v="85.26"/>
    <n v="43.58"/>
  </r>
  <r>
    <x v="19"/>
    <x v="0"/>
    <x v="4"/>
    <n v="8848.11"/>
    <n v="9464.59"/>
    <n v="131.91"/>
    <n v="625.11"/>
    <n v="43.1"/>
  </r>
  <r>
    <x v="2"/>
    <x v="2"/>
    <x v="6"/>
    <n v="20660.740000000002"/>
    <n v="19312.939999999999"/>
    <n v="111.07"/>
    <n v="765.49"/>
    <n v="64.81"/>
  </r>
  <r>
    <x v="2"/>
    <x v="5"/>
    <x v="3"/>
    <n v="1109.54"/>
    <n v="1214.82"/>
    <n v="170.78"/>
    <n v="49.27"/>
    <n v="44.29"/>
  </r>
  <r>
    <x v="15"/>
    <x v="3"/>
    <x v="2"/>
    <n v="29583.53"/>
    <n v="33481.65"/>
    <n v="45.69"/>
    <n v="1063.9100000000001"/>
    <n v="61.92"/>
  </r>
  <r>
    <x v="18"/>
    <x v="2"/>
    <x v="5"/>
    <n v="36095.480000000003"/>
    <n v="43115.74"/>
    <n v="37.43"/>
    <n v="899.35"/>
    <n v="34.950000000000003"/>
  </r>
  <r>
    <x v="15"/>
    <x v="0"/>
    <x v="5"/>
    <n v="7738.36"/>
    <n v="6877.19"/>
    <n v="175.24"/>
    <n v="1013.01"/>
    <n v="60.17"/>
  </r>
  <r>
    <x v="19"/>
    <x v="6"/>
    <x v="1"/>
    <n v="42303.27"/>
    <n v="44822.91"/>
    <n v="119.73"/>
    <n v="505.7"/>
    <n v="31.92"/>
  </r>
  <r>
    <x v="13"/>
    <x v="6"/>
    <x v="3"/>
    <n v="4989.08"/>
    <n v="5864.14"/>
    <n v="100.6"/>
    <n v="1296.8699999999999"/>
    <n v="63.38"/>
  </r>
  <r>
    <x v="5"/>
    <x v="6"/>
    <x v="7"/>
    <n v="27757.71"/>
    <n v="22778.29"/>
    <n v="193.39"/>
    <n v="373.58"/>
    <n v="32.19"/>
  </r>
  <r>
    <x v="16"/>
    <x v="6"/>
    <x v="7"/>
    <n v="23311.38"/>
    <n v="26725.02"/>
    <n v="41.11"/>
    <n v="643.79"/>
    <n v="56.31"/>
  </r>
  <r>
    <x v="5"/>
    <x v="0"/>
    <x v="4"/>
    <n v="6679.89"/>
    <n v="6925.21"/>
    <n v="59.68"/>
    <n v="310.56"/>
    <n v="51.05"/>
  </r>
  <r>
    <x v="9"/>
    <x v="4"/>
    <x v="6"/>
    <n v="42469.51"/>
    <n v="39368.14"/>
    <n v="166.01"/>
    <n v="1068.21"/>
    <n v="31.65"/>
  </r>
  <r>
    <x v="6"/>
    <x v="5"/>
    <x v="7"/>
    <n v="13761.51"/>
    <n v="15410.13"/>
    <n v="80.78"/>
    <n v="1387.75"/>
    <n v="54.01"/>
  </r>
  <r>
    <x v="15"/>
    <x v="6"/>
    <x v="6"/>
    <n v="40358.980000000003"/>
    <n v="46152.36"/>
    <n v="57.91"/>
    <n v="728.64"/>
    <n v="60.17"/>
  </r>
  <r>
    <x v="6"/>
    <x v="6"/>
    <x v="2"/>
    <n v="25957.96"/>
    <n v="25162.71"/>
    <n v="147.22999999999999"/>
    <n v="1178.21"/>
    <n v="63.68"/>
  </r>
  <r>
    <x v="9"/>
    <x v="0"/>
    <x v="6"/>
    <n v="5059.87"/>
    <n v="5395.54"/>
    <n v="129.44"/>
    <n v="305.35000000000002"/>
    <n v="38.15"/>
  </r>
  <r>
    <x v="1"/>
    <x v="5"/>
    <x v="3"/>
    <n v="33470.6"/>
    <n v="35751.86"/>
    <n v="81.8"/>
    <n v="95.58"/>
    <n v="57.84"/>
  </r>
  <r>
    <x v="4"/>
    <x v="4"/>
    <x v="6"/>
    <n v="28760.38"/>
    <n v="29664.82"/>
    <n v="73.11"/>
    <n v="329.62"/>
    <n v="44.64"/>
  </r>
  <r>
    <x v="0"/>
    <x v="6"/>
    <x v="2"/>
    <n v="10200.44"/>
    <n v="12125.39"/>
    <n v="182.11"/>
    <n v="893.25"/>
    <n v="45.6"/>
  </r>
  <r>
    <x v="18"/>
    <x v="1"/>
    <x v="1"/>
    <n v="12914.29"/>
    <n v="11233.79"/>
    <n v="190.73"/>
    <n v="1101.96"/>
    <n v="68.180000000000007"/>
  </r>
  <r>
    <x v="12"/>
    <x v="6"/>
    <x v="5"/>
    <n v="42307.43"/>
    <n v="34262.07"/>
    <n v="191.86"/>
    <n v="1324.27"/>
    <n v="55.12"/>
  </r>
  <r>
    <x v="7"/>
    <x v="2"/>
    <x v="4"/>
    <n v="19445.22"/>
    <n v="19020.37"/>
    <n v="73.58"/>
    <n v="1319.94"/>
    <n v="31.32"/>
  </r>
  <r>
    <x v="0"/>
    <x v="4"/>
    <x v="1"/>
    <n v="8659.7999999999993"/>
    <n v="8592.27"/>
    <n v="43.29"/>
    <n v="421.95"/>
    <n v="55.22"/>
  </r>
  <r>
    <x v="7"/>
    <x v="6"/>
    <x v="0"/>
    <n v="33461.35"/>
    <n v="35714.089999999997"/>
    <n v="83.09"/>
    <n v="386.41"/>
    <n v="40.57"/>
  </r>
  <r>
    <x v="2"/>
    <x v="3"/>
    <x v="2"/>
    <n v="14674.52"/>
    <n v="14947.46"/>
    <n v="133.02000000000001"/>
    <n v="744.1"/>
    <n v="52.74"/>
  </r>
  <r>
    <x v="1"/>
    <x v="6"/>
    <x v="4"/>
    <n v="31593.9"/>
    <n v="37852.85"/>
    <n v="170.62"/>
    <n v="76.489999999999995"/>
    <n v="68.760000000000005"/>
  </r>
  <r>
    <x v="15"/>
    <x v="5"/>
    <x v="5"/>
    <n v="29822.97"/>
    <n v="24565.55"/>
    <n v="52.23"/>
    <n v="801.17"/>
    <n v="43.88"/>
  </r>
  <r>
    <x v="2"/>
    <x v="4"/>
    <x v="3"/>
    <n v="26503"/>
    <n v="23734.01"/>
    <n v="144.19"/>
    <n v="590.83000000000004"/>
    <n v="36.729999999999997"/>
  </r>
  <r>
    <x v="14"/>
    <x v="3"/>
    <x v="2"/>
    <n v="23080.87"/>
    <n v="20864.580000000002"/>
    <n v="81.56"/>
    <n v="581.19000000000005"/>
    <n v="59.94"/>
  </r>
  <r>
    <x v="4"/>
    <x v="0"/>
    <x v="7"/>
    <n v="34344.01"/>
    <n v="34071.17"/>
    <n v="91.93"/>
    <n v="944.1"/>
    <n v="52.28"/>
  </r>
  <r>
    <x v="5"/>
    <x v="6"/>
    <x v="4"/>
    <n v="33660.29"/>
    <n v="39305.74"/>
    <n v="183.03"/>
    <n v="772.31"/>
    <n v="31.48"/>
  </r>
  <r>
    <x v="11"/>
    <x v="1"/>
    <x v="1"/>
    <n v="9735.2800000000007"/>
    <n v="10734.45"/>
    <n v="59.33"/>
    <n v="969.71"/>
    <n v="56.87"/>
  </r>
  <r>
    <x v="12"/>
    <x v="5"/>
    <x v="1"/>
    <n v="39944.94"/>
    <n v="33732.85"/>
    <n v="150.86000000000001"/>
    <n v="763.58"/>
    <n v="57.79"/>
  </r>
  <r>
    <x v="12"/>
    <x v="0"/>
    <x v="0"/>
    <n v="14839.7"/>
    <n v="16743.919999999998"/>
    <n v="98.64"/>
    <n v="838.81"/>
    <n v="63.07"/>
  </r>
  <r>
    <x v="10"/>
    <x v="2"/>
    <x v="5"/>
    <n v="13744.82"/>
    <n v="14829.62"/>
    <n v="184.28"/>
    <n v="877.75"/>
    <n v="62.38"/>
  </r>
  <r>
    <x v="10"/>
    <x v="0"/>
    <x v="7"/>
    <n v="32860.51"/>
    <n v="32933.760000000002"/>
    <n v="44.7"/>
    <n v="986.9"/>
    <n v="37.44"/>
  </r>
  <r>
    <x v="15"/>
    <x v="3"/>
    <x v="0"/>
    <n v="48462.45"/>
    <n v="49443.65"/>
    <n v="71.760000000000005"/>
    <n v="1061.3800000000001"/>
    <n v="39.67"/>
  </r>
  <r>
    <x v="15"/>
    <x v="1"/>
    <x v="3"/>
    <n v="15696.72"/>
    <n v="14452.61"/>
    <n v="57.68"/>
    <n v="1096.97"/>
    <n v="47.01"/>
  </r>
  <r>
    <x v="19"/>
    <x v="2"/>
    <x v="6"/>
    <n v="43576.62"/>
    <n v="43775.85"/>
    <n v="131.91"/>
    <n v="583.79999999999995"/>
    <n v="45.93"/>
  </r>
  <r>
    <x v="1"/>
    <x v="3"/>
    <x v="4"/>
    <n v="8838.5300000000007"/>
    <n v="8867.16"/>
    <n v="107.69"/>
    <n v="1064.1300000000001"/>
    <n v="49.5"/>
  </r>
  <r>
    <x v="18"/>
    <x v="4"/>
    <x v="6"/>
    <n v="35652.980000000003"/>
    <n v="29748.42"/>
    <n v="57.03"/>
    <n v="636.35"/>
    <n v="37.29"/>
  </r>
  <r>
    <x v="5"/>
    <x v="5"/>
    <x v="1"/>
    <n v="20674.88"/>
    <n v="21332.67"/>
    <n v="30.96"/>
    <n v="627.41"/>
    <n v="58.46"/>
  </r>
  <r>
    <x v="15"/>
    <x v="6"/>
    <x v="0"/>
    <n v="42565.57"/>
    <n v="42401.65"/>
    <n v="84.56"/>
    <n v="682.36"/>
    <n v="58.84"/>
  </r>
  <r>
    <x v="19"/>
    <x v="2"/>
    <x v="1"/>
    <n v="9879.9599999999991"/>
    <n v="10722.25"/>
    <n v="95.61"/>
    <n v="452.07"/>
    <n v="44.95"/>
  </r>
  <r>
    <x v="4"/>
    <x v="0"/>
    <x v="4"/>
    <n v="31831.93"/>
    <n v="31374.26"/>
    <n v="167.48"/>
    <n v="369.62"/>
    <n v="50.11"/>
  </r>
  <r>
    <x v="1"/>
    <x v="5"/>
    <x v="5"/>
    <n v="43627.15"/>
    <n v="35038.76"/>
    <n v="44.55"/>
    <n v="953.68"/>
    <n v="64.290000000000006"/>
  </r>
  <r>
    <x v="16"/>
    <x v="3"/>
    <x v="1"/>
    <n v="37542.25"/>
    <n v="32066.37"/>
    <n v="156.09"/>
    <n v="135.94999999999999"/>
    <n v="45.03"/>
  </r>
  <r>
    <x v="3"/>
    <x v="3"/>
    <x v="0"/>
    <n v="31099.34"/>
    <n v="29441.29"/>
    <n v="79.2"/>
    <n v="984.27"/>
    <n v="44.93"/>
  </r>
  <r>
    <x v="5"/>
    <x v="5"/>
    <x v="7"/>
    <n v="41217.83"/>
    <n v="37654.449999999997"/>
    <n v="57.17"/>
    <n v="1008.99"/>
    <n v="34.07"/>
  </r>
  <r>
    <x v="9"/>
    <x v="2"/>
    <x v="0"/>
    <n v="2475.4299999999998"/>
    <n v="2330.35"/>
    <n v="49.42"/>
    <n v="911.06"/>
    <n v="34.29"/>
  </r>
  <r>
    <x v="18"/>
    <x v="1"/>
    <x v="0"/>
    <n v="28964.9"/>
    <n v="26287.08"/>
    <n v="123.57"/>
    <n v="378.62"/>
    <n v="41.7"/>
  </r>
  <r>
    <x v="0"/>
    <x v="5"/>
    <x v="2"/>
    <n v="33322.199999999997"/>
    <n v="39144.379999999997"/>
    <n v="149.24"/>
    <n v="1128.83"/>
    <n v="40.92"/>
  </r>
  <r>
    <x v="10"/>
    <x v="2"/>
    <x v="1"/>
    <n v="48522.23"/>
    <n v="44276.44"/>
    <n v="171.9"/>
    <n v="1123.8900000000001"/>
    <n v="46.34"/>
  </r>
  <r>
    <x v="1"/>
    <x v="4"/>
    <x v="1"/>
    <n v="40227.99"/>
    <n v="36890.75"/>
    <n v="55.64"/>
    <n v="16.18"/>
    <n v="62.41"/>
  </r>
  <r>
    <x v="5"/>
    <x v="2"/>
    <x v="1"/>
    <n v="10738.97"/>
    <n v="8613.14"/>
    <n v="162.96"/>
    <n v="987.99"/>
    <n v="68.569999999999993"/>
  </r>
  <r>
    <x v="9"/>
    <x v="1"/>
    <x v="0"/>
    <n v="26681.9"/>
    <n v="27854.54"/>
    <n v="70.709999999999994"/>
    <n v="1159.1500000000001"/>
    <n v="47.61"/>
  </r>
  <r>
    <x v="12"/>
    <x v="3"/>
    <x v="1"/>
    <n v="49164.98"/>
    <n v="56638.77"/>
    <n v="185.73"/>
    <n v="662.41"/>
    <n v="38.799999999999997"/>
  </r>
  <r>
    <x v="14"/>
    <x v="3"/>
    <x v="0"/>
    <n v="46577.19"/>
    <n v="54740.160000000003"/>
    <n v="138.28"/>
    <n v="1022.88"/>
    <n v="41.48"/>
  </r>
  <r>
    <x v="18"/>
    <x v="5"/>
    <x v="1"/>
    <n v="1633.99"/>
    <n v="1856.49"/>
    <n v="60.41"/>
    <n v="611.82000000000005"/>
    <n v="45.45"/>
  </r>
  <r>
    <x v="10"/>
    <x v="4"/>
    <x v="7"/>
    <n v="42496.97"/>
    <n v="47062.1"/>
    <n v="177.79"/>
    <n v="378.56"/>
    <n v="58.6"/>
  </r>
  <r>
    <x v="14"/>
    <x v="2"/>
    <x v="0"/>
    <n v="41515.29"/>
    <n v="42488.1"/>
    <n v="185.66"/>
    <n v="62.21"/>
    <n v="47.39"/>
  </r>
  <r>
    <x v="10"/>
    <x v="0"/>
    <x v="5"/>
    <n v="21203.25"/>
    <n v="21102.37"/>
    <n v="21.18"/>
    <n v="1134.22"/>
    <n v="60.09"/>
  </r>
  <r>
    <x v="18"/>
    <x v="3"/>
    <x v="6"/>
    <n v="8352.67"/>
    <n v="9536.98"/>
    <n v="27.32"/>
    <n v="1063.02"/>
    <n v="31.35"/>
  </r>
  <r>
    <x v="9"/>
    <x v="0"/>
    <x v="6"/>
    <n v="43889.15"/>
    <n v="38039.160000000003"/>
    <n v="124.76"/>
    <n v="926.37"/>
    <n v="53.84"/>
  </r>
  <r>
    <x v="19"/>
    <x v="4"/>
    <x v="5"/>
    <n v="38982.81"/>
    <n v="44850.25"/>
    <n v="47.51"/>
    <n v="679.57"/>
    <n v="66.72"/>
  </r>
  <r>
    <x v="14"/>
    <x v="3"/>
    <x v="7"/>
    <n v="5740.16"/>
    <n v="6006.83"/>
    <n v="105.41"/>
    <n v="1257.32"/>
    <n v="69.8"/>
  </r>
  <r>
    <x v="0"/>
    <x v="5"/>
    <x v="0"/>
    <n v="24267.79"/>
    <n v="21302.14"/>
    <n v="43.56"/>
    <n v="119.98"/>
    <n v="34.11"/>
  </r>
  <r>
    <x v="12"/>
    <x v="2"/>
    <x v="7"/>
    <n v="15102.01"/>
    <n v="16515.169999999998"/>
    <n v="182.79"/>
    <n v="547.22"/>
    <n v="64.59"/>
  </r>
  <r>
    <x v="18"/>
    <x v="2"/>
    <x v="4"/>
    <n v="9594.9"/>
    <n v="8635.68"/>
    <n v="89.41"/>
    <n v="1318.44"/>
    <n v="60.51"/>
  </r>
  <r>
    <x v="19"/>
    <x v="3"/>
    <x v="4"/>
    <n v="44122.03"/>
    <n v="37487.870000000003"/>
    <n v="81.040000000000006"/>
    <n v="552.70000000000005"/>
    <n v="31.65"/>
  </r>
  <r>
    <x v="6"/>
    <x v="4"/>
    <x v="4"/>
    <n v="32934.75"/>
    <n v="26985.79"/>
    <n v="182.05"/>
    <n v="43.37"/>
    <n v="53.6"/>
  </r>
  <r>
    <x v="13"/>
    <x v="6"/>
    <x v="4"/>
    <n v="9550.41"/>
    <n v="8401.6200000000008"/>
    <n v="47.94"/>
    <n v="1007.12"/>
    <n v="44.35"/>
  </r>
  <r>
    <x v="11"/>
    <x v="4"/>
    <x v="5"/>
    <n v="37772.93"/>
    <n v="36707.67"/>
    <n v="36.24"/>
    <n v="915.26"/>
    <n v="37.630000000000003"/>
  </r>
  <r>
    <x v="6"/>
    <x v="4"/>
    <x v="1"/>
    <n v="3847.14"/>
    <n v="4473.37"/>
    <n v="54.85"/>
    <n v="1332.5"/>
    <n v="36.380000000000003"/>
  </r>
  <r>
    <x v="10"/>
    <x v="3"/>
    <x v="7"/>
    <n v="49284.51"/>
    <n v="52917.99"/>
    <n v="116.39"/>
    <n v="83.06"/>
    <n v="40.090000000000003"/>
  </r>
  <r>
    <x v="11"/>
    <x v="5"/>
    <x v="2"/>
    <n v="37469.440000000002"/>
    <n v="42045.64"/>
    <n v="80.52"/>
    <n v="264.86"/>
    <n v="62.03"/>
  </r>
  <r>
    <x v="10"/>
    <x v="5"/>
    <x v="0"/>
    <n v="22503.66"/>
    <n v="21736.97"/>
    <n v="180.76"/>
    <n v="395.64"/>
    <n v="41.79"/>
  </r>
  <r>
    <x v="0"/>
    <x v="5"/>
    <x v="4"/>
    <n v="36458.5"/>
    <n v="42052.73"/>
    <n v="59.66"/>
    <n v="604.25"/>
    <n v="31.74"/>
  </r>
  <r>
    <x v="1"/>
    <x v="2"/>
    <x v="0"/>
    <n v="20585.97"/>
    <n v="21867.46"/>
    <n v="197.18"/>
    <n v="1151.3499999999999"/>
    <n v="64.319999999999993"/>
  </r>
  <r>
    <x v="17"/>
    <x v="5"/>
    <x v="6"/>
    <n v="8879.6299999999992"/>
    <n v="8321.7199999999993"/>
    <n v="146.78"/>
    <n v="195.8"/>
    <n v="50.92"/>
  </r>
  <r>
    <x v="16"/>
    <x v="6"/>
    <x v="3"/>
    <n v="20467.580000000002"/>
    <n v="17710.61"/>
    <n v="161.6"/>
    <n v="723.69"/>
    <n v="41.41"/>
  </r>
  <r>
    <x v="16"/>
    <x v="6"/>
    <x v="7"/>
    <n v="27926.81"/>
    <n v="23557.01"/>
    <n v="178.45"/>
    <n v="430.03"/>
    <n v="45.98"/>
  </r>
  <r>
    <x v="18"/>
    <x v="0"/>
    <x v="2"/>
    <n v="35500.69"/>
    <n v="35693.769999999997"/>
    <n v="182.79"/>
    <n v="458.44"/>
    <n v="41.17"/>
  </r>
  <r>
    <x v="11"/>
    <x v="6"/>
    <x v="6"/>
    <n v="44816.92"/>
    <n v="44060.44"/>
    <n v="128.59"/>
    <n v="1081.82"/>
    <n v="67.48"/>
  </r>
  <r>
    <x v="13"/>
    <x v="3"/>
    <x v="3"/>
    <n v="38566.47"/>
    <n v="31631.59"/>
    <n v="172.43"/>
    <n v="858.26"/>
    <n v="37.56"/>
  </r>
  <r>
    <x v="9"/>
    <x v="3"/>
    <x v="5"/>
    <n v="26806.05"/>
    <n v="24067.040000000001"/>
    <n v="92.95"/>
    <n v="776.13"/>
    <n v="65.27"/>
  </r>
  <r>
    <x v="4"/>
    <x v="6"/>
    <x v="0"/>
    <n v="43185.71"/>
    <n v="38857.86"/>
    <n v="130.57"/>
    <n v="1324.31"/>
    <n v="33.39"/>
  </r>
  <r>
    <x v="9"/>
    <x v="1"/>
    <x v="3"/>
    <n v="22759.439999999999"/>
    <n v="22153.17"/>
    <n v="76.02"/>
    <n v="1049.57"/>
    <n v="68.540000000000006"/>
  </r>
  <r>
    <x v="1"/>
    <x v="3"/>
    <x v="3"/>
    <n v="16338.96"/>
    <n v="13830.73"/>
    <n v="167.76"/>
    <n v="1250.52"/>
    <n v="38.71"/>
  </r>
  <r>
    <x v="5"/>
    <x v="1"/>
    <x v="2"/>
    <n v="43568.25"/>
    <n v="41325.89"/>
    <n v="68.510000000000005"/>
    <n v="1158.9100000000001"/>
    <n v="38.299999999999997"/>
  </r>
  <r>
    <x v="5"/>
    <x v="5"/>
    <x v="5"/>
    <n v="6153.96"/>
    <n v="6170.8"/>
    <n v="176.24"/>
    <n v="611.9"/>
    <n v="66.59"/>
  </r>
  <r>
    <x v="9"/>
    <x v="3"/>
    <x v="6"/>
    <n v="9827.4500000000007"/>
    <n v="9747.39"/>
    <n v="53.24"/>
    <n v="574.88"/>
    <n v="36.69"/>
  </r>
  <r>
    <x v="2"/>
    <x v="3"/>
    <x v="1"/>
    <n v="11296.78"/>
    <n v="11830.97"/>
    <n v="21.64"/>
    <n v="645.44000000000005"/>
    <n v="48.2"/>
  </r>
  <r>
    <x v="7"/>
    <x v="5"/>
    <x v="0"/>
    <n v="37450.89"/>
    <n v="33480.639999999999"/>
    <n v="164.68"/>
    <n v="383.42"/>
    <n v="34.28"/>
  </r>
  <r>
    <x v="16"/>
    <x v="6"/>
    <x v="4"/>
    <n v="5391.02"/>
    <n v="4886.51"/>
    <n v="70.55"/>
    <n v="1110.81"/>
    <n v="52.73"/>
  </r>
  <r>
    <x v="7"/>
    <x v="5"/>
    <x v="3"/>
    <n v="46108.05"/>
    <n v="47253.01"/>
    <n v="104.11"/>
    <n v="1058.72"/>
    <n v="60.25"/>
  </r>
  <r>
    <x v="7"/>
    <x v="3"/>
    <x v="0"/>
    <n v="45682.04"/>
    <n v="39117.339999999997"/>
    <n v="42.62"/>
    <n v="404.16"/>
    <n v="32.21"/>
  </r>
  <r>
    <x v="15"/>
    <x v="4"/>
    <x v="1"/>
    <n v="35797.75"/>
    <n v="29894.59"/>
    <n v="77.260000000000005"/>
    <n v="639.45000000000005"/>
    <n v="66.61"/>
  </r>
  <r>
    <x v="2"/>
    <x v="4"/>
    <x v="0"/>
    <n v="36830.980000000003"/>
    <n v="43300.12"/>
    <n v="150.55000000000001"/>
    <n v="274.62"/>
    <n v="67.05"/>
  </r>
  <r>
    <x v="2"/>
    <x v="3"/>
    <x v="4"/>
    <n v="38470.33"/>
    <n v="43779.81"/>
    <n v="119.22"/>
    <n v="337.73"/>
    <n v="31.69"/>
  </r>
  <r>
    <x v="13"/>
    <x v="5"/>
    <x v="3"/>
    <n v="45204.06"/>
    <n v="38358.519999999997"/>
    <n v="81.87"/>
    <n v="732.55"/>
    <n v="48.84"/>
  </r>
  <r>
    <x v="11"/>
    <x v="5"/>
    <x v="6"/>
    <n v="11082.19"/>
    <n v="9026.56"/>
    <n v="179.11"/>
    <n v="632.24"/>
    <n v="44.91"/>
  </r>
  <r>
    <x v="19"/>
    <x v="3"/>
    <x v="3"/>
    <n v="28825.21"/>
    <n v="30502.34"/>
    <n v="107.12"/>
    <n v="537.79"/>
    <n v="54.1"/>
  </r>
  <r>
    <x v="11"/>
    <x v="2"/>
    <x v="4"/>
    <n v="47231.97"/>
    <n v="53421.64"/>
    <n v="109.68"/>
    <n v="1275.1099999999999"/>
    <n v="64.23"/>
  </r>
  <r>
    <x v="8"/>
    <x v="5"/>
    <x v="7"/>
    <n v="40472.730000000003"/>
    <n v="33719.67"/>
    <n v="109.15"/>
    <n v="1009.24"/>
    <n v="57.66"/>
  </r>
  <r>
    <x v="19"/>
    <x v="2"/>
    <x v="2"/>
    <n v="22963.66"/>
    <n v="24723.96"/>
    <n v="105.7"/>
    <n v="1265.02"/>
    <n v="30.8"/>
  </r>
  <r>
    <x v="1"/>
    <x v="1"/>
    <x v="7"/>
    <n v="47937.02"/>
    <n v="39218.6"/>
    <n v="164.71"/>
    <n v="953.46"/>
    <n v="38.549999999999997"/>
  </r>
  <r>
    <x v="17"/>
    <x v="6"/>
    <x v="3"/>
    <n v="12428.8"/>
    <n v="12685.51"/>
    <n v="99.23"/>
    <n v="1064.28"/>
    <n v="57.19"/>
  </r>
  <r>
    <x v="2"/>
    <x v="5"/>
    <x v="6"/>
    <n v="18157.79"/>
    <n v="16818.650000000001"/>
    <n v="186.62"/>
    <n v="289.48"/>
    <n v="67.95"/>
  </r>
  <r>
    <x v="16"/>
    <x v="0"/>
    <x v="5"/>
    <n v="9450.08"/>
    <n v="8058.23"/>
    <n v="54.77"/>
    <n v="731.87"/>
    <n v="38.619999999999997"/>
  </r>
  <r>
    <x v="13"/>
    <x v="0"/>
    <x v="6"/>
    <n v="35747.35"/>
    <n v="38945.32"/>
    <n v="147.61000000000001"/>
    <n v="1287.73"/>
    <n v="33.17"/>
  </r>
  <r>
    <x v="17"/>
    <x v="2"/>
    <x v="3"/>
    <n v="27610.31"/>
    <n v="27250.78"/>
    <n v="141.58000000000001"/>
    <n v="444.92"/>
    <n v="48.76"/>
  </r>
  <r>
    <x v="1"/>
    <x v="4"/>
    <x v="0"/>
    <n v="33348.239999999998"/>
    <n v="32688.799999999999"/>
    <n v="92"/>
    <n v="866.83"/>
    <n v="39.450000000000003"/>
  </r>
  <r>
    <x v="18"/>
    <x v="4"/>
    <x v="7"/>
    <n v="35404.449999999997"/>
    <n v="34573.33"/>
    <n v="52.83"/>
    <n v="1114.94"/>
    <n v="67.239999999999995"/>
  </r>
  <r>
    <x v="9"/>
    <x v="1"/>
    <x v="4"/>
    <n v="35709.120000000003"/>
    <n v="34134.17"/>
    <n v="141.9"/>
    <n v="57.58"/>
    <n v="46.73"/>
  </r>
  <r>
    <x v="12"/>
    <x v="3"/>
    <x v="0"/>
    <n v="25148.53"/>
    <n v="26580.93"/>
    <n v="96.84"/>
    <n v="1373.75"/>
    <n v="61.78"/>
  </r>
  <r>
    <x v="0"/>
    <x v="0"/>
    <x v="1"/>
    <n v="40257.449999999997"/>
    <n v="42998.94"/>
    <n v="145.47"/>
    <n v="92.26"/>
    <n v="30.33"/>
  </r>
  <r>
    <x v="16"/>
    <x v="1"/>
    <x v="7"/>
    <n v="32266.14"/>
    <n v="28182.03"/>
    <n v="62.43"/>
    <n v="618.72"/>
    <n v="61.01"/>
  </r>
  <r>
    <x v="10"/>
    <x v="0"/>
    <x v="3"/>
    <n v="27129.87"/>
    <n v="25612.86"/>
    <n v="68.38"/>
    <n v="719.72"/>
    <n v="60.48"/>
  </r>
  <r>
    <x v="2"/>
    <x v="4"/>
    <x v="7"/>
    <n v="42434.63"/>
    <n v="42409.63"/>
    <n v="59.74"/>
    <n v="1296.98"/>
    <n v="58.14"/>
  </r>
  <r>
    <x v="6"/>
    <x v="3"/>
    <x v="4"/>
    <n v="4897.7299999999996"/>
    <n v="3924.03"/>
    <n v="164.04"/>
    <n v="1066.56"/>
    <n v="38.14"/>
  </r>
  <r>
    <x v="12"/>
    <x v="4"/>
    <x v="0"/>
    <n v="6845.55"/>
    <n v="6342"/>
    <n v="140.04"/>
    <n v="1351.41"/>
    <n v="58.73"/>
  </r>
  <r>
    <x v="13"/>
    <x v="0"/>
    <x v="4"/>
    <n v="44700.35"/>
    <n v="45771.57"/>
    <n v="55.69"/>
    <n v="561.85"/>
    <n v="65.239999999999995"/>
  </r>
  <r>
    <x v="12"/>
    <x v="5"/>
    <x v="7"/>
    <n v="7244.15"/>
    <n v="5905.22"/>
    <n v="119.33"/>
    <n v="683.01"/>
    <n v="55.79"/>
  </r>
  <r>
    <x v="6"/>
    <x v="1"/>
    <x v="0"/>
    <n v="33854.230000000003"/>
    <n v="30364.97"/>
    <n v="82.99"/>
    <n v="510.15"/>
    <n v="36.840000000000003"/>
  </r>
  <r>
    <x v="5"/>
    <x v="1"/>
    <x v="0"/>
    <n v="44291.93"/>
    <n v="47222.04"/>
    <n v="70.22"/>
    <n v="99.98"/>
    <n v="50.39"/>
  </r>
  <r>
    <x v="8"/>
    <x v="0"/>
    <x v="2"/>
    <n v="32886.269999999997"/>
    <n v="38702.18"/>
    <n v="199.4"/>
    <n v="866.88"/>
    <n v="39.9"/>
  </r>
  <r>
    <x v="16"/>
    <x v="0"/>
    <x v="2"/>
    <n v="43730.86"/>
    <n v="35135.24"/>
    <n v="134.63"/>
    <n v="1021.4"/>
    <n v="32.51"/>
  </r>
  <r>
    <x v="3"/>
    <x v="2"/>
    <x v="0"/>
    <n v="42584.45"/>
    <n v="34687.74"/>
    <n v="190.89"/>
    <n v="671.16"/>
    <n v="66.02"/>
  </r>
  <r>
    <x v="18"/>
    <x v="1"/>
    <x v="3"/>
    <n v="14279.35"/>
    <n v="12857.6"/>
    <n v="69.69"/>
    <n v="962.01"/>
    <n v="32.31"/>
  </r>
  <r>
    <x v="3"/>
    <x v="4"/>
    <x v="0"/>
    <n v="8482.02"/>
    <n v="9641.15"/>
    <n v="127.48"/>
    <n v="1276.31"/>
    <n v="51.75"/>
  </r>
  <r>
    <x v="4"/>
    <x v="2"/>
    <x v="1"/>
    <n v="12889.02"/>
    <n v="12044.44"/>
    <n v="25.54"/>
    <n v="920.02"/>
    <n v="34.979999999999997"/>
  </r>
  <r>
    <x v="1"/>
    <x v="4"/>
    <x v="1"/>
    <n v="26522.14"/>
    <n v="21329.27"/>
    <n v="36.950000000000003"/>
    <n v="1084.6099999999999"/>
    <n v="34.31"/>
  </r>
  <r>
    <x v="15"/>
    <x v="2"/>
    <x v="4"/>
    <n v="12996.1"/>
    <n v="10791.47"/>
    <n v="176.69"/>
    <n v="1219.29"/>
    <n v="32"/>
  </r>
  <r>
    <x v="0"/>
    <x v="4"/>
    <x v="1"/>
    <n v="10234.379999999999"/>
    <n v="10925.55"/>
    <n v="75.3"/>
    <n v="1328.14"/>
    <n v="47.38"/>
  </r>
  <r>
    <x v="2"/>
    <x v="0"/>
    <x v="0"/>
    <n v="11503.27"/>
    <n v="12818.4"/>
    <n v="116.23"/>
    <n v="987.97"/>
    <n v="35.29"/>
  </r>
  <r>
    <x v="1"/>
    <x v="6"/>
    <x v="0"/>
    <n v="24515.11"/>
    <n v="26391.040000000001"/>
    <n v="156.80000000000001"/>
    <n v="257.73"/>
    <n v="56.47"/>
  </r>
  <r>
    <x v="8"/>
    <x v="6"/>
    <x v="5"/>
    <n v="23708.54"/>
    <n v="21422.03"/>
    <n v="25.93"/>
    <n v="999.01"/>
    <n v="50.86"/>
  </r>
  <r>
    <x v="13"/>
    <x v="0"/>
    <x v="4"/>
    <n v="35215.19"/>
    <n v="30350.95"/>
    <n v="97.75"/>
    <n v="187.24"/>
    <n v="67.78"/>
  </r>
  <r>
    <x v="8"/>
    <x v="4"/>
    <x v="2"/>
    <n v="5983.65"/>
    <n v="6409.36"/>
    <n v="103.06"/>
    <n v="850.21"/>
    <n v="32.380000000000003"/>
  </r>
  <r>
    <x v="17"/>
    <x v="0"/>
    <x v="6"/>
    <n v="46830.94"/>
    <n v="53089"/>
    <n v="109.93"/>
    <n v="1313.38"/>
    <n v="37.93"/>
  </r>
  <r>
    <x v="2"/>
    <x v="2"/>
    <x v="2"/>
    <n v="39640.67"/>
    <n v="45257.9"/>
    <n v="172.04"/>
    <n v="884.85"/>
    <n v="44.74"/>
  </r>
  <r>
    <x v="13"/>
    <x v="3"/>
    <x v="7"/>
    <n v="40774.51"/>
    <n v="40166.639999999999"/>
    <n v="170.8"/>
    <n v="418.7"/>
    <n v="31.65"/>
  </r>
  <r>
    <x v="1"/>
    <x v="4"/>
    <x v="2"/>
    <n v="12446.82"/>
    <n v="13000.65"/>
    <n v="96.34"/>
    <n v="1061.4100000000001"/>
    <n v="68.430000000000007"/>
  </r>
  <r>
    <x v="0"/>
    <x v="5"/>
    <x v="5"/>
    <n v="26079.42"/>
    <n v="25803.49"/>
    <n v="160.44"/>
    <n v="97.84"/>
    <n v="35.69"/>
  </r>
  <r>
    <x v="12"/>
    <x v="3"/>
    <x v="1"/>
    <n v="17805.95"/>
    <n v="14344.08"/>
    <n v="98.43"/>
    <n v="737.86"/>
    <n v="59.02"/>
  </r>
  <r>
    <x v="6"/>
    <x v="3"/>
    <x v="0"/>
    <n v="1770.01"/>
    <n v="1586.6"/>
    <n v="124.12"/>
    <n v="465.5"/>
    <n v="36.5"/>
  </r>
  <r>
    <x v="2"/>
    <x v="6"/>
    <x v="7"/>
    <n v="42605.03"/>
    <n v="41963.21"/>
    <n v="164.67"/>
    <n v="850.23"/>
    <n v="60.56"/>
  </r>
  <r>
    <x v="12"/>
    <x v="6"/>
    <x v="4"/>
    <n v="47037.46"/>
    <n v="37722.959999999999"/>
    <n v="35.83"/>
    <n v="63.44"/>
    <n v="69.989999999999995"/>
  </r>
  <r>
    <x v="10"/>
    <x v="0"/>
    <x v="7"/>
    <n v="11535.53"/>
    <n v="11122.14"/>
    <n v="137.86000000000001"/>
    <n v="1393.56"/>
    <n v="51.71"/>
  </r>
  <r>
    <x v="10"/>
    <x v="1"/>
    <x v="6"/>
    <n v="2544.85"/>
    <n v="2094.59"/>
    <n v="54.43"/>
    <n v="158.79"/>
    <n v="50.68"/>
  </r>
  <r>
    <x v="5"/>
    <x v="3"/>
    <x v="6"/>
    <n v="44571.72"/>
    <n v="38799.410000000003"/>
    <n v="64.52"/>
    <n v="265.2"/>
    <n v="36.46"/>
  </r>
  <r>
    <x v="2"/>
    <x v="2"/>
    <x v="2"/>
    <n v="34265.32"/>
    <n v="31824.29"/>
    <n v="36.36"/>
    <n v="85.99"/>
    <n v="57.52"/>
  </r>
  <r>
    <x v="15"/>
    <x v="4"/>
    <x v="3"/>
    <n v="30869.97"/>
    <n v="27152.97"/>
    <n v="81"/>
    <n v="637.92999999999995"/>
    <n v="53.46"/>
  </r>
  <r>
    <x v="5"/>
    <x v="1"/>
    <x v="4"/>
    <n v="46425.16"/>
    <n v="51894.080000000002"/>
    <n v="119.52"/>
    <n v="1232.3399999999999"/>
    <n v="32.770000000000003"/>
  </r>
  <r>
    <x v="15"/>
    <x v="4"/>
    <x v="5"/>
    <n v="15983.89"/>
    <n v="13743.01"/>
    <n v="118.51"/>
    <n v="613.62"/>
    <n v="44.39"/>
  </r>
  <r>
    <x v="7"/>
    <x v="3"/>
    <x v="2"/>
    <n v="37272.33"/>
    <n v="36169.5"/>
    <n v="164.31"/>
    <n v="221.67"/>
    <n v="64.28"/>
  </r>
  <r>
    <x v="13"/>
    <x v="1"/>
    <x v="7"/>
    <n v="38743.72"/>
    <n v="34924.65"/>
    <n v="175.76"/>
    <n v="906.74"/>
    <n v="52.6"/>
  </r>
  <r>
    <x v="4"/>
    <x v="2"/>
    <x v="1"/>
    <n v="22824.99"/>
    <n v="21668.59"/>
    <n v="69.44"/>
    <n v="965.14"/>
    <n v="62.27"/>
  </r>
  <r>
    <x v="0"/>
    <x v="0"/>
    <x v="2"/>
    <n v="47790.7"/>
    <n v="44900.9"/>
    <n v="55.76"/>
    <n v="724.21"/>
    <n v="54.2"/>
  </r>
  <r>
    <x v="6"/>
    <x v="5"/>
    <x v="1"/>
    <n v="2385.3000000000002"/>
    <n v="2575"/>
    <n v="81.73"/>
    <n v="340.76"/>
    <n v="31.4"/>
  </r>
  <r>
    <x v="6"/>
    <x v="5"/>
    <x v="6"/>
    <n v="17123.97"/>
    <n v="18075.66"/>
    <n v="26.65"/>
    <n v="892.99"/>
    <n v="69.75"/>
  </r>
  <r>
    <x v="9"/>
    <x v="0"/>
    <x v="0"/>
    <n v="25898.1"/>
    <n v="27122.01"/>
    <n v="167.21"/>
    <n v="1088.02"/>
    <n v="48.62"/>
  </r>
  <r>
    <x v="6"/>
    <x v="6"/>
    <x v="4"/>
    <n v="37962.199999999997"/>
    <n v="38039.760000000002"/>
    <n v="105.57"/>
    <n v="1118.1500000000001"/>
    <n v="45.18"/>
  </r>
  <r>
    <x v="2"/>
    <x v="2"/>
    <x v="0"/>
    <n v="11793.7"/>
    <n v="14057.41"/>
    <n v="186.27"/>
    <n v="1086.43"/>
    <n v="60.27"/>
  </r>
  <r>
    <x v="16"/>
    <x v="4"/>
    <x v="5"/>
    <n v="40578.720000000001"/>
    <n v="40705.86"/>
    <n v="79.650000000000006"/>
    <n v="1284.28"/>
    <n v="56.1"/>
  </r>
  <r>
    <x v="5"/>
    <x v="6"/>
    <x v="7"/>
    <n v="635.89"/>
    <n v="678.39"/>
    <n v="121.86"/>
    <n v="1100.53"/>
    <n v="44.2"/>
  </r>
  <r>
    <x v="17"/>
    <x v="3"/>
    <x v="6"/>
    <n v="44274.37"/>
    <n v="48037.82"/>
    <n v="93.24"/>
    <n v="635.66"/>
    <n v="43.19"/>
  </r>
  <r>
    <x v="13"/>
    <x v="1"/>
    <x v="7"/>
    <n v="18914.73"/>
    <n v="17461.66"/>
    <n v="141.38999999999999"/>
    <n v="953.38"/>
    <n v="60.57"/>
  </r>
  <r>
    <x v="5"/>
    <x v="1"/>
    <x v="6"/>
    <n v="43403.34"/>
    <n v="50453.95"/>
    <n v="121.87"/>
    <n v="609.88"/>
    <n v="51.11"/>
  </r>
  <r>
    <x v="14"/>
    <x v="1"/>
    <x v="0"/>
    <n v="13377.2"/>
    <n v="13169.52"/>
    <n v="124.92"/>
    <n v="233.39"/>
    <n v="48.27"/>
  </r>
  <r>
    <x v="14"/>
    <x v="4"/>
    <x v="6"/>
    <n v="6676.42"/>
    <n v="5689.53"/>
    <n v="47.56"/>
    <n v="272.95999999999998"/>
    <n v="64.83"/>
  </r>
  <r>
    <x v="8"/>
    <x v="5"/>
    <x v="6"/>
    <n v="48272.56"/>
    <n v="45655.35"/>
    <n v="146.66"/>
    <n v="236.12"/>
    <n v="65.569999999999993"/>
  </r>
  <r>
    <x v="4"/>
    <x v="6"/>
    <x v="4"/>
    <n v="16124.59"/>
    <n v="13779.36"/>
    <n v="122.51"/>
    <n v="1369.98"/>
    <n v="37.96"/>
  </r>
  <r>
    <x v="6"/>
    <x v="3"/>
    <x v="3"/>
    <n v="28410.76"/>
    <n v="27734.23"/>
    <n v="139.37"/>
    <n v="581.96"/>
    <n v="59.77"/>
  </r>
  <r>
    <x v="3"/>
    <x v="6"/>
    <x v="5"/>
    <n v="46292.03"/>
    <n v="47192.54"/>
    <n v="86.61"/>
    <n v="48.66"/>
    <n v="60.9"/>
  </r>
  <r>
    <x v="17"/>
    <x v="4"/>
    <x v="0"/>
    <n v="43517.47"/>
    <n v="39926.28"/>
    <n v="175.83"/>
    <n v="701.28"/>
    <n v="32.49"/>
  </r>
  <r>
    <x v="2"/>
    <x v="4"/>
    <x v="2"/>
    <n v="19101.73"/>
    <n v="21537.88"/>
    <n v="81.45"/>
    <n v="87.63"/>
    <n v="60.12"/>
  </r>
  <r>
    <x v="15"/>
    <x v="1"/>
    <x v="6"/>
    <n v="13620.65"/>
    <n v="11080.62"/>
    <n v="42.48"/>
    <n v="625.29999999999995"/>
    <n v="32.53"/>
  </r>
  <r>
    <x v="18"/>
    <x v="4"/>
    <x v="7"/>
    <n v="38704.629999999997"/>
    <n v="45379.18"/>
    <n v="144.29"/>
    <n v="56.12"/>
    <n v="58.94"/>
  </r>
  <r>
    <x v="0"/>
    <x v="4"/>
    <x v="0"/>
    <n v="18097.21"/>
    <n v="18489.13"/>
    <n v="39.5"/>
    <n v="197.64"/>
    <n v="59.64"/>
  </r>
  <r>
    <x v="17"/>
    <x v="5"/>
    <x v="3"/>
    <n v="23393.34"/>
    <n v="25594.240000000002"/>
    <n v="101.54"/>
    <n v="374.29"/>
    <n v="31.59"/>
  </r>
  <r>
    <x v="1"/>
    <x v="2"/>
    <x v="7"/>
    <n v="46548.17"/>
    <n v="38763.17"/>
    <n v="78.95"/>
    <n v="21.75"/>
    <n v="65.040000000000006"/>
  </r>
  <r>
    <x v="12"/>
    <x v="1"/>
    <x v="0"/>
    <n v="15570.99"/>
    <n v="18315.75"/>
    <n v="189.25"/>
    <n v="164.5"/>
    <n v="36.89"/>
  </r>
  <r>
    <x v="2"/>
    <x v="2"/>
    <x v="1"/>
    <n v="15781.53"/>
    <n v="15316.49"/>
    <n v="87.81"/>
    <n v="1354.7"/>
    <n v="41.74"/>
  </r>
  <r>
    <x v="10"/>
    <x v="6"/>
    <x v="6"/>
    <n v="41933.58"/>
    <n v="39978.85"/>
    <n v="100.94"/>
    <n v="122.93"/>
    <n v="65.73"/>
  </r>
  <r>
    <x v="7"/>
    <x v="4"/>
    <x v="2"/>
    <n v="31464.15"/>
    <n v="29967.55"/>
    <n v="152.91999999999999"/>
    <n v="844.13"/>
    <n v="57.66"/>
  </r>
  <r>
    <x v="17"/>
    <x v="3"/>
    <x v="5"/>
    <n v="45096.37"/>
    <n v="36342.17"/>
    <n v="142.82"/>
    <n v="663.2"/>
    <n v="42.1"/>
  </r>
  <r>
    <x v="15"/>
    <x v="1"/>
    <x v="0"/>
    <n v="34127.57"/>
    <n v="38894.660000000003"/>
    <n v="178.13"/>
    <n v="1044.28"/>
    <n v="41.8"/>
  </r>
  <r>
    <x v="4"/>
    <x v="2"/>
    <x v="3"/>
    <n v="36185.230000000003"/>
    <n v="35302.89"/>
    <n v="54.87"/>
    <n v="1187.7"/>
    <n v="69.36"/>
  </r>
  <r>
    <x v="9"/>
    <x v="1"/>
    <x v="0"/>
    <n v="37308.22"/>
    <n v="35650.720000000001"/>
    <n v="38.46"/>
    <n v="993.5"/>
    <n v="48.88"/>
  </r>
  <r>
    <x v="18"/>
    <x v="1"/>
    <x v="1"/>
    <n v="26371.71"/>
    <n v="29653.89"/>
    <n v="101.13"/>
    <n v="549.29"/>
    <n v="69.63"/>
  </r>
  <r>
    <x v="19"/>
    <x v="2"/>
    <x v="2"/>
    <n v="49901.29"/>
    <n v="58558.02"/>
    <n v="140.66"/>
    <n v="772.79"/>
    <n v="37.36"/>
  </r>
  <r>
    <x v="11"/>
    <x v="2"/>
    <x v="6"/>
    <n v="24337.9"/>
    <n v="28971.13"/>
    <n v="180.03"/>
    <n v="1116.72"/>
    <n v="55.66"/>
  </r>
  <r>
    <x v="7"/>
    <x v="2"/>
    <x v="6"/>
    <n v="43003.8"/>
    <n v="37348.25"/>
    <n v="116.74"/>
    <n v="711.68"/>
    <n v="54.9"/>
  </r>
  <r>
    <x v="18"/>
    <x v="4"/>
    <x v="3"/>
    <n v="46460.21"/>
    <n v="46687.14"/>
    <n v="23.32"/>
    <n v="596.36"/>
    <n v="31.19"/>
  </r>
  <r>
    <x v="13"/>
    <x v="6"/>
    <x v="3"/>
    <n v="37089.1"/>
    <n v="42160.67"/>
    <n v="163.28"/>
    <n v="1376.88"/>
    <n v="69.25"/>
  </r>
  <r>
    <x v="13"/>
    <x v="0"/>
    <x v="0"/>
    <n v="32733.05"/>
    <n v="27650.11"/>
    <n v="184.63"/>
    <n v="293.68"/>
    <n v="69.09"/>
  </r>
  <r>
    <x v="5"/>
    <x v="3"/>
    <x v="2"/>
    <n v="41378.19"/>
    <n v="49135.69"/>
    <n v="129.79"/>
    <n v="304.39"/>
    <n v="34.31"/>
  </r>
  <r>
    <x v="14"/>
    <x v="2"/>
    <x v="2"/>
    <n v="3279.54"/>
    <n v="2827.11"/>
    <n v="136.78"/>
    <n v="1203.45"/>
    <n v="51.79"/>
  </r>
  <r>
    <x v="18"/>
    <x v="5"/>
    <x v="7"/>
    <n v="9245.76"/>
    <n v="10467.85"/>
    <n v="158.44"/>
    <n v="60.52"/>
    <n v="46.22"/>
  </r>
  <r>
    <x v="7"/>
    <x v="3"/>
    <x v="4"/>
    <n v="27306.53"/>
    <n v="29348.47"/>
    <n v="170.03"/>
    <n v="1050.27"/>
    <n v="69.87"/>
  </r>
  <r>
    <x v="5"/>
    <x v="1"/>
    <x v="0"/>
    <n v="6956.39"/>
    <n v="8270.9699999999993"/>
    <n v="53.14"/>
    <n v="1079.9100000000001"/>
    <n v="44.37"/>
  </r>
  <r>
    <x v="5"/>
    <x v="2"/>
    <x v="7"/>
    <n v="38641.379999999997"/>
    <n v="34253.480000000003"/>
    <n v="174.9"/>
    <n v="305.32"/>
    <n v="67.81"/>
  </r>
  <r>
    <x v="14"/>
    <x v="2"/>
    <x v="2"/>
    <n v="6420.44"/>
    <n v="6483.5"/>
    <n v="58.89"/>
    <n v="806.78"/>
    <n v="49.29"/>
  </r>
  <r>
    <x v="8"/>
    <x v="0"/>
    <x v="2"/>
    <n v="31365.78"/>
    <n v="33290.07"/>
    <n v="101.5"/>
    <n v="1356.14"/>
    <n v="52.29"/>
  </r>
  <r>
    <x v="0"/>
    <x v="6"/>
    <x v="4"/>
    <n v="44121.24"/>
    <n v="51283.18"/>
    <n v="105.84"/>
    <n v="893.98"/>
    <n v="66.38"/>
  </r>
  <r>
    <x v="3"/>
    <x v="1"/>
    <x v="7"/>
    <n v="4249.76"/>
    <n v="3658.99"/>
    <n v="188.54"/>
    <n v="1375.48"/>
    <n v="34.06"/>
  </r>
  <r>
    <x v="9"/>
    <x v="6"/>
    <x v="1"/>
    <n v="10222.14"/>
    <n v="10349.68"/>
    <n v="179.42"/>
    <n v="409.89"/>
    <n v="41.64"/>
  </r>
  <r>
    <x v="6"/>
    <x v="1"/>
    <x v="3"/>
    <n v="3352.93"/>
    <n v="3963.47"/>
    <n v="74.94"/>
    <n v="452.83"/>
    <n v="43.26"/>
  </r>
  <r>
    <x v="16"/>
    <x v="5"/>
    <x v="2"/>
    <n v="39058.870000000003"/>
    <n v="43276.88"/>
    <n v="77.3"/>
    <n v="652.86"/>
    <n v="53.19"/>
  </r>
  <r>
    <x v="1"/>
    <x v="4"/>
    <x v="7"/>
    <n v="963.49"/>
    <n v="1122.6099999999999"/>
    <n v="160.65"/>
    <n v="716.9"/>
    <n v="56.58"/>
  </r>
  <r>
    <x v="7"/>
    <x v="6"/>
    <x v="7"/>
    <n v="40210.550000000003"/>
    <n v="46764.79"/>
    <n v="67.099999999999994"/>
    <n v="479.04"/>
    <n v="35.47"/>
  </r>
  <r>
    <x v="14"/>
    <x v="2"/>
    <x v="1"/>
    <n v="1194.8499999999999"/>
    <n v="1136.47"/>
    <n v="177.31"/>
    <n v="530.85"/>
    <n v="38.71"/>
  </r>
  <r>
    <x v="19"/>
    <x v="5"/>
    <x v="3"/>
    <n v="21591.78"/>
    <n v="19703.87"/>
    <n v="27.28"/>
    <n v="261.5"/>
    <n v="39.15"/>
  </r>
  <r>
    <x v="11"/>
    <x v="3"/>
    <x v="2"/>
    <n v="20831.11"/>
    <n v="23262.240000000002"/>
    <n v="24.05"/>
    <n v="736.89"/>
    <n v="46.48"/>
  </r>
  <r>
    <x v="13"/>
    <x v="1"/>
    <x v="1"/>
    <n v="27503.07"/>
    <n v="32988.39"/>
    <n v="192.1"/>
    <n v="936.51"/>
    <n v="57.31"/>
  </r>
  <r>
    <x v="19"/>
    <x v="0"/>
    <x v="2"/>
    <n v="18122.16"/>
    <n v="18313.09"/>
    <n v="96.17"/>
    <n v="109.78"/>
    <n v="39.520000000000003"/>
  </r>
  <r>
    <x v="4"/>
    <x v="3"/>
    <x v="1"/>
    <n v="19680.23"/>
    <n v="23231.43"/>
    <n v="48.72"/>
    <n v="1379.67"/>
    <n v="50.77"/>
  </r>
  <r>
    <x v="10"/>
    <x v="3"/>
    <x v="7"/>
    <n v="3712.67"/>
    <n v="3865.38"/>
    <n v="29.77"/>
    <n v="1288.1600000000001"/>
    <n v="61.34"/>
  </r>
  <r>
    <x v="1"/>
    <x v="1"/>
    <x v="2"/>
    <n v="28840.44"/>
    <n v="25910.74"/>
    <n v="102.04"/>
    <n v="948.24"/>
    <n v="36.51"/>
  </r>
  <r>
    <x v="3"/>
    <x v="6"/>
    <x v="3"/>
    <n v="17482.830000000002"/>
    <n v="19230.97"/>
    <n v="108.82"/>
    <n v="1026.01"/>
    <n v="31.97"/>
  </r>
  <r>
    <x v="18"/>
    <x v="0"/>
    <x v="2"/>
    <n v="15722.18"/>
    <n v="18293.46"/>
    <n v="185.85"/>
    <n v="665.04"/>
    <n v="65.5"/>
  </r>
  <r>
    <x v="7"/>
    <x v="3"/>
    <x v="2"/>
    <n v="15408.5"/>
    <n v="13885.66"/>
    <n v="170.36"/>
    <n v="650.01"/>
    <n v="40.99"/>
  </r>
  <r>
    <x v="12"/>
    <x v="4"/>
    <x v="1"/>
    <n v="44615.67"/>
    <n v="37861.26"/>
    <n v="100.18"/>
    <n v="1208.29"/>
    <n v="51.42"/>
  </r>
  <r>
    <x v="15"/>
    <x v="6"/>
    <x v="4"/>
    <n v="19362.330000000002"/>
    <n v="17907.89"/>
    <n v="70.459999999999994"/>
    <n v="1263.43"/>
    <n v="49.73"/>
  </r>
  <r>
    <x v="8"/>
    <x v="2"/>
    <x v="5"/>
    <n v="6480.74"/>
    <n v="5694.1"/>
    <n v="25.66"/>
    <n v="479.48"/>
    <n v="42.73"/>
  </r>
  <r>
    <x v="2"/>
    <x v="3"/>
    <x v="0"/>
    <n v="6620.95"/>
    <n v="7772.36"/>
    <n v="71.95"/>
    <n v="707.73"/>
    <n v="45.88"/>
  </r>
  <r>
    <x v="10"/>
    <x v="3"/>
    <x v="6"/>
    <n v="29138.47"/>
    <n v="29241.06"/>
    <n v="119.04"/>
    <n v="562.29999999999995"/>
    <n v="45.59"/>
  </r>
  <r>
    <x v="0"/>
    <x v="0"/>
    <x v="6"/>
    <n v="24871.75"/>
    <n v="25714.31"/>
    <n v="76.849999999999994"/>
    <n v="462.89"/>
    <n v="52.14"/>
  </r>
  <r>
    <x v="12"/>
    <x v="2"/>
    <x v="1"/>
    <n v="10434.59"/>
    <n v="10683.6"/>
    <n v="47.91"/>
    <n v="77.19"/>
    <n v="61.28"/>
  </r>
  <r>
    <x v="12"/>
    <x v="3"/>
    <x v="1"/>
    <n v="19679.93"/>
    <n v="17477.72"/>
    <n v="194.07"/>
    <n v="318.35000000000002"/>
    <n v="48.81"/>
  </r>
  <r>
    <x v="13"/>
    <x v="6"/>
    <x v="6"/>
    <n v="31292.11"/>
    <n v="31166.48"/>
    <n v="50.94"/>
    <n v="940.56"/>
    <n v="56.71"/>
  </r>
  <r>
    <x v="7"/>
    <x v="6"/>
    <x v="5"/>
    <n v="8014.57"/>
    <n v="9081.7099999999991"/>
    <n v="132.83000000000001"/>
    <n v="245.17"/>
    <n v="30.88"/>
  </r>
  <r>
    <x v="7"/>
    <x v="4"/>
    <x v="4"/>
    <n v="34522.22"/>
    <n v="37162.44"/>
    <n v="184.71"/>
    <n v="45.14"/>
    <n v="39.72"/>
  </r>
  <r>
    <x v="19"/>
    <x v="1"/>
    <x v="0"/>
    <n v="38945.29"/>
    <n v="39970.75"/>
    <n v="78.25"/>
    <n v="643.38"/>
    <n v="62.42"/>
  </r>
  <r>
    <x v="13"/>
    <x v="6"/>
    <x v="7"/>
    <n v="3359.4"/>
    <n v="3254.51"/>
    <n v="49.07"/>
    <n v="94.19"/>
    <n v="44.03"/>
  </r>
  <r>
    <x v="2"/>
    <x v="4"/>
    <x v="2"/>
    <n v="15837.57"/>
    <n v="18226.46"/>
    <n v="197.41"/>
    <n v="1291.8699999999999"/>
    <n v="55.19"/>
  </r>
  <r>
    <x v="5"/>
    <x v="1"/>
    <x v="1"/>
    <n v="25645.86"/>
    <n v="20939.16"/>
    <n v="87.21"/>
    <n v="1036.46"/>
    <n v="66.56"/>
  </r>
  <r>
    <x v="4"/>
    <x v="0"/>
    <x v="3"/>
    <n v="34989.800000000003"/>
    <n v="38796.370000000003"/>
    <n v="191.7"/>
    <n v="124.33"/>
    <n v="62.2"/>
  </r>
  <r>
    <x v="15"/>
    <x v="0"/>
    <x v="0"/>
    <n v="21200.77"/>
    <n v="22369.7"/>
    <n v="135.97999999999999"/>
    <n v="679.99"/>
    <n v="69.09"/>
  </r>
  <r>
    <x v="13"/>
    <x v="3"/>
    <x v="4"/>
    <n v="24233.58"/>
    <n v="23642.65"/>
    <n v="152.56"/>
    <n v="439.75"/>
    <n v="32.11"/>
  </r>
  <r>
    <x v="11"/>
    <x v="3"/>
    <x v="4"/>
    <n v="1431.67"/>
    <n v="1583.08"/>
    <n v="164.46"/>
    <n v="715.16"/>
    <n v="46.57"/>
  </r>
  <r>
    <x v="2"/>
    <x v="3"/>
    <x v="5"/>
    <n v="31978.880000000001"/>
    <n v="28163.85"/>
    <n v="40.76"/>
    <n v="958.48"/>
    <n v="59.34"/>
  </r>
  <r>
    <x v="10"/>
    <x v="3"/>
    <x v="5"/>
    <n v="46528.85"/>
    <n v="37983.769999999997"/>
    <n v="95.75"/>
    <n v="1113.76"/>
    <n v="44.13"/>
  </r>
  <r>
    <x v="3"/>
    <x v="1"/>
    <x v="5"/>
    <n v="12831.68"/>
    <n v="10856.01"/>
    <n v="187.33"/>
    <n v="247.28"/>
    <n v="49.36"/>
  </r>
  <r>
    <x v="18"/>
    <x v="3"/>
    <x v="4"/>
    <n v="14892.13"/>
    <n v="13964.05"/>
    <n v="60.85"/>
    <n v="835.15"/>
    <n v="63.38"/>
  </r>
  <r>
    <x v="17"/>
    <x v="0"/>
    <x v="6"/>
    <n v="9612.3799999999992"/>
    <n v="8521.2999999999993"/>
    <n v="78.14"/>
    <n v="605.34"/>
    <n v="44.15"/>
  </r>
  <r>
    <x v="6"/>
    <x v="6"/>
    <x v="2"/>
    <n v="20881.02"/>
    <n v="22847.14"/>
    <n v="21.23"/>
    <n v="662.32"/>
    <n v="51.31"/>
  </r>
  <r>
    <x v="17"/>
    <x v="6"/>
    <x v="1"/>
    <n v="1570.43"/>
    <n v="1843.92"/>
    <n v="110.22"/>
    <n v="1340.77"/>
    <n v="34.67"/>
  </r>
  <r>
    <x v="8"/>
    <x v="3"/>
    <x v="1"/>
    <n v="42632.27"/>
    <n v="34780.26"/>
    <n v="34.82"/>
    <n v="88.86"/>
    <n v="58.32"/>
  </r>
  <r>
    <x v="5"/>
    <x v="5"/>
    <x v="3"/>
    <n v="28262.79"/>
    <n v="28932.61"/>
    <n v="144.47999999999999"/>
    <n v="972.48"/>
    <n v="65.87"/>
  </r>
  <r>
    <x v="17"/>
    <x v="5"/>
    <x v="3"/>
    <n v="31719.67"/>
    <n v="37838.410000000003"/>
    <n v="95.35"/>
    <n v="1227.44"/>
    <n v="63.17"/>
  </r>
  <r>
    <x v="13"/>
    <x v="5"/>
    <x v="7"/>
    <n v="10185.040000000001"/>
    <n v="9179.73"/>
    <n v="143.16"/>
    <n v="1078.2"/>
    <n v="62.78"/>
  </r>
  <r>
    <x v="15"/>
    <x v="6"/>
    <x v="7"/>
    <n v="43351.26"/>
    <n v="50858.44"/>
    <n v="182.61"/>
    <n v="51.35"/>
    <n v="55.2"/>
  </r>
  <r>
    <x v="10"/>
    <x v="6"/>
    <x v="4"/>
    <n v="13944.64"/>
    <n v="11161.72"/>
    <n v="110.98"/>
    <n v="598.19000000000005"/>
    <n v="49.07"/>
  </r>
  <r>
    <x v="18"/>
    <x v="1"/>
    <x v="4"/>
    <n v="27577.58"/>
    <n v="22782.98"/>
    <n v="71.64"/>
    <n v="608.53"/>
    <n v="54.86"/>
  </r>
  <r>
    <x v="10"/>
    <x v="0"/>
    <x v="3"/>
    <n v="12138.65"/>
    <n v="12670.28"/>
    <n v="71.540000000000006"/>
    <n v="967.81"/>
    <n v="63.31"/>
  </r>
  <r>
    <x v="7"/>
    <x v="5"/>
    <x v="5"/>
    <n v="10506.6"/>
    <n v="9369.75"/>
    <n v="103.14"/>
    <n v="516.88"/>
    <n v="68.790000000000006"/>
  </r>
  <r>
    <x v="0"/>
    <x v="4"/>
    <x v="6"/>
    <n v="8658.9"/>
    <n v="7370.51"/>
    <n v="37.19"/>
    <n v="843.13"/>
    <n v="41.63"/>
  </r>
  <r>
    <x v="10"/>
    <x v="3"/>
    <x v="5"/>
    <n v="4554.03"/>
    <n v="4992.4799999999996"/>
    <n v="27.3"/>
    <n v="1104.7"/>
    <n v="45.99"/>
  </r>
  <r>
    <x v="13"/>
    <x v="4"/>
    <x v="0"/>
    <n v="23035.88"/>
    <n v="27523.54"/>
    <n v="29.54"/>
    <n v="423.41"/>
    <n v="69.55"/>
  </r>
  <r>
    <x v="19"/>
    <x v="0"/>
    <x v="0"/>
    <n v="39660.870000000003"/>
    <n v="39971.879999999997"/>
    <n v="72.150000000000006"/>
    <n v="292.07"/>
    <n v="68.569999999999993"/>
  </r>
  <r>
    <x v="15"/>
    <x v="5"/>
    <x v="3"/>
    <n v="38840.33"/>
    <n v="40716.92"/>
    <n v="57.45"/>
    <n v="1204.57"/>
    <n v="49.42"/>
  </r>
  <r>
    <x v="11"/>
    <x v="0"/>
    <x v="1"/>
    <n v="5258.84"/>
    <n v="6263.31"/>
    <n v="186.54"/>
    <n v="386.95"/>
    <n v="55.82"/>
  </r>
  <r>
    <x v="0"/>
    <x v="1"/>
    <x v="0"/>
    <n v="44744.89"/>
    <n v="37652.47"/>
    <n v="114.65"/>
    <n v="23.87"/>
    <n v="33.19"/>
  </r>
  <r>
    <x v="12"/>
    <x v="1"/>
    <x v="4"/>
    <n v="27169.47"/>
    <n v="27439.48"/>
    <n v="157.77000000000001"/>
    <n v="1326.82"/>
    <n v="66.28"/>
  </r>
  <r>
    <x v="16"/>
    <x v="4"/>
    <x v="7"/>
    <n v="1364.91"/>
    <n v="1573.3"/>
    <n v="160.05000000000001"/>
    <n v="509.06"/>
    <n v="67.73"/>
  </r>
  <r>
    <x v="6"/>
    <x v="4"/>
    <x v="6"/>
    <n v="12027.45"/>
    <n v="10887.03"/>
    <n v="96.28"/>
    <n v="1061.0999999999999"/>
    <n v="30.07"/>
  </r>
  <r>
    <x v="2"/>
    <x v="1"/>
    <x v="6"/>
    <n v="23099.58"/>
    <n v="25032.75"/>
    <n v="162.46"/>
    <n v="543.41"/>
    <n v="58.07"/>
  </r>
  <r>
    <x v="12"/>
    <x v="2"/>
    <x v="7"/>
    <n v="35870.230000000003"/>
    <n v="36198.080000000002"/>
    <n v="165.96"/>
    <n v="538.36"/>
    <n v="37.729999999999997"/>
  </r>
  <r>
    <x v="7"/>
    <x v="6"/>
    <x v="1"/>
    <n v="37937.769999999997"/>
    <n v="31837.45"/>
    <n v="65.959999999999994"/>
    <n v="270.27"/>
    <n v="48.05"/>
  </r>
  <r>
    <x v="11"/>
    <x v="6"/>
    <x v="5"/>
    <n v="14500.05"/>
    <n v="15252.22"/>
    <n v="107.18"/>
    <n v="65.05"/>
    <n v="54.54"/>
  </r>
  <r>
    <x v="10"/>
    <x v="2"/>
    <x v="4"/>
    <n v="42648.4"/>
    <n v="45802.879999999997"/>
    <n v="113.25"/>
    <n v="913.45"/>
    <n v="32.22"/>
  </r>
  <r>
    <x v="14"/>
    <x v="0"/>
    <x v="4"/>
    <n v="1423.1"/>
    <n v="1576.37"/>
    <n v="173.09"/>
    <n v="590.38"/>
    <n v="33.92"/>
  </r>
  <r>
    <x v="7"/>
    <x v="2"/>
    <x v="3"/>
    <n v="20008.2"/>
    <n v="18401.349999999999"/>
    <n v="169.33"/>
    <n v="84.58"/>
    <n v="51.57"/>
  </r>
  <r>
    <x v="15"/>
    <x v="2"/>
    <x v="7"/>
    <n v="40238.94"/>
    <n v="44387.839999999997"/>
    <n v="119.8"/>
    <n v="289.05"/>
    <n v="57.56"/>
  </r>
  <r>
    <x v="1"/>
    <x v="5"/>
    <x v="6"/>
    <n v="21420.18"/>
    <n v="23267.72"/>
    <n v="30.97"/>
    <n v="496.66"/>
    <n v="66.849999999999994"/>
  </r>
  <r>
    <x v="5"/>
    <x v="0"/>
    <x v="1"/>
    <n v="31662.74"/>
    <n v="31216.38"/>
    <n v="114.45"/>
    <n v="1307.08"/>
    <n v="57.89"/>
  </r>
  <r>
    <x v="13"/>
    <x v="3"/>
    <x v="1"/>
    <n v="17664.689999999999"/>
    <n v="17838.919999999998"/>
    <n v="93.64"/>
    <n v="1029.06"/>
    <n v="58.23"/>
  </r>
  <r>
    <x v="16"/>
    <x v="5"/>
    <x v="7"/>
    <n v="24275.57"/>
    <n v="23476.97"/>
    <n v="196.3"/>
    <n v="1066.3900000000001"/>
    <n v="61.56"/>
  </r>
  <r>
    <x v="13"/>
    <x v="3"/>
    <x v="3"/>
    <n v="41075.85"/>
    <n v="43800"/>
    <n v="104.1"/>
    <n v="1221.33"/>
    <n v="44.81"/>
  </r>
  <r>
    <x v="5"/>
    <x v="5"/>
    <x v="7"/>
    <n v="5979.53"/>
    <n v="5722.67"/>
    <n v="168.32"/>
    <n v="349.65"/>
    <n v="42.98"/>
  </r>
  <r>
    <x v="12"/>
    <x v="3"/>
    <x v="2"/>
    <n v="1115.3"/>
    <n v="1284.47"/>
    <n v="90.67"/>
    <n v="912.65"/>
    <n v="61.24"/>
  </r>
  <r>
    <x v="3"/>
    <x v="4"/>
    <x v="5"/>
    <n v="16866.86"/>
    <n v="18795.509999999998"/>
    <n v="57.42"/>
    <n v="1157.26"/>
    <n v="67.84"/>
  </r>
  <r>
    <x v="0"/>
    <x v="0"/>
    <x v="0"/>
    <n v="26050.39"/>
    <n v="25969.88"/>
    <n v="149.5"/>
    <n v="1018.85"/>
    <n v="34.69"/>
  </r>
  <r>
    <x v="7"/>
    <x v="1"/>
    <x v="3"/>
    <n v="28529.39"/>
    <n v="26199.69"/>
    <n v="64.180000000000007"/>
    <n v="1060.5999999999999"/>
    <n v="39.56"/>
  </r>
  <r>
    <x v="9"/>
    <x v="3"/>
    <x v="3"/>
    <n v="28584.45"/>
    <n v="28500.76"/>
    <n v="171.68"/>
    <n v="1002.04"/>
    <n v="43.86"/>
  </r>
  <r>
    <x v="18"/>
    <x v="4"/>
    <x v="7"/>
    <n v="11192.81"/>
    <n v="10911.49"/>
    <n v="116.3"/>
    <n v="1001"/>
    <n v="67.97"/>
  </r>
  <r>
    <x v="14"/>
    <x v="1"/>
    <x v="2"/>
    <n v="5170.01"/>
    <n v="6192.15"/>
    <n v="141.83000000000001"/>
    <n v="911.34"/>
    <n v="35.81"/>
  </r>
  <r>
    <x v="2"/>
    <x v="2"/>
    <x v="1"/>
    <n v="18111.13"/>
    <n v="20384.84"/>
    <n v="153.77000000000001"/>
    <n v="244.66"/>
    <n v="49.65"/>
  </r>
  <r>
    <x v="13"/>
    <x v="1"/>
    <x v="2"/>
    <n v="8499.64"/>
    <n v="8074.29"/>
    <n v="97.02"/>
    <n v="1353.16"/>
    <n v="40.54"/>
  </r>
  <r>
    <x v="7"/>
    <x v="1"/>
    <x v="1"/>
    <n v="12719.37"/>
    <n v="12611.99"/>
    <n v="129.63999999999999"/>
    <n v="524.76"/>
    <n v="51.47"/>
  </r>
  <r>
    <x v="19"/>
    <x v="0"/>
    <x v="1"/>
    <n v="44554.35"/>
    <n v="43230.52"/>
    <n v="27.55"/>
    <n v="48.05"/>
    <n v="65.45"/>
  </r>
  <r>
    <x v="7"/>
    <x v="3"/>
    <x v="7"/>
    <n v="31998.09"/>
    <n v="25693.59"/>
    <n v="196.25"/>
    <n v="309.62"/>
    <n v="30.87"/>
  </r>
  <r>
    <x v="15"/>
    <x v="3"/>
    <x v="1"/>
    <n v="13074.51"/>
    <n v="14667.3"/>
    <n v="110.13"/>
    <n v="549.63"/>
    <n v="63.09"/>
  </r>
  <r>
    <x v="5"/>
    <x v="4"/>
    <x v="7"/>
    <n v="24699.17"/>
    <n v="29320.94"/>
    <n v="35.380000000000003"/>
    <n v="531.44000000000005"/>
    <n v="51.94"/>
  </r>
  <r>
    <x v="11"/>
    <x v="6"/>
    <x v="6"/>
    <n v="30645.38"/>
    <n v="30122.45"/>
    <n v="197.42"/>
    <n v="1100.45"/>
    <n v="61.06"/>
  </r>
  <r>
    <x v="11"/>
    <x v="5"/>
    <x v="6"/>
    <n v="23526.639999999999"/>
    <n v="23209.94"/>
    <n v="87.44"/>
    <n v="1162.6500000000001"/>
    <n v="52.83"/>
  </r>
  <r>
    <x v="9"/>
    <x v="6"/>
    <x v="5"/>
    <n v="16008.15"/>
    <n v="13462.8"/>
    <n v="22.08"/>
    <n v="1281.0899999999999"/>
    <n v="58.04"/>
  </r>
  <r>
    <x v="11"/>
    <x v="4"/>
    <x v="4"/>
    <n v="38108.26"/>
    <n v="40154.239999999998"/>
    <n v="27.27"/>
    <n v="1328.63"/>
    <n v="40.200000000000003"/>
  </r>
  <r>
    <x v="6"/>
    <x v="2"/>
    <x v="1"/>
    <n v="21672.82"/>
    <n v="24875.84"/>
    <n v="98.25"/>
    <n v="192.75"/>
    <n v="35.49"/>
  </r>
  <r>
    <x v="10"/>
    <x v="2"/>
    <x v="4"/>
    <n v="41472.17"/>
    <n v="35977.69"/>
    <n v="151.85"/>
    <n v="615"/>
    <n v="42.41"/>
  </r>
  <r>
    <x v="13"/>
    <x v="1"/>
    <x v="7"/>
    <n v="9297.42"/>
    <n v="8204.09"/>
    <n v="185.11"/>
    <n v="63.16"/>
    <n v="66.39"/>
  </r>
  <r>
    <x v="1"/>
    <x v="4"/>
    <x v="5"/>
    <n v="10632.45"/>
    <n v="9498.7099999999991"/>
    <n v="141.97999999999999"/>
    <n v="124.1"/>
    <n v="69.400000000000006"/>
  </r>
  <r>
    <x v="14"/>
    <x v="6"/>
    <x v="5"/>
    <n v="32068.51"/>
    <n v="30062.400000000001"/>
    <n v="165.92"/>
    <n v="976.11"/>
    <n v="38.01"/>
  </r>
  <r>
    <x v="15"/>
    <x v="6"/>
    <x v="3"/>
    <n v="49889.66"/>
    <n v="44810.879999999997"/>
    <n v="133"/>
    <n v="845.55"/>
    <n v="69.540000000000006"/>
  </r>
  <r>
    <x v="11"/>
    <x v="1"/>
    <x v="3"/>
    <n v="15774.47"/>
    <n v="15802.45"/>
    <n v="175.73"/>
    <n v="1024.4100000000001"/>
    <n v="58.37"/>
  </r>
  <r>
    <x v="19"/>
    <x v="6"/>
    <x v="4"/>
    <n v="22518.03"/>
    <n v="19261.939999999999"/>
    <n v="61.51"/>
    <n v="995.2"/>
    <n v="33.520000000000003"/>
  </r>
  <r>
    <x v="9"/>
    <x v="0"/>
    <x v="0"/>
    <n v="41480.75"/>
    <n v="48148.62"/>
    <n v="193.84"/>
    <n v="487.25"/>
    <n v="41.93"/>
  </r>
  <r>
    <x v="12"/>
    <x v="0"/>
    <x v="1"/>
    <n v="39733.300000000003"/>
    <n v="45838.23"/>
    <n v="100.5"/>
    <n v="900.96"/>
    <n v="49.16"/>
  </r>
  <r>
    <x v="13"/>
    <x v="6"/>
    <x v="1"/>
    <n v="31158.61"/>
    <n v="27947.03"/>
    <n v="54.36"/>
    <n v="1311.48"/>
    <n v="48.24"/>
  </r>
  <r>
    <x v="6"/>
    <x v="3"/>
    <x v="4"/>
    <n v="17844.400000000001"/>
    <n v="14300.73"/>
    <n v="77.12"/>
    <n v="1234.5"/>
    <n v="42.94"/>
  </r>
  <r>
    <x v="1"/>
    <x v="5"/>
    <x v="6"/>
    <n v="1692.54"/>
    <n v="1448.29"/>
    <n v="185.96"/>
    <n v="709.14"/>
    <n v="69.099999999999994"/>
  </r>
  <r>
    <x v="19"/>
    <x v="6"/>
    <x v="1"/>
    <n v="45437.919999999998"/>
    <n v="48138.04"/>
    <n v="93.1"/>
    <n v="862.88"/>
    <n v="36.54"/>
  </r>
  <r>
    <x v="18"/>
    <x v="5"/>
    <x v="6"/>
    <n v="39673.800000000003"/>
    <n v="40251.01"/>
    <n v="79.33"/>
    <n v="796.52"/>
    <n v="52.15"/>
  </r>
  <r>
    <x v="8"/>
    <x v="4"/>
    <x v="1"/>
    <n v="29800.32"/>
    <n v="26749.98"/>
    <n v="115.49"/>
    <n v="1134.6099999999999"/>
    <n v="60.36"/>
  </r>
  <r>
    <x v="4"/>
    <x v="5"/>
    <x v="5"/>
    <n v="21702.46"/>
    <n v="20170.87"/>
    <n v="155.54"/>
    <n v="1236.53"/>
    <n v="66.900000000000006"/>
  </r>
  <r>
    <x v="15"/>
    <x v="3"/>
    <x v="0"/>
    <n v="37037.129999999997"/>
    <n v="37620.57"/>
    <n v="26.79"/>
    <n v="101.88"/>
    <n v="41.65"/>
  </r>
  <r>
    <x v="1"/>
    <x v="2"/>
    <x v="0"/>
    <n v="21279.19"/>
    <n v="22604.89"/>
    <n v="160.58000000000001"/>
    <n v="362.46"/>
    <n v="34.14"/>
  </r>
  <r>
    <x v="6"/>
    <x v="1"/>
    <x v="4"/>
    <n v="10858.33"/>
    <n v="11545.39"/>
    <n v="167.61"/>
    <n v="1338.74"/>
    <n v="60.65"/>
  </r>
  <r>
    <x v="8"/>
    <x v="3"/>
    <x v="3"/>
    <n v="35367.51"/>
    <n v="35898.89"/>
    <n v="47.67"/>
    <n v="686.95"/>
    <n v="35.4"/>
  </r>
  <r>
    <x v="12"/>
    <x v="0"/>
    <x v="2"/>
    <n v="41606.199999999997"/>
    <n v="41819.33"/>
    <n v="44.52"/>
    <n v="462.16"/>
    <n v="44.3"/>
  </r>
  <r>
    <x v="17"/>
    <x v="6"/>
    <x v="3"/>
    <n v="5791.28"/>
    <n v="6210.37"/>
    <n v="78.099999999999994"/>
    <n v="668.48"/>
    <n v="47.48"/>
  </r>
  <r>
    <x v="1"/>
    <x v="6"/>
    <x v="4"/>
    <n v="1562.07"/>
    <n v="1350.58"/>
    <n v="131.13999999999999"/>
    <n v="95.66"/>
    <n v="69.959999999999994"/>
  </r>
  <r>
    <x v="11"/>
    <x v="5"/>
    <x v="7"/>
    <n v="10641.86"/>
    <n v="11210.1"/>
    <n v="172.14"/>
    <n v="377.24"/>
    <n v="42.85"/>
  </r>
  <r>
    <x v="18"/>
    <x v="4"/>
    <x v="3"/>
    <n v="20985.41"/>
    <n v="17724.53"/>
    <n v="103.4"/>
    <n v="724.74"/>
    <n v="49.48"/>
  </r>
  <r>
    <x v="6"/>
    <x v="2"/>
    <x v="2"/>
    <n v="20877.009999999998"/>
    <n v="22489.55"/>
    <n v="83.03"/>
    <n v="786.66"/>
    <n v="30.15"/>
  </r>
  <r>
    <x v="16"/>
    <x v="5"/>
    <x v="4"/>
    <n v="37061.96"/>
    <n v="39742.980000000003"/>
    <n v="156.63"/>
    <n v="961.64"/>
    <n v="51.2"/>
  </r>
  <r>
    <x v="15"/>
    <x v="4"/>
    <x v="3"/>
    <n v="40365.61"/>
    <n v="41840.239999999998"/>
    <n v="188.93"/>
    <n v="81.87"/>
    <n v="34.15"/>
  </r>
  <r>
    <x v="8"/>
    <x v="2"/>
    <x v="1"/>
    <n v="44053.48"/>
    <n v="44075.72"/>
    <n v="33.340000000000003"/>
    <n v="1388.68"/>
    <n v="61.32"/>
  </r>
  <r>
    <x v="15"/>
    <x v="0"/>
    <x v="6"/>
    <n v="12416.76"/>
    <n v="14595.25"/>
    <n v="40.72"/>
    <n v="926.2"/>
    <n v="36.97"/>
  </r>
  <r>
    <x v="13"/>
    <x v="3"/>
    <x v="4"/>
    <n v="18123.509999999998"/>
    <n v="20935.21"/>
    <n v="44.6"/>
    <n v="556.72"/>
    <n v="30.86"/>
  </r>
  <r>
    <x v="6"/>
    <x v="1"/>
    <x v="4"/>
    <n v="11038.81"/>
    <n v="11671.56"/>
    <n v="117.63"/>
    <n v="494.43"/>
    <n v="39.869999999999997"/>
  </r>
  <r>
    <x v="19"/>
    <x v="4"/>
    <x v="5"/>
    <n v="41812.39"/>
    <n v="46816.13"/>
    <n v="54.38"/>
    <n v="1160.97"/>
    <n v="42.29"/>
  </r>
  <r>
    <x v="5"/>
    <x v="0"/>
    <x v="2"/>
    <n v="23452.17"/>
    <n v="25246.16"/>
    <n v="134.02000000000001"/>
    <n v="473.94"/>
    <n v="36.270000000000003"/>
  </r>
  <r>
    <x v="3"/>
    <x v="3"/>
    <x v="6"/>
    <n v="33109.85"/>
    <n v="39031.620000000003"/>
    <n v="164.41"/>
    <n v="1151.56"/>
    <n v="64.989999999999995"/>
  </r>
  <r>
    <x v="15"/>
    <x v="0"/>
    <x v="3"/>
    <n v="20628.73"/>
    <n v="19286.349999999999"/>
    <n v="141.78"/>
    <n v="1242.17"/>
    <n v="56.52"/>
  </r>
  <r>
    <x v="7"/>
    <x v="5"/>
    <x v="4"/>
    <n v="14380.68"/>
    <n v="15473.8"/>
    <n v="113.4"/>
    <n v="307.45"/>
    <n v="45.62"/>
  </r>
  <r>
    <x v="2"/>
    <x v="6"/>
    <x v="1"/>
    <n v="13442.75"/>
    <n v="12803.26"/>
    <n v="183.72"/>
    <n v="770.14"/>
    <n v="69.8"/>
  </r>
  <r>
    <x v="11"/>
    <x v="4"/>
    <x v="2"/>
    <n v="27893.67"/>
    <n v="33292.57"/>
    <n v="64.06"/>
    <n v="208.04"/>
    <n v="41.17"/>
  </r>
  <r>
    <x v="1"/>
    <x v="3"/>
    <x v="0"/>
    <n v="38628.78"/>
    <n v="39024.03"/>
    <n v="79.19"/>
    <n v="1067.24"/>
    <n v="62.7"/>
  </r>
  <r>
    <x v="9"/>
    <x v="2"/>
    <x v="7"/>
    <n v="39056.25"/>
    <n v="37705.58"/>
    <n v="156.16"/>
    <n v="338.01"/>
    <n v="32.47"/>
  </r>
  <r>
    <x v="10"/>
    <x v="3"/>
    <x v="5"/>
    <n v="27207.95"/>
    <n v="27249.53"/>
    <n v="151.93"/>
    <n v="153.87"/>
    <n v="43.24"/>
  </r>
  <r>
    <x v="3"/>
    <x v="1"/>
    <x v="0"/>
    <n v="35777.370000000003"/>
    <n v="41960.35"/>
    <n v="101.92"/>
    <n v="690.45"/>
    <n v="65.48"/>
  </r>
  <r>
    <x v="9"/>
    <x v="0"/>
    <x v="5"/>
    <n v="33613.39"/>
    <n v="39214.03"/>
    <n v="83.4"/>
    <n v="913.2"/>
    <n v="60.67"/>
  </r>
  <r>
    <x v="18"/>
    <x v="1"/>
    <x v="7"/>
    <n v="25136.240000000002"/>
    <n v="23880.07"/>
    <n v="162.68"/>
    <n v="662.96"/>
    <n v="55.93"/>
  </r>
  <r>
    <x v="13"/>
    <x v="2"/>
    <x v="2"/>
    <n v="45066.36"/>
    <n v="43571.49"/>
    <n v="198.87"/>
    <n v="376.17"/>
    <n v="64.61"/>
  </r>
  <r>
    <x v="2"/>
    <x v="5"/>
    <x v="1"/>
    <n v="13639.74"/>
    <n v="13476.61"/>
    <n v="136.82"/>
    <n v="899.92"/>
    <n v="33.119999999999997"/>
  </r>
  <r>
    <x v="7"/>
    <x v="4"/>
    <x v="2"/>
    <n v="2037.72"/>
    <n v="1638.94"/>
    <n v="122.26"/>
    <n v="773.89"/>
    <n v="51.54"/>
  </r>
  <r>
    <x v="15"/>
    <x v="3"/>
    <x v="3"/>
    <n v="23393.96"/>
    <n v="24355.11"/>
    <n v="109.23"/>
    <n v="108.6"/>
    <n v="69.81"/>
  </r>
  <r>
    <x v="18"/>
    <x v="6"/>
    <x v="7"/>
    <n v="48587.3"/>
    <n v="50551.02"/>
    <n v="97.06"/>
    <n v="951.51"/>
    <n v="47.97"/>
  </r>
  <r>
    <x v="1"/>
    <x v="3"/>
    <x v="6"/>
    <n v="15863.75"/>
    <n v="14755.62"/>
    <n v="94.25"/>
    <n v="898.18"/>
    <n v="55.75"/>
  </r>
  <r>
    <x v="7"/>
    <x v="3"/>
    <x v="5"/>
    <n v="44128.03"/>
    <n v="42983.4"/>
    <n v="50.66"/>
    <n v="992.53"/>
    <n v="61.83"/>
  </r>
  <r>
    <x v="12"/>
    <x v="5"/>
    <x v="3"/>
    <n v="26268.93"/>
    <n v="30109.97"/>
    <n v="78.2"/>
    <n v="621.46"/>
    <n v="33.76"/>
  </r>
  <r>
    <x v="10"/>
    <x v="2"/>
    <x v="5"/>
    <n v="47791.81"/>
    <n v="47489.1"/>
    <n v="62.64"/>
    <n v="721.89"/>
    <n v="34.17"/>
  </r>
  <r>
    <x v="18"/>
    <x v="0"/>
    <x v="5"/>
    <n v="14994.51"/>
    <n v="16037.43"/>
    <n v="93.43"/>
    <n v="187.34"/>
    <n v="56.85"/>
  </r>
  <r>
    <x v="7"/>
    <x v="3"/>
    <x v="7"/>
    <n v="15262.77"/>
    <n v="14992.95"/>
    <n v="190.44"/>
    <n v="1284.0999999999999"/>
    <n v="47.19"/>
  </r>
  <r>
    <x v="18"/>
    <x v="3"/>
    <x v="4"/>
    <n v="45746.48"/>
    <n v="52728.75"/>
    <n v="75.63"/>
    <n v="311.69"/>
    <n v="50.13"/>
  </r>
  <r>
    <x v="6"/>
    <x v="6"/>
    <x v="1"/>
    <n v="44256.46"/>
    <n v="43115.91"/>
    <n v="197.67"/>
    <n v="47.78"/>
    <n v="56.49"/>
  </r>
  <r>
    <x v="18"/>
    <x v="4"/>
    <x v="6"/>
    <n v="46669.86"/>
    <n v="51765.4"/>
    <n v="20.85"/>
    <n v="724.49"/>
    <n v="32.07"/>
  </r>
  <r>
    <x v="10"/>
    <x v="1"/>
    <x v="6"/>
    <n v="4987.5600000000004"/>
    <n v="4933.79"/>
    <n v="144.57"/>
    <n v="459.48"/>
    <n v="57.33"/>
  </r>
  <r>
    <x v="7"/>
    <x v="2"/>
    <x v="7"/>
    <n v="24515.74"/>
    <n v="28891.78"/>
    <n v="150.78"/>
    <n v="514.75"/>
    <n v="56.84"/>
  </r>
  <r>
    <x v="14"/>
    <x v="4"/>
    <x v="5"/>
    <n v="25406.19"/>
    <n v="23066.9"/>
    <n v="85.49"/>
    <n v="513.48"/>
    <n v="53.52"/>
  </r>
  <r>
    <x v="17"/>
    <x v="0"/>
    <x v="2"/>
    <n v="36269.089999999997"/>
    <n v="36585.01"/>
    <n v="106.24"/>
    <n v="1033.53"/>
    <n v="47.25"/>
  </r>
  <r>
    <x v="17"/>
    <x v="6"/>
    <x v="6"/>
    <n v="28400.85"/>
    <n v="25628.63"/>
    <n v="148.97"/>
    <n v="72.19"/>
    <n v="47.92"/>
  </r>
  <r>
    <x v="14"/>
    <x v="6"/>
    <x v="4"/>
    <n v="39391.769999999997"/>
    <n v="46155.48"/>
    <n v="117.33"/>
    <n v="1364.5"/>
    <n v="34.17"/>
  </r>
  <r>
    <x v="17"/>
    <x v="0"/>
    <x v="2"/>
    <n v="46537.2"/>
    <n v="54095.34"/>
    <n v="71.02"/>
    <n v="164"/>
    <n v="66.84"/>
  </r>
  <r>
    <x v="19"/>
    <x v="2"/>
    <x v="2"/>
    <n v="9784.34"/>
    <n v="10088.25"/>
    <n v="43.8"/>
    <n v="201.24"/>
    <n v="42.26"/>
  </r>
  <r>
    <x v="0"/>
    <x v="6"/>
    <x v="7"/>
    <n v="18268.34"/>
    <n v="19207.28"/>
    <n v="80.37"/>
    <n v="118.97"/>
    <n v="30.59"/>
  </r>
  <r>
    <x v="4"/>
    <x v="6"/>
    <x v="5"/>
    <n v="29742.34"/>
    <n v="32808.629999999997"/>
    <n v="128.84"/>
    <n v="456.26"/>
    <n v="65.8"/>
  </r>
  <r>
    <x v="7"/>
    <x v="0"/>
    <x v="5"/>
    <n v="44080.31"/>
    <n v="47663.040000000001"/>
    <n v="191.1"/>
    <n v="789.92"/>
    <n v="32.31"/>
  </r>
  <r>
    <x v="0"/>
    <x v="3"/>
    <x v="1"/>
    <n v="43312.69"/>
    <n v="36537.57"/>
    <n v="125"/>
    <n v="275.27999999999997"/>
    <n v="44.99"/>
  </r>
  <r>
    <x v="1"/>
    <x v="0"/>
    <x v="0"/>
    <n v="49686.06"/>
    <n v="52016.480000000003"/>
    <n v="59.91"/>
    <n v="363.46"/>
    <n v="53.82"/>
  </r>
  <r>
    <x v="9"/>
    <x v="1"/>
    <x v="3"/>
    <n v="506.76"/>
    <n v="489.15"/>
    <n v="149.12"/>
    <n v="569"/>
    <n v="59.39"/>
  </r>
  <r>
    <x v="18"/>
    <x v="0"/>
    <x v="3"/>
    <n v="27203.4"/>
    <n v="22480.38"/>
    <n v="144.08000000000001"/>
    <n v="1248.5899999999999"/>
    <n v="38.869999999999997"/>
  </r>
  <r>
    <x v="1"/>
    <x v="3"/>
    <x v="5"/>
    <n v="20707.63"/>
    <n v="22686.73"/>
    <n v="165.69"/>
    <n v="1269.47"/>
    <n v="39.46"/>
  </r>
  <r>
    <x v="15"/>
    <x v="6"/>
    <x v="5"/>
    <n v="3823.19"/>
    <n v="3899.25"/>
    <n v="75.290000000000006"/>
    <n v="477.68"/>
    <n v="40.53"/>
  </r>
  <r>
    <x v="4"/>
    <x v="1"/>
    <x v="5"/>
    <n v="8699.68"/>
    <n v="8021.62"/>
    <n v="44.52"/>
    <n v="760.48"/>
    <n v="68.349999999999994"/>
  </r>
  <r>
    <x v="11"/>
    <x v="2"/>
    <x v="1"/>
    <n v="3605.46"/>
    <n v="4044.41"/>
    <n v="45.06"/>
    <n v="485.01"/>
    <n v="45.71"/>
  </r>
  <r>
    <x v="1"/>
    <x v="6"/>
    <x v="0"/>
    <n v="20714.29"/>
    <n v="18866.53"/>
    <n v="33.299999999999997"/>
    <n v="1197.6099999999999"/>
    <n v="58.27"/>
  </r>
  <r>
    <x v="2"/>
    <x v="4"/>
    <x v="7"/>
    <n v="42064.33"/>
    <n v="49659"/>
    <n v="77.099999999999994"/>
    <n v="736.15"/>
    <n v="41.98"/>
  </r>
  <r>
    <x v="13"/>
    <x v="6"/>
    <x v="7"/>
    <n v="32115.200000000001"/>
    <n v="30832.53"/>
    <n v="109.72"/>
    <n v="505.72"/>
    <n v="51.29"/>
  </r>
  <r>
    <x v="10"/>
    <x v="4"/>
    <x v="6"/>
    <n v="11715.38"/>
    <n v="11968.61"/>
    <n v="176.68"/>
    <n v="220.04"/>
    <n v="49.92"/>
  </r>
  <r>
    <x v="13"/>
    <x v="0"/>
    <x v="2"/>
    <n v="2135.08"/>
    <n v="1776.23"/>
    <n v="69.37"/>
    <n v="330.04"/>
    <n v="49.02"/>
  </r>
  <r>
    <x v="3"/>
    <x v="4"/>
    <x v="1"/>
    <n v="19421.900000000001"/>
    <n v="17445.45"/>
    <n v="111.15"/>
    <n v="128.27000000000001"/>
    <n v="64.63"/>
  </r>
  <r>
    <x v="10"/>
    <x v="3"/>
    <x v="1"/>
    <n v="29820.2"/>
    <n v="30839.88"/>
    <n v="93.78"/>
    <n v="76.33"/>
    <n v="59.04"/>
  </r>
  <r>
    <x v="17"/>
    <x v="6"/>
    <x v="2"/>
    <n v="8609.98"/>
    <n v="7648.11"/>
    <n v="94.45"/>
    <n v="578.26"/>
    <n v="59.43"/>
  </r>
  <r>
    <x v="9"/>
    <x v="5"/>
    <x v="7"/>
    <n v="30491"/>
    <n v="28714.080000000002"/>
    <n v="75.760000000000005"/>
    <n v="574.66999999999996"/>
    <n v="62.53"/>
  </r>
  <r>
    <x v="17"/>
    <x v="6"/>
    <x v="7"/>
    <n v="15541.27"/>
    <n v="14218.52"/>
    <n v="190.16"/>
    <n v="538.98"/>
    <n v="40.119999999999997"/>
  </r>
  <r>
    <x v="19"/>
    <x v="5"/>
    <x v="7"/>
    <n v="41832.89"/>
    <n v="34209.760000000002"/>
    <n v="185.19"/>
    <n v="694.63"/>
    <n v="50.09"/>
  </r>
  <r>
    <x v="13"/>
    <x v="2"/>
    <x v="3"/>
    <n v="12867.49"/>
    <n v="11675.71"/>
    <n v="143.76"/>
    <n v="1362.94"/>
    <n v="30.38"/>
  </r>
  <r>
    <x v="14"/>
    <x v="0"/>
    <x v="4"/>
    <n v="37194.78"/>
    <n v="43703.78"/>
    <n v="68.81"/>
    <n v="775.2"/>
    <n v="48.2"/>
  </r>
  <r>
    <x v="14"/>
    <x v="0"/>
    <x v="6"/>
    <n v="3993.22"/>
    <n v="3454.43"/>
    <n v="151.18"/>
    <n v="157.71"/>
    <n v="43.83"/>
  </r>
  <r>
    <x v="12"/>
    <x v="5"/>
    <x v="2"/>
    <n v="31182.53"/>
    <n v="31161.02"/>
    <n v="183.17"/>
    <n v="133.34"/>
    <n v="36"/>
  </r>
  <r>
    <x v="4"/>
    <x v="3"/>
    <x v="1"/>
    <n v="35856.35"/>
    <n v="42291.85"/>
    <n v="177.24"/>
    <n v="989.02"/>
    <n v="45.6"/>
  </r>
  <r>
    <x v="17"/>
    <x v="6"/>
    <x v="6"/>
    <n v="10405.43"/>
    <n v="9767.52"/>
    <n v="186.44"/>
    <n v="349.28"/>
    <n v="66.959999999999994"/>
  </r>
  <r>
    <x v="12"/>
    <x v="5"/>
    <x v="2"/>
    <n v="7672.5"/>
    <n v="7663.77"/>
    <n v="32.770000000000003"/>
    <n v="1010.83"/>
    <n v="59.17"/>
  </r>
  <r>
    <x v="1"/>
    <x v="2"/>
    <x v="3"/>
    <n v="37381.050000000003"/>
    <n v="43622.57"/>
    <n v="28.71"/>
    <n v="607"/>
    <n v="51.34"/>
  </r>
  <r>
    <x v="12"/>
    <x v="2"/>
    <x v="2"/>
    <n v="28851.4"/>
    <n v="25076.78"/>
    <n v="73.23"/>
    <n v="689.37"/>
    <n v="41.97"/>
  </r>
  <r>
    <x v="13"/>
    <x v="6"/>
    <x v="7"/>
    <n v="10321.08"/>
    <n v="10177.93"/>
    <n v="35.409999999999997"/>
    <n v="902.14"/>
    <n v="50.09"/>
  </r>
  <r>
    <x v="1"/>
    <x v="0"/>
    <x v="5"/>
    <n v="7894.84"/>
    <n v="8079.17"/>
    <n v="23.45"/>
    <n v="430.07"/>
    <n v="62.57"/>
  </r>
  <r>
    <x v="4"/>
    <x v="3"/>
    <x v="1"/>
    <n v="11614.12"/>
    <n v="9959.1"/>
    <n v="75.209999999999994"/>
    <n v="1290.53"/>
    <n v="55.98"/>
  </r>
  <r>
    <x v="9"/>
    <x v="4"/>
    <x v="7"/>
    <n v="40283.96"/>
    <n v="33458.980000000003"/>
    <n v="183.93"/>
    <n v="571.85"/>
    <n v="31.75"/>
  </r>
  <r>
    <x v="5"/>
    <x v="3"/>
    <x v="1"/>
    <n v="12738.75"/>
    <n v="11551.29"/>
    <n v="132.52000000000001"/>
    <n v="807.33"/>
    <n v="61.92"/>
  </r>
  <r>
    <x v="19"/>
    <x v="4"/>
    <x v="3"/>
    <n v="24278.95"/>
    <n v="25035.47"/>
    <n v="187.54"/>
    <n v="218.84"/>
    <n v="64.88"/>
  </r>
  <r>
    <x v="17"/>
    <x v="3"/>
    <x v="7"/>
    <n v="24536.44"/>
    <n v="24892.3"/>
    <n v="147.49"/>
    <n v="305.20999999999998"/>
    <n v="54.25"/>
  </r>
  <r>
    <x v="16"/>
    <x v="5"/>
    <x v="1"/>
    <n v="12389.85"/>
    <n v="10564.07"/>
    <n v="175.53"/>
    <n v="348.95"/>
    <n v="56.96"/>
  </r>
  <r>
    <x v="2"/>
    <x v="5"/>
    <x v="3"/>
    <n v="18818.080000000002"/>
    <n v="18033.21"/>
    <n v="181.46"/>
    <n v="635.14"/>
    <n v="55.97"/>
  </r>
  <r>
    <x v="0"/>
    <x v="6"/>
    <x v="5"/>
    <n v="30320.1"/>
    <n v="32226.91"/>
    <n v="30.64"/>
    <n v="675.78"/>
    <n v="41.38"/>
  </r>
  <r>
    <x v="9"/>
    <x v="6"/>
    <x v="3"/>
    <n v="10418.23"/>
    <n v="11826.26"/>
    <n v="57.24"/>
    <n v="627.17999999999995"/>
    <n v="41.05"/>
  </r>
  <r>
    <x v="11"/>
    <x v="5"/>
    <x v="1"/>
    <n v="13520.77"/>
    <n v="14479.32"/>
    <n v="161.71"/>
    <n v="887.31"/>
    <n v="53.37"/>
  </r>
  <r>
    <x v="16"/>
    <x v="4"/>
    <x v="3"/>
    <n v="2682.54"/>
    <n v="3086.07"/>
    <n v="61.92"/>
    <n v="707.37"/>
    <n v="56.4"/>
  </r>
  <r>
    <x v="14"/>
    <x v="2"/>
    <x v="5"/>
    <n v="47074.42"/>
    <n v="50848.46"/>
    <n v="128.51"/>
    <n v="124.8"/>
    <n v="64.75"/>
  </r>
  <r>
    <x v="9"/>
    <x v="5"/>
    <x v="6"/>
    <n v="1329.45"/>
    <n v="1078.07"/>
    <n v="75.849999999999994"/>
    <n v="816.32"/>
    <n v="32.340000000000003"/>
  </r>
  <r>
    <x v="12"/>
    <x v="5"/>
    <x v="1"/>
    <n v="10144"/>
    <n v="10236.01"/>
    <n v="114.31"/>
    <n v="1040.3"/>
    <n v="50.05"/>
  </r>
  <r>
    <x v="16"/>
    <x v="1"/>
    <x v="6"/>
    <n v="26936.48"/>
    <n v="27192.47"/>
    <n v="93.51"/>
    <n v="193.61"/>
    <n v="33.5"/>
  </r>
  <r>
    <x v="13"/>
    <x v="2"/>
    <x v="1"/>
    <n v="47691.12"/>
    <n v="42560.6"/>
    <n v="97.16"/>
    <n v="476.43"/>
    <n v="39.74"/>
  </r>
  <r>
    <x v="13"/>
    <x v="3"/>
    <x v="3"/>
    <n v="11463.72"/>
    <n v="10968.53"/>
    <n v="40.79"/>
    <n v="727.11"/>
    <n v="50.16"/>
  </r>
  <r>
    <x v="0"/>
    <x v="5"/>
    <x v="7"/>
    <n v="6608.38"/>
    <n v="6213.4"/>
    <n v="38.130000000000003"/>
    <n v="311.27"/>
    <n v="53.58"/>
  </r>
  <r>
    <x v="8"/>
    <x v="2"/>
    <x v="2"/>
    <n v="47354.14"/>
    <n v="37996.01"/>
    <n v="103.25"/>
    <n v="350.58"/>
    <n v="50"/>
  </r>
  <r>
    <x v="10"/>
    <x v="2"/>
    <x v="1"/>
    <n v="49231.61"/>
    <n v="45743.9"/>
    <n v="43.04"/>
    <n v="971.47"/>
    <n v="39.590000000000003"/>
  </r>
  <r>
    <x v="9"/>
    <x v="3"/>
    <x v="1"/>
    <n v="28293.200000000001"/>
    <n v="27917.29"/>
    <n v="136.94"/>
    <n v="1276.82"/>
    <n v="57.11"/>
  </r>
  <r>
    <x v="0"/>
    <x v="4"/>
    <x v="2"/>
    <n v="22602.91"/>
    <n v="20190.34"/>
    <n v="83.28"/>
    <n v="1323.05"/>
    <n v="68.33"/>
  </r>
  <r>
    <x v="6"/>
    <x v="5"/>
    <x v="7"/>
    <n v="15393.58"/>
    <n v="14761.96"/>
    <n v="181.57"/>
    <n v="242.72"/>
    <n v="69.69"/>
  </r>
  <r>
    <x v="2"/>
    <x v="2"/>
    <x v="3"/>
    <n v="29574.47"/>
    <n v="34769.68"/>
    <n v="136.65"/>
    <n v="495.08"/>
    <n v="51.01"/>
  </r>
  <r>
    <x v="2"/>
    <x v="2"/>
    <x v="3"/>
    <n v="6355.69"/>
    <n v="6599.21"/>
    <n v="37.450000000000003"/>
    <n v="821.11"/>
    <n v="30.92"/>
  </r>
  <r>
    <x v="4"/>
    <x v="6"/>
    <x v="3"/>
    <n v="17056.13"/>
    <n v="17884.77"/>
    <n v="149.27000000000001"/>
    <n v="1382.2"/>
    <n v="40.42"/>
  </r>
  <r>
    <x v="17"/>
    <x v="5"/>
    <x v="3"/>
    <n v="40625.93"/>
    <n v="36992.57"/>
    <n v="39.86"/>
    <n v="883.42"/>
    <n v="52.06"/>
  </r>
  <r>
    <x v="11"/>
    <x v="0"/>
    <x v="3"/>
    <n v="3365.2"/>
    <n v="3182.65"/>
    <n v="100.43"/>
    <n v="16.690000000000001"/>
    <n v="69.53"/>
  </r>
  <r>
    <x v="3"/>
    <x v="1"/>
    <x v="6"/>
    <n v="21759.95"/>
    <n v="20158.29"/>
    <n v="178.59"/>
    <n v="267.77"/>
    <n v="68.790000000000006"/>
  </r>
  <r>
    <x v="19"/>
    <x v="0"/>
    <x v="2"/>
    <n v="24930.080000000002"/>
    <n v="26461.72"/>
    <n v="127.68"/>
    <n v="95.47"/>
    <n v="44.17"/>
  </r>
  <r>
    <x v="0"/>
    <x v="0"/>
    <x v="4"/>
    <n v="19096.71"/>
    <n v="18273.39"/>
    <n v="128.91999999999999"/>
    <n v="481.02"/>
    <n v="62.67"/>
  </r>
  <r>
    <x v="2"/>
    <x v="3"/>
    <x v="0"/>
    <n v="38728.720000000001"/>
    <n v="35494.629999999997"/>
    <n v="160.46"/>
    <n v="160.58000000000001"/>
    <n v="62.81"/>
  </r>
  <r>
    <x v="19"/>
    <x v="4"/>
    <x v="3"/>
    <n v="35649.51"/>
    <n v="30541.38"/>
    <n v="67.02"/>
    <n v="653.66"/>
    <n v="35.020000000000003"/>
  </r>
  <r>
    <x v="8"/>
    <x v="4"/>
    <x v="7"/>
    <n v="47890.2"/>
    <n v="49580.18"/>
    <n v="145.56"/>
    <n v="668.13"/>
    <n v="55.47"/>
  </r>
  <r>
    <x v="17"/>
    <x v="6"/>
    <x v="7"/>
    <n v="8003.98"/>
    <n v="6499.63"/>
    <n v="75.42"/>
    <n v="48"/>
    <n v="57.46"/>
  </r>
  <r>
    <x v="3"/>
    <x v="4"/>
    <x v="1"/>
    <n v="22064.87"/>
    <n v="20476.45"/>
    <n v="113.47"/>
    <n v="243.26"/>
    <n v="39.82"/>
  </r>
  <r>
    <x v="2"/>
    <x v="3"/>
    <x v="6"/>
    <n v="3513.33"/>
    <n v="4052.67"/>
    <n v="133.87"/>
    <n v="363.3"/>
    <n v="54.85"/>
  </r>
  <r>
    <x v="16"/>
    <x v="2"/>
    <x v="7"/>
    <n v="48403.15"/>
    <n v="54948.5"/>
    <n v="175.17"/>
    <n v="160.13999999999999"/>
    <n v="36.299999999999997"/>
  </r>
  <r>
    <x v="16"/>
    <x v="0"/>
    <x v="5"/>
    <n v="18317.53"/>
    <n v="19745.29"/>
    <n v="74.400000000000006"/>
    <n v="403.38"/>
    <n v="33.950000000000003"/>
  </r>
  <r>
    <x v="3"/>
    <x v="3"/>
    <x v="1"/>
    <n v="11808.79"/>
    <n v="9716.69"/>
    <n v="26.98"/>
    <n v="929.6"/>
    <n v="47.29"/>
  </r>
  <r>
    <x v="13"/>
    <x v="4"/>
    <x v="1"/>
    <n v="6439.2"/>
    <n v="5394.1"/>
    <n v="26.84"/>
    <n v="93.18"/>
    <n v="51.99"/>
  </r>
  <r>
    <x v="13"/>
    <x v="3"/>
    <x v="6"/>
    <n v="43174.51"/>
    <n v="44863.41"/>
    <n v="106.07"/>
    <n v="1045.29"/>
    <n v="66.83"/>
  </r>
  <r>
    <x v="18"/>
    <x v="5"/>
    <x v="2"/>
    <n v="48267.58"/>
    <n v="51264.82"/>
    <n v="36.409999999999997"/>
    <n v="330.84"/>
    <n v="57.51"/>
  </r>
  <r>
    <x v="16"/>
    <x v="3"/>
    <x v="6"/>
    <n v="29213.17"/>
    <n v="32840.660000000003"/>
    <n v="196.08"/>
    <n v="720.28"/>
    <n v="61.88"/>
  </r>
  <r>
    <x v="12"/>
    <x v="6"/>
    <x v="6"/>
    <n v="8903.52"/>
    <n v="9527.7900000000009"/>
    <n v="47.76"/>
    <n v="1394.72"/>
    <n v="38.950000000000003"/>
  </r>
  <r>
    <x v="17"/>
    <x v="1"/>
    <x v="3"/>
    <n v="23262.53"/>
    <n v="25824.94"/>
    <n v="75.900000000000006"/>
    <n v="1263.71"/>
    <n v="30.63"/>
  </r>
  <r>
    <x v="18"/>
    <x v="2"/>
    <x v="0"/>
    <n v="30114.14"/>
    <n v="35677.050000000003"/>
    <n v="48.9"/>
    <n v="609.87"/>
    <n v="49.16"/>
  </r>
  <r>
    <x v="5"/>
    <x v="3"/>
    <x v="7"/>
    <n v="45901.37"/>
    <n v="45831.98"/>
    <n v="85.68"/>
    <n v="1026.24"/>
    <n v="49.64"/>
  </r>
  <r>
    <x v="13"/>
    <x v="0"/>
    <x v="4"/>
    <n v="48620.25"/>
    <n v="50301.37"/>
    <n v="173.14"/>
    <n v="516.41"/>
    <n v="31.3"/>
  </r>
  <r>
    <x v="15"/>
    <x v="6"/>
    <x v="5"/>
    <n v="32827.879999999997"/>
    <n v="34463.61"/>
    <n v="140.44"/>
    <n v="437.66"/>
    <n v="68.53"/>
  </r>
  <r>
    <x v="11"/>
    <x v="2"/>
    <x v="7"/>
    <n v="40840.5"/>
    <n v="38524.82"/>
    <n v="141.79"/>
    <n v="1368.67"/>
    <n v="41.5"/>
  </r>
  <r>
    <x v="10"/>
    <x v="2"/>
    <x v="1"/>
    <n v="18777.45"/>
    <n v="20043.849999999999"/>
    <n v="126.6"/>
    <n v="744.7"/>
    <n v="41.41"/>
  </r>
  <r>
    <x v="12"/>
    <x v="2"/>
    <x v="4"/>
    <n v="26903.69"/>
    <n v="24908.69"/>
    <n v="35.1"/>
    <n v="623.29999999999995"/>
    <n v="41.26"/>
  </r>
  <r>
    <x v="9"/>
    <x v="1"/>
    <x v="2"/>
    <n v="25753.42"/>
    <n v="25942.47"/>
    <n v="71.510000000000005"/>
    <n v="577.14"/>
    <n v="65.23"/>
  </r>
  <r>
    <x v="1"/>
    <x v="0"/>
    <x v="2"/>
    <n v="27999.75"/>
    <n v="26735.279999999999"/>
    <n v="92.09"/>
    <n v="593.34"/>
    <n v="33.81"/>
  </r>
  <r>
    <x v="5"/>
    <x v="5"/>
    <x v="1"/>
    <n v="12115.15"/>
    <n v="14281.97"/>
    <n v="190.82"/>
    <n v="58.01"/>
    <n v="49.03"/>
  </r>
  <r>
    <x v="15"/>
    <x v="2"/>
    <x v="1"/>
    <n v="12372.33"/>
    <n v="12415.82"/>
    <n v="138.16999999999999"/>
    <n v="1138.27"/>
    <n v="52.01"/>
  </r>
  <r>
    <x v="7"/>
    <x v="3"/>
    <x v="1"/>
    <n v="17657.47"/>
    <n v="18438.18"/>
    <n v="75.73"/>
    <n v="276.64"/>
    <n v="47.82"/>
  </r>
  <r>
    <x v="2"/>
    <x v="0"/>
    <x v="0"/>
    <n v="3536.85"/>
    <n v="3057.2"/>
    <n v="48.25"/>
    <n v="113.82"/>
    <n v="66.44"/>
  </r>
  <r>
    <x v="1"/>
    <x v="2"/>
    <x v="0"/>
    <n v="18031.41"/>
    <n v="19215.43"/>
    <n v="85.46"/>
    <n v="365.47"/>
    <n v="36.96"/>
  </r>
  <r>
    <x v="13"/>
    <x v="2"/>
    <x v="7"/>
    <n v="5790.86"/>
    <n v="5547.58"/>
    <n v="28.85"/>
    <n v="1214.8599999999999"/>
    <n v="45.32"/>
  </r>
  <r>
    <x v="2"/>
    <x v="4"/>
    <x v="0"/>
    <n v="13636.34"/>
    <n v="15668.2"/>
    <n v="37.1"/>
    <n v="979.09"/>
    <n v="48.46"/>
  </r>
  <r>
    <x v="15"/>
    <x v="4"/>
    <x v="5"/>
    <n v="49181.19"/>
    <n v="58225.68"/>
    <n v="87.31"/>
    <n v="222.31"/>
    <n v="31.87"/>
  </r>
  <r>
    <x v="3"/>
    <x v="2"/>
    <x v="7"/>
    <n v="44497.57"/>
    <n v="46476.28"/>
    <n v="172.75"/>
    <n v="247.47"/>
    <n v="57"/>
  </r>
  <r>
    <x v="17"/>
    <x v="3"/>
    <x v="1"/>
    <n v="30053.52"/>
    <n v="34959.69"/>
    <n v="133.09"/>
    <n v="1193.69"/>
    <n v="57.82"/>
  </r>
  <r>
    <x v="13"/>
    <x v="5"/>
    <x v="7"/>
    <n v="11568.16"/>
    <n v="9672.02"/>
    <n v="97.03"/>
    <n v="1370.86"/>
    <n v="33.18"/>
  </r>
  <r>
    <x v="8"/>
    <x v="6"/>
    <x v="6"/>
    <n v="5266.26"/>
    <n v="5549.69"/>
    <n v="25.38"/>
    <n v="1303.24"/>
    <n v="34.659999999999997"/>
  </r>
  <r>
    <x v="15"/>
    <x v="0"/>
    <x v="2"/>
    <n v="31877.19"/>
    <n v="35845.519999999997"/>
    <n v="130.19"/>
    <n v="887.49"/>
    <n v="53.39"/>
  </r>
  <r>
    <x v="9"/>
    <x v="3"/>
    <x v="1"/>
    <n v="4538.1099999999997"/>
    <n v="4999.1400000000003"/>
    <n v="26.16"/>
    <n v="932.89"/>
    <n v="61.71"/>
  </r>
  <r>
    <x v="2"/>
    <x v="1"/>
    <x v="2"/>
    <n v="6965.54"/>
    <n v="6131.14"/>
    <n v="174.3"/>
    <n v="84.59"/>
    <n v="31.59"/>
  </r>
  <r>
    <x v="19"/>
    <x v="0"/>
    <x v="0"/>
    <n v="27308.53"/>
    <n v="30169.81"/>
    <n v="145.63"/>
    <n v="1217.18"/>
    <n v="62.68"/>
  </r>
  <r>
    <x v="12"/>
    <x v="1"/>
    <x v="3"/>
    <n v="13803"/>
    <n v="12865.32"/>
    <n v="185.07"/>
    <n v="957.42"/>
    <n v="66.260000000000005"/>
  </r>
  <r>
    <x v="1"/>
    <x v="1"/>
    <x v="0"/>
    <n v="2428.52"/>
    <n v="2418.17"/>
    <n v="52.27"/>
    <n v="70.69"/>
    <n v="61.93"/>
  </r>
  <r>
    <x v="3"/>
    <x v="5"/>
    <x v="3"/>
    <n v="2584.39"/>
    <n v="2194.85"/>
    <n v="43.57"/>
    <n v="1142.6300000000001"/>
    <n v="62.44"/>
  </r>
  <r>
    <x v="6"/>
    <x v="6"/>
    <x v="0"/>
    <n v="17092.310000000001"/>
    <n v="14508.6"/>
    <n v="109.47"/>
    <n v="834.86"/>
    <n v="57.62"/>
  </r>
  <r>
    <x v="1"/>
    <x v="3"/>
    <x v="6"/>
    <n v="27988.79"/>
    <n v="32506.92"/>
    <n v="60.95"/>
    <n v="543.37"/>
    <n v="56.63"/>
  </r>
  <r>
    <x v="19"/>
    <x v="4"/>
    <x v="2"/>
    <n v="28969"/>
    <n v="23933.02"/>
    <n v="164.35"/>
    <n v="855.14"/>
    <n v="47.29"/>
  </r>
  <r>
    <x v="15"/>
    <x v="3"/>
    <x v="7"/>
    <n v="46936.57"/>
    <n v="47407.6"/>
    <n v="87.18"/>
    <n v="1057.21"/>
    <n v="35.090000000000003"/>
  </r>
  <r>
    <x v="5"/>
    <x v="5"/>
    <x v="5"/>
    <n v="3242.71"/>
    <n v="3746.18"/>
    <n v="160.22"/>
    <n v="966.49"/>
    <n v="39.96"/>
  </r>
  <r>
    <x v="9"/>
    <x v="1"/>
    <x v="0"/>
    <n v="46965.32"/>
    <n v="54387.08"/>
    <n v="173.34"/>
    <n v="948.45"/>
    <n v="44.49"/>
  </r>
  <r>
    <x v="13"/>
    <x v="3"/>
    <x v="0"/>
    <n v="2283.1"/>
    <n v="2654.6"/>
    <n v="116.93"/>
    <n v="344.81"/>
    <n v="49.01"/>
  </r>
  <r>
    <x v="17"/>
    <x v="5"/>
    <x v="4"/>
    <n v="11088.64"/>
    <n v="11899.26"/>
    <n v="194.12"/>
    <n v="67.8"/>
    <n v="69.17"/>
  </r>
  <r>
    <x v="8"/>
    <x v="3"/>
    <x v="5"/>
    <n v="1899.36"/>
    <n v="2058.86"/>
    <n v="49.89"/>
    <n v="955.05"/>
    <n v="55.36"/>
  </r>
  <r>
    <x v="16"/>
    <x v="6"/>
    <x v="4"/>
    <n v="46552.07"/>
    <n v="47859.25"/>
    <n v="52.98"/>
    <n v="1217.9000000000001"/>
    <n v="41.51"/>
  </r>
  <r>
    <x v="8"/>
    <x v="3"/>
    <x v="4"/>
    <n v="37391.39"/>
    <n v="39782.839999999997"/>
    <n v="133.13"/>
    <n v="732.21"/>
    <n v="42.74"/>
  </r>
  <r>
    <x v="10"/>
    <x v="1"/>
    <x v="7"/>
    <n v="7366.15"/>
    <n v="6829.31"/>
    <n v="58.14"/>
    <n v="1384.79"/>
    <n v="46.29"/>
  </r>
  <r>
    <x v="18"/>
    <x v="0"/>
    <x v="0"/>
    <n v="23779.37"/>
    <n v="21406.66"/>
    <n v="46.56"/>
    <n v="920.09"/>
    <n v="43.06"/>
  </r>
  <r>
    <x v="2"/>
    <x v="6"/>
    <x v="3"/>
    <n v="10337.469999999999"/>
    <n v="9683.93"/>
    <n v="113.35"/>
    <n v="206.67"/>
    <n v="68.489999999999995"/>
  </r>
  <r>
    <x v="10"/>
    <x v="5"/>
    <x v="5"/>
    <n v="41640.33"/>
    <n v="43340.61"/>
    <n v="191.43"/>
    <n v="344.95"/>
    <n v="65.66"/>
  </r>
  <r>
    <x v="18"/>
    <x v="0"/>
    <x v="1"/>
    <n v="21968.71"/>
    <n v="22440.31"/>
    <n v="26.83"/>
    <n v="906.9"/>
    <n v="56.18"/>
  </r>
  <r>
    <x v="1"/>
    <x v="4"/>
    <x v="7"/>
    <n v="26762.3"/>
    <n v="31233.33"/>
    <n v="118.97"/>
    <n v="849.75"/>
    <n v="58.74"/>
  </r>
  <r>
    <x v="11"/>
    <x v="0"/>
    <x v="3"/>
    <n v="43125.3"/>
    <n v="42468.9"/>
    <n v="137.49"/>
    <n v="304.73"/>
    <n v="31.72"/>
  </r>
  <r>
    <x v="19"/>
    <x v="1"/>
    <x v="0"/>
    <n v="8983.57"/>
    <n v="7739.29"/>
    <n v="190.57"/>
    <n v="146.56"/>
    <n v="53.63"/>
  </r>
  <r>
    <x v="13"/>
    <x v="5"/>
    <x v="4"/>
    <n v="7873.09"/>
    <n v="6701.54"/>
    <n v="22.45"/>
    <n v="690.77"/>
    <n v="40.380000000000003"/>
  </r>
  <r>
    <x v="2"/>
    <x v="3"/>
    <x v="6"/>
    <n v="24319.52"/>
    <n v="28927.51"/>
    <n v="77.55"/>
    <n v="162.22999999999999"/>
    <n v="34.26"/>
  </r>
  <r>
    <x v="12"/>
    <x v="5"/>
    <x v="2"/>
    <n v="18546.11"/>
    <n v="20056.32"/>
    <n v="101.23"/>
    <n v="223.02"/>
    <n v="37.61"/>
  </r>
  <r>
    <x v="11"/>
    <x v="2"/>
    <x v="3"/>
    <n v="7137.78"/>
    <n v="8416.94"/>
    <n v="55.96"/>
    <n v="552.89"/>
    <n v="35.4"/>
  </r>
  <r>
    <x v="10"/>
    <x v="5"/>
    <x v="0"/>
    <n v="984.24"/>
    <n v="1145.43"/>
    <n v="66.260000000000005"/>
    <n v="250.68"/>
    <n v="58.75"/>
  </r>
  <r>
    <x v="8"/>
    <x v="4"/>
    <x v="0"/>
    <n v="6945.83"/>
    <n v="7957.41"/>
    <n v="138.30000000000001"/>
    <n v="423.6"/>
    <n v="49.16"/>
  </r>
  <r>
    <x v="14"/>
    <x v="6"/>
    <x v="5"/>
    <n v="26627.11"/>
    <n v="25354.01"/>
    <n v="192.78"/>
    <n v="909.69"/>
    <n v="47.93"/>
  </r>
  <r>
    <x v="7"/>
    <x v="2"/>
    <x v="6"/>
    <n v="18189.87"/>
    <n v="16385.439999999999"/>
    <n v="92.06"/>
    <n v="922.1"/>
    <n v="46.46"/>
  </r>
  <r>
    <x v="4"/>
    <x v="4"/>
    <x v="3"/>
    <n v="20373.650000000001"/>
    <n v="16421.79"/>
    <n v="152.54"/>
    <n v="1319.83"/>
    <n v="38.46"/>
  </r>
  <r>
    <x v="16"/>
    <x v="0"/>
    <x v="5"/>
    <n v="16467.12"/>
    <n v="17287.740000000002"/>
    <n v="27.18"/>
    <n v="445.21"/>
    <n v="49.26"/>
  </r>
  <r>
    <x v="15"/>
    <x v="0"/>
    <x v="2"/>
    <n v="21037.73"/>
    <n v="22514.98"/>
    <n v="153.85"/>
    <n v="1030.98"/>
    <n v="36.130000000000003"/>
  </r>
  <r>
    <x v="1"/>
    <x v="0"/>
    <x v="4"/>
    <n v="36073.050000000003"/>
    <n v="31463.71"/>
    <n v="169.16"/>
    <n v="1279.81"/>
    <n v="60.87"/>
  </r>
  <r>
    <x v="2"/>
    <x v="6"/>
    <x v="7"/>
    <n v="3079.36"/>
    <n v="3527"/>
    <n v="195.07"/>
    <n v="782.84"/>
    <n v="64.31"/>
  </r>
  <r>
    <x v="17"/>
    <x v="3"/>
    <x v="1"/>
    <n v="35706.01"/>
    <n v="31406.22"/>
    <n v="162.59"/>
    <n v="1276.55"/>
    <n v="56.51"/>
  </r>
  <r>
    <x v="16"/>
    <x v="2"/>
    <x v="3"/>
    <n v="5754.93"/>
    <n v="4784.1400000000003"/>
    <n v="79.150000000000006"/>
    <n v="313.05"/>
    <n v="63.89"/>
  </r>
  <r>
    <x v="5"/>
    <x v="6"/>
    <x v="3"/>
    <n v="13026.67"/>
    <n v="13313.56"/>
    <n v="158.25"/>
    <n v="1052.69"/>
    <n v="58.18"/>
  </r>
  <r>
    <x v="4"/>
    <x v="6"/>
    <x v="0"/>
    <n v="3279.14"/>
    <n v="2760.93"/>
    <n v="35.35"/>
    <n v="726.66"/>
    <n v="54.27"/>
  </r>
  <r>
    <x v="13"/>
    <x v="2"/>
    <x v="6"/>
    <n v="13016.73"/>
    <n v="15553.12"/>
    <n v="92.19"/>
    <n v="746.25"/>
    <n v="40.14"/>
  </r>
  <r>
    <x v="13"/>
    <x v="0"/>
    <x v="4"/>
    <n v="9304.41"/>
    <n v="8444"/>
    <n v="140.97999999999999"/>
    <n v="148.06"/>
    <n v="68.98"/>
  </r>
  <r>
    <x v="6"/>
    <x v="3"/>
    <x v="6"/>
    <n v="20686.919999999998"/>
    <n v="24116.77"/>
    <n v="84.96"/>
    <n v="894.16"/>
    <n v="46.65"/>
  </r>
  <r>
    <x v="19"/>
    <x v="0"/>
    <x v="4"/>
    <n v="48460.2"/>
    <n v="51958.64"/>
    <n v="102.93"/>
    <n v="900.43"/>
    <n v="66.22"/>
  </r>
  <r>
    <x v="17"/>
    <x v="6"/>
    <x v="0"/>
    <n v="39265.39"/>
    <n v="44449.77"/>
    <n v="157.66"/>
    <n v="509.82"/>
    <n v="48.73"/>
  </r>
  <r>
    <x v="7"/>
    <x v="4"/>
    <x v="1"/>
    <n v="8152.32"/>
    <n v="7400.81"/>
    <n v="138.08000000000001"/>
    <n v="1378.44"/>
    <n v="34.369999999999997"/>
  </r>
  <r>
    <x v="9"/>
    <x v="1"/>
    <x v="7"/>
    <n v="22652.62"/>
    <n v="25093.08"/>
    <n v="123.3"/>
    <n v="1249.55"/>
    <n v="64.540000000000006"/>
  </r>
  <r>
    <x v="9"/>
    <x v="0"/>
    <x v="1"/>
    <n v="38067.96"/>
    <n v="31816.14"/>
    <n v="35.07"/>
    <n v="341.19"/>
    <n v="51.86"/>
  </r>
  <r>
    <x v="6"/>
    <x v="1"/>
    <x v="6"/>
    <n v="35280.5"/>
    <n v="35456.5"/>
    <n v="199.44"/>
    <n v="859.08"/>
    <n v="60.34"/>
  </r>
  <r>
    <x v="8"/>
    <x v="4"/>
    <x v="6"/>
    <n v="1788.01"/>
    <n v="1952.56"/>
    <n v="159.02000000000001"/>
    <n v="430.13"/>
    <n v="68.52"/>
  </r>
  <r>
    <x v="13"/>
    <x v="6"/>
    <x v="7"/>
    <n v="9646.2000000000007"/>
    <n v="9480.76"/>
    <n v="116.66"/>
    <n v="138.97999999999999"/>
    <n v="63.29"/>
  </r>
  <r>
    <x v="19"/>
    <x v="1"/>
    <x v="4"/>
    <n v="41263.64"/>
    <n v="35583.19"/>
    <n v="37.78"/>
    <n v="417.22"/>
    <n v="40.68"/>
  </r>
  <r>
    <x v="18"/>
    <x v="1"/>
    <x v="5"/>
    <n v="6234.85"/>
    <n v="7062.98"/>
    <n v="21.23"/>
    <n v="508.75"/>
    <n v="64.790000000000006"/>
  </r>
  <r>
    <x v="4"/>
    <x v="0"/>
    <x v="6"/>
    <n v="45354.77"/>
    <n v="41336.720000000001"/>
    <n v="99.36"/>
    <n v="464.47"/>
    <n v="69.319999999999993"/>
  </r>
  <r>
    <x v="13"/>
    <x v="0"/>
    <x v="1"/>
    <n v="9084.0300000000007"/>
    <n v="9204.48"/>
    <n v="170.75"/>
    <n v="1145.19"/>
    <n v="69.709999999999994"/>
  </r>
  <r>
    <x v="13"/>
    <x v="5"/>
    <x v="4"/>
    <n v="10339.44"/>
    <n v="10235.950000000001"/>
    <n v="55.67"/>
    <n v="884.98"/>
    <n v="43.93"/>
  </r>
  <r>
    <x v="11"/>
    <x v="4"/>
    <x v="5"/>
    <n v="41688.480000000003"/>
    <n v="39891.050000000003"/>
    <n v="116.11"/>
    <n v="516.22"/>
    <n v="62.66"/>
  </r>
  <r>
    <x v="13"/>
    <x v="4"/>
    <x v="3"/>
    <n v="48530.06"/>
    <n v="49974.84"/>
    <n v="58.56"/>
    <n v="652.6"/>
    <n v="69.91"/>
  </r>
  <r>
    <x v="15"/>
    <x v="3"/>
    <x v="1"/>
    <n v="22659.37"/>
    <n v="26691.89"/>
    <n v="78.150000000000006"/>
    <n v="1129.9000000000001"/>
    <n v="56.07"/>
  </r>
  <r>
    <x v="5"/>
    <x v="6"/>
    <x v="5"/>
    <n v="49413.98"/>
    <n v="43555.28"/>
    <n v="171.55"/>
    <n v="664.24"/>
    <n v="47.65"/>
  </r>
  <r>
    <x v="17"/>
    <x v="2"/>
    <x v="5"/>
    <n v="27421.17"/>
    <n v="22348.6"/>
    <n v="84.8"/>
    <n v="915.98"/>
    <n v="35.380000000000003"/>
  </r>
  <r>
    <x v="19"/>
    <x v="3"/>
    <x v="5"/>
    <n v="14393.52"/>
    <n v="12636.77"/>
    <n v="189.58"/>
    <n v="407.1"/>
    <n v="31.49"/>
  </r>
  <r>
    <x v="14"/>
    <x v="1"/>
    <x v="7"/>
    <n v="16359"/>
    <n v="17432.88"/>
    <n v="197.08"/>
    <n v="525.36"/>
    <n v="49.28"/>
  </r>
  <r>
    <x v="16"/>
    <x v="2"/>
    <x v="4"/>
    <n v="8175.92"/>
    <n v="8432.6"/>
    <n v="34.19"/>
    <n v="294.24"/>
    <n v="30.73"/>
  </r>
  <r>
    <x v="15"/>
    <x v="2"/>
    <x v="3"/>
    <n v="41797.93"/>
    <n v="40312.720000000001"/>
    <n v="74.459999999999994"/>
    <n v="448.26"/>
    <n v="57.45"/>
  </r>
  <r>
    <x v="13"/>
    <x v="0"/>
    <x v="3"/>
    <n v="11452.87"/>
    <n v="9426.67"/>
    <n v="146.18"/>
    <n v="175.76"/>
    <n v="61.91"/>
  </r>
  <r>
    <x v="8"/>
    <x v="3"/>
    <x v="6"/>
    <n v="28821.56"/>
    <n v="29584.17"/>
    <n v="152.78"/>
    <n v="1080.56"/>
    <n v="59.78"/>
  </r>
  <r>
    <x v="1"/>
    <x v="0"/>
    <x v="3"/>
    <n v="26800.13"/>
    <n v="30406.55"/>
    <n v="118.95"/>
    <n v="1329.37"/>
    <n v="40.47"/>
  </r>
  <r>
    <x v="17"/>
    <x v="5"/>
    <x v="5"/>
    <n v="29613.99"/>
    <n v="33330.620000000003"/>
    <n v="71.209999999999994"/>
    <n v="684.81"/>
    <n v="37.549999999999997"/>
  </r>
  <r>
    <x v="13"/>
    <x v="3"/>
    <x v="1"/>
    <n v="12524.47"/>
    <n v="10671.38"/>
    <n v="180.96"/>
    <n v="1153.44"/>
    <n v="51.93"/>
  </r>
  <r>
    <x v="18"/>
    <x v="3"/>
    <x v="0"/>
    <n v="563.82000000000005"/>
    <n v="483.7"/>
    <n v="87.46"/>
    <n v="936.48"/>
    <n v="53.48"/>
  </r>
  <r>
    <x v="14"/>
    <x v="2"/>
    <x v="6"/>
    <n v="24218.15"/>
    <n v="20941.25"/>
    <n v="143.37"/>
    <n v="1258.71"/>
    <n v="36.81"/>
  </r>
  <r>
    <x v="5"/>
    <x v="4"/>
    <x v="6"/>
    <n v="23253.200000000001"/>
    <n v="19750.560000000001"/>
    <n v="160.16"/>
    <n v="424.13"/>
    <n v="51.44"/>
  </r>
  <r>
    <x v="11"/>
    <x v="3"/>
    <x v="5"/>
    <n v="45925.08"/>
    <n v="47953.86"/>
    <n v="99.48"/>
    <n v="1383.18"/>
    <n v="60"/>
  </r>
  <r>
    <x v="10"/>
    <x v="2"/>
    <x v="4"/>
    <n v="15173.08"/>
    <n v="12308.37"/>
    <n v="130.24"/>
    <n v="878.37"/>
    <n v="54.07"/>
  </r>
  <r>
    <x v="17"/>
    <x v="5"/>
    <x v="1"/>
    <n v="46712.67"/>
    <n v="55490.15"/>
    <n v="46.92"/>
    <n v="680.42"/>
    <n v="43.78"/>
  </r>
  <r>
    <x v="16"/>
    <x v="4"/>
    <x v="2"/>
    <n v="48132.63"/>
    <n v="51767.74"/>
    <n v="54.74"/>
    <n v="254.66"/>
    <n v="35.770000000000003"/>
  </r>
  <r>
    <x v="1"/>
    <x v="4"/>
    <x v="3"/>
    <n v="30206.43"/>
    <n v="26359.24"/>
    <n v="92.82"/>
    <n v="99.54"/>
    <n v="38.44"/>
  </r>
  <r>
    <x v="4"/>
    <x v="2"/>
    <x v="6"/>
    <n v="44284.99"/>
    <n v="38861.06"/>
    <n v="51.28"/>
    <n v="908.33"/>
    <n v="55.69"/>
  </r>
  <r>
    <x v="19"/>
    <x v="1"/>
    <x v="0"/>
    <n v="10766.12"/>
    <n v="10972.16"/>
    <n v="182.51"/>
    <n v="118.34"/>
    <n v="32.299999999999997"/>
  </r>
  <r>
    <x v="11"/>
    <x v="1"/>
    <x v="5"/>
    <n v="13946.56"/>
    <n v="16195.95"/>
    <n v="29.15"/>
    <n v="384.94"/>
    <n v="52.54"/>
  </r>
  <r>
    <x v="3"/>
    <x v="0"/>
    <x v="7"/>
    <n v="46493.22"/>
    <n v="52602.35"/>
    <n v="57.27"/>
    <n v="233.64"/>
    <n v="61.29"/>
  </r>
  <r>
    <x v="17"/>
    <x v="3"/>
    <x v="3"/>
    <n v="16128.56"/>
    <n v="14838.72"/>
    <n v="75.31"/>
    <n v="106.57"/>
    <n v="56.83"/>
  </r>
  <r>
    <x v="18"/>
    <x v="1"/>
    <x v="1"/>
    <n v="43572.95"/>
    <n v="41125.1"/>
    <n v="140.18"/>
    <n v="821.32"/>
    <n v="57.11"/>
  </r>
  <r>
    <x v="4"/>
    <x v="2"/>
    <x v="3"/>
    <n v="23087.01"/>
    <n v="27030.78"/>
    <n v="78.16"/>
    <n v="424.13"/>
    <n v="54.91"/>
  </r>
  <r>
    <x v="4"/>
    <x v="6"/>
    <x v="3"/>
    <n v="27248.63"/>
    <n v="23242.07"/>
    <n v="147.16999999999999"/>
    <n v="159"/>
    <n v="33.270000000000003"/>
  </r>
  <r>
    <x v="1"/>
    <x v="1"/>
    <x v="4"/>
    <n v="27393.87"/>
    <n v="28681.65"/>
    <n v="140.04"/>
    <n v="360.21"/>
    <n v="53.1"/>
  </r>
  <r>
    <x v="7"/>
    <x v="0"/>
    <x v="0"/>
    <n v="43281.52"/>
    <n v="50252.44"/>
    <n v="185.32"/>
    <n v="81.760000000000005"/>
    <n v="52.45"/>
  </r>
  <r>
    <x v="0"/>
    <x v="0"/>
    <x v="5"/>
    <n v="36721.58"/>
    <n v="40889.919999999998"/>
    <n v="63.82"/>
    <n v="956.39"/>
    <n v="39.92"/>
  </r>
  <r>
    <x v="8"/>
    <x v="1"/>
    <x v="1"/>
    <n v="3620.29"/>
    <n v="3800.3"/>
    <n v="151.72"/>
    <n v="910.07"/>
    <n v="59.25"/>
  </r>
  <r>
    <x v="4"/>
    <x v="5"/>
    <x v="6"/>
    <n v="39092.720000000001"/>
    <n v="40546.57"/>
    <n v="61.05"/>
    <n v="1332.14"/>
    <n v="46.3"/>
  </r>
  <r>
    <x v="2"/>
    <x v="0"/>
    <x v="4"/>
    <n v="7411.92"/>
    <n v="6561.36"/>
    <n v="157.02000000000001"/>
    <n v="1000.4"/>
    <n v="53.01"/>
  </r>
  <r>
    <x v="5"/>
    <x v="1"/>
    <x v="7"/>
    <n v="13434.62"/>
    <n v="15556.38"/>
    <n v="69.430000000000007"/>
    <n v="1265.99"/>
    <n v="34.42"/>
  </r>
  <r>
    <x v="18"/>
    <x v="6"/>
    <x v="1"/>
    <n v="16766.82"/>
    <n v="14111.79"/>
    <n v="87.29"/>
    <n v="1249.21"/>
    <n v="32.380000000000003"/>
  </r>
  <r>
    <x v="0"/>
    <x v="4"/>
    <x v="1"/>
    <n v="12653.2"/>
    <n v="10610.5"/>
    <n v="67.69"/>
    <n v="1173.8499999999999"/>
    <n v="69.510000000000005"/>
  </r>
  <r>
    <x v="11"/>
    <x v="3"/>
    <x v="7"/>
    <n v="19816.91"/>
    <n v="22843.49"/>
    <n v="22.03"/>
    <n v="1125.3900000000001"/>
    <n v="60.82"/>
  </r>
  <r>
    <x v="18"/>
    <x v="3"/>
    <x v="0"/>
    <n v="48862.19"/>
    <n v="39240.6"/>
    <n v="182.57"/>
    <n v="1164.68"/>
    <n v="53.72"/>
  </r>
  <r>
    <x v="5"/>
    <x v="5"/>
    <x v="5"/>
    <n v="1104.25"/>
    <n v="1183.95"/>
    <n v="166.83"/>
    <n v="467.86"/>
    <n v="56.51"/>
  </r>
  <r>
    <x v="9"/>
    <x v="3"/>
    <x v="6"/>
    <n v="36454.83"/>
    <n v="36970.89"/>
    <n v="92.61"/>
    <n v="1282.4000000000001"/>
    <n v="42.42"/>
  </r>
  <r>
    <x v="10"/>
    <x v="5"/>
    <x v="1"/>
    <n v="44803.48"/>
    <n v="42804.14"/>
    <n v="53.62"/>
    <n v="801.62"/>
    <n v="36.29"/>
  </r>
  <r>
    <x v="6"/>
    <x v="5"/>
    <x v="5"/>
    <n v="17602.490000000002"/>
    <n v="20594.52"/>
    <n v="104.77"/>
    <n v="1101.0999999999999"/>
    <n v="30.96"/>
  </r>
  <r>
    <x v="16"/>
    <x v="1"/>
    <x v="5"/>
    <n v="37200.74"/>
    <n v="41753.730000000003"/>
    <n v="57.46"/>
    <n v="1337.2"/>
    <n v="31.29"/>
  </r>
  <r>
    <x v="14"/>
    <x v="4"/>
    <x v="1"/>
    <n v="28281.34"/>
    <n v="25850.04"/>
    <n v="64.67"/>
    <n v="474.26"/>
    <n v="51.14"/>
  </r>
  <r>
    <x v="2"/>
    <x v="3"/>
    <x v="6"/>
    <n v="33695.26"/>
    <n v="38272.43"/>
    <n v="152.54"/>
    <n v="1396.52"/>
    <n v="68.040000000000006"/>
  </r>
  <r>
    <x v="14"/>
    <x v="4"/>
    <x v="6"/>
    <n v="31139.18"/>
    <n v="35388.31"/>
    <n v="74.88"/>
    <n v="355.39"/>
    <n v="41.01"/>
  </r>
  <r>
    <x v="6"/>
    <x v="2"/>
    <x v="6"/>
    <n v="40742.239999999998"/>
    <n v="41870.589999999997"/>
    <n v="130.91"/>
    <n v="269.85000000000002"/>
    <n v="32.64"/>
  </r>
  <r>
    <x v="11"/>
    <x v="2"/>
    <x v="7"/>
    <n v="48092.85"/>
    <n v="49579.360000000001"/>
    <n v="177.78"/>
    <n v="902.87"/>
    <n v="51.75"/>
  </r>
  <r>
    <x v="11"/>
    <x v="0"/>
    <x v="5"/>
    <n v="35115.79"/>
    <n v="34821.660000000003"/>
    <n v="93.46"/>
    <n v="630.41"/>
    <n v="40.4"/>
  </r>
  <r>
    <x v="7"/>
    <x v="1"/>
    <x v="3"/>
    <n v="37881.410000000003"/>
    <n v="38285.5"/>
    <n v="75.959999999999994"/>
    <n v="693.08"/>
    <n v="52.16"/>
  </r>
  <r>
    <x v="16"/>
    <x v="2"/>
    <x v="2"/>
    <n v="3006.19"/>
    <n v="3128.94"/>
    <n v="192.61"/>
    <n v="989.04"/>
    <n v="49.17"/>
  </r>
  <r>
    <x v="9"/>
    <x v="0"/>
    <x v="2"/>
    <n v="31107.05"/>
    <n v="31908.1"/>
    <n v="27.68"/>
    <n v="824.31"/>
    <n v="50.97"/>
  </r>
  <r>
    <x v="14"/>
    <x v="2"/>
    <x v="0"/>
    <n v="7025.55"/>
    <n v="5854.36"/>
    <n v="154.08000000000001"/>
    <n v="633.21"/>
    <n v="60.45"/>
  </r>
  <r>
    <x v="3"/>
    <x v="5"/>
    <x v="6"/>
    <n v="41055.24"/>
    <n v="46163.54"/>
    <n v="62.8"/>
    <n v="263.23"/>
    <n v="65.28"/>
  </r>
  <r>
    <x v="18"/>
    <x v="5"/>
    <x v="1"/>
    <n v="40760.94"/>
    <n v="44617.65"/>
    <n v="112.68"/>
    <n v="753.08"/>
    <n v="66.459999999999994"/>
  </r>
  <r>
    <x v="8"/>
    <x v="6"/>
    <x v="0"/>
    <n v="27461.24"/>
    <n v="32352.81"/>
    <n v="196.66"/>
    <n v="1067.42"/>
    <n v="68.78"/>
  </r>
  <r>
    <x v="4"/>
    <x v="1"/>
    <x v="2"/>
    <n v="39749.49"/>
    <n v="36414.43"/>
    <n v="103.6"/>
    <n v="556.55999999999995"/>
    <n v="40.840000000000003"/>
  </r>
  <r>
    <x v="15"/>
    <x v="5"/>
    <x v="0"/>
    <n v="29875.75"/>
    <n v="31760.799999999999"/>
    <n v="43.69"/>
    <n v="85.71"/>
    <n v="53.01"/>
  </r>
  <r>
    <x v="19"/>
    <x v="4"/>
    <x v="5"/>
    <n v="48194.34"/>
    <n v="52444.24"/>
    <n v="63.53"/>
    <n v="869.55"/>
    <n v="60.76"/>
  </r>
  <r>
    <x v="5"/>
    <x v="6"/>
    <x v="0"/>
    <n v="4877.08"/>
    <n v="4588.33"/>
    <n v="55.31"/>
    <n v="282.97000000000003"/>
    <n v="36.979999999999997"/>
  </r>
  <r>
    <x v="17"/>
    <x v="4"/>
    <x v="6"/>
    <n v="15863.51"/>
    <n v="13642.08"/>
    <n v="176.76"/>
    <n v="265.58999999999997"/>
    <n v="36.799999999999997"/>
  </r>
  <r>
    <x v="16"/>
    <x v="5"/>
    <x v="2"/>
    <n v="16562.57"/>
    <n v="19826.28"/>
    <n v="196.6"/>
    <n v="1273.6500000000001"/>
    <n v="63.82"/>
  </r>
  <r>
    <x v="15"/>
    <x v="5"/>
    <x v="5"/>
    <n v="39645.51"/>
    <n v="41360.79"/>
    <n v="48.33"/>
    <n v="874.89"/>
    <n v="36.69"/>
  </r>
  <r>
    <x v="13"/>
    <x v="3"/>
    <x v="6"/>
    <n v="38121.699999999997"/>
    <n v="40311.64"/>
    <n v="198.79"/>
    <n v="604.01"/>
    <n v="68.25"/>
  </r>
  <r>
    <x v="13"/>
    <x v="1"/>
    <x v="2"/>
    <n v="22076.13"/>
    <n v="23085.51"/>
    <n v="146.49"/>
    <n v="500.08"/>
    <n v="69.31"/>
  </r>
  <r>
    <x v="16"/>
    <x v="4"/>
    <x v="5"/>
    <n v="27125.919999999998"/>
    <n v="23214.43"/>
    <n v="196.38"/>
    <n v="721.51"/>
    <n v="51.72"/>
  </r>
  <r>
    <x v="6"/>
    <x v="2"/>
    <x v="6"/>
    <n v="43341.18"/>
    <n v="50022.11"/>
    <n v="134.44"/>
    <n v="845.7"/>
    <n v="35.4"/>
  </r>
  <r>
    <x v="5"/>
    <x v="1"/>
    <x v="7"/>
    <n v="17883.919999999998"/>
    <n v="20562.78"/>
    <n v="70.73"/>
    <n v="493.07"/>
    <n v="61.99"/>
  </r>
  <r>
    <x v="14"/>
    <x v="2"/>
    <x v="2"/>
    <n v="17959.47"/>
    <n v="17095.59"/>
    <n v="196.54"/>
    <n v="286.94"/>
    <n v="56.39"/>
  </r>
  <r>
    <x v="17"/>
    <x v="1"/>
    <x v="6"/>
    <n v="44421.56"/>
    <n v="52735.74"/>
    <n v="49.55"/>
    <n v="289.01"/>
    <n v="67.150000000000006"/>
  </r>
  <r>
    <x v="12"/>
    <x v="3"/>
    <x v="7"/>
    <n v="30882.6"/>
    <n v="27595.88"/>
    <n v="97.22"/>
    <n v="250.83"/>
    <n v="56.52"/>
  </r>
  <r>
    <x v="14"/>
    <x v="2"/>
    <x v="7"/>
    <n v="47661.94"/>
    <n v="40313.199999999997"/>
    <n v="147.01"/>
    <n v="173.82"/>
    <n v="57.07"/>
  </r>
  <r>
    <x v="11"/>
    <x v="5"/>
    <x v="3"/>
    <n v="38589.78"/>
    <n v="41102.410000000003"/>
    <n v="53.93"/>
    <n v="1136.3399999999999"/>
    <n v="35.15"/>
  </r>
  <r>
    <x v="17"/>
    <x v="0"/>
    <x v="7"/>
    <n v="16133.77"/>
    <n v="17173.330000000002"/>
    <n v="28.34"/>
    <n v="1334.08"/>
    <n v="46.28"/>
  </r>
  <r>
    <x v="4"/>
    <x v="1"/>
    <x v="1"/>
    <n v="16898.09"/>
    <n v="18118.419999999998"/>
    <n v="169.95"/>
    <n v="151.66"/>
    <n v="63.02"/>
  </r>
  <r>
    <x v="3"/>
    <x v="3"/>
    <x v="1"/>
    <n v="41760.67"/>
    <n v="39426.82"/>
    <n v="176.93"/>
    <n v="681.6"/>
    <n v="56.6"/>
  </r>
  <r>
    <x v="6"/>
    <x v="4"/>
    <x v="3"/>
    <n v="15294.75"/>
    <n v="12948.79"/>
    <n v="139.72"/>
    <n v="321.27999999999997"/>
    <n v="59.1"/>
  </r>
  <r>
    <x v="6"/>
    <x v="1"/>
    <x v="5"/>
    <n v="46158.97"/>
    <n v="41857.980000000003"/>
    <n v="86.73"/>
    <n v="661.77"/>
    <n v="68.099999999999994"/>
  </r>
  <r>
    <x v="0"/>
    <x v="3"/>
    <x v="7"/>
    <n v="45135.33"/>
    <n v="41771.589999999997"/>
    <n v="173.04"/>
    <n v="1306.9100000000001"/>
    <n v="38.21"/>
  </r>
  <r>
    <x v="3"/>
    <x v="3"/>
    <x v="2"/>
    <n v="46191.21"/>
    <n v="42204.85"/>
    <n v="88.13"/>
    <n v="1011.99"/>
    <n v="58.09"/>
  </r>
  <r>
    <x v="1"/>
    <x v="1"/>
    <x v="3"/>
    <n v="39179.760000000002"/>
    <n v="41903.839999999997"/>
    <n v="20.53"/>
    <n v="853.93"/>
    <n v="55.68"/>
  </r>
  <r>
    <x v="18"/>
    <x v="3"/>
    <x v="5"/>
    <n v="26250.32"/>
    <n v="25541.43"/>
    <n v="116.24"/>
    <n v="536.73"/>
    <n v="42.45"/>
  </r>
  <r>
    <x v="12"/>
    <x v="4"/>
    <x v="4"/>
    <n v="14971"/>
    <n v="14851.57"/>
    <n v="41.03"/>
    <n v="471.21"/>
    <n v="51.94"/>
  </r>
  <r>
    <x v="12"/>
    <x v="2"/>
    <x v="7"/>
    <n v="30733.72"/>
    <n v="33769.58"/>
    <n v="120.73"/>
    <n v="1189.92"/>
    <n v="61.7"/>
  </r>
  <r>
    <x v="1"/>
    <x v="6"/>
    <x v="6"/>
    <n v="12872.9"/>
    <n v="14389.09"/>
    <n v="51.67"/>
    <n v="482.92"/>
    <n v="32.04"/>
  </r>
  <r>
    <x v="16"/>
    <x v="3"/>
    <x v="4"/>
    <n v="4882.01"/>
    <n v="4313.83"/>
    <n v="180.47"/>
    <n v="1137.07"/>
    <n v="43.28"/>
  </r>
  <r>
    <x v="14"/>
    <x v="1"/>
    <x v="6"/>
    <n v="10530.07"/>
    <n v="9172.9699999999993"/>
    <n v="136.9"/>
    <n v="511.7"/>
    <n v="55.72"/>
  </r>
  <r>
    <x v="4"/>
    <x v="0"/>
    <x v="6"/>
    <n v="41436.19"/>
    <n v="47060.959999999999"/>
    <n v="60.12"/>
    <n v="656.08"/>
    <n v="65.069999999999993"/>
  </r>
  <r>
    <x v="5"/>
    <x v="2"/>
    <x v="3"/>
    <n v="48055.47"/>
    <n v="55114.239999999998"/>
    <n v="187.57"/>
    <n v="499.69"/>
    <n v="63.2"/>
  </r>
  <r>
    <x v="12"/>
    <x v="0"/>
    <x v="1"/>
    <n v="30533.919999999998"/>
    <n v="35859.64"/>
    <n v="84.32"/>
    <n v="523.85"/>
    <n v="36.06"/>
  </r>
  <r>
    <x v="5"/>
    <x v="6"/>
    <x v="6"/>
    <n v="23132.37"/>
    <n v="22896.66"/>
    <n v="73.540000000000006"/>
    <n v="545.84"/>
    <n v="65.67"/>
  </r>
  <r>
    <x v="5"/>
    <x v="2"/>
    <x v="4"/>
    <n v="8890.9"/>
    <n v="9996.09"/>
    <n v="151.08000000000001"/>
    <n v="523.30999999999995"/>
    <n v="58.67"/>
  </r>
  <r>
    <x v="17"/>
    <x v="5"/>
    <x v="0"/>
    <n v="24188.93"/>
    <n v="24435.03"/>
    <n v="143.66999999999999"/>
    <n v="303.25"/>
    <n v="37.61"/>
  </r>
  <r>
    <x v="4"/>
    <x v="4"/>
    <x v="2"/>
    <n v="16990.14"/>
    <n v="17413.05"/>
    <n v="85.81"/>
    <n v="644.91999999999996"/>
    <n v="69.58"/>
  </r>
  <r>
    <x v="6"/>
    <x v="3"/>
    <x v="7"/>
    <n v="6558.35"/>
    <n v="5615.49"/>
    <n v="57.99"/>
    <n v="1049.71"/>
    <n v="56.6"/>
  </r>
  <r>
    <x v="12"/>
    <x v="2"/>
    <x v="2"/>
    <n v="37860.050000000003"/>
    <n v="41876.1"/>
    <n v="27.72"/>
    <n v="631.04999999999995"/>
    <n v="65.08"/>
  </r>
  <r>
    <x v="14"/>
    <x v="1"/>
    <x v="2"/>
    <n v="2835.61"/>
    <n v="2322.2399999999998"/>
    <n v="64.81"/>
    <n v="1090.54"/>
    <n v="39.700000000000003"/>
  </r>
  <r>
    <x v="2"/>
    <x v="5"/>
    <x v="4"/>
    <n v="40465.31"/>
    <n v="36708"/>
    <n v="175.49"/>
    <n v="1316.85"/>
    <n v="69.86"/>
  </r>
  <r>
    <x v="2"/>
    <x v="5"/>
    <x v="6"/>
    <n v="45273.31"/>
    <n v="41425"/>
    <n v="140.41999999999999"/>
    <n v="1230.1099999999999"/>
    <n v="62.18"/>
  </r>
  <r>
    <x v="10"/>
    <x v="0"/>
    <x v="0"/>
    <n v="12175.41"/>
    <n v="12256.12"/>
    <n v="117.2"/>
    <n v="460.97"/>
    <n v="69.400000000000006"/>
  </r>
  <r>
    <x v="3"/>
    <x v="6"/>
    <x v="1"/>
    <n v="44669.120000000003"/>
    <n v="48458.67"/>
    <n v="79.45"/>
    <n v="26.65"/>
    <n v="54.77"/>
  </r>
  <r>
    <x v="16"/>
    <x v="2"/>
    <x v="5"/>
    <n v="15877.32"/>
    <n v="17233.580000000002"/>
    <n v="84.86"/>
    <n v="46.27"/>
    <n v="33.700000000000003"/>
  </r>
  <r>
    <x v="9"/>
    <x v="3"/>
    <x v="6"/>
    <n v="6575.91"/>
    <n v="6249.36"/>
    <n v="118.44"/>
    <n v="635.65"/>
    <n v="63.01"/>
  </r>
  <r>
    <x v="18"/>
    <x v="2"/>
    <x v="3"/>
    <n v="28516.52"/>
    <n v="26477.35"/>
    <n v="110.39"/>
    <n v="1151.44"/>
    <n v="43.3"/>
  </r>
  <r>
    <x v="17"/>
    <x v="3"/>
    <x v="3"/>
    <n v="2971.47"/>
    <n v="3030.6"/>
    <n v="39.049999999999997"/>
    <n v="352.07"/>
    <n v="45.35"/>
  </r>
  <r>
    <x v="10"/>
    <x v="6"/>
    <x v="1"/>
    <n v="40147.89"/>
    <n v="33275.99"/>
    <n v="151.63"/>
    <n v="856.99"/>
    <n v="60.92"/>
  </r>
  <r>
    <x v="7"/>
    <x v="2"/>
    <x v="3"/>
    <n v="24558.37"/>
    <n v="28500.240000000002"/>
    <n v="140.44999999999999"/>
    <n v="576.19000000000005"/>
    <n v="58.53"/>
  </r>
  <r>
    <x v="13"/>
    <x v="6"/>
    <x v="0"/>
    <n v="1089.46"/>
    <n v="1083.93"/>
    <n v="78.59"/>
    <n v="412.57"/>
    <n v="46.61"/>
  </r>
  <r>
    <x v="7"/>
    <x v="3"/>
    <x v="1"/>
    <n v="13227.42"/>
    <n v="14726.89"/>
    <n v="179.67"/>
    <n v="16.93"/>
    <n v="41.71"/>
  </r>
  <r>
    <x v="5"/>
    <x v="2"/>
    <x v="4"/>
    <n v="19338.41"/>
    <n v="20365.97"/>
    <n v="190.1"/>
    <n v="424.67"/>
    <n v="31.52"/>
  </r>
  <r>
    <x v="5"/>
    <x v="5"/>
    <x v="4"/>
    <n v="4036.49"/>
    <n v="3560.08"/>
    <n v="88.34"/>
    <n v="279.31"/>
    <n v="68.760000000000005"/>
  </r>
  <r>
    <x v="18"/>
    <x v="2"/>
    <x v="5"/>
    <n v="1207.3699999999999"/>
    <n v="1390.41"/>
    <n v="128.87"/>
    <n v="1061.17"/>
    <n v="67.48"/>
  </r>
  <r>
    <x v="12"/>
    <x v="6"/>
    <x v="5"/>
    <n v="23225.05"/>
    <n v="26503.439999999999"/>
    <n v="52.02"/>
    <n v="493.99"/>
    <n v="46.13"/>
  </r>
  <r>
    <x v="12"/>
    <x v="3"/>
    <x v="0"/>
    <n v="2474.83"/>
    <n v="2663.13"/>
    <n v="91.22"/>
    <n v="1382.17"/>
    <n v="58.15"/>
  </r>
  <r>
    <x v="9"/>
    <x v="0"/>
    <x v="2"/>
    <n v="40559.42"/>
    <n v="44726.11"/>
    <n v="179.04"/>
    <n v="565.32000000000005"/>
    <n v="30.8"/>
  </r>
  <r>
    <x v="18"/>
    <x v="2"/>
    <x v="4"/>
    <n v="4618.68"/>
    <n v="5138.08"/>
    <n v="69.78"/>
    <n v="280.37"/>
    <n v="53.06"/>
  </r>
  <r>
    <x v="4"/>
    <x v="2"/>
    <x v="3"/>
    <n v="1634.45"/>
    <n v="1960.97"/>
    <n v="71.680000000000007"/>
    <n v="23.17"/>
    <n v="54.52"/>
  </r>
  <r>
    <x v="3"/>
    <x v="2"/>
    <x v="3"/>
    <n v="45126.17"/>
    <n v="49357.919999999998"/>
    <n v="156.41"/>
    <n v="1162.42"/>
    <n v="33.92"/>
  </r>
  <r>
    <x v="13"/>
    <x v="5"/>
    <x v="4"/>
    <n v="45374.16"/>
    <n v="46143.9"/>
    <n v="182.49"/>
    <n v="1199.9000000000001"/>
    <n v="64.61"/>
  </r>
  <r>
    <x v="15"/>
    <x v="6"/>
    <x v="3"/>
    <n v="48449.26"/>
    <n v="47672.6"/>
    <n v="136.74"/>
    <n v="331.37"/>
    <n v="51.84"/>
  </r>
  <r>
    <x v="13"/>
    <x v="3"/>
    <x v="1"/>
    <n v="1732.31"/>
    <n v="1610.76"/>
    <n v="195.49"/>
    <n v="684.97"/>
    <n v="66.98"/>
  </r>
  <r>
    <x v="1"/>
    <x v="3"/>
    <x v="2"/>
    <n v="18682.939999999999"/>
    <n v="16863.27"/>
    <n v="69.900000000000006"/>
    <n v="1362.25"/>
    <n v="67.05"/>
  </r>
  <r>
    <x v="2"/>
    <x v="5"/>
    <x v="2"/>
    <n v="13763.66"/>
    <n v="13534.15"/>
    <n v="159.82"/>
    <n v="1279.45"/>
    <n v="59.98"/>
  </r>
  <r>
    <x v="19"/>
    <x v="5"/>
    <x v="0"/>
    <n v="21211.62"/>
    <n v="22934.32"/>
    <n v="23.56"/>
    <n v="462.99"/>
    <n v="52.05"/>
  </r>
  <r>
    <x v="13"/>
    <x v="5"/>
    <x v="4"/>
    <n v="34559.81"/>
    <n v="30645.51"/>
    <n v="160.72"/>
    <n v="744.61"/>
    <n v="41.14"/>
  </r>
  <r>
    <x v="3"/>
    <x v="6"/>
    <x v="2"/>
    <n v="6103.15"/>
    <n v="5286.27"/>
    <n v="105.48"/>
    <n v="998.77"/>
    <n v="44.34"/>
  </r>
  <r>
    <x v="3"/>
    <x v="5"/>
    <x v="5"/>
    <n v="3737.96"/>
    <n v="4130.6400000000003"/>
    <n v="149.56"/>
    <n v="198.66"/>
    <n v="34.869999999999997"/>
  </r>
  <r>
    <x v="6"/>
    <x v="3"/>
    <x v="7"/>
    <n v="46857.01"/>
    <n v="53113.51"/>
    <n v="114.12"/>
    <n v="518.64"/>
    <n v="36.549999999999997"/>
  </r>
  <r>
    <x v="5"/>
    <x v="2"/>
    <x v="1"/>
    <n v="4611.9399999999996"/>
    <n v="4929.34"/>
    <n v="41.21"/>
    <n v="53.58"/>
    <n v="58.18"/>
  </r>
  <r>
    <x v="19"/>
    <x v="6"/>
    <x v="3"/>
    <n v="43480.95"/>
    <n v="38449.019999999997"/>
    <n v="165.29"/>
    <n v="734.49"/>
    <n v="38.909999999999997"/>
  </r>
  <r>
    <x v="19"/>
    <x v="6"/>
    <x v="7"/>
    <n v="42834.82"/>
    <n v="34838.160000000003"/>
    <n v="92.86"/>
    <n v="234.89"/>
    <n v="43.7"/>
  </r>
  <r>
    <x v="1"/>
    <x v="2"/>
    <x v="1"/>
    <n v="49816.86"/>
    <n v="41239.85"/>
    <n v="134.88"/>
    <n v="1382.02"/>
    <n v="67.849999999999994"/>
  </r>
  <r>
    <x v="19"/>
    <x v="3"/>
    <x v="1"/>
    <n v="11404.52"/>
    <n v="11204.75"/>
    <n v="75.84"/>
    <n v="326.42"/>
    <n v="34.57"/>
  </r>
  <r>
    <x v="16"/>
    <x v="5"/>
    <x v="5"/>
    <n v="46798.57"/>
    <n v="37623.18"/>
    <n v="131.37"/>
    <n v="1307.1099999999999"/>
    <n v="41.68"/>
  </r>
  <r>
    <x v="14"/>
    <x v="5"/>
    <x v="1"/>
    <n v="20641.740000000002"/>
    <n v="21083.59"/>
    <n v="75.790000000000006"/>
    <n v="1293.17"/>
    <n v="61.35"/>
  </r>
  <r>
    <x v="7"/>
    <x v="4"/>
    <x v="2"/>
    <n v="47627.360000000001"/>
    <n v="42337.22"/>
    <n v="92.55"/>
    <n v="131.9"/>
    <n v="61.23"/>
  </r>
  <r>
    <x v="7"/>
    <x v="5"/>
    <x v="5"/>
    <n v="47689.02"/>
    <n v="56242.94"/>
    <n v="167.89"/>
    <n v="427.78"/>
    <n v="48.17"/>
  </r>
  <r>
    <x v="17"/>
    <x v="2"/>
    <x v="1"/>
    <n v="1498.6"/>
    <n v="1441.45"/>
    <n v="179.65"/>
    <n v="79.16"/>
    <n v="62.74"/>
  </r>
  <r>
    <x v="15"/>
    <x v="4"/>
    <x v="1"/>
    <n v="1658.5"/>
    <n v="1792.44"/>
    <n v="38.86"/>
    <n v="561.39"/>
    <n v="49.43"/>
  </r>
  <r>
    <x v="11"/>
    <x v="6"/>
    <x v="4"/>
    <n v="28148"/>
    <n v="30663.05"/>
    <n v="167.89"/>
    <n v="961.56"/>
    <n v="69.39"/>
  </r>
  <r>
    <x v="3"/>
    <x v="3"/>
    <x v="0"/>
    <n v="24659.88"/>
    <n v="23758.67"/>
    <n v="62.68"/>
    <n v="1397.01"/>
    <n v="59.92"/>
  </r>
  <r>
    <x v="13"/>
    <x v="5"/>
    <x v="7"/>
    <n v="4299.29"/>
    <n v="3674.24"/>
    <n v="29.92"/>
    <n v="1201.1400000000001"/>
    <n v="38.42"/>
  </r>
  <r>
    <x v="16"/>
    <x v="0"/>
    <x v="0"/>
    <n v="17578.48"/>
    <n v="17978.29"/>
    <n v="92.23"/>
    <n v="492.46"/>
    <n v="51.28"/>
  </r>
  <r>
    <x v="1"/>
    <x v="1"/>
    <x v="0"/>
    <n v="19354.400000000001"/>
    <n v="20751.86"/>
    <n v="64.75"/>
    <n v="1049.56"/>
    <n v="35.729999999999997"/>
  </r>
  <r>
    <x v="7"/>
    <x v="5"/>
    <x v="5"/>
    <n v="30790.19"/>
    <n v="29014.13"/>
    <n v="152.13999999999999"/>
    <n v="1212.42"/>
    <n v="48.75"/>
  </r>
  <r>
    <x v="3"/>
    <x v="2"/>
    <x v="7"/>
    <n v="13901.18"/>
    <n v="11299.59"/>
    <n v="64.06"/>
    <n v="21.9"/>
    <n v="66.77"/>
  </r>
  <r>
    <x v="8"/>
    <x v="6"/>
    <x v="7"/>
    <n v="11071.57"/>
    <n v="12338.73"/>
    <n v="142.21"/>
    <n v="52.39"/>
    <n v="43.07"/>
  </r>
  <r>
    <x v="12"/>
    <x v="3"/>
    <x v="3"/>
    <n v="7032.21"/>
    <n v="8297.39"/>
    <n v="196.12"/>
    <n v="603.96"/>
    <n v="57.14"/>
  </r>
  <r>
    <x v="12"/>
    <x v="3"/>
    <x v="0"/>
    <n v="8065.54"/>
    <n v="9121.86"/>
    <n v="33.119999999999997"/>
    <n v="292.33999999999997"/>
    <n v="65.14"/>
  </r>
  <r>
    <x v="1"/>
    <x v="1"/>
    <x v="6"/>
    <n v="43637.05"/>
    <n v="38890.959999999999"/>
    <n v="79.13"/>
    <n v="524.46"/>
    <n v="66.53"/>
  </r>
  <r>
    <x v="6"/>
    <x v="6"/>
    <x v="6"/>
    <n v="41058.239999999998"/>
    <n v="38421.440000000002"/>
    <n v="63.99"/>
    <n v="293.55"/>
    <n v="69.290000000000006"/>
  </r>
  <r>
    <x v="4"/>
    <x v="4"/>
    <x v="5"/>
    <n v="22078.21"/>
    <n v="20545.650000000001"/>
    <n v="120.17"/>
    <n v="835.93"/>
    <n v="66.34"/>
  </r>
  <r>
    <x v="18"/>
    <x v="2"/>
    <x v="0"/>
    <n v="28458.05"/>
    <n v="32053.14"/>
    <n v="111.9"/>
    <n v="1023.31"/>
    <n v="43.09"/>
  </r>
  <r>
    <x v="11"/>
    <x v="0"/>
    <x v="5"/>
    <n v="41000.870000000003"/>
    <n v="47408.27"/>
    <n v="61.27"/>
    <n v="792.47"/>
    <n v="35.96"/>
  </r>
  <r>
    <x v="8"/>
    <x v="3"/>
    <x v="1"/>
    <n v="7236.25"/>
    <n v="5985.85"/>
    <n v="112.63"/>
    <n v="41.66"/>
    <n v="37.49"/>
  </r>
  <r>
    <x v="7"/>
    <x v="0"/>
    <x v="7"/>
    <n v="19679.23"/>
    <n v="23414.639999999999"/>
    <n v="152.57"/>
    <n v="771.08"/>
    <n v="68.319999999999993"/>
  </r>
  <r>
    <x v="11"/>
    <x v="3"/>
    <x v="0"/>
    <n v="35483.410000000003"/>
    <n v="33462.870000000003"/>
    <n v="188.4"/>
    <n v="802.52"/>
    <n v="31.58"/>
  </r>
  <r>
    <x v="7"/>
    <x v="3"/>
    <x v="7"/>
    <n v="34795.800000000003"/>
    <n v="36643.269999999997"/>
    <n v="90.7"/>
    <n v="922.21"/>
    <n v="67.290000000000006"/>
  </r>
  <r>
    <x v="14"/>
    <x v="5"/>
    <x v="0"/>
    <n v="41413.4"/>
    <n v="46444.54"/>
    <n v="192.43"/>
    <n v="25.16"/>
    <n v="34.47"/>
  </r>
  <r>
    <x v="17"/>
    <x v="4"/>
    <x v="7"/>
    <n v="29213.9"/>
    <n v="30961.95"/>
    <n v="118.87"/>
    <n v="26.11"/>
    <n v="32.130000000000003"/>
  </r>
  <r>
    <x v="0"/>
    <x v="2"/>
    <x v="0"/>
    <n v="13010.89"/>
    <n v="13474.49"/>
    <n v="187.25"/>
    <n v="466.68"/>
    <n v="53.45"/>
  </r>
  <r>
    <x v="0"/>
    <x v="5"/>
    <x v="5"/>
    <n v="4140.1099999999997"/>
    <n v="3741.73"/>
    <n v="170.14"/>
    <n v="1050.1199999999999"/>
    <n v="34.979999999999997"/>
  </r>
  <r>
    <x v="17"/>
    <x v="3"/>
    <x v="2"/>
    <n v="17681.37"/>
    <n v="18549.68"/>
    <n v="141.22"/>
    <n v="402.52"/>
    <n v="46.95"/>
  </r>
  <r>
    <x v="3"/>
    <x v="1"/>
    <x v="0"/>
    <n v="46668.91"/>
    <n v="47669.01"/>
    <n v="109.29"/>
    <n v="647"/>
    <n v="51.51"/>
  </r>
  <r>
    <x v="9"/>
    <x v="1"/>
    <x v="6"/>
    <n v="35232.720000000001"/>
    <n v="40282.97"/>
    <n v="103.69"/>
    <n v="682.19"/>
    <n v="43.94"/>
  </r>
  <r>
    <x v="5"/>
    <x v="2"/>
    <x v="4"/>
    <n v="32497.32"/>
    <n v="33166.68"/>
    <n v="155.52000000000001"/>
    <n v="99.24"/>
    <n v="44.86"/>
  </r>
  <r>
    <x v="5"/>
    <x v="6"/>
    <x v="4"/>
    <n v="40408.04"/>
    <n v="46888.38"/>
    <n v="189.14"/>
    <n v="654.22"/>
    <n v="37.200000000000003"/>
  </r>
  <r>
    <x v="18"/>
    <x v="2"/>
    <x v="4"/>
    <n v="22245.81"/>
    <n v="24544.51"/>
    <n v="153.27000000000001"/>
    <n v="1030.6400000000001"/>
    <n v="32.549999999999997"/>
  </r>
  <r>
    <x v="13"/>
    <x v="1"/>
    <x v="2"/>
    <n v="34661.410000000003"/>
    <n v="41175.81"/>
    <n v="199.19"/>
    <n v="729.14"/>
    <n v="54.28"/>
  </r>
  <r>
    <x v="19"/>
    <x v="2"/>
    <x v="3"/>
    <n v="4747.33"/>
    <n v="5287.71"/>
    <n v="117.05"/>
    <n v="264.62"/>
    <n v="59.6"/>
  </r>
  <r>
    <x v="4"/>
    <x v="5"/>
    <x v="3"/>
    <n v="34123.97"/>
    <n v="35563.1"/>
    <n v="124.01"/>
    <n v="545.6"/>
    <n v="56.69"/>
  </r>
  <r>
    <x v="9"/>
    <x v="5"/>
    <x v="2"/>
    <n v="26651.27"/>
    <n v="22800.42"/>
    <n v="195.03"/>
    <n v="1370.22"/>
    <n v="68.099999999999994"/>
  </r>
  <r>
    <x v="15"/>
    <x v="4"/>
    <x v="5"/>
    <n v="35830.120000000003"/>
    <n v="33509.64"/>
    <n v="125.51"/>
    <n v="442.34"/>
    <n v="52.97"/>
  </r>
  <r>
    <x v="12"/>
    <x v="6"/>
    <x v="6"/>
    <n v="43604.76"/>
    <n v="41061.79"/>
    <n v="118.91"/>
    <n v="221.35"/>
    <n v="57.77"/>
  </r>
  <r>
    <x v="13"/>
    <x v="0"/>
    <x v="3"/>
    <n v="28426.63"/>
    <n v="25882.46"/>
    <n v="167.06"/>
    <n v="171.49"/>
    <n v="54.46"/>
  </r>
  <r>
    <x v="12"/>
    <x v="1"/>
    <x v="2"/>
    <n v="23421.47"/>
    <n v="24931.67"/>
    <n v="158.37"/>
    <n v="560.84"/>
    <n v="66.88"/>
  </r>
  <r>
    <x v="8"/>
    <x v="2"/>
    <x v="4"/>
    <n v="27099.72"/>
    <n v="28239.68"/>
    <n v="155.83000000000001"/>
    <n v="20.78"/>
    <n v="40.5"/>
  </r>
  <r>
    <x v="11"/>
    <x v="3"/>
    <x v="7"/>
    <n v="39581.839999999997"/>
    <n v="41930.82"/>
    <n v="104.09"/>
    <n v="342.77"/>
    <n v="36.49"/>
  </r>
  <r>
    <x v="10"/>
    <x v="4"/>
    <x v="0"/>
    <n v="26144.5"/>
    <n v="22131.69"/>
    <n v="171.23"/>
    <n v="644.98"/>
    <n v="57.72"/>
  </r>
  <r>
    <x v="10"/>
    <x v="0"/>
    <x v="5"/>
    <n v="17126.740000000002"/>
    <n v="17098.43"/>
    <n v="40.51"/>
    <n v="1331.19"/>
    <n v="61.84"/>
  </r>
  <r>
    <x v="9"/>
    <x v="2"/>
    <x v="6"/>
    <n v="41112.980000000003"/>
    <n v="38944.29"/>
    <n v="125.91"/>
    <n v="1118.7"/>
    <n v="48.87"/>
  </r>
  <r>
    <x v="0"/>
    <x v="2"/>
    <x v="0"/>
    <n v="34771.879999999997"/>
    <n v="39746.31"/>
    <n v="108.15"/>
    <n v="531.36"/>
    <n v="53.2"/>
  </r>
  <r>
    <x v="2"/>
    <x v="6"/>
    <x v="3"/>
    <n v="30532.53"/>
    <n v="35225.480000000003"/>
    <n v="101.96"/>
    <n v="1397.4"/>
    <n v="47.98"/>
  </r>
  <r>
    <x v="10"/>
    <x v="4"/>
    <x v="7"/>
    <n v="33302.910000000003"/>
    <n v="34775.160000000003"/>
    <n v="96.53"/>
    <n v="319.81"/>
    <n v="55.9"/>
  </r>
  <r>
    <x v="11"/>
    <x v="2"/>
    <x v="5"/>
    <n v="44376.959999999999"/>
    <n v="38365.99"/>
    <n v="126.78"/>
    <n v="1395.67"/>
    <n v="33.04"/>
  </r>
  <r>
    <x v="6"/>
    <x v="0"/>
    <x v="7"/>
    <n v="19157.25"/>
    <n v="22447.11"/>
    <n v="26.79"/>
    <n v="732.64"/>
    <n v="48.87"/>
  </r>
  <r>
    <x v="19"/>
    <x v="6"/>
    <x v="4"/>
    <n v="19420.740000000002"/>
    <n v="18180.97"/>
    <n v="164.89"/>
    <n v="553.1"/>
    <n v="67.48"/>
  </r>
  <r>
    <x v="8"/>
    <x v="3"/>
    <x v="1"/>
    <n v="26996.77"/>
    <n v="22247.24"/>
    <n v="141.19999999999999"/>
    <n v="195.3"/>
    <n v="63.68"/>
  </r>
  <r>
    <x v="10"/>
    <x v="5"/>
    <x v="6"/>
    <n v="23230.45"/>
    <n v="24063.57"/>
    <n v="103.26"/>
    <n v="13.57"/>
    <n v="43.33"/>
  </r>
  <r>
    <x v="5"/>
    <x v="1"/>
    <x v="7"/>
    <n v="11941.14"/>
    <n v="10013.69"/>
    <n v="157.15"/>
    <n v="1387.28"/>
    <n v="45.86"/>
  </r>
  <r>
    <x v="11"/>
    <x v="5"/>
    <x v="4"/>
    <n v="36620.6"/>
    <n v="33044.67"/>
    <n v="51.01"/>
    <n v="50.26"/>
    <n v="37.92"/>
  </r>
  <r>
    <x v="18"/>
    <x v="6"/>
    <x v="1"/>
    <n v="39904.730000000003"/>
    <n v="42100.71"/>
    <n v="185.89"/>
    <n v="137.46"/>
    <n v="61.12"/>
  </r>
  <r>
    <x v="12"/>
    <x v="5"/>
    <x v="6"/>
    <n v="18677.97"/>
    <n v="18778.259999999998"/>
    <n v="67.16"/>
    <n v="1317.71"/>
    <n v="30.24"/>
  </r>
  <r>
    <x v="16"/>
    <x v="6"/>
    <x v="0"/>
    <n v="27775.14"/>
    <n v="27873.1"/>
    <n v="167.13"/>
    <n v="1285.73"/>
    <n v="47.56"/>
  </r>
  <r>
    <x v="15"/>
    <x v="2"/>
    <x v="6"/>
    <n v="39575.31"/>
    <n v="33679.46"/>
    <n v="156.9"/>
    <n v="820.08"/>
    <n v="58.06"/>
  </r>
  <r>
    <x v="17"/>
    <x v="3"/>
    <x v="6"/>
    <n v="44477.01"/>
    <n v="51554.51"/>
    <n v="135.69"/>
    <n v="634.66999999999996"/>
    <n v="47.85"/>
  </r>
  <r>
    <x v="19"/>
    <x v="5"/>
    <x v="3"/>
    <n v="45531.69"/>
    <n v="53905.440000000002"/>
    <n v="168.79"/>
    <n v="408.45"/>
    <n v="41.96"/>
  </r>
  <r>
    <x v="18"/>
    <x v="3"/>
    <x v="1"/>
    <n v="19136.57"/>
    <n v="15632.33"/>
    <n v="36.340000000000003"/>
    <n v="726.02"/>
    <n v="60.73"/>
  </r>
  <r>
    <x v="6"/>
    <x v="0"/>
    <x v="3"/>
    <n v="39366.230000000003"/>
    <n v="31790.73"/>
    <n v="162.82"/>
    <n v="910.67"/>
    <n v="35.24"/>
  </r>
  <r>
    <x v="15"/>
    <x v="0"/>
    <x v="0"/>
    <n v="42224.31"/>
    <n v="48288.33"/>
    <n v="29.15"/>
    <n v="989.16"/>
    <n v="32.17"/>
  </r>
  <r>
    <x v="3"/>
    <x v="4"/>
    <x v="3"/>
    <n v="11747.58"/>
    <n v="11927.44"/>
    <n v="31.53"/>
    <n v="429.29"/>
    <n v="34.67"/>
  </r>
  <r>
    <x v="10"/>
    <x v="1"/>
    <x v="1"/>
    <n v="32541.66"/>
    <n v="31769.86"/>
    <n v="181.61"/>
    <n v="958.99"/>
    <n v="66.05"/>
  </r>
  <r>
    <x v="11"/>
    <x v="3"/>
    <x v="2"/>
    <n v="10346.33"/>
    <n v="8873.4599999999991"/>
    <n v="178.04"/>
    <n v="174.47"/>
    <n v="46.91"/>
  </r>
  <r>
    <x v="14"/>
    <x v="3"/>
    <x v="0"/>
    <n v="11663.37"/>
    <n v="9373.5400000000009"/>
    <n v="27.2"/>
    <n v="1132.72"/>
    <n v="47.42"/>
  </r>
  <r>
    <x v="5"/>
    <x v="0"/>
    <x v="1"/>
    <n v="36775.279999999999"/>
    <n v="42989.16"/>
    <n v="35.159999999999997"/>
    <n v="766.59"/>
    <n v="55.84"/>
  </r>
  <r>
    <x v="18"/>
    <x v="2"/>
    <x v="5"/>
    <n v="47754.5"/>
    <n v="43538.98"/>
    <n v="84.26"/>
    <n v="724.99"/>
    <n v="57.5"/>
  </r>
  <r>
    <x v="13"/>
    <x v="0"/>
    <x v="1"/>
    <n v="49597.08"/>
    <n v="51503.85"/>
    <n v="53.87"/>
    <n v="1203.6300000000001"/>
    <n v="38.630000000000003"/>
  </r>
  <r>
    <x v="17"/>
    <x v="0"/>
    <x v="1"/>
    <n v="9854.36"/>
    <n v="9751.73"/>
    <n v="121.65"/>
    <n v="1333.26"/>
    <n v="34.659999999999997"/>
  </r>
  <r>
    <x v="7"/>
    <x v="5"/>
    <x v="6"/>
    <n v="32026.66"/>
    <n v="37170.93"/>
    <n v="66.349999999999994"/>
    <n v="1253.9100000000001"/>
    <n v="51.57"/>
  </r>
  <r>
    <x v="11"/>
    <x v="0"/>
    <x v="2"/>
    <n v="42268.39"/>
    <n v="47258.559999999998"/>
    <n v="22.83"/>
    <n v="1347.24"/>
    <n v="41.61"/>
  </r>
  <r>
    <x v="8"/>
    <x v="4"/>
    <x v="1"/>
    <n v="4432.12"/>
    <n v="4843.8500000000004"/>
    <n v="48.24"/>
    <n v="979.69"/>
    <n v="60.76"/>
  </r>
  <r>
    <x v="14"/>
    <x v="3"/>
    <x v="2"/>
    <n v="46335.1"/>
    <n v="44293.66"/>
    <n v="68.290000000000006"/>
    <n v="878.73"/>
    <n v="66.64"/>
  </r>
  <r>
    <x v="0"/>
    <x v="2"/>
    <x v="0"/>
    <n v="32008.19"/>
    <n v="37944.81"/>
    <n v="96.91"/>
    <n v="293.20999999999998"/>
    <n v="40.81"/>
  </r>
  <r>
    <x v="6"/>
    <x v="6"/>
    <x v="5"/>
    <n v="12158.17"/>
    <n v="12654.12"/>
    <n v="88.35"/>
    <n v="854.64"/>
    <n v="69.760000000000005"/>
  </r>
  <r>
    <x v="17"/>
    <x v="2"/>
    <x v="3"/>
    <n v="26692.28"/>
    <n v="27029.96"/>
    <n v="35.130000000000003"/>
    <n v="830.67"/>
    <n v="55.57"/>
  </r>
  <r>
    <x v="10"/>
    <x v="6"/>
    <x v="2"/>
    <n v="25611.51"/>
    <n v="27250.82"/>
    <n v="194.94"/>
    <n v="975.85"/>
    <n v="32.75"/>
  </r>
  <r>
    <x v="11"/>
    <x v="3"/>
    <x v="3"/>
    <n v="38673.18"/>
    <n v="34473.089999999997"/>
    <n v="190.61"/>
    <n v="803.85"/>
    <n v="44.24"/>
  </r>
  <r>
    <x v="8"/>
    <x v="1"/>
    <x v="5"/>
    <n v="38902.239999999998"/>
    <n v="41321.620000000003"/>
    <n v="183.52"/>
    <n v="155.41"/>
    <n v="54.63"/>
  </r>
  <r>
    <x v="13"/>
    <x v="3"/>
    <x v="2"/>
    <n v="21328.53"/>
    <n v="21673.87"/>
    <n v="56.09"/>
    <n v="365.74"/>
    <n v="50.62"/>
  </r>
  <r>
    <x v="9"/>
    <x v="3"/>
    <x v="7"/>
    <n v="37219.35"/>
    <n v="38057.65"/>
    <n v="186.06"/>
    <n v="904.55"/>
    <n v="62.48"/>
  </r>
  <r>
    <x v="13"/>
    <x v="4"/>
    <x v="2"/>
    <n v="36730.78"/>
    <n v="31317.17"/>
    <n v="102.27"/>
    <n v="1099.95"/>
    <n v="60.06"/>
  </r>
  <r>
    <x v="17"/>
    <x v="2"/>
    <x v="3"/>
    <n v="12317.88"/>
    <n v="10632.5"/>
    <n v="186.06"/>
    <n v="993.41"/>
    <n v="42.45"/>
  </r>
  <r>
    <x v="10"/>
    <x v="6"/>
    <x v="7"/>
    <n v="34788.43"/>
    <n v="36710.86"/>
    <n v="175.07"/>
    <n v="1259.71"/>
    <n v="58.47"/>
  </r>
  <r>
    <x v="10"/>
    <x v="0"/>
    <x v="3"/>
    <n v="38637.82"/>
    <n v="37387.449999999997"/>
    <n v="28.74"/>
    <n v="797.19"/>
    <n v="44.99"/>
  </r>
  <r>
    <x v="3"/>
    <x v="4"/>
    <x v="1"/>
    <n v="23315.360000000001"/>
    <n v="25409.49"/>
    <n v="151.47"/>
    <n v="1158.29"/>
    <n v="42.5"/>
  </r>
  <r>
    <x v="19"/>
    <x v="5"/>
    <x v="0"/>
    <n v="42720.3"/>
    <n v="43857.89"/>
    <n v="180.31"/>
    <n v="33.869999999999997"/>
    <n v="59.54"/>
  </r>
  <r>
    <x v="10"/>
    <x v="2"/>
    <x v="0"/>
    <n v="19516.89"/>
    <n v="16728.23"/>
    <n v="118.66"/>
    <n v="299.23"/>
    <n v="30.85"/>
  </r>
  <r>
    <x v="0"/>
    <x v="0"/>
    <x v="3"/>
    <n v="36675.14"/>
    <n v="33795.370000000003"/>
    <n v="69.14"/>
    <n v="190.32"/>
    <n v="40.549999999999997"/>
  </r>
  <r>
    <x v="3"/>
    <x v="4"/>
    <x v="7"/>
    <n v="33455.5"/>
    <n v="35751.360000000001"/>
    <n v="111.54"/>
    <n v="767.8"/>
    <n v="59.41"/>
  </r>
  <r>
    <x v="10"/>
    <x v="3"/>
    <x v="5"/>
    <n v="39730.33"/>
    <n v="32152.11"/>
    <n v="99.6"/>
    <n v="1232.9100000000001"/>
    <n v="54.37"/>
  </r>
  <r>
    <x v="10"/>
    <x v="2"/>
    <x v="6"/>
    <n v="28256.65"/>
    <n v="26235.52"/>
    <n v="76.73"/>
    <n v="294.5"/>
    <n v="54.39"/>
  </r>
  <r>
    <x v="8"/>
    <x v="4"/>
    <x v="4"/>
    <n v="10569.89"/>
    <n v="9254.9699999999993"/>
    <n v="82.36"/>
    <n v="1311.01"/>
    <n v="35.380000000000003"/>
  </r>
  <r>
    <x v="13"/>
    <x v="6"/>
    <x v="1"/>
    <n v="7673.38"/>
    <n v="6152.46"/>
    <n v="144.15"/>
    <n v="537.14"/>
    <n v="48.93"/>
  </r>
  <r>
    <x v="17"/>
    <x v="5"/>
    <x v="1"/>
    <n v="8921.7199999999993"/>
    <n v="8813.68"/>
    <n v="99.65"/>
    <n v="1088.04"/>
    <n v="40.869999999999997"/>
  </r>
  <r>
    <x v="2"/>
    <x v="4"/>
    <x v="3"/>
    <n v="49821.95"/>
    <n v="47175.67"/>
    <n v="44.62"/>
    <n v="903.11"/>
    <n v="36.71"/>
  </r>
  <r>
    <x v="12"/>
    <x v="3"/>
    <x v="0"/>
    <n v="40628.720000000001"/>
    <n v="32673.05"/>
    <n v="122.42"/>
    <n v="982.85"/>
    <n v="31"/>
  </r>
  <r>
    <x v="16"/>
    <x v="5"/>
    <x v="0"/>
    <n v="33384.17"/>
    <n v="30304.240000000002"/>
    <n v="58.8"/>
    <n v="1246.1400000000001"/>
    <n v="37.409999999999997"/>
  </r>
  <r>
    <x v="1"/>
    <x v="2"/>
    <x v="7"/>
    <n v="32291.89"/>
    <n v="28109.53"/>
    <n v="128.13"/>
    <n v="647.41999999999996"/>
    <n v="40.17"/>
  </r>
  <r>
    <x v="5"/>
    <x v="4"/>
    <x v="5"/>
    <n v="30411.47"/>
    <n v="25760.76"/>
    <n v="94.73"/>
    <n v="548.01"/>
    <n v="64.44"/>
  </r>
  <r>
    <x v="19"/>
    <x v="1"/>
    <x v="4"/>
    <n v="45621.2"/>
    <n v="44279.58"/>
    <n v="31.47"/>
    <n v="766.29"/>
    <n v="68.540000000000006"/>
  </r>
  <r>
    <x v="7"/>
    <x v="2"/>
    <x v="5"/>
    <n v="18519.25"/>
    <n v="19892.46"/>
    <n v="69.69"/>
    <n v="800.92"/>
    <n v="56.28"/>
  </r>
  <r>
    <x v="6"/>
    <x v="6"/>
    <x v="4"/>
    <n v="9274.18"/>
    <n v="9013.0499999999993"/>
    <n v="192.6"/>
    <n v="1071.6400000000001"/>
    <n v="55.93"/>
  </r>
  <r>
    <x v="11"/>
    <x v="6"/>
    <x v="6"/>
    <n v="26717.58"/>
    <n v="26423.71"/>
    <n v="32.15"/>
    <n v="946.48"/>
    <n v="50.07"/>
  </r>
  <r>
    <x v="12"/>
    <x v="3"/>
    <x v="0"/>
    <n v="11568.58"/>
    <n v="13468.51"/>
    <n v="137.79"/>
    <n v="417.49"/>
    <n v="37.65"/>
  </r>
  <r>
    <x v="18"/>
    <x v="6"/>
    <x v="4"/>
    <n v="35478.35"/>
    <n v="32831.46"/>
    <n v="93.19"/>
    <n v="792.91"/>
    <n v="48.74"/>
  </r>
  <r>
    <x v="0"/>
    <x v="3"/>
    <x v="3"/>
    <n v="47042.59"/>
    <n v="46315.24"/>
    <n v="170.85"/>
    <n v="273.42"/>
    <n v="56.22"/>
  </r>
  <r>
    <x v="16"/>
    <x v="3"/>
    <x v="2"/>
    <n v="28578.74"/>
    <n v="30720.54"/>
    <n v="21.53"/>
    <n v="1288.55"/>
    <n v="43.81"/>
  </r>
  <r>
    <x v="3"/>
    <x v="6"/>
    <x v="2"/>
    <n v="34539.589999999997"/>
    <n v="38087.67"/>
    <n v="147.33000000000001"/>
    <n v="426.08"/>
    <n v="56.98"/>
  </r>
  <r>
    <x v="12"/>
    <x v="3"/>
    <x v="2"/>
    <n v="33143.480000000003"/>
    <n v="27390.55"/>
    <n v="198.88"/>
    <n v="1229.8800000000001"/>
    <n v="64.08"/>
  </r>
  <r>
    <x v="18"/>
    <x v="3"/>
    <x v="4"/>
    <n v="3571.28"/>
    <n v="4051.43"/>
    <n v="197.55"/>
    <n v="220.99"/>
    <n v="56.09"/>
  </r>
  <r>
    <x v="16"/>
    <x v="2"/>
    <x v="5"/>
    <n v="23410.02"/>
    <n v="20912.79"/>
    <n v="58.78"/>
    <n v="1350.89"/>
    <n v="58.11"/>
  </r>
  <r>
    <x v="2"/>
    <x v="2"/>
    <x v="2"/>
    <n v="32805.49"/>
    <n v="27652.9"/>
    <n v="187.31"/>
    <n v="858.85"/>
    <n v="48.83"/>
  </r>
  <r>
    <x v="0"/>
    <x v="0"/>
    <x v="2"/>
    <n v="35160.21"/>
    <n v="41400.400000000001"/>
    <n v="99.21"/>
    <n v="27.53"/>
    <n v="52.34"/>
  </r>
  <r>
    <x v="15"/>
    <x v="1"/>
    <x v="6"/>
    <n v="8594.59"/>
    <n v="9752.7199999999993"/>
    <n v="77.760000000000005"/>
    <n v="718.5"/>
    <n v="68.44"/>
  </r>
  <r>
    <x v="18"/>
    <x v="3"/>
    <x v="2"/>
    <n v="22720.68"/>
    <n v="21947.26"/>
    <n v="79.97"/>
    <n v="858.05"/>
    <n v="66.92"/>
  </r>
  <r>
    <x v="12"/>
    <x v="2"/>
    <x v="1"/>
    <n v="45865.38"/>
    <n v="47164.59"/>
    <n v="42.96"/>
    <n v="194.31"/>
    <n v="49.63"/>
  </r>
  <r>
    <x v="17"/>
    <x v="4"/>
    <x v="1"/>
    <n v="31016.42"/>
    <n v="28710.720000000001"/>
    <n v="185.7"/>
    <n v="1146.8900000000001"/>
    <n v="33.340000000000003"/>
  </r>
  <r>
    <x v="10"/>
    <x v="3"/>
    <x v="4"/>
    <n v="16537.53"/>
    <n v="18897.13"/>
    <n v="168.59"/>
    <n v="866.61"/>
    <n v="63.31"/>
  </r>
  <r>
    <x v="19"/>
    <x v="2"/>
    <x v="1"/>
    <n v="36370.28"/>
    <n v="42376.5"/>
    <n v="42.69"/>
    <n v="513.05999999999995"/>
    <n v="56.74"/>
  </r>
  <r>
    <x v="16"/>
    <x v="2"/>
    <x v="0"/>
    <n v="3328.11"/>
    <n v="3896.18"/>
    <n v="103.8"/>
    <n v="1341.94"/>
    <n v="57.66"/>
  </r>
  <r>
    <x v="0"/>
    <x v="5"/>
    <x v="5"/>
    <n v="35841.160000000003"/>
    <n v="37334.99"/>
    <n v="36.86"/>
    <n v="88.82"/>
    <n v="56.74"/>
  </r>
  <r>
    <x v="6"/>
    <x v="4"/>
    <x v="1"/>
    <n v="34932.959999999999"/>
    <n v="31002.47"/>
    <n v="24.41"/>
    <n v="234.78"/>
    <n v="69.989999999999995"/>
  </r>
  <r>
    <x v="15"/>
    <x v="0"/>
    <x v="1"/>
    <n v="6210.96"/>
    <n v="5625.31"/>
    <n v="183.28"/>
    <n v="1389.04"/>
    <n v="53.08"/>
  </r>
  <r>
    <x v="17"/>
    <x v="5"/>
    <x v="0"/>
    <n v="16554.330000000002"/>
    <n v="18394.009999999998"/>
    <n v="180.81"/>
    <n v="1319.03"/>
    <n v="48.21"/>
  </r>
  <r>
    <x v="13"/>
    <x v="4"/>
    <x v="7"/>
    <n v="17206.7"/>
    <n v="14672.27"/>
    <n v="55.56"/>
    <n v="977.52"/>
    <n v="56.68"/>
  </r>
  <r>
    <x v="10"/>
    <x v="2"/>
    <x v="2"/>
    <n v="41514.19"/>
    <n v="37913.97"/>
    <n v="58.18"/>
    <n v="1182.06"/>
    <n v="63.16"/>
  </r>
  <r>
    <x v="3"/>
    <x v="6"/>
    <x v="4"/>
    <n v="44973.35"/>
    <n v="37316.07"/>
    <n v="195.23"/>
    <n v="907.78"/>
    <n v="37.36"/>
  </r>
  <r>
    <x v="18"/>
    <x v="2"/>
    <x v="7"/>
    <n v="44961.18"/>
    <n v="40280.46"/>
    <n v="56.72"/>
    <n v="593.33000000000004"/>
    <n v="67.19"/>
  </r>
  <r>
    <x v="12"/>
    <x v="6"/>
    <x v="1"/>
    <n v="22334.46"/>
    <n v="23183.3"/>
    <n v="104.23"/>
    <n v="488.53"/>
    <n v="41.58"/>
  </r>
  <r>
    <x v="9"/>
    <x v="6"/>
    <x v="2"/>
    <n v="20517.259999999998"/>
    <n v="22108.48"/>
    <n v="71.66"/>
    <n v="855.36"/>
    <n v="50.97"/>
  </r>
  <r>
    <x v="8"/>
    <x v="0"/>
    <x v="1"/>
    <n v="49948.23"/>
    <n v="50637.51"/>
    <n v="108.11"/>
    <n v="1220.46"/>
    <n v="63.44"/>
  </r>
  <r>
    <x v="1"/>
    <x v="0"/>
    <x v="0"/>
    <n v="20319.53"/>
    <n v="16766.939999999999"/>
    <n v="44.42"/>
    <n v="240.36"/>
    <n v="53.99"/>
  </r>
  <r>
    <x v="2"/>
    <x v="1"/>
    <x v="1"/>
    <n v="5379.46"/>
    <n v="6107.14"/>
    <n v="48.99"/>
    <n v="1088.1199999999999"/>
    <n v="45.81"/>
  </r>
  <r>
    <x v="4"/>
    <x v="4"/>
    <x v="3"/>
    <n v="41579.75"/>
    <n v="41344.17"/>
    <n v="75.88"/>
    <n v="1067.55"/>
    <n v="53.86"/>
  </r>
  <r>
    <x v="17"/>
    <x v="4"/>
    <x v="3"/>
    <n v="30244.66"/>
    <n v="35752.15"/>
    <n v="93.55"/>
    <n v="797.24"/>
    <n v="31.95"/>
  </r>
  <r>
    <x v="0"/>
    <x v="5"/>
    <x v="5"/>
    <n v="38968.29"/>
    <n v="31654.11"/>
    <n v="99.24"/>
    <n v="846.81"/>
    <n v="50.96"/>
  </r>
  <r>
    <x v="1"/>
    <x v="1"/>
    <x v="4"/>
    <n v="47785.73"/>
    <n v="54367.08"/>
    <n v="193.43"/>
    <n v="46.42"/>
    <n v="67.790000000000006"/>
  </r>
  <r>
    <x v="12"/>
    <x v="3"/>
    <x v="7"/>
    <n v="17376.060000000001"/>
    <n v="17601.38"/>
    <n v="91.5"/>
    <n v="1323.92"/>
    <n v="36.82"/>
  </r>
  <r>
    <x v="17"/>
    <x v="1"/>
    <x v="6"/>
    <n v="44157.47"/>
    <n v="43402.559999999998"/>
    <n v="35.06"/>
    <n v="235.52"/>
    <n v="43.08"/>
  </r>
  <r>
    <x v="15"/>
    <x v="1"/>
    <x v="5"/>
    <n v="23398.53"/>
    <n v="21432.11"/>
    <n v="150.91"/>
    <n v="780.7"/>
    <n v="60.33"/>
  </r>
  <r>
    <x v="12"/>
    <x v="2"/>
    <x v="1"/>
    <n v="33813.660000000003"/>
    <n v="37518.620000000003"/>
    <n v="183.18"/>
    <n v="283.27"/>
    <n v="41.38"/>
  </r>
  <r>
    <x v="15"/>
    <x v="6"/>
    <x v="4"/>
    <n v="19641.05"/>
    <n v="21899.7"/>
    <n v="83.58"/>
    <n v="1268.3599999999999"/>
    <n v="52.37"/>
  </r>
  <r>
    <x v="5"/>
    <x v="5"/>
    <x v="1"/>
    <n v="28554.51"/>
    <n v="28238.46"/>
    <n v="191.61"/>
    <n v="676.67"/>
    <n v="59.64"/>
  </r>
  <r>
    <x v="19"/>
    <x v="1"/>
    <x v="5"/>
    <n v="29640.04"/>
    <n v="24538.41"/>
    <n v="52.38"/>
    <n v="1038.17"/>
    <n v="44.37"/>
  </r>
  <r>
    <x v="6"/>
    <x v="5"/>
    <x v="0"/>
    <n v="14631.16"/>
    <n v="17408.169999999998"/>
    <n v="62.08"/>
    <n v="1307.6400000000001"/>
    <n v="59.13"/>
  </r>
  <r>
    <x v="16"/>
    <x v="4"/>
    <x v="4"/>
    <n v="44803.95"/>
    <n v="36580.07"/>
    <n v="195.86"/>
    <n v="264.95"/>
    <n v="36.369999999999997"/>
  </r>
  <r>
    <x v="11"/>
    <x v="1"/>
    <x v="4"/>
    <n v="5153.47"/>
    <n v="5204.55"/>
    <n v="111.25"/>
    <n v="1055.8"/>
    <n v="36.229999999999997"/>
  </r>
  <r>
    <x v="11"/>
    <x v="0"/>
    <x v="1"/>
    <n v="15340.42"/>
    <n v="13304.64"/>
    <n v="126.03"/>
    <n v="945.44"/>
    <n v="62.32"/>
  </r>
  <r>
    <x v="9"/>
    <x v="4"/>
    <x v="5"/>
    <n v="43798.26"/>
    <n v="37179.4"/>
    <n v="197.41"/>
    <n v="646.19000000000005"/>
    <n v="59.68"/>
  </r>
  <r>
    <x v="0"/>
    <x v="4"/>
    <x v="3"/>
    <n v="15809.24"/>
    <n v="16731.04"/>
    <n v="129.63999999999999"/>
    <n v="91.23"/>
    <n v="62.5"/>
  </r>
  <r>
    <x v="6"/>
    <x v="4"/>
    <x v="1"/>
    <n v="28645.81"/>
    <n v="24791.78"/>
    <n v="57.39"/>
    <n v="1319.39"/>
    <n v="45.58"/>
  </r>
  <r>
    <x v="12"/>
    <x v="5"/>
    <x v="3"/>
    <n v="17498.669999999998"/>
    <n v="15495.46"/>
    <n v="62.41"/>
    <n v="977.68"/>
    <n v="42.9"/>
  </r>
  <r>
    <x v="6"/>
    <x v="3"/>
    <x v="5"/>
    <n v="5527.56"/>
    <n v="6587.05"/>
    <n v="33.26"/>
    <n v="1194.06"/>
    <n v="62.01"/>
  </r>
  <r>
    <x v="2"/>
    <x v="4"/>
    <x v="1"/>
    <n v="36308.58"/>
    <n v="35569.19"/>
    <n v="42.28"/>
    <n v="1368.21"/>
    <n v="50.52"/>
  </r>
  <r>
    <x v="3"/>
    <x v="4"/>
    <x v="3"/>
    <n v="20555.66"/>
    <n v="20002.41"/>
    <n v="86.77"/>
    <n v="446.58"/>
    <n v="38.01"/>
  </r>
  <r>
    <x v="12"/>
    <x v="6"/>
    <x v="3"/>
    <n v="25833.45"/>
    <n v="23028.03"/>
    <n v="55.29"/>
    <n v="1048.51"/>
    <n v="38.07"/>
  </r>
  <r>
    <x v="1"/>
    <x v="0"/>
    <x v="6"/>
    <n v="37879.97"/>
    <n v="37428.1"/>
    <n v="189.28"/>
    <n v="1323.33"/>
    <n v="66.67"/>
  </r>
  <r>
    <x v="14"/>
    <x v="2"/>
    <x v="6"/>
    <n v="32919.760000000002"/>
    <n v="39313.15"/>
    <n v="124.41"/>
    <n v="379.92"/>
    <n v="51.61"/>
  </r>
  <r>
    <x v="5"/>
    <x v="3"/>
    <x v="1"/>
    <n v="30618.560000000001"/>
    <n v="34281.61"/>
    <n v="21.66"/>
    <n v="1015.92"/>
    <n v="43.26"/>
  </r>
  <r>
    <x v="18"/>
    <x v="2"/>
    <x v="5"/>
    <n v="9845.39"/>
    <n v="9764.39"/>
    <n v="59.4"/>
    <n v="876.16"/>
    <n v="45.66"/>
  </r>
  <r>
    <x v="4"/>
    <x v="4"/>
    <x v="2"/>
    <n v="579.36"/>
    <n v="644.62"/>
    <n v="191.73"/>
    <n v="277.10000000000002"/>
    <n v="52.46"/>
  </r>
  <r>
    <x v="1"/>
    <x v="3"/>
    <x v="0"/>
    <n v="32844.67"/>
    <n v="35654.28"/>
    <n v="114.02"/>
    <n v="762.99"/>
    <n v="64.8"/>
  </r>
  <r>
    <x v="13"/>
    <x v="5"/>
    <x v="2"/>
    <n v="30246.080000000002"/>
    <n v="33555.870000000003"/>
    <n v="102.26"/>
    <n v="302.73"/>
    <n v="51.56"/>
  </r>
  <r>
    <x v="10"/>
    <x v="5"/>
    <x v="4"/>
    <n v="33939.22"/>
    <n v="34884.769999999997"/>
    <n v="62.46"/>
    <n v="685.49"/>
    <n v="49.45"/>
  </r>
  <r>
    <x v="9"/>
    <x v="4"/>
    <x v="7"/>
    <n v="25862.02"/>
    <n v="24104.65"/>
    <n v="67.58"/>
    <n v="776.7"/>
    <n v="68.11"/>
  </r>
  <r>
    <x v="14"/>
    <x v="5"/>
    <x v="5"/>
    <n v="47836.63"/>
    <n v="38345.089999999997"/>
    <n v="22.78"/>
    <n v="974.06"/>
    <n v="57.51"/>
  </r>
  <r>
    <x v="17"/>
    <x v="6"/>
    <x v="0"/>
    <n v="3657.3"/>
    <n v="3674.47"/>
    <n v="25.04"/>
    <n v="697.88"/>
    <n v="47.84"/>
  </r>
  <r>
    <x v="12"/>
    <x v="0"/>
    <x v="2"/>
    <n v="10879.19"/>
    <n v="11396.98"/>
    <n v="127.31"/>
    <n v="982.16"/>
    <n v="36.56"/>
  </r>
  <r>
    <x v="1"/>
    <x v="2"/>
    <x v="0"/>
    <n v="1518.82"/>
    <n v="1441.51"/>
    <n v="53.56"/>
    <n v="430.12"/>
    <n v="49.45"/>
  </r>
  <r>
    <x v="1"/>
    <x v="6"/>
    <x v="3"/>
    <n v="35577.480000000003"/>
    <n v="38585.410000000003"/>
    <n v="119.54"/>
    <n v="426.7"/>
    <n v="48.79"/>
  </r>
  <r>
    <x v="13"/>
    <x v="6"/>
    <x v="1"/>
    <n v="8675.35"/>
    <n v="9670.83"/>
    <n v="176.75"/>
    <n v="1253.3499999999999"/>
    <n v="49.82"/>
  </r>
  <r>
    <x v="7"/>
    <x v="3"/>
    <x v="7"/>
    <n v="40131.85"/>
    <n v="40786.47"/>
    <n v="78.599999999999994"/>
    <n v="1385.86"/>
    <n v="58.46"/>
  </r>
  <r>
    <x v="16"/>
    <x v="2"/>
    <x v="1"/>
    <n v="15799.66"/>
    <n v="15339"/>
    <n v="87.49"/>
    <n v="887.33"/>
    <n v="35.11"/>
  </r>
  <r>
    <x v="8"/>
    <x v="4"/>
    <x v="7"/>
    <n v="40615.14"/>
    <n v="36728.65"/>
    <n v="148.9"/>
    <n v="1045.22"/>
    <n v="65.5"/>
  </r>
  <r>
    <x v="7"/>
    <x v="4"/>
    <x v="7"/>
    <n v="33554.89"/>
    <n v="30227.41"/>
    <n v="125.82"/>
    <n v="1002.74"/>
    <n v="58.34"/>
  </r>
  <r>
    <x v="12"/>
    <x v="5"/>
    <x v="1"/>
    <n v="39581.08"/>
    <n v="35472.800000000003"/>
    <n v="156.62"/>
    <n v="179.98"/>
    <n v="63.87"/>
  </r>
  <r>
    <x v="10"/>
    <x v="6"/>
    <x v="6"/>
    <n v="24163.81"/>
    <n v="21675.81"/>
    <n v="136.38999999999999"/>
    <n v="708.31"/>
    <n v="31.34"/>
  </r>
  <r>
    <x v="7"/>
    <x v="2"/>
    <x v="5"/>
    <n v="20766.05"/>
    <n v="22909.68"/>
    <n v="33.99"/>
    <n v="973.73"/>
    <n v="39.520000000000003"/>
  </r>
  <r>
    <x v="7"/>
    <x v="2"/>
    <x v="5"/>
    <n v="22756.14"/>
    <n v="19733.919999999998"/>
    <n v="140.47999999999999"/>
    <n v="965.39"/>
    <n v="35.42"/>
  </r>
  <r>
    <x v="0"/>
    <x v="0"/>
    <x v="4"/>
    <n v="2499.5"/>
    <n v="2890.07"/>
    <n v="69.73"/>
    <n v="1074.3900000000001"/>
    <n v="35.76"/>
  </r>
  <r>
    <x v="2"/>
    <x v="4"/>
    <x v="7"/>
    <n v="28693.27"/>
    <n v="26756.34"/>
    <n v="149.88"/>
    <n v="474.98"/>
    <n v="64.95"/>
  </r>
  <r>
    <x v="12"/>
    <x v="1"/>
    <x v="4"/>
    <n v="12120.39"/>
    <n v="12122.38"/>
    <n v="77.39"/>
    <n v="133.38"/>
    <n v="34.159999999999997"/>
  </r>
  <r>
    <x v="0"/>
    <x v="4"/>
    <x v="1"/>
    <n v="35063.050000000003"/>
    <n v="29702.46"/>
    <n v="59.62"/>
    <n v="821.63"/>
    <n v="67.42"/>
  </r>
  <r>
    <x v="13"/>
    <x v="6"/>
    <x v="1"/>
    <n v="17577.02"/>
    <n v="16452.169999999998"/>
    <n v="99.44"/>
    <n v="1205.53"/>
    <n v="65.650000000000006"/>
  </r>
  <r>
    <x v="3"/>
    <x v="5"/>
    <x v="2"/>
    <n v="42883.75"/>
    <n v="43639.17"/>
    <n v="181.74"/>
    <n v="1361.01"/>
    <n v="57.51"/>
  </r>
  <r>
    <x v="2"/>
    <x v="1"/>
    <x v="5"/>
    <n v="32734.18"/>
    <n v="37934.01"/>
    <n v="30.94"/>
    <n v="349.5"/>
    <n v="43.62"/>
  </r>
  <r>
    <x v="10"/>
    <x v="0"/>
    <x v="0"/>
    <n v="23935.919999999998"/>
    <n v="24758.66"/>
    <n v="198.73"/>
    <n v="1224.73"/>
    <n v="61.4"/>
  </r>
  <r>
    <x v="15"/>
    <x v="5"/>
    <x v="0"/>
    <n v="30419.82"/>
    <n v="29457.65"/>
    <n v="115.84"/>
    <n v="983.7"/>
    <n v="60.26"/>
  </r>
  <r>
    <x v="18"/>
    <x v="4"/>
    <x v="7"/>
    <n v="15651.93"/>
    <n v="14003.78"/>
    <n v="62.88"/>
    <n v="863.8"/>
    <n v="54.83"/>
  </r>
  <r>
    <x v="6"/>
    <x v="2"/>
    <x v="5"/>
    <n v="5717.85"/>
    <n v="5416.86"/>
    <n v="83.75"/>
    <n v="1334.57"/>
    <n v="69.95"/>
  </r>
  <r>
    <x v="0"/>
    <x v="3"/>
    <x v="6"/>
    <n v="26748.080000000002"/>
    <n v="27086.57"/>
    <n v="67.2"/>
    <n v="598.69000000000005"/>
    <n v="46.57"/>
  </r>
  <r>
    <x v="15"/>
    <x v="0"/>
    <x v="2"/>
    <n v="11932.47"/>
    <n v="12003.72"/>
    <n v="179.56"/>
    <n v="233"/>
    <n v="58.95"/>
  </r>
  <r>
    <x v="17"/>
    <x v="2"/>
    <x v="3"/>
    <n v="37904.410000000003"/>
    <n v="42959"/>
    <n v="161.82"/>
    <n v="157.75"/>
    <n v="68.930000000000007"/>
  </r>
  <r>
    <x v="1"/>
    <x v="2"/>
    <x v="5"/>
    <n v="33312.33"/>
    <n v="35144.44"/>
    <n v="96.49"/>
    <n v="1035.22"/>
    <n v="40.92"/>
  </r>
  <r>
    <x v="17"/>
    <x v="6"/>
    <x v="5"/>
    <n v="15712.78"/>
    <n v="14495.91"/>
    <n v="135.30000000000001"/>
    <n v="772.57"/>
    <n v="68.52"/>
  </r>
  <r>
    <x v="5"/>
    <x v="5"/>
    <x v="4"/>
    <n v="3248.71"/>
    <n v="3508.32"/>
    <n v="55.08"/>
    <n v="332.62"/>
    <n v="35.58"/>
  </r>
  <r>
    <x v="2"/>
    <x v="2"/>
    <x v="1"/>
    <n v="35051.75"/>
    <n v="30279.11"/>
    <n v="117.21"/>
    <n v="37.35"/>
    <n v="34.26"/>
  </r>
  <r>
    <x v="8"/>
    <x v="5"/>
    <x v="3"/>
    <n v="40111.61"/>
    <n v="40023.93"/>
    <n v="55.51"/>
    <n v="1151.53"/>
    <n v="54.44"/>
  </r>
  <r>
    <x v="17"/>
    <x v="5"/>
    <x v="0"/>
    <n v="3295.94"/>
    <n v="3663.62"/>
    <n v="42.29"/>
    <n v="805.51"/>
    <n v="59.38"/>
  </r>
  <r>
    <x v="7"/>
    <x v="0"/>
    <x v="5"/>
    <n v="12943.62"/>
    <n v="14989.25"/>
    <n v="41.38"/>
    <n v="646.84"/>
    <n v="33.950000000000003"/>
  </r>
  <r>
    <x v="4"/>
    <x v="4"/>
    <x v="7"/>
    <n v="44914.720000000001"/>
    <n v="39769.919999999998"/>
    <n v="44.32"/>
    <n v="816.14"/>
    <n v="50.04"/>
  </r>
  <r>
    <x v="7"/>
    <x v="3"/>
    <x v="5"/>
    <n v="1107.72"/>
    <n v="1306.42"/>
    <n v="120.16"/>
    <n v="282.2"/>
    <n v="54.34"/>
  </r>
  <r>
    <x v="5"/>
    <x v="5"/>
    <x v="0"/>
    <n v="17158.57"/>
    <n v="16538.810000000001"/>
    <n v="131.46"/>
    <n v="1049.23"/>
    <n v="53.57"/>
  </r>
  <r>
    <x v="19"/>
    <x v="6"/>
    <x v="5"/>
    <n v="7644.8"/>
    <n v="6541.69"/>
    <n v="96.79"/>
    <n v="304.37"/>
    <n v="53.16"/>
  </r>
  <r>
    <x v="13"/>
    <x v="4"/>
    <x v="5"/>
    <n v="49939.3"/>
    <n v="56589.53"/>
    <n v="166.63"/>
    <n v="1325.57"/>
    <n v="60.61"/>
  </r>
  <r>
    <x v="4"/>
    <x v="3"/>
    <x v="4"/>
    <n v="49234.79"/>
    <n v="57327.57"/>
    <n v="150.79"/>
    <n v="90.32"/>
    <n v="62.46"/>
  </r>
  <r>
    <x v="19"/>
    <x v="6"/>
    <x v="3"/>
    <n v="34646.82"/>
    <n v="38811.94"/>
    <n v="56.26"/>
    <n v="1078.1400000000001"/>
    <n v="64.739999999999995"/>
  </r>
  <r>
    <x v="19"/>
    <x v="6"/>
    <x v="6"/>
    <n v="3120.26"/>
    <n v="2798.83"/>
    <n v="141.9"/>
    <n v="682.44"/>
    <n v="31.97"/>
  </r>
  <r>
    <x v="7"/>
    <x v="5"/>
    <x v="0"/>
    <n v="8621.34"/>
    <n v="9973.89"/>
    <n v="176.26"/>
    <n v="566.1"/>
    <n v="40.89"/>
  </r>
  <r>
    <x v="6"/>
    <x v="0"/>
    <x v="5"/>
    <n v="35390.44"/>
    <n v="30453.31"/>
    <n v="25.72"/>
    <n v="1103.18"/>
    <n v="64.5"/>
  </r>
  <r>
    <x v="13"/>
    <x v="2"/>
    <x v="7"/>
    <n v="3663.49"/>
    <n v="4005.62"/>
    <n v="179.17"/>
    <n v="799.08"/>
    <n v="61.17"/>
  </r>
  <r>
    <x v="13"/>
    <x v="1"/>
    <x v="0"/>
    <n v="43162.29"/>
    <n v="46159.5"/>
    <n v="119.68"/>
    <n v="650.34"/>
    <n v="66.47"/>
  </r>
  <r>
    <x v="16"/>
    <x v="0"/>
    <x v="5"/>
    <n v="45279.09"/>
    <n v="46202.71"/>
    <n v="112.32"/>
    <n v="1045.8599999999999"/>
    <n v="68.459999999999994"/>
  </r>
  <r>
    <x v="14"/>
    <x v="4"/>
    <x v="0"/>
    <n v="19392.75"/>
    <n v="19073.59"/>
    <n v="177.2"/>
    <n v="1360.57"/>
    <n v="48.16"/>
  </r>
  <r>
    <x v="2"/>
    <x v="0"/>
    <x v="1"/>
    <n v="29113.69"/>
    <n v="32478.81"/>
    <n v="49.46"/>
    <n v="1158.83"/>
    <n v="44.01"/>
  </r>
  <r>
    <x v="8"/>
    <x v="5"/>
    <x v="5"/>
    <n v="17636.509999999998"/>
    <n v="19452.05"/>
    <n v="179.42"/>
    <n v="480.43"/>
    <n v="41.32"/>
  </r>
  <r>
    <x v="5"/>
    <x v="3"/>
    <x v="5"/>
    <n v="8868.1"/>
    <n v="9640.64"/>
    <n v="107.74"/>
    <n v="668.52"/>
    <n v="54.3"/>
  </r>
  <r>
    <x v="11"/>
    <x v="5"/>
    <x v="6"/>
    <n v="46198.11"/>
    <n v="52242.67"/>
    <n v="143.51"/>
    <n v="281.02999999999997"/>
    <n v="36.71"/>
  </r>
  <r>
    <x v="19"/>
    <x v="4"/>
    <x v="3"/>
    <n v="48402.2"/>
    <n v="51344.81"/>
    <n v="118.82"/>
    <n v="321"/>
    <n v="66.59"/>
  </r>
  <r>
    <x v="4"/>
    <x v="0"/>
    <x v="4"/>
    <n v="12301.35"/>
    <n v="12598.08"/>
    <n v="161.37"/>
    <n v="1068.31"/>
    <n v="41.15"/>
  </r>
  <r>
    <x v="0"/>
    <x v="1"/>
    <x v="3"/>
    <n v="4103.34"/>
    <n v="3481.24"/>
    <n v="162.15"/>
    <n v="724.16"/>
    <n v="40.729999999999997"/>
  </r>
  <r>
    <x v="11"/>
    <x v="3"/>
    <x v="6"/>
    <n v="33168.18"/>
    <n v="39427.5"/>
    <n v="160.47999999999999"/>
    <n v="749.4"/>
    <n v="45.93"/>
  </r>
  <r>
    <x v="5"/>
    <x v="5"/>
    <x v="1"/>
    <n v="10357.84"/>
    <n v="11322.82"/>
    <n v="72.709999999999994"/>
    <n v="1229.44"/>
    <n v="52.83"/>
  </r>
  <r>
    <x v="9"/>
    <x v="3"/>
    <x v="7"/>
    <n v="14150.56"/>
    <n v="13191.58"/>
    <n v="188.36"/>
    <n v="1066.05"/>
    <n v="64.5"/>
  </r>
  <r>
    <x v="4"/>
    <x v="5"/>
    <x v="5"/>
    <n v="12408.78"/>
    <n v="12422.19"/>
    <n v="124.37"/>
    <n v="759.94"/>
    <n v="49.25"/>
  </r>
  <r>
    <x v="5"/>
    <x v="6"/>
    <x v="2"/>
    <n v="12168.64"/>
    <n v="10111.49"/>
    <n v="143.16"/>
    <n v="1011.83"/>
    <n v="47.83"/>
  </r>
  <r>
    <x v="0"/>
    <x v="1"/>
    <x v="5"/>
    <n v="23468.74"/>
    <n v="26836.79"/>
    <n v="74.17"/>
    <n v="1235.3399999999999"/>
    <n v="42.45"/>
  </r>
  <r>
    <x v="7"/>
    <x v="5"/>
    <x v="5"/>
    <n v="8379.7000000000007"/>
    <n v="8101.9"/>
    <n v="158.53"/>
    <n v="1318.22"/>
    <n v="40.380000000000003"/>
  </r>
  <r>
    <x v="14"/>
    <x v="5"/>
    <x v="4"/>
    <n v="42429.8"/>
    <n v="43314.09"/>
    <n v="94.42"/>
    <n v="540.22"/>
    <n v="55.02"/>
  </r>
  <r>
    <x v="2"/>
    <x v="4"/>
    <x v="0"/>
    <n v="22888.43"/>
    <n v="19728.189999999999"/>
    <n v="198.41"/>
    <n v="286.95"/>
    <n v="64.2"/>
  </r>
  <r>
    <x v="8"/>
    <x v="5"/>
    <x v="5"/>
    <n v="37536.14"/>
    <n v="35411.5"/>
    <n v="59.89"/>
    <n v="91.59"/>
    <n v="51.99"/>
  </r>
  <r>
    <x v="15"/>
    <x v="3"/>
    <x v="1"/>
    <n v="33975.040000000001"/>
    <n v="38624.050000000003"/>
    <n v="165.13"/>
    <n v="124.39"/>
    <n v="32.92"/>
  </r>
  <r>
    <x v="17"/>
    <x v="6"/>
    <x v="2"/>
    <n v="13374.2"/>
    <n v="13501.38"/>
    <n v="73.73"/>
    <n v="727.93"/>
    <n v="40.54"/>
  </r>
  <r>
    <x v="3"/>
    <x v="0"/>
    <x v="2"/>
    <n v="47200.95"/>
    <n v="46392.34"/>
    <n v="21.83"/>
    <n v="672.59"/>
    <n v="57.48"/>
  </r>
  <r>
    <x v="13"/>
    <x v="1"/>
    <x v="1"/>
    <n v="27453.18"/>
    <n v="32326.41"/>
    <n v="59.33"/>
    <n v="635.64"/>
    <n v="68.7"/>
  </r>
  <r>
    <x v="8"/>
    <x v="3"/>
    <x v="7"/>
    <n v="35661.32"/>
    <n v="31712.14"/>
    <n v="168.58"/>
    <n v="1097.42"/>
    <n v="33.92"/>
  </r>
  <r>
    <x v="12"/>
    <x v="4"/>
    <x v="3"/>
    <n v="15419.38"/>
    <n v="16642.939999999999"/>
    <n v="150.30000000000001"/>
    <n v="131.97"/>
    <n v="41.76"/>
  </r>
  <r>
    <x v="10"/>
    <x v="4"/>
    <x v="6"/>
    <n v="48423.87"/>
    <n v="55225.94"/>
    <n v="38.880000000000003"/>
    <n v="473.42"/>
    <n v="40.68"/>
  </r>
  <r>
    <x v="5"/>
    <x v="2"/>
    <x v="3"/>
    <n v="23310.77"/>
    <n v="27804.91"/>
    <n v="111.3"/>
    <n v="1075.49"/>
    <n v="49.71"/>
  </r>
  <r>
    <x v="7"/>
    <x v="5"/>
    <x v="0"/>
    <n v="22799.99"/>
    <n v="21344.78"/>
    <n v="62.3"/>
    <n v="67.290000000000006"/>
    <n v="64.180000000000007"/>
  </r>
  <r>
    <x v="17"/>
    <x v="1"/>
    <x v="6"/>
    <n v="34892.769999999997"/>
    <n v="30087.1"/>
    <n v="163.47"/>
    <n v="167.87"/>
    <n v="56.14"/>
  </r>
  <r>
    <x v="19"/>
    <x v="2"/>
    <x v="3"/>
    <n v="26154.240000000002"/>
    <n v="23605.360000000001"/>
    <n v="97.74"/>
    <n v="952.86"/>
    <n v="61.6"/>
  </r>
  <r>
    <x v="4"/>
    <x v="4"/>
    <x v="1"/>
    <n v="24709.69"/>
    <n v="21907.119999999999"/>
    <n v="175.85"/>
    <n v="233.03"/>
    <n v="30.37"/>
  </r>
  <r>
    <x v="11"/>
    <x v="3"/>
    <x v="0"/>
    <n v="33000.57"/>
    <n v="27199.3"/>
    <n v="47.58"/>
    <n v="967.79"/>
    <n v="63.97"/>
  </r>
  <r>
    <x v="0"/>
    <x v="5"/>
    <x v="6"/>
    <n v="32609.41"/>
    <n v="34514.42"/>
    <n v="49.93"/>
    <n v="579.9"/>
    <n v="62.41"/>
  </r>
  <r>
    <x v="9"/>
    <x v="3"/>
    <x v="7"/>
    <n v="28585.83"/>
    <n v="31170.26"/>
    <n v="82.82"/>
    <n v="560.49"/>
    <n v="38.67"/>
  </r>
  <r>
    <x v="15"/>
    <x v="2"/>
    <x v="5"/>
    <n v="25283.83"/>
    <n v="27769.57"/>
    <n v="164.1"/>
    <n v="174.2"/>
    <n v="47.45"/>
  </r>
  <r>
    <x v="0"/>
    <x v="2"/>
    <x v="1"/>
    <n v="15560.43"/>
    <n v="17229.009999999998"/>
    <n v="33.94"/>
    <n v="135.85"/>
    <n v="61.85"/>
  </r>
  <r>
    <x v="0"/>
    <x v="6"/>
    <x v="4"/>
    <n v="26050.19"/>
    <n v="30058.53"/>
    <n v="100.1"/>
    <n v="334.72"/>
    <n v="55.52"/>
  </r>
  <r>
    <x v="7"/>
    <x v="1"/>
    <x v="6"/>
    <n v="6241.82"/>
    <n v="6550.61"/>
    <n v="151.63"/>
    <n v="155.33000000000001"/>
    <n v="63.15"/>
  </r>
  <r>
    <x v="6"/>
    <x v="1"/>
    <x v="1"/>
    <n v="14507.24"/>
    <n v="15751.93"/>
    <n v="103.51"/>
    <n v="814.7"/>
    <n v="52.6"/>
  </r>
  <r>
    <x v="9"/>
    <x v="6"/>
    <x v="0"/>
    <n v="49940.84"/>
    <n v="58118.91"/>
    <n v="68.650000000000006"/>
    <n v="1374.62"/>
    <n v="31.97"/>
  </r>
  <r>
    <x v="10"/>
    <x v="4"/>
    <x v="4"/>
    <n v="42940.75"/>
    <n v="35290.620000000003"/>
    <n v="61.88"/>
    <n v="173.96"/>
    <n v="64.02"/>
  </r>
  <r>
    <x v="11"/>
    <x v="3"/>
    <x v="1"/>
    <n v="27017.13"/>
    <n v="29962.85"/>
    <n v="128.51"/>
    <n v="444.85"/>
    <n v="55.7"/>
  </r>
  <r>
    <x v="15"/>
    <x v="0"/>
    <x v="1"/>
    <n v="45454.42"/>
    <n v="46874.21"/>
    <n v="49.67"/>
    <n v="945.86"/>
    <n v="37.33"/>
  </r>
  <r>
    <x v="2"/>
    <x v="3"/>
    <x v="4"/>
    <n v="10328.379999999999"/>
    <n v="9680.69"/>
    <n v="113.97"/>
    <n v="113.64"/>
    <n v="50.43"/>
  </r>
  <r>
    <x v="4"/>
    <x v="0"/>
    <x v="5"/>
    <n v="2767.92"/>
    <n v="2468.91"/>
    <n v="38.770000000000003"/>
    <n v="97.52"/>
    <n v="36.79"/>
  </r>
  <r>
    <x v="17"/>
    <x v="1"/>
    <x v="0"/>
    <n v="37034.74"/>
    <n v="31161.26"/>
    <n v="111.83"/>
    <n v="152.33000000000001"/>
    <n v="68.430000000000007"/>
  </r>
  <r>
    <x v="14"/>
    <x v="4"/>
    <x v="1"/>
    <n v="44970.63"/>
    <n v="42041.63"/>
    <n v="86.21"/>
    <n v="456.5"/>
    <n v="37.159999999999997"/>
  </r>
  <r>
    <x v="8"/>
    <x v="6"/>
    <x v="3"/>
    <n v="45853.83"/>
    <n v="40973.980000000003"/>
    <n v="150.07"/>
    <n v="52.02"/>
    <n v="68.23"/>
  </r>
  <r>
    <x v="10"/>
    <x v="0"/>
    <x v="2"/>
    <n v="25297.9"/>
    <n v="23278.03"/>
    <n v="30.4"/>
    <n v="1296.0899999999999"/>
    <n v="62.53"/>
  </r>
  <r>
    <x v="17"/>
    <x v="2"/>
    <x v="4"/>
    <n v="1381.98"/>
    <n v="1215.77"/>
    <n v="183.86"/>
    <n v="1064.29"/>
    <n v="41.61"/>
  </r>
  <r>
    <x v="0"/>
    <x v="5"/>
    <x v="3"/>
    <n v="2967.07"/>
    <n v="2889.8"/>
    <n v="144.41"/>
    <n v="109.74"/>
    <n v="44.07"/>
  </r>
  <r>
    <x v="8"/>
    <x v="2"/>
    <x v="7"/>
    <n v="31658.12"/>
    <n v="25907.78"/>
    <n v="182.21"/>
    <n v="466.22"/>
    <n v="69.25"/>
  </r>
  <r>
    <x v="0"/>
    <x v="5"/>
    <x v="3"/>
    <n v="18521"/>
    <n v="19976.55"/>
    <n v="176.33"/>
    <n v="77.97"/>
    <n v="61.55"/>
  </r>
  <r>
    <x v="14"/>
    <x v="4"/>
    <x v="6"/>
    <n v="44856.7"/>
    <n v="39973.440000000002"/>
    <n v="83.43"/>
    <n v="689.41"/>
    <n v="38.020000000000003"/>
  </r>
  <r>
    <x v="13"/>
    <x v="1"/>
    <x v="7"/>
    <n v="12957.08"/>
    <n v="13583.24"/>
    <n v="26.58"/>
    <n v="1015.98"/>
    <n v="50.05"/>
  </r>
  <r>
    <x v="4"/>
    <x v="5"/>
    <x v="2"/>
    <n v="10419.01"/>
    <n v="10759.03"/>
    <n v="57.4"/>
    <n v="477.07"/>
    <n v="30.82"/>
  </r>
  <r>
    <x v="4"/>
    <x v="2"/>
    <x v="7"/>
    <n v="32311.01"/>
    <n v="26850.99"/>
    <n v="22.03"/>
    <n v="245.47"/>
    <n v="52.84"/>
  </r>
  <r>
    <x v="10"/>
    <x v="4"/>
    <x v="3"/>
    <n v="17951.7"/>
    <n v="14804.88"/>
    <n v="143.61000000000001"/>
    <n v="1236.3"/>
    <n v="31.74"/>
  </r>
  <r>
    <x v="19"/>
    <x v="1"/>
    <x v="3"/>
    <n v="39228.94"/>
    <n v="42712.73"/>
    <n v="164.94"/>
    <n v="1094.1400000000001"/>
    <n v="44.58"/>
  </r>
  <r>
    <x v="0"/>
    <x v="0"/>
    <x v="0"/>
    <n v="15842.1"/>
    <n v="17709.71"/>
    <n v="101.11"/>
    <n v="1128.1500000000001"/>
    <n v="36.17"/>
  </r>
  <r>
    <x v="9"/>
    <x v="6"/>
    <x v="4"/>
    <n v="40534.99"/>
    <n v="47743.89"/>
    <n v="30.1"/>
    <n v="480.95"/>
    <n v="60.82"/>
  </r>
  <r>
    <x v="5"/>
    <x v="3"/>
    <x v="6"/>
    <n v="36041.71"/>
    <n v="41442.239999999998"/>
    <n v="172.55"/>
    <n v="309.39999999999998"/>
    <n v="58.45"/>
  </r>
  <r>
    <x v="12"/>
    <x v="3"/>
    <x v="4"/>
    <n v="34178.230000000003"/>
    <n v="27478.34"/>
    <n v="105.28"/>
    <n v="993.67"/>
    <n v="33.85"/>
  </r>
  <r>
    <x v="0"/>
    <x v="6"/>
    <x v="0"/>
    <n v="3721.72"/>
    <n v="3310.86"/>
    <n v="76.37"/>
    <n v="830.16"/>
    <n v="51.86"/>
  </r>
  <r>
    <x v="9"/>
    <x v="2"/>
    <x v="2"/>
    <n v="44920.38"/>
    <n v="36015.96"/>
    <n v="58.26"/>
    <n v="320.81"/>
    <n v="32.69"/>
  </r>
  <r>
    <x v="9"/>
    <x v="4"/>
    <x v="5"/>
    <n v="42505.33"/>
    <n v="35453.57"/>
    <n v="48.91"/>
    <n v="228.91"/>
    <n v="30.58"/>
  </r>
  <r>
    <x v="9"/>
    <x v="5"/>
    <x v="7"/>
    <n v="33519.629999999997"/>
    <n v="36564.9"/>
    <n v="108.5"/>
    <n v="55.54"/>
    <n v="61.65"/>
  </r>
  <r>
    <x v="19"/>
    <x v="3"/>
    <x v="1"/>
    <n v="34201.89"/>
    <n v="39119.800000000003"/>
    <n v="24.43"/>
    <n v="888.89"/>
    <n v="31.99"/>
  </r>
  <r>
    <x v="0"/>
    <x v="0"/>
    <x v="4"/>
    <n v="31221.57"/>
    <n v="32289.599999999999"/>
    <n v="23.32"/>
    <n v="1300.9100000000001"/>
    <n v="45.63"/>
  </r>
  <r>
    <x v="19"/>
    <x v="4"/>
    <x v="6"/>
    <n v="30291.51"/>
    <n v="35776.6"/>
    <n v="113.2"/>
    <n v="1209.8800000000001"/>
    <n v="65.16"/>
  </r>
  <r>
    <x v="14"/>
    <x v="4"/>
    <x v="5"/>
    <n v="11796.42"/>
    <n v="13723.48"/>
    <n v="52.99"/>
    <n v="1266.3699999999999"/>
    <n v="53.95"/>
  </r>
  <r>
    <x v="3"/>
    <x v="6"/>
    <x v="3"/>
    <n v="27579.78"/>
    <n v="32251.29"/>
    <n v="131.22999999999999"/>
    <n v="1034.96"/>
    <n v="42.38"/>
  </r>
  <r>
    <x v="16"/>
    <x v="6"/>
    <x v="5"/>
    <n v="19800.419999999998"/>
    <n v="22212.63"/>
    <n v="50.24"/>
    <n v="41.4"/>
    <n v="52.11"/>
  </r>
  <r>
    <x v="4"/>
    <x v="0"/>
    <x v="6"/>
    <n v="42079.37"/>
    <n v="44757.73"/>
    <n v="102.14"/>
    <n v="208.11"/>
    <n v="58.53"/>
  </r>
  <r>
    <x v="4"/>
    <x v="6"/>
    <x v="2"/>
    <n v="15487.71"/>
    <n v="16640.68"/>
    <n v="182.23"/>
    <n v="364.41"/>
    <n v="48.35"/>
  </r>
  <r>
    <x v="8"/>
    <x v="0"/>
    <x v="1"/>
    <n v="1838.52"/>
    <n v="2179.56"/>
    <n v="87.52"/>
    <n v="380.11"/>
    <n v="62.3"/>
  </r>
  <r>
    <x v="1"/>
    <x v="2"/>
    <x v="7"/>
    <n v="1712.49"/>
    <n v="2031.46"/>
    <n v="101.2"/>
    <n v="878.61"/>
    <n v="54.97"/>
  </r>
  <r>
    <x v="19"/>
    <x v="2"/>
    <x v="3"/>
    <n v="47671.19"/>
    <n v="44285.41"/>
    <n v="34.270000000000003"/>
    <n v="333.53"/>
    <n v="38.82"/>
  </r>
  <r>
    <x v="3"/>
    <x v="3"/>
    <x v="3"/>
    <n v="7967.52"/>
    <n v="9053.5499999999993"/>
    <n v="78.260000000000005"/>
    <n v="1089.8499999999999"/>
    <n v="55.08"/>
  </r>
  <r>
    <x v="5"/>
    <x v="2"/>
    <x v="5"/>
    <n v="41850.06"/>
    <n v="43474.2"/>
    <n v="66.45"/>
    <n v="216.97"/>
    <n v="42.47"/>
  </r>
  <r>
    <x v="17"/>
    <x v="1"/>
    <x v="2"/>
    <n v="19720.77"/>
    <n v="22541.93"/>
    <n v="161.86000000000001"/>
    <n v="327.56"/>
    <n v="35.11"/>
  </r>
  <r>
    <x v="16"/>
    <x v="1"/>
    <x v="2"/>
    <n v="31653.3"/>
    <n v="35258.379999999997"/>
    <n v="136.29"/>
    <n v="98.77"/>
    <n v="47.28"/>
  </r>
  <r>
    <x v="0"/>
    <x v="3"/>
    <x v="1"/>
    <n v="37434.92"/>
    <n v="42099.74"/>
    <n v="41.77"/>
    <n v="620.77"/>
    <n v="36.97"/>
  </r>
  <r>
    <x v="2"/>
    <x v="6"/>
    <x v="0"/>
    <n v="15888.42"/>
    <n v="15135.89"/>
    <n v="162.68"/>
    <n v="786.51"/>
    <n v="63.98"/>
  </r>
  <r>
    <x v="6"/>
    <x v="6"/>
    <x v="6"/>
    <n v="19198.98"/>
    <n v="19713.53"/>
    <n v="78.709999999999994"/>
    <n v="1313.9"/>
    <n v="39.630000000000003"/>
  </r>
  <r>
    <x v="9"/>
    <x v="0"/>
    <x v="1"/>
    <n v="31339.63"/>
    <n v="25846.28"/>
    <n v="92.33"/>
    <n v="934.34"/>
    <n v="36.93"/>
  </r>
  <r>
    <x v="7"/>
    <x v="3"/>
    <x v="4"/>
    <n v="13361.44"/>
    <n v="12970.16"/>
    <n v="27.01"/>
    <n v="609.6"/>
    <n v="31.72"/>
  </r>
  <r>
    <x v="10"/>
    <x v="6"/>
    <x v="4"/>
    <n v="26268.6"/>
    <n v="29249.71"/>
    <n v="23.25"/>
    <n v="1047.3699999999999"/>
    <n v="50.7"/>
  </r>
  <r>
    <x v="13"/>
    <x v="5"/>
    <x v="7"/>
    <n v="19136.84"/>
    <n v="19596.66"/>
    <n v="99.03"/>
    <n v="926.63"/>
    <n v="52.93"/>
  </r>
  <r>
    <x v="5"/>
    <x v="2"/>
    <x v="7"/>
    <n v="842.5"/>
    <n v="947.94"/>
    <n v="123.55"/>
    <n v="1097"/>
    <n v="33.03"/>
  </r>
  <r>
    <x v="12"/>
    <x v="4"/>
    <x v="3"/>
    <n v="14796.26"/>
    <n v="15199.69"/>
    <n v="51.6"/>
    <n v="335.12"/>
    <n v="38.729999999999997"/>
  </r>
  <r>
    <x v="6"/>
    <x v="3"/>
    <x v="2"/>
    <n v="38171.54"/>
    <n v="38081.43"/>
    <n v="140.05000000000001"/>
    <n v="340.75"/>
    <n v="41.56"/>
  </r>
  <r>
    <x v="8"/>
    <x v="4"/>
    <x v="4"/>
    <n v="35651.410000000003"/>
    <n v="42058.68"/>
    <n v="107.05"/>
    <n v="1138.1199999999999"/>
    <n v="34.369999999999997"/>
  </r>
  <r>
    <x v="19"/>
    <x v="5"/>
    <x v="0"/>
    <n v="8387.3799999999992"/>
    <n v="7124.6"/>
    <n v="48.27"/>
    <n v="416.51"/>
    <n v="57.22"/>
  </r>
  <r>
    <x v="12"/>
    <x v="3"/>
    <x v="6"/>
    <n v="43166.14"/>
    <n v="42762.22"/>
    <n v="90.23"/>
    <n v="721.96"/>
    <n v="45.47"/>
  </r>
  <r>
    <x v="0"/>
    <x v="6"/>
    <x v="2"/>
    <n v="25602.25"/>
    <n v="22353.88"/>
    <n v="118.49"/>
    <n v="749.89"/>
    <n v="63.9"/>
  </r>
  <r>
    <x v="14"/>
    <x v="1"/>
    <x v="6"/>
    <n v="40757.120000000003"/>
    <n v="39501.14"/>
    <n v="123.04"/>
    <n v="668.61"/>
    <n v="62.18"/>
  </r>
  <r>
    <x v="2"/>
    <x v="2"/>
    <x v="2"/>
    <n v="12295.52"/>
    <n v="12498.26"/>
    <n v="158.68"/>
    <n v="1210.98"/>
    <n v="69.08"/>
  </r>
  <r>
    <x v="14"/>
    <x v="3"/>
    <x v="5"/>
    <n v="32745.8"/>
    <n v="29929.73"/>
    <n v="113.34"/>
    <n v="222.23"/>
    <n v="38.08"/>
  </r>
  <r>
    <x v="19"/>
    <x v="3"/>
    <x v="4"/>
    <n v="45030.47"/>
    <n v="41196.589999999997"/>
    <n v="92.94"/>
    <n v="1119.04"/>
    <n v="56.87"/>
  </r>
  <r>
    <x v="8"/>
    <x v="1"/>
    <x v="0"/>
    <n v="16373.89"/>
    <n v="14440.85"/>
    <n v="118.1"/>
    <n v="1242.49"/>
    <n v="32.01"/>
  </r>
  <r>
    <x v="8"/>
    <x v="5"/>
    <x v="1"/>
    <n v="9209.33"/>
    <n v="10673.4"/>
    <n v="130.27000000000001"/>
    <n v="493.96"/>
    <n v="59.59"/>
  </r>
  <r>
    <x v="12"/>
    <x v="2"/>
    <x v="5"/>
    <n v="49737.09"/>
    <n v="57141.36"/>
    <n v="48.65"/>
    <n v="291.33"/>
    <n v="63.28"/>
  </r>
  <r>
    <x v="6"/>
    <x v="3"/>
    <x v="1"/>
    <n v="44233.62"/>
    <n v="48960.11"/>
    <n v="41.35"/>
    <n v="454.89"/>
    <n v="54.46"/>
  </r>
  <r>
    <x v="19"/>
    <x v="1"/>
    <x v="7"/>
    <n v="6263.58"/>
    <n v="7038.29"/>
    <n v="183.38"/>
    <n v="1030.1400000000001"/>
    <n v="68.59"/>
  </r>
  <r>
    <x v="19"/>
    <x v="1"/>
    <x v="1"/>
    <n v="46070.81"/>
    <n v="46684.82"/>
    <n v="58.47"/>
    <n v="674.67"/>
    <n v="42.72"/>
  </r>
  <r>
    <x v="12"/>
    <x v="0"/>
    <x v="4"/>
    <n v="4238.6899999999996"/>
    <n v="4890.25"/>
    <n v="165.2"/>
    <n v="239.82"/>
    <n v="57.1"/>
  </r>
  <r>
    <x v="11"/>
    <x v="5"/>
    <x v="2"/>
    <n v="27690.42"/>
    <n v="32462.18"/>
    <n v="94.21"/>
    <n v="1210"/>
    <n v="67.48"/>
  </r>
  <r>
    <x v="2"/>
    <x v="6"/>
    <x v="7"/>
    <n v="43866.239999999998"/>
    <n v="38226.46"/>
    <n v="86.05"/>
    <n v="273.33"/>
    <n v="53.77"/>
  </r>
  <r>
    <x v="8"/>
    <x v="2"/>
    <x v="1"/>
    <n v="29950.37"/>
    <n v="29371.74"/>
    <n v="80.39"/>
    <n v="1337.46"/>
    <n v="32.64"/>
  </r>
  <r>
    <x v="4"/>
    <x v="4"/>
    <x v="3"/>
    <n v="47812.52"/>
    <n v="56261.23"/>
    <n v="86.12"/>
    <n v="719.57"/>
    <n v="45.54"/>
  </r>
  <r>
    <x v="16"/>
    <x v="0"/>
    <x v="1"/>
    <n v="15618.75"/>
    <n v="17114.68"/>
    <n v="188.62"/>
    <n v="707.74"/>
    <n v="41.52"/>
  </r>
  <r>
    <x v="14"/>
    <x v="1"/>
    <x v="7"/>
    <n v="6358.72"/>
    <n v="6242.26"/>
    <n v="85.89"/>
    <n v="220.23"/>
    <n v="47.19"/>
  </r>
  <r>
    <x v="2"/>
    <x v="0"/>
    <x v="0"/>
    <n v="45407.23"/>
    <n v="41091.54"/>
    <n v="121.71"/>
    <n v="1285.6300000000001"/>
    <n v="60.85"/>
  </r>
  <r>
    <x v="3"/>
    <x v="1"/>
    <x v="1"/>
    <n v="29885.99"/>
    <n v="28704.65"/>
    <n v="187.19"/>
    <n v="411.09"/>
    <n v="39.21"/>
  </r>
  <r>
    <x v="8"/>
    <x v="0"/>
    <x v="3"/>
    <n v="45475.46"/>
    <n v="47403.78"/>
    <n v="172.04"/>
    <n v="326.18"/>
    <n v="35.04"/>
  </r>
  <r>
    <x v="3"/>
    <x v="1"/>
    <x v="7"/>
    <n v="31197.91"/>
    <n v="28484.77"/>
    <n v="174.88"/>
    <n v="445.65"/>
    <n v="56.67"/>
  </r>
  <r>
    <x v="9"/>
    <x v="1"/>
    <x v="7"/>
    <n v="48136.959999999999"/>
    <n v="43590.5"/>
    <n v="199.41"/>
    <n v="766.17"/>
    <n v="69.19"/>
  </r>
  <r>
    <x v="4"/>
    <x v="1"/>
    <x v="0"/>
    <n v="42863.19"/>
    <n v="45929.85"/>
    <n v="115.61"/>
    <n v="143.68"/>
    <n v="32.36"/>
  </r>
  <r>
    <x v="18"/>
    <x v="5"/>
    <x v="2"/>
    <n v="46417.62"/>
    <n v="37255.81"/>
    <n v="138.6"/>
    <n v="380.54"/>
    <n v="34.99"/>
  </r>
  <r>
    <x v="17"/>
    <x v="0"/>
    <x v="6"/>
    <n v="32616.89"/>
    <n v="35818.75"/>
    <n v="105.35"/>
    <n v="39.85"/>
    <n v="39.94"/>
  </r>
  <r>
    <x v="0"/>
    <x v="2"/>
    <x v="7"/>
    <n v="13151.02"/>
    <n v="12029.98"/>
    <n v="192.59"/>
    <n v="682.76"/>
    <n v="50.71"/>
  </r>
  <r>
    <x v="1"/>
    <x v="5"/>
    <x v="1"/>
    <n v="8407.16"/>
    <n v="9735.68"/>
    <n v="45.43"/>
    <n v="1090.18"/>
    <n v="43"/>
  </r>
  <r>
    <x v="16"/>
    <x v="2"/>
    <x v="5"/>
    <n v="48793.72"/>
    <n v="49727.43"/>
    <n v="83.06"/>
    <n v="557.59"/>
    <n v="38.67"/>
  </r>
  <r>
    <x v="12"/>
    <x v="6"/>
    <x v="4"/>
    <n v="24587.1"/>
    <n v="22971.14"/>
    <n v="154.22"/>
    <n v="931.39"/>
    <n v="35.92"/>
  </r>
  <r>
    <x v="13"/>
    <x v="5"/>
    <x v="5"/>
    <n v="36997.75"/>
    <n v="32085.61"/>
    <n v="132.83000000000001"/>
    <n v="328.22"/>
    <n v="66.78"/>
  </r>
  <r>
    <x v="6"/>
    <x v="6"/>
    <x v="3"/>
    <n v="32872.5"/>
    <n v="33542.22"/>
    <n v="68"/>
    <n v="577.39"/>
    <n v="41.75"/>
  </r>
  <r>
    <x v="8"/>
    <x v="4"/>
    <x v="1"/>
    <n v="46211.12"/>
    <n v="50732.08"/>
    <n v="34.520000000000003"/>
    <n v="272.31"/>
    <n v="67.86"/>
  </r>
  <r>
    <x v="16"/>
    <x v="5"/>
    <x v="3"/>
    <n v="32319.53"/>
    <n v="26371.64"/>
    <n v="150.85"/>
    <n v="1200.42"/>
    <n v="42.42"/>
  </r>
  <r>
    <x v="19"/>
    <x v="0"/>
    <x v="6"/>
    <n v="42721.72"/>
    <n v="50891.26"/>
    <n v="88.01"/>
    <n v="1245.72"/>
    <n v="30.83"/>
  </r>
  <r>
    <x v="1"/>
    <x v="6"/>
    <x v="2"/>
    <n v="29330.49"/>
    <n v="33250.36"/>
    <n v="66.989999999999995"/>
    <n v="1316.42"/>
    <n v="53.09"/>
  </r>
  <r>
    <x v="17"/>
    <x v="4"/>
    <x v="6"/>
    <n v="1004.76"/>
    <n v="1073.82"/>
    <n v="114.15"/>
    <n v="136.91999999999999"/>
    <n v="65.709999999999994"/>
  </r>
  <r>
    <x v="18"/>
    <x v="2"/>
    <x v="7"/>
    <n v="42578.559999999998"/>
    <n v="47128.22"/>
    <n v="110.62"/>
    <n v="343.53"/>
    <n v="31.41"/>
  </r>
  <r>
    <x v="12"/>
    <x v="0"/>
    <x v="2"/>
    <n v="2333.9299999999998"/>
    <n v="2756.35"/>
    <n v="87.33"/>
    <n v="487.62"/>
    <n v="49.23"/>
  </r>
  <r>
    <x v="10"/>
    <x v="1"/>
    <x v="4"/>
    <n v="6583.48"/>
    <n v="7133.03"/>
    <n v="53.19"/>
    <n v="1238.58"/>
    <n v="68.19"/>
  </r>
  <r>
    <x v="7"/>
    <x v="2"/>
    <x v="1"/>
    <n v="32124.53"/>
    <n v="30188.52"/>
    <n v="27.19"/>
    <n v="1275.71"/>
    <n v="62.15"/>
  </r>
  <r>
    <x v="8"/>
    <x v="1"/>
    <x v="7"/>
    <n v="9672.11"/>
    <n v="11579.58"/>
    <n v="139.34"/>
    <n v="899.64"/>
    <n v="62.32"/>
  </r>
  <r>
    <x v="8"/>
    <x v="6"/>
    <x v="6"/>
    <n v="3055.17"/>
    <n v="2893.18"/>
    <n v="171.78"/>
    <n v="91.83"/>
    <n v="41.67"/>
  </r>
  <r>
    <x v="15"/>
    <x v="4"/>
    <x v="4"/>
    <n v="37577.43"/>
    <n v="40347.57"/>
    <n v="198.46"/>
    <n v="662.1"/>
    <n v="48.21"/>
  </r>
  <r>
    <x v="2"/>
    <x v="2"/>
    <x v="6"/>
    <n v="40808.559999999998"/>
    <n v="36086.339999999997"/>
    <n v="52.59"/>
    <n v="833.59"/>
    <n v="53.29"/>
  </r>
  <r>
    <x v="14"/>
    <x v="3"/>
    <x v="1"/>
    <n v="47536.2"/>
    <n v="46886.22"/>
    <n v="84.49"/>
    <n v="376.19"/>
    <n v="57.53"/>
  </r>
  <r>
    <x v="16"/>
    <x v="5"/>
    <x v="6"/>
    <n v="3917.88"/>
    <n v="3911.94"/>
    <n v="197.97"/>
    <n v="1016.55"/>
    <n v="55.35"/>
  </r>
  <r>
    <x v="16"/>
    <x v="5"/>
    <x v="1"/>
    <n v="43527.28"/>
    <n v="49663.05"/>
    <n v="65.95"/>
    <n v="682.47"/>
    <n v="45.78"/>
  </r>
  <r>
    <x v="0"/>
    <x v="5"/>
    <x v="6"/>
    <n v="7946.8"/>
    <n v="8273.06"/>
    <n v="163.25"/>
    <n v="586.75"/>
    <n v="66.33"/>
  </r>
  <r>
    <x v="0"/>
    <x v="1"/>
    <x v="6"/>
    <n v="49145.2"/>
    <n v="52483.15"/>
    <n v="198.37"/>
    <n v="430.64"/>
    <n v="48.06"/>
  </r>
  <r>
    <x v="3"/>
    <x v="0"/>
    <x v="4"/>
    <n v="23747.67"/>
    <n v="28401.18"/>
    <n v="96.21"/>
    <n v="1197.29"/>
    <n v="54.64"/>
  </r>
  <r>
    <x v="12"/>
    <x v="5"/>
    <x v="0"/>
    <n v="34048.36"/>
    <n v="32944.379999999997"/>
    <n v="124.93"/>
    <n v="652.76"/>
    <n v="54.31"/>
  </r>
  <r>
    <x v="5"/>
    <x v="3"/>
    <x v="4"/>
    <n v="12728.31"/>
    <n v="12115.94"/>
    <n v="55.08"/>
    <n v="760.37"/>
    <n v="38.630000000000003"/>
  </r>
  <r>
    <x v="18"/>
    <x v="1"/>
    <x v="0"/>
    <n v="15263.75"/>
    <n v="14975.08"/>
    <n v="87.9"/>
    <n v="111.01"/>
    <n v="60.75"/>
  </r>
  <r>
    <x v="5"/>
    <x v="0"/>
    <x v="0"/>
    <n v="25980.61"/>
    <n v="26860.13"/>
    <n v="96.51"/>
    <n v="1285.32"/>
    <n v="51.27"/>
  </r>
  <r>
    <x v="19"/>
    <x v="2"/>
    <x v="0"/>
    <n v="23351.45"/>
    <n v="19223.95"/>
    <n v="94.34"/>
    <n v="771.32"/>
    <n v="46.08"/>
  </r>
  <r>
    <x v="2"/>
    <x v="0"/>
    <x v="6"/>
    <n v="25607.91"/>
    <n v="29545.06"/>
    <n v="198.37"/>
    <n v="1391.05"/>
    <n v="37.31"/>
  </r>
  <r>
    <x v="15"/>
    <x v="3"/>
    <x v="2"/>
    <n v="31029.16"/>
    <n v="29166.87"/>
    <n v="146.09"/>
    <n v="184.15"/>
    <n v="44.95"/>
  </r>
  <r>
    <x v="2"/>
    <x v="0"/>
    <x v="4"/>
    <n v="35661.980000000003"/>
    <n v="39208.050000000003"/>
    <n v="146.85"/>
    <n v="789.28"/>
    <n v="44.16"/>
  </r>
  <r>
    <x v="5"/>
    <x v="3"/>
    <x v="3"/>
    <n v="43886.44"/>
    <n v="39205.980000000003"/>
    <n v="51.59"/>
    <n v="1135.3"/>
    <n v="31.61"/>
  </r>
  <r>
    <x v="6"/>
    <x v="0"/>
    <x v="5"/>
    <n v="3525.68"/>
    <n v="2933.31"/>
    <n v="34.54"/>
    <n v="1208.58"/>
    <n v="34.590000000000003"/>
  </r>
  <r>
    <x v="13"/>
    <x v="5"/>
    <x v="5"/>
    <n v="31664.31"/>
    <n v="37376.19"/>
    <n v="133.71"/>
    <n v="112.87"/>
    <n v="60.04"/>
  </r>
  <r>
    <x v="11"/>
    <x v="2"/>
    <x v="6"/>
    <n v="13448.93"/>
    <n v="11774.96"/>
    <n v="99.43"/>
    <n v="250.36"/>
    <n v="68.27"/>
  </r>
  <r>
    <x v="0"/>
    <x v="0"/>
    <x v="2"/>
    <n v="43769.49"/>
    <n v="41760.1"/>
    <n v="84.39"/>
    <n v="608.12"/>
    <n v="30.52"/>
  </r>
  <r>
    <x v="12"/>
    <x v="1"/>
    <x v="1"/>
    <n v="46237.24"/>
    <n v="45419.13"/>
    <n v="117.46"/>
    <n v="303.70999999999998"/>
    <n v="36.44"/>
  </r>
  <r>
    <x v="6"/>
    <x v="2"/>
    <x v="1"/>
    <n v="40338.019999999997"/>
    <n v="32405.22"/>
    <n v="42.45"/>
    <n v="153.05000000000001"/>
    <n v="69.489999999999995"/>
  </r>
  <r>
    <x v="2"/>
    <x v="2"/>
    <x v="3"/>
    <n v="10440.31"/>
    <n v="9644.16"/>
    <n v="84.2"/>
    <n v="1143.5899999999999"/>
    <n v="49.7"/>
  </r>
  <r>
    <x v="16"/>
    <x v="3"/>
    <x v="5"/>
    <n v="39155.040000000001"/>
    <n v="32634.58"/>
    <n v="151.69"/>
    <n v="610.65"/>
    <n v="38.28"/>
  </r>
  <r>
    <x v="19"/>
    <x v="5"/>
    <x v="3"/>
    <n v="30834.13"/>
    <n v="26750.37"/>
    <n v="86.68"/>
    <n v="160.97"/>
    <n v="34.15"/>
  </r>
  <r>
    <x v="15"/>
    <x v="5"/>
    <x v="6"/>
    <n v="6285.01"/>
    <n v="6861.76"/>
    <n v="175.93"/>
    <n v="862.5"/>
    <n v="44.75"/>
  </r>
  <r>
    <x v="4"/>
    <x v="4"/>
    <x v="4"/>
    <n v="1573.89"/>
    <n v="1575.94"/>
    <n v="33.53"/>
    <n v="11.46"/>
    <n v="69.89"/>
  </r>
  <r>
    <x v="5"/>
    <x v="4"/>
    <x v="5"/>
    <n v="47358.45"/>
    <n v="55900.26"/>
    <n v="39.08"/>
    <n v="847.2"/>
    <n v="69.94"/>
  </r>
  <r>
    <x v="7"/>
    <x v="4"/>
    <x v="4"/>
    <n v="32406.6"/>
    <n v="32328.11"/>
    <n v="91.75"/>
    <n v="177.99"/>
    <n v="37.659999999999997"/>
  </r>
  <r>
    <x v="8"/>
    <x v="6"/>
    <x v="2"/>
    <n v="9051.5499999999993"/>
    <n v="7530.28"/>
    <n v="122.73"/>
    <n v="228.58"/>
    <n v="44.37"/>
  </r>
  <r>
    <x v="3"/>
    <x v="3"/>
    <x v="2"/>
    <n v="45066.06"/>
    <n v="49348.46"/>
    <n v="145.63"/>
    <n v="1298.8399999999999"/>
    <n v="47.08"/>
  </r>
  <r>
    <x v="9"/>
    <x v="6"/>
    <x v="2"/>
    <n v="47081.61"/>
    <n v="45557.24"/>
    <n v="136.57"/>
    <n v="288.76"/>
    <n v="38.58"/>
  </r>
  <r>
    <x v="17"/>
    <x v="2"/>
    <x v="7"/>
    <n v="7353.5"/>
    <n v="6107.4"/>
    <n v="166.22"/>
    <n v="123.76"/>
    <n v="32.85"/>
  </r>
  <r>
    <x v="11"/>
    <x v="5"/>
    <x v="7"/>
    <n v="45408.01"/>
    <n v="51287.28"/>
    <n v="94.93"/>
    <n v="436.99"/>
    <n v="52.57"/>
  </r>
  <r>
    <x v="6"/>
    <x v="4"/>
    <x v="5"/>
    <n v="39429.65"/>
    <n v="37256.49"/>
    <n v="26.06"/>
    <n v="584.29999999999995"/>
    <n v="60.62"/>
  </r>
  <r>
    <x v="2"/>
    <x v="6"/>
    <x v="2"/>
    <n v="32712.11"/>
    <n v="30451.14"/>
    <n v="140.59"/>
    <n v="359.67"/>
    <n v="62.78"/>
  </r>
  <r>
    <x v="5"/>
    <x v="2"/>
    <x v="6"/>
    <n v="31398.560000000001"/>
    <n v="35945.1"/>
    <n v="29.25"/>
    <n v="627.03"/>
    <n v="36.15"/>
  </r>
  <r>
    <x v="5"/>
    <x v="6"/>
    <x v="3"/>
    <n v="8367.92"/>
    <n v="8949.16"/>
    <n v="168.54"/>
    <n v="1387.92"/>
    <n v="62.87"/>
  </r>
  <r>
    <x v="13"/>
    <x v="1"/>
    <x v="0"/>
    <n v="15003.92"/>
    <n v="13428.76"/>
    <n v="70.34"/>
    <n v="1150.31"/>
    <n v="69.510000000000005"/>
  </r>
  <r>
    <x v="11"/>
    <x v="0"/>
    <x v="2"/>
    <n v="49131.040000000001"/>
    <n v="49173.08"/>
    <n v="150.52000000000001"/>
    <n v="148.4"/>
    <n v="47.84"/>
  </r>
  <r>
    <x v="1"/>
    <x v="1"/>
    <x v="0"/>
    <n v="4892.76"/>
    <n v="5052.8599999999997"/>
    <n v="28.46"/>
    <n v="981.08"/>
    <n v="52.17"/>
  </r>
  <r>
    <x v="17"/>
    <x v="5"/>
    <x v="0"/>
    <n v="30764.52"/>
    <n v="28671.75"/>
    <n v="47.98"/>
    <n v="1127.76"/>
    <n v="60.98"/>
  </r>
  <r>
    <x v="12"/>
    <x v="1"/>
    <x v="5"/>
    <n v="517.61"/>
    <n v="576.78"/>
    <n v="60.93"/>
    <n v="245.82"/>
    <n v="35.85"/>
  </r>
  <r>
    <x v="13"/>
    <x v="4"/>
    <x v="4"/>
    <n v="19970.490000000002"/>
    <n v="22580.080000000002"/>
    <n v="65.239999999999995"/>
    <n v="1239.8900000000001"/>
    <n v="34.409999999999997"/>
  </r>
  <r>
    <x v="7"/>
    <x v="3"/>
    <x v="7"/>
    <n v="33519.800000000003"/>
    <n v="36757.81"/>
    <n v="161.69"/>
    <n v="276.08"/>
    <n v="56.4"/>
  </r>
  <r>
    <x v="3"/>
    <x v="6"/>
    <x v="3"/>
    <n v="46643.08"/>
    <n v="49785.97"/>
    <n v="34.1"/>
    <n v="1310.7"/>
    <n v="48.43"/>
  </r>
  <r>
    <x v="1"/>
    <x v="3"/>
    <x v="2"/>
    <n v="26014.74"/>
    <n v="22046.11"/>
    <n v="139.72"/>
    <n v="30.95"/>
    <n v="64.94"/>
  </r>
  <r>
    <x v="7"/>
    <x v="5"/>
    <x v="7"/>
    <n v="3799.48"/>
    <n v="3099.82"/>
    <n v="156.94"/>
    <n v="1337.82"/>
    <n v="31.69"/>
  </r>
  <r>
    <x v="13"/>
    <x v="4"/>
    <x v="0"/>
    <n v="14126.29"/>
    <n v="16893.560000000001"/>
    <n v="175.41"/>
    <n v="875.65"/>
    <n v="50.09"/>
  </r>
  <r>
    <x v="17"/>
    <x v="4"/>
    <x v="4"/>
    <n v="45602.44"/>
    <n v="40879.26"/>
    <n v="149.76"/>
    <n v="951.58"/>
    <n v="51.83"/>
  </r>
  <r>
    <x v="8"/>
    <x v="5"/>
    <x v="7"/>
    <n v="41470.400000000001"/>
    <n v="45018.64"/>
    <n v="105.89"/>
    <n v="873"/>
    <n v="63"/>
  </r>
  <r>
    <x v="0"/>
    <x v="1"/>
    <x v="6"/>
    <n v="27743.51"/>
    <n v="25956.39"/>
    <n v="91.64"/>
    <n v="163.76"/>
    <n v="34.36"/>
  </r>
  <r>
    <x v="9"/>
    <x v="2"/>
    <x v="2"/>
    <n v="38649.18"/>
    <n v="31579.18"/>
    <n v="56.11"/>
    <n v="814.16"/>
    <n v="60.69"/>
  </r>
  <r>
    <x v="0"/>
    <x v="5"/>
    <x v="5"/>
    <n v="36479.51"/>
    <n v="40488.370000000003"/>
    <n v="167.63"/>
    <n v="146.37"/>
    <n v="58.45"/>
  </r>
  <r>
    <x v="2"/>
    <x v="4"/>
    <x v="3"/>
    <n v="17394.53"/>
    <n v="18757.29"/>
    <n v="154.52000000000001"/>
    <n v="359.36"/>
    <n v="41.04"/>
  </r>
  <r>
    <x v="4"/>
    <x v="0"/>
    <x v="1"/>
    <n v="30287.13"/>
    <n v="28878.12"/>
    <n v="54.33"/>
    <n v="596.44000000000005"/>
    <n v="49.38"/>
  </r>
  <r>
    <x v="13"/>
    <x v="1"/>
    <x v="0"/>
    <n v="26025.35"/>
    <n v="26034.02"/>
    <n v="75.12"/>
    <n v="256.32"/>
    <n v="53.89"/>
  </r>
  <r>
    <x v="6"/>
    <x v="4"/>
    <x v="6"/>
    <n v="23048.799999999999"/>
    <n v="27491.11"/>
    <n v="142.76"/>
    <n v="1006.54"/>
    <n v="37.020000000000003"/>
  </r>
  <r>
    <x v="18"/>
    <x v="2"/>
    <x v="1"/>
    <n v="19438.29"/>
    <n v="22652.07"/>
    <n v="86.85"/>
    <n v="865.23"/>
    <n v="36.729999999999997"/>
  </r>
  <r>
    <x v="17"/>
    <x v="0"/>
    <x v="1"/>
    <n v="40107.69"/>
    <n v="32976.720000000001"/>
    <n v="95.88"/>
    <n v="40.19"/>
    <n v="31.13"/>
  </r>
  <r>
    <x v="19"/>
    <x v="1"/>
    <x v="6"/>
    <n v="19155.88"/>
    <n v="17069.740000000002"/>
    <n v="33.68"/>
    <n v="12.54"/>
    <n v="53.73"/>
  </r>
  <r>
    <x v="16"/>
    <x v="3"/>
    <x v="5"/>
    <n v="21004.82"/>
    <n v="16927.09"/>
    <n v="109.2"/>
    <n v="840.09"/>
    <n v="39.94"/>
  </r>
  <r>
    <x v="4"/>
    <x v="2"/>
    <x v="2"/>
    <n v="47035.68"/>
    <n v="52552.41"/>
    <n v="43.53"/>
    <n v="187.69"/>
    <n v="46.27"/>
  </r>
  <r>
    <x v="7"/>
    <x v="0"/>
    <x v="3"/>
    <n v="17002.3"/>
    <n v="18242.84"/>
    <n v="150.77000000000001"/>
    <n v="112.79"/>
    <n v="49.48"/>
  </r>
  <r>
    <x v="0"/>
    <x v="3"/>
    <x v="5"/>
    <n v="30731.56"/>
    <n v="35981.040000000001"/>
    <n v="185.96"/>
    <n v="986.66"/>
    <n v="41.94"/>
  </r>
  <r>
    <x v="17"/>
    <x v="6"/>
    <x v="7"/>
    <n v="13499.98"/>
    <n v="13593.82"/>
    <n v="136.44999999999999"/>
    <n v="778.31"/>
    <n v="31.46"/>
  </r>
  <r>
    <x v="13"/>
    <x v="3"/>
    <x v="2"/>
    <n v="14592.73"/>
    <n v="14443.07"/>
    <n v="76.33"/>
    <n v="752.73"/>
    <n v="55.75"/>
  </r>
  <r>
    <x v="10"/>
    <x v="3"/>
    <x v="2"/>
    <n v="28942.01"/>
    <n v="26738.86"/>
    <n v="47.05"/>
    <n v="879.48"/>
    <n v="55.25"/>
  </r>
  <r>
    <x v="9"/>
    <x v="2"/>
    <x v="6"/>
    <n v="8312.01"/>
    <n v="7442.82"/>
    <n v="106.56"/>
    <n v="929.78"/>
    <n v="47.64"/>
  </r>
  <r>
    <x v="13"/>
    <x v="6"/>
    <x v="1"/>
    <n v="16770.54"/>
    <n v="14492.63"/>
    <n v="131.47999999999999"/>
    <n v="380.8"/>
    <n v="46.97"/>
  </r>
  <r>
    <x v="11"/>
    <x v="4"/>
    <x v="1"/>
    <n v="46680.480000000003"/>
    <n v="40190.28"/>
    <n v="28.28"/>
    <n v="24.19"/>
    <n v="66.75"/>
  </r>
  <r>
    <x v="10"/>
    <x v="4"/>
    <x v="1"/>
    <n v="18248.77"/>
    <n v="16599.39"/>
    <n v="152.43"/>
    <n v="417.82"/>
    <n v="49.24"/>
  </r>
  <r>
    <x v="4"/>
    <x v="3"/>
    <x v="0"/>
    <n v="12090.15"/>
    <n v="10281.780000000001"/>
    <n v="193.08"/>
    <n v="1288.6500000000001"/>
    <n v="68.67"/>
  </r>
  <r>
    <x v="19"/>
    <x v="5"/>
    <x v="4"/>
    <n v="47227.73"/>
    <n v="40158.85"/>
    <n v="28.15"/>
    <n v="909.21"/>
    <n v="47.31"/>
  </r>
  <r>
    <x v="14"/>
    <x v="5"/>
    <x v="3"/>
    <n v="21466.799999999999"/>
    <n v="20122.080000000002"/>
    <n v="128.44"/>
    <n v="1146.07"/>
    <n v="65.010000000000005"/>
  </r>
  <r>
    <x v="15"/>
    <x v="4"/>
    <x v="4"/>
    <n v="26569.77"/>
    <n v="27208.17"/>
    <n v="102.15"/>
    <n v="291.69"/>
    <n v="30.84"/>
  </r>
  <r>
    <x v="3"/>
    <x v="5"/>
    <x v="7"/>
    <n v="37429.54"/>
    <n v="39656.050000000003"/>
    <n v="55.44"/>
    <n v="384.5"/>
    <n v="45.85"/>
  </r>
  <r>
    <x v="1"/>
    <x v="3"/>
    <x v="3"/>
    <n v="41578.83"/>
    <n v="37298.89"/>
    <n v="136.07"/>
    <n v="901.48"/>
    <n v="58.37"/>
  </r>
  <r>
    <x v="17"/>
    <x v="6"/>
    <x v="5"/>
    <n v="45191.43"/>
    <n v="45956.79"/>
    <n v="57.02"/>
    <n v="1271.31"/>
    <n v="47.09"/>
  </r>
  <r>
    <x v="19"/>
    <x v="1"/>
    <x v="5"/>
    <n v="34891.839999999997"/>
    <n v="31559.15"/>
    <n v="141.44999999999999"/>
    <n v="434.77"/>
    <n v="52.19"/>
  </r>
  <r>
    <x v="16"/>
    <x v="4"/>
    <x v="6"/>
    <n v="26035.57"/>
    <n v="24115.43"/>
    <n v="39.01"/>
    <n v="1082.3399999999999"/>
    <n v="38.5"/>
  </r>
  <r>
    <x v="13"/>
    <x v="0"/>
    <x v="5"/>
    <n v="12016.56"/>
    <n v="10628.92"/>
    <n v="110.62"/>
    <n v="331.49"/>
    <n v="35.020000000000003"/>
  </r>
  <r>
    <x v="9"/>
    <x v="1"/>
    <x v="5"/>
    <n v="5391.43"/>
    <n v="6068.79"/>
    <n v="138.09"/>
    <n v="122.74"/>
    <n v="68.8"/>
  </r>
  <r>
    <x v="11"/>
    <x v="4"/>
    <x v="2"/>
    <n v="27923.07"/>
    <n v="29009.89"/>
    <n v="111.9"/>
    <n v="1185.6500000000001"/>
    <n v="37.15"/>
  </r>
  <r>
    <x v="10"/>
    <x v="6"/>
    <x v="3"/>
    <n v="38838.74"/>
    <n v="32123.22"/>
    <n v="136.85"/>
    <n v="1160.6500000000001"/>
    <n v="45.57"/>
  </r>
  <r>
    <x v="18"/>
    <x v="4"/>
    <x v="6"/>
    <n v="21937.45"/>
    <n v="23241.1"/>
    <n v="87.89"/>
    <n v="831.96"/>
    <n v="57.63"/>
  </r>
  <r>
    <x v="15"/>
    <x v="0"/>
    <x v="6"/>
    <n v="4023.38"/>
    <n v="3768.31"/>
    <n v="110.69"/>
    <n v="1141.3"/>
    <n v="65.88"/>
  </r>
  <r>
    <x v="10"/>
    <x v="0"/>
    <x v="5"/>
    <n v="39724.75"/>
    <n v="34944.07"/>
    <n v="83.38"/>
    <n v="77.92"/>
    <n v="35.68"/>
  </r>
  <r>
    <x v="16"/>
    <x v="4"/>
    <x v="1"/>
    <n v="26122.94"/>
    <n v="29785.58"/>
    <n v="95.83"/>
    <n v="1076.6300000000001"/>
    <n v="53.16"/>
  </r>
  <r>
    <x v="2"/>
    <x v="6"/>
    <x v="5"/>
    <n v="48970.79"/>
    <n v="41489.980000000003"/>
    <n v="73.84"/>
    <n v="27.3"/>
    <n v="59.61"/>
  </r>
  <r>
    <x v="19"/>
    <x v="3"/>
    <x v="0"/>
    <n v="36283.83"/>
    <n v="41217.279999999999"/>
    <n v="56.31"/>
    <n v="729"/>
    <n v="62.54"/>
  </r>
  <r>
    <x v="9"/>
    <x v="3"/>
    <x v="4"/>
    <n v="15071.26"/>
    <n v="16957.71"/>
    <n v="146.47"/>
    <n v="254.85"/>
    <n v="49.46"/>
  </r>
  <r>
    <x v="10"/>
    <x v="0"/>
    <x v="2"/>
    <n v="38345.980000000003"/>
    <n v="44353.29"/>
    <n v="101.99"/>
    <n v="1019.78"/>
    <n v="61.12"/>
  </r>
  <r>
    <x v="18"/>
    <x v="2"/>
    <x v="7"/>
    <n v="28659.64"/>
    <n v="33469.89"/>
    <n v="43.48"/>
    <n v="448.9"/>
    <n v="38.200000000000003"/>
  </r>
  <r>
    <x v="19"/>
    <x v="2"/>
    <x v="6"/>
    <n v="22853.53"/>
    <n v="19743.52"/>
    <n v="118.02"/>
    <n v="1219.8399999999999"/>
    <n v="48.11"/>
  </r>
  <r>
    <x v="18"/>
    <x v="3"/>
    <x v="4"/>
    <n v="42576.12"/>
    <n v="36608.89"/>
    <n v="122.1"/>
    <n v="232.32"/>
    <n v="49.14"/>
  </r>
  <r>
    <x v="2"/>
    <x v="6"/>
    <x v="1"/>
    <n v="8655.9699999999993"/>
    <n v="8339.86"/>
    <n v="63.27"/>
    <n v="844.44"/>
    <n v="51.12"/>
  </r>
  <r>
    <x v="5"/>
    <x v="6"/>
    <x v="7"/>
    <n v="37735.89"/>
    <n v="40260.269999999997"/>
    <n v="196.73"/>
    <n v="810.25"/>
    <n v="44.65"/>
  </r>
  <r>
    <x v="2"/>
    <x v="3"/>
    <x v="5"/>
    <n v="9932.43"/>
    <n v="8383.34"/>
    <n v="120.27"/>
    <n v="908.01"/>
    <n v="43.93"/>
  </r>
  <r>
    <x v="11"/>
    <x v="3"/>
    <x v="0"/>
    <n v="6032.18"/>
    <n v="6151.26"/>
    <n v="112.3"/>
    <n v="1332.45"/>
    <n v="52.37"/>
  </r>
  <r>
    <x v="12"/>
    <x v="4"/>
    <x v="3"/>
    <n v="26056.17"/>
    <n v="24413.84"/>
    <n v="117.2"/>
    <n v="57.76"/>
    <n v="30.03"/>
  </r>
  <r>
    <x v="9"/>
    <x v="4"/>
    <x v="7"/>
    <n v="14604.16"/>
    <n v="15194.73"/>
    <n v="36.29"/>
    <n v="339.27"/>
    <n v="55.25"/>
  </r>
  <r>
    <x v="9"/>
    <x v="0"/>
    <x v="4"/>
    <n v="16844.8"/>
    <n v="17224.3"/>
    <n v="75.56"/>
    <n v="775.03"/>
    <n v="43.95"/>
  </r>
  <r>
    <x v="17"/>
    <x v="2"/>
    <x v="6"/>
    <n v="39730.81"/>
    <n v="44325.47"/>
    <n v="163.16"/>
    <n v="61.71"/>
    <n v="46.91"/>
  </r>
  <r>
    <x v="2"/>
    <x v="4"/>
    <x v="1"/>
    <n v="20966.82"/>
    <n v="19596.060000000001"/>
    <n v="193.47"/>
    <n v="415.21"/>
    <n v="52.26"/>
  </r>
  <r>
    <x v="13"/>
    <x v="0"/>
    <x v="3"/>
    <n v="29516.12"/>
    <n v="35036.839999999997"/>
    <n v="56.48"/>
    <n v="155.84"/>
    <n v="35.26"/>
  </r>
  <r>
    <x v="4"/>
    <x v="2"/>
    <x v="0"/>
    <n v="20208.419999999998"/>
    <n v="19286.57"/>
    <n v="182.45"/>
    <n v="1016.39"/>
    <n v="48.33"/>
  </r>
  <r>
    <x v="8"/>
    <x v="6"/>
    <x v="7"/>
    <n v="26406.09"/>
    <n v="23352.92"/>
    <n v="101.98"/>
    <n v="386.6"/>
    <n v="38.29"/>
  </r>
  <r>
    <x v="0"/>
    <x v="6"/>
    <x v="6"/>
    <n v="21547.95"/>
    <n v="21574.32"/>
    <n v="167.36"/>
    <n v="362.97"/>
    <n v="58.31"/>
  </r>
  <r>
    <x v="13"/>
    <x v="1"/>
    <x v="2"/>
    <n v="25959.21"/>
    <n v="25386.49"/>
    <n v="92.56"/>
    <n v="304.05"/>
    <n v="47.21"/>
  </r>
  <r>
    <x v="15"/>
    <x v="0"/>
    <x v="3"/>
    <n v="31050.98"/>
    <n v="24975.82"/>
    <n v="132.83000000000001"/>
    <n v="906.59"/>
    <n v="34.5"/>
  </r>
  <r>
    <x v="7"/>
    <x v="2"/>
    <x v="6"/>
    <n v="22382.54"/>
    <n v="23012.5"/>
    <n v="57.26"/>
    <n v="1333.93"/>
    <n v="42.26"/>
  </r>
  <r>
    <x v="19"/>
    <x v="2"/>
    <x v="4"/>
    <n v="23202.62"/>
    <n v="25711.18"/>
    <n v="108.2"/>
    <n v="58.44"/>
    <n v="30.02"/>
  </r>
  <r>
    <x v="0"/>
    <x v="1"/>
    <x v="5"/>
    <n v="46452.95"/>
    <n v="49081.57"/>
    <n v="176.89"/>
    <n v="476.77"/>
    <n v="60.28"/>
  </r>
  <r>
    <x v="4"/>
    <x v="1"/>
    <x v="6"/>
    <n v="16327.38"/>
    <n v="18419.43"/>
    <n v="133.81"/>
    <n v="823.27"/>
    <n v="61.29"/>
  </r>
  <r>
    <x v="4"/>
    <x v="4"/>
    <x v="7"/>
    <n v="37938.86"/>
    <n v="34421.72"/>
    <n v="141.38999999999999"/>
    <n v="1149.53"/>
    <n v="45.24"/>
  </r>
  <r>
    <x v="11"/>
    <x v="3"/>
    <x v="6"/>
    <n v="41603.870000000003"/>
    <n v="33990.35"/>
    <n v="192.64"/>
    <n v="744.29"/>
    <n v="32.44"/>
  </r>
  <r>
    <x v="17"/>
    <x v="5"/>
    <x v="0"/>
    <n v="24857.97"/>
    <n v="22075.919999999998"/>
    <n v="130.26"/>
    <n v="261.89"/>
    <n v="69.459999999999994"/>
  </r>
  <r>
    <x v="8"/>
    <x v="4"/>
    <x v="5"/>
    <n v="4550.45"/>
    <n v="4515.6000000000004"/>
    <n v="93.54"/>
    <n v="116.32"/>
    <n v="48.25"/>
  </r>
  <r>
    <x v="9"/>
    <x v="6"/>
    <x v="1"/>
    <n v="48750.62"/>
    <n v="50109.79"/>
    <n v="179.28"/>
    <n v="1174.82"/>
    <n v="32.5"/>
  </r>
  <r>
    <x v="16"/>
    <x v="1"/>
    <x v="0"/>
    <n v="26416.84"/>
    <n v="28843.62"/>
    <n v="54.22"/>
    <n v="1122.68"/>
    <n v="30.98"/>
  </r>
  <r>
    <x v="12"/>
    <x v="5"/>
    <x v="3"/>
    <n v="43059.88"/>
    <n v="46226.9"/>
    <n v="172.24"/>
    <n v="512.01"/>
    <n v="44.18"/>
  </r>
  <r>
    <x v="16"/>
    <x v="6"/>
    <x v="4"/>
    <n v="18079.560000000001"/>
    <n v="18341.080000000002"/>
    <n v="170.68"/>
    <n v="137.21"/>
    <n v="38.47"/>
  </r>
  <r>
    <x v="9"/>
    <x v="3"/>
    <x v="2"/>
    <n v="32272.29"/>
    <n v="26747.69"/>
    <n v="159.76"/>
    <n v="1197.26"/>
    <n v="44.98"/>
  </r>
  <r>
    <x v="2"/>
    <x v="3"/>
    <x v="7"/>
    <n v="34146.15"/>
    <n v="38664.019999999997"/>
    <n v="72.19"/>
    <n v="504.22"/>
    <n v="55.84"/>
  </r>
  <r>
    <x v="12"/>
    <x v="5"/>
    <x v="4"/>
    <n v="13201.57"/>
    <n v="15333.62"/>
    <n v="52.68"/>
    <n v="115.08"/>
    <n v="46.14"/>
  </r>
  <r>
    <x v="10"/>
    <x v="5"/>
    <x v="6"/>
    <n v="14150.18"/>
    <n v="14226.65"/>
    <n v="178.93"/>
    <n v="61.29"/>
    <n v="37.33"/>
  </r>
  <r>
    <x v="6"/>
    <x v="2"/>
    <x v="1"/>
    <n v="6901.13"/>
    <n v="7359.68"/>
    <n v="135.47999999999999"/>
    <n v="229.89"/>
    <n v="36.799999999999997"/>
  </r>
  <r>
    <x v="9"/>
    <x v="0"/>
    <x v="7"/>
    <n v="5611.35"/>
    <n v="5955.37"/>
    <n v="83.59"/>
    <n v="599.73"/>
    <n v="60.87"/>
  </r>
  <r>
    <x v="16"/>
    <x v="2"/>
    <x v="7"/>
    <n v="37560.080000000002"/>
    <n v="30645.7"/>
    <n v="120.84"/>
    <n v="516.13"/>
    <n v="44.2"/>
  </r>
  <r>
    <x v="3"/>
    <x v="1"/>
    <x v="6"/>
    <n v="10751.44"/>
    <n v="8987.4"/>
    <n v="131.56"/>
    <n v="1296.98"/>
    <n v="63.74"/>
  </r>
  <r>
    <x v="8"/>
    <x v="4"/>
    <x v="3"/>
    <n v="29385.94"/>
    <n v="27250.31"/>
    <n v="61.36"/>
    <n v="535.20000000000005"/>
    <n v="35.950000000000003"/>
  </r>
  <r>
    <x v="11"/>
    <x v="2"/>
    <x v="2"/>
    <n v="2544.13"/>
    <n v="2929.07"/>
    <n v="117.33"/>
    <n v="302.85000000000002"/>
    <n v="51.96"/>
  </r>
  <r>
    <x v="2"/>
    <x v="2"/>
    <x v="4"/>
    <n v="5914.08"/>
    <n v="5072.79"/>
    <n v="113.07"/>
    <n v="899.36"/>
    <n v="33.869999999999997"/>
  </r>
  <r>
    <x v="15"/>
    <x v="0"/>
    <x v="3"/>
    <n v="11573.09"/>
    <n v="11212.17"/>
    <n v="52.81"/>
    <n v="190.27"/>
    <n v="35.89"/>
  </r>
  <r>
    <x v="11"/>
    <x v="2"/>
    <x v="3"/>
    <n v="4282.13"/>
    <n v="4826.13"/>
    <n v="35.54"/>
    <n v="749.21"/>
    <n v="59.35"/>
  </r>
  <r>
    <x v="19"/>
    <x v="2"/>
    <x v="2"/>
    <n v="45027.58"/>
    <n v="46548.39"/>
    <n v="174.97"/>
    <n v="383.44"/>
    <n v="45.99"/>
  </r>
  <r>
    <x v="10"/>
    <x v="2"/>
    <x v="2"/>
    <n v="9633.2800000000007"/>
    <n v="8830.2199999999993"/>
    <n v="68.34"/>
    <n v="834.84"/>
    <n v="61.75"/>
  </r>
  <r>
    <x v="14"/>
    <x v="5"/>
    <x v="5"/>
    <n v="45162.51"/>
    <n v="44880.05"/>
    <n v="41.79"/>
    <n v="954.89"/>
    <n v="55.87"/>
  </r>
  <r>
    <x v="10"/>
    <x v="3"/>
    <x v="3"/>
    <n v="46556.75"/>
    <n v="42942.59"/>
    <n v="135.63"/>
    <n v="263.77"/>
    <n v="51.01"/>
  </r>
  <r>
    <x v="19"/>
    <x v="2"/>
    <x v="4"/>
    <n v="46136"/>
    <n v="45904.35"/>
    <n v="160.68"/>
    <n v="974.32"/>
    <n v="41.4"/>
  </r>
  <r>
    <x v="13"/>
    <x v="6"/>
    <x v="5"/>
    <n v="4893.99"/>
    <n v="4034.88"/>
    <n v="105.19"/>
    <n v="510.24"/>
    <n v="31.81"/>
  </r>
  <r>
    <x v="8"/>
    <x v="0"/>
    <x v="3"/>
    <n v="30598.5"/>
    <n v="34392.32"/>
    <n v="159.09"/>
    <n v="738.91"/>
    <n v="50.83"/>
  </r>
  <r>
    <x v="5"/>
    <x v="3"/>
    <x v="0"/>
    <n v="10124.299999999999"/>
    <n v="8979.4699999999993"/>
    <n v="181.05"/>
    <n v="613.92999999999995"/>
    <n v="44.56"/>
  </r>
  <r>
    <x v="0"/>
    <x v="1"/>
    <x v="3"/>
    <n v="38371.75"/>
    <n v="37851.620000000003"/>
    <n v="67"/>
    <n v="1198"/>
    <n v="53.97"/>
  </r>
  <r>
    <x v="16"/>
    <x v="3"/>
    <x v="7"/>
    <n v="10290.86"/>
    <n v="11048.84"/>
    <n v="81.459999999999994"/>
    <n v="1276.02"/>
    <n v="39.57"/>
  </r>
  <r>
    <x v="10"/>
    <x v="3"/>
    <x v="4"/>
    <n v="15462.15"/>
    <n v="15203.97"/>
    <n v="79.319999999999993"/>
    <n v="349.84"/>
    <n v="36.14"/>
  </r>
  <r>
    <x v="13"/>
    <x v="2"/>
    <x v="6"/>
    <n v="5575.76"/>
    <n v="5997.71"/>
    <n v="168.26"/>
    <n v="920.7"/>
    <n v="42.2"/>
  </r>
  <r>
    <x v="6"/>
    <x v="5"/>
    <x v="2"/>
    <n v="24766.12"/>
    <n v="29199.89"/>
    <n v="39.840000000000003"/>
    <n v="1060.44"/>
    <n v="37.64"/>
  </r>
  <r>
    <x v="12"/>
    <x v="1"/>
    <x v="1"/>
    <n v="44346.35"/>
    <n v="45835.32"/>
    <n v="68.84"/>
    <n v="246.61"/>
    <n v="31.12"/>
  </r>
  <r>
    <x v="19"/>
    <x v="0"/>
    <x v="3"/>
    <n v="43867.53"/>
    <n v="43424.76"/>
    <n v="125.38"/>
    <n v="506.33"/>
    <n v="66.180000000000007"/>
  </r>
  <r>
    <x v="2"/>
    <x v="3"/>
    <x v="0"/>
    <n v="16313.98"/>
    <n v="13151.48"/>
    <n v="117.37"/>
    <n v="857.42"/>
    <n v="65.39"/>
  </r>
  <r>
    <x v="16"/>
    <x v="0"/>
    <x v="6"/>
    <n v="27947.56"/>
    <n v="23836.43"/>
    <n v="47.48"/>
    <n v="600.14"/>
    <n v="54.69"/>
  </r>
  <r>
    <x v="12"/>
    <x v="5"/>
    <x v="2"/>
    <n v="10675.42"/>
    <n v="10732.23"/>
    <n v="88"/>
    <n v="20.34"/>
    <n v="68.45"/>
  </r>
  <r>
    <x v="5"/>
    <x v="2"/>
    <x v="3"/>
    <n v="6962.05"/>
    <n v="7390.53"/>
    <n v="113.45"/>
    <n v="453.29"/>
    <n v="66.12"/>
  </r>
  <r>
    <x v="1"/>
    <x v="0"/>
    <x v="4"/>
    <n v="4668.8900000000003"/>
    <n v="4069.92"/>
    <n v="156.86000000000001"/>
    <n v="409.87"/>
    <n v="36.42"/>
  </r>
  <r>
    <x v="7"/>
    <x v="3"/>
    <x v="1"/>
    <n v="34323.78"/>
    <n v="29914.05"/>
    <n v="90.8"/>
    <n v="802.77"/>
    <n v="64.260000000000005"/>
  </r>
  <r>
    <x v="11"/>
    <x v="0"/>
    <x v="4"/>
    <n v="46425.97"/>
    <n v="42039.23"/>
    <n v="97.38"/>
    <n v="604.79999999999995"/>
    <n v="54.43"/>
  </r>
  <r>
    <x v="5"/>
    <x v="6"/>
    <x v="3"/>
    <n v="33869.08"/>
    <n v="39393.64"/>
    <n v="47.94"/>
    <n v="478.88"/>
    <n v="63.51"/>
  </r>
  <r>
    <x v="10"/>
    <x v="5"/>
    <x v="1"/>
    <n v="15792.82"/>
    <n v="13928.46"/>
    <n v="190.83"/>
    <n v="777.44"/>
    <n v="45.64"/>
  </r>
  <r>
    <x v="5"/>
    <x v="6"/>
    <x v="1"/>
    <n v="24702.5"/>
    <n v="24507.47"/>
    <n v="29.51"/>
    <n v="509.75"/>
    <n v="35.44"/>
  </r>
  <r>
    <x v="17"/>
    <x v="2"/>
    <x v="3"/>
    <n v="7317"/>
    <n v="6147.99"/>
    <n v="37.85"/>
    <n v="285.31"/>
    <n v="38.590000000000003"/>
  </r>
  <r>
    <x v="9"/>
    <x v="1"/>
    <x v="3"/>
    <n v="22160.77"/>
    <n v="18453.23"/>
    <n v="144.19"/>
    <n v="814.77"/>
    <n v="49.32"/>
  </r>
  <r>
    <x v="17"/>
    <x v="2"/>
    <x v="7"/>
    <n v="36457.699999999997"/>
    <n v="35507.75"/>
    <n v="156.06"/>
    <n v="822.5"/>
    <n v="42.21"/>
  </r>
  <r>
    <x v="15"/>
    <x v="5"/>
    <x v="7"/>
    <n v="13177.03"/>
    <n v="11186.44"/>
    <n v="96.41"/>
    <n v="866.97"/>
    <n v="64.260000000000005"/>
  </r>
  <r>
    <x v="10"/>
    <x v="6"/>
    <x v="3"/>
    <n v="16549.13"/>
    <n v="18798.009999999998"/>
    <n v="176.06"/>
    <n v="1330.66"/>
    <n v="65.83"/>
  </r>
  <r>
    <x v="2"/>
    <x v="4"/>
    <x v="4"/>
    <n v="27457.99"/>
    <n v="26842.11"/>
    <n v="44.11"/>
    <n v="323.12"/>
    <n v="41.5"/>
  </r>
  <r>
    <x v="0"/>
    <x v="5"/>
    <x v="1"/>
    <n v="37483.599999999999"/>
    <n v="30340.62"/>
    <n v="35.06"/>
    <n v="43.3"/>
    <n v="58.42"/>
  </r>
  <r>
    <x v="15"/>
    <x v="2"/>
    <x v="6"/>
    <n v="1401.65"/>
    <n v="1589.87"/>
    <n v="100.81"/>
    <n v="715.88"/>
    <n v="36.450000000000003"/>
  </r>
  <r>
    <x v="17"/>
    <x v="0"/>
    <x v="1"/>
    <n v="19155.37"/>
    <n v="18836.419999999998"/>
    <n v="76.63"/>
    <n v="920.98"/>
    <n v="51.58"/>
  </r>
  <r>
    <x v="7"/>
    <x v="0"/>
    <x v="7"/>
    <n v="29637"/>
    <n v="29402.46"/>
    <n v="88.7"/>
    <n v="676.5"/>
    <n v="64.959999999999994"/>
  </r>
  <r>
    <x v="4"/>
    <x v="4"/>
    <x v="2"/>
    <n v="15230.15"/>
    <n v="17122.259999999998"/>
    <n v="50.72"/>
    <n v="1105.7"/>
    <n v="39.770000000000003"/>
  </r>
  <r>
    <x v="2"/>
    <x v="2"/>
    <x v="2"/>
    <n v="9224.5499999999993"/>
    <n v="10662.32"/>
    <n v="194.63"/>
    <n v="1325.1"/>
    <n v="66.16"/>
  </r>
  <r>
    <x v="9"/>
    <x v="1"/>
    <x v="6"/>
    <n v="31304.33"/>
    <n v="28928.51"/>
    <n v="176.79"/>
    <n v="1013.41"/>
    <n v="51.35"/>
  </r>
  <r>
    <x v="7"/>
    <x v="0"/>
    <x v="4"/>
    <n v="8507.36"/>
    <n v="8265.5300000000007"/>
    <n v="105.52"/>
    <n v="1268.68"/>
    <n v="46.15"/>
  </r>
  <r>
    <x v="11"/>
    <x v="2"/>
    <x v="6"/>
    <n v="28636.48"/>
    <n v="28091.86"/>
    <n v="46.01"/>
    <n v="287.33999999999997"/>
    <n v="57.16"/>
  </r>
  <r>
    <x v="14"/>
    <x v="6"/>
    <x v="0"/>
    <n v="49739.79"/>
    <n v="50312.88"/>
    <n v="153.38999999999999"/>
    <n v="1312.21"/>
    <n v="32.840000000000003"/>
  </r>
  <r>
    <x v="6"/>
    <x v="3"/>
    <x v="6"/>
    <n v="30576.71"/>
    <n v="28635.98"/>
    <n v="130.77000000000001"/>
    <n v="606.20000000000005"/>
    <n v="69.260000000000005"/>
  </r>
  <r>
    <x v="5"/>
    <x v="0"/>
    <x v="5"/>
    <n v="34065.160000000003"/>
    <n v="36053.300000000003"/>
    <n v="171.25"/>
    <n v="786.38"/>
    <n v="32.57"/>
  </r>
  <r>
    <x v="13"/>
    <x v="2"/>
    <x v="0"/>
    <n v="9824.6299999999992"/>
    <n v="10166.379999999999"/>
    <n v="170.95"/>
    <n v="95.48"/>
    <n v="65.78"/>
  </r>
  <r>
    <x v="8"/>
    <x v="1"/>
    <x v="6"/>
    <n v="9697.91"/>
    <n v="9427.6200000000008"/>
    <n v="44.7"/>
    <n v="56.85"/>
    <n v="55.06"/>
  </r>
  <r>
    <x v="7"/>
    <x v="2"/>
    <x v="7"/>
    <n v="37209.839999999997"/>
    <n v="40772.120000000003"/>
    <n v="113.06"/>
    <n v="270.27"/>
    <n v="30.78"/>
  </r>
  <r>
    <x v="10"/>
    <x v="5"/>
    <x v="3"/>
    <n v="21101.21"/>
    <n v="23285.83"/>
    <n v="108.62"/>
    <n v="670.49"/>
    <n v="63.81"/>
  </r>
  <r>
    <x v="7"/>
    <x v="5"/>
    <x v="2"/>
    <n v="1979.87"/>
    <n v="1973.37"/>
    <n v="26.58"/>
    <n v="128.16"/>
    <n v="63.76"/>
  </r>
  <r>
    <x v="17"/>
    <x v="4"/>
    <x v="0"/>
    <n v="30550.86"/>
    <n v="35584.199999999997"/>
    <n v="154.75"/>
    <n v="269.19"/>
    <n v="33.85"/>
  </r>
  <r>
    <x v="7"/>
    <x v="1"/>
    <x v="1"/>
    <n v="11836.21"/>
    <n v="10700.73"/>
    <n v="78.14"/>
    <n v="520.91"/>
    <n v="58.2"/>
  </r>
  <r>
    <x v="8"/>
    <x v="6"/>
    <x v="1"/>
    <n v="8331.83"/>
    <n v="9535.8799999999992"/>
    <n v="130.53"/>
    <n v="89.66"/>
    <n v="42.4"/>
  </r>
  <r>
    <x v="14"/>
    <x v="6"/>
    <x v="6"/>
    <n v="45143.4"/>
    <n v="37351.730000000003"/>
    <n v="86.96"/>
    <n v="1345.9"/>
    <n v="67.52"/>
  </r>
  <r>
    <x v="19"/>
    <x v="1"/>
    <x v="6"/>
    <n v="49364.51"/>
    <n v="49360.9"/>
    <n v="128.31"/>
    <n v="114.22"/>
    <n v="57.73"/>
  </r>
  <r>
    <x v="11"/>
    <x v="1"/>
    <x v="6"/>
    <n v="3940.06"/>
    <n v="4568.88"/>
    <n v="164.76"/>
    <n v="268.85000000000002"/>
    <n v="53.06"/>
  </r>
  <r>
    <x v="8"/>
    <x v="2"/>
    <x v="0"/>
    <n v="44872.35"/>
    <n v="47160.34"/>
    <n v="181.13"/>
    <n v="472.4"/>
    <n v="39.229999999999997"/>
  </r>
  <r>
    <x v="12"/>
    <x v="2"/>
    <x v="2"/>
    <n v="33351.71"/>
    <n v="31582.14"/>
    <n v="115.37"/>
    <n v="1235.1600000000001"/>
    <n v="48.63"/>
  </r>
  <r>
    <x v="6"/>
    <x v="6"/>
    <x v="0"/>
    <n v="33917.589999999997"/>
    <n v="28289.62"/>
    <n v="192.53"/>
    <n v="132.80000000000001"/>
    <n v="65.45"/>
  </r>
  <r>
    <x v="5"/>
    <x v="0"/>
    <x v="6"/>
    <n v="14409.27"/>
    <n v="16560.3"/>
    <n v="173.99"/>
    <n v="627.6"/>
    <n v="46.73"/>
  </r>
  <r>
    <x v="4"/>
    <x v="1"/>
    <x v="0"/>
    <n v="49620.52"/>
    <n v="59228.93"/>
    <n v="65.58"/>
    <n v="1269.49"/>
    <n v="49.1"/>
  </r>
  <r>
    <x v="15"/>
    <x v="0"/>
    <x v="6"/>
    <n v="27266.55"/>
    <n v="22977.41"/>
    <n v="127.52"/>
    <n v="1024.1500000000001"/>
    <n v="56.15"/>
  </r>
  <r>
    <x v="11"/>
    <x v="6"/>
    <x v="5"/>
    <n v="44350.27"/>
    <n v="39802.94"/>
    <n v="44.29"/>
    <n v="18.61"/>
    <n v="53.51"/>
  </r>
  <r>
    <x v="6"/>
    <x v="0"/>
    <x v="0"/>
    <n v="38940.44"/>
    <n v="42229.31"/>
    <n v="112.46"/>
    <n v="542.13"/>
    <n v="56.41"/>
  </r>
  <r>
    <x v="16"/>
    <x v="4"/>
    <x v="1"/>
    <n v="13833.83"/>
    <n v="14582.37"/>
    <n v="159.59"/>
    <n v="550.71"/>
    <n v="31.72"/>
  </r>
  <r>
    <x v="7"/>
    <x v="4"/>
    <x v="3"/>
    <n v="17944.439999999999"/>
    <n v="17048.14"/>
    <n v="86.5"/>
    <n v="1326.59"/>
    <n v="61.63"/>
  </r>
  <r>
    <x v="6"/>
    <x v="2"/>
    <x v="5"/>
    <n v="1265.5999999999999"/>
    <n v="1137.4100000000001"/>
    <n v="153.28"/>
    <n v="1143.3399999999999"/>
    <n v="63.32"/>
  </r>
  <r>
    <x v="9"/>
    <x v="6"/>
    <x v="6"/>
    <n v="9642.5300000000007"/>
    <n v="10482.68"/>
    <n v="129.63999999999999"/>
    <n v="993.27"/>
    <n v="50.91"/>
  </r>
  <r>
    <x v="12"/>
    <x v="2"/>
    <x v="5"/>
    <n v="42611.76"/>
    <n v="38701.72"/>
    <n v="125.01"/>
    <n v="215.56"/>
    <n v="41.39"/>
  </r>
  <r>
    <x v="8"/>
    <x v="3"/>
    <x v="6"/>
    <n v="12384.55"/>
    <n v="14688.14"/>
    <n v="89.78"/>
    <n v="1211.3699999999999"/>
    <n v="42.82"/>
  </r>
  <r>
    <x v="10"/>
    <x v="2"/>
    <x v="4"/>
    <n v="37229.300000000003"/>
    <n v="40593.279999999999"/>
    <n v="99.41"/>
    <n v="720.92"/>
    <n v="58.29"/>
  </r>
  <r>
    <x v="6"/>
    <x v="2"/>
    <x v="1"/>
    <n v="49712.54"/>
    <n v="56999.64"/>
    <n v="96.74"/>
    <n v="257.64999999999998"/>
    <n v="48.86"/>
  </r>
  <r>
    <x v="0"/>
    <x v="3"/>
    <x v="1"/>
    <n v="25740.38"/>
    <n v="23155.14"/>
    <n v="20.8"/>
    <n v="563.67999999999995"/>
    <n v="62.64"/>
  </r>
  <r>
    <x v="2"/>
    <x v="2"/>
    <x v="0"/>
    <n v="24960.18"/>
    <n v="29567.69"/>
    <n v="63.59"/>
    <n v="113.95"/>
    <n v="42.9"/>
  </r>
  <r>
    <x v="1"/>
    <x v="3"/>
    <x v="2"/>
    <n v="25986.240000000002"/>
    <n v="26731.26"/>
    <n v="88.34"/>
    <n v="893.18"/>
    <n v="46.04"/>
  </r>
  <r>
    <x v="5"/>
    <x v="1"/>
    <x v="2"/>
    <n v="12292.07"/>
    <n v="12281.97"/>
    <n v="86.92"/>
    <n v="692.13"/>
    <n v="39.119999999999997"/>
  </r>
  <r>
    <x v="0"/>
    <x v="2"/>
    <x v="2"/>
    <n v="26547.08"/>
    <n v="23261.13"/>
    <n v="174.71"/>
    <n v="1142.0999999999999"/>
    <n v="62.1"/>
  </r>
  <r>
    <x v="6"/>
    <x v="4"/>
    <x v="7"/>
    <n v="3229.45"/>
    <n v="3030.27"/>
    <n v="132.4"/>
    <n v="449.91"/>
    <n v="68.13"/>
  </r>
  <r>
    <x v="11"/>
    <x v="4"/>
    <x v="7"/>
    <n v="46564.14"/>
    <n v="48471.76"/>
    <n v="176.4"/>
    <n v="545.07000000000005"/>
    <n v="63.07"/>
  </r>
  <r>
    <x v="4"/>
    <x v="6"/>
    <x v="4"/>
    <n v="18825.349999999999"/>
    <n v="20577.13"/>
    <n v="139.74"/>
    <n v="250.95"/>
    <n v="54.19"/>
  </r>
  <r>
    <x v="17"/>
    <x v="5"/>
    <x v="3"/>
    <n v="39582.230000000003"/>
    <n v="38818.839999999997"/>
    <n v="171.17"/>
    <n v="442.23"/>
    <n v="51.67"/>
  </r>
  <r>
    <x v="10"/>
    <x v="6"/>
    <x v="4"/>
    <n v="11425.17"/>
    <n v="9578.34"/>
    <n v="174.44"/>
    <n v="1116.21"/>
    <n v="37.619999999999997"/>
  </r>
  <r>
    <x v="11"/>
    <x v="5"/>
    <x v="4"/>
    <n v="20214.240000000002"/>
    <n v="18360.72"/>
    <n v="184.36"/>
    <n v="462.66"/>
    <n v="45.42"/>
  </r>
  <r>
    <x v="1"/>
    <x v="1"/>
    <x v="5"/>
    <n v="30749.52"/>
    <n v="35421.32"/>
    <n v="188.62"/>
    <n v="1048.7"/>
    <n v="57.56"/>
  </r>
  <r>
    <x v="8"/>
    <x v="4"/>
    <x v="4"/>
    <n v="43133.23"/>
    <n v="46717.87"/>
    <n v="156.77000000000001"/>
    <n v="423.67"/>
    <n v="65.430000000000007"/>
  </r>
  <r>
    <x v="11"/>
    <x v="4"/>
    <x v="2"/>
    <n v="34765.86"/>
    <n v="29694.46"/>
    <n v="39"/>
    <n v="187.97"/>
    <n v="34.409999999999997"/>
  </r>
  <r>
    <x v="17"/>
    <x v="5"/>
    <x v="0"/>
    <n v="10012.17"/>
    <n v="10943.56"/>
    <n v="96.01"/>
    <n v="12.12"/>
    <n v="37.950000000000003"/>
  </r>
  <r>
    <x v="13"/>
    <x v="5"/>
    <x v="1"/>
    <n v="26761.1"/>
    <n v="29114.639999999999"/>
    <n v="75.180000000000007"/>
    <n v="670.5"/>
    <n v="46.35"/>
  </r>
  <r>
    <x v="4"/>
    <x v="5"/>
    <x v="6"/>
    <n v="17069.29"/>
    <n v="14686.11"/>
    <n v="32.4"/>
    <n v="713.98"/>
    <n v="61.51"/>
  </r>
  <r>
    <x v="0"/>
    <x v="5"/>
    <x v="6"/>
    <n v="26880.38"/>
    <n v="32218.3"/>
    <n v="61.32"/>
    <n v="775"/>
    <n v="51.67"/>
  </r>
  <r>
    <x v="12"/>
    <x v="2"/>
    <x v="4"/>
    <n v="43906.35"/>
    <n v="45589.86"/>
    <n v="43.27"/>
    <n v="339.69"/>
    <n v="48.85"/>
  </r>
  <r>
    <x v="7"/>
    <x v="0"/>
    <x v="2"/>
    <n v="20134.939999999999"/>
    <n v="23506.68"/>
    <n v="188.66"/>
    <n v="928.77"/>
    <n v="54.11"/>
  </r>
  <r>
    <x v="14"/>
    <x v="1"/>
    <x v="3"/>
    <n v="28203.03"/>
    <n v="33832.699999999997"/>
    <n v="154.59"/>
    <n v="789.8"/>
    <n v="61.08"/>
  </r>
  <r>
    <x v="12"/>
    <x v="1"/>
    <x v="7"/>
    <n v="41651.4"/>
    <n v="46007.13"/>
    <n v="59.15"/>
    <n v="18.29"/>
    <n v="30.34"/>
  </r>
  <r>
    <x v="5"/>
    <x v="4"/>
    <x v="2"/>
    <n v="39389.65"/>
    <n v="33323.449999999997"/>
    <n v="44.41"/>
    <n v="1047.6300000000001"/>
    <n v="59.91"/>
  </r>
  <r>
    <x v="7"/>
    <x v="3"/>
    <x v="4"/>
    <n v="515.22"/>
    <n v="585.58000000000004"/>
    <n v="57.61"/>
    <n v="217.64"/>
    <n v="63.02"/>
  </r>
  <r>
    <x v="18"/>
    <x v="1"/>
    <x v="4"/>
    <n v="42794.25"/>
    <n v="44156.2"/>
    <n v="48.79"/>
    <n v="844.28"/>
    <n v="56.12"/>
  </r>
  <r>
    <x v="14"/>
    <x v="5"/>
    <x v="4"/>
    <n v="20202.849999999999"/>
    <n v="21210.76"/>
    <n v="129.07"/>
    <n v="1218.27"/>
    <n v="48.42"/>
  </r>
  <r>
    <x v="1"/>
    <x v="2"/>
    <x v="1"/>
    <n v="44160.14"/>
    <n v="36660.14"/>
    <n v="66.5"/>
    <n v="455.52"/>
    <n v="67.87"/>
  </r>
  <r>
    <x v="4"/>
    <x v="0"/>
    <x v="6"/>
    <n v="22399.22"/>
    <n v="18780.12"/>
    <n v="114.47"/>
    <n v="481.57"/>
    <n v="59.39"/>
  </r>
  <r>
    <x v="11"/>
    <x v="4"/>
    <x v="2"/>
    <n v="536.73"/>
    <n v="640"/>
    <n v="92.23"/>
    <n v="771.38"/>
    <n v="55.03"/>
  </r>
  <r>
    <x v="4"/>
    <x v="1"/>
    <x v="0"/>
    <n v="39155.97"/>
    <n v="44076.29"/>
    <n v="135.54"/>
    <n v="434.9"/>
    <n v="64.27"/>
  </r>
  <r>
    <x v="3"/>
    <x v="2"/>
    <x v="6"/>
    <n v="44567.040000000001"/>
    <n v="40658.54"/>
    <n v="79.75"/>
    <n v="1131.8599999999999"/>
    <n v="57.96"/>
  </r>
  <r>
    <x v="13"/>
    <x v="3"/>
    <x v="7"/>
    <n v="21022.29"/>
    <n v="23137.14"/>
    <n v="97.09"/>
    <n v="374.62"/>
    <n v="64.55"/>
  </r>
  <r>
    <x v="4"/>
    <x v="2"/>
    <x v="0"/>
    <n v="39158.17"/>
    <n v="31840.85"/>
    <n v="31.95"/>
    <n v="457.26"/>
    <n v="59.23"/>
  </r>
  <r>
    <x v="9"/>
    <x v="4"/>
    <x v="0"/>
    <n v="49808.78"/>
    <n v="45858.94"/>
    <n v="167.38"/>
    <n v="545.79"/>
    <n v="47.15"/>
  </r>
  <r>
    <x v="15"/>
    <x v="1"/>
    <x v="0"/>
    <n v="33269.480000000003"/>
    <n v="32891.5"/>
    <n v="75.599999999999994"/>
    <n v="936.04"/>
    <n v="41.32"/>
  </r>
  <r>
    <x v="19"/>
    <x v="6"/>
    <x v="5"/>
    <n v="34493.019999999997"/>
    <n v="28190.42"/>
    <n v="179.95"/>
    <n v="192.09"/>
    <n v="68.069999999999993"/>
  </r>
  <r>
    <x v="13"/>
    <x v="2"/>
    <x v="5"/>
    <n v="10239.450000000001"/>
    <n v="9673.7800000000007"/>
    <n v="176.18"/>
    <n v="1042.8800000000001"/>
    <n v="44.43"/>
  </r>
  <r>
    <x v="14"/>
    <x v="2"/>
    <x v="0"/>
    <n v="38729.379999999997"/>
    <n v="35954.47"/>
    <n v="174.94"/>
    <n v="565.14"/>
    <n v="41.28"/>
  </r>
  <r>
    <x v="0"/>
    <x v="2"/>
    <x v="7"/>
    <n v="47579.06"/>
    <n v="45990.76"/>
    <n v="140.13999999999999"/>
    <n v="892.05"/>
    <n v="32.549999999999997"/>
  </r>
  <r>
    <x v="11"/>
    <x v="6"/>
    <x v="4"/>
    <n v="2758.33"/>
    <n v="2791.66"/>
    <n v="21.95"/>
    <n v="56.71"/>
    <n v="32.68"/>
  </r>
  <r>
    <x v="12"/>
    <x v="1"/>
    <x v="7"/>
    <n v="2961.25"/>
    <n v="2885.45"/>
    <n v="118.25"/>
    <n v="1338.62"/>
    <n v="61.53"/>
  </r>
  <r>
    <x v="10"/>
    <x v="5"/>
    <x v="4"/>
    <n v="25925.67"/>
    <n v="26485.25"/>
    <n v="161.72"/>
    <n v="390.86"/>
    <n v="67.760000000000005"/>
  </r>
  <r>
    <x v="5"/>
    <x v="4"/>
    <x v="7"/>
    <n v="42039.58"/>
    <n v="40819.21"/>
    <n v="165.37"/>
    <n v="1285.93"/>
    <n v="64.599999999999994"/>
  </r>
  <r>
    <x v="1"/>
    <x v="1"/>
    <x v="2"/>
    <n v="1484.47"/>
    <n v="1234.04"/>
    <n v="48.37"/>
    <n v="477.14"/>
    <n v="36.07"/>
  </r>
  <r>
    <x v="9"/>
    <x v="0"/>
    <x v="1"/>
    <n v="4317.3599999999997"/>
    <n v="4668.72"/>
    <n v="33.33"/>
    <n v="978.97"/>
    <n v="58.92"/>
  </r>
  <r>
    <x v="8"/>
    <x v="4"/>
    <x v="4"/>
    <n v="26928.02"/>
    <n v="22625.18"/>
    <n v="171.49"/>
    <n v="235.4"/>
    <n v="67.98"/>
  </r>
  <r>
    <x v="1"/>
    <x v="6"/>
    <x v="2"/>
    <n v="42112.4"/>
    <n v="49050.1"/>
    <n v="103.84"/>
    <n v="1240.3900000000001"/>
    <n v="42.84"/>
  </r>
  <r>
    <x v="10"/>
    <x v="0"/>
    <x v="3"/>
    <n v="22043.4"/>
    <n v="20428.03"/>
    <n v="138.38999999999999"/>
    <n v="1246.3499999999999"/>
    <n v="37.47"/>
  </r>
  <r>
    <x v="5"/>
    <x v="4"/>
    <x v="0"/>
    <n v="8591.3700000000008"/>
    <n v="8898.91"/>
    <n v="115.26"/>
    <n v="1362.76"/>
    <n v="61.06"/>
  </r>
  <r>
    <x v="19"/>
    <x v="3"/>
    <x v="5"/>
    <n v="19593.47"/>
    <n v="18976.55"/>
    <n v="89.08"/>
    <n v="334.55"/>
    <n v="39.33"/>
  </r>
  <r>
    <x v="3"/>
    <x v="2"/>
    <x v="2"/>
    <n v="46175.25"/>
    <n v="44497.24"/>
    <n v="106.95"/>
    <n v="1298.51"/>
    <n v="33.72"/>
  </r>
  <r>
    <x v="8"/>
    <x v="4"/>
    <x v="3"/>
    <n v="2785.42"/>
    <n v="3045.34"/>
    <n v="93.69"/>
    <n v="782.44"/>
    <n v="49"/>
  </r>
  <r>
    <x v="14"/>
    <x v="2"/>
    <x v="1"/>
    <n v="42915.38"/>
    <n v="37429.730000000003"/>
    <n v="26.55"/>
    <n v="1202.98"/>
    <n v="46.84"/>
  </r>
  <r>
    <x v="8"/>
    <x v="1"/>
    <x v="4"/>
    <n v="45348.53"/>
    <n v="40814.97"/>
    <n v="79.58"/>
    <n v="405.35"/>
    <n v="60.25"/>
  </r>
  <r>
    <x v="12"/>
    <x v="3"/>
    <x v="4"/>
    <n v="47405.16"/>
    <n v="51124.55"/>
    <n v="107.4"/>
    <n v="882.89"/>
    <n v="35.94"/>
  </r>
  <r>
    <x v="3"/>
    <x v="4"/>
    <x v="6"/>
    <n v="20204.47"/>
    <n v="20851.21"/>
    <n v="76.319999999999993"/>
    <n v="466.49"/>
    <n v="45.75"/>
  </r>
  <r>
    <x v="19"/>
    <x v="3"/>
    <x v="5"/>
    <n v="30900.63"/>
    <n v="28588.22"/>
    <n v="136.07"/>
    <n v="1387.48"/>
    <n v="33.5"/>
  </r>
  <r>
    <x v="15"/>
    <x v="4"/>
    <x v="6"/>
    <n v="7039.96"/>
    <n v="6390.6"/>
    <n v="69.37"/>
    <n v="1302.58"/>
    <n v="69.62"/>
  </r>
  <r>
    <x v="2"/>
    <x v="1"/>
    <x v="6"/>
    <n v="5817.52"/>
    <n v="6103.72"/>
    <n v="31.06"/>
    <n v="1102.26"/>
    <n v="46.32"/>
  </r>
  <r>
    <x v="3"/>
    <x v="1"/>
    <x v="4"/>
    <n v="45264.66"/>
    <n v="39253.919999999998"/>
    <n v="62.04"/>
    <n v="1094.28"/>
    <n v="63.98"/>
  </r>
  <r>
    <x v="5"/>
    <x v="5"/>
    <x v="0"/>
    <n v="44295.09"/>
    <n v="52658.25"/>
    <n v="140.78"/>
    <n v="448.34"/>
    <n v="56.04"/>
  </r>
  <r>
    <x v="16"/>
    <x v="3"/>
    <x v="0"/>
    <n v="20440.62"/>
    <n v="20123.5"/>
    <n v="195.15"/>
    <n v="139.24"/>
    <n v="33.39"/>
  </r>
  <r>
    <x v="1"/>
    <x v="6"/>
    <x v="3"/>
    <n v="44315.15"/>
    <n v="46367.85"/>
    <n v="25.98"/>
    <n v="1213.6199999999999"/>
    <n v="42.22"/>
  </r>
  <r>
    <x v="14"/>
    <x v="4"/>
    <x v="5"/>
    <n v="46470.45"/>
    <n v="38334.959999999999"/>
    <n v="179.68"/>
    <n v="852.93"/>
    <n v="41.69"/>
  </r>
  <r>
    <x v="1"/>
    <x v="2"/>
    <x v="2"/>
    <n v="31465.08"/>
    <n v="36586.910000000003"/>
    <n v="124.43"/>
    <n v="295.86"/>
    <n v="65.709999999999994"/>
  </r>
  <r>
    <x v="10"/>
    <x v="1"/>
    <x v="4"/>
    <n v="43415.16"/>
    <n v="35330.620000000003"/>
    <n v="123.32"/>
    <n v="366.42"/>
    <n v="63.24"/>
  </r>
  <r>
    <x v="13"/>
    <x v="4"/>
    <x v="2"/>
    <n v="11181.13"/>
    <n v="11697.69"/>
    <n v="77.5"/>
    <n v="434.53"/>
    <n v="48.52"/>
  </r>
  <r>
    <x v="0"/>
    <x v="2"/>
    <x v="2"/>
    <n v="22957.97"/>
    <n v="22260.35"/>
    <n v="151.78"/>
    <n v="1177.05"/>
    <n v="59.7"/>
  </r>
  <r>
    <x v="11"/>
    <x v="2"/>
    <x v="7"/>
    <n v="19071.25"/>
    <n v="16117.06"/>
    <n v="101.98"/>
    <n v="627.98"/>
    <n v="58.09"/>
  </r>
  <r>
    <x v="4"/>
    <x v="2"/>
    <x v="2"/>
    <n v="19935.2"/>
    <n v="16517.490000000002"/>
    <n v="65.709999999999994"/>
    <n v="422.08"/>
    <n v="61.08"/>
  </r>
  <r>
    <x v="13"/>
    <x v="5"/>
    <x v="0"/>
    <n v="9506.7999999999993"/>
    <n v="9257.8700000000008"/>
    <n v="54.59"/>
    <n v="630.70000000000005"/>
    <n v="46.91"/>
  </r>
  <r>
    <x v="2"/>
    <x v="5"/>
    <x v="1"/>
    <n v="23242.97"/>
    <n v="18838.27"/>
    <n v="194.98"/>
    <n v="659.49"/>
    <n v="58.25"/>
  </r>
  <r>
    <x v="9"/>
    <x v="3"/>
    <x v="1"/>
    <n v="9805.6200000000008"/>
    <n v="10171.56"/>
    <n v="28.74"/>
    <n v="204.11"/>
    <n v="58.95"/>
  </r>
  <r>
    <x v="8"/>
    <x v="3"/>
    <x v="3"/>
    <n v="28349.59"/>
    <n v="30062.85"/>
    <n v="38.75"/>
    <n v="498.19"/>
    <n v="58.5"/>
  </r>
  <r>
    <x v="17"/>
    <x v="5"/>
    <x v="0"/>
    <n v="39033.050000000003"/>
    <n v="36466.14"/>
    <n v="116.51"/>
    <n v="443.58"/>
    <n v="52.07"/>
  </r>
  <r>
    <x v="11"/>
    <x v="2"/>
    <x v="3"/>
    <n v="20022.07"/>
    <n v="18355.89"/>
    <n v="174.56"/>
    <n v="607.70000000000005"/>
    <n v="63.33"/>
  </r>
  <r>
    <x v="11"/>
    <x v="2"/>
    <x v="6"/>
    <n v="1410.3"/>
    <n v="1386.31"/>
    <n v="129.18"/>
    <n v="1199.8800000000001"/>
    <n v="64.73"/>
  </r>
  <r>
    <x v="6"/>
    <x v="0"/>
    <x v="2"/>
    <n v="11236.21"/>
    <n v="9736.7999999999993"/>
    <n v="32.81"/>
    <n v="588.89"/>
    <n v="44.86"/>
  </r>
  <r>
    <x v="10"/>
    <x v="5"/>
    <x v="1"/>
    <n v="22052.67"/>
    <n v="20047.21"/>
    <n v="36.17"/>
    <n v="817.37"/>
    <n v="56.85"/>
  </r>
  <r>
    <x v="15"/>
    <x v="5"/>
    <x v="7"/>
    <n v="39718.36"/>
    <n v="31941.599999999999"/>
    <n v="164.78"/>
    <n v="1031.8499999999999"/>
    <n v="33.76"/>
  </r>
  <r>
    <x v="16"/>
    <x v="5"/>
    <x v="2"/>
    <n v="33514.85"/>
    <n v="33542.050000000003"/>
    <n v="44.2"/>
    <n v="1363.09"/>
    <n v="49.27"/>
  </r>
  <r>
    <x v="8"/>
    <x v="6"/>
    <x v="7"/>
    <n v="15083.81"/>
    <n v="12505.53"/>
    <n v="105.61"/>
    <n v="350.85"/>
    <n v="49.38"/>
  </r>
  <r>
    <x v="1"/>
    <x v="6"/>
    <x v="5"/>
    <n v="46093.77"/>
    <n v="41803"/>
    <n v="152.16999999999999"/>
    <n v="924.65"/>
    <n v="61.4"/>
  </r>
  <r>
    <x v="1"/>
    <x v="3"/>
    <x v="3"/>
    <n v="34860.29"/>
    <n v="30988.400000000001"/>
    <n v="32.18"/>
    <n v="935.91"/>
    <n v="69.989999999999995"/>
  </r>
  <r>
    <x v="9"/>
    <x v="0"/>
    <x v="0"/>
    <n v="42001.01"/>
    <n v="46107.26"/>
    <n v="120.5"/>
    <n v="1294.8399999999999"/>
    <n v="60.79"/>
  </r>
  <r>
    <x v="7"/>
    <x v="6"/>
    <x v="5"/>
    <n v="32640.66"/>
    <n v="38875.42"/>
    <n v="77.17"/>
    <n v="1151.29"/>
    <n v="49.52"/>
  </r>
  <r>
    <x v="13"/>
    <x v="2"/>
    <x v="1"/>
    <n v="23587.98"/>
    <n v="23027.08"/>
    <n v="53.12"/>
    <n v="562.52"/>
    <n v="45.51"/>
  </r>
  <r>
    <x v="16"/>
    <x v="3"/>
    <x v="7"/>
    <n v="11448.82"/>
    <n v="13665.84"/>
    <n v="176.83"/>
    <n v="287.98"/>
    <n v="48.15"/>
  </r>
  <r>
    <x v="16"/>
    <x v="4"/>
    <x v="7"/>
    <n v="6094.82"/>
    <n v="4942.92"/>
    <n v="47.4"/>
    <n v="660.79"/>
    <n v="66.38"/>
  </r>
  <r>
    <x v="1"/>
    <x v="0"/>
    <x v="1"/>
    <n v="9381.9599999999991"/>
    <n v="10765.37"/>
    <n v="74.22"/>
    <n v="37.83"/>
    <n v="63.68"/>
  </r>
  <r>
    <x v="15"/>
    <x v="4"/>
    <x v="4"/>
    <n v="16814.89"/>
    <n v="16164.55"/>
    <n v="69.290000000000006"/>
    <n v="53.51"/>
    <n v="64.150000000000006"/>
  </r>
  <r>
    <x v="7"/>
    <x v="4"/>
    <x v="4"/>
    <n v="30396.27"/>
    <n v="34370.86"/>
    <n v="85.75"/>
    <n v="1386.09"/>
    <n v="68.19"/>
  </r>
  <r>
    <x v="16"/>
    <x v="5"/>
    <x v="7"/>
    <n v="40166.15"/>
    <n v="37579.82"/>
    <n v="64.069999999999993"/>
    <n v="619.9"/>
    <n v="32.130000000000003"/>
  </r>
  <r>
    <x v="2"/>
    <x v="5"/>
    <x v="4"/>
    <n v="28667.96"/>
    <n v="27435.03"/>
    <n v="47.25"/>
    <n v="1226.5"/>
    <n v="34.93"/>
  </r>
  <r>
    <x v="2"/>
    <x v="3"/>
    <x v="4"/>
    <n v="1025.25"/>
    <n v="841.87"/>
    <n v="64.02"/>
    <n v="871.3"/>
    <n v="38.56"/>
  </r>
  <r>
    <x v="1"/>
    <x v="3"/>
    <x v="7"/>
    <n v="15180.87"/>
    <n v="17081.77"/>
    <n v="27.43"/>
    <n v="805.85"/>
    <n v="68.040000000000006"/>
  </r>
  <r>
    <x v="14"/>
    <x v="0"/>
    <x v="7"/>
    <n v="28282.29"/>
    <n v="26046.63"/>
    <n v="168.35"/>
    <n v="939.47"/>
    <n v="57.89"/>
  </r>
  <r>
    <x v="14"/>
    <x v="6"/>
    <x v="0"/>
    <n v="1694"/>
    <n v="1970.55"/>
    <n v="184.8"/>
    <n v="431.35"/>
    <n v="58.07"/>
  </r>
  <r>
    <x v="6"/>
    <x v="6"/>
    <x v="3"/>
    <n v="12814.27"/>
    <n v="13621.54"/>
    <n v="120.21"/>
    <n v="629.98"/>
    <n v="39.17"/>
  </r>
  <r>
    <x v="17"/>
    <x v="0"/>
    <x v="1"/>
    <n v="16087.46"/>
    <n v="17856.919999999998"/>
    <n v="141.68"/>
    <n v="533.12"/>
    <n v="53.72"/>
  </r>
  <r>
    <x v="5"/>
    <x v="5"/>
    <x v="6"/>
    <n v="30671.53"/>
    <n v="34475.33"/>
    <n v="161.57"/>
    <n v="1379.07"/>
    <n v="36.19"/>
  </r>
  <r>
    <x v="13"/>
    <x v="2"/>
    <x v="3"/>
    <n v="19181.75"/>
    <n v="22185.26"/>
    <n v="93.97"/>
    <n v="568.08000000000004"/>
    <n v="66.83"/>
  </r>
  <r>
    <x v="4"/>
    <x v="5"/>
    <x v="6"/>
    <n v="1618.43"/>
    <n v="1551.59"/>
    <n v="74.94"/>
    <n v="340.12"/>
    <n v="33.74"/>
  </r>
  <r>
    <x v="0"/>
    <x v="6"/>
    <x v="0"/>
    <n v="44836.9"/>
    <n v="41938.44"/>
    <n v="116.16"/>
    <n v="180.39"/>
    <n v="49.87"/>
  </r>
  <r>
    <x v="2"/>
    <x v="5"/>
    <x v="6"/>
    <n v="38026.43"/>
    <n v="30744.28"/>
    <n v="167.61"/>
    <n v="1033.19"/>
    <n v="56.09"/>
  </r>
  <r>
    <x v="11"/>
    <x v="2"/>
    <x v="6"/>
    <n v="17410.79"/>
    <n v="15757.23"/>
    <n v="132.34"/>
    <n v="830.5"/>
    <n v="64.33"/>
  </r>
  <r>
    <x v="2"/>
    <x v="1"/>
    <x v="6"/>
    <n v="5772.53"/>
    <n v="6403.4"/>
    <n v="163.62"/>
    <n v="1252.55"/>
    <n v="56.34"/>
  </r>
  <r>
    <x v="9"/>
    <x v="2"/>
    <x v="5"/>
    <n v="6399.7"/>
    <n v="7049.6"/>
    <n v="61.54"/>
    <n v="850.42"/>
    <n v="63.4"/>
  </r>
  <r>
    <x v="15"/>
    <x v="2"/>
    <x v="6"/>
    <n v="24214.07"/>
    <n v="23528.51"/>
    <n v="90.26"/>
    <n v="1083.4100000000001"/>
    <n v="60.78"/>
  </r>
  <r>
    <x v="11"/>
    <x v="4"/>
    <x v="2"/>
    <n v="19708.259999999998"/>
    <n v="23587.81"/>
    <n v="133.24"/>
    <n v="1181.0899999999999"/>
    <n v="53.13"/>
  </r>
  <r>
    <x v="7"/>
    <x v="3"/>
    <x v="1"/>
    <n v="48708.21"/>
    <n v="56324.24"/>
    <n v="142.47"/>
    <n v="386.81"/>
    <n v="40.200000000000003"/>
  </r>
  <r>
    <x v="8"/>
    <x v="0"/>
    <x v="4"/>
    <n v="24154.63"/>
    <n v="19637.18"/>
    <n v="112.3"/>
    <n v="384.76"/>
    <n v="68.19"/>
  </r>
  <r>
    <x v="1"/>
    <x v="0"/>
    <x v="5"/>
    <n v="18103.47"/>
    <n v="21231.26"/>
    <n v="143.44999999999999"/>
    <n v="942.23"/>
    <n v="63.84"/>
  </r>
  <r>
    <x v="15"/>
    <x v="5"/>
    <x v="7"/>
    <n v="48059.11"/>
    <n v="40071.599999999999"/>
    <n v="80.36"/>
    <n v="50.5"/>
    <n v="69.66"/>
  </r>
  <r>
    <x v="17"/>
    <x v="2"/>
    <x v="6"/>
    <n v="15533.74"/>
    <n v="16349.63"/>
    <n v="127.92"/>
    <n v="892.76"/>
    <n v="42.66"/>
  </r>
  <r>
    <x v="16"/>
    <x v="0"/>
    <x v="4"/>
    <n v="35217.449999999997"/>
    <n v="30190.959999999999"/>
    <n v="84.34"/>
    <n v="901.88"/>
    <n v="46.03"/>
  </r>
  <r>
    <x v="19"/>
    <x v="3"/>
    <x v="1"/>
    <n v="48558.23"/>
    <n v="52809.09"/>
    <n v="139.97"/>
    <n v="486.72"/>
    <n v="46.24"/>
  </r>
  <r>
    <x v="11"/>
    <x v="0"/>
    <x v="3"/>
    <n v="46203.14"/>
    <n v="41490.22"/>
    <n v="186.62"/>
    <n v="21.1"/>
    <n v="31.95"/>
  </r>
  <r>
    <x v="13"/>
    <x v="5"/>
    <x v="1"/>
    <n v="4551.47"/>
    <n v="5409.94"/>
    <n v="42.14"/>
    <n v="368.51"/>
    <n v="67.06"/>
  </r>
  <r>
    <x v="13"/>
    <x v="5"/>
    <x v="2"/>
    <n v="29565.599999999999"/>
    <n v="24296.799999999999"/>
    <n v="25.13"/>
    <n v="812.98"/>
    <n v="58.24"/>
  </r>
  <r>
    <x v="4"/>
    <x v="1"/>
    <x v="3"/>
    <n v="46679.66"/>
    <n v="50458.52"/>
    <n v="97.62"/>
    <n v="1104.6199999999999"/>
    <n v="61.78"/>
  </r>
  <r>
    <x v="6"/>
    <x v="2"/>
    <x v="5"/>
    <n v="3294.79"/>
    <n v="3145.7"/>
    <n v="36.53"/>
    <n v="1157.07"/>
    <n v="54.24"/>
  </r>
  <r>
    <x v="4"/>
    <x v="5"/>
    <x v="3"/>
    <n v="20187.86"/>
    <n v="20160.75"/>
    <n v="65.91"/>
    <n v="436.72"/>
    <n v="65.03"/>
  </r>
  <r>
    <x v="13"/>
    <x v="4"/>
    <x v="4"/>
    <n v="48742.06"/>
    <n v="54592.480000000003"/>
    <n v="146.71"/>
    <n v="1312.09"/>
    <n v="38.630000000000003"/>
  </r>
  <r>
    <x v="15"/>
    <x v="1"/>
    <x v="4"/>
    <n v="14768.04"/>
    <n v="14570.61"/>
    <n v="90.3"/>
    <n v="181.41"/>
    <n v="49.34"/>
  </r>
  <r>
    <x v="17"/>
    <x v="1"/>
    <x v="7"/>
    <n v="45786.18"/>
    <n v="40409.74"/>
    <n v="187.79"/>
    <n v="833.26"/>
    <n v="42.24"/>
  </r>
  <r>
    <x v="7"/>
    <x v="6"/>
    <x v="0"/>
    <n v="13888.93"/>
    <n v="13847.95"/>
    <n v="182.12"/>
    <n v="121.4"/>
    <n v="43.57"/>
  </r>
  <r>
    <x v="9"/>
    <x v="6"/>
    <x v="2"/>
    <n v="14176.85"/>
    <n v="11752.96"/>
    <n v="20.2"/>
    <n v="1152.6199999999999"/>
    <n v="40.840000000000003"/>
  </r>
  <r>
    <x v="15"/>
    <x v="2"/>
    <x v="0"/>
    <n v="31350.95"/>
    <n v="34430.629999999997"/>
    <n v="167.05"/>
    <n v="15.95"/>
    <n v="58.55"/>
  </r>
  <r>
    <x v="12"/>
    <x v="4"/>
    <x v="2"/>
    <n v="38491.57"/>
    <n v="45538.559999999998"/>
    <n v="95.85"/>
    <n v="173.91"/>
    <n v="47.69"/>
  </r>
  <r>
    <x v="3"/>
    <x v="1"/>
    <x v="7"/>
    <n v="45520.34"/>
    <n v="50610.21"/>
    <n v="119.5"/>
    <n v="218.64"/>
    <n v="60.73"/>
  </r>
  <r>
    <x v="10"/>
    <x v="4"/>
    <x v="7"/>
    <n v="17678.099999999999"/>
    <n v="19199.900000000001"/>
    <n v="132.38999999999999"/>
    <n v="210.48"/>
    <n v="33.74"/>
  </r>
  <r>
    <x v="19"/>
    <x v="3"/>
    <x v="5"/>
    <n v="31836.59"/>
    <n v="32047.25"/>
    <n v="123.61"/>
    <n v="734.36"/>
    <n v="49.83"/>
  </r>
  <r>
    <x v="12"/>
    <x v="4"/>
    <x v="4"/>
    <n v="26638.83"/>
    <n v="23003.29"/>
    <n v="74.900000000000006"/>
    <n v="866.62"/>
    <n v="54.98"/>
  </r>
  <r>
    <x v="6"/>
    <x v="3"/>
    <x v="5"/>
    <n v="38818.58"/>
    <n v="42081.85"/>
    <n v="66.88"/>
    <n v="1355.79"/>
    <n v="63.79"/>
  </r>
  <r>
    <x v="16"/>
    <x v="5"/>
    <x v="4"/>
    <n v="44918.63"/>
    <n v="53620.37"/>
    <n v="28.35"/>
    <n v="501.21"/>
    <n v="38.85"/>
  </r>
  <r>
    <x v="5"/>
    <x v="3"/>
    <x v="1"/>
    <n v="5529.26"/>
    <n v="5661.64"/>
    <n v="190.12"/>
    <n v="372.58"/>
    <n v="36.96"/>
  </r>
  <r>
    <x v="9"/>
    <x v="3"/>
    <x v="0"/>
    <n v="22790.85"/>
    <n v="18513.509999999998"/>
    <n v="104.57"/>
    <n v="382.3"/>
    <n v="58.65"/>
  </r>
  <r>
    <x v="6"/>
    <x v="0"/>
    <x v="3"/>
    <n v="35852.53"/>
    <n v="29367.55"/>
    <n v="175.99"/>
    <n v="969.63"/>
    <n v="50.1"/>
  </r>
  <r>
    <x v="17"/>
    <x v="0"/>
    <x v="6"/>
    <n v="25765.07"/>
    <n v="24024.36"/>
    <n v="49.22"/>
    <n v="479.43"/>
    <n v="55.93"/>
  </r>
  <r>
    <x v="11"/>
    <x v="4"/>
    <x v="1"/>
    <n v="40976.71"/>
    <n v="35950.120000000003"/>
    <n v="150.22999999999999"/>
    <n v="613.04999999999995"/>
    <n v="49.48"/>
  </r>
  <r>
    <x v="17"/>
    <x v="3"/>
    <x v="4"/>
    <n v="18935.150000000001"/>
    <n v="21548.3"/>
    <n v="168.02"/>
    <n v="212.16"/>
    <n v="41.64"/>
  </r>
  <r>
    <x v="13"/>
    <x v="0"/>
    <x v="5"/>
    <n v="42395.76"/>
    <n v="38646.36"/>
    <n v="34.090000000000003"/>
    <n v="364.5"/>
    <n v="37.24"/>
  </r>
  <r>
    <x v="16"/>
    <x v="2"/>
    <x v="5"/>
    <n v="24204.54"/>
    <n v="20642.66"/>
    <n v="23.09"/>
    <n v="990.67"/>
    <n v="50.77"/>
  </r>
  <r>
    <x v="3"/>
    <x v="1"/>
    <x v="2"/>
    <n v="45069.58"/>
    <n v="40138.57"/>
    <n v="131.13999999999999"/>
    <n v="1165.8699999999999"/>
    <n v="44.42"/>
  </r>
  <r>
    <x v="14"/>
    <x v="3"/>
    <x v="6"/>
    <n v="9773.83"/>
    <n v="10242.02"/>
    <n v="99.76"/>
    <n v="844.89"/>
    <n v="66.02"/>
  </r>
  <r>
    <x v="19"/>
    <x v="3"/>
    <x v="7"/>
    <n v="5740.99"/>
    <n v="5175.08"/>
    <n v="26.29"/>
    <n v="466.57"/>
    <n v="49.57"/>
  </r>
  <r>
    <x v="4"/>
    <x v="5"/>
    <x v="2"/>
    <n v="43995.32"/>
    <n v="42065.42"/>
    <n v="196.01"/>
    <n v="549.16"/>
    <n v="59.65"/>
  </r>
  <r>
    <x v="2"/>
    <x v="1"/>
    <x v="1"/>
    <n v="18104.97"/>
    <n v="19402.95"/>
    <n v="118.84"/>
    <n v="239.4"/>
    <n v="43.94"/>
  </r>
  <r>
    <x v="18"/>
    <x v="4"/>
    <x v="7"/>
    <n v="19047.060000000001"/>
    <n v="17664.740000000002"/>
    <n v="33.39"/>
    <n v="1229.68"/>
    <n v="30.08"/>
  </r>
  <r>
    <x v="12"/>
    <x v="3"/>
    <x v="0"/>
    <n v="39012.379999999997"/>
    <n v="39009.82"/>
    <n v="97.73"/>
    <n v="150.37"/>
    <n v="43.72"/>
  </r>
  <r>
    <x v="2"/>
    <x v="2"/>
    <x v="3"/>
    <n v="39163.83"/>
    <n v="36725.5"/>
    <n v="96.93"/>
    <n v="1354.12"/>
    <n v="45.77"/>
  </r>
  <r>
    <x v="6"/>
    <x v="4"/>
    <x v="1"/>
    <n v="23303.86"/>
    <n v="22250.07"/>
    <n v="152.59"/>
    <n v="277.45"/>
    <n v="30.27"/>
  </r>
  <r>
    <x v="17"/>
    <x v="1"/>
    <x v="1"/>
    <n v="35237.47"/>
    <n v="35622.629999999997"/>
    <n v="116.27"/>
    <n v="1369.87"/>
    <n v="53.21"/>
  </r>
  <r>
    <x v="12"/>
    <x v="6"/>
    <x v="3"/>
    <n v="2825.5"/>
    <n v="2953.1"/>
    <n v="121.89"/>
    <n v="707.47"/>
    <n v="42.91"/>
  </r>
  <r>
    <x v="4"/>
    <x v="3"/>
    <x v="0"/>
    <n v="27293.62"/>
    <n v="22003.31"/>
    <n v="61.47"/>
    <n v="264.66000000000003"/>
    <n v="67.67"/>
  </r>
  <r>
    <x v="19"/>
    <x v="4"/>
    <x v="6"/>
    <n v="39820.97"/>
    <n v="33844.29"/>
    <n v="176.03"/>
    <n v="287.47000000000003"/>
    <n v="66.63"/>
  </r>
  <r>
    <x v="17"/>
    <x v="6"/>
    <x v="0"/>
    <n v="43384.58"/>
    <n v="35806.129999999997"/>
    <n v="30.81"/>
    <n v="1190.1099999999999"/>
    <n v="67.239999999999995"/>
  </r>
  <r>
    <x v="17"/>
    <x v="0"/>
    <x v="3"/>
    <n v="21214.86"/>
    <n v="24592.880000000001"/>
    <n v="95.32"/>
    <n v="1050.8"/>
    <n v="58.07"/>
  </r>
  <r>
    <x v="13"/>
    <x v="5"/>
    <x v="1"/>
    <n v="33055.94"/>
    <n v="38140.550000000003"/>
    <n v="153.69999999999999"/>
    <n v="940.08"/>
    <n v="46.11"/>
  </r>
  <r>
    <x v="18"/>
    <x v="3"/>
    <x v="3"/>
    <n v="12148.55"/>
    <n v="10214.129999999999"/>
    <n v="68.7"/>
    <n v="1209.48"/>
    <n v="62.66"/>
  </r>
  <r>
    <x v="10"/>
    <x v="3"/>
    <x v="7"/>
    <n v="27987.95"/>
    <n v="24427.79"/>
    <n v="66.28"/>
    <n v="91.78"/>
    <n v="43.46"/>
  </r>
  <r>
    <x v="13"/>
    <x v="2"/>
    <x v="4"/>
    <n v="5117.51"/>
    <n v="5392.38"/>
    <n v="44.55"/>
    <n v="521.32000000000005"/>
    <n v="50.14"/>
  </r>
  <r>
    <x v="9"/>
    <x v="1"/>
    <x v="4"/>
    <n v="26712.79"/>
    <n v="26848.34"/>
    <n v="66.14"/>
    <n v="761.93"/>
    <n v="52.13"/>
  </r>
  <r>
    <x v="9"/>
    <x v="0"/>
    <x v="3"/>
    <n v="4136.84"/>
    <n v="4577.87"/>
    <n v="185.34"/>
    <n v="412.77"/>
    <n v="31.43"/>
  </r>
  <r>
    <x v="7"/>
    <x v="6"/>
    <x v="3"/>
    <n v="46052.18"/>
    <n v="43337.13"/>
    <n v="159.18"/>
    <n v="1174.6400000000001"/>
    <n v="64.319999999999993"/>
  </r>
  <r>
    <x v="9"/>
    <x v="3"/>
    <x v="6"/>
    <n v="14821.69"/>
    <n v="15577.51"/>
    <n v="141.58000000000001"/>
    <n v="541.52"/>
    <n v="36.380000000000003"/>
  </r>
  <r>
    <x v="4"/>
    <x v="3"/>
    <x v="6"/>
    <n v="40414.19"/>
    <n v="42394.85"/>
    <n v="188.16"/>
    <n v="327.10000000000002"/>
    <n v="41.82"/>
  </r>
  <r>
    <x v="8"/>
    <x v="2"/>
    <x v="2"/>
    <n v="21409.3"/>
    <n v="24661.22"/>
    <n v="159.22"/>
    <n v="1252.33"/>
    <n v="32.39"/>
  </r>
  <r>
    <x v="11"/>
    <x v="2"/>
    <x v="0"/>
    <n v="41572.870000000003"/>
    <n v="49079.89"/>
    <n v="146.02000000000001"/>
    <n v="190.57"/>
    <n v="64.13"/>
  </r>
  <r>
    <x v="17"/>
    <x v="6"/>
    <x v="5"/>
    <n v="30679.1"/>
    <n v="26443.919999999998"/>
    <n v="172.8"/>
    <n v="1196.67"/>
    <n v="34.85"/>
  </r>
  <r>
    <x v="19"/>
    <x v="5"/>
    <x v="3"/>
    <n v="41606.089999999997"/>
    <n v="46877.29"/>
    <n v="187.42"/>
    <n v="213.05"/>
    <n v="54.64"/>
  </r>
  <r>
    <x v="5"/>
    <x v="6"/>
    <x v="2"/>
    <n v="21039.47"/>
    <n v="19017.97"/>
    <n v="160.55000000000001"/>
    <n v="74.05"/>
    <n v="50.95"/>
  </r>
  <r>
    <x v="12"/>
    <x v="5"/>
    <x v="5"/>
    <n v="25425.119999999999"/>
    <n v="24747.72"/>
    <n v="36.17"/>
    <n v="753.99"/>
    <n v="41.46"/>
  </r>
  <r>
    <x v="10"/>
    <x v="0"/>
    <x v="4"/>
    <n v="23334.880000000001"/>
    <n v="19766.990000000002"/>
    <n v="129.91999999999999"/>
    <n v="17.13"/>
    <n v="54.06"/>
  </r>
  <r>
    <x v="13"/>
    <x v="2"/>
    <x v="3"/>
    <n v="35263.78"/>
    <n v="32027.17"/>
    <n v="114.62"/>
    <n v="772.03"/>
    <n v="33.78"/>
  </r>
  <r>
    <x v="12"/>
    <x v="6"/>
    <x v="1"/>
    <n v="7513.39"/>
    <n v="7177.18"/>
    <n v="55.46"/>
    <n v="166.15"/>
    <n v="42.98"/>
  </r>
  <r>
    <x v="0"/>
    <x v="4"/>
    <x v="2"/>
    <n v="2080.02"/>
    <n v="1859.92"/>
    <n v="31.43"/>
    <n v="57.28"/>
    <n v="34.299999999999997"/>
  </r>
  <r>
    <x v="11"/>
    <x v="3"/>
    <x v="2"/>
    <n v="13535.23"/>
    <n v="15210.86"/>
    <n v="185.76"/>
    <n v="490.98"/>
    <n v="65.92"/>
  </r>
  <r>
    <x v="19"/>
    <x v="3"/>
    <x v="1"/>
    <n v="36016.89"/>
    <n v="37081.949999999997"/>
    <n v="86.78"/>
    <n v="774.29"/>
    <n v="44.86"/>
  </r>
  <r>
    <x v="6"/>
    <x v="1"/>
    <x v="1"/>
    <n v="32439.13"/>
    <n v="37580.81"/>
    <n v="164.52"/>
    <n v="696.56"/>
    <n v="56.04"/>
  </r>
  <r>
    <x v="12"/>
    <x v="0"/>
    <x v="2"/>
    <n v="43405.29"/>
    <n v="39288.870000000003"/>
    <n v="140.93"/>
    <n v="17.010000000000002"/>
    <n v="30.47"/>
  </r>
  <r>
    <x v="3"/>
    <x v="4"/>
    <x v="2"/>
    <n v="37398.57"/>
    <n v="30512.12"/>
    <n v="74.16"/>
    <n v="976.51"/>
    <n v="44.31"/>
  </r>
  <r>
    <x v="1"/>
    <x v="1"/>
    <x v="1"/>
    <n v="25172.33"/>
    <n v="22498.63"/>
    <n v="111.99"/>
    <n v="958.92"/>
    <n v="55.87"/>
  </r>
  <r>
    <x v="7"/>
    <x v="1"/>
    <x v="6"/>
    <n v="20091.78"/>
    <n v="17367.8"/>
    <n v="156.4"/>
    <n v="1355.95"/>
    <n v="65.67"/>
  </r>
  <r>
    <x v="9"/>
    <x v="1"/>
    <x v="4"/>
    <n v="36926.85"/>
    <n v="29718.74"/>
    <n v="49.29"/>
    <n v="552.76"/>
    <n v="48.35"/>
  </r>
  <r>
    <x v="8"/>
    <x v="2"/>
    <x v="0"/>
    <n v="9837.02"/>
    <n v="11627.82"/>
    <n v="115.82"/>
    <n v="877.07"/>
    <n v="68.11"/>
  </r>
  <r>
    <x v="17"/>
    <x v="1"/>
    <x v="2"/>
    <n v="28930.73"/>
    <n v="26402.82"/>
    <n v="65.69"/>
    <n v="754.75"/>
    <n v="53.04"/>
  </r>
  <r>
    <x v="7"/>
    <x v="1"/>
    <x v="0"/>
    <n v="39712.35"/>
    <n v="41529.26"/>
    <n v="99.07"/>
    <n v="1092.9000000000001"/>
    <n v="41.42"/>
  </r>
  <r>
    <x v="19"/>
    <x v="6"/>
    <x v="3"/>
    <n v="33684.83"/>
    <n v="29132.81"/>
    <n v="166.19"/>
    <n v="1188.78"/>
    <n v="69.55"/>
  </r>
  <r>
    <x v="8"/>
    <x v="6"/>
    <x v="1"/>
    <n v="34893.019999999997"/>
    <n v="29030.35"/>
    <n v="86.77"/>
    <n v="1185.57"/>
    <n v="57.21"/>
  </r>
  <r>
    <x v="6"/>
    <x v="3"/>
    <x v="6"/>
    <n v="39780.81"/>
    <n v="36194.44"/>
    <n v="136.25"/>
    <n v="1372.46"/>
    <n v="58.15"/>
  </r>
  <r>
    <x v="7"/>
    <x v="3"/>
    <x v="3"/>
    <n v="24694.29"/>
    <n v="21980.41"/>
    <n v="123.96"/>
    <n v="292.27"/>
    <n v="35.35"/>
  </r>
  <r>
    <x v="2"/>
    <x v="4"/>
    <x v="7"/>
    <n v="26312.21"/>
    <n v="26865.16"/>
    <n v="32.4"/>
    <n v="726.21"/>
    <n v="59.77"/>
  </r>
  <r>
    <x v="1"/>
    <x v="3"/>
    <x v="2"/>
    <n v="1618.65"/>
    <n v="1579.4"/>
    <n v="31.44"/>
    <n v="707.74"/>
    <n v="37.06"/>
  </r>
  <r>
    <x v="17"/>
    <x v="3"/>
    <x v="5"/>
    <n v="33870.28"/>
    <n v="33802.04"/>
    <n v="46.63"/>
    <n v="1124.04"/>
    <n v="33.43"/>
  </r>
  <r>
    <x v="14"/>
    <x v="2"/>
    <x v="4"/>
    <n v="13878.66"/>
    <n v="13795.11"/>
    <n v="165.73"/>
    <n v="355.82"/>
    <n v="63.51"/>
  </r>
  <r>
    <x v="6"/>
    <x v="1"/>
    <x v="1"/>
    <n v="23928.44"/>
    <n v="21243.15"/>
    <n v="163.29"/>
    <n v="396.86"/>
    <n v="45.63"/>
  </r>
  <r>
    <x v="15"/>
    <x v="1"/>
    <x v="2"/>
    <n v="31658.66"/>
    <n v="32503.18"/>
    <n v="113.37"/>
    <n v="51.5"/>
    <n v="53.27"/>
  </r>
  <r>
    <x v="3"/>
    <x v="6"/>
    <x v="4"/>
    <n v="17602.599999999999"/>
    <n v="16737.12"/>
    <n v="90.47"/>
    <n v="260.81"/>
    <n v="68.53"/>
  </r>
  <r>
    <x v="7"/>
    <x v="5"/>
    <x v="4"/>
    <n v="33891.550000000003"/>
    <n v="31648.5"/>
    <n v="132.38"/>
    <n v="306.42"/>
    <n v="30.4"/>
  </r>
  <r>
    <x v="9"/>
    <x v="4"/>
    <x v="0"/>
    <n v="4928.74"/>
    <n v="4001.21"/>
    <n v="107.14"/>
    <n v="604.48"/>
    <n v="60.73"/>
  </r>
  <r>
    <x v="2"/>
    <x v="3"/>
    <x v="3"/>
    <n v="43681.35"/>
    <n v="39417.42"/>
    <n v="30.52"/>
    <n v="17.13"/>
    <n v="49.14"/>
  </r>
  <r>
    <x v="9"/>
    <x v="4"/>
    <x v="2"/>
    <n v="36440.49"/>
    <n v="35379.589999999997"/>
    <n v="88.45"/>
    <n v="964.19"/>
    <n v="47.68"/>
  </r>
  <r>
    <x v="9"/>
    <x v="2"/>
    <x v="6"/>
    <n v="16518.259999999998"/>
    <n v="18623.18"/>
    <n v="142.12"/>
    <n v="1266.48"/>
    <n v="68.680000000000007"/>
  </r>
  <r>
    <x v="6"/>
    <x v="1"/>
    <x v="4"/>
    <n v="13519.64"/>
    <n v="14221.21"/>
    <n v="40.119999999999997"/>
    <n v="860.01"/>
    <n v="66.66"/>
  </r>
  <r>
    <x v="18"/>
    <x v="6"/>
    <x v="0"/>
    <n v="19517.830000000002"/>
    <n v="20014.560000000001"/>
    <n v="108.51"/>
    <n v="699.38"/>
    <n v="63.32"/>
  </r>
  <r>
    <x v="5"/>
    <x v="3"/>
    <x v="2"/>
    <n v="18058.32"/>
    <n v="19654.95"/>
    <n v="178.49"/>
    <n v="180.81"/>
    <n v="51.2"/>
  </r>
  <r>
    <x v="9"/>
    <x v="1"/>
    <x v="7"/>
    <n v="31220.86"/>
    <n v="36959.440000000002"/>
    <n v="184.7"/>
    <n v="1372.14"/>
    <n v="52.9"/>
  </r>
  <r>
    <x v="16"/>
    <x v="5"/>
    <x v="3"/>
    <n v="9060.27"/>
    <n v="8555.6"/>
    <n v="24.08"/>
    <n v="878.48"/>
    <n v="47.4"/>
  </r>
  <r>
    <x v="16"/>
    <x v="0"/>
    <x v="7"/>
    <n v="26692.45"/>
    <n v="28318.78"/>
    <n v="92.95"/>
    <n v="633.39"/>
    <n v="59.36"/>
  </r>
  <r>
    <x v="18"/>
    <x v="1"/>
    <x v="3"/>
    <n v="41474.480000000003"/>
    <n v="39921.339999999997"/>
    <n v="48.86"/>
    <n v="852.42"/>
    <n v="34.83"/>
  </r>
  <r>
    <x v="4"/>
    <x v="5"/>
    <x v="3"/>
    <n v="26564.19"/>
    <n v="27462.76"/>
    <n v="143.15"/>
    <n v="968.29"/>
    <n v="47.61"/>
  </r>
  <r>
    <x v="0"/>
    <x v="4"/>
    <x v="0"/>
    <n v="6384.32"/>
    <n v="6500.24"/>
    <n v="131.96"/>
    <n v="1347.41"/>
    <n v="45.12"/>
  </r>
  <r>
    <x v="2"/>
    <x v="2"/>
    <x v="0"/>
    <n v="47934.04"/>
    <n v="50098.02"/>
    <n v="34.450000000000003"/>
    <n v="164.08"/>
    <n v="56.89"/>
  </r>
  <r>
    <x v="10"/>
    <x v="5"/>
    <x v="3"/>
    <n v="10524.21"/>
    <n v="10525.8"/>
    <n v="92.7"/>
    <n v="516.42999999999995"/>
    <n v="47.55"/>
  </r>
  <r>
    <x v="15"/>
    <x v="6"/>
    <x v="6"/>
    <n v="9867.2000000000007"/>
    <n v="10190.91"/>
    <n v="35.53"/>
    <n v="933.36"/>
    <n v="45.79"/>
  </r>
  <r>
    <x v="16"/>
    <x v="1"/>
    <x v="3"/>
    <n v="10556.1"/>
    <n v="8660.98"/>
    <n v="132.6"/>
    <n v="1304.55"/>
    <n v="34.11"/>
  </r>
  <r>
    <x v="15"/>
    <x v="4"/>
    <x v="3"/>
    <n v="38787.71"/>
    <n v="40830.199999999997"/>
    <n v="109.43"/>
    <n v="257.67"/>
    <n v="30.05"/>
  </r>
  <r>
    <x v="6"/>
    <x v="5"/>
    <x v="1"/>
    <n v="19973.259999999998"/>
    <n v="16207.35"/>
    <n v="33.340000000000003"/>
    <n v="1323.42"/>
    <n v="43.07"/>
  </r>
  <r>
    <x v="9"/>
    <x v="6"/>
    <x v="4"/>
    <n v="5586.67"/>
    <n v="6335.73"/>
    <n v="128.71"/>
    <n v="123.91"/>
    <n v="65.14"/>
  </r>
  <r>
    <x v="16"/>
    <x v="0"/>
    <x v="6"/>
    <n v="19895.86"/>
    <n v="16559.2"/>
    <n v="117.48"/>
    <n v="676.2"/>
    <n v="46.32"/>
  </r>
  <r>
    <x v="14"/>
    <x v="5"/>
    <x v="0"/>
    <n v="25078.26"/>
    <n v="26956.34"/>
    <n v="73.8"/>
    <n v="26.82"/>
    <n v="45.74"/>
  </r>
  <r>
    <x v="7"/>
    <x v="5"/>
    <x v="5"/>
    <n v="17683.849999999999"/>
    <n v="19953.54"/>
    <n v="142.88999999999999"/>
    <n v="27.76"/>
    <n v="50.01"/>
  </r>
  <r>
    <x v="5"/>
    <x v="4"/>
    <x v="6"/>
    <n v="46992.34"/>
    <n v="43440.35"/>
    <n v="34.97"/>
    <n v="1108.78"/>
    <n v="34.74"/>
  </r>
  <r>
    <x v="5"/>
    <x v="0"/>
    <x v="1"/>
    <n v="35773.589999999997"/>
    <n v="30260.75"/>
    <n v="176.57"/>
    <n v="752.16"/>
    <n v="38.07"/>
  </r>
  <r>
    <x v="3"/>
    <x v="4"/>
    <x v="2"/>
    <n v="18461.93"/>
    <n v="18682.59"/>
    <n v="192.66"/>
    <n v="596.51"/>
    <n v="44.13"/>
  </r>
  <r>
    <x v="7"/>
    <x v="1"/>
    <x v="7"/>
    <n v="9084.81"/>
    <n v="9106.69"/>
    <n v="114.47"/>
    <n v="640.84"/>
    <n v="57.48"/>
  </r>
  <r>
    <x v="14"/>
    <x v="1"/>
    <x v="2"/>
    <n v="36705.17"/>
    <n v="33000.480000000003"/>
    <n v="151.22999999999999"/>
    <n v="1135.49"/>
    <n v="49.5"/>
  </r>
  <r>
    <x v="8"/>
    <x v="6"/>
    <x v="1"/>
    <n v="47608.92"/>
    <n v="55268.5"/>
    <n v="52.68"/>
    <n v="618.59"/>
    <n v="69.989999999999995"/>
  </r>
  <r>
    <x v="9"/>
    <x v="2"/>
    <x v="6"/>
    <n v="21314.1"/>
    <n v="23935.46"/>
    <n v="163.08000000000001"/>
    <n v="482.21"/>
    <n v="62.02"/>
  </r>
  <r>
    <x v="18"/>
    <x v="1"/>
    <x v="3"/>
    <n v="40109.93"/>
    <n v="42459.75"/>
    <n v="195.77"/>
    <n v="928.28"/>
    <n v="63.71"/>
  </r>
  <r>
    <x v="19"/>
    <x v="4"/>
    <x v="3"/>
    <n v="21358"/>
    <n v="19292.78"/>
    <n v="49.13"/>
    <n v="1271.1500000000001"/>
    <n v="34.68"/>
  </r>
  <r>
    <x v="16"/>
    <x v="1"/>
    <x v="2"/>
    <n v="17139.36"/>
    <n v="17798.580000000002"/>
    <n v="79.47"/>
    <n v="296.25"/>
    <n v="30.6"/>
  </r>
  <r>
    <x v="13"/>
    <x v="0"/>
    <x v="6"/>
    <n v="17056.7"/>
    <n v="18974.150000000001"/>
    <n v="40.33"/>
    <n v="1288.3900000000001"/>
    <n v="49.21"/>
  </r>
  <r>
    <x v="7"/>
    <x v="1"/>
    <x v="0"/>
    <n v="44413.09"/>
    <n v="50839.16"/>
    <n v="101.44"/>
    <n v="731.38"/>
    <n v="45.24"/>
  </r>
  <r>
    <x v="10"/>
    <x v="3"/>
    <x v="2"/>
    <n v="4539.78"/>
    <n v="4398.12"/>
    <n v="153.06"/>
    <n v="729.47"/>
    <n v="66.11"/>
  </r>
  <r>
    <x v="7"/>
    <x v="1"/>
    <x v="7"/>
    <n v="40533.78"/>
    <n v="42367.39"/>
    <n v="197.89"/>
    <n v="425.81"/>
    <n v="46.35"/>
  </r>
  <r>
    <x v="15"/>
    <x v="5"/>
    <x v="0"/>
    <n v="47961.64"/>
    <n v="51338.33"/>
    <n v="198.04"/>
    <n v="1359.81"/>
    <n v="67.489999999999995"/>
  </r>
  <r>
    <x v="17"/>
    <x v="1"/>
    <x v="0"/>
    <n v="36243.19"/>
    <n v="32173.439999999999"/>
    <n v="22.91"/>
    <n v="1359.27"/>
    <n v="59.5"/>
  </r>
  <r>
    <x v="17"/>
    <x v="3"/>
    <x v="7"/>
    <n v="935.82"/>
    <n v="926.19"/>
    <n v="149.58000000000001"/>
    <n v="848.45"/>
    <n v="53.24"/>
  </r>
  <r>
    <x v="16"/>
    <x v="5"/>
    <x v="0"/>
    <n v="12275.04"/>
    <n v="10684.7"/>
    <n v="161.59"/>
    <n v="398.1"/>
    <n v="35.28"/>
  </r>
  <r>
    <x v="7"/>
    <x v="3"/>
    <x v="6"/>
    <n v="2950.2"/>
    <n v="3293.61"/>
    <n v="53.62"/>
    <n v="221.09"/>
    <n v="61.88"/>
  </r>
  <r>
    <x v="5"/>
    <x v="2"/>
    <x v="4"/>
    <n v="15959.71"/>
    <n v="14776.27"/>
    <n v="120.64"/>
    <n v="1363.66"/>
    <n v="51.99"/>
  </r>
  <r>
    <x v="12"/>
    <x v="3"/>
    <x v="6"/>
    <n v="41621.75"/>
    <n v="42568.89"/>
    <n v="187.12"/>
    <n v="571.30999999999995"/>
    <n v="34.869999999999997"/>
  </r>
  <r>
    <x v="17"/>
    <x v="0"/>
    <x v="0"/>
    <n v="32587.94"/>
    <n v="27049.03"/>
    <n v="62.45"/>
    <n v="1106.79"/>
    <n v="31.58"/>
  </r>
  <r>
    <x v="15"/>
    <x v="1"/>
    <x v="7"/>
    <n v="40689.919999999998"/>
    <n v="32794.75"/>
    <n v="52.19"/>
    <n v="884.34"/>
    <n v="55.33"/>
  </r>
  <r>
    <x v="14"/>
    <x v="2"/>
    <x v="4"/>
    <n v="5096.32"/>
    <n v="6100.3"/>
    <n v="102.1"/>
    <n v="789.88"/>
    <n v="67.45"/>
  </r>
  <r>
    <x v="0"/>
    <x v="2"/>
    <x v="3"/>
    <n v="30967.14"/>
    <n v="35080.79"/>
    <n v="25.27"/>
    <n v="1108.8399999999999"/>
    <n v="50.08"/>
  </r>
  <r>
    <x v="19"/>
    <x v="4"/>
    <x v="2"/>
    <n v="44408.2"/>
    <n v="42230.09"/>
    <n v="181.63"/>
    <n v="1087.96"/>
    <n v="64.069999999999993"/>
  </r>
  <r>
    <x v="13"/>
    <x v="6"/>
    <x v="2"/>
    <n v="6479.12"/>
    <n v="5684.01"/>
    <n v="128.5"/>
    <n v="1227.8800000000001"/>
    <n v="31.48"/>
  </r>
  <r>
    <x v="15"/>
    <x v="6"/>
    <x v="4"/>
    <n v="40388.03"/>
    <n v="42433.51"/>
    <n v="25.64"/>
    <n v="1142.48"/>
    <n v="37.64"/>
  </r>
  <r>
    <x v="2"/>
    <x v="0"/>
    <x v="0"/>
    <n v="17074.89"/>
    <n v="15502.26"/>
    <n v="199.14"/>
    <n v="380.9"/>
    <n v="40.799999999999997"/>
  </r>
  <r>
    <x v="0"/>
    <x v="0"/>
    <x v="1"/>
    <n v="33214.400000000001"/>
    <n v="33722.370000000003"/>
    <n v="26.48"/>
    <n v="478.94"/>
    <n v="45.14"/>
  </r>
  <r>
    <x v="19"/>
    <x v="6"/>
    <x v="0"/>
    <n v="37498.559999999998"/>
    <n v="37175.4"/>
    <n v="140.93"/>
    <n v="1370.54"/>
    <n v="41.44"/>
  </r>
  <r>
    <x v="8"/>
    <x v="0"/>
    <x v="3"/>
    <n v="46617.87"/>
    <n v="55386"/>
    <n v="187.18"/>
    <n v="276.94"/>
    <n v="59.46"/>
  </r>
  <r>
    <x v="9"/>
    <x v="2"/>
    <x v="2"/>
    <n v="1350.66"/>
    <n v="1486.33"/>
    <n v="126.25"/>
    <n v="916.87"/>
    <n v="45.74"/>
  </r>
  <r>
    <x v="1"/>
    <x v="6"/>
    <x v="0"/>
    <n v="16895.669999999998"/>
    <n v="19414.990000000002"/>
    <n v="27.4"/>
    <n v="756.92"/>
    <n v="39.93"/>
  </r>
  <r>
    <x v="4"/>
    <x v="2"/>
    <x v="5"/>
    <n v="2196.0700000000002"/>
    <n v="1810.24"/>
    <n v="25.67"/>
    <n v="169.53"/>
    <n v="35"/>
  </r>
  <r>
    <x v="3"/>
    <x v="6"/>
    <x v="2"/>
    <n v="15377.13"/>
    <n v="14750.52"/>
    <n v="194.07"/>
    <n v="133.19999999999999"/>
    <n v="64.41"/>
  </r>
  <r>
    <x v="12"/>
    <x v="2"/>
    <x v="3"/>
    <n v="10984.97"/>
    <n v="13178.29"/>
    <n v="78.5"/>
    <n v="320.86"/>
    <n v="55.25"/>
  </r>
  <r>
    <x v="0"/>
    <x v="1"/>
    <x v="3"/>
    <n v="43272.07"/>
    <n v="44745.57"/>
    <n v="127.93"/>
    <n v="1079.8599999999999"/>
    <n v="34.64"/>
  </r>
  <r>
    <x v="4"/>
    <x v="0"/>
    <x v="5"/>
    <n v="4349.1000000000004"/>
    <n v="5041.08"/>
    <n v="27.44"/>
    <n v="694.98"/>
    <n v="34.4"/>
  </r>
  <r>
    <x v="8"/>
    <x v="6"/>
    <x v="6"/>
    <n v="3590.1"/>
    <n v="3913.05"/>
    <n v="105.44"/>
    <n v="591.58000000000004"/>
    <n v="30.7"/>
  </r>
  <r>
    <x v="19"/>
    <x v="1"/>
    <x v="0"/>
    <n v="39587.56"/>
    <n v="38946.61"/>
    <n v="184.85"/>
    <n v="1328.83"/>
    <n v="57.33"/>
  </r>
  <r>
    <x v="6"/>
    <x v="1"/>
    <x v="1"/>
    <n v="44113"/>
    <n v="47014.28"/>
    <n v="192.98"/>
    <n v="967.44"/>
    <n v="59.65"/>
  </r>
  <r>
    <x v="4"/>
    <x v="6"/>
    <x v="5"/>
    <n v="30731.43"/>
    <n v="33663.230000000003"/>
    <n v="99.01"/>
    <n v="1181.06"/>
    <n v="50.54"/>
  </r>
  <r>
    <x v="9"/>
    <x v="3"/>
    <x v="3"/>
    <n v="32046.76"/>
    <n v="37019.97"/>
    <n v="102.53"/>
    <n v="1308.1600000000001"/>
    <n v="33.08"/>
  </r>
  <r>
    <x v="5"/>
    <x v="0"/>
    <x v="2"/>
    <n v="24714.37"/>
    <n v="20754.62"/>
    <n v="173.49"/>
    <n v="1279.1500000000001"/>
    <n v="61.83"/>
  </r>
  <r>
    <x v="9"/>
    <x v="4"/>
    <x v="1"/>
    <n v="18484.48"/>
    <n v="17390.509999999998"/>
    <n v="101.13"/>
    <n v="337.5"/>
    <n v="64.260000000000005"/>
  </r>
  <r>
    <x v="7"/>
    <x v="1"/>
    <x v="4"/>
    <n v="1474.04"/>
    <n v="1208.28"/>
    <n v="104.39"/>
    <n v="828.2"/>
    <n v="31.77"/>
  </r>
  <r>
    <x v="6"/>
    <x v="4"/>
    <x v="3"/>
    <n v="6534.01"/>
    <n v="5653.64"/>
    <n v="140.44"/>
    <n v="628.4"/>
    <n v="48.27"/>
  </r>
  <r>
    <x v="8"/>
    <x v="5"/>
    <x v="0"/>
    <n v="11616.43"/>
    <n v="13501.93"/>
    <n v="162.66999999999999"/>
    <n v="1013.24"/>
    <n v="50.58"/>
  </r>
  <r>
    <x v="3"/>
    <x v="6"/>
    <x v="5"/>
    <n v="16326.39"/>
    <n v="17607.060000000001"/>
    <n v="70.39"/>
    <n v="1357.48"/>
    <n v="55.55"/>
  </r>
  <r>
    <x v="4"/>
    <x v="4"/>
    <x v="6"/>
    <n v="47617.94"/>
    <n v="39530.959999999999"/>
    <n v="197.97"/>
    <n v="157.1"/>
    <n v="62.59"/>
  </r>
  <r>
    <x v="8"/>
    <x v="2"/>
    <x v="2"/>
    <n v="43696.87"/>
    <n v="35154.769999999997"/>
    <n v="189.95"/>
    <n v="907.73"/>
    <n v="57.32"/>
  </r>
  <r>
    <x v="17"/>
    <x v="6"/>
    <x v="7"/>
    <n v="6408"/>
    <n v="6276.8"/>
    <n v="187.43"/>
    <n v="731.31"/>
    <n v="64.209999999999994"/>
  </r>
  <r>
    <x v="18"/>
    <x v="5"/>
    <x v="6"/>
    <n v="15288.73"/>
    <n v="16576.419999999998"/>
    <n v="197.71"/>
    <n v="826.58"/>
    <n v="37.049999999999997"/>
  </r>
  <r>
    <x v="16"/>
    <x v="2"/>
    <x v="1"/>
    <n v="30183.19"/>
    <n v="24591.72"/>
    <n v="115.97"/>
    <n v="695.44"/>
    <n v="51.22"/>
  </r>
  <r>
    <x v="2"/>
    <x v="1"/>
    <x v="3"/>
    <n v="49956.72"/>
    <n v="54284.18"/>
    <n v="115.03"/>
    <n v="327.45999999999998"/>
    <n v="33.729999999999997"/>
  </r>
  <r>
    <x v="1"/>
    <x v="1"/>
    <x v="4"/>
    <n v="15785.95"/>
    <n v="14969.94"/>
    <n v="89.02"/>
    <n v="1219.19"/>
    <n v="42.42"/>
  </r>
  <r>
    <x v="7"/>
    <x v="4"/>
    <x v="1"/>
    <n v="27911.93"/>
    <n v="29353.37"/>
    <n v="35.89"/>
    <n v="728.14"/>
    <n v="38.270000000000003"/>
  </r>
  <r>
    <x v="10"/>
    <x v="0"/>
    <x v="4"/>
    <n v="30939.1"/>
    <n v="26174.28"/>
    <n v="121.45"/>
    <n v="623.17999999999995"/>
    <n v="58.2"/>
  </r>
  <r>
    <x v="19"/>
    <x v="3"/>
    <x v="1"/>
    <n v="21645.26"/>
    <n v="18587.599999999999"/>
    <n v="57.84"/>
    <n v="1101.8699999999999"/>
    <n v="44.43"/>
  </r>
  <r>
    <x v="0"/>
    <x v="0"/>
    <x v="2"/>
    <n v="43235.32"/>
    <n v="44975.6"/>
    <n v="109.83"/>
    <n v="1188.29"/>
    <n v="56.39"/>
  </r>
  <r>
    <x v="13"/>
    <x v="0"/>
    <x v="5"/>
    <n v="41849.81"/>
    <n v="42853.46"/>
    <n v="90.87"/>
    <n v="1170.4000000000001"/>
    <n v="69.34"/>
  </r>
  <r>
    <x v="9"/>
    <x v="5"/>
    <x v="5"/>
    <n v="42161.02"/>
    <n v="49890.82"/>
    <n v="182.21"/>
    <n v="118.35"/>
    <n v="39.81"/>
  </r>
  <r>
    <x v="16"/>
    <x v="5"/>
    <x v="2"/>
    <n v="44529.34"/>
    <n v="44569.81"/>
    <n v="39"/>
    <n v="888.96"/>
    <n v="68.16"/>
  </r>
  <r>
    <x v="16"/>
    <x v="2"/>
    <x v="4"/>
    <n v="24769.11"/>
    <n v="21827.22"/>
    <n v="114.9"/>
    <n v="1098.97"/>
    <n v="38.93"/>
  </r>
  <r>
    <x v="4"/>
    <x v="1"/>
    <x v="0"/>
    <n v="25330.28"/>
    <n v="23617.35"/>
    <n v="149.22"/>
    <n v="484.02"/>
    <n v="32.409999999999997"/>
  </r>
  <r>
    <x v="12"/>
    <x v="3"/>
    <x v="1"/>
    <n v="8760.69"/>
    <n v="8508.18"/>
    <n v="58.15"/>
    <n v="1316.45"/>
    <n v="60.8"/>
  </r>
  <r>
    <x v="14"/>
    <x v="4"/>
    <x v="2"/>
    <n v="32326.04"/>
    <n v="30437.47"/>
    <n v="166.36"/>
    <n v="1334.68"/>
    <n v="42.74"/>
  </r>
  <r>
    <x v="12"/>
    <x v="0"/>
    <x v="7"/>
    <n v="7637.99"/>
    <n v="9063.1"/>
    <n v="157.21"/>
    <n v="121.4"/>
    <n v="46.36"/>
  </r>
  <r>
    <x v="10"/>
    <x v="2"/>
    <x v="6"/>
    <n v="32324.65"/>
    <n v="34652.36"/>
    <n v="159.72"/>
    <n v="387.42"/>
    <n v="47.87"/>
  </r>
  <r>
    <x v="14"/>
    <x v="2"/>
    <x v="3"/>
    <n v="25781.279999999999"/>
    <n v="22716.09"/>
    <n v="107.49"/>
    <n v="47.45"/>
    <n v="69.31"/>
  </r>
  <r>
    <x v="10"/>
    <x v="0"/>
    <x v="1"/>
    <n v="35813.64"/>
    <n v="35555.01"/>
    <n v="112.34"/>
    <n v="973.72"/>
    <n v="54.68"/>
  </r>
  <r>
    <x v="9"/>
    <x v="6"/>
    <x v="7"/>
    <n v="41306.47"/>
    <n v="46542.54"/>
    <n v="162.13999999999999"/>
    <n v="1002.59"/>
    <n v="47.94"/>
  </r>
  <r>
    <x v="13"/>
    <x v="3"/>
    <x v="0"/>
    <n v="8893.76"/>
    <n v="8935.25"/>
    <n v="178.61"/>
    <n v="345.33"/>
    <n v="38.67"/>
  </r>
  <r>
    <x v="6"/>
    <x v="0"/>
    <x v="2"/>
    <n v="16078.18"/>
    <n v="13225.2"/>
    <n v="144.19999999999999"/>
    <n v="84"/>
    <n v="61.62"/>
  </r>
  <r>
    <x v="14"/>
    <x v="3"/>
    <x v="3"/>
    <n v="5706.66"/>
    <n v="4808.6000000000004"/>
    <n v="56.84"/>
    <n v="1042.76"/>
    <n v="41.37"/>
  </r>
  <r>
    <x v="11"/>
    <x v="6"/>
    <x v="1"/>
    <n v="37669.360000000001"/>
    <n v="39917.08"/>
    <n v="184.25"/>
    <n v="730.86"/>
    <n v="38.520000000000003"/>
  </r>
  <r>
    <x v="16"/>
    <x v="1"/>
    <x v="3"/>
    <n v="34547.54"/>
    <n v="27917.66"/>
    <n v="176.46"/>
    <n v="1143.81"/>
    <n v="60.94"/>
  </r>
  <r>
    <x v="14"/>
    <x v="3"/>
    <x v="0"/>
    <n v="48049.54"/>
    <n v="43047.97"/>
    <n v="87"/>
    <n v="826.01"/>
    <n v="56.03"/>
  </r>
  <r>
    <x v="19"/>
    <x v="5"/>
    <x v="6"/>
    <n v="9699.2099999999991"/>
    <n v="9979.66"/>
    <n v="121.47"/>
    <n v="1188.82"/>
    <n v="62.32"/>
  </r>
  <r>
    <x v="11"/>
    <x v="1"/>
    <x v="5"/>
    <n v="47226.15"/>
    <n v="41252.03"/>
    <n v="192.94"/>
    <n v="1385.29"/>
    <n v="38.21"/>
  </r>
  <r>
    <x v="17"/>
    <x v="6"/>
    <x v="6"/>
    <n v="24092.9"/>
    <n v="23745.33"/>
    <n v="105.75"/>
    <n v="149.96"/>
    <n v="36.39"/>
  </r>
  <r>
    <x v="5"/>
    <x v="0"/>
    <x v="1"/>
    <n v="38762.839999999997"/>
    <n v="37350.949999999997"/>
    <n v="147.43"/>
    <n v="1137.49"/>
    <n v="56.41"/>
  </r>
  <r>
    <x v="18"/>
    <x v="3"/>
    <x v="7"/>
    <n v="32596.97"/>
    <n v="30241.119999999999"/>
    <n v="146.22999999999999"/>
    <n v="1260.58"/>
    <n v="55.28"/>
  </r>
  <r>
    <x v="9"/>
    <x v="6"/>
    <x v="0"/>
    <n v="9373.69"/>
    <n v="7789.61"/>
    <n v="21.09"/>
    <n v="145.69"/>
    <n v="45.53"/>
  </r>
  <r>
    <x v="17"/>
    <x v="5"/>
    <x v="0"/>
    <n v="23807.62"/>
    <n v="27875.66"/>
    <n v="144.51"/>
    <n v="1300.1099999999999"/>
    <n v="50.94"/>
  </r>
  <r>
    <x v="18"/>
    <x v="0"/>
    <x v="3"/>
    <n v="34253.699999999997"/>
    <n v="38503.82"/>
    <n v="63.77"/>
    <n v="374.1"/>
    <n v="62.81"/>
  </r>
  <r>
    <x v="11"/>
    <x v="2"/>
    <x v="7"/>
    <n v="18948.39"/>
    <n v="17147.310000000001"/>
    <n v="24.01"/>
    <n v="891.92"/>
    <n v="37.56"/>
  </r>
  <r>
    <x v="5"/>
    <x v="2"/>
    <x v="7"/>
    <n v="42853.919999999998"/>
    <n v="49497.73"/>
    <n v="130.66999999999999"/>
    <n v="1040.8599999999999"/>
    <n v="58.34"/>
  </r>
  <r>
    <x v="18"/>
    <x v="0"/>
    <x v="5"/>
    <n v="33663.519999999997"/>
    <n v="26981"/>
    <n v="195.78"/>
    <n v="1042.9100000000001"/>
    <n v="51.34"/>
  </r>
  <r>
    <x v="1"/>
    <x v="3"/>
    <x v="5"/>
    <n v="26409.46"/>
    <n v="26058.98"/>
    <n v="169.86"/>
    <n v="895.54"/>
    <n v="47.06"/>
  </r>
  <r>
    <x v="10"/>
    <x v="4"/>
    <x v="6"/>
    <n v="33671.339999999997"/>
    <n v="36398.89"/>
    <n v="183.53"/>
    <n v="636.54999999999995"/>
    <n v="31.67"/>
  </r>
  <r>
    <x v="0"/>
    <x v="0"/>
    <x v="7"/>
    <n v="47078.22"/>
    <n v="52025.3"/>
    <n v="176.51"/>
    <n v="773.05"/>
    <n v="53.83"/>
  </r>
  <r>
    <x v="17"/>
    <x v="4"/>
    <x v="7"/>
    <n v="14013.21"/>
    <n v="14906.11"/>
    <n v="84.92"/>
    <n v="1044.29"/>
    <n v="55.25"/>
  </r>
  <r>
    <x v="10"/>
    <x v="6"/>
    <x v="0"/>
    <n v="7711.38"/>
    <n v="9222.89"/>
    <n v="47.53"/>
    <n v="272.77"/>
    <n v="32.51"/>
  </r>
  <r>
    <x v="18"/>
    <x v="2"/>
    <x v="2"/>
    <n v="49908.97"/>
    <n v="54435.3"/>
    <n v="51.24"/>
    <n v="832.2"/>
    <n v="36.049999999999997"/>
  </r>
  <r>
    <x v="1"/>
    <x v="6"/>
    <x v="7"/>
    <n v="28737.94"/>
    <n v="26128.39"/>
    <n v="158.97999999999999"/>
    <n v="683.66"/>
    <n v="53.01"/>
  </r>
  <r>
    <x v="18"/>
    <x v="6"/>
    <x v="6"/>
    <n v="35066.400000000001"/>
    <n v="33371.660000000003"/>
    <n v="68.930000000000007"/>
    <n v="963.01"/>
    <n v="50.4"/>
  </r>
  <r>
    <x v="13"/>
    <x v="2"/>
    <x v="3"/>
    <n v="24355.91"/>
    <n v="20283.73"/>
    <n v="108.7"/>
    <n v="37.42"/>
    <n v="31.8"/>
  </r>
  <r>
    <x v="11"/>
    <x v="4"/>
    <x v="5"/>
    <n v="3314.83"/>
    <n v="3956.84"/>
    <n v="71.599999999999994"/>
    <n v="774.14"/>
    <n v="62.51"/>
  </r>
  <r>
    <x v="9"/>
    <x v="5"/>
    <x v="7"/>
    <n v="22114.86"/>
    <n v="18136.48"/>
    <n v="82.21"/>
    <n v="280.94"/>
    <n v="57.9"/>
  </r>
  <r>
    <x v="12"/>
    <x v="6"/>
    <x v="2"/>
    <n v="25311.77"/>
    <n v="28790.9"/>
    <n v="156"/>
    <n v="1294.8699999999999"/>
    <n v="59.37"/>
  </r>
  <r>
    <x v="10"/>
    <x v="4"/>
    <x v="5"/>
    <n v="17950.72"/>
    <n v="17621.32"/>
    <n v="64.459999999999994"/>
    <n v="118.95"/>
    <n v="42.38"/>
  </r>
  <r>
    <x v="4"/>
    <x v="3"/>
    <x v="1"/>
    <n v="26860.61"/>
    <n v="23558.94"/>
    <n v="110.56"/>
    <n v="1277.08"/>
    <n v="40.86"/>
  </r>
  <r>
    <x v="14"/>
    <x v="3"/>
    <x v="5"/>
    <n v="2223.06"/>
    <n v="2636.22"/>
    <n v="22.35"/>
    <n v="128.99"/>
    <n v="68.099999999999994"/>
  </r>
  <r>
    <x v="9"/>
    <x v="3"/>
    <x v="2"/>
    <n v="30531.9"/>
    <n v="27222.3"/>
    <n v="66.790000000000006"/>
    <n v="18.09"/>
    <n v="53.13"/>
  </r>
  <r>
    <x v="4"/>
    <x v="4"/>
    <x v="0"/>
    <n v="49983.05"/>
    <n v="45828.38"/>
    <n v="20.8"/>
    <n v="1005.94"/>
    <n v="48.07"/>
  </r>
  <r>
    <x v="5"/>
    <x v="4"/>
    <x v="2"/>
    <n v="32641.22"/>
    <n v="33649.480000000003"/>
    <n v="29.05"/>
    <n v="800.67"/>
    <n v="69.58"/>
  </r>
  <r>
    <x v="8"/>
    <x v="0"/>
    <x v="2"/>
    <n v="28972.22"/>
    <n v="24334.05"/>
    <n v="87.14"/>
    <n v="557.41999999999996"/>
    <n v="59.83"/>
  </r>
  <r>
    <x v="10"/>
    <x v="0"/>
    <x v="5"/>
    <n v="42849.14"/>
    <n v="37496.68"/>
    <n v="103.3"/>
    <n v="239.31"/>
    <n v="46.24"/>
  </r>
  <r>
    <x v="13"/>
    <x v="6"/>
    <x v="2"/>
    <n v="20115.27"/>
    <n v="18091.98"/>
    <n v="69.709999999999994"/>
    <n v="198.42"/>
    <n v="59.91"/>
  </r>
  <r>
    <x v="14"/>
    <x v="0"/>
    <x v="2"/>
    <n v="34834.99"/>
    <n v="33285.120000000003"/>
    <n v="81.900000000000006"/>
    <n v="1148.45"/>
    <n v="59.01"/>
  </r>
  <r>
    <x v="2"/>
    <x v="2"/>
    <x v="1"/>
    <n v="13477.56"/>
    <n v="14833.4"/>
    <n v="132.43"/>
    <n v="719.6"/>
    <n v="31.27"/>
  </r>
  <r>
    <x v="17"/>
    <x v="5"/>
    <x v="7"/>
    <n v="1127.8800000000001"/>
    <n v="1005.91"/>
    <n v="94.53"/>
    <n v="440.22"/>
    <n v="33.33"/>
  </r>
  <r>
    <x v="12"/>
    <x v="1"/>
    <x v="7"/>
    <n v="26687"/>
    <n v="26492.81"/>
    <n v="99.71"/>
    <n v="396.82"/>
    <n v="51.39"/>
  </r>
  <r>
    <x v="10"/>
    <x v="4"/>
    <x v="7"/>
    <n v="24847.8"/>
    <n v="26455.31"/>
    <n v="39.69"/>
    <n v="692.48"/>
    <n v="65.88"/>
  </r>
  <r>
    <x v="16"/>
    <x v="5"/>
    <x v="2"/>
    <n v="24418.400000000001"/>
    <n v="21610.34"/>
    <n v="176.84"/>
    <n v="987.24"/>
    <n v="69.040000000000006"/>
  </r>
  <r>
    <x v="14"/>
    <x v="1"/>
    <x v="0"/>
    <n v="26877.119999999999"/>
    <n v="26874.74"/>
    <n v="74.08"/>
    <n v="1219.56"/>
    <n v="41.75"/>
  </r>
  <r>
    <x v="18"/>
    <x v="3"/>
    <x v="7"/>
    <n v="43678.73"/>
    <n v="40983.769999999997"/>
    <n v="176.71"/>
    <n v="326.24"/>
    <n v="34.11"/>
  </r>
  <r>
    <x v="18"/>
    <x v="0"/>
    <x v="0"/>
    <n v="21146.3"/>
    <n v="17578.46"/>
    <n v="115.34"/>
    <n v="812.77"/>
    <n v="46.09"/>
  </r>
  <r>
    <x v="6"/>
    <x v="6"/>
    <x v="7"/>
    <n v="20876.509999999998"/>
    <n v="21824.19"/>
    <n v="168.68"/>
    <n v="119.59"/>
    <n v="58.62"/>
  </r>
  <r>
    <x v="18"/>
    <x v="0"/>
    <x v="0"/>
    <n v="45688.79"/>
    <n v="44285.07"/>
    <n v="116.59"/>
    <n v="1177.26"/>
    <n v="62.81"/>
  </r>
  <r>
    <x v="12"/>
    <x v="0"/>
    <x v="1"/>
    <n v="48422.76"/>
    <n v="49050.7"/>
    <n v="36.49"/>
    <n v="159.74"/>
    <n v="36.35"/>
  </r>
  <r>
    <x v="19"/>
    <x v="5"/>
    <x v="5"/>
    <n v="11214.43"/>
    <n v="9089.2999999999993"/>
    <n v="123.53"/>
    <n v="455.21"/>
    <n v="49.29"/>
  </r>
  <r>
    <x v="12"/>
    <x v="5"/>
    <x v="0"/>
    <n v="9424.16"/>
    <n v="8884.31"/>
    <n v="163.74"/>
    <n v="81.34"/>
    <n v="67"/>
  </r>
  <r>
    <x v="13"/>
    <x v="3"/>
    <x v="6"/>
    <n v="30509.11"/>
    <n v="31009.16"/>
    <n v="125.06"/>
    <n v="1285.8800000000001"/>
    <n v="32.4"/>
  </r>
  <r>
    <x v="10"/>
    <x v="6"/>
    <x v="6"/>
    <n v="13813.99"/>
    <n v="16464.36"/>
    <n v="61.12"/>
    <n v="432.9"/>
    <n v="32.020000000000003"/>
  </r>
  <r>
    <x v="15"/>
    <x v="4"/>
    <x v="7"/>
    <n v="14956.55"/>
    <n v="15630.11"/>
    <n v="50.43"/>
    <n v="385.5"/>
    <n v="49.79"/>
  </r>
  <r>
    <x v="4"/>
    <x v="6"/>
    <x v="3"/>
    <n v="41798.120000000003"/>
    <n v="48640.24"/>
    <n v="82.44"/>
    <n v="1173.58"/>
    <n v="54.26"/>
  </r>
  <r>
    <x v="4"/>
    <x v="4"/>
    <x v="6"/>
    <n v="40479.279999999999"/>
    <n v="33378.699999999997"/>
    <n v="185.39"/>
    <n v="1239.73"/>
    <n v="31.03"/>
  </r>
  <r>
    <x v="12"/>
    <x v="2"/>
    <x v="1"/>
    <n v="15981.86"/>
    <n v="19043.849999999999"/>
    <n v="191.24"/>
    <n v="1338.38"/>
    <n v="42.45"/>
  </r>
  <r>
    <x v="2"/>
    <x v="2"/>
    <x v="6"/>
    <n v="11184.15"/>
    <n v="12986.34"/>
    <n v="180.49"/>
    <n v="1154.18"/>
    <n v="65.900000000000006"/>
  </r>
  <r>
    <x v="8"/>
    <x v="2"/>
    <x v="2"/>
    <n v="23379.09"/>
    <n v="20570.080000000002"/>
    <n v="141.41999999999999"/>
    <n v="579.53"/>
    <n v="60.32"/>
  </r>
  <r>
    <x v="18"/>
    <x v="6"/>
    <x v="3"/>
    <n v="40775.15"/>
    <n v="34379.379999999997"/>
    <n v="82.52"/>
    <n v="587.4"/>
    <n v="52.07"/>
  </r>
  <r>
    <x v="13"/>
    <x v="5"/>
    <x v="0"/>
    <n v="47976.21"/>
    <n v="45894.33"/>
    <n v="104.26"/>
    <n v="1073.68"/>
    <n v="41.47"/>
  </r>
  <r>
    <x v="13"/>
    <x v="5"/>
    <x v="5"/>
    <n v="2734.8"/>
    <n v="2579.4699999999998"/>
    <n v="139.24"/>
    <n v="440.36"/>
    <n v="56.87"/>
  </r>
  <r>
    <x v="13"/>
    <x v="0"/>
    <x v="3"/>
    <n v="37901.730000000003"/>
    <n v="35252.74"/>
    <n v="180.1"/>
    <n v="131.02000000000001"/>
    <n v="59.78"/>
  </r>
  <r>
    <x v="9"/>
    <x v="5"/>
    <x v="0"/>
    <n v="27982.15"/>
    <n v="25008.04"/>
    <n v="87.15"/>
    <n v="979.1"/>
    <n v="38.26"/>
  </r>
  <r>
    <x v="17"/>
    <x v="4"/>
    <x v="5"/>
    <n v="19073.34"/>
    <n v="20965.73"/>
    <n v="77.95"/>
    <n v="1328.52"/>
    <n v="69.56"/>
  </r>
  <r>
    <x v="0"/>
    <x v="1"/>
    <x v="5"/>
    <n v="42604.34"/>
    <n v="42108.82"/>
    <n v="182.62"/>
    <n v="685.22"/>
    <n v="56.14"/>
  </r>
  <r>
    <x v="12"/>
    <x v="0"/>
    <x v="5"/>
    <n v="15857.62"/>
    <n v="15350.46"/>
    <n v="113.55"/>
    <n v="454.66"/>
    <n v="34.950000000000003"/>
  </r>
  <r>
    <x v="14"/>
    <x v="3"/>
    <x v="2"/>
    <n v="40124.910000000003"/>
    <n v="33316.74"/>
    <n v="111.39"/>
    <n v="917.67"/>
    <n v="56.47"/>
  </r>
  <r>
    <x v="1"/>
    <x v="5"/>
    <x v="6"/>
    <n v="8342.58"/>
    <n v="6932.62"/>
    <n v="122.26"/>
    <n v="882.7"/>
    <n v="68.010000000000005"/>
  </r>
  <r>
    <x v="8"/>
    <x v="0"/>
    <x v="3"/>
    <n v="32753.94"/>
    <n v="36813.620000000003"/>
    <n v="79.78"/>
    <n v="702.17"/>
    <n v="43.49"/>
  </r>
  <r>
    <x v="7"/>
    <x v="5"/>
    <x v="4"/>
    <n v="32082.1"/>
    <n v="34030.370000000003"/>
    <n v="32.369999999999997"/>
    <n v="231.73"/>
    <n v="34.11"/>
  </r>
  <r>
    <x v="13"/>
    <x v="3"/>
    <x v="1"/>
    <n v="33758.230000000003"/>
    <n v="37398.9"/>
    <n v="81.66"/>
    <n v="115.74"/>
    <n v="57.86"/>
  </r>
  <r>
    <x v="12"/>
    <x v="0"/>
    <x v="7"/>
    <n v="13881.37"/>
    <n v="14466.86"/>
    <n v="96.04"/>
    <n v="1225.54"/>
    <n v="65.25"/>
  </r>
  <r>
    <x v="14"/>
    <x v="6"/>
    <x v="2"/>
    <n v="33048.31"/>
    <n v="35895.81"/>
    <n v="119.43"/>
    <n v="359.12"/>
    <n v="61.52"/>
  </r>
  <r>
    <x v="12"/>
    <x v="1"/>
    <x v="1"/>
    <n v="37308.080000000002"/>
    <n v="36947.35"/>
    <n v="118.13"/>
    <n v="873.64"/>
    <n v="32.28"/>
  </r>
  <r>
    <x v="15"/>
    <x v="2"/>
    <x v="1"/>
    <n v="42635.97"/>
    <n v="48447.86"/>
    <n v="33.33"/>
    <n v="339.7"/>
    <n v="34.39"/>
  </r>
  <r>
    <x v="0"/>
    <x v="6"/>
    <x v="1"/>
    <n v="3265.99"/>
    <n v="3537.61"/>
    <n v="45.48"/>
    <n v="522.46"/>
    <n v="64.34"/>
  </r>
  <r>
    <x v="13"/>
    <x v="2"/>
    <x v="2"/>
    <n v="10056.39"/>
    <n v="10564.4"/>
    <n v="45.67"/>
    <n v="1079.49"/>
    <n v="66.180000000000007"/>
  </r>
  <r>
    <x v="12"/>
    <x v="1"/>
    <x v="1"/>
    <n v="28613.26"/>
    <n v="33929.54"/>
    <n v="172.13"/>
    <n v="477.67"/>
    <n v="44.32"/>
  </r>
  <r>
    <x v="19"/>
    <x v="3"/>
    <x v="3"/>
    <n v="4702.0200000000004"/>
    <n v="4546.38"/>
    <n v="199.36"/>
    <n v="373.62"/>
    <n v="60.38"/>
  </r>
  <r>
    <x v="8"/>
    <x v="3"/>
    <x v="7"/>
    <n v="43213.81"/>
    <n v="35272.67"/>
    <n v="127.87"/>
    <n v="57.24"/>
    <n v="50.07"/>
  </r>
  <r>
    <x v="10"/>
    <x v="5"/>
    <x v="4"/>
    <n v="17279.53"/>
    <n v="19486.080000000002"/>
    <n v="24.48"/>
    <n v="467.55"/>
    <n v="69.150000000000006"/>
  </r>
  <r>
    <x v="17"/>
    <x v="0"/>
    <x v="0"/>
    <n v="7439.96"/>
    <n v="6975.64"/>
    <n v="65.91"/>
    <n v="924.32"/>
    <n v="45.12"/>
  </r>
  <r>
    <x v="3"/>
    <x v="3"/>
    <x v="2"/>
    <n v="36879.910000000003"/>
    <n v="39028.57"/>
    <n v="32.11"/>
    <n v="425.66"/>
    <n v="44.35"/>
  </r>
  <r>
    <x v="2"/>
    <x v="4"/>
    <x v="7"/>
    <n v="10122.02"/>
    <n v="8555.14"/>
    <n v="183.65"/>
    <n v="637.96"/>
    <n v="64.61"/>
  </r>
  <r>
    <x v="8"/>
    <x v="1"/>
    <x v="3"/>
    <n v="44882.71"/>
    <n v="51488.54"/>
    <n v="83.65"/>
    <n v="1024.3900000000001"/>
    <n v="52.93"/>
  </r>
  <r>
    <x v="9"/>
    <x v="5"/>
    <x v="4"/>
    <n v="29313.17"/>
    <n v="28556.57"/>
    <n v="151.53"/>
    <n v="295.93"/>
    <n v="62.71"/>
  </r>
  <r>
    <x v="12"/>
    <x v="0"/>
    <x v="2"/>
    <n v="49769.7"/>
    <n v="55384.98"/>
    <n v="192.45"/>
    <n v="410.13"/>
    <n v="58.01"/>
  </r>
  <r>
    <x v="13"/>
    <x v="2"/>
    <x v="5"/>
    <n v="39658.68"/>
    <n v="38532.97"/>
    <n v="106.97"/>
    <n v="653.25"/>
    <n v="36.15"/>
  </r>
  <r>
    <x v="16"/>
    <x v="3"/>
    <x v="1"/>
    <n v="48831.48"/>
    <n v="45814.1"/>
    <n v="184.3"/>
    <n v="240.7"/>
    <n v="34.590000000000003"/>
  </r>
  <r>
    <x v="12"/>
    <x v="4"/>
    <x v="2"/>
    <n v="14875.15"/>
    <n v="13836.81"/>
    <n v="92.03"/>
    <n v="1043.68"/>
    <n v="42.5"/>
  </r>
  <r>
    <x v="6"/>
    <x v="6"/>
    <x v="3"/>
    <n v="808.24"/>
    <n v="945.46"/>
    <n v="92.01"/>
    <n v="615.89"/>
    <n v="67.28"/>
  </r>
  <r>
    <x v="10"/>
    <x v="3"/>
    <x v="5"/>
    <n v="12092.46"/>
    <n v="10878.27"/>
    <n v="74.150000000000006"/>
    <n v="359.17"/>
    <n v="44.27"/>
  </r>
  <r>
    <x v="17"/>
    <x v="4"/>
    <x v="7"/>
    <n v="813.66"/>
    <n v="862.67"/>
    <n v="41.04"/>
    <n v="1303.26"/>
    <n v="61.43"/>
  </r>
  <r>
    <x v="0"/>
    <x v="4"/>
    <x v="7"/>
    <n v="38680.89"/>
    <n v="42893.42"/>
    <n v="77.349999999999994"/>
    <n v="94.19"/>
    <n v="33.200000000000003"/>
  </r>
  <r>
    <x v="9"/>
    <x v="4"/>
    <x v="1"/>
    <n v="11298.52"/>
    <n v="9437.01"/>
    <n v="27.92"/>
    <n v="1153.6500000000001"/>
    <n v="38.6"/>
  </r>
  <r>
    <x v="2"/>
    <x v="1"/>
    <x v="1"/>
    <n v="47978.53"/>
    <n v="48842.03"/>
    <n v="114.25"/>
    <n v="111.77"/>
    <n v="58.91"/>
  </r>
  <r>
    <x v="19"/>
    <x v="3"/>
    <x v="0"/>
    <n v="30040.55"/>
    <n v="35060.51"/>
    <n v="70.12"/>
    <n v="851.52"/>
    <n v="61.42"/>
  </r>
  <r>
    <x v="13"/>
    <x v="6"/>
    <x v="1"/>
    <n v="30736.639999999999"/>
    <n v="33989.300000000003"/>
    <n v="109.74"/>
    <n v="408.2"/>
    <n v="31.59"/>
  </r>
  <r>
    <x v="1"/>
    <x v="3"/>
    <x v="6"/>
    <n v="43684.35"/>
    <n v="50495.65"/>
    <n v="88.83"/>
    <n v="250.71"/>
    <n v="67.41"/>
  </r>
  <r>
    <x v="9"/>
    <x v="3"/>
    <x v="0"/>
    <n v="43881.4"/>
    <n v="35413.78"/>
    <n v="108.2"/>
    <n v="1097.25"/>
    <n v="57.1"/>
  </r>
  <r>
    <x v="19"/>
    <x v="3"/>
    <x v="7"/>
    <n v="32356.46"/>
    <n v="32169.71"/>
    <n v="153.32"/>
    <n v="743.25"/>
    <n v="35.49"/>
  </r>
  <r>
    <x v="7"/>
    <x v="2"/>
    <x v="0"/>
    <n v="27944.44"/>
    <n v="23988.32"/>
    <n v="188.25"/>
    <n v="620.77"/>
    <n v="31.72"/>
  </r>
  <r>
    <x v="3"/>
    <x v="5"/>
    <x v="1"/>
    <n v="10977.89"/>
    <n v="11812.26"/>
    <n v="88.06"/>
    <n v="156.63"/>
    <n v="47.51"/>
  </r>
  <r>
    <x v="14"/>
    <x v="1"/>
    <x v="3"/>
    <n v="38332.25"/>
    <n v="35162.410000000003"/>
    <n v="33.43"/>
    <n v="1343.89"/>
    <n v="60.76"/>
  </r>
  <r>
    <x v="10"/>
    <x v="0"/>
    <x v="7"/>
    <n v="10931.38"/>
    <n v="10444.620000000001"/>
    <n v="136.91999999999999"/>
    <n v="1078.1500000000001"/>
    <n v="41.39"/>
  </r>
  <r>
    <x v="18"/>
    <x v="6"/>
    <x v="1"/>
    <n v="48264.24"/>
    <n v="43540.42"/>
    <n v="142.31"/>
    <n v="242.78"/>
    <n v="60.24"/>
  </r>
  <r>
    <x v="16"/>
    <x v="2"/>
    <x v="0"/>
    <n v="44552.68"/>
    <n v="51187.91"/>
    <n v="45.36"/>
    <n v="281.25"/>
    <n v="33.74"/>
  </r>
  <r>
    <x v="13"/>
    <x v="6"/>
    <x v="0"/>
    <n v="34268.14"/>
    <n v="29301.39"/>
    <n v="108.74"/>
    <n v="63.14"/>
    <n v="61.4"/>
  </r>
  <r>
    <x v="12"/>
    <x v="4"/>
    <x v="7"/>
    <n v="43714.42"/>
    <n v="49967.62"/>
    <n v="153.43"/>
    <n v="486.73"/>
    <n v="32.24"/>
  </r>
  <r>
    <x v="17"/>
    <x v="4"/>
    <x v="1"/>
    <n v="23125.88"/>
    <n v="22324.7"/>
    <n v="96.26"/>
    <n v="1353.44"/>
    <n v="35.130000000000003"/>
  </r>
  <r>
    <x v="8"/>
    <x v="4"/>
    <x v="4"/>
    <n v="19376.12"/>
    <n v="20946.419999999998"/>
    <n v="29.3"/>
    <n v="771.35"/>
    <n v="67.52"/>
  </r>
  <r>
    <x v="9"/>
    <x v="1"/>
    <x v="5"/>
    <n v="4429.76"/>
    <n v="5034.96"/>
    <n v="100.2"/>
    <n v="977.93"/>
    <n v="43.67"/>
  </r>
  <r>
    <x v="0"/>
    <x v="3"/>
    <x v="3"/>
    <n v="15627.62"/>
    <n v="13532.11"/>
    <n v="56.23"/>
    <n v="1002.43"/>
    <n v="36.9"/>
  </r>
  <r>
    <x v="0"/>
    <x v="5"/>
    <x v="4"/>
    <n v="23064.21"/>
    <n v="23466.58"/>
    <n v="108.85"/>
    <n v="1007.91"/>
    <n v="48.96"/>
  </r>
  <r>
    <x v="1"/>
    <x v="6"/>
    <x v="5"/>
    <n v="20249.23"/>
    <n v="18434.599999999999"/>
    <n v="105.22"/>
    <n v="329.35"/>
    <n v="41.09"/>
  </r>
  <r>
    <x v="16"/>
    <x v="5"/>
    <x v="3"/>
    <n v="29725.21"/>
    <n v="25214.94"/>
    <n v="193.35"/>
    <n v="704.82"/>
    <n v="50.22"/>
  </r>
  <r>
    <x v="3"/>
    <x v="6"/>
    <x v="0"/>
    <n v="18663.02"/>
    <n v="18865.79"/>
    <n v="182.52"/>
    <n v="904"/>
    <n v="47.99"/>
  </r>
  <r>
    <x v="7"/>
    <x v="2"/>
    <x v="0"/>
    <n v="23761.59"/>
    <n v="22926.52"/>
    <n v="90.49"/>
    <n v="726.35"/>
    <n v="44.46"/>
  </r>
  <r>
    <x v="18"/>
    <x v="3"/>
    <x v="7"/>
    <n v="49583.39"/>
    <n v="41007.19"/>
    <n v="160.65"/>
    <n v="411.06"/>
    <n v="50.94"/>
  </r>
  <r>
    <x v="9"/>
    <x v="6"/>
    <x v="2"/>
    <n v="48894.02"/>
    <n v="41176.49"/>
    <n v="187.16"/>
    <n v="46.51"/>
    <n v="59.84"/>
  </r>
  <r>
    <x v="10"/>
    <x v="6"/>
    <x v="3"/>
    <n v="31926.79"/>
    <n v="26501.35"/>
    <n v="37.619999999999997"/>
    <n v="1058.74"/>
    <n v="42.97"/>
  </r>
  <r>
    <x v="16"/>
    <x v="1"/>
    <x v="2"/>
    <n v="48968.97"/>
    <n v="47044.66"/>
    <n v="174.05"/>
    <n v="766.53"/>
    <n v="51.77"/>
  </r>
  <r>
    <x v="17"/>
    <x v="5"/>
    <x v="7"/>
    <n v="22213.58"/>
    <n v="21456.53"/>
    <n v="99.8"/>
    <n v="161.44"/>
    <n v="32.74"/>
  </r>
  <r>
    <x v="5"/>
    <x v="3"/>
    <x v="2"/>
    <n v="38492.620000000003"/>
    <n v="35957.74"/>
    <n v="140.84"/>
    <n v="562.97"/>
    <n v="35"/>
  </r>
  <r>
    <x v="5"/>
    <x v="0"/>
    <x v="7"/>
    <n v="23737.15"/>
    <n v="28424.05"/>
    <n v="72.28"/>
    <n v="890.56"/>
    <n v="68.2"/>
  </r>
  <r>
    <x v="3"/>
    <x v="0"/>
    <x v="4"/>
    <n v="25102.89"/>
    <n v="20756.5"/>
    <n v="71.75"/>
    <n v="876.64"/>
    <n v="33.46"/>
  </r>
  <r>
    <x v="7"/>
    <x v="5"/>
    <x v="4"/>
    <n v="39326.74"/>
    <n v="37769.879999999997"/>
    <n v="119.13"/>
    <n v="61.81"/>
    <n v="33.36"/>
  </r>
  <r>
    <x v="17"/>
    <x v="1"/>
    <x v="4"/>
    <n v="19778.66"/>
    <n v="17597.46"/>
    <n v="157.66"/>
    <n v="251.85"/>
    <n v="38.61"/>
  </r>
  <r>
    <x v="18"/>
    <x v="1"/>
    <x v="4"/>
    <n v="42078.64"/>
    <n v="35469.58"/>
    <n v="22.55"/>
    <n v="1352.61"/>
    <n v="43.07"/>
  </r>
  <r>
    <x v="4"/>
    <x v="2"/>
    <x v="7"/>
    <n v="16867.169999999998"/>
    <n v="15111.95"/>
    <n v="47.19"/>
    <n v="1024.52"/>
    <n v="59.32"/>
  </r>
  <r>
    <x v="11"/>
    <x v="4"/>
    <x v="4"/>
    <n v="43902.22"/>
    <n v="50029.1"/>
    <n v="130.72"/>
    <n v="1028.56"/>
    <n v="31.05"/>
  </r>
  <r>
    <x v="8"/>
    <x v="5"/>
    <x v="3"/>
    <n v="49873.3"/>
    <n v="41839.46"/>
    <n v="110.31"/>
    <n v="69.09"/>
    <n v="52.22"/>
  </r>
  <r>
    <x v="15"/>
    <x v="1"/>
    <x v="3"/>
    <n v="2481.87"/>
    <n v="2326.77"/>
    <n v="155.84"/>
    <n v="128.11000000000001"/>
    <n v="56.8"/>
  </r>
  <r>
    <x v="8"/>
    <x v="5"/>
    <x v="3"/>
    <n v="38958.82"/>
    <n v="35391.19"/>
    <n v="177.7"/>
    <n v="512.36"/>
    <n v="32.880000000000003"/>
  </r>
  <r>
    <x v="11"/>
    <x v="6"/>
    <x v="3"/>
    <n v="15226.56"/>
    <n v="12197.03"/>
    <n v="60.73"/>
    <n v="1207.1199999999999"/>
    <n v="59.34"/>
  </r>
  <r>
    <x v="15"/>
    <x v="3"/>
    <x v="6"/>
    <n v="18555.14"/>
    <n v="19320.52"/>
    <n v="170.77"/>
    <n v="609.14"/>
    <n v="49.21"/>
  </r>
  <r>
    <x v="1"/>
    <x v="2"/>
    <x v="1"/>
    <n v="13408.63"/>
    <n v="13556.12"/>
    <n v="127.34"/>
    <n v="556.13"/>
    <n v="59.11"/>
  </r>
  <r>
    <x v="9"/>
    <x v="1"/>
    <x v="7"/>
    <n v="34495.83"/>
    <n v="33564.300000000003"/>
    <n v="114.58"/>
    <n v="197.76"/>
    <n v="68.209999999999994"/>
  </r>
  <r>
    <x v="0"/>
    <x v="6"/>
    <x v="0"/>
    <n v="23928.49"/>
    <n v="26048.11"/>
    <n v="37.299999999999997"/>
    <n v="208.87"/>
    <n v="45.58"/>
  </r>
  <r>
    <x v="4"/>
    <x v="1"/>
    <x v="1"/>
    <n v="755.35"/>
    <n v="856.23"/>
    <n v="176.64"/>
    <n v="98.7"/>
    <n v="58.54"/>
  </r>
  <r>
    <x v="18"/>
    <x v="1"/>
    <x v="6"/>
    <n v="7876.24"/>
    <n v="7870.43"/>
    <n v="198.28"/>
    <n v="1112.6099999999999"/>
    <n v="43.97"/>
  </r>
  <r>
    <x v="5"/>
    <x v="3"/>
    <x v="3"/>
    <n v="39979.18"/>
    <n v="45547.1"/>
    <n v="57.75"/>
    <n v="615.36"/>
    <n v="59.99"/>
  </r>
  <r>
    <x v="5"/>
    <x v="0"/>
    <x v="6"/>
    <n v="27301.63"/>
    <n v="26592.29"/>
    <n v="121.57"/>
    <n v="1136.17"/>
    <n v="40.22"/>
  </r>
  <r>
    <x v="19"/>
    <x v="3"/>
    <x v="1"/>
    <n v="25805.54"/>
    <n v="20723.45"/>
    <n v="116.33"/>
    <n v="230.13"/>
    <n v="42.7"/>
  </r>
  <r>
    <x v="0"/>
    <x v="4"/>
    <x v="1"/>
    <n v="29187.200000000001"/>
    <n v="29544.19"/>
    <n v="129.84"/>
    <n v="1291.92"/>
    <n v="54.07"/>
  </r>
  <r>
    <x v="6"/>
    <x v="0"/>
    <x v="4"/>
    <n v="36139.919999999998"/>
    <n v="39445.089999999997"/>
    <n v="138.12"/>
    <n v="284.87"/>
    <n v="45.94"/>
  </r>
  <r>
    <x v="1"/>
    <x v="5"/>
    <x v="0"/>
    <n v="29254.41"/>
    <n v="32371.66"/>
    <n v="166.33"/>
    <n v="476.27"/>
    <n v="60.48"/>
  </r>
  <r>
    <x v="17"/>
    <x v="6"/>
    <x v="7"/>
    <n v="5358.44"/>
    <n v="4466.13"/>
    <n v="86.06"/>
    <n v="1058.57"/>
    <n v="48.32"/>
  </r>
  <r>
    <x v="16"/>
    <x v="1"/>
    <x v="3"/>
    <n v="26200.53"/>
    <n v="29637.18"/>
    <n v="46.49"/>
    <n v="1237.8900000000001"/>
    <n v="57.5"/>
  </r>
  <r>
    <x v="19"/>
    <x v="3"/>
    <x v="5"/>
    <n v="4939.41"/>
    <n v="4710.95"/>
    <n v="44.83"/>
    <n v="943.5"/>
    <n v="60.5"/>
  </r>
  <r>
    <x v="18"/>
    <x v="6"/>
    <x v="4"/>
    <n v="43861.1"/>
    <n v="39486.639999999999"/>
    <n v="43.42"/>
    <n v="751.11"/>
    <n v="52.89"/>
  </r>
  <r>
    <x v="12"/>
    <x v="2"/>
    <x v="6"/>
    <n v="1833.6"/>
    <n v="2054.64"/>
    <n v="64.53"/>
    <n v="1210.24"/>
    <n v="57.23"/>
  </r>
  <r>
    <x v="17"/>
    <x v="5"/>
    <x v="2"/>
    <n v="5378.49"/>
    <n v="5466.76"/>
    <n v="168"/>
    <n v="674.89"/>
    <n v="56.81"/>
  </r>
  <r>
    <x v="17"/>
    <x v="3"/>
    <x v="3"/>
    <n v="6142.25"/>
    <n v="6736.91"/>
    <n v="191.9"/>
    <n v="598.62"/>
    <n v="37.549999999999997"/>
  </r>
  <r>
    <x v="10"/>
    <x v="0"/>
    <x v="6"/>
    <n v="46779.21"/>
    <n v="45308.93"/>
    <n v="122.27"/>
    <n v="1251.0999999999999"/>
    <n v="39.61"/>
  </r>
  <r>
    <x v="9"/>
    <x v="4"/>
    <x v="4"/>
    <n v="6739.26"/>
    <n v="6362.37"/>
    <n v="38.08"/>
    <n v="362.85"/>
    <n v="46.55"/>
  </r>
  <r>
    <x v="12"/>
    <x v="2"/>
    <x v="5"/>
    <n v="4160.38"/>
    <n v="4534.82"/>
    <n v="35.85"/>
    <n v="1361.06"/>
    <n v="47.91"/>
  </r>
  <r>
    <x v="12"/>
    <x v="3"/>
    <x v="1"/>
    <n v="18217.73"/>
    <n v="16015.02"/>
    <n v="155.47999999999999"/>
    <n v="105.41"/>
    <n v="57.31"/>
  </r>
  <r>
    <x v="19"/>
    <x v="5"/>
    <x v="7"/>
    <n v="8595.7999999999993"/>
    <n v="9306.2800000000007"/>
    <n v="135.63999999999999"/>
    <n v="45.73"/>
    <n v="63.15"/>
  </r>
  <r>
    <x v="8"/>
    <x v="0"/>
    <x v="7"/>
    <n v="12460.3"/>
    <n v="11210.97"/>
    <n v="63.36"/>
    <n v="475.77"/>
    <n v="60.34"/>
  </r>
  <r>
    <x v="10"/>
    <x v="2"/>
    <x v="4"/>
    <n v="2797.59"/>
    <n v="2471.7399999999998"/>
    <n v="59.14"/>
    <n v="786.59"/>
    <n v="47.63"/>
  </r>
  <r>
    <x v="9"/>
    <x v="4"/>
    <x v="5"/>
    <n v="47907.54"/>
    <n v="40900.14"/>
    <n v="82.34"/>
    <n v="1101.75"/>
    <n v="46.08"/>
  </r>
  <r>
    <x v="12"/>
    <x v="3"/>
    <x v="4"/>
    <n v="30966.7"/>
    <n v="26421"/>
    <n v="84.97"/>
    <n v="333.78"/>
    <n v="48.28"/>
  </r>
  <r>
    <x v="10"/>
    <x v="3"/>
    <x v="2"/>
    <n v="11294.47"/>
    <n v="12771.33"/>
    <n v="96.39"/>
    <n v="1131.71"/>
    <n v="68.150000000000006"/>
  </r>
  <r>
    <x v="14"/>
    <x v="1"/>
    <x v="6"/>
    <n v="47286.8"/>
    <n v="41615.040000000001"/>
    <n v="31.9"/>
    <n v="1333.97"/>
    <n v="47.01"/>
  </r>
  <r>
    <x v="17"/>
    <x v="6"/>
    <x v="5"/>
    <n v="14868.54"/>
    <n v="16315.6"/>
    <n v="106.98"/>
    <n v="1122.5999999999999"/>
    <n v="48.89"/>
  </r>
  <r>
    <x v="7"/>
    <x v="5"/>
    <x v="6"/>
    <n v="26108.71"/>
    <n v="24989.03"/>
    <n v="174.38"/>
    <n v="989.12"/>
    <n v="36.07"/>
  </r>
  <r>
    <x v="2"/>
    <x v="6"/>
    <x v="7"/>
    <n v="37792.370000000003"/>
    <n v="32403.200000000001"/>
    <n v="20.3"/>
    <n v="984.9"/>
    <n v="65.86"/>
  </r>
  <r>
    <x v="11"/>
    <x v="6"/>
    <x v="1"/>
    <n v="29776.58"/>
    <n v="25132.16"/>
    <n v="120.54"/>
    <n v="251.55"/>
    <n v="60.49"/>
  </r>
  <r>
    <x v="5"/>
    <x v="5"/>
    <x v="5"/>
    <n v="33847.53"/>
    <n v="27732.49"/>
    <n v="128.69999999999999"/>
    <n v="752.68"/>
    <n v="54.4"/>
  </r>
  <r>
    <x v="13"/>
    <x v="6"/>
    <x v="5"/>
    <n v="35478.26"/>
    <n v="32051.74"/>
    <n v="62.91"/>
    <n v="1342.27"/>
    <n v="47.07"/>
  </r>
  <r>
    <x v="3"/>
    <x v="6"/>
    <x v="5"/>
    <n v="35114.25"/>
    <n v="33799.51"/>
    <n v="121.65"/>
    <n v="524.52"/>
    <n v="42.63"/>
  </r>
  <r>
    <x v="11"/>
    <x v="3"/>
    <x v="2"/>
    <n v="10844.82"/>
    <n v="11493.09"/>
    <n v="136.83000000000001"/>
    <n v="253.35"/>
    <n v="64.22"/>
  </r>
  <r>
    <x v="13"/>
    <x v="3"/>
    <x v="5"/>
    <n v="39590.67"/>
    <n v="40289.660000000003"/>
    <n v="91.65"/>
    <n v="211.41"/>
    <n v="51.45"/>
  </r>
  <r>
    <x v="13"/>
    <x v="5"/>
    <x v="1"/>
    <n v="33519.550000000003"/>
    <n v="37140.03"/>
    <n v="78.84"/>
    <n v="577.28"/>
    <n v="40.99"/>
  </r>
  <r>
    <x v="9"/>
    <x v="0"/>
    <x v="0"/>
    <n v="31286.33"/>
    <n v="30230.48"/>
    <n v="176.42"/>
    <n v="745.68"/>
    <n v="36.950000000000003"/>
  </r>
  <r>
    <x v="5"/>
    <x v="4"/>
    <x v="4"/>
    <n v="34407.699999999997"/>
    <n v="32250.86"/>
    <n v="130.36000000000001"/>
    <n v="1092.23"/>
    <n v="44.54"/>
  </r>
  <r>
    <x v="6"/>
    <x v="5"/>
    <x v="7"/>
    <n v="15441.34"/>
    <n v="15527.29"/>
    <n v="162.4"/>
    <n v="316.61"/>
    <n v="32.119999999999997"/>
  </r>
  <r>
    <x v="8"/>
    <x v="4"/>
    <x v="3"/>
    <n v="10770.99"/>
    <n v="11922.17"/>
    <n v="130.51"/>
    <n v="204.07"/>
    <n v="43.42"/>
  </r>
  <r>
    <x v="16"/>
    <x v="4"/>
    <x v="3"/>
    <n v="4273.51"/>
    <n v="4600.9799999999996"/>
    <n v="161.32"/>
    <n v="125.45"/>
    <n v="31.28"/>
  </r>
  <r>
    <x v="8"/>
    <x v="4"/>
    <x v="3"/>
    <n v="14960.97"/>
    <n v="16460.240000000002"/>
    <n v="94.82"/>
    <n v="1185.45"/>
    <n v="47.19"/>
  </r>
  <r>
    <x v="3"/>
    <x v="5"/>
    <x v="3"/>
    <n v="1313.25"/>
    <n v="1494.88"/>
    <n v="89.91"/>
    <n v="497.13"/>
    <n v="45.36"/>
  </r>
  <r>
    <x v="6"/>
    <x v="3"/>
    <x v="0"/>
    <n v="25000.06"/>
    <n v="24375.61"/>
    <n v="63.9"/>
    <n v="1311.95"/>
    <n v="38.130000000000003"/>
  </r>
  <r>
    <x v="3"/>
    <x v="2"/>
    <x v="7"/>
    <n v="19860.939999999999"/>
    <n v="18002.13"/>
    <n v="197.47"/>
    <n v="1281.77"/>
    <n v="49.06"/>
  </r>
  <r>
    <x v="4"/>
    <x v="4"/>
    <x v="5"/>
    <n v="10529.83"/>
    <n v="10207.94"/>
    <n v="123.53"/>
    <n v="1289.5899999999999"/>
    <n v="42"/>
  </r>
  <r>
    <x v="3"/>
    <x v="3"/>
    <x v="0"/>
    <n v="10476.49"/>
    <n v="11197.17"/>
    <n v="129.51"/>
    <n v="543.04999999999995"/>
    <n v="38.770000000000003"/>
  </r>
  <r>
    <x v="7"/>
    <x v="0"/>
    <x v="7"/>
    <n v="13316.16"/>
    <n v="11647.55"/>
    <n v="144.88999999999999"/>
    <n v="898.32"/>
    <n v="32.340000000000003"/>
  </r>
  <r>
    <x v="0"/>
    <x v="2"/>
    <x v="0"/>
    <n v="45663.39"/>
    <n v="52305.81"/>
    <n v="26.76"/>
    <n v="521.62"/>
    <n v="59.78"/>
  </r>
  <r>
    <x v="12"/>
    <x v="6"/>
    <x v="1"/>
    <n v="4142.66"/>
    <n v="4272.1099999999997"/>
    <n v="110.01"/>
    <n v="340.95"/>
    <n v="39.979999999999997"/>
  </r>
  <r>
    <x v="9"/>
    <x v="6"/>
    <x v="6"/>
    <n v="5599.71"/>
    <n v="6451.73"/>
    <n v="32.56"/>
    <n v="633.39"/>
    <n v="53.16"/>
  </r>
  <r>
    <x v="9"/>
    <x v="4"/>
    <x v="4"/>
    <n v="36810.089999999997"/>
    <n v="38564.99"/>
    <n v="54.73"/>
    <n v="1261.33"/>
    <n v="50.71"/>
  </r>
  <r>
    <x v="15"/>
    <x v="2"/>
    <x v="5"/>
    <n v="8411.76"/>
    <n v="8059.49"/>
    <n v="73.430000000000007"/>
    <n v="475.88"/>
    <n v="51.85"/>
  </r>
  <r>
    <x v="11"/>
    <x v="3"/>
    <x v="5"/>
    <n v="23330.7"/>
    <n v="24990.560000000001"/>
    <n v="104.52"/>
    <n v="135.38999999999999"/>
    <n v="34.14"/>
  </r>
  <r>
    <x v="11"/>
    <x v="0"/>
    <x v="3"/>
    <n v="15867.24"/>
    <n v="16358.67"/>
    <n v="160.22"/>
    <n v="604.54999999999995"/>
    <n v="31.21"/>
  </r>
  <r>
    <x v="2"/>
    <x v="3"/>
    <x v="6"/>
    <n v="33824.82"/>
    <n v="37275.06"/>
    <n v="151.76"/>
    <n v="608.36"/>
    <n v="41.68"/>
  </r>
  <r>
    <x v="18"/>
    <x v="5"/>
    <x v="7"/>
    <n v="31018.44"/>
    <n v="31061.98"/>
    <n v="70.3"/>
    <n v="1223.5"/>
    <n v="38.36"/>
  </r>
  <r>
    <x v="1"/>
    <x v="3"/>
    <x v="4"/>
    <n v="33443.550000000003"/>
    <n v="26894.7"/>
    <n v="118.46"/>
    <n v="170.33"/>
    <n v="68.37"/>
  </r>
  <r>
    <x v="18"/>
    <x v="2"/>
    <x v="1"/>
    <n v="40030.58"/>
    <n v="42681.97"/>
    <n v="62.25"/>
    <n v="1202.78"/>
    <n v="55.35"/>
  </r>
  <r>
    <x v="15"/>
    <x v="3"/>
    <x v="3"/>
    <n v="25338.81"/>
    <n v="28773.74"/>
    <n v="61.82"/>
    <n v="697.92"/>
    <n v="66.87"/>
  </r>
  <r>
    <x v="6"/>
    <x v="1"/>
    <x v="1"/>
    <n v="4738.62"/>
    <n v="5043.42"/>
    <n v="99.09"/>
    <n v="629.72"/>
    <n v="38.119999999999997"/>
  </r>
  <r>
    <x v="0"/>
    <x v="5"/>
    <x v="7"/>
    <n v="41477.870000000003"/>
    <n v="37213.440000000002"/>
    <n v="138.22999999999999"/>
    <n v="1235.8499999999999"/>
    <n v="39.81"/>
  </r>
  <r>
    <x v="16"/>
    <x v="1"/>
    <x v="0"/>
    <n v="20168.3"/>
    <n v="23300.52"/>
    <n v="150.91"/>
    <n v="941.01"/>
    <n v="68.16"/>
  </r>
  <r>
    <x v="9"/>
    <x v="2"/>
    <x v="3"/>
    <n v="35957.360000000001"/>
    <n v="41729.4"/>
    <n v="198.7"/>
    <n v="224.1"/>
    <n v="66.3"/>
  </r>
  <r>
    <x v="5"/>
    <x v="2"/>
    <x v="6"/>
    <n v="34737.440000000002"/>
    <n v="36898.57"/>
    <n v="156.25"/>
    <n v="347.41"/>
    <n v="36.67"/>
  </r>
  <r>
    <x v="10"/>
    <x v="2"/>
    <x v="4"/>
    <n v="832.45"/>
    <n v="735.25"/>
    <n v="98.17"/>
    <n v="718.86"/>
    <n v="43.76"/>
  </r>
  <r>
    <x v="13"/>
    <x v="6"/>
    <x v="2"/>
    <n v="8577.52"/>
    <n v="6977.24"/>
    <n v="43.44"/>
    <n v="1170.83"/>
    <n v="50.57"/>
  </r>
  <r>
    <x v="19"/>
    <x v="4"/>
    <x v="5"/>
    <n v="19266.63"/>
    <n v="17842.48"/>
    <n v="193.14"/>
    <n v="178.92"/>
    <n v="56.07"/>
  </r>
  <r>
    <x v="0"/>
    <x v="3"/>
    <x v="5"/>
    <n v="7890.78"/>
    <n v="9058.16"/>
    <n v="115.83"/>
    <n v="812.29"/>
    <n v="39.409999999999997"/>
  </r>
  <r>
    <x v="15"/>
    <x v="5"/>
    <x v="1"/>
    <n v="30048.240000000002"/>
    <n v="25327.89"/>
    <n v="138.25"/>
    <n v="750.29"/>
    <n v="64.22"/>
  </r>
  <r>
    <x v="4"/>
    <x v="1"/>
    <x v="7"/>
    <n v="14091.09"/>
    <n v="13971.36"/>
    <n v="167.9"/>
    <n v="899.81"/>
    <n v="49.07"/>
  </r>
  <r>
    <x v="10"/>
    <x v="3"/>
    <x v="1"/>
    <n v="8845.75"/>
    <n v="8869.07"/>
    <n v="130.81"/>
    <n v="1133.9100000000001"/>
    <n v="35.450000000000003"/>
  </r>
  <r>
    <x v="4"/>
    <x v="4"/>
    <x v="7"/>
    <n v="37248.639999999999"/>
    <n v="38981.4"/>
    <n v="144.28"/>
    <n v="534.54"/>
    <n v="55.15"/>
  </r>
  <r>
    <x v="19"/>
    <x v="6"/>
    <x v="4"/>
    <n v="25693.360000000001"/>
    <n v="29526.58"/>
    <n v="171.41"/>
    <n v="161.61000000000001"/>
    <n v="35.89"/>
  </r>
  <r>
    <x v="11"/>
    <x v="2"/>
    <x v="7"/>
    <n v="46536.4"/>
    <n v="48535.68"/>
    <n v="153.28"/>
    <n v="820.64"/>
    <n v="50.26"/>
  </r>
  <r>
    <x v="6"/>
    <x v="6"/>
    <x v="3"/>
    <n v="39918.47"/>
    <n v="37023.660000000003"/>
    <n v="108.37"/>
    <n v="1066.3900000000001"/>
    <n v="46.94"/>
  </r>
  <r>
    <x v="16"/>
    <x v="6"/>
    <x v="6"/>
    <n v="49885.5"/>
    <n v="43032.44"/>
    <n v="38.74"/>
    <n v="81.819999999999993"/>
    <n v="37.1"/>
  </r>
  <r>
    <x v="9"/>
    <x v="3"/>
    <x v="5"/>
    <n v="17934.080000000002"/>
    <n v="14468.9"/>
    <n v="165.23"/>
    <n v="743.25"/>
    <n v="65.680000000000007"/>
  </r>
  <r>
    <x v="13"/>
    <x v="5"/>
    <x v="6"/>
    <n v="32179.38"/>
    <n v="36712.400000000001"/>
    <n v="35.159999999999997"/>
    <n v="504.6"/>
    <n v="30.15"/>
  </r>
  <r>
    <x v="9"/>
    <x v="5"/>
    <x v="1"/>
    <n v="20962.66"/>
    <n v="17783.72"/>
    <n v="108.66"/>
    <n v="1107.48"/>
    <n v="36.81"/>
  </r>
  <r>
    <x v="13"/>
    <x v="1"/>
    <x v="1"/>
    <n v="38549.89"/>
    <n v="39132.69"/>
    <n v="92.88"/>
    <n v="850.27"/>
    <n v="60.05"/>
  </r>
  <r>
    <x v="5"/>
    <x v="1"/>
    <x v="0"/>
    <n v="43181.63"/>
    <n v="46396.12"/>
    <n v="55.05"/>
    <n v="998.51"/>
    <n v="51.84"/>
  </r>
  <r>
    <x v="7"/>
    <x v="2"/>
    <x v="0"/>
    <n v="47213.86"/>
    <n v="55320.76"/>
    <n v="20.09"/>
    <n v="996.68"/>
    <n v="66.23"/>
  </r>
  <r>
    <x v="1"/>
    <x v="1"/>
    <x v="3"/>
    <n v="47089.75"/>
    <n v="51628.68"/>
    <n v="120.49"/>
    <n v="422.46"/>
    <n v="66.81"/>
  </r>
  <r>
    <x v="4"/>
    <x v="3"/>
    <x v="6"/>
    <n v="17773.96"/>
    <n v="14458.37"/>
    <n v="167.97"/>
    <n v="197.41"/>
    <n v="34.79"/>
  </r>
  <r>
    <x v="2"/>
    <x v="6"/>
    <x v="0"/>
    <n v="45649.02"/>
    <n v="48828.17"/>
    <n v="57.92"/>
    <n v="626.28"/>
    <n v="64.58"/>
  </r>
  <r>
    <x v="2"/>
    <x v="2"/>
    <x v="1"/>
    <n v="9619.08"/>
    <n v="7756.08"/>
    <n v="34.24"/>
    <n v="76.2"/>
    <n v="37.21"/>
  </r>
  <r>
    <x v="2"/>
    <x v="6"/>
    <x v="4"/>
    <n v="28072.58"/>
    <n v="27108.89"/>
    <n v="145.77000000000001"/>
    <n v="118.76"/>
    <n v="33.06"/>
  </r>
  <r>
    <x v="2"/>
    <x v="1"/>
    <x v="7"/>
    <n v="23179.55"/>
    <n v="25727.14"/>
    <n v="172.19"/>
    <n v="1384.77"/>
    <n v="38.07"/>
  </r>
  <r>
    <x v="5"/>
    <x v="0"/>
    <x v="6"/>
    <n v="35645.74"/>
    <n v="40439.78"/>
    <n v="52.81"/>
    <n v="1070.18"/>
    <n v="40.619999999999997"/>
  </r>
  <r>
    <x v="6"/>
    <x v="0"/>
    <x v="3"/>
    <n v="696.06"/>
    <n v="558.64"/>
    <n v="141.66999999999999"/>
    <n v="221.5"/>
    <n v="67.27"/>
  </r>
  <r>
    <x v="12"/>
    <x v="0"/>
    <x v="7"/>
    <n v="7678.1"/>
    <n v="6435.76"/>
    <n v="119.16"/>
    <n v="1179.95"/>
    <n v="43.05"/>
  </r>
  <r>
    <x v="14"/>
    <x v="0"/>
    <x v="1"/>
    <n v="28703.66"/>
    <n v="31558.080000000002"/>
    <n v="164.79"/>
    <n v="1063.8599999999999"/>
    <n v="49.38"/>
  </r>
  <r>
    <x v="5"/>
    <x v="2"/>
    <x v="7"/>
    <n v="2853.19"/>
    <n v="2648.01"/>
    <n v="47.4"/>
    <n v="930.43"/>
    <n v="45.92"/>
  </r>
  <r>
    <x v="17"/>
    <x v="4"/>
    <x v="3"/>
    <n v="48048.09"/>
    <n v="56577.4"/>
    <n v="51.76"/>
    <n v="1377.2"/>
    <n v="64.040000000000006"/>
  </r>
  <r>
    <x v="18"/>
    <x v="2"/>
    <x v="3"/>
    <n v="1697.55"/>
    <n v="1700.03"/>
    <n v="159.52000000000001"/>
    <n v="66.77"/>
    <n v="62.6"/>
  </r>
  <r>
    <x v="4"/>
    <x v="3"/>
    <x v="6"/>
    <n v="10539.7"/>
    <n v="9456.77"/>
    <n v="135.35"/>
    <n v="1013.08"/>
    <n v="59.43"/>
  </r>
  <r>
    <x v="8"/>
    <x v="0"/>
    <x v="6"/>
    <n v="22476.79"/>
    <n v="23403.279999999999"/>
    <n v="132.16999999999999"/>
    <n v="582.77"/>
    <n v="66.61"/>
  </r>
  <r>
    <x v="2"/>
    <x v="5"/>
    <x v="0"/>
    <n v="39109.040000000001"/>
    <n v="34426.29"/>
    <n v="51.96"/>
    <n v="395.43"/>
    <n v="56.79"/>
  </r>
  <r>
    <x v="11"/>
    <x v="6"/>
    <x v="7"/>
    <n v="16861.57"/>
    <n v="13640.07"/>
    <n v="58.37"/>
    <n v="673.13"/>
    <n v="51.99"/>
  </r>
  <r>
    <x v="15"/>
    <x v="5"/>
    <x v="1"/>
    <n v="24650.97"/>
    <n v="25457.31"/>
    <n v="29.97"/>
    <n v="490.95"/>
    <n v="53.25"/>
  </r>
  <r>
    <x v="16"/>
    <x v="5"/>
    <x v="2"/>
    <n v="7749.46"/>
    <n v="8267.02"/>
    <n v="176.74"/>
    <n v="1070.98"/>
    <n v="59.1"/>
  </r>
  <r>
    <x v="1"/>
    <x v="1"/>
    <x v="3"/>
    <n v="13677.6"/>
    <n v="11904.54"/>
    <n v="26.95"/>
    <n v="236.04"/>
    <n v="54.38"/>
  </r>
  <r>
    <x v="10"/>
    <x v="4"/>
    <x v="1"/>
    <n v="16389.169999999998"/>
    <n v="14527.18"/>
    <n v="164.29"/>
    <n v="265.5"/>
    <n v="60.99"/>
  </r>
  <r>
    <x v="18"/>
    <x v="5"/>
    <x v="1"/>
    <n v="25316.54"/>
    <n v="25586.17"/>
    <n v="35.159999999999997"/>
    <n v="219.4"/>
    <n v="44.05"/>
  </r>
  <r>
    <x v="5"/>
    <x v="5"/>
    <x v="4"/>
    <n v="9401.08"/>
    <n v="10406.23"/>
    <n v="72.06"/>
    <n v="483.18"/>
    <n v="35.479999999999997"/>
  </r>
  <r>
    <x v="9"/>
    <x v="0"/>
    <x v="2"/>
    <n v="43100.17"/>
    <n v="43888.639999999999"/>
    <n v="188.15"/>
    <n v="791.26"/>
    <n v="67.099999999999994"/>
  </r>
  <r>
    <x v="3"/>
    <x v="0"/>
    <x v="3"/>
    <n v="23278.080000000002"/>
    <n v="18634.849999999999"/>
    <n v="29.46"/>
    <n v="279.01"/>
    <n v="56.28"/>
  </r>
  <r>
    <x v="7"/>
    <x v="3"/>
    <x v="3"/>
    <n v="35210.400000000001"/>
    <n v="33667.68"/>
    <n v="125.58"/>
    <n v="487.37"/>
    <n v="63.92"/>
  </r>
  <r>
    <x v="2"/>
    <x v="6"/>
    <x v="5"/>
    <n v="32182.02"/>
    <n v="31669.51"/>
    <n v="59.56"/>
    <n v="134.96"/>
    <n v="35.549999999999997"/>
  </r>
  <r>
    <x v="4"/>
    <x v="4"/>
    <x v="5"/>
    <n v="39229.589999999997"/>
    <n v="43918.48"/>
    <n v="108.31"/>
    <n v="308.27999999999997"/>
    <n v="66.849999999999994"/>
  </r>
  <r>
    <x v="12"/>
    <x v="6"/>
    <x v="0"/>
    <n v="22188.400000000001"/>
    <n v="19991.37"/>
    <n v="56.97"/>
    <n v="49.43"/>
    <n v="53.95"/>
  </r>
  <r>
    <x v="4"/>
    <x v="3"/>
    <x v="0"/>
    <n v="32340.21"/>
    <n v="31002.78"/>
    <n v="171.31"/>
    <n v="394.82"/>
    <n v="50.49"/>
  </r>
  <r>
    <x v="19"/>
    <x v="0"/>
    <x v="2"/>
    <n v="10277.58"/>
    <n v="10227.700000000001"/>
    <n v="123.39"/>
    <n v="1394.07"/>
    <n v="58.89"/>
  </r>
  <r>
    <x v="5"/>
    <x v="5"/>
    <x v="2"/>
    <n v="23923.65"/>
    <n v="25296.74"/>
    <n v="128.47999999999999"/>
    <n v="1001.48"/>
    <n v="40.71"/>
  </r>
  <r>
    <x v="0"/>
    <x v="2"/>
    <x v="7"/>
    <n v="45157"/>
    <n v="53564.49"/>
    <n v="115.23"/>
    <n v="812.87"/>
    <n v="33.9"/>
  </r>
  <r>
    <x v="13"/>
    <x v="0"/>
    <x v="5"/>
    <n v="11183.22"/>
    <n v="13039.17"/>
    <n v="85.35"/>
    <n v="689.37"/>
    <n v="39.840000000000003"/>
  </r>
  <r>
    <x v="3"/>
    <x v="1"/>
    <x v="6"/>
    <n v="15594.99"/>
    <n v="14825.92"/>
    <n v="78.92"/>
    <n v="202.99"/>
    <n v="33.17"/>
  </r>
  <r>
    <x v="8"/>
    <x v="0"/>
    <x v="7"/>
    <n v="26313.17"/>
    <n v="21587.83"/>
    <n v="102.04"/>
    <n v="154.1"/>
    <n v="30.66"/>
  </r>
  <r>
    <x v="4"/>
    <x v="3"/>
    <x v="1"/>
    <n v="917.16"/>
    <n v="983.12"/>
    <n v="151.18"/>
    <n v="241.65"/>
    <n v="55.07"/>
  </r>
  <r>
    <x v="13"/>
    <x v="0"/>
    <x v="4"/>
    <n v="27755.59"/>
    <n v="30296.11"/>
    <n v="77.78"/>
    <n v="942.96"/>
    <n v="54.99"/>
  </r>
  <r>
    <x v="14"/>
    <x v="3"/>
    <x v="3"/>
    <n v="37067.86"/>
    <n v="41505.39"/>
    <n v="100.67"/>
    <n v="978.64"/>
    <n v="32.78"/>
  </r>
  <r>
    <x v="14"/>
    <x v="5"/>
    <x v="6"/>
    <n v="42752.86"/>
    <n v="44995.09"/>
    <n v="131.88"/>
    <n v="521.78"/>
    <n v="32.950000000000003"/>
  </r>
  <r>
    <x v="16"/>
    <x v="5"/>
    <x v="3"/>
    <n v="47607.95"/>
    <n v="43821.9"/>
    <n v="130.47999999999999"/>
    <n v="53.93"/>
    <n v="49.83"/>
  </r>
  <r>
    <x v="17"/>
    <x v="1"/>
    <x v="5"/>
    <n v="22942.38"/>
    <n v="19277.509999999998"/>
    <n v="113.71"/>
    <n v="522.25"/>
    <n v="53.82"/>
  </r>
  <r>
    <x v="6"/>
    <x v="5"/>
    <x v="1"/>
    <n v="31516.720000000001"/>
    <n v="37095.599999999999"/>
    <n v="174.72"/>
    <n v="928.38"/>
    <n v="66.86"/>
  </r>
  <r>
    <x v="10"/>
    <x v="6"/>
    <x v="4"/>
    <n v="2173.71"/>
    <n v="2153.3000000000002"/>
    <n v="189.77"/>
    <n v="1191.1300000000001"/>
    <n v="62.5"/>
  </r>
  <r>
    <x v="7"/>
    <x v="2"/>
    <x v="7"/>
    <n v="19958"/>
    <n v="17988.28"/>
    <n v="191.19"/>
    <n v="1167.48"/>
    <n v="30.29"/>
  </r>
  <r>
    <x v="6"/>
    <x v="5"/>
    <x v="6"/>
    <n v="33407.800000000003"/>
    <n v="37966.92"/>
    <n v="169.23"/>
    <n v="368.13"/>
    <n v="48.21"/>
  </r>
  <r>
    <x v="3"/>
    <x v="2"/>
    <x v="1"/>
    <n v="1329.78"/>
    <n v="1241.1300000000001"/>
    <n v="197.64"/>
    <n v="1122.05"/>
    <n v="37.020000000000003"/>
  </r>
  <r>
    <x v="12"/>
    <x v="2"/>
    <x v="4"/>
    <n v="40075.57"/>
    <n v="42113.39"/>
    <n v="86.45"/>
    <n v="1316.48"/>
    <n v="35"/>
  </r>
  <r>
    <x v="19"/>
    <x v="6"/>
    <x v="4"/>
    <n v="14300.86"/>
    <n v="16682.72"/>
    <n v="138.84"/>
    <n v="1394.7"/>
    <n v="66.55"/>
  </r>
  <r>
    <x v="5"/>
    <x v="4"/>
    <x v="0"/>
    <n v="34565.339999999997"/>
    <n v="39768.46"/>
    <n v="117.99"/>
    <n v="1266.0999999999999"/>
    <n v="44.74"/>
  </r>
  <r>
    <x v="9"/>
    <x v="1"/>
    <x v="5"/>
    <n v="19540.97"/>
    <n v="17882.5"/>
    <n v="183.25"/>
    <n v="214.17"/>
    <n v="33.81"/>
  </r>
  <r>
    <x v="11"/>
    <x v="2"/>
    <x v="0"/>
    <n v="7865.27"/>
    <n v="7212.47"/>
    <n v="41.79"/>
    <n v="1300.76"/>
    <n v="61.53"/>
  </r>
  <r>
    <x v="16"/>
    <x v="5"/>
    <x v="7"/>
    <n v="25685.9"/>
    <n v="22671.47"/>
    <n v="141.24"/>
    <n v="1272.07"/>
    <n v="33.92"/>
  </r>
  <r>
    <x v="7"/>
    <x v="4"/>
    <x v="6"/>
    <n v="11519.01"/>
    <n v="11225.03"/>
    <n v="175.83"/>
    <n v="783.23"/>
    <n v="52.88"/>
  </r>
  <r>
    <x v="0"/>
    <x v="4"/>
    <x v="1"/>
    <n v="28963.8"/>
    <n v="28028.78"/>
    <n v="51.95"/>
    <n v="1207.99"/>
    <n v="47.98"/>
  </r>
  <r>
    <x v="13"/>
    <x v="5"/>
    <x v="2"/>
    <n v="6591.96"/>
    <n v="5430.54"/>
    <n v="47.72"/>
    <n v="917.23"/>
    <n v="58.72"/>
  </r>
  <r>
    <x v="5"/>
    <x v="6"/>
    <x v="4"/>
    <n v="5400.45"/>
    <n v="5284.17"/>
    <n v="138.18"/>
    <n v="70.25"/>
    <n v="59.44"/>
  </r>
  <r>
    <x v="16"/>
    <x v="3"/>
    <x v="4"/>
    <n v="30861.439999999999"/>
    <n v="33051.89"/>
    <n v="51.45"/>
    <n v="1081.1300000000001"/>
    <n v="47.58"/>
  </r>
  <r>
    <x v="15"/>
    <x v="5"/>
    <x v="1"/>
    <n v="26637.65"/>
    <n v="26863.99"/>
    <n v="76.790000000000006"/>
    <n v="396.8"/>
    <n v="34.32"/>
  </r>
  <r>
    <x v="10"/>
    <x v="6"/>
    <x v="2"/>
    <n v="39942.639999999999"/>
    <n v="38567.82"/>
    <n v="89.26"/>
    <n v="95.85"/>
    <n v="64.37"/>
  </r>
  <r>
    <x v="1"/>
    <x v="0"/>
    <x v="2"/>
    <n v="20608.88"/>
    <n v="22193.89"/>
    <n v="33.9"/>
    <n v="1241.78"/>
    <n v="31.6"/>
  </r>
  <r>
    <x v="15"/>
    <x v="0"/>
    <x v="1"/>
    <n v="3212.13"/>
    <n v="3440.46"/>
    <n v="21.95"/>
    <n v="1152.71"/>
    <n v="55.59"/>
  </r>
  <r>
    <x v="6"/>
    <x v="0"/>
    <x v="5"/>
    <n v="15409.64"/>
    <n v="12563.66"/>
    <n v="40.58"/>
    <n v="203.57"/>
    <n v="34.57"/>
  </r>
  <r>
    <x v="19"/>
    <x v="5"/>
    <x v="0"/>
    <n v="41860.94"/>
    <n v="39019.300000000003"/>
    <n v="53.66"/>
    <n v="706.4"/>
    <n v="35.22"/>
  </r>
  <r>
    <x v="15"/>
    <x v="5"/>
    <x v="6"/>
    <n v="4571.25"/>
    <n v="4641.71"/>
    <n v="29.11"/>
    <n v="585.23"/>
    <n v="46.35"/>
  </r>
  <r>
    <x v="7"/>
    <x v="5"/>
    <x v="4"/>
    <n v="31789.17"/>
    <n v="32620.18"/>
    <n v="103.68"/>
    <n v="898.11"/>
    <n v="31.21"/>
  </r>
  <r>
    <x v="16"/>
    <x v="5"/>
    <x v="1"/>
    <n v="34210.269999999997"/>
    <n v="38932.639999999999"/>
    <n v="34.049999999999997"/>
    <n v="699.58"/>
    <n v="64.47"/>
  </r>
  <r>
    <x v="6"/>
    <x v="1"/>
    <x v="0"/>
    <n v="24194.55"/>
    <n v="24007"/>
    <n v="72.430000000000007"/>
    <n v="703.37"/>
    <n v="65.48"/>
  </r>
  <r>
    <x v="12"/>
    <x v="6"/>
    <x v="5"/>
    <n v="1507.01"/>
    <n v="1665.67"/>
    <n v="23.29"/>
    <n v="884.81"/>
    <n v="56.52"/>
  </r>
  <r>
    <x v="14"/>
    <x v="3"/>
    <x v="1"/>
    <n v="17666.7"/>
    <n v="18290.14"/>
    <n v="179.48"/>
    <n v="609.34"/>
    <n v="42.01"/>
  </r>
  <r>
    <x v="18"/>
    <x v="1"/>
    <x v="2"/>
    <n v="28166.03"/>
    <n v="32064.33"/>
    <n v="135.33000000000001"/>
    <n v="73.53"/>
    <n v="45.78"/>
  </r>
  <r>
    <x v="8"/>
    <x v="2"/>
    <x v="4"/>
    <n v="22068.06"/>
    <n v="25370.79"/>
    <n v="125.75"/>
    <n v="1204.48"/>
    <n v="63.8"/>
  </r>
  <r>
    <x v="8"/>
    <x v="4"/>
    <x v="4"/>
    <n v="14117.67"/>
    <n v="15947.33"/>
    <n v="58.77"/>
    <n v="450.71"/>
    <n v="59.46"/>
  </r>
  <r>
    <x v="7"/>
    <x v="6"/>
    <x v="4"/>
    <n v="35550.5"/>
    <n v="28691.26"/>
    <n v="75.11"/>
    <n v="652.95000000000005"/>
    <n v="43.32"/>
  </r>
  <r>
    <x v="11"/>
    <x v="4"/>
    <x v="2"/>
    <n v="18397.259999999998"/>
    <n v="18345.47"/>
    <n v="196.15"/>
    <n v="1350.54"/>
    <n v="64.78"/>
  </r>
  <r>
    <x v="17"/>
    <x v="3"/>
    <x v="5"/>
    <n v="18182.490000000002"/>
    <n v="17421.64"/>
    <n v="120.88"/>
    <n v="459.86"/>
    <n v="37.630000000000003"/>
  </r>
  <r>
    <x v="3"/>
    <x v="3"/>
    <x v="7"/>
    <n v="33678.99"/>
    <n v="37845.96"/>
    <n v="182.7"/>
    <n v="1010.87"/>
    <n v="33"/>
  </r>
  <r>
    <x v="12"/>
    <x v="4"/>
    <x v="4"/>
    <n v="49725.48"/>
    <n v="39791.279999999999"/>
    <n v="179.25"/>
    <n v="825.15"/>
    <n v="41.96"/>
  </r>
  <r>
    <x v="14"/>
    <x v="4"/>
    <x v="7"/>
    <n v="43718.87"/>
    <n v="46546.15"/>
    <n v="63.86"/>
    <n v="302.83"/>
    <n v="30.34"/>
  </r>
  <r>
    <x v="8"/>
    <x v="4"/>
    <x v="1"/>
    <n v="18178.169999999998"/>
    <n v="20882.560000000001"/>
    <n v="103.45"/>
    <n v="1087.47"/>
    <n v="52.21"/>
  </r>
  <r>
    <x v="19"/>
    <x v="0"/>
    <x v="1"/>
    <n v="2361.7800000000002"/>
    <n v="2447.6799999999998"/>
    <n v="114.16"/>
    <n v="304.01"/>
    <n v="52.47"/>
  </r>
  <r>
    <x v="7"/>
    <x v="5"/>
    <x v="6"/>
    <n v="22518.1"/>
    <n v="22926.93"/>
    <n v="132.46"/>
    <n v="794.3"/>
    <n v="38.630000000000003"/>
  </r>
  <r>
    <x v="1"/>
    <x v="0"/>
    <x v="0"/>
    <n v="6573.61"/>
    <n v="7409.16"/>
    <n v="139.21"/>
    <n v="205.93"/>
    <n v="32.19"/>
  </r>
  <r>
    <x v="19"/>
    <x v="2"/>
    <x v="0"/>
    <n v="7728.67"/>
    <n v="6610.72"/>
    <n v="77.94"/>
    <n v="1000.73"/>
    <n v="59.21"/>
  </r>
  <r>
    <x v="1"/>
    <x v="3"/>
    <x v="2"/>
    <n v="16939.91"/>
    <n v="16626.25"/>
    <n v="173.64"/>
    <n v="222.19"/>
    <n v="62.43"/>
  </r>
  <r>
    <x v="12"/>
    <x v="2"/>
    <x v="3"/>
    <n v="44859.73"/>
    <n v="53743.68"/>
    <n v="126.17"/>
    <n v="611.76"/>
    <n v="34.67"/>
  </r>
  <r>
    <x v="11"/>
    <x v="0"/>
    <x v="6"/>
    <n v="45282.57"/>
    <n v="39853.279999999999"/>
    <n v="151.43"/>
    <n v="828.24"/>
    <n v="46.18"/>
  </r>
  <r>
    <x v="17"/>
    <x v="2"/>
    <x v="4"/>
    <n v="39542.720000000001"/>
    <n v="41554.81"/>
    <n v="30.7"/>
    <n v="1155.3800000000001"/>
    <n v="55.76"/>
  </r>
  <r>
    <x v="18"/>
    <x v="3"/>
    <x v="6"/>
    <n v="2136.04"/>
    <n v="2213.5700000000002"/>
    <n v="24.64"/>
    <n v="1299.3"/>
    <n v="43.87"/>
  </r>
  <r>
    <x v="5"/>
    <x v="6"/>
    <x v="0"/>
    <n v="15558.69"/>
    <n v="18531.009999999998"/>
    <n v="140.22999999999999"/>
    <n v="205.45"/>
    <n v="59.95"/>
  </r>
  <r>
    <x v="4"/>
    <x v="0"/>
    <x v="1"/>
    <n v="30862.47"/>
    <n v="26345.71"/>
    <n v="52.53"/>
    <n v="440.76"/>
    <n v="40.659999999999997"/>
  </r>
  <r>
    <x v="14"/>
    <x v="3"/>
    <x v="4"/>
    <n v="30474.95"/>
    <n v="34692.400000000001"/>
    <n v="21.06"/>
    <n v="1315.27"/>
    <n v="61.48"/>
  </r>
  <r>
    <x v="17"/>
    <x v="6"/>
    <x v="6"/>
    <n v="27722.41"/>
    <n v="29609.5"/>
    <n v="55.95"/>
    <n v="368.49"/>
    <n v="62.46"/>
  </r>
  <r>
    <x v="8"/>
    <x v="5"/>
    <x v="5"/>
    <n v="1269.0899999999999"/>
    <n v="1405.35"/>
    <n v="178.23"/>
    <n v="192.26"/>
    <n v="39.020000000000003"/>
  </r>
  <r>
    <x v="9"/>
    <x v="3"/>
    <x v="7"/>
    <n v="28800.97"/>
    <n v="25638.14"/>
    <n v="116.79"/>
    <n v="574.23"/>
    <n v="46.81"/>
  </r>
  <r>
    <x v="11"/>
    <x v="5"/>
    <x v="1"/>
    <n v="23699.25"/>
    <n v="23056.02"/>
    <n v="80.209999999999994"/>
    <n v="221.33"/>
    <n v="36.39"/>
  </r>
  <r>
    <x v="10"/>
    <x v="1"/>
    <x v="7"/>
    <n v="49442.91"/>
    <n v="42866.87"/>
    <n v="69.150000000000006"/>
    <n v="144.79"/>
    <n v="37.58"/>
  </r>
  <r>
    <x v="15"/>
    <x v="2"/>
    <x v="3"/>
    <n v="17577.599999999999"/>
    <n v="21040.48"/>
    <n v="173.11"/>
    <n v="258.5"/>
    <n v="39.159999999999997"/>
  </r>
  <r>
    <x v="14"/>
    <x v="3"/>
    <x v="1"/>
    <n v="44829.03"/>
    <n v="51182.3"/>
    <n v="105.46"/>
    <n v="188.33"/>
    <n v="36.049999999999997"/>
  </r>
  <r>
    <x v="5"/>
    <x v="6"/>
    <x v="6"/>
    <n v="47767.96"/>
    <n v="46986.38"/>
    <n v="53.5"/>
    <n v="448.82"/>
    <n v="59.92"/>
  </r>
  <r>
    <x v="18"/>
    <x v="2"/>
    <x v="7"/>
    <n v="38587.949999999997"/>
    <n v="36062.720000000001"/>
    <n v="27.36"/>
    <n v="346.48"/>
    <n v="58.68"/>
  </r>
  <r>
    <x v="1"/>
    <x v="1"/>
    <x v="5"/>
    <n v="48773.09"/>
    <n v="49979.19"/>
    <n v="110.86"/>
    <n v="885.95"/>
    <n v="35.71"/>
  </r>
  <r>
    <x v="16"/>
    <x v="0"/>
    <x v="0"/>
    <n v="35769.230000000003"/>
    <n v="42188.36"/>
    <n v="44.51"/>
    <n v="75"/>
    <n v="37.39"/>
  </r>
  <r>
    <x v="9"/>
    <x v="2"/>
    <x v="3"/>
    <n v="4411.22"/>
    <n v="4831.53"/>
    <n v="94.76"/>
    <n v="1142.3699999999999"/>
    <n v="39.86"/>
  </r>
  <r>
    <x v="5"/>
    <x v="2"/>
    <x v="6"/>
    <n v="2117.79"/>
    <n v="2145.5500000000002"/>
    <n v="127.54"/>
    <n v="1034.96"/>
    <n v="45.75"/>
  </r>
  <r>
    <x v="9"/>
    <x v="6"/>
    <x v="3"/>
    <n v="31203.21"/>
    <n v="35795.47"/>
    <n v="151.41"/>
    <n v="29.97"/>
    <n v="43.62"/>
  </r>
  <r>
    <x v="12"/>
    <x v="4"/>
    <x v="5"/>
    <n v="2750.6"/>
    <n v="2443.2399999999998"/>
    <n v="95.25"/>
    <n v="655.47"/>
    <n v="52.22"/>
  </r>
  <r>
    <x v="5"/>
    <x v="1"/>
    <x v="4"/>
    <n v="7481.55"/>
    <n v="7570.6"/>
    <n v="100.16"/>
    <n v="148.58000000000001"/>
    <n v="61.13"/>
  </r>
  <r>
    <x v="9"/>
    <x v="6"/>
    <x v="4"/>
    <n v="40196.660000000003"/>
    <n v="44387.040000000001"/>
    <n v="132.11000000000001"/>
    <n v="871.82"/>
    <n v="69.75"/>
  </r>
  <r>
    <x v="2"/>
    <x v="2"/>
    <x v="6"/>
    <n v="35756.15"/>
    <n v="38283.129999999997"/>
    <n v="30.97"/>
    <n v="230.68"/>
    <n v="35.53"/>
  </r>
  <r>
    <x v="2"/>
    <x v="2"/>
    <x v="1"/>
    <n v="20786.5"/>
    <n v="17814.84"/>
    <n v="142.72"/>
    <n v="106.31"/>
    <n v="41.81"/>
  </r>
  <r>
    <x v="3"/>
    <x v="5"/>
    <x v="5"/>
    <n v="33531.230000000003"/>
    <n v="26864.95"/>
    <n v="132.44"/>
    <n v="542.48"/>
    <n v="43.5"/>
  </r>
  <r>
    <x v="17"/>
    <x v="6"/>
    <x v="1"/>
    <n v="11862.8"/>
    <n v="12059.54"/>
    <n v="167.53"/>
    <n v="64.819999999999993"/>
    <n v="35.9"/>
  </r>
  <r>
    <x v="10"/>
    <x v="0"/>
    <x v="0"/>
    <n v="44841.19"/>
    <n v="40377.25"/>
    <n v="160.5"/>
    <n v="379.61"/>
    <n v="60.68"/>
  </r>
  <r>
    <x v="4"/>
    <x v="1"/>
    <x v="6"/>
    <n v="46634.87"/>
    <n v="45070.38"/>
    <n v="26.42"/>
    <n v="1124.1300000000001"/>
    <n v="53.75"/>
  </r>
  <r>
    <x v="4"/>
    <x v="2"/>
    <x v="3"/>
    <n v="14758.58"/>
    <n v="13338.75"/>
    <n v="33.56"/>
    <n v="160.52000000000001"/>
    <n v="66.739999999999995"/>
  </r>
  <r>
    <x v="10"/>
    <x v="5"/>
    <x v="5"/>
    <n v="3687.31"/>
    <n v="4089.97"/>
    <n v="135.36000000000001"/>
    <n v="253.6"/>
    <n v="30.65"/>
  </r>
  <r>
    <x v="8"/>
    <x v="3"/>
    <x v="5"/>
    <n v="19189.669999999998"/>
    <n v="20150.25"/>
    <n v="156.62"/>
    <n v="1231.21"/>
    <n v="32.35"/>
  </r>
  <r>
    <x v="14"/>
    <x v="5"/>
    <x v="3"/>
    <n v="21845.55"/>
    <n v="25175.78"/>
    <n v="155.54"/>
    <n v="550.23"/>
    <n v="62.79"/>
  </r>
  <r>
    <x v="4"/>
    <x v="1"/>
    <x v="2"/>
    <n v="40407.94"/>
    <n v="46063.83"/>
    <n v="141.29"/>
    <n v="716.07"/>
    <n v="46.59"/>
  </r>
  <r>
    <x v="12"/>
    <x v="2"/>
    <x v="5"/>
    <n v="2487.2199999999998"/>
    <n v="2017.79"/>
    <n v="112.9"/>
    <n v="1227.1199999999999"/>
    <n v="38.24"/>
  </r>
  <r>
    <x v="8"/>
    <x v="4"/>
    <x v="6"/>
    <n v="30403.05"/>
    <n v="35788.550000000003"/>
    <n v="90.2"/>
    <n v="453.71"/>
    <n v="57.13"/>
  </r>
  <r>
    <x v="15"/>
    <x v="0"/>
    <x v="3"/>
    <n v="12515.84"/>
    <n v="10747.91"/>
    <n v="104.54"/>
    <n v="62.57"/>
    <n v="35.89"/>
  </r>
  <r>
    <x v="17"/>
    <x v="5"/>
    <x v="5"/>
    <n v="31577.08"/>
    <n v="25907.34"/>
    <n v="148.49"/>
    <n v="928.27"/>
    <n v="32.69"/>
  </r>
  <r>
    <x v="8"/>
    <x v="6"/>
    <x v="2"/>
    <n v="33087.68"/>
    <n v="36448.18"/>
    <n v="136.76"/>
    <n v="1078.22"/>
    <n v="60.94"/>
  </r>
  <r>
    <x v="12"/>
    <x v="5"/>
    <x v="1"/>
    <n v="6845.89"/>
    <n v="7445.35"/>
    <n v="64.099999999999994"/>
    <n v="186.61"/>
    <n v="53.37"/>
  </r>
  <r>
    <x v="7"/>
    <x v="5"/>
    <x v="5"/>
    <n v="15473.61"/>
    <n v="17069.63"/>
    <n v="174.09"/>
    <n v="467.09"/>
    <n v="45.4"/>
  </r>
  <r>
    <x v="10"/>
    <x v="4"/>
    <x v="1"/>
    <n v="40785.480000000003"/>
    <n v="40152.980000000003"/>
    <n v="165.14"/>
    <n v="557.22"/>
    <n v="57.03"/>
  </r>
  <r>
    <x v="15"/>
    <x v="0"/>
    <x v="6"/>
    <n v="32130.75"/>
    <n v="28091.89"/>
    <n v="126.23"/>
    <n v="1309.47"/>
    <n v="39.68"/>
  </r>
  <r>
    <x v="19"/>
    <x v="4"/>
    <x v="3"/>
    <n v="30732.39"/>
    <n v="30844.46"/>
    <n v="176.13"/>
    <n v="1153.5999999999999"/>
    <n v="57.36"/>
  </r>
  <r>
    <x v="3"/>
    <x v="0"/>
    <x v="3"/>
    <n v="25686.02"/>
    <n v="20759.04"/>
    <n v="183.3"/>
    <n v="397.36"/>
    <n v="65.959999999999994"/>
  </r>
  <r>
    <x v="11"/>
    <x v="0"/>
    <x v="3"/>
    <n v="29673.25"/>
    <n v="35097.54"/>
    <n v="50.37"/>
    <n v="1360.51"/>
    <n v="65.5"/>
  </r>
  <r>
    <x v="14"/>
    <x v="2"/>
    <x v="7"/>
    <n v="3960.36"/>
    <n v="4234.4399999999996"/>
    <n v="167.1"/>
    <n v="1089.6400000000001"/>
    <n v="64.66"/>
  </r>
  <r>
    <x v="19"/>
    <x v="3"/>
    <x v="1"/>
    <n v="8866.9"/>
    <n v="9119.73"/>
    <n v="128.34"/>
    <n v="352.17"/>
    <n v="60.37"/>
  </r>
  <r>
    <x v="10"/>
    <x v="5"/>
    <x v="2"/>
    <n v="2503.54"/>
    <n v="2471.67"/>
    <n v="166.63"/>
    <n v="884.15"/>
    <n v="60.81"/>
  </r>
  <r>
    <x v="2"/>
    <x v="5"/>
    <x v="7"/>
    <n v="2865.9"/>
    <n v="2577.98"/>
    <n v="94.54"/>
    <n v="1170.48"/>
    <n v="58.01"/>
  </r>
  <r>
    <x v="19"/>
    <x v="6"/>
    <x v="6"/>
    <n v="49093.39"/>
    <n v="57505.79"/>
    <n v="182.36"/>
    <n v="46.14"/>
    <n v="65.94"/>
  </r>
  <r>
    <x v="10"/>
    <x v="4"/>
    <x v="7"/>
    <n v="20022.849999999999"/>
    <n v="17449.05"/>
    <n v="172.55"/>
    <n v="806.04"/>
    <n v="66.22"/>
  </r>
  <r>
    <x v="14"/>
    <x v="0"/>
    <x v="2"/>
    <n v="30608.17"/>
    <n v="28246.27"/>
    <n v="64.27"/>
    <n v="1103.49"/>
    <n v="64.92"/>
  </r>
  <r>
    <x v="15"/>
    <x v="0"/>
    <x v="7"/>
    <n v="29368.59"/>
    <n v="24513.39"/>
    <n v="68.42"/>
    <n v="639.29999999999995"/>
    <n v="41.68"/>
  </r>
  <r>
    <x v="6"/>
    <x v="3"/>
    <x v="2"/>
    <n v="36564.400000000001"/>
    <n v="33677.47"/>
    <n v="64.34"/>
    <n v="992.44"/>
    <n v="60.63"/>
  </r>
  <r>
    <x v="19"/>
    <x v="5"/>
    <x v="4"/>
    <n v="18697.88"/>
    <n v="14961.35"/>
    <n v="196.27"/>
    <n v="735.46"/>
    <n v="54.08"/>
  </r>
  <r>
    <x v="7"/>
    <x v="5"/>
    <x v="3"/>
    <n v="22881.09"/>
    <n v="20935.23"/>
    <n v="184.63"/>
    <n v="657.99"/>
    <n v="31.35"/>
  </r>
  <r>
    <x v="6"/>
    <x v="1"/>
    <x v="1"/>
    <n v="21406.41"/>
    <n v="22080.12"/>
    <n v="179.61"/>
    <n v="100.57"/>
    <n v="38.28"/>
  </r>
  <r>
    <x v="18"/>
    <x v="2"/>
    <x v="2"/>
    <n v="43481.64"/>
    <n v="40283.379999999997"/>
    <n v="144.86000000000001"/>
    <n v="651.66999999999996"/>
    <n v="53.82"/>
  </r>
  <r>
    <x v="7"/>
    <x v="3"/>
    <x v="3"/>
    <n v="33624.81"/>
    <n v="30426.47"/>
    <n v="35.770000000000003"/>
    <n v="1198.18"/>
    <n v="59.59"/>
  </r>
  <r>
    <x v="6"/>
    <x v="1"/>
    <x v="4"/>
    <n v="20915.43"/>
    <n v="16804.55"/>
    <n v="63.75"/>
    <n v="1254.72"/>
    <n v="53.38"/>
  </r>
  <r>
    <x v="2"/>
    <x v="0"/>
    <x v="6"/>
    <n v="9078.11"/>
    <n v="8062.12"/>
    <n v="27.28"/>
    <n v="719.55"/>
    <n v="53"/>
  </r>
  <r>
    <x v="9"/>
    <x v="6"/>
    <x v="2"/>
    <n v="9156.2199999999993"/>
    <n v="10680.97"/>
    <n v="93.56"/>
    <n v="939.57"/>
    <n v="33.340000000000003"/>
  </r>
  <r>
    <x v="1"/>
    <x v="2"/>
    <x v="6"/>
    <n v="8867.9"/>
    <n v="7222.47"/>
    <n v="137.47999999999999"/>
    <n v="857.62"/>
    <n v="61.57"/>
  </r>
  <r>
    <x v="7"/>
    <x v="4"/>
    <x v="7"/>
    <n v="2376.86"/>
    <n v="2333.8200000000002"/>
    <n v="37.21"/>
    <n v="419.81"/>
    <n v="36.76"/>
  </r>
  <r>
    <x v="2"/>
    <x v="1"/>
    <x v="3"/>
    <n v="16954.84"/>
    <n v="15739.66"/>
    <n v="72.94"/>
    <n v="61.59"/>
    <n v="44.13"/>
  </r>
  <r>
    <x v="1"/>
    <x v="6"/>
    <x v="5"/>
    <n v="26099.26"/>
    <n v="29912.39"/>
    <n v="176.21"/>
    <n v="508.27"/>
    <n v="30.57"/>
  </r>
  <r>
    <x v="4"/>
    <x v="0"/>
    <x v="0"/>
    <n v="49306.78"/>
    <n v="57631.72"/>
    <n v="198.34"/>
    <n v="167.76"/>
    <n v="65.569999999999993"/>
  </r>
  <r>
    <x v="3"/>
    <x v="5"/>
    <x v="2"/>
    <n v="28394.92"/>
    <n v="24645.17"/>
    <n v="94.05"/>
    <n v="346.78"/>
    <n v="60.05"/>
  </r>
  <r>
    <x v="15"/>
    <x v="4"/>
    <x v="7"/>
    <n v="992.15"/>
    <n v="870.66"/>
    <n v="125.51"/>
    <n v="103.62"/>
    <n v="60.53"/>
  </r>
  <r>
    <x v="13"/>
    <x v="5"/>
    <x v="2"/>
    <n v="14904.88"/>
    <n v="13074.99"/>
    <n v="175.52"/>
    <n v="511.82"/>
    <n v="41.84"/>
  </r>
  <r>
    <x v="1"/>
    <x v="2"/>
    <x v="7"/>
    <n v="18588.87"/>
    <n v="18061.900000000001"/>
    <n v="25.23"/>
    <n v="1249.78"/>
    <n v="43.33"/>
  </r>
  <r>
    <x v="11"/>
    <x v="6"/>
    <x v="5"/>
    <n v="26900.81"/>
    <n v="30135.75"/>
    <n v="117.2"/>
    <n v="84.83"/>
    <n v="50.37"/>
  </r>
  <r>
    <x v="10"/>
    <x v="2"/>
    <x v="2"/>
    <n v="15200.39"/>
    <n v="16119.67"/>
    <n v="132.72"/>
    <n v="125.67"/>
    <n v="47.92"/>
  </r>
  <r>
    <x v="11"/>
    <x v="4"/>
    <x v="0"/>
    <n v="2855.39"/>
    <n v="2686.43"/>
    <n v="108.58"/>
    <n v="232.71"/>
    <n v="30.53"/>
  </r>
  <r>
    <x v="10"/>
    <x v="3"/>
    <x v="0"/>
    <n v="18787.07"/>
    <n v="15252.67"/>
    <n v="89.87"/>
    <n v="855.05"/>
    <n v="36.33"/>
  </r>
  <r>
    <x v="19"/>
    <x v="2"/>
    <x v="5"/>
    <n v="34994.120000000003"/>
    <n v="40971.97"/>
    <n v="35.19"/>
    <n v="984.94"/>
    <n v="30.45"/>
  </r>
  <r>
    <x v="16"/>
    <x v="1"/>
    <x v="1"/>
    <n v="16761.78"/>
    <n v="15154.43"/>
    <n v="124.14"/>
    <n v="580.61"/>
    <n v="52.78"/>
  </r>
  <r>
    <x v="19"/>
    <x v="5"/>
    <x v="6"/>
    <n v="5205.71"/>
    <n v="4364.1099999999997"/>
    <n v="23.18"/>
    <n v="839.59"/>
    <n v="68.11"/>
  </r>
  <r>
    <x v="2"/>
    <x v="0"/>
    <x v="4"/>
    <n v="33806.14"/>
    <n v="37805.910000000003"/>
    <n v="177.13"/>
    <n v="1097.83"/>
    <n v="57.41"/>
  </r>
  <r>
    <x v="8"/>
    <x v="1"/>
    <x v="3"/>
    <n v="4353.59"/>
    <n v="4874.66"/>
    <n v="28.05"/>
    <n v="1152.48"/>
    <n v="48.57"/>
  </r>
  <r>
    <x v="19"/>
    <x v="6"/>
    <x v="1"/>
    <n v="37147.39"/>
    <n v="38758.089999999997"/>
    <n v="155.65"/>
    <n v="1099.6500000000001"/>
    <n v="34.85"/>
  </r>
  <r>
    <x v="14"/>
    <x v="1"/>
    <x v="0"/>
    <n v="13381.14"/>
    <n v="15056.57"/>
    <n v="131.13"/>
    <n v="603.48"/>
    <n v="32.25"/>
  </r>
  <r>
    <x v="14"/>
    <x v="1"/>
    <x v="6"/>
    <n v="12188.72"/>
    <n v="14306.6"/>
    <n v="74.88"/>
    <n v="241.25"/>
    <n v="44.18"/>
  </r>
  <r>
    <x v="15"/>
    <x v="1"/>
    <x v="1"/>
    <n v="8753.69"/>
    <n v="7156.15"/>
    <n v="194.2"/>
    <n v="1126.43"/>
    <n v="65.66"/>
  </r>
  <r>
    <x v="0"/>
    <x v="4"/>
    <x v="0"/>
    <n v="21092.23"/>
    <n v="24887.11"/>
    <n v="41.43"/>
    <n v="802.8"/>
    <n v="62.22"/>
  </r>
  <r>
    <x v="5"/>
    <x v="4"/>
    <x v="5"/>
    <n v="26016.86"/>
    <n v="21902.49"/>
    <n v="71.099999999999994"/>
    <n v="1020.32"/>
    <n v="50.02"/>
  </r>
  <r>
    <x v="19"/>
    <x v="3"/>
    <x v="5"/>
    <n v="30355.8"/>
    <n v="35915.629999999997"/>
    <n v="174.13"/>
    <n v="426.38"/>
    <n v="68.349999999999994"/>
  </r>
  <r>
    <x v="16"/>
    <x v="3"/>
    <x v="6"/>
    <n v="20610.38"/>
    <n v="21082.9"/>
    <n v="109.55"/>
    <n v="668.71"/>
    <n v="61.27"/>
  </r>
  <r>
    <x v="6"/>
    <x v="2"/>
    <x v="6"/>
    <n v="2165.59"/>
    <n v="2074.38"/>
    <n v="111.62"/>
    <n v="1101.04"/>
    <n v="62.61"/>
  </r>
  <r>
    <x v="15"/>
    <x v="4"/>
    <x v="1"/>
    <n v="9658.59"/>
    <n v="10369.92"/>
    <n v="175.19"/>
    <n v="1212.49"/>
    <n v="40.97"/>
  </r>
  <r>
    <x v="8"/>
    <x v="5"/>
    <x v="5"/>
    <n v="6656.46"/>
    <n v="6301.28"/>
    <n v="82.29"/>
    <n v="745.83"/>
    <n v="52.39"/>
  </r>
  <r>
    <x v="16"/>
    <x v="3"/>
    <x v="2"/>
    <n v="44495.54"/>
    <n v="46433.4"/>
    <n v="146.32"/>
    <n v="306.97000000000003"/>
    <n v="63.58"/>
  </r>
  <r>
    <x v="11"/>
    <x v="4"/>
    <x v="6"/>
    <n v="24514.17"/>
    <n v="26788.2"/>
    <n v="189.01"/>
    <n v="132.19"/>
    <n v="67.16"/>
  </r>
  <r>
    <x v="13"/>
    <x v="1"/>
    <x v="7"/>
    <n v="28903.66"/>
    <n v="33001.599999999999"/>
    <n v="183.31"/>
    <n v="1034.21"/>
    <n v="48.82"/>
  </r>
  <r>
    <x v="6"/>
    <x v="6"/>
    <x v="1"/>
    <n v="49772.69"/>
    <n v="43644.69"/>
    <n v="39.99"/>
    <n v="925.5"/>
    <n v="34.21"/>
  </r>
  <r>
    <x v="6"/>
    <x v="1"/>
    <x v="7"/>
    <n v="5065.24"/>
    <n v="5905.3"/>
    <n v="149.57"/>
    <n v="325.33"/>
    <n v="45.42"/>
  </r>
  <r>
    <x v="15"/>
    <x v="0"/>
    <x v="7"/>
    <n v="29064.6"/>
    <n v="24414.34"/>
    <n v="101.95"/>
    <n v="804.05"/>
    <n v="52.54"/>
  </r>
  <r>
    <x v="10"/>
    <x v="5"/>
    <x v="2"/>
    <n v="37567.629999999997"/>
    <n v="39621.97"/>
    <n v="79.91"/>
    <n v="221.84"/>
    <n v="52.09"/>
  </r>
  <r>
    <x v="7"/>
    <x v="0"/>
    <x v="0"/>
    <n v="4369.8100000000004"/>
    <n v="4887.32"/>
    <n v="191.88"/>
    <n v="1194.71"/>
    <n v="62.33"/>
  </r>
  <r>
    <x v="7"/>
    <x v="4"/>
    <x v="0"/>
    <n v="19031.830000000002"/>
    <n v="16496.509999999998"/>
    <n v="156.91"/>
    <n v="863.02"/>
    <n v="55.73"/>
  </r>
  <r>
    <x v="2"/>
    <x v="0"/>
    <x v="5"/>
    <n v="21434.17"/>
    <n v="19875.64"/>
    <n v="47.91"/>
    <n v="794.82"/>
    <n v="35.69"/>
  </r>
  <r>
    <x v="18"/>
    <x v="0"/>
    <x v="7"/>
    <n v="10385.07"/>
    <n v="8502.9699999999993"/>
    <n v="169.18"/>
    <n v="224.54"/>
    <n v="45.59"/>
  </r>
  <r>
    <x v="4"/>
    <x v="6"/>
    <x v="6"/>
    <n v="11057.55"/>
    <n v="9620.6200000000008"/>
    <n v="169.66"/>
    <n v="612.27"/>
    <n v="46.6"/>
  </r>
  <r>
    <x v="13"/>
    <x v="4"/>
    <x v="6"/>
    <n v="39049.01"/>
    <n v="44033.69"/>
    <n v="33.04"/>
    <n v="860.43"/>
    <n v="56.38"/>
  </r>
  <r>
    <x v="8"/>
    <x v="2"/>
    <x v="2"/>
    <n v="2180.5300000000002"/>
    <n v="1824.97"/>
    <n v="97.89"/>
    <n v="1396.11"/>
    <n v="67.39"/>
  </r>
  <r>
    <x v="12"/>
    <x v="5"/>
    <x v="3"/>
    <n v="42257.7"/>
    <n v="41696.28"/>
    <n v="112.7"/>
    <n v="136.47"/>
    <n v="56.2"/>
  </r>
  <r>
    <x v="2"/>
    <x v="6"/>
    <x v="5"/>
    <n v="6459.79"/>
    <n v="6193"/>
    <n v="124.61"/>
    <n v="339.03"/>
    <n v="43.72"/>
  </r>
  <r>
    <x v="12"/>
    <x v="1"/>
    <x v="1"/>
    <n v="30444.720000000001"/>
    <n v="33319.75"/>
    <n v="174.02"/>
    <n v="1072.82"/>
    <n v="33.799999999999997"/>
  </r>
  <r>
    <x v="13"/>
    <x v="5"/>
    <x v="6"/>
    <n v="47465.65"/>
    <n v="53579.11"/>
    <n v="22.03"/>
    <n v="352.61"/>
    <n v="45.51"/>
  </r>
  <r>
    <x v="0"/>
    <x v="0"/>
    <x v="7"/>
    <n v="49823.94"/>
    <n v="45973.69"/>
    <n v="83.03"/>
    <n v="475.43"/>
    <n v="53.92"/>
  </r>
  <r>
    <x v="18"/>
    <x v="5"/>
    <x v="5"/>
    <n v="29167.74"/>
    <n v="25258.69"/>
    <n v="160.65"/>
    <n v="1278.95"/>
    <n v="59.46"/>
  </r>
  <r>
    <x v="4"/>
    <x v="5"/>
    <x v="7"/>
    <n v="42115.49"/>
    <n v="46090.93"/>
    <n v="38.700000000000003"/>
    <n v="1398.61"/>
    <n v="47.55"/>
  </r>
  <r>
    <x v="15"/>
    <x v="5"/>
    <x v="6"/>
    <n v="21371.86"/>
    <n v="17695.34"/>
    <n v="100.37"/>
    <n v="1344.34"/>
    <n v="69.8"/>
  </r>
  <r>
    <x v="4"/>
    <x v="6"/>
    <x v="1"/>
    <n v="19900.990000000002"/>
    <n v="17348.64"/>
    <n v="22.72"/>
    <n v="740.68"/>
    <n v="54.5"/>
  </r>
  <r>
    <x v="0"/>
    <x v="6"/>
    <x v="3"/>
    <n v="19245.53"/>
    <n v="19528.32"/>
    <n v="126.38"/>
    <n v="1005.98"/>
    <n v="60.25"/>
  </r>
  <r>
    <x v="11"/>
    <x v="2"/>
    <x v="2"/>
    <n v="42773.98"/>
    <n v="38199.699999999997"/>
    <n v="165.69"/>
    <n v="435.98"/>
    <n v="30.31"/>
  </r>
  <r>
    <x v="13"/>
    <x v="3"/>
    <x v="3"/>
    <n v="46527"/>
    <n v="54495.22"/>
    <n v="178.06"/>
    <n v="73.3"/>
    <n v="56.22"/>
  </r>
  <r>
    <x v="6"/>
    <x v="2"/>
    <x v="5"/>
    <n v="11067.52"/>
    <n v="12301.52"/>
    <n v="65.72"/>
    <n v="564.42999999999995"/>
    <n v="50.58"/>
  </r>
  <r>
    <x v="16"/>
    <x v="5"/>
    <x v="4"/>
    <n v="37877.089999999997"/>
    <n v="33740.239999999998"/>
    <n v="56.63"/>
    <n v="845.02"/>
    <n v="30.77"/>
  </r>
  <r>
    <x v="3"/>
    <x v="1"/>
    <x v="4"/>
    <n v="27795.89"/>
    <n v="27809.32"/>
    <n v="124.26"/>
    <n v="812.38"/>
    <n v="50.26"/>
  </r>
  <r>
    <x v="2"/>
    <x v="5"/>
    <x v="7"/>
    <n v="29314.52"/>
    <n v="29395.98"/>
    <n v="171.18"/>
    <n v="924.72"/>
    <n v="40.24"/>
  </r>
  <r>
    <x v="4"/>
    <x v="6"/>
    <x v="1"/>
    <n v="15416.59"/>
    <n v="18045.54"/>
    <n v="150.76"/>
    <n v="688.85"/>
    <n v="53.3"/>
  </r>
  <r>
    <x v="4"/>
    <x v="4"/>
    <x v="2"/>
    <n v="38349.94"/>
    <n v="36606.449999999997"/>
    <n v="159.79"/>
    <n v="1277.8599999999999"/>
    <n v="67.64"/>
  </r>
  <r>
    <x v="19"/>
    <x v="3"/>
    <x v="2"/>
    <n v="41860.32"/>
    <n v="43008.54"/>
    <n v="77.709999999999994"/>
    <n v="918.54"/>
    <n v="58.22"/>
  </r>
  <r>
    <x v="18"/>
    <x v="2"/>
    <x v="3"/>
    <n v="8127.36"/>
    <n v="6730.21"/>
    <n v="21.22"/>
    <n v="481.47"/>
    <n v="44.69"/>
  </r>
  <r>
    <x v="14"/>
    <x v="5"/>
    <x v="0"/>
    <n v="7954.86"/>
    <n v="8971.0499999999993"/>
    <n v="94.1"/>
    <n v="1339.62"/>
    <n v="63.24"/>
  </r>
  <r>
    <x v="15"/>
    <x v="0"/>
    <x v="0"/>
    <n v="16479.98"/>
    <n v="17699.509999999998"/>
    <n v="26.9"/>
    <n v="537.15"/>
    <n v="33.65"/>
  </r>
  <r>
    <x v="1"/>
    <x v="6"/>
    <x v="6"/>
    <n v="39840.28"/>
    <n v="41819.35"/>
    <n v="42.2"/>
    <n v="1102.3599999999999"/>
    <n v="55.79"/>
  </r>
  <r>
    <x v="1"/>
    <x v="3"/>
    <x v="0"/>
    <n v="11770.28"/>
    <n v="10025.89"/>
    <n v="74.83"/>
    <n v="31.92"/>
    <n v="49.44"/>
  </r>
  <r>
    <x v="19"/>
    <x v="2"/>
    <x v="1"/>
    <n v="7476.49"/>
    <n v="7903.23"/>
    <n v="42.17"/>
    <n v="968.6"/>
    <n v="59.81"/>
  </r>
  <r>
    <x v="12"/>
    <x v="6"/>
    <x v="7"/>
    <n v="6760.74"/>
    <n v="6271.43"/>
    <n v="118.99"/>
    <n v="420.11"/>
    <n v="54.52"/>
  </r>
  <r>
    <x v="14"/>
    <x v="1"/>
    <x v="3"/>
    <n v="9891.7800000000007"/>
    <n v="10715.3"/>
    <n v="178.53"/>
    <n v="1363.16"/>
    <n v="55.37"/>
  </r>
  <r>
    <x v="4"/>
    <x v="5"/>
    <x v="0"/>
    <n v="20222.54"/>
    <n v="22592.38"/>
    <n v="125.61"/>
    <n v="265.41000000000003"/>
    <n v="39.99"/>
  </r>
  <r>
    <x v="8"/>
    <x v="3"/>
    <x v="6"/>
    <n v="43702.75"/>
    <n v="47876.05"/>
    <n v="130.6"/>
    <n v="569.47"/>
    <n v="44.84"/>
  </r>
  <r>
    <x v="17"/>
    <x v="6"/>
    <x v="7"/>
    <n v="16727.349999999999"/>
    <n v="15024.39"/>
    <n v="108.21"/>
    <n v="383.8"/>
    <n v="37.57"/>
  </r>
  <r>
    <x v="9"/>
    <x v="0"/>
    <x v="4"/>
    <n v="10363.040000000001"/>
    <n v="8457.3700000000008"/>
    <n v="33.799999999999997"/>
    <n v="1203.6500000000001"/>
    <n v="69.67"/>
  </r>
  <r>
    <x v="0"/>
    <x v="0"/>
    <x v="4"/>
    <n v="35706.65"/>
    <n v="33270.18"/>
    <n v="179.94"/>
    <n v="94.25"/>
    <n v="47.28"/>
  </r>
  <r>
    <x v="19"/>
    <x v="2"/>
    <x v="3"/>
    <n v="36006.65"/>
    <n v="34868.11"/>
    <n v="186.3"/>
    <n v="18.600000000000001"/>
    <n v="62.31"/>
  </r>
  <r>
    <x v="15"/>
    <x v="4"/>
    <x v="3"/>
    <n v="17225.919999999998"/>
    <n v="18968.16"/>
    <n v="147.84"/>
    <n v="1125.6600000000001"/>
    <n v="31.05"/>
  </r>
  <r>
    <x v="8"/>
    <x v="1"/>
    <x v="4"/>
    <n v="16387.810000000001"/>
    <n v="14306.93"/>
    <n v="22.2"/>
    <n v="33.72"/>
    <n v="40.81"/>
  </r>
  <r>
    <x v="9"/>
    <x v="2"/>
    <x v="0"/>
    <n v="28884.65"/>
    <n v="26367.11"/>
    <n v="172.06"/>
    <n v="1203.82"/>
    <n v="59.63"/>
  </r>
  <r>
    <x v="2"/>
    <x v="4"/>
    <x v="1"/>
    <n v="27961.919999999998"/>
    <n v="27791.24"/>
    <n v="139.08000000000001"/>
    <n v="83.26"/>
    <n v="48.4"/>
  </r>
  <r>
    <x v="16"/>
    <x v="0"/>
    <x v="2"/>
    <n v="45120.71"/>
    <n v="53691.77"/>
    <n v="131.81"/>
    <n v="239.8"/>
    <n v="67.06"/>
  </r>
  <r>
    <x v="8"/>
    <x v="2"/>
    <x v="5"/>
    <n v="41698"/>
    <n v="41346.57"/>
    <n v="108.68"/>
    <n v="1210.31"/>
    <n v="43.94"/>
  </r>
  <r>
    <x v="19"/>
    <x v="4"/>
    <x v="0"/>
    <n v="34145.08"/>
    <n v="30152.14"/>
    <n v="110.4"/>
    <n v="714.68"/>
    <n v="34.32"/>
  </r>
  <r>
    <x v="17"/>
    <x v="1"/>
    <x v="2"/>
    <n v="23221.41"/>
    <n v="21893.64"/>
    <n v="50.27"/>
    <n v="1273.04"/>
    <n v="43.9"/>
  </r>
  <r>
    <x v="11"/>
    <x v="4"/>
    <x v="1"/>
    <n v="20601.02"/>
    <n v="19292.849999999999"/>
    <n v="70.83"/>
    <n v="602.84"/>
    <n v="64.64"/>
  </r>
  <r>
    <x v="18"/>
    <x v="6"/>
    <x v="7"/>
    <n v="8157.8"/>
    <n v="9049.4500000000007"/>
    <n v="54.46"/>
    <n v="575.04999999999995"/>
    <n v="55.26"/>
  </r>
  <r>
    <x v="5"/>
    <x v="5"/>
    <x v="4"/>
    <n v="44891.73"/>
    <n v="52505.01"/>
    <n v="78.430000000000007"/>
    <n v="726.44"/>
    <n v="68.239999999999995"/>
  </r>
  <r>
    <x v="8"/>
    <x v="6"/>
    <x v="6"/>
    <n v="11388.23"/>
    <n v="9140.67"/>
    <n v="57.09"/>
    <n v="1116.81"/>
    <n v="30.53"/>
  </r>
  <r>
    <x v="19"/>
    <x v="5"/>
    <x v="5"/>
    <n v="25994.94"/>
    <n v="22461.46"/>
    <n v="100.81"/>
    <n v="900.11"/>
    <n v="68.81"/>
  </r>
  <r>
    <x v="14"/>
    <x v="4"/>
    <x v="7"/>
    <n v="42462.31"/>
    <n v="39464.44"/>
    <n v="124.4"/>
    <n v="405.19"/>
    <n v="68.510000000000005"/>
  </r>
  <r>
    <x v="12"/>
    <x v="1"/>
    <x v="5"/>
    <n v="47045.88"/>
    <n v="46778.65"/>
    <n v="183.74"/>
    <n v="876.35"/>
    <n v="45.62"/>
  </r>
  <r>
    <x v="15"/>
    <x v="3"/>
    <x v="3"/>
    <n v="18433.580000000002"/>
    <n v="16555.939999999999"/>
    <n v="23.24"/>
    <n v="506.24"/>
    <n v="34.409999999999997"/>
  </r>
  <r>
    <x v="17"/>
    <x v="1"/>
    <x v="1"/>
    <n v="12137.82"/>
    <n v="10808.48"/>
    <n v="85.69"/>
    <n v="327.26"/>
    <n v="50.77"/>
  </r>
  <r>
    <x v="10"/>
    <x v="6"/>
    <x v="6"/>
    <n v="13477.87"/>
    <n v="13426.9"/>
    <n v="62.12"/>
    <n v="1358.48"/>
    <n v="66.569999999999993"/>
  </r>
  <r>
    <x v="6"/>
    <x v="4"/>
    <x v="4"/>
    <n v="27877.69"/>
    <n v="28368.73"/>
    <n v="65.36"/>
    <n v="559.08000000000004"/>
    <n v="59.09"/>
  </r>
  <r>
    <x v="2"/>
    <x v="0"/>
    <x v="2"/>
    <n v="21550.1"/>
    <n v="22964.51"/>
    <n v="134.6"/>
    <n v="662.02"/>
    <n v="36.950000000000003"/>
  </r>
  <r>
    <x v="4"/>
    <x v="0"/>
    <x v="4"/>
    <n v="10832.48"/>
    <n v="9830.6200000000008"/>
    <n v="192.87"/>
    <n v="182.16"/>
    <n v="67.12"/>
  </r>
  <r>
    <x v="10"/>
    <x v="0"/>
    <x v="0"/>
    <n v="18243.11"/>
    <n v="19669.21"/>
    <n v="105.09"/>
    <n v="393.87"/>
    <n v="34.53"/>
  </r>
  <r>
    <x v="13"/>
    <x v="4"/>
    <x v="7"/>
    <n v="11221.17"/>
    <n v="12680.49"/>
    <n v="41.46"/>
    <n v="612.41"/>
    <n v="54.41"/>
  </r>
  <r>
    <x v="12"/>
    <x v="0"/>
    <x v="3"/>
    <n v="3863.14"/>
    <n v="4536.8999999999996"/>
    <n v="198.83"/>
    <n v="1205.1300000000001"/>
    <n v="31.31"/>
  </r>
  <r>
    <x v="8"/>
    <x v="5"/>
    <x v="0"/>
    <n v="27487.74"/>
    <n v="24145.15"/>
    <n v="27.92"/>
    <n v="294.60000000000002"/>
    <n v="43.14"/>
  </r>
  <r>
    <x v="11"/>
    <x v="0"/>
    <x v="4"/>
    <n v="23695.07"/>
    <n v="28245.8"/>
    <n v="121.78"/>
    <n v="1174.5899999999999"/>
    <n v="55.98"/>
  </r>
  <r>
    <x v="16"/>
    <x v="1"/>
    <x v="7"/>
    <n v="46897.32"/>
    <n v="39414.29"/>
    <n v="24.22"/>
    <n v="826.28"/>
    <n v="61.51"/>
  </r>
  <r>
    <x v="7"/>
    <x v="5"/>
    <x v="3"/>
    <n v="48311.98"/>
    <n v="40962.230000000003"/>
    <n v="199.67"/>
    <n v="338.1"/>
    <n v="38.75"/>
  </r>
  <r>
    <x v="5"/>
    <x v="1"/>
    <x v="3"/>
    <n v="45817.97"/>
    <n v="39883.480000000003"/>
    <n v="109.08"/>
    <n v="575.72"/>
    <n v="65.44"/>
  </r>
  <r>
    <x v="0"/>
    <x v="5"/>
    <x v="4"/>
    <n v="8774.84"/>
    <n v="8371.99"/>
    <n v="20.6"/>
    <n v="852.27"/>
    <n v="62.58"/>
  </r>
  <r>
    <x v="15"/>
    <x v="4"/>
    <x v="2"/>
    <n v="27037.05"/>
    <n v="23899.81"/>
    <n v="101.76"/>
    <n v="1355.71"/>
    <n v="42.03"/>
  </r>
  <r>
    <x v="3"/>
    <x v="5"/>
    <x v="6"/>
    <n v="19987.91"/>
    <n v="21424.54"/>
    <n v="124.66"/>
    <n v="427.57"/>
    <n v="32.96"/>
  </r>
  <r>
    <x v="2"/>
    <x v="5"/>
    <x v="4"/>
    <n v="6340.93"/>
    <n v="6789.48"/>
    <n v="42.8"/>
    <n v="1120.3599999999999"/>
    <n v="37.17"/>
  </r>
  <r>
    <x v="14"/>
    <x v="1"/>
    <x v="1"/>
    <n v="45332.39"/>
    <n v="51674.39"/>
    <n v="91.59"/>
    <n v="416.18"/>
    <n v="65.91"/>
  </r>
  <r>
    <x v="5"/>
    <x v="1"/>
    <x v="0"/>
    <n v="11786.75"/>
    <n v="10759.21"/>
    <n v="182.31"/>
    <n v="252.68"/>
    <n v="50.89"/>
  </r>
  <r>
    <x v="12"/>
    <x v="1"/>
    <x v="0"/>
    <n v="3467.04"/>
    <n v="3261.48"/>
    <n v="130.76"/>
    <n v="1018.38"/>
    <n v="52.19"/>
  </r>
  <r>
    <x v="10"/>
    <x v="3"/>
    <x v="5"/>
    <n v="3817.6"/>
    <n v="3619.06"/>
    <n v="64.58"/>
    <n v="47.81"/>
    <n v="54.35"/>
  </r>
  <r>
    <x v="7"/>
    <x v="0"/>
    <x v="5"/>
    <n v="34379.11"/>
    <n v="32232.25"/>
    <n v="21.1"/>
    <n v="1208.76"/>
    <n v="60.21"/>
  </r>
  <r>
    <x v="5"/>
    <x v="1"/>
    <x v="3"/>
    <n v="28296.54"/>
    <n v="30760.33"/>
    <n v="158.78"/>
    <n v="1291.92"/>
    <n v="46.61"/>
  </r>
  <r>
    <x v="19"/>
    <x v="4"/>
    <x v="2"/>
    <n v="13224.16"/>
    <n v="14470.86"/>
    <n v="82.84"/>
    <n v="398.92"/>
    <n v="67.55"/>
  </r>
  <r>
    <x v="8"/>
    <x v="2"/>
    <x v="6"/>
    <n v="8938.91"/>
    <n v="10254.620000000001"/>
    <n v="55.76"/>
    <n v="101.15"/>
    <n v="36.33"/>
  </r>
  <r>
    <x v="5"/>
    <x v="4"/>
    <x v="1"/>
    <n v="29265.360000000001"/>
    <n v="31030.53"/>
    <n v="142.22999999999999"/>
    <n v="1076.57"/>
    <n v="65.56"/>
  </r>
  <r>
    <x v="3"/>
    <x v="4"/>
    <x v="3"/>
    <n v="11837.81"/>
    <n v="10531.84"/>
    <n v="153.25"/>
    <n v="1234.73"/>
    <n v="49.09"/>
  </r>
  <r>
    <x v="10"/>
    <x v="4"/>
    <x v="1"/>
    <n v="22276.77"/>
    <n v="20697.099999999999"/>
    <n v="88.31"/>
    <n v="574.44000000000005"/>
    <n v="62.44"/>
  </r>
  <r>
    <x v="11"/>
    <x v="2"/>
    <x v="3"/>
    <n v="29763.43"/>
    <n v="24929.14"/>
    <n v="113.06"/>
    <n v="789.98"/>
    <n v="54.73"/>
  </r>
  <r>
    <x v="10"/>
    <x v="5"/>
    <x v="0"/>
    <n v="9588.99"/>
    <n v="10861.21"/>
    <n v="161.63999999999999"/>
    <n v="578.70000000000005"/>
    <n v="31.72"/>
  </r>
  <r>
    <x v="5"/>
    <x v="0"/>
    <x v="5"/>
    <n v="38148.21"/>
    <n v="42814.54"/>
    <n v="25.12"/>
    <n v="814.34"/>
    <n v="68.709999999999994"/>
  </r>
  <r>
    <x v="10"/>
    <x v="6"/>
    <x v="5"/>
    <n v="27563.67"/>
    <n v="25000.35"/>
    <n v="44.93"/>
    <n v="1220.72"/>
    <n v="61.12"/>
  </r>
  <r>
    <x v="18"/>
    <x v="5"/>
    <x v="2"/>
    <n v="6822.03"/>
    <n v="6887.37"/>
    <n v="98.29"/>
    <n v="813.89"/>
    <n v="41.64"/>
  </r>
  <r>
    <x v="11"/>
    <x v="5"/>
    <x v="0"/>
    <n v="39289.230000000003"/>
    <n v="39649.339999999997"/>
    <n v="151.19999999999999"/>
    <n v="643.6"/>
    <n v="54.15"/>
  </r>
  <r>
    <x v="3"/>
    <x v="5"/>
    <x v="5"/>
    <n v="33164.04"/>
    <n v="37827.730000000003"/>
    <n v="87.06"/>
    <n v="333.54"/>
    <n v="32.26"/>
  </r>
  <r>
    <x v="1"/>
    <x v="2"/>
    <x v="3"/>
    <n v="16345.31"/>
    <n v="17255.240000000002"/>
    <n v="78.52"/>
    <n v="1331.88"/>
    <n v="44.28"/>
  </r>
  <r>
    <x v="0"/>
    <x v="3"/>
    <x v="1"/>
    <n v="44030.37"/>
    <n v="39398.75"/>
    <n v="158.36000000000001"/>
    <n v="114.04"/>
    <n v="33.83"/>
  </r>
  <r>
    <x v="4"/>
    <x v="1"/>
    <x v="2"/>
    <n v="4778.72"/>
    <n v="4000.5"/>
    <n v="43.61"/>
    <n v="1068.43"/>
    <n v="35.340000000000003"/>
  </r>
  <r>
    <x v="18"/>
    <x v="1"/>
    <x v="0"/>
    <n v="9273.8700000000008"/>
    <n v="8570.01"/>
    <n v="126.89"/>
    <n v="1303.1199999999999"/>
    <n v="68.099999999999994"/>
  </r>
  <r>
    <x v="10"/>
    <x v="6"/>
    <x v="7"/>
    <n v="49248.91"/>
    <n v="39514.660000000003"/>
    <n v="147.31"/>
    <n v="1261.9000000000001"/>
    <n v="57.8"/>
  </r>
  <r>
    <x v="17"/>
    <x v="5"/>
    <x v="0"/>
    <n v="21044.560000000001"/>
    <n v="22873.72"/>
    <n v="124.64"/>
    <n v="1195.07"/>
    <n v="42.36"/>
  </r>
  <r>
    <x v="15"/>
    <x v="6"/>
    <x v="0"/>
    <n v="36545.129999999997"/>
    <n v="30329.31"/>
    <n v="165.38"/>
    <n v="623"/>
    <n v="60.37"/>
  </r>
  <r>
    <x v="12"/>
    <x v="3"/>
    <x v="1"/>
    <n v="4938.5"/>
    <n v="5830.95"/>
    <n v="115.81"/>
    <n v="986.02"/>
    <n v="58.81"/>
  </r>
  <r>
    <x v="7"/>
    <x v="2"/>
    <x v="7"/>
    <n v="21189.69"/>
    <n v="18966.099999999999"/>
    <n v="27.27"/>
    <n v="268.98"/>
    <n v="67.19"/>
  </r>
  <r>
    <x v="2"/>
    <x v="6"/>
    <x v="7"/>
    <n v="9042.08"/>
    <n v="7618.65"/>
    <n v="116.09"/>
    <n v="898.47"/>
    <n v="34.61"/>
  </r>
  <r>
    <x v="7"/>
    <x v="1"/>
    <x v="3"/>
    <n v="29805.05"/>
    <n v="26847.65"/>
    <n v="183.1"/>
    <n v="841.8"/>
    <n v="61.84"/>
  </r>
  <r>
    <x v="7"/>
    <x v="5"/>
    <x v="3"/>
    <n v="13540.98"/>
    <n v="10985.73"/>
    <n v="100.47"/>
    <n v="855.69"/>
    <n v="40.630000000000003"/>
  </r>
  <r>
    <x v="11"/>
    <x v="3"/>
    <x v="4"/>
    <n v="751.55"/>
    <n v="823.84"/>
    <n v="71.55"/>
    <n v="929.16"/>
    <n v="64.7"/>
  </r>
  <r>
    <x v="2"/>
    <x v="5"/>
    <x v="5"/>
    <n v="46551.27"/>
    <n v="42887.47"/>
    <n v="123.03"/>
    <n v="677.28"/>
    <n v="41.84"/>
  </r>
  <r>
    <x v="4"/>
    <x v="0"/>
    <x v="6"/>
    <n v="44310.38"/>
    <n v="46300.1"/>
    <n v="119.33"/>
    <n v="216.07"/>
    <n v="67.78"/>
  </r>
  <r>
    <x v="11"/>
    <x v="5"/>
    <x v="2"/>
    <n v="49819.32"/>
    <n v="50353.32"/>
    <n v="196.66"/>
    <n v="183.51"/>
    <n v="65.48"/>
  </r>
  <r>
    <x v="17"/>
    <x v="4"/>
    <x v="6"/>
    <n v="8850.77"/>
    <n v="7405.28"/>
    <n v="48.77"/>
    <n v="896.77"/>
    <n v="49.14"/>
  </r>
  <r>
    <x v="16"/>
    <x v="5"/>
    <x v="1"/>
    <n v="38319.919999999998"/>
    <n v="37880.050000000003"/>
    <n v="96.29"/>
    <n v="1017.31"/>
    <n v="31.16"/>
  </r>
  <r>
    <x v="9"/>
    <x v="6"/>
    <x v="0"/>
    <n v="3999.37"/>
    <n v="3375.45"/>
    <n v="21.06"/>
    <n v="13.14"/>
    <n v="59.41"/>
  </r>
  <r>
    <x v="6"/>
    <x v="4"/>
    <x v="5"/>
    <n v="9691.17"/>
    <n v="7984.54"/>
    <n v="35.880000000000003"/>
    <n v="292.95"/>
    <n v="36.770000000000003"/>
  </r>
  <r>
    <x v="5"/>
    <x v="3"/>
    <x v="6"/>
    <n v="10652.69"/>
    <n v="9244.7999999999993"/>
    <n v="112.05"/>
    <n v="96.41"/>
    <n v="44.27"/>
  </r>
  <r>
    <x v="5"/>
    <x v="5"/>
    <x v="2"/>
    <n v="34265.919999999998"/>
    <n v="31364.25"/>
    <n v="112.63"/>
    <n v="1041.26"/>
    <n v="67.67"/>
  </r>
  <r>
    <x v="15"/>
    <x v="3"/>
    <x v="2"/>
    <n v="8610.42"/>
    <n v="9827.7999999999993"/>
    <n v="157.57"/>
    <n v="366.84"/>
    <n v="63.26"/>
  </r>
  <r>
    <x v="2"/>
    <x v="4"/>
    <x v="3"/>
    <n v="39520.89"/>
    <n v="33047.050000000003"/>
    <n v="172.6"/>
    <n v="678.77"/>
    <n v="32.64"/>
  </r>
  <r>
    <x v="2"/>
    <x v="4"/>
    <x v="7"/>
    <n v="15274.37"/>
    <n v="17979.41"/>
    <n v="163.57"/>
    <n v="564.62"/>
    <n v="34.9"/>
  </r>
  <r>
    <x v="7"/>
    <x v="0"/>
    <x v="0"/>
    <n v="12761.35"/>
    <n v="11297.73"/>
    <n v="194.77"/>
    <n v="737.7"/>
    <n v="63.48"/>
  </r>
  <r>
    <x v="10"/>
    <x v="4"/>
    <x v="3"/>
    <n v="49934.82"/>
    <n v="52807.92"/>
    <n v="51.29"/>
    <n v="364.97"/>
    <n v="63.17"/>
  </r>
  <r>
    <x v="17"/>
    <x v="4"/>
    <x v="5"/>
    <n v="4047.71"/>
    <n v="4620.16"/>
    <n v="139.88"/>
    <n v="131.85"/>
    <n v="34.64"/>
  </r>
  <r>
    <x v="9"/>
    <x v="1"/>
    <x v="7"/>
    <n v="47969.67"/>
    <n v="55274.78"/>
    <n v="25.01"/>
    <n v="111.06"/>
    <n v="55.71"/>
  </r>
  <r>
    <x v="10"/>
    <x v="6"/>
    <x v="5"/>
    <n v="13808.12"/>
    <n v="12769.22"/>
    <n v="55.18"/>
    <n v="552.16999999999996"/>
    <n v="38.28"/>
  </r>
  <r>
    <x v="6"/>
    <x v="5"/>
    <x v="6"/>
    <n v="15506.25"/>
    <n v="12854.06"/>
    <n v="167.68"/>
    <n v="1178.21"/>
    <n v="66.08"/>
  </r>
  <r>
    <x v="18"/>
    <x v="6"/>
    <x v="4"/>
    <n v="29743.58"/>
    <n v="35585.61"/>
    <n v="100.85"/>
    <n v="796.19"/>
    <n v="38.049999999999997"/>
  </r>
  <r>
    <x v="3"/>
    <x v="5"/>
    <x v="0"/>
    <n v="32411.82"/>
    <n v="28960.32"/>
    <n v="47.91"/>
    <n v="693.75"/>
    <n v="68.099999999999994"/>
  </r>
  <r>
    <x v="13"/>
    <x v="6"/>
    <x v="3"/>
    <n v="42800.89"/>
    <n v="44656.160000000003"/>
    <n v="143.31"/>
    <n v="966.42"/>
    <n v="43.15"/>
  </r>
  <r>
    <x v="15"/>
    <x v="0"/>
    <x v="1"/>
    <n v="38805.57"/>
    <n v="38358.71"/>
    <n v="131.65"/>
    <n v="620.07000000000005"/>
    <n v="54.5"/>
  </r>
  <r>
    <x v="14"/>
    <x v="6"/>
    <x v="3"/>
    <n v="45410.12"/>
    <n v="42233.39"/>
    <n v="24.64"/>
    <n v="1357.61"/>
    <n v="60.57"/>
  </r>
  <r>
    <x v="13"/>
    <x v="1"/>
    <x v="6"/>
    <n v="19381.72"/>
    <n v="22132.49"/>
    <n v="35.49"/>
    <n v="1398.58"/>
    <n v="46.16"/>
  </r>
  <r>
    <x v="5"/>
    <x v="6"/>
    <x v="1"/>
    <n v="16933"/>
    <n v="19088.87"/>
    <n v="80.63"/>
    <n v="1100.3399999999999"/>
    <n v="48.19"/>
  </r>
  <r>
    <x v="18"/>
    <x v="5"/>
    <x v="1"/>
    <n v="22700.26"/>
    <n v="25668.98"/>
    <n v="159.66"/>
    <n v="254.96"/>
    <n v="62.78"/>
  </r>
  <r>
    <x v="19"/>
    <x v="5"/>
    <x v="5"/>
    <n v="13172.05"/>
    <n v="15745.14"/>
    <n v="185.89"/>
    <n v="1108.45"/>
    <n v="66.52"/>
  </r>
  <r>
    <x v="13"/>
    <x v="6"/>
    <x v="1"/>
    <n v="19379.150000000001"/>
    <n v="20880.68"/>
    <n v="140.06"/>
    <n v="1201.24"/>
    <n v="58.22"/>
  </r>
  <r>
    <x v="4"/>
    <x v="6"/>
    <x v="2"/>
    <n v="11867.51"/>
    <n v="12060.95"/>
    <n v="199.04"/>
    <n v="224.88"/>
    <n v="69"/>
  </r>
  <r>
    <x v="3"/>
    <x v="4"/>
    <x v="6"/>
    <n v="49030.39"/>
    <n v="42225.17"/>
    <n v="130.44"/>
    <n v="104.72"/>
    <n v="41.58"/>
  </r>
  <r>
    <x v="16"/>
    <x v="2"/>
    <x v="0"/>
    <n v="13989.15"/>
    <n v="13444.84"/>
    <n v="162.74"/>
    <n v="840.78"/>
    <n v="60.99"/>
  </r>
  <r>
    <x v="8"/>
    <x v="6"/>
    <x v="6"/>
    <n v="2078.64"/>
    <n v="1750.63"/>
    <n v="50.75"/>
    <n v="1254.3699999999999"/>
    <n v="37.130000000000003"/>
  </r>
  <r>
    <x v="2"/>
    <x v="2"/>
    <x v="7"/>
    <n v="44697.08"/>
    <n v="45781.16"/>
    <n v="134.38999999999999"/>
    <n v="324.89"/>
    <n v="36.020000000000003"/>
  </r>
  <r>
    <x v="0"/>
    <x v="5"/>
    <x v="4"/>
    <n v="42501.97"/>
    <n v="42933.07"/>
    <n v="103.2"/>
    <n v="886.57"/>
    <n v="67.2"/>
  </r>
  <r>
    <x v="1"/>
    <x v="1"/>
    <x v="6"/>
    <n v="32192.22"/>
    <n v="26729.66"/>
    <n v="143.03"/>
    <n v="1010.28"/>
    <n v="67.53"/>
  </r>
  <r>
    <x v="8"/>
    <x v="0"/>
    <x v="1"/>
    <n v="42830.73"/>
    <n v="49897.56"/>
    <n v="42.4"/>
    <n v="636.66"/>
    <n v="44.87"/>
  </r>
  <r>
    <x v="11"/>
    <x v="4"/>
    <x v="4"/>
    <n v="17813.93"/>
    <n v="16029.59"/>
    <n v="84.65"/>
    <n v="97.53"/>
    <n v="54.33"/>
  </r>
  <r>
    <x v="19"/>
    <x v="2"/>
    <x v="7"/>
    <n v="19131.169999999998"/>
    <n v="15751.33"/>
    <n v="196.01"/>
    <n v="1328.66"/>
    <n v="62.45"/>
  </r>
  <r>
    <x v="4"/>
    <x v="4"/>
    <x v="0"/>
    <n v="17506.759999999998"/>
    <n v="19684.310000000001"/>
    <n v="163.38"/>
    <n v="283.64"/>
    <n v="40.94"/>
  </r>
  <r>
    <x v="7"/>
    <x v="6"/>
    <x v="5"/>
    <n v="16525.23"/>
    <n v="19370.05"/>
    <n v="140.19999999999999"/>
    <n v="129.37"/>
    <n v="67.569999999999993"/>
  </r>
  <r>
    <x v="18"/>
    <x v="5"/>
    <x v="4"/>
    <n v="38770.17"/>
    <n v="40514.9"/>
    <n v="188.97"/>
    <n v="359.88"/>
    <n v="55.69"/>
  </r>
  <r>
    <x v="17"/>
    <x v="0"/>
    <x v="2"/>
    <n v="27169.15"/>
    <n v="29606.45"/>
    <n v="61.48"/>
    <n v="75.55"/>
    <n v="54.86"/>
  </r>
  <r>
    <x v="7"/>
    <x v="6"/>
    <x v="7"/>
    <n v="4717.8500000000004"/>
    <n v="4016.09"/>
    <n v="49.43"/>
    <n v="1182.53"/>
    <n v="45.06"/>
  </r>
  <r>
    <x v="17"/>
    <x v="1"/>
    <x v="6"/>
    <n v="2278.6999999999998"/>
    <n v="2142.54"/>
    <n v="181.23"/>
    <n v="321.95999999999998"/>
    <n v="58.94"/>
  </r>
  <r>
    <x v="2"/>
    <x v="0"/>
    <x v="2"/>
    <n v="38769.4"/>
    <n v="44053.91"/>
    <n v="86.18"/>
    <n v="316.94"/>
    <n v="32.090000000000003"/>
  </r>
  <r>
    <x v="4"/>
    <x v="6"/>
    <x v="1"/>
    <n v="1933.51"/>
    <n v="1944.29"/>
    <n v="110.81"/>
    <n v="40.729999999999997"/>
    <n v="57.51"/>
  </r>
  <r>
    <x v="11"/>
    <x v="3"/>
    <x v="4"/>
    <n v="2040.82"/>
    <n v="1756.33"/>
    <n v="147.04"/>
    <n v="815.25"/>
    <n v="38.840000000000003"/>
  </r>
  <r>
    <x v="13"/>
    <x v="1"/>
    <x v="0"/>
    <n v="10206.049999999999"/>
    <n v="10741.59"/>
    <n v="139.66999999999999"/>
    <n v="1189.1199999999999"/>
    <n v="34.15"/>
  </r>
  <r>
    <x v="14"/>
    <x v="2"/>
    <x v="1"/>
    <n v="35339.449999999997"/>
    <n v="37949.35"/>
    <n v="29.39"/>
    <n v="598.35"/>
    <n v="36.17"/>
  </r>
  <r>
    <x v="7"/>
    <x v="3"/>
    <x v="2"/>
    <n v="32550.33"/>
    <n v="33202.71"/>
    <n v="105.86"/>
    <n v="508.83"/>
    <n v="34.61"/>
  </r>
  <r>
    <x v="4"/>
    <x v="6"/>
    <x v="7"/>
    <n v="35233.49"/>
    <n v="34799.53"/>
    <n v="197.2"/>
    <n v="719.25"/>
    <n v="68.22"/>
  </r>
  <r>
    <x v="12"/>
    <x v="5"/>
    <x v="7"/>
    <n v="13828.78"/>
    <n v="12321.19"/>
    <n v="84.65"/>
    <n v="1182.2"/>
    <n v="52.16"/>
  </r>
  <r>
    <x v="17"/>
    <x v="1"/>
    <x v="5"/>
    <n v="8406.5499999999993"/>
    <n v="9188.41"/>
    <n v="171.68"/>
    <n v="1077.82"/>
    <n v="31.52"/>
  </r>
  <r>
    <x v="2"/>
    <x v="2"/>
    <x v="3"/>
    <n v="13552.15"/>
    <n v="11895.72"/>
    <n v="164.63"/>
    <n v="1135.79"/>
    <n v="56.47"/>
  </r>
  <r>
    <x v="10"/>
    <x v="4"/>
    <x v="0"/>
    <n v="15855.89"/>
    <n v="14973.31"/>
    <n v="73.58"/>
    <n v="1095.3800000000001"/>
    <n v="46.14"/>
  </r>
  <r>
    <x v="19"/>
    <x v="0"/>
    <x v="3"/>
    <n v="33531.919999999998"/>
    <n v="35386.81"/>
    <n v="116.38"/>
    <n v="314.89999999999998"/>
    <n v="64.040000000000006"/>
  </r>
  <r>
    <x v="2"/>
    <x v="4"/>
    <x v="3"/>
    <n v="1167.46"/>
    <n v="1325.56"/>
    <n v="123.18"/>
    <n v="1231.22"/>
    <n v="61.69"/>
  </r>
  <r>
    <x v="18"/>
    <x v="4"/>
    <x v="6"/>
    <n v="10412.69"/>
    <n v="9670.4599999999991"/>
    <n v="124.59"/>
    <n v="677.09"/>
    <n v="59.43"/>
  </r>
  <r>
    <x v="4"/>
    <x v="4"/>
    <x v="1"/>
    <n v="30279.93"/>
    <n v="32350.39"/>
    <n v="153.93"/>
    <n v="549.41999999999996"/>
    <n v="53.71"/>
  </r>
  <r>
    <x v="3"/>
    <x v="1"/>
    <x v="0"/>
    <n v="29035.55"/>
    <n v="32125.02"/>
    <n v="22.31"/>
    <n v="769.02"/>
    <n v="39.700000000000003"/>
  </r>
  <r>
    <x v="4"/>
    <x v="4"/>
    <x v="6"/>
    <n v="1560.32"/>
    <n v="1255.3399999999999"/>
    <n v="145.83000000000001"/>
    <n v="47.12"/>
    <n v="57.35"/>
  </r>
  <r>
    <x v="9"/>
    <x v="0"/>
    <x v="1"/>
    <n v="19560.53"/>
    <n v="19956.61"/>
    <n v="152.03"/>
    <n v="1029.46"/>
    <n v="43.71"/>
  </r>
  <r>
    <x v="12"/>
    <x v="6"/>
    <x v="1"/>
    <n v="1933.59"/>
    <n v="1575.79"/>
    <n v="104.54"/>
    <n v="1186.52"/>
    <n v="30.74"/>
  </r>
  <r>
    <x v="2"/>
    <x v="5"/>
    <x v="3"/>
    <n v="49657.88"/>
    <n v="58327.91"/>
    <n v="57.09"/>
    <n v="1115.19"/>
    <n v="61.36"/>
  </r>
  <r>
    <x v="4"/>
    <x v="1"/>
    <x v="7"/>
    <n v="49277.74"/>
    <n v="41076.839999999997"/>
    <n v="72.040000000000006"/>
    <n v="339.89"/>
    <n v="55.85"/>
  </r>
  <r>
    <x v="5"/>
    <x v="4"/>
    <x v="4"/>
    <n v="7903.95"/>
    <n v="7073.12"/>
    <n v="155.86000000000001"/>
    <n v="228.39"/>
    <n v="42.08"/>
  </r>
  <r>
    <x v="1"/>
    <x v="4"/>
    <x v="5"/>
    <n v="32891.1"/>
    <n v="33496.870000000003"/>
    <n v="64.56"/>
    <n v="441.14"/>
    <n v="51.23"/>
  </r>
  <r>
    <x v="4"/>
    <x v="1"/>
    <x v="3"/>
    <n v="8007.28"/>
    <n v="9495.2999999999993"/>
    <n v="103.7"/>
    <n v="109.77"/>
    <n v="58.37"/>
  </r>
  <r>
    <x v="16"/>
    <x v="3"/>
    <x v="7"/>
    <n v="16495.93"/>
    <n v="17457"/>
    <n v="49.11"/>
    <n v="843.34"/>
    <n v="54.05"/>
  </r>
  <r>
    <x v="8"/>
    <x v="3"/>
    <x v="3"/>
    <n v="49654.67"/>
    <n v="56043.32"/>
    <n v="88.07"/>
    <n v="920.95"/>
    <n v="31.05"/>
  </r>
  <r>
    <x v="3"/>
    <x v="3"/>
    <x v="2"/>
    <n v="24034.9"/>
    <n v="22397.06"/>
    <n v="113.47"/>
    <n v="22.76"/>
    <n v="47.6"/>
  </r>
  <r>
    <x v="7"/>
    <x v="3"/>
    <x v="6"/>
    <n v="22627.61"/>
    <n v="26111.759999999998"/>
    <n v="100.98"/>
    <n v="1286.3900000000001"/>
    <n v="47.63"/>
  </r>
  <r>
    <x v="15"/>
    <x v="5"/>
    <x v="1"/>
    <n v="26617.35"/>
    <n v="29613.96"/>
    <n v="75.680000000000007"/>
    <n v="791.06"/>
    <n v="54.79"/>
  </r>
  <r>
    <x v="3"/>
    <x v="0"/>
    <x v="0"/>
    <n v="34062.300000000003"/>
    <n v="28634.02"/>
    <n v="24.72"/>
    <n v="502.45"/>
    <n v="30.92"/>
  </r>
  <r>
    <x v="17"/>
    <x v="6"/>
    <x v="5"/>
    <n v="3247.52"/>
    <n v="2857.34"/>
    <n v="137.32"/>
    <n v="900.91"/>
    <n v="46.96"/>
  </r>
  <r>
    <x v="8"/>
    <x v="3"/>
    <x v="6"/>
    <n v="45137.2"/>
    <n v="50353.69"/>
    <n v="97.62"/>
    <n v="196.99"/>
    <n v="60.8"/>
  </r>
  <r>
    <x v="13"/>
    <x v="6"/>
    <x v="6"/>
    <n v="11323.81"/>
    <n v="12671.84"/>
    <n v="188.97"/>
    <n v="1119.1199999999999"/>
    <n v="67.87"/>
  </r>
  <r>
    <x v="11"/>
    <x v="3"/>
    <x v="5"/>
    <n v="28350.62"/>
    <n v="23792.23"/>
    <n v="60.18"/>
    <n v="168.27"/>
    <n v="68.28"/>
  </r>
  <r>
    <x v="5"/>
    <x v="0"/>
    <x v="4"/>
    <n v="49187"/>
    <n v="55452.99"/>
    <n v="175.26"/>
    <n v="235.18"/>
    <n v="45.13"/>
  </r>
  <r>
    <x v="18"/>
    <x v="6"/>
    <x v="2"/>
    <n v="17377.349999999999"/>
    <n v="18151.61"/>
    <n v="61.61"/>
    <n v="292.61"/>
    <n v="30.97"/>
  </r>
  <r>
    <x v="1"/>
    <x v="2"/>
    <x v="3"/>
    <n v="29047.61"/>
    <n v="28857.37"/>
    <n v="171.48"/>
    <n v="1357.26"/>
    <n v="37.130000000000003"/>
  </r>
  <r>
    <x v="4"/>
    <x v="1"/>
    <x v="4"/>
    <n v="45503.17"/>
    <n v="36840.949999999997"/>
    <n v="166.32"/>
    <n v="497.53"/>
    <n v="49.41"/>
  </r>
  <r>
    <x v="9"/>
    <x v="2"/>
    <x v="4"/>
    <n v="49989.46"/>
    <n v="52758.97"/>
    <n v="67.790000000000006"/>
    <n v="1059.46"/>
    <n v="34.590000000000003"/>
  </r>
  <r>
    <x v="18"/>
    <x v="3"/>
    <x v="3"/>
    <n v="21130.61"/>
    <n v="20784.29"/>
    <n v="188.42"/>
    <n v="444.93"/>
    <n v="63.5"/>
  </r>
  <r>
    <x v="3"/>
    <x v="5"/>
    <x v="1"/>
    <n v="43821.83"/>
    <n v="37560.639999999999"/>
    <n v="46.29"/>
    <n v="1239.57"/>
    <n v="69.599999999999994"/>
  </r>
  <r>
    <x v="1"/>
    <x v="0"/>
    <x v="1"/>
    <n v="17252.61"/>
    <n v="17206.27"/>
    <n v="113.48"/>
    <n v="1356.95"/>
    <n v="51.55"/>
  </r>
  <r>
    <x v="11"/>
    <x v="2"/>
    <x v="0"/>
    <n v="15727.37"/>
    <n v="17797.310000000001"/>
    <n v="172.36"/>
    <n v="1043.82"/>
    <n v="60.43"/>
  </r>
  <r>
    <x v="5"/>
    <x v="3"/>
    <x v="2"/>
    <n v="16317.89"/>
    <n v="18756.47"/>
    <n v="121.58"/>
    <n v="221.47"/>
    <n v="32.130000000000003"/>
  </r>
  <r>
    <x v="17"/>
    <x v="0"/>
    <x v="7"/>
    <n v="12450.31"/>
    <n v="13846.01"/>
    <n v="120.18"/>
    <n v="450.11"/>
    <n v="31.5"/>
  </r>
  <r>
    <x v="1"/>
    <x v="3"/>
    <x v="5"/>
    <n v="29252.27"/>
    <n v="23592.89"/>
    <n v="115.09"/>
    <n v="575.22"/>
    <n v="63.47"/>
  </r>
  <r>
    <x v="9"/>
    <x v="2"/>
    <x v="3"/>
    <n v="11413.81"/>
    <n v="10952.46"/>
    <n v="29.42"/>
    <n v="1282.8900000000001"/>
    <n v="42.5"/>
  </r>
  <r>
    <x v="8"/>
    <x v="5"/>
    <x v="6"/>
    <n v="4236.4799999999996"/>
    <n v="4331.67"/>
    <n v="21.07"/>
    <n v="94.67"/>
    <n v="66.540000000000006"/>
  </r>
  <r>
    <x v="5"/>
    <x v="6"/>
    <x v="3"/>
    <n v="4278.42"/>
    <n v="4869.17"/>
    <n v="40.450000000000003"/>
    <n v="122.79"/>
    <n v="69.42"/>
  </r>
  <r>
    <x v="17"/>
    <x v="1"/>
    <x v="1"/>
    <n v="779.44"/>
    <n v="887.93"/>
    <n v="75.86"/>
    <n v="527.12"/>
    <n v="69.739999999999995"/>
  </r>
  <r>
    <x v="12"/>
    <x v="1"/>
    <x v="5"/>
    <n v="35558.230000000003"/>
    <n v="40005.64"/>
    <n v="102.15"/>
    <n v="629.49"/>
    <n v="36.119999999999997"/>
  </r>
  <r>
    <x v="3"/>
    <x v="1"/>
    <x v="7"/>
    <n v="18047.509999999998"/>
    <n v="19246.75"/>
    <n v="25.15"/>
    <n v="1241.6500000000001"/>
    <n v="40.880000000000003"/>
  </r>
  <r>
    <x v="1"/>
    <x v="5"/>
    <x v="3"/>
    <n v="32676.12"/>
    <n v="26927.51"/>
    <n v="128.86000000000001"/>
    <n v="1204.96"/>
    <n v="32.630000000000003"/>
  </r>
  <r>
    <x v="8"/>
    <x v="3"/>
    <x v="1"/>
    <n v="31800.86"/>
    <n v="26061.759999999998"/>
    <n v="187.07"/>
    <n v="167.89"/>
    <n v="61.25"/>
  </r>
  <r>
    <x v="8"/>
    <x v="0"/>
    <x v="1"/>
    <n v="7314.08"/>
    <n v="6494.05"/>
    <n v="165.19"/>
    <n v="1314.34"/>
    <n v="41.29"/>
  </r>
  <r>
    <x v="5"/>
    <x v="1"/>
    <x v="7"/>
    <n v="26894.67"/>
    <n v="27476.66"/>
    <n v="111.71"/>
    <n v="1164.74"/>
    <n v="53.72"/>
  </r>
  <r>
    <x v="7"/>
    <x v="3"/>
    <x v="0"/>
    <n v="28859.11"/>
    <n v="24785.599999999999"/>
    <n v="101.06"/>
    <n v="1001.72"/>
    <n v="47.8"/>
  </r>
  <r>
    <x v="7"/>
    <x v="4"/>
    <x v="0"/>
    <n v="30611.58"/>
    <n v="27579.49"/>
    <n v="61.38"/>
    <n v="105.48"/>
    <n v="39.97"/>
  </r>
  <r>
    <x v="10"/>
    <x v="0"/>
    <x v="0"/>
    <n v="34348.18"/>
    <n v="34042.67"/>
    <n v="176.92"/>
    <n v="661.67"/>
    <n v="57.18"/>
  </r>
  <r>
    <x v="12"/>
    <x v="1"/>
    <x v="7"/>
    <n v="4785.1499999999996"/>
    <n v="4529.71"/>
    <n v="78.19"/>
    <n v="1007.65"/>
    <n v="44.04"/>
  </r>
  <r>
    <x v="18"/>
    <x v="3"/>
    <x v="4"/>
    <n v="15316.49"/>
    <n v="13959.37"/>
    <n v="33.17"/>
    <n v="544.98"/>
    <n v="46.42"/>
  </r>
  <r>
    <x v="2"/>
    <x v="1"/>
    <x v="0"/>
    <n v="4027.06"/>
    <n v="4161.6400000000003"/>
    <n v="39.1"/>
    <n v="1103.69"/>
    <n v="53.65"/>
  </r>
  <r>
    <x v="1"/>
    <x v="5"/>
    <x v="3"/>
    <n v="46712.35"/>
    <n v="52263.46"/>
    <n v="63.88"/>
    <n v="371.69"/>
    <n v="40.69"/>
  </r>
  <r>
    <x v="3"/>
    <x v="5"/>
    <x v="4"/>
    <n v="43750.97"/>
    <n v="44631.77"/>
    <n v="88.69"/>
    <n v="1050.5899999999999"/>
    <n v="66.59"/>
  </r>
  <r>
    <x v="4"/>
    <x v="6"/>
    <x v="2"/>
    <n v="20766.62"/>
    <n v="23062.53"/>
    <n v="112.41"/>
    <n v="648.6"/>
    <n v="30.35"/>
  </r>
  <r>
    <x v="15"/>
    <x v="6"/>
    <x v="4"/>
    <n v="36348.879999999997"/>
    <n v="36244.230000000003"/>
    <n v="132.11000000000001"/>
    <n v="818.44"/>
    <n v="35.86"/>
  </r>
  <r>
    <x v="12"/>
    <x v="0"/>
    <x v="7"/>
    <n v="22786.26"/>
    <n v="24962.86"/>
    <n v="108.32"/>
    <n v="892.47"/>
    <n v="55.47"/>
  </r>
  <r>
    <x v="9"/>
    <x v="4"/>
    <x v="5"/>
    <n v="8233.73"/>
    <n v="6787.46"/>
    <n v="176.76"/>
    <n v="570.09"/>
    <n v="66.52"/>
  </r>
  <r>
    <x v="9"/>
    <x v="3"/>
    <x v="0"/>
    <n v="29599.16"/>
    <n v="24192.02"/>
    <n v="93.89"/>
    <n v="625.33000000000004"/>
    <n v="52.19"/>
  </r>
  <r>
    <x v="14"/>
    <x v="1"/>
    <x v="2"/>
    <n v="45255.38"/>
    <n v="52762.12"/>
    <n v="112.77"/>
    <n v="1315.81"/>
    <n v="67.33"/>
  </r>
  <r>
    <x v="6"/>
    <x v="3"/>
    <x v="3"/>
    <n v="47679.81"/>
    <n v="47791.63"/>
    <n v="23.65"/>
    <n v="1334.72"/>
    <n v="43.03"/>
  </r>
  <r>
    <x v="19"/>
    <x v="1"/>
    <x v="5"/>
    <n v="34983.660000000003"/>
    <n v="37743.949999999997"/>
    <n v="96.33"/>
    <n v="612"/>
    <n v="33.22"/>
  </r>
  <r>
    <x v="3"/>
    <x v="2"/>
    <x v="4"/>
    <n v="25448.39"/>
    <n v="22962.63"/>
    <n v="182.05"/>
    <n v="1084.4000000000001"/>
    <n v="45.56"/>
  </r>
  <r>
    <x v="16"/>
    <x v="5"/>
    <x v="2"/>
    <n v="23915.05"/>
    <n v="23637.279999999999"/>
    <n v="159.11000000000001"/>
    <n v="1363.38"/>
    <n v="49.64"/>
  </r>
  <r>
    <x v="12"/>
    <x v="6"/>
    <x v="4"/>
    <n v="39357.910000000003"/>
    <n v="45100.55"/>
    <n v="129.41"/>
    <n v="137.72"/>
    <n v="62.79"/>
  </r>
  <r>
    <x v="13"/>
    <x v="6"/>
    <x v="5"/>
    <n v="24796.3"/>
    <n v="23564.7"/>
    <n v="171.51"/>
    <n v="1047.0899999999999"/>
    <n v="30.2"/>
  </r>
  <r>
    <x v="14"/>
    <x v="6"/>
    <x v="6"/>
    <n v="39254.69"/>
    <n v="46983.85"/>
    <n v="115.33"/>
    <n v="488.38"/>
    <n v="42.94"/>
  </r>
  <r>
    <x v="15"/>
    <x v="1"/>
    <x v="2"/>
    <n v="38141.730000000003"/>
    <n v="37376.6"/>
    <n v="80.64"/>
    <n v="1046.48"/>
    <n v="60.19"/>
  </r>
  <r>
    <x v="10"/>
    <x v="4"/>
    <x v="5"/>
    <n v="28752.18"/>
    <n v="24424.46"/>
    <n v="138.27000000000001"/>
    <n v="521.54"/>
    <n v="66.349999999999994"/>
  </r>
  <r>
    <x v="17"/>
    <x v="0"/>
    <x v="7"/>
    <n v="12616.35"/>
    <n v="12982.56"/>
    <n v="139.88999999999999"/>
    <n v="1218.1500000000001"/>
    <n v="46.52"/>
  </r>
  <r>
    <x v="9"/>
    <x v="3"/>
    <x v="3"/>
    <n v="46686.12"/>
    <n v="49178.7"/>
    <n v="37.56"/>
    <n v="293.07"/>
    <n v="69.09"/>
  </r>
  <r>
    <x v="4"/>
    <x v="2"/>
    <x v="5"/>
    <n v="33660.199999999997"/>
    <n v="27989.89"/>
    <n v="71.87"/>
    <n v="391.26"/>
    <n v="63.09"/>
  </r>
  <r>
    <x v="18"/>
    <x v="6"/>
    <x v="3"/>
    <n v="29908.73"/>
    <n v="26294.26"/>
    <n v="110.77"/>
    <n v="185.42"/>
    <n v="65.7"/>
  </r>
  <r>
    <x v="14"/>
    <x v="4"/>
    <x v="4"/>
    <n v="34413.160000000003"/>
    <n v="32543.86"/>
    <n v="182.52"/>
    <n v="1378.71"/>
    <n v="57.74"/>
  </r>
  <r>
    <x v="18"/>
    <x v="0"/>
    <x v="3"/>
    <n v="8680.91"/>
    <n v="10404.01"/>
    <n v="84.66"/>
    <n v="908.21"/>
    <n v="53"/>
  </r>
  <r>
    <x v="5"/>
    <x v="2"/>
    <x v="1"/>
    <n v="48007.8"/>
    <n v="50204.47"/>
    <n v="52.33"/>
    <n v="228.9"/>
    <n v="43"/>
  </r>
  <r>
    <x v="10"/>
    <x v="4"/>
    <x v="6"/>
    <n v="3563.36"/>
    <n v="3019.3"/>
    <n v="174.2"/>
    <n v="330.96"/>
    <n v="33.21"/>
  </r>
  <r>
    <x v="17"/>
    <x v="4"/>
    <x v="1"/>
    <n v="10118.17"/>
    <n v="9315.86"/>
    <n v="147.66999999999999"/>
    <n v="1218.28"/>
    <n v="69.27"/>
  </r>
  <r>
    <x v="19"/>
    <x v="4"/>
    <x v="5"/>
    <n v="30969.61"/>
    <n v="26871.86"/>
    <n v="182.41"/>
    <n v="309.19"/>
    <n v="33.85"/>
  </r>
  <r>
    <x v="14"/>
    <x v="0"/>
    <x v="3"/>
    <n v="11245.19"/>
    <n v="12817.32"/>
    <n v="190.24"/>
    <n v="212.29"/>
    <n v="30.93"/>
  </r>
  <r>
    <x v="2"/>
    <x v="5"/>
    <x v="2"/>
    <n v="21773.82"/>
    <n v="22089.4"/>
    <n v="160.01"/>
    <n v="1007.4"/>
    <n v="40.36"/>
  </r>
  <r>
    <x v="13"/>
    <x v="6"/>
    <x v="0"/>
    <n v="2984.94"/>
    <n v="3563.83"/>
    <n v="50.14"/>
    <n v="222.68"/>
    <n v="57.48"/>
  </r>
  <r>
    <x v="8"/>
    <x v="2"/>
    <x v="3"/>
    <n v="23393.81"/>
    <n v="22134.34"/>
    <n v="121.65"/>
    <n v="366.94"/>
    <n v="60.17"/>
  </r>
  <r>
    <x v="5"/>
    <x v="6"/>
    <x v="0"/>
    <n v="21768.21"/>
    <n v="24559.58"/>
    <n v="119.84"/>
    <n v="1149.95"/>
    <n v="52.42"/>
  </r>
  <r>
    <x v="9"/>
    <x v="0"/>
    <x v="0"/>
    <n v="14115.03"/>
    <n v="12633.9"/>
    <n v="76.400000000000006"/>
    <n v="1020.07"/>
    <n v="62.75"/>
  </r>
  <r>
    <x v="1"/>
    <x v="3"/>
    <x v="7"/>
    <n v="39720.21"/>
    <n v="32793.5"/>
    <n v="80.34"/>
    <n v="70.16"/>
    <n v="57.59"/>
  </r>
  <r>
    <x v="10"/>
    <x v="2"/>
    <x v="0"/>
    <n v="10079.68"/>
    <n v="11226.08"/>
    <n v="24.38"/>
    <n v="347.24"/>
    <n v="62.2"/>
  </r>
  <r>
    <x v="13"/>
    <x v="3"/>
    <x v="1"/>
    <n v="26770.799999999999"/>
    <n v="31303.22"/>
    <n v="142.51"/>
    <n v="1320.6"/>
    <n v="62.78"/>
  </r>
  <r>
    <x v="16"/>
    <x v="3"/>
    <x v="2"/>
    <n v="18679.54"/>
    <n v="17280.66"/>
    <n v="33.130000000000003"/>
    <n v="864.28"/>
    <n v="64.959999999999994"/>
  </r>
  <r>
    <x v="5"/>
    <x v="5"/>
    <x v="2"/>
    <n v="44898.239999999998"/>
    <n v="41345.89"/>
    <n v="193.89"/>
    <n v="639.83000000000004"/>
    <n v="56.31"/>
  </r>
  <r>
    <x v="1"/>
    <x v="0"/>
    <x v="3"/>
    <n v="44904.54"/>
    <n v="50060.19"/>
    <n v="121.06"/>
    <n v="190.31"/>
    <n v="31.5"/>
  </r>
  <r>
    <x v="7"/>
    <x v="2"/>
    <x v="6"/>
    <n v="13719.21"/>
    <n v="13662.63"/>
    <n v="192.54"/>
    <n v="843.3"/>
    <n v="54.05"/>
  </r>
  <r>
    <x v="17"/>
    <x v="6"/>
    <x v="1"/>
    <n v="22429.52"/>
    <n v="24304.86"/>
    <n v="130.66999999999999"/>
    <n v="1282.04"/>
    <n v="40.549999999999997"/>
  </r>
  <r>
    <x v="18"/>
    <x v="2"/>
    <x v="1"/>
    <n v="36196.43"/>
    <n v="35330.42"/>
    <n v="165.71"/>
    <n v="1102.1600000000001"/>
    <n v="46.46"/>
  </r>
  <r>
    <x v="19"/>
    <x v="3"/>
    <x v="2"/>
    <n v="10186.86"/>
    <n v="9369.44"/>
    <n v="89.42"/>
    <n v="848.93"/>
    <n v="54.29"/>
  </r>
  <r>
    <x v="12"/>
    <x v="2"/>
    <x v="4"/>
    <n v="42665.31"/>
    <n v="36254.519999999997"/>
    <n v="153.62"/>
    <n v="1173.0999999999999"/>
    <n v="45.1"/>
  </r>
  <r>
    <x v="12"/>
    <x v="3"/>
    <x v="5"/>
    <n v="8173.54"/>
    <n v="9680.5"/>
    <n v="115.17"/>
    <n v="1173.0899999999999"/>
    <n v="30.69"/>
  </r>
  <r>
    <x v="9"/>
    <x v="4"/>
    <x v="0"/>
    <n v="1922.19"/>
    <n v="1992.64"/>
    <n v="148.91"/>
    <n v="1176.3499999999999"/>
    <n v="41.55"/>
  </r>
  <r>
    <x v="2"/>
    <x v="4"/>
    <x v="0"/>
    <n v="32162.93"/>
    <n v="36128.03"/>
    <n v="156.94"/>
    <n v="112.58"/>
    <n v="63.84"/>
  </r>
  <r>
    <x v="15"/>
    <x v="6"/>
    <x v="5"/>
    <n v="934.26"/>
    <n v="910.22"/>
    <n v="119.18"/>
    <n v="1364.54"/>
    <n v="62.13"/>
  </r>
  <r>
    <x v="13"/>
    <x v="5"/>
    <x v="4"/>
    <n v="27162.59"/>
    <n v="28086.44"/>
    <n v="38.67"/>
    <n v="348.6"/>
    <n v="37.479999999999997"/>
  </r>
  <r>
    <x v="13"/>
    <x v="3"/>
    <x v="6"/>
    <n v="49613.22"/>
    <n v="46843.72"/>
    <n v="26.81"/>
    <n v="1153.46"/>
    <n v="64.52"/>
  </r>
  <r>
    <x v="1"/>
    <x v="4"/>
    <x v="7"/>
    <n v="26859.4"/>
    <n v="29195.08"/>
    <n v="25.05"/>
    <n v="359.62"/>
    <n v="67.849999999999994"/>
  </r>
  <r>
    <x v="17"/>
    <x v="5"/>
    <x v="6"/>
    <n v="22320.32"/>
    <n v="20365.11"/>
    <n v="55.19"/>
    <n v="1067.05"/>
    <n v="52.08"/>
  </r>
  <r>
    <x v="7"/>
    <x v="0"/>
    <x v="3"/>
    <n v="43418.37"/>
    <n v="41361.56"/>
    <n v="31.03"/>
    <n v="932.7"/>
    <n v="38.979999999999997"/>
  </r>
  <r>
    <x v="5"/>
    <x v="6"/>
    <x v="2"/>
    <n v="45780.62"/>
    <n v="37679.379999999997"/>
    <n v="187.29"/>
    <n v="699.33"/>
    <n v="59.32"/>
  </r>
  <r>
    <x v="14"/>
    <x v="5"/>
    <x v="5"/>
    <n v="9734.18"/>
    <n v="8780.23"/>
    <n v="108.76"/>
    <n v="58.47"/>
    <n v="37.92"/>
  </r>
  <r>
    <x v="6"/>
    <x v="4"/>
    <x v="7"/>
    <n v="43243.64"/>
    <n v="49943.72"/>
    <n v="75.39"/>
    <n v="363.02"/>
    <n v="30.57"/>
  </r>
  <r>
    <x v="13"/>
    <x v="3"/>
    <x v="6"/>
    <n v="44565.93"/>
    <n v="47755.8"/>
    <n v="72.83"/>
    <n v="1054.08"/>
    <n v="36.24"/>
  </r>
  <r>
    <x v="3"/>
    <x v="5"/>
    <x v="0"/>
    <n v="25913.16"/>
    <n v="23194.87"/>
    <n v="38.130000000000003"/>
    <n v="334.68"/>
    <n v="61.31"/>
  </r>
  <r>
    <x v="4"/>
    <x v="6"/>
    <x v="5"/>
    <n v="2481.46"/>
    <n v="2685.54"/>
    <n v="111.61"/>
    <n v="942.58"/>
    <n v="46.95"/>
  </r>
  <r>
    <x v="16"/>
    <x v="0"/>
    <x v="4"/>
    <n v="42435.87"/>
    <n v="40886.9"/>
    <n v="78.010000000000005"/>
    <n v="720.74"/>
    <n v="54.51"/>
  </r>
  <r>
    <x v="4"/>
    <x v="1"/>
    <x v="4"/>
    <n v="25569.5"/>
    <n v="25134.78"/>
    <n v="169.4"/>
    <n v="548.21"/>
    <n v="41.9"/>
  </r>
  <r>
    <x v="14"/>
    <x v="6"/>
    <x v="1"/>
    <n v="7255.6"/>
    <n v="6461.96"/>
    <n v="199.92"/>
    <n v="1073.03"/>
    <n v="57.48"/>
  </r>
  <r>
    <x v="1"/>
    <x v="2"/>
    <x v="3"/>
    <n v="32493.37"/>
    <n v="35980.75"/>
    <n v="160.15"/>
    <n v="622.32000000000005"/>
    <n v="36.15"/>
  </r>
  <r>
    <x v="11"/>
    <x v="4"/>
    <x v="4"/>
    <n v="27104.73"/>
    <n v="31850.55"/>
    <n v="75.19"/>
    <n v="477.32"/>
    <n v="65.959999999999994"/>
  </r>
  <r>
    <x v="7"/>
    <x v="1"/>
    <x v="1"/>
    <n v="30807.18"/>
    <n v="32697.62"/>
    <n v="40.46"/>
    <n v="162.26"/>
    <n v="42.31"/>
  </r>
  <r>
    <x v="0"/>
    <x v="1"/>
    <x v="4"/>
    <n v="21556.95"/>
    <n v="17602.2"/>
    <n v="113.88"/>
    <n v="1306.53"/>
    <n v="58.27"/>
  </r>
  <r>
    <x v="0"/>
    <x v="5"/>
    <x v="4"/>
    <n v="8916.92"/>
    <n v="9679.0400000000009"/>
    <n v="80.47"/>
    <n v="245.57"/>
    <n v="42.76"/>
  </r>
  <r>
    <x v="7"/>
    <x v="6"/>
    <x v="6"/>
    <n v="6310.27"/>
    <n v="5512.32"/>
    <n v="172.04"/>
    <n v="552.69000000000005"/>
    <n v="35.53"/>
  </r>
  <r>
    <x v="15"/>
    <x v="0"/>
    <x v="0"/>
    <n v="28520.18"/>
    <n v="33025.24"/>
    <n v="42.42"/>
    <n v="224.65"/>
    <n v="62.83"/>
  </r>
  <r>
    <x v="6"/>
    <x v="2"/>
    <x v="6"/>
    <n v="17989.88"/>
    <n v="17023.509999999998"/>
    <n v="180.2"/>
    <n v="15.55"/>
    <n v="47.83"/>
  </r>
  <r>
    <x v="0"/>
    <x v="3"/>
    <x v="1"/>
    <n v="25202.25"/>
    <n v="29278.35"/>
    <n v="176.6"/>
    <n v="667.61"/>
    <n v="65.37"/>
  </r>
  <r>
    <x v="13"/>
    <x v="6"/>
    <x v="3"/>
    <n v="29670.36"/>
    <n v="33305.83"/>
    <n v="99.91"/>
    <n v="185.7"/>
    <n v="66.13"/>
  </r>
  <r>
    <x v="6"/>
    <x v="2"/>
    <x v="7"/>
    <n v="7147.31"/>
    <n v="5759.76"/>
    <n v="194.18"/>
    <n v="879.39"/>
    <n v="63.85"/>
  </r>
  <r>
    <x v="10"/>
    <x v="0"/>
    <x v="3"/>
    <n v="34055.32"/>
    <n v="38608.82"/>
    <n v="179.23"/>
    <n v="370.54"/>
    <n v="58.1"/>
  </r>
  <r>
    <x v="18"/>
    <x v="0"/>
    <x v="5"/>
    <n v="7185.99"/>
    <n v="7264.93"/>
    <n v="76.95"/>
    <n v="263.38"/>
    <n v="53.93"/>
  </r>
  <r>
    <x v="18"/>
    <x v="4"/>
    <x v="6"/>
    <n v="48859.360000000001"/>
    <n v="56724.15"/>
    <n v="187.14"/>
    <n v="1136.76"/>
    <n v="40.39"/>
  </r>
  <r>
    <x v="6"/>
    <x v="2"/>
    <x v="2"/>
    <n v="35346.01"/>
    <n v="35164.239999999998"/>
    <n v="90.3"/>
    <n v="1377.34"/>
    <n v="38.369999999999997"/>
  </r>
  <r>
    <x v="3"/>
    <x v="4"/>
    <x v="2"/>
    <n v="10007.19"/>
    <n v="9219.1200000000008"/>
    <n v="160.53"/>
    <n v="649.41999999999996"/>
    <n v="60.9"/>
  </r>
  <r>
    <x v="13"/>
    <x v="5"/>
    <x v="3"/>
    <n v="29697.38"/>
    <n v="30150.49"/>
    <n v="82.29"/>
    <n v="501.97"/>
    <n v="67.3"/>
  </r>
  <r>
    <x v="14"/>
    <x v="1"/>
    <x v="1"/>
    <n v="6200.24"/>
    <n v="5526.87"/>
    <n v="136.68"/>
    <n v="143.32"/>
    <n v="41.36"/>
  </r>
  <r>
    <x v="11"/>
    <x v="1"/>
    <x v="0"/>
    <n v="16504.060000000001"/>
    <n v="19657.419999999998"/>
    <n v="94.68"/>
    <n v="399.1"/>
    <n v="48.13"/>
  </r>
  <r>
    <x v="15"/>
    <x v="5"/>
    <x v="2"/>
    <n v="2843.54"/>
    <n v="2454.58"/>
    <n v="146.99"/>
    <n v="320.19"/>
    <n v="70"/>
  </r>
  <r>
    <x v="13"/>
    <x v="6"/>
    <x v="6"/>
    <n v="48691.65"/>
    <n v="57588.73"/>
    <n v="185.46"/>
    <n v="882.71"/>
    <n v="67.930000000000007"/>
  </r>
  <r>
    <x v="12"/>
    <x v="6"/>
    <x v="4"/>
    <n v="33631.629999999997"/>
    <n v="36002.75"/>
    <n v="113.46"/>
    <n v="120.13"/>
    <n v="69.010000000000005"/>
  </r>
  <r>
    <x v="10"/>
    <x v="3"/>
    <x v="3"/>
    <n v="46185.83"/>
    <n v="39504.32"/>
    <n v="107.27"/>
    <n v="354.55"/>
    <n v="41.43"/>
  </r>
  <r>
    <x v="19"/>
    <x v="4"/>
    <x v="6"/>
    <n v="21066.639999999999"/>
    <n v="24307.74"/>
    <n v="96.16"/>
    <n v="529.36"/>
    <n v="51.53"/>
  </r>
  <r>
    <x v="16"/>
    <x v="5"/>
    <x v="5"/>
    <n v="2674.74"/>
    <n v="2299.71"/>
    <n v="187.96"/>
    <n v="203.4"/>
    <n v="68.36"/>
  </r>
  <r>
    <x v="3"/>
    <x v="0"/>
    <x v="5"/>
    <n v="27982"/>
    <n v="32084.97"/>
    <n v="178.54"/>
    <n v="1146.48"/>
    <n v="65.81"/>
  </r>
  <r>
    <x v="17"/>
    <x v="5"/>
    <x v="2"/>
    <n v="33623.86"/>
    <n v="33512.379999999997"/>
    <n v="174.02"/>
    <n v="1153.75"/>
    <n v="66.489999999999995"/>
  </r>
  <r>
    <x v="2"/>
    <x v="5"/>
    <x v="2"/>
    <n v="24941.91"/>
    <n v="20249.38"/>
    <n v="158.91"/>
    <n v="933.58"/>
    <n v="53.39"/>
  </r>
  <r>
    <x v="0"/>
    <x v="5"/>
    <x v="3"/>
    <n v="12405.33"/>
    <n v="13142.13"/>
    <n v="59.4"/>
    <n v="1239.9000000000001"/>
    <n v="42.12"/>
  </r>
  <r>
    <x v="19"/>
    <x v="0"/>
    <x v="2"/>
    <n v="45237.82"/>
    <n v="49190.19"/>
    <n v="33.78"/>
    <n v="226.82"/>
    <n v="45.35"/>
  </r>
  <r>
    <x v="15"/>
    <x v="2"/>
    <x v="3"/>
    <n v="20826.12"/>
    <n v="20816.3"/>
    <n v="136.16"/>
    <n v="989.19"/>
    <n v="31.86"/>
  </r>
  <r>
    <x v="10"/>
    <x v="5"/>
    <x v="6"/>
    <n v="8944.2000000000007"/>
    <n v="9404.59"/>
    <n v="48.78"/>
    <n v="372.45"/>
    <n v="36.020000000000003"/>
  </r>
  <r>
    <x v="2"/>
    <x v="0"/>
    <x v="5"/>
    <n v="32296.3"/>
    <n v="37517.449999999997"/>
    <n v="56.59"/>
    <n v="943.81"/>
    <n v="30.58"/>
  </r>
  <r>
    <x v="3"/>
    <x v="4"/>
    <x v="3"/>
    <n v="48063.97"/>
    <n v="39293.839999999997"/>
    <n v="86.51"/>
    <n v="1376.28"/>
    <n v="49.59"/>
  </r>
  <r>
    <x v="2"/>
    <x v="5"/>
    <x v="2"/>
    <n v="33109.800000000003"/>
    <n v="32144.58"/>
    <n v="58.24"/>
    <n v="861.14"/>
    <n v="66.56"/>
  </r>
  <r>
    <x v="16"/>
    <x v="4"/>
    <x v="3"/>
    <n v="6120.34"/>
    <n v="5373.61"/>
    <n v="83.65"/>
    <n v="134.84"/>
    <n v="41.75"/>
  </r>
  <r>
    <x v="1"/>
    <x v="2"/>
    <x v="2"/>
    <n v="35731.26"/>
    <n v="35463.589999999997"/>
    <n v="57.22"/>
    <n v="1027.3599999999999"/>
    <n v="69.06"/>
  </r>
  <r>
    <x v="7"/>
    <x v="0"/>
    <x v="5"/>
    <n v="23127.16"/>
    <n v="21575.07"/>
    <n v="29.74"/>
    <n v="670.3"/>
    <n v="50.02"/>
  </r>
  <r>
    <x v="18"/>
    <x v="0"/>
    <x v="5"/>
    <n v="7977.2"/>
    <n v="9115.08"/>
    <n v="29.66"/>
    <n v="920.91"/>
    <n v="40.43"/>
  </r>
  <r>
    <x v="5"/>
    <x v="3"/>
    <x v="6"/>
    <n v="27479.16"/>
    <n v="26256.31"/>
    <n v="114.44"/>
    <n v="1205.01"/>
    <n v="31.89"/>
  </r>
  <r>
    <x v="3"/>
    <x v="2"/>
    <x v="1"/>
    <n v="8866.77"/>
    <n v="9231.98"/>
    <n v="29.46"/>
    <n v="138.08000000000001"/>
    <n v="61.23"/>
  </r>
  <r>
    <x v="18"/>
    <x v="3"/>
    <x v="2"/>
    <n v="18881.04"/>
    <n v="15728.72"/>
    <n v="192.86"/>
    <n v="716.36"/>
    <n v="57.52"/>
  </r>
  <r>
    <x v="10"/>
    <x v="5"/>
    <x v="5"/>
    <n v="10519.7"/>
    <n v="11552.04"/>
    <n v="86.94"/>
    <n v="1290.4100000000001"/>
    <n v="40.94"/>
  </r>
  <r>
    <x v="18"/>
    <x v="1"/>
    <x v="1"/>
    <n v="31479.34"/>
    <n v="31546.7"/>
    <n v="150.02000000000001"/>
    <n v="1004.63"/>
    <n v="68.209999999999994"/>
  </r>
  <r>
    <x v="2"/>
    <x v="3"/>
    <x v="7"/>
    <n v="24173.46"/>
    <n v="26831.34"/>
    <n v="149.30000000000001"/>
    <n v="1128.76"/>
    <n v="45.82"/>
  </r>
  <r>
    <x v="13"/>
    <x v="6"/>
    <x v="4"/>
    <n v="40293.17"/>
    <n v="33000.050000000003"/>
    <n v="157.18"/>
    <n v="92.35"/>
    <n v="52.47"/>
  </r>
  <r>
    <x v="18"/>
    <x v="0"/>
    <x v="1"/>
    <n v="36788.400000000001"/>
    <n v="31170.63"/>
    <n v="173.62"/>
    <n v="1071.79"/>
    <n v="40.130000000000003"/>
  </r>
  <r>
    <x v="1"/>
    <x v="6"/>
    <x v="0"/>
    <n v="31399.46"/>
    <n v="29429.68"/>
    <n v="184.81"/>
    <n v="1186.48"/>
    <n v="36.39"/>
  </r>
  <r>
    <x v="11"/>
    <x v="3"/>
    <x v="2"/>
    <n v="12250.67"/>
    <n v="14096.2"/>
    <n v="167.43"/>
    <n v="278.51"/>
    <n v="32.25"/>
  </r>
  <r>
    <x v="4"/>
    <x v="6"/>
    <x v="1"/>
    <n v="47406.66"/>
    <n v="53491.73"/>
    <n v="71.599999999999994"/>
    <n v="1360.3"/>
    <n v="56.77"/>
  </r>
  <r>
    <x v="13"/>
    <x v="5"/>
    <x v="1"/>
    <n v="10710.2"/>
    <n v="10415.56"/>
    <n v="94.92"/>
    <n v="1374.43"/>
    <n v="59.31"/>
  </r>
  <r>
    <x v="14"/>
    <x v="5"/>
    <x v="5"/>
    <n v="34105.56"/>
    <n v="30801.599999999999"/>
    <n v="119.78"/>
    <n v="659.98"/>
    <n v="34.53"/>
  </r>
  <r>
    <x v="3"/>
    <x v="1"/>
    <x v="4"/>
    <n v="24035.89"/>
    <n v="24015.47"/>
    <n v="63.73"/>
    <n v="272.60000000000002"/>
    <n v="52.7"/>
  </r>
  <r>
    <x v="10"/>
    <x v="2"/>
    <x v="1"/>
    <n v="10507.84"/>
    <n v="12067.43"/>
    <n v="24.39"/>
    <n v="348.6"/>
    <n v="41"/>
  </r>
  <r>
    <x v="14"/>
    <x v="3"/>
    <x v="2"/>
    <n v="35501.26"/>
    <n v="37451.089999999997"/>
    <n v="113.41"/>
    <n v="839.1"/>
    <n v="36.130000000000003"/>
  </r>
  <r>
    <x v="4"/>
    <x v="2"/>
    <x v="4"/>
    <n v="31682.22"/>
    <n v="34419.230000000003"/>
    <n v="125.04"/>
    <n v="515.79"/>
    <n v="67.23"/>
  </r>
  <r>
    <x v="2"/>
    <x v="0"/>
    <x v="1"/>
    <n v="18780.16"/>
    <n v="17208.3"/>
    <n v="174.68"/>
    <n v="708.17"/>
    <n v="42.37"/>
  </r>
  <r>
    <x v="14"/>
    <x v="3"/>
    <x v="4"/>
    <n v="28795.119999999999"/>
    <n v="30722.18"/>
    <n v="28.34"/>
    <n v="1105.68"/>
    <n v="47.06"/>
  </r>
  <r>
    <x v="12"/>
    <x v="4"/>
    <x v="5"/>
    <n v="6350.33"/>
    <n v="7015.94"/>
    <n v="36.53"/>
    <n v="34.01"/>
    <n v="32.75"/>
  </r>
  <r>
    <x v="17"/>
    <x v="6"/>
    <x v="3"/>
    <n v="49280.34"/>
    <n v="44077.42"/>
    <n v="70.19"/>
    <n v="250.81"/>
    <n v="66.239999999999995"/>
  </r>
  <r>
    <x v="4"/>
    <x v="0"/>
    <x v="3"/>
    <n v="16912.95"/>
    <n v="16797.060000000001"/>
    <n v="184.47"/>
    <n v="285.97000000000003"/>
    <n v="44.24"/>
  </r>
  <r>
    <x v="3"/>
    <x v="2"/>
    <x v="6"/>
    <n v="49544.47"/>
    <n v="53191.19"/>
    <n v="22.54"/>
    <n v="791.14"/>
    <n v="64.930000000000007"/>
  </r>
  <r>
    <x v="17"/>
    <x v="3"/>
    <x v="7"/>
    <n v="6164.64"/>
    <n v="6301.18"/>
    <n v="141.44"/>
    <n v="1346.58"/>
    <n v="54.48"/>
  </r>
  <r>
    <x v="8"/>
    <x v="2"/>
    <x v="1"/>
    <n v="17583.7"/>
    <n v="14602.34"/>
    <n v="83.05"/>
    <n v="685.5"/>
    <n v="44.63"/>
  </r>
  <r>
    <x v="17"/>
    <x v="3"/>
    <x v="2"/>
    <n v="39583.18"/>
    <n v="43098.3"/>
    <n v="112.77"/>
    <n v="991.16"/>
    <n v="63.82"/>
  </r>
  <r>
    <x v="9"/>
    <x v="3"/>
    <x v="4"/>
    <n v="19152.45"/>
    <n v="15679.6"/>
    <n v="136.22999999999999"/>
    <n v="179.83"/>
    <n v="47.56"/>
  </r>
  <r>
    <x v="7"/>
    <x v="6"/>
    <x v="7"/>
    <n v="24305.31"/>
    <n v="24948"/>
    <n v="122.76"/>
    <n v="131.83000000000001"/>
    <n v="41.26"/>
  </r>
  <r>
    <x v="8"/>
    <x v="2"/>
    <x v="7"/>
    <n v="43549.61"/>
    <n v="39176.19"/>
    <n v="122.33"/>
    <n v="1110.6099999999999"/>
    <n v="38.380000000000003"/>
  </r>
  <r>
    <x v="9"/>
    <x v="5"/>
    <x v="7"/>
    <n v="18752.86"/>
    <n v="18157.59"/>
    <n v="34.369999999999997"/>
    <n v="687.19"/>
    <n v="34.82"/>
  </r>
  <r>
    <x v="18"/>
    <x v="1"/>
    <x v="2"/>
    <n v="39056.71"/>
    <n v="46470.62"/>
    <n v="94.79"/>
    <n v="1292.74"/>
    <n v="65.38"/>
  </r>
  <r>
    <x v="15"/>
    <x v="0"/>
    <x v="5"/>
    <n v="13212.92"/>
    <n v="14761.67"/>
    <n v="84.85"/>
    <n v="1127.6199999999999"/>
    <n v="36.090000000000003"/>
  </r>
  <r>
    <x v="1"/>
    <x v="1"/>
    <x v="5"/>
    <n v="12214.35"/>
    <n v="12612.64"/>
    <n v="69.67"/>
    <n v="393.64"/>
    <n v="35.74"/>
  </r>
  <r>
    <x v="3"/>
    <x v="3"/>
    <x v="4"/>
    <n v="19377.14"/>
    <n v="21240.560000000001"/>
    <n v="42.61"/>
    <n v="624.77"/>
    <n v="33.299999999999997"/>
  </r>
  <r>
    <x v="15"/>
    <x v="3"/>
    <x v="6"/>
    <n v="28618.26"/>
    <n v="32690.25"/>
    <n v="167.11"/>
    <n v="956.93"/>
    <n v="59.78"/>
  </r>
  <r>
    <x v="14"/>
    <x v="5"/>
    <x v="1"/>
    <n v="24849.69"/>
    <n v="27043.72"/>
    <n v="132.5"/>
    <n v="882.12"/>
    <n v="31.9"/>
  </r>
  <r>
    <x v="3"/>
    <x v="0"/>
    <x v="5"/>
    <n v="37869.32"/>
    <n v="35912.22"/>
    <n v="110.44"/>
    <n v="345.33"/>
    <n v="30.04"/>
  </r>
  <r>
    <x v="6"/>
    <x v="4"/>
    <x v="1"/>
    <n v="16509.39"/>
    <n v="17572.509999999998"/>
    <n v="24.01"/>
    <n v="893.33"/>
    <n v="62.24"/>
  </r>
  <r>
    <x v="0"/>
    <x v="4"/>
    <x v="2"/>
    <n v="31983.919999999998"/>
    <n v="26673.23"/>
    <n v="189.9"/>
    <n v="951.51"/>
    <n v="56.81"/>
  </r>
  <r>
    <x v="14"/>
    <x v="6"/>
    <x v="5"/>
    <n v="41944.46"/>
    <n v="44101.79"/>
    <n v="197.72"/>
    <n v="1039.46"/>
    <n v="64.12"/>
  </r>
  <r>
    <x v="4"/>
    <x v="4"/>
    <x v="7"/>
    <n v="27317.9"/>
    <n v="27416.93"/>
    <n v="97.26"/>
    <n v="168.05"/>
    <n v="69.5"/>
  </r>
  <r>
    <x v="3"/>
    <x v="5"/>
    <x v="0"/>
    <n v="16272.92"/>
    <n v="13871.08"/>
    <n v="68.44"/>
    <n v="834.8"/>
    <n v="47.68"/>
  </r>
  <r>
    <x v="13"/>
    <x v="0"/>
    <x v="1"/>
    <n v="18165.75"/>
    <n v="20967"/>
    <n v="117.95"/>
    <n v="720.22"/>
    <n v="47.99"/>
  </r>
  <r>
    <x v="5"/>
    <x v="4"/>
    <x v="2"/>
    <n v="49651.71"/>
    <n v="45493.82"/>
    <n v="128.16"/>
    <n v="539.92999999999995"/>
    <n v="57.2"/>
  </r>
  <r>
    <x v="7"/>
    <x v="5"/>
    <x v="1"/>
    <n v="25968.3"/>
    <n v="28645.91"/>
    <n v="122.03"/>
    <n v="954.54"/>
    <n v="33.04"/>
  </r>
  <r>
    <x v="13"/>
    <x v="1"/>
    <x v="7"/>
    <n v="4975.04"/>
    <n v="4138.17"/>
    <n v="69.22"/>
    <n v="234.27"/>
    <n v="30.36"/>
  </r>
  <r>
    <x v="6"/>
    <x v="2"/>
    <x v="7"/>
    <n v="16276.69"/>
    <n v="16703.509999999998"/>
    <n v="183.68"/>
    <n v="1011.68"/>
    <n v="55.11"/>
  </r>
  <r>
    <x v="4"/>
    <x v="6"/>
    <x v="3"/>
    <n v="39838.370000000003"/>
    <n v="40364.980000000003"/>
    <n v="123.76"/>
    <n v="1347.18"/>
    <n v="37.25"/>
  </r>
  <r>
    <x v="4"/>
    <x v="3"/>
    <x v="1"/>
    <n v="16319.38"/>
    <n v="16600.71"/>
    <n v="155.21"/>
    <n v="123.64"/>
    <n v="69.59"/>
  </r>
  <r>
    <x v="4"/>
    <x v="3"/>
    <x v="7"/>
    <n v="13490.82"/>
    <n v="10997.21"/>
    <n v="48.18"/>
    <n v="45.98"/>
    <n v="42.32"/>
  </r>
  <r>
    <x v="18"/>
    <x v="4"/>
    <x v="3"/>
    <n v="11960.04"/>
    <n v="13749.13"/>
    <n v="109.81"/>
    <n v="877.79"/>
    <n v="36.53"/>
  </r>
  <r>
    <x v="5"/>
    <x v="3"/>
    <x v="2"/>
    <n v="9885.2800000000007"/>
    <n v="10090"/>
    <n v="193.59"/>
    <n v="155.88999999999999"/>
    <n v="34.049999999999997"/>
  </r>
  <r>
    <x v="19"/>
    <x v="0"/>
    <x v="7"/>
    <n v="8716"/>
    <n v="9644.6299999999992"/>
    <n v="72.92"/>
    <n v="179.8"/>
    <n v="65.89"/>
  </r>
  <r>
    <x v="12"/>
    <x v="6"/>
    <x v="5"/>
    <n v="22751.56"/>
    <n v="25813.94"/>
    <n v="111.67"/>
    <n v="510.56"/>
    <n v="42.3"/>
  </r>
  <r>
    <x v="7"/>
    <x v="1"/>
    <x v="5"/>
    <n v="37858.74"/>
    <n v="34972.42"/>
    <n v="78.05"/>
    <n v="486.42"/>
    <n v="64.67"/>
  </r>
  <r>
    <x v="19"/>
    <x v="1"/>
    <x v="5"/>
    <n v="29974.31"/>
    <n v="32496.03"/>
    <n v="65.290000000000006"/>
    <n v="1100.6300000000001"/>
    <n v="60.6"/>
  </r>
  <r>
    <x v="7"/>
    <x v="2"/>
    <x v="5"/>
    <n v="20302.189999999999"/>
    <n v="20223.89"/>
    <n v="185.02"/>
    <n v="232.09"/>
    <n v="40.56"/>
  </r>
  <r>
    <x v="6"/>
    <x v="1"/>
    <x v="6"/>
    <n v="49337.57"/>
    <n v="42934.92"/>
    <n v="103.54"/>
    <n v="482.65"/>
    <n v="32.020000000000003"/>
  </r>
  <r>
    <x v="12"/>
    <x v="2"/>
    <x v="7"/>
    <n v="47373.36"/>
    <n v="55692.26"/>
    <n v="129.24"/>
    <n v="1101.3"/>
    <n v="45.11"/>
  </r>
  <r>
    <x v="9"/>
    <x v="0"/>
    <x v="7"/>
    <n v="41505.08"/>
    <n v="33845.07"/>
    <n v="112.04"/>
    <n v="280.11"/>
    <n v="67.47"/>
  </r>
  <r>
    <x v="7"/>
    <x v="4"/>
    <x v="3"/>
    <n v="45114.16"/>
    <n v="44709.61"/>
    <n v="188.62"/>
    <n v="319.85000000000002"/>
    <n v="63.53"/>
  </r>
  <r>
    <x v="19"/>
    <x v="1"/>
    <x v="3"/>
    <n v="3762.04"/>
    <n v="3618.29"/>
    <n v="27.4"/>
    <n v="996.2"/>
    <n v="39.89"/>
  </r>
  <r>
    <x v="6"/>
    <x v="5"/>
    <x v="2"/>
    <n v="5891.72"/>
    <n v="4807.38"/>
    <n v="190.78"/>
    <n v="290.39"/>
    <n v="31.74"/>
  </r>
  <r>
    <x v="15"/>
    <x v="4"/>
    <x v="6"/>
    <n v="35181.49"/>
    <n v="38177.300000000003"/>
    <n v="179.61"/>
    <n v="1179.74"/>
    <n v="50.88"/>
  </r>
  <r>
    <x v="2"/>
    <x v="2"/>
    <x v="3"/>
    <n v="21340.53"/>
    <n v="18787.62"/>
    <n v="120.91"/>
    <n v="1203.98"/>
    <n v="44.27"/>
  </r>
  <r>
    <x v="9"/>
    <x v="0"/>
    <x v="6"/>
    <n v="34377.17"/>
    <n v="29072.21"/>
    <n v="140.08000000000001"/>
    <n v="984.11"/>
    <n v="58.6"/>
  </r>
  <r>
    <x v="7"/>
    <x v="0"/>
    <x v="5"/>
    <n v="11916.64"/>
    <n v="13349.45"/>
    <n v="62.28"/>
    <n v="928.96"/>
    <n v="43.96"/>
  </r>
  <r>
    <x v="17"/>
    <x v="3"/>
    <x v="4"/>
    <n v="6094.39"/>
    <n v="6039.23"/>
    <n v="81.14"/>
    <n v="1340.57"/>
    <n v="31.16"/>
  </r>
  <r>
    <x v="12"/>
    <x v="5"/>
    <x v="0"/>
    <n v="45815.53"/>
    <n v="37369.25"/>
    <n v="120.55"/>
    <n v="836.54"/>
    <n v="61.31"/>
  </r>
  <r>
    <x v="17"/>
    <x v="3"/>
    <x v="1"/>
    <n v="35196.99"/>
    <n v="41710.61"/>
    <n v="40.340000000000003"/>
    <n v="1186.18"/>
    <n v="56.37"/>
  </r>
  <r>
    <x v="1"/>
    <x v="0"/>
    <x v="0"/>
    <n v="15082.95"/>
    <n v="15797.78"/>
    <n v="101.96"/>
    <n v="1211.83"/>
    <n v="49.23"/>
  </r>
  <r>
    <x v="3"/>
    <x v="1"/>
    <x v="4"/>
    <n v="21473.25"/>
    <n v="19444.45"/>
    <n v="80"/>
    <n v="1222.1600000000001"/>
    <n v="53.73"/>
  </r>
  <r>
    <x v="2"/>
    <x v="2"/>
    <x v="0"/>
    <n v="32504.2"/>
    <n v="30432.43"/>
    <n v="67.400000000000006"/>
    <n v="1350.33"/>
    <n v="33.03"/>
  </r>
  <r>
    <x v="5"/>
    <x v="2"/>
    <x v="7"/>
    <n v="12727.7"/>
    <n v="11221.47"/>
    <n v="130.86000000000001"/>
    <n v="459.11"/>
    <n v="55.8"/>
  </r>
  <r>
    <x v="9"/>
    <x v="2"/>
    <x v="7"/>
    <n v="26305.75"/>
    <n v="30688.14"/>
    <n v="128.15"/>
    <n v="1090.6400000000001"/>
    <n v="51.16"/>
  </r>
  <r>
    <x v="5"/>
    <x v="4"/>
    <x v="5"/>
    <n v="20388.48"/>
    <n v="17369.439999999999"/>
    <n v="195.85"/>
    <n v="904.06"/>
    <n v="61.03"/>
  </r>
  <r>
    <x v="4"/>
    <x v="5"/>
    <x v="3"/>
    <n v="28904.71"/>
    <n v="30930.87"/>
    <n v="107.79"/>
    <n v="760.37"/>
    <n v="65.849999999999994"/>
  </r>
  <r>
    <x v="17"/>
    <x v="5"/>
    <x v="2"/>
    <n v="40315.11"/>
    <n v="36359.56"/>
    <n v="142.44999999999999"/>
    <n v="784.4"/>
    <n v="47.67"/>
  </r>
  <r>
    <x v="9"/>
    <x v="2"/>
    <x v="4"/>
    <n v="28762.81"/>
    <n v="23387.040000000001"/>
    <n v="76.73"/>
    <n v="769.09"/>
    <n v="37.909999999999997"/>
  </r>
  <r>
    <x v="1"/>
    <x v="5"/>
    <x v="0"/>
    <n v="15460.27"/>
    <n v="13647.73"/>
    <n v="140.85"/>
    <n v="206.21"/>
    <n v="32.25"/>
  </r>
  <r>
    <x v="10"/>
    <x v="1"/>
    <x v="2"/>
    <n v="14489.65"/>
    <n v="13756.34"/>
    <n v="141.69"/>
    <n v="282.11"/>
    <n v="39.79"/>
  </r>
  <r>
    <x v="14"/>
    <x v="3"/>
    <x v="1"/>
    <n v="39062.57"/>
    <n v="37034.199999999997"/>
    <n v="50.69"/>
    <n v="263.79000000000002"/>
    <n v="62.12"/>
  </r>
  <r>
    <x v="9"/>
    <x v="4"/>
    <x v="6"/>
    <n v="5427.23"/>
    <n v="4559.83"/>
    <n v="93.69"/>
    <n v="191.13"/>
    <n v="59.13"/>
  </r>
  <r>
    <x v="9"/>
    <x v="2"/>
    <x v="3"/>
    <n v="16197.32"/>
    <n v="17595.57"/>
    <n v="117.11"/>
    <n v="506.79"/>
    <n v="58.51"/>
  </r>
  <r>
    <x v="17"/>
    <x v="0"/>
    <x v="1"/>
    <n v="17168.32"/>
    <n v="16327.88"/>
    <n v="192.34"/>
    <n v="1355.95"/>
    <n v="54.98"/>
  </r>
  <r>
    <x v="18"/>
    <x v="1"/>
    <x v="1"/>
    <n v="37844.67"/>
    <n v="39814.870000000003"/>
    <n v="130.72"/>
    <n v="20.03"/>
    <n v="30.33"/>
  </r>
  <r>
    <x v="11"/>
    <x v="3"/>
    <x v="2"/>
    <n v="39141.040000000001"/>
    <n v="46408.66"/>
    <n v="102.53"/>
    <n v="1300.5999999999999"/>
    <n v="62.69"/>
  </r>
  <r>
    <x v="3"/>
    <x v="4"/>
    <x v="1"/>
    <n v="21876.97"/>
    <n v="22063.37"/>
    <n v="191.86"/>
    <n v="899.78"/>
    <n v="41.91"/>
  </r>
  <r>
    <x v="16"/>
    <x v="4"/>
    <x v="6"/>
    <n v="14020.05"/>
    <n v="16743.689999999999"/>
    <n v="135.13999999999999"/>
    <n v="1250.73"/>
    <n v="37.049999999999997"/>
  </r>
  <r>
    <x v="10"/>
    <x v="2"/>
    <x v="1"/>
    <n v="25835.42"/>
    <n v="24080.3"/>
    <n v="166.84"/>
    <n v="74.73"/>
    <n v="56.25"/>
  </r>
  <r>
    <x v="9"/>
    <x v="2"/>
    <x v="3"/>
    <n v="40308.129999999997"/>
    <n v="39763.46"/>
    <n v="129.72"/>
    <n v="1150.25"/>
    <n v="48.03"/>
  </r>
  <r>
    <x v="3"/>
    <x v="2"/>
    <x v="4"/>
    <n v="17363.939999999999"/>
    <n v="20058.8"/>
    <n v="104.17"/>
    <n v="1356.41"/>
    <n v="50.52"/>
  </r>
  <r>
    <x v="7"/>
    <x v="5"/>
    <x v="0"/>
    <n v="40699.85"/>
    <n v="42273.3"/>
    <n v="161.69"/>
    <n v="501.17"/>
    <n v="67.92"/>
  </r>
  <r>
    <x v="19"/>
    <x v="4"/>
    <x v="1"/>
    <n v="27946.26"/>
    <n v="23796.9"/>
    <n v="160.12"/>
    <n v="1154.92"/>
    <n v="65.17"/>
  </r>
  <r>
    <x v="3"/>
    <x v="6"/>
    <x v="4"/>
    <n v="18719"/>
    <n v="19006.64"/>
    <n v="43.65"/>
    <n v="326.61"/>
    <n v="32.93"/>
  </r>
  <r>
    <x v="4"/>
    <x v="0"/>
    <x v="4"/>
    <n v="30726.13"/>
    <n v="33026.33"/>
    <n v="185.18"/>
    <n v="938.83"/>
    <n v="67.150000000000006"/>
  </r>
  <r>
    <x v="9"/>
    <x v="4"/>
    <x v="1"/>
    <n v="40760.26"/>
    <n v="41849.72"/>
    <n v="177.83"/>
    <n v="154.79"/>
    <n v="36.44"/>
  </r>
  <r>
    <x v="10"/>
    <x v="1"/>
    <x v="2"/>
    <n v="14117.53"/>
    <n v="12597.16"/>
    <n v="159.80000000000001"/>
    <n v="406.27"/>
    <n v="44.22"/>
  </r>
  <r>
    <x v="4"/>
    <x v="3"/>
    <x v="6"/>
    <n v="12982.7"/>
    <n v="13913.86"/>
    <n v="129.69999999999999"/>
    <n v="569.61"/>
    <n v="56.53"/>
  </r>
  <r>
    <x v="10"/>
    <x v="3"/>
    <x v="1"/>
    <n v="29507.41"/>
    <n v="30625.79"/>
    <n v="89.02"/>
    <n v="601.24"/>
    <n v="55.77"/>
  </r>
  <r>
    <x v="15"/>
    <x v="0"/>
    <x v="7"/>
    <n v="46860.24"/>
    <n v="47913.04"/>
    <n v="147.29"/>
    <n v="713.78"/>
    <n v="33.11"/>
  </r>
  <r>
    <x v="9"/>
    <x v="3"/>
    <x v="5"/>
    <n v="1901.13"/>
    <n v="2239.79"/>
    <n v="42.76"/>
    <n v="453.7"/>
    <n v="51.22"/>
  </r>
  <r>
    <x v="0"/>
    <x v="1"/>
    <x v="0"/>
    <n v="18067.07"/>
    <n v="16203.86"/>
    <n v="185.11"/>
    <n v="281.01"/>
    <n v="34.06"/>
  </r>
  <r>
    <x v="6"/>
    <x v="2"/>
    <x v="3"/>
    <n v="10674.94"/>
    <n v="10306.219999999999"/>
    <n v="89.03"/>
    <n v="78.38"/>
    <n v="54.07"/>
  </r>
  <r>
    <x v="0"/>
    <x v="2"/>
    <x v="7"/>
    <n v="19242.900000000001"/>
    <n v="19706.14"/>
    <n v="75.459999999999994"/>
    <n v="1021.61"/>
    <n v="67.03"/>
  </r>
  <r>
    <x v="7"/>
    <x v="6"/>
    <x v="2"/>
    <n v="40875.35"/>
    <n v="48277.06"/>
    <n v="62.37"/>
    <n v="334.85"/>
    <n v="38.729999999999997"/>
  </r>
  <r>
    <x v="5"/>
    <x v="4"/>
    <x v="1"/>
    <n v="37736.870000000003"/>
    <n v="33975.050000000003"/>
    <n v="127.75"/>
    <n v="1241.3"/>
    <n v="53.56"/>
  </r>
  <r>
    <x v="8"/>
    <x v="6"/>
    <x v="2"/>
    <n v="25834.28"/>
    <n v="29660.46"/>
    <n v="88.18"/>
    <n v="323.58"/>
    <n v="39.74"/>
  </r>
  <r>
    <x v="5"/>
    <x v="2"/>
    <x v="0"/>
    <n v="29295.27"/>
    <n v="24527.98"/>
    <n v="90.56"/>
    <n v="1391.16"/>
    <n v="34.26"/>
  </r>
  <r>
    <x v="13"/>
    <x v="2"/>
    <x v="0"/>
    <n v="49990.76"/>
    <n v="42801.82"/>
    <n v="31.59"/>
    <n v="105.47"/>
    <n v="52.11"/>
  </r>
  <r>
    <x v="10"/>
    <x v="5"/>
    <x v="3"/>
    <n v="25921.62"/>
    <n v="29082.33"/>
    <n v="34.54"/>
    <n v="1378.97"/>
    <n v="34"/>
  </r>
  <r>
    <x v="12"/>
    <x v="3"/>
    <x v="5"/>
    <n v="28002.27"/>
    <n v="22590.63"/>
    <n v="49.68"/>
    <n v="604.04999999999995"/>
    <n v="53.84"/>
  </r>
  <r>
    <x v="6"/>
    <x v="6"/>
    <x v="4"/>
    <n v="41774.54"/>
    <n v="47767.39"/>
    <n v="69.28"/>
    <n v="661.56"/>
    <n v="58.62"/>
  </r>
  <r>
    <x v="3"/>
    <x v="4"/>
    <x v="7"/>
    <n v="7294.75"/>
    <n v="5873.03"/>
    <n v="152.25"/>
    <n v="80.099999999999994"/>
    <n v="42.75"/>
  </r>
  <r>
    <x v="9"/>
    <x v="0"/>
    <x v="4"/>
    <n v="42159.48"/>
    <n v="36466.89"/>
    <n v="158.66999999999999"/>
    <n v="633.66999999999996"/>
    <n v="60.18"/>
  </r>
  <r>
    <x v="10"/>
    <x v="0"/>
    <x v="7"/>
    <n v="33836.15"/>
    <n v="33239.919999999998"/>
    <n v="32.119999999999997"/>
    <n v="697.28"/>
    <n v="60.25"/>
  </r>
  <r>
    <x v="3"/>
    <x v="6"/>
    <x v="0"/>
    <n v="10062.85"/>
    <n v="9142.6"/>
    <n v="127.62"/>
    <n v="256.67"/>
    <n v="46.14"/>
  </r>
  <r>
    <x v="18"/>
    <x v="3"/>
    <x v="7"/>
    <n v="3942.39"/>
    <n v="3890.65"/>
    <n v="149.88"/>
    <n v="61.35"/>
    <n v="31.28"/>
  </r>
  <r>
    <x v="19"/>
    <x v="3"/>
    <x v="4"/>
    <n v="41534.44"/>
    <n v="36355.89"/>
    <n v="61.84"/>
    <n v="1280.08"/>
    <n v="59.48"/>
  </r>
  <r>
    <x v="15"/>
    <x v="3"/>
    <x v="0"/>
    <n v="40044.04"/>
    <n v="35715.51"/>
    <n v="111.75"/>
    <n v="130.38999999999999"/>
    <n v="40.56"/>
  </r>
  <r>
    <x v="1"/>
    <x v="6"/>
    <x v="6"/>
    <n v="27026.05"/>
    <n v="24435.66"/>
    <n v="191.4"/>
    <n v="100.53"/>
    <n v="45.02"/>
  </r>
  <r>
    <x v="19"/>
    <x v="3"/>
    <x v="3"/>
    <n v="18885.14"/>
    <n v="19560.38"/>
    <n v="115.2"/>
    <n v="294.63"/>
    <n v="35.49"/>
  </r>
  <r>
    <x v="14"/>
    <x v="1"/>
    <x v="1"/>
    <n v="15312.77"/>
    <n v="13090.17"/>
    <n v="28.72"/>
    <n v="992.86"/>
    <n v="49.73"/>
  </r>
  <r>
    <x v="5"/>
    <x v="2"/>
    <x v="4"/>
    <n v="34012.71"/>
    <n v="31826.080000000002"/>
    <n v="71.36"/>
    <n v="542.32000000000005"/>
    <n v="36.159999999999997"/>
  </r>
  <r>
    <x v="18"/>
    <x v="3"/>
    <x v="5"/>
    <n v="42466.49"/>
    <n v="40712.080000000002"/>
    <n v="62.88"/>
    <n v="671.81"/>
    <n v="54.53"/>
  </r>
  <r>
    <x v="9"/>
    <x v="1"/>
    <x v="2"/>
    <n v="12611.69"/>
    <n v="13049.41"/>
    <n v="137.25"/>
    <n v="638.69000000000005"/>
    <n v="42.76"/>
  </r>
  <r>
    <x v="5"/>
    <x v="6"/>
    <x v="7"/>
    <n v="30582.77"/>
    <n v="29572.31"/>
    <n v="185"/>
    <n v="605.16"/>
    <n v="34.83"/>
  </r>
  <r>
    <x v="3"/>
    <x v="5"/>
    <x v="1"/>
    <n v="32118.15"/>
    <n v="31259.27"/>
    <n v="148.47"/>
    <n v="854.64"/>
    <n v="54.71"/>
  </r>
  <r>
    <x v="15"/>
    <x v="4"/>
    <x v="1"/>
    <n v="37422.06"/>
    <n v="36503.07"/>
    <n v="183.55"/>
    <n v="1236.07"/>
    <n v="55.47"/>
  </r>
  <r>
    <x v="4"/>
    <x v="6"/>
    <x v="0"/>
    <n v="8609.89"/>
    <n v="9939.09"/>
    <n v="155.97"/>
    <n v="1184.98"/>
    <n v="67.39"/>
  </r>
  <r>
    <x v="15"/>
    <x v="4"/>
    <x v="5"/>
    <n v="9303.75"/>
    <n v="9591.51"/>
    <n v="73.05"/>
    <n v="1284.6600000000001"/>
    <n v="59.68"/>
  </r>
  <r>
    <x v="16"/>
    <x v="1"/>
    <x v="7"/>
    <n v="17391.900000000001"/>
    <n v="16126.72"/>
    <n v="114.09"/>
    <n v="221.61"/>
    <n v="48.85"/>
  </r>
  <r>
    <x v="7"/>
    <x v="3"/>
    <x v="4"/>
    <n v="20928.259999999998"/>
    <n v="24655.67"/>
    <n v="184.88"/>
    <n v="713.52"/>
    <n v="51.73"/>
  </r>
  <r>
    <x v="12"/>
    <x v="3"/>
    <x v="2"/>
    <n v="39133.39"/>
    <n v="40211.56"/>
    <n v="89.79"/>
    <n v="263.08999999999997"/>
    <n v="60.78"/>
  </r>
  <r>
    <x v="19"/>
    <x v="4"/>
    <x v="4"/>
    <n v="24565.360000000001"/>
    <n v="29283.24"/>
    <n v="70.98"/>
    <n v="391.57"/>
    <n v="64.489999999999995"/>
  </r>
  <r>
    <x v="8"/>
    <x v="1"/>
    <x v="5"/>
    <n v="45691.23"/>
    <n v="42724.89"/>
    <n v="185.1"/>
    <n v="1376.12"/>
    <n v="41.51"/>
  </r>
  <r>
    <x v="6"/>
    <x v="2"/>
    <x v="1"/>
    <n v="2771.73"/>
    <n v="2709.71"/>
    <n v="137.36000000000001"/>
    <n v="806.38"/>
    <n v="44.61"/>
  </r>
  <r>
    <x v="15"/>
    <x v="6"/>
    <x v="4"/>
    <n v="15465.35"/>
    <n v="18092.810000000001"/>
    <n v="153.96"/>
    <n v="74.06"/>
    <n v="48.71"/>
  </r>
  <r>
    <x v="14"/>
    <x v="2"/>
    <x v="1"/>
    <n v="49852.33"/>
    <n v="49951.05"/>
    <n v="46.82"/>
    <n v="346.57"/>
    <n v="51.41"/>
  </r>
  <r>
    <x v="11"/>
    <x v="6"/>
    <x v="7"/>
    <n v="6578.83"/>
    <n v="6321.95"/>
    <n v="71.849999999999994"/>
    <n v="190.85"/>
    <n v="46"/>
  </r>
  <r>
    <x v="19"/>
    <x v="1"/>
    <x v="3"/>
    <n v="13364.72"/>
    <n v="12820.98"/>
    <n v="91.65"/>
    <n v="719.34"/>
    <n v="45.88"/>
  </r>
  <r>
    <x v="19"/>
    <x v="2"/>
    <x v="4"/>
    <n v="39004.75"/>
    <n v="34266.949999999997"/>
    <n v="30.61"/>
    <n v="738.34"/>
    <n v="65.58"/>
  </r>
  <r>
    <x v="7"/>
    <x v="4"/>
    <x v="1"/>
    <n v="23281.4"/>
    <n v="25265.3"/>
    <n v="166.94"/>
    <n v="27.03"/>
    <n v="32.770000000000003"/>
  </r>
  <r>
    <x v="14"/>
    <x v="5"/>
    <x v="4"/>
    <n v="9175.67"/>
    <n v="8689.93"/>
    <n v="189.59"/>
    <n v="903.39"/>
    <n v="49.8"/>
  </r>
  <r>
    <x v="15"/>
    <x v="0"/>
    <x v="3"/>
    <n v="16086.64"/>
    <n v="14182.44"/>
    <n v="198.1"/>
    <n v="469.81"/>
    <n v="30.58"/>
  </r>
  <r>
    <x v="2"/>
    <x v="3"/>
    <x v="7"/>
    <n v="19152.439999999999"/>
    <n v="18329.72"/>
    <n v="126.57"/>
    <n v="189.89"/>
    <n v="43.54"/>
  </r>
  <r>
    <x v="7"/>
    <x v="1"/>
    <x v="4"/>
    <n v="47998.97"/>
    <n v="42542.48"/>
    <n v="21.12"/>
    <n v="1259.95"/>
    <n v="58.23"/>
  </r>
  <r>
    <x v="4"/>
    <x v="3"/>
    <x v="1"/>
    <n v="8691.0400000000009"/>
    <n v="9861.66"/>
    <n v="146.93"/>
    <n v="299.45"/>
    <n v="64.34"/>
  </r>
  <r>
    <x v="2"/>
    <x v="2"/>
    <x v="7"/>
    <n v="2259.0100000000002"/>
    <n v="2390.27"/>
    <n v="114.47"/>
    <n v="343.08"/>
    <n v="66.88"/>
  </r>
  <r>
    <x v="12"/>
    <x v="4"/>
    <x v="5"/>
    <n v="12851.64"/>
    <n v="14590.46"/>
    <n v="98.09"/>
    <n v="469.07"/>
    <n v="66.66"/>
  </r>
  <r>
    <x v="16"/>
    <x v="2"/>
    <x v="2"/>
    <n v="19505.47"/>
    <n v="19105.95"/>
    <n v="76.06"/>
    <n v="782.7"/>
    <n v="67.83"/>
  </r>
  <r>
    <x v="15"/>
    <x v="2"/>
    <x v="7"/>
    <n v="14903.6"/>
    <n v="14035.31"/>
    <n v="37.51"/>
    <n v="877.69"/>
    <n v="54.79"/>
  </r>
  <r>
    <x v="16"/>
    <x v="2"/>
    <x v="5"/>
    <n v="13958.86"/>
    <n v="11903.19"/>
    <n v="157.1"/>
    <n v="564.27"/>
    <n v="69.31"/>
  </r>
  <r>
    <x v="6"/>
    <x v="1"/>
    <x v="7"/>
    <n v="11966.64"/>
    <n v="13301.59"/>
    <n v="115.83"/>
    <n v="915.51"/>
    <n v="31.98"/>
  </r>
  <r>
    <x v="3"/>
    <x v="2"/>
    <x v="4"/>
    <n v="30862.799999999999"/>
    <n v="28061.49"/>
    <n v="22.5"/>
    <n v="605.39"/>
    <n v="61.67"/>
  </r>
  <r>
    <x v="1"/>
    <x v="4"/>
    <x v="2"/>
    <n v="45048.61"/>
    <n v="45687.34"/>
    <n v="23.68"/>
    <n v="340.97"/>
    <n v="60.97"/>
  </r>
  <r>
    <x v="8"/>
    <x v="2"/>
    <x v="5"/>
    <n v="33076.620000000003"/>
    <n v="27055.64"/>
    <n v="32.99"/>
    <n v="1075.06"/>
    <n v="66.78"/>
  </r>
  <r>
    <x v="1"/>
    <x v="6"/>
    <x v="1"/>
    <n v="38591.620000000003"/>
    <n v="31119.05"/>
    <n v="134.81"/>
    <n v="256.76"/>
    <n v="58.55"/>
  </r>
  <r>
    <x v="4"/>
    <x v="6"/>
    <x v="4"/>
    <n v="37097.269999999997"/>
    <n v="31259.119999999999"/>
    <n v="85.57"/>
    <n v="1135.93"/>
    <n v="55.89"/>
  </r>
  <r>
    <x v="7"/>
    <x v="4"/>
    <x v="5"/>
    <n v="18565.849999999999"/>
    <n v="16172.53"/>
    <n v="45.13"/>
    <n v="335.33"/>
    <n v="44.72"/>
  </r>
  <r>
    <x v="7"/>
    <x v="6"/>
    <x v="7"/>
    <n v="4854.43"/>
    <n v="5591.6"/>
    <n v="22.92"/>
    <n v="101.56"/>
    <n v="42.71"/>
  </r>
  <r>
    <x v="17"/>
    <x v="3"/>
    <x v="4"/>
    <n v="12538.16"/>
    <n v="11004.04"/>
    <n v="74.709999999999994"/>
    <n v="250.62"/>
    <n v="45.95"/>
  </r>
  <r>
    <x v="1"/>
    <x v="2"/>
    <x v="4"/>
    <n v="47916.19"/>
    <n v="56688.98"/>
    <n v="173.25"/>
    <n v="499.28"/>
    <n v="60.44"/>
  </r>
  <r>
    <x v="11"/>
    <x v="0"/>
    <x v="1"/>
    <n v="49897.41"/>
    <n v="52983.4"/>
    <n v="118.17"/>
    <n v="1356.14"/>
    <n v="30.87"/>
  </r>
  <r>
    <x v="15"/>
    <x v="2"/>
    <x v="6"/>
    <n v="49279.74"/>
    <n v="49982.07"/>
    <n v="166.35"/>
    <n v="852.67"/>
    <n v="65.08"/>
  </r>
  <r>
    <x v="8"/>
    <x v="0"/>
    <x v="2"/>
    <n v="27104.63"/>
    <n v="27798.720000000001"/>
    <n v="164.98"/>
    <n v="326.08"/>
    <n v="36.200000000000003"/>
  </r>
  <r>
    <x v="8"/>
    <x v="1"/>
    <x v="0"/>
    <n v="34535.449999999997"/>
    <n v="40893.1"/>
    <n v="118.14"/>
    <n v="935.55"/>
    <n v="62.39"/>
  </r>
  <r>
    <x v="10"/>
    <x v="0"/>
    <x v="3"/>
    <n v="3821.97"/>
    <n v="3440.76"/>
    <n v="192.16"/>
    <n v="512.62"/>
    <n v="53.6"/>
  </r>
  <r>
    <x v="19"/>
    <x v="5"/>
    <x v="5"/>
    <n v="12506.13"/>
    <n v="10524.25"/>
    <n v="111.28"/>
    <n v="209.63"/>
    <n v="69.31"/>
  </r>
  <r>
    <x v="18"/>
    <x v="2"/>
    <x v="0"/>
    <n v="1221.6199999999999"/>
    <n v="984.57"/>
    <n v="96.88"/>
    <n v="547.78"/>
    <n v="36.53"/>
  </r>
  <r>
    <x v="2"/>
    <x v="3"/>
    <x v="1"/>
    <n v="29489.02"/>
    <n v="30542.09"/>
    <n v="138.28"/>
    <n v="382.43"/>
    <n v="63.8"/>
  </r>
  <r>
    <x v="18"/>
    <x v="6"/>
    <x v="2"/>
    <n v="5438.27"/>
    <n v="5256.73"/>
    <n v="172.27"/>
    <n v="851.51"/>
    <n v="68.63"/>
  </r>
  <r>
    <x v="10"/>
    <x v="4"/>
    <x v="6"/>
    <n v="7741.56"/>
    <n v="6879.98"/>
    <n v="36.450000000000003"/>
    <n v="1035.4100000000001"/>
    <n v="50.77"/>
  </r>
  <r>
    <x v="9"/>
    <x v="3"/>
    <x v="5"/>
    <n v="2469.34"/>
    <n v="2547.15"/>
    <n v="65.180000000000007"/>
    <n v="1204.7"/>
    <n v="34.35"/>
  </r>
  <r>
    <x v="11"/>
    <x v="2"/>
    <x v="4"/>
    <n v="26024.78"/>
    <n v="29269.93"/>
    <n v="29.33"/>
    <n v="576.62"/>
    <n v="60.99"/>
  </r>
  <r>
    <x v="16"/>
    <x v="6"/>
    <x v="0"/>
    <n v="47273.49"/>
    <n v="49943.03"/>
    <n v="51.64"/>
    <n v="1212.97"/>
    <n v="65.709999999999994"/>
  </r>
  <r>
    <x v="18"/>
    <x v="4"/>
    <x v="3"/>
    <n v="40523.019999999997"/>
    <n v="36379.9"/>
    <n v="83.53"/>
    <n v="1070.5999999999999"/>
    <n v="49.75"/>
  </r>
  <r>
    <x v="2"/>
    <x v="5"/>
    <x v="1"/>
    <n v="36470.879999999997"/>
    <n v="30124.89"/>
    <n v="123.59"/>
    <n v="655.42"/>
    <n v="35"/>
  </r>
  <r>
    <x v="14"/>
    <x v="3"/>
    <x v="7"/>
    <n v="41051.019999999997"/>
    <n v="47576.89"/>
    <n v="128.4"/>
    <n v="220.64"/>
    <n v="63.26"/>
  </r>
  <r>
    <x v="10"/>
    <x v="5"/>
    <x v="0"/>
    <n v="16178.17"/>
    <n v="18650.75"/>
    <n v="25.83"/>
    <n v="137.81"/>
    <n v="35.409999999999997"/>
  </r>
  <r>
    <x v="19"/>
    <x v="2"/>
    <x v="1"/>
    <n v="46501.82"/>
    <n v="45442.62"/>
    <n v="109.76"/>
    <n v="23.36"/>
    <n v="64.430000000000007"/>
  </r>
  <r>
    <x v="8"/>
    <x v="5"/>
    <x v="5"/>
    <n v="23806.82"/>
    <n v="28173.06"/>
    <n v="121.6"/>
    <n v="1201.8800000000001"/>
    <n v="45.74"/>
  </r>
  <r>
    <x v="9"/>
    <x v="2"/>
    <x v="6"/>
    <n v="19710.77"/>
    <n v="18712.96"/>
    <n v="162.09"/>
    <n v="1231.96"/>
    <n v="42.06"/>
  </r>
  <r>
    <x v="2"/>
    <x v="2"/>
    <x v="3"/>
    <n v="14272.87"/>
    <n v="13616.01"/>
    <n v="45.6"/>
    <n v="857.44"/>
    <n v="31.5"/>
  </r>
  <r>
    <x v="2"/>
    <x v="2"/>
    <x v="3"/>
    <n v="2267.39"/>
    <n v="2004.48"/>
    <n v="184.53"/>
    <n v="417.62"/>
    <n v="58.03"/>
  </r>
  <r>
    <x v="17"/>
    <x v="2"/>
    <x v="0"/>
    <n v="33972.57"/>
    <n v="38497.82"/>
    <n v="178.06"/>
    <n v="385.75"/>
    <n v="32.299999999999997"/>
  </r>
  <r>
    <x v="1"/>
    <x v="1"/>
    <x v="1"/>
    <n v="10946.27"/>
    <n v="9985.4"/>
    <n v="22.7"/>
    <n v="41.39"/>
    <n v="32.25"/>
  </r>
  <r>
    <x v="13"/>
    <x v="6"/>
    <x v="7"/>
    <n v="49676.32"/>
    <n v="41270.26"/>
    <n v="29.32"/>
    <n v="474.65"/>
    <n v="34.97"/>
  </r>
  <r>
    <x v="7"/>
    <x v="0"/>
    <x v="1"/>
    <n v="9255.1200000000008"/>
    <n v="9241.7900000000009"/>
    <n v="24.29"/>
    <n v="297.27999999999997"/>
    <n v="41.37"/>
  </r>
  <r>
    <x v="6"/>
    <x v="3"/>
    <x v="1"/>
    <n v="9277.3799999999992"/>
    <n v="9834.82"/>
    <n v="32.39"/>
    <n v="670.16"/>
    <n v="49.04"/>
  </r>
  <r>
    <x v="10"/>
    <x v="4"/>
    <x v="2"/>
    <n v="18076.68"/>
    <n v="16060.53"/>
    <n v="85.35"/>
    <n v="74.900000000000006"/>
    <n v="52.48"/>
  </r>
  <r>
    <x v="14"/>
    <x v="4"/>
    <x v="6"/>
    <n v="13198.24"/>
    <n v="12355.27"/>
    <n v="152.49"/>
    <n v="686.52"/>
    <n v="48.89"/>
  </r>
  <r>
    <x v="2"/>
    <x v="6"/>
    <x v="2"/>
    <n v="28422.26"/>
    <n v="24190.07"/>
    <n v="119.24"/>
    <n v="331.15"/>
    <n v="64.47"/>
  </r>
  <r>
    <x v="17"/>
    <x v="3"/>
    <x v="0"/>
    <n v="35696.79"/>
    <n v="32244.91"/>
    <n v="74.78"/>
    <n v="857.01"/>
    <n v="57.82"/>
  </r>
  <r>
    <x v="17"/>
    <x v="2"/>
    <x v="7"/>
    <n v="15390.05"/>
    <n v="12457.12"/>
    <n v="38.01"/>
    <n v="662.54"/>
    <n v="39.01"/>
  </r>
  <r>
    <x v="3"/>
    <x v="2"/>
    <x v="1"/>
    <n v="25561.919999999998"/>
    <n v="27983.11"/>
    <n v="153.81"/>
    <n v="305.69"/>
    <n v="41.21"/>
  </r>
  <r>
    <x v="8"/>
    <x v="1"/>
    <x v="0"/>
    <n v="36016.94"/>
    <n v="41810.769999999997"/>
    <n v="143.72999999999999"/>
    <n v="380.81"/>
    <n v="35.090000000000003"/>
  </r>
  <r>
    <x v="4"/>
    <x v="1"/>
    <x v="7"/>
    <n v="16918.080000000002"/>
    <n v="13849.39"/>
    <n v="60.7"/>
    <n v="1373.73"/>
    <n v="35.69"/>
  </r>
  <r>
    <x v="4"/>
    <x v="6"/>
    <x v="3"/>
    <n v="24061.59"/>
    <n v="19712.45"/>
    <n v="148.24"/>
    <n v="436.47"/>
    <n v="50.72"/>
  </r>
  <r>
    <x v="11"/>
    <x v="0"/>
    <x v="2"/>
    <n v="32367.96"/>
    <n v="31487.91"/>
    <n v="100.27"/>
    <n v="432.17"/>
    <n v="37.01"/>
  </r>
  <r>
    <x v="17"/>
    <x v="1"/>
    <x v="1"/>
    <n v="19416.71"/>
    <n v="19012.689999999999"/>
    <n v="174.09"/>
    <n v="850.25"/>
    <n v="31.9"/>
  </r>
  <r>
    <x v="3"/>
    <x v="1"/>
    <x v="2"/>
    <n v="36132.800000000003"/>
    <n v="38019.370000000003"/>
    <n v="174.75"/>
    <n v="291.54000000000002"/>
    <n v="30.7"/>
  </r>
  <r>
    <x v="14"/>
    <x v="0"/>
    <x v="6"/>
    <n v="47226.41"/>
    <n v="56384.01"/>
    <n v="182.4"/>
    <n v="1210.94"/>
    <n v="56.95"/>
  </r>
  <r>
    <x v="4"/>
    <x v="4"/>
    <x v="1"/>
    <n v="15455.6"/>
    <n v="15670.96"/>
    <n v="185.32"/>
    <n v="242.18"/>
    <n v="62.06"/>
  </r>
  <r>
    <x v="1"/>
    <x v="5"/>
    <x v="2"/>
    <n v="49439.9"/>
    <n v="52836.52"/>
    <n v="94.15"/>
    <n v="237.99"/>
    <n v="52.97"/>
  </r>
  <r>
    <x v="11"/>
    <x v="0"/>
    <x v="0"/>
    <n v="29604.66"/>
    <n v="23736.51"/>
    <n v="137.85"/>
    <n v="905.25"/>
    <n v="47.49"/>
  </r>
  <r>
    <x v="4"/>
    <x v="1"/>
    <x v="1"/>
    <n v="15110.91"/>
    <n v="13466.97"/>
    <n v="103.86"/>
    <n v="183.22"/>
    <n v="34.090000000000003"/>
  </r>
  <r>
    <x v="18"/>
    <x v="3"/>
    <x v="0"/>
    <n v="48698.53"/>
    <n v="52480.03"/>
    <n v="178.45"/>
    <n v="1066.76"/>
    <n v="66.849999999999994"/>
  </r>
  <r>
    <x v="13"/>
    <x v="1"/>
    <x v="1"/>
    <n v="48130.47"/>
    <n v="46308.2"/>
    <n v="52.01"/>
    <n v="1163.3399999999999"/>
    <n v="33.79"/>
  </r>
  <r>
    <x v="6"/>
    <x v="2"/>
    <x v="7"/>
    <n v="29749.279999999999"/>
    <n v="29411.3"/>
    <n v="199"/>
    <n v="1125.81"/>
    <n v="36.479999999999997"/>
  </r>
  <r>
    <x v="15"/>
    <x v="5"/>
    <x v="4"/>
    <n v="49420.7"/>
    <n v="48154.17"/>
    <n v="159.25"/>
    <n v="548.37"/>
    <n v="66.69"/>
  </r>
  <r>
    <x v="18"/>
    <x v="1"/>
    <x v="5"/>
    <n v="10154.620000000001"/>
    <n v="11557.75"/>
    <n v="121.16"/>
    <n v="93.24"/>
    <n v="52.13"/>
  </r>
  <r>
    <x v="11"/>
    <x v="2"/>
    <x v="1"/>
    <n v="10271.44"/>
    <n v="10902.15"/>
    <n v="130.22999999999999"/>
    <n v="342.36"/>
    <n v="59.77"/>
  </r>
  <r>
    <x v="12"/>
    <x v="1"/>
    <x v="0"/>
    <n v="7387.67"/>
    <n v="6592.27"/>
    <n v="162.25"/>
    <n v="310.58999999999997"/>
    <n v="35.770000000000003"/>
  </r>
  <r>
    <x v="7"/>
    <x v="2"/>
    <x v="2"/>
    <n v="30586.38"/>
    <n v="28529.85"/>
    <n v="21.61"/>
    <n v="653.86"/>
    <n v="62.26"/>
  </r>
  <r>
    <x v="11"/>
    <x v="6"/>
    <x v="2"/>
    <n v="22837.5"/>
    <n v="24524.92"/>
    <n v="38.43"/>
    <n v="642.13"/>
    <n v="61.1"/>
  </r>
  <r>
    <x v="7"/>
    <x v="6"/>
    <x v="4"/>
    <n v="5453.64"/>
    <n v="5401.48"/>
    <n v="59.39"/>
    <n v="1172.6400000000001"/>
    <n v="63.93"/>
  </r>
  <r>
    <x v="16"/>
    <x v="4"/>
    <x v="2"/>
    <n v="39668.22"/>
    <n v="42869.87"/>
    <n v="123.85"/>
    <n v="222.12"/>
    <n v="58.05"/>
  </r>
  <r>
    <x v="0"/>
    <x v="3"/>
    <x v="0"/>
    <n v="30169.17"/>
    <n v="24451.32"/>
    <n v="145.75"/>
    <n v="560.4"/>
    <n v="38.950000000000003"/>
  </r>
  <r>
    <x v="2"/>
    <x v="1"/>
    <x v="6"/>
    <n v="18581.47"/>
    <n v="17912.97"/>
    <n v="25.24"/>
    <n v="636.98"/>
    <n v="46.62"/>
  </r>
  <r>
    <x v="1"/>
    <x v="4"/>
    <x v="7"/>
    <n v="24399.68"/>
    <n v="28258.6"/>
    <n v="104.23"/>
    <n v="1269.21"/>
    <n v="53.08"/>
  </r>
  <r>
    <x v="5"/>
    <x v="1"/>
    <x v="3"/>
    <n v="9330.5300000000007"/>
    <n v="10553.98"/>
    <n v="198.22"/>
    <n v="477.18"/>
    <n v="38.71"/>
  </r>
  <r>
    <x v="12"/>
    <x v="2"/>
    <x v="0"/>
    <n v="31640.720000000001"/>
    <n v="35128.75"/>
    <n v="136.76"/>
    <n v="1095.9100000000001"/>
    <n v="56.7"/>
  </r>
  <r>
    <x v="8"/>
    <x v="0"/>
    <x v="4"/>
    <n v="9673.8700000000008"/>
    <n v="10923.68"/>
    <n v="153.44"/>
    <n v="1181.6199999999999"/>
    <n v="45.02"/>
  </r>
  <r>
    <x v="15"/>
    <x v="5"/>
    <x v="0"/>
    <n v="24999.17"/>
    <n v="21631.22"/>
    <n v="60.68"/>
    <n v="427.12"/>
    <n v="66.02"/>
  </r>
  <r>
    <x v="18"/>
    <x v="6"/>
    <x v="7"/>
    <n v="2724.23"/>
    <n v="2696.9"/>
    <n v="197.1"/>
    <n v="698.55"/>
    <n v="35.46"/>
  </r>
  <r>
    <x v="14"/>
    <x v="3"/>
    <x v="3"/>
    <n v="44657.84"/>
    <n v="39602.83"/>
    <n v="112.49"/>
    <n v="1186.47"/>
    <n v="57.8"/>
  </r>
  <r>
    <x v="12"/>
    <x v="0"/>
    <x v="7"/>
    <n v="10222.620000000001"/>
    <n v="9346.4500000000007"/>
    <n v="182.78"/>
    <n v="1001.16"/>
    <n v="47.36"/>
  </r>
  <r>
    <x v="15"/>
    <x v="1"/>
    <x v="1"/>
    <n v="49077.56"/>
    <n v="43299.18"/>
    <n v="157.78"/>
    <n v="751.16"/>
    <n v="58.34"/>
  </r>
  <r>
    <x v="7"/>
    <x v="0"/>
    <x v="1"/>
    <n v="17956.52"/>
    <n v="20776.169999999998"/>
    <n v="53.38"/>
    <n v="1020.89"/>
    <n v="40.450000000000003"/>
  </r>
  <r>
    <x v="0"/>
    <x v="1"/>
    <x v="0"/>
    <n v="44018.09"/>
    <n v="40651.870000000003"/>
    <n v="56.74"/>
    <n v="520.98"/>
    <n v="50.79"/>
  </r>
  <r>
    <x v="16"/>
    <x v="2"/>
    <x v="3"/>
    <n v="38240.080000000002"/>
    <n v="40202.81"/>
    <n v="81.28"/>
    <n v="1267.55"/>
    <n v="47.73"/>
  </r>
  <r>
    <x v="18"/>
    <x v="6"/>
    <x v="7"/>
    <n v="42108.4"/>
    <n v="41111.410000000003"/>
    <n v="145.08000000000001"/>
    <n v="774.3"/>
    <n v="50.21"/>
  </r>
  <r>
    <x v="1"/>
    <x v="4"/>
    <x v="2"/>
    <n v="44584.14"/>
    <n v="52667.37"/>
    <n v="72.72"/>
    <n v="458.48"/>
    <n v="67.42"/>
  </r>
  <r>
    <x v="6"/>
    <x v="1"/>
    <x v="1"/>
    <n v="11790.92"/>
    <n v="10744.15"/>
    <n v="76.64"/>
    <n v="1181.97"/>
    <n v="68.11"/>
  </r>
  <r>
    <x v="13"/>
    <x v="4"/>
    <x v="2"/>
    <n v="23203.3"/>
    <n v="22950.99"/>
    <n v="120.83"/>
    <n v="57.27"/>
    <n v="41.4"/>
  </r>
  <r>
    <x v="8"/>
    <x v="6"/>
    <x v="3"/>
    <n v="36282.29"/>
    <n v="38887.61"/>
    <n v="31.53"/>
    <n v="1284.1300000000001"/>
    <n v="45.7"/>
  </r>
  <r>
    <x v="13"/>
    <x v="0"/>
    <x v="1"/>
    <n v="26672.639999999999"/>
    <n v="28769.77"/>
    <n v="154.78"/>
    <n v="945.8"/>
    <n v="62.43"/>
  </r>
  <r>
    <x v="5"/>
    <x v="4"/>
    <x v="6"/>
    <n v="14181.6"/>
    <n v="14290.25"/>
    <n v="42.93"/>
    <n v="789.09"/>
    <n v="53.46"/>
  </r>
  <r>
    <x v="4"/>
    <x v="4"/>
    <x v="5"/>
    <n v="2657.35"/>
    <n v="2749.43"/>
    <n v="105.85"/>
    <n v="719.87"/>
    <n v="38.159999999999997"/>
  </r>
  <r>
    <x v="18"/>
    <x v="4"/>
    <x v="3"/>
    <n v="10214.52"/>
    <n v="10766.71"/>
    <n v="130.54"/>
    <n v="122.3"/>
    <n v="34.909999999999997"/>
  </r>
  <r>
    <x v="17"/>
    <x v="1"/>
    <x v="1"/>
    <n v="22759.88"/>
    <n v="23150.959999999999"/>
    <n v="140.15"/>
    <n v="1164.68"/>
    <n v="30.96"/>
  </r>
  <r>
    <x v="16"/>
    <x v="3"/>
    <x v="4"/>
    <n v="49289.97"/>
    <n v="45872.9"/>
    <n v="193.92"/>
    <n v="785.38"/>
    <n v="39.14"/>
  </r>
  <r>
    <x v="16"/>
    <x v="0"/>
    <x v="6"/>
    <n v="8252.2099999999991"/>
    <n v="9074.6"/>
    <n v="49.69"/>
    <n v="1207.75"/>
    <n v="46.97"/>
  </r>
  <r>
    <x v="19"/>
    <x v="6"/>
    <x v="0"/>
    <n v="7815.04"/>
    <n v="8006.65"/>
    <n v="43.23"/>
    <n v="695.57"/>
    <n v="52.44"/>
  </r>
  <r>
    <x v="18"/>
    <x v="1"/>
    <x v="0"/>
    <n v="4066.93"/>
    <n v="3535.25"/>
    <n v="34.090000000000003"/>
    <n v="763.98"/>
    <n v="48.21"/>
  </r>
  <r>
    <x v="2"/>
    <x v="2"/>
    <x v="1"/>
    <n v="34123.410000000003"/>
    <n v="28542.1"/>
    <n v="98.44"/>
    <n v="1087.99"/>
    <n v="42.48"/>
  </r>
  <r>
    <x v="14"/>
    <x v="1"/>
    <x v="0"/>
    <n v="19883.54"/>
    <n v="20482.16"/>
    <n v="89.54"/>
    <n v="143.28"/>
    <n v="41.04"/>
  </r>
  <r>
    <x v="8"/>
    <x v="3"/>
    <x v="5"/>
    <n v="32403.48"/>
    <n v="34763.83"/>
    <n v="86.95"/>
    <n v="1116.02"/>
    <n v="42.14"/>
  </r>
  <r>
    <x v="18"/>
    <x v="5"/>
    <x v="3"/>
    <n v="27915.58"/>
    <n v="29184.68"/>
    <n v="169.61"/>
    <n v="373.93"/>
    <n v="30.25"/>
  </r>
  <r>
    <x v="2"/>
    <x v="0"/>
    <x v="6"/>
    <n v="28594.17"/>
    <n v="26009.58"/>
    <n v="107.98"/>
    <n v="628.83000000000004"/>
    <n v="56.65"/>
  </r>
  <r>
    <x v="15"/>
    <x v="3"/>
    <x v="6"/>
    <n v="45663.94"/>
    <n v="49092.95"/>
    <n v="193.39"/>
    <n v="1099.33"/>
    <n v="62.77"/>
  </r>
  <r>
    <x v="15"/>
    <x v="0"/>
    <x v="6"/>
    <n v="4872.53"/>
    <n v="5391.97"/>
    <n v="115.87"/>
    <n v="749.74"/>
    <n v="51.91"/>
  </r>
  <r>
    <x v="0"/>
    <x v="0"/>
    <x v="3"/>
    <n v="29752.19"/>
    <n v="35634.720000000001"/>
    <n v="81.62"/>
    <n v="139.63999999999999"/>
    <n v="61.1"/>
  </r>
  <r>
    <x v="18"/>
    <x v="5"/>
    <x v="2"/>
    <n v="741.25"/>
    <n v="702.15"/>
    <n v="27"/>
    <n v="1232.46"/>
    <n v="59.3"/>
  </r>
  <r>
    <x v="16"/>
    <x v="0"/>
    <x v="6"/>
    <n v="951.49"/>
    <n v="971.59"/>
    <n v="59.51"/>
    <n v="239.46"/>
    <n v="42.48"/>
  </r>
  <r>
    <x v="0"/>
    <x v="5"/>
    <x v="5"/>
    <n v="23084.31"/>
    <n v="22540.78"/>
    <n v="72.819999999999993"/>
    <n v="598.04"/>
    <n v="61.42"/>
  </r>
  <r>
    <x v="16"/>
    <x v="4"/>
    <x v="0"/>
    <n v="28482.39"/>
    <n v="32840.47"/>
    <n v="173.83"/>
    <n v="1255.6400000000001"/>
    <n v="56.4"/>
  </r>
  <r>
    <x v="1"/>
    <x v="0"/>
    <x v="2"/>
    <n v="20993.040000000001"/>
    <n v="23060.49"/>
    <n v="85.23"/>
    <n v="1086.5999999999999"/>
    <n v="53.34"/>
  </r>
  <r>
    <x v="3"/>
    <x v="2"/>
    <x v="4"/>
    <n v="45741"/>
    <n v="53825.919999999998"/>
    <n v="118.48"/>
    <n v="486.24"/>
    <n v="54.47"/>
  </r>
  <r>
    <x v="4"/>
    <x v="6"/>
    <x v="1"/>
    <n v="15487.59"/>
    <n v="13728.5"/>
    <n v="162.97999999999999"/>
    <n v="221.65"/>
    <n v="54.56"/>
  </r>
  <r>
    <x v="10"/>
    <x v="6"/>
    <x v="1"/>
    <n v="37501.839999999997"/>
    <n v="32638.080000000002"/>
    <n v="149.76"/>
    <n v="241.81"/>
    <n v="54.74"/>
  </r>
  <r>
    <x v="5"/>
    <x v="3"/>
    <x v="7"/>
    <n v="20898.45"/>
    <n v="18035.66"/>
    <n v="85.24"/>
    <n v="1037.9100000000001"/>
    <n v="69.63"/>
  </r>
  <r>
    <x v="7"/>
    <x v="4"/>
    <x v="2"/>
    <n v="32954.42"/>
    <n v="36165.449999999997"/>
    <n v="121.48"/>
    <n v="1025.46"/>
    <n v="36.950000000000003"/>
  </r>
  <r>
    <x v="13"/>
    <x v="2"/>
    <x v="6"/>
    <n v="44885.35"/>
    <n v="44685.57"/>
    <n v="168.07"/>
    <n v="1255.06"/>
    <n v="57.06"/>
  </r>
  <r>
    <x v="6"/>
    <x v="2"/>
    <x v="3"/>
    <n v="48844.63"/>
    <n v="45591.87"/>
    <n v="155.9"/>
    <n v="252.03"/>
    <n v="60.28"/>
  </r>
  <r>
    <x v="14"/>
    <x v="1"/>
    <x v="1"/>
    <n v="25266.57"/>
    <n v="29103.97"/>
    <n v="23.08"/>
    <n v="365.87"/>
    <n v="30.77"/>
  </r>
  <r>
    <x v="14"/>
    <x v="1"/>
    <x v="5"/>
    <n v="29858.48"/>
    <n v="26602"/>
    <n v="148.96"/>
    <n v="1148.5999999999999"/>
    <n v="60.14"/>
  </r>
  <r>
    <x v="13"/>
    <x v="3"/>
    <x v="1"/>
    <n v="34453.360000000001"/>
    <n v="37407.49"/>
    <n v="129.69"/>
    <n v="401.37"/>
    <n v="39.76"/>
  </r>
  <r>
    <x v="3"/>
    <x v="6"/>
    <x v="2"/>
    <n v="5843.61"/>
    <n v="5831.34"/>
    <n v="183.29"/>
    <n v="945.2"/>
    <n v="60.94"/>
  </r>
  <r>
    <x v="19"/>
    <x v="2"/>
    <x v="7"/>
    <n v="38423.54"/>
    <n v="38743.01"/>
    <n v="184.79"/>
    <n v="816.25"/>
    <n v="30.18"/>
  </r>
  <r>
    <x v="19"/>
    <x v="5"/>
    <x v="0"/>
    <n v="21529.71"/>
    <n v="20410.14"/>
    <n v="57.39"/>
    <n v="791.89"/>
    <n v="37.96"/>
  </r>
  <r>
    <x v="9"/>
    <x v="2"/>
    <x v="5"/>
    <n v="27290.77"/>
    <n v="24428.52"/>
    <n v="132.97"/>
    <n v="913.05"/>
    <n v="53.23"/>
  </r>
  <r>
    <x v="9"/>
    <x v="1"/>
    <x v="7"/>
    <n v="41358.449999999997"/>
    <n v="38242.080000000002"/>
    <n v="29.43"/>
    <n v="1344.69"/>
    <n v="69.819999999999993"/>
  </r>
  <r>
    <x v="7"/>
    <x v="5"/>
    <x v="2"/>
    <n v="35704.42"/>
    <n v="34459.550000000003"/>
    <n v="110.88"/>
    <n v="1098.53"/>
    <n v="46.83"/>
  </r>
  <r>
    <x v="3"/>
    <x v="6"/>
    <x v="7"/>
    <n v="16853.16"/>
    <n v="17040.689999999999"/>
    <n v="32.64"/>
    <n v="284.86"/>
    <n v="68.650000000000006"/>
  </r>
  <r>
    <x v="17"/>
    <x v="3"/>
    <x v="0"/>
    <n v="37078.589999999997"/>
    <n v="39001.29"/>
    <n v="59.38"/>
    <n v="137.16"/>
    <n v="36.340000000000003"/>
  </r>
  <r>
    <x v="17"/>
    <x v="6"/>
    <x v="3"/>
    <n v="22346.15"/>
    <n v="21709.58"/>
    <n v="194.72"/>
    <n v="465.73"/>
    <n v="47.47"/>
  </r>
  <r>
    <x v="0"/>
    <x v="6"/>
    <x v="1"/>
    <n v="43672.959999999999"/>
    <n v="47834.03"/>
    <n v="60.42"/>
    <n v="1259.67"/>
    <n v="57.85"/>
  </r>
  <r>
    <x v="15"/>
    <x v="0"/>
    <x v="1"/>
    <n v="9645.98"/>
    <n v="11083.33"/>
    <n v="49.54"/>
    <n v="146.01"/>
    <n v="33.29"/>
  </r>
  <r>
    <x v="2"/>
    <x v="4"/>
    <x v="3"/>
    <n v="2050.37"/>
    <n v="1861.12"/>
    <n v="40.549999999999997"/>
    <n v="263.20999999999998"/>
    <n v="56.11"/>
  </r>
  <r>
    <x v="0"/>
    <x v="6"/>
    <x v="1"/>
    <n v="2655.52"/>
    <n v="2170.41"/>
    <n v="22.1"/>
    <n v="963.92"/>
    <n v="45.81"/>
  </r>
  <r>
    <x v="15"/>
    <x v="2"/>
    <x v="1"/>
    <n v="6588.75"/>
    <n v="6546.04"/>
    <n v="117.77"/>
    <n v="415.85"/>
    <n v="33.409999999999997"/>
  </r>
  <r>
    <x v="14"/>
    <x v="2"/>
    <x v="5"/>
    <n v="1807.34"/>
    <n v="1560.33"/>
    <n v="123.17"/>
    <n v="224.6"/>
    <n v="34.31"/>
  </r>
  <r>
    <x v="11"/>
    <x v="3"/>
    <x v="0"/>
    <n v="46722.63"/>
    <n v="51041.87"/>
    <n v="32.36"/>
    <n v="1361.24"/>
    <n v="51.98"/>
  </r>
  <r>
    <x v="3"/>
    <x v="2"/>
    <x v="3"/>
    <n v="46815.03"/>
    <n v="40941.21"/>
    <n v="144.09"/>
    <n v="549.6"/>
    <n v="56.11"/>
  </r>
  <r>
    <x v="14"/>
    <x v="4"/>
    <x v="3"/>
    <n v="33769.17"/>
    <n v="38293.01"/>
    <n v="71.84"/>
    <n v="208.15"/>
    <n v="67.680000000000007"/>
  </r>
  <r>
    <x v="5"/>
    <x v="3"/>
    <x v="7"/>
    <n v="16024.39"/>
    <n v="16640.57"/>
    <n v="20.84"/>
    <n v="1030.1400000000001"/>
    <n v="50.39"/>
  </r>
  <r>
    <x v="4"/>
    <x v="3"/>
    <x v="6"/>
    <n v="15502.28"/>
    <n v="13784.37"/>
    <n v="131.25"/>
    <n v="1331.08"/>
    <n v="58.81"/>
  </r>
  <r>
    <x v="18"/>
    <x v="3"/>
    <x v="0"/>
    <n v="8983.06"/>
    <n v="10583.84"/>
    <n v="72.739999999999995"/>
    <n v="402"/>
    <n v="54.62"/>
  </r>
  <r>
    <x v="4"/>
    <x v="5"/>
    <x v="2"/>
    <n v="19195.97"/>
    <n v="20988.26"/>
    <n v="169.68"/>
    <n v="422.31"/>
    <n v="43.97"/>
  </r>
  <r>
    <x v="3"/>
    <x v="1"/>
    <x v="5"/>
    <n v="32301.18"/>
    <n v="37418.51"/>
    <n v="88.09"/>
    <n v="208.25"/>
    <n v="57.91"/>
  </r>
  <r>
    <x v="11"/>
    <x v="6"/>
    <x v="0"/>
    <n v="4887.7299999999996"/>
    <n v="5265.03"/>
    <n v="22.07"/>
    <n v="897.92"/>
    <n v="58.72"/>
  </r>
  <r>
    <x v="5"/>
    <x v="2"/>
    <x v="3"/>
    <n v="3712.38"/>
    <n v="3146.93"/>
    <n v="157.55000000000001"/>
    <n v="709.35"/>
    <n v="43.42"/>
  </r>
  <r>
    <x v="8"/>
    <x v="2"/>
    <x v="2"/>
    <n v="5114.3"/>
    <n v="4884.28"/>
    <n v="33.619999999999997"/>
    <n v="148.41"/>
    <n v="31.32"/>
  </r>
  <r>
    <x v="1"/>
    <x v="1"/>
    <x v="7"/>
    <n v="39060.620000000003"/>
    <n v="34962.300000000003"/>
    <n v="199.92"/>
    <n v="885.96"/>
    <n v="44.17"/>
  </r>
  <r>
    <x v="2"/>
    <x v="0"/>
    <x v="0"/>
    <n v="40255.89"/>
    <n v="34570.93"/>
    <n v="194.77"/>
    <n v="573.91999999999996"/>
    <n v="44.81"/>
  </r>
  <r>
    <x v="10"/>
    <x v="5"/>
    <x v="1"/>
    <n v="24282.86"/>
    <n v="28463.98"/>
    <n v="110.28"/>
    <n v="101.68"/>
    <n v="53.01"/>
  </r>
  <r>
    <x v="1"/>
    <x v="3"/>
    <x v="5"/>
    <n v="19616.759999999998"/>
    <n v="16787.22"/>
    <n v="116.5"/>
    <n v="253.22"/>
    <n v="61.54"/>
  </r>
  <r>
    <x v="16"/>
    <x v="3"/>
    <x v="2"/>
    <n v="1999.43"/>
    <n v="2209.15"/>
    <n v="81.150000000000006"/>
    <n v="250.93"/>
    <n v="45.9"/>
  </r>
  <r>
    <x v="15"/>
    <x v="0"/>
    <x v="4"/>
    <n v="34166.79"/>
    <n v="40472.400000000001"/>
    <n v="46.19"/>
    <n v="652.71"/>
    <n v="66.69"/>
  </r>
  <r>
    <x v="14"/>
    <x v="4"/>
    <x v="3"/>
    <n v="46773.98"/>
    <n v="48206.73"/>
    <n v="84.36"/>
    <n v="988.47"/>
    <n v="32.33"/>
  </r>
  <r>
    <x v="5"/>
    <x v="1"/>
    <x v="2"/>
    <n v="46538.54"/>
    <n v="48512.62"/>
    <n v="28.93"/>
    <n v="200.8"/>
    <n v="54.15"/>
  </r>
  <r>
    <x v="18"/>
    <x v="5"/>
    <x v="2"/>
    <n v="11491.37"/>
    <n v="10326.31"/>
    <n v="138.19"/>
    <n v="463.47"/>
    <n v="58.49"/>
  </r>
  <r>
    <x v="14"/>
    <x v="3"/>
    <x v="3"/>
    <n v="43696.76"/>
    <n v="38169.410000000003"/>
    <n v="104.85"/>
    <n v="1153.5"/>
    <n v="42"/>
  </r>
  <r>
    <x v="6"/>
    <x v="2"/>
    <x v="5"/>
    <n v="17496.98"/>
    <n v="20725.2"/>
    <n v="85.12"/>
    <n v="1235.29"/>
    <n v="35.159999999999997"/>
  </r>
  <r>
    <x v="12"/>
    <x v="3"/>
    <x v="6"/>
    <n v="44426.82"/>
    <n v="39419.51"/>
    <n v="73.58"/>
    <n v="1397.97"/>
    <n v="53.59"/>
  </r>
  <r>
    <x v="8"/>
    <x v="2"/>
    <x v="2"/>
    <n v="9282.85"/>
    <n v="7976.85"/>
    <n v="44.24"/>
    <n v="253.85"/>
    <n v="59.5"/>
  </r>
  <r>
    <x v="8"/>
    <x v="0"/>
    <x v="6"/>
    <n v="32065.24"/>
    <n v="36800.089999999997"/>
    <n v="61.8"/>
    <n v="738.23"/>
    <n v="31.96"/>
  </r>
  <r>
    <x v="13"/>
    <x v="1"/>
    <x v="7"/>
    <n v="26722.17"/>
    <n v="27929.17"/>
    <n v="129.94999999999999"/>
    <n v="1242.06"/>
    <n v="37.520000000000003"/>
  </r>
  <r>
    <x v="11"/>
    <x v="5"/>
    <x v="3"/>
    <n v="7398.36"/>
    <n v="6727.97"/>
    <n v="154.96"/>
    <n v="569.53"/>
    <n v="64.47"/>
  </r>
  <r>
    <x v="13"/>
    <x v="0"/>
    <x v="4"/>
    <n v="3622.54"/>
    <n v="3115.14"/>
    <n v="34.51"/>
    <n v="1062.83"/>
    <n v="63.54"/>
  </r>
  <r>
    <x v="9"/>
    <x v="4"/>
    <x v="0"/>
    <n v="23255.62"/>
    <n v="25460.94"/>
    <n v="151.46"/>
    <n v="491.13"/>
    <n v="42.22"/>
  </r>
  <r>
    <x v="1"/>
    <x v="2"/>
    <x v="7"/>
    <n v="4809.6899999999996"/>
    <n v="4984.28"/>
    <n v="39.14"/>
    <n v="107.84"/>
    <n v="60.11"/>
  </r>
  <r>
    <x v="14"/>
    <x v="0"/>
    <x v="3"/>
    <n v="14370.21"/>
    <n v="16927.689999999999"/>
    <n v="59.53"/>
    <n v="639.87"/>
    <n v="32.549999999999997"/>
  </r>
  <r>
    <x v="2"/>
    <x v="1"/>
    <x v="1"/>
    <n v="8866.15"/>
    <n v="7180.84"/>
    <n v="151.04"/>
    <n v="1211.4100000000001"/>
    <n v="55.91"/>
  </r>
  <r>
    <x v="19"/>
    <x v="4"/>
    <x v="5"/>
    <n v="22552.63"/>
    <n v="22164.55"/>
    <n v="172.3"/>
    <n v="839.76"/>
    <n v="46.65"/>
  </r>
  <r>
    <x v="14"/>
    <x v="6"/>
    <x v="6"/>
    <n v="41734.14"/>
    <n v="46916.87"/>
    <n v="80.040000000000006"/>
    <n v="1192.94"/>
    <n v="69.61"/>
  </r>
  <r>
    <x v="13"/>
    <x v="0"/>
    <x v="2"/>
    <n v="21239.11"/>
    <n v="19429.830000000002"/>
    <n v="91.54"/>
    <n v="531.66999999999996"/>
    <n v="66.48"/>
  </r>
  <r>
    <x v="8"/>
    <x v="1"/>
    <x v="1"/>
    <n v="29107.43"/>
    <n v="29245.63"/>
    <n v="41.61"/>
    <n v="218.47"/>
    <n v="64.349999999999994"/>
  </r>
  <r>
    <x v="19"/>
    <x v="2"/>
    <x v="7"/>
    <n v="533.57000000000005"/>
    <n v="560.98"/>
    <n v="134.44"/>
    <n v="69.81"/>
    <n v="37.15"/>
  </r>
  <r>
    <x v="6"/>
    <x v="1"/>
    <x v="1"/>
    <n v="46401.05"/>
    <n v="48577"/>
    <n v="126.89"/>
    <n v="258.06"/>
    <n v="63.37"/>
  </r>
  <r>
    <x v="8"/>
    <x v="6"/>
    <x v="4"/>
    <n v="22704.79"/>
    <n v="22767.89"/>
    <n v="109.48"/>
    <n v="1296.8900000000001"/>
    <n v="67.430000000000007"/>
  </r>
  <r>
    <x v="7"/>
    <x v="6"/>
    <x v="0"/>
    <n v="6960.42"/>
    <n v="7031.06"/>
    <n v="97.19"/>
    <n v="105.43"/>
    <n v="37.07"/>
  </r>
  <r>
    <x v="13"/>
    <x v="0"/>
    <x v="2"/>
    <n v="42902.400000000001"/>
    <n v="40219.21"/>
    <n v="161.36000000000001"/>
    <n v="955.17"/>
    <n v="62.19"/>
  </r>
  <r>
    <x v="14"/>
    <x v="1"/>
    <x v="1"/>
    <n v="8042.22"/>
    <n v="7615.36"/>
    <n v="23.76"/>
    <n v="697.81"/>
    <n v="55.53"/>
  </r>
  <r>
    <x v="9"/>
    <x v="5"/>
    <x v="2"/>
    <n v="5585.75"/>
    <n v="6072.85"/>
    <n v="52.1"/>
    <n v="1188.67"/>
    <n v="38.619999999999997"/>
  </r>
  <r>
    <x v="17"/>
    <x v="2"/>
    <x v="7"/>
    <n v="17794.580000000002"/>
    <n v="17921.04"/>
    <n v="20.63"/>
    <n v="904.78"/>
    <n v="61.89"/>
  </r>
  <r>
    <x v="10"/>
    <x v="0"/>
    <x v="2"/>
    <n v="30097.01"/>
    <n v="27556.1"/>
    <n v="83.75"/>
    <n v="951.46"/>
    <n v="61.41"/>
  </r>
  <r>
    <x v="18"/>
    <x v="3"/>
    <x v="1"/>
    <n v="6267.9"/>
    <n v="5730.43"/>
    <n v="182.82"/>
    <n v="1254.1099999999999"/>
    <n v="37.770000000000003"/>
  </r>
  <r>
    <x v="9"/>
    <x v="2"/>
    <x v="1"/>
    <n v="35785.61"/>
    <n v="41521.980000000003"/>
    <n v="150.06"/>
    <n v="163.44999999999999"/>
    <n v="41.76"/>
  </r>
  <r>
    <x v="9"/>
    <x v="4"/>
    <x v="1"/>
    <n v="46778.67"/>
    <n v="46048.82"/>
    <n v="183.41"/>
    <n v="230.94"/>
    <n v="36.950000000000003"/>
  </r>
  <r>
    <x v="5"/>
    <x v="3"/>
    <x v="6"/>
    <n v="45552.71"/>
    <n v="53739.43"/>
    <n v="156.02000000000001"/>
    <n v="270.5"/>
    <n v="67.959999999999994"/>
  </r>
  <r>
    <x v="19"/>
    <x v="4"/>
    <x v="1"/>
    <n v="2537.5300000000002"/>
    <n v="2519.27"/>
    <n v="33.520000000000003"/>
    <n v="44.16"/>
    <n v="31.55"/>
  </r>
  <r>
    <x v="17"/>
    <x v="1"/>
    <x v="5"/>
    <n v="27519"/>
    <n v="27745.27"/>
    <n v="163.55000000000001"/>
    <n v="791.56"/>
    <n v="42.95"/>
  </r>
  <r>
    <x v="1"/>
    <x v="3"/>
    <x v="6"/>
    <n v="44612.93"/>
    <n v="45623.519999999997"/>
    <n v="93.88"/>
    <n v="1206.98"/>
    <n v="49.42"/>
  </r>
  <r>
    <x v="12"/>
    <x v="5"/>
    <x v="3"/>
    <n v="1756.7"/>
    <n v="1780.36"/>
    <n v="126.15"/>
    <n v="183.95"/>
    <n v="37.21"/>
  </r>
  <r>
    <x v="14"/>
    <x v="1"/>
    <x v="2"/>
    <n v="21686.39"/>
    <n v="18997.419999999998"/>
    <n v="82.69"/>
    <n v="440.06"/>
    <n v="64.180000000000007"/>
  </r>
  <r>
    <x v="10"/>
    <x v="6"/>
    <x v="3"/>
    <n v="8037.57"/>
    <n v="9462.7099999999991"/>
    <n v="50.79"/>
    <n v="409.67"/>
    <n v="64.5"/>
  </r>
  <r>
    <x v="3"/>
    <x v="0"/>
    <x v="0"/>
    <n v="30265.74"/>
    <n v="27579.4"/>
    <n v="73.17"/>
    <n v="25.11"/>
    <n v="32.72"/>
  </r>
  <r>
    <x v="10"/>
    <x v="6"/>
    <x v="4"/>
    <n v="35756.269999999997"/>
    <n v="29631.95"/>
    <n v="182.04"/>
    <n v="881.59"/>
    <n v="50.32"/>
  </r>
  <r>
    <x v="17"/>
    <x v="0"/>
    <x v="4"/>
    <n v="15462.88"/>
    <n v="17410.11"/>
    <n v="71.52"/>
    <n v="548.5"/>
    <n v="50.43"/>
  </r>
  <r>
    <x v="16"/>
    <x v="0"/>
    <x v="0"/>
    <n v="13800.61"/>
    <n v="14300.07"/>
    <n v="53.27"/>
    <n v="265.22000000000003"/>
    <n v="59.43"/>
  </r>
  <r>
    <x v="1"/>
    <x v="5"/>
    <x v="1"/>
    <n v="48499.44"/>
    <n v="49055.91"/>
    <n v="41.74"/>
    <n v="569.55999999999995"/>
    <n v="51.43"/>
  </r>
  <r>
    <x v="9"/>
    <x v="4"/>
    <x v="6"/>
    <n v="20534.12"/>
    <n v="22972.25"/>
    <n v="90.13"/>
    <n v="699.74"/>
    <n v="38.54"/>
  </r>
  <r>
    <x v="5"/>
    <x v="3"/>
    <x v="4"/>
    <n v="44313.75"/>
    <n v="48631.01"/>
    <n v="108.24"/>
    <n v="684.06"/>
    <n v="53.34"/>
  </r>
  <r>
    <x v="13"/>
    <x v="6"/>
    <x v="1"/>
    <n v="25153.49"/>
    <n v="26899.88"/>
    <n v="25.7"/>
    <n v="260.55"/>
    <n v="66.62"/>
  </r>
  <r>
    <x v="6"/>
    <x v="1"/>
    <x v="3"/>
    <n v="17580.509999999998"/>
    <n v="19982.080000000002"/>
    <n v="58.39"/>
    <n v="1265.72"/>
    <n v="54.68"/>
  </r>
  <r>
    <x v="15"/>
    <x v="1"/>
    <x v="1"/>
    <n v="23655.31"/>
    <n v="23348.89"/>
    <n v="79.569999999999993"/>
    <n v="83.43"/>
    <n v="48.77"/>
  </r>
  <r>
    <x v="8"/>
    <x v="6"/>
    <x v="2"/>
    <n v="15176.46"/>
    <n v="13202.09"/>
    <n v="63.83"/>
    <n v="162.07"/>
    <n v="43.96"/>
  </r>
  <r>
    <x v="19"/>
    <x v="3"/>
    <x v="0"/>
    <n v="5214.72"/>
    <n v="5805.35"/>
    <n v="52.33"/>
    <n v="1376.05"/>
    <n v="62.29"/>
  </r>
  <r>
    <x v="13"/>
    <x v="6"/>
    <x v="5"/>
    <n v="15753.94"/>
    <n v="13558.12"/>
    <n v="124.64"/>
    <n v="253.44"/>
    <n v="61.48"/>
  </r>
  <r>
    <x v="11"/>
    <x v="2"/>
    <x v="1"/>
    <n v="38470.53"/>
    <n v="32336.93"/>
    <n v="186.34"/>
    <n v="372.01"/>
    <n v="35.22"/>
  </r>
  <r>
    <x v="2"/>
    <x v="2"/>
    <x v="4"/>
    <n v="36023.96"/>
    <n v="30105.02"/>
    <n v="39.729999999999997"/>
    <n v="1099.99"/>
    <n v="62.02"/>
  </r>
  <r>
    <x v="4"/>
    <x v="2"/>
    <x v="7"/>
    <n v="37698.370000000003"/>
    <n v="36436.28"/>
    <n v="28.26"/>
    <n v="90.79"/>
    <n v="34.42"/>
  </r>
  <r>
    <x v="5"/>
    <x v="3"/>
    <x v="0"/>
    <n v="14112.86"/>
    <n v="16584.400000000001"/>
    <n v="72.25"/>
    <n v="1333.34"/>
    <n v="34.54"/>
  </r>
  <r>
    <x v="14"/>
    <x v="4"/>
    <x v="1"/>
    <n v="44042.55"/>
    <n v="47727.23"/>
    <n v="30.99"/>
    <n v="1251.2"/>
    <n v="58.46"/>
  </r>
  <r>
    <x v="16"/>
    <x v="6"/>
    <x v="6"/>
    <n v="14982.46"/>
    <n v="12154.94"/>
    <n v="106.96"/>
    <n v="427.53"/>
    <n v="63.19"/>
  </r>
  <r>
    <x v="6"/>
    <x v="4"/>
    <x v="0"/>
    <n v="32333.47"/>
    <n v="38720.22"/>
    <n v="150.97"/>
    <n v="752.32"/>
    <n v="64.33"/>
  </r>
  <r>
    <x v="4"/>
    <x v="4"/>
    <x v="0"/>
    <n v="24208.080000000002"/>
    <n v="21417.200000000001"/>
    <n v="196.57"/>
    <n v="1029.54"/>
    <n v="66.89"/>
  </r>
  <r>
    <x v="10"/>
    <x v="4"/>
    <x v="3"/>
    <n v="32795.599999999999"/>
    <n v="37385.22"/>
    <n v="122.13"/>
    <n v="667.32"/>
    <n v="34.590000000000003"/>
  </r>
  <r>
    <x v="1"/>
    <x v="2"/>
    <x v="4"/>
    <n v="26972.75"/>
    <n v="23026.53"/>
    <n v="103.94"/>
    <n v="454.48"/>
    <n v="37.06"/>
  </r>
  <r>
    <x v="10"/>
    <x v="2"/>
    <x v="4"/>
    <n v="23314.59"/>
    <n v="20936.8"/>
    <n v="167.1"/>
    <n v="659.43"/>
    <n v="44.29"/>
  </r>
  <r>
    <x v="6"/>
    <x v="4"/>
    <x v="7"/>
    <n v="25539.279999999999"/>
    <n v="28544.06"/>
    <n v="164.53"/>
    <n v="1094.29"/>
    <n v="47.99"/>
  </r>
  <r>
    <x v="7"/>
    <x v="1"/>
    <x v="5"/>
    <n v="46451.63"/>
    <n v="39707.99"/>
    <n v="104.93"/>
    <n v="1223.69"/>
    <n v="58.84"/>
  </r>
  <r>
    <x v="4"/>
    <x v="4"/>
    <x v="1"/>
    <n v="29156.880000000001"/>
    <n v="33590.67"/>
    <n v="90.47"/>
    <n v="1067.52"/>
    <n v="52.58"/>
  </r>
  <r>
    <x v="1"/>
    <x v="5"/>
    <x v="5"/>
    <n v="39316.949999999997"/>
    <n v="36589.5"/>
    <n v="112.78"/>
    <n v="189.35"/>
    <n v="67.45"/>
  </r>
  <r>
    <x v="8"/>
    <x v="5"/>
    <x v="1"/>
    <n v="27210.3"/>
    <n v="27979.67"/>
    <n v="45.43"/>
    <n v="1137.8699999999999"/>
    <n v="45.44"/>
  </r>
  <r>
    <x v="4"/>
    <x v="4"/>
    <x v="0"/>
    <n v="5558.27"/>
    <n v="5169.3999999999996"/>
    <n v="180.66"/>
    <n v="1118.5"/>
    <n v="52.7"/>
  </r>
  <r>
    <x v="8"/>
    <x v="5"/>
    <x v="5"/>
    <n v="35972.5"/>
    <n v="38671.769999999997"/>
    <n v="34.68"/>
    <n v="145.29"/>
    <n v="49.41"/>
  </r>
  <r>
    <x v="16"/>
    <x v="5"/>
    <x v="6"/>
    <n v="34379.480000000003"/>
    <n v="37594.21"/>
    <n v="104.98"/>
    <n v="359.03"/>
    <n v="31.81"/>
  </r>
  <r>
    <x v="12"/>
    <x v="4"/>
    <x v="7"/>
    <n v="43460.32"/>
    <n v="51777.73"/>
    <n v="107.63"/>
    <n v="541.25"/>
    <n v="40.229999999999997"/>
  </r>
  <r>
    <x v="7"/>
    <x v="2"/>
    <x v="4"/>
    <n v="19412.2"/>
    <n v="18532.37"/>
    <n v="36.130000000000003"/>
    <n v="813.79"/>
    <n v="36.99"/>
  </r>
  <r>
    <x v="16"/>
    <x v="2"/>
    <x v="1"/>
    <n v="46789.67"/>
    <n v="47361.14"/>
    <n v="174.92"/>
    <n v="1320.44"/>
    <n v="34.79"/>
  </r>
  <r>
    <x v="8"/>
    <x v="6"/>
    <x v="5"/>
    <n v="40204.589999999997"/>
    <n v="43618.55"/>
    <n v="21.08"/>
    <n v="1051.82"/>
    <n v="47.65"/>
  </r>
  <r>
    <x v="0"/>
    <x v="2"/>
    <x v="4"/>
    <n v="24682.22"/>
    <n v="28654.54"/>
    <n v="182.5"/>
    <n v="1173.32"/>
    <n v="41.6"/>
  </r>
  <r>
    <x v="5"/>
    <x v="6"/>
    <x v="6"/>
    <n v="41022.69"/>
    <n v="37983.5"/>
    <n v="124.4"/>
    <n v="595.79999999999995"/>
    <n v="45.31"/>
  </r>
  <r>
    <x v="17"/>
    <x v="6"/>
    <x v="5"/>
    <n v="23062.5"/>
    <n v="26536.15"/>
    <n v="78.77"/>
    <n v="1317.97"/>
    <n v="55.48"/>
  </r>
  <r>
    <x v="18"/>
    <x v="3"/>
    <x v="0"/>
    <n v="9075.75"/>
    <n v="8738.84"/>
    <n v="83.56"/>
    <n v="869.57"/>
    <n v="44"/>
  </r>
  <r>
    <x v="18"/>
    <x v="4"/>
    <x v="6"/>
    <n v="5738.46"/>
    <n v="6447.91"/>
    <n v="33.99"/>
    <n v="1302.6600000000001"/>
    <n v="61.26"/>
  </r>
  <r>
    <x v="2"/>
    <x v="5"/>
    <x v="4"/>
    <n v="20741.310000000001"/>
    <n v="22020.13"/>
    <n v="189.06"/>
    <n v="1036.27"/>
    <n v="31.8"/>
  </r>
  <r>
    <x v="8"/>
    <x v="2"/>
    <x v="5"/>
    <n v="5238.17"/>
    <n v="4223.7299999999996"/>
    <n v="58.54"/>
    <n v="99.46"/>
    <n v="44.58"/>
  </r>
  <r>
    <x v="6"/>
    <x v="2"/>
    <x v="0"/>
    <n v="6249.74"/>
    <n v="6674.64"/>
    <n v="53.21"/>
    <n v="446.03"/>
    <n v="39.299999999999997"/>
  </r>
  <r>
    <x v="13"/>
    <x v="0"/>
    <x v="2"/>
    <n v="5227.6099999999997"/>
    <n v="6105.45"/>
    <n v="55.64"/>
    <n v="1354.95"/>
    <n v="59.9"/>
  </r>
  <r>
    <x v="6"/>
    <x v="3"/>
    <x v="1"/>
    <n v="38206.78"/>
    <n v="32981.14"/>
    <n v="65.260000000000005"/>
    <n v="981.18"/>
    <n v="61.86"/>
  </r>
  <r>
    <x v="15"/>
    <x v="1"/>
    <x v="4"/>
    <n v="12421.08"/>
    <n v="12731.67"/>
    <n v="114.22"/>
    <n v="1324.66"/>
    <n v="53.11"/>
  </r>
  <r>
    <x v="5"/>
    <x v="1"/>
    <x v="7"/>
    <n v="1393.35"/>
    <n v="1181.6500000000001"/>
    <n v="97.46"/>
    <n v="1196.78"/>
    <n v="33.39"/>
  </r>
  <r>
    <x v="4"/>
    <x v="5"/>
    <x v="0"/>
    <n v="19352.73"/>
    <n v="16499.62"/>
    <n v="30.08"/>
    <n v="607.53"/>
    <n v="65.34"/>
  </r>
  <r>
    <x v="16"/>
    <x v="3"/>
    <x v="2"/>
    <n v="25383.46"/>
    <n v="24480.33"/>
    <n v="22.15"/>
    <n v="201.71"/>
    <n v="56.01"/>
  </r>
  <r>
    <x v="9"/>
    <x v="2"/>
    <x v="2"/>
    <n v="22462.46"/>
    <n v="25994.95"/>
    <n v="69.930000000000007"/>
    <n v="1190.43"/>
    <n v="66.930000000000007"/>
  </r>
  <r>
    <x v="8"/>
    <x v="4"/>
    <x v="7"/>
    <n v="7499.8"/>
    <n v="6557.21"/>
    <n v="147.24"/>
    <n v="601.02"/>
    <n v="69.67"/>
  </r>
  <r>
    <x v="2"/>
    <x v="0"/>
    <x v="3"/>
    <n v="12946.24"/>
    <n v="12645.64"/>
    <n v="148.32"/>
    <n v="653.75"/>
    <n v="50.49"/>
  </r>
  <r>
    <x v="13"/>
    <x v="3"/>
    <x v="6"/>
    <n v="17849.11"/>
    <n v="18029.79"/>
    <n v="69.27"/>
    <n v="545.32000000000005"/>
    <n v="59.11"/>
  </r>
  <r>
    <x v="4"/>
    <x v="3"/>
    <x v="3"/>
    <n v="19678.150000000001"/>
    <n v="19772.16"/>
    <n v="173.21"/>
    <n v="1137.81"/>
    <n v="55.62"/>
  </r>
  <r>
    <x v="2"/>
    <x v="3"/>
    <x v="1"/>
    <n v="7322.68"/>
    <n v="7798.37"/>
    <n v="89.85"/>
    <n v="240.95"/>
    <n v="54.05"/>
  </r>
  <r>
    <x v="4"/>
    <x v="1"/>
    <x v="3"/>
    <n v="31791.18"/>
    <n v="27882.5"/>
    <n v="140.94"/>
    <n v="272.42"/>
    <n v="58.72"/>
  </r>
  <r>
    <x v="4"/>
    <x v="1"/>
    <x v="0"/>
    <n v="19895.02"/>
    <n v="18052.810000000001"/>
    <n v="90.72"/>
    <n v="360.53"/>
    <n v="43.25"/>
  </r>
  <r>
    <x v="15"/>
    <x v="3"/>
    <x v="6"/>
    <n v="22381.439999999999"/>
    <n v="23224.97"/>
    <n v="115.02"/>
    <n v="871.36"/>
    <n v="52.48"/>
  </r>
  <r>
    <x v="16"/>
    <x v="5"/>
    <x v="7"/>
    <n v="24999.74"/>
    <n v="20405.37"/>
    <n v="199.08"/>
    <n v="1245.58"/>
    <n v="45.23"/>
  </r>
  <r>
    <x v="8"/>
    <x v="6"/>
    <x v="5"/>
    <n v="2029.71"/>
    <n v="1939.64"/>
    <n v="167.54"/>
    <n v="755.19"/>
    <n v="58.22"/>
  </r>
  <r>
    <x v="5"/>
    <x v="4"/>
    <x v="2"/>
    <n v="8971.56"/>
    <n v="8331.7999999999993"/>
    <n v="29.86"/>
    <n v="983.07"/>
    <n v="34.79"/>
  </r>
  <r>
    <x v="2"/>
    <x v="5"/>
    <x v="2"/>
    <n v="8025.09"/>
    <n v="9211.6200000000008"/>
    <n v="30.09"/>
    <n v="281.02"/>
    <n v="56.2"/>
  </r>
  <r>
    <x v="18"/>
    <x v="5"/>
    <x v="6"/>
    <n v="13833.33"/>
    <n v="12039.53"/>
    <n v="124.84"/>
    <n v="377.44"/>
    <n v="68.180000000000007"/>
  </r>
  <r>
    <x v="15"/>
    <x v="0"/>
    <x v="2"/>
    <n v="27903.119999999999"/>
    <n v="30467.52"/>
    <n v="114.51"/>
    <n v="1189.02"/>
    <n v="63.27"/>
  </r>
  <r>
    <x v="11"/>
    <x v="5"/>
    <x v="3"/>
    <n v="45111.22"/>
    <n v="38372.58"/>
    <n v="101.35"/>
    <n v="166.36"/>
    <n v="69.61"/>
  </r>
  <r>
    <x v="2"/>
    <x v="3"/>
    <x v="5"/>
    <n v="29844.57"/>
    <n v="33358.93"/>
    <n v="139.27000000000001"/>
    <n v="966.21"/>
    <n v="33.659999999999997"/>
  </r>
  <r>
    <x v="16"/>
    <x v="4"/>
    <x v="0"/>
    <n v="6023.68"/>
    <n v="5862.1"/>
    <n v="147.63"/>
    <n v="1237.29"/>
    <n v="51.4"/>
  </r>
  <r>
    <x v="1"/>
    <x v="1"/>
    <x v="0"/>
    <n v="36567.57"/>
    <n v="39207.300000000003"/>
    <n v="153.83000000000001"/>
    <n v="362.32"/>
    <n v="59.99"/>
  </r>
  <r>
    <x v="14"/>
    <x v="4"/>
    <x v="0"/>
    <n v="8610.6"/>
    <n v="9965.75"/>
    <n v="176.51"/>
    <n v="188.16"/>
    <n v="39.549999999999997"/>
  </r>
  <r>
    <x v="15"/>
    <x v="4"/>
    <x v="2"/>
    <n v="665.76"/>
    <n v="777.85"/>
    <n v="59.98"/>
    <n v="111.12"/>
    <n v="66.17"/>
  </r>
  <r>
    <x v="12"/>
    <x v="5"/>
    <x v="6"/>
    <n v="24247.74"/>
    <n v="22169.09"/>
    <n v="169.1"/>
    <n v="1375.81"/>
    <n v="31.54"/>
  </r>
  <r>
    <x v="0"/>
    <x v="3"/>
    <x v="6"/>
    <n v="29146.86"/>
    <n v="29856.58"/>
    <n v="85.87"/>
    <n v="1050.94"/>
    <n v="49.12"/>
  </r>
  <r>
    <x v="17"/>
    <x v="2"/>
    <x v="2"/>
    <n v="28953.39"/>
    <n v="23474.35"/>
    <n v="85.73"/>
    <n v="692.25"/>
    <n v="48.77"/>
  </r>
  <r>
    <x v="16"/>
    <x v="4"/>
    <x v="7"/>
    <n v="32055.29"/>
    <n v="32302.720000000001"/>
    <n v="183.77"/>
    <n v="402.02"/>
    <n v="67.39"/>
  </r>
  <r>
    <x v="15"/>
    <x v="5"/>
    <x v="0"/>
    <n v="15039.52"/>
    <n v="14360.69"/>
    <n v="189.16"/>
    <n v="405.88"/>
    <n v="47.49"/>
  </r>
  <r>
    <x v="15"/>
    <x v="0"/>
    <x v="7"/>
    <n v="23175.08"/>
    <n v="23172.639999999999"/>
    <n v="33.68"/>
    <n v="441.44"/>
    <n v="53.12"/>
  </r>
  <r>
    <x v="15"/>
    <x v="6"/>
    <x v="1"/>
    <n v="36320"/>
    <n v="35895.51"/>
    <n v="42.43"/>
    <n v="87.64"/>
    <n v="41.94"/>
  </r>
  <r>
    <x v="3"/>
    <x v="2"/>
    <x v="2"/>
    <n v="40955.589999999997"/>
    <n v="44365.919999999998"/>
    <n v="69.069999999999993"/>
    <n v="46.2"/>
    <n v="65.91"/>
  </r>
  <r>
    <x v="2"/>
    <x v="6"/>
    <x v="2"/>
    <n v="9226.39"/>
    <n v="8137.32"/>
    <n v="38.68"/>
    <n v="1360.41"/>
    <n v="35.29"/>
  </r>
  <r>
    <x v="9"/>
    <x v="1"/>
    <x v="5"/>
    <n v="47623.360000000001"/>
    <n v="41440.21"/>
    <n v="63.62"/>
    <n v="1017.66"/>
    <n v="36.880000000000003"/>
  </r>
  <r>
    <x v="14"/>
    <x v="4"/>
    <x v="1"/>
    <n v="30409.26"/>
    <n v="34781.39"/>
    <n v="137.76"/>
    <n v="1270.57"/>
    <n v="43.87"/>
  </r>
  <r>
    <x v="13"/>
    <x v="0"/>
    <x v="3"/>
    <n v="7833.47"/>
    <n v="6547.3"/>
    <n v="67.48"/>
    <n v="853.29"/>
    <n v="48.57"/>
  </r>
  <r>
    <x v="17"/>
    <x v="5"/>
    <x v="6"/>
    <n v="34254"/>
    <n v="29249.07"/>
    <n v="191.89"/>
    <n v="889.85"/>
    <n v="66.88"/>
  </r>
  <r>
    <x v="9"/>
    <x v="4"/>
    <x v="0"/>
    <n v="27243.29"/>
    <n v="27718.98"/>
    <n v="160"/>
    <n v="595.58000000000004"/>
    <n v="41.81"/>
  </r>
  <r>
    <x v="5"/>
    <x v="3"/>
    <x v="2"/>
    <n v="5317.02"/>
    <n v="4775.7700000000004"/>
    <n v="112.06"/>
    <n v="768.63"/>
    <n v="34.47"/>
  </r>
  <r>
    <x v="1"/>
    <x v="4"/>
    <x v="2"/>
    <n v="42498.75"/>
    <n v="39782.71"/>
    <n v="125.42"/>
    <n v="525.6"/>
    <n v="43.62"/>
  </r>
  <r>
    <x v="2"/>
    <x v="3"/>
    <x v="4"/>
    <n v="14143.32"/>
    <n v="13506.93"/>
    <n v="171.49"/>
    <n v="86.22"/>
    <n v="59.68"/>
  </r>
  <r>
    <x v="11"/>
    <x v="2"/>
    <x v="7"/>
    <n v="9972.7900000000009"/>
    <n v="8508.7900000000009"/>
    <n v="62.35"/>
    <n v="1286.68"/>
    <n v="48.2"/>
  </r>
  <r>
    <x v="15"/>
    <x v="1"/>
    <x v="1"/>
    <n v="14467.99"/>
    <n v="16747.79"/>
    <n v="52.17"/>
    <n v="642.86"/>
    <n v="52"/>
  </r>
  <r>
    <x v="0"/>
    <x v="5"/>
    <x v="3"/>
    <n v="33306.19"/>
    <n v="36955.43"/>
    <n v="67.290000000000006"/>
    <n v="549.4"/>
    <n v="66.72"/>
  </r>
  <r>
    <x v="4"/>
    <x v="3"/>
    <x v="1"/>
    <n v="32300.63"/>
    <n v="31228.77"/>
    <n v="46.82"/>
    <n v="203.31"/>
    <n v="49.55"/>
  </r>
  <r>
    <x v="11"/>
    <x v="6"/>
    <x v="1"/>
    <n v="36375.370000000003"/>
    <n v="34364.639999999999"/>
    <n v="49.62"/>
    <n v="420.74"/>
    <n v="60.54"/>
  </r>
  <r>
    <x v="7"/>
    <x v="0"/>
    <x v="4"/>
    <n v="42336.15"/>
    <n v="42536.36"/>
    <n v="68.209999999999994"/>
    <n v="1382.38"/>
    <n v="53.75"/>
  </r>
  <r>
    <x v="15"/>
    <x v="5"/>
    <x v="4"/>
    <n v="25618.78"/>
    <n v="20729.63"/>
    <n v="124"/>
    <n v="519.61"/>
    <n v="36.5"/>
  </r>
  <r>
    <x v="3"/>
    <x v="3"/>
    <x v="3"/>
    <n v="33050.660000000003"/>
    <n v="35584.18"/>
    <n v="80.09"/>
    <n v="12.82"/>
    <n v="38.53"/>
  </r>
  <r>
    <x v="10"/>
    <x v="6"/>
    <x v="1"/>
    <n v="12803.24"/>
    <n v="12143.22"/>
    <n v="27.39"/>
    <n v="1374.28"/>
    <n v="51.76"/>
  </r>
  <r>
    <x v="9"/>
    <x v="4"/>
    <x v="2"/>
    <n v="33862.46"/>
    <n v="39973.68"/>
    <n v="92.9"/>
    <n v="1241.24"/>
    <n v="59.37"/>
  </r>
  <r>
    <x v="11"/>
    <x v="6"/>
    <x v="1"/>
    <n v="41156.07"/>
    <n v="45644.2"/>
    <n v="126"/>
    <n v="1094.76"/>
    <n v="61.36"/>
  </r>
  <r>
    <x v="10"/>
    <x v="1"/>
    <x v="0"/>
    <n v="16101.93"/>
    <n v="13941.75"/>
    <n v="59.26"/>
    <n v="849.77"/>
    <n v="64.66"/>
  </r>
  <r>
    <x v="0"/>
    <x v="1"/>
    <x v="6"/>
    <n v="37582.449999999997"/>
    <n v="41611.089999999997"/>
    <n v="167.94"/>
    <n v="1209.51"/>
    <n v="48.1"/>
  </r>
  <r>
    <x v="4"/>
    <x v="0"/>
    <x v="3"/>
    <n v="19177.34"/>
    <n v="19092.400000000001"/>
    <n v="195.24"/>
    <n v="1112.5899999999999"/>
    <n v="63.68"/>
  </r>
  <r>
    <x v="9"/>
    <x v="1"/>
    <x v="4"/>
    <n v="4581.1099999999997"/>
    <n v="4174.8100000000004"/>
    <n v="155.34"/>
    <n v="211.45"/>
    <n v="62.13"/>
  </r>
  <r>
    <x v="13"/>
    <x v="4"/>
    <x v="4"/>
    <n v="504.23"/>
    <n v="411.04"/>
    <n v="21.21"/>
    <n v="932.3"/>
    <n v="64.37"/>
  </r>
  <r>
    <x v="15"/>
    <x v="1"/>
    <x v="0"/>
    <n v="16702.75"/>
    <n v="19585.759999999998"/>
    <n v="58.49"/>
    <n v="387.21"/>
    <n v="40.65"/>
  </r>
  <r>
    <x v="11"/>
    <x v="0"/>
    <x v="5"/>
    <n v="8686.64"/>
    <n v="9196.6"/>
    <n v="183.13"/>
    <n v="1377.33"/>
    <n v="44.71"/>
  </r>
  <r>
    <x v="13"/>
    <x v="5"/>
    <x v="2"/>
    <n v="3417.34"/>
    <n v="2795.2"/>
    <n v="32.630000000000003"/>
    <n v="809.83"/>
    <n v="49.02"/>
  </r>
  <r>
    <x v="5"/>
    <x v="5"/>
    <x v="3"/>
    <n v="37623.800000000003"/>
    <n v="39764.58"/>
    <n v="123.82"/>
    <n v="924.5"/>
    <n v="63.26"/>
  </r>
  <r>
    <x v="0"/>
    <x v="1"/>
    <x v="2"/>
    <n v="33923.620000000003"/>
    <n v="28921.39"/>
    <n v="195.02"/>
    <n v="909.28"/>
    <n v="68.7"/>
  </r>
  <r>
    <x v="2"/>
    <x v="0"/>
    <x v="5"/>
    <n v="44186.66"/>
    <n v="44229.14"/>
    <n v="101.1"/>
    <n v="16.66"/>
    <n v="34.56"/>
  </r>
  <r>
    <x v="19"/>
    <x v="2"/>
    <x v="7"/>
    <n v="42043.11"/>
    <n v="40712.879999999997"/>
    <n v="54.14"/>
    <n v="983.64"/>
    <n v="59.16"/>
  </r>
  <r>
    <x v="15"/>
    <x v="1"/>
    <x v="7"/>
    <n v="40591.279999999999"/>
    <n v="45816.800000000003"/>
    <n v="28.55"/>
    <n v="866.04"/>
    <n v="43.32"/>
  </r>
  <r>
    <x v="3"/>
    <x v="3"/>
    <x v="1"/>
    <n v="1068.0899999999999"/>
    <n v="1071.3599999999999"/>
    <n v="172.65"/>
    <n v="1130.56"/>
    <n v="52"/>
  </r>
  <r>
    <x v="7"/>
    <x v="4"/>
    <x v="7"/>
    <n v="19247.18"/>
    <n v="19077.03"/>
    <n v="42.72"/>
    <n v="682.76"/>
    <n v="47.08"/>
  </r>
  <r>
    <x v="18"/>
    <x v="6"/>
    <x v="7"/>
    <n v="41810.85"/>
    <n v="39389.599999999999"/>
    <n v="89.44"/>
    <n v="150.69"/>
    <n v="39.83"/>
  </r>
  <r>
    <x v="13"/>
    <x v="0"/>
    <x v="5"/>
    <n v="24795.75"/>
    <n v="23650.69"/>
    <n v="27.32"/>
    <n v="496.57"/>
    <n v="66.55"/>
  </r>
  <r>
    <x v="13"/>
    <x v="5"/>
    <x v="0"/>
    <n v="30570"/>
    <n v="29286.54"/>
    <n v="134.63"/>
    <n v="1396.92"/>
    <n v="52.17"/>
  </r>
  <r>
    <x v="14"/>
    <x v="0"/>
    <x v="6"/>
    <n v="42432.2"/>
    <n v="45153.58"/>
    <n v="110.04"/>
    <n v="226.78"/>
    <n v="37.46"/>
  </r>
  <r>
    <x v="13"/>
    <x v="2"/>
    <x v="0"/>
    <n v="29527.31"/>
    <n v="32708.12"/>
    <n v="177.67"/>
    <n v="871.21"/>
    <n v="57.64"/>
  </r>
  <r>
    <x v="8"/>
    <x v="6"/>
    <x v="7"/>
    <n v="5536.51"/>
    <n v="5372.64"/>
    <n v="199.97"/>
    <n v="1266.71"/>
    <n v="46.76"/>
  </r>
  <r>
    <x v="2"/>
    <x v="1"/>
    <x v="6"/>
    <n v="8884.49"/>
    <n v="9205.5400000000009"/>
    <n v="106.43"/>
    <n v="466.41"/>
    <n v="55.13"/>
  </r>
  <r>
    <x v="19"/>
    <x v="6"/>
    <x v="6"/>
    <n v="36134.86"/>
    <n v="30614.93"/>
    <n v="62.98"/>
    <n v="1104.6199999999999"/>
    <n v="53.02"/>
  </r>
  <r>
    <x v="10"/>
    <x v="0"/>
    <x v="3"/>
    <n v="17989.080000000002"/>
    <n v="20317.060000000001"/>
    <n v="117.72"/>
    <n v="156.61000000000001"/>
    <n v="36.119999999999997"/>
  </r>
  <r>
    <x v="16"/>
    <x v="0"/>
    <x v="7"/>
    <n v="45787"/>
    <n v="53784.39"/>
    <n v="63.77"/>
    <n v="1144.08"/>
    <n v="56.42"/>
  </r>
  <r>
    <x v="19"/>
    <x v="0"/>
    <x v="3"/>
    <n v="12399.19"/>
    <n v="10620.16"/>
    <n v="85.68"/>
    <n v="28.85"/>
    <n v="47.9"/>
  </r>
  <r>
    <x v="16"/>
    <x v="6"/>
    <x v="6"/>
    <n v="28007.66"/>
    <n v="25132.52"/>
    <n v="117.41"/>
    <n v="604.29"/>
    <n v="49.97"/>
  </r>
  <r>
    <x v="11"/>
    <x v="3"/>
    <x v="5"/>
    <n v="18392.830000000002"/>
    <n v="19648.54"/>
    <n v="139.80000000000001"/>
    <n v="601.79999999999995"/>
    <n v="38.64"/>
  </r>
  <r>
    <x v="17"/>
    <x v="2"/>
    <x v="1"/>
    <n v="33989.449999999997"/>
    <n v="33107.879999999997"/>
    <n v="152.72"/>
    <n v="125.27"/>
    <n v="69.08"/>
  </r>
  <r>
    <x v="9"/>
    <x v="5"/>
    <x v="5"/>
    <n v="17632.060000000001"/>
    <n v="15581.03"/>
    <n v="24.63"/>
    <n v="967.82"/>
    <n v="53.73"/>
  </r>
  <r>
    <x v="10"/>
    <x v="4"/>
    <x v="0"/>
    <n v="39104.07"/>
    <n v="42722.78"/>
    <n v="141.22"/>
    <n v="248.56"/>
    <n v="44.85"/>
  </r>
  <r>
    <x v="13"/>
    <x v="5"/>
    <x v="7"/>
    <n v="32740.54"/>
    <n v="34423.82"/>
    <n v="151.79"/>
    <n v="312.26"/>
    <n v="40.229999999999997"/>
  </r>
  <r>
    <x v="4"/>
    <x v="6"/>
    <x v="4"/>
    <n v="35574.94"/>
    <n v="40820.81"/>
    <n v="64.17"/>
    <n v="279.12"/>
    <n v="41.83"/>
  </r>
  <r>
    <x v="4"/>
    <x v="6"/>
    <x v="0"/>
    <n v="37972.33"/>
    <n v="32373.200000000001"/>
    <n v="86.65"/>
    <n v="711.6"/>
    <n v="51.7"/>
  </r>
  <r>
    <x v="14"/>
    <x v="0"/>
    <x v="2"/>
    <n v="9265.19"/>
    <n v="7958.54"/>
    <n v="141.83000000000001"/>
    <n v="419.36"/>
    <n v="47.35"/>
  </r>
  <r>
    <x v="19"/>
    <x v="4"/>
    <x v="3"/>
    <n v="13524.46"/>
    <n v="16111.36"/>
    <n v="113.6"/>
    <n v="435.05"/>
    <n v="60.04"/>
  </r>
  <r>
    <x v="16"/>
    <x v="0"/>
    <x v="7"/>
    <n v="38681.78"/>
    <n v="39867.050000000003"/>
    <n v="185.97"/>
    <n v="717.14"/>
    <n v="49.27"/>
  </r>
  <r>
    <x v="9"/>
    <x v="0"/>
    <x v="2"/>
    <n v="22768.25"/>
    <n v="22328.639999999999"/>
    <n v="26.31"/>
    <n v="95.03"/>
    <n v="50.42"/>
  </r>
  <r>
    <x v="11"/>
    <x v="0"/>
    <x v="7"/>
    <n v="40688.65"/>
    <n v="37806.239999999998"/>
    <n v="97.58"/>
    <n v="1136.44"/>
    <n v="69.459999999999994"/>
  </r>
  <r>
    <x v="18"/>
    <x v="4"/>
    <x v="7"/>
    <n v="15802.09"/>
    <n v="17956.87"/>
    <n v="132.33000000000001"/>
    <n v="122.14"/>
    <n v="59.4"/>
  </r>
  <r>
    <x v="11"/>
    <x v="1"/>
    <x v="3"/>
    <n v="28267.81"/>
    <n v="27957.45"/>
    <n v="190.88"/>
    <n v="509.25"/>
    <n v="38.79"/>
  </r>
  <r>
    <x v="8"/>
    <x v="6"/>
    <x v="1"/>
    <n v="9360.19"/>
    <n v="9619.3700000000008"/>
    <n v="158.4"/>
    <n v="578.55999999999995"/>
    <n v="62.02"/>
  </r>
  <r>
    <x v="19"/>
    <x v="3"/>
    <x v="0"/>
    <n v="33614.07"/>
    <n v="32623.83"/>
    <n v="35.020000000000003"/>
    <n v="1045.46"/>
    <n v="49.35"/>
  </r>
  <r>
    <x v="0"/>
    <x v="3"/>
    <x v="7"/>
    <n v="45258.75"/>
    <n v="42228.86"/>
    <n v="114.78"/>
    <n v="544.70000000000005"/>
    <n v="46.66"/>
  </r>
  <r>
    <x v="7"/>
    <x v="2"/>
    <x v="1"/>
    <n v="25617.1"/>
    <n v="30499.99"/>
    <n v="66.38"/>
    <n v="1284.0999999999999"/>
    <n v="53.8"/>
  </r>
  <r>
    <x v="1"/>
    <x v="6"/>
    <x v="7"/>
    <n v="48266.28"/>
    <n v="46014.47"/>
    <n v="82.99"/>
    <n v="185.74"/>
    <n v="65.77"/>
  </r>
  <r>
    <x v="11"/>
    <x v="6"/>
    <x v="7"/>
    <n v="11520.09"/>
    <n v="11797.88"/>
    <n v="180.68"/>
    <n v="913.92"/>
    <n v="45.14"/>
  </r>
  <r>
    <x v="7"/>
    <x v="3"/>
    <x v="5"/>
    <n v="28886.32"/>
    <n v="27282.46"/>
    <n v="142.77000000000001"/>
    <n v="1363.17"/>
    <n v="31.8"/>
  </r>
  <r>
    <x v="1"/>
    <x v="4"/>
    <x v="4"/>
    <n v="18733.78"/>
    <n v="21957.439999999999"/>
    <n v="94.23"/>
    <n v="892.48"/>
    <n v="57.93"/>
  </r>
  <r>
    <x v="8"/>
    <x v="6"/>
    <x v="1"/>
    <n v="40006.1"/>
    <n v="46604.49"/>
    <n v="76.33"/>
    <n v="1301.97"/>
    <n v="33.33"/>
  </r>
  <r>
    <x v="12"/>
    <x v="2"/>
    <x v="1"/>
    <n v="28982.57"/>
    <n v="28253.05"/>
    <n v="47.06"/>
    <n v="191.98"/>
    <n v="33.6"/>
  </r>
  <r>
    <x v="3"/>
    <x v="6"/>
    <x v="5"/>
    <n v="1761.46"/>
    <n v="1495.48"/>
    <n v="162.34"/>
    <n v="991.45"/>
    <n v="32.92"/>
  </r>
  <r>
    <x v="14"/>
    <x v="1"/>
    <x v="0"/>
    <n v="28403.53"/>
    <n v="31672.29"/>
    <n v="99.03"/>
    <n v="11.58"/>
    <n v="55.44"/>
  </r>
  <r>
    <x v="2"/>
    <x v="1"/>
    <x v="1"/>
    <n v="37743.879999999997"/>
    <n v="38738.980000000003"/>
    <n v="46.66"/>
    <n v="119.76"/>
    <n v="32.520000000000003"/>
  </r>
  <r>
    <x v="6"/>
    <x v="0"/>
    <x v="6"/>
    <n v="46493.84"/>
    <n v="53600.3"/>
    <n v="176.13"/>
    <n v="1399.97"/>
    <n v="47.36"/>
  </r>
  <r>
    <x v="1"/>
    <x v="6"/>
    <x v="3"/>
    <n v="35244.32"/>
    <n v="39067.47"/>
    <n v="30.67"/>
    <n v="1330.07"/>
    <n v="61.65"/>
  </r>
  <r>
    <x v="19"/>
    <x v="6"/>
    <x v="5"/>
    <n v="29258.29"/>
    <n v="26546.09"/>
    <n v="158.11000000000001"/>
    <n v="609.53"/>
    <n v="43.02"/>
  </r>
  <r>
    <x v="7"/>
    <x v="2"/>
    <x v="1"/>
    <n v="24001.75"/>
    <n v="24944.99"/>
    <n v="73.739999999999995"/>
    <n v="857.66"/>
    <n v="47.13"/>
  </r>
  <r>
    <x v="8"/>
    <x v="0"/>
    <x v="7"/>
    <n v="18087.87"/>
    <n v="19442.240000000002"/>
    <n v="34.880000000000003"/>
    <n v="671.27"/>
    <n v="43.23"/>
  </r>
  <r>
    <x v="3"/>
    <x v="2"/>
    <x v="6"/>
    <n v="42441.31"/>
    <n v="45200.44"/>
    <n v="77.05"/>
    <n v="201.51"/>
    <n v="53.12"/>
  </r>
  <r>
    <x v="1"/>
    <x v="3"/>
    <x v="3"/>
    <n v="10968.83"/>
    <n v="12751.88"/>
    <n v="186.86"/>
    <n v="62.95"/>
    <n v="69.84"/>
  </r>
  <r>
    <x v="10"/>
    <x v="4"/>
    <x v="6"/>
    <n v="15120.72"/>
    <n v="17927.240000000002"/>
    <n v="144.96"/>
    <n v="557.85"/>
    <n v="42.18"/>
  </r>
  <r>
    <x v="2"/>
    <x v="2"/>
    <x v="1"/>
    <n v="41325.75"/>
    <n v="46510.43"/>
    <n v="137.47999999999999"/>
    <n v="1331.94"/>
    <n v="53.83"/>
  </r>
  <r>
    <x v="10"/>
    <x v="3"/>
    <x v="1"/>
    <n v="32131.15"/>
    <n v="26414.69"/>
    <n v="171"/>
    <n v="841.62"/>
    <n v="30.67"/>
  </r>
  <r>
    <x v="2"/>
    <x v="4"/>
    <x v="5"/>
    <n v="7027.51"/>
    <n v="6827.82"/>
    <n v="193.88"/>
    <n v="176.04"/>
    <n v="34.86"/>
  </r>
  <r>
    <x v="13"/>
    <x v="1"/>
    <x v="2"/>
    <n v="17552.919999999998"/>
    <n v="18078.2"/>
    <n v="29.92"/>
    <n v="918.87"/>
    <n v="40.64"/>
  </r>
  <r>
    <x v="0"/>
    <x v="3"/>
    <x v="1"/>
    <n v="40280.78"/>
    <n v="44555.83"/>
    <n v="91.29"/>
    <n v="631.94000000000005"/>
    <n v="36.47"/>
  </r>
  <r>
    <x v="12"/>
    <x v="3"/>
    <x v="1"/>
    <n v="39430.11"/>
    <n v="33967.67"/>
    <n v="195.56"/>
    <n v="1238.3800000000001"/>
    <n v="51.91"/>
  </r>
  <r>
    <x v="1"/>
    <x v="1"/>
    <x v="3"/>
    <n v="6814.9"/>
    <n v="5714.47"/>
    <n v="155.41"/>
    <n v="175.92"/>
    <n v="61.03"/>
  </r>
  <r>
    <x v="16"/>
    <x v="1"/>
    <x v="4"/>
    <n v="41155.07"/>
    <n v="36779.53"/>
    <n v="167.03"/>
    <n v="218.12"/>
    <n v="43.33"/>
  </r>
  <r>
    <x v="2"/>
    <x v="5"/>
    <x v="1"/>
    <n v="13820.66"/>
    <n v="13572.91"/>
    <n v="199.93"/>
    <n v="959.44"/>
    <n v="48.16"/>
  </r>
  <r>
    <x v="9"/>
    <x v="1"/>
    <x v="4"/>
    <n v="37796.42"/>
    <n v="39306.879999999997"/>
    <n v="164.53"/>
    <n v="1122.28"/>
    <n v="31.53"/>
  </r>
  <r>
    <x v="1"/>
    <x v="1"/>
    <x v="3"/>
    <n v="9380.4599999999991"/>
    <n v="10402.32"/>
    <n v="132.16"/>
    <n v="891.06"/>
    <n v="47.86"/>
  </r>
  <r>
    <x v="16"/>
    <x v="6"/>
    <x v="3"/>
    <n v="4305.1099999999997"/>
    <n v="3922.57"/>
    <n v="80.739999999999995"/>
    <n v="1165.92"/>
    <n v="50.27"/>
  </r>
  <r>
    <x v="14"/>
    <x v="6"/>
    <x v="4"/>
    <n v="43358.51"/>
    <n v="40559.910000000003"/>
    <n v="146.74"/>
    <n v="320.44"/>
    <n v="51.33"/>
  </r>
  <r>
    <x v="0"/>
    <x v="3"/>
    <x v="0"/>
    <n v="33383.46"/>
    <n v="31641.85"/>
    <n v="179.15"/>
    <n v="700.52"/>
    <n v="42.09"/>
  </r>
  <r>
    <x v="12"/>
    <x v="2"/>
    <x v="2"/>
    <n v="11076.21"/>
    <n v="9468.17"/>
    <n v="23.69"/>
    <n v="847.22"/>
    <n v="55.89"/>
  </r>
  <r>
    <x v="14"/>
    <x v="1"/>
    <x v="1"/>
    <n v="35453.199999999997"/>
    <n v="29871.31"/>
    <n v="120.72"/>
    <n v="162.58000000000001"/>
    <n v="62.82"/>
  </r>
  <r>
    <x v="4"/>
    <x v="5"/>
    <x v="6"/>
    <n v="13457.47"/>
    <n v="13475.25"/>
    <n v="90.53"/>
    <n v="633.97"/>
    <n v="44.35"/>
  </r>
  <r>
    <x v="16"/>
    <x v="6"/>
    <x v="4"/>
    <n v="19988.52"/>
    <n v="22368.34"/>
    <n v="95.72"/>
    <n v="111.11"/>
    <n v="62.39"/>
  </r>
  <r>
    <x v="19"/>
    <x v="6"/>
    <x v="7"/>
    <n v="44207.99"/>
    <n v="36016.43"/>
    <n v="101.07"/>
    <n v="1388.28"/>
    <n v="45.53"/>
  </r>
  <r>
    <x v="16"/>
    <x v="1"/>
    <x v="7"/>
    <n v="41808.81"/>
    <n v="42236.58"/>
    <n v="67.75"/>
    <n v="655.29"/>
    <n v="45.16"/>
  </r>
  <r>
    <x v="17"/>
    <x v="2"/>
    <x v="7"/>
    <n v="23698.47"/>
    <n v="26035.42"/>
    <n v="135.44999999999999"/>
    <n v="424.67"/>
    <n v="50.69"/>
  </r>
  <r>
    <x v="15"/>
    <x v="3"/>
    <x v="5"/>
    <n v="13083.38"/>
    <n v="13486.47"/>
    <n v="83.71"/>
    <n v="96.73"/>
    <n v="56.13"/>
  </r>
  <r>
    <x v="2"/>
    <x v="5"/>
    <x v="3"/>
    <n v="28760.63"/>
    <n v="23062.880000000001"/>
    <n v="158.32"/>
    <n v="427.03"/>
    <n v="31.41"/>
  </r>
  <r>
    <x v="8"/>
    <x v="1"/>
    <x v="5"/>
    <n v="6212.78"/>
    <n v="6174.84"/>
    <n v="178.86"/>
    <n v="1001.38"/>
    <n v="40.75"/>
  </r>
  <r>
    <x v="18"/>
    <x v="6"/>
    <x v="5"/>
    <n v="39039.85"/>
    <n v="33362.620000000003"/>
    <n v="123.73"/>
    <n v="1044.3499999999999"/>
    <n v="58.72"/>
  </r>
  <r>
    <x v="14"/>
    <x v="4"/>
    <x v="0"/>
    <n v="18969.11"/>
    <n v="15680.79"/>
    <n v="53.34"/>
    <n v="1132.33"/>
    <n v="65.95"/>
  </r>
  <r>
    <x v="3"/>
    <x v="6"/>
    <x v="3"/>
    <n v="38395.449999999997"/>
    <n v="33656.74"/>
    <n v="73.040000000000006"/>
    <n v="541.42999999999995"/>
    <n v="46.38"/>
  </r>
  <r>
    <x v="0"/>
    <x v="2"/>
    <x v="6"/>
    <n v="34163.29"/>
    <n v="40069.69"/>
    <n v="91.17"/>
    <n v="635.01"/>
    <n v="56.12"/>
  </r>
  <r>
    <x v="9"/>
    <x v="3"/>
    <x v="0"/>
    <n v="10616.72"/>
    <n v="12150.96"/>
    <n v="149.33000000000001"/>
    <n v="1263.27"/>
    <n v="54.82"/>
  </r>
  <r>
    <x v="6"/>
    <x v="4"/>
    <x v="2"/>
    <n v="16670.87"/>
    <n v="15213.54"/>
    <n v="41.88"/>
    <n v="293.10000000000002"/>
    <n v="51.96"/>
  </r>
  <r>
    <x v="13"/>
    <x v="6"/>
    <x v="5"/>
    <n v="37779.06"/>
    <n v="38537.1"/>
    <n v="115.99"/>
    <n v="713.79"/>
    <n v="50.87"/>
  </r>
  <r>
    <x v="13"/>
    <x v="2"/>
    <x v="6"/>
    <n v="43452.84"/>
    <n v="46978.35"/>
    <n v="169.27"/>
    <n v="1297.9100000000001"/>
    <n v="53.51"/>
  </r>
  <r>
    <x v="6"/>
    <x v="0"/>
    <x v="2"/>
    <n v="11818.08"/>
    <n v="12573.23"/>
    <n v="53.13"/>
    <n v="1346.06"/>
    <n v="37.090000000000003"/>
  </r>
  <r>
    <x v="18"/>
    <x v="5"/>
    <x v="5"/>
    <n v="37858.620000000003"/>
    <n v="42367.34"/>
    <n v="78.400000000000006"/>
    <n v="873.33"/>
    <n v="64.33"/>
  </r>
  <r>
    <x v="10"/>
    <x v="0"/>
    <x v="7"/>
    <n v="24684.76"/>
    <n v="29436.85"/>
    <n v="96.73"/>
    <n v="275.13"/>
    <n v="37.32"/>
  </r>
  <r>
    <x v="3"/>
    <x v="2"/>
    <x v="5"/>
    <n v="18789.68"/>
    <n v="19530.43"/>
    <n v="86.12"/>
    <n v="53.04"/>
    <n v="66.459999999999994"/>
  </r>
  <r>
    <x v="3"/>
    <x v="5"/>
    <x v="6"/>
    <n v="36882.589999999997"/>
    <n v="38144.019999999997"/>
    <n v="153.66999999999999"/>
    <n v="1006.64"/>
    <n v="69.72"/>
  </r>
  <r>
    <x v="1"/>
    <x v="6"/>
    <x v="4"/>
    <n v="6085.28"/>
    <n v="5685.71"/>
    <n v="95.93"/>
    <n v="219.51"/>
    <n v="58.97"/>
  </r>
  <r>
    <x v="6"/>
    <x v="5"/>
    <x v="5"/>
    <n v="29603.919999999998"/>
    <n v="30482.84"/>
    <n v="146.65"/>
    <n v="684.44"/>
    <n v="64.36"/>
  </r>
  <r>
    <x v="0"/>
    <x v="2"/>
    <x v="4"/>
    <n v="27759.88"/>
    <n v="31262.21"/>
    <n v="36.5"/>
    <n v="86.32"/>
    <n v="64.27"/>
  </r>
  <r>
    <x v="9"/>
    <x v="1"/>
    <x v="4"/>
    <n v="27413.78"/>
    <n v="31419.33"/>
    <n v="195.72"/>
    <n v="211.42"/>
    <n v="69.430000000000007"/>
  </r>
  <r>
    <x v="16"/>
    <x v="4"/>
    <x v="1"/>
    <n v="7051.79"/>
    <n v="8068.39"/>
    <n v="172.93"/>
    <n v="810.83"/>
    <n v="57.06"/>
  </r>
  <r>
    <x v="14"/>
    <x v="6"/>
    <x v="2"/>
    <n v="10435.280000000001"/>
    <n v="11697.07"/>
    <n v="184"/>
    <n v="1253.49"/>
    <n v="50.95"/>
  </r>
  <r>
    <x v="6"/>
    <x v="2"/>
    <x v="1"/>
    <n v="41999.88"/>
    <n v="35491.64"/>
    <n v="21.29"/>
    <n v="625.16"/>
    <n v="54.64"/>
  </r>
  <r>
    <x v="0"/>
    <x v="3"/>
    <x v="5"/>
    <n v="49903.519999999997"/>
    <n v="44884.59"/>
    <n v="129.94999999999999"/>
    <n v="64.36"/>
    <n v="40.590000000000003"/>
  </r>
  <r>
    <x v="3"/>
    <x v="3"/>
    <x v="3"/>
    <n v="15469.35"/>
    <n v="17461.830000000002"/>
    <n v="179.3"/>
    <n v="1024.33"/>
    <n v="62.56"/>
  </r>
  <r>
    <x v="3"/>
    <x v="4"/>
    <x v="6"/>
    <n v="23873.09"/>
    <n v="27038.639999999999"/>
    <n v="152.80000000000001"/>
    <n v="93.06"/>
    <n v="34.630000000000003"/>
  </r>
  <r>
    <x v="15"/>
    <x v="3"/>
    <x v="7"/>
    <n v="8418.73"/>
    <n v="7673.55"/>
    <n v="120.96"/>
    <n v="340.94"/>
    <n v="55.71"/>
  </r>
  <r>
    <x v="13"/>
    <x v="5"/>
    <x v="1"/>
    <n v="44857.26"/>
    <n v="37550.959999999999"/>
    <n v="85.57"/>
    <n v="973.35"/>
    <n v="55.41"/>
  </r>
  <r>
    <x v="10"/>
    <x v="4"/>
    <x v="3"/>
    <n v="30422.62"/>
    <n v="28442.080000000002"/>
    <n v="186.42"/>
    <n v="169.12"/>
    <n v="60.43"/>
  </r>
  <r>
    <x v="7"/>
    <x v="2"/>
    <x v="1"/>
    <n v="1765.31"/>
    <n v="1563.86"/>
    <n v="141.68"/>
    <n v="788.06"/>
    <n v="56.57"/>
  </r>
  <r>
    <x v="14"/>
    <x v="6"/>
    <x v="1"/>
    <n v="45203.74"/>
    <n v="39651.230000000003"/>
    <n v="149.69"/>
    <n v="422.11"/>
    <n v="46.33"/>
  </r>
  <r>
    <x v="12"/>
    <x v="0"/>
    <x v="0"/>
    <n v="20798.810000000001"/>
    <n v="17180.169999999998"/>
    <n v="113.03"/>
    <n v="609.22"/>
    <n v="49.32"/>
  </r>
  <r>
    <x v="9"/>
    <x v="5"/>
    <x v="7"/>
    <n v="39791.06"/>
    <n v="37067.589999999997"/>
    <n v="91.58"/>
    <n v="853.22"/>
    <n v="36.25"/>
  </r>
  <r>
    <x v="0"/>
    <x v="6"/>
    <x v="1"/>
    <n v="11978.28"/>
    <n v="11382.9"/>
    <n v="29.06"/>
    <n v="445.96"/>
    <n v="66.459999999999994"/>
  </r>
  <r>
    <x v="18"/>
    <x v="6"/>
    <x v="0"/>
    <n v="44674.27"/>
    <n v="46816.54"/>
    <n v="127.61"/>
    <n v="604.13"/>
    <n v="52.48"/>
  </r>
  <r>
    <x v="19"/>
    <x v="0"/>
    <x v="7"/>
    <n v="36208.68"/>
    <n v="36936.81"/>
    <n v="55.58"/>
    <n v="1091.48"/>
    <n v="37.89"/>
  </r>
  <r>
    <x v="1"/>
    <x v="1"/>
    <x v="7"/>
    <n v="47546.87"/>
    <n v="48143.040000000001"/>
    <n v="146.6"/>
    <n v="796.35"/>
    <n v="33.619999999999997"/>
  </r>
  <r>
    <x v="8"/>
    <x v="0"/>
    <x v="0"/>
    <n v="45557.57"/>
    <n v="50029.919999999998"/>
    <n v="155.41"/>
    <n v="11.71"/>
    <n v="58.18"/>
  </r>
  <r>
    <x v="14"/>
    <x v="2"/>
    <x v="3"/>
    <n v="8699.67"/>
    <n v="8805.2900000000009"/>
    <n v="189.81"/>
    <n v="345.31"/>
    <n v="64.42"/>
  </r>
  <r>
    <x v="5"/>
    <x v="3"/>
    <x v="6"/>
    <n v="13669.91"/>
    <n v="12235.48"/>
    <n v="46.99"/>
    <n v="478.99"/>
    <n v="36.68"/>
  </r>
  <r>
    <x v="13"/>
    <x v="6"/>
    <x v="5"/>
    <n v="23369.68"/>
    <n v="26085.119999999999"/>
    <n v="153.69"/>
    <n v="1380.39"/>
    <n v="65.8"/>
  </r>
  <r>
    <x v="5"/>
    <x v="3"/>
    <x v="1"/>
    <n v="47273.82"/>
    <n v="56132.73"/>
    <n v="158.63"/>
    <n v="692.1"/>
    <n v="49.21"/>
  </r>
  <r>
    <x v="0"/>
    <x v="5"/>
    <x v="5"/>
    <n v="37989.839999999997"/>
    <n v="36900.47"/>
    <n v="39.380000000000003"/>
    <n v="537.12"/>
    <n v="61.06"/>
  </r>
  <r>
    <x v="12"/>
    <x v="4"/>
    <x v="7"/>
    <n v="16713.349999999999"/>
    <n v="15621.78"/>
    <n v="115.81"/>
    <n v="330.05"/>
    <n v="54.96"/>
  </r>
  <r>
    <x v="2"/>
    <x v="4"/>
    <x v="0"/>
    <n v="45877.26"/>
    <n v="42522.57"/>
    <n v="171.74"/>
    <n v="798.79"/>
    <n v="46.59"/>
  </r>
  <r>
    <x v="10"/>
    <x v="1"/>
    <x v="3"/>
    <n v="27497.52"/>
    <n v="22111.98"/>
    <n v="63.61"/>
    <n v="648.04"/>
    <n v="47.3"/>
  </r>
  <r>
    <x v="19"/>
    <x v="1"/>
    <x v="0"/>
    <n v="14405.3"/>
    <n v="17091.03"/>
    <n v="29.48"/>
    <n v="437.01"/>
    <n v="61.75"/>
  </r>
  <r>
    <x v="5"/>
    <x v="5"/>
    <x v="3"/>
    <n v="49351.89"/>
    <n v="57509.15"/>
    <n v="63.47"/>
    <n v="853.9"/>
    <n v="32.04"/>
  </r>
  <r>
    <x v="10"/>
    <x v="2"/>
    <x v="2"/>
    <n v="3612.24"/>
    <n v="3485.04"/>
    <n v="63.42"/>
    <n v="12.57"/>
    <n v="36.42"/>
  </r>
  <r>
    <x v="9"/>
    <x v="4"/>
    <x v="4"/>
    <n v="49174.2"/>
    <n v="52321.66"/>
    <n v="38.89"/>
    <n v="1293.22"/>
    <n v="62.32"/>
  </r>
  <r>
    <x v="15"/>
    <x v="5"/>
    <x v="4"/>
    <n v="2792.96"/>
    <n v="3104.14"/>
    <n v="127.42"/>
    <n v="253.61"/>
    <n v="68.23"/>
  </r>
  <r>
    <x v="15"/>
    <x v="2"/>
    <x v="2"/>
    <n v="48008.92"/>
    <n v="41651.089999999997"/>
    <n v="115.44"/>
    <n v="1140.21"/>
    <n v="45.33"/>
  </r>
  <r>
    <x v="19"/>
    <x v="5"/>
    <x v="7"/>
    <n v="25684.63"/>
    <n v="21722.21"/>
    <n v="118.91"/>
    <n v="1312.59"/>
    <n v="63.2"/>
  </r>
  <r>
    <x v="7"/>
    <x v="4"/>
    <x v="4"/>
    <n v="21905.22"/>
    <n v="23385.17"/>
    <n v="49.72"/>
    <n v="329.25"/>
    <n v="30.4"/>
  </r>
  <r>
    <x v="19"/>
    <x v="0"/>
    <x v="5"/>
    <n v="11341.32"/>
    <n v="13072.23"/>
    <n v="152.59"/>
    <n v="283.68"/>
    <n v="50.25"/>
  </r>
  <r>
    <x v="9"/>
    <x v="2"/>
    <x v="0"/>
    <n v="48670.400000000001"/>
    <n v="56412.39"/>
    <n v="69.19"/>
    <n v="733.21"/>
    <n v="40.28"/>
  </r>
  <r>
    <x v="11"/>
    <x v="6"/>
    <x v="1"/>
    <n v="14279.49"/>
    <n v="12545.82"/>
    <n v="183.48"/>
    <n v="587.6"/>
    <n v="55.88"/>
  </r>
  <r>
    <x v="6"/>
    <x v="1"/>
    <x v="7"/>
    <n v="3179.96"/>
    <n v="2720.75"/>
    <n v="73.39"/>
    <n v="1042.55"/>
    <n v="62.84"/>
  </r>
  <r>
    <x v="16"/>
    <x v="0"/>
    <x v="1"/>
    <n v="34887.550000000003"/>
    <n v="37955.699999999997"/>
    <n v="21.27"/>
    <n v="322.29000000000002"/>
    <n v="69.2"/>
  </r>
  <r>
    <x v="11"/>
    <x v="4"/>
    <x v="6"/>
    <n v="37822.53"/>
    <n v="36525.980000000003"/>
    <n v="103.41"/>
    <n v="943.74"/>
    <n v="50.34"/>
  </r>
  <r>
    <x v="3"/>
    <x v="6"/>
    <x v="3"/>
    <n v="46277.17"/>
    <n v="39995.42"/>
    <n v="95.2"/>
    <n v="1047.46"/>
    <n v="57.96"/>
  </r>
  <r>
    <x v="11"/>
    <x v="2"/>
    <x v="0"/>
    <n v="12533.98"/>
    <n v="13274.87"/>
    <n v="34.549999999999997"/>
    <n v="684.75"/>
    <n v="47.1"/>
  </r>
  <r>
    <x v="1"/>
    <x v="4"/>
    <x v="3"/>
    <n v="47791.45"/>
    <n v="52847.32"/>
    <n v="121.85"/>
    <n v="1192.52"/>
    <n v="57.25"/>
  </r>
  <r>
    <x v="8"/>
    <x v="0"/>
    <x v="1"/>
    <n v="15269.61"/>
    <n v="12308.08"/>
    <n v="179.27"/>
    <n v="289.07"/>
    <n v="38.25"/>
  </r>
  <r>
    <x v="11"/>
    <x v="1"/>
    <x v="3"/>
    <n v="34130.79"/>
    <n v="35657.33"/>
    <n v="170.5"/>
    <n v="577.34"/>
    <n v="32.270000000000003"/>
  </r>
  <r>
    <x v="3"/>
    <x v="1"/>
    <x v="1"/>
    <n v="37384.57"/>
    <n v="32795.85"/>
    <n v="198.77"/>
    <n v="1125.95"/>
    <n v="30.05"/>
  </r>
  <r>
    <x v="2"/>
    <x v="6"/>
    <x v="1"/>
    <n v="28571.59"/>
    <n v="31015.87"/>
    <n v="149.38999999999999"/>
    <n v="1294.5899999999999"/>
    <n v="60.69"/>
  </r>
  <r>
    <x v="16"/>
    <x v="0"/>
    <x v="7"/>
    <n v="36345.449999999997"/>
    <n v="36499.01"/>
    <n v="91.99"/>
    <n v="832.24"/>
    <n v="36.11"/>
  </r>
  <r>
    <x v="13"/>
    <x v="4"/>
    <x v="7"/>
    <n v="29372.42"/>
    <n v="32419.01"/>
    <n v="153.35"/>
    <n v="512.17999999999995"/>
    <n v="53.01"/>
  </r>
  <r>
    <x v="2"/>
    <x v="5"/>
    <x v="5"/>
    <n v="32994.230000000003"/>
    <n v="29316.65"/>
    <n v="55.85"/>
    <n v="1237.8399999999999"/>
    <n v="48.08"/>
  </r>
  <r>
    <x v="11"/>
    <x v="0"/>
    <x v="0"/>
    <n v="31690"/>
    <n v="31853.08"/>
    <n v="54.92"/>
    <n v="956.13"/>
    <n v="34.74"/>
  </r>
  <r>
    <x v="19"/>
    <x v="4"/>
    <x v="5"/>
    <n v="41542.82"/>
    <n v="33637.17"/>
    <n v="53.74"/>
    <n v="1311.01"/>
    <n v="41.08"/>
  </r>
  <r>
    <x v="17"/>
    <x v="2"/>
    <x v="7"/>
    <n v="6255.34"/>
    <n v="5710.01"/>
    <n v="185.16"/>
    <n v="1355.39"/>
    <n v="55.56"/>
  </r>
  <r>
    <x v="6"/>
    <x v="1"/>
    <x v="6"/>
    <n v="41708.449999999997"/>
    <n v="43196.51"/>
    <n v="141.07"/>
    <n v="143.91999999999999"/>
    <n v="65.48"/>
  </r>
  <r>
    <x v="1"/>
    <x v="3"/>
    <x v="3"/>
    <n v="42685.71"/>
    <n v="34688.01"/>
    <n v="54.69"/>
    <n v="517.67999999999995"/>
    <n v="45.35"/>
  </r>
  <r>
    <x v="10"/>
    <x v="2"/>
    <x v="5"/>
    <n v="30858.1"/>
    <n v="28632.37"/>
    <n v="171.82"/>
    <n v="648.37"/>
    <n v="64.819999999999993"/>
  </r>
  <r>
    <x v="10"/>
    <x v="0"/>
    <x v="7"/>
    <n v="5154.83"/>
    <n v="4460.6000000000004"/>
    <n v="24.11"/>
    <n v="704.92"/>
    <n v="55.41"/>
  </r>
  <r>
    <x v="19"/>
    <x v="3"/>
    <x v="7"/>
    <n v="4237.6000000000004"/>
    <n v="4359.67"/>
    <n v="49.5"/>
    <n v="408.05"/>
    <n v="54.68"/>
  </r>
  <r>
    <x v="10"/>
    <x v="0"/>
    <x v="5"/>
    <n v="4567.74"/>
    <n v="5391.11"/>
    <n v="160.62"/>
    <n v="397.54"/>
    <n v="57.82"/>
  </r>
  <r>
    <x v="14"/>
    <x v="3"/>
    <x v="1"/>
    <n v="45968.75"/>
    <n v="45861.88"/>
    <n v="164.12"/>
    <n v="81.58"/>
    <n v="62.05"/>
  </r>
  <r>
    <x v="4"/>
    <x v="6"/>
    <x v="3"/>
    <n v="44356.53"/>
    <n v="50160.6"/>
    <n v="143.58000000000001"/>
    <n v="1294.54"/>
    <n v="60.08"/>
  </r>
  <r>
    <x v="11"/>
    <x v="5"/>
    <x v="6"/>
    <n v="17866.3"/>
    <n v="16240.51"/>
    <n v="183.03"/>
    <n v="522.78"/>
    <n v="55.12"/>
  </r>
  <r>
    <x v="6"/>
    <x v="2"/>
    <x v="2"/>
    <n v="25519.74"/>
    <n v="27912.81"/>
    <n v="120.41"/>
    <n v="607.70000000000005"/>
    <n v="63.78"/>
  </r>
  <r>
    <x v="3"/>
    <x v="5"/>
    <x v="1"/>
    <n v="18754.310000000001"/>
    <n v="16020.53"/>
    <n v="60.53"/>
    <n v="1374.6"/>
    <n v="61.1"/>
  </r>
  <r>
    <x v="4"/>
    <x v="6"/>
    <x v="3"/>
    <n v="11104.84"/>
    <n v="12815.43"/>
    <n v="108.63"/>
    <n v="1255.47"/>
    <n v="36.86"/>
  </r>
  <r>
    <x v="12"/>
    <x v="6"/>
    <x v="2"/>
    <n v="17500.759999999998"/>
    <n v="17532.96"/>
    <n v="43.3"/>
    <n v="823.03"/>
    <n v="42.02"/>
  </r>
  <r>
    <x v="18"/>
    <x v="1"/>
    <x v="0"/>
    <n v="19157.12"/>
    <n v="20112.12"/>
    <n v="55.94"/>
    <n v="763.12"/>
    <n v="63.51"/>
  </r>
  <r>
    <x v="18"/>
    <x v="1"/>
    <x v="4"/>
    <n v="32917.54"/>
    <n v="38422.03"/>
    <n v="58.78"/>
    <n v="1232.8"/>
    <n v="66.02"/>
  </r>
  <r>
    <x v="8"/>
    <x v="2"/>
    <x v="0"/>
    <n v="32184.1"/>
    <n v="35437.17"/>
    <n v="164.27"/>
    <n v="1316.74"/>
    <n v="46.38"/>
  </r>
  <r>
    <x v="2"/>
    <x v="1"/>
    <x v="6"/>
    <n v="49311.94"/>
    <n v="52127.51"/>
    <n v="176.29"/>
    <n v="818.32"/>
    <n v="51.58"/>
  </r>
  <r>
    <x v="11"/>
    <x v="3"/>
    <x v="0"/>
    <n v="36201.480000000003"/>
    <n v="37772.46"/>
    <n v="168.93"/>
    <n v="508.2"/>
    <n v="39.96"/>
  </r>
  <r>
    <x v="4"/>
    <x v="0"/>
    <x v="3"/>
    <n v="12911.61"/>
    <n v="11781.38"/>
    <n v="118.41"/>
    <n v="775.6"/>
    <n v="40.36"/>
  </r>
  <r>
    <x v="2"/>
    <x v="0"/>
    <x v="7"/>
    <n v="28650.78"/>
    <n v="33910.870000000003"/>
    <n v="187.5"/>
    <n v="758.19"/>
    <n v="32.43"/>
  </r>
  <r>
    <x v="9"/>
    <x v="4"/>
    <x v="2"/>
    <n v="38553.79"/>
    <n v="36039"/>
    <n v="196.7"/>
    <n v="131.35"/>
    <n v="62.19"/>
  </r>
  <r>
    <x v="9"/>
    <x v="5"/>
    <x v="2"/>
    <n v="32700.17"/>
    <n v="34668.65"/>
    <n v="38.200000000000003"/>
    <n v="343.47"/>
    <n v="53.23"/>
  </r>
  <r>
    <x v="16"/>
    <x v="6"/>
    <x v="3"/>
    <n v="14694.72"/>
    <n v="16680.060000000001"/>
    <n v="90.68"/>
    <n v="1185.57"/>
    <n v="48.16"/>
  </r>
  <r>
    <x v="6"/>
    <x v="2"/>
    <x v="7"/>
    <n v="41956.05"/>
    <n v="49083.9"/>
    <n v="101.4"/>
    <n v="161.99"/>
    <n v="62.28"/>
  </r>
  <r>
    <x v="11"/>
    <x v="6"/>
    <x v="4"/>
    <n v="7569.05"/>
    <n v="8700.01"/>
    <n v="171.67"/>
    <n v="1018.16"/>
    <n v="64.38"/>
  </r>
  <r>
    <x v="10"/>
    <x v="1"/>
    <x v="4"/>
    <n v="650.11"/>
    <n v="603.04999999999995"/>
    <n v="33.369999999999997"/>
    <n v="350"/>
    <n v="43.18"/>
  </r>
  <r>
    <x v="9"/>
    <x v="2"/>
    <x v="7"/>
    <n v="18793.14"/>
    <n v="22519.58"/>
    <n v="75.349999999999994"/>
    <n v="676.81"/>
    <n v="68.930000000000007"/>
  </r>
  <r>
    <x v="2"/>
    <x v="0"/>
    <x v="7"/>
    <n v="19294.52"/>
    <n v="18193.080000000002"/>
    <n v="130.43"/>
    <n v="60.43"/>
    <n v="57.23"/>
  </r>
  <r>
    <x v="6"/>
    <x v="0"/>
    <x v="0"/>
    <n v="16715.11"/>
    <n v="15023.87"/>
    <n v="129.83000000000001"/>
    <n v="421.79"/>
    <n v="52.26"/>
  </r>
  <r>
    <x v="19"/>
    <x v="5"/>
    <x v="4"/>
    <n v="10172.69"/>
    <n v="11235.47"/>
    <n v="124.52"/>
    <n v="891.94"/>
    <n v="56.55"/>
  </r>
  <r>
    <x v="14"/>
    <x v="4"/>
    <x v="6"/>
    <n v="40478.81"/>
    <n v="34071.96"/>
    <n v="151.91999999999999"/>
    <n v="836.06"/>
    <n v="45.98"/>
  </r>
  <r>
    <x v="9"/>
    <x v="2"/>
    <x v="1"/>
    <n v="11778.4"/>
    <n v="13323.99"/>
    <n v="34.1"/>
    <n v="269.01"/>
    <n v="61.89"/>
  </r>
  <r>
    <x v="1"/>
    <x v="5"/>
    <x v="7"/>
    <n v="49420.3"/>
    <n v="41747.410000000003"/>
    <n v="34.729999999999997"/>
    <n v="54.36"/>
    <n v="67.77"/>
  </r>
  <r>
    <x v="10"/>
    <x v="4"/>
    <x v="6"/>
    <n v="48408.63"/>
    <n v="45144.05"/>
    <n v="171.01"/>
    <n v="1076.68"/>
    <n v="31.7"/>
  </r>
  <r>
    <x v="17"/>
    <x v="0"/>
    <x v="2"/>
    <n v="38124.79"/>
    <n v="40163.08"/>
    <n v="168.32"/>
    <n v="604.82000000000005"/>
    <n v="49.71"/>
  </r>
  <r>
    <x v="10"/>
    <x v="2"/>
    <x v="0"/>
    <n v="30851.35"/>
    <n v="28023.51"/>
    <n v="145.25"/>
    <n v="1160.69"/>
    <n v="61.55"/>
  </r>
  <r>
    <x v="16"/>
    <x v="0"/>
    <x v="2"/>
    <n v="44703.97"/>
    <n v="37975.51"/>
    <n v="67.930000000000007"/>
    <n v="373.74"/>
    <n v="53.47"/>
  </r>
  <r>
    <x v="0"/>
    <x v="2"/>
    <x v="4"/>
    <n v="43985.69"/>
    <n v="36166.53"/>
    <n v="152.61000000000001"/>
    <n v="554.79"/>
    <n v="60.25"/>
  </r>
  <r>
    <x v="2"/>
    <x v="3"/>
    <x v="1"/>
    <n v="34851.72"/>
    <n v="29922.81"/>
    <n v="137.1"/>
    <n v="178.34"/>
    <n v="40.51"/>
  </r>
  <r>
    <x v="3"/>
    <x v="5"/>
    <x v="2"/>
    <n v="24049.82"/>
    <n v="21338.74"/>
    <n v="190.25"/>
    <n v="1014.36"/>
    <n v="56.71"/>
  </r>
  <r>
    <x v="14"/>
    <x v="3"/>
    <x v="0"/>
    <n v="7233.02"/>
    <n v="8039.87"/>
    <n v="55.81"/>
    <n v="751.03"/>
    <n v="58"/>
  </r>
  <r>
    <x v="10"/>
    <x v="2"/>
    <x v="0"/>
    <n v="29196.12"/>
    <n v="24627.33"/>
    <n v="186.14"/>
    <n v="889.4"/>
    <n v="69.98"/>
  </r>
  <r>
    <x v="1"/>
    <x v="1"/>
    <x v="7"/>
    <n v="8737.74"/>
    <n v="9012.64"/>
    <n v="72.03"/>
    <n v="476.62"/>
    <n v="46.52"/>
  </r>
  <r>
    <x v="16"/>
    <x v="4"/>
    <x v="6"/>
    <n v="19604.830000000002"/>
    <n v="21265.77"/>
    <n v="70.27"/>
    <n v="484.05"/>
    <n v="52.54"/>
  </r>
  <r>
    <x v="14"/>
    <x v="0"/>
    <x v="4"/>
    <n v="26504.560000000001"/>
    <n v="24413.89"/>
    <n v="76.83"/>
    <n v="785.48"/>
    <n v="58.78"/>
  </r>
  <r>
    <x v="18"/>
    <x v="4"/>
    <x v="2"/>
    <n v="6904.66"/>
    <n v="7082.67"/>
    <n v="67.87"/>
    <n v="535.6"/>
    <n v="53.92"/>
  </r>
  <r>
    <x v="14"/>
    <x v="6"/>
    <x v="7"/>
    <n v="18279.47"/>
    <n v="18369.55"/>
    <n v="59.73"/>
    <n v="290.52999999999997"/>
    <n v="68.23"/>
  </r>
  <r>
    <x v="13"/>
    <x v="3"/>
    <x v="0"/>
    <n v="1128.02"/>
    <n v="1033.7"/>
    <n v="43.5"/>
    <n v="94.81"/>
    <n v="55.88"/>
  </r>
  <r>
    <x v="3"/>
    <x v="3"/>
    <x v="4"/>
    <n v="10040.719999999999"/>
    <n v="8441.74"/>
    <n v="153.21"/>
    <n v="1034.6400000000001"/>
    <n v="31.35"/>
  </r>
  <r>
    <x v="16"/>
    <x v="3"/>
    <x v="5"/>
    <n v="45521.599999999999"/>
    <n v="50145.26"/>
    <n v="71.92"/>
    <n v="1262.21"/>
    <n v="66.52"/>
  </r>
  <r>
    <x v="4"/>
    <x v="0"/>
    <x v="7"/>
    <n v="36484.75"/>
    <n v="42175.62"/>
    <n v="146.08000000000001"/>
    <n v="82.67"/>
    <n v="57.94"/>
  </r>
  <r>
    <x v="15"/>
    <x v="6"/>
    <x v="7"/>
    <n v="38727.949999999997"/>
    <n v="43289.34"/>
    <n v="195.51"/>
    <n v="998.84"/>
    <n v="51.53"/>
  </r>
  <r>
    <x v="7"/>
    <x v="1"/>
    <x v="5"/>
    <n v="8740.2800000000007"/>
    <n v="8843.52"/>
    <n v="142.61000000000001"/>
    <n v="1133.6300000000001"/>
    <n v="37.14"/>
  </r>
  <r>
    <x v="12"/>
    <x v="5"/>
    <x v="3"/>
    <n v="29608.83"/>
    <n v="26173.33"/>
    <n v="180.74"/>
    <n v="894.39"/>
    <n v="55.06"/>
  </r>
  <r>
    <x v="14"/>
    <x v="5"/>
    <x v="5"/>
    <n v="31081.07"/>
    <n v="31302.92"/>
    <n v="99.62"/>
    <n v="46.31"/>
    <n v="50.06"/>
  </r>
  <r>
    <x v="19"/>
    <x v="4"/>
    <x v="1"/>
    <n v="32966.239999999998"/>
    <n v="37189.49"/>
    <n v="156.30000000000001"/>
    <n v="1153.04"/>
    <n v="38.33"/>
  </r>
  <r>
    <x v="19"/>
    <x v="3"/>
    <x v="5"/>
    <n v="31340.38"/>
    <n v="26943.89"/>
    <n v="26.84"/>
    <n v="963.26"/>
    <n v="45.96"/>
  </r>
  <r>
    <x v="16"/>
    <x v="0"/>
    <x v="4"/>
    <n v="5728.28"/>
    <n v="6170.95"/>
    <n v="177.63"/>
    <n v="124.46"/>
    <n v="43.78"/>
  </r>
  <r>
    <x v="5"/>
    <x v="4"/>
    <x v="7"/>
    <n v="33137.51"/>
    <n v="34312.6"/>
    <n v="153.28"/>
    <n v="15.25"/>
    <n v="37.590000000000003"/>
  </r>
  <r>
    <x v="9"/>
    <x v="6"/>
    <x v="0"/>
    <n v="25471.29"/>
    <n v="20761.5"/>
    <n v="177.68"/>
    <n v="63.29"/>
    <n v="49.72"/>
  </r>
  <r>
    <x v="18"/>
    <x v="1"/>
    <x v="7"/>
    <n v="7681.12"/>
    <n v="8210.6"/>
    <n v="126.49"/>
    <n v="957.91"/>
    <n v="55.71"/>
  </r>
  <r>
    <x v="2"/>
    <x v="3"/>
    <x v="4"/>
    <n v="803.87"/>
    <n v="772.65"/>
    <n v="49.71"/>
    <n v="682.1"/>
    <n v="44.36"/>
  </r>
  <r>
    <x v="5"/>
    <x v="3"/>
    <x v="6"/>
    <n v="33680.269999999997"/>
    <n v="31829.4"/>
    <n v="74.819999999999993"/>
    <n v="801.48"/>
    <n v="31.36"/>
  </r>
  <r>
    <x v="16"/>
    <x v="2"/>
    <x v="6"/>
    <n v="5297.17"/>
    <n v="5731.9"/>
    <n v="129.41"/>
    <n v="358.81"/>
    <n v="62.13"/>
  </r>
  <r>
    <x v="3"/>
    <x v="3"/>
    <x v="2"/>
    <n v="8921.51"/>
    <n v="7409.04"/>
    <n v="61.46"/>
    <n v="1161.4100000000001"/>
    <n v="32.54"/>
  </r>
  <r>
    <x v="18"/>
    <x v="5"/>
    <x v="4"/>
    <n v="30114.03"/>
    <n v="31277.9"/>
    <n v="184.25"/>
    <n v="332.02"/>
    <n v="56.47"/>
  </r>
  <r>
    <x v="2"/>
    <x v="1"/>
    <x v="6"/>
    <n v="21432.99"/>
    <n v="25269.32"/>
    <n v="76.489999999999995"/>
    <n v="804.72"/>
    <n v="64.77"/>
  </r>
  <r>
    <x v="12"/>
    <x v="3"/>
    <x v="3"/>
    <n v="42071.87"/>
    <n v="43296.13"/>
    <n v="77.349999999999994"/>
    <n v="609.47"/>
    <n v="45.24"/>
  </r>
  <r>
    <x v="6"/>
    <x v="1"/>
    <x v="0"/>
    <n v="42313.38"/>
    <n v="50532.46"/>
    <n v="108.37"/>
    <n v="1176.6400000000001"/>
    <n v="44.09"/>
  </r>
  <r>
    <x v="16"/>
    <x v="0"/>
    <x v="6"/>
    <n v="48867.07"/>
    <n v="54380.4"/>
    <n v="181.03"/>
    <n v="1058.23"/>
    <n v="37.659999999999997"/>
  </r>
  <r>
    <x v="19"/>
    <x v="1"/>
    <x v="7"/>
    <n v="4888.8599999999997"/>
    <n v="4334.8900000000003"/>
    <n v="108.03"/>
    <n v="1106.8"/>
    <n v="42.73"/>
  </r>
  <r>
    <x v="1"/>
    <x v="6"/>
    <x v="2"/>
    <n v="47527.95"/>
    <n v="53841.19"/>
    <n v="82.62"/>
    <n v="162.27000000000001"/>
    <n v="65"/>
  </r>
  <r>
    <x v="14"/>
    <x v="2"/>
    <x v="4"/>
    <n v="21051.75"/>
    <n v="19053.439999999999"/>
    <n v="87.34"/>
    <n v="173.01"/>
    <n v="65.86"/>
  </r>
  <r>
    <x v="7"/>
    <x v="2"/>
    <x v="5"/>
    <n v="4936.8999999999996"/>
    <n v="4139.34"/>
    <n v="189.81"/>
    <n v="18.95"/>
    <n v="62.66"/>
  </r>
  <r>
    <x v="2"/>
    <x v="0"/>
    <x v="1"/>
    <n v="39411.72"/>
    <n v="36078.17"/>
    <n v="115.81"/>
    <n v="1050.78"/>
    <n v="69.81"/>
  </r>
  <r>
    <x v="11"/>
    <x v="3"/>
    <x v="7"/>
    <n v="22479.3"/>
    <n v="19768.330000000002"/>
    <n v="174"/>
    <n v="670.27"/>
    <n v="35.06"/>
  </r>
  <r>
    <x v="5"/>
    <x v="6"/>
    <x v="0"/>
    <n v="5548.98"/>
    <n v="6078.55"/>
    <n v="176.26"/>
    <n v="261.14999999999998"/>
    <n v="33.21"/>
  </r>
  <r>
    <x v="2"/>
    <x v="2"/>
    <x v="7"/>
    <n v="11091.2"/>
    <n v="10718.69"/>
    <n v="183.99"/>
    <n v="649.54999999999995"/>
    <n v="42.2"/>
  </r>
  <r>
    <x v="16"/>
    <x v="6"/>
    <x v="5"/>
    <n v="36223.4"/>
    <n v="41779.800000000003"/>
    <n v="162.61000000000001"/>
    <n v="949.76"/>
    <n v="57.12"/>
  </r>
  <r>
    <x v="8"/>
    <x v="6"/>
    <x v="1"/>
    <n v="6412.01"/>
    <n v="7430.78"/>
    <n v="80.84"/>
    <n v="560.01"/>
    <n v="45.67"/>
  </r>
  <r>
    <x v="4"/>
    <x v="6"/>
    <x v="2"/>
    <n v="5892.7"/>
    <n v="6152.46"/>
    <n v="153.22"/>
    <n v="1390.16"/>
    <n v="43.26"/>
  </r>
  <r>
    <x v="0"/>
    <x v="0"/>
    <x v="0"/>
    <n v="22811.63"/>
    <n v="21689.89"/>
    <n v="115.44"/>
    <n v="1383.96"/>
    <n v="30.72"/>
  </r>
  <r>
    <x v="15"/>
    <x v="6"/>
    <x v="3"/>
    <n v="10282.780000000001"/>
    <n v="11947.45"/>
    <n v="95.65"/>
    <n v="1368.88"/>
    <n v="30.42"/>
  </r>
  <r>
    <x v="10"/>
    <x v="3"/>
    <x v="7"/>
    <n v="42784.14"/>
    <n v="36700.239999999998"/>
    <n v="98.32"/>
    <n v="395.53"/>
    <n v="53.34"/>
  </r>
  <r>
    <x v="4"/>
    <x v="2"/>
    <x v="3"/>
    <n v="17289.990000000002"/>
    <n v="17628.25"/>
    <n v="70.06"/>
    <n v="404.93"/>
    <n v="40.57"/>
  </r>
  <r>
    <x v="0"/>
    <x v="1"/>
    <x v="6"/>
    <n v="10942.22"/>
    <n v="10530.58"/>
    <n v="50.42"/>
    <n v="690.47"/>
    <n v="46.93"/>
  </r>
  <r>
    <x v="12"/>
    <x v="5"/>
    <x v="4"/>
    <n v="23784.31"/>
    <n v="25865.98"/>
    <n v="147.52000000000001"/>
    <n v="1142.1600000000001"/>
    <n v="59.13"/>
  </r>
  <r>
    <x v="8"/>
    <x v="0"/>
    <x v="0"/>
    <n v="5845.91"/>
    <n v="4830.88"/>
    <n v="82.31"/>
    <n v="1188.9000000000001"/>
    <n v="68.31"/>
  </r>
  <r>
    <x v="6"/>
    <x v="6"/>
    <x v="7"/>
    <n v="25811.46"/>
    <n v="28084.080000000002"/>
    <n v="99.53"/>
    <n v="887.96"/>
    <n v="36.35"/>
  </r>
  <r>
    <x v="9"/>
    <x v="0"/>
    <x v="2"/>
    <n v="20294.32"/>
    <n v="21533.41"/>
    <n v="147.69"/>
    <n v="138.19999999999999"/>
    <n v="40.28"/>
  </r>
  <r>
    <x v="10"/>
    <x v="5"/>
    <x v="3"/>
    <n v="22361.18"/>
    <n v="19748.07"/>
    <n v="112.8"/>
    <n v="1109.45"/>
    <n v="59.15"/>
  </r>
  <r>
    <x v="1"/>
    <x v="1"/>
    <x v="7"/>
    <n v="43005.41"/>
    <n v="44585.89"/>
    <n v="170.28"/>
    <n v="88.76"/>
    <n v="69.67"/>
  </r>
  <r>
    <x v="4"/>
    <x v="0"/>
    <x v="3"/>
    <n v="26150.78"/>
    <n v="24859.81"/>
    <n v="90.47"/>
    <n v="1312.81"/>
    <n v="52.65"/>
  </r>
  <r>
    <x v="18"/>
    <x v="2"/>
    <x v="4"/>
    <n v="29278.85"/>
    <n v="33984.53"/>
    <n v="125.56"/>
    <n v="1382.06"/>
    <n v="47.18"/>
  </r>
  <r>
    <x v="11"/>
    <x v="4"/>
    <x v="4"/>
    <n v="14921.82"/>
    <n v="13296.06"/>
    <n v="135.68"/>
    <n v="136.38"/>
    <n v="37.51"/>
  </r>
  <r>
    <x v="4"/>
    <x v="1"/>
    <x v="7"/>
    <n v="21169.63"/>
    <n v="18682.5"/>
    <n v="146.80000000000001"/>
    <n v="596.54999999999995"/>
    <n v="50.59"/>
  </r>
  <r>
    <x v="6"/>
    <x v="4"/>
    <x v="5"/>
    <n v="18963.25"/>
    <n v="21817.13"/>
    <n v="88.46"/>
    <n v="97.73"/>
    <n v="51.83"/>
  </r>
  <r>
    <x v="8"/>
    <x v="4"/>
    <x v="6"/>
    <n v="39459.93"/>
    <n v="34121.18"/>
    <n v="97.62"/>
    <n v="851.69"/>
    <n v="60.3"/>
  </r>
  <r>
    <x v="18"/>
    <x v="0"/>
    <x v="7"/>
    <n v="11440.73"/>
    <n v="9169.07"/>
    <n v="97.32"/>
    <n v="665.69"/>
    <n v="37.229999999999997"/>
  </r>
  <r>
    <x v="13"/>
    <x v="2"/>
    <x v="5"/>
    <n v="14495.05"/>
    <n v="11697.29"/>
    <n v="94.35"/>
    <n v="792.01"/>
    <n v="37.36"/>
  </r>
  <r>
    <x v="1"/>
    <x v="1"/>
    <x v="7"/>
    <n v="25307.75"/>
    <n v="24920.78"/>
    <n v="154.38999999999999"/>
    <n v="215.25"/>
    <n v="54.39"/>
  </r>
  <r>
    <x v="1"/>
    <x v="5"/>
    <x v="1"/>
    <n v="11064.34"/>
    <n v="10189.89"/>
    <n v="173.95"/>
    <n v="348.95"/>
    <n v="43.03"/>
  </r>
  <r>
    <x v="0"/>
    <x v="6"/>
    <x v="4"/>
    <n v="36883.78"/>
    <n v="39028.339999999997"/>
    <n v="110.3"/>
    <n v="1088.3599999999999"/>
    <n v="33.659999999999997"/>
  </r>
  <r>
    <x v="15"/>
    <x v="6"/>
    <x v="0"/>
    <n v="25553.23"/>
    <n v="27719.99"/>
    <n v="40.369999999999997"/>
    <n v="572.71"/>
    <n v="57.82"/>
  </r>
  <r>
    <x v="2"/>
    <x v="0"/>
    <x v="3"/>
    <n v="26673.200000000001"/>
    <n v="29875.24"/>
    <n v="179.56"/>
    <n v="237.14"/>
    <n v="46.48"/>
  </r>
  <r>
    <x v="0"/>
    <x v="1"/>
    <x v="0"/>
    <n v="27386.44"/>
    <n v="31621.42"/>
    <n v="97.9"/>
    <n v="1293.4000000000001"/>
    <n v="69.209999999999994"/>
  </r>
  <r>
    <x v="8"/>
    <x v="6"/>
    <x v="1"/>
    <n v="48176.42"/>
    <n v="44820"/>
    <n v="87.6"/>
    <n v="1080.19"/>
    <n v="62.48"/>
  </r>
  <r>
    <x v="5"/>
    <x v="6"/>
    <x v="2"/>
    <n v="30600.98"/>
    <n v="30507.17"/>
    <n v="144.54"/>
    <n v="1235.79"/>
    <n v="44.17"/>
  </r>
  <r>
    <x v="3"/>
    <x v="2"/>
    <x v="0"/>
    <n v="5349.94"/>
    <n v="5829.07"/>
    <n v="46.26"/>
    <n v="1251.0999999999999"/>
    <n v="45.07"/>
  </r>
  <r>
    <x v="1"/>
    <x v="4"/>
    <x v="7"/>
    <n v="39228.46"/>
    <n v="43603.88"/>
    <n v="116.41"/>
    <n v="1242.27"/>
    <n v="66.930000000000007"/>
  </r>
  <r>
    <x v="15"/>
    <x v="3"/>
    <x v="2"/>
    <n v="16859.400000000001"/>
    <n v="15936.64"/>
    <n v="136.15"/>
    <n v="748.17"/>
    <n v="52.32"/>
  </r>
  <r>
    <x v="16"/>
    <x v="2"/>
    <x v="0"/>
    <n v="17628.330000000002"/>
    <n v="20816.599999999999"/>
    <n v="58.42"/>
    <n v="475.26"/>
    <n v="63.55"/>
  </r>
  <r>
    <x v="19"/>
    <x v="5"/>
    <x v="6"/>
    <n v="2660.69"/>
    <n v="3025.08"/>
    <n v="50.85"/>
    <n v="981.94"/>
    <n v="30.73"/>
  </r>
  <r>
    <x v="14"/>
    <x v="1"/>
    <x v="5"/>
    <n v="30839.37"/>
    <n v="35023.199999999997"/>
    <n v="117.33"/>
    <n v="1244.8699999999999"/>
    <n v="57.23"/>
  </r>
  <r>
    <x v="4"/>
    <x v="6"/>
    <x v="3"/>
    <n v="10893.28"/>
    <n v="9819.52"/>
    <n v="41.42"/>
    <n v="1017.62"/>
    <n v="44.76"/>
  </r>
  <r>
    <x v="14"/>
    <x v="0"/>
    <x v="5"/>
    <n v="47103.94"/>
    <n v="38307.519999999997"/>
    <n v="62.85"/>
    <n v="1267.53"/>
    <n v="39.229999999999997"/>
  </r>
  <r>
    <x v="16"/>
    <x v="3"/>
    <x v="5"/>
    <n v="12997.52"/>
    <n v="14324.93"/>
    <n v="22.11"/>
    <n v="138.41"/>
    <n v="54.06"/>
  </r>
  <r>
    <x v="19"/>
    <x v="6"/>
    <x v="6"/>
    <n v="35653.5"/>
    <n v="40954.480000000003"/>
    <n v="138.4"/>
    <n v="314.58999999999997"/>
    <n v="34"/>
  </r>
  <r>
    <x v="16"/>
    <x v="5"/>
    <x v="1"/>
    <n v="28938.05"/>
    <n v="30887.24"/>
    <n v="42.06"/>
    <n v="492.24"/>
    <n v="52.21"/>
  </r>
  <r>
    <x v="13"/>
    <x v="4"/>
    <x v="4"/>
    <n v="25093.21"/>
    <n v="21035.93"/>
    <n v="114.61"/>
    <n v="605.37"/>
    <n v="30.55"/>
  </r>
  <r>
    <x v="14"/>
    <x v="3"/>
    <x v="2"/>
    <n v="22909.3"/>
    <n v="26242.35"/>
    <n v="194.53"/>
    <n v="960.24"/>
    <n v="49.32"/>
  </r>
  <r>
    <x v="10"/>
    <x v="3"/>
    <x v="2"/>
    <n v="41263.11"/>
    <n v="48331.29"/>
    <n v="163.97"/>
    <n v="1255.23"/>
    <n v="35.380000000000003"/>
  </r>
  <r>
    <x v="12"/>
    <x v="2"/>
    <x v="2"/>
    <n v="42229.35"/>
    <n v="39681.24"/>
    <n v="191.28"/>
    <n v="626.17999999999995"/>
    <n v="40.96"/>
  </r>
  <r>
    <x v="2"/>
    <x v="6"/>
    <x v="3"/>
    <n v="4292.72"/>
    <n v="3863.42"/>
    <n v="181.17"/>
    <n v="1200.1500000000001"/>
    <n v="65.260000000000005"/>
  </r>
  <r>
    <x v="1"/>
    <x v="5"/>
    <x v="1"/>
    <n v="32557.58"/>
    <n v="36985.06"/>
    <n v="140.24"/>
    <n v="410.71"/>
    <n v="30.7"/>
  </r>
  <r>
    <x v="2"/>
    <x v="6"/>
    <x v="6"/>
    <n v="47577.88"/>
    <n v="43032.74"/>
    <n v="174.07"/>
    <n v="713.54"/>
    <n v="53.9"/>
  </r>
  <r>
    <x v="13"/>
    <x v="2"/>
    <x v="7"/>
    <n v="17014.53"/>
    <n v="19897.45"/>
    <n v="132.66"/>
    <n v="1040.56"/>
    <n v="40.29"/>
  </r>
  <r>
    <x v="7"/>
    <x v="6"/>
    <x v="3"/>
    <n v="34621.35"/>
    <n v="34571.129999999997"/>
    <n v="109.1"/>
    <n v="1320.03"/>
    <n v="69.91"/>
  </r>
  <r>
    <x v="5"/>
    <x v="3"/>
    <x v="2"/>
    <n v="36317.93"/>
    <n v="30656.91"/>
    <n v="104.43"/>
    <n v="1131.98"/>
    <n v="45.72"/>
  </r>
  <r>
    <x v="9"/>
    <x v="3"/>
    <x v="4"/>
    <n v="19352.439999999999"/>
    <n v="19488.919999999998"/>
    <n v="77.03"/>
    <n v="1127.53"/>
    <n v="69.760000000000005"/>
  </r>
  <r>
    <x v="10"/>
    <x v="6"/>
    <x v="3"/>
    <n v="19749.18"/>
    <n v="23429.4"/>
    <n v="66.22"/>
    <n v="832.95"/>
    <n v="58.74"/>
  </r>
  <r>
    <x v="10"/>
    <x v="5"/>
    <x v="2"/>
    <n v="16095.67"/>
    <n v="17266.939999999999"/>
    <n v="22.78"/>
    <n v="974.26"/>
    <n v="61.59"/>
  </r>
  <r>
    <x v="19"/>
    <x v="6"/>
    <x v="2"/>
    <n v="48757.88"/>
    <n v="40130.22"/>
    <n v="186.65"/>
    <n v="1041.76"/>
    <n v="56.79"/>
  </r>
  <r>
    <x v="10"/>
    <x v="6"/>
    <x v="2"/>
    <n v="11959.25"/>
    <n v="13995.3"/>
    <n v="47.98"/>
    <n v="924.6"/>
    <n v="59.86"/>
  </r>
  <r>
    <x v="11"/>
    <x v="6"/>
    <x v="7"/>
    <n v="9207.5400000000009"/>
    <n v="9555.15"/>
    <n v="135.32"/>
    <n v="1070.32"/>
    <n v="64.680000000000007"/>
  </r>
  <r>
    <x v="3"/>
    <x v="5"/>
    <x v="1"/>
    <n v="24451.1"/>
    <n v="26741.599999999999"/>
    <n v="101.72"/>
    <n v="469.1"/>
    <n v="59.24"/>
  </r>
  <r>
    <x v="12"/>
    <x v="6"/>
    <x v="2"/>
    <n v="26530.69"/>
    <n v="26224.12"/>
    <n v="154.54"/>
    <n v="1385.15"/>
    <n v="49.94"/>
  </r>
  <r>
    <x v="12"/>
    <x v="3"/>
    <x v="3"/>
    <n v="39257.040000000001"/>
    <n v="43549.74"/>
    <n v="110.57"/>
    <n v="720.43"/>
    <n v="64.180000000000007"/>
  </r>
  <r>
    <x v="3"/>
    <x v="1"/>
    <x v="1"/>
    <n v="45022.32"/>
    <n v="52601.32"/>
    <n v="193.47"/>
    <n v="414.18"/>
    <n v="37.85"/>
  </r>
  <r>
    <x v="9"/>
    <x v="1"/>
    <x v="1"/>
    <n v="39022.449999999997"/>
    <n v="36291.980000000003"/>
    <n v="168.07"/>
    <n v="794.76"/>
    <n v="51.95"/>
  </r>
  <r>
    <x v="10"/>
    <x v="1"/>
    <x v="7"/>
    <n v="45076.43"/>
    <n v="49600.71"/>
    <n v="59.27"/>
    <n v="1060.6600000000001"/>
    <n v="60.5"/>
  </r>
  <r>
    <x v="0"/>
    <x v="0"/>
    <x v="1"/>
    <n v="46585.74"/>
    <n v="48326.86"/>
    <n v="130.56"/>
    <n v="727.6"/>
    <n v="48.33"/>
  </r>
  <r>
    <x v="18"/>
    <x v="6"/>
    <x v="1"/>
    <n v="7291.55"/>
    <n v="7888.77"/>
    <n v="55.41"/>
    <n v="794.28"/>
    <n v="34.44"/>
  </r>
  <r>
    <x v="3"/>
    <x v="4"/>
    <x v="6"/>
    <n v="49713.01"/>
    <n v="49879.839999999997"/>
    <n v="137.47"/>
    <n v="1202.49"/>
    <n v="37.700000000000003"/>
  </r>
  <r>
    <x v="19"/>
    <x v="4"/>
    <x v="4"/>
    <n v="45363.79"/>
    <n v="43666.1"/>
    <n v="119.47"/>
    <n v="1115.53"/>
    <n v="42.01"/>
  </r>
  <r>
    <x v="19"/>
    <x v="1"/>
    <x v="5"/>
    <n v="16025.83"/>
    <n v="14500.02"/>
    <n v="94.43"/>
    <n v="1042.0999999999999"/>
    <n v="51.17"/>
  </r>
  <r>
    <x v="7"/>
    <x v="4"/>
    <x v="6"/>
    <n v="36822.19"/>
    <n v="37779.47"/>
    <n v="80.08"/>
    <n v="1332.98"/>
    <n v="67.52"/>
  </r>
  <r>
    <x v="8"/>
    <x v="3"/>
    <x v="0"/>
    <n v="6894.25"/>
    <n v="7326"/>
    <n v="122.79"/>
    <n v="313.45999999999998"/>
    <n v="33.549999999999997"/>
  </r>
  <r>
    <x v="12"/>
    <x v="2"/>
    <x v="0"/>
    <n v="13884.82"/>
    <n v="14410.92"/>
    <n v="144.27000000000001"/>
    <n v="1163.04"/>
    <n v="66.900000000000006"/>
  </r>
  <r>
    <x v="12"/>
    <x v="1"/>
    <x v="7"/>
    <n v="43108.6"/>
    <n v="37808.92"/>
    <n v="155.19999999999999"/>
    <n v="414.48"/>
    <n v="59.87"/>
  </r>
  <r>
    <x v="19"/>
    <x v="6"/>
    <x v="6"/>
    <n v="29280.98"/>
    <n v="30273.02"/>
    <n v="146.85"/>
    <n v="72.760000000000005"/>
    <n v="34.03"/>
  </r>
  <r>
    <x v="18"/>
    <x v="2"/>
    <x v="1"/>
    <n v="3067.42"/>
    <n v="3053.2"/>
    <n v="113.42"/>
    <n v="445.43"/>
    <n v="52.52"/>
  </r>
  <r>
    <x v="6"/>
    <x v="0"/>
    <x v="0"/>
    <n v="1832.98"/>
    <n v="1597.18"/>
    <n v="117.42"/>
    <n v="1077.67"/>
    <n v="51.41"/>
  </r>
  <r>
    <x v="6"/>
    <x v="2"/>
    <x v="5"/>
    <n v="7256.8"/>
    <n v="5877.43"/>
    <n v="63.78"/>
    <n v="1183.6099999999999"/>
    <n v="41.67"/>
  </r>
  <r>
    <x v="17"/>
    <x v="3"/>
    <x v="0"/>
    <n v="29881.69"/>
    <n v="29847.43"/>
    <n v="169.12"/>
    <n v="359.36"/>
    <n v="48.5"/>
  </r>
  <r>
    <x v="13"/>
    <x v="3"/>
    <x v="4"/>
    <n v="5005.0200000000004"/>
    <n v="4506.29"/>
    <n v="54.28"/>
    <n v="1307.97"/>
    <n v="30.96"/>
  </r>
  <r>
    <x v="10"/>
    <x v="3"/>
    <x v="1"/>
    <n v="15306.6"/>
    <n v="15829.19"/>
    <n v="162.80000000000001"/>
    <n v="69.709999999999994"/>
    <n v="34.340000000000003"/>
  </r>
  <r>
    <x v="10"/>
    <x v="4"/>
    <x v="1"/>
    <n v="27177.119999999999"/>
    <n v="32368.17"/>
    <n v="36.909999999999997"/>
    <n v="756.31"/>
    <n v="31.44"/>
  </r>
  <r>
    <x v="4"/>
    <x v="2"/>
    <x v="3"/>
    <n v="47204.66"/>
    <n v="48115.64"/>
    <n v="48.03"/>
    <n v="1180.6600000000001"/>
    <n v="32.15"/>
  </r>
  <r>
    <x v="19"/>
    <x v="0"/>
    <x v="6"/>
    <n v="49616.19"/>
    <n v="58171.65"/>
    <n v="114.59"/>
    <n v="1286.3800000000001"/>
    <n v="52.67"/>
  </r>
  <r>
    <x v="0"/>
    <x v="6"/>
    <x v="0"/>
    <n v="14631.32"/>
    <n v="12814.96"/>
    <n v="158.52000000000001"/>
    <n v="489.53"/>
    <n v="30.07"/>
  </r>
  <r>
    <x v="13"/>
    <x v="2"/>
    <x v="4"/>
    <n v="25784.26"/>
    <n v="23359.31"/>
    <n v="52.46"/>
    <n v="358.21"/>
    <n v="49.42"/>
  </r>
  <r>
    <x v="5"/>
    <x v="5"/>
    <x v="1"/>
    <n v="19197.91"/>
    <n v="22186.53"/>
    <n v="20.73"/>
    <n v="452.23"/>
    <n v="69.11"/>
  </r>
  <r>
    <x v="8"/>
    <x v="0"/>
    <x v="5"/>
    <n v="31542.14"/>
    <n v="37329.919999999998"/>
    <n v="86.58"/>
    <n v="1216.97"/>
    <n v="55.37"/>
  </r>
  <r>
    <x v="14"/>
    <x v="1"/>
    <x v="5"/>
    <n v="45819.44"/>
    <n v="47170.79"/>
    <n v="129.93"/>
    <n v="1258.56"/>
    <n v="48.37"/>
  </r>
  <r>
    <x v="12"/>
    <x v="3"/>
    <x v="3"/>
    <n v="39379.5"/>
    <n v="35484.15"/>
    <n v="135.79"/>
    <n v="627.49"/>
    <n v="30.64"/>
  </r>
  <r>
    <x v="10"/>
    <x v="1"/>
    <x v="7"/>
    <n v="14575.48"/>
    <n v="17266.43"/>
    <n v="67.430000000000007"/>
    <n v="805.91"/>
    <n v="30.74"/>
  </r>
  <r>
    <x v="4"/>
    <x v="4"/>
    <x v="6"/>
    <n v="30390.15"/>
    <n v="36323.370000000003"/>
    <n v="151.30000000000001"/>
    <n v="1359.08"/>
    <n v="34.549999999999997"/>
  </r>
  <r>
    <x v="10"/>
    <x v="3"/>
    <x v="0"/>
    <n v="24519.45"/>
    <n v="27371.31"/>
    <n v="103.22"/>
    <n v="1044.77"/>
    <n v="68.010000000000005"/>
  </r>
  <r>
    <x v="16"/>
    <x v="4"/>
    <x v="4"/>
    <n v="5132.8100000000004"/>
    <n v="6000.76"/>
    <n v="166.36"/>
    <n v="159.22999999999999"/>
    <n v="34.56"/>
  </r>
  <r>
    <x v="17"/>
    <x v="0"/>
    <x v="7"/>
    <n v="15580.49"/>
    <n v="13179.24"/>
    <n v="101.45"/>
    <n v="1017.13"/>
    <n v="66.010000000000005"/>
  </r>
  <r>
    <x v="0"/>
    <x v="5"/>
    <x v="6"/>
    <n v="44188.4"/>
    <n v="52053.01"/>
    <n v="89.32"/>
    <n v="1004.36"/>
    <n v="39.5"/>
  </r>
  <r>
    <x v="2"/>
    <x v="0"/>
    <x v="5"/>
    <n v="47257.35"/>
    <n v="43506.34"/>
    <n v="128.72"/>
    <n v="732.43"/>
    <n v="31.72"/>
  </r>
  <r>
    <x v="9"/>
    <x v="4"/>
    <x v="6"/>
    <n v="49595.51"/>
    <n v="55463.65"/>
    <n v="50.32"/>
    <n v="1374.66"/>
    <n v="67.680000000000007"/>
  </r>
  <r>
    <x v="6"/>
    <x v="4"/>
    <x v="5"/>
    <n v="15381.73"/>
    <n v="18117.09"/>
    <n v="186.38"/>
    <n v="567.76"/>
    <n v="58.17"/>
  </r>
  <r>
    <x v="7"/>
    <x v="6"/>
    <x v="4"/>
    <n v="35677.39"/>
    <n v="35522"/>
    <n v="114.56"/>
    <n v="895.01"/>
    <n v="63.23"/>
  </r>
  <r>
    <x v="0"/>
    <x v="5"/>
    <x v="7"/>
    <n v="12980.36"/>
    <n v="14459.78"/>
    <n v="68"/>
    <n v="170.36"/>
    <n v="47.54"/>
  </r>
  <r>
    <x v="9"/>
    <x v="4"/>
    <x v="6"/>
    <n v="13137.93"/>
    <n v="10954.87"/>
    <n v="31.67"/>
    <n v="942.49"/>
    <n v="39.17"/>
  </r>
  <r>
    <x v="13"/>
    <x v="4"/>
    <x v="4"/>
    <n v="36000.160000000003"/>
    <n v="41755.21"/>
    <n v="56.39"/>
    <n v="821.01"/>
    <n v="55.51"/>
  </r>
  <r>
    <x v="4"/>
    <x v="6"/>
    <x v="0"/>
    <n v="43464.27"/>
    <n v="36088.400000000001"/>
    <n v="172.77"/>
    <n v="22.36"/>
    <n v="42.63"/>
  </r>
  <r>
    <x v="6"/>
    <x v="6"/>
    <x v="7"/>
    <n v="30748.43"/>
    <n v="28580.86"/>
    <n v="178.15"/>
    <n v="1327.68"/>
    <n v="35.24"/>
  </r>
  <r>
    <x v="10"/>
    <x v="5"/>
    <x v="1"/>
    <n v="9981.68"/>
    <n v="11171.58"/>
    <n v="92.11"/>
    <n v="856.63"/>
    <n v="56.08"/>
  </r>
  <r>
    <x v="13"/>
    <x v="0"/>
    <x v="0"/>
    <n v="25335.78"/>
    <n v="25052.959999999999"/>
    <n v="73.42"/>
    <n v="547.91"/>
    <n v="64.900000000000006"/>
  </r>
  <r>
    <x v="14"/>
    <x v="0"/>
    <x v="2"/>
    <n v="25837.279999999999"/>
    <n v="25784.58"/>
    <n v="139.27000000000001"/>
    <n v="1154.4000000000001"/>
    <n v="58.36"/>
  </r>
  <r>
    <x v="19"/>
    <x v="5"/>
    <x v="4"/>
    <n v="20154.43"/>
    <n v="19736.490000000002"/>
    <n v="24.34"/>
    <n v="565.46"/>
    <n v="42.33"/>
  </r>
  <r>
    <x v="2"/>
    <x v="5"/>
    <x v="1"/>
    <n v="5614.12"/>
    <n v="6293.32"/>
    <n v="153.22"/>
    <n v="1398.6"/>
    <n v="60.48"/>
  </r>
  <r>
    <x v="11"/>
    <x v="0"/>
    <x v="7"/>
    <n v="917.28"/>
    <n v="992.66"/>
    <n v="135.5"/>
    <n v="665.9"/>
    <n v="67.66"/>
  </r>
  <r>
    <x v="6"/>
    <x v="3"/>
    <x v="6"/>
    <n v="44300.46"/>
    <n v="43616.35"/>
    <n v="123.86"/>
    <n v="429.22"/>
    <n v="52.14"/>
  </r>
  <r>
    <x v="16"/>
    <x v="1"/>
    <x v="0"/>
    <n v="38189.07"/>
    <n v="40072.300000000003"/>
    <n v="49.81"/>
    <n v="558.44000000000005"/>
    <n v="50.58"/>
  </r>
  <r>
    <x v="8"/>
    <x v="6"/>
    <x v="1"/>
    <n v="1175.3800000000001"/>
    <n v="1025.0999999999999"/>
    <n v="80.09"/>
    <n v="765.16"/>
    <n v="41.82"/>
  </r>
  <r>
    <x v="11"/>
    <x v="6"/>
    <x v="1"/>
    <n v="26941.09"/>
    <n v="30233.08"/>
    <n v="84.62"/>
    <n v="744.97"/>
    <n v="61.53"/>
  </r>
  <r>
    <x v="6"/>
    <x v="5"/>
    <x v="4"/>
    <n v="15318.23"/>
    <n v="14014.57"/>
    <n v="102.65"/>
    <n v="1330.3"/>
    <n v="37.92"/>
  </r>
  <r>
    <x v="17"/>
    <x v="6"/>
    <x v="6"/>
    <n v="35825.85"/>
    <n v="37679.360000000001"/>
    <n v="188.57"/>
    <n v="918.13"/>
    <n v="33.21"/>
  </r>
  <r>
    <x v="12"/>
    <x v="2"/>
    <x v="1"/>
    <n v="26233.47"/>
    <n v="25248.35"/>
    <n v="31.35"/>
    <n v="315.20999999999998"/>
    <n v="68.62"/>
  </r>
  <r>
    <x v="11"/>
    <x v="0"/>
    <x v="3"/>
    <n v="13488.18"/>
    <n v="15473.9"/>
    <n v="113.95"/>
    <n v="32.15"/>
    <n v="67.17"/>
  </r>
  <r>
    <x v="4"/>
    <x v="1"/>
    <x v="5"/>
    <n v="24589.27"/>
    <n v="20840.73"/>
    <n v="143.07"/>
    <n v="811.88"/>
    <n v="46.19"/>
  </r>
  <r>
    <x v="0"/>
    <x v="2"/>
    <x v="3"/>
    <n v="12509.03"/>
    <n v="12718.88"/>
    <n v="26.14"/>
    <n v="1072.82"/>
    <n v="30.95"/>
  </r>
  <r>
    <x v="19"/>
    <x v="1"/>
    <x v="6"/>
    <n v="39737.360000000001"/>
    <n v="37233.21"/>
    <n v="164.5"/>
    <n v="505.75"/>
    <n v="61.35"/>
  </r>
  <r>
    <x v="3"/>
    <x v="4"/>
    <x v="1"/>
    <n v="33292"/>
    <n v="35916.14"/>
    <n v="161.26"/>
    <n v="939.23"/>
    <n v="61.18"/>
  </r>
  <r>
    <x v="16"/>
    <x v="5"/>
    <x v="0"/>
    <n v="25147.37"/>
    <n v="24496.86"/>
    <n v="98.8"/>
    <n v="1129.8499999999999"/>
    <n v="30.55"/>
  </r>
  <r>
    <x v="2"/>
    <x v="4"/>
    <x v="3"/>
    <n v="29555.99"/>
    <n v="31577.93"/>
    <n v="56.79"/>
    <n v="1148.53"/>
    <n v="49.62"/>
  </r>
  <r>
    <x v="9"/>
    <x v="0"/>
    <x v="1"/>
    <n v="24893.78"/>
    <n v="25786.68"/>
    <n v="176.97"/>
    <n v="821.45"/>
    <n v="63.47"/>
  </r>
  <r>
    <x v="4"/>
    <x v="3"/>
    <x v="5"/>
    <n v="21192.16"/>
    <n v="18305.169999999998"/>
    <n v="176.32"/>
    <n v="330.16"/>
    <n v="55.87"/>
  </r>
  <r>
    <x v="2"/>
    <x v="0"/>
    <x v="7"/>
    <n v="10981.16"/>
    <n v="10432.19"/>
    <n v="31.15"/>
    <n v="225.11"/>
    <n v="44"/>
  </r>
  <r>
    <x v="18"/>
    <x v="2"/>
    <x v="2"/>
    <n v="16739.669999999998"/>
    <n v="18537.919999999998"/>
    <n v="121.72"/>
    <n v="1032.79"/>
    <n v="54.41"/>
  </r>
  <r>
    <x v="1"/>
    <x v="1"/>
    <x v="6"/>
    <n v="2307.08"/>
    <n v="1887.99"/>
    <n v="73.510000000000005"/>
    <n v="26.91"/>
    <n v="59.31"/>
  </r>
  <r>
    <x v="5"/>
    <x v="6"/>
    <x v="6"/>
    <n v="23749.46"/>
    <n v="23322.880000000001"/>
    <n v="109.22"/>
    <n v="505.54"/>
    <n v="39.92"/>
  </r>
  <r>
    <x v="8"/>
    <x v="3"/>
    <x v="6"/>
    <n v="43484.37"/>
    <n v="40215"/>
    <n v="102.46"/>
    <n v="1151.3800000000001"/>
    <n v="57.96"/>
  </r>
  <r>
    <x v="7"/>
    <x v="3"/>
    <x v="4"/>
    <n v="22039.34"/>
    <n v="21863.99"/>
    <n v="181.91"/>
    <n v="1310.96"/>
    <n v="38.869999999999997"/>
  </r>
  <r>
    <x v="10"/>
    <x v="6"/>
    <x v="0"/>
    <n v="3581.05"/>
    <n v="4141.8999999999996"/>
    <n v="32.450000000000003"/>
    <n v="92.21"/>
    <n v="65.650000000000006"/>
  </r>
  <r>
    <x v="19"/>
    <x v="3"/>
    <x v="5"/>
    <n v="11432.67"/>
    <n v="11243.18"/>
    <n v="56.74"/>
    <n v="1003.13"/>
    <n v="41.91"/>
  </r>
  <r>
    <x v="3"/>
    <x v="6"/>
    <x v="7"/>
    <n v="34051.26"/>
    <n v="39517.49"/>
    <n v="122.19"/>
    <n v="604.67999999999995"/>
    <n v="37.64"/>
  </r>
  <r>
    <x v="13"/>
    <x v="2"/>
    <x v="1"/>
    <n v="30414.62"/>
    <n v="36451.49"/>
    <n v="85.7"/>
    <n v="20.58"/>
    <n v="40.79"/>
  </r>
  <r>
    <x v="17"/>
    <x v="4"/>
    <x v="2"/>
    <n v="14904.74"/>
    <n v="16441.509999999998"/>
    <n v="99.03"/>
    <n v="726.38"/>
    <n v="53.22"/>
  </r>
  <r>
    <x v="11"/>
    <x v="0"/>
    <x v="3"/>
    <n v="44135.63"/>
    <n v="39448.589999999997"/>
    <n v="149.47999999999999"/>
    <n v="230.09"/>
    <n v="46.66"/>
  </r>
  <r>
    <x v="11"/>
    <x v="5"/>
    <x v="4"/>
    <n v="29796.69"/>
    <n v="28702.400000000001"/>
    <n v="183.59"/>
    <n v="372.63"/>
    <n v="36.590000000000003"/>
  </r>
  <r>
    <x v="7"/>
    <x v="6"/>
    <x v="0"/>
    <n v="5210.97"/>
    <n v="4179.3900000000003"/>
    <n v="117.7"/>
    <n v="1201.43"/>
    <n v="50.38"/>
  </r>
  <r>
    <x v="2"/>
    <x v="5"/>
    <x v="6"/>
    <n v="5095.01"/>
    <n v="4359.58"/>
    <n v="184.67"/>
    <n v="175.95"/>
    <n v="38.96"/>
  </r>
  <r>
    <x v="12"/>
    <x v="6"/>
    <x v="5"/>
    <n v="15090.33"/>
    <n v="17887.810000000001"/>
    <n v="199.22"/>
    <n v="1017.73"/>
    <n v="52.54"/>
  </r>
  <r>
    <x v="1"/>
    <x v="1"/>
    <x v="7"/>
    <n v="710.96"/>
    <n v="574.69000000000005"/>
    <n v="63.36"/>
    <n v="897.31"/>
    <n v="66.63"/>
  </r>
  <r>
    <x v="17"/>
    <x v="4"/>
    <x v="4"/>
    <n v="19881.68"/>
    <n v="23479.759999999998"/>
    <n v="166.97"/>
    <n v="311.69"/>
    <n v="38.47"/>
  </r>
  <r>
    <x v="13"/>
    <x v="0"/>
    <x v="1"/>
    <n v="40225.07"/>
    <n v="33391.699999999997"/>
    <n v="57.13"/>
    <n v="975.92"/>
    <n v="66.739999999999995"/>
  </r>
  <r>
    <x v="18"/>
    <x v="4"/>
    <x v="5"/>
    <n v="5514.58"/>
    <n v="6147.13"/>
    <n v="46.23"/>
    <n v="327.19"/>
    <n v="66.53"/>
  </r>
  <r>
    <x v="18"/>
    <x v="5"/>
    <x v="1"/>
    <n v="14251.76"/>
    <n v="15133.6"/>
    <n v="130.79"/>
    <n v="128.57"/>
    <n v="48.14"/>
  </r>
  <r>
    <x v="19"/>
    <x v="4"/>
    <x v="3"/>
    <n v="42875.9"/>
    <n v="34893.919999999998"/>
    <n v="51.49"/>
    <n v="434.33"/>
    <n v="63.57"/>
  </r>
  <r>
    <x v="2"/>
    <x v="5"/>
    <x v="3"/>
    <n v="22302.05"/>
    <n v="23266.42"/>
    <n v="142.66"/>
    <n v="1106.58"/>
    <n v="34.5"/>
  </r>
  <r>
    <x v="12"/>
    <x v="1"/>
    <x v="7"/>
    <n v="45351"/>
    <n v="44837.17"/>
    <n v="75.8"/>
    <n v="139.71"/>
    <n v="62.17"/>
  </r>
  <r>
    <x v="18"/>
    <x v="1"/>
    <x v="0"/>
    <n v="3276.1"/>
    <n v="3186.36"/>
    <n v="128.06"/>
    <n v="141.24"/>
    <n v="53.5"/>
  </r>
  <r>
    <x v="12"/>
    <x v="3"/>
    <x v="5"/>
    <n v="18515.86"/>
    <n v="17545.54"/>
    <n v="153.31"/>
    <n v="55.7"/>
    <n v="44.68"/>
  </r>
  <r>
    <x v="6"/>
    <x v="1"/>
    <x v="6"/>
    <n v="45818.400000000001"/>
    <n v="47474.91"/>
    <n v="163.87"/>
    <n v="423.39"/>
    <n v="38.76"/>
  </r>
  <r>
    <x v="8"/>
    <x v="6"/>
    <x v="3"/>
    <n v="48179.34"/>
    <n v="39123.9"/>
    <n v="144.61000000000001"/>
    <n v="575.86"/>
    <n v="56.3"/>
  </r>
  <r>
    <x v="15"/>
    <x v="3"/>
    <x v="0"/>
    <n v="11161.41"/>
    <n v="12094.6"/>
    <n v="72.150000000000006"/>
    <n v="1366.98"/>
    <n v="56.03"/>
  </r>
  <r>
    <x v="14"/>
    <x v="5"/>
    <x v="7"/>
    <n v="23487.759999999998"/>
    <n v="23061.51"/>
    <n v="103.11"/>
    <n v="421.17"/>
    <n v="65.75"/>
  </r>
  <r>
    <x v="2"/>
    <x v="3"/>
    <x v="0"/>
    <n v="37046.949999999997"/>
    <n v="40037.620000000003"/>
    <n v="94.86"/>
    <n v="279.45"/>
    <n v="67.17"/>
  </r>
  <r>
    <x v="18"/>
    <x v="3"/>
    <x v="2"/>
    <n v="10931.38"/>
    <n v="12160.96"/>
    <n v="72.73"/>
    <n v="924.85"/>
    <n v="61.3"/>
  </r>
  <r>
    <x v="11"/>
    <x v="0"/>
    <x v="1"/>
    <n v="21265.21"/>
    <n v="24178.54"/>
    <n v="156.72"/>
    <n v="119.71"/>
    <n v="68.63"/>
  </r>
  <r>
    <x v="8"/>
    <x v="0"/>
    <x v="5"/>
    <n v="32289.84"/>
    <n v="27529.79"/>
    <n v="92"/>
    <n v="92.1"/>
    <n v="41.77"/>
  </r>
  <r>
    <x v="1"/>
    <x v="4"/>
    <x v="3"/>
    <n v="628.70000000000005"/>
    <n v="624.14"/>
    <n v="72.010000000000005"/>
    <n v="797.14"/>
    <n v="35.049999999999997"/>
  </r>
  <r>
    <x v="2"/>
    <x v="5"/>
    <x v="2"/>
    <n v="15436.69"/>
    <n v="12420.26"/>
    <n v="135.63999999999999"/>
    <n v="1069.72"/>
    <n v="40.72"/>
  </r>
  <r>
    <x v="14"/>
    <x v="5"/>
    <x v="1"/>
    <n v="3807.79"/>
    <n v="4108.09"/>
    <n v="86.96"/>
    <n v="14.49"/>
    <n v="43.77"/>
  </r>
  <r>
    <x v="5"/>
    <x v="6"/>
    <x v="2"/>
    <n v="17049.560000000001"/>
    <n v="14482.8"/>
    <n v="149.30000000000001"/>
    <n v="473.11"/>
    <n v="39.659999999999997"/>
  </r>
  <r>
    <x v="1"/>
    <x v="5"/>
    <x v="4"/>
    <n v="17465.46"/>
    <n v="14797.67"/>
    <n v="86.39"/>
    <n v="1206.28"/>
    <n v="49.51"/>
  </r>
  <r>
    <x v="0"/>
    <x v="5"/>
    <x v="5"/>
    <n v="8527.1299999999992"/>
    <n v="9161.94"/>
    <n v="60.78"/>
    <n v="370.06"/>
    <n v="62.98"/>
  </r>
  <r>
    <x v="4"/>
    <x v="2"/>
    <x v="4"/>
    <n v="34194.370000000003"/>
    <n v="29599"/>
    <n v="100.29"/>
    <n v="709.57"/>
    <n v="43.3"/>
  </r>
  <r>
    <x v="10"/>
    <x v="3"/>
    <x v="1"/>
    <n v="48171.35"/>
    <n v="54688.41"/>
    <n v="62.15"/>
    <n v="1050.4100000000001"/>
    <n v="35.65"/>
  </r>
  <r>
    <x v="0"/>
    <x v="2"/>
    <x v="7"/>
    <n v="1329.28"/>
    <n v="1220.1300000000001"/>
    <n v="152.26"/>
    <n v="515.72"/>
    <n v="31.62"/>
  </r>
  <r>
    <x v="16"/>
    <x v="6"/>
    <x v="2"/>
    <n v="46989.77"/>
    <n v="38729.32"/>
    <n v="167.7"/>
    <n v="827.41"/>
    <n v="43.31"/>
  </r>
  <r>
    <x v="7"/>
    <x v="0"/>
    <x v="1"/>
    <n v="32469.15"/>
    <n v="31616.9"/>
    <n v="106.77"/>
    <n v="1177.17"/>
    <n v="53.98"/>
  </r>
  <r>
    <x v="12"/>
    <x v="0"/>
    <x v="5"/>
    <n v="16597.689999999999"/>
    <n v="18109.91"/>
    <n v="23.46"/>
    <n v="1297.02"/>
    <n v="45.73"/>
  </r>
  <r>
    <x v="9"/>
    <x v="5"/>
    <x v="3"/>
    <n v="20066.64"/>
    <n v="19117.11"/>
    <n v="71.58"/>
    <n v="1282.83"/>
    <n v="39.950000000000003"/>
  </r>
  <r>
    <x v="9"/>
    <x v="3"/>
    <x v="4"/>
    <n v="36406.660000000003"/>
    <n v="38257.65"/>
    <n v="86.83"/>
    <n v="1025.96"/>
    <n v="40.15"/>
  </r>
  <r>
    <x v="2"/>
    <x v="6"/>
    <x v="7"/>
    <n v="11814.13"/>
    <n v="13568.51"/>
    <n v="28.11"/>
    <n v="424.98"/>
    <n v="32.520000000000003"/>
  </r>
  <r>
    <x v="2"/>
    <x v="3"/>
    <x v="3"/>
    <n v="23530.66"/>
    <n v="24956.85"/>
    <n v="35.86"/>
    <n v="1362.79"/>
    <n v="37.5"/>
  </r>
  <r>
    <x v="7"/>
    <x v="5"/>
    <x v="6"/>
    <n v="2348.4299999999998"/>
    <n v="2478.7199999999998"/>
    <n v="23.06"/>
    <n v="85.69"/>
    <n v="69.930000000000007"/>
  </r>
  <r>
    <x v="1"/>
    <x v="0"/>
    <x v="4"/>
    <n v="21638.400000000001"/>
    <n v="19007.22"/>
    <n v="50.32"/>
    <n v="1308.74"/>
    <n v="62.39"/>
  </r>
  <r>
    <x v="0"/>
    <x v="2"/>
    <x v="0"/>
    <n v="43827.67"/>
    <n v="45552.98"/>
    <n v="173.72"/>
    <n v="745.41"/>
    <n v="32.51"/>
  </r>
  <r>
    <x v="14"/>
    <x v="0"/>
    <x v="4"/>
    <n v="32117.43"/>
    <n v="26470.76"/>
    <n v="129.47"/>
    <n v="213.41"/>
    <n v="57.07"/>
  </r>
  <r>
    <x v="1"/>
    <x v="6"/>
    <x v="4"/>
    <n v="32901.64"/>
    <n v="28886.13"/>
    <n v="191.65"/>
    <n v="1056.51"/>
    <n v="51.32"/>
  </r>
  <r>
    <x v="5"/>
    <x v="6"/>
    <x v="0"/>
    <n v="1251.6199999999999"/>
    <n v="1204.67"/>
    <n v="165.82"/>
    <n v="260.52999999999997"/>
    <n v="68.45"/>
  </r>
  <r>
    <x v="12"/>
    <x v="2"/>
    <x v="2"/>
    <n v="804.2"/>
    <n v="907.98"/>
    <n v="140.12"/>
    <n v="494.37"/>
    <n v="44.63"/>
  </r>
  <r>
    <x v="1"/>
    <x v="1"/>
    <x v="7"/>
    <n v="25218.13"/>
    <n v="21911.21"/>
    <n v="157.16999999999999"/>
    <n v="1151.71"/>
    <n v="65.83"/>
  </r>
  <r>
    <x v="12"/>
    <x v="3"/>
    <x v="4"/>
    <n v="26533.040000000001"/>
    <n v="23117.07"/>
    <n v="110.72"/>
    <n v="189.41"/>
    <n v="62.45"/>
  </r>
  <r>
    <x v="12"/>
    <x v="4"/>
    <x v="1"/>
    <n v="29200.14"/>
    <n v="23408.15"/>
    <n v="33.21"/>
    <n v="152.57"/>
    <n v="49.45"/>
  </r>
  <r>
    <x v="7"/>
    <x v="1"/>
    <x v="0"/>
    <n v="30072.7"/>
    <n v="30370.68"/>
    <n v="97.55"/>
    <n v="64.42"/>
    <n v="69.06"/>
  </r>
  <r>
    <x v="18"/>
    <x v="1"/>
    <x v="5"/>
    <n v="22926.98"/>
    <n v="24139.73"/>
    <n v="194.18"/>
    <n v="965.7"/>
    <n v="35.020000000000003"/>
  </r>
  <r>
    <x v="1"/>
    <x v="3"/>
    <x v="4"/>
    <n v="16944.66"/>
    <n v="18989.34"/>
    <n v="174"/>
    <n v="1220.97"/>
    <n v="62.35"/>
  </r>
  <r>
    <x v="5"/>
    <x v="0"/>
    <x v="2"/>
    <n v="12140.59"/>
    <n v="12811.14"/>
    <n v="147.94"/>
    <n v="479.94"/>
    <n v="55.58"/>
  </r>
  <r>
    <x v="6"/>
    <x v="5"/>
    <x v="2"/>
    <n v="18177.63"/>
    <n v="15919.66"/>
    <n v="29.59"/>
    <n v="1181.4000000000001"/>
    <n v="46.67"/>
  </r>
  <r>
    <x v="6"/>
    <x v="4"/>
    <x v="2"/>
    <n v="48072.99"/>
    <n v="39852.6"/>
    <n v="41.42"/>
    <n v="104.36"/>
    <n v="32.43"/>
  </r>
  <r>
    <x v="14"/>
    <x v="3"/>
    <x v="7"/>
    <n v="45967.48"/>
    <n v="46924.800000000003"/>
    <n v="181.02"/>
    <n v="1025.26"/>
    <n v="48.85"/>
  </r>
  <r>
    <x v="4"/>
    <x v="4"/>
    <x v="3"/>
    <n v="2810.85"/>
    <n v="3118"/>
    <n v="153.34"/>
    <n v="1060.1300000000001"/>
    <n v="56.55"/>
  </r>
  <r>
    <x v="10"/>
    <x v="2"/>
    <x v="0"/>
    <n v="11186.25"/>
    <n v="11885.8"/>
    <n v="146.25"/>
    <n v="1353.71"/>
    <n v="36.75"/>
  </r>
  <r>
    <x v="9"/>
    <x v="5"/>
    <x v="6"/>
    <n v="11460.63"/>
    <n v="10850.95"/>
    <n v="73.19"/>
    <n v="1007.79"/>
    <n v="44.12"/>
  </r>
  <r>
    <x v="5"/>
    <x v="4"/>
    <x v="3"/>
    <n v="4266.6000000000004"/>
    <n v="4843.21"/>
    <n v="110.29"/>
    <n v="1296.0899999999999"/>
    <n v="39.76"/>
  </r>
  <r>
    <x v="18"/>
    <x v="6"/>
    <x v="7"/>
    <n v="7853.7"/>
    <n v="6310.57"/>
    <n v="157.05000000000001"/>
    <n v="1273.71"/>
    <n v="40.229999999999997"/>
  </r>
  <r>
    <x v="15"/>
    <x v="6"/>
    <x v="3"/>
    <n v="16698.38"/>
    <n v="19560.349999999999"/>
    <n v="27.17"/>
    <n v="549.23"/>
    <n v="49.47"/>
  </r>
  <r>
    <x v="17"/>
    <x v="2"/>
    <x v="6"/>
    <n v="5896.86"/>
    <n v="6313.63"/>
    <n v="140.24"/>
    <n v="933.29"/>
    <n v="32.89"/>
  </r>
  <r>
    <x v="6"/>
    <x v="0"/>
    <x v="7"/>
    <n v="25562.97"/>
    <n v="30519.9"/>
    <n v="70.760000000000005"/>
    <n v="973.45"/>
    <n v="46.51"/>
  </r>
  <r>
    <x v="12"/>
    <x v="4"/>
    <x v="2"/>
    <n v="39031.230000000003"/>
    <n v="37517.040000000001"/>
    <n v="188.61"/>
    <n v="1373.75"/>
    <n v="61.51"/>
  </r>
  <r>
    <x v="11"/>
    <x v="4"/>
    <x v="4"/>
    <n v="9206.61"/>
    <n v="7509.27"/>
    <n v="184.06"/>
    <n v="137.38"/>
    <n v="43.89"/>
  </r>
  <r>
    <x v="8"/>
    <x v="6"/>
    <x v="6"/>
    <n v="12800.16"/>
    <n v="10998.6"/>
    <n v="121.14"/>
    <n v="749.72"/>
    <n v="43.26"/>
  </r>
  <r>
    <x v="9"/>
    <x v="0"/>
    <x v="2"/>
    <n v="14661.13"/>
    <n v="14940.14"/>
    <n v="102.19"/>
    <n v="1012.78"/>
    <n v="57.61"/>
  </r>
  <r>
    <x v="7"/>
    <x v="6"/>
    <x v="5"/>
    <n v="13712.86"/>
    <n v="15754.58"/>
    <n v="21.8"/>
    <n v="427.45"/>
    <n v="34.24"/>
  </r>
  <r>
    <x v="0"/>
    <x v="2"/>
    <x v="2"/>
    <n v="47757.98"/>
    <n v="52330.54"/>
    <n v="87.2"/>
    <n v="261.3"/>
    <n v="65.819999999999993"/>
  </r>
  <r>
    <x v="4"/>
    <x v="6"/>
    <x v="4"/>
    <n v="7665.95"/>
    <n v="8212.39"/>
    <n v="82.39"/>
    <n v="400.12"/>
    <n v="41.45"/>
  </r>
  <r>
    <x v="19"/>
    <x v="1"/>
    <x v="1"/>
    <n v="32959.47"/>
    <n v="39527.46"/>
    <n v="148.19"/>
    <n v="876.25"/>
    <n v="39.450000000000003"/>
  </r>
  <r>
    <x v="10"/>
    <x v="1"/>
    <x v="0"/>
    <n v="41810.550000000003"/>
    <n v="49687.65"/>
    <n v="47.97"/>
    <n v="711"/>
    <n v="62.29"/>
  </r>
  <r>
    <x v="16"/>
    <x v="6"/>
    <x v="7"/>
    <n v="30638.34"/>
    <n v="35089.910000000003"/>
    <n v="33.630000000000003"/>
    <n v="1067.04"/>
    <n v="44.3"/>
  </r>
  <r>
    <x v="6"/>
    <x v="1"/>
    <x v="2"/>
    <n v="31151.33"/>
    <n v="32018.28"/>
    <n v="60.68"/>
    <n v="907.81"/>
    <n v="50.74"/>
  </r>
  <r>
    <x v="0"/>
    <x v="4"/>
    <x v="0"/>
    <n v="795.69"/>
    <n v="664.48"/>
    <n v="102.64"/>
    <n v="641.08000000000004"/>
    <n v="45.26"/>
  </r>
  <r>
    <x v="19"/>
    <x v="0"/>
    <x v="6"/>
    <n v="31775.63"/>
    <n v="26989.29"/>
    <n v="135.5"/>
    <n v="946.01"/>
    <n v="45.83"/>
  </r>
  <r>
    <x v="3"/>
    <x v="4"/>
    <x v="0"/>
    <n v="6399.99"/>
    <n v="5880.84"/>
    <n v="155.86000000000001"/>
    <n v="303.67"/>
    <n v="66.319999999999993"/>
  </r>
  <r>
    <x v="13"/>
    <x v="3"/>
    <x v="4"/>
    <n v="3335.93"/>
    <n v="2697.39"/>
    <n v="173.1"/>
    <n v="1281.32"/>
    <n v="47.84"/>
  </r>
  <r>
    <x v="14"/>
    <x v="5"/>
    <x v="4"/>
    <n v="32269.61"/>
    <n v="32056"/>
    <n v="140.15"/>
    <n v="713.9"/>
    <n v="30.39"/>
  </r>
  <r>
    <x v="16"/>
    <x v="2"/>
    <x v="1"/>
    <n v="40958.230000000003"/>
    <n v="45227.94"/>
    <n v="100.92"/>
    <n v="1256.74"/>
    <n v="43.82"/>
  </r>
  <r>
    <x v="0"/>
    <x v="4"/>
    <x v="3"/>
    <n v="31405.75"/>
    <n v="33856.31"/>
    <n v="194.86"/>
    <n v="1232.83"/>
    <n v="64.67"/>
  </r>
  <r>
    <x v="15"/>
    <x v="4"/>
    <x v="5"/>
    <n v="22509.21"/>
    <n v="23765.56"/>
    <n v="158.37"/>
    <n v="751.04"/>
    <n v="67.66"/>
  </r>
  <r>
    <x v="16"/>
    <x v="3"/>
    <x v="7"/>
    <n v="15633.24"/>
    <n v="15697.13"/>
    <n v="139.15"/>
    <n v="1330.71"/>
    <n v="33.299999999999997"/>
  </r>
  <r>
    <x v="8"/>
    <x v="5"/>
    <x v="2"/>
    <n v="47920.72"/>
    <n v="53947.82"/>
    <n v="158.76"/>
    <n v="50.5"/>
    <n v="48.32"/>
  </r>
  <r>
    <x v="0"/>
    <x v="4"/>
    <x v="4"/>
    <n v="19895.96"/>
    <n v="19570.189999999999"/>
    <n v="112.61"/>
    <n v="1041.5899999999999"/>
    <n v="40.119999999999997"/>
  </r>
  <r>
    <x v="16"/>
    <x v="0"/>
    <x v="3"/>
    <n v="5947.99"/>
    <n v="5770.54"/>
    <n v="123.6"/>
    <n v="360.17"/>
    <n v="30.83"/>
  </r>
  <r>
    <x v="2"/>
    <x v="3"/>
    <x v="1"/>
    <n v="34319.79"/>
    <n v="34261.08"/>
    <n v="197.79"/>
    <n v="732.93"/>
    <n v="50.48"/>
  </r>
  <r>
    <x v="6"/>
    <x v="1"/>
    <x v="1"/>
    <n v="1364.29"/>
    <n v="1239.2"/>
    <n v="178.83"/>
    <n v="1203.27"/>
    <n v="36.29"/>
  </r>
  <r>
    <x v="12"/>
    <x v="5"/>
    <x v="3"/>
    <n v="4771.68"/>
    <n v="5399.86"/>
    <n v="124.81"/>
    <n v="490.67"/>
    <n v="55.14"/>
  </r>
  <r>
    <x v="1"/>
    <x v="6"/>
    <x v="3"/>
    <n v="11831.38"/>
    <n v="9645.14"/>
    <n v="171.29"/>
    <n v="932.96"/>
    <n v="62.23"/>
  </r>
  <r>
    <x v="12"/>
    <x v="6"/>
    <x v="7"/>
    <n v="20053.87"/>
    <n v="20908.91"/>
    <n v="146.93"/>
    <n v="1028.94"/>
    <n v="65.319999999999993"/>
  </r>
  <r>
    <x v="0"/>
    <x v="6"/>
    <x v="2"/>
    <n v="24922.81"/>
    <n v="22753"/>
    <n v="24.48"/>
    <n v="367.27"/>
    <n v="33.67"/>
  </r>
  <r>
    <x v="6"/>
    <x v="0"/>
    <x v="1"/>
    <n v="24926.49"/>
    <n v="23777.4"/>
    <n v="75.55"/>
    <n v="23.06"/>
    <n v="44.6"/>
  </r>
  <r>
    <x v="0"/>
    <x v="3"/>
    <x v="0"/>
    <n v="48288.75"/>
    <n v="47935.55"/>
    <n v="125.12"/>
    <n v="216.45"/>
    <n v="32.380000000000003"/>
  </r>
  <r>
    <x v="4"/>
    <x v="4"/>
    <x v="2"/>
    <n v="49713.02"/>
    <n v="49858.42"/>
    <n v="188.8"/>
    <n v="699.59"/>
    <n v="42.76"/>
  </r>
  <r>
    <x v="11"/>
    <x v="2"/>
    <x v="7"/>
    <n v="36776.949999999997"/>
    <n v="41808.370000000003"/>
    <n v="185.28"/>
    <n v="1335.68"/>
    <n v="36.07"/>
  </r>
  <r>
    <x v="12"/>
    <x v="6"/>
    <x v="2"/>
    <n v="10943.72"/>
    <n v="8850.35"/>
    <n v="151.32"/>
    <n v="911.76"/>
    <n v="63.96"/>
  </r>
  <r>
    <x v="1"/>
    <x v="2"/>
    <x v="6"/>
    <n v="13011.74"/>
    <n v="14987.95"/>
    <n v="45.55"/>
    <n v="17.03"/>
    <n v="69.2"/>
  </r>
  <r>
    <x v="12"/>
    <x v="4"/>
    <x v="0"/>
    <n v="36987.300000000003"/>
    <n v="40094.57"/>
    <n v="162.66999999999999"/>
    <n v="585.44000000000005"/>
    <n v="30.42"/>
  </r>
  <r>
    <x v="19"/>
    <x v="4"/>
    <x v="1"/>
    <n v="20497.05"/>
    <n v="19769.05"/>
    <n v="155.32"/>
    <n v="52.89"/>
    <n v="43.14"/>
  </r>
  <r>
    <x v="3"/>
    <x v="5"/>
    <x v="4"/>
    <n v="48643.3"/>
    <n v="45212.72"/>
    <n v="52.73"/>
    <n v="705.29"/>
    <n v="69.48"/>
  </r>
  <r>
    <x v="2"/>
    <x v="6"/>
    <x v="7"/>
    <n v="27535.43"/>
    <n v="24000.35"/>
    <n v="47.86"/>
    <n v="1077.77"/>
    <n v="63.83"/>
  </r>
  <r>
    <x v="7"/>
    <x v="6"/>
    <x v="2"/>
    <n v="41431.599999999999"/>
    <n v="41127.440000000002"/>
    <n v="158.86000000000001"/>
    <n v="822.12"/>
    <n v="36.869999999999997"/>
  </r>
  <r>
    <x v="4"/>
    <x v="5"/>
    <x v="3"/>
    <n v="20351.560000000001"/>
    <n v="17289.669999999998"/>
    <n v="55.24"/>
    <n v="221.61"/>
    <n v="48.73"/>
  </r>
  <r>
    <x v="10"/>
    <x v="3"/>
    <x v="7"/>
    <n v="10227.92"/>
    <n v="9614.77"/>
    <n v="52.35"/>
    <n v="108.07"/>
    <n v="61.37"/>
  </r>
  <r>
    <x v="12"/>
    <x v="5"/>
    <x v="0"/>
    <n v="30808.240000000002"/>
    <n v="33062.57"/>
    <n v="196.29"/>
    <n v="687.61"/>
    <n v="41.73"/>
  </r>
  <r>
    <x v="8"/>
    <x v="0"/>
    <x v="0"/>
    <n v="3967.86"/>
    <n v="3362.37"/>
    <n v="84.92"/>
    <n v="725.91"/>
    <n v="46.56"/>
  </r>
  <r>
    <x v="15"/>
    <x v="0"/>
    <x v="7"/>
    <n v="6650.92"/>
    <n v="7579.11"/>
    <n v="162.65"/>
    <n v="1084.1099999999999"/>
    <n v="57.93"/>
  </r>
  <r>
    <x v="8"/>
    <x v="2"/>
    <x v="7"/>
    <n v="28724.78"/>
    <n v="29908.47"/>
    <n v="135.86000000000001"/>
    <n v="1383.32"/>
    <n v="48.97"/>
  </r>
  <r>
    <x v="12"/>
    <x v="3"/>
    <x v="0"/>
    <n v="39363.879999999997"/>
    <n v="38203.949999999997"/>
    <n v="55.09"/>
    <n v="322.55"/>
    <n v="63.49"/>
  </r>
  <r>
    <x v="4"/>
    <x v="6"/>
    <x v="2"/>
    <n v="19867.48"/>
    <n v="20452.849999999999"/>
    <n v="33.93"/>
    <n v="679.12"/>
    <n v="61.67"/>
  </r>
  <r>
    <x v="18"/>
    <x v="3"/>
    <x v="7"/>
    <n v="19933.91"/>
    <n v="22347.45"/>
    <n v="165.12"/>
    <n v="1115.19"/>
    <n v="52.42"/>
  </r>
  <r>
    <x v="15"/>
    <x v="6"/>
    <x v="4"/>
    <n v="43793.47"/>
    <n v="47572.31"/>
    <n v="116.1"/>
    <n v="634.57000000000005"/>
    <n v="62.41"/>
  </r>
  <r>
    <x v="18"/>
    <x v="5"/>
    <x v="7"/>
    <n v="20784.189999999999"/>
    <n v="19901.18"/>
    <n v="83.5"/>
    <n v="1211.05"/>
    <n v="66.900000000000006"/>
  </r>
  <r>
    <x v="18"/>
    <x v="5"/>
    <x v="7"/>
    <n v="20579.73"/>
    <n v="19232.59"/>
    <n v="60.09"/>
    <n v="1229.5"/>
    <n v="34.29"/>
  </r>
  <r>
    <x v="1"/>
    <x v="6"/>
    <x v="0"/>
    <n v="13334.55"/>
    <n v="11011.2"/>
    <n v="75.05"/>
    <n v="1066.31"/>
    <n v="64.66"/>
  </r>
  <r>
    <x v="9"/>
    <x v="4"/>
    <x v="0"/>
    <n v="43788.58"/>
    <n v="44877.77"/>
    <n v="199.83"/>
    <n v="1323.68"/>
    <n v="53.74"/>
  </r>
  <r>
    <x v="2"/>
    <x v="2"/>
    <x v="3"/>
    <n v="24881.93"/>
    <n v="22405.35"/>
    <n v="81.53"/>
    <n v="452.31"/>
    <n v="30.87"/>
  </r>
  <r>
    <x v="19"/>
    <x v="6"/>
    <x v="6"/>
    <n v="48461.19"/>
    <n v="45557.47"/>
    <n v="178.87"/>
    <n v="1371.75"/>
    <n v="49.54"/>
  </r>
  <r>
    <x v="2"/>
    <x v="6"/>
    <x v="1"/>
    <n v="4543.43"/>
    <n v="5199.2299999999996"/>
    <n v="155.38"/>
    <n v="679.69"/>
    <n v="68"/>
  </r>
  <r>
    <x v="1"/>
    <x v="0"/>
    <x v="7"/>
    <n v="7065.82"/>
    <n v="7319.01"/>
    <n v="154.68"/>
    <n v="23.43"/>
    <n v="63.8"/>
  </r>
  <r>
    <x v="6"/>
    <x v="6"/>
    <x v="0"/>
    <n v="48896.07"/>
    <n v="42855.11"/>
    <n v="75.11"/>
    <n v="483.41"/>
    <n v="52.11"/>
  </r>
  <r>
    <x v="2"/>
    <x v="5"/>
    <x v="7"/>
    <n v="4246.78"/>
    <n v="3554.71"/>
    <n v="40.909999999999997"/>
    <n v="1117.56"/>
    <n v="52.29"/>
  </r>
  <r>
    <x v="11"/>
    <x v="3"/>
    <x v="4"/>
    <n v="23485.33"/>
    <n v="26696.48"/>
    <n v="111.9"/>
    <n v="627.04"/>
    <n v="65.84"/>
  </r>
  <r>
    <x v="5"/>
    <x v="4"/>
    <x v="2"/>
    <n v="21886.53"/>
    <n v="21929.06"/>
    <n v="54.64"/>
    <n v="981.93"/>
    <n v="69.959999999999994"/>
  </r>
  <r>
    <x v="13"/>
    <x v="2"/>
    <x v="1"/>
    <n v="13772.37"/>
    <n v="12965.94"/>
    <n v="199.4"/>
    <n v="1243.6500000000001"/>
    <n v="39.869999999999997"/>
  </r>
  <r>
    <x v="0"/>
    <x v="1"/>
    <x v="2"/>
    <n v="4506.0200000000004"/>
    <n v="4669.49"/>
    <n v="48.83"/>
    <n v="810.54"/>
    <n v="44.16"/>
  </r>
  <r>
    <x v="19"/>
    <x v="3"/>
    <x v="5"/>
    <n v="26605.16"/>
    <n v="28734.29"/>
    <n v="194.42"/>
    <n v="998.99"/>
    <n v="44.43"/>
  </r>
  <r>
    <x v="2"/>
    <x v="0"/>
    <x v="3"/>
    <n v="17980.73"/>
    <n v="16578.14"/>
    <n v="135.54"/>
    <n v="172.14"/>
    <n v="31.51"/>
  </r>
  <r>
    <x v="7"/>
    <x v="0"/>
    <x v="4"/>
    <n v="37791.64"/>
    <n v="36116.120000000003"/>
    <n v="180.14"/>
    <n v="847.39"/>
    <n v="68.12"/>
  </r>
  <r>
    <x v="5"/>
    <x v="5"/>
    <x v="5"/>
    <n v="32634.06"/>
    <n v="30546.05"/>
    <n v="122.05"/>
    <n v="1083.2"/>
    <n v="56.54"/>
  </r>
  <r>
    <x v="15"/>
    <x v="0"/>
    <x v="3"/>
    <n v="9291.4"/>
    <n v="7800.49"/>
    <n v="158.26"/>
    <n v="201.86"/>
    <n v="60.01"/>
  </r>
  <r>
    <x v="12"/>
    <x v="2"/>
    <x v="2"/>
    <n v="2591.2800000000002"/>
    <n v="2539.4499999999998"/>
    <n v="184.37"/>
    <n v="894.26"/>
    <n v="63.12"/>
  </r>
  <r>
    <x v="16"/>
    <x v="0"/>
    <x v="4"/>
    <n v="44477.26"/>
    <n v="37883.599999999999"/>
    <n v="115.17"/>
    <n v="481.86"/>
    <n v="40.479999999999997"/>
  </r>
  <r>
    <x v="6"/>
    <x v="6"/>
    <x v="3"/>
    <n v="47383.13"/>
    <n v="46675.03"/>
    <n v="87.78"/>
    <n v="292.83"/>
    <n v="69.489999999999995"/>
  </r>
  <r>
    <x v="2"/>
    <x v="3"/>
    <x v="0"/>
    <n v="13107.39"/>
    <n v="14142.18"/>
    <n v="133.78"/>
    <n v="488.34"/>
    <n v="33.130000000000003"/>
  </r>
  <r>
    <x v="19"/>
    <x v="5"/>
    <x v="0"/>
    <n v="22876.31"/>
    <n v="18500.740000000002"/>
    <n v="122.13"/>
    <n v="1210.8900000000001"/>
    <n v="31.2"/>
  </r>
  <r>
    <x v="0"/>
    <x v="3"/>
    <x v="4"/>
    <n v="24658.77"/>
    <n v="21150.240000000002"/>
    <n v="190.65"/>
    <n v="987.02"/>
    <n v="55.65"/>
  </r>
  <r>
    <x v="7"/>
    <x v="5"/>
    <x v="4"/>
    <n v="47795.17"/>
    <n v="51508.42"/>
    <n v="23.8"/>
    <n v="1384.94"/>
    <n v="44.59"/>
  </r>
  <r>
    <x v="7"/>
    <x v="1"/>
    <x v="6"/>
    <n v="27412.14"/>
    <n v="24285.52"/>
    <n v="29.08"/>
    <n v="1032.17"/>
    <n v="37.869999999999997"/>
  </r>
  <r>
    <x v="19"/>
    <x v="1"/>
    <x v="7"/>
    <n v="11754.6"/>
    <n v="13589.36"/>
    <n v="38.409999999999997"/>
    <n v="1325.99"/>
    <n v="39.56"/>
  </r>
  <r>
    <x v="12"/>
    <x v="3"/>
    <x v="6"/>
    <n v="25751.15"/>
    <n v="27543.65"/>
    <n v="82.04"/>
    <n v="169.01"/>
    <n v="59.64"/>
  </r>
  <r>
    <x v="4"/>
    <x v="6"/>
    <x v="5"/>
    <n v="38788.160000000003"/>
    <n v="38233.949999999997"/>
    <n v="171.57"/>
    <n v="933.35"/>
    <n v="63.84"/>
  </r>
  <r>
    <x v="0"/>
    <x v="0"/>
    <x v="1"/>
    <n v="47213.66"/>
    <n v="41479.51"/>
    <n v="119.67"/>
    <n v="634.44000000000005"/>
    <n v="33.96"/>
  </r>
  <r>
    <x v="11"/>
    <x v="1"/>
    <x v="7"/>
    <n v="34878.89"/>
    <n v="28723.34"/>
    <n v="109.99"/>
    <n v="1393.23"/>
    <n v="42.47"/>
  </r>
  <r>
    <x v="11"/>
    <x v="4"/>
    <x v="6"/>
    <n v="14347.74"/>
    <n v="13176.64"/>
    <n v="81"/>
    <n v="97.11"/>
    <n v="35.380000000000003"/>
  </r>
  <r>
    <x v="19"/>
    <x v="4"/>
    <x v="3"/>
    <n v="25357.01"/>
    <n v="29458.54"/>
    <n v="85.67"/>
    <n v="530.96"/>
    <n v="36.42"/>
  </r>
  <r>
    <x v="13"/>
    <x v="6"/>
    <x v="4"/>
    <n v="37724.449999999997"/>
    <n v="38936.199999999997"/>
    <n v="174.15"/>
    <n v="1320.3"/>
    <n v="32.590000000000003"/>
  </r>
  <r>
    <x v="14"/>
    <x v="3"/>
    <x v="1"/>
    <n v="25896.07"/>
    <n v="27820.57"/>
    <n v="62.31"/>
    <n v="913.57"/>
    <n v="45.84"/>
  </r>
  <r>
    <x v="14"/>
    <x v="3"/>
    <x v="6"/>
    <n v="16759.439999999999"/>
    <n v="14835.52"/>
    <n v="159.4"/>
    <n v="635.84"/>
    <n v="39.729999999999997"/>
  </r>
  <r>
    <x v="6"/>
    <x v="4"/>
    <x v="0"/>
    <n v="45708.36"/>
    <n v="44083.59"/>
    <n v="26.57"/>
    <n v="799.74"/>
    <n v="61.48"/>
  </r>
  <r>
    <x v="18"/>
    <x v="0"/>
    <x v="7"/>
    <n v="34128.57"/>
    <n v="28171.7"/>
    <n v="188.18"/>
    <n v="283.36"/>
    <n v="45.37"/>
  </r>
  <r>
    <x v="17"/>
    <x v="4"/>
    <x v="5"/>
    <n v="36276.5"/>
    <n v="36781.35"/>
    <n v="195.05"/>
    <n v="287.95"/>
    <n v="48.45"/>
  </r>
  <r>
    <x v="3"/>
    <x v="0"/>
    <x v="4"/>
    <n v="16630.97"/>
    <n v="13435.43"/>
    <n v="141.55000000000001"/>
    <n v="413.02"/>
    <n v="45.87"/>
  </r>
  <r>
    <x v="15"/>
    <x v="6"/>
    <x v="6"/>
    <n v="39920.99"/>
    <n v="42415.75"/>
    <n v="51.35"/>
    <n v="1127.43"/>
    <n v="57.38"/>
  </r>
  <r>
    <x v="7"/>
    <x v="0"/>
    <x v="2"/>
    <n v="8022.86"/>
    <n v="6768.62"/>
    <n v="80.959999999999994"/>
    <n v="1122.45"/>
    <n v="50.78"/>
  </r>
  <r>
    <x v="15"/>
    <x v="2"/>
    <x v="0"/>
    <n v="33831.35"/>
    <n v="30292"/>
    <n v="171.24"/>
    <n v="793.74"/>
    <n v="62.6"/>
  </r>
  <r>
    <x v="5"/>
    <x v="4"/>
    <x v="7"/>
    <n v="13232.58"/>
    <n v="12779.41"/>
    <n v="86.63"/>
    <n v="417.81"/>
    <n v="41.12"/>
  </r>
  <r>
    <x v="7"/>
    <x v="3"/>
    <x v="5"/>
    <n v="25462.07"/>
    <n v="20702.75"/>
    <n v="152.13"/>
    <n v="957.59"/>
    <n v="53.4"/>
  </r>
  <r>
    <x v="1"/>
    <x v="4"/>
    <x v="4"/>
    <n v="12286.86"/>
    <n v="12617.84"/>
    <n v="88.18"/>
    <n v="1124.78"/>
    <n v="47.15"/>
  </r>
  <r>
    <x v="16"/>
    <x v="4"/>
    <x v="6"/>
    <n v="1581.41"/>
    <n v="1654.63"/>
    <n v="72.790000000000006"/>
    <n v="875.05"/>
    <n v="48.48"/>
  </r>
  <r>
    <x v="9"/>
    <x v="6"/>
    <x v="0"/>
    <n v="33216.949999999997"/>
    <n v="33519.19"/>
    <n v="190.22"/>
    <n v="454.98"/>
    <n v="63.56"/>
  </r>
  <r>
    <x v="10"/>
    <x v="1"/>
    <x v="0"/>
    <n v="5881.53"/>
    <n v="5929.15"/>
    <n v="196.4"/>
    <n v="230.31"/>
    <n v="62.64"/>
  </r>
  <r>
    <x v="15"/>
    <x v="1"/>
    <x v="7"/>
    <n v="11947.95"/>
    <n v="12681.14"/>
    <n v="56.45"/>
    <n v="1179.45"/>
    <n v="66.069999999999993"/>
  </r>
  <r>
    <x v="8"/>
    <x v="4"/>
    <x v="5"/>
    <n v="29883.47"/>
    <n v="26779.8"/>
    <n v="65.22"/>
    <n v="442.64"/>
    <n v="65.09"/>
  </r>
  <r>
    <x v="14"/>
    <x v="4"/>
    <x v="4"/>
    <n v="20409.63"/>
    <n v="17866.36"/>
    <n v="134.61000000000001"/>
    <n v="422.84"/>
    <n v="60.48"/>
  </r>
  <r>
    <x v="2"/>
    <x v="0"/>
    <x v="6"/>
    <n v="22345.64"/>
    <n v="24910.18"/>
    <n v="163.41999999999999"/>
    <n v="684.69"/>
    <n v="33.909999999999997"/>
  </r>
  <r>
    <x v="10"/>
    <x v="6"/>
    <x v="1"/>
    <n v="42577.15"/>
    <n v="41658.199999999997"/>
    <n v="131.32"/>
    <n v="1277.56"/>
    <n v="38.9"/>
  </r>
  <r>
    <x v="14"/>
    <x v="1"/>
    <x v="5"/>
    <n v="8949"/>
    <n v="8542.5"/>
    <n v="27.53"/>
    <n v="605.80999999999995"/>
    <n v="47.54"/>
  </r>
  <r>
    <x v="18"/>
    <x v="4"/>
    <x v="4"/>
    <n v="48739.3"/>
    <n v="56192.06"/>
    <n v="28.23"/>
    <n v="219.36"/>
    <n v="65.25"/>
  </r>
  <r>
    <x v="5"/>
    <x v="6"/>
    <x v="7"/>
    <n v="38564.43"/>
    <n v="32658.89"/>
    <n v="26.13"/>
    <n v="362.46"/>
    <n v="54.73"/>
  </r>
  <r>
    <x v="11"/>
    <x v="4"/>
    <x v="3"/>
    <n v="17771.61"/>
    <n v="17461.07"/>
    <n v="56.81"/>
    <n v="831.42"/>
    <n v="62.27"/>
  </r>
  <r>
    <x v="9"/>
    <x v="2"/>
    <x v="5"/>
    <n v="9799.74"/>
    <n v="9998.61"/>
    <n v="130.16"/>
    <n v="157.63999999999999"/>
    <n v="38.6"/>
  </r>
  <r>
    <x v="18"/>
    <x v="1"/>
    <x v="0"/>
    <n v="14859.9"/>
    <n v="14172.89"/>
    <n v="80.599999999999994"/>
    <n v="1244.3499999999999"/>
    <n v="64.89"/>
  </r>
  <r>
    <x v="7"/>
    <x v="5"/>
    <x v="7"/>
    <n v="17656.439999999999"/>
    <n v="20511.599999999999"/>
    <n v="50.98"/>
    <n v="771.51"/>
    <n v="51.62"/>
  </r>
  <r>
    <x v="6"/>
    <x v="1"/>
    <x v="4"/>
    <n v="41283.64"/>
    <n v="42195.46"/>
    <n v="78.150000000000006"/>
    <n v="513.62"/>
    <n v="46.16"/>
  </r>
  <r>
    <x v="11"/>
    <x v="1"/>
    <x v="6"/>
    <n v="33558.639999999999"/>
    <n v="36201.96"/>
    <n v="44.06"/>
    <n v="1099.07"/>
    <n v="65.53"/>
  </r>
  <r>
    <x v="2"/>
    <x v="6"/>
    <x v="2"/>
    <n v="23151"/>
    <n v="22695.55"/>
    <n v="151.32"/>
    <n v="361.5"/>
    <n v="58.35"/>
  </r>
  <r>
    <x v="2"/>
    <x v="5"/>
    <x v="6"/>
    <n v="43395.8"/>
    <n v="42356.33"/>
    <n v="148.53"/>
    <n v="690.21"/>
    <n v="36.69"/>
  </r>
  <r>
    <x v="19"/>
    <x v="0"/>
    <x v="4"/>
    <n v="35461.440000000002"/>
    <n v="32536.66"/>
    <n v="93"/>
    <n v="78.77"/>
    <n v="67.73"/>
  </r>
  <r>
    <x v="2"/>
    <x v="5"/>
    <x v="6"/>
    <n v="5170.0600000000004"/>
    <n v="5685.82"/>
    <n v="52.39"/>
    <n v="483.54"/>
    <n v="63.67"/>
  </r>
  <r>
    <x v="5"/>
    <x v="6"/>
    <x v="5"/>
    <n v="47836.43"/>
    <n v="53056.61"/>
    <n v="128.63999999999999"/>
    <n v="637.38"/>
    <n v="42.45"/>
  </r>
  <r>
    <x v="0"/>
    <x v="3"/>
    <x v="3"/>
    <n v="19597.5"/>
    <n v="21349.34"/>
    <n v="135.19"/>
    <n v="647.32000000000005"/>
    <n v="33.33"/>
  </r>
  <r>
    <x v="0"/>
    <x v="6"/>
    <x v="1"/>
    <n v="47574.43"/>
    <n v="39243.81"/>
    <n v="113.13"/>
    <n v="631.25"/>
    <n v="60.81"/>
  </r>
  <r>
    <x v="9"/>
    <x v="1"/>
    <x v="5"/>
    <n v="11479.76"/>
    <n v="12719.36"/>
    <n v="144.51"/>
    <n v="454.91"/>
    <n v="34.01"/>
  </r>
  <r>
    <x v="13"/>
    <x v="6"/>
    <x v="1"/>
    <n v="23830.2"/>
    <n v="25819.119999999999"/>
    <n v="139.08000000000001"/>
    <n v="302"/>
    <n v="46.41"/>
  </r>
  <r>
    <x v="4"/>
    <x v="6"/>
    <x v="1"/>
    <n v="33229"/>
    <n v="36468.28"/>
    <n v="199.01"/>
    <n v="824.94"/>
    <n v="38.950000000000003"/>
  </r>
  <r>
    <x v="3"/>
    <x v="6"/>
    <x v="4"/>
    <n v="11243.38"/>
    <n v="12223.77"/>
    <n v="193.06"/>
    <n v="18.98"/>
    <n v="68.11"/>
  </r>
  <r>
    <x v="15"/>
    <x v="4"/>
    <x v="4"/>
    <n v="34590.559999999998"/>
    <n v="29375.24"/>
    <n v="193.51"/>
    <n v="176.71"/>
    <n v="37.700000000000003"/>
  </r>
  <r>
    <x v="5"/>
    <x v="3"/>
    <x v="6"/>
    <n v="6522.86"/>
    <n v="5334.03"/>
    <n v="164.16"/>
    <n v="576.36"/>
    <n v="59.15"/>
  </r>
  <r>
    <x v="0"/>
    <x v="3"/>
    <x v="5"/>
    <n v="6128.27"/>
    <n v="5386.6"/>
    <n v="87.95"/>
    <n v="250.02"/>
    <n v="60.31"/>
  </r>
  <r>
    <x v="15"/>
    <x v="0"/>
    <x v="4"/>
    <n v="33662.639999999999"/>
    <n v="38715.68"/>
    <n v="38.22"/>
    <n v="1199.0999999999999"/>
    <n v="31.2"/>
  </r>
  <r>
    <x v="18"/>
    <x v="2"/>
    <x v="2"/>
    <n v="31553.31"/>
    <n v="27883.34"/>
    <n v="92.26"/>
    <n v="1356.17"/>
    <n v="47.73"/>
  </r>
  <r>
    <x v="4"/>
    <x v="1"/>
    <x v="6"/>
    <n v="38352.58"/>
    <n v="36719.57"/>
    <n v="55.06"/>
    <n v="1118.04"/>
    <n v="52.91"/>
  </r>
  <r>
    <x v="2"/>
    <x v="0"/>
    <x v="0"/>
    <n v="4730.21"/>
    <n v="5486.39"/>
    <n v="89.77"/>
    <n v="11.29"/>
    <n v="51.19"/>
  </r>
  <r>
    <x v="18"/>
    <x v="3"/>
    <x v="2"/>
    <n v="3771.8"/>
    <n v="3221.32"/>
    <n v="42.31"/>
    <n v="1374.53"/>
    <n v="38.630000000000003"/>
  </r>
  <r>
    <x v="19"/>
    <x v="6"/>
    <x v="3"/>
    <n v="16449.71"/>
    <n v="13204.62"/>
    <n v="70.599999999999994"/>
    <n v="397"/>
    <n v="61.27"/>
  </r>
  <r>
    <x v="10"/>
    <x v="6"/>
    <x v="5"/>
    <n v="45537.84"/>
    <n v="44766.55"/>
    <n v="145.38"/>
    <n v="489.37"/>
    <n v="60.45"/>
  </r>
  <r>
    <x v="11"/>
    <x v="3"/>
    <x v="7"/>
    <n v="40280.76"/>
    <n v="45344.83"/>
    <n v="141.41999999999999"/>
    <n v="607.47"/>
    <n v="54.25"/>
  </r>
  <r>
    <x v="7"/>
    <x v="5"/>
    <x v="5"/>
    <n v="6385.32"/>
    <n v="5824.93"/>
    <n v="22.85"/>
    <n v="697.78"/>
    <n v="45.24"/>
  </r>
  <r>
    <x v="16"/>
    <x v="0"/>
    <x v="3"/>
    <n v="40586.76"/>
    <n v="47867.15"/>
    <n v="179.54"/>
    <n v="795.6"/>
    <n v="53.2"/>
  </r>
  <r>
    <x v="9"/>
    <x v="5"/>
    <x v="2"/>
    <n v="28582.65"/>
    <n v="23208.720000000001"/>
    <n v="96.05"/>
    <n v="328.26"/>
    <n v="53.38"/>
  </r>
  <r>
    <x v="1"/>
    <x v="4"/>
    <x v="4"/>
    <n v="12401.47"/>
    <n v="11448.82"/>
    <n v="100.24"/>
    <n v="321.57"/>
    <n v="42.82"/>
  </r>
  <r>
    <x v="15"/>
    <x v="6"/>
    <x v="2"/>
    <n v="1401.62"/>
    <n v="1256.8399999999999"/>
    <n v="60.51"/>
    <n v="1232.33"/>
    <n v="52.94"/>
  </r>
  <r>
    <x v="1"/>
    <x v="6"/>
    <x v="4"/>
    <n v="30545.07"/>
    <n v="25240.14"/>
    <n v="174.74"/>
    <n v="1191.1500000000001"/>
    <n v="37.380000000000003"/>
  </r>
  <r>
    <x v="5"/>
    <x v="2"/>
    <x v="5"/>
    <n v="38744.410000000003"/>
    <n v="31808.42"/>
    <n v="123.07"/>
    <n v="603"/>
    <n v="31.41"/>
  </r>
  <r>
    <x v="6"/>
    <x v="1"/>
    <x v="0"/>
    <n v="8352.25"/>
    <n v="7851.65"/>
    <n v="50.15"/>
    <n v="1108.56"/>
    <n v="37.32"/>
  </r>
  <r>
    <x v="11"/>
    <x v="4"/>
    <x v="2"/>
    <n v="29588.57"/>
    <n v="30075.64"/>
    <n v="149.51"/>
    <n v="1182.92"/>
    <n v="56.98"/>
  </r>
  <r>
    <x v="7"/>
    <x v="0"/>
    <x v="1"/>
    <n v="20653.43"/>
    <n v="18253.02"/>
    <n v="103.72"/>
    <n v="450.44"/>
    <n v="47.33"/>
  </r>
  <r>
    <x v="4"/>
    <x v="6"/>
    <x v="0"/>
    <n v="32652.959999999999"/>
    <n v="35165.550000000003"/>
    <n v="134.06"/>
    <n v="23.49"/>
    <n v="44.39"/>
  </r>
  <r>
    <x v="14"/>
    <x v="0"/>
    <x v="2"/>
    <n v="13538.96"/>
    <n v="12305.63"/>
    <n v="185.53"/>
    <n v="1073.95"/>
    <n v="43.13"/>
  </r>
  <r>
    <x v="1"/>
    <x v="0"/>
    <x v="4"/>
    <n v="3613.99"/>
    <n v="3087.86"/>
    <n v="136.53"/>
    <n v="349.48"/>
    <n v="57.7"/>
  </r>
  <r>
    <x v="10"/>
    <x v="6"/>
    <x v="5"/>
    <n v="22568.080000000002"/>
    <n v="22703.7"/>
    <n v="124.49"/>
    <n v="825.9"/>
    <n v="51.16"/>
  </r>
  <r>
    <x v="8"/>
    <x v="4"/>
    <x v="4"/>
    <n v="43768.06"/>
    <n v="45522.98"/>
    <n v="53.65"/>
    <n v="1138.1199999999999"/>
    <n v="33.89"/>
  </r>
  <r>
    <x v="19"/>
    <x v="4"/>
    <x v="1"/>
    <n v="9006.2999999999993"/>
    <n v="8000.91"/>
    <n v="172.54"/>
    <n v="1054.6099999999999"/>
    <n v="59.88"/>
  </r>
  <r>
    <x v="3"/>
    <x v="6"/>
    <x v="6"/>
    <n v="45559.31"/>
    <n v="47508.31"/>
    <n v="137.62"/>
    <n v="364.73"/>
    <n v="36.01"/>
  </r>
  <r>
    <x v="1"/>
    <x v="1"/>
    <x v="6"/>
    <n v="20372.16"/>
    <n v="21673.06"/>
    <n v="141.76"/>
    <n v="758.88"/>
    <n v="56.79"/>
  </r>
  <r>
    <x v="10"/>
    <x v="1"/>
    <x v="1"/>
    <n v="18814.310000000001"/>
    <n v="16286.36"/>
    <n v="89.87"/>
    <n v="1387.49"/>
    <n v="35.71"/>
  </r>
  <r>
    <x v="10"/>
    <x v="2"/>
    <x v="3"/>
    <n v="25255.87"/>
    <n v="29351.15"/>
    <n v="160.37"/>
    <n v="643.73"/>
    <n v="36.61"/>
  </r>
  <r>
    <x v="8"/>
    <x v="1"/>
    <x v="6"/>
    <n v="24800.87"/>
    <n v="28942.48"/>
    <n v="94.71"/>
    <n v="1060.06"/>
    <n v="68.3"/>
  </r>
  <r>
    <x v="1"/>
    <x v="4"/>
    <x v="2"/>
    <n v="24220.54"/>
    <n v="20618.900000000001"/>
    <n v="93.73"/>
    <n v="251.86"/>
    <n v="46.95"/>
  </r>
  <r>
    <x v="8"/>
    <x v="3"/>
    <x v="3"/>
    <n v="7290.09"/>
    <n v="6996.1"/>
    <n v="131.22999999999999"/>
    <n v="502.55"/>
    <n v="56.59"/>
  </r>
  <r>
    <x v="8"/>
    <x v="4"/>
    <x v="7"/>
    <n v="27534.23"/>
    <n v="29110.52"/>
    <n v="162.58000000000001"/>
    <n v="693.46"/>
    <n v="69.77"/>
  </r>
  <r>
    <x v="12"/>
    <x v="5"/>
    <x v="7"/>
    <n v="4405.63"/>
    <n v="4759.8100000000004"/>
    <n v="116.46"/>
    <n v="73.64"/>
    <n v="47.77"/>
  </r>
  <r>
    <x v="0"/>
    <x v="2"/>
    <x v="4"/>
    <n v="19342.060000000001"/>
    <n v="19006.54"/>
    <n v="175.68"/>
    <n v="985.03"/>
    <n v="66.09"/>
  </r>
  <r>
    <x v="17"/>
    <x v="2"/>
    <x v="1"/>
    <n v="4171.2"/>
    <n v="3903.89"/>
    <n v="130.46"/>
    <n v="1045.8699999999999"/>
    <n v="32.58"/>
  </r>
  <r>
    <x v="4"/>
    <x v="0"/>
    <x v="7"/>
    <n v="23728.91"/>
    <n v="23191.39"/>
    <n v="30.35"/>
    <n v="1145"/>
    <n v="59.57"/>
  </r>
  <r>
    <x v="16"/>
    <x v="2"/>
    <x v="7"/>
    <n v="34600.629999999997"/>
    <n v="33104.379999999997"/>
    <n v="185.05"/>
    <n v="478.41"/>
    <n v="61.26"/>
  </r>
  <r>
    <x v="8"/>
    <x v="2"/>
    <x v="3"/>
    <n v="18902.400000000001"/>
    <n v="18747.79"/>
    <n v="100.82"/>
    <n v="369.03"/>
    <n v="45.41"/>
  </r>
  <r>
    <x v="0"/>
    <x v="2"/>
    <x v="2"/>
    <n v="17597.05"/>
    <n v="17582.88"/>
    <n v="164.06"/>
    <n v="222.8"/>
    <n v="59.52"/>
  </r>
  <r>
    <x v="14"/>
    <x v="1"/>
    <x v="4"/>
    <n v="35852.300000000003"/>
    <n v="41996.52"/>
    <n v="167.88"/>
    <n v="1307.1500000000001"/>
    <n v="55.63"/>
  </r>
  <r>
    <x v="3"/>
    <x v="4"/>
    <x v="7"/>
    <n v="38755.01"/>
    <n v="39812.519999999997"/>
    <n v="58.81"/>
    <n v="895.89"/>
    <n v="44.77"/>
  </r>
  <r>
    <x v="0"/>
    <x v="6"/>
    <x v="6"/>
    <n v="8307.99"/>
    <n v="6650.19"/>
    <n v="149.59"/>
    <n v="221.14"/>
    <n v="50.21"/>
  </r>
  <r>
    <x v="18"/>
    <x v="5"/>
    <x v="2"/>
    <n v="41548.85"/>
    <n v="34033.339999999997"/>
    <n v="106.19"/>
    <n v="564.04"/>
    <n v="41.91"/>
  </r>
  <r>
    <x v="17"/>
    <x v="3"/>
    <x v="2"/>
    <n v="48474.74"/>
    <n v="43605.18"/>
    <n v="39.270000000000003"/>
    <n v="840.18"/>
    <n v="65.97"/>
  </r>
  <r>
    <x v="14"/>
    <x v="5"/>
    <x v="0"/>
    <n v="28916.69"/>
    <n v="32196.55"/>
    <n v="134.55000000000001"/>
    <n v="950.8"/>
    <n v="31.46"/>
  </r>
  <r>
    <x v="9"/>
    <x v="0"/>
    <x v="1"/>
    <n v="31980.71"/>
    <n v="35434.660000000003"/>
    <n v="132.11000000000001"/>
    <n v="355.18"/>
    <n v="35.31"/>
  </r>
  <r>
    <x v="12"/>
    <x v="4"/>
    <x v="3"/>
    <n v="29922.27"/>
    <n v="35494.18"/>
    <n v="53.99"/>
    <n v="1138.6500000000001"/>
    <n v="51.15"/>
  </r>
  <r>
    <x v="2"/>
    <x v="6"/>
    <x v="0"/>
    <n v="38681.870000000003"/>
    <n v="33973.5"/>
    <n v="27.75"/>
    <n v="1054.51"/>
    <n v="64.91"/>
  </r>
  <r>
    <x v="17"/>
    <x v="0"/>
    <x v="3"/>
    <n v="17963.27"/>
    <n v="20605.61"/>
    <n v="22.52"/>
    <n v="315.39"/>
    <n v="39.22"/>
  </r>
  <r>
    <x v="0"/>
    <x v="1"/>
    <x v="5"/>
    <n v="16867.64"/>
    <n v="19167.490000000002"/>
    <n v="157.32"/>
    <n v="1287.8499999999999"/>
    <n v="44.16"/>
  </r>
  <r>
    <x v="19"/>
    <x v="4"/>
    <x v="2"/>
    <n v="21928.77"/>
    <n v="25233.25"/>
    <n v="150.63999999999999"/>
    <n v="1101.44"/>
    <n v="56.04"/>
  </r>
  <r>
    <x v="17"/>
    <x v="5"/>
    <x v="6"/>
    <n v="40857.910000000003"/>
    <n v="46463.12"/>
    <n v="44.34"/>
    <n v="602.65"/>
    <n v="61.24"/>
  </r>
  <r>
    <x v="10"/>
    <x v="2"/>
    <x v="2"/>
    <n v="28810.62"/>
    <n v="34553.599999999999"/>
    <n v="129.68"/>
    <n v="856.13"/>
    <n v="50.22"/>
  </r>
  <r>
    <x v="2"/>
    <x v="0"/>
    <x v="0"/>
    <n v="17230.55"/>
    <n v="19353.55"/>
    <n v="177.45"/>
    <n v="224.07"/>
    <n v="64.09"/>
  </r>
  <r>
    <x v="7"/>
    <x v="4"/>
    <x v="3"/>
    <n v="38851.370000000003"/>
    <n v="34204.69"/>
    <n v="149.05000000000001"/>
    <n v="219.4"/>
    <n v="41.67"/>
  </r>
  <r>
    <x v="8"/>
    <x v="4"/>
    <x v="7"/>
    <n v="23843.3"/>
    <n v="20013.400000000001"/>
    <n v="114.45"/>
    <n v="1259.8900000000001"/>
    <n v="69.22"/>
  </r>
  <r>
    <x v="8"/>
    <x v="4"/>
    <x v="6"/>
    <n v="17775.87"/>
    <n v="14626.15"/>
    <n v="192.6"/>
    <n v="498.22"/>
    <n v="36.200000000000003"/>
  </r>
  <r>
    <x v="3"/>
    <x v="6"/>
    <x v="4"/>
    <n v="39332.550000000003"/>
    <n v="43838.89"/>
    <n v="160.59"/>
    <n v="676.21"/>
    <n v="57.25"/>
  </r>
  <r>
    <x v="10"/>
    <x v="1"/>
    <x v="6"/>
    <n v="37794.81"/>
    <n v="31849.599999999999"/>
    <n v="48.76"/>
    <n v="76.599999999999994"/>
    <n v="38.69"/>
  </r>
  <r>
    <x v="13"/>
    <x v="2"/>
    <x v="5"/>
    <n v="32843.06"/>
    <n v="27504.95"/>
    <n v="143.86000000000001"/>
    <n v="491.46"/>
    <n v="54.56"/>
  </r>
  <r>
    <x v="11"/>
    <x v="6"/>
    <x v="3"/>
    <n v="14284.62"/>
    <n v="13705.76"/>
    <n v="80.430000000000007"/>
    <n v="493.89"/>
    <n v="47.7"/>
  </r>
  <r>
    <x v="10"/>
    <x v="3"/>
    <x v="7"/>
    <n v="31449.81"/>
    <n v="34344.230000000003"/>
    <n v="119.49"/>
    <n v="1207.32"/>
    <n v="46.1"/>
  </r>
  <r>
    <x v="12"/>
    <x v="5"/>
    <x v="5"/>
    <n v="14721.03"/>
    <n v="15984.7"/>
    <n v="177.51"/>
    <n v="481.19"/>
    <n v="40.590000000000003"/>
  </r>
  <r>
    <x v="5"/>
    <x v="6"/>
    <x v="5"/>
    <n v="17673.400000000001"/>
    <n v="21146.85"/>
    <n v="194.93"/>
    <n v="1373.6"/>
    <n v="42.92"/>
  </r>
  <r>
    <x v="2"/>
    <x v="0"/>
    <x v="5"/>
    <n v="42043.14"/>
    <n v="36734.879999999997"/>
    <n v="66.680000000000007"/>
    <n v="1383.97"/>
    <n v="61.51"/>
  </r>
  <r>
    <x v="6"/>
    <x v="5"/>
    <x v="0"/>
    <n v="35106.61"/>
    <n v="41960.33"/>
    <n v="100.15"/>
    <n v="163.09"/>
    <n v="33.700000000000003"/>
  </r>
  <r>
    <x v="1"/>
    <x v="2"/>
    <x v="4"/>
    <n v="22413.83"/>
    <n v="18004.61"/>
    <n v="53.68"/>
    <n v="891.19"/>
    <n v="39.61"/>
  </r>
  <r>
    <x v="16"/>
    <x v="2"/>
    <x v="3"/>
    <n v="20235.810000000001"/>
    <n v="16744.080000000002"/>
    <n v="108.17"/>
    <n v="94.52"/>
    <n v="54.46"/>
  </r>
  <r>
    <x v="1"/>
    <x v="5"/>
    <x v="0"/>
    <n v="43600.25"/>
    <n v="51461.96"/>
    <n v="97.81"/>
    <n v="508.93"/>
    <n v="53.94"/>
  </r>
  <r>
    <x v="19"/>
    <x v="0"/>
    <x v="7"/>
    <n v="45483.34"/>
    <n v="42243.95"/>
    <n v="160.54"/>
    <n v="1053.42"/>
    <n v="34.04"/>
  </r>
  <r>
    <x v="14"/>
    <x v="3"/>
    <x v="6"/>
    <n v="12488.76"/>
    <n v="13219.64"/>
    <n v="27.03"/>
    <n v="710.49"/>
    <n v="54.35"/>
  </r>
  <r>
    <x v="11"/>
    <x v="5"/>
    <x v="1"/>
    <n v="25919.77"/>
    <n v="26176.34"/>
    <n v="43.74"/>
    <n v="441.37"/>
    <n v="60.04"/>
  </r>
  <r>
    <x v="19"/>
    <x v="4"/>
    <x v="7"/>
    <n v="38623.78"/>
    <n v="38544.07"/>
    <n v="166.34"/>
    <n v="652"/>
    <n v="33.299999999999997"/>
  </r>
  <r>
    <x v="5"/>
    <x v="5"/>
    <x v="0"/>
    <n v="44733.13"/>
    <n v="45485.4"/>
    <n v="128.31"/>
    <n v="1014.79"/>
    <n v="58.6"/>
  </r>
  <r>
    <x v="9"/>
    <x v="5"/>
    <x v="4"/>
    <n v="48731.01"/>
    <n v="51453.67"/>
    <n v="127.89"/>
    <n v="1282.07"/>
    <n v="55.97"/>
  </r>
  <r>
    <x v="2"/>
    <x v="0"/>
    <x v="5"/>
    <n v="8253.32"/>
    <n v="8452.4699999999993"/>
    <n v="43.85"/>
    <n v="167.21"/>
    <n v="59.63"/>
  </r>
  <r>
    <x v="19"/>
    <x v="3"/>
    <x v="1"/>
    <n v="41099.29"/>
    <n v="43634.85"/>
    <n v="148.06"/>
    <n v="1054.79"/>
    <n v="59.01"/>
  </r>
  <r>
    <x v="12"/>
    <x v="6"/>
    <x v="4"/>
    <n v="25528.240000000002"/>
    <n v="26821.15"/>
    <n v="62.02"/>
    <n v="157.03"/>
    <n v="40.79"/>
  </r>
  <r>
    <x v="10"/>
    <x v="5"/>
    <x v="0"/>
    <n v="41094.839999999997"/>
    <n v="38219.46"/>
    <n v="79.03"/>
    <n v="1211.31"/>
    <n v="37.36"/>
  </r>
  <r>
    <x v="5"/>
    <x v="4"/>
    <x v="0"/>
    <n v="44135.77"/>
    <n v="44014.239999999998"/>
    <n v="170.31"/>
    <n v="190.75"/>
    <n v="62.35"/>
  </r>
  <r>
    <x v="3"/>
    <x v="6"/>
    <x v="7"/>
    <n v="2748.15"/>
    <n v="2227.25"/>
    <n v="138.93"/>
    <n v="784.79"/>
    <n v="36.65"/>
  </r>
  <r>
    <x v="12"/>
    <x v="4"/>
    <x v="5"/>
    <n v="19031.96"/>
    <n v="17002.43"/>
    <n v="174.25"/>
    <n v="1060.8900000000001"/>
    <n v="49.71"/>
  </r>
  <r>
    <x v="16"/>
    <x v="2"/>
    <x v="4"/>
    <n v="38683.68"/>
    <n v="46155.58"/>
    <n v="103.97"/>
    <n v="785.29"/>
    <n v="54.22"/>
  </r>
  <r>
    <x v="8"/>
    <x v="5"/>
    <x v="2"/>
    <n v="36669.199999999997"/>
    <n v="31771.48"/>
    <n v="142.11000000000001"/>
    <n v="354.57"/>
    <n v="56.63"/>
  </r>
  <r>
    <x v="10"/>
    <x v="1"/>
    <x v="1"/>
    <n v="12289.15"/>
    <n v="13239.72"/>
    <n v="137.34"/>
    <n v="1037.97"/>
    <n v="60.7"/>
  </r>
  <r>
    <x v="4"/>
    <x v="3"/>
    <x v="2"/>
    <n v="9720.84"/>
    <n v="10304.870000000001"/>
    <n v="40.11"/>
    <n v="116.33"/>
    <n v="53.31"/>
  </r>
  <r>
    <x v="15"/>
    <x v="2"/>
    <x v="6"/>
    <n v="41009.81"/>
    <n v="44634.39"/>
    <n v="98.55"/>
    <n v="706.53"/>
    <n v="65.8"/>
  </r>
  <r>
    <x v="5"/>
    <x v="5"/>
    <x v="6"/>
    <n v="1650.24"/>
    <n v="1546.86"/>
    <n v="47.2"/>
    <n v="442.62"/>
    <n v="62.1"/>
  </r>
  <r>
    <x v="5"/>
    <x v="2"/>
    <x v="0"/>
    <n v="13158.48"/>
    <n v="14397.43"/>
    <n v="43.99"/>
    <n v="1323.82"/>
    <n v="50.27"/>
  </r>
  <r>
    <x v="9"/>
    <x v="1"/>
    <x v="0"/>
    <n v="23481.71"/>
    <n v="19223.310000000001"/>
    <n v="73.28"/>
    <n v="828.05"/>
    <n v="60.52"/>
  </r>
  <r>
    <x v="19"/>
    <x v="5"/>
    <x v="6"/>
    <n v="14619.47"/>
    <n v="14294.85"/>
    <n v="77.72"/>
    <n v="751.85"/>
    <n v="34.39"/>
  </r>
  <r>
    <x v="15"/>
    <x v="4"/>
    <x v="6"/>
    <n v="19119.939999999999"/>
    <n v="22634.44"/>
    <n v="136.85"/>
    <n v="1050.8399999999999"/>
    <n v="68.84"/>
  </r>
  <r>
    <x v="3"/>
    <x v="5"/>
    <x v="7"/>
    <n v="35575.75"/>
    <n v="32976.58"/>
    <n v="140.53"/>
    <n v="587.53"/>
    <n v="45.29"/>
  </r>
  <r>
    <x v="9"/>
    <x v="4"/>
    <x v="0"/>
    <n v="34170.589999999997"/>
    <n v="34859.68"/>
    <n v="94.39"/>
    <n v="777.03"/>
    <n v="41.6"/>
  </r>
  <r>
    <x v="2"/>
    <x v="4"/>
    <x v="7"/>
    <n v="49511.53"/>
    <n v="40027.800000000003"/>
    <n v="150.16999999999999"/>
    <n v="552.21"/>
    <n v="67.31"/>
  </r>
  <r>
    <x v="14"/>
    <x v="1"/>
    <x v="2"/>
    <n v="43147.54"/>
    <n v="35382.31"/>
    <n v="43.19"/>
    <n v="843.07"/>
    <n v="44.77"/>
  </r>
  <r>
    <x v="12"/>
    <x v="0"/>
    <x v="1"/>
    <n v="13160.74"/>
    <n v="15727.17"/>
    <n v="149.72999999999999"/>
    <n v="211.06"/>
    <n v="63.14"/>
  </r>
  <r>
    <x v="4"/>
    <x v="1"/>
    <x v="5"/>
    <n v="5759.15"/>
    <n v="6427.88"/>
    <n v="168.77"/>
    <n v="1394.2"/>
    <n v="37.22"/>
  </r>
  <r>
    <x v="13"/>
    <x v="0"/>
    <x v="5"/>
    <n v="12625.72"/>
    <n v="11788.01"/>
    <n v="175.12"/>
    <n v="1009.26"/>
    <n v="40.520000000000003"/>
  </r>
  <r>
    <x v="3"/>
    <x v="6"/>
    <x v="2"/>
    <n v="15521.69"/>
    <n v="13453.46"/>
    <n v="46.46"/>
    <n v="314.37"/>
    <n v="39.49"/>
  </r>
  <r>
    <x v="6"/>
    <x v="0"/>
    <x v="2"/>
    <n v="11084.93"/>
    <n v="12598.47"/>
    <n v="25.04"/>
    <n v="1345.63"/>
    <n v="52.43"/>
  </r>
  <r>
    <x v="11"/>
    <x v="0"/>
    <x v="7"/>
    <n v="15583.63"/>
    <n v="13255.85"/>
    <n v="46.61"/>
    <n v="973.05"/>
    <n v="41.62"/>
  </r>
  <r>
    <x v="7"/>
    <x v="2"/>
    <x v="7"/>
    <n v="9508.41"/>
    <n v="10582.75"/>
    <n v="20.66"/>
    <n v="48.13"/>
    <n v="40.75"/>
  </r>
  <r>
    <x v="1"/>
    <x v="5"/>
    <x v="0"/>
    <n v="39348.870000000003"/>
    <n v="34608.370000000003"/>
    <n v="130.96"/>
    <n v="283.67"/>
    <n v="59.29"/>
  </r>
  <r>
    <x v="12"/>
    <x v="3"/>
    <x v="3"/>
    <n v="24121.200000000001"/>
    <n v="28455.91"/>
    <n v="23.33"/>
    <n v="710.14"/>
    <n v="32.32"/>
  </r>
  <r>
    <x v="4"/>
    <x v="1"/>
    <x v="0"/>
    <n v="4710.18"/>
    <n v="5007.17"/>
    <n v="121.85"/>
    <n v="315.22000000000003"/>
    <n v="32.35"/>
  </r>
  <r>
    <x v="19"/>
    <x v="4"/>
    <x v="0"/>
    <n v="21411.4"/>
    <n v="21402.77"/>
    <n v="151.44"/>
    <n v="539.4"/>
    <n v="50.87"/>
  </r>
  <r>
    <x v="7"/>
    <x v="0"/>
    <x v="1"/>
    <n v="14892.8"/>
    <n v="15282.22"/>
    <n v="80.87"/>
    <n v="1310.1099999999999"/>
    <n v="48.52"/>
  </r>
  <r>
    <x v="19"/>
    <x v="6"/>
    <x v="7"/>
    <n v="39525.760000000002"/>
    <n v="40409.949999999997"/>
    <n v="47.56"/>
    <n v="1032.0899999999999"/>
    <n v="58.84"/>
  </r>
  <r>
    <x v="14"/>
    <x v="0"/>
    <x v="7"/>
    <n v="42335.87"/>
    <n v="38012.230000000003"/>
    <n v="133.31"/>
    <n v="81.11"/>
    <n v="56.83"/>
  </r>
  <r>
    <x v="12"/>
    <x v="5"/>
    <x v="4"/>
    <n v="41616.06"/>
    <n v="45467.27"/>
    <n v="198.75"/>
    <n v="971.5"/>
    <n v="69.959999999999994"/>
  </r>
  <r>
    <x v="2"/>
    <x v="6"/>
    <x v="3"/>
    <n v="42992.46"/>
    <n v="47767.22"/>
    <n v="48.44"/>
    <n v="592.58000000000004"/>
    <n v="58.25"/>
  </r>
  <r>
    <x v="13"/>
    <x v="5"/>
    <x v="7"/>
    <n v="2991.83"/>
    <n v="2960.43"/>
    <n v="53.02"/>
    <n v="146.91999999999999"/>
    <n v="60.27"/>
  </r>
  <r>
    <x v="8"/>
    <x v="1"/>
    <x v="1"/>
    <n v="34343.360000000001"/>
    <n v="37433.1"/>
    <n v="137.02000000000001"/>
    <n v="467.65"/>
    <n v="32.24"/>
  </r>
  <r>
    <x v="13"/>
    <x v="2"/>
    <x v="1"/>
    <n v="45324.58"/>
    <n v="48623.38"/>
    <n v="83.97"/>
    <n v="167.59"/>
    <n v="62.21"/>
  </r>
  <r>
    <x v="19"/>
    <x v="2"/>
    <x v="1"/>
    <n v="26357.4"/>
    <n v="31374.01"/>
    <n v="110.76"/>
    <n v="189.93"/>
    <n v="35.75"/>
  </r>
  <r>
    <x v="2"/>
    <x v="1"/>
    <x v="2"/>
    <n v="15916.02"/>
    <n v="14934.3"/>
    <n v="135.53"/>
    <n v="733.39"/>
    <n v="51.45"/>
  </r>
  <r>
    <x v="16"/>
    <x v="4"/>
    <x v="4"/>
    <n v="31339.96"/>
    <n v="37294.58"/>
    <n v="181.56"/>
    <n v="604.77"/>
    <n v="57.43"/>
  </r>
  <r>
    <x v="7"/>
    <x v="2"/>
    <x v="4"/>
    <n v="37116.04"/>
    <n v="32648.86"/>
    <n v="177.79"/>
    <n v="374.43"/>
    <n v="31.2"/>
  </r>
  <r>
    <x v="5"/>
    <x v="4"/>
    <x v="0"/>
    <n v="36259.769999999997"/>
    <n v="37544.620000000003"/>
    <n v="55.69"/>
    <n v="1023.87"/>
    <n v="56.3"/>
  </r>
  <r>
    <x v="12"/>
    <x v="1"/>
    <x v="5"/>
    <n v="14919.1"/>
    <n v="17084.2"/>
    <n v="132.51"/>
    <n v="803.19"/>
    <n v="36.11"/>
  </r>
  <r>
    <x v="17"/>
    <x v="6"/>
    <x v="3"/>
    <n v="42030.89"/>
    <n v="45789.18"/>
    <n v="63.52"/>
    <n v="585.27"/>
    <n v="60.06"/>
  </r>
  <r>
    <x v="1"/>
    <x v="6"/>
    <x v="5"/>
    <n v="30761.09"/>
    <n v="24828.6"/>
    <n v="79.05"/>
    <n v="576.35"/>
    <n v="60.97"/>
  </r>
  <r>
    <x v="19"/>
    <x v="5"/>
    <x v="7"/>
    <n v="13002.52"/>
    <n v="15565.35"/>
    <n v="58.26"/>
    <n v="982.98"/>
    <n v="38.01"/>
  </r>
  <r>
    <x v="11"/>
    <x v="0"/>
    <x v="1"/>
    <n v="15490.93"/>
    <n v="12642.13"/>
    <n v="159.05000000000001"/>
    <n v="375.62"/>
    <n v="66.650000000000006"/>
  </r>
  <r>
    <x v="7"/>
    <x v="2"/>
    <x v="3"/>
    <n v="17821.64"/>
    <n v="16109.76"/>
    <n v="24.35"/>
    <n v="66.180000000000007"/>
    <n v="68.81"/>
  </r>
  <r>
    <x v="9"/>
    <x v="4"/>
    <x v="2"/>
    <n v="883.58"/>
    <n v="732.83"/>
    <n v="125.68"/>
    <n v="376.86"/>
    <n v="47.51"/>
  </r>
  <r>
    <x v="12"/>
    <x v="1"/>
    <x v="5"/>
    <n v="28088.1"/>
    <n v="24215.09"/>
    <n v="76.319999999999993"/>
    <n v="729.94"/>
    <n v="54.91"/>
  </r>
  <r>
    <x v="2"/>
    <x v="3"/>
    <x v="6"/>
    <n v="24366.95"/>
    <n v="23847.84"/>
    <n v="29.73"/>
    <n v="1298.6300000000001"/>
    <n v="42.29"/>
  </r>
  <r>
    <x v="18"/>
    <x v="1"/>
    <x v="1"/>
    <n v="48638.45"/>
    <n v="41147.199999999997"/>
    <n v="165.93"/>
    <n v="112.72"/>
    <n v="33.42"/>
  </r>
  <r>
    <x v="14"/>
    <x v="3"/>
    <x v="2"/>
    <n v="25626.17"/>
    <n v="20892.25"/>
    <n v="168.75"/>
    <n v="850.52"/>
    <n v="43.5"/>
  </r>
  <r>
    <x v="7"/>
    <x v="5"/>
    <x v="7"/>
    <n v="31434.87"/>
    <n v="37218.26"/>
    <n v="83.98"/>
    <n v="883.02"/>
    <n v="50.73"/>
  </r>
  <r>
    <x v="8"/>
    <x v="4"/>
    <x v="1"/>
    <n v="3875.26"/>
    <n v="4171.74"/>
    <n v="111.03"/>
    <n v="984.53"/>
    <n v="63.24"/>
  </r>
  <r>
    <x v="13"/>
    <x v="0"/>
    <x v="7"/>
    <n v="17731.47"/>
    <n v="19809.54"/>
    <n v="102.18"/>
    <n v="1019.24"/>
    <n v="41.73"/>
  </r>
  <r>
    <x v="8"/>
    <x v="2"/>
    <x v="5"/>
    <n v="2267.0500000000002"/>
    <n v="2347.17"/>
    <n v="146.55000000000001"/>
    <n v="129.91"/>
    <n v="35.9"/>
  </r>
  <r>
    <x v="16"/>
    <x v="1"/>
    <x v="3"/>
    <n v="27384.23"/>
    <n v="27460.01"/>
    <n v="166.87"/>
    <n v="1125.17"/>
    <n v="32.880000000000003"/>
  </r>
  <r>
    <x v="3"/>
    <x v="1"/>
    <x v="6"/>
    <n v="37658.839999999997"/>
    <n v="44908.91"/>
    <n v="161.69999999999999"/>
    <n v="1057.6099999999999"/>
    <n v="61.06"/>
  </r>
  <r>
    <x v="17"/>
    <x v="4"/>
    <x v="6"/>
    <n v="23944.71"/>
    <n v="20221.28"/>
    <n v="92.54"/>
    <n v="1107.6400000000001"/>
    <n v="59.08"/>
  </r>
  <r>
    <x v="6"/>
    <x v="2"/>
    <x v="0"/>
    <n v="14270.47"/>
    <n v="16875.48"/>
    <n v="131.80000000000001"/>
    <n v="672.26"/>
    <n v="45.11"/>
  </r>
  <r>
    <x v="17"/>
    <x v="3"/>
    <x v="7"/>
    <n v="10750.06"/>
    <n v="11143.47"/>
    <n v="194.86"/>
    <n v="539.34"/>
    <n v="42.15"/>
  </r>
  <r>
    <x v="12"/>
    <x v="5"/>
    <x v="5"/>
    <n v="25760.32"/>
    <n v="24901.13"/>
    <n v="65.31"/>
    <n v="431.85"/>
    <n v="34.51"/>
  </r>
  <r>
    <x v="3"/>
    <x v="2"/>
    <x v="4"/>
    <n v="31881.43"/>
    <n v="36280.050000000003"/>
    <n v="188.46"/>
    <n v="587.85"/>
    <n v="60.03"/>
  </r>
  <r>
    <x v="17"/>
    <x v="4"/>
    <x v="1"/>
    <n v="24351.4"/>
    <n v="26008.75"/>
    <n v="74.06"/>
    <n v="350"/>
    <n v="69.489999999999995"/>
  </r>
  <r>
    <x v="13"/>
    <x v="2"/>
    <x v="6"/>
    <n v="24170.61"/>
    <n v="24194.62"/>
    <n v="35.97"/>
    <n v="487.76"/>
    <n v="53.64"/>
  </r>
  <r>
    <x v="4"/>
    <x v="0"/>
    <x v="4"/>
    <n v="20186.78"/>
    <n v="23092.05"/>
    <n v="74.13"/>
    <n v="457.32"/>
    <n v="57.42"/>
  </r>
  <r>
    <x v="13"/>
    <x v="6"/>
    <x v="0"/>
    <n v="33030.51"/>
    <n v="30017"/>
    <n v="169.29"/>
    <n v="1212.1300000000001"/>
    <n v="68.41"/>
  </r>
  <r>
    <x v="3"/>
    <x v="3"/>
    <x v="5"/>
    <n v="46890.11"/>
    <n v="50991.35"/>
    <n v="101.17"/>
    <n v="970.27"/>
    <n v="69.48"/>
  </r>
  <r>
    <x v="2"/>
    <x v="1"/>
    <x v="4"/>
    <n v="41004.31"/>
    <n v="46604.29"/>
    <n v="25.18"/>
    <n v="647.16999999999996"/>
    <n v="54.86"/>
  </r>
  <r>
    <x v="14"/>
    <x v="5"/>
    <x v="1"/>
    <n v="30750.799999999999"/>
    <n v="33432.300000000003"/>
    <n v="137.34"/>
    <n v="230.4"/>
    <n v="34.81"/>
  </r>
  <r>
    <x v="5"/>
    <x v="5"/>
    <x v="6"/>
    <n v="30637.42"/>
    <n v="25279.55"/>
    <n v="174.6"/>
    <n v="1027.22"/>
    <n v="66.37"/>
  </r>
  <r>
    <x v="14"/>
    <x v="1"/>
    <x v="5"/>
    <n v="34149.18"/>
    <n v="38842.47"/>
    <n v="101.9"/>
    <n v="942.49"/>
    <n v="35.92"/>
  </r>
  <r>
    <x v="1"/>
    <x v="1"/>
    <x v="4"/>
    <n v="46815.5"/>
    <n v="42424.43"/>
    <n v="118.25"/>
    <n v="1051.3399999999999"/>
    <n v="31.52"/>
  </r>
  <r>
    <x v="5"/>
    <x v="5"/>
    <x v="1"/>
    <n v="12513.65"/>
    <n v="10732.01"/>
    <n v="89.82"/>
    <n v="1376.59"/>
    <n v="30.84"/>
  </r>
  <r>
    <x v="0"/>
    <x v="2"/>
    <x v="5"/>
    <n v="41819.440000000002"/>
    <n v="36925.57"/>
    <n v="196.26"/>
    <n v="813.71"/>
    <n v="67.98"/>
  </r>
  <r>
    <x v="17"/>
    <x v="2"/>
    <x v="1"/>
    <n v="49107.7"/>
    <n v="50025.56"/>
    <n v="115.42"/>
    <n v="233.71"/>
    <n v="57.95"/>
  </r>
  <r>
    <x v="19"/>
    <x v="2"/>
    <x v="5"/>
    <n v="42525.41"/>
    <n v="43267.76"/>
    <n v="95.59"/>
    <n v="1200.8599999999999"/>
    <n v="34.979999999999997"/>
  </r>
  <r>
    <x v="4"/>
    <x v="2"/>
    <x v="7"/>
    <n v="11040.53"/>
    <n v="11278.52"/>
    <n v="83.92"/>
    <n v="172.33"/>
    <n v="64.77"/>
  </r>
  <r>
    <x v="13"/>
    <x v="5"/>
    <x v="5"/>
    <n v="44081.72"/>
    <n v="44429.64"/>
    <n v="107.15"/>
    <n v="349.13"/>
    <n v="64.64"/>
  </r>
  <r>
    <x v="14"/>
    <x v="2"/>
    <x v="1"/>
    <n v="35076.449999999997"/>
    <n v="35115.4"/>
    <n v="56.36"/>
    <n v="377.48"/>
    <n v="31.52"/>
  </r>
  <r>
    <x v="12"/>
    <x v="1"/>
    <x v="1"/>
    <n v="20946.36"/>
    <n v="17515.05"/>
    <n v="161.72999999999999"/>
    <n v="517.33000000000004"/>
    <n v="62.44"/>
  </r>
  <r>
    <x v="19"/>
    <x v="3"/>
    <x v="2"/>
    <n v="41633.949999999997"/>
    <n v="38231.15"/>
    <n v="168.63"/>
    <n v="563.08000000000004"/>
    <n v="65.239999999999995"/>
  </r>
  <r>
    <x v="18"/>
    <x v="5"/>
    <x v="3"/>
    <n v="42467.040000000001"/>
    <n v="34601.29"/>
    <n v="38.39"/>
    <n v="1389.49"/>
    <n v="37.71"/>
  </r>
  <r>
    <x v="11"/>
    <x v="0"/>
    <x v="3"/>
    <n v="30419.87"/>
    <n v="36046.03"/>
    <n v="27.9"/>
    <n v="1363.88"/>
    <n v="46.26"/>
  </r>
  <r>
    <x v="11"/>
    <x v="6"/>
    <x v="7"/>
    <n v="28809.15"/>
    <n v="23817.33"/>
    <n v="114.87"/>
    <n v="189.05"/>
    <n v="59.88"/>
  </r>
  <r>
    <x v="12"/>
    <x v="0"/>
    <x v="7"/>
    <n v="20245.330000000002"/>
    <n v="22805.62"/>
    <n v="167.95"/>
    <n v="635.17999999999995"/>
    <n v="33.06"/>
  </r>
  <r>
    <x v="0"/>
    <x v="2"/>
    <x v="4"/>
    <n v="22703.51"/>
    <n v="24955.67"/>
    <n v="66.84"/>
    <n v="1357.71"/>
    <n v="49.76"/>
  </r>
  <r>
    <x v="12"/>
    <x v="2"/>
    <x v="2"/>
    <n v="13326.03"/>
    <n v="11474.94"/>
    <n v="139.32"/>
    <n v="1018.74"/>
    <n v="43.19"/>
  </r>
  <r>
    <x v="6"/>
    <x v="0"/>
    <x v="3"/>
    <n v="45581.29"/>
    <n v="37684.559999999998"/>
    <n v="29.71"/>
    <n v="394.29"/>
    <n v="61.63"/>
  </r>
  <r>
    <x v="13"/>
    <x v="2"/>
    <x v="4"/>
    <n v="19686"/>
    <n v="21084.15"/>
    <n v="36.770000000000003"/>
    <n v="1092.68"/>
    <n v="35.82"/>
  </r>
  <r>
    <x v="17"/>
    <x v="5"/>
    <x v="0"/>
    <n v="41191.760000000002"/>
    <n v="47097.13"/>
    <n v="40.08"/>
    <n v="550.15"/>
    <n v="67.44"/>
  </r>
  <r>
    <x v="14"/>
    <x v="5"/>
    <x v="2"/>
    <n v="1532.37"/>
    <n v="1367.1"/>
    <n v="57.91"/>
    <n v="1060.6600000000001"/>
    <n v="67.3"/>
  </r>
  <r>
    <x v="6"/>
    <x v="1"/>
    <x v="2"/>
    <n v="31688.19"/>
    <n v="25866.5"/>
    <n v="26.21"/>
    <n v="266.91000000000003"/>
    <n v="64.94"/>
  </r>
  <r>
    <x v="6"/>
    <x v="3"/>
    <x v="7"/>
    <n v="32539.06"/>
    <n v="36744"/>
    <n v="159.49"/>
    <n v="52.6"/>
    <n v="33.799999999999997"/>
  </r>
  <r>
    <x v="7"/>
    <x v="1"/>
    <x v="1"/>
    <n v="20894.32"/>
    <n v="20180.47"/>
    <n v="109.99"/>
    <n v="624.72"/>
    <n v="39.49"/>
  </r>
  <r>
    <x v="0"/>
    <x v="2"/>
    <x v="6"/>
    <n v="18746.740000000002"/>
    <n v="17600.48"/>
    <n v="66.86"/>
    <n v="832.71"/>
    <n v="57.07"/>
  </r>
  <r>
    <x v="14"/>
    <x v="2"/>
    <x v="5"/>
    <n v="44680.27"/>
    <n v="53062.49"/>
    <n v="140.02000000000001"/>
    <n v="904.94"/>
    <n v="61.57"/>
  </r>
  <r>
    <x v="5"/>
    <x v="6"/>
    <x v="5"/>
    <n v="4100.72"/>
    <n v="3967.38"/>
    <n v="161.82"/>
    <n v="735.45"/>
    <n v="50.56"/>
  </r>
  <r>
    <x v="18"/>
    <x v="6"/>
    <x v="4"/>
    <n v="10163.57"/>
    <n v="8929.2800000000007"/>
    <n v="44.65"/>
    <n v="667.06"/>
    <n v="58.97"/>
  </r>
  <r>
    <x v="6"/>
    <x v="6"/>
    <x v="0"/>
    <n v="3193.99"/>
    <n v="3543.2"/>
    <n v="146.15"/>
    <n v="1089.03"/>
    <n v="43.5"/>
  </r>
  <r>
    <x v="11"/>
    <x v="1"/>
    <x v="2"/>
    <n v="13520.49"/>
    <n v="12198.85"/>
    <n v="168.69"/>
    <n v="1060.3800000000001"/>
    <n v="46.82"/>
  </r>
  <r>
    <x v="8"/>
    <x v="1"/>
    <x v="3"/>
    <n v="46515.03"/>
    <n v="45618.46"/>
    <n v="100.96"/>
    <n v="335.06"/>
    <n v="54.33"/>
  </r>
  <r>
    <x v="16"/>
    <x v="3"/>
    <x v="2"/>
    <n v="39004.36"/>
    <n v="44355.91"/>
    <n v="58.31"/>
    <n v="896.32"/>
    <n v="38.520000000000003"/>
  </r>
  <r>
    <x v="10"/>
    <x v="2"/>
    <x v="4"/>
    <n v="38139.33"/>
    <n v="41925"/>
    <n v="58.97"/>
    <n v="1053.52"/>
    <n v="59.51"/>
  </r>
  <r>
    <x v="19"/>
    <x v="1"/>
    <x v="7"/>
    <n v="37878.43"/>
    <n v="45092.53"/>
    <n v="32.950000000000003"/>
    <n v="245.46"/>
    <n v="45.18"/>
  </r>
  <r>
    <x v="15"/>
    <x v="5"/>
    <x v="4"/>
    <n v="49387.02"/>
    <n v="46708.71"/>
    <n v="129.97"/>
    <n v="774.46"/>
    <n v="43.94"/>
  </r>
  <r>
    <x v="17"/>
    <x v="0"/>
    <x v="2"/>
    <n v="14842.05"/>
    <n v="15528.45"/>
    <n v="171.78"/>
    <n v="1382.56"/>
    <n v="46.64"/>
  </r>
  <r>
    <x v="6"/>
    <x v="6"/>
    <x v="7"/>
    <n v="31713.3"/>
    <n v="27576.98"/>
    <n v="187.98"/>
    <n v="132.66999999999999"/>
    <n v="46.88"/>
  </r>
  <r>
    <x v="10"/>
    <x v="1"/>
    <x v="0"/>
    <n v="2042.26"/>
    <n v="2256.48"/>
    <n v="78.13"/>
    <n v="212.94"/>
    <n v="43.55"/>
  </r>
  <r>
    <x v="2"/>
    <x v="6"/>
    <x v="4"/>
    <n v="20302.830000000002"/>
    <n v="20726.29"/>
    <n v="159.93"/>
    <n v="839.95"/>
    <n v="49.56"/>
  </r>
  <r>
    <x v="10"/>
    <x v="5"/>
    <x v="2"/>
    <n v="2712.29"/>
    <n v="2735.91"/>
    <n v="185.47"/>
    <n v="228.39"/>
    <n v="66.790000000000006"/>
  </r>
  <r>
    <x v="1"/>
    <x v="5"/>
    <x v="3"/>
    <n v="39887.410000000003"/>
    <n v="35684.559999999998"/>
    <n v="126.56"/>
    <n v="992.7"/>
    <n v="53.11"/>
  </r>
  <r>
    <x v="2"/>
    <x v="5"/>
    <x v="2"/>
    <n v="28451.49"/>
    <n v="34008.33"/>
    <n v="179.67"/>
    <n v="1075.42"/>
    <n v="30.52"/>
  </r>
  <r>
    <x v="9"/>
    <x v="3"/>
    <x v="6"/>
    <n v="7125.82"/>
    <n v="6079.02"/>
    <n v="165.78"/>
    <n v="684.89"/>
    <n v="32.08"/>
  </r>
  <r>
    <x v="12"/>
    <x v="6"/>
    <x v="4"/>
    <n v="42110.44"/>
    <n v="39772.839999999997"/>
    <n v="162.4"/>
    <n v="674.12"/>
    <n v="50.56"/>
  </r>
  <r>
    <x v="0"/>
    <x v="5"/>
    <x v="5"/>
    <n v="23064.47"/>
    <n v="21332.400000000001"/>
    <n v="168.07"/>
    <n v="642.95000000000005"/>
    <n v="50.13"/>
  </r>
  <r>
    <x v="3"/>
    <x v="3"/>
    <x v="0"/>
    <n v="32948.339999999997"/>
    <n v="27988.9"/>
    <n v="58.41"/>
    <n v="925.96"/>
    <n v="36.92"/>
  </r>
  <r>
    <x v="8"/>
    <x v="5"/>
    <x v="5"/>
    <n v="29944.880000000001"/>
    <n v="34923.519999999997"/>
    <n v="28.65"/>
    <n v="260.73"/>
    <n v="42.21"/>
  </r>
  <r>
    <x v="12"/>
    <x v="0"/>
    <x v="2"/>
    <n v="38709.379999999997"/>
    <n v="38601.9"/>
    <n v="163.77000000000001"/>
    <n v="740.53"/>
    <n v="49"/>
  </r>
  <r>
    <x v="0"/>
    <x v="4"/>
    <x v="7"/>
    <n v="15382.11"/>
    <n v="14887.14"/>
    <n v="172.81"/>
    <n v="763.91"/>
    <n v="62.85"/>
  </r>
  <r>
    <x v="15"/>
    <x v="3"/>
    <x v="5"/>
    <n v="16270.95"/>
    <n v="16900.740000000002"/>
    <n v="144.49"/>
    <n v="846.88"/>
    <n v="47.01"/>
  </r>
  <r>
    <x v="0"/>
    <x v="1"/>
    <x v="4"/>
    <n v="8997.9500000000007"/>
    <n v="8132.68"/>
    <n v="165.36"/>
    <n v="585.41999999999996"/>
    <n v="54.71"/>
  </r>
  <r>
    <x v="14"/>
    <x v="0"/>
    <x v="7"/>
    <n v="36423.94"/>
    <n v="37742.699999999997"/>
    <n v="70.959999999999994"/>
    <n v="183.99"/>
    <n v="62.79"/>
  </r>
  <r>
    <x v="4"/>
    <x v="5"/>
    <x v="0"/>
    <n v="34844.76"/>
    <n v="28235.33"/>
    <n v="190.53"/>
    <n v="1239.9100000000001"/>
    <n v="51.37"/>
  </r>
  <r>
    <x v="1"/>
    <x v="6"/>
    <x v="6"/>
    <n v="37903.21"/>
    <n v="39273.22"/>
    <n v="155.96"/>
    <n v="1215.47"/>
    <n v="59.45"/>
  </r>
  <r>
    <x v="13"/>
    <x v="1"/>
    <x v="2"/>
    <n v="44003.89"/>
    <n v="35541.279999999999"/>
    <n v="93.26"/>
    <n v="1175.9100000000001"/>
    <n v="31.42"/>
  </r>
  <r>
    <x v="7"/>
    <x v="6"/>
    <x v="5"/>
    <n v="14912.46"/>
    <n v="12840.38"/>
    <n v="34.049999999999997"/>
    <n v="160.05000000000001"/>
    <n v="53.64"/>
  </r>
  <r>
    <x v="16"/>
    <x v="2"/>
    <x v="3"/>
    <n v="5164.03"/>
    <n v="5766.99"/>
    <n v="189.15"/>
    <n v="1245.9100000000001"/>
    <n v="51.75"/>
  </r>
  <r>
    <x v="12"/>
    <x v="6"/>
    <x v="4"/>
    <n v="31602.42"/>
    <n v="25537.29"/>
    <n v="134.31"/>
    <n v="473.71"/>
    <n v="60.73"/>
  </r>
  <r>
    <x v="9"/>
    <x v="5"/>
    <x v="6"/>
    <n v="37875.46"/>
    <n v="45347.88"/>
    <n v="143.31"/>
    <n v="725.96"/>
    <n v="44.54"/>
  </r>
  <r>
    <x v="15"/>
    <x v="2"/>
    <x v="4"/>
    <n v="41910.99"/>
    <n v="47436.94"/>
    <n v="89.8"/>
    <n v="324.8"/>
    <n v="67.44"/>
  </r>
  <r>
    <x v="3"/>
    <x v="5"/>
    <x v="3"/>
    <n v="40449.32"/>
    <n v="47696.47"/>
    <n v="197.31"/>
    <n v="168.32"/>
    <n v="43.1"/>
  </r>
  <r>
    <x v="3"/>
    <x v="6"/>
    <x v="4"/>
    <n v="42442.57"/>
    <n v="45788.95"/>
    <n v="188.32"/>
    <n v="142.91"/>
    <n v="32.35"/>
  </r>
  <r>
    <x v="18"/>
    <x v="1"/>
    <x v="1"/>
    <n v="19047.02"/>
    <n v="16267.32"/>
    <n v="170.58"/>
    <n v="272.33"/>
    <n v="32.49"/>
  </r>
  <r>
    <x v="5"/>
    <x v="4"/>
    <x v="5"/>
    <n v="47749.55"/>
    <n v="39099.53"/>
    <n v="188.54"/>
    <n v="359.58"/>
    <n v="43.16"/>
  </r>
  <r>
    <x v="16"/>
    <x v="4"/>
    <x v="7"/>
    <n v="49341.91"/>
    <n v="52775.19"/>
    <n v="106.29"/>
    <n v="906.36"/>
    <n v="58.87"/>
  </r>
  <r>
    <x v="1"/>
    <x v="6"/>
    <x v="6"/>
    <n v="44590.66"/>
    <n v="45630.59"/>
    <n v="166.39"/>
    <n v="908.86"/>
    <n v="40.15"/>
  </r>
  <r>
    <x v="16"/>
    <x v="0"/>
    <x v="1"/>
    <n v="31133.27"/>
    <n v="28268.89"/>
    <n v="23.93"/>
    <n v="457.91"/>
    <n v="40.46"/>
  </r>
  <r>
    <x v="8"/>
    <x v="5"/>
    <x v="5"/>
    <n v="7225.77"/>
    <n v="7393.73"/>
    <n v="105.58"/>
    <n v="1247.06"/>
    <n v="32.270000000000003"/>
  </r>
  <r>
    <x v="8"/>
    <x v="3"/>
    <x v="6"/>
    <n v="2886.99"/>
    <n v="3327"/>
    <n v="147.87"/>
    <n v="13.72"/>
    <n v="65.87"/>
  </r>
  <r>
    <x v="3"/>
    <x v="6"/>
    <x v="3"/>
    <n v="12396.63"/>
    <n v="11857.8"/>
    <n v="135.94999999999999"/>
    <n v="820.55"/>
    <n v="30.09"/>
  </r>
  <r>
    <x v="12"/>
    <x v="2"/>
    <x v="4"/>
    <n v="28316.47"/>
    <n v="30769.01"/>
    <n v="178.99"/>
    <n v="518.97"/>
    <n v="62.13"/>
  </r>
  <r>
    <x v="9"/>
    <x v="3"/>
    <x v="5"/>
    <n v="34832.33"/>
    <n v="32198.66"/>
    <n v="198.47"/>
    <n v="1366.62"/>
    <n v="31.53"/>
  </r>
  <r>
    <x v="9"/>
    <x v="6"/>
    <x v="2"/>
    <n v="2394.5700000000002"/>
    <n v="2590.56"/>
    <n v="183.97"/>
    <n v="1231.32"/>
    <n v="52.7"/>
  </r>
  <r>
    <x v="7"/>
    <x v="0"/>
    <x v="3"/>
    <n v="12613.45"/>
    <n v="10764.24"/>
    <n v="101.54"/>
    <n v="391.98"/>
    <n v="63.16"/>
  </r>
  <r>
    <x v="13"/>
    <x v="5"/>
    <x v="2"/>
    <n v="7913.03"/>
    <n v="8075.1"/>
    <n v="152.35"/>
    <n v="177.73"/>
    <n v="60.35"/>
  </r>
  <r>
    <x v="18"/>
    <x v="2"/>
    <x v="6"/>
    <n v="32703.24"/>
    <n v="32320.61"/>
    <n v="73.56"/>
    <n v="1392.18"/>
    <n v="31.6"/>
  </r>
  <r>
    <x v="14"/>
    <x v="4"/>
    <x v="3"/>
    <n v="34292.47"/>
    <n v="33457.33"/>
    <n v="148.49"/>
    <n v="158.13"/>
    <n v="67.48"/>
  </r>
  <r>
    <x v="5"/>
    <x v="0"/>
    <x v="7"/>
    <n v="26061.19"/>
    <n v="29622.9"/>
    <n v="191.51"/>
    <n v="418.61"/>
    <n v="49.9"/>
  </r>
  <r>
    <x v="18"/>
    <x v="3"/>
    <x v="0"/>
    <n v="23569.68"/>
    <n v="27289.4"/>
    <n v="199.15"/>
    <n v="1095.32"/>
    <n v="58.4"/>
  </r>
  <r>
    <x v="16"/>
    <x v="6"/>
    <x v="4"/>
    <n v="5978.9"/>
    <n v="5833.47"/>
    <n v="41.22"/>
    <n v="937.24"/>
    <n v="61.55"/>
  </r>
  <r>
    <x v="5"/>
    <x v="4"/>
    <x v="4"/>
    <n v="30127.25"/>
    <n v="28702.33"/>
    <n v="133.83000000000001"/>
    <n v="1256.67"/>
    <n v="41.92"/>
  </r>
  <r>
    <x v="4"/>
    <x v="0"/>
    <x v="4"/>
    <n v="37711.58"/>
    <n v="44058.28"/>
    <n v="76.61"/>
    <n v="1261.04"/>
    <n v="62.43"/>
  </r>
  <r>
    <x v="9"/>
    <x v="5"/>
    <x v="4"/>
    <n v="24498.79"/>
    <n v="28438.43"/>
    <n v="52.33"/>
    <n v="45.91"/>
    <n v="62.65"/>
  </r>
  <r>
    <x v="9"/>
    <x v="6"/>
    <x v="7"/>
    <n v="26718.55"/>
    <n v="30067.32"/>
    <n v="117"/>
    <n v="371.31"/>
    <n v="43.57"/>
  </r>
  <r>
    <x v="8"/>
    <x v="1"/>
    <x v="5"/>
    <n v="3719.16"/>
    <n v="3803.6"/>
    <n v="61.05"/>
    <n v="882.69"/>
    <n v="50.28"/>
  </r>
  <r>
    <x v="8"/>
    <x v="6"/>
    <x v="6"/>
    <n v="12302.84"/>
    <n v="11330.03"/>
    <n v="64.8"/>
    <n v="889.93"/>
    <n v="41.99"/>
  </r>
  <r>
    <x v="2"/>
    <x v="1"/>
    <x v="5"/>
    <n v="5457.06"/>
    <n v="5389.62"/>
    <n v="147.69999999999999"/>
    <n v="667.61"/>
    <n v="41.52"/>
  </r>
  <r>
    <x v="16"/>
    <x v="0"/>
    <x v="3"/>
    <n v="40705.199999999997"/>
    <n v="40258.76"/>
    <n v="60.06"/>
    <n v="1009.32"/>
    <n v="62.85"/>
  </r>
  <r>
    <x v="13"/>
    <x v="1"/>
    <x v="6"/>
    <n v="21309.4"/>
    <n v="17977.599999999999"/>
    <n v="161.31"/>
    <n v="811.37"/>
    <n v="55.74"/>
  </r>
  <r>
    <x v="14"/>
    <x v="6"/>
    <x v="1"/>
    <n v="28455.74"/>
    <n v="28701.79"/>
    <n v="64.52"/>
    <n v="1270.2"/>
    <n v="56.37"/>
  </r>
  <r>
    <x v="17"/>
    <x v="0"/>
    <x v="3"/>
    <n v="562.22"/>
    <n v="627.72"/>
    <n v="122.17"/>
    <n v="462.18"/>
    <n v="61.5"/>
  </r>
  <r>
    <x v="7"/>
    <x v="1"/>
    <x v="3"/>
    <n v="29919.89"/>
    <n v="25147.81"/>
    <n v="32.57"/>
    <n v="1017.44"/>
    <n v="54.87"/>
  </r>
  <r>
    <x v="13"/>
    <x v="5"/>
    <x v="5"/>
    <n v="40334.35"/>
    <n v="38795.4"/>
    <n v="50.85"/>
    <n v="985.08"/>
    <n v="63.02"/>
  </r>
  <r>
    <x v="2"/>
    <x v="6"/>
    <x v="7"/>
    <n v="21625.02"/>
    <n v="23407.4"/>
    <n v="143.29"/>
    <n v="1267.24"/>
    <n v="41.42"/>
  </r>
  <r>
    <x v="19"/>
    <x v="5"/>
    <x v="7"/>
    <n v="30450.77"/>
    <n v="30812.12"/>
    <n v="21.46"/>
    <n v="87.15"/>
    <n v="65.55"/>
  </r>
  <r>
    <x v="6"/>
    <x v="2"/>
    <x v="7"/>
    <n v="8619.86"/>
    <n v="9439.1"/>
    <n v="74.56"/>
    <n v="1106.7"/>
    <n v="45.19"/>
  </r>
  <r>
    <x v="14"/>
    <x v="4"/>
    <x v="1"/>
    <n v="24221.08"/>
    <n v="24937.45"/>
    <n v="144.93"/>
    <n v="814.89"/>
    <n v="45.39"/>
  </r>
  <r>
    <x v="7"/>
    <x v="4"/>
    <x v="0"/>
    <n v="42649.16"/>
    <n v="45762.45"/>
    <n v="78.08"/>
    <n v="222.74"/>
    <n v="46.48"/>
  </r>
  <r>
    <x v="3"/>
    <x v="3"/>
    <x v="5"/>
    <n v="22354.93"/>
    <n v="18257.96"/>
    <n v="27.61"/>
    <n v="690.29"/>
    <n v="46.97"/>
  </r>
  <r>
    <x v="2"/>
    <x v="1"/>
    <x v="7"/>
    <n v="18850.259999999998"/>
    <n v="18542.54"/>
    <n v="167.04"/>
    <n v="946.56"/>
    <n v="67.680000000000007"/>
  </r>
  <r>
    <x v="9"/>
    <x v="5"/>
    <x v="5"/>
    <n v="2047.11"/>
    <n v="2369.73"/>
    <n v="72.27"/>
    <n v="35.049999999999997"/>
    <n v="62.62"/>
  </r>
  <r>
    <x v="13"/>
    <x v="2"/>
    <x v="7"/>
    <n v="30417.22"/>
    <n v="28835.35"/>
    <n v="25.72"/>
    <n v="680.5"/>
    <n v="61.9"/>
  </r>
  <r>
    <x v="9"/>
    <x v="1"/>
    <x v="6"/>
    <n v="11890.66"/>
    <n v="13680.35"/>
    <n v="178.86"/>
    <n v="381.88"/>
    <n v="52.96"/>
  </r>
  <r>
    <x v="10"/>
    <x v="1"/>
    <x v="0"/>
    <n v="41759.370000000003"/>
    <n v="35161.449999999997"/>
    <n v="92.07"/>
    <n v="1097.0899999999999"/>
    <n v="42.12"/>
  </r>
  <r>
    <x v="19"/>
    <x v="1"/>
    <x v="4"/>
    <n v="29113.22"/>
    <n v="27117.15"/>
    <n v="21.72"/>
    <n v="725.76"/>
    <n v="46.3"/>
  </r>
  <r>
    <x v="16"/>
    <x v="2"/>
    <x v="1"/>
    <n v="16069.8"/>
    <n v="16316.85"/>
    <n v="42.72"/>
    <n v="1354.29"/>
    <n v="54.06"/>
  </r>
  <r>
    <x v="10"/>
    <x v="2"/>
    <x v="1"/>
    <n v="19085.740000000002"/>
    <n v="21107.47"/>
    <n v="168.14"/>
    <n v="872.11"/>
    <n v="62.02"/>
  </r>
  <r>
    <x v="14"/>
    <x v="2"/>
    <x v="3"/>
    <n v="45330.2"/>
    <n v="45565.69"/>
    <n v="135.78"/>
    <n v="854.62"/>
    <n v="39.71"/>
  </r>
  <r>
    <x v="2"/>
    <x v="0"/>
    <x v="0"/>
    <n v="24914.11"/>
    <n v="29706.21"/>
    <n v="32.57"/>
    <n v="1267.52"/>
    <n v="43.3"/>
  </r>
  <r>
    <x v="1"/>
    <x v="0"/>
    <x v="4"/>
    <n v="6272.68"/>
    <n v="5946.07"/>
    <n v="165.54"/>
    <n v="148.68"/>
    <n v="40.57"/>
  </r>
  <r>
    <x v="10"/>
    <x v="1"/>
    <x v="0"/>
    <n v="43846.87"/>
    <n v="44810.33"/>
    <n v="67.92"/>
    <n v="167.79"/>
    <n v="40.76"/>
  </r>
  <r>
    <x v="19"/>
    <x v="5"/>
    <x v="3"/>
    <n v="13864.8"/>
    <n v="15565.97"/>
    <n v="47.7"/>
    <n v="909.74"/>
    <n v="45.46"/>
  </r>
  <r>
    <x v="11"/>
    <x v="2"/>
    <x v="1"/>
    <n v="35127.949999999997"/>
    <n v="38873.69"/>
    <n v="186.21"/>
    <n v="877.4"/>
    <n v="51.37"/>
  </r>
  <r>
    <x v="7"/>
    <x v="2"/>
    <x v="3"/>
    <n v="13534.93"/>
    <n v="12427.64"/>
    <n v="148.55000000000001"/>
    <n v="1189.8"/>
    <n v="54.12"/>
  </r>
  <r>
    <x v="17"/>
    <x v="1"/>
    <x v="3"/>
    <n v="14779.69"/>
    <n v="12125.54"/>
    <n v="183.18"/>
    <n v="830.63"/>
    <n v="50.83"/>
  </r>
  <r>
    <x v="2"/>
    <x v="5"/>
    <x v="7"/>
    <n v="12746.19"/>
    <n v="12488.54"/>
    <n v="119.42"/>
    <n v="553.49"/>
    <n v="58.65"/>
  </r>
  <r>
    <x v="13"/>
    <x v="6"/>
    <x v="6"/>
    <n v="15449.15"/>
    <n v="12990.26"/>
    <n v="123.5"/>
    <n v="42.67"/>
    <n v="39.520000000000003"/>
  </r>
  <r>
    <x v="8"/>
    <x v="3"/>
    <x v="4"/>
    <n v="37100.54"/>
    <n v="35853.129999999997"/>
    <n v="144.38"/>
    <n v="321.20999999999998"/>
    <n v="40.1"/>
  </r>
  <r>
    <x v="5"/>
    <x v="0"/>
    <x v="7"/>
    <n v="35356.04"/>
    <n v="37868.53"/>
    <n v="76.959999999999994"/>
    <n v="458.31"/>
    <n v="56.26"/>
  </r>
  <r>
    <x v="14"/>
    <x v="3"/>
    <x v="4"/>
    <n v="12930"/>
    <n v="13350.78"/>
    <n v="172.99"/>
    <n v="86.63"/>
    <n v="52.4"/>
  </r>
  <r>
    <x v="16"/>
    <x v="3"/>
    <x v="7"/>
    <n v="13512.16"/>
    <n v="15702.23"/>
    <n v="168.7"/>
    <n v="406.53"/>
    <n v="37.200000000000003"/>
  </r>
  <r>
    <x v="6"/>
    <x v="1"/>
    <x v="4"/>
    <n v="10642.53"/>
    <n v="9247.43"/>
    <n v="73.8"/>
    <n v="1201.1600000000001"/>
    <n v="52.48"/>
  </r>
  <r>
    <x v="18"/>
    <x v="0"/>
    <x v="1"/>
    <n v="34493.480000000003"/>
    <n v="36121.71"/>
    <n v="196.8"/>
    <n v="118.39"/>
    <n v="65.709999999999994"/>
  </r>
  <r>
    <x v="13"/>
    <x v="6"/>
    <x v="7"/>
    <n v="11092.49"/>
    <n v="10035"/>
    <n v="150.02000000000001"/>
    <n v="1215.76"/>
    <n v="55.88"/>
  </r>
  <r>
    <x v="17"/>
    <x v="3"/>
    <x v="6"/>
    <n v="13338.14"/>
    <n v="12307.87"/>
    <n v="112.42"/>
    <n v="450.02"/>
    <n v="43.32"/>
  </r>
  <r>
    <x v="16"/>
    <x v="6"/>
    <x v="6"/>
    <n v="25111.5"/>
    <n v="28295.66"/>
    <n v="190.76"/>
    <n v="1022.31"/>
    <n v="58.01"/>
  </r>
  <r>
    <x v="0"/>
    <x v="2"/>
    <x v="5"/>
    <n v="1434.79"/>
    <n v="1521.97"/>
    <n v="98.79"/>
    <n v="1150.57"/>
    <n v="61.54"/>
  </r>
  <r>
    <x v="0"/>
    <x v="3"/>
    <x v="7"/>
    <n v="17941.25"/>
    <n v="14499.25"/>
    <n v="165.11"/>
    <n v="492.54"/>
    <n v="32.909999999999997"/>
  </r>
  <r>
    <x v="8"/>
    <x v="1"/>
    <x v="4"/>
    <n v="48372.88"/>
    <n v="48305"/>
    <n v="177.17"/>
    <n v="1289.27"/>
    <n v="35.56"/>
  </r>
  <r>
    <x v="9"/>
    <x v="3"/>
    <x v="2"/>
    <n v="9666.4"/>
    <n v="9795.89"/>
    <n v="192.07"/>
    <n v="300.95999999999998"/>
    <n v="62.59"/>
  </r>
  <r>
    <x v="5"/>
    <x v="5"/>
    <x v="1"/>
    <n v="10461.91"/>
    <n v="12442.68"/>
    <n v="39.159999999999997"/>
    <n v="874.9"/>
    <n v="33.03"/>
  </r>
  <r>
    <x v="14"/>
    <x v="1"/>
    <x v="1"/>
    <n v="24836.07"/>
    <n v="23121.8"/>
    <n v="68.62"/>
    <n v="1310.94"/>
    <n v="50.31"/>
  </r>
  <r>
    <x v="10"/>
    <x v="0"/>
    <x v="1"/>
    <n v="13807.04"/>
    <n v="11632.83"/>
    <n v="23.49"/>
    <n v="654.04999999999995"/>
    <n v="54.44"/>
  </r>
  <r>
    <x v="10"/>
    <x v="1"/>
    <x v="1"/>
    <n v="49395.14"/>
    <n v="40327.449999999997"/>
    <n v="100.35"/>
    <n v="1122.9100000000001"/>
    <n v="41.63"/>
  </r>
  <r>
    <x v="4"/>
    <x v="4"/>
    <x v="3"/>
    <n v="20942.04"/>
    <n v="18650.07"/>
    <n v="124.24"/>
    <n v="128.07"/>
    <n v="48.63"/>
  </r>
  <r>
    <x v="6"/>
    <x v="0"/>
    <x v="4"/>
    <n v="10367.07"/>
    <n v="11883.66"/>
    <n v="128.72999999999999"/>
    <n v="462.9"/>
    <n v="53.3"/>
  </r>
  <r>
    <x v="2"/>
    <x v="2"/>
    <x v="2"/>
    <n v="39760.39"/>
    <n v="38052.74"/>
    <n v="70.239999999999995"/>
    <n v="841.5"/>
    <n v="41.85"/>
  </r>
  <r>
    <x v="2"/>
    <x v="3"/>
    <x v="1"/>
    <n v="47659.16"/>
    <n v="56031.37"/>
    <n v="89.22"/>
    <n v="1024.82"/>
    <n v="62.61"/>
  </r>
  <r>
    <x v="11"/>
    <x v="1"/>
    <x v="3"/>
    <n v="14009.07"/>
    <n v="12256.59"/>
    <n v="145.34"/>
    <n v="1284.28"/>
    <n v="50.62"/>
  </r>
  <r>
    <x v="11"/>
    <x v="0"/>
    <x v="4"/>
    <n v="43154.38"/>
    <n v="37000.11"/>
    <n v="175.09"/>
    <n v="1097.3499999999999"/>
    <n v="30.54"/>
  </r>
  <r>
    <x v="1"/>
    <x v="2"/>
    <x v="5"/>
    <n v="21517.15"/>
    <n v="25165.97"/>
    <n v="61.64"/>
    <n v="511.25"/>
    <n v="30.58"/>
  </r>
  <r>
    <x v="0"/>
    <x v="0"/>
    <x v="2"/>
    <n v="15479.16"/>
    <n v="16007.31"/>
    <n v="34.64"/>
    <n v="221.5"/>
    <n v="31.2"/>
  </r>
  <r>
    <x v="3"/>
    <x v="4"/>
    <x v="2"/>
    <n v="7634.8"/>
    <n v="6920.6"/>
    <n v="152.62"/>
    <n v="819.72"/>
    <n v="69.38"/>
  </r>
  <r>
    <x v="3"/>
    <x v="4"/>
    <x v="3"/>
    <n v="3715.38"/>
    <n v="4207.47"/>
    <n v="146.4"/>
    <n v="1024.27"/>
    <n v="65.040000000000006"/>
  </r>
  <r>
    <x v="16"/>
    <x v="1"/>
    <x v="5"/>
    <n v="44914.43"/>
    <n v="37679.79"/>
    <n v="167.65"/>
    <n v="907.89"/>
    <n v="59.33"/>
  </r>
  <r>
    <x v="19"/>
    <x v="2"/>
    <x v="7"/>
    <n v="48952.68"/>
    <n v="45037.440000000002"/>
    <n v="127.04"/>
    <n v="485.67"/>
    <n v="62.91"/>
  </r>
  <r>
    <x v="15"/>
    <x v="2"/>
    <x v="5"/>
    <n v="18528.169999999998"/>
    <n v="15310.1"/>
    <n v="39.67"/>
    <n v="585.84"/>
    <n v="33.51"/>
  </r>
  <r>
    <x v="9"/>
    <x v="5"/>
    <x v="5"/>
    <n v="6924.7"/>
    <n v="6480.12"/>
    <n v="81.489999999999995"/>
    <n v="812.17"/>
    <n v="57.4"/>
  </r>
  <r>
    <x v="1"/>
    <x v="4"/>
    <x v="7"/>
    <n v="16533"/>
    <n v="13724.03"/>
    <n v="79.02"/>
    <n v="1017.5"/>
    <n v="54.83"/>
  </r>
  <r>
    <x v="1"/>
    <x v="2"/>
    <x v="2"/>
    <n v="42686.47"/>
    <n v="35909.269999999997"/>
    <n v="131.08000000000001"/>
    <n v="932.12"/>
    <n v="39.68"/>
  </r>
  <r>
    <x v="16"/>
    <x v="4"/>
    <x v="4"/>
    <n v="12735.64"/>
    <n v="14984.8"/>
    <n v="119.17"/>
    <n v="970.84"/>
    <n v="54.49"/>
  </r>
  <r>
    <x v="0"/>
    <x v="0"/>
    <x v="2"/>
    <n v="46106.35"/>
    <n v="45513.19"/>
    <n v="80.87"/>
    <n v="231.28"/>
    <n v="33.14"/>
  </r>
  <r>
    <x v="8"/>
    <x v="3"/>
    <x v="2"/>
    <n v="35892.199999999997"/>
    <n v="36287.72"/>
    <n v="154.65"/>
    <n v="183.52"/>
    <n v="30.62"/>
  </r>
  <r>
    <x v="18"/>
    <x v="2"/>
    <x v="0"/>
    <n v="6482.29"/>
    <n v="6869.84"/>
    <n v="30.16"/>
    <n v="291.70999999999998"/>
    <n v="54.49"/>
  </r>
  <r>
    <x v="5"/>
    <x v="6"/>
    <x v="2"/>
    <n v="21627.599999999999"/>
    <n v="24587.61"/>
    <n v="118.9"/>
    <n v="1069.58"/>
    <n v="58.52"/>
  </r>
  <r>
    <x v="12"/>
    <x v="2"/>
    <x v="3"/>
    <n v="20092.05"/>
    <n v="18645.740000000002"/>
    <n v="24.02"/>
    <n v="317.2"/>
    <n v="64.09"/>
  </r>
  <r>
    <x v="0"/>
    <x v="1"/>
    <x v="2"/>
    <n v="48373.39"/>
    <n v="50449.34"/>
    <n v="58.89"/>
    <n v="1328.37"/>
    <n v="33.97"/>
  </r>
  <r>
    <x v="14"/>
    <x v="3"/>
    <x v="5"/>
    <n v="17324.62"/>
    <n v="20112.650000000001"/>
    <n v="140"/>
    <n v="243.99"/>
    <n v="31.13"/>
  </r>
  <r>
    <x v="7"/>
    <x v="0"/>
    <x v="3"/>
    <n v="28539.63"/>
    <n v="27498.23"/>
    <n v="113.87"/>
    <n v="572.35"/>
    <n v="58.52"/>
  </r>
  <r>
    <x v="8"/>
    <x v="0"/>
    <x v="2"/>
    <n v="20167.009999999998"/>
    <n v="18982.009999999998"/>
    <n v="61.78"/>
    <n v="651.99"/>
    <n v="63.3"/>
  </r>
  <r>
    <x v="14"/>
    <x v="1"/>
    <x v="3"/>
    <n v="16309.24"/>
    <n v="13445.9"/>
    <n v="54.53"/>
    <n v="286.48"/>
    <n v="56.3"/>
  </r>
  <r>
    <x v="2"/>
    <x v="0"/>
    <x v="1"/>
    <n v="39516.230000000003"/>
    <n v="43657.2"/>
    <n v="83.82"/>
    <n v="241.94"/>
    <n v="42.42"/>
  </r>
  <r>
    <x v="10"/>
    <x v="2"/>
    <x v="7"/>
    <n v="6367.24"/>
    <n v="5602.06"/>
    <n v="136.13"/>
    <n v="857.6"/>
    <n v="58.67"/>
  </r>
  <r>
    <x v="13"/>
    <x v="6"/>
    <x v="2"/>
    <n v="17786.740000000002"/>
    <n v="19470.900000000001"/>
    <n v="128.44"/>
    <n v="957.51"/>
    <n v="45.88"/>
  </r>
  <r>
    <x v="14"/>
    <x v="2"/>
    <x v="4"/>
    <n v="26861.08"/>
    <n v="23432.21"/>
    <n v="107.89"/>
    <n v="853.88"/>
    <n v="55.24"/>
  </r>
  <r>
    <x v="5"/>
    <x v="6"/>
    <x v="1"/>
    <n v="3236.77"/>
    <n v="3128.03"/>
    <n v="28.91"/>
    <n v="846.7"/>
    <n v="50.11"/>
  </r>
  <r>
    <x v="5"/>
    <x v="6"/>
    <x v="3"/>
    <n v="46073"/>
    <n v="42721.58"/>
    <n v="142.01"/>
    <n v="582.04999999999995"/>
    <n v="55.67"/>
  </r>
  <r>
    <x v="17"/>
    <x v="4"/>
    <x v="0"/>
    <n v="24411.49"/>
    <n v="22266.81"/>
    <n v="188.9"/>
    <n v="715.16"/>
    <n v="55.23"/>
  </r>
  <r>
    <x v="3"/>
    <x v="3"/>
    <x v="2"/>
    <n v="11016.36"/>
    <n v="10330.11"/>
    <n v="199.71"/>
    <n v="1212.3"/>
    <n v="57.56"/>
  </r>
  <r>
    <x v="19"/>
    <x v="4"/>
    <x v="6"/>
    <n v="18824.66"/>
    <n v="16221.22"/>
    <n v="121.56"/>
    <n v="1190.79"/>
    <n v="51.6"/>
  </r>
  <r>
    <x v="6"/>
    <x v="3"/>
    <x v="5"/>
    <n v="30251.98"/>
    <n v="30485.18"/>
    <n v="155.22"/>
    <n v="673.12"/>
    <n v="33.25"/>
  </r>
  <r>
    <x v="8"/>
    <x v="5"/>
    <x v="5"/>
    <n v="28188.81"/>
    <n v="25430.05"/>
    <n v="158.6"/>
    <n v="334.9"/>
    <n v="53.62"/>
  </r>
  <r>
    <x v="4"/>
    <x v="4"/>
    <x v="3"/>
    <n v="28017.919999999998"/>
    <n v="33552.639999999999"/>
    <n v="132.71"/>
    <n v="226.82"/>
    <n v="56.25"/>
  </r>
  <r>
    <x v="16"/>
    <x v="1"/>
    <x v="4"/>
    <n v="47128.3"/>
    <n v="42676.68"/>
    <n v="74.290000000000006"/>
    <n v="783.58"/>
    <n v="32.159999999999997"/>
  </r>
  <r>
    <x v="5"/>
    <x v="2"/>
    <x v="2"/>
    <n v="29274.27"/>
    <n v="32530.11"/>
    <n v="131.41"/>
    <n v="472.82"/>
    <n v="52.1"/>
  </r>
  <r>
    <x v="15"/>
    <x v="5"/>
    <x v="7"/>
    <n v="10846.69"/>
    <n v="11717.08"/>
    <n v="197.88"/>
    <n v="122.85"/>
    <n v="37.11"/>
  </r>
  <r>
    <x v="13"/>
    <x v="2"/>
    <x v="5"/>
    <n v="20059.23"/>
    <n v="20402.650000000001"/>
    <n v="86.38"/>
    <n v="691.1"/>
    <n v="48.02"/>
  </r>
  <r>
    <x v="10"/>
    <x v="4"/>
    <x v="7"/>
    <n v="23891.65"/>
    <n v="20701.810000000001"/>
    <n v="99.24"/>
    <n v="1111.73"/>
    <n v="58.82"/>
  </r>
  <r>
    <x v="1"/>
    <x v="1"/>
    <x v="4"/>
    <n v="15955.86"/>
    <n v="15880.58"/>
    <n v="41.11"/>
    <n v="1178.6300000000001"/>
    <n v="62.6"/>
  </r>
  <r>
    <x v="15"/>
    <x v="1"/>
    <x v="6"/>
    <n v="44822.55"/>
    <n v="49895.35"/>
    <n v="197.44"/>
    <n v="147.11000000000001"/>
    <n v="58.43"/>
  </r>
  <r>
    <x v="19"/>
    <x v="0"/>
    <x v="1"/>
    <n v="4850.3"/>
    <n v="4607.66"/>
    <n v="39.08"/>
    <n v="1303.56"/>
    <n v="59.11"/>
  </r>
  <r>
    <x v="16"/>
    <x v="6"/>
    <x v="3"/>
    <n v="12696.71"/>
    <n v="11643.15"/>
    <n v="112.93"/>
    <n v="1114.5899999999999"/>
    <n v="64.180000000000007"/>
  </r>
  <r>
    <x v="16"/>
    <x v="3"/>
    <x v="7"/>
    <n v="44657.279999999999"/>
    <n v="35786.01"/>
    <n v="61.37"/>
    <n v="532.42999999999995"/>
    <n v="67.86"/>
  </r>
  <r>
    <x v="2"/>
    <x v="4"/>
    <x v="1"/>
    <n v="33073.050000000003"/>
    <n v="27678.55"/>
    <n v="26.72"/>
    <n v="442.73"/>
    <n v="38.229999999999997"/>
  </r>
  <r>
    <x v="18"/>
    <x v="3"/>
    <x v="0"/>
    <n v="6638.89"/>
    <n v="7472.43"/>
    <n v="190.81"/>
    <n v="859.16"/>
    <n v="46.5"/>
  </r>
  <r>
    <x v="19"/>
    <x v="0"/>
    <x v="1"/>
    <n v="29636.36"/>
    <n v="24638.240000000002"/>
    <n v="102.09"/>
    <n v="576.05999999999995"/>
    <n v="45.68"/>
  </r>
  <r>
    <x v="5"/>
    <x v="1"/>
    <x v="3"/>
    <n v="3118.62"/>
    <n v="2909.39"/>
    <n v="53.67"/>
    <n v="718.13"/>
    <n v="69.489999999999995"/>
  </r>
  <r>
    <x v="3"/>
    <x v="0"/>
    <x v="0"/>
    <n v="22247.62"/>
    <n v="20257.28"/>
    <n v="174.26"/>
    <n v="816.6"/>
    <n v="49.44"/>
  </r>
  <r>
    <x v="4"/>
    <x v="3"/>
    <x v="6"/>
    <n v="21206.07"/>
    <n v="22699.83"/>
    <n v="122.95"/>
    <n v="828.48"/>
    <n v="66.38"/>
  </r>
  <r>
    <x v="0"/>
    <x v="0"/>
    <x v="3"/>
    <n v="1160.27"/>
    <n v="1158.3399999999999"/>
    <n v="162.82"/>
    <n v="862.09"/>
    <n v="31.66"/>
  </r>
  <r>
    <x v="14"/>
    <x v="4"/>
    <x v="3"/>
    <n v="20437.009999999998"/>
    <n v="18175.82"/>
    <n v="141.35"/>
    <n v="1218.82"/>
    <n v="48.58"/>
  </r>
  <r>
    <x v="4"/>
    <x v="2"/>
    <x v="1"/>
    <n v="26977.56"/>
    <n v="24530.02"/>
    <n v="193.92"/>
    <n v="341.15"/>
    <n v="68.48"/>
  </r>
  <r>
    <x v="9"/>
    <x v="1"/>
    <x v="1"/>
    <n v="25659.439999999999"/>
    <n v="27457.72"/>
    <n v="59.04"/>
    <n v="560.91"/>
    <n v="58.83"/>
  </r>
  <r>
    <x v="17"/>
    <x v="1"/>
    <x v="4"/>
    <n v="30588.9"/>
    <n v="31101.57"/>
    <n v="21.56"/>
    <n v="964.88"/>
    <n v="57.23"/>
  </r>
  <r>
    <x v="9"/>
    <x v="1"/>
    <x v="2"/>
    <n v="42054.559999999998"/>
    <n v="40586.17"/>
    <n v="164.65"/>
    <n v="677.49"/>
    <n v="53.46"/>
  </r>
  <r>
    <x v="4"/>
    <x v="0"/>
    <x v="0"/>
    <n v="20333.88"/>
    <n v="19202.66"/>
    <n v="29.37"/>
    <n v="694.96"/>
    <n v="67.92"/>
  </r>
  <r>
    <x v="10"/>
    <x v="4"/>
    <x v="1"/>
    <n v="3695.8"/>
    <n v="3320.68"/>
    <n v="167.39"/>
    <n v="385.12"/>
    <n v="44.05"/>
  </r>
  <r>
    <x v="17"/>
    <x v="3"/>
    <x v="0"/>
    <n v="5443.2"/>
    <n v="6472.66"/>
    <n v="91.07"/>
    <n v="781.44"/>
    <n v="61.41"/>
  </r>
  <r>
    <x v="14"/>
    <x v="3"/>
    <x v="6"/>
    <n v="27555.01"/>
    <n v="32211.96"/>
    <n v="198.85"/>
    <n v="879.18"/>
    <n v="58.24"/>
  </r>
  <r>
    <x v="3"/>
    <x v="2"/>
    <x v="2"/>
    <n v="17163.86"/>
    <n v="15214.37"/>
    <n v="93.25"/>
    <n v="795.91"/>
    <n v="37.65"/>
  </r>
  <r>
    <x v="14"/>
    <x v="4"/>
    <x v="6"/>
    <n v="20127.91"/>
    <n v="23658.57"/>
    <n v="23.63"/>
    <n v="1318.56"/>
    <n v="33.81"/>
  </r>
  <r>
    <x v="17"/>
    <x v="0"/>
    <x v="1"/>
    <n v="33616.769999999997"/>
    <n v="37461.32"/>
    <n v="96.66"/>
    <n v="793.41"/>
    <n v="67.61"/>
  </r>
  <r>
    <x v="13"/>
    <x v="5"/>
    <x v="5"/>
    <n v="24828.02"/>
    <n v="28575.73"/>
    <n v="127.59"/>
    <n v="84.87"/>
    <n v="54.24"/>
  </r>
  <r>
    <x v="5"/>
    <x v="4"/>
    <x v="0"/>
    <n v="39189.879999999997"/>
    <n v="31790.93"/>
    <n v="130.79"/>
    <n v="81.489999999999995"/>
    <n v="55.08"/>
  </r>
  <r>
    <x v="0"/>
    <x v="0"/>
    <x v="6"/>
    <n v="18656.62"/>
    <n v="18849.189999999999"/>
    <n v="124.85"/>
    <n v="851.83"/>
    <n v="33.19"/>
  </r>
  <r>
    <x v="15"/>
    <x v="6"/>
    <x v="1"/>
    <n v="41121.47"/>
    <n v="43606.7"/>
    <n v="79.56"/>
    <n v="644.19000000000005"/>
    <n v="49.93"/>
  </r>
  <r>
    <x v="0"/>
    <x v="2"/>
    <x v="2"/>
    <n v="37510.620000000003"/>
    <n v="39567.06"/>
    <n v="163.63999999999999"/>
    <n v="483.55"/>
    <n v="62.31"/>
  </r>
  <r>
    <x v="5"/>
    <x v="4"/>
    <x v="4"/>
    <n v="12159.07"/>
    <n v="10518.83"/>
    <n v="82.6"/>
    <n v="660.32"/>
    <n v="61.64"/>
  </r>
  <r>
    <x v="9"/>
    <x v="3"/>
    <x v="5"/>
    <n v="34569.480000000003"/>
    <n v="40686.83"/>
    <n v="139.97999999999999"/>
    <n v="1130.72"/>
    <n v="51.8"/>
  </r>
  <r>
    <x v="2"/>
    <x v="6"/>
    <x v="2"/>
    <n v="30427.46"/>
    <n v="33884"/>
    <n v="54.92"/>
    <n v="515.99"/>
    <n v="53.03"/>
  </r>
  <r>
    <x v="12"/>
    <x v="2"/>
    <x v="7"/>
    <n v="4743.07"/>
    <n v="4114.13"/>
    <n v="114.16"/>
    <n v="344.64"/>
    <n v="57.84"/>
  </r>
  <r>
    <x v="10"/>
    <x v="5"/>
    <x v="1"/>
    <n v="43200.15"/>
    <n v="41602.230000000003"/>
    <n v="156.1"/>
    <n v="73.260000000000005"/>
    <n v="60.36"/>
  </r>
  <r>
    <x v="2"/>
    <x v="6"/>
    <x v="5"/>
    <n v="15846.89"/>
    <n v="15977.17"/>
    <n v="29.66"/>
    <n v="14.29"/>
    <n v="68.66"/>
  </r>
  <r>
    <x v="5"/>
    <x v="5"/>
    <x v="1"/>
    <n v="31604.43"/>
    <n v="26619.06"/>
    <n v="94.24"/>
    <n v="1041.21"/>
    <n v="58.07"/>
  </r>
  <r>
    <x v="19"/>
    <x v="5"/>
    <x v="3"/>
    <n v="16371.07"/>
    <n v="14569.73"/>
    <n v="47.48"/>
    <n v="750.16"/>
    <n v="34.54"/>
  </r>
  <r>
    <x v="14"/>
    <x v="3"/>
    <x v="4"/>
    <n v="46119.45"/>
    <n v="49919.74"/>
    <n v="167.45"/>
    <n v="74.180000000000007"/>
    <n v="67.86"/>
  </r>
  <r>
    <x v="4"/>
    <x v="4"/>
    <x v="2"/>
    <n v="45091.91"/>
    <n v="49126.26"/>
    <n v="25.51"/>
    <n v="1153.08"/>
    <n v="67.08"/>
  </r>
  <r>
    <x v="1"/>
    <x v="3"/>
    <x v="0"/>
    <n v="19489.91"/>
    <n v="16282.94"/>
    <n v="74.42"/>
    <n v="741.77"/>
    <n v="64.61"/>
  </r>
  <r>
    <x v="6"/>
    <x v="1"/>
    <x v="0"/>
    <n v="23277.06"/>
    <n v="22356.43"/>
    <n v="46.29"/>
    <n v="629.91"/>
    <n v="32.049999999999997"/>
  </r>
  <r>
    <x v="5"/>
    <x v="6"/>
    <x v="1"/>
    <n v="24031.22"/>
    <n v="23043.58"/>
    <n v="126.36"/>
    <n v="266.97000000000003"/>
    <n v="37.82"/>
  </r>
  <r>
    <x v="2"/>
    <x v="6"/>
    <x v="3"/>
    <n v="5422.74"/>
    <n v="5240.92"/>
    <n v="162.21"/>
    <n v="961.64"/>
    <n v="55.72"/>
  </r>
  <r>
    <x v="14"/>
    <x v="4"/>
    <x v="7"/>
    <n v="21948.76"/>
    <n v="21902.54"/>
    <n v="30.5"/>
    <n v="31.37"/>
    <n v="46.71"/>
  </r>
  <r>
    <x v="6"/>
    <x v="6"/>
    <x v="5"/>
    <n v="1081.28"/>
    <n v="1229.69"/>
    <n v="61.13"/>
    <n v="223.81"/>
    <n v="63.93"/>
  </r>
  <r>
    <x v="6"/>
    <x v="1"/>
    <x v="1"/>
    <n v="14430.76"/>
    <n v="16888.060000000001"/>
    <n v="144.34"/>
    <n v="963.08"/>
    <n v="44.8"/>
  </r>
  <r>
    <x v="13"/>
    <x v="5"/>
    <x v="1"/>
    <n v="44576.73"/>
    <n v="43740.2"/>
    <n v="197.32"/>
    <n v="901.66"/>
    <n v="32.369999999999997"/>
  </r>
  <r>
    <x v="8"/>
    <x v="5"/>
    <x v="6"/>
    <n v="46520.88"/>
    <n v="39478.68"/>
    <n v="151.88"/>
    <n v="999.48"/>
    <n v="35.130000000000003"/>
  </r>
  <r>
    <x v="6"/>
    <x v="1"/>
    <x v="1"/>
    <n v="31463.73"/>
    <n v="28077.99"/>
    <n v="132.09"/>
    <n v="726.58"/>
    <n v="55.88"/>
  </r>
  <r>
    <x v="8"/>
    <x v="5"/>
    <x v="6"/>
    <n v="3453.37"/>
    <n v="3784.44"/>
    <n v="192.15"/>
    <n v="1086.8800000000001"/>
    <n v="44.02"/>
  </r>
  <r>
    <x v="5"/>
    <x v="1"/>
    <x v="4"/>
    <n v="26277.31"/>
    <n v="30674.720000000001"/>
    <n v="20.75"/>
    <n v="656.63"/>
    <n v="43.06"/>
  </r>
  <r>
    <x v="4"/>
    <x v="4"/>
    <x v="2"/>
    <n v="41442.17"/>
    <n v="49120.49"/>
    <n v="143.82"/>
    <n v="88.96"/>
    <n v="41.44"/>
  </r>
  <r>
    <x v="4"/>
    <x v="4"/>
    <x v="7"/>
    <n v="7407.11"/>
    <n v="8434.11"/>
    <n v="65.06"/>
    <n v="946.68"/>
    <n v="39.03"/>
  </r>
  <r>
    <x v="11"/>
    <x v="5"/>
    <x v="1"/>
    <n v="7622.58"/>
    <n v="6157.83"/>
    <n v="134.33000000000001"/>
    <n v="432.37"/>
    <n v="46.42"/>
  </r>
  <r>
    <x v="11"/>
    <x v="1"/>
    <x v="3"/>
    <n v="30652.52"/>
    <n v="26069.74"/>
    <n v="76.599999999999994"/>
    <n v="112.13"/>
    <n v="65.33"/>
  </r>
  <r>
    <x v="15"/>
    <x v="6"/>
    <x v="4"/>
    <n v="36153.21"/>
    <n v="36870.870000000003"/>
    <n v="176.39"/>
    <n v="1120.5899999999999"/>
    <n v="60.62"/>
  </r>
  <r>
    <x v="4"/>
    <x v="2"/>
    <x v="0"/>
    <n v="11603.07"/>
    <n v="11644.19"/>
    <n v="26.14"/>
    <n v="140.02000000000001"/>
    <n v="45.24"/>
  </r>
  <r>
    <x v="16"/>
    <x v="0"/>
    <x v="4"/>
    <n v="33343.15"/>
    <n v="26737.93"/>
    <n v="167.41"/>
    <n v="795.46"/>
    <n v="66.430000000000007"/>
  </r>
  <r>
    <x v="1"/>
    <x v="2"/>
    <x v="7"/>
    <n v="11475.82"/>
    <n v="12885.65"/>
    <n v="136.27000000000001"/>
    <n v="20.81"/>
    <n v="38.520000000000003"/>
  </r>
  <r>
    <x v="16"/>
    <x v="3"/>
    <x v="5"/>
    <n v="10072.959999999999"/>
    <n v="9513.0400000000009"/>
    <n v="181.16"/>
    <n v="27.82"/>
    <n v="43.75"/>
  </r>
  <r>
    <x v="13"/>
    <x v="3"/>
    <x v="1"/>
    <n v="34364.949999999997"/>
    <n v="32364.26"/>
    <n v="80.989999999999995"/>
    <n v="117.11"/>
    <n v="68.44"/>
  </r>
  <r>
    <x v="8"/>
    <x v="0"/>
    <x v="3"/>
    <n v="14796.52"/>
    <n v="16707.61"/>
    <n v="92.42"/>
    <n v="703.18"/>
    <n v="54.66"/>
  </r>
  <r>
    <x v="7"/>
    <x v="6"/>
    <x v="7"/>
    <n v="23360.75"/>
    <n v="22195.26"/>
    <n v="180.18"/>
    <n v="362.85"/>
    <n v="40.46"/>
  </r>
  <r>
    <x v="5"/>
    <x v="1"/>
    <x v="4"/>
    <n v="1011.68"/>
    <n v="919.94"/>
    <n v="37.25"/>
    <n v="956.73"/>
    <n v="45.72"/>
  </r>
  <r>
    <x v="1"/>
    <x v="4"/>
    <x v="3"/>
    <n v="27660.959999999999"/>
    <n v="27545.69"/>
    <n v="74.290000000000006"/>
    <n v="471.86"/>
    <n v="50.38"/>
  </r>
  <r>
    <x v="5"/>
    <x v="6"/>
    <x v="4"/>
    <n v="37063.699999999997"/>
    <n v="38958.870000000003"/>
    <n v="65.78"/>
    <n v="970.37"/>
    <n v="57.16"/>
  </r>
  <r>
    <x v="15"/>
    <x v="3"/>
    <x v="5"/>
    <n v="9529.0300000000007"/>
    <n v="7712.48"/>
    <n v="29.71"/>
    <n v="205.53"/>
    <n v="52.34"/>
  </r>
  <r>
    <x v="4"/>
    <x v="2"/>
    <x v="1"/>
    <n v="37980.82"/>
    <n v="40452.6"/>
    <n v="28.37"/>
    <n v="1076.3900000000001"/>
    <n v="57.82"/>
  </r>
  <r>
    <x v="2"/>
    <x v="5"/>
    <x v="1"/>
    <n v="16122.55"/>
    <n v="16004.94"/>
    <n v="99.02"/>
    <n v="974.12"/>
    <n v="38.33"/>
  </r>
  <r>
    <x v="2"/>
    <x v="0"/>
    <x v="7"/>
    <n v="20978.66"/>
    <n v="21563.279999999999"/>
    <n v="44.01"/>
    <n v="384.7"/>
    <n v="57.49"/>
  </r>
  <r>
    <x v="9"/>
    <x v="2"/>
    <x v="3"/>
    <n v="22494.61"/>
    <n v="22123.439999999999"/>
    <n v="110.24"/>
    <n v="907.33"/>
    <n v="33.97"/>
  </r>
  <r>
    <x v="3"/>
    <x v="2"/>
    <x v="5"/>
    <n v="21227.75"/>
    <n v="17377.689999999999"/>
    <n v="20.51"/>
    <n v="538.55999999999995"/>
    <n v="31"/>
  </r>
  <r>
    <x v="6"/>
    <x v="5"/>
    <x v="1"/>
    <n v="39111.74"/>
    <n v="39806.89"/>
    <n v="51.92"/>
    <n v="863.99"/>
    <n v="40.69"/>
  </r>
  <r>
    <x v="18"/>
    <x v="6"/>
    <x v="4"/>
    <n v="16164.38"/>
    <n v="17607.22"/>
    <n v="151.09"/>
    <n v="920.06"/>
    <n v="32.380000000000003"/>
  </r>
  <r>
    <x v="14"/>
    <x v="2"/>
    <x v="3"/>
    <n v="15736.94"/>
    <n v="18485.23"/>
    <n v="42.93"/>
    <n v="675.35"/>
    <n v="35.19"/>
  </r>
  <r>
    <x v="15"/>
    <x v="0"/>
    <x v="3"/>
    <n v="43821.86"/>
    <n v="39412.04"/>
    <n v="46.19"/>
    <n v="425.07"/>
    <n v="63.12"/>
  </r>
  <r>
    <x v="17"/>
    <x v="1"/>
    <x v="3"/>
    <n v="37480.14"/>
    <n v="30030.39"/>
    <n v="167.72"/>
    <n v="498.14"/>
    <n v="47.75"/>
  </r>
  <r>
    <x v="5"/>
    <x v="0"/>
    <x v="0"/>
    <n v="3823.85"/>
    <n v="4044.24"/>
    <n v="86.78"/>
    <n v="1173.69"/>
    <n v="43.82"/>
  </r>
  <r>
    <x v="7"/>
    <x v="1"/>
    <x v="0"/>
    <n v="21318.41"/>
    <n v="25152.62"/>
    <n v="179.31"/>
    <n v="1114.25"/>
    <n v="30.27"/>
  </r>
  <r>
    <x v="17"/>
    <x v="5"/>
    <x v="0"/>
    <n v="42859.72"/>
    <n v="50711.06"/>
    <n v="127.01"/>
    <n v="24.58"/>
    <n v="57.57"/>
  </r>
  <r>
    <x v="13"/>
    <x v="4"/>
    <x v="1"/>
    <n v="43304.58"/>
    <n v="41725.589999999997"/>
    <n v="85"/>
    <n v="1108.78"/>
    <n v="48.8"/>
  </r>
  <r>
    <x v="14"/>
    <x v="6"/>
    <x v="7"/>
    <n v="28093.54"/>
    <n v="27792.33"/>
    <n v="109.11"/>
    <n v="1386.45"/>
    <n v="53.14"/>
  </r>
  <r>
    <x v="16"/>
    <x v="4"/>
    <x v="3"/>
    <n v="26293.200000000001"/>
    <n v="25146.6"/>
    <n v="105.94"/>
    <n v="1373.66"/>
    <n v="31.16"/>
  </r>
  <r>
    <x v="1"/>
    <x v="6"/>
    <x v="3"/>
    <n v="21236.93"/>
    <n v="23525.599999999999"/>
    <n v="124.11"/>
    <n v="666.37"/>
    <n v="63.05"/>
  </r>
  <r>
    <x v="12"/>
    <x v="2"/>
    <x v="6"/>
    <n v="7047.63"/>
    <n v="7770.09"/>
    <n v="192.1"/>
    <n v="1066.28"/>
    <n v="38.35"/>
  </r>
  <r>
    <x v="15"/>
    <x v="0"/>
    <x v="7"/>
    <n v="26444.57"/>
    <n v="21751.45"/>
    <n v="122.56"/>
    <n v="831.79"/>
    <n v="32.04"/>
  </r>
  <r>
    <x v="15"/>
    <x v="5"/>
    <x v="1"/>
    <n v="38866.800000000003"/>
    <n v="41263.43"/>
    <n v="24.9"/>
    <n v="644.33000000000004"/>
    <n v="52.54"/>
  </r>
  <r>
    <x v="7"/>
    <x v="6"/>
    <x v="6"/>
    <n v="49872.89"/>
    <n v="52126.46"/>
    <n v="149.75"/>
    <n v="970.59"/>
    <n v="34.47"/>
  </r>
  <r>
    <x v="10"/>
    <x v="1"/>
    <x v="7"/>
    <n v="574.78"/>
    <n v="680.3"/>
    <n v="75.400000000000006"/>
    <n v="1104.8699999999999"/>
    <n v="54.17"/>
  </r>
  <r>
    <x v="12"/>
    <x v="1"/>
    <x v="1"/>
    <n v="6744.99"/>
    <n v="6123.36"/>
    <n v="28.23"/>
    <n v="1308.31"/>
    <n v="36.85"/>
  </r>
  <r>
    <x v="18"/>
    <x v="2"/>
    <x v="3"/>
    <n v="25544.81"/>
    <n v="20534.78"/>
    <n v="83.1"/>
    <n v="254.13"/>
    <n v="61.58"/>
  </r>
  <r>
    <x v="5"/>
    <x v="2"/>
    <x v="4"/>
    <n v="31227.83"/>
    <n v="27531.759999999998"/>
    <n v="175.43"/>
    <n v="426.57"/>
    <n v="30.56"/>
  </r>
  <r>
    <x v="12"/>
    <x v="5"/>
    <x v="0"/>
    <n v="30956.74"/>
    <n v="31992.48"/>
    <n v="137.76"/>
    <n v="776.66"/>
    <n v="37.979999999999997"/>
  </r>
  <r>
    <x v="7"/>
    <x v="2"/>
    <x v="7"/>
    <n v="34812.379999999997"/>
    <n v="40287.24"/>
    <n v="113.55"/>
    <n v="948.77"/>
    <n v="43.02"/>
  </r>
  <r>
    <x v="7"/>
    <x v="3"/>
    <x v="2"/>
    <n v="6165.28"/>
    <n v="6649.18"/>
    <n v="59.55"/>
    <n v="587.30999999999995"/>
    <n v="52.46"/>
  </r>
  <r>
    <x v="6"/>
    <x v="2"/>
    <x v="1"/>
    <n v="7564.96"/>
    <n v="8080.02"/>
    <n v="84.93"/>
    <n v="622.85"/>
    <n v="49.72"/>
  </r>
  <r>
    <x v="12"/>
    <x v="5"/>
    <x v="0"/>
    <n v="39467.81"/>
    <n v="44238.51"/>
    <n v="160.81"/>
    <n v="1064.83"/>
    <n v="49.61"/>
  </r>
  <r>
    <x v="2"/>
    <x v="5"/>
    <x v="2"/>
    <n v="2575.08"/>
    <n v="2948.07"/>
    <n v="144.91999999999999"/>
    <n v="761.84"/>
    <n v="51.87"/>
  </r>
  <r>
    <x v="3"/>
    <x v="4"/>
    <x v="4"/>
    <n v="29641.32"/>
    <n v="30420.81"/>
    <n v="178.31"/>
    <n v="153.55000000000001"/>
    <n v="60.79"/>
  </r>
  <r>
    <x v="13"/>
    <x v="3"/>
    <x v="4"/>
    <n v="44974.080000000002"/>
    <n v="51881.79"/>
    <n v="35.979999999999997"/>
    <n v="309.36"/>
    <n v="58.07"/>
  </r>
  <r>
    <x v="16"/>
    <x v="0"/>
    <x v="2"/>
    <n v="49647.16"/>
    <n v="56893.55"/>
    <n v="144.88"/>
    <n v="884.84"/>
    <n v="57.73"/>
  </r>
  <r>
    <x v="6"/>
    <x v="3"/>
    <x v="5"/>
    <n v="19391.400000000001"/>
    <n v="22473.119999999999"/>
    <n v="145.34"/>
    <n v="954.1"/>
    <n v="49.5"/>
  </r>
  <r>
    <x v="0"/>
    <x v="3"/>
    <x v="0"/>
    <n v="22251.13"/>
    <n v="22714.85"/>
    <n v="64.89"/>
    <n v="1289.83"/>
    <n v="31.34"/>
  </r>
  <r>
    <x v="0"/>
    <x v="5"/>
    <x v="6"/>
    <n v="7127.97"/>
    <n v="6705.08"/>
    <n v="20.71"/>
    <n v="697.57"/>
    <n v="48.44"/>
  </r>
  <r>
    <x v="4"/>
    <x v="2"/>
    <x v="6"/>
    <n v="2719.91"/>
    <n v="2582.0100000000002"/>
    <n v="27.85"/>
    <n v="361.98"/>
    <n v="44.08"/>
  </r>
  <r>
    <x v="9"/>
    <x v="3"/>
    <x v="6"/>
    <n v="43993.85"/>
    <n v="51377.53"/>
    <n v="93.19"/>
    <n v="827.64"/>
    <n v="66.88"/>
  </r>
  <r>
    <x v="13"/>
    <x v="0"/>
    <x v="1"/>
    <n v="20260.04"/>
    <n v="18393.599999999999"/>
    <n v="116.36"/>
    <n v="1054"/>
    <n v="51.2"/>
  </r>
  <r>
    <x v="18"/>
    <x v="3"/>
    <x v="6"/>
    <n v="36252.86"/>
    <n v="40806"/>
    <n v="124.33"/>
    <n v="948.36"/>
    <n v="54.8"/>
  </r>
  <r>
    <x v="2"/>
    <x v="1"/>
    <x v="5"/>
    <n v="29993.64"/>
    <n v="26143.71"/>
    <n v="170.9"/>
    <n v="1395.33"/>
    <n v="30.97"/>
  </r>
  <r>
    <x v="16"/>
    <x v="2"/>
    <x v="4"/>
    <n v="35565.43"/>
    <n v="32461.74"/>
    <n v="165.87"/>
    <n v="286.81"/>
    <n v="65.95"/>
  </r>
  <r>
    <x v="1"/>
    <x v="5"/>
    <x v="0"/>
    <n v="22829.41"/>
    <n v="24110.26"/>
    <n v="40.64"/>
    <n v="900.54"/>
    <n v="44.89"/>
  </r>
  <r>
    <x v="11"/>
    <x v="3"/>
    <x v="4"/>
    <n v="42109.96"/>
    <n v="38051.03"/>
    <n v="121.87"/>
    <n v="153.07"/>
    <n v="65.540000000000006"/>
  </r>
  <r>
    <x v="7"/>
    <x v="0"/>
    <x v="5"/>
    <n v="22940.7"/>
    <n v="26488.41"/>
    <n v="25.23"/>
    <n v="74.819999999999993"/>
    <n v="56.54"/>
  </r>
  <r>
    <x v="7"/>
    <x v="5"/>
    <x v="7"/>
    <n v="47715.07"/>
    <n v="47347.02"/>
    <n v="29.42"/>
    <n v="689.62"/>
    <n v="56.88"/>
  </r>
  <r>
    <x v="2"/>
    <x v="4"/>
    <x v="3"/>
    <n v="11103.8"/>
    <n v="10173.77"/>
    <n v="70.209999999999994"/>
    <n v="490.84"/>
    <n v="69.14"/>
  </r>
  <r>
    <x v="9"/>
    <x v="4"/>
    <x v="2"/>
    <n v="1114.54"/>
    <n v="1314.03"/>
    <n v="109.34"/>
    <n v="68.91"/>
    <n v="51.64"/>
  </r>
  <r>
    <x v="17"/>
    <x v="5"/>
    <x v="2"/>
    <n v="5460.86"/>
    <n v="5639.52"/>
    <n v="53.64"/>
    <n v="187.44"/>
    <n v="67.540000000000006"/>
  </r>
  <r>
    <x v="11"/>
    <x v="4"/>
    <x v="7"/>
    <n v="35406.82"/>
    <n v="38643.839999999997"/>
    <n v="104.87"/>
    <n v="154.72999999999999"/>
    <n v="39.229999999999997"/>
  </r>
  <r>
    <x v="10"/>
    <x v="3"/>
    <x v="2"/>
    <n v="36311.050000000003"/>
    <n v="37535.07"/>
    <n v="153.46"/>
    <n v="255.12"/>
    <n v="53.38"/>
  </r>
  <r>
    <x v="3"/>
    <x v="4"/>
    <x v="3"/>
    <n v="47669.1"/>
    <n v="41733.57"/>
    <n v="64.36"/>
    <n v="477.47"/>
    <n v="65.510000000000005"/>
  </r>
  <r>
    <x v="5"/>
    <x v="4"/>
    <x v="7"/>
    <n v="10004.35"/>
    <n v="11998.56"/>
    <n v="118.36"/>
    <n v="1362.29"/>
    <n v="48.17"/>
  </r>
  <r>
    <x v="5"/>
    <x v="0"/>
    <x v="4"/>
    <n v="10809.83"/>
    <n v="9014.74"/>
    <n v="34.659999999999997"/>
    <n v="121.14"/>
    <n v="69.28"/>
  </r>
  <r>
    <x v="18"/>
    <x v="0"/>
    <x v="6"/>
    <n v="4275.46"/>
    <n v="4274.4799999999996"/>
    <n v="137.01"/>
    <n v="96.67"/>
    <n v="53"/>
  </r>
  <r>
    <x v="4"/>
    <x v="1"/>
    <x v="2"/>
    <n v="1993.1"/>
    <n v="1653.46"/>
    <n v="149.71"/>
    <n v="1042.48"/>
    <n v="49.14"/>
  </r>
  <r>
    <x v="12"/>
    <x v="2"/>
    <x v="6"/>
    <n v="37300.19"/>
    <n v="34241.74"/>
    <n v="117.96"/>
    <n v="1162.68"/>
    <n v="57.89"/>
  </r>
  <r>
    <x v="3"/>
    <x v="1"/>
    <x v="1"/>
    <n v="5117.99"/>
    <n v="4340.83"/>
    <n v="148.16999999999999"/>
    <n v="860.14"/>
    <n v="49.71"/>
  </r>
  <r>
    <x v="7"/>
    <x v="0"/>
    <x v="2"/>
    <n v="12616.07"/>
    <n v="13450.5"/>
    <n v="123.63"/>
    <n v="410.18"/>
    <n v="42.13"/>
  </r>
  <r>
    <x v="9"/>
    <x v="1"/>
    <x v="6"/>
    <n v="22874.2"/>
    <n v="19013.91"/>
    <n v="128.93"/>
    <n v="952.95"/>
    <n v="56.07"/>
  </r>
  <r>
    <x v="9"/>
    <x v="3"/>
    <x v="6"/>
    <n v="34920.22"/>
    <n v="41297.31"/>
    <n v="119.51"/>
    <n v="166.78"/>
    <n v="34.07"/>
  </r>
  <r>
    <x v="3"/>
    <x v="4"/>
    <x v="3"/>
    <n v="6088.35"/>
    <n v="6794.92"/>
    <n v="101.67"/>
    <n v="1149.02"/>
    <n v="54.07"/>
  </r>
  <r>
    <x v="0"/>
    <x v="2"/>
    <x v="2"/>
    <n v="20112.72"/>
    <n v="23111.23"/>
    <n v="182.53"/>
    <n v="397.74"/>
    <n v="46.93"/>
  </r>
  <r>
    <x v="11"/>
    <x v="3"/>
    <x v="3"/>
    <n v="7001.67"/>
    <n v="6253.55"/>
    <n v="115.35"/>
    <n v="506.46"/>
    <n v="52.79"/>
  </r>
  <r>
    <x v="5"/>
    <x v="1"/>
    <x v="3"/>
    <n v="25815.31"/>
    <n v="29076.17"/>
    <n v="192.98"/>
    <n v="173.91"/>
    <n v="34.65"/>
  </r>
  <r>
    <x v="15"/>
    <x v="3"/>
    <x v="1"/>
    <n v="9741.44"/>
    <n v="10923.48"/>
    <n v="120.83"/>
    <n v="1136.78"/>
    <n v="51.6"/>
  </r>
  <r>
    <x v="13"/>
    <x v="5"/>
    <x v="6"/>
    <n v="41721.49"/>
    <n v="41115.120000000003"/>
    <n v="24.6"/>
    <n v="567.16"/>
    <n v="44.66"/>
  </r>
  <r>
    <x v="7"/>
    <x v="5"/>
    <x v="3"/>
    <n v="49192.28"/>
    <n v="59029.87"/>
    <n v="28.54"/>
    <n v="1290.93"/>
    <n v="41.14"/>
  </r>
  <r>
    <x v="1"/>
    <x v="5"/>
    <x v="2"/>
    <n v="46625.67"/>
    <n v="48880.59"/>
    <n v="121.33"/>
    <n v="914.66"/>
    <n v="64.540000000000006"/>
  </r>
  <r>
    <x v="4"/>
    <x v="6"/>
    <x v="1"/>
    <n v="8909.19"/>
    <n v="8804.1299999999992"/>
    <n v="159.94"/>
    <n v="1036.76"/>
    <n v="48.9"/>
  </r>
  <r>
    <x v="8"/>
    <x v="4"/>
    <x v="4"/>
    <n v="16809.82"/>
    <n v="18628.91"/>
    <n v="20.83"/>
    <n v="1337.61"/>
    <n v="36.520000000000003"/>
  </r>
  <r>
    <x v="3"/>
    <x v="2"/>
    <x v="2"/>
    <n v="40463.949999999997"/>
    <n v="38574.46"/>
    <n v="197.39"/>
    <n v="725.6"/>
    <n v="58.54"/>
  </r>
  <r>
    <x v="4"/>
    <x v="6"/>
    <x v="4"/>
    <n v="11109.1"/>
    <n v="12458.95"/>
    <n v="71.05"/>
    <n v="1050.53"/>
    <n v="36.53"/>
  </r>
  <r>
    <x v="19"/>
    <x v="0"/>
    <x v="7"/>
    <n v="3050.44"/>
    <n v="3309.9"/>
    <n v="27.19"/>
    <n v="749.25"/>
    <n v="53.23"/>
  </r>
  <r>
    <x v="3"/>
    <x v="0"/>
    <x v="2"/>
    <n v="40180.370000000003"/>
    <n v="36904.959999999999"/>
    <n v="144.18"/>
    <n v="1353.6"/>
    <n v="40.520000000000003"/>
  </r>
  <r>
    <x v="5"/>
    <x v="5"/>
    <x v="6"/>
    <n v="39804.76"/>
    <n v="38327.61"/>
    <n v="122.11"/>
    <n v="730.23"/>
    <n v="50.77"/>
  </r>
  <r>
    <x v="6"/>
    <x v="4"/>
    <x v="1"/>
    <n v="12236.96"/>
    <n v="11797.57"/>
    <n v="169.76"/>
    <n v="257.61"/>
    <n v="47.53"/>
  </r>
  <r>
    <x v="11"/>
    <x v="2"/>
    <x v="2"/>
    <n v="39089.47"/>
    <n v="43319.68"/>
    <n v="146"/>
    <n v="1208.04"/>
    <n v="54.47"/>
  </r>
  <r>
    <x v="10"/>
    <x v="0"/>
    <x v="5"/>
    <n v="6050.53"/>
    <n v="5040.95"/>
    <n v="124.6"/>
    <n v="1083.6199999999999"/>
    <n v="60.17"/>
  </r>
  <r>
    <x v="7"/>
    <x v="2"/>
    <x v="3"/>
    <n v="16404.78"/>
    <n v="16488.93"/>
    <n v="144.96"/>
    <n v="1258.6500000000001"/>
    <n v="48.67"/>
  </r>
  <r>
    <x v="0"/>
    <x v="4"/>
    <x v="7"/>
    <n v="1098.79"/>
    <n v="1258.1300000000001"/>
    <n v="113.71"/>
    <n v="51.71"/>
    <n v="62.91"/>
  </r>
  <r>
    <x v="11"/>
    <x v="0"/>
    <x v="2"/>
    <n v="13413.85"/>
    <n v="16060.04"/>
    <n v="153.19"/>
    <n v="1365.68"/>
    <n v="43.03"/>
  </r>
  <r>
    <x v="6"/>
    <x v="2"/>
    <x v="3"/>
    <n v="18477.47"/>
    <n v="16169.26"/>
    <n v="189.68"/>
    <n v="116.27"/>
    <n v="62.14"/>
  </r>
  <r>
    <x v="15"/>
    <x v="3"/>
    <x v="1"/>
    <n v="23781.08"/>
    <n v="20518.47"/>
    <n v="95.72"/>
    <n v="220.58"/>
    <n v="62.52"/>
  </r>
  <r>
    <x v="11"/>
    <x v="5"/>
    <x v="5"/>
    <n v="24407.25"/>
    <n v="23085.93"/>
    <n v="27.03"/>
    <n v="965.22"/>
    <n v="36.24"/>
  </r>
  <r>
    <x v="13"/>
    <x v="4"/>
    <x v="4"/>
    <n v="10143.42"/>
    <n v="8282.51"/>
    <n v="122.22"/>
    <n v="835.71"/>
    <n v="46.78"/>
  </r>
  <r>
    <x v="12"/>
    <x v="2"/>
    <x v="1"/>
    <n v="42517.89"/>
    <n v="45806.9"/>
    <n v="40.380000000000003"/>
    <n v="1119.79"/>
    <n v="39.869999999999997"/>
  </r>
  <r>
    <x v="12"/>
    <x v="5"/>
    <x v="5"/>
    <n v="24957.79"/>
    <n v="23552.71"/>
    <n v="44.93"/>
    <n v="734.5"/>
    <n v="33.770000000000003"/>
  </r>
  <r>
    <x v="6"/>
    <x v="1"/>
    <x v="0"/>
    <n v="37787.32"/>
    <n v="41231.550000000003"/>
    <n v="83.06"/>
    <n v="222.81"/>
    <n v="50.4"/>
  </r>
  <r>
    <x v="2"/>
    <x v="4"/>
    <x v="3"/>
    <n v="15418.31"/>
    <n v="14446.9"/>
    <n v="85.5"/>
    <n v="17.79"/>
    <n v="31.57"/>
  </r>
  <r>
    <x v="16"/>
    <x v="2"/>
    <x v="2"/>
    <n v="23820.09"/>
    <n v="22406.26"/>
    <n v="123.31"/>
    <n v="1363.28"/>
    <n v="56.33"/>
  </r>
  <r>
    <x v="19"/>
    <x v="2"/>
    <x v="2"/>
    <n v="38824.25"/>
    <n v="31165.16"/>
    <n v="89.32"/>
    <n v="1155.79"/>
    <n v="67.7"/>
  </r>
  <r>
    <x v="10"/>
    <x v="2"/>
    <x v="2"/>
    <n v="38384.300000000003"/>
    <n v="41110.120000000003"/>
    <n v="155.28"/>
    <n v="301.83"/>
    <n v="42.32"/>
  </r>
  <r>
    <x v="10"/>
    <x v="6"/>
    <x v="4"/>
    <n v="44864.56"/>
    <n v="46271.11"/>
    <n v="46.66"/>
    <n v="762.99"/>
    <n v="35.979999999999997"/>
  </r>
  <r>
    <x v="12"/>
    <x v="2"/>
    <x v="0"/>
    <n v="26493.15"/>
    <n v="24338.43"/>
    <n v="68.05"/>
    <n v="893.81"/>
    <n v="69.94"/>
  </r>
  <r>
    <x v="13"/>
    <x v="2"/>
    <x v="5"/>
    <n v="22081.35"/>
    <n v="21954.34"/>
    <n v="64.900000000000006"/>
    <n v="417.68"/>
    <n v="57.16"/>
  </r>
  <r>
    <x v="8"/>
    <x v="1"/>
    <x v="4"/>
    <n v="5754.96"/>
    <n v="5176.17"/>
    <n v="138.03"/>
    <n v="876.07"/>
    <n v="47.77"/>
  </r>
  <r>
    <x v="11"/>
    <x v="3"/>
    <x v="2"/>
    <n v="48061.2"/>
    <n v="40348.26"/>
    <n v="102.55"/>
    <n v="148.08000000000001"/>
    <n v="67.86"/>
  </r>
  <r>
    <x v="4"/>
    <x v="0"/>
    <x v="2"/>
    <n v="22082.54"/>
    <n v="26283.89"/>
    <n v="146.74"/>
    <n v="1093.49"/>
    <n v="46.21"/>
  </r>
  <r>
    <x v="7"/>
    <x v="3"/>
    <x v="0"/>
    <n v="14884.47"/>
    <n v="16805.560000000001"/>
    <n v="33.18"/>
    <n v="427.48"/>
    <n v="61"/>
  </r>
  <r>
    <x v="1"/>
    <x v="2"/>
    <x v="2"/>
    <n v="6932.17"/>
    <n v="5755.96"/>
    <n v="98.51"/>
    <n v="862.35"/>
    <n v="45.62"/>
  </r>
  <r>
    <x v="13"/>
    <x v="4"/>
    <x v="6"/>
    <n v="41164.11"/>
    <n v="44860.98"/>
    <n v="118.7"/>
    <n v="1045.49"/>
    <n v="59.02"/>
  </r>
  <r>
    <x v="15"/>
    <x v="1"/>
    <x v="6"/>
    <n v="13640.73"/>
    <n v="12172.06"/>
    <n v="193.59"/>
    <n v="879.77"/>
    <n v="57.32"/>
  </r>
  <r>
    <x v="7"/>
    <x v="5"/>
    <x v="0"/>
    <n v="21081.25"/>
    <n v="21851.24"/>
    <n v="52.68"/>
    <n v="492.72"/>
    <n v="32.83"/>
  </r>
  <r>
    <x v="9"/>
    <x v="1"/>
    <x v="6"/>
    <n v="43266.7"/>
    <n v="45722.33"/>
    <n v="56.36"/>
    <n v="1289.02"/>
    <n v="32.049999999999997"/>
  </r>
  <r>
    <x v="10"/>
    <x v="6"/>
    <x v="3"/>
    <n v="44297.88"/>
    <n v="49936.7"/>
    <n v="57.61"/>
    <n v="828.54"/>
    <n v="69.5"/>
  </r>
  <r>
    <x v="2"/>
    <x v="5"/>
    <x v="7"/>
    <n v="16844.8"/>
    <n v="14205.02"/>
    <n v="104.13"/>
    <n v="726.49"/>
    <n v="36.15"/>
  </r>
  <r>
    <x v="0"/>
    <x v="1"/>
    <x v="5"/>
    <n v="23374.75"/>
    <n v="20755.29"/>
    <n v="88.6"/>
    <n v="1282.72"/>
    <n v="68.069999999999993"/>
  </r>
  <r>
    <x v="2"/>
    <x v="3"/>
    <x v="4"/>
    <n v="15446.96"/>
    <n v="14357.89"/>
    <n v="184.54"/>
    <n v="807.79"/>
    <n v="55.9"/>
  </r>
  <r>
    <x v="16"/>
    <x v="2"/>
    <x v="7"/>
    <n v="38768.71"/>
    <n v="42416.9"/>
    <n v="164.11"/>
    <n v="228.2"/>
    <n v="50.76"/>
  </r>
  <r>
    <x v="6"/>
    <x v="2"/>
    <x v="3"/>
    <n v="8414.7999999999993"/>
    <n v="9984.14"/>
    <n v="158.88"/>
    <n v="25.39"/>
    <n v="57.91"/>
  </r>
  <r>
    <x v="9"/>
    <x v="2"/>
    <x v="3"/>
    <n v="44969.56"/>
    <n v="48115.31"/>
    <n v="178.15"/>
    <n v="330.28"/>
    <n v="37.99"/>
  </r>
  <r>
    <x v="9"/>
    <x v="0"/>
    <x v="4"/>
    <n v="42832.47"/>
    <n v="39205.910000000003"/>
    <n v="172.02"/>
    <n v="1292.03"/>
    <n v="45.79"/>
  </r>
  <r>
    <x v="6"/>
    <x v="6"/>
    <x v="2"/>
    <n v="15700.61"/>
    <n v="18354.830000000002"/>
    <n v="145.93"/>
    <n v="1318.08"/>
    <n v="53.6"/>
  </r>
  <r>
    <x v="19"/>
    <x v="4"/>
    <x v="7"/>
    <n v="19268.21"/>
    <n v="17241.57"/>
    <n v="47.39"/>
    <n v="755.37"/>
    <n v="49.51"/>
  </r>
  <r>
    <x v="2"/>
    <x v="4"/>
    <x v="4"/>
    <n v="25412.81"/>
    <n v="24517.81"/>
    <n v="53.13"/>
    <n v="905.82"/>
    <n v="63.74"/>
  </r>
  <r>
    <x v="0"/>
    <x v="2"/>
    <x v="6"/>
    <n v="24491.1"/>
    <n v="28821.19"/>
    <n v="153.93"/>
    <n v="320"/>
    <n v="44.13"/>
  </r>
  <r>
    <x v="5"/>
    <x v="4"/>
    <x v="6"/>
    <n v="3072.05"/>
    <n v="3486.72"/>
    <n v="93.1"/>
    <n v="509.61"/>
    <n v="54.15"/>
  </r>
  <r>
    <x v="3"/>
    <x v="0"/>
    <x v="3"/>
    <n v="18698.62"/>
    <n v="20495.740000000002"/>
    <n v="199.8"/>
    <n v="245.4"/>
    <n v="35.1"/>
  </r>
  <r>
    <x v="17"/>
    <x v="6"/>
    <x v="4"/>
    <n v="33887.03"/>
    <n v="32310.06"/>
    <n v="104.43"/>
    <n v="426.96"/>
    <n v="37.42"/>
  </r>
  <r>
    <x v="14"/>
    <x v="3"/>
    <x v="3"/>
    <n v="12211.81"/>
    <n v="11994.85"/>
    <n v="66.66"/>
    <n v="1324.92"/>
    <n v="52.25"/>
  </r>
  <r>
    <x v="12"/>
    <x v="1"/>
    <x v="6"/>
    <n v="38347.96"/>
    <n v="41285.160000000003"/>
    <n v="72.47"/>
    <n v="506.24"/>
    <n v="59.52"/>
  </r>
  <r>
    <x v="14"/>
    <x v="4"/>
    <x v="6"/>
    <n v="21201.55"/>
    <n v="19115.21"/>
    <n v="52.05"/>
    <n v="542.78"/>
    <n v="33.299999999999997"/>
  </r>
  <r>
    <x v="7"/>
    <x v="5"/>
    <x v="2"/>
    <n v="607.89"/>
    <n v="612.11"/>
    <n v="136.62"/>
    <n v="129.37"/>
    <n v="41.94"/>
  </r>
  <r>
    <x v="18"/>
    <x v="6"/>
    <x v="2"/>
    <n v="35936.68"/>
    <n v="30314.9"/>
    <n v="140.07"/>
    <n v="78.16"/>
    <n v="39.700000000000003"/>
  </r>
  <r>
    <x v="2"/>
    <x v="6"/>
    <x v="1"/>
    <n v="19452.21"/>
    <n v="23192.66"/>
    <n v="175.7"/>
    <n v="445.83"/>
    <n v="50.32"/>
  </r>
  <r>
    <x v="12"/>
    <x v="2"/>
    <x v="2"/>
    <n v="37128.769999999997"/>
    <n v="31765.22"/>
    <n v="93.57"/>
    <n v="671.42"/>
    <n v="62.43"/>
  </r>
  <r>
    <x v="13"/>
    <x v="0"/>
    <x v="0"/>
    <n v="45845.58"/>
    <n v="43305.89"/>
    <n v="53.95"/>
    <n v="1280.0899999999999"/>
    <n v="59.84"/>
  </r>
  <r>
    <x v="14"/>
    <x v="2"/>
    <x v="4"/>
    <n v="8534.59"/>
    <n v="8703.64"/>
    <n v="43.65"/>
    <n v="487.73"/>
    <n v="56.02"/>
  </r>
  <r>
    <x v="15"/>
    <x v="5"/>
    <x v="2"/>
    <n v="20087.93"/>
    <n v="23773.4"/>
    <n v="59.64"/>
    <n v="957.49"/>
    <n v="34"/>
  </r>
  <r>
    <x v="10"/>
    <x v="4"/>
    <x v="5"/>
    <n v="15663.37"/>
    <n v="12969.3"/>
    <n v="45.44"/>
    <n v="1120.22"/>
    <n v="43.23"/>
  </r>
  <r>
    <x v="4"/>
    <x v="0"/>
    <x v="6"/>
    <n v="21755.05"/>
    <n v="19070.82"/>
    <n v="145.69999999999999"/>
    <n v="1224.2"/>
    <n v="44.11"/>
  </r>
  <r>
    <x v="9"/>
    <x v="3"/>
    <x v="0"/>
    <n v="17611.63"/>
    <n v="18603.78"/>
    <n v="142.77000000000001"/>
    <n v="154.37"/>
    <n v="68.38"/>
  </r>
  <r>
    <x v="14"/>
    <x v="1"/>
    <x v="7"/>
    <n v="22620.3"/>
    <n v="21652.05"/>
    <n v="138.18"/>
    <n v="665.27"/>
    <n v="42.14"/>
  </r>
  <r>
    <x v="12"/>
    <x v="2"/>
    <x v="0"/>
    <n v="16001.7"/>
    <n v="17823.32"/>
    <n v="107.75"/>
    <n v="755.37"/>
    <n v="60.5"/>
  </r>
  <r>
    <x v="4"/>
    <x v="4"/>
    <x v="2"/>
    <n v="2912.85"/>
    <n v="2730"/>
    <n v="143.47"/>
    <n v="368.9"/>
    <n v="36.11"/>
  </r>
  <r>
    <x v="14"/>
    <x v="5"/>
    <x v="0"/>
    <n v="24341.89"/>
    <n v="20010.29"/>
    <n v="79.66"/>
    <n v="1122.45"/>
    <n v="31.99"/>
  </r>
  <r>
    <x v="6"/>
    <x v="1"/>
    <x v="3"/>
    <n v="21153.26"/>
    <n v="21898.79"/>
    <n v="144.72"/>
    <n v="1168.57"/>
    <n v="46.53"/>
  </r>
  <r>
    <x v="19"/>
    <x v="5"/>
    <x v="0"/>
    <n v="16980.14"/>
    <n v="14139.82"/>
    <n v="156.05000000000001"/>
    <n v="1005.22"/>
    <n v="50.46"/>
  </r>
  <r>
    <x v="8"/>
    <x v="5"/>
    <x v="4"/>
    <n v="39094.080000000002"/>
    <n v="37554.85"/>
    <n v="60.22"/>
    <n v="782.57"/>
    <n v="47.73"/>
  </r>
  <r>
    <x v="13"/>
    <x v="1"/>
    <x v="6"/>
    <n v="10883.89"/>
    <n v="12004.85"/>
    <n v="77.59"/>
    <n v="687.98"/>
    <n v="39.44"/>
  </r>
  <r>
    <x v="9"/>
    <x v="6"/>
    <x v="0"/>
    <n v="33202.629999999997"/>
    <n v="31071.35"/>
    <n v="177.83"/>
    <n v="446.38"/>
    <n v="53.95"/>
  </r>
  <r>
    <x v="4"/>
    <x v="1"/>
    <x v="1"/>
    <n v="17404.36"/>
    <n v="16904.52"/>
    <n v="94.17"/>
    <n v="825.6"/>
    <n v="57.59"/>
  </r>
  <r>
    <x v="8"/>
    <x v="4"/>
    <x v="5"/>
    <n v="33314.43"/>
    <n v="27333.06"/>
    <n v="145.56"/>
    <n v="1053.5899999999999"/>
    <n v="36.18"/>
  </r>
  <r>
    <x v="12"/>
    <x v="6"/>
    <x v="5"/>
    <n v="21911.61"/>
    <n v="21742.45"/>
    <n v="31.31"/>
    <n v="637.73"/>
    <n v="49.59"/>
  </r>
  <r>
    <x v="19"/>
    <x v="6"/>
    <x v="2"/>
    <n v="38769.449999999997"/>
    <n v="39650.620000000003"/>
    <n v="32.619999999999997"/>
    <n v="1091.58"/>
    <n v="67"/>
  </r>
  <r>
    <x v="9"/>
    <x v="2"/>
    <x v="6"/>
    <n v="20356.45"/>
    <n v="21635.279999999999"/>
    <n v="32.200000000000003"/>
    <n v="928.58"/>
    <n v="65.989999999999995"/>
  </r>
  <r>
    <x v="1"/>
    <x v="6"/>
    <x v="4"/>
    <n v="2485.8000000000002"/>
    <n v="2257.38"/>
    <n v="196.31"/>
    <n v="930.59"/>
    <n v="35.06"/>
  </r>
  <r>
    <x v="19"/>
    <x v="0"/>
    <x v="2"/>
    <n v="17005.27"/>
    <n v="16808.36"/>
    <n v="79.33"/>
    <n v="665.99"/>
    <n v="67.599999999999994"/>
  </r>
  <r>
    <x v="16"/>
    <x v="3"/>
    <x v="0"/>
    <n v="30718.53"/>
    <n v="30692.35"/>
    <n v="71.42"/>
    <n v="131.66999999999999"/>
    <n v="41.46"/>
  </r>
  <r>
    <x v="16"/>
    <x v="5"/>
    <x v="3"/>
    <n v="14187.7"/>
    <n v="12177.46"/>
    <n v="182.9"/>
    <n v="571.63"/>
    <n v="46.76"/>
  </r>
  <r>
    <x v="1"/>
    <x v="2"/>
    <x v="3"/>
    <n v="23321.82"/>
    <n v="26952.6"/>
    <n v="133.44"/>
    <n v="735.15"/>
    <n v="40.47"/>
  </r>
  <r>
    <x v="17"/>
    <x v="1"/>
    <x v="0"/>
    <n v="20115.810000000001"/>
    <n v="21021.75"/>
    <n v="124.74"/>
    <n v="33.520000000000003"/>
    <n v="60.25"/>
  </r>
  <r>
    <x v="7"/>
    <x v="6"/>
    <x v="3"/>
    <n v="32024.639999999999"/>
    <n v="30790.83"/>
    <n v="84.91"/>
    <n v="1389.61"/>
    <n v="41.99"/>
  </r>
  <r>
    <x v="11"/>
    <x v="2"/>
    <x v="7"/>
    <n v="48787.45"/>
    <n v="57469.17"/>
    <n v="111.93"/>
    <n v="919.52"/>
    <n v="40.950000000000003"/>
  </r>
  <r>
    <x v="11"/>
    <x v="6"/>
    <x v="7"/>
    <n v="36925.480000000003"/>
    <n v="31807.4"/>
    <n v="196.65"/>
    <n v="383.31"/>
    <n v="54.96"/>
  </r>
  <r>
    <x v="18"/>
    <x v="6"/>
    <x v="6"/>
    <n v="43274.46"/>
    <n v="44367.94"/>
    <n v="107.63"/>
    <n v="339.88"/>
    <n v="34.65"/>
  </r>
  <r>
    <x v="13"/>
    <x v="6"/>
    <x v="0"/>
    <n v="35824.19"/>
    <n v="39183.410000000003"/>
    <n v="169.7"/>
    <n v="1180.32"/>
    <n v="32.76"/>
  </r>
  <r>
    <x v="14"/>
    <x v="3"/>
    <x v="3"/>
    <n v="42070.19"/>
    <n v="44375.44"/>
    <n v="103.24"/>
    <n v="1127.8599999999999"/>
    <n v="36.380000000000003"/>
  </r>
  <r>
    <x v="18"/>
    <x v="5"/>
    <x v="1"/>
    <n v="1947.27"/>
    <n v="1969.97"/>
    <n v="176.55"/>
    <n v="637.49"/>
    <n v="59.29"/>
  </r>
  <r>
    <x v="0"/>
    <x v="0"/>
    <x v="6"/>
    <n v="24548.23"/>
    <n v="22927.99"/>
    <n v="23.63"/>
    <n v="256.24"/>
    <n v="55.55"/>
  </r>
  <r>
    <x v="4"/>
    <x v="5"/>
    <x v="7"/>
    <n v="19627.11"/>
    <n v="17656.79"/>
    <n v="146.52000000000001"/>
    <n v="126.74"/>
    <n v="60.39"/>
  </r>
  <r>
    <x v="3"/>
    <x v="2"/>
    <x v="0"/>
    <n v="15155.89"/>
    <n v="17812.77"/>
    <n v="95.41"/>
    <n v="1243.55"/>
    <n v="42.32"/>
  </r>
  <r>
    <x v="8"/>
    <x v="0"/>
    <x v="6"/>
    <n v="6031.18"/>
    <n v="5410.01"/>
    <n v="31.36"/>
    <n v="273.19"/>
    <n v="44.74"/>
  </r>
  <r>
    <x v="16"/>
    <x v="0"/>
    <x v="3"/>
    <n v="37390.07"/>
    <n v="36986.97"/>
    <n v="53.46"/>
    <n v="928.69"/>
    <n v="56.13"/>
  </r>
  <r>
    <x v="17"/>
    <x v="0"/>
    <x v="0"/>
    <n v="11625.88"/>
    <n v="11305.18"/>
    <n v="27.81"/>
    <n v="17.45"/>
    <n v="67.88"/>
  </r>
  <r>
    <x v="9"/>
    <x v="1"/>
    <x v="2"/>
    <n v="31844.6"/>
    <n v="28277.58"/>
    <n v="168.62"/>
    <n v="779.34"/>
    <n v="39.78"/>
  </r>
  <r>
    <x v="9"/>
    <x v="1"/>
    <x v="1"/>
    <n v="29791.77"/>
    <n v="34363.629999999997"/>
    <n v="170.28"/>
    <n v="639.17999999999995"/>
    <n v="47.95"/>
  </r>
  <r>
    <x v="18"/>
    <x v="1"/>
    <x v="3"/>
    <n v="2849.62"/>
    <n v="2986.54"/>
    <n v="20.21"/>
    <n v="177.3"/>
    <n v="64.930000000000007"/>
  </r>
  <r>
    <x v="9"/>
    <x v="2"/>
    <x v="4"/>
    <n v="16834.41"/>
    <n v="19328.03"/>
    <n v="50.06"/>
    <n v="1187.4000000000001"/>
    <n v="56.01"/>
  </r>
  <r>
    <x v="13"/>
    <x v="2"/>
    <x v="1"/>
    <n v="23852.66"/>
    <n v="27457.11"/>
    <n v="41.4"/>
    <n v="170.52"/>
    <n v="40.6"/>
  </r>
  <r>
    <x v="9"/>
    <x v="4"/>
    <x v="3"/>
    <n v="41121.800000000003"/>
    <n v="37089.42"/>
    <n v="134.05000000000001"/>
    <n v="494.02"/>
    <n v="59.13"/>
  </r>
  <r>
    <x v="5"/>
    <x v="5"/>
    <x v="5"/>
    <n v="15544.31"/>
    <n v="14550.89"/>
    <n v="104.67"/>
    <n v="378.06"/>
    <n v="61.15"/>
  </r>
  <r>
    <x v="8"/>
    <x v="0"/>
    <x v="0"/>
    <n v="47699.32"/>
    <n v="50363.8"/>
    <n v="198.64"/>
    <n v="300.52"/>
    <n v="48.6"/>
  </r>
  <r>
    <x v="4"/>
    <x v="6"/>
    <x v="0"/>
    <n v="1204.73"/>
    <n v="1259.67"/>
    <n v="135.47"/>
    <n v="495.6"/>
    <n v="39.25"/>
  </r>
  <r>
    <x v="5"/>
    <x v="6"/>
    <x v="1"/>
    <n v="8043.25"/>
    <n v="9336.34"/>
    <n v="41.03"/>
    <n v="1208.6199999999999"/>
    <n v="69.47"/>
  </r>
  <r>
    <x v="17"/>
    <x v="1"/>
    <x v="6"/>
    <n v="1035.72"/>
    <n v="984.88"/>
    <n v="37.01"/>
    <n v="1166.98"/>
    <n v="53.83"/>
  </r>
  <r>
    <x v="15"/>
    <x v="5"/>
    <x v="5"/>
    <n v="9253.3799999999992"/>
    <n v="8607.67"/>
    <n v="48.57"/>
    <n v="569.01"/>
    <n v="59.89"/>
  </r>
  <r>
    <x v="7"/>
    <x v="3"/>
    <x v="4"/>
    <n v="33622.660000000003"/>
    <n v="37639.57"/>
    <n v="150.86000000000001"/>
    <n v="76.83"/>
    <n v="41.28"/>
  </r>
  <r>
    <x v="0"/>
    <x v="1"/>
    <x v="1"/>
    <n v="31651.360000000001"/>
    <n v="26405.59"/>
    <n v="67.599999999999994"/>
    <n v="884.79"/>
    <n v="65.7"/>
  </r>
  <r>
    <x v="11"/>
    <x v="6"/>
    <x v="6"/>
    <n v="17989.060000000001"/>
    <n v="20475.61"/>
    <n v="195.8"/>
    <n v="400.75"/>
    <n v="39.979999999999997"/>
  </r>
  <r>
    <x v="2"/>
    <x v="4"/>
    <x v="4"/>
    <n v="18095.43"/>
    <n v="21226.57"/>
    <n v="166.18"/>
    <n v="1100.6099999999999"/>
    <n v="69.59"/>
  </r>
  <r>
    <x v="4"/>
    <x v="1"/>
    <x v="7"/>
    <n v="22099.49"/>
    <n v="18873.66"/>
    <n v="175.5"/>
    <n v="1277.99"/>
    <n v="60.29"/>
  </r>
  <r>
    <x v="0"/>
    <x v="3"/>
    <x v="7"/>
    <n v="48239.94"/>
    <n v="50223.97"/>
    <n v="158.19999999999999"/>
    <n v="1032.5999999999999"/>
    <n v="42.16"/>
  </r>
  <r>
    <x v="0"/>
    <x v="0"/>
    <x v="6"/>
    <n v="49902.879999999997"/>
    <n v="53795.1"/>
    <n v="114.38"/>
    <n v="1286.43"/>
    <n v="57.74"/>
  </r>
  <r>
    <x v="17"/>
    <x v="5"/>
    <x v="1"/>
    <n v="13833.6"/>
    <n v="14947.19"/>
    <n v="193.72"/>
    <n v="762.08"/>
    <n v="67.73"/>
  </r>
  <r>
    <x v="12"/>
    <x v="6"/>
    <x v="1"/>
    <n v="28246.37"/>
    <n v="27153.02"/>
    <n v="93.73"/>
    <n v="1265.1600000000001"/>
    <n v="62.57"/>
  </r>
  <r>
    <x v="0"/>
    <x v="2"/>
    <x v="0"/>
    <n v="24162.400000000001"/>
    <n v="19831.43"/>
    <n v="177.6"/>
    <n v="1092.6300000000001"/>
    <n v="39.72"/>
  </r>
  <r>
    <x v="18"/>
    <x v="6"/>
    <x v="6"/>
    <n v="40155.35"/>
    <n v="47142.53"/>
    <n v="156.69999999999999"/>
    <n v="78.319999999999993"/>
    <n v="30.64"/>
  </r>
  <r>
    <x v="6"/>
    <x v="4"/>
    <x v="6"/>
    <n v="26004.03"/>
    <n v="25273.67"/>
    <n v="67.069999999999993"/>
    <n v="166.31"/>
    <n v="42.13"/>
  </r>
  <r>
    <x v="18"/>
    <x v="3"/>
    <x v="6"/>
    <n v="9049.1200000000008"/>
    <n v="7668.69"/>
    <n v="52.21"/>
    <n v="1111.26"/>
    <n v="47.61"/>
  </r>
  <r>
    <x v="11"/>
    <x v="3"/>
    <x v="7"/>
    <n v="10519.94"/>
    <n v="11336.34"/>
    <n v="134.36000000000001"/>
    <n v="1201.6300000000001"/>
    <n v="66.7"/>
  </r>
  <r>
    <x v="4"/>
    <x v="6"/>
    <x v="2"/>
    <n v="46663.86"/>
    <n v="45252.87"/>
    <n v="151.36000000000001"/>
    <n v="1020.74"/>
    <n v="35.07"/>
  </r>
  <r>
    <x v="16"/>
    <x v="5"/>
    <x v="6"/>
    <n v="16288.16"/>
    <n v="18370.07"/>
    <n v="186.26"/>
    <n v="1369.24"/>
    <n v="50.17"/>
  </r>
  <r>
    <x v="16"/>
    <x v="6"/>
    <x v="2"/>
    <n v="47786.37"/>
    <n v="40743.03"/>
    <n v="72.819999999999993"/>
    <n v="510.3"/>
    <n v="49.68"/>
  </r>
  <r>
    <x v="5"/>
    <x v="3"/>
    <x v="1"/>
    <n v="34744.9"/>
    <n v="30622.04"/>
    <n v="98.46"/>
    <n v="546.29999999999995"/>
    <n v="34.22"/>
  </r>
  <r>
    <x v="3"/>
    <x v="3"/>
    <x v="2"/>
    <n v="19279.87"/>
    <n v="20683.87"/>
    <n v="107.37"/>
    <n v="164.65"/>
    <n v="53.62"/>
  </r>
  <r>
    <x v="5"/>
    <x v="5"/>
    <x v="3"/>
    <n v="31951.48"/>
    <n v="36597.78"/>
    <n v="79.03"/>
    <n v="1359.78"/>
    <n v="43.85"/>
  </r>
  <r>
    <x v="5"/>
    <x v="1"/>
    <x v="0"/>
    <n v="32986.36"/>
    <n v="34639.82"/>
    <n v="60.94"/>
    <n v="873.46"/>
    <n v="54.73"/>
  </r>
  <r>
    <x v="14"/>
    <x v="0"/>
    <x v="5"/>
    <n v="20510.13"/>
    <n v="17424.62"/>
    <n v="100.61"/>
    <n v="176.55"/>
    <n v="66.27"/>
  </r>
  <r>
    <x v="0"/>
    <x v="1"/>
    <x v="0"/>
    <n v="40051.480000000003"/>
    <n v="39577.85"/>
    <n v="145.96"/>
    <n v="1369.91"/>
    <n v="40.42"/>
  </r>
  <r>
    <x v="17"/>
    <x v="1"/>
    <x v="6"/>
    <n v="40755.53"/>
    <n v="45348.62"/>
    <n v="123.59"/>
    <n v="271.64999999999998"/>
    <n v="56.39"/>
  </r>
  <r>
    <x v="8"/>
    <x v="5"/>
    <x v="0"/>
    <n v="4995.3599999999997"/>
    <n v="4604.68"/>
    <n v="58.01"/>
    <n v="1197.3"/>
    <n v="67.010000000000005"/>
  </r>
  <r>
    <x v="15"/>
    <x v="3"/>
    <x v="7"/>
    <n v="39454.31"/>
    <n v="39951.72"/>
    <n v="104.91"/>
    <n v="1200.1500000000001"/>
    <n v="54.22"/>
  </r>
  <r>
    <x v="11"/>
    <x v="4"/>
    <x v="1"/>
    <n v="38507.89"/>
    <n v="40945.620000000003"/>
    <n v="21.23"/>
    <n v="1350.85"/>
    <n v="68.569999999999993"/>
  </r>
  <r>
    <x v="2"/>
    <x v="1"/>
    <x v="0"/>
    <n v="14359.43"/>
    <n v="15849.56"/>
    <n v="127.62"/>
    <n v="468.67"/>
    <n v="56.42"/>
  </r>
  <r>
    <x v="19"/>
    <x v="0"/>
    <x v="7"/>
    <n v="13810.52"/>
    <n v="14005.96"/>
    <n v="93.6"/>
    <n v="651.87"/>
    <n v="30.71"/>
  </r>
  <r>
    <x v="18"/>
    <x v="4"/>
    <x v="5"/>
    <n v="7791.46"/>
    <n v="8600.1"/>
    <n v="39.49"/>
    <n v="206.86"/>
    <n v="59.93"/>
  </r>
  <r>
    <x v="1"/>
    <x v="3"/>
    <x v="4"/>
    <n v="10487.16"/>
    <n v="10653.06"/>
    <n v="57.36"/>
    <n v="1054.81"/>
    <n v="43.74"/>
  </r>
  <r>
    <x v="15"/>
    <x v="0"/>
    <x v="0"/>
    <n v="21160.880000000001"/>
    <n v="23556.19"/>
    <n v="101.92"/>
    <n v="575.84"/>
    <n v="43.37"/>
  </r>
  <r>
    <x v="11"/>
    <x v="0"/>
    <x v="3"/>
    <n v="20939.650000000001"/>
    <n v="22387.48"/>
    <n v="157.21"/>
    <n v="555.88"/>
    <n v="35.03"/>
  </r>
  <r>
    <x v="9"/>
    <x v="3"/>
    <x v="6"/>
    <n v="5223.1400000000003"/>
    <n v="5743.53"/>
    <n v="48.44"/>
    <n v="1135.58"/>
    <n v="54.71"/>
  </r>
  <r>
    <x v="18"/>
    <x v="0"/>
    <x v="0"/>
    <n v="35504.92"/>
    <n v="31774.81"/>
    <n v="146.69"/>
    <n v="200.15"/>
    <n v="38.31"/>
  </r>
  <r>
    <x v="19"/>
    <x v="6"/>
    <x v="0"/>
    <n v="23158.51"/>
    <n v="22429.61"/>
    <n v="91.93"/>
    <n v="1278.8800000000001"/>
    <n v="42.91"/>
  </r>
  <r>
    <x v="0"/>
    <x v="2"/>
    <x v="7"/>
    <n v="42006.8"/>
    <n v="42368.02"/>
    <n v="33.380000000000003"/>
    <n v="636.91999999999996"/>
    <n v="36.29"/>
  </r>
  <r>
    <x v="11"/>
    <x v="4"/>
    <x v="0"/>
    <n v="43258.42"/>
    <n v="37950.980000000003"/>
    <n v="56.35"/>
    <n v="1339.74"/>
    <n v="61.4"/>
  </r>
  <r>
    <x v="2"/>
    <x v="4"/>
    <x v="5"/>
    <n v="35962.339999999997"/>
    <n v="34399.03"/>
    <n v="160.46"/>
    <n v="371.69"/>
    <n v="69.78"/>
  </r>
  <r>
    <x v="16"/>
    <x v="5"/>
    <x v="7"/>
    <n v="30280.23"/>
    <n v="31631.33"/>
    <n v="43.98"/>
    <n v="1197.03"/>
    <n v="63.62"/>
  </r>
  <r>
    <x v="0"/>
    <x v="0"/>
    <x v="7"/>
    <n v="45488.89"/>
    <n v="52569.21"/>
    <n v="126.53"/>
    <n v="1278.17"/>
    <n v="33.47"/>
  </r>
  <r>
    <x v="17"/>
    <x v="6"/>
    <x v="4"/>
    <n v="672.51"/>
    <n v="741.07"/>
    <n v="142.08000000000001"/>
    <n v="94.3"/>
    <n v="49.68"/>
  </r>
  <r>
    <x v="9"/>
    <x v="2"/>
    <x v="1"/>
    <n v="10355.42"/>
    <n v="9724.6299999999992"/>
    <n v="182.31"/>
    <n v="38.82"/>
    <n v="32.020000000000003"/>
  </r>
  <r>
    <x v="2"/>
    <x v="5"/>
    <x v="0"/>
    <n v="16837.169999999998"/>
    <n v="14297.95"/>
    <n v="112.62"/>
    <n v="501.37"/>
    <n v="56.57"/>
  </r>
  <r>
    <x v="3"/>
    <x v="6"/>
    <x v="1"/>
    <n v="46265.68"/>
    <n v="38294.97"/>
    <n v="148.31"/>
    <n v="1120.6600000000001"/>
    <n v="67.510000000000005"/>
  </r>
  <r>
    <x v="9"/>
    <x v="0"/>
    <x v="6"/>
    <n v="29303.89"/>
    <n v="31878.38"/>
    <n v="29.79"/>
    <n v="1115.4000000000001"/>
    <n v="39.89"/>
  </r>
  <r>
    <x v="7"/>
    <x v="4"/>
    <x v="0"/>
    <n v="18642.509999999998"/>
    <n v="16976.66"/>
    <n v="116.01"/>
    <n v="300.13"/>
    <n v="52.44"/>
  </r>
  <r>
    <x v="6"/>
    <x v="3"/>
    <x v="1"/>
    <n v="20177.39"/>
    <n v="19881.84"/>
    <n v="64.67"/>
    <n v="191.53"/>
    <n v="62.55"/>
  </r>
  <r>
    <x v="1"/>
    <x v="0"/>
    <x v="3"/>
    <n v="4497.26"/>
    <n v="4340.2"/>
    <n v="58.48"/>
    <n v="1173.18"/>
    <n v="69.900000000000006"/>
  </r>
  <r>
    <x v="14"/>
    <x v="5"/>
    <x v="7"/>
    <n v="26319.97"/>
    <n v="25169.7"/>
    <n v="112.48"/>
    <n v="425.19"/>
    <n v="52.89"/>
  </r>
  <r>
    <x v="13"/>
    <x v="0"/>
    <x v="2"/>
    <n v="6677.64"/>
    <n v="7070.94"/>
    <n v="69.98"/>
    <n v="932.08"/>
    <n v="35.69"/>
  </r>
  <r>
    <x v="19"/>
    <x v="3"/>
    <x v="7"/>
    <n v="14744.2"/>
    <n v="12073.93"/>
    <n v="162.52000000000001"/>
    <n v="414.5"/>
    <n v="57.27"/>
  </r>
  <r>
    <x v="7"/>
    <x v="5"/>
    <x v="2"/>
    <n v="3330.42"/>
    <n v="2790.97"/>
    <n v="147.03"/>
    <n v="33.53"/>
    <n v="36.54"/>
  </r>
  <r>
    <x v="6"/>
    <x v="1"/>
    <x v="2"/>
    <n v="22836.46"/>
    <n v="20920.04"/>
    <n v="64.959999999999994"/>
    <n v="820.66"/>
    <n v="47.49"/>
  </r>
  <r>
    <x v="12"/>
    <x v="0"/>
    <x v="7"/>
    <n v="23264.75"/>
    <n v="25238.78"/>
    <n v="96.73"/>
    <n v="1064.52"/>
    <n v="31.61"/>
  </r>
  <r>
    <x v="17"/>
    <x v="4"/>
    <x v="3"/>
    <n v="37820.839999999997"/>
    <n v="31751.279999999999"/>
    <n v="188.69"/>
    <n v="546.20000000000005"/>
    <n v="58.6"/>
  </r>
  <r>
    <x v="4"/>
    <x v="1"/>
    <x v="3"/>
    <n v="42201.42"/>
    <n v="49235.91"/>
    <n v="84.23"/>
    <n v="205.94"/>
    <n v="49.13"/>
  </r>
  <r>
    <x v="6"/>
    <x v="3"/>
    <x v="0"/>
    <n v="22500.01"/>
    <n v="21129.02"/>
    <n v="52.15"/>
    <n v="737.52"/>
    <n v="47.4"/>
  </r>
  <r>
    <x v="5"/>
    <x v="1"/>
    <x v="5"/>
    <n v="16867.830000000002"/>
    <n v="19455.59"/>
    <n v="124.35"/>
    <n v="214.15"/>
    <n v="45.91"/>
  </r>
  <r>
    <x v="14"/>
    <x v="5"/>
    <x v="1"/>
    <n v="43058.71"/>
    <n v="51219.63"/>
    <n v="31.1"/>
    <n v="961.1"/>
    <n v="43.04"/>
  </r>
  <r>
    <x v="5"/>
    <x v="3"/>
    <x v="4"/>
    <n v="28541.94"/>
    <n v="29937.14"/>
    <n v="38.07"/>
    <n v="311.81"/>
    <n v="62.16"/>
  </r>
  <r>
    <x v="5"/>
    <x v="2"/>
    <x v="6"/>
    <n v="5307.21"/>
    <n v="4368.62"/>
    <n v="82.8"/>
    <n v="967.12"/>
    <n v="54.49"/>
  </r>
  <r>
    <x v="10"/>
    <x v="4"/>
    <x v="0"/>
    <n v="9322.17"/>
    <n v="11179.24"/>
    <n v="153.62"/>
    <n v="900.87"/>
    <n v="41.75"/>
  </r>
  <r>
    <x v="18"/>
    <x v="1"/>
    <x v="3"/>
    <n v="33284.79"/>
    <n v="28126.49"/>
    <n v="138.44999999999999"/>
    <n v="1113.8699999999999"/>
    <n v="64.06"/>
  </r>
  <r>
    <x v="1"/>
    <x v="0"/>
    <x v="7"/>
    <n v="34680"/>
    <n v="28045.7"/>
    <n v="160.94"/>
    <n v="690.05"/>
    <n v="69.95"/>
  </r>
  <r>
    <x v="16"/>
    <x v="0"/>
    <x v="7"/>
    <n v="42830.12"/>
    <n v="47766.01"/>
    <n v="162.33000000000001"/>
    <n v="207.39"/>
    <n v="39.04"/>
  </r>
  <r>
    <x v="3"/>
    <x v="5"/>
    <x v="5"/>
    <n v="11217.16"/>
    <n v="9051.7199999999993"/>
    <n v="138.97"/>
    <n v="1101.3699999999999"/>
    <n v="45.37"/>
  </r>
  <r>
    <x v="2"/>
    <x v="5"/>
    <x v="6"/>
    <n v="7220.82"/>
    <n v="7643.14"/>
    <n v="116.18"/>
    <n v="969.65"/>
    <n v="54.09"/>
  </r>
  <r>
    <x v="1"/>
    <x v="1"/>
    <x v="2"/>
    <n v="35663.599999999999"/>
    <n v="38690.79"/>
    <n v="43.77"/>
    <n v="467.77"/>
    <n v="64.44"/>
  </r>
  <r>
    <x v="3"/>
    <x v="5"/>
    <x v="6"/>
    <n v="27667.38"/>
    <n v="28962.89"/>
    <n v="125.26"/>
    <n v="821.78"/>
    <n v="53.05"/>
  </r>
  <r>
    <x v="3"/>
    <x v="3"/>
    <x v="1"/>
    <n v="31850.76"/>
    <n v="37235.910000000003"/>
    <n v="166.61"/>
    <n v="397.67"/>
    <n v="68.28"/>
  </r>
  <r>
    <x v="5"/>
    <x v="5"/>
    <x v="0"/>
    <n v="2082.38"/>
    <n v="1845.54"/>
    <n v="85.73"/>
    <n v="333.79"/>
    <n v="36.58"/>
  </r>
  <r>
    <x v="3"/>
    <x v="1"/>
    <x v="5"/>
    <n v="49249.34"/>
    <n v="46203.040000000001"/>
    <n v="130.9"/>
    <n v="554.41999999999996"/>
    <n v="66.069999999999993"/>
  </r>
  <r>
    <x v="0"/>
    <x v="6"/>
    <x v="5"/>
    <n v="47066.77"/>
    <n v="42938.46"/>
    <n v="64.069999999999993"/>
    <n v="702.55"/>
    <n v="57.4"/>
  </r>
  <r>
    <x v="5"/>
    <x v="5"/>
    <x v="3"/>
    <n v="20312.93"/>
    <n v="18227.93"/>
    <n v="100.56"/>
    <n v="1357.45"/>
    <n v="38.11"/>
  </r>
  <r>
    <x v="7"/>
    <x v="5"/>
    <x v="4"/>
    <n v="17942.490000000002"/>
    <n v="15560.93"/>
    <n v="131.93"/>
    <n v="827.52"/>
    <n v="52.89"/>
  </r>
  <r>
    <x v="11"/>
    <x v="5"/>
    <x v="0"/>
    <n v="4876.6499999999996"/>
    <n v="4178.05"/>
    <n v="35.1"/>
    <n v="752.3"/>
    <n v="62.37"/>
  </r>
  <r>
    <x v="17"/>
    <x v="1"/>
    <x v="5"/>
    <n v="37365.339999999997"/>
    <n v="43081.43"/>
    <n v="150.77000000000001"/>
    <n v="237.06"/>
    <n v="40.409999999999997"/>
  </r>
  <r>
    <x v="0"/>
    <x v="2"/>
    <x v="7"/>
    <n v="4270.43"/>
    <n v="5040.7"/>
    <n v="69.09"/>
    <n v="637.62"/>
    <n v="50.96"/>
  </r>
  <r>
    <x v="2"/>
    <x v="0"/>
    <x v="3"/>
    <n v="39853.72"/>
    <n v="45320.14"/>
    <n v="148.62"/>
    <n v="1192.75"/>
    <n v="66"/>
  </r>
  <r>
    <x v="14"/>
    <x v="2"/>
    <x v="2"/>
    <n v="47563.03"/>
    <n v="44152.92"/>
    <n v="50.81"/>
    <n v="1104.1500000000001"/>
    <n v="61.07"/>
  </r>
  <r>
    <x v="15"/>
    <x v="2"/>
    <x v="6"/>
    <n v="29183.93"/>
    <n v="24719.3"/>
    <n v="182.49"/>
    <n v="156.88999999999999"/>
    <n v="40.020000000000003"/>
  </r>
  <r>
    <x v="19"/>
    <x v="2"/>
    <x v="4"/>
    <n v="25255.13"/>
    <n v="21478.560000000001"/>
    <n v="128.32"/>
    <n v="458.67"/>
    <n v="68.52"/>
  </r>
  <r>
    <x v="2"/>
    <x v="4"/>
    <x v="6"/>
    <n v="35026.379999999997"/>
    <n v="39926.44"/>
    <n v="190.84"/>
    <n v="453.26"/>
    <n v="52.53"/>
  </r>
  <r>
    <x v="2"/>
    <x v="2"/>
    <x v="0"/>
    <n v="4781.4399999999996"/>
    <n v="4913.99"/>
    <n v="174.3"/>
    <n v="677.87"/>
    <n v="62.47"/>
  </r>
  <r>
    <x v="0"/>
    <x v="4"/>
    <x v="2"/>
    <n v="25698.19"/>
    <n v="29519.119999999999"/>
    <n v="129.72"/>
    <n v="1215.2"/>
    <n v="35.96"/>
  </r>
  <r>
    <x v="18"/>
    <x v="1"/>
    <x v="1"/>
    <n v="4292.1899999999996"/>
    <n v="4940.03"/>
    <n v="198.75"/>
    <n v="1073.1600000000001"/>
    <n v="47.07"/>
  </r>
  <r>
    <x v="2"/>
    <x v="6"/>
    <x v="3"/>
    <n v="31178.13"/>
    <n v="27150.05"/>
    <n v="120.51"/>
    <n v="1065.1099999999999"/>
    <n v="52.09"/>
  </r>
  <r>
    <x v="11"/>
    <x v="3"/>
    <x v="2"/>
    <n v="48884.83"/>
    <n v="49493.39"/>
    <n v="53.16"/>
    <n v="750.5"/>
    <n v="39.799999999999997"/>
  </r>
  <r>
    <x v="5"/>
    <x v="1"/>
    <x v="3"/>
    <n v="37990.58"/>
    <n v="41710.730000000003"/>
    <n v="38.29"/>
    <n v="627.03"/>
    <n v="68.12"/>
  </r>
  <r>
    <x v="10"/>
    <x v="1"/>
    <x v="6"/>
    <n v="31665.64"/>
    <n v="31253.42"/>
    <n v="107.86"/>
    <n v="315.01"/>
    <n v="49.21"/>
  </r>
  <r>
    <x v="18"/>
    <x v="5"/>
    <x v="4"/>
    <n v="40014.07"/>
    <n v="38998.71"/>
    <n v="163.93"/>
    <n v="1084.75"/>
    <n v="63.71"/>
  </r>
  <r>
    <x v="16"/>
    <x v="0"/>
    <x v="4"/>
    <n v="49545.19"/>
    <n v="52033.37"/>
    <n v="28.52"/>
    <n v="288.89999999999998"/>
    <n v="60.06"/>
  </r>
  <r>
    <x v="1"/>
    <x v="2"/>
    <x v="1"/>
    <n v="25607.05"/>
    <n v="26209.52"/>
    <n v="172.27"/>
    <n v="624.95000000000005"/>
    <n v="39.28"/>
  </r>
  <r>
    <x v="2"/>
    <x v="1"/>
    <x v="5"/>
    <n v="24563.9"/>
    <n v="20249.73"/>
    <n v="178.92"/>
    <n v="566.23"/>
    <n v="61.88"/>
  </r>
  <r>
    <x v="19"/>
    <x v="2"/>
    <x v="1"/>
    <n v="7295.93"/>
    <n v="6657.76"/>
    <n v="166.02"/>
    <n v="366.41"/>
    <n v="58.51"/>
  </r>
  <r>
    <x v="13"/>
    <x v="1"/>
    <x v="0"/>
    <n v="29204.959999999999"/>
    <n v="24683.22"/>
    <n v="85.66"/>
    <n v="870.28"/>
    <n v="36.450000000000003"/>
  </r>
  <r>
    <x v="12"/>
    <x v="4"/>
    <x v="4"/>
    <n v="22938.77"/>
    <n v="26410.18"/>
    <n v="70.569999999999993"/>
    <n v="66.290000000000006"/>
    <n v="37.43"/>
  </r>
  <r>
    <x v="16"/>
    <x v="4"/>
    <x v="0"/>
    <n v="31680.84"/>
    <n v="33876.11"/>
    <n v="104.42"/>
    <n v="1016.87"/>
    <n v="33"/>
  </r>
  <r>
    <x v="0"/>
    <x v="2"/>
    <x v="5"/>
    <n v="35501.370000000003"/>
    <n v="36953.269999999997"/>
    <n v="198.19"/>
    <n v="1305.18"/>
    <n v="37.67"/>
  </r>
  <r>
    <x v="19"/>
    <x v="0"/>
    <x v="4"/>
    <n v="49471.83"/>
    <n v="56098.82"/>
    <n v="50.52"/>
    <n v="735.68"/>
    <n v="60.35"/>
  </r>
  <r>
    <x v="9"/>
    <x v="1"/>
    <x v="1"/>
    <n v="32441.69"/>
    <n v="30647.040000000001"/>
    <n v="116.98"/>
    <n v="585.25"/>
    <n v="36.49"/>
  </r>
  <r>
    <x v="2"/>
    <x v="1"/>
    <x v="1"/>
    <n v="31959.38"/>
    <n v="32497.74"/>
    <n v="168.9"/>
    <n v="213.83"/>
    <n v="60.96"/>
  </r>
  <r>
    <x v="19"/>
    <x v="6"/>
    <x v="0"/>
    <n v="35838.42"/>
    <n v="31091.49"/>
    <n v="98.54"/>
    <n v="1226.47"/>
    <n v="63.22"/>
  </r>
  <r>
    <x v="16"/>
    <x v="4"/>
    <x v="3"/>
    <n v="49068.87"/>
    <n v="47258.54"/>
    <n v="139.01"/>
    <n v="202.79"/>
    <n v="49.73"/>
  </r>
  <r>
    <x v="2"/>
    <x v="3"/>
    <x v="0"/>
    <n v="29925.45"/>
    <n v="31118.14"/>
    <n v="95.47"/>
    <n v="1136.32"/>
    <n v="68.75"/>
  </r>
  <r>
    <x v="12"/>
    <x v="1"/>
    <x v="2"/>
    <n v="12152.83"/>
    <n v="13781.51"/>
    <n v="59.92"/>
    <n v="1186.71"/>
    <n v="51.41"/>
  </r>
  <r>
    <x v="8"/>
    <x v="6"/>
    <x v="0"/>
    <n v="47893.14"/>
    <n v="45240.33"/>
    <n v="166.14"/>
    <n v="314.39999999999998"/>
    <n v="53.42"/>
  </r>
  <r>
    <x v="15"/>
    <x v="5"/>
    <x v="7"/>
    <n v="49782.61"/>
    <n v="57744.19"/>
    <n v="35.82"/>
    <n v="250.73"/>
    <n v="68.239999999999995"/>
  </r>
  <r>
    <x v="1"/>
    <x v="6"/>
    <x v="1"/>
    <n v="47003.82"/>
    <n v="46531.42"/>
    <n v="93.44"/>
    <n v="1258.97"/>
    <n v="34.869999999999997"/>
  </r>
  <r>
    <x v="16"/>
    <x v="1"/>
    <x v="0"/>
    <n v="4052.81"/>
    <n v="3583.44"/>
    <n v="96.86"/>
    <n v="1363.66"/>
    <n v="59.7"/>
  </r>
  <r>
    <x v="18"/>
    <x v="5"/>
    <x v="4"/>
    <n v="12756.11"/>
    <n v="13401.74"/>
    <n v="161.63999999999999"/>
    <n v="156.88999999999999"/>
    <n v="45.29"/>
  </r>
  <r>
    <x v="11"/>
    <x v="4"/>
    <x v="2"/>
    <n v="16279.53"/>
    <n v="19028.32"/>
    <n v="157.65"/>
    <n v="1294.76"/>
    <n v="62.68"/>
  </r>
  <r>
    <x v="15"/>
    <x v="0"/>
    <x v="5"/>
    <n v="4964.13"/>
    <n v="5528.95"/>
    <n v="179.26"/>
    <n v="1137.75"/>
    <n v="52.09"/>
  </r>
  <r>
    <x v="16"/>
    <x v="5"/>
    <x v="1"/>
    <n v="39301.42"/>
    <n v="40486.01"/>
    <n v="22.46"/>
    <n v="128.6"/>
    <n v="62.81"/>
  </r>
  <r>
    <x v="9"/>
    <x v="5"/>
    <x v="5"/>
    <n v="4707.93"/>
    <n v="4508"/>
    <n v="98.62"/>
    <n v="1379.34"/>
    <n v="56.4"/>
  </r>
  <r>
    <x v="15"/>
    <x v="4"/>
    <x v="7"/>
    <n v="47313.98"/>
    <n v="47579.64"/>
    <n v="37.28"/>
    <n v="625.79"/>
    <n v="62.85"/>
  </r>
  <r>
    <x v="1"/>
    <x v="2"/>
    <x v="4"/>
    <n v="26834.02"/>
    <n v="28019.55"/>
    <n v="134.12"/>
    <n v="1106.6600000000001"/>
    <n v="44.36"/>
  </r>
  <r>
    <x v="11"/>
    <x v="4"/>
    <x v="6"/>
    <n v="10344.1"/>
    <n v="9857.6"/>
    <n v="105.41"/>
    <n v="1305.05"/>
    <n v="55.46"/>
  </r>
  <r>
    <x v="2"/>
    <x v="2"/>
    <x v="5"/>
    <n v="45074.35"/>
    <n v="54083.25"/>
    <n v="177.56"/>
    <n v="537.67999999999995"/>
    <n v="31.91"/>
  </r>
  <r>
    <x v="2"/>
    <x v="1"/>
    <x v="0"/>
    <n v="29670.13"/>
    <n v="30742.73"/>
    <n v="172.11"/>
    <n v="161.94"/>
    <n v="62.48"/>
  </r>
  <r>
    <x v="17"/>
    <x v="0"/>
    <x v="5"/>
    <n v="8062.96"/>
    <n v="6608.43"/>
    <n v="139.07"/>
    <n v="529.69000000000005"/>
    <n v="48.6"/>
  </r>
  <r>
    <x v="16"/>
    <x v="3"/>
    <x v="1"/>
    <n v="9355.9699999999993"/>
    <n v="9822.33"/>
    <n v="86.16"/>
    <n v="1361.33"/>
    <n v="42.61"/>
  </r>
  <r>
    <x v="11"/>
    <x v="4"/>
    <x v="0"/>
    <n v="10249.280000000001"/>
    <n v="8745.2099999999991"/>
    <n v="23.77"/>
    <n v="1384.22"/>
    <n v="39.99"/>
  </r>
  <r>
    <x v="0"/>
    <x v="1"/>
    <x v="6"/>
    <n v="47030.67"/>
    <n v="42346.44"/>
    <n v="192.88"/>
    <n v="883.32"/>
    <n v="33.770000000000003"/>
  </r>
  <r>
    <x v="1"/>
    <x v="5"/>
    <x v="2"/>
    <n v="3365.39"/>
    <n v="3278.78"/>
    <n v="87.34"/>
    <n v="198.07"/>
    <n v="68.87"/>
  </r>
  <r>
    <x v="14"/>
    <x v="3"/>
    <x v="2"/>
    <n v="11269.07"/>
    <n v="13498.84"/>
    <n v="38.35"/>
    <n v="1230.6500000000001"/>
    <n v="31.35"/>
  </r>
  <r>
    <x v="19"/>
    <x v="3"/>
    <x v="6"/>
    <n v="17898.72"/>
    <n v="14550.68"/>
    <n v="75.37"/>
    <n v="545.64"/>
    <n v="50.77"/>
  </r>
  <r>
    <x v="1"/>
    <x v="5"/>
    <x v="1"/>
    <n v="39451.22"/>
    <n v="41268.51"/>
    <n v="115.7"/>
    <n v="700.56"/>
    <n v="45.34"/>
  </r>
  <r>
    <x v="15"/>
    <x v="4"/>
    <x v="4"/>
    <n v="27169.14"/>
    <n v="22294.880000000001"/>
    <n v="83.93"/>
    <n v="534.94000000000005"/>
    <n v="67.900000000000006"/>
  </r>
  <r>
    <x v="18"/>
    <x v="3"/>
    <x v="6"/>
    <n v="17975.330000000002"/>
    <n v="19843.900000000001"/>
    <n v="167.86"/>
    <n v="371.59"/>
    <n v="51.81"/>
  </r>
  <r>
    <x v="0"/>
    <x v="5"/>
    <x v="4"/>
    <n v="4529.47"/>
    <n v="3756.14"/>
    <n v="66.14"/>
    <n v="829.14"/>
    <n v="30.28"/>
  </r>
  <r>
    <x v="12"/>
    <x v="3"/>
    <x v="2"/>
    <n v="46977.59"/>
    <n v="38449.129999999997"/>
    <n v="122.48"/>
    <n v="270.52"/>
    <n v="30.24"/>
  </r>
  <r>
    <x v="12"/>
    <x v="2"/>
    <x v="3"/>
    <n v="36629.83"/>
    <n v="41345.519999999997"/>
    <n v="170.98"/>
    <n v="1394.89"/>
    <n v="34.21"/>
  </r>
  <r>
    <x v="13"/>
    <x v="2"/>
    <x v="1"/>
    <n v="44685.41"/>
    <n v="50697.78"/>
    <n v="31.08"/>
    <n v="666.22"/>
    <n v="31.19"/>
  </r>
  <r>
    <x v="16"/>
    <x v="6"/>
    <x v="5"/>
    <n v="33797.33"/>
    <n v="36879.699999999997"/>
    <n v="128.13"/>
    <n v="1351.74"/>
    <n v="51.63"/>
  </r>
  <r>
    <x v="6"/>
    <x v="5"/>
    <x v="5"/>
    <n v="33889.65"/>
    <n v="30737.74"/>
    <n v="31.08"/>
    <n v="1377.9"/>
    <n v="64.28"/>
  </r>
  <r>
    <x v="8"/>
    <x v="0"/>
    <x v="5"/>
    <n v="32671.47"/>
    <n v="34088.46"/>
    <n v="50.48"/>
    <n v="715.63"/>
    <n v="41.8"/>
  </r>
  <r>
    <x v="11"/>
    <x v="1"/>
    <x v="4"/>
    <n v="10015.200000000001"/>
    <n v="11946.25"/>
    <n v="23.9"/>
    <n v="1220.3900000000001"/>
    <n v="56.67"/>
  </r>
  <r>
    <x v="4"/>
    <x v="4"/>
    <x v="0"/>
    <n v="4019.68"/>
    <n v="3411.2"/>
    <n v="133.12"/>
    <n v="402.95"/>
    <n v="44.21"/>
  </r>
  <r>
    <x v="9"/>
    <x v="1"/>
    <x v="4"/>
    <n v="2912.45"/>
    <n v="3297.05"/>
    <n v="140.49"/>
    <n v="819.3"/>
    <n v="31.42"/>
  </r>
  <r>
    <x v="7"/>
    <x v="1"/>
    <x v="0"/>
    <n v="47424.14"/>
    <n v="52059.72"/>
    <n v="120.63"/>
    <n v="813.98"/>
    <n v="55.74"/>
  </r>
  <r>
    <x v="6"/>
    <x v="1"/>
    <x v="0"/>
    <n v="13833.1"/>
    <n v="15670.87"/>
    <n v="21.07"/>
    <n v="934.88"/>
    <n v="48.76"/>
  </r>
  <r>
    <x v="6"/>
    <x v="6"/>
    <x v="0"/>
    <n v="32583.11"/>
    <n v="32441.26"/>
    <n v="24.79"/>
    <n v="222.22"/>
    <n v="39.18"/>
  </r>
  <r>
    <x v="11"/>
    <x v="5"/>
    <x v="4"/>
    <n v="29592.06"/>
    <n v="29260.03"/>
    <n v="110.94"/>
    <n v="824.14"/>
    <n v="68.19"/>
  </r>
  <r>
    <x v="11"/>
    <x v="3"/>
    <x v="2"/>
    <n v="40479.949999999997"/>
    <n v="45457.05"/>
    <n v="146.15"/>
    <n v="768"/>
    <n v="49.72"/>
  </r>
  <r>
    <x v="10"/>
    <x v="2"/>
    <x v="6"/>
    <n v="19435.29"/>
    <n v="17713.11"/>
    <n v="188.88"/>
    <n v="86.56"/>
    <n v="69.95"/>
  </r>
  <r>
    <x v="17"/>
    <x v="3"/>
    <x v="2"/>
    <n v="21718.22"/>
    <n v="25018.76"/>
    <n v="147.72"/>
    <n v="634.49"/>
    <n v="34.56"/>
  </r>
  <r>
    <x v="19"/>
    <x v="3"/>
    <x v="7"/>
    <n v="33486.25"/>
    <n v="35017.71"/>
    <n v="97.42"/>
    <n v="200.3"/>
    <n v="54.79"/>
  </r>
  <r>
    <x v="2"/>
    <x v="6"/>
    <x v="5"/>
    <n v="14355.23"/>
    <n v="13064.2"/>
    <n v="115.01"/>
    <n v="38.200000000000003"/>
    <n v="33.81"/>
  </r>
  <r>
    <x v="14"/>
    <x v="1"/>
    <x v="3"/>
    <n v="4458.37"/>
    <n v="5320.8"/>
    <n v="107.31"/>
    <n v="887.89"/>
    <n v="49.09"/>
  </r>
  <r>
    <x v="3"/>
    <x v="5"/>
    <x v="4"/>
    <n v="36769.1"/>
    <n v="31633.83"/>
    <n v="170.35"/>
    <n v="159.41"/>
    <n v="43.02"/>
  </r>
  <r>
    <x v="8"/>
    <x v="0"/>
    <x v="2"/>
    <n v="6464.98"/>
    <n v="6420.22"/>
    <n v="185.61"/>
    <n v="77.48"/>
    <n v="41.5"/>
  </r>
  <r>
    <x v="12"/>
    <x v="1"/>
    <x v="3"/>
    <n v="12988.33"/>
    <n v="14462.26"/>
    <n v="179.56"/>
    <n v="722.51"/>
    <n v="34.58"/>
  </r>
  <r>
    <x v="13"/>
    <x v="3"/>
    <x v="6"/>
    <n v="49203.54"/>
    <n v="48789.55"/>
    <n v="157.65"/>
    <n v="770.05"/>
    <n v="57.34"/>
  </r>
  <r>
    <x v="17"/>
    <x v="4"/>
    <x v="3"/>
    <n v="43998.58"/>
    <n v="48056.49"/>
    <n v="21.23"/>
    <n v="356.48"/>
    <n v="32.270000000000003"/>
  </r>
  <r>
    <x v="6"/>
    <x v="1"/>
    <x v="2"/>
    <n v="33815.51"/>
    <n v="36419.480000000003"/>
    <n v="51.61"/>
    <n v="1276.8399999999999"/>
    <n v="52.2"/>
  </r>
  <r>
    <x v="8"/>
    <x v="5"/>
    <x v="3"/>
    <n v="9704.27"/>
    <n v="10030.84"/>
    <n v="48.19"/>
    <n v="223.5"/>
    <n v="38.04"/>
  </r>
  <r>
    <x v="3"/>
    <x v="6"/>
    <x v="4"/>
    <n v="49271.3"/>
    <n v="46555.07"/>
    <n v="105.22"/>
    <n v="944.57"/>
    <n v="47.68"/>
  </r>
  <r>
    <x v="9"/>
    <x v="6"/>
    <x v="4"/>
    <n v="10437.43"/>
    <n v="8905.98"/>
    <n v="130.87"/>
    <n v="951.7"/>
    <n v="49.16"/>
  </r>
  <r>
    <x v="6"/>
    <x v="5"/>
    <x v="1"/>
    <n v="34322.22"/>
    <n v="39582.089999999997"/>
    <n v="64.75"/>
    <n v="1254.55"/>
    <n v="51.42"/>
  </r>
  <r>
    <x v="19"/>
    <x v="2"/>
    <x v="1"/>
    <n v="16263.94"/>
    <n v="13066.74"/>
    <n v="146.13999999999999"/>
    <n v="532.67999999999995"/>
    <n v="40.630000000000003"/>
  </r>
  <r>
    <x v="14"/>
    <x v="5"/>
    <x v="3"/>
    <n v="33599.83"/>
    <n v="39763.83"/>
    <n v="169.44"/>
    <n v="815.8"/>
    <n v="43.54"/>
  </r>
  <r>
    <x v="16"/>
    <x v="4"/>
    <x v="3"/>
    <n v="9308.2199999999993"/>
    <n v="7605.26"/>
    <n v="129.57"/>
    <n v="861.81"/>
    <n v="55.22"/>
  </r>
  <r>
    <x v="15"/>
    <x v="6"/>
    <x v="2"/>
    <n v="47506.32"/>
    <n v="44077.62"/>
    <n v="174.74"/>
    <n v="1333.24"/>
    <n v="67.489999999999995"/>
  </r>
  <r>
    <x v="3"/>
    <x v="0"/>
    <x v="3"/>
    <n v="15275.11"/>
    <n v="14852.28"/>
    <n v="47.19"/>
    <n v="332.57"/>
    <n v="51.43"/>
  </r>
  <r>
    <x v="17"/>
    <x v="4"/>
    <x v="6"/>
    <n v="4339.55"/>
    <n v="3612.6"/>
    <n v="89.44"/>
    <n v="159.97"/>
    <n v="48.97"/>
  </r>
  <r>
    <x v="1"/>
    <x v="4"/>
    <x v="3"/>
    <n v="46852.41"/>
    <n v="43412.14"/>
    <n v="175.62"/>
    <n v="1155.7"/>
    <n v="66.17"/>
  </r>
  <r>
    <x v="14"/>
    <x v="6"/>
    <x v="2"/>
    <n v="6084.82"/>
    <n v="5954.67"/>
    <n v="130.44999999999999"/>
    <n v="756.39"/>
    <n v="33.869999999999997"/>
  </r>
  <r>
    <x v="13"/>
    <x v="1"/>
    <x v="7"/>
    <n v="49863.6"/>
    <n v="48160.79"/>
    <n v="93.37"/>
    <n v="456.04"/>
    <n v="56.01"/>
  </r>
  <r>
    <x v="1"/>
    <x v="5"/>
    <x v="3"/>
    <n v="16017.19"/>
    <n v="13035.14"/>
    <n v="148.56"/>
    <n v="212.57"/>
    <n v="42.69"/>
  </r>
  <r>
    <x v="5"/>
    <x v="5"/>
    <x v="4"/>
    <n v="8211.7000000000007"/>
    <n v="8134.4"/>
    <n v="104.72"/>
    <n v="337.39"/>
    <n v="56.23"/>
  </r>
  <r>
    <x v="12"/>
    <x v="4"/>
    <x v="4"/>
    <n v="29421.119999999999"/>
    <n v="31400.82"/>
    <n v="161.43"/>
    <n v="988.66"/>
    <n v="62.03"/>
  </r>
  <r>
    <x v="0"/>
    <x v="1"/>
    <x v="4"/>
    <n v="11494.16"/>
    <n v="9480.19"/>
    <n v="135.55000000000001"/>
    <n v="13.02"/>
    <n v="63.72"/>
  </r>
  <r>
    <x v="18"/>
    <x v="0"/>
    <x v="0"/>
    <n v="24621.86"/>
    <n v="21888.82"/>
    <n v="193.12"/>
    <n v="1238.17"/>
    <n v="52.02"/>
  </r>
  <r>
    <x v="5"/>
    <x v="1"/>
    <x v="1"/>
    <n v="39736.58"/>
    <n v="40836.99"/>
    <n v="181.15"/>
    <n v="260.3"/>
    <n v="50.77"/>
  </r>
  <r>
    <x v="14"/>
    <x v="4"/>
    <x v="3"/>
    <n v="19182.27"/>
    <n v="22488.25"/>
    <n v="164.99"/>
    <n v="618.47"/>
    <n v="68.56"/>
  </r>
  <r>
    <x v="5"/>
    <x v="2"/>
    <x v="1"/>
    <n v="24201.119999999999"/>
    <n v="25444.62"/>
    <n v="149.36000000000001"/>
    <n v="880.91"/>
    <n v="35.58"/>
  </r>
  <r>
    <x v="0"/>
    <x v="2"/>
    <x v="7"/>
    <n v="21391.07"/>
    <n v="21174.67"/>
    <n v="60.25"/>
    <n v="562"/>
    <n v="61.38"/>
  </r>
  <r>
    <x v="8"/>
    <x v="4"/>
    <x v="1"/>
    <n v="32429.599999999999"/>
    <n v="27834.54"/>
    <n v="89.23"/>
    <n v="479.02"/>
    <n v="63.22"/>
  </r>
  <r>
    <x v="14"/>
    <x v="5"/>
    <x v="7"/>
    <n v="34148.49"/>
    <n v="28571.97"/>
    <n v="115.08"/>
    <n v="1255.52"/>
    <n v="64.709999999999994"/>
  </r>
  <r>
    <x v="14"/>
    <x v="0"/>
    <x v="1"/>
    <n v="40309.07"/>
    <n v="38890.379999999997"/>
    <n v="131.29"/>
    <n v="692.55"/>
    <n v="31.12"/>
  </r>
  <r>
    <x v="5"/>
    <x v="5"/>
    <x v="4"/>
    <n v="23760.35"/>
    <n v="27916.65"/>
    <n v="53.93"/>
    <n v="1209.25"/>
    <n v="52.66"/>
  </r>
  <r>
    <x v="13"/>
    <x v="6"/>
    <x v="2"/>
    <n v="25155.81"/>
    <n v="23889.69"/>
    <n v="78.040000000000006"/>
    <n v="113.77"/>
    <n v="56.56"/>
  </r>
  <r>
    <x v="18"/>
    <x v="5"/>
    <x v="6"/>
    <n v="12323.57"/>
    <n v="14126.47"/>
    <n v="55.61"/>
    <n v="517.26"/>
    <n v="59.66"/>
  </r>
  <r>
    <x v="5"/>
    <x v="0"/>
    <x v="3"/>
    <n v="23809.33"/>
    <n v="25022.87"/>
    <n v="62.32"/>
    <n v="1104.05"/>
    <n v="53.38"/>
  </r>
  <r>
    <x v="7"/>
    <x v="0"/>
    <x v="0"/>
    <n v="30648.13"/>
    <n v="29454.76"/>
    <n v="66.349999999999994"/>
    <n v="328.68"/>
    <n v="52.11"/>
  </r>
  <r>
    <x v="11"/>
    <x v="6"/>
    <x v="1"/>
    <n v="36439.379999999997"/>
    <n v="43390.19"/>
    <n v="34.39"/>
    <n v="161.96"/>
    <n v="41.25"/>
  </r>
  <r>
    <x v="7"/>
    <x v="5"/>
    <x v="6"/>
    <n v="24879.69"/>
    <n v="21462.2"/>
    <n v="157.13999999999999"/>
    <n v="945.37"/>
    <n v="62.44"/>
  </r>
  <r>
    <x v="2"/>
    <x v="0"/>
    <x v="3"/>
    <n v="2899.9"/>
    <n v="3054.29"/>
    <n v="191.88"/>
    <n v="285.33999999999997"/>
    <n v="44.81"/>
  </r>
  <r>
    <x v="0"/>
    <x v="3"/>
    <x v="7"/>
    <n v="15025.78"/>
    <n v="15189.24"/>
    <n v="133.36000000000001"/>
    <n v="598"/>
    <n v="38.1"/>
  </r>
  <r>
    <x v="4"/>
    <x v="4"/>
    <x v="0"/>
    <n v="28866.29"/>
    <n v="32462.83"/>
    <n v="92.86"/>
    <n v="444.1"/>
    <n v="58.93"/>
  </r>
  <r>
    <x v="18"/>
    <x v="1"/>
    <x v="4"/>
    <n v="36615.480000000003"/>
    <n v="30051.68"/>
    <n v="183.7"/>
    <n v="714.62"/>
    <n v="56.81"/>
  </r>
  <r>
    <x v="2"/>
    <x v="6"/>
    <x v="6"/>
    <n v="7438.05"/>
    <n v="8013.88"/>
    <n v="132.9"/>
    <n v="639.86"/>
    <n v="35.76"/>
  </r>
  <r>
    <x v="7"/>
    <x v="5"/>
    <x v="5"/>
    <n v="39808.6"/>
    <n v="42700.81"/>
    <n v="71.680000000000007"/>
    <n v="1161.99"/>
    <n v="55.79"/>
  </r>
  <r>
    <x v="0"/>
    <x v="5"/>
    <x v="4"/>
    <n v="16549.79"/>
    <n v="15387.42"/>
    <n v="163.89"/>
    <n v="256.51"/>
    <n v="30.95"/>
  </r>
  <r>
    <x v="11"/>
    <x v="5"/>
    <x v="4"/>
    <n v="17589.93"/>
    <n v="17704.919999999998"/>
    <n v="55.11"/>
    <n v="730.32"/>
    <n v="41.58"/>
  </r>
  <r>
    <x v="10"/>
    <x v="4"/>
    <x v="3"/>
    <n v="31678.47"/>
    <n v="28501.17"/>
    <n v="64.69"/>
    <n v="188.34"/>
    <n v="36.729999999999997"/>
  </r>
  <r>
    <x v="8"/>
    <x v="6"/>
    <x v="4"/>
    <n v="43728.47"/>
    <n v="35376.28"/>
    <n v="121.68"/>
    <n v="1072.19"/>
    <n v="32.18"/>
  </r>
  <r>
    <x v="17"/>
    <x v="4"/>
    <x v="5"/>
    <n v="16309.66"/>
    <n v="14734.12"/>
    <n v="117.67"/>
    <n v="1290.51"/>
    <n v="48.94"/>
  </r>
  <r>
    <x v="5"/>
    <x v="4"/>
    <x v="0"/>
    <n v="41045.65"/>
    <n v="48366.27"/>
    <n v="146.44999999999999"/>
    <n v="391.78"/>
    <n v="56.43"/>
  </r>
  <r>
    <x v="7"/>
    <x v="4"/>
    <x v="5"/>
    <n v="41093.25"/>
    <n v="38246.33"/>
    <n v="62.06"/>
    <n v="1100.52"/>
    <n v="49.79"/>
  </r>
  <r>
    <x v="7"/>
    <x v="3"/>
    <x v="1"/>
    <n v="1272.94"/>
    <n v="1162.1500000000001"/>
    <n v="46.61"/>
    <n v="474.04"/>
    <n v="30.52"/>
  </r>
  <r>
    <x v="10"/>
    <x v="3"/>
    <x v="5"/>
    <n v="45457.1"/>
    <n v="53715.15"/>
    <n v="83.69"/>
    <n v="1103.5899999999999"/>
    <n v="38.58"/>
  </r>
  <r>
    <x v="5"/>
    <x v="5"/>
    <x v="0"/>
    <n v="36219.97"/>
    <n v="29468.1"/>
    <n v="110.18"/>
    <n v="567.52"/>
    <n v="48.61"/>
  </r>
  <r>
    <x v="16"/>
    <x v="1"/>
    <x v="6"/>
    <n v="16907.04"/>
    <n v="16406.2"/>
    <n v="28.41"/>
    <n v="276.76"/>
    <n v="33.46"/>
  </r>
  <r>
    <x v="3"/>
    <x v="3"/>
    <x v="5"/>
    <n v="8544.6200000000008"/>
    <n v="9823.34"/>
    <n v="77.69"/>
    <n v="523.41"/>
    <n v="69.48"/>
  </r>
  <r>
    <x v="11"/>
    <x v="1"/>
    <x v="3"/>
    <n v="7656.09"/>
    <n v="8767.08"/>
    <n v="116.73"/>
    <n v="668.48"/>
    <n v="59.25"/>
  </r>
  <r>
    <x v="6"/>
    <x v="1"/>
    <x v="6"/>
    <n v="1056.3599999999999"/>
    <n v="1092.6199999999999"/>
    <n v="36.17"/>
    <n v="863.52"/>
    <n v="39.72"/>
  </r>
  <r>
    <x v="2"/>
    <x v="5"/>
    <x v="6"/>
    <n v="22461.34"/>
    <n v="21525.279999999999"/>
    <n v="124.92"/>
    <n v="302.63"/>
    <n v="66.319999999999993"/>
  </r>
  <r>
    <x v="12"/>
    <x v="0"/>
    <x v="1"/>
    <n v="25304.57"/>
    <n v="24182.49"/>
    <n v="197.73"/>
    <n v="841.73"/>
    <n v="32.130000000000003"/>
  </r>
  <r>
    <x v="13"/>
    <x v="0"/>
    <x v="0"/>
    <n v="47590.1"/>
    <n v="51766.67"/>
    <n v="173.17"/>
    <n v="730.17"/>
    <n v="34.14"/>
  </r>
  <r>
    <x v="2"/>
    <x v="5"/>
    <x v="4"/>
    <n v="1580"/>
    <n v="1370.7"/>
    <n v="42.5"/>
    <n v="797.76"/>
    <n v="69.63"/>
  </r>
  <r>
    <x v="8"/>
    <x v="3"/>
    <x v="3"/>
    <n v="8603.66"/>
    <n v="9492.0499999999993"/>
    <n v="180.94"/>
    <n v="844.33"/>
    <n v="50.24"/>
  </r>
  <r>
    <x v="3"/>
    <x v="6"/>
    <x v="3"/>
    <n v="6545"/>
    <n v="5540.07"/>
    <n v="68.25"/>
    <n v="815.51"/>
    <n v="46.94"/>
  </r>
  <r>
    <x v="14"/>
    <x v="0"/>
    <x v="1"/>
    <n v="3919.77"/>
    <n v="4562.9799999999996"/>
    <n v="34.299999999999997"/>
    <n v="178.46"/>
    <n v="57.36"/>
  </r>
  <r>
    <x v="18"/>
    <x v="5"/>
    <x v="3"/>
    <n v="1042.95"/>
    <n v="1207.9000000000001"/>
    <n v="57.72"/>
    <n v="314.14"/>
    <n v="43.24"/>
  </r>
  <r>
    <x v="10"/>
    <x v="2"/>
    <x v="2"/>
    <n v="33238.1"/>
    <n v="39785.69"/>
    <n v="95.99"/>
    <n v="628.71"/>
    <n v="66.81"/>
  </r>
  <r>
    <x v="4"/>
    <x v="3"/>
    <x v="4"/>
    <n v="1018.55"/>
    <n v="1113.3900000000001"/>
    <n v="80.91"/>
    <n v="629.54"/>
    <n v="46.08"/>
  </r>
  <r>
    <x v="7"/>
    <x v="1"/>
    <x v="1"/>
    <n v="6861.18"/>
    <n v="6515.67"/>
    <n v="177.28"/>
    <n v="992.66"/>
    <n v="56.4"/>
  </r>
  <r>
    <x v="19"/>
    <x v="4"/>
    <x v="1"/>
    <n v="14551.06"/>
    <n v="12081.08"/>
    <n v="107.7"/>
    <n v="738.52"/>
    <n v="67.48"/>
  </r>
  <r>
    <x v="9"/>
    <x v="2"/>
    <x v="1"/>
    <n v="41492.82"/>
    <n v="42210.23"/>
    <n v="116.67"/>
    <n v="1212.8900000000001"/>
    <n v="43.25"/>
  </r>
  <r>
    <x v="3"/>
    <x v="4"/>
    <x v="7"/>
    <n v="5040.46"/>
    <n v="4639.8999999999996"/>
    <n v="72.430000000000007"/>
    <n v="392.73"/>
    <n v="64.34"/>
  </r>
  <r>
    <x v="18"/>
    <x v="2"/>
    <x v="2"/>
    <n v="47943.19"/>
    <n v="55889.29"/>
    <n v="115.49"/>
    <n v="880.02"/>
    <n v="54.88"/>
  </r>
  <r>
    <x v="8"/>
    <x v="0"/>
    <x v="7"/>
    <n v="4161.03"/>
    <n v="4646.92"/>
    <n v="80.31"/>
    <n v="910.86"/>
    <n v="56.44"/>
  </r>
  <r>
    <x v="8"/>
    <x v="6"/>
    <x v="0"/>
    <n v="21072.9"/>
    <n v="18403.169999999998"/>
    <n v="82.01"/>
    <n v="1333.12"/>
    <n v="32.78"/>
  </r>
  <r>
    <x v="16"/>
    <x v="6"/>
    <x v="3"/>
    <n v="32673.37"/>
    <n v="35211.93"/>
    <n v="85.08"/>
    <n v="855.55"/>
    <n v="40.270000000000003"/>
  </r>
  <r>
    <x v="0"/>
    <x v="0"/>
    <x v="5"/>
    <n v="8462.09"/>
    <n v="8775.27"/>
    <n v="46.95"/>
    <n v="739.11"/>
    <n v="36.58"/>
  </r>
  <r>
    <x v="3"/>
    <x v="3"/>
    <x v="3"/>
    <n v="22568.53"/>
    <n v="19426.189999999999"/>
    <n v="34.78"/>
    <n v="337.57"/>
    <n v="46.97"/>
  </r>
  <r>
    <x v="4"/>
    <x v="5"/>
    <x v="0"/>
    <n v="27620.400000000001"/>
    <n v="28761.71"/>
    <n v="46"/>
    <n v="356.51"/>
    <n v="39.520000000000003"/>
  </r>
  <r>
    <x v="17"/>
    <x v="4"/>
    <x v="1"/>
    <n v="15199.18"/>
    <n v="15062.69"/>
    <n v="159.26"/>
    <n v="958.19"/>
    <n v="65.45"/>
  </r>
  <r>
    <x v="0"/>
    <x v="5"/>
    <x v="3"/>
    <n v="18881.509999999998"/>
    <n v="15365.31"/>
    <n v="67.510000000000005"/>
    <n v="26.35"/>
    <n v="31.28"/>
  </r>
  <r>
    <x v="8"/>
    <x v="1"/>
    <x v="0"/>
    <n v="43837.31"/>
    <n v="52355.28"/>
    <n v="39.83"/>
    <n v="726.66"/>
    <n v="35.28"/>
  </r>
  <r>
    <x v="15"/>
    <x v="2"/>
    <x v="5"/>
    <n v="3551.88"/>
    <n v="3421.91"/>
    <n v="188.57"/>
    <n v="163.24"/>
    <n v="48.64"/>
  </r>
  <r>
    <x v="14"/>
    <x v="2"/>
    <x v="0"/>
    <n v="24249.02"/>
    <n v="25360.3"/>
    <n v="68.540000000000006"/>
    <n v="327.16000000000003"/>
    <n v="51.89"/>
  </r>
  <r>
    <x v="0"/>
    <x v="3"/>
    <x v="7"/>
    <n v="13016.6"/>
    <n v="11189.42"/>
    <n v="89.81"/>
    <n v="380.82"/>
    <n v="36.44"/>
  </r>
  <r>
    <x v="14"/>
    <x v="1"/>
    <x v="2"/>
    <n v="40603.040000000001"/>
    <n v="45593.42"/>
    <n v="41.33"/>
    <n v="49.59"/>
    <n v="58.38"/>
  </r>
  <r>
    <x v="16"/>
    <x v="3"/>
    <x v="3"/>
    <n v="36988.46"/>
    <n v="36817.82"/>
    <n v="64.52"/>
    <n v="975.59"/>
    <n v="43"/>
  </r>
  <r>
    <x v="19"/>
    <x v="6"/>
    <x v="2"/>
    <n v="9874.6299999999992"/>
    <n v="9214.16"/>
    <n v="195.43"/>
    <n v="240.73"/>
    <n v="38.86"/>
  </r>
  <r>
    <x v="7"/>
    <x v="5"/>
    <x v="6"/>
    <n v="45343.46"/>
    <n v="37547.980000000003"/>
    <n v="177.12"/>
    <n v="282.68"/>
    <n v="58.79"/>
  </r>
  <r>
    <x v="16"/>
    <x v="5"/>
    <x v="1"/>
    <n v="16718.189999999999"/>
    <n v="15509.58"/>
    <n v="111.25"/>
    <n v="568.23"/>
    <n v="68.650000000000006"/>
  </r>
  <r>
    <x v="13"/>
    <x v="4"/>
    <x v="2"/>
    <n v="36202.22"/>
    <n v="39794.18"/>
    <n v="26.47"/>
    <n v="79.08"/>
    <n v="37.369999999999997"/>
  </r>
  <r>
    <x v="13"/>
    <x v="4"/>
    <x v="7"/>
    <n v="11210.4"/>
    <n v="11031.59"/>
    <n v="74.709999999999994"/>
    <n v="895.43"/>
    <n v="57.78"/>
  </r>
  <r>
    <x v="14"/>
    <x v="1"/>
    <x v="2"/>
    <n v="28090.89"/>
    <n v="27605.03"/>
    <n v="59.51"/>
    <n v="897.04"/>
    <n v="51.59"/>
  </r>
  <r>
    <x v="14"/>
    <x v="0"/>
    <x v="0"/>
    <n v="44697.57"/>
    <n v="45167.12"/>
    <n v="166.78"/>
    <n v="862.08"/>
    <n v="67.489999999999995"/>
  </r>
  <r>
    <x v="15"/>
    <x v="1"/>
    <x v="6"/>
    <n v="30397.21"/>
    <n v="32529.22"/>
    <n v="164.45"/>
    <n v="384.01"/>
    <n v="63.29"/>
  </r>
  <r>
    <x v="11"/>
    <x v="2"/>
    <x v="4"/>
    <n v="29863.47"/>
    <n v="33995.1"/>
    <n v="180.59"/>
    <n v="448.42"/>
    <n v="48.87"/>
  </r>
  <r>
    <x v="9"/>
    <x v="4"/>
    <x v="3"/>
    <n v="39721.620000000003"/>
    <n v="40257.480000000003"/>
    <n v="166.04"/>
    <n v="760.78"/>
    <n v="33.049999999999997"/>
  </r>
  <r>
    <x v="8"/>
    <x v="5"/>
    <x v="4"/>
    <n v="9405.1299999999992"/>
    <n v="10469.56"/>
    <n v="112.99"/>
    <n v="610.12"/>
    <n v="32.979999999999997"/>
  </r>
  <r>
    <x v="18"/>
    <x v="6"/>
    <x v="7"/>
    <n v="26713.77"/>
    <n v="27185.5"/>
    <n v="161.9"/>
    <n v="1237.1600000000001"/>
    <n v="39.81"/>
  </r>
  <r>
    <x v="6"/>
    <x v="6"/>
    <x v="3"/>
    <n v="36704.46"/>
    <n v="32559.23"/>
    <n v="69.5"/>
    <n v="862.88"/>
    <n v="30.17"/>
  </r>
  <r>
    <x v="12"/>
    <x v="5"/>
    <x v="4"/>
    <n v="11952.27"/>
    <n v="11098.78"/>
    <n v="31.53"/>
    <n v="1030.51"/>
    <n v="31.39"/>
  </r>
  <r>
    <x v="10"/>
    <x v="4"/>
    <x v="1"/>
    <n v="39421.129999999997"/>
    <n v="37027.49"/>
    <n v="21.86"/>
    <n v="901.98"/>
    <n v="46.37"/>
  </r>
  <r>
    <x v="19"/>
    <x v="1"/>
    <x v="4"/>
    <n v="667.04"/>
    <n v="723.18"/>
    <n v="116.05"/>
    <n v="855.07"/>
    <n v="38.86"/>
  </r>
  <r>
    <x v="14"/>
    <x v="3"/>
    <x v="1"/>
    <n v="10757.54"/>
    <n v="12190.96"/>
    <n v="62.42"/>
    <n v="1002.29"/>
    <n v="49.69"/>
  </r>
  <r>
    <x v="7"/>
    <x v="1"/>
    <x v="4"/>
    <n v="18732.3"/>
    <n v="16899.36"/>
    <n v="134.05000000000001"/>
    <n v="705.09"/>
    <n v="56.43"/>
  </r>
  <r>
    <x v="3"/>
    <x v="2"/>
    <x v="6"/>
    <n v="1914.02"/>
    <n v="2194.11"/>
    <n v="73.569999999999993"/>
    <n v="644.03"/>
    <n v="34.79"/>
  </r>
  <r>
    <x v="19"/>
    <x v="0"/>
    <x v="6"/>
    <n v="21483.66"/>
    <n v="17967.18"/>
    <n v="177.66"/>
    <n v="1027.97"/>
    <n v="47.89"/>
  </r>
  <r>
    <x v="6"/>
    <x v="2"/>
    <x v="2"/>
    <n v="49946.21"/>
    <n v="44175.06"/>
    <n v="136.91"/>
    <n v="114.6"/>
    <n v="60.76"/>
  </r>
  <r>
    <x v="3"/>
    <x v="5"/>
    <x v="5"/>
    <n v="6212.51"/>
    <n v="7239.19"/>
    <n v="131.29"/>
    <n v="77.8"/>
    <n v="32.93"/>
  </r>
  <r>
    <x v="5"/>
    <x v="4"/>
    <x v="5"/>
    <n v="49510.25"/>
    <n v="57519.3"/>
    <n v="181.94"/>
    <n v="864.67"/>
    <n v="36.32"/>
  </r>
  <r>
    <x v="5"/>
    <x v="5"/>
    <x v="4"/>
    <n v="47129.75"/>
    <n v="50177.46"/>
    <n v="124.12"/>
    <n v="1279.24"/>
    <n v="55.49"/>
  </r>
  <r>
    <x v="17"/>
    <x v="3"/>
    <x v="0"/>
    <n v="19512.89"/>
    <n v="22673"/>
    <n v="125.7"/>
    <n v="203.15"/>
    <n v="30.5"/>
  </r>
  <r>
    <x v="10"/>
    <x v="0"/>
    <x v="2"/>
    <n v="16497.28"/>
    <n v="14226.2"/>
    <n v="154.87"/>
    <n v="663.3"/>
    <n v="40.36"/>
  </r>
  <r>
    <x v="3"/>
    <x v="3"/>
    <x v="7"/>
    <n v="30320.54"/>
    <n v="34017.9"/>
    <n v="99.02"/>
    <n v="638.57000000000005"/>
    <n v="37.630000000000003"/>
  </r>
  <r>
    <x v="16"/>
    <x v="5"/>
    <x v="3"/>
    <n v="47255.72"/>
    <n v="54127.33"/>
    <n v="121.91"/>
    <n v="402.4"/>
    <n v="49.01"/>
  </r>
  <r>
    <x v="7"/>
    <x v="3"/>
    <x v="5"/>
    <n v="14103.65"/>
    <n v="12207.56"/>
    <n v="147.59"/>
    <n v="552.99"/>
    <n v="62.34"/>
  </r>
  <r>
    <x v="5"/>
    <x v="5"/>
    <x v="4"/>
    <n v="5518.25"/>
    <n v="6170.28"/>
    <n v="120.02"/>
    <n v="673.23"/>
    <n v="45.05"/>
  </r>
  <r>
    <x v="7"/>
    <x v="5"/>
    <x v="7"/>
    <n v="37173.949999999997"/>
    <n v="38377.01"/>
    <n v="34.72"/>
    <n v="1235.3900000000001"/>
    <n v="67.650000000000006"/>
  </r>
  <r>
    <x v="10"/>
    <x v="2"/>
    <x v="5"/>
    <n v="16056.57"/>
    <n v="13556.44"/>
    <n v="48.71"/>
    <n v="699.83"/>
    <n v="38.1"/>
  </r>
  <r>
    <x v="7"/>
    <x v="0"/>
    <x v="2"/>
    <n v="43182.89"/>
    <n v="42799.38"/>
    <n v="94.96"/>
    <n v="1289.6400000000001"/>
    <n v="66.61"/>
  </r>
  <r>
    <x v="5"/>
    <x v="4"/>
    <x v="7"/>
    <n v="6713.85"/>
    <n v="6741.79"/>
    <n v="135.31"/>
    <n v="673.72"/>
    <n v="56.74"/>
  </r>
  <r>
    <x v="14"/>
    <x v="6"/>
    <x v="3"/>
    <n v="8065.52"/>
    <n v="7887.22"/>
    <n v="122.62"/>
    <n v="1237.8900000000001"/>
    <n v="66.02"/>
  </r>
  <r>
    <x v="12"/>
    <x v="1"/>
    <x v="7"/>
    <n v="25329.17"/>
    <n v="20287.27"/>
    <n v="141.22"/>
    <n v="697.69"/>
    <n v="55.98"/>
  </r>
  <r>
    <x v="3"/>
    <x v="1"/>
    <x v="2"/>
    <n v="15099.47"/>
    <n v="15702.68"/>
    <n v="156.85"/>
    <n v="780.13"/>
    <n v="50.43"/>
  </r>
  <r>
    <x v="14"/>
    <x v="1"/>
    <x v="6"/>
    <n v="30285.61"/>
    <n v="34430.51"/>
    <n v="189.56"/>
    <n v="826.89"/>
    <n v="47.57"/>
  </r>
  <r>
    <x v="14"/>
    <x v="5"/>
    <x v="3"/>
    <n v="13471.66"/>
    <n v="15002.37"/>
    <n v="60.17"/>
    <n v="109.5"/>
    <n v="31.63"/>
  </r>
  <r>
    <x v="1"/>
    <x v="1"/>
    <x v="4"/>
    <n v="45275.35"/>
    <n v="37831.82"/>
    <n v="103.89"/>
    <n v="1079.3399999999999"/>
    <n v="56.99"/>
  </r>
  <r>
    <x v="3"/>
    <x v="1"/>
    <x v="3"/>
    <n v="16567.099999999999"/>
    <n v="16473.93"/>
    <n v="92.13"/>
    <n v="557.53"/>
    <n v="68.05"/>
  </r>
  <r>
    <x v="19"/>
    <x v="6"/>
    <x v="7"/>
    <n v="6622.48"/>
    <n v="6811.8"/>
    <n v="21.41"/>
    <n v="693.34"/>
    <n v="50.07"/>
  </r>
  <r>
    <x v="1"/>
    <x v="0"/>
    <x v="5"/>
    <n v="16879.87"/>
    <n v="15654.53"/>
    <n v="110.5"/>
    <n v="96.67"/>
    <n v="39.28"/>
  </r>
  <r>
    <x v="6"/>
    <x v="0"/>
    <x v="2"/>
    <n v="25419.74"/>
    <n v="21521.64"/>
    <n v="71.209999999999994"/>
    <n v="1257.1400000000001"/>
    <n v="52.72"/>
  </r>
  <r>
    <x v="2"/>
    <x v="4"/>
    <x v="6"/>
    <n v="39497.4"/>
    <n v="32599.41"/>
    <n v="63.46"/>
    <n v="231.18"/>
    <n v="42.32"/>
  </r>
  <r>
    <x v="5"/>
    <x v="6"/>
    <x v="2"/>
    <n v="37020.22"/>
    <n v="40772.78"/>
    <n v="103.94"/>
    <n v="1083.31"/>
    <n v="67.67"/>
  </r>
  <r>
    <x v="17"/>
    <x v="3"/>
    <x v="4"/>
    <n v="31221.599999999999"/>
    <n v="34554.54"/>
    <n v="162.65"/>
    <n v="574.63"/>
    <n v="64.48"/>
  </r>
  <r>
    <x v="6"/>
    <x v="2"/>
    <x v="7"/>
    <n v="18014.05"/>
    <n v="15852.44"/>
    <n v="180.34"/>
    <n v="944.68"/>
    <n v="61.14"/>
  </r>
  <r>
    <x v="9"/>
    <x v="0"/>
    <x v="7"/>
    <n v="8193.0499999999993"/>
    <n v="8727.09"/>
    <n v="109.95"/>
    <n v="348.55"/>
    <n v="65.09"/>
  </r>
  <r>
    <x v="4"/>
    <x v="3"/>
    <x v="5"/>
    <n v="39440.620000000003"/>
    <n v="43051.91"/>
    <n v="82.83"/>
    <n v="1317.74"/>
    <n v="50.69"/>
  </r>
  <r>
    <x v="3"/>
    <x v="6"/>
    <x v="2"/>
    <n v="46386.41"/>
    <n v="43676.29"/>
    <n v="137.25"/>
    <n v="971.79"/>
    <n v="53.38"/>
  </r>
  <r>
    <x v="6"/>
    <x v="0"/>
    <x v="4"/>
    <n v="32792.410000000003"/>
    <n v="32698.720000000001"/>
    <n v="168.46"/>
    <n v="212.84"/>
    <n v="60.01"/>
  </r>
  <r>
    <x v="17"/>
    <x v="5"/>
    <x v="7"/>
    <n v="25597.33"/>
    <n v="30002.61"/>
    <n v="66.94"/>
    <n v="1091.69"/>
    <n v="67.8"/>
  </r>
  <r>
    <x v="8"/>
    <x v="3"/>
    <x v="0"/>
    <n v="38598.67"/>
    <n v="37070.92"/>
    <n v="185.59"/>
    <n v="884.49"/>
    <n v="57.46"/>
  </r>
  <r>
    <x v="14"/>
    <x v="1"/>
    <x v="4"/>
    <n v="44297.49"/>
    <n v="44282.37"/>
    <n v="57.05"/>
    <n v="813.38"/>
    <n v="40.5"/>
  </r>
  <r>
    <x v="16"/>
    <x v="6"/>
    <x v="7"/>
    <n v="33111.42"/>
    <n v="39369.699999999997"/>
    <n v="164.91"/>
    <n v="230.96"/>
    <n v="51.22"/>
  </r>
  <r>
    <x v="4"/>
    <x v="6"/>
    <x v="4"/>
    <n v="21762.42"/>
    <n v="21727.81"/>
    <n v="37.18"/>
    <n v="1187.1400000000001"/>
    <n v="56.21"/>
  </r>
  <r>
    <x v="15"/>
    <x v="4"/>
    <x v="5"/>
    <n v="19923.11"/>
    <n v="17562.599999999999"/>
    <n v="173.48"/>
    <n v="745.6"/>
    <n v="64.87"/>
  </r>
  <r>
    <x v="0"/>
    <x v="1"/>
    <x v="0"/>
    <n v="8853.7099999999991"/>
    <n v="10483.39"/>
    <n v="188.06"/>
    <n v="664.73"/>
    <n v="57.54"/>
  </r>
  <r>
    <x v="4"/>
    <x v="5"/>
    <x v="1"/>
    <n v="23188.93"/>
    <n v="23494.560000000001"/>
    <n v="117.77"/>
    <n v="1043.6500000000001"/>
    <n v="36.909999999999997"/>
  </r>
  <r>
    <x v="14"/>
    <x v="1"/>
    <x v="2"/>
    <n v="14342.41"/>
    <n v="11795.32"/>
    <n v="196.2"/>
    <n v="555.71"/>
    <n v="42.31"/>
  </r>
  <r>
    <x v="14"/>
    <x v="4"/>
    <x v="2"/>
    <n v="20022.830000000002"/>
    <n v="21093.19"/>
    <n v="161.79"/>
    <n v="1203.03"/>
    <n v="30.4"/>
  </r>
  <r>
    <x v="17"/>
    <x v="2"/>
    <x v="0"/>
    <n v="32016.16"/>
    <n v="30111.200000000001"/>
    <n v="73.959999999999994"/>
    <n v="65.959999999999994"/>
    <n v="62.98"/>
  </r>
  <r>
    <x v="2"/>
    <x v="5"/>
    <x v="2"/>
    <n v="14909.86"/>
    <n v="16461.12"/>
    <n v="38.659999999999997"/>
    <n v="376.84"/>
    <n v="58.89"/>
  </r>
  <r>
    <x v="17"/>
    <x v="3"/>
    <x v="7"/>
    <n v="47238.43"/>
    <n v="44081.88"/>
    <n v="48.9"/>
    <n v="280.32"/>
    <n v="63.51"/>
  </r>
  <r>
    <x v="4"/>
    <x v="1"/>
    <x v="7"/>
    <n v="40990.980000000003"/>
    <n v="40497.51"/>
    <n v="24.31"/>
    <n v="463.06"/>
    <n v="52.8"/>
  </r>
  <r>
    <x v="18"/>
    <x v="2"/>
    <x v="4"/>
    <n v="48342.31"/>
    <n v="54488.55"/>
    <n v="61.5"/>
    <n v="1378.57"/>
    <n v="69.56"/>
  </r>
  <r>
    <x v="3"/>
    <x v="6"/>
    <x v="5"/>
    <n v="27412.82"/>
    <n v="22801.73"/>
    <n v="184.82"/>
    <n v="232.83"/>
    <n v="39.659999999999997"/>
  </r>
  <r>
    <x v="14"/>
    <x v="0"/>
    <x v="3"/>
    <n v="17108.77"/>
    <n v="14857.49"/>
    <n v="103.22"/>
    <n v="620.33000000000004"/>
    <n v="54.25"/>
  </r>
  <r>
    <x v="16"/>
    <x v="3"/>
    <x v="0"/>
    <n v="40762.089999999997"/>
    <n v="45030.05"/>
    <n v="112.73"/>
    <n v="1283.53"/>
    <n v="51.92"/>
  </r>
  <r>
    <x v="3"/>
    <x v="1"/>
    <x v="1"/>
    <n v="40765.370000000003"/>
    <n v="34446.239999999998"/>
    <n v="169.23"/>
    <n v="907.62"/>
    <n v="40.11"/>
  </r>
  <r>
    <x v="8"/>
    <x v="2"/>
    <x v="7"/>
    <n v="27778.91"/>
    <n v="23145.16"/>
    <n v="105.48"/>
    <n v="782.65"/>
    <n v="31.75"/>
  </r>
  <r>
    <x v="13"/>
    <x v="4"/>
    <x v="5"/>
    <n v="26032.71"/>
    <n v="27914.26"/>
    <n v="59.22"/>
    <n v="91.28"/>
    <n v="63.83"/>
  </r>
  <r>
    <x v="0"/>
    <x v="0"/>
    <x v="5"/>
    <n v="900.67"/>
    <n v="917.74"/>
    <n v="168.02"/>
    <n v="216.36"/>
    <n v="56.06"/>
  </r>
  <r>
    <x v="15"/>
    <x v="4"/>
    <x v="2"/>
    <n v="1268.5999999999999"/>
    <n v="1257.4000000000001"/>
    <n v="121.76"/>
    <n v="573.23"/>
    <n v="54.66"/>
  </r>
  <r>
    <x v="3"/>
    <x v="1"/>
    <x v="5"/>
    <n v="39051.33"/>
    <n v="37515.629999999997"/>
    <n v="112.51"/>
    <n v="1128.01"/>
    <n v="42.57"/>
  </r>
  <r>
    <x v="0"/>
    <x v="3"/>
    <x v="7"/>
    <n v="49147.86"/>
    <n v="56321.02"/>
    <n v="183.59"/>
    <n v="1395.51"/>
    <n v="35.14"/>
  </r>
  <r>
    <x v="4"/>
    <x v="4"/>
    <x v="3"/>
    <n v="40906.29"/>
    <n v="44848.78"/>
    <n v="50.35"/>
    <n v="933.91"/>
    <n v="45.48"/>
  </r>
  <r>
    <x v="16"/>
    <x v="3"/>
    <x v="4"/>
    <n v="29351.78"/>
    <n v="24462.85"/>
    <n v="197.13"/>
    <n v="1072.06"/>
    <n v="52.28"/>
  </r>
  <r>
    <x v="4"/>
    <x v="0"/>
    <x v="6"/>
    <n v="23977.63"/>
    <n v="25526.1"/>
    <n v="58.49"/>
    <n v="1080.48"/>
    <n v="64.16"/>
  </r>
  <r>
    <x v="14"/>
    <x v="0"/>
    <x v="1"/>
    <n v="31553.1"/>
    <n v="29944.06"/>
    <n v="86.61"/>
    <n v="1397.75"/>
    <n v="62.29"/>
  </r>
  <r>
    <x v="8"/>
    <x v="3"/>
    <x v="0"/>
    <n v="14970.85"/>
    <n v="15563.82"/>
    <n v="145.72"/>
    <n v="1060.8699999999999"/>
    <n v="67.540000000000006"/>
  </r>
  <r>
    <x v="12"/>
    <x v="1"/>
    <x v="0"/>
    <n v="45805.21"/>
    <n v="41400.33"/>
    <n v="36.53"/>
    <n v="402.4"/>
    <n v="61.27"/>
  </r>
  <r>
    <x v="4"/>
    <x v="3"/>
    <x v="5"/>
    <n v="19242.47"/>
    <n v="16275.03"/>
    <n v="73.290000000000006"/>
    <n v="539.1"/>
    <n v="66.09"/>
  </r>
  <r>
    <x v="1"/>
    <x v="4"/>
    <x v="3"/>
    <n v="25144.22"/>
    <n v="28765.81"/>
    <n v="24.34"/>
    <n v="539.27"/>
    <n v="31.28"/>
  </r>
  <r>
    <x v="13"/>
    <x v="3"/>
    <x v="7"/>
    <n v="31031.85"/>
    <n v="28026.74"/>
    <n v="84.55"/>
    <n v="998.56"/>
    <n v="44.95"/>
  </r>
  <r>
    <x v="6"/>
    <x v="1"/>
    <x v="3"/>
    <n v="21861.61"/>
    <n v="21387.279999999999"/>
    <n v="57.56"/>
    <n v="525.58000000000004"/>
    <n v="68.84"/>
  </r>
  <r>
    <x v="7"/>
    <x v="2"/>
    <x v="3"/>
    <n v="26751.05"/>
    <n v="29812.25"/>
    <n v="187.89"/>
    <n v="1002.72"/>
    <n v="50.54"/>
  </r>
  <r>
    <x v="11"/>
    <x v="4"/>
    <x v="7"/>
    <n v="28209.01"/>
    <n v="31943.64"/>
    <n v="122.47"/>
    <n v="153.4"/>
    <n v="46.15"/>
  </r>
  <r>
    <x v="2"/>
    <x v="1"/>
    <x v="0"/>
    <n v="774.9"/>
    <n v="828.01"/>
    <n v="98.07"/>
    <n v="1038.1600000000001"/>
    <n v="57.79"/>
  </r>
  <r>
    <x v="2"/>
    <x v="4"/>
    <x v="1"/>
    <n v="19787"/>
    <n v="19354.37"/>
    <n v="34.29"/>
    <n v="953.7"/>
    <n v="43.75"/>
  </r>
  <r>
    <x v="10"/>
    <x v="0"/>
    <x v="7"/>
    <n v="37668.6"/>
    <n v="42234.27"/>
    <n v="162.25"/>
    <n v="39.83"/>
    <n v="45.3"/>
  </r>
  <r>
    <x v="16"/>
    <x v="2"/>
    <x v="4"/>
    <n v="12845.61"/>
    <n v="12010.8"/>
    <n v="182.01"/>
    <n v="49.3"/>
    <n v="50.94"/>
  </r>
  <r>
    <x v="18"/>
    <x v="2"/>
    <x v="6"/>
    <n v="27669.02"/>
    <n v="22227.77"/>
    <n v="194.11"/>
    <n v="501.96"/>
    <n v="46.69"/>
  </r>
  <r>
    <x v="3"/>
    <x v="1"/>
    <x v="1"/>
    <n v="22616.21"/>
    <n v="23341.3"/>
    <n v="145.32"/>
    <n v="795.67"/>
    <n v="61.63"/>
  </r>
  <r>
    <x v="11"/>
    <x v="5"/>
    <x v="6"/>
    <n v="2742.85"/>
    <n v="2688.34"/>
    <n v="21.97"/>
    <n v="694.62"/>
    <n v="48.4"/>
  </r>
  <r>
    <x v="10"/>
    <x v="5"/>
    <x v="0"/>
    <n v="29731.200000000001"/>
    <n v="32140.93"/>
    <n v="156.41999999999999"/>
    <n v="1290.77"/>
    <n v="53.64"/>
  </r>
  <r>
    <x v="2"/>
    <x v="0"/>
    <x v="7"/>
    <n v="15441.12"/>
    <n v="15740.11"/>
    <n v="121.86"/>
    <n v="1025.58"/>
    <n v="62.9"/>
  </r>
  <r>
    <x v="6"/>
    <x v="1"/>
    <x v="4"/>
    <n v="20520.29"/>
    <n v="17776.849999999999"/>
    <n v="195.94"/>
    <n v="878.38"/>
    <n v="65.680000000000007"/>
  </r>
  <r>
    <x v="15"/>
    <x v="1"/>
    <x v="4"/>
    <n v="4328.3100000000004"/>
    <n v="4270.03"/>
    <n v="78.760000000000005"/>
    <n v="977.54"/>
    <n v="59.95"/>
  </r>
  <r>
    <x v="6"/>
    <x v="0"/>
    <x v="7"/>
    <n v="26816.63"/>
    <n v="21739.57"/>
    <n v="184.53"/>
    <n v="655.97"/>
    <n v="63.03"/>
  </r>
  <r>
    <x v="8"/>
    <x v="0"/>
    <x v="3"/>
    <n v="9878.15"/>
    <n v="8967.73"/>
    <n v="50.87"/>
    <n v="1258.3599999999999"/>
    <n v="41.87"/>
  </r>
  <r>
    <x v="14"/>
    <x v="1"/>
    <x v="4"/>
    <n v="15743.78"/>
    <n v="13878.75"/>
    <n v="119.34"/>
    <n v="1276.98"/>
    <n v="35.79"/>
  </r>
  <r>
    <x v="6"/>
    <x v="2"/>
    <x v="5"/>
    <n v="45170.97"/>
    <n v="36197.040000000001"/>
    <n v="108.1"/>
    <n v="618.86"/>
    <n v="44.88"/>
  </r>
  <r>
    <x v="18"/>
    <x v="5"/>
    <x v="1"/>
    <n v="45549.05"/>
    <n v="39531.64"/>
    <n v="122.17"/>
    <n v="678.52"/>
    <n v="35.72"/>
  </r>
  <r>
    <x v="12"/>
    <x v="6"/>
    <x v="0"/>
    <n v="13664.52"/>
    <n v="13738.79"/>
    <n v="32.01"/>
    <n v="1166.68"/>
    <n v="64.569999999999993"/>
  </r>
  <r>
    <x v="15"/>
    <x v="3"/>
    <x v="1"/>
    <n v="10996.23"/>
    <n v="11939.82"/>
    <n v="150.33000000000001"/>
    <n v="628.47"/>
    <n v="64.72"/>
  </r>
  <r>
    <x v="15"/>
    <x v="5"/>
    <x v="0"/>
    <n v="21033.18"/>
    <n v="19354.7"/>
    <n v="142.30000000000001"/>
    <n v="457.37"/>
    <n v="34.65"/>
  </r>
  <r>
    <x v="17"/>
    <x v="0"/>
    <x v="5"/>
    <n v="40916.949999999997"/>
    <n v="36728.449999999997"/>
    <n v="104.19"/>
    <n v="179.36"/>
    <n v="37.08"/>
  </r>
  <r>
    <x v="15"/>
    <x v="5"/>
    <x v="1"/>
    <n v="23349.11"/>
    <n v="18721.66"/>
    <n v="91.48"/>
    <n v="1051.18"/>
    <n v="42.07"/>
  </r>
  <r>
    <x v="4"/>
    <x v="5"/>
    <x v="6"/>
    <n v="22533.71"/>
    <n v="20760.009999999998"/>
    <n v="44.11"/>
    <n v="926.51"/>
    <n v="64.260000000000005"/>
  </r>
  <r>
    <x v="16"/>
    <x v="1"/>
    <x v="1"/>
    <n v="9703.0400000000009"/>
    <n v="10265.17"/>
    <n v="112.27"/>
    <n v="516.48"/>
    <n v="57.59"/>
  </r>
  <r>
    <x v="3"/>
    <x v="5"/>
    <x v="1"/>
    <n v="40051.760000000002"/>
    <n v="36062.019999999997"/>
    <n v="165.9"/>
    <n v="934.3"/>
    <n v="46.81"/>
  </r>
  <r>
    <x v="3"/>
    <x v="2"/>
    <x v="6"/>
    <n v="48056.639999999999"/>
    <n v="42840.51"/>
    <n v="41.67"/>
    <n v="65.209999999999994"/>
    <n v="50.34"/>
  </r>
  <r>
    <x v="11"/>
    <x v="5"/>
    <x v="0"/>
    <n v="4577.91"/>
    <n v="4783.99"/>
    <n v="74.87"/>
    <n v="1287.29"/>
    <n v="66.459999999999994"/>
  </r>
  <r>
    <x v="19"/>
    <x v="4"/>
    <x v="1"/>
    <n v="8292.42"/>
    <n v="7515.12"/>
    <n v="33.090000000000003"/>
    <n v="872.74"/>
    <n v="42.06"/>
  </r>
  <r>
    <x v="4"/>
    <x v="6"/>
    <x v="0"/>
    <n v="18287.46"/>
    <n v="20891.53"/>
    <n v="48.07"/>
    <n v="748.71"/>
    <n v="59.28"/>
  </r>
  <r>
    <x v="10"/>
    <x v="0"/>
    <x v="1"/>
    <n v="46077.87"/>
    <n v="40197.25"/>
    <n v="103.27"/>
    <n v="635.96"/>
    <n v="66.73"/>
  </r>
  <r>
    <x v="13"/>
    <x v="5"/>
    <x v="3"/>
    <n v="2023.43"/>
    <n v="2269.7199999999998"/>
    <n v="86.01"/>
    <n v="751.03"/>
    <n v="60.36"/>
  </r>
  <r>
    <x v="11"/>
    <x v="6"/>
    <x v="2"/>
    <n v="24310.75"/>
    <n v="27198.959999999999"/>
    <n v="30.83"/>
    <n v="683.94"/>
    <n v="34.119999999999997"/>
  </r>
  <r>
    <x v="15"/>
    <x v="6"/>
    <x v="4"/>
    <n v="48812.37"/>
    <n v="51448.93"/>
    <n v="97.27"/>
    <n v="419.89"/>
    <n v="52.7"/>
  </r>
  <r>
    <x v="12"/>
    <x v="2"/>
    <x v="3"/>
    <n v="33360.769999999997"/>
    <n v="27292.27"/>
    <n v="169.06"/>
    <n v="1035.81"/>
    <n v="49.84"/>
  </r>
  <r>
    <x v="6"/>
    <x v="5"/>
    <x v="2"/>
    <n v="26597.49"/>
    <n v="30591.08"/>
    <n v="35.58"/>
    <n v="142.02000000000001"/>
    <n v="58.02"/>
  </r>
  <r>
    <x v="11"/>
    <x v="1"/>
    <x v="4"/>
    <n v="30563.439999999999"/>
    <n v="33735.760000000002"/>
    <n v="93.44"/>
    <n v="1035.8599999999999"/>
    <n v="43.95"/>
  </r>
  <r>
    <x v="10"/>
    <x v="3"/>
    <x v="4"/>
    <n v="7310.4"/>
    <n v="7589.49"/>
    <n v="21.95"/>
    <n v="1189.45"/>
    <n v="51.92"/>
  </r>
  <r>
    <x v="19"/>
    <x v="3"/>
    <x v="4"/>
    <n v="14383.99"/>
    <n v="12328.25"/>
    <n v="40.130000000000003"/>
    <n v="544.34"/>
    <n v="30.42"/>
  </r>
  <r>
    <x v="2"/>
    <x v="5"/>
    <x v="2"/>
    <n v="38712.730000000003"/>
    <n v="37409.74"/>
    <n v="71.53"/>
    <n v="1104.69"/>
    <n v="47.88"/>
  </r>
  <r>
    <x v="3"/>
    <x v="4"/>
    <x v="6"/>
    <n v="34613.71"/>
    <n v="33294.82"/>
    <n v="129.22999999999999"/>
    <n v="1187.6600000000001"/>
    <n v="31.54"/>
  </r>
  <r>
    <x v="4"/>
    <x v="6"/>
    <x v="7"/>
    <n v="28546.73"/>
    <n v="32013.46"/>
    <n v="152.26"/>
    <n v="1236.2"/>
    <n v="66.459999999999994"/>
  </r>
  <r>
    <x v="18"/>
    <x v="3"/>
    <x v="3"/>
    <n v="45578.99"/>
    <n v="53724.37"/>
    <n v="135.47"/>
    <n v="234.25"/>
    <n v="36.340000000000003"/>
  </r>
  <r>
    <x v="0"/>
    <x v="4"/>
    <x v="2"/>
    <n v="1253.44"/>
    <n v="1330.44"/>
    <n v="76.06"/>
    <n v="1046.3599999999999"/>
    <n v="69.75"/>
  </r>
  <r>
    <x v="0"/>
    <x v="6"/>
    <x v="6"/>
    <n v="29746.78"/>
    <n v="26264.07"/>
    <n v="146.32"/>
    <n v="1129.78"/>
    <n v="49.59"/>
  </r>
  <r>
    <x v="3"/>
    <x v="1"/>
    <x v="0"/>
    <n v="1050.83"/>
    <n v="927.65"/>
    <n v="30.01"/>
    <n v="107"/>
    <n v="49.22"/>
  </r>
  <r>
    <x v="5"/>
    <x v="4"/>
    <x v="4"/>
    <n v="3235.89"/>
    <n v="3766.53"/>
    <n v="171.14"/>
    <n v="509.96"/>
    <n v="40.869999999999997"/>
  </r>
  <r>
    <x v="16"/>
    <x v="6"/>
    <x v="1"/>
    <n v="26023.48"/>
    <n v="21343.200000000001"/>
    <n v="177.97"/>
    <n v="739.38"/>
    <n v="49.83"/>
  </r>
  <r>
    <x v="13"/>
    <x v="5"/>
    <x v="5"/>
    <n v="24719.7"/>
    <n v="27456.45"/>
    <n v="34.14"/>
    <n v="1166.6099999999999"/>
    <n v="37.14"/>
  </r>
  <r>
    <x v="14"/>
    <x v="3"/>
    <x v="0"/>
    <n v="5026.34"/>
    <n v="4505.63"/>
    <n v="180.57"/>
    <n v="621.12"/>
    <n v="58.77"/>
  </r>
  <r>
    <x v="3"/>
    <x v="0"/>
    <x v="0"/>
    <n v="28422.69"/>
    <n v="24747.99"/>
    <n v="66.73"/>
    <n v="265.49"/>
    <n v="41.64"/>
  </r>
  <r>
    <x v="1"/>
    <x v="0"/>
    <x v="3"/>
    <n v="6059.1"/>
    <n v="5024.8599999999997"/>
    <n v="30.99"/>
    <n v="209.67"/>
    <n v="38.31"/>
  </r>
  <r>
    <x v="4"/>
    <x v="4"/>
    <x v="2"/>
    <n v="22968.7"/>
    <n v="26508.6"/>
    <n v="74.55"/>
    <n v="956.4"/>
    <n v="32.11"/>
  </r>
  <r>
    <x v="1"/>
    <x v="5"/>
    <x v="2"/>
    <n v="6642.26"/>
    <n v="6676.68"/>
    <n v="150.02000000000001"/>
    <n v="1122.96"/>
    <n v="51.28"/>
  </r>
  <r>
    <x v="14"/>
    <x v="2"/>
    <x v="3"/>
    <n v="26355.09"/>
    <n v="23707.1"/>
    <n v="166.17"/>
    <n v="526.26"/>
    <n v="50.52"/>
  </r>
  <r>
    <x v="4"/>
    <x v="5"/>
    <x v="1"/>
    <n v="39691.839999999997"/>
    <n v="40555.879999999997"/>
    <n v="29.57"/>
    <n v="1052.55"/>
    <n v="33.67"/>
  </r>
  <r>
    <x v="3"/>
    <x v="1"/>
    <x v="2"/>
    <n v="10423.98"/>
    <n v="10154.950000000001"/>
    <n v="110.85"/>
    <n v="904.77"/>
    <n v="66.37"/>
  </r>
  <r>
    <x v="4"/>
    <x v="1"/>
    <x v="2"/>
    <n v="13987.54"/>
    <n v="16784.34"/>
    <n v="160.47"/>
    <n v="49.9"/>
    <n v="67.25"/>
  </r>
  <r>
    <x v="10"/>
    <x v="2"/>
    <x v="6"/>
    <n v="49354.39"/>
    <n v="40732.129999999997"/>
    <n v="145.56"/>
    <n v="993.5"/>
    <n v="31.45"/>
  </r>
  <r>
    <x v="16"/>
    <x v="2"/>
    <x v="4"/>
    <n v="16354.7"/>
    <n v="14218.16"/>
    <n v="29.29"/>
    <n v="1296.1600000000001"/>
    <n v="61.24"/>
  </r>
  <r>
    <x v="13"/>
    <x v="3"/>
    <x v="5"/>
    <n v="4773.8999999999996"/>
    <n v="5048.74"/>
    <n v="137.16"/>
    <n v="1380.39"/>
    <n v="46.47"/>
  </r>
  <r>
    <x v="18"/>
    <x v="6"/>
    <x v="4"/>
    <n v="4959.9399999999996"/>
    <n v="4521.22"/>
    <n v="103.89"/>
    <n v="740.15"/>
    <n v="53.03"/>
  </r>
  <r>
    <x v="0"/>
    <x v="6"/>
    <x v="0"/>
    <n v="33225.07"/>
    <n v="30909.64"/>
    <n v="160.74"/>
    <n v="1210.52"/>
    <n v="31.86"/>
  </r>
  <r>
    <x v="16"/>
    <x v="6"/>
    <x v="1"/>
    <n v="9796.08"/>
    <n v="9485.67"/>
    <n v="148.85"/>
    <n v="609.99"/>
    <n v="56.1"/>
  </r>
  <r>
    <x v="17"/>
    <x v="0"/>
    <x v="6"/>
    <n v="4326.7299999999996"/>
    <n v="3500.66"/>
    <n v="36.28"/>
    <n v="425.53"/>
    <n v="36.090000000000003"/>
  </r>
  <r>
    <x v="8"/>
    <x v="6"/>
    <x v="6"/>
    <n v="8894.5"/>
    <n v="7220.35"/>
    <n v="122.53"/>
    <n v="272.36"/>
    <n v="43.53"/>
  </r>
  <r>
    <x v="17"/>
    <x v="4"/>
    <x v="5"/>
    <n v="10396.75"/>
    <n v="9029.24"/>
    <n v="50.44"/>
    <n v="694.67"/>
    <n v="47.65"/>
  </r>
  <r>
    <x v="9"/>
    <x v="5"/>
    <x v="7"/>
    <n v="33635.620000000003"/>
    <n v="37867.07"/>
    <n v="41.41"/>
    <n v="150.63"/>
    <n v="63.25"/>
  </r>
  <r>
    <x v="8"/>
    <x v="6"/>
    <x v="4"/>
    <n v="44111.09"/>
    <n v="41739.25"/>
    <n v="145.05000000000001"/>
    <n v="717.61"/>
    <n v="32.65"/>
  </r>
  <r>
    <x v="18"/>
    <x v="1"/>
    <x v="1"/>
    <n v="24389.200000000001"/>
    <n v="22916.51"/>
    <n v="42.54"/>
    <n v="727.53"/>
    <n v="69.98"/>
  </r>
  <r>
    <x v="12"/>
    <x v="4"/>
    <x v="4"/>
    <n v="15536.9"/>
    <n v="16808.189999999999"/>
    <n v="133.63"/>
    <n v="814.42"/>
    <n v="49.5"/>
  </r>
  <r>
    <x v="15"/>
    <x v="0"/>
    <x v="1"/>
    <n v="38634.33"/>
    <n v="40979.199999999997"/>
    <n v="20.84"/>
    <n v="899.24"/>
    <n v="57.66"/>
  </r>
  <r>
    <x v="5"/>
    <x v="2"/>
    <x v="5"/>
    <n v="33417.69"/>
    <n v="38195.07"/>
    <n v="96.26"/>
    <n v="1398.6"/>
    <n v="48.15"/>
  </r>
  <r>
    <x v="1"/>
    <x v="5"/>
    <x v="4"/>
    <n v="45420.52"/>
    <n v="45464.21"/>
    <n v="196.72"/>
    <n v="422.66"/>
    <n v="66.2"/>
  </r>
  <r>
    <x v="3"/>
    <x v="5"/>
    <x v="1"/>
    <n v="23322.31"/>
    <n v="27573.1"/>
    <n v="84.24"/>
    <n v="942.96"/>
    <n v="51.44"/>
  </r>
  <r>
    <x v="10"/>
    <x v="2"/>
    <x v="2"/>
    <n v="18301.61"/>
    <n v="15305.6"/>
    <n v="166.22"/>
    <n v="1368.68"/>
    <n v="66.790000000000006"/>
  </r>
  <r>
    <x v="14"/>
    <x v="4"/>
    <x v="3"/>
    <n v="1788.61"/>
    <n v="2042.03"/>
    <n v="93.33"/>
    <n v="1199.5899999999999"/>
    <n v="57.04"/>
  </r>
  <r>
    <x v="4"/>
    <x v="1"/>
    <x v="5"/>
    <n v="49492.05"/>
    <n v="40998.089999999997"/>
    <n v="50.81"/>
    <n v="335.3"/>
    <n v="45.81"/>
  </r>
  <r>
    <x v="16"/>
    <x v="5"/>
    <x v="0"/>
    <n v="44681.18"/>
    <n v="45270.29"/>
    <n v="90.79"/>
    <n v="92.56"/>
    <n v="58.65"/>
  </r>
  <r>
    <x v="14"/>
    <x v="1"/>
    <x v="4"/>
    <n v="46394.35"/>
    <n v="41792.65"/>
    <n v="77.59"/>
    <n v="1071.06"/>
    <n v="65.03"/>
  </r>
  <r>
    <x v="13"/>
    <x v="0"/>
    <x v="7"/>
    <n v="19482.740000000002"/>
    <n v="21320.79"/>
    <n v="30.3"/>
    <n v="1053.99"/>
    <n v="61.11"/>
  </r>
  <r>
    <x v="14"/>
    <x v="3"/>
    <x v="3"/>
    <n v="36005.360000000001"/>
    <n v="31410.97"/>
    <n v="111.78"/>
    <n v="120.03"/>
    <n v="59.35"/>
  </r>
  <r>
    <x v="1"/>
    <x v="2"/>
    <x v="1"/>
    <n v="15185.55"/>
    <n v="14374.28"/>
    <n v="166.84"/>
    <n v="1226.47"/>
    <n v="49.81"/>
  </r>
  <r>
    <x v="13"/>
    <x v="6"/>
    <x v="3"/>
    <n v="30540.22"/>
    <n v="27976.09"/>
    <n v="109"/>
    <n v="569.4"/>
    <n v="63.82"/>
  </r>
  <r>
    <x v="14"/>
    <x v="6"/>
    <x v="3"/>
    <n v="2658.11"/>
    <n v="2269.6"/>
    <n v="137.54"/>
    <n v="1144.33"/>
    <n v="47.68"/>
  </r>
  <r>
    <x v="1"/>
    <x v="2"/>
    <x v="7"/>
    <n v="14212.01"/>
    <n v="14161.88"/>
    <n v="94.42"/>
    <n v="539.65"/>
    <n v="59.81"/>
  </r>
  <r>
    <x v="13"/>
    <x v="3"/>
    <x v="4"/>
    <n v="4778.57"/>
    <n v="3898.87"/>
    <n v="152.62"/>
    <n v="1308.47"/>
    <n v="30.75"/>
  </r>
  <r>
    <x v="9"/>
    <x v="0"/>
    <x v="1"/>
    <n v="24982.19"/>
    <n v="21423.5"/>
    <n v="190.36"/>
    <n v="806.57"/>
    <n v="35.93"/>
  </r>
  <r>
    <x v="19"/>
    <x v="5"/>
    <x v="1"/>
    <n v="9867.52"/>
    <n v="10616.89"/>
    <n v="193.95"/>
    <n v="355.22"/>
    <n v="51.74"/>
  </r>
  <r>
    <x v="16"/>
    <x v="6"/>
    <x v="2"/>
    <n v="25719.66"/>
    <n v="23451.89"/>
    <n v="90.62"/>
    <n v="836.11"/>
    <n v="50.24"/>
  </r>
  <r>
    <x v="7"/>
    <x v="2"/>
    <x v="5"/>
    <n v="2205.14"/>
    <n v="1966.44"/>
    <n v="97.16"/>
    <n v="162.25"/>
    <n v="44.34"/>
  </r>
  <r>
    <x v="16"/>
    <x v="6"/>
    <x v="7"/>
    <n v="32589.56"/>
    <n v="36951.42"/>
    <n v="119.7"/>
    <n v="153.6"/>
    <n v="45.03"/>
  </r>
  <r>
    <x v="3"/>
    <x v="1"/>
    <x v="7"/>
    <n v="8236.9500000000007"/>
    <n v="7306.92"/>
    <n v="28.16"/>
    <n v="313.2"/>
    <n v="30.22"/>
  </r>
  <r>
    <x v="6"/>
    <x v="3"/>
    <x v="6"/>
    <n v="43604.59"/>
    <n v="43474.62"/>
    <n v="173.77"/>
    <n v="1328.97"/>
    <n v="49.61"/>
  </r>
  <r>
    <x v="3"/>
    <x v="6"/>
    <x v="5"/>
    <n v="15276.34"/>
    <n v="15690.75"/>
    <n v="22.84"/>
    <n v="815.72"/>
    <n v="60.47"/>
  </r>
  <r>
    <x v="15"/>
    <x v="2"/>
    <x v="5"/>
    <n v="21088.7"/>
    <n v="17571.099999999999"/>
    <n v="178.19"/>
    <n v="1192.2"/>
    <n v="44.45"/>
  </r>
  <r>
    <x v="16"/>
    <x v="4"/>
    <x v="3"/>
    <n v="44473.73"/>
    <n v="44465.52"/>
    <n v="159.88999999999999"/>
    <n v="679.96"/>
    <n v="64.569999999999993"/>
  </r>
  <r>
    <x v="8"/>
    <x v="0"/>
    <x v="1"/>
    <n v="43392.94"/>
    <n v="49097.64"/>
    <n v="109.67"/>
    <n v="98.37"/>
    <n v="65.69"/>
  </r>
  <r>
    <x v="16"/>
    <x v="3"/>
    <x v="4"/>
    <n v="39686.449999999997"/>
    <n v="43305.99"/>
    <n v="63.98"/>
    <n v="1060.47"/>
    <n v="69.62"/>
  </r>
  <r>
    <x v="12"/>
    <x v="4"/>
    <x v="3"/>
    <n v="44803.85"/>
    <n v="35993.32"/>
    <n v="71.86"/>
    <n v="176.48"/>
    <n v="40.090000000000003"/>
  </r>
  <r>
    <x v="9"/>
    <x v="0"/>
    <x v="2"/>
    <n v="45200.78"/>
    <n v="42110.63"/>
    <n v="132.36000000000001"/>
    <n v="181.45"/>
    <n v="53.04"/>
  </r>
  <r>
    <x v="2"/>
    <x v="4"/>
    <x v="2"/>
    <n v="22425.89"/>
    <n v="19728.689999999999"/>
    <n v="139.85"/>
    <n v="579.96"/>
    <n v="45.13"/>
  </r>
  <r>
    <x v="7"/>
    <x v="4"/>
    <x v="0"/>
    <n v="46466.94"/>
    <n v="46343.29"/>
    <n v="182.33"/>
    <n v="640.21"/>
    <n v="69.91"/>
  </r>
  <r>
    <x v="10"/>
    <x v="4"/>
    <x v="0"/>
    <n v="18801.21"/>
    <n v="18488.3"/>
    <n v="55.01"/>
    <n v="927.52"/>
    <n v="51.69"/>
  </r>
  <r>
    <x v="6"/>
    <x v="0"/>
    <x v="3"/>
    <n v="7902.76"/>
    <n v="8000.18"/>
    <n v="38.51"/>
    <n v="1355.35"/>
    <n v="31.61"/>
  </r>
  <r>
    <x v="9"/>
    <x v="2"/>
    <x v="2"/>
    <n v="9821.36"/>
    <n v="8333.6"/>
    <n v="50.23"/>
    <n v="60.53"/>
    <n v="66.209999999999994"/>
  </r>
  <r>
    <x v="12"/>
    <x v="1"/>
    <x v="5"/>
    <n v="21611.84"/>
    <n v="19333.919999999998"/>
    <n v="129.82"/>
    <n v="391.78"/>
    <n v="41.07"/>
  </r>
  <r>
    <x v="2"/>
    <x v="0"/>
    <x v="2"/>
    <n v="18154.900000000001"/>
    <n v="16980.32"/>
    <n v="105"/>
    <n v="23.82"/>
    <n v="62.94"/>
  </r>
  <r>
    <x v="11"/>
    <x v="0"/>
    <x v="0"/>
    <n v="44319.58"/>
    <n v="37349.47"/>
    <n v="113.72"/>
    <n v="1378.23"/>
    <n v="61.61"/>
  </r>
  <r>
    <x v="7"/>
    <x v="1"/>
    <x v="4"/>
    <n v="3925.48"/>
    <n v="4499.38"/>
    <n v="47.21"/>
    <n v="79.180000000000007"/>
    <n v="38.1"/>
  </r>
  <r>
    <x v="6"/>
    <x v="5"/>
    <x v="6"/>
    <n v="21794.85"/>
    <n v="22964.45"/>
    <n v="90.37"/>
    <n v="726.54"/>
    <n v="60.1"/>
  </r>
  <r>
    <x v="3"/>
    <x v="0"/>
    <x v="4"/>
    <n v="26583.09"/>
    <n v="23562.82"/>
    <n v="125.57"/>
    <n v="571.09"/>
    <n v="31.78"/>
  </r>
  <r>
    <x v="5"/>
    <x v="4"/>
    <x v="5"/>
    <n v="48984.17"/>
    <n v="49978.44"/>
    <n v="28.07"/>
    <n v="1380.08"/>
    <n v="60.39"/>
  </r>
  <r>
    <x v="3"/>
    <x v="5"/>
    <x v="5"/>
    <n v="42126.64"/>
    <n v="36406.75"/>
    <n v="144.30000000000001"/>
    <n v="1138.46"/>
    <n v="41.26"/>
  </r>
  <r>
    <x v="1"/>
    <x v="2"/>
    <x v="1"/>
    <n v="39980.400000000001"/>
    <n v="37618.449999999997"/>
    <n v="32.340000000000003"/>
    <n v="27.08"/>
    <n v="56.38"/>
  </r>
  <r>
    <x v="3"/>
    <x v="5"/>
    <x v="3"/>
    <n v="47524.74"/>
    <n v="48058.400000000001"/>
    <n v="77.41"/>
    <n v="1087.46"/>
    <n v="39.729999999999997"/>
  </r>
  <r>
    <x v="0"/>
    <x v="5"/>
    <x v="3"/>
    <n v="32337.72"/>
    <n v="32705.08"/>
    <n v="194.35"/>
    <n v="1336.32"/>
    <n v="64.83"/>
  </r>
  <r>
    <x v="5"/>
    <x v="4"/>
    <x v="4"/>
    <n v="20640.96"/>
    <n v="22485.33"/>
    <n v="21.04"/>
    <n v="16.13"/>
    <n v="31.23"/>
  </r>
  <r>
    <x v="0"/>
    <x v="5"/>
    <x v="3"/>
    <n v="26566.639999999999"/>
    <n v="29357.57"/>
    <n v="197.14"/>
    <n v="1086.17"/>
    <n v="69.95"/>
  </r>
  <r>
    <x v="3"/>
    <x v="3"/>
    <x v="7"/>
    <n v="80860.27"/>
    <n v="7360.38"/>
    <n v="51.5"/>
    <n v="879.67"/>
    <n v="54.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F0438C-CCF8-4E53-ADE3-691E6A94546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location ref="A3:I25" firstHeaderRow="1" firstDataRow="2" firstDataCol="1"/>
  <pivotFields count="8">
    <pivotField axis="axisRow" showAll="0">
      <items count="21">
        <item x="15"/>
        <item x="0"/>
        <item x="10"/>
        <item x="16"/>
        <item x="5"/>
        <item x="3"/>
        <item x="2"/>
        <item x="4"/>
        <item x="1"/>
        <item x="12"/>
        <item x="8"/>
        <item x="14"/>
        <item x="18"/>
        <item x="11"/>
        <item x="7"/>
        <item x="17"/>
        <item x="13"/>
        <item x="19"/>
        <item x="6"/>
        <item x="9"/>
        <item t="default"/>
      </items>
    </pivotField>
    <pivotField axis="axisCol" numFmtId="1" showAll="0">
      <items count="8">
        <item x="4"/>
        <item x="0"/>
        <item x="6"/>
        <item x="5"/>
        <item x="1"/>
        <item x="2"/>
        <item x="3"/>
        <item t="default"/>
      </items>
    </pivotField>
    <pivotField showAll="0"/>
    <pivotField dataField="1" numFmtId="1" showAll="0"/>
    <pivotField numFmtId="164" showAll="0"/>
    <pivotField numFmtId="164" showAll="0"/>
    <pivotField numFmtId="164" showAll="0"/>
    <pivotField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8">
    <i>
      <x/>
    </i>
    <i>
      <x v="1"/>
    </i>
    <i>
      <x v="2"/>
    </i>
    <i>
      <x v="3"/>
    </i>
    <i>
      <x v="4"/>
    </i>
    <i>
      <x v="5"/>
    </i>
    <i>
      <x v="6"/>
    </i>
    <i t="grand">
      <x/>
    </i>
  </colItems>
  <dataFields count="1">
    <dataField name="Sum of Total Waste (Tons)" fld="3" baseField="0" baseItem="0" numFmtId="1"/>
  </dataFields>
  <formats count="30">
    <format dxfId="156">
      <pivotArea type="all" dataOnly="0" outline="0" fieldPosition="0"/>
    </format>
    <format dxfId="155">
      <pivotArea outline="0" collapsedLevelsAreSubtotals="1" fieldPosition="0"/>
    </format>
    <format dxfId="154">
      <pivotArea type="origin" dataOnly="0" labelOnly="1" outline="0" fieldPosition="0"/>
    </format>
    <format dxfId="153">
      <pivotArea field="1" type="button" dataOnly="0" labelOnly="1" outline="0" axis="axisCol" fieldPosition="0"/>
    </format>
    <format dxfId="152">
      <pivotArea type="topRight" dataOnly="0" labelOnly="1" outline="0" fieldPosition="0"/>
    </format>
    <format dxfId="151">
      <pivotArea field="0" type="button" dataOnly="0" labelOnly="1" outline="0" axis="axisRow" fieldPosition="0"/>
    </format>
    <format dxfId="150">
      <pivotArea dataOnly="0" labelOnly="1" fieldPosition="0">
        <references count="1">
          <reference field="0" count="0"/>
        </references>
      </pivotArea>
    </format>
    <format dxfId="149">
      <pivotArea dataOnly="0" labelOnly="1" grandRow="1" outline="0" fieldPosition="0"/>
    </format>
    <format dxfId="148">
      <pivotArea dataOnly="0" labelOnly="1" fieldPosition="0">
        <references count="1">
          <reference field="1" count="0"/>
        </references>
      </pivotArea>
    </format>
    <format dxfId="147">
      <pivotArea dataOnly="0" labelOnly="1" grandCol="1" outline="0" fieldPosition="0"/>
    </format>
    <format dxfId="146">
      <pivotArea type="all" dataOnly="0" outline="0" fieldPosition="0"/>
    </format>
    <format dxfId="145">
      <pivotArea outline="0" collapsedLevelsAreSubtotals="1" fieldPosition="0"/>
    </format>
    <format dxfId="144">
      <pivotArea type="origin" dataOnly="0" labelOnly="1" outline="0" fieldPosition="0"/>
    </format>
    <format dxfId="143">
      <pivotArea field="1" type="button" dataOnly="0" labelOnly="1" outline="0" axis="axisCol" fieldPosition="0"/>
    </format>
    <format dxfId="142">
      <pivotArea type="topRight" dataOnly="0" labelOnly="1" outline="0" fieldPosition="0"/>
    </format>
    <format dxfId="141">
      <pivotArea field="0" type="button" dataOnly="0" labelOnly="1" outline="0" axis="axisRow" fieldPosition="0"/>
    </format>
    <format dxfId="140">
      <pivotArea dataOnly="0" labelOnly="1" fieldPosition="0">
        <references count="1">
          <reference field="0" count="0"/>
        </references>
      </pivotArea>
    </format>
    <format dxfId="139">
      <pivotArea dataOnly="0" labelOnly="1" grandRow="1" outline="0" fieldPosition="0"/>
    </format>
    <format dxfId="138">
      <pivotArea dataOnly="0" labelOnly="1" fieldPosition="0">
        <references count="1">
          <reference field="1" count="0"/>
        </references>
      </pivotArea>
    </format>
    <format dxfId="137">
      <pivotArea dataOnly="0" labelOnly="1" grandCol="1" outline="0" fieldPosition="0"/>
    </format>
    <format dxfId="136">
      <pivotArea type="all" dataOnly="0" outline="0" fieldPosition="0"/>
    </format>
    <format dxfId="135">
      <pivotArea outline="0" collapsedLevelsAreSubtotals="1" fieldPosition="0"/>
    </format>
    <format dxfId="134">
      <pivotArea type="origin" dataOnly="0" labelOnly="1" outline="0" fieldPosition="0"/>
    </format>
    <format dxfId="133">
      <pivotArea field="1" type="button" dataOnly="0" labelOnly="1" outline="0" axis="axisCol" fieldPosition="0"/>
    </format>
    <format dxfId="132">
      <pivotArea type="topRight" dataOnly="0" labelOnly="1" outline="0" fieldPosition="0"/>
    </format>
    <format dxfId="131">
      <pivotArea field="0" type="button" dataOnly="0" labelOnly="1" outline="0" axis="axisRow" fieldPosition="0"/>
    </format>
    <format dxfId="130">
      <pivotArea dataOnly="0" labelOnly="1" fieldPosition="0">
        <references count="1">
          <reference field="0" count="0"/>
        </references>
      </pivotArea>
    </format>
    <format dxfId="129">
      <pivotArea dataOnly="0" labelOnly="1" grandRow="1" outline="0" fieldPosition="0"/>
    </format>
    <format dxfId="128">
      <pivotArea dataOnly="0" labelOnly="1" fieldPosition="0">
        <references count="1">
          <reference field="1" count="0"/>
        </references>
      </pivotArea>
    </format>
    <format dxfId="127">
      <pivotArea dataOnly="0" labelOnly="1" grandCol="1" outline="0" fieldPosition="0"/>
    </format>
  </formats>
  <chartFormats count="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1CBDB5-7194-45E4-963B-1005A2E9239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Country">
  <location ref="A154:B175" firstHeaderRow="1" firstDataRow="1" firstDataCol="1"/>
  <pivotFields count="8">
    <pivotField axis="axisRow" showAll="0">
      <items count="21">
        <item x="15"/>
        <item x="0"/>
        <item x="10"/>
        <item x="16"/>
        <item x="5"/>
        <item x="3"/>
        <item x="2"/>
        <item x="4"/>
        <item x="1"/>
        <item x="12"/>
        <item x="8"/>
        <item x="14"/>
        <item x="18"/>
        <item x="11"/>
        <item x="7"/>
        <item x="17"/>
        <item x="13"/>
        <item x="19"/>
        <item x="6"/>
        <item x="9"/>
        <item t="default"/>
      </items>
    </pivotField>
    <pivotField numFmtId="1" showAll="0"/>
    <pivotField showAll="0"/>
    <pivotField numFmtId="1" showAll="0"/>
    <pivotField numFmtId="164" showAll="0"/>
    <pivotField numFmtId="164" showAll="0"/>
    <pivotField numFmtId="164" showAll="0"/>
    <pivotField dataField="1"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Household Waste (%)" fld="7" baseField="0" baseItem="0" numFmtId="164"/>
  </dataFields>
  <formats count="6">
    <format dxfId="162">
      <pivotArea type="all" dataOnly="0" outline="0" fieldPosition="0"/>
    </format>
    <format dxfId="161">
      <pivotArea outline="0" collapsedLevelsAreSubtotals="1" fieldPosition="0"/>
    </format>
    <format dxfId="160">
      <pivotArea field="0" type="button" dataOnly="0" labelOnly="1" outline="0" axis="axisRow" fieldPosition="0"/>
    </format>
    <format dxfId="159">
      <pivotArea dataOnly="0" labelOnly="1" fieldPosition="0">
        <references count="1">
          <reference field="0" count="0"/>
        </references>
      </pivotArea>
    </format>
    <format dxfId="158">
      <pivotArea dataOnly="0" labelOnly="1" grandRow="1" outline="0" fieldPosition="0"/>
    </format>
    <format dxfId="157">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127059-25A4-4F9F-8320-243CCA9C06B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107:B128" firstHeaderRow="1" firstDataRow="1" firstDataCol="1" rowPageCount="1" colPageCount="1"/>
  <pivotFields count="8">
    <pivotField axis="axisRow" showAll="0">
      <items count="21">
        <item x="15"/>
        <item x="0"/>
        <item x="10"/>
        <item x="16"/>
        <item x="5"/>
        <item x="3"/>
        <item x="2"/>
        <item x="4"/>
        <item x="1"/>
        <item x="12"/>
        <item x="8"/>
        <item x="14"/>
        <item x="18"/>
        <item x="11"/>
        <item x="7"/>
        <item x="17"/>
        <item x="13"/>
        <item x="19"/>
        <item x="6"/>
        <item x="9"/>
        <item t="default"/>
      </items>
    </pivotField>
    <pivotField axis="axisPage" numFmtId="1" showAll="0">
      <items count="8">
        <item x="4"/>
        <item x="0"/>
        <item x="6"/>
        <item x="5"/>
        <item x="1"/>
        <item x="2"/>
        <item x="3"/>
        <item t="default"/>
      </items>
    </pivotField>
    <pivotField showAll="0"/>
    <pivotField dataField="1" numFmtId="1" showAll="0"/>
    <pivotField numFmtId="164" showAll="0"/>
    <pivotField numFmtId="164" showAll="0"/>
    <pivotField numFmtId="164" showAll="0"/>
    <pivotField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1" hier="-1"/>
  </pageFields>
  <dataFields count="1">
    <dataField name="Sum of Total Waste (Tons)" fld="3" baseField="0" baseItem="0" numFmtId="1"/>
  </dataFields>
  <formats count="12">
    <format dxfId="174">
      <pivotArea type="all" dataOnly="0" outline="0" fieldPosition="0"/>
    </format>
    <format dxfId="173">
      <pivotArea outline="0" collapsedLevelsAreSubtotals="1" fieldPosition="0"/>
    </format>
    <format dxfId="172">
      <pivotArea field="0" type="button" dataOnly="0" labelOnly="1" outline="0" axis="axisRow" fieldPosition="0"/>
    </format>
    <format dxfId="171">
      <pivotArea dataOnly="0" labelOnly="1" fieldPosition="0">
        <references count="1">
          <reference field="0" count="0"/>
        </references>
      </pivotArea>
    </format>
    <format dxfId="170">
      <pivotArea dataOnly="0" labelOnly="1" grandRow="1" outline="0" fieldPosition="0"/>
    </format>
    <format dxfId="169">
      <pivotArea dataOnly="0" labelOnly="1" outline="0" axis="axisValues" fieldPosition="0"/>
    </format>
    <format dxfId="168">
      <pivotArea type="all" dataOnly="0" outline="0" fieldPosition="0"/>
    </format>
    <format dxfId="167">
      <pivotArea outline="0" collapsedLevelsAreSubtotals="1" fieldPosition="0"/>
    </format>
    <format dxfId="166">
      <pivotArea field="0" type="button" dataOnly="0" labelOnly="1" outline="0" axis="axisRow" fieldPosition="0"/>
    </format>
    <format dxfId="165">
      <pivotArea dataOnly="0" labelOnly="1" fieldPosition="0">
        <references count="1">
          <reference field="0" count="0"/>
        </references>
      </pivotArea>
    </format>
    <format dxfId="164">
      <pivotArea dataOnly="0" labelOnly="1" grandRow="1" outline="0" fieldPosition="0"/>
    </format>
    <format dxfId="163">
      <pivotArea dataOnly="0" labelOnly="1" outline="0" axis="axisValues" fieldPosition="0"/>
    </format>
  </formats>
  <chartFormats count="2">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10A7F0-CC4E-4096-8555-7A07FF6D653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68:E89" firstHeaderRow="1" firstDataRow="1" firstDataCol="1" rowPageCount="1" colPageCount="1"/>
  <pivotFields count="8">
    <pivotField axis="axisRow" showAll="0">
      <items count="21">
        <item x="15"/>
        <item x="0"/>
        <item x="10"/>
        <item x="16"/>
        <item x="5"/>
        <item x="3"/>
        <item x="2"/>
        <item x="4"/>
        <item x="1"/>
        <item x="12"/>
        <item x="8"/>
        <item x="14"/>
        <item x="18"/>
        <item x="11"/>
        <item x="7"/>
        <item x="17"/>
        <item x="13"/>
        <item x="19"/>
        <item x="6"/>
        <item x="9"/>
        <item t="default"/>
      </items>
    </pivotField>
    <pivotField axis="axisPage" numFmtId="1" showAll="0">
      <items count="8">
        <item x="4"/>
        <item x="0"/>
        <item x="6"/>
        <item x="5"/>
        <item x="1"/>
        <item x="2"/>
        <item x="3"/>
        <item t="default"/>
      </items>
    </pivotField>
    <pivotField showAll="0"/>
    <pivotField numFmtId="1" showAll="0"/>
    <pivotField numFmtId="164" showAll="0"/>
    <pivotField dataField="1" numFmtId="164" showAll="0"/>
    <pivotField numFmtId="164" showAll="0"/>
    <pivotField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1" hier="-1"/>
  </pageFields>
  <dataFields count="1">
    <dataField name="Sum of Avg Waste per Capita (Kg)" fld="5" baseField="0" baseItem="0" numFmtId="164"/>
  </dataFields>
  <formats count="18">
    <format dxfId="192">
      <pivotArea type="all" dataOnly="0" outline="0" fieldPosition="0"/>
    </format>
    <format dxfId="191">
      <pivotArea outline="0" collapsedLevelsAreSubtotals="1" fieldPosition="0"/>
    </format>
    <format dxfId="190">
      <pivotArea field="0" type="button" dataOnly="0" labelOnly="1" outline="0" axis="axisRow" fieldPosition="0"/>
    </format>
    <format dxfId="189">
      <pivotArea dataOnly="0" labelOnly="1" fieldPosition="0">
        <references count="1">
          <reference field="0" count="0"/>
        </references>
      </pivotArea>
    </format>
    <format dxfId="188">
      <pivotArea dataOnly="0" labelOnly="1" grandRow="1" outline="0" fieldPosition="0"/>
    </format>
    <format dxfId="187">
      <pivotArea dataOnly="0" labelOnly="1" outline="0" axis="axisValues" fieldPosition="0"/>
    </format>
    <format dxfId="186">
      <pivotArea type="all" dataOnly="0" outline="0" fieldPosition="0"/>
    </format>
    <format dxfId="185">
      <pivotArea outline="0" collapsedLevelsAreSubtotals="1" fieldPosition="0"/>
    </format>
    <format dxfId="184">
      <pivotArea field="0" type="button" dataOnly="0" labelOnly="1" outline="0" axis="axisRow" fieldPosition="0"/>
    </format>
    <format dxfId="183">
      <pivotArea dataOnly="0" labelOnly="1" fieldPosition="0">
        <references count="1">
          <reference field="0" count="0"/>
        </references>
      </pivotArea>
    </format>
    <format dxfId="182">
      <pivotArea dataOnly="0" labelOnly="1" grandRow="1" outline="0" fieldPosition="0"/>
    </format>
    <format dxfId="181">
      <pivotArea dataOnly="0" labelOnly="1" outline="0" axis="axisValues" fieldPosition="0"/>
    </format>
    <format dxfId="180">
      <pivotArea type="all" dataOnly="0" outline="0" fieldPosition="0"/>
    </format>
    <format dxfId="179">
      <pivotArea outline="0" collapsedLevelsAreSubtotals="1" fieldPosition="0"/>
    </format>
    <format dxfId="178">
      <pivotArea field="0" type="button" dataOnly="0" labelOnly="1" outline="0" axis="axisRow" fieldPosition="0"/>
    </format>
    <format dxfId="177">
      <pivotArea dataOnly="0" labelOnly="1" fieldPosition="0">
        <references count="1">
          <reference field="0" count="0"/>
        </references>
      </pivotArea>
    </format>
    <format dxfId="176">
      <pivotArea dataOnly="0" labelOnly="1" grandRow="1" outline="0" fieldPosition="0"/>
    </format>
    <format dxfId="17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7822B7-FE92-4CC3-A215-1C9CDBE477D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Country">
  <location ref="A130:I152" firstHeaderRow="1" firstDataRow="2" firstDataCol="1"/>
  <pivotFields count="8">
    <pivotField axis="axisRow" showAll="0">
      <items count="21">
        <item x="15"/>
        <item x="0"/>
        <item x="10"/>
        <item x="16"/>
        <item x="5"/>
        <item x="3"/>
        <item x="2"/>
        <item x="4"/>
        <item x="1"/>
        <item x="12"/>
        <item x="8"/>
        <item x="14"/>
        <item x="18"/>
        <item x="11"/>
        <item x="7"/>
        <item x="17"/>
        <item x="13"/>
        <item x="19"/>
        <item x="6"/>
        <item x="9"/>
        <item t="default"/>
      </items>
    </pivotField>
    <pivotField axis="axisCol" numFmtId="1" showAll="0">
      <items count="8">
        <item x="4"/>
        <item x="0"/>
        <item x="6"/>
        <item x="5"/>
        <item x="1"/>
        <item x="2"/>
        <item x="3"/>
        <item t="default"/>
      </items>
    </pivotField>
    <pivotField showAll="0"/>
    <pivotField numFmtId="1" showAll="0"/>
    <pivotField dataField="1" numFmtId="164" showAll="0"/>
    <pivotField numFmtId="164" showAll="0"/>
    <pivotField numFmtId="164" showAll="0"/>
    <pivotField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8">
    <i>
      <x/>
    </i>
    <i>
      <x v="1"/>
    </i>
    <i>
      <x v="2"/>
    </i>
    <i>
      <x v="3"/>
    </i>
    <i>
      <x v="4"/>
    </i>
    <i>
      <x v="5"/>
    </i>
    <i>
      <x v="6"/>
    </i>
    <i t="grand">
      <x/>
    </i>
  </colItems>
  <dataFields count="1">
    <dataField name="Sum of Economic Loss (Million $)" fld="4" baseField="0" baseItem="0" numFmtId="164"/>
  </dataFields>
  <formats count="12">
    <format dxfId="204">
      <pivotArea type="all" dataOnly="0" outline="0" fieldPosition="0"/>
    </format>
    <format dxfId="203">
      <pivotArea outline="0" collapsedLevelsAreSubtotals="1" fieldPosition="0"/>
    </format>
    <format dxfId="202">
      <pivotArea field="0" type="button" dataOnly="0" labelOnly="1" outline="0" axis="axisRow" fieldPosition="0"/>
    </format>
    <format dxfId="201">
      <pivotArea dataOnly="0" labelOnly="1" fieldPosition="0">
        <references count="1">
          <reference field="0" count="0"/>
        </references>
      </pivotArea>
    </format>
    <format dxfId="200">
      <pivotArea dataOnly="0" labelOnly="1" grandRow="1" outline="0" fieldPosition="0"/>
    </format>
    <format dxfId="199">
      <pivotArea dataOnly="0" labelOnly="1" outline="0" axis="axisValues" fieldPosition="0"/>
    </format>
    <format dxfId="198">
      <pivotArea type="all" dataOnly="0" outline="0" fieldPosition="0"/>
    </format>
    <format dxfId="197">
      <pivotArea outline="0" collapsedLevelsAreSubtotals="1" fieldPosition="0"/>
    </format>
    <format dxfId="196">
      <pivotArea field="0" type="button" dataOnly="0" labelOnly="1" outline="0" axis="axisRow" fieldPosition="0"/>
    </format>
    <format dxfId="195">
      <pivotArea dataOnly="0" labelOnly="1" fieldPosition="0">
        <references count="1">
          <reference field="0" count="0"/>
        </references>
      </pivotArea>
    </format>
    <format dxfId="194">
      <pivotArea dataOnly="0" labelOnly="1" grandRow="1" outline="0" fieldPosition="0"/>
    </format>
    <format dxfId="193">
      <pivotArea dataOnly="0" labelOnly="1" outline="0" axis="axisValues" fieldPosition="0"/>
    </format>
  </formats>
  <chartFormats count="9">
    <chartFormat chart="13"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3" format="2" series="1">
      <pivotArea type="data" outline="0" fieldPosition="0">
        <references count="2">
          <reference field="4294967294" count="1" selected="0">
            <x v="0"/>
          </reference>
          <reference field="1" count="1" selected="0">
            <x v="2"/>
          </reference>
        </references>
      </pivotArea>
    </chartFormat>
    <chartFormat chart="13" format="3" series="1">
      <pivotArea type="data" outline="0" fieldPosition="0">
        <references count="2">
          <reference field="4294967294" count="1" selected="0">
            <x v="0"/>
          </reference>
          <reference field="1" count="1" selected="0">
            <x v="3"/>
          </reference>
        </references>
      </pivotArea>
    </chartFormat>
    <chartFormat chart="13" format="4" series="1">
      <pivotArea type="data" outline="0" fieldPosition="0">
        <references count="2">
          <reference field="4294967294" count="1" selected="0">
            <x v="0"/>
          </reference>
          <reference field="1" count="1" selected="0">
            <x v="4"/>
          </reference>
        </references>
      </pivotArea>
    </chartFormat>
    <chartFormat chart="13" format="5" series="1">
      <pivotArea type="data" outline="0" fieldPosition="0">
        <references count="2">
          <reference field="4294967294" count="1" selected="0">
            <x v="0"/>
          </reference>
          <reference field="1" count="1" selected="0">
            <x v="5"/>
          </reference>
        </references>
      </pivotArea>
    </chartFormat>
    <chartFormat chart="13" format="6" series="1">
      <pivotArea type="data" outline="0" fieldPosition="0">
        <references count="2">
          <reference field="4294967294" count="1" selected="0">
            <x v="0"/>
          </reference>
          <reference field="1" count="1" selected="0">
            <x v="6"/>
          </reference>
        </references>
      </pivotArea>
    </chartFormat>
    <chartFormat chart="13" format="7"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62DE34-F9EF-43CE-8AC8-A95D3BF9A67A}"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77:B186" firstHeaderRow="1" firstDataRow="1" firstDataCol="1"/>
  <pivotFields count="8">
    <pivotField showAll="0"/>
    <pivotField numFmtId="1" showAll="0"/>
    <pivotField axis="axisRow" showAll="0">
      <items count="9">
        <item x="7"/>
        <item x="3"/>
        <item x="2"/>
        <item x="6"/>
        <item x="0"/>
        <item x="5"/>
        <item x="4"/>
        <item x="1"/>
        <item t="default"/>
      </items>
    </pivotField>
    <pivotField dataField="1" numFmtId="1" showAll="0"/>
    <pivotField numFmtId="164" showAll="0"/>
    <pivotField numFmtId="164" showAll="0"/>
    <pivotField numFmtId="164" showAll="0"/>
    <pivotField numFmtId="164" showAll="0"/>
  </pivotFields>
  <rowFields count="1">
    <field x="2"/>
  </rowFields>
  <rowItems count="9">
    <i>
      <x/>
    </i>
    <i>
      <x v="1"/>
    </i>
    <i>
      <x v="2"/>
    </i>
    <i>
      <x v="3"/>
    </i>
    <i>
      <x v="4"/>
    </i>
    <i>
      <x v="5"/>
    </i>
    <i>
      <x v="6"/>
    </i>
    <i>
      <x v="7"/>
    </i>
    <i t="grand">
      <x/>
    </i>
  </rowItems>
  <colItems count="1">
    <i/>
  </colItems>
  <dataFields count="1">
    <dataField name="Sum of Total Waste (Tons)" fld="3" baseField="0" baseItem="0" numFmtId="1"/>
  </dataFields>
  <formats count="12">
    <format dxfId="216">
      <pivotArea type="all" dataOnly="0" outline="0" fieldPosition="0"/>
    </format>
    <format dxfId="215">
      <pivotArea outline="0" collapsedLevelsAreSubtotals="1" fieldPosition="0"/>
    </format>
    <format dxfId="214">
      <pivotArea field="2" type="button" dataOnly="0" labelOnly="1" outline="0" axis="axisRow" fieldPosition="0"/>
    </format>
    <format dxfId="213">
      <pivotArea dataOnly="0" labelOnly="1" fieldPosition="0">
        <references count="1">
          <reference field="2" count="0"/>
        </references>
      </pivotArea>
    </format>
    <format dxfId="212">
      <pivotArea dataOnly="0" labelOnly="1" grandRow="1" outline="0" fieldPosition="0"/>
    </format>
    <format dxfId="211">
      <pivotArea dataOnly="0" labelOnly="1" outline="0" axis="axisValues" fieldPosition="0"/>
    </format>
    <format dxfId="210">
      <pivotArea type="all" dataOnly="0" outline="0" fieldPosition="0"/>
    </format>
    <format dxfId="209">
      <pivotArea outline="0" collapsedLevelsAreSubtotals="1" fieldPosition="0"/>
    </format>
    <format dxfId="208">
      <pivotArea field="2" type="button" dataOnly="0" labelOnly="1" outline="0" axis="axisRow" fieldPosition="0"/>
    </format>
    <format dxfId="207">
      <pivotArea dataOnly="0" labelOnly="1" fieldPosition="0">
        <references count="1">
          <reference field="2" count="0"/>
        </references>
      </pivotArea>
    </format>
    <format dxfId="206">
      <pivotArea dataOnly="0" labelOnly="1" grandRow="1" outline="0" fieldPosition="0"/>
    </format>
    <format dxfId="205">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4EAA9F-1E4B-4BD6-AF9D-F0418B2AA49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9:I39" firstHeaderRow="1" firstDataRow="2" firstDataCol="1"/>
  <pivotFields count="8">
    <pivotField showAll="0"/>
    <pivotField axis="axisCol" numFmtId="1" showAll="0" sortType="ascending">
      <items count="8">
        <item x="4"/>
        <item x="0"/>
        <item x="6"/>
        <item x="5"/>
        <item x="1"/>
        <item x="2"/>
        <item x="3"/>
        <item t="default"/>
      </items>
    </pivotField>
    <pivotField axis="axisRow" showAll="0">
      <items count="9">
        <item x="7"/>
        <item x="3"/>
        <item x="2"/>
        <item x="6"/>
        <item x="0"/>
        <item x="5"/>
        <item x="4"/>
        <item x="1"/>
        <item t="default"/>
      </items>
    </pivotField>
    <pivotField numFmtId="1" showAll="0"/>
    <pivotField dataField="1" numFmtId="164" showAll="0"/>
    <pivotField numFmtId="164" showAll="0"/>
    <pivotField numFmtId="164" showAll="0"/>
    <pivotField numFmtId="164" showAll="0"/>
  </pivotFields>
  <rowFields count="1">
    <field x="2"/>
  </rowFields>
  <rowItems count="9">
    <i>
      <x/>
    </i>
    <i>
      <x v="1"/>
    </i>
    <i>
      <x v="2"/>
    </i>
    <i>
      <x v="3"/>
    </i>
    <i>
      <x v="4"/>
    </i>
    <i>
      <x v="5"/>
    </i>
    <i>
      <x v="6"/>
    </i>
    <i>
      <x v="7"/>
    </i>
    <i t="grand">
      <x/>
    </i>
  </rowItems>
  <colFields count="1">
    <field x="1"/>
  </colFields>
  <colItems count="8">
    <i>
      <x/>
    </i>
    <i>
      <x v="1"/>
    </i>
    <i>
      <x v="2"/>
    </i>
    <i>
      <x v="3"/>
    </i>
    <i>
      <x v="4"/>
    </i>
    <i>
      <x v="5"/>
    </i>
    <i>
      <x v="6"/>
    </i>
    <i t="grand">
      <x/>
    </i>
  </colItems>
  <dataFields count="1">
    <dataField name="Sum of Economic Loss (Million $)" fld="4" baseField="0" baseItem="0" numFmtId="164"/>
  </dataFields>
  <formats count="31">
    <format dxfId="247">
      <pivotArea type="all" dataOnly="0" outline="0" fieldPosition="0"/>
    </format>
    <format dxfId="246">
      <pivotArea outline="0" collapsedLevelsAreSubtotals="1" fieldPosition="0"/>
    </format>
    <format dxfId="245">
      <pivotArea type="origin" dataOnly="0" labelOnly="1" outline="0" fieldPosition="0"/>
    </format>
    <format dxfId="244">
      <pivotArea field="1" type="button" dataOnly="0" labelOnly="1" outline="0" axis="axisCol" fieldPosition="0"/>
    </format>
    <format dxfId="243">
      <pivotArea type="topRight" dataOnly="0" labelOnly="1" outline="0" fieldPosition="0"/>
    </format>
    <format dxfId="242">
      <pivotArea field="2" type="button" dataOnly="0" labelOnly="1" outline="0" axis="axisRow" fieldPosition="0"/>
    </format>
    <format dxfId="241">
      <pivotArea dataOnly="0" labelOnly="1" fieldPosition="0">
        <references count="1">
          <reference field="2" count="0"/>
        </references>
      </pivotArea>
    </format>
    <format dxfId="240">
      <pivotArea dataOnly="0" labelOnly="1" grandRow="1" outline="0" fieldPosition="0"/>
    </format>
    <format dxfId="239">
      <pivotArea dataOnly="0" labelOnly="1" fieldPosition="0">
        <references count="1">
          <reference field="1" count="0"/>
        </references>
      </pivotArea>
    </format>
    <format dxfId="238">
      <pivotArea dataOnly="0" labelOnly="1" grandCol="1" outline="0" fieldPosition="0"/>
    </format>
    <format dxfId="237">
      <pivotArea type="all" dataOnly="0" outline="0" fieldPosition="0"/>
    </format>
    <format dxfId="236">
      <pivotArea outline="0" collapsedLevelsAreSubtotals="1" fieldPosition="0"/>
    </format>
    <format dxfId="235">
      <pivotArea type="origin" dataOnly="0" labelOnly="1" outline="0" fieldPosition="0"/>
    </format>
    <format dxfId="234">
      <pivotArea field="1" type="button" dataOnly="0" labelOnly="1" outline="0" axis="axisCol" fieldPosition="0"/>
    </format>
    <format dxfId="233">
      <pivotArea type="topRight" dataOnly="0" labelOnly="1" outline="0" fieldPosition="0"/>
    </format>
    <format dxfId="232">
      <pivotArea field="2" type="button" dataOnly="0" labelOnly="1" outline="0" axis="axisRow" fieldPosition="0"/>
    </format>
    <format dxfId="231">
      <pivotArea dataOnly="0" labelOnly="1" fieldPosition="0">
        <references count="1">
          <reference field="2" count="0"/>
        </references>
      </pivotArea>
    </format>
    <format dxfId="230">
      <pivotArea dataOnly="0" labelOnly="1" grandRow="1" outline="0" fieldPosition="0"/>
    </format>
    <format dxfId="229">
      <pivotArea dataOnly="0" labelOnly="1" fieldPosition="0">
        <references count="1">
          <reference field="1" count="0"/>
        </references>
      </pivotArea>
    </format>
    <format dxfId="228">
      <pivotArea dataOnly="0" labelOnly="1" grandCol="1" outline="0" fieldPosition="0"/>
    </format>
    <format dxfId="227">
      <pivotArea type="all" dataOnly="0" outline="0" fieldPosition="0"/>
    </format>
    <format dxfId="226">
      <pivotArea outline="0" collapsedLevelsAreSubtotals="1" fieldPosition="0"/>
    </format>
    <format dxfId="225">
      <pivotArea type="origin" dataOnly="0" labelOnly="1" outline="0" fieldPosition="0"/>
    </format>
    <format dxfId="224">
      <pivotArea field="1" type="button" dataOnly="0" labelOnly="1" outline="0" axis="axisCol" fieldPosition="0"/>
    </format>
    <format dxfId="223">
      <pivotArea type="topRight" dataOnly="0" labelOnly="1" outline="0" fieldPosition="0"/>
    </format>
    <format dxfId="222">
      <pivotArea field="2" type="button" dataOnly="0" labelOnly="1" outline="0" axis="axisRow" fieldPosition="0"/>
    </format>
    <format dxfId="221">
      <pivotArea dataOnly="0" labelOnly="1" fieldPosition="0">
        <references count="1">
          <reference field="2" count="0"/>
        </references>
      </pivotArea>
    </format>
    <format dxfId="220">
      <pivotArea dataOnly="0" labelOnly="1" grandRow="1" outline="0" fieldPosition="0"/>
    </format>
    <format dxfId="219">
      <pivotArea dataOnly="0" labelOnly="1" fieldPosition="0">
        <references count="1">
          <reference field="1" count="0"/>
        </references>
      </pivotArea>
    </format>
    <format dxfId="218">
      <pivotArea dataOnly="0" labelOnly="1" grandCol="1" outline="0" fieldPosition="0"/>
    </format>
    <format dxfId="217">
      <pivotArea grandRow="1" grandCol="1" outline="0" collapsedLevelsAreSubtotals="1" fieldPosition="0"/>
    </format>
  </formats>
  <chartFormats count="18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pivotArea type="data" outline="0" fieldPosition="0">
        <references count="3">
          <reference field="4294967294" count="1" selected="0">
            <x v="0"/>
          </reference>
          <reference field="1" count="1" selected="0">
            <x v="0"/>
          </reference>
          <reference field="2" count="1" selected="0">
            <x v="0"/>
          </reference>
        </references>
      </pivotArea>
    </chartFormat>
    <chartFormat chart="0" format="8">
      <pivotArea type="data" outline="0" fieldPosition="0">
        <references count="3">
          <reference field="4294967294" count="1" selected="0">
            <x v="0"/>
          </reference>
          <reference field="1" count="1" selected="0">
            <x v="0"/>
          </reference>
          <reference field="2" count="1" selected="0">
            <x v="1"/>
          </reference>
        </references>
      </pivotArea>
    </chartFormat>
    <chartFormat chart="0" format="9">
      <pivotArea type="data" outline="0" fieldPosition="0">
        <references count="3">
          <reference field="4294967294" count="1" selected="0">
            <x v="0"/>
          </reference>
          <reference field="1" count="1" selected="0">
            <x v="0"/>
          </reference>
          <reference field="2" count="1" selected="0">
            <x v="2"/>
          </reference>
        </references>
      </pivotArea>
    </chartFormat>
    <chartFormat chart="0" format="10">
      <pivotArea type="data" outline="0" fieldPosition="0">
        <references count="3">
          <reference field="4294967294" count="1" selected="0">
            <x v="0"/>
          </reference>
          <reference field="1" count="1" selected="0">
            <x v="0"/>
          </reference>
          <reference field="2" count="1" selected="0">
            <x v="3"/>
          </reference>
        </references>
      </pivotArea>
    </chartFormat>
    <chartFormat chart="0" format="11">
      <pivotArea type="data" outline="0" fieldPosition="0">
        <references count="3">
          <reference field="4294967294" count="1" selected="0">
            <x v="0"/>
          </reference>
          <reference field="1" count="1" selected="0">
            <x v="0"/>
          </reference>
          <reference field="2" count="1" selected="0">
            <x v="4"/>
          </reference>
        </references>
      </pivotArea>
    </chartFormat>
    <chartFormat chart="0" format="12">
      <pivotArea type="data" outline="0" fieldPosition="0">
        <references count="3">
          <reference field="4294967294" count="1" selected="0">
            <x v="0"/>
          </reference>
          <reference field="1" count="1" selected="0">
            <x v="0"/>
          </reference>
          <reference field="2" count="1" selected="0">
            <x v="5"/>
          </reference>
        </references>
      </pivotArea>
    </chartFormat>
    <chartFormat chart="0" format="13">
      <pivotArea type="data" outline="0" fieldPosition="0">
        <references count="3">
          <reference field="4294967294" count="1" selected="0">
            <x v="0"/>
          </reference>
          <reference field="1" count="1" selected="0">
            <x v="0"/>
          </reference>
          <reference field="2" count="1" selected="0">
            <x v="6"/>
          </reference>
        </references>
      </pivotArea>
    </chartFormat>
    <chartFormat chart="0" format="14">
      <pivotArea type="data" outline="0" fieldPosition="0">
        <references count="3">
          <reference field="4294967294" count="1" selected="0">
            <x v="0"/>
          </reference>
          <reference field="1" count="1" selected="0">
            <x v="0"/>
          </reference>
          <reference field="2" count="1" selected="0">
            <x v="7"/>
          </reference>
        </references>
      </pivotArea>
    </chartFormat>
    <chartFormat chart="0" format="15">
      <pivotArea type="data" outline="0" fieldPosition="0">
        <references count="3">
          <reference field="4294967294" count="1" selected="0">
            <x v="0"/>
          </reference>
          <reference field="1" count="1" selected="0">
            <x v="1"/>
          </reference>
          <reference field="2" count="1" selected="0">
            <x v="0"/>
          </reference>
        </references>
      </pivotArea>
    </chartFormat>
    <chartFormat chart="0" format="16">
      <pivotArea type="data" outline="0" fieldPosition="0">
        <references count="3">
          <reference field="4294967294" count="1" selected="0">
            <x v="0"/>
          </reference>
          <reference field="1" count="1" selected="0">
            <x v="1"/>
          </reference>
          <reference field="2" count="1" selected="0">
            <x v="1"/>
          </reference>
        </references>
      </pivotArea>
    </chartFormat>
    <chartFormat chart="0" format="17">
      <pivotArea type="data" outline="0" fieldPosition="0">
        <references count="3">
          <reference field="4294967294" count="1" selected="0">
            <x v="0"/>
          </reference>
          <reference field="1" count="1" selected="0">
            <x v="1"/>
          </reference>
          <reference field="2" count="1" selected="0">
            <x v="2"/>
          </reference>
        </references>
      </pivotArea>
    </chartFormat>
    <chartFormat chart="0" format="18">
      <pivotArea type="data" outline="0" fieldPosition="0">
        <references count="3">
          <reference field="4294967294" count="1" selected="0">
            <x v="0"/>
          </reference>
          <reference field="1" count="1" selected="0">
            <x v="1"/>
          </reference>
          <reference field="2" count="1" selected="0">
            <x v="3"/>
          </reference>
        </references>
      </pivotArea>
    </chartFormat>
    <chartFormat chart="0" format="19">
      <pivotArea type="data" outline="0" fieldPosition="0">
        <references count="3">
          <reference field="4294967294" count="1" selected="0">
            <x v="0"/>
          </reference>
          <reference field="1" count="1" selected="0">
            <x v="1"/>
          </reference>
          <reference field="2" count="1" selected="0">
            <x v="4"/>
          </reference>
        </references>
      </pivotArea>
    </chartFormat>
    <chartFormat chart="0" format="20">
      <pivotArea type="data" outline="0" fieldPosition="0">
        <references count="3">
          <reference field="4294967294" count="1" selected="0">
            <x v="0"/>
          </reference>
          <reference field="1" count="1" selected="0">
            <x v="1"/>
          </reference>
          <reference field="2" count="1" selected="0">
            <x v="5"/>
          </reference>
        </references>
      </pivotArea>
    </chartFormat>
    <chartFormat chart="0" format="21">
      <pivotArea type="data" outline="0" fieldPosition="0">
        <references count="3">
          <reference field="4294967294" count="1" selected="0">
            <x v="0"/>
          </reference>
          <reference field="1" count="1" selected="0">
            <x v="1"/>
          </reference>
          <reference field="2" count="1" selected="0">
            <x v="6"/>
          </reference>
        </references>
      </pivotArea>
    </chartFormat>
    <chartFormat chart="0" format="22">
      <pivotArea type="data" outline="0" fieldPosition="0">
        <references count="3">
          <reference field="4294967294" count="1" selected="0">
            <x v="0"/>
          </reference>
          <reference field="1" count="1" selected="0">
            <x v="1"/>
          </reference>
          <reference field="2" count="1" selected="0">
            <x v="7"/>
          </reference>
        </references>
      </pivotArea>
    </chartFormat>
    <chartFormat chart="0" format="23">
      <pivotArea type="data" outline="0" fieldPosition="0">
        <references count="3">
          <reference field="4294967294" count="1" selected="0">
            <x v="0"/>
          </reference>
          <reference field="1" count="1" selected="0">
            <x v="2"/>
          </reference>
          <reference field="2" count="1" selected="0">
            <x v="0"/>
          </reference>
        </references>
      </pivotArea>
    </chartFormat>
    <chartFormat chart="0" format="24">
      <pivotArea type="data" outline="0" fieldPosition="0">
        <references count="3">
          <reference field="4294967294" count="1" selected="0">
            <x v="0"/>
          </reference>
          <reference field="1" count="1" selected="0">
            <x v="2"/>
          </reference>
          <reference field="2" count="1" selected="0">
            <x v="1"/>
          </reference>
        </references>
      </pivotArea>
    </chartFormat>
    <chartFormat chart="0" format="25">
      <pivotArea type="data" outline="0" fieldPosition="0">
        <references count="3">
          <reference field="4294967294" count="1" selected="0">
            <x v="0"/>
          </reference>
          <reference field="1" count="1" selected="0">
            <x v="2"/>
          </reference>
          <reference field="2" count="1" selected="0">
            <x v="2"/>
          </reference>
        </references>
      </pivotArea>
    </chartFormat>
    <chartFormat chart="0" format="26">
      <pivotArea type="data" outline="0" fieldPosition="0">
        <references count="3">
          <reference field="4294967294" count="1" selected="0">
            <x v="0"/>
          </reference>
          <reference field="1" count="1" selected="0">
            <x v="2"/>
          </reference>
          <reference field="2" count="1" selected="0">
            <x v="3"/>
          </reference>
        </references>
      </pivotArea>
    </chartFormat>
    <chartFormat chart="0" format="27">
      <pivotArea type="data" outline="0" fieldPosition="0">
        <references count="3">
          <reference field="4294967294" count="1" selected="0">
            <x v="0"/>
          </reference>
          <reference field="1" count="1" selected="0">
            <x v="2"/>
          </reference>
          <reference field="2" count="1" selected="0">
            <x v="4"/>
          </reference>
        </references>
      </pivotArea>
    </chartFormat>
    <chartFormat chart="0" format="28">
      <pivotArea type="data" outline="0" fieldPosition="0">
        <references count="3">
          <reference field="4294967294" count="1" selected="0">
            <x v="0"/>
          </reference>
          <reference field="1" count="1" selected="0">
            <x v="2"/>
          </reference>
          <reference field="2" count="1" selected="0">
            <x v="5"/>
          </reference>
        </references>
      </pivotArea>
    </chartFormat>
    <chartFormat chart="0" format="29">
      <pivotArea type="data" outline="0" fieldPosition="0">
        <references count="3">
          <reference field="4294967294" count="1" selected="0">
            <x v="0"/>
          </reference>
          <reference field="1" count="1" selected="0">
            <x v="2"/>
          </reference>
          <reference field="2" count="1" selected="0">
            <x v="6"/>
          </reference>
        </references>
      </pivotArea>
    </chartFormat>
    <chartFormat chart="0" format="30">
      <pivotArea type="data" outline="0" fieldPosition="0">
        <references count="3">
          <reference field="4294967294" count="1" selected="0">
            <x v="0"/>
          </reference>
          <reference field="1" count="1" selected="0">
            <x v="2"/>
          </reference>
          <reference field="2" count="1" selected="0">
            <x v="7"/>
          </reference>
        </references>
      </pivotArea>
    </chartFormat>
    <chartFormat chart="0" format="31">
      <pivotArea type="data" outline="0" fieldPosition="0">
        <references count="3">
          <reference field="4294967294" count="1" selected="0">
            <x v="0"/>
          </reference>
          <reference field="1" count="1" selected="0">
            <x v="3"/>
          </reference>
          <reference field="2" count="1" selected="0">
            <x v="0"/>
          </reference>
        </references>
      </pivotArea>
    </chartFormat>
    <chartFormat chart="0" format="32">
      <pivotArea type="data" outline="0" fieldPosition="0">
        <references count="3">
          <reference field="4294967294" count="1" selected="0">
            <x v="0"/>
          </reference>
          <reference field="1" count="1" selected="0">
            <x v="3"/>
          </reference>
          <reference field="2" count="1" selected="0">
            <x v="1"/>
          </reference>
        </references>
      </pivotArea>
    </chartFormat>
    <chartFormat chart="0" format="33">
      <pivotArea type="data" outline="0" fieldPosition="0">
        <references count="3">
          <reference field="4294967294" count="1" selected="0">
            <x v="0"/>
          </reference>
          <reference field="1" count="1" selected="0">
            <x v="3"/>
          </reference>
          <reference field="2" count="1" selected="0">
            <x v="2"/>
          </reference>
        </references>
      </pivotArea>
    </chartFormat>
    <chartFormat chart="0" format="34">
      <pivotArea type="data" outline="0" fieldPosition="0">
        <references count="3">
          <reference field="4294967294" count="1" selected="0">
            <x v="0"/>
          </reference>
          <reference field="1" count="1" selected="0">
            <x v="3"/>
          </reference>
          <reference field="2" count="1" selected="0">
            <x v="3"/>
          </reference>
        </references>
      </pivotArea>
    </chartFormat>
    <chartFormat chart="0" format="35">
      <pivotArea type="data" outline="0" fieldPosition="0">
        <references count="3">
          <reference field="4294967294" count="1" selected="0">
            <x v="0"/>
          </reference>
          <reference field="1" count="1" selected="0">
            <x v="3"/>
          </reference>
          <reference field="2" count="1" selected="0">
            <x v="4"/>
          </reference>
        </references>
      </pivotArea>
    </chartFormat>
    <chartFormat chart="0" format="36">
      <pivotArea type="data" outline="0" fieldPosition="0">
        <references count="3">
          <reference field="4294967294" count="1" selected="0">
            <x v="0"/>
          </reference>
          <reference field="1" count="1" selected="0">
            <x v="3"/>
          </reference>
          <reference field="2" count="1" selected="0">
            <x v="5"/>
          </reference>
        </references>
      </pivotArea>
    </chartFormat>
    <chartFormat chart="0" format="37">
      <pivotArea type="data" outline="0" fieldPosition="0">
        <references count="3">
          <reference field="4294967294" count="1" selected="0">
            <x v="0"/>
          </reference>
          <reference field="1" count="1" selected="0">
            <x v="3"/>
          </reference>
          <reference field="2" count="1" selected="0">
            <x v="6"/>
          </reference>
        </references>
      </pivotArea>
    </chartFormat>
    <chartFormat chart="0" format="38">
      <pivotArea type="data" outline="0" fieldPosition="0">
        <references count="3">
          <reference field="4294967294" count="1" selected="0">
            <x v="0"/>
          </reference>
          <reference field="1" count="1" selected="0">
            <x v="3"/>
          </reference>
          <reference field="2" count="1" selected="0">
            <x v="7"/>
          </reference>
        </references>
      </pivotArea>
    </chartFormat>
    <chartFormat chart="0" format="39">
      <pivotArea type="data" outline="0" fieldPosition="0">
        <references count="3">
          <reference field="4294967294" count="1" selected="0">
            <x v="0"/>
          </reference>
          <reference field="1" count="1" selected="0">
            <x v="4"/>
          </reference>
          <reference field="2" count="1" selected="0">
            <x v="0"/>
          </reference>
        </references>
      </pivotArea>
    </chartFormat>
    <chartFormat chart="0" format="40">
      <pivotArea type="data" outline="0" fieldPosition="0">
        <references count="3">
          <reference field="4294967294" count="1" selected="0">
            <x v="0"/>
          </reference>
          <reference field="1" count="1" selected="0">
            <x v="4"/>
          </reference>
          <reference field="2" count="1" selected="0">
            <x v="1"/>
          </reference>
        </references>
      </pivotArea>
    </chartFormat>
    <chartFormat chart="0" format="41">
      <pivotArea type="data" outline="0" fieldPosition="0">
        <references count="3">
          <reference field="4294967294" count="1" selected="0">
            <x v="0"/>
          </reference>
          <reference field="1" count="1" selected="0">
            <x v="4"/>
          </reference>
          <reference field="2" count="1" selected="0">
            <x v="2"/>
          </reference>
        </references>
      </pivotArea>
    </chartFormat>
    <chartFormat chart="0" format="42">
      <pivotArea type="data" outline="0" fieldPosition="0">
        <references count="3">
          <reference field="4294967294" count="1" selected="0">
            <x v="0"/>
          </reference>
          <reference field="1" count="1" selected="0">
            <x v="4"/>
          </reference>
          <reference field="2" count="1" selected="0">
            <x v="3"/>
          </reference>
        </references>
      </pivotArea>
    </chartFormat>
    <chartFormat chart="0" format="43">
      <pivotArea type="data" outline="0" fieldPosition="0">
        <references count="3">
          <reference field="4294967294" count="1" selected="0">
            <x v="0"/>
          </reference>
          <reference field="1" count="1" selected="0">
            <x v="4"/>
          </reference>
          <reference field="2" count="1" selected="0">
            <x v="4"/>
          </reference>
        </references>
      </pivotArea>
    </chartFormat>
    <chartFormat chart="0" format="44">
      <pivotArea type="data" outline="0" fieldPosition="0">
        <references count="3">
          <reference field="4294967294" count="1" selected="0">
            <x v="0"/>
          </reference>
          <reference field="1" count="1" selected="0">
            <x v="4"/>
          </reference>
          <reference field="2" count="1" selected="0">
            <x v="5"/>
          </reference>
        </references>
      </pivotArea>
    </chartFormat>
    <chartFormat chart="0" format="45">
      <pivotArea type="data" outline="0" fieldPosition="0">
        <references count="3">
          <reference field="4294967294" count="1" selected="0">
            <x v="0"/>
          </reference>
          <reference field="1" count="1" selected="0">
            <x v="4"/>
          </reference>
          <reference field="2" count="1" selected="0">
            <x v="6"/>
          </reference>
        </references>
      </pivotArea>
    </chartFormat>
    <chartFormat chart="0" format="46">
      <pivotArea type="data" outline="0" fieldPosition="0">
        <references count="3">
          <reference field="4294967294" count="1" selected="0">
            <x v="0"/>
          </reference>
          <reference field="1" count="1" selected="0">
            <x v="4"/>
          </reference>
          <reference field="2" count="1" selected="0">
            <x v="7"/>
          </reference>
        </references>
      </pivotArea>
    </chartFormat>
    <chartFormat chart="0" format="47">
      <pivotArea type="data" outline="0" fieldPosition="0">
        <references count="3">
          <reference field="4294967294" count="1" selected="0">
            <x v="0"/>
          </reference>
          <reference field="1" count="1" selected="0">
            <x v="5"/>
          </reference>
          <reference field="2" count="1" selected="0">
            <x v="0"/>
          </reference>
        </references>
      </pivotArea>
    </chartFormat>
    <chartFormat chart="0" format="48">
      <pivotArea type="data" outline="0" fieldPosition="0">
        <references count="3">
          <reference field="4294967294" count="1" selected="0">
            <x v="0"/>
          </reference>
          <reference field="1" count="1" selected="0">
            <x v="5"/>
          </reference>
          <reference field="2" count="1" selected="0">
            <x v="1"/>
          </reference>
        </references>
      </pivotArea>
    </chartFormat>
    <chartFormat chart="0" format="49">
      <pivotArea type="data" outline="0" fieldPosition="0">
        <references count="3">
          <reference field="4294967294" count="1" selected="0">
            <x v="0"/>
          </reference>
          <reference field="1" count="1" selected="0">
            <x v="5"/>
          </reference>
          <reference field="2" count="1" selected="0">
            <x v="2"/>
          </reference>
        </references>
      </pivotArea>
    </chartFormat>
    <chartFormat chart="0" format="50">
      <pivotArea type="data" outline="0" fieldPosition="0">
        <references count="3">
          <reference field="4294967294" count="1" selected="0">
            <x v="0"/>
          </reference>
          <reference field="1" count="1" selected="0">
            <x v="5"/>
          </reference>
          <reference field="2" count="1" selected="0">
            <x v="3"/>
          </reference>
        </references>
      </pivotArea>
    </chartFormat>
    <chartFormat chart="0" format="51">
      <pivotArea type="data" outline="0" fieldPosition="0">
        <references count="3">
          <reference field="4294967294" count="1" selected="0">
            <x v="0"/>
          </reference>
          <reference field="1" count="1" selected="0">
            <x v="5"/>
          </reference>
          <reference field="2" count="1" selected="0">
            <x v="4"/>
          </reference>
        </references>
      </pivotArea>
    </chartFormat>
    <chartFormat chart="0" format="52">
      <pivotArea type="data" outline="0" fieldPosition="0">
        <references count="3">
          <reference field="4294967294" count="1" selected="0">
            <x v="0"/>
          </reference>
          <reference field="1" count="1" selected="0">
            <x v="5"/>
          </reference>
          <reference field="2" count="1" selected="0">
            <x v="5"/>
          </reference>
        </references>
      </pivotArea>
    </chartFormat>
    <chartFormat chart="0" format="53">
      <pivotArea type="data" outline="0" fieldPosition="0">
        <references count="3">
          <reference field="4294967294" count="1" selected="0">
            <x v="0"/>
          </reference>
          <reference field="1" count="1" selected="0">
            <x v="5"/>
          </reference>
          <reference field="2" count="1" selected="0">
            <x v="6"/>
          </reference>
        </references>
      </pivotArea>
    </chartFormat>
    <chartFormat chart="0" format="54">
      <pivotArea type="data" outline="0" fieldPosition="0">
        <references count="3">
          <reference field="4294967294" count="1" selected="0">
            <x v="0"/>
          </reference>
          <reference field="1" count="1" selected="0">
            <x v="5"/>
          </reference>
          <reference field="2" count="1" selected="0">
            <x v="7"/>
          </reference>
        </references>
      </pivotArea>
    </chartFormat>
    <chartFormat chart="0" format="55">
      <pivotArea type="data" outline="0" fieldPosition="0">
        <references count="3">
          <reference field="4294967294" count="1" selected="0">
            <x v="0"/>
          </reference>
          <reference field="1" count="1" selected="0">
            <x v="6"/>
          </reference>
          <reference field="2" count="1" selected="0">
            <x v="0"/>
          </reference>
        </references>
      </pivotArea>
    </chartFormat>
    <chartFormat chart="0" format="56">
      <pivotArea type="data" outline="0" fieldPosition="0">
        <references count="3">
          <reference field="4294967294" count="1" selected="0">
            <x v="0"/>
          </reference>
          <reference field="1" count="1" selected="0">
            <x v="6"/>
          </reference>
          <reference field="2" count="1" selected="0">
            <x v="1"/>
          </reference>
        </references>
      </pivotArea>
    </chartFormat>
    <chartFormat chart="0" format="57">
      <pivotArea type="data" outline="0" fieldPosition="0">
        <references count="3">
          <reference field="4294967294" count="1" selected="0">
            <x v="0"/>
          </reference>
          <reference field="1" count="1" selected="0">
            <x v="6"/>
          </reference>
          <reference field="2" count="1" selected="0">
            <x v="2"/>
          </reference>
        </references>
      </pivotArea>
    </chartFormat>
    <chartFormat chart="0" format="58">
      <pivotArea type="data" outline="0" fieldPosition="0">
        <references count="3">
          <reference field="4294967294" count="1" selected="0">
            <x v="0"/>
          </reference>
          <reference field="1" count="1" selected="0">
            <x v="6"/>
          </reference>
          <reference field="2" count="1" selected="0">
            <x v="3"/>
          </reference>
        </references>
      </pivotArea>
    </chartFormat>
    <chartFormat chart="0" format="59">
      <pivotArea type="data" outline="0" fieldPosition="0">
        <references count="3">
          <reference field="4294967294" count="1" selected="0">
            <x v="0"/>
          </reference>
          <reference field="1" count="1" selected="0">
            <x v="6"/>
          </reference>
          <reference field="2" count="1" selected="0">
            <x v="4"/>
          </reference>
        </references>
      </pivotArea>
    </chartFormat>
    <chartFormat chart="0" format="60">
      <pivotArea type="data" outline="0" fieldPosition="0">
        <references count="3">
          <reference field="4294967294" count="1" selected="0">
            <x v="0"/>
          </reference>
          <reference field="1" count="1" selected="0">
            <x v="6"/>
          </reference>
          <reference field="2" count="1" selected="0">
            <x v="5"/>
          </reference>
        </references>
      </pivotArea>
    </chartFormat>
    <chartFormat chart="0" format="61">
      <pivotArea type="data" outline="0" fieldPosition="0">
        <references count="3">
          <reference field="4294967294" count="1" selected="0">
            <x v="0"/>
          </reference>
          <reference field="1" count="1" selected="0">
            <x v="6"/>
          </reference>
          <reference field="2" count="1" selected="0">
            <x v="6"/>
          </reference>
        </references>
      </pivotArea>
    </chartFormat>
    <chartFormat chart="0" format="62">
      <pivotArea type="data" outline="0" fieldPosition="0">
        <references count="3">
          <reference field="4294967294" count="1" selected="0">
            <x v="0"/>
          </reference>
          <reference field="1" count="1" selected="0">
            <x v="6"/>
          </reference>
          <reference field="2" count="1" selected="0">
            <x v="7"/>
          </reference>
        </references>
      </pivotArea>
    </chartFormat>
    <chartFormat chart="1" format="63" series="1">
      <pivotArea type="data" outline="0" fieldPosition="0">
        <references count="2">
          <reference field="4294967294" count="1" selected="0">
            <x v="0"/>
          </reference>
          <reference field="1" count="1" selected="0">
            <x v="0"/>
          </reference>
        </references>
      </pivotArea>
    </chartFormat>
    <chartFormat chart="1" format="64">
      <pivotArea type="data" outline="0" fieldPosition="0">
        <references count="3">
          <reference field="4294967294" count="1" selected="0">
            <x v="0"/>
          </reference>
          <reference field="1" count="1" selected="0">
            <x v="0"/>
          </reference>
          <reference field="2" count="1" selected="0">
            <x v="0"/>
          </reference>
        </references>
      </pivotArea>
    </chartFormat>
    <chartFormat chart="1" format="65">
      <pivotArea type="data" outline="0" fieldPosition="0">
        <references count="3">
          <reference field="4294967294" count="1" selected="0">
            <x v="0"/>
          </reference>
          <reference field="1" count="1" selected="0">
            <x v="0"/>
          </reference>
          <reference field="2" count="1" selected="0">
            <x v="1"/>
          </reference>
        </references>
      </pivotArea>
    </chartFormat>
    <chartFormat chart="1" format="66">
      <pivotArea type="data" outline="0" fieldPosition="0">
        <references count="3">
          <reference field="4294967294" count="1" selected="0">
            <x v="0"/>
          </reference>
          <reference field="1" count="1" selected="0">
            <x v="0"/>
          </reference>
          <reference field="2" count="1" selected="0">
            <x v="2"/>
          </reference>
        </references>
      </pivotArea>
    </chartFormat>
    <chartFormat chart="1" format="67">
      <pivotArea type="data" outline="0" fieldPosition="0">
        <references count="3">
          <reference field="4294967294" count="1" selected="0">
            <x v="0"/>
          </reference>
          <reference field="1" count="1" selected="0">
            <x v="0"/>
          </reference>
          <reference field="2" count="1" selected="0">
            <x v="3"/>
          </reference>
        </references>
      </pivotArea>
    </chartFormat>
    <chartFormat chart="1" format="68">
      <pivotArea type="data" outline="0" fieldPosition="0">
        <references count="3">
          <reference field="4294967294" count="1" selected="0">
            <x v="0"/>
          </reference>
          <reference field="1" count="1" selected="0">
            <x v="0"/>
          </reference>
          <reference field="2" count="1" selected="0">
            <x v="4"/>
          </reference>
        </references>
      </pivotArea>
    </chartFormat>
    <chartFormat chart="1" format="69">
      <pivotArea type="data" outline="0" fieldPosition="0">
        <references count="3">
          <reference field="4294967294" count="1" selected="0">
            <x v="0"/>
          </reference>
          <reference field="1" count="1" selected="0">
            <x v="0"/>
          </reference>
          <reference field="2" count="1" selected="0">
            <x v="5"/>
          </reference>
        </references>
      </pivotArea>
    </chartFormat>
    <chartFormat chart="1" format="70">
      <pivotArea type="data" outline="0" fieldPosition="0">
        <references count="3">
          <reference field="4294967294" count="1" selected="0">
            <x v="0"/>
          </reference>
          <reference field="1" count="1" selected="0">
            <x v="0"/>
          </reference>
          <reference field="2" count="1" selected="0">
            <x v="6"/>
          </reference>
        </references>
      </pivotArea>
    </chartFormat>
    <chartFormat chart="1" format="71">
      <pivotArea type="data" outline="0" fieldPosition="0">
        <references count="3">
          <reference field="4294967294" count="1" selected="0">
            <x v="0"/>
          </reference>
          <reference field="1" count="1" selected="0">
            <x v="0"/>
          </reference>
          <reference field="2" count="1" selected="0">
            <x v="7"/>
          </reference>
        </references>
      </pivotArea>
    </chartFormat>
    <chartFormat chart="1" format="72" series="1">
      <pivotArea type="data" outline="0" fieldPosition="0">
        <references count="2">
          <reference field="4294967294" count="1" selected="0">
            <x v="0"/>
          </reference>
          <reference field="1" count="1" selected="0">
            <x v="1"/>
          </reference>
        </references>
      </pivotArea>
    </chartFormat>
    <chartFormat chart="1" format="73">
      <pivotArea type="data" outline="0" fieldPosition="0">
        <references count="3">
          <reference field="4294967294" count="1" selected="0">
            <x v="0"/>
          </reference>
          <reference field="1" count="1" selected="0">
            <x v="1"/>
          </reference>
          <reference field="2" count="1" selected="0">
            <x v="0"/>
          </reference>
        </references>
      </pivotArea>
    </chartFormat>
    <chartFormat chart="1" format="74">
      <pivotArea type="data" outline="0" fieldPosition="0">
        <references count="3">
          <reference field="4294967294" count="1" selected="0">
            <x v="0"/>
          </reference>
          <reference field="1" count="1" selected="0">
            <x v="1"/>
          </reference>
          <reference field="2" count="1" selected="0">
            <x v="1"/>
          </reference>
        </references>
      </pivotArea>
    </chartFormat>
    <chartFormat chart="1" format="75">
      <pivotArea type="data" outline="0" fieldPosition="0">
        <references count="3">
          <reference field="4294967294" count="1" selected="0">
            <x v="0"/>
          </reference>
          <reference field="1" count="1" selected="0">
            <x v="1"/>
          </reference>
          <reference field="2" count="1" selected="0">
            <x v="2"/>
          </reference>
        </references>
      </pivotArea>
    </chartFormat>
    <chartFormat chart="1" format="76">
      <pivotArea type="data" outline="0" fieldPosition="0">
        <references count="3">
          <reference field="4294967294" count="1" selected="0">
            <x v="0"/>
          </reference>
          <reference field="1" count="1" selected="0">
            <x v="1"/>
          </reference>
          <reference field="2" count="1" selected="0">
            <x v="3"/>
          </reference>
        </references>
      </pivotArea>
    </chartFormat>
    <chartFormat chart="1" format="77">
      <pivotArea type="data" outline="0" fieldPosition="0">
        <references count="3">
          <reference field="4294967294" count="1" selected="0">
            <x v="0"/>
          </reference>
          <reference field="1" count="1" selected="0">
            <x v="1"/>
          </reference>
          <reference field="2" count="1" selected="0">
            <x v="4"/>
          </reference>
        </references>
      </pivotArea>
    </chartFormat>
    <chartFormat chart="1" format="78">
      <pivotArea type="data" outline="0" fieldPosition="0">
        <references count="3">
          <reference field="4294967294" count="1" selected="0">
            <x v="0"/>
          </reference>
          <reference field="1" count="1" selected="0">
            <x v="1"/>
          </reference>
          <reference field="2" count="1" selected="0">
            <x v="5"/>
          </reference>
        </references>
      </pivotArea>
    </chartFormat>
    <chartFormat chart="1" format="79">
      <pivotArea type="data" outline="0" fieldPosition="0">
        <references count="3">
          <reference field="4294967294" count="1" selected="0">
            <x v="0"/>
          </reference>
          <reference field="1" count="1" selected="0">
            <x v="1"/>
          </reference>
          <reference field="2" count="1" selected="0">
            <x v="6"/>
          </reference>
        </references>
      </pivotArea>
    </chartFormat>
    <chartFormat chart="1" format="80">
      <pivotArea type="data" outline="0" fieldPosition="0">
        <references count="3">
          <reference field="4294967294" count="1" selected="0">
            <x v="0"/>
          </reference>
          <reference field="1" count="1" selected="0">
            <x v="1"/>
          </reference>
          <reference field="2" count="1" selected="0">
            <x v="7"/>
          </reference>
        </references>
      </pivotArea>
    </chartFormat>
    <chartFormat chart="1" format="81" series="1">
      <pivotArea type="data" outline="0" fieldPosition="0">
        <references count="2">
          <reference field="4294967294" count="1" selected="0">
            <x v="0"/>
          </reference>
          <reference field="1" count="1" selected="0">
            <x v="2"/>
          </reference>
        </references>
      </pivotArea>
    </chartFormat>
    <chartFormat chart="1" format="82">
      <pivotArea type="data" outline="0" fieldPosition="0">
        <references count="3">
          <reference field="4294967294" count="1" selected="0">
            <x v="0"/>
          </reference>
          <reference field="1" count="1" selected="0">
            <x v="2"/>
          </reference>
          <reference field="2" count="1" selected="0">
            <x v="0"/>
          </reference>
        </references>
      </pivotArea>
    </chartFormat>
    <chartFormat chart="1" format="83">
      <pivotArea type="data" outline="0" fieldPosition="0">
        <references count="3">
          <reference field="4294967294" count="1" selected="0">
            <x v="0"/>
          </reference>
          <reference field="1" count="1" selected="0">
            <x v="2"/>
          </reference>
          <reference field="2" count="1" selected="0">
            <x v="1"/>
          </reference>
        </references>
      </pivotArea>
    </chartFormat>
    <chartFormat chart="1" format="84">
      <pivotArea type="data" outline="0" fieldPosition="0">
        <references count="3">
          <reference field="4294967294" count="1" selected="0">
            <x v="0"/>
          </reference>
          <reference field="1" count="1" selected="0">
            <x v="2"/>
          </reference>
          <reference field="2" count="1" selected="0">
            <x v="2"/>
          </reference>
        </references>
      </pivotArea>
    </chartFormat>
    <chartFormat chart="1" format="85">
      <pivotArea type="data" outline="0" fieldPosition="0">
        <references count="3">
          <reference field="4294967294" count="1" selected="0">
            <x v="0"/>
          </reference>
          <reference field="1" count="1" selected="0">
            <x v="2"/>
          </reference>
          <reference field="2" count="1" selected="0">
            <x v="3"/>
          </reference>
        </references>
      </pivotArea>
    </chartFormat>
    <chartFormat chart="1" format="86">
      <pivotArea type="data" outline="0" fieldPosition="0">
        <references count="3">
          <reference field="4294967294" count="1" selected="0">
            <x v="0"/>
          </reference>
          <reference field="1" count="1" selected="0">
            <x v="2"/>
          </reference>
          <reference field="2" count="1" selected="0">
            <x v="4"/>
          </reference>
        </references>
      </pivotArea>
    </chartFormat>
    <chartFormat chart="1" format="87">
      <pivotArea type="data" outline="0" fieldPosition="0">
        <references count="3">
          <reference field="4294967294" count="1" selected="0">
            <x v="0"/>
          </reference>
          <reference field="1" count="1" selected="0">
            <x v="2"/>
          </reference>
          <reference field="2" count="1" selected="0">
            <x v="5"/>
          </reference>
        </references>
      </pivotArea>
    </chartFormat>
    <chartFormat chart="1" format="88">
      <pivotArea type="data" outline="0" fieldPosition="0">
        <references count="3">
          <reference field="4294967294" count="1" selected="0">
            <x v="0"/>
          </reference>
          <reference field="1" count="1" selected="0">
            <x v="2"/>
          </reference>
          <reference field="2" count="1" selected="0">
            <x v="6"/>
          </reference>
        </references>
      </pivotArea>
    </chartFormat>
    <chartFormat chart="1" format="89">
      <pivotArea type="data" outline="0" fieldPosition="0">
        <references count="3">
          <reference field="4294967294" count="1" selected="0">
            <x v="0"/>
          </reference>
          <reference field="1" count="1" selected="0">
            <x v="2"/>
          </reference>
          <reference field="2" count="1" selected="0">
            <x v="7"/>
          </reference>
        </references>
      </pivotArea>
    </chartFormat>
    <chartFormat chart="1" format="90" series="1">
      <pivotArea type="data" outline="0" fieldPosition="0">
        <references count="2">
          <reference field="4294967294" count="1" selected="0">
            <x v="0"/>
          </reference>
          <reference field="1" count="1" selected="0">
            <x v="3"/>
          </reference>
        </references>
      </pivotArea>
    </chartFormat>
    <chartFormat chart="1" format="91">
      <pivotArea type="data" outline="0" fieldPosition="0">
        <references count="3">
          <reference field="4294967294" count="1" selected="0">
            <x v="0"/>
          </reference>
          <reference field="1" count="1" selected="0">
            <x v="3"/>
          </reference>
          <reference field="2" count="1" selected="0">
            <x v="0"/>
          </reference>
        </references>
      </pivotArea>
    </chartFormat>
    <chartFormat chart="1" format="92">
      <pivotArea type="data" outline="0" fieldPosition="0">
        <references count="3">
          <reference field="4294967294" count="1" selected="0">
            <x v="0"/>
          </reference>
          <reference field="1" count="1" selected="0">
            <x v="3"/>
          </reference>
          <reference field="2" count="1" selected="0">
            <x v="1"/>
          </reference>
        </references>
      </pivotArea>
    </chartFormat>
    <chartFormat chart="1" format="93">
      <pivotArea type="data" outline="0" fieldPosition="0">
        <references count="3">
          <reference field="4294967294" count="1" selected="0">
            <x v="0"/>
          </reference>
          <reference field="1" count="1" selected="0">
            <x v="3"/>
          </reference>
          <reference field="2" count="1" selected="0">
            <x v="2"/>
          </reference>
        </references>
      </pivotArea>
    </chartFormat>
    <chartFormat chart="1" format="94">
      <pivotArea type="data" outline="0" fieldPosition="0">
        <references count="3">
          <reference field="4294967294" count="1" selected="0">
            <x v="0"/>
          </reference>
          <reference field="1" count="1" selected="0">
            <x v="3"/>
          </reference>
          <reference field="2" count="1" selected="0">
            <x v="3"/>
          </reference>
        </references>
      </pivotArea>
    </chartFormat>
    <chartFormat chart="1" format="95">
      <pivotArea type="data" outline="0" fieldPosition="0">
        <references count="3">
          <reference field="4294967294" count="1" selected="0">
            <x v="0"/>
          </reference>
          <reference field="1" count="1" selected="0">
            <x v="3"/>
          </reference>
          <reference field="2" count="1" selected="0">
            <x v="4"/>
          </reference>
        </references>
      </pivotArea>
    </chartFormat>
    <chartFormat chart="1" format="96">
      <pivotArea type="data" outline="0" fieldPosition="0">
        <references count="3">
          <reference field="4294967294" count="1" selected="0">
            <x v="0"/>
          </reference>
          <reference field="1" count="1" selected="0">
            <x v="3"/>
          </reference>
          <reference field="2" count="1" selected="0">
            <x v="5"/>
          </reference>
        </references>
      </pivotArea>
    </chartFormat>
    <chartFormat chart="1" format="97">
      <pivotArea type="data" outline="0" fieldPosition="0">
        <references count="3">
          <reference field="4294967294" count="1" selected="0">
            <x v="0"/>
          </reference>
          <reference field="1" count="1" selected="0">
            <x v="3"/>
          </reference>
          <reference field="2" count="1" selected="0">
            <x v="6"/>
          </reference>
        </references>
      </pivotArea>
    </chartFormat>
    <chartFormat chart="1" format="98">
      <pivotArea type="data" outline="0" fieldPosition="0">
        <references count="3">
          <reference field="4294967294" count="1" selected="0">
            <x v="0"/>
          </reference>
          <reference field="1" count="1" selected="0">
            <x v="3"/>
          </reference>
          <reference field="2" count="1" selected="0">
            <x v="7"/>
          </reference>
        </references>
      </pivotArea>
    </chartFormat>
    <chartFormat chart="1" format="99" series="1">
      <pivotArea type="data" outline="0" fieldPosition="0">
        <references count="2">
          <reference field="4294967294" count="1" selected="0">
            <x v="0"/>
          </reference>
          <reference field="1" count="1" selected="0">
            <x v="4"/>
          </reference>
        </references>
      </pivotArea>
    </chartFormat>
    <chartFormat chart="1" format="100">
      <pivotArea type="data" outline="0" fieldPosition="0">
        <references count="3">
          <reference field="4294967294" count="1" selected="0">
            <x v="0"/>
          </reference>
          <reference field="1" count="1" selected="0">
            <x v="4"/>
          </reference>
          <reference field="2" count="1" selected="0">
            <x v="0"/>
          </reference>
        </references>
      </pivotArea>
    </chartFormat>
    <chartFormat chart="1" format="101">
      <pivotArea type="data" outline="0" fieldPosition="0">
        <references count="3">
          <reference field="4294967294" count="1" selected="0">
            <x v="0"/>
          </reference>
          <reference field="1" count="1" selected="0">
            <x v="4"/>
          </reference>
          <reference field="2" count="1" selected="0">
            <x v="1"/>
          </reference>
        </references>
      </pivotArea>
    </chartFormat>
    <chartFormat chart="1" format="102">
      <pivotArea type="data" outline="0" fieldPosition="0">
        <references count="3">
          <reference field="4294967294" count="1" selected="0">
            <x v="0"/>
          </reference>
          <reference field="1" count="1" selected="0">
            <x v="4"/>
          </reference>
          <reference field="2" count="1" selected="0">
            <x v="2"/>
          </reference>
        </references>
      </pivotArea>
    </chartFormat>
    <chartFormat chart="1" format="103">
      <pivotArea type="data" outline="0" fieldPosition="0">
        <references count="3">
          <reference field="4294967294" count="1" selected="0">
            <x v="0"/>
          </reference>
          <reference field="1" count="1" selected="0">
            <x v="4"/>
          </reference>
          <reference field="2" count="1" selected="0">
            <x v="3"/>
          </reference>
        </references>
      </pivotArea>
    </chartFormat>
    <chartFormat chart="1" format="104">
      <pivotArea type="data" outline="0" fieldPosition="0">
        <references count="3">
          <reference field="4294967294" count="1" selected="0">
            <x v="0"/>
          </reference>
          <reference field="1" count="1" selected="0">
            <x v="4"/>
          </reference>
          <reference field="2" count="1" selected="0">
            <x v="4"/>
          </reference>
        </references>
      </pivotArea>
    </chartFormat>
    <chartFormat chart="1" format="105">
      <pivotArea type="data" outline="0" fieldPosition="0">
        <references count="3">
          <reference field="4294967294" count="1" selected="0">
            <x v="0"/>
          </reference>
          <reference field="1" count="1" selected="0">
            <x v="4"/>
          </reference>
          <reference field="2" count="1" selected="0">
            <x v="5"/>
          </reference>
        </references>
      </pivotArea>
    </chartFormat>
    <chartFormat chart="1" format="106">
      <pivotArea type="data" outline="0" fieldPosition="0">
        <references count="3">
          <reference field="4294967294" count="1" selected="0">
            <x v="0"/>
          </reference>
          <reference field="1" count="1" selected="0">
            <x v="4"/>
          </reference>
          <reference field="2" count="1" selected="0">
            <x v="6"/>
          </reference>
        </references>
      </pivotArea>
    </chartFormat>
    <chartFormat chart="1" format="107">
      <pivotArea type="data" outline="0" fieldPosition="0">
        <references count="3">
          <reference field="4294967294" count="1" selected="0">
            <x v="0"/>
          </reference>
          <reference field="1" count="1" selected="0">
            <x v="4"/>
          </reference>
          <reference field="2" count="1" selected="0">
            <x v="7"/>
          </reference>
        </references>
      </pivotArea>
    </chartFormat>
    <chartFormat chart="1" format="108" series="1">
      <pivotArea type="data" outline="0" fieldPosition="0">
        <references count="2">
          <reference field="4294967294" count="1" selected="0">
            <x v="0"/>
          </reference>
          <reference field="1" count="1" selected="0">
            <x v="5"/>
          </reference>
        </references>
      </pivotArea>
    </chartFormat>
    <chartFormat chart="1" format="109">
      <pivotArea type="data" outline="0" fieldPosition="0">
        <references count="3">
          <reference field="4294967294" count="1" selected="0">
            <x v="0"/>
          </reference>
          <reference field="1" count="1" selected="0">
            <x v="5"/>
          </reference>
          <reference field="2" count="1" selected="0">
            <x v="0"/>
          </reference>
        </references>
      </pivotArea>
    </chartFormat>
    <chartFormat chart="1" format="110">
      <pivotArea type="data" outline="0" fieldPosition="0">
        <references count="3">
          <reference field="4294967294" count="1" selected="0">
            <x v="0"/>
          </reference>
          <reference field="1" count="1" selected="0">
            <x v="5"/>
          </reference>
          <reference field="2" count="1" selected="0">
            <x v="1"/>
          </reference>
        </references>
      </pivotArea>
    </chartFormat>
    <chartFormat chart="1" format="111">
      <pivotArea type="data" outline="0" fieldPosition="0">
        <references count="3">
          <reference field="4294967294" count="1" selected="0">
            <x v="0"/>
          </reference>
          <reference field="1" count="1" selected="0">
            <x v="5"/>
          </reference>
          <reference field="2" count="1" selected="0">
            <x v="2"/>
          </reference>
        </references>
      </pivotArea>
    </chartFormat>
    <chartFormat chart="1" format="112">
      <pivotArea type="data" outline="0" fieldPosition="0">
        <references count="3">
          <reference field="4294967294" count="1" selected="0">
            <x v="0"/>
          </reference>
          <reference field="1" count="1" selected="0">
            <x v="5"/>
          </reference>
          <reference field="2" count="1" selected="0">
            <x v="3"/>
          </reference>
        </references>
      </pivotArea>
    </chartFormat>
    <chartFormat chart="1" format="113">
      <pivotArea type="data" outline="0" fieldPosition="0">
        <references count="3">
          <reference field="4294967294" count="1" selected="0">
            <x v="0"/>
          </reference>
          <reference field="1" count="1" selected="0">
            <x v="5"/>
          </reference>
          <reference field="2" count="1" selected="0">
            <x v="4"/>
          </reference>
        </references>
      </pivotArea>
    </chartFormat>
    <chartFormat chart="1" format="114">
      <pivotArea type="data" outline="0" fieldPosition="0">
        <references count="3">
          <reference field="4294967294" count="1" selected="0">
            <x v="0"/>
          </reference>
          <reference field="1" count="1" selected="0">
            <x v="5"/>
          </reference>
          <reference field="2" count="1" selected="0">
            <x v="5"/>
          </reference>
        </references>
      </pivotArea>
    </chartFormat>
    <chartFormat chart="1" format="115">
      <pivotArea type="data" outline="0" fieldPosition="0">
        <references count="3">
          <reference field="4294967294" count="1" selected="0">
            <x v="0"/>
          </reference>
          <reference field="1" count="1" selected="0">
            <x v="5"/>
          </reference>
          <reference field="2" count="1" selected="0">
            <x v="6"/>
          </reference>
        </references>
      </pivotArea>
    </chartFormat>
    <chartFormat chart="1" format="116">
      <pivotArea type="data" outline="0" fieldPosition="0">
        <references count="3">
          <reference field="4294967294" count="1" selected="0">
            <x v="0"/>
          </reference>
          <reference field="1" count="1" selected="0">
            <x v="5"/>
          </reference>
          <reference field="2" count="1" selected="0">
            <x v="7"/>
          </reference>
        </references>
      </pivotArea>
    </chartFormat>
    <chartFormat chart="1" format="117" series="1">
      <pivotArea type="data" outline="0" fieldPosition="0">
        <references count="2">
          <reference field="4294967294" count="1" selected="0">
            <x v="0"/>
          </reference>
          <reference field="1" count="1" selected="0">
            <x v="6"/>
          </reference>
        </references>
      </pivotArea>
    </chartFormat>
    <chartFormat chart="1" format="118">
      <pivotArea type="data" outline="0" fieldPosition="0">
        <references count="3">
          <reference field="4294967294" count="1" selected="0">
            <x v="0"/>
          </reference>
          <reference field="1" count="1" selected="0">
            <x v="6"/>
          </reference>
          <reference field="2" count="1" selected="0">
            <x v="0"/>
          </reference>
        </references>
      </pivotArea>
    </chartFormat>
    <chartFormat chart="1" format="119">
      <pivotArea type="data" outline="0" fieldPosition="0">
        <references count="3">
          <reference field="4294967294" count="1" selected="0">
            <x v="0"/>
          </reference>
          <reference field="1" count="1" selected="0">
            <x v="6"/>
          </reference>
          <reference field="2" count="1" selected="0">
            <x v="1"/>
          </reference>
        </references>
      </pivotArea>
    </chartFormat>
    <chartFormat chart="1" format="120">
      <pivotArea type="data" outline="0" fieldPosition="0">
        <references count="3">
          <reference field="4294967294" count="1" selected="0">
            <x v="0"/>
          </reference>
          <reference field="1" count="1" selected="0">
            <x v="6"/>
          </reference>
          <reference field="2" count="1" selected="0">
            <x v="2"/>
          </reference>
        </references>
      </pivotArea>
    </chartFormat>
    <chartFormat chart="1" format="121">
      <pivotArea type="data" outline="0" fieldPosition="0">
        <references count="3">
          <reference field="4294967294" count="1" selected="0">
            <x v="0"/>
          </reference>
          <reference field="1" count="1" selected="0">
            <x v="6"/>
          </reference>
          <reference field="2" count="1" selected="0">
            <x v="3"/>
          </reference>
        </references>
      </pivotArea>
    </chartFormat>
    <chartFormat chart="1" format="122">
      <pivotArea type="data" outline="0" fieldPosition="0">
        <references count="3">
          <reference field="4294967294" count="1" selected="0">
            <x v="0"/>
          </reference>
          <reference field="1" count="1" selected="0">
            <x v="6"/>
          </reference>
          <reference field="2" count="1" selected="0">
            <x v="4"/>
          </reference>
        </references>
      </pivotArea>
    </chartFormat>
    <chartFormat chart="1" format="123">
      <pivotArea type="data" outline="0" fieldPosition="0">
        <references count="3">
          <reference field="4294967294" count="1" selected="0">
            <x v="0"/>
          </reference>
          <reference field="1" count="1" selected="0">
            <x v="6"/>
          </reference>
          <reference field="2" count="1" selected="0">
            <x v="5"/>
          </reference>
        </references>
      </pivotArea>
    </chartFormat>
    <chartFormat chart="1" format="124">
      <pivotArea type="data" outline="0" fieldPosition="0">
        <references count="3">
          <reference field="4294967294" count="1" selected="0">
            <x v="0"/>
          </reference>
          <reference field="1" count="1" selected="0">
            <x v="6"/>
          </reference>
          <reference field="2" count="1" selected="0">
            <x v="6"/>
          </reference>
        </references>
      </pivotArea>
    </chartFormat>
    <chartFormat chart="1" format="125">
      <pivotArea type="data" outline="0" fieldPosition="0">
        <references count="3">
          <reference field="4294967294" count="1" selected="0">
            <x v="0"/>
          </reference>
          <reference field="1" count="1" selected="0">
            <x v="6"/>
          </reference>
          <reference field="2" count="1" selected="0">
            <x v="7"/>
          </reference>
        </references>
      </pivotArea>
    </chartFormat>
    <chartFormat chart="2" format="126" series="1">
      <pivotArea type="data" outline="0" fieldPosition="0">
        <references count="2">
          <reference field="4294967294" count="1" selected="0">
            <x v="0"/>
          </reference>
          <reference field="1" count="1" selected="0">
            <x v="0"/>
          </reference>
        </references>
      </pivotArea>
    </chartFormat>
    <chartFormat chart="2" format="127">
      <pivotArea type="data" outline="0" fieldPosition="0">
        <references count="3">
          <reference field="4294967294" count="1" selected="0">
            <x v="0"/>
          </reference>
          <reference field="1" count="1" selected="0">
            <x v="0"/>
          </reference>
          <reference field="2" count="1" selected="0">
            <x v="0"/>
          </reference>
        </references>
      </pivotArea>
    </chartFormat>
    <chartFormat chart="2" format="128">
      <pivotArea type="data" outline="0" fieldPosition="0">
        <references count="3">
          <reference field="4294967294" count="1" selected="0">
            <x v="0"/>
          </reference>
          <reference field="1" count="1" selected="0">
            <x v="0"/>
          </reference>
          <reference field="2" count="1" selected="0">
            <x v="1"/>
          </reference>
        </references>
      </pivotArea>
    </chartFormat>
    <chartFormat chart="2" format="129">
      <pivotArea type="data" outline="0" fieldPosition="0">
        <references count="3">
          <reference field="4294967294" count="1" selected="0">
            <x v="0"/>
          </reference>
          <reference field="1" count="1" selected="0">
            <x v="0"/>
          </reference>
          <reference field="2" count="1" selected="0">
            <x v="2"/>
          </reference>
        </references>
      </pivotArea>
    </chartFormat>
    <chartFormat chart="2" format="130">
      <pivotArea type="data" outline="0" fieldPosition="0">
        <references count="3">
          <reference field="4294967294" count="1" selected="0">
            <x v="0"/>
          </reference>
          <reference field="1" count="1" selected="0">
            <x v="0"/>
          </reference>
          <reference field="2" count="1" selected="0">
            <x v="3"/>
          </reference>
        </references>
      </pivotArea>
    </chartFormat>
    <chartFormat chart="2" format="131">
      <pivotArea type="data" outline="0" fieldPosition="0">
        <references count="3">
          <reference field="4294967294" count="1" selected="0">
            <x v="0"/>
          </reference>
          <reference field="1" count="1" selected="0">
            <x v="0"/>
          </reference>
          <reference field="2" count="1" selected="0">
            <x v="4"/>
          </reference>
        </references>
      </pivotArea>
    </chartFormat>
    <chartFormat chart="2" format="132">
      <pivotArea type="data" outline="0" fieldPosition="0">
        <references count="3">
          <reference field="4294967294" count="1" selected="0">
            <x v="0"/>
          </reference>
          <reference field="1" count="1" selected="0">
            <x v="0"/>
          </reference>
          <reference field="2" count="1" selected="0">
            <x v="5"/>
          </reference>
        </references>
      </pivotArea>
    </chartFormat>
    <chartFormat chart="2" format="133">
      <pivotArea type="data" outline="0" fieldPosition="0">
        <references count="3">
          <reference field="4294967294" count="1" selected="0">
            <x v="0"/>
          </reference>
          <reference field="1" count="1" selected="0">
            <x v="0"/>
          </reference>
          <reference field="2" count="1" selected="0">
            <x v="6"/>
          </reference>
        </references>
      </pivotArea>
    </chartFormat>
    <chartFormat chart="2" format="134">
      <pivotArea type="data" outline="0" fieldPosition="0">
        <references count="3">
          <reference field="4294967294" count="1" selected="0">
            <x v="0"/>
          </reference>
          <reference field="1" count="1" selected="0">
            <x v="0"/>
          </reference>
          <reference field="2" count="1" selected="0">
            <x v="7"/>
          </reference>
        </references>
      </pivotArea>
    </chartFormat>
    <chartFormat chart="2" format="135" series="1">
      <pivotArea type="data" outline="0" fieldPosition="0">
        <references count="2">
          <reference field="4294967294" count="1" selected="0">
            <x v="0"/>
          </reference>
          <reference field="1" count="1" selected="0">
            <x v="1"/>
          </reference>
        </references>
      </pivotArea>
    </chartFormat>
    <chartFormat chart="2" format="136">
      <pivotArea type="data" outline="0" fieldPosition="0">
        <references count="3">
          <reference field="4294967294" count="1" selected="0">
            <x v="0"/>
          </reference>
          <reference field="1" count="1" selected="0">
            <x v="1"/>
          </reference>
          <reference field="2" count="1" selected="0">
            <x v="0"/>
          </reference>
        </references>
      </pivotArea>
    </chartFormat>
    <chartFormat chart="2" format="137">
      <pivotArea type="data" outline="0" fieldPosition="0">
        <references count="3">
          <reference field="4294967294" count="1" selected="0">
            <x v="0"/>
          </reference>
          <reference field="1" count="1" selected="0">
            <x v="1"/>
          </reference>
          <reference field="2" count="1" selected="0">
            <x v="1"/>
          </reference>
        </references>
      </pivotArea>
    </chartFormat>
    <chartFormat chart="2" format="138">
      <pivotArea type="data" outline="0" fieldPosition="0">
        <references count="3">
          <reference field="4294967294" count="1" selected="0">
            <x v="0"/>
          </reference>
          <reference field="1" count="1" selected="0">
            <x v="1"/>
          </reference>
          <reference field="2" count="1" selected="0">
            <x v="2"/>
          </reference>
        </references>
      </pivotArea>
    </chartFormat>
    <chartFormat chart="2" format="139">
      <pivotArea type="data" outline="0" fieldPosition="0">
        <references count="3">
          <reference field="4294967294" count="1" selected="0">
            <x v="0"/>
          </reference>
          <reference field="1" count="1" selected="0">
            <x v="1"/>
          </reference>
          <reference field="2" count="1" selected="0">
            <x v="3"/>
          </reference>
        </references>
      </pivotArea>
    </chartFormat>
    <chartFormat chart="2" format="140">
      <pivotArea type="data" outline="0" fieldPosition="0">
        <references count="3">
          <reference field="4294967294" count="1" selected="0">
            <x v="0"/>
          </reference>
          <reference field="1" count="1" selected="0">
            <x v="1"/>
          </reference>
          <reference field="2" count="1" selected="0">
            <x v="4"/>
          </reference>
        </references>
      </pivotArea>
    </chartFormat>
    <chartFormat chart="2" format="141">
      <pivotArea type="data" outline="0" fieldPosition="0">
        <references count="3">
          <reference field="4294967294" count="1" selected="0">
            <x v="0"/>
          </reference>
          <reference field="1" count="1" selected="0">
            <x v="1"/>
          </reference>
          <reference field="2" count="1" selected="0">
            <x v="5"/>
          </reference>
        </references>
      </pivotArea>
    </chartFormat>
    <chartFormat chart="2" format="142">
      <pivotArea type="data" outline="0" fieldPosition="0">
        <references count="3">
          <reference field="4294967294" count="1" selected="0">
            <x v="0"/>
          </reference>
          <reference field="1" count="1" selected="0">
            <x v="1"/>
          </reference>
          <reference field="2" count="1" selected="0">
            <x v="6"/>
          </reference>
        </references>
      </pivotArea>
    </chartFormat>
    <chartFormat chart="2" format="143">
      <pivotArea type="data" outline="0" fieldPosition="0">
        <references count="3">
          <reference field="4294967294" count="1" selected="0">
            <x v="0"/>
          </reference>
          <reference field="1" count="1" selected="0">
            <x v="1"/>
          </reference>
          <reference field="2" count="1" selected="0">
            <x v="7"/>
          </reference>
        </references>
      </pivotArea>
    </chartFormat>
    <chartFormat chart="2" format="144" series="1">
      <pivotArea type="data" outline="0" fieldPosition="0">
        <references count="2">
          <reference field="4294967294" count="1" selected="0">
            <x v="0"/>
          </reference>
          <reference field="1" count="1" selected="0">
            <x v="2"/>
          </reference>
        </references>
      </pivotArea>
    </chartFormat>
    <chartFormat chart="2" format="145">
      <pivotArea type="data" outline="0" fieldPosition="0">
        <references count="3">
          <reference field="4294967294" count="1" selected="0">
            <x v="0"/>
          </reference>
          <reference field="1" count="1" selected="0">
            <x v="2"/>
          </reference>
          <reference field="2" count="1" selected="0">
            <x v="0"/>
          </reference>
        </references>
      </pivotArea>
    </chartFormat>
    <chartFormat chart="2" format="146">
      <pivotArea type="data" outline="0" fieldPosition="0">
        <references count="3">
          <reference field="4294967294" count="1" selected="0">
            <x v="0"/>
          </reference>
          <reference field="1" count="1" selected="0">
            <x v="2"/>
          </reference>
          <reference field="2" count="1" selected="0">
            <x v="1"/>
          </reference>
        </references>
      </pivotArea>
    </chartFormat>
    <chartFormat chart="2" format="147">
      <pivotArea type="data" outline="0" fieldPosition="0">
        <references count="3">
          <reference field="4294967294" count="1" selected="0">
            <x v="0"/>
          </reference>
          <reference field="1" count="1" selected="0">
            <x v="2"/>
          </reference>
          <reference field="2" count="1" selected="0">
            <x v="2"/>
          </reference>
        </references>
      </pivotArea>
    </chartFormat>
    <chartFormat chart="2" format="148">
      <pivotArea type="data" outline="0" fieldPosition="0">
        <references count="3">
          <reference field="4294967294" count="1" selected="0">
            <x v="0"/>
          </reference>
          <reference field="1" count="1" selected="0">
            <x v="2"/>
          </reference>
          <reference field="2" count="1" selected="0">
            <x v="3"/>
          </reference>
        </references>
      </pivotArea>
    </chartFormat>
    <chartFormat chart="2" format="149">
      <pivotArea type="data" outline="0" fieldPosition="0">
        <references count="3">
          <reference field="4294967294" count="1" selected="0">
            <x v="0"/>
          </reference>
          <reference field="1" count="1" selected="0">
            <x v="2"/>
          </reference>
          <reference field="2" count="1" selected="0">
            <x v="4"/>
          </reference>
        </references>
      </pivotArea>
    </chartFormat>
    <chartFormat chart="2" format="150">
      <pivotArea type="data" outline="0" fieldPosition="0">
        <references count="3">
          <reference field="4294967294" count="1" selected="0">
            <x v="0"/>
          </reference>
          <reference field="1" count="1" selected="0">
            <x v="2"/>
          </reference>
          <reference field="2" count="1" selected="0">
            <x v="5"/>
          </reference>
        </references>
      </pivotArea>
    </chartFormat>
    <chartFormat chart="2" format="151">
      <pivotArea type="data" outline="0" fieldPosition="0">
        <references count="3">
          <reference field="4294967294" count="1" selected="0">
            <x v="0"/>
          </reference>
          <reference field="1" count="1" selected="0">
            <x v="2"/>
          </reference>
          <reference field="2" count="1" selected="0">
            <x v="6"/>
          </reference>
        </references>
      </pivotArea>
    </chartFormat>
    <chartFormat chart="2" format="152">
      <pivotArea type="data" outline="0" fieldPosition="0">
        <references count="3">
          <reference field="4294967294" count="1" selected="0">
            <x v="0"/>
          </reference>
          <reference field="1" count="1" selected="0">
            <x v="2"/>
          </reference>
          <reference field="2" count="1" selected="0">
            <x v="7"/>
          </reference>
        </references>
      </pivotArea>
    </chartFormat>
    <chartFormat chart="2" format="153" series="1">
      <pivotArea type="data" outline="0" fieldPosition="0">
        <references count="2">
          <reference field="4294967294" count="1" selected="0">
            <x v="0"/>
          </reference>
          <reference field="1" count="1" selected="0">
            <x v="3"/>
          </reference>
        </references>
      </pivotArea>
    </chartFormat>
    <chartFormat chart="2" format="154">
      <pivotArea type="data" outline="0" fieldPosition="0">
        <references count="3">
          <reference field="4294967294" count="1" selected="0">
            <x v="0"/>
          </reference>
          <reference field="1" count="1" selected="0">
            <x v="3"/>
          </reference>
          <reference field="2" count="1" selected="0">
            <x v="0"/>
          </reference>
        </references>
      </pivotArea>
    </chartFormat>
    <chartFormat chart="2" format="155">
      <pivotArea type="data" outline="0" fieldPosition="0">
        <references count="3">
          <reference field="4294967294" count="1" selected="0">
            <x v="0"/>
          </reference>
          <reference field="1" count="1" selected="0">
            <x v="3"/>
          </reference>
          <reference field="2" count="1" selected="0">
            <x v="1"/>
          </reference>
        </references>
      </pivotArea>
    </chartFormat>
    <chartFormat chart="2" format="156">
      <pivotArea type="data" outline="0" fieldPosition="0">
        <references count="3">
          <reference field="4294967294" count="1" selected="0">
            <x v="0"/>
          </reference>
          <reference field="1" count="1" selected="0">
            <x v="3"/>
          </reference>
          <reference field="2" count="1" selected="0">
            <x v="2"/>
          </reference>
        </references>
      </pivotArea>
    </chartFormat>
    <chartFormat chart="2" format="157">
      <pivotArea type="data" outline="0" fieldPosition="0">
        <references count="3">
          <reference field="4294967294" count="1" selected="0">
            <x v="0"/>
          </reference>
          <reference field="1" count="1" selected="0">
            <x v="3"/>
          </reference>
          <reference field="2" count="1" selected="0">
            <x v="3"/>
          </reference>
        </references>
      </pivotArea>
    </chartFormat>
    <chartFormat chart="2" format="158">
      <pivotArea type="data" outline="0" fieldPosition="0">
        <references count="3">
          <reference field="4294967294" count="1" selected="0">
            <x v="0"/>
          </reference>
          <reference field="1" count="1" selected="0">
            <x v="3"/>
          </reference>
          <reference field="2" count="1" selected="0">
            <x v="4"/>
          </reference>
        </references>
      </pivotArea>
    </chartFormat>
    <chartFormat chart="2" format="159">
      <pivotArea type="data" outline="0" fieldPosition="0">
        <references count="3">
          <reference field="4294967294" count="1" selected="0">
            <x v="0"/>
          </reference>
          <reference field="1" count="1" selected="0">
            <x v="3"/>
          </reference>
          <reference field="2" count="1" selected="0">
            <x v="5"/>
          </reference>
        </references>
      </pivotArea>
    </chartFormat>
    <chartFormat chart="2" format="160">
      <pivotArea type="data" outline="0" fieldPosition="0">
        <references count="3">
          <reference field="4294967294" count="1" selected="0">
            <x v="0"/>
          </reference>
          <reference field="1" count="1" selected="0">
            <x v="3"/>
          </reference>
          <reference field="2" count="1" selected="0">
            <x v="6"/>
          </reference>
        </references>
      </pivotArea>
    </chartFormat>
    <chartFormat chart="2" format="161">
      <pivotArea type="data" outline="0" fieldPosition="0">
        <references count="3">
          <reference field="4294967294" count="1" selected="0">
            <x v="0"/>
          </reference>
          <reference field="1" count="1" selected="0">
            <x v="3"/>
          </reference>
          <reference field="2" count="1" selected="0">
            <x v="7"/>
          </reference>
        </references>
      </pivotArea>
    </chartFormat>
    <chartFormat chart="2" format="162" series="1">
      <pivotArea type="data" outline="0" fieldPosition="0">
        <references count="2">
          <reference field="4294967294" count="1" selected="0">
            <x v="0"/>
          </reference>
          <reference field="1" count="1" selected="0">
            <x v="4"/>
          </reference>
        </references>
      </pivotArea>
    </chartFormat>
    <chartFormat chart="2" format="163">
      <pivotArea type="data" outline="0" fieldPosition="0">
        <references count="3">
          <reference field="4294967294" count="1" selected="0">
            <x v="0"/>
          </reference>
          <reference field="1" count="1" selected="0">
            <x v="4"/>
          </reference>
          <reference field="2" count="1" selected="0">
            <x v="0"/>
          </reference>
        </references>
      </pivotArea>
    </chartFormat>
    <chartFormat chart="2" format="164">
      <pivotArea type="data" outline="0" fieldPosition="0">
        <references count="3">
          <reference field="4294967294" count="1" selected="0">
            <x v="0"/>
          </reference>
          <reference field="1" count="1" selected="0">
            <x v="4"/>
          </reference>
          <reference field="2" count="1" selected="0">
            <x v="1"/>
          </reference>
        </references>
      </pivotArea>
    </chartFormat>
    <chartFormat chart="2" format="165">
      <pivotArea type="data" outline="0" fieldPosition="0">
        <references count="3">
          <reference field="4294967294" count="1" selected="0">
            <x v="0"/>
          </reference>
          <reference field="1" count="1" selected="0">
            <x v="4"/>
          </reference>
          <reference field="2" count="1" selected="0">
            <x v="2"/>
          </reference>
        </references>
      </pivotArea>
    </chartFormat>
    <chartFormat chart="2" format="166">
      <pivotArea type="data" outline="0" fieldPosition="0">
        <references count="3">
          <reference field="4294967294" count="1" selected="0">
            <x v="0"/>
          </reference>
          <reference field="1" count="1" selected="0">
            <x v="4"/>
          </reference>
          <reference field="2" count="1" selected="0">
            <x v="3"/>
          </reference>
        </references>
      </pivotArea>
    </chartFormat>
    <chartFormat chart="2" format="167">
      <pivotArea type="data" outline="0" fieldPosition="0">
        <references count="3">
          <reference field="4294967294" count="1" selected="0">
            <x v="0"/>
          </reference>
          <reference field="1" count="1" selected="0">
            <x v="4"/>
          </reference>
          <reference field="2" count="1" selected="0">
            <x v="4"/>
          </reference>
        </references>
      </pivotArea>
    </chartFormat>
    <chartFormat chart="2" format="168">
      <pivotArea type="data" outline="0" fieldPosition="0">
        <references count="3">
          <reference field="4294967294" count="1" selected="0">
            <x v="0"/>
          </reference>
          <reference field="1" count="1" selected="0">
            <x v="4"/>
          </reference>
          <reference field="2" count="1" selected="0">
            <x v="5"/>
          </reference>
        </references>
      </pivotArea>
    </chartFormat>
    <chartFormat chart="2" format="169">
      <pivotArea type="data" outline="0" fieldPosition="0">
        <references count="3">
          <reference field="4294967294" count="1" selected="0">
            <x v="0"/>
          </reference>
          <reference field="1" count="1" selected="0">
            <x v="4"/>
          </reference>
          <reference field="2" count="1" selected="0">
            <x v="6"/>
          </reference>
        </references>
      </pivotArea>
    </chartFormat>
    <chartFormat chart="2" format="170">
      <pivotArea type="data" outline="0" fieldPosition="0">
        <references count="3">
          <reference field="4294967294" count="1" selected="0">
            <x v="0"/>
          </reference>
          <reference field="1" count="1" selected="0">
            <x v="4"/>
          </reference>
          <reference field="2" count="1" selected="0">
            <x v="7"/>
          </reference>
        </references>
      </pivotArea>
    </chartFormat>
    <chartFormat chart="2" format="171" series="1">
      <pivotArea type="data" outline="0" fieldPosition="0">
        <references count="2">
          <reference field="4294967294" count="1" selected="0">
            <x v="0"/>
          </reference>
          <reference field="1" count="1" selected="0">
            <x v="5"/>
          </reference>
        </references>
      </pivotArea>
    </chartFormat>
    <chartFormat chart="2" format="172">
      <pivotArea type="data" outline="0" fieldPosition="0">
        <references count="3">
          <reference field="4294967294" count="1" selected="0">
            <x v="0"/>
          </reference>
          <reference field="1" count="1" selected="0">
            <x v="5"/>
          </reference>
          <reference field="2" count="1" selected="0">
            <x v="0"/>
          </reference>
        </references>
      </pivotArea>
    </chartFormat>
    <chartFormat chart="2" format="173">
      <pivotArea type="data" outline="0" fieldPosition="0">
        <references count="3">
          <reference field="4294967294" count="1" selected="0">
            <x v="0"/>
          </reference>
          <reference field="1" count="1" selected="0">
            <x v="5"/>
          </reference>
          <reference field="2" count="1" selected="0">
            <x v="1"/>
          </reference>
        </references>
      </pivotArea>
    </chartFormat>
    <chartFormat chart="2" format="174">
      <pivotArea type="data" outline="0" fieldPosition="0">
        <references count="3">
          <reference field="4294967294" count="1" selected="0">
            <x v="0"/>
          </reference>
          <reference field="1" count="1" selected="0">
            <x v="5"/>
          </reference>
          <reference field="2" count="1" selected="0">
            <x v="2"/>
          </reference>
        </references>
      </pivotArea>
    </chartFormat>
    <chartFormat chart="2" format="175">
      <pivotArea type="data" outline="0" fieldPosition="0">
        <references count="3">
          <reference field="4294967294" count="1" selected="0">
            <x v="0"/>
          </reference>
          <reference field="1" count="1" selected="0">
            <x v="5"/>
          </reference>
          <reference field="2" count="1" selected="0">
            <x v="3"/>
          </reference>
        </references>
      </pivotArea>
    </chartFormat>
    <chartFormat chart="2" format="176">
      <pivotArea type="data" outline="0" fieldPosition="0">
        <references count="3">
          <reference field="4294967294" count="1" selected="0">
            <x v="0"/>
          </reference>
          <reference field="1" count="1" selected="0">
            <x v="5"/>
          </reference>
          <reference field="2" count="1" selected="0">
            <x v="4"/>
          </reference>
        </references>
      </pivotArea>
    </chartFormat>
    <chartFormat chart="2" format="177">
      <pivotArea type="data" outline="0" fieldPosition="0">
        <references count="3">
          <reference field="4294967294" count="1" selected="0">
            <x v="0"/>
          </reference>
          <reference field="1" count="1" selected="0">
            <x v="5"/>
          </reference>
          <reference field="2" count="1" selected="0">
            <x v="5"/>
          </reference>
        </references>
      </pivotArea>
    </chartFormat>
    <chartFormat chart="2" format="178">
      <pivotArea type="data" outline="0" fieldPosition="0">
        <references count="3">
          <reference field="4294967294" count="1" selected="0">
            <x v="0"/>
          </reference>
          <reference field="1" count="1" selected="0">
            <x v="5"/>
          </reference>
          <reference field="2" count="1" selected="0">
            <x v="6"/>
          </reference>
        </references>
      </pivotArea>
    </chartFormat>
    <chartFormat chart="2" format="179">
      <pivotArea type="data" outline="0" fieldPosition="0">
        <references count="3">
          <reference field="4294967294" count="1" selected="0">
            <x v="0"/>
          </reference>
          <reference field="1" count="1" selected="0">
            <x v="5"/>
          </reference>
          <reference field="2" count="1" selected="0">
            <x v="7"/>
          </reference>
        </references>
      </pivotArea>
    </chartFormat>
    <chartFormat chart="2" format="180" series="1">
      <pivotArea type="data" outline="0" fieldPosition="0">
        <references count="2">
          <reference field="4294967294" count="1" selected="0">
            <x v="0"/>
          </reference>
          <reference field="1" count="1" selected="0">
            <x v="6"/>
          </reference>
        </references>
      </pivotArea>
    </chartFormat>
    <chartFormat chart="2" format="181">
      <pivotArea type="data" outline="0" fieldPosition="0">
        <references count="3">
          <reference field="4294967294" count="1" selected="0">
            <x v="0"/>
          </reference>
          <reference field="1" count="1" selected="0">
            <x v="6"/>
          </reference>
          <reference field="2" count="1" selected="0">
            <x v="0"/>
          </reference>
        </references>
      </pivotArea>
    </chartFormat>
    <chartFormat chart="2" format="182">
      <pivotArea type="data" outline="0" fieldPosition="0">
        <references count="3">
          <reference field="4294967294" count="1" selected="0">
            <x v="0"/>
          </reference>
          <reference field="1" count="1" selected="0">
            <x v="6"/>
          </reference>
          <reference field="2" count="1" selected="0">
            <x v="1"/>
          </reference>
        </references>
      </pivotArea>
    </chartFormat>
    <chartFormat chart="2" format="183">
      <pivotArea type="data" outline="0" fieldPosition="0">
        <references count="3">
          <reference field="4294967294" count="1" selected="0">
            <x v="0"/>
          </reference>
          <reference field="1" count="1" selected="0">
            <x v="6"/>
          </reference>
          <reference field="2" count="1" selected="0">
            <x v="2"/>
          </reference>
        </references>
      </pivotArea>
    </chartFormat>
    <chartFormat chart="2" format="184">
      <pivotArea type="data" outline="0" fieldPosition="0">
        <references count="3">
          <reference field="4294967294" count="1" selected="0">
            <x v="0"/>
          </reference>
          <reference field="1" count="1" selected="0">
            <x v="6"/>
          </reference>
          <reference field="2" count="1" selected="0">
            <x v="3"/>
          </reference>
        </references>
      </pivotArea>
    </chartFormat>
    <chartFormat chart="2" format="185">
      <pivotArea type="data" outline="0" fieldPosition="0">
        <references count="3">
          <reference field="4294967294" count="1" selected="0">
            <x v="0"/>
          </reference>
          <reference field="1" count="1" selected="0">
            <x v="6"/>
          </reference>
          <reference field="2" count="1" selected="0">
            <x v="4"/>
          </reference>
        </references>
      </pivotArea>
    </chartFormat>
    <chartFormat chart="2" format="186">
      <pivotArea type="data" outline="0" fieldPosition="0">
        <references count="3">
          <reference field="4294967294" count="1" selected="0">
            <x v="0"/>
          </reference>
          <reference field="1" count="1" selected="0">
            <x v="6"/>
          </reference>
          <reference field="2" count="1" selected="0">
            <x v="5"/>
          </reference>
        </references>
      </pivotArea>
    </chartFormat>
    <chartFormat chart="2" format="187">
      <pivotArea type="data" outline="0" fieldPosition="0">
        <references count="3">
          <reference field="4294967294" count="1" selected="0">
            <x v="0"/>
          </reference>
          <reference field="1" count="1" selected="0">
            <x v="6"/>
          </reference>
          <reference field="2" count="1" selected="0">
            <x v="6"/>
          </reference>
        </references>
      </pivotArea>
    </chartFormat>
    <chartFormat chart="2" format="188">
      <pivotArea type="data" outline="0" fieldPosition="0">
        <references count="3">
          <reference field="4294967294" count="1" selected="0">
            <x v="0"/>
          </reference>
          <reference field="1" count="1" selected="0">
            <x v="6"/>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2D316B9-7378-42AC-B2DD-1798BA4961B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C84" firstHeaderRow="1" firstDataRow="1" firstDataCol="0"/>
  <pivotFields count="8">
    <pivotField showAll="0"/>
    <pivotField numFmtId="1" showAll="0"/>
    <pivotField showAll="0"/>
    <pivotField numFmtId="1" showAll="0"/>
    <pivotField numFmtId="164" showAll="0"/>
    <pivotField numFmtId="164" showAll="0"/>
    <pivotField numFmtId="164" showAll="0"/>
    <pivotField numFmtId="164" showAll="0"/>
  </pivotFields>
  <formats count="1">
    <format dxfId="24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BC6FF2-51D4-484F-AFBE-97BBCF474EA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1:I63" firstHeaderRow="1" firstDataRow="2" firstDataCol="1"/>
  <pivotFields count="8">
    <pivotField axis="axisRow" showAll="0">
      <items count="21">
        <item x="15"/>
        <item x="0"/>
        <item x="10"/>
        <item x="16"/>
        <item x="5"/>
        <item x="3"/>
        <item x="2"/>
        <item x="4"/>
        <item x="1"/>
        <item x="12"/>
        <item x="8"/>
        <item x="14"/>
        <item x="18"/>
        <item x="11"/>
        <item x="7"/>
        <item x="17"/>
        <item x="13"/>
        <item x="19"/>
        <item x="6"/>
        <item x="9"/>
        <item t="default"/>
      </items>
    </pivotField>
    <pivotField axis="axisCol" numFmtId="1" showAll="0">
      <items count="8">
        <item x="4"/>
        <item x="0"/>
        <item x="6"/>
        <item x="5"/>
        <item x="1"/>
        <item x="2"/>
        <item x="3"/>
        <item t="default"/>
      </items>
    </pivotField>
    <pivotField showAll="0"/>
    <pivotField numFmtId="1" showAll="0"/>
    <pivotField numFmtId="164" showAll="0"/>
    <pivotField numFmtId="164" showAll="0"/>
    <pivotField numFmtId="164" showAll="0"/>
    <pivotField dataField="1"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8">
    <i>
      <x/>
    </i>
    <i>
      <x v="1"/>
    </i>
    <i>
      <x v="2"/>
    </i>
    <i>
      <x v="3"/>
    </i>
    <i>
      <x v="4"/>
    </i>
    <i>
      <x v="5"/>
    </i>
    <i>
      <x v="6"/>
    </i>
    <i t="grand">
      <x/>
    </i>
  </colItems>
  <dataFields count="1">
    <dataField name="Sum of Household Waste (%)" fld="7" baseField="0" baseItem="0" numFmtId="164"/>
  </dataFields>
  <formats count="30">
    <format dxfId="278">
      <pivotArea type="all" dataOnly="0" outline="0" fieldPosition="0"/>
    </format>
    <format dxfId="277">
      <pivotArea outline="0" collapsedLevelsAreSubtotals="1" fieldPosition="0"/>
    </format>
    <format dxfId="276">
      <pivotArea type="origin" dataOnly="0" labelOnly="1" outline="0" fieldPosition="0"/>
    </format>
    <format dxfId="275">
      <pivotArea field="1" type="button" dataOnly="0" labelOnly="1" outline="0" axis="axisCol" fieldPosition="0"/>
    </format>
    <format dxfId="274">
      <pivotArea type="topRight" dataOnly="0" labelOnly="1" outline="0" fieldPosition="0"/>
    </format>
    <format dxfId="273">
      <pivotArea field="0" type="button" dataOnly="0" labelOnly="1" outline="0" axis="axisRow" fieldPosition="0"/>
    </format>
    <format dxfId="272">
      <pivotArea dataOnly="0" labelOnly="1" fieldPosition="0">
        <references count="1">
          <reference field="0" count="0"/>
        </references>
      </pivotArea>
    </format>
    <format dxfId="271">
      <pivotArea dataOnly="0" labelOnly="1" grandRow="1" outline="0" fieldPosition="0"/>
    </format>
    <format dxfId="270">
      <pivotArea dataOnly="0" labelOnly="1" fieldPosition="0">
        <references count="1">
          <reference field="1" count="0"/>
        </references>
      </pivotArea>
    </format>
    <format dxfId="269">
      <pivotArea dataOnly="0" labelOnly="1" grandCol="1" outline="0" fieldPosition="0"/>
    </format>
    <format dxfId="268">
      <pivotArea type="all" dataOnly="0" outline="0" fieldPosition="0"/>
    </format>
    <format dxfId="267">
      <pivotArea outline="0" collapsedLevelsAreSubtotals="1" fieldPosition="0"/>
    </format>
    <format dxfId="266">
      <pivotArea type="origin" dataOnly="0" labelOnly="1" outline="0" fieldPosition="0"/>
    </format>
    <format dxfId="265">
      <pivotArea field="1" type="button" dataOnly="0" labelOnly="1" outline="0" axis="axisCol" fieldPosition="0"/>
    </format>
    <format dxfId="264">
      <pivotArea type="topRight" dataOnly="0" labelOnly="1" outline="0" fieldPosition="0"/>
    </format>
    <format dxfId="263">
      <pivotArea field="0" type="button" dataOnly="0" labelOnly="1" outline="0" axis="axisRow" fieldPosition="0"/>
    </format>
    <format dxfId="262">
      <pivotArea dataOnly="0" labelOnly="1" fieldPosition="0">
        <references count="1">
          <reference field="0" count="0"/>
        </references>
      </pivotArea>
    </format>
    <format dxfId="261">
      <pivotArea dataOnly="0" labelOnly="1" grandRow="1" outline="0" fieldPosition="0"/>
    </format>
    <format dxfId="260">
      <pivotArea dataOnly="0" labelOnly="1" fieldPosition="0">
        <references count="1">
          <reference field="1" count="0"/>
        </references>
      </pivotArea>
    </format>
    <format dxfId="259">
      <pivotArea dataOnly="0" labelOnly="1" grandCol="1" outline="0" fieldPosition="0"/>
    </format>
    <format dxfId="258">
      <pivotArea type="all" dataOnly="0" outline="0" fieldPosition="0"/>
    </format>
    <format dxfId="257">
      <pivotArea outline="0" collapsedLevelsAreSubtotals="1" fieldPosition="0"/>
    </format>
    <format dxfId="256">
      <pivotArea type="origin" dataOnly="0" labelOnly="1" outline="0" fieldPosition="0"/>
    </format>
    <format dxfId="255">
      <pivotArea field="1" type="button" dataOnly="0" labelOnly="1" outline="0" axis="axisCol" fieldPosition="0"/>
    </format>
    <format dxfId="254">
      <pivotArea type="topRight" dataOnly="0" labelOnly="1" outline="0" fieldPosition="0"/>
    </format>
    <format dxfId="253">
      <pivotArea field="0" type="button" dataOnly="0" labelOnly="1" outline="0" axis="axisRow" fieldPosition="0"/>
    </format>
    <format dxfId="252">
      <pivotArea dataOnly="0" labelOnly="1" fieldPosition="0">
        <references count="1">
          <reference field="0" count="0"/>
        </references>
      </pivotArea>
    </format>
    <format dxfId="251">
      <pivotArea dataOnly="0" labelOnly="1" grandRow="1" outline="0" fieldPosition="0"/>
    </format>
    <format dxfId="250">
      <pivotArea dataOnly="0" labelOnly="1" fieldPosition="0">
        <references count="1">
          <reference field="1" count="0"/>
        </references>
      </pivotArea>
    </format>
    <format dxfId="249">
      <pivotArea dataOnly="0" labelOnly="1" grandCol="1" outline="0" fieldPosition="0"/>
    </format>
  </formats>
  <chartFormats count="7">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B0A8950-37B4-4FAA-B020-88D381EB86E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97:C218" firstHeaderRow="1" firstDataRow="1" firstDataCol="1"/>
  <pivotFields count="8">
    <pivotField axis="axisRow" showAll="0">
      <items count="21">
        <item x="15"/>
        <item x="0"/>
        <item x="10"/>
        <item x="16"/>
        <item x="5"/>
        <item x="3"/>
        <item x="2"/>
        <item x="4"/>
        <item x="1"/>
        <item x="12"/>
        <item x="8"/>
        <item x="14"/>
        <item x="18"/>
        <item x="11"/>
        <item x="7"/>
        <item x="17"/>
        <item x="13"/>
        <item x="19"/>
        <item x="6"/>
        <item x="9"/>
        <item t="default"/>
      </items>
    </pivotField>
    <pivotField numFmtId="1" showAll="0"/>
    <pivotField showAll="0"/>
    <pivotField numFmtId="1" showAll="0"/>
    <pivotField dataField="1" numFmtId="164" showAll="0"/>
    <pivotField numFmtId="164" showAll="0"/>
    <pivotField numFmtId="164" showAll="0"/>
    <pivotField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Economic Loss (Million $)" fld="4"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E87E40-4137-415E-8975-903D219976E0}"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3:B244" firstHeaderRow="1" firstDataRow="1" firstDataCol="1" rowPageCount="1" colPageCount="1"/>
  <pivotFields count="8">
    <pivotField axis="axisRow" showAll="0">
      <items count="21">
        <item x="15"/>
        <item x="0"/>
        <item x="10"/>
        <item x="16"/>
        <item x="5"/>
        <item x="3"/>
        <item x="2"/>
        <item x="4"/>
        <item x="1"/>
        <item x="12"/>
        <item x="8"/>
        <item x="14"/>
        <item x="18"/>
        <item x="11"/>
        <item x="7"/>
        <item x="17"/>
        <item x="13"/>
        <item x="19"/>
        <item x="6"/>
        <item x="9"/>
        <item t="default"/>
      </items>
    </pivotField>
    <pivotField axis="axisPage" numFmtId="1" multipleItemSelectionAllowed="1" showAll="0">
      <items count="8">
        <item x="4"/>
        <item x="0"/>
        <item x="6"/>
        <item x="5"/>
        <item x="1"/>
        <item x="2"/>
        <item x="3"/>
        <item t="default"/>
      </items>
    </pivotField>
    <pivotField showAll="0"/>
    <pivotField dataField="1" numFmtId="1" showAll="0"/>
    <pivotField numFmtId="164" showAll="0"/>
    <pivotField numFmtId="164" showAll="0"/>
    <pivotField numFmtId="164" showAll="0"/>
    <pivotField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1" hier="-1"/>
  </pageFields>
  <dataFields count="1">
    <dataField name="Sum of Total Waste (Tons)" fld="3"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0ABBD4F-6D46-4589-8814-169647BA741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91:B99" firstHeaderRow="1" firstDataRow="1" firstDataCol="1"/>
  <pivotFields count="8">
    <pivotField showAll="0">
      <items count="21">
        <item x="15"/>
        <item x="0"/>
        <item x="10"/>
        <item x="16"/>
        <item x="5"/>
        <item x="3"/>
        <item x="2"/>
        <item x="4"/>
        <item x="1"/>
        <item x="12"/>
        <item x="8"/>
        <item x="14"/>
        <item x="18"/>
        <item x="11"/>
        <item x="7"/>
        <item x="17"/>
        <item x="13"/>
        <item x="19"/>
        <item x="6"/>
        <item x="9"/>
        <item t="default"/>
      </items>
    </pivotField>
    <pivotField axis="axisRow" numFmtId="1" showAll="0">
      <items count="8">
        <item x="4"/>
        <item x="0"/>
        <item x="6"/>
        <item x="5"/>
        <item x="1"/>
        <item x="2"/>
        <item x="3"/>
        <item t="default"/>
      </items>
    </pivotField>
    <pivotField showAll="0"/>
    <pivotField dataField="1" numFmtId="1" showAll="0"/>
    <pivotField numFmtId="164" showAll="0"/>
    <pivotField numFmtId="164" showAll="0"/>
    <pivotField numFmtId="164" showAll="0"/>
    <pivotField numFmtId="164" showAll="0"/>
  </pivotFields>
  <rowFields count="1">
    <field x="1"/>
  </rowFields>
  <rowItems count="8">
    <i>
      <x/>
    </i>
    <i>
      <x v="1"/>
    </i>
    <i>
      <x v="2"/>
    </i>
    <i>
      <x v="3"/>
    </i>
    <i>
      <x v="4"/>
    </i>
    <i>
      <x v="5"/>
    </i>
    <i>
      <x v="6"/>
    </i>
    <i t="grand">
      <x/>
    </i>
  </rowItems>
  <colItems count="1">
    <i/>
  </colItems>
  <dataFields count="1">
    <dataField name="Sum of Total Waste (Tons)" fld="3" baseField="0" baseItem="0" numFmtId="1"/>
  </dataFields>
  <formats count="12">
    <format dxfId="290">
      <pivotArea type="all" dataOnly="0" outline="0" fieldPosition="0"/>
    </format>
    <format dxfId="289">
      <pivotArea outline="0" collapsedLevelsAreSubtotals="1" fieldPosition="0"/>
    </format>
    <format dxfId="288">
      <pivotArea field="1" type="button" dataOnly="0" labelOnly="1" outline="0" axis="axisRow" fieldPosition="0"/>
    </format>
    <format dxfId="287">
      <pivotArea dataOnly="0" labelOnly="1" fieldPosition="0">
        <references count="1">
          <reference field="1" count="0"/>
        </references>
      </pivotArea>
    </format>
    <format dxfId="286">
      <pivotArea dataOnly="0" labelOnly="1" grandRow="1" outline="0" fieldPosition="0"/>
    </format>
    <format dxfId="285">
      <pivotArea dataOnly="0" labelOnly="1" outline="0" axis="axisValues" fieldPosition="0"/>
    </format>
    <format dxfId="284">
      <pivotArea type="all" dataOnly="0" outline="0" fieldPosition="0"/>
    </format>
    <format dxfId="283">
      <pivotArea outline="0" collapsedLevelsAreSubtotals="1" fieldPosition="0"/>
    </format>
    <format dxfId="282">
      <pivotArea field="1" type="button" dataOnly="0" labelOnly="1" outline="0" axis="axisRow" fieldPosition="0"/>
    </format>
    <format dxfId="281">
      <pivotArea dataOnly="0" labelOnly="1" fieldPosition="0">
        <references count="1">
          <reference field="1" count="0"/>
        </references>
      </pivotArea>
    </format>
    <format dxfId="280">
      <pivotArea dataOnly="0" labelOnly="1" grandRow="1" outline="0" fieldPosition="0"/>
    </format>
    <format dxfId="279">
      <pivotArea dataOnly="0" labelOnly="1" outline="0" axis="axisValues" fieldPosition="0"/>
    </format>
  </formats>
  <chartFormats count="2">
    <chartFormat chart="5" format="3"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FBFB8B4-BA2B-4158-82DA-48FC9B8D7BA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rowPageCount="1" colPageCount="1"/>
  <pivotFields count="8">
    <pivotField axis="axisRow" showAll="0" measureFilter="1" sortType="descending">
      <items count="21">
        <item x="15"/>
        <item x="0"/>
        <item x="10"/>
        <item x="16"/>
        <item x="5"/>
        <item x="3"/>
        <item x="2"/>
        <item x="4"/>
        <item x="1"/>
        <item x="12"/>
        <item x="8"/>
        <item x="14"/>
        <item x="18"/>
        <item x="11"/>
        <item x="7"/>
        <item x="17"/>
        <item x="13"/>
        <item x="19"/>
        <item x="6"/>
        <item x="9"/>
        <item t="default"/>
      </items>
      <autoSortScope>
        <pivotArea dataOnly="0" outline="0" fieldPosition="0">
          <references count="1">
            <reference field="4294967294" count="1" selected="0">
              <x v="0"/>
            </reference>
          </references>
        </pivotArea>
      </autoSortScope>
    </pivotField>
    <pivotField axis="axisPage" numFmtId="1" multipleItemSelectionAllowed="1" showAll="0">
      <items count="8">
        <item x="4"/>
        <item x="0"/>
        <item x="6"/>
        <item x="5"/>
        <item x="1"/>
        <item x="2"/>
        <item x="3"/>
        <item t="default"/>
      </items>
    </pivotField>
    <pivotField showAll="0"/>
    <pivotField dataField="1" numFmtId="1" showAll="0"/>
    <pivotField numFmtId="164" showAll="0"/>
    <pivotField numFmtId="164" showAll="0"/>
    <pivotField numFmtId="164" showAll="0"/>
    <pivotField numFmtId="164" showAll="0"/>
  </pivotFields>
  <rowFields count="1">
    <field x="0"/>
  </rowFields>
  <rowItems count="6">
    <i>
      <x v="17"/>
    </i>
    <i>
      <x v="3"/>
    </i>
    <i>
      <x v="16"/>
    </i>
    <i>
      <x v="6"/>
    </i>
    <i>
      <x v="11"/>
    </i>
    <i t="grand">
      <x/>
    </i>
  </rowItems>
  <colItems count="1">
    <i/>
  </colItems>
  <pageFields count="1">
    <pageField fld="1" hier="-1"/>
  </pageFields>
  <dataFields count="1">
    <dataField name="Sum of Total Waste (Tons)" fld="3" baseField="0" baseItem="0" numFmtId="1"/>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9871E49-B65B-45DD-A921-5D66ADE5D09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29:L50" firstHeaderRow="1" firstDataRow="1" firstDataCol="1"/>
  <pivotFields count="14">
    <pivotField axis="axisRow" showAll="0">
      <items count="21">
        <item x="15"/>
        <item x="11"/>
        <item x="9"/>
        <item x="16"/>
        <item x="4"/>
        <item x="2"/>
        <item x="1"/>
        <item x="3"/>
        <item x="0"/>
        <item x="12"/>
        <item x="7"/>
        <item x="14"/>
        <item x="18"/>
        <item x="10"/>
        <item x="6"/>
        <item x="17"/>
        <item x="13"/>
        <item x="19"/>
        <item x="5"/>
        <item x="8"/>
        <item t="default"/>
      </items>
    </pivotField>
    <pivotField numFmtId="1" showAll="0"/>
    <pivotField showAll="0"/>
    <pivotField numFmtId="1" showAll="0"/>
    <pivotField numFmtId="164" showAll="0"/>
    <pivotField dataField="1" numFmtId="164" showAll="0"/>
    <pivotField showAll="0"/>
    <pivotField numFmtId="164" showAll="0"/>
    <pivotField numFmtId="164" showAll="0"/>
    <pivotField numFmtId="164" showAll="0"/>
    <pivotField numFmtId="164" showAll="0"/>
    <pivotField numFmtId="164" showAll="0"/>
    <pivotField numFmtId="164" showAll="0"/>
    <pivotField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Economic loss per ton ($/ton)" fld="5"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62A82F8-215F-4756-8A16-72BDF90479F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
  <location ref="H29:I50" firstHeaderRow="1" firstDataRow="1" firstDataCol="1"/>
  <pivotFields count="14">
    <pivotField axis="axisRow" showAll="0">
      <items count="21">
        <item x="15"/>
        <item x="11"/>
        <item x="9"/>
        <item x="16"/>
        <item x="4"/>
        <item x="2"/>
        <item x="1"/>
        <item x="3"/>
        <item x="0"/>
        <item x="12"/>
        <item x="7"/>
        <item x="14"/>
        <item x="18"/>
        <item x="10"/>
        <item x="6"/>
        <item x="17"/>
        <item x="13"/>
        <item x="19"/>
        <item x="5"/>
        <item x="8"/>
        <item t="default"/>
      </items>
    </pivotField>
    <pivotField numFmtId="1" showAll="0"/>
    <pivotField showAll="0"/>
    <pivotField numFmtId="1" showAll="0"/>
    <pivotField numFmtId="164" showAll="0"/>
    <pivotField dataField="1" numFmtId="164" showAll="0"/>
    <pivotField showAll="0"/>
    <pivotField numFmtId="164" showAll="0"/>
    <pivotField numFmtId="164" showAll="0"/>
    <pivotField numFmtId="164" showAll="0"/>
    <pivotField numFmtId="164" showAll="0"/>
    <pivotField numFmtId="164" showAll="0"/>
    <pivotField numFmtId="164" showAll="0"/>
    <pivotField numFmtId="164"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Average of Economic loss per ton ($/ton)" fld="5" subtotal="average" baseField="0" baseItem="0" numFmtId="164"/>
  </dataFields>
  <formats count="6">
    <format dxfId="126">
      <pivotArea type="all" dataOnly="0" outline="0" fieldPosition="0"/>
    </format>
    <format dxfId="125">
      <pivotArea outline="0" collapsedLevelsAreSubtotals="1" fieldPosition="0"/>
    </format>
    <format dxfId="124">
      <pivotArea field="0" type="button" dataOnly="0" labelOnly="1" outline="0" axis="axisRow" fieldPosition="0"/>
    </format>
    <format dxfId="123">
      <pivotArea dataOnly="0" labelOnly="1" fieldPosition="0">
        <references count="1">
          <reference field="0" count="0"/>
        </references>
      </pivotArea>
    </format>
    <format dxfId="122">
      <pivotArea dataOnly="0" labelOnly="1" grandRow="1" outline="0" fieldPosition="0"/>
    </format>
    <format dxfId="1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E082C4B-1381-4102-A5C7-1331BAC5AA3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D29:E38" firstHeaderRow="1" firstDataRow="1" firstDataCol="1"/>
  <pivotFields count="8">
    <pivotField showAll="0">
      <items count="21">
        <item x="15"/>
        <item x="0"/>
        <item x="10"/>
        <item x="16"/>
        <item x="5"/>
        <item x="3"/>
        <item x="2"/>
        <item x="4"/>
        <item x="1"/>
        <item x="12"/>
        <item x="8"/>
        <item x="14"/>
        <item x="18"/>
        <item x="11"/>
        <item x="7"/>
        <item x="17"/>
        <item x="13"/>
        <item x="19"/>
        <item x="6"/>
        <item x="9"/>
        <item t="default"/>
      </items>
    </pivotField>
    <pivotField numFmtId="1" showAll="0"/>
    <pivotField axis="axisRow" showAll="0">
      <items count="9">
        <item x="7"/>
        <item x="3"/>
        <item x="2"/>
        <item x="6"/>
        <item x="0"/>
        <item x="5"/>
        <item x="4"/>
        <item x="1"/>
        <item t="default"/>
      </items>
    </pivotField>
    <pivotField dataField="1" numFmtId="1" showAll="0"/>
    <pivotField numFmtId="164" showAll="0"/>
    <pivotField numFmtId="164" showAll="0"/>
    <pivotField numFmtId="164" showAll="0"/>
    <pivotField numFmtId="164" showAll="0"/>
  </pivotFields>
  <rowFields count="1">
    <field x="2"/>
  </rowFields>
  <rowItems count="9">
    <i>
      <x/>
    </i>
    <i>
      <x v="1"/>
    </i>
    <i>
      <x v="2"/>
    </i>
    <i>
      <x v="3"/>
    </i>
    <i>
      <x v="4"/>
    </i>
    <i>
      <x v="5"/>
    </i>
    <i>
      <x v="6"/>
    </i>
    <i>
      <x v="7"/>
    </i>
    <i t="grand">
      <x/>
    </i>
  </rowItems>
  <colItems count="1">
    <i/>
  </colItems>
  <dataFields count="1">
    <dataField name="Sum of Total Waste (Tons)" fld="3" baseField="0" baseItem="0" numFmtId="1"/>
  </dataFields>
  <chartFormats count="13">
    <chartFormat chart="18" format="0" series="1">
      <pivotArea type="data" outline="0" fieldPosition="0">
        <references count="1">
          <reference field="4294967294" count="1" selected="0">
            <x v="0"/>
          </reference>
        </references>
      </pivotArea>
    </chartFormat>
    <chartFormat chart="20" format="10" series="1">
      <pivotArea type="data" outline="0" fieldPosition="0">
        <references count="1">
          <reference field="4294967294" count="1" selected="0">
            <x v="0"/>
          </reference>
        </references>
      </pivotArea>
    </chartFormat>
    <chartFormat chart="20" format="11">
      <pivotArea type="data" outline="0" fieldPosition="0">
        <references count="2">
          <reference field="4294967294" count="1" selected="0">
            <x v="0"/>
          </reference>
          <reference field="2" count="1" selected="0">
            <x v="0"/>
          </reference>
        </references>
      </pivotArea>
    </chartFormat>
    <chartFormat chart="20" format="12">
      <pivotArea type="data" outline="0" fieldPosition="0">
        <references count="2">
          <reference field="4294967294" count="1" selected="0">
            <x v="0"/>
          </reference>
          <reference field="2" count="1" selected="0">
            <x v="1"/>
          </reference>
        </references>
      </pivotArea>
    </chartFormat>
    <chartFormat chart="20" format="13">
      <pivotArea type="data" outline="0" fieldPosition="0">
        <references count="2">
          <reference field="4294967294" count="1" selected="0">
            <x v="0"/>
          </reference>
          <reference field="2" count="1" selected="0">
            <x v="2"/>
          </reference>
        </references>
      </pivotArea>
    </chartFormat>
    <chartFormat chart="20" format="14">
      <pivotArea type="data" outline="0" fieldPosition="0">
        <references count="2">
          <reference field="4294967294" count="1" selected="0">
            <x v="0"/>
          </reference>
          <reference field="2" count="1" selected="0">
            <x v="3"/>
          </reference>
        </references>
      </pivotArea>
    </chartFormat>
    <chartFormat chart="20" format="15">
      <pivotArea type="data" outline="0" fieldPosition="0">
        <references count="2">
          <reference field="4294967294" count="1" selected="0">
            <x v="0"/>
          </reference>
          <reference field="2" count="1" selected="0">
            <x v="4"/>
          </reference>
        </references>
      </pivotArea>
    </chartFormat>
    <chartFormat chart="20" format="16">
      <pivotArea type="data" outline="0" fieldPosition="0">
        <references count="2">
          <reference field="4294967294" count="1" selected="0">
            <x v="0"/>
          </reference>
          <reference field="2" count="1" selected="0">
            <x v="5"/>
          </reference>
        </references>
      </pivotArea>
    </chartFormat>
    <chartFormat chart="20" format="17">
      <pivotArea type="data" outline="0" fieldPosition="0">
        <references count="2">
          <reference field="4294967294" count="1" selected="0">
            <x v="0"/>
          </reference>
          <reference field="2" count="1" selected="0">
            <x v="6"/>
          </reference>
        </references>
      </pivotArea>
    </chartFormat>
    <chartFormat chart="20" format="18">
      <pivotArea type="data" outline="0" fieldPosition="0">
        <references count="2">
          <reference field="4294967294" count="1" selected="0">
            <x v="0"/>
          </reference>
          <reference field="2" count="1" selected="0">
            <x v="7"/>
          </reference>
        </references>
      </pivotArea>
    </chartFormat>
    <chartFormat chart="30"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37DE59C-08A5-4188-9E51-4F0683346BFC}"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C45" firstHeaderRow="1" firstDataRow="1" firstDataCol="0"/>
  <pivotFields count="8">
    <pivotField showAll="0"/>
    <pivotField numFmtId="1" showAll="0"/>
    <pivotField showAll="0"/>
    <pivotField numFmtId="1" showAll="0"/>
    <pivotField numFmtId="164" showAll="0"/>
    <pivotField numFmtId="164" showAll="0"/>
    <pivotField numFmtId="164" showAll="0"/>
    <pivotField numFmtId="16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320DAF-161F-4DDE-9D6C-F624A841765A}" sourceName="Year">
  <pivotTables>
    <pivotTable tabId="8" name="PivotTable11"/>
  </pivotTables>
  <data>
    <tabular pivotCacheId="771233456">
      <items count="7">
        <i x="4" s="1"/>
        <i x="0" s="1"/>
        <i x="6" s="1"/>
        <i x="5"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7B1C38A-0FBA-4089-A7BC-4458EEEFA8E4}" sourceName="Country">
  <pivotTables>
    <pivotTable tabId="4" name="PivotTable6"/>
    <pivotTable tabId="8" name="PivotTable13"/>
    <pivotTable tabId="4" name="PivotTable13"/>
  </pivotTables>
  <data>
    <tabular pivotCacheId="771233456">
      <items count="20">
        <i x="15" s="1"/>
        <i x="0" s="1"/>
        <i x="10" s="1"/>
        <i x="16" s="1"/>
        <i x="5" s="1"/>
        <i x="3" s="1"/>
        <i x="2" s="1"/>
        <i x="4" s="1"/>
        <i x="1" s="1"/>
        <i x="12" s="1"/>
        <i x="8" s="1"/>
        <i x="14" s="1"/>
        <i x="18" s="1"/>
        <i x="11" s="1"/>
        <i x="7" s="1"/>
        <i x="17" s="1"/>
        <i x="13" s="1"/>
        <i x="19" s="1"/>
        <i x="6"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ood_Category" xr10:uid="{821BE7F0-F6E5-430B-8F4E-1237DA9B81FF}" sourceName="Food Category">
  <pivotTables>
    <pivotTable tabId="8" name="PivotTable13"/>
  </pivotTables>
  <data>
    <tabular pivotCacheId="771233456">
      <items count="8">
        <i x="7" s="1"/>
        <i x="3" s="1"/>
        <i x="2" s="1"/>
        <i x="6" s="1"/>
        <i x="0" s="1"/>
        <i x="5" s="1"/>
        <i x="4"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99158123-4992-4494-9C3C-392EF12F6CE9}" sourceName="Year">
  <pivotTables>
    <pivotTable tabId="4" name="PivotTable13"/>
    <pivotTable tabId="4" name="PivotTable6"/>
  </pivotTables>
  <data>
    <tabular pivotCacheId="771233456">
      <items count="7">
        <i x="4" s="1"/>
        <i x="0" s="1"/>
        <i x="6" s="1"/>
        <i x="5"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4B9EF32-E84B-4FD7-A899-ABB292E37C09}" cache="Slicer_Country" caption="Country" style="SlicerStyleLight6" rowHeight="241300"/>
  <slicer name="Year 3" xr10:uid="{EF08212C-96D0-46C8-BA7D-7403C92A401B}" cache="Slicer_Year2" caption="Year"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1E82B7E-362B-471C-9E98-CDB37C6BBD9E}" cache="Slicer_Country" caption="Country" style="SlicerStyleDark6" rowHeight="241300"/>
  <slicer name="Year 2" xr10:uid="{9A370B91-56F9-4AEF-8456-A0F71ADFFE6F}" cache="Slicer_Year2" caption="Year" rowHeight="241300"/>
  <slicer name="Year 1" xr10:uid="{B302E26E-2A76-4EE4-84BC-D3C823D04E4A}" cache="Slicer_Year2"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67D80CA-9376-483C-890A-8CAF2437B382}" cache="Slicer_Year" caption="Year" rowHeight="241300"/>
  <slicer name="Food Category" xr10:uid="{60C458CE-B0CE-41BC-960A-C879B6BD8FD0}" cache="Slicer_Food_Category" caption="Food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880895-0495-4559-9287-9841C9413690}" name="Table1" displayName="Table1" ref="A1:H5002" totalsRowCount="1" totalsRowDxfId="120" totalsRowBorderDxfId="119">
  <autoFilter ref="A1:H5001" xr:uid="{D0880895-0495-4559-9287-9841C9413690}"/>
  <tableColumns count="8">
    <tableColumn id="1" xr3:uid="{DE700B96-F1F5-43B0-AF91-77A7FE92711C}" name="Country" totalsRowLabel="Total" dataDxfId="118" totalsRowDxfId="117"/>
    <tableColumn id="2" xr3:uid="{3F0393DD-966C-4C65-8E42-904F052FF4C0}" name="Year" dataDxfId="116" totalsRowDxfId="115"/>
    <tableColumn id="3" xr3:uid="{D37CE0B2-2003-4A81-B0DB-C45C6460B75D}" name="Food Category" dataDxfId="114" totalsRowDxfId="113"/>
    <tableColumn id="4" xr3:uid="{CB95ABE2-C002-4B8C-9329-E3F1A25D5705}" name="Total Waste (Tons)" dataDxfId="112" totalsRowDxfId="111"/>
    <tableColumn id="5" xr3:uid="{C708950D-5DAD-44DA-A58E-B12FE10F5CDD}" name="Economic Loss (Million $)" dataDxfId="110" totalsRowDxfId="109"/>
    <tableColumn id="6" xr3:uid="{C7B301FF-9139-4AD8-9D5D-DB54AC0E7CFC}" name="Avg Waste per Capita (Kg)" dataDxfId="108" totalsRowDxfId="107"/>
    <tableColumn id="7" xr3:uid="{3E7FB62E-26CD-4828-9E0D-021A80C53AFD}" name="Population (Million)" dataDxfId="106" totalsRowDxfId="105"/>
    <tableColumn id="8" xr3:uid="{F9A7D725-BC03-4AA6-A5F3-0B68D79A1883}" name="Household Waste (%)" totalsRowFunction="sum" dataDxfId="104" totalsRowDxfId="10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8C3504-4944-4CE7-8F50-56BCCD64A98D}" name="Table2" displayName="Table2" ref="A1:N5000" totalsRowShown="0" headerRowDxfId="102" dataDxfId="100" headerRowBorderDxfId="101" tableBorderDxfId="99" totalsRowBorderDxfId="98">
  <autoFilter ref="A1:N5000" xr:uid="{7E8C3504-4944-4CE7-8F50-56BCCD64A98D}"/>
  <tableColumns count="14">
    <tableColumn id="1" xr3:uid="{84573283-D9F2-477D-92C3-64A759A0DFF5}" name="Country" dataDxfId="97"/>
    <tableColumn id="2" xr3:uid="{D35A0E73-CD92-4853-8A90-8E3773E8D074}" name="Year" dataDxfId="96"/>
    <tableColumn id="3" xr3:uid="{C59816EC-1EFE-4DC5-8138-A7EC8073F72C}" name="Food Category" dataDxfId="95"/>
    <tableColumn id="4" xr3:uid="{95A60628-E2AB-4851-B2DC-EDD2237A5C7C}" name="Total Waste (tons)" dataDxfId="94"/>
    <tableColumn id="5" xr3:uid="{0215376D-43CD-4B93-8E06-43F88227F8AA}" name="Economic loss ($ million)" dataDxfId="93"/>
    <tableColumn id="9" xr3:uid="{B826F605-63B6-4302-88E7-B958C6EBEE3E}" name="Economic loss per ton ($/ton)" dataDxfId="92">
      <calculatedColumnFormula>IFERROR(Table2[[#This Row],[Economic loss ($ million)]]*1000000 / Table2[[#This Row],[Total Waste (tons)]], NA())</calculatedColumnFormula>
    </tableColumn>
    <tableColumn id="14" xr3:uid="{8123FBC7-FC4A-45DF-A12D-49FE0666A35D}" name="Cost Category" dataDxfId="91">
      <calculatedColumnFormula>IF(F2&gt;1100000,"High",IF(F2&gt;=950000,"Medium","Low"))</calculatedColumnFormula>
    </tableColumn>
    <tableColumn id="6" xr3:uid="{28706F88-DDDF-4ACE-BF3E-92963C2EC9D7}" name="Avg waste per capita (kg)" dataDxfId="90"/>
    <tableColumn id="10" xr3:uid="{BFA4E429-0649-4D02-841A-4E7E5D6C02C4}" name="Per- capita waste (kg)" dataDxfId="89">
      <calculatedColumnFormula>IFERROR(Table2[[#This Row],[Total Waste (tons)]] / (Table2[[#This Row],[Population (million)]]*1000), NA())</calculatedColumnFormula>
    </tableColumn>
    <tableColumn id="7" xr3:uid="{E4B7C4F9-AA61-4F40-A923-2933E1F7CB28}" name="Population (million)" dataDxfId="88"/>
    <tableColumn id="11" xr3:uid="{C255E488-8477-4E19-BA6C-44BDA0069A94}" name="Household waste (tons)" dataDxfId="87">
      <calculatedColumnFormula>IFERROR(Table2[[#This Row],[Total Waste (tons)]] * Table2[[#This Row],[Household waste (%)]], NA())</calculatedColumnFormula>
    </tableColumn>
    <tableColumn id="8" xr3:uid="{EC8970A3-CAF1-42A0-A341-3CD9AC7CAED6}" name="Household waste (%)" dataDxfId="86"/>
    <tableColumn id="12" xr3:uid="{21B7F652-F053-49A9-A004-B48B155D7572}" name="SUMIFS " dataDxfId="85">
      <calculatedColumnFormula>SUMIFS(Table2[Household waste (%)], Table2[Country], "Australia", Table2[Year], 2020)</calculatedColumnFormula>
    </tableColumn>
    <tableColumn id="13" xr3:uid="{C127E52D-A997-4A6F-A671-5DA5259FF4CE}" name="COUNTIF" dataDxfId="84">
      <calculatedColumnFormula>COUNTIFS(Table2[Year], "USA")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3.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E2E9A-3FB2-4013-BA84-ED5392928CDB}">
  <dimension ref="A2:R23"/>
  <sheetViews>
    <sheetView showGridLines="0" zoomScale="45" zoomScaleNormal="43" workbookViewId="0">
      <selection activeCell="AF19" sqref="AF19"/>
    </sheetView>
  </sheetViews>
  <sheetFormatPr defaultRowHeight="14.5" x14ac:dyDescent="0.35"/>
  <cols>
    <col min="18" max="18" width="24.26953125" customWidth="1"/>
  </cols>
  <sheetData>
    <row r="2" spans="1:18" ht="18" x14ac:dyDescent="0.35">
      <c r="A2" s="41"/>
      <c r="E2" s="4"/>
    </row>
    <row r="3" spans="1:18" ht="18" x14ac:dyDescent="0.35">
      <c r="A3" s="41"/>
      <c r="E3" s="4"/>
    </row>
    <row r="4" spans="1:18" ht="18" x14ac:dyDescent="0.35">
      <c r="A4" s="41"/>
      <c r="E4" s="4"/>
    </row>
    <row r="10" spans="1:18" ht="15" thickBot="1" x14ac:dyDescent="0.4"/>
    <row r="11" spans="1:18" ht="29.5" customHeight="1" x14ac:dyDescent="0.55000000000000004">
      <c r="R11" s="60">
        <v>2022</v>
      </c>
    </row>
    <row r="12" spans="1:18" ht="29.5" customHeight="1" x14ac:dyDescent="0.55000000000000004">
      <c r="R12" s="59"/>
    </row>
    <row r="13" spans="1:18" ht="29" customHeight="1" thickBot="1" x14ac:dyDescent="0.6">
      <c r="R13" s="61" t="s">
        <v>35</v>
      </c>
    </row>
    <row r="14" spans="1:18" ht="21" customHeight="1" thickBot="1" x14ac:dyDescent="0.6">
      <c r="R14" s="59"/>
    </row>
    <row r="15" spans="1:18" ht="26" customHeight="1" thickBot="1" x14ac:dyDescent="0.6">
      <c r="R15" s="58">
        <f>SUMIFS(Table1[Total Waste (Tons)], Table1[Year], $R$11, Table1[Country], $R$13)</f>
        <v>827196.25</v>
      </c>
    </row>
    <row r="17" spans="18:18" ht="15" thickBot="1" x14ac:dyDescent="0.4"/>
    <row r="18" spans="18:18" ht="24" thickBot="1" x14ac:dyDescent="0.6">
      <c r="R18" s="58">
        <f>IF($R$13="All", SUMIFS(Table1[Economic Loss (Million $)], Table1[Year], $R$11), SUMIFS(Table1[Economic Loss (Million $)], Table1[Year], $R$11, Table1[Country], $R$13)
)</f>
        <v>846011.04000000015</v>
      </c>
    </row>
    <row r="19" spans="18:18" ht="25.5" customHeight="1" thickBot="1" x14ac:dyDescent="0.4"/>
    <row r="20" spans="18:18" ht="26.5" customHeight="1" thickBot="1" x14ac:dyDescent="0.6">
      <c r="R20" s="62">
        <f>AVERAGEIFS(Table1[Avg Waste per Capita (Kg)], Table1[Year], $R$11, Table1[Country], $R$13)</f>
        <v>103.671875</v>
      </c>
    </row>
    <row r="23" spans="18:18" ht="10" customHeight="1" x14ac:dyDescent="0.35"/>
  </sheetData>
  <pageMargins left="0.7" right="0.7" top="0.75" bottom="0.75" header="0.3" footer="0.3"/>
  <pageSetup paperSize="24"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FFC38CB-FC6B-4F0E-A518-FD6CDEC7AC2E}">
          <x14:formula1>
            <xm:f>'PIVOT TABLES'!$A$92:$A$98</xm:f>
          </x14:formula1>
          <xm:sqref>R11:R12</xm:sqref>
        </x14:dataValidation>
        <x14:dataValidation type="list" allowBlank="1" showInputMessage="1" showErrorMessage="1" xr:uid="{AAE7EBB5-7559-44FF-911A-12309DF3E151}">
          <x14:formula1>
            <xm:f>Sheet1!$H$30:$H$49</xm:f>
          </x14:formula1>
          <xm:sqref>R13</xm:sqref>
        </x14:dataValidation>
      </x14:dataValidation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91DF5-AC12-4F32-B6E3-9E85A87BA9F8}">
  <dimension ref="A3:GFO244"/>
  <sheetViews>
    <sheetView topLeftCell="A217" zoomScale="50" zoomScaleNormal="96" workbookViewId="0">
      <selection activeCell="F252" sqref="F252"/>
    </sheetView>
  </sheetViews>
  <sheetFormatPr defaultRowHeight="14.5" x14ac:dyDescent="0.35"/>
  <cols>
    <col min="1" max="1" width="18.81640625" style="16" bestFit="1" customWidth="1"/>
    <col min="2" max="2" width="32.453125" style="16" bestFit="1" customWidth="1"/>
    <col min="3" max="3" width="40.453125" style="16" bestFit="1" customWidth="1"/>
    <col min="4" max="4" width="11" style="16" bestFit="1" customWidth="1"/>
    <col min="5" max="5" width="41.1796875" style="16" bestFit="1" customWidth="1"/>
    <col min="6" max="6" width="11" style="16" bestFit="1" customWidth="1"/>
    <col min="7" max="7" width="11.36328125" style="16" bestFit="1" customWidth="1"/>
    <col min="8" max="8" width="11" style="16" bestFit="1" customWidth="1"/>
    <col min="9" max="9" width="15" style="16" bestFit="1" customWidth="1"/>
    <col min="10" max="10" width="10.7265625" style="16" bestFit="1" customWidth="1"/>
    <col min="11" max="28" width="4.36328125" style="16" bestFit="1" customWidth="1"/>
    <col min="29" max="29" width="5.36328125" style="16" bestFit="1" customWidth="1"/>
    <col min="30" max="141" width="4.36328125" style="16" bestFit="1" customWidth="1"/>
    <col min="142" max="142" width="5.36328125" style="16" bestFit="1" customWidth="1"/>
    <col min="143" max="336" width="4.36328125" style="16" bestFit="1" customWidth="1"/>
    <col min="337" max="3480" width="5.36328125" style="16" bestFit="1" customWidth="1"/>
    <col min="3481" max="4902" width="6.36328125" style="16" bestFit="1" customWidth="1"/>
    <col min="4903" max="4903" width="10.7265625" style="16" bestFit="1" customWidth="1"/>
    <col min="4904" max="16384" width="8.7265625" style="16"/>
  </cols>
  <sheetData>
    <row r="3" spans="1:9" x14ac:dyDescent="0.35">
      <c r="A3" s="28" t="s">
        <v>68</v>
      </c>
      <c r="B3" s="28" t="s">
        <v>67</v>
      </c>
      <c r="C3" s="29"/>
      <c r="D3" s="29"/>
      <c r="E3" s="29"/>
      <c r="F3" s="29"/>
      <c r="G3" s="29"/>
      <c r="H3" s="29"/>
      <c r="I3" s="29"/>
    </row>
    <row r="4" spans="1:9" x14ac:dyDescent="0.35">
      <c r="A4" s="28" t="s">
        <v>65</v>
      </c>
      <c r="B4" s="30">
        <v>2018</v>
      </c>
      <c r="C4" s="30">
        <v>2019</v>
      </c>
      <c r="D4" s="30">
        <v>2020</v>
      </c>
      <c r="E4" s="30">
        <v>2021</v>
      </c>
      <c r="F4" s="30">
        <v>2022</v>
      </c>
      <c r="G4" s="30">
        <v>2023</v>
      </c>
      <c r="H4" s="30">
        <v>2024</v>
      </c>
      <c r="I4" s="30" t="s">
        <v>66</v>
      </c>
    </row>
    <row r="5" spans="1:9" x14ac:dyDescent="0.35">
      <c r="A5" s="31" t="s">
        <v>31</v>
      </c>
      <c r="B5" s="30">
        <v>698608.24999999988</v>
      </c>
      <c r="C5" s="30">
        <v>1118055.8699999999</v>
      </c>
      <c r="D5" s="30">
        <v>1044925.9199999998</v>
      </c>
      <c r="E5" s="30">
        <v>1049654.5900000003</v>
      </c>
      <c r="F5" s="30">
        <v>720036.34999999986</v>
      </c>
      <c r="G5" s="30">
        <v>710130.00999999989</v>
      </c>
      <c r="H5" s="30">
        <v>740956.5299999998</v>
      </c>
      <c r="I5" s="30">
        <v>6082367.5199999996</v>
      </c>
    </row>
    <row r="6" spans="1:9" x14ac:dyDescent="0.35">
      <c r="A6" s="31" t="s">
        <v>8</v>
      </c>
      <c r="B6" s="30">
        <v>562232.78999999992</v>
      </c>
      <c r="C6" s="30">
        <v>945352.13000000012</v>
      </c>
      <c r="D6" s="30">
        <v>746164.71000000008</v>
      </c>
      <c r="E6" s="30">
        <v>924980.38</v>
      </c>
      <c r="F6" s="30">
        <v>800291.66</v>
      </c>
      <c r="G6" s="30">
        <v>1049013.9800000002</v>
      </c>
      <c r="H6" s="30">
        <v>859325.6399999999</v>
      </c>
      <c r="I6" s="30">
        <v>5887361.29</v>
      </c>
    </row>
    <row r="7" spans="1:9" x14ac:dyDescent="0.35">
      <c r="A7" s="31" t="s">
        <v>26</v>
      </c>
      <c r="B7" s="30">
        <v>1032674.04</v>
      </c>
      <c r="C7" s="30">
        <v>957929.02</v>
      </c>
      <c r="D7" s="30">
        <v>913612.28999999992</v>
      </c>
      <c r="E7" s="30">
        <v>714359.58000000019</v>
      </c>
      <c r="F7" s="30">
        <v>687859.29000000015</v>
      </c>
      <c r="G7" s="30">
        <v>1141315.53</v>
      </c>
      <c r="H7" s="30">
        <v>944002.75000000012</v>
      </c>
      <c r="I7" s="30">
        <v>6391752.5000000009</v>
      </c>
    </row>
    <row r="8" spans="1:9" x14ac:dyDescent="0.35">
      <c r="A8" s="31" t="s">
        <v>32</v>
      </c>
      <c r="B8" s="30">
        <v>802824.26</v>
      </c>
      <c r="C8" s="30">
        <v>1152692.58</v>
      </c>
      <c r="D8" s="30">
        <v>903631.96</v>
      </c>
      <c r="E8" s="30">
        <v>1208957.19</v>
      </c>
      <c r="F8" s="30">
        <v>879692.19000000018</v>
      </c>
      <c r="G8" s="30">
        <v>858605.72000000009</v>
      </c>
      <c r="H8" s="30">
        <v>984274.58999999985</v>
      </c>
      <c r="I8" s="30">
        <v>6790678.4899999993</v>
      </c>
    </row>
    <row r="9" spans="1:9" x14ac:dyDescent="0.35">
      <c r="A9" s="31" t="s">
        <v>17</v>
      </c>
      <c r="B9" s="30">
        <v>1154737.4999999998</v>
      </c>
      <c r="C9" s="30">
        <v>722870.08999999985</v>
      </c>
      <c r="D9" s="30">
        <v>1111520.26</v>
      </c>
      <c r="E9" s="30">
        <v>1055335.7800000003</v>
      </c>
      <c r="F9" s="30">
        <v>690339.46</v>
      </c>
      <c r="G9" s="30">
        <v>716106.11999999988</v>
      </c>
      <c r="H9" s="30">
        <v>960186.97</v>
      </c>
      <c r="I9" s="30">
        <v>6411096.1799999997</v>
      </c>
    </row>
    <row r="10" spans="1:9" x14ac:dyDescent="0.35">
      <c r="A10" s="31" t="s">
        <v>14</v>
      </c>
      <c r="B10" s="30">
        <v>905245.19999999972</v>
      </c>
      <c r="C10" s="30">
        <v>547644.07000000007</v>
      </c>
      <c r="D10" s="30">
        <v>1076514.9300000002</v>
      </c>
      <c r="E10" s="30">
        <v>1032675.97</v>
      </c>
      <c r="F10" s="30">
        <v>975410.99999999965</v>
      </c>
      <c r="G10" s="30">
        <v>1067878.5399999998</v>
      </c>
      <c r="H10" s="30">
        <v>801125.29000000015</v>
      </c>
      <c r="I10" s="30">
        <v>6406495</v>
      </c>
    </row>
    <row r="11" spans="1:9" x14ac:dyDescent="0.35">
      <c r="A11" s="31" t="s">
        <v>12</v>
      </c>
      <c r="B11" s="30">
        <v>1019092.5000000005</v>
      </c>
      <c r="C11" s="30">
        <v>1040063.5399999999</v>
      </c>
      <c r="D11" s="30">
        <v>1005005.3699999999</v>
      </c>
      <c r="E11" s="30">
        <v>1081124.3000000003</v>
      </c>
      <c r="F11" s="30">
        <v>720827.52000000025</v>
      </c>
      <c r="G11" s="30">
        <v>1009050.9700000001</v>
      </c>
      <c r="H11" s="30">
        <v>884888.80999999994</v>
      </c>
      <c r="I11" s="30">
        <v>6760053.0099999998</v>
      </c>
    </row>
    <row r="12" spans="1:9" x14ac:dyDescent="0.35">
      <c r="A12" s="31" t="s">
        <v>16</v>
      </c>
      <c r="B12" s="30">
        <v>1198140.1900000002</v>
      </c>
      <c r="C12" s="30">
        <v>900165.76</v>
      </c>
      <c r="D12" s="30">
        <v>1097332.8099999998</v>
      </c>
      <c r="E12" s="30">
        <v>655867.6</v>
      </c>
      <c r="F12" s="30">
        <v>930809.67000000027</v>
      </c>
      <c r="G12" s="30">
        <v>819182.09999999986</v>
      </c>
      <c r="H12" s="30">
        <v>643815.64</v>
      </c>
      <c r="I12" s="30">
        <v>6245313.7699999996</v>
      </c>
    </row>
    <row r="13" spans="1:9" x14ac:dyDescent="0.35">
      <c r="A13" s="31" t="s">
        <v>10</v>
      </c>
      <c r="B13" s="30">
        <v>815581.2899999998</v>
      </c>
      <c r="C13" s="30">
        <v>581255.56000000006</v>
      </c>
      <c r="D13" s="30">
        <v>1078527.53</v>
      </c>
      <c r="E13" s="30">
        <v>976615.24</v>
      </c>
      <c r="F13" s="30">
        <v>966547.60999999975</v>
      </c>
      <c r="G13" s="30">
        <v>1027444.79</v>
      </c>
      <c r="H13" s="30">
        <v>848475.7200000002</v>
      </c>
      <c r="I13" s="30">
        <v>6294447.7400000002</v>
      </c>
    </row>
    <row r="14" spans="1:9" x14ac:dyDescent="0.35">
      <c r="A14" s="31" t="s">
        <v>28</v>
      </c>
      <c r="B14" s="30">
        <v>858141.33</v>
      </c>
      <c r="C14" s="30">
        <v>576467.1399999999</v>
      </c>
      <c r="D14" s="30">
        <v>673869.16000000027</v>
      </c>
      <c r="E14" s="30">
        <v>872408.31</v>
      </c>
      <c r="F14" s="30">
        <v>808164.40999999968</v>
      </c>
      <c r="G14" s="30">
        <v>1344485.2599999993</v>
      </c>
      <c r="H14" s="30">
        <v>1074171.67</v>
      </c>
      <c r="I14" s="30">
        <v>6207707.2799999993</v>
      </c>
    </row>
    <row r="15" spans="1:9" x14ac:dyDescent="0.35">
      <c r="A15" s="31" t="s">
        <v>23</v>
      </c>
      <c r="B15" s="30">
        <v>767457.3899999999</v>
      </c>
      <c r="C15" s="30">
        <v>1036610.1199999999</v>
      </c>
      <c r="D15" s="30">
        <v>950740.33999999973</v>
      </c>
      <c r="E15" s="30">
        <v>850522.81</v>
      </c>
      <c r="F15" s="30">
        <v>693999.23</v>
      </c>
      <c r="G15" s="30">
        <v>795968.60000000033</v>
      </c>
      <c r="H15" s="30">
        <v>812192.57</v>
      </c>
      <c r="I15" s="30">
        <v>5907491.0600000005</v>
      </c>
    </row>
    <row r="16" spans="1:9" x14ac:dyDescent="0.35">
      <c r="A16" s="31" t="s">
        <v>30</v>
      </c>
      <c r="B16" s="30">
        <v>1037415.7700000001</v>
      </c>
      <c r="C16" s="30">
        <v>774898.35999999987</v>
      </c>
      <c r="D16" s="30">
        <v>660662.57000000007</v>
      </c>
      <c r="E16" s="30">
        <v>900247.30999999971</v>
      </c>
      <c r="F16" s="30">
        <v>1222789.5600000003</v>
      </c>
      <c r="G16" s="30">
        <v>852862.20999999985</v>
      </c>
      <c r="H16" s="30">
        <v>1140293.7400000002</v>
      </c>
      <c r="I16" s="30">
        <v>6589169.5200000005</v>
      </c>
    </row>
    <row r="17" spans="1:9" x14ac:dyDescent="0.35">
      <c r="A17" s="31" t="s">
        <v>34</v>
      </c>
      <c r="B17" s="30">
        <v>605751.67000000004</v>
      </c>
      <c r="C17" s="30">
        <v>715286.34999999986</v>
      </c>
      <c r="D17" s="30">
        <v>896324.09</v>
      </c>
      <c r="E17" s="30">
        <v>823244.28999999992</v>
      </c>
      <c r="F17" s="30">
        <v>1026013.87</v>
      </c>
      <c r="G17" s="30">
        <v>914416.67000000016</v>
      </c>
      <c r="H17" s="30">
        <v>851652.52000000025</v>
      </c>
      <c r="I17" s="30">
        <v>5832689.4600000009</v>
      </c>
    </row>
    <row r="18" spans="1:9" x14ac:dyDescent="0.35">
      <c r="A18" s="31" t="s">
        <v>27</v>
      </c>
      <c r="B18" s="30">
        <v>943112.52000000014</v>
      </c>
      <c r="C18" s="30">
        <v>1075239.33</v>
      </c>
      <c r="D18" s="30">
        <v>823273.4800000001</v>
      </c>
      <c r="E18" s="30">
        <v>717123.53</v>
      </c>
      <c r="F18" s="30">
        <v>508462.79000000004</v>
      </c>
      <c r="G18" s="30">
        <v>901526.36999999988</v>
      </c>
      <c r="H18" s="30">
        <v>1014545.8499999997</v>
      </c>
      <c r="I18" s="30">
        <v>5983283.8700000001</v>
      </c>
    </row>
    <row r="19" spans="1:9" x14ac:dyDescent="0.35">
      <c r="A19" s="31" t="s">
        <v>21</v>
      </c>
      <c r="B19" s="30">
        <v>837510.62000000011</v>
      </c>
      <c r="C19" s="30">
        <v>940094.73</v>
      </c>
      <c r="D19" s="30">
        <v>743715.1399999999</v>
      </c>
      <c r="E19" s="30">
        <v>1063208.2499999998</v>
      </c>
      <c r="F19" s="30">
        <v>697722.95000000007</v>
      </c>
      <c r="G19" s="30">
        <v>805280.68000000017</v>
      </c>
      <c r="H19" s="30">
        <v>968937.9299999997</v>
      </c>
      <c r="I19" s="30">
        <v>6056470.3000000007</v>
      </c>
    </row>
    <row r="20" spans="1:9" x14ac:dyDescent="0.35">
      <c r="A20" s="31" t="s">
        <v>33</v>
      </c>
      <c r="B20" s="30">
        <v>702047.9800000001</v>
      </c>
      <c r="C20" s="30">
        <v>931576.56999999983</v>
      </c>
      <c r="D20" s="30">
        <v>738121.1399999999</v>
      </c>
      <c r="E20" s="30">
        <v>916505.72999999975</v>
      </c>
      <c r="F20" s="30">
        <v>790048.2899999998</v>
      </c>
      <c r="G20" s="30">
        <v>709296.12999999977</v>
      </c>
      <c r="H20" s="30">
        <v>821511.22999999986</v>
      </c>
      <c r="I20" s="30">
        <v>5609107.0699999984</v>
      </c>
    </row>
    <row r="21" spans="1:9" x14ac:dyDescent="0.35">
      <c r="A21" s="31" t="s">
        <v>29</v>
      </c>
      <c r="B21" s="30">
        <v>855771.6</v>
      </c>
      <c r="C21" s="30">
        <v>986244.2699999999</v>
      </c>
      <c r="D21" s="30">
        <v>1054688.21</v>
      </c>
      <c r="E21" s="30">
        <v>1099763.68</v>
      </c>
      <c r="F21" s="30">
        <v>792809.3600000001</v>
      </c>
      <c r="G21" s="30">
        <v>1015418.67</v>
      </c>
      <c r="H21" s="30">
        <v>985878.46</v>
      </c>
      <c r="I21" s="30">
        <v>6790574.25</v>
      </c>
    </row>
    <row r="22" spans="1:9" x14ac:dyDescent="0.35">
      <c r="A22" s="31" t="s">
        <v>35</v>
      </c>
      <c r="B22" s="30">
        <v>1110436.57</v>
      </c>
      <c r="C22" s="30">
        <v>912963.56</v>
      </c>
      <c r="D22" s="30">
        <v>1131072.8999999997</v>
      </c>
      <c r="E22" s="30">
        <v>869296.6399999999</v>
      </c>
      <c r="F22" s="30">
        <v>827196.25</v>
      </c>
      <c r="G22" s="30">
        <v>976006.31</v>
      </c>
      <c r="H22" s="30">
        <v>1052913.58</v>
      </c>
      <c r="I22" s="30">
        <v>6879885.8100000005</v>
      </c>
    </row>
    <row r="23" spans="1:9" x14ac:dyDescent="0.35">
      <c r="A23" s="31" t="s">
        <v>18</v>
      </c>
      <c r="B23" s="30">
        <v>657431.02</v>
      </c>
      <c r="C23" s="30">
        <v>674067.79000000015</v>
      </c>
      <c r="D23" s="30">
        <v>785753.60999999987</v>
      </c>
      <c r="E23" s="30">
        <v>789917.80999999994</v>
      </c>
      <c r="F23" s="30">
        <v>1128205.9600000002</v>
      </c>
      <c r="G23" s="30">
        <v>866041.80999999994</v>
      </c>
      <c r="H23" s="30">
        <v>907203.6100000001</v>
      </c>
      <c r="I23" s="30">
        <v>5808621.6100000003</v>
      </c>
    </row>
    <row r="24" spans="1:9" x14ac:dyDescent="0.35">
      <c r="A24" s="31" t="s">
        <v>24</v>
      </c>
      <c r="B24" s="30">
        <v>1061078.06</v>
      </c>
      <c r="C24" s="30">
        <v>938459.7699999999</v>
      </c>
      <c r="D24" s="30">
        <v>692943.94000000006</v>
      </c>
      <c r="E24" s="30">
        <v>703433.89999999991</v>
      </c>
      <c r="F24" s="30">
        <v>1240270.4799999997</v>
      </c>
      <c r="G24" s="30">
        <v>864642.3600000001</v>
      </c>
      <c r="H24" s="30">
        <v>945506.11999999965</v>
      </c>
      <c r="I24" s="30">
        <v>6446334.629999999</v>
      </c>
    </row>
    <row r="25" spans="1:9" x14ac:dyDescent="0.35">
      <c r="A25" s="31" t="s">
        <v>66</v>
      </c>
      <c r="B25" s="30">
        <v>17625290.550000001</v>
      </c>
      <c r="C25" s="30">
        <v>17527936.609999999</v>
      </c>
      <c r="D25" s="30">
        <v>18128400.360000003</v>
      </c>
      <c r="E25" s="30">
        <v>18305242.889999997</v>
      </c>
      <c r="F25" s="30">
        <v>17107497.899999999</v>
      </c>
      <c r="G25" s="30">
        <v>18444672.829999994</v>
      </c>
      <c r="H25" s="30">
        <v>18241859.220000003</v>
      </c>
      <c r="I25" s="30">
        <v>125380900.35999998</v>
      </c>
    </row>
    <row r="29" spans="1:9" x14ac:dyDescent="0.35">
      <c r="A29" s="28" t="s">
        <v>70</v>
      </c>
      <c r="B29" s="28" t="s">
        <v>67</v>
      </c>
      <c r="C29" s="29"/>
      <c r="D29" s="29"/>
      <c r="E29" s="29"/>
      <c r="F29" s="29"/>
      <c r="G29" s="29"/>
      <c r="H29" s="29"/>
      <c r="I29" s="29"/>
    </row>
    <row r="30" spans="1:9" x14ac:dyDescent="0.35">
      <c r="A30" s="28" t="s">
        <v>65</v>
      </c>
      <c r="B30" s="30">
        <v>2018</v>
      </c>
      <c r="C30" s="30">
        <v>2019</v>
      </c>
      <c r="D30" s="30">
        <v>2020</v>
      </c>
      <c r="E30" s="30">
        <v>2021</v>
      </c>
      <c r="F30" s="30">
        <v>2022</v>
      </c>
      <c r="G30" s="30">
        <v>2023</v>
      </c>
      <c r="H30" s="30">
        <v>2024</v>
      </c>
      <c r="I30" s="30" t="s">
        <v>66</v>
      </c>
    </row>
    <row r="31" spans="1:9" x14ac:dyDescent="0.35">
      <c r="A31" s="31" t="s">
        <v>25</v>
      </c>
      <c r="B31" s="32">
        <v>2470638.2499999991</v>
      </c>
      <c r="C31" s="32">
        <v>2265224.8999999994</v>
      </c>
      <c r="D31" s="32">
        <v>2067660.4699999997</v>
      </c>
      <c r="E31" s="32">
        <v>1757587.2500000005</v>
      </c>
      <c r="F31" s="32">
        <v>2116172.6299999994</v>
      </c>
      <c r="G31" s="32">
        <v>2686292.8699999996</v>
      </c>
      <c r="H31" s="32">
        <v>2173397.5599999987</v>
      </c>
      <c r="I31" s="32">
        <v>15536973.929999996</v>
      </c>
    </row>
    <row r="32" spans="1:9" x14ac:dyDescent="0.35">
      <c r="A32" s="31" t="s">
        <v>15</v>
      </c>
      <c r="B32" s="32">
        <v>2652140.2199999988</v>
      </c>
      <c r="C32" s="32">
        <v>2205554.25</v>
      </c>
      <c r="D32" s="32">
        <v>2567625.5299999998</v>
      </c>
      <c r="E32" s="32">
        <v>2554367.3000000007</v>
      </c>
      <c r="F32" s="32">
        <v>1857933.45</v>
      </c>
      <c r="G32" s="32">
        <v>2446911.13</v>
      </c>
      <c r="H32" s="32">
        <v>2046647.9499999997</v>
      </c>
      <c r="I32" s="32">
        <v>16331179.829999998</v>
      </c>
    </row>
    <row r="33" spans="1:14" x14ac:dyDescent="0.35">
      <c r="A33" s="31" t="s">
        <v>13</v>
      </c>
      <c r="B33" s="32">
        <v>2083510.1200000008</v>
      </c>
      <c r="C33" s="32">
        <v>2641093.4100000006</v>
      </c>
      <c r="D33" s="32">
        <v>2043970.8400000005</v>
      </c>
      <c r="E33" s="32">
        <v>1853268.8500000003</v>
      </c>
      <c r="F33" s="32">
        <v>1845177.3200000003</v>
      </c>
      <c r="G33" s="32">
        <v>2433792.4000000004</v>
      </c>
      <c r="H33" s="32">
        <v>2322645.7599999993</v>
      </c>
      <c r="I33" s="32">
        <v>15223458.700000003</v>
      </c>
    </row>
    <row r="34" spans="1:14" x14ac:dyDescent="0.35">
      <c r="A34" s="31" t="s">
        <v>22</v>
      </c>
      <c r="B34" s="32">
        <v>2134078.7699999996</v>
      </c>
      <c r="C34" s="32">
        <v>1974807.8200000003</v>
      </c>
      <c r="D34" s="32">
        <v>2291215.7999999993</v>
      </c>
      <c r="E34" s="32">
        <v>2152148.0600000005</v>
      </c>
      <c r="F34" s="32">
        <v>1995935.0800000005</v>
      </c>
      <c r="G34" s="32">
        <v>2075543.4299999997</v>
      </c>
      <c r="H34" s="32">
        <v>2556853.9899999998</v>
      </c>
      <c r="I34" s="32">
        <v>15180582.949999999</v>
      </c>
    </row>
    <row r="35" spans="1:14" x14ac:dyDescent="0.35">
      <c r="A35" s="31" t="s">
        <v>9</v>
      </c>
      <c r="B35" s="32">
        <v>1828190.6200000003</v>
      </c>
      <c r="C35" s="32">
        <v>2092306.3999999994</v>
      </c>
      <c r="D35" s="32">
        <v>2080342.4400000002</v>
      </c>
      <c r="E35" s="32">
        <v>2529071.870000001</v>
      </c>
      <c r="F35" s="32">
        <v>2717478.6900000009</v>
      </c>
      <c r="G35" s="32">
        <v>1925522.5100000002</v>
      </c>
      <c r="H35" s="32">
        <v>2449120.6500000008</v>
      </c>
      <c r="I35" s="32">
        <v>15622033.180000003</v>
      </c>
    </row>
    <row r="36" spans="1:14" x14ac:dyDescent="0.35">
      <c r="A36" s="31" t="s">
        <v>20</v>
      </c>
      <c r="B36" s="32">
        <v>2023979.0000000007</v>
      </c>
      <c r="C36" s="32">
        <v>1805221.8299999996</v>
      </c>
      <c r="D36" s="32">
        <v>2006972.26</v>
      </c>
      <c r="E36" s="32">
        <v>2574508.2100000009</v>
      </c>
      <c r="F36" s="32">
        <v>1899936.2</v>
      </c>
      <c r="G36" s="32">
        <v>1806007.9499999995</v>
      </c>
      <c r="H36" s="32">
        <v>1956792.9799999997</v>
      </c>
      <c r="I36" s="32">
        <v>14073418.43</v>
      </c>
    </row>
    <row r="37" spans="1:14" x14ac:dyDescent="0.35">
      <c r="A37" s="31" t="s">
        <v>19</v>
      </c>
      <c r="B37" s="32">
        <v>2185514.5700000003</v>
      </c>
      <c r="C37" s="32">
        <v>1991709.6200000003</v>
      </c>
      <c r="D37" s="32">
        <v>2536450.62</v>
      </c>
      <c r="E37" s="32">
        <v>2365937.7099999986</v>
      </c>
      <c r="F37" s="32">
        <v>2077322.5699999994</v>
      </c>
      <c r="G37" s="32">
        <v>2312867.1300000004</v>
      </c>
      <c r="H37" s="32">
        <v>1882426.1699999992</v>
      </c>
      <c r="I37" s="32">
        <v>15352228.390000001</v>
      </c>
    </row>
    <row r="38" spans="1:14" x14ac:dyDescent="0.35">
      <c r="A38" s="31" t="s">
        <v>11</v>
      </c>
      <c r="B38" s="32">
        <v>2259941.4200000004</v>
      </c>
      <c r="C38" s="32">
        <v>2629956.0100000012</v>
      </c>
      <c r="D38" s="32">
        <v>2414726.3800000008</v>
      </c>
      <c r="E38" s="32">
        <v>2506021.87</v>
      </c>
      <c r="F38" s="32">
        <v>2540931.4299999997</v>
      </c>
      <c r="G38" s="32">
        <v>2773048.2499999995</v>
      </c>
      <c r="H38" s="32">
        <v>2754018.5799999996</v>
      </c>
      <c r="I38" s="32">
        <v>17878643.940000001</v>
      </c>
    </row>
    <row r="39" spans="1:14" x14ac:dyDescent="0.35">
      <c r="A39" s="31" t="s">
        <v>66</v>
      </c>
      <c r="B39" s="32">
        <v>17637992.970000003</v>
      </c>
      <c r="C39" s="32">
        <v>17605874.240000002</v>
      </c>
      <c r="D39" s="32">
        <v>18008964.340000004</v>
      </c>
      <c r="E39" s="32">
        <v>18292911.120000001</v>
      </c>
      <c r="F39" s="32">
        <v>17050887.370000001</v>
      </c>
      <c r="G39" s="32">
        <v>18459985.669999998</v>
      </c>
      <c r="H39" s="32">
        <v>18141903.639999997</v>
      </c>
      <c r="I39" s="42">
        <v>125198519.35000001</v>
      </c>
    </row>
    <row r="40" spans="1:14" x14ac:dyDescent="0.35">
      <c r="N40" s="16" t="s">
        <v>73</v>
      </c>
    </row>
    <row r="41" spans="1:14" x14ac:dyDescent="0.35">
      <c r="A41" s="28" t="s">
        <v>71</v>
      </c>
      <c r="B41" s="28" t="s">
        <v>67</v>
      </c>
      <c r="C41" s="29"/>
      <c r="D41" s="29"/>
      <c r="E41" s="29"/>
      <c r="F41" s="29"/>
      <c r="G41" s="29"/>
      <c r="H41" s="29"/>
      <c r="I41" s="29"/>
    </row>
    <row r="42" spans="1:14" x14ac:dyDescent="0.35">
      <c r="A42" s="28" t="s">
        <v>65</v>
      </c>
      <c r="B42" s="30">
        <v>2018</v>
      </c>
      <c r="C42" s="30">
        <v>2019</v>
      </c>
      <c r="D42" s="30">
        <v>2020</v>
      </c>
      <c r="E42" s="30">
        <v>2021</v>
      </c>
      <c r="F42" s="30">
        <v>2022</v>
      </c>
      <c r="G42" s="30">
        <v>2023</v>
      </c>
      <c r="H42" s="30">
        <v>2024</v>
      </c>
      <c r="I42" s="30" t="s">
        <v>66</v>
      </c>
    </row>
    <row r="43" spans="1:14" x14ac:dyDescent="0.35">
      <c r="A43" s="31" t="s">
        <v>31</v>
      </c>
      <c r="B43" s="32">
        <v>1613.5800000000002</v>
      </c>
      <c r="C43" s="32">
        <v>2200.4</v>
      </c>
      <c r="D43" s="32">
        <v>1793.7800000000004</v>
      </c>
      <c r="E43" s="32">
        <v>1925.74</v>
      </c>
      <c r="F43" s="32">
        <v>1564.5900000000001</v>
      </c>
      <c r="G43" s="32">
        <v>1412.94</v>
      </c>
      <c r="H43" s="32">
        <v>1597.26</v>
      </c>
      <c r="I43" s="32">
        <v>12108.29</v>
      </c>
    </row>
    <row r="44" spans="1:14" x14ac:dyDescent="0.35">
      <c r="A44" s="31" t="s">
        <v>8</v>
      </c>
      <c r="B44" s="32">
        <v>1513.04</v>
      </c>
      <c r="C44" s="32">
        <v>1367.8200000000002</v>
      </c>
      <c r="D44" s="32">
        <v>1412.17</v>
      </c>
      <c r="E44" s="32">
        <v>1960.3799999999999</v>
      </c>
      <c r="F44" s="32">
        <v>1435</v>
      </c>
      <c r="G44" s="32">
        <v>2031.63</v>
      </c>
      <c r="H44" s="32">
        <v>1262.2000000000003</v>
      </c>
      <c r="I44" s="32">
        <v>10982.240000000002</v>
      </c>
    </row>
    <row r="45" spans="1:14" x14ac:dyDescent="0.35">
      <c r="A45" s="31" t="s">
        <v>26</v>
      </c>
      <c r="B45" s="32">
        <v>1970.36</v>
      </c>
      <c r="C45" s="32">
        <v>1999.79</v>
      </c>
      <c r="D45" s="32">
        <v>1822.64</v>
      </c>
      <c r="E45" s="32">
        <v>1764.1599999999999</v>
      </c>
      <c r="F45" s="32">
        <v>1447.8600000000001</v>
      </c>
      <c r="G45" s="32">
        <v>2245.9299999999998</v>
      </c>
      <c r="H45" s="32">
        <v>1724.08</v>
      </c>
      <c r="I45" s="32">
        <v>12974.82</v>
      </c>
    </row>
    <row r="46" spans="1:14" x14ac:dyDescent="0.35">
      <c r="A46" s="31" t="s">
        <v>32</v>
      </c>
      <c r="B46" s="32">
        <v>1673.2099999999998</v>
      </c>
      <c r="C46" s="32">
        <v>1841.05</v>
      </c>
      <c r="D46" s="32">
        <v>1789.6299999999999</v>
      </c>
      <c r="E46" s="32">
        <v>2108.81</v>
      </c>
      <c r="F46" s="32">
        <v>1465.0500000000002</v>
      </c>
      <c r="G46" s="32">
        <v>1763.5500000000002</v>
      </c>
      <c r="H46" s="32">
        <v>1829.2800000000002</v>
      </c>
      <c r="I46" s="32">
        <v>12470.58</v>
      </c>
    </row>
    <row r="47" spans="1:14" x14ac:dyDescent="0.35">
      <c r="A47" s="31" t="s">
        <v>17</v>
      </c>
      <c r="B47" s="32">
        <v>2294.1799999999998</v>
      </c>
      <c r="C47" s="32">
        <v>1488.0600000000004</v>
      </c>
      <c r="D47" s="32">
        <v>2363.0700000000006</v>
      </c>
      <c r="E47" s="32">
        <v>2421.37</v>
      </c>
      <c r="F47" s="32">
        <v>1390.7800000000002</v>
      </c>
      <c r="G47" s="32">
        <v>1408.21</v>
      </c>
      <c r="H47" s="32">
        <v>1708.9900000000002</v>
      </c>
      <c r="I47" s="32">
        <v>13074.660000000002</v>
      </c>
    </row>
    <row r="48" spans="1:14" x14ac:dyDescent="0.35">
      <c r="A48" s="31" t="s">
        <v>14</v>
      </c>
      <c r="B48" s="32">
        <v>1872.9399999999998</v>
      </c>
      <c r="C48" s="32">
        <v>901.99999999999989</v>
      </c>
      <c r="D48" s="32">
        <v>1895.6400000000003</v>
      </c>
      <c r="E48" s="32">
        <v>1833.9499999999998</v>
      </c>
      <c r="F48" s="32">
        <v>1822.4999999999998</v>
      </c>
      <c r="G48" s="32">
        <v>1916.57</v>
      </c>
      <c r="H48" s="32">
        <v>1614.72</v>
      </c>
      <c r="I48" s="32">
        <v>11858.319999999998</v>
      </c>
    </row>
    <row r="49" spans="1:9" x14ac:dyDescent="0.35">
      <c r="A49" s="31" t="s">
        <v>12</v>
      </c>
      <c r="B49" s="32">
        <v>2135.4699999999998</v>
      </c>
      <c r="C49" s="32">
        <v>2059.59</v>
      </c>
      <c r="D49" s="32">
        <v>2295.88</v>
      </c>
      <c r="E49" s="32">
        <v>2307.8700000000003</v>
      </c>
      <c r="F49" s="32">
        <v>1699.13</v>
      </c>
      <c r="G49" s="32">
        <v>1928.3199999999997</v>
      </c>
      <c r="H49" s="32">
        <v>1905.1000000000001</v>
      </c>
      <c r="I49" s="32">
        <v>14331.359999999999</v>
      </c>
    </row>
    <row r="50" spans="1:9" x14ac:dyDescent="0.35">
      <c r="A50" s="31" t="s">
        <v>16</v>
      </c>
      <c r="B50" s="32">
        <v>2440.9400000000005</v>
      </c>
      <c r="C50" s="32">
        <v>1857.9500000000003</v>
      </c>
      <c r="D50" s="32">
        <v>2358.2600000000007</v>
      </c>
      <c r="E50" s="32">
        <v>1376.6200000000001</v>
      </c>
      <c r="F50" s="32">
        <v>1781.07</v>
      </c>
      <c r="G50" s="32">
        <v>1609.35</v>
      </c>
      <c r="H50" s="32">
        <v>1657.8899999999996</v>
      </c>
      <c r="I50" s="32">
        <v>13082.080000000002</v>
      </c>
    </row>
    <row r="51" spans="1:9" x14ac:dyDescent="0.35">
      <c r="A51" s="31" t="s">
        <v>10</v>
      </c>
      <c r="B51" s="32">
        <v>1589.1500000000003</v>
      </c>
      <c r="C51" s="32">
        <v>1494.54</v>
      </c>
      <c r="D51" s="32">
        <v>1969.8800000000003</v>
      </c>
      <c r="E51" s="32">
        <v>1758.86</v>
      </c>
      <c r="F51" s="32">
        <v>1987.09</v>
      </c>
      <c r="G51" s="32">
        <v>2043.3499999999997</v>
      </c>
      <c r="H51" s="32">
        <v>1919.7999999999997</v>
      </c>
      <c r="I51" s="32">
        <v>12762.67</v>
      </c>
    </row>
    <row r="52" spans="1:9" x14ac:dyDescent="0.35">
      <c r="A52" s="31" t="s">
        <v>28</v>
      </c>
      <c r="B52" s="32">
        <v>1461.3500000000001</v>
      </c>
      <c r="C52" s="32">
        <v>1279.5300000000002</v>
      </c>
      <c r="D52" s="32">
        <v>1589.3199999999997</v>
      </c>
      <c r="E52" s="32">
        <v>1916.48</v>
      </c>
      <c r="F52" s="32">
        <v>1573.9499999999998</v>
      </c>
      <c r="G52" s="32">
        <v>2526.9900000000002</v>
      </c>
      <c r="H52" s="32">
        <v>1931.5900000000004</v>
      </c>
      <c r="I52" s="32">
        <v>12279.210000000001</v>
      </c>
    </row>
    <row r="53" spans="1:9" x14ac:dyDescent="0.35">
      <c r="A53" s="31" t="s">
        <v>23</v>
      </c>
      <c r="B53" s="32">
        <v>1844.1300000000006</v>
      </c>
      <c r="C53" s="32">
        <v>2021.4699999999998</v>
      </c>
      <c r="D53" s="32">
        <v>2072.1000000000004</v>
      </c>
      <c r="E53" s="32">
        <v>1611.23</v>
      </c>
      <c r="F53" s="32">
        <v>1258.0899999999997</v>
      </c>
      <c r="G53" s="32">
        <v>1630.3300000000004</v>
      </c>
      <c r="H53" s="32">
        <v>1449.3999999999999</v>
      </c>
      <c r="I53" s="32">
        <v>11886.75</v>
      </c>
    </row>
    <row r="54" spans="1:9" x14ac:dyDescent="0.35">
      <c r="A54" s="31" t="s">
        <v>30</v>
      </c>
      <c r="B54" s="32">
        <v>1901.25</v>
      </c>
      <c r="C54" s="32">
        <v>1529.8499999999997</v>
      </c>
      <c r="D54" s="32">
        <v>1237.1200000000001</v>
      </c>
      <c r="E54" s="32">
        <v>1689.27</v>
      </c>
      <c r="F54" s="32">
        <v>2403.0400000000004</v>
      </c>
      <c r="G54" s="32">
        <v>1748.7500000000002</v>
      </c>
      <c r="H54" s="32">
        <v>2140.7699999999995</v>
      </c>
      <c r="I54" s="32">
        <v>12650.05</v>
      </c>
    </row>
    <row r="55" spans="1:9" x14ac:dyDescent="0.35">
      <c r="A55" s="31" t="s">
        <v>34</v>
      </c>
      <c r="B55" s="32">
        <v>1304.45</v>
      </c>
      <c r="C55" s="32">
        <v>1522.41</v>
      </c>
      <c r="D55" s="32">
        <v>1743.2400000000005</v>
      </c>
      <c r="E55" s="32">
        <v>1667.5400000000002</v>
      </c>
      <c r="F55" s="32">
        <v>2215.7100000000005</v>
      </c>
      <c r="G55" s="32">
        <v>1657.0300000000002</v>
      </c>
      <c r="H55" s="32">
        <v>1886.8499999999995</v>
      </c>
      <c r="I55" s="32">
        <v>11997.23</v>
      </c>
    </row>
    <row r="56" spans="1:9" x14ac:dyDescent="0.35">
      <c r="A56" s="31" t="s">
        <v>27</v>
      </c>
      <c r="B56" s="32">
        <v>1891.2500000000005</v>
      </c>
      <c r="C56" s="32">
        <v>1835.4</v>
      </c>
      <c r="D56" s="32">
        <v>1906.9600000000003</v>
      </c>
      <c r="E56" s="32">
        <v>1470.23</v>
      </c>
      <c r="F56" s="32">
        <v>1232.6800000000003</v>
      </c>
      <c r="G56" s="32">
        <v>1849.8899999999996</v>
      </c>
      <c r="H56" s="32">
        <v>2012.24</v>
      </c>
      <c r="I56" s="32">
        <v>12198.65</v>
      </c>
    </row>
    <row r="57" spans="1:9" x14ac:dyDescent="0.35">
      <c r="A57" s="31" t="s">
        <v>21</v>
      </c>
      <c r="B57" s="32">
        <v>1463.89</v>
      </c>
      <c r="C57" s="32">
        <v>1945.3899999999999</v>
      </c>
      <c r="D57" s="32">
        <v>1457.9700000000003</v>
      </c>
      <c r="E57" s="32">
        <v>1925.0400000000004</v>
      </c>
      <c r="F57" s="32">
        <v>1433.4399999999998</v>
      </c>
      <c r="G57" s="32">
        <v>1863.8499999999997</v>
      </c>
      <c r="H57" s="32">
        <v>1850.72</v>
      </c>
      <c r="I57" s="32">
        <v>11940.300000000001</v>
      </c>
    </row>
    <row r="58" spans="1:9" x14ac:dyDescent="0.35">
      <c r="A58" s="31" t="s">
        <v>33</v>
      </c>
      <c r="B58" s="32">
        <v>1680.77</v>
      </c>
      <c r="C58" s="32">
        <v>1859.9999999999998</v>
      </c>
      <c r="D58" s="32">
        <v>1676.1400000000003</v>
      </c>
      <c r="E58" s="32">
        <v>1983.2899999999997</v>
      </c>
      <c r="F58" s="32">
        <v>1477.6100000000001</v>
      </c>
      <c r="G58" s="32">
        <v>1471.14</v>
      </c>
      <c r="H58" s="32">
        <v>1765.6200000000001</v>
      </c>
      <c r="I58" s="32">
        <v>11914.57</v>
      </c>
    </row>
    <row r="59" spans="1:9" x14ac:dyDescent="0.35">
      <c r="A59" s="31" t="s">
        <v>29</v>
      </c>
      <c r="B59" s="32">
        <v>1731.92</v>
      </c>
      <c r="C59" s="32">
        <v>2127.61</v>
      </c>
      <c r="D59" s="32">
        <v>2426.19</v>
      </c>
      <c r="E59" s="32">
        <v>2167.5799999999995</v>
      </c>
      <c r="F59" s="32">
        <v>1474.8700000000003</v>
      </c>
      <c r="G59" s="32">
        <v>1986.9599999999998</v>
      </c>
      <c r="H59" s="32">
        <v>1867.9799999999998</v>
      </c>
      <c r="I59" s="32">
        <v>13783.109999999999</v>
      </c>
    </row>
    <row r="60" spans="1:9" x14ac:dyDescent="0.35">
      <c r="A60" s="31" t="s">
        <v>35</v>
      </c>
      <c r="B60" s="32">
        <v>2010.1699999999998</v>
      </c>
      <c r="C60" s="32">
        <v>1700.05</v>
      </c>
      <c r="D60" s="32">
        <v>1906.0299999999997</v>
      </c>
      <c r="E60" s="32">
        <v>1910.6499999999999</v>
      </c>
      <c r="F60" s="32">
        <v>1580.7400000000005</v>
      </c>
      <c r="G60" s="32">
        <v>1703.0800000000006</v>
      </c>
      <c r="H60" s="32">
        <v>2095.56</v>
      </c>
      <c r="I60" s="32">
        <v>12906.279999999999</v>
      </c>
    </row>
    <row r="61" spans="1:9" x14ac:dyDescent="0.35">
      <c r="A61" s="31" t="s">
        <v>18</v>
      </c>
      <c r="B61" s="32">
        <v>1469.3900000000003</v>
      </c>
      <c r="C61" s="32">
        <v>1549.8300000000002</v>
      </c>
      <c r="D61" s="32">
        <v>1554.43</v>
      </c>
      <c r="E61" s="32">
        <v>1553.1300000000003</v>
      </c>
      <c r="F61" s="32">
        <v>2496.5199999999995</v>
      </c>
      <c r="G61" s="32">
        <v>2060.3900000000003</v>
      </c>
      <c r="H61" s="32">
        <v>1531.0799999999997</v>
      </c>
      <c r="I61" s="32">
        <v>12214.769999999999</v>
      </c>
    </row>
    <row r="62" spans="1:9" x14ac:dyDescent="0.35">
      <c r="A62" s="31" t="s">
        <v>24</v>
      </c>
      <c r="B62" s="32">
        <v>1836.1200000000001</v>
      </c>
      <c r="C62" s="32">
        <v>1841.75</v>
      </c>
      <c r="D62" s="32">
        <v>1516.0500000000002</v>
      </c>
      <c r="E62" s="32">
        <v>1405.4900000000002</v>
      </c>
      <c r="F62" s="32">
        <v>2353.3600000000006</v>
      </c>
      <c r="G62" s="32">
        <v>1792.1100000000001</v>
      </c>
      <c r="H62" s="32">
        <v>2143.6299999999997</v>
      </c>
      <c r="I62" s="32">
        <v>12888.51</v>
      </c>
    </row>
    <row r="63" spans="1:9" x14ac:dyDescent="0.35">
      <c r="A63" s="31" t="s">
        <v>66</v>
      </c>
      <c r="B63" s="32">
        <v>35697.56</v>
      </c>
      <c r="C63" s="32">
        <v>34424.490000000005</v>
      </c>
      <c r="D63" s="32">
        <v>36786.500000000007</v>
      </c>
      <c r="E63" s="32">
        <v>36757.689999999995</v>
      </c>
      <c r="F63" s="32">
        <v>34093.08</v>
      </c>
      <c r="G63" s="32">
        <v>36650.369999999995</v>
      </c>
      <c r="H63" s="32">
        <v>35894.76</v>
      </c>
      <c r="I63" s="32">
        <v>250304.44999999998</v>
      </c>
    </row>
    <row r="64" spans="1:9" x14ac:dyDescent="0.35">
      <c r="A64" s="17"/>
      <c r="B64" s="18"/>
      <c r="C64" s="18"/>
      <c r="D64" s="18"/>
      <c r="E64" s="18"/>
      <c r="F64" s="18"/>
      <c r="G64" s="18"/>
      <c r="H64" s="18"/>
      <c r="I64" s="18"/>
    </row>
    <row r="65" spans="1:9" x14ac:dyDescent="0.35">
      <c r="A65" s="17"/>
      <c r="B65" s="18"/>
      <c r="C65" s="18"/>
      <c r="D65" s="18"/>
      <c r="E65" s="18"/>
      <c r="F65" s="18"/>
      <c r="G65" s="18"/>
      <c r="H65" s="18"/>
      <c r="I65" s="18"/>
    </row>
    <row r="66" spans="1:9" x14ac:dyDescent="0.35">
      <c r="D66" s="28" t="s">
        <v>1</v>
      </c>
      <c r="E66" s="29" t="s">
        <v>72</v>
      </c>
    </row>
    <row r="67" spans="1:9" x14ac:dyDescent="0.35">
      <c r="A67" s="19"/>
      <c r="B67" s="20"/>
      <c r="C67" s="21"/>
      <c r="D67" s="29"/>
      <c r="E67" s="29"/>
    </row>
    <row r="68" spans="1:9" x14ac:dyDescent="0.35">
      <c r="A68" s="22"/>
      <c r="B68" s="23"/>
      <c r="C68" s="24"/>
      <c r="D68" s="28" t="s">
        <v>65</v>
      </c>
      <c r="E68" s="29" t="s">
        <v>69</v>
      </c>
    </row>
    <row r="69" spans="1:9" x14ac:dyDescent="0.35">
      <c r="A69" s="22"/>
      <c r="B69" s="23"/>
      <c r="C69" s="24"/>
      <c r="D69" s="31" t="s">
        <v>31</v>
      </c>
      <c r="E69" s="32">
        <v>26133.629999999983</v>
      </c>
    </row>
    <row r="70" spans="1:9" x14ac:dyDescent="0.35">
      <c r="A70" s="22"/>
      <c r="B70" s="23"/>
      <c r="C70" s="24"/>
      <c r="D70" s="31" t="s">
        <v>8</v>
      </c>
      <c r="E70" s="32">
        <v>24510.879999999994</v>
      </c>
    </row>
    <row r="71" spans="1:9" x14ac:dyDescent="0.35">
      <c r="A71" s="22"/>
      <c r="B71" s="23"/>
      <c r="C71" s="24"/>
      <c r="D71" s="31" t="s">
        <v>26</v>
      </c>
      <c r="E71" s="32">
        <v>27797.139999999989</v>
      </c>
    </row>
    <row r="72" spans="1:9" x14ac:dyDescent="0.35">
      <c r="A72" s="22"/>
      <c r="B72" s="23"/>
      <c r="C72" s="24"/>
      <c r="D72" s="31" t="s">
        <v>32</v>
      </c>
      <c r="E72" s="32">
        <v>28021.470000000005</v>
      </c>
    </row>
    <row r="73" spans="1:9" x14ac:dyDescent="0.35">
      <c r="A73" s="22"/>
      <c r="B73" s="23"/>
      <c r="C73" s="24"/>
      <c r="D73" s="31" t="s">
        <v>17</v>
      </c>
      <c r="E73" s="32">
        <v>29098.11</v>
      </c>
    </row>
    <row r="74" spans="1:9" x14ac:dyDescent="0.35">
      <c r="A74" s="22"/>
      <c r="B74" s="23"/>
      <c r="C74" s="24"/>
      <c r="D74" s="31" t="s">
        <v>14</v>
      </c>
      <c r="E74" s="32">
        <v>26754.309999999972</v>
      </c>
    </row>
    <row r="75" spans="1:9" x14ac:dyDescent="0.35">
      <c r="A75" s="22"/>
      <c r="B75" s="23"/>
      <c r="C75" s="24"/>
      <c r="D75" s="31" t="s">
        <v>12</v>
      </c>
      <c r="E75" s="32">
        <v>33213.69999999999</v>
      </c>
    </row>
    <row r="76" spans="1:9" x14ac:dyDescent="0.35">
      <c r="A76" s="22"/>
      <c r="B76" s="23"/>
      <c r="C76" s="24"/>
      <c r="D76" s="31" t="s">
        <v>16</v>
      </c>
      <c r="E76" s="32">
        <v>27991.090000000011</v>
      </c>
    </row>
    <row r="77" spans="1:9" x14ac:dyDescent="0.35">
      <c r="A77" s="22"/>
      <c r="B77" s="23"/>
      <c r="C77" s="24"/>
      <c r="D77" s="31" t="s">
        <v>10</v>
      </c>
      <c r="E77" s="32">
        <v>25579.719999999987</v>
      </c>
    </row>
    <row r="78" spans="1:9" x14ac:dyDescent="0.35">
      <c r="A78" s="22"/>
      <c r="B78" s="23"/>
      <c r="C78" s="24"/>
      <c r="D78" s="31" t="s">
        <v>28</v>
      </c>
      <c r="E78" s="32">
        <v>28384.670000000002</v>
      </c>
    </row>
    <row r="79" spans="1:9" x14ac:dyDescent="0.35">
      <c r="A79" s="22"/>
      <c r="B79" s="23"/>
      <c r="C79" s="24"/>
      <c r="D79" s="31" t="s">
        <v>23</v>
      </c>
      <c r="E79" s="32">
        <v>26254.850000000017</v>
      </c>
    </row>
    <row r="80" spans="1:9" x14ac:dyDescent="0.35">
      <c r="A80" s="22"/>
      <c r="B80" s="23"/>
      <c r="C80" s="24"/>
      <c r="D80" s="31" t="s">
        <v>30</v>
      </c>
      <c r="E80" s="32">
        <v>27676.090000000004</v>
      </c>
    </row>
    <row r="81" spans="1:5" x14ac:dyDescent="0.35">
      <c r="A81" s="22"/>
      <c r="B81" s="23"/>
      <c r="C81" s="24"/>
      <c r="D81" s="31" t="s">
        <v>34</v>
      </c>
      <c r="E81" s="32">
        <v>26445.610000000015</v>
      </c>
    </row>
    <row r="82" spans="1:5" x14ac:dyDescent="0.35">
      <c r="A82" s="22"/>
      <c r="B82" s="23"/>
      <c r="C82" s="24"/>
      <c r="D82" s="31" t="s">
        <v>27</v>
      </c>
      <c r="E82" s="32">
        <v>27366.260000000002</v>
      </c>
    </row>
    <row r="83" spans="1:5" x14ac:dyDescent="0.35">
      <c r="A83" s="22"/>
      <c r="B83" s="23"/>
      <c r="C83" s="24"/>
      <c r="D83" s="31" t="s">
        <v>21</v>
      </c>
      <c r="E83" s="32">
        <v>26354.479999999992</v>
      </c>
    </row>
    <row r="84" spans="1:5" x14ac:dyDescent="0.35">
      <c r="A84" s="25"/>
      <c r="B84" s="26"/>
      <c r="C84" s="27"/>
      <c r="D84" s="31" t="s">
        <v>33</v>
      </c>
      <c r="E84" s="32">
        <v>27266.549999999992</v>
      </c>
    </row>
    <row r="85" spans="1:5" x14ac:dyDescent="0.35">
      <c r="D85" s="31" t="s">
        <v>29</v>
      </c>
      <c r="E85" s="32">
        <v>28351.280000000002</v>
      </c>
    </row>
    <row r="86" spans="1:5" x14ac:dyDescent="0.35">
      <c r="D86" s="31" t="s">
        <v>35</v>
      </c>
      <c r="E86" s="32">
        <v>27110.320000000003</v>
      </c>
    </row>
    <row r="87" spans="1:5" x14ac:dyDescent="0.35">
      <c r="D87" s="31" t="s">
        <v>18</v>
      </c>
      <c r="E87" s="32">
        <v>24284.400000000005</v>
      </c>
    </row>
    <row r="88" spans="1:5" x14ac:dyDescent="0.35">
      <c r="D88" s="31" t="s">
        <v>24</v>
      </c>
      <c r="E88" s="32">
        <v>28725.290000000015</v>
      </c>
    </row>
    <row r="89" spans="1:5" x14ac:dyDescent="0.35">
      <c r="D89" s="31" t="s">
        <v>66</v>
      </c>
      <c r="E89" s="32">
        <v>547319.85000000009</v>
      </c>
    </row>
    <row r="91" spans="1:5" x14ac:dyDescent="0.35">
      <c r="A91" s="28" t="s">
        <v>65</v>
      </c>
      <c r="B91" s="29" t="s">
        <v>68</v>
      </c>
    </row>
    <row r="92" spans="1:5" x14ac:dyDescent="0.35">
      <c r="A92" s="36">
        <v>2018</v>
      </c>
      <c r="B92" s="30">
        <v>17625290.550000016</v>
      </c>
    </row>
    <row r="93" spans="1:5" x14ac:dyDescent="0.35">
      <c r="A93" s="36">
        <v>2019</v>
      </c>
      <c r="B93" s="30">
        <v>17527936.610000018</v>
      </c>
    </row>
    <row r="94" spans="1:5" x14ac:dyDescent="0.35">
      <c r="A94" s="36">
        <v>2020</v>
      </c>
      <c r="B94" s="30">
        <v>18128400.360000007</v>
      </c>
    </row>
    <row r="95" spans="1:5" x14ac:dyDescent="0.35">
      <c r="A95" s="36">
        <v>2021</v>
      </c>
      <c r="B95" s="30">
        <v>18305242.890000012</v>
      </c>
    </row>
    <row r="96" spans="1:5" x14ac:dyDescent="0.35">
      <c r="A96" s="36">
        <v>2022</v>
      </c>
      <c r="B96" s="30">
        <v>17107497.899999999</v>
      </c>
    </row>
    <row r="97" spans="1:3" x14ac:dyDescent="0.35">
      <c r="A97" s="36">
        <v>2023</v>
      </c>
      <c r="B97" s="30">
        <v>18444672.829999994</v>
      </c>
    </row>
    <row r="98" spans="1:3" x14ac:dyDescent="0.35">
      <c r="A98" s="36">
        <v>2024</v>
      </c>
      <c r="B98" s="30">
        <v>18241859.219999984</v>
      </c>
    </row>
    <row r="99" spans="1:3" x14ac:dyDescent="0.35">
      <c r="A99" s="36" t="s">
        <v>66</v>
      </c>
      <c r="B99" s="30">
        <v>125380900.36000004</v>
      </c>
    </row>
    <row r="105" spans="1:3" x14ac:dyDescent="0.35">
      <c r="A105" s="28" t="s">
        <v>1</v>
      </c>
      <c r="B105" s="29" t="s">
        <v>72</v>
      </c>
    </row>
    <row r="107" spans="1:3" x14ac:dyDescent="0.35">
      <c r="A107" s="28" t="s">
        <v>65</v>
      </c>
      <c r="B107" s="29" t="s">
        <v>68</v>
      </c>
      <c r="C107"/>
    </row>
    <row r="108" spans="1:3" x14ac:dyDescent="0.35">
      <c r="A108" s="31" t="s">
        <v>31</v>
      </c>
      <c r="B108" s="30">
        <v>6082367.5200000014</v>
      </c>
      <c r="C108"/>
    </row>
    <row r="109" spans="1:3" x14ac:dyDescent="0.35">
      <c r="A109" s="31" t="s">
        <v>8</v>
      </c>
      <c r="B109" s="30">
        <v>5887361.2899999991</v>
      </c>
      <c r="C109"/>
    </row>
    <row r="110" spans="1:3" x14ac:dyDescent="0.35">
      <c r="A110" s="31" t="s">
        <v>26</v>
      </c>
      <c r="B110" s="30">
        <v>6391752.4999999981</v>
      </c>
      <c r="C110"/>
    </row>
    <row r="111" spans="1:3" x14ac:dyDescent="0.35">
      <c r="A111" s="31" t="s">
        <v>32</v>
      </c>
      <c r="B111" s="30">
        <v>6790678.4900000012</v>
      </c>
      <c r="C111"/>
    </row>
    <row r="112" spans="1:3" x14ac:dyDescent="0.35">
      <c r="A112" s="31" t="s">
        <v>17</v>
      </c>
      <c r="B112" s="30">
        <v>6411096.1799999941</v>
      </c>
      <c r="C112"/>
    </row>
    <row r="113" spans="1:3" x14ac:dyDescent="0.35">
      <c r="A113" s="31" t="s">
        <v>14</v>
      </c>
      <c r="B113" s="30">
        <v>6406494.9999999991</v>
      </c>
      <c r="C113"/>
    </row>
    <row r="114" spans="1:3" x14ac:dyDescent="0.35">
      <c r="A114" s="31" t="s">
        <v>12</v>
      </c>
      <c r="B114" s="30">
        <v>6760053.0099999988</v>
      </c>
      <c r="C114"/>
    </row>
    <row r="115" spans="1:3" x14ac:dyDescent="0.35">
      <c r="A115" s="31" t="s">
        <v>16</v>
      </c>
      <c r="B115" s="30">
        <v>6245313.7700000023</v>
      </c>
      <c r="C115"/>
    </row>
    <row r="116" spans="1:3" x14ac:dyDescent="0.35">
      <c r="A116" s="31" t="s">
        <v>10</v>
      </c>
      <c r="B116" s="30">
        <v>6294447.740000003</v>
      </c>
      <c r="C116"/>
    </row>
    <row r="117" spans="1:3" x14ac:dyDescent="0.35">
      <c r="A117" s="31" t="s">
        <v>28</v>
      </c>
      <c r="B117" s="30">
        <v>6207707.2799999993</v>
      </c>
      <c r="C117"/>
    </row>
    <row r="118" spans="1:3" x14ac:dyDescent="0.35">
      <c r="A118" s="31" t="s">
        <v>23</v>
      </c>
      <c r="B118" s="30">
        <v>5907491.0599999987</v>
      </c>
      <c r="C118"/>
    </row>
    <row r="119" spans="1:3" x14ac:dyDescent="0.35">
      <c r="A119" s="31" t="s">
        <v>30</v>
      </c>
      <c r="B119" s="30">
        <v>6589169.5200000023</v>
      </c>
      <c r="C119"/>
    </row>
    <row r="120" spans="1:3" x14ac:dyDescent="0.35">
      <c r="A120" s="31" t="s">
        <v>34</v>
      </c>
      <c r="B120" s="30">
        <v>5832689.4600000037</v>
      </c>
      <c r="C120"/>
    </row>
    <row r="121" spans="1:3" x14ac:dyDescent="0.35">
      <c r="A121" s="31" t="s">
        <v>27</v>
      </c>
      <c r="B121" s="30">
        <v>5983283.870000001</v>
      </c>
      <c r="C121"/>
    </row>
    <row r="122" spans="1:3" x14ac:dyDescent="0.35">
      <c r="A122" s="31" t="s">
        <v>21</v>
      </c>
      <c r="B122" s="30">
        <v>6056470.3000000007</v>
      </c>
      <c r="C122"/>
    </row>
    <row r="123" spans="1:3" x14ac:dyDescent="0.35">
      <c r="A123" s="31" t="s">
        <v>33</v>
      </c>
      <c r="B123" s="30">
        <v>5609107.0699999966</v>
      </c>
      <c r="C123"/>
    </row>
    <row r="124" spans="1:3" x14ac:dyDescent="0.35">
      <c r="A124" s="31" t="s">
        <v>29</v>
      </c>
      <c r="B124" s="30">
        <v>6790574.25</v>
      </c>
      <c r="C124"/>
    </row>
    <row r="125" spans="1:3" x14ac:dyDescent="0.35">
      <c r="A125" s="31" t="s">
        <v>35</v>
      </c>
      <c r="B125" s="30">
        <v>6879885.8100000015</v>
      </c>
    </row>
    <row r="126" spans="1:3" x14ac:dyDescent="0.35">
      <c r="A126" s="31" t="s">
        <v>18</v>
      </c>
      <c r="B126" s="30">
        <v>5808621.6100000003</v>
      </c>
    </row>
    <row r="127" spans="1:3" x14ac:dyDescent="0.35">
      <c r="A127" s="31" t="s">
        <v>24</v>
      </c>
      <c r="B127" s="30">
        <v>6446334.6300000008</v>
      </c>
    </row>
    <row r="128" spans="1:3" x14ac:dyDescent="0.35">
      <c r="A128" s="31" t="s">
        <v>66</v>
      </c>
      <c r="B128" s="30">
        <v>125380900.36</v>
      </c>
    </row>
    <row r="130" spans="1:9" x14ac:dyDescent="0.35">
      <c r="A130" s="28" t="s">
        <v>70</v>
      </c>
      <c r="B130" s="28" t="s">
        <v>67</v>
      </c>
      <c r="C130" s="29"/>
      <c r="D130" s="29"/>
      <c r="E130" s="29"/>
      <c r="F130" s="29"/>
      <c r="G130" s="29"/>
      <c r="H130" s="29"/>
      <c r="I130" s="29"/>
    </row>
    <row r="131" spans="1:9" x14ac:dyDescent="0.35">
      <c r="A131" s="28" t="s">
        <v>0</v>
      </c>
      <c r="B131" s="30">
        <v>2018</v>
      </c>
      <c r="C131" s="30">
        <v>2019</v>
      </c>
      <c r="D131" s="30">
        <v>2020</v>
      </c>
      <c r="E131" s="30">
        <v>2021</v>
      </c>
      <c r="F131" s="30">
        <v>2022</v>
      </c>
      <c r="G131" s="30">
        <v>2023</v>
      </c>
      <c r="H131" s="30">
        <v>2024</v>
      </c>
      <c r="I131" s="30" t="s">
        <v>66</v>
      </c>
    </row>
    <row r="132" spans="1:9" x14ac:dyDescent="0.35">
      <c r="A132" s="31" t="s">
        <v>31</v>
      </c>
      <c r="B132" s="32">
        <v>697747.18999999983</v>
      </c>
      <c r="C132" s="32">
        <v>1123070.99</v>
      </c>
      <c r="D132" s="32">
        <v>1084595.22</v>
      </c>
      <c r="E132" s="32">
        <v>1055098.5799999996</v>
      </c>
      <c r="F132" s="32">
        <v>716812.77000000014</v>
      </c>
      <c r="G132" s="32">
        <v>698365.39</v>
      </c>
      <c r="H132" s="32">
        <v>757195.7999999997</v>
      </c>
      <c r="I132" s="32">
        <v>6132885.9399999985</v>
      </c>
    </row>
    <row r="133" spans="1:9" x14ac:dyDescent="0.35">
      <c r="A133" s="31" t="s">
        <v>8</v>
      </c>
      <c r="B133" s="32">
        <v>568766.16999999993</v>
      </c>
      <c r="C133" s="32">
        <v>964890.73</v>
      </c>
      <c r="D133" s="32">
        <v>728901.97999999975</v>
      </c>
      <c r="E133" s="32">
        <v>943074.7699999999</v>
      </c>
      <c r="F133" s="32">
        <v>782870.05999999994</v>
      </c>
      <c r="G133" s="32">
        <v>1093507.7899999996</v>
      </c>
      <c r="H133" s="32">
        <v>845777.60999999987</v>
      </c>
      <c r="I133" s="32">
        <v>5927789.1099999994</v>
      </c>
    </row>
    <row r="134" spans="1:9" x14ac:dyDescent="0.35">
      <c r="A134" s="31" t="s">
        <v>26</v>
      </c>
      <c r="B134" s="32">
        <v>1024647.5900000005</v>
      </c>
      <c r="C134" s="32">
        <v>941672.52999999991</v>
      </c>
      <c r="D134" s="32">
        <v>890212.68999999983</v>
      </c>
      <c r="E134" s="32">
        <v>736245.62</v>
      </c>
      <c r="F134" s="32">
        <v>655855.53999999992</v>
      </c>
      <c r="G134" s="32">
        <v>1118804.1100000001</v>
      </c>
      <c r="H134" s="32">
        <v>928154.11</v>
      </c>
      <c r="I134" s="32">
        <v>6295592.1900000013</v>
      </c>
    </row>
    <row r="135" spans="1:9" x14ac:dyDescent="0.35">
      <c r="A135" s="31" t="s">
        <v>32</v>
      </c>
      <c r="B135" s="32">
        <v>829883.98</v>
      </c>
      <c r="C135" s="32">
        <v>1163563.8200000003</v>
      </c>
      <c r="D135" s="32">
        <v>907615.8400000002</v>
      </c>
      <c r="E135" s="32">
        <v>1203492.43</v>
      </c>
      <c r="F135" s="32">
        <v>856848.91</v>
      </c>
      <c r="G135" s="32">
        <v>862037.81</v>
      </c>
      <c r="H135" s="32">
        <v>970458.37000000011</v>
      </c>
      <c r="I135" s="32">
        <v>6793901.1600000011</v>
      </c>
    </row>
    <row r="136" spans="1:9" x14ac:dyDescent="0.35">
      <c r="A136" s="31" t="s">
        <v>17</v>
      </c>
      <c r="B136" s="32">
        <v>1135030.79</v>
      </c>
      <c r="C136" s="32">
        <v>759443.92</v>
      </c>
      <c r="D136" s="32">
        <v>1122403.5000000005</v>
      </c>
      <c r="E136" s="32">
        <v>1079844.5700000003</v>
      </c>
      <c r="F136" s="32">
        <v>722836.56999999983</v>
      </c>
      <c r="G136" s="32">
        <v>724187.36</v>
      </c>
      <c r="H136" s="32">
        <v>977076.85000000021</v>
      </c>
      <c r="I136" s="32">
        <v>6520823.5600000015</v>
      </c>
    </row>
    <row r="137" spans="1:9" x14ac:dyDescent="0.35">
      <c r="A137" s="31" t="s">
        <v>14</v>
      </c>
      <c r="B137" s="32">
        <v>868029.73</v>
      </c>
      <c r="C137" s="32">
        <v>524816.41</v>
      </c>
      <c r="D137" s="32">
        <v>1063960.6099999999</v>
      </c>
      <c r="E137" s="32">
        <v>1010550.9399999998</v>
      </c>
      <c r="F137" s="32">
        <v>985279.27000000014</v>
      </c>
      <c r="G137" s="32">
        <v>1056085.45</v>
      </c>
      <c r="H137" s="32">
        <v>735245.05999999994</v>
      </c>
      <c r="I137" s="32">
        <v>6243967.4699999997</v>
      </c>
    </row>
    <row r="138" spans="1:9" x14ac:dyDescent="0.35">
      <c r="A138" s="31" t="s">
        <v>12</v>
      </c>
      <c r="B138" s="32">
        <v>1001258.2800000003</v>
      </c>
      <c r="C138" s="32">
        <v>1054705.4300000002</v>
      </c>
      <c r="D138" s="32">
        <v>999579.34000000008</v>
      </c>
      <c r="E138" s="32">
        <v>1044716.8599999998</v>
      </c>
      <c r="F138" s="32">
        <v>733764.81000000017</v>
      </c>
      <c r="G138" s="32">
        <v>1007368.1699999999</v>
      </c>
      <c r="H138" s="32">
        <v>889327.05000000016</v>
      </c>
      <c r="I138" s="32">
        <v>6730719.9400000004</v>
      </c>
    </row>
    <row r="139" spans="1:9" x14ac:dyDescent="0.35">
      <c r="A139" s="31" t="s">
        <v>16</v>
      </c>
      <c r="B139" s="32">
        <v>1213013.4100000001</v>
      </c>
      <c r="C139" s="32">
        <v>934801.40000000014</v>
      </c>
      <c r="D139" s="32">
        <v>1109137.7</v>
      </c>
      <c r="E139" s="32">
        <v>652545.83000000007</v>
      </c>
      <c r="F139" s="32">
        <v>911980.91</v>
      </c>
      <c r="G139" s="32">
        <v>798064.58</v>
      </c>
      <c r="H139" s="32">
        <v>640805.31000000006</v>
      </c>
      <c r="I139" s="32">
        <v>6260349.1400000006</v>
      </c>
    </row>
    <row r="140" spans="1:9" x14ac:dyDescent="0.35">
      <c r="A140" s="31" t="s">
        <v>10</v>
      </c>
      <c r="B140" s="32">
        <v>842111.1599999998</v>
      </c>
      <c r="C140" s="32">
        <v>580912.17999999982</v>
      </c>
      <c r="D140" s="32">
        <v>1072961.5699999998</v>
      </c>
      <c r="E140" s="32">
        <v>973490.8400000002</v>
      </c>
      <c r="F140" s="32">
        <v>958893.67</v>
      </c>
      <c r="G140" s="32">
        <v>1017279.0399999999</v>
      </c>
      <c r="H140" s="32">
        <v>830107.22000000009</v>
      </c>
      <c r="I140" s="32">
        <v>6275755.6799999997</v>
      </c>
    </row>
    <row r="141" spans="1:9" x14ac:dyDescent="0.35">
      <c r="A141" s="31" t="s">
        <v>28</v>
      </c>
      <c r="B141" s="32">
        <v>862819.34</v>
      </c>
      <c r="C141" s="32">
        <v>595058.49</v>
      </c>
      <c r="D141" s="32">
        <v>660165.55999999994</v>
      </c>
      <c r="E141" s="32">
        <v>868674.49999999977</v>
      </c>
      <c r="F141" s="32">
        <v>808055.3</v>
      </c>
      <c r="G141" s="32">
        <v>1369272.5599999998</v>
      </c>
      <c r="H141" s="32">
        <v>1042279.7400000001</v>
      </c>
      <c r="I141" s="32">
        <v>6206325.4899999993</v>
      </c>
    </row>
    <row r="142" spans="1:9" x14ac:dyDescent="0.35">
      <c r="A142" s="31" t="s">
        <v>23</v>
      </c>
      <c r="B142" s="32">
        <v>769887.90000000014</v>
      </c>
      <c r="C142" s="32">
        <v>1079238.6900000002</v>
      </c>
      <c r="D142" s="32">
        <v>922894.18</v>
      </c>
      <c r="E142" s="32">
        <v>828807.88000000012</v>
      </c>
      <c r="F142" s="32">
        <v>718616.23</v>
      </c>
      <c r="G142" s="32">
        <v>763226.08</v>
      </c>
      <c r="H142" s="32">
        <v>801292.22</v>
      </c>
      <c r="I142" s="32">
        <v>5883963.1800000006</v>
      </c>
    </row>
    <row r="143" spans="1:9" x14ac:dyDescent="0.35">
      <c r="A143" s="31" t="s">
        <v>30</v>
      </c>
      <c r="B143" s="32">
        <v>1019592.5499999998</v>
      </c>
      <c r="C143" s="32">
        <v>763685.63</v>
      </c>
      <c r="D143" s="32">
        <v>667239.11</v>
      </c>
      <c r="E143" s="32">
        <v>910749.56000000017</v>
      </c>
      <c r="F143" s="32">
        <v>1217377.8700000003</v>
      </c>
      <c r="G143" s="32">
        <v>846008.62</v>
      </c>
      <c r="H143" s="32">
        <v>1151823.94</v>
      </c>
      <c r="I143" s="32">
        <v>6576477.2799999993</v>
      </c>
    </row>
    <row r="144" spans="1:9" x14ac:dyDescent="0.35">
      <c r="A144" s="31" t="s">
        <v>34</v>
      </c>
      <c r="B144" s="32">
        <v>625064.25000000012</v>
      </c>
      <c r="C144" s="32">
        <v>693953.00999999989</v>
      </c>
      <c r="D144" s="32">
        <v>879741.37000000011</v>
      </c>
      <c r="E144" s="32">
        <v>808877.7</v>
      </c>
      <c r="F144" s="32">
        <v>1013613.7999999999</v>
      </c>
      <c r="G144" s="32">
        <v>948656.19000000006</v>
      </c>
      <c r="H144" s="32">
        <v>843644.41999999993</v>
      </c>
      <c r="I144" s="32">
        <v>5813550.7400000002</v>
      </c>
    </row>
    <row r="145" spans="1:4903" x14ac:dyDescent="0.35">
      <c r="A145" s="31" t="s">
        <v>27</v>
      </c>
      <c r="B145" s="32">
        <v>955671.84</v>
      </c>
      <c r="C145" s="32">
        <v>1055634.9700000002</v>
      </c>
      <c r="D145" s="32">
        <v>825786.8899999999</v>
      </c>
      <c r="E145" s="32">
        <v>722219.5</v>
      </c>
      <c r="F145" s="32">
        <v>510804.7900000001</v>
      </c>
      <c r="G145" s="32">
        <v>915724.91000000027</v>
      </c>
      <c r="H145" s="32">
        <v>1031343.4199999999</v>
      </c>
      <c r="I145" s="32">
        <v>6017186.3200000003</v>
      </c>
    </row>
    <row r="146" spans="1:4903" x14ac:dyDescent="0.35">
      <c r="A146" s="31" t="s">
        <v>21</v>
      </c>
      <c r="B146" s="32">
        <v>829818.56999999983</v>
      </c>
      <c r="C146" s="32">
        <v>939999.8600000001</v>
      </c>
      <c r="D146" s="32">
        <v>741302.24999999977</v>
      </c>
      <c r="E146" s="32">
        <v>1076591.04</v>
      </c>
      <c r="F146" s="32">
        <v>684660.44000000006</v>
      </c>
      <c r="G146" s="32">
        <v>807747.78999999992</v>
      </c>
      <c r="H146" s="32">
        <v>979782.50000000012</v>
      </c>
      <c r="I146" s="32">
        <v>6059902.4500000002</v>
      </c>
    </row>
    <row r="147" spans="1:4903" x14ac:dyDescent="0.35">
      <c r="A147" s="31" t="s">
        <v>33</v>
      </c>
      <c r="B147" s="32">
        <v>715341.49</v>
      </c>
      <c r="C147" s="32">
        <v>943387.53</v>
      </c>
      <c r="D147" s="32">
        <v>725304.37999999989</v>
      </c>
      <c r="E147" s="32">
        <v>937982.46999999986</v>
      </c>
      <c r="F147" s="32">
        <v>774578.02</v>
      </c>
      <c r="G147" s="32">
        <v>711354.56</v>
      </c>
      <c r="H147" s="32">
        <v>830139.31</v>
      </c>
      <c r="I147" s="32">
        <v>5638087.7599999998</v>
      </c>
    </row>
    <row r="148" spans="1:4903" x14ac:dyDescent="0.35">
      <c r="A148" s="31" t="s">
        <v>29</v>
      </c>
      <c r="B148" s="32">
        <v>889969.19</v>
      </c>
      <c r="C148" s="32">
        <v>975562.92</v>
      </c>
      <c r="D148" s="32">
        <v>1034742.3899999998</v>
      </c>
      <c r="E148" s="32">
        <v>1095959.1299999999</v>
      </c>
      <c r="F148" s="32">
        <v>795357.5</v>
      </c>
      <c r="G148" s="32">
        <v>1020901.23</v>
      </c>
      <c r="H148" s="32">
        <v>1012660.0100000001</v>
      </c>
      <c r="I148" s="32">
        <v>6825152.3699999992</v>
      </c>
    </row>
    <row r="149" spans="1:4903" x14ac:dyDescent="0.35">
      <c r="A149" s="31" t="s">
        <v>35</v>
      </c>
      <c r="B149" s="32">
        <v>1100335.0300000003</v>
      </c>
      <c r="C149" s="32">
        <v>943975.57000000018</v>
      </c>
      <c r="D149" s="32">
        <v>1093521.2299999997</v>
      </c>
      <c r="E149" s="32">
        <v>829281.71999999962</v>
      </c>
      <c r="F149" s="32">
        <v>846011.04000000015</v>
      </c>
      <c r="G149" s="32">
        <v>959262.2699999999</v>
      </c>
      <c r="H149" s="32">
        <v>1037173.76</v>
      </c>
      <c r="I149" s="32">
        <v>6809560.6199999992</v>
      </c>
    </row>
    <row r="150" spans="1:4903" x14ac:dyDescent="0.35">
      <c r="A150" s="31" t="s">
        <v>18</v>
      </c>
      <c r="B150" s="32">
        <v>645787.05999999982</v>
      </c>
      <c r="C150" s="32">
        <v>645528.61</v>
      </c>
      <c r="D150" s="32">
        <v>762368.93999999983</v>
      </c>
      <c r="E150" s="32">
        <v>809928.5399999998</v>
      </c>
      <c r="F150" s="32">
        <v>1126015.6300000004</v>
      </c>
      <c r="G150" s="32">
        <v>862592.70000000019</v>
      </c>
      <c r="H150" s="32">
        <v>894184.02999999991</v>
      </c>
      <c r="I150" s="32">
        <v>5746405.5100000007</v>
      </c>
    </row>
    <row r="151" spans="1:4903" x14ac:dyDescent="0.35">
      <c r="A151" s="31" t="s">
        <v>24</v>
      </c>
      <c r="B151" s="32">
        <v>1043217.4500000001</v>
      </c>
      <c r="C151" s="32">
        <v>921971.55</v>
      </c>
      <c r="D151" s="32">
        <v>716529.58999999985</v>
      </c>
      <c r="E151" s="32">
        <v>704778.64</v>
      </c>
      <c r="F151" s="32">
        <v>1230654.2399999998</v>
      </c>
      <c r="G151" s="32">
        <v>879539.05999999982</v>
      </c>
      <c r="H151" s="32">
        <v>943432.91000000015</v>
      </c>
      <c r="I151" s="32">
        <v>6440123.4399999995</v>
      </c>
    </row>
    <row r="152" spans="1:4903" x14ac:dyDescent="0.35">
      <c r="A152" s="31" t="s">
        <v>66</v>
      </c>
      <c r="B152" s="32">
        <v>17637992.970000006</v>
      </c>
      <c r="C152" s="32">
        <v>17605874.239999998</v>
      </c>
      <c r="D152" s="32">
        <v>18008964.34</v>
      </c>
      <c r="E152" s="32">
        <v>18292911.120000001</v>
      </c>
      <c r="F152" s="32">
        <v>17050887.370000005</v>
      </c>
      <c r="G152" s="32">
        <v>18459985.669999998</v>
      </c>
      <c r="H152" s="32">
        <v>18141903.640000001</v>
      </c>
      <c r="I152" s="32">
        <v>125198519.35000001</v>
      </c>
    </row>
    <row r="153" spans="1:4903" x14ac:dyDescent="0.35">
      <c r="A153" s="31"/>
      <c r="B153" s="32"/>
      <c r="C153" s="18"/>
      <c r="D153" s="18"/>
      <c r="E153" s="18"/>
      <c r="F153" s="18"/>
      <c r="G153" s="18"/>
      <c r="H153" s="18"/>
      <c r="I153" s="18"/>
    </row>
    <row r="154" spans="1:4903" x14ac:dyDescent="0.35">
      <c r="A154" s="35" t="s">
        <v>0</v>
      </c>
      <c r="B154" s="8" t="s">
        <v>71</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c r="ASC154"/>
      <c r="ASD154"/>
      <c r="ASE154"/>
      <c r="ASF154"/>
      <c r="ASG154"/>
      <c r="ASH154"/>
      <c r="ASI154"/>
      <c r="ASJ154"/>
      <c r="ASK154"/>
      <c r="ASL154"/>
      <c r="ASM154"/>
      <c r="ASN154"/>
      <c r="ASO154"/>
      <c r="ASP154"/>
      <c r="ASQ154"/>
      <c r="ASR154"/>
      <c r="ASS154"/>
      <c r="AST154"/>
      <c r="ASU154"/>
      <c r="ASV154"/>
      <c r="ASW154"/>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c r="AZQ154"/>
      <c r="AZR154"/>
      <c r="AZS154"/>
      <c r="AZT154"/>
      <c r="AZU154"/>
      <c r="AZV154"/>
      <c r="AZW154"/>
      <c r="AZX154"/>
      <c r="AZY154"/>
      <c r="AZZ154"/>
      <c r="BAA154"/>
      <c r="BAB154"/>
      <c r="BAC154"/>
      <c r="BAD154"/>
      <c r="BAE154"/>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c r="BGY154"/>
      <c r="BGZ154"/>
      <c r="BHA154"/>
      <c r="BHB154"/>
      <c r="BHC154"/>
      <c r="BHD154"/>
      <c r="BHE154"/>
      <c r="BHF154"/>
      <c r="BHG154"/>
      <c r="BHH154"/>
      <c r="BHI154"/>
      <c r="BHJ154"/>
      <c r="BHK154"/>
      <c r="BHL154"/>
      <c r="BHM154"/>
      <c r="BHN154"/>
      <c r="BHO154"/>
      <c r="BHP154"/>
      <c r="BHQ154"/>
      <c r="BHR154"/>
      <c r="BHS154"/>
      <c r="BHT154"/>
      <c r="BHU154"/>
      <c r="BHV154"/>
      <c r="BHW154"/>
      <c r="BHX154"/>
      <c r="BHY154"/>
      <c r="BHZ154"/>
      <c r="BIA154"/>
      <c r="BIB154"/>
      <c r="BIC154"/>
      <c r="BID154"/>
      <c r="BIE154"/>
      <c r="BIF154"/>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c r="BOH154"/>
      <c r="BOI154"/>
      <c r="BOJ154"/>
      <c r="BOK154"/>
      <c r="BOL154"/>
      <c r="BOM154"/>
      <c r="BON154"/>
      <c r="BOO154"/>
      <c r="BOP154"/>
      <c r="BOQ154"/>
      <c r="BOR154"/>
      <c r="BOS154"/>
      <c r="BOT154"/>
      <c r="BOU154"/>
      <c r="BOV154"/>
      <c r="BOW154"/>
      <c r="BOX154"/>
      <c r="BOY154"/>
      <c r="BOZ154"/>
      <c r="BPA154"/>
      <c r="BPB154"/>
      <c r="BPC154"/>
      <c r="BPD154"/>
      <c r="BPE154"/>
      <c r="BPF154"/>
      <c r="BPG154"/>
      <c r="BPH154"/>
      <c r="BPI154"/>
      <c r="BPJ154"/>
      <c r="BPK154"/>
      <c r="BPL154"/>
      <c r="BPM154"/>
      <c r="BPN154"/>
      <c r="BPO154"/>
      <c r="BPP154"/>
      <c r="BPQ154"/>
      <c r="BPR154"/>
      <c r="BPS154"/>
      <c r="BPT154"/>
      <c r="BPU154"/>
      <c r="BPV154"/>
      <c r="BPW154"/>
      <c r="BPX154"/>
      <c r="BPY154"/>
      <c r="BPZ154"/>
      <c r="BQA154"/>
      <c r="BQB154"/>
      <c r="BQC154"/>
      <c r="BQD154"/>
      <c r="BQE154"/>
      <c r="BQF154"/>
      <c r="BQG154"/>
      <c r="BQH154"/>
      <c r="BQI154"/>
      <c r="BQJ154"/>
      <c r="BQK154"/>
      <c r="BQL154"/>
      <c r="BQM154"/>
      <c r="BQN154"/>
      <c r="BQO154"/>
      <c r="BQP154"/>
      <c r="BQQ154"/>
      <c r="BQR154"/>
      <c r="BQS154"/>
      <c r="BQT154"/>
      <c r="BQU154"/>
      <c r="BQV154"/>
      <c r="BQW154"/>
      <c r="BQX154"/>
      <c r="BQY154"/>
      <c r="BQZ154"/>
      <c r="BRA154"/>
      <c r="BRB154"/>
      <c r="BRC154"/>
      <c r="BRD154"/>
      <c r="BRE154"/>
      <c r="BRF154"/>
      <c r="BRG154"/>
      <c r="BRH154"/>
      <c r="BRI154"/>
      <c r="BRJ154"/>
      <c r="BRK154"/>
      <c r="BRL154"/>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c r="BUN154"/>
      <c r="BUO154"/>
      <c r="BUP154"/>
      <c r="BUQ154"/>
      <c r="BUR154"/>
      <c r="BUS154"/>
      <c r="BUT154"/>
      <c r="BUU154"/>
      <c r="BUV154"/>
      <c r="BUW154"/>
      <c r="BUX154"/>
      <c r="BUY154"/>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c r="BXU154"/>
      <c r="BXV154"/>
      <c r="BXW154"/>
      <c r="BXX154"/>
      <c r="BXY154"/>
      <c r="BXZ154"/>
      <c r="BYA154"/>
      <c r="BYB154"/>
      <c r="BYC154"/>
      <c r="BYD154"/>
      <c r="BYE154"/>
      <c r="BYF154"/>
      <c r="BYG154"/>
      <c r="BYH154"/>
      <c r="BYI154"/>
      <c r="BYJ154"/>
      <c r="BYK154"/>
      <c r="BYL154"/>
      <c r="BYM154"/>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c r="CBR154"/>
      <c r="CBS154"/>
      <c r="CBT154"/>
      <c r="CBU154"/>
      <c r="CBV154"/>
      <c r="CBW154"/>
      <c r="CBX154"/>
      <c r="CBY154"/>
      <c r="CBZ154"/>
      <c r="CCA154"/>
      <c r="CCB154"/>
      <c r="CCC154"/>
      <c r="CCD154"/>
      <c r="CCE154"/>
      <c r="CCF154"/>
      <c r="CCG154"/>
      <c r="CCH154"/>
      <c r="CCI154"/>
      <c r="CCJ154"/>
      <c r="CCK154"/>
      <c r="CCL154"/>
      <c r="CCM154"/>
      <c r="CCN154"/>
      <c r="CCO154"/>
      <c r="CCP154"/>
      <c r="CCQ154"/>
      <c r="CCR154"/>
      <c r="CCS154"/>
      <c r="CCT154"/>
      <c r="CCU154"/>
      <c r="CCV154"/>
      <c r="CCW154"/>
      <c r="CCX154"/>
      <c r="CCY154"/>
      <c r="CCZ154"/>
      <c r="CDA154"/>
      <c r="CDB154"/>
      <c r="CDC154"/>
      <c r="CDD154"/>
      <c r="CDE154"/>
      <c r="CDF154"/>
      <c r="CDG154"/>
      <c r="CDH154"/>
      <c r="CDI154"/>
      <c r="CDJ154"/>
      <c r="CDK154"/>
      <c r="CDL154"/>
      <c r="CDM154"/>
      <c r="CDN154"/>
      <c r="CDO154"/>
      <c r="CDP154"/>
      <c r="CDQ154"/>
      <c r="CDR154"/>
      <c r="CDS154"/>
      <c r="CDT154"/>
      <c r="CDU154"/>
      <c r="CDV154"/>
      <c r="CDW154"/>
      <c r="CDX154"/>
      <c r="CDY154"/>
      <c r="CDZ154"/>
      <c r="CEA154"/>
      <c r="CEB154"/>
      <c r="CEC154"/>
      <c r="CED154"/>
      <c r="CEE154"/>
      <c r="CEF154"/>
      <c r="CEG154"/>
      <c r="CEH154"/>
      <c r="CEI154"/>
      <c r="CEJ154"/>
      <c r="CEK154"/>
      <c r="CEL154"/>
      <c r="CEM154"/>
      <c r="CEN154"/>
      <c r="CEO154"/>
      <c r="CEP154"/>
      <c r="CEQ154"/>
      <c r="CER154"/>
      <c r="CES154"/>
      <c r="CET154"/>
      <c r="CEU154"/>
      <c r="CEV154"/>
      <c r="CEW154"/>
      <c r="CEX154"/>
      <c r="CEY154"/>
      <c r="CEZ154"/>
      <c r="CFA154"/>
      <c r="CFB154"/>
      <c r="CFC154"/>
      <c r="CFD154"/>
      <c r="CFE154"/>
      <c r="CFF154"/>
      <c r="CFG154"/>
      <c r="CFH154"/>
      <c r="CFI154"/>
      <c r="CFJ154"/>
      <c r="CFK154"/>
      <c r="CFL154"/>
      <c r="CFM154"/>
      <c r="CFN154"/>
      <c r="CFO154"/>
      <c r="CFP154"/>
      <c r="CFQ154"/>
      <c r="CFR154"/>
      <c r="CFS154"/>
      <c r="CFT154"/>
      <c r="CFU154"/>
      <c r="CFV154"/>
      <c r="CFW154"/>
      <c r="CFX154"/>
      <c r="CFY154"/>
      <c r="CFZ154"/>
      <c r="CGA154"/>
      <c r="CGB154"/>
      <c r="CGC154"/>
      <c r="CGD154"/>
      <c r="CGE154"/>
      <c r="CGF154"/>
      <c r="CGG154"/>
      <c r="CGH154"/>
      <c r="CGI154"/>
      <c r="CGJ154"/>
      <c r="CGK154"/>
      <c r="CGL154"/>
      <c r="CGM154"/>
      <c r="CGN154"/>
      <c r="CGO154"/>
      <c r="CGP154"/>
      <c r="CGQ154"/>
      <c r="CGR154"/>
      <c r="CGS154"/>
      <c r="CGT154"/>
      <c r="CGU154"/>
      <c r="CGV154"/>
      <c r="CGW154"/>
      <c r="CGX154"/>
      <c r="CGY154"/>
      <c r="CGZ154"/>
      <c r="CHA154"/>
      <c r="CHB154"/>
      <c r="CHC154"/>
      <c r="CHD154"/>
      <c r="CHE154"/>
      <c r="CHF154"/>
      <c r="CHG154"/>
      <c r="CHH154"/>
      <c r="CHI154"/>
      <c r="CHJ154"/>
      <c r="CHK154"/>
      <c r="CHL154"/>
      <c r="CHM154"/>
      <c r="CHN154"/>
      <c r="CHO154"/>
      <c r="CHP154"/>
      <c r="CHQ154"/>
      <c r="CHR154"/>
      <c r="CHS154"/>
      <c r="CHT154"/>
      <c r="CHU154"/>
      <c r="CHV154"/>
      <c r="CHW154"/>
      <c r="CHX154"/>
      <c r="CHY154"/>
      <c r="CHZ154"/>
      <c r="CIA154"/>
      <c r="CIB154"/>
      <c r="CIC154"/>
      <c r="CID154"/>
      <c r="CIE154"/>
      <c r="CIF154"/>
      <c r="CIG154"/>
      <c r="CIH154"/>
      <c r="CII154"/>
      <c r="CIJ154"/>
      <c r="CIK154"/>
      <c r="CIL154"/>
      <c r="CIM154"/>
      <c r="CIN154"/>
      <c r="CIO154"/>
      <c r="CIP154"/>
      <c r="CIQ154"/>
      <c r="CIR154"/>
      <c r="CIS154"/>
      <c r="CIT154"/>
      <c r="CIU154"/>
      <c r="CIV154"/>
      <c r="CIW154"/>
      <c r="CIX154"/>
      <c r="CIY154"/>
      <c r="CIZ154"/>
      <c r="CJA154"/>
      <c r="CJB154"/>
      <c r="CJC154"/>
      <c r="CJD154"/>
      <c r="CJE154"/>
      <c r="CJF154"/>
      <c r="CJG154"/>
      <c r="CJH154"/>
      <c r="CJI154"/>
      <c r="CJJ154"/>
      <c r="CJK154"/>
      <c r="CJL154"/>
      <c r="CJM154"/>
      <c r="CJN154"/>
      <c r="CJO154"/>
      <c r="CJP154"/>
      <c r="CJQ154"/>
      <c r="CJR154"/>
      <c r="CJS154"/>
      <c r="CJT154"/>
      <c r="CJU154"/>
      <c r="CJV154"/>
      <c r="CJW154"/>
      <c r="CJX154"/>
      <c r="CJY154"/>
      <c r="CJZ154"/>
      <c r="CKA154"/>
      <c r="CKB154"/>
      <c r="CKC154"/>
      <c r="CKD154"/>
      <c r="CKE154"/>
      <c r="CKF154"/>
      <c r="CKG154"/>
      <c r="CKH154"/>
      <c r="CKI154"/>
      <c r="CKJ154"/>
      <c r="CKK154"/>
      <c r="CKL154"/>
      <c r="CKM154"/>
      <c r="CKN154"/>
      <c r="CKO154"/>
      <c r="CKP154"/>
      <c r="CKQ154"/>
      <c r="CKR154"/>
      <c r="CKS154"/>
      <c r="CKT154"/>
      <c r="CKU154"/>
      <c r="CKV154"/>
      <c r="CKW154"/>
      <c r="CKX154"/>
      <c r="CKY154"/>
      <c r="CKZ154"/>
      <c r="CLA154"/>
      <c r="CLB154"/>
      <c r="CLC154"/>
      <c r="CLD154"/>
      <c r="CLE154"/>
      <c r="CLF154"/>
      <c r="CLG154"/>
      <c r="CLH154"/>
      <c r="CLI154"/>
      <c r="CLJ154"/>
      <c r="CLK154"/>
      <c r="CLL154"/>
      <c r="CLM154"/>
      <c r="CLN154"/>
      <c r="CLO154"/>
      <c r="CLP154"/>
      <c r="CLQ154"/>
      <c r="CLR154"/>
      <c r="CLS154"/>
      <c r="CLT154"/>
      <c r="CLU154"/>
      <c r="CLV154"/>
      <c r="CLW154"/>
      <c r="CLX154"/>
      <c r="CLY154"/>
      <c r="CLZ154"/>
      <c r="CMA154"/>
      <c r="CMB154"/>
      <c r="CMC154"/>
      <c r="CMD154"/>
      <c r="CME154"/>
      <c r="CMF154"/>
      <c r="CMG154"/>
      <c r="CMH154"/>
      <c r="CMI154"/>
      <c r="CMJ154"/>
      <c r="CMK154"/>
      <c r="CML154"/>
      <c r="CMM154"/>
      <c r="CMN154"/>
      <c r="CMO154"/>
      <c r="CMP154"/>
      <c r="CMQ154"/>
      <c r="CMR154"/>
      <c r="CMS154"/>
      <c r="CMT154"/>
      <c r="CMU154"/>
      <c r="CMV154"/>
      <c r="CMW154"/>
      <c r="CMX154"/>
      <c r="CMY154"/>
      <c r="CMZ154"/>
      <c r="CNA154"/>
      <c r="CNB154"/>
      <c r="CNC154"/>
      <c r="CND154"/>
      <c r="CNE154"/>
      <c r="CNF154"/>
      <c r="CNG154"/>
      <c r="CNH154"/>
      <c r="CNI154"/>
      <c r="CNJ154"/>
      <c r="CNK154"/>
      <c r="CNL154"/>
      <c r="CNM154"/>
      <c r="CNN154"/>
      <c r="CNO154"/>
      <c r="CNP154"/>
      <c r="CNQ154"/>
      <c r="CNR154"/>
      <c r="CNS154"/>
      <c r="CNT154"/>
      <c r="CNU154"/>
      <c r="CNV154"/>
      <c r="CNW154"/>
      <c r="CNX154"/>
      <c r="CNY154"/>
      <c r="CNZ154"/>
      <c r="COA154"/>
      <c r="COB154"/>
      <c r="COC154"/>
      <c r="COD154"/>
      <c r="COE154"/>
      <c r="COF154"/>
      <c r="COG154"/>
      <c r="COH154"/>
      <c r="COI154"/>
      <c r="COJ154"/>
      <c r="COK154"/>
      <c r="COL154"/>
      <c r="COM154"/>
      <c r="CON154"/>
      <c r="COO154"/>
      <c r="COP154"/>
      <c r="COQ154"/>
      <c r="COR154"/>
      <c r="COS154"/>
      <c r="COT154"/>
      <c r="COU154"/>
      <c r="COV154"/>
      <c r="COW154"/>
      <c r="COX154"/>
      <c r="COY154"/>
      <c r="COZ154"/>
      <c r="CPA154"/>
      <c r="CPB154"/>
      <c r="CPC154"/>
      <c r="CPD154"/>
      <c r="CPE154"/>
      <c r="CPF154"/>
      <c r="CPG154"/>
      <c r="CPH154"/>
      <c r="CPI154"/>
      <c r="CPJ154"/>
      <c r="CPK154"/>
      <c r="CPL154"/>
      <c r="CPM154"/>
      <c r="CPN154"/>
      <c r="CPO154"/>
      <c r="CPP154"/>
      <c r="CPQ154"/>
      <c r="CPR154"/>
      <c r="CPS154"/>
      <c r="CPT154"/>
      <c r="CPU154"/>
      <c r="CPV154"/>
      <c r="CPW154"/>
      <c r="CPX154"/>
      <c r="CPY154"/>
      <c r="CPZ154"/>
      <c r="CQA154"/>
      <c r="CQB154"/>
      <c r="CQC154"/>
      <c r="CQD154"/>
      <c r="CQE154"/>
      <c r="CQF154"/>
      <c r="CQG154"/>
      <c r="CQH154"/>
      <c r="CQI154"/>
      <c r="CQJ154"/>
      <c r="CQK154"/>
      <c r="CQL154"/>
      <c r="CQM154"/>
      <c r="CQN154"/>
      <c r="CQO154"/>
      <c r="CQP154"/>
      <c r="CQQ154"/>
      <c r="CQR154"/>
      <c r="CQS154"/>
      <c r="CQT154"/>
      <c r="CQU154"/>
      <c r="CQV154"/>
      <c r="CQW154"/>
      <c r="CQX154"/>
      <c r="CQY154"/>
      <c r="CQZ154"/>
      <c r="CRA154"/>
      <c r="CRB154"/>
      <c r="CRC154"/>
      <c r="CRD154"/>
      <c r="CRE154"/>
      <c r="CRF154"/>
      <c r="CRG154"/>
      <c r="CRH154"/>
      <c r="CRI154"/>
      <c r="CRJ154"/>
      <c r="CRK154"/>
      <c r="CRL154"/>
      <c r="CRM154"/>
      <c r="CRN154"/>
      <c r="CRO154"/>
      <c r="CRP154"/>
      <c r="CRQ154"/>
      <c r="CRR154"/>
      <c r="CRS154"/>
      <c r="CRT154"/>
      <c r="CRU154"/>
      <c r="CRV154"/>
      <c r="CRW154"/>
      <c r="CRX154"/>
      <c r="CRY154"/>
      <c r="CRZ154"/>
      <c r="CSA154"/>
      <c r="CSB154"/>
      <c r="CSC154"/>
      <c r="CSD154"/>
      <c r="CSE154"/>
      <c r="CSF154"/>
      <c r="CSG154"/>
      <c r="CSH154"/>
      <c r="CSI154"/>
      <c r="CSJ154"/>
      <c r="CSK154"/>
      <c r="CSL154"/>
      <c r="CSM154"/>
      <c r="CSN154"/>
      <c r="CSO154"/>
      <c r="CSP154"/>
      <c r="CSQ154"/>
      <c r="CSR154"/>
      <c r="CSS154"/>
      <c r="CST154"/>
      <c r="CSU154"/>
      <c r="CSV154"/>
      <c r="CSW154"/>
      <c r="CSX154"/>
      <c r="CSY154"/>
      <c r="CSZ154"/>
      <c r="CTA154"/>
      <c r="CTB154"/>
      <c r="CTC154"/>
      <c r="CTD154"/>
      <c r="CTE154"/>
      <c r="CTF154"/>
      <c r="CTG154"/>
      <c r="CTH154"/>
      <c r="CTI154"/>
      <c r="CTJ154"/>
      <c r="CTK154"/>
      <c r="CTL154"/>
      <c r="CTM154"/>
      <c r="CTN154"/>
      <c r="CTO154"/>
      <c r="CTP154"/>
      <c r="CTQ154"/>
      <c r="CTR154"/>
      <c r="CTS154"/>
      <c r="CTT154"/>
      <c r="CTU154"/>
      <c r="CTV154"/>
      <c r="CTW154"/>
      <c r="CTX154"/>
      <c r="CTY154"/>
      <c r="CTZ154"/>
      <c r="CUA154"/>
      <c r="CUB154"/>
      <c r="CUC154"/>
      <c r="CUD154"/>
      <c r="CUE154"/>
      <c r="CUF154"/>
      <c r="CUG154"/>
      <c r="CUH154"/>
      <c r="CUI154"/>
      <c r="CUJ154"/>
      <c r="CUK154"/>
      <c r="CUL154"/>
      <c r="CUM154"/>
      <c r="CUN154"/>
      <c r="CUO154"/>
      <c r="CUP154"/>
      <c r="CUQ154"/>
      <c r="CUR154"/>
      <c r="CUS154"/>
      <c r="CUT154"/>
      <c r="CUU154"/>
      <c r="CUV154"/>
      <c r="CUW154"/>
      <c r="CUX154"/>
      <c r="CUY154"/>
      <c r="CUZ154"/>
      <c r="CVA154"/>
      <c r="CVB154"/>
      <c r="CVC154"/>
      <c r="CVD154"/>
      <c r="CVE154"/>
      <c r="CVF154"/>
      <c r="CVG154"/>
      <c r="CVH154"/>
      <c r="CVI154"/>
      <c r="CVJ154"/>
      <c r="CVK154"/>
      <c r="CVL154"/>
      <c r="CVM154"/>
      <c r="CVN154"/>
      <c r="CVO154"/>
      <c r="CVP154"/>
      <c r="CVQ154"/>
      <c r="CVR154"/>
      <c r="CVS154"/>
      <c r="CVT154"/>
      <c r="CVU154"/>
      <c r="CVV154"/>
      <c r="CVW154"/>
      <c r="CVX154"/>
      <c r="CVY154"/>
      <c r="CVZ154"/>
      <c r="CWA154"/>
      <c r="CWB154"/>
      <c r="CWC154"/>
      <c r="CWD154"/>
      <c r="CWE154"/>
      <c r="CWF154"/>
      <c r="CWG154"/>
      <c r="CWH154"/>
      <c r="CWI154"/>
      <c r="CWJ154"/>
      <c r="CWK154"/>
      <c r="CWL154"/>
      <c r="CWM154"/>
      <c r="CWN154"/>
      <c r="CWO154"/>
      <c r="CWP154"/>
      <c r="CWQ154"/>
      <c r="CWR154"/>
      <c r="CWS154"/>
      <c r="CWT154"/>
      <c r="CWU154"/>
      <c r="CWV154"/>
      <c r="CWW154"/>
      <c r="CWX154"/>
      <c r="CWY154"/>
      <c r="CWZ154"/>
      <c r="CXA154"/>
      <c r="CXB154"/>
      <c r="CXC154"/>
      <c r="CXD154"/>
      <c r="CXE154"/>
      <c r="CXF154"/>
      <c r="CXG154"/>
      <c r="CXH154"/>
      <c r="CXI154"/>
      <c r="CXJ154"/>
      <c r="CXK154"/>
      <c r="CXL154"/>
      <c r="CXM154"/>
      <c r="CXN154"/>
      <c r="CXO154"/>
      <c r="CXP154"/>
      <c r="CXQ154"/>
      <c r="CXR154"/>
      <c r="CXS154"/>
      <c r="CXT154"/>
      <c r="CXU154"/>
      <c r="CXV154"/>
      <c r="CXW154"/>
      <c r="CXX154"/>
      <c r="CXY154"/>
      <c r="CXZ154"/>
      <c r="CYA154"/>
      <c r="CYB154"/>
      <c r="CYC154"/>
      <c r="CYD154"/>
      <c r="CYE154"/>
      <c r="CYF154"/>
      <c r="CYG154"/>
      <c r="CYH154"/>
      <c r="CYI154"/>
      <c r="CYJ154"/>
      <c r="CYK154"/>
      <c r="CYL154"/>
      <c r="CYM154"/>
      <c r="CYN154"/>
      <c r="CYO154"/>
      <c r="CYP154"/>
      <c r="CYQ154"/>
      <c r="CYR154"/>
      <c r="CYS154"/>
      <c r="CYT154"/>
      <c r="CYU154"/>
      <c r="CYV154"/>
      <c r="CYW154"/>
      <c r="CYX154"/>
      <c r="CYY154"/>
      <c r="CYZ154"/>
      <c r="CZA154"/>
      <c r="CZB154"/>
      <c r="CZC154"/>
      <c r="CZD154"/>
      <c r="CZE154"/>
      <c r="CZF154"/>
      <c r="CZG154"/>
      <c r="CZH154"/>
      <c r="CZI154"/>
      <c r="CZJ154"/>
      <c r="CZK154"/>
      <c r="CZL154"/>
      <c r="CZM154"/>
      <c r="CZN154"/>
      <c r="CZO154"/>
      <c r="CZP154"/>
      <c r="CZQ154"/>
      <c r="CZR154"/>
      <c r="CZS154"/>
      <c r="CZT154"/>
      <c r="CZU154"/>
      <c r="CZV154"/>
      <c r="CZW154"/>
      <c r="CZX154"/>
      <c r="CZY154"/>
      <c r="CZZ154"/>
      <c r="DAA154"/>
      <c r="DAB154"/>
      <c r="DAC154"/>
      <c r="DAD154"/>
      <c r="DAE154"/>
      <c r="DAF154"/>
      <c r="DAG154"/>
      <c r="DAH154"/>
      <c r="DAI154"/>
      <c r="DAJ154"/>
      <c r="DAK154"/>
      <c r="DAL154"/>
      <c r="DAM154"/>
      <c r="DAN154"/>
      <c r="DAO154"/>
      <c r="DAP154"/>
      <c r="DAQ154"/>
      <c r="DAR154"/>
      <c r="DAS154"/>
      <c r="DAT154"/>
      <c r="DAU154"/>
      <c r="DAV154"/>
      <c r="DAW154"/>
      <c r="DAX154"/>
      <c r="DAY154"/>
      <c r="DAZ154"/>
      <c r="DBA154"/>
      <c r="DBB154"/>
      <c r="DBC154"/>
      <c r="DBD154"/>
      <c r="DBE154"/>
      <c r="DBF154"/>
      <c r="DBG154"/>
      <c r="DBH154"/>
      <c r="DBI154"/>
      <c r="DBJ154"/>
      <c r="DBK154"/>
      <c r="DBL154"/>
      <c r="DBM154"/>
      <c r="DBN154"/>
      <c r="DBO154"/>
      <c r="DBP154"/>
      <c r="DBQ154"/>
      <c r="DBR154"/>
      <c r="DBS154"/>
      <c r="DBT154"/>
      <c r="DBU154"/>
      <c r="DBV154"/>
      <c r="DBW154"/>
      <c r="DBX154"/>
      <c r="DBY154"/>
      <c r="DBZ154"/>
      <c r="DCA154"/>
      <c r="DCB154"/>
      <c r="DCC154"/>
      <c r="DCD154"/>
      <c r="DCE154"/>
      <c r="DCF154"/>
      <c r="DCG154"/>
      <c r="DCH154"/>
      <c r="DCI154"/>
      <c r="DCJ154"/>
      <c r="DCK154"/>
      <c r="DCL154"/>
      <c r="DCM154"/>
      <c r="DCN154"/>
      <c r="DCO154"/>
      <c r="DCP154"/>
      <c r="DCQ154"/>
      <c r="DCR154"/>
      <c r="DCS154"/>
      <c r="DCT154"/>
      <c r="DCU154"/>
      <c r="DCV154"/>
      <c r="DCW154"/>
      <c r="DCX154"/>
      <c r="DCY154"/>
      <c r="DCZ154"/>
      <c r="DDA154"/>
      <c r="DDB154"/>
      <c r="DDC154"/>
      <c r="DDD154"/>
      <c r="DDE154"/>
      <c r="DDF154"/>
      <c r="DDG154"/>
      <c r="DDH154"/>
      <c r="DDI154"/>
      <c r="DDJ154"/>
      <c r="DDK154"/>
      <c r="DDL154"/>
      <c r="DDM154"/>
      <c r="DDN154"/>
      <c r="DDO154"/>
      <c r="DDP154"/>
      <c r="DDQ154"/>
      <c r="DDR154"/>
      <c r="DDS154"/>
      <c r="DDT154"/>
      <c r="DDU154"/>
      <c r="DDV154"/>
      <c r="DDW154"/>
      <c r="DDX154"/>
      <c r="DDY154"/>
      <c r="DDZ154"/>
      <c r="DEA154"/>
      <c r="DEB154"/>
      <c r="DEC154"/>
      <c r="DED154"/>
      <c r="DEE154"/>
      <c r="DEF154"/>
      <c r="DEG154"/>
      <c r="DEH154"/>
      <c r="DEI154"/>
      <c r="DEJ154"/>
      <c r="DEK154"/>
      <c r="DEL154"/>
      <c r="DEM154"/>
      <c r="DEN154"/>
      <c r="DEO154"/>
      <c r="DEP154"/>
      <c r="DEQ154"/>
      <c r="DER154"/>
      <c r="DES154"/>
      <c r="DET154"/>
      <c r="DEU154"/>
      <c r="DEV154"/>
      <c r="DEW154"/>
      <c r="DEX154"/>
      <c r="DEY154"/>
      <c r="DEZ154"/>
      <c r="DFA154"/>
      <c r="DFB154"/>
      <c r="DFC154"/>
      <c r="DFD154"/>
      <c r="DFE154"/>
      <c r="DFF154"/>
      <c r="DFG154"/>
      <c r="DFH154"/>
      <c r="DFI154"/>
      <c r="DFJ154"/>
      <c r="DFK154"/>
      <c r="DFL154"/>
      <c r="DFM154"/>
      <c r="DFN154"/>
      <c r="DFO154"/>
      <c r="DFP154"/>
      <c r="DFQ154"/>
      <c r="DFR154"/>
      <c r="DFS154"/>
      <c r="DFT154"/>
      <c r="DFU154"/>
      <c r="DFV154"/>
      <c r="DFW154"/>
      <c r="DFX154"/>
      <c r="DFY154"/>
      <c r="DFZ154"/>
      <c r="DGA154"/>
      <c r="DGB154"/>
      <c r="DGC154"/>
      <c r="DGD154"/>
      <c r="DGE154"/>
      <c r="DGF154"/>
      <c r="DGG154"/>
      <c r="DGH154"/>
      <c r="DGI154"/>
      <c r="DGJ154"/>
      <c r="DGK154"/>
      <c r="DGL154"/>
      <c r="DGM154"/>
      <c r="DGN154"/>
      <c r="DGO154"/>
      <c r="DGP154"/>
      <c r="DGQ154"/>
      <c r="DGR154"/>
      <c r="DGS154"/>
      <c r="DGT154"/>
      <c r="DGU154"/>
      <c r="DGV154"/>
      <c r="DGW154"/>
      <c r="DGX154"/>
      <c r="DGY154"/>
      <c r="DGZ154"/>
      <c r="DHA154"/>
      <c r="DHB154"/>
      <c r="DHC154"/>
      <c r="DHD154"/>
      <c r="DHE154"/>
      <c r="DHF154"/>
      <c r="DHG154"/>
      <c r="DHH154"/>
      <c r="DHI154"/>
      <c r="DHJ154"/>
      <c r="DHK154"/>
      <c r="DHL154"/>
      <c r="DHM154"/>
      <c r="DHN154"/>
      <c r="DHO154"/>
      <c r="DHP154"/>
      <c r="DHQ154"/>
      <c r="DHR154"/>
      <c r="DHS154"/>
      <c r="DHT154"/>
      <c r="DHU154"/>
      <c r="DHV154"/>
      <c r="DHW154"/>
      <c r="DHX154"/>
      <c r="DHY154"/>
      <c r="DHZ154"/>
      <c r="DIA154"/>
      <c r="DIB154"/>
      <c r="DIC154"/>
      <c r="DID154"/>
      <c r="DIE154"/>
      <c r="DIF154"/>
      <c r="DIG154"/>
      <c r="DIH154"/>
      <c r="DII154"/>
      <c r="DIJ154"/>
      <c r="DIK154"/>
      <c r="DIL154"/>
      <c r="DIM154"/>
      <c r="DIN154"/>
      <c r="DIO154"/>
      <c r="DIP154"/>
      <c r="DIQ154"/>
      <c r="DIR154"/>
      <c r="DIS154"/>
      <c r="DIT154"/>
      <c r="DIU154"/>
      <c r="DIV154"/>
      <c r="DIW154"/>
      <c r="DIX154"/>
      <c r="DIY154"/>
      <c r="DIZ154"/>
      <c r="DJA154"/>
      <c r="DJB154"/>
      <c r="DJC154"/>
      <c r="DJD154"/>
      <c r="DJE154"/>
      <c r="DJF154"/>
      <c r="DJG154"/>
      <c r="DJH154"/>
      <c r="DJI154"/>
      <c r="DJJ154"/>
      <c r="DJK154"/>
      <c r="DJL154"/>
      <c r="DJM154"/>
      <c r="DJN154"/>
      <c r="DJO154"/>
      <c r="DJP154"/>
      <c r="DJQ154"/>
      <c r="DJR154"/>
      <c r="DJS154"/>
      <c r="DJT154"/>
      <c r="DJU154"/>
      <c r="DJV154"/>
      <c r="DJW154"/>
      <c r="DJX154"/>
      <c r="DJY154"/>
      <c r="DJZ154"/>
      <c r="DKA154"/>
      <c r="DKB154"/>
      <c r="DKC154"/>
      <c r="DKD154"/>
      <c r="DKE154"/>
      <c r="DKF154"/>
      <c r="DKG154"/>
      <c r="DKH154"/>
      <c r="DKI154"/>
      <c r="DKJ154"/>
      <c r="DKK154"/>
      <c r="DKL154"/>
      <c r="DKM154"/>
      <c r="DKN154"/>
      <c r="DKO154"/>
      <c r="DKP154"/>
      <c r="DKQ154"/>
      <c r="DKR154"/>
      <c r="DKS154"/>
      <c r="DKT154"/>
      <c r="DKU154"/>
      <c r="DKV154"/>
      <c r="DKW154"/>
      <c r="DKX154"/>
      <c r="DKY154"/>
      <c r="DKZ154"/>
      <c r="DLA154"/>
      <c r="DLB154"/>
      <c r="DLC154"/>
      <c r="DLD154"/>
      <c r="DLE154"/>
      <c r="DLF154"/>
      <c r="DLG154"/>
      <c r="DLH154"/>
      <c r="DLI154"/>
      <c r="DLJ154"/>
      <c r="DLK154"/>
      <c r="DLL154"/>
      <c r="DLM154"/>
      <c r="DLN154"/>
      <c r="DLO154"/>
      <c r="DLP154"/>
      <c r="DLQ154"/>
      <c r="DLR154"/>
      <c r="DLS154"/>
      <c r="DLT154"/>
      <c r="DLU154"/>
      <c r="DLV154"/>
      <c r="DLW154"/>
      <c r="DLX154"/>
      <c r="DLY154"/>
      <c r="DLZ154"/>
      <c r="DMA154"/>
      <c r="DMB154"/>
      <c r="DMC154"/>
      <c r="DMD154"/>
      <c r="DME154"/>
      <c r="DMF154"/>
      <c r="DMG154"/>
      <c r="DMH154"/>
      <c r="DMI154"/>
      <c r="DMJ154"/>
      <c r="DMK154"/>
      <c r="DML154"/>
      <c r="DMM154"/>
      <c r="DMN154"/>
      <c r="DMO154"/>
      <c r="DMP154"/>
      <c r="DMQ154"/>
      <c r="DMR154"/>
      <c r="DMS154"/>
      <c r="DMT154"/>
      <c r="DMU154"/>
      <c r="DMV154"/>
      <c r="DMW154"/>
      <c r="DMX154"/>
      <c r="DMY154"/>
      <c r="DMZ154"/>
      <c r="DNA154"/>
      <c r="DNB154"/>
      <c r="DNC154"/>
      <c r="DND154"/>
      <c r="DNE154"/>
      <c r="DNF154"/>
      <c r="DNG154"/>
      <c r="DNH154"/>
      <c r="DNI154"/>
      <c r="DNJ154"/>
      <c r="DNK154"/>
      <c r="DNL154"/>
      <c r="DNM154"/>
      <c r="DNN154"/>
      <c r="DNO154"/>
      <c r="DNP154"/>
      <c r="DNQ154"/>
      <c r="DNR154"/>
      <c r="DNS154"/>
      <c r="DNT154"/>
      <c r="DNU154"/>
      <c r="DNV154"/>
      <c r="DNW154"/>
      <c r="DNX154"/>
      <c r="DNY154"/>
      <c r="DNZ154"/>
      <c r="DOA154"/>
      <c r="DOB154"/>
      <c r="DOC154"/>
      <c r="DOD154"/>
      <c r="DOE154"/>
      <c r="DOF154"/>
      <c r="DOG154"/>
      <c r="DOH154"/>
      <c r="DOI154"/>
      <c r="DOJ154"/>
      <c r="DOK154"/>
      <c r="DOL154"/>
      <c r="DOM154"/>
      <c r="DON154"/>
      <c r="DOO154"/>
      <c r="DOP154"/>
      <c r="DOQ154"/>
      <c r="DOR154"/>
      <c r="DOS154"/>
      <c r="DOT154"/>
      <c r="DOU154"/>
      <c r="DOV154"/>
      <c r="DOW154"/>
      <c r="DOX154"/>
      <c r="DOY154"/>
      <c r="DOZ154"/>
      <c r="DPA154"/>
      <c r="DPB154"/>
      <c r="DPC154"/>
      <c r="DPD154"/>
      <c r="DPE154"/>
      <c r="DPF154"/>
      <c r="DPG154"/>
      <c r="DPH154"/>
      <c r="DPI154"/>
      <c r="DPJ154"/>
      <c r="DPK154"/>
      <c r="DPL154"/>
      <c r="DPM154"/>
      <c r="DPN154"/>
      <c r="DPO154"/>
      <c r="DPP154"/>
      <c r="DPQ154"/>
      <c r="DPR154"/>
      <c r="DPS154"/>
      <c r="DPT154"/>
      <c r="DPU154"/>
      <c r="DPV154"/>
      <c r="DPW154"/>
      <c r="DPX154"/>
      <c r="DPY154"/>
      <c r="DPZ154"/>
      <c r="DQA154"/>
      <c r="DQB154"/>
      <c r="DQC154"/>
      <c r="DQD154"/>
      <c r="DQE154"/>
      <c r="DQF154"/>
      <c r="DQG154"/>
      <c r="DQH154"/>
      <c r="DQI154"/>
      <c r="DQJ154"/>
      <c r="DQK154"/>
      <c r="DQL154"/>
      <c r="DQM154"/>
      <c r="DQN154"/>
      <c r="DQO154"/>
      <c r="DQP154"/>
      <c r="DQQ154"/>
      <c r="DQR154"/>
      <c r="DQS154"/>
      <c r="DQT154"/>
      <c r="DQU154"/>
      <c r="DQV154"/>
      <c r="DQW154"/>
      <c r="DQX154"/>
      <c r="DQY154"/>
      <c r="DQZ154"/>
      <c r="DRA154"/>
      <c r="DRB154"/>
      <c r="DRC154"/>
      <c r="DRD154"/>
      <c r="DRE154"/>
      <c r="DRF154"/>
      <c r="DRG154"/>
      <c r="DRH154"/>
      <c r="DRI154"/>
      <c r="DRJ154"/>
      <c r="DRK154"/>
      <c r="DRL154"/>
      <c r="DRM154"/>
      <c r="DRN154"/>
      <c r="DRO154"/>
      <c r="DRP154"/>
      <c r="DRQ154"/>
      <c r="DRR154"/>
      <c r="DRS154"/>
      <c r="DRT154"/>
      <c r="DRU154"/>
      <c r="DRV154"/>
      <c r="DRW154"/>
      <c r="DRX154"/>
      <c r="DRY154"/>
      <c r="DRZ154"/>
      <c r="DSA154"/>
      <c r="DSB154"/>
      <c r="DSC154"/>
      <c r="DSD154"/>
      <c r="DSE154"/>
      <c r="DSF154"/>
      <c r="DSG154"/>
      <c r="DSH154"/>
      <c r="DSI154"/>
      <c r="DSJ154"/>
      <c r="DSK154"/>
      <c r="DSL154"/>
      <c r="DSM154"/>
      <c r="DSN154"/>
      <c r="DSO154"/>
      <c r="DSP154"/>
      <c r="DSQ154"/>
      <c r="DSR154"/>
      <c r="DSS154"/>
      <c r="DST154"/>
      <c r="DSU154"/>
      <c r="DSV154"/>
      <c r="DSW154"/>
      <c r="DSX154"/>
      <c r="DSY154"/>
      <c r="DSZ154"/>
      <c r="DTA154"/>
      <c r="DTB154"/>
      <c r="DTC154"/>
      <c r="DTD154"/>
      <c r="DTE154"/>
      <c r="DTF154"/>
      <c r="DTG154"/>
      <c r="DTH154"/>
      <c r="DTI154"/>
      <c r="DTJ154"/>
      <c r="DTK154"/>
      <c r="DTL154"/>
      <c r="DTM154"/>
      <c r="DTN154"/>
      <c r="DTO154"/>
      <c r="DTP154"/>
      <c r="DTQ154"/>
      <c r="DTR154"/>
      <c r="DTS154"/>
      <c r="DTT154"/>
      <c r="DTU154"/>
      <c r="DTV154"/>
      <c r="DTW154"/>
      <c r="DTX154"/>
      <c r="DTY154"/>
      <c r="DTZ154"/>
      <c r="DUA154"/>
      <c r="DUB154"/>
      <c r="DUC154"/>
      <c r="DUD154"/>
      <c r="DUE154"/>
      <c r="DUF154"/>
      <c r="DUG154"/>
      <c r="DUH154"/>
      <c r="DUI154"/>
      <c r="DUJ154"/>
      <c r="DUK154"/>
      <c r="DUL154"/>
      <c r="DUM154"/>
      <c r="DUN154"/>
      <c r="DUO154"/>
      <c r="DUP154"/>
      <c r="DUQ154"/>
      <c r="DUR154"/>
      <c r="DUS154"/>
      <c r="DUT154"/>
      <c r="DUU154"/>
      <c r="DUV154"/>
      <c r="DUW154"/>
      <c r="DUX154"/>
      <c r="DUY154"/>
      <c r="DUZ154"/>
      <c r="DVA154"/>
      <c r="DVB154"/>
      <c r="DVC154"/>
      <c r="DVD154"/>
      <c r="DVE154"/>
      <c r="DVF154"/>
      <c r="DVG154"/>
      <c r="DVH154"/>
      <c r="DVI154"/>
      <c r="DVJ154"/>
      <c r="DVK154"/>
      <c r="DVL154"/>
      <c r="DVM154"/>
      <c r="DVN154"/>
      <c r="DVO154"/>
      <c r="DVP154"/>
      <c r="DVQ154"/>
      <c r="DVR154"/>
      <c r="DVS154"/>
      <c r="DVT154"/>
      <c r="DVU154"/>
      <c r="DVV154"/>
      <c r="DVW154"/>
      <c r="DVX154"/>
      <c r="DVY154"/>
      <c r="DVZ154"/>
      <c r="DWA154"/>
      <c r="DWB154"/>
      <c r="DWC154"/>
      <c r="DWD154"/>
      <c r="DWE154"/>
      <c r="DWF154"/>
      <c r="DWG154"/>
      <c r="DWH154"/>
      <c r="DWI154"/>
      <c r="DWJ154"/>
      <c r="DWK154"/>
      <c r="DWL154"/>
      <c r="DWM154"/>
      <c r="DWN154"/>
      <c r="DWO154"/>
      <c r="DWP154"/>
      <c r="DWQ154"/>
      <c r="DWR154"/>
      <c r="DWS154"/>
      <c r="DWT154"/>
      <c r="DWU154"/>
      <c r="DWV154"/>
      <c r="DWW154"/>
      <c r="DWX154"/>
      <c r="DWY154"/>
      <c r="DWZ154"/>
      <c r="DXA154"/>
      <c r="DXB154"/>
      <c r="DXC154"/>
      <c r="DXD154"/>
      <c r="DXE154"/>
      <c r="DXF154"/>
      <c r="DXG154"/>
      <c r="DXH154"/>
      <c r="DXI154"/>
      <c r="DXJ154"/>
      <c r="DXK154"/>
      <c r="DXL154"/>
      <c r="DXM154"/>
      <c r="DXN154"/>
      <c r="DXO154"/>
      <c r="DXP154"/>
      <c r="DXQ154"/>
      <c r="DXR154"/>
      <c r="DXS154"/>
      <c r="DXT154"/>
      <c r="DXU154"/>
      <c r="DXV154"/>
      <c r="DXW154"/>
      <c r="DXX154"/>
      <c r="DXY154"/>
      <c r="DXZ154"/>
      <c r="DYA154"/>
      <c r="DYB154"/>
      <c r="DYC154"/>
      <c r="DYD154"/>
      <c r="DYE154"/>
      <c r="DYF154"/>
      <c r="DYG154"/>
      <c r="DYH154"/>
      <c r="DYI154"/>
      <c r="DYJ154"/>
      <c r="DYK154"/>
      <c r="DYL154"/>
      <c r="DYM154"/>
      <c r="DYN154"/>
      <c r="DYO154"/>
      <c r="DYP154"/>
      <c r="DYQ154"/>
      <c r="DYR154"/>
      <c r="DYS154"/>
      <c r="DYT154"/>
      <c r="DYU154"/>
      <c r="DYV154"/>
      <c r="DYW154"/>
      <c r="DYX154"/>
      <c r="DYY154"/>
      <c r="DYZ154"/>
      <c r="DZA154"/>
      <c r="DZB154"/>
      <c r="DZC154"/>
      <c r="DZD154"/>
      <c r="DZE154"/>
      <c r="DZF154"/>
      <c r="DZG154"/>
      <c r="DZH154"/>
      <c r="DZI154"/>
      <c r="DZJ154"/>
      <c r="DZK154"/>
      <c r="DZL154"/>
      <c r="DZM154"/>
      <c r="DZN154"/>
      <c r="DZO154"/>
      <c r="DZP154"/>
      <c r="DZQ154"/>
      <c r="DZR154"/>
      <c r="DZS154"/>
      <c r="DZT154"/>
      <c r="DZU154"/>
      <c r="DZV154"/>
      <c r="DZW154"/>
      <c r="DZX154"/>
      <c r="DZY154"/>
      <c r="DZZ154"/>
      <c r="EAA154"/>
      <c r="EAB154"/>
      <c r="EAC154"/>
      <c r="EAD154"/>
      <c r="EAE154"/>
      <c r="EAF154"/>
      <c r="EAG154"/>
      <c r="EAH154"/>
      <c r="EAI154"/>
      <c r="EAJ154"/>
      <c r="EAK154"/>
      <c r="EAL154"/>
      <c r="EAM154"/>
      <c r="EAN154"/>
      <c r="EAO154"/>
      <c r="EAP154"/>
      <c r="EAQ154"/>
      <c r="EAR154"/>
      <c r="EAS154"/>
      <c r="EAT154"/>
      <c r="EAU154"/>
      <c r="EAV154"/>
      <c r="EAW154"/>
      <c r="EAX154"/>
      <c r="EAY154"/>
      <c r="EAZ154"/>
      <c r="EBA154"/>
      <c r="EBB154"/>
      <c r="EBC154"/>
      <c r="EBD154"/>
      <c r="EBE154"/>
      <c r="EBF154"/>
      <c r="EBG154"/>
      <c r="EBH154"/>
      <c r="EBI154"/>
      <c r="EBJ154"/>
      <c r="EBK154"/>
      <c r="EBL154"/>
      <c r="EBM154"/>
      <c r="EBN154"/>
      <c r="EBO154"/>
      <c r="EBP154"/>
      <c r="EBQ154"/>
      <c r="EBR154"/>
      <c r="EBS154"/>
      <c r="EBT154"/>
      <c r="EBU154"/>
      <c r="EBV154"/>
      <c r="EBW154"/>
      <c r="EBX154"/>
      <c r="EBY154"/>
      <c r="EBZ154"/>
      <c r="ECA154"/>
      <c r="ECB154"/>
      <c r="ECC154"/>
      <c r="ECD154"/>
      <c r="ECE154"/>
      <c r="ECF154"/>
      <c r="ECG154"/>
      <c r="ECH154"/>
      <c r="ECI154"/>
      <c r="ECJ154"/>
      <c r="ECK154"/>
      <c r="ECL154"/>
      <c r="ECM154"/>
      <c r="ECN154"/>
      <c r="ECO154"/>
      <c r="ECP154"/>
      <c r="ECQ154"/>
      <c r="ECR154"/>
      <c r="ECS154"/>
      <c r="ECT154"/>
      <c r="ECU154"/>
      <c r="ECV154"/>
      <c r="ECW154"/>
      <c r="ECX154"/>
      <c r="ECY154"/>
      <c r="ECZ154"/>
      <c r="EDA154"/>
      <c r="EDB154"/>
      <c r="EDC154"/>
      <c r="EDD154"/>
      <c r="EDE154"/>
      <c r="EDF154"/>
      <c r="EDG154"/>
      <c r="EDH154"/>
      <c r="EDI154"/>
      <c r="EDJ154"/>
      <c r="EDK154"/>
      <c r="EDL154"/>
      <c r="EDM154"/>
      <c r="EDN154"/>
      <c r="EDO154"/>
      <c r="EDP154"/>
      <c r="EDQ154"/>
      <c r="EDR154"/>
      <c r="EDS154"/>
      <c r="EDT154"/>
      <c r="EDU154"/>
      <c r="EDV154"/>
      <c r="EDW154"/>
      <c r="EDX154"/>
      <c r="EDY154"/>
      <c r="EDZ154"/>
      <c r="EEA154"/>
      <c r="EEB154"/>
      <c r="EEC154"/>
      <c r="EED154"/>
      <c r="EEE154"/>
      <c r="EEF154"/>
      <c r="EEG154"/>
      <c r="EEH154"/>
      <c r="EEI154"/>
      <c r="EEJ154"/>
      <c r="EEK154"/>
      <c r="EEL154"/>
      <c r="EEM154"/>
      <c r="EEN154"/>
      <c r="EEO154"/>
      <c r="EEP154"/>
      <c r="EEQ154"/>
      <c r="EER154"/>
      <c r="EES154"/>
      <c r="EET154"/>
      <c r="EEU154"/>
      <c r="EEV154"/>
      <c r="EEW154"/>
      <c r="EEX154"/>
      <c r="EEY154"/>
      <c r="EEZ154"/>
      <c r="EFA154"/>
      <c r="EFB154"/>
      <c r="EFC154"/>
      <c r="EFD154"/>
      <c r="EFE154"/>
      <c r="EFF154"/>
      <c r="EFG154"/>
      <c r="EFH154"/>
      <c r="EFI154"/>
      <c r="EFJ154"/>
      <c r="EFK154"/>
      <c r="EFL154"/>
      <c r="EFM154"/>
      <c r="EFN154"/>
      <c r="EFO154"/>
      <c r="EFP154"/>
      <c r="EFQ154"/>
      <c r="EFR154"/>
      <c r="EFS154"/>
      <c r="EFT154"/>
      <c r="EFU154"/>
      <c r="EFV154"/>
      <c r="EFW154"/>
      <c r="EFX154"/>
      <c r="EFY154"/>
      <c r="EFZ154"/>
      <c r="EGA154"/>
      <c r="EGB154"/>
      <c r="EGC154"/>
      <c r="EGD154"/>
      <c r="EGE154"/>
      <c r="EGF154"/>
      <c r="EGG154"/>
      <c r="EGH154"/>
      <c r="EGI154"/>
      <c r="EGJ154"/>
      <c r="EGK154"/>
      <c r="EGL154"/>
      <c r="EGM154"/>
      <c r="EGN154"/>
      <c r="EGO154"/>
      <c r="EGP154"/>
      <c r="EGQ154"/>
      <c r="EGR154"/>
      <c r="EGS154"/>
      <c r="EGT154"/>
      <c r="EGU154"/>
      <c r="EGV154"/>
      <c r="EGW154"/>
      <c r="EGX154"/>
      <c r="EGY154"/>
      <c r="EGZ154"/>
      <c r="EHA154"/>
      <c r="EHB154"/>
      <c r="EHC154"/>
      <c r="EHD154"/>
      <c r="EHE154"/>
      <c r="EHF154"/>
      <c r="EHG154"/>
      <c r="EHH154"/>
      <c r="EHI154"/>
      <c r="EHJ154"/>
      <c r="EHK154"/>
      <c r="EHL154"/>
      <c r="EHM154"/>
      <c r="EHN154"/>
      <c r="EHO154"/>
      <c r="EHP154"/>
      <c r="EHQ154"/>
      <c r="EHR154"/>
      <c r="EHS154"/>
      <c r="EHT154"/>
      <c r="EHU154"/>
      <c r="EHV154"/>
      <c r="EHW154"/>
      <c r="EHX154"/>
      <c r="EHY154"/>
      <c r="EHZ154"/>
      <c r="EIA154"/>
      <c r="EIB154"/>
      <c r="EIC154"/>
      <c r="EID154"/>
      <c r="EIE154"/>
      <c r="EIF154"/>
      <c r="EIG154"/>
      <c r="EIH154"/>
      <c r="EII154"/>
      <c r="EIJ154"/>
      <c r="EIK154"/>
      <c r="EIL154"/>
      <c r="EIM154"/>
      <c r="EIN154"/>
      <c r="EIO154"/>
      <c r="EIP154"/>
      <c r="EIQ154"/>
      <c r="EIR154"/>
      <c r="EIS154"/>
      <c r="EIT154"/>
      <c r="EIU154"/>
      <c r="EIV154"/>
      <c r="EIW154"/>
      <c r="EIX154"/>
      <c r="EIY154"/>
      <c r="EIZ154"/>
      <c r="EJA154"/>
      <c r="EJB154"/>
      <c r="EJC154"/>
      <c r="EJD154"/>
      <c r="EJE154"/>
      <c r="EJF154"/>
      <c r="EJG154"/>
      <c r="EJH154"/>
      <c r="EJI154"/>
      <c r="EJJ154"/>
      <c r="EJK154"/>
      <c r="EJL154"/>
      <c r="EJM154"/>
      <c r="EJN154"/>
      <c r="EJO154"/>
      <c r="EJP154"/>
      <c r="EJQ154"/>
      <c r="EJR154"/>
      <c r="EJS154"/>
      <c r="EJT154"/>
      <c r="EJU154"/>
      <c r="EJV154"/>
      <c r="EJW154"/>
      <c r="EJX154"/>
      <c r="EJY154"/>
      <c r="EJZ154"/>
      <c r="EKA154"/>
      <c r="EKB154"/>
      <c r="EKC154"/>
      <c r="EKD154"/>
      <c r="EKE154"/>
      <c r="EKF154"/>
      <c r="EKG154"/>
      <c r="EKH154"/>
      <c r="EKI154"/>
      <c r="EKJ154"/>
      <c r="EKK154"/>
      <c r="EKL154"/>
      <c r="EKM154"/>
      <c r="EKN154"/>
      <c r="EKO154"/>
      <c r="EKP154"/>
      <c r="EKQ154"/>
      <c r="EKR154"/>
      <c r="EKS154"/>
      <c r="EKT154"/>
      <c r="EKU154"/>
      <c r="EKV154"/>
      <c r="EKW154"/>
      <c r="EKX154"/>
      <c r="EKY154"/>
      <c r="EKZ154"/>
      <c r="ELA154"/>
      <c r="ELB154"/>
      <c r="ELC154"/>
      <c r="ELD154"/>
      <c r="ELE154"/>
      <c r="ELF154"/>
      <c r="ELG154"/>
      <c r="ELH154"/>
      <c r="ELI154"/>
      <c r="ELJ154"/>
      <c r="ELK154"/>
      <c r="ELL154"/>
      <c r="ELM154"/>
      <c r="ELN154"/>
      <c r="ELO154"/>
      <c r="ELP154"/>
      <c r="ELQ154"/>
      <c r="ELR154"/>
      <c r="ELS154"/>
      <c r="ELT154"/>
      <c r="ELU154"/>
      <c r="ELV154"/>
      <c r="ELW154"/>
      <c r="ELX154"/>
      <c r="ELY154"/>
      <c r="ELZ154"/>
      <c r="EMA154"/>
      <c r="EMB154"/>
      <c r="EMC154"/>
      <c r="EMD154"/>
      <c r="EME154"/>
      <c r="EMF154"/>
      <c r="EMG154"/>
      <c r="EMH154"/>
      <c r="EMI154"/>
      <c r="EMJ154"/>
      <c r="EMK154"/>
      <c r="EML154"/>
      <c r="EMM154"/>
      <c r="EMN154"/>
      <c r="EMO154"/>
      <c r="EMP154"/>
      <c r="EMQ154"/>
      <c r="EMR154"/>
      <c r="EMS154"/>
      <c r="EMT154"/>
      <c r="EMU154"/>
      <c r="EMV154"/>
      <c r="EMW154"/>
      <c r="EMX154"/>
      <c r="EMY154"/>
      <c r="EMZ154"/>
      <c r="ENA154"/>
      <c r="ENB154"/>
      <c r="ENC154"/>
      <c r="END154"/>
      <c r="ENE154"/>
      <c r="ENF154"/>
      <c r="ENG154"/>
      <c r="ENH154"/>
      <c r="ENI154"/>
      <c r="ENJ154"/>
      <c r="ENK154"/>
      <c r="ENL154"/>
      <c r="ENM154"/>
      <c r="ENN154"/>
      <c r="ENO154"/>
      <c r="ENP154"/>
      <c r="ENQ154"/>
      <c r="ENR154"/>
      <c r="ENS154"/>
      <c r="ENT154"/>
      <c r="ENU154"/>
      <c r="ENV154"/>
      <c r="ENW154"/>
      <c r="ENX154"/>
      <c r="ENY154"/>
      <c r="ENZ154"/>
      <c r="EOA154"/>
      <c r="EOB154"/>
      <c r="EOC154"/>
      <c r="EOD154"/>
      <c r="EOE154"/>
      <c r="EOF154"/>
      <c r="EOG154"/>
      <c r="EOH154"/>
      <c r="EOI154"/>
      <c r="EOJ154"/>
      <c r="EOK154"/>
      <c r="EOL154"/>
      <c r="EOM154"/>
      <c r="EON154"/>
      <c r="EOO154"/>
      <c r="EOP154"/>
      <c r="EOQ154"/>
      <c r="EOR154"/>
      <c r="EOS154"/>
      <c r="EOT154"/>
      <c r="EOU154"/>
      <c r="EOV154"/>
      <c r="EOW154"/>
      <c r="EOX154"/>
      <c r="EOY154"/>
      <c r="EOZ154"/>
      <c r="EPA154"/>
      <c r="EPB154"/>
      <c r="EPC154"/>
      <c r="EPD154"/>
      <c r="EPE154"/>
      <c r="EPF154"/>
      <c r="EPG154"/>
      <c r="EPH154"/>
      <c r="EPI154"/>
      <c r="EPJ154"/>
      <c r="EPK154"/>
      <c r="EPL154"/>
      <c r="EPM154"/>
      <c r="EPN154"/>
      <c r="EPO154"/>
      <c r="EPP154"/>
      <c r="EPQ154"/>
      <c r="EPR154"/>
      <c r="EPS154"/>
      <c r="EPT154"/>
      <c r="EPU154"/>
      <c r="EPV154"/>
      <c r="EPW154"/>
      <c r="EPX154"/>
      <c r="EPY154"/>
      <c r="EPZ154"/>
      <c r="EQA154"/>
      <c r="EQB154"/>
      <c r="EQC154"/>
      <c r="EQD154"/>
      <c r="EQE154"/>
      <c r="EQF154"/>
      <c r="EQG154"/>
      <c r="EQH154"/>
      <c r="EQI154"/>
      <c r="EQJ154"/>
      <c r="EQK154"/>
      <c r="EQL154"/>
      <c r="EQM154"/>
      <c r="EQN154"/>
      <c r="EQO154"/>
      <c r="EQP154"/>
      <c r="EQQ154"/>
      <c r="EQR154"/>
      <c r="EQS154"/>
      <c r="EQT154"/>
      <c r="EQU154"/>
      <c r="EQV154"/>
      <c r="EQW154"/>
      <c r="EQX154"/>
      <c r="EQY154"/>
      <c r="EQZ154"/>
      <c r="ERA154"/>
      <c r="ERB154"/>
      <c r="ERC154"/>
      <c r="ERD154"/>
      <c r="ERE154"/>
      <c r="ERF154"/>
      <c r="ERG154"/>
      <c r="ERH154"/>
      <c r="ERI154"/>
      <c r="ERJ154"/>
      <c r="ERK154"/>
      <c r="ERL154"/>
      <c r="ERM154"/>
      <c r="ERN154"/>
      <c r="ERO154"/>
      <c r="ERP154"/>
      <c r="ERQ154"/>
      <c r="ERR154"/>
      <c r="ERS154"/>
      <c r="ERT154"/>
      <c r="ERU154"/>
      <c r="ERV154"/>
      <c r="ERW154"/>
      <c r="ERX154"/>
      <c r="ERY154"/>
      <c r="ERZ154"/>
      <c r="ESA154"/>
      <c r="ESB154"/>
      <c r="ESC154"/>
      <c r="ESD154"/>
      <c r="ESE154"/>
      <c r="ESF154"/>
      <c r="ESG154"/>
      <c r="ESH154"/>
      <c r="ESI154"/>
      <c r="ESJ154"/>
      <c r="ESK154"/>
      <c r="ESL154"/>
      <c r="ESM154"/>
      <c r="ESN154"/>
      <c r="ESO154"/>
      <c r="ESP154"/>
      <c r="ESQ154"/>
      <c r="ESR154"/>
      <c r="ESS154"/>
      <c r="EST154"/>
      <c r="ESU154"/>
      <c r="ESV154"/>
      <c r="ESW154"/>
      <c r="ESX154"/>
      <c r="ESY154"/>
      <c r="ESZ154"/>
      <c r="ETA154"/>
      <c r="ETB154"/>
      <c r="ETC154"/>
      <c r="ETD154"/>
      <c r="ETE154"/>
      <c r="ETF154"/>
      <c r="ETG154"/>
      <c r="ETH154"/>
      <c r="ETI154"/>
      <c r="ETJ154"/>
      <c r="ETK154"/>
      <c r="ETL154"/>
      <c r="ETM154"/>
      <c r="ETN154"/>
      <c r="ETO154"/>
      <c r="ETP154"/>
      <c r="ETQ154"/>
      <c r="ETR154"/>
      <c r="ETS154"/>
      <c r="ETT154"/>
      <c r="ETU154"/>
      <c r="ETV154"/>
      <c r="ETW154"/>
      <c r="ETX154"/>
      <c r="ETY154"/>
      <c r="ETZ154"/>
      <c r="EUA154"/>
      <c r="EUB154"/>
      <c r="EUC154"/>
      <c r="EUD154"/>
      <c r="EUE154"/>
      <c r="EUF154"/>
      <c r="EUG154"/>
      <c r="EUH154"/>
      <c r="EUI154"/>
      <c r="EUJ154"/>
      <c r="EUK154"/>
      <c r="EUL154"/>
      <c r="EUM154"/>
      <c r="EUN154"/>
      <c r="EUO154"/>
      <c r="EUP154"/>
      <c r="EUQ154"/>
      <c r="EUR154"/>
      <c r="EUS154"/>
      <c r="EUT154"/>
      <c r="EUU154"/>
      <c r="EUV154"/>
      <c r="EUW154"/>
      <c r="EUX154"/>
      <c r="EUY154"/>
      <c r="EUZ154"/>
      <c r="EVA154"/>
      <c r="EVB154"/>
      <c r="EVC154"/>
      <c r="EVD154"/>
      <c r="EVE154"/>
      <c r="EVF154"/>
      <c r="EVG154"/>
      <c r="EVH154"/>
      <c r="EVI154"/>
      <c r="EVJ154"/>
      <c r="EVK154"/>
      <c r="EVL154"/>
      <c r="EVM154"/>
      <c r="EVN154"/>
      <c r="EVO154"/>
      <c r="EVP154"/>
      <c r="EVQ154"/>
      <c r="EVR154"/>
      <c r="EVS154"/>
      <c r="EVT154"/>
      <c r="EVU154"/>
      <c r="EVV154"/>
      <c r="EVW154"/>
      <c r="EVX154"/>
      <c r="EVY154"/>
      <c r="EVZ154"/>
      <c r="EWA154"/>
      <c r="EWB154"/>
      <c r="EWC154"/>
      <c r="EWD154"/>
      <c r="EWE154"/>
      <c r="EWF154"/>
      <c r="EWG154"/>
      <c r="EWH154"/>
      <c r="EWI154"/>
      <c r="EWJ154"/>
      <c r="EWK154"/>
      <c r="EWL154"/>
      <c r="EWM154"/>
      <c r="EWN154"/>
      <c r="EWO154"/>
      <c r="EWP154"/>
      <c r="EWQ154"/>
      <c r="EWR154"/>
      <c r="EWS154"/>
      <c r="EWT154"/>
      <c r="EWU154"/>
      <c r="EWV154"/>
      <c r="EWW154"/>
      <c r="EWX154"/>
      <c r="EWY154"/>
      <c r="EWZ154"/>
      <c r="EXA154"/>
      <c r="EXB154"/>
      <c r="EXC154"/>
      <c r="EXD154"/>
      <c r="EXE154"/>
      <c r="EXF154"/>
      <c r="EXG154"/>
      <c r="EXH154"/>
      <c r="EXI154"/>
      <c r="EXJ154"/>
      <c r="EXK154"/>
      <c r="EXL154"/>
      <c r="EXM154"/>
      <c r="EXN154"/>
      <c r="EXO154"/>
      <c r="EXP154"/>
      <c r="EXQ154"/>
      <c r="EXR154"/>
      <c r="EXS154"/>
      <c r="EXT154"/>
      <c r="EXU154"/>
      <c r="EXV154"/>
      <c r="EXW154"/>
      <c r="EXX154"/>
      <c r="EXY154"/>
      <c r="EXZ154"/>
      <c r="EYA154"/>
      <c r="EYB154"/>
      <c r="EYC154"/>
      <c r="EYD154"/>
      <c r="EYE154"/>
      <c r="EYF154"/>
      <c r="EYG154"/>
      <c r="EYH154"/>
      <c r="EYI154"/>
      <c r="EYJ154"/>
      <c r="EYK154"/>
      <c r="EYL154"/>
      <c r="EYM154"/>
      <c r="EYN154"/>
      <c r="EYO154"/>
      <c r="EYP154"/>
      <c r="EYQ154"/>
      <c r="EYR154"/>
      <c r="EYS154"/>
      <c r="EYT154"/>
      <c r="EYU154"/>
      <c r="EYV154"/>
      <c r="EYW154"/>
      <c r="EYX154"/>
      <c r="EYY154"/>
      <c r="EYZ154"/>
      <c r="EZA154"/>
      <c r="EZB154"/>
      <c r="EZC154"/>
      <c r="EZD154"/>
      <c r="EZE154"/>
      <c r="EZF154"/>
      <c r="EZG154"/>
      <c r="EZH154"/>
      <c r="EZI154"/>
      <c r="EZJ154"/>
      <c r="EZK154"/>
      <c r="EZL154"/>
      <c r="EZM154"/>
      <c r="EZN154"/>
      <c r="EZO154"/>
      <c r="EZP154"/>
      <c r="EZQ154"/>
      <c r="EZR154"/>
      <c r="EZS154"/>
      <c r="EZT154"/>
      <c r="EZU154"/>
      <c r="EZV154"/>
      <c r="EZW154"/>
      <c r="EZX154"/>
      <c r="EZY154"/>
      <c r="EZZ154"/>
      <c r="FAA154"/>
      <c r="FAB154"/>
      <c r="FAC154"/>
      <c r="FAD154"/>
      <c r="FAE154"/>
      <c r="FAF154"/>
      <c r="FAG154"/>
      <c r="FAH154"/>
      <c r="FAI154"/>
      <c r="FAJ154"/>
      <c r="FAK154"/>
      <c r="FAL154"/>
      <c r="FAM154"/>
      <c r="FAN154"/>
      <c r="FAO154"/>
      <c r="FAP154"/>
      <c r="FAQ154"/>
      <c r="FAR154"/>
      <c r="FAS154"/>
      <c r="FAT154"/>
      <c r="FAU154"/>
      <c r="FAV154"/>
      <c r="FAW154"/>
      <c r="FAX154"/>
      <c r="FAY154"/>
      <c r="FAZ154"/>
      <c r="FBA154"/>
      <c r="FBB154"/>
      <c r="FBC154"/>
      <c r="FBD154"/>
      <c r="FBE154"/>
      <c r="FBF154"/>
      <c r="FBG154"/>
      <c r="FBH154"/>
      <c r="FBI154"/>
      <c r="FBJ154"/>
      <c r="FBK154"/>
      <c r="FBL154"/>
      <c r="FBM154"/>
      <c r="FBN154"/>
      <c r="FBO154"/>
      <c r="FBP154"/>
      <c r="FBQ154"/>
      <c r="FBR154"/>
      <c r="FBS154"/>
      <c r="FBT154"/>
      <c r="FBU154"/>
      <c r="FBV154"/>
      <c r="FBW154"/>
      <c r="FBX154"/>
      <c r="FBY154"/>
      <c r="FBZ154"/>
      <c r="FCA154"/>
      <c r="FCB154"/>
      <c r="FCC154"/>
      <c r="FCD154"/>
      <c r="FCE154"/>
      <c r="FCF154"/>
      <c r="FCG154"/>
      <c r="FCH154"/>
      <c r="FCI154"/>
      <c r="FCJ154"/>
      <c r="FCK154"/>
      <c r="FCL154"/>
      <c r="FCM154"/>
      <c r="FCN154"/>
      <c r="FCO154"/>
      <c r="FCP154"/>
      <c r="FCQ154"/>
      <c r="FCR154"/>
      <c r="FCS154"/>
      <c r="FCT154"/>
      <c r="FCU154"/>
      <c r="FCV154"/>
      <c r="FCW154"/>
      <c r="FCX154"/>
      <c r="FCY154"/>
      <c r="FCZ154"/>
      <c r="FDA154"/>
      <c r="FDB154"/>
      <c r="FDC154"/>
      <c r="FDD154"/>
      <c r="FDE154"/>
      <c r="FDF154"/>
      <c r="FDG154"/>
      <c r="FDH154"/>
      <c r="FDI154"/>
      <c r="FDJ154"/>
      <c r="FDK154"/>
      <c r="FDL154"/>
      <c r="FDM154"/>
      <c r="FDN154"/>
      <c r="FDO154"/>
      <c r="FDP154"/>
      <c r="FDQ154"/>
      <c r="FDR154"/>
      <c r="FDS154"/>
      <c r="FDT154"/>
      <c r="FDU154"/>
      <c r="FDV154"/>
      <c r="FDW154"/>
      <c r="FDX154"/>
      <c r="FDY154"/>
      <c r="FDZ154"/>
      <c r="FEA154"/>
      <c r="FEB154"/>
      <c r="FEC154"/>
      <c r="FED154"/>
      <c r="FEE154"/>
      <c r="FEF154"/>
      <c r="FEG154"/>
      <c r="FEH154"/>
      <c r="FEI154"/>
      <c r="FEJ154"/>
      <c r="FEK154"/>
      <c r="FEL154"/>
      <c r="FEM154"/>
      <c r="FEN154"/>
      <c r="FEO154"/>
      <c r="FEP154"/>
      <c r="FEQ154"/>
      <c r="FER154"/>
      <c r="FES154"/>
      <c r="FET154"/>
      <c r="FEU154"/>
      <c r="FEV154"/>
      <c r="FEW154"/>
      <c r="FEX154"/>
      <c r="FEY154"/>
      <c r="FEZ154"/>
      <c r="FFA154"/>
      <c r="FFB154"/>
      <c r="FFC154"/>
      <c r="FFD154"/>
      <c r="FFE154"/>
      <c r="FFF154"/>
      <c r="FFG154"/>
      <c r="FFH154"/>
      <c r="FFI154"/>
      <c r="FFJ154"/>
      <c r="FFK154"/>
      <c r="FFL154"/>
      <c r="FFM154"/>
      <c r="FFN154"/>
      <c r="FFO154"/>
      <c r="FFP154"/>
      <c r="FFQ154"/>
      <c r="FFR154"/>
      <c r="FFS154"/>
      <c r="FFT154"/>
      <c r="FFU154"/>
      <c r="FFV154"/>
      <c r="FFW154"/>
      <c r="FFX154"/>
      <c r="FFY154"/>
      <c r="FFZ154"/>
      <c r="FGA154"/>
      <c r="FGB154"/>
      <c r="FGC154"/>
      <c r="FGD154"/>
      <c r="FGE154"/>
      <c r="FGF154"/>
      <c r="FGG154"/>
      <c r="FGH154"/>
      <c r="FGI154"/>
      <c r="FGJ154"/>
      <c r="FGK154"/>
      <c r="FGL154"/>
      <c r="FGM154"/>
      <c r="FGN154"/>
      <c r="FGO154"/>
      <c r="FGP154"/>
      <c r="FGQ154"/>
      <c r="FGR154"/>
      <c r="FGS154"/>
      <c r="FGT154"/>
      <c r="FGU154"/>
      <c r="FGV154"/>
      <c r="FGW154"/>
      <c r="FGX154"/>
      <c r="FGY154"/>
      <c r="FGZ154"/>
      <c r="FHA154"/>
      <c r="FHB154"/>
      <c r="FHC154"/>
      <c r="FHD154"/>
      <c r="FHE154"/>
      <c r="FHF154"/>
      <c r="FHG154"/>
      <c r="FHH154"/>
      <c r="FHI154"/>
      <c r="FHJ154"/>
      <c r="FHK154"/>
      <c r="FHL154"/>
      <c r="FHM154"/>
      <c r="FHN154"/>
      <c r="FHO154"/>
      <c r="FHP154"/>
      <c r="FHQ154"/>
      <c r="FHR154"/>
      <c r="FHS154"/>
      <c r="FHT154"/>
      <c r="FHU154"/>
      <c r="FHV154"/>
      <c r="FHW154"/>
      <c r="FHX154"/>
      <c r="FHY154"/>
      <c r="FHZ154"/>
      <c r="FIA154"/>
      <c r="FIB154"/>
      <c r="FIC154"/>
      <c r="FID154"/>
      <c r="FIE154"/>
      <c r="FIF154"/>
      <c r="FIG154"/>
      <c r="FIH154"/>
      <c r="FII154"/>
      <c r="FIJ154"/>
      <c r="FIK154"/>
      <c r="FIL154"/>
      <c r="FIM154"/>
      <c r="FIN154"/>
      <c r="FIO154"/>
      <c r="FIP154"/>
      <c r="FIQ154"/>
      <c r="FIR154"/>
      <c r="FIS154"/>
      <c r="FIT154"/>
      <c r="FIU154"/>
      <c r="FIV154"/>
      <c r="FIW154"/>
      <c r="FIX154"/>
      <c r="FIY154"/>
      <c r="FIZ154"/>
      <c r="FJA154"/>
      <c r="FJB154"/>
      <c r="FJC154"/>
      <c r="FJD154"/>
      <c r="FJE154"/>
      <c r="FJF154"/>
      <c r="FJG154"/>
      <c r="FJH154"/>
      <c r="FJI154"/>
      <c r="FJJ154"/>
      <c r="FJK154"/>
      <c r="FJL154"/>
      <c r="FJM154"/>
      <c r="FJN154"/>
      <c r="FJO154"/>
      <c r="FJP154"/>
      <c r="FJQ154"/>
      <c r="FJR154"/>
      <c r="FJS154"/>
      <c r="FJT154"/>
      <c r="FJU154"/>
      <c r="FJV154"/>
      <c r="FJW154"/>
      <c r="FJX154"/>
      <c r="FJY154"/>
      <c r="FJZ154"/>
      <c r="FKA154"/>
      <c r="FKB154"/>
      <c r="FKC154"/>
      <c r="FKD154"/>
      <c r="FKE154"/>
      <c r="FKF154"/>
      <c r="FKG154"/>
      <c r="FKH154"/>
      <c r="FKI154"/>
      <c r="FKJ154"/>
      <c r="FKK154"/>
      <c r="FKL154"/>
      <c r="FKM154"/>
      <c r="FKN154"/>
      <c r="FKO154"/>
      <c r="FKP154"/>
      <c r="FKQ154"/>
      <c r="FKR154"/>
      <c r="FKS154"/>
      <c r="FKT154"/>
      <c r="FKU154"/>
      <c r="FKV154"/>
      <c r="FKW154"/>
      <c r="FKX154"/>
      <c r="FKY154"/>
      <c r="FKZ154"/>
      <c r="FLA154"/>
      <c r="FLB154"/>
      <c r="FLC154"/>
      <c r="FLD154"/>
      <c r="FLE154"/>
      <c r="FLF154"/>
      <c r="FLG154"/>
      <c r="FLH154"/>
      <c r="FLI154"/>
      <c r="FLJ154"/>
      <c r="FLK154"/>
      <c r="FLL154"/>
      <c r="FLM154"/>
      <c r="FLN154"/>
      <c r="FLO154"/>
      <c r="FLP154"/>
      <c r="FLQ154"/>
      <c r="FLR154"/>
      <c r="FLS154"/>
      <c r="FLT154"/>
      <c r="FLU154"/>
      <c r="FLV154"/>
      <c r="FLW154"/>
      <c r="FLX154"/>
      <c r="FLY154"/>
      <c r="FLZ154"/>
      <c r="FMA154"/>
      <c r="FMB154"/>
      <c r="FMC154"/>
      <c r="FMD154"/>
      <c r="FME154"/>
      <c r="FMF154"/>
      <c r="FMG154"/>
      <c r="FMH154"/>
      <c r="FMI154"/>
      <c r="FMJ154"/>
      <c r="FMK154"/>
      <c r="FML154"/>
      <c r="FMM154"/>
      <c r="FMN154"/>
      <c r="FMO154"/>
      <c r="FMP154"/>
      <c r="FMQ154"/>
      <c r="FMR154"/>
      <c r="FMS154"/>
      <c r="FMT154"/>
      <c r="FMU154"/>
      <c r="FMV154"/>
      <c r="FMW154"/>
      <c r="FMX154"/>
      <c r="FMY154"/>
      <c r="FMZ154"/>
      <c r="FNA154"/>
      <c r="FNB154"/>
      <c r="FNC154"/>
      <c r="FND154"/>
      <c r="FNE154"/>
      <c r="FNF154"/>
      <c r="FNG154"/>
      <c r="FNH154"/>
      <c r="FNI154"/>
      <c r="FNJ154"/>
      <c r="FNK154"/>
      <c r="FNL154"/>
      <c r="FNM154"/>
      <c r="FNN154"/>
      <c r="FNO154"/>
      <c r="FNP154"/>
      <c r="FNQ154"/>
      <c r="FNR154"/>
      <c r="FNS154"/>
      <c r="FNT154"/>
      <c r="FNU154"/>
      <c r="FNV154"/>
      <c r="FNW154"/>
      <c r="FNX154"/>
      <c r="FNY154"/>
      <c r="FNZ154"/>
      <c r="FOA154"/>
      <c r="FOB154"/>
      <c r="FOC154"/>
      <c r="FOD154"/>
      <c r="FOE154"/>
      <c r="FOF154"/>
      <c r="FOG154"/>
      <c r="FOH154"/>
      <c r="FOI154"/>
      <c r="FOJ154"/>
      <c r="FOK154"/>
      <c r="FOL154"/>
      <c r="FOM154"/>
      <c r="FON154"/>
      <c r="FOO154"/>
      <c r="FOP154"/>
      <c r="FOQ154"/>
      <c r="FOR154"/>
      <c r="FOS154"/>
      <c r="FOT154"/>
      <c r="FOU154"/>
      <c r="FOV154"/>
      <c r="FOW154"/>
      <c r="FOX154"/>
      <c r="FOY154"/>
      <c r="FOZ154"/>
      <c r="FPA154"/>
      <c r="FPB154"/>
      <c r="FPC154"/>
      <c r="FPD154"/>
      <c r="FPE154"/>
      <c r="FPF154"/>
      <c r="FPG154"/>
      <c r="FPH154"/>
      <c r="FPI154"/>
      <c r="FPJ154"/>
      <c r="FPK154"/>
      <c r="FPL154"/>
      <c r="FPM154"/>
      <c r="FPN154"/>
      <c r="FPO154"/>
      <c r="FPP154"/>
      <c r="FPQ154"/>
      <c r="FPR154"/>
      <c r="FPS154"/>
      <c r="FPT154"/>
      <c r="FPU154"/>
      <c r="FPV154"/>
      <c r="FPW154"/>
      <c r="FPX154"/>
      <c r="FPY154"/>
      <c r="FPZ154"/>
      <c r="FQA154"/>
      <c r="FQB154"/>
      <c r="FQC154"/>
      <c r="FQD154"/>
      <c r="FQE154"/>
      <c r="FQF154"/>
      <c r="FQG154"/>
      <c r="FQH154"/>
      <c r="FQI154"/>
      <c r="FQJ154"/>
      <c r="FQK154"/>
      <c r="FQL154"/>
      <c r="FQM154"/>
      <c r="FQN154"/>
      <c r="FQO154"/>
      <c r="FQP154"/>
      <c r="FQQ154"/>
      <c r="FQR154"/>
      <c r="FQS154"/>
      <c r="FQT154"/>
      <c r="FQU154"/>
      <c r="FQV154"/>
      <c r="FQW154"/>
      <c r="FQX154"/>
      <c r="FQY154"/>
      <c r="FQZ154"/>
      <c r="FRA154"/>
      <c r="FRB154"/>
      <c r="FRC154"/>
      <c r="FRD154"/>
      <c r="FRE154"/>
      <c r="FRF154"/>
      <c r="FRG154"/>
      <c r="FRH154"/>
      <c r="FRI154"/>
      <c r="FRJ154"/>
      <c r="FRK154"/>
      <c r="FRL154"/>
      <c r="FRM154"/>
      <c r="FRN154"/>
      <c r="FRO154"/>
      <c r="FRP154"/>
      <c r="FRQ154"/>
      <c r="FRR154"/>
      <c r="FRS154"/>
      <c r="FRT154"/>
      <c r="FRU154"/>
      <c r="FRV154"/>
      <c r="FRW154"/>
      <c r="FRX154"/>
      <c r="FRY154"/>
      <c r="FRZ154"/>
      <c r="FSA154"/>
      <c r="FSB154"/>
      <c r="FSC154"/>
      <c r="FSD154"/>
      <c r="FSE154"/>
      <c r="FSF154"/>
      <c r="FSG154"/>
      <c r="FSH154"/>
      <c r="FSI154"/>
      <c r="FSJ154"/>
      <c r="FSK154"/>
      <c r="FSL154"/>
      <c r="FSM154"/>
      <c r="FSN154"/>
      <c r="FSO154"/>
      <c r="FSP154"/>
      <c r="FSQ154"/>
      <c r="FSR154"/>
      <c r="FSS154"/>
      <c r="FST154"/>
      <c r="FSU154"/>
      <c r="FSV154"/>
      <c r="FSW154"/>
      <c r="FSX154"/>
      <c r="FSY154"/>
      <c r="FSZ154"/>
      <c r="FTA154"/>
      <c r="FTB154"/>
      <c r="FTC154"/>
      <c r="FTD154"/>
      <c r="FTE154"/>
      <c r="FTF154"/>
      <c r="FTG154"/>
      <c r="FTH154"/>
      <c r="FTI154"/>
      <c r="FTJ154"/>
      <c r="FTK154"/>
      <c r="FTL154"/>
      <c r="FTM154"/>
      <c r="FTN154"/>
      <c r="FTO154"/>
      <c r="FTP154"/>
      <c r="FTQ154"/>
      <c r="FTR154"/>
      <c r="FTS154"/>
      <c r="FTT154"/>
      <c r="FTU154"/>
      <c r="FTV154"/>
      <c r="FTW154"/>
      <c r="FTX154"/>
      <c r="FTY154"/>
      <c r="FTZ154"/>
      <c r="FUA154"/>
      <c r="FUB154"/>
      <c r="FUC154"/>
      <c r="FUD154"/>
      <c r="FUE154"/>
      <c r="FUF154"/>
      <c r="FUG154"/>
      <c r="FUH154"/>
      <c r="FUI154"/>
      <c r="FUJ154"/>
      <c r="FUK154"/>
      <c r="FUL154"/>
      <c r="FUM154"/>
      <c r="FUN154"/>
      <c r="FUO154"/>
      <c r="FUP154"/>
      <c r="FUQ154"/>
      <c r="FUR154"/>
      <c r="FUS154"/>
      <c r="FUT154"/>
      <c r="FUU154"/>
      <c r="FUV154"/>
      <c r="FUW154"/>
      <c r="FUX154"/>
      <c r="FUY154"/>
      <c r="FUZ154"/>
      <c r="FVA154"/>
      <c r="FVB154"/>
      <c r="FVC154"/>
      <c r="FVD154"/>
      <c r="FVE154"/>
      <c r="FVF154"/>
      <c r="FVG154"/>
      <c r="FVH154"/>
      <c r="FVI154"/>
      <c r="FVJ154"/>
      <c r="FVK154"/>
      <c r="FVL154"/>
      <c r="FVM154"/>
      <c r="FVN154"/>
      <c r="FVO154"/>
      <c r="FVP154"/>
      <c r="FVQ154"/>
      <c r="FVR154"/>
      <c r="FVS154"/>
      <c r="FVT154"/>
      <c r="FVU154"/>
      <c r="FVV154"/>
      <c r="FVW154"/>
      <c r="FVX154"/>
      <c r="FVY154"/>
      <c r="FVZ154"/>
      <c r="FWA154"/>
      <c r="FWB154"/>
      <c r="FWC154"/>
      <c r="FWD154"/>
      <c r="FWE154"/>
      <c r="FWF154"/>
      <c r="FWG154"/>
      <c r="FWH154"/>
      <c r="FWI154"/>
      <c r="FWJ154"/>
      <c r="FWK154"/>
      <c r="FWL154"/>
      <c r="FWM154"/>
      <c r="FWN154"/>
      <c r="FWO154"/>
      <c r="FWP154"/>
      <c r="FWQ154"/>
      <c r="FWR154"/>
      <c r="FWS154"/>
      <c r="FWT154"/>
      <c r="FWU154"/>
      <c r="FWV154"/>
      <c r="FWW154"/>
      <c r="FWX154"/>
      <c r="FWY154"/>
      <c r="FWZ154"/>
      <c r="FXA154"/>
      <c r="FXB154"/>
      <c r="FXC154"/>
      <c r="FXD154"/>
      <c r="FXE154"/>
      <c r="FXF154"/>
      <c r="FXG154"/>
      <c r="FXH154"/>
      <c r="FXI154"/>
      <c r="FXJ154"/>
      <c r="FXK154"/>
      <c r="FXL154"/>
      <c r="FXM154"/>
      <c r="FXN154"/>
      <c r="FXO154"/>
      <c r="FXP154"/>
      <c r="FXQ154"/>
      <c r="FXR154"/>
      <c r="FXS154"/>
      <c r="FXT154"/>
      <c r="FXU154"/>
      <c r="FXV154"/>
      <c r="FXW154"/>
      <c r="FXX154"/>
      <c r="FXY154"/>
      <c r="FXZ154"/>
      <c r="FYA154"/>
      <c r="FYB154"/>
      <c r="FYC154"/>
      <c r="FYD154"/>
      <c r="FYE154"/>
      <c r="FYF154"/>
      <c r="FYG154"/>
      <c r="FYH154"/>
      <c r="FYI154"/>
      <c r="FYJ154"/>
      <c r="FYK154"/>
      <c r="FYL154"/>
      <c r="FYM154"/>
      <c r="FYN154"/>
      <c r="FYO154"/>
      <c r="FYP154"/>
      <c r="FYQ154"/>
      <c r="FYR154"/>
      <c r="FYS154"/>
      <c r="FYT154"/>
      <c r="FYU154"/>
      <c r="FYV154"/>
      <c r="FYW154"/>
      <c r="FYX154"/>
      <c r="FYY154"/>
      <c r="FYZ154"/>
      <c r="FZA154"/>
      <c r="FZB154"/>
      <c r="FZC154"/>
      <c r="FZD154"/>
      <c r="FZE154"/>
      <c r="FZF154"/>
      <c r="FZG154"/>
      <c r="FZH154"/>
      <c r="FZI154"/>
      <c r="FZJ154"/>
      <c r="FZK154"/>
      <c r="FZL154"/>
      <c r="FZM154"/>
      <c r="FZN154"/>
      <c r="FZO154"/>
      <c r="FZP154"/>
      <c r="FZQ154"/>
      <c r="FZR154"/>
      <c r="FZS154"/>
      <c r="FZT154"/>
      <c r="FZU154"/>
      <c r="FZV154"/>
      <c r="FZW154"/>
      <c r="FZX154"/>
      <c r="FZY154"/>
      <c r="FZZ154"/>
      <c r="GAA154"/>
      <c r="GAB154"/>
      <c r="GAC154"/>
      <c r="GAD154"/>
      <c r="GAE154"/>
      <c r="GAF154"/>
      <c r="GAG154"/>
      <c r="GAH154"/>
      <c r="GAI154"/>
      <c r="GAJ154"/>
      <c r="GAK154"/>
      <c r="GAL154"/>
      <c r="GAM154"/>
      <c r="GAN154"/>
      <c r="GAO154"/>
      <c r="GAP154"/>
      <c r="GAQ154"/>
      <c r="GAR154"/>
      <c r="GAS154"/>
      <c r="GAT154"/>
      <c r="GAU154"/>
      <c r="GAV154"/>
      <c r="GAW154"/>
      <c r="GAX154"/>
      <c r="GAY154"/>
      <c r="GAZ154"/>
      <c r="GBA154"/>
      <c r="GBB154"/>
      <c r="GBC154"/>
      <c r="GBD154"/>
      <c r="GBE154"/>
      <c r="GBF154"/>
      <c r="GBG154"/>
      <c r="GBH154"/>
      <c r="GBI154"/>
      <c r="GBJ154"/>
      <c r="GBK154"/>
      <c r="GBL154"/>
      <c r="GBM154"/>
      <c r="GBN154"/>
      <c r="GBO154"/>
      <c r="GBP154"/>
      <c r="GBQ154"/>
      <c r="GBR154"/>
      <c r="GBS154"/>
      <c r="GBT154"/>
      <c r="GBU154"/>
      <c r="GBV154"/>
      <c r="GBW154"/>
      <c r="GBX154"/>
      <c r="GBY154"/>
      <c r="GBZ154"/>
      <c r="GCA154"/>
      <c r="GCB154"/>
      <c r="GCC154"/>
      <c r="GCD154"/>
      <c r="GCE154"/>
      <c r="GCF154"/>
      <c r="GCG154"/>
      <c r="GCH154"/>
      <c r="GCI154"/>
      <c r="GCJ154"/>
      <c r="GCK154"/>
      <c r="GCL154"/>
      <c r="GCM154"/>
      <c r="GCN154"/>
      <c r="GCO154"/>
      <c r="GCP154"/>
      <c r="GCQ154"/>
      <c r="GCR154"/>
      <c r="GCS154"/>
      <c r="GCT154"/>
      <c r="GCU154"/>
      <c r="GCV154"/>
      <c r="GCW154"/>
      <c r="GCX154"/>
      <c r="GCY154"/>
      <c r="GCZ154"/>
      <c r="GDA154"/>
      <c r="GDB154"/>
      <c r="GDC154"/>
      <c r="GDD154"/>
      <c r="GDE154"/>
      <c r="GDF154"/>
      <c r="GDG154"/>
      <c r="GDH154"/>
      <c r="GDI154"/>
      <c r="GDJ154"/>
      <c r="GDK154"/>
      <c r="GDL154"/>
      <c r="GDM154"/>
      <c r="GDN154"/>
      <c r="GDO154"/>
      <c r="GDP154"/>
      <c r="GDQ154"/>
      <c r="GDR154"/>
      <c r="GDS154"/>
      <c r="GDT154"/>
      <c r="GDU154"/>
      <c r="GDV154"/>
      <c r="GDW154"/>
      <c r="GDX154"/>
      <c r="GDY154"/>
      <c r="GDZ154"/>
      <c r="GEA154"/>
      <c r="GEB154"/>
      <c r="GEC154"/>
      <c r="GED154"/>
      <c r="GEE154"/>
      <c r="GEF154"/>
      <c r="GEG154"/>
      <c r="GEH154"/>
      <c r="GEI154"/>
      <c r="GEJ154"/>
      <c r="GEK154"/>
      <c r="GEL154"/>
      <c r="GEM154"/>
      <c r="GEN154"/>
      <c r="GEO154"/>
      <c r="GEP154"/>
      <c r="GEQ154"/>
      <c r="GER154"/>
      <c r="GES154"/>
      <c r="GET154"/>
      <c r="GEU154"/>
      <c r="GEV154"/>
      <c r="GEW154"/>
      <c r="GEX154"/>
      <c r="GEY154"/>
      <c r="GEZ154"/>
      <c r="GFA154"/>
      <c r="GFB154"/>
      <c r="GFC154"/>
      <c r="GFD154"/>
      <c r="GFE154"/>
      <c r="GFF154"/>
      <c r="GFG154"/>
      <c r="GFH154"/>
      <c r="GFI154"/>
      <c r="GFJ154"/>
      <c r="GFK154"/>
      <c r="GFL154"/>
      <c r="GFM154"/>
      <c r="GFN154"/>
      <c r="GFO154"/>
    </row>
    <row r="155" spans="1:4903" x14ac:dyDescent="0.35">
      <c r="A155" s="37" t="s">
        <v>31</v>
      </c>
      <c r="B155" s="34">
        <v>12108.290000000012</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c r="ASC155"/>
      <c r="ASD155"/>
      <c r="ASE155"/>
      <c r="ASF155"/>
      <c r="ASG155"/>
      <c r="ASH155"/>
      <c r="ASI155"/>
      <c r="ASJ155"/>
      <c r="ASK155"/>
      <c r="ASL155"/>
      <c r="ASM155"/>
      <c r="ASN155"/>
      <c r="ASO155"/>
      <c r="ASP155"/>
      <c r="ASQ155"/>
      <c r="ASR155"/>
      <c r="ASS155"/>
      <c r="AST155"/>
      <c r="ASU155"/>
      <c r="ASV155"/>
      <c r="ASW155"/>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c r="AZQ155"/>
      <c r="AZR155"/>
      <c r="AZS155"/>
      <c r="AZT155"/>
      <c r="AZU155"/>
      <c r="AZV155"/>
      <c r="AZW155"/>
      <c r="AZX155"/>
      <c r="AZY155"/>
      <c r="AZZ155"/>
      <c r="BAA155"/>
      <c r="BAB155"/>
      <c r="BAC155"/>
      <c r="BAD155"/>
      <c r="BAE155"/>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c r="BGY155"/>
      <c r="BGZ155"/>
      <c r="BHA155"/>
      <c r="BHB155"/>
      <c r="BHC155"/>
      <c r="BHD155"/>
      <c r="BHE155"/>
      <c r="BHF155"/>
      <c r="BHG155"/>
      <c r="BHH155"/>
      <c r="BHI155"/>
      <c r="BHJ155"/>
      <c r="BHK155"/>
      <c r="BHL155"/>
      <c r="BHM155"/>
      <c r="BHN155"/>
      <c r="BHO155"/>
      <c r="BHP155"/>
      <c r="BHQ155"/>
      <c r="BHR155"/>
      <c r="BHS155"/>
      <c r="BHT155"/>
      <c r="BHU155"/>
      <c r="BHV155"/>
      <c r="BHW155"/>
      <c r="BHX155"/>
      <c r="BHY155"/>
      <c r="BHZ155"/>
      <c r="BIA155"/>
      <c r="BIB155"/>
      <c r="BIC155"/>
      <c r="BID155"/>
      <c r="BIE155"/>
      <c r="BIF155"/>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c r="BOU155"/>
      <c r="BOV155"/>
      <c r="BOW155"/>
      <c r="BOX155"/>
      <c r="BOY155"/>
      <c r="BOZ155"/>
      <c r="BPA155"/>
      <c r="BPB155"/>
      <c r="BPC155"/>
      <c r="BPD155"/>
      <c r="BPE155"/>
      <c r="BPF155"/>
      <c r="BPG155"/>
      <c r="BPH155"/>
      <c r="BPI155"/>
      <c r="BPJ155"/>
      <c r="BPK155"/>
      <c r="BPL155"/>
      <c r="BPM155"/>
      <c r="BPN155"/>
      <c r="BPO155"/>
      <c r="BPP155"/>
      <c r="BPQ155"/>
      <c r="BPR155"/>
      <c r="BPS155"/>
      <c r="BPT155"/>
      <c r="BPU155"/>
      <c r="BPV155"/>
      <c r="BPW155"/>
      <c r="BPX155"/>
      <c r="BPY155"/>
      <c r="BPZ155"/>
      <c r="BQA155"/>
      <c r="BQB155"/>
      <c r="BQC155"/>
      <c r="BQD155"/>
      <c r="BQE155"/>
      <c r="BQF155"/>
      <c r="BQG155"/>
      <c r="BQH155"/>
      <c r="BQI155"/>
      <c r="BQJ155"/>
      <c r="BQK155"/>
      <c r="BQL155"/>
      <c r="BQM155"/>
      <c r="BQN155"/>
      <c r="BQO155"/>
      <c r="BQP155"/>
      <c r="BQQ155"/>
      <c r="BQR155"/>
      <c r="BQS155"/>
      <c r="BQT155"/>
      <c r="BQU155"/>
      <c r="BQV155"/>
      <c r="BQW155"/>
      <c r="BQX155"/>
      <c r="BQY155"/>
      <c r="BQZ155"/>
      <c r="BRA155"/>
      <c r="BRB155"/>
      <c r="BRC155"/>
      <c r="BRD155"/>
      <c r="BRE155"/>
      <c r="BRF155"/>
      <c r="BRG155"/>
      <c r="BRH155"/>
      <c r="BRI155"/>
      <c r="BRJ155"/>
      <c r="BRK155"/>
      <c r="BRL155"/>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c r="BUN155"/>
      <c r="BUO155"/>
      <c r="BUP155"/>
      <c r="BUQ155"/>
      <c r="BUR155"/>
      <c r="BUS155"/>
      <c r="BUT155"/>
      <c r="BUU155"/>
      <c r="BUV155"/>
      <c r="BUW155"/>
      <c r="BUX155"/>
      <c r="BUY155"/>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c r="BXU155"/>
      <c r="BXV155"/>
      <c r="BXW155"/>
      <c r="BXX155"/>
      <c r="BXY155"/>
      <c r="BXZ155"/>
      <c r="BYA155"/>
      <c r="BYB155"/>
      <c r="BYC155"/>
      <c r="BYD155"/>
      <c r="BYE155"/>
      <c r="BYF155"/>
      <c r="BYG155"/>
      <c r="BYH155"/>
      <c r="BYI155"/>
      <c r="BYJ155"/>
      <c r="BYK155"/>
      <c r="BYL155"/>
      <c r="BYM155"/>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c r="CBR155"/>
      <c r="CBS155"/>
      <c r="CBT155"/>
      <c r="CBU155"/>
      <c r="CBV155"/>
      <c r="CBW155"/>
      <c r="CBX155"/>
      <c r="CBY155"/>
      <c r="CBZ155"/>
      <c r="CCA155"/>
      <c r="CCB155"/>
      <c r="CCC155"/>
      <c r="CCD155"/>
      <c r="CCE155"/>
      <c r="CCF155"/>
      <c r="CCG155"/>
      <c r="CCH155"/>
      <c r="CCI155"/>
      <c r="CCJ155"/>
      <c r="CCK155"/>
      <c r="CCL155"/>
      <c r="CCM155"/>
      <c r="CCN155"/>
      <c r="CCO155"/>
      <c r="CCP155"/>
      <c r="CCQ155"/>
      <c r="CCR155"/>
      <c r="CCS155"/>
      <c r="CCT155"/>
      <c r="CCU155"/>
      <c r="CCV155"/>
      <c r="CCW155"/>
      <c r="CCX155"/>
      <c r="CCY155"/>
      <c r="CCZ155"/>
      <c r="CDA155"/>
      <c r="CDB155"/>
      <c r="CDC155"/>
      <c r="CDD155"/>
      <c r="CDE155"/>
      <c r="CDF155"/>
      <c r="CDG155"/>
      <c r="CDH155"/>
      <c r="CDI155"/>
      <c r="CDJ155"/>
      <c r="CDK155"/>
      <c r="CDL155"/>
      <c r="CDM155"/>
      <c r="CDN155"/>
      <c r="CDO155"/>
      <c r="CDP155"/>
      <c r="CDQ155"/>
      <c r="CDR155"/>
      <c r="CDS155"/>
      <c r="CDT155"/>
      <c r="CDU155"/>
      <c r="CDV155"/>
      <c r="CDW155"/>
      <c r="CDX155"/>
      <c r="CDY155"/>
      <c r="CDZ155"/>
      <c r="CEA155"/>
      <c r="CEB155"/>
      <c r="CEC155"/>
      <c r="CED155"/>
      <c r="CEE155"/>
      <c r="CEF155"/>
      <c r="CEG155"/>
      <c r="CEH155"/>
      <c r="CEI155"/>
      <c r="CEJ155"/>
      <c r="CEK155"/>
      <c r="CEL155"/>
      <c r="CEM155"/>
      <c r="CEN155"/>
      <c r="CEO155"/>
      <c r="CEP155"/>
      <c r="CEQ155"/>
      <c r="CER155"/>
      <c r="CES155"/>
      <c r="CET155"/>
      <c r="CEU155"/>
      <c r="CEV155"/>
      <c r="CEW155"/>
      <c r="CEX155"/>
      <c r="CEY155"/>
      <c r="CEZ155"/>
      <c r="CFA155"/>
      <c r="CFB155"/>
      <c r="CFC155"/>
      <c r="CFD155"/>
      <c r="CFE155"/>
      <c r="CFF155"/>
      <c r="CFG155"/>
      <c r="CFH155"/>
      <c r="CFI155"/>
      <c r="CFJ155"/>
      <c r="CFK155"/>
      <c r="CFL155"/>
      <c r="CFM155"/>
      <c r="CFN155"/>
      <c r="CFO155"/>
      <c r="CFP155"/>
      <c r="CFQ155"/>
      <c r="CFR155"/>
      <c r="CFS155"/>
      <c r="CFT155"/>
      <c r="CFU155"/>
      <c r="CFV155"/>
      <c r="CFW155"/>
      <c r="CFX155"/>
      <c r="CFY155"/>
      <c r="CFZ155"/>
      <c r="CGA155"/>
      <c r="CGB155"/>
      <c r="CGC155"/>
      <c r="CGD155"/>
      <c r="CGE155"/>
      <c r="CGF155"/>
      <c r="CGG155"/>
      <c r="CGH155"/>
      <c r="CGI155"/>
      <c r="CGJ155"/>
      <c r="CGK155"/>
      <c r="CGL155"/>
      <c r="CGM155"/>
      <c r="CGN155"/>
      <c r="CGO155"/>
      <c r="CGP155"/>
      <c r="CGQ155"/>
      <c r="CGR155"/>
      <c r="CGS155"/>
      <c r="CGT155"/>
      <c r="CGU155"/>
      <c r="CGV155"/>
      <c r="CGW155"/>
      <c r="CGX155"/>
      <c r="CGY155"/>
      <c r="CGZ155"/>
      <c r="CHA155"/>
      <c r="CHB155"/>
      <c r="CHC155"/>
      <c r="CHD155"/>
      <c r="CHE155"/>
      <c r="CHF155"/>
      <c r="CHG155"/>
      <c r="CHH155"/>
      <c r="CHI155"/>
      <c r="CHJ155"/>
      <c r="CHK155"/>
      <c r="CHL155"/>
      <c r="CHM155"/>
      <c r="CHN155"/>
      <c r="CHO155"/>
      <c r="CHP155"/>
      <c r="CHQ155"/>
      <c r="CHR155"/>
      <c r="CHS155"/>
      <c r="CHT155"/>
      <c r="CHU155"/>
      <c r="CHV155"/>
      <c r="CHW155"/>
      <c r="CHX155"/>
      <c r="CHY155"/>
      <c r="CHZ155"/>
      <c r="CIA155"/>
      <c r="CIB155"/>
      <c r="CIC155"/>
      <c r="CID155"/>
      <c r="CIE155"/>
      <c r="CIF155"/>
      <c r="CIG155"/>
      <c r="CIH155"/>
      <c r="CII155"/>
      <c r="CIJ155"/>
      <c r="CIK155"/>
      <c r="CIL155"/>
      <c r="CIM155"/>
      <c r="CIN155"/>
      <c r="CIO155"/>
      <c r="CIP155"/>
      <c r="CIQ155"/>
      <c r="CIR155"/>
      <c r="CIS155"/>
      <c r="CIT155"/>
      <c r="CIU155"/>
      <c r="CIV155"/>
      <c r="CIW155"/>
      <c r="CIX155"/>
      <c r="CIY155"/>
      <c r="CIZ155"/>
      <c r="CJA155"/>
      <c r="CJB155"/>
      <c r="CJC155"/>
      <c r="CJD155"/>
      <c r="CJE155"/>
      <c r="CJF155"/>
      <c r="CJG155"/>
      <c r="CJH155"/>
      <c r="CJI155"/>
      <c r="CJJ155"/>
      <c r="CJK155"/>
      <c r="CJL155"/>
      <c r="CJM155"/>
      <c r="CJN155"/>
      <c r="CJO155"/>
      <c r="CJP155"/>
      <c r="CJQ155"/>
      <c r="CJR155"/>
      <c r="CJS155"/>
      <c r="CJT155"/>
      <c r="CJU155"/>
      <c r="CJV155"/>
      <c r="CJW155"/>
      <c r="CJX155"/>
      <c r="CJY155"/>
      <c r="CJZ155"/>
      <c r="CKA155"/>
      <c r="CKB155"/>
      <c r="CKC155"/>
      <c r="CKD155"/>
      <c r="CKE155"/>
      <c r="CKF155"/>
      <c r="CKG155"/>
      <c r="CKH155"/>
      <c r="CKI155"/>
      <c r="CKJ155"/>
      <c r="CKK155"/>
      <c r="CKL155"/>
      <c r="CKM155"/>
      <c r="CKN155"/>
      <c r="CKO155"/>
      <c r="CKP155"/>
      <c r="CKQ155"/>
      <c r="CKR155"/>
      <c r="CKS155"/>
      <c r="CKT155"/>
      <c r="CKU155"/>
      <c r="CKV155"/>
      <c r="CKW155"/>
      <c r="CKX155"/>
      <c r="CKY155"/>
      <c r="CKZ155"/>
      <c r="CLA155"/>
      <c r="CLB155"/>
      <c r="CLC155"/>
      <c r="CLD155"/>
      <c r="CLE155"/>
      <c r="CLF155"/>
      <c r="CLG155"/>
      <c r="CLH155"/>
      <c r="CLI155"/>
      <c r="CLJ155"/>
      <c r="CLK155"/>
      <c r="CLL155"/>
      <c r="CLM155"/>
      <c r="CLN155"/>
      <c r="CLO155"/>
      <c r="CLP155"/>
      <c r="CLQ155"/>
      <c r="CLR155"/>
      <c r="CLS155"/>
      <c r="CLT155"/>
      <c r="CLU155"/>
      <c r="CLV155"/>
      <c r="CLW155"/>
      <c r="CLX155"/>
      <c r="CLY155"/>
      <c r="CLZ155"/>
      <c r="CMA155"/>
      <c r="CMB155"/>
      <c r="CMC155"/>
      <c r="CMD155"/>
      <c r="CME155"/>
      <c r="CMF155"/>
      <c r="CMG155"/>
      <c r="CMH155"/>
      <c r="CMI155"/>
      <c r="CMJ155"/>
      <c r="CMK155"/>
      <c r="CML155"/>
      <c r="CMM155"/>
      <c r="CMN155"/>
      <c r="CMO155"/>
      <c r="CMP155"/>
      <c r="CMQ155"/>
      <c r="CMR155"/>
      <c r="CMS155"/>
      <c r="CMT155"/>
      <c r="CMU155"/>
      <c r="CMV155"/>
      <c r="CMW155"/>
      <c r="CMX155"/>
      <c r="CMY155"/>
      <c r="CMZ155"/>
      <c r="CNA155"/>
      <c r="CNB155"/>
      <c r="CNC155"/>
      <c r="CND155"/>
      <c r="CNE155"/>
      <c r="CNF155"/>
      <c r="CNG155"/>
      <c r="CNH155"/>
      <c r="CNI155"/>
      <c r="CNJ155"/>
      <c r="CNK155"/>
      <c r="CNL155"/>
      <c r="CNM155"/>
      <c r="CNN155"/>
      <c r="CNO155"/>
      <c r="CNP155"/>
      <c r="CNQ155"/>
      <c r="CNR155"/>
      <c r="CNS155"/>
      <c r="CNT155"/>
      <c r="CNU155"/>
      <c r="CNV155"/>
      <c r="CNW155"/>
      <c r="CNX155"/>
      <c r="CNY155"/>
      <c r="CNZ155"/>
      <c r="COA155"/>
      <c r="COB155"/>
      <c r="COC155"/>
      <c r="COD155"/>
      <c r="COE155"/>
      <c r="COF155"/>
      <c r="COG155"/>
      <c r="COH155"/>
      <c r="COI155"/>
      <c r="COJ155"/>
      <c r="COK155"/>
      <c r="COL155"/>
      <c r="COM155"/>
      <c r="CON155"/>
      <c r="COO155"/>
      <c r="COP155"/>
      <c r="COQ155"/>
      <c r="COR155"/>
      <c r="COS155"/>
      <c r="COT155"/>
      <c r="COU155"/>
      <c r="COV155"/>
      <c r="COW155"/>
      <c r="COX155"/>
      <c r="COY155"/>
      <c r="COZ155"/>
      <c r="CPA155"/>
      <c r="CPB155"/>
      <c r="CPC155"/>
      <c r="CPD155"/>
      <c r="CPE155"/>
      <c r="CPF155"/>
      <c r="CPG155"/>
      <c r="CPH155"/>
      <c r="CPI155"/>
      <c r="CPJ155"/>
      <c r="CPK155"/>
      <c r="CPL155"/>
      <c r="CPM155"/>
      <c r="CPN155"/>
      <c r="CPO155"/>
      <c r="CPP155"/>
      <c r="CPQ155"/>
      <c r="CPR155"/>
      <c r="CPS155"/>
      <c r="CPT155"/>
      <c r="CPU155"/>
      <c r="CPV155"/>
      <c r="CPW155"/>
      <c r="CPX155"/>
      <c r="CPY155"/>
      <c r="CPZ155"/>
      <c r="CQA155"/>
      <c r="CQB155"/>
      <c r="CQC155"/>
      <c r="CQD155"/>
      <c r="CQE155"/>
      <c r="CQF155"/>
      <c r="CQG155"/>
      <c r="CQH155"/>
      <c r="CQI155"/>
      <c r="CQJ155"/>
      <c r="CQK155"/>
      <c r="CQL155"/>
      <c r="CQM155"/>
      <c r="CQN155"/>
      <c r="CQO155"/>
      <c r="CQP155"/>
      <c r="CQQ155"/>
      <c r="CQR155"/>
      <c r="CQS155"/>
      <c r="CQT155"/>
      <c r="CQU155"/>
      <c r="CQV155"/>
      <c r="CQW155"/>
      <c r="CQX155"/>
      <c r="CQY155"/>
      <c r="CQZ155"/>
      <c r="CRA155"/>
      <c r="CRB155"/>
      <c r="CRC155"/>
      <c r="CRD155"/>
      <c r="CRE155"/>
      <c r="CRF155"/>
      <c r="CRG155"/>
      <c r="CRH155"/>
      <c r="CRI155"/>
      <c r="CRJ155"/>
      <c r="CRK155"/>
      <c r="CRL155"/>
      <c r="CRM155"/>
      <c r="CRN155"/>
      <c r="CRO155"/>
      <c r="CRP155"/>
      <c r="CRQ155"/>
      <c r="CRR155"/>
      <c r="CRS155"/>
      <c r="CRT155"/>
      <c r="CRU155"/>
      <c r="CRV155"/>
      <c r="CRW155"/>
      <c r="CRX155"/>
      <c r="CRY155"/>
      <c r="CRZ155"/>
      <c r="CSA155"/>
      <c r="CSB155"/>
      <c r="CSC155"/>
      <c r="CSD155"/>
      <c r="CSE155"/>
      <c r="CSF155"/>
      <c r="CSG155"/>
      <c r="CSH155"/>
      <c r="CSI155"/>
      <c r="CSJ155"/>
      <c r="CSK155"/>
      <c r="CSL155"/>
      <c r="CSM155"/>
      <c r="CSN155"/>
      <c r="CSO155"/>
      <c r="CSP155"/>
      <c r="CSQ155"/>
      <c r="CSR155"/>
      <c r="CSS155"/>
      <c r="CST155"/>
      <c r="CSU155"/>
      <c r="CSV155"/>
      <c r="CSW155"/>
      <c r="CSX155"/>
      <c r="CSY155"/>
      <c r="CSZ155"/>
      <c r="CTA155"/>
      <c r="CTB155"/>
      <c r="CTC155"/>
      <c r="CTD155"/>
      <c r="CTE155"/>
      <c r="CTF155"/>
      <c r="CTG155"/>
      <c r="CTH155"/>
      <c r="CTI155"/>
      <c r="CTJ155"/>
      <c r="CTK155"/>
      <c r="CTL155"/>
      <c r="CTM155"/>
      <c r="CTN155"/>
      <c r="CTO155"/>
      <c r="CTP155"/>
      <c r="CTQ155"/>
      <c r="CTR155"/>
      <c r="CTS155"/>
      <c r="CTT155"/>
      <c r="CTU155"/>
      <c r="CTV155"/>
      <c r="CTW155"/>
      <c r="CTX155"/>
      <c r="CTY155"/>
      <c r="CTZ155"/>
      <c r="CUA155"/>
      <c r="CUB155"/>
      <c r="CUC155"/>
      <c r="CUD155"/>
      <c r="CUE155"/>
      <c r="CUF155"/>
      <c r="CUG155"/>
      <c r="CUH155"/>
      <c r="CUI155"/>
      <c r="CUJ155"/>
      <c r="CUK155"/>
      <c r="CUL155"/>
      <c r="CUM155"/>
      <c r="CUN155"/>
      <c r="CUO155"/>
      <c r="CUP155"/>
      <c r="CUQ155"/>
      <c r="CUR155"/>
      <c r="CUS155"/>
      <c r="CUT155"/>
      <c r="CUU155"/>
      <c r="CUV155"/>
      <c r="CUW155"/>
      <c r="CUX155"/>
      <c r="CUY155"/>
      <c r="CUZ155"/>
      <c r="CVA155"/>
      <c r="CVB155"/>
      <c r="CVC155"/>
      <c r="CVD155"/>
      <c r="CVE155"/>
      <c r="CVF155"/>
      <c r="CVG155"/>
      <c r="CVH155"/>
      <c r="CVI155"/>
      <c r="CVJ155"/>
      <c r="CVK155"/>
      <c r="CVL155"/>
      <c r="CVM155"/>
      <c r="CVN155"/>
      <c r="CVO155"/>
      <c r="CVP155"/>
      <c r="CVQ155"/>
      <c r="CVR155"/>
      <c r="CVS155"/>
      <c r="CVT155"/>
      <c r="CVU155"/>
      <c r="CVV155"/>
      <c r="CVW155"/>
      <c r="CVX155"/>
      <c r="CVY155"/>
      <c r="CVZ155"/>
      <c r="CWA155"/>
      <c r="CWB155"/>
      <c r="CWC155"/>
      <c r="CWD155"/>
      <c r="CWE155"/>
      <c r="CWF155"/>
      <c r="CWG155"/>
      <c r="CWH155"/>
      <c r="CWI155"/>
      <c r="CWJ155"/>
      <c r="CWK155"/>
      <c r="CWL155"/>
      <c r="CWM155"/>
      <c r="CWN155"/>
      <c r="CWO155"/>
      <c r="CWP155"/>
      <c r="CWQ155"/>
      <c r="CWR155"/>
      <c r="CWS155"/>
      <c r="CWT155"/>
      <c r="CWU155"/>
      <c r="CWV155"/>
      <c r="CWW155"/>
      <c r="CWX155"/>
      <c r="CWY155"/>
      <c r="CWZ155"/>
      <c r="CXA155"/>
      <c r="CXB155"/>
      <c r="CXC155"/>
      <c r="CXD155"/>
      <c r="CXE155"/>
      <c r="CXF155"/>
      <c r="CXG155"/>
      <c r="CXH155"/>
      <c r="CXI155"/>
      <c r="CXJ155"/>
      <c r="CXK155"/>
      <c r="CXL155"/>
      <c r="CXM155"/>
      <c r="CXN155"/>
      <c r="CXO155"/>
      <c r="CXP155"/>
      <c r="CXQ155"/>
      <c r="CXR155"/>
      <c r="CXS155"/>
      <c r="CXT155"/>
      <c r="CXU155"/>
      <c r="CXV155"/>
      <c r="CXW155"/>
      <c r="CXX155"/>
      <c r="CXY155"/>
      <c r="CXZ155"/>
      <c r="CYA155"/>
      <c r="CYB155"/>
      <c r="CYC155"/>
      <c r="CYD155"/>
      <c r="CYE155"/>
      <c r="CYF155"/>
      <c r="CYG155"/>
      <c r="CYH155"/>
      <c r="CYI155"/>
      <c r="CYJ155"/>
      <c r="CYK155"/>
      <c r="CYL155"/>
      <c r="CYM155"/>
      <c r="CYN155"/>
      <c r="CYO155"/>
      <c r="CYP155"/>
      <c r="CYQ155"/>
      <c r="CYR155"/>
      <c r="CYS155"/>
      <c r="CYT155"/>
      <c r="CYU155"/>
      <c r="CYV155"/>
      <c r="CYW155"/>
      <c r="CYX155"/>
      <c r="CYY155"/>
      <c r="CYZ155"/>
      <c r="CZA155"/>
      <c r="CZB155"/>
      <c r="CZC155"/>
      <c r="CZD155"/>
      <c r="CZE155"/>
      <c r="CZF155"/>
      <c r="CZG155"/>
      <c r="CZH155"/>
      <c r="CZI155"/>
      <c r="CZJ155"/>
      <c r="CZK155"/>
      <c r="CZL155"/>
      <c r="CZM155"/>
      <c r="CZN155"/>
      <c r="CZO155"/>
      <c r="CZP155"/>
      <c r="CZQ155"/>
      <c r="CZR155"/>
      <c r="CZS155"/>
      <c r="CZT155"/>
      <c r="CZU155"/>
      <c r="CZV155"/>
      <c r="CZW155"/>
      <c r="CZX155"/>
      <c r="CZY155"/>
      <c r="CZZ155"/>
      <c r="DAA155"/>
      <c r="DAB155"/>
      <c r="DAC155"/>
      <c r="DAD155"/>
      <c r="DAE155"/>
      <c r="DAF155"/>
      <c r="DAG155"/>
      <c r="DAH155"/>
      <c r="DAI155"/>
      <c r="DAJ155"/>
      <c r="DAK155"/>
      <c r="DAL155"/>
      <c r="DAM155"/>
      <c r="DAN155"/>
      <c r="DAO155"/>
      <c r="DAP155"/>
      <c r="DAQ155"/>
      <c r="DAR155"/>
      <c r="DAS155"/>
      <c r="DAT155"/>
      <c r="DAU155"/>
      <c r="DAV155"/>
      <c r="DAW155"/>
      <c r="DAX155"/>
      <c r="DAY155"/>
      <c r="DAZ155"/>
      <c r="DBA155"/>
      <c r="DBB155"/>
      <c r="DBC155"/>
      <c r="DBD155"/>
      <c r="DBE155"/>
      <c r="DBF155"/>
      <c r="DBG155"/>
      <c r="DBH155"/>
      <c r="DBI155"/>
      <c r="DBJ155"/>
      <c r="DBK155"/>
      <c r="DBL155"/>
      <c r="DBM155"/>
      <c r="DBN155"/>
      <c r="DBO155"/>
      <c r="DBP155"/>
      <c r="DBQ155"/>
      <c r="DBR155"/>
      <c r="DBS155"/>
      <c r="DBT155"/>
      <c r="DBU155"/>
      <c r="DBV155"/>
      <c r="DBW155"/>
      <c r="DBX155"/>
      <c r="DBY155"/>
      <c r="DBZ155"/>
      <c r="DCA155"/>
      <c r="DCB155"/>
      <c r="DCC155"/>
      <c r="DCD155"/>
      <c r="DCE155"/>
      <c r="DCF155"/>
      <c r="DCG155"/>
      <c r="DCH155"/>
      <c r="DCI155"/>
      <c r="DCJ155"/>
      <c r="DCK155"/>
      <c r="DCL155"/>
      <c r="DCM155"/>
      <c r="DCN155"/>
      <c r="DCO155"/>
      <c r="DCP155"/>
      <c r="DCQ155"/>
      <c r="DCR155"/>
      <c r="DCS155"/>
      <c r="DCT155"/>
      <c r="DCU155"/>
      <c r="DCV155"/>
      <c r="DCW155"/>
      <c r="DCX155"/>
      <c r="DCY155"/>
      <c r="DCZ155"/>
      <c r="DDA155"/>
      <c r="DDB155"/>
      <c r="DDC155"/>
      <c r="DDD155"/>
      <c r="DDE155"/>
      <c r="DDF155"/>
      <c r="DDG155"/>
      <c r="DDH155"/>
      <c r="DDI155"/>
      <c r="DDJ155"/>
      <c r="DDK155"/>
      <c r="DDL155"/>
      <c r="DDM155"/>
      <c r="DDN155"/>
      <c r="DDO155"/>
      <c r="DDP155"/>
      <c r="DDQ155"/>
      <c r="DDR155"/>
      <c r="DDS155"/>
      <c r="DDT155"/>
      <c r="DDU155"/>
      <c r="DDV155"/>
      <c r="DDW155"/>
      <c r="DDX155"/>
      <c r="DDY155"/>
      <c r="DDZ155"/>
      <c r="DEA155"/>
      <c r="DEB155"/>
      <c r="DEC155"/>
      <c r="DED155"/>
      <c r="DEE155"/>
      <c r="DEF155"/>
      <c r="DEG155"/>
      <c r="DEH155"/>
      <c r="DEI155"/>
      <c r="DEJ155"/>
      <c r="DEK155"/>
      <c r="DEL155"/>
      <c r="DEM155"/>
      <c r="DEN155"/>
      <c r="DEO155"/>
      <c r="DEP155"/>
      <c r="DEQ155"/>
      <c r="DER155"/>
      <c r="DES155"/>
      <c r="DET155"/>
      <c r="DEU155"/>
      <c r="DEV155"/>
      <c r="DEW155"/>
      <c r="DEX155"/>
      <c r="DEY155"/>
      <c r="DEZ155"/>
      <c r="DFA155"/>
      <c r="DFB155"/>
      <c r="DFC155"/>
      <c r="DFD155"/>
      <c r="DFE155"/>
      <c r="DFF155"/>
      <c r="DFG155"/>
      <c r="DFH155"/>
      <c r="DFI155"/>
      <c r="DFJ155"/>
      <c r="DFK155"/>
      <c r="DFL155"/>
      <c r="DFM155"/>
      <c r="DFN155"/>
      <c r="DFO155"/>
      <c r="DFP155"/>
      <c r="DFQ155"/>
      <c r="DFR155"/>
      <c r="DFS155"/>
      <c r="DFT155"/>
      <c r="DFU155"/>
      <c r="DFV155"/>
      <c r="DFW155"/>
      <c r="DFX155"/>
      <c r="DFY155"/>
      <c r="DFZ155"/>
      <c r="DGA155"/>
      <c r="DGB155"/>
      <c r="DGC155"/>
      <c r="DGD155"/>
      <c r="DGE155"/>
      <c r="DGF155"/>
      <c r="DGG155"/>
      <c r="DGH155"/>
      <c r="DGI155"/>
      <c r="DGJ155"/>
      <c r="DGK155"/>
      <c r="DGL155"/>
      <c r="DGM155"/>
      <c r="DGN155"/>
      <c r="DGO155"/>
      <c r="DGP155"/>
      <c r="DGQ155"/>
      <c r="DGR155"/>
      <c r="DGS155"/>
      <c r="DGT155"/>
      <c r="DGU155"/>
      <c r="DGV155"/>
      <c r="DGW155"/>
      <c r="DGX155"/>
      <c r="DGY155"/>
      <c r="DGZ155"/>
      <c r="DHA155"/>
      <c r="DHB155"/>
      <c r="DHC155"/>
      <c r="DHD155"/>
      <c r="DHE155"/>
      <c r="DHF155"/>
      <c r="DHG155"/>
      <c r="DHH155"/>
      <c r="DHI155"/>
      <c r="DHJ155"/>
      <c r="DHK155"/>
      <c r="DHL155"/>
      <c r="DHM155"/>
      <c r="DHN155"/>
      <c r="DHO155"/>
      <c r="DHP155"/>
      <c r="DHQ155"/>
      <c r="DHR155"/>
      <c r="DHS155"/>
      <c r="DHT155"/>
      <c r="DHU155"/>
      <c r="DHV155"/>
      <c r="DHW155"/>
      <c r="DHX155"/>
      <c r="DHY155"/>
      <c r="DHZ155"/>
      <c r="DIA155"/>
      <c r="DIB155"/>
      <c r="DIC155"/>
      <c r="DID155"/>
      <c r="DIE155"/>
      <c r="DIF155"/>
      <c r="DIG155"/>
      <c r="DIH155"/>
      <c r="DII155"/>
      <c r="DIJ155"/>
      <c r="DIK155"/>
      <c r="DIL155"/>
      <c r="DIM155"/>
      <c r="DIN155"/>
      <c r="DIO155"/>
      <c r="DIP155"/>
      <c r="DIQ155"/>
      <c r="DIR155"/>
      <c r="DIS155"/>
      <c r="DIT155"/>
      <c r="DIU155"/>
      <c r="DIV155"/>
      <c r="DIW155"/>
      <c r="DIX155"/>
      <c r="DIY155"/>
      <c r="DIZ155"/>
      <c r="DJA155"/>
      <c r="DJB155"/>
      <c r="DJC155"/>
      <c r="DJD155"/>
      <c r="DJE155"/>
      <c r="DJF155"/>
      <c r="DJG155"/>
      <c r="DJH155"/>
      <c r="DJI155"/>
      <c r="DJJ155"/>
      <c r="DJK155"/>
      <c r="DJL155"/>
      <c r="DJM155"/>
      <c r="DJN155"/>
      <c r="DJO155"/>
      <c r="DJP155"/>
      <c r="DJQ155"/>
      <c r="DJR155"/>
      <c r="DJS155"/>
      <c r="DJT155"/>
      <c r="DJU155"/>
      <c r="DJV155"/>
      <c r="DJW155"/>
      <c r="DJX155"/>
      <c r="DJY155"/>
      <c r="DJZ155"/>
      <c r="DKA155"/>
      <c r="DKB155"/>
      <c r="DKC155"/>
      <c r="DKD155"/>
      <c r="DKE155"/>
      <c r="DKF155"/>
      <c r="DKG155"/>
      <c r="DKH155"/>
      <c r="DKI155"/>
      <c r="DKJ155"/>
      <c r="DKK155"/>
      <c r="DKL155"/>
      <c r="DKM155"/>
      <c r="DKN155"/>
      <c r="DKO155"/>
      <c r="DKP155"/>
      <c r="DKQ155"/>
      <c r="DKR155"/>
      <c r="DKS155"/>
      <c r="DKT155"/>
      <c r="DKU155"/>
      <c r="DKV155"/>
      <c r="DKW155"/>
      <c r="DKX155"/>
      <c r="DKY155"/>
      <c r="DKZ155"/>
      <c r="DLA155"/>
      <c r="DLB155"/>
      <c r="DLC155"/>
      <c r="DLD155"/>
      <c r="DLE155"/>
      <c r="DLF155"/>
      <c r="DLG155"/>
      <c r="DLH155"/>
      <c r="DLI155"/>
      <c r="DLJ155"/>
      <c r="DLK155"/>
      <c r="DLL155"/>
      <c r="DLM155"/>
      <c r="DLN155"/>
      <c r="DLO155"/>
      <c r="DLP155"/>
      <c r="DLQ155"/>
      <c r="DLR155"/>
      <c r="DLS155"/>
      <c r="DLT155"/>
      <c r="DLU155"/>
      <c r="DLV155"/>
      <c r="DLW155"/>
      <c r="DLX155"/>
      <c r="DLY155"/>
      <c r="DLZ155"/>
      <c r="DMA155"/>
      <c r="DMB155"/>
      <c r="DMC155"/>
      <c r="DMD155"/>
      <c r="DME155"/>
      <c r="DMF155"/>
      <c r="DMG155"/>
      <c r="DMH155"/>
      <c r="DMI155"/>
      <c r="DMJ155"/>
      <c r="DMK155"/>
      <c r="DML155"/>
      <c r="DMM155"/>
      <c r="DMN155"/>
      <c r="DMO155"/>
      <c r="DMP155"/>
      <c r="DMQ155"/>
      <c r="DMR155"/>
      <c r="DMS155"/>
      <c r="DMT155"/>
      <c r="DMU155"/>
      <c r="DMV155"/>
      <c r="DMW155"/>
      <c r="DMX155"/>
      <c r="DMY155"/>
      <c r="DMZ155"/>
      <c r="DNA155"/>
      <c r="DNB155"/>
      <c r="DNC155"/>
      <c r="DND155"/>
      <c r="DNE155"/>
      <c r="DNF155"/>
      <c r="DNG155"/>
      <c r="DNH155"/>
      <c r="DNI155"/>
      <c r="DNJ155"/>
      <c r="DNK155"/>
      <c r="DNL155"/>
      <c r="DNM155"/>
      <c r="DNN155"/>
      <c r="DNO155"/>
      <c r="DNP155"/>
      <c r="DNQ155"/>
      <c r="DNR155"/>
      <c r="DNS155"/>
      <c r="DNT155"/>
      <c r="DNU155"/>
      <c r="DNV155"/>
      <c r="DNW155"/>
      <c r="DNX155"/>
      <c r="DNY155"/>
      <c r="DNZ155"/>
      <c r="DOA155"/>
      <c r="DOB155"/>
      <c r="DOC155"/>
      <c r="DOD155"/>
      <c r="DOE155"/>
      <c r="DOF155"/>
      <c r="DOG155"/>
      <c r="DOH155"/>
      <c r="DOI155"/>
      <c r="DOJ155"/>
      <c r="DOK155"/>
      <c r="DOL155"/>
      <c r="DOM155"/>
      <c r="DON155"/>
      <c r="DOO155"/>
      <c r="DOP155"/>
      <c r="DOQ155"/>
      <c r="DOR155"/>
      <c r="DOS155"/>
      <c r="DOT155"/>
      <c r="DOU155"/>
      <c r="DOV155"/>
      <c r="DOW155"/>
      <c r="DOX155"/>
      <c r="DOY155"/>
      <c r="DOZ155"/>
      <c r="DPA155"/>
      <c r="DPB155"/>
      <c r="DPC155"/>
      <c r="DPD155"/>
      <c r="DPE155"/>
      <c r="DPF155"/>
      <c r="DPG155"/>
      <c r="DPH155"/>
      <c r="DPI155"/>
      <c r="DPJ155"/>
      <c r="DPK155"/>
      <c r="DPL155"/>
      <c r="DPM155"/>
      <c r="DPN155"/>
      <c r="DPO155"/>
      <c r="DPP155"/>
      <c r="DPQ155"/>
      <c r="DPR155"/>
      <c r="DPS155"/>
      <c r="DPT155"/>
      <c r="DPU155"/>
      <c r="DPV155"/>
      <c r="DPW155"/>
      <c r="DPX155"/>
      <c r="DPY155"/>
      <c r="DPZ155"/>
      <c r="DQA155"/>
      <c r="DQB155"/>
      <c r="DQC155"/>
      <c r="DQD155"/>
      <c r="DQE155"/>
      <c r="DQF155"/>
      <c r="DQG155"/>
      <c r="DQH155"/>
      <c r="DQI155"/>
      <c r="DQJ155"/>
      <c r="DQK155"/>
      <c r="DQL155"/>
      <c r="DQM155"/>
      <c r="DQN155"/>
      <c r="DQO155"/>
      <c r="DQP155"/>
      <c r="DQQ155"/>
      <c r="DQR155"/>
      <c r="DQS155"/>
      <c r="DQT155"/>
      <c r="DQU155"/>
      <c r="DQV155"/>
      <c r="DQW155"/>
      <c r="DQX155"/>
      <c r="DQY155"/>
      <c r="DQZ155"/>
      <c r="DRA155"/>
      <c r="DRB155"/>
      <c r="DRC155"/>
      <c r="DRD155"/>
      <c r="DRE155"/>
      <c r="DRF155"/>
      <c r="DRG155"/>
      <c r="DRH155"/>
      <c r="DRI155"/>
      <c r="DRJ155"/>
      <c r="DRK155"/>
      <c r="DRL155"/>
      <c r="DRM155"/>
      <c r="DRN155"/>
      <c r="DRO155"/>
      <c r="DRP155"/>
      <c r="DRQ155"/>
      <c r="DRR155"/>
      <c r="DRS155"/>
      <c r="DRT155"/>
      <c r="DRU155"/>
      <c r="DRV155"/>
      <c r="DRW155"/>
      <c r="DRX155"/>
      <c r="DRY155"/>
      <c r="DRZ155"/>
      <c r="DSA155"/>
      <c r="DSB155"/>
      <c r="DSC155"/>
      <c r="DSD155"/>
      <c r="DSE155"/>
      <c r="DSF155"/>
      <c r="DSG155"/>
      <c r="DSH155"/>
      <c r="DSI155"/>
      <c r="DSJ155"/>
      <c r="DSK155"/>
      <c r="DSL155"/>
      <c r="DSM155"/>
      <c r="DSN155"/>
      <c r="DSO155"/>
      <c r="DSP155"/>
      <c r="DSQ155"/>
      <c r="DSR155"/>
      <c r="DSS155"/>
      <c r="DST155"/>
      <c r="DSU155"/>
      <c r="DSV155"/>
      <c r="DSW155"/>
      <c r="DSX155"/>
      <c r="DSY155"/>
      <c r="DSZ155"/>
      <c r="DTA155"/>
      <c r="DTB155"/>
      <c r="DTC155"/>
      <c r="DTD155"/>
      <c r="DTE155"/>
      <c r="DTF155"/>
      <c r="DTG155"/>
      <c r="DTH155"/>
      <c r="DTI155"/>
      <c r="DTJ155"/>
      <c r="DTK155"/>
      <c r="DTL155"/>
      <c r="DTM155"/>
      <c r="DTN155"/>
      <c r="DTO155"/>
      <c r="DTP155"/>
      <c r="DTQ155"/>
      <c r="DTR155"/>
      <c r="DTS155"/>
      <c r="DTT155"/>
      <c r="DTU155"/>
      <c r="DTV155"/>
      <c r="DTW155"/>
      <c r="DTX155"/>
      <c r="DTY155"/>
      <c r="DTZ155"/>
      <c r="DUA155"/>
      <c r="DUB155"/>
      <c r="DUC155"/>
      <c r="DUD155"/>
      <c r="DUE155"/>
      <c r="DUF155"/>
      <c r="DUG155"/>
      <c r="DUH155"/>
      <c r="DUI155"/>
      <c r="DUJ155"/>
      <c r="DUK155"/>
      <c r="DUL155"/>
      <c r="DUM155"/>
      <c r="DUN155"/>
      <c r="DUO155"/>
      <c r="DUP155"/>
      <c r="DUQ155"/>
      <c r="DUR155"/>
      <c r="DUS155"/>
      <c r="DUT155"/>
      <c r="DUU155"/>
      <c r="DUV155"/>
      <c r="DUW155"/>
      <c r="DUX155"/>
      <c r="DUY155"/>
      <c r="DUZ155"/>
      <c r="DVA155"/>
      <c r="DVB155"/>
      <c r="DVC155"/>
      <c r="DVD155"/>
      <c r="DVE155"/>
      <c r="DVF155"/>
      <c r="DVG155"/>
      <c r="DVH155"/>
      <c r="DVI155"/>
      <c r="DVJ155"/>
      <c r="DVK155"/>
      <c r="DVL155"/>
      <c r="DVM155"/>
      <c r="DVN155"/>
      <c r="DVO155"/>
      <c r="DVP155"/>
      <c r="DVQ155"/>
      <c r="DVR155"/>
      <c r="DVS155"/>
      <c r="DVT155"/>
      <c r="DVU155"/>
      <c r="DVV155"/>
      <c r="DVW155"/>
      <c r="DVX155"/>
      <c r="DVY155"/>
      <c r="DVZ155"/>
      <c r="DWA155"/>
      <c r="DWB155"/>
      <c r="DWC155"/>
      <c r="DWD155"/>
      <c r="DWE155"/>
      <c r="DWF155"/>
      <c r="DWG155"/>
      <c r="DWH155"/>
      <c r="DWI155"/>
      <c r="DWJ155"/>
      <c r="DWK155"/>
      <c r="DWL155"/>
      <c r="DWM155"/>
      <c r="DWN155"/>
      <c r="DWO155"/>
      <c r="DWP155"/>
      <c r="DWQ155"/>
      <c r="DWR155"/>
      <c r="DWS155"/>
      <c r="DWT155"/>
      <c r="DWU155"/>
      <c r="DWV155"/>
      <c r="DWW155"/>
      <c r="DWX155"/>
      <c r="DWY155"/>
      <c r="DWZ155"/>
      <c r="DXA155"/>
      <c r="DXB155"/>
      <c r="DXC155"/>
      <c r="DXD155"/>
      <c r="DXE155"/>
      <c r="DXF155"/>
      <c r="DXG155"/>
      <c r="DXH155"/>
      <c r="DXI155"/>
      <c r="DXJ155"/>
      <c r="DXK155"/>
      <c r="DXL155"/>
      <c r="DXM155"/>
      <c r="DXN155"/>
      <c r="DXO155"/>
      <c r="DXP155"/>
      <c r="DXQ155"/>
      <c r="DXR155"/>
      <c r="DXS155"/>
      <c r="DXT155"/>
      <c r="DXU155"/>
      <c r="DXV155"/>
      <c r="DXW155"/>
      <c r="DXX155"/>
      <c r="DXY155"/>
      <c r="DXZ155"/>
      <c r="DYA155"/>
      <c r="DYB155"/>
      <c r="DYC155"/>
      <c r="DYD155"/>
      <c r="DYE155"/>
      <c r="DYF155"/>
      <c r="DYG155"/>
      <c r="DYH155"/>
      <c r="DYI155"/>
      <c r="DYJ155"/>
      <c r="DYK155"/>
      <c r="DYL155"/>
      <c r="DYM155"/>
      <c r="DYN155"/>
      <c r="DYO155"/>
      <c r="DYP155"/>
      <c r="DYQ155"/>
      <c r="DYR155"/>
      <c r="DYS155"/>
      <c r="DYT155"/>
      <c r="DYU155"/>
      <c r="DYV155"/>
      <c r="DYW155"/>
      <c r="DYX155"/>
      <c r="DYY155"/>
      <c r="DYZ155"/>
      <c r="DZA155"/>
      <c r="DZB155"/>
      <c r="DZC155"/>
      <c r="DZD155"/>
      <c r="DZE155"/>
      <c r="DZF155"/>
      <c r="DZG155"/>
      <c r="DZH155"/>
      <c r="DZI155"/>
      <c r="DZJ155"/>
      <c r="DZK155"/>
      <c r="DZL155"/>
      <c r="DZM155"/>
      <c r="DZN155"/>
      <c r="DZO155"/>
      <c r="DZP155"/>
      <c r="DZQ155"/>
      <c r="DZR155"/>
      <c r="DZS155"/>
      <c r="DZT155"/>
      <c r="DZU155"/>
      <c r="DZV155"/>
      <c r="DZW155"/>
      <c r="DZX155"/>
      <c r="DZY155"/>
      <c r="DZZ155"/>
      <c r="EAA155"/>
      <c r="EAB155"/>
      <c r="EAC155"/>
      <c r="EAD155"/>
      <c r="EAE155"/>
      <c r="EAF155"/>
      <c r="EAG155"/>
      <c r="EAH155"/>
      <c r="EAI155"/>
      <c r="EAJ155"/>
      <c r="EAK155"/>
      <c r="EAL155"/>
      <c r="EAM155"/>
      <c r="EAN155"/>
      <c r="EAO155"/>
      <c r="EAP155"/>
      <c r="EAQ155"/>
      <c r="EAR155"/>
      <c r="EAS155"/>
      <c r="EAT155"/>
      <c r="EAU155"/>
      <c r="EAV155"/>
      <c r="EAW155"/>
      <c r="EAX155"/>
      <c r="EAY155"/>
      <c r="EAZ155"/>
      <c r="EBA155"/>
      <c r="EBB155"/>
      <c r="EBC155"/>
      <c r="EBD155"/>
      <c r="EBE155"/>
      <c r="EBF155"/>
      <c r="EBG155"/>
      <c r="EBH155"/>
      <c r="EBI155"/>
      <c r="EBJ155"/>
      <c r="EBK155"/>
      <c r="EBL155"/>
      <c r="EBM155"/>
      <c r="EBN155"/>
      <c r="EBO155"/>
      <c r="EBP155"/>
      <c r="EBQ155"/>
      <c r="EBR155"/>
      <c r="EBS155"/>
      <c r="EBT155"/>
      <c r="EBU155"/>
      <c r="EBV155"/>
      <c r="EBW155"/>
      <c r="EBX155"/>
      <c r="EBY155"/>
      <c r="EBZ155"/>
      <c r="ECA155"/>
      <c r="ECB155"/>
      <c r="ECC155"/>
      <c r="ECD155"/>
      <c r="ECE155"/>
      <c r="ECF155"/>
      <c r="ECG155"/>
      <c r="ECH155"/>
      <c r="ECI155"/>
      <c r="ECJ155"/>
      <c r="ECK155"/>
      <c r="ECL155"/>
      <c r="ECM155"/>
      <c r="ECN155"/>
      <c r="ECO155"/>
      <c r="ECP155"/>
      <c r="ECQ155"/>
      <c r="ECR155"/>
      <c r="ECS155"/>
      <c r="ECT155"/>
      <c r="ECU155"/>
      <c r="ECV155"/>
      <c r="ECW155"/>
      <c r="ECX155"/>
      <c r="ECY155"/>
      <c r="ECZ155"/>
      <c r="EDA155"/>
      <c r="EDB155"/>
      <c r="EDC155"/>
      <c r="EDD155"/>
      <c r="EDE155"/>
      <c r="EDF155"/>
      <c r="EDG155"/>
      <c r="EDH155"/>
      <c r="EDI155"/>
      <c r="EDJ155"/>
      <c r="EDK155"/>
      <c r="EDL155"/>
      <c r="EDM155"/>
      <c r="EDN155"/>
      <c r="EDO155"/>
      <c r="EDP155"/>
      <c r="EDQ155"/>
      <c r="EDR155"/>
      <c r="EDS155"/>
      <c r="EDT155"/>
      <c r="EDU155"/>
      <c r="EDV155"/>
      <c r="EDW155"/>
      <c r="EDX155"/>
      <c r="EDY155"/>
      <c r="EDZ155"/>
      <c r="EEA155"/>
      <c r="EEB155"/>
      <c r="EEC155"/>
      <c r="EED155"/>
      <c r="EEE155"/>
      <c r="EEF155"/>
      <c r="EEG155"/>
      <c r="EEH155"/>
      <c r="EEI155"/>
      <c r="EEJ155"/>
      <c r="EEK155"/>
      <c r="EEL155"/>
      <c r="EEM155"/>
      <c r="EEN155"/>
      <c r="EEO155"/>
      <c r="EEP155"/>
      <c r="EEQ155"/>
      <c r="EER155"/>
      <c r="EES155"/>
      <c r="EET155"/>
      <c r="EEU155"/>
      <c r="EEV155"/>
      <c r="EEW155"/>
      <c r="EEX155"/>
      <c r="EEY155"/>
      <c r="EEZ155"/>
      <c r="EFA155"/>
      <c r="EFB155"/>
      <c r="EFC155"/>
      <c r="EFD155"/>
      <c r="EFE155"/>
      <c r="EFF155"/>
      <c r="EFG155"/>
      <c r="EFH155"/>
      <c r="EFI155"/>
      <c r="EFJ155"/>
      <c r="EFK155"/>
      <c r="EFL155"/>
      <c r="EFM155"/>
      <c r="EFN155"/>
      <c r="EFO155"/>
      <c r="EFP155"/>
      <c r="EFQ155"/>
      <c r="EFR155"/>
      <c r="EFS155"/>
      <c r="EFT155"/>
      <c r="EFU155"/>
      <c r="EFV155"/>
      <c r="EFW155"/>
      <c r="EFX155"/>
      <c r="EFY155"/>
      <c r="EFZ155"/>
      <c r="EGA155"/>
      <c r="EGB155"/>
      <c r="EGC155"/>
      <c r="EGD155"/>
      <c r="EGE155"/>
      <c r="EGF155"/>
      <c r="EGG155"/>
      <c r="EGH155"/>
      <c r="EGI155"/>
      <c r="EGJ155"/>
      <c r="EGK155"/>
      <c r="EGL155"/>
      <c r="EGM155"/>
      <c r="EGN155"/>
      <c r="EGO155"/>
      <c r="EGP155"/>
      <c r="EGQ155"/>
      <c r="EGR155"/>
      <c r="EGS155"/>
      <c r="EGT155"/>
      <c r="EGU155"/>
      <c r="EGV155"/>
      <c r="EGW155"/>
      <c r="EGX155"/>
      <c r="EGY155"/>
      <c r="EGZ155"/>
      <c r="EHA155"/>
      <c r="EHB155"/>
      <c r="EHC155"/>
      <c r="EHD155"/>
      <c r="EHE155"/>
      <c r="EHF155"/>
      <c r="EHG155"/>
      <c r="EHH155"/>
      <c r="EHI155"/>
      <c r="EHJ155"/>
      <c r="EHK155"/>
      <c r="EHL155"/>
      <c r="EHM155"/>
      <c r="EHN155"/>
      <c r="EHO155"/>
      <c r="EHP155"/>
      <c r="EHQ155"/>
      <c r="EHR155"/>
      <c r="EHS155"/>
      <c r="EHT155"/>
      <c r="EHU155"/>
      <c r="EHV155"/>
      <c r="EHW155"/>
      <c r="EHX155"/>
      <c r="EHY155"/>
      <c r="EHZ155"/>
      <c r="EIA155"/>
      <c r="EIB155"/>
      <c r="EIC155"/>
      <c r="EID155"/>
      <c r="EIE155"/>
      <c r="EIF155"/>
      <c r="EIG155"/>
      <c r="EIH155"/>
      <c r="EII155"/>
      <c r="EIJ155"/>
      <c r="EIK155"/>
      <c r="EIL155"/>
      <c r="EIM155"/>
      <c r="EIN155"/>
      <c r="EIO155"/>
      <c r="EIP155"/>
      <c r="EIQ155"/>
      <c r="EIR155"/>
      <c r="EIS155"/>
      <c r="EIT155"/>
      <c r="EIU155"/>
      <c r="EIV155"/>
      <c r="EIW155"/>
      <c r="EIX155"/>
      <c r="EIY155"/>
      <c r="EIZ155"/>
      <c r="EJA155"/>
      <c r="EJB155"/>
      <c r="EJC155"/>
      <c r="EJD155"/>
      <c r="EJE155"/>
      <c r="EJF155"/>
      <c r="EJG155"/>
      <c r="EJH155"/>
      <c r="EJI155"/>
      <c r="EJJ155"/>
      <c r="EJK155"/>
      <c r="EJL155"/>
      <c r="EJM155"/>
      <c r="EJN155"/>
      <c r="EJO155"/>
      <c r="EJP155"/>
      <c r="EJQ155"/>
      <c r="EJR155"/>
      <c r="EJS155"/>
      <c r="EJT155"/>
      <c r="EJU155"/>
      <c r="EJV155"/>
      <c r="EJW155"/>
      <c r="EJX155"/>
      <c r="EJY155"/>
      <c r="EJZ155"/>
      <c r="EKA155"/>
      <c r="EKB155"/>
      <c r="EKC155"/>
      <c r="EKD155"/>
      <c r="EKE155"/>
      <c r="EKF155"/>
      <c r="EKG155"/>
      <c r="EKH155"/>
      <c r="EKI155"/>
      <c r="EKJ155"/>
      <c r="EKK155"/>
      <c r="EKL155"/>
      <c r="EKM155"/>
      <c r="EKN155"/>
      <c r="EKO155"/>
      <c r="EKP155"/>
      <c r="EKQ155"/>
      <c r="EKR155"/>
      <c r="EKS155"/>
      <c r="EKT155"/>
      <c r="EKU155"/>
      <c r="EKV155"/>
      <c r="EKW155"/>
      <c r="EKX155"/>
      <c r="EKY155"/>
      <c r="EKZ155"/>
      <c r="ELA155"/>
      <c r="ELB155"/>
      <c r="ELC155"/>
      <c r="ELD155"/>
      <c r="ELE155"/>
      <c r="ELF155"/>
      <c r="ELG155"/>
      <c r="ELH155"/>
      <c r="ELI155"/>
      <c r="ELJ155"/>
      <c r="ELK155"/>
      <c r="ELL155"/>
      <c r="ELM155"/>
      <c r="ELN155"/>
      <c r="ELO155"/>
      <c r="ELP155"/>
      <c r="ELQ155"/>
      <c r="ELR155"/>
      <c r="ELS155"/>
      <c r="ELT155"/>
      <c r="ELU155"/>
      <c r="ELV155"/>
      <c r="ELW155"/>
      <c r="ELX155"/>
      <c r="ELY155"/>
      <c r="ELZ155"/>
      <c r="EMA155"/>
      <c r="EMB155"/>
      <c r="EMC155"/>
      <c r="EMD155"/>
      <c r="EME155"/>
      <c r="EMF155"/>
      <c r="EMG155"/>
      <c r="EMH155"/>
      <c r="EMI155"/>
      <c r="EMJ155"/>
      <c r="EMK155"/>
      <c r="EML155"/>
      <c r="EMM155"/>
      <c r="EMN155"/>
      <c r="EMO155"/>
      <c r="EMP155"/>
      <c r="EMQ155"/>
      <c r="EMR155"/>
      <c r="EMS155"/>
      <c r="EMT155"/>
      <c r="EMU155"/>
      <c r="EMV155"/>
      <c r="EMW155"/>
      <c r="EMX155"/>
      <c r="EMY155"/>
      <c r="EMZ155"/>
      <c r="ENA155"/>
      <c r="ENB155"/>
      <c r="ENC155"/>
      <c r="END155"/>
      <c r="ENE155"/>
      <c r="ENF155"/>
      <c r="ENG155"/>
      <c r="ENH155"/>
      <c r="ENI155"/>
      <c r="ENJ155"/>
      <c r="ENK155"/>
      <c r="ENL155"/>
      <c r="ENM155"/>
      <c r="ENN155"/>
      <c r="ENO155"/>
      <c r="ENP155"/>
      <c r="ENQ155"/>
      <c r="ENR155"/>
      <c r="ENS155"/>
      <c r="ENT155"/>
      <c r="ENU155"/>
      <c r="ENV155"/>
      <c r="ENW155"/>
      <c r="ENX155"/>
      <c r="ENY155"/>
      <c r="ENZ155"/>
      <c r="EOA155"/>
      <c r="EOB155"/>
      <c r="EOC155"/>
      <c r="EOD155"/>
      <c r="EOE155"/>
      <c r="EOF155"/>
      <c r="EOG155"/>
      <c r="EOH155"/>
      <c r="EOI155"/>
      <c r="EOJ155"/>
      <c r="EOK155"/>
      <c r="EOL155"/>
      <c r="EOM155"/>
      <c r="EON155"/>
      <c r="EOO155"/>
      <c r="EOP155"/>
      <c r="EOQ155"/>
      <c r="EOR155"/>
      <c r="EOS155"/>
      <c r="EOT155"/>
      <c r="EOU155"/>
      <c r="EOV155"/>
      <c r="EOW155"/>
      <c r="EOX155"/>
      <c r="EOY155"/>
      <c r="EOZ155"/>
      <c r="EPA155"/>
      <c r="EPB155"/>
      <c r="EPC155"/>
      <c r="EPD155"/>
      <c r="EPE155"/>
      <c r="EPF155"/>
      <c r="EPG155"/>
      <c r="EPH155"/>
      <c r="EPI155"/>
      <c r="EPJ155"/>
      <c r="EPK155"/>
      <c r="EPL155"/>
      <c r="EPM155"/>
      <c r="EPN155"/>
      <c r="EPO155"/>
      <c r="EPP155"/>
      <c r="EPQ155"/>
      <c r="EPR155"/>
      <c r="EPS155"/>
      <c r="EPT155"/>
      <c r="EPU155"/>
      <c r="EPV155"/>
      <c r="EPW155"/>
      <c r="EPX155"/>
      <c r="EPY155"/>
      <c r="EPZ155"/>
      <c r="EQA155"/>
      <c r="EQB155"/>
      <c r="EQC155"/>
      <c r="EQD155"/>
      <c r="EQE155"/>
      <c r="EQF155"/>
      <c r="EQG155"/>
      <c r="EQH155"/>
      <c r="EQI155"/>
      <c r="EQJ155"/>
      <c r="EQK155"/>
      <c r="EQL155"/>
      <c r="EQM155"/>
      <c r="EQN155"/>
      <c r="EQO155"/>
      <c r="EQP155"/>
      <c r="EQQ155"/>
      <c r="EQR155"/>
      <c r="EQS155"/>
      <c r="EQT155"/>
      <c r="EQU155"/>
      <c r="EQV155"/>
      <c r="EQW155"/>
      <c r="EQX155"/>
      <c r="EQY155"/>
      <c r="EQZ155"/>
      <c r="ERA155"/>
      <c r="ERB155"/>
      <c r="ERC155"/>
      <c r="ERD155"/>
      <c r="ERE155"/>
      <c r="ERF155"/>
      <c r="ERG155"/>
      <c r="ERH155"/>
      <c r="ERI155"/>
      <c r="ERJ155"/>
      <c r="ERK155"/>
      <c r="ERL155"/>
      <c r="ERM155"/>
      <c r="ERN155"/>
      <c r="ERO155"/>
      <c r="ERP155"/>
      <c r="ERQ155"/>
      <c r="ERR155"/>
      <c r="ERS155"/>
      <c r="ERT155"/>
      <c r="ERU155"/>
      <c r="ERV155"/>
      <c r="ERW155"/>
      <c r="ERX155"/>
      <c r="ERY155"/>
      <c r="ERZ155"/>
      <c r="ESA155"/>
      <c r="ESB155"/>
      <c r="ESC155"/>
      <c r="ESD155"/>
      <c r="ESE155"/>
      <c r="ESF155"/>
      <c r="ESG155"/>
      <c r="ESH155"/>
      <c r="ESI155"/>
      <c r="ESJ155"/>
      <c r="ESK155"/>
      <c r="ESL155"/>
      <c r="ESM155"/>
      <c r="ESN155"/>
      <c r="ESO155"/>
      <c r="ESP155"/>
      <c r="ESQ155"/>
      <c r="ESR155"/>
      <c r="ESS155"/>
      <c r="EST155"/>
      <c r="ESU155"/>
      <c r="ESV155"/>
      <c r="ESW155"/>
      <c r="ESX155"/>
      <c r="ESY155"/>
      <c r="ESZ155"/>
      <c r="ETA155"/>
      <c r="ETB155"/>
      <c r="ETC155"/>
      <c r="ETD155"/>
      <c r="ETE155"/>
      <c r="ETF155"/>
      <c r="ETG155"/>
      <c r="ETH155"/>
      <c r="ETI155"/>
      <c r="ETJ155"/>
      <c r="ETK155"/>
      <c r="ETL155"/>
      <c r="ETM155"/>
      <c r="ETN155"/>
      <c r="ETO155"/>
      <c r="ETP155"/>
      <c r="ETQ155"/>
      <c r="ETR155"/>
      <c r="ETS155"/>
      <c r="ETT155"/>
      <c r="ETU155"/>
      <c r="ETV155"/>
      <c r="ETW155"/>
      <c r="ETX155"/>
      <c r="ETY155"/>
      <c r="ETZ155"/>
      <c r="EUA155"/>
      <c r="EUB155"/>
      <c r="EUC155"/>
      <c r="EUD155"/>
      <c r="EUE155"/>
      <c r="EUF155"/>
      <c r="EUG155"/>
      <c r="EUH155"/>
      <c r="EUI155"/>
      <c r="EUJ155"/>
      <c r="EUK155"/>
      <c r="EUL155"/>
      <c r="EUM155"/>
      <c r="EUN155"/>
      <c r="EUO155"/>
      <c r="EUP155"/>
      <c r="EUQ155"/>
      <c r="EUR155"/>
      <c r="EUS155"/>
      <c r="EUT155"/>
      <c r="EUU155"/>
      <c r="EUV155"/>
      <c r="EUW155"/>
      <c r="EUX155"/>
      <c r="EUY155"/>
      <c r="EUZ155"/>
      <c r="EVA155"/>
      <c r="EVB155"/>
      <c r="EVC155"/>
      <c r="EVD155"/>
      <c r="EVE155"/>
      <c r="EVF155"/>
      <c r="EVG155"/>
      <c r="EVH155"/>
      <c r="EVI155"/>
      <c r="EVJ155"/>
      <c r="EVK155"/>
      <c r="EVL155"/>
      <c r="EVM155"/>
      <c r="EVN155"/>
      <c r="EVO155"/>
      <c r="EVP155"/>
      <c r="EVQ155"/>
      <c r="EVR155"/>
      <c r="EVS155"/>
      <c r="EVT155"/>
      <c r="EVU155"/>
      <c r="EVV155"/>
      <c r="EVW155"/>
      <c r="EVX155"/>
      <c r="EVY155"/>
      <c r="EVZ155"/>
      <c r="EWA155"/>
      <c r="EWB155"/>
      <c r="EWC155"/>
      <c r="EWD155"/>
      <c r="EWE155"/>
      <c r="EWF155"/>
      <c r="EWG155"/>
      <c r="EWH155"/>
      <c r="EWI155"/>
      <c r="EWJ155"/>
      <c r="EWK155"/>
      <c r="EWL155"/>
      <c r="EWM155"/>
      <c r="EWN155"/>
      <c r="EWO155"/>
      <c r="EWP155"/>
      <c r="EWQ155"/>
      <c r="EWR155"/>
      <c r="EWS155"/>
      <c r="EWT155"/>
      <c r="EWU155"/>
      <c r="EWV155"/>
      <c r="EWW155"/>
      <c r="EWX155"/>
      <c r="EWY155"/>
      <c r="EWZ155"/>
      <c r="EXA155"/>
      <c r="EXB155"/>
      <c r="EXC155"/>
      <c r="EXD155"/>
      <c r="EXE155"/>
      <c r="EXF155"/>
      <c r="EXG155"/>
      <c r="EXH155"/>
      <c r="EXI155"/>
      <c r="EXJ155"/>
      <c r="EXK155"/>
      <c r="EXL155"/>
      <c r="EXM155"/>
      <c r="EXN155"/>
      <c r="EXO155"/>
      <c r="EXP155"/>
      <c r="EXQ155"/>
      <c r="EXR155"/>
      <c r="EXS155"/>
      <c r="EXT155"/>
      <c r="EXU155"/>
      <c r="EXV155"/>
      <c r="EXW155"/>
      <c r="EXX155"/>
      <c r="EXY155"/>
      <c r="EXZ155"/>
      <c r="EYA155"/>
      <c r="EYB155"/>
      <c r="EYC155"/>
      <c r="EYD155"/>
      <c r="EYE155"/>
      <c r="EYF155"/>
      <c r="EYG155"/>
      <c r="EYH155"/>
      <c r="EYI155"/>
      <c r="EYJ155"/>
      <c r="EYK155"/>
      <c r="EYL155"/>
      <c r="EYM155"/>
      <c r="EYN155"/>
      <c r="EYO155"/>
      <c r="EYP155"/>
      <c r="EYQ155"/>
      <c r="EYR155"/>
      <c r="EYS155"/>
      <c r="EYT155"/>
      <c r="EYU155"/>
      <c r="EYV155"/>
      <c r="EYW155"/>
      <c r="EYX155"/>
      <c r="EYY155"/>
      <c r="EYZ155"/>
      <c r="EZA155"/>
      <c r="EZB155"/>
      <c r="EZC155"/>
      <c r="EZD155"/>
      <c r="EZE155"/>
      <c r="EZF155"/>
      <c r="EZG155"/>
      <c r="EZH155"/>
      <c r="EZI155"/>
      <c r="EZJ155"/>
      <c r="EZK155"/>
      <c r="EZL155"/>
      <c r="EZM155"/>
      <c r="EZN155"/>
      <c r="EZO155"/>
      <c r="EZP155"/>
      <c r="EZQ155"/>
      <c r="EZR155"/>
      <c r="EZS155"/>
      <c r="EZT155"/>
      <c r="EZU155"/>
      <c r="EZV155"/>
      <c r="EZW155"/>
      <c r="EZX155"/>
      <c r="EZY155"/>
      <c r="EZZ155"/>
      <c r="FAA155"/>
      <c r="FAB155"/>
      <c r="FAC155"/>
      <c r="FAD155"/>
      <c r="FAE155"/>
      <c r="FAF155"/>
      <c r="FAG155"/>
      <c r="FAH155"/>
      <c r="FAI155"/>
      <c r="FAJ155"/>
      <c r="FAK155"/>
      <c r="FAL155"/>
      <c r="FAM155"/>
      <c r="FAN155"/>
      <c r="FAO155"/>
      <c r="FAP155"/>
      <c r="FAQ155"/>
      <c r="FAR155"/>
      <c r="FAS155"/>
      <c r="FAT155"/>
      <c r="FAU155"/>
      <c r="FAV155"/>
      <c r="FAW155"/>
      <c r="FAX155"/>
      <c r="FAY155"/>
      <c r="FAZ155"/>
      <c r="FBA155"/>
      <c r="FBB155"/>
      <c r="FBC155"/>
      <c r="FBD155"/>
      <c r="FBE155"/>
      <c r="FBF155"/>
      <c r="FBG155"/>
      <c r="FBH155"/>
      <c r="FBI155"/>
      <c r="FBJ155"/>
      <c r="FBK155"/>
      <c r="FBL155"/>
      <c r="FBM155"/>
      <c r="FBN155"/>
      <c r="FBO155"/>
      <c r="FBP155"/>
      <c r="FBQ155"/>
      <c r="FBR155"/>
      <c r="FBS155"/>
      <c r="FBT155"/>
      <c r="FBU155"/>
      <c r="FBV155"/>
      <c r="FBW155"/>
      <c r="FBX155"/>
      <c r="FBY155"/>
      <c r="FBZ155"/>
      <c r="FCA155"/>
      <c r="FCB155"/>
      <c r="FCC155"/>
      <c r="FCD155"/>
      <c r="FCE155"/>
      <c r="FCF155"/>
      <c r="FCG155"/>
      <c r="FCH155"/>
      <c r="FCI155"/>
      <c r="FCJ155"/>
      <c r="FCK155"/>
      <c r="FCL155"/>
      <c r="FCM155"/>
      <c r="FCN155"/>
      <c r="FCO155"/>
      <c r="FCP155"/>
      <c r="FCQ155"/>
      <c r="FCR155"/>
      <c r="FCS155"/>
      <c r="FCT155"/>
      <c r="FCU155"/>
      <c r="FCV155"/>
      <c r="FCW155"/>
      <c r="FCX155"/>
      <c r="FCY155"/>
      <c r="FCZ155"/>
      <c r="FDA155"/>
      <c r="FDB155"/>
      <c r="FDC155"/>
      <c r="FDD155"/>
      <c r="FDE155"/>
      <c r="FDF155"/>
      <c r="FDG155"/>
      <c r="FDH155"/>
      <c r="FDI155"/>
      <c r="FDJ155"/>
      <c r="FDK155"/>
      <c r="FDL155"/>
      <c r="FDM155"/>
      <c r="FDN155"/>
      <c r="FDO155"/>
      <c r="FDP155"/>
      <c r="FDQ155"/>
      <c r="FDR155"/>
      <c r="FDS155"/>
      <c r="FDT155"/>
      <c r="FDU155"/>
      <c r="FDV155"/>
      <c r="FDW155"/>
      <c r="FDX155"/>
      <c r="FDY155"/>
      <c r="FDZ155"/>
      <c r="FEA155"/>
      <c r="FEB155"/>
      <c r="FEC155"/>
      <c r="FED155"/>
      <c r="FEE155"/>
      <c r="FEF155"/>
      <c r="FEG155"/>
      <c r="FEH155"/>
      <c r="FEI155"/>
      <c r="FEJ155"/>
      <c r="FEK155"/>
      <c r="FEL155"/>
      <c r="FEM155"/>
      <c r="FEN155"/>
      <c r="FEO155"/>
      <c r="FEP155"/>
      <c r="FEQ155"/>
      <c r="FER155"/>
      <c r="FES155"/>
      <c r="FET155"/>
      <c r="FEU155"/>
      <c r="FEV155"/>
      <c r="FEW155"/>
      <c r="FEX155"/>
      <c r="FEY155"/>
      <c r="FEZ155"/>
      <c r="FFA155"/>
      <c r="FFB155"/>
      <c r="FFC155"/>
      <c r="FFD155"/>
      <c r="FFE155"/>
      <c r="FFF155"/>
      <c r="FFG155"/>
      <c r="FFH155"/>
      <c r="FFI155"/>
      <c r="FFJ155"/>
      <c r="FFK155"/>
      <c r="FFL155"/>
      <c r="FFM155"/>
      <c r="FFN155"/>
      <c r="FFO155"/>
      <c r="FFP155"/>
      <c r="FFQ155"/>
      <c r="FFR155"/>
      <c r="FFS155"/>
      <c r="FFT155"/>
      <c r="FFU155"/>
      <c r="FFV155"/>
      <c r="FFW155"/>
      <c r="FFX155"/>
      <c r="FFY155"/>
      <c r="FFZ155"/>
      <c r="FGA155"/>
      <c r="FGB155"/>
      <c r="FGC155"/>
      <c r="FGD155"/>
      <c r="FGE155"/>
      <c r="FGF155"/>
      <c r="FGG155"/>
      <c r="FGH155"/>
      <c r="FGI155"/>
      <c r="FGJ155"/>
      <c r="FGK155"/>
      <c r="FGL155"/>
      <c r="FGM155"/>
      <c r="FGN155"/>
      <c r="FGO155"/>
      <c r="FGP155"/>
      <c r="FGQ155"/>
      <c r="FGR155"/>
      <c r="FGS155"/>
      <c r="FGT155"/>
      <c r="FGU155"/>
      <c r="FGV155"/>
      <c r="FGW155"/>
      <c r="FGX155"/>
      <c r="FGY155"/>
      <c r="FGZ155"/>
      <c r="FHA155"/>
      <c r="FHB155"/>
      <c r="FHC155"/>
      <c r="FHD155"/>
      <c r="FHE155"/>
      <c r="FHF155"/>
      <c r="FHG155"/>
      <c r="FHH155"/>
      <c r="FHI155"/>
      <c r="FHJ155"/>
      <c r="FHK155"/>
      <c r="FHL155"/>
      <c r="FHM155"/>
      <c r="FHN155"/>
      <c r="FHO155"/>
      <c r="FHP155"/>
      <c r="FHQ155"/>
      <c r="FHR155"/>
      <c r="FHS155"/>
      <c r="FHT155"/>
      <c r="FHU155"/>
      <c r="FHV155"/>
      <c r="FHW155"/>
      <c r="FHX155"/>
      <c r="FHY155"/>
      <c r="FHZ155"/>
      <c r="FIA155"/>
      <c r="FIB155"/>
      <c r="FIC155"/>
      <c r="FID155"/>
      <c r="FIE155"/>
      <c r="FIF155"/>
      <c r="FIG155"/>
      <c r="FIH155"/>
      <c r="FII155"/>
      <c r="FIJ155"/>
      <c r="FIK155"/>
      <c r="FIL155"/>
      <c r="FIM155"/>
      <c r="FIN155"/>
      <c r="FIO155"/>
      <c r="FIP155"/>
      <c r="FIQ155"/>
      <c r="FIR155"/>
      <c r="FIS155"/>
      <c r="FIT155"/>
      <c r="FIU155"/>
      <c r="FIV155"/>
      <c r="FIW155"/>
      <c r="FIX155"/>
      <c r="FIY155"/>
      <c r="FIZ155"/>
      <c r="FJA155"/>
      <c r="FJB155"/>
      <c r="FJC155"/>
      <c r="FJD155"/>
      <c r="FJE155"/>
      <c r="FJF155"/>
      <c r="FJG155"/>
      <c r="FJH155"/>
      <c r="FJI155"/>
      <c r="FJJ155"/>
      <c r="FJK155"/>
      <c r="FJL155"/>
      <c r="FJM155"/>
      <c r="FJN155"/>
      <c r="FJO155"/>
      <c r="FJP155"/>
      <c r="FJQ155"/>
      <c r="FJR155"/>
      <c r="FJS155"/>
      <c r="FJT155"/>
      <c r="FJU155"/>
      <c r="FJV155"/>
      <c r="FJW155"/>
      <c r="FJX155"/>
      <c r="FJY155"/>
      <c r="FJZ155"/>
      <c r="FKA155"/>
      <c r="FKB155"/>
      <c r="FKC155"/>
      <c r="FKD155"/>
      <c r="FKE155"/>
      <c r="FKF155"/>
      <c r="FKG155"/>
      <c r="FKH155"/>
      <c r="FKI155"/>
      <c r="FKJ155"/>
      <c r="FKK155"/>
      <c r="FKL155"/>
      <c r="FKM155"/>
      <c r="FKN155"/>
      <c r="FKO155"/>
      <c r="FKP155"/>
      <c r="FKQ155"/>
      <c r="FKR155"/>
      <c r="FKS155"/>
      <c r="FKT155"/>
      <c r="FKU155"/>
      <c r="FKV155"/>
      <c r="FKW155"/>
      <c r="FKX155"/>
      <c r="FKY155"/>
      <c r="FKZ155"/>
      <c r="FLA155"/>
      <c r="FLB155"/>
      <c r="FLC155"/>
      <c r="FLD155"/>
      <c r="FLE155"/>
      <c r="FLF155"/>
      <c r="FLG155"/>
      <c r="FLH155"/>
      <c r="FLI155"/>
      <c r="FLJ155"/>
      <c r="FLK155"/>
      <c r="FLL155"/>
      <c r="FLM155"/>
      <c r="FLN155"/>
      <c r="FLO155"/>
      <c r="FLP155"/>
      <c r="FLQ155"/>
      <c r="FLR155"/>
      <c r="FLS155"/>
      <c r="FLT155"/>
      <c r="FLU155"/>
      <c r="FLV155"/>
      <c r="FLW155"/>
      <c r="FLX155"/>
      <c r="FLY155"/>
      <c r="FLZ155"/>
      <c r="FMA155"/>
      <c r="FMB155"/>
      <c r="FMC155"/>
      <c r="FMD155"/>
      <c r="FME155"/>
      <c r="FMF155"/>
      <c r="FMG155"/>
      <c r="FMH155"/>
      <c r="FMI155"/>
      <c r="FMJ155"/>
      <c r="FMK155"/>
      <c r="FML155"/>
      <c r="FMM155"/>
      <c r="FMN155"/>
      <c r="FMO155"/>
      <c r="FMP155"/>
      <c r="FMQ155"/>
      <c r="FMR155"/>
      <c r="FMS155"/>
      <c r="FMT155"/>
      <c r="FMU155"/>
      <c r="FMV155"/>
      <c r="FMW155"/>
      <c r="FMX155"/>
      <c r="FMY155"/>
      <c r="FMZ155"/>
      <c r="FNA155"/>
      <c r="FNB155"/>
      <c r="FNC155"/>
      <c r="FND155"/>
      <c r="FNE155"/>
      <c r="FNF155"/>
      <c r="FNG155"/>
      <c r="FNH155"/>
      <c r="FNI155"/>
      <c r="FNJ155"/>
      <c r="FNK155"/>
      <c r="FNL155"/>
      <c r="FNM155"/>
      <c r="FNN155"/>
      <c r="FNO155"/>
      <c r="FNP155"/>
      <c r="FNQ155"/>
      <c r="FNR155"/>
      <c r="FNS155"/>
      <c r="FNT155"/>
      <c r="FNU155"/>
      <c r="FNV155"/>
      <c r="FNW155"/>
      <c r="FNX155"/>
      <c r="FNY155"/>
      <c r="FNZ155"/>
      <c r="FOA155"/>
      <c r="FOB155"/>
      <c r="FOC155"/>
      <c r="FOD155"/>
      <c r="FOE155"/>
      <c r="FOF155"/>
      <c r="FOG155"/>
      <c r="FOH155"/>
      <c r="FOI155"/>
      <c r="FOJ155"/>
      <c r="FOK155"/>
      <c r="FOL155"/>
      <c r="FOM155"/>
      <c r="FON155"/>
      <c r="FOO155"/>
      <c r="FOP155"/>
      <c r="FOQ155"/>
      <c r="FOR155"/>
      <c r="FOS155"/>
      <c r="FOT155"/>
      <c r="FOU155"/>
      <c r="FOV155"/>
      <c r="FOW155"/>
      <c r="FOX155"/>
      <c r="FOY155"/>
      <c r="FOZ155"/>
      <c r="FPA155"/>
      <c r="FPB155"/>
      <c r="FPC155"/>
      <c r="FPD155"/>
      <c r="FPE155"/>
      <c r="FPF155"/>
      <c r="FPG155"/>
      <c r="FPH155"/>
      <c r="FPI155"/>
      <c r="FPJ155"/>
      <c r="FPK155"/>
      <c r="FPL155"/>
      <c r="FPM155"/>
      <c r="FPN155"/>
      <c r="FPO155"/>
      <c r="FPP155"/>
      <c r="FPQ155"/>
      <c r="FPR155"/>
      <c r="FPS155"/>
      <c r="FPT155"/>
      <c r="FPU155"/>
      <c r="FPV155"/>
      <c r="FPW155"/>
      <c r="FPX155"/>
      <c r="FPY155"/>
      <c r="FPZ155"/>
      <c r="FQA155"/>
      <c r="FQB155"/>
      <c r="FQC155"/>
      <c r="FQD155"/>
      <c r="FQE155"/>
      <c r="FQF155"/>
      <c r="FQG155"/>
      <c r="FQH155"/>
      <c r="FQI155"/>
      <c r="FQJ155"/>
      <c r="FQK155"/>
      <c r="FQL155"/>
      <c r="FQM155"/>
      <c r="FQN155"/>
      <c r="FQO155"/>
      <c r="FQP155"/>
      <c r="FQQ155"/>
      <c r="FQR155"/>
      <c r="FQS155"/>
      <c r="FQT155"/>
      <c r="FQU155"/>
      <c r="FQV155"/>
      <c r="FQW155"/>
      <c r="FQX155"/>
      <c r="FQY155"/>
      <c r="FQZ155"/>
      <c r="FRA155"/>
      <c r="FRB155"/>
      <c r="FRC155"/>
      <c r="FRD155"/>
      <c r="FRE155"/>
      <c r="FRF155"/>
      <c r="FRG155"/>
      <c r="FRH155"/>
      <c r="FRI155"/>
      <c r="FRJ155"/>
      <c r="FRK155"/>
      <c r="FRL155"/>
      <c r="FRM155"/>
      <c r="FRN155"/>
      <c r="FRO155"/>
      <c r="FRP155"/>
      <c r="FRQ155"/>
      <c r="FRR155"/>
      <c r="FRS155"/>
      <c r="FRT155"/>
      <c r="FRU155"/>
      <c r="FRV155"/>
      <c r="FRW155"/>
      <c r="FRX155"/>
      <c r="FRY155"/>
      <c r="FRZ155"/>
      <c r="FSA155"/>
      <c r="FSB155"/>
      <c r="FSC155"/>
      <c r="FSD155"/>
      <c r="FSE155"/>
      <c r="FSF155"/>
      <c r="FSG155"/>
      <c r="FSH155"/>
      <c r="FSI155"/>
      <c r="FSJ155"/>
      <c r="FSK155"/>
      <c r="FSL155"/>
      <c r="FSM155"/>
      <c r="FSN155"/>
      <c r="FSO155"/>
      <c r="FSP155"/>
      <c r="FSQ155"/>
      <c r="FSR155"/>
      <c r="FSS155"/>
      <c r="FST155"/>
      <c r="FSU155"/>
      <c r="FSV155"/>
      <c r="FSW155"/>
      <c r="FSX155"/>
      <c r="FSY155"/>
      <c r="FSZ155"/>
      <c r="FTA155"/>
      <c r="FTB155"/>
      <c r="FTC155"/>
      <c r="FTD155"/>
      <c r="FTE155"/>
      <c r="FTF155"/>
      <c r="FTG155"/>
      <c r="FTH155"/>
      <c r="FTI155"/>
      <c r="FTJ155"/>
      <c r="FTK155"/>
      <c r="FTL155"/>
      <c r="FTM155"/>
      <c r="FTN155"/>
      <c r="FTO155"/>
      <c r="FTP155"/>
      <c r="FTQ155"/>
      <c r="FTR155"/>
      <c r="FTS155"/>
      <c r="FTT155"/>
      <c r="FTU155"/>
      <c r="FTV155"/>
      <c r="FTW155"/>
      <c r="FTX155"/>
      <c r="FTY155"/>
      <c r="FTZ155"/>
      <c r="FUA155"/>
      <c r="FUB155"/>
      <c r="FUC155"/>
      <c r="FUD155"/>
      <c r="FUE155"/>
      <c r="FUF155"/>
      <c r="FUG155"/>
      <c r="FUH155"/>
      <c r="FUI155"/>
      <c r="FUJ155"/>
      <c r="FUK155"/>
      <c r="FUL155"/>
      <c r="FUM155"/>
      <c r="FUN155"/>
      <c r="FUO155"/>
      <c r="FUP155"/>
      <c r="FUQ155"/>
      <c r="FUR155"/>
      <c r="FUS155"/>
      <c r="FUT155"/>
      <c r="FUU155"/>
      <c r="FUV155"/>
      <c r="FUW155"/>
      <c r="FUX155"/>
      <c r="FUY155"/>
      <c r="FUZ155"/>
      <c r="FVA155"/>
      <c r="FVB155"/>
      <c r="FVC155"/>
      <c r="FVD155"/>
      <c r="FVE155"/>
      <c r="FVF155"/>
      <c r="FVG155"/>
      <c r="FVH155"/>
      <c r="FVI155"/>
      <c r="FVJ155"/>
      <c r="FVK155"/>
      <c r="FVL155"/>
      <c r="FVM155"/>
      <c r="FVN155"/>
      <c r="FVO155"/>
      <c r="FVP155"/>
      <c r="FVQ155"/>
      <c r="FVR155"/>
      <c r="FVS155"/>
      <c r="FVT155"/>
      <c r="FVU155"/>
      <c r="FVV155"/>
      <c r="FVW155"/>
      <c r="FVX155"/>
      <c r="FVY155"/>
      <c r="FVZ155"/>
      <c r="FWA155"/>
      <c r="FWB155"/>
      <c r="FWC155"/>
      <c r="FWD155"/>
      <c r="FWE155"/>
      <c r="FWF155"/>
      <c r="FWG155"/>
      <c r="FWH155"/>
      <c r="FWI155"/>
      <c r="FWJ155"/>
      <c r="FWK155"/>
      <c r="FWL155"/>
      <c r="FWM155"/>
      <c r="FWN155"/>
      <c r="FWO155"/>
      <c r="FWP155"/>
      <c r="FWQ155"/>
      <c r="FWR155"/>
      <c r="FWS155"/>
      <c r="FWT155"/>
      <c r="FWU155"/>
      <c r="FWV155"/>
      <c r="FWW155"/>
      <c r="FWX155"/>
      <c r="FWY155"/>
      <c r="FWZ155"/>
      <c r="FXA155"/>
      <c r="FXB155"/>
      <c r="FXC155"/>
      <c r="FXD155"/>
      <c r="FXE155"/>
      <c r="FXF155"/>
      <c r="FXG155"/>
      <c r="FXH155"/>
      <c r="FXI155"/>
      <c r="FXJ155"/>
      <c r="FXK155"/>
      <c r="FXL155"/>
      <c r="FXM155"/>
      <c r="FXN155"/>
      <c r="FXO155"/>
      <c r="FXP155"/>
      <c r="FXQ155"/>
      <c r="FXR155"/>
      <c r="FXS155"/>
      <c r="FXT155"/>
      <c r="FXU155"/>
      <c r="FXV155"/>
      <c r="FXW155"/>
      <c r="FXX155"/>
      <c r="FXY155"/>
      <c r="FXZ155"/>
      <c r="FYA155"/>
      <c r="FYB155"/>
      <c r="FYC155"/>
      <c r="FYD155"/>
      <c r="FYE155"/>
      <c r="FYF155"/>
      <c r="FYG155"/>
      <c r="FYH155"/>
      <c r="FYI155"/>
      <c r="FYJ155"/>
      <c r="FYK155"/>
      <c r="FYL155"/>
      <c r="FYM155"/>
      <c r="FYN155"/>
      <c r="FYO155"/>
      <c r="FYP155"/>
      <c r="FYQ155"/>
      <c r="FYR155"/>
      <c r="FYS155"/>
      <c r="FYT155"/>
      <c r="FYU155"/>
      <c r="FYV155"/>
      <c r="FYW155"/>
      <c r="FYX155"/>
      <c r="FYY155"/>
      <c r="FYZ155"/>
      <c r="FZA155"/>
      <c r="FZB155"/>
      <c r="FZC155"/>
      <c r="FZD155"/>
      <c r="FZE155"/>
      <c r="FZF155"/>
      <c r="FZG155"/>
      <c r="FZH155"/>
      <c r="FZI155"/>
      <c r="FZJ155"/>
      <c r="FZK155"/>
      <c r="FZL155"/>
      <c r="FZM155"/>
      <c r="FZN155"/>
      <c r="FZO155"/>
      <c r="FZP155"/>
      <c r="FZQ155"/>
      <c r="FZR155"/>
      <c r="FZS155"/>
      <c r="FZT155"/>
      <c r="FZU155"/>
      <c r="FZV155"/>
      <c r="FZW155"/>
      <c r="FZX155"/>
      <c r="FZY155"/>
      <c r="FZZ155"/>
      <c r="GAA155"/>
      <c r="GAB155"/>
      <c r="GAC155"/>
      <c r="GAD155"/>
      <c r="GAE155"/>
      <c r="GAF155"/>
      <c r="GAG155"/>
      <c r="GAH155"/>
      <c r="GAI155"/>
      <c r="GAJ155"/>
      <c r="GAK155"/>
      <c r="GAL155"/>
      <c r="GAM155"/>
      <c r="GAN155"/>
      <c r="GAO155"/>
      <c r="GAP155"/>
      <c r="GAQ155"/>
      <c r="GAR155"/>
      <c r="GAS155"/>
      <c r="GAT155"/>
      <c r="GAU155"/>
      <c r="GAV155"/>
      <c r="GAW155"/>
      <c r="GAX155"/>
      <c r="GAY155"/>
      <c r="GAZ155"/>
      <c r="GBA155"/>
      <c r="GBB155"/>
      <c r="GBC155"/>
      <c r="GBD155"/>
      <c r="GBE155"/>
      <c r="GBF155"/>
      <c r="GBG155"/>
      <c r="GBH155"/>
      <c r="GBI155"/>
      <c r="GBJ155"/>
      <c r="GBK155"/>
      <c r="GBL155"/>
      <c r="GBM155"/>
      <c r="GBN155"/>
      <c r="GBO155"/>
      <c r="GBP155"/>
      <c r="GBQ155"/>
      <c r="GBR155"/>
      <c r="GBS155"/>
      <c r="GBT155"/>
      <c r="GBU155"/>
      <c r="GBV155"/>
      <c r="GBW155"/>
      <c r="GBX155"/>
      <c r="GBY155"/>
      <c r="GBZ155"/>
      <c r="GCA155"/>
      <c r="GCB155"/>
      <c r="GCC155"/>
      <c r="GCD155"/>
      <c r="GCE155"/>
      <c r="GCF155"/>
      <c r="GCG155"/>
      <c r="GCH155"/>
      <c r="GCI155"/>
      <c r="GCJ155"/>
      <c r="GCK155"/>
      <c r="GCL155"/>
      <c r="GCM155"/>
      <c r="GCN155"/>
      <c r="GCO155"/>
      <c r="GCP155"/>
      <c r="GCQ155"/>
      <c r="GCR155"/>
      <c r="GCS155"/>
      <c r="GCT155"/>
      <c r="GCU155"/>
      <c r="GCV155"/>
      <c r="GCW155"/>
      <c r="GCX155"/>
      <c r="GCY155"/>
      <c r="GCZ155"/>
      <c r="GDA155"/>
      <c r="GDB155"/>
      <c r="GDC155"/>
      <c r="GDD155"/>
      <c r="GDE155"/>
      <c r="GDF155"/>
      <c r="GDG155"/>
      <c r="GDH155"/>
      <c r="GDI155"/>
      <c r="GDJ155"/>
      <c r="GDK155"/>
      <c r="GDL155"/>
      <c r="GDM155"/>
      <c r="GDN155"/>
      <c r="GDO155"/>
      <c r="GDP155"/>
      <c r="GDQ155"/>
      <c r="GDR155"/>
      <c r="GDS155"/>
      <c r="GDT155"/>
      <c r="GDU155"/>
      <c r="GDV155"/>
      <c r="GDW155"/>
      <c r="GDX155"/>
      <c r="GDY155"/>
      <c r="GDZ155"/>
      <c r="GEA155"/>
      <c r="GEB155"/>
      <c r="GEC155"/>
      <c r="GED155"/>
      <c r="GEE155"/>
      <c r="GEF155"/>
      <c r="GEG155"/>
      <c r="GEH155"/>
      <c r="GEI155"/>
      <c r="GEJ155"/>
      <c r="GEK155"/>
      <c r="GEL155"/>
      <c r="GEM155"/>
      <c r="GEN155"/>
      <c r="GEO155"/>
      <c r="GEP155"/>
      <c r="GEQ155"/>
      <c r="GER155"/>
      <c r="GES155"/>
      <c r="GET155"/>
      <c r="GEU155"/>
      <c r="GEV155"/>
      <c r="GEW155"/>
      <c r="GEX155"/>
      <c r="GEY155"/>
      <c r="GEZ155"/>
      <c r="GFA155"/>
      <c r="GFB155"/>
      <c r="GFC155"/>
      <c r="GFD155"/>
      <c r="GFE155"/>
      <c r="GFF155"/>
      <c r="GFG155"/>
      <c r="GFH155"/>
      <c r="GFI155"/>
      <c r="GFJ155"/>
      <c r="GFK155"/>
      <c r="GFL155"/>
      <c r="GFM155"/>
      <c r="GFN155"/>
      <c r="GFO155"/>
    </row>
    <row r="156" spans="1:4903" x14ac:dyDescent="0.35">
      <c r="A156" s="37" t="s">
        <v>8</v>
      </c>
      <c r="B156" s="34">
        <v>10982.24</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c r="ASC156"/>
      <c r="ASD156"/>
      <c r="ASE156"/>
      <c r="ASF156"/>
      <c r="ASG156"/>
      <c r="ASH156"/>
      <c r="ASI156"/>
      <c r="ASJ156"/>
      <c r="ASK156"/>
      <c r="ASL156"/>
      <c r="ASM156"/>
      <c r="ASN156"/>
      <c r="ASO156"/>
      <c r="ASP156"/>
      <c r="ASQ156"/>
      <c r="ASR156"/>
      <c r="ASS156"/>
      <c r="AST156"/>
      <c r="ASU156"/>
      <c r="ASV156"/>
      <c r="ASW156"/>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c r="AZQ156"/>
      <c r="AZR156"/>
      <c r="AZS156"/>
      <c r="AZT156"/>
      <c r="AZU156"/>
      <c r="AZV156"/>
      <c r="AZW156"/>
      <c r="AZX156"/>
      <c r="AZY156"/>
      <c r="AZZ156"/>
      <c r="BAA156"/>
      <c r="BAB156"/>
      <c r="BAC156"/>
      <c r="BAD156"/>
      <c r="BAE156"/>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c r="BGY156"/>
      <c r="BGZ156"/>
      <c r="BHA156"/>
      <c r="BHB156"/>
      <c r="BHC156"/>
      <c r="BHD156"/>
      <c r="BHE156"/>
      <c r="BHF156"/>
      <c r="BHG156"/>
      <c r="BHH156"/>
      <c r="BHI156"/>
      <c r="BHJ156"/>
      <c r="BHK156"/>
      <c r="BHL156"/>
      <c r="BHM156"/>
      <c r="BHN156"/>
      <c r="BHO156"/>
      <c r="BHP156"/>
      <c r="BHQ156"/>
      <c r="BHR156"/>
      <c r="BHS156"/>
      <c r="BHT156"/>
      <c r="BHU156"/>
      <c r="BHV156"/>
      <c r="BHW156"/>
      <c r="BHX156"/>
      <c r="BHY156"/>
      <c r="BHZ156"/>
      <c r="BIA156"/>
      <c r="BIB156"/>
      <c r="BIC156"/>
      <c r="BID156"/>
      <c r="BIE156"/>
      <c r="BIF156"/>
      <c r="BIG156"/>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c r="BOU156"/>
      <c r="BOV156"/>
      <c r="BOW156"/>
      <c r="BOX156"/>
      <c r="BOY156"/>
      <c r="BOZ156"/>
      <c r="BPA156"/>
      <c r="BPB156"/>
      <c r="BPC156"/>
      <c r="BPD156"/>
      <c r="BPE156"/>
      <c r="BPF156"/>
      <c r="BPG156"/>
      <c r="BPH156"/>
      <c r="BPI156"/>
      <c r="BPJ156"/>
      <c r="BPK156"/>
      <c r="BPL156"/>
      <c r="BPM156"/>
      <c r="BPN156"/>
      <c r="BPO156"/>
      <c r="BPP156"/>
      <c r="BPQ156"/>
      <c r="BPR156"/>
      <c r="BPS156"/>
      <c r="BPT156"/>
      <c r="BPU156"/>
      <c r="BPV156"/>
      <c r="BPW156"/>
      <c r="BPX156"/>
      <c r="BPY156"/>
      <c r="BPZ156"/>
      <c r="BQA156"/>
      <c r="BQB156"/>
      <c r="BQC156"/>
      <c r="BQD156"/>
      <c r="BQE156"/>
      <c r="BQF156"/>
      <c r="BQG156"/>
      <c r="BQH156"/>
      <c r="BQI156"/>
      <c r="BQJ156"/>
      <c r="BQK156"/>
      <c r="BQL156"/>
      <c r="BQM156"/>
      <c r="BQN156"/>
      <c r="BQO156"/>
      <c r="BQP156"/>
      <c r="BQQ156"/>
      <c r="BQR156"/>
      <c r="BQS156"/>
      <c r="BQT156"/>
      <c r="BQU156"/>
      <c r="BQV156"/>
      <c r="BQW156"/>
      <c r="BQX156"/>
      <c r="BQY156"/>
      <c r="BQZ156"/>
      <c r="BRA156"/>
      <c r="BRB156"/>
      <c r="BRC156"/>
      <c r="BRD156"/>
      <c r="BRE156"/>
      <c r="BRF156"/>
      <c r="BRG156"/>
      <c r="BRH156"/>
      <c r="BRI156"/>
      <c r="BRJ156"/>
      <c r="BRK156"/>
      <c r="BRL156"/>
      <c r="BRM156"/>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c r="BUN156"/>
      <c r="BUO156"/>
      <c r="BUP156"/>
      <c r="BUQ156"/>
      <c r="BUR156"/>
      <c r="BUS156"/>
      <c r="BUT156"/>
      <c r="BUU156"/>
      <c r="BUV156"/>
      <c r="BUW156"/>
      <c r="BUX156"/>
      <c r="BUY156"/>
      <c r="BUZ156"/>
      <c r="BVA156"/>
      <c r="BVB156"/>
      <c r="BVC156"/>
      <c r="BVD156"/>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c r="BXU156"/>
      <c r="BXV156"/>
      <c r="BXW156"/>
      <c r="BXX156"/>
      <c r="BXY156"/>
      <c r="BXZ156"/>
      <c r="BYA156"/>
      <c r="BYB156"/>
      <c r="BYC156"/>
      <c r="BYD156"/>
      <c r="BYE156"/>
      <c r="BYF156"/>
      <c r="BYG156"/>
      <c r="BYH156"/>
      <c r="BYI156"/>
      <c r="BYJ156"/>
      <c r="BYK156"/>
      <c r="BYL156"/>
      <c r="BYM156"/>
      <c r="BYN156"/>
      <c r="BYO156"/>
      <c r="BYP156"/>
      <c r="BYQ156"/>
      <c r="BYR156"/>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c r="CBR156"/>
      <c r="CBS156"/>
      <c r="CBT156"/>
      <c r="CBU156"/>
      <c r="CBV156"/>
      <c r="CBW156"/>
      <c r="CBX156"/>
      <c r="CBY156"/>
      <c r="CBZ156"/>
      <c r="CCA156"/>
      <c r="CCB156"/>
      <c r="CCC156"/>
      <c r="CCD156"/>
      <c r="CCE156"/>
      <c r="CCF156"/>
      <c r="CCG156"/>
      <c r="CCH156"/>
      <c r="CCI156"/>
      <c r="CCJ156"/>
      <c r="CCK156"/>
      <c r="CCL156"/>
      <c r="CCM156"/>
      <c r="CCN156"/>
      <c r="CCO156"/>
      <c r="CCP156"/>
      <c r="CCQ156"/>
      <c r="CCR156"/>
      <c r="CCS156"/>
      <c r="CCT156"/>
      <c r="CCU156"/>
      <c r="CCV156"/>
      <c r="CCW156"/>
      <c r="CCX156"/>
      <c r="CCY156"/>
      <c r="CCZ156"/>
      <c r="CDA156"/>
      <c r="CDB156"/>
      <c r="CDC156"/>
      <c r="CDD156"/>
      <c r="CDE156"/>
      <c r="CDF156"/>
      <c r="CDG156"/>
      <c r="CDH156"/>
      <c r="CDI156"/>
      <c r="CDJ156"/>
      <c r="CDK156"/>
      <c r="CDL156"/>
      <c r="CDM156"/>
      <c r="CDN156"/>
      <c r="CDO156"/>
      <c r="CDP156"/>
      <c r="CDQ156"/>
      <c r="CDR156"/>
      <c r="CDS156"/>
      <c r="CDT156"/>
      <c r="CDU156"/>
      <c r="CDV156"/>
      <c r="CDW156"/>
      <c r="CDX156"/>
      <c r="CDY156"/>
      <c r="CDZ156"/>
      <c r="CEA156"/>
      <c r="CEB156"/>
      <c r="CEC156"/>
      <c r="CED156"/>
      <c r="CEE156"/>
      <c r="CEF156"/>
      <c r="CEG156"/>
      <c r="CEH156"/>
      <c r="CEI156"/>
      <c r="CEJ156"/>
      <c r="CEK156"/>
      <c r="CEL156"/>
      <c r="CEM156"/>
      <c r="CEN156"/>
      <c r="CEO156"/>
      <c r="CEP156"/>
      <c r="CEQ156"/>
      <c r="CER156"/>
      <c r="CES156"/>
      <c r="CET156"/>
      <c r="CEU156"/>
      <c r="CEV156"/>
      <c r="CEW156"/>
      <c r="CEX156"/>
      <c r="CEY156"/>
      <c r="CEZ156"/>
      <c r="CFA156"/>
      <c r="CFB156"/>
      <c r="CFC156"/>
      <c r="CFD156"/>
      <c r="CFE156"/>
      <c r="CFF156"/>
      <c r="CFG156"/>
      <c r="CFH156"/>
      <c r="CFI156"/>
      <c r="CFJ156"/>
      <c r="CFK156"/>
      <c r="CFL156"/>
      <c r="CFM156"/>
      <c r="CFN156"/>
      <c r="CFO156"/>
      <c r="CFP156"/>
      <c r="CFQ156"/>
      <c r="CFR156"/>
      <c r="CFS156"/>
      <c r="CFT156"/>
      <c r="CFU156"/>
      <c r="CFV156"/>
      <c r="CFW156"/>
      <c r="CFX156"/>
      <c r="CFY156"/>
      <c r="CFZ156"/>
      <c r="CGA156"/>
      <c r="CGB156"/>
      <c r="CGC156"/>
      <c r="CGD156"/>
      <c r="CGE156"/>
      <c r="CGF156"/>
      <c r="CGG156"/>
      <c r="CGH156"/>
      <c r="CGI156"/>
      <c r="CGJ156"/>
      <c r="CGK156"/>
      <c r="CGL156"/>
      <c r="CGM156"/>
      <c r="CGN156"/>
      <c r="CGO156"/>
      <c r="CGP156"/>
      <c r="CGQ156"/>
      <c r="CGR156"/>
      <c r="CGS156"/>
      <c r="CGT156"/>
      <c r="CGU156"/>
      <c r="CGV156"/>
      <c r="CGW156"/>
      <c r="CGX156"/>
      <c r="CGY156"/>
      <c r="CGZ156"/>
      <c r="CHA156"/>
      <c r="CHB156"/>
      <c r="CHC156"/>
      <c r="CHD156"/>
      <c r="CHE156"/>
      <c r="CHF156"/>
      <c r="CHG156"/>
      <c r="CHH156"/>
      <c r="CHI156"/>
      <c r="CHJ156"/>
      <c r="CHK156"/>
      <c r="CHL156"/>
      <c r="CHM156"/>
      <c r="CHN156"/>
      <c r="CHO156"/>
      <c r="CHP156"/>
      <c r="CHQ156"/>
      <c r="CHR156"/>
      <c r="CHS156"/>
      <c r="CHT156"/>
      <c r="CHU156"/>
      <c r="CHV156"/>
      <c r="CHW156"/>
      <c r="CHX156"/>
      <c r="CHY156"/>
      <c r="CHZ156"/>
      <c r="CIA156"/>
      <c r="CIB156"/>
      <c r="CIC156"/>
      <c r="CID156"/>
      <c r="CIE156"/>
      <c r="CIF156"/>
      <c r="CIG156"/>
      <c r="CIH156"/>
      <c r="CII156"/>
      <c r="CIJ156"/>
      <c r="CIK156"/>
      <c r="CIL156"/>
      <c r="CIM156"/>
      <c r="CIN156"/>
      <c r="CIO156"/>
      <c r="CIP156"/>
      <c r="CIQ156"/>
      <c r="CIR156"/>
      <c r="CIS156"/>
      <c r="CIT156"/>
      <c r="CIU156"/>
      <c r="CIV156"/>
      <c r="CIW156"/>
      <c r="CIX156"/>
      <c r="CIY156"/>
      <c r="CIZ156"/>
      <c r="CJA156"/>
      <c r="CJB156"/>
      <c r="CJC156"/>
      <c r="CJD156"/>
      <c r="CJE156"/>
      <c r="CJF156"/>
      <c r="CJG156"/>
      <c r="CJH156"/>
      <c r="CJI156"/>
      <c r="CJJ156"/>
      <c r="CJK156"/>
      <c r="CJL156"/>
      <c r="CJM156"/>
      <c r="CJN156"/>
      <c r="CJO156"/>
      <c r="CJP156"/>
      <c r="CJQ156"/>
      <c r="CJR156"/>
      <c r="CJS156"/>
      <c r="CJT156"/>
      <c r="CJU156"/>
      <c r="CJV156"/>
      <c r="CJW156"/>
      <c r="CJX156"/>
      <c r="CJY156"/>
      <c r="CJZ156"/>
      <c r="CKA156"/>
      <c r="CKB156"/>
      <c r="CKC156"/>
      <c r="CKD156"/>
      <c r="CKE156"/>
      <c r="CKF156"/>
      <c r="CKG156"/>
      <c r="CKH156"/>
      <c r="CKI156"/>
      <c r="CKJ156"/>
      <c r="CKK156"/>
      <c r="CKL156"/>
      <c r="CKM156"/>
      <c r="CKN156"/>
      <c r="CKO156"/>
      <c r="CKP156"/>
      <c r="CKQ156"/>
      <c r="CKR156"/>
      <c r="CKS156"/>
      <c r="CKT156"/>
      <c r="CKU156"/>
      <c r="CKV156"/>
      <c r="CKW156"/>
      <c r="CKX156"/>
      <c r="CKY156"/>
      <c r="CKZ156"/>
      <c r="CLA156"/>
      <c r="CLB156"/>
      <c r="CLC156"/>
      <c r="CLD156"/>
      <c r="CLE156"/>
      <c r="CLF156"/>
      <c r="CLG156"/>
      <c r="CLH156"/>
      <c r="CLI156"/>
      <c r="CLJ156"/>
      <c r="CLK156"/>
      <c r="CLL156"/>
      <c r="CLM156"/>
      <c r="CLN156"/>
      <c r="CLO156"/>
      <c r="CLP156"/>
      <c r="CLQ156"/>
      <c r="CLR156"/>
      <c r="CLS156"/>
      <c r="CLT156"/>
      <c r="CLU156"/>
      <c r="CLV156"/>
      <c r="CLW156"/>
      <c r="CLX156"/>
      <c r="CLY156"/>
      <c r="CLZ156"/>
      <c r="CMA156"/>
      <c r="CMB156"/>
      <c r="CMC156"/>
      <c r="CMD156"/>
      <c r="CME156"/>
      <c r="CMF156"/>
      <c r="CMG156"/>
      <c r="CMH156"/>
      <c r="CMI156"/>
      <c r="CMJ156"/>
      <c r="CMK156"/>
      <c r="CML156"/>
      <c r="CMM156"/>
      <c r="CMN156"/>
      <c r="CMO156"/>
      <c r="CMP156"/>
      <c r="CMQ156"/>
      <c r="CMR156"/>
      <c r="CMS156"/>
      <c r="CMT156"/>
      <c r="CMU156"/>
      <c r="CMV156"/>
      <c r="CMW156"/>
      <c r="CMX156"/>
      <c r="CMY156"/>
      <c r="CMZ156"/>
      <c r="CNA156"/>
      <c r="CNB156"/>
      <c r="CNC156"/>
      <c r="CND156"/>
      <c r="CNE156"/>
      <c r="CNF156"/>
      <c r="CNG156"/>
      <c r="CNH156"/>
      <c r="CNI156"/>
      <c r="CNJ156"/>
      <c r="CNK156"/>
      <c r="CNL156"/>
      <c r="CNM156"/>
      <c r="CNN156"/>
      <c r="CNO156"/>
      <c r="CNP156"/>
      <c r="CNQ156"/>
      <c r="CNR156"/>
      <c r="CNS156"/>
      <c r="CNT156"/>
      <c r="CNU156"/>
      <c r="CNV156"/>
      <c r="CNW156"/>
      <c r="CNX156"/>
      <c r="CNY156"/>
      <c r="CNZ156"/>
      <c r="COA156"/>
      <c r="COB156"/>
      <c r="COC156"/>
      <c r="COD156"/>
      <c r="COE156"/>
      <c r="COF156"/>
      <c r="COG156"/>
      <c r="COH156"/>
      <c r="COI156"/>
      <c r="COJ156"/>
      <c r="COK156"/>
      <c r="COL156"/>
      <c r="COM156"/>
      <c r="CON156"/>
      <c r="COO156"/>
      <c r="COP156"/>
      <c r="COQ156"/>
      <c r="COR156"/>
      <c r="COS156"/>
      <c r="COT156"/>
      <c r="COU156"/>
      <c r="COV156"/>
      <c r="COW156"/>
      <c r="COX156"/>
      <c r="COY156"/>
      <c r="COZ156"/>
      <c r="CPA156"/>
      <c r="CPB156"/>
      <c r="CPC156"/>
      <c r="CPD156"/>
      <c r="CPE156"/>
      <c r="CPF156"/>
      <c r="CPG156"/>
      <c r="CPH156"/>
      <c r="CPI156"/>
      <c r="CPJ156"/>
      <c r="CPK156"/>
      <c r="CPL156"/>
      <c r="CPM156"/>
      <c r="CPN156"/>
      <c r="CPO156"/>
      <c r="CPP156"/>
      <c r="CPQ156"/>
      <c r="CPR156"/>
      <c r="CPS156"/>
      <c r="CPT156"/>
      <c r="CPU156"/>
      <c r="CPV156"/>
      <c r="CPW156"/>
      <c r="CPX156"/>
      <c r="CPY156"/>
      <c r="CPZ156"/>
      <c r="CQA156"/>
      <c r="CQB156"/>
      <c r="CQC156"/>
      <c r="CQD156"/>
      <c r="CQE156"/>
      <c r="CQF156"/>
      <c r="CQG156"/>
      <c r="CQH156"/>
      <c r="CQI156"/>
      <c r="CQJ156"/>
      <c r="CQK156"/>
      <c r="CQL156"/>
      <c r="CQM156"/>
      <c r="CQN156"/>
      <c r="CQO156"/>
      <c r="CQP156"/>
      <c r="CQQ156"/>
      <c r="CQR156"/>
      <c r="CQS156"/>
      <c r="CQT156"/>
      <c r="CQU156"/>
      <c r="CQV156"/>
      <c r="CQW156"/>
      <c r="CQX156"/>
      <c r="CQY156"/>
      <c r="CQZ156"/>
      <c r="CRA156"/>
      <c r="CRB156"/>
      <c r="CRC156"/>
      <c r="CRD156"/>
      <c r="CRE156"/>
      <c r="CRF156"/>
      <c r="CRG156"/>
      <c r="CRH156"/>
      <c r="CRI156"/>
      <c r="CRJ156"/>
      <c r="CRK156"/>
      <c r="CRL156"/>
      <c r="CRM156"/>
      <c r="CRN156"/>
      <c r="CRO156"/>
      <c r="CRP156"/>
      <c r="CRQ156"/>
      <c r="CRR156"/>
      <c r="CRS156"/>
      <c r="CRT156"/>
      <c r="CRU156"/>
      <c r="CRV156"/>
      <c r="CRW156"/>
      <c r="CRX156"/>
      <c r="CRY156"/>
      <c r="CRZ156"/>
      <c r="CSA156"/>
      <c r="CSB156"/>
      <c r="CSC156"/>
      <c r="CSD156"/>
      <c r="CSE156"/>
      <c r="CSF156"/>
      <c r="CSG156"/>
      <c r="CSH156"/>
      <c r="CSI156"/>
      <c r="CSJ156"/>
      <c r="CSK156"/>
      <c r="CSL156"/>
      <c r="CSM156"/>
      <c r="CSN156"/>
      <c r="CSO156"/>
      <c r="CSP156"/>
      <c r="CSQ156"/>
      <c r="CSR156"/>
      <c r="CSS156"/>
      <c r="CST156"/>
      <c r="CSU156"/>
      <c r="CSV156"/>
      <c r="CSW156"/>
      <c r="CSX156"/>
      <c r="CSY156"/>
      <c r="CSZ156"/>
      <c r="CTA156"/>
      <c r="CTB156"/>
      <c r="CTC156"/>
      <c r="CTD156"/>
      <c r="CTE156"/>
      <c r="CTF156"/>
      <c r="CTG156"/>
      <c r="CTH156"/>
      <c r="CTI156"/>
      <c r="CTJ156"/>
      <c r="CTK156"/>
      <c r="CTL156"/>
      <c r="CTM156"/>
      <c r="CTN156"/>
      <c r="CTO156"/>
      <c r="CTP156"/>
      <c r="CTQ156"/>
      <c r="CTR156"/>
      <c r="CTS156"/>
      <c r="CTT156"/>
      <c r="CTU156"/>
      <c r="CTV156"/>
      <c r="CTW156"/>
      <c r="CTX156"/>
      <c r="CTY156"/>
      <c r="CTZ156"/>
      <c r="CUA156"/>
      <c r="CUB156"/>
      <c r="CUC156"/>
      <c r="CUD156"/>
      <c r="CUE156"/>
      <c r="CUF156"/>
      <c r="CUG156"/>
      <c r="CUH156"/>
      <c r="CUI156"/>
      <c r="CUJ156"/>
      <c r="CUK156"/>
      <c r="CUL156"/>
      <c r="CUM156"/>
      <c r="CUN156"/>
      <c r="CUO156"/>
      <c r="CUP156"/>
      <c r="CUQ156"/>
      <c r="CUR156"/>
      <c r="CUS156"/>
      <c r="CUT156"/>
      <c r="CUU156"/>
      <c r="CUV156"/>
      <c r="CUW156"/>
      <c r="CUX156"/>
      <c r="CUY156"/>
      <c r="CUZ156"/>
      <c r="CVA156"/>
      <c r="CVB156"/>
      <c r="CVC156"/>
      <c r="CVD156"/>
      <c r="CVE156"/>
      <c r="CVF156"/>
      <c r="CVG156"/>
      <c r="CVH156"/>
      <c r="CVI156"/>
      <c r="CVJ156"/>
      <c r="CVK156"/>
      <c r="CVL156"/>
      <c r="CVM156"/>
      <c r="CVN156"/>
      <c r="CVO156"/>
      <c r="CVP156"/>
      <c r="CVQ156"/>
      <c r="CVR156"/>
      <c r="CVS156"/>
      <c r="CVT156"/>
      <c r="CVU156"/>
      <c r="CVV156"/>
      <c r="CVW156"/>
      <c r="CVX156"/>
      <c r="CVY156"/>
      <c r="CVZ156"/>
      <c r="CWA156"/>
      <c r="CWB156"/>
      <c r="CWC156"/>
      <c r="CWD156"/>
      <c r="CWE156"/>
      <c r="CWF156"/>
      <c r="CWG156"/>
      <c r="CWH156"/>
      <c r="CWI156"/>
      <c r="CWJ156"/>
      <c r="CWK156"/>
      <c r="CWL156"/>
      <c r="CWM156"/>
      <c r="CWN156"/>
      <c r="CWO156"/>
      <c r="CWP156"/>
      <c r="CWQ156"/>
      <c r="CWR156"/>
      <c r="CWS156"/>
      <c r="CWT156"/>
      <c r="CWU156"/>
      <c r="CWV156"/>
      <c r="CWW156"/>
      <c r="CWX156"/>
      <c r="CWY156"/>
      <c r="CWZ156"/>
      <c r="CXA156"/>
      <c r="CXB156"/>
      <c r="CXC156"/>
      <c r="CXD156"/>
      <c r="CXE156"/>
      <c r="CXF156"/>
      <c r="CXG156"/>
      <c r="CXH156"/>
      <c r="CXI156"/>
      <c r="CXJ156"/>
      <c r="CXK156"/>
      <c r="CXL156"/>
      <c r="CXM156"/>
      <c r="CXN156"/>
      <c r="CXO156"/>
      <c r="CXP156"/>
      <c r="CXQ156"/>
      <c r="CXR156"/>
      <c r="CXS156"/>
      <c r="CXT156"/>
      <c r="CXU156"/>
      <c r="CXV156"/>
      <c r="CXW156"/>
      <c r="CXX156"/>
      <c r="CXY156"/>
      <c r="CXZ156"/>
      <c r="CYA156"/>
      <c r="CYB156"/>
      <c r="CYC156"/>
      <c r="CYD156"/>
      <c r="CYE156"/>
      <c r="CYF156"/>
      <c r="CYG156"/>
      <c r="CYH156"/>
      <c r="CYI156"/>
      <c r="CYJ156"/>
      <c r="CYK156"/>
      <c r="CYL156"/>
      <c r="CYM156"/>
      <c r="CYN156"/>
      <c r="CYO156"/>
      <c r="CYP156"/>
      <c r="CYQ156"/>
      <c r="CYR156"/>
      <c r="CYS156"/>
      <c r="CYT156"/>
      <c r="CYU156"/>
      <c r="CYV156"/>
      <c r="CYW156"/>
      <c r="CYX156"/>
      <c r="CYY156"/>
      <c r="CYZ156"/>
      <c r="CZA156"/>
      <c r="CZB156"/>
      <c r="CZC156"/>
      <c r="CZD156"/>
      <c r="CZE156"/>
      <c r="CZF156"/>
      <c r="CZG156"/>
      <c r="CZH156"/>
      <c r="CZI156"/>
      <c r="CZJ156"/>
      <c r="CZK156"/>
      <c r="CZL156"/>
      <c r="CZM156"/>
      <c r="CZN156"/>
      <c r="CZO156"/>
      <c r="CZP156"/>
      <c r="CZQ156"/>
      <c r="CZR156"/>
      <c r="CZS156"/>
      <c r="CZT156"/>
      <c r="CZU156"/>
      <c r="CZV156"/>
      <c r="CZW156"/>
      <c r="CZX156"/>
      <c r="CZY156"/>
      <c r="CZZ156"/>
      <c r="DAA156"/>
      <c r="DAB156"/>
      <c r="DAC156"/>
      <c r="DAD156"/>
      <c r="DAE156"/>
      <c r="DAF156"/>
      <c r="DAG156"/>
      <c r="DAH156"/>
      <c r="DAI156"/>
      <c r="DAJ156"/>
      <c r="DAK156"/>
      <c r="DAL156"/>
      <c r="DAM156"/>
      <c r="DAN156"/>
      <c r="DAO156"/>
      <c r="DAP156"/>
      <c r="DAQ156"/>
      <c r="DAR156"/>
      <c r="DAS156"/>
      <c r="DAT156"/>
      <c r="DAU156"/>
      <c r="DAV156"/>
      <c r="DAW156"/>
      <c r="DAX156"/>
      <c r="DAY156"/>
      <c r="DAZ156"/>
      <c r="DBA156"/>
      <c r="DBB156"/>
      <c r="DBC156"/>
      <c r="DBD156"/>
      <c r="DBE156"/>
      <c r="DBF156"/>
      <c r="DBG156"/>
      <c r="DBH156"/>
      <c r="DBI156"/>
      <c r="DBJ156"/>
      <c r="DBK156"/>
      <c r="DBL156"/>
      <c r="DBM156"/>
      <c r="DBN156"/>
      <c r="DBO156"/>
      <c r="DBP156"/>
      <c r="DBQ156"/>
      <c r="DBR156"/>
      <c r="DBS156"/>
      <c r="DBT156"/>
      <c r="DBU156"/>
      <c r="DBV156"/>
      <c r="DBW156"/>
      <c r="DBX156"/>
      <c r="DBY156"/>
      <c r="DBZ156"/>
      <c r="DCA156"/>
      <c r="DCB156"/>
      <c r="DCC156"/>
      <c r="DCD156"/>
      <c r="DCE156"/>
      <c r="DCF156"/>
      <c r="DCG156"/>
      <c r="DCH156"/>
      <c r="DCI156"/>
      <c r="DCJ156"/>
      <c r="DCK156"/>
      <c r="DCL156"/>
      <c r="DCM156"/>
      <c r="DCN156"/>
      <c r="DCO156"/>
      <c r="DCP156"/>
      <c r="DCQ156"/>
      <c r="DCR156"/>
      <c r="DCS156"/>
      <c r="DCT156"/>
      <c r="DCU156"/>
      <c r="DCV156"/>
      <c r="DCW156"/>
      <c r="DCX156"/>
      <c r="DCY156"/>
      <c r="DCZ156"/>
      <c r="DDA156"/>
      <c r="DDB156"/>
      <c r="DDC156"/>
      <c r="DDD156"/>
      <c r="DDE156"/>
      <c r="DDF156"/>
      <c r="DDG156"/>
      <c r="DDH156"/>
      <c r="DDI156"/>
      <c r="DDJ156"/>
      <c r="DDK156"/>
      <c r="DDL156"/>
      <c r="DDM156"/>
      <c r="DDN156"/>
      <c r="DDO156"/>
      <c r="DDP156"/>
      <c r="DDQ156"/>
      <c r="DDR156"/>
      <c r="DDS156"/>
      <c r="DDT156"/>
      <c r="DDU156"/>
      <c r="DDV156"/>
      <c r="DDW156"/>
      <c r="DDX156"/>
      <c r="DDY156"/>
      <c r="DDZ156"/>
      <c r="DEA156"/>
      <c r="DEB156"/>
      <c r="DEC156"/>
      <c r="DED156"/>
      <c r="DEE156"/>
      <c r="DEF156"/>
      <c r="DEG156"/>
      <c r="DEH156"/>
      <c r="DEI156"/>
      <c r="DEJ156"/>
      <c r="DEK156"/>
      <c r="DEL156"/>
      <c r="DEM156"/>
      <c r="DEN156"/>
      <c r="DEO156"/>
      <c r="DEP156"/>
      <c r="DEQ156"/>
      <c r="DER156"/>
      <c r="DES156"/>
      <c r="DET156"/>
      <c r="DEU156"/>
      <c r="DEV156"/>
      <c r="DEW156"/>
      <c r="DEX156"/>
      <c r="DEY156"/>
      <c r="DEZ156"/>
      <c r="DFA156"/>
      <c r="DFB156"/>
      <c r="DFC156"/>
      <c r="DFD156"/>
      <c r="DFE156"/>
      <c r="DFF156"/>
      <c r="DFG156"/>
      <c r="DFH156"/>
      <c r="DFI156"/>
      <c r="DFJ156"/>
      <c r="DFK156"/>
      <c r="DFL156"/>
      <c r="DFM156"/>
      <c r="DFN156"/>
      <c r="DFO156"/>
      <c r="DFP156"/>
      <c r="DFQ156"/>
      <c r="DFR156"/>
      <c r="DFS156"/>
      <c r="DFT156"/>
      <c r="DFU156"/>
      <c r="DFV156"/>
      <c r="DFW156"/>
      <c r="DFX156"/>
      <c r="DFY156"/>
      <c r="DFZ156"/>
      <c r="DGA156"/>
      <c r="DGB156"/>
      <c r="DGC156"/>
      <c r="DGD156"/>
      <c r="DGE156"/>
      <c r="DGF156"/>
      <c r="DGG156"/>
      <c r="DGH156"/>
      <c r="DGI156"/>
      <c r="DGJ156"/>
      <c r="DGK156"/>
      <c r="DGL156"/>
      <c r="DGM156"/>
      <c r="DGN156"/>
      <c r="DGO156"/>
      <c r="DGP156"/>
      <c r="DGQ156"/>
      <c r="DGR156"/>
      <c r="DGS156"/>
      <c r="DGT156"/>
      <c r="DGU156"/>
      <c r="DGV156"/>
      <c r="DGW156"/>
      <c r="DGX156"/>
      <c r="DGY156"/>
      <c r="DGZ156"/>
      <c r="DHA156"/>
      <c r="DHB156"/>
      <c r="DHC156"/>
      <c r="DHD156"/>
      <c r="DHE156"/>
      <c r="DHF156"/>
      <c r="DHG156"/>
      <c r="DHH156"/>
      <c r="DHI156"/>
      <c r="DHJ156"/>
      <c r="DHK156"/>
      <c r="DHL156"/>
      <c r="DHM156"/>
      <c r="DHN156"/>
      <c r="DHO156"/>
      <c r="DHP156"/>
      <c r="DHQ156"/>
      <c r="DHR156"/>
      <c r="DHS156"/>
      <c r="DHT156"/>
      <c r="DHU156"/>
      <c r="DHV156"/>
      <c r="DHW156"/>
      <c r="DHX156"/>
      <c r="DHY156"/>
      <c r="DHZ156"/>
      <c r="DIA156"/>
      <c r="DIB156"/>
      <c r="DIC156"/>
      <c r="DID156"/>
      <c r="DIE156"/>
      <c r="DIF156"/>
      <c r="DIG156"/>
      <c r="DIH156"/>
      <c r="DII156"/>
      <c r="DIJ156"/>
      <c r="DIK156"/>
      <c r="DIL156"/>
      <c r="DIM156"/>
      <c r="DIN156"/>
      <c r="DIO156"/>
      <c r="DIP156"/>
      <c r="DIQ156"/>
      <c r="DIR156"/>
      <c r="DIS156"/>
      <c r="DIT156"/>
      <c r="DIU156"/>
      <c r="DIV156"/>
      <c r="DIW156"/>
      <c r="DIX156"/>
      <c r="DIY156"/>
      <c r="DIZ156"/>
      <c r="DJA156"/>
      <c r="DJB156"/>
      <c r="DJC156"/>
      <c r="DJD156"/>
      <c r="DJE156"/>
      <c r="DJF156"/>
      <c r="DJG156"/>
      <c r="DJH156"/>
      <c r="DJI156"/>
      <c r="DJJ156"/>
      <c r="DJK156"/>
      <c r="DJL156"/>
      <c r="DJM156"/>
      <c r="DJN156"/>
      <c r="DJO156"/>
      <c r="DJP156"/>
      <c r="DJQ156"/>
      <c r="DJR156"/>
      <c r="DJS156"/>
      <c r="DJT156"/>
      <c r="DJU156"/>
      <c r="DJV156"/>
      <c r="DJW156"/>
      <c r="DJX156"/>
      <c r="DJY156"/>
      <c r="DJZ156"/>
      <c r="DKA156"/>
      <c r="DKB156"/>
      <c r="DKC156"/>
      <c r="DKD156"/>
      <c r="DKE156"/>
      <c r="DKF156"/>
      <c r="DKG156"/>
      <c r="DKH156"/>
      <c r="DKI156"/>
      <c r="DKJ156"/>
      <c r="DKK156"/>
      <c r="DKL156"/>
      <c r="DKM156"/>
      <c r="DKN156"/>
      <c r="DKO156"/>
      <c r="DKP156"/>
      <c r="DKQ156"/>
      <c r="DKR156"/>
      <c r="DKS156"/>
      <c r="DKT156"/>
      <c r="DKU156"/>
      <c r="DKV156"/>
      <c r="DKW156"/>
      <c r="DKX156"/>
      <c r="DKY156"/>
      <c r="DKZ156"/>
      <c r="DLA156"/>
      <c r="DLB156"/>
      <c r="DLC156"/>
      <c r="DLD156"/>
      <c r="DLE156"/>
      <c r="DLF156"/>
      <c r="DLG156"/>
      <c r="DLH156"/>
      <c r="DLI156"/>
      <c r="DLJ156"/>
      <c r="DLK156"/>
      <c r="DLL156"/>
      <c r="DLM156"/>
      <c r="DLN156"/>
      <c r="DLO156"/>
      <c r="DLP156"/>
      <c r="DLQ156"/>
      <c r="DLR156"/>
      <c r="DLS156"/>
      <c r="DLT156"/>
      <c r="DLU156"/>
      <c r="DLV156"/>
      <c r="DLW156"/>
      <c r="DLX156"/>
      <c r="DLY156"/>
      <c r="DLZ156"/>
      <c r="DMA156"/>
      <c r="DMB156"/>
      <c r="DMC156"/>
      <c r="DMD156"/>
      <c r="DME156"/>
      <c r="DMF156"/>
      <c r="DMG156"/>
      <c r="DMH156"/>
      <c r="DMI156"/>
      <c r="DMJ156"/>
      <c r="DMK156"/>
      <c r="DML156"/>
      <c r="DMM156"/>
      <c r="DMN156"/>
      <c r="DMO156"/>
      <c r="DMP156"/>
      <c r="DMQ156"/>
      <c r="DMR156"/>
      <c r="DMS156"/>
      <c r="DMT156"/>
      <c r="DMU156"/>
      <c r="DMV156"/>
      <c r="DMW156"/>
      <c r="DMX156"/>
      <c r="DMY156"/>
      <c r="DMZ156"/>
      <c r="DNA156"/>
      <c r="DNB156"/>
      <c r="DNC156"/>
      <c r="DND156"/>
      <c r="DNE156"/>
      <c r="DNF156"/>
      <c r="DNG156"/>
      <c r="DNH156"/>
      <c r="DNI156"/>
      <c r="DNJ156"/>
      <c r="DNK156"/>
      <c r="DNL156"/>
      <c r="DNM156"/>
      <c r="DNN156"/>
      <c r="DNO156"/>
      <c r="DNP156"/>
      <c r="DNQ156"/>
      <c r="DNR156"/>
      <c r="DNS156"/>
      <c r="DNT156"/>
      <c r="DNU156"/>
      <c r="DNV156"/>
      <c r="DNW156"/>
      <c r="DNX156"/>
      <c r="DNY156"/>
      <c r="DNZ156"/>
      <c r="DOA156"/>
      <c r="DOB156"/>
      <c r="DOC156"/>
      <c r="DOD156"/>
      <c r="DOE156"/>
      <c r="DOF156"/>
      <c r="DOG156"/>
      <c r="DOH156"/>
      <c r="DOI156"/>
      <c r="DOJ156"/>
      <c r="DOK156"/>
      <c r="DOL156"/>
      <c r="DOM156"/>
      <c r="DON156"/>
      <c r="DOO156"/>
      <c r="DOP156"/>
      <c r="DOQ156"/>
      <c r="DOR156"/>
      <c r="DOS156"/>
      <c r="DOT156"/>
      <c r="DOU156"/>
      <c r="DOV156"/>
      <c r="DOW156"/>
      <c r="DOX156"/>
      <c r="DOY156"/>
      <c r="DOZ156"/>
      <c r="DPA156"/>
      <c r="DPB156"/>
      <c r="DPC156"/>
      <c r="DPD156"/>
      <c r="DPE156"/>
      <c r="DPF156"/>
      <c r="DPG156"/>
      <c r="DPH156"/>
      <c r="DPI156"/>
      <c r="DPJ156"/>
      <c r="DPK156"/>
      <c r="DPL156"/>
      <c r="DPM156"/>
      <c r="DPN156"/>
      <c r="DPO156"/>
      <c r="DPP156"/>
      <c r="DPQ156"/>
      <c r="DPR156"/>
      <c r="DPS156"/>
      <c r="DPT156"/>
      <c r="DPU156"/>
      <c r="DPV156"/>
      <c r="DPW156"/>
      <c r="DPX156"/>
      <c r="DPY156"/>
      <c r="DPZ156"/>
      <c r="DQA156"/>
      <c r="DQB156"/>
      <c r="DQC156"/>
      <c r="DQD156"/>
      <c r="DQE156"/>
      <c r="DQF156"/>
      <c r="DQG156"/>
      <c r="DQH156"/>
      <c r="DQI156"/>
      <c r="DQJ156"/>
      <c r="DQK156"/>
      <c r="DQL156"/>
      <c r="DQM156"/>
      <c r="DQN156"/>
      <c r="DQO156"/>
      <c r="DQP156"/>
      <c r="DQQ156"/>
      <c r="DQR156"/>
      <c r="DQS156"/>
      <c r="DQT156"/>
      <c r="DQU156"/>
      <c r="DQV156"/>
      <c r="DQW156"/>
      <c r="DQX156"/>
      <c r="DQY156"/>
      <c r="DQZ156"/>
      <c r="DRA156"/>
      <c r="DRB156"/>
      <c r="DRC156"/>
      <c r="DRD156"/>
      <c r="DRE156"/>
      <c r="DRF156"/>
      <c r="DRG156"/>
      <c r="DRH156"/>
      <c r="DRI156"/>
      <c r="DRJ156"/>
      <c r="DRK156"/>
      <c r="DRL156"/>
      <c r="DRM156"/>
      <c r="DRN156"/>
      <c r="DRO156"/>
      <c r="DRP156"/>
      <c r="DRQ156"/>
      <c r="DRR156"/>
      <c r="DRS156"/>
      <c r="DRT156"/>
      <c r="DRU156"/>
      <c r="DRV156"/>
      <c r="DRW156"/>
      <c r="DRX156"/>
      <c r="DRY156"/>
      <c r="DRZ156"/>
      <c r="DSA156"/>
      <c r="DSB156"/>
      <c r="DSC156"/>
      <c r="DSD156"/>
      <c r="DSE156"/>
      <c r="DSF156"/>
      <c r="DSG156"/>
      <c r="DSH156"/>
      <c r="DSI156"/>
      <c r="DSJ156"/>
      <c r="DSK156"/>
      <c r="DSL156"/>
      <c r="DSM156"/>
      <c r="DSN156"/>
      <c r="DSO156"/>
      <c r="DSP156"/>
      <c r="DSQ156"/>
      <c r="DSR156"/>
      <c r="DSS156"/>
      <c r="DST156"/>
      <c r="DSU156"/>
      <c r="DSV156"/>
      <c r="DSW156"/>
      <c r="DSX156"/>
      <c r="DSY156"/>
      <c r="DSZ156"/>
      <c r="DTA156"/>
      <c r="DTB156"/>
      <c r="DTC156"/>
      <c r="DTD156"/>
      <c r="DTE156"/>
      <c r="DTF156"/>
      <c r="DTG156"/>
      <c r="DTH156"/>
      <c r="DTI156"/>
      <c r="DTJ156"/>
      <c r="DTK156"/>
      <c r="DTL156"/>
      <c r="DTM156"/>
      <c r="DTN156"/>
      <c r="DTO156"/>
      <c r="DTP156"/>
      <c r="DTQ156"/>
      <c r="DTR156"/>
      <c r="DTS156"/>
      <c r="DTT156"/>
      <c r="DTU156"/>
      <c r="DTV156"/>
      <c r="DTW156"/>
      <c r="DTX156"/>
      <c r="DTY156"/>
      <c r="DTZ156"/>
      <c r="DUA156"/>
      <c r="DUB156"/>
      <c r="DUC156"/>
      <c r="DUD156"/>
      <c r="DUE156"/>
      <c r="DUF156"/>
      <c r="DUG156"/>
      <c r="DUH156"/>
      <c r="DUI156"/>
      <c r="DUJ156"/>
      <c r="DUK156"/>
      <c r="DUL156"/>
      <c r="DUM156"/>
      <c r="DUN156"/>
      <c r="DUO156"/>
      <c r="DUP156"/>
      <c r="DUQ156"/>
      <c r="DUR156"/>
      <c r="DUS156"/>
      <c r="DUT156"/>
      <c r="DUU156"/>
      <c r="DUV156"/>
      <c r="DUW156"/>
      <c r="DUX156"/>
      <c r="DUY156"/>
      <c r="DUZ156"/>
      <c r="DVA156"/>
      <c r="DVB156"/>
      <c r="DVC156"/>
      <c r="DVD156"/>
      <c r="DVE156"/>
      <c r="DVF156"/>
      <c r="DVG156"/>
      <c r="DVH156"/>
      <c r="DVI156"/>
      <c r="DVJ156"/>
      <c r="DVK156"/>
      <c r="DVL156"/>
      <c r="DVM156"/>
      <c r="DVN156"/>
      <c r="DVO156"/>
      <c r="DVP156"/>
      <c r="DVQ156"/>
      <c r="DVR156"/>
      <c r="DVS156"/>
      <c r="DVT156"/>
      <c r="DVU156"/>
      <c r="DVV156"/>
      <c r="DVW156"/>
      <c r="DVX156"/>
      <c r="DVY156"/>
      <c r="DVZ156"/>
      <c r="DWA156"/>
      <c r="DWB156"/>
      <c r="DWC156"/>
      <c r="DWD156"/>
      <c r="DWE156"/>
      <c r="DWF156"/>
      <c r="DWG156"/>
      <c r="DWH156"/>
      <c r="DWI156"/>
      <c r="DWJ156"/>
      <c r="DWK156"/>
      <c r="DWL156"/>
      <c r="DWM156"/>
      <c r="DWN156"/>
      <c r="DWO156"/>
      <c r="DWP156"/>
      <c r="DWQ156"/>
      <c r="DWR156"/>
      <c r="DWS156"/>
      <c r="DWT156"/>
      <c r="DWU156"/>
      <c r="DWV156"/>
      <c r="DWW156"/>
      <c r="DWX156"/>
      <c r="DWY156"/>
      <c r="DWZ156"/>
      <c r="DXA156"/>
      <c r="DXB156"/>
      <c r="DXC156"/>
      <c r="DXD156"/>
      <c r="DXE156"/>
      <c r="DXF156"/>
      <c r="DXG156"/>
      <c r="DXH156"/>
      <c r="DXI156"/>
      <c r="DXJ156"/>
      <c r="DXK156"/>
      <c r="DXL156"/>
      <c r="DXM156"/>
      <c r="DXN156"/>
      <c r="DXO156"/>
      <c r="DXP156"/>
      <c r="DXQ156"/>
      <c r="DXR156"/>
      <c r="DXS156"/>
      <c r="DXT156"/>
      <c r="DXU156"/>
      <c r="DXV156"/>
      <c r="DXW156"/>
      <c r="DXX156"/>
      <c r="DXY156"/>
      <c r="DXZ156"/>
      <c r="DYA156"/>
      <c r="DYB156"/>
      <c r="DYC156"/>
      <c r="DYD156"/>
      <c r="DYE156"/>
      <c r="DYF156"/>
      <c r="DYG156"/>
      <c r="DYH156"/>
      <c r="DYI156"/>
      <c r="DYJ156"/>
      <c r="DYK156"/>
      <c r="DYL156"/>
      <c r="DYM156"/>
      <c r="DYN156"/>
      <c r="DYO156"/>
      <c r="DYP156"/>
      <c r="DYQ156"/>
      <c r="DYR156"/>
      <c r="DYS156"/>
      <c r="DYT156"/>
      <c r="DYU156"/>
      <c r="DYV156"/>
      <c r="DYW156"/>
      <c r="DYX156"/>
      <c r="DYY156"/>
      <c r="DYZ156"/>
      <c r="DZA156"/>
      <c r="DZB156"/>
      <c r="DZC156"/>
      <c r="DZD156"/>
      <c r="DZE156"/>
      <c r="DZF156"/>
      <c r="DZG156"/>
      <c r="DZH156"/>
      <c r="DZI156"/>
      <c r="DZJ156"/>
      <c r="DZK156"/>
      <c r="DZL156"/>
      <c r="DZM156"/>
      <c r="DZN156"/>
      <c r="DZO156"/>
      <c r="DZP156"/>
      <c r="DZQ156"/>
      <c r="DZR156"/>
      <c r="DZS156"/>
      <c r="DZT156"/>
      <c r="DZU156"/>
      <c r="DZV156"/>
      <c r="DZW156"/>
      <c r="DZX156"/>
      <c r="DZY156"/>
      <c r="DZZ156"/>
      <c r="EAA156"/>
      <c r="EAB156"/>
      <c r="EAC156"/>
      <c r="EAD156"/>
      <c r="EAE156"/>
      <c r="EAF156"/>
      <c r="EAG156"/>
      <c r="EAH156"/>
      <c r="EAI156"/>
      <c r="EAJ156"/>
      <c r="EAK156"/>
      <c r="EAL156"/>
      <c r="EAM156"/>
      <c r="EAN156"/>
      <c r="EAO156"/>
      <c r="EAP156"/>
      <c r="EAQ156"/>
      <c r="EAR156"/>
      <c r="EAS156"/>
      <c r="EAT156"/>
      <c r="EAU156"/>
      <c r="EAV156"/>
      <c r="EAW156"/>
      <c r="EAX156"/>
      <c r="EAY156"/>
      <c r="EAZ156"/>
      <c r="EBA156"/>
      <c r="EBB156"/>
      <c r="EBC156"/>
      <c r="EBD156"/>
      <c r="EBE156"/>
      <c r="EBF156"/>
      <c r="EBG156"/>
      <c r="EBH156"/>
      <c r="EBI156"/>
      <c r="EBJ156"/>
      <c r="EBK156"/>
      <c r="EBL156"/>
      <c r="EBM156"/>
      <c r="EBN156"/>
      <c r="EBO156"/>
      <c r="EBP156"/>
      <c r="EBQ156"/>
      <c r="EBR156"/>
      <c r="EBS156"/>
      <c r="EBT156"/>
      <c r="EBU156"/>
      <c r="EBV156"/>
      <c r="EBW156"/>
      <c r="EBX156"/>
      <c r="EBY156"/>
      <c r="EBZ156"/>
      <c r="ECA156"/>
      <c r="ECB156"/>
      <c r="ECC156"/>
      <c r="ECD156"/>
      <c r="ECE156"/>
      <c r="ECF156"/>
      <c r="ECG156"/>
      <c r="ECH156"/>
      <c r="ECI156"/>
      <c r="ECJ156"/>
      <c r="ECK156"/>
      <c r="ECL156"/>
      <c r="ECM156"/>
      <c r="ECN156"/>
      <c r="ECO156"/>
      <c r="ECP156"/>
      <c r="ECQ156"/>
      <c r="ECR156"/>
      <c r="ECS156"/>
      <c r="ECT156"/>
      <c r="ECU156"/>
      <c r="ECV156"/>
      <c r="ECW156"/>
      <c r="ECX156"/>
      <c r="ECY156"/>
      <c r="ECZ156"/>
      <c r="EDA156"/>
      <c r="EDB156"/>
      <c r="EDC156"/>
      <c r="EDD156"/>
      <c r="EDE156"/>
      <c r="EDF156"/>
      <c r="EDG156"/>
      <c r="EDH156"/>
      <c r="EDI156"/>
      <c r="EDJ156"/>
      <c r="EDK156"/>
      <c r="EDL156"/>
      <c r="EDM156"/>
      <c r="EDN156"/>
      <c r="EDO156"/>
      <c r="EDP156"/>
      <c r="EDQ156"/>
      <c r="EDR156"/>
      <c r="EDS156"/>
      <c r="EDT156"/>
      <c r="EDU156"/>
      <c r="EDV156"/>
      <c r="EDW156"/>
      <c r="EDX156"/>
      <c r="EDY156"/>
      <c r="EDZ156"/>
      <c r="EEA156"/>
      <c r="EEB156"/>
      <c r="EEC156"/>
      <c r="EED156"/>
      <c r="EEE156"/>
      <c r="EEF156"/>
      <c r="EEG156"/>
      <c r="EEH156"/>
      <c r="EEI156"/>
      <c r="EEJ156"/>
      <c r="EEK156"/>
      <c r="EEL156"/>
      <c r="EEM156"/>
      <c r="EEN156"/>
      <c r="EEO156"/>
      <c r="EEP156"/>
      <c r="EEQ156"/>
      <c r="EER156"/>
      <c r="EES156"/>
      <c r="EET156"/>
      <c r="EEU156"/>
      <c r="EEV156"/>
      <c r="EEW156"/>
      <c r="EEX156"/>
      <c r="EEY156"/>
      <c r="EEZ156"/>
      <c r="EFA156"/>
      <c r="EFB156"/>
      <c r="EFC156"/>
      <c r="EFD156"/>
      <c r="EFE156"/>
      <c r="EFF156"/>
      <c r="EFG156"/>
      <c r="EFH156"/>
      <c r="EFI156"/>
      <c r="EFJ156"/>
      <c r="EFK156"/>
      <c r="EFL156"/>
      <c r="EFM156"/>
      <c r="EFN156"/>
      <c r="EFO156"/>
      <c r="EFP156"/>
      <c r="EFQ156"/>
      <c r="EFR156"/>
      <c r="EFS156"/>
      <c r="EFT156"/>
      <c r="EFU156"/>
      <c r="EFV156"/>
      <c r="EFW156"/>
      <c r="EFX156"/>
      <c r="EFY156"/>
      <c r="EFZ156"/>
      <c r="EGA156"/>
      <c r="EGB156"/>
      <c r="EGC156"/>
      <c r="EGD156"/>
      <c r="EGE156"/>
      <c r="EGF156"/>
      <c r="EGG156"/>
      <c r="EGH156"/>
      <c r="EGI156"/>
      <c r="EGJ156"/>
      <c r="EGK156"/>
      <c r="EGL156"/>
      <c r="EGM156"/>
      <c r="EGN156"/>
      <c r="EGO156"/>
      <c r="EGP156"/>
      <c r="EGQ156"/>
      <c r="EGR156"/>
      <c r="EGS156"/>
      <c r="EGT156"/>
      <c r="EGU156"/>
      <c r="EGV156"/>
      <c r="EGW156"/>
      <c r="EGX156"/>
      <c r="EGY156"/>
      <c r="EGZ156"/>
      <c r="EHA156"/>
      <c r="EHB156"/>
      <c r="EHC156"/>
      <c r="EHD156"/>
      <c r="EHE156"/>
      <c r="EHF156"/>
      <c r="EHG156"/>
      <c r="EHH156"/>
      <c r="EHI156"/>
      <c r="EHJ156"/>
      <c r="EHK156"/>
      <c r="EHL156"/>
      <c r="EHM156"/>
      <c r="EHN156"/>
      <c r="EHO156"/>
      <c r="EHP156"/>
      <c r="EHQ156"/>
      <c r="EHR156"/>
      <c r="EHS156"/>
      <c r="EHT156"/>
      <c r="EHU156"/>
      <c r="EHV156"/>
      <c r="EHW156"/>
      <c r="EHX156"/>
      <c r="EHY156"/>
      <c r="EHZ156"/>
      <c r="EIA156"/>
      <c r="EIB156"/>
      <c r="EIC156"/>
      <c r="EID156"/>
      <c r="EIE156"/>
      <c r="EIF156"/>
      <c r="EIG156"/>
      <c r="EIH156"/>
      <c r="EII156"/>
      <c r="EIJ156"/>
      <c r="EIK156"/>
      <c r="EIL156"/>
      <c r="EIM156"/>
      <c r="EIN156"/>
      <c r="EIO156"/>
      <c r="EIP156"/>
      <c r="EIQ156"/>
      <c r="EIR156"/>
      <c r="EIS156"/>
      <c r="EIT156"/>
      <c r="EIU156"/>
      <c r="EIV156"/>
      <c r="EIW156"/>
      <c r="EIX156"/>
      <c r="EIY156"/>
      <c r="EIZ156"/>
      <c r="EJA156"/>
      <c r="EJB156"/>
      <c r="EJC156"/>
      <c r="EJD156"/>
      <c r="EJE156"/>
      <c r="EJF156"/>
      <c r="EJG156"/>
      <c r="EJH156"/>
      <c r="EJI156"/>
      <c r="EJJ156"/>
      <c r="EJK156"/>
      <c r="EJL156"/>
      <c r="EJM156"/>
      <c r="EJN156"/>
      <c r="EJO156"/>
      <c r="EJP156"/>
      <c r="EJQ156"/>
      <c r="EJR156"/>
      <c r="EJS156"/>
      <c r="EJT156"/>
      <c r="EJU156"/>
      <c r="EJV156"/>
      <c r="EJW156"/>
      <c r="EJX156"/>
      <c r="EJY156"/>
      <c r="EJZ156"/>
      <c r="EKA156"/>
      <c r="EKB156"/>
      <c r="EKC156"/>
      <c r="EKD156"/>
      <c r="EKE156"/>
      <c r="EKF156"/>
      <c r="EKG156"/>
      <c r="EKH156"/>
      <c r="EKI156"/>
      <c r="EKJ156"/>
      <c r="EKK156"/>
      <c r="EKL156"/>
      <c r="EKM156"/>
      <c r="EKN156"/>
      <c r="EKO156"/>
      <c r="EKP156"/>
      <c r="EKQ156"/>
      <c r="EKR156"/>
      <c r="EKS156"/>
      <c r="EKT156"/>
      <c r="EKU156"/>
      <c r="EKV156"/>
      <c r="EKW156"/>
      <c r="EKX156"/>
      <c r="EKY156"/>
      <c r="EKZ156"/>
      <c r="ELA156"/>
      <c r="ELB156"/>
      <c r="ELC156"/>
      <c r="ELD156"/>
      <c r="ELE156"/>
      <c r="ELF156"/>
      <c r="ELG156"/>
      <c r="ELH156"/>
      <c r="ELI156"/>
      <c r="ELJ156"/>
      <c r="ELK156"/>
      <c r="ELL156"/>
      <c r="ELM156"/>
      <c r="ELN156"/>
      <c r="ELO156"/>
      <c r="ELP156"/>
      <c r="ELQ156"/>
      <c r="ELR156"/>
      <c r="ELS156"/>
      <c r="ELT156"/>
      <c r="ELU156"/>
      <c r="ELV156"/>
      <c r="ELW156"/>
      <c r="ELX156"/>
      <c r="ELY156"/>
      <c r="ELZ156"/>
      <c r="EMA156"/>
      <c r="EMB156"/>
      <c r="EMC156"/>
      <c r="EMD156"/>
      <c r="EME156"/>
      <c r="EMF156"/>
      <c r="EMG156"/>
      <c r="EMH156"/>
      <c r="EMI156"/>
      <c r="EMJ156"/>
      <c r="EMK156"/>
      <c r="EML156"/>
      <c r="EMM156"/>
      <c r="EMN156"/>
      <c r="EMO156"/>
      <c r="EMP156"/>
      <c r="EMQ156"/>
      <c r="EMR156"/>
      <c r="EMS156"/>
      <c r="EMT156"/>
      <c r="EMU156"/>
      <c r="EMV156"/>
      <c r="EMW156"/>
      <c r="EMX156"/>
      <c r="EMY156"/>
      <c r="EMZ156"/>
      <c r="ENA156"/>
      <c r="ENB156"/>
      <c r="ENC156"/>
      <c r="END156"/>
      <c r="ENE156"/>
      <c r="ENF156"/>
      <c r="ENG156"/>
      <c r="ENH156"/>
      <c r="ENI156"/>
      <c r="ENJ156"/>
      <c r="ENK156"/>
      <c r="ENL156"/>
      <c r="ENM156"/>
      <c r="ENN156"/>
      <c r="ENO156"/>
      <c r="ENP156"/>
      <c r="ENQ156"/>
      <c r="ENR156"/>
      <c r="ENS156"/>
      <c r="ENT156"/>
      <c r="ENU156"/>
      <c r="ENV156"/>
      <c r="ENW156"/>
      <c r="ENX156"/>
      <c r="ENY156"/>
      <c r="ENZ156"/>
      <c r="EOA156"/>
      <c r="EOB156"/>
      <c r="EOC156"/>
      <c r="EOD156"/>
      <c r="EOE156"/>
      <c r="EOF156"/>
      <c r="EOG156"/>
      <c r="EOH156"/>
      <c r="EOI156"/>
      <c r="EOJ156"/>
      <c r="EOK156"/>
      <c r="EOL156"/>
      <c r="EOM156"/>
      <c r="EON156"/>
      <c r="EOO156"/>
      <c r="EOP156"/>
      <c r="EOQ156"/>
      <c r="EOR156"/>
      <c r="EOS156"/>
      <c r="EOT156"/>
      <c r="EOU156"/>
      <c r="EOV156"/>
      <c r="EOW156"/>
      <c r="EOX156"/>
      <c r="EOY156"/>
      <c r="EOZ156"/>
      <c r="EPA156"/>
      <c r="EPB156"/>
      <c r="EPC156"/>
      <c r="EPD156"/>
      <c r="EPE156"/>
      <c r="EPF156"/>
      <c r="EPG156"/>
      <c r="EPH156"/>
      <c r="EPI156"/>
      <c r="EPJ156"/>
      <c r="EPK156"/>
      <c r="EPL156"/>
      <c r="EPM156"/>
      <c r="EPN156"/>
      <c r="EPO156"/>
      <c r="EPP156"/>
      <c r="EPQ156"/>
      <c r="EPR156"/>
      <c r="EPS156"/>
      <c r="EPT156"/>
      <c r="EPU156"/>
      <c r="EPV156"/>
      <c r="EPW156"/>
      <c r="EPX156"/>
      <c r="EPY156"/>
      <c r="EPZ156"/>
      <c r="EQA156"/>
      <c r="EQB156"/>
      <c r="EQC156"/>
      <c r="EQD156"/>
      <c r="EQE156"/>
      <c r="EQF156"/>
      <c r="EQG156"/>
      <c r="EQH156"/>
      <c r="EQI156"/>
      <c r="EQJ156"/>
      <c r="EQK156"/>
      <c r="EQL156"/>
      <c r="EQM156"/>
      <c r="EQN156"/>
      <c r="EQO156"/>
      <c r="EQP156"/>
      <c r="EQQ156"/>
      <c r="EQR156"/>
      <c r="EQS156"/>
      <c r="EQT156"/>
      <c r="EQU156"/>
      <c r="EQV156"/>
      <c r="EQW156"/>
      <c r="EQX156"/>
      <c r="EQY156"/>
      <c r="EQZ156"/>
      <c r="ERA156"/>
      <c r="ERB156"/>
      <c r="ERC156"/>
      <c r="ERD156"/>
      <c r="ERE156"/>
      <c r="ERF156"/>
      <c r="ERG156"/>
      <c r="ERH156"/>
      <c r="ERI156"/>
      <c r="ERJ156"/>
      <c r="ERK156"/>
      <c r="ERL156"/>
      <c r="ERM156"/>
      <c r="ERN156"/>
      <c r="ERO156"/>
      <c r="ERP156"/>
      <c r="ERQ156"/>
      <c r="ERR156"/>
      <c r="ERS156"/>
      <c r="ERT156"/>
      <c r="ERU156"/>
      <c r="ERV156"/>
      <c r="ERW156"/>
      <c r="ERX156"/>
      <c r="ERY156"/>
      <c r="ERZ156"/>
      <c r="ESA156"/>
      <c r="ESB156"/>
      <c r="ESC156"/>
      <c r="ESD156"/>
      <c r="ESE156"/>
      <c r="ESF156"/>
      <c r="ESG156"/>
      <c r="ESH156"/>
      <c r="ESI156"/>
      <c r="ESJ156"/>
      <c r="ESK156"/>
      <c r="ESL156"/>
      <c r="ESM156"/>
      <c r="ESN156"/>
      <c r="ESO156"/>
      <c r="ESP156"/>
      <c r="ESQ156"/>
      <c r="ESR156"/>
      <c r="ESS156"/>
      <c r="EST156"/>
      <c r="ESU156"/>
      <c r="ESV156"/>
      <c r="ESW156"/>
      <c r="ESX156"/>
      <c r="ESY156"/>
      <c r="ESZ156"/>
      <c r="ETA156"/>
      <c r="ETB156"/>
      <c r="ETC156"/>
      <c r="ETD156"/>
      <c r="ETE156"/>
      <c r="ETF156"/>
      <c r="ETG156"/>
      <c r="ETH156"/>
      <c r="ETI156"/>
      <c r="ETJ156"/>
      <c r="ETK156"/>
      <c r="ETL156"/>
      <c r="ETM156"/>
      <c r="ETN156"/>
      <c r="ETO156"/>
      <c r="ETP156"/>
      <c r="ETQ156"/>
      <c r="ETR156"/>
      <c r="ETS156"/>
      <c r="ETT156"/>
      <c r="ETU156"/>
      <c r="ETV156"/>
      <c r="ETW156"/>
      <c r="ETX156"/>
      <c r="ETY156"/>
      <c r="ETZ156"/>
      <c r="EUA156"/>
      <c r="EUB156"/>
      <c r="EUC156"/>
      <c r="EUD156"/>
      <c r="EUE156"/>
      <c r="EUF156"/>
      <c r="EUG156"/>
      <c r="EUH156"/>
      <c r="EUI156"/>
      <c r="EUJ156"/>
      <c r="EUK156"/>
      <c r="EUL156"/>
      <c r="EUM156"/>
      <c r="EUN156"/>
      <c r="EUO156"/>
      <c r="EUP156"/>
      <c r="EUQ156"/>
      <c r="EUR156"/>
      <c r="EUS156"/>
      <c r="EUT156"/>
      <c r="EUU156"/>
      <c r="EUV156"/>
      <c r="EUW156"/>
      <c r="EUX156"/>
      <c r="EUY156"/>
      <c r="EUZ156"/>
      <c r="EVA156"/>
      <c r="EVB156"/>
      <c r="EVC156"/>
      <c r="EVD156"/>
      <c r="EVE156"/>
      <c r="EVF156"/>
      <c r="EVG156"/>
      <c r="EVH156"/>
      <c r="EVI156"/>
      <c r="EVJ156"/>
      <c r="EVK156"/>
      <c r="EVL156"/>
      <c r="EVM156"/>
      <c r="EVN156"/>
      <c r="EVO156"/>
      <c r="EVP156"/>
      <c r="EVQ156"/>
      <c r="EVR156"/>
      <c r="EVS156"/>
      <c r="EVT156"/>
      <c r="EVU156"/>
      <c r="EVV156"/>
      <c r="EVW156"/>
      <c r="EVX156"/>
      <c r="EVY156"/>
      <c r="EVZ156"/>
      <c r="EWA156"/>
      <c r="EWB156"/>
      <c r="EWC156"/>
      <c r="EWD156"/>
      <c r="EWE156"/>
      <c r="EWF156"/>
      <c r="EWG156"/>
      <c r="EWH156"/>
      <c r="EWI156"/>
      <c r="EWJ156"/>
      <c r="EWK156"/>
      <c r="EWL156"/>
      <c r="EWM156"/>
      <c r="EWN156"/>
      <c r="EWO156"/>
      <c r="EWP156"/>
      <c r="EWQ156"/>
      <c r="EWR156"/>
      <c r="EWS156"/>
      <c r="EWT156"/>
      <c r="EWU156"/>
      <c r="EWV156"/>
      <c r="EWW156"/>
      <c r="EWX156"/>
      <c r="EWY156"/>
      <c r="EWZ156"/>
      <c r="EXA156"/>
      <c r="EXB156"/>
      <c r="EXC156"/>
      <c r="EXD156"/>
      <c r="EXE156"/>
      <c r="EXF156"/>
      <c r="EXG156"/>
      <c r="EXH156"/>
      <c r="EXI156"/>
      <c r="EXJ156"/>
      <c r="EXK156"/>
      <c r="EXL156"/>
      <c r="EXM156"/>
      <c r="EXN156"/>
      <c r="EXO156"/>
      <c r="EXP156"/>
      <c r="EXQ156"/>
      <c r="EXR156"/>
      <c r="EXS156"/>
      <c r="EXT156"/>
      <c r="EXU156"/>
      <c r="EXV156"/>
      <c r="EXW156"/>
      <c r="EXX156"/>
      <c r="EXY156"/>
      <c r="EXZ156"/>
      <c r="EYA156"/>
      <c r="EYB156"/>
      <c r="EYC156"/>
      <c r="EYD156"/>
      <c r="EYE156"/>
      <c r="EYF156"/>
      <c r="EYG156"/>
      <c r="EYH156"/>
      <c r="EYI156"/>
      <c r="EYJ156"/>
      <c r="EYK156"/>
      <c r="EYL156"/>
      <c r="EYM156"/>
      <c r="EYN156"/>
      <c r="EYO156"/>
      <c r="EYP156"/>
      <c r="EYQ156"/>
      <c r="EYR156"/>
      <c r="EYS156"/>
      <c r="EYT156"/>
      <c r="EYU156"/>
      <c r="EYV156"/>
      <c r="EYW156"/>
      <c r="EYX156"/>
      <c r="EYY156"/>
      <c r="EYZ156"/>
      <c r="EZA156"/>
      <c r="EZB156"/>
      <c r="EZC156"/>
      <c r="EZD156"/>
      <c r="EZE156"/>
      <c r="EZF156"/>
      <c r="EZG156"/>
      <c r="EZH156"/>
      <c r="EZI156"/>
      <c r="EZJ156"/>
      <c r="EZK156"/>
      <c r="EZL156"/>
      <c r="EZM156"/>
      <c r="EZN156"/>
      <c r="EZO156"/>
      <c r="EZP156"/>
      <c r="EZQ156"/>
      <c r="EZR156"/>
      <c r="EZS156"/>
      <c r="EZT156"/>
      <c r="EZU156"/>
      <c r="EZV156"/>
      <c r="EZW156"/>
      <c r="EZX156"/>
      <c r="EZY156"/>
      <c r="EZZ156"/>
      <c r="FAA156"/>
      <c r="FAB156"/>
      <c r="FAC156"/>
      <c r="FAD156"/>
      <c r="FAE156"/>
      <c r="FAF156"/>
      <c r="FAG156"/>
      <c r="FAH156"/>
      <c r="FAI156"/>
      <c r="FAJ156"/>
      <c r="FAK156"/>
      <c r="FAL156"/>
      <c r="FAM156"/>
      <c r="FAN156"/>
      <c r="FAO156"/>
      <c r="FAP156"/>
      <c r="FAQ156"/>
      <c r="FAR156"/>
      <c r="FAS156"/>
      <c r="FAT156"/>
      <c r="FAU156"/>
      <c r="FAV156"/>
      <c r="FAW156"/>
      <c r="FAX156"/>
      <c r="FAY156"/>
      <c r="FAZ156"/>
      <c r="FBA156"/>
      <c r="FBB156"/>
      <c r="FBC156"/>
      <c r="FBD156"/>
      <c r="FBE156"/>
      <c r="FBF156"/>
      <c r="FBG156"/>
      <c r="FBH156"/>
      <c r="FBI156"/>
      <c r="FBJ156"/>
      <c r="FBK156"/>
      <c r="FBL156"/>
      <c r="FBM156"/>
      <c r="FBN156"/>
      <c r="FBO156"/>
      <c r="FBP156"/>
      <c r="FBQ156"/>
      <c r="FBR156"/>
      <c r="FBS156"/>
      <c r="FBT156"/>
      <c r="FBU156"/>
      <c r="FBV156"/>
      <c r="FBW156"/>
      <c r="FBX156"/>
      <c r="FBY156"/>
      <c r="FBZ156"/>
      <c r="FCA156"/>
      <c r="FCB156"/>
      <c r="FCC156"/>
      <c r="FCD156"/>
      <c r="FCE156"/>
      <c r="FCF156"/>
      <c r="FCG156"/>
      <c r="FCH156"/>
      <c r="FCI156"/>
      <c r="FCJ156"/>
      <c r="FCK156"/>
      <c r="FCL156"/>
      <c r="FCM156"/>
      <c r="FCN156"/>
      <c r="FCO156"/>
      <c r="FCP156"/>
      <c r="FCQ156"/>
      <c r="FCR156"/>
      <c r="FCS156"/>
      <c r="FCT156"/>
      <c r="FCU156"/>
      <c r="FCV156"/>
      <c r="FCW156"/>
      <c r="FCX156"/>
      <c r="FCY156"/>
      <c r="FCZ156"/>
      <c r="FDA156"/>
      <c r="FDB156"/>
      <c r="FDC156"/>
      <c r="FDD156"/>
      <c r="FDE156"/>
      <c r="FDF156"/>
      <c r="FDG156"/>
      <c r="FDH156"/>
      <c r="FDI156"/>
      <c r="FDJ156"/>
      <c r="FDK156"/>
      <c r="FDL156"/>
      <c r="FDM156"/>
      <c r="FDN156"/>
      <c r="FDO156"/>
      <c r="FDP156"/>
      <c r="FDQ156"/>
      <c r="FDR156"/>
      <c r="FDS156"/>
      <c r="FDT156"/>
      <c r="FDU156"/>
      <c r="FDV156"/>
      <c r="FDW156"/>
      <c r="FDX156"/>
      <c r="FDY156"/>
      <c r="FDZ156"/>
      <c r="FEA156"/>
      <c r="FEB156"/>
      <c r="FEC156"/>
      <c r="FED156"/>
      <c r="FEE156"/>
      <c r="FEF156"/>
      <c r="FEG156"/>
      <c r="FEH156"/>
      <c r="FEI156"/>
      <c r="FEJ156"/>
      <c r="FEK156"/>
      <c r="FEL156"/>
      <c r="FEM156"/>
      <c r="FEN156"/>
      <c r="FEO156"/>
      <c r="FEP156"/>
      <c r="FEQ156"/>
      <c r="FER156"/>
      <c r="FES156"/>
      <c r="FET156"/>
      <c r="FEU156"/>
      <c r="FEV156"/>
      <c r="FEW156"/>
      <c r="FEX156"/>
      <c r="FEY156"/>
      <c r="FEZ156"/>
      <c r="FFA156"/>
      <c r="FFB156"/>
      <c r="FFC156"/>
      <c r="FFD156"/>
      <c r="FFE156"/>
      <c r="FFF156"/>
      <c r="FFG156"/>
      <c r="FFH156"/>
      <c r="FFI156"/>
      <c r="FFJ156"/>
      <c r="FFK156"/>
      <c r="FFL156"/>
      <c r="FFM156"/>
      <c r="FFN156"/>
      <c r="FFO156"/>
      <c r="FFP156"/>
      <c r="FFQ156"/>
      <c r="FFR156"/>
      <c r="FFS156"/>
      <c r="FFT156"/>
      <c r="FFU156"/>
      <c r="FFV156"/>
      <c r="FFW156"/>
      <c r="FFX156"/>
      <c r="FFY156"/>
      <c r="FFZ156"/>
      <c r="FGA156"/>
      <c r="FGB156"/>
      <c r="FGC156"/>
      <c r="FGD156"/>
      <c r="FGE156"/>
      <c r="FGF156"/>
      <c r="FGG156"/>
      <c r="FGH156"/>
      <c r="FGI156"/>
      <c r="FGJ156"/>
      <c r="FGK156"/>
      <c r="FGL156"/>
      <c r="FGM156"/>
      <c r="FGN156"/>
      <c r="FGO156"/>
      <c r="FGP156"/>
      <c r="FGQ156"/>
      <c r="FGR156"/>
      <c r="FGS156"/>
      <c r="FGT156"/>
      <c r="FGU156"/>
      <c r="FGV156"/>
      <c r="FGW156"/>
      <c r="FGX156"/>
      <c r="FGY156"/>
      <c r="FGZ156"/>
      <c r="FHA156"/>
      <c r="FHB156"/>
      <c r="FHC156"/>
      <c r="FHD156"/>
      <c r="FHE156"/>
      <c r="FHF156"/>
      <c r="FHG156"/>
      <c r="FHH156"/>
      <c r="FHI156"/>
      <c r="FHJ156"/>
      <c r="FHK156"/>
      <c r="FHL156"/>
      <c r="FHM156"/>
      <c r="FHN156"/>
      <c r="FHO156"/>
      <c r="FHP156"/>
      <c r="FHQ156"/>
      <c r="FHR156"/>
      <c r="FHS156"/>
      <c r="FHT156"/>
      <c r="FHU156"/>
      <c r="FHV156"/>
      <c r="FHW156"/>
      <c r="FHX156"/>
      <c r="FHY156"/>
      <c r="FHZ156"/>
      <c r="FIA156"/>
      <c r="FIB156"/>
      <c r="FIC156"/>
      <c r="FID156"/>
      <c r="FIE156"/>
      <c r="FIF156"/>
      <c r="FIG156"/>
      <c r="FIH156"/>
      <c r="FII156"/>
      <c r="FIJ156"/>
      <c r="FIK156"/>
      <c r="FIL156"/>
      <c r="FIM156"/>
      <c r="FIN156"/>
      <c r="FIO156"/>
      <c r="FIP156"/>
      <c r="FIQ156"/>
      <c r="FIR156"/>
      <c r="FIS156"/>
      <c r="FIT156"/>
      <c r="FIU156"/>
      <c r="FIV156"/>
      <c r="FIW156"/>
      <c r="FIX156"/>
      <c r="FIY156"/>
      <c r="FIZ156"/>
      <c r="FJA156"/>
      <c r="FJB156"/>
      <c r="FJC156"/>
      <c r="FJD156"/>
      <c r="FJE156"/>
      <c r="FJF156"/>
      <c r="FJG156"/>
      <c r="FJH156"/>
      <c r="FJI156"/>
      <c r="FJJ156"/>
      <c r="FJK156"/>
      <c r="FJL156"/>
      <c r="FJM156"/>
      <c r="FJN156"/>
      <c r="FJO156"/>
      <c r="FJP156"/>
      <c r="FJQ156"/>
      <c r="FJR156"/>
      <c r="FJS156"/>
      <c r="FJT156"/>
      <c r="FJU156"/>
      <c r="FJV156"/>
      <c r="FJW156"/>
      <c r="FJX156"/>
      <c r="FJY156"/>
      <c r="FJZ156"/>
      <c r="FKA156"/>
      <c r="FKB156"/>
      <c r="FKC156"/>
      <c r="FKD156"/>
      <c r="FKE156"/>
      <c r="FKF156"/>
      <c r="FKG156"/>
      <c r="FKH156"/>
      <c r="FKI156"/>
      <c r="FKJ156"/>
      <c r="FKK156"/>
      <c r="FKL156"/>
      <c r="FKM156"/>
      <c r="FKN156"/>
      <c r="FKO156"/>
      <c r="FKP156"/>
      <c r="FKQ156"/>
      <c r="FKR156"/>
      <c r="FKS156"/>
      <c r="FKT156"/>
      <c r="FKU156"/>
      <c r="FKV156"/>
      <c r="FKW156"/>
      <c r="FKX156"/>
      <c r="FKY156"/>
      <c r="FKZ156"/>
      <c r="FLA156"/>
      <c r="FLB156"/>
      <c r="FLC156"/>
      <c r="FLD156"/>
      <c r="FLE156"/>
      <c r="FLF156"/>
      <c r="FLG156"/>
      <c r="FLH156"/>
      <c r="FLI156"/>
      <c r="FLJ156"/>
      <c r="FLK156"/>
      <c r="FLL156"/>
      <c r="FLM156"/>
      <c r="FLN156"/>
      <c r="FLO156"/>
      <c r="FLP156"/>
      <c r="FLQ156"/>
      <c r="FLR156"/>
      <c r="FLS156"/>
      <c r="FLT156"/>
      <c r="FLU156"/>
      <c r="FLV156"/>
      <c r="FLW156"/>
      <c r="FLX156"/>
      <c r="FLY156"/>
      <c r="FLZ156"/>
      <c r="FMA156"/>
      <c r="FMB156"/>
      <c r="FMC156"/>
      <c r="FMD156"/>
      <c r="FME156"/>
      <c r="FMF156"/>
      <c r="FMG156"/>
      <c r="FMH156"/>
      <c r="FMI156"/>
      <c r="FMJ156"/>
      <c r="FMK156"/>
      <c r="FML156"/>
      <c r="FMM156"/>
      <c r="FMN156"/>
      <c r="FMO156"/>
      <c r="FMP156"/>
      <c r="FMQ156"/>
      <c r="FMR156"/>
      <c r="FMS156"/>
      <c r="FMT156"/>
      <c r="FMU156"/>
      <c r="FMV156"/>
      <c r="FMW156"/>
      <c r="FMX156"/>
      <c r="FMY156"/>
      <c r="FMZ156"/>
      <c r="FNA156"/>
      <c r="FNB156"/>
      <c r="FNC156"/>
      <c r="FND156"/>
      <c r="FNE156"/>
      <c r="FNF156"/>
      <c r="FNG156"/>
      <c r="FNH156"/>
      <c r="FNI156"/>
      <c r="FNJ156"/>
      <c r="FNK156"/>
      <c r="FNL156"/>
      <c r="FNM156"/>
      <c r="FNN156"/>
      <c r="FNO156"/>
      <c r="FNP156"/>
      <c r="FNQ156"/>
      <c r="FNR156"/>
      <c r="FNS156"/>
      <c r="FNT156"/>
      <c r="FNU156"/>
      <c r="FNV156"/>
      <c r="FNW156"/>
      <c r="FNX156"/>
      <c r="FNY156"/>
      <c r="FNZ156"/>
      <c r="FOA156"/>
      <c r="FOB156"/>
      <c r="FOC156"/>
      <c r="FOD156"/>
      <c r="FOE156"/>
      <c r="FOF156"/>
      <c r="FOG156"/>
      <c r="FOH156"/>
      <c r="FOI156"/>
      <c r="FOJ156"/>
      <c r="FOK156"/>
      <c r="FOL156"/>
      <c r="FOM156"/>
      <c r="FON156"/>
      <c r="FOO156"/>
      <c r="FOP156"/>
      <c r="FOQ156"/>
      <c r="FOR156"/>
      <c r="FOS156"/>
      <c r="FOT156"/>
      <c r="FOU156"/>
      <c r="FOV156"/>
      <c r="FOW156"/>
      <c r="FOX156"/>
      <c r="FOY156"/>
      <c r="FOZ156"/>
      <c r="FPA156"/>
      <c r="FPB156"/>
      <c r="FPC156"/>
      <c r="FPD156"/>
      <c r="FPE156"/>
      <c r="FPF156"/>
      <c r="FPG156"/>
      <c r="FPH156"/>
      <c r="FPI156"/>
      <c r="FPJ156"/>
      <c r="FPK156"/>
      <c r="FPL156"/>
      <c r="FPM156"/>
      <c r="FPN156"/>
      <c r="FPO156"/>
      <c r="FPP156"/>
      <c r="FPQ156"/>
      <c r="FPR156"/>
      <c r="FPS156"/>
      <c r="FPT156"/>
      <c r="FPU156"/>
      <c r="FPV156"/>
      <c r="FPW156"/>
      <c r="FPX156"/>
      <c r="FPY156"/>
      <c r="FPZ156"/>
      <c r="FQA156"/>
      <c r="FQB156"/>
      <c r="FQC156"/>
      <c r="FQD156"/>
      <c r="FQE156"/>
      <c r="FQF156"/>
      <c r="FQG156"/>
      <c r="FQH156"/>
      <c r="FQI156"/>
      <c r="FQJ156"/>
      <c r="FQK156"/>
      <c r="FQL156"/>
      <c r="FQM156"/>
      <c r="FQN156"/>
      <c r="FQO156"/>
      <c r="FQP156"/>
      <c r="FQQ156"/>
      <c r="FQR156"/>
      <c r="FQS156"/>
      <c r="FQT156"/>
      <c r="FQU156"/>
      <c r="FQV156"/>
      <c r="FQW156"/>
      <c r="FQX156"/>
      <c r="FQY156"/>
      <c r="FQZ156"/>
      <c r="FRA156"/>
      <c r="FRB156"/>
      <c r="FRC156"/>
      <c r="FRD156"/>
      <c r="FRE156"/>
      <c r="FRF156"/>
      <c r="FRG156"/>
      <c r="FRH156"/>
      <c r="FRI156"/>
      <c r="FRJ156"/>
      <c r="FRK156"/>
      <c r="FRL156"/>
      <c r="FRM156"/>
      <c r="FRN156"/>
      <c r="FRO156"/>
      <c r="FRP156"/>
      <c r="FRQ156"/>
      <c r="FRR156"/>
      <c r="FRS156"/>
      <c r="FRT156"/>
      <c r="FRU156"/>
      <c r="FRV156"/>
      <c r="FRW156"/>
      <c r="FRX156"/>
      <c r="FRY156"/>
      <c r="FRZ156"/>
      <c r="FSA156"/>
      <c r="FSB156"/>
      <c r="FSC156"/>
      <c r="FSD156"/>
      <c r="FSE156"/>
      <c r="FSF156"/>
      <c r="FSG156"/>
      <c r="FSH156"/>
      <c r="FSI156"/>
      <c r="FSJ156"/>
      <c r="FSK156"/>
      <c r="FSL156"/>
      <c r="FSM156"/>
      <c r="FSN156"/>
      <c r="FSO156"/>
      <c r="FSP156"/>
      <c r="FSQ156"/>
      <c r="FSR156"/>
      <c r="FSS156"/>
      <c r="FST156"/>
      <c r="FSU156"/>
      <c r="FSV156"/>
      <c r="FSW156"/>
      <c r="FSX156"/>
      <c r="FSY156"/>
      <c r="FSZ156"/>
      <c r="FTA156"/>
      <c r="FTB156"/>
      <c r="FTC156"/>
      <c r="FTD156"/>
      <c r="FTE156"/>
      <c r="FTF156"/>
      <c r="FTG156"/>
      <c r="FTH156"/>
      <c r="FTI156"/>
      <c r="FTJ156"/>
      <c r="FTK156"/>
      <c r="FTL156"/>
      <c r="FTM156"/>
      <c r="FTN156"/>
      <c r="FTO156"/>
      <c r="FTP156"/>
      <c r="FTQ156"/>
      <c r="FTR156"/>
      <c r="FTS156"/>
      <c r="FTT156"/>
      <c r="FTU156"/>
      <c r="FTV156"/>
      <c r="FTW156"/>
      <c r="FTX156"/>
      <c r="FTY156"/>
      <c r="FTZ156"/>
      <c r="FUA156"/>
      <c r="FUB156"/>
      <c r="FUC156"/>
      <c r="FUD156"/>
      <c r="FUE156"/>
      <c r="FUF156"/>
      <c r="FUG156"/>
      <c r="FUH156"/>
      <c r="FUI156"/>
      <c r="FUJ156"/>
      <c r="FUK156"/>
      <c r="FUL156"/>
      <c r="FUM156"/>
      <c r="FUN156"/>
      <c r="FUO156"/>
      <c r="FUP156"/>
      <c r="FUQ156"/>
      <c r="FUR156"/>
      <c r="FUS156"/>
      <c r="FUT156"/>
      <c r="FUU156"/>
      <c r="FUV156"/>
      <c r="FUW156"/>
      <c r="FUX156"/>
      <c r="FUY156"/>
      <c r="FUZ156"/>
      <c r="FVA156"/>
      <c r="FVB156"/>
      <c r="FVC156"/>
      <c r="FVD156"/>
      <c r="FVE156"/>
      <c r="FVF156"/>
      <c r="FVG156"/>
      <c r="FVH156"/>
      <c r="FVI156"/>
      <c r="FVJ156"/>
      <c r="FVK156"/>
      <c r="FVL156"/>
      <c r="FVM156"/>
      <c r="FVN156"/>
      <c r="FVO156"/>
      <c r="FVP156"/>
      <c r="FVQ156"/>
      <c r="FVR156"/>
      <c r="FVS156"/>
      <c r="FVT156"/>
      <c r="FVU156"/>
      <c r="FVV156"/>
      <c r="FVW156"/>
      <c r="FVX156"/>
      <c r="FVY156"/>
      <c r="FVZ156"/>
      <c r="FWA156"/>
      <c r="FWB156"/>
      <c r="FWC156"/>
      <c r="FWD156"/>
      <c r="FWE156"/>
      <c r="FWF156"/>
      <c r="FWG156"/>
      <c r="FWH156"/>
      <c r="FWI156"/>
      <c r="FWJ156"/>
      <c r="FWK156"/>
      <c r="FWL156"/>
      <c r="FWM156"/>
      <c r="FWN156"/>
      <c r="FWO156"/>
      <c r="FWP156"/>
      <c r="FWQ156"/>
      <c r="FWR156"/>
      <c r="FWS156"/>
      <c r="FWT156"/>
      <c r="FWU156"/>
      <c r="FWV156"/>
      <c r="FWW156"/>
      <c r="FWX156"/>
      <c r="FWY156"/>
      <c r="FWZ156"/>
      <c r="FXA156"/>
      <c r="FXB156"/>
      <c r="FXC156"/>
      <c r="FXD156"/>
      <c r="FXE156"/>
      <c r="FXF156"/>
      <c r="FXG156"/>
      <c r="FXH156"/>
      <c r="FXI156"/>
      <c r="FXJ156"/>
      <c r="FXK156"/>
      <c r="FXL156"/>
      <c r="FXM156"/>
      <c r="FXN156"/>
      <c r="FXO156"/>
      <c r="FXP156"/>
      <c r="FXQ156"/>
      <c r="FXR156"/>
      <c r="FXS156"/>
      <c r="FXT156"/>
      <c r="FXU156"/>
      <c r="FXV156"/>
      <c r="FXW156"/>
      <c r="FXX156"/>
      <c r="FXY156"/>
      <c r="FXZ156"/>
      <c r="FYA156"/>
      <c r="FYB156"/>
      <c r="FYC156"/>
      <c r="FYD156"/>
      <c r="FYE156"/>
      <c r="FYF156"/>
      <c r="FYG156"/>
      <c r="FYH156"/>
      <c r="FYI156"/>
      <c r="FYJ156"/>
      <c r="FYK156"/>
      <c r="FYL156"/>
      <c r="FYM156"/>
      <c r="FYN156"/>
      <c r="FYO156"/>
      <c r="FYP156"/>
      <c r="FYQ156"/>
      <c r="FYR156"/>
      <c r="FYS156"/>
      <c r="FYT156"/>
      <c r="FYU156"/>
      <c r="FYV156"/>
      <c r="FYW156"/>
      <c r="FYX156"/>
      <c r="FYY156"/>
      <c r="FYZ156"/>
      <c r="FZA156"/>
      <c r="FZB156"/>
      <c r="FZC156"/>
      <c r="FZD156"/>
      <c r="FZE156"/>
      <c r="FZF156"/>
      <c r="FZG156"/>
      <c r="FZH156"/>
      <c r="FZI156"/>
      <c r="FZJ156"/>
      <c r="FZK156"/>
      <c r="FZL156"/>
      <c r="FZM156"/>
      <c r="FZN156"/>
      <c r="FZO156"/>
      <c r="FZP156"/>
      <c r="FZQ156"/>
      <c r="FZR156"/>
      <c r="FZS156"/>
      <c r="FZT156"/>
      <c r="FZU156"/>
      <c r="FZV156"/>
      <c r="FZW156"/>
      <c r="FZX156"/>
      <c r="FZY156"/>
      <c r="FZZ156"/>
      <c r="GAA156"/>
      <c r="GAB156"/>
      <c r="GAC156"/>
      <c r="GAD156"/>
      <c r="GAE156"/>
      <c r="GAF156"/>
      <c r="GAG156"/>
      <c r="GAH156"/>
      <c r="GAI156"/>
      <c r="GAJ156"/>
      <c r="GAK156"/>
      <c r="GAL156"/>
      <c r="GAM156"/>
      <c r="GAN156"/>
      <c r="GAO156"/>
      <c r="GAP156"/>
      <c r="GAQ156"/>
      <c r="GAR156"/>
      <c r="GAS156"/>
      <c r="GAT156"/>
      <c r="GAU156"/>
      <c r="GAV156"/>
      <c r="GAW156"/>
      <c r="GAX156"/>
      <c r="GAY156"/>
      <c r="GAZ156"/>
      <c r="GBA156"/>
      <c r="GBB156"/>
      <c r="GBC156"/>
      <c r="GBD156"/>
      <c r="GBE156"/>
      <c r="GBF156"/>
      <c r="GBG156"/>
      <c r="GBH156"/>
      <c r="GBI156"/>
      <c r="GBJ156"/>
      <c r="GBK156"/>
      <c r="GBL156"/>
      <c r="GBM156"/>
      <c r="GBN156"/>
      <c r="GBO156"/>
      <c r="GBP156"/>
      <c r="GBQ156"/>
      <c r="GBR156"/>
      <c r="GBS156"/>
      <c r="GBT156"/>
      <c r="GBU156"/>
      <c r="GBV156"/>
      <c r="GBW156"/>
      <c r="GBX156"/>
      <c r="GBY156"/>
      <c r="GBZ156"/>
      <c r="GCA156"/>
      <c r="GCB156"/>
      <c r="GCC156"/>
      <c r="GCD156"/>
      <c r="GCE156"/>
      <c r="GCF156"/>
      <c r="GCG156"/>
      <c r="GCH156"/>
      <c r="GCI156"/>
      <c r="GCJ156"/>
      <c r="GCK156"/>
      <c r="GCL156"/>
      <c r="GCM156"/>
      <c r="GCN156"/>
      <c r="GCO156"/>
      <c r="GCP156"/>
      <c r="GCQ156"/>
      <c r="GCR156"/>
      <c r="GCS156"/>
      <c r="GCT156"/>
      <c r="GCU156"/>
      <c r="GCV156"/>
      <c r="GCW156"/>
      <c r="GCX156"/>
      <c r="GCY156"/>
      <c r="GCZ156"/>
      <c r="GDA156"/>
      <c r="GDB156"/>
      <c r="GDC156"/>
      <c r="GDD156"/>
      <c r="GDE156"/>
      <c r="GDF156"/>
      <c r="GDG156"/>
      <c r="GDH156"/>
      <c r="GDI156"/>
      <c r="GDJ156"/>
      <c r="GDK156"/>
      <c r="GDL156"/>
      <c r="GDM156"/>
      <c r="GDN156"/>
      <c r="GDO156"/>
      <c r="GDP156"/>
      <c r="GDQ156"/>
      <c r="GDR156"/>
      <c r="GDS156"/>
      <c r="GDT156"/>
      <c r="GDU156"/>
      <c r="GDV156"/>
      <c r="GDW156"/>
      <c r="GDX156"/>
      <c r="GDY156"/>
      <c r="GDZ156"/>
      <c r="GEA156"/>
      <c r="GEB156"/>
      <c r="GEC156"/>
      <c r="GED156"/>
      <c r="GEE156"/>
      <c r="GEF156"/>
      <c r="GEG156"/>
      <c r="GEH156"/>
      <c r="GEI156"/>
      <c r="GEJ156"/>
      <c r="GEK156"/>
      <c r="GEL156"/>
      <c r="GEM156"/>
      <c r="GEN156"/>
      <c r="GEO156"/>
      <c r="GEP156"/>
      <c r="GEQ156"/>
      <c r="GER156"/>
      <c r="GES156"/>
      <c r="GET156"/>
      <c r="GEU156"/>
      <c r="GEV156"/>
      <c r="GEW156"/>
      <c r="GEX156"/>
      <c r="GEY156"/>
      <c r="GEZ156"/>
      <c r="GFA156"/>
      <c r="GFB156"/>
      <c r="GFC156"/>
      <c r="GFD156"/>
      <c r="GFE156"/>
      <c r="GFF156"/>
      <c r="GFG156"/>
      <c r="GFH156"/>
      <c r="GFI156"/>
      <c r="GFJ156"/>
      <c r="GFK156"/>
      <c r="GFL156"/>
      <c r="GFM156"/>
      <c r="GFN156"/>
      <c r="GFO156"/>
    </row>
    <row r="157" spans="1:4903" x14ac:dyDescent="0.35">
      <c r="A157" s="37" t="s">
        <v>26</v>
      </c>
      <c r="B157" s="34">
        <v>12974.820000000003</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c r="ASC157"/>
      <c r="ASD157"/>
      <c r="ASE157"/>
      <c r="ASF157"/>
      <c r="ASG157"/>
      <c r="ASH157"/>
      <c r="ASI157"/>
      <c r="ASJ157"/>
      <c r="ASK157"/>
      <c r="ASL157"/>
      <c r="ASM157"/>
      <c r="ASN157"/>
      <c r="ASO157"/>
      <c r="ASP157"/>
      <c r="ASQ157"/>
      <c r="ASR157"/>
      <c r="ASS157"/>
      <c r="AST157"/>
      <c r="ASU157"/>
      <c r="ASV157"/>
      <c r="ASW157"/>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c r="AZQ157"/>
      <c r="AZR157"/>
      <c r="AZS157"/>
      <c r="AZT157"/>
      <c r="AZU157"/>
      <c r="AZV157"/>
      <c r="AZW157"/>
      <c r="AZX157"/>
      <c r="AZY157"/>
      <c r="AZZ157"/>
      <c r="BAA157"/>
      <c r="BAB157"/>
      <c r="BAC157"/>
      <c r="BAD157"/>
      <c r="BAE157"/>
      <c r="BAF157"/>
      <c r="BAG157"/>
      <c r="BAH157"/>
      <c r="BAI157"/>
      <c r="BAJ157"/>
      <c r="BAK157"/>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c r="BGY157"/>
      <c r="BGZ157"/>
      <c r="BHA157"/>
      <c r="BHB157"/>
      <c r="BHC157"/>
      <c r="BHD157"/>
      <c r="BHE157"/>
      <c r="BHF157"/>
      <c r="BHG157"/>
      <c r="BHH157"/>
      <c r="BHI157"/>
      <c r="BHJ157"/>
      <c r="BHK157"/>
      <c r="BHL157"/>
      <c r="BHM157"/>
      <c r="BHN157"/>
      <c r="BHO157"/>
      <c r="BHP157"/>
      <c r="BHQ157"/>
      <c r="BHR157"/>
      <c r="BHS157"/>
      <c r="BHT157"/>
      <c r="BHU157"/>
      <c r="BHV157"/>
      <c r="BHW157"/>
      <c r="BHX157"/>
      <c r="BHY157"/>
      <c r="BHZ157"/>
      <c r="BIA157"/>
      <c r="BIB157"/>
      <c r="BIC157"/>
      <c r="BID157"/>
      <c r="BIE157"/>
      <c r="BIF157"/>
      <c r="BIG157"/>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c r="BOH157"/>
      <c r="BOI157"/>
      <c r="BOJ157"/>
      <c r="BOK157"/>
      <c r="BOL157"/>
      <c r="BOM157"/>
      <c r="BON157"/>
      <c r="BOO157"/>
      <c r="BOP157"/>
      <c r="BOQ157"/>
      <c r="BOR157"/>
      <c r="BOS157"/>
      <c r="BOT157"/>
      <c r="BOU157"/>
      <c r="BOV157"/>
      <c r="BOW157"/>
      <c r="BOX157"/>
      <c r="BOY157"/>
      <c r="BOZ157"/>
      <c r="BPA157"/>
      <c r="BPB157"/>
      <c r="BPC157"/>
      <c r="BPD157"/>
      <c r="BPE157"/>
      <c r="BPF157"/>
      <c r="BPG157"/>
      <c r="BPH157"/>
      <c r="BPI157"/>
      <c r="BPJ157"/>
      <c r="BPK157"/>
      <c r="BPL157"/>
      <c r="BPM157"/>
      <c r="BPN157"/>
      <c r="BPO157"/>
      <c r="BPP157"/>
      <c r="BPQ157"/>
      <c r="BPR157"/>
      <c r="BPS157"/>
      <c r="BPT157"/>
      <c r="BPU157"/>
      <c r="BPV157"/>
      <c r="BPW157"/>
      <c r="BPX157"/>
      <c r="BPY157"/>
      <c r="BPZ157"/>
      <c r="BQA157"/>
      <c r="BQB157"/>
      <c r="BQC157"/>
      <c r="BQD157"/>
      <c r="BQE157"/>
      <c r="BQF157"/>
      <c r="BQG157"/>
      <c r="BQH157"/>
      <c r="BQI157"/>
      <c r="BQJ157"/>
      <c r="BQK157"/>
      <c r="BQL157"/>
      <c r="BQM157"/>
      <c r="BQN157"/>
      <c r="BQO157"/>
      <c r="BQP157"/>
      <c r="BQQ157"/>
      <c r="BQR157"/>
      <c r="BQS157"/>
      <c r="BQT157"/>
      <c r="BQU157"/>
      <c r="BQV157"/>
      <c r="BQW157"/>
      <c r="BQX157"/>
      <c r="BQY157"/>
      <c r="BQZ157"/>
      <c r="BRA157"/>
      <c r="BRB157"/>
      <c r="BRC157"/>
      <c r="BRD157"/>
      <c r="BRE157"/>
      <c r="BRF157"/>
      <c r="BRG157"/>
      <c r="BRH157"/>
      <c r="BRI157"/>
      <c r="BRJ157"/>
      <c r="BRK157"/>
      <c r="BRL157"/>
      <c r="BRM157"/>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c r="BUN157"/>
      <c r="BUO157"/>
      <c r="BUP157"/>
      <c r="BUQ157"/>
      <c r="BUR157"/>
      <c r="BUS157"/>
      <c r="BUT157"/>
      <c r="BUU157"/>
      <c r="BUV157"/>
      <c r="BUW157"/>
      <c r="BUX157"/>
      <c r="BUY157"/>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c r="BXU157"/>
      <c r="BXV157"/>
      <c r="BXW157"/>
      <c r="BXX157"/>
      <c r="BXY157"/>
      <c r="BXZ157"/>
      <c r="BYA157"/>
      <c r="BYB157"/>
      <c r="BYC157"/>
      <c r="BYD157"/>
      <c r="BYE157"/>
      <c r="BYF157"/>
      <c r="BYG157"/>
      <c r="BYH157"/>
      <c r="BYI157"/>
      <c r="BYJ157"/>
      <c r="BYK157"/>
      <c r="BYL157"/>
      <c r="BYM157"/>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c r="CBR157"/>
      <c r="CBS157"/>
      <c r="CBT157"/>
      <c r="CBU157"/>
      <c r="CBV157"/>
      <c r="CBW157"/>
      <c r="CBX157"/>
      <c r="CBY157"/>
      <c r="CBZ157"/>
      <c r="CCA157"/>
      <c r="CCB157"/>
      <c r="CCC157"/>
      <c r="CCD157"/>
      <c r="CCE157"/>
      <c r="CCF157"/>
      <c r="CCG157"/>
      <c r="CCH157"/>
      <c r="CCI157"/>
      <c r="CCJ157"/>
      <c r="CCK157"/>
      <c r="CCL157"/>
      <c r="CCM157"/>
      <c r="CCN157"/>
      <c r="CCO157"/>
      <c r="CCP157"/>
      <c r="CCQ157"/>
      <c r="CCR157"/>
      <c r="CCS157"/>
      <c r="CCT157"/>
      <c r="CCU157"/>
      <c r="CCV157"/>
      <c r="CCW157"/>
      <c r="CCX157"/>
      <c r="CCY157"/>
      <c r="CCZ157"/>
      <c r="CDA157"/>
      <c r="CDB157"/>
      <c r="CDC157"/>
      <c r="CDD157"/>
      <c r="CDE157"/>
      <c r="CDF157"/>
      <c r="CDG157"/>
      <c r="CDH157"/>
      <c r="CDI157"/>
      <c r="CDJ157"/>
      <c r="CDK157"/>
      <c r="CDL157"/>
      <c r="CDM157"/>
      <c r="CDN157"/>
      <c r="CDO157"/>
      <c r="CDP157"/>
      <c r="CDQ157"/>
      <c r="CDR157"/>
      <c r="CDS157"/>
      <c r="CDT157"/>
      <c r="CDU157"/>
      <c r="CDV157"/>
      <c r="CDW157"/>
      <c r="CDX157"/>
      <c r="CDY157"/>
      <c r="CDZ157"/>
      <c r="CEA157"/>
      <c r="CEB157"/>
      <c r="CEC157"/>
      <c r="CED157"/>
      <c r="CEE157"/>
      <c r="CEF157"/>
      <c r="CEG157"/>
      <c r="CEH157"/>
      <c r="CEI157"/>
      <c r="CEJ157"/>
      <c r="CEK157"/>
      <c r="CEL157"/>
      <c r="CEM157"/>
      <c r="CEN157"/>
      <c r="CEO157"/>
      <c r="CEP157"/>
      <c r="CEQ157"/>
      <c r="CER157"/>
      <c r="CES157"/>
      <c r="CET157"/>
      <c r="CEU157"/>
      <c r="CEV157"/>
      <c r="CEW157"/>
      <c r="CEX157"/>
      <c r="CEY157"/>
      <c r="CEZ157"/>
      <c r="CFA157"/>
      <c r="CFB157"/>
      <c r="CFC157"/>
      <c r="CFD157"/>
      <c r="CFE157"/>
      <c r="CFF157"/>
      <c r="CFG157"/>
      <c r="CFH157"/>
      <c r="CFI157"/>
      <c r="CFJ157"/>
      <c r="CFK157"/>
      <c r="CFL157"/>
      <c r="CFM157"/>
      <c r="CFN157"/>
      <c r="CFO157"/>
      <c r="CFP157"/>
      <c r="CFQ157"/>
      <c r="CFR157"/>
      <c r="CFS157"/>
      <c r="CFT157"/>
      <c r="CFU157"/>
      <c r="CFV157"/>
      <c r="CFW157"/>
      <c r="CFX157"/>
      <c r="CFY157"/>
      <c r="CFZ157"/>
      <c r="CGA157"/>
      <c r="CGB157"/>
      <c r="CGC157"/>
      <c r="CGD157"/>
      <c r="CGE157"/>
      <c r="CGF157"/>
      <c r="CGG157"/>
      <c r="CGH157"/>
      <c r="CGI157"/>
      <c r="CGJ157"/>
      <c r="CGK157"/>
      <c r="CGL157"/>
      <c r="CGM157"/>
      <c r="CGN157"/>
      <c r="CGO157"/>
      <c r="CGP157"/>
      <c r="CGQ157"/>
      <c r="CGR157"/>
      <c r="CGS157"/>
      <c r="CGT157"/>
      <c r="CGU157"/>
      <c r="CGV157"/>
      <c r="CGW157"/>
      <c r="CGX157"/>
      <c r="CGY157"/>
      <c r="CGZ157"/>
      <c r="CHA157"/>
      <c r="CHB157"/>
      <c r="CHC157"/>
      <c r="CHD157"/>
      <c r="CHE157"/>
      <c r="CHF157"/>
      <c r="CHG157"/>
      <c r="CHH157"/>
      <c r="CHI157"/>
      <c r="CHJ157"/>
      <c r="CHK157"/>
      <c r="CHL157"/>
      <c r="CHM157"/>
      <c r="CHN157"/>
      <c r="CHO157"/>
      <c r="CHP157"/>
      <c r="CHQ157"/>
      <c r="CHR157"/>
      <c r="CHS157"/>
      <c r="CHT157"/>
      <c r="CHU157"/>
      <c r="CHV157"/>
      <c r="CHW157"/>
      <c r="CHX157"/>
      <c r="CHY157"/>
      <c r="CHZ157"/>
      <c r="CIA157"/>
      <c r="CIB157"/>
      <c r="CIC157"/>
      <c r="CID157"/>
      <c r="CIE157"/>
      <c r="CIF157"/>
      <c r="CIG157"/>
      <c r="CIH157"/>
      <c r="CII157"/>
      <c r="CIJ157"/>
      <c r="CIK157"/>
      <c r="CIL157"/>
      <c r="CIM157"/>
      <c r="CIN157"/>
      <c r="CIO157"/>
      <c r="CIP157"/>
      <c r="CIQ157"/>
      <c r="CIR157"/>
      <c r="CIS157"/>
      <c r="CIT157"/>
      <c r="CIU157"/>
      <c r="CIV157"/>
      <c r="CIW157"/>
      <c r="CIX157"/>
      <c r="CIY157"/>
      <c r="CIZ157"/>
      <c r="CJA157"/>
      <c r="CJB157"/>
      <c r="CJC157"/>
      <c r="CJD157"/>
      <c r="CJE157"/>
      <c r="CJF157"/>
      <c r="CJG157"/>
      <c r="CJH157"/>
      <c r="CJI157"/>
      <c r="CJJ157"/>
      <c r="CJK157"/>
      <c r="CJL157"/>
      <c r="CJM157"/>
      <c r="CJN157"/>
      <c r="CJO157"/>
      <c r="CJP157"/>
      <c r="CJQ157"/>
      <c r="CJR157"/>
      <c r="CJS157"/>
      <c r="CJT157"/>
      <c r="CJU157"/>
      <c r="CJV157"/>
      <c r="CJW157"/>
      <c r="CJX157"/>
      <c r="CJY157"/>
      <c r="CJZ157"/>
      <c r="CKA157"/>
      <c r="CKB157"/>
      <c r="CKC157"/>
      <c r="CKD157"/>
      <c r="CKE157"/>
      <c r="CKF157"/>
      <c r="CKG157"/>
      <c r="CKH157"/>
      <c r="CKI157"/>
      <c r="CKJ157"/>
      <c r="CKK157"/>
      <c r="CKL157"/>
      <c r="CKM157"/>
      <c r="CKN157"/>
      <c r="CKO157"/>
      <c r="CKP157"/>
      <c r="CKQ157"/>
      <c r="CKR157"/>
      <c r="CKS157"/>
      <c r="CKT157"/>
      <c r="CKU157"/>
      <c r="CKV157"/>
      <c r="CKW157"/>
      <c r="CKX157"/>
      <c r="CKY157"/>
      <c r="CKZ157"/>
      <c r="CLA157"/>
      <c r="CLB157"/>
      <c r="CLC157"/>
      <c r="CLD157"/>
      <c r="CLE157"/>
      <c r="CLF157"/>
      <c r="CLG157"/>
      <c r="CLH157"/>
      <c r="CLI157"/>
      <c r="CLJ157"/>
      <c r="CLK157"/>
      <c r="CLL157"/>
      <c r="CLM157"/>
      <c r="CLN157"/>
      <c r="CLO157"/>
      <c r="CLP157"/>
      <c r="CLQ157"/>
      <c r="CLR157"/>
      <c r="CLS157"/>
      <c r="CLT157"/>
      <c r="CLU157"/>
      <c r="CLV157"/>
      <c r="CLW157"/>
      <c r="CLX157"/>
      <c r="CLY157"/>
      <c r="CLZ157"/>
      <c r="CMA157"/>
      <c r="CMB157"/>
      <c r="CMC157"/>
      <c r="CMD157"/>
      <c r="CME157"/>
      <c r="CMF157"/>
      <c r="CMG157"/>
      <c r="CMH157"/>
      <c r="CMI157"/>
      <c r="CMJ157"/>
      <c r="CMK157"/>
      <c r="CML157"/>
      <c r="CMM157"/>
      <c r="CMN157"/>
      <c r="CMO157"/>
      <c r="CMP157"/>
      <c r="CMQ157"/>
      <c r="CMR157"/>
      <c r="CMS157"/>
      <c r="CMT157"/>
      <c r="CMU157"/>
      <c r="CMV157"/>
      <c r="CMW157"/>
      <c r="CMX157"/>
      <c r="CMY157"/>
      <c r="CMZ157"/>
      <c r="CNA157"/>
      <c r="CNB157"/>
      <c r="CNC157"/>
      <c r="CND157"/>
      <c r="CNE157"/>
      <c r="CNF157"/>
      <c r="CNG157"/>
      <c r="CNH157"/>
      <c r="CNI157"/>
      <c r="CNJ157"/>
      <c r="CNK157"/>
      <c r="CNL157"/>
      <c r="CNM157"/>
      <c r="CNN157"/>
      <c r="CNO157"/>
      <c r="CNP157"/>
      <c r="CNQ157"/>
      <c r="CNR157"/>
      <c r="CNS157"/>
      <c r="CNT157"/>
      <c r="CNU157"/>
      <c r="CNV157"/>
      <c r="CNW157"/>
      <c r="CNX157"/>
      <c r="CNY157"/>
      <c r="CNZ157"/>
      <c r="COA157"/>
      <c r="COB157"/>
      <c r="COC157"/>
      <c r="COD157"/>
      <c r="COE157"/>
      <c r="COF157"/>
      <c r="COG157"/>
      <c r="COH157"/>
      <c r="COI157"/>
      <c r="COJ157"/>
      <c r="COK157"/>
      <c r="COL157"/>
      <c r="COM157"/>
      <c r="CON157"/>
      <c r="COO157"/>
      <c r="COP157"/>
      <c r="COQ157"/>
      <c r="COR157"/>
      <c r="COS157"/>
      <c r="COT157"/>
      <c r="COU157"/>
      <c r="COV157"/>
      <c r="COW157"/>
      <c r="COX157"/>
      <c r="COY157"/>
      <c r="COZ157"/>
      <c r="CPA157"/>
      <c r="CPB157"/>
      <c r="CPC157"/>
      <c r="CPD157"/>
      <c r="CPE157"/>
      <c r="CPF157"/>
      <c r="CPG157"/>
      <c r="CPH157"/>
      <c r="CPI157"/>
      <c r="CPJ157"/>
      <c r="CPK157"/>
      <c r="CPL157"/>
      <c r="CPM157"/>
      <c r="CPN157"/>
      <c r="CPO157"/>
      <c r="CPP157"/>
      <c r="CPQ157"/>
      <c r="CPR157"/>
      <c r="CPS157"/>
      <c r="CPT157"/>
      <c r="CPU157"/>
      <c r="CPV157"/>
      <c r="CPW157"/>
      <c r="CPX157"/>
      <c r="CPY157"/>
      <c r="CPZ157"/>
      <c r="CQA157"/>
      <c r="CQB157"/>
      <c r="CQC157"/>
      <c r="CQD157"/>
      <c r="CQE157"/>
      <c r="CQF157"/>
      <c r="CQG157"/>
      <c r="CQH157"/>
      <c r="CQI157"/>
      <c r="CQJ157"/>
      <c r="CQK157"/>
      <c r="CQL157"/>
      <c r="CQM157"/>
      <c r="CQN157"/>
      <c r="CQO157"/>
      <c r="CQP157"/>
      <c r="CQQ157"/>
      <c r="CQR157"/>
      <c r="CQS157"/>
      <c r="CQT157"/>
      <c r="CQU157"/>
      <c r="CQV157"/>
      <c r="CQW157"/>
      <c r="CQX157"/>
      <c r="CQY157"/>
      <c r="CQZ157"/>
      <c r="CRA157"/>
      <c r="CRB157"/>
      <c r="CRC157"/>
      <c r="CRD157"/>
      <c r="CRE157"/>
      <c r="CRF157"/>
      <c r="CRG157"/>
      <c r="CRH157"/>
      <c r="CRI157"/>
      <c r="CRJ157"/>
      <c r="CRK157"/>
      <c r="CRL157"/>
      <c r="CRM157"/>
      <c r="CRN157"/>
      <c r="CRO157"/>
      <c r="CRP157"/>
      <c r="CRQ157"/>
      <c r="CRR157"/>
      <c r="CRS157"/>
      <c r="CRT157"/>
      <c r="CRU157"/>
      <c r="CRV157"/>
      <c r="CRW157"/>
      <c r="CRX157"/>
      <c r="CRY157"/>
      <c r="CRZ157"/>
      <c r="CSA157"/>
      <c r="CSB157"/>
      <c r="CSC157"/>
      <c r="CSD157"/>
      <c r="CSE157"/>
      <c r="CSF157"/>
      <c r="CSG157"/>
      <c r="CSH157"/>
      <c r="CSI157"/>
      <c r="CSJ157"/>
      <c r="CSK157"/>
      <c r="CSL157"/>
      <c r="CSM157"/>
      <c r="CSN157"/>
      <c r="CSO157"/>
      <c r="CSP157"/>
      <c r="CSQ157"/>
      <c r="CSR157"/>
      <c r="CSS157"/>
      <c r="CST157"/>
      <c r="CSU157"/>
      <c r="CSV157"/>
      <c r="CSW157"/>
      <c r="CSX157"/>
      <c r="CSY157"/>
      <c r="CSZ157"/>
      <c r="CTA157"/>
      <c r="CTB157"/>
      <c r="CTC157"/>
      <c r="CTD157"/>
      <c r="CTE157"/>
      <c r="CTF157"/>
      <c r="CTG157"/>
      <c r="CTH157"/>
      <c r="CTI157"/>
      <c r="CTJ157"/>
      <c r="CTK157"/>
      <c r="CTL157"/>
      <c r="CTM157"/>
      <c r="CTN157"/>
      <c r="CTO157"/>
      <c r="CTP157"/>
      <c r="CTQ157"/>
      <c r="CTR157"/>
      <c r="CTS157"/>
      <c r="CTT157"/>
      <c r="CTU157"/>
      <c r="CTV157"/>
      <c r="CTW157"/>
      <c r="CTX157"/>
      <c r="CTY157"/>
      <c r="CTZ157"/>
      <c r="CUA157"/>
      <c r="CUB157"/>
      <c r="CUC157"/>
      <c r="CUD157"/>
      <c r="CUE157"/>
      <c r="CUF157"/>
      <c r="CUG157"/>
      <c r="CUH157"/>
      <c r="CUI157"/>
      <c r="CUJ157"/>
      <c r="CUK157"/>
      <c r="CUL157"/>
      <c r="CUM157"/>
      <c r="CUN157"/>
      <c r="CUO157"/>
      <c r="CUP157"/>
      <c r="CUQ157"/>
      <c r="CUR157"/>
      <c r="CUS157"/>
      <c r="CUT157"/>
      <c r="CUU157"/>
      <c r="CUV157"/>
      <c r="CUW157"/>
      <c r="CUX157"/>
      <c r="CUY157"/>
      <c r="CUZ157"/>
      <c r="CVA157"/>
      <c r="CVB157"/>
      <c r="CVC157"/>
      <c r="CVD157"/>
      <c r="CVE157"/>
      <c r="CVF157"/>
      <c r="CVG157"/>
      <c r="CVH157"/>
      <c r="CVI157"/>
      <c r="CVJ157"/>
      <c r="CVK157"/>
      <c r="CVL157"/>
      <c r="CVM157"/>
      <c r="CVN157"/>
      <c r="CVO157"/>
      <c r="CVP157"/>
      <c r="CVQ157"/>
      <c r="CVR157"/>
      <c r="CVS157"/>
      <c r="CVT157"/>
      <c r="CVU157"/>
      <c r="CVV157"/>
      <c r="CVW157"/>
      <c r="CVX157"/>
      <c r="CVY157"/>
      <c r="CVZ157"/>
      <c r="CWA157"/>
      <c r="CWB157"/>
      <c r="CWC157"/>
      <c r="CWD157"/>
      <c r="CWE157"/>
      <c r="CWF157"/>
      <c r="CWG157"/>
      <c r="CWH157"/>
      <c r="CWI157"/>
      <c r="CWJ157"/>
      <c r="CWK157"/>
      <c r="CWL157"/>
      <c r="CWM157"/>
      <c r="CWN157"/>
      <c r="CWO157"/>
      <c r="CWP157"/>
      <c r="CWQ157"/>
      <c r="CWR157"/>
      <c r="CWS157"/>
      <c r="CWT157"/>
      <c r="CWU157"/>
      <c r="CWV157"/>
      <c r="CWW157"/>
      <c r="CWX157"/>
      <c r="CWY157"/>
      <c r="CWZ157"/>
      <c r="CXA157"/>
      <c r="CXB157"/>
      <c r="CXC157"/>
      <c r="CXD157"/>
      <c r="CXE157"/>
      <c r="CXF157"/>
      <c r="CXG157"/>
      <c r="CXH157"/>
      <c r="CXI157"/>
      <c r="CXJ157"/>
      <c r="CXK157"/>
      <c r="CXL157"/>
      <c r="CXM157"/>
      <c r="CXN157"/>
      <c r="CXO157"/>
      <c r="CXP157"/>
      <c r="CXQ157"/>
      <c r="CXR157"/>
      <c r="CXS157"/>
      <c r="CXT157"/>
      <c r="CXU157"/>
      <c r="CXV157"/>
      <c r="CXW157"/>
      <c r="CXX157"/>
      <c r="CXY157"/>
      <c r="CXZ157"/>
      <c r="CYA157"/>
      <c r="CYB157"/>
      <c r="CYC157"/>
      <c r="CYD157"/>
      <c r="CYE157"/>
      <c r="CYF157"/>
      <c r="CYG157"/>
      <c r="CYH157"/>
      <c r="CYI157"/>
      <c r="CYJ157"/>
      <c r="CYK157"/>
      <c r="CYL157"/>
      <c r="CYM157"/>
      <c r="CYN157"/>
      <c r="CYO157"/>
      <c r="CYP157"/>
      <c r="CYQ157"/>
      <c r="CYR157"/>
      <c r="CYS157"/>
      <c r="CYT157"/>
      <c r="CYU157"/>
      <c r="CYV157"/>
      <c r="CYW157"/>
      <c r="CYX157"/>
      <c r="CYY157"/>
      <c r="CYZ157"/>
      <c r="CZA157"/>
      <c r="CZB157"/>
      <c r="CZC157"/>
      <c r="CZD157"/>
      <c r="CZE157"/>
      <c r="CZF157"/>
      <c r="CZG157"/>
      <c r="CZH157"/>
      <c r="CZI157"/>
      <c r="CZJ157"/>
      <c r="CZK157"/>
      <c r="CZL157"/>
      <c r="CZM157"/>
      <c r="CZN157"/>
      <c r="CZO157"/>
      <c r="CZP157"/>
      <c r="CZQ157"/>
      <c r="CZR157"/>
      <c r="CZS157"/>
      <c r="CZT157"/>
      <c r="CZU157"/>
      <c r="CZV157"/>
      <c r="CZW157"/>
      <c r="CZX157"/>
      <c r="CZY157"/>
      <c r="CZZ157"/>
      <c r="DAA157"/>
      <c r="DAB157"/>
      <c r="DAC157"/>
      <c r="DAD157"/>
      <c r="DAE157"/>
      <c r="DAF157"/>
      <c r="DAG157"/>
      <c r="DAH157"/>
      <c r="DAI157"/>
      <c r="DAJ157"/>
      <c r="DAK157"/>
      <c r="DAL157"/>
      <c r="DAM157"/>
      <c r="DAN157"/>
      <c r="DAO157"/>
      <c r="DAP157"/>
      <c r="DAQ157"/>
      <c r="DAR157"/>
      <c r="DAS157"/>
      <c r="DAT157"/>
      <c r="DAU157"/>
      <c r="DAV157"/>
      <c r="DAW157"/>
      <c r="DAX157"/>
      <c r="DAY157"/>
      <c r="DAZ157"/>
      <c r="DBA157"/>
      <c r="DBB157"/>
      <c r="DBC157"/>
      <c r="DBD157"/>
      <c r="DBE157"/>
      <c r="DBF157"/>
      <c r="DBG157"/>
      <c r="DBH157"/>
      <c r="DBI157"/>
      <c r="DBJ157"/>
      <c r="DBK157"/>
      <c r="DBL157"/>
      <c r="DBM157"/>
      <c r="DBN157"/>
      <c r="DBO157"/>
      <c r="DBP157"/>
      <c r="DBQ157"/>
      <c r="DBR157"/>
      <c r="DBS157"/>
      <c r="DBT157"/>
      <c r="DBU157"/>
      <c r="DBV157"/>
      <c r="DBW157"/>
      <c r="DBX157"/>
      <c r="DBY157"/>
      <c r="DBZ157"/>
      <c r="DCA157"/>
      <c r="DCB157"/>
      <c r="DCC157"/>
      <c r="DCD157"/>
      <c r="DCE157"/>
      <c r="DCF157"/>
      <c r="DCG157"/>
      <c r="DCH157"/>
      <c r="DCI157"/>
      <c r="DCJ157"/>
      <c r="DCK157"/>
      <c r="DCL157"/>
      <c r="DCM157"/>
      <c r="DCN157"/>
      <c r="DCO157"/>
      <c r="DCP157"/>
      <c r="DCQ157"/>
      <c r="DCR157"/>
      <c r="DCS157"/>
      <c r="DCT157"/>
      <c r="DCU157"/>
      <c r="DCV157"/>
      <c r="DCW157"/>
      <c r="DCX157"/>
      <c r="DCY157"/>
      <c r="DCZ157"/>
      <c r="DDA157"/>
      <c r="DDB157"/>
      <c r="DDC157"/>
      <c r="DDD157"/>
      <c r="DDE157"/>
      <c r="DDF157"/>
      <c r="DDG157"/>
      <c r="DDH157"/>
      <c r="DDI157"/>
      <c r="DDJ157"/>
      <c r="DDK157"/>
      <c r="DDL157"/>
      <c r="DDM157"/>
      <c r="DDN157"/>
      <c r="DDO157"/>
      <c r="DDP157"/>
      <c r="DDQ157"/>
      <c r="DDR157"/>
      <c r="DDS157"/>
      <c r="DDT157"/>
      <c r="DDU157"/>
      <c r="DDV157"/>
      <c r="DDW157"/>
      <c r="DDX157"/>
      <c r="DDY157"/>
      <c r="DDZ157"/>
      <c r="DEA157"/>
      <c r="DEB157"/>
      <c r="DEC157"/>
      <c r="DED157"/>
      <c r="DEE157"/>
      <c r="DEF157"/>
      <c r="DEG157"/>
      <c r="DEH157"/>
      <c r="DEI157"/>
      <c r="DEJ157"/>
      <c r="DEK157"/>
      <c r="DEL157"/>
      <c r="DEM157"/>
      <c r="DEN157"/>
      <c r="DEO157"/>
      <c r="DEP157"/>
      <c r="DEQ157"/>
      <c r="DER157"/>
      <c r="DES157"/>
      <c r="DET157"/>
      <c r="DEU157"/>
      <c r="DEV157"/>
      <c r="DEW157"/>
      <c r="DEX157"/>
      <c r="DEY157"/>
      <c r="DEZ157"/>
      <c r="DFA157"/>
      <c r="DFB157"/>
      <c r="DFC157"/>
      <c r="DFD157"/>
      <c r="DFE157"/>
      <c r="DFF157"/>
      <c r="DFG157"/>
      <c r="DFH157"/>
      <c r="DFI157"/>
      <c r="DFJ157"/>
      <c r="DFK157"/>
      <c r="DFL157"/>
      <c r="DFM157"/>
      <c r="DFN157"/>
      <c r="DFO157"/>
      <c r="DFP157"/>
      <c r="DFQ157"/>
      <c r="DFR157"/>
      <c r="DFS157"/>
      <c r="DFT157"/>
      <c r="DFU157"/>
      <c r="DFV157"/>
      <c r="DFW157"/>
      <c r="DFX157"/>
      <c r="DFY157"/>
      <c r="DFZ157"/>
      <c r="DGA157"/>
      <c r="DGB157"/>
      <c r="DGC157"/>
      <c r="DGD157"/>
      <c r="DGE157"/>
      <c r="DGF157"/>
      <c r="DGG157"/>
      <c r="DGH157"/>
      <c r="DGI157"/>
      <c r="DGJ157"/>
      <c r="DGK157"/>
      <c r="DGL157"/>
      <c r="DGM157"/>
      <c r="DGN157"/>
      <c r="DGO157"/>
      <c r="DGP157"/>
      <c r="DGQ157"/>
      <c r="DGR157"/>
      <c r="DGS157"/>
      <c r="DGT157"/>
      <c r="DGU157"/>
      <c r="DGV157"/>
      <c r="DGW157"/>
      <c r="DGX157"/>
      <c r="DGY157"/>
      <c r="DGZ157"/>
      <c r="DHA157"/>
      <c r="DHB157"/>
      <c r="DHC157"/>
      <c r="DHD157"/>
      <c r="DHE157"/>
      <c r="DHF157"/>
      <c r="DHG157"/>
      <c r="DHH157"/>
      <c r="DHI157"/>
      <c r="DHJ157"/>
      <c r="DHK157"/>
      <c r="DHL157"/>
      <c r="DHM157"/>
      <c r="DHN157"/>
      <c r="DHO157"/>
      <c r="DHP157"/>
      <c r="DHQ157"/>
      <c r="DHR157"/>
      <c r="DHS157"/>
      <c r="DHT157"/>
      <c r="DHU157"/>
      <c r="DHV157"/>
      <c r="DHW157"/>
      <c r="DHX157"/>
      <c r="DHY157"/>
      <c r="DHZ157"/>
      <c r="DIA157"/>
      <c r="DIB157"/>
      <c r="DIC157"/>
      <c r="DID157"/>
      <c r="DIE157"/>
      <c r="DIF157"/>
      <c r="DIG157"/>
      <c r="DIH157"/>
      <c r="DII157"/>
      <c r="DIJ157"/>
      <c r="DIK157"/>
      <c r="DIL157"/>
      <c r="DIM157"/>
      <c r="DIN157"/>
      <c r="DIO157"/>
      <c r="DIP157"/>
      <c r="DIQ157"/>
      <c r="DIR157"/>
      <c r="DIS157"/>
      <c r="DIT157"/>
      <c r="DIU157"/>
      <c r="DIV157"/>
      <c r="DIW157"/>
      <c r="DIX157"/>
      <c r="DIY157"/>
      <c r="DIZ157"/>
      <c r="DJA157"/>
      <c r="DJB157"/>
      <c r="DJC157"/>
      <c r="DJD157"/>
      <c r="DJE157"/>
      <c r="DJF157"/>
      <c r="DJG157"/>
      <c r="DJH157"/>
      <c r="DJI157"/>
      <c r="DJJ157"/>
      <c r="DJK157"/>
      <c r="DJL157"/>
      <c r="DJM157"/>
      <c r="DJN157"/>
      <c r="DJO157"/>
      <c r="DJP157"/>
      <c r="DJQ157"/>
      <c r="DJR157"/>
      <c r="DJS157"/>
      <c r="DJT157"/>
      <c r="DJU157"/>
      <c r="DJV157"/>
      <c r="DJW157"/>
      <c r="DJX157"/>
      <c r="DJY157"/>
      <c r="DJZ157"/>
      <c r="DKA157"/>
      <c r="DKB157"/>
      <c r="DKC157"/>
      <c r="DKD157"/>
      <c r="DKE157"/>
      <c r="DKF157"/>
      <c r="DKG157"/>
      <c r="DKH157"/>
      <c r="DKI157"/>
      <c r="DKJ157"/>
      <c r="DKK157"/>
      <c r="DKL157"/>
      <c r="DKM157"/>
      <c r="DKN157"/>
      <c r="DKO157"/>
      <c r="DKP157"/>
      <c r="DKQ157"/>
      <c r="DKR157"/>
      <c r="DKS157"/>
      <c r="DKT157"/>
      <c r="DKU157"/>
      <c r="DKV157"/>
      <c r="DKW157"/>
      <c r="DKX157"/>
      <c r="DKY157"/>
      <c r="DKZ157"/>
      <c r="DLA157"/>
      <c r="DLB157"/>
      <c r="DLC157"/>
      <c r="DLD157"/>
      <c r="DLE157"/>
      <c r="DLF157"/>
      <c r="DLG157"/>
      <c r="DLH157"/>
      <c r="DLI157"/>
      <c r="DLJ157"/>
      <c r="DLK157"/>
      <c r="DLL157"/>
      <c r="DLM157"/>
      <c r="DLN157"/>
      <c r="DLO157"/>
      <c r="DLP157"/>
      <c r="DLQ157"/>
      <c r="DLR157"/>
      <c r="DLS157"/>
      <c r="DLT157"/>
      <c r="DLU157"/>
      <c r="DLV157"/>
      <c r="DLW157"/>
      <c r="DLX157"/>
      <c r="DLY157"/>
      <c r="DLZ157"/>
      <c r="DMA157"/>
      <c r="DMB157"/>
      <c r="DMC157"/>
      <c r="DMD157"/>
      <c r="DME157"/>
      <c r="DMF157"/>
      <c r="DMG157"/>
      <c r="DMH157"/>
      <c r="DMI157"/>
      <c r="DMJ157"/>
      <c r="DMK157"/>
      <c r="DML157"/>
      <c r="DMM157"/>
      <c r="DMN157"/>
      <c r="DMO157"/>
      <c r="DMP157"/>
      <c r="DMQ157"/>
      <c r="DMR157"/>
      <c r="DMS157"/>
      <c r="DMT157"/>
      <c r="DMU157"/>
      <c r="DMV157"/>
      <c r="DMW157"/>
      <c r="DMX157"/>
      <c r="DMY157"/>
      <c r="DMZ157"/>
      <c r="DNA157"/>
      <c r="DNB157"/>
      <c r="DNC157"/>
      <c r="DND157"/>
      <c r="DNE157"/>
      <c r="DNF157"/>
      <c r="DNG157"/>
      <c r="DNH157"/>
      <c r="DNI157"/>
      <c r="DNJ157"/>
      <c r="DNK157"/>
      <c r="DNL157"/>
      <c r="DNM157"/>
      <c r="DNN157"/>
      <c r="DNO157"/>
      <c r="DNP157"/>
      <c r="DNQ157"/>
      <c r="DNR157"/>
      <c r="DNS157"/>
      <c r="DNT157"/>
      <c r="DNU157"/>
      <c r="DNV157"/>
      <c r="DNW157"/>
      <c r="DNX157"/>
      <c r="DNY157"/>
      <c r="DNZ157"/>
      <c r="DOA157"/>
      <c r="DOB157"/>
      <c r="DOC157"/>
      <c r="DOD157"/>
      <c r="DOE157"/>
      <c r="DOF157"/>
      <c r="DOG157"/>
      <c r="DOH157"/>
      <c r="DOI157"/>
      <c r="DOJ157"/>
      <c r="DOK157"/>
      <c r="DOL157"/>
      <c r="DOM157"/>
      <c r="DON157"/>
      <c r="DOO157"/>
      <c r="DOP157"/>
      <c r="DOQ157"/>
      <c r="DOR157"/>
      <c r="DOS157"/>
      <c r="DOT157"/>
      <c r="DOU157"/>
      <c r="DOV157"/>
      <c r="DOW157"/>
      <c r="DOX157"/>
      <c r="DOY157"/>
      <c r="DOZ157"/>
      <c r="DPA157"/>
      <c r="DPB157"/>
      <c r="DPC157"/>
      <c r="DPD157"/>
      <c r="DPE157"/>
      <c r="DPF157"/>
      <c r="DPG157"/>
      <c r="DPH157"/>
      <c r="DPI157"/>
      <c r="DPJ157"/>
      <c r="DPK157"/>
      <c r="DPL157"/>
      <c r="DPM157"/>
      <c r="DPN157"/>
      <c r="DPO157"/>
      <c r="DPP157"/>
      <c r="DPQ157"/>
      <c r="DPR157"/>
      <c r="DPS157"/>
      <c r="DPT157"/>
      <c r="DPU157"/>
      <c r="DPV157"/>
      <c r="DPW157"/>
      <c r="DPX157"/>
      <c r="DPY157"/>
      <c r="DPZ157"/>
      <c r="DQA157"/>
      <c r="DQB157"/>
      <c r="DQC157"/>
      <c r="DQD157"/>
      <c r="DQE157"/>
      <c r="DQF157"/>
      <c r="DQG157"/>
      <c r="DQH157"/>
      <c r="DQI157"/>
      <c r="DQJ157"/>
      <c r="DQK157"/>
      <c r="DQL157"/>
      <c r="DQM157"/>
      <c r="DQN157"/>
      <c r="DQO157"/>
      <c r="DQP157"/>
      <c r="DQQ157"/>
      <c r="DQR157"/>
      <c r="DQS157"/>
      <c r="DQT157"/>
      <c r="DQU157"/>
      <c r="DQV157"/>
      <c r="DQW157"/>
      <c r="DQX157"/>
      <c r="DQY157"/>
      <c r="DQZ157"/>
      <c r="DRA157"/>
      <c r="DRB157"/>
      <c r="DRC157"/>
      <c r="DRD157"/>
      <c r="DRE157"/>
      <c r="DRF157"/>
      <c r="DRG157"/>
      <c r="DRH157"/>
      <c r="DRI157"/>
      <c r="DRJ157"/>
      <c r="DRK157"/>
      <c r="DRL157"/>
      <c r="DRM157"/>
      <c r="DRN157"/>
      <c r="DRO157"/>
      <c r="DRP157"/>
      <c r="DRQ157"/>
      <c r="DRR157"/>
      <c r="DRS157"/>
      <c r="DRT157"/>
      <c r="DRU157"/>
      <c r="DRV157"/>
      <c r="DRW157"/>
      <c r="DRX157"/>
      <c r="DRY157"/>
      <c r="DRZ157"/>
      <c r="DSA157"/>
      <c r="DSB157"/>
      <c r="DSC157"/>
      <c r="DSD157"/>
      <c r="DSE157"/>
      <c r="DSF157"/>
      <c r="DSG157"/>
      <c r="DSH157"/>
      <c r="DSI157"/>
      <c r="DSJ157"/>
      <c r="DSK157"/>
      <c r="DSL157"/>
      <c r="DSM157"/>
      <c r="DSN157"/>
      <c r="DSO157"/>
      <c r="DSP157"/>
      <c r="DSQ157"/>
      <c r="DSR157"/>
      <c r="DSS157"/>
      <c r="DST157"/>
      <c r="DSU157"/>
      <c r="DSV157"/>
      <c r="DSW157"/>
      <c r="DSX157"/>
      <c r="DSY157"/>
      <c r="DSZ157"/>
      <c r="DTA157"/>
      <c r="DTB157"/>
      <c r="DTC157"/>
      <c r="DTD157"/>
      <c r="DTE157"/>
      <c r="DTF157"/>
      <c r="DTG157"/>
      <c r="DTH157"/>
      <c r="DTI157"/>
      <c r="DTJ157"/>
      <c r="DTK157"/>
      <c r="DTL157"/>
      <c r="DTM157"/>
      <c r="DTN157"/>
      <c r="DTO157"/>
      <c r="DTP157"/>
      <c r="DTQ157"/>
      <c r="DTR157"/>
      <c r="DTS157"/>
      <c r="DTT157"/>
      <c r="DTU157"/>
      <c r="DTV157"/>
      <c r="DTW157"/>
      <c r="DTX157"/>
      <c r="DTY157"/>
      <c r="DTZ157"/>
      <c r="DUA157"/>
      <c r="DUB157"/>
      <c r="DUC157"/>
      <c r="DUD157"/>
      <c r="DUE157"/>
      <c r="DUF157"/>
      <c r="DUG157"/>
      <c r="DUH157"/>
      <c r="DUI157"/>
      <c r="DUJ157"/>
      <c r="DUK157"/>
      <c r="DUL157"/>
      <c r="DUM157"/>
      <c r="DUN157"/>
      <c r="DUO157"/>
      <c r="DUP157"/>
      <c r="DUQ157"/>
      <c r="DUR157"/>
      <c r="DUS157"/>
      <c r="DUT157"/>
      <c r="DUU157"/>
      <c r="DUV157"/>
      <c r="DUW157"/>
      <c r="DUX157"/>
      <c r="DUY157"/>
      <c r="DUZ157"/>
      <c r="DVA157"/>
      <c r="DVB157"/>
      <c r="DVC157"/>
      <c r="DVD157"/>
      <c r="DVE157"/>
      <c r="DVF157"/>
      <c r="DVG157"/>
      <c r="DVH157"/>
      <c r="DVI157"/>
      <c r="DVJ157"/>
      <c r="DVK157"/>
      <c r="DVL157"/>
      <c r="DVM157"/>
      <c r="DVN157"/>
      <c r="DVO157"/>
      <c r="DVP157"/>
      <c r="DVQ157"/>
      <c r="DVR157"/>
      <c r="DVS157"/>
      <c r="DVT157"/>
      <c r="DVU157"/>
      <c r="DVV157"/>
      <c r="DVW157"/>
      <c r="DVX157"/>
      <c r="DVY157"/>
      <c r="DVZ157"/>
      <c r="DWA157"/>
      <c r="DWB157"/>
      <c r="DWC157"/>
      <c r="DWD157"/>
      <c r="DWE157"/>
      <c r="DWF157"/>
      <c r="DWG157"/>
      <c r="DWH157"/>
      <c r="DWI157"/>
      <c r="DWJ157"/>
      <c r="DWK157"/>
      <c r="DWL157"/>
      <c r="DWM157"/>
      <c r="DWN157"/>
      <c r="DWO157"/>
      <c r="DWP157"/>
      <c r="DWQ157"/>
      <c r="DWR157"/>
      <c r="DWS157"/>
      <c r="DWT157"/>
      <c r="DWU157"/>
      <c r="DWV157"/>
      <c r="DWW157"/>
      <c r="DWX157"/>
      <c r="DWY157"/>
      <c r="DWZ157"/>
      <c r="DXA157"/>
      <c r="DXB157"/>
      <c r="DXC157"/>
      <c r="DXD157"/>
      <c r="DXE157"/>
      <c r="DXF157"/>
      <c r="DXG157"/>
      <c r="DXH157"/>
      <c r="DXI157"/>
      <c r="DXJ157"/>
      <c r="DXK157"/>
      <c r="DXL157"/>
      <c r="DXM157"/>
      <c r="DXN157"/>
      <c r="DXO157"/>
      <c r="DXP157"/>
      <c r="DXQ157"/>
      <c r="DXR157"/>
      <c r="DXS157"/>
      <c r="DXT157"/>
      <c r="DXU157"/>
      <c r="DXV157"/>
      <c r="DXW157"/>
      <c r="DXX157"/>
      <c r="DXY157"/>
      <c r="DXZ157"/>
      <c r="DYA157"/>
      <c r="DYB157"/>
      <c r="DYC157"/>
      <c r="DYD157"/>
      <c r="DYE157"/>
      <c r="DYF157"/>
      <c r="DYG157"/>
      <c r="DYH157"/>
      <c r="DYI157"/>
      <c r="DYJ157"/>
      <c r="DYK157"/>
      <c r="DYL157"/>
      <c r="DYM157"/>
      <c r="DYN157"/>
      <c r="DYO157"/>
      <c r="DYP157"/>
      <c r="DYQ157"/>
      <c r="DYR157"/>
      <c r="DYS157"/>
      <c r="DYT157"/>
      <c r="DYU157"/>
      <c r="DYV157"/>
      <c r="DYW157"/>
      <c r="DYX157"/>
      <c r="DYY157"/>
      <c r="DYZ157"/>
      <c r="DZA157"/>
      <c r="DZB157"/>
      <c r="DZC157"/>
      <c r="DZD157"/>
      <c r="DZE157"/>
      <c r="DZF157"/>
      <c r="DZG157"/>
      <c r="DZH157"/>
      <c r="DZI157"/>
      <c r="DZJ157"/>
      <c r="DZK157"/>
      <c r="DZL157"/>
      <c r="DZM157"/>
      <c r="DZN157"/>
      <c r="DZO157"/>
      <c r="DZP157"/>
      <c r="DZQ157"/>
      <c r="DZR157"/>
      <c r="DZS157"/>
      <c r="DZT157"/>
      <c r="DZU157"/>
      <c r="DZV157"/>
      <c r="DZW157"/>
      <c r="DZX157"/>
      <c r="DZY157"/>
      <c r="DZZ157"/>
      <c r="EAA157"/>
      <c r="EAB157"/>
      <c r="EAC157"/>
      <c r="EAD157"/>
      <c r="EAE157"/>
      <c r="EAF157"/>
      <c r="EAG157"/>
      <c r="EAH157"/>
      <c r="EAI157"/>
      <c r="EAJ157"/>
      <c r="EAK157"/>
      <c r="EAL157"/>
      <c r="EAM157"/>
      <c r="EAN157"/>
      <c r="EAO157"/>
      <c r="EAP157"/>
      <c r="EAQ157"/>
      <c r="EAR157"/>
      <c r="EAS157"/>
      <c r="EAT157"/>
      <c r="EAU157"/>
      <c r="EAV157"/>
      <c r="EAW157"/>
      <c r="EAX157"/>
      <c r="EAY157"/>
      <c r="EAZ157"/>
      <c r="EBA157"/>
      <c r="EBB157"/>
      <c r="EBC157"/>
      <c r="EBD157"/>
      <c r="EBE157"/>
      <c r="EBF157"/>
      <c r="EBG157"/>
      <c r="EBH157"/>
      <c r="EBI157"/>
      <c r="EBJ157"/>
      <c r="EBK157"/>
      <c r="EBL157"/>
      <c r="EBM157"/>
      <c r="EBN157"/>
      <c r="EBO157"/>
      <c r="EBP157"/>
      <c r="EBQ157"/>
      <c r="EBR157"/>
      <c r="EBS157"/>
      <c r="EBT157"/>
      <c r="EBU157"/>
      <c r="EBV157"/>
      <c r="EBW157"/>
      <c r="EBX157"/>
      <c r="EBY157"/>
      <c r="EBZ157"/>
      <c r="ECA157"/>
      <c r="ECB157"/>
      <c r="ECC157"/>
      <c r="ECD157"/>
      <c r="ECE157"/>
      <c r="ECF157"/>
      <c r="ECG157"/>
      <c r="ECH157"/>
      <c r="ECI157"/>
      <c r="ECJ157"/>
      <c r="ECK157"/>
      <c r="ECL157"/>
      <c r="ECM157"/>
      <c r="ECN157"/>
      <c r="ECO157"/>
      <c r="ECP157"/>
      <c r="ECQ157"/>
      <c r="ECR157"/>
      <c r="ECS157"/>
      <c r="ECT157"/>
      <c r="ECU157"/>
      <c r="ECV157"/>
      <c r="ECW157"/>
      <c r="ECX157"/>
      <c r="ECY157"/>
      <c r="ECZ157"/>
      <c r="EDA157"/>
      <c r="EDB157"/>
      <c r="EDC157"/>
      <c r="EDD157"/>
      <c r="EDE157"/>
      <c r="EDF157"/>
      <c r="EDG157"/>
      <c r="EDH157"/>
      <c r="EDI157"/>
      <c r="EDJ157"/>
      <c r="EDK157"/>
      <c r="EDL157"/>
      <c r="EDM157"/>
      <c r="EDN157"/>
      <c r="EDO157"/>
      <c r="EDP157"/>
      <c r="EDQ157"/>
      <c r="EDR157"/>
      <c r="EDS157"/>
      <c r="EDT157"/>
      <c r="EDU157"/>
      <c r="EDV157"/>
      <c r="EDW157"/>
      <c r="EDX157"/>
      <c r="EDY157"/>
      <c r="EDZ157"/>
      <c r="EEA157"/>
      <c r="EEB157"/>
      <c r="EEC157"/>
      <c r="EED157"/>
      <c r="EEE157"/>
      <c r="EEF157"/>
      <c r="EEG157"/>
      <c r="EEH157"/>
      <c r="EEI157"/>
      <c r="EEJ157"/>
      <c r="EEK157"/>
      <c r="EEL157"/>
      <c r="EEM157"/>
      <c r="EEN157"/>
      <c r="EEO157"/>
      <c r="EEP157"/>
      <c r="EEQ157"/>
      <c r="EER157"/>
      <c r="EES157"/>
      <c r="EET157"/>
      <c r="EEU157"/>
      <c r="EEV157"/>
      <c r="EEW157"/>
      <c r="EEX157"/>
      <c r="EEY157"/>
      <c r="EEZ157"/>
      <c r="EFA157"/>
      <c r="EFB157"/>
      <c r="EFC157"/>
      <c r="EFD157"/>
      <c r="EFE157"/>
      <c r="EFF157"/>
      <c r="EFG157"/>
      <c r="EFH157"/>
      <c r="EFI157"/>
      <c r="EFJ157"/>
      <c r="EFK157"/>
      <c r="EFL157"/>
      <c r="EFM157"/>
      <c r="EFN157"/>
      <c r="EFO157"/>
      <c r="EFP157"/>
      <c r="EFQ157"/>
      <c r="EFR157"/>
      <c r="EFS157"/>
      <c r="EFT157"/>
      <c r="EFU157"/>
      <c r="EFV157"/>
      <c r="EFW157"/>
      <c r="EFX157"/>
      <c r="EFY157"/>
      <c r="EFZ157"/>
      <c r="EGA157"/>
      <c r="EGB157"/>
      <c r="EGC157"/>
      <c r="EGD157"/>
      <c r="EGE157"/>
      <c r="EGF157"/>
      <c r="EGG157"/>
      <c r="EGH157"/>
      <c r="EGI157"/>
      <c r="EGJ157"/>
      <c r="EGK157"/>
      <c r="EGL157"/>
      <c r="EGM157"/>
      <c r="EGN157"/>
      <c r="EGO157"/>
      <c r="EGP157"/>
      <c r="EGQ157"/>
      <c r="EGR157"/>
      <c r="EGS157"/>
      <c r="EGT157"/>
      <c r="EGU157"/>
      <c r="EGV157"/>
      <c r="EGW157"/>
      <c r="EGX157"/>
      <c r="EGY157"/>
      <c r="EGZ157"/>
      <c r="EHA157"/>
      <c r="EHB157"/>
      <c r="EHC157"/>
      <c r="EHD157"/>
      <c r="EHE157"/>
      <c r="EHF157"/>
      <c r="EHG157"/>
      <c r="EHH157"/>
      <c r="EHI157"/>
      <c r="EHJ157"/>
      <c r="EHK157"/>
      <c r="EHL157"/>
      <c r="EHM157"/>
      <c r="EHN157"/>
      <c r="EHO157"/>
      <c r="EHP157"/>
      <c r="EHQ157"/>
      <c r="EHR157"/>
      <c r="EHS157"/>
      <c r="EHT157"/>
      <c r="EHU157"/>
      <c r="EHV157"/>
      <c r="EHW157"/>
      <c r="EHX157"/>
      <c r="EHY157"/>
      <c r="EHZ157"/>
      <c r="EIA157"/>
      <c r="EIB157"/>
      <c r="EIC157"/>
      <c r="EID157"/>
      <c r="EIE157"/>
      <c r="EIF157"/>
      <c r="EIG157"/>
      <c r="EIH157"/>
      <c r="EII157"/>
      <c r="EIJ157"/>
      <c r="EIK157"/>
      <c r="EIL157"/>
      <c r="EIM157"/>
      <c r="EIN157"/>
      <c r="EIO157"/>
      <c r="EIP157"/>
      <c r="EIQ157"/>
      <c r="EIR157"/>
      <c r="EIS157"/>
      <c r="EIT157"/>
      <c r="EIU157"/>
      <c r="EIV157"/>
      <c r="EIW157"/>
      <c r="EIX157"/>
      <c r="EIY157"/>
      <c r="EIZ157"/>
      <c r="EJA157"/>
      <c r="EJB157"/>
      <c r="EJC157"/>
      <c r="EJD157"/>
      <c r="EJE157"/>
      <c r="EJF157"/>
      <c r="EJG157"/>
      <c r="EJH157"/>
      <c r="EJI157"/>
      <c r="EJJ157"/>
      <c r="EJK157"/>
      <c r="EJL157"/>
      <c r="EJM157"/>
      <c r="EJN157"/>
      <c r="EJO157"/>
      <c r="EJP157"/>
      <c r="EJQ157"/>
      <c r="EJR157"/>
      <c r="EJS157"/>
      <c r="EJT157"/>
      <c r="EJU157"/>
      <c r="EJV157"/>
      <c r="EJW157"/>
      <c r="EJX157"/>
      <c r="EJY157"/>
      <c r="EJZ157"/>
      <c r="EKA157"/>
      <c r="EKB157"/>
      <c r="EKC157"/>
      <c r="EKD157"/>
      <c r="EKE157"/>
      <c r="EKF157"/>
      <c r="EKG157"/>
      <c r="EKH157"/>
      <c r="EKI157"/>
      <c r="EKJ157"/>
      <c r="EKK157"/>
      <c r="EKL157"/>
      <c r="EKM157"/>
      <c r="EKN157"/>
      <c r="EKO157"/>
      <c r="EKP157"/>
      <c r="EKQ157"/>
      <c r="EKR157"/>
      <c r="EKS157"/>
      <c r="EKT157"/>
      <c r="EKU157"/>
      <c r="EKV157"/>
      <c r="EKW157"/>
      <c r="EKX157"/>
      <c r="EKY157"/>
      <c r="EKZ157"/>
      <c r="ELA157"/>
      <c r="ELB157"/>
      <c r="ELC157"/>
      <c r="ELD157"/>
      <c r="ELE157"/>
      <c r="ELF157"/>
      <c r="ELG157"/>
      <c r="ELH157"/>
      <c r="ELI157"/>
      <c r="ELJ157"/>
      <c r="ELK157"/>
      <c r="ELL157"/>
      <c r="ELM157"/>
      <c r="ELN157"/>
      <c r="ELO157"/>
      <c r="ELP157"/>
      <c r="ELQ157"/>
      <c r="ELR157"/>
      <c r="ELS157"/>
      <c r="ELT157"/>
      <c r="ELU157"/>
      <c r="ELV157"/>
      <c r="ELW157"/>
      <c r="ELX157"/>
      <c r="ELY157"/>
      <c r="ELZ157"/>
      <c r="EMA157"/>
      <c r="EMB157"/>
      <c r="EMC157"/>
      <c r="EMD157"/>
      <c r="EME157"/>
      <c r="EMF157"/>
      <c r="EMG157"/>
      <c r="EMH157"/>
      <c r="EMI157"/>
      <c r="EMJ157"/>
      <c r="EMK157"/>
      <c r="EML157"/>
      <c r="EMM157"/>
      <c r="EMN157"/>
      <c r="EMO157"/>
      <c r="EMP157"/>
      <c r="EMQ157"/>
      <c r="EMR157"/>
      <c r="EMS157"/>
      <c r="EMT157"/>
      <c r="EMU157"/>
      <c r="EMV157"/>
      <c r="EMW157"/>
      <c r="EMX157"/>
      <c r="EMY157"/>
      <c r="EMZ157"/>
      <c r="ENA157"/>
      <c r="ENB157"/>
      <c r="ENC157"/>
      <c r="END157"/>
      <c r="ENE157"/>
      <c r="ENF157"/>
      <c r="ENG157"/>
      <c r="ENH157"/>
      <c r="ENI157"/>
      <c r="ENJ157"/>
      <c r="ENK157"/>
      <c r="ENL157"/>
      <c r="ENM157"/>
      <c r="ENN157"/>
      <c r="ENO157"/>
      <c r="ENP157"/>
      <c r="ENQ157"/>
      <c r="ENR157"/>
      <c r="ENS157"/>
      <c r="ENT157"/>
      <c r="ENU157"/>
      <c r="ENV157"/>
      <c r="ENW157"/>
      <c r="ENX157"/>
      <c r="ENY157"/>
      <c r="ENZ157"/>
      <c r="EOA157"/>
      <c r="EOB157"/>
      <c r="EOC157"/>
      <c r="EOD157"/>
      <c r="EOE157"/>
      <c r="EOF157"/>
      <c r="EOG157"/>
      <c r="EOH157"/>
      <c r="EOI157"/>
      <c r="EOJ157"/>
      <c r="EOK157"/>
      <c r="EOL157"/>
      <c r="EOM157"/>
      <c r="EON157"/>
      <c r="EOO157"/>
      <c r="EOP157"/>
      <c r="EOQ157"/>
      <c r="EOR157"/>
      <c r="EOS157"/>
      <c r="EOT157"/>
      <c r="EOU157"/>
      <c r="EOV157"/>
      <c r="EOW157"/>
      <c r="EOX157"/>
      <c r="EOY157"/>
      <c r="EOZ157"/>
      <c r="EPA157"/>
      <c r="EPB157"/>
      <c r="EPC157"/>
      <c r="EPD157"/>
      <c r="EPE157"/>
      <c r="EPF157"/>
      <c r="EPG157"/>
      <c r="EPH157"/>
      <c r="EPI157"/>
      <c r="EPJ157"/>
      <c r="EPK157"/>
      <c r="EPL157"/>
      <c r="EPM157"/>
      <c r="EPN157"/>
      <c r="EPO157"/>
      <c r="EPP157"/>
      <c r="EPQ157"/>
      <c r="EPR157"/>
      <c r="EPS157"/>
      <c r="EPT157"/>
      <c r="EPU157"/>
      <c r="EPV157"/>
      <c r="EPW157"/>
      <c r="EPX157"/>
      <c r="EPY157"/>
      <c r="EPZ157"/>
      <c r="EQA157"/>
      <c r="EQB157"/>
      <c r="EQC157"/>
      <c r="EQD157"/>
      <c r="EQE157"/>
      <c r="EQF157"/>
      <c r="EQG157"/>
      <c r="EQH157"/>
      <c r="EQI157"/>
      <c r="EQJ157"/>
      <c r="EQK157"/>
      <c r="EQL157"/>
      <c r="EQM157"/>
      <c r="EQN157"/>
      <c r="EQO157"/>
      <c r="EQP157"/>
      <c r="EQQ157"/>
      <c r="EQR157"/>
      <c r="EQS157"/>
      <c r="EQT157"/>
      <c r="EQU157"/>
      <c r="EQV157"/>
      <c r="EQW157"/>
      <c r="EQX157"/>
      <c r="EQY157"/>
      <c r="EQZ157"/>
      <c r="ERA157"/>
      <c r="ERB157"/>
      <c r="ERC157"/>
      <c r="ERD157"/>
      <c r="ERE157"/>
      <c r="ERF157"/>
      <c r="ERG157"/>
      <c r="ERH157"/>
      <c r="ERI157"/>
      <c r="ERJ157"/>
      <c r="ERK157"/>
      <c r="ERL157"/>
      <c r="ERM157"/>
      <c r="ERN157"/>
      <c r="ERO157"/>
      <c r="ERP157"/>
      <c r="ERQ157"/>
      <c r="ERR157"/>
      <c r="ERS157"/>
      <c r="ERT157"/>
      <c r="ERU157"/>
      <c r="ERV157"/>
      <c r="ERW157"/>
      <c r="ERX157"/>
      <c r="ERY157"/>
      <c r="ERZ157"/>
      <c r="ESA157"/>
      <c r="ESB157"/>
      <c r="ESC157"/>
      <c r="ESD157"/>
      <c r="ESE157"/>
      <c r="ESF157"/>
      <c r="ESG157"/>
      <c r="ESH157"/>
      <c r="ESI157"/>
      <c r="ESJ157"/>
      <c r="ESK157"/>
      <c r="ESL157"/>
      <c r="ESM157"/>
      <c r="ESN157"/>
      <c r="ESO157"/>
      <c r="ESP157"/>
      <c r="ESQ157"/>
      <c r="ESR157"/>
      <c r="ESS157"/>
      <c r="EST157"/>
      <c r="ESU157"/>
      <c r="ESV157"/>
      <c r="ESW157"/>
      <c r="ESX157"/>
      <c r="ESY157"/>
      <c r="ESZ157"/>
      <c r="ETA157"/>
      <c r="ETB157"/>
      <c r="ETC157"/>
      <c r="ETD157"/>
      <c r="ETE157"/>
      <c r="ETF157"/>
      <c r="ETG157"/>
      <c r="ETH157"/>
      <c r="ETI157"/>
      <c r="ETJ157"/>
      <c r="ETK157"/>
      <c r="ETL157"/>
      <c r="ETM157"/>
      <c r="ETN157"/>
      <c r="ETO157"/>
      <c r="ETP157"/>
      <c r="ETQ157"/>
      <c r="ETR157"/>
      <c r="ETS157"/>
      <c r="ETT157"/>
      <c r="ETU157"/>
      <c r="ETV157"/>
      <c r="ETW157"/>
      <c r="ETX157"/>
      <c r="ETY157"/>
      <c r="ETZ157"/>
      <c r="EUA157"/>
      <c r="EUB157"/>
      <c r="EUC157"/>
      <c r="EUD157"/>
      <c r="EUE157"/>
      <c r="EUF157"/>
      <c r="EUG157"/>
      <c r="EUH157"/>
      <c r="EUI157"/>
      <c r="EUJ157"/>
      <c r="EUK157"/>
      <c r="EUL157"/>
      <c r="EUM157"/>
      <c r="EUN157"/>
      <c r="EUO157"/>
      <c r="EUP157"/>
      <c r="EUQ157"/>
      <c r="EUR157"/>
      <c r="EUS157"/>
      <c r="EUT157"/>
      <c r="EUU157"/>
      <c r="EUV157"/>
      <c r="EUW157"/>
      <c r="EUX157"/>
      <c r="EUY157"/>
      <c r="EUZ157"/>
      <c r="EVA157"/>
      <c r="EVB157"/>
      <c r="EVC157"/>
      <c r="EVD157"/>
      <c r="EVE157"/>
      <c r="EVF157"/>
      <c r="EVG157"/>
      <c r="EVH157"/>
      <c r="EVI157"/>
      <c r="EVJ157"/>
      <c r="EVK157"/>
      <c r="EVL157"/>
      <c r="EVM157"/>
      <c r="EVN157"/>
      <c r="EVO157"/>
      <c r="EVP157"/>
      <c r="EVQ157"/>
      <c r="EVR157"/>
      <c r="EVS157"/>
      <c r="EVT157"/>
      <c r="EVU157"/>
      <c r="EVV157"/>
      <c r="EVW157"/>
      <c r="EVX157"/>
      <c r="EVY157"/>
      <c r="EVZ157"/>
      <c r="EWA157"/>
      <c r="EWB157"/>
      <c r="EWC157"/>
      <c r="EWD157"/>
      <c r="EWE157"/>
      <c r="EWF157"/>
      <c r="EWG157"/>
      <c r="EWH157"/>
      <c r="EWI157"/>
      <c r="EWJ157"/>
      <c r="EWK157"/>
      <c r="EWL157"/>
      <c r="EWM157"/>
      <c r="EWN157"/>
      <c r="EWO157"/>
      <c r="EWP157"/>
      <c r="EWQ157"/>
      <c r="EWR157"/>
      <c r="EWS157"/>
      <c r="EWT157"/>
      <c r="EWU157"/>
      <c r="EWV157"/>
      <c r="EWW157"/>
      <c r="EWX157"/>
      <c r="EWY157"/>
      <c r="EWZ157"/>
      <c r="EXA157"/>
      <c r="EXB157"/>
      <c r="EXC157"/>
      <c r="EXD157"/>
      <c r="EXE157"/>
      <c r="EXF157"/>
      <c r="EXG157"/>
      <c r="EXH157"/>
      <c r="EXI157"/>
      <c r="EXJ157"/>
      <c r="EXK157"/>
      <c r="EXL157"/>
      <c r="EXM157"/>
      <c r="EXN157"/>
      <c r="EXO157"/>
      <c r="EXP157"/>
      <c r="EXQ157"/>
      <c r="EXR157"/>
      <c r="EXS157"/>
      <c r="EXT157"/>
      <c r="EXU157"/>
      <c r="EXV157"/>
      <c r="EXW157"/>
      <c r="EXX157"/>
      <c r="EXY157"/>
      <c r="EXZ157"/>
      <c r="EYA157"/>
      <c r="EYB157"/>
      <c r="EYC157"/>
      <c r="EYD157"/>
      <c r="EYE157"/>
      <c r="EYF157"/>
      <c r="EYG157"/>
      <c r="EYH157"/>
      <c r="EYI157"/>
      <c r="EYJ157"/>
      <c r="EYK157"/>
      <c r="EYL157"/>
      <c r="EYM157"/>
      <c r="EYN157"/>
      <c r="EYO157"/>
      <c r="EYP157"/>
      <c r="EYQ157"/>
      <c r="EYR157"/>
      <c r="EYS157"/>
      <c r="EYT157"/>
      <c r="EYU157"/>
      <c r="EYV157"/>
      <c r="EYW157"/>
      <c r="EYX157"/>
      <c r="EYY157"/>
      <c r="EYZ157"/>
      <c r="EZA157"/>
      <c r="EZB157"/>
      <c r="EZC157"/>
      <c r="EZD157"/>
      <c r="EZE157"/>
      <c r="EZF157"/>
      <c r="EZG157"/>
      <c r="EZH157"/>
      <c r="EZI157"/>
      <c r="EZJ157"/>
      <c r="EZK157"/>
      <c r="EZL157"/>
      <c r="EZM157"/>
      <c r="EZN157"/>
      <c r="EZO157"/>
      <c r="EZP157"/>
      <c r="EZQ157"/>
      <c r="EZR157"/>
      <c r="EZS157"/>
      <c r="EZT157"/>
      <c r="EZU157"/>
      <c r="EZV157"/>
      <c r="EZW157"/>
      <c r="EZX157"/>
      <c r="EZY157"/>
      <c r="EZZ157"/>
      <c r="FAA157"/>
      <c r="FAB157"/>
      <c r="FAC157"/>
      <c r="FAD157"/>
      <c r="FAE157"/>
      <c r="FAF157"/>
      <c r="FAG157"/>
      <c r="FAH157"/>
      <c r="FAI157"/>
      <c r="FAJ157"/>
      <c r="FAK157"/>
      <c r="FAL157"/>
      <c r="FAM157"/>
      <c r="FAN157"/>
      <c r="FAO157"/>
      <c r="FAP157"/>
      <c r="FAQ157"/>
      <c r="FAR157"/>
      <c r="FAS157"/>
      <c r="FAT157"/>
      <c r="FAU157"/>
      <c r="FAV157"/>
      <c r="FAW157"/>
      <c r="FAX157"/>
      <c r="FAY157"/>
      <c r="FAZ157"/>
      <c r="FBA157"/>
      <c r="FBB157"/>
      <c r="FBC157"/>
      <c r="FBD157"/>
      <c r="FBE157"/>
      <c r="FBF157"/>
      <c r="FBG157"/>
      <c r="FBH157"/>
      <c r="FBI157"/>
      <c r="FBJ157"/>
      <c r="FBK157"/>
      <c r="FBL157"/>
      <c r="FBM157"/>
      <c r="FBN157"/>
      <c r="FBO157"/>
      <c r="FBP157"/>
      <c r="FBQ157"/>
      <c r="FBR157"/>
      <c r="FBS157"/>
      <c r="FBT157"/>
      <c r="FBU157"/>
      <c r="FBV157"/>
      <c r="FBW157"/>
      <c r="FBX157"/>
      <c r="FBY157"/>
      <c r="FBZ157"/>
      <c r="FCA157"/>
      <c r="FCB157"/>
      <c r="FCC157"/>
      <c r="FCD157"/>
      <c r="FCE157"/>
      <c r="FCF157"/>
      <c r="FCG157"/>
      <c r="FCH157"/>
      <c r="FCI157"/>
      <c r="FCJ157"/>
      <c r="FCK157"/>
      <c r="FCL157"/>
      <c r="FCM157"/>
      <c r="FCN157"/>
      <c r="FCO157"/>
      <c r="FCP157"/>
      <c r="FCQ157"/>
      <c r="FCR157"/>
      <c r="FCS157"/>
      <c r="FCT157"/>
      <c r="FCU157"/>
      <c r="FCV157"/>
      <c r="FCW157"/>
      <c r="FCX157"/>
      <c r="FCY157"/>
      <c r="FCZ157"/>
      <c r="FDA157"/>
      <c r="FDB157"/>
      <c r="FDC157"/>
      <c r="FDD157"/>
      <c r="FDE157"/>
      <c r="FDF157"/>
      <c r="FDG157"/>
      <c r="FDH157"/>
      <c r="FDI157"/>
      <c r="FDJ157"/>
      <c r="FDK157"/>
      <c r="FDL157"/>
      <c r="FDM157"/>
      <c r="FDN157"/>
      <c r="FDO157"/>
      <c r="FDP157"/>
      <c r="FDQ157"/>
      <c r="FDR157"/>
      <c r="FDS157"/>
      <c r="FDT157"/>
      <c r="FDU157"/>
      <c r="FDV157"/>
      <c r="FDW157"/>
      <c r="FDX157"/>
      <c r="FDY157"/>
      <c r="FDZ157"/>
      <c r="FEA157"/>
      <c r="FEB157"/>
      <c r="FEC157"/>
      <c r="FED157"/>
      <c r="FEE157"/>
      <c r="FEF157"/>
      <c r="FEG157"/>
      <c r="FEH157"/>
      <c r="FEI157"/>
      <c r="FEJ157"/>
      <c r="FEK157"/>
      <c r="FEL157"/>
      <c r="FEM157"/>
      <c r="FEN157"/>
      <c r="FEO157"/>
      <c r="FEP157"/>
      <c r="FEQ157"/>
      <c r="FER157"/>
      <c r="FES157"/>
      <c r="FET157"/>
      <c r="FEU157"/>
      <c r="FEV157"/>
      <c r="FEW157"/>
      <c r="FEX157"/>
      <c r="FEY157"/>
      <c r="FEZ157"/>
      <c r="FFA157"/>
      <c r="FFB157"/>
      <c r="FFC157"/>
      <c r="FFD157"/>
      <c r="FFE157"/>
      <c r="FFF157"/>
      <c r="FFG157"/>
      <c r="FFH157"/>
      <c r="FFI157"/>
      <c r="FFJ157"/>
      <c r="FFK157"/>
      <c r="FFL157"/>
      <c r="FFM157"/>
      <c r="FFN157"/>
      <c r="FFO157"/>
      <c r="FFP157"/>
      <c r="FFQ157"/>
      <c r="FFR157"/>
      <c r="FFS157"/>
      <c r="FFT157"/>
      <c r="FFU157"/>
      <c r="FFV157"/>
      <c r="FFW157"/>
      <c r="FFX157"/>
      <c r="FFY157"/>
      <c r="FFZ157"/>
      <c r="FGA157"/>
      <c r="FGB157"/>
      <c r="FGC157"/>
      <c r="FGD157"/>
      <c r="FGE157"/>
      <c r="FGF157"/>
      <c r="FGG157"/>
      <c r="FGH157"/>
      <c r="FGI157"/>
      <c r="FGJ157"/>
      <c r="FGK157"/>
      <c r="FGL157"/>
      <c r="FGM157"/>
      <c r="FGN157"/>
      <c r="FGO157"/>
      <c r="FGP157"/>
      <c r="FGQ157"/>
      <c r="FGR157"/>
      <c r="FGS157"/>
      <c r="FGT157"/>
      <c r="FGU157"/>
      <c r="FGV157"/>
      <c r="FGW157"/>
      <c r="FGX157"/>
      <c r="FGY157"/>
      <c r="FGZ157"/>
      <c r="FHA157"/>
      <c r="FHB157"/>
      <c r="FHC157"/>
      <c r="FHD157"/>
      <c r="FHE157"/>
      <c r="FHF157"/>
      <c r="FHG157"/>
      <c r="FHH157"/>
      <c r="FHI157"/>
      <c r="FHJ157"/>
      <c r="FHK157"/>
      <c r="FHL157"/>
      <c r="FHM157"/>
      <c r="FHN157"/>
      <c r="FHO157"/>
      <c r="FHP157"/>
      <c r="FHQ157"/>
      <c r="FHR157"/>
      <c r="FHS157"/>
      <c r="FHT157"/>
      <c r="FHU157"/>
      <c r="FHV157"/>
      <c r="FHW157"/>
      <c r="FHX157"/>
      <c r="FHY157"/>
      <c r="FHZ157"/>
      <c r="FIA157"/>
      <c r="FIB157"/>
      <c r="FIC157"/>
      <c r="FID157"/>
      <c r="FIE157"/>
      <c r="FIF157"/>
      <c r="FIG157"/>
      <c r="FIH157"/>
      <c r="FII157"/>
      <c r="FIJ157"/>
      <c r="FIK157"/>
      <c r="FIL157"/>
      <c r="FIM157"/>
      <c r="FIN157"/>
      <c r="FIO157"/>
      <c r="FIP157"/>
      <c r="FIQ157"/>
      <c r="FIR157"/>
      <c r="FIS157"/>
      <c r="FIT157"/>
      <c r="FIU157"/>
      <c r="FIV157"/>
      <c r="FIW157"/>
      <c r="FIX157"/>
      <c r="FIY157"/>
      <c r="FIZ157"/>
      <c r="FJA157"/>
      <c r="FJB157"/>
      <c r="FJC157"/>
      <c r="FJD157"/>
      <c r="FJE157"/>
      <c r="FJF157"/>
      <c r="FJG157"/>
      <c r="FJH157"/>
      <c r="FJI157"/>
      <c r="FJJ157"/>
      <c r="FJK157"/>
      <c r="FJL157"/>
      <c r="FJM157"/>
      <c r="FJN157"/>
      <c r="FJO157"/>
      <c r="FJP157"/>
      <c r="FJQ157"/>
      <c r="FJR157"/>
      <c r="FJS157"/>
      <c r="FJT157"/>
      <c r="FJU157"/>
      <c r="FJV157"/>
      <c r="FJW157"/>
      <c r="FJX157"/>
      <c r="FJY157"/>
      <c r="FJZ157"/>
      <c r="FKA157"/>
      <c r="FKB157"/>
      <c r="FKC157"/>
      <c r="FKD157"/>
      <c r="FKE157"/>
      <c r="FKF157"/>
      <c r="FKG157"/>
      <c r="FKH157"/>
      <c r="FKI157"/>
      <c r="FKJ157"/>
      <c r="FKK157"/>
      <c r="FKL157"/>
      <c r="FKM157"/>
      <c r="FKN157"/>
      <c r="FKO157"/>
      <c r="FKP157"/>
      <c r="FKQ157"/>
      <c r="FKR157"/>
      <c r="FKS157"/>
      <c r="FKT157"/>
      <c r="FKU157"/>
      <c r="FKV157"/>
      <c r="FKW157"/>
      <c r="FKX157"/>
      <c r="FKY157"/>
      <c r="FKZ157"/>
      <c r="FLA157"/>
      <c r="FLB157"/>
      <c r="FLC157"/>
      <c r="FLD157"/>
      <c r="FLE157"/>
      <c r="FLF157"/>
      <c r="FLG157"/>
      <c r="FLH157"/>
      <c r="FLI157"/>
      <c r="FLJ157"/>
      <c r="FLK157"/>
      <c r="FLL157"/>
      <c r="FLM157"/>
      <c r="FLN157"/>
      <c r="FLO157"/>
      <c r="FLP157"/>
      <c r="FLQ157"/>
      <c r="FLR157"/>
      <c r="FLS157"/>
      <c r="FLT157"/>
      <c r="FLU157"/>
      <c r="FLV157"/>
      <c r="FLW157"/>
      <c r="FLX157"/>
      <c r="FLY157"/>
      <c r="FLZ157"/>
      <c r="FMA157"/>
      <c r="FMB157"/>
      <c r="FMC157"/>
      <c r="FMD157"/>
      <c r="FME157"/>
      <c r="FMF157"/>
      <c r="FMG157"/>
      <c r="FMH157"/>
      <c r="FMI157"/>
      <c r="FMJ157"/>
      <c r="FMK157"/>
      <c r="FML157"/>
      <c r="FMM157"/>
      <c r="FMN157"/>
      <c r="FMO157"/>
      <c r="FMP157"/>
      <c r="FMQ157"/>
      <c r="FMR157"/>
      <c r="FMS157"/>
      <c r="FMT157"/>
      <c r="FMU157"/>
      <c r="FMV157"/>
      <c r="FMW157"/>
      <c r="FMX157"/>
      <c r="FMY157"/>
      <c r="FMZ157"/>
      <c r="FNA157"/>
      <c r="FNB157"/>
      <c r="FNC157"/>
      <c r="FND157"/>
      <c r="FNE157"/>
      <c r="FNF157"/>
      <c r="FNG157"/>
      <c r="FNH157"/>
      <c r="FNI157"/>
      <c r="FNJ157"/>
      <c r="FNK157"/>
      <c r="FNL157"/>
      <c r="FNM157"/>
      <c r="FNN157"/>
      <c r="FNO157"/>
      <c r="FNP157"/>
      <c r="FNQ157"/>
      <c r="FNR157"/>
      <c r="FNS157"/>
      <c r="FNT157"/>
      <c r="FNU157"/>
      <c r="FNV157"/>
      <c r="FNW157"/>
      <c r="FNX157"/>
      <c r="FNY157"/>
      <c r="FNZ157"/>
      <c r="FOA157"/>
      <c r="FOB157"/>
      <c r="FOC157"/>
      <c r="FOD157"/>
      <c r="FOE157"/>
      <c r="FOF157"/>
      <c r="FOG157"/>
      <c r="FOH157"/>
      <c r="FOI157"/>
      <c r="FOJ157"/>
      <c r="FOK157"/>
      <c r="FOL157"/>
      <c r="FOM157"/>
      <c r="FON157"/>
      <c r="FOO157"/>
      <c r="FOP157"/>
      <c r="FOQ157"/>
      <c r="FOR157"/>
      <c r="FOS157"/>
      <c r="FOT157"/>
      <c r="FOU157"/>
      <c r="FOV157"/>
      <c r="FOW157"/>
      <c r="FOX157"/>
      <c r="FOY157"/>
      <c r="FOZ157"/>
      <c r="FPA157"/>
      <c r="FPB157"/>
      <c r="FPC157"/>
      <c r="FPD157"/>
      <c r="FPE157"/>
      <c r="FPF157"/>
      <c r="FPG157"/>
      <c r="FPH157"/>
      <c r="FPI157"/>
      <c r="FPJ157"/>
      <c r="FPK157"/>
      <c r="FPL157"/>
      <c r="FPM157"/>
      <c r="FPN157"/>
      <c r="FPO157"/>
      <c r="FPP157"/>
      <c r="FPQ157"/>
      <c r="FPR157"/>
      <c r="FPS157"/>
      <c r="FPT157"/>
      <c r="FPU157"/>
      <c r="FPV157"/>
      <c r="FPW157"/>
      <c r="FPX157"/>
      <c r="FPY157"/>
      <c r="FPZ157"/>
      <c r="FQA157"/>
      <c r="FQB157"/>
      <c r="FQC157"/>
      <c r="FQD157"/>
      <c r="FQE157"/>
      <c r="FQF157"/>
      <c r="FQG157"/>
      <c r="FQH157"/>
      <c r="FQI157"/>
      <c r="FQJ157"/>
      <c r="FQK157"/>
      <c r="FQL157"/>
      <c r="FQM157"/>
      <c r="FQN157"/>
      <c r="FQO157"/>
      <c r="FQP157"/>
      <c r="FQQ157"/>
      <c r="FQR157"/>
      <c r="FQS157"/>
      <c r="FQT157"/>
      <c r="FQU157"/>
      <c r="FQV157"/>
      <c r="FQW157"/>
      <c r="FQX157"/>
      <c r="FQY157"/>
      <c r="FQZ157"/>
      <c r="FRA157"/>
      <c r="FRB157"/>
      <c r="FRC157"/>
      <c r="FRD157"/>
      <c r="FRE157"/>
      <c r="FRF157"/>
      <c r="FRG157"/>
      <c r="FRH157"/>
      <c r="FRI157"/>
      <c r="FRJ157"/>
      <c r="FRK157"/>
      <c r="FRL157"/>
      <c r="FRM157"/>
      <c r="FRN157"/>
      <c r="FRO157"/>
      <c r="FRP157"/>
      <c r="FRQ157"/>
      <c r="FRR157"/>
      <c r="FRS157"/>
      <c r="FRT157"/>
      <c r="FRU157"/>
      <c r="FRV157"/>
      <c r="FRW157"/>
      <c r="FRX157"/>
      <c r="FRY157"/>
      <c r="FRZ157"/>
      <c r="FSA157"/>
      <c r="FSB157"/>
      <c r="FSC157"/>
      <c r="FSD157"/>
      <c r="FSE157"/>
      <c r="FSF157"/>
      <c r="FSG157"/>
      <c r="FSH157"/>
      <c r="FSI157"/>
      <c r="FSJ157"/>
      <c r="FSK157"/>
      <c r="FSL157"/>
      <c r="FSM157"/>
      <c r="FSN157"/>
      <c r="FSO157"/>
      <c r="FSP157"/>
      <c r="FSQ157"/>
      <c r="FSR157"/>
      <c r="FSS157"/>
      <c r="FST157"/>
      <c r="FSU157"/>
      <c r="FSV157"/>
      <c r="FSW157"/>
      <c r="FSX157"/>
      <c r="FSY157"/>
      <c r="FSZ157"/>
      <c r="FTA157"/>
      <c r="FTB157"/>
      <c r="FTC157"/>
      <c r="FTD157"/>
      <c r="FTE157"/>
      <c r="FTF157"/>
      <c r="FTG157"/>
      <c r="FTH157"/>
      <c r="FTI157"/>
      <c r="FTJ157"/>
      <c r="FTK157"/>
      <c r="FTL157"/>
      <c r="FTM157"/>
      <c r="FTN157"/>
      <c r="FTO157"/>
      <c r="FTP157"/>
      <c r="FTQ157"/>
      <c r="FTR157"/>
      <c r="FTS157"/>
      <c r="FTT157"/>
      <c r="FTU157"/>
      <c r="FTV157"/>
      <c r="FTW157"/>
      <c r="FTX157"/>
      <c r="FTY157"/>
      <c r="FTZ157"/>
      <c r="FUA157"/>
      <c r="FUB157"/>
      <c r="FUC157"/>
      <c r="FUD157"/>
      <c r="FUE157"/>
      <c r="FUF157"/>
      <c r="FUG157"/>
      <c r="FUH157"/>
      <c r="FUI157"/>
      <c r="FUJ157"/>
      <c r="FUK157"/>
      <c r="FUL157"/>
      <c r="FUM157"/>
      <c r="FUN157"/>
      <c r="FUO157"/>
      <c r="FUP157"/>
      <c r="FUQ157"/>
      <c r="FUR157"/>
      <c r="FUS157"/>
      <c r="FUT157"/>
      <c r="FUU157"/>
      <c r="FUV157"/>
      <c r="FUW157"/>
      <c r="FUX157"/>
      <c r="FUY157"/>
      <c r="FUZ157"/>
      <c r="FVA157"/>
      <c r="FVB157"/>
      <c r="FVC157"/>
      <c r="FVD157"/>
      <c r="FVE157"/>
      <c r="FVF157"/>
      <c r="FVG157"/>
      <c r="FVH157"/>
      <c r="FVI157"/>
      <c r="FVJ157"/>
      <c r="FVK157"/>
      <c r="FVL157"/>
      <c r="FVM157"/>
      <c r="FVN157"/>
      <c r="FVO157"/>
      <c r="FVP157"/>
      <c r="FVQ157"/>
      <c r="FVR157"/>
      <c r="FVS157"/>
      <c r="FVT157"/>
      <c r="FVU157"/>
      <c r="FVV157"/>
      <c r="FVW157"/>
      <c r="FVX157"/>
      <c r="FVY157"/>
      <c r="FVZ157"/>
      <c r="FWA157"/>
      <c r="FWB157"/>
      <c r="FWC157"/>
      <c r="FWD157"/>
      <c r="FWE157"/>
      <c r="FWF157"/>
      <c r="FWG157"/>
      <c r="FWH157"/>
      <c r="FWI157"/>
      <c r="FWJ157"/>
      <c r="FWK157"/>
      <c r="FWL157"/>
      <c r="FWM157"/>
      <c r="FWN157"/>
      <c r="FWO157"/>
      <c r="FWP157"/>
      <c r="FWQ157"/>
      <c r="FWR157"/>
      <c r="FWS157"/>
      <c r="FWT157"/>
      <c r="FWU157"/>
      <c r="FWV157"/>
      <c r="FWW157"/>
      <c r="FWX157"/>
      <c r="FWY157"/>
      <c r="FWZ157"/>
      <c r="FXA157"/>
      <c r="FXB157"/>
      <c r="FXC157"/>
      <c r="FXD157"/>
      <c r="FXE157"/>
      <c r="FXF157"/>
      <c r="FXG157"/>
      <c r="FXH157"/>
      <c r="FXI157"/>
      <c r="FXJ157"/>
      <c r="FXK157"/>
      <c r="FXL157"/>
      <c r="FXM157"/>
      <c r="FXN157"/>
      <c r="FXO157"/>
      <c r="FXP157"/>
      <c r="FXQ157"/>
      <c r="FXR157"/>
      <c r="FXS157"/>
      <c r="FXT157"/>
      <c r="FXU157"/>
      <c r="FXV157"/>
      <c r="FXW157"/>
      <c r="FXX157"/>
      <c r="FXY157"/>
      <c r="FXZ157"/>
      <c r="FYA157"/>
      <c r="FYB157"/>
      <c r="FYC157"/>
      <c r="FYD157"/>
      <c r="FYE157"/>
      <c r="FYF157"/>
      <c r="FYG157"/>
      <c r="FYH157"/>
      <c r="FYI157"/>
      <c r="FYJ157"/>
      <c r="FYK157"/>
      <c r="FYL157"/>
      <c r="FYM157"/>
      <c r="FYN157"/>
      <c r="FYO157"/>
      <c r="FYP157"/>
      <c r="FYQ157"/>
      <c r="FYR157"/>
      <c r="FYS157"/>
      <c r="FYT157"/>
      <c r="FYU157"/>
      <c r="FYV157"/>
      <c r="FYW157"/>
      <c r="FYX157"/>
      <c r="FYY157"/>
      <c r="FYZ157"/>
      <c r="FZA157"/>
      <c r="FZB157"/>
      <c r="FZC157"/>
      <c r="FZD157"/>
      <c r="FZE157"/>
      <c r="FZF157"/>
      <c r="FZG157"/>
      <c r="FZH157"/>
      <c r="FZI157"/>
      <c r="FZJ157"/>
      <c r="FZK157"/>
      <c r="FZL157"/>
      <c r="FZM157"/>
      <c r="FZN157"/>
      <c r="FZO157"/>
      <c r="FZP157"/>
      <c r="FZQ157"/>
      <c r="FZR157"/>
      <c r="FZS157"/>
      <c r="FZT157"/>
      <c r="FZU157"/>
      <c r="FZV157"/>
      <c r="FZW157"/>
      <c r="FZX157"/>
      <c r="FZY157"/>
      <c r="FZZ157"/>
      <c r="GAA157"/>
      <c r="GAB157"/>
      <c r="GAC157"/>
      <c r="GAD157"/>
      <c r="GAE157"/>
      <c r="GAF157"/>
      <c r="GAG157"/>
      <c r="GAH157"/>
      <c r="GAI157"/>
      <c r="GAJ157"/>
      <c r="GAK157"/>
      <c r="GAL157"/>
      <c r="GAM157"/>
      <c r="GAN157"/>
      <c r="GAO157"/>
      <c r="GAP157"/>
      <c r="GAQ157"/>
      <c r="GAR157"/>
      <c r="GAS157"/>
      <c r="GAT157"/>
      <c r="GAU157"/>
      <c r="GAV157"/>
      <c r="GAW157"/>
      <c r="GAX157"/>
      <c r="GAY157"/>
      <c r="GAZ157"/>
      <c r="GBA157"/>
      <c r="GBB157"/>
      <c r="GBC157"/>
      <c r="GBD157"/>
      <c r="GBE157"/>
      <c r="GBF157"/>
      <c r="GBG157"/>
      <c r="GBH157"/>
      <c r="GBI157"/>
      <c r="GBJ157"/>
      <c r="GBK157"/>
      <c r="GBL157"/>
      <c r="GBM157"/>
      <c r="GBN157"/>
      <c r="GBO157"/>
      <c r="GBP157"/>
      <c r="GBQ157"/>
      <c r="GBR157"/>
      <c r="GBS157"/>
      <c r="GBT157"/>
      <c r="GBU157"/>
      <c r="GBV157"/>
      <c r="GBW157"/>
      <c r="GBX157"/>
      <c r="GBY157"/>
      <c r="GBZ157"/>
      <c r="GCA157"/>
      <c r="GCB157"/>
      <c r="GCC157"/>
      <c r="GCD157"/>
      <c r="GCE157"/>
      <c r="GCF157"/>
      <c r="GCG157"/>
      <c r="GCH157"/>
      <c r="GCI157"/>
      <c r="GCJ157"/>
      <c r="GCK157"/>
      <c r="GCL157"/>
      <c r="GCM157"/>
      <c r="GCN157"/>
      <c r="GCO157"/>
      <c r="GCP157"/>
      <c r="GCQ157"/>
      <c r="GCR157"/>
      <c r="GCS157"/>
      <c r="GCT157"/>
      <c r="GCU157"/>
      <c r="GCV157"/>
      <c r="GCW157"/>
      <c r="GCX157"/>
      <c r="GCY157"/>
      <c r="GCZ157"/>
      <c r="GDA157"/>
      <c r="GDB157"/>
      <c r="GDC157"/>
      <c r="GDD157"/>
      <c r="GDE157"/>
      <c r="GDF157"/>
      <c r="GDG157"/>
      <c r="GDH157"/>
      <c r="GDI157"/>
      <c r="GDJ157"/>
      <c r="GDK157"/>
      <c r="GDL157"/>
      <c r="GDM157"/>
      <c r="GDN157"/>
      <c r="GDO157"/>
      <c r="GDP157"/>
      <c r="GDQ157"/>
      <c r="GDR157"/>
      <c r="GDS157"/>
      <c r="GDT157"/>
      <c r="GDU157"/>
      <c r="GDV157"/>
      <c r="GDW157"/>
      <c r="GDX157"/>
      <c r="GDY157"/>
      <c r="GDZ157"/>
      <c r="GEA157"/>
      <c r="GEB157"/>
      <c r="GEC157"/>
      <c r="GED157"/>
      <c r="GEE157"/>
      <c r="GEF157"/>
      <c r="GEG157"/>
      <c r="GEH157"/>
      <c r="GEI157"/>
      <c r="GEJ157"/>
      <c r="GEK157"/>
      <c r="GEL157"/>
      <c r="GEM157"/>
      <c r="GEN157"/>
      <c r="GEO157"/>
      <c r="GEP157"/>
      <c r="GEQ157"/>
      <c r="GER157"/>
      <c r="GES157"/>
      <c r="GET157"/>
      <c r="GEU157"/>
      <c r="GEV157"/>
      <c r="GEW157"/>
      <c r="GEX157"/>
      <c r="GEY157"/>
      <c r="GEZ157"/>
      <c r="GFA157"/>
      <c r="GFB157"/>
      <c r="GFC157"/>
      <c r="GFD157"/>
      <c r="GFE157"/>
      <c r="GFF157"/>
      <c r="GFG157"/>
      <c r="GFH157"/>
      <c r="GFI157"/>
      <c r="GFJ157"/>
      <c r="GFK157"/>
      <c r="GFL157"/>
      <c r="GFM157"/>
      <c r="GFN157"/>
      <c r="GFO157"/>
    </row>
    <row r="158" spans="1:4903" x14ac:dyDescent="0.35">
      <c r="A158" s="37" t="s">
        <v>32</v>
      </c>
      <c r="B158" s="34">
        <v>12470.58</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c r="ASC158"/>
      <c r="ASD158"/>
      <c r="ASE158"/>
      <c r="ASF158"/>
      <c r="ASG158"/>
      <c r="ASH158"/>
      <c r="ASI158"/>
      <c r="ASJ158"/>
      <c r="ASK158"/>
      <c r="ASL158"/>
      <c r="ASM158"/>
      <c r="ASN158"/>
      <c r="ASO158"/>
      <c r="ASP158"/>
      <c r="ASQ158"/>
      <c r="ASR158"/>
      <c r="ASS158"/>
      <c r="AST158"/>
      <c r="ASU158"/>
      <c r="ASV158"/>
      <c r="ASW158"/>
      <c r="ASX158"/>
      <c r="ASY158"/>
      <c r="ASZ158"/>
      <c r="ATA158"/>
      <c r="ATB158"/>
      <c r="ATC158"/>
      <c r="ATD158"/>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c r="AZQ158"/>
      <c r="AZR158"/>
      <c r="AZS158"/>
      <c r="AZT158"/>
      <c r="AZU158"/>
      <c r="AZV158"/>
      <c r="AZW158"/>
      <c r="AZX158"/>
      <c r="AZY158"/>
      <c r="AZZ158"/>
      <c r="BAA158"/>
      <c r="BAB158"/>
      <c r="BAC158"/>
      <c r="BAD158"/>
      <c r="BAE158"/>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c r="BGY158"/>
      <c r="BGZ158"/>
      <c r="BHA158"/>
      <c r="BHB158"/>
      <c r="BHC158"/>
      <c r="BHD158"/>
      <c r="BHE158"/>
      <c r="BHF158"/>
      <c r="BHG158"/>
      <c r="BHH158"/>
      <c r="BHI158"/>
      <c r="BHJ158"/>
      <c r="BHK158"/>
      <c r="BHL158"/>
      <c r="BHM158"/>
      <c r="BHN158"/>
      <c r="BHO158"/>
      <c r="BHP158"/>
      <c r="BHQ158"/>
      <c r="BHR158"/>
      <c r="BHS158"/>
      <c r="BHT158"/>
      <c r="BHU158"/>
      <c r="BHV158"/>
      <c r="BHW158"/>
      <c r="BHX158"/>
      <c r="BHY158"/>
      <c r="BHZ158"/>
      <c r="BIA158"/>
      <c r="BIB158"/>
      <c r="BIC158"/>
      <c r="BID158"/>
      <c r="BIE158"/>
      <c r="BIF158"/>
      <c r="BIG158"/>
      <c r="BIH158"/>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c r="BOU158"/>
      <c r="BOV158"/>
      <c r="BOW158"/>
      <c r="BOX158"/>
      <c r="BOY158"/>
      <c r="BOZ158"/>
      <c r="BPA158"/>
      <c r="BPB158"/>
      <c r="BPC158"/>
      <c r="BPD158"/>
      <c r="BPE158"/>
      <c r="BPF158"/>
      <c r="BPG158"/>
      <c r="BPH158"/>
      <c r="BPI158"/>
      <c r="BPJ158"/>
      <c r="BPK158"/>
      <c r="BPL158"/>
      <c r="BPM158"/>
      <c r="BPN158"/>
      <c r="BPO158"/>
      <c r="BPP158"/>
      <c r="BPQ158"/>
      <c r="BPR158"/>
      <c r="BPS158"/>
      <c r="BPT158"/>
      <c r="BPU158"/>
      <c r="BPV158"/>
      <c r="BPW158"/>
      <c r="BPX158"/>
      <c r="BPY158"/>
      <c r="BPZ158"/>
      <c r="BQA158"/>
      <c r="BQB158"/>
      <c r="BQC158"/>
      <c r="BQD158"/>
      <c r="BQE158"/>
      <c r="BQF158"/>
      <c r="BQG158"/>
      <c r="BQH158"/>
      <c r="BQI158"/>
      <c r="BQJ158"/>
      <c r="BQK158"/>
      <c r="BQL158"/>
      <c r="BQM158"/>
      <c r="BQN158"/>
      <c r="BQO158"/>
      <c r="BQP158"/>
      <c r="BQQ158"/>
      <c r="BQR158"/>
      <c r="BQS158"/>
      <c r="BQT158"/>
      <c r="BQU158"/>
      <c r="BQV158"/>
      <c r="BQW158"/>
      <c r="BQX158"/>
      <c r="BQY158"/>
      <c r="BQZ158"/>
      <c r="BRA158"/>
      <c r="BRB158"/>
      <c r="BRC158"/>
      <c r="BRD158"/>
      <c r="BRE158"/>
      <c r="BRF158"/>
      <c r="BRG158"/>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c r="BXZ158"/>
      <c r="BYA158"/>
      <c r="BYB158"/>
      <c r="BYC158"/>
      <c r="BYD158"/>
      <c r="BYE158"/>
      <c r="BYF158"/>
      <c r="BYG158"/>
      <c r="BYH158"/>
      <c r="BYI158"/>
      <c r="BYJ158"/>
      <c r="BYK158"/>
      <c r="BYL158"/>
      <c r="BYM158"/>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c r="CEY158"/>
      <c r="CEZ158"/>
      <c r="CFA158"/>
      <c r="CFB158"/>
      <c r="CFC158"/>
      <c r="CFD158"/>
      <c r="CFE158"/>
      <c r="CFF158"/>
      <c r="CFG158"/>
      <c r="CFH158"/>
      <c r="CFI158"/>
      <c r="CFJ158"/>
      <c r="CFK158"/>
      <c r="CFL158"/>
      <c r="CFM158"/>
      <c r="CFN158"/>
      <c r="CFO158"/>
      <c r="CFP158"/>
      <c r="CFQ158"/>
      <c r="CFR158"/>
      <c r="CFS158"/>
      <c r="CFT158"/>
      <c r="CFU158"/>
      <c r="CFV158"/>
      <c r="CFW158"/>
      <c r="CFX158"/>
      <c r="CFY158"/>
      <c r="CFZ158"/>
      <c r="CGA158"/>
      <c r="CGB158"/>
      <c r="CGC158"/>
      <c r="CGD158"/>
      <c r="CGE158"/>
      <c r="CGF158"/>
      <c r="CGG158"/>
      <c r="CGH158"/>
      <c r="CGI158"/>
      <c r="CGJ158"/>
      <c r="CGK158"/>
      <c r="CGL158"/>
      <c r="CGM158"/>
      <c r="CGN158"/>
      <c r="CGO158"/>
      <c r="CGP158"/>
      <c r="CGQ158"/>
      <c r="CGR158"/>
      <c r="CGS158"/>
      <c r="CGT158"/>
      <c r="CGU158"/>
      <c r="CGV158"/>
      <c r="CGW158"/>
      <c r="CGX158"/>
      <c r="CGY158"/>
      <c r="CGZ158"/>
      <c r="CHA158"/>
      <c r="CHB158"/>
      <c r="CHC158"/>
      <c r="CHD158"/>
      <c r="CHE158"/>
      <c r="CHF158"/>
      <c r="CHG158"/>
      <c r="CHH158"/>
      <c r="CHI158"/>
      <c r="CHJ158"/>
      <c r="CHK158"/>
      <c r="CHL158"/>
      <c r="CHM158"/>
      <c r="CHN158"/>
      <c r="CHO158"/>
      <c r="CHP158"/>
      <c r="CHQ158"/>
      <c r="CHR158"/>
      <c r="CHS158"/>
      <c r="CHT158"/>
      <c r="CHU158"/>
      <c r="CHV158"/>
      <c r="CHW158"/>
      <c r="CHX158"/>
      <c r="CHY158"/>
      <c r="CHZ158"/>
      <c r="CIA158"/>
      <c r="CIB158"/>
      <c r="CIC158"/>
      <c r="CID158"/>
      <c r="CIE158"/>
      <c r="CIF158"/>
      <c r="CIG158"/>
      <c r="CIH158"/>
      <c r="CII158"/>
      <c r="CIJ158"/>
      <c r="CIK158"/>
      <c r="CIL158"/>
      <c r="CIM158"/>
      <c r="CIN158"/>
      <c r="CIO158"/>
      <c r="CIP158"/>
      <c r="CIQ158"/>
      <c r="CIR158"/>
      <c r="CIS158"/>
      <c r="CIT158"/>
      <c r="CIU158"/>
      <c r="CIV158"/>
      <c r="CIW158"/>
      <c r="CIX158"/>
      <c r="CIY158"/>
      <c r="CIZ158"/>
      <c r="CJA158"/>
      <c r="CJB158"/>
      <c r="CJC158"/>
      <c r="CJD158"/>
      <c r="CJE158"/>
      <c r="CJF158"/>
      <c r="CJG158"/>
      <c r="CJH158"/>
      <c r="CJI158"/>
      <c r="CJJ158"/>
      <c r="CJK158"/>
      <c r="CJL158"/>
      <c r="CJM158"/>
      <c r="CJN158"/>
      <c r="CJO158"/>
      <c r="CJP158"/>
      <c r="CJQ158"/>
      <c r="CJR158"/>
      <c r="CJS158"/>
      <c r="CJT158"/>
      <c r="CJU158"/>
      <c r="CJV158"/>
      <c r="CJW158"/>
      <c r="CJX158"/>
      <c r="CJY158"/>
      <c r="CJZ158"/>
      <c r="CKA158"/>
      <c r="CKB158"/>
      <c r="CKC158"/>
      <c r="CKD158"/>
      <c r="CKE158"/>
      <c r="CKF158"/>
      <c r="CKG158"/>
      <c r="CKH158"/>
      <c r="CKI158"/>
      <c r="CKJ158"/>
      <c r="CKK158"/>
      <c r="CKL158"/>
      <c r="CKM158"/>
      <c r="CKN158"/>
      <c r="CKO158"/>
      <c r="CKP158"/>
      <c r="CKQ158"/>
      <c r="CKR158"/>
      <c r="CKS158"/>
      <c r="CKT158"/>
      <c r="CKU158"/>
      <c r="CKV158"/>
      <c r="CKW158"/>
      <c r="CKX158"/>
      <c r="CKY158"/>
      <c r="CKZ158"/>
      <c r="CLA158"/>
      <c r="CLB158"/>
      <c r="CLC158"/>
      <c r="CLD158"/>
      <c r="CLE158"/>
      <c r="CLF158"/>
      <c r="CLG158"/>
      <c r="CLH158"/>
      <c r="CLI158"/>
      <c r="CLJ158"/>
      <c r="CLK158"/>
      <c r="CLL158"/>
      <c r="CLM158"/>
      <c r="CLN158"/>
      <c r="CLO158"/>
      <c r="CLP158"/>
      <c r="CLQ158"/>
      <c r="CLR158"/>
      <c r="CLS158"/>
      <c r="CLT158"/>
      <c r="CLU158"/>
      <c r="CLV158"/>
      <c r="CLW158"/>
      <c r="CLX158"/>
      <c r="CLY158"/>
      <c r="CLZ158"/>
      <c r="CMA158"/>
      <c r="CMB158"/>
      <c r="CMC158"/>
      <c r="CMD158"/>
      <c r="CME158"/>
      <c r="CMF158"/>
      <c r="CMG158"/>
      <c r="CMH158"/>
      <c r="CMI158"/>
      <c r="CMJ158"/>
      <c r="CMK158"/>
      <c r="CML158"/>
      <c r="CMM158"/>
      <c r="CMN158"/>
      <c r="CMO158"/>
      <c r="CMP158"/>
      <c r="CMQ158"/>
      <c r="CMR158"/>
      <c r="CMS158"/>
      <c r="CMT158"/>
      <c r="CMU158"/>
      <c r="CMV158"/>
      <c r="CMW158"/>
      <c r="CMX158"/>
      <c r="CMY158"/>
      <c r="CMZ158"/>
      <c r="CNA158"/>
      <c r="CNB158"/>
      <c r="CNC158"/>
      <c r="CND158"/>
      <c r="CNE158"/>
      <c r="CNF158"/>
      <c r="CNG158"/>
      <c r="CNH158"/>
      <c r="CNI158"/>
      <c r="CNJ158"/>
      <c r="CNK158"/>
      <c r="CNL158"/>
      <c r="CNM158"/>
      <c r="CNN158"/>
      <c r="CNO158"/>
      <c r="CNP158"/>
      <c r="CNQ158"/>
      <c r="CNR158"/>
      <c r="CNS158"/>
      <c r="CNT158"/>
      <c r="CNU158"/>
      <c r="CNV158"/>
      <c r="CNW158"/>
      <c r="CNX158"/>
      <c r="CNY158"/>
      <c r="CNZ158"/>
      <c r="COA158"/>
      <c r="COB158"/>
      <c r="COC158"/>
      <c r="COD158"/>
      <c r="COE158"/>
      <c r="COF158"/>
      <c r="COG158"/>
      <c r="COH158"/>
      <c r="COI158"/>
      <c r="COJ158"/>
      <c r="COK158"/>
      <c r="COL158"/>
      <c r="COM158"/>
      <c r="CON158"/>
      <c r="COO158"/>
      <c r="COP158"/>
      <c r="COQ158"/>
      <c r="COR158"/>
      <c r="COS158"/>
      <c r="COT158"/>
      <c r="COU158"/>
      <c r="COV158"/>
      <c r="COW158"/>
      <c r="COX158"/>
      <c r="COY158"/>
      <c r="COZ158"/>
      <c r="CPA158"/>
      <c r="CPB158"/>
      <c r="CPC158"/>
      <c r="CPD158"/>
      <c r="CPE158"/>
      <c r="CPF158"/>
      <c r="CPG158"/>
      <c r="CPH158"/>
      <c r="CPI158"/>
      <c r="CPJ158"/>
      <c r="CPK158"/>
      <c r="CPL158"/>
      <c r="CPM158"/>
      <c r="CPN158"/>
      <c r="CPO158"/>
      <c r="CPP158"/>
      <c r="CPQ158"/>
      <c r="CPR158"/>
      <c r="CPS158"/>
      <c r="CPT158"/>
      <c r="CPU158"/>
      <c r="CPV158"/>
      <c r="CPW158"/>
      <c r="CPX158"/>
      <c r="CPY158"/>
      <c r="CPZ158"/>
      <c r="CQA158"/>
      <c r="CQB158"/>
      <c r="CQC158"/>
      <c r="CQD158"/>
      <c r="CQE158"/>
      <c r="CQF158"/>
      <c r="CQG158"/>
      <c r="CQH158"/>
      <c r="CQI158"/>
      <c r="CQJ158"/>
      <c r="CQK158"/>
      <c r="CQL158"/>
      <c r="CQM158"/>
      <c r="CQN158"/>
      <c r="CQO158"/>
      <c r="CQP158"/>
      <c r="CQQ158"/>
      <c r="CQR158"/>
      <c r="CQS158"/>
      <c r="CQT158"/>
      <c r="CQU158"/>
      <c r="CQV158"/>
      <c r="CQW158"/>
      <c r="CQX158"/>
      <c r="CQY158"/>
      <c r="CQZ158"/>
      <c r="CRA158"/>
      <c r="CRB158"/>
      <c r="CRC158"/>
      <c r="CRD158"/>
      <c r="CRE158"/>
      <c r="CRF158"/>
      <c r="CRG158"/>
      <c r="CRH158"/>
      <c r="CRI158"/>
      <c r="CRJ158"/>
      <c r="CRK158"/>
      <c r="CRL158"/>
      <c r="CRM158"/>
      <c r="CRN158"/>
      <c r="CRO158"/>
      <c r="CRP158"/>
      <c r="CRQ158"/>
      <c r="CRR158"/>
      <c r="CRS158"/>
      <c r="CRT158"/>
      <c r="CRU158"/>
      <c r="CRV158"/>
      <c r="CRW158"/>
      <c r="CRX158"/>
      <c r="CRY158"/>
      <c r="CRZ158"/>
      <c r="CSA158"/>
      <c r="CSB158"/>
      <c r="CSC158"/>
      <c r="CSD158"/>
      <c r="CSE158"/>
      <c r="CSF158"/>
      <c r="CSG158"/>
      <c r="CSH158"/>
      <c r="CSI158"/>
      <c r="CSJ158"/>
      <c r="CSK158"/>
      <c r="CSL158"/>
      <c r="CSM158"/>
      <c r="CSN158"/>
      <c r="CSO158"/>
      <c r="CSP158"/>
      <c r="CSQ158"/>
      <c r="CSR158"/>
      <c r="CSS158"/>
      <c r="CST158"/>
      <c r="CSU158"/>
      <c r="CSV158"/>
      <c r="CSW158"/>
      <c r="CSX158"/>
      <c r="CSY158"/>
      <c r="CSZ158"/>
      <c r="CTA158"/>
      <c r="CTB158"/>
      <c r="CTC158"/>
      <c r="CTD158"/>
      <c r="CTE158"/>
      <c r="CTF158"/>
      <c r="CTG158"/>
      <c r="CTH158"/>
      <c r="CTI158"/>
      <c r="CTJ158"/>
      <c r="CTK158"/>
      <c r="CTL158"/>
      <c r="CTM158"/>
      <c r="CTN158"/>
      <c r="CTO158"/>
      <c r="CTP158"/>
      <c r="CTQ158"/>
      <c r="CTR158"/>
      <c r="CTS158"/>
      <c r="CTT158"/>
      <c r="CTU158"/>
      <c r="CTV158"/>
      <c r="CTW158"/>
      <c r="CTX158"/>
      <c r="CTY158"/>
      <c r="CTZ158"/>
      <c r="CUA158"/>
      <c r="CUB158"/>
      <c r="CUC158"/>
      <c r="CUD158"/>
      <c r="CUE158"/>
      <c r="CUF158"/>
      <c r="CUG158"/>
      <c r="CUH158"/>
      <c r="CUI158"/>
      <c r="CUJ158"/>
      <c r="CUK158"/>
      <c r="CUL158"/>
      <c r="CUM158"/>
      <c r="CUN158"/>
      <c r="CUO158"/>
      <c r="CUP158"/>
      <c r="CUQ158"/>
      <c r="CUR158"/>
      <c r="CUS158"/>
      <c r="CUT158"/>
      <c r="CUU158"/>
      <c r="CUV158"/>
      <c r="CUW158"/>
      <c r="CUX158"/>
      <c r="CUY158"/>
      <c r="CUZ158"/>
      <c r="CVA158"/>
      <c r="CVB158"/>
      <c r="CVC158"/>
      <c r="CVD158"/>
      <c r="CVE158"/>
      <c r="CVF158"/>
      <c r="CVG158"/>
      <c r="CVH158"/>
      <c r="CVI158"/>
      <c r="CVJ158"/>
      <c r="CVK158"/>
      <c r="CVL158"/>
      <c r="CVM158"/>
      <c r="CVN158"/>
      <c r="CVO158"/>
      <c r="CVP158"/>
      <c r="CVQ158"/>
      <c r="CVR158"/>
      <c r="CVS158"/>
      <c r="CVT158"/>
      <c r="CVU158"/>
      <c r="CVV158"/>
      <c r="CVW158"/>
      <c r="CVX158"/>
      <c r="CVY158"/>
      <c r="CVZ158"/>
      <c r="CWA158"/>
      <c r="CWB158"/>
      <c r="CWC158"/>
      <c r="CWD158"/>
      <c r="CWE158"/>
      <c r="CWF158"/>
      <c r="CWG158"/>
      <c r="CWH158"/>
      <c r="CWI158"/>
      <c r="CWJ158"/>
      <c r="CWK158"/>
      <c r="CWL158"/>
      <c r="CWM158"/>
      <c r="CWN158"/>
      <c r="CWO158"/>
      <c r="CWP158"/>
      <c r="CWQ158"/>
      <c r="CWR158"/>
      <c r="CWS158"/>
      <c r="CWT158"/>
      <c r="CWU158"/>
      <c r="CWV158"/>
      <c r="CWW158"/>
      <c r="CWX158"/>
      <c r="CWY158"/>
      <c r="CWZ158"/>
      <c r="CXA158"/>
      <c r="CXB158"/>
      <c r="CXC158"/>
      <c r="CXD158"/>
      <c r="CXE158"/>
      <c r="CXF158"/>
      <c r="CXG158"/>
      <c r="CXH158"/>
      <c r="CXI158"/>
      <c r="CXJ158"/>
      <c r="CXK158"/>
      <c r="CXL158"/>
      <c r="CXM158"/>
      <c r="CXN158"/>
      <c r="CXO158"/>
      <c r="CXP158"/>
      <c r="CXQ158"/>
      <c r="CXR158"/>
      <c r="CXS158"/>
      <c r="CXT158"/>
      <c r="CXU158"/>
      <c r="CXV158"/>
      <c r="CXW158"/>
      <c r="CXX158"/>
      <c r="CXY158"/>
      <c r="CXZ158"/>
      <c r="CYA158"/>
      <c r="CYB158"/>
      <c r="CYC158"/>
      <c r="CYD158"/>
      <c r="CYE158"/>
      <c r="CYF158"/>
      <c r="CYG158"/>
      <c r="CYH158"/>
      <c r="CYI158"/>
      <c r="CYJ158"/>
      <c r="CYK158"/>
      <c r="CYL158"/>
      <c r="CYM158"/>
      <c r="CYN158"/>
      <c r="CYO158"/>
      <c r="CYP158"/>
      <c r="CYQ158"/>
      <c r="CYR158"/>
      <c r="CYS158"/>
      <c r="CYT158"/>
      <c r="CYU158"/>
      <c r="CYV158"/>
      <c r="CYW158"/>
      <c r="CYX158"/>
      <c r="CYY158"/>
      <c r="CYZ158"/>
      <c r="CZA158"/>
      <c r="CZB158"/>
      <c r="CZC158"/>
      <c r="CZD158"/>
      <c r="CZE158"/>
      <c r="CZF158"/>
      <c r="CZG158"/>
      <c r="CZH158"/>
      <c r="CZI158"/>
      <c r="CZJ158"/>
      <c r="CZK158"/>
      <c r="CZL158"/>
      <c r="CZM158"/>
      <c r="CZN158"/>
      <c r="CZO158"/>
      <c r="CZP158"/>
      <c r="CZQ158"/>
      <c r="CZR158"/>
      <c r="CZS158"/>
      <c r="CZT158"/>
      <c r="CZU158"/>
      <c r="CZV158"/>
      <c r="CZW158"/>
      <c r="CZX158"/>
      <c r="CZY158"/>
      <c r="CZZ158"/>
      <c r="DAA158"/>
      <c r="DAB158"/>
      <c r="DAC158"/>
      <c r="DAD158"/>
      <c r="DAE158"/>
      <c r="DAF158"/>
      <c r="DAG158"/>
      <c r="DAH158"/>
      <c r="DAI158"/>
      <c r="DAJ158"/>
      <c r="DAK158"/>
      <c r="DAL158"/>
      <c r="DAM158"/>
      <c r="DAN158"/>
      <c r="DAO158"/>
      <c r="DAP158"/>
      <c r="DAQ158"/>
      <c r="DAR158"/>
      <c r="DAS158"/>
      <c r="DAT158"/>
      <c r="DAU158"/>
      <c r="DAV158"/>
      <c r="DAW158"/>
      <c r="DAX158"/>
      <c r="DAY158"/>
      <c r="DAZ158"/>
      <c r="DBA158"/>
      <c r="DBB158"/>
      <c r="DBC158"/>
      <c r="DBD158"/>
      <c r="DBE158"/>
      <c r="DBF158"/>
      <c r="DBG158"/>
      <c r="DBH158"/>
      <c r="DBI158"/>
      <c r="DBJ158"/>
      <c r="DBK158"/>
      <c r="DBL158"/>
      <c r="DBM158"/>
      <c r="DBN158"/>
      <c r="DBO158"/>
      <c r="DBP158"/>
      <c r="DBQ158"/>
      <c r="DBR158"/>
      <c r="DBS158"/>
      <c r="DBT158"/>
      <c r="DBU158"/>
      <c r="DBV158"/>
      <c r="DBW158"/>
      <c r="DBX158"/>
      <c r="DBY158"/>
      <c r="DBZ158"/>
      <c r="DCA158"/>
      <c r="DCB158"/>
      <c r="DCC158"/>
      <c r="DCD158"/>
      <c r="DCE158"/>
      <c r="DCF158"/>
      <c r="DCG158"/>
      <c r="DCH158"/>
      <c r="DCI158"/>
      <c r="DCJ158"/>
      <c r="DCK158"/>
      <c r="DCL158"/>
      <c r="DCM158"/>
      <c r="DCN158"/>
      <c r="DCO158"/>
      <c r="DCP158"/>
      <c r="DCQ158"/>
      <c r="DCR158"/>
      <c r="DCS158"/>
      <c r="DCT158"/>
      <c r="DCU158"/>
      <c r="DCV158"/>
      <c r="DCW158"/>
      <c r="DCX158"/>
      <c r="DCY158"/>
      <c r="DCZ158"/>
      <c r="DDA158"/>
      <c r="DDB158"/>
      <c r="DDC158"/>
      <c r="DDD158"/>
      <c r="DDE158"/>
      <c r="DDF158"/>
      <c r="DDG158"/>
      <c r="DDH158"/>
      <c r="DDI158"/>
      <c r="DDJ158"/>
      <c r="DDK158"/>
      <c r="DDL158"/>
      <c r="DDM158"/>
      <c r="DDN158"/>
      <c r="DDO158"/>
      <c r="DDP158"/>
      <c r="DDQ158"/>
      <c r="DDR158"/>
      <c r="DDS158"/>
      <c r="DDT158"/>
      <c r="DDU158"/>
      <c r="DDV158"/>
      <c r="DDW158"/>
      <c r="DDX158"/>
      <c r="DDY158"/>
      <c r="DDZ158"/>
      <c r="DEA158"/>
      <c r="DEB158"/>
      <c r="DEC158"/>
      <c r="DED158"/>
      <c r="DEE158"/>
      <c r="DEF158"/>
      <c r="DEG158"/>
      <c r="DEH158"/>
      <c r="DEI158"/>
      <c r="DEJ158"/>
      <c r="DEK158"/>
      <c r="DEL158"/>
      <c r="DEM158"/>
      <c r="DEN158"/>
      <c r="DEO158"/>
      <c r="DEP158"/>
      <c r="DEQ158"/>
      <c r="DER158"/>
      <c r="DES158"/>
      <c r="DET158"/>
      <c r="DEU158"/>
      <c r="DEV158"/>
      <c r="DEW158"/>
      <c r="DEX158"/>
      <c r="DEY158"/>
      <c r="DEZ158"/>
      <c r="DFA158"/>
      <c r="DFB158"/>
      <c r="DFC158"/>
      <c r="DFD158"/>
      <c r="DFE158"/>
      <c r="DFF158"/>
      <c r="DFG158"/>
      <c r="DFH158"/>
      <c r="DFI158"/>
      <c r="DFJ158"/>
      <c r="DFK158"/>
      <c r="DFL158"/>
      <c r="DFM158"/>
      <c r="DFN158"/>
      <c r="DFO158"/>
      <c r="DFP158"/>
      <c r="DFQ158"/>
      <c r="DFR158"/>
      <c r="DFS158"/>
      <c r="DFT158"/>
      <c r="DFU158"/>
      <c r="DFV158"/>
      <c r="DFW158"/>
      <c r="DFX158"/>
      <c r="DFY158"/>
      <c r="DFZ158"/>
      <c r="DGA158"/>
      <c r="DGB158"/>
      <c r="DGC158"/>
      <c r="DGD158"/>
      <c r="DGE158"/>
      <c r="DGF158"/>
      <c r="DGG158"/>
      <c r="DGH158"/>
      <c r="DGI158"/>
      <c r="DGJ158"/>
      <c r="DGK158"/>
      <c r="DGL158"/>
      <c r="DGM158"/>
      <c r="DGN158"/>
      <c r="DGO158"/>
      <c r="DGP158"/>
      <c r="DGQ158"/>
      <c r="DGR158"/>
      <c r="DGS158"/>
      <c r="DGT158"/>
      <c r="DGU158"/>
      <c r="DGV158"/>
      <c r="DGW158"/>
      <c r="DGX158"/>
      <c r="DGY158"/>
      <c r="DGZ158"/>
      <c r="DHA158"/>
      <c r="DHB158"/>
      <c r="DHC158"/>
      <c r="DHD158"/>
      <c r="DHE158"/>
      <c r="DHF158"/>
      <c r="DHG158"/>
      <c r="DHH158"/>
      <c r="DHI158"/>
      <c r="DHJ158"/>
      <c r="DHK158"/>
      <c r="DHL158"/>
      <c r="DHM158"/>
      <c r="DHN158"/>
      <c r="DHO158"/>
      <c r="DHP158"/>
      <c r="DHQ158"/>
      <c r="DHR158"/>
      <c r="DHS158"/>
      <c r="DHT158"/>
      <c r="DHU158"/>
      <c r="DHV158"/>
      <c r="DHW158"/>
      <c r="DHX158"/>
      <c r="DHY158"/>
      <c r="DHZ158"/>
      <c r="DIA158"/>
      <c r="DIB158"/>
      <c r="DIC158"/>
      <c r="DID158"/>
      <c r="DIE158"/>
      <c r="DIF158"/>
      <c r="DIG158"/>
      <c r="DIH158"/>
      <c r="DII158"/>
      <c r="DIJ158"/>
      <c r="DIK158"/>
      <c r="DIL158"/>
      <c r="DIM158"/>
      <c r="DIN158"/>
      <c r="DIO158"/>
      <c r="DIP158"/>
      <c r="DIQ158"/>
      <c r="DIR158"/>
      <c r="DIS158"/>
      <c r="DIT158"/>
      <c r="DIU158"/>
      <c r="DIV158"/>
      <c r="DIW158"/>
      <c r="DIX158"/>
      <c r="DIY158"/>
      <c r="DIZ158"/>
      <c r="DJA158"/>
      <c r="DJB158"/>
      <c r="DJC158"/>
      <c r="DJD158"/>
      <c r="DJE158"/>
      <c r="DJF158"/>
      <c r="DJG158"/>
      <c r="DJH158"/>
      <c r="DJI158"/>
      <c r="DJJ158"/>
      <c r="DJK158"/>
      <c r="DJL158"/>
      <c r="DJM158"/>
      <c r="DJN158"/>
      <c r="DJO158"/>
      <c r="DJP158"/>
      <c r="DJQ158"/>
      <c r="DJR158"/>
      <c r="DJS158"/>
      <c r="DJT158"/>
      <c r="DJU158"/>
      <c r="DJV158"/>
      <c r="DJW158"/>
      <c r="DJX158"/>
      <c r="DJY158"/>
      <c r="DJZ158"/>
      <c r="DKA158"/>
      <c r="DKB158"/>
      <c r="DKC158"/>
      <c r="DKD158"/>
      <c r="DKE158"/>
      <c r="DKF158"/>
      <c r="DKG158"/>
      <c r="DKH158"/>
      <c r="DKI158"/>
      <c r="DKJ158"/>
      <c r="DKK158"/>
      <c r="DKL158"/>
      <c r="DKM158"/>
      <c r="DKN158"/>
      <c r="DKO158"/>
      <c r="DKP158"/>
      <c r="DKQ158"/>
      <c r="DKR158"/>
      <c r="DKS158"/>
      <c r="DKT158"/>
      <c r="DKU158"/>
      <c r="DKV158"/>
      <c r="DKW158"/>
      <c r="DKX158"/>
      <c r="DKY158"/>
      <c r="DKZ158"/>
      <c r="DLA158"/>
      <c r="DLB158"/>
      <c r="DLC158"/>
      <c r="DLD158"/>
      <c r="DLE158"/>
      <c r="DLF158"/>
      <c r="DLG158"/>
      <c r="DLH158"/>
      <c r="DLI158"/>
      <c r="DLJ158"/>
      <c r="DLK158"/>
      <c r="DLL158"/>
      <c r="DLM158"/>
      <c r="DLN158"/>
      <c r="DLO158"/>
      <c r="DLP158"/>
      <c r="DLQ158"/>
      <c r="DLR158"/>
      <c r="DLS158"/>
      <c r="DLT158"/>
      <c r="DLU158"/>
      <c r="DLV158"/>
      <c r="DLW158"/>
      <c r="DLX158"/>
      <c r="DLY158"/>
      <c r="DLZ158"/>
      <c r="DMA158"/>
      <c r="DMB158"/>
      <c r="DMC158"/>
      <c r="DMD158"/>
      <c r="DME158"/>
      <c r="DMF158"/>
      <c r="DMG158"/>
      <c r="DMH158"/>
      <c r="DMI158"/>
      <c r="DMJ158"/>
      <c r="DMK158"/>
      <c r="DML158"/>
      <c r="DMM158"/>
      <c r="DMN158"/>
      <c r="DMO158"/>
      <c r="DMP158"/>
      <c r="DMQ158"/>
      <c r="DMR158"/>
      <c r="DMS158"/>
      <c r="DMT158"/>
      <c r="DMU158"/>
      <c r="DMV158"/>
      <c r="DMW158"/>
      <c r="DMX158"/>
      <c r="DMY158"/>
      <c r="DMZ158"/>
      <c r="DNA158"/>
      <c r="DNB158"/>
      <c r="DNC158"/>
      <c r="DND158"/>
      <c r="DNE158"/>
      <c r="DNF158"/>
      <c r="DNG158"/>
      <c r="DNH158"/>
      <c r="DNI158"/>
      <c r="DNJ158"/>
      <c r="DNK158"/>
      <c r="DNL158"/>
      <c r="DNM158"/>
      <c r="DNN158"/>
      <c r="DNO158"/>
      <c r="DNP158"/>
      <c r="DNQ158"/>
      <c r="DNR158"/>
      <c r="DNS158"/>
      <c r="DNT158"/>
      <c r="DNU158"/>
      <c r="DNV158"/>
      <c r="DNW158"/>
      <c r="DNX158"/>
      <c r="DNY158"/>
      <c r="DNZ158"/>
      <c r="DOA158"/>
      <c r="DOB158"/>
      <c r="DOC158"/>
      <c r="DOD158"/>
      <c r="DOE158"/>
      <c r="DOF158"/>
      <c r="DOG158"/>
      <c r="DOH158"/>
      <c r="DOI158"/>
      <c r="DOJ158"/>
      <c r="DOK158"/>
      <c r="DOL158"/>
      <c r="DOM158"/>
      <c r="DON158"/>
      <c r="DOO158"/>
      <c r="DOP158"/>
      <c r="DOQ158"/>
      <c r="DOR158"/>
      <c r="DOS158"/>
      <c r="DOT158"/>
      <c r="DOU158"/>
      <c r="DOV158"/>
      <c r="DOW158"/>
      <c r="DOX158"/>
      <c r="DOY158"/>
      <c r="DOZ158"/>
      <c r="DPA158"/>
      <c r="DPB158"/>
      <c r="DPC158"/>
      <c r="DPD158"/>
      <c r="DPE158"/>
      <c r="DPF158"/>
      <c r="DPG158"/>
      <c r="DPH158"/>
      <c r="DPI158"/>
      <c r="DPJ158"/>
      <c r="DPK158"/>
      <c r="DPL158"/>
      <c r="DPM158"/>
      <c r="DPN158"/>
      <c r="DPO158"/>
      <c r="DPP158"/>
      <c r="DPQ158"/>
      <c r="DPR158"/>
      <c r="DPS158"/>
      <c r="DPT158"/>
      <c r="DPU158"/>
      <c r="DPV158"/>
      <c r="DPW158"/>
      <c r="DPX158"/>
      <c r="DPY158"/>
      <c r="DPZ158"/>
      <c r="DQA158"/>
      <c r="DQB158"/>
      <c r="DQC158"/>
      <c r="DQD158"/>
      <c r="DQE158"/>
      <c r="DQF158"/>
      <c r="DQG158"/>
      <c r="DQH158"/>
      <c r="DQI158"/>
      <c r="DQJ158"/>
      <c r="DQK158"/>
      <c r="DQL158"/>
      <c r="DQM158"/>
      <c r="DQN158"/>
      <c r="DQO158"/>
      <c r="DQP158"/>
      <c r="DQQ158"/>
      <c r="DQR158"/>
      <c r="DQS158"/>
      <c r="DQT158"/>
      <c r="DQU158"/>
      <c r="DQV158"/>
      <c r="DQW158"/>
      <c r="DQX158"/>
      <c r="DQY158"/>
      <c r="DQZ158"/>
      <c r="DRA158"/>
      <c r="DRB158"/>
      <c r="DRC158"/>
      <c r="DRD158"/>
      <c r="DRE158"/>
      <c r="DRF158"/>
      <c r="DRG158"/>
      <c r="DRH158"/>
      <c r="DRI158"/>
      <c r="DRJ158"/>
      <c r="DRK158"/>
      <c r="DRL158"/>
      <c r="DRM158"/>
      <c r="DRN158"/>
      <c r="DRO158"/>
      <c r="DRP158"/>
      <c r="DRQ158"/>
      <c r="DRR158"/>
      <c r="DRS158"/>
      <c r="DRT158"/>
      <c r="DRU158"/>
      <c r="DRV158"/>
      <c r="DRW158"/>
      <c r="DRX158"/>
      <c r="DRY158"/>
      <c r="DRZ158"/>
      <c r="DSA158"/>
      <c r="DSB158"/>
      <c r="DSC158"/>
      <c r="DSD158"/>
      <c r="DSE158"/>
      <c r="DSF158"/>
      <c r="DSG158"/>
      <c r="DSH158"/>
      <c r="DSI158"/>
      <c r="DSJ158"/>
      <c r="DSK158"/>
      <c r="DSL158"/>
      <c r="DSM158"/>
      <c r="DSN158"/>
      <c r="DSO158"/>
      <c r="DSP158"/>
      <c r="DSQ158"/>
      <c r="DSR158"/>
      <c r="DSS158"/>
      <c r="DST158"/>
      <c r="DSU158"/>
      <c r="DSV158"/>
      <c r="DSW158"/>
      <c r="DSX158"/>
      <c r="DSY158"/>
      <c r="DSZ158"/>
      <c r="DTA158"/>
      <c r="DTB158"/>
      <c r="DTC158"/>
      <c r="DTD158"/>
      <c r="DTE158"/>
      <c r="DTF158"/>
      <c r="DTG158"/>
      <c r="DTH158"/>
      <c r="DTI158"/>
      <c r="DTJ158"/>
      <c r="DTK158"/>
      <c r="DTL158"/>
      <c r="DTM158"/>
      <c r="DTN158"/>
      <c r="DTO158"/>
      <c r="DTP158"/>
      <c r="DTQ158"/>
      <c r="DTR158"/>
      <c r="DTS158"/>
      <c r="DTT158"/>
      <c r="DTU158"/>
      <c r="DTV158"/>
      <c r="DTW158"/>
      <c r="DTX158"/>
      <c r="DTY158"/>
      <c r="DTZ158"/>
      <c r="DUA158"/>
      <c r="DUB158"/>
      <c r="DUC158"/>
      <c r="DUD158"/>
      <c r="DUE158"/>
      <c r="DUF158"/>
      <c r="DUG158"/>
      <c r="DUH158"/>
      <c r="DUI158"/>
      <c r="DUJ158"/>
      <c r="DUK158"/>
      <c r="DUL158"/>
      <c r="DUM158"/>
      <c r="DUN158"/>
      <c r="DUO158"/>
      <c r="DUP158"/>
      <c r="DUQ158"/>
      <c r="DUR158"/>
      <c r="DUS158"/>
      <c r="DUT158"/>
      <c r="DUU158"/>
      <c r="DUV158"/>
      <c r="DUW158"/>
      <c r="DUX158"/>
      <c r="DUY158"/>
      <c r="DUZ158"/>
      <c r="DVA158"/>
      <c r="DVB158"/>
      <c r="DVC158"/>
      <c r="DVD158"/>
      <c r="DVE158"/>
      <c r="DVF158"/>
      <c r="DVG158"/>
      <c r="DVH158"/>
      <c r="DVI158"/>
      <c r="DVJ158"/>
      <c r="DVK158"/>
      <c r="DVL158"/>
      <c r="DVM158"/>
      <c r="DVN158"/>
      <c r="DVO158"/>
      <c r="DVP158"/>
      <c r="DVQ158"/>
      <c r="DVR158"/>
      <c r="DVS158"/>
      <c r="DVT158"/>
      <c r="DVU158"/>
      <c r="DVV158"/>
      <c r="DVW158"/>
      <c r="DVX158"/>
      <c r="DVY158"/>
      <c r="DVZ158"/>
      <c r="DWA158"/>
      <c r="DWB158"/>
      <c r="DWC158"/>
      <c r="DWD158"/>
      <c r="DWE158"/>
      <c r="DWF158"/>
      <c r="DWG158"/>
      <c r="DWH158"/>
      <c r="DWI158"/>
      <c r="DWJ158"/>
      <c r="DWK158"/>
      <c r="DWL158"/>
      <c r="DWM158"/>
      <c r="DWN158"/>
      <c r="DWO158"/>
      <c r="DWP158"/>
      <c r="DWQ158"/>
      <c r="DWR158"/>
      <c r="DWS158"/>
      <c r="DWT158"/>
      <c r="DWU158"/>
      <c r="DWV158"/>
      <c r="DWW158"/>
      <c r="DWX158"/>
      <c r="DWY158"/>
      <c r="DWZ158"/>
      <c r="DXA158"/>
      <c r="DXB158"/>
      <c r="DXC158"/>
      <c r="DXD158"/>
      <c r="DXE158"/>
      <c r="DXF158"/>
      <c r="DXG158"/>
      <c r="DXH158"/>
      <c r="DXI158"/>
      <c r="DXJ158"/>
      <c r="DXK158"/>
      <c r="DXL158"/>
      <c r="DXM158"/>
      <c r="DXN158"/>
      <c r="DXO158"/>
      <c r="DXP158"/>
      <c r="DXQ158"/>
      <c r="DXR158"/>
      <c r="DXS158"/>
      <c r="DXT158"/>
      <c r="DXU158"/>
      <c r="DXV158"/>
      <c r="DXW158"/>
      <c r="DXX158"/>
      <c r="DXY158"/>
      <c r="DXZ158"/>
      <c r="DYA158"/>
      <c r="DYB158"/>
      <c r="DYC158"/>
      <c r="DYD158"/>
      <c r="DYE158"/>
      <c r="DYF158"/>
      <c r="DYG158"/>
      <c r="DYH158"/>
      <c r="DYI158"/>
      <c r="DYJ158"/>
      <c r="DYK158"/>
      <c r="DYL158"/>
      <c r="DYM158"/>
      <c r="DYN158"/>
      <c r="DYO158"/>
      <c r="DYP158"/>
      <c r="DYQ158"/>
      <c r="DYR158"/>
      <c r="DYS158"/>
      <c r="DYT158"/>
      <c r="DYU158"/>
      <c r="DYV158"/>
      <c r="DYW158"/>
      <c r="DYX158"/>
      <c r="DYY158"/>
      <c r="DYZ158"/>
      <c r="DZA158"/>
      <c r="DZB158"/>
      <c r="DZC158"/>
      <c r="DZD158"/>
      <c r="DZE158"/>
      <c r="DZF158"/>
      <c r="DZG158"/>
      <c r="DZH158"/>
      <c r="DZI158"/>
      <c r="DZJ158"/>
      <c r="DZK158"/>
      <c r="DZL158"/>
      <c r="DZM158"/>
      <c r="DZN158"/>
      <c r="DZO158"/>
      <c r="DZP158"/>
      <c r="DZQ158"/>
      <c r="DZR158"/>
      <c r="DZS158"/>
      <c r="DZT158"/>
      <c r="DZU158"/>
      <c r="DZV158"/>
      <c r="DZW158"/>
      <c r="DZX158"/>
      <c r="DZY158"/>
      <c r="DZZ158"/>
      <c r="EAA158"/>
      <c r="EAB158"/>
      <c r="EAC158"/>
      <c r="EAD158"/>
      <c r="EAE158"/>
      <c r="EAF158"/>
      <c r="EAG158"/>
      <c r="EAH158"/>
      <c r="EAI158"/>
      <c r="EAJ158"/>
      <c r="EAK158"/>
      <c r="EAL158"/>
      <c r="EAM158"/>
      <c r="EAN158"/>
      <c r="EAO158"/>
      <c r="EAP158"/>
      <c r="EAQ158"/>
      <c r="EAR158"/>
      <c r="EAS158"/>
      <c r="EAT158"/>
      <c r="EAU158"/>
      <c r="EAV158"/>
      <c r="EAW158"/>
      <c r="EAX158"/>
      <c r="EAY158"/>
      <c r="EAZ158"/>
      <c r="EBA158"/>
      <c r="EBB158"/>
      <c r="EBC158"/>
      <c r="EBD158"/>
      <c r="EBE158"/>
      <c r="EBF158"/>
      <c r="EBG158"/>
      <c r="EBH158"/>
      <c r="EBI158"/>
      <c r="EBJ158"/>
      <c r="EBK158"/>
      <c r="EBL158"/>
      <c r="EBM158"/>
      <c r="EBN158"/>
      <c r="EBO158"/>
      <c r="EBP158"/>
      <c r="EBQ158"/>
      <c r="EBR158"/>
      <c r="EBS158"/>
      <c r="EBT158"/>
      <c r="EBU158"/>
      <c r="EBV158"/>
      <c r="EBW158"/>
      <c r="EBX158"/>
      <c r="EBY158"/>
      <c r="EBZ158"/>
      <c r="ECA158"/>
      <c r="ECB158"/>
      <c r="ECC158"/>
      <c r="ECD158"/>
      <c r="ECE158"/>
      <c r="ECF158"/>
      <c r="ECG158"/>
      <c r="ECH158"/>
      <c r="ECI158"/>
      <c r="ECJ158"/>
      <c r="ECK158"/>
      <c r="ECL158"/>
      <c r="ECM158"/>
      <c r="ECN158"/>
      <c r="ECO158"/>
      <c r="ECP158"/>
      <c r="ECQ158"/>
      <c r="ECR158"/>
      <c r="ECS158"/>
      <c r="ECT158"/>
      <c r="ECU158"/>
      <c r="ECV158"/>
      <c r="ECW158"/>
      <c r="ECX158"/>
      <c r="ECY158"/>
      <c r="ECZ158"/>
      <c r="EDA158"/>
      <c r="EDB158"/>
      <c r="EDC158"/>
      <c r="EDD158"/>
      <c r="EDE158"/>
      <c r="EDF158"/>
      <c r="EDG158"/>
      <c r="EDH158"/>
      <c r="EDI158"/>
      <c r="EDJ158"/>
      <c r="EDK158"/>
      <c r="EDL158"/>
      <c r="EDM158"/>
      <c r="EDN158"/>
      <c r="EDO158"/>
      <c r="EDP158"/>
      <c r="EDQ158"/>
      <c r="EDR158"/>
      <c r="EDS158"/>
      <c r="EDT158"/>
      <c r="EDU158"/>
      <c r="EDV158"/>
      <c r="EDW158"/>
      <c r="EDX158"/>
      <c r="EDY158"/>
      <c r="EDZ158"/>
      <c r="EEA158"/>
      <c r="EEB158"/>
      <c r="EEC158"/>
      <c r="EED158"/>
      <c r="EEE158"/>
      <c r="EEF158"/>
      <c r="EEG158"/>
      <c r="EEH158"/>
      <c r="EEI158"/>
      <c r="EEJ158"/>
      <c r="EEK158"/>
      <c r="EEL158"/>
      <c r="EEM158"/>
      <c r="EEN158"/>
      <c r="EEO158"/>
      <c r="EEP158"/>
      <c r="EEQ158"/>
      <c r="EER158"/>
      <c r="EES158"/>
      <c r="EET158"/>
      <c r="EEU158"/>
      <c r="EEV158"/>
      <c r="EEW158"/>
      <c r="EEX158"/>
      <c r="EEY158"/>
      <c r="EEZ158"/>
      <c r="EFA158"/>
      <c r="EFB158"/>
      <c r="EFC158"/>
      <c r="EFD158"/>
      <c r="EFE158"/>
      <c r="EFF158"/>
      <c r="EFG158"/>
      <c r="EFH158"/>
      <c r="EFI158"/>
      <c r="EFJ158"/>
      <c r="EFK158"/>
      <c r="EFL158"/>
      <c r="EFM158"/>
      <c r="EFN158"/>
      <c r="EFO158"/>
      <c r="EFP158"/>
      <c r="EFQ158"/>
      <c r="EFR158"/>
      <c r="EFS158"/>
      <c r="EFT158"/>
      <c r="EFU158"/>
      <c r="EFV158"/>
      <c r="EFW158"/>
      <c r="EFX158"/>
      <c r="EFY158"/>
      <c r="EFZ158"/>
      <c r="EGA158"/>
      <c r="EGB158"/>
      <c r="EGC158"/>
      <c r="EGD158"/>
      <c r="EGE158"/>
      <c r="EGF158"/>
      <c r="EGG158"/>
      <c r="EGH158"/>
      <c r="EGI158"/>
      <c r="EGJ158"/>
      <c r="EGK158"/>
      <c r="EGL158"/>
      <c r="EGM158"/>
      <c r="EGN158"/>
      <c r="EGO158"/>
      <c r="EGP158"/>
      <c r="EGQ158"/>
      <c r="EGR158"/>
      <c r="EGS158"/>
      <c r="EGT158"/>
      <c r="EGU158"/>
      <c r="EGV158"/>
      <c r="EGW158"/>
      <c r="EGX158"/>
      <c r="EGY158"/>
      <c r="EGZ158"/>
      <c r="EHA158"/>
      <c r="EHB158"/>
      <c r="EHC158"/>
      <c r="EHD158"/>
      <c r="EHE158"/>
      <c r="EHF158"/>
      <c r="EHG158"/>
      <c r="EHH158"/>
      <c r="EHI158"/>
      <c r="EHJ158"/>
      <c r="EHK158"/>
      <c r="EHL158"/>
      <c r="EHM158"/>
      <c r="EHN158"/>
      <c r="EHO158"/>
      <c r="EHP158"/>
      <c r="EHQ158"/>
      <c r="EHR158"/>
      <c r="EHS158"/>
      <c r="EHT158"/>
      <c r="EHU158"/>
      <c r="EHV158"/>
      <c r="EHW158"/>
      <c r="EHX158"/>
      <c r="EHY158"/>
      <c r="EHZ158"/>
      <c r="EIA158"/>
      <c r="EIB158"/>
      <c r="EIC158"/>
      <c r="EID158"/>
      <c r="EIE158"/>
      <c r="EIF158"/>
      <c r="EIG158"/>
      <c r="EIH158"/>
      <c r="EII158"/>
      <c r="EIJ158"/>
      <c r="EIK158"/>
      <c r="EIL158"/>
      <c r="EIM158"/>
      <c r="EIN158"/>
      <c r="EIO158"/>
      <c r="EIP158"/>
      <c r="EIQ158"/>
      <c r="EIR158"/>
      <c r="EIS158"/>
      <c r="EIT158"/>
      <c r="EIU158"/>
      <c r="EIV158"/>
      <c r="EIW158"/>
      <c r="EIX158"/>
      <c r="EIY158"/>
      <c r="EIZ158"/>
      <c r="EJA158"/>
      <c r="EJB158"/>
      <c r="EJC158"/>
      <c r="EJD158"/>
      <c r="EJE158"/>
      <c r="EJF158"/>
      <c r="EJG158"/>
      <c r="EJH158"/>
      <c r="EJI158"/>
      <c r="EJJ158"/>
      <c r="EJK158"/>
      <c r="EJL158"/>
      <c r="EJM158"/>
      <c r="EJN158"/>
      <c r="EJO158"/>
      <c r="EJP158"/>
      <c r="EJQ158"/>
      <c r="EJR158"/>
      <c r="EJS158"/>
      <c r="EJT158"/>
      <c r="EJU158"/>
      <c r="EJV158"/>
      <c r="EJW158"/>
      <c r="EJX158"/>
      <c r="EJY158"/>
      <c r="EJZ158"/>
      <c r="EKA158"/>
      <c r="EKB158"/>
      <c r="EKC158"/>
      <c r="EKD158"/>
      <c r="EKE158"/>
      <c r="EKF158"/>
      <c r="EKG158"/>
      <c r="EKH158"/>
      <c r="EKI158"/>
      <c r="EKJ158"/>
      <c r="EKK158"/>
      <c r="EKL158"/>
      <c r="EKM158"/>
      <c r="EKN158"/>
      <c r="EKO158"/>
      <c r="EKP158"/>
      <c r="EKQ158"/>
      <c r="EKR158"/>
      <c r="EKS158"/>
      <c r="EKT158"/>
      <c r="EKU158"/>
      <c r="EKV158"/>
      <c r="EKW158"/>
      <c r="EKX158"/>
      <c r="EKY158"/>
      <c r="EKZ158"/>
      <c r="ELA158"/>
      <c r="ELB158"/>
      <c r="ELC158"/>
      <c r="ELD158"/>
      <c r="ELE158"/>
      <c r="ELF158"/>
      <c r="ELG158"/>
      <c r="ELH158"/>
      <c r="ELI158"/>
      <c r="ELJ158"/>
      <c r="ELK158"/>
      <c r="ELL158"/>
      <c r="ELM158"/>
      <c r="ELN158"/>
      <c r="ELO158"/>
      <c r="ELP158"/>
      <c r="ELQ158"/>
      <c r="ELR158"/>
      <c r="ELS158"/>
      <c r="ELT158"/>
      <c r="ELU158"/>
      <c r="ELV158"/>
      <c r="ELW158"/>
      <c r="ELX158"/>
      <c r="ELY158"/>
      <c r="ELZ158"/>
      <c r="EMA158"/>
      <c r="EMB158"/>
      <c r="EMC158"/>
      <c r="EMD158"/>
      <c r="EME158"/>
      <c r="EMF158"/>
      <c r="EMG158"/>
      <c r="EMH158"/>
      <c r="EMI158"/>
      <c r="EMJ158"/>
      <c r="EMK158"/>
      <c r="EML158"/>
      <c r="EMM158"/>
      <c r="EMN158"/>
      <c r="EMO158"/>
      <c r="EMP158"/>
      <c r="EMQ158"/>
      <c r="EMR158"/>
      <c r="EMS158"/>
      <c r="EMT158"/>
      <c r="EMU158"/>
      <c r="EMV158"/>
      <c r="EMW158"/>
      <c r="EMX158"/>
      <c r="EMY158"/>
      <c r="EMZ158"/>
      <c r="ENA158"/>
      <c r="ENB158"/>
      <c r="ENC158"/>
      <c r="END158"/>
      <c r="ENE158"/>
      <c r="ENF158"/>
      <c r="ENG158"/>
      <c r="ENH158"/>
      <c r="ENI158"/>
      <c r="ENJ158"/>
      <c r="ENK158"/>
      <c r="ENL158"/>
      <c r="ENM158"/>
      <c r="ENN158"/>
      <c r="ENO158"/>
      <c r="ENP158"/>
      <c r="ENQ158"/>
      <c r="ENR158"/>
      <c r="ENS158"/>
      <c r="ENT158"/>
      <c r="ENU158"/>
      <c r="ENV158"/>
      <c r="ENW158"/>
      <c r="ENX158"/>
      <c r="ENY158"/>
      <c r="ENZ158"/>
      <c r="EOA158"/>
      <c r="EOB158"/>
      <c r="EOC158"/>
      <c r="EOD158"/>
      <c r="EOE158"/>
      <c r="EOF158"/>
      <c r="EOG158"/>
      <c r="EOH158"/>
      <c r="EOI158"/>
      <c r="EOJ158"/>
      <c r="EOK158"/>
      <c r="EOL158"/>
      <c r="EOM158"/>
      <c r="EON158"/>
      <c r="EOO158"/>
      <c r="EOP158"/>
      <c r="EOQ158"/>
      <c r="EOR158"/>
      <c r="EOS158"/>
      <c r="EOT158"/>
      <c r="EOU158"/>
      <c r="EOV158"/>
      <c r="EOW158"/>
      <c r="EOX158"/>
      <c r="EOY158"/>
      <c r="EOZ158"/>
      <c r="EPA158"/>
      <c r="EPB158"/>
      <c r="EPC158"/>
      <c r="EPD158"/>
      <c r="EPE158"/>
      <c r="EPF158"/>
      <c r="EPG158"/>
      <c r="EPH158"/>
      <c r="EPI158"/>
      <c r="EPJ158"/>
      <c r="EPK158"/>
      <c r="EPL158"/>
      <c r="EPM158"/>
      <c r="EPN158"/>
      <c r="EPO158"/>
      <c r="EPP158"/>
      <c r="EPQ158"/>
      <c r="EPR158"/>
      <c r="EPS158"/>
      <c r="EPT158"/>
      <c r="EPU158"/>
      <c r="EPV158"/>
      <c r="EPW158"/>
      <c r="EPX158"/>
      <c r="EPY158"/>
      <c r="EPZ158"/>
      <c r="EQA158"/>
      <c r="EQB158"/>
      <c r="EQC158"/>
      <c r="EQD158"/>
      <c r="EQE158"/>
      <c r="EQF158"/>
      <c r="EQG158"/>
      <c r="EQH158"/>
      <c r="EQI158"/>
      <c r="EQJ158"/>
      <c r="EQK158"/>
      <c r="EQL158"/>
      <c r="EQM158"/>
      <c r="EQN158"/>
      <c r="EQO158"/>
      <c r="EQP158"/>
      <c r="EQQ158"/>
      <c r="EQR158"/>
      <c r="EQS158"/>
      <c r="EQT158"/>
      <c r="EQU158"/>
      <c r="EQV158"/>
      <c r="EQW158"/>
      <c r="EQX158"/>
      <c r="EQY158"/>
      <c r="EQZ158"/>
      <c r="ERA158"/>
      <c r="ERB158"/>
      <c r="ERC158"/>
      <c r="ERD158"/>
      <c r="ERE158"/>
      <c r="ERF158"/>
      <c r="ERG158"/>
      <c r="ERH158"/>
      <c r="ERI158"/>
      <c r="ERJ158"/>
      <c r="ERK158"/>
      <c r="ERL158"/>
      <c r="ERM158"/>
      <c r="ERN158"/>
      <c r="ERO158"/>
      <c r="ERP158"/>
      <c r="ERQ158"/>
      <c r="ERR158"/>
      <c r="ERS158"/>
      <c r="ERT158"/>
      <c r="ERU158"/>
      <c r="ERV158"/>
      <c r="ERW158"/>
      <c r="ERX158"/>
      <c r="ERY158"/>
      <c r="ERZ158"/>
      <c r="ESA158"/>
      <c r="ESB158"/>
      <c r="ESC158"/>
      <c r="ESD158"/>
      <c r="ESE158"/>
      <c r="ESF158"/>
      <c r="ESG158"/>
      <c r="ESH158"/>
      <c r="ESI158"/>
      <c r="ESJ158"/>
      <c r="ESK158"/>
      <c r="ESL158"/>
      <c r="ESM158"/>
      <c r="ESN158"/>
      <c r="ESO158"/>
      <c r="ESP158"/>
      <c r="ESQ158"/>
      <c r="ESR158"/>
      <c r="ESS158"/>
      <c r="EST158"/>
      <c r="ESU158"/>
      <c r="ESV158"/>
      <c r="ESW158"/>
      <c r="ESX158"/>
      <c r="ESY158"/>
      <c r="ESZ158"/>
      <c r="ETA158"/>
      <c r="ETB158"/>
      <c r="ETC158"/>
      <c r="ETD158"/>
      <c r="ETE158"/>
      <c r="ETF158"/>
      <c r="ETG158"/>
      <c r="ETH158"/>
      <c r="ETI158"/>
      <c r="ETJ158"/>
      <c r="ETK158"/>
      <c r="ETL158"/>
      <c r="ETM158"/>
      <c r="ETN158"/>
      <c r="ETO158"/>
      <c r="ETP158"/>
      <c r="ETQ158"/>
      <c r="ETR158"/>
      <c r="ETS158"/>
      <c r="ETT158"/>
      <c r="ETU158"/>
      <c r="ETV158"/>
      <c r="ETW158"/>
      <c r="ETX158"/>
      <c r="ETY158"/>
      <c r="ETZ158"/>
      <c r="EUA158"/>
      <c r="EUB158"/>
      <c r="EUC158"/>
      <c r="EUD158"/>
      <c r="EUE158"/>
      <c r="EUF158"/>
      <c r="EUG158"/>
      <c r="EUH158"/>
      <c r="EUI158"/>
      <c r="EUJ158"/>
      <c r="EUK158"/>
      <c r="EUL158"/>
      <c r="EUM158"/>
      <c r="EUN158"/>
      <c r="EUO158"/>
      <c r="EUP158"/>
      <c r="EUQ158"/>
      <c r="EUR158"/>
      <c r="EUS158"/>
      <c r="EUT158"/>
      <c r="EUU158"/>
      <c r="EUV158"/>
      <c r="EUW158"/>
      <c r="EUX158"/>
      <c r="EUY158"/>
      <c r="EUZ158"/>
      <c r="EVA158"/>
      <c r="EVB158"/>
      <c r="EVC158"/>
      <c r="EVD158"/>
      <c r="EVE158"/>
      <c r="EVF158"/>
      <c r="EVG158"/>
      <c r="EVH158"/>
      <c r="EVI158"/>
      <c r="EVJ158"/>
      <c r="EVK158"/>
      <c r="EVL158"/>
      <c r="EVM158"/>
      <c r="EVN158"/>
      <c r="EVO158"/>
      <c r="EVP158"/>
      <c r="EVQ158"/>
      <c r="EVR158"/>
      <c r="EVS158"/>
      <c r="EVT158"/>
      <c r="EVU158"/>
      <c r="EVV158"/>
      <c r="EVW158"/>
      <c r="EVX158"/>
      <c r="EVY158"/>
      <c r="EVZ158"/>
      <c r="EWA158"/>
      <c r="EWB158"/>
      <c r="EWC158"/>
      <c r="EWD158"/>
      <c r="EWE158"/>
      <c r="EWF158"/>
      <c r="EWG158"/>
      <c r="EWH158"/>
      <c r="EWI158"/>
      <c r="EWJ158"/>
      <c r="EWK158"/>
      <c r="EWL158"/>
      <c r="EWM158"/>
      <c r="EWN158"/>
      <c r="EWO158"/>
      <c r="EWP158"/>
      <c r="EWQ158"/>
      <c r="EWR158"/>
      <c r="EWS158"/>
      <c r="EWT158"/>
      <c r="EWU158"/>
      <c r="EWV158"/>
      <c r="EWW158"/>
      <c r="EWX158"/>
      <c r="EWY158"/>
      <c r="EWZ158"/>
      <c r="EXA158"/>
      <c r="EXB158"/>
      <c r="EXC158"/>
      <c r="EXD158"/>
      <c r="EXE158"/>
      <c r="EXF158"/>
      <c r="EXG158"/>
      <c r="EXH158"/>
      <c r="EXI158"/>
      <c r="EXJ158"/>
      <c r="EXK158"/>
      <c r="EXL158"/>
      <c r="EXM158"/>
      <c r="EXN158"/>
      <c r="EXO158"/>
      <c r="EXP158"/>
      <c r="EXQ158"/>
      <c r="EXR158"/>
      <c r="EXS158"/>
      <c r="EXT158"/>
      <c r="EXU158"/>
      <c r="EXV158"/>
      <c r="EXW158"/>
      <c r="EXX158"/>
      <c r="EXY158"/>
      <c r="EXZ158"/>
      <c r="EYA158"/>
      <c r="EYB158"/>
      <c r="EYC158"/>
      <c r="EYD158"/>
      <c r="EYE158"/>
      <c r="EYF158"/>
      <c r="EYG158"/>
      <c r="EYH158"/>
      <c r="EYI158"/>
      <c r="EYJ158"/>
      <c r="EYK158"/>
      <c r="EYL158"/>
      <c r="EYM158"/>
      <c r="EYN158"/>
      <c r="EYO158"/>
      <c r="EYP158"/>
      <c r="EYQ158"/>
      <c r="EYR158"/>
      <c r="EYS158"/>
      <c r="EYT158"/>
      <c r="EYU158"/>
      <c r="EYV158"/>
      <c r="EYW158"/>
      <c r="EYX158"/>
      <c r="EYY158"/>
      <c r="EYZ158"/>
      <c r="EZA158"/>
      <c r="EZB158"/>
      <c r="EZC158"/>
      <c r="EZD158"/>
      <c r="EZE158"/>
      <c r="EZF158"/>
      <c r="EZG158"/>
      <c r="EZH158"/>
      <c r="EZI158"/>
      <c r="EZJ158"/>
      <c r="EZK158"/>
      <c r="EZL158"/>
      <c r="EZM158"/>
      <c r="EZN158"/>
      <c r="EZO158"/>
      <c r="EZP158"/>
      <c r="EZQ158"/>
      <c r="EZR158"/>
      <c r="EZS158"/>
      <c r="EZT158"/>
      <c r="EZU158"/>
      <c r="EZV158"/>
      <c r="EZW158"/>
      <c r="EZX158"/>
      <c r="EZY158"/>
      <c r="EZZ158"/>
      <c r="FAA158"/>
      <c r="FAB158"/>
      <c r="FAC158"/>
      <c r="FAD158"/>
      <c r="FAE158"/>
      <c r="FAF158"/>
      <c r="FAG158"/>
      <c r="FAH158"/>
      <c r="FAI158"/>
      <c r="FAJ158"/>
      <c r="FAK158"/>
      <c r="FAL158"/>
      <c r="FAM158"/>
      <c r="FAN158"/>
      <c r="FAO158"/>
      <c r="FAP158"/>
      <c r="FAQ158"/>
      <c r="FAR158"/>
      <c r="FAS158"/>
      <c r="FAT158"/>
      <c r="FAU158"/>
      <c r="FAV158"/>
      <c r="FAW158"/>
      <c r="FAX158"/>
      <c r="FAY158"/>
      <c r="FAZ158"/>
      <c r="FBA158"/>
      <c r="FBB158"/>
      <c r="FBC158"/>
      <c r="FBD158"/>
      <c r="FBE158"/>
      <c r="FBF158"/>
      <c r="FBG158"/>
      <c r="FBH158"/>
      <c r="FBI158"/>
      <c r="FBJ158"/>
      <c r="FBK158"/>
      <c r="FBL158"/>
      <c r="FBM158"/>
      <c r="FBN158"/>
      <c r="FBO158"/>
      <c r="FBP158"/>
      <c r="FBQ158"/>
      <c r="FBR158"/>
      <c r="FBS158"/>
      <c r="FBT158"/>
      <c r="FBU158"/>
      <c r="FBV158"/>
      <c r="FBW158"/>
      <c r="FBX158"/>
      <c r="FBY158"/>
      <c r="FBZ158"/>
      <c r="FCA158"/>
      <c r="FCB158"/>
      <c r="FCC158"/>
      <c r="FCD158"/>
      <c r="FCE158"/>
      <c r="FCF158"/>
      <c r="FCG158"/>
      <c r="FCH158"/>
      <c r="FCI158"/>
      <c r="FCJ158"/>
      <c r="FCK158"/>
      <c r="FCL158"/>
      <c r="FCM158"/>
      <c r="FCN158"/>
      <c r="FCO158"/>
      <c r="FCP158"/>
      <c r="FCQ158"/>
      <c r="FCR158"/>
      <c r="FCS158"/>
      <c r="FCT158"/>
      <c r="FCU158"/>
      <c r="FCV158"/>
      <c r="FCW158"/>
      <c r="FCX158"/>
      <c r="FCY158"/>
      <c r="FCZ158"/>
      <c r="FDA158"/>
      <c r="FDB158"/>
      <c r="FDC158"/>
      <c r="FDD158"/>
      <c r="FDE158"/>
      <c r="FDF158"/>
      <c r="FDG158"/>
      <c r="FDH158"/>
      <c r="FDI158"/>
      <c r="FDJ158"/>
      <c r="FDK158"/>
      <c r="FDL158"/>
      <c r="FDM158"/>
      <c r="FDN158"/>
      <c r="FDO158"/>
      <c r="FDP158"/>
      <c r="FDQ158"/>
      <c r="FDR158"/>
      <c r="FDS158"/>
      <c r="FDT158"/>
      <c r="FDU158"/>
      <c r="FDV158"/>
      <c r="FDW158"/>
      <c r="FDX158"/>
      <c r="FDY158"/>
      <c r="FDZ158"/>
      <c r="FEA158"/>
      <c r="FEB158"/>
      <c r="FEC158"/>
      <c r="FED158"/>
      <c r="FEE158"/>
      <c r="FEF158"/>
      <c r="FEG158"/>
      <c r="FEH158"/>
      <c r="FEI158"/>
      <c r="FEJ158"/>
      <c r="FEK158"/>
      <c r="FEL158"/>
      <c r="FEM158"/>
      <c r="FEN158"/>
      <c r="FEO158"/>
      <c r="FEP158"/>
      <c r="FEQ158"/>
      <c r="FER158"/>
      <c r="FES158"/>
      <c r="FET158"/>
      <c r="FEU158"/>
      <c r="FEV158"/>
      <c r="FEW158"/>
      <c r="FEX158"/>
      <c r="FEY158"/>
      <c r="FEZ158"/>
      <c r="FFA158"/>
      <c r="FFB158"/>
      <c r="FFC158"/>
      <c r="FFD158"/>
      <c r="FFE158"/>
      <c r="FFF158"/>
      <c r="FFG158"/>
      <c r="FFH158"/>
      <c r="FFI158"/>
      <c r="FFJ158"/>
      <c r="FFK158"/>
      <c r="FFL158"/>
      <c r="FFM158"/>
      <c r="FFN158"/>
      <c r="FFO158"/>
      <c r="FFP158"/>
      <c r="FFQ158"/>
      <c r="FFR158"/>
      <c r="FFS158"/>
      <c r="FFT158"/>
      <c r="FFU158"/>
      <c r="FFV158"/>
      <c r="FFW158"/>
      <c r="FFX158"/>
      <c r="FFY158"/>
      <c r="FFZ158"/>
      <c r="FGA158"/>
      <c r="FGB158"/>
      <c r="FGC158"/>
      <c r="FGD158"/>
      <c r="FGE158"/>
      <c r="FGF158"/>
      <c r="FGG158"/>
      <c r="FGH158"/>
      <c r="FGI158"/>
      <c r="FGJ158"/>
      <c r="FGK158"/>
      <c r="FGL158"/>
      <c r="FGM158"/>
      <c r="FGN158"/>
      <c r="FGO158"/>
      <c r="FGP158"/>
      <c r="FGQ158"/>
      <c r="FGR158"/>
      <c r="FGS158"/>
      <c r="FGT158"/>
      <c r="FGU158"/>
      <c r="FGV158"/>
      <c r="FGW158"/>
      <c r="FGX158"/>
      <c r="FGY158"/>
      <c r="FGZ158"/>
      <c r="FHA158"/>
      <c r="FHB158"/>
      <c r="FHC158"/>
      <c r="FHD158"/>
      <c r="FHE158"/>
      <c r="FHF158"/>
      <c r="FHG158"/>
      <c r="FHH158"/>
      <c r="FHI158"/>
      <c r="FHJ158"/>
      <c r="FHK158"/>
      <c r="FHL158"/>
      <c r="FHM158"/>
      <c r="FHN158"/>
      <c r="FHO158"/>
      <c r="FHP158"/>
      <c r="FHQ158"/>
      <c r="FHR158"/>
      <c r="FHS158"/>
      <c r="FHT158"/>
      <c r="FHU158"/>
      <c r="FHV158"/>
      <c r="FHW158"/>
      <c r="FHX158"/>
      <c r="FHY158"/>
      <c r="FHZ158"/>
      <c r="FIA158"/>
      <c r="FIB158"/>
      <c r="FIC158"/>
      <c r="FID158"/>
      <c r="FIE158"/>
      <c r="FIF158"/>
      <c r="FIG158"/>
      <c r="FIH158"/>
      <c r="FII158"/>
      <c r="FIJ158"/>
      <c r="FIK158"/>
      <c r="FIL158"/>
      <c r="FIM158"/>
      <c r="FIN158"/>
      <c r="FIO158"/>
      <c r="FIP158"/>
      <c r="FIQ158"/>
      <c r="FIR158"/>
      <c r="FIS158"/>
      <c r="FIT158"/>
      <c r="FIU158"/>
      <c r="FIV158"/>
      <c r="FIW158"/>
      <c r="FIX158"/>
      <c r="FIY158"/>
      <c r="FIZ158"/>
      <c r="FJA158"/>
      <c r="FJB158"/>
      <c r="FJC158"/>
      <c r="FJD158"/>
      <c r="FJE158"/>
      <c r="FJF158"/>
      <c r="FJG158"/>
      <c r="FJH158"/>
      <c r="FJI158"/>
      <c r="FJJ158"/>
      <c r="FJK158"/>
      <c r="FJL158"/>
      <c r="FJM158"/>
      <c r="FJN158"/>
      <c r="FJO158"/>
      <c r="FJP158"/>
      <c r="FJQ158"/>
      <c r="FJR158"/>
      <c r="FJS158"/>
      <c r="FJT158"/>
      <c r="FJU158"/>
      <c r="FJV158"/>
      <c r="FJW158"/>
      <c r="FJX158"/>
      <c r="FJY158"/>
      <c r="FJZ158"/>
      <c r="FKA158"/>
      <c r="FKB158"/>
      <c r="FKC158"/>
      <c r="FKD158"/>
      <c r="FKE158"/>
      <c r="FKF158"/>
      <c r="FKG158"/>
      <c r="FKH158"/>
      <c r="FKI158"/>
      <c r="FKJ158"/>
      <c r="FKK158"/>
      <c r="FKL158"/>
      <c r="FKM158"/>
      <c r="FKN158"/>
      <c r="FKO158"/>
      <c r="FKP158"/>
      <c r="FKQ158"/>
      <c r="FKR158"/>
      <c r="FKS158"/>
      <c r="FKT158"/>
      <c r="FKU158"/>
      <c r="FKV158"/>
      <c r="FKW158"/>
      <c r="FKX158"/>
      <c r="FKY158"/>
      <c r="FKZ158"/>
      <c r="FLA158"/>
      <c r="FLB158"/>
      <c r="FLC158"/>
      <c r="FLD158"/>
      <c r="FLE158"/>
      <c r="FLF158"/>
      <c r="FLG158"/>
      <c r="FLH158"/>
      <c r="FLI158"/>
      <c r="FLJ158"/>
      <c r="FLK158"/>
      <c r="FLL158"/>
      <c r="FLM158"/>
      <c r="FLN158"/>
      <c r="FLO158"/>
      <c r="FLP158"/>
      <c r="FLQ158"/>
      <c r="FLR158"/>
      <c r="FLS158"/>
      <c r="FLT158"/>
      <c r="FLU158"/>
      <c r="FLV158"/>
      <c r="FLW158"/>
      <c r="FLX158"/>
      <c r="FLY158"/>
      <c r="FLZ158"/>
      <c r="FMA158"/>
      <c r="FMB158"/>
      <c r="FMC158"/>
      <c r="FMD158"/>
      <c r="FME158"/>
      <c r="FMF158"/>
      <c r="FMG158"/>
      <c r="FMH158"/>
      <c r="FMI158"/>
      <c r="FMJ158"/>
      <c r="FMK158"/>
      <c r="FML158"/>
      <c r="FMM158"/>
      <c r="FMN158"/>
      <c r="FMO158"/>
      <c r="FMP158"/>
      <c r="FMQ158"/>
      <c r="FMR158"/>
      <c r="FMS158"/>
      <c r="FMT158"/>
      <c r="FMU158"/>
      <c r="FMV158"/>
      <c r="FMW158"/>
      <c r="FMX158"/>
      <c r="FMY158"/>
      <c r="FMZ158"/>
      <c r="FNA158"/>
      <c r="FNB158"/>
      <c r="FNC158"/>
      <c r="FND158"/>
      <c r="FNE158"/>
      <c r="FNF158"/>
      <c r="FNG158"/>
      <c r="FNH158"/>
      <c r="FNI158"/>
      <c r="FNJ158"/>
      <c r="FNK158"/>
      <c r="FNL158"/>
      <c r="FNM158"/>
      <c r="FNN158"/>
      <c r="FNO158"/>
      <c r="FNP158"/>
      <c r="FNQ158"/>
      <c r="FNR158"/>
      <c r="FNS158"/>
      <c r="FNT158"/>
      <c r="FNU158"/>
      <c r="FNV158"/>
      <c r="FNW158"/>
      <c r="FNX158"/>
      <c r="FNY158"/>
      <c r="FNZ158"/>
      <c r="FOA158"/>
      <c r="FOB158"/>
      <c r="FOC158"/>
      <c r="FOD158"/>
      <c r="FOE158"/>
      <c r="FOF158"/>
      <c r="FOG158"/>
      <c r="FOH158"/>
      <c r="FOI158"/>
      <c r="FOJ158"/>
      <c r="FOK158"/>
      <c r="FOL158"/>
      <c r="FOM158"/>
      <c r="FON158"/>
      <c r="FOO158"/>
      <c r="FOP158"/>
      <c r="FOQ158"/>
      <c r="FOR158"/>
      <c r="FOS158"/>
      <c r="FOT158"/>
      <c r="FOU158"/>
      <c r="FOV158"/>
      <c r="FOW158"/>
      <c r="FOX158"/>
      <c r="FOY158"/>
      <c r="FOZ158"/>
      <c r="FPA158"/>
      <c r="FPB158"/>
      <c r="FPC158"/>
      <c r="FPD158"/>
      <c r="FPE158"/>
      <c r="FPF158"/>
      <c r="FPG158"/>
      <c r="FPH158"/>
      <c r="FPI158"/>
      <c r="FPJ158"/>
      <c r="FPK158"/>
      <c r="FPL158"/>
      <c r="FPM158"/>
      <c r="FPN158"/>
      <c r="FPO158"/>
      <c r="FPP158"/>
      <c r="FPQ158"/>
      <c r="FPR158"/>
      <c r="FPS158"/>
      <c r="FPT158"/>
      <c r="FPU158"/>
      <c r="FPV158"/>
      <c r="FPW158"/>
      <c r="FPX158"/>
      <c r="FPY158"/>
      <c r="FPZ158"/>
      <c r="FQA158"/>
      <c r="FQB158"/>
      <c r="FQC158"/>
      <c r="FQD158"/>
      <c r="FQE158"/>
      <c r="FQF158"/>
      <c r="FQG158"/>
      <c r="FQH158"/>
      <c r="FQI158"/>
      <c r="FQJ158"/>
      <c r="FQK158"/>
      <c r="FQL158"/>
      <c r="FQM158"/>
      <c r="FQN158"/>
      <c r="FQO158"/>
      <c r="FQP158"/>
      <c r="FQQ158"/>
      <c r="FQR158"/>
      <c r="FQS158"/>
      <c r="FQT158"/>
      <c r="FQU158"/>
      <c r="FQV158"/>
      <c r="FQW158"/>
      <c r="FQX158"/>
      <c r="FQY158"/>
      <c r="FQZ158"/>
      <c r="FRA158"/>
      <c r="FRB158"/>
      <c r="FRC158"/>
      <c r="FRD158"/>
      <c r="FRE158"/>
      <c r="FRF158"/>
      <c r="FRG158"/>
      <c r="FRH158"/>
      <c r="FRI158"/>
      <c r="FRJ158"/>
      <c r="FRK158"/>
      <c r="FRL158"/>
      <c r="FRM158"/>
      <c r="FRN158"/>
      <c r="FRO158"/>
      <c r="FRP158"/>
      <c r="FRQ158"/>
      <c r="FRR158"/>
      <c r="FRS158"/>
      <c r="FRT158"/>
      <c r="FRU158"/>
      <c r="FRV158"/>
      <c r="FRW158"/>
      <c r="FRX158"/>
      <c r="FRY158"/>
      <c r="FRZ158"/>
      <c r="FSA158"/>
      <c r="FSB158"/>
      <c r="FSC158"/>
      <c r="FSD158"/>
      <c r="FSE158"/>
      <c r="FSF158"/>
      <c r="FSG158"/>
      <c r="FSH158"/>
      <c r="FSI158"/>
      <c r="FSJ158"/>
      <c r="FSK158"/>
      <c r="FSL158"/>
      <c r="FSM158"/>
      <c r="FSN158"/>
      <c r="FSO158"/>
      <c r="FSP158"/>
      <c r="FSQ158"/>
      <c r="FSR158"/>
      <c r="FSS158"/>
      <c r="FST158"/>
      <c r="FSU158"/>
      <c r="FSV158"/>
      <c r="FSW158"/>
      <c r="FSX158"/>
      <c r="FSY158"/>
      <c r="FSZ158"/>
      <c r="FTA158"/>
      <c r="FTB158"/>
      <c r="FTC158"/>
      <c r="FTD158"/>
      <c r="FTE158"/>
      <c r="FTF158"/>
      <c r="FTG158"/>
      <c r="FTH158"/>
      <c r="FTI158"/>
      <c r="FTJ158"/>
      <c r="FTK158"/>
      <c r="FTL158"/>
      <c r="FTM158"/>
      <c r="FTN158"/>
      <c r="FTO158"/>
      <c r="FTP158"/>
      <c r="FTQ158"/>
      <c r="FTR158"/>
      <c r="FTS158"/>
      <c r="FTT158"/>
      <c r="FTU158"/>
      <c r="FTV158"/>
      <c r="FTW158"/>
      <c r="FTX158"/>
      <c r="FTY158"/>
      <c r="FTZ158"/>
      <c r="FUA158"/>
      <c r="FUB158"/>
      <c r="FUC158"/>
      <c r="FUD158"/>
      <c r="FUE158"/>
      <c r="FUF158"/>
      <c r="FUG158"/>
      <c r="FUH158"/>
      <c r="FUI158"/>
      <c r="FUJ158"/>
      <c r="FUK158"/>
      <c r="FUL158"/>
      <c r="FUM158"/>
      <c r="FUN158"/>
      <c r="FUO158"/>
      <c r="FUP158"/>
      <c r="FUQ158"/>
      <c r="FUR158"/>
      <c r="FUS158"/>
      <c r="FUT158"/>
      <c r="FUU158"/>
      <c r="FUV158"/>
      <c r="FUW158"/>
      <c r="FUX158"/>
      <c r="FUY158"/>
      <c r="FUZ158"/>
      <c r="FVA158"/>
      <c r="FVB158"/>
      <c r="FVC158"/>
      <c r="FVD158"/>
      <c r="FVE158"/>
      <c r="FVF158"/>
      <c r="FVG158"/>
      <c r="FVH158"/>
      <c r="FVI158"/>
      <c r="FVJ158"/>
      <c r="FVK158"/>
      <c r="FVL158"/>
      <c r="FVM158"/>
      <c r="FVN158"/>
      <c r="FVO158"/>
      <c r="FVP158"/>
      <c r="FVQ158"/>
      <c r="FVR158"/>
      <c r="FVS158"/>
      <c r="FVT158"/>
      <c r="FVU158"/>
      <c r="FVV158"/>
      <c r="FVW158"/>
      <c r="FVX158"/>
      <c r="FVY158"/>
      <c r="FVZ158"/>
      <c r="FWA158"/>
      <c r="FWB158"/>
      <c r="FWC158"/>
      <c r="FWD158"/>
      <c r="FWE158"/>
      <c r="FWF158"/>
      <c r="FWG158"/>
      <c r="FWH158"/>
      <c r="FWI158"/>
      <c r="FWJ158"/>
      <c r="FWK158"/>
      <c r="FWL158"/>
      <c r="FWM158"/>
      <c r="FWN158"/>
      <c r="FWO158"/>
      <c r="FWP158"/>
      <c r="FWQ158"/>
      <c r="FWR158"/>
      <c r="FWS158"/>
      <c r="FWT158"/>
      <c r="FWU158"/>
      <c r="FWV158"/>
      <c r="FWW158"/>
      <c r="FWX158"/>
      <c r="FWY158"/>
      <c r="FWZ158"/>
      <c r="FXA158"/>
      <c r="FXB158"/>
      <c r="FXC158"/>
      <c r="FXD158"/>
      <c r="FXE158"/>
      <c r="FXF158"/>
      <c r="FXG158"/>
      <c r="FXH158"/>
      <c r="FXI158"/>
      <c r="FXJ158"/>
      <c r="FXK158"/>
      <c r="FXL158"/>
      <c r="FXM158"/>
      <c r="FXN158"/>
      <c r="FXO158"/>
      <c r="FXP158"/>
      <c r="FXQ158"/>
      <c r="FXR158"/>
      <c r="FXS158"/>
      <c r="FXT158"/>
      <c r="FXU158"/>
      <c r="FXV158"/>
      <c r="FXW158"/>
      <c r="FXX158"/>
      <c r="FXY158"/>
      <c r="FXZ158"/>
      <c r="FYA158"/>
      <c r="FYB158"/>
      <c r="FYC158"/>
      <c r="FYD158"/>
      <c r="FYE158"/>
      <c r="FYF158"/>
      <c r="FYG158"/>
      <c r="FYH158"/>
      <c r="FYI158"/>
      <c r="FYJ158"/>
      <c r="FYK158"/>
      <c r="FYL158"/>
      <c r="FYM158"/>
      <c r="FYN158"/>
      <c r="FYO158"/>
      <c r="FYP158"/>
      <c r="FYQ158"/>
      <c r="FYR158"/>
      <c r="FYS158"/>
      <c r="FYT158"/>
      <c r="FYU158"/>
      <c r="FYV158"/>
      <c r="FYW158"/>
      <c r="FYX158"/>
      <c r="FYY158"/>
      <c r="FYZ158"/>
      <c r="FZA158"/>
      <c r="FZB158"/>
      <c r="FZC158"/>
      <c r="FZD158"/>
      <c r="FZE158"/>
      <c r="FZF158"/>
      <c r="FZG158"/>
      <c r="FZH158"/>
      <c r="FZI158"/>
      <c r="FZJ158"/>
      <c r="FZK158"/>
      <c r="FZL158"/>
      <c r="FZM158"/>
      <c r="FZN158"/>
      <c r="FZO158"/>
      <c r="FZP158"/>
      <c r="FZQ158"/>
      <c r="FZR158"/>
      <c r="FZS158"/>
      <c r="FZT158"/>
      <c r="FZU158"/>
      <c r="FZV158"/>
      <c r="FZW158"/>
      <c r="FZX158"/>
      <c r="FZY158"/>
      <c r="FZZ158"/>
      <c r="GAA158"/>
      <c r="GAB158"/>
      <c r="GAC158"/>
      <c r="GAD158"/>
      <c r="GAE158"/>
      <c r="GAF158"/>
      <c r="GAG158"/>
      <c r="GAH158"/>
      <c r="GAI158"/>
      <c r="GAJ158"/>
      <c r="GAK158"/>
      <c r="GAL158"/>
      <c r="GAM158"/>
      <c r="GAN158"/>
      <c r="GAO158"/>
      <c r="GAP158"/>
      <c r="GAQ158"/>
      <c r="GAR158"/>
      <c r="GAS158"/>
      <c r="GAT158"/>
      <c r="GAU158"/>
      <c r="GAV158"/>
      <c r="GAW158"/>
      <c r="GAX158"/>
      <c r="GAY158"/>
      <c r="GAZ158"/>
      <c r="GBA158"/>
      <c r="GBB158"/>
      <c r="GBC158"/>
      <c r="GBD158"/>
      <c r="GBE158"/>
      <c r="GBF158"/>
      <c r="GBG158"/>
      <c r="GBH158"/>
      <c r="GBI158"/>
      <c r="GBJ158"/>
      <c r="GBK158"/>
      <c r="GBL158"/>
      <c r="GBM158"/>
      <c r="GBN158"/>
      <c r="GBO158"/>
      <c r="GBP158"/>
      <c r="GBQ158"/>
      <c r="GBR158"/>
      <c r="GBS158"/>
      <c r="GBT158"/>
      <c r="GBU158"/>
      <c r="GBV158"/>
      <c r="GBW158"/>
      <c r="GBX158"/>
      <c r="GBY158"/>
      <c r="GBZ158"/>
      <c r="GCA158"/>
      <c r="GCB158"/>
      <c r="GCC158"/>
      <c r="GCD158"/>
      <c r="GCE158"/>
      <c r="GCF158"/>
      <c r="GCG158"/>
      <c r="GCH158"/>
      <c r="GCI158"/>
      <c r="GCJ158"/>
      <c r="GCK158"/>
      <c r="GCL158"/>
      <c r="GCM158"/>
      <c r="GCN158"/>
      <c r="GCO158"/>
      <c r="GCP158"/>
      <c r="GCQ158"/>
      <c r="GCR158"/>
      <c r="GCS158"/>
      <c r="GCT158"/>
      <c r="GCU158"/>
      <c r="GCV158"/>
      <c r="GCW158"/>
      <c r="GCX158"/>
      <c r="GCY158"/>
      <c r="GCZ158"/>
      <c r="GDA158"/>
      <c r="GDB158"/>
      <c r="GDC158"/>
      <c r="GDD158"/>
      <c r="GDE158"/>
      <c r="GDF158"/>
      <c r="GDG158"/>
      <c r="GDH158"/>
      <c r="GDI158"/>
      <c r="GDJ158"/>
      <c r="GDK158"/>
      <c r="GDL158"/>
      <c r="GDM158"/>
      <c r="GDN158"/>
      <c r="GDO158"/>
      <c r="GDP158"/>
      <c r="GDQ158"/>
      <c r="GDR158"/>
      <c r="GDS158"/>
      <c r="GDT158"/>
      <c r="GDU158"/>
      <c r="GDV158"/>
      <c r="GDW158"/>
      <c r="GDX158"/>
      <c r="GDY158"/>
      <c r="GDZ158"/>
      <c r="GEA158"/>
      <c r="GEB158"/>
      <c r="GEC158"/>
      <c r="GED158"/>
      <c r="GEE158"/>
      <c r="GEF158"/>
      <c r="GEG158"/>
      <c r="GEH158"/>
      <c r="GEI158"/>
      <c r="GEJ158"/>
      <c r="GEK158"/>
      <c r="GEL158"/>
      <c r="GEM158"/>
      <c r="GEN158"/>
      <c r="GEO158"/>
      <c r="GEP158"/>
      <c r="GEQ158"/>
      <c r="GER158"/>
      <c r="GES158"/>
      <c r="GET158"/>
      <c r="GEU158"/>
      <c r="GEV158"/>
      <c r="GEW158"/>
      <c r="GEX158"/>
      <c r="GEY158"/>
      <c r="GEZ158"/>
      <c r="GFA158"/>
      <c r="GFB158"/>
      <c r="GFC158"/>
      <c r="GFD158"/>
      <c r="GFE158"/>
      <c r="GFF158"/>
      <c r="GFG158"/>
      <c r="GFH158"/>
      <c r="GFI158"/>
      <c r="GFJ158"/>
      <c r="GFK158"/>
      <c r="GFL158"/>
      <c r="GFM158"/>
      <c r="GFN158"/>
      <c r="GFO158"/>
    </row>
    <row r="159" spans="1:4903" x14ac:dyDescent="0.35">
      <c r="A159" s="37" t="s">
        <v>17</v>
      </c>
      <c r="B159" s="34">
        <v>13074.659999999991</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c r="ASC159"/>
      <c r="ASD159"/>
      <c r="ASE159"/>
      <c r="ASF159"/>
      <c r="ASG159"/>
      <c r="ASH159"/>
      <c r="ASI159"/>
      <c r="ASJ159"/>
      <c r="ASK159"/>
      <c r="ASL159"/>
      <c r="ASM159"/>
      <c r="ASN159"/>
      <c r="ASO159"/>
      <c r="ASP159"/>
      <c r="ASQ159"/>
      <c r="ASR159"/>
      <c r="ASS159"/>
      <c r="AST159"/>
      <c r="ASU159"/>
      <c r="ASV159"/>
      <c r="ASW159"/>
      <c r="ASX159"/>
      <c r="ASY159"/>
      <c r="ASZ159"/>
      <c r="ATA159"/>
      <c r="ATB159"/>
      <c r="ATC159"/>
      <c r="ATD159"/>
      <c r="ATE159"/>
      <c r="ATF159"/>
      <c r="ATG159"/>
      <c r="ATH159"/>
      <c r="ATI159"/>
      <c r="ATJ159"/>
      <c r="ATK159"/>
      <c r="ATL159"/>
      <c r="ATM159"/>
      <c r="ATN159"/>
      <c r="ATO159"/>
      <c r="ATP159"/>
      <c r="ATQ159"/>
      <c r="ATR159"/>
      <c r="ATS159"/>
      <c r="ATT159"/>
      <c r="ATU159"/>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c r="AVA159"/>
      <c r="AVB159"/>
      <c r="AVC159"/>
      <c r="AVD159"/>
      <c r="AVE159"/>
      <c r="AVF159"/>
      <c r="AVG159"/>
      <c r="AVH159"/>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c r="AYU159"/>
      <c r="AYV159"/>
      <c r="AYW159"/>
      <c r="AYX159"/>
      <c r="AYY159"/>
      <c r="AYZ159"/>
      <c r="AZA159"/>
      <c r="AZB159"/>
      <c r="AZC159"/>
      <c r="AZD159"/>
      <c r="AZE159"/>
      <c r="AZF159"/>
      <c r="AZG159"/>
      <c r="AZH159"/>
      <c r="AZI159"/>
      <c r="AZJ159"/>
      <c r="AZK159"/>
      <c r="AZL159"/>
      <c r="AZM159"/>
      <c r="AZN159"/>
      <c r="AZO159"/>
      <c r="AZP159"/>
      <c r="AZQ159"/>
      <c r="AZR159"/>
      <c r="AZS159"/>
      <c r="AZT159"/>
      <c r="AZU159"/>
      <c r="AZV159"/>
      <c r="AZW159"/>
      <c r="AZX159"/>
      <c r="AZY159"/>
      <c r="AZZ159"/>
      <c r="BAA159"/>
      <c r="BAB159"/>
      <c r="BAC159"/>
      <c r="BAD159"/>
      <c r="BAE159"/>
      <c r="BAF159"/>
      <c r="BAG159"/>
      <c r="BAH159"/>
      <c r="BAI159"/>
      <c r="BAJ159"/>
      <c r="BAK159"/>
      <c r="BAL159"/>
      <c r="BAM159"/>
      <c r="BAN159"/>
      <c r="BAO159"/>
      <c r="BAP159"/>
      <c r="BAQ159"/>
      <c r="BAR159"/>
      <c r="BAS159"/>
      <c r="BAT159"/>
      <c r="BAU159"/>
      <c r="BAV159"/>
      <c r="BAW159"/>
      <c r="BAX159"/>
      <c r="BAY159"/>
      <c r="BAZ159"/>
      <c r="BBA159"/>
      <c r="BBB159"/>
      <c r="BBC159"/>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c r="BCG159"/>
      <c r="BCH159"/>
      <c r="BCI159"/>
      <c r="BCJ159"/>
      <c r="BCK159"/>
      <c r="BCL159"/>
      <c r="BCM159"/>
      <c r="BCN159"/>
      <c r="BCO159"/>
      <c r="BCP159"/>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c r="BDV159"/>
      <c r="BDW159"/>
      <c r="BDX159"/>
      <c r="BDY159"/>
      <c r="BDZ159"/>
      <c r="BEA159"/>
      <c r="BEB159"/>
      <c r="BEC159"/>
      <c r="BED159"/>
      <c r="BEE159"/>
      <c r="BEF159"/>
      <c r="BEG159"/>
      <c r="BEH159"/>
      <c r="BEI159"/>
      <c r="BEJ159"/>
      <c r="BEK159"/>
      <c r="BEL159"/>
      <c r="BEM159"/>
      <c r="BEN159"/>
      <c r="BEO159"/>
      <c r="BEP159"/>
      <c r="BEQ159"/>
      <c r="BER159"/>
      <c r="BES159"/>
      <c r="BET159"/>
      <c r="BEU159"/>
      <c r="BEV159"/>
      <c r="BEW159"/>
      <c r="BEX159"/>
      <c r="BEY159"/>
      <c r="BEZ159"/>
      <c r="BFA159"/>
      <c r="BFB159"/>
      <c r="BFC159"/>
      <c r="BFD159"/>
      <c r="BFE159"/>
      <c r="BFF159"/>
      <c r="BFG159"/>
      <c r="BFH159"/>
      <c r="BFI159"/>
      <c r="BFJ159"/>
      <c r="BFK159"/>
      <c r="BFL159"/>
      <c r="BFM159"/>
      <c r="BFN159"/>
      <c r="BFO159"/>
      <c r="BFP159"/>
      <c r="BFQ159"/>
      <c r="BFR159"/>
      <c r="BFS159"/>
      <c r="BFT159"/>
      <c r="BFU159"/>
      <c r="BFV159"/>
      <c r="BFW159"/>
      <c r="BFX159"/>
      <c r="BFY159"/>
      <c r="BFZ159"/>
      <c r="BGA159"/>
      <c r="BGB159"/>
      <c r="BGC159"/>
      <c r="BGD159"/>
      <c r="BGE159"/>
      <c r="BGF159"/>
      <c r="BGG159"/>
      <c r="BGH159"/>
      <c r="BGI159"/>
      <c r="BGJ159"/>
      <c r="BGK159"/>
      <c r="BGL159"/>
      <c r="BGM159"/>
      <c r="BGN159"/>
      <c r="BGO159"/>
      <c r="BGP159"/>
      <c r="BGQ159"/>
      <c r="BGR159"/>
      <c r="BGS159"/>
      <c r="BGT159"/>
      <c r="BGU159"/>
      <c r="BGV159"/>
      <c r="BGW159"/>
      <c r="BGX159"/>
      <c r="BGY159"/>
      <c r="BGZ159"/>
      <c r="BHA159"/>
      <c r="BHB159"/>
      <c r="BHC159"/>
      <c r="BHD159"/>
      <c r="BHE159"/>
      <c r="BHF159"/>
      <c r="BHG159"/>
      <c r="BHH159"/>
      <c r="BHI159"/>
      <c r="BHJ159"/>
      <c r="BHK159"/>
      <c r="BHL159"/>
      <c r="BHM159"/>
      <c r="BHN159"/>
      <c r="BHO159"/>
      <c r="BHP159"/>
      <c r="BHQ159"/>
      <c r="BHR159"/>
      <c r="BHS159"/>
      <c r="BHT159"/>
      <c r="BHU159"/>
      <c r="BHV159"/>
      <c r="BHW159"/>
      <c r="BHX159"/>
      <c r="BHY159"/>
      <c r="BHZ159"/>
      <c r="BIA159"/>
      <c r="BIB159"/>
      <c r="BIC159"/>
      <c r="BID159"/>
      <c r="BIE159"/>
      <c r="BIF159"/>
      <c r="BIG159"/>
      <c r="BIH159"/>
      <c r="BII159"/>
      <c r="BIJ159"/>
      <c r="BIK159"/>
      <c r="BIL159"/>
      <c r="BIM159"/>
      <c r="BIN159"/>
      <c r="BIO159"/>
      <c r="BIP159"/>
      <c r="BIQ159"/>
      <c r="BIR159"/>
      <c r="BIS159"/>
      <c r="BIT159"/>
      <c r="BIU159"/>
      <c r="BIV159"/>
      <c r="BIW159"/>
      <c r="BIX159"/>
      <c r="BIY159"/>
      <c r="BIZ159"/>
      <c r="BJA159"/>
      <c r="BJB159"/>
      <c r="BJC159"/>
      <c r="BJD159"/>
      <c r="BJE159"/>
      <c r="BJF159"/>
      <c r="BJG159"/>
      <c r="BJH159"/>
      <c r="BJI159"/>
      <c r="BJJ159"/>
      <c r="BJK159"/>
      <c r="BJL159"/>
      <c r="BJM159"/>
      <c r="BJN159"/>
      <c r="BJO159"/>
      <c r="BJP159"/>
      <c r="BJQ159"/>
      <c r="BJR159"/>
      <c r="BJS159"/>
      <c r="BJT159"/>
      <c r="BJU159"/>
      <c r="BJV159"/>
      <c r="BJW159"/>
      <c r="BJX159"/>
      <c r="BJY159"/>
      <c r="BJZ159"/>
      <c r="BKA159"/>
      <c r="BKB159"/>
      <c r="BKC159"/>
      <c r="BKD159"/>
      <c r="BKE159"/>
      <c r="BKF159"/>
      <c r="BKG159"/>
      <c r="BKH159"/>
      <c r="BKI159"/>
      <c r="BKJ159"/>
      <c r="BKK159"/>
      <c r="BKL159"/>
      <c r="BKM159"/>
      <c r="BKN159"/>
      <c r="BKO159"/>
      <c r="BKP159"/>
      <c r="BKQ159"/>
      <c r="BKR159"/>
      <c r="BKS159"/>
      <c r="BKT159"/>
      <c r="BKU159"/>
      <c r="BKV159"/>
      <c r="BKW159"/>
      <c r="BKX159"/>
      <c r="BKY159"/>
      <c r="BKZ159"/>
      <c r="BLA159"/>
      <c r="BLB159"/>
      <c r="BLC159"/>
      <c r="BLD159"/>
      <c r="BLE159"/>
      <c r="BLF159"/>
      <c r="BLG159"/>
      <c r="BLH159"/>
      <c r="BLI159"/>
      <c r="BLJ159"/>
      <c r="BLK159"/>
      <c r="BLL159"/>
      <c r="BLM159"/>
      <c r="BLN159"/>
      <c r="BLO159"/>
      <c r="BLP159"/>
      <c r="BLQ159"/>
      <c r="BLR159"/>
      <c r="BLS159"/>
      <c r="BLT159"/>
      <c r="BLU159"/>
      <c r="BLV159"/>
      <c r="BLW159"/>
      <c r="BLX159"/>
      <c r="BLY159"/>
      <c r="BLZ159"/>
      <c r="BMA159"/>
      <c r="BMB159"/>
      <c r="BMC159"/>
      <c r="BMD159"/>
      <c r="BME159"/>
      <c r="BMF159"/>
      <c r="BMG159"/>
      <c r="BMH159"/>
      <c r="BMI159"/>
      <c r="BMJ159"/>
      <c r="BMK159"/>
      <c r="BML159"/>
      <c r="BMM159"/>
      <c r="BMN159"/>
      <c r="BMO159"/>
      <c r="BMP159"/>
      <c r="BMQ159"/>
      <c r="BMR159"/>
      <c r="BMS159"/>
      <c r="BMT159"/>
      <c r="BMU159"/>
      <c r="BMV159"/>
      <c r="BMW159"/>
      <c r="BMX159"/>
      <c r="BMY159"/>
      <c r="BMZ159"/>
      <c r="BNA159"/>
      <c r="BNB159"/>
      <c r="BNC159"/>
      <c r="BND159"/>
      <c r="BNE159"/>
      <c r="BNF159"/>
      <c r="BNG159"/>
      <c r="BNH159"/>
      <c r="BNI159"/>
      <c r="BNJ159"/>
      <c r="BNK159"/>
      <c r="BNL159"/>
      <c r="BNM159"/>
      <c r="BNN159"/>
      <c r="BNO159"/>
      <c r="BNP159"/>
      <c r="BNQ159"/>
      <c r="BNR159"/>
      <c r="BNS159"/>
      <c r="BNT159"/>
      <c r="BNU159"/>
      <c r="BNV159"/>
      <c r="BNW159"/>
      <c r="BNX159"/>
      <c r="BNY159"/>
      <c r="BNZ159"/>
      <c r="BOA159"/>
      <c r="BOB159"/>
      <c r="BOC159"/>
      <c r="BOD159"/>
      <c r="BOE159"/>
      <c r="BOF159"/>
      <c r="BOG159"/>
      <c r="BOH159"/>
      <c r="BOI159"/>
      <c r="BOJ159"/>
      <c r="BOK159"/>
      <c r="BOL159"/>
      <c r="BOM159"/>
      <c r="BON159"/>
      <c r="BOO159"/>
      <c r="BOP159"/>
      <c r="BOQ159"/>
      <c r="BOR159"/>
      <c r="BOS159"/>
      <c r="BOT159"/>
      <c r="BOU159"/>
      <c r="BOV159"/>
      <c r="BOW159"/>
      <c r="BOX159"/>
      <c r="BOY159"/>
      <c r="BOZ159"/>
      <c r="BPA159"/>
      <c r="BPB159"/>
      <c r="BPC159"/>
      <c r="BPD159"/>
      <c r="BPE159"/>
      <c r="BPF159"/>
      <c r="BPG159"/>
      <c r="BPH159"/>
      <c r="BPI159"/>
      <c r="BPJ159"/>
      <c r="BPK159"/>
      <c r="BPL159"/>
      <c r="BPM159"/>
      <c r="BPN159"/>
      <c r="BPO159"/>
      <c r="BPP159"/>
      <c r="BPQ159"/>
      <c r="BPR159"/>
      <c r="BPS159"/>
      <c r="BPT159"/>
      <c r="BPU159"/>
      <c r="BPV159"/>
      <c r="BPW159"/>
      <c r="BPX159"/>
      <c r="BPY159"/>
      <c r="BPZ159"/>
      <c r="BQA159"/>
      <c r="BQB159"/>
      <c r="BQC159"/>
      <c r="BQD159"/>
      <c r="BQE159"/>
      <c r="BQF159"/>
      <c r="BQG159"/>
      <c r="BQH159"/>
      <c r="BQI159"/>
      <c r="BQJ159"/>
      <c r="BQK159"/>
      <c r="BQL159"/>
      <c r="BQM159"/>
      <c r="BQN159"/>
      <c r="BQO159"/>
      <c r="BQP159"/>
      <c r="BQQ159"/>
      <c r="BQR159"/>
      <c r="BQS159"/>
      <c r="BQT159"/>
      <c r="BQU159"/>
      <c r="BQV159"/>
      <c r="BQW159"/>
      <c r="BQX159"/>
      <c r="BQY159"/>
      <c r="BQZ159"/>
      <c r="BRA159"/>
      <c r="BRB159"/>
      <c r="BRC159"/>
      <c r="BRD159"/>
      <c r="BRE159"/>
      <c r="BRF159"/>
      <c r="BRG159"/>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c r="BUN159"/>
      <c r="BUO159"/>
      <c r="BUP159"/>
      <c r="BUQ159"/>
      <c r="BUR159"/>
      <c r="BUS159"/>
      <c r="BUT159"/>
      <c r="BUU159"/>
      <c r="BUV159"/>
      <c r="BUW159"/>
      <c r="BUX159"/>
      <c r="BUY159"/>
      <c r="BUZ159"/>
      <c r="BVA159"/>
      <c r="BVB159"/>
      <c r="BVC159"/>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c r="BXU159"/>
      <c r="BXV159"/>
      <c r="BXW159"/>
      <c r="BXX159"/>
      <c r="BXY159"/>
      <c r="BXZ159"/>
      <c r="BYA159"/>
      <c r="BYB159"/>
      <c r="BYC159"/>
      <c r="BYD159"/>
      <c r="BYE159"/>
      <c r="BYF159"/>
      <c r="BYG159"/>
      <c r="BYH159"/>
      <c r="BYI159"/>
      <c r="BYJ159"/>
      <c r="BYK159"/>
      <c r="BYL159"/>
      <c r="BYM159"/>
      <c r="BYN159"/>
      <c r="BYO159"/>
      <c r="BYP159"/>
      <c r="BYQ159"/>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c r="CBQ159"/>
      <c r="CBR159"/>
      <c r="CBS159"/>
      <c r="CBT159"/>
      <c r="CBU159"/>
      <c r="CBV159"/>
      <c r="CBW159"/>
      <c r="CBX159"/>
      <c r="CBY159"/>
      <c r="CBZ159"/>
      <c r="CCA159"/>
      <c r="CCB159"/>
      <c r="CCC159"/>
      <c r="CCD159"/>
      <c r="CCE159"/>
      <c r="CCF159"/>
      <c r="CCG159"/>
      <c r="CCH159"/>
      <c r="CCI159"/>
      <c r="CCJ159"/>
      <c r="CCK159"/>
      <c r="CCL159"/>
      <c r="CCM159"/>
      <c r="CCN159"/>
      <c r="CCO159"/>
      <c r="CCP159"/>
      <c r="CCQ159"/>
      <c r="CCR159"/>
      <c r="CCS159"/>
      <c r="CCT159"/>
      <c r="CCU159"/>
      <c r="CCV159"/>
      <c r="CCW159"/>
      <c r="CCX159"/>
      <c r="CCY159"/>
      <c r="CCZ159"/>
      <c r="CDA159"/>
      <c r="CDB159"/>
      <c r="CDC159"/>
      <c r="CDD159"/>
      <c r="CDE159"/>
      <c r="CDF159"/>
      <c r="CDG159"/>
      <c r="CDH159"/>
      <c r="CDI159"/>
      <c r="CDJ159"/>
      <c r="CDK159"/>
      <c r="CDL159"/>
      <c r="CDM159"/>
      <c r="CDN159"/>
      <c r="CDO159"/>
      <c r="CDP159"/>
      <c r="CDQ159"/>
      <c r="CDR159"/>
      <c r="CDS159"/>
      <c r="CDT159"/>
      <c r="CDU159"/>
      <c r="CDV159"/>
      <c r="CDW159"/>
      <c r="CDX159"/>
      <c r="CDY159"/>
      <c r="CDZ159"/>
      <c r="CEA159"/>
      <c r="CEB159"/>
      <c r="CEC159"/>
      <c r="CED159"/>
      <c r="CEE159"/>
      <c r="CEF159"/>
      <c r="CEG159"/>
      <c r="CEH159"/>
      <c r="CEI159"/>
      <c r="CEJ159"/>
      <c r="CEK159"/>
      <c r="CEL159"/>
      <c r="CEM159"/>
      <c r="CEN159"/>
      <c r="CEO159"/>
      <c r="CEP159"/>
      <c r="CEQ159"/>
      <c r="CER159"/>
      <c r="CES159"/>
      <c r="CET159"/>
      <c r="CEU159"/>
      <c r="CEV159"/>
      <c r="CEW159"/>
      <c r="CEX159"/>
      <c r="CEY159"/>
      <c r="CEZ159"/>
      <c r="CFA159"/>
      <c r="CFB159"/>
      <c r="CFC159"/>
      <c r="CFD159"/>
      <c r="CFE159"/>
      <c r="CFF159"/>
      <c r="CFG159"/>
      <c r="CFH159"/>
      <c r="CFI159"/>
      <c r="CFJ159"/>
      <c r="CFK159"/>
      <c r="CFL159"/>
      <c r="CFM159"/>
      <c r="CFN159"/>
      <c r="CFO159"/>
      <c r="CFP159"/>
      <c r="CFQ159"/>
      <c r="CFR159"/>
      <c r="CFS159"/>
      <c r="CFT159"/>
      <c r="CFU159"/>
      <c r="CFV159"/>
      <c r="CFW159"/>
      <c r="CFX159"/>
      <c r="CFY159"/>
      <c r="CFZ159"/>
      <c r="CGA159"/>
      <c r="CGB159"/>
      <c r="CGC159"/>
      <c r="CGD159"/>
      <c r="CGE159"/>
      <c r="CGF159"/>
      <c r="CGG159"/>
      <c r="CGH159"/>
      <c r="CGI159"/>
      <c r="CGJ159"/>
      <c r="CGK159"/>
      <c r="CGL159"/>
      <c r="CGM159"/>
      <c r="CGN159"/>
      <c r="CGO159"/>
      <c r="CGP159"/>
      <c r="CGQ159"/>
      <c r="CGR159"/>
      <c r="CGS159"/>
      <c r="CGT159"/>
      <c r="CGU159"/>
      <c r="CGV159"/>
      <c r="CGW159"/>
      <c r="CGX159"/>
      <c r="CGY159"/>
      <c r="CGZ159"/>
      <c r="CHA159"/>
      <c r="CHB159"/>
      <c r="CHC159"/>
      <c r="CHD159"/>
      <c r="CHE159"/>
      <c r="CHF159"/>
      <c r="CHG159"/>
      <c r="CHH159"/>
      <c r="CHI159"/>
      <c r="CHJ159"/>
      <c r="CHK159"/>
      <c r="CHL159"/>
      <c r="CHM159"/>
      <c r="CHN159"/>
      <c r="CHO159"/>
      <c r="CHP159"/>
      <c r="CHQ159"/>
      <c r="CHR159"/>
      <c r="CHS159"/>
      <c r="CHT159"/>
      <c r="CHU159"/>
      <c r="CHV159"/>
      <c r="CHW159"/>
      <c r="CHX159"/>
      <c r="CHY159"/>
      <c r="CHZ159"/>
      <c r="CIA159"/>
      <c r="CIB159"/>
      <c r="CIC159"/>
      <c r="CID159"/>
      <c r="CIE159"/>
      <c r="CIF159"/>
      <c r="CIG159"/>
      <c r="CIH159"/>
      <c r="CII159"/>
      <c r="CIJ159"/>
      <c r="CIK159"/>
      <c r="CIL159"/>
      <c r="CIM159"/>
      <c r="CIN159"/>
      <c r="CIO159"/>
      <c r="CIP159"/>
      <c r="CIQ159"/>
      <c r="CIR159"/>
      <c r="CIS159"/>
      <c r="CIT159"/>
      <c r="CIU159"/>
      <c r="CIV159"/>
      <c r="CIW159"/>
      <c r="CIX159"/>
      <c r="CIY159"/>
      <c r="CIZ159"/>
      <c r="CJA159"/>
      <c r="CJB159"/>
      <c r="CJC159"/>
      <c r="CJD159"/>
      <c r="CJE159"/>
      <c r="CJF159"/>
      <c r="CJG159"/>
      <c r="CJH159"/>
      <c r="CJI159"/>
      <c r="CJJ159"/>
      <c r="CJK159"/>
      <c r="CJL159"/>
      <c r="CJM159"/>
      <c r="CJN159"/>
      <c r="CJO159"/>
      <c r="CJP159"/>
      <c r="CJQ159"/>
      <c r="CJR159"/>
      <c r="CJS159"/>
      <c r="CJT159"/>
      <c r="CJU159"/>
      <c r="CJV159"/>
      <c r="CJW159"/>
      <c r="CJX159"/>
      <c r="CJY159"/>
      <c r="CJZ159"/>
      <c r="CKA159"/>
      <c r="CKB159"/>
      <c r="CKC159"/>
      <c r="CKD159"/>
      <c r="CKE159"/>
      <c r="CKF159"/>
      <c r="CKG159"/>
      <c r="CKH159"/>
      <c r="CKI159"/>
      <c r="CKJ159"/>
      <c r="CKK159"/>
      <c r="CKL159"/>
      <c r="CKM159"/>
      <c r="CKN159"/>
      <c r="CKO159"/>
      <c r="CKP159"/>
      <c r="CKQ159"/>
      <c r="CKR159"/>
      <c r="CKS159"/>
      <c r="CKT159"/>
      <c r="CKU159"/>
      <c r="CKV159"/>
      <c r="CKW159"/>
      <c r="CKX159"/>
      <c r="CKY159"/>
      <c r="CKZ159"/>
      <c r="CLA159"/>
      <c r="CLB159"/>
      <c r="CLC159"/>
      <c r="CLD159"/>
      <c r="CLE159"/>
      <c r="CLF159"/>
      <c r="CLG159"/>
      <c r="CLH159"/>
      <c r="CLI159"/>
      <c r="CLJ159"/>
      <c r="CLK159"/>
      <c r="CLL159"/>
      <c r="CLM159"/>
      <c r="CLN159"/>
      <c r="CLO159"/>
      <c r="CLP159"/>
      <c r="CLQ159"/>
      <c r="CLR159"/>
      <c r="CLS159"/>
      <c r="CLT159"/>
      <c r="CLU159"/>
      <c r="CLV159"/>
      <c r="CLW159"/>
      <c r="CLX159"/>
      <c r="CLY159"/>
      <c r="CLZ159"/>
      <c r="CMA159"/>
      <c r="CMB159"/>
      <c r="CMC159"/>
      <c r="CMD159"/>
      <c r="CME159"/>
      <c r="CMF159"/>
      <c r="CMG159"/>
      <c r="CMH159"/>
      <c r="CMI159"/>
      <c r="CMJ159"/>
      <c r="CMK159"/>
      <c r="CML159"/>
      <c r="CMM159"/>
      <c r="CMN159"/>
      <c r="CMO159"/>
      <c r="CMP159"/>
      <c r="CMQ159"/>
      <c r="CMR159"/>
      <c r="CMS159"/>
      <c r="CMT159"/>
      <c r="CMU159"/>
      <c r="CMV159"/>
      <c r="CMW159"/>
      <c r="CMX159"/>
      <c r="CMY159"/>
      <c r="CMZ159"/>
      <c r="CNA159"/>
      <c r="CNB159"/>
      <c r="CNC159"/>
      <c r="CND159"/>
      <c r="CNE159"/>
      <c r="CNF159"/>
      <c r="CNG159"/>
      <c r="CNH159"/>
      <c r="CNI159"/>
      <c r="CNJ159"/>
      <c r="CNK159"/>
      <c r="CNL159"/>
      <c r="CNM159"/>
      <c r="CNN159"/>
      <c r="CNO159"/>
      <c r="CNP159"/>
      <c r="CNQ159"/>
      <c r="CNR159"/>
      <c r="CNS159"/>
      <c r="CNT159"/>
      <c r="CNU159"/>
      <c r="CNV159"/>
      <c r="CNW159"/>
      <c r="CNX159"/>
      <c r="CNY159"/>
      <c r="CNZ159"/>
      <c r="COA159"/>
      <c r="COB159"/>
      <c r="COC159"/>
      <c r="COD159"/>
      <c r="COE159"/>
      <c r="COF159"/>
      <c r="COG159"/>
      <c r="COH159"/>
      <c r="COI159"/>
      <c r="COJ159"/>
      <c r="COK159"/>
      <c r="COL159"/>
      <c r="COM159"/>
      <c r="CON159"/>
      <c r="COO159"/>
      <c r="COP159"/>
      <c r="COQ159"/>
      <c r="COR159"/>
      <c r="COS159"/>
      <c r="COT159"/>
      <c r="COU159"/>
      <c r="COV159"/>
      <c r="COW159"/>
      <c r="COX159"/>
      <c r="COY159"/>
      <c r="COZ159"/>
      <c r="CPA159"/>
      <c r="CPB159"/>
      <c r="CPC159"/>
      <c r="CPD159"/>
      <c r="CPE159"/>
      <c r="CPF159"/>
      <c r="CPG159"/>
      <c r="CPH159"/>
      <c r="CPI159"/>
      <c r="CPJ159"/>
      <c r="CPK159"/>
      <c r="CPL159"/>
      <c r="CPM159"/>
      <c r="CPN159"/>
      <c r="CPO159"/>
      <c r="CPP159"/>
      <c r="CPQ159"/>
      <c r="CPR159"/>
      <c r="CPS159"/>
      <c r="CPT159"/>
      <c r="CPU159"/>
      <c r="CPV159"/>
      <c r="CPW159"/>
      <c r="CPX159"/>
      <c r="CPY159"/>
      <c r="CPZ159"/>
      <c r="CQA159"/>
      <c r="CQB159"/>
      <c r="CQC159"/>
      <c r="CQD159"/>
      <c r="CQE159"/>
      <c r="CQF159"/>
      <c r="CQG159"/>
      <c r="CQH159"/>
      <c r="CQI159"/>
      <c r="CQJ159"/>
      <c r="CQK159"/>
      <c r="CQL159"/>
      <c r="CQM159"/>
      <c r="CQN159"/>
      <c r="CQO159"/>
      <c r="CQP159"/>
      <c r="CQQ159"/>
      <c r="CQR159"/>
      <c r="CQS159"/>
      <c r="CQT159"/>
      <c r="CQU159"/>
      <c r="CQV159"/>
      <c r="CQW159"/>
      <c r="CQX159"/>
      <c r="CQY159"/>
      <c r="CQZ159"/>
      <c r="CRA159"/>
      <c r="CRB159"/>
      <c r="CRC159"/>
      <c r="CRD159"/>
      <c r="CRE159"/>
      <c r="CRF159"/>
      <c r="CRG159"/>
      <c r="CRH159"/>
      <c r="CRI159"/>
      <c r="CRJ159"/>
      <c r="CRK159"/>
      <c r="CRL159"/>
      <c r="CRM159"/>
      <c r="CRN159"/>
      <c r="CRO159"/>
      <c r="CRP159"/>
      <c r="CRQ159"/>
      <c r="CRR159"/>
      <c r="CRS159"/>
      <c r="CRT159"/>
      <c r="CRU159"/>
      <c r="CRV159"/>
      <c r="CRW159"/>
      <c r="CRX159"/>
      <c r="CRY159"/>
      <c r="CRZ159"/>
      <c r="CSA159"/>
      <c r="CSB159"/>
      <c r="CSC159"/>
      <c r="CSD159"/>
      <c r="CSE159"/>
      <c r="CSF159"/>
      <c r="CSG159"/>
      <c r="CSH159"/>
      <c r="CSI159"/>
      <c r="CSJ159"/>
      <c r="CSK159"/>
      <c r="CSL159"/>
      <c r="CSM159"/>
      <c r="CSN159"/>
      <c r="CSO159"/>
      <c r="CSP159"/>
      <c r="CSQ159"/>
      <c r="CSR159"/>
      <c r="CSS159"/>
      <c r="CST159"/>
      <c r="CSU159"/>
      <c r="CSV159"/>
      <c r="CSW159"/>
      <c r="CSX159"/>
      <c r="CSY159"/>
      <c r="CSZ159"/>
      <c r="CTA159"/>
      <c r="CTB159"/>
      <c r="CTC159"/>
      <c r="CTD159"/>
      <c r="CTE159"/>
      <c r="CTF159"/>
      <c r="CTG159"/>
      <c r="CTH159"/>
      <c r="CTI159"/>
      <c r="CTJ159"/>
      <c r="CTK159"/>
      <c r="CTL159"/>
      <c r="CTM159"/>
      <c r="CTN159"/>
      <c r="CTO159"/>
      <c r="CTP159"/>
      <c r="CTQ159"/>
      <c r="CTR159"/>
      <c r="CTS159"/>
      <c r="CTT159"/>
      <c r="CTU159"/>
      <c r="CTV159"/>
      <c r="CTW159"/>
      <c r="CTX159"/>
      <c r="CTY159"/>
      <c r="CTZ159"/>
      <c r="CUA159"/>
      <c r="CUB159"/>
      <c r="CUC159"/>
      <c r="CUD159"/>
      <c r="CUE159"/>
      <c r="CUF159"/>
      <c r="CUG159"/>
      <c r="CUH159"/>
      <c r="CUI159"/>
      <c r="CUJ159"/>
      <c r="CUK159"/>
      <c r="CUL159"/>
      <c r="CUM159"/>
      <c r="CUN159"/>
      <c r="CUO159"/>
      <c r="CUP159"/>
      <c r="CUQ159"/>
      <c r="CUR159"/>
      <c r="CUS159"/>
      <c r="CUT159"/>
      <c r="CUU159"/>
      <c r="CUV159"/>
      <c r="CUW159"/>
      <c r="CUX159"/>
      <c r="CUY159"/>
      <c r="CUZ159"/>
      <c r="CVA159"/>
      <c r="CVB159"/>
      <c r="CVC159"/>
      <c r="CVD159"/>
      <c r="CVE159"/>
      <c r="CVF159"/>
      <c r="CVG159"/>
      <c r="CVH159"/>
      <c r="CVI159"/>
      <c r="CVJ159"/>
      <c r="CVK159"/>
      <c r="CVL159"/>
      <c r="CVM159"/>
      <c r="CVN159"/>
      <c r="CVO159"/>
      <c r="CVP159"/>
      <c r="CVQ159"/>
      <c r="CVR159"/>
      <c r="CVS159"/>
      <c r="CVT159"/>
      <c r="CVU159"/>
      <c r="CVV159"/>
      <c r="CVW159"/>
      <c r="CVX159"/>
      <c r="CVY159"/>
      <c r="CVZ159"/>
      <c r="CWA159"/>
      <c r="CWB159"/>
      <c r="CWC159"/>
      <c r="CWD159"/>
      <c r="CWE159"/>
      <c r="CWF159"/>
      <c r="CWG159"/>
      <c r="CWH159"/>
      <c r="CWI159"/>
      <c r="CWJ159"/>
      <c r="CWK159"/>
      <c r="CWL159"/>
      <c r="CWM159"/>
      <c r="CWN159"/>
      <c r="CWO159"/>
      <c r="CWP159"/>
      <c r="CWQ159"/>
      <c r="CWR159"/>
      <c r="CWS159"/>
      <c r="CWT159"/>
      <c r="CWU159"/>
      <c r="CWV159"/>
      <c r="CWW159"/>
      <c r="CWX159"/>
      <c r="CWY159"/>
      <c r="CWZ159"/>
      <c r="CXA159"/>
      <c r="CXB159"/>
      <c r="CXC159"/>
      <c r="CXD159"/>
      <c r="CXE159"/>
      <c r="CXF159"/>
      <c r="CXG159"/>
      <c r="CXH159"/>
      <c r="CXI159"/>
      <c r="CXJ159"/>
      <c r="CXK159"/>
      <c r="CXL159"/>
      <c r="CXM159"/>
      <c r="CXN159"/>
      <c r="CXO159"/>
      <c r="CXP159"/>
      <c r="CXQ159"/>
      <c r="CXR159"/>
      <c r="CXS159"/>
      <c r="CXT159"/>
      <c r="CXU159"/>
      <c r="CXV159"/>
      <c r="CXW159"/>
      <c r="CXX159"/>
      <c r="CXY159"/>
      <c r="CXZ159"/>
      <c r="CYA159"/>
      <c r="CYB159"/>
      <c r="CYC159"/>
      <c r="CYD159"/>
      <c r="CYE159"/>
      <c r="CYF159"/>
      <c r="CYG159"/>
      <c r="CYH159"/>
      <c r="CYI159"/>
      <c r="CYJ159"/>
      <c r="CYK159"/>
      <c r="CYL159"/>
      <c r="CYM159"/>
      <c r="CYN159"/>
      <c r="CYO159"/>
      <c r="CYP159"/>
      <c r="CYQ159"/>
      <c r="CYR159"/>
      <c r="CYS159"/>
      <c r="CYT159"/>
      <c r="CYU159"/>
      <c r="CYV159"/>
      <c r="CYW159"/>
      <c r="CYX159"/>
      <c r="CYY159"/>
      <c r="CYZ159"/>
      <c r="CZA159"/>
      <c r="CZB159"/>
      <c r="CZC159"/>
      <c r="CZD159"/>
      <c r="CZE159"/>
      <c r="CZF159"/>
      <c r="CZG159"/>
      <c r="CZH159"/>
      <c r="CZI159"/>
      <c r="CZJ159"/>
      <c r="CZK159"/>
      <c r="CZL159"/>
      <c r="CZM159"/>
      <c r="CZN159"/>
      <c r="CZO159"/>
      <c r="CZP159"/>
      <c r="CZQ159"/>
      <c r="CZR159"/>
      <c r="CZS159"/>
      <c r="CZT159"/>
      <c r="CZU159"/>
      <c r="CZV159"/>
      <c r="CZW159"/>
      <c r="CZX159"/>
      <c r="CZY159"/>
      <c r="CZZ159"/>
      <c r="DAA159"/>
      <c r="DAB159"/>
      <c r="DAC159"/>
      <c r="DAD159"/>
      <c r="DAE159"/>
      <c r="DAF159"/>
      <c r="DAG159"/>
      <c r="DAH159"/>
      <c r="DAI159"/>
      <c r="DAJ159"/>
      <c r="DAK159"/>
      <c r="DAL159"/>
      <c r="DAM159"/>
      <c r="DAN159"/>
      <c r="DAO159"/>
      <c r="DAP159"/>
      <c r="DAQ159"/>
      <c r="DAR159"/>
      <c r="DAS159"/>
      <c r="DAT159"/>
      <c r="DAU159"/>
      <c r="DAV159"/>
      <c r="DAW159"/>
      <c r="DAX159"/>
      <c r="DAY159"/>
      <c r="DAZ159"/>
      <c r="DBA159"/>
      <c r="DBB159"/>
      <c r="DBC159"/>
      <c r="DBD159"/>
      <c r="DBE159"/>
      <c r="DBF159"/>
      <c r="DBG159"/>
      <c r="DBH159"/>
      <c r="DBI159"/>
      <c r="DBJ159"/>
      <c r="DBK159"/>
      <c r="DBL159"/>
      <c r="DBM159"/>
      <c r="DBN159"/>
      <c r="DBO159"/>
      <c r="DBP159"/>
      <c r="DBQ159"/>
      <c r="DBR159"/>
      <c r="DBS159"/>
      <c r="DBT159"/>
      <c r="DBU159"/>
      <c r="DBV159"/>
      <c r="DBW159"/>
      <c r="DBX159"/>
      <c r="DBY159"/>
      <c r="DBZ159"/>
      <c r="DCA159"/>
      <c r="DCB159"/>
      <c r="DCC159"/>
      <c r="DCD159"/>
      <c r="DCE159"/>
      <c r="DCF159"/>
      <c r="DCG159"/>
      <c r="DCH159"/>
      <c r="DCI159"/>
      <c r="DCJ159"/>
      <c r="DCK159"/>
      <c r="DCL159"/>
      <c r="DCM159"/>
      <c r="DCN159"/>
      <c r="DCO159"/>
      <c r="DCP159"/>
      <c r="DCQ159"/>
      <c r="DCR159"/>
      <c r="DCS159"/>
      <c r="DCT159"/>
      <c r="DCU159"/>
      <c r="DCV159"/>
      <c r="DCW159"/>
      <c r="DCX159"/>
      <c r="DCY159"/>
      <c r="DCZ159"/>
      <c r="DDA159"/>
      <c r="DDB159"/>
      <c r="DDC159"/>
      <c r="DDD159"/>
      <c r="DDE159"/>
      <c r="DDF159"/>
      <c r="DDG159"/>
      <c r="DDH159"/>
      <c r="DDI159"/>
      <c r="DDJ159"/>
      <c r="DDK159"/>
      <c r="DDL159"/>
      <c r="DDM159"/>
      <c r="DDN159"/>
      <c r="DDO159"/>
      <c r="DDP159"/>
      <c r="DDQ159"/>
      <c r="DDR159"/>
      <c r="DDS159"/>
      <c r="DDT159"/>
      <c r="DDU159"/>
      <c r="DDV159"/>
      <c r="DDW159"/>
      <c r="DDX159"/>
      <c r="DDY159"/>
      <c r="DDZ159"/>
      <c r="DEA159"/>
      <c r="DEB159"/>
      <c r="DEC159"/>
      <c r="DED159"/>
      <c r="DEE159"/>
      <c r="DEF159"/>
      <c r="DEG159"/>
      <c r="DEH159"/>
      <c r="DEI159"/>
      <c r="DEJ159"/>
      <c r="DEK159"/>
      <c r="DEL159"/>
      <c r="DEM159"/>
      <c r="DEN159"/>
      <c r="DEO159"/>
      <c r="DEP159"/>
      <c r="DEQ159"/>
      <c r="DER159"/>
      <c r="DES159"/>
      <c r="DET159"/>
      <c r="DEU159"/>
      <c r="DEV159"/>
      <c r="DEW159"/>
      <c r="DEX159"/>
      <c r="DEY159"/>
      <c r="DEZ159"/>
      <c r="DFA159"/>
      <c r="DFB159"/>
      <c r="DFC159"/>
      <c r="DFD159"/>
      <c r="DFE159"/>
      <c r="DFF159"/>
      <c r="DFG159"/>
      <c r="DFH159"/>
      <c r="DFI159"/>
      <c r="DFJ159"/>
      <c r="DFK159"/>
      <c r="DFL159"/>
      <c r="DFM159"/>
      <c r="DFN159"/>
      <c r="DFO159"/>
      <c r="DFP159"/>
      <c r="DFQ159"/>
      <c r="DFR159"/>
      <c r="DFS159"/>
      <c r="DFT159"/>
      <c r="DFU159"/>
      <c r="DFV159"/>
      <c r="DFW159"/>
      <c r="DFX159"/>
      <c r="DFY159"/>
      <c r="DFZ159"/>
      <c r="DGA159"/>
      <c r="DGB159"/>
      <c r="DGC159"/>
      <c r="DGD159"/>
      <c r="DGE159"/>
      <c r="DGF159"/>
      <c r="DGG159"/>
      <c r="DGH159"/>
      <c r="DGI159"/>
      <c r="DGJ159"/>
      <c r="DGK159"/>
      <c r="DGL159"/>
      <c r="DGM159"/>
      <c r="DGN159"/>
      <c r="DGO159"/>
      <c r="DGP159"/>
      <c r="DGQ159"/>
      <c r="DGR159"/>
      <c r="DGS159"/>
      <c r="DGT159"/>
      <c r="DGU159"/>
      <c r="DGV159"/>
      <c r="DGW159"/>
      <c r="DGX159"/>
      <c r="DGY159"/>
      <c r="DGZ159"/>
      <c r="DHA159"/>
      <c r="DHB159"/>
      <c r="DHC159"/>
      <c r="DHD159"/>
      <c r="DHE159"/>
      <c r="DHF159"/>
      <c r="DHG159"/>
      <c r="DHH159"/>
      <c r="DHI159"/>
      <c r="DHJ159"/>
      <c r="DHK159"/>
      <c r="DHL159"/>
      <c r="DHM159"/>
      <c r="DHN159"/>
      <c r="DHO159"/>
      <c r="DHP159"/>
      <c r="DHQ159"/>
      <c r="DHR159"/>
      <c r="DHS159"/>
      <c r="DHT159"/>
      <c r="DHU159"/>
      <c r="DHV159"/>
      <c r="DHW159"/>
      <c r="DHX159"/>
      <c r="DHY159"/>
      <c r="DHZ159"/>
      <c r="DIA159"/>
      <c r="DIB159"/>
      <c r="DIC159"/>
      <c r="DID159"/>
      <c r="DIE159"/>
      <c r="DIF159"/>
      <c r="DIG159"/>
      <c r="DIH159"/>
      <c r="DII159"/>
      <c r="DIJ159"/>
      <c r="DIK159"/>
      <c r="DIL159"/>
      <c r="DIM159"/>
      <c r="DIN159"/>
      <c r="DIO159"/>
      <c r="DIP159"/>
      <c r="DIQ159"/>
      <c r="DIR159"/>
      <c r="DIS159"/>
      <c r="DIT159"/>
      <c r="DIU159"/>
      <c r="DIV159"/>
      <c r="DIW159"/>
      <c r="DIX159"/>
      <c r="DIY159"/>
      <c r="DIZ159"/>
      <c r="DJA159"/>
      <c r="DJB159"/>
      <c r="DJC159"/>
      <c r="DJD159"/>
      <c r="DJE159"/>
      <c r="DJF159"/>
      <c r="DJG159"/>
      <c r="DJH159"/>
      <c r="DJI159"/>
      <c r="DJJ159"/>
      <c r="DJK159"/>
      <c r="DJL159"/>
      <c r="DJM159"/>
      <c r="DJN159"/>
      <c r="DJO159"/>
      <c r="DJP159"/>
      <c r="DJQ159"/>
      <c r="DJR159"/>
      <c r="DJS159"/>
      <c r="DJT159"/>
      <c r="DJU159"/>
      <c r="DJV159"/>
      <c r="DJW159"/>
      <c r="DJX159"/>
      <c r="DJY159"/>
      <c r="DJZ159"/>
      <c r="DKA159"/>
      <c r="DKB159"/>
      <c r="DKC159"/>
      <c r="DKD159"/>
      <c r="DKE159"/>
      <c r="DKF159"/>
      <c r="DKG159"/>
      <c r="DKH159"/>
      <c r="DKI159"/>
      <c r="DKJ159"/>
      <c r="DKK159"/>
      <c r="DKL159"/>
      <c r="DKM159"/>
      <c r="DKN159"/>
      <c r="DKO159"/>
      <c r="DKP159"/>
      <c r="DKQ159"/>
      <c r="DKR159"/>
      <c r="DKS159"/>
      <c r="DKT159"/>
      <c r="DKU159"/>
      <c r="DKV159"/>
      <c r="DKW159"/>
      <c r="DKX159"/>
      <c r="DKY159"/>
      <c r="DKZ159"/>
      <c r="DLA159"/>
      <c r="DLB159"/>
      <c r="DLC159"/>
      <c r="DLD159"/>
      <c r="DLE159"/>
      <c r="DLF159"/>
      <c r="DLG159"/>
      <c r="DLH159"/>
      <c r="DLI159"/>
      <c r="DLJ159"/>
      <c r="DLK159"/>
      <c r="DLL159"/>
      <c r="DLM159"/>
      <c r="DLN159"/>
      <c r="DLO159"/>
      <c r="DLP159"/>
      <c r="DLQ159"/>
      <c r="DLR159"/>
      <c r="DLS159"/>
      <c r="DLT159"/>
      <c r="DLU159"/>
      <c r="DLV159"/>
      <c r="DLW159"/>
      <c r="DLX159"/>
      <c r="DLY159"/>
      <c r="DLZ159"/>
      <c r="DMA159"/>
      <c r="DMB159"/>
      <c r="DMC159"/>
      <c r="DMD159"/>
      <c r="DME159"/>
      <c r="DMF159"/>
      <c r="DMG159"/>
      <c r="DMH159"/>
      <c r="DMI159"/>
      <c r="DMJ159"/>
      <c r="DMK159"/>
      <c r="DML159"/>
      <c r="DMM159"/>
      <c r="DMN159"/>
      <c r="DMO159"/>
      <c r="DMP159"/>
      <c r="DMQ159"/>
      <c r="DMR159"/>
      <c r="DMS159"/>
      <c r="DMT159"/>
      <c r="DMU159"/>
      <c r="DMV159"/>
      <c r="DMW159"/>
      <c r="DMX159"/>
      <c r="DMY159"/>
      <c r="DMZ159"/>
      <c r="DNA159"/>
      <c r="DNB159"/>
      <c r="DNC159"/>
      <c r="DND159"/>
      <c r="DNE159"/>
      <c r="DNF159"/>
      <c r="DNG159"/>
      <c r="DNH159"/>
      <c r="DNI159"/>
      <c r="DNJ159"/>
      <c r="DNK159"/>
      <c r="DNL159"/>
      <c r="DNM159"/>
      <c r="DNN159"/>
      <c r="DNO159"/>
      <c r="DNP159"/>
      <c r="DNQ159"/>
      <c r="DNR159"/>
      <c r="DNS159"/>
      <c r="DNT159"/>
      <c r="DNU159"/>
      <c r="DNV159"/>
      <c r="DNW159"/>
      <c r="DNX159"/>
      <c r="DNY159"/>
      <c r="DNZ159"/>
      <c r="DOA159"/>
      <c r="DOB159"/>
      <c r="DOC159"/>
      <c r="DOD159"/>
      <c r="DOE159"/>
      <c r="DOF159"/>
      <c r="DOG159"/>
      <c r="DOH159"/>
      <c r="DOI159"/>
      <c r="DOJ159"/>
      <c r="DOK159"/>
      <c r="DOL159"/>
      <c r="DOM159"/>
      <c r="DON159"/>
      <c r="DOO159"/>
      <c r="DOP159"/>
      <c r="DOQ159"/>
      <c r="DOR159"/>
      <c r="DOS159"/>
      <c r="DOT159"/>
      <c r="DOU159"/>
      <c r="DOV159"/>
      <c r="DOW159"/>
      <c r="DOX159"/>
      <c r="DOY159"/>
      <c r="DOZ159"/>
      <c r="DPA159"/>
      <c r="DPB159"/>
      <c r="DPC159"/>
      <c r="DPD159"/>
      <c r="DPE159"/>
      <c r="DPF159"/>
      <c r="DPG159"/>
      <c r="DPH159"/>
      <c r="DPI159"/>
      <c r="DPJ159"/>
      <c r="DPK159"/>
      <c r="DPL159"/>
      <c r="DPM159"/>
      <c r="DPN159"/>
      <c r="DPO159"/>
      <c r="DPP159"/>
      <c r="DPQ159"/>
      <c r="DPR159"/>
      <c r="DPS159"/>
      <c r="DPT159"/>
      <c r="DPU159"/>
      <c r="DPV159"/>
      <c r="DPW159"/>
      <c r="DPX159"/>
      <c r="DPY159"/>
      <c r="DPZ159"/>
      <c r="DQA159"/>
      <c r="DQB159"/>
      <c r="DQC159"/>
      <c r="DQD159"/>
      <c r="DQE159"/>
      <c r="DQF159"/>
      <c r="DQG159"/>
      <c r="DQH159"/>
      <c r="DQI159"/>
      <c r="DQJ159"/>
      <c r="DQK159"/>
      <c r="DQL159"/>
      <c r="DQM159"/>
      <c r="DQN159"/>
      <c r="DQO159"/>
      <c r="DQP159"/>
      <c r="DQQ159"/>
      <c r="DQR159"/>
      <c r="DQS159"/>
      <c r="DQT159"/>
      <c r="DQU159"/>
      <c r="DQV159"/>
      <c r="DQW159"/>
      <c r="DQX159"/>
      <c r="DQY159"/>
      <c r="DQZ159"/>
      <c r="DRA159"/>
      <c r="DRB159"/>
      <c r="DRC159"/>
      <c r="DRD159"/>
      <c r="DRE159"/>
      <c r="DRF159"/>
      <c r="DRG159"/>
      <c r="DRH159"/>
      <c r="DRI159"/>
      <c r="DRJ159"/>
      <c r="DRK159"/>
      <c r="DRL159"/>
      <c r="DRM159"/>
      <c r="DRN159"/>
      <c r="DRO159"/>
      <c r="DRP159"/>
      <c r="DRQ159"/>
      <c r="DRR159"/>
      <c r="DRS159"/>
      <c r="DRT159"/>
      <c r="DRU159"/>
      <c r="DRV159"/>
      <c r="DRW159"/>
      <c r="DRX159"/>
      <c r="DRY159"/>
      <c r="DRZ159"/>
      <c r="DSA159"/>
      <c r="DSB159"/>
      <c r="DSC159"/>
      <c r="DSD159"/>
      <c r="DSE159"/>
      <c r="DSF159"/>
      <c r="DSG159"/>
      <c r="DSH159"/>
      <c r="DSI159"/>
      <c r="DSJ159"/>
      <c r="DSK159"/>
      <c r="DSL159"/>
      <c r="DSM159"/>
      <c r="DSN159"/>
      <c r="DSO159"/>
      <c r="DSP159"/>
      <c r="DSQ159"/>
      <c r="DSR159"/>
      <c r="DSS159"/>
      <c r="DST159"/>
      <c r="DSU159"/>
      <c r="DSV159"/>
      <c r="DSW159"/>
      <c r="DSX159"/>
      <c r="DSY159"/>
      <c r="DSZ159"/>
      <c r="DTA159"/>
      <c r="DTB159"/>
      <c r="DTC159"/>
      <c r="DTD159"/>
      <c r="DTE159"/>
      <c r="DTF159"/>
      <c r="DTG159"/>
      <c r="DTH159"/>
      <c r="DTI159"/>
      <c r="DTJ159"/>
      <c r="DTK159"/>
      <c r="DTL159"/>
      <c r="DTM159"/>
      <c r="DTN159"/>
      <c r="DTO159"/>
      <c r="DTP159"/>
      <c r="DTQ159"/>
      <c r="DTR159"/>
      <c r="DTS159"/>
      <c r="DTT159"/>
      <c r="DTU159"/>
      <c r="DTV159"/>
      <c r="DTW159"/>
      <c r="DTX159"/>
      <c r="DTY159"/>
      <c r="DTZ159"/>
      <c r="DUA159"/>
      <c r="DUB159"/>
      <c r="DUC159"/>
      <c r="DUD159"/>
      <c r="DUE159"/>
      <c r="DUF159"/>
      <c r="DUG159"/>
      <c r="DUH159"/>
      <c r="DUI159"/>
      <c r="DUJ159"/>
      <c r="DUK159"/>
      <c r="DUL159"/>
      <c r="DUM159"/>
      <c r="DUN159"/>
      <c r="DUO159"/>
      <c r="DUP159"/>
      <c r="DUQ159"/>
      <c r="DUR159"/>
      <c r="DUS159"/>
      <c r="DUT159"/>
      <c r="DUU159"/>
      <c r="DUV159"/>
      <c r="DUW159"/>
      <c r="DUX159"/>
      <c r="DUY159"/>
      <c r="DUZ159"/>
      <c r="DVA159"/>
      <c r="DVB159"/>
      <c r="DVC159"/>
      <c r="DVD159"/>
      <c r="DVE159"/>
      <c r="DVF159"/>
      <c r="DVG159"/>
      <c r="DVH159"/>
      <c r="DVI159"/>
      <c r="DVJ159"/>
      <c r="DVK159"/>
      <c r="DVL159"/>
      <c r="DVM159"/>
      <c r="DVN159"/>
      <c r="DVO159"/>
      <c r="DVP159"/>
      <c r="DVQ159"/>
      <c r="DVR159"/>
      <c r="DVS159"/>
      <c r="DVT159"/>
      <c r="DVU159"/>
      <c r="DVV159"/>
      <c r="DVW159"/>
      <c r="DVX159"/>
      <c r="DVY159"/>
      <c r="DVZ159"/>
      <c r="DWA159"/>
      <c r="DWB159"/>
      <c r="DWC159"/>
      <c r="DWD159"/>
      <c r="DWE159"/>
      <c r="DWF159"/>
      <c r="DWG159"/>
      <c r="DWH159"/>
      <c r="DWI159"/>
      <c r="DWJ159"/>
      <c r="DWK159"/>
      <c r="DWL159"/>
      <c r="DWM159"/>
      <c r="DWN159"/>
      <c r="DWO159"/>
      <c r="DWP159"/>
      <c r="DWQ159"/>
      <c r="DWR159"/>
      <c r="DWS159"/>
      <c r="DWT159"/>
      <c r="DWU159"/>
      <c r="DWV159"/>
      <c r="DWW159"/>
      <c r="DWX159"/>
      <c r="DWY159"/>
      <c r="DWZ159"/>
      <c r="DXA159"/>
      <c r="DXB159"/>
      <c r="DXC159"/>
      <c r="DXD159"/>
      <c r="DXE159"/>
      <c r="DXF159"/>
      <c r="DXG159"/>
      <c r="DXH159"/>
      <c r="DXI159"/>
      <c r="DXJ159"/>
      <c r="DXK159"/>
      <c r="DXL159"/>
      <c r="DXM159"/>
      <c r="DXN159"/>
      <c r="DXO159"/>
      <c r="DXP159"/>
      <c r="DXQ159"/>
      <c r="DXR159"/>
      <c r="DXS159"/>
      <c r="DXT159"/>
      <c r="DXU159"/>
      <c r="DXV159"/>
      <c r="DXW159"/>
      <c r="DXX159"/>
      <c r="DXY159"/>
      <c r="DXZ159"/>
      <c r="DYA159"/>
      <c r="DYB159"/>
      <c r="DYC159"/>
      <c r="DYD159"/>
      <c r="DYE159"/>
      <c r="DYF159"/>
      <c r="DYG159"/>
      <c r="DYH159"/>
      <c r="DYI159"/>
      <c r="DYJ159"/>
      <c r="DYK159"/>
      <c r="DYL159"/>
      <c r="DYM159"/>
      <c r="DYN159"/>
      <c r="DYO159"/>
      <c r="DYP159"/>
      <c r="DYQ159"/>
      <c r="DYR159"/>
      <c r="DYS159"/>
      <c r="DYT159"/>
      <c r="DYU159"/>
      <c r="DYV159"/>
      <c r="DYW159"/>
      <c r="DYX159"/>
      <c r="DYY159"/>
      <c r="DYZ159"/>
      <c r="DZA159"/>
      <c r="DZB159"/>
      <c r="DZC159"/>
      <c r="DZD159"/>
      <c r="DZE159"/>
      <c r="DZF159"/>
      <c r="DZG159"/>
      <c r="DZH159"/>
      <c r="DZI159"/>
      <c r="DZJ159"/>
      <c r="DZK159"/>
      <c r="DZL159"/>
      <c r="DZM159"/>
      <c r="DZN159"/>
      <c r="DZO159"/>
      <c r="DZP159"/>
      <c r="DZQ159"/>
      <c r="DZR159"/>
      <c r="DZS159"/>
      <c r="DZT159"/>
      <c r="DZU159"/>
      <c r="DZV159"/>
      <c r="DZW159"/>
      <c r="DZX159"/>
      <c r="DZY159"/>
      <c r="DZZ159"/>
      <c r="EAA159"/>
      <c r="EAB159"/>
      <c r="EAC159"/>
      <c r="EAD159"/>
      <c r="EAE159"/>
      <c r="EAF159"/>
      <c r="EAG159"/>
      <c r="EAH159"/>
      <c r="EAI159"/>
      <c r="EAJ159"/>
      <c r="EAK159"/>
      <c r="EAL159"/>
      <c r="EAM159"/>
      <c r="EAN159"/>
      <c r="EAO159"/>
      <c r="EAP159"/>
      <c r="EAQ159"/>
      <c r="EAR159"/>
      <c r="EAS159"/>
      <c r="EAT159"/>
      <c r="EAU159"/>
      <c r="EAV159"/>
      <c r="EAW159"/>
      <c r="EAX159"/>
      <c r="EAY159"/>
      <c r="EAZ159"/>
      <c r="EBA159"/>
      <c r="EBB159"/>
      <c r="EBC159"/>
      <c r="EBD159"/>
      <c r="EBE159"/>
      <c r="EBF159"/>
      <c r="EBG159"/>
      <c r="EBH159"/>
      <c r="EBI159"/>
      <c r="EBJ159"/>
      <c r="EBK159"/>
      <c r="EBL159"/>
      <c r="EBM159"/>
      <c r="EBN159"/>
      <c r="EBO159"/>
      <c r="EBP159"/>
      <c r="EBQ159"/>
      <c r="EBR159"/>
      <c r="EBS159"/>
      <c r="EBT159"/>
      <c r="EBU159"/>
      <c r="EBV159"/>
      <c r="EBW159"/>
      <c r="EBX159"/>
      <c r="EBY159"/>
      <c r="EBZ159"/>
      <c r="ECA159"/>
      <c r="ECB159"/>
      <c r="ECC159"/>
      <c r="ECD159"/>
      <c r="ECE159"/>
      <c r="ECF159"/>
      <c r="ECG159"/>
      <c r="ECH159"/>
      <c r="ECI159"/>
      <c r="ECJ159"/>
      <c r="ECK159"/>
      <c r="ECL159"/>
      <c r="ECM159"/>
      <c r="ECN159"/>
      <c r="ECO159"/>
      <c r="ECP159"/>
      <c r="ECQ159"/>
      <c r="ECR159"/>
      <c r="ECS159"/>
      <c r="ECT159"/>
      <c r="ECU159"/>
      <c r="ECV159"/>
      <c r="ECW159"/>
      <c r="ECX159"/>
      <c r="ECY159"/>
      <c r="ECZ159"/>
      <c r="EDA159"/>
      <c r="EDB159"/>
      <c r="EDC159"/>
      <c r="EDD159"/>
      <c r="EDE159"/>
      <c r="EDF159"/>
      <c r="EDG159"/>
      <c r="EDH159"/>
      <c r="EDI159"/>
      <c r="EDJ159"/>
      <c r="EDK159"/>
      <c r="EDL159"/>
      <c r="EDM159"/>
      <c r="EDN159"/>
      <c r="EDO159"/>
      <c r="EDP159"/>
      <c r="EDQ159"/>
      <c r="EDR159"/>
      <c r="EDS159"/>
      <c r="EDT159"/>
      <c r="EDU159"/>
      <c r="EDV159"/>
      <c r="EDW159"/>
      <c r="EDX159"/>
      <c r="EDY159"/>
      <c r="EDZ159"/>
      <c r="EEA159"/>
      <c r="EEB159"/>
      <c r="EEC159"/>
      <c r="EED159"/>
      <c r="EEE159"/>
      <c r="EEF159"/>
      <c r="EEG159"/>
      <c r="EEH159"/>
      <c r="EEI159"/>
      <c r="EEJ159"/>
      <c r="EEK159"/>
      <c r="EEL159"/>
      <c r="EEM159"/>
      <c r="EEN159"/>
      <c r="EEO159"/>
      <c r="EEP159"/>
      <c r="EEQ159"/>
      <c r="EER159"/>
      <c r="EES159"/>
      <c r="EET159"/>
      <c r="EEU159"/>
      <c r="EEV159"/>
      <c r="EEW159"/>
      <c r="EEX159"/>
      <c r="EEY159"/>
      <c r="EEZ159"/>
      <c r="EFA159"/>
      <c r="EFB159"/>
      <c r="EFC159"/>
      <c r="EFD159"/>
      <c r="EFE159"/>
      <c r="EFF159"/>
      <c r="EFG159"/>
      <c r="EFH159"/>
      <c r="EFI159"/>
      <c r="EFJ159"/>
      <c r="EFK159"/>
      <c r="EFL159"/>
      <c r="EFM159"/>
      <c r="EFN159"/>
      <c r="EFO159"/>
      <c r="EFP159"/>
      <c r="EFQ159"/>
      <c r="EFR159"/>
      <c r="EFS159"/>
      <c r="EFT159"/>
      <c r="EFU159"/>
      <c r="EFV159"/>
      <c r="EFW159"/>
      <c r="EFX159"/>
      <c r="EFY159"/>
      <c r="EFZ159"/>
      <c r="EGA159"/>
      <c r="EGB159"/>
      <c r="EGC159"/>
      <c r="EGD159"/>
      <c r="EGE159"/>
      <c r="EGF159"/>
      <c r="EGG159"/>
      <c r="EGH159"/>
      <c r="EGI159"/>
      <c r="EGJ159"/>
      <c r="EGK159"/>
      <c r="EGL159"/>
      <c r="EGM159"/>
      <c r="EGN159"/>
      <c r="EGO159"/>
      <c r="EGP159"/>
      <c r="EGQ159"/>
      <c r="EGR159"/>
      <c r="EGS159"/>
      <c r="EGT159"/>
      <c r="EGU159"/>
      <c r="EGV159"/>
      <c r="EGW159"/>
      <c r="EGX159"/>
      <c r="EGY159"/>
      <c r="EGZ159"/>
      <c r="EHA159"/>
      <c r="EHB159"/>
      <c r="EHC159"/>
      <c r="EHD159"/>
      <c r="EHE159"/>
      <c r="EHF159"/>
      <c r="EHG159"/>
      <c r="EHH159"/>
      <c r="EHI159"/>
      <c r="EHJ159"/>
      <c r="EHK159"/>
      <c r="EHL159"/>
      <c r="EHM159"/>
      <c r="EHN159"/>
      <c r="EHO159"/>
      <c r="EHP159"/>
      <c r="EHQ159"/>
      <c r="EHR159"/>
      <c r="EHS159"/>
      <c r="EHT159"/>
      <c r="EHU159"/>
      <c r="EHV159"/>
      <c r="EHW159"/>
      <c r="EHX159"/>
      <c r="EHY159"/>
      <c r="EHZ159"/>
      <c r="EIA159"/>
      <c r="EIB159"/>
      <c r="EIC159"/>
      <c r="EID159"/>
      <c r="EIE159"/>
      <c r="EIF159"/>
      <c r="EIG159"/>
      <c r="EIH159"/>
      <c r="EII159"/>
      <c r="EIJ159"/>
      <c r="EIK159"/>
      <c r="EIL159"/>
      <c r="EIM159"/>
      <c r="EIN159"/>
      <c r="EIO159"/>
      <c r="EIP159"/>
      <c r="EIQ159"/>
      <c r="EIR159"/>
      <c r="EIS159"/>
      <c r="EIT159"/>
      <c r="EIU159"/>
      <c r="EIV159"/>
      <c r="EIW159"/>
      <c r="EIX159"/>
      <c r="EIY159"/>
      <c r="EIZ159"/>
      <c r="EJA159"/>
      <c r="EJB159"/>
      <c r="EJC159"/>
      <c r="EJD159"/>
      <c r="EJE159"/>
      <c r="EJF159"/>
      <c r="EJG159"/>
      <c r="EJH159"/>
      <c r="EJI159"/>
      <c r="EJJ159"/>
      <c r="EJK159"/>
      <c r="EJL159"/>
      <c r="EJM159"/>
      <c r="EJN159"/>
      <c r="EJO159"/>
      <c r="EJP159"/>
      <c r="EJQ159"/>
      <c r="EJR159"/>
      <c r="EJS159"/>
      <c r="EJT159"/>
      <c r="EJU159"/>
      <c r="EJV159"/>
      <c r="EJW159"/>
      <c r="EJX159"/>
      <c r="EJY159"/>
      <c r="EJZ159"/>
      <c r="EKA159"/>
      <c r="EKB159"/>
      <c r="EKC159"/>
      <c r="EKD159"/>
      <c r="EKE159"/>
      <c r="EKF159"/>
      <c r="EKG159"/>
      <c r="EKH159"/>
      <c r="EKI159"/>
      <c r="EKJ159"/>
      <c r="EKK159"/>
      <c r="EKL159"/>
      <c r="EKM159"/>
      <c r="EKN159"/>
      <c r="EKO159"/>
      <c r="EKP159"/>
      <c r="EKQ159"/>
      <c r="EKR159"/>
      <c r="EKS159"/>
      <c r="EKT159"/>
      <c r="EKU159"/>
      <c r="EKV159"/>
      <c r="EKW159"/>
      <c r="EKX159"/>
      <c r="EKY159"/>
      <c r="EKZ159"/>
      <c r="ELA159"/>
      <c r="ELB159"/>
      <c r="ELC159"/>
      <c r="ELD159"/>
      <c r="ELE159"/>
      <c r="ELF159"/>
      <c r="ELG159"/>
      <c r="ELH159"/>
      <c r="ELI159"/>
      <c r="ELJ159"/>
      <c r="ELK159"/>
      <c r="ELL159"/>
      <c r="ELM159"/>
      <c r="ELN159"/>
      <c r="ELO159"/>
      <c r="ELP159"/>
      <c r="ELQ159"/>
      <c r="ELR159"/>
      <c r="ELS159"/>
      <c r="ELT159"/>
      <c r="ELU159"/>
      <c r="ELV159"/>
      <c r="ELW159"/>
      <c r="ELX159"/>
      <c r="ELY159"/>
      <c r="ELZ159"/>
      <c r="EMA159"/>
      <c r="EMB159"/>
      <c r="EMC159"/>
      <c r="EMD159"/>
      <c r="EME159"/>
      <c r="EMF159"/>
      <c r="EMG159"/>
      <c r="EMH159"/>
      <c r="EMI159"/>
      <c r="EMJ159"/>
      <c r="EMK159"/>
      <c r="EML159"/>
      <c r="EMM159"/>
      <c r="EMN159"/>
      <c r="EMO159"/>
      <c r="EMP159"/>
      <c r="EMQ159"/>
      <c r="EMR159"/>
      <c r="EMS159"/>
      <c r="EMT159"/>
      <c r="EMU159"/>
      <c r="EMV159"/>
      <c r="EMW159"/>
      <c r="EMX159"/>
      <c r="EMY159"/>
      <c r="EMZ159"/>
      <c r="ENA159"/>
      <c r="ENB159"/>
      <c r="ENC159"/>
      <c r="END159"/>
      <c r="ENE159"/>
      <c r="ENF159"/>
      <c r="ENG159"/>
      <c r="ENH159"/>
      <c r="ENI159"/>
      <c r="ENJ159"/>
      <c r="ENK159"/>
      <c r="ENL159"/>
      <c r="ENM159"/>
      <c r="ENN159"/>
      <c r="ENO159"/>
      <c r="ENP159"/>
      <c r="ENQ159"/>
      <c r="ENR159"/>
      <c r="ENS159"/>
      <c r="ENT159"/>
      <c r="ENU159"/>
      <c r="ENV159"/>
      <c r="ENW159"/>
      <c r="ENX159"/>
      <c r="ENY159"/>
      <c r="ENZ159"/>
      <c r="EOA159"/>
      <c r="EOB159"/>
      <c r="EOC159"/>
      <c r="EOD159"/>
      <c r="EOE159"/>
      <c r="EOF159"/>
      <c r="EOG159"/>
      <c r="EOH159"/>
      <c r="EOI159"/>
      <c r="EOJ159"/>
      <c r="EOK159"/>
      <c r="EOL159"/>
      <c r="EOM159"/>
      <c r="EON159"/>
      <c r="EOO159"/>
      <c r="EOP159"/>
      <c r="EOQ159"/>
      <c r="EOR159"/>
      <c r="EOS159"/>
      <c r="EOT159"/>
      <c r="EOU159"/>
      <c r="EOV159"/>
      <c r="EOW159"/>
      <c r="EOX159"/>
      <c r="EOY159"/>
      <c r="EOZ159"/>
      <c r="EPA159"/>
      <c r="EPB159"/>
      <c r="EPC159"/>
      <c r="EPD159"/>
      <c r="EPE159"/>
      <c r="EPF159"/>
      <c r="EPG159"/>
      <c r="EPH159"/>
      <c r="EPI159"/>
      <c r="EPJ159"/>
      <c r="EPK159"/>
      <c r="EPL159"/>
      <c r="EPM159"/>
      <c r="EPN159"/>
      <c r="EPO159"/>
      <c r="EPP159"/>
      <c r="EPQ159"/>
      <c r="EPR159"/>
      <c r="EPS159"/>
      <c r="EPT159"/>
      <c r="EPU159"/>
      <c r="EPV159"/>
      <c r="EPW159"/>
      <c r="EPX159"/>
      <c r="EPY159"/>
      <c r="EPZ159"/>
      <c r="EQA159"/>
      <c r="EQB159"/>
      <c r="EQC159"/>
      <c r="EQD159"/>
      <c r="EQE159"/>
      <c r="EQF159"/>
      <c r="EQG159"/>
      <c r="EQH159"/>
      <c r="EQI159"/>
      <c r="EQJ159"/>
      <c r="EQK159"/>
      <c r="EQL159"/>
      <c r="EQM159"/>
      <c r="EQN159"/>
      <c r="EQO159"/>
      <c r="EQP159"/>
      <c r="EQQ159"/>
      <c r="EQR159"/>
      <c r="EQS159"/>
      <c r="EQT159"/>
      <c r="EQU159"/>
      <c r="EQV159"/>
      <c r="EQW159"/>
      <c r="EQX159"/>
      <c r="EQY159"/>
      <c r="EQZ159"/>
      <c r="ERA159"/>
      <c r="ERB159"/>
      <c r="ERC159"/>
      <c r="ERD159"/>
      <c r="ERE159"/>
      <c r="ERF159"/>
      <c r="ERG159"/>
      <c r="ERH159"/>
      <c r="ERI159"/>
      <c r="ERJ159"/>
      <c r="ERK159"/>
      <c r="ERL159"/>
      <c r="ERM159"/>
      <c r="ERN159"/>
      <c r="ERO159"/>
      <c r="ERP159"/>
      <c r="ERQ159"/>
      <c r="ERR159"/>
      <c r="ERS159"/>
      <c r="ERT159"/>
      <c r="ERU159"/>
      <c r="ERV159"/>
      <c r="ERW159"/>
      <c r="ERX159"/>
      <c r="ERY159"/>
      <c r="ERZ159"/>
      <c r="ESA159"/>
      <c r="ESB159"/>
      <c r="ESC159"/>
      <c r="ESD159"/>
      <c r="ESE159"/>
      <c r="ESF159"/>
      <c r="ESG159"/>
      <c r="ESH159"/>
      <c r="ESI159"/>
      <c r="ESJ159"/>
      <c r="ESK159"/>
      <c r="ESL159"/>
      <c r="ESM159"/>
      <c r="ESN159"/>
      <c r="ESO159"/>
      <c r="ESP159"/>
      <c r="ESQ159"/>
      <c r="ESR159"/>
      <c r="ESS159"/>
      <c r="EST159"/>
      <c r="ESU159"/>
      <c r="ESV159"/>
      <c r="ESW159"/>
      <c r="ESX159"/>
      <c r="ESY159"/>
      <c r="ESZ159"/>
      <c r="ETA159"/>
      <c r="ETB159"/>
      <c r="ETC159"/>
      <c r="ETD159"/>
      <c r="ETE159"/>
      <c r="ETF159"/>
      <c r="ETG159"/>
      <c r="ETH159"/>
      <c r="ETI159"/>
      <c r="ETJ159"/>
      <c r="ETK159"/>
      <c r="ETL159"/>
      <c r="ETM159"/>
      <c r="ETN159"/>
      <c r="ETO159"/>
      <c r="ETP159"/>
      <c r="ETQ159"/>
      <c r="ETR159"/>
      <c r="ETS159"/>
      <c r="ETT159"/>
      <c r="ETU159"/>
      <c r="ETV159"/>
      <c r="ETW159"/>
      <c r="ETX159"/>
      <c r="ETY159"/>
      <c r="ETZ159"/>
      <c r="EUA159"/>
      <c r="EUB159"/>
      <c r="EUC159"/>
      <c r="EUD159"/>
      <c r="EUE159"/>
      <c r="EUF159"/>
      <c r="EUG159"/>
      <c r="EUH159"/>
      <c r="EUI159"/>
      <c r="EUJ159"/>
      <c r="EUK159"/>
      <c r="EUL159"/>
      <c r="EUM159"/>
      <c r="EUN159"/>
      <c r="EUO159"/>
      <c r="EUP159"/>
      <c r="EUQ159"/>
      <c r="EUR159"/>
      <c r="EUS159"/>
      <c r="EUT159"/>
      <c r="EUU159"/>
      <c r="EUV159"/>
      <c r="EUW159"/>
      <c r="EUX159"/>
      <c r="EUY159"/>
      <c r="EUZ159"/>
      <c r="EVA159"/>
      <c r="EVB159"/>
      <c r="EVC159"/>
      <c r="EVD159"/>
      <c r="EVE159"/>
      <c r="EVF159"/>
      <c r="EVG159"/>
      <c r="EVH159"/>
      <c r="EVI159"/>
      <c r="EVJ159"/>
      <c r="EVK159"/>
      <c r="EVL159"/>
      <c r="EVM159"/>
      <c r="EVN159"/>
      <c r="EVO159"/>
      <c r="EVP159"/>
      <c r="EVQ159"/>
      <c r="EVR159"/>
      <c r="EVS159"/>
      <c r="EVT159"/>
      <c r="EVU159"/>
      <c r="EVV159"/>
      <c r="EVW159"/>
      <c r="EVX159"/>
      <c r="EVY159"/>
      <c r="EVZ159"/>
      <c r="EWA159"/>
      <c r="EWB159"/>
      <c r="EWC159"/>
      <c r="EWD159"/>
      <c r="EWE159"/>
      <c r="EWF159"/>
      <c r="EWG159"/>
      <c r="EWH159"/>
      <c r="EWI159"/>
      <c r="EWJ159"/>
      <c r="EWK159"/>
      <c r="EWL159"/>
      <c r="EWM159"/>
      <c r="EWN159"/>
      <c r="EWO159"/>
      <c r="EWP159"/>
      <c r="EWQ159"/>
      <c r="EWR159"/>
      <c r="EWS159"/>
      <c r="EWT159"/>
      <c r="EWU159"/>
      <c r="EWV159"/>
      <c r="EWW159"/>
      <c r="EWX159"/>
      <c r="EWY159"/>
      <c r="EWZ159"/>
      <c r="EXA159"/>
      <c r="EXB159"/>
      <c r="EXC159"/>
      <c r="EXD159"/>
      <c r="EXE159"/>
      <c r="EXF159"/>
      <c r="EXG159"/>
      <c r="EXH159"/>
      <c r="EXI159"/>
      <c r="EXJ159"/>
      <c r="EXK159"/>
      <c r="EXL159"/>
      <c r="EXM159"/>
      <c r="EXN159"/>
      <c r="EXO159"/>
      <c r="EXP159"/>
      <c r="EXQ159"/>
      <c r="EXR159"/>
      <c r="EXS159"/>
      <c r="EXT159"/>
      <c r="EXU159"/>
      <c r="EXV159"/>
      <c r="EXW159"/>
      <c r="EXX159"/>
      <c r="EXY159"/>
      <c r="EXZ159"/>
      <c r="EYA159"/>
      <c r="EYB159"/>
      <c r="EYC159"/>
      <c r="EYD159"/>
      <c r="EYE159"/>
      <c r="EYF159"/>
      <c r="EYG159"/>
      <c r="EYH159"/>
      <c r="EYI159"/>
      <c r="EYJ159"/>
      <c r="EYK159"/>
      <c r="EYL159"/>
      <c r="EYM159"/>
      <c r="EYN159"/>
      <c r="EYO159"/>
      <c r="EYP159"/>
      <c r="EYQ159"/>
      <c r="EYR159"/>
      <c r="EYS159"/>
      <c r="EYT159"/>
      <c r="EYU159"/>
      <c r="EYV159"/>
      <c r="EYW159"/>
      <c r="EYX159"/>
      <c r="EYY159"/>
      <c r="EYZ159"/>
      <c r="EZA159"/>
      <c r="EZB159"/>
      <c r="EZC159"/>
      <c r="EZD159"/>
      <c r="EZE159"/>
      <c r="EZF159"/>
      <c r="EZG159"/>
      <c r="EZH159"/>
      <c r="EZI159"/>
      <c r="EZJ159"/>
      <c r="EZK159"/>
      <c r="EZL159"/>
      <c r="EZM159"/>
      <c r="EZN159"/>
      <c r="EZO159"/>
      <c r="EZP159"/>
      <c r="EZQ159"/>
      <c r="EZR159"/>
      <c r="EZS159"/>
      <c r="EZT159"/>
      <c r="EZU159"/>
      <c r="EZV159"/>
      <c r="EZW159"/>
      <c r="EZX159"/>
      <c r="EZY159"/>
      <c r="EZZ159"/>
      <c r="FAA159"/>
      <c r="FAB159"/>
      <c r="FAC159"/>
      <c r="FAD159"/>
      <c r="FAE159"/>
      <c r="FAF159"/>
      <c r="FAG159"/>
      <c r="FAH159"/>
      <c r="FAI159"/>
      <c r="FAJ159"/>
      <c r="FAK159"/>
      <c r="FAL159"/>
      <c r="FAM159"/>
      <c r="FAN159"/>
      <c r="FAO159"/>
      <c r="FAP159"/>
      <c r="FAQ159"/>
      <c r="FAR159"/>
      <c r="FAS159"/>
      <c r="FAT159"/>
      <c r="FAU159"/>
      <c r="FAV159"/>
      <c r="FAW159"/>
      <c r="FAX159"/>
      <c r="FAY159"/>
      <c r="FAZ159"/>
      <c r="FBA159"/>
      <c r="FBB159"/>
      <c r="FBC159"/>
      <c r="FBD159"/>
      <c r="FBE159"/>
      <c r="FBF159"/>
      <c r="FBG159"/>
      <c r="FBH159"/>
      <c r="FBI159"/>
      <c r="FBJ159"/>
      <c r="FBK159"/>
      <c r="FBL159"/>
      <c r="FBM159"/>
      <c r="FBN159"/>
      <c r="FBO159"/>
      <c r="FBP159"/>
      <c r="FBQ159"/>
      <c r="FBR159"/>
      <c r="FBS159"/>
      <c r="FBT159"/>
      <c r="FBU159"/>
      <c r="FBV159"/>
      <c r="FBW159"/>
      <c r="FBX159"/>
      <c r="FBY159"/>
      <c r="FBZ159"/>
      <c r="FCA159"/>
      <c r="FCB159"/>
      <c r="FCC159"/>
      <c r="FCD159"/>
      <c r="FCE159"/>
      <c r="FCF159"/>
      <c r="FCG159"/>
      <c r="FCH159"/>
      <c r="FCI159"/>
      <c r="FCJ159"/>
      <c r="FCK159"/>
      <c r="FCL159"/>
      <c r="FCM159"/>
      <c r="FCN159"/>
      <c r="FCO159"/>
      <c r="FCP159"/>
      <c r="FCQ159"/>
      <c r="FCR159"/>
      <c r="FCS159"/>
      <c r="FCT159"/>
      <c r="FCU159"/>
      <c r="FCV159"/>
      <c r="FCW159"/>
      <c r="FCX159"/>
      <c r="FCY159"/>
      <c r="FCZ159"/>
      <c r="FDA159"/>
      <c r="FDB159"/>
      <c r="FDC159"/>
      <c r="FDD159"/>
      <c r="FDE159"/>
      <c r="FDF159"/>
      <c r="FDG159"/>
      <c r="FDH159"/>
      <c r="FDI159"/>
      <c r="FDJ159"/>
      <c r="FDK159"/>
      <c r="FDL159"/>
      <c r="FDM159"/>
      <c r="FDN159"/>
      <c r="FDO159"/>
      <c r="FDP159"/>
      <c r="FDQ159"/>
      <c r="FDR159"/>
      <c r="FDS159"/>
      <c r="FDT159"/>
      <c r="FDU159"/>
      <c r="FDV159"/>
      <c r="FDW159"/>
      <c r="FDX159"/>
      <c r="FDY159"/>
      <c r="FDZ159"/>
      <c r="FEA159"/>
      <c r="FEB159"/>
      <c r="FEC159"/>
      <c r="FED159"/>
      <c r="FEE159"/>
      <c r="FEF159"/>
      <c r="FEG159"/>
      <c r="FEH159"/>
      <c r="FEI159"/>
      <c r="FEJ159"/>
      <c r="FEK159"/>
      <c r="FEL159"/>
      <c r="FEM159"/>
      <c r="FEN159"/>
      <c r="FEO159"/>
      <c r="FEP159"/>
      <c r="FEQ159"/>
      <c r="FER159"/>
      <c r="FES159"/>
      <c r="FET159"/>
      <c r="FEU159"/>
      <c r="FEV159"/>
      <c r="FEW159"/>
      <c r="FEX159"/>
      <c r="FEY159"/>
      <c r="FEZ159"/>
      <c r="FFA159"/>
      <c r="FFB159"/>
      <c r="FFC159"/>
      <c r="FFD159"/>
      <c r="FFE159"/>
      <c r="FFF159"/>
      <c r="FFG159"/>
      <c r="FFH159"/>
      <c r="FFI159"/>
      <c r="FFJ159"/>
      <c r="FFK159"/>
      <c r="FFL159"/>
      <c r="FFM159"/>
      <c r="FFN159"/>
      <c r="FFO159"/>
      <c r="FFP159"/>
      <c r="FFQ159"/>
      <c r="FFR159"/>
      <c r="FFS159"/>
      <c r="FFT159"/>
      <c r="FFU159"/>
      <c r="FFV159"/>
      <c r="FFW159"/>
      <c r="FFX159"/>
      <c r="FFY159"/>
      <c r="FFZ159"/>
      <c r="FGA159"/>
      <c r="FGB159"/>
      <c r="FGC159"/>
      <c r="FGD159"/>
      <c r="FGE159"/>
      <c r="FGF159"/>
      <c r="FGG159"/>
      <c r="FGH159"/>
      <c r="FGI159"/>
      <c r="FGJ159"/>
      <c r="FGK159"/>
      <c r="FGL159"/>
      <c r="FGM159"/>
      <c r="FGN159"/>
      <c r="FGO159"/>
      <c r="FGP159"/>
      <c r="FGQ159"/>
      <c r="FGR159"/>
      <c r="FGS159"/>
      <c r="FGT159"/>
      <c r="FGU159"/>
      <c r="FGV159"/>
      <c r="FGW159"/>
      <c r="FGX159"/>
      <c r="FGY159"/>
      <c r="FGZ159"/>
      <c r="FHA159"/>
      <c r="FHB159"/>
      <c r="FHC159"/>
      <c r="FHD159"/>
      <c r="FHE159"/>
      <c r="FHF159"/>
      <c r="FHG159"/>
      <c r="FHH159"/>
      <c r="FHI159"/>
      <c r="FHJ159"/>
      <c r="FHK159"/>
      <c r="FHL159"/>
      <c r="FHM159"/>
      <c r="FHN159"/>
      <c r="FHO159"/>
      <c r="FHP159"/>
      <c r="FHQ159"/>
      <c r="FHR159"/>
      <c r="FHS159"/>
      <c r="FHT159"/>
      <c r="FHU159"/>
      <c r="FHV159"/>
      <c r="FHW159"/>
      <c r="FHX159"/>
      <c r="FHY159"/>
      <c r="FHZ159"/>
      <c r="FIA159"/>
      <c r="FIB159"/>
      <c r="FIC159"/>
      <c r="FID159"/>
      <c r="FIE159"/>
      <c r="FIF159"/>
      <c r="FIG159"/>
      <c r="FIH159"/>
      <c r="FII159"/>
      <c r="FIJ159"/>
      <c r="FIK159"/>
      <c r="FIL159"/>
      <c r="FIM159"/>
      <c r="FIN159"/>
      <c r="FIO159"/>
      <c r="FIP159"/>
      <c r="FIQ159"/>
      <c r="FIR159"/>
      <c r="FIS159"/>
      <c r="FIT159"/>
      <c r="FIU159"/>
      <c r="FIV159"/>
      <c r="FIW159"/>
      <c r="FIX159"/>
      <c r="FIY159"/>
      <c r="FIZ159"/>
      <c r="FJA159"/>
      <c r="FJB159"/>
      <c r="FJC159"/>
      <c r="FJD159"/>
      <c r="FJE159"/>
      <c r="FJF159"/>
      <c r="FJG159"/>
      <c r="FJH159"/>
      <c r="FJI159"/>
      <c r="FJJ159"/>
      <c r="FJK159"/>
      <c r="FJL159"/>
      <c r="FJM159"/>
      <c r="FJN159"/>
      <c r="FJO159"/>
      <c r="FJP159"/>
      <c r="FJQ159"/>
      <c r="FJR159"/>
      <c r="FJS159"/>
      <c r="FJT159"/>
      <c r="FJU159"/>
      <c r="FJV159"/>
      <c r="FJW159"/>
      <c r="FJX159"/>
      <c r="FJY159"/>
      <c r="FJZ159"/>
      <c r="FKA159"/>
      <c r="FKB159"/>
      <c r="FKC159"/>
      <c r="FKD159"/>
      <c r="FKE159"/>
      <c r="FKF159"/>
      <c r="FKG159"/>
      <c r="FKH159"/>
      <c r="FKI159"/>
      <c r="FKJ159"/>
      <c r="FKK159"/>
      <c r="FKL159"/>
      <c r="FKM159"/>
      <c r="FKN159"/>
      <c r="FKO159"/>
      <c r="FKP159"/>
      <c r="FKQ159"/>
      <c r="FKR159"/>
      <c r="FKS159"/>
      <c r="FKT159"/>
      <c r="FKU159"/>
      <c r="FKV159"/>
      <c r="FKW159"/>
      <c r="FKX159"/>
      <c r="FKY159"/>
      <c r="FKZ159"/>
      <c r="FLA159"/>
      <c r="FLB159"/>
      <c r="FLC159"/>
      <c r="FLD159"/>
      <c r="FLE159"/>
      <c r="FLF159"/>
      <c r="FLG159"/>
      <c r="FLH159"/>
      <c r="FLI159"/>
      <c r="FLJ159"/>
      <c r="FLK159"/>
      <c r="FLL159"/>
      <c r="FLM159"/>
      <c r="FLN159"/>
      <c r="FLO159"/>
      <c r="FLP159"/>
      <c r="FLQ159"/>
      <c r="FLR159"/>
      <c r="FLS159"/>
      <c r="FLT159"/>
      <c r="FLU159"/>
      <c r="FLV159"/>
      <c r="FLW159"/>
      <c r="FLX159"/>
      <c r="FLY159"/>
      <c r="FLZ159"/>
      <c r="FMA159"/>
      <c r="FMB159"/>
      <c r="FMC159"/>
      <c r="FMD159"/>
      <c r="FME159"/>
      <c r="FMF159"/>
      <c r="FMG159"/>
      <c r="FMH159"/>
      <c r="FMI159"/>
      <c r="FMJ159"/>
      <c r="FMK159"/>
      <c r="FML159"/>
      <c r="FMM159"/>
      <c r="FMN159"/>
      <c r="FMO159"/>
      <c r="FMP159"/>
      <c r="FMQ159"/>
      <c r="FMR159"/>
      <c r="FMS159"/>
      <c r="FMT159"/>
      <c r="FMU159"/>
      <c r="FMV159"/>
      <c r="FMW159"/>
      <c r="FMX159"/>
      <c r="FMY159"/>
      <c r="FMZ159"/>
      <c r="FNA159"/>
      <c r="FNB159"/>
      <c r="FNC159"/>
      <c r="FND159"/>
      <c r="FNE159"/>
      <c r="FNF159"/>
      <c r="FNG159"/>
      <c r="FNH159"/>
      <c r="FNI159"/>
      <c r="FNJ159"/>
      <c r="FNK159"/>
      <c r="FNL159"/>
      <c r="FNM159"/>
      <c r="FNN159"/>
      <c r="FNO159"/>
      <c r="FNP159"/>
      <c r="FNQ159"/>
      <c r="FNR159"/>
      <c r="FNS159"/>
      <c r="FNT159"/>
      <c r="FNU159"/>
      <c r="FNV159"/>
      <c r="FNW159"/>
      <c r="FNX159"/>
      <c r="FNY159"/>
      <c r="FNZ159"/>
      <c r="FOA159"/>
      <c r="FOB159"/>
      <c r="FOC159"/>
      <c r="FOD159"/>
      <c r="FOE159"/>
      <c r="FOF159"/>
      <c r="FOG159"/>
      <c r="FOH159"/>
      <c r="FOI159"/>
      <c r="FOJ159"/>
      <c r="FOK159"/>
      <c r="FOL159"/>
      <c r="FOM159"/>
      <c r="FON159"/>
      <c r="FOO159"/>
      <c r="FOP159"/>
      <c r="FOQ159"/>
      <c r="FOR159"/>
      <c r="FOS159"/>
      <c r="FOT159"/>
      <c r="FOU159"/>
      <c r="FOV159"/>
      <c r="FOW159"/>
      <c r="FOX159"/>
      <c r="FOY159"/>
      <c r="FOZ159"/>
      <c r="FPA159"/>
      <c r="FPB159"/>
      <c r="FPC159"/>
      <c r="FPD159"/>
      <c r="FPE159"/>
      <c r="FPF159"/>
      <c r="FPG159"/>
      <c r="FPH159"/>
      <c r="FPI159"/>
      <c r="FPJ159"/>
      <c r="FPK159"/>
      <c r="FPL159"/>
      <c r="FPM159"/>
      <c r="FPN159"/>
      <c r="FPO159"/>
      <c r="FPP159"/>
      <c r="FPQ159"/>
      <c r="FPR159"/>
      <c r="FPS159"/>
      <c r="FPT159"/>
      <c r="FPU159"/>
      <c r="FPV159"/>
      <c r="FPW159"/>
      <c r="FPX159"/>
      <c r="FPY159"/>
      <c r="FPZ159"/>
      <c r="FQA159"/>
      <c r="FQB159"/>
      <c r="FQC159"/>
      <c r="FQD159"/>
      <c r="FQE159"/>
      <c r="FQF159"/>
      <c r="FQG159"/>
      <c r="FQH159"/>
      <c r="FQI159"/>
      <c r="FQJ159"/>
      <c r="FQK159"/>
      <c r="FQL159"/>
      <c r="FQM159"/>
      <c r="FQN159"/>
      <c r="FQO159"/>
      <c r="FQP159"/>
      <c r="FQQ159"/>
      <c r="FQR159"/>
      <c r="FQS159"/>
      <c r="FQT159"/>
      <c r="FQU159"/>
      <c r="FQV159"/>
      <c r="FQW159"/>
      <c r="FQX159"/>
      <c r="FQY159"/>
      <c r="FQZ159"/>
      <c r="FRA159"/>
      <c r="FRB159"/>
      <c r="FRC159"/>
      <c r="FRD159"/>
      <c r="FRE159"/>
      <c r="FRF159"/>
      <c r="FRG159"/>
      <c r="FRH159"/>
      <c r="FRI159"/>
      <c r="FRJ159"/>
      <c r="FRK159"/>
      <c r="FRL159"/>
      <c r="FRM159"/>
      <c r="FRN159"/>
      <c r="FRO159"/>
      <c r="FRP159"/>
      <c r="FRQ159"/>
      <c r="FRR159"/>
      <c r="FRS159"/>
      <c r="FRT159"/>
      <c r="FRU159"/>
      <c r="FRV159"/>
      <c r="FRW159"/>
      <c r="FRX159"/>
      <c r="FRY159"/>
      <c r="FRZ159"/>
      <c r="FSA159"/>
      <c r="FSB159"/>
      <c r="FSC159"/>
      <c r="FSD159"/>
      <c r="FSE159"/>
      <c r="FSF159"/>
      <c r="FSG159"/>
      <c r="FSH159"/>
      <c r="FSI159"/>
      <c r="FSJ159"/>
      <c r="FSK159"/>
      <c r="FSL159"/>
      <c r="FSM159"/>
      <c r="FSN159"/>
      <c r="FSO159"/>
      <c r="FSP159"/>
      <c r="FSQ159"/>
      <c r="FSR159"/>
      <c r="FSS159"/>
      <c r="FST159"/>
      <c r="FSU159"/>
      <c r="FSV159"/>
      <c r="FSW159"/>
      <c r="FSX159"/>
      <c r="FSY159"/>
      <c r="FSZ159"/>
      <c r="FTA159"/>
      <c r="FTB159"/>
      <c r="FTC159"/>
      <c r="FTD159"/>
      <c r="FTE159"/>
      <c r="FTF159"/>
      <c r="FTG159"/>
      <c r="FTH159"/>
      <c r="FTI159"/>
      <c r="FTJ159"/>
      <c r="FTK159"/>
      <c r="FTL159"/>
      <c r="FTM159"/>
      <c r="FTN159"/>
      <c r="FTO159"/>
      <c r="FTP159"/>
      <c r="FTQ159"/>
      <c r="FTR159"/>
      <c r="FTS159"/>
      <c r="FTT159"/>
      <c r="FTU159"/>
      <c r="FTV159"/>
      <c r="FTW159"/>
      <c r="FTX159"/>
      <c r="FTY159"/>
      <c r="FTZ159"/>
      <c r="FUA159"/>
      <c r="FUB159"/>
      <c r="FUC159"/>
      <c r="FUD159"/>
      <c r="FUE159"/>
      <c r="FUF159"/>
      <c r="FUG159"/>
      <c r="FUH159"/>
      <c r="FUI159"/>
      <c r="FUJ159"/>
      <c r="FUK159"/>
      <c r="FUL159"/>
      <c r="FUM159"/>
      <c r="FUN159"/>
      <c r="FUO159"/>
      <c r="FUP159"/>
      <c r="FUQ159"/>
      <c r="FUR159"/>
      <c r="FUS159"/>
      <c r="FUT159"/>
      <c r="FUU159"/>
      <c r="FUV159"/>
      <c r="FUW159"/>
      <c r="FUX159"/>
      <c r="FUY159"/>
      <c r="FUZ159"/>
      <c r="FVA159"/>
      <c r="FVB159"/>
      <c r="FVC159"/>
      <c r="FVD159"/>
      <c r="FVE159"/>
      <c r="FVF159"/>
      <c r="FVG159"/>
      <c r="FVH159"/>
      <c r="FVI159"/>
      <c r="FVJ159"/>
      <c r="FVK159"/>
      <c r="FVL159"/>
      <c r="FVM159"/>
      <c r="FVN159"/>
      <c r="FVO159"/>
      <c r="FVP159"/>
      <c r="FVQ159"/>
      <c r="FVR159"/>
      <c r="FVS159"/>
      <c r="FVT159"/>
      <c r="FVU159"/>
      <c r="FVV159"/>
      <c r="FVW159"/>
      <c r="FVX159"/>
      <c r="FVY159"/>
      <c r="FVZ159"/>
      <c r="FWA159"/>
      <c r="FWB159"/>
      <c r="FWC159"/>
      <c r="FWD159"/>
      <c r="FWE159"/>
      <c r="FWF159"/>
      <c r="FWG159"/>
      <c r="FWH159"/>
      <c r="FWI159"/>
      <c r="FWJ159"/>
      <c r="FWK159"/>
      <c r="FWL159"/>
      <c r="FWM159"/>
      <c r="FWN159"/>
      <c r="FWO159"/>
      <c r="FWP159"/>
      <c r="FWQ159"/>
      <c r="FWR159"/>
      <c r="FWS159"/>
      <c r="FWT159"/>
      <c r="FWU159"/>
      <c r="FWV159"/>
      <c r="FWW159"/>
      <c r="FWX159"/>
      <c r="FWY159"/>
      <c r="FWZ159"/>
      <c r="FXA159"/>
      <c r="FXB159"/>
      <c r="FXC159"/>
      <c r="FXD159"/>
      <c r="FXE159"/>
      <c r="FXF159"/>
      <c r="FXG159"/>
      <c r="FXH159"/>
      <c r="FXI159"/>
      <c r="FXJ159"/>
      <c r="FXK159"/>
      <c r="FXL159"/>
      <c r="FXM159"/>
      <c r="FXN159"/>
      <c r="FXO159"/>
      <c r="FXP159"/>
      <c r="FXQ159"/>
      <c r="FXR159"/>
      <c r="FXS159"/>
      <c r="FXT159"/>
      <c r="FXU159"/>
      <c r="FXV159"/>
      <c r="FXW159"/>
      <c r="FXX159"/>
      <c r="FXY159"/>
      <c r="FXZ159"/>
      <c r="FYA159"/>
      <c r="FYB159"/>
      <c r="FYC159"/>
      <c r="FYD159"/>
      <c r="FYE159"/>
      <c r="FYF159"/>
      <c r="FYG159"/>
      <c r="FYH159"/>
      <c r="FYI159"/>
      <c r="FYJ159"/>
      <c r="FYK159"/>
      <c r="FYL159"/>
      <c r="FYM159"/>
      <c r="FYN159"/>
      <c r="FYO159"/>
      <c r="FYP159"/>
      <c r="FYQ159"/>
      <c r="FYR159"/>
      <c r="FYS159"/>
      <c r="FYT159"/>
      <c r="FYU159"/>
      <c r="FYV159"/>
      <c r="FYW159"/>
      <c r="FYX159"/>
      <c r="FYY159"/>
      <c r="FYZ159"/>
      <c r="FZA159"/>
      <c r="FZB159"/>
      <c r="FZC159"/>
      <c r="FZD159"/>
      <c r="FZE159"/>
      <c r="FZF159"/>
      <c r="FZG159"/>
      <c r="FZH159"/>
      <c r="FZI159"/>
      <c r="FZJ159"/>
      <c r="FZK159"/>
      <c r="FZL159"/>
      <c r="FZM159"/>
      <c r="FZN159"/>
      <c r="FZO159"/>
      <c r="FZP159"/>
      <c r="FZQ159"/>
      <c r="FZR159"/>
      <c r="FZS159"/>
      <c r="FZT159"/>
      <c r="FZU159"/>
      <c r="FZV159"/>
      <c r="FZW159"/>
      <c r="FZX159"/>
      <c r="FZY159"/>
      <c r="FZZ159"/>
      <c r="GAA159"/>
      <c r="GAB159"/>
      <c r="GAC159"/>
      <c r="GAD159"/>
      <c r="GAE159"/>
      <c r="GAF159"/>
      <c r="GAG159"/>
      <c r="GAH159"/>
      <c r="GAI159"/>
      <c r="GAJ159"/>
      <c r="GAK159"/>
      <c r="GAL159"/>
      <c r="GAM159"/>
      <c r="GAN159"/>
      <c r="GAO159"/>
      <c r="GAP159"/>
      <c r="GAQ159"/>
      <c r="GAR159"/>
      <c r="GAS159"/>
      <c r="GAT159"/>
      <c r="GAU159"/>
      <c r="GAV159"/>
      <c r="GAW159"/>
      <c r="GAX159"/>
      <c r="GAY159"/>
      <c r="GAZ159"/>
      <c r="GBA159"/>
      <c r="GBB159"/>
      <c r="GBC159"/>
      <c r="GBD159"/>
      <c r="GBE159"/>
      <c r="GBF159"/>
      <c r="GBG159"/>
      <c r="GBH159"/>
      <c r="GBI159"/>
      <c r="GBJ159"/>
      <c r="GBK159"/>
      <c r="GBL159"/>
      <c r="GBM159"/>
      <c r="GBN159"/>
      <c r="GBO159"/>
      <c r="GBP159"/>
      <c r="GBQ159"/>
      <c r="GBR159"/>
      <c r="GBS159"/>
      <c r="GBT159"/>
      <c r="GBU159"/>
      <c r="GBV159"/>
      <c r="GBW159"/>
      <c r="GBX159"/>
      <c r="GBY159"/>
      <c r="GBZ159"/>
      <c r="GCA159"/>
      <c r="GCB159"/>
      <c r="GCC159"/>
      <c r="GCD159"/>
      <c r="GCE159"/>
      <c r="GCF159"/>
      <c r="GCG159"/>
      <c r="GCH159"/>
      <c r="GCI159"/>
      <c r="GCJ159"/>
      <c r="GCK159"/>
      <c r="GCL159"/>
      <c r="GCM159"/>
      <c r="GCN159"/>
      <c r="GCO159"/>
      <c r="GCP159"/>
      <c r="GCQ159"/>
      <c r="GCR159"/>
      <c r="GCS159"/>
      <c r="GCT159"/>
      <c r="GCU159"/>
      <c r="GCV159"/>
      <c r="GCW159"/>
      <c r="GCX159"/>
      <c r="GCY159"/>
      <c r="GCZ159"/>
      <c r="GDA159"/>
      <c r="GDB159"/>
      <c r="GDC159"/>
      <c r="GDD159"/>
      <c r="GDE159"/>
      <c r="GDF159"/>
      <c r="GDG159"/>
      <c r="GDH159"/>
      <c r="GDI159"/>
      <c r="GDJ159"/>
      <c r="GDK159"/>
      <c r="GDL159"/>
      <c r="GDM159"/>
      <c r="GDN159"/>
      <c r="GDO159"/>
      <c r="GDP159"/>
      <c r="GDQ159"/>
      <c r="GDR159"/>
      <c r="GDS159"/>
      <c r="GDT159"/>
      <c r="GDU159"/>
      <c r="GDV159"/>
      <c r="GDW159"/>
      <c r="GDX159"/>
      <c r="GDY159"/>
      <c r="GDZ159"/>
      <c r="GEA159"/>
      <c r="GEB159"/>
      <c r="GEC159"/>
      <c r="GED159"/>
      <c r="GEE159"/>
      <c r="GEF159"/>
      <c r="GEG159"/>
      <c r="GEH159"/>
      <c r="GEI159"/>
      <c r="GEJ159"/>
      <c r="GEK159"/>
      <c r="GEL159"/>
      <c r="GEM159"/>
      <c r="GEN159"/>
      <c r="GEO159"/>
      <c r="GEP159"/>
      <c r="GEQ159"/>
      <c r="GER159"/>
      <c r="GES159"/>
      <c r="GET159"/>
      <c r="GEU159"/>
      <c r="GEV159"/>
      <c r="GEW159"/>
      <c r="GEX159"/>
      <c r="GEY159"/>
      <c r="GEZ159"/>
      <c r="GFA159"/>
      <c r="GFB159"/>
      <c r="GFC159"/>
      <c r="GFD159"/>
      <c r="GFE159"/>
      <c r="GFF159"/>
      <c r="GFG159"/>
      <c r="GFH159"/>
      <c r="GFI159"/>
      <c r="GFJ159"/>
      <c r="GFK159"/>
      <c r="GFL159"/>
      <c r="GFM159"/>
      <c r="GFN159"/>
      <c r="GFO159"/>
    </row>
    <row r="160" spans="1:4903" x14ac:dyDescent="0.35">
      <c r="A160" s="37" t="s">
        <v>14</v>
      </c>
      <c r="B160" s="34">
        <v>11858.320000000011</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c r="AMK160"/>
      <c r="AML160"/>
      <c r="AMM160"/>
      <c r="AMN160"/>
      <c r="AMO160"/>
      <c r="AMP160"/>
      <c r="AMQ160"/>
      <c r="AMR160"/>
      <c r="AMS160"/>
      <c r="AMT160"/>
      <c r="AMU160"/>
      <c r="AMV160"/>
      <c r="AMW160"/>
      <c r="AMX160"/>
      <c r="AMY160"/>
      <c r="AMZ160"/>
      <c r="ANA160"/>
      <c r="ANB160"/>
      <c r="ANC160"/>
      <c r="AND160"/>
      <c r="ANE160"/>
      <c r="ANF160"/>
      <c r="ANG160"/>
      <c r="ANH160"/>
      <c r="ANI160"/>
      <c r="ANJ160"/>
      <c r="ANK160"/>
      <c r="ANL160"/>
      <c r="ANM160"/>
      <c r="ANN160"/>
      <c r="ANO160"/>
      <c r="ANP160"/>
      <c r="ANQ160"/>
      <c r="ANR160"/>
      <c r="ANS160"/>
      <c r="ANT160"/>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c r="ARQ160"/>
      <c r="ARR160"/>
      <c r="ARS160"/>
      <c r="ART160"/>
      <c r="ARU160"/>
      <c r="ARV160"/>
      <c r="ARW160"/>
      <c r="ARX160"/>
      <c r="ARY160"/>
      <c r="ARZ160"/>
      <c r="ASA160"/>
      <c r="ASB160"/>
      <c r="ASC160"/>
      <c r="ASD160"/>
      <c r="ASE160"/>
      <c r="ASF160"/>
      <c r="ASG160"/>
      <c r="ASH160"/>
      <c r="ASI160"/>
      <c r="ASJ160"/>
      <c r="ASK160"/>
      <c r="ASL160"/>
      <c r="ASM160"/>
      <c r="ASN160"/>
      <c r="ASO160"/>
      <c r="ASP160"/>
      <c r="ASQ160"/>
      <c r="ASR160"/>
      <c r="ASS160"/>
      <c r="AST160"/>
      <c r="ASU160"/>
      <c r="ASV160"/>
      <c r="ASW160"/>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c r="AZQ160"/>
      <c r="AZR160"/>
      <c r="AZS160"/>
      <c r="AZT160"/>
      <c r="AZU160"/>
      <c r="AZV160"/>
      <c r="AZW160"/>
      <c r="AZX160"/>
      <c r="AZY160"/>
      <c r="AZZ160"/>
      <c r="BAA160"/>
      <c r="BAB160"/>
      <c r="BAC160"/>
      <c r="BAD160"/>
      <c r="BAE160"/>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c r="BGY160"/>
      <c r="BGZ160"/>
      <c r="BHA160"/>
      <c r="BHB160"/>
      <c r="BHC160"/>
      <c r="BHD160"/>
      <c r="BHE160"/>
      <c r="BHF160"/>
      <c r="BHG160"/>
      <c r="BHH160"/>
      <c r="BHI160"/>
      <c r="BHJ160"/>
      <c r="BHK160"/>
      <c r="BHL160"/>
      <c r="BHM160"/>
      <c r="BHN160"/>
      <c r="BHO160"/>
      <c r="BHP160"/>
      <c r="BHQ160"/>
      <c r="BHR160"/>
      <c r="BHS160"/>
      <c r="BHT160"/>
      <c r="BHU160"/>
      <c r="BHV160"/>
      <c r="BHW160"/>
      <c r="BHX160"/>
      <c r="BHY160"/>
      <c r="BHZ160"/>
      <c r="BIA160"/>
      <c r="BIB160"/>
      <c r="BIC160"/>
      <c r="BID160"/>
      <c r="BIE160"/>
      <c r="BIF160"/>
      <c r="BIG160"/>
      <c r="BIH160"/>
      <c r="BII160"/>
      <c r="BIJ160"/>
      <c r="BIK160"/>
      <c r="BIL160"/>
      <c r="BIM160"/>
      <c r="BIN160"/>
      <c r="BIO160"/>
      <c r="BIP160"/>
      <c r="BIQ160"/>
      <c r="BIR160"/>
      <c r="BIS160"/>
      <c r="BIT160"/>
      <c r="BIU160"/>
      <c r="BIV160"/>
      <c r="BIW160"/>
      <c r="BIX160"/>
      <c r="BIY160"/>
      <c r="BIZ160"/>
      <c r="BJA160"/>
      <c r="BJB160"/>
      <c r="BJC160"/>
      <c r="BJD160"/>
      <c r="BJE160"/>
      <c r="BJF160"/>
      <c r="BJG160"/>
      <c r="BJH160"/>
      <c r="BJI160"/>
      <c r="BJJ160"/>
      <c r="BJK160"/>
      <c r="BJL160"/>
      <c r="BJM160"/>
      <c r="BJN160"/>
      <c r="BJO160"/>
      <c r="BJP160"/>
      <c r="BJQ160"/>
      <c r="BJR160"/>
      <c r="BJS160"/>
      <c r="BJT160"/>
      <c r="BJU160"/>
      <c r="BJV160"/>
      <c r="BJW160"/>
      <c r="BJX160"/>
      <c r="BJY160"/>
      <c r="BJZ160"/>
      <c r="BKA160"/>
      <c r="BKB160"/>
      <c r="BKC160"/>
      <c r="BKD160"/>
      <c r="BKE160"/>
      <c r="BKF160"/>
      <c r="BKG160"/>
      <c r="BKH160"/>
      <c r="BKI160"/>
      <c r="BKJ160"/>
      <c r="BKK160"/>
      <c r="BKL160"/>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c r="BOI160"/>
      <c r="BOJ160"/>
      <c r="BOK160"/>
      <c r="BOL160"/>
      <c r="BOM160"/>
      <c r="BON160"/>
      <c r="BOO160"/>
      <c r="BOP160"/>
      <c r="BOQ160"/>
      <c r="BOR160"/>
      <c r="BOS160"/>
      <c r="BOT160"/>
      <c r="BOU160"/>
      <c r="BOV160"/>
      <c r="BOW160"/>
      <c r="BOX160"/>
      <c r="BOY160"/>
      <c r="BOZ160"/>
      <c r="BPA160"/>
      <c r="BPB160"/>
      <c r="BPC160"/>
      <c r="BPD160"/>
      <c r="BPE160"/>
      <c r="BPF160"/>
      <c r="BPG160"/>
      <c r="BPH160"/>
      <c r="BPI160"/>
      <c r="BPJ160"/>
      <c r="BPK160"/>
      <c r="BPL160"/>
      <c r="BPM160"/>
      <c r="BPN160"/>
      <c r="BPO160"/>
      <c r="BPP160"/>
      <c r="BPQ160"/>
      <c r="BPR160"/>
      <c r="BPS160"/>
      <c r="BPT160"/>
      <c r="BPU160"/>
      <c r="BPV160"/>
      <c r="BPW160"/>
      <c r="BPX160"/>
      <c r="BPY160"/>
      <c r="BPZ160"/>
      <c r="BQA160"/>
      <c r="BQB160"/>
      <c r="BQC160"/>
      <c r="BQD160"/>
      <c r="BQE160"/>
      <c r="BQF160"/>
      <c r="BQG160"/>
      <c r="BQH160"/>
      <c r="BQI160"/>
      <c r="BQJ160"/>
      <c r="BQK160"/>
      <c r="BQL160"/>
      <c r="BQM160"/>
      <c r="BQN160"/>
      <c r="BQO160"/>
      <c r="BQP160"/>
      <c r="BQQ160"/>
      <c r="BQR160"/>
      <c r="BQS160"/>
      <c r="BQT160"/>
      <c r="BQU160"/>
      <c r="BQV160"/>
      <c r="BQW160"/>
      <c r="BQX160"/>
      <c r="BQY160"/>
      <c r="BQZ160"/>
      <c r="BRA160"/>
      <c r="BRB160"/>
      <c r="BRC160"/>
      <c r="BRD160"/>
      <c r="BRE160"/>
      <c r="BRF160"/>
      <c r="BRG160"/>
      <c r="BRH160"/>
      <c r="BRI160"/>
      <c r="BRJ160"/>
      <c r="BRK160"/>
      <c r="BRL160"/>
      <c r="BRM160"/>
      <c r="BRN160"/>
      <c r="BRO160"/>
      <c r="BRP160"/>
      <c r="BRQ160"/>
      <c r="BRR160"/>
      <c r="BRS160"/>
      <c r="BRT160"/>
      <c r="BRU160"/>
      <c r="BRV160"/>
      <c r="BRW160"/>
      <c r="BRX160"/>
      <c r="BRY160"/>
      <c r="BRZ160"/>
      <c r="BSA160"/>
      <c r="BSB160"/>
      <c r="BSC160"/>
      <c r="BSD160"/>
      <c r="BSE160"/>
      <c r="BSF160"/>
      <c r="BSG160"/>
      <c r="BSH160"/>
      <c r="BSI160"/>
      <c r="BSJ160"/>
      <c r="BSK160"/>
      <c r="BSL160"/>
      <c r="BSM160"/>
      <c r="BSN160"/>
      <c r="BSO160"/>
      <c r="BSP160"/>
      <c r="BSQ160"/>
      <c r="BSR160"/>
      <c r="BSS160"/>
      <c r="BST160"/>
      <c r="BSU160"/>
      <c r="BSV160"/>
      <c r="BSW160"/>
      <c r="BSX160"/>
      <c r="BSY160"/>
      <c r="BSZ160"/>
      <c r="BTA160"/>
      <c r="BTB160"/>
      <c r="BTC160"/>
      <c r="BTD160"/>
      <c r="BTE160"/>
      <c r="BTF160"/>
      <c r="BTG160"/>
      <c r="BTH160"/>
      <c r="BTI160"/>
      <c r="BTJ160"/>
      <c r="BTK160"/>
      <c r="BTL160"/>
      <c r="BTM160"/>
      <c r="BTN160"/>
      <c r="BTO160"/>
      <c r="BTP160"/>
      <c r="BTQ160"/>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c r="BXN160"/>
      <c r="BXO160"/>
      <c r="BXP160"/>
      <c r="BXQ160"/>
      <c r="BXR160"/>
      <c r="BXS160"/>
      <c r="BXT160"/>
      <c r="BXU160"/>
      <c r="BXV160"/>
      <c r="BXW160"/>
      <c r="BXX160"/>
      <c r="BXY160"/>
      <c r="BXZ160"/>
      <c r="BYA160"/>
      <c r="BYB160"/>
      <c r="BYC160"/>
      <c r="BYD160"/>
      <c r="BYE160"/>
      <c r="BYF160"/>
      <c r="BYG160"/>
      <c r="BYH160"/>
      <c r="BYI160"/>
      <c r="BYJ160"/>
      <c r="BYK160"/>
      <c r="BYL160"/>
      <c r="BYM160"/>
      <c r="BYN160"/>
      <c r="BYO160"/>
      <c r="BYP160"/>
      <c r="BYQ160"/>
      <c r="BYR160"/>
      <c r="BYS160"/>
      <c r="BYT160"/>
      <c r="BYU160"/>
      <c r="BYV160"/>
      <c r="BYW160"/>
      <c r="BYX160"/>
      <c r="BYY160"/>
      <c r="BYZ160"/>
      <c r="BZA160"/>
      <c r="BZB160"/>
      <c r="BZC160"/>
      <c r="BZD160"/>
      <c r="BZE160"/>
      <c r="BZF160"/>
      <c r="BZG160"/>
      <c r="BZH160"/>
      <c r="BZI160"/>
      <c r="BZJ160"/>
      <c r="BZK160"/>
      <c r="BZL160"/>
      <c r="BZM160"/>
      <c r="BZN160"/>
      <c r="BZO160"/>
      <c r="BZP160"/>
      <c r="BZQ160"/>
      <c r="BZR160"/>
      <c r="BZS160"/>
      <c r="BZT160"/>
      <c r="BZU160"/>
      <c r="BZV160"/>
      <c r="BZW160"/>
      <c r="BZX160"/>
      <c r="BZY160"/>
      <c r="BZZ160"/>
      <c r="CAA160"/>
      <c r="CAB160"/>
      <c r="CAC160"/>
      <c r="CAD160"/>
      <c r="CAE160"/>
      <c r="CAF160"/>
      <c r="CAG160"/>
      <c r="CAH160"/>
      <c r="CAI160"/>
      <c r="CAJ160"/>
      <c r="CAK160"/>
      <c r="CAL160"/>
      <c r="CAM160"/>
      <c r="CAN160"/>
      <c r="CAO160"/>
      <c r="CAP160"/>
      <c r="CAQ160"/>
      <c r="CAR160"/>
      <c r="CAS160"/>
      <c r="CAT160"/>
      <c r="CAU160"/>
      <c r="CAV160"/>
      <c r="CAW160"/>
      <c r="CAX160"/>
      <c r="CAY160"/>
      <c r="CAZ160"/>
      <c r="CBA160"/>
      <c r="CBB160"/>
      <c r="CBC160"/>
      <c r="CBD160"/>
      <c r="CBE160"/>
      <c r="CBF160"/>
      <c r="CBG160"/>
      <c r="CBH160"/>
      <c r="CBI160"/>
      <c r="CBJ160"/>
      <c r="CBK160"/>
      <c r="CBL160"/>
      <c r="CBM160"/>
      <c r="CBN160"/>
      <c r="CBO160"/>
      <c r="CBP160"/>
      <c r="CBQ160"/>
      <c r="CBR160"/>
      <c r="CBS160"/>
      <c r="CBT160"/>
      <c r="CBU160"/>
      <c r="CBV160"/>
      <c r="CBW160"/>
      <c r="CBX160"/>
      <c r="CBY160"/>
      <c r="CBZ160"/>
      <c r="CCA160"/>
      <c r="CCB160"/>
      <c r="CCC160"/>
      <c r="CCD160"/>
      <c r="CCE160"/>
      <c r="CCF160"/>
      <c r="CCG160"/>
      <c r="CCH160"/>
      <c r="CCI160"/>
      <c r="CCJ160"/>
      <c r="CCK160"/>
      <c r="CCL160"/>
      <c r="CCM160"/>
      <c r="CCN160"/>
      <c r="CCO160"/>
      <c r="CCP160"/>
      <c r="CCQ160"/>
      <c r="CCR160"/>
      <c r="CCS160"/>
      <c r="CCT160"/>
      <c r="CCU160"/>
      <c r="CCV160"/>
      <c r="CCW160"/>
      <c r="CCX160"/>
      <c r="CCY160"/>
      <c r="CCZ160"/>
      <c r="CDA160"/>
      <c r="CDB160"/>
      <c r="CDC160"/>
      <c r="CDD160"/>
      <c r="CDE160"/>
      <c r="CDF160"/>
      <c r="CDG160"/>
      <c r="CDH160"/>
      <c r="CDI160"/>
      <c r="CDJ160"/>
      <c r="CDK160"/>
      <c r="CDL160"/>
      <c r="CDM160"/>
      <c r="CDN160"/>
      <c r="CDO160"/>
      <c r="CDP160"/>
      <c r="CDQ160"/>
      <c r="CDR160"/>
      <c r="CDS160"/>
      <c r="CDT160"/>
      <c r="CDU160"/>
      <c r="CDV160"/>
      <c r="CDW160"/>
      <c r="CDX160"/>
      <c r="CDY160"/>
      <c r="CDZ160"/>
      <c r="CEA160"/>
      <c r="CEB160"/>
      <c r="CEC160"/>
      <c r="CED160"/>
      <c r="CEE160"/>
      <c r="CEF160"/>
      <c r="CEG160"/>
      <c r="CEH160"/>
      <c r="CEI160"/>
      <c r="CEJ160"/>
      <c r="CEK160"/>
      <c r="CEL160"/>
      <c r="CEM160"/>
      <c r="CEN160"/>
      <c r="CEO160"/>
      <c r="CEP160"/>
      <c r="CEQ160"/>
      <c r="CER160"/>
      <c r="CES160"/>
      <c r="CET160"/>
      <c r="CEU160"/>
      <c r="CEV160"/>
      <c r="CEW160"/>
      <c r="CEX160"/>
      <c r="CEY160"/>
      <c r="CEZ160"/>
      <c r="CFA160"/>
      <c r="CFB160"/>
      <c r="CFC160"/>
      <c r="CFD160"/>
      <c r="CFE160"/>
      <c r="CFF160"/>
      <c r="CFG160"/>
      <c r="CFH160"/>
      <c r="CFI160"/>
      <c r="CFJ160"/>
      <c r="CFK160"/>
      <c r="CFL160"/>
      <c r="CFM160"/>
      <c r="CFN160"/>
      <c r="CFO160"/>
      <c r="CFP160"/>
      <c r="CFQ160"/>
      <c r="CFR160"/>
      <c r="CFS160"/>
      <c r="CFT160"/>
      <c r="CFU160"/>
      <c r="CFV160"/>
      <c r="CFW160"/>
      <c r="CFX160"/>
      <c r="CFY160"/>
      <c r="CFZ160"/>
      <c r="CGA160"/>
      <c r="CGB160"/>
      <c r="CGC160"/>
      <c r="CGD160"/>
      <c r="CGE160"/>
      <c r="CGF160"/>
      <c r="CGG160"/>
      <c r="CGH160"/>
      <c r="CGI160"/>
      <c r="CGJ160"/>
      <c r="CGK160"/>
      <c r="CGL160"/>
      <c r="CGM160"/>
      <c r="CGN160"/>
      <c r="CGO160"/>
      <c r="CGP160"/>
      <c r="CGQ160"/>
      <c r="CGR160"/>
      <c r="CGS160"/>
      <c r="CGT160"/>
      <c r="CGU160"/>
      <c r="CGV160"/>
      <c r="CGW160"/>
      <c r="CGX160"/>
      <c r="CGY160"/>
      <c r="CGZ160"/>
      <c r="CHA160"/>
      <c r="CHB160"/>
      <c r="CHC160"/>
      <c r="CHD160"/>
      <c r="CHE160"/>
      <c r="CHF160"/>
      <c r="CHG160"/>
      <c r="CHH160"/>
      <c r="CHI160"/>
      <c r="CHJ160"/>
      <c r="CHK160"/>
      <c r="CHL160"/>
      <c r="CHM160"/>
      <c r="CHN160"/>
      <c r="CHO160"/>
      <c r="CHP160"/>
      <c r="CHQ160"/>
      <c r="CHR160"/>
      <c r="CHS160"/>
      <c r="CHT160"/>
      <c r="CHU160"/>
      <c r="CHV160"/>
      <c r="CHW160"/>
      <c r="CHX160"/>
      <c r="CHY160"/>
      <c r="CHZ160"/>
      <c r="CIA160"/>
      <c r="CIB160"/>
      <c r="CIC160"/>
      <c r="CID160"/>
      <c r="CIE160"/>
      <c r="CIF160"/>
      <c r="CIG160"/>
      <c r="CIH160"/>
      <c r="CII160"/>
      <c r="CIJ160"/>
      <c r="CIK160"/>
      <c r="CIL160"/>
      <c r="CIM160"/>
      <c r="CIN160"/>
      <c r="CIO160"/>
      <c r="CIP160"/>
      <c r="CIQ160"/>
      <c r="CIR160"/>
      <c r="CIS160"/>
      <c r="CIT160"/>
      <c r="CIU160"/>
      <c r="CIV160"/>
      <c r="CIW160"/>
      <c r="CIX160"/>
      <c r="CIY160"/>
      <c r="CIZ160"/>
      <c r="CJA160"/>
      <c r="CJB160"/>
      <c r="CJC160"/>
      <c r="CJD160"/>
      <c r="CJE160"/>
      <c r="CJF160"/>
      <c r="CJG160"/>
      <c r="CJH160"/>
      <c r="CJI160"/>
      <c r="CJJ160"/>
      <c r="CJK160"/>
      <c r="CJL160"/>
      <c r="CJM160"/>
      <c r="CJN160"/>
      <c r="CJO160"/>
      <c r="CJP160"/>
      <c r="CJQ160"/>
      <c r="CJR160"/>
      <c r="CJS160"/>
      <c r="CJT160"/>
      <c r="CJU160"/>
      <c r="CJV160"/>
      <c r="CJW160"/>
      <c r="CJX160"/>
      <c r="CJY160"/>
      <c r="CJZ160"/>
      <c r="CKA160"/>
      <c r="CKB160"/>
      <c r="CKC160"/>
      <c r="CKD160"/>
      <c r="CKE160"/>
      <c r="CKF160"/>
      <c r="CKG160"/>
      <c r="CKH160"/>
      <c r="CKI160"/>
      <c r="CKJ160"/>
      <c r="CKK160"/>
      <c r="CKL160"/>
      <c r="CKM160"/>
      <c r="CKN160"/>
      <c r="CKO160"/>
      <c r="CKP160"/>
      <c r="CKQ160"/>
      <c r="CKR160"/>
      <c r="CKS160"/>
      <c r="CKT160"/>
      <c r="CKU160"/>
      <c r="CKV160"/>
      <c r="CKW160"/>
      <c r="CKX160"/>
      <c r="CKY160"/>
      <c r="CKZ160"/>
      <c r="CLA160"/>
      <c r="CLB160"/>
      <c r="CLC160"/>
      <c r="CLD160"/>
      <c r="CLE160"/>
      <c r="CLF160"/>
      <c r="CLG160"/>
      <c r="CLH160"/>
      <c r="CLI160"/>
      <c r="CLJ160"/>
      <c r="CLK160"/>
      <c r="CLL160"/>
      <c r="CLM160"/>
      <c r="CLN160"/>
      <c r="CLO160"/>
      <c r="CLP160"/>
      <c r="CLQ160"/>
      <c r="CLR160"/>
      <c r="CLS160"/>
      <c r="CLT160"/>
      <c r="CLU160"/>
      <c r="CLV160"/>
      <c r="CLW160"/>
      <c r="CLX160"/>
      <c r="CLY160"/>
      <c r="CLZ160"/>
      <c r="CMA160"/>
      <c r="CMB160"/>
      <c r="CMC160"/>
      <c r="CMD160"/>
      <c r="CME160"/>
      <c r="CMF160"/>
      <c r="CMG160"/>
      <c r="CMH160"/>
      <c r="CMI160"/>
      <c r="CMJ160"/>
      <c r="CMK160"/>
      <c r="CML160"/>
      <c r="CMM160"/>
      <c r="CMN160"/>
      <c r="CMO160"/>
      <c r="CMP160"/>
      <c r="CMQ160"/>
      <c r="CMR160"/>
      <c r="CMS160"/>
      <c r="CMT160"/>
      <c r="CMU160"/>
      <c r="CMV160"/>
      <c r="CMW160"/>
      <c r="CMX160"/>
      <c r="CMY160"/>
      <c r="CMZ160"/>
      <c r="CNA160"/>
      <c r="CNB160"/>
      <c r="CNC160"/>
      <c r="CND160"/>
      <c r="CNE160"/>
      <c r="CNF160"/>
      <c r="CNG160"/>
      <c r="CNH160"/>
      <c r="CNI160"/>
      <c r="CNJ160"/>
      <c r="CNK160"/>
      <c r="CNL160"/>
      <c r="CNM160"/>
      <c r="CNN160"/>
      <c r="CNO160"/>
      <c r="CNP160"/>
      <c r="CNQ160"/>
      <c r="CNR160"/>
      <c r="CNS160"/>
      <c r="CNT160"/>
      <c r="CNU160"/>
      <c r="CNV160"/>
      <c r="CNW160"/>
      <c r="CNX160"/>
      <c r="CNY160"/>
      <c r="CNZ160"/>
      <c r="COA160"/>
      <c r="COB160"/>
      <c r="COC160"/>
      <c r="COD160"/>
      <c r="COE160"/>
      <c r="COF160"/>
      <c r="COG160"/>
      <c r="COH160"/>
      <c r="COI160"/>
      <c r="COJ160"/>
      <c r="COK160"/>
      <c r="COL160"/>
      <c r="COM160"/>
      <c r="CON160"/>
      <c r="COO160"/>
      <c r="COP160"/>
      <c r="COQ160"/>
      <c r="COR160"/>
      <c r="COS160"/>
      <c r="COT160"/>
      <c r="COU160"/>
      <c r="COV160"/>
      <c r="COW160"/>
      <c r="COX160"/>
      <c r="COY160"/>
      <c r="COZ160"/>
      <c r="CPA160"/>
      <c r="CPB160"/>
      <c r="CPC160"/>
      <c r="CPD160"/>
      <c r="CPE160"/>
      <c r="CPF160"/>
      <c r="CPG160"/>
      <c r="CPH160"/>
      <c r="CPI160"/>
      <c r="CPJ160"/>
      <c r="CPK160"/>
      <c r="CPL160"/>
      <c r="CPM160"/>
      <c r="CPN160"/>
      <c r="CPO160"/>
      <c r="CPP160"/>
      <c r="CPQ160"/>
      <c r="CPR160"/>
      <c r="CPS160"/>
      <c r="CPT160"/>
      <c r="CPU160"/>
      <c r="CPV160"/>
      <c r="CPW160"/>
      <c r="CPX160"/>
      <c r="CPY160"/>
      <c r="CPZ160"/>
      <c r="CQA160"/>
      <c r="CQB160"/>
      <c r="CQC160"/>
      <c r="CQD160"/>
      <c r="CQE160"/>
      <c r="CQF160"/>
      <c r="CQG160"/>
      <c r="CQH160"/>
      <c r="CQI160"/>
      <c r="CQJ160"/>
      <c r="CQK160"/>
      <c r="CQL160"/>
      <c r="CQM160"/>
      <c r="CQN160"/>
      <c r="CQO160"/>
      <c r="CQP160"/>
      <c r="CQQ160"/>
      <c r="CQR160"/>
      <c r="CQS160"/>
      <c r="CQT160"/>
      <c r="CQU160"/>
      <c r="CQV160"/>
      <c r="CQW160"/>
      <c r="CQX160"/>
      <c r="CQY160"/>
      <c r="CQZ160"/>
      <c r="CRA160"/>
      <c r="CRB160"/>
      <c r="CRC160"/>
      <c r="CRD160"/>
      <c r="CRE160"/>
      <c r="CRF160"/>
      <c r="CRG160"/>
      <c r="CRH160"/>
      <c r="CRI160"/>
      <c r="CRJ160"/>
      <c r="CRK160"/>
      <c r="CRL160"/>
      <c r="CRM160"/>
      <c r="CRN160"/>
      <c r="CRO160"/>
      <c r="CRP160"/>
      <c r="CRQ160"/>
      <c r="CRR160"/>
      <c r="CRS160"/>
      <c r="CRT160"/>
      <c r="CRU160"/>
      <c r="CRV160"/>
      <c r="CRW160"/>
      <c r="CRX160"/>
      <c r="CRY160"/>
      <c r="CRZ160"/>
      <c r="CSA160"/>
      <c r="CSB160"/>
      <c r="CSC160"/>
      <c r="CSD160"/>
      <c r="CSE160"/>
      <c r="CSF160"/>
      <c r="CSG160"/>
      <c r="CSH160"/>
      <c r="CSI160"/>
      <c r="CSJ160"/>
      <c r="CSK160"/>
      <c r="CSL160"/>
      <c r="CSM160"/>
      <c r="CSN160"/>
      <c r="CSO160"/>
      <c r="CSP160"/>
      <c r="CSQ160"/>
      <c r="CSR160"/>
      <c r="CSS160"/>
      <c r="CST160"/>
      <c r="CSU160"/>
      <c r="CSV160"/>
      <c r="CSW160"/>
      <c r="CSX160"/>
      <c r="CSY160"/>
      <c r="CSZ160"/>
      <c r="CTA160"/>
      <c r="CTB160"/>
      <c r="CTC160"/>
      <c r="CTD160"/>
      <c r="CTE160"/>
      <c r="CTF160"/>
      <c r="CTG160"/>
      <c r="CTH160"/>
      <c r="CTI160"/>
      <c r="CTJ160"/>
      <c r="CTK160"/>
      <c r="CTL160"/>
      <c r="CTM160"/>
      <c r="CTN160"/>
      <c r="CTO160"/>
      <c r="CTP160"/>
      <c r="CTQ160"/>
      <c r="CTR160"/>
      <c r="CTS160"/>
      <c r="CTT160"/>
      <c r="CTU160"/>
      <c r="CTV160"/>
      <c r="CTW160"/>
      <c r="CTX160"/>
      <c r="CTY160"/>
      <c r="CTZ160"/>
      <c r="CUA160"/>
      <c r="CUB160"/>
      <c r="CUC160"/>
      <c r="CUD160"/>
      <c r="CUE160"/>
      <c r="CUF160"/>
      <c r="CUG160"/>
      <c r="CUH160"/>
      <c r="CUI160"/>
      <c r="CUJ160"/>
      <c r="CUK160"/>
      <c r="CUL160"/>
      <c r="CUM160"/>
      <c r="CUN160"/>
      <c r="CUO160"/>
      <c r="CUP160"/>
      <c r="CUQ160"/>
      <c r="CUR160"/>
      <c r="CUS160"/>
      <c r="CUT160"/>
      <c r="CUU160"/>
      <c r="CUV160"/>
      <c r="CUW160"/>
      <c r="CUX160"/>
      <c r="CUY160"/>
      <c r="CUZ160"/>
      <c r="CVA160"/>
      <c r="CVB160"/>
      <c r="CVC160"/>
      <c r="CVD160"/>
      <c r="CVE160"/>
      <c r="CVF160"/>
      <c r="CVG160"/>
      <c r="CVH160"/>
      <c r="CVI160"/>
      <c r="CVJ160"/>
      <c r="CVK160"/>
      <c r="CVL160"/>
      <c r="CVM160"/>
      <c r="CVN160"/>
      <c r="CVO160"/>
      <c r="CVP160"/>
      <c r="CVQ160"/>
      <c r="CVR160"/>
      <c r="CVS160"/>
      <c r="CVT160"/>
      <c r="CVU160"/>
      <c r="CVV160"/>
      <c r="CVW160"/>
      <c r="CVX160"/>
      <c r="CVY160"/>
      <c r="CVZ160"/>
      <c r="CWA160"/>
      <c r="CWB160"/>
      <c r="CWC160"/>
      <c r="CWD160"/>
      <c r="CWE160"/>
      <c r="CWF160"/>
      <c r="CWG160"/>
      <c r="CWH160"/>
      <c r="CWI160"/>
      <c r="CWJ160"/>
      <c r="CWK160"/>
      <c r="CWL160"/>
      <c r="CWM160"/>
      <c r="CWN160"/>
      <c r="CWO160"/>
      <c r="CWP160"/>
      <c r="CWQ160"/>
      <c r="CWR160"/>
      <c r="CWS160"/>
      <c r="CWT160"/>
      <c r="CWU160"/>
      <c r="CWV160"/>
      <c r="CWW160"/>
      <c r="CWX160"/>
      <c r="CWY160"/>
      <c r="CWZ160"/>
      <c r="CXA160"/>
      <c r="CXB160"/>
      <c r="CXC160"/>
      <c r="CXD160"/>
      <c r="CXE160"/>
      <c r="CXF160"/>
      <c r="CXG160"/>
      <c r="CXH160"/>
      <c r="CXI160"/>
      <c r="CXJ160"/>
      <c r="CXK160"/>
      <c r="CXL160"/>
      <c r="CXM160"/>
      <c r="CXN160"/>
      <c r="CXO160"/>
      <c r="CXP160"/>
      <c r="CXQ160"/>
      <c r="CXR160"/>
      <c r="CXS160"/>
      <c r="CXT160"/>
      <c r="CXU160"/>
      <c r="CXV160"/>
      <c r="CXW160"/>
      <c r="CXX160"/>
      <c r="CXY160"/>
      <c r="CXZ160"/>
      <c r="CYA160"/>
      <c r="CYB160"/>
      <c r="CYC160"/>
      <c r="CYD160"/>
      <c r="CYE160"/>
      <c r="CYF160"/>
      <c r="CYG160"/>
      <c r="CYH160"/>
      <c r="CYI160"/>
      <c r="CYJ160"/>
      <c r="CYK160"/>
      <c r="CYL160"/>
      <c r="CYM160"/>
      <c r="CYN160"/>
      <c r="CYO160"/>
      <c r="CYP160"/>
      <c r="CYQ160"/>
      <c r="CYR160"/>
      <c r="CYS160"/>
      <c r="CYT160"/>
      <c r="CYU160"/>
      <c r="CYV160"/>
      <c r="CYW160"/>
      <c r="CYX160"/>
      <c r="CYY160"/>
      <c r="CYZ160"/>
      <c r="CZA160"/>
      <c r="CZB160"/>
      <c r="CZC160"/>
      <c r="CZD160"/>
      <c r="CZE160"/>
      <c r="CZF160"/>
      <c r="CZG160"/>
      <c r="CZH160"/>
      <c r="CZI160"/>
      <c r="CZJ160"/>
      <c r="CZK160"/>
      <c r="CZL160"/>
      <c r="CZM160"/>
      <c r="CZN160"/>
      <c r="CZO160"/>
      <c r="CZP160"/>
      <c r="CZQ160"/>
      <c r="CZR160"/>
      <c r="CZS160"/>
      <c r="CZT160"/>
      <c r="CZU160"/>
      <c r="CZV160"/>
      <c r="CZW160"/>
      <c r="CZX160"/>
      <c r="CZY160"/>
      <c r="CZZ160"/>
      <c r="DAA160"/>
      <c r="DAB160"/>
      <c r="DAC160"/>
      <c r="DAD160"/>
      <c r="DAE160"/>
      <c r="DAF160"/>
      <c r="DAG160"/>
      <c r="DAH160"/>
      <c r="DAI160"/>
      <c r="DAJ160"/>
      <c r="DAK160"/>
      <c r="DAL160"/>
      <c r="DAM160"/>
      <c r="DAN160"/>
      <c r="DAO160"/>
      <c r="DAP160"/>
      <c r="DAQ160"/>
      <c r="DAR160"/>
      <c r="DAS160"/>
      <c r="DAT160"/>
      <c r="DAU160"/>
      <c r="DAV160"/>
      <c r="DAW160"/>
      <c r="DAX160"/>
      <c r="DAY160"/>
      <c r="DAZ160"/>
      <c r="DBA160"/>
      <c r="DBB160"/>
      <c r="DBC160"/>
      <c r="DBD160"/>
      <c r="DBE160"/>
      <c r="DBF160"/>
      <c r="DBG160"/>
      <c r="DBH160"/>
      <c r="DBI160"/>
      <c r="DBJ160"/>
      <c r="DBK160"/>
      <c r="DBL160"/>
      <c r="DBM160"/>
      <c r="DBN160"/>
      <c r="DBO160"/>
      <c r="DBP160"/>
      <c r="DBQ160"/>
      <c r="DBR160"/>
      <c r="DBS160"/>
      <c r="DBT160"/>
      <c r="DBU160"/>
      <c r="DBV160"/>
      <c r="DBW160"/>
      <c r="DBX160"/>
      <c r="DBY160"/>
      <c r="DBZ160"/>
      <c r="DCA160"/>
      <c r="DCB160"/>
      <c r="DCC160"/>
      <c r="DCD160"/>
      <c r="DCE160"/>
      <c r="DCF160"/>
      <c r="DCG160"/>
      <c r="DCH160"/>
      <c r="DCI160"/>
      <c r="DCJ160"/>
      <c r="DCK160"/>
      <c r="DCL160"/>
      <c r="DCM160"/>
      <c r="DCN160"/>
      <c r="DCO160"/>
      <c r="DCP160"/>
      <c r="DCQ160"/>
      <c r="DCR160"/>
      <c r="DCS160"/>
      <c r="DCT160"/>
      <c r="DCU160"/>
      <c r="DCV160"/>
      <c r="DCW160"/>
      <c r="DCX160"/>
      <c r="DCY160"/>
      <c r="DCZ160"/>
      <c r="DDA160"/>
      <c r="DDB160"/>
      <c r="DDC160"/>
      <c r="DDD160"/>
      <c r="DDE160"/>
      <c r="DDF160"/>
      <c r="DDG160"/>
      <c r="DDH160"/>
      <c r="DDI160"/>
      <c r="DDJ160"/>
      <c r="DDK160"/>
      <c r="DDL160"/>
      <c r="DDM160"/>
      <c r="DDN160"/>
      <c r="DDO160"/>
      <c r="DDP160"/>
      <c r="DDQ160"/>
      <c r="DDR160"/>
      <c r="DDS160"/>
      <c r="DDT160"/>
      <c r="DDU160"/>
      <c r="DDV160"/>
      <c r="DDW160"/>
      <c r="DDX160"/>
      <c r="DDY160"/>
      <c r="DDZ160"/>
      <c r="DEA160"/>
      <c r="DEB160"/>
      <c r="DEC160"/>
      <c r="DED160"/>
      <c r="DEE160"/>
      <c r="DEF160"/>
      <c r="DEG160"/>
      <c r="DEH160"/>
      <c r="DEI160"/>
      <c r="DEJ160"/>
      <c r="DEK160"/>
      <c r="DEL160"/>
      <c r="DEM160"/>
      <c r="DEN160"/>
      <c r="DEO160"/>
      <c r="DEP160"/>
      <c r="DEQ160"/>
      <c r="DER160"/>
      <c r="DES160"/>
      <c r="DET160"/>
      <c r="DEU160"/>
      <c r="DEV160"/>
      <c r="DEW160"/>
      <c r="DEX160"/>
      <c r="DEY160"/>
      <c r="DEZ160"/>
      <c r="DFA160"/>
      <c r="DFB160"/>
      <c r="DFC160"/>
      <c r="DFD160"/>
      <c r="DFE160"/>
      <c r="DFF160"/>
      <c r="DFG160"/>
      <c r="DFH160"/>
      <c r="DFI160"/>
      <c r="DFJ160"/>
      <c r="DFK160"/>
      <c r="DFL160"/>
      <c r="DFM160"/>
      <c r="DFN160"/>
      <c r="DFO160"/>
      <c r="DFP160"/>
      <c r="DFQ160"/>
      <c r="DFR160"/>
      <c r="DFS160"/>
      <c r="DFT160"/>
      <c r="DFU160"/>
      <c r="DFV160"/>
      <c r="DFW160"/>
      <c r="DFX160"/>
      <c r="DFY160"/>
      <c r="DFZ160"/>
      <c r="DGA160"/>
      <c r="DGB160"/>
      <c r="DGC160"/>
      <c r="DGD160"/>
      <c r="DGE160"/>
      <c r="DGF160"/>
      <c r="DGG160"/>
      <c r="DGH160"/>
      <c r="DGI160"/>
      <c r="DGJ160"/>
      <c r="DGK160"/>
      <c r="DGL160"/>
      <c r="DGM160"/>
      <c r="DGN160"/>
      <c r="DGO160"/>
      <c r="DGP160"/>
      <c r="DGQ160"/>
      <c r="DGR160"/>
      <c r="DGS160"/>
      <c r="DGT160"/>
      <c r="DGU160"/>
      <c r="DGV160"/>
      <c r="DGW160"/>
      <c r="DGX160"/>
      <c r="DGY160"/>
      <c r="DGZ160"/>
      <c r="DHA160"/>
      <c r="DHB160"/>
      <c r="DHC160"/>
      <c r="DHD160"/>
      <c r="DHE160"/>
      <c r="DHF160"/>
      <c r="DHG160"/>
      <c r="DHH160"/>
      <c r="DHI160"/>
      <c r="DHJ160"/>
      <c r="DHK160"/>
      <c r="DHL160"/>
      <c r="DHM160"/>
      <c r="DHN160"/>
      <c r="DHO160"/>
      <c r="DHP160"/>
      <c r="DHQ160"/>
      <c r="DHR160"/>
      <c r="DHS160"/>
      <c r="DHT160"/>
      <c r="DHU160"/>
      <c r="DHV160"/>
      <c r="DHW160"/>
      <c r="DHX160"/>
      <c r="DHY160"/>
      <c r="DHZ160"/>
      <c r="DIA160"/>
      <c r="DIB160"/>
      <c r="DIC160"/>
      <c r="DID160"/>
      <c r="DIE160"/>
      <c r="DIF160"/>
      <c r="DIG160"/>
      <c r="DIH160"/>
      <c r="DII160"/>
      <c r="DIJ160"/>
      <c r="DIK160"/>
      <c r="DIL160"/>
      <c r="DIM160"/>
      <c r="DIN160"/>
      <c r="DIO160"/>
      <c r="DIP160"/>
      <c r="DIQ160"/>
      <c r="DIR160"/>
      <c r="DIS160"/>
      <c r="DIT160"/>
      <c r="DIU160"/>
      <c r="DIV160"/>
      <c r="DIW160"/>
      <c r="DIX160"/>
      <c r="DIY160"/>
      <c r="DIZ160"/>
      <c r="DJA160"/>
      <c r="DJB160"/>
      <c r="DJC160"/>
      <c r="DJD160"/>
      <c r="DJE160"/>
      <c r="DJF160"/>
      <c r="DJG160"/>
      <c r="DJH160"/>
      <c r="DJI160"/>
      <c r="DJJ160"/>
      <c r="DJK160"/>
      <c r="DJL160"/>
      <c r="DJM160"/>
      <c r="DJN160"/>
      <c r="DJO160"/>
      <c r="DJP160"/>
      <c r="DJQ160"/>
      <c r="DJR160"/>
      <c r="DJS160"/>
      <c r="DJT160"/>
      <c r="DJU160"/>
      <c r="DJV160"/>
      <c r="DJW160"/>
      <c r="DJX160"/>
      <c r="DJY160"/>
      <c r="DJZ160"/>
      <c r="DKA160"/>
      <c r="DKB160"/>
      <c r="DKC160"/>
      <c r="DKD160"/>
      <c r="DKE160"/>
      <c r="DKF160"/>
      <c r="DKG160"/>
      <c r="DKH160"/>
      <c r="DKI160"/>
      <c r="DKJ160"/>
      <c r="DKK160"/>
      <c r="DKL160"/>
      <c r="DKM160"/>
      <c r="DKN160"/>
      <c r="DKO160"/>
      <c r="DKP160"/>
      <c r="DKQ160"/>
      <c r="DKR160"/>
      <c r="DKS160"/>
      <c r="DKT160"/>
      <c r="DKU160"/>
      <c r="DKV160"/>
      <c r="DKW160"/>
      <c r="DKX160"/>
      <c r="DKY160"/>
      <c r="DKZ160"/>
      <c r="DLA160"/>
      <c r="DLB160"/>
      <c r="DLC160"/>
      <c r="DLD160"/>
      <c r="DLE160"/>
      <c r="DLF160"/>
      <c r="DLG160"/>
      <c r="DLH160"/>
      <c r="DLI160"/>
      <c r="DLJ160"/>
      <c r="DLK160"/>
      <c r="DLL160"/>
      <c r="DLM160"/>
      <c r="DLN160"/>
      <c r="DLO160"/>
      <c r="DLP160"/>
      <c r="DLQ160"/>
      <c r="DLR160"/>
      <c r="DLS160"/>
      <c r="DLT160"/>
      <c r="DLU160"/>
      <c r="DLV160"/>
      <c r="DLW160"/>
      <c r="DLX160"/>
      <c r="DLY160"/>
      <c r="DLZ160"/>
      <c r="DMA160"/>
      <c r="DMB160"/>
      <c r="DMC160"/>
      <c r="DMD160"/>
      <c r="DME160"/>
      <c r="DMF160"/>
      <c r="DMG160"/>
      <c r="DMH160"/>
      <c r="DMI160"/>
      <c r="DMJ160"/>
      <c r="DMK160"/>
      <c r="DML160"/>
      <c r="DMM160"/>
      <c r="DMN160"/>
      <c r="DMO160"/>
      <c r="DMP160"/>
      <c r="DMQ160"/>
      <c r="DMR160"/>
      <c r="DMS160"/>
      <c r="DMT160"/>
      <c r="DMU160"/>
      <c r="DMV160"/>
      <c r="DMW160"/>
      <c r="DMX160"/>
      <c r="DMY160"/>
      <c r="DMZ160"/>
      <c r="DNA160"/>
      <c r="DNB160"/>
      <c r="DNC160"/>
      <c r="DND160"/>
      <c r="DNE160"/>
      <c r="DNF160"/>
      <c r="DNG160"/>
      <c r="DNH160"/>
      <c r="DNI160"/>
      <c r="DNJ160"/>
      <c r="DNK160"/>
      <c r="DNL160"/>
      <c r="DNM160"/>
      <c r="DNN160"/>
      <c r="DNO160"/>
      <c r="DNP160"/>
      <c r="DNQ160"/>
      <c r="DNR160"/>
      <c r="DNS160"/>
      <c r="DNT160"/>
      <c r="DNU160"/>
      <c r="DNV160"/>
      <c r="DNW160"/>
      <c r="DNX160"/>
      <c r="DNY160"/>
      <c r="DNZ160"/>
      <c r="DOA160"/>
      <c r="DOB160"/>
      <c r="DOC160"/>
      <c r="DOD160"/>
      <c r="DOE160"/>
      <c r="DOF160"/>
      <c r="DOG160"/>
      <c r="DOH160"/>
      <c r="DOI160"/>
      <c r="DOJ160"/>
      <c r="DOK160"/>
      <c r="DOL160"/>
      <c r="DOM160"/>
      <c r="DON160"/>
      <c r="DOO160"/>
      <c r="DOP160"/>
      <c r="DOQ160"/>
      <c r="DOR160"/>
      <c r="DOS160"/>
      <c r="DOT160"/>
      <c r="DOU160"/>
      <c r="DOV160"/>
      <c r="DOW160"/>
      <c r="DOX160"/>
      <c r="DOY160"/>
      <c r="DOZ160"/>
      <c r="DPA160"/>
      <c r="DPB160"/>
      <c r="DPC160"/>
      <c r="DPD160"/>
      <c r="DPE160"/>
      <c r="DPF160"/>
      <c r="DPG160"/>
      <c r="DPH160"/>
      <c r="DPI160"/>
      <c r="DPJ160"/>
      <c r="DPK160"/>
      <c r="DPL160"/>
      <c r="DPM160"/>
      <c r="DPN160"/>
      <c r="DPO160"/>
      <c r="DPP160"/>
      <c r="DPQ160"/>
      <c r="DPR160"/>
      <c r="DPS160"/>
      <c r="DPT160"/>
      <c r="DPU160"/>
      <c r="DPV160"/>
      <c r="DPW160"/>
      <c r="DPX160"/>
      <c r="DPY160"/>
      <c r="DPZ160"/>
      <c r="DQA160"/>
      <c r="DQB160"/>
      <c r="DQC160"/>
      <c r="DQD160"/>
      <c r="DQE160"/>
      <c r="DQF160"/>
      <c r="DQG160"/>
      <c r="DQH160"/>
      <c r="DQI160"/>
      <c r="DQJ160"/>
      <c r="DQK160"/>
      <c r="DQL160"/>
      <c r="DQM160"/>
      <c r="DQN160"/>
      <c r="DQO160"/>
      <c r="DQP160"/>
      <c r="DQQ160"/>
      <c r="DQR160"/>
      <c r="DQS160"/>
      <c r="DQT160"/>
      <c r="DQU160"/>
      <c r="DQV160"/>
      <c r="DQW160"/>
      <c r="DQX160"/>
      <c r="DQY160"/>
      <c r="DQZ160"/>
      <c r="DRA160"/>
      <c r="DRB160"/>
      <c r="DRC160"/>
      <c r="DRD160"/>
      <c r="DRE160"/>
      <c r="DRF160"/>
      <c r="DRG160"/>
      <c r="DRH160"/>
      <c r="DRI160"/>
      <c r="DRJ160"/>
      <c r="DRK160"/>
      <c r="DRL160"/>
      <c r="DRM160"/>
      <c r="DRN160"/>
      <c r="DRO160"/>
      <c r="DRP160"/>
      <c r="DRQ160"/>
      <c r="DRR160"/>
      <c r="DRS160"/>
      <c r="DRT160"/>
      <c r="DRU160"/>
      <c r="DRV160"/>
      <c r="DRW160"/>
      <c r="DRX160"/>
      <c r="DRY160"/>
      <c r="DRZ160"/>
      <c r="DSA160"/>
      <c r="DSB160"/>
      <c r="DSC160"/>
      <c r="DSD160"/>
      <c r="DSE160"/>
      <c r="DSF160"/>
      <c r="DSG160"/>
      <c r="DSH160"/>
      <c r="DSI160"/>
      <c r="DSJ160"/>
      <c r="DSK160"/>
      <c r="DSL160"/>
      <c r="DSM160"/>
      <c r="DSN160"/>
      <c r="DSO160"/>
      <c r="DSP160"/>
      <c r="DSQ160"/>
      <c r="DSR160"/>
      <c r="DSS160"/>
      <c r="DST160"/>
      <c r="DSU160"/>
      <c r="DSV160"/>
      <c r="DSW160"/>
      <c r="DSX160"/>
      <c r="DSY160"/>
      <c r="DSZ160"/>
      <c r="DTA160"/>
      <c r="DTB160"/>
      <c r="DTC160"/>
      <c r="DTD160"/>
      <c r="DTE160"/>
      <c r="DTF160"/>
      <c r="DTG160"/>
      <c r="DTH160"/>
      <c r="DTI160"/>
      <c r="DTJ160"/>
      <c r="DTK160"/>
      <c r="DTL160"/>
      <c r="DTM160"/>
      <c r="DTN160"/>
      <c r="DTO160"/>
      <c r="DTP160"/>
      <c r="DTQ160"/>
      <c r="DTR160"/>
      <c r="DTS160"/>
      <c r="DTT160"/>
      <c r="DTU160"/>
      <c r="DTV160"/>
      <c r="DTW160"/>
      <c r="DTX160"/>
      <c r="DTY160"/>
      <c r="DTZ160"/>
      <c r="DUA160"/>
      <c r="DUB160"/>
      <c r="DUC160"/>
      <c r="DUD160"/>
      <c r="DUE160"/>
      <c r="DUF160"/>
      <c r="DUG160"/>
      <c r="DUH160"/>
      <c r="DUI160"/>
      <c r="DUJ160"/>
      <c r="DUK160"/>
      <c r="DUL160"/>
      <c r="DUM160"/>
      <c r="DUN160"/>
      <c r="DUO160"/>
      <c r="DUP160"/>
      <c r="DUQ160"/>
      <c r="DUR160"/>
      <c r="DUS160"/>
      <c r="DUT160"/>
      <c r="DUU160"/>
      <c r="DUV160"/>
      <c r="DUW160"/>
      <c r="DUX160"/>
      <c r="DUY160"/>
      <c r="DUZ160"/>
      <c r="DVA160"/>
      <c r="DVB160"/>
      <c r="DVC160"/>
      <c r="DVD160"/>
      <c r="DVE160"/>
      <c r="DVF160"/>
      <c r="DVG160"/>
      <c r="DVH160"/>
      <c r="DVI160"/>
      <c r="DVJ160"/>
      <c r="DVK160"/>
      <c r="DVL160"/>
      <c r="DVM160"/>
      <c r="DVN160"/>
      <c r="DVO160"/>
      <c r="DVP160"/>
      <c r="DVQ160"/>
      <c r="DVR160"/>
      <c r="DVS160"/>
      <c r="DVT160"/>
      <c r="DVU160"/>
      <c r="DVV160"/>
      <c r="DVW160"/>
      <c r="DVX160"/>
      <c r="DVY160"/>
      <c r="DVZ160"/>
      <c r="DWA160"/>
      <c r="DWB160"/>
      <c r="DWC160"/>
      <c r="DWD160"/>
      <c r="DWE160"/>
      <c r="DWF160"/>
      <c r="DWG160"/>
      <c r="DWH160"/>
      <c r="DWI160"/>
      <c r="DWJ160"/>
      <c r="DWK160"/>
      <c r="DWL160"/>
      <c r="DWM160"/>
      <c r="DWN160"/>
      <c r="DWO160"/>
      <c r="DWP160"/>
      <c r="DWQ160"/>
      <c r="DWR160"/>
      <c r="DWS160"/>
      <c r="DWT160"/>
      <c r="DWU160"/>
      <c r="DWV160"/>
      <c r="DWW160"/>
      <c r="DWX160"/>
      <c r="DWY160"/>
      <c r="DWZ160"/>
      <c r="DXA160"/>
      <c r="DXB160"/>
      <c r="DXC160"/>
      <c r="DXD160"/>
      <c r="DXE160"/>
      <c r="DXF160"/>
      <c r="DXG160"/>
      <c r="DXH160"/>
      <c r="DXI160"/>
      <c r="DXJ160"/>
      <c r="DXK160"/>
      <c r="DXL160"/>
      <c r="DXM160"/>
      <c r="DXN160"/>
      <c r="DXO160"/>
      <c r="DXP160"/>
      <c r="DXQ160"/>
      <c r="DXR160"/>
      <c r="DXS160"/>
      <c r="DXT160"/>
      <c r="DXU160"/>
      <c r="DXV160"/>
      <c r="DXW160"/>
      <c r="DXX160"/>
      <c r="DXY160"/>
      <c r="DXZ160"/>
      <c r="DYA160"/>
      <c r="DYB160"/>
      <c r="DYC160"/>
      <c r="DYD160"/>
      <c r="DYE160"/>
      <c r="DYF160"/>
      <c r="DYG160"/>
      <c r="DYH160"/>
      <c r="DYI160"/>
      <c r="DYJ160"/>
      <c r="DYK160"/>
      <c r="DYL160"/>
      <c r="DYM160"/>
      <c r="DYN160"/>
      <c r="DYO160"/>
      <c r="DYP160"/>
      <c r="DYQ160"/>
      <c r="DYR160"/>
      <c r="DYS160"/>
      <c r="DYT160"/>
      <c r="DYU160"/>
      <c r="DYV160"/>
      <c r="DYW160"/>
      <c r="DYX160"/>
      <c r="DYY160"/>
      <c r="DYZ160"/>
      <c r="DZA160"/>
      <c r="DZB160"/>
      <c r="DZC160"/>
      <c r="DZD160"/>
      <c r="DZE160"/>
      <c r="DZF160"/>
      <c r="DZG160"/>
      <c r="DZH160"/>
      <c r="DZI160"/>
      <c r="DZJ160"/>
      <c r="DZK160"/>
      <c r="DZL160"/>
      <c r="DZM160"/>
      <c r="DZN160"/>
      <c r="DZO160"/>
      <c r="DZP160"/>
      <c r="DZQ160"/>
      <c r="DZR160"/>
      <c r="DZS160"/>
      <c r="DZT160"/>
      <c r="DZU160"/>
      <c r="DZV160"/>
      <c r="DZW160"/>
      <c r="DZX160"/>
      <c r="DZY160"/>
      <c r="DZZ160"/>
      <c r="EAA160"/>
      <c r="EAB160"/>
      <c r="EAC160"/>
      <c r="EAD160"/>
      <c r="EAE160"/>
      <c r="EAF160"/>
      <c r="EAG160"/>
      <c r="EAH160"/>
      <c r="EAI160"/>
      <c r="EAJ160"/>
      <c r="EAK160"/>
      <c r="EAL160"/>
      <c r="EAM160"/>
      <c r="EAN160"/>
      <c r="EAO160"/>
      <c r="EAP160"/>
      <c r="EAQ160"/>
      <c r="EAR160"/>
      <c r="EAS160"/>
      <c r="EAT160"/>
      <c r="EAU160"/>
      <c r="EAV160"/>
      <c r="EAW160"/>
      <c r="EAX160"/>
      <c r="EAY160"/>
      <c r="EAZ160"/>
      <c r="EBA160"/>
      <c r="EBB160"/>
      <c r="EBC160"/>
      <c r="EBD160"/>
      <c r="EBE160"/>
      <c r="EBF160"/>
      <c r="EBG160"/>
      <c r="EBH160"/>
      <c r="EBI160"/>
      <c r="EBJ160"/>
      <c r="EBK160"/>
      <c r="EBL160"/>
      <c r="EBM160"/>
      <c r="EBN160"/>
      <c r="EBO160"/>
      <c r="EBP160"/>
      <c r="EBQ160"/>
      <c r="EBR160"/>
      <c r="EBS160"/>
      <c r="EBT160"/>
      <c r="EBU160"/>
      <c r="EBV160"/>
      <c r="EBW160"/>
      <c r="EBX160"/>
      <c r="EBY160"/>
      <c r="EBZ160"/>
      <c r="ECA160"/>
      <c r="ECB160"/>
      <c r="ECC160"/>
      <c r="ECD160"/>
      <c r="ECE160"/>
      <c r="ECF160"/>
      <c r="ECG160"/>
      <c r="ECH160"/>
      <c r="ECI160"/>
      <c r="ECJ160"/>
      <c r="ECK160"/>
      <c r="ECL160"/>
      <c r="ECM160"/>
      <c r="ECN160"/>
      <c r="ECO160"/>
      <c r="ECP160"/>
      <c r="ECQ160"/>
      <c r="ECR160"/>
      <c r="ECS160"/>
      <c r="ECT160"/>
      <c r="ECU160"/>
      <c r="ECV160"/>
      <c r="ECW160"/>
      <c r="ECX160"/>
      <c r="ECY160"/>
      <c r="ECZ160"/>
      <c r="EDA160"/>
      <c r="EDB160"/>
      <c r="EDC160"/>
      <c r="EDD160"/>
      <c r="EDE160"/>
      <c r="EDF160"/>
      <c r="EDG160"/>
      <c r="EDH160"/>
      <c r="EDI160"/>
      <c r="EDJ160"/>
      <c r="EDK160"/>
      <c r="EDL160"/>
      <c r="EDM160"/>
      <c r="EDN160"/>
      <c r="EDO160"/>
      <c r="EDP160"/>
      <c r="EDQ160"/>
      <c r="EDR160"/>
      <c r="EDS160"/>
      <c r="EDT160"/>
      <c r="EDU160"/>
      <c r="EDV160"/>
      <c r="EDW160"/>
      <c r="EDX160"/>
      <c r="EDY160"/>
      <c r="EDZ160"/>
      <c r="EEA160"/>
      <c r="EEB160"/>
      <c r="EEC160"/>
      <c r="EED160"/>
      <c r="EEE160"/>
      <c r="EEF160"/>
      <c r="EEG160"/>
      <c r="EEH160"/>
      <c r="EEI160"/>
      <c r="EEJ160"/>
      <c r="EEK160"/>
      <c r="EEL160"/>
      <c r="EEM160"/>
      <c r="EEN160"/>
      <c r="EEO160"/>
      <c r="EEP160"/>
      <c r="EEQ160"/>
      <c r="EER160"/>
      <c r="EES160"/>
      <c r="EET160"/>
      <c r="EEU160"/>
      <c r="EEV160"/>
      <c r="EEW160"/>
      <c r="EEX160"/>
      <c r="EEY160"/>
      <c r="EEZ160"/>
      <c r="EFA160"/>
      <c r="EFB160"/>
      <c r="EFC160"/>
      <c r="EFD160"/>
      <c r="EFE160"/>
      <c r="EFF160"/>
      <c r="EFG160"/>
      <c r="EFH160"/>
      <c r="EFI160"/>
      <c r="EFJ160"/>
      <c r="EFK160"/>
      <c r="EFL160"/>
      <c r="EFM160"/>
      <c r="EFN160"/>
      <c r="EFO160"/>
      <c r="EFP160"/>
      <c r="EFQ160"/>
      <c r="EFR160"/>
      <c r="EFS160"/>
      <c r="EFT160"/>
      <c r="EFU160"/>
      <c r="EFV160"/>
      <c r="EFW160"/>
      <c r="EFX160"/>
      <c r="EFY160"/>
      <c r="EFZ160"/>
      <c r="EGA160"/>
      <c r="EGB160"/>
      <c r="EGC160"/>
      <c r="EGD160"/>
      <c r="EGE160"/>
      <c r="EGF160"/>
      <c r="EGG160"/>
      <c r="EGH160"/>
      <c r="EGI160"/>
      <c r="EGJ160"/>
      <c r="EGK160"/>
      <c r="EGL160"/>
      <c r="EGM160"/>
      <c r="EGN160"/>
      <c r="EGO160"/>
      <c r="EGP160"/>
      <c r="EGQ160"/>
      <c r="EGR160"/>
      <c r="EGS160"/>
      <c r="EGT160"/>
      <c r="EGU160"/>
      <c r="EGV160"/>
      <c r="EGW160"/>
      <c r="EGX160"/>
      <c r="EGY160"/>
      <c r="EGZ160"/>
      <c r="EHA160"/>
      <c r="EHB160"/>
      <c r="EHC160"/>
      <c r="EHD160"/>
      <c r="EHE160"/>
      <c r="EHF160"/>
      <c r="EHG160"/>
      <c r="EHH160"/>
      <c r="EHI160"/>
      <c r="EHJ160"/>
      <c r="EHK160"/>
      <c r="EHL160"/>
      <c r="EHM160"/>
      <c r="EHN160"/>
      <c r="EHO160"/>
      <c r="EHP160"/>
      <c r="EHQ160"/>
      <c r="EHR160"/>
      <c r="EHS160"/>
      <c r="EHT160"/>
      <c r="EHU160"/>
      <c r="EHV160"/>
      <c r="EHW160"/>
      <c r="EHX160"/>
      <c r="EHY160"/>
      <c r="EHZ160"/>
      <c r="EIA160"/>
      <c r="EIB160"/>
      <c r="EIC160"/>
      <c r="EID160"/>
      <c r="EIE160"/>
      <c r="EIF160"/>
      <c r="EIG160"/>
      <c r="EIH160"/>
      <c r="EII160"/>
      <c r="EIJ160"/>
      <c r="EIK160"/>
      <c r="EIL160"/>
      <c r="EIM160"/>
      <c r="EIN160"/>
      <c r="EIO160"/>
      <c r="EIP160"/>
      <c r="EIQ160"/>
      <c r="EIR160"/>
      <c r="EIS160"/>
      <c r="EIT160"/>
      <c r="EIU160"/>
      <c r="EIV160"/>
      <c r="EIW160"/>
      <c r="EIX160"/>
      <c r="EIY160"/>
      <c r="EIZ160"/>
      <c r="EJA160"/>
      <c r="EJB160"/>
      <c r="EJC160"/>
      <c r="EJD160"/>
      <c r="EJE160"/>
      <c r="EJF160"/>
      <c r="EJG160"/>
      <c r="EJH160"/>
      <c r="EJI160"/>
      <c r="EJJ160"/>
      <c r="EJK160"/>
      <c r="EJL160"/>
      <c r="EJM160"/>
      <c r="EJN160"/>
      <c r="EJO160"/>
      <c r="EJP160"/>
      <c r="EJQ160"/>
      <c r="EJR160"/>
      <c r="EJS160"/>
      <c r="EJT160"/>
      <c r="EJU160"/>
      <c r="EJV160"/>
      <c r="EJW160"/>
      <c r="EJX160"/>
      <c r="EJY160"/>
      <c r="EJZ160"/>
      <c r="EKA160"/>
      <c r="EKB160"/>
      <c r="EKC160"/>
      <c r="EKD160"/>
      <c r="EKE160"/>
      <c r="EKF160"/>
      <c r="EKG160"/>
      <c r="EKH160"/>
      <c r="EKI160"/>
      <c r="EKJ160"/>
      <c r="EKK160"/>
      <c r="EKL160"/>
      <c r="EKM160"/>
      <c r="EKN160"/>
      <c r="EKO160"/>
      <c r="EKP160"/>
      <c r="EKQ160"/>
      <c r="EKR160"/>
      <c r="EKS160"/>
      <c r="EKT160"/>
      <c r="EKU160"/>
      <c r="EKV160"/>
      <c r="EKW160"/>
      <c r="EKX160"/>
      <c r="EKY160"/>
      <c r="EKZ160"/>
      <c r="ELA160"/>
      <c r="ELB160"/>
      <c r="ELC160"/>
      <c r="ELD160"/>
      <c r="ELE160"/>
      <c r="ELF160"/>
      <c r="ELG160"/>
      <c r="ELH160"/>
      <c r="ELI160"/>
      <c r="ELJ160"/>
      <c r="ELK160"/>
      <c r="ELL160"/>
      <c r="ELM160"/>
      <c r="ELN160"/>
      <c r="ELO160"/>
      <c r="ELP160"/>
      <c r="ELQ160"/>
      <c r="ELR160"/>
      <c r="ELS160"/>
      <c r="ELT160"/>
      <c r="ELU160"/>
      <c r="ELV160"/>
      <c r="ELW160"/>
      <c r="ELX160"/>
      <c r="ELY160"/>
      <c r="ELZ160"/>
      <c r="EMA160"/>
      <c r="EMB160"/>
      <c r="EMC160"/>
      <c r="EMD160"/>
      <c r="EME160"/>
      <c r="EMF160"/>
      <c r="EMG160"/>
      <c r="EMH160"/>
      <c r="EMI160"/>
      <c r="EMJ160"/>
      <c r="EMK160"/>
      <c r="EML160"/>
      <c r="EMM160"/>
      <c r="EMN160"/>
      <c r="EMO160"/>
      <c r="EMP160"/>
      <c r="EMQ160"/>
      <c r="EMR160"/>
      <c r="EMS160"/>
      <c r="EMT160"/>
      <c r="EMU160"/>
      <c r="EMV160"/>
      <c r="EMW160"/>
      <c r="EMX160"/>
      <c r="EMY160"/>
      <c r="EMZ160"/>
      <c r="ENA160"/>
      <c r="ENB160"/>
      <c r="ENC160"/>
      <c r="END160"/>
      <c r="ENE160"/>
      <c r="ENF160"/>
      <c r="ENG160"/>
      <c r="ENH160"/>
      <c r="ENI160"/>
      <c r="ENJ160"/>
      <c r="ENK160"/>
      <c r="ENL160"/>
      <c r="ENM160"/>
      <c r="ENN160"/>
      <c r="ENO160"/>
      <c r="ENP160"/>
      <c r="ENQ160"/>
      <c r="ENR160"/>
      <c r="ENS160"/>
      <c r="ENT160"/>
      <c r="ENU160"/>
      <c r="ENV160"/>
      <c r="ENW160"/>
      <c r="ENX160"/>
      <c r="ENY160"/>
      <c r="ENZ160"/>
      <c r="EOA160"/>
      <c r="EOB160"/>
      <c r="EOC160"/>
      <c r="EOD160"/>
      <c r="EOE160"/>
      <c r="EOF160"/>
      <c r="EOG160"/>
      <c r="EOH160"/>
      <c r="EOI160"/>
      <c r="EOJ160"/>
      <c r="EOK160"/>
      <c r="EOL160"/>
      <c r="EOM160"/>
      <c r="EON160"/>
      <c r="EOO160"/>
      <c r="EOP160"/>
      <c r="EOQ160"/>
      <c r="EOR160"/>
      <c r="EOS160"/>
      <c r="EOT160"/>
      <c r="EOU160"/>
      <c r="EOV160"/>
      <c r="EOW160"/>
      <c r="EOX160"/>
      <c r="EOY160"/>
      <c r="EOZ160"/>
      <c r="EPA160"/>
      <c r="EPB160"/>
      <c r="EPC160"/>
      <c r="EPD160"/>
      <c r="EPE160"/>
      <c r="EPF160"/>
      <c r="EPG160"/>
      <c r="EPH160"/>
      <c r="EPI160"/>
      <c r="EPJ160"/>
      <c r="EPK160"/>
      <c r="EPL160"/>
      <c r="EPM160"/>
      <c r="EPN160"/>
      <c r="EPO160"/>
      <c r="EPP160"/>
      <c r="EPQ160"/>
      <c r="EPR160"/>
      <c r="EPS160"/>
      <c r="EPT160"/>
      <c r="EPU160"/>
      <c r="EPV160"/>
      <c r="EPW160"/>
      <c r="EPX160"/>
      <c r="EPY160"/>
      <c r="EPZ160"/>
      <c r="EQA160"/>
      <c r="EQB160"/>
      <c r="EQC160"/>
      <c r="EQD160"/>
      <c r="EQE160"/>
      <c r="EQF160"/>
      <c r="EQG160"/>
      <c r="EQH160"/>
      <c r="EQI160"/>
      <c r="EQJ160"/>
      <c r="EQK160"/>
      <c r="EQL160"/>
      <c r="EQM160"/>
      <c r="EQN160"/>
      <c r="EQO160"/>
      <c r="EQP160"/>
      <c r="EQQ160"/>
      <c r="EQR160"/>
      <c r="EQS160"/>
      <c r="EQT160"/>
      <c r="EQU160"/>
      <c r="EQV160"/>
      <c r="EQW160"/>
      <c r="EQX160"/>
      <c r="EQY160"/>
      <c r="EQZ160"/>
      <c r="ERA160"/>
      <c r="ERB160"/>
      <c r="ERC160"/>
      <c r="ERD160"/>
      <c r="ERE160"/>
      <c r="ERF160"/>
      <c r="ERG160"/>
      <c r="ERH160"/>
      <c r="ERI160"/>
      <c r="ERJ160"/>
      <c r="ERK160"/>
      <c r="ERL160"/>
      <c r="ERM160"/>
      <c r="ERN160"/>
      <c r="ERO160"/>
      <c r="ERP160"/>
      <c r="ERQ160"/>
      <c r="ERR160"/>
      <c r="ERS160"/>
      <c r="ERT160"/>
      <c r="ERU160"/>
      <c r="ERV160"/>
      <c r="ERW160"/>
      <c r="ERX160"/>
      <c r="ERY160"/>
      <c r="ERZ160"/>
      <c r="ESA160"/>
      <c r="ESB160"/>
      <c r="ESC160"/>
      <c r="ESD160"/>
      <c r="ESE160"/>
      <c r="ESF160"/>
      <c r="ESG160"/>
      <c r="ESH160"/>
      <c r="ESI160"/>
      <c r="ESJ160"/>
      <c r="ESK160"/>
      <c r="ESL160"/>
      <c r="ESM160"/>
      <c r="ESN160"/>
      <c r="ESO160"/>
      <c r="ESP160"/>
      <c r="ESQ160"/>
      <c r="ESR160"/>
      <c r="ESS160"/>
      <c r="EST160"/>
      <c r="ESU160"/>
      <c r="ESV160"/>
      <c r="ESW160"/>
      <c r="ESX160"/>
      <c r="ESY160"/>
      <c r="ESZ160"/>
      <c r="ETA160"/>
      <c r="ETB160"/>
      <c r="ETC160"/>
      <c r="ETD160"/>
      <c r="ETE160"/>
      <c r="ETF160"/>
      <c r="ETG160"/>
      <c r="ETH160"/>
      <c r="ETI160"/>
      <c r="ETJ160"/>
      <c r="ETK160"/>
      <c r="ETL160"/>
      <c r="ETM160"/>
      <c r="ETN160"/>
      <c r="ETO160"/>
      <c r="ETP160"/>
      <c r="ETQ160"/>
      <c r="ETR160"/>
      <c r="ETS160"/>
      <c r="ETT160"/>
      <c r="ETU160"/>
      <c r="ETV160"/>
      <c r="ETW160"/>
      <c r="ETX160"/>
      <c r="ETY160"/>
      <c r="ETZ160"/>
      <c r="EUA160"/>
      <c r="EUB160"/>
      <c r="EUC160"/>
      <c r="EUD160"/>
      <c r="EUE160"/>
      <c r="EUF160"/>
      <c r="EUG160"/>
      <c r="EUH160"/>
      <c r="EUI160"/>
      <c r="EUJ160"/>
      <c r="EUK160"/>
      <c r="EUL160"/>
      <c r="EUM160"/>
      <c r="EUN160"/>
      <c r="EUO160"/>
      <c r="EUP160"/>
      <c r="EUQ160"/>
      <c r="EUR160"/>
      <c r="EUS160"/>
      <c r="EUT160"/>
      <c r="EUU160"/>
      <c r="EUV160"/>
      <c r="EUW160"/>
      <c r="EUX160"/>
      <c r="EUY160"/>
      <c r="EUZ160"/>
      <c r="EVA160"/>
      <c r="EVB160"/>
      <c r="EVC160"/>
      <c r="EVD160"/>
      <c r="EVE160"/>
      <c r="EVF160"/>
      <c r="EVG160"/>
      <c r="EVH160"/>
      <c r="EVI160"/>
      <c r="EVJ160"/>
      <c r="EVK160"/>
      <c r="EVL160"/>
      <c r="EVM160"/>
      <c r="EVN160"/>
      <c r="EVO160"/>
      <c r="EVP160"/>
      <c r="EVQ160"/>
      <c r="EVR160"/>
      <c r="EVS160"/>
      <c r="EVT160"/>
      <c r="EVU160"/>
      <c r="EVV160"/>
      <c r="EVW160"/>
      <c r="EVX160"/>
      <c r="EVY160"/>
      <c r="EVZ160"/>
      <c r="EWA160"/>
      <c r="EWB160"/>
      <c r="EWC160"/>
      <c r="EWD160"/>
      <c r="EWE160"/>
      <c r="EWF160"/>
      <c r="EWG160"/>
      <c r="EWH160"/>
      <c r="EWI160"/>
      <c r="EWJ160"/>
      <c r="EWK160"/>
      <c r="EWL160"/>
      <c r="EWM160"/>
      <c r="EWN160"/>
      <c r="EWO160"/>
      <c r="EWP160"/>
      <c r="EWQ160"/>
      <c r="EWR160"/>
      <c r="EWS160"/>
      <c r="EWT160"/>
      <c r="EWU160"/>
      <c r="EWV160"/>
      <c r="EWW160"/>
      <c r="EWX160"/>
      <c r="EWY160"/>
      <c r="EWZ160"/>
      <c r="EXA160"/>
      <c r="EXB160"/>
      <c r="EXC160"/>
      <c r="EXD160"/>
      <c r="EXE160"/>
      <c r="EXF160"/>
      <c r="EXG160"/>
      <c r="EXH160"/>
      <c r="EXI160"/>
      <c r="EXJ160"/>
      <c r="EXK160"/>
      <c r="EXL160"/>
      <c r="EXM160"/>
      <c r="EXN160"/>
      <c r="EXO160"/>
      <c r="EXP160"/>
      <c r="EXQ160"/>
      <c r="EXR160"/>
      <c r="EXS160"/>
      <c r="EXT160"/>
      <c r="EXU160"/>
      <c r="EXV160"/>
      <c r="EXW160"/>
      <c r="EXX160"/>
      <c r="EXY160"/>
      <c r="EXZ160"/>
      <c r="EYA160"/>
      <c r="EYB160"/>
      <c r="EYC160"/>
      <c r="EYD160"/>
      <c r="EYE160"/>
      <c r="EYF160"/>
      <c r="EYG160"/>
      <c r="EYH160"/>
      <c r="EYI160"/>
      <c r="EYJ160"/>
      <c r="EYK160"/>
      <c r="EYL160"/>
      <c r="EYM160"/>
      <c r="EYN160"/>
      <c r="EYO160"/>
      <c r="EYP160"/>
      <c r="EYQ160"/>
      <c r="EYR160"/>
      <c r="EYS160"/>
      <c r="EYT160"/>
      <c r="EYU160"/>
      <c r="EYV160"/>
      <c r="EYW160"/>
      <c r="EYX160"/>
      <c r="EYY160"/>
      <c r="EYZ160"/>
      <c r="EZA160"/>
      <c r="EZB160"/>
      <c r="EZC160"/>
      <c r="EZD160"/>
      <c r="EZE160"/>
      <c r="EZF160"/>
      <c r="EZG160"/>
      <c r="EZH160"/>
      <c r="EZI160"/>
      <c r="EZJ160"/>
      <c r="EZK160"/>
      <c r="EZL160"/>
      <c r="EZM160"/>
      <c r="EZN160"/>
      <c r="EZO160"/>
      <c r="EZP160"/>
      <c r="EZQ160"/>
      <c r="EZR160"/>
      <c r="EZS160"/>
      <c r="EZT160"/>
      <c r="EZU160"/>
      <c r="EZV160"/>
      <c r="EZW160"/>
      <c r="EZX160"/>
      <c r="EZY160"/>
      <c r="EZZ160"/>
      <c r="FAA160"/>
      <c r="FAB160"/>
      <c r="FAC160"/>
      <c r="FAD160"/>
      <c r="FAE160"/>
      <c r="FAF160"/>
      <c r="FAG160"/>
      <c r="FAH160"/>
      <c r="FAI160"/>
      <c r="FAJ160"/>
      <c r="FAK160"/>
      <c r="FAL160"/>
      <c r="FAM160"/>
      <c r="FAN160"/>
      <c r="FAO160"/>
      <c r="FAP160"/>
      <c r="FAQ160"/>
      <c r="FAR160"/>
      <c r="FAS160"/>
      <c r="FAT160"/>
      <c r="FAU160"/>
      <c r="FAV160"/>
      <c r="FAW160"/>
      <c r="FAX160"/>
      <c r="FAY160"/>
      <c r="FAZ160"/>
      <c r="FBA160"/>
      <c r="FBB160"/>
      <c r="FBC160"/>
      <c r="FBD160"/>
      <c r="FBE160"/>
      <c r="FBF160"/>
      <c r="FBG160"/>
      <c r="FBH160"/>
      <c r="FBI160"/>
      <c r="FBJ160"/>
      <c r="FBK160"/>
      <c r="FBL160"/>
      <c r="FBM160"/>
      <c r="FBN160"/>
      <c r="FBO160"/>
      <c r="FBP160"/>
      <c r="FBQ160"/>
      <c r="FBR160"/>
      <c r="FBS160"/>
      <c r="FBT160"/>
      <c r="FBU160"/>
      <c r="FBV160"/>
      <c r="FBW160"/>
      <c r="FBX160"/>
      <c r="FBY160"/>
      <c r="FBZ160"/>
      <c r="FCA160"/>
      <c r="FCB160"/>
      <c r="FCC160"/>
      <c r="FCD160"/>
      <c r="FCE160"/>
      <c r="FCF160"/>
      <c r="FCG160"/>
      <c r="FCH160"/>
      <c r="FCI160"/>
      <c r="FCJ160"/>
      <c r="FCK160"/>
      <c r="FCL160"/>
      <c r="FCM160"/>
      <c r="FCN160"/>
      <c r="FCO160"/>
      <c r="FCP160"/>
      <c r="FCQ160"/>
      <c r="FCR160"/>
      <c r="FCS160"/>
      <c r="FCT160"/>
      <c r="FCU160"/>
      <c r="FCV160"/>
      <c r="FCW160"/>
      <c r="FCX160"/>
      <c r="FCY160"/>
      <c r="FCZ160"/>
      <c r="FDA160"/>
      <c r="FDB160"/>
      <c r="FDC160"/>
      <c r="FDD160"/>
      <c r="FDE160"/>
      <c r="FDF160"/>
      <c r="FDG160"/>
      <c r="FDH160"/>
      <c r="FDI160"/>
      <c r="FDJ160"/>
      <c r="FDK160"/>
      <c r="FDL160"/>
      <c r="FDM160"/>
      <c r="FDN160"/>
      <c r="FDO160"/>
      <c r="FDP160"/>
      <c r="FDQ160"/>
      <c r="FDR160"/>
      <c r="FDS160"/>
      <c r="FDT160"/>
      <c r="FDU160"/>
      <c r="FDV160"/>
      <c r="FDW160"/>
      <c r="FDX160"/>
      <c r="FDY160"/>
      <c r="FDZ160"/>
      <c r="FEA160"/>
      <c r="FEB160"/>
      <c r="FEC160"/>
      <c r="FED160"/>
      <c r="FEE160"/>
      <c r="FEF160"/>
      <c r="FEG160"/>
      <c r="FEH160"/>
      <c r="FEI160"/>
      <c r="FEJ160"/>
      <c r="FEK160"/>
      <c r="FEL160"/>
      <c r="FEM160"/>
      <c r="FEN160"/>
      <c r="FEO160"/>
      <c r="FEP160"/>
      <c r="FEQ160"/>
      <c r="FER160"/>
      <c r="FES160"/>
      <c r="FET160"/>
      <c r="FEU160"/>
      <c r="FEV160"/>
      <c r="FEW160"/>
      <c r="FEX160"/>
      <c r="FEY160"/>
      <c r="FEZ160"/>
      <c r="FFA160"/>
      <c r="FFB160"/>
      <c r="FFC160"/>
      <c r="FFD160"/>
      <c r="FFE160"/>
      <c r="FFF160"/>
      <c r="FFG160"/>
      <c r="FFH160"/>
      <c r="FFI160"/>
      <c r="FFJ160"/>
      <c r="FFK160"/>
      <c r="FFL160"/>
      <c r="FFM160"/>
      <c r="FFN160"/>
      <c r="FFO160"/>
      <c r="FFP160"/>
      <c r="FFQ160"/>
      <c r="FFR160"/>
      <c r="FFS160"/>
      <c r="FFT160"/>
      <c r="FFU160"/>
      <c r="FFV160"/>
      <c r="FFW160"/>
      <c r="FFX160"/>
      <c r="FFY160"/>
      <c r="FFZ160"/>
      <c r="FGA160"/>
      <c r="FGB160"/>
      <c r="FGC160"/>
      <c r="FGD160"/>
      <c r="FGE160"/>
      <c r="FGF160"/>
      <c r="FGG160"/>
      <c r="FGH160"/>
      <c r="FGI160"/>
      <c r="FGJ160"/>
      <c r="FGK160"/>
      <c r="FGL160"/>
      <c r="FGM160"/>
      <c r="FGN160"/>
      <c r="FGO160"/>
      <c r="FGP160"/>
      <c r="FGQ160"/>
      <c r="FGR160"/>
      <c r="FGS160"/>
      <c r="FGT160"/>
      <c r="FGU160"/>
      <c r="FGV160"/>
      <c r="FGW160"/>
      <c r="FGX160"/>
      <c r="FGY160"/>
      <c r="FGZ160"/>
      <c r="FHA160"/>
      <c r="FHB160"/>
      <c r="FHC160"/>
      <c r="FHD160"/>
      <c r="FHE160"/>
      <c r="FHF160"/>
      <c r="FHG160"/>
      <c r="FHH160"/>
      <c r="FHI160"/>
      <c r="FHJ160"/>
      <c r="FHK160"/>
      <c r="FHL160"/>
      <c r="FHM160"/>
      <c r="FHN160"/>
      <c r="FHO160"/>
      <c r="FHP160"/>
      <c r="FHQ160"/>
      <c r="FHR160"/>
      <c r="FHS160"/>
      <c r="FHT160"/>
      <c r="FHU160"/>
      <c r="FHV160"/>
      <c r="FHW160"/>
      <c r="FHX160"/>
      <c r="FHY160"/>
      <c r="FHZ160"/>
      <c r="FIA160"/>
      <c r="FIB160"/>
      <c r="FIC160"/>
      <c r="FID160"/>
      <c r="FIE160"/>
      <c r="FIF160"/>
      <c r="FIG160"/>
      <c r="FIH160"/>
      <c r="FII160"/>
      <c r="FIJ160"/>
      <c r="FIK160"/>
      <c r="FIL160"/>
      <c r="FIM160"/>
      <c r="FIN160"/>
      <c r="FIO160"/>
      <c r="FIP160"/>
      <c r="FIQ160"/>
      <c r="FIR160"/>
      <c r="FIS160"/>
      <c r="FIT160"/>
      <c r="FIU160"/>
      <c r="FIV160"/>
      <c r="FIW160"/>
      <c r="FIX160"/>
      <c r="FIY160"/>
      <c r="FIZ160"/>
      <c r="FJA160"/>
      <c r="FJB160"/>
      <c r="FJC160"/>
      <c r="FJD160"/>
      <c r="FJE160"/>
      <c r="FJF160"/>
      <c r="FJG160"/>
      <c r="FJH160"/>
      <c r="FJI160"/>
      <c r="FJJ160"/>
      <c r="FJK160"/>
      <c r="FJL160"/>
      <c r="FJM160"/>
      <c r="FJN160"/>
      <c r="FJO160"/>
      <c r="FJP160"/>
      <c r="FJQ160"/>
      <c r="FJR160"/>
      <c r="FJS160"/>
      <c r="FJT160"/>
      <c r="FJU160"/>
      <c r="FJV160"/>
      <c r="FJW160"/>
      <c r="FJX160"/>
      <c r="FJY160"/>
      <c r="FJZ160"/>
      <c r="FKA160"/>
      <c r="FKB160"/>
      <c r="FKC160"/>
      <c r="FKD160"/>
      <c r="FKE160"/>
      <c r="FKF160"/>
      <c r="FKG160"/>
      <c r="FKH160"/>
      <c r="FKI160"/>
      <c r="FKJ160"/>
      <c r="FKK160"/>
      <c r="FKL160"/>
      <c r="FKM160"/>
      <c r="FKN160"/>
      <c r="FKO160"/>
      <c r="FKP160"/>
      <c r="FKQ160"/>
      <c r="FKR160"/>
      <c r="FKS160"/>
      <c r="FKT160"/>
      <c r="FKU160"/>
      <c r="FKV160"/>
      <c r="FKW160"/>
      <c r="FKX160"/>
      <c r="FKY160"/>
      <c r="FKZ160"/>
      <c r="FLA160"/>
      <c r="FLB160"/>
      <c r="FLC160"/>
      <c r="FLD160"/>
      <c r="FLE160"/>
      <c r="FLF160"/>
      <c r="FLG160"/>
      <c r="FLH160"/>
      <c r="FLI160"/>
      <c r="FLJ160"/>
      <c r="FLK160"/>
      <c r="FLL160"/>
      <c r="FLM160"/>
      <c r="FLN160"/>
      <c r="FLO160"/>
      <c r="FLP160"/>
      <c r="FLQ160"/>
      <c r="FLR160"/>
      <c r="FLS160"/>
      <c r="FLT160"/>
      <c r="FLU160"/>
      <c r="FLV160"/>
      <c r="FLW160"/>
      <c r="FLX160"/>
      <c r="FLY160"/>
      <c r="FLZ160"/>
      <c r="FMA160"/>
      <c r="FMB160"/>
      <c r="FMC160"/>
      <c r="FMD160"/>
      <c r="FME160"/>
      <c r="FMF160"/>
      <c r="FMG160"/>
      <c r="FMH160"/>
      <c r="FMI160"/>
      <c r="FMJ160"/>
      <c r="FMK160"/>
      <c r="FML160"/>
      <c r="FMM160"/>
      <c r="FMN160"/>
      <c r="FMO160"/>
      <c r="FMP160"/>
      <c r="FMQ160"/>
      <c r="FMR160"/>
      <c r="FMS160"/>
      <c r="FMT160"/>
      <c r="FMU160"/>
      <c r="FMV160"/>
      <c r="FMW160"/>
      <c r="FMX160"/>
      <c r="FMY160"/>
      <c r="FMZ160"/>
      <c r="FNA160"/>
      <c r="FNB160"/>
      <c r="FNC160"/>
      <c r="FND160"/>
      <c r="FNE160"/>
      <c r="FNF160"/>
      <c r="FNG160"/>
      <c r="FNH160"/>
      <c r="FNI160"/>
      <c r="FNJ160"/>
      <c r="FNK160"/>
      <c r="FNL160"/>
      <c r="FNM160"/>
      <c r="FNN160"/>
      <c r="FNO160"/>
      <c r="FNP160"/>
      <c r="FNQ160"/>
      <c r="FNR160"/>
      <c r="FNS160"/>
      <c r="FNT160"/>
      <c r="FNU160"/>
      <c r="FNV160"/>
      <c r="FNW160"/>
      <c r="FNX160"/>
      <c r="FNY160"/>
      <c r="FNZ160"/>
      <c r="FOA160"/>
      <c r="FOB160"/>
      <c r="FOC160"/>
      <c r="FOD160"/>
      <c r="FOE160"/>
      <c r="FOF160"/>
      <c r="FOG160"/>
      <c r="FOH160"/>
      <c r="FOI160"/>
      <c r="FOJ160"/>
      <c r="FOK160"/>
      <c r="FOL160"/>
      <c r="FOM160"/>
      <c r="FON160"/>
      <c r="FOO160"/>
      <c r="FOP160"/>
      <c r="FOQ160"/>
      <c r="FOR160"/>
      <c r="FOS160"/>
      <c r="FOT160"/>
      <c r="FOU160"/>
      <c r="FOV160"/>
      <c r="FOW160"/>
      <c r="FOX160"/>
      <c r="FOY160"/>
      <c r="FOZ160"/>
      <c r="FPA160"/>
      <c r="FPB160"/>
      <c r="FPC160"/>
      <c r="FPD160"/>
      <c r="FPE160"/>
      <c r="FPF160"/>
      <c r="FPG160"/>
      <c r="FPH160"/>
      <c r="FPI160"/>
      <c r="FPJ160"/>
      <c r="FPK160"/>
      <c r="FPL160"/>
      <c r="FPM160"/>
      <c r="FPN160"/>
      <c r="FPO160"/>
      <c r="FPP160"/>
      <c r="FPQ160"/>
      <c r="FPR160"/>
      <c r="FPS160"/>
      <c r="FPT160"/>
      <c r="FPU160"/>
      <c r="FPV160"/>
      <c r="FPW160"/>
      <c r="FPX160"/>
      <c r="FPY160"/>
      <c r="FPZ160"/>
      <c r="FQA160"/>
      <c r="FQB160"/>
      <c r="FQC160"/>
      <c r="FQD160"/>
      <c r="FQE160"/>
      <c r="FQF160"/>
      <c r="FQG160"/>
      <c r="FQH160"/>
      <c r="FQI160"/>
      <c r="FQJ160"/>
      <c r="FQK160"/>
      <c r="FQL160"/>
      <c r="FQM160"/>
      <c r="FQN160"/>
      <c r="FQO160"/>
      <c r="FQP160"/>
      <c r="FQQ160"/>
      <c r="FQR160"/>
      <c r="FQS160"/>
      <c r="FQT160"/>
      <c r="FQU160"/>
      <c r="FQV160"/>
      <c r="FQW160"/>
      <c r="FQX160"/>
      <c r="FQY160"/>
      <c r="FQZ160"/>
      <c r="FRA160"/>
      <c r="FRB160"/>
      <c r="FRC160"/>
      <c r="FRD160"/>
      <c r="FRE160"/>
      <c r="FRF160"/>
      <c r="FRG160"/>
      <c r="FRH160"/>
      <c r="FRI160"/>
      <c r="FRJ160"/>
      <c r="FRK160"/>
      <c r="FRL160"/>
      <c r="FRM160"/>
      <c r="FRN160"/>
      <c r="FRO160"/>
      <c r="FRP160"/>
      <c r="FRQ160"/>
      <c r="FRR160"/>
      <c r="FRS160"/>
      <c r="FRT160"/>
      <c r="FRU160"/>
      <c r="FRV160"/>
      <c r="FRW160"/>
      <c r="FRX160"/>
      <c r="FRY160"/>
      <c r="FRZ160"/>
      <c r="FSA160"/>
      <c r="FSB160"/>
      <c r="FSC160"/>
      <c r="FSD160"/>
      <c r="FSE160"/>
      <c r="FSF160"/>
      <c r="FSG160"/>
      <c r="FSH160"/>
      <c r="FSI160"/>
      <c r="FSJ160"/>
      <c r="FSK160"/>
      <c r="FSL160"/>
      <c r="FSM160"/>
      <c r="FSN160"/>
      <c r="FSO160"/>
      <c r="FSP160"/>
      <c r="FSQ160"/>
      <c r="FSR160"/>
      <c r="FSS160"/>
      <c r="FST160"/>
      <c r="FSU160"/>
      <c r="FSV160"/>
      <c r="FSW160"/>
      <c r="FSX160"/>
      <c r="FSY160"/>
      <c r="FSZ160"/>
      <c r="FTA160"/>
      <c r="FTB160"/>
      <c r="FTC160"/>
      <c r="FTD160"/>
      <c r="FTE160"/>
      <c r="FTF160"/>
      <c r="FTG160"/>
      <c r="FTH160"/>
      <c r="FTI160"/>
      <c r="FTJ160"/>
      <c r="FTK160"/>
      <c r="FTL160"/>
      <c r="FTM160"/>
      <c r="FTN160"/>
      <c r="FTO160"/>
      <c r="FTP160"/>
      <c r="FTQ160"/>
      <c r="FTR160"/>
      <c r="FTS160"/>
      <c r="FTT160"/>
      <c r="FTU160"/>
      <c r="FTV160"/>
      <c r="FTW160"/>
      <c r="FTX160"/>
      <c r="FTY160"/>
      <c r="FTZ160"/>
      <c r="FUA160"/>
      <c r="FUB160"/>
      <c r="FUC160"/>
      <c r="FUD160"/>
      <c r="FUE160"/>
      <c r="FUF160"/>
      <c r="FUG160"/>
      <c r="FUH160"/>
      <c r="FUI160"/>
      <c r="FUJ160"/>
      <c r="FUK160"/>
      <c r="FUL160"/>
      <c r="FUM160"/>
      <c r="FUN160"/>
      <c r="FUO160"/>
      <c r="FUP160"/>
      <c r="FUQ160"/>
      <c r="FUR160"/>
      <c r="FUS160"/>
      <c r="FUT160"/>
      <c r="FUU160"/>
      <c r="FUV160"/>
      <c r="FUW160"/>
      <c r="FUX160"/>
      <c r="FUY160"/>
      <c r="FUZ160"/>
      <c r="FVA160"/>
      <c r="FVB160"/>
      <c r="FVC160"/>
      <c r="FVD160"/>
      <c r="FVE160"/>
      <c r="FVF160"/>
      <c r="FVG160"/>
      <c r="FVH160"/>
      <c r="FVI160"/>
      <c r="FVJ160"/>
      <c r="FVK160"/>
      <c r="FVL160"/>
      <c r="FVM160"/>
      <c r="FVN160"/>
      <c r="FVO160"/>
      <c r="FVP160"/>
      <c r="FVQ160"/>
      <c r="FVR160"/>
      <c r="FVS160"/>
      <c r="FVT160"/>
      <c r="FVU160"/>
      <c r="FVV160"/>
      <c r="FVW160"/>
      <c r="FVX160"/>
      <c r="FVY160"/>
      <c r="FVZ160"/>
      <c r="FWA160"/>
      <c r="FWB160"/>
      <c r="FWC160"/>
      <c r="FWD160"/>
      <c r="FWE160"/>
      <c r="FWF160"/>
      <c r="FWG160"/>
      <c r="FWH160"/>
      <c r="FWI160"/>
      <c r="FWJ160"/>
      <c r="FWK160"/>
      <c r="FWL160"/>
      <c r="FWM160"/>
      <c r="FWN160"/>
      <c r="FWO160"/>
      <c r="FWP160"/>
      <c r="FWQ160"/>
      <c r="FWR160"/>
      <c r="FWS160"/>
      <c r="FWT160"/>
      <c r="FWU160"/>
      <c r="FWV160"/>
      <c r="FWW160"/>
      <c r="FWX160"/>
      <c r="FWY160"/>
      <c r="FWZ160"/>
      <c r="FXA160"/>
      <c r="FXB160"/>
      <c r="FXC160"/>
      <c r="FXD160"/>
      <c r="FXE160"/>
      <c r="FXF160"/>
      <c r="FXG160"/>
      <c r="FXH160"/>
      <c r="FXI160"/>
      <c r="FXJ160"/>
      <c r="FXK160"/>
      <c r="FXL160"/>
      <c r="FXM160"/>
      <c r="FXN160"/>
      <c r="FXO160"/>
      <c r="FXP160"/>
      <c r="FXQ160"/>
      <c r="FXR160"/>
      <c r="FXS160"/>
      <c r="FXT160"/>
      <c r="FXU160"/>
      <c r="FXV160"/>
      <c r="FXW160"/>
      <c r="FXX160"/>
      <c r="FXY160"/>
      <c r="FXZ160"/>
      <c r="FYA160"/>
      <c r="FYB160"/>
      <c r="FYC160"/>
      <c r="FYD160"/>
      <c r="FYE160"/>
      <c r="FYF160"/>
      <c r="FYG160"/>
      <c r="FYH160"/>
      <c r="FYI160"/>
      <c r="FYJ160"/>
      <c r="FYK160"/>
      <c r="FYL160"/>
      <c r="FYM160"/>
      <c r="FYN160"/>
      <c r="FYO160"/>
      <c r="FYP160"/>
      <c r="FYQ160"/>
      <c r="FYR160"/>
      <c r="FYS160"/>
      <c r="FYT160"/>
      <c r="FYU160"/>
      <c r="FYV160"/>
      <c r="FYW160"/>
      <c r="FYX160"/>
      <c r="FYY160"/>
      <c r="FYZ160"/>
      <c r="FZA160"/>
      <c r="FZB160"/>
      <c r="FZC160"/>
      <c r="FZD160"/>
      <c r="FZE160"/>
      <c r="FZF160"/>
      <c r="FZG160"/>
      <c r="FZH160"/>
      <c r="FZI160"/>
      <c r="FZJ160"/>
      <c r="FZK160"/>
      <c r="FZL160"/>
      <c r="FZM160"/>
      <c r="FZN160"/>
      <c r="FZO160"/>
      <c r="FZP160"/>
      <c r="FZQ160"/>
      <c r="FZR160"/>
      <c r="FZS160"/>
      <c r="FZT160"/>
      <c r="FZU160"/>
      <c r="FZV160"/>
      <c r="FZW160"/>
      <c r="FZX160"/>
      <c r="FZY160"/>
      <c r="FZZ160"/>
      <c r="GAA160"/>
      <c r="GAB160"/>
      <c r="GAC160"/>
      <c r="GAD160"/>
      <c r="GAE160"/>
      <c r="GAF160"/>
      <c r="GAG160"/>
      <c r="GAH160"/>
      <c r="GAI160"/>
      <c r="GAJ160"/>
      <c r="GAK160"/>
      <c r="GAL160"/>
      <c r="GAM160"/>
      <c r="GAN160"/>
      <c r="GAO160"/>
      <c r="GAP160"/>
      <c r="GAQ160"/>
      <c r="GAR160"/>
      <c r="GAS160"/>
      <c r="GAT160"/>
      <c r="GAU160"/>
      <c r="GAV160"/>
      <c r="GAW160"/>
      <c r="GAX160"/>
      <c r="GAY160"/>
      <c r="GAZ160"/>
      <c r="GBA160"/>
      <c r="GBB160"/>
      <c r="GBC160"/>
      <c r="GBD160"/>
      <c r="GBE160"/>
      <c r="GBF160"/>
      <c r="GBG160"/>
      <c r="GBH160"/>
      <c r="GBI160"/>
      <c r="GBJ160"/>
      <c r="GBK160"/>
      <c r="GBL160"/>
      <c r="GBM160"/>
      <c r="GBN160"/>
      <c r="GBO160"/>
      <c r="GBP160"/>
      <c r="GBQ160"/>
      <c r="GBR160"/>
      <c r="GBS160"/>
      <c r="GBT160"/>
      <c r="GBU160"/>
      <c r="GBV160"/>
      <c r="GBW160"/>
      <c r="GBX160"/>
      <c r="GBY160"/>
      <c r="GBZ160"/>
      <c r="GCA160"/>
      <c r="GCB160"/>
      <c r="GCC160"/>
      <c r="GCD160"/>
      <c r="GCE160"/>
      <c r="GCF160"/>
      <c r="GCG160"/>
      <c r="GCH160"/>
      <c r="GCI160"/>
      <c r="GCJ160"/>
      <c r="GCK160"/>
      <c r="GCL160"/>
      <c r="GCM160"/>
      <c r="GCN160"/>
      <c r="GCO160"/>
      <c r="GCP160"/>
      <c r="GCQ160"/>
      <c r="GCR160"/>
      <c r="GCS160"/>
      <c r="GCT160"/>
      <c r="GCU160"/>
      <c r="GCV160"/>
      <c r="GCW160"/>
      <c r="GCX160"/>
      <c r="GCY160"/>
      <c r="GCZ160"/>
      <c r="GDA160"/>
      <c r="GDB160"/>
      <c r="GDC160"/>
      <c r="GDD160"/>
      <c r="GDE160"/>
      <c r="GDF160"/>
      <c r="GDG160"/>
      <c r="GDH160"/>
      <c r="GDI160"/>
      <c r="GDJ160"/>
      <c r="GDK160"/>
      <c r="GDL160"/>
      <c r="GDM160"/>
      <c r="GDN160"/>
      <c r="GDO160"/>
      <c r="GDP160"/>
      <c r="GDQ160"/>
      <c r="GDR160"/>
      <c r="GDS160"/>
      <c r="GDT160"/>
      <c r="GDU160"/>
      <c r="GDV160"/>
      <c r="GDW160"/>
      <c r="GDX160"/>
      <c r="GDY160"/>
      <c r="GDZ160"/>
      <c r="GEA160"/>
      <c r="GEB160"/>
      <c r="GEC160"/>
      <c r="GED160"/>
      <c r="GEE160"/>
      <c r="GEF160"/>
      <c r="GEG160"/>
      <c r="GEH160"/>
      <c r="GEI160"/>
      <c r="GEJ160"/>
      <c r="GEK160"/>
      <c r="GEL160"/>
      <c r="GEM160"/>
      <c r="GEN160"/>
      <c r="GEO160"/>
      <c r="GEP160"/>
      <c r="GEQ160"/>
      <c r="GER160"/>
      <c r="GES160"/>
      <c r="GET160"/>
      <c r="GEU160"/>
      <c r="GEV160"/>
      <c r="GEW160"/>
      <c r="GEX160"/>
      <c r="GEY160"/>
      <c r="GEZ160"/>
      <c r="GFA160"/>
      <c r="GFB160"/>
      <c r="GFC160"/>
      <c r="GFD160"/>
      <c r="GFE160"/>
      <c r="GFF160"/>
      <c r="GFG160"/>
      <c r="GFH160"/>
      <c r="GFI160"/>
      <c r="GFJ160"/>
      <c r="GFK160"/>
      <c r="GFL160"/>
      <c r="GFM160"/>
      <c r="GFN160"/>
      <c r="GFO160"/>
    </row>
    <row r="161" spans="1:4903" x14ac:dyDescent="0.35">
      <c r="A161" s="37" t="s">
        <v>12</v>
      </c>
      <c r="B161" s="34">
        <v>14331.359999999997</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c r="ANM161"/>
      <c r="ANN161"/>
      <c r="ANO161"/>
      <c r="ANP161"/>
      <c r="ANQ161"/>
      <c r="ANR161"/>
      <c r="ANS161"/>
      <c r="ANT161"/>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c r="ARQ161"/>
      <c r="ARR161"/>
      <c r="ARS161"/>
      <c r="ART161"/>
      <c r="ARU161"/>
      <c r="ARV161"/>
      <c r="ARW161"/>
      <c r="ARX161"/>
      <c r="ARY161"/>
      <c r="ARZ161"/>
      <c r="ASA161"/>
      <c r="ASB161"/>
      <c r="ASC161"/>
      <c r="ASD161"/>
      <c r="ASE161"/>
      <c r="ASF161"/>
      <c r="ASG161"/>
      <c r="ASH161"/>
      <c r="ASI161"/>
      <c r="ASJ161"/>
      <c r="ASK161"/>
      <c r="ASL161"/>
      <c r="ASM161"/>
      <c r="ASN161"/>
      <c r="ASO161"/>
      <c r="ASP161"/>
      <c r="ASQ161"/>
      <c r="ASR161"/>
      <c r="ASS161"/>
      <c r="AST161"/>
      <c r="ASU161"/>
      <c r="ASV161"/>
      <c r="ASW161"/>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c r="AZQ161"/>
      <c r="AZR161"/>
      <c r="AZS161"/>
      <c r="AZT161"/>
      <c r="AZU161"/>
      <c r="AZV161"/>
      <c r="AZW161"/>
      <c r="AZX161"/>
      <c r="AZY161"/>
      <c r="AZZ161"/>
      <c r="BAA161"/>
      <c r="BAB161"/>
      <c r="BAC161"/>
      <c r="BAD161"/>
      <c r="BAE161"/>
      <c r="BAF161"/>
      <c r="BAG161"/>
      <c r="BAH161"/>
      <c r="BAI161"/>
      <c r="BAJ161"/>
      <c r="BAK161"/>
      <c r="BAL161"/>
      <c r="BAM161"/>
      <c r="BAN161"/>
      <c r="BAO161"/>
      <c r="BAP161"/>
      <c r="BAQ161"/>
      <c r="BAR161"/>
      <c r="BAS161"/>
      <c r="BAT161"/>
      <c r="BAU161"/>
      <c r="BAV161"/>
      <c r="BAW161"/>
      <c r="BAX161"/>
      <c r="BAY161"/>
      <c r="BAZ161"/>
      <c r="BBA161"/>
      <c r="BBB161"/>
      <c r="BBC161"/>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c r="BEY161"/>
      <c r="BEZ161"/>
      <c r="BFA161"/>
      <c r="BFB161"/>
      <c r="BFC161"/>
      <c r="BFD161"/>
      <c r="BFE161"/>
      <c r="BFF161"/>
      <c r="BFG161"/>
      <c r="BFH161"/>
      <c r="BFI161"/>
      <c r="BFJ161"/>
      <c r="BFK161"/>
      <c r="BFL161"/>
      <c r="BFM161"/>
      <c r="BFN161"/>
      <c r="BFO161"/>
      <c r="BFP161"/>
      <c r="BFQ161"/>
      <c r="BFR161"/>
      <c r="BFS161"/>
      <c r="BFT161"/>
      <c r="BFU161"/>
      <c r="BFV161"/>
      <c r="BFW161"/>
      <c r="BFX161"/>
      <c r="BFY161"/>
      <c r="BFZ161"/>
      <c r="BGA161"/>
      <c r="BGB161"/>
      <c r="BGC161"/>
      <c r="BGD161"/>
      <c r="BGE161"/>
      <c r="BGF161"/>
      <c r="BGG161"/>
      <c r="BGH161"/>
      <c r="BGI161"/>
      <c r="BGJ161"/>
      <c r="BGK161"/>
      <c r="BGL161"/>
      <c r="BGM161"/>
      <c r="BGN161"/>
      <c r="BGO161"/>
      <c r="BGP161"/>
      <c r="BGQ161"/>
      <c r="BGR161"/>
      <c r="BGS161"/>
      <c r="BGT161"/>
      <c r="BGU161"/>
      <c r="BGV161"/>
      <c r="BGW161"/>
      <c r="BGX161"/>
      <c r="BGY161"/>
      <c r="BGZ161"/>
      <c r="BHA161"/>
      <c r="BHB161"/>
      <c r="BHC161"/>
      <c r="BHD161"/>
      <c r="BHE161"/>
      <c r="BHF161"/>
      <c r="BHG161"/>
      <c r="BHH161"/>
      <c r="BHI161"/>
      <c r="BHJ161"/>
      <c r="BHK161"/>
      <c r="BHL161"/>
      <c r="BHM161"/>
      <c r="BHN161"/>
      <c r="BHO161"/>
      <c r="BHP161"/>
      <c r="BHQ161"/>
      <c r="BHR161"/>
      <c r="BHS161"/>
      <c r="BHT161"/>
      <c r="BHU161"/>
      <c r="BHV161"/>
      <c r="BHW161"/>
      <c r="BHX161"/>
      <c r="BHY161"/>
      <c r="BHZ161"/>
      <c r="BIA161"/>
      <c r="BIB161"/>
      <c r="BIC161"/>
      <c r="BID161"/>
      <c r="BIE161"/>
      <c r="BIF161"/>
      <c r="BIG161"/>
      <c r="BIH161"/>
      <c r="BII161"/>
      <c r="BIJ161"/>
      <c r="BIK161"/>
      <c r="BIL161"/>
      <c r="BIM161"/>
      <c r="BIN161"/>
      <c r="BIO161"/>
      <c r="BIP161"/>
      <c r="BIQ161"/>
      <c r="BIR161"/>
      <c r="BIS161"/>
      <c r="BIT161"/>
      <c r="BIU161"/>
      <c r="BIV161"/>
      <c r="BIW161"/>
      <c r="BIX161"/>
      <c r="BIY161"/>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c r="BLM161"/>
      <c r="BLN161"/>
      <c r="BLO161"/>
      <c r="BLP161"/>
      <c r="BLQ161"/>
      <c r="BLR161"/>
      <c r="BLS161"/>
      <c r="BLT161"/>
      <c r="BLU161"/>
      <c r="BLV161"/>
      <c r="BLW161"/>
      <c r="BLX161"/>
      <c r="BLY161"/>
      <c r="BLZ161"/>
      <c r="BMA161"/>
      <c r="BMB161"/>
      <c r="BMC161"/>
      <c r="BMD161"/>
      <c r="BME161"/>
      <c r="BMF161"/>
      <c r="BMG161"/>
      <c r="BMH161"/>
      <c r="BMI161"/>
      <c r="BMJ161"/>
      <c r="BMK161"/>
      <c r="BML161"/>
      <c r="BMM161"/>
      <c r="BMN161"/>
      <c r="BMO161"/>
      <c r="BMP161"/>
      <c r="BMQ161"/>
      <c r="BMR161"/>
      <c r="BMS161"/>
      <c r="BMT161"/>
      <c r="BMU161"/>
      <c r="BMV161"/>
      <c r="BMW161"/>
      <c r="BMX161"/>
      <c r="BMY161"/>
      <c r="BMZ161"/>
      <c r="BNA161"/>
      <c r="BNB161"/>
      <c r="BNC161"/>
      <c r="BND161"/>
      <c r="BNE161"/>
      <c r="BNF161"/>
      <c r="BNG161"/>
      <c r="BNH161"/>
      <c r="BNI161"/>
      <c r="BNJ161"/>
      <c r="BNK161"/>
      <c r="BNL161"/>
      <c r="BNM161"/>
      <c r="BNN161"/>
      <c r="BNO161"/>
      <c r="BNP161"/>
      <c r="BNQ161"/>
      <c r="BNR161"/>
      <c r="BNS161"/>
      <c r="BNT161"/>
      <c r="BNU161"/>
      <c r="BNV161"/>
      <c r="BNW161"/>
      <c r="BNX161"/>
      <c r="BNY161"/>
      <c r="BNZ161"/>
      <c r="BOA161"/>
      <c r="BOB161"/>
      <c r="BOC161"/>
      <c r="BOD161"/>
      <c r="BOE161"/>
      <c r="BOF161"/>
      <c r="BOG161"/>
      <c r="BOH161"/>
      <c r="BOI161"/>
      <c r="BOJ161"/>
      <c r="BOK161"/>
      <c r="BOL161"/>
      <c r="BOM161"/>
      <c r="BON161"/>
      <c r="BOO161"/>
      <c r="BOP161"/>
      <c r="BOQ161"/>
      <c r="BOR161"/>
      <c r="BOS161"/>
      <c r="BOT161"/>
      <c r="BOU161"/>
      <c r="BOV161"/>
      <c r="BOW161"/>
      <c r="BOX161"/>
      <c r="BOY161"/>
      <c r="BOZ161"/>
      <c r="BPA161"/>
      <c r="BPB161"/>
      <c r="BPC161"/>
      <c r="BPD161"/>
      <c r="BPE161"/>
      <c r="BPF161"/>
      <c r="BPG161"/>
      <c r="BPH161"/>
      <c r="BPI161"/>
      <c r="BPJ161"/>
      <c r="BPK161"/>
      <c r="BPL161"/>
      <c r="BPM161"/>
      <c r="BPN161"/>
      <c r="BPO161"/>
      <c r="BPP161"/>
      <c r="BPQ161"/>
      <c r="BPR161"/>
      <c r="BPS161"/>
      <c r="BPT161"/>
      <c r="BPU161"/>
      <c r="BPV161"/>
      <c r="BPW161"/>
      <c r="BPX161"/>
      <c r="BPY161"/>
      <c r="BPZ161"/>
      <c r="BQA161"/>
      <c r="BQB161"/>
      <c r="BQC161"/>
      <c r="BQD161"/>
      <c r="BQE161"/>
      <c r="BQF161"/>
      <c r="BQG161"/>
      <c r="BQH161"/>
      <c r="BQI161"/>
      <c r="BQJ161"/>
      <c r="BQK161"/>
      <c r="BQL161"/>
      <c r="BQM161"/>
      <c r="BQN161"/>
      <c r="BQO161"/>
      <c r="BQP161"/>
      <c r="BQQ161"/>
      <c r="BQR161"/>
      <c r="BQS161"/>
      <c r="BQT161"/>
      <c r="BQU161"/>
      <c r="BQV161"/>
      <c r="BQW161"/>
      <c r="BQX161"/>
      <c r="BQY161"/>
      <c r="BQZ161"/>
      <c r="BRA161"/>
      <c r="BRB161"/>
      <c r="BRC161"/>
      <c r="BRD161"/>
      <c r="BRE161"/>
      <c r="BRF161"/>
      <c r="BRG161"/>
      <c r="BRH161"/>
      <c r="BRI161"/>
      <c r="BRJ161"/>
      <c r="BRK161"/>
      <c r="BRL161"/>
      <c r="BRM161"/>
      <c r="BRN161"/>
      <c r="BRO161"/>
      <c r="BRP161"/>
      <c r="BRQ161"/>
      <c r="BRR161"/>
      <c r="BRS161"/>
      <c r="BRT161"/>
      <c r="BRU161"/>
      <c r="BRV161"/>
      <c r="BRW161"/>
      <c r="BRX161"/>
      <c r="BRY161"/>
      <c r="BRZ161"/>
      <c r="BSA161"/>
      <c r="BSB161"/>
      <c r="BSC161"/>
      <c r="BSD161"/>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c r="BUB161"/>
      <c r="BUC161"/>
      <c r="BUD161"/>
      <c r="BUE161"/>
      <c r="BUF161"/>
      <c r="BUG161"/>
      <c r="BUH161"/>
      <c r="BUI161"/>
      <c r="BUJ161"/>
      <c r="BUK161"/>
      <c r="BUL161"/>
      <c r="BUM161"/>
      <c r="BUN161"/>
      <c r="BUO161"/>
      <c r="BUP161"/>
      <c r="BUQ161"/>
      <c r="BUR161"/>
      <c r="BUS161"/>
      <c r="BUT161"/>
      <c r="BUU161"/>
      <c r="BUV161"/>
      <c r="BUW161"/>
      <c r="BUX161"/>
      <c r="BUY161"/>
      <c r="BUZ161"/>
      <c r="BVA161"/>
      <c r="BVB161"/>
      <c r="BVC161"/>
      <c r="BVD161"/>
      <c r="BVE161"/>
      <c r="BVF161"/>
      <c r="BVG161"/>
      <c r="BVH161"/>
      <c r="BVI161"/>
      <c r="BVJ161"/>
      <c r="BVK161"/>
      <c r="BVL161"/>
      <c r="BVM161"/>
      <c r="BVN161"/>
      <c r="BVO161"/>
      <c r="BVP161"/>
      <c r="BVQ161"/>
      <c r="BVR161"/>
      <c r="BVS161"/>
      <c r="BVT161"/>
      <c r="BVU161"/>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c r="BXI161"/>
      <c r="BXJ161"/>
      <c r="BXK161"/>
      <c r="BXL161"/>
      <c r="BXM161"/>
      <c r="BXN161"/>
      <c r="BXO161"/>
      <c r="BXP161"/>
      <c r="BXQ161"/>
      <c r="BXR161"/>
      <c r="BXS161"/>
      <c r="BXT161"/>
      <c r="BXU161"/>
      <c r="BXV161"/>
      <c r="BXW161"/>
      <c r="BXX161"/>
      <c r="BXY161"/>
      <c r="BXZ161"/>
      <c r="BYA161"/>
      <c r="BYB161"/>
      <c r="BYC161"/>
      <c r="BYD161"/>
      <c r="BYE161"/>
      <c r="BYF161"/>
      <c r="BYG161"/>
      <c r="BYH161"/>
      <c r="BYI161"/>
      <c r="BYJ161"/>
      <c r="BYK161"/>
      <c r="BYL161"/>
      <c r="BYM161"/>
      <c r="BYN161"/>
      <c r="BYO161"/>
      <c r="BYP161"/>
      <c r="BYQ161"/>
      <c r="BYR161"/>
      <c r="BYS161"/>
      <c r="BYT161"/>
      <c r="BYU161"/>
      <c r="BYV161"/>
      <c r="BYW161"/>
      <c r="BYX161"/>
      <c r="BYY161"/>
      <c r="BYZ161"/>
      <c r="BZA161"/>
      <c r="BZB161"/>
      <c r="BZC161"/>
      <c r="BZD161"/>
      <c r="BZE161"/>
      <c r="BZF161"/>
      <c r="BZG161"/>
      <c r="BZH161"/>
      <c r="BZI161"/>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c r="CBE161"/>
      <c r="CBF161"/>
      <c r="CBG161"/>
      <c r="CBH161"/>
      <c r="CBI161"/>
      <c r="CBJ161"/>
      <c r="CBK161"/>
      <c r="CBL161"/>
      <c r="CBM161"/>
      <c r="CBN161"/>
      <c r="CBO161"/>
      <c r="CBP161"/>
      <c r="CBQ161"/>
      <c r="CBR161"/>
      <c r="CBS161"/>
      <c r="CBT161"/>
      <c r="CBU161"/>
      <c r="CBV161"/>
      <c r="CBW161"/>
      <c r="CBX161"/>
      <c r="CBY161"/>
      <c r="CBZ161"/>
      <c r="CCA161"/>
      <c r="CCB161"/>
      <c r="CCC161"/>
      <c r="CCD161"/>
      <c r="CCE161"/>
      <c r="CCF161"/>
      <c r="CCG161"/>
      <c r="CCH161"/>
      <c r="CCI161"/>
      <c r="CCJ161"/>
      <c r="CCK161"/>
      <c r="CCL161"/>
      <c r="CCM161"/>
      <c r="CCN161"/>
      <c r="CCO161"/>
      <c r="CCP161"/>
      <c r="CCQ161"/>
      <c r="CCR161"/>
      <c r="CCS161"/>
      <c r="CCT161"/>
      <c r="CCU161"/>
      <c r="CCV161"/>
      <c r="CCW161"/>
      <c r="CCX161"/>
      <c r="CCY161"/>
      <c r="CCZ161"/>
      <c r="CDA161"/>
      <c r="CDB161"/>
      <c r="CDC161"/>
      <c r="CDD161"/>
      <c r="CDE161"/>
      <c r="CDF161"/>
      <c r="CDG161"/>
      <c r="CDH161"/>
      <c r="CDI161"/>
      <c r="CDJ161"/>
      <c r="CDK161"/>
      <c r="CDL161"/>
      <c r="CDM161"/>
      <c r="CDN161"/>
      <c r="CDO161"/>
      <c r="CDP161"/>
      <c r="CDQ161"/>
      <c r="CDR161"/>
      <c r="CDS161"/>
      <c r="CDT161"/>
      <c r="CDU161"/>
      <c r="CDV161"/>
      <c r="CDW161"/>
      <c r="CDX161"/>
      <c r="CDY161"/>
      <c r="CDZ161"/>
      <c r="CEA161"/>
      <c r="CEB161"/>
      <c r="CEC161"/>
      <c r="CED161"/>
      <c r="CEE161"/>
      <c r="CEF161"/>
      <c r="CEG161"/>
      <c r="CEH161"/>
      <c r="CEI161"/>
      <c r="CEJ161"/>
      <c r="CEK161"/>
      <c r="CEL161"/>
      <c r="CEM161"/>
      <c r="CEN161"/>
      <c r="CEO161"/>
      <c r="CEP161"/>
      <c r="CEQ161"/>
      <c r="CER161"/>
      <c r="CES161"/>
      <c r="CET161"/>
      <c r="CEU161"/>
      <c r="CEV161"/>
      <c r="CEW161"/>
      <c r="CEX161"/>
      <c r="CEY161"/>
      <c r="CEZ161"/>
      <c r="CFA161"/>
      <c r="CFB161"/>
      <c r="CFC161"/>
      <c r="CFD161"/>
      <c r="CFE161"/>
      <c r="CFF161"/>
      <c r="CFG161"/>
      <c r="CFH161"/>
      <c r="CFI161"/>
      <c r="CFJ161"/>
      <c r="CFK161"/>
      <c r="CFL161"/>
      <c r="CFM161"/>
      <c r="CFN161"/>
      <c r="CFO161"/>
      <c r="CFP161"/>
      <c r="CFQ161"/>
      <c r="CFR161"/>
      <c r="CFS161"/>
      <c r="CFT161"/>
      <c r="CFU161"/>
      <c r="CFV161"/>
      <c r="CFW161"/>
      <c r="CFX161"/>
      <c r="CFY161"/>
      <c r="CFZ161"/>
      <c r="CGA161"/>
      <c r="CGB161"/>
      <c r="CGC161"/>
      <c r="CGD161"/>
      <c r="CGE161"/>
      <c r="CGF161"/>
      <c r="CGG161"/>
      <c r="CGH161"/>
      <c r="CGI161"/>
      <c r="CGJ161"/>
      <c r="CGK161"/>
      <c r="CGL161"/>
      <c r="CGM161"/>
      <c r="CGN161"/>
      <c r="CGO161"/>
      <c r="CGP161"/>
      <c r="CGQ161"/>
      <c r="CGR161"/>
      <c r="CGS161"/>
      <c r="CGT161"/>
      <c r="CGU161"/>
      <c r="CGV161"/>
      <c r="CGW161"/>
      <c r="CGX161"/>
      <c r="CGY161"/>
      <c r="CGZ161"/>
      <c r="CHA161"/>
      <c r="CHB161"/>
      <c r="CHC161"/>
      <c r="CHD161"/>
      <c r="CHE161"/>
      <c r="CHF161"/>
      <c r="CHG161"/>
      <c r="CHH161"/>
      <c r="CHI161"/>
      <c r="CHJ161"/>
      <c r="CHK161"/>
      <c r="CHL161"/>
      <c r="CHM161"/>
      <c r="CHN161"/>
      <c r="CHO161"/>
      <c r="CHP161"/>
      <c r="CHQ161"/>
      <c r="CHR161"/>
      <c r="CHS161"/>
      <c r="CHT161"/>
      <c r="CHU161"/>
      <c r="CHV161"/>
      <c r="CHW161"/>
      <c r="CHX161"/>
      <c r="CHY161"/>
      <c r="CHZ161"/>
      <c r="CIA161"/>
      <c r="CIB161"/>
      <c r="CIC161"/>
      <c r="CID161"/>
      <c r="CIE161"/>
      <c r="CIF161"/>
      <c r="CIG161"/>
      <c r="CIH161"/>
      <c r="CII161"/>
      <c r="CIJ161"/>
      <c r="CIK161"/>
      <c r="CIL161"/>
      <c r="CIM161"/>
      <c r="CIN161"/>
      <c r="CIO161"/>
      <c r="CIP161"/>
      <c r="CIQ161"/>
      <c r="CIR161"/>
      <c r="CIS161"/>
      <c r="CIT161"/>
      <c r="CIU161"/>
      <c r="CIV161"/>
      <c r="CIW161"/>
      <c r="CIX161"/>
      <c r="CIY161"/>
      <c r="CIZ161"/>
      <c r="CJA161"/>
      <c r="CJB161"/>
      <c r="CJC161"/>
      <c r="CJD161"/>
      <c r="CJE161"/>
      <c r="CJF161"/>
      <c r="CJG161"/>
      <c r="CJH161"/>
      <c r="CJI161"/>
      <c r="CJJ161"/>
      <c r="CJK161"/>
      <c r="CJL161"/>
      <c r="CJM161"/>
      <c r="CJN161"/>
      <c r="CJO161"/>
      <c r="CJP161"/>
      <c r="CJQ161"/>
      <c r="CJR161"/>
      <c r="CJS161"/>
      <c r="CJT161"/>
      <c r="CJU161"/>
      <c r="CJV161"/>
      <c r="CJW161"/>
      <c r="CJX161"/>
      <c r="CJY161"/>
      <c r="CJZ161"/>
      <c r="CKA161"/>
      <c r="CKB161"/>
      <c r="CKC161"/>
      <c r="CKD161"/>
      <c r="CKE161"/>
      <c r="CKF161"/>
      <c r="CKG161"/>
      <c r="CKH161"/>
      <c r="CKI161"/>
      <c r="CKJ161"/>
      <c r="CKK161"/>
      <c r="CKL161"/>
      <c r="CKM161"/>
      <c r="CKN161"/>
      <c r="CKO161"/>
      <c r="CKP161"/>
      <c r="CKQ161"/>
      <c r="CKR161"/>
      <c r="CKS161"/>
      <c r="CKT161"/>
      <c r="CKU161"/>
      <c r="CKV161"/>
      <c r="CKW161"/>
      <c r="CKX161"/>
      <c r="CKY161"/>
      <c r="CKZ161"/>
      <c r="CLA161"/>
      <c r="CLB161"/>
      <c r="CLC161"/>
      <c r="CLD161"/>
      <c r="CLE161"/>
      <c r="CLF161"/>
      <c r="CLG161"/>
      <c r="CLH161"/>
      <c r="CLI161"/>
      <c r="CLJ161"/>
      <c r="CLK161"/>
      <c r="CLL161"/>
      <c r="CLM161"/>
      <c r="CLN161"/>
      <c r="CLO161"/>
      <c r="CLP161"/>
      <c r="CLQ161"/>
      <c r="CLR161"/>
      <c r="CLS161"/>
      <c r="CLT161"/>
      <c r="CLU161"/>
      <c r="CLV161"/>
      <c r="CLW161"/>
      <c r="CLX161"/>
      <c r="CLY161"/>
      <c r="CLZ161"/>
      <c r="CMA161"/>
      <c r="CMB161"/>
      <c r="CMC161"/>
      <c r="CMD161"/>
      <c r="CME161"/>
      <c r="CMF161"/>
      <c r="CMG161"/>
      <c r="CMH161"/>
      <c r="CMI161"/>
      <c r="CMJ161"/>
      <c r="CMK161"/>
      <c r="CML161"/>
      <c r="CMM161"/>
      <c r="CMN161"/>
      <c r="CMO161"/>
      <c r="CMP161"/>
      <c r="CMQ161"/>
      <c r="CMR161"/>
      <c r="CMS161"/>
      <c r="CMT161"/>
      <c r="CMU161"/>
      <c r="CMV161"/>
      <c r="CMW161"/>
      <c r="CMX161"/>
      <c r="CMY161"/>
      <c r="CMZ161"/>
      <c r="CNA161"/>
      <c r="CNB161"/>
      <c r="CNC161"/>
      <c r="CND161"/>
      <c r="CNE161"/>
      <c r="CNF161"/>
      <c r="CNG161"/>
      <c r="CNH161"/>
      <c r="CNI161"/>
      <c r="CNJ161"/>
      <c r="CNK161"/>
      <c r="CNL161"/>
      <c r="CNM161"/>
      <c r="CNN161"/>
      <c r="CNO161"/>
      <c r="CNP161"/>
      <c r="CNQ161"/>
      <c r="CNR161"/>
      <c r="CNS161"/>
      <c r="CNT161"/>
      <c r="CNU161"/>
      <c r="CNV161"/>
      <c r="CNW161"/>
      <c r="CNX161"/>
      <c r="CNY161"/>
      <c r="CNZ161"/>
      <c r="COA161"/>
      <c r="COB161"/>
      <c r="COC161"/>
      <c r="COD161"/>
      <c r="COE161"/>
      <c r="COF161"/>
      <c r="COG161"/>
      <c r="COH161"/>
      <c r="COI161"/>
      <c r="COJ161"/>
      <c r="COK161"/>
      <c r="COL161"/>
      <c r="COM161"/>
      <c r="CON161"/>
      <c r="COO161"/>
      <c r="COP161"/>
      <c r="COQ161"/>
      <c r="COR161"/>
      <c r="COS161"/>
      <c r="COT161"/>
      <c r="COU161"/>
      <c r="COV161"/>
      <c r="COW161"/>
      <c r="COX161"/>
      <c r="COY161"/>
      <c r="COZ161"/>
      <c r="CPA161"/>
      <c r="CPB161"/>
      <c r="CPC161"/>
      <c r="CPD161"/>
      <c r="CPE161"/>
      <c r="CPF161"/>
      <c r="CPG161"/>
      <c r="CPH161"/>
      <c r="CPI161"/>
      <c r="CPJ161"/>
      <c r="CPK161"/>
      <c r="CPL161"/>
      <c r="CPM161"/>
      <c r="CPN161"/>
      <c r="CPO161"/>
      <c r="CPP161"/>
      <c r="CPQ161"/>
      <c r="CPR161"/>
      <c r="CPS161"/>
      <c r="CPT161"/>
      <c r="CPU161"/>
      <c r="CPV161"/>
      <c r="CPW161"/>
      <c r="CPX161"/>
      <c r="CPY161"/>
      <c r="CPZ161"/>
      <c r="CQA161"/>
      <c r="CQB161"/>
      <c r="CQC161"/>
      <c r="CQD161"/>
      <c r="CQE161"/>
      <c r="CQF161"/>
      <c r="CQG161"/>
      <c r="CQH161"/>
      <c r="CQI161"/>
      <c r="CQJ161"/>
      <c r="CQK161"/>
      <c r="CQL161"/>
      <c r="CQM161"/>
      <c r="CQN161"/>
      <c r="CQO161"/>
      <c r="CQP161"/>
      <c r="CQQ161"/>
      <c r="CQR161"/>
      <c r="CQS161"/>
      <c r="CQT161"/>
      <c r="CQU161"/>
      <c r="CQV161"/>
      <c r="CQW161"/>
      <c r="CQX161"/>
      <c r="CQY161"/>
      <c r="CQZ161"/>
      <c r="CRA161"/>
      <c r="CRB161"/>
      <c r="CRC161"/>
      <c r="CRD161"/>
      <c r="CRE161"/>
      <c r="CRF161"/>
      <c r="CRG161"/>
      <c r="CRH161"/>
      <c r="CRI161"/>
      <c r="CRJ161"/>
      <c r="CRK161"/>
      <c r="CRL161"/>
      <c r="CRM161"/>
      <c r="CRN161"/>
      <c r="CRO161"/>
      <c r="CRP161"/>
      <c r="CRQ161"/>
      <c r="CRR161"/>
      <c r="CRS161"/>
      <c r="CRT161"/>
      <c r="CRU161"/>
      <c r="CRV161"/>
      <c r="CRW161"/>
      <c r="CRX161"/>
      <c r="CRY161"/>
      <c r="CRZ161"/>
      <c r="CSA161"/>
      <c r="CSB161"/>
      <c r="CSC161"/>
      <c r="CSD161"/>
      <c r="CSE161"/>
      <c r="CSF161"/>
      <c r="CSG161"/>
      <c r="CSH161"/>
      <c r="CSI161"/>
      <c r="CSJ161"/>
      <c r="CSK161"/>
      <c r="CSL161"/>
      <c r="CSM161"/>
      <c r="CSN161"/>
      <c r="CSO161"/>
      <c r="CSP161"/>
      <c r="CSQ161"/>
      <c r="CSR161"/>
      <c r="CSS161"/>
      <c r="CST161"/>
      <c r="CSU161"/>
      <c r="CSV161"/>
      <c r="CSW161"/>
      <c r="CSX161"/>
      <c r="CSY161"/>
      <c r="CSZ161"/>
      <c r="CTA161"/>
      <c r="CTB161"/>
      <c r="CTC161"/>
      <c r="CTD161"/>
      <c r="CTE161"/>
      <c r="CTF161"/>
      <c r="CTG161"/>
      <c r="CTH161"/>
      <c r="CTI161"/>
      <c r="CTJ161"/>
      <c r="CTK161"/>
      <c r="CTL161"/>
      <c r="CTM161"/>
      <c r="CTN161"/>
      <c r="CTO161"/>
      <c r="CTP161"/>
      <c r="CTQ161"/>
      <c r="CTR161"/>
      <c r="CTS161"/>
      <c r="CTT161"/>
      <c r="CTU161"/>
      <c r="CTV161"/>
      <c r="CTW161"/>
      <c r="CTX161"/>
      <c r="CTY161"/>
      <c r="CTZ161"/>
      <c r="CUA161"/>
      <c r="CUB161"/>
      <c r="CUC161"/>
      <c r="CUD161"/>
      <c r="CUE161"/>
      <c r="CUF161"/>
      <c r="CUG161"/>
      <c r="CUH161"/>
      <c r="CUI161"/>
      <c r="CUJ161"/>
      <c r="CUK161"/>
      <c r="CUL161"/>
      <c r="CUM161"/>
      <c r="CUN161"/>
      <c r="CUO161"/>
      <c r="CUP161"/>
      <c r="CUQ161"/>
      <c r="CUR161"/>
      <c r="CUS161"/>
      <c r="CUT161"/>
      <c r="CUU161"/>
      <c r="CUV161"/>
      <c r="CUW161"/>
      <c r="CUX161"/>
      <c r="CUY161"/>
      <c r="CUZ161"/>
      <c r="CVA161"/>
      <c r="CVB161"/>
      <c r="CVC161"/>
      <c r="CVD161"/>
      <c r="CVE161"/>
      <c r="CVF161"/>
      <c r="CVG161"/>
      <c r="CVH161"/>
      <c r="CVI161"/>
      <c r="CVJ161"/>
      <c r="CVK161"/>
      <c r="CVL161"/>
      <c r="CVM161"/>
      <c r="CVN161"/>
      <c r="CVO161"/>
      <c r="CVP161"/>
      <c r="CVQ161"/>
      <c r="CVR161"/>
      <c r="CVS161"/>
      <c r="CVT161"/>
      <c r="CVU161"/>
      <c r="CVV161"/>
      <c r="CVW161"/>
      <c r="CVX161"/>
      <c r="CVY161"/>
      <c r="CVZ161"/>
      <c r="CWA161"/>
      <c r="CWB161"/>
      <c r="CWC161"/>
      <c r="CWD161"/>
      <c r="CWE161"/>
      <c r="CWF161"/>
      <c r="CWG161"/>
      <c r="CWH161"/>
      <c r="CWI161"/>
      <c r="CWJ161"/>
      <c r="CWK161"/>
      <c r="CWL161"/>
      <c r="CWM161"/>
      <c r="CWN161"/>
      <c r="CWO161"/>
      <c r="CWP161"/>
      <c r="CWQ161"/>
      <c r="CWR161"/>
      <c r="CWS161"/>
      <c r="CWT161"/>
      <c r="CWU161"/>
      <c r="CWV161"/>
      <c r="CWW161"/>
      <c r="CWX161"/>
      <c r="CWY161"/>
      <c r="CWZ161"/>
      <c r="CXA161"/>
      <c r="CXB161"/>
      <c r="CXC161"/>
      <c r="CXD161"/>
      <c r="CXE161"/>
      <c r="CXF161"/>
      <c r="CXG161"/>
      <c r="CXH161"/>
      <c r="CXI161"/>
      <c r="CXJ161"/>
      <c r="CXK161"/>
      <c r="CXL161"/>
      <c r="CXM161"/>
      <c r="CXN161"/>
      <c r="CXO161"/>
      <c r="CXP161"/>
      <c r="CXQ161"/>
      <c r="CXR161"/>
      <c r="CXS161"/>
      <c r="CXT161"/>
      <c r="CXU161"/>
      <c r="CXV161"/>
      <c r="CXW161"/>
      <c r="CXX161"/>
      <c r="CXY161"/>
      <c r="CXZ161"/>
      <c r="CYA161"/>
      <c r="CYB161"/>
      <c r="CYC161"/>
      <c r="CYD161"/>
      <c r="CYE161"/>
      <c r="CYF161"/>
      <c r="CYG161"/>
      <c r="CYH161"/>
      <c r="CYI161"/>
      <c r="CYJ161"/>
      <c r="CYK161"/>
      <c r="CYL161"/>
      <c r="CYM161"/>
      <c r="CYN161"/>
      <c r="CYO161"/>
      <c r="CYP161"/>
      <c r="CYQ161"/>
      <c r="CYR161"/>
      <c r="CYS161"/>
      <c r="CYT161"/>
      <c r="CYU161"/>
      <c r="CYV161"/>
      <c r="CYW161"/>
      <c r="CYX161"/>
      <c r="CYY161"/>
      <c r="CYZ161"/>
      <c r="CZA161"/>
      <c r="CZB161"/>
      <c r="CZC161"/>
      <c r="CZD161"/>
      <c r="CZE161"/>
      <c r="CZF161"/>
      <c r="CZG161"/>
      <c r="CZH161"/>
      <c r="CZI161"/>
      <c r="CZJ161"/>
      <c r="CZK161"/>
      <c r="CZL161"/>
      <c r="CZM161"/>
      <c r="CZN161"/>
      <c r="CZO161"/>
      <c r="CZP161"/>
      <c r="CZQ161"/>
      <c r="CZR161"/>
      <c r="CZS161"/>
      <c r="CZT161"/>
      <c r="CZU161"/>
      <c r="CZV161"/>
      <c r="CZW161"/>
      <c r="CZX161"/>
      <c r="CZY161"/>
      <c r="CZZ161"/>
      <c r="DAA161"/>
      <c r="DAB161"/>
      <c r="DAC161"/>
      <c r="DAD161"/>
      <c r="DAE161"/>
      <c r="DAF161"/>
      <c r="DAG161"/>
      <c r="DAH161"/>
      <c r="DAI161"/>
      <c r="DAJ161"/>
      <c r="DAK161"/>
      <c r="DAL161"/>
      <c r="DAM161"/>
      <c r="DAN161"/>
      <c r="DAO161"/>
      <c r="DAP161"/>
      <c r="DAQ161"/>
      <c r="DAR161"/>
      <c r="DAS161"/>
      <c r="DAT161"/>
      <c r="DAU161"/>
      <c r="DAV161"/>
      <c r="DAW161"/>
      <c r="DAX161"/>
      <c r="DAY161"/>
      <c r="DAZ161"/>
      <c r="DBA161"/>
      <c r="DBB161"/>
      <c r="DBC161"/>
      <c r="DBD161"/>
      <c r="DBE161"/>
      <c r="DBF161"/>
      <c r="DBG161"/>
      <c r="DBH161"/>
      <c r="DBI161"/>
      <c r="DBJ161"/>
      <c r="DBK161"/>
      <c r="DBL161"/>
      <c r="DBM161"/>
      <c r="DBN161"/>
      <c r="DBO161"/>
      <c r="DBP161"/>
      <c r="DBQ161"/>
      <c r="DBR161"/>
      <c r="DBS161"/>
      <c r="DBT161"/>
      <c r="DBU161"/>
      <c r="DBV161"/>
      <c r="DBW161"/>
      <c r="DBX161"/>
      <c r="DBY161"/>
      <c r="DBZ161"/>
      <c r="DCA161"/>
      <c r="DCB161"/>
      <c r="DCC161"/>
      <c r="DCD161"/>
      <c r="DCE161"/>
      <c r="DCF161"/>
      <c r="DCG161"/>
      <c r="DCH161"/>
      <c r="DCI161"/>
      <c r="DCJ161"/>
      <c r="DCK161"/>
      <c r="DCL161"/>
      <c r="DCM161"/>
      <c r="DCN161"/>
      <c r="DCO161"/>
      <c r="DCP161"/>
      <c r="DCQ161"/>
      <c r="DCR161"/>
      <c r="DCS161"/>
      <c r="DCT161"/>
      <c r="DCU161"/>
      <c r="DCV161"/>
      <c r="DCW161"/>
      <c r="DCX161"/>
      <c r="DCY161"/>
      <c r="DCZ161"/>
      <c r="DDA161"/>
      <c r="DDB161"/>
      <c r="DDC161"/>
      <c r="DDD161"/>
      <c r="DDE161"/>
      <c r="DDF161"/>
      <c r="DDG161"/>
      <c r="DDH161"/>
      <c r="DDI161"/>
      <c r="DDJ161"/>
      <c r="DDK161"/>
      <c r="DDL161"/>
      <c r="DDM161"/>
      <c r="DDN161"/>
      <c r="DDO161"/>
      <c r="DDP161"/>
      <c r="DDQ161"/>
      <c r="DDR161"/>
      <c r="DDS161"/>
      <c r="DDT161"/>
      <c r="DDU161"/>
      <c r="DDV161"/>
      <c r="DDW161"/>
      <c r="DDX161"/>
      <c r="DDY161"/>
      <c r="DDZ161"/>
      <c r="DEA161"/>
      <c r="DEB161"/>
      <c r="DEC161"/>
      <c r="DED161"/>
      <c r="DEE161"/>
      <c r="DEF161"/>
      <c r="DEG161"/>
      <c r="DEH161"/>
      <c r="DEI161"/>
      <c r="DEJ161"/>
      <c r="DEK161"/>
      <c r="DEL161"/>
      <c r="DEM161"/>
      <c r="DEN161"/>
      <c r="DEO161"/>
      <c r="DEP161"/>
      <c r="DEQ161"/>
      <c r="DER161"/>
      <c r="DES161"/>
      <c r="DET161"/>
      <c r="DEU161"/>
      <c r="DEV161"/>
      <c r="DEW161"/>
      <c r="DEX161"/>
      <c r="DEY161"/>
      <c r="DEZ161"/>
      <c r="DFA161"/>
      <c r="DFB161"/>
      <c r="DFC161"/>
      <c r="DFD161"/>
      <c r="DFE161"/>
      <c r="DFF161"/>
      <c r="DFG161"/>
      <c r="DFH161"/>
      <c r="DFI161"/>
      <c r="DFJ161"/>
      <c r="DFK161"/>
      <c r="DFL161"/>
      <c r="DFM161"/>
      <c r="DFN161"/>
      <c r="DFO161"/>
      <c r="DFP161"/>
      <c r="DFQ161"/>
      <c r="DFR161"/>
      <c r="DFS161"/>
      <c r="DFT161"/>
      <c r="DFU161"/>
      <c r="DFV161"/>
      <c r="DFW161"/>
      <c r="DFX161"/>
      <c r="DFY161"/>
      <c r="DFZ161"/>
      <c r="DGA161"/>
      <c r="DGB161"/>
      <c r="DGC161"/>
      <c r="DGD161"/>
      <c r="DGE161"/>
      <c r="DGF161"/>
      <c r="DGG161"/>
      <c r="DGH161"/>
      <c r="DGI161"/>
      <c r="DGJ161"/>
      <c r="DGK161"/>
      <c r="DGL161"/>
      <c r="DGM161"/>
      <c r="DGN161"/>
      <c r="DGO161"/>
      <c r="DGP161"/>
      <c r="DGQ161"/>
      <c r="DGR161"/>
      <c r="DGS161"/>
      <c r="DGT161"/>
      <c r="DGU161"/>
      <c r="DGV161"/>
      <c r="DGW161"/>
      <c r="DGX161"/>
      <c r="DGY161"/>
      <c r="DGZ161"/>
      <c r="DHA161"/>
      <c r="DHB161"/>
      <c r="DHC161"/>
      <c r="DHD161"/>
      <c r="DHE161"/>
      <c r="DHF161"/>
      <c r="DHG161"/>
      <c r="DHH161"/>
      <c r="DHI161"/>
      <c r="DHJ161"/>
      <c r="DHK161"/>
      <c r="DHL161"/>
      <c r="DHM161"/>
      <c r="DHN161"/>
      <c r="DHO161"/>
      <c r="DHP161"/>
      <c r="DHQ161"/>
      <c r="DHR161"/>
      <c r="DHS161"/>
      <c r="DHT161"/>
      <c r="DHU161"/>
      <c r="DHV161"/>
      <c r="DHW161"/>
      <c r="DHX161"/>
      <c r="DHY161"/>
      <c r="DHZ161"/>
      <c r="DIA161"/>
      <c r="DIB161"/>
      <c r="DIC161"/>
      <c r="DID161"/>
      <c r="DIE161"/>
      <c r="DIF161"/>
      <c r="DIG161"/>
      <c r="DIH161"/>
      <c r="DII161"/>
      <c r="DIJ161"/>
      <c r="DIK161"/>
      <c r="DIL161"/>
      <c r="DIM161"/>
      <c r="DIN161"/>
      <c r="DIO161"/>
      <c r="DIP161"/>
      <c r="DIQ161"/>
      <c r="DIR161"/>
      <c r="DIS161"/>
      <c r="DIT161"/>
      <c r="DIU161"/>
      <c r="DIV161"/>
      <c r="DIW161"/>
      <c r="DIX161"/>
      <c r="DIY161"/>
      <c r="DIZ161"/>
      <c r="DJA161"/>
      <c r="DJB161"/>
      <c r="DJC161"/>
      <c r="DJD161"/>
      <c r="DJE161"/>
      <c r="DJF161"/>
      <c r="DJG161"/>
      <c r="DJH161"/>
      <c r="DJI161"/>
      <c r="DJJ161"/>
      <c r="DJK161"/>
      <c r="DJL161"/>
      <c r="DJM161"/>
      <c r="DJN161"/>
      <c r="DJO161"/>
      <c r="DJP161"/>
      <c r="DJQ161"/>
      <c r="DJR161"/>
      <c r="DJS161"/>
      <c r="DJT161"/>
      <c r="DJU161"/>
      <c r="DJV161"/>
      <c r="DJW161"/>
      <c r="DJX161"/>
      <c r="DJY161"/>
      <c r="DJZ161"/>
      <c r="DKA161"/>
      <c r="DKB161"/>
      <c r="DKC161"/>
      <c r="DKD161"/>
      <c r="DKE161"/>
      <c r="DKF161"/>
      <c r="DKG161"/>
      <c r="DKH161"/>
      <c r="DKI161"/>
      <c r="DKJ161"/>
      <c r="DKK161"/>
      <c r="DKL161"/>
      <c r="DKM161"/>
      <c r="DKN161"/>
      <c r="DKO161"/>
      <c r="DKP161"/>
      <c r="DKQ161"/>
      <c r="DKR161"/>
      <c r="DKS161"/>
      <c r="DKT161"/>
      <c r="DKU161"/>
      <c r="DKV161"/>
      <c r="DKW161"/>
      <c r="DKX161"/>
      <c r="DKY161"/>
      <c r="DKZ161"/>
      <c r="DLA161"/>
      <c r="DLB161"/>
      <c r="DLC161"/>
      <c r="DLD161"/>
      <c r="DLE161"/>
      <c r="DLF161"/>
      <c r="DLG161"/>
      <c r="DLH161"/>
      <c r="DLI161"/>
      <c r="DLJ161"/>
      <c r="DLK161"/>
      <c r="DLL161"/>
      <c r="DLM161"/>
      <c r="DLN161"/>
      <c r="DLO161"/>
      <c r="DLP161"/>
      <c r="DLQ161"/>
      <c r="DLR161"/>
      <c r="DLS161"/>
      <c r="DLT161"/>
      <c r="DLU161"/>
      <c r="DLV161"/>
      <c r="DLW161"/>
      <c r="DLX161"/>
      <c r="DLY161"/>
      <c r="DLZ161"/>
      <c r="DMA161"/>
      <c r="DMB161"/>
      <c r="DMC161"/>
      <c r="DMD161"/>
      <c r="DME161"/>
      <c r="DMF161"/>
      <c r="DMG161"/>
      <c r="DMH161"/>
      <c r="DMI161"/>
      <c r="DMJ161"/>
      <c r="DMK161"/>
      <c r="DML161"/>
      <c r="DMM161"/>
      <c r="DMN161"/>
      <c r="DMO161"/>
      <c r="DMP161"/>
      <c r="DMQ161"/>
      <c r="DMR161"/>
      <c r="DMS161"/>
      <c r="DMT161"/>
      <c r="DMU161"/>
      <c r="DMV161"/>
      <c r="DMW161"/>
      <c r="DMX161"/>
      <c r="DMY161"/>
      <c r="DMZ161"/>
      <c r="DNA161"/>
      <c r="DNB161"/>
      <c r="DNC161"/>
      <c r="DND161"/>
      <c r="DNE161"/>
      <c r="DNF161"/>
      <c r="DNG161"/>
      <c r="DNH161"/>
      <c r="DNI161"/>
      <c r="DNJ161"/>
      <c r="DNK161"/>
      <c r="DNL161"/>
      <c r="DNM161"/>
      <c r="DNN161"/>
      <c r="DNO161"/>
      <c r="DNP161"/>
      <c r="DNQ161"/>
      <c r="DNR161"/>
      <c r="DNS161"/>
      <c r="DNT161"/>
      <c r="DNU161"/>
      <c r="DNV161"/>
      <c r="DNW161"/>
      <c r="DNX161"/>
      <c r="DNY161"/>
      <c r="DNZ161"/>
      <c r="DOA161"/>
      <c r="DOB161"/>
      <c r="DOC161"/>
      <c r="DOD161"/>
      <c r="DOE161"/>
      <c r="DOF161"/>
      <c r="DOG161"/>
      <c r="DOH161"/>
      <c r="DOI161"/>
      <c r="DOJ161"/>
      <c r="DOK161"/>
      <c r="DOL161"/>
      <c r="DOM161"/>
      <c r="DON161"/>
      <c r="DOO161"/>
      <c r="DOP161"/>
      <c r="DOQ161"/>
      <c r="DOR161"/>
      <c r="DOS161"/>
      <c r="DOT161"/>
      <c r="DOU161"/>
      <c r="DOV161"/>
      <c r="DOW161"/>
      <c r="DOX161"/>
      <c r="DOY161"/>
      <c r="DOZ161"/>
      <c r="DPA161"/>
      <c r="DPB161"/>
      <c r="DPC161"/>
      <c r="DPD161"/>
      <c r="DPE161"/>
      <c r="DPF161"/>
      <c r="DPG161"/>
      <c r="DPH161"/>
      <c r="DPI161"/>
      <c r="DPJ161"/>
      <c r="DPK161"/>
      <c r="DPL161"/>
      <c r="DPM161"/>
      <c r="DPN161"/>
      <c r="DPO161"/>
      <c r="DPP161"/>
      <c r="DPQ161"/>
      <c r="DPR161"/>
      <c r="DPS161"/>
      <c r="DPT161"/>
      <c r="DPU161"/>
      <c r="DPV161"/>
      <c r="DPW161"/>
      <c r="DPX161"/>
      <c r="DPY161"/>
      <c r="DPZ161"/>
      <c r="DQA161"/>
      <c r="DQB161"/>
      <c r="DQC161"/>
      <c r="DQD161"/>
      <c r="DQE161"/>
      <c r="DQF161"/>
      <c r="DQG161"/>
      <c r="DQH161"/>
      <c r="DQI161"/>
      <c r="DQJ161"/>
      <c r="DQK161"/>
      <c r="DQL161"/>
      <c r="DQM161"/>
      <c r="DQN161"/>
      <c r="DQO161"/>
      <c r="DQP161"/>
      <c r="DQQ161"/>
      <c r="DQR161"/>
      <c r="DQS161"/>
      <c r="DQT161"/>
      <c r="DQU161"/>
      <c r="DQV161"/>
      <c r="DQW161"/>
      <c r="DQX161"/>
      <c r="DQY161"/>
      <c r="DQZ161"/>
      <c r="DRA161"/>
      <c r="DRB161"/>
      <c r="DRC161"/>
      <c r="DRD161"/>
      <c r="DRE161"/>
      <c r="DRF161"/>
      <c r="DRG161"/>
      <c r="DRH161"/>
      <c r="DRI161"/>
      <c r="DRJ161"/>
      <c r="DRK161"/>
      <c r="DRL161"/>
      <c r="DRM161"/>
      <c r="DRN161"/>
      <c r="DRO161"/>
      <c r="DRP161"/>
      <c r="DRQ161"/>
      <c r="DRR161"/>
      <c r="DRS161"/>
      <c r="DRT161"/>
      <c r="DRU161"/>
      <c r="DRV161"/>
      <c r="DRW161"/>
      <c r="DRX161"/>
      <c r="DRY161"/>
      <c r="DRZ161"/>
      <c r="DSA161"/>
      <c r="DSB161"/>
      <c r="DSC161"/>
      <c r="DSD161"/>
      <c r="DSE161"/>
      <c r="DSF161"/>
      <c r="DSG161"/>
      <c r="DSH161"/>
      <c r="DSI161"/>
      <c r="DSJ161"/>
      <c r="DSK161"/>
      <c r="DSL161"/>
      <c r="DSM161"/>
      <c r="DSN161"/>
      <c r="DSO161"/>
      <c r="DSP161"/>
      <c r="DSQ161"/>
      <c r="DSR161"/>
      <c r="DSS161"/>
      <c r="DST161"/>
      <c r="DSU161"/>
      <c r="DSV161"/>
      <c r="DSW161"/>
      <c r="DSX161"/>
      <c r="DSY161"/>
      <c r="DSZ161"/>
      <c r="DTA161"/>
      <c r="DTB161"/>
      <c r="DTC161"/>
      <c r="DTD161"/>
      <c r="DTE161"/>
      <c r="DTF161"/>
      <c r="DTG161"/>
      <c r="DTH161"/>
      <c r="DTI161"/>
      <c r="DTJ161"/>
      <c r="DTK161"/>
      <c r="DTL161"/>
      <c r="DTM161"/>
      <c r="DTN161"/>
      <c r="DTO161"/>
      <c r="DTP161"/>
      <c r="DTQ161"/>
      <c r="DTR161"/>
      <c r="DTS161"/>
      <c r="DTT161"/>
      <c r="DTU161"/>
      <c r="DTV161"/>
      <c r="DTW161"/>
      <c r="DTX161"/>
      <c r="DTY161"/>
      <c r="DTZ161"/>
      <c r="DUA161"/>
      <c r="DUB161"/>
      <c r="DUC161"/>
      <c r="DUD161"/>
      <c r="DUE161"/>
      <c r="DUF161"/>
      <c r="DUG161"/>
      <c r="DUH161"/>
      <c r="DUI161"/>
      <c r="DUJ161"/>
      <c r="DUK161"/>
      <c r="DUL161"/>
      <c r="DUM161"/>
      <c r="DUN161"/>
      <c r="DUO161"/>
      <c r="DUP161"/>
      <c r="DUQ161"/>
      <c r="DUR161"/>
      <c r="DUS161"/>
      <c r="DUT161"/>
      <c r="DUU161"/>
      <c r="DUV161"/>
      <c r="DUW161"/>
      <c r="DUX161"/>
      <c r="DUY161"/>
      <c r="DUZ161"/>
      <c r="DVA161"/>
      <c r="DVB161"/>
      <c r="DVC161"/>
      <c r="DVD161"/>
      <c r="DVE161"/>
      <c r="DVF161"/>
      <c r="DVG161"/>
      <c r="DVH161"/>
      <c r="DVI161"/>
      <c r="DVJ161"/>
      <c r="DVK161"/>
      <c r="DVL161"/>
      <c r="DVM161"/>
      <c r="DVN161"/>
      <c r="DVO161"/>
      <c r="DVP161"/>
      <c r="DVQ161"/>
      <c r="DVR161"/>
      <c r="DVS161"/>
      <c r="DVT161"/>
      <c r="DVU161"/>
      <c r="DVV161"/>
      <c r="DVW161"/>
      <c r="DVX161"/>
      <c r="DVY161"/>
      <c r="DVZ161"/>
      <c r="DWA161"/>
      <c r="DWB161"/>
      <c r="DWC161"/>
      <c r="DWD161"/>
      <c r="DWE161"/>
      <c r="DWF161"/>
      <c r="DWG161"/>
      <c r="DWH161"/>
      <c r="DWI161"/>
      <c r="DWJ161"/>
      <c r="DWK161"/>
      <c r="DWL161"/>
      <c r="DWM161"/>
      <c r="DWN161"/>
      <c r="DWO161"/>
      <c r="DWP161"/>
      <c r="DWQ161"/>
      <c r="DWR161"/>
      <c r="DWS161"/>
      <c r="DWT161"/>
      <c r="DWU161"/>
      <c r="DWV161"/>
      <c r="DWW161"/>
      <c r="DWX161"/>
      <c r="DWY161"/>
      <c r="DWZ161"/>
      <c r="DXA161"/>
      <c r="DXB161"/>
      <c r="DXC161"/>
      <c r="DXD161"/>
      <c r="DXE161"/>
      <c r="DXF161"/>
      <c r="DXG161"/>
      <c r="DXH161"/>
      <c r="DXI161"/>
      <c r="DXJ161"/>
      <c r="DXK161"/>
      <c r="DXL161"/>
      <c r="DXM161"/>
      <c r="DXN161"/>
      <c r="DXO161"/>
      <c r="DXP161"/>
      <c r="DXQ161"/>
      <c r="DXR161"/>
      <c r="DXS161"/>
      <c r="DXT161"/>
      <c r="DXU161"/>
      <c r="DXV161"/>
      <c r="DXW161"/>
      <c r="DXX161"/>
      <c r="DXY161"/>
      <c r="DXZ161"/>
      <c r="DYA161"/>
      <c r="DYB161"/>
      <c r="DYC161"/>
      <c r="DYD161"/>
      <c r="DYE161"/>
      <c r="DYF161"/>
      <c r="DYG161"/>
      <c r="DYH161"/>
      <c r="DYI161"/>
      <c r="DYJ161"/>
      <c r="DYK161"/>
      <c r="DYL161"/>
      <c r="DYM161"/>
      <c r="DYN161"/>
      <c r="DYO161"/>
      <c r="DYP161"/>
      <c r="DYQ161"/>
      <c r="DYR161"/>
      <c r="DYS161"/>
      <c r="DYT161"/>
      <c r="DYU161"/>
      <c r="DYV161"/>
      <c r="DYW161"/>
      <c r="DYX161"/>
      <c r="DYY161"/>
      <c r="DYZ161"/>
      <c r="DZA161"/>
      <c r="DZB161"/>
      <c r="DZC161"/>
      <c r="DZD161"/>
      <c r="DZE161"/>
      <c r="DZF161"/>
      <c r="DZG161"/>
      <c r="DZH161"/>
      <c r="DZI161"/>
      <c r="DZJ161"/>
      <c r="DZK161"/>
      <c r="DZL161"/>
      <c r="DZM161"/>
      <c r="DZN161"/>
      <c r="DZO161"/>
      <c r="DZP161"/>
      <c r="DZQ161"/>
      <c r="DZR161"/>
      <c r="DZS161"/>
      <c r="DZT161"/>
      <c r="DZU161"/>
      <c r="DZV161"/>
      <c r="DZW161"/>
      <c r="DZX161"/>
      <c r="DZY161"/>
      <c r="DZZ161"/>
      <c r="EAA161"/>
      <c r="EAB161"/>
      <c r="EAC161"/>
      <c r="EAD161"/>
      <c r="EAE161"/>
      <c r="EAF161"/>
      <c r="EAG161"/>
      <c r="EAH161"/>
      <c r="EAI161"/>
      <c r="EAJ161"/>
      <c r="EAK161"/>
      <c r="EAL161"/>
      <c r="EAM161"/>
      <c r="EAN161"/>
      <c r="EAO161"/>
      <c r="EAP161"/>
      <c r="EAQ161"/>
      <c r="EAR161"/>
      <c r="EAS161"/>
      <c r="EAT161"/>
      <c r="EAU161"/>
      <c r="EAV161"/>
      <c r="EAW161"/>
      <c r="EAX161"/>
      <c r="EAY161"/>
      <c r="EAZ161"/>
      <c r="EBA161"/>
      <c r="EBB161"/>
      <c r="EBC161"/>
      <c r="EBD161"/>
      <c r="EBE161"/>
      <c r="EBF161"/>
      <c r="EBG161"/>
      <c r="EBH161"/>
      <c r="EBI161"/>
      <c r="EBJ161"/>
      <c r="EBK161"/>
      <c r="EBL161"/>
      <c r="EBM161"/>
      <c r="EBN161"/>
      <c r="EBO161"/>
      <c r="EBP161"/>
      <c r="EBQ161"/>
      <c r="EBR161"/>
      <c r="EBS161"/>
      <c r="EBT161"/>
      <c r="EBU161"/>
      <c r="EBV161"/>
      <c r="EBW161"/>
      <c r="EBX161"/>
      <c r="EBY161"/>
      <c r="EBZ161"/>
      <c r="ECA161"/>
      <c r="ECB161"/>
      <c r="ECC161"/>
      <c r="ECD161"/>
      <c r="ECE161"/>
      <c r="ECF161"/>
      <c r="ECG161"/>
      <c r="ECH161"/>
      <c r="ECI161"/>
      <c r="ECJ161"/>
      <c r="ECK161"/>
      <c r="ECL161"/>
      <c r="ECM161"/>
      <c r="ECN161"/>
      <c r="ECO161"/>
      <c r="ECP161"/>
      <c r="ECQ161"/>
      <c r="ECR161"/>
      <c r="ECS161"/>
      <c r="ECT161"/>
      <c r="ECU161"/>
      <c r="ECV161"/>
      <c r="ECW161"/>
      <c r="ECX161"/>
      <c r="ECY161"/>
      <c r="ECZ161"/>
      <c r="EDA161"/>
      <c r="EDB161"/>
      <c r="EDC161"/>
      <c r="EDD161"/>
      <c r="EDE161"/>
      <c r="EDF161"/>
      <c r="EDG161"/>
      <c r="EDH161"/>
      <c r="EDI161"/>
      <c r="EDJ161"/>
      <c r="EDK161"/>
      <c r="EDL161"/>
      <c r="EDM161"/>
      <c r="EDN161"/>
      <c r="EDO161"/>
      <c r="EDP161"/>
      <c r="EDQ161"/>
      <c r="EDR161"/>
      <c r="EDS161"/>
      <c r="EDT161"/>
      <c r="EDU161"/>
      <c r="EDV161"/>
      <c r="EDW161"/>
      <c r="EDX161"/>
      <c r="EDY161"/>
      <c r="EDZ161"/>
      <c r="EEA161"/>
      <c r="EEB161"/>
      <c r="EEC161"/>
      <c r="EED161"/>
      <c r="EEE161"/>
      <c r="EEF161"/>
      <c r="EEG161"/>
      <c r="EEH161"/>
      <c r="EEI161"/>
      <c r="EEJ161"/>
      <c r="EEK161"/>
      <c r="EEL161"/>
      <c r="EEM161"/>
      <c r="EEN161"/>
      <c r="EEO161"/>
      <c r="EEP161"/>
      <c r="EEQ161"/>
      <c r="EER161"/>
      <c r="EES161"/>
      <c r="EET161"/>
      <c r="EEU161"/>
      <c r="EEV161"/>
      <c r="EEW161"/>
      <c r="EEX161"/>
      <c r="EEY161"/>
      <c r="EEZ161"/>
      <c r="EFA161"/>
      <c r="EFB161"/>
      <c r="EFC161"/>
      <c r="EFD161"/>
      <c r="EFE161"/>
      <c r="EFF161"/>
      <c r="EFG161"/>
      <c r="EFH161"/>
      <c r="EFI161"/>
      <c r="EFJ161"/>
      <c r="EFK161"/>
      <c r="EFL161"/>
      <c r="EFM161"/>
      <c r="EFN161"/>
      <c r="EFO161"/>
      <c r="EFP161"/>
      <c r="EFQ161"/>
      <c r="EFR161"/>
      <c r="EFS161"/>
      <c r="EFT161"/>
      <c r="EFU161"/>
      <c r="EFV161"/>
      <c r="EFW161"/>
      <c r="EFX161"/>
      <c r="EFY161"/>
      <c r="EFZ161"/>
      <c r="EGA161"/>
      <c r="EGB161"/>
      <c r="EGC161"/>
      <c r="EGD161"/>
      <c r="EGE161"/>
      <c r="EGF161"/>
      <c r="EGG161"/>
      <c r="EGH161"/>
      <c r="EGI161"/>
      <c r="EGJ161"/>
      <c r="EGK161"/>
      <c r="EGL161"/>
      <c r="EGM161"/>
      <c r="EGN161"/>
      <c r="EGO161"/>
      <c r="EGP161"/>
      <c r="EGQ161"/>
      <c r="EGR161"/>
      <c r="EGS161"/>
      <c r="EGT161"/>
      <c r="EGU161"/>
      <c r="EGV161"/>
      <c r="EGW161"/>
      <c r="EGX161"/>
      <c r="EGY161"/>
      <c r="EGZ161"/>
      <c r="EHA161"/>
      <c r="EHB161"/>
      <c r="EHC161"/>
      <c r="EHD161"/>
      <c r="EHE161"/>
      <c r="EHF161"/>
      <c r="EHG161"/>
      <c r="EHH161"/>
      <c r="EHI161"/>
      <c r="EHJ161"/>
      <c r="EHK161"/>
      <c r="EHL161"/>
      <c r="EHM161"/>
      <c r="EHN161"/>
      <c r="EHO161"/>
      <c r="EHP161"/>
      <c r="EHQ161"/>
      <c r="EHR161"/>
      <c r="EHS161"/>
      <c r="EHT161"/>
      <c r="EHU161"/>
      <c r="EHV161"/>
      <c r="EHW161"/>
      <c r="EHX161"/>
      <c r="EHY161"/>
      <c r="EHZ161"/>
      <c r="EIA161"/>
      <c r="EIB161"/>
      <c r="EIC161"/>
      <c r="EID161"/>
      <c r="EIE161"/>
      <c r="EIF161"/>
      <c r="EIG161"/>
      <c r="EIH161"/>
      <c r="EII161"/>
      <c r="EIJ161"/>
      <c r="EIK161"/>
      <c r="EIL161"/>
      <c r="EIM161"/>
      <c r="EIN161"/>
      <c r="EIO161"/>
      <c r="EIP161"/>
      <c r="EIQ161"/>
      <c r="EIR161"/>
      <c r="EIS161"/>
      <c r="EIT161"/>
      <c r="EIU161"/>
      <c r="EIV161"/>
      <c r="EIW161"/>
      <c r="EIX161"/>
      <c r="EIY161"/>
      <c r="EIZ161"/>
      <c r="EJA161"/>
      <c r="EJB161"/>
      <c r="EJC161"/>
      <c r="EJD161"/>
      <c r="EJE161"/>
      <c r="EJF161"/>
      <c r="EJG161"/>
      <c r="EJH161"/>
      <c r="EJI161"/>
      <c r="EJJ161"/>
      <c r="EJK161"/>
      <c r="EJL161"/>
      <c r="EJM161"/>
      <c r="EJN161"/>
      <c r="EJO161"/>
      <c r="EJP161"/>
      <c r="EJQ161"/>
      <c r="EJR161"/>
      <c r="EJS161"/>
      <c r="EJT161"/>
      <c r="EJU161"/>
      <c r="EJV161"/>
      <c r="EJW161"/>
      <c r="EJX161"/>
      <c r="EJY161"/>
      <c r="EJZ161"/>
      <c r="EKA161"/>
      <c r="EKB161"/>
      <c r="EKC161"/>
      <c r="EKD161"/>
      <c r="EKE161"/>
      <c r="EKF161"/>
      <c r="EKG161"/>
      <c r="EKH161"/>
      <c r="EKI161"/>
      <c r="EKJ161"/>
      <c r="EKK161"/>
      <c r="EKL161"/>
      <c r="EKM161"/>
      <c r="EKN161"/>
      <c r="EKO161"/>
      <c r="EKP161"/>
      <c r="EKQ161"/>
      <c r="EKR161"/>
      <c r="EKS161"/>
      <c r="EKT161"/>
      <c r="EKU161"/>
      <c r="EKV161"/>
      <c r="EKW161"/>
      <c r="EKX161"/>
      <c r="EKY161"/>
      <c r="EKZ161"/>
      <c r="ELA161"/>
      <c r="ELB161"/>
      <c r="ELC161"/>
      <c r="ELD161"/>
      <c r="ELE161"/>
      <c r="ELF161"/>
      <c r="ELG161"/>
      <c r="ELH161"/>
      <c r="ELI161"/>
      <c r="ELJ161"/>
      <c r="ELK161"/>
      <c r="ELL161"/>
      <c r="ELM161"/>
      <c r="ELN161"/>
      <c r="ELO161"/>
      <c r="ELP161"/>
      <c r="ELQ161"/>
      <c r="ELR161"/>
      <c r="ELS161"/>
      <c r="ELT161"/>
      <c r="ELU161"/>
      <c r="ELV161"/>
      <c r="ELW161"/>
      <c r="ELX161"/>
      <c r="ELY161"/>
      <c r="ELZ161"/>
      <c r="EMA161"/>
      <c r="EMB161"/>
      <c r="EMC161"/>
      <c r="EMD161"/>
      <c r="EME161"/>
      <c r="EMF161"/>
      <c r="EMG161"/>
      <c r="EMH161"/>
      <c r="EMI161"/>
      <c r="EMJ161"/>
      <c r="EMK161"/>
      <c r="EML161"/>
      <c r="EMM161"/>
      <c r="EMN161"/>
      <c r="EMO161"/>
      <c r="EMP161"/>
      <c r="EMQ161"/>
      <c r="EMR161"/>
      <c r="EMS161"/>
      <c r="EMT161"/>
      <c r="EMU161"/>
      <c r="EMV161"/>
      <c r="EMW161"/>
      <c r="EMX161"/>
      <c r="EMY161"/>
      <c r="EMZ161"/>
      <c r="ENA161"/>
      <c r="ENB161"/>
      <c r="ENC161"/>
      <c r="END161"/>
      <c r="ENE161"/>
      <c r="ENF161"/>
      <c r="ENG161"/>
      <c r="ENH161"/>
      <c r="ENI161"/>
      <c r="ENJ161"/>
      <c r="ENK161"/>
      <c r="ENL161"/>
      <c r="ENM161"/>
      <c r="ENN161"/>
      <c r="ENO161"/>
      <c r="ENP161"/>
      <c r="ENQ161"/>
      <c r="ENR161"/>
      <c r="ENS161"/>
      <c r="ENT161"/>
      <c r="ENU161"/>
      <c r="ENV161"/>
      <c r="ENW161"/>
      <c r="ENX161"/>
      <c r="ENY161"/>
      <c r="ENZ161"/>
      <c r="EOA161"/>
      <c r="EOB161"/>
      <c r="EOC161"/>
      <c r="EOD161"/>
      <c r="EOE161"/>
      <c r="EOF161"/>
      <c r="EOG161"/>
      <c r="EOH161"/>
      <c r="EOI161"/>
      <c r="EOJ161"/>
      <c r="EOK161"/>
      <c r="EOL161"/>
      <c r="EOM161"/>
      <c r="EON161"/>
      <c r="EOO161"/>
      <c r="EOP161"/>
      <c r="EOQ161"/>
      <c r="EOR161"/>
      <c r="EOS161"/>
      <c r="EOT161"/>
      <c r="EOU161"/>
      <c r="EOV161"/>
      <c r="EOW161"/>
      <c r="EOX161"/>
      <c r="EOY161"/>
      <c r="EOZ161"/>
      <c r="EPA161"/>
      <c r="EPB161"/>
      <c r="EPC161"/>
      <c r="EPD161"/>
      <c r="EPE161"/>
      <c r="EPF161"/>
      <c r="EPG161"/>
      <c r="EPH161"/>
      <c r="EPI161"/>
      <c r="EPJ161"/>
      <c r="EPK161"/>
      <c r="EPL161"/>
      <c r="EPM161"/>
      <c r="EPN161"/>
      <c r="EPO161"/>
      <c r="EPP161"/>
      <c r="EPQ161"/>
      <c r="EPR161"/>
      <c r="EPS161"/>
      <c r="EPT161"/>
      <c r="EPU161"/>
      <c r="EPV161"/>
      <c r="EPW161"/>
      <c r="EPX161"/>
      <c r="EPY161"/>
      <c r="EPZ161"/>
      <c r="EQA161"/>
      <c r="EQB161"/>
      <c r="EQC161"/>
      <c r="EQD161"/>
      <c r="EQE161"/>
      <c r="EQF161"/>
      <c r="EQG161"/>
      <c r="EQH161"/>
      <c r="EQI161"/>
      <c r="EQJ161"/>
      <c r="EQK161"/>
      <c r="EQL161"/>
      <c r="EQM161"/>
      <c r="EQN161"/>
      <c r="EQO161"/>
      <c r="EQP161"/>
      <c r="EQQ161"/>
      <c r="EQR161"/>
      <c r="EQS161"/>
      <c r="EQT161"/>
      <c r="EQU161"/>
      <c r="EQV161"/>
      <c r="EQW161"/>
      <c r="EQX161"/>
      <c r="EQY161"/>
      <c r="EQZ161"/>
      <c r="ERA161"/>
      <c r="ERB161"/>
      <c r="ERC161"/>
      <c r="ERD161"/>
      <c r="ERE161"/>
      <c r="ERF161"/>
      <c r="ERG161"/>
      <c r="ERH161"/>
      <c r="ERI161"/>
      <c r="ERJ161"/>
      <c r="ERK161"/>
      <c r="ERL161"/>
      <c r="ERM161"/>
      <c r="ERN161"/>
      <c r="ERO161"/>
      <c r="ERP161"/>
      <c r="ERQ161"/>
      <c r="ERR161"/>
      <c r="ERS161"/>
      <c r="ERT161"/>
      <c r="ERU161"/>
      <c r="ERV161"/>
      <c r="ERW161"/>
      <c r="ERX161"/>
      <c r="ERY161"/>
      <c r="ERZ161"/>
      <c r="ESA161"/>
      <c r="ESB161"/>
      <c r="ESC161"/>
      <c r="ESD161"/>
      <c r="ESE161"/>
      <c r="ESF161"/>
      <c r="ESG161"/>
      <c r="ESH161"/>
      <c r="ESI161"/>
      <c r="ESJ161"/>
      <c r="ESK161"/>
      <c r="ESL161"/>
      <c r="ESM161"/>
      <c r="ESN161"/>
      <c r="ESO161"/>
      <c r="ESP161"/>
      <c r="ESQ161"/>
      <c r="ESR161"/>
      <c r="ESS161"/>
      <c r="EST161"/>
      <c r="ESU161"/>
      <c r="ESV161"/>
      <c r="ESW161"/>
      <c r="ESX161"/>
      <c r="ESY161"/>
      <c r="ESZ161"/>
      <c r="ETA161"/>
      <c r="ETB161"/>
      <c r="ETC161"/>
      <c r="ETD161"/>
      <c r="ETE161"/>
      <c r="ETF161"/>
      <c r="ETG161"/>
      <c r="ETH161"/>
      <c r="ETI161"/>
      <c r="ETJ161"/>
      <c r="ETK161"/>
      <c r="ETL161"/>
      <c r="ETM161"/>
      <c r="ETN161"/>
      <c r="ETO161"/>
      <c r="ETP161"/>
      <c r="ETQ161"/>
      <c r="ETR161"/>
      <c r="ETS161"/>
      <c r="ETT161"/>
      <c r="ETU161"/>
      <c r="ETV161"/>
      <c r="ETW161"/>
      <c r="ETX161"/>
      <c r="ETY161"/>
      <c r="ETZ161"/>
      <c r="EUA161"/>
      <c r="EUB161"/>
      <c r="EUC161"/>
      <c r="EUD161"/>
      <c r="EUE161"/>
      <c r="EUF161"/>
      <c r="EUG161"/>
      <c r="EUH161"/>
      <c r="EUI161"/>
      <c r="EUJ161"/>
      <c r="EUK161"/>
      <c r="EUL161"/>
      <c r="EUM161"/>
      <c r="EUN161"/>
      <c r="EUO161"/>
      <c r="EUP161"/>
      <c r="EUQ161"/>
      <c r="EUR161"/>
      <c r="EUS161"/>
      <c r="EUT161"/>
      <c r="EUU161"/>
      <c r="EUV161"/>
      <c r="EUW161"/>
      <c r="EUX161"/>
      <c r="EUY161"/>
      <c r="EUZ161"/>
      <c r="EVA161"/>
      <c r="EVB161"/>
      <c r="EVC161"/>
      <c r="EVD161"/>
      <c r="EVE161"/>
      <c r="EVF161"/>
      <c r="EVG161"/>
      <c r="EVH161"/>
      <c r="EVI161"/>
      <c r="EVJ161"/>
      <c r="EVK161"/>
      <c r="EVL161"/>
      <c r="EVM161"/>
      <c r="EVN161"/>
      <c r="EVO161"/>
      <c r="EVP161"/>
      <c r="EVQ161"/>
      <c r="EVR161"/>
      <c r="EVS161"/>
      <c r="EVT161"/>
      <c r="EVU161"/>
      <c r="EVV161"/>
      <c r="EVW161"/>
      <c r="EVX161"/>
      <c r="EVY161"/>
      <c r="EVZ161"/>
      <c r="EWA161"/>
      <c r="EWB161"/>
      <c r="EWC161"/>
      <c r="EWD161"/>
      <c r="EWE161"/>
      <c r="EWF161"/>
      <c r="EWG161"/>
      <c r="EWH161"/>
      <c r="EWI161"/>
      <c r="EWJ161"/>
      <c r="EWK161"/>
      <c r="EWL161"/>
      <c r="EWM161"/>
      <c r="EWN161"/>
      <c r="EWO161"/>
      <c r="EWP161"/>
      <c r="EWQ161"/>
      <c r="EWR161"/>
      <c r="EWS161"/>
      <c r="EWT161"/>
      <c r="EWU161"/>
      <c r="EWV161"/>
      <c r="EWW161"/>
      <c r="EWX161"/>
      <c r="EWY161"/>
      <c r="EWZ161"/>
      <c r="EXA161"/>
      <c r="EXB161"/>
      <c r="EXC161"/>
      <c r="EXD161"/>
      <c r="EXE161"/>
      <c r="EXF161"/>
      <c r="EXG161"/>
      <c r="EXH161"/>
      <c r="EXI161"/>
      <c r="EXJ161"/>
      <c r="EXK161"/>
      <c r="EXL161"/>
      <c r="EXM161"/>
      <c r="EXN161"/>
      <c r="EXO161"/>
      <c r="EXP161"/>
      <c r="EXQ161"/>
      <c r="EXR161"/>
      <c r="EXS161"/>
      <c r="EXT161"/>
      <c r="EXU161"/>
      <c r="EXV161"/>
      <c r="EXW161"/>
      <c r="EXX161"/>
      <c r="EXY161"/>
      <c r="EXZ161"/>
      <c r="EYA161"/>
      <c r="EYB161"/>
      <c r="EYC161"/>
      <c r="EYD161"/>
      <c r="EYE161"/>
      <c r="EYF161"/>
      <c r="EYG161"/>
      <c r="EYH161"/>
      <c r="EYI161"/>
      <c r="EYJ161"/>
      <c r="EYK161"/>
      <c r="EYL161"/>
      <c r="EYM161"/>
      <c r="EYN161"/>
      <c r="EYO161"/>
      <c r="EYP161"/>
      <c r="EYQ161"/>
      <c r="EYR161"/>
      <c r="EYS161"/>
      <c r="EYT161"/>
      <c r="EYU161"/>
      <c r="EYV161"/>
      <c r="EYW161"/>
      <c r="EYX161"/>
      <c r="EYY161"/>
      <c r="EYZ161"/>
      <c r="EZA161"/>
      <c r="EZB161"/>
      <c r="EZC161"/>
      <c r="EZD161"/>
      <c r="EZE161"/>
      <c r="EZF161"/>
      <c r="EZG161"/>
      <c r="EZH161"/>
      <c r="EZI161"/>
      <c r="EZJ161"/>
      <c r="EZK161"/>
      <c r="EZL161"/>
      <c r="EZM161"/>
      <c r="EZN161"/>
      <c r="EZO161"/>
      <c r="EZP161"/>
      <c r="EZQ161"/>
      <c r="EZR161"/>
      <c r="EZS161"/>
      <c r="EZT161"/>
      <c r="EZU161"/>
      <c r="EZV161"/>
      <c r="EZW161"/>
      <c r="EZX161"/>
      <c r="EZY161"/>
      <c r="EZZ161"/>
      <c r="FAA161"/>
      <c r="FAB161"/>
      <c r="FAC161"/>
      <c r="FAD161"/>
      <c r="FAE161"/>
      <c r="FAF161"/>
      <c r="FAG161"/>
      <c r="FAH161"/>
      <c r="FAI161"/>
      <c r="FAJ161"/>
      <c r="FAK161"/>
      <c r="FAL161"/>
      <c r="FAM161"/>
      <c r="FAN161"/>
      <c r="FAO161"/>
      <c r="FAP161"/>
      <c r="FAQ161"/>
      <c r="FAR161"/>
      <c r="FAS161"/>
      <c r="FAT161"/>
      <c r="FAU161"/>
      <c r="FAV161"/>
      <c r="FAW161"/>
      <c r="FAX161"/>
      <c r="FAY161"/>
      <c r="FAZ161"/>
      <c r="FBA161"/>
      <c r="FBB161"/>
      <c r="FBC161"/>
      <c r="FBD161"/>
      <c r="FBE161"/>
      <c r="FBF161"/>
      <c r="FBG161"/>
      <c r="FBH161"/>
      <c r="FBI161"/>
      <c r="FBJ161"/>
      <c r="FBK161"/>
      <c r="FBL161"/>
      <c r="FBM161"/>
      <c r="FBN161"/>
      <c r="FBO161"/>
      <c r="FBP161"/>
      <c r="FBQ161"/>
      <c r="FBR161"/>
      <c r="FBS161"/>
      <c r="FBT161"/>
      <c r="FBU161"/>
      <c r="FBV161"/>
      <c r="FBW161"/>
      <c r="FBX161"/>
      <c r="FBY161"/>
      <c r="FBZ161"/>
      <c r="FCA161"/>
      <c r="FCB161"/>
      <c r="FCC161"/>
      <c r="FCD161"/>
      <c r="FCE161"/>
      <c r="FCF161"/>
      <c r="FCG161"/>
      <c r="FCH161"/>
      <c r="FCI161"/>
      <c r="FCJ161"/>
      <c r="FCK161"/>
      <c r="FCL161"/>
      <c r="FCM161"/>
      <c r="FCN161"/>
      <c r="FCO161"/>
      <c r="FCP161"/>
      <c r="FCQ161"/>
      <c r="FCR161"/>
      <c r="FCS161"/>
      <c r="FCT161"/>
      <c r="FCU161"/>
      <c r="FCV161"/>
      <c r="FCW161"/>
      <c r="FCX161"/>
      <c r="FCY161"/>
      <c r="FCZ161"/>
      <c r="FDA161"/>
      <c r="FDB161"/>
      <c r="FDC161"/>
      <c r="FDD161"/>
      <c r="FDE161"/>
      <c r="FDF161"/>
      <c r="FDG161"/>
      <c r="FDH161"/>
      <c r="FDI161"/>
      <c r="FDJ161"/>
      <c r="FDK161"/>
      <c r="FDL161"/>
      <c r="FDM161"/>
      <c r="FDN161"/>
      <c r="FDO161"/>
      <c r="FDP161"/>
      <c r="FDQ161"/>
      <c r="FDR161"/>
      <c r="FDS161"/>
      <c r="FDT161"/>
      <c r="FDU161"/>
      <c r="FDV161"/>
      <c r="FDW161"/>
      <c r="FDX161"/>
      <c r="FDY161"/>
      <c r="FDZ161"/>
      <c r="FEA161"/>
      <c r="FEB161"/>
      <c r="FEC161"/>
      <c r="FED161"/>
      <c r="FEE161"/>
      <c r="FEF161"/>
      <c r="FEG161"/>
      <c r="FEH161"/>
      <c r="FEI161"/>
      <c r="FEJ161"/>
      <c r="FEK161"/>
      <c r="FEL161"/>
      <c r="FEM161"/>
      <c r="FEN161"/>
      <c r="FEO161"/>
      <c r="FEP161"/>
      <c r="FEQ161"/>
      <c r="FER161"/>
      <c r="FES161"/>
      <c r="FET161"/>
      <c r="FEU161"/>
      <c r="FEV161"/>
      <c r="FEW161"/>
      <c r="FEX161"/>
      <c r="FEY161"/>
      <c r="FEZ161"/>
      <c r="FFA161"/>
      <c r="FFB161"/>
      <c r="FFC161"/>
      <c r="FFD161"/>
      <c r="FFE161"/>
      <c r="FFF161"/>
      <c r="FFG161"/>
      <c r="FFH161"/>
      <c r="FFI161"/>
      <c r="FFJ161"/>
      <c r="FFK161"/>
      <c r="FFL161"/>
      <c r="FFM161"/>
      <c r="FFN161"/>
      <c r="FFO161"/>
      <c r="FFP161"/>
      <c r="FFQ161"/>
      <c r="FFR161"/>
      <c r="FFS161"/>
      <c r="FFT161"/>
      <c r="FFU161"/>
      <c r="FFV161"/>
      <c r="FFW161"/>
      <c r="FFX161"/>
      <c r="FFY161"/>
      <c r="FFZ161"/>
      <c r="FGA161"/>
      <c r="FGB161"/>
      <c r="FGC161"/>
      <c r="FGD161"/>
      <c r="FGE161"/>
      <c r="FGF161"/>
      <c r="FGG161"/>
      <c r="FGH161"/>
      <c r="FGI161"/>
      <c r="FGJ161"/>
      <c r="FGK161"/>
      <c r="FGL161"/>
      <c r="FGM161"/>
      <c r="FGN161"/>
      <c r="FGO161"/>
      <c r="FGP161"/>
      <c r="FGQ161"/>
      <c r="FGR161"/>
      <c r="FGS161"/>
      <c r="FGT161"/>
      <c r="FGU161"/>
      <c r="FGV161"/>
      <c r="FGW161"/>
      <c r="FGX161"/>
      <c r="FGY161"/>
      <c r="FGZ161"/>
      <c r="FHA161"/>
      <c r="FHB161"/>
      <c r="FHC161"/>
      <c r="FHD161"/>
      <c r="FHE161"/>
      <c r="FHF161"/>
      <c r="FHG161"/>
      <c r="FHH161"/>
      <c r="FHI161"/>
      <c r="FHJ161"/>
      <c r="FHK161"/>
      <c r="FHL161"/>
      <c r="FHM161"/>
      <c r="FHN161"/>
      <c r="FHO161"/>
      <c r="FHP161"/>
      <c r="FHQ161"/>
      <c r="FHR161"/>
      <c r="FHS161"/>
      <c r="FHT161"/>
      <c r="FHU161"/>
      <c r="FHV161"/>
      <c r="FHW161"/>
      <c r="FHX161"/>
      <c r="FHY161"/>
      <c r="FHZ161"/>
      <c r="FIA161"/>
      <c r="FIB161"/>
      <c r="FIC161"/>
      <c r="FID161"/>
      <c r="FIE161"/>
      <c r="FIF161"/>
      <c r="FIG161"/>
      <c r="FIH161"/>
      <c r="FII161"/>
      <c r="FIJ161"/>
      <c r="FIK161"/>
      <c r="FIL161"/>
      <c r="FIM161"/>
      <c r="FIN161"/>
      <c r="FIO161"/>
      <c r="FIP161"/>
      <c r="FIQ161"/>
      <c r="FIR161"/>
      <c r="FIS161"/>
      <c r="FIT161"/>
      <c r="FIU161"/>
      <c r="FIV161"/>
      <c r="FIW161"/>
      <c r="FIX161"/>
      <c r="FIY161"/>
      <c r="FIZ161"/>
      <c r="FJA161"/>
      <c r="FJB161"/>
      <c r="FJC161"/>
      <c r="FJD161"/>
      <c r="FJE161"/>
      <c r="FJF161"/>
      <c r="FJG161"/>
      <c r="FJH161"/>
      <c r="FJI161"/>
      <c r="FJJ161"/>
      <c r="FJK161"/>
      <c r="FJL161"/>
      <c r="FJM161"/>
      <c r="FJN161"/>
      <c r="FJO161"/>
      <c r="FJP161"/>
      <c r="FJQ161"/>
      <c r="FJR161"/>
      <c r="FJS161"/>
      <c r="FJT161"/>
      <c r="FJU161"/>
      <c r="FJV161"/>
      <c r="FJW161"/>
      <c r="FJX161"/>
      <c r="FJY161"/>
      <c r="FJZ161"/>
      <c r="FKA161"/>
      <c r="FKB161"/>
      <c r="FKC161"/>
      <c r="FKD161"/>
      <c r="FKE161"/>
      <c r="FKF161"/>
      <c r="FKG161"/>
      <c r="FKH161"/>
      <c r="FKI161"/>
      <c r="FKJ161"/>
      <c r="FKK161"/>
      <c r="FKL161"/>
      <c r="FKM161"/>
      <c r="FKN161"/>
      <c r="FKO161"/>
      <c r="FKP161"/>
      <c r="FKQ161"/>
      <c r="FKR161"/>
      <c r="FKS161"/>
      <c r="FKT161"/>
      <c r="FKU161"/>
      <c r="FKV161"/>
      <c r="FKW161"/>
      <c r="FKX161"/>
      <c r="FKY161"/>
      <c r="FKZ161"/>
      <c r="FLA161"/>
      <c r="FLB161"/>
      <c r="FLC161"/>
      <c r="FLD161"/>
      <c r="FLE161"/>
      <c r="FLF161"/>
      <c r="FLG161"/>
      <c r="FLH161"/>
      <c r="FLI161"/>
      <c r="FLJ161"/>
      <c r="FLK161"/>
      <c r="FLL161"/>
      <c r="FLM161"/>
      <c r="FLN161"/>
      <c r="FLO161"/>
      <c r="FLP161"/>
      <c r="FLQ161"/>
      <c r="FLR161"/>
      <c r="FLS161"/>
      <c r="FLT161"/>
      <c r="FLU161"/>
      <c r="FLV161"/>
      <c r="FLW161"/>
      <c r="FLX161"/>
      <c r="FLY161"/>
      <c r="FLZ161"/>
      <c r="FMA161"/>
      <c r="FMB161"/>
      <c r="FMC161"/>
      <c r="FMD161"/>
      <c r="FME161"/>
      <c r="FMF161"/>
      <c r="FMG161"/>
      <c r="FMH161"/>
      <c r="FMI161"/>
      <c r="FMJ161"/>
      <c r="FMK161"/>
      <c r="FML161"/>
      <c r="FMM161"/>
      <c r="FMN161"/>
      <c r="FMO161"/>
      <c r="FMP161"/>
      <c r="FMQ161"/>
      <c r="FMR161"/>
      <c r="FMS161"/>
      <c r="FMT161"/>
      <c r="FMU161"/>
      <c r="FMV161"/>
      <c r="FMW161"/>
      <c r="FMX161"/>
      <c r="FMY161"/>
      <c r="FMZ161"/>
      <c r="FNA161"/>
      <c r="FNB161"/>
      <c r="FNC161"/>
      <c r="FND161"/>
      <c r="FNE161"/>
      <c r="FNF161"/>
      <c r="FNG161"/>
      <c r="FNH161"/>
      <c r="FNI161"/>
      <c r="FNJ161"/>
      <c r="FNK161"/>
      <c r="FNL161"/>
      <c r="FNM161"/>
      <c r="FNN161"/>
      <c r="FNO161"/>
      <c r="FNP161"/>
      <c r="FNQ161"/>
      <c r="FNR161"/>
      <c r="FNS161"/>
      <c r="FNT161"/>
      <c r="FNU161"/>
      <c r="FNV161"/>
      <c r="FNW161"/>
      <c r="FNX161"/>
      <c r="FNY161"/>
      <c r="FNZ161"/>
      <c r="FOA161"/>
      <c r="FOB161"/>
      <c r="FOC161"/>
      <c r="FOD161"/>
      <c r="FOE161"/>
      <c r="FOF161"/>
      <c r="FOG161"/>
      <c r="FOH161"/>
      <c r="FOI161"/>
      <c r="FOJ161"/>
      <c r="FOK161"/>
      <c r="FOL161"/>
      <c r="FOM161"/>
      <c r="FON161"/>
      <c r="FOO161"/>
      <c r="FOP161"/>
      <c r="FOQ161"/>
      <c r="FOR161"/>
      <c r="FOS161"/>
      <c r="FOT161"/>
      <c r="FOU161"/>
      <c r="FOV161"/>
      <c r="FOW161"/>
      <c r="FOX161"/>
      <c r="FOY161"/>
      <c r="FOZ161"/>
      <c r="FPA161"/>
      <c r="FPB161"/>
      <c r="FPC161"/>
      <c r="FPD161"/>
      <c r="FPE161"/>
      <c r="FPF161"/>
      <c r="FPG161"/>
      <c r="FPH161"/>
      <c r="FPI161"/>
      <c r="FPJ161"/>
      <c r="FPK161"/>
      <c r="FPL161"/>
      <c r="FPM161"/>
      <c r="FPN161"/>
      <c r="FPO161"/>
      <c r="FPP161"/>
      <c r="FPQ161"/>
      <c r="FPR161"/>
      <c r="FPS161"/>
      <c r="FPT161"/>
      <c r="FPU161"/>
      <c r="FPV161"/>
      <c r="FPW161"/>
      <c r="FPX161"/>
      <c r="FPY161"/>
      <c r="FPZ161"/>
      <c r="FQA161"/>
      <c r="FQB161"/>
      <c r="FQC161"/>
      <c r="FQD161"/>
      <c r="FQE161"/>
      <c r="FQF161"/>
      <c r="FQG161"/>
      <c r="FQH161"/>
      <c r="FQI161"/>
      <c r="FQJ161"/>
      <c r="FQK161"/>
      <c r="FQL161"/>
      <c r="FQM161"/>
      <c r="FQN161"/>
      <c r="FQO161"/>
      <c r="FQP161"/>
      <c r="FQQ161"/>
      <c r="FQR161"/>
      <c r="FQS161"/>
      <c r="FQT161"/>
      <c r="FQU161"/>
      <c r="FQV161"/>
      <c r="FQW161"/>
      <c r="FQX161"/>
      <c r="FQY161"/>
      <c r="FQZ161"/>
      <c r="FRA161"/>
      <c r="FRB161"/>
      <c r="FRC161"/>
      <c r="FRD161"/>
      <c r="FRE161"/>
      <c r="FRF161"/>
      <c r="FRG161"/>
      <c r="FRH161"/>
      <c r="FRI161"/>
      <c r="FRJ161"/>
      <c r="FRK161"/>
      <c r="FRL161"/>
      <c r="FRM161"/>
      <c r="FRN161"/>
      <c r="FRO161"/>
      <c r="FRP161"/>
      <c r="FRQ161"/>
      <c r="FRR161"/>
      <c r="FRS161"/>
      <c r="FRT161"/>
      <c r="FRU161"/>
      <c r="FRV161"/>
      <c r="FRW161"/>
      <c r="FRX161"/>
      <c r="FRY161"/>
      <c r="FRZ161"/>
      <c r="FSA161"/>
      <c r="FSB161"/>
      <c r="FSC161"/>
      <c r="FSD161"/>
      <c r="FSE161"/>
      <c r="FSF161"/>
      <c r="FSG161"/>
      <c r="FSH161"/>
      <c r="FSI161"/>
      <c r="FSJ161"/>
      <c r="FSK161"/>
      <c r="FSL161"/>
      <c r="FSM161"/>
      <c r="FSN161"/>
      <c r="FSO161"/>
      <c r="FSP161"/>
      <c r="FSQ161"/>
      <c r="FSR161"/>
      <c r="FSS161"/>
      <c r="FST161"/>
      <c r="FSU161"/>
      <c r="FSV161"/>
      <c r="FSW161"/>
      <c r="FSX161"/>
      <c r="FSY161"/>
      <c r="FSZ161"/>
      <c r="FTA161"/>
      <c r="FTB161"/>
      <c r="FTC161"/>
      <c r="FTD161"/>
      <c r="FTE161"/>
      <c r="FTF161"/>
      <c r="FTG161"/>
      <c r="FTH161"/>
      <c r="FTI161"/>
      <c r="FTJ161"/>
      <c r="FTK161"/>
      <c r="FTL161"/>
      <c r="FTM161"/>
      <c r="FTN161"/>
      <c r="FTO161"/>
      <c r="FTP161"/>
      <c r="FTQ161"/>
      <c r="FTR161"/>
      <c r="FTS161"/>
      <c r="FTT161"/>
      <c r="FTU161"/>
      <c r="FTV161"/>
      <c r="FTW161"/>
      <c r="FTX161"/>
      <c r="FTY161"/>
      <c r="FTZ161"/>
      <c r="FUA161"/>
      <c r="FUB161"/>
      <c r="FUC161"/>
      <c r="FUD161"/>
      <c r="FUE161"/>
      <c r="FUF161"/>
      <c r="FUG161"/>
      <c r="FUH161"/>
      <c r="FUI161"/>
      <c r="FUJ161"/>
      <c r="FUK161"/>
      <c r="FUL161"/>
      <c r="FUM161"/>
      <c r="FUN161"/>
      <c r="FUO161"/>
      <c r="FUP161"/>
      <c r="FUQ161"/>
      <c r="FUR161"/>
      <c r="FUS161"/>
      <c r="FUT161"/>
      <c r="FUU161"/>
      <c r="FUV161"/>
      <c r="FUW161"/>
      <c r="FUX161"/>
      <c r="FUY161"/>
      <c r="FUZ161"/>
      <c r="FVA161"/>
      <c r="FVB161"/>
      <c r="FVC161"/>
      <c r="FVD161"/>
      <c r="FVE161"/>
      <c r="FVF161"/>
      <c r="FVG161"/>
      <c r="FVH161"/>
      <c r="FVI161"/>
      <c r="FVJ161"/>
      <c r="FVK161"/>
      <c r="FVL161"/>
      <c r="FVM161"/>
      <c r="FVN161"/>
      <c r="FVO161"/>
      <c r="FVP161"/>
      <c r="FVQ161"/>
      <c r="FVR161"/>
      <c r="FVS161"/>
      <c r="FVT161"/>
      <c r="FVU161"/>
      <c r="FVV161"/>
      <c r="FVW161"/>
      <c r="FVX161"/>
      <c r="FVY161"/>
      <c r="FVZ161"/>
      <c r="FWA161"/>
      <c r="FWB161"/>
      <c r="FWC161"/>
      <c r="FWD161"/>
      <c r="FWE161"/>
      <c r="FWF161"/>
      <c r="FWG161"/>
      <c r="FWH161"/>
      <c r="FWI161"/>
      <c r="FWJ161"/>
      <c r="FWK161"/>
      <c r="FWL161"/>
      <c r="FWM161"/>
      <c r="FWN161"/>
      <c r="FWO161"/>
      <c r="FWP161"/>
      <c r="FWQ161"/>
      <c r="FWR161"/>
      <c r="FWS161"/>
      <c r="FWT161"/>
      <c r="FWU161"/>
      <c r="FWV161"/>
      <c r="FWW161"/>
      <c r="FWX161"/>
      <c r="FWY161"/>
      <c r="FWZ161"/>
      <c r="FXA161"/>
      <c r="FXB161"/>
      <c r="FXC161"/>
      <c r="FXD161"/>
      <c r="FXE161"/>
      <c r="FXF161"/>
      <c r="FXG161"/>
      <c r="FXH161"/>
      <c r="FXI161"/>
      <c r="FXJ161"/>
      <c r="FXK161"/>
      <c r="FXL161"/>
      <c r="FXM161"/>
      <c r="FXN161"/>
      <c r="FXO161"/>
      <c r="FXP161"/>
      <c r="FXQ161"/>
      <c r="FXR161"/>
      <c r="FXS161"/>
      <c r="FXT161"/>
      <c r="FXU161"/>
      <c r="FXV161"/>
      <c r="FXW161"/>
      <c r="FXX161"/>
      <c r="FXY161"/>
      <c r="FXZ161"/>
      <c r="FYA161"/>
      <c r="FYB161"/>
      <c r="FYC161"/>
      <c r="FYD161"/>
      <c r="FYE161"/>
      <c r="FYF161"/>
      <c r="FYG161"/>
      <c r="FYH161"/>
      <c r="FYI161"/>
      <c r="FYJ161"/>
      <c r="FYK161"/>
      <c r="FYL161"/>
      <c r="FYM161"/>
      <c r="FYN161"/>
      <c r="FYO161"/>
      <c r="FYP161"/>
      <c r="FYQ161"/>
      <c r="FYR161"/>
      <c r="FYS161"/>
      <c r="FYT161"/>
      <c r="FYU161"/>
      <c r="FYV161"/>
      <c r="FYW161"/>
      <c r="FYX161"/>
      <c r="FYY161"/>
      <c r="FYZ161"/>
      <c r="FZA161"/>
      <c r="FZB161"/>
      <c r="FZC161"/>
      <c r="FZD161"/>
      <c r="FZE161"/>
      <c r="FZF161"/>
      <c r="FZG161"/>
      <c r="FZH161"/>
      <c r="FZI161"/>
      <c r="FZJ161"/>
      <c r="FZK161"/>
      <c r="FZL161"/>
      <c r="FZM161"/>
      <c r="FZN161"/>
      <c r="FZO161"/>
      <c r="FZP161"/>
      <c r="FZQ161"/>
      <c r="FZR161"/>
      <c r="FZS161"/>
      <c r="FZT161"/>
      <c r="FZU161"/>
      <c r="FZV161"/>
      <c r="FZW161"/>
      <c r="FZX161"/>
      <c r="FZY161"/>
      <c r="FZZ161"/>
      <c r="GAA161"/>
      <c r="GAB161"/>
      <c r="GAC161"/>
      <c r="GAD161"/>
      <c r="GAE161"/>
      <c r="GAF161"/>
      <c r="GAG161"/>
      <c r="GAH161"/>
      <c r="GAI161"/>
      <c r="GAJ161"/>
      <c r="GAK161"/>
      <c r="GAL161"/>
      <c r="GAM161"/>
      <c r="GAN161"/>
      <c r="GAO161"/>
      <c r="GAP161"/>
      <c r="GAQ161"/>
      <c r="GAR161"/>
      <c r="GAS161"/>
      <c r="GAT161"/>
      <c r="GAU161"/>
      <c r="GAV161"/>
      <c r="GAW161"/>
      <c r="GAX161"/>
      <c r="GAY161"/>
      <c r="GAZ161"/>
      <c r="GBA161"/>
      <c r="GBB161"/>
      <c r="GBC161"/>
      <c r="GBD161"/>
      <c r="GBE161"/>
      <c r="GBF161"/>
      <c r="GBG161"/>
      <c r="GBH161"/>
      <c r="GBI161"/>
      <c r="GBJ161"/>
      <c r="GBK161"/>
      <c r="GBL161"/>
      <c r="GBM161"/>
      <c r="GBN161"/>
      <c r="GBO161"/>
      <c r="GBP161"/>
      <c r="GBQ161"/>
      <c r="GBR161"/>
      <c r="GBS161"/>
      <c r="GBT161"/>
      <c r="GBU161"/>
      <c r="GBV161"/>
      <c r="GBW161"/>
      <c r="GBX161"/>
      <c r="GBY161"/>
      <c r="GBZ161"/>
      <c r="GCA161"/>
      <c r="GCB161"/>
      <c r="GCC161"/>
      <c r="GCD161"/>
      <c r="GCE161"/>
      <c r="GCF161"/>
      <c r="GCG161"/>
      <c r="GCH161"/>
      <c r="GCI161"/>
      <c r="GCJ161"/>
      <c r="GCK161"/>
      <c r="GCL161"/>
      <c r="GCM161"/>
      <c r="GCN161"/>
      <c r="GCO161"/>
      <c r="GCP161"/>
      <c r="GCQ161"/>
      <c r="GCR161"/>
      <c r="GCS161"/>
      <c r="GCT161"/>
      <c r="GCU161"/>
      <c r="GCV161"/>
      <c r="GCW161"/>
      <c r="GCX161"/>
      <c r="GCY161"/>
      <c r="GCZ161"/>
      <c r="GDA161"/>
      <c r="GDB161"/>
      <c r="GDC161"/>
      <c r="GDD161"/>
      <c r="GDE161"/>
      <c r="GDF161"/>
      <c r="GDG161"/>
      <c r="GDH161"/>
      <c r="GDI161"/>
      <c r="GDJ161"/>
      <c r="GDK161"/>
      <c r="GDL161"/>
      <c r="GDM161"/>
      <c r="GDN161"/>
      <c r="GDO161"/>
      <c r="GDP161"/>
      <c r="GDQ161"/>
      <c r="GDR161"/>
      <c r="GDS161"/>
      <c r="GDT161"/>
      <c r="GDU161"/>
      <c r="GDV161"/>
      <c r="GDW161"/>
      <c r="GDX161"/>
      <c r="GDY161"/>
      <c r="GDZ161"/>
      <c r="GEA161"/>
      <c r="GEB161"/>
      <c r="GEC161"/>
      <c r="GED161"/>
      <c r="GEE161"/>
      <c r="GEF161"/>
      <c r="GEG161"/>
      <c r="GEH161"/>
      <c r="GEI161"/>
      <c r="GEJ161"/>
      <c r="GEK161"/>
      <c r="GEL161"/>
      <c r="GEM161"/>
      <c r="GEN161"/>
      <c r="GEO161"/>
      <c r="GEP161"/>
      <c r="GEQ161"/>
      <c r="GER161"/>
      <c r="GES161"/>
      <c r="GET161"/>
      <c r="GEU161"/>
      <c r="GEV161"/>
      <c r="GEW161"/>
      <c r="GEX161"/>
      <c r="GEY161"/>
      <c r="GEZ161"/>
      <c r="GFA161"/>
      <c r="GFB161"/>
      <c r="GFC161"/>
      <c r="GFD161"/>
      <c r="GFE161"/>
      <c r="GFF161"/>
      <c r="GFG161"/>
      <c r="GFH161"/>
      <c r="GFI161"/>
      <c r="GFJ161"/>
      <c r="GFK161"/>
      <c r="GFL161"/>
      <c r="GFM161"/>
      <c r="GFN161"/>
      <c r="GFO161"/>
    </row>
    <row r="162" spans="1:4903" x14ac:dyDescent="0.35">
      <c r="A162" s="37" t="s">
        <v>16</v>
      </c>
      <c r="B162" s="34">
        <v>13082.079999999994</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c r="ASC162"/>
      <c r="ASD162"/>
      <c r="ASE162"/>
      <c r="ASF162"/>
      <c r="ASG162"/>
      <c r="ASH162"/>
      <c r="ASI162"/>
      <c r="ASJ162"/>
      <c r="ASK162"/>
      <c r="ASL162"/>
      <c r="ASM162"/>
      <c r="ASN162"/>
      <c r="ASO162"/>
      <c r="ASP162"/>
      <c r="ASQ162"/>
      <c r="ASR162"/>
      <c r="ASS162"/>
      <c r="AST162"/>
      <c r="ASU162"/>
      <c r="ASV162"/>
      <c r="ASW162"/>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c r="AZQ162"/>
      <c r="AZR162"/>
      <c r="AZS162"/>
      <c r="AZT162"/>
      <c r="AZU162"/>
      <c r="AZV162"/>
      <c r="AZW162"/>
      <c r="AZX162"/>
      <c r="AZY162"/>
      <c r="AZZ162"/>
      <c r="BAA162"/>
      <c r="BAB162"/>
      <c r="BAC162"/>
      <c r="BAD162"/>
      <c r="BAE162"/>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c r="BGY162"/>
      <c r="BGZ162"/>
      <c r="BHA162"/>
      <c r="BHB162"/>
      <c r="BHC162"/>
      <c r="BHD162"/>
      <c r="BHE162"/>
      <c r="BHF162"/>
      <c r="BHG162"/>
      <c r="BHH162"/>
      <c r="BHI162"/>
      <c r="BHJ162"/>
      <c r="BHK162"/>
      <c r="BHL162"/>
      <c r="BHM162"/>
      <c r="BHN162"/>
      <c r="BHO162"/>
      <c r="BHP162"/>
      <c r="BHQ162"/>
      <c r="BHR162"/>
      <c r="BHS162"/>
      <c r="BHT162"/>
      <c r="BHU162"/>
      <c r="BHV162"/>
      <c r="BHW162"/>
      <c r="BHX162"/>
      <c r="BHY162"/>
      <c r="BHZ162"/>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c r="BOU162"/>
      <c r="BOV162"/>
      <c r="BOW162"/>
      <c r="BOX162"/>
      <c r="BOY162"/>
      <c r="BOZ162"/>
      <c r="BPA162"/>
      <c r="BPB162"/>
      <c r="BPC162"/>
      <c r="BPD162"/>
      <c r="BPE162"/>
      <c r="BPF162"/>
      <c r="BPG162"/>
      <c r="BPH162"/>
      <c r="BPI162"/>
      <c r="BPJ162"/>
      <c r="BPK162"/>
      <c r="BPL162"/>
      <c r="BPM162"/>
      <c r="BPN162"/>
      <c r="BPO162"/>
      <c r="BPP162"/>
      <c r="BPQ162"/>
      <c r="BPR162"/>
      <c r="BPS162"/>
      <c r="BPT162"/>
      <c r="BPU162"/>
      <c r="BPV162"/>
      <c r="BPW162"/>
      <c r="BPX162"/>
      <c r="BPY162"/>
      <c r="BPZ162"/>
      <c r="BQA162"/>
      <c r="BQB162"/>
      <c r="BQC162"/>
      <c r="BQD162"/>
      <c r="BQE162"/>
      <c r="BQF162"/>
      <c r="BQG162"/>
      <c r="BQH162"/>
      <c r="BQI162"/>
      <c r="BQJ162"/>
      <c r="BQK162"/>
      <c r="BQL162"/>
      <c r="BQM162"/>
      <c r="BQN162"/>
      <c r="BQO162"/>
      <c r="BQP162"/>
      <c r="BQQ162"/>
      <c r="BQR162"/>
      <c r="BQS162"/>
      <c r="BQT162"/>
      <c r="BQU162"/>
      <c r="BQV162"/>
      <c r="BQW162"/>
      <c r="BQX162"/>
      <c r="BQY162"/>
      <c r="BQZ162"/>
      <c r="BRA162"/>
      <c r="BRB162"/>
      <c r="BRC162"/>
      <c r="BRD162"/>
      <c r="BRE162"/>
      <c r="BRF162"/>
      <c r="BRG162"/>
      <c r="BRH162"/>
      <c r="BRI162"/>
      <c r="BRJ162"/>
      <c r="BRK162"/>
      <c r="BRL162"/>
      <c r="BRM162"/>
      <c r="BRN162"/>
      <c r="BRO162"/>
      <c r="BRP162"/>
      <c r="BRQ162"/>
      <c r="BRR162"/>
      <c r="BRS162"/>
      <c r="BRT162"/>
      <c r="BRU162"/>
      <c r="BRV162"/>
      <c r="BRW162"/>
      <c r="BRX162"/>
      <c r="BRY162"/>
      <c r="BRZ162"/>
      <c r="BSA162"/>
      <c r="BSB162"/>
      <c r="BSC162"/>
      <c r="BSD162"/>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c r="BTN162"/>
      <c r="BTO162"/>
      <c r="BTP162"/>
      <c r="BTQ162"/>
      <c r="BTR162"/>
      <c r="BTS162"/>
      <c r="BTT162"/>
      <c r="BTU162"/>
      <c r="BTV162"/>
      <c r="BTW162"/>
      <c r="BTX162"/>
      <c r="BTY162"/>
      <c r="BTZ162"/>
      <c r="BUA162"/>
      <c r="BUB162"/>
      <c r="BUC162"/>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c r="BVM162"/>
      <c r="BVN162"/>
      <c r="BVO162"/>
      <c r="BVP162"/>
      <c r="BVQ162"/>
      <c r="BVR162"/>
      <c r="BVS162"/>
      <c r="BVT162"/>
      <c r="BVU162"/>
      <c r="BVV162"/>
      <c r="BVW162"/>
      <c r="BVX162"/>
      <c r="BVY162"/>
      <c r="BVZ162"/>
      <c r="BWA162"/>
      <c r="BWB162"/>
      <c r="BWC162"/>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c r="BXU162"/>
      <c r="BXV162"/>
      <c r="BXW162"/>
      <c r="BXX162"/>
      <c r="BXY162"/>
      <c r="BXZ162"/>
      <c r="BYA162"/>
      <c r="BYB162"/>
      <c r="BYC162"/>
      <c r="BYD162"/>
      <c r="BYE162"/>
      <c r="BYF162"/>
      <c r="BYG162"/>
      <c r="BYH162"/>
      <c r="BYI162"/>
      <c r="BYJ162"/>
      <c r="BYK162"/>
      <c r="BYL162"/>
      <c r="BYM162"/>
      <c r="BYN162"/>
      <c r="BYO162"/>
      <c r="BYP162"/>
      <c r="BYQ162"/>
      <c r="BYR162"/>
      <c r="BYS162"/>
      <c r="BYT162"/>
      <c r="BYU162"/>
      <c r="BYV162"/>
      <c r="BYW162"/>
      <c r="BYX162"/>
      <c r="BYY162"/>
      <c r="BYZ162"/>
      <c r="BZA162"/>
      <c r="BZB162"/>
      <c r="BZC162"/>
      <c r="BZD162"/>
      <c r="BZE162"/>
      <c r="BZF162"/>
      <c r="BZG162"/>
      <c r="BZH162"/>
      <c r="BZI162"/>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c r="CAX162"/>
      <c r="CAY162"/>
      <c r="CAZ162"/>
      <c r="CBA162"/>
      <c r="CBB162"/>
      <c r="CBC162"/>
      <c r="CBD162"/>
      <c r="CBE162"/>
      <c r="CBF162"/>
      <c r="CBG162"/>
      <c r="CBH162"/>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c r="CCP162"/>
      <c r="CCQ162"/>
      <c r="CCR162"/>
      <c r="CCS162"/>
      <c r="CCT162"/>
      <c r="CCU162"/>
      <c r="CCV162"/>
      <c r="CCW162"/>
      <c r="CCX162"/>
      <c r="CCY162"/>
      <c r="CCZ162"/>
      <c r="CDA162"/>
      <c r="CDB162"/>
      <c r="CDC162"/>
      <c r="CDD162"/>
      <c r="CDE162"/>
      <c r="CDF162"/>
      <c r="CDG162"/>
      <c r="CDH162"/>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c r="CEY162"/>
      <c r="CEZ162"/>
      <c r="CFA162"/>
      <c r="CFB162"/>
      <c r="CFC162"/>
      <c r="CFD162"/>
      <c r="CFE162"/>
      <c r="CFF162"/>
      <c r="CFG162"/>
      <c r="CFH162"/>
      <c r="CFI162"/>
      <c r="CFJ162"/>
      <c r="CFK162"/>
      <c r="CFL162"/>
      <c r="CFM162"/>
      <c r="CFN162"/>
      <c r="CFO162"/>
      <c r="CFP162"/>
      <c r="CFQ162"/>
      <c r="CFR162"/>
      <c r="CFS162"/>
      <c r="CFT162"/>
      <c r="CFU162"/>
      <c r="CFV162"/>
      <c r="CFW162"/>
      <c r="CFX162"/>
      <c r="CFY162"/>
      <c r="CFZ162"/>
      <c r="CGA162"/>
      <c r="CGB162"/>
      <c r="CGC162"/>
      <c r="CGD162"/>
      <c r="CGE162"/>
      <c r="CGF162"/>
      <c r="CGG162"/>
      <c r="CGH162"/>
      <c r="CGI162"/>
      <c r="CGJ162"/>
      <c r="CGK162"/>
      <c r="CGL162"/>
      <c r="CGM162"/>
      <c r="CGN162"/>
      <c r="CGO162"/>
      <c r="CGP162"/>
      <c r="CGQ162"/>
      <c r="CGR162"/>
      <c r="CGS162"/>
      <c r="CGT162"/>
      <c r="CGU162"/>
      <c r="CGV162"/>
      <c r="CGW162"/>
      <c r="CGX162"/>
      <c r="CGY162"/>
      <c r="CGZ162"/>
      <c r="CHA162"/>
      <c r="CHB162"/>
      <c r="CHC162"/>
      <c r="CHD162"/>
      <c r="CHE162"/>
      <c r="CHF162"/>
      <c r="CHG162"/>
      <c r="CHH162"/>
      <c r="CHI162"/>
      <c r="CHJ162"/>
      <c r="CHK162"/>
      <c r="CHL162"/>
      <c r="CHM162"/>
      <c r="CHN162"/>
      <c r="CHO162"/>
      <c r="CHP162"/>
      <c r="CHQ162"/>
      <c r="CHR162"/>
      <c r="CHS162"/>
      <c r="CHT162"/>
      <c r="CHU162"/>
      <c r="CHV162"/>
      <c r="CHW162"/>
      <c r="CHX162"/>
      <c r="CHY162"/>
      <c r="CHZ162"/>
      <c r="CIA162"/>
      <c r="CIB162"/>
      <c r="CIC162"/>
      <c r="CID162"/>
      <c r="CIE162"/>
      <c r="CIF162"/>
      <c r="CIG162"/>
      <c r="CIH162"/>
      <c r="CII162"/>
      <c r="CIJ162"/>
      <c r="CIK162"/>
      <c r="CIL162"/>
      <c r="CIM162"/>
      <c r="CIN162"/>
      <c r="CIO162"/>
      <c r="CIP162"/>
      <c r="CIQ162"/>
      <c r="CIR162"/>
      <c r="CIS162"/>
      <c r="CIT162"/>
      <c r="CIU162"/>
      <c r="CIV162"/>
      <c r="CIW162"/>
      <c r="CIX162"/>
      <c r="CIY162"/>
      <c r="CIZ162"/>
      <c r="CJA162"/>
      <c r="CJB162"/>
      <c r="CJC162"/>
      <c r="CJD162"/>
      <c r="CJE162"/>
      <c r="CJF162"/>
      <c r="CJG162"/>
      <c r="CJH162"/>
      <c r="CJI162"/>
      <c r="CJJ162"/>
      <c r="CJK162"/>
      <c r="CJL162"/>
      <c r="CJM162"/>
      <c r="CJN162"/>
      <c r="CJO162"/>
      <c r="CJP162"/>
      <c r="CJQ162"/>
      <c r="CJR162"/>
      <c r="CJS162"/>
      <c r="CJT162"/>
      <c r="CJU162"/>
      <c r="CJV162"/>
      <c r="CJW162"/>
      <c r="CJX162"/>
      <c r="CJY162"/>
      <c r="CJZ162"/>
      <c r="CKA162"/>
      <c r="CKB162"/>
      <c r="CKC162"/>
      <c r="CKD162"/>
      <c r="CKE162"/>
      <c r="CKF162"/>
      <c r="CKG162"/>
      <c r="CKH162"/>
      <c r="CKI162"/>
      <c r="CKJ162"/>
      <c r="CKK162"/>
      <c r="CKL162"/>
      <c r="CKM162"/>
      <c r="CKN162"/>
      <c r="CKO162"/>
      <c r="CKP162"/>
      <c r="CKQ162"/>
      <c r="CKR162"/>
      <c r="CKS162"/>
      <c r="CKT162"/>
      <c r="CKU162"/>
      <c r="CKV162"/>
      <c r="CKW162"/>
      <c r="CKX162"/>
      <c r="CKY162"/>
      <c r="CKZ162"/>
      <c r="CLA162"/>
      <c r="CLB162"/>
      <c r="CLC162"/>
      <c r="CLD162"/>
      <c r="CLE162"/>
      <c r="CLF162"/>
      <c r="CLG162"/>
      <c r="CLH162"/>
      <c r="CLI162"/>
      <c r="CLJ162"/>
      <c r="CLK162"/>
      <c r="CLL162"/>
      <c r="CLM162"/>
      <c r="CLN162"/>
      <c r="CLO162"/>
      <c r="CLP162"/>
      <c r="CLQ162"/>
      <c r="CLR162"/>
      <c r="CLS162"/>
      <c r="CLT162"/>
      <c r="CLU162"/>
      <c r="CLV162"/>
      <c r="CLW162"/>
      <c r="CLX162"/>
      <c r="CLY162"/>
      <c r="CLZ162"/>
      <c r="CMA162"/>
      <c r="CMB162"/>
      <c r="CMC162"/>
      <c r="CMD162"/>
      <c r="CME162"/>
      <c r="CMF162"/>
      <c r="CMG162"/>
      <c r="CMH162"/>
      <c r="CMI162"/>
      <c r="CMJ162"/>
      <c r="CMK162"/>
      <c r="CML162"/>
      <c r="CMM162"/>
      <c r="CMN162"/>
      <c r="CMO162"/>
      <c r="CMP162"/>
      <c r="CMQ162"/>
      <c r="CMR162"/>
      <c r="CMS162"/>
      <c r="CMT162"/>
      <c r="CMU162"/>
      <c r="CMV162"/>
      <c r="CMW162"/>
      <c r="CMX162"/>
      <c r="CMY162"/>
      <c r="CMZ162"/>
      <c r="CNA162"/>
      <c r="CNB162"/>
      <c r="CNC162"/>
      <c r="CND162"/>
      <c r="CNE162"/>
      <c r="CNF162"/>
      <c r="CNG162"/>
      <c r="CNH162"/>
      <c r="CNI162"/>
      <c r="CNJ162"/>
      <c r="CNK162"/>
      <c r="CNL162"/>
      <c r="CNM162"/>
      <c r="CNN162"/>
      <c r="CNO162"/>
      <c r="CNP162"/>
      <c r="CNQ162"/>
      <c r="CNR162"/>
      <c r="CNS162"/>
      <c r="CNT162"/>
      <c r="CNU162"/>
      <c r="CNV162"/>
      <c r="CNW162"/>
      <c r="CNX162"/>
      <c r="CNY162"/>
      <c r="CNZ162"/>
      <c r="COA162"/>
      <c r="COB162"/>
      <c r="COC162"/>
      <c r="COD162"/>
      <c r="COE162"/>
      <c r="COF162"/>
      <c r="COG162"/>
      <c r="COH162"/>
      <c r="COI162"/>
      <c r="COJ162"/>
      <c r="COK162"/>
      <c r="COL162"/>
      <c r="COM162"/>
      <c r="CON162"/>
      <c r="COO162"/>
      <c r="COP162"/>
      <c r="COQ162"/>
      <c r="COR162"/>
      <c r="COS162"/>
      <c r="COT162"/>
      <c r="COU162"/>
      <c r="COV162"/>
      <c r="COW162"/>
      <c r="COX162"/>
      <c r="COY162"/>
      <c r="COZ162"/>
      <c r="CPA162"/>
      <c r="CPB162"/>
      <c r="CPC162"/>
      <c r="CPD162"/>
      <c r="CPE162"/>
      <c r="CPF162"/>
      <c r="CPG162"/>
      <c r="CPH162"/>
      <c r="CPI162"/>
      <c r="CPJ162"/>
      <c r="CPK162"/>
      <c r="CPL162"/>
      <c r="CPM162"/>
      <c r="CPN162"/>
      <c r="CPO162"/>
      <c r="CPP162"/>
      <c r="CPQ162"/>
      <c r="CPR162"/>
      <c r="CPS162"/>
      <c r="CPT162"/>
      <c r="CPU162"/>
      <c r="CPV162"/>
      <c r="CPW162"/>
      <c r="CPX162"/>
      <c r="CPY162"/>
      <c r="CPZ162"/>
      <c r="CQA162"/>
      <c r="CQB162"/>
      <c r="CQC162"/>
      <c r="CQD162"/>
      <c r="CQE162"/>
      <c r="CQF162"/>
      <c r="CQG162"/>
      <c r="CQH162"/>
      <c r="CQI162"/>
      <c r="CQJ162"/>
      <c r="CQK162"/>
      <c r="CQL162"/>
      <c r="CQM162"/>
      <c r="CQN162"/>
      <c r="CQO162"/>
      <c r="CQP162"/>
      <c r="CQQ162"/>
      <c r="CQR162"/>
      <c r="CQS162"/>
      <c r="CQT162"/>
      <c r="CQU162"/>
      <c r="CQV162"/>
      <c r="CQW162"/>
      <c r="CQX162"/>
      <c r="CQY162"/>
      <c r="CQZ162"/>
      <c r="CRA162"/>
      <c r="CRB162"/>
      <c r="CRC162"/>
      <c r="CRD162"/>
      <c r="CRE162"/>
      <c r="CRF162"/>
      <c r="CRG162"/>
      <c r="CRH162"/>
      <c r="CRI162"/>
      <c r="CRJ162"/>
      <c r="CRK162"/>
      <c r="CRL162"/>
      <c r="CRM162"/>
      <c r="CRN162"/>
      <c r="CRO162"/>
      <c r="CRP162"/>
      <c r="CRQ162"/>
      <c r="CRR162"/>
      <c r="CRS162"/>
      <c r="CRT162"/>
      <c r="CRU162"/>
      <c r="CRV162"/>
      <c r="CRW162"/>
      <c r="CRX162"/>
      <c r="CRY162"/>
      <c r="CRZ162"/>
      <c r="CSA162"/>
      <c r="CSB162"/>
      <c r="CSC162"/>
      <c r="CSD162"/>
      <c r="CSE162"/>
      <c r="CSF162"/>
      <c r="CSG162"/>
      <c r="CSH162"/>
      <c r="CSI162"/>
      <c r="CSJ162"/>
      <c r="CSK162"/>
      <c r="CSL162"/>
      <c r="CSM162"/>
      <c r="CSN162"/>
      <c r="CSO162"/>
      <c r="CSP162"/>
      <c r="CSQ162"/>
      <c r="CSR162"/>
      <c r="CSS162"/>
      <c r="CST162"/>
      <c r="CSU162"/>
      <c r="CSV162"/>
      <c r="CSW162"/>
      <c r="CSX162"/>
      <c r="CSY162"/>
      <c r="CSZ162"/>
      <c r="CTA162"/>
      <c r="CTB162"/>
      <c r="CTC162"/>
      <c r="CTD162"/>
      <c r="CTE162"/>
      <c r="CTF162"/>
      <c r="CTG162"/>
      <c r="CTH162"/>
      <c r="CTI162"/>
      <c r="CTJ162"/>
      <c r="CTK162"/>
      <c r="CTL162"/>
      <c r="CTM162"/>
      <c r="CTN162"/>
      <c r="CTO162"/>
      <c r="CTP162"/>
      <c r="CTQ162"/>
      <c r="CTR162"/>
      <c r="CTS162"/>
      <c r="CTT162"/>
      <c r="CTU162"/>
      <c r="CTV162"/>
      <c r="CTW162"/>
      <c r="CTX162"/>
      <c r="CTY162"/>
      <c r="CTZ162"/>
      <c r="CUA162"/>
      <c r="CUB162"/>
      <c r="CUC162"/>
      <c r="CUD162"/>
      <c r="CUE162"/>
      <c r="CUF162"/>
      <c r="CUG162"/>
      <c r="CUH162"/>
      <c r="CUI162"/>
      <c r="CUJ162"/>
      <c r="CUK162"/>
      <c r="CUL162"/>
      <c r="CUM162"/>
      <c r="CUN162"/>
      <c r="CUO162"/>
      <c r="CUP162"/>
      <c r="CUQ162"/>
      <c r="CUR162"/>
      <c r="CUS162"/>
      <c r="CUT162"/>
      <c r="CUU162"/>
      <c r="CUV162"/>
      <c r="CUW162"/>
      <c r="CUX162"/>
      <c r="CUY162"/>
      <c r="CUZ162"/>
      <c r="CVA162"/>
      <c r="CVB162"/>
      <c r="CVC162"/>
      <c r="CVD162"/>
      <c r="CVE162"/>
      <c r="CVF162"/>
      <c r="CVG162"/>
      <c r="CVH162"/>
      <c r="CVI162"/>
      <c r="CVJ162"/>
      <c r="CVK162"/>
      <c r="CVL162"/>
      <c r="CVM162"/>
      <c r="CVN162"/>
      <c r="CVO162"/>
      <c r="CVP162"/>
      <c r="CVQ162"/>
      <c r="CVR162"/>
      <c r="CVS162"/>
      <c r="CVT162"/>
      <c r="CVU162"/>
      <c r="CVV162"/>
      <c r="CVW162"/>
      <c r="CVX162"/>
      <c r="CVY162"/>
      <c r="CVZ162"/>
      <c r="CWA162"/>
      <c r="CWB162"/>
      <c r="CWC162"/>
      <c r="CWD162"/>
      <c r="CWE162"/>
      <c r="CWF162"/>
      <c r="CWG162"/>
      <c r="CWH162"/>
      <c r="CWI162"/>
      <c r="CWJ162"/>
      <c r="CWK162"/>
      <c r="CWL162"/>
      <c r="CWM162"/>
      <c r="CWN162"/>
      <c r="CWO162"/>
      <c r="CWP162"/>
      <c r="CWQ162"/>
      <c r="CWR162"/>
      <c r="CWS162"/>
      <c r="CWT162"/>
      <c r="CWU162"/>
      <c r="CWV162"/>
      <c r="CWW162"/>
      <c r="CWX162"/>
      <c r="CWY162"/>
      <c r="CWZ162"/>
      <c r="CXA162"/>
      <c r="CXB162"/>
      <c r="CXC162"/>
      <c r="CXD162"/>
      <c r="CXE162"/>
      <c r="CXF162"/>
      <c r="CXG162"/>
      <c r="CXH162"/>
      <c r="CXI162"/>
      <c r="CXJ162"/>
      <c r="CXK162"/>
      <c r="CXL162"/>
      <c r="CXM162"/>
      <c r="CXN162"/>
      <c r="CXO162"/>
      <c r="CXP162"/>
      <c r="CXQ162"/>
      <c r="CXR162"/>
      <c r="CXS162"/>
      <c r="CXT162"/>
      <c r="CXU162"/>
      <c r="CXV162"/>
      <c r="CXW162"/>
      <c r="CXX162"/>
      <c r="CXY162"/>
      <c r="CXZ162"/>
      <c r="CYA162"/>
      <c r="CYB162"/>
      <c r="CYC162"/>
      <c r="CYD162"/>
      <c r="CYE162"/>
      <c r="CYF162"/>
      <c r="CYG162"/>
      <c r="CYH162"/>
      <c r="CYI162"/>
      <c r="CYJ162"/>
      <c r="CYK162"/>
      <c r="CYL162"/>
      <c r="CYM162"/>
      <c r="CYN162"/>
      <c r="CYO162"/>
      <c r="CYP162"/>
      <c r="CYQ162"/>
      <c r="CYR162"/>
      <c r="CYS162"/>
      <c r="CYT162"/>
      <c r="CYU162"/>
      <c r="CYV162"/>
      <c r="CYW162"/>
      <c r="CYX162"/>
      <c r="CYY162"/>
      <c r="CYZ162"/>
      <c r="CZA162"/>
      <c r="CZB162"/>
      <c r="CZC162"/>
      <c r="CZD162"/>
      <c r="CZE162"/>
      <c r="CZF162"/>
      <c r="CZG162"/>
      <c r="CZH162"/>
      <c r="CZI162"/>
      <c r="CZJ162"/>
      <c r="CZK162"/>
      <c r="CZL162"/>
      <c r="CZM162"/>
      <c r="CZN162"/>
      <c r="CZO162"/>
      <c r="CZP162"/>
      <c r="CZQ162"/>
      <c r="CZR162"/>
      <c r="CZS162"/>
      <c r="CZT162"/>
      <c r="CZU162"/>
      <c r="CZV162"/>
      <c r="CZW162"/>
      <c r="CZX162"/>
      <c r="CZY162"/>
      <c r="CZZ162"/>
      <c r="DAA162"/>
      <c r="DAB162"/>
      <c r="DAC162"/>
      <c r="DAD162"/>
      <c r="DAE162"/>
      <c r="DAF162"/>
      <c r="DAG162"/>
      <c r="DAH162"/>
      <c r="DAI162"/>
      <c r="DAJ162"/>
      <c r="DAK162"/>
      <c r="DAL162"/>
      <c r="DAM162"/>
      <c r="DAN162"/>
      <c r="DAO162"/>
      <c r="DAP162"/>
      <c r="DAQ162"/>
      <c r="DAR162"/>
      <c r="DAS162"/>
      <c r="DAT162"/>
      <c r="DAU162"/>
      <c r="DAV162"/>
      <c r="DAW162"/>
      <c r="DAX162"/>
      <c r="DAY162"/>
      <c r="DAZ162"/>
      <c r="DBA162"/>
      <c r="DBB162"/>
      <c r="DBC162"/>
      <c r="DBD162"/>
      <c r="DBE162"/>
      <c r="DBF162"/>
      <c r="DBG162"/>
      <c r="DBH162"/>
      <c r="DBI162"/>
      <c r="DBJ162"/>
      <c r="DBK162"/>
      <c r="DBL162"/>
      <c r="DBM162"/>
      <c r="DBN162"/>
      <c r="DBO162"/>
      <c r="DBP162"/>
      <c r="DBQ162"/>
      <c r="DBR162"/>
      <c r="DBS162"/>
      <c r="DBT162"/>
      <c r="DBU162"/>
      <c r="DBV162"/>
      <c r="DBW162"/>
      <c r="DBX162"/>
      <c r="DBY162"/>
      <c r="DBZ162"/>
      <c r="DCA162"/>
      <c r="DCB162"/>
      <c r="DCC162"/>
      <c r="DCD162"/>
      <c r="DCE162"/>
      <c r="DCF162"/>
      <c r="DCG162"/>
      <c r="DCH162"/>
      <c r="DCI162"/>
      <c r="DCJ162"/>
      <c r="DCK162"/>
      <c r="DCL162"/>
      <c r="DCM162"/>
      <c r="DCN162"/>
      <c r="DCO162"/>
      <c r="DCP162"/>
      <c r="DCQ162"/>
      <c r="DCR162"/>
      <c r="DCS162"/>
      <c r="DCT162"/>
      <c r="DCU162"/>
      <c r="DCV162"/>
      <c r="DCW162"/>
      <c r="DCX162"/>
      <c r="DCY162"/>
      <c r="DCZ162"/>
      <c r="DDA162"/>
      <c r="DDB162"/>
      <c r="DDC162"/>
      <c r="DDD162"/>
      <c r="DDE162"/>
      <c r="DDF162"/>
      <c r="DDG162"/>
      <c r="DDH162"/>
      <c r="DDI162"/>
      <c r="DDJ162"/>
      <c r="DDK162"/>
      <c r="DDL162"/>
      <c r="DDM162"/>
      <c r="DDN162"/>
      <c r="DDO162"/>
      <c r="DDP162"/>
      <c r="DDQ162"/>
      <c r="DDR162"/>
      <c r="DDS162"/>
      <c r="DDT162"/>
      <c r="DDU162"/>
      <c r="DDV162"/>
      <c r="DDW162"/>
      <c r="DDX162"/>
      <c r="DDY162"/>
      <c r="DDZ162"/>
      <c r="DEA162"/>
      <c r="DEB162"/>
      <c r="DEC162"/>
      <c r="DED162"/>
      <c r="DEE162"/>
      <c r="DEF162"/>
      <c r="DEG162"/>
      <c r="DEH162"/>
      <c r="DEI162"/>
      <c r="DEJ162"/>
      <c r="DEK162"/>
      <c r="DEL162"/>
      <c r="DEM162"/>
      <c r="DEN162"/>
      <c r="DEO162"/>
      <c r="DEP162"/>
      <c r="DEQ162"/>
      <c r="DER162"/>
      <c r="DES162"/>
      <c r="DET162"/>
      <c r="DEU162"/>
      <c r="DEV162"/>
      <c r="DEW162"/>
      <c r="DEX162"/>
      <c r="DEY162"/>
      <c r="DEZ162"/>
      <c r="DFA162"/>
      <c r="DFB162"/>
      <c r="DFC162"/>
      <c r="DFD162"/>
      <c r="DFE162"/>
      <c r="DFF162"/>
      <c r="DFG162"/>
      <c r="DFH162"/>
      <c r="DFI162"/>
      <c r="DFJ162"/>
      <c r="DFK162"/>
      <c r="DFL162"/>
      <c r="DFM162"/>
      <c r="DFN162"/>
      <c r="DFO162"/>
      <c r="DFP162"/>
      <c r="DFQ162"/>
      <c r="DFR162"/>
      <c r="DFS162"/>
      <c r="DFT162"/>
      <c r="DFU162"/>
      <c r="DFV162"/>
      <c r="DFW162"/>
      <c r="DFX162"/>
      <c r="DFY162"/>
      <c r="DFZ162"/>
      <c r="DGA162"/>
      <c r="DGB162"/>
      <c r="DGC162"/>
      <c r="DGD162"/>
      <c r="DGE162"/>
      <c r="DGF162"/>
      <c r="DGG162"/>
      <c r="DGH162"/>
      <c r="DGI162"/>
      <c r="DGJ162"/>
      <c r="DGK162"/>
      <c r="DGL162"/>
      <c r="DGM162"/>
      <c r="DGN162"/>
      <c r="DGO162"/>
      <c r="DGP162"/>
      <c r="DGQ162"/>
      <c r="DGR162"/>
      <c r="DGS162"/>
      <c r="DGT162"/>
      <c r="DGU162"/>
      <c r="DGV162"/>
      <c r="DGW162"/>
      <c r="DGX162"/>
      <c r="DGY162"/>
      <c r="DGZ162"/>
      <c r="DHA162"/>
      <c r="DHB162"/>
      <c r="DHC162"/>
      <c r="DHD162"/>
      <c r="DHE162"/>
      <c r="DHF162"/>
      <c r="DHG162"/>
      <c r="DHH162"/>
      <c r="DHI162"/>
      <c r="DHJ162"/>
      <c r="DHK162"/>
      <c r="DHL162"/>
      <c r="DHM162"/>
      <c r="DHN162"/>
      <c r="DHO162"/>
      <c r="DHP162"/>
      <c r="DHQ162"/>
      <c r="DHR162"/>
      <c r="DHS162"/>
      <c r="DHT162"/>
      <c r="DHU162"/>
      <c r="DHV162"/>
      <c r="DHW162"/>
      <c r="DHX162"/>
      <c r="DHY162"/>
      <c r="DHZ162"/>
      <c r="DIA162"/>
      <c r="DIB162"/>
      <c r="DIC162"/>
      <c r="DID162"/>
      <c r="DIE162"/>
      <c r="DIF162"/>
      <c r="DIG162"/>
      <c r="DIH162"/>
      <c r="DII162"/>
      <c r="DIJ162"/>
      <c r="DIK162"/>
      <c r="DIL162"/>
      <c r="DIM162"/>
      <c r="DIN162"/>
      <c r="DIO162"/>
      <c r="DIP162"/>
      <c r="DIQ162"/>
      <c r="DIR162"/>
      <c r="DIS162"/>
      <c r="DIT162"/>
      <c r="DIU162"/>
      <c r="DIV162"/>
      <c r="DIW162"/>
      <c r="DIX162"/>
      <c r="DIY162"/>
      <c r="DIZ162"/>
      <c r="DJA162"/>
      <c r="DJB162"/>
      <c r="DJC162"/>
      <c r="DJD162"/>
      <c r="DJE162"/>
      <c r="DJF162"/>
      <c r="DJG162"/>
      <c r="DJH162"/>
      <c r="DJI162"/>
      <c r="DJJ162"/>
      <c r="DJK162"/>
      <c r="DJL162"/>
      <c r="DJM162"/>
      <c r="DJN162"/>
      <c r="DJO162"/>
      <c r="DJP162"/>
      <c r="DJQ162"/>
      <c r="DJR162"/>
      <c r="DJS162"/>
      <c r="DJT162"/>
      <c r="DJU162"/>
      <c r="DJV162"/>
      <c r="DJW162"/>
      <c r="DJX162"/>
      <c r="DJY162"/>
      <c r="DJZ162"/>
      <c r="DKA162"/>
      <c r="DKB162"/>
      <c r="DKC162"/>
      <c r="DKD162"/>
      <c r="DKE162"/>
      <c r="DKF162"/>
      <c r="DKG162"/>
      <c r="DKH162"/>
      <c r="DKI162"/>
      <c r="DKJ162"/>
      <c r="DKK162"/>
      <c r="DKL162"/>
      <c r="DKM162"/>
      <c r="DKN162"/>
      <c r="DKO162"/>
      <c r="DKP162"/>
      <c r="DKQ162"/>
      <c r="DKR162"/>
      <c r="DKS162"/>
      <c r="DKT162"/>
      <c r="DKU162"/>
      <c r="DKV162"/>
      <c r="DKW162"/>
      <c r="DKX162"/>
      <c r="DKY162"/>
      <c r="DKZ162"/>
      <c r="DLA162"/>
      <c r="DLB162"/>
      <c r="DLC162"/>
      <c r="DLD162"/>
      <c r="DLE162"/>
      <c r="DLF162"/>
      <c r="DLG162"/>
      <c r="DLH162"/>
      <c r="DLI162"/>
      <c r="DLJ162"/>
      <c r="DLK162"/>
      <c r="DLL162"/>
      <c r="DLM162"/>
      <c r="DLN162"/>
      <c r="DLO162"/>
      <c r="DLP162"/>
      <c r="DLQ162"/>
      <c r="DLR162"/>
      <c r="DLS162"/>
      <c r="DLT162"/>
      <c r="DLU162"/>
      <c r="DLV162"/>
      <c r="DLW162"/>
      <c r="DLX162"/>
      <c r="DLY162"/>
      <c r="DLZ162"/>
      <c r="DMA162"/>
      <c r="DMB162"/>
      <c r="DMC162"/>
      <c r="DMD162"/>
      <c r="DME162"/>
      <c r="DMF162"/>
      <c r="DMG162"/>
      <c r="DMH162"/>
      <c r="DMI162"/>
      <c r="DMJ162"/>
      <c r="DMK162"/>
      <c r="DML162"/>
      <c r="DMM162"/>
      <c r="DMN162"/>
      <c r="DMO162"/>
      <c r="DMP162"/>
      <c r="DMQ162"/>
      <c r="DMR162"/>
      <c r="DMS162"/>
      <c r="DMT162"/>
      <c r="DMU162"/>
      <c r="DMV162"/>
      <c r="DMW162"/>
      <c r="DMX162"/>
      <c r="DMY162"/>
      <c r="DMZ162"/>
      <c r="DNA162"/>
      <c r="DNB162"/>
      <c r="DNC162"/>
      <c r="DND162"/>
      <c r="DNE162"/>
      <c r="DNF162"/>
      <c r="DNG162"/>
      <c r="DNH162"/>
      <c r="DNI162"/>
      <c r="DNJ162"/>
      <c r="DNK162"/>
      <c r="DNL162"/>
      <c r="DNM162"/>
      <c r="DNN162"/>
      <c r="DNO162"/>
      <c r="DNP162"/>
      <c r="DNQ162"/>
      <c r="DNR162"/>
      <c r="DNS162"/>
      <c r="DNT162"/>
      <c r="DNU162"/>
      <c r="DNV162"/>
      <c r="DNW162"/>
      <c r="DNX162"/>
      <c r="DNY162"/>
      <c r="DNZ162"/>
      <c r="DOA162"/>
      <c r="DOB162"/>
      <c r="DOC162"/>
      <c r="DOD162"/>
      <c r="DOE162"/>
      <c r="DOF162"/>
      <c r="DOG162"/>
      <c r="DOH162"/>
      <c r="DOI162"/>
      <c r="DOJ162"/>
      <c r="DOK162"/>
      <c r="DOL162"/>
      <c r="DOM162"/>
      <c r="DON162"/>
      <c r="DOO162"/>
      <c r="DOP162"/>
      <c r="DOQ162"/>
      <c r="DOR162"/>
      <c r="DOS162"/>
      <c r="DOT162"/>
      <c r="DOU162"/>
      <c r="DOV162"/>
      <c r="DOW162"/>
      <c r="DOX162"/>
      <c r="DOY162"/>
      <c r="DOZ162"/>
      <c r="DPA162"/>
      <c r="DPB162"/>
      <c r="DPC162"/>
      <c r="DPD162"/>
      <c r="DPE162"/>
      <c r="DPF162"/>
      <c r="DPG162"/>
      <c r="DPH162"/>
      <c r="DPI162"/>
      <c r="DPJ162"/>
      <c r="DPK162"/>
      <c r="DPL162"/>
      <c r="DPM162"/>
      <c r="DPN162"/>
      <c r="DPO162"/>
      <c r="DPP162"/>
      <c r="DPQ162"/>
      <c r="DPR162"/>
      <c r="DPS162"/>
      <c r="DPT162"/>
      <c r="DPU162"/>
      <c r="DPV162"/>
      <c r="DPW162"/>
      <c r="DPX162"/>
      <c r="DPY162"/>
      <c r="DPZ162"/>
      <c r="DQA162"/>
      <c r="DQB162"/>
      <c r="DQC162"/>
      <c r="DQD162"/>
      <c r="DQE162"/>
      <c r="DQF162"/>
      <c r="DQG162"/>
      <c r="DQH162"/>
      <c r="DQI162"/>
      <c r="DQJ162"/>
      <c r="DQK162"/>
      <c r="DQL162"/>
      <c r="DQM162"/>
      <c r="DQN162"/>
      <c r="DQO162"/>
      <c r="DQP162"/>
      <c r="DQQ162"/>
      <c r="DQR162"/>
      <c r="DQS162"/>
      <c r="DQT162"/>
      <c r="DQU162"/>
      <c r="DQV162"/>
      <c r="DQW162"/>
      <c r="DQX162"/>
      <c r="DQY162"/>
      <c r="DQZ162"/>
      <c r="DRA162"/>
      <c r="DRB162"/>
      <c r="DRC162"/>
      <c r="DRD162"/>
      <c r="DRE162"/>
      <c r="DRF162"/>
      <c r="DRG162"/>
      <c r="DRH162"/>
      <c r="DRI162"/>
      <c r="DRJ162"/>
      <c r="DRK162"/>
      <c r="DRL162"/>
      <c r="DRM162"/>
      <c r="DRN162"/>
      <c r="DRO162"/>
      <c r="DRP162"/>
      <c r="DRQ162"/>
      <c r="DRR162"/>
      <c r="DRS162"/>
      <c r="DRT162"/>
      <c r="DRU162"/>
      <c r="DRV162"/>
      <c r="DRW162"/>
      <c r="DRX162"/>
      <c r="DRY162"/>
      <c r="DRZ162"/>
      <c r="DSA162"/>
      <c r="DSB162"/>
      <c r="DSC162"/>
      <c r="DSD162"/>
      <c r="DSE162"/>
      <c r="DSF162"/>
      <c r="DSG162"/>
      <c r="DSH162"/>
      <c r="DSI162"/>
      <c r="DSJ162"/>
      <c r="DSK162"/>
      <c r="DSL162"/>
      <c r="DSM162"/>
      <c r="DSN162"/>
      <c r="DSO162"/>
      <c r="DSP162"/>
      <c r="DSQ162"/>
      <c r="DSR162"/>
      <c r="DSS162"/>
      <c r="DST162"/>
      <c r="DSU162"/>
      <c r="DSV162"/>
      <c r="DSW162"/>
      <c r="DSX162"/>
      <c r="DSY162"/>
      <c r="DSZ162"/>
      <c r="DTA162"/>
      <c r="DTB162"/>
      <c r="DTC162"/>
      <c r="DTD162"/>
      <c r="DTE162"/>
      <c r="DTF162"/>
      <c r="DTG162"/>
      <c r="DTH162"/>
      <c r="DTI162"/>
      <c r="DTJ162"/>
      <c r="DTK162"/>
      <c r="DTL162"/>
      <c r="DTM162"/>
      <c r="DTN162"/>
      <c r="DTO162"/>
      <c r="DTP162"/>
      <c r="DTQ162"/>
      <c r="DTR162"/>
      <c r="DTS162"/>
      <c r="DTT162"/>
      <c r="DTU162"/>
      <c r="DTV162"/>
      <c r="DTW162"/>
      <c r="DTX162"/>
      <c r="DTY162"/>
      <c r="DTZ162"/>
      <c r="DUA162"/>
      <c r="DUB162"/>
      <c r="DUC162"/>
      <c r="DUD162"/>
      <c r="DUE162"/>
      <c r="DUF162"/>
      <c r="DUG162"/>
      <c r="DUH162"/>
      <c r="DUI162"/>
      <c r="DUJ162"/>
      <c r="DUK162"/>
      <c r="DUL162"/>
      <c r="DUM162"/>
      <c r="DUN162"/>
      <c r="DUO162"/>
      <c r="DUP162"/>
      <c r="DUQ162"/>
      <c r="DUR162"/>
      <c r="DUS162"/>
      <c r="DUT162"/>
      <c r="DUU162"/>
      <c r="DUV162"/>
      <c r="DUW162"/>
      <c r="DUX162"/>
      <c r="DUY162"/>
      <c r="DUZ162"/>
      <c r="DVA162"/>
      <c r="DVB162"/>
      <c r="DVC162"/>
      <c r="DVD162"/>
      <c r="DVE162"/>
      <c r="DVF162"/>
      <c r="DVG162"/>
      <c r="DVH162"/>
      <c r="DVI162"/>
      <c r="DVJ162"/>
      <c r="DVK162"/>
      <c r="DVL162"/>
      <c r="DVM162"/>
      <c r="DVN162"/>
      <c r="DVO162"/>
      <c r="DVP162"/>
      <c r="DVQ162"/>
      <c r="DVR162"/>
      <c r="DVS162"/>
      <c r="DVT162"/>
      <c r="DVU162"/>
      <c r="DVV162"/>
      <c r="DVW162"/>
      <c r="DVX162"/>
      <c r="DVY162"/>
      <c r="DVZ162"/>
      <c r="DWA162"/>
      <c r="DWB162"/>
      <c r="DWC162"/>
      <c r="DWD162"/>
      <c r="DWE162"/>
      <c r="DWF162"/>
      <c r="DWG162"/>
      <c r="DWH162"/>
      <c r="DWI162"/>
      <c r="DWJ162"/>
      <c r="DWK162"/>
      <c r="DWL162"/>
      <c r="DWM162"/>
      <c r="DWN162"/>
      <c r="DWO162"/>
      <c r="DWP162"/>
      <c r="DWQ162"/>
      <c r="DWR162"/>
      <c r="DWS162"/>
      <c r="DWT162"/>
      <c r="DWU162"/>
      <c r="DWV162"/>
      <c r="DWW162"/>
      <c r="DWX162"/>
      <c r="DWY162"/>
      <c r="DWZ162"/>
      <c r="DXA162"/>
      <c r="DXB162"/>
      <c r="DXC162"/>
      <c r="DXD162"/>
      <c r="DXE162"/>
      <c r="DXF162"/>
      <c r="DXG162"/>
      <c r="DXH162"/>
      <c r="DXI162"/>
      <c r="DXJ162"/>
      <c r="DXK162"/>
      <c r="DXL162"/>
      <c r="DXM162"/>
      <c r="DXN162"/>
      <c r="DXO162"/>
      <c r="DXP162"/>
      <c r="DXQ162"/>
      <c r="DXR162"/>
      <c r="DXS162"/>
      <c r="DXT162"/>
      <c r="DXU162"/>
      <c r="DXV162"/>
      <c r="DXW162"/>
      <c r="DXX162"/>
      <c r="DXY162"/>
      <c r="DXZ162"/>
      <c r="DYA162"/>
      <c r="DYB162"/>
      <c r="DYC162"/>
      <c r="DYD162"/>
      <c r="DYE162"/>
      <c r="DYF162"/>
      <c r="DYG162"/>
      <c r="DYH162"/>
      <c r="DYI162"/>
      <c r="DYJ162"/>
      <c r="DYK162"/>
      <c r="DYL162"/>
      <c r="DYM162"/>
      <c r="DYN162"/>
      <c r="DYO162"/>
      <c r="DYP162"/>
      <c r="DYQ162"/>
      <c r="DYR162"/>
      <c r="DYS162"/>
      <c r="DYT162"/>
      <c r="DYU162"/>
      <c r="DYV162"/>
      <c r="DYW162"/>
      <c r="DYX162"/>
      <c r="DYY162"/>
      <c r="DYZ162"/>
      <c r="DZA162"/>
      <c r="DZB162"/>
      <c r="DZC162"/>
      <c r="DZD162"/>
      <c r="DZE162"/>
      <c r="DZF162"/>
      <c r="DZG162"/>
      <c r="DZH162"/>
      <c r="DZI162"/>
      <c r="DZJ162"/>
      <c r="DZK162"/>
      <c r="DZL162"/>
      <c r="DZM162"/>
      <c r="DZN162"/>
      <c r="DZO162"/>
      <c r="DZP162"/>
      <c r="DZQ162"/>
      <c r="DZR162"/>
      <c r="DZS162"/>
      <c r="DZT162"/>
      <c r="DZU162"/>
      <c r="DZV162"/>
      <c r="DZW162"/>
      <c r="DZX162"/>
      <c r="DZY162"/>
      <c r="DZZ162"/>
      <c r="EAA162"/>
      <c r="EAB162"/>
      <c r="EAC162"/>
      <c r="EAD162"/>
      <c r="EAE162"/>
      <c r="EAF162"/>
      <c r="EAG162"/>
      <c r="EAH162"/>
      <c r="EAI162"/>
      <c r="EAJ162"/>
      <c r="EAK162"/>
      <c r="EAL162"/>
      <c r="EAM162"/>
      <c r="EAN162"/>
      <c r="EAO162"/>
      <c r="EAP162"/>
      <c r="EAQ162"/>
      <c r="EAR162"/>
      <c r="EAS162"/>
      <c r="EAT162"/>
      <c r="EAU162"/>
      <c r="EAV162"/>
      <c r="EAW162"/>
      <c r="EAX162"/>
      <c r="EAY162"/>
      <c r="EAZ162"/>
      <c r="EBA162"/>
      <c r="EBB162"/>
      <c r="EBC162"/>
      <c r="EBD162"/>
      <c r="EBE162"/>
      <c r="EBF162"/>
      <c r="EBG162"/>
      <c r="EBH162"/>
      <c r="EBI162"/>
      <c r="EBJ162"/>
      <c r="EBK162"/>
      <c r="EBL162"/>
      <c r="EBM162"/>
      <c r="EBN162"/>
      <c r="EBO162"/>
      <c r="EBP162"/>
      <c r="EBQ162"/>
      <c r="EBR162"/>
      <c r="EBS162"/>
      <c r="EBT162"/>
      <c r="EBU162"/>
      <c r="EBV162"/>
      <c r="EBW162"/>
      <c r="EBX162"/>
      <c r="EBY162"/>
      <c r="EBZ162"/>
      <c r="ECA162"/>
      <c r="ECB162"/>
      <c r="ECC162"/>
      <c r="ECD162"/>
      <c r="ECE162"/>
      <c r="ECF162"/>
      <c r="ECG162"/>
      <c r="ECH162"/>
      <c r="ECI162"/>
      <c r="ECJ162"/>
      <c r="ECK162"/>
      <c r="ECL162"/>
      <c r="ECM162"/>
      <c r="ECN162"/>
      <c r="ECO162"/>
      <c r="ECP162"/>
      <c r="ECQ162"/>
      <c r="ECR162"/>
      <c r="ECS162"/>
      <c r="ECT162"/>
      <c r="ECU162"/>
      <c r="ECV162"/>
      <c r="ECW162"/>
      <c r="ECX162"/>
      <c r="ECY162"/>
      <c r="ECZ162"/>
      <c r="EDA162"/>
      <c r="EDB162"/>
      <c r="EDC162"/>
      <c r="EDD162"/>
      <c r="EDE162"/>
      <c r="EDF162"/>
      <c r="EDG162"/>
      <c r="EDH162"/>
      <c r="EDI162"/>
      <c r="EDJ162"/>
      <c r="EDK162"/>
      <c r="EDL162"/>
      <c r="EDM162"/>
      <c r="EDN162"/>
      <c r="EDO162"/>
      <c r="EDP162"/>
      <c r="EDQ162"/>
      <c r="EDR162"/>
      <c r="EDS162"/>
      <c r="EDT162"/>
      <c r="EDU162"/>
      <c r="EDV162"/>
      <c r="EDW162"/>
      <c r="EDX162"/>
      <c r="EDY162"/>
      <c r="EDZ162"/>
      <c r="EEA162"/>
      <c r="EEB162"/>
      <c r="EEC162"/>
      <c r="EED162"/>
      <c r="EEE162"/>
      <c r="EEF162"/>
      <c r="EEG162"/>
      <c r="EEH162"/>
      <c r="EEI162"/>
      <c r="EEJ162"/>
      <c r="EEK162"/>
      <c r="EEL162"/>
      <c r="EEM162"/>
      <c r="EEN162"/>
      <c r="EEO162"/>
      <c r="EEP162"/>
      <c r="EEQ162"/>
      <c r="EER162"/>
      <c r="EES162"/>
      <c r="EET162"/>
      <c r="EEU162"/>
      <c r="EEV162"/>
      <c r="EEW162"/>
      <c r="EEX162"/>
      <c r="EEY162"/>
      <c r="EEZ162"/>
      <c r="EFA162"/>
      <c r="EFB162"/>
      <c r="EFC162"/>
      <c r="EFD162"/>
      <c r="EFE162"/>
      <c r="EFF162"/>
      <c r="EFG162"/>
      <c r="EFH162"/>
      <c r="EFI162"/>
      <c r="EFJ162"/>
      <c r="EFK162"/>
      <c r="EFL162"/>
      <c r="EFM162"/>
      <c r="EFN162"/>
      <c r="EFO162"/>
      <c r="EFP162"/>
      <c r="EFQ162"/>
      <c r="EFR162"/>
      <c r="EFS162"/>
      <c r="EFT162"/>
      <c r="EFU162"/>
      <c r="EFV162"/>
      <c r="EFW162"/>
      <c r="EFX162"/>
      <c r="EFY162"/>
      <c r="EFZ162"/>
      <c r="EGA162"/>
      <c r="EGB162"/>
      <c r="EGC162"/>
      <c r="EGD162"/>
      <c r="EGE162"/>
      <c r="EGF162"/>
      <c r="EGG162"/>
      <c r="EGH162"/>
      <c r="EGI162"/>
      <c r="EGJ162"/>
      <c r="EGK162"/>
      <c r="EGL162"/>
      <c r="EGM162"/>
      <c r="EGN162"/>
      <c r="EGO162"/>
      <c r="EGP162"/>
      <c r="EGQ162"/>
      <c r="EGR162"/>
      <c r="EGS162"/>
      <c r="EGT162"/>
      <c r="EGU162"/>
      <c r="EGV162"/>
      <c r="EGW162"/>
      <c r="EGX162"/>
      <c r="EGY162"/>
      <c r="EGZ162"/>
      <c r="EHA162"/>
      <c r="EHB162"/>
      <c r="EHC162"/>
      <c r="EHD162"/>
      <c r="EHE162"/>
      <c r="EHF162"/>
      <c r="EHG162"/>
      <c r="EHH162"/>
      <c r="EHI162"/>
      <c r="EHJ162"/>
      <c r="EHK162"/>
      <c r="EHL162"/>
      <c r="EHM162"/>
      <c r="EHN162"/>
      <c r="EHO162"/>
      <c r="EHP162"/>
      <c r="EHQ162"/>
      <c r="EHR162"/>
      <c r="EHS162"/>
      <c r="EHT162"/>
      <c r="EHU162"/>
      <c r="EHV162"/>
      <c r="EHW162"/>
      <c r="EHX162"/>
      <c r="EHY162"/>
      <c r="EHZ162"/>
      <c r="EIA162"/>
      <c r="EIB162"/>
      <c r="EIC162"/>
      <c r="EID162"/>
      <c r="EIE162"/>
      <c r="EIF162"/>
      <c r="EIG162"/>
      <c r="EIH162"/>
      <c r="EII162"/>
      <c r="EIJ162"/>
      <c r="EIK162"/>
      <c r="EIL162"/>
      <c r="EIM162"/>
      <c r="EIN162"/>
      <c r="EIO162"/>
      <c r="EIP162"/>
      <c r="EIQ162"/>
      <c r="EIR162"/>
      <c r="EIS162"/>
      <c r="EIT162"/>
      <c r="EIU162"/>
      <c r="EIV162"/>
      <c r="EIW162"/>
      <c r="EIX162"/>
      <c r="EIY162"/>
      <c r="EIZ162"/>
      <c r="EJA162"/>
      <c r="EJB162"/>
      <c r="EJC162"/>
      <c r="EJD162"/>
      <c r="EJE162"/>
      <c r="EJF162"/>
      <c r="EJG162"/>
      <c r="EJH162"/>
      <c r="EJI162"/>
      <c r="EJJ162"/>
      <c r="EJK162"/>
      <c r="EJL162"/>
      <c r="EJM162"/>
      <c r="EJN162"/>
      <c r="EJO162"/>
      <c r="EJP162"/>
      <c r="EJQ162"/>
      <c r="EJR162"/>
      <c r="EJS162"/>
      <c r="EJT162"/>
      <c r="EJU162"/>
      <c r="EJV162"/>
      <c r="EJW162"/>
      <c r="EJX162"/>
      <c r="EJY162"/>
      <c r="EJZ162"/>
      <c r="EKA162"/>
      <c r="EKB162"/>
      <c r="EKC162"/>
      <c r="EKD162"/>
      <c r="EKE162"/>
      <c r="EKF162"/>
      <c r="EKG162"/>
      <c r="EKH162"/>
      <c r="EKI162"/>
      <c r="EKJ162"/>
      <c r="EKK162"/>
      <c r="EKL162"/>
      <c r="EKM162"/>
      <c r="EKN162"/>
      <c r="EKO162"/>
      <c r="EKP162"/>
      <c r="EKQ162"/>
      <c r="EKR162"/>
      <c r="EKS162"/>
      <c r="EKT162"/>
      <c r="EKU162"/>
      <c r="EKV162"/>
      <c r="EKW162"/>
      <c r="EKX162"/>
      <c r="EKY162"/>
      <c r="EKZ162"/>
      <c r="ELA162"/>
      <c r="ELB162"/>
      <c r="ELC162"/>
      <c r="ELD162"/>
      <c r="ELE162"/>
      <c r="ELF162"/>
      <c r="ELG162"/>
      <c r="ELH162"/>
      <c r="ELI162"/>
      <c r="ELJ162"/>
      <c r="ELK162"/>
      <c r="ELL162"/>
      <c r="ELM162"/>
      <c r="ELN162"/>
      <c r="ELO162"/>
      <c r="ELP162"/>
      <c r="ELQ162"/>
      <c r="ELR162"/>
      <c r="ELS162"/>
      <c r="ELT162"/>
      <c r="ELU162"/>
      <c r="ELV162"/>
      <c r="ELW162"/>
      <c r="ELX162"/>
      <c r="ELY162"/>
      <c r="ELZ162"/>
      <c r="EMA162"/>
      <c r="EMB162"/>
      <c r="EMC162"/>
      <c r="EMD162"/>
      <c r="EME162"/>
      <c r="EMF162"/>
      <c r="EMG162"/>
      <c r="EMH162"/>
      <c r="EMI162"/>
      <c r="EMJ162"/>
      <c r="EMK162"/>
      <c r="EML162"/>
      <c r="EMM162"/>
      <c r="EMN162"/>
      <c r="EMO162"/>
      <c r="EMP162"/>
      <c r="EMQ162"/>
      <c r="EMR162"/>
      <c r="EMS162"/>
      <c r="EMT162"/>
      <c r="EMU162"/>
      <c r="EMV162"/>
      <c r="EMW162"/>
      <c r="EMX162"/>
      <c r="EMY162"/>
      <c r="EMZ162"/>
      <c r="ENA162"/>
      <c r="ENB162"/>
      <c r="ENC162"/>
      <c r="END162"/>
      <c r="ENE162"/>
      <c r="ENF162"/>
      <c r="ENG162"/>
      <c r="ENH162"/>
      <c r="ENI162"/>
      <c r="ENJ162"/>
      <c r="ENK162"/>
      <c r="ENL162"/>
      <c r="ENM162"/>
      <c r="ENN162"/>
      <c r="ENO162"/>
      <c r="ENP162"/>
      <c r="ENQ162"/>
      <c r="ENR162"/>
      <c r="ENS162"/>
      <c r="ENT162"/>
      <c r="ENU162"/>
      <c r="ENV162"/>
      <c r="ENW162"/>
      <c r="ENX162"/>
      <c r="ENY162"/>
      <c r="ENZ162"/>
      <c r="EOA162"/>
      <c r="EOB162"/>
      <c r="EOC162"/>
      <c r="EOD162"/>
      <c r="EOE162"/>
      <c r="EOF162"/>
      <c r="EOG162"/>
      <c r="EOH162"/>
      <c r="EOI162"/>
      <c r="EOJ162"/>
      <c r="EOK162"/>
      <c r="EOL162"/>
      <c r="EOM162"/>
      <c r="EON162"/>
      <c r="EOO162"/>
      <c r="EOP162"/>
      <c r="EOQ162"/>
      <c r="EOR162"/>
      <c r="EOS162"/>
      <c r="EOT162"/>
      <c r="EOU162"/>
      <c r="EOV162"/>
      <c r="EOW162"/>
      <c r="EOX162"/>
      <c r="EOY162"/>
      <c r="EOZ162"/>
      <c r="EPA162"/>
      <c r="EPB162"/>
      <c r="EPC162"/>
      <c r="EPD162"/>
      <c r="EPE162"/>
      <c r="EPF162"/>
      <c r="EPG162"/>
      <c r="EPH162"/>
      <c r="EPI162"/>
      <c r="EPJ162"/>
      <c r="EPK162"/>
      <c r="EPL162"/>
      <c r="EPM162"/>
      <c r="EPN162"/>
      <c r="EPO162"/>
      <c r="EPP162"/>
      <c r="EPQ162"/>
      <c r="EPR162"/>
      <c r="EPS162"/>
      <c r="EPT162"/>
      <c r="EPU162"/>
      <c r="EPV162"/>
      <c r="EPW162"/>
      <c r="EPX162"/>
      <c r="EPY162"/>
      <c r="EPZ162"/>
      <c r="EQA162"/>
      <c r="EQB162"/>
      <c r="EQC162"/>
      <c r="EQD162"/>
      <c r="EQE162"/>
      <c r="EQF162"/>
      <c r="EQG162"/>
      <c r="EQH162"/>
      <c r="EQI162"/>
      <c r="EQJ162"/>
      <c r="EQK162"/>
      <c r="EQL162"/>
      <c r="EQM162"/>
      <c r="EQN162"/>
      <c r="EQO162"/>
      <c r="EQP162"/>
      <c r="EQQ162"/>
      <c r="EQR162"/>
      <c r="EQS162"/>
      <c r="EQT162"/>
      <c r="EQU162"/>
      <c r="EQV162"/>
      <c r="EQW162"/>
      <c r="EQX162"/>
      <c r="EQY162"/>
      <c r="EQZ162"/>
      <c r="ERA162"/>
      <c r="ERB162"/>
      <c r="ERC162"/>
      <c r="ERD162"/>
      <c r="ERE162"/>
      <c r="ERF162"/>
      <c r="ERG162"/>
      <c r="ERH162"/>
      <c r="ERI162"/>
      <c r="ERJ162"/>
      <c r="ERK162"/>
      <c r="ERL162"/>
      <c r="ERM162"/>
      <c r="ERN162"/>
      <c r="ERO162"/>
      <c r="ERP162"/>
      <c r="ERQ162"/>
      <c r="ERR162"/>
      <c r="ERS162"/>
      <c r="ERT162"/>
      <c r="ERU162"/>
      <c r="ERV162"/>
      <c r="ERW162"/>
      <c r="ERX162"/>
      <c r="ERY162"/>
      <c r="ERZ162"/>
      <c r="ESA162"/>
      <c r="ESB162"/>
      <c r="ESC162"/>
      <c r="ESD162"/>
      <c r="ESE162"/>
      <c r="ESF162"/>
      <c r="ESG162"/>
      <c r="ESH162"/>
      <c r="ESI162"/>
      <c r="ESJ162"/>
      <c r="ESK162"/>
      <c r="ESL162"/>
      <c r="ESM162"/>
      <c r="ESN162"/>
      <c r="ESO162"/>
      <c r="ESP162"/>
      <c r="ESQ162"/>
      <c r="ESR162"/>
      <c r="ESS162"/>
      <c r="EST162"/>
      <c r="ESU162"/>
      <c r="ESV162"/>
      <c r="ESW162"/>
      <c r="ESX162"/>
      <c r="ESY162"/>
      <c r="ESZ162"/>
      <c r="ETA162"/>
      <c r="ETB162"/>
      <c r="ETC162"/>
      <c r="ETD162"/>
      <c r="ETE162"/>
      <c r="ETF162"/>
      <c r="ETG162"/>
      <c r="ETH162"/>
      <c r="ETI162"/>
      <c r="ETJ162"/>
      <c r="ETK162"/>
      <c r="ETL162"/>
      <c r="ETM162"/>
      <c r="ETN162"/>
      <c r="ETO162"/>
      <c r="ETP162"/>
      <c r="ETQ162"/>
      <c r="ETR162"/>
      <c r="ETS162"/>
      <c r="ETT162"/>
      <c r="ETU162"/>
      <c r="ETV162"/>
      <c r="ETW162"/>
      <c r="ETX162"/>
      <c r="ETY162"/>
      <c r="ETZ162"/>
      <c r="EUA162"/>
      <c r="EUB162"/>
      <c r="EUC162"/>
      <c r="EUD162"/>
      <c r="EUE162"/>
      <c r="EUF162"/>
      <c r="EUG162"/>
      <c r="EUH162"/>
      <c r="EUI162"/>
      <c r="EUJ162"/>
      <c r="EUK162"/>
      <c r="EUL162"/>
      <c r="EUM162"/>
      <c r="EUN162"/>
      <c r="EUO162"/>
      <c r="EUP162"/>
      <c r="EUQ162"/>
      <c r="EUR162"/>
      <c r="EUS162"/>
      <c r="EUT162"/>
      <c r="EUU162"/>
      <c r="EUV162"/>
      <c r="EUW162"/>
      <c r="EUX162"/>
      <c r="EUY162"/>
      <c r="EUZ162"/>
      <c r="EVA162"/>
      <c r="EVB162"/>
      <c r="EVC162"/>
      <c r="EVD162"/>
      <c r="EVE162"/>
      <c r="EVF162"/>
      <c r="EVG162"/>
      <c r="EVH162"/>
      <c r="EVI162"/>
      <c r="EVJ162"/>
      <c r="EVK162"/>
      <c r="EVL162"/>
      <c r="EVM162"/>
      <c r="EVN162"/>
      <c r="EVO162"/>
      <c r="EVP162"/>
      <c r="EVQ162"/>
      <c r="EVR162"/>
      <c r="EVS162"/>
      <c r="EVT162"/>
      <c r="EVU162"/>
      <c r="EVV162"/>
      <c r="EVW162"/>
      <c r="EVX162"/>
      <c r="EVY162"/>
      <c r="EVZ162"/>
      <c r="EWA162"/>
      <c r="EWB162"/>
      <c r="EWC162"/>
      <c r="EWD162"/>
      <c r="EWE162"/>
      <c r="EWF162"/>
      <c r="EWG162"/>
      <c r="EWH162"/>
      <c r="EWI162"/>
      <c r="EWJ162"/>
      <c r="EWK162"/>
      <c r="EWL162"/>
      <c r="EWM162"/>
      <c r="EWN162"/>
      <c r="EWO162"/>
      <c r="EWP162"/>
      <c r="EWQ162"/>
      <c r="EWR162"/>
      <c r="EWS162"/>
      <c r="EWT162"/>
      <c r="EWU162"/>
      <c r="EWV162"/>
      <c r="EWW162"/>
      <c r="EWX162"/>
      <c r="EWY162"/>
      <c r="EWZ162"/>
      <c r="EXA162"/>
      <c r="EXB162"/>
      <c r="EXC162"/>
      <c r="EXD162"/>
      <c r="EXE162"/>
      <c r="EXF162"/>
      <c r="EXG162"/>
      <c r="EXH162"/>
      <c r="EXI162"/>
      <c r="EXJ162"/>
      <c r="EXK162"/>
      <c r="EXL162"/>
      <c r="EXM162"/>
      <c r="EXN162"/>
      <c r="EXO162"/>
      <c r="EXP162"/>
      <c r="EXQ162"/>
      <c r="EXR162"/>
      <c r="EXS162"/>
      <c r="EXT162"/>
      <c r="EXU162"/>
      <c r="EXV162"/>
      <c r="EXW162"/>
      <c r="EXX162"/>
      <c r="EXY162"/>
      <c r="EXZ162"/>
      <c r="EYA162"/>
      <c r="EYB162"/>
      <c r="EYC162"/>
      <c r="EYD162"/>
      <c r="EYE162"/>
      <c r="EYF162"/>
      <c r="EYG162"/>
      <c r="EYH162"/>
      <c r="EYI162"/>
      <c r="EYJ162"/>
      <c r="EYK162"/>
      <c r="EYL162"/>
      <c r="EYM162"/>
      <c r="EYN162"/>
      <c r="EYO162"/>
      <c r="EYP162"/>
      <c r="EYQ162"/>
      <c r="EYR162"/>
      <c r="EYS162"/>
      <c r="EYT162"/>
      <c r="EYU162"/>
      <c r="EYV162"/>
      <c r="EYW162"/>
      <c r="EYX162"/>
      <c r="EYY162"/>
      <c r="EYZ162"/>
      <c r="EZA162"/>
      <c r="EZB162"/>
      <c r="EZC162"/>
      <c r="EZD162"/>
      <c r="EZE162"/>
      <c r="EZF162"/>
      <c r="EZG162"/>
      <c r="EZH162"/>
      <c r="EZI162"/>
      <c r="EZJ162"/>
      <c r="EZK162"/>
      <c r="EZL162"/>
      <c r="EZM162"/>
      <c r="EZN162"/>
      <c r="EZO162"/>
      <c r="EZP162"/>
      <c r="EZQ162"/>
      <c r="EZR162"/>
      <c r="EZS162"/>
      <c r="EZT162"/>
      <c r="EZU162"/>
      <c r="EZV162"/>
      <c r="EZW162"/>
      <c r="EZX162"/>
      <c r="EZY162"/>
      <c r="EZZ162"/>
      <c r="FAA162"/>
      <c r="FAB162"/>
      <c r="FAC162"/>
      <c r="FAD162"/>
      <c r="FAE162"/>
      <c r="FAF162"/>
      <c r="FAG162"/>
      <c r="FAH162"/>
      <c r="FAI162"/>
      <c r="FAJ162"/>
      <c r="FAK162"/>
      <c r="FAL162"/>
      <c r="FAM162"/>
      <c r="FAN162"/>
      <c r="FAO162"/>
      <c r="FAP162"/>
      <c r="FAQ162"/>
      <c r="FAR162"/>
      <c r="FAS162"/>
      <c r="FAT162"/>
      <c r="FAU162"/>
      <c r="FAV162"/>
      <c r="FAW162"/>
      <c r="FAX162"/>
      <c r="FAY162"/>
      <c r="FAZ162"/>
      <c r="FBA162"/>
      <c r="FBB162"/>
      <c r="FBC162"/>
      <c r="FBD162"/>
      <c r="FBE162"/>
      <c r="FBF162"/>
      <c r="FBG162"/>
      <c r="FBH162"/>
      <c r="FBI162"/>
      <c r="FBJ162"/>
      <c r="FBK162"/>
      <c r="FBL162"/>
      <c r="FBM162"/>
      <c r="FBN162"/>
      <c r="FBO162"/>
      <c r="FBP162"/>
      <c r="FBQ162"/>
      <c r="FBR162"/>
      <c r="FBS162"/>
      <c r="FBT162"/>
      <c r="FBU162"/>
      <c r="FBV162"/>
      <c r="FBW162"/>
      <c r="FBX162"/>
      <c r="FBY162"/>
      <c r="FBZ162"/>
      <c r="FCA162"/>
      <c r="FCB162"/>
      <c r="FCC162"/>
      <c r="FCD162"/>
      <c r="FCE162"/>
      <c r="FCF162"/>
      <c r="FCG162"/>
      <c r="FCH162"/>
      <c r="FCI162"/>
      <c r="FCJ162"/>
      <c r="FCK162"/>
      <c r="FCL162"/>
      <c r="FCM162"/>
      <c r="FCN162"/>
      <c r="FCO162"/>
      <c r="FCP162"/>
      <c r="FCQ162"/>
      <c r="FCR162"/>
      <c r="FCS162"/>
      <c r="FCT162"/>
      <c r="FCU162"/>
      <c r="FCV162"/>
      <c r="FCW162"/>
      <c r="FCX162"/>
      <c r="FCY162"/>
      <c r="FCZ162"/>
      <c r="FDA162"/>
      <c r="FDB162"/>
      <c r="FDC162"/>
      <c r="FDD162"/>
      <c r="FDE162"/>
      <c r="FDF162"/>
      <c r="FDG162"/>
      <c r="FDH162"/>
      <c r="FDI162"/>
      <c r="FDJ162"/>
      <c r="FDK162"/>
      <c r="FDL162"/>
      <c r="FDM162"/>
      <c r="FDN162"/>
      <c r="FDO162"/>
      <c r="FDP162"/>
      <c r="FDQ162"/>
      <c r="FDR162"/>
      <c r="FDS162"/>
      <c r="FDT162"/>
      <c r="FDU162"/>
      <c r="FDV162"/>
      <c r="FDW162"/>
      <c r="FDX162"/>
      <c r="FDY162"/>
      <c r="FDZ162"/>
      <c r="FEA162"/>
      <c r="FEB162"/>
      <c r="FEC162"/>
      <c r="FED162"/>
      <c r="FEE162"/>
      <c r="FEF162"/>
      <c r="FEG162"/>
      <c r="FEH162"/>
      <c r="FEI162"/>
      <c r="FEJ162"/>
      <c r="FEK162"/>
      <c r="FEL162"/>
      <c r="FEM162"/>
      <c r="FEN162"/>
      <c r="FEO162"/>
      <c r="FEP162"/>
      <c r="FEQ162"/>
      <c r="FER162"/>
      <c r="FES162"/>
      <c r="FET162"/>
      <c r="FEU162"/>
      <c r="FEV162"/>
      <c r="FEW162"/>
      <c r="FEX162"/>
      <c r="FEY162"/>
      <c r="FEZ162"/>
      <c r="FFA162"/>
      <c r="FFB162"/>
      <c r="FFC162"/>
      <c r="FFD162"/>
      <c r="FFE162"/>
      <c r="FFF162"/>
      <c r="FFG162"/>
      <c r="FFH162"/>
      <c r="FFI162"/>
      <c r="FFJ162"/>
      <c r="FFK162"/>
      <c r="FFL162"/>
      <c r="FFM162"/>
      <c r="FFN162"/>
      <c r="FFO162"/>
      <c r="FFP162"/>
      <c r="FFQ162"/>
      <c r="FFR162"/>
      <c r="FFS162"/>
      <c r="FFT162"/>
      <c r="FFU162"/>
      <c r="FFV162"/>
      <c r="FFW162"/>
      <c r="FFX162"/>
      <c r="FFY162"/>
      <c r="FFZ162"/>
      <c r="FGA162"/>
      <c r="FGB162"/>
      <c r="FGC162"/>
      <c r="FGD162"/>
      <c r="FGE162"/>
      <c r="FGF162"/>
      <c r="FGG162"/>
      <c r="FGH162"/>
      <c r="FGI162"/>
      <c r="FGJ162"/>
      <c r="FGK162"/>
      <c r="FGL162"/>
      <c r="FGM162"/>
      <c r="FGN162"/>
      <c r="FGO162"/>
      <c r="FGP162"/>
      <c r="FGQ162"/>
      <c r="FGR162"/>
      <c r="FGS162"/>
      <c r="FGT162"/>
      <c r="FGU162"/>
      <c r="FGV162"/>
      <c r="FGW162"/>
      <c r="FGX162"/>
      <c r="FGY162"/>
      <c r="FGZ162"/>
      <c r="FHA162"/>
      <c r="FHB162"/>
      <c r="FHC162"/>
      <c r="FHD162"/>
      <c r="FHE162"/>
      <c r="FHF162"/>
      <c r="FHG162"/>
      <c r="FHH162"/>
      <c r="FHI162"/>
      <c r="FHJ162"/>
      <c r="FHK162"/>
      <c r="FHL162"/>
      <c r="FHM162"/>
      <c r="FHN162"/>
      <c r="FHO162"/>
      <c r="FHP162"/>
      <c r="FHQ162"/>
      <c r="FHR162"/>
      <c r="FHS162"/>
      <c r="FHT162"/>
      <c r="FHU162"/>
      <c r="FHV162"/>
      <c r="FHW162"/>
      <c r="FHX162"/>
      <c r="FHY162"/>
      <c r="FHZ162"/>
      <c r="FIA162"/>
      <c r="FIB162"/>
      <c r="FIC162"/>
      <c r="FID162"/>
      <c r="FIE162"/>
      <c r="FIF162"/>
      <c r="FIG162"/>
      <c r="FIH162"/>
      <c r="FII162"/>
      <c r="FIJ162"/>
      <c r="FIK162"/>
      <c r="FIL162"/>
      <c r="FIM162"/>
      <c r="FIN162"/>
      <c r="FIO162"/>
      <c r="FIP162"/>
      <c r="FIQ162"/>
      <c r="FIR162"/>
      <c r="FIS162"/>
      <c r="FIT162"/>
      <c r="FIU162"/>
      <c r="FIV162"/>
      <c r="FIW162"/>
      <c r="FIX162"/>
      <c r="FIY162"/>
      <c r="FIZ162"/>
      <c r="FJA162"/>
      <c r="FJB162"/>
      <c r="FJC162"/>
      <c r="FJD162"/>
      <c r="FJE162"/>
      <c r="FJF162"/>
      <c r="FJG162"/>
      <c r="FJH162"/>
      <c r="FJI162"/>
      <c r="FJJ162"/>
      <c r="FJK162"/>
      <c r="FJL162"/>
      <c r="FJM162"/>
      <c r="FJN162"/>
      <c r="FJO162"/>
      <c r="FJP162"/>
      <c r="FJQ162"/>
      <c r="FJR162"/>
      <c r="FJS162"/>
      <c r="FJT162"/>
      <c r="FJU162"/>
      <c r="FJV162"/>
      <c r="FJW162"/>
      <c r="FJX162"/>
      <c r="FJY162"/>
      <c r="FJZ162"/>
      <c r="FKA162"/>
      <c r="FKB162"/>
      <c r="FKC162"/>
      <c r="FKD162"/>
      <c r="FKE162"/>
      <c r="FKF162"/>
      <c r="FKG162"/>
      <c r="FKH162"/>
      <c r="FKI162"/>
      <c r="FKJ162"/>
      <c r="FKK162"/>
      <c r="FKL162"/>
      <c r="FKM162"/>
      <c r="FKN162"/>
      <c r="FKO162"/>
      <c r="FKP162"/>
      <c r="FKQ162"/>
      <c r="FKR162"/>
      <c r="FKS162"/>
      <c r="FKT162"/>
      <c r="FKU162"/>
      <c r="FKV162"/>
      <c r="FKW162"/>
      <c r="FKX162"/>
      <c r="FKY162"/>
      <c r="FKZ162"/>
      <c r="FLA162"/>
      <c r="FLB162"/>
      <c r="FLC162"/>
      <c r="FLD162"/>
      <c r="FLE162"/>
      <c r="FLF162"/>
      <c r="FLG162"/>
      <c r="FLH162"/>
      <c r="FLI162"/>
      <c r="FLJ162"/>
      <c r="FLK162"/>
      <c r="FLL162"/>
      <c r="FLM162"/>
      <c r="FLN162"/>
      <c r="FLO162"/>
      <c r="FLP162"/>
      <c r="FLQ162"/>
      <c r="FLR162"/>
      <c r="FLS162"/>
      <c r="FLT162"/>
      <c r="FLU162"/>
      <c r="FLV162"/>
      <c r="FLW162"/>
      <c r="FLX162"/>
      <c r="FLY162"/>
      <c r="FLZ162"/>
      <c r="FMA162"/>
      <c r="FMB162"/>
      <c r="FMC162"/>
      <c r="FMD162"/>
      <c r="FME162"/>
      <c r="FMF162"/>
      <c r="FMG162"/>
      <c r="FMH162"/>
      <c r="FMI162"/>
      <c r="FMJ162"/>
      <c r="FMK162"/>
      <c r="FML162"/>
      <c r="FMM162"/>
      <c r="FMN162"/>
      <c r="FMO162"/>
      <c r="FMP162"/>
      <c r="FMQ162"/>
      <c r="FMR162"/>
      <c r="FMS162"/>
      <c r="FMT162"/>
      <c r="FMU162"/>
      <c r="FMV162"/>
      <c r="FMW162"/>
      <c r="FMX162"/>
      <c r="FMY162"/>
      <c r="FMZ162"/>
      <c r="FNA162"/>
      <c r="FNB162"/>
      <c r="FNC162"/>
      <c r="FND162"/>
      <c r="FNE162"/>
      <c r="FNF162"/>
      <c r="FNG162"/>
      <c r="FNH162"/>
      <c r="FNI162"/>
      <c r="FNJ162"/>
      <c r="FNK162"/>
      <c r="FNL162"/>
      <c r="FNM162"/>
      <c r="FNN162"/>
      <c r="FNO162"/>
      <c r="FNP162"/>
      <c r="FNQ162"/>
      <c r="FNR162"/>
      <c r="FNS162"/>
      <c r="FNT162"/>
      <c r="FNU162"/>
      <c r="FNV162"/>
      <c r="FNW162"/>
      <c r="FNX162"/>
      <c r="FNY162"/>
      <c r="FNZ162"/>
      <c r="FOA162"/>
      <c r="FOB162"/>
      <c r="FOC162"/>
      <c r="FOD162"/>
      <c r="FOE162"/>
      <c r="FOF162"/>
      <c r="FOG162"/>
      <c r="FOH162"/>
      <c r="FOI162"/>
      <c r="FOJ162"/>
      <c r="FOK162"/>
      <c r="FOL162"/>
      <c r="FOM162"/>
      <c r="FON162"/>
      <c r="FOO162"/>
      <c r="FOP162"/>
      <c r="FOQ162"/>
      <c r="FOR162"/>
      <c r="FOS162"/>
      <c r="FOT162"/>
      <c r="FOU162"/>
      <c r="FOV162"/>
      <c r="FOW162"/>
      <c r="FOX162"/>
      <c r="FOY162"/>
      <c r="FOZ162"/>
      <c r="FPA162"/>
      <c r="FPB162"/>
      <c r="FPC162"/>
      <c r="FPD162"/>
      <c r="FPE162"/>
      <c r="FPF162"/>
      <c r="FPG162"/>
      <c r="FPH162"/>
      <c r="FPI162"/>
      <c r="FPJ162"/>
      <c r="FPK162"/>
      <c r="FPL162"/>
      <c r="FPM162"/>
      <c r="FPN162"/>
      <c r="FPO162"/>
      <c r="FPP162"/>
      <c r="FPQ162"/>
      <c r="FPR162"/>
      <c r="FPS162"/>
      <c r="FPT162"/>
      <c r="FPU162"/>
      <c r="FPV162"/>
      <c r="FPW162"/>
      <c r="FPX162"/>
      <c r="FPY162"/>
      <c r="FPZ162"/>
      <c r="FQA162"/>
      <c r="FQB162"/>
      <c r="FQC162"/>
      <c r="FQD162"/>
      <c r="FQE162"/>
      <c r="FQF162"/>
      <c r="FQG162"/>
      <c r="FQH162"/>
      <c r="FQI162"/>
      <c r="FQJ162"/>
      <c r="FQK162"/>
      <c r="FQL162"/>
      <c r="FQM162"/>
      <c r="FQN162"/>
      <c r="FQO162"/>
      <c r="FQP162"/>
      <c r="FQQ162"/>
      <c r="FQR162"/>
      <c r="FQS162"/>
      <c r="FQT162"/>
      <c r="FQU162"/>
      <c r="FQV162"/>
      <c r="FQW162"/>
      <c r="FQX162"/>
      <c r="FQY162"/>
      <c r="FQZ162"/>
      <c r="FRA162"/>
      <c r="FRB162"/>
      <c r="FRC162"/>
      <c r="FRD162"/>
      <c r="FRE162"/>
      <c r="FRF162"/>
      <c r="FRG162"/>
      <c r="FRH162"/>
      <c r="FRI162"/>
      <c r="FRJ162"/>
      <c r="FRK162"/>
      <c r="FRL162"/>
      <c r="FRM162"/>
      <c r="FRN162"/>
      <c r="FRO162"/>
      <c r="FRP162"/>
      <c r="FRQ162"/>
      <c r="FRR162"/>
      <c r="FRS162"/>
      <c r="FRT162"/>
      <c r="FRU162"/>
      <c r="FRV162"/>
      <c r="FRW162"/>
      <c r="FRX162"/>
      <c r="FRY162"/>
      <c r="FRZ162"/>
      <c r="FSA162"/>
      <c r="FSB162"/>
      <c r="FSC162"/>
      <c r="FSD162"/>
      <c r="FSE162"/>
      <c r="FSF162"/>
      <c r="FSG162"/>
      <c r="FSH162"/>
      <c r="FSI162"/>
      <c r="FSJ162"/>
      <c r="FSK162"/>
      <c r="FSL162"/>
      <c r="FSM162"/>
      <c r="FSN162"/>
      <c r="FSO162"/>
      <c r="FSP162"/>
      <c r="FSQ162"/>
      <c r="FSR162"/>
      <c r="FSS162"/>
      <c r="FST162"/>
      <c r="FSU162"/>
      <c r="FSV162"/>
      <c r="FSW162"/>
      <c r="FSX162"/>
      <c r="FSY162"/>
      <c r="FSZ162"/>
      <c r="FTA162"/>
      <c r="FTB162"/>
      <c r="FTC162"/>
      <c r="FTD162"/>
      <c r="FTE162"/>
      <c r="FTF162"/>
      <c r="FTG162"/>
      <c r="FTH162"/>
      <c r="FTI162"/>
      <c r="FTJ162"/>
      <c r="FTK162"/>
      <c r="FTL162"/>
      <c r="FTM162"/>
      <c r="FTN162"/>
      <c r="FTO162"/>
      <c r="FTP162"/>
      <c r="FTQ162"/>
      <c r="FTR162"/>
      <c r="FTS162"/>
      <c r="FTT162"/>
      <c r="FTU162"/>
      <c r="FTV162"/>
      <c r="FTW162"/>
      <c r="FTX162"/>
      <c r="FTY162"/>
      <c r="FTZ162"/>
      <c r="FUA162"/>
      <c r="FUB162"/>
      <c r="FUC162"/>
      <c r="FUD162"/>
      <c r="FUE162"/>
      <c r="FUF162"/>
      <c r="FUG162"/>
      <c r="FUH162"/>
      <c r="FUI162"/>
      <c r="FUJ162"/>
      <c r="FUK162"/>
      <c r="FUL162"/>
      <c r="FUM162"/>
      <c r="FUN162"/>
      <c r="FUO162"/>
      <c r="FUP162"/>
      <c r="FUQ162"/>
      <c r="FUR162"/>
      <c r="FUS162"/>
      <c r="FUT162"/>
      <c r="FUU162"/>
      <c r="FUV162"/>
      <c r="FUW162"/>
      <c r="FUX162"/>
      <c r="FUY162"/>
      <c r="FUZ162"/>
      <c r="FVA162"/>
      <c r="FVB162"/>
      <c r="FVC162"/>
      <c r="FVD162"/>
      <c r="FVE162"/>
      <c r="FVF162"/>
      <c r="FVG162"/>
      <c r="FVH162"/>
      <c r="FVI162"/>
      <c r="FVJ162"/>
      <c r="FVK162"/>
      <c r="FVL162"/>
      <c r="FVM162"/>
      <c r="FVN162"/>
      <c r="FVO162"/>
      <c r="FVP162"/>
      <c r="FVQ162"/>
      <c r="FVR162"/>
      <c r="FVS162"/>
      <c r="FVT162"/>
      <c r="FVU162"/>
      <c r="FVV162"/>
      <c r="FVW162"/>
      <c r="FVX162"/>
      <c r="FVY162"/>
      <c r="FVZ162"/>
      <c r="FWA162"/>
      <c r="FWB162"/>
      <c r="FWC162"/>
      <c r="FWD162"/>
      <c r="FWE162"/>
      <c r="FWF162"/>
      <c r="FWG162"/>
      <c r="FWH162"/>
      <c r="FWI162"/>
      <c r="FWJ162"/>
      <c r="FWK162"/>
      <c r="FWL162"/>
      <c r="FWM162"/>
      <c r="FWN162"/>
      <c r="FWO162"/>
      <c r="FWP162"/>
      <c r="FWQ162"/>
      <c r="FWR162"/>
      <c r="FWS162"/>
      <c r="FWT162"/>
      <c r="FWU162"/>
      <c r="FWV162"/>
      <c r="FWW162"/>
      <c r="FWX162"/>
      <c r="FWY162"/>
      <c r="FWZ162"/>
      <c r="FXA162"/>
      <c r="FXB162"/>
      <c r="FXC162"/>
      <c r="FXD162"/>
      <c r="FXE162"/>
      <c r="FXF162"/>
      <c r="FXG162"/>
      <c r="FXH162"/>
      <c r="FXI162"/>
      <c r="FXJ162"/>
      <c r="FXK162"/>
      <c r="FXL162"/>
      <c r="FXM162"/>
      <c r="FXN162"/>
      <c r="FXO162"/>
      <c r="FXP162"/>
      <c r="FXQ162"/>
      <c r="FXR162"/>
      <c r="FXS162"/>
      <c r="FXT162"/>
      <c r="FXU162"/>
      <c r="FXV162"/>
      <c r="FXW162"/>
      <c r="FXX162"/>
      <c r="FXY162"/>
      <c r="FXZ162"/>
      <c r="FYA162"/>
      <c r="FYB162"/>
      <c r="FYC162"/>
      <c r="FYD162"/>
      <c r="FYE162"/>
      <c r="FYF162"/>
      <c r="FYG162"/>
      <c r="FYH162"/>
      <c r="FYI162"/>
      <c r="FYJ162"/>
      <c r="FYK162"/>
      <c r="FYL162"/>
      <c r="FYM162"/>
      <c r="FYN162"/>
      <c r="FYO162"/>
      <c r="FYP162"/>
      <c r="FYQ162"/>
      <c r="FYR162"/>
      <c r="FYS162"/>
      <c r="FYT162"/>
      <c r="FYU162"/>
      <c r="FYV162"/>
      <c r="FYW162"/>
      <c r="FYX162"/>
      <c r="FYY162"/>
      <c r="FYZ162"/>
      <c r="FZA162"/>
      <c r="FZB162"/>
      <c r="FZC162"/>
      <c r="FZD162"/>
      <c r="FZE162"/>
      <c r="FZF162"/>
      <c r="FZG162"/>
      <c r="FZH162"/>
      <c r="FZI162"/>
      <c r="FZJ162"/>
      <c r="FZK162"/>
      <c r="FZL162"/>
      <c r="FZM162"/>
      <c r="FZN162"/>
      <c r="FZO162"/>
      <c r="FZP162"/>
      <c r="FZQ162"/>
      <c r="FZR162"/>
      <c r="FZS162"/>
      <c r="FZT162"/>
      <c r="FZU162"/>
      <c r="FZV162"/>
      <c r="FZW162"/>
      <c r="FZX162"/>
      <c r="FZY162"/>
      <c r="FZZ162"/>
      <c r="GAA162"/>
      <c r="GAB162"/>
      <c r="GAC162"/>
      <c r="GAD162"/>
      <c r="GAE162"/>
      <c r="GAF162"/>
      <c r="GAG162"/>
      <c r="GAH162"/>
      <c r="GAI162"/>
      <c r="GAJ162"/>
      <c r="GAK162"/>
      <c r="GAL162"/>
      <c r="GAM162"/>
      <c r="GAN162"/>
      <c r="GAO162"/>
      <c r="GAP162"/>
      <c r="GAQ162"/>
      <c r="GAR162"/>
      <c r="GAS162"/>
      <c r="GAT162"/>
      <c r="GAU162"/>
      <c r="GAV162"/>
      <c r="GAW162"/>
      <c r="GAX162"/>
      <c r="GAY162"/>
      <c r="GAZ162"/>
      <c r="GBA162"/>
      <c r="GBB162"/>
      <c r="GBC162"/>
      <c r="GBD162"/>
      <c r="GBE162"/>
      <c r="GBF162"/>
      <c r="GBG162"/>
      <c r="GBH162"/>
      <c r="GBI162"/>
      <c r="GBJ162"/>
      <c r="GBK162"/>
      <c r="GBL162"/>
      <c r="GBM162"/>
      <c r="GBN162"/>
      <c r="GBO162"/>
      <c r="GBP162"/>
      <c r="GBQ162"/>
      <c r="GBR162"/>
      <c r="GBS162"/>
      <c r="GBT162"/>
      <c r="GBU162"/>
      <c r="GBV162"/>
      <c r="GBW162"/>
      <c r="GBX162"/>
      <c r="GBY162"/>
      <c r="GBZ162"/>
      <c r="GCA162"/>
      <c r="GCB162"/>
      <c r="GCC162"/>
      <c r="GCD162"/>
      <c r="GCE162"/>
      <c r="GCF162"/>
      <c r="GCG162"/>
      <c r="GCH162"/>
      <c r="GCI162"/>
      <c r="GCJ162"/>
      <c r="GCK162"/>
      <c r="GCL162"/>
      <c r="GCM162"/>
      <c r="GCN162"/>
      <c r="GCO162"/>
      <c r="GCP162"/>
      <c r="GCQ162"/>
      <c r="GCR162"/>
      <c r="GCS162"/>
      <c r="GCT162"/>
      <c r="GCU162"/>
      <c r="GCV162"/>
      <c r="GCW162"/>
      <c r="GCX162"/>
      <c r="GCY162"/>
      <c r="GCZ162"/>
      <c r="GDA162"/>
      <c r="GDB162"/>
      <c r="GDC162"/>
      <c r="GDD162"/>
      <c r="GDE162"/>
      <c r="GDF162"/>
      <c r="GDG162"/>
      <c r="GDH162"/>
      <c r="GDI162"/>
      <c r="GDJ162"/>
      <c r="GDK162"/>
      <c r="GDL162"/>
      <c r="GDM162"/>
      <c r="GDN162"/>
      <c r="GDO162"/>
      <c r="GDP162"/>
      <c r="GDQ162"/>
      <c r="GDR162"/>
      <c r="GDS162"/>
      <c r="GDT162"/>
      <c r="GDU162"/>
      <c r="GDV162"/>
      <c r="GDW162"/>
      <c r="GDX162"/>
      <c r="GDY162"/>
      <c r="GDZ162"/>
      <c r="GEA162"/>
      <c r="GEB162"/>
      <c r="GEC162"/>
      <c r="GED162"/>
      <c r="GEE162"/>
      <c r="GEF162"/>
      <c r="GEG162"/>
      <c r="GEH162"/>
      <c r="GEI162"/>
      <c r="GEJ162"/>
      <c r="GEK162"/>
      <c r="GEL162"/>
      <c r="GEM162"/>
      <c r="GEN162"/>
      <c r="GEO162"/>
      <c r="GEP162"/>
      <c r="GEQ162"/>
      <c r="GER162"/>
      <c r="GES162"/>
      <c r="GET162"/>
      <c r="GEU162"/>
      <c r="GEV162"/>
      <c r="GEW162"/>
      <c r="GEX162"/>
      <c r="GEY162"/>
      <c r="GEZ162"/>
      <c r="GFA162"/>
      <c r="GFB162"/>
      <c r="GFC162"/>
      <c r="GFD162"/>
      <c r="GFE162"/>
      <c r="GFF162"/>
      <c r="GFG162"/>
      <c r="GFH162"/>
      <c r="GFI162"/>
      <c r="GFJ162"/>
      <c r="GFK162"/>
      <c r="GFL162"/>
      <c r="GFM162"/>
      <c r="GFN162"/>
      <c r="GFO162"/>
    </row>
    <row r="163" spans="1:4903" x14ac:dyDescent="0.35">
      <c r="A163" s="37" t="s">
        <v>10</v>
      </c>
      <c r="B163" s="34">
        <v>12762.670000000009</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c r="AOT163"/>
      <c r="AOU163"/>
      <c r="AOV163"/>
      <c r="AOW163"/>
      <c r="AOX163"/>
      <c r="AOY163"/>
      <c r="AOZ163"/>
      <c r="APA163"/>
      <c r="APB163"/>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c r="ASC163"/>
      <c r="ASD163"/>
      <c r="ASE163"/>
      <c r="ASF163"/>
      <c r="ASG163"/>
      <c r="ASH163"/>
      <c r="ASI163"/>
      <c r="ASJ163"/>
      <c r="ASK163"/>
      <c r="ASL163"/>
      <c r="ASM163"/>
      <c r="ASN163"/>
      <c r="ASO163"/>
      <c r="ASP163"/>
      <c r="ASQ163"/>
      <c r="ASR163"/>
      <c r="ASS163"/>
      <c r="AST163"/>
      <c r="ASU163"/>
      <c r="ASV163"/>
      <c r="ASW163"/>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c r="AXQ163"/>
      <c r="AXR163"/>
      <c r="AXS163"/>
      <c r="AXT163"/>
      <c r="AXU163"/>
      <c r="AXV163"/>
      <c r="AXW163"/>
      <c r="AXX163"/>
      <c r="AXY163"/>
      <c r="AXZ163"/>
      <c r="AYA163"/>
      <c r="AYB163"/>
      <c r="AYC163"/>
      <c r="AYD163"/>
      <c r="AYE163"/>
      <c r="AYF163"/>
      <c r="AYG163"/>
      <c r="AYH163"/>
      <c r="AYI163"/>
      <c r="AYJ163"/>
      <c r="AYK163"/>
      <c r="AYL163"/>
      <c r="AYM163"/>
      <c r="AYN163"/>
      <c r="AYO163"/>
      <c r="AYP163"/>
      <c r="AYQ163"/>
      <c r="AYR163"/>
      <c r="AYS163"/>
      <c r="AYT163"/>
      <c r="AYU163"/>
      <c r="AYV163"/>
      <c r="AYW163"/>
      <c r="AYX163"/>
      <c r="AYY163"/>
      <c r="AYZ163"/>
      <c r="AZA163"/>
      <c r="AZB163"/>
      <c r="AZC163"/>
      <c r="AZD163"/>
      <c r="AZE163"/>
      <c r="AZF163"/>
      <c r="AZG163"/>
      <c r="AZH163"/>
      <c r="AZI163"/>
      <c r="AZJ163"/>
      <c r="AZK163"/>
      <c r="AZL163"/>
      <c r="AZM163"/>
      <c r="AZN163"/>
      <c r="AZO163"/>
      <c r="AZP163"/>
      <c r="AZQ163"/>
      <c r="AZR163"/>
      <c r="AZS163"/>
      <c r="AZT163"/>
      <c r="AZU163"/>
      <c r="AZV163"/>
      <c r="AZW163"/>
      <c r="AZX163"/>
      <c r="AZY163"/>
      <c r="AZZ163"/>
      <c r="BAA163"/>
      <c r="BAB163"/>
      <c r="BAC163"/>
      <c r="BAD163"/>
      <c r="BAE163"/>
      <c r="BAF163"/>
      <c r="BAG163"/>
      <c r="BAH163"/>
      <c r="BAI163"/>
      <c r="BAJ163"/>
      <c r="BAK163"/>
      <c r="BAL163"/>
      <c r="BAM163"/>
      <c r="BAN163"/>
      <c r="BAO163"/>
      <c r="BAP163"/>
      <c r="BAQ163"/>
      <c r="BAR163"/>
      <c r="BAS163"/>
      <c r="BAT163"/>
      <c r="BAU163"/>
      <c r="BAV163"/>
      <c r="BAW163"/>
      <c r="BAX163"/>
      <c r="BAY163"/>
      <c r="BAZ163"/>
      <c r="BBA163"/>
      <c r="BBB163"/>
      <c r="BBC163"/>
      <c r="BBD163"/>
      <c r="BBE163"/>
      <c r="BBF163"/>
      <c r="BBG163"/>
      <c r="BBH163"/>
      <c r="BBI163"/>
      <c r="BBJ163"/>
      <c r="BBK163"/>
      <c r="BBL163"/>
      <c r="BBM163"/>
      <c r="BBN163"/>
      <c r="BBO163"/>
      <c r="BBP163"/>
      <c r="BBQ163"/>
      <c r="BBR163"/>
      <c r="BBS163"/>
      <c r="BBT163"/>
      <c r="BBU163"/>
      <c r="BBV163"/>
      <c r="BBW163"/>
      <c r="BBX163"/>
      <c r="BBY163"/>
      <c r="BBZ163"/>
      <c r="BCA163"/>
      <c r="BCB163"/>
      <c r="BCC163"/>
      <c r="BCD163"/>
      <c r="BCE163"/>
      <c r="BCF163"/>
      <c r="BCG163"/>
      <c r="BCH163"/>
      <c r="BCI163"/>
      <c r="BCJ163"/>
      <c r="BCK163"/>
      <c r="BCL163"/>
      <c r="BCM163"/>
      <c r="BCN163"/>
      <c r="BCO163"/>
      <c r="BCP163"/>
      <c r="BCQ163"/>
      <c r="BCR163"/>
      <c r="BCS163"/>
      <c r="BCT163"/>
      <c r="BCU163"/>
      <c r="BCV163"/>
      <c r="BCW163"/>
      <c r="BCX163"/>
      <c r="BCY163"/>
      <c r="BCZ163"/>
      <c r="BDA163"/>
      <c r="BDB163"/>
      <c r="BDC163"/>
      <c r="BDD163"/>
      <c r="BDE163"/>
      <c r="BDF163"/>
      <c r="BDG163"/>
      <c r="BDH163"/>
      <c r="BDI163"/>
      <c r="BDJ163"/>
      <c r="BDK163"/>
      <c r="BDL163"/>
      <c r="BDM163"/>
      <c r="BDN163"/>
      <c r="BDO163"/>
      <c r="BDP163"/>
      <c r="BDQ163"/>
      <c r="BDR163"/>
      <c r="BDS163"/>
      <c r="BDT163"/>
      <c r="BDU163"/>
      <c r="BDV163"/>
      <c r="BDW163"/>
      <c r="BDX163"/>
      <c r="BDY163"/>
      <c r="BDZ163"/>
      <c r="BEA163"/>
      <c r="BEB163"/>
      <c r="BEC163"/>
      <c r="BED163"/>
      <c r="BEE163"/>
      <c r="BEF163"/>
      <c r="BEG163"/>
      <c r="BEH163"/>
      <c r="BEI163"/>
      <c r="BEJ163"/>
      <c r="BEK163"/>
      <c r="BEL163"/>
      <c r="BEM163"/>
      <c r="BEN163"/>
      <c r="BEO163"/>
      <c r="BEP163"/>
      <c r="BEQ163"/>
      <c r="BER163"/>
      <c r="BES163"/>
      <c r="BET163"/>
      <c r="BEU163"/>
      <c r="BEV163"/>
      <c r="BEW163"/>
      <c r="BEX163"/>
      <c r="BEY163"/>
      <c r="BEZ163"/>
      <c r="BFA163"/>
      <c r="BFB163"/>
      <c r="BFC163"/>
      <c r="BFD163"/>
      <c r="BFE163"/>
      <c r="BFF163"/>
      <c r="BFG163"/>
      <c r="BFH163"/>
      <c r="BFI163"/>
      <c r="BFJ163"/>
      <c r="BFK163"/>
      <c r="BFL163"/>
      <c r="BFM163"/>
      <c r="BFN163"/>
      <c r="BFO163"/>
      <c r="BFP163"/>
      <c r="BFQ163"/>
      <c r="BFR163"/>
      <c r="BFS163"/>
      <c r="BFT163"/>
      <c r="BFU163"/>
      <c r="BFV163"/>
      <c r="BFW163"/>
      <c r="BFX163"/>
      <c r="BFY163"/>
      <c r="BFZ163"/>
      <c r="BGA163"/>
      <c r="BGB163"/>
      <c r="BGC163"/>
      <c r="BGD163"/>
      <c r="BGE163"/>
      <c r="BGF163"/>
      <c r="BGG163"/>
      <c r="BGH163"/>
      <c r="BGI163"/>
      <c r="BGJ163"/>
      <c r="BGK163"/>
      <c r="BGL163"/>
      <c r="BGM163"/>
      <c r="BGN163"/>
      <c r="BGO163"/>
      <c r="BGP163"/>
      <c r="BGQ163"/>
      <c r="BGR163"/>
      <c r="BGS163"/>
      <c r="BGT163"/>
      <c r="BGU163"/>
      <c r="BGV163"/>
      <c r="BGW163"/>
      <c r="BGX163"/>
      <c r="BGY163"/>
      <c r="BGZ163"/>
      <c r="BHA163"/>
      <c r="BHB163"/>
      <c r="BHC163"/>
      <c r="BHD163"/>
      <c r="BHE163"/>
      <c r="BHF163"/>
      <c r="BHG163"/>
      <c r="BHH163"/>
      <c r="BHI163"/>
      <c r="BHJ163"/>
      <c r="BHK163"/>
      <c r="BHL163"/>
      <c r="BHM163"/>
      <c r="BHN163"/>
      <c r="BHO163"/>
      <c r="BHP163"/>
      <c r="BHQ163"/>
      <c r="BHR163"/>
      <c r="BHS163"/>
      <c r="BHT163"/>
      <c r="BHU163"/>
      <c r="BHV163"/>
      <c r="BHW163"/>
      <c r="BHX163"/>
      <c r="BHY163"/>
      <c r="BHZ163"/>
      <c r="BIA163"/>
      <c r="BIB163"/>
      <c r="BIC163"/>
      <c r="BID163"/>
      <c r="BIE163"/>
      <c r="BIF163"/>
      <c r="BIG163"/>
      <c r="BIH163"/>
      <c r="BII163"/>
      <c r="BIJ163"/>
      <c r="BIK163"/>
      <c r="BIL163"/>
      <c r="BIM163"/>
      <c r="BIN163"/>
      <c r="BIO163"/>
      <c r="BIP163"/>
      <c r="BIQ163"/>
      <c r="BIR163"/>
      <c r="BIS163"/>
      <c r="BIT163"/>
      <c r="BIU163"/>
      <c r="BIV163"/>
      <c r="BIW163"/>
      <c r="BIX163"/>
      <c r="BIY163"/>
      <c r="BIZ163"/>
      <c r="BJA163"/>
      <c r="BJB163"/>
      <c r="BJC163"/>
      <c r="BJD163"/>
      <c r="BJE163"/>
      <c r="BJF163"/>
      <c r="BJG163"/>
      <c r="BJH163"/>
      <c r="BJI163"/>
      <c r="BJJ163"/>
      <c r="BJK163"/>
      <c r="BJL163"/>
      <c r="BJM163"/>
      <c r="BJN163"/>
      <c r="BJO163"/>
      <c r="BJP163"/>
      <c r="BJQ163"/>
      <c r="BJR163"/>
      <c r="BJS163"/>
      <c r="BJT163"/>
      <c r="BJU163"/>
      <c r="BJV163"/>
      <c r="BJW163"/>
      <c r="BJX163"/>
      <c r="BJY163"/>
      <c r="BJZ163"/>
      <c r="BKA163"/>
      <c r="BKB163"/>
      <c r="BKC163"/>
      <c r="BKD163"/>
      <c r="BKE163"/>
      <c r="BKF163"/>
      <c r="BKG163"/>
      <c r="BKH163"/>
      <c r="BKI163"/>
      <c r="BKJ163"/>
      <c r="BKK163"/>
      <c r="BKL163"/>
      <c r="BKM163"/>
      <c r="BKN163"/>
      <c r="BKO163"/>
      <c r="BKP163"/>
      <c r="BKQ163"/>
      <c r="BKR163"/>
      <c r="BKS163"/>
      <c r="BKT163"/>
      <c r="BKU163"/>
      <c r="BKV163"/>
      <c r="BKW163"/>
      <c r="BKX163"/>
      <c r="BKY163"/>
      <c r="BKZ163"/>
      <c r="BLA163"/>
      <c r="BLB163"/>
      <c r="BLC163"/>
      <c r="BLD163"/>
      <c r="BLE163"/>
      <c r="BLF163"/>
      <c r="BLG163"/>
      <c r="BLH163"/>
      <c r="BLI163"/>
      <c r="BLJ163"/>
      <c r="BLK163"/>
      <c r="BLL163"/>
      <c r="BLM163"/>
      <c r="BLN163"/>
      <c r="BLO163"/>
      <c r="BLP163"/>
      <c r="BLQ163"/>
      <c r="BLR163"/>
      <c r="BLS163"/>
      <c r="BLT163"/>
      <c r="BLU163"/>
      <c r="BLV163"/>
      <c r="BLW163"/>
      <c r="BLX163"/>
      <c r="BLY163"/>
      <c r="BLZ163"/>
      <c r="BMA163"/>
      <c r="BMB163"/>
      <c r="BMC163"/>
      <c r="BMD163"/>
      <c r="BME163"/>
      <c r="BMF163"/>
      <c r="BMG163"/>
      <c r="BMH163"/>
      <c r="BMI163"/>
      <c r="BMJ163"/>
      <c r="BMK163"/>
      <c r="BML163"/>
      <c r="BMM163"/>
      <c r="BMN163"/>
      <c r="BMO163"/>
      <c r="BMP163"/>
      <c r="BMQ163"/>
      <c r="BMR163"/>
      <c r="BMS163"/>
      <c r="BMT163"/>
      <c r="BMU163"/>
      <c r="BMV163"/>
      <c r="BMW163"/>
      <c r="BMX163"/>
      <c r="BMY163"/>
      <c r="BMZ163"/>
      <c r="BNA163"/>
      <c r="BNB163"/>
      <c r="BNC163"/>
      <c r="BND163"/>
      <c r="BNE163"/>
      <c r="BNF163"/>
      <c r="BNG163"/>
      <c r="BNH163"/>
      <c r="BNI163"/>
      <c r="BNJ163"/>
      <c r="BNK163"/>
      <c r="BNL163"/>
      <c r="BNM163"/>
      <c r="BNN163"/>
      <c r="BNO163"/>
      <c r="BNP163"/>
      <c r="BNQ163"/>
      <c r="BNR163"/>
      <c r="BNS163"/>
      <c r="BNT163"/>
      <c r="BNU163"/>
      <c r="BNV163"/>
      <c r="BNW163"/>
      <c r="BNX163"/>
      <c r="BNY163"/>
      <c r="BNZ163"/>
      <c r="BOA163"/>
      <c r="BOB163"/>
      <c r="BOC163"/>
      <c r="BOD163"/>
      <c r="BOE163"/>
      <c r="BOF163"/>
      <c r="BOG163"/>
      <c r="BOH163"/>
      <c r="BOI163"/>
      <c r="BOJ163"/>
      <c r="BOK163"/>
      <c r="BOL163"/>
      <c r="BOM163"/>
      <c r="BON163"/>
      <c r="BOO163"/>
      <c r="BOP163"/>
      <c r="BOQ163"/>
      <c r="BOR163"/>
      <c r="BOS163"/>
      <c r="BOT163"/>
      <c r="BOU163"/>
      <c r="BOV163"/>
      <c r="BOW163"/>
      <c r="BOX163"/>
      <c r="BOY163"/>
      <c r="BOZ163"/>
      <c r="BPA163"/>
      <c r="BPB163"/>
      <c r="BPC163"/>
      <c r="BPD163"/>
      <c r="BPE163"/>
      <c r="BPF163"/>
      <c r="BPG163"/>
      <c r="BPH163"/>
      <c r="BPI163"/>
      <c r="BPJ163"/>
      <c r="BPK163"/>
      <c r="BPL163"/>
      <c r="BPM163"/>
      <c r="BPN163"/>
      <c r="BPO163"/>
      <c r="BPP163"/>
      <c r="BPQ163"/>
      <c r="BPR163"/>
      <c r="BPS163"/>
      <c r="BPT163"/>
      <c r="BPU163"/>
      <c r="BPV163"/>
      <c r="BPW163"/>
      <c r="BPX163"/>
      <c r="BPY163"/>
      <c r="BPZ163"/>
      <c r="BQA163"/>
      <c r="BQB163"/>
      <c r="BQC163"/>
      <c r="BQD163"/>
      <c r="BQE163"/>
      <c r="BQF163"/>
      <c r="BQG163"/>
      <c r="BQH163"/>
      <c r="BQI163"/>
      <c r="BQJ163"/>
      <c r="BQK163"/>
      <c r="BQL163"/>
      <c r="BQM163"/>
      <c r="BQN163"/>
      <c r="BQO163"/>
      <c r="BQP163"/>
      <c r="BQQ163"/>
      <c r="BQR163"/>
      <c r="BQS163"/>
      <c r="BQT163"/>
      <c r="BQU163"/>
      <c r="BQV163"/>
      <c r="BQW163"/>
      <c r="BQX163"/>
      <c r="BQY163"/>
      <c r="BQZ163"/>
      <c r="BRA163"/>
      <c r="BRB163"/>
      <c r="BRC163"/>
      <c r="BRD163"/>
      <c r="BRE163"/>
      <c r="BRF163"/>
      <c r="BRG163"/>
      <c r="BRH163"/>
      <c r="BRI163"/>
      <c r="BRJ163"/>
      <c r="BRK163"/>
      <c r="BRL163"/>
      <c r="BRM163"/>
      <c r="BRN163"/>
      <c r="BRO163"/>
      <c r="BRP163"/>
      <c r="BRQ163"/>
      <c r="BRR163"/>
      <c r="BRS163"/>
      <c r="BRT163"/>
      <c r="BRU163"/>
      <c r="BRV163"/>
      <c r="BRW163"/>
      <c r="BRX163"/>
      <c r="BRY163"/>
      <c r="BRZ163"/>
      <c r="BSA163"/>
      <c r="BSB163"/>
      <c r="BSC163"/>
      <c r="BSD163"/>
      <c r="BSE163"/>
      <c r="BSF163"/>
      <c r="BSG163"/>
      <c r="BSH163"/>
      <c r="BSI163"/>
      <c r="BSJ163"/>
      <c r="BSK163"/>
      <c r="BSL163"/>
      <c r="BSM163"/>
      <c r="BSN163"/>
      <c r="BSO163"/>
      <c r="BSP163"/>
      <c r="BSQ163"/>
      <c r="BSR163"/>
      <c r="BSS163"/>
      <c r="BST163"/>
      <c r="BSU163"/>
      <c r="BSV163"/>
      <c r="BSW163"/>
      <c r="BSX163"/>
      <c r="BSY163"/>
      <c r="BSZ163"/>
      <c r="BTA163"/>
      <c r="BTB163"/>
      <c r="BTC163"/>
      <c r="BTD163"/>
      <c r="BTE163"/>
      <c r="BTF163"/>
      <c r="BTG163"/>
      <c r="BTH163"/>
      <c r="BTI163"/>
      <c r="BTJ163"/>
      <c r="BTK163"/>
      <c r="BTL163"/>
      <c r="BTM163"/>
      <c r="BTN163"/>
      <c r="BTO163"/>
      <c r="BTP163"/>
      <c r="BTQ163"/>
      <c r="BTR163"/>
      <c r="BTS163"/>
      <c r="BTT163"/>
      <c r="BTU163"/>
      <c r="BTV163"/>
      <c r="BTW163"/>
      <c r="BTX163"/>
      <c r="BTY163"/>
      <c r="BTZ163"/>
      <c r="BUA163"/>
      <c r="BUB163"/>
      <c r="BUC163"/>
      <c r="BUD163"/>
      <c r="BUE163"/>
      <c r="BUF163"/>
      <c r="BUG163"/>
      <c r="BUH163"/>
      <c r="BUI163"/>
      <c r="BUJ163"/>
      <c r="BUK163"/>
      <c r="BUL163"/>
      <c r="BUM163"/>
      <c r="BUN163"/>
      <c r="BUO163"/>
      <c r="BUP163"/>
      <c r="BUQ163"/>
      <c r="BUR163"/>
      <c r="BUS163"/>
      <c r="BUT163"/>
      <c r="BUU163"/>
      <c r="BUV163"/>
      <c r="BUW163"/>
      <c r="BUX163"/>
      <c r="BUY163"/>
      <c r="BUZ163"/>
      <c r="BVA163"/>
      <c r="BVB163"/>
      <c r="BVC163"/>
      <c r="BVD163"/>
      <c r="BVE163"/>
      <c r="BVF163"/>
      <c r="BVG163"/>
      <c r="BVH163"/>
      <c r="BVI163"/>
      <c r="BVJ163"/>
      <c r="BVK163"/>
      <c r="BVL163"/>
      <c r="BVM163"/>
      <c r="BVN163"/>
      <c r="BVO163"/>
      <c r="BVP163"/>
      <c r="BVQ163"/>
      <c r="BVR163"/>
      <c r="BVS163"/>
      <c r="BVT163"/>
      <c r="BVU163"/>
      <c r="BVV163"/>
      <c r="BVW163"/>
      <c r="BVX163"/>
      <c r="BVY163"/>
      <c r="BVZ163"/>
      <c r="BWA163"/>
      <c r="BWB163"/>
      <c r="BWC163"/>
      <c r="BWD163"/>
      <c r="BWE163"/>
      <c r="BWF163"/>
      <c r="BWG163"/>
      <c r="BWH163"/>
      <c r="BWI163"/>
      <c r="BWJ163"/>
      <c r="BWK163"/>
      <c r="BWL163"/>
      <c r="BWM163"/>
      <c r="BWN163"/>
      <c r="BWO163"/>
      <c r="BWP163"/>
      <c r="BWQ163"/>
      <c r="BWR163"/>
      <c r="BWS163"/>
      <c r="BWT163"/>
      <c r="BWU163"/>
      <c r="BWV163"/>
      <c r="BWW163"/>
      <c r="BWX163"/>
      <c r="BWY163"/>
      <c r="BWZ163"/>
      <c r="BXA163"/>
      <c r="BXB163"/>
      <c r="BXC163"/>
      <c r="BXD163"/>
      <c r="BXE163"/>
      <c r="BXF163"/>
      <c r="BXG163"/>
      <c r="BXH163"/>
      <c r="BXI163"/>
      <c r="BXJ163"/>
      <c r="BXK163"/>
      <c r="BXL163"/>
      <c r="BXM163"/>
      <c r="BXN163"/>
      <c r="BXO163"/>
      <c r="BXP163"/>
      <c r="BXQ163"/>
      <c r="BXR163"/>
      <c r="BXS163"/>
      <c r="BXT163"/>
      <c r="BXU163"/>
      <c r="BXV163"/>
      <c r="BXW163"/>
      <c r="BXX163"/>
      <c r="BXY163"/>
      <c r="BXZ163"/>
      <c r="BYA163"/>
      <c r="BYB163"/>
      <c r="BYC163"/>
      <c r="BYD163"/>
      <c r="BYE163"/>
      <c r="BYF163"/>
      <c r="BYG163"/>
      <c r="BYH163"/>
      <c r="BYI163"/>
      <c r="BYJ163"/>
      <c r="BYK163"/>
      <c r="BYL163"/>
      <c r="BYM163"/>
      <c r="BYN163"/>
      <c r="BYO163"/>
      <c r="BYP163"/>
      <c r="BYQ163"/>
      <c r="BYR163"/>
      <c r="BYS163"/>
      <c r="BYT163"/>
      <c r="BYU163"/>
      <c r="BYV163"/>
      <c r="BYW163"/>
      <c r="BYX163"/>
      <c r="BYY163"/>
      <c r="BYZ163"/>
      <c r="BZA163"/>
      <c r="BZB163"/>
      <c r="BZC163"/>
      <c r="BZD163"/>
      <c r="BZE163"/>
      <c r="BZF163"/>
      <c r="BZG163"/>
      <c r="BZH163"/>
      <c r="BZI163"/>
      <c r="BZJ163"/>
      <c r="BZK163"/>
      <c r="BZL163"/>
      <c r="BZM163"/>
      <c r="BZN163"/>
      <c r="BZO163"/>
      <c r="BZP163"/>
      <c r="BZQ163"/>
      <c r="BZR163"/>
      <c r="BZS163"/>
      <c r="BZT163"/>
      <c r="BZU163"/>
      <c r="BZV163"/>
      <c r="BZW163"/>
      <c r="BZX163"/>
      <c r="BZY163"/>
      <c r="BZZ163"/>
      <c r="CAA163"/>
      <c r="CAB163"/>
      <c r="CAC163"/>
      <c r="CAD163"/>
      <c r="CAE163"/>
      <c r="CAF163"/>
      <c r="CAG163"/>
      <c r="CAH163"/>
      <c r="CAI163"/>
      <c r="CAJ163"/>
      <c r="CAK163"/>
      <c r="CAL163"/>
      <c r="CAM163"/>
      <c r="CAN163"/>
      <c r="CAO163"/>
      <c r="CAP163"/>
      <c r="CAQ163"/>
      <c r="CAR163"/>
      <c r="CAS163"/>
      <c r="CAT163"/>
      <c r="CAU163"/>
      <c r="CAV163"/>
      <c r="CAW163"/>
      <c r="CAX163"/>
      <c r="CAY163"/>
      <c r="CAZ163"/>
      <c r="CBA163"/>
      <c r="CBB163"/>
      <c r="CBC163"/>
      <c r="CBD163"/>
      <c r="CBE163"/>
      <c r="CBF163"/>
      <c r="CBG163"/>
      <c r="CBH163"/>
      <c r="CBI163"/>
      <c r="CBJ163"/>
      <c r="CBK163"/>
      <c r="CBL163"/>
      <c r="CBM163"/>
      <c r="CBN163"/>
      <c r="CBO163"/>
      <c r="CBP163"/>
      <c r="CBQ163"/>
      <c r="CBR163"/>
      <c r="CBS163"/>
      <c r="CBT163"/>
      <c r="CBU163"/>
      <c r="CBV163"/>
      <c r="CBW163"/>
      <c r="CBX163"/>
      <c r="CBY163"/>
      <c r="CBZ163"/>
      <c r="CCA163"/>
      <c r="CCB163"/>
      <c r="CCC163"/>
      <c r="CCD163"/>
      <c r="CCE163"/>
      <c r="CCF163"/>
      <c r="CCG163"/>
      <c r="CCH163"/>
      <c r="CCI163"/>
      <c r="CCJ163"/>
      <c r="CCK163"/>
      <c r="CCL163"/>
      <c r="CCM163"/>
      <c r="CCN163"/>
      <c r="CCO163"/>
      <c r="CCP163"/>
      <c r="CCQ163"/>
      <c r="CCR163"/>
      <c r="CCS163"/>
      <c r="CCT163"/>
      <c r="CCU163"/>
      <c r="CCV163"/>
      <c r="CCW163"/>
      <c r="CCX163"/>
      <c r="CCY163"/>
      <c r="CCZ163"/>
      <c r="CDA163"/>
      <c r="CDB163"/>
      <c r="CDC163"/>
      <c r="CDD163"/>
      <c r="CDE163"/>
      <c r="CDF163"/>
      <c r="CDG163"/>
      <c r="CDH163"/>
      <c r="CDI163"/>
      <c r="CDJ163"/>
      <c r="CDK163"/>
      <c r="CDL163"/>
      <c r="CDM163"/>
      <c r="CDN163"/>
      <c r="CDO163"/>
      <c r="CDP163"/>
      <c r="CDQ163"/>
      <c r="CDR163"/>
      <c r="CDS163"/>
      <c r="CDT163"/>
      <c r="CDU163"/>
      <c r="CDV163"/>
      <c r="CDW163"/>
      <c r="CDX163"/>
      <c r="CDY163"/>
      <c r="CDZ163"/>
      <c r="CEA163"/>
      <c r="CEB163"/>
      <c r="CEC163"/>
      <c r="CED163"/>
      <c r="CEE163"/>
      <c r="CEF163"/>
      <c r="CEG163"/>
      <c r="CEH163"/>
      <c r="CEI163"/>
      <c r="CEJ163"/>
      <c r="CEK163"/>
      <c r="CEL163"/>
      <c r="CEM163"/>
      <c r="CEN163"/>
      <c r="CEO163"/>
      <c r="CEP163"/>
      <c r="CEQ163"/>
      <c r="CER163"/>
      <c r="CES163"/>
      <c r="CET163"/>
      <c r="CEU163"/>
      <c r="CEV163"/>
      <c r="CEW163"/>
      <c r="CEX163"/>
      <c r="CEY163"/>
      <c r="CEZ163"/>
      <c r="CFA163"/>
      <c r="CFB163"/>
      <c r="CFC163"/>
      <c r="CFD163"/>
      <c r="CFE163"/>
      <c r="CFF163"/>
      <c r="CFG163"/>
      <c r="CFH163"/>
      <c r="CFI163"/>
      <c r="CFJ163"/>
      <c r="CFK163"/>
      <c r="CFL163"/>
      <c r="CFM163"/>
      <c r="CFN163"/>
      <c r="CFO163"/>
      <c r="CFP163"/>
      <c r="CFQ163"/>
      <c r="CFR163"/>
      <c r="CFS163"/>
      <c r="CFT163"/>
      <c r="CFU163"/>
      <c r="CFV163"/>
      <c r="CFW163"/>
      <c r="CFX163"/>
      <c r="CFY163"/>
      <c r="CFZ163"/>
      <c r="CGA163"/>
      <c r="CGB163"/>
      <c r="CGC163"/>
      <c r="CGD163"/>
      <c r="CGE163"/>
      <c r="CGF163"/>
      <c r="CGG163"/>
      <c r="CGH163"/>
      <c r="CGI163"/>
      <c r="CGJ163"/>
      <c r="CGK163"/>
      <c r="CGL163"/>
      <c r="CGM163"/>
      <c r="CGN163"/>
      <c r="CGO163"/>
      <c r="CGP163"/>
      <c r="CGQ163"/>
      <c r="CGR163"/>
      <c r="CGS163"/>
      <c r="CGT163"/>
      <c r="CGU163"/>
      <c r="CGV163"/>
      <c r="CGW163"/>
      <c r="CGX163"/>
      <c r="CGY163"/>
      <c r="CGZ163"/>
      <c r="CHA163"/>
      <c r="CHB163"/>
      <c r="CHC163"/>
      <c r="CHD163"/>
      <c r="CHE163"/>
      <c r="CHF163"/>
      <c r="CHG163"/>
      <c r="CHH163"/>
      <c r="CHI163"/>
      <c r="CHJ163"/>
      <c r="CHK163"/>
      <c r="CHL163"/>
      <c r="CHM163"/>
      <c r="CHN163"/>
      <c r="CHO163"/>
      <c r="CHP163"/>
      <c r="CHQ163"/>
      <c r="CHR163"/>
      <c r="CHS163"/>
      <c r="CHT163"/>
      <c r="CHU163"/>
      <c r="CHV163"/>
      <c r="CHW163"/>
      <c r="CHX163"/>
      <c r="CHY163"/>
      <c r="CHZ163"/>
      <c r="CIA163"/>
      <c r="CIB163"/>
      <c r="CIC163"/>
      <c r="CID163"/>
      <c r="CIE163"/>
      <c r="CIF163"/>
      <c r="CIG163"/>
      <c r="CIH163"/>
      <c r="CII163"/>
      <c r="CIJ163"/>
      <c r="CIK163"/>
      <c r="CIL163"/>
      <c r="CIM163"/>
      <c r="CIN163"/>
      <c r="CIO163"/>
      <c r="CIP163"/>
      <c r="CIQ163"/>
      <c r="CIR163"/>
      <c r="CIS163"/>
      <c r="CIT163"/>
      <c r="CIU163"/>
      <c r="CIV163"/>
      <c r="CIW163"/>
      <c r="CIX163"/>
      <c r="CIY163"/>
      <c r="CIZ163"/>
      <c r="CJA163"/>
      <c r="CJB163"/>
      <c r="CJC163"/>
      <c r="CJD163"/>
      <c r="CJE163"/>
      <c r="CJF163"/>
      <c r="CJG163"/>
      <c r="CJH163"/>
      <c r="CJI163"/>
      <c r="CJJ163"/>
      <c r="CJK163"/>
      <c r="CJL163"/>
      <c r="CJM163"/>
      <c r="CJN163"/>
      <c r="CJO163"/>
      <c r="CJP163"/>
      <c r="CJQ163"/>
      <c r="CJR163"/>
      <c r="CJS163"/>
      <c r="CJT163"/>
      <c r="CJU163"/>
      <c r="CJV163"/>
      <c r="CJW163"/>
      <c r="CJX163"/>
      <c r="CJY163"/>
      <c r="CJZ163"/>
      <c r="CKA163"/>
      <c r="CKB163"/>
      <c r="CKC163"/>
      <c r="CKD163"/>
      <c r="CKE163"/>
      <c r="CKF163"/>
      <c r="CKG163"/>
      <c r="CKH163"/>
      <c r="CKI163"/>
      <c r="CKJ163"/>
      <c r="CKK163"/>
      <c r="CKL163"/>
      <c r="CKM163"/>
      <c r="CKN163"/>
      <c r="CKO163"/>
      <c r="CKP163"/>
      <c r="CKQ163"/>
      <c r="CKR163"/>
      <c r="CKS163"/>
      <c r="CKT163"/>
      <c r="CKU163"/>
      <c r="CKV163"/>
      <c r="CKW163"/>
      <c r="CKX163"/>
      <c r="CKY163"/>
      <c r="CKZ163"/>
      <c r="CLA163"/>
      <c r="CLB163"/>
      <c r="CLC163"/>
      <c r="CLD163"/>
      <c r="CLE163"/>
      <c r="CLF163"/>
      <c r="CLG163"/>
      <c r="CLH163"/>
      <c r="CLI163"/>
      <c r="CLJ163"/>
      <c r="CLK163"/>
      <c r="CLL163"/>
      <c r="CLM163"/>
      <c r="CLN163"/>
      <c r="CLO163"/>
      <c r="CLP163"/>
      <c r="CLQ163"/>
      <c r="CLR163"/>
      <c r="CLS163"/>
      <c r="CLT163"/>
      <c r="CLU163"/>
      <c r="CLV163"/>
      <c r="CLW163"/>
      <c r="CLX163"/>
      <c r="CLY163"/>
      <c r="CLZ163"/>
      <c r="CMA163"/>
      <c r="CMB163"/>
      <c r="CMC163"/>
      <c r="CMD163"/>
      <c r="CME163"/>
      <c r="CMF163"/>
      <c r="CMG163"/>
      <c r="CMH163"/>
      <c r="CMI163"/>
      <c r="CMJ163"/>
      <c r="CMK163"/>
      <c r="CML163"/>
      <c r="CMM163"/>
      <c r="CMN163"/>
      <c r="CMO163"/>
      <c r="CMP163"/>
      <c r="CMQ163"/>
      <c r="CMR163"/>
      <c r="CMS163"/>
      <c r="CMT163"/>
      <c r="CMU163"/>
      <c r="CMV163"/>
      <c r="CMW163"/>
      <c r="CMX163"/>
      <c r="CMY163"/>
      <c r="CMZ163"/>
      <c r="CNA163"/>
      <c r="CNB163"/>
      <c r="CNC163"/>
      <c r="CND163"/>
      <c r="CNE163"/>
      <c r="CNF163"/>
      <c r="CNG163"/>
      <c r="CNH163"/>
      <c r="CNI163"/>
      <c r="CNJ163"/>
      <c r="CNK163"/>
      <c r="CNL163"/>
      <c r="CNM163"/>
      <c r="CNN163"/>
      <c r="CNO163"/>
      <c r="CNP163"/>
      <c r="CNQ163"/>
      <c r="CNR163"/>
      <c r="CNS163"/>
      <c r="CNT163"/>
      <c r="CNU163"/>
      <c r="CNV163"/>
      <c r="CNW163"/>
      <c r="CNX163"/>
      <c r="CNY163"/>
      <c r="CNZ163"/>
      <c r="COA163"/>
      <c r="COB163"/>
      <c r="COC163"/>
      <c r="COD163"/>
      <c r="COE163"/>
      <c r="COF163"/>
      <c r="COG163"/>
      <c r="COH163"/>
      <c r="COI163"/>
      <c r="COJ163"/>
      <c r="COK163"/>
      <c r="COL163"/>
      <c r="COM163"/>
      <c r="CON163"/>
      <c r="COO163"/>
      <c r="COP163"/>
      <c r="COQ163"/>
      <c r="COR163"/>
      <c r="COS163"/>
      <c r="COT163"/>
      <c r="COU163"/>
      <c r="COV163"/>
      <c r="COW163"/>
      <c r="COX163"/>
      <c r="COY163"/>
      <c r="COZ163"/>
      <c r="CPA163"/>
      <c r="CPB163"/>
      <c r="CPC163"/>
      <c r="CPD163"/>
      <c r="CPE163"/>
      <c r="CPF163"/>
      <c r="CPG163"/>
      <c r="CPH163"/>
      <c r="CPI163"/>
      <c r="CPJ163"/>
      <c r="CPK163"/>
      <c r="CPL163"/>
      <c r="CPM163"/>
      <c r="CPN163"/>
      <c r="CPO163"/>
      <c r="CPP163"/>
      <c r="CPQ163"/>
      <c r="CPR163"/>
      <c r="CPS163"/>
      <c r="CPT163"/>
      <c r="CPU163"/>
      <c r="CPV163"/>
      <c r="CPW163"/>
      <c r="CPX163"/>
      <c r="CPY163"/>
      <c r="CPZ163"/>
      <c r="CQA163"/>
      <c r="CQB163"/>
      <c r="CQC163"/>
      <c r="CQD163"/>
      <c r="CQE163"/>
      <c r="CQF163"/>
      <c r="CQG163"/>
      <c r="CQH163"/>
      <c r="CQI163"/>
      <c r="CQJ163"/>
      <c r="CQK163"/>
      <c r="CQL163"/>
      <c r="CQM163"/>
      <c r="CQN163"/>
      <c r="CQO163"/>
      <c r="CQP163"/>
      <c r="CQQ163"/>
      <c r="CQR163"/>
      <c r="CQS163"/>
      <c r="CQT163"/>
      <c r="CQU163"/>
      <c r="CQV163"/>
      <c r="CQW163"/>
      <c r="CQX163"/>
      <c r="CQY163"/>
      <c r="CQZ163"/>
      <c r="CRA163"/>
      <c r="CRB163"/>
      <c r="CRC163"/>
      <c r="CRD163"/>
      <c r="CRE163"/>
      <c r="CRF163"/>
      <c r="CRG163"/>
      <c r="CRH163"/>
      <c r="CRI163"/>
      <c r="CRJ163"/>
      <c r="CRK163"/>
      <c r="CRL163"/>
      <c r="CRM163"/>
      <c r="CRN163"/>
      <c r="CRO163"/>
      <c r="CRP163"/>
      <c r="CRQ163"/>
      <c r="CRR163"/>
      <c r="CRS163"/>
      <c r="CRT163"/>
      <c r="CRU163"/>
      <c r="CRV163"/>
      <c r="CRW163"/>
      <c r="CRX163"/>
      <c r="CRY163"/>
      <c r="CRZ163"/>
      <c r="CSA163"/>
      <c r="CSB163"/>
      <c r="CSC163"/>
      <c r="CSD163"/>
      <c r="CSE163"/>
      <c r="CSF163"/>
      <c r="CSG163"/>
      <c r="CSH163"/>
      <c r="CSI163"/>
      <c r="CSJ163"/>
      <c r="CSK163"/>
      <c r="CSL163"/>
      <c r="CSM163"/>
      <c r="CSN163"/>
      <c r="CSO163"/>
      <c r="CSP163"/>
      <c r="CSQ163"/>
      <c r="CSR163"/>
      <c r="CSS163"/>
      <c r="CST163"/>
      <c r="CSU163"/>
      <c r="CSV163"/>
      <c r="CSW163"/>
      <c r="CSX163"/>
      <c r="CSY163"/>
      <c r="CSZ163"/>
      <c r="CTA163"/>
      <c r="CTB163"/>
      <c r="CTC163"/>
      <c r="CTD163"/>
      <c r="CTE163"/>
      <c r="CTF163"/>
      <c r="CTG163"/>
      <c r="CTH163"/>
      <c r="CTI163"/>
      <c r="CTJ163"/>
      <c r="CTK163"/>
      <c r="CTL163"/>
      <c r="CTM163"/>
      <c r="CTN163"/>
      <c r="CTO163"/>
      <c r="CTP163"/>
      <c r="CTQ163"/>
      <c r="CTR163"/>
      <c r="CTS163"/>
      <c r="CTT163"/>
      <c r="CTU163"/>
      <c r="CTV163"/>
      <c r="CTW163"/>
      <c r="CTX163"/>
      <c r="CTY163"/>
      <c r="CTZ163"/>
      <c r="CUA163"/>
      <c r="CUB163"/>
      <c r="CUC163"/>
      <c r="CUD163"/>
      <c r="CUE163"/>
      <c r="CUF163"/>
      <c r="CUG163"/>
      <c r="CUH163"/>
      <c r="CUI163"/>
      <c r="CUJ163"/>
      <c r="CUK163"/>
      <c r="CUL163"/>
      <c r="CUM163"/>
      <c r="CUN163"/>
      <c r="CUO163"/>
      <c r="CUP163"/>
      <c r="CUQ163"/>
      <c r="CUR163"/>
      <c r="CUS163"/>
      <c r="CUT163"/>
      <c r="CUU163"/>
      <c r="CUV163"/>
      <c r="CUW163"/>
      <c r="CUX163"/>
      <c r="CUY163"/>
      <c r="CUZ163"/>
      <c r="CVA163"/>
      <c r="CVB163"/>
      <c r="CVC163"/>
      <c r="CVD163"/>
      <c r="CVE163"/>
      <c r="CVF163"/>
      <c r="CVG163"/>
      <c r="CVH163"/>
      <c r="CVI163"/>
      <c r="CVJ163"/>
      <c r="CVK163"/>
      <c r="CVL163"/>
      <c r="CVM163"/>
      <c r="CVN163"/>
      <c r="CVO163"/>
      <c r="CVP163"/>
      <c r="CVQ163"/>
      <c r="CVR163"/>
      <c r="CVS163"/>
      <c r="CVT163"/>
      <c r="CVU163"/>
      <c r="CVV163"/>
      <c r="CVW163"/>
      <c r="CVX163"/>
      <c r="CVY163"/>
      <c r="CVZ163"/>
      <c r="CWA163"/>
      <c r="CWB163"/>
      <c r="CWC163"/>
      <c r="CWD163"/>
      <c r="CWE163"/>
      <c r="CWF163"/>
      <c r="CWG163"/>
      <c r="CWH163"/>
      <c r="CWI163"/>
      <c r="CWJ163"/>
      <c r="CWK163"/>
      <c r="CWL163"/>
      <c r="CWM163"/>
      <c r="CWN163"/>
      <c r="CWO163"/>
      <c r="CWP163"/>
      <c r="CWQ163"/>
      <c r="CWR163"/>
      <c r="CWS163"/>
      <c r="CWT163"/>
      <c r="CWU163"/>
      <c r="CWV163"/>
      <c r="CWW163"/>
      <c r="CWX163"/>
      <c r="CWY163"/>
      <c r="CWZ163"/>
      <c r="CXA163"/>
      <c r="CXB163"/>
      <c r="CXC163"/>
      <c r="CXD163"/>
      <c r="CXE163"/>
      <c r="CXF163"/>
      <c r="CXG163"/>
      <c r="CXH163"/>
      <c r="CXI163"/>
      <c r="CXJ163"/>
      <c r="CXK163"/>
      <c r="CXL163"/>
      <c r="CXM163"/>
      <c r="CXN163"/>
      <c r="CXO163"/>
      <c r="CXP163"/>
      <c r="CXQ163"/>
      <c r="CXR163"/>
      <c r="CXS163"/>
      <c r="CXT163"/>
      <c r="CXU163"/>
      <c r="CXV163"/>
      <c r="CXW163"/>
      <c r="CXX163"/>
      <c r="CXY163"/>
      <c r="CXZ163"/>
      <c r="CYA163"/>
      <c r="CYB163"/>
      <c r="CYC163"/>
      <c r="CYD163"/>
      <c r="CYE163"/>
      <c r="CYF163"/>
      <c r="CYG163"/>
      <c r="CYH163"/>
      <c r="CYI163"/>
      <c r="CYJ163"/>
      <c r="CYK163"/>
      <c r="CYL163"/>
      <c r="CYM163"/>
      <c r="CYN163"/>
      <c r="CYO163"/>
      <c r="CYP163"/>
      <c r="CYQ163"/>
      <c r="CYR163"/>
      <c r="CYS163"/>
      <c r="CYT163"/>
      <c r="CYU163"/>
      <c r="CYV163"/>
      <c r="CYW163"/>
      <c r="CYX163"/>
      <c r="CYY163"/>
      <c r="CYZ163"/>
      <c r="CZA163"/>
      <c r="CZB163"/>
      <c r="CZC163"/>
      <c r="CZD163"/>
      <c r="CZE163"/>
      <c r="CZF163"/>
      <c r="CZG163"/>
      <c r="CZH163"/>
      <c r="CZI163"/>
      <c r="CZJ163"/>
      <c r="CZK163"/>
      <c r="CZL163"/>
      <c r="CZM163"/>
      <c r="CZN163"/>
      <c r="CZO163"/>
      <c r="CZP163"/>
      <c r="CZQ163"/>
      <c r="CZR163"/>
      <c r="CZS163"/>
      <c r="CZT163"/>
      <c r="CZU163"/>
      <c r="CZV163"/>
      <c r="CZW163"/>
      <c r="CZX163"/>
      <c r="CZY163"/>
      <c r="CZZ163"/>
      <c r="DAA163"/>
      <c r="DAB163"/>
      <c r="DAC163"/>
      <c r="DAD163"/>
      <c r="DAE163"/>
      <c r="DAF163"/>
      <c r="DAG163"/>
      <c r="DAH163"/>
      <c r="DAI163"/>
      <c r="DAJ163"/>
      <c r="DAK163"/>
      <c r="DAL163"/>
      <c r="DAM163"/>
      <c r="DAN163"/>
      <c r="DAO163"/>
      <c r="DAP163"/>
      <c r="DAQ163"/>
      <c r="DAR163"/>
      <c r="DAS163"/>
      <c r="DAT163"/>
      <c r="DAU163"/>
      <c r="DAV163"/>
      <c r="DAW163"/>
      <c r="DAX163"/>
      <c r="DAY163"/>
      <c r="DAZ163"/>
      <c r="DBA163"/>
      <c r="DBB163"/>
      <c r="DBC163"/>
      <c r="DBD163"/>
      <c r="DBE163"/>
      <c r="DBF163"/>
      <c r="DBG163"/>
      <c r="DBH163"/>
      <c r="DBI163"/>
      <c r="DBJ163"/>
      <c r="DBK163"/>
      <c r="DBL163"/>
      <c r="DBM163"/>
      <c r="DBN163"/>
      <c r="DBO163"/>
      <c r="DBP163"/>
      <c r="DBQ163"/>
      <c r="DBR163"/>
      <c r="DBS163"/>
      <c r="DBT163"/>
      <c r="DBU163"/>
      <c r="DBV163"/>
      <c r="DBW163"/>
      <c r="DBX163"/>
      <c r="DBY163"/>
      <c r="DBZ163"/>
      <c r="DCA163"/>
      <c r="DCB163"/>
      <c r="DCC163"/>
      <c r="DCD163"/>
      <c r="DCE163"/>
      <c r="DCF163"/>
      <c r="DCG163"/>
      <c r="DCH163"/>
      <c r="DCI163"/>
      <c r="DCJ163"/>
      <c r="DCK163"/>
      <c r="DCL163"/>
      <c r="DCM163"/>
      <c r="DCN163"/>
      <c r="DCO163"/>
      <c r="DCP163"/>
      <c r="DCQ163"/>
      <c r="DCR163"/>
      <c r="DCS163"/>
      <c r="DCT163"/>
      <c r="DCU163"/>
      <c r="DCV163"/>
      <c r="DCW163"/>
      <c r="DCX163"/>
      <c r="DCY163"/>
      <c r="DCZ163"/>
      <c r="DDA163"/>
      <c r="DDB163"/>
      <c r="DDC163"/>
      <c r="DDD163"/>
      <c r="DDE163"/>
      <c r="DDF163"/>
      <c r="DDG163"/>
      <c r="DDH163"/>
      <c r="DDI163"/>
      <c r="DDJ163"/>
      <c r="DDK163"/>
      <c r="DDL163"/>
      <c r="DDM163"/>
      <c r="DDN163"/>
      <c r="DDO163"/>
      <c r="DDP163"/>
      <c r="DDQ163"/>
      <c r="DDR163"/>
      <c r="DDS163"/>
      <c r="DDT163"/>
      <c r="DDU163"/>
      <c r="DDV163"/>
      <c r="DDW163"/>
      <c r="DDX163"/>
      <c r="DDY163"/>
      <c r="DDZ163"/>
      <c r="DEA163"/>
      <c r="DEB163"/>
      <c r="DEC163"/>
      <c r="DED163"/>
      <c r="DEE163"/>
      <c r="DEF163"/>
      <c r="DEG163"/>
      <c r="DEH163"/>
      <c r="DEI163"/>
      <c r="DEJ163"/>
      <c r="DEK163"/>
      <c r="DEL163"/>
      <c r="DEM163"/>
      <c r="DEN163"/>
      <c r="DEO163"/>
      <c r="DEP163"/>
      <c r="DEQ163"/>
      <c r="DER163"/>
      <c r="DES163"/>
      <c r="DET163"/>
      <c r="DEU163"/>
      <c r="DEV163"/>
      <c r="DEW163"/>
      <c r="DEX163"/>
      <c r="DEY163"/>
      <c r="DEZ163"/>
      <c r="DFA163"/>
      <c r="DFB163"/>
      <c r="DFC163"/>
      <c r="DFD163"/>
      <c r="DFE163"/>
      <c r="DFF163"/>
      <c r="DFG163"/>
      <c r="DFH163"/>
      <c r="DFI163"/>
      <c r="DFJ163"/>
      <c r="DFK163"/>
      <c r="DFL163"/>
      <c r="DFM163"/>
      <c r="DFN163"/>
      <c r="DFO163"/>
      <c r="DFP163"/>
      <c r="DFQ163"/>
      <c r="DFR163"/>
      <c r="DFS163"/>
      <c r="DFT163"/>
      <c r="DFU163"/>
      <c r="DFV163"/>
      <c r="DFW163"/>
      <c r="DFX163"/>
      <c r="DFY163"/>
      <c r="DFZ163"/>
      <c r="DGA163"/>
      <c r="DGB163"/>
      <c r="DGC163"/>
      <c r="DGD163"/>
      <c r="DGE163"/>
      <c r="DGF163"/>
      <c r="DGG163"/>
      <c r="DGH163"/>
      <c r="DGI163"/>
      <c r="DGJ163"/>
      <c r="DGK163"/>
      <c r="DGL163"/>
      <c r="DGM163"/>
      <c r="DGN163"/>
      <c r="DGO163"/>
      <c r="DGP163"/>
      <c r="DGQ163"/>
      <c r="DGR163"/>
      <c r="DGS163"/>
      <c r="DGT163"/>
      <c r="DGU163"/>
      <c r="DGV163"/>
      <c r="DGW163"/>
      <c r="DGX163"/>
      <c r="DGY163"/>
      <c r="DGZ163"/>
      <c r="DHA163"/>
      <c r="DHB163"/>
      <c r="DHC163"/>
      <c r="DHD163"/>
      <c r="DHE163"/>
      <c r="DHF163"/>
      <c r="DHG163"/>
      <c r="DHH163"/>
      <c r="DHI163"/>
      <c r="DHJ163"/>
      <c r="DHK163"/>
      <c r="DHL163"/>
      <c r="DHM163"/>
      <c r="DHN163"/>
      <c r="DHO163"/>
      <c r="DHP163"/>
      <c r="DHQ163"/>
      <c r="DHR163"/>
      <c r="DHS163"/>
      <c r="DHT163"/>
      <c r="DHU163"/>
      <c r="DHV163"/>
      <c r="DHW163"/>
      <c r="DHX163"/>
      <c r="DHY163"/>
      <c r="DHZ163"/>
      <c r="DIA163"/>
      <c r="DIB163"/>
      <c r="DIC163"/>
      <c r="DID163"/>
      <c r="DIE163"/>
      <c r="DIF163"/>
      <c r="DIG163"/>
      <c r="DIH163"/>
      <c r="DII163"/>
      <c r="DIJ163"/>
      <c r="DIK163"/>
      <c r="DIL163"/>
      <c r="DIM163"/>
      <c r="DIN163"/>
      <c r="DIO163"/>
      <c r="DIP163"/>
      <c r="DIQ163"/>
      <c r="DIR163"/>
      <c r="DIS163"/>
      <c r="DIT163"/>
      <c r="DIU163"/>
      <c r="DIV163"/>
      <c r="DIW163"/>
      <c r="DIX163"/>
      <c r="DIY163"/>
      <c r="DIZ163"/>
      <c r="DJA163"/>
      <c r="DJB163"/>
      <c r="DJC163"/>
      <c r="DJD163"/>
      <c r="DJE163"/>
      <c r="DJF163"/>
      <c r="DJG163"/>
      <c r="DJH163"/>
      <c r="DJI163"/>
      <c r="DJJ163"/>
      <c r="DJK163"/>
      <c r="DJL163"/>
      <c r="DJM163"/>
      <c r="DJN163"/>
      <c r="DJO163"/>
      <c r="DJP163"/>
      <c r="DJQ163"/>
      <c r="DJR163"/>
      <c r="DJS163"/>
      <c r="DJT163"/>
      <c r="DJU163"/>
      <c r="DJV163"/>
      <c r="DJW163"/>
      <c r="DJX163"/>
      <c r="DJY163"/>
      <c r="DJZ163"/>
      <c r="DKA163"/>
      <c r="DKB163"/>
      <c r="DKC163"/>
      <c r="DKD163"/>
      <c r="DKE163"/>
      <c r="DKF163"/>
      <c r="DKG163"/>
      <c r="DKH163"/>
      <c r="DKI163"/>
      <c r="DKJ163"/>
      <c r="DKK163"/>
      <c r="DKL163"/>
      <c r="DKM163"/>
      <c r="DKN163"/>
      <c r="DKO163"/>
      <c r="DKP163"/>
      <c r="DKQ163"/>
      <c r="DKR163"/>
      <c r="DKS163"/>
      <c r="DKT163"/>
      <c r="DKU163"/>
      <c r="DKV163"/>
      <c r="DKW163"/>
      <c r="DKX163"/>
      <c r="DKY163"/>
      <c r="DKZ163"/>
      <c r="DLA163"/>
      <c r="DLB163"/>
      <c r="DLC163"/>
      <c r="DLD163"/>
      <c r="DLE163"/>
      <c r="DLF163"/>
      <c r="DLG163"/>
      <c r="DLH163"/>
      <c r="DLI163"/>
      <c r="DLJ163"/>
      <c r="DLK163"/>
      <c r="DLL163"/>
      <c r="DLM163"/>
      <c r="DLN163"/>
      <c r="DLO163"/>
      <c r="DLP163"/>
      <c r="DLQ163"/>
      <c r="DLR163"/>
      <c r="DLS163"/>
      <c r="DLT163"/>
      <c r="DLU163"/>
      <c r="DLV163"/>
      <c r="DLW163"/>
      <c r="DLX163"/>
      <c r="DLY163"/>
      <c r="DLZ163"/>
      <c r="DMA163"/>
      <c r="DMB163"/>
      <c r="DMC163"/>
      <c r="DMD163"/>
      <c r="DME163"/>
      <c r="DMF163"/>
      <c r="DMG163"/>
      <c r="DMH163"/>
      <c r="DMI163"/>
      <c r="DMJ163"/>
      <c r="DMK163"/>
      <c r="DML163"/>
      <c r="DMM163"/>
      <c r="DMN163"/>
      <c r="DMO163"/>
      <c r="DMP163"/>
      <c r="DMQ163"/>
      <c r="DMR163"/>
      <c r="DMS163"/>
      <c r="DMT163"/>
      <c r="DMU163"/>
      <c r="DMV163"/>
      <c r="DMW163"/>
      <c r="DMX163"/>
      <c r="DMY163"/>
      <c r="DMZ163"/>
      <c r="DNA163"/>
      <c r="DNB163"/>
      <c r="DNC163"/>
      <c r="DND163"/>
      <c r="DNE163"/>
      <c r="DNF163"/>
      <c r="DNG163"/>
      <c r="DNH163"/>
      <c r="DNI163"/>
      <c r="DNJ163"/>
      <c r="DNK163"/>
      <c r="DNL163"/>
      <c r="DNM163"/>
      <c r="DNN163"/>
      <c r="DNO163"/>
      <c r="DNP163"/>
      <c r="DNQ163"/>
      <c r="DNR163"/>
      <c r="DNS163"/>
      <c r="DNT163"/>
      <c r="DNU163"/>
      <c r="DNV163"/>
      <c r="DNW163"/>
      <c r="DNX163"/>
      <c r="DNY163"/>
      <c r="DNZ163"/>
      <c r="DOA163"/>
      <c r="DOB163"/>
      <c r="DOC163"/>
      <c r="DOD163"/>
      <c r="DOE163"/>
      <c r="DOF163"/>
      <c r="DOG163"/>
      <c r="DOH163"/>
      <c r="DOI163"/>
      <c r="DOJ163"/>
      <c r="DOK163"/>
      <c r="DOL163"/>
      <c r="DOM163"/>
      <c r="DON163"/>
      <c r="DOO163"/>
      <c r="DOP163"/>
      <c r="DOQ163"/>
      <c r="DOR163"/>
      <c r="DOS163"/>
      <c r="DOT163"/>
      <c r="DOU163"/>
      <c r="DOV163"/>
      <c r="DOW163"/>
      <c r="DOX163"/>
      <c r="DOY163"/>
      <c r="DOZ163"/>
      <c r="DPA163"/>
      <c r="DPB163"/>
      <c r="DPC163"/>
      <c r="DPD163"/>
      <c r="DPE163"/>
      <c r="DPF163"/>
      <c r="DPG163"/>
      <c r="DPH163"/>
      <c r="DPI163"/>
      <c r="DPJ163"/>
      <c r="DPK163"/>
      <c r="DPL163"/>
      <c r="DPM163"/>
      <c r="DPN163"/>
      <c r="DPO163"/>
      <c r="DPP163"/>
      <c r="DPQ163"/>
      <c r="DPR163"/>
      <c r="DPS163"/>
      <c r="DPT163"/>
      <c r="DPU163"/>
      <c r="DPV163"/>
      <c r="DPW163"/>
      <c r="DPX163"/>
      <c r="DPY163"/>
      <c r="DPZ163"/>
      <c r="DQA163"/>
      <c r="DQB163"/>
      <c r="DQC163"/>
      <c r="DQD163"/>
      <c r="DQE163"/>
      <c r="DQF163"/>
      <c r="DQG163"/>
      <c r="DQH163"/>
      <c r="DQI163"/>
      <c r="DQJ163"/>
      <c r="DQK163"/>
      <c r="DQL163"/>
      <c r="DQM163"/>
      <c r="DQN163"/>
      <c r="DQO163"/>
      <c r="DQP163"/>
      <c r="DQQ163"/>
      <c r="DQR163"/>
      <c r="DQS163"/>
      <c r="DQT163"/>
      <c r="DQU163"/>
      <c r="DQV163"/>
      <c r="DQW163"/>
      <c r="DQX163"/>
      <c r="DQY163"/>
      <c r="DQZ163"/>
      <c r="DRA163"/>
      <c r="DRB163"/>
      <c r="DRC163"/>
      <c r="DRD163"/>
      <c r="DRE163"/>
      <c r="DRF163"/>
      <c r="DRG163"/>
      <c r="DRH163"/>
      <c r="DRI163"/>
      <c r="DRJ163"/>
      <c r="DRK163"/>
      <c r="DRL163"/>
      <c r="DRM163"/>
      <c r="DRN163"/>
      <c r="DRO163"/>
      <c r="DRP163"/>
      <c r="DRQ163"/>
      <c r="DRR163"/>
      <c r="DRS163"/>
      <c r="DRT163"/>
      <c r="DRU163"/>
      <c r="DRV163"/>
      <c r="DRW163"/>
      <c r="DRX163"/>
      <c r="DRY163"/>
      <c r="DRZ163"/>
      <c r="DSA163"/>
      <c r="DSB163"/>
      <c r="DSC163"/>
      <c r="DSD163"/>
      <c r="DSE163"/>
      <c r="DSF163"/>
      <c r="DSG163"/>
      <c r="DSH163"/>
      <c r="DSI163"/>
      <c r="DSJ163"/>
      <c r="DSK163"/>
      <c r="DSL163"/>
      <c r="DSM163"/>
      <c r="DSN163"/>
      <c r="DSO163"/>
      <c r="DSP163"/>
      <c r="DSQ163"/>
      <c r="DSR163"/>
      <c r="DSS163"/>
      <c r="DST163"/>
      <c r="DSU163"/>
      <c r="DSV163"/>
      <c r="DSW163"/>
      <c r="DSX163"/>
      <c r="DSY163"/>
      <c r="DSZ163"/>
      <c r="DTA163"/>
      <c r="DTB163"/>
      <c r="DTC163"/>
      <c r="DTD163"/>
      <c r="DTE163"/>
      <c r="DTF163"/>
      <c r="DTG163"/>
      <c r="DTH163"/>
      <c r="DTI163"/>
      <c r="DTJ163"/>
      <c r="DTK163"/>
      <c r="DTL163"/>
      <c r="DTM163"/>
      <c r="DTN163"/>
      <c r="DTO163"/>
      <c r="DTP163"/>
      <c r="DTQ163"/>
      <c r="DTR163"/>
      <c r="DTS163"/>
      <c r="DTT163"/>
      <c r="DTU163"/>
      <c r="DTV163"/>
      <c r="DTW163"/>
      <c r="DTX163"/>
      <c r="DTY163"/>
      <c r="DTZ163"/>
      <c r="DUA163"/>
      <c r="DUB163"/>
      <c r="DUC163"/>
      <c r="DUD163"/>
      <c r="DUE163"/>
      <c r="DUF163"/>
      <c r="DUG163"/>
      <c r="DUH163"/>
      <c r="DUI163"/>
      <c r="DUJ163"/>
      <c r="DUK163"/>
      <c r="DUL163"/>
      <c r="DUM163"/>
      <c r="DUN163"/>
      <c r="DUO163"/>
      <c r="DUP163"/>
      <c r="DUQ163"/>
      <c r="DUR163"/>
      <c r="DUS163"/>
      <c r="DUT163"/>
      <c r="DUU163"/>
      <c r="DUV163"/>
      <c r="DUW163"/>
      <c r="DUX163"/>
      <c r="DUY163"/>
      <c r="DUZ163"/>
      <c r="DVA163"/>
      <c r="DVB163"/>
      <c r="DVC163"/>
      <c r="DVD163"/>
      <c r="DVE163"/>
      <c r="DVF163"/>
      <c r="DVG163"/>
      <c r="DVH163"/>
      <c r="DVI163"/>
      <c r="DVJ163"/>
      <c r="DVK163"/>
      <c r="DVL163"/>
      <c r="DVM163"/>
      <c r="DVN163"/>
      <c r="DVO163"/>
      <c r="DVP163"/>
      <c r="DVQ163"/>
      <c r="DVR163"/>
      <c r="DVS163"/>
      <c r="DVT163"/>
      <c r="DVU163"/>
      <c r="DVV163"/>
      <c r="DVW163"/>
      <c r="DVX163"/>
      <c r="DVY163"/>
      <c r="DVZ163"/>
      <c r="DWA163"/>
      <c r="DWB163"/>
      <c r="DWC163"/>
      <c r="DWD163"/>
      <c r="DWE163"/>
      <c r="DWF163"/>
      <c r="DWG163"/>
      <c r="DWH163"/>
      <c r="DWI163"/>
      <c r="DWJ163"/>
      <c r="DWK163"/>
      <c r="DWL163"/>
      <c r="DWM163"/>
      <c r="DWN163"/>
      <c r="DWO163"/>
      <c r="DWP163"/>
      <c r="DWQ163"/>
      <c r="DWR163"/>
      <c r="DWS163"/>
      <c r="DWT163"/>
      <c r="DWU163"/>
      <c r="DWV163"/>
      <c r="DWW163"/>
      <c r="DWX163"/>
      <c r="DWY163"/>
      <c r="DWZ163"/>
      <c r="DXA163"/>
      <c r="DXB163"/>
      <c r="DXC163"/>
      <c r="DXD163"/>
      <c r="DXE163"/>
      <c r="DXF163"/>
      <c r="DXG163"/>
      <c r="DXH163"/>
      <c r="DXI163"/>
      <c r="DXJ163"/>
      <c r="DXK163"/>
      <c r="DXL163"/>
      <c r="DXM163"/>
      <c r="DXN163"/>
      <c r="DXO163"/>
      <c r="DXP163"/>
      <c r="DXQ163"/>
      <c r="DXR163"/>
      <c r="DXS163"/>
      <c r="DXT163"/>
      <c r="DXU163"/>
      <c r="DXV163"/>
      <c r="DXW163"/>
      <c r="DXX163"/>
      <c r="DXY163"/>
      <c r="DXZ163"/>
      <c r="DYA163"/>
      <c r="DYB163"/>
      <c r="DYC163"/>
      <c r="DYD163"/>
      <c r="DYE163"/>
      <c r="DYF163"/>
      <c r="DYG163"/>
      <c r="DYH163"/>
      <c r="DYI163"/>
      <c r="DYJ163"/>
      <c r="DYK163"/>
      <c r="DYL163"/>
      <c r="DYM163"/>
      <c r="DYN163"/>
      <c r="DYO163"/>
      <c r="DYP163"/>
      <c r="DYQ163"/>
      <c r="DYR163"/>
      <c r="DYS163"/>
      <c r="DYT163"/>
      <c r="DYU163"/>
      <c r="DYV163"/>
      <c r="DYW163"/>
      <c r="DYX163"/>
      <c r="DYY163"/>
      <c r="DYZ163"/>
      <c r="DZA163"/>
      <c r="DZB163"/>
      <c r="DZC163"/>
      <c r="DZD163"/>
      <c r="DZE163"/>
      <c r="DZF163"/>
      <c r="DZG163"/>
      <c r="DZH163"/>
      <c r="DZI163"/>
      <c r="DZJ163"/>
      <c r="DZK163"/>
      <c r="DZL163"/>
      <c r="DZM163"/>
      <c r="DZN163"/>
      <c r="DZO163"/>
      <c r="DZP163"/>
      <c r="DZQ163"/>
      <c r="DZR163"/>
      <c r="DZS163"/>
      <c r="DZT163"/>
      <c r="DZU163"/>
      <c r="DZV163"/>
      <c r="DZW163"/>
      <c r="DZX163"/>
      <c r="DZY163"/>
      <c r="DZZ163"/>
      <c r="EAA163"/>
      <c r="EAB163"/>
      <c r="EAC163"/>
      <c r="EAD163"/>
      <c r="EAE163"/>
      <c r="EAF163"/>
      <c r="EAG163"/>
      <c r="EAH163"/>
      <c r="EAI163"/>
      <c r="EAJ163"/>
      <c r="EAK163"/>
      <c r="EAL163"/>
      <c r="EAM163"/>
      <c r="EAN163"/>
      <c r="EAO163"/>
      <c r="EAP163"/>
      <c r="EAQ163"/>
      <c r="EAR163"/>
      <c r="EAS163"/>
      <c r="EAT163"/>
      <c r="EAU163"/>
      <c r="EAV163"/>
      <c r="EAW163"/>
      <c r="EAX163"/>
      <c r="EAY163"/>
      <c r="EAZ163"/>
      <c r="EBA163"/>
      <c r="EBB163"/>
      <c r="EBC163"/>
      <c r="EBD163"/>
      <c r="EBE163"/>
      <c r="EBF163"/>
      <c r="EBG163"/>
      <c r="EBH163"/>
      <c r="EBI163"/>
      <c r="EBJ163"/>
      <c r="EBK163"/>
      <c r="EBL163"/>
      <c r="EBM163"/>
      <c r="EBN163"/>
      <c r="EBO163"/>
      <c r="EBP163"/>
      <c r="EBQ163"/>
      <c r="EBR163"/>
      <c r="EBS163"/>
      <c r="EBT163"/>
      <c r="EBU163"/>
      <c r="EBV163"/>
      <c r="EBW163"/>
      <c r="EBX163"/>
      <c r="EBY163"/>
      <c r="EBZ163"/>
      <c r="ECA163"/>
      <c r="ECB163"/>
      <c r="ECC163"/>
      <c r="ECD163"/>
      <c r="ECE163"/>
      <c r="ECF163"/>
      <c r="ECG163"/>
      <c r="ECH163"/>
      <c r="ECI163"/>
      <c r="ECJ163"/>
      <c r="ECK163"/>
      <c r="ECL163"/>
      <c r="ECM163"/>
      <c r="ECN163"/>
      <c r="ECO163"/>
      <c r="ECP163"/>
      <c r="ECQ163"/>
      <c r="ECR163"/>
      <c r="ECS163"/>
      <c r="ECT163"/>
      <c r="ECU163"/>
      <c r="ECV163"/>
      <c r="ECW163"/>
      <c r="ECX163"/>
      <c r="ECY163"/>
      <c r="ECZ163"/>
      <c r="EDA163"/>
      <c r="EDB163"/>
      <c r="EDC163"/>
      <c r="EDD163"/>
      <c r="EDE163"/>
      <c r="EDF163"/>
      <c r="EDG163"/>
      <c r="EDH163"/>
      <c r="EDI163"/>
      <c r="EDJ163"/>
      <c r="EDK163"/>
      <c r="EDL163"/>
      <c r="EDM163"/>
      <c r="EDN163"/>
      <c r="EDO163"/>
      <c r="EDP163"/>
      <c r="EDQ163"/>
      <c r="EDR163"/>
      <c r="EDS163"/>
      <c r="EDT163"/>
      <c r="EDU163"/>
      <c r="EDV163"/>
      <c r="EDW163"/>
      <c r="EDX163"/>
      <c r="EDY163"/>
      <c r="EDZ163"/>
      <c r="EEA163"/>
      <c r="EEB163"/>
      <c r="EEC163"/>
      <c r="EED163"/>
      <c r="EEE163"/>
      <c r="EEF163"/>
      <c r="EEG163"/>
      <c r="EEH163"/>
      <c r="EEI163"/>
      <c r="EEJ163"/>
      <c r="EEK163"/>
      <c r="EEL163"/>
      <c r="EEM163"/>
      <c r="EEN163"/>
      <c r="EEO163"/>
      <c r="EEP163"/>
      <c r="EEQ163"/>
      <c r="EER163"/>
      <c r="EES163"/>
      <c r="EET163"/>
      <c r="EEU163"/>
      <c r="EEV163"/>
      <c r="EEW163"/>
      <c r="EEX163"/>
      <c r="EEY163"/>
      <c r="EEZ163"/>
      <c r="EFA163"/>
      <c r="EFB163"/>
      <c r="EFC163"/>
      <c r="EFD163"/>
      <c r="EFE163"/>
      <c r="EFF163"/>
      <c r="EFG163"/>
      <c r="EFH163"/>
      <c r="EFI163"/>
      <c r="EFJ163"/>
      <c r="EFK163"/>
      <c r="EFL163"/>
      <c r="EFM163"/>
      <c r="EFN163"/>
      <c r="EFO163"/>
      <c r="EFP163"/>
      <c r="EFQ163"/>
      <c r="EFR163"/>
      <c r="EFS163"/>
      <c r="EFT163"/>
      <c r="EFU163"/>
      <c r="EFV163"/>
      <c r="EFW163"/>
      <c r="EFX163"/>
      <c r="EFY163"/>
      <c r="EFZ163"/>
      <c r="EGA163"/>
      <c r="EGB163"/>
      <c r="EGC163"/>
      <c r="EGD163"/>
      <c r="EGE163"/>
      <c r="EGF163"/>
      <c r="EGG163"/>
      <c r="EGH163"/>
      <c r="EGI163"/>
      <c r="EGJ163"/>
      <c r="EGK163"/>
      <c r="EGL163"/>
      <c r="EGM163"/>
      <c r="EGN163"/>
      <c r="EGO163"/>
      <c r="EGP163"/>
      <c r="EGQ163"/>
      <c r="EGR163"/>
      <c r="EGS163"/>
      <c r="EGT163"/>
      <c r="EGU163"/>
      <c r="EGV163"/>
      <c r="EGW163"/>
      <c r="EGX163"/>
      <c r="EGY163"/>
      <c r="EGZ163"/>
      <c r="EHA163"/>
      <c r="EHB163"/>
      <c r="EHC163"/>
      <c r="EHD163"/>
      <c r="EHE163"/>
      <c r="EHF163"/>
      <c r="EHG163"/>
      <c r="EHH163"/>
      <c r="EHI163"/>
      <c r="EHJ163"/>
      <c r="EHK163"/>
      <c r="EHL163"/>
      <c r="EHM163"/>
      <c r="EHN163"/>
      <c r="EHO163"/>
      <c r="EHP163"/>
      <c r="EHQ163"/>
      <c r="EHR163"/>
      <c r="EHS163"/>
      <c r="EHT163"/>
      <c r="EHU163"/>
      <c r="EHV163"/>
      <c r="EHW163"/>
      <c r="EHX163"/>
      <c r="EHY163"/>
      <c r="EHZ163"/>
      <c r="EIA163"/>
      <c r="EIB163"/>
      <c r="EIC163"/>
      <c r="EID163"/>
      <c r="EIE163"/>
      <c r="EIF163"/>
      <c r="EIG163"/>
      <c r="EIH163"/>
      <c r="EII163"/>
      <c r="EIJ163"/>
      <c r="EIK163"/>
      <c r="EIL163"/>
      <c r="EIM163"/>
      <c r="EIN163"/>
      <c r="EIO163"/>
      <c r="EIP163"/>
      <c r="EIQ163"/>
      <c r="EIR163"/>
      <c r="EIS163"/>
      <c r="EIT163"/>
      <c r="EIU163"/>
      <c r="EIV163"/>
      <c r="EIW163"/>
      <c r="EIX163"/>
      <c r="EIY163"/>
      <c r="EIZ163"/>
      <c r="EJA163"/>
      <c r="EJB163"/>
      <c r="EJC163"/>
      <c r="EJD163"/>
      <c r="EJE163"/>
      <c r="EJF163"/>
      <c r="EJG163"/>
      <c r="EJH163"/>
      <c r="EJI163"/>
      <c r="EJJ163"/>
      <c r="EJK163"/>
      <c r="EJL163"/>
      <c r="EJM163"/>
      <c r="EJN163"/>
      <c r="EJO163"/>
      <c r="EJP163"/>
      <c r="EJQ163"/>
      <c r="EJR163"/>
      <c r="EJS163"/>
      <c r="EJT163"/>
      <c r="EJU163"/>
      <c r="EJV163"/>
      <c r="EJW163"/>
      <c r="EJX163"/>
      <c r="EJY163"/>
      <c r="EJZ163"/>
      <c r="EKA163"/>
      <c r="EKB163"/>
      <c r="EKC163"/>
      <c r="EKD163"/>
      <c r="EKE163"/>
      <c r="EKF163"/>
      <c r="EKG163"/>
      <c r="EKH163"/>
      <c r="EKI163"/>
      <c r="EKJ163"/>
      <c r="EKK163"/>
      <c r="EKL163"/>
      <c r="EKM163"/>
      <c r="EKN163"/>
      <c r="EKO163"/>
      <c r="EKP163"/>
      <c r="EKQ163"/>
      <c r="EKR163"/>
      <c r="EKS163"/>
      <c r="EKT163"/>
      <c r="EKU163"/>
      <c r="EKV163"/>
      <c r="EKW163"/>
      <c r="EKX163"/>
      <c r="EKY163"/>
      <c r="EKZ163"/>
      <c r="ELA163"/>
      <c r="ELB163"/>
      <c r="ELC163"/>
      <c r="ELD163"/>
      <c r="ELE163"/>
      <c r="ELF163"/>
      <c r="ELG163"/>
      <c r="ELH163"/>
      <c r="ELI163"/>
      <c r="ELJ163"/>
      <c r="ELK163"/>
      <c r="ELL163"/>
      <c r="ELM163"/>
      <c r="ELN163"/>
      <c r="ELO163"/>
      <c r="ELP163"/>
      <c r="ELQ163"/>
      <c r="ELR163"/>
      <c r="ELS163"/>
      <c r="ELT163"/>
      <c r="ELU163"/>
      <c r="ELV163"/>
      <c r="ELW163"/>
      <c r="ELX163"/>
      <c r="ELY163"/>
      <c r="ELZ163"/>
      <c r="EMA163"/>
      <c r="EMB163"/>
      <c r="EMC163"/>
      <c r="EMD163"/>
      <c r="EME163"/>
      <c r="EMF163"/>
      <c r="EMG163"/>
      <c r="EMH163"/>
      <c r="EMI163"/>
      <c r="EMJ163"/>
      <c r="EMK163"/>
      <c r="EML163"/>
      <c r="EMM163"/>
      <c r="EMN163"/>
      <c r="EMO163"/>
      <c r="EMP163"/>
      <c r="EMQ163"/>
      <c r="EMR163"/>
      <c r="EMS163"/>
      <c r="EMT163"/>
      <c r="EMU163"/>
      <c r="EMV163"/>
      <c r="EMW163"/>
      <c r="EMX163"/>
      <c r="EMY163"/>
      <c r="EMZ163"/>
      <c r="ENA163"/>
      <c r="ENB163"/>
      <c r="ENC163"/>
      <c r="END163"/>
      <c r="ENE163"/>
      <c r="ENF163"/>
      <c r="ENG163"/>
      <c r="ENH163"/>
      <c r="ENI163"/>
      <c r="ENJ163"/>
      <c r="ENK163"/>
      <c r="ENL163"/>
      <c r="ENM163"/>
      <c r="ENN163"/>
      <c r="ENO163"/>
      <c r="ENP163"/>
      <c r="ENQ163"/>
      <c r="ENR163"/>
      <c r="ENS163"/>
      <c r="ENT163"/>
      <c r="ENU163"/>
      <c r="ENV163"/>
      <c r="ENW163"/>
      <c r="ENX163"/>
      <c r="ENY163"/>
      <c r="ENZ163"/>
      <c r="EOA163"/>
      <c r="EOB163"/>
      <c r="EOC163"/>
      <c r="EOD163"/>
      <c r="EOE163"/>
      <c r="EOF163"/>
      <c r="EOG163"/>
      <c r="EOH163"/>
      <c r="EOI163"/>
      <c r="EOJ163"/>
      <c r="EOK163"/>
      <c r="EOL163"/>
      <c r="EOM163"/>
      <c r="EON163"/>
      <c r="EOO163"/>
      <c r="EOP163"/>
      <c r="EOQ163"/>
      <c r="EOR163"/>
      <c r="EOS163"/>
      <c r="EOT163"/>
      <c r="EOU163"/>
      <c r="EOV163"/>
      <c r="EOW163"/>
      <c r="EOX163"/>
      <c r="EOY163"/>
      <c r="EOZ163"/>
      <c r="EPA163"/>
      <c r="EPB163"/>
      <c r="EPC163"/>
      <c r="EPD163"/>
      <c r="EPE163"/>
      <c r="EPF163"/>
      <c r="EPG163"/>
      <c r="EPH163"/>
      <c r="EPI163"/>
      <c r="EPJ163"/>
      <c r="EPK163"/>
      <c r="EPL163"/>
      <c r="EPM163"/>
      <c r="EPN163"/>
      <c r="EPO163"/>
      <c r="EPP163"/>
      <c r="EPQ163"/>
      <c r="EPR163"/>
      <c r="EPS163"/>
      <c r="EPT163"/>
      <c r="EPU163"/>
      <c r="EPV163"/>
      <c r="EPW163"/>
      <c r="EPX163"/>
      <c r="EPY163"/>
      <c r="EPZ163"/>
      <c r="EQA163"/>
      <c r="EQB163"/>
      <c r="EQC163"/>
      <c r="EQD163"/>
      <c r="EQE163"/>
      <c r="EQF163"/>
      <c r="EQG163"/>
      <c r="EQH163"/>
      <c r="EQI163"/>
      <c r="EQJ163"/>
      <c r="EQK163"/>
      <c r="EQL163"/>
      <c r="EQM163"/>
      <c r="EQN163"/>
      <c r="EQO163"/>
      <c r="EQP163"/>
      <c r="EQQ163"/>
      <c r="EQR163"/>
      <c r="EQS163"/>
      <c r="EQT163"/>
      <c r="EQU163"/>
      <c r="EQV163"/>
      <c r="EQW163"/>
      <c r="EQX163"/>
      <c r="EQY163"/>
      <c r="EQZ163"/>
      <c r="ERA163"/>
      <c r="ERB163"/>
      <c r="ERC163"/>
      <c r="ERD163"/>
      <c r="ERE163"/>
      <c r="ERF163"/>
      <c r="ERG163"/>
      <c r="ERH163"/>
      <c r="ERI163"/>
      <c r="ERJ163"/>
      <c r="ERK163"/>
      <c r="ERL163"/>
      <c r="ERM163"/>
      <c r="ERN163"/>
      <c r="ERO163"/>
      <c r="ERP163"/>
      <c r="ERQ163"/>
      <c r="ERR163"/>
      <c r="ERS163"/>
      <c r="ERT163"/>
      <c r="ERU163"/>
      <c r="ERV163"/>
      <c r="ERW163"/>
      <c r="ERX163"/>
      <c r="ERY163"/>
      <c r="ERZ163"/>
      <c r="ESA163"/>
      <c r="ESB163"/>
      <c r="ESC163"/>
      <c r="ESD163"/>
      <c r="ESE163"/>
      <c r="ESF163"/>
      <c r="ESG163"/>
      <c r="ESH163"/>
      <c r="ESI163"/>
      <c r="ESJ163"/>
      <c r="ESK163"/>
      <c r="ESL163"/>
      <c r="ESM163"/>
      <c r="ESN163"/>
      <c r="ESO163"/>
      <c r="ESP163"/>
      <c r="ESQ163"/>
      <c r="ESR163"/>
      <c r="ESS163"/>
      <c r="EST163"/>
      <c r="ESU163"/>
      <c r="ESV163"/>
      <c r="ESW163"/>
      <c r="ESX163"/>
      <c r="ESY163"/>
      <c r="ESZ163"/>
      <c r="ETA163"/>
      <c r="ETB163"/>
      <c r="ETC163"/>
      <c r="ETD163"/>
      <c r="ETE163"/>
      <c r="ETF163"/>
      <c r="ETG163"/>
      <c r="ETH163"/>
      <c r="ETI163"/>
      <c r="ETJ163"/>
      <c r="ETK163"/>
      <c r="ETL163"/>
      <c r="ETM163"/>
      <c r="ETN163"/>
      <c r="ETO163"/>
      <c r="ETP163"/>
      <c r="ETQ163"/>
      <c r="ETR163"/>
      <c r="ETS163"/>
      <c r="ETT163"/>
      <c r="ETU163"/>
      <c r="ETV163"/>
      <c r="ETW163"/>
      <c r="ETX163"/>
      <c r="ETY163"/>
      <c r="ETZ163"/>
      <c r="EUA163"/>
      <c r="EUB163"/>
      <c r="EUC163"/>
      <c r="EUD163"/>
      <c r="EUE163"/>
      <c r="EUF163"/>
      <c r="EUG163"/>
      <c r="EUH163"/>
      <c r="EUI163"/>
      <c r="EUJ163"/>
      <c r="EUK163"/>
      <c r="EUL163"/>
      <c r="EUM163"/>
      <c r="EUN163"/>
      <c r="EUO163"/>
      <c r="EUP163"/>
      <c r="EUQ163"/>
      <c r="EUR163"/>
      <c r="EUS163"/>
      <c r="EUT163"/>
      <c r="EUU163"/>
      <c r="EUV163"/>
      <c r="EUW163"/>
      <c r="EUX163"/>
      <c r="EUY163"/>
      <c r="EUZ163"/>
      <c r="EVA163"/>
      <c r="EVB163"/>
      <c r="EVC163"/>
      <c r="EVD163"/>
      <c r="EVE163"/>
      <c r="EVF163"/>
      <c r="EVG163"/>
      <c r="EVH163"/>
      <c r="EVI163"/>
      <c r="EVJ163"/>
      <c r="EVK163"/>
      <c r="EVL163"/>
      <c r="EVM163"/>
      <c r="EVN163"/>
      <c r="EVO163"/>
      <c r="EVP163"/>
      <c r="EVQ163"/>
      <c r="EVR163"/>
      <c r="EVS163"/>
      <c r="EVT163"/>
      <c r="EVU163"/>
      <c r="EVV163"/>
      <c r="EVW163"/>
      <c r="EVX163"/>
      <c r="EVY163"/>
      <c r="EVZ163"/>
      <c r="EWA163"/>
      <c r="EWB163"/>
      <c r="EWC163"/>
      <c r="EWD163"/>
      <c r="EWE163"/>
      <c r="EWF163"/>
      <c r="EWG163"/>
      <c r="EWH163"/>
      <c r="EWI163"/>
      <c r="EWJ163"/>
      <c r="EWK163"/>
      <c r="EWL163"/>
      <c r="EWM163"/>
      <c r="EWN163"/>
      <c r="EWO163"/>
      <c r="EWP163"/>
      <c r="EWQ163"/>
      <c r="EWR163"/>
      <c r="EWS163"/>
      <c r="EWT163"/>
      <c r="EWU163"/>
      <c r="EWV163"/>
      <c r="EWW163"/>
      <c r="EWX163"/>
      <c r="EWY163"/>
      <c r="EWZ163"/>
      <c r="EXA163"/>
      <c r="EXB163"/>
      <c r="EXC163"/>
      <c r="EXD163"/>
      <c r="EXE163"/>
      <c r="EXF163"/>
      <c r="EXG163"/>
      <c r="EXH163"/>
      <c r="EXI163"/>
      <c r="EXJ163"/>
      <c r="EXK163"/>
      <c r="EXL163"/>
      <c r="EXM163"/>
      <c r="EXN163"/>
      <c r="EXO163"/>
      <c r="EXP163"/>
      <c r="EXQ163"/>
      <c r="EXR163"/>
      <c r="EXS163"/>
      <c r="EXT163"/>
      <c r="EXU163"/>
      <c r="EXV163"/>
      <c r="EXW163"/>
      <c r="EXX163"/>
      <c r="EXY163"/>
      <c r="EXZ163"/>
      <c r="EYA163"/>
      <c r="EYB163"/>
      <c r="EYC163"/>
      <c r="EYD163"/>
      <c r="EYE163"/>
      <c r="EYF163"/>
      <c r="EYG163"/>
      <c r="EYH163"/>
      <c r="EYI163"/>
      <c r="EYJ163"/>
      <c r="EYK163"/>
      <c r="EYL163"/>
      <c r="EYM163"/>
      <c r="EYN163"/>
      <c r="EYO163"/>
      <c r="EYP163"/>
      <c r="EYQ163"/>
      <c r="EYR163"/>
      <c r="EYS163"/>
      <c r="EYT163"/>
      <c r="EYU163"/>
      <c r="EYV163"/>
      <c r="EYW163"/>
      <c r="EYX163"/>
      <c r="EYY163"/>
      <c r="EYZ163"/>
      <c r="EZA163"/>
      <c r="EZB163"/>
      <c r="EZC163"/>
      <c r="EZD163"/>
      <c r="EZE163"/>
      <c r="EZF163"/>
      <c r="EZG163"/>
      <c r="EZH163"/>
      <c r="EZI163"/>
      <c r="EZJ163"/>
      <c r="EZK163"/>
      <c r="EZL163"/>
      <c r="EZM163"/>
      <c r="EZN163"/>
      <c r="EZO163"/>
      <c r="EZP163"/>
      <c r="EZQ163"/>
      <c r="EZR163"/>
      <c r="EZS163"/>
      <c r="EZT163"/>
      <c r="EZU163"/>
      <c r="EZV163"/>
      <c r="EZW163"/>
      <c r="EZX163"/>
      <c r="EZY163"/>
      <c r="EZZ163"/>
      <c r="FAA163"/>
      <c r="FAB163"/>
      <c r="FAC163"/>
      <c r="FAD163"/>
      <c r="FAE163"/>
      <c r="FAF163"/>
      <c r="FAG163"/>
      <c r="FAH163"/>
      <c r="FAI163"/>
      <c r="FAJ163"/>
      <c r="FAK163"/>
      <c r="FAL163"/>
      <c r="FAM163"/>
      <c r="FAN163"/>
      <c r="FAO163"/>
      <c r="FAP163"/>
      <c r="FAQ163"/>
      <c r="FAR163"/>
      <c r="FAS163"/>
      <c r="FAT163"/>
      <c r="FAU163"/>
      <c r="FAV163"/>
      <c r="FAW163"/>
      <c r="FAX163"/>
      <c r="FAY163"/>
      <c r="FAZ163"/>
      <c r="FBA163"/>
      <c r="FBB163"/>
      <c r="FBC163"/>
      <c r="FBD163"/>
      <c r="FBE163"/>
      <c r="FBF163"/>
      <c r="FBG163"/>
      <c r="FBH163"/>
      <c r="FBI163"/>
      <c r="FBJ163"/>
      <c r="FBK163"/>
      <c r="FBL163"/>
      <c r="FBM163"/>
      <c r="FBN163"/>
      <c r="FBO163"/>
      <c r="FBP163"/>
      <c r="FBQ163"/>
      <c r="FBR163"/>
      <c r="FBS163"/>
      <c r="FBT163"/>
      <c r="FBU163"/>
      <c r="FBV163"/>
      <c r="FBW163"/>
      <c r="FBX163"/>
      <c r="FBY163"/>
      <c r="FBZ163"/>
      <c r="FCA163"/>
      <c r="FCB163"/>
      <c r="FCC163"/>
      <c r="FCD163"/>
      <c r="FCE163"/>
      <c r="FCF163"/>
      <c r="FCG163"/>
      <c r="FCH163"/>
      <c r="FCI163"/>
      <c r="FCJ163"/>
      <c r="FCK163"/>
      <c r="FCL163"/>
      <c r="FCM163"/>
      <c r="FCN163"/>
      <c r="FCO163"/>
      <c r="FCP163"/>
      <c r="FCQ163"/>
      <c r="FCR163"/>
      <c r="FCS163"/>
      <c r="FCT163"/>
      <c r="FCU163"/>
      <c r="FCV163"/>
      <c r="FCW163"/>
      <c r="FCX163"/>
      <c r="FCY163"/>
      <c r="FCZ163"/>
      <c r="FDA163"/>
      <c r="FDB163"/>
      <c r="FDC163"/>
      <c r="FDD163"/>
      <c r="FDE163"/>
      <c r="FDF163"/>
      <c r="FDG163"/>
      <c r="FDH163"/>
      <c r="FDI163"/>
      <c r="FDJ163"/>
      <c r="FDK163"/>
      <c r="FDL163"/>
      <c r="FDM163"/>
      <c r="FDN163"/>
      <c r="FDO163"/>
      <c r="FDP163"/>
      <c r="FDQ163"/>
      <c r="FDR163"/>
      <c r="FDS163"/>
      <c r="FDT163"/>
      <c r="FDU163"/>
      <c r="FDV163"/>
      <c r="FDW163"/>
      <c r="FDX163"/>
      <c r="FDY163"/>
      <c r="FDZ163"/>
      <c r="FEA163"/>
      <c r="FEB163"/>
      <c r="FEC163"/>
      <c r="FED163"/>
      <c r="FEE163"/>
      <c r="FEF163"/>
      <c r="FEG163"/>
      <c r="FEH163"/>
      <c r="FEI163"/>
      <c r="FEJ163"/>
      <c r="FEK163"/>
      <c r="FEL163"/>
      <c r="FEM163"/>
      <c r="FEN163"/>
      <c r="FEO163"/>
      <c r="FEP163"/>
      <c r="FEQ163"/>
      <c r="FER163"/>
      <c r="FES163"/>
      <c r="FET163"/>
      <c r="FEU163"/>
      <c r="FEV163"/>
      <c r="FEW163"/>
      <c r="FEX163"/>
      <c r="FEY163"/>
      <c r="FEZ163"/>
      <c r="FFA163"/>
      <c r="FFB163"/>
      <c r="FFC163"/>
      <c r="FFD163"/>
      <c r="FFE163"/>
      <c r="FFF163"/>
      <c r="FFG163"/>
      <c r="FFH163"/>
      <c r="FFI163"/>
      <c r="FFJ163"/>
      <c r="FFK163"/>
      <c r="FFL163"/>
      <c r="FFM163"/>
      <c r="FFN163"/>
      <c r="FFO163"/>
      <c r="FFP163"/>
      <c r="FFQ163"/>
      <c r="FFR163"/>
      <c r="FFS163"/>
      <c r="FFT163"/>
      <c r="FFU163"/>
      <c r="FFV163"/>
      <c r="FFW163"/>
      <c r="FFX163"/>
      <c r="FFY163"/>
      <c r="FFZ163"/>
      <c r="FGA163"/>
      <c r="FGB163"/>
      <c r="FGC163"/>
      <c r="FGD163"/>
      <c r="FGE163"/>
      <c r="FGF163"/>
      <c r="FGG163"/>
      <c r="FGH163"/>
      <c r="FGI163"/>
      <c r="FGJ163"/>
      <c r="FGK163"/>
      <c r="FGL163"/>
      <c r="FGM163"/>
      <c r="FGN163"/>
      <c r="FGO163"/>
      <c r="FGP163"/>
      <c r="FGQ163"/>
      <c r="FGR163"/>
      <c r="FGS163"/>
      <c r="FGT163"/>
      <c r="FGU163"/>
      <c r="FGV163"/>
      <c r="FGW163"/>
      <c r="FGX163"/>
      <c r="FGY163"/>
      <c r="FGZ163"/>
      <c r="FHA163"/>
      <c r="FHB163"/>
      <c r="FHC163"/>
      <c r="FHD163"/>
      <c r="FHE163"/>
      <c r="FHF163"/>
      <c r="FHG163"/>
      <c r="FHH163"/>
      <c r="FHI163"/>
      <c r="FHJ163"/>
      <c r="FHK163"/>
      <c r="FHL163"/>
      <c r="FHM163"/>
      <c r="FHN163"/>
      <c r="FHO163"/>
      <c r="FHP163"/>
      <c r="FHQ163"/>
      <c r="FHR163"/>
      <c r="FHS163"/>
      <c r="FHT163"/>
      <c r="FHU163"/>
      <c r="FHV163"/>
      <c r="FHW163"/>
      <c r="FHX163"/>
      <c r="FHY163"/>
      <c r="FHZ163"/>
      <c r="FIA163"/>
      <c r="FIB163"/>
      <c r="FIC163"/>
      <c r="FID163"/>
      <c r="FIE163"/>
      <c r="FIF163"/>
      <c r="FIG163"/>
      <c r="FIH163"/>
      <c r="FII163"/>
      <c r="FIJ163"/>
      <c r="FIK163"/>
      <c r="FIL163"/>
      <c r="FIM163"/>
      <c r="FIN163"/>
      <c r="FIO163"/>
      <c r="FIP163"/>
      <c r="FIQ163"/>
      <c r="FIR163"/>
      <c r="FIS163"/>
      <c r="FIT163"/>
      <c r="FIU163"/>
      <c r="FIV163"/>
      <c r="FIW163"/>
      <c r="FIX163"/>
      <c r="FIY163"/>
      <c r="FIZ163"/>
      <c r="FJA163"/>
      <c r="FJB163"/>
      <c r="FJC163"/>
      <c r="FJD163"/>
      <c r="FJE163"/>
      <c r="FJF163"/>
      <c r="FJG163"/>
      <c r="FJH163"/>
      <c r="FJI163"/>
      <c r="FJJ163"/>
      <c r="FJK163"/>
      <c r="FJL163"/>
      <c r="FJM163"/>
      <c r="FJN163"/>
      <c r="FJO163"/>
      <c r="FJP163"/>
      <c r="FJQ163"/>
      <c r="FJR163"/>
      <c r="FJS163"/>
      <c r="FJT163"/>
      <c r="FJU163"/>
      <c r="FJV163"/>
      <c r="FJW163"/>
      <c r="FJX163"/>
      <c r="FJY163"/>
      <c r="FJZ163"/>
      <c r="FKA163"/>
      <c r="FKB163"/>
      <c r="FKC163"/>
      <c r="FKD163"/>
      <c r="FKE163"/>
      <c r="FKF163"/>
      <c r="FKG163"/>
      <c r="FKH163"/>
      <c r="FKI163"/>
      <c r="FKJ163"/>
      <c r="FKK163"/>
      <c r="FKL163"/>
      <c r="FKM163"/>
      <c r="FKN163"/>
      <c r="FKO163"/>
      <c r="FKP163"/>
      <c r="FKQ163"/>
      <c r="FKR163"/>
      <c r="FKS163"/>
      <c r="FKT163"/>
      <c r="FKU163"/>
      <c r="FKV163"/>
      <c r="FKW163"/>
      <c r="FKX163"/>
      <c r="FKY163"/>
      <c r="FKZ163"/>
      <c r="FLA163"/>
      <c r="FLB163"/>
      <c r="FLC163"/>
      <c r="FLD163"/>
      <c r="FLE163"/>
      <c r="FLF163"/>
      <c r="FLG163"/>
      <c r="FLH163"/>
      <c r="FLI163"/>
      <c r="FLJ163"/>
      <c r="FLK163"/>
      <c r="FLL163"/>
      <c r="FLM163"/>
      <c r="FLN163"/>
      <c r="FLO163"/>
      <c r="FLP163"/>
      <c r="FLQ163"/>
      <c r="FLR163"/>
      <c r="FLS163"/>
      <c r="FLT163"/>
      <c r="FLU163"/>
      <c r="FLV163"/>
      <c r="FLW163"/>
      <c r="FLX163"/>
      <c r="FLY163"/>
      <c r="FLZ163"/>
      <c r="FMA163"/>
      <c r="FMB163"/>
      <c r="FMC163"/>
      <c r="FMD163"/>
      <c r="FME163"/>
      <c r="FMF163"/>
      <c r="FMG163"/>
      <c r="FMH163"/>
      <c r="FMI163"/>
      <c r="FMJ163"/>
      <c r="FMK163"/>
      <c r="FML163"/>
      <c r="FMM163"/>
      <c r="FMN163"/>
      <c r="FMO163"/>
      <c r="FMP163"/>
      <c r="FMQ163"/>
      <c r="FMR163"/>
      <c r="FMS163"/>
      <c r="FMT163"/>
      <c r="FMU163"/>
      <c r="FMV163"/>
      <c r="FMW163"/>
      <c r="FMX163"/>
      <c r="FMY163"/>
      <c r="FMZ163"/>
      <c r="FNA163"/>
      <c r="FNB163"/>
      <c r="FNC163"/>
      <c r="FND163"/>
      <c r="FNE163"/>
      <c r="FNF163"/>
      <c r="FNG163"/>
      <c r="FNH163"/>
      <c r="FNI163"/>
      <c r="FNJ163"/>
      <c r="FNK163"/>
      <c r="FNL163"/>
      <c r="FNM163"/>
      <c r="FNN163"/>
      <c r="FNO163"/>
      <c r="FNP163"/>
      <c r="FNQ163"/>
      <c r="FNR163"/>
      <c r="FNS163"/>
      <c r="FNT163"/>
      <c r="FNU163"/>
      <c r="FNV163"/>
      <c r="FNW163"/>
      <c r="FNX163"/>
      <c r="FNY163"/>
      <c r="FNZ163"/>
      <c r="FOA163"/>
      <c r="FOB163"/>
      <c r="FOC163"/>
      <c r="FOD163"/>
      <c r="FOE163"/>
      <c r="FOF163"/>
      <c r="FOG163"/>
      <c r="FOH163"/>
      <c r="FOI163"/>
      <c r="FOJ163"/>
      <c r="FOK163"/>
      <c r="FOL163"/>
      <c r="FOM163"/>
      <c r="FON163"/>
      <c r="FOO163"/>
      <c r="FOP163"/>
      <c r="FOQ163"/>
      <c r="FOR163"/>
      <c r="FOS163"/>
      <c r="FOT163"/>
      <c r="FOU163"/>
      <c r="FOV163"/>
      <c r="FOW163"/>
      <c r="FOX163"/>
      <c r="FOY163"/>
      <c r="FOZ163"/>
      <c r="FPA163"/>
      <c r="FPB163"/>
      <c r="FPC163"/>
      <c r="FPD163"/>
      <c r="FPE163"/>
      <c r="FPF163"/>
      <c r="FPG163"/>
      <c r="FPH163"/>
      <c r="FPI163"/>
      <c r="FPJ163"/>
      <c r="FPK163"/>
      <c r="FPL163"/>
      <c r="FPM163"/>
      <c r="FPN163"/>
      <c r="FPO163"/>
      <c r="FPP163"/>
      <c r="FPQ163"/>
      <c r="FPR163"/>
      <c r="FPS163"/>
      <c r="FPT163"/>
      <c r="FPU163"/>
      <c r="FPV163"/>
      <c r="FPW163"/>
      <c r="FPX163"/>
      <c r="FPY163"/>
      <c r="FPZ163"/>
      <c r="FQA163"/>
      <c r="FQB163"/>
      <c r="FQC163"/>
      <c r="FQD163"/>
      <c r="FQE163"/>
      <c r="FQF163"/>
      <c r="FQG163"/>
      <c r="FQH163"/>
      <c r="FQI163"/>
      <c r="FQJ163"/>
      <c r="FQK163"/>
      <c r="FQL163"/>
      <c r="FQM163"/>
      <c r="FQN163"/>
      <c r="FQO163"/>
      <c r="FQP163"/>
      <c r="FQQ163"/>
      <c r="FQR163"/>
      <c r="FQS163"/>
      <c r="FQT163"/>
      <c r="FQU163"/>
      <c r="FQV163"/>
      <c r="FQW163"/>
      <c r="FQX163"/>
      <c r="FQY163"/>
      <c r="FQZ163"/>
      <c r="FRA163"/>
      <c r="FRB163"/>
      <c r="FRC163"/>
      <c r="FRD163"/>
      <c r="FRE163"/>
      <c r="FRF163"/>
      <c r="FRG163"/>
      <c r="FRH163"/>
      <c r="FRI163"/>
      <c r="FRJ163"/>
      <c r="FRK163"/>
      <c r="FRL163"/>
      <c r="FRM163"/>
      <c r="FRN163"/>
      <c r="FRO163"/>
      <c r="FRP163"/>
      <c r="FRQ163"/>
      <c r="FRR163"/>
      <c r="FRS163"/>
      <c r="FRT163"/>
      <c r="FRU163"/>
      <c r="FRV163"/>
      <c r="FRW163"/>
      <c r="FRX163"/>
      <c r="FRY163"/>
      <c r="FRZ163"/>
      <c r="FSA163"/>
      <c r="FSB163"/>
      <c r="FSC163"/>
      <c r="FSD163"/>
      <c r="FSE163"/>
      <c r="FSF163"/>
      <c r="FSG163"/>
      <c r="FSH163"/>
      <c r="FSI163"/>
      <c r="FSJ163"/>
      <c r="FSK163"/>
      <c r="FSL163"/>
      <c r="FSM163"/>
      <c r="FSN163"/>
      <c r="FSO163"/>
      <c r="FSP163"/>
      <c r="FSQ163"/>
      <c r="FSR163"/>
      <c r="FSS163"/>
      <c r="FST163"/>
      <c r="FSU163"/>
      <c r="FSV163"/>
      <c r="FSW163"/>
      <c r="FSX163"/>
      <c r="FSY163"/>
      <c r="FSZ163"/>
      <c r="FTA163"/>
      <c r="FTB163"/>
      <c r="FTC163"/>
      <c r="FTD163"/>
      <c r="FTE163"/>
      <c r="FTF163"/>
      <c r="FTG163"/>
      <c r="FTH163"/>
      <c r="FTI163"/>
      <c r="FTJ163"/>
      <c r="FTK163"/>
      <c r="FTL163"/>
      <c r="FTM163"/>
      <c r="FTN163"/>
      <c r="FTO163"/>
      <c r="FTP163"/>
      <c r="FTQ163"/>
      <c r="FTR163"/>
      <c r="FTS163"/>
      <c r="FTT163"/>
      <c r="FTU163"/>
      <c r="FTV163"/>
      <c r="FTW163"/>
      <c r="FTX163"/>
      <c r="FTY163"/>
      <c r="FTZ163"/>
      <c r="FUA163"/>
      <c r="FUB163"/>
      <c r="FUC163"/>
      <c r="FUD163"/>
      <c r="FUE163"/>
      <c r="FUF163"/>
      <c r="FUG163"/>
      <c r="FUH163"/>
      <c r="FUI163"/>
      <c r="FUJ163"/>
      <c r="FUK163"/>
      <c r="FUL163"/>
      <c r="FUM163"/>
      <c r="FUN163"/>
      <c r="FUO163"/>
      <c r="FUP163"/>
      <c r="FUQ163"/>
      <c r="FUR163"/>
      <c r="FUS163"/>
      <c r="FUT163"/>
      <c r="FUU163"/>
      <c r="FUV163"/>
      <c r="FUW163"/>
      <c r="FUX163"/>
      <c r="FUY163"/>
      <c r="FUZ163"/>
      <c r="FVA163"/>
      <c r="FVB163"/>
      <c r="FVC163"/>
      <c r="FVD163"/>
      <c r="FVE163"/>
      <c r="FVF163"/>
      <c r="FVG163"/>
      <c r="FVH163"/>
      <c r="FVI163"/>
      <c r="FVJ163"/>
      <c r="FVK163"/>
      <c r="FVL163"/>
      <c r="FVM163"/>
      <c r="FVN163"/>
      <c r="FVO163"/>
      <c r="FVP163"/>
      <c r="FVQ163"/>
      <c r="FVR163"/>
      <c r="FVS163"/>
      <c r="FVT163"/>
      <c r="FVU163"/>
      <c r="FVV163"/>
      <c r="FVW163"/>
      <c r="FVX163"/>
      <c r="FVY163"/>
      <c r="FVZ163"/>
      <c r="FWA163"/>
      <c r="FWB163"/>
      <c r="FWC163"/>
      <c r="FWD163"/>
      <c r="FWE163"/>
      <c r="FWF163"/>
      <c r="FWG163"/>
      <c r="FWH163"/>
      <c r="FWI163"/>
      <c r="FWJ163"/>
      <c r="FWK163"/>
      <c r="FWL163"/>
      <c r="FWM163"/>
      <c r="FWN163"/>
      <c r="FWO163"/>
      <c r="FWP163"/>
      <c r="FWQ163"/>
      <c r="FWR163"/>
      <c r="FWS163"/>
      <c r="FWT163"/>
      <c r="FWU163"/>
      <c r="FWV163"/>
      <c r="FWW163"/>
      <c r="FWX163"/>
      <c r="FWY163"/>
      <c r="FWZ163"/>
      <c r="FXA163"/>
      <c r="FXB163"/>
      <c r="FXC163"/>
      <c r="FXD163"/>
      <c r="FXE163"/>
      <c r="FXF163"/>
      <c r="FXG163"/>
      <c r="FXH163"/>
      <c r="FXI163"/>
      <c r="FXJ163"/>
      <c r="FXK163"/>
      <c r="FXL163"/>
      <c r="FXM163"/>
      <c r="FXN163"/>
      <c r="FXO163"/>
      <c r="FXP163"/>
      <c r="FXQ163"/>
      <c r="FXR163"/>
      <c r="FXS163"/>
      <c r="FXT163"/>
      <c r="FXU163"/>
      <c r="FXV163"/>
      <c r="FXW163"/>
      <c r="FXX163"/>
      <c r="FXY163"/>
      <c r="FXZ163"/>
      <c r="FYA163"/>
      <c r="FYB163"/>
      <c r="FYC163"/>
      <c r="FYD163"/>
      <c r="FYE163"/>
      <c r="FYF163"/>
      <c r="FYG163"/>
      <c r="FYH163"/>
      <c r="FYI163"/>
      <c r="FYJ163"/>
      <c r="FYK163"/>
      <c r="FYL163"/>
      <c r="FYM163"/>
      <c r="FYN163"/>
      <c r="FYO163"/>
      <c r="FYP163"/>
      <c r="FYQ163"/>
      <c r="FYR163"/>
      <c r="FYS163"/>
      <c r="FYT163"/>
      <c r="FYU163"/>
      <c r="FYV163"/>
      <c r="FYW163"/>
      <c r="FYX163"/>
      <c r="FYY163"/>
      <c r="FYZ163"/>
      <c r="FZA163"/>
      <c r="FZB163"/>
      <c r="FZC163"/>
      <c r="FZD163"/>
      <c r="FZE163"/>
      <c r="FZF163"/>
      <c r="FZG163"/>
      <c r="FZH163"/>
      <c r="FZI163"/>
      <c r="FZJ163"/>
      <c r="FZK163"/>
      <c r="FZL163"/>
      <c r="FZM163"/>
      <c r="FZN163"/>
      <c r="FZO163"/>
      <c r="FZP163"/>
      <c r="FZQ163"/>
      <c r="FZR163"/>
      <c r="FZS163"/>
      <c r="FZT163"/>
      <c r="FZU163"/>
      <c r="FZV163"/>
      <c r="FZW163"/>
      <c r="FZX163"/>
      <c r="FZY163"/>
      <c r="FZZ163"/>
      <c r="GAA163"/>
      <c r="GAB163"/>
      <c r="GAC163"/>
      <c r="GAD163"/>
      <c r="GAE163"/>
      <c r="GAF163"/>
      <c r="GAG163"/>
      <c r="GAH163"/>
      <c r="GAI163"/>
      <c r="GAJ163"/>
      <c r="GAK163"/>
      <c r="GAL163"/>
      <c r="GAM163"/>
      <c r="GAN163"/>
      <c r="GAO163"/>
      <c r="GAP163"/>
      <c r="GAQ163"/>
      <c r="GAR163"/>
      <c r="GAS163"/>
      <c r="GAT163"/>
      <c r="GAU163"/>
      <c r="GAV163"/>
      <c r="GAW163"/>
      <c r="GAX163"/>
      <c r="GAY163"/>
      <c r="GAZ163"/>
      <c r="GBA163"/>
      <c r="GBB163"/>
      <c r="GBC163"/>
      <c r="GBD163"/>
      <c r="GBE163"/>
      <c r="GBF163"/>
      <c r="GBG163"/>
      <c r="GBH163"/>
      <c r="GBI163"/>
      <c r="GBJ163"/>
      <c r="GBK163"/>
      <c r="GBL163"/>
      <c r="GBM163"/>
      <c r="GBN163"/>
      <c r="GBO163"/>
      <c r="GBP163"/>
      <c r="GBQ163"/>
      <c r="GBR163"/>
      <c r="GBS163"/>
      <c r="GBT163"/>
      <c r="GBU163"/>
      <c r="GBV163"/>
      <c r="GBW163"/>
      <c r="GBX163"/>
      <c r="GBY163"/>
      <c r="GBZ163"/>
      <c r="GCA163"/>
      <c r="GCB163"/>
      <c r="GCC163"/>
      <c r="GCD163"/>
      <c r="GCE163"/>
      <c r="GCF163"/>
      <c r="GCG163"/>
      <c r="GCH163"/>
      <c r="GCI163"/>
      <c r="GCJ163"/>
      <c r="GCK163"/>
      <c r="GCL163"/>
      <c r="GCM163"/>
      <c r="GCN163"/>
      <c r="GCO163"/>
      <c r="GCP163"/>
      <c r="GCQ163"/>
      <c r="GCR163"/>
      <c r="GCS163"/>
      <c r="GCT163"/>
      <c r="GCU163"/>
      <c r="GCV163"/>
      <c r="GCW163"/>
      <c r="GCX163"/>
      <c r="GCY163"/>
      <c r="GCZ163"/>
      <c r="GDA163"/>
      <c r="GDB163"/>
      <c r="GDC163"/>
      <c r="GDD163"/>
      <c r="GDE163"/>
      <c r="GDF163"/>
      <c r="GDG163"/>
      <c r="GDH163"/>
      <c r="GDI163"/>
      <c r="GDJ163"/>
      <c r="GDK163"/>
      <c r="GDL163"/>
      <c r="GDM163"/>
      <c r="GDN163"/>
      <c r="GDO163"/>
      <c r="GDP163"/>
      <c r="GDQ163"/>
      <c r="GDR163"/>
      <c r="GDS163"/>
      <c r="GDT163"/>
      <c r="GDU163"/>
      <c r="GDV163"/>
      <c r="GDW163"/>
      <c r="GDX163"/>
      <c r="GDY163"/>
      <c r="GDZ163"/>
      <c r="GEA163"/>
      <c r="GEB163"/>
      <c r="GEC163"/>
      <c r="GED163"/>
      <c r="GEE163"/>
      <c r="GEF163"/>
      <c r="GEG163"/>
      <c r="GEH163"/>
      <c r="GEI163"/>
      <c r="GEJ163"/>
      <c r="GEK163"/>
      <c r="GEL163"/>
      <c r="GEM163"/>
      <c r="GEN163"/>
      <c r="GEO163"/>
      <c r="GEP163"/>
      <c r="GEQ163"/>
      <c r="GER163"/>
      <c r="GES163"/>
      <c r="GET163"/>
      <c r="GEU163"/>
      <c r="GEV163"/>
      <c r="GEW163"/>
      <c r="GEX163"/>
      <c r="GEY163"/>
      <c r="GEZ163"/>
      <c r="GFA163"/>
      <c r="GFB163"/>
      <c r="GFC163"/>
      <c r="GFD163"/>
      <c r="GFE163"/>
      <c r="GFF163"/>
      <c r="GFG163"/>
      <c r="GFH163"/>
      <c r="GFI163"/>
      <c r="GFJ163"/>
      <c r="GFK163"/>
      <c r="GFL163"/>
      <c r="GFM163"/>
      <c r="GFN163"/>
      <c r="GFO163"/>
    </row>
    <row r="164" spans="1:4903" x14ac:dyDescent="0.35">
      <c r="A164" s="37" t="s">
        <v>28</v>
      </c>
      <c r="B164" s="34">
        <v>12279.209999999997</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c r="AMK164"/>
      <c r="AML164"/>
      <c r="AMM164"/>
      <c r="AMN164"/>
      <c r="AMO164"/>
      <c r="AMP164"/>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c r="ARQ164"/>
      <c r="ARR164"/>
      <c r="ARS164"/>
      <c r="ART164"/>
      <c r="ARU164"/>
      <c r="ARV164"/>
      <c r="ARW164"/>
      <c r="ARX164"/>
      <c r="ARY164"/>
      <c r="ARZ164"/>
      <c r="ASA164"/>
      <c r="ASB164"/>
      <c r="ASC164"/>
      <c r="ASD164"/>
      <c r="ASE164"/>
      <c r="ASF164"/>
      <c r="ASG164"/>
      <c r="ASH164"/>
      <c r="ASI164"/>
      <c r="ASJ164"/>
      <c r="ASK164"/>
      <c r="ASL164"/>
      <c r="ASM164"/>
      <c r="ASN164"/>
      <c r="ASO164"/>
      <c r="ASP164"/>
      <c r="ASQ164"/>
      <c r="ASR164"/>
      <c r="ASS164"/>
      <c r="AST164"/>
      <c r="ASU164"/>
      <c r="ASV164"/>
      <c r="ASW164"/>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c r="AZQ164"/>
      <c r="AZR164"/>
      <c r="AZS164"/>
      <c r="AZT164"/>
      <c r="AZU164"/>
      <c r="AZV164"/>
      <c r="AZW164"/>
      <c r="AZX164"/>
      <c r="AZY164"/>
      <c r="AZZ164"/>
      <c r="BAA164"/>
      <c r="BAB164"/>
      <c r="BAC164"/>
      <c r="BAD164"/>
      <c r="BAE164"/>
      <c r="BAF164"/>
      <c r="BAG164"/>
      <c r="BAH164"/>
      <c r="BAI164"/>
      <c r="BAJ164"/>
      <c r="BAK164"/>
      <c r="BAL164"/>
      <c r="BAM164"/>
      <c r="BAN164"/>
      <c r="BAO164"/>
      <c r="BAP164"/>
      <c r="BAQ164"/>
      <c r="BAR164"/>
      <c r="BAS164"/>
      <c r="BAT164"/>
      <c r="BAU164"/>
      <c r="BAV164"/>
      <c r="BAW164"/>
      <c r="BAX164"/>
      <c r="BAY164"/>
      <c r="BAZ164"/>
      <c r="BBA164"/>
      <c r="BBB164"/>
      <c r="BBC164"/>
      <c r="BBD164"/>
      <c r="BBE164"/>
      <c r="BBF164"/>
      <c r="BBG164"/>
      <c r="BBH164"/>
      <c r="BBI164"/>
      <c r="BBJ164"/>
      <c r="BBK164"/>
      <c r="BBL164"/>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c r="BEY164"/>
      <c r="BEZ164"/>
      <c r="BFA164"/>
      <c r="BFB164"/>
      <c r="BFC164"/>
      <c r="BFD164"/>
      <c r="BFE164"/>
      <c r="BFF164"/>
      <c r="BFG164"/>
      <c r="BFH164"/>
      <c r="BFI164"/>
      <c r="BFJ164"/>
      <c r="BFK164"/>
      <c r="BFL164"/>
      <c r="BFM164"/>
      <c r="BFN164"/>
      <c r="BFO164"/>
      <c r="BFP164"/>
      <c r="BFQ164"/>
      <c r="BFR164"/>
      <c r="BFS164"/>
      <c r="BFT164"/>
      <c r="BFU164"/>
      <c r="BFV164"/>
      <c r="BFW164"/>
      <c r="BFX164"/>
      <c r="BFY164"/>
      <c r="BFZ164"/>
      <c r="BGA164"/>
      <c r="BGB164"/>
      <c r="BGC164"/>
      <c r="BGD164"/>
      <c r="BGE164"/>
      <c r="BGF164"/>
      <c r="BGG164"/>
      <c r="BGH164"/>
      <c r="BGI164"/>
      <c r="BGJ164"/>
      <c r="BGK164"/>
      <c r="BGL164"/>
      <c r="BGM164"/>
      <c r="BGN164"/>
      <c r="BGO164"/>
      <c r="BGP164"/>
      <c r="BGQ164"/>
      <c r="BGR164"/>
      <c r="BGS164"/>
      <c r="BGT164"/>
      <c r="BGU164"/>
      <c r="BGV164"/>
      <c r="BGW164"/>
      <c r="BGX164"/>
      <c r="BGY164"/>
      <c r="BGZ164"/>
      <c r="BHA164"/>
      <c r="BHB164"/>
      <c r="BHC164"/>
      <c r="BHD164"/>
      <c r="BHE164"/>
      <c r="BHF164"/>
      <c r="BHG164"/>
      <c r="BHH164"/>
      <c r="BHI164"/>
      <c r="BHJ164"/>
      <c r="BHK164"/>
      <c r="BHL164"/>
      <c r="BHM164"/>
      <c r="BHN164"/>
      <c r="BHO164"/>
      <c r="BHP164"/>
      <c r="BHQ164"/>
      <c r="BHR164"/>
      <c r="BHS164"/>
      <c r="BHT164"/>
      <c r="BHU164"/>
      <c r="BHV164"/>
      <c r="BHW164"/>
      <c r="BHX164"/>
      <c r="BHY164"/>
      <c r="BHZ164"/>
      <c r="BIA164"/>
      <c r="BIB164"/>
      <c r="BIC164"/>
      <c r="BID164"/>
      <c r="BIE164"/>
      <c r="BIF164"/>
      <c r="BIG164"/>
      <c r="BIH164"/>
      <c r="BII164"/>
      <c r="BIJ164"/>
      <c r="BIK164"/>
      <c r="BIL164"/>
      <c r="BIM164"/>
      <c r="BIN164"/>
      <c r="BIO164"/>
      <c r="BIP164"/>
      <c r="BIQ164"/>
      <c r="BIR164"/>
      <c r="BIS164"/>
      <c r="BIT164"/>
      <c r="BIU164"/>
      <c r="BIV164"/>
      <c r="BIW164"/>
      <c r="BIX164"/>
      <c r="BIY164"/>
      <c r="BIZ164"/>
      <c r="BJA164"/>
      <c r="BJB164"/>
      <c r="BJC164"/>
      <c r="BJD164"/>
      <c r="BJE164"/>
      <c r="BJF164"/>
      <c r="BJG164"/>
      <c r="BJH164"/>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c r="BLM164"/>
      <c r="BLN164"/>
      <c r="BLO164"/>
      <c r="BLP164"/>
      <c r="BLQ164"/>
      <c r="BLR164"/>
      <c r="BLS164"/>
      <c r="BLT164"/>
      <c r="BLU164"/>
      <c r="BLV164"/>
      <c r="BLW164"/>
      <c r="BLX164"/>
      <c r="BLY164"/>
      <c r="BLZ164"/>
      <c r="BMA164"/>
      <c r="BMB164"/>
      <c r="BMC164"/>
      <c r="BMD164"/>
      <c r="BME164"/>
      <c r="BMF164"/>
      <c r="BMG164"/>
      <c r="BMH164"/>
      <c r="BMI164"/>
      <c r="BMJ164"/>
      <c r="BMK164"/>
      <c r="BML164"/>
      <c r="BMM164"/>
      <c r="BMN164"/>
      <c r="BMO164"/>
      <c r="BMP164"/>
      <c r="BMQ164"/>
      <c r="BMR164"/>
      <c r="BMS164"/>
      <c r="BMT164"/>
      <c r="BMU164"/>
      <c r="BMV164"/>
      <c r="BMW164"/>
      <c r="BMX164"/>
      <c r="BMY164"/>
      <c r="BMZ164"/>
      <c r="BNA164"/>
      <c r="BNB164"/>
      <c r="BNC164"/>
      <c r="BND164"/>
      <c r="BNE164"/>
      <c r="BNF164"/>
      <c r="BNG164"/>
      <c r="BNH164"/>
      <c r="BNI164"/>
      <c r="BNJ164"/>
      <c r="BNK164"/>
      <c r="BNL164"/>
      <c r="BNM164"/>
      <c r="BNN164"/>
      <c r="BNO164"/>
      <c r="BNP164"/>
      <c r="BNQ164"/>
      <c r="BNR164"/>
      <c r="BNS164"/>
      <c r="BNT164"/>
      <c r="BNU164"/>
      <c r="BNV164"/>
      <c r="BNW164"/>
      <c r="BNX164"/>
      <c r="BNY164"/>
      <c r="BNZ164"/>
      <c r="BOA164"/>
      <c r="BOB164"/>
      <c r="BOC164"/>
      <c r="BOD164"/>
      <c r="BOE164"/>
      <c r="BOF164"/>
      <c r="BOG164"/>
      <c r="BOH164"/>
      <c r="BOI164"/>
      <c r="BOJ164"/>
      <c r="BOK164"/>
      <c r="BOL164"/>
      <c r="BOM164"/>
      <c r="BON164"/>
      <c r="BOO164"/>
      <c r="BOP164"/>
      <c r="BOQ164"/>
      <c r="BOR164"/>
      <c r="BOS164"/>
      <c r="BOT164"/>
      <c r="BOU164"/>
      <c r="BOV164"/>
      <c r="BOW164"/>
      <c r="BOX164"/>
      <c r="BOY164"/>
      <c r="BOZ164"/>
      <c r="BPA164"/>
      <c r="BPB164"/>
      <c r="BPC164"/>
      <c r="BPD164"/>
      <c r="BPE164"/>
      <c r="BPF164"/>
      <c r="BPG164"/>
      <c r="BPH164"/>
      <c r="BPI164"/>
      <c r="BPJ164"/>
      <c r="BPK164"/>
      <c r="BPL164"/>
      <c r="BPM164"/>
      <c r="BPN164"/>
      <c r="BPO164"/>
      <c r="BPP164"/>
      <c r="BPQ164"/>
      <c r="BPR164"/>
      <c r="BPS164"/>
      <c r="BPT164"/>
      <c r="BPU164"/>
      <c r="BPV164"/>
      <c r="BPW164"/>
      <c r="BPX164"/>
      <c r="BPY164"/>
      <c r="BPZ164"/>
      <c r="BQA164"/>
      <c r="BQB164"/>
      <c r="BQC164"/>
      <c r="BQD164"/>
      <c r="BQE164"/>
      <c r="BQF164"/>
      <c r="BQG164"/>
      <c r="BQH164"/>
      <c r="BQI164"/>
      <c r="BQJ164"/>
      <c r="BQK164"/>
      <c r="BQL164"/>
      <c r="BQM164"/>
      <c r="BQN164"/>
      <c r="BQO164"/>
      <c r="BQP164"/>
      <c r="BQQ164"/>
      <c r="BQR164"/>
      <c r="BQS164"/>
      <c r="BQT164"/>
      <c r="BQU164"/>
      <c r="BQV164"/>
      <c r="BQW164"/>
      <c r="BQX164"/>
      <c r="BQY164"/>
      <c r="BQZ164"/>
      <c r="BRA164"/>
      <c r="BRB164"/>
      <c r="BRC164"/>
      <c r="BRD164"/>
      <c r="BRE164"/>
      <c r="BRF164"/>
      <c r="BRG164"/>
      <c r="BRH164"/>
      <c r="BRI164"/>
      <c r="BRJ164"/>
      <c r="BRK164"/>
      <c r="BRL164"/>
      <c r="BRM164"/>
      <c r="BRN164"/>
      <c r="BRO164"/>
      <c r="BRP164"/>
      <c r="BRQ164"/>
      <c r="BRR164"/>
      <c r="BRS164"/>
      <c r="BRT164"/>
      <c r="BRU164"/>
      <c r="BRV164"/>
      <c r="BRW164"/>
      <c r="BRX164"/>
      <c r="BRY164"/>
      <c r="BRZ164"/>
      <c r="BSA164"/>
      <c r="BSB164"/>
      <c r="BSC164"/>
      <c r="BSD164"/>
      <c r="BSE164"/>
      <c r="BSF164"/>
      <c r="BSG164"/>
      <c r="BSH164"/>
      <c r="BSI164"/>
      <c r="BSJ164"/>
      <c r="BSK164"/>
      <c r="BSL164"/>
      <c r="BSM164"/>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c r="BUB164"/>
      <c r="BUC164"/>
      <c r="BUD164"/>
      <c r="BUE164"/>
      <c r="BUF164"/>
      <c r="BUG164"/>
      <c r="BUH164"/>
      <c r="BUI164"/>
      <c r="BUJ164"/>
      <c r="BUK164"/>
      <c r="BUL164"/>
      <c r="BUM164"/>
      <c r="BUN164"/>
      <c r="BUO164"/>
      <c r="BUP164"/>
      <c r="BUQ164"/>
      <c r="BUR164"/>
      <c r="BUS164"/>
      <c r="BUT164"/>
      <c r="BUU164"/>
      <c r="BUV164"/>
      <c r="BUW164"/>
      <c r="BUX164"/>
      <c r="BUY164"/>
      <c r="BUZ164"/>
      <c r="BVA164"/>
      <c r="BVB164"/>
      <c r="BVC164"/>
      <c r="BVD164"/>
      <c r="BVE164"/>
      <c r="BVF164"/>
      <c r="BVG164"/>
      <c r="BVH164"/>
      <c r="BVI164"/>
      <c r="BVJ164"/>
      <c r="BVK164"/>
      <c r="BVL164"/>
      <c r="BVM164"/>
      <c r="BVN164"/>
      <c r="BVO164"/>
      <c r="BVP164"/>
      <c r="BVQ164"/>
      <c r="BVR164"/>
      <c r="BVS164"/>
      <c r="BVT164"/>
      <c r="BVU164"/>
      <c r="BVV164"/>
      <c r="BVW164"/>
      <c r="BVX164"/>
      <c r="BVY164"/>
      <c r="BVZ164"/>
      <c r="BWA164"/>
      <c r="BWB164"/>
      <c r="BWC164"/>
      <c r="BWD164"/>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c r="BXI164"/>
      <c r="BXJ164"/>
      <c r="BXK164"/>
      <c r="BXL164"/>
      <c r="BXM164"/>
      <c r="BXN164"/>
      <c r="BXO164"/>
      <c r="BXP164"/>
      <c r="BXQ164"/>
      <c r="BXR164"/>
      <c r="BXS164"/>
      <c r="BXT164"/>
      <c r="BXU164"/>
      <c r="BXV164"/>
      <c r="BXW164"/>
      <c r="BXX164"/>
      <c r="BXY164"/>
      <c r="BXZ164"/>
      <c r="BYA164"/>
      <c r="BYB164"/>
      <c r="BYC164"/>
      <c r="BYD164"/>
      <c r="BYE164"/>
      <c r="BYF164"/>
      <c r="BYG164"/>
      <c r="BYH164"/>
      <c r="BYI164"/>
      <c r="BYJ164"/>
      <c r="BYK164"/>
      <c r="BYL164"/>
      <c r="BYM164"/>
      <c r="BYN164"/>
      <c r="BYO164"/>
      <c r="BYP164"/>
      <c r="BYQ164"/>
      <c r="BYR164"/>
      <c r="BYS164"/>
      <c r="BYT164"/>
      <c r="BYU164"/>
      <c r="BYV164"/>
      <c r="BYW164"/>
      <c r="BYX164"/>
      <c r="BYY164"/>
      <c r="BYZ164"/>
      <c r="BZA164"/>
      <c r="BZB164"/>
      <c r="BZC164"/>
      <c r="BZD164"/>
      <c r="BZE164"/>
      <c r="BZF164"/>
      <c r="BZG164"/>
      <c r="BZH164"/>
      <c r="BZI164"/>
      <c r="BZJ164"/>
      <c r="BZK164"/>
      <c r="BZL164"/>
      <c r="BZM164"/>
      <c r="BZN164"/>
      <c r="BZO164"/>
      <c r="BZP164"/>
      <c r="BZQ164"/>
      <c r="BZR164"/>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c r="CBE164"/>
      <c r="CBF164"/>
      <c r="CBG164"/>
      <c r="CBH164"/>
      <c r="CBI164"/>
      <c r="CBJ164"/>
      <c r="CBK164"/>
      <c r="CBL164"/>
      <c r="CBM164"/>
      <c r="CBN164"/>
      <c r="CBO164"/>
      <c r="CBP164"/>
      <c r="CBQ164"/>
      <c r="CBR164"/>
      <c r="CBS164"/>
      <c r="CBT164"/>
      <c r="CBU164"/>
      <c r="CBV164"/>
      <c r="CBW164"/>
      <c r="CBX164"/>
      <c r="CBY164"/>
      <c r="CBZ164"/>
      <c r="CCA164"/>
      <c r="CCB164"/>
      <c r="CCC164"/>
      <c r="CCD164"/>
      <c r="CCE164"/>
      <c r="CCF164"/>
      <c r="CCG164"/>
      <c r="CCH164"/>
      <c r="CCI164"/>
      <c r="CCJ164"/>
      <c r="CCK164"/>
      <c r="CCL164"/>
      <c r="CCM164"/>
      <c r="CCN164"/>
      <c r="CCO164"/>
      <c r="CCP164"/>
      <c r="CCQ164"/>
      <c r="CCR164"/>
      <c r="CCS164"/>
      <c r="CCT164"/>
      <c r="CCU164"/>
      <c r="CCV164"/>
      <c r="CCW164"/>
      <c r="CCX164"/>
      <c r="CCY164"/>
      <c r="CCZ164"/>
      <c r="CDA164"/>
      <c r="CDB164"/>
      <c r="CDC164"/>
      <c r="CDD164"/>
      <c r="CDE164"/>
      <c r="CDF164"/>
      <c r="CDG164"/>
      <c r="CDH164"/>
      <c r="CDI164"/>
      <c r="CDJ164"/>
      <c r="CDK164"/>
      <c r="CDL164"/>
      <c r="CDM164"/>
      <c r="CDN164"/>
      <c r="CDO164"/>
      <c r="CDP164"/>
      <c r="CDQ164"/>
      <c r="CDR164"/>
      <c r="CDS164"/>
      <c r="CDT164"/>
      <c r="CDU164"/>
      <c r="CDV164"/>
      <c r="CDW164"/>
      <c r="CDX164"/>
      <c r="CDY164"/>
      <c r="CDZ164"/>
      <c r="CEA164"/>
      <c r="CEB164"/>
      <c r="CEC164"/>
      <c r="CED164"/>
      <c r="CEE164"/>
      <c r="CEF164"/>
      <c r="CEG164"/>
      <c r="CEH164"/>
      <c r="CEI164"/>
      <c r="CEJ164"/>
      <c r="CEK164"/>
      <c r="CEL164"/>
      <c r="CEM164"/>
      <c r="CEN164"/>
      <c r="CEO164"/>
      <c r="CEP164"/>
      <c r="CEQ164"/>
      <c r="CER164"/>
      <c r="CES164"/>
      <c r="CET164"/>
      <c r="CEU164"/>
      <c r="CEV164"/>
      <c r="CEW164"/>
      <c r="CEX164"/>
      <c r="CEY164"/>
      <c r="CEZ164"/>
      <c r="CFA164"/>
      <c r="CFB164"/>
      <c r="CFC164"/>
      <c r="CFD164"/>
      <c r="CFE164"/>
      <c r="CFF164"/>
      <c r="CFG164"/>
      <c r="CFH164"/>
      <c r="CFI164"/>
      <c r="CFJ164"/>
      <c r="CFK164"/>
      <c r="CFL164"/>
      <c r="CFM164"/>
      <c r="CFN164"/>
      <c r="CFO164"/>
      <c r="CFP164"/>
      <c r="CFQ164"/>
      <c r="CFR164"/>
      <c r="CFS164"/>
      <c r="CFT164"/>
      <c r="CFU164"/>
      <c r="CFV164"/>
      <c r="CFW164"/>
      <c r="CFX164"/>
      <c r="CFY164"/>
      <c r="CFZ164"/>
      <c r="CGA164"/>
      <c r="CGB164"/>
      <c r="CGC164"/>
      <c r="CGD164"/>
      <c r="CGE164"/>
      <c r="CGF164"/>
      <c r="CGG164"/>
      <c r="CGH164"/>
      <c r="CGI164"/>
      <c r="CGJ164"/>
      <c r="CGK164"/>
      <c r="CGL164"/>
      <c r="CGM164"/>
      <c r="CGN164"/>
      <c r="CGO164"/>
      <c r="CGP164"/>
      <c r="CGQ164"/>
      <c r="CGR164"/>
      <c r="CGS164"/>
      <c r="CGT164"/>
      <c r="CGU164"/>
      <c r="CGV164"/>
      <c r="CGW164"/>
      <c r="CGX164"/>
      <c r="CGY164"/>
      <c r="CGZ164"/>
      <c r="CHA164"/>
      <c r="CHB164"/>
      <c r="CHC164"/>
      <c r="CHD164"/>
      <c r="CHE164"/>
      <c r="CHF164"/>
      <c r="CHG164"/>
      <c r="CHH164"/>
      <c r="CHI164"/>
      <c r="CHJ164"/>
      <c r="CHK164"/>
      <c r="CHL164"/>
      <c r="CHM164"/>
      <c r="CHN164"/>
      <c r="CHO164"/>
      <c r="CHP164"/>
      <c r="CHQ164"/>
      <c r="CHR164"/>
      <c r="CHS164"/>
      <c r="CHT164"/>
      <c r="CHU164"/>
      <c r="CHV164"/>
      <c r="CHW164"/>
      <c r="CHX164"/>
      <c r="CHY164"/>
      <c r="CHZ164"/>
      <c r="CIA164"/>
      <c r="CIB164"/>
      <c r="CIC164"/>
      <c r="CID164"/>
      <c r="CIE164"/>
      <c r="CIF164"/>
      <c r="CIG164"/>
      <c r="CIH164"/>
      <c r="CII164"/>
      <c r="CIJ164"/>
      <c r="CIK164"/>
      <c r="CIL164"/>
      <c r="CIM164"/>
      <c r="CIN164"/>
      <c r="CIO164"/>
      <c r="CIP164"/>
      <c r="CIQ164"/>
      <c r="CIR164"/>
      <c r="CIS164"/>
      <c r="CIT164"/>
      <c r="CIU164"/>
      <c r="CIV164"/>
      <c r="CIW164"/>
      <c r="CIX164"/>
      <c r="CIY164"/>
      <c r="CIZ164"/>
      <c r="CJA164"/>
      <c r="CJB164"/>
      <c r="CJC164"/>
      <c r="CJD164"/>
      <c r="CJE164"/>
      <c r="CJF164"/>
      <c r="CJG164"/>
      <c r="CJH164"/>
      <c r="CJI164"/>
      <c r="CJJ164"/>
      <c r="CJK164"/>
      <c r="CJL164"/>
      <c r="CJM164"/>
      <c r="CJN164"/>
      <c r="CJO164"/>
      <c r="CJP164"/>
      <c r="CJQ164"/>
      <c r="CJR164"/>
      <c r="CJS164"/>
      <c r="CJT164"/>
      <c r="CJU164"/>
      <c r="CJV164"/>
      <c r="CJW164"/>
      <c r="CJX164"/>
      <c r="CJY164"/>
      <c r="CJZ164"/>
      <c r="CKA164"/>
      <c r="CKB164"/>
      <c r="CKC164"/>
      <c r="CKD164"/>
      <c r="CKE164"/>
      <c r="CKF164"/>
      <c r="CKG164"/>
      <c r="CKH164"/>
      <c r="CKI164"/>
      <c r="CKJ164"/>
      <c r="CKK164"/>
      <c r="CKL164"/>
      <c r="CKM164"/>
      <c r="CKN164"/>
      <c r="CKO164"/>
      <c r="CKP164"/>
      <c r="CKQ164"/>
      <c r="CKR164"/>
      <c r="CKS164"/>
      <c r="CKT164"/>
      <c r="CKU164"/>
      <c r="CKV164"/>
      <c r="CKW164"/>
      <c r="CKX164"/>
      <c r="CKY164"/>
      <c r="CKZ164"/>
      <c r="CLA164"/>
      <c r="CLB164"/>
      <c r="CLC164"/>
      <c r="CLD164"/>
      <c r="CLE164"/>
      <c r="CLF164"/>
      <c r="CLG164"/>
      <c r="CLH164"/>
      <c r="CLI164"/>
      <c r="CLJ164"/>
      <c r="CLK164"/>
      <c r="CLL164"/>
      <c r="CLM164"/>
      <c r="CLN164"/>
      <c r="CLO164"/>
      <c r="CLP164"/>
      <c r="CLQ164"/>
      <c r="CLR164"/>
      <c r="CLS164"/>
      <c r="CLT164"/>
      <c r="CLU164"/>
      <c r="CLV164"/>
      <c r="CLW164"/>
      <c r="CLX164"/>
      <c r="CLY164"/>
      <c r="CLZ164"/>
      <c r="CMA164"/>
      <c r="CMB164"/>
      <c r="CMC164"/>
      <c r="CMD164"/>
      <c r="CME164"/>
      <c r="CMF164"/>
      <c r="CMG164"/>
      <c r="CMH164"/>
      <c r="CMI164"/>
      <c r="CMJ164"/>
      <c r="CMK164"/>
      <c r="CML164"/>
      <c r="CMM164"/>
      <c r="CMN164"/>
      <c r="CMO164"/>
      <c r="CMP164"/>
      <c r="CMQ164"/>
      <c r="CMR164"/>
      <c r="CMS164"/>
      <c r="CMT164"/>
      <c r="CMU164"/>
      <c r="CMV164"/>
      <c r="CMW164"/>
      <c r="CMX164"/>
      <c r="CMY164"/>
      <c r="CMZ164"/>
      <c r="CNA164"/>
      <c r="CNB164"/>
      <c r="CNC164"/>
      <c r="CND164"/>
      <c r="CNE164"/>
      <c r="CNF164"/>
      <c r="CNG164"/>
      <c r="CNH164"/>
      <c r="CNI164"/>
      <c r="CNJ164"/>
      <c r="CNK164"/>
      <c r="CNL164"/>
      <c r="CNM164"/>
      <c r="CNN164"/>
      <c r="CNO164"/>
      <c r="CNP164"/>
      <c r="CNQ164"/>
      <c r="CNR164"/>
      <c r="CNS164"/>
      <c r="CNT164"/>
      <c r="CNU164"/>
      <c r="CNV164"/>
      <c r="CNW164"/>
      <c r="CNX164"/>
      <c r="CNY164"/>
      <c r="CNZ164"/>
      <c r="COA164"/>
      <c r="COB164"/>
      <c r="COC164"/>
      <c r="COD164"/>
      <c r="COE164"/>
      <c r="COF164"/>
      <c r="COG164"/>
      <c r="COH164"/>
      <c r="COI164"/>
      <c r="COJ164"/>
      <c r="COK164"/>
      <c r="COL164"/>
      <c r="COM164"/>
      <c r="CON164"/>
      <c r="COO164"/>
      <c r="COP164"/>
      <c r="COQ164"/>
      <c r="COR164"/>
      <c r="COS164"/>
      <c r="COT164"/>
      <c r="COU164"/>
      <c r="COV164"/>
      <c r="COW164"/>
      <c r="COX164"/>
      <c r="COY164"/>
      <c r="COZ164"/>
      <c r="CPA164"/>
      <c r="CPB164"/>
      <c r="CPC164"/>
      <c r="CPD164"/>
      <c r="CPE164"/>
      <c r="CPF164"/>
      <c r="CPG164"/>
      <c r="CPH164"/>
      <c r="CPI164"/>
      <c r="CPJ164"/>
      <c r="CPK164"/>
      <c r="CPL164"/>
      <c r="CPM164"/>
      <c r="CPN164"/>
      <c r="CPO164"/>
      <c r="CPP164"/>
      <c r="CPQ164"/>
      <c r="CPR164"/>
      <c r="CPS164"/>
      <c r="CPT164"/>
      <c r="CPU164"/>
      <c r="CPV164"/>
      <c r="CPW164"/>
      <c r="CPX164"/>
      <c r="CPY164"/>
      <c r="CPZ164"/>
      <c r="CQA164"/>
      <c r="CQB164"/>
      <c r="CQC164"/>
      <c r="CQD164"/>
      <c r="CQE164"/>
      <c r="CQF164"/>
      <c r="CQG164"/>
      <c r="CQH164"/>
      <c r="CQI164"/>
      <c r="CQJ164"/>
      <c r="CQK164"/>
      <c r="CQL164"/>
      <c r="CQM164"/>
      <c r="CQN164"/>
      <c r="CQO164"/>
      <c r="CQP164"/>
      <c r="CQQ164"/>
      <c r="CQR164"/>
      <c r="CQS164"/>
      <c r="CQT164"/>
      <c r="CQU164"/>
      <c r="CQV164"/>
      <c r="CQW164"/>
      <c r="CQX164"/>
      <c r="CQY164"/>
      <c r="CQZ164"/>
      <c r="CRA164"/>
      <c r="CRB164"/>
      <c r="CRC164"/>
      <c r="CRD164"/>
      <c r="CRE164"/>
      <c r="CRF164"/>
      <c r="CRG164"/>
      <c r="CRH164"/>
      <c r="CRI164"/>
      <c r="CRJ164"/>
      <c r="CRK164"/>
      <c r="CRL164"/>
      <c r="CRM164"/>
      <c r="CRN164"/>
      <c r="CRO164"/>
      <c r="CRP164"/>
      <c r="CRQ164"/>
      <c r="CRR164"/>
      <c r="CRS164"/>
      <c r="CRT164"/>
      <c r="CRU164"/>
      <c r="CRV164"/>
      <c r="CRW164"/>
      <c r="CRX164"/>
      <c r="CRY164"/>
      <c r="CRZ164"/>
      <c r="CSA164"/>
      <c r="CSB164"/>
      <c r="CSC164"/>
      <c r="CSD164"/>
      <c r="CSE164"/>
      <c r="CSF164"/>
      <c r="CSG164"/>
      <c r="CSH164"/>
      <c r="CSI164"/>
      <c r="CSJ164"/>
      <c r="CSK164"/>
      <c r="CSL164"/>
      <c r="CSM164"/>
      <c r="CSN164"/>
      <c r="CSO164"/>
      <c r="CSP164"/>
      <c r="CSQ164"/>
      <c r="CSR164"/>
      <c r="CSS164"/>
      <c r="CST164"/>
      <c r="CSU164"/>
      <c r="CSV164"/>
      <c r="CSW164"/>
      <c r="CSX164"/>
      <c r="CSY164"/>
      <c r="CSZ164"/>
      <c r="CTA164"/>
      <c r="CTB164"/>
      <c r="CTC164"/>
      <c r="CTD164"/>
      <c r="CTE164"/>
      <c r="CTF164"/>
      <c r="CTG164"/>
      <c r="CTH164"/>
      <c r="CTI164"/>
      <c r="CTJ164"/>
      <c r="CTK164"/>
      <c r="CTL164"/>
      <c r="CTM164"/>
      <c r="CTN164"/>
      <c r="CTO164"/>
      <c r="CTP164"/>
      <c r="CTQ164"/>
      <c r="CTR164"/>
      <c r="CTS164"/>
      <c r="CTT164"/>
      <c r="CTU164"/>
      <c r="CTV164"/>
      <c r="CTW164"/>
      <c r="CTX164"/>
      <c r="CTY164"/>
      <c r="CTZ164"/>
      <c r="CUA164"/>
      <c r="CUB164"/>
      <c r="CUC164"/>
      <c r="CUD164"/>
      <c r="CUE164"/>
      <c r="CUF164"/>
      <c r="CUG164"/>
      <c r="CUH164"/>
      <c r="CUI164"/>
      <c r="CUJ164"/>
      <c r="CUK164"/>
      <c r="CUL164"/>
      <c r="CUM164"/>
      <c r="CUN164"/>
      <c r="CUO164"/>
      <c r="CUP164"/>
      <c r="CUQ164"/>
      <c r="CUR164"/>
      <c r="CUS164"/>
      <c r="CUT164"/>
      <c r="CUU164"/>
      <c r="CUV164"/>
      <c r="CUW164"/>
      <c r="CUX164"/>
      <c r="CUY164"/>
      <c r="CUZ164"/>
      <c r="CVA164"/>
      <c r="CVB164"/>
      <c r="CVC164"/>
      <c r="CVD164"/>
      <c r="CVE164"/>
      <c r="CVF164"/>
      <c r="CVG164"/>
      <c r="CVH164"/>
      <c r="CVI164"/>
      <c r="CVJ164"/>
      <c r="CVK164"/>
      <c r="CVL164"/>
      <c r="CVM164"/>
      <c r="CVN164"/>
      <c r="CVO164"/>
      <c r="CVP164"/>
      <c r="CVQ164"/>
      <c r="CVR164"/>
      <c r="CVS164"/>
      <c r="CVT164"/>
      <c r="CVU164"/>
      <c r="CVV164"/>
      <c r="CVW164"/>
      <c r="CVX164"/>
      <c r="CVY164"/>
      <c r="CVZ164"/>
      <c r="CWA164"/>
      <c r="CWB164"/>
      <c r="CWC164"/>
      <c r="CWD164"/>
      <c r="CWE164"/>
      <c r="CWF164"/>
      <c r="CWG164"/>
      <c r="CWH164"/>
      <c r="CWI164"/>
      <c r="CWJ164"/>
      <c r="CWK164"/>
      <c r="CWL164"/>
      <c r="CWM164"/>
      <c r="CWN164"/>
      <c r="CWO164"/>
      <c r="CWP164"/>
      <c r="CWQ164"/>
      <c r="CWR164"/>
      <c r="CWS164"/>
      <c r="CWT164"/>
      <c r="CWU164"/>
      <c r="CWV164"/>
      <c r="CWW164"/>
      <c r="CWX164"/>
      <c r="CWY164"/>
      <c r="CWZ164"/>
      <c r="CXA164"/>
      <c r="CXB164"/>
      <c r="CXC164"/>
      <c r="CXD164"/>
      <c r="CXE164"/>
      <c r="CXF164"/>
      <c r="CXG164"/>
      <c r="CXH164"/>
      <c r="CXI164"/>
      <c r="CXJ164"/>
      <c r="CXK164"/>
      <c r="CXL164"/>
      <c r="CXM164"/>
      <c r="CXN164"/>
      <c r="CXO164"/>
      <c r="CXP164"/>
      <c r="CXQ164"/>
      <c r="CXR164"/>
      <c r="CXS164"/>
      <c r="CXT164"/>
      <c r="CXU164"/>
      <c r="CXV164"/>
      <c r="CXW164"/>
      <c r="CXX164"/>
      <c r="CXY164"/>
      <c r="CXZ164"/>
      <c r="CYA164"/>
      <c r="CYB164"/>
      <c r="CYC164"/>
      <c r="CYD164"/>
      <c r="CYE164"/>
      <c r="CYF164"/>
      <c r="CYG164"/>
      <c r="CYH164"/>
      <c r="CYI164"/>
      <c r="CYJ164"/>
      <c r="CYK164"/>
      <c r="CYL164"/>
      <c r="CYM164"/>
      <c r="CYN164"/>
      <c r="CYO164"/>
      <c r="CYP164"/>
      <c r="CYQ164"/>
      <c r="CYR164"/>
      <c r="CYS164"/>
      <c r="CYT164"/>
      <c r="CYU164"/>
      <c r="CYV164"/>
      <c r="CYW164"/>
      <c r="CYX164"/>
      <c r="CYY164"/>
      <c r="CYZ164"/>
      <c r="CZA164"/>
      <c r="CZB164"/>
      <c r="CZC164"/>
      <c r="CZD164"/>
      <c r="CZE164"/>
      <c r="CZF164"/>
      <c r="CZG164"/>
      <c r="CZH164"/>
      <c r="CZI164"/>
      <c r="CZJ164"/>
      <c r="CZK164"/>
      <c r="CZL164"/>
      <c r="CZM164"/>
      <c r="CZN164"/>
      <c r="CZO164"/>
      <c r="CZP164"/>
      <c r="CZQ164"/>
      <c r="CZR164"/>
      <c r="CZS164"/>
      <c r="CZT164"/>
      <c r="CZU164"/>
      <c r="CZV164"/>
      <c r="CZW164"/>
      <c r="CZX164"/>
      <c r="CZY164"/>
      <c r="CZZ164"/>
      <c r="DAA164"/>
      <c r="DAB164"/>
      <c r="DAC164"/>
      <c r="DAD164"/>
      <c r="DAE164"/>
      <c r="DAF164"/>
      <c r="DAG164"/>
      <c r="DAH164"/>
      <c r="DAI164"/>
      <c r="DAJ164"/>
      <c r="DAK164"/>
      <c r="DAL164"/>
      <c r="DAM164"/>
      <c r="DAN164"/>
      <c r="DAO164"/>
      <c r="DAP164"/>
      <c r="DAQ164"/>
      <c r="DAR164"/>
      <c r="DAS164"/>
      <c r="DAT164"/>
      <c r="DAU164"/>
      <c r="DAV164"/>
      <c r="DAW164"/>
      <c r="DAX164"/>
      <c r="DAY164"/>
      <c r="DAZ164"/>
      <c r="DBA164"/>
      <c r="DBB164"/>
      <c r="DBC164"/>
      <c r="DBD164"/>
      <c r="DBE164"/>
      <c r="DBF164"/>
      <c r="DBG164"/>
      <c r="DBH164"/>
      <c r="DBI164"/>
      <c r="DBJ164"/>
      <c r="DBK164"/>
      <c r="DBL164"/>
      <c r="DBM164"/>
      <c r="DBN164"/>
      <c r="DBO164"/>
      <c r="DBP164"/>
      <c r="DBQ164"/>
      <c r="DBR164"/>
      <c r="DBS164"/>
      <c r="DBT164"/>
      <c r="DBU164"/>
      <c r="DBV164"/>
      <c r="DBW164"/>
      <c r="DBX164"/>
      <c r="DBY164"/>
      <c r="DBZ164"/>
      <c r="DCA164"/>
      <c r="DCB164"/>
      <c r="DCC164"/>
      <c r="DCD164"/>
      <c r="DCE164"/>
      <c r="DCF164"/>
      <c r="DCG164"/>
      <c r="DCH164"/>
      <c r="DCI164"/>
      <c r="DCJ164"/>
      <c r="DCK164"/>
      <c r="DCL164"/>
      <c r="DCM164"/>
      <c r="DCN164"/>
      <c r="DCO164"/>
      <c r="DCP164"/>
      <c r="DCQ164"/>
      <c r="DCR164"/>
      <c r="DCS164"/>
      <c r="DCT164"/>
      <c r="DCU164"/>
      <c r="DCV164"/>
      <c r="DCW164"/>
      <c r="DCX164"/>
      <c r="DCY164"/>
      <c r="DCZ164"/>
      <c r="DDA164"/>
      <c r="DDB164"/>
      <c r="DDC164"/>
      <c r="DDD164"/>
      <c r="DDE164"/>
      <c r="DDF164"/>
      <c r="DDG164"/>
      <c r="DDH164"/>
      <c r="DDI164"/>
      <c r="DDJ164"/>
      <c r="DDK164"/>
      <c r="DDL164"/>
      <c r="DDM164"/>
      <c r="DDN164"/>
      <c r="DDO164"/>
      <c r="DDP164"/>
      <c r="DDQ164"/>
      <c r="DDR164"/>
      <c r="DDS164"/>
      <c r="DDT164"/>
      <c r="DDU164"/>
      <c r="DDV164"/>
      <c r="DDW164"/>
      <c r="DDX164"/>
      <c r="DDY164"/>
      <c r="DDZ164"/>
      <c r="DEA164"/>
      <c r="DEB164"/>
      <c r="DEC164"/>
      <c r="DED164"/>
      <c r="DEE164"/>
      <c r="DEF164"/>
      <c r="DEG164"/>
      <c r="DEH164"/>
      <c r="DEI164"/>
      <c r="DEJ164"/>
      <c r="DEK164"/>
      <c r="DEL164"/>
      <c r="DEM164"/>
      <c r="DEN164"/>
      <c r="DEO164"/>
      <c r="DEP164"/>
      <c r="DEQ164"/>
      <c r="DER164"/>
      <c r="DES164"/>
      <c r="DET164"/>
      <c r="DEU164"/>
      <c r="DEV164"/>
      <c r="DEW164"/>
      <c r="DEX164"/>
      <c r="DEY164"/>
      <c r="DEZ164"/>
      <c r="DFA164"/>
      <c r="DFB164"/>
      <c r="DFC164"/>
      <c r="DFD164"/>
      <c r="DFE164"/>
      <c r="DFF164"/>
      <c r="DFG164"/>
      <c r="DFH164"/>
      <c r="DFI164"/>
      <c r="DFJ164"/>
      <c r="DFK164"/>
      <c r="DFL164"/>
      <c r="DFM164"/>
      <c r="DFN164"/>
      <c r="DFO164"/>
      <c r="DFP164"/>
      <c r="DFQ164"/>
      <c r="DFR164"/>
      <c r="DFS164"/>
      <c r="DFT164"/>
      <c r="DFU164"/>
      <c r="DFV164"/>
      <c r="DFW164"/>
      <c r="DFX164"/>
      <c r="DFY164"/>
      <c r="DFZ164"/>
      <c r="DGA164"/>
      <c r="DGB164"/>
      <c r="DGC164"/>
      <c r="DGD164"/>
      <c r="DGE164"/>
      <c r="DGF164"/>
      <c r="DGG164"/>
      <c r="DGH164"/>
      <c r="DGI164"/>
      <c r="DGJ164"/>
      <c r="DGK164"/>
      <c r="DGL164"/>
      <c r="DGM164"/>
      <c r="DGN164"/>
      <c r="DGO164"/>
      <c r="DGP164"/>
      <c r="DGQ164"/>
      <c r="DGR164"/>
      <c r="DGS164"/>
      <c r="DGT164"/>
      <c r="DGU164"/>
      <c r="DGV164"/>
      <c r="DGW164"/>
      <c r="DGX164"/>
      <c r="DGY164"/>
      <c r="DGZ164"/>
      <c r="DHA164"/>
      <c r="DHB164"/>
      <c r="DHC164"/>
      <c r="DHD164"/>
      <c r="DHE164"/>
      <c r="DHF164"/>
      <c r="DHG164"/>
      <c r="DHH164"/>
      <c r="DHI164"/>
      <c r="DHJ164"/>
      <c r="DHK164"/>
      <c r="DHL164"/>
      <c r="DHM164"/>
      <c r="DHN164"/>
      <c r="DHO164"/>
      <c r="DHP164"/>
      <c r="DHQ164"/>
      <c r="DHR164"/>
      <c r="DHS164"/>
      <c r="DHT164"/>
      <c r="DHU164"/>
      <c r="DHV164"/>
      <c r="DHW164"/>
      <c r="DHX164"/>
      <c r="DHY164"/>
      <c r="DHZ164"/>
      <c r="DIA164"/>
      <c r="DIB164"/>
      <c r="DIC164"/>
      <c r="DID164"/>
      <c r="DIE164"/>
      <c r="DIF164"/>
      <c r="DIG164"/>
      <c r="DIH164"/>
      <c r="DII164"/>
      <c r="DIJ164"/>
      <c r="DIK164"/>
      <c r="DIL164"/>
      <c r="DIM164"/>
      <c r="DIN164"/>
      <c r="DIO164"/>
      <c r="DIP164"/>
      <c r="DIQ164"/>
      <c r="DIR164"/>
      <c r="DIS164"/>
      <c r="DIT164"/>
      <c r="DIU164"/>
      <c r="DIV164"/>
      <c r="DIW164"/>
      <c r="DIX164"/>
      <c r="DIY164"/>
      <c r="DIZ164"/>
      <c r="DJA164"/>
      <c r="DJB164"/>
      <c r="DJC164"/>
      <c r="DJD164"/>
      <c r="DJE164"/>
      <c r="DJF164"/>
      <c r="DJG164"/>
      <c r="DJH164"/>
      <c r="DJI164"/>
      <c r="DJJ164"/>
      <c r="DJK164"/>
      <c r="DJL164"/>
      <c r="DJM164"/>
      <c r="DJN164"/>
      <c r="DJO164"/>
      <c r="DJP164"/>
      <c r="DJQ164"/>
      <c r="DJR164"/>
      <c r="DJS164"/>
      <c r="DJT164"/>
      <c r="DJU164"/>
      <c r="DJV164"/>
      <c r="DJW164"/>
      <c r="DJX164"/>
      <c r="DJY164"/>
      <c r="DJZ164"/>
      <c r="DKA164"/>
      <c r="DKB164"/>
      <c r="DKC164"/>
      <c r="DKD164"/>
      <c r="DKE164"/>
      <c r="DKF164"/>
      <c r="DKG164"/>
      <c r="DKH164"/>
      <c r="DKI164"/>
      <c r="DKJ164"/>
      <c r="DKK164"/>
      <c r="DKL164"/>
      <c r="DKM164"/>
      <c r="DKN164"/>
      <c r="DKO164"/>
      <c r="DKP164"/>
      <c r="DKQ164"/>
      <c r="DKR164"/>
      <c r="DKS164"/>
      <c r="DKT164"/>
      <c r="DKU164"/>
      <c r="DKV164"/>
      <c r="DKW164"/>
      <c r="DKX164"/>
      <c r="DKY164"/>
      <c r="DKZ164"/>
      <c r="DLA164"/>
      <c r="DLB164"/>
      <c r="DLC164"/>
      <c r="DLD164"/>
      <c r="DLE164"/>
      <c r="DLF164"/>
      <c r="DLG164"/>
      <c r="DLH164"/>
      <c r="DLI164"/>
      <c r="DLJ164"/>
      <c r="DLK164"/>
      <c r="DLL164"/>
      <c r="DLM164"/>
      <c r="DLN164"/>
      <c r="DLO164"/>
      <c r="DLP164"/>
      <c r="DLQ164"/>
      <c r="DLR164"/>
      <c r="DLS164"/>
      <c r="DLT164"/>
      <c r="DLU164"/>
      <c r="DLV164"/>
      <c r="DLW164"/>
      <c r="DLX164"/>
      <c r="DLY164"/>
      <c r="DLZ164"/>
      <c r="DMA164"/>
      <c r="DMB164"/>
      <c r="DMC164"/>
      <c r="DMD164"/>
      <c r="DME164"/>
      <c r="DMF164"/>
      <c r="DMG164"/>
      <c r="DMH164"/>
      <c r="DMI164"/>
      <c r="DMJ164"/>
      <c r="DMK164"/>
      <c r="DML164"/>
      <c r="DMM164"/>
      <c r="DMN164"/>
      <c r="DMO164"/>
      <c r="DMP164"/>
      <c r="DMQ164"/>
      <c r="DMR164"/>
      <c r="DMS164"/>
      <c r="DMT164"/>
      <c r="DMU164"/>
      <c r="DMV164"/>
      <c r="DMW164"/>
      <c r="DMX164"/>
      <c r="DMY164"/>
      <c r="DMZ164"/>
      <c r="DNA164"/>
      <c r="DNB164"/>
      <c r="DNC164"/>
      <c r="DND164"/>
      <c r="DNE164"/>
      <c r="DNF164"/>
      <c r="DNG164"/>
      <c r="DNH164"/>
      <c r="DNI164"/>
      <c r="DNJ164"/>
      <c r="DNK164"/>
      <c r="DNL164"/>
      <c r="DNM164"/>
      <c r="DNN164"/>
      <c r="DNO164"/>
      <c r="DNP164"/>
      <c r="DNQ164"/>
      <c r="DNR164"/>
      <c r="DNS164"/>
      <c r="DNT164"/>
      <c r="DNU164"/>
      <c r="DNV164"/>
      <c r="DNW164"/>
      <c r="DNX164"/>
      <c r="DNY164"/>
      <c r="DNZ164"/>
      <c r="DOA164"/>
      <c r="DOB164"/>
      <c r="DOC164"/>
      <c r="DOD164"/>
      <c r="DOE164"/>
      <c r="DOF164"/>
      <c r="DOG164"/>
      <c r="DOH164"/>
      <c r="DOI164"/>
      <c r="DOJ164"/>
      <c r="DOK164"/>
      <c r="DOL164"/>
      <c r="DOM164"/>
      <c r="DON164"/>
      <c r="DOO164"/>
      <c r="DOP164"/>
      <c r="DOQ164"/>
      <c r="DOR164"/>
      <c r="DOS164"/>
      <c r="DOT164"/>
      <c r="DOU164"/>
      <c r="DOV164"/>
      <c r="DOW164"/>
      <c r="DOX164"/>
      <c r="DOY164"/>
      <c r="DOZ164"/>
      <c r="DPA164"/>
      <c r="DPB164"/>
      <c r="DPC164"/>
      <c r="DPD164"/>
      <c r="DPE164"/>
      <c r="DPF164"/>
      <c r="DPG164"/>
      <c r="DPH164"/>
      <c r="DPI164"/>
      <c r="DPJ164"/>
      <c r="DPK164"/>
      <c r="DPL164"/>
      <c r="DPM164"/>
      <c r="DPN164"/>
      <c r="DPO164"/>
      <c r="DPP164"/>
      <c r="DPQ164"/>
      <c r="DPR164"/>
      <c r="DPS164"/>
      <c r="DPT164"/>
      <c r="DPU164"/>
      <c r="DPV164"/>
      <c r="DPW164"/>
      <c r="DPX164"/>
      <c r="DPY164"/>
      <c r="DPZ164"/>
      <c r="DQA164"/>
      <c r="DQB164"/>
      <c r="DQC164"/>
      <c r="DQD164"/>
      <c r="DQE164"/>
      <c r="DQF164"/>
      <c r="DQG164"/>
      <c r="DQH164"/>
      <c r="DQI164"/>
      <c r="DQJ164"/>
      <c r="DQK164"/>
      <c r="DQL164"/>
      <c r="DQM164"/>
      <c r="DQN164"/>
      <c r="DQO164"/>
      <c r="DQP164"/>
      <c r="DQQ164"/>
      <c r="DQR164"/>
      <c r="DQS164"/>
      <c r="DQT164"/>
      <c r="DQU164"/>
      <c r="DQV164"/>
      <c r="DQW164"/>
      <c r="DQX164"/>
      <c r="DQY164"/>
      <c r="DQZ164"/>
      <c r="DRA164"/>
      <c r="DRB164"/>
      <c r="DRC164"/>
      <c r="DRD164"/>
      <c r="DRE164"/>
      <c r="DRF164"/>
      <c r="DRG164"/>
      <c r="DRH164"/>
      <c r="DRI164"/>
      <c r="DRJ164"/>
      <c r="DRK164"/>
      <c r="DRL164"/>
      <c r="DRM164"/>
      <c r="DRN164"/>
      <c r="DRO164"/>
      <c r="DRP164"/>
      <c r="DRQ164"/>
      <c r="DRR164"/>
      <c r="DRS164"/>
      <c r="DRT164"/>
      <c r="DRU164"/>
      <c r="DRV164"/>
      <c r="DRW164"/>
      <c r="DRX164"/>
      <c r="DRY164"/>
      <c r="DRZ164"/>
      <c r="DSA164"/>
      <c r="DSB164"/>
      <c r="DSC164"/>
      <c r="DSD164"/>
      <c r="DSE164"/>
      <c r="DSF164"/>
      <c r="DSG164"/>
      <c r="DSH164"/>
      <c r="DSI164"/>
      <c r="DSJ164"/>
      <c r="DSK164"/>
      <c r="DSL164"/>
      <c r="DSM164"/>
      <c r="DSN164"/>
      <c r="DSO164"/>
      <c r="DSP164"/>
      <c r="DSQ164"/>
      <c r="DSR164"/>
      <c r="DSS164"/>
      <c r="DST164"/>
      <c r="DSU164"/>
      <c r="DSV164"/>
      <c r="DSW164"/>
      <c r="DSX164"/>
      <c r="DSY164"/>
      <c r="DSZ164"/>
      <c r="DTA164"/>
      <c r="DTB164"/>
      <c r="DTC164"/>
      <c r="DTD164"/>
      <c r="DTE164"/>
      <c r="DTF164"/>
      <c r="DTG164"/>
      <c r="DTH164"/>
      <c r="DTI164"/>
      <c r="DTJ164"/>
      <c r="DTK164"/>
      <c r="DTL164"/>
      <c r="DTM164"/>
      <c r="DTN164"/>
      <c r="DTO164"/>
      <c r="DTP164"/>
      <c r="DTQ164"/>
      <c r="DTR164"/>
      <c r="DTS164"/>
      <c r="DTT164"/>
      <c r="DTU164"/>
      <c r="DTV164"/>
      <c r="DTW164"/>
      <c r="DTX164"/>
      <c r="DTY164"/>
      <c r="DTZ164"/>
      <c r="DUA164"/>
      <c r="DUB164"/>
      <c r="DUC164"/>
      <c r="DUD164"/>
      <c r="DUE164"/>
      <c r="DUF164"/>
      <c r="DUG164"/>
      <c r="DUH164"/>
      <c r="DUI164"/>
      <c r="DUJ164"/>
      <c r="DUK164"/>
      <c r="DUL164"/>
      <c r="DUM164"/>
      <c r="DUN164"/>
      <c r="DUO164"/>
      <c r="DUP164"/>
      <c r="DUQ164"/>
      <c r="DUR164"/>
      <c r="DUS164"/>
      <c r="DUT164"/>
      <c r="DUU164"/>
      <c r="DUV164"/>
      <c r="DUW164"/>
      <c r="DUX164"/>
      <c r="DUY164"/>
      <c r="DUZ164"/>
      <c r="DVA164"/>
      <c r="DVB164"/>
      <c r="DVC164"/>
      <c r="DVD164"/>
      <c r="DVE164"/>
      <c r="DVF164"/>
      <c r="DVG164"/>
      <c r="DVH164"/>
      <c r="DVI164"/>
      <c r="DVJ164"/>
      <c r="DVK164"/>
      <c r="DVL164"/>
      <c r="DVM164"/>
      <c r="DVN164"/>
      <c r="DVO164"/>
      <c r="DVP164"/>
      <c r="DVQ164"/>
      <c r="DVR164"/>
      <c r="DVS164"/>
      <c r="DVT164"/>
      <c r="DVU164"/>
      <c r="DVV164"/>
      <c r="DVW164"/>
      <c r="DVX164"/>
      <c r="DVY164"/>
      <c r="DVZ164"/>
      <c r="DWA164"/>
      <c r="DWB164"/>
      <c r="DWC164"/>
      <c r="DWD164"/>
      <c r="DWE164"/>
      <c r="DWF164"/>
      <c r="DWG164"/>
      <c r="DWH164"/>
      <c r="DWI164"/>
      <c r="DWJ164"/>
      <c r="DWK164"/>
      <c r="DWL164"/>
      <c r="DWM164"/>
      <c r="DWN164"/>
      <c r="DWO164"/>
      <c r="DWP164"/>
      <c r="DWQ164"/>
      <c r="DWR164"/>
      <c r="DWS164"/>
      <c r="DWT164"/>
      <c r="DWU164"/>
      <c r="DWV164"/>
      <c r="DWW164"/>
      <c r="DWX164"/>
      <c r="DWY164"/>
      <c r="DWZ164"/>
      <c r="DXA164"/>
      <c r="DXB164"/>
      <c r="DXC164"/>
      <c r="DXD164"/>
      <c r="DXE164"/>
      <c r="DXF164"/>
      <c r="DXG164"/>
      <c r="DXH164"/>
      <c r="DXI164"/>
      <c r="DXJ164"/>
      <c r="DXK164"/>
      <c r="DXL164"/>
      <c r="DXM164"/>
      <c r="DXN164"/>
      <c r="DXO164"/>
      <c r="DXP164"/>
      <c r="DXQ164"/>
      <c r="DXR164"/>
      <c r="DXS164"/>
      <c r="DXT164"/>
      <c r="DXU164"/>
      <c r="DXV164"/>
      <c r="DXW164"/>
      <c r="DXX164"/>
      <c r="DXY164"/>
      <c r="DXZ164"/>
      <c r="DYA164"/>
      <c r="DYB164"/>
      <c r="DYC164"/>
      <c r="DYD164"/>
      <c r="DYE164"/>
      <c r="DYF164"/>
      <c r="DYG164"/>
      <c r="DYH164"/>
      <c r="DYI164"/>
      <c r="DYJ164"/>
      <c r="DYK164"/>
      <c r="DYL164"/>
      <c r="DYM164"/>
      <c r="DYN164"/>
      <c r="DYO164"/>
      <c r="DYP164"/>
      <c r="DYQ164"/>
      <c r="DYR164"/>
      <c r="DYS164"/>
      <c r="DYT164"/>
      <c r="DYU164"/>
      <c r="DYV164"/>
      <c r="DYW164"/>
      <c r="DYX164"/>
      <c r="DYY164"/>
      <c r="DYZ164"/>
      <c r="DZA164"/>
      <c r="DZB164"/>
      <c r="DZC164"/>
      <c r="DZD164"/>
      <c r="DZE164"/>
      <c r="DZF164"/>
      <c r="DZG164"/>
      <c r="DZH164"/>
      <c r="DZI164"/>
      <c r="DZJ164"/>
      <c r="DZK164"/>
      <c r="DZL164"/>
      <c r="DZM164"/>
      <c r="DZN164"/>
      <c r="DZO164"/>
      <c r="DZP164"/>
      <c r="DZQ164"/>
      <c r="DZR164"/>
      <c r="DZS164"/>
      <c r="DZT164"/>
      <c r="DZU164"/>
      <c r="DZV164"/>
      <c r="DZW164"/>
      <c r="DZX164"/>
      <c r="DZY164"/>
      <c r="DZZ164"/>
      <c r="EAA164"/>
      <c r="EAB164"/>
      <c r="EAC164"/>
      <c r="EAD164"/>
      <c r="EAE164"/>
      <c r="EAF164"/>
      <c r="EAG164"/>
      <c r="EAH164"/>
      <c r="EAI164"/>
      <c r="EAJ164"/>
      <c r="EAK164"/>
      <c r="EAL164"/>
      <c r="EAM164"/>
      <c r="EAN164"/>
      <c r="EAO164"/>
      <c r="EAP164"/>
      <c r="EAQ164"/>
      <c r="EAR164"/>
      <c r="EAS164"/>
      <c r="EAT164"/>
      <c r="EAU164"/>
      <c r="EAV164"/>
      <c r="EAW164"/>
      <c r="EAX164"/>
      <c r="EAY164"/>
      <c r="EAZ164"/>
      <c r="EBA164"/>
      <c r="EBB164"/>
      <c r="EBC164"/>
      <c r="EBD164"/>
      <c r="EBE164"/>
      <c r="EBF164"/>
      <c r="EBG164"/>
      <c r="EBH164"/>
      <c r="EBI164"/>
      <c r="EBJ164"/>
      <c r="EBK164"/>
      <c r="EBL164"/>
      <c r="EBM164"/>
      <c r="EBN164"/>
      <c r="EBO164"/>
      <c r="EBP164"/>
      <c r="EBQ164"/>
      <c r="EBR164"/>
      <c r="EBS164"/>
      <c r="EBT164"/>
      <c r="EBU164"/>
      <c r="EBV164"/>
      <c r="EBW164"/>
      <c r="EBX164"/>
      <c r="EBY164"/>
      <c r="EBZ164"/>
      <c r="ECA164"/>
      <c r="ECB164"/>
      <c r="ECC164"/>
      <c r="ECD164"/>
      <c r="ECE164"/>
      <c r="ECF164"/>
      <c r="ECG164"/>
      <c r="ECH164"/>
      <c r="ECI164"/>
      <c r="ECJ164"/>
      <c r="ECK164"/>
      <c r="ECL164"/>
      <c r="ECM164"/>
      <c r="ECN164"/>
      <c r="ECO164"/>
      <c r="ECP164"/>
      <c r="ECQ164"/>
      <c r="ECR164"/>
      <c r="ECS164"/>
      <c r="ECT164"/>
      <c r="ECU164"/>
      <c r="ECV164"/>
      <c r="ECW164"/>
      <c r="ECX164"/>
      <c r="ECY164"/>
      <c r="ECZ164"/>
      <c r="EDA164"/>
      <c r="EDB164"/>
      <c r="EDC164"/>
      <c r="EDD164"/>
      <c r="EDE164"/>
      <c r="EDF164"/>
      <c r="EDG164"/>
      <c r="EDH164"/>
      <c r="EDI164"/>
      <c r="EDJ164"/>
      <c r="EDK164"/>
      <c r="EDL164"/>
      <c r="EDM164"/>
      <c r="EDN164"/>
      <c r="EDO164"/>
      <c r="EDP164"/>
      <c r="EDQ164"/>
      <c r="EDR164"/>
      <c r="EDS164"/>
      <c r="EDT164"/>
      <c r="EDU164"/>
      <c r="EDV164"/>
      <c r="EDW164"/>
      <c r="EDX164"/>
      <c r="EDY164"/>
      <c r="EDZ164"/>
      <c r="EEA164"/>
      <c r="EEB164"/>
      <c r="EEC164"/>
      <c r="EED164"/>
      <c r="EEE164"/>
      <c r="EEF164"/>
      <c r="EEG164"/>
      <c r="EEH164"/>
      <c r="EEI164"/>
      <c r="EEJ164"/>
      <c r="EEK164"/>
      <c r="EEL164"/>
      <c r="EEM164"/>
      <c r="EEN164"/>
      <c r="EEO164"/>
      <c r="EEP164"/>
      <c r="EEQ164"/>
      <c r="EER164"/>
      <c r="EES164"/>
      <c r="EET164"/>
      <c r="EEU164"/>
      <c r="EEV164"/>
      <c r="EEW164"/>
      <c r="EEX164"/>
      <c r="EEY164"/>
      <c r="EEZ164"/>
      <c r="EFA164"/>
      <c r="EFB164"/>
      <c r="EFC164"/>
      <c r="EFD164"/>
      <c r="EFE164"/>
      <c r="EFF164"/>
      <c r="EFG164"/>
      <c r="EFH164"/>
      <c r="EFI164"/>
      <c r="EFJ164"/>
      <c r="EFK164"/>
      <c r="EFL164"/>
      <c r="EFM164"/>
      <c r="EFN164"/>
      <c r="EFO164"/>
      <c r="EFP164"/>
      <c r="EFQ164"/>
      <c r="EFR164"/>
      <c r="EFS164"/>
      <c r="EFT164"/>
      <c r="EFU164"/>
      <c r="EFV164"/>
      <c r="EFW164"/>
      <c r="EFX164"/>
      <c r="EFY164"/>
      <c r="EFZ164"/>
      <c r="EGA164"/>
      <c r="EGB164"/>
      <c r="EGC164"/>
      <c r="EGD164"/>
      <c r="EGE164"/>
      <c r="EGF164"/>
      <c r="EGG164"/>
      <c r="EGH164"/>
      <c r="EGI164"/>
      <c r="EGJ164"/>
      <c r="EGK164"/>
      <c r="EGL164"/>
      <c r="EGM164"/>
      <c r="EGN164"/>
      <c r="EGO164"/>
      <c r="EGP164"/>
      <c r="EGQ164"/>
      <c r="EGR164"/>
      <c r="EGS164"/>
      <c r="EGT164"/>
      <c r="EGU164"/>
      <c r="EGV164"/>
      <c r="EGW164"/>
      <c r="EGX164"/>
      <c r="EGY164"/>
      <c r="EGZ164"/>
      <c r="EHA164"/>
      <c r="EHB164"/>
      <c r="EHC164"/>
      <c r="EHD164"/>
      <c r="EHE164"/>
      <c r="EHF164"/>
      <c r="EHG164"/>
      <c r="EHH164"/>
      <c r="EHI164"/>
      <c r="EHJ164"/>
      <c r="EHK164"/>
      <c r="EHL164"/>
      <c r="EHM164"/>
      <c r="EHN164"/>
      <c r="EHO164"/>
      <c r="EHP164"/>
      <c r="EHQ164"/>
      <c r="EHR164"/>
      <c r="EHS164"/>
      <c r="EHT164"/>
      <c r="EHU164"/>
      <c r="EHV164"/>
      <c r="EHW164"/>
      <c r="EHX164"/>
      <c r="EHY164"/>
      <c r="EHZ164"/>
      <c r="EIA164"/>
      <c r="EIB164"/>
      <c r="EIC164"/>
      <c r="EID164"/>
      <c r="EIE164"/>
      <c r="EIF164"/>
      <c r="EIG164"/>
      <c r="EIH164"/>
      <c r="EII164"/>
      <c r="EIJ164"/>
      <c r="EIK164"/>
      <c r="EIL164"/>
      <c r="EIM164"/>
      <c r="EIN164"/>
      <c r="EIO164"/>
      <c r="EIP164"/>
      <c r="EIQ164"/>
      <c r="EIR164"/>
      <c r="EIS164"/>
      <c r="EIT164"/>
      <c r="EIU164"/>
      <c r="EIV164"/>
      <c r="EIW164"/>
      <c r="EIX164"/>
      <c r="EIY164"/>
      <c r="EIZ164"/>
      <c r="EJA164"/>
      <c r="EJB164"/>
      <c r="EJC164"/>
      <c r="EJD164"/>
      <c r="EJE164"/>
      <c r="EJF164"/>
      <c r="EJG164"/>
      <c r="EJH164"/>
      <c r="EJI164"/>
      <c r="EJJ164"/>
      <c r="EJK164"/>
      <c r="EJL164"/>
      <c r="EJM164"/>
      <c r="EJN164"/>
      <c r="EJO164"/>
      <c r="EJP164"/>
      <c r="EJQ164"/>
      <c r="EJR164"/>
      <c r="EJS164"/>
      <c r="EJT164"/>
      <c r="EJU164"/>
      <c r="EJV164"/>
      <c r="EJW164"/>
      <c r="EJX164"/>
      <c r="EJY164"/>
      <c r="EJZ164"/>
      <c r="EKA164"/>
      <c r="EKB164"/>
      <c r="EKC164"/>
      <c r="EKD164"/>
      <c r="EKE164"/>
      <c r="EKF164"/>
      <c r="EKG164"/>
      <c r="EKH164"/>
      <c r="EKI164"/>
      <c r="EKJ164"/>
      <c r="EKK164"/>
      <c r="EKL164"/>
      <c r="EKM164"/>
      <c r="EKN164"/>
      <c r="EKO164"/>
      <c r="EKP164"/>
      <c r="EKQ164"/>
      <c r="EKR164"/>
      <c r="EKS164"/>
      <c r="EKT164"/>
      <c r="EKU164"/>
      <c r="EKV164"/>
      <c r="EKW164"/>
      <c r="EKX164"/>
      <c r="EKY164"/>
      <c r="EKZ164"/>
      <c r="ELA164"/>
      <c r="ELB164"/>
      <c r="ELC164"/>
      <c r="ELD164"/>
      <c r="ELE164"/>
      <c r="ELF164"/>
      <c r="ELG164"/>
      <c r="ELH164"/>
      <c r="ELI164"/>
      <c r="ELJ164"/>
      <c r="ELK164"/>
      <c r="ELL164"/>
      <c r="ELM164"/>
      <c r="ELN164"/>
      <c r="ELO164"/>
      <c r="ELP164"/>
      <c r="ELQ164"/>
      <c r="ELR164"/>
      <c r="ELS164"/>
      <c r="ELT164"/>
      <c r="ELU164"/>
      <c r="ELV164"/>
      <c r="ELW164"/>
      <c r="ELX164"/>
      <c r="ELY164"/>
      <c r="ELZ164"/>
      <c r="EMA164"/>
      <c r="EMB164"/>
      <c r="EMC164"/>
      <c r="EMD164"/>
      <c r="EME164"/>
      <c r="EMF164"/>
      <c r="EMG164"/>
      <c r="EMH164"/>
      <c r="EMI164"/>
      <c r="EMJ164"/>
      <c r="EMK164"/>
      <c r="EML164"/>
      <c r="EMM164"/>
      <c r="EMN164"/>
      <c r="EMO164"/>
      <c r="EMP164"/>
      <c r="EMQ164"/>
      <c r="EMR164"/>
      <c r="EMS164"/>
      <c r="EMT164"/>
      <c r="EMU164"/>
      <c r="EMV164"/>
      <c r="EMW164"/>
      <c r="EMX164"/>
      <c r="EMY164"/>
      <c r="EMZ164"/>
      <c r="ENA164"/>
      <c r="ENB164"/>
      <c r="ENC164"/>
      <c r="END164"/>
      <c r="ENE164"/>
      <c r="ENF164"/>
      <c r="ENG164"/>
      <c r="ENH164"/>
      <c r="ENI164"/>
      <c r="ENJ164"/>
      <c r="ENK164"/>
      <c r="ENL164"/>
      <c r="ENM164"/>
      <c r="ENN164"/>
      <c r="ENO164"/>
      <c r="ENP164"/>
      <c r="ENQ164"/>
      <c r="ENR164"/>
      <c r="ENS164"/>
      <c r="ENT164"/>
      <c r="ENU164"/>
      <c r="ENV164"/>
      <c r="ENW164"/>
      <c r="ENX164"/>
      <c r="ENY164"/>
      <c r="ENZ164"/>
      <c r="EOA164"/>
      <c r="EOB164"/>
      <c r="EOC164"/>
      <c r="EOD164"/>
      <c r="EOE164"/>
      <c r="EOF164"/>
      <c r="EOG164"/>
      <c r="EOH164"/>
      <c r="EOI164"/>
      <c r="EOJ164"/>
      <c r="EOK164"/>
      <c r="EOL164"/>
      <c r="EOM164"/>
      <c r="EON164"/>
      <c r="EOO164"/>
      <c r="EOP164"/>
      <c r="EOQ164"/>
      <c r="EOR164"/>
      <c r="EOS164"/>
      <c r="EOT164"/>
      <c r="EOU164"/>
      <c r="EOV164"/>
      <c r="EOW164"/>
      <c r="EOX164"/>
      <c r="EOY164"/>
      <c r="EOZ164"/>
      <c r="EPA164"/>
      <c r="EPB164"/>
      <c r="EPC164"/>
      <c r="EPD164"/>
      <c r="EPE164"/>
      <c r="EPF164"/>
      <c r="EPG164"/>
      <c r="EPH164"/>
      <c r="EPI164"/>
      <c r="EPJ164"/>
      <c r="EPK164"/>
      <c r="EPL164"/>
      <c r="EPM164"/>
      <c r="EPN164"/>
      <c r="EPO164"/>
      <c r="EPP164"/>
      <c r="EPQ164"/>
      <c r="EPR164"/>
      <c r="EPS164"/>
      <c r="EPT164"/>
      <c r="EPU164"/>
      <c r="EPV164"/>
      <c r="EPW164"/>
      <c r="EPX164"/>
      <c r="EPY164"/>
      <c r="EPZ164"/>
      <c r="EQA164"/>
      <c r="EQB164"/>
      <c r="EQC164"/>
      <c r="EQD164"/>
      <c r="EQE164"/>
      <c r="EQF164"/>
      <c r="EQG164"/>
      <c r="EQH164"/>
      <c r="EQI164"/>
      <c r="EQJ164"/>
      <c r="EQK164"/>
      <c r="EQL164"/>
      <c r="EQM164"/>
      <c r="EQN164"/>
      <c r="EQO164"/>
      <c r="EQP164"/>
      <c r="EQQ164"/>
      <c r="EQR164"/>
      <c r="EQS164"/>
      <c r="EQT164"/>
      <c r="EQU164"/>
      <c r="EQV164"/>
      <c r="EQW164"/>
      <c r="EQX164"/>
      <c r="EQY164"/>
      <c r="EQZ164"/>
      <c r="ERA164"/>
      <c r="ERB164"/>
      <c r="ERC164"/>
      <c r="ERD164"/>
      <c r="ERE164"/>
      <c r="ERF164"/>
      <c r="ERG164"/>
      <c r="ERH164"/>
      <c r="ERI164"/>
      <c r="ERJ164"/>
      <c r="ERK164"/>
      <c r="ERL164"/>
      <c r="ERM164"/>
      <c r="ERN164"/>
      <c r="ERO164"/>
      <c r="ERP164"/>
      <c r="ERQ164"/>
      <c r="ERR164"/>
      <c r="ERS164"/>
      <c r="ERT164"/>
      <c r="ERU164"/>
      <c r="ERV164"/>
      <c r="ERW164"/>
      <c r="ERX164"/>
      <c r="ERY164"/>
      <c r="ERZ164"/>
      <c r="ESA164"/>
      <c r="ESB164"/>
      <c r="ESC164"/>
      <c r="ESD164"/>
      <c r="ESE164"/>
      <c r="ESF164"/>
      <c r="ESG164"/>
      <c r="ESH164"/>
      <c r="ESI164"/>
      <c r="ESJ164"/>
      <c r="ESK164"/>
      <c r="ESL164"/>
      <c r="ESM164"/>
      <c r="ESN164"/>
      <c r="ESO164"/>
      <c r="ESP164"/>
      <c r="ESQ164"/>
      <c r="ESR164"/>
      <c r="ESS164"/>
      <c r="EST164"/>
      <c r="ESU164"/>
      <c r="ESV164"/>
      <c r="ESW164"/>
      <c r="ESX164"/>
      <c r="ESY164"/>
      <c r="ESZ164"/>
      <c r="ETA164"/>
      <c r="ETB164"/>
      <c r="ETC164"/>
      <c r="ETD164"/>
      <c r="ETE164"/>
      <c r="ETF164"/>
      <c r="ETG164"/>
      <c r="ETH164"/>
      <c r="ETI164"/>
      <c r="ETJ164"/>
      <c r="ETK164"/>
      <c r="ETL164"/>
      <c r="ETM164"/>
      <c r="ETN164"/>
      <c r="ETO164"/>
      <c r="ETP164"/>
      <c r="ETQ164"/>
      <c r="ETR164"/>
      <c r="ETS164"/>
      <c r="ETT164"/>
      <c r="ETU164"/>
      <c r="ETV164"/>
      <c r="ETW164"/>
      <c r="ETX164"/>
      <c r="ETY164"/>
      <c r="ETZ164"/>
      <c r="EUA164"/>
      <c r="EUB164"/>
      <c r="EUC164"/>
      <c r="EUD164"/>
      <c r="EUE164"/>
      <c r="EUF164"/>
      <c r="EUG164"/>
      <c r="EUH164"/>
      <c r="EUI164"/>
      <c r="EUJ164"/>
      <c r="EUK164"/>
      <c r="EUL164"/>
      <c r="EUM164"/>
      <c r="EUN164"/>
      <c r="EUO164"/>
      <c r="EUP164"/>
      <c r="EUQ164"/>
      <c r="EUR164"/>
      <c r="EUS164"/>
      <c r="EUT164"/>
      <c r="EUU164"/>
      <c r="EUV164"/>
      <c r="EUW164"/>
      <c r="EUX164"/>
      <c r="EUY164"/>
      <c r="EUZ164"/>
      <c r="EVA164"/>
      <c r="EVB164"/>
      <c r="EVC164"/>
      <c r="EVD164"/>
      <c r="EVE164"/>
      <c r="EVF164"/>
      <c r="EVG164"/>
      <c r="EVH164"/>
      <c r="EVI164"/>
      <c r="EVJ164"/>
      <c r="EVK164"/>
      <c r="EVL164"/>
      <c r="EVM164"/>
      <c r="EVN164"/>
      <c r="EVO164"/>
      <c r="EVP164"/>
      <c r="EVQ164"/>
      <c r="EVR164"/>
      <c r="EVS164"/>
      <c r="EVT164"/>
      <c r="EVU164"/>
      <c r="EVV164"/>
      <c r="EVW164"/>
      <c r="EVX164"/>
      <c r="EVY164"/>
      <c r="EVZ164"/>
      <c r="EWA164"/>
      <c r="EWB164"/>
      <c r="EWC164"/>
      <c r="EWD164"/>
      <c r="EWE164"/>
      <c r="EWF164"/>
      <c r="EWG164"/>
      <c r="EWH164"/>
      <c r="EWI164"/>
      <c r="EWJ164"/>
      <c r="EWK164"/>
      <c r="EWL164"/>
      <c r="EWM164"/>
      <c r="EWN164"/>
      <c r="EWO164"/>
      <c r="EWP164"/>
      <c r="EWQ164"/>
      <c r="EWR164"/>
      <c r="EWS164"/>
      <c r="EWT164"/>
      <c r="EWU164"/>
      <c r="EWV164"/>
      <c r="EWW164"/>
      <c r="EWX164"/>
      <c r="EWY164"/>
      <c r="EWZ164"/>
      <c r="EXA164"/>
      <c r="EXB164"/>
      <c r="EXC164"/>
      <c r="EXD164"/>
      <c r="EXE164"/>
      <c r="EXF164"/>
      <c r="EXG164"/>
      <c r="EXH164"/>
      <c r="EXI164"/>
      <c r="EXJ164"/>
      <c r="EXK164"/>
      <c r="EXL164"/>
      <c r="EXM164"/>
      <c r="EXN164"/>
      <c r="EXO164"/>
      <c r="EXP164"/>
      <c r="EXQ164"/>
      <c r="EXR164"/>
      <c r="EXS164"/>
      <c r="EXT164"/>
      <c r="EXU164"/>
      <c r="EXV164"/>
      <c r="EXW164"/>
      <c r="EXX164"/>
      <c r="EXY164"/>
      <c r="EXZ164"/>
      <c r="EYA164"/>
      <c r="EYB164"/>
      <c r="EYC164"/>
      <c r="EYD164"/>
      <c r="EYE164"/>
      <c r="EYF164"/>
      <c r="EYG164"/>
      <c r="EYH164"/>
      <c r="EYI164"/>
      <c r="EYJ164"/>
      <c r="EYK164"/>
      <c r="EYL164"/>
      <c r="EYM164"/>
      <c r="EYN164"/>
      <c r="EYO164"/>
      <c r="EYP164"/>
      <c r="EYQ164"/>
      <c r="EYR164"/>
      <c r="EYS164"/>
      <c r="EYT164"/>
      <c r="EYU164"/>
      <c r="EYV164"/>
      <c r="EYW164"/>
      <c r="EYX164"/>
      <c r="EYY164"/>
      <c r="EYZ164"/>
      <c r="EZA164"/>
      <c r="EZB164"/>
      <c r="EZC164"/>
      <c r="EZD164"/>
      <c r="EZE164"/>
      <c r="EZF164"/>
      <c r="EZG164"/>
      <c r="EZH164"/>
      <c r="EZI164"/>
      <c r="EZJ164"/>
      <c r="EZK164"/>
      <c r="EZL164"/>
      <c r="EZM164"/>
      <c r="EZN164"/>
      <c r="EZO164"/>
      <c r="EZP164"/>
      <c r="EZQ164"/>
      <c r="EZR164"/>
      <c r="EZS164"/>
      <c r="EZT164"/>
      <c r="EZU164"/>
      <c r="EZV164"/>
      <c r="EZW164"/>
      <c r="EZX164"/>
      <c r="EZY164"/>
      <c r="EZZ164"/>
      <c r="FAA164"/>
      <c r="FAB164"/>
      <c r="FAC164"/>
      <c r="FAD164"/>
      <c r="FAE164"/>
      <c r="FAF164"/>
      <c r="FAG164"/>
      <c r="FAH164"/>
      <c r="FAI164"/>
      <c r="FAJ164"/>
      <c r="FAK164"/>
      <c r="FAL164"/>
      <c r="FAM164"/>
      <c r="FAN164"/>
      <c r="FAO164"/>
      <c r="FAP164"/>
      <c r="FAQ164"/>
      <c r="FAR164"/>
      <c r="FAS164"/>
      <c r="FAT164"/>
      <c r="FAU164"/>
      <c r="FAV164"/>
      <c r="FAW164"/>
      <c r="FAX164"/>
      <c r="FAY164"/>
      <c r="FAZ164"/>
      <c r="FBA164"/>
      <c r="FBB164"/>
      <c r="FBC164"/>
      <c r="FBD164"/>
      <c r="FBE164"/>
      <c r="FBF164"/>
      <c r="FBG164"/>
      <c r="FBH164"/>
      <c r="FBI164"/>
      <c r="FBJ164"/>
      <c r="FBK164"/>
      <c r="FBL164"/>
      <c r="FBM164"/>
      <c r="FBN164"/>
      <c r="FBO164"/>
      <c r="FBP164"/>
      <c r="FBQ164"/>
      <c r="FBR164"/>
      <c r="FBS164"/>
      <c r="FBT164"/>
      <c r="FBU164"/>
      <c r="FBV164"/>
      <c r="FBW164"/>
      <c r="FBX164"/>
      <c r="FBY164"/>
      <c r="FBZ164"/>
      <c r="FCA164"/>
      <c r="FCB164"/>
      <c r="FCC164"/>
      <c r="FCD164"/>
      <c r="FCE164"/>
      <c r="FCF164"/>
      <c r="FCG164"/>
      <c r="FCH164"/>
      <c r="FCI164"/>
      <c r="FCJ164"/>
      <c r="FCK164"/>
      <c r="FCL164"/>
      <c r="FCM164"/>
      <c r="FCN164"/>
      <c r="FCO164"/>
      <c r="FCP164"/>
      <c r="FCQ164"/>
      <c r="FCR164"/>
      <c r="FCS164"/>
      <c r="FCT164"/>
      <c r="FCU164"/>
      <c r="FCV164"/>
      <c r="FCW164"/>
      <c r="FCX164"/>
      <c r="FCY164"/>
      <c r="FCZ164"/>
      <c r="FDA164"/>
      <c r="FDB164"/>
      <c r="FDC164"/>
      <c r="FDD164"/>
      <c r="FDE164"/>
      <c r="FDF164"/>
      <c r="FDG164"/>
      <c r="FDH164"/>
      <c r="FDI164"/>
      <c r="FDJ164"/>
      <c r="FDK164"/>
      <c r="FDL164"/>
      <c r="FDM164"/>
      <c r="FDN164"/>
      <c r="FDO164"/>
      <c r="FDP164"/>
      <c r="FDQ164"/>
      <c r="FDR164"/>
      <c r="FDS164"/>
      <c r="FDT164"/>
      <c r="FDU164"/>
      <c r="FDV164"/>
      <c r="FDW164"/>
      <c r="FDX164"/>
      <c r="FDY164"/>
      <c r="FDZ164"/>
      <c r="FEA164"/>
      <c r="FEB164"/>
      <c r="FEC164"/>
      <c r="FED164"/>
      <c r="FEE164"/>
      <c r="FEF164"/>
      <c r="FEG164"/>
      <c r="FEH164"/>
      <c r="FEI164"/>
      <c r="FEJ164"/>
      <c r="FEK164"/>
      <c r="FEL164"/>
      <c r="FEM164"/>
      <c r="FEN164"/>
      <c r="FEO164"/>
      <c r="FEP164"/>
      <c r="FEQ164"/>
      <c r="FER164"/>
      <c r="FES164"/>
      <c r="FET164"/>
      <c r="FEU164"/>
      <c r="FEV164"/>
      <c r="FEW164"/>
      <c r="FEX164"/>
      <c r="FEY164"/>
      <c r="FEZ164"/>
      <c r="FFA164"/>
      <c r="FFB164"/>
      <c r="FFC164"/>
      <c r="FFD164"/>
      <c r="FFE164"/>
      <c r="FFF164"/>
      <c r="FFG164"/>
      <c r="FFH164"/>
      <c r="FFI164"/>
      <c r="FFJ164"/>
      <c r="FFK164"/>
      <c r="FFL164"/>
      <c r="FFM164"/>
      <c r="FFN164"/>
      <c r="FFO164"/>
      <c r="FFP164"/>
      <c r="FFQ164"/>
      <c r="FFR164"/>
      <c r="FFS164"/>
      <c r="FFT164"/>
      <c r="FFU164"/>
      <c r="FFV164"/>
      <c r="FFW164"/>
      <c r="FFX164"/>
      <c r="FFY164"/>
      <c r="FFZ164"/>
      <c r="FGA164"/>
      <c r="FGB164"/>
      <c r="FGC164"/>
      <c r="FGD164"/>
      <c r="FGE164"/>
      <c r="FGF164"/>
      <c r="FGG164"/>
      <c r="FGH164"/>
      <c r="FGI164"/>
      <c r="FGJ164"/>
      <c r="FGK164"/>
      <c r="FGL164"/>
      <c r="FGM164"/>
      <c r="FGN164"/>
      <c r="FGO164"/>
      <c r="FGP164"/>
      <c r="FGQ164"/>
      <c r="FGR164"/>
      <c r="FGS164"/>
      <c r="FGT164"/>
      <c r="FGU164"/>
      <c r="FGV164"/>
      <c r="FGW164"/>
      <c r="FGX164"/>
      <c r="FGY164"/>
      <c r="FGZ164"/>
      <c r="FHA164"/>
      <c r="FHB164"/>
      <c r="FHC164"/>
      <c r="FHD164"/>
      <c r="FHE164"/>
      <c r="FHF164"/>
      <c r="FHG164"/>
      <c r="FHH164"/>
      <c r="FHI164"/>
      <c r="FHJ164"/>
      <c r="FHK164"/>
      <c r="FHL164"/>
      <c r="FHM164"/>
      <c r="FHN164"/>
      <c r="FHO164"/>
      <c r="FHP164"/>
      <c r="FHQ164"/>
      <c r="FHR164"/>
      <c r="FHS164"/>
      <c r="FHT164"/>
      <c r="FHU164"/>
      <c r="FHV164"/>
      <c r="FHW164"/>
      <c r="FHX164"/>
      <c r="FHY164"/>
      <c r="FHZ164"/>
      <c r="FIA164"/>
      <c r="FIB164"/>
      <c r="FIC164"/>
      <c r="FID164"/>
      <c r="FIE164"/>
      <c r="FIF164"/>
      <c r="FIG164"/>
      <c r="FIH164"/>
      <c r="FII164"/>
      <c r="FIJ164"/>
      <c r="FIK164"/>
      <c r="FIL164"/>
      <c r="FIM164"/>
      <c r="FIN164"/>
      <c r="FIO164"/>
      <c r="FIP164"/>
      <c r="FIQ164"/>
      <c r="FIR164"/>
      <c r="FIS164"/>
      <c r="FIT164"/>
      <c r="FIU164"/>
      <c r="FIV164"/>
      <c r="FIW164"/>
      <c r="FIX164"/>
      <c r="FIY164"/>
      <c r="FIZ164"/>
      <c r="FJA164"/>
      <c r="FJB164"/>
      <c r="FJC164"/>
      <c r="FJD164"/>
      <c r="FJE164"/>
      <c r="FJF164"/>
      <c r="FJG164"/>
      <c r="FJH164"/>
      <c r="FJI164"/>
      <c r="FJJ164"/>
      <c r="FJK164"/>
      <c r="FJL164"/>
      <c r="FJM164"/>
      <c r="FJN164"/>
      <c r="FJO164"/>
      <c r="FJP164"/>
      <c r="FJQ164"/>
      <c r="FJR164"/>
      <c r="FJS164"/>
      <c r="FJT164"/>
      <c r="FJU164"/>
      <c r="FJV164"/>
      <c r="FJW164"/>
      <c r="FJX164"/>
      <c r="FJY164"/>
      <c r="FJZ164"/>
      <c r="FKA164"/>
      <c r="FKB164"/>
      <c r="FKC164"/>
      <c r="FKD164"/>
      <c r="FKE164"/>
      <c r="FKF164"/>
      <c r="FKG164"/>
      <c r="FKH164"/>
      <c r="FKI164"/>
      <c r="FKJ164"/>
      <c r="FKK164"/>
      <c r="FKL164"/>
      <c r="FKM164"/>
      <c r="FKN164"/>
      <c r="FKO164"/>
      <c r="FKP164"/>
      <c r="FKQ164"/>
      <c r="FKR164"/>
      <c r="FKS164"/>
      <c r="FKT164"/>
      <c r="FKU164"/>
      <c r="FKV164"/>
      <c r="FKW164"/>
      <c r="FKX164"/>
      <c r="FKY164"/>
      <c r="FKZ164"/>
      <c r="FLA164"/>
      <c r="FLB164"/>
      <c r="FLC164"/>
      <c r="FLD164"/>
      <c r="FLE164"/>
      <c r="FLF164"/>
      <c r="FLG164"/>
      <c r="FLH164"/>
      <c r="FLI164"/>
      <c r="FLJ164"/>
      <c r="FLK164"/>
      <c r="FLL164"/>
      <c r="FLM164"/>
      <c r="FLN164"/>
      <c r="FLO164"/>
      <c r="FLP164"/>
      <c r="FLQ164"/>
      <c r="FLR164"/>
      <c r="FLS164"/>
      <c r="FLT164"/>
      <c r="FLU164"/>
      <c r="FLV164"/>
      <c r="FLW164"/>
      <c r="FLX164"/>
      <c r="FLY164"/>
      <c r="FLZ164"/>
      <c r="FMA164"/>
      <c r="FMB164"/>
      <c r="FMC164"/>
      <c r="FMD164"/>
      <c r="FME164"/>
      <c r="FMF164"/>
      <c r="FMG164"/>
      <c r="FMH164"/>
      <c r="FMI164"/>
      <c r="FMJ164"/>
      <c r="FMK164"/>
      <c r="FML164"/>
      <c r="FMM164"/>
      <c r="FMN164"/>
      <c r="FMO164"/>
      <c r="FMP164"/>
      <c r="FMQ164"/>
      <c r="FMR164"/>
      <c r="FMS164"/>
      <c r="FMT164"/>
      <c r="FMU164"/>
      <c r="FMV164"/>
      <c r="FMW164"/>
      <c r="FMX164"/>
      <c r="FMY164"/>
      <c r="FMZ164"/>
      <c r="FNA164"/>
      <c r="FNB164"/>
      <c r="FNC164"/>
      <c r="FND164"/>
      <c r="FNE164"/>
      <c r="FNF164"/>
      <c r="FNG164"/>
      <c r="FNH164"/>
      <c r="FNI164"/>
      <c r="FNJ164"/>
      <c r="FNK164"/>
      <c r="FNL164"/>
      <c r="FNM164"/>
      <c r="FNN164"/>
      <c r="FNO164"/>
      <c r="FNP164"/>
      <c r="FNQ164"/>
      <c r="FNR164"/>
      <c r="FNS164"/>
      <c r="FNT164"/>
      <c r="FNU164"/>
      <c r="FNV164"/>
      <c r="FNW164"/>
      <c r="FNX164"/>
      <c r="FNY164"/>
      <c r="FNZ164"/>
      <c r="FOA164"/>
      <c r="FOB164"/>
      <c r="FOC164"/>
      <c r="FOD164"/>
      <c r="FOE164"/>
      <c r="FOF164"/>
      <c r="FOG164"/>
      <c r="FOH164"/>
      <c r="FOI164"/>
      <c r="FOJ164"/>
      <c r="FOK164"/>
      <c r="FOL164"/>
      <c r="FOM164"/>
      <c r="FON164"/>
      <c r="FOO164"/>
      <c r="FOP164"/>
      <c r="FOQ164"/>
      <c r="FOR164"/>
      <c r="FOS164"/>
      <c r="FOT164"/>
      <c r="FOU164"/>
      <c r="FOV164"/>
      <c r="FOW164"/>
      <c r="FOX164"/>
      <c r="FOY164"/>
      <c r="FOZ164"/>
      <c r="FPA164"/>
      <c r="FPB164"/>
      <c r="FPC164"/>
      <c r="FPD164"/>
      <c r="FPE164"/>
      <c r="FPF164"/>
      <c r="FPG164"/>
      <c r="FPH164"/>
      <c r="FPI164"/>
      <c r="FPJ164"/>
      <c r="FPK164"/>
      <c r="FPL164"/>
      <c r="FPM164"/>
      <c r="FPN164"/>
      <c r="FPO164"/>
      <c r="FPP164"/>
      <c r="FPQ164"/>
      <c r="FPR164"/>
      <c r="FPS164"/>
      <c r="FPT164"/>
      <c r="FPU164"/>
      <c r="FPV164"/>
      <c r="FPW164"/>
      <c r="FPX164"/>
      <c r="FPY164"/>
      <c r="FPZ164"/>
      <c r="FQA164"/>
      <c r="FQB164"/>
      <c r="FQC164"/>
      <c r="FQD164"/>
      <c r="FQE164"/>
      <c r="FQF164"/>
      <c r="FQG164"/>
      <c r="FQH164"/>
      <c r="FQI164"/>
      <c r="FQJ164"/>
      <c r="FQK164"/>
      <c r="FQL164"/>
      <c r="FQM164"/>
      <c r="FQN164"/>
      <c r="FQO164"/>
      <c r="FQP164"/>
      <c r="FQQ164"/>
      <c r="FQR164"/>
      <c r="FQS164"/>
      <c r="FQT164"/>
      <c r="FQU164"/>
      <c r="FQV164"/>
      <c r="FQW164"/>
      <c r="FQX164"/>
      <c r="FQY164"/>
      <c r="FQZ164"/>
      <c r="FRA164"/>
      <c r="FRB164"/>
      <c r="FRC164"/>
      <c r="FRD164"/>
      <c r="FRE164"/>
      <c r="FRF164"/>
      <c r="FRG164"/>
      <c r="FRH164"/>
      <c r="FRI164"/>
      <c r="FRJ164"/>
      <c r="FRK164"/>
      <c r="FRL164"/>
      <c r="FRM164"/>
      <c r="FRN164"/>
      <c r="FRO164"/>
      <c r="FRP164"/>
      <c r="FRQ164"/>
      <c r="FRR164"/>
      <c r="FRS164"/>
      <c r="FRT164"/>
      <c r="FRU164"/>
      <c r="FRV164"/>
      <c r="FRW164"/>
      <c r="FRX164"/>
      <c r="FRY164"/>
      <c r="FRZ164"/>
      <c r="FSA164"/>
      <c r="FSB164"/>
      <c r="FSC164"/>
      <c r="FSD164"/>
      <c r="FSE164"/>
      <c r="FSF164"/>
      <c r="FSG164"/>
      <c r="FSH164"/>
      <c r="FSI164"/>
      <c r="FSJ164"/>
      <c r="FSK164"/>
      <c r="FSL164"/>
      <c r="FSM164"/>
      <c r="FSN164"/>
      <c r="FSO164"/>
      <c r="FSP164"/>
      <c r="FSQ164"/>
      <c r="FSR164"/>
      <c r="FSS164"/>
      <c r="FST164"/>
      <c r="FSU164"/>
      <c r="FSV164"/>
      <c r="FSW164"/>
      <c r="FSX164"/>
      <c r="FSY164"/>
      <c r="FSZ164"/>
      <c r="FTA164"/>
      <c r="FTB164"/>
      <c r="FTC164"/>
      <c r="FTD164"/>
      <c r="FTE164"/>
      <c r="FTF164"/>
      <c r="FTG164"/>
      <c r="FTH164"/>
      <c r="FTI164"/>
      <c r="FTJ164"/>
      <c r="FTK164"/>
      <c r="FTL164"/>
      <c r="FTM164"/>
      <c r="FTN164"/>
      <c r="FTO164"/>
      <c r="FTP164"/>
      <c r="FTQ164"/>
      <c r="FTR164"/>
      <c r="FTS164"/>
      <c r="FTT164"/>
      <c r="FTU164"/>
      <c r="FTV164"/>
      <c r="FTW164"/>
      <c r="FTX164"/>
      <c r="FTY164"/>
      <c r="FTZ164"/>
      <c r="FUA164"/>
      <c r="FUB164"/>
      <c r="FUC164"/>
      <c r="FUD164"/>
      <c r="FUE164"/>
      <c r="FUF164"/>
      <c r="FUG164"/>
      <c r="FUH164"/>
      <c r="FUI164"/>
      <c r="FUJ164"/>
      <c r="FUK164"/>
      <c r="FUL164"/>
      <c r="FUM164"/>
      <c r="FUN164"/>
      <c r="FUO164"/>
      <c r="FUP164"/>
      <c r="FUQ164"/>
      <c r="FUR164"/>
      <c r="FUS164"/>
      <c r="FUT164"/>
      <c r="FUU164"/>
      <c r="FUV164"/>
      <c r="FUW164"/>
      <c r="FUX164"/>
      <c r="FUY164"/>
      <c r="FUZ164"/>
      <c r="FVA164"/>
      <c r="FVB164"/>
      <c r="FVC164"/>
      <c r="FVD164"/>
      <c r="FVE164"/>
      <c r="FVF164"/>
      <c r="FVG164"/>
      <c r="FVH164"/>
      <c r="FVI164"/>
      <c r="FVJ164"/>
      <c r="FVK164"/>
      <c r="FVL164"/>
      <c r="FVM164"/>
      <c r="FVN164"/>
      <c r="FVO164"/>
      <c r="FVP164"/>
      <c r="FVQ164"/>
      <c r="FVR164"/>
      <c r="FVS164"/>
      <c r="FVT164"/>
      <c r="FVU164"/>
      <c r="FVV164"/>
      <c r="FVW164"/>
      <c r="FVX164"/>
      <c r="FVY164"/>
      <c r="FVZ164"/>
      <c r="FWA164"/>
      <c r="FWB164"/>
      <c r="FWC164"/>
      <c r="FWD164"/>
      <c r="FWE164"/>
      <c r="FWF164"/>
      <c r="FWG164"/>
      <c r="FWH164"/>
      <c r="FWI164"/>
      <c r="FWJ164"/>
      <c r="FWK164"/>
      <c r="FWL164"/>
      <c r="FWM164"/>
      <c r="FWN164"/>
      <c r="FWO164"/>
      <c r="FWP164"/>
      <c r="FWQ164"/>
      <c r="FWR164"/>
      <c r="FWS164"/>
      <c r="FWT164"/>
      <c r="FWU164"/>
      <c r="FWV164"/>
      <c r="FWW164"/>
      <c r="FWX164"/>
      <c r="FWY164"/>
      <c r="FWZ164"/>
      <c r="FXA164"/>
      <c r="FXB164"/>
      <c r="FXC164"/>
      <c r="FXD164"/>
      <c r="FXE164"/>
      <c r="FXF164"/>
      <c r="FXG164"/>
      <c r="FXH164"/>
      <c r="FXI164"/>
      <c r="FXJ164"/>
      <c r="FXK164"/>
      <c r="FXL164"/>
      <c r="FXM164"/>
      <c r="FXN164"/>
      <c r="FXO164"/>
      <c r="FXP164"/>
      <c r="FXQ164"/>
      <c r="FXR164"/>
      <c r="FXS164"/>
      <c r="FXT164"/>
      <c r="FXU164"/>
      <c r="FXV164"/>
      <c r="FXW164"/>
      <c r="FXX164"/>
      <c r="FXY164"/>
      <c r="FXZ164"/>
      <c r="FYA164"/>
      <c r="FYB164"/>
      <c r="FYC164"/>
      <c r="FYD164"/>
      <c r="FYE164"/>
      <c r="FYF164"/>
      <c r="FYG164"/>
      <c r="FYH164"/>
      <c r="FYI164"/>
      <c r="FYJ164"/>
      <c r="FYK164"/>
      <c r="FYL164"/>
      <c r="FYM164"/>
      <c r="FYN164"/>
      <c r="FYO164"/>
      <c r="FYP164"/>
      <c r="FYQ164"/>
      <c r="FYR164"/>
      <c r="FYS164"/>
      <c r="FYT164"/>
      <c r="FYU164"/>
      <c r="FYV164"/>
      <c r="FYW164"/>
      <c r="FYX164"/>
      <c r="FYY164"/>
      <c r="FYZ164"/>
      <c r="FZA164"/>
      <c r="FZB164"/>
      <c r="FZC164"/>
      <c r="FZD164"/>
      <c r="FZE164"/>
      <c r="FZF164"/>
      <c r="FZG164"/>
      <c r="FZH164"/>
      <c r="FZI164"/>
      <c r="FZJ164"/>
      <c r="FZK164"/>
      <c r="FZL164"/>
      <c r="FZM164"/>
      <c r="FZN164"/>
      <c r="FZO164"/>
      <c r="FZP164"/>
      <c r="FZQ164"/>
      <c r="FZR164"/>
      <c r="FZS164"/>
      <c r="FZT164"/>
      <c r="FZU164"/>
      <c r="FZV164"/>
      <c r="FZW164"/>
      <c r="FZX164"/>
      <c r="FZY164"/>
      <c r="FZZ164"/>
      <c r="GAA164"/>
      <c r="GAB164"/>
      <c r="GAC164"/>
      <c r="GAD164"/>
      <c r="GAE164"/>
      <c r="GAF164"/>
      <c r="GAG164"/>
      <c r="GAH164"/>
      <c r="GAI164"/>
      <c r="GAJ164"/>
      <c r="GAK164"/>
      <c r="GAL164"/>
      <c r="GAM164"/>
      <c r="GAN164"/>
      <c r="GAO164"/>
      <c r="GAP164"/>
      <c r="GAQ164"/>
      <c r="GAR164"/>
      <c r="GAS164"/>
      <c r="GAT164"/>
      <c r="GAU164"/>
      <c r="GAV164"/>
      <c r="GAW164"/>
      <c r="GAX164"/>
      <c r="GAY164"/>
      <c r="GAZ164"/>
      <c r="GBA164"/>
      <c r="GBB164"/>
      <c r="GBC164"/>
      <c r="GBD164"/>
      <c r="GBE164"/>
      <c r="GBF164"/>
      <c r="GBG164"/>
      <c r="GBH164"/>
      <c r="GBI164"/>
      <c r="GBJ164"/>
      <c r="GBK164"/>
      <c r="GBL164"/>
      <c r="GBM164"/>
      <c r="GBN164"/>
      <c r="GBO164"/>
      <c r="GBP164"/>
      <c r="GBQ164"/>
      <c r="GBR164"/>
      <c r="GBS164"/>
      <c r="GBT164"/>
      <c r="GBU164"/>
      <c r="GBV164"/>
      <c r="GBW164"/>
      <c r="GBX164"/>
      <c r="GBY164"/>
      <c r="GBZ164"/>
      <c r="GCA164"/>
      <c r="GCB164"/>
      <c r="GCC164"/>
      <c r="GCD164"/>
      <c r="GCE164"/>
      <c r="GCF164"/>
      <c r="GCG164"/>
      <c r="GCH164"/>
      <c r="GCI164"/>
      <c r="GCJ164"/>
      <c r="GCK164"/>
      <c r="GCL164"/>
      <c r="GCM164"/>
      <c r="GCN164"/>
      <c r="GCO164"/>
      <c r="GCP164"/>
      <c r="GCQ164"/>
      <c r="GCR164"/>
      <c r="GCS164"/>
      <c r="GCT164"/>
      <c r="GCU164"/>
      <c r="GCV164"/>
      <c r="GCW164"/>
      <c r="GCX164"/>
      <c r="GCY164"/>
      <c r="GCZ164"/>
      <c r="GDA164"/>
      <c r="GDB164"/>
      <c r="GDC164"/>
      <c r="GDD164"/>
      <c r="GDE164"/>
      <c r="GDF164"/>
      <c r="GDG164"/>
      <c r="GDH164"/>
      <c r="GDI164"/>
      <c r="GDJ164"/>
      <c r="GDK164"/>
      <c r="GDL164"/>
      <c r="GDM164"/>
      <c r="GDN164"/>
      <c r="GDO164"/>
      <c r="GDP164"/>
      <c r="GDQ164"/>
      <c r="GDR164"/>
      <c r="GDS164"/>
      <c r="GDT164"/>
      <c r="GDU164"/>
      <c r="GDV164"/>
      <c r="GDW164"/>
      <c r="GDX164"/>
      <c r="GDY164"/>
      <c r="GDZ164"/>
      <c r="GEA164"/>
      <c r="GEB164"/>
      <c r="GEC164"/>
      <c r="GED164"/>
      <c r="GEE164"/>
      <c r="GEF164"/>
      <c r="GEG164"/>
      <c r="GEH164"/>
      <c r="GEI164"/>
      <c r="GEJ164"/>
      <c r="GEK164"/>
      <c r="GEL164"/>
      <c r="GEM164"/>
      <c r="GEN164"/>
      <c r="GEO164"/>
      <c r="GEP164"/>
      <c r="GEQ164"/>
      <c r="GER164"/>
      <c r="GES164"/>
      <c r="GET164"/>
      <c r="GEU164"/>
      <c r="GEV164"/>
      <c r="GEW164"/>
      <c r="GEX164"/>
      <c r="GEY164"/>
      <c r="GEZ164"/>
      <c r="GFA164"/>
      <c r="GFB164"/>
      <c r="GFC164"/>
      <c r="GFD164"/>
      <c r="GFE164"/>
      <c r="GFF164"/>
      <c r="GFG164"/>
      <c r="GFH164"/>
      <c r="GFI164"/>
      <c r="GFJ164"/>
      <c r="GFK164"/>
      <c r="GFL164"/>
      <c r="GFM164"/>
      <c r="GFN164"/>
      <c r="GFO164"/>
    </row>
    <row r="165" spans="1:4903" x14ac:dyDescent="0.35">
      <c r="A165" s="37" t="s">
        <v>23</v>
      </c>
      <c r="B165" s="34">
        <v>11886.749999999998</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c r="ASC165"/>
      <c r="ASD165"/>
      <c r="ASE165"/>
      <c r="ASF165"/>
      <c r="ASG165"/>
      <c r="ASH165"/>
      <c r="ASI165"/>
      <c r="ASJ165"/>
      <c r="ASK165"/>
      <c r="ASL165"/>
      <c r="ASM165"/>
      <c r="ASN165"/>
      <c r="ASO165"/>
      <c r="ASP165"/>
      <c r="ASQ165"/>
      <c r="ASR165"/>
      <c r="ASS165"/>
      <c r="AST165"/>
      <c r="ASU165"/>
      <c r="ASV165"/>
      <c r="ASW165"/>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c r="AZQ165"/>
      <c r="AZR165"/>
      <c r="AZS165"/>
      <c r="AZT165"/>
      <c r="AZU165"/>
      <c r="AZV165"/>
      <c r="AZW165"/>
      <c r="AZX165"/>
      <c r="AZY165"/>
      <c r="AZZ165"/>
      <c r="BAA165"/>
      <c r="BAB165"/>
      <c r="BAC165"/>
      <c r="BAD165"/>
      <c r="BAE165"/>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c r="BGW165"/>
      <c r="BGX165"/>
      <c r="BGY165"/>
      <c r="BGZ165"/>
      <c r="BHA165"/>
      <c r="BHB165"/>
      <c r="BHC165"/>
      <c r="BHD165"/>
      <c r="BHE165"/>
      <c r="BHF165"/>
      <c r="BHG165"/>
      <c r="BHH165"/>
      <c r="BHI165"/>
      <c r="BHJ165"/>
      <c r="BHK165"/>
      <c r="BHL165"/>
      <c r="BHM165"/>
      <c r="BHN165"/>
      <c r="BHO165"/>
      <c r="BHP165"/>
      <c r="BHQ165"/>
      <c r="BHR165"/>
      <c r="BHS165"/>
      <c r="BHT165"/>
      <c r="BHU165"/>
      <c r="BHV165"/>
      <c r="BHW165"/>
      <c r="BHX165"/>
      <c r="BHY165"/>
      <c r="BHZ165"/>
      <c r="BIA165"/>
      <c r="BIB165"/>
      <c r="BIC165"/>
      <c r="BID165"/>
      <c r="BIE165"/>
      <c r="BIF165"/>
      <c r="BIG165"/>
      <c r="BIH165"/>
      <c r="BII165"/>
      <c r="BIJ165"/>
      <c r="BIK165"/>
      <c r="BIL165"/>
      <c r="BIM165"/>
      <c r="BIN165"/>
      <c r="BIO165"/>
      <c r="BIP165"/>
      <c r="BIQ165"/>
      <c r="BIR165"/>
      <c r="BIS165"/>
      <c r="BIT165"/>
      <c r="BIU165"/>
      <c r="BIV165"/>
      <c r="BIW165"/>
      <c r="BIX165"/>
      <c r="BIY165"/>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c r="BLJ165"/>
      <c r="BLK165"/>
      <c r="BLL165"/>
      <c r="BLM165"/>
      <c r="BLN165"/>
      <c r="BLO165"/>
      <c r="BLP165"/>
      <c r="BLQ165"/>
      <c r="BLR165"/>
      <c r="BLS165"/>
      <c r="BLT165"/>
      <c r="BLU165"/>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c r="BOH165"/>
      <c r="BOI165"/>
      <c r="BOJ165"/>
      <c r="BOK165"/>
      <c r="BOL165"/>
      <c r="BOM165"/>
      <c r="BON165"/>
      <c r="BOO165"/>
      <c r="BOP165"/>
      <c r="BOQ165"/>
      <c r="BOR165"/>
      <c r="BOS165"/>
      <c r="BOT165"/>
      <c r="BOU165"/>
      <c r="BOV165"/>
      <c r="BOW165"/>
      <c r="BOX165"/>
      <c r="BOY165"/>
      <c r="BOZ165"/>
      <c r="BPA165"/>
      <c r="BPB165"/>
      <c r="BPC165"/>
      <c r="BPD165"/>
      <c r="BPE165"/>
      <c r="BPF165"/>
      <c r="BPG165"/>
      <c r="BPH165"/>
      <c r="BPI165"/>
      <c r="BPJ165"/>
      <c r="BPK165"/>
      <c r="BPL165"/>
      <c r="BPM165"/>
      <c r="BPN165"/>
      <c r="BPO165"/>
      <c r="BPP165"/>
      <c r="BPQ165"/>
      <c r="BPR165"/>
      <c r="BPS165"/>
      <c r="BPT165"/>
      <c r="BPU165"/>
      <c r="BPV165"/>
      <c r="BPW165"/>
      <c r="BPX165"/>
      <c r="BPY165"/>
      <c r="BPZ165"/>
      <c r="BQA165"/>
      <c r="BQB165"/>
      <c r="BQC165"/>
      <c r="BQD165"/>
      <c r="BQE165"/>
      <c r="BQF165"/>
      <c r="BQG165"/>
      <c r="BQH165"/>
      <c r="BQI165"/>
      <c r="BQJ165"/>
      <c r="BQK165"/>
      <c r="BQL165"/>
      <c r="BQM165"/>
      <c r="BQN165"/>
      <c r="BQO165"/>
      <c r="BQP165"/>
      <c r="BQQ165"/>
      <c r="BQR165"/>
      <c r="BQS165"/>
      <c r="BQT165"/>
      <c r="BQU165"/>
      <c r="BQV165"/>
      <c r="BQW165"/>
      <c r="BQX165"/>
      <c r="BQY165"/>
      <c r="BQZ165"/>
      <c r="BRA165"/>
      <c r="BRB165"/>
      <c r="BRC165"/>
      <c r="BRD165"/>
      <c r="BRE165"/>
      <c r="BRF165"/>
      <c r="BRG165"/>
      <c r="BRH165"/>
      <c r="BRI165"/>
      <c r="BRJ165"/>
      <c r="BRK165"/>
      <c r="BRL165"/>
      <c r="BRM165"/>
      <c r="BRN165"/>
      <c r="BRO165"/>
      <c r="BRP165"/>
      <c r="BRQ165"/>
      <c r="BRR165"/>
      <c r="BRS165"/>
      <c r="BRT165"/>
      <c r="BRU165"/>
      <c r="BRV165"/>
      <c r="BRW165"/>
      <c r="BRX165"/>
      <c r="BRY165"/>
      <c r="BRZ165"/>
      <c r="BSA165"/>
      <c r="BSB165"/>
      <c r="BSC165"/>
      <c r="BSD165"/>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c r="BUN165"/>
      <c r="BUO165"/>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c r="BXZ165"/>
      <c r="BYA165"/>
      <c r="BYB165"/>
      <c r="BYC165"/>
      <c r="BYD165"/>
      <c r="BYE165"/>
      <c r="BYF165"/>
      <c r="BYG165"/>
      <c r="BYH165"/>
      <c r="BYI165"/>
      <c r="BYJ165"/>
      <c r="BYK165"/>
      <c r="BYL165"/>
      <c r="BYM165"/>
      <c r="BYN165"/>
      <c r="BYO165"/>
      <c r="BYP165"/>
      <c r="BYQ165"/>
      <c r="BYR165"/>
      <c r="BYS165"/>
      <c r="BYT165"/>
      <c r="BYU165"/>
      <c r="BYV165"/>
      <c r="BYW165"/>
      <c r="BYX165"/>
      <c r="BYY165"/>
      <c r="BYZ165"/>
      <c r="BZA165"/>
      <c r="BZB165"/>
      <c r="BZC165"/>
      <c r="BZD165"/>
      <c r="BZE165"/>
      <c r="BZF165"/>
      <c r="BZG165"/>
      <c r="BZH165"/>
      <c r="BZI165"/>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c r="CBR165"/>
      <c r="CBS165"/>
      <c r="CBT165"/>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c r="CEA165"/>
      <c r="CEB165"/>
      <c r="CEC165"/>
      <c r="CED165"/>
      <c r="CEE165"/>
      <c r="CEF165"/>
      <c r="CEG165"/>
      <c r="CEH165"/>
      <c r="CEI165"/>
      <c r="CEJ165"/>
      <c r="CEK165"/>
      <c r="CEL165"/>
      <c r="CEM165"/>
      <c r="CEN165"/>
      <c r="CEO165"/>
      <c r="CEP165"/>
      <c r="CEQ165"/>
      <c r="CER165"/>
      <c r="CES165"/>
      <c r="CET165"/>
      <c r="CEU165"/>
      <c r="CEV165"/>
      <c r="CEW165"/>
      <c r="CEX165"/>
      <c r="CEY165"/>
      <c r="CEZ165"/>
      <c r="CFA165"/>
      <c r="CFB165"/>
      <c r="CFC165"/>
      <c r="CFD165"/>
      <c r="CFE165"/>
      <c r="CFF165"/>
      <c r="CFG165"/>
      <c r="CFH165"/>
      <c r="CFI165"/>
      <c r="CFJ165"/>
      <c r="CFK165"/>
      <c r="CFL165"/>
      <c r="CFM165"/>
      <c r="CFN165"/>
      <c r="CFO165"/>
      <c r="CFP165"/>
      <c r="CFQ165"/>
      <c r="CFR165"/>
      <c r="CFS165"/>
      <c r="CFT165"/>
      <c r="CFU165"/>
      <c r="CFV165"/>
      <c r="CFW165"/>
      <c r="CFX165"/>
      <c r="CFY165"/>
      <c r="CFZ165"/>
      <c r="CGA165"/>
      <c r="CGB165"/>
      <c r="CGC165"/>
      <c r="CGD165"/>
      <c r="CGE165"/>
      <c r="CGF165"/>
      <c r="CGG165"/>
      <c r="CGH165"/>
      <c r="CGI165"/>
      <c r="CGJ165"/>
      <c r="CGK165"/>
      <c r="CGL165"/>
      <c r="CGM165"/>
      <c r="CGN165"/>
      <c r="CGO165"/>
      <c r="CGP165"/>
      <c r="CGQ165"/>
      <c r="CGR165"/>
      <c r="CGS165"/>
      <c r="CGT165"/>
      <c r="CGU165"/>
      <c r="CGV165"/>
      <c r="CGW165"/>
      <c r="CGX165"/>
      <c r="CGY165"/>
      <c r="CGZ165"/>
      <c r="CHA165"/>
      <c r="CHB165"/>
      <c r="CHC165"/>
      <c r="CHD165"/>
      <c r="CHE165"/>
      <c r="CHF165"/>
      <c r="CHG165"/>
      <c r="CHH165"/>
      <c r="CHI165"/>
      <c r="CHJ165"/>
      <c r="CHK165"/>
      <c r="CHL165"/>
      <c r="CHM165"/>
      <c r="CHN165"/>
      <c r="CHO165"/>
      <c r="CHP165"/>
      <c r="CHQ165"/>
      <c r="CHR165"/>
      <c r="CHS165"/>
      <c r="CHT165"/>
      <c r="CHU165"/>
      <c r="CHV165"/>
      <c r="CHW165"/>
      <c r="CHX165"/>
      <c r="CHY165"/>
      <c r="CHZ165"/>
      <c r="CIA165"/>
      <c r="CIB165"/>
      <c r="CIC165"/>
      <c r="CID165"/>
      <c r="CIE165"/>
      <c r="CIF165"/>
      <c r="CIG165"/>
      <c r="CIH165"/>
      <c r="CII165"/>
      <c r="CIJ165"/>
      <c r="CIK165"/>
      <c r="CIL165"/>
      <c r="CIM165"/>
      <c r="CIN165"/>
      <c r="CIO165"/>
      <c r="CIP165"/>
      <c r="CIQ165"/>
      <c r="CIR165"/>
      <c r="CIS165"/>
      <c r="CIT165"/>
      <c r="CIU165"/>
      <c r="CIV165"/>
      <c r="CIW165"/>
      <c r="CIX165"/>
      <c r="CIY165"/>
      <c r="CIZ165"/>
      <c r="CJA165"/>
      <c r="CJB165"/>
      <c r="CJC165"/>
      <c r="CJD165"/>
      <c r="CJE165"/>
      <c r="CJF165"/>
      <c r="CJG165"/>
      <c r="CJH165"/>
      <c r="CJI165"/>
      <c r="CJJ165"/>
      <c r="CJK165"/>
      <c r="CJL165"/>
      <c r="CJM165"/>
      <c r="CJN165"/>
      <c r="CJO165"/>
      <c r="CJP165"/>
      <c r="CJQ165"/>
      <c r="CJR165"/>
      <c r="CJS165"/>
      <c r="CJT165"/>
      <c r="CJU165"/>
      <c r="CJV165"/>
      <c r="CJW165"/>
      <c r="CJX165"/>
      <c r="CJY165"/>
      <c r="CJZ165"/>
      <c r="CKA165"/>
      <c r="CKB165"/>
      <c r="CKC165"/>
      <c r="CKD165"/>
      <c r="CKE165"/>
      <c r="CKF165"/>
      <c r="CKG165"/>
      <c r="CKH165"/>
      <c r="CKI165"/>
      <c r="CKJ165"/>
      <c r="CKK165"/>
      <c r="CKL165"/>
      <c r="CKM165"/>
      <c r="CKN165"/>
      <c r="CKO165"/>
      <c r="CKP165"/>
      <c r="CKQ165"/>
      <c r="CKR165"/>
      <c r="CKS165"/>
      <c r="CKT165"/>
      <c r="CKU165"/>
      <c r="CKV165"/>
      <c r="CKW165"/>
      <c r="CKX165"/>
      <c r="CKY165"/>
      <c r="CKZ165"/>
      <c r="CLA165"/>
      <c r="CLB165"/>
      <c r="CLC165"/>
      <c r="CLD165"/>
      <c r="CLE165"/>
      <c r="CLF165"/>
      <c r="CLG165"/>
      <c r="CLH165"/>
      <c r="CLI165"/>
      <c r="CLJ165"/>
      <c r="CLK165"/>
      <c r="CLL165"/>
      <c r="CLM165"/>
      <c r="CLN165"/>
      <c r="CLO165"/>
      <c r="CLP165"/>
      <c r="CLQ165"/>
      <c r="CLR165"/>
      <c r="CLS165"/>
      <c r="CLT165"/>
      <c r="CLU165"/>
      <c r="CLV165"/>
      <c r="CLW165"/>
      <c r="CLX165"/>
      <c r="CLY165"/>
      <c r="CLZ165"/>
      <c r="CMA165"/>
      <c r="CMB165"/>
      <c r="CMC165"/>
      <c r="CMD165"/>
      <c r="CME165"/>
      <c r="CMF165"/>
      <c r="CMG165"/>
      <c r="CMH165"/>
      <c r="CMI165"/>
      <c r="CMJ165"/>
      <c r="CMK165"/>
      <c r="CML165"/>
      <c r="CMM165"/>
      <c r="CMN165"/>
      <c r="CMO165"/>
      <c r="CMP165"/>
      <c r="CMQ165"/>
      <c r="CMR165"/>
      <c r="CMS165"/>
      <c r="CMT165"/>
      <c r="CMU165"/>
      <c r="CMV165"/>
      <c r="CMW165"/>
      <c r="CMX165"/>
      <c r="CMY165"/>
      <c r="CMZ165"/>
      <c r="CNA165"/>
      <c r="CNB165"/>
      <c r="CNC165"/>
      <c r="CND165"/>
      <c r="CNE165"/>
      <c r="CNF165"/>
      <c r="CNG165"/>
      <c r="CNH165"/>
      <c r="CNI165"/>
      <c r="CNJ165"/>
      <c r="CNK165"/>
      <c r="CNL165"/>
      <c r="CNM165"/>
      <c r="CNN165"/>
      <c r="CNO165"/>
      <c r="CNP165"/>
      <c r="CNQ165"/>
      <c r="CNR165"/>
      <c r="CNS165"/>
      <c r="CNT165"/>
      <c r="CNU165"/>
      <c r="CNV165"/>
      <c r="CNW165"/>
      <c r="CNX165"/>
      <c r="CNY165"/>
      <c r="CNZ165"/>
      <c r="COA165"/>
      <c r="COB165"/>
      <c r="COC165"/>
      <c r="COD165"/>
      <c r="COE165"/>
      <c r="COF165"/>
      <c r="COG165"/>
      <c r="COH165"/>
      <c r="COI165"/>
      <c r="COJ165"/>
      <c r="COK165"/>
      <c r="COL165"/>
      <c r="COM165"/>
      <c r="CON165"/>
      <c r="COO165"/>
      <c r="COP165"/>
      <c r="COQ165"/>
      <c r="COR165"/>
      <c r="COS165"/>
      <c r="COT165"/>
      <c r="COU165"/>
      <c r="COV165"/>
      <c r="COW165"/>
      <c r="COX165"/>
      <c r="COY165"/>
      <c r="COZ165"/>
      <c r="CPA165"/>
      <c r="CPB165"/>
      <c r="CPC165"/>
      <c r="CPD165"/>
      <c r="CPE165"/>
      <c r="CPF165"/>
      <c r="CPG165"/>
      <c r="CPH165"/>
      <c r="CPI165"/>
      <c r="CPJ165"/>
      <c r="CPK165"/>
      <c r="CPL165"/>
      <c r="CPM165"/>
      <c r="CPN165"/>
      <c r="CPO165"/>
      <c r="CPP165"/>
      <c r="CPQ165"/>
      <c r="CPR165"/>
      <c r="CPS165"/>
      <c r="CPT165"/>
      <c r="CPU165"/>
      <c r="CPV165"/>
      <c r="CPW165"/>
      <c r="CPX165"/>
      <c r="CPY165"/>
      <c r="CPZ165"/>
      <c r="CQA165"/>
      <c r="CQB165"/>
      <c r="CQC165"/>
      <c r="CQD165"/>
      <c r="CQE165"/>
      <c r="CQF165"/>
      <c r="CQG165"/>
      <c r="CQH165"/>
      <c r="CQI165"/>
      <c r="CQJ165"/>
      <c r="CQK165"/>
      <c r="CQL165"/>
      <c r="CQM165"/>
      <c r="CQN165"/>
      <c r="CQO165"/>
      <c r="CQP165"/>
      <c r="CQQ165"/>
      <c r="CQR165"/>
      <c r="CQS165"/>
      <c r="CQT165"/>
      <c r="CQU165"/>
      <c r="CQV165"/>
      <c r="CQW165"/>
      <c r="CQX165"/>
      <c r="CQY165"/>
      <c r="CQZ165"/>
      <c r="CRA165"/>
      <c r="CRB165"/>
      <c r="CRC165"/>
      <c r="CRD165"/>
      <c r="CRE165"/>
      <c r="CRF165"/>
      <c r="CRG165"/>
      <c r="CRH165"/>
      <c r="CRI165"/>
      <c r="CRJ165"/>
      <c r="CRK165"/>
      <c r="CRL165"/>
      <c r="CRM165"/>
      <c r="CRN165"/>
      <c r="CRO165"/>
      <c r="CRP165"/>
      <c r="CRQ165"/>
      <c r="CRR165"/>
      <c r="CRS165"/>
      <c r="CRT165"/>
      <c r="CRU165"/>
      <c r="CRV165"/>
      <c r="CRW165"/>
      <c r="CRX165"/>
      <c r="CRY165"/>
      <c r="CRZ165"/>
      <c r="CSA165"/>
      <c r="CSB165"/>
      <c r="CSC165"/>
      <c r="CSD165"/>
      <c r="CSE165"/>
      <c r="CSF165"/>
      <c r="CSG165"/>
      <c r="CSH165"/>
      <c r="CSI165"/>
      <c r="CSJ165"/>
      <c r="CSK165"/>
      <c r="CSL165"/>
      <c r="CSM165"/>
      <c r="CSN165"/>
      <c r="CSO165"/>
      <c r="CSP165"/>
      <c r="CSQ165"/>
      <c r="CSR165"/>
      <c r="CSS165"/>
      <c r="CST165"/>
      <c r="CSU165"/>
      <c r="CSV165"/>
      <c r="CSW165"/>
      <c r="CSX165"/>
      <c r="CSY165"/>
      <c r="CSZ165"/>
      <c r="CTA165"/>
      <c r="CTB165"/>
      <c r="CTC165"/>
      <c r="CTD165"/>
      <c r="CTE165"/>
      <c r="CTF165"/>
      <c r="CTG165"/>
      <c r="CTH165"/>
      <c r="CTI165"/>
      <c r="CTJ165"/>
      <c r="CTK165"/>
      <c r="CTL165"/>
      <c r="CTM165"/>
      <c r="CTN165"/>
      <c r="CTO165"/>
      <c r="CTP165"/>
      <c r="CTQ165"/>
      <c r="CTR165"/>
      <c r="CTS165"/>
      <c r="CTT165"/>
      <c r="CTU165"/>
      <c r="CTV165"/>
      <c r="CTW165"/>
      <c r="CTX165"/>
      <c r="CTY165"/>
      <c r="CTZ165"/>
      <c r="CUA165"/>
      <c r="CUB165"/>
      <c r="CUC165"/>
      <c r="CUD165"/>
      <c r="CUE165"/>
      <c r="CUF165"/>
      <c r="CUG165"/>
      <c r="CUH165"/>
      <c r="CUI165"/>
      <c r="CUJ165"/>
      <c r="CUK165"/>
      <c r="CUL165"/>
      <c r="CUM165"/>
      <c r="CUN165"/>
      <c r="CUO165"/>
      <c r="CUP165"/>
      <c r="CUQ165"/>
      <c r="CUR165"/>
      <c r="CUS165"/>
      <c r="CUT165"/>
      <c r="CUU165"/>
      <c r="CUV165"/>
      <c r="CUW165"/>
      <c r="CUX165"/>
      <c r="CUY165"/>
      <c r="CUZ165"/>
      <c r="CVA165"/>
      <c r="CVB165"/>
      <c r="CVC165"/>
      <c r="CVD165"/>
      <c r="CVE165"/>
      <c r="CVF165"/>
      <c r="CVG165"/>
      <c r="CVH165"/>
      <c r="CVI165"/>
      <c r="CVJ165"/>
      <c r="CVK165"/>
      <c r="CVL165"/>
      <c r="CVM165"/>
      <c r="CVN165"/>
      <c r="CVO165"/>
      <c r="CVP165"/>
      <c r="CVQ165"/>
      <c r="CVR165"/>
      <c r="CVS165"/>
      <c r="CVT165"/>
      <c r="CVU165"/>
      <c r="CVV165"/>
      <c r="CVW165"/>
      <c r="CVX165"/>
      <c r="CVY165"/>
      <c r="CVZ165"/>
      <c r="CWA165"/>
      <c r="CWB165"/>
      <c r="CWC165"/>
      <c r="CWD165"/>
      <c r="CWE165"/>
      <c r="CWF165"/>
      <c r="CWG165"/>
      <c r="CWH165"/>
      <c r="CWI165"/>
      <c r="CWJ165"/>
      <c r="CWK165"/>
      <c r="CWL165"/>
      <c r="CWM165"/>
      <c r="CWN165"/>
      <c r="CWO165"/>
      <c r="CWP165"/>
      <c r="CWQ165"/>
      <c r="CWR165"/>
      <c r="CWS165"/>
      <c r="CWT165"/>
      <c r="CWU165"/>
      <c r="CWV165"/>
      <c r="CWW165"/>
      <c r="CWX165"/>
      <c r="CWY165"/>
      <c r="CWZ165"/>
      <c r="CXA165"/>
      <c r="CXB165"/>
      <c r="CXC165"/>
      <c r="CXD165"/>
      <c r="CXE165"/>
      <c r="CXF165"/>
      <c r="CXG165"/>
      <c r="CXH165"/>
      <c r="CXI165"/>
      <c r="CXJ165"/>
      <c r="CXK165"/>
      <c r="CXL165"/>
      <c r="CXM165"/>
      <c r="CXN165"/>
      <c r="CXO165"/>
      <c r="CXP165"/>
      <c r="CXQ165"/>
      <c r="CXR165"/>
      <c r="CXS165"/>
      <c r="CXT165"/>
      <c r="CXU165"/>
      <c r="CXV165"/>
      <c r="CXW165"/>
      <c r="CXX165"/>
      <c r="CXY165"/>
      <c r="CXZ165"/>
      <c r="CYA165"/>
      <c r="CYB165"/>
      <c r="CYC165"/>
      <c r="CYD165"/>
      <c r="CYE165"/>
      <c r="CYF165"/>
      <c r="CYG165"/>
      <c r="CYH165"/>
      <c r="CYI165"/>
      <c r="CYJ165"/>
      <c r="CYK165"/>
      <c r="CYL165"/>
      <c r="CYM165"/>
      <c r="CYN165"/>
      <c r="CYO165"/>
      <c r="CYP165"/>
      <c r="CYQ165"/>
      <c r="CYR165"/>
      <c r="CYS165"/>
      <c r="CYT165"/>
      <c r="CYU165"/>
      <c r="CYV165"/>
      <c r="CYW165"/>
      <c r="CYX165"/>
      <c r="CYY165"/>
      <c r="CYZ165"/>
      <c r="CZA165"/>
      <c r="CZB165"/>
      <c r="CZC165"/>
      <c r="CZD165"/>
      <c r="CZE165"/>
      <c r="CZF165"/>
      <c r="CZG165"/>
      <c r="CZH165"/>
      <c r="CZI165"/>
      <c r="CZJ165"/>
      <c r="CZK165"/>
      <c r="CZL165"/>
      <c r="CZM165"/>
      <c r="CZN165"/>
      <c r="CZO165"/>
      <c r="CZP165"/>
      <c r="CZQ165"/>
      <c r="CZR165"/>
      <c r="CZS165"/>
      <c r="CZT165"/>
      <c r="CZU165"/>
      <c r="CZV165"/>
      <c r="CZW165"/>
      <c r="CZX165"/>
      <c r="CZY165"/>
      <c r="CZZ165"/>
      <c r="DAA165"/>
      <c r="DAB165"/>
      <c r="DAC165"/>
      <c r="DAD165"/>
      <c r="DAE165"/>
      <c r="DAF165"/>
      <c r="DAG165"/>
      <c r="DAH165"/>
      <c r="DAI165"/>
      <c r="DAJ165"/>
      <c r="DAK165"/>
      <c r="DAL165"/>
      <c r="DAM165"/>
      <c r="DAN165"/>
      <c r="DAO165"/>
      <c r="DAP165"/>
      <c r="DAQ165"/>
      <c r="DAR165"/>
      <c r="DAS165"/>
      <c r="DAT165"/>
      <c r="DAU165"/>
      <c r="DAV165"/>
      <c r="DAW165"/>
      <c r="DAX165"/>
      <c r="DAY165"/>
      <c r="DAZ165"/>
      <c r="DBA165"/>
      <c r="DBB165"/>
      <c r="DBC165"/>
      <c r="DBD165"/>
      <c r="DBE165"/>
      <c r="DBF165"/>
      <c r="DBG165"/>
      <c r="DBH165"/>
      <c r="DBI165"/>
      <c r="DBJ165"/>
      <c r="DBK165"/>
      <c r="DBL165"/>
      <c r="DBM165"/>
      <c r="DBN165"/>
      <c r="DBO165"/>
      <c r="DBP165"/>
      <c r="DBQ165"/>
      <c r="DBR165"/>
      <c r="DBS165"/>
      <c r="DBT165"/>
      <c r="DBU165"/>
      <c r="DBV165"/>
      <c r="DBW165"/>
      <c r="DBX165"/>
      <c r="DBY165"/>
      <c r="DBZ165"/>
      <c r="DCA165"/>
      <c r="DCB165"/>
      <c r="DCC165"/>
      <c r="DCD165"/>
      <c r="DCE165"/>
      <c r="DCF165"/>
      <c r="DCG165"/>
      <c r="DCH165"/>
      <c r="DCI165"/>
      <c r="DCJ165"/>
      <c r="DCK165"/>
      <c r="DCL165"/>
      <c r="DCM165"/>
      <c r="DCN165"/>
      <c r="DCO165"/>
      <c r="DCP165"/>
      <c r="DCQ165"/>
      <c r="DCR165"/>
      <c r="DCS165"/>
      <c r="DCT165"/>
      <c r="DCU165"/>
      <c r="DCV165"/>
      <c r="DCW165"/>
      <c r="DCX165"/>
      <c r="DCY165"/>
      <c r="DCZ165"/>
      <c r="DDA165"/>
      <c r="DDB165"/>
      <c r="DDC165"/>
      <c r="DDD165"/>
      <c r="DDE165"/>
      <c r="DDF165"/>
      <c r="DDG165"/>
      <c r="DDH165"/>
      <c r="DDI165"/>
      <c r="DDJ165"/>
      <c r="DDK165"/>
      <c r="DDL165"/>
      <c r="DDM165"/>
      <c r="DDN165"/>
      <c r="DDO165"/>
      <c r="DDP165"/>
      <c r="DDQ165"/>
      <c r="DDR165"/>
      <c r="DDS165"/>
      <c r="DDT165"/>
      <c r="DDU165"/>
      <c r="DDV165"/>
      <c r="DDW165"/>
      <c r="DDX165"/>
      <c r="DDY165"/>
      <c r="DDZ165"/>
      <c r="DEA165"/>
      <c r="DEB165"/>
      <c r="DEC165"/>
      <c r="DED165"/>
      <c r="DEE165"/>
      <c r="DEF165"/>
      <c r="DEG165"/>
      <c r="DEH165"/>
      <c r="DEI165"/>
      <c r="DEJ165"/>
      <c r="DEK165"/>
      <c r="DEL165"/>
      <c r="DEM165"/>
      <c r="DEN165"/>
      <c r="DEO165"/>
      <c r="DEP165"/>
      <c r="DEQ165"/>
      <c r="DER165"/>
      <c r="DES165"/>
      <c r="DET165"/>
      <c r="DEU165"/>
      <c r="DEV165"/>
      <c r="DEW165"/>
      <c r="DEX165"/>
      <c r="DEY165"/>
      <c r="DEZ165"/>
      <c r="DFA165"/>
      <c r="DFB165"/>
      <c r="DFC165"/>
      <c r="DFD165"/>
      <c r="DFE165"/>
      <c r="DFF165"/>
      <c r="DFG165"/>
      <c r="DFH165"/>
      <c r="DFI165"/>
      <c r="DFJ165"/>
      <c r="DFK165"/>
      <c r="DFL165"/>
      <c r="DFM165"/>
      <c r="DFN165"/>
      <c r="DFO165"/>
      <c r="DFP165"/>
      <c r="DFQ165"/>
      <c r="DFR165"/>
      <c r="DFS165"/>
      <c r="DFT165"/>
      <c r="DFU165"/>
      <c r="DFV165"/>
      <c r="DFW165"/>
      <c r="DFX165"/>
      <c r="DFY165"/>
      <c r="DFZ165"/>
      <c r="DGA165"/>
      <c r="DGB165"/>
      <c r="DGC165"/>
      <c r="DGD165"/>
      <c r="DGE165"/>
      <c r="DGF165"/>
      <c r="DGG165"/>
      <c r="DGH165"/>
      <c r="DGI165"/>
      <c r="DGJ165"/>
      <c r="DGK165"/>
      <c r="DGL165"/>
      <c r="DGM165"/>
      <c r="DGN165"/>
      <c r="DGO165"/>
      <c r="DGP165"/>
      <c r="DGQ165"/>
      <c r="DGR165"/>
      <c r="DGS165"/>
      <c r="DGT165"/>
      <c r="DGU165"/>
      <c r="DGV165"/>
      <c r="DGW165"/>
      <c r="DGX165"/>
      <c r="DGY165"/>
      <c r="DGZ165"/>
      <c r="DHA165"/>
      <c r="DHB165"/>
      <c r="DHC165"/>
      <c r="DHD165"/>
      <c r="DHE165"/>
      <c r="DHF165"/>
      <c r="DHG165"/>
      <c r="DHH165"/>
      <c r="DHI165"/>
      <c r="DHJ165"/>
      <c r="DHK165"/>
      <c r="DHL165"/>
      <c r="DHM165"/>
      <c r="DHN165"/>
      <c r="DHO165"/>
      <c r="DHP165"/>
      <c r="DHQ165"/>
      <c r="DHR165"/>
      <c r="DHS165"/>
      <c r="DHT165"/>
      <c r="DHU165"/>
      <c r="DHV165"/>
      <c r="DHW165"/>
      <c r="DHX165"/>
      <c r="DHY165"/>
      <c r="DHZ165"/>
      <c r="DIA165"/>
      <c r="DIB165"/>
      <c r="DIC165"/>
      <c r="DID165"/>
      <c r="DIE165"/>
      <c r="DIF165"/>
      <c r="DIG165"/>
      <c r="DIH165"/>
      <c r="DII165"/>
      <c r="DIJ165"/>
      <c r="DIK165"/>
      <c r="DIL165"/>
      <c r="DIM165"/>
      <c r="DIN165"/>
      <c r="DIO165"/>
      <c r="DIP165"/>
      <c r="DIQ165"/>
      <c r="DIR165"/>
      <c r="DIS165"/>
      <c r="DIT165"/>
      <c r="DIU165"/>
      <c r="DIV165"/>
      <c r="DIW165"/>
      <c r="DIX165"/>
      <c r="DIY165"/>
      <c r="DIZ165"/>
      <c r="DJA165"/>
      <c r="DJB165"/>
      <c r="DJC165"/>
      <c r="DJD165"/>
      <c r="DJE165"/>
      <c r="DJF165"/>
      <c r="DJG165"/>
      <c r="DJH165"/>
      <c r="DJI165"/>
      <c r="DJJ165"/>
      <c r="DJK165"/>
      <c r="DJL165"/>
      <c r="DJM165"/>
      <c r="DJN165"/>
      <c r="DJO165"/>
      <c r="DJP165"/>
      <c r="DJQ165"/>
      <c r="DJR165"/>
      <c r="DJS165"/>
      <c r="DJT165"/>
      <c r="DJU165"/>
      <c r="DJV165"/>
      <c r="DJW165"/>
      <c r="DJX165"/>
      <c r="DJY165"/>
      <c r="DJZ165"/>
      <c r="DKA165"/>
      <c r="DKB165"/>
      <c r="DKC165"/>
      <c r="DKD165"/>
      <c r="DKE165"/>
      <c r="DKF165"/>
      <c r="DKG165"/>
      <c r="DKH165"/>
      <c r="DKI165"/>
      <c r="DKJ165"/>
      <c r="DKK165"/>
      <c r="DKL165"/>
      <c r="DKM165"/>
      <c r="DKN165"/>
      <c r="DKO165"/>
      <c r="DKP165"/>
      <c r="DKQ165"/>
      <c r="DKR165"/>
      <c r="DKS165"/>
      <c r="DKT165"/>
      <c r="DKU165"/>
      <c r="DKV165"/>
      <c r="DKW165"/>
      <c r="DKX165"/>
      <c r="DKY165"/>
      <c r="DKZ165"/>
      <c r="DLA165"/>
      <c r="DLB165"/>
      <c r="DLC165"/>
      <c r="DLD165"/>
      <c r="DLE165"/>
      <c r="DLF165"/>
      <c r="DLG165"/>
      <c r="DLH165"/>
      <c r="DLI165"/>
      <c r="DLJ165"/>
      <c r="DLK165"/>
      <c r="DLL165"/>
      <c r="DLM165"/>
      <c r="DLN165"/>
      <c r="DLO165"/>
      <c r="DLP165"/>
      <c r="DLQ165"/>
      <c r="DLR165"/>
      <c r="DLS165"/>
      <c r="DLT165"/>
      <c r="DLU165"/>
      <c r="DLV165"/>
      <c r="DLW165"/>
      <c r="DLX165"/>
      <c r="DLY165"/>
      <c r="DLZ165"/>
      <c r="DMA165"/>
      <c r="DMB165"/>
      <c r="DMC165"/>
      <c r="DMD165"/>
      <c r="DME165"/>
      <c r="DMF165"/>
      <c r="DMG165"/>
      <c r="DMH165"/>
      <c r="DMI165"/>
      <c r="DMJ165"/>
      <c r="DMK165"/>
      <c r="DML165"/>
      <c r="DMM165"/>
      <c r="DMN165"/>
      <c r="DMO165"/>
      <c r="DMP165"/>
      <c r="DMQ165"/>
      <c r="DMR165"/>
      <c r="DMS165"/>
      <c r="DMT165"/>
      <c r="DMU165"/>
      <c r="DMV165"/>
      <c r="DMW165"/>
      <c r="DMX165"/>
      <c r="DMY165"/>
      <c r="DMZ165"/>
      <c r="DNA165"/>
      <c r="DNB165"/>
      <c r="DNC165"/>
      <c r="DND165"/>
      <c r="DNE165"/>
      <c r="DNF165"/>
      <c r="DNG165"/>
      <c r="DNH165"/>
      <c r="DNI165"/>
      <c r="DNJ165"/>
      <c r="DNK165"/>
      <c r="DNL165"/>
      <c r="DNM165"/>
      <c r="DNN165"/>
      <c r="DNO165"/>
      <c r="DNP165"/>
      <c r="DNQ165"/>
      <c r="DNR165"/>
      <c r="DNS165"/>
      <c r="DNT165"/>
      <c r="DNU165"/>
      <c r="DNV165"/>
      <c r="DNW165"/>
      <c r="DNX165"/>
      <c r="DNY165"/>
      <c r="DNZ165"/>
      <c r="DOA165"/>
      <c r="DOB165"/>
      <c r="DOC165"/>
      <c r="DOD165"/>
      <c r="DOE165"/>
      <c r="DOF165"/>
      <c r="DOG165"/>
      <c r="DOH165"/>
      <c r="DOI165"/>
      <c r="DOJ165"/>
      <c r="DOK165"/>
      <c r="DOL165"/>
      <c r="DOM165"/>
      <c r="DON165"/>
      <c r="DOO165"/>
      <c r="DOP165"/>
      <c r="DOQ165"/>
      <c r="DOR165"/>
      <c r="DOS165"/>
      <c r="DOT165"/>
      <c r="DOU165"/>
      <c r="DOV165"/>
      <c r="DOW165"/>
      <c r="DOX165"/>
      <c r="DOY165"/>
      <c r="DOZ165"/>
      <c r="DPA165"/>
      <c r="DPB165"/>
      <c r="DPC165"/>
      <c r="DPD165"/>
      <c r="DPE165"/>
      <c r="DPF165"/>
      <c r="DPG165"/>
      <c r="DPH165"/>
      <c r="DPI165"/>
      <c r="DPJ165"/>
      <c r="DPK165"/>
      <c r="DPL165"/>
      <c r="DPM165"/>
      <c r="DPN165"/>
      <c r="DPO165"/>
      <c r="DPP165"/>
      <c r="DPQ165"/>
      <c r="DPR165"/>
      <c r="DPS165"/>
      <c r="DPT165"/>
      <c r="DPU165"/>
      <c r="DPV165"/>
      <c r="DPW165"/>
      <c r="DPX165"/>
      <c r="DPY165"/>
      <c r="DPZ165"/>
      <c r="DQA165"/>
      <c r="DQB165"/>
      <c r="DQC165"/>
      <c r="DQD165"/>
      <c r="DQE165"/>
      <c r="DQF165"/>
      <c r="DQG165"/>
      <c r="DQH165"/>
      <c r="DQI165"/>
      <c r="DQJ165"/>
      <c r="DQK165"/>
      <c r="DQL165"/>
      <c r="DQM165"/>
      <c r="DQN165"/>
      <c r="DQO165"/>
      <c r="DQP165"/>
      <c r="DQQ165"/>
      <c r="DQR165"/>
      <c r="DQS165"/>
      <c r="DQT165"/>
      <c r="DQU165"/>
      <c r="DQV165"/>
      <c r="DQW165"/>
      <c r="DQX165"/>
      <c r="DQY165"/>
      <c r="DQZ165"/>
      <c r="DRA165"/>
      <c r="DRB165"/>
      <c r="DRC165"/>
      <c r="DRD165"/>
      <c r="DRE165"/>
      <c r="DRF165"/>
      <c r="DRG165"/>
      <c r="DRH165"/>
      <c r="DRI165"/>
      <c r="DRJ165"/>
      <c r="DRK165"/>
      <c r="DRL165"/>
      <c r="DRM165"/>
      <c r="DRN165"/>
      <c r="DRO165"/>
      <c r="DRP165"/>
      <c r="DRQ165"/>
      <c r="DRR165"/>
      <c r="DRS165"/>
      <c r="DRT165"/>
      <c r="DRU165"/>
      <c r="DRV165"/>
      <c r="DRW165"/>
      <c r="DRX165"/>
      <c r="DRY165"/>
      <c r="DRZ165"/>
      <c r="DSA165"/>
      <c r="DSB165"/>
      <c r="DSC165"/>
      <c r="DSD165"/>
      <c r="DSE165"/>
      <c r="DSF165"/>
      <c r="DSG165"/>
      <c r="DSH165"/>
      <c r="DSI165"/>
      <c r="DSJ165"/>
      <c r="DSK165"/>
      <c r="DSL165"/>
      <c r="DSM165"/>
      <c r="DSN165"/>
      <c r="DSO165"/>
      <c r="DSP165"/>
      <c r="DSQ165"/>
      <c r="DSR165"/>
      <c r="DSS165"/>
      <c r="DST165"/>
      <c r="DSU165"/>
      <c r="DSV165"/>
      <c r="DSW165"/>
      <c r="DSX165"/>
      <c r="DSY165"/>
      <c r="DSZ165"/>
      <c r="DTA165"/>
      <c r="DTB165"/>
      <c r="DTC165"/>
      <c r="DTD165"/>
      <c r="DTE165"/>
      <c r="DTF165"/>
      <c r="DTG165"/>
      <c r="DTH165"/>
      <c r="DTI165"/>
      <c r="DTJ165"/>
      <c r="DTK165"/>
      <c r="DTL165"/>
      <c r="DTM165"/>
      <c r="DTN165"/>
      <c r="DTO165"/>
      <c r="DTP165"/>
      <c r="DTQ165"/>
      <c r="DTR165"/>
      <c r="DTS165"/>
      <c r="DTT165"/>
      <c r="DTU165"/>
      <c r="DTV165"/>
      <c r="DTW165"/>
      <c r="DTX165"/>
      <c r="DTY165"/>
      <c r="DTZ165"/>
      <c r="DUA165"/>
      <c r="DUB165"/>
      <c r="DUC165"/>
      <c r="DUD165"/>
      <c r="DUE165"/>
      <c r="DUF165"/>
      <c r="DUG165"/>
      <c r="DUH165"/>
      <c r="DUI165"/>
      <c r="DUJ165"/>
      <c r="DUK165"/>
      <c r="DUL165"/>
      <c r="DUM165"/>
      <c r="DUN165"/>
      <c r="DUO165"/>
      <c r="DUP165"/>
      <c r="DUQ165"/>
      <c r="DUR165"/>
      <c r="DUS165"/>
      <c r="DUT165"/>
      <c r="DUU165"/>
      <c r="DUV165"/>
      <c r="DUW165"/>
      <c r="DUX165"/>
      <c r="DUY165"/>
      <c r="DUZ165"/>
      <c r="DVA165"/>
      <c r="DVB165"/>
      <c r="DVC165"/>
      <c r="DVD165"/>
      <c r="DVE165"/>
      <c r="DVF165"/>
      <c r="DVG165"/>
      <c r="DVH165"/>
      <c r="DVI165"/>
      <c r="DVJ165"/>
      <c r="DVK165"/>
      <c r="DVL165"/>
      <c r="DVM165"/>
      <c r="DVN165"/>
      <c r="DVO165"/>
      <c r="DVP165"/>
      <c r="DVQ165"/>
      <c r="DVR165"/>
      <c r="DVS165"/>
      <c r="DVT165"/>
      <c r="DVU165"/>
      <c r="DVV165"/>
      <c r="DVW165"/>
      <c r="DVX165"/>
      <c r="DVY165"/>
      <c r="DVZ165"/>
      <c r="DWA165"/>
      <c r="DWB165"/>
      <c r="DWC165"/>
      <c r="DWD165"/>
      <c r="DWE165"/>
      <c r="DWF165"/>
      <c r="DWG165"/>
      <c r="DWH165"/>
      <c r="DWI165"/>
      <c r="DWJ165"/>
      <c r="DWK165"/>
      <c r="DWL165"/>
      <c r="DWM165"/>
      <c r="DWN165"/>
      <c r="DWO165"/>
      <c r="DWP165"/>
      <c r="DWQ165"/>
      <c r="DWR165"/>
      <c r="DWS165"/>
      <c r="DWT165"/>
      <c r="DWU165"/>
      <c r="DWV165"/>
      <c r="DWW165"/>
      <c r="DWX165"/>
      <c r="DWY165"/>
      <c r="DWZ165"/>
      <c r="DXA165"/>
      <c r="DXB165"/>
      <c r="DXC165"/>
      <c r="DXD165"/>
      <c r="DXE165"/>
      <c r="DXF165"/>
      <c r="DXG165"/>
      <c r="DXH165"/>
      <c r="DXI165"/>
      <c r="DXJ165"/>
      <c r="DXK165"/>
      <c r="DXL165"/>
      <c r="DXM165"/>
      <c r="DXN165"/>
      <c r="DXO165"/>
      <c r="DXP165"/>
      <c r="DXQ165"/>
      <c r="DXR165"/>
      <c r="DXS165"/>
      <c r="DXT165"/>
      <c r="DXU165"/>
      <c r="DXV165"/>
      <c r="DXW165"/>
      <c r="DXX165"/>
      <c r="DXY165"/>
      <c r="DXZ165"/>
      <c r="DYA165"/>
      <c r="DYB165"/>
      <c r="DYC165"/>
      <c r="DYD165"/>
      <c r="DYE165"/>
      <c r="DYF165"/>
      <c r="DYG165"/>
      <c r="DYH165"/>
      <c r="DYI165"/>
      <c r="DYJ165"/>
      <c r="DYK165"/>
      <c r="DYL165"/>
      <c r="DYM165"/>
      <c r="DYN165"/>
      <c r="DYO165"/>
      <c r="DYP165"/>
      <c r="DYQ165"/>
      <c r="DYR165"/>
      <c r="DYS165"/>
      <c r="DYT165"/>
      <c r="DYU165"/>
      <c r="DYV165"/>
      <c r="DYW165"/>
      <c r="DYX165"/>
      <c r="DYY165"/>
      <c r="DYZ165"/>
      <c r="DZA165"/>
      <c r="DZB165"/>
      <c r="DZC165"/>
      <c r="DZD165"/>
      <c r="DZE165"/>
      <c r="DZF165"/>
      <c r="DZG165"/>
      <c r="DZH165"/>
      <c r="DZI165"/>
      <c r="DZJ165"/>
      <c r="DZK165"/>
      <c r="DZL165"/>
      <c r="DZM165"/>
      <c r="DZN165"/>
      <c r="DZO165"/>
      <c r="DZP165"/>
      <c r="DZQ165"/>
      <c r="DZR165"/>
      <c r="DZS165"/>
      <c r="DZT165"/>
      <c r="DZU165"/>
      <c r="DZV165"/>
      <c r="DZW165"/>
      <c r="DZX165"/>
      <c r="DZY165"/>
      <c r="DZZ165"/>
      <c r="EAA165"/>
      <c r="EAB165"/>
      <c r="EAC165"/>
      <c r="EAD165"/>
      <c r="EAE165"/>
      <c r="EAF165"/>
      <c r="EAG165"/>
      <c r="EAH165"/>
      <c r="EAI165"/>
      <c r="EAJ165"/>
      <c r="EAK165"/>
      <c r="EAL165"/>
      <c r="EAM165"/>
      <c r="EAN165"/>
      <c r="EAO165"/>
      <c r="EAP165"/>
      <c r="EAQ165"/>
      <c r="EAR165"/>
      <c r="EAS165"/>
      <c r="EAT165"/>
      <c r="EAU165"/>
      <c r="EAV165"/>
      <c r="EAW165"/>
      <c r="EAX165"/>
      <c r="EAY165"/>
      <c r="EAZ165"/>
      <c r="EBA165"/>
      <c r="EBB165"/>
      <c r="EBC165"/>
      <c r="EBD165"/>
      <c r="EBE165"/>
      <c r="EBF165"/>
      <c r="EBG165"/>
      <c r="EBH165"/>
      <c r="EBI165"/>
      <c r="EBJ165"/>
      <c r="EBK165"/>
      <c r="EBL165"/>
      <c r="EBM165"/>
      <c r="EBN165"/>
      <c r="EBO165"/>
      <c r="EBP165"/>
      <c r="EBQ165"/>
      <c r="EBR165"/>
      <c r="EBS165"/>
      <c r="EBT165"/>
      <c r="EBU165"/>
      <c r="EBV165"/>
      <c r="EBW165"/>
      <c r="EBX165"/>
      <c r="EBY165"/>
      <c r="EBZ165"/>
      <c r="ECA165"/>
      <c r="ECB165"/>
      <c r="ECC165"/>
      <c r="ECD165"/>
      <c r="ECE165"/>
      <c r="ECF165"/>
      <c r="ECG165"/>
      <c r="ECH165"/>
      <c r="ECI165"/>
      <c r="ECJ165"/>
      <c r="ECK165"/>
      <c r="ECL165"/>
      <c r="ECM165"/>
      <c r="ECN165"/>
      <c r="ECO165"/>
      <c r="ECP165"/>
      <c r="ECQ165"/>
      <c r="ECR165"/>
      <c r="ECS165"/>
      <c r="ECT165"/>
      <c r="ECU165"/>
      <c r="ECV165"/>
      <c r="ECW165"/>
      <c r="ECX165"/>
      <c r="ECY165"/>
      <c r="ECZ165"/>
      <c r="EDA165"/>
      <c r="EDB165"/>
      <c r="EDC165"/>
      <c r="EDD165"/>
      <c r="EDE165"/>
      <c r="EDF165"/>
      <c r="EDG165"/>
      <c r="EDH165"/>
      <c r="EDI165"/>
      <c r="EDJ165"/>
      <c r="EDK165"/>
      <c r="EDL165"/>
      <c r="EDM165"/>
      <c r="EDN165"/>
      <c r="EDO165"/>
      <c r="EDP165"/>
      <c r="EDQ165"/>
      <c r="EDR165"/>
      <c r="EDS165"/>
      <c r="EDT165"/>
      <c r="EDU165"/>
      <c r="EDV165"/>
      <c r="EDW165"/>
      <c r="EDX165"/>
      <c r="EDY165"/>
      <c r="EDZ165"/>
      <c r="EEA165"/>
      <c r="EEB165"/>
      <c r="EEC165"/>
      <c r="EED165"/>
      <c r="EEE165"/>
      <c r="EEF165"/>
      <c r="EEG165"/>
      <c r="EEH165"/>
      <c r="EEI165"/>
      <c r="EEJ165"/>
      <c r="EEK165"/>
      <c r="EEL165"/>
      <c r="EEM165"/>
      <c r="EEN165"/>
      <c r="EEO165"/>
      <c r="EEP165"/>
      <c r="EEQ165"/>
      <c r="EER165"/>
      <c r="EES165"/>
      <c r="EET165"/>
      <c r="EEU165"/>
      <c r="EEV165"/>
      <c r="EEW165"/>
      <c r="EEX165"/>
      <c r="EEY165"/>
      <c r="EEZ165"/>
      <c r="EFA165"/>
      <c r="EFB165"/>
      <c r="EFC165"/>
      <c r="EFD165"/>
      <c r="EFE165"/>
      <c r="EFF165"/>
      <c r="EFG165"/>
      <c r="EFH165"/>
      <c r="EFI165"/>
      <c r="EFJ165"/>
      <c r="EFK165"/>
      <c r="EFL165"/>
      <c r="EFM165"/>
      <c r="EFN165"/>
      <c r="EFO165"/>
      <c r="EFP165"/>
      <c r="EFQ165"/>
      <c r="EFR165"/>
      <c r="EFS165"/>
      <c r="EFT165"/>
      <c r="EFU165"/>
      <c r="EFV165"/>
      <c r="EFW165"/>
      <c r="EFX165"/>
      <c r="EFY165"/>
      <c r="EFZ165"/>
      <c r="EGA165"/>
      <c r="EGB165"/>
      <c r="EGC165"/>
      <c r="EGD165"/>
      <c r="EGE165"/>
      <c r="EGF165"/>
      <c r="EGG165"/>
      <c r="EGH165"/>
      <c r="EGI165"/>
      <c r="EGJ165"/>
      <c r="EGK165"/>
      <c r="EGL165"/>
      <c r="EGM165"/>
      <c r="EGN165"/>
      <c r="EGO165"/>
      <c r="EGP165"/>
      <c r="EGQ165"/>
      <c r="EGR165"/>
      <c r="EGS165"/>
      <c r="EGT165"/>
      <c r="EGU165"/>
      <c r="EGV165"/>
      <c r="EGW165"/>
      <c r="EGX165"/>
      <c r="EGY165"/>
      <c r="EGZ165"/>
      <c r="EHA165"/>
      <c r="EHB165"/>
      <c r="EHC165"/>
      <c r="EHD165"/>
      <c r="EHE165"/>
      <c r="EHF165"/>
      <c r="EHG165"/>
      <c r="EHH165"/>
      <c r="EHI165"/>
      <c r="EHJ165"/>
      <c r="EHK165"/>
      <c r="EHL165"/>
      <c r="EHM165"/>
      <c r="EHN165"/>
      <c r="EHO165"/>
      <c r="EHP165"/>
      <c r="EHQ165"/>
      <c r="EHR165"/>
      <c r="EHS165"/>
      <c r="EHT165"/>
      <c r="EHU165"/>
      <c r="EHV165"/>
      <c r="EHW165"/>
      <c r="EHX165"/>
      <c r="EHY165"/>
      <c r="EHZ165"/>
      <c r="EIA165"/>
      <c r="EIB165"/>
      <c r="EIC165"/>
      <c r="EID165"/>
      <c r="EIE165"/>
      <c r="EIF165"/>
      <c r="EIG165"/>
      <c r="EIH165"/>
      <c r="EII165"/>
      <c r="EIJ165"/>
      <c r="EIK165"/>
      <c r="EIL165"/>
      <c r="EIM165"/>
      <c r="EIN165"/>
      <c r="EIO165"/>
      <c r="EIP165"/>
      <c r="EIQ165"/>
      <c r="EIR165"/>
      <c r="EIS165"/>
      <c r="EIT165"/>
      <c r="EIU165"/>
      <c r="EIV165"/>
      <c r="EIW165"/>
      <c r="EIX165"/>
      <c r="EIY165"/>
      <c r="EIZ165"/>
      <c r="EJA165"/>
      <c r="EJB165"/>
      <c r="EJC165"/>
      <c r="EJD165"/>
      <c r="EJE165"/>
      <c r="EJF165"/>
      <c r="EJG165"/>
      <c r="EJH165"/>
      <c r="EJI165"/>
      <c r="EJJ165"/>
      <c r="EJK165"/>
      <c r="EJL165"/>
      <c r="EJM165"/>
      <c r="EJN165"/>
      <c r="EJO165"/>
      <c r="EJP165"/>
      <c r="EJQ165"/>
      <c r="EJR165"/>
      <c r="EJS165"/>
      <c r="EJT165"/>
      <c r="EJU165"/>
      <c r="EJV165"/>
      <c r="EJW165"/>
      <c r="EJX165"/>
      <c r="EJY165"/>
      <c r="EJZ165"/>
      <c r="EKA165"/>
      <c r="EKB165"/>
      <c r="EKC165"/>
      <c r="EKD165"/>
      <c r="EKE165"/>
      <c r="EKF165"/>
      <c r="EKG165"/>
      <c r="EKH165"/>
      <c r="EKI165"/>
      <c r="EKJ165"/>
      <c r="EKK165"/>
      <c r="EKL165"/>
      <c r="EKM165"/>
      <c r="EKN165"/>
      <c r="EKO165"/>
      <c r="EKP165"/>
      <c r="EKQ165"/>
      <c r="EKR165"/>
      <c r="EKS165"/>
      <c r="EKT165"/>
      <c r="EKU165"/>
      <c r="EKV165"/>
      <c r="EKW165"/>
      <c r="EKX165"/>
      <c r="EKY165"/>
      <c r="EKZ165"/>
      <c r="ELA165"/>
      <c r="ELB165"/>
      <c r="ELC165"/>
      <c r="ELD165"/>
      <c r="ELE165"/>
      <c r="ELF165"/>
      <c r="ELG165"/>
      <c r="ELH165"/>
      <c r="ELI165"/>
      <c r="ELJ165"/>
      <c r="ELK165"/>
      <c r="ELL165"/>
      <c r="ELM165"/>
      <c r="ELN165"/>
      <c r="ELO165"/>
      <c r="ELP165"/>
      <c r="ELQ165"/>
      <c r="ELR165"/>
      <c r="ELS165"/>
      <c r="ELT165"/>
      <c r="ELU165"/>
      <c r="ELV165"/>
      <c r="ELW165"/>
      <c r="ELX165"/>
      <c r="ELY165"/>
      <c r="ELZ165"/>
      <c r="EMA165"/>
      <c r="EMB165"/>
      <c r="EMC165"/>
      <c r="EMD165"/>
      <c r="EME165"/>
      <c r="EMF165"/>
      <c r="EMG165"/>
      <c r="EMH165"/>
      <c r="EMI165"/>
      <c r="EMJ165"/>
      <c r="EMK165"/>
      <c r="EML165"/>
      <c r="EMM165"/>
      <c r="EMN165"/>
      <c r="EMO165"/>
      <c r="EMP165"/>
      <c r="EMQ165"/>
      <c r="EMR165"/>
      <c r="EMS165"/>
      <c r="EMT165"/>
      <c r="EMU165"/>
      <c r="EMV165"/>
      <c r="EMW165"/>
      <c r="EMX165"/>
      <c r="EMY165"/>
      <c r="EMZ165"/>
      <c r="ENA165"/>
      <c r="ENB165"/>
      <c r="ENC165"/>
      <c r="END165"/>
      <c r="ENE165"/>
      <c r="ENF165"/>
      <c r="ENG165"/>
      <c r="ENH165"/>
      <c r="ENI165"/>
      <c r="ENJ165"/>
      <c r="ENK165"/>
      <c r="ENL165"/>
      <c r="ENM165"/>
      <c r="ENN165"/>
      <c r="ENO165"/>
      <c r="ENP165"/>
      <c r="ENQ165"/>
      <c r="ENR165"/>
      <c r="ENS165"/>
      <c r="ENT165"/>
      <c r="ENU165"/>
      <c r="ENV165"/>
      <c r="ENW165"/>
      <c r="ENX165"/>
      <c r="ENY165"/>
      <c r="ENZ165"/>
      <c r="EOA165"/>
      <c r="EOB165"/>
      <c r="EOC165"/>
      <c r="EOD165"/>
      <c r="EOE165"/>
      <c r="EOF165"/>
      <c r="EOG165"/>
      <c r="EOH165"/>
      <c r="EOI165"/>
      <c r="EOJ165"/>
      <c r="EOK165"/>
      <c r="EOL165"/>
      <c r="EOM165"/>
      <c r="EON165"/>
      <c r="EOO165"/>
      <c r="EOP165"/>
      <c r="EOQ165"/>
      <c r="EOR165"/>
      <c r="EOS165"/>
      <c r="EOT165"/>
      <c r="EOU165"/>
      <c r="EOV165"/>
      <c r="EOW165"/>
      <c r="EOX165"/>
      <c r="EOY165"/>
      <c r="EOZ165"/>
      <c r="EPA165"/>
      <c r="EPB165"/>
      <c r="EPC165"/>
      <c r="EPD165"/>
      <c r="EPE165"/>
      <c r="EPF165"/>
      <c r="EPG165"/>
      <c r="EPH165"/>
      <c r="EPI165"/>
      <c r="EPJ165"/>
      <c r="EPK165"/>
      <c r="EPL165"/>
      <c r="EPM165"/>
      <c r="EPN165"/>
      <c r="EPO165"/>
      <c r="EPP165"/>
      <c r="EPQ165"/>
      <c r="EPR165"/>
      <c r="EPS165"/>
      <c r="EPT165"/>
      <c r="EPU165"/>
      <c r="EPV165"/>
      <c r="EPW165"/>
      <c r="EPX165"/>
      <c r="EPY165"/>
      <c r="EPZ165"/>
      <c r="EQA165"/>
      <c r="EQB165"/>
      <c r="EQC165"/>
      <c r="EQD165"/>
      <c r="EQE165"/>
      <c r="EQF165"/>
      <c r="EQG165"/>
      <c r="EQH165"/>
      <c r="EQI165"/>
      <c r="EQJ165"/>
      <c r="EQK165"/>
      <c r="EQL165"/>
      <c r="EQM165"/>
      <c r="EQN165"/>
      <c r="EQO165"/>
      <c r="EQP165"/>
      <c r="EQQ165"/>
      <c r="EQR165"/>
      <c r="EQS165"/>
      <c r="EQT165"/>
      <c r="EQU165"/>
      <c r="EQV165"/>
      <c r="EQW165"/>
      <c r="EQX165"/>
      <c r="EQY165"/>
      <c r="EQZ165"/>
      <c r="ERA165"/>
      <c r="ERB165"/>
      <c r="ERC165"/>
      <c r="ERD165"/>
      <c r="ERE165"/>
      <c r="ERF165"/>
      <c r="ERG165"/>
      <c r="ERH165"/>
      <c r="ERI165"/>
      <c r="ERJ165"/>
      <c r="ERK165"/>
      <c r="ERL165"/>
      <c r="ERM165"/>
      <c r="ERN165"/>
      <c r="ERO165"/>
      <c r="ERP165"/>
      <c r="ERQ165"/>
      <c r="ERR165"/>
      <c r="ERS165"/>
      <c r="ERT165"/>
      <c r="ERU165"/>
      <c r="ERV165"/>
      <c r="ERW165"/>
      <c r="ERX165"/>
      <c r="ERY165"/>
      <c r="ERZ165"/>
      <c r="ESA165"/>
      <c r="ESB165"/>
      <c r="ESC165"/>
      <c r="ESD165"/>
      <c r="ESE165"/>
      <c r="ESF165"/>
      <c r="ESG165"/>
      <c r="ESH165"/>
      <c r="ESI165"/>
      <c r="ESJ165"/>
      <c r="ESK165"/>
      <c r="ESL165"/>
      <c r="ESM165"/>
      <c r="ESN165"/>
      <c r="ESO165"/>
      <c r="ESP165"/>
      <c r="ESQ165"/>
      <c r="ESR165"/>
      <c r="ESS165"/>
      <c r="EST165"/>
      <c r="ESU165"/>
      <c r="ESV165"/>
      <c r="ESW165"/>
      <c r="ESX165"/>
      <c r="ESY165"/>
      <c r="ESZ165"/>
      <c r="ETA165"/>
      <c r="ETB165"/>
      <c r="ETC165"/>
      <c r="ETD165"/>
      <c r="ETE165"/>
      <c r="ETF165"/>
      <c r="ETG165"/>
      <c r="ETH165"/>
      <c r="ETI165"/>
      <c r="ETJ165"/>
      <c r="ETK165"/>
      <c r="ETL165"/>
      <c r="ETM165"/>
      <c r="ETN165"/>
      <c r="ETO165"/>
      <c r="ETP165"/>
      <c r="ETQ165"/>
      <c r="ETR165"/>
      <c r="ETS165"/>
      <c r="ETT165"/>
      <c r="ETU165"/>
      <c r="ETV165"/>
      <c r="ETW165"/>
      <c r="ETX165"/>
      <c r="ETY165"/>
      <c r="ETZ165"/>
      <c r="EUA165"/>
      <c r="EUB165"/>
      <c r="EUC165"/>
      <c r="EUD165"/>
      <c r="EUE165"/>
      <c r="EUF165"/>
      <c r="EUG165"/>
      <c r="EUH165"/>
      <c r="EUI165"/>
      <c r="EUJ165"/>
      <c r="EUK165"/>
      <c r="EUL165"/>
      <c r="EUM165"/>
      <c r="EUN165"/>
      <c r="EUO165"/>
      <c r="EUP165"/>
      <c r="EUQ165"/>
      <c r="EUR165"/>
      <c r="EUS165"/>
      <c r="EUT165"/>
      <c r="EUU165"/>
      <c r="EUV165"/>
      <c r="EUW165"/>
      <c r="EUX165"/>
      <c r="EUY165"/>
      <c r="EUZ165"/>
      <c r="EVA165"/>
      <c r="EVB165"/>
      <c r="EVC165"/>
      <c r="EVD165"/>
      <c r="EVE165"/>
      <c r="EVF165"/>
      <c r="EVG165"/>
      <c r="EVH165"/>
      <c r="EVI165"/>
      <c r="EVJ165"/>
      <c r="EVK165"/>
      <c r="EVL165"/>
      <c r="EVM165"/>
      <c r="EVN165"/>
      <c r="EVO165"/>
      <c r="EVP165"/>
      <c r="EVQ165"/>
      <c r="EVR165"/>
      <c r="EVS165"/>
      <c r="EVT165"/>
      <c r="EVU165"/>
      <c r="EVV165"/>
      <c r="EVW165"/>
      <c r="EVX165"/>
      <c r="EVY165"/>
      <c r="EVZ165"/>
      <c r="EWA165"/>
      <c r="EWB165"/>
      <c r="EWC165"/>
      <c r="EWD165"/>
      <c r="EWE165"/>
      <c r="EWF165"/>
      <c r="EWG165"/>
      <c r="EWH165"/>
      <c r="EWI165"/>
      <c r="EWJ165"/>
      <c r="EWK165"/>
      <c r="EWL165"/>
      <c r="EWM165"/>
      <c r="EWN165"/>
      <c r="EWO165"/>
      <c r="EWP165"/>
      <c r="EWQ165"/>
      <c r="EWR165"/>
      <c r="EWS165"/>
      <c r="EWT165"/>
      <c r="EWU165"/>
      <c r="EWV165"/>
      <c r="EWW165"/>
      <c r="EWX165"/>
      <c r="EWY165"/>
      <c r="EWZ165"/>
      <c r="EXA165"/>
      <c r="EXB165"/>
      <c r="EXC165"/>
      <c r="EXD165"/>
      <c r="EXE165"/>
      <c r="EXF165"/>
      <c r="EXG165"/>
      <c r="EXH165"/>
      <c r="EXI165"/>
      <c r="EXJ165"/>
      <c r="EXK165"/>
      <c r="EXL165"/>
      <c r="EXM165"/>
      <c r="EXN165"/>
      <c r="EXO165"/>
      <c r="EXP165"/>
      <c r="EXQ165"/>
      <c r="EXR165"/>
      <c r="EXS165"/>
      <c r="EXT165"/>
      <c r="EXU165"/>
      <c r="EXV165"/>
      <c r="EXW165"/>
      <c r="EXX165"/>
      <c r="EXY165"/>
      <c r="EXZ165"/>
      <c r="EYA165"/>
      <c r="EYB165"/>
      <c r="EYC165"/>
      <c r="EYD165"/>
      <c r="EYE165"/>
      <c r="EYF165"/>
      <c r="EYG165"/>
      <c r="EYH165"/>
      <c r="EYI165"/>
      <c r="EYJ165"/>
      <c r="EYK165"/>
      <c r="EYL165"/>
      <c r="EYM165"/>
      <c r="EYN165"/>
      <c r="EYO165"/>
      <c r="EYP165"/>
      <c r="EYQ165"/>
      <c r="EYR165"/>
      <c r="EYS165"/>
      <c r="EYT165"/>
      <c r="EYU165"/>
      <c r="EYV165"/>
      <c r="EYW165"/>
      <c r="EYX165"/>
      <c r="EYY165"/>
      <c r="EYZ165"/>
      <c r="EZA165"/>
      <c r="EZB165"/>
      <c r="EZC165"/>
      <c r="EZD165"/>
      <c r="EZE165"/>
      <c r="EZF165"/>
      <c r="EZG165"/>
      <c r="EZH165"/>
      <c r="EZI165"/>
      <c r="EZJ165"/>
      <c r="EZK165"/>
      <c r="EZL165"/>
      <c r="EZM165"/>
      <c r="EZN165"/>
      <c r="EZO165"/>
      <c r="EZP165"/>
      <c r="EZQ165"/>
      <c r="EZR165"/>
      <c r="EZS165"/>
      <c r="EZT165"/>
      <c r="EZU165"/>
      <c r="EZV165"/>
      <c r="EZW165"/>
      <c r="EZX165"/>
      <c r="EZY165"/>
      <c r="EZZ165"/>
      <c r="FAA165"/>
      <c r="FAB165"/>
      <c r="FAC165"/>
      <c r="FAD165"/>
      <c r="FAE165"/>
      <c r="FAF165"/>
      <c r="FAG165"/>
      <c r="FAH165"/>
      <c r="FAI165"/>
      <c r="FAJ165"/>
      <c r="FAK165"/>
      <c r="FAL165"/>
      <c r="FAM165"/>
      <c r="FAN165"/>
      <c r="FAO165"/>
      <c r="FAP165"/>
      <c r="FAQ165"/>
      <c r="FAR165"/>
      <c r="FAS165"/>
      <c r="FAT165"/>
      <c r="FAU165"/>
      <c r="FAV165"/>
      <c r="FAW165"/>
      <c r="FAX165"/>
      <c r="FAY165"/>
      <c r="FAZ165"/>
      <c r="FBA165"/>
      <c r="FBB165"/>
      <c r="FBC165"/>
      <c r="FBD165"/>
      <c r="FBE165"/>
      <c r="FBF165"/>
      <c r="FBG165"/>
      <c r="FBH165"/>
      <c r="FBI165"/>
      <c r="FBJ165"/>
      <c r="FBK165"/>
      <c r="FBL165"/>
      <c r="FBM165"/>
      <c r="FBN165"/>
      <c r="FBO165"/>
      <c r="FBP165"/>
      <c r="FBQ165"/>
      <c r="FBR165"/>
      <c r="FBS165"/>
      <c r="FBT165"/>
      <c r="FBU165"/>
      <c r="FBV165"/>
      <c r="FBW165"/>
      <c r="FBX165"/>
      <c r="FBY165"/>
      <c r="FBZ165"/>
      <c r="FCA165"/>
      <c r="FCB165"/>
      <c r="FCC165"/>
      <c r="FCD165"/>
      <c r="FCE165"/>
      <c r="FCF165"/>
      <c r="FCG165"/>
      <c r="FCH165"/>
      <c r="FCI165"/>
      <c r="FCJ165"/>
      <c r="FCK165"/>
      <c r="FCL165"/>
      <c r="FCM165"/>
      <c r="FCN165"/>
      <c r="FCO165"/>
      <c r="FCP165"/>
      <c r="FCQ165"/>
      <c r="FCR165"/>
      <c r="FCS165"/>
      <c r="FCT165"/>
      <c r="FCU165"/>
      <c r="FCV165"/>
      <c r="FCW165"/>
      <c r="FCX165"/>
      <c r="FCY165"/>
      <c r="FCZ165"/>
      <c r="FDA165"/>
      <c r="FDB165"/>
      <c r="FDC165"/>
      <c r="FDD165"/>
      <c r="FDE165"/>
      <c r="FDF165"/>
      <c r="FDG165"/>
      <c r="FDH165"/>
      <c r="FDI165"/>
      <c r="FDJ165"/>
      <c r="FDK165"/>
      <c r="FDL165"/>
      <c r="FDM165"/>
      <c r="FDN165"/>
      <c r="FDO165"/>
      <c r="FDP165"/>
      <c r="FDQ165"/>
      <c r="FDR165"/>
      <c r="FDS165"/>
      <c r="FDT165"/>
      <c r="FDU165"/>
      <c r="FDV165"/>
      <c r="FDW165"/>
      <c r="FDX165"/>
      <c r="FDY165"/>
      <c r="FDZ165"/>
      <c r="FEA165"/>
      <c r="FEB165"/>
      <c r="FEC165"/>
      <c r="FED165"/>
      <c r="FEE165"/>
      <c r="FEF165"/>
      <c r="FEG165"/>
      <c r="FEH165"/>
      <c r="FEI165"/>
      <c r="FEJ165"/>
      <c r="FEK165"/>
      <c r="FEL165"/>
      <c r="FEM165"/>
      <c r="FEN165"/>
      <c r="FEO165"/>
      <c r="FEP165"/>
      <c r="FEQ165"/>
      <c r="FER165"/>
      <c r="FES165"/>
      <c r="FET165"/>
      <c r="FEU165"/>
      <c r="FEV165"/>
      <c r="FEW165"/>
      <c r="FEX165"/>
      <c r="FEY165"/>
      <c r="FEZ165"/>
      <c r="FFA165"/>
      <c r="FFB165"/>
      <c r="FFC165"/>
      <c r="FFD165"/>
      <c r="FFE165"/>
      <c r="FFF165"/>
      <c r="FFG165"/>
      <c r="FFH165"/>
      <c r="FFI165"/>
      <c r="FFJ165"/>
      <c r="FFK165"/>
      <c r="FFL165"/>
      <c r="FFM165"/>
      <c r="FFN165"/>
      <c r="FFO165"/>
      <c r="FFP165"/>
      <c r="FFQ165"/>
      <c r="FFR165"/>
      <c r="FFS165"/>
      <c r="FFT165"/>
      <c r="FFU165"/>
      <c r="FFV165"/>
      <c r="FFW165"/>
      <c r="FFX165"/>
      <c r="FFY165"/>
      <c r="FFZ165"/>
      <c r="FGA165"/>
      <c r="FGB165"/>
      <c r="FGC165"/>
      <c r="FGD165"/>
      <c r="FGE165"/>
      <c r="FGF165"/>
      <c r="FGG165"/>
      <c r="FGH165"/>
      <c r="FGI165"/>
      <c r="FGJ165"/>
      <c r="FGK165"/>
      <c r="FGL165"/>
      <c r="FGM165"/>
      <c r="FGN165"/>
      <c r="FGO165"/>
      <c r="FGP165"/>
      <c r="FGQ165"/>
      <c r="FGR165"/>
      <c r="FGS165"/>
      <c r="FGT165"/>
      <c r="FGU165"/>
      <c r="FGV165"/>
      <c r="FGW165"/>
      <c r="FGX165"/>
      <c r="FGY165"/>
      <c r="FGZ165"/>
      <c r="FHA165"/>
      <c r="FHB165"/>
      <c r="FHC165"/>
      <c r="FHD165"/>
      <c r="FHE165"/>
      <c r="FHF165"/>
      <c r="FHG165"/>
      <c r="FHH165"/>
      <c r="FHI165"/>
      <c r="FHJ165"/>
      <c r="FHK165"/>
      <c r="FHL165"/>
      <c r="FHM165"/>
      <c r="FHN165"/>
      <c r="FHO165"/>
      <c r="FHP165"/>
      <c r="FHQ165"/>
      <c r="FHR165"/>
      <c r="FHS165"/>
      <c r="FHT165"/>
      <c r="FHU165"/>
      <c r="FHV165"/>
      <c r="FHW165"/>
      <c r="FHX165"/>
      <c r="FHY165"/>
      <c r="FHZ165"/>
      <c r="FIA165"/>
      <c r="FIB165"/>
      <c r="FIC165"/>
      <c r="FID165"/>
      <c r="FIE165"/>
      <c r="FIF165"/>
      <c r="FIG165"/>
      <c r="FIH165"/>
      <c r="FII165"/>
      <c r="FIJ165"/>
      <c r="FIK165"/>
      <c r="FIL165"/>
      <c r="FIM165"/>
      <c r="FIN165"/>
      <c r="FIO165"/>
      <c r="FIP165"/>
      <c r="FIQ165"/>
      <c r="FIR165"/>
      <c r="FIS165"/>
      <c r="FIT165"/>
      <c r="FIU165"/>
      <c r="FIV165"/>
      <c r="FIW165"/>
      <c r="FIX165"/>
      <c r="FIY165"/>
      <c r="FIZ165"/>
      <c r="FJA165"/>
      <c r="FJB165"/>
      <c r="FJC165"/>
      <c r="FJD165"/>
      <c r="FJE165"/>
      <c r="FJF165"/>
      <c r="FJG165"/>
      <c r="FJH165"/>
      <c r="FJI165"/>
      <c r="FJJ165"/>
      <c r="FJK165"/>
      <c r="FJL165"/>
      <c r="FJM165"/>
      <c r="FJN165"/>
      <c r="FJO165"/>
      <c r="FJP165"/>
      <c r="FJQ165"/>
      <c r="FJR165"/>
      <c r="FJS165"/>
      <c r="FJT165"/>
      <c r="FJU165"/>
      <c r="FJV165"/>
      <c r="FJW165"/>
      <c r="FJX165"/>
      <c r="FJY165"/>
      <c r="FJZ165"/>
      <c r="FKA165"/>
      <c r="FKB165"/>
      <c r="FKC165"/>
      <c r="FKD165"/>
      <c r="FKE165"/>
      <c r="FKF165"/>
      <c r="FKG165"/>
      <c r="FKH165"/>
      <c r="FKI165"/>
      <c r="FKJ165"/>
      <c r="FKK165"/>
      <c r="FKL165"/>
      <c r="FKM165"/>
      <c r="FKN165"/>
      <c r="FKO165"/>
      <c r="FKP165"/>
      <c r="FKQ165"/>
      <c r="FKR165"/>
      <c r="FKS165"/>
      <c r="FKT165"/>
      <c r="FKU165"/>
      <c r="FKV165"/>
      <c r="FKW165"/>
      <c r="FKX165"/>
      <c r="FKY165"/>
      <c r="FKZ165"/>
      <c r="FLA165"/>
      <c r="FLB165"/>
      <c r="FLC165"/>
      <c r="FLD165"/>
      <c r="FLE165"/>
      <c r="FLF165"/>
      <c r="FLG165"/>
      <c r="FLH165"/>
      <c r="FLI165"/>
      <c r="FLJ165"/>
      <c r="FLK165"/>
      <c r="FLL165"/>
      <c r="FLM165"/>
      <c r="FLN165"/>
      <c r="FLO165"/>
      <c r="FLP165"/>
      <c r="FLQ165"/>
      <c r="FLR165"/>
      <c r="FLS165"/>
      <c r="FLT165"/>
      <c r="FLU165"/>
      <c r="FLV165"/>
      <c r="FLW165"/>
      <c r="FLX165"/>
      <c r="FLY165"/>
      <c r="FLZ165"/>
      <c r="FMA165"/>
      <c r="FMB165"/>
      <c r="FMC165"/>
      <c r="FMD165"/>
      <c r="FME165"/>
      <c r="FMF165"/>
      <c r="FMG165"/>
      <c r="FMH165"/>
      <c r="FMI165"/>
      <c r="FMJ165"/>
      <c r="FMK165"/>
      <c r="FML165"/>
      <c r="FMM165"/>
      <c r="FMN165"/>
      <c r="FMO165"/>
      <c r="FMP165"/>
      <c r="FMQ165"/>
      <c r="FMR165"/>
      <c r="FMS165"/>
      <c r="FMT165"/>
      <c r="FMU165"/>
      <c r="FMV165"/>
      <c r="FMW165"/>
      <c r="FMX165"/>
      <c r="FMY165"/>
      <c r="FMZ165"/>
      <c r="FNA165"/>
      <c r="FNB165"/>
      <c r="FNC165"/>
      <c r="FND165"/>
      <c r="FNE165"/>
      <c r="FNF165"/>
      <c r="FNG165"/>
      <c r="FNH165"/>
      <c r="FNI165"/>
      <c r="FNJ165"/>
      <c r="FNK165"/>
      <c r="FNL165"/>
      <c r="FNM165"/>
      <c r="FNN165"/>
      <c r="FNO165"/>
      <c r="FNP165"/>
      <c r="FNQ165"/>
      <c r="FNR165"/>
      <c r="FNS165"/>
      <c r="FNT165"/>
      <c r="FNU165"/>
      <c r="FNV165"/>
      <c r="FNW165"/>
      <c r="FNX165"/>
      <c r="FNY165"/>
      <c r="FNZ165"/>
      <c r="FOA165"/>
      <c r="FOB165"/>
      <c r="FOC165"/>
      <c r="FOD165"/>
      <c r="FOE165"/>
      <c r="FOF165"/>
      <c r="FOG165"/>
      <c r="FOH165"/>
      <c r="FOI165"/>
      <c r="FOJ165"/>
      <c r="FOK165"/>
      <c r="FOL165"/>
      <c r="FOM165"/>
      <c r="FON165"/>
      <c r="FOO165"/>
      <c r="FOP165"/>
      <c r="FOQ165"/>
      <c r="FOR165"/>
      <c r="FOS165"/>
      <c r="FOT165"/>
      <c r="FOU165"/>
      <c r="FOV165"/>
      <c r="FOW165"/>
      <c r="FOX165"/>
      <c r="FOY165"/>
      <c r="FOZ165"/>
      <c r="FPA165"/>
      <c r="FPB165"/>
      <c r="FPC165"/>
      <c r="FPD165"/>
      <c r="FPE165"/>
      <c r="FPF165"/>
      <c r="FPG165"/>
      <c r="FPH165"/>
      <c r="FPI165"/>
      <c r="FPJ165"/>
      <c r="FPK165"/>
      <c r="FPL165"/>
      <c r="FPM165"/>
      <c r="FPN165"/>
      <c r="FPO165"/>
      <c r="FPP165"/>
      <c r="FPQ165"/>
      <c r="FPR165"/>
      <c r="FPS165"/>
      <c r="FPT165"/>
      <c r="FPU165"/>
      <c r="FPV165"/>
      <c r="FPW165"/>
      <c r="FPX165"/>
      <c r="FPY165"/>
      <c r="FPZ165"/>
      <c r="FQA165"/>
      <c r="FQB165"/>
      <c r="FQC165"/>
      <c r="FQD165"/>
      <c r="FQE165"/>
      <c r="FQF165"/>
      <c r="FQG165"/>
      <c r="FQH165"/>
      <c r="FQI165"/>
      <c r="FQJ165"/>
      <c r="FQK165"/>
      <c r="FQL165"/>
      <c r="FQM165"/>
      <c r="FQN165"/>
      <c r="FQO165"/>
      <c r="FQP165"/>
      <c r="FQQ165"/>
      <c r="FQR165"/>
      <c r="FQS165"/>
      <c r="FQT165"/>
      <c r="FQU165"/>
      <c r="FQV165"/>
      <c r="FQW165"/>
      <c r="FQX165"/>
      <c r="FQY165"/>
      <c r="FQZ165"/>
      <c r="FRA165"/>
      <c r="FRB165"/>
      <c r="FRC165"/>
      <c r="FRD165"/>
      <c r="FRE165"/>
      <c r="FRF165"/>
      <c r="FRG165"/>
      <c r="FRH165"/>
      <c r="FRI165"/>
      <c r="FRJ165"/>
      <c r="FRK165"/>
      <c r="FRL165"/>
      <c r="FRM165"/>
      <c r="FRN165"/>
      <c r="FRO165"/>
      <c r="FRP165"/>
      <c r="FRQ165"/>
      <c r="FRR165"/>
      <c r="FRS165"/>
      <c r="FRT165"/>
      <c r="FRU165"/>
      <c r="FRV165"/>
      <c r="FRW165"/>
      <c r="FRX165"/>
      <c r="FRY165"/>
      <c r="FRZ165"/>
      <c r="FSA165"/>
      <c r="FSB165"/>
      <c r="FSC165"/>
      <c r="FSD165"/>
      <c r="FSE165"/>
      <c r="FSF165"/>
      <c r="FSG165"/>
      <c r="FSH165"/>
      <c r="FSI165"/>
      <c r="FSJ165"/>
      <c r="FSK165"/>
      <c r="FSL165"/>
      <c r="FSM165"/>
      <c r="FSN165"/>
      <c r="FSO165"/>
      <c r="FSP165"/>
      <c r="FSQ165"/>
      <c r="FSR165"/>
      <c r="FSS165"/>
      <c r="FST165"/>
      <c r="FSU165"/>
      <c r="FSV165"/>
      <c r="FSW165"/>
      <c r="FSX165"/>
      <c r="FSY165"/>
      <c r="FSZ165"/>
      <c r="FTA165"/>
      <c r="FTB165"/>
      <c r="FTC165"/>
      <c r="FTD165"/>
      <c r="FTE165"/>
      <c r="FTF165"/>
      <c r="FTG165"/>
      <c r="FTH165"/>
      <c r="FTI165"/>
      <c r="FTJ165"/>
      <c r="FTK165"/>
      <c r="FTL165"/>
      <c r="FTM165"/>
      <c r="FTN165"/>
      <c r="FTO165"/>
      <c r="FTP165"/>
      <c r="FTQ165"/>
      <c r="FTR165"/>
      <c r="FTS165"/>
      <c r="FTT165"/>
      <c r="FTU165"/>
      <c r="FTV165"/>
      <c r="FTW165"/>
      <c r="FTX165"/>
      <c r="FTY165"/>
      <c r="FTZ165"/>
      <c r="FUA165"/>
      <c r="FUB165"/>
      <c r="FUC165"/>
      <c r="FUD165"/>
      <c r="FUE165"/>
      <c r="FUF165"/>
      <c r="FUG165"/>
      <c r="FUH165"/>
      <c r="FUI165"/>
      <c r="FUJ165"/>
      <c r="FUK165"/>
      <c r="FUL165"/>
      <c r="FUM165"/>
      <c r="FUN165"/>
      <c r="FUO165"/>
      <c r="FUP165"/>
      <c r="FUQ165"/>
      <c r="FUR165"/>
      <c r="FUS165"/>
      <c r="FUT165"/>
      <c r="FUU165"/>
      <c r="FUV165"/>
      <c r="FUW165"/>
      <c r="FUX165"/>
      <c r="FUY165"/>
      <c r="FUZ165"/>
      <c r="FVA165"/>
      <c r="FVB165"/>
      <c r="FVC165"/>
      <c r="FVD165"/>
      <c r="FVE165"/>
      <c r="FVF165"/>
      <c r="FVG165"/>
      <c r="FVH165"/>
      <c r="FVI165"/>
      <c r="FVJ165"/>
      <c r="FVK165"/>
      <c r="FVL165"/>
      <c r="FVM165"/>
      <c r="FVN165"/>
      <c r="FVO165"/>
      <c r="FVP165"/>
      <c r="FVQ165"/>
      <c r="FVR165"/>
      <c r="FVS165"/>
      <c r="FVT165"/>
      <c r="FVU165"/>
      <c r="FVV165"/>
      <c r="FVW165"/>
      <c r="FVX165"/>
      <c r="FVY165"/>
      <c r="FVZ165"/>
      <c r="FWA165"/>
      <c r="FWB165"/>
      <c r="FWC165"/>
      <c r="FWD165"/>
      <c r="FWE165"/>
      <c r="FWF165"/>
      <c r="FWG165"/>
      <c r="FWH165"/>
      <c r="FWI165"/>
      <c r="FWJ165"/>
      <c r="FWK165"/>
      <c r="FWL165"/>
      <c r="FWM165"/>
      <c r="FWN165"/>
      <c r="FWO165"/>
      <c r="FWP165"/>
      <c r="FWQ165"/>
      <c r="FWR165"/>
      <c r="FWS165"/>
      <c r="FWT165"/>
      <c r="FWU165"/>
      <c r="FWV165"/>
      <c r="FWW165"/>
      <c r="FWX165"/>
      <c r="FWY165"/>
      <c r="FWZ165"/>
      <c r="FXA165"/>
      <c r="FXB165"/>
      <c r="FXC165"/>
      <c r="FXD165"/>
      <c r="FXE165"/>
      <c r="FXF165"/>
      <c r="FXG165"/>
      <c r="FXH165"/>
      <c r="FXI165"/>
      <c r="FXJ165"/>
      <c r="FXK165"/>
      <c r="FXL165"/>
      <c r="FXM165"/>
      <c r="FXN165"/>
      <c r="FXO165"/>
      <c r="FXP165"/>
      <c r="FXQ165"/>
      <c r="FXR165"/>
      <c r="FXS165"/>
      <c r="FXT165"/>
      <c r="FXU165"/>
      <c r="FXV165"/>
      <c r="FXW165"/>
      <c r="FXX165"/>
      <c r="FXY165"/>
      <c r="FXZ165"/>
      <c r="FYA165"/>
      <c r="FYB165"/>
      <c r="FYC165"/>
      <c r="FYD165"/>
      <c r="FYE165"/>
      <c r="FYF165"/>
      <c r="FYG165"/>
      <c r="FYH165"/>
      <c r="FYI165"/>
      <c r="FYJ165"/>
      <c r="FYK165"/>
      <c r="FYL165"/>
      <c r="FYM165"/>
      <c r="FYN165"/>
      <c r="FYO165"/>
      <c r="FYP165"/>
      <c r="FYQ165"/>
      <c r="FYR165"/>
      <c r="FYS165"/>
      <c r="FYT165"/>
      <c r="FYU165"/>
      <c r="FYV165"/>
      <c r="FYW165"/>
      <c r="FYX165"/>
      <c r="FYY165"/>
      <c r="FYZ165"/>
      <c r="FZA165"/>
      <c r="FZB165"/>
      <c r="FZC165"/>
      <c r="FZD165"/>
      <c r="FZE165"/>
      <c r="FZF165"/>
      <c r="FZG165"/>
      <c r="FZH165"/>
      <c r="FZI165"/>
      <c r="FZJ165"/>
      <c r="FZK165"/>
      <c r="FZL165"/>
      <c r="FZM165"/>
      <c r="FZN165"/>
      <c r="FZO165"/>
      <c r="FZP165"/>
      <c r="FZQ165"/>
      <c r="FZR165"/>
      <c r="FZS165"/>
      <c r="FZT165"/>
      <c r="FZU165"/>
      <c r="FZV165"/>
      <c r="FZW165"/>
      <c r="FZX165"/>
      <c r="FZY165"/>
      <c r="FZZ165"/>
      <c r="GAA165"/>
      <c r="GAB165"/>
      <c r="GAC165"/>
      <c r="GAD165"/>
      <c r="GAE165"/>
      <c r="GAF165"/>
      <c r="GAG165"/>
      <c r="GAH165"/>
      <c r="GAI165"/>
      <c r="GAJ165"/>
      <c r="GAK165"/>
      <c r="GAL165"/>
      <c r="GAM165"/>
      <c r="GAN165"/>
      <c r="GAO165"/>
      <c r="GAP165"/>
      <c r="GAQ165"/>
      <c r="GAR165"/>
      <c r="GAS165"/>
      <c r="GAT165"/>
      <c r="GAU165"/>
      <c r="GAV165"/>
      <c r="GAW165"/>
      <c r="GAX165"/>
      <c r="GAY165"/>
      <c r="GAZ165"/>
      <c r="GBA165"/>
      <c r="GBB165"/>
      <c r="GBC165"/>
      <c r="GBD165"/>
      <c r="GBE165"/>
      <c r="GBF165"/>
      <c r="GBG165"/>
      <c r="GBH165"/>
      <c r="GBI165"/>
      <c r="GBJ165"/>
      <c r="GBK165"/>
      <c r="GBL165"/>
      <c r="GBM165"/>
      <c r="GBN165"/>
      <c r="GBO165"/>
      <c r="GBP165"/>
      <c r="GBQ165"/>
      <c r="GBR165"/>
      <c r="GBS165"/>
      <c r="GBT165"/>
      <c r="GBU165"/>
      <c r="GBV165"/>
      <c r="GBW165"/>
      <c r="GBX165"/>
      <c r="GBY165"/>
      <c r="GBZ165"/>
      <c r="GCA165"/>
      <c r="GCB165"/>
      <c r="GCC165"/>
      <c r="GCD165"/>
      <c r="GCE165"/>
      <c r="GCF165"/>
      <c r="GCG165"/>
      <c r="GCH165"/>
      <c r="GCI165"/>
      <c r="GCJ165"/>
      <c r="GCK165"/>
      <c r="GCL165"/>
      <c r="GCM165"/>
      <c r="GCN165"/>
      <c r="GCO165"/>
      <c r="GCP165"/>
      <c r="GCQ165"/>
      <c r="GCR165"/>
      <c r="GCS165"/>
      <c r="GCT165"/>
      <c r="GCU165"/>
      <c r="GCV165"/>
      <c r="GCW165"/>
      <c r="GCX165"/>
      <c r="GCY165"/>
      <c r="GCZ165"/>
      <c r="GDA165"/>
      <c r="GDB165"/>
      <c r="GDC165"/>
      <c r="GDD165"/>
      <c r="GDE165"/>
      <c r="GDF165"/>
      <c r="GDG165"/>
      <c r="GDH165"/>
      <c r="GDI165"/>
      <c r="GDJ165"/>
      <c r="GDK165"/>
      <c r="GDL165"/>
      <c r="GDM165"/>
      <c r="GDN165"/>
      <c r="GDO165"/>
      <c r="GDP165"/>
      <c r="GDQ165"/>
      <c r="GDR165"/>
      <c r="GDS165"/>
      <c r="GDT165"/>
      <c r="GDU165"/>
      <c r="GDV165"/>
      <c r="GDW165"/>
      <c r="GDX165"/>
      <c r="GDY165"/>
      <c r="GDZ165"/>
      <c r="GEA165"/>
      <c r="GEB165"/>
      <c r="GEC165"/>
      <c r="GED165"/>
      <c r="GEE165"/>
      <c r="GEF165"/>
      <c r="GEG165"/>
      <c r="GEH165"/>
      <c r="GEI165"/>
      <c r="GEJ165"/>
      <c r="GEK165"/>
      <c r="GEL165"/>
      <c r="GEM165"/>
      <c r="GEN165"/>
      <c r="GEO165"/>
      <c r="GEP165"/>
      <c r="GEQ165"/>
      <c r="GER165"/>
      <c r="GES165"/>
      <c r="GET165"/>
      <c r="GEU165"/>
      <c r="GEV165"/>
      <c r="GEW165"/>
      <c r="GEX165"/>
      <c r="GEY165"/>
      <c r="GEZ165"/>
      <c r="GFA165"/>
      <c r="GFB165"/>
      <c r="GFC165"/>
      <c r="GFD165"/>
      <c r="GFE165"/>
      <c r="GFF165"/>
      <c r="GFG165"/>
      <c r="GFH165"/>
      <c r="GFI165"/>
      <c r="GFJ165"/>
      <c r="GFK165"/>
      <c r="GFL165"/>
      <c r="GFM165"/>
      <c r="GFN165"/>
      <c r="GFO165"/>
    </row>
    <row r="166" spans="1:4903" x14ac:dyDescent="0.35">
      <c r="A166" s="37" t="s">
        <v>30</v>
      </c>
      <c r="B166" s="34">
        <v>12650.049999999996</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c r="ASC166"/>
      <c r="ASD166"/>
      <c r="ASE166"/>
      <c r="ASF166"/>
      <c r="ASG166"/>
      <c r="ASH166"/>
      <c r="ASI166"/>
      <c r="ASJ166"/>
      <c r="ASK166"/>
      <c r="ASL166"/>
      <c r="ASM166"/>
      <c r="ASN166"/>
      <c r="ASO166"/>
      <c r="ASP166"/>
      <c r="ASQ166"/>
      <c r="ASR166"/>
      <c r="ASS166"/>
      <c r="AST166"/>
      <c r="ASU166"/>
      <c r="ASV166"/>
      <c r="ASW166"/>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c r="AZQ166"/>
      <c r="AZR166"/>
      <c r="AZS166"/>
      <c r="AZT166"/>
      <c r="AZU166"/>
      <c r="AZV166"/>
      <c r="AZW166"/>
      <c r="AZX166"/>
      <c r="AZY166"/>
      <c r="AZZ166"/>
      <c r="BAA166"/>
      <c r="BAB166"/>
      <c r="BAC166"/>
      <c r="BAD166"/>
      <c r="BAE166"/>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c r="BGY166"/>
      <c r="BGZ166"/>
      <c r="BHA166"/>
      <c r="BHB166"/>
      <c r="BHC166"/>
      <c r="BHD166"/>
      <c r="BHE166"/>
      <c r="BHF166"/>
      <c r="BHG166"/>
      <c r="BHH166"/>
      <c r="BHI166"/>
      <c r="BHJ166"/>
      <c r="BHK166"/>
      <c r="BHL166"/>
      <c r="BHM166"/>
      <c r="BHN166"/>
      <c r="BHO166"/>
      <c r="BHP166"/>
      <c r="BHQ166"/>
      <c r="BHR166"/>
      <c r="BHS166"/>
      <c r="BHT166"/>
      <c r="BHU166"/>
      <c r="BHV166"/>
      <c r="BHW166"/>
      <c r="BHX166"/>
      <c r="BHY166"/>
      <c r="BHZ166"/>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c r="BOU166"/>
      <c r="BOV166"/>
      <c r="BOW166"/>
      <c r="BOX166"/>
      <c r="BOY166"/>
      <c r="BOZ166"/>
      <c r="BPA166"/>
      <c r="BPB166"/>
      <c r="BPC166"/>
      <c r="BPD166"/>
      <c r="BPE166"/>
      <c r="BPF166"/>
      <c r="BPG166"/>
      <c r="BPH166"/>
      <c r="BPI166"/>
      <c r="BPJ166"/>
      <c r="BPK166"/>
      <c r="BPL166"/>
      <c r="BPM166"/>
      <c r="BPN166"/>
      <c r="BPO166"/>
      <c r="BPP166"/>
      <c r="BPQ166"/>
      <c r="BPR166"/>
      <c r="BPS166"/>
      <c r="BPT166"/>
      <c r="BPU166"/>
      <c r="BPV166"/>
      <c r="BPW166"/>
      <c r="BPX166"/>
      <c r="BPY166"/>
      <c r="BPZ166"/>
      <c r="BQA166"/>
      <c r="BQB166"/>
      <c r="BQC166"/>
      <c r="BQD166"/>
      <c r="BQE166"/>
      <c r="BQF166"/>
      <c r="BQG166"/>
      <c r="BQH166"/>
      <c r="BQI166"/>
      <c r="BQJ166"/>
      <c r="BQK166"/>
      <c r="BQL166"/>
      <c r="BQM166"/>
      <c r="BQN166"/>
      <c r="BQO166"/>
      <c r="BQP166"/>
      <c r="BQQ166"/>
      <c r="BQR166"/>
      <c r="BQS166"/>
      <c r="BQT166"/>
      <c r="BQU166"/>
      <c r="BQV166"/>
      <c r="BQW166"/>
      <c r="BQX166"/>
      <c r="BQY166"/>
      <c r="BQZ166"/>
      <c r="BRA166"/>
      <c r="BRB166"/>
      <c r="BRC166"/>
      <c r="BRD166"/>
      <c r="BRE166"/>
      <c r="BRF166"/>
      <c r="BRG166"/>
      <c r="BRH166"/>
      <c r="BRI166"/>
      <c r="BRJ166"/>
      <c r="BRK166"/>
      <c r="BRL166"/>
      <c r="BRM166"/>
      <c r="BRN166"/>
      <c r="BRO166"/>
      <c r="BRP166"/>
      <c r="BRQ166"/>
      <c r="BRR166"/>
      <c r="BRS166"/>
      <c r="BRT166"/>
      <c r="BRU166"/>
      <c r="BRV166"/>
      <c r="BRW166"/>
      <c r="BRX166"/>
      <c r="BRY166"/>
      <c r="BRZ166"/>
      <c r="BSA166"/>
      <c r="BSB166"/>
      <c r="BSC166"/>
      <c r="BSD166"/>
      <c r="BSE166"/>
      <c r="BSF166"/>
      <c r="BSG166"/>
      <c r="BSH166"/>
      <c r="BSI166"/>
      <c r="BSJ166"/>
      <c r="BSK166"/>
      <c r="BSL166"/>
      <c r="BSM166"/>
      <c r="BSN166"/>
      <c r="BSO166"/>
      <c r="BSP166"/>
      <c r="BSQ166"/>
      <c r="BSR166"/>
      <c r="BSS166"/>
      <c r="BST166"/>
      <c r="BSU166"/>
      <c r="BSV166"/>
      <c r="BSW166"/>
      <c r="BSX166"/>
      <c r="BSY166"/>
      <c r="BSZ166"/>
      <c r="BTA166"/>
      <c r="BTB166"/>
      <c r="BTC166"/>
      <c r="BTD166"/>
      <c r="BTE166"/>
      <c r="BTF166"/>
      <c r="BTG166"/>
      <c r="BTH166"/>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c r="BXU166"/>
      <c r="BXV166"/>
      <c r="BXW166"/>
      <c r="BXX166"/>
      <c r="BXY166"/>
      <c r="BXZ166"/>
      <c r="BYA166"/>
      <c r="BYB166"/>
      <c r="BYC166"/>
      <c r="BYD166"/>
      <c r="BYE166"/>
      <c r="BYF166"/>
      <c r="BYG166"/>
      <c r="BYH166"/>
      <c r="BYI166"/>
      <c r="BYJ166"/>
      <c r="BYK166"/>
      <c r="BYL166"/>
      <c r="BYM166"/>
      <c r="BYN166"/>
      <c r="BYO166"/>
      <c r="BYP166"/>
      <c r="BYQ166"/>
      <c r="BYR166"/>
      <c r="BYS166"/>
      <c r="BYT166"/>
      <c r="BYU166"/>
      <c r="BYV166"/>
      <c r="BYW166"/>
      <c r="BYX166"/>
      <c r="BYY166"/>
      <c r="BYZ166"/>
      <c r="BZA166"/>
      <c r="BZB166"/>
      <c r="BZC166"/>
      <c r="BZD166"/>
      <c r="BZE166"/>
      <c r="BZF166"/>
      <c r="BZG166"/>
      <c r="BZH166"/>
      <c r="BZI166"/>
      <c r="BZJ166"/>
      <c r="BZK166"/>
      <c r="BZL166"/>
      <c r="BZM166"/>
      <c r="BZN166"/>
      <c r="BZO166"/>
      <c r="BZP166"/>
      <c r="BZQ166"/>
      <c r="BZR166"/>
      <c r="BZS166"/>
      <c r="BZT166"/>
      <c r="BZU166"/>
      <c r="BZV166"/>
      <c r="BZW166"/>
      <c r="BZX166"/>
      <c r="BZY166"/>
      <c r="BZZ166"/>
      <c r="CAA166"/>
      <c r="CAB166"/>
      <c r="CAC166"/>
      <c r="CAD166"/>
      <c r="CAE166"/>
      <c r="CAF166"/>
      <c r="CAG166"/>
      <c r="CAH166"/>
      <c r="CAI166"/>
      <c r="CAJ166"/>
      <c r="CAK166"/>
      <c r="CAL166"/>
      <c r="CAM166"/>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c r="CEY166"/>
      <c r="CEZ166"/>
      <c r="CFA166"/>
      <c r="CFB166"/>
      <c r="CFC166"/>
      <c r="CFD166"/>
      <c r="CFE166"/>
      <c r="CFF166"/>
      <c r="CFG166"/>
      <c r="CFH166"/>
      <c r="CFI166"/>
      <c r="CFJ166"/>
      <c r="CFK166"/>
      <c r="CFL166"/>
      <c r="CFM166"/>
      <c r="CFN166"/>
      <c r="CFO166"/>
      <c r="CFP166"/>
      <c r="CFQ166"/>
      <c r="CFR166"/>
      <c r="CFS166"/>
      <c r="CFT166"/>
      <c r="CFU166"/>
      <c r="CFV166"/>
      <c r="CFW166"/>
      <c r="CFX166"/>
      <c r="CFY166"/>
      <c r="CFZ166"/>
      <c r="CGA166"/>
      <c r="CGB166"/>
      <c r="CGC166"/>
      <c r="CGD166"/>
      <c r="CGE166"/>
      <c r="CGF166"/>
      <c r="CGG166"/>
      <c r="CGH166"/>
      <c r="CGI166"/>
      <c r="CGJ166"/>
      <c r="CGK166"/>
      <c r="CGL166"/>
      <c r="CGM166"/>
      <c r="CGN166"/>
      <c r="CGO166"/>
      <c r="CGP166"/>
      <c r="CGQ166"/>
      <c r="CGR166"/>
      <c r="CGS166"/>
      <c r="CGT166"/>
      <c r="CGU166"/>
      <c r="CGV166"/>
      <c r="CGW166"/>
      <c r="CGX166"/>
      <c r="CGY166"/>
      <c r="CGZ166"/>
      <c r="CHA166"/>
      <c r="CHB166"/>
      <c r="CHC166"/>
      <c r="CHD166"/>
      <c r="CHE166"/>
      <c r="CHF166"/>
      <c r="CHG166"/>
      <c r="CHH166"/>
      <c r="CHI166"/>
      <c r="CHJ166"/>
      <c r="CHK166"/>
      <c r="CHL166"/>
      <c r="CHM166"/>
      <c r="CHN166"/>
      <c r="CHO166"/>
      <c r="CHP166"/>
      <c r="CHQ166"/>
      <c r="CHR166"/>
      <c r="CHS166"/>
      <c r="CHT166"/>
      <c r="CHU166"/>
      <c r="CHV166"/>
      <c r="CHW166"/>
      <c r="CHX166"/>
      <c r="CHY166"/>
      <c r="CHZ166"/>
      <c r="CIA166"/>
      <c r="CIB166"/>
      <c r="CIC166"/>
      <c r="CID166"/>
      <c r="CIE166"/>
      <c r="CIF166"/>
      <c r="CIG166"/>
      <c r="CIH166"/>
      <c r="CII166"/>
      <c r="CIJ166"/>
      <c r="CIK166"/>
      <c r="CIL166"/>
      <c r="CIM166"/>
      <c r="CIN166"/>
      <c r="CIO166"/>
      <c r="CIP166"/>
      <c r="CIQ166"/>
      <c r="CIR166"/>
      <c r="CIS166"/>
      <c r="CIT166"/>
      <c r="CIU166"/>
      <c r="CIV166"/>
      <c r="CIW166"/>
      <c r="CIX166"/>
      <c r="CIY166"/>
      <c r="CIZ166"/>
      <c r="CJA166"/>
      <c r="CJB166"/>
      <c r="CJC166"/>
      <c r="CJD166"/>
      <c r="CJE166"/>
      <c r="CJF166"/>
      <c r="CJG166"/>
      <c r="CJH166"/>
      <c r="CJI166"/>
      <c r="CJJ166"/>
      <c r="CJK166"/>
      <c r="CJL166"/>
      <c r="CJM166"/>
      <c r="CJN166"/>
      <c r="CJO166"/>
      <c r="CJP166"/>
      <c r="CJQ166"/>
      <c r="CJR166"/>
      <c r="CJS166"/>
      <c r="CJT166"/>
      <c r="CJU166"/>
      <c r="CJV166"/>
      <c r="CJW166"/>
      <c r="CJX166"/>
      <c r="CJY166"/>
      <c r="CJZ166"/>
      <c r="CKA166"/>
      <c r="CKB166"/>
      <c r="CKC166"/>
      <c r="CKD166"/>
      <c r="CKE166"/>
      <c r="CKF166"/>
      <c r="CKG166"/>
      <c r="CKH166"/>
      <c r="CKI166"/>
      <c r="CKJ166"/>
      <c r="CKK166"/>
      <c r="CKL166"/>
      <c r="CKM166"/>
      <c r="CKN166"/>
      <c r="CKO166"/>
      <c r="CKP166"/>
      <c r="CKQ166"/>
      <c r="CKR166"/>
      <c r="CKS166"/>
      <c r="CKT166"/>
      <c r="CKU166"/>
      <c r="CKV166"/>
      <c r="CKW166"/>
      <c r="CKX166"/>
      <c r="CKY166"/>
      <c r="CKZ166"/>
      <c r="CLA166"/>
      <c r="CLB166"/>
      <c r="CLC166"/>
      <c r="CLD166"/>
      <c r="CLE166"/>
      <c r="CLF166"/>
      <c r="CLG166"/>
      <c r="CLH166"/>
      <c r="CLI166"/>
      <c r="CLJ166"/>
      <c r="CLK166"/>
      <c r="CLL166"/>
      <c r="CLM166"/>
      <c r="CLN166"/>
      <c r="CLO166"/>
      <c r="CLP166"/>
      <c r="CLQ166"/>
      <c r="CLR166"/>
      <c r="CLS166"/>
      <c r="CLT166"/>
      <c r="CLU166"/>
      <c r="CLV166"/>
      <c r="CLW166"/>
      <c r="CLX166"/>
      <c r="CLY166"/>
      <c r="CLZ166"/>
      <c r="CMA166"/>
      <c r="CMB166"/>
      <c r="CMC166"/>
      <c r="CMD166"/>
      <c r="CME166"/>
      <c r="CMF166"/>
      <c r="CMG166"/>
      <c r="CMH166"/>
      <c r="CMI166"/>
      <c r="CMJ166"/>
      <c r="CMK166"/>
      <c r="CML166"/>
      <c r="CMM166"/>
      <c r="CMN166"/>
      <c r="CMO166"/>
      <c r="CMP166"/>
      <c r="CMQ166"/>
      <c r="CMR166"/>
      <c r="CMS166"/>
      <c r="CMT166"/>
      <c r="CMU166"/>
      <c r="CMV166"/>
      <c r="CMW166"/>
      <c r="CMX166"/>
      <c r="CMY166"/>
      <c r="CMZ166"/>
      <c r="CNA166"/>
      <c r="CNB166"/>
      <c r="CNC166"/>
      <c r="CND166"/>
      <c r="CNE166"/>
      <c r="CNF166"/>
      <c r="CNG166"/>
      <c r="CNH166"/>
      <c r="CNI166"/>
      <c r="CNJ166"/>
      <c r="CNK166"/>
      <c r="CNL166"/>
      <c r="CNM166"/>
      <c r="CNN166"/>
      <c r="CNO166"/>
      <c r="CNP166"/>
      <c r="CNQ166"/>
      <c r="CNR166"/>
      <c r="CNS166"/>
      <c r="CNT166"/>
      <c r="CNU166"/>
      <c r="CNV166"/>
      <c r="CNW166"/>
      <c r="CNX166"/>
      <c r="CNY166"/>
      <c r="CNZ166"/>
      <c r="COA166"/>
      <c r="COB166"/>
      <c r="COC166"/>
      <c r="COD166"/>
      <c r="COE166"/>
      <c r="COF166"/>
      <c r="COG166"/>
      <c r="COH166"/>
      <c r="COI166"/>
      <c r="COJ166"/>
      <c r="COK166"/>
      <c r="COL166"/>
      <c r="COM166"/>
      <c r="CON166"/>
      <c r="COO166"/>
      <c r="COP166"/>
      <c r="COQ166"/>
      <c r="COR166"/>
      <c r="COS166"/>
      <c r="COT166"/>
      <c r="COU166"/>
      <c r="COV166"/>
      <c r="COW166"/>
      <c r="COX166"/>
      <c r="COY166"/>
      <c r="COZ166"/>
      <c r="CPA166"/>
      <c r="CPB166"/>
      <c r="CPC166"/>
      <c r="CPD166"/>
      <c r="CPE166"/>
      <c r="CPF166"/>
      <c r="CPG166"/>
      <c r="CPH166"/>
      <c r="CPI166"/>
      <c r="CPJ166"/>
      <c r="CPK166"/>
      <c r="CPL166"/>
      <c r="CPM166"/>
      <c r="CPN166"/>
      <c r="CPO166"/>
      <c r="CPP166"/>
      <c r="CPQ166"/>
      <c r="CPR166"/>
      <c r="CPS166"/>
      <c r="CPT166"/>
      <c r="CPU166"/>
      <c r="CPV166"/>
      <c r="CPW166"/>
      <c r="CPX166"/>
      <c r="CPY166"/>
      <c r="CPZ166"/>
      <c r="CQA166"/>
      <c r="CQB166"/>
      <c r="CQC166"/>
      <c r="CQD166"/>
      <c r="CQE166"/>
      <c r="CQF166"/>
      <c r="CQG166"/>
      <c r="CQH166"/>
      <c r="CQI166"/>
      <c r="CQJ166"/>
      <c r="CQK166"/>
      <c r="CQL166"/>
      <c r="CQM166"/>
      <c r="CQN166"/>
      <c r="CQO166"/>
      <c r="CQP166"/>
      <c r="CQQ166"/>
      <c r="CQR166"/>
      <c r="CQS166"/>
      <c r="CQT166"/>
      <c r="CQU166"/>
      <c r="CQV166"/>
      <c r="CQW166"/>
      <c r="CQX166"/>
      <c r="CQY166"/>
      <c r="CQZ166"/>
      <c r="CRA166"/>
      <c r="CRB166"/>
      <c r="CRC166"/>
      <c r="CRD166"/>
      <c r="CRE166"/>
      <c r="CRF166"/>
      <c r="CRG166"/>
      <c r="CRH166"/>
      <c r="CRI166"/>
      <c r="CRJ166"/>
      <c r="CRK166"/>
      <c r="CRL166"/>
      <c r="CRM166"/>
      <c r="CRN166"/>
      <c r="CRO166"/>
      <c r="CRP166"/>
      <c r="CRQ166"/>
      <c r="CRR166"/>
      <c r="CRS166"/>
      <c r="CRT166"/>
      <c r="CRU166"/>
      <c r="CRV166"/>
      <c r="CRW166"/>
      <c r="CRX166"/>
      <c r="CRY166"/>
      <c r="CRZ166"/>
      <c r="CSA166"/>
      <c r="CSB166"/>
      <c r="CSC166"/>
      <c r="CSD166"/>
      <c r="CSE166"/>
      <c r="CSF166"/>
      <c r="CSG166"/>
      <c r="CSH166"/>
      <c r="CSI166"/>
      <c r="CSJ166"/>
      <c r="CSK166"/>
      <c r="CSL166"/>
      <c r="CSM166"/>
      <c r="CSN166"/>
      <c r="CSO166"/>
      <c r="CSP166"/>
      <c r="CSQ166"/>
      <c r="CSR166"/>
      <c r="CSS166"/>
      <c r="CST166"/>
      <c r="CSU166"/>
      <c r="CSV166"/>
      <c r="CSW166"/>
      <c r="CSX166"/>
      <c r="CSY166"/>
      <c r="CSZ166"/>
      <c r="CTA166"/>
      <c r="CTB166"/>
      <c r="CTC166"/>
      <c r="CTD166"/>
      <c r="CTE166"/>
      <c r="CTF166"/>
      <c r="CTG166"/>
      <c r="CTH166"/>
      <c r="CTI166"/>
      <c r="CTJ166"/>
      <c r="CTK166"/>
      <c r="CTL166"/>
      <c r="CTM166"/>
      <c r="CTN166"/>
      <c r="CTO166"/>
      <c r="CTP166"/>
      <c r="CTQ166"/>
      <c r="CTR166"/>
      <c r="CTS166"/>
      <c r="CTT166"/>
      <c r="CTU166"/>
      <c r="CTV166"/>
      <c r="CTW166"/>
      <c r="CTX166"/>
      <c r="CTY166"/>
      <c r="CTZ166"/>
      <c r="CUA166"/>
      <c r="CUB166"/>
      <c r="CUC166"/>
      <c r="CUD166"/>
      <c r="CUE166"/>
      <c r="CUF166"/>
      <c r="CUG166"/>
      <c r="CUH166"/>
      <c r="CUI166"/>
      <c r="CUJ166"/>
      <c r="CUK166"/>
      <c r="CUL166"/>
      <c r="CUM166"/>
      <c r="CUN166"/>
      <c r="CUO166"/>
      <c r="CUP166"/>
      <c r="CUQ166"/>
      <c r="CUR166"/>
      <c r="CUS166"/>
      <c r="CUT166"/>
      <c r="CUU166"/>
      <c r="CUV166"/>
      <c r="CUW166"/>
      <c r="CUX166"/>
      <c r="CUY166"/>
      <c r="CUZ166"/>
      <c r="CVA166"/>
      <c r="CVB166"/>
      <c r="CVC166"/>
      <c r="CVD166"/>
      <c r="CVE166"/>
      <c r="CVF166"/>
      <c r="CVG166"/>
      <c r="CVH166"/>
      <c r="CVI166"/>
      <c r="CVJ166"/>
      <c r="CVK166"/>
      <c r="CVL166"/>
      <c r="CVM166"/>
      <c r="CVN166"/>
      <c r="CVO166"/>
      <c r="CVP166"/>
      <c r="CVQ166"/>
      <c r="CVR166"/>
      <c r="CVS166"/>
      <c r="CVT166"/>
      <c r="CVU166"/>
      <c r="CVV166"/>
      <c r="CVW166"/>
      <c r="CVX166"/>
      <c r="CVY166"/>
      <c r="CVZ166"/>
      <c r="CWA166"/>
      <c r="CWB166"/>
      <c r="CWC166"/>
      <c r="CWD166"/>
      <c r="CWE166"/>
      <c r="CWF166"/>
      <c r="CWG166"/>
      <c r="CWH166"/>
      <c r="CWI166"/>
      <c r="CWJ166"/>
      <c r="CWK166"/>
      <c r="CWL166"/>
      <c r="CWM166"/>
      <c r="CWN166"/>
      <c r="CWO166"/>
      <c r="CWP166"/>
      <c r="CWQ166"/>
      <c r="CWR166"/>
      <c r="CWS166"/>
      <c r="CWT166"/>
      <c r="CWU166"/>
      <c r="CWV166"/>
      <c r="CWW166"/>
      <c r="CWX166"/>
      <c r="CWY166"/>
      <c r="CWZ166"/>
      <c r="CXA166"/>
      <c r="CXB166"/>
      <c r="CXC166"/>
      <c r="CXD166"/>
      <c r="CXE166"/>
      <c r="CXF166"/>
      <c r="CXG166"/>
      <c r="CXH166"/>
      <c r="CXI166"/>
      <c r="CXJ166"/>
      <c r="CXK166"/>
      <c r="CXL166"/>
      <c r="CXM166"/>
      <c r="CXN166"/>
      <c r="CXO166"/>
      <c r="CXP166"/>
      <c r="CXQ166"/>
      <c r="CXR166"/>
      <c r="CXS166"/>
      <c r="CXT166"/>
      <c r="CXU166"/>
      <c r="CXV166"/>
      <c r="CXW166"/>
      <c r="CXX166"/>
      <c r="CXY166"/>
      <c r="CXZ166"/>
      <c r="CYA166"/>
      <c r="CYB166"/>
      <c r="CYC166"/>
      <c r="CYD166"/>
      <c r="CYE166"/>
      <c r="CYF166"/>
      <c r="CYG166"/>
      <c r="CYH166"/>
      <c r="CYI166"/>
      <c r="CYJ166"/>
      <c r="CYK166"/>
      <c r="CYL166"/>
      <c r="CYM166"/>
      <c r="CYN166"/>
      <c r="CYO166"/>
      <c r="CYP166"/>
      <c r="CYQ166"/>
      <c r="CYR166"/>
      <c r="CYS166"/>
      <c r="CYT166"/>
      <c r="CYU166"/>
      <c r="CYV166"/>
      <c r="CYW166"/>
      <c r="CYX166"/>
      <c r="CYY166"/>
      <c r="CYZ166"/>
      <c r="CZA166"/>
      <c r="CZB166"/>
      <c r="CZC166"/>
      <c r="CZD166"/>
      <c r="CZE166"/>
      <c r="CZF166"/>
      <c r="CZG166"/>
      <c r="CZH166"/>
      <c r="CZI166"/>
      <c r="CZJ166"/>
      <c r="CZK166"/>
      <c r="CZL166"/>
      <c r="CZM166"/>
      <c r="CZN166"/>
      <c r="CZO166"/>
      <c r="CZP166"/>
      <c r="CZQ166"/>
      <c r="CZR166"/>
      <c r="CZS166"/>
      <c r="CZT166"/>
      <c r="CZU166"/>
      <c r="CZV166"/>
      <c r="CZW166"/>
      <c r="CZX166"/>
      <c r="CZY166"/>
      <c r="CZZ166"/>
      <c r="DAA166"/>
      <c r="DAB166"/>
      <c r="DAC166"/>
      <c r="DAD166"/>
      <c r="DAE166"/>
      <c r="DAF166"/>
      <c r="DAG166"/>
      <c r="DAH166"/>
      <c r="DAI166"/>
      <c r="DAJ166"/>
      <c r="DAK166"/>
      <c r="DAL166"/>
      <c r="DAM166"/>
      <c r="DAN166"/>
      <c r="DAO166"/>
      <c r="DAP166"/>
      <c r="DAQ166"/>
      <c r="DAR166"/>
      <c r="DAS166"/>
      <c r="DAT166"/>
      <c r="DAU166"/>
      <c r="DAV166"/>
      <c r="DAW166"/>
      <c r="DAX166"/>
      <c r="DAY166"/>
      <c r="DAZ166"/>
      <c r="DBA166"/>
      <c r="DBB166"/>
      <c r="DBC166"/>
      <c r="DBD166"/>
      <c r="DBE166"/>
      <c r="DBF166"/>
      <c r="DBG166"/>
      <c r="DBH166"/>
      <c r="DBI166"/>
      <c r="DBJ166"/>
      <c r="DBK166"/>
      <c r="DBL166"/>
      <c r="DBM166"/>
      <c r="DBN166"/>
      <c r="DBO166"/>
      <c r="DBP166"/>
      <c r="DBQ166"/>
      <c r="DBR166"/>
      <c r="DBS166"/>
      <c r="DBT166"/>
      <c r="DBU166"/>
      <c r="DBV166"/>
      <c r="DBW166"/>
      <c r="DBX166"/>
      <c r="DBY166"/>
      <c r="DBZ166"/>
      <c r="DCA166"/>
      <c r="DCB166"/>
      <c r="DCC166"/>
      <c r="DCD166"/>
      <c r="DCE166"/>
      <c r="DCF166"/>
      <c r="DCG166"/>
      <c r="DCH166"/>
      <c r="DCI166"/>
      <c r="DCJ166"/>
      <c r="DCK166"/>
      <c r="DCL166"/>
      <c r="DCM166"/>
      <c r="DCN166"/>
      <c r="DCO166"/>
      <c r="DCP166"/>
      <c r="DCQ166"/>
      <c r="DCR166"/>
      <c r="DCS166"/>
      <c r="DCT166"/>
      <c r="DCU166"/>
      <c r="DCV166"/>
      <c r="DCW166"/>
      <c r="DCX166"/>
      <c r="DCY166"/>
      <c r="DCZ166"/>
      <c r="DDA166"/>
      <c r="DDB166"/>
      <c r="DDC166"/>
      <c r="DDD166"/>
      <c r="DDE166"/>
      <c r="DDF166"/>
      <c r="DDG166"/>
      <c r="DDH166"/>
      <c r="DDI166"/>
      <c r="DDJ166"/>
      <c r="DDK166"/>
      <c r="DDL166"/>
      <c r="DDM166"/>
      <c r="DDN166"/>
      <c r="DDO166"/>
      <c r="DDP166"/>
      <c r="DDQ166"/>
      <c r="DDR166"/>
      <c r="DDS166"/>
      <c r="DDT166"/>
      <c r="DDU166"/>
      <c r="DDV166"/>
      <c r="DDW166"/>
      <c r="DDX166"/>
      <c r="DDY166"/>
      <c r="DDZ166"/>
      <c r="DEA166"/>
      <c r="DEB166"/>
      <c r="DEC166"/>
      <c r="DED166"/>
      <c r="DEE166"/>
      <c r="DEF166"/>
      <c r="DEG166"/>
      <c r="DEH166"/>
      <c r="DEI166"/>
      <c r="DEJ166"/>
      <c r="DEK166"/>
      <c r="DEL166"/>
      <c r="DEM166"/>
      <c r="DEN166"/>
      <c r="DEO166"/>
      <c r="DEP166"/>
      <c r="DEQ166"/>
      <c r="DER166"/>
      <c r="DES166"/>
      <c r="DET166"/>
      <c r="DEU166"/>
      <c r="DEV166"/>
      <c r="DEW166"/>
      <c r="DEX166"/>
      <c r="DEY166"/>
      <c r="DEZ166"/>
      <c r="DFA166"/>
      <c r="DFB166"/>
      <c r="DFC166"/>
      <c r="DFD166"/>
      <c r="DFE166"/>
      <c r="DFF166"/>
      <c r="DFG166"/>
      <c r="DFH166"/>
      <c r="DFI166"/>
      <c r="DFJ166"/>
      <c r="DFK166"/>
      <c r="DFL166"/>
      <c r="DFM166"/>
      <c r="DFN166"/>
      <c r="DFO166"/>
      <c r="DFP166"/>
      <c r="DFQ166"/>
      <c r="DFR166"/>
      <c r="DFS166"/>
      <c r="DFT166"/>
      <c r="DFU166"/>
      <c r="DFV166"/>
      <c r="DFW166"/>
      <c r="DFX166"/>
      <c r="DFY166"/>
      <c r="DFZ166"/>
      <c r="DGA166"/>
      <c r="DGB166"/>
      <c r="DGC166"/>
      <c r="DGD166"/>
      <c r="DGE166"/>
      <c r="DGF166"/>
      <c r="DGG166"/>
      <c r="DGH166"/>
      <c r="DGI166"/>
      <c r="DGJ166"/>
      <c r="DGK166"/>
      <c r="DGL166"/>
      <c r="DGM166"/>
      <c r="DGN166"/>
      <c r="DGO166"/>
      <c r="DGP166"/>
      <c r="DGQ166"/>
      <c r="DGR166"/>
      <c r="DGS166"/>
      <c r="DGT166"/>
      <c r="DGU166"/>
      <c r="DGV166"/>
      <c r="DGW166"/>
      <c r="DGX166"/>
      <c r="DGY166"/>
      <c r="DGZ166"/>
      <c r="DHA166"/>
      <c r="DHB166"/>
      <c r="DHC166"/>
      <c r="DHD166"/>
      <c r="DHE166"/>
      <c r="DHF166"/>
      <c r="DHG166"/>
      <c r="DHH166"/>
      <c r="DHI166"/>
      <c r="DHJ166"/>
      <c r="DHK166"/>
      <c r="DHL166"/>
      <c r="DHM166"/>
      <c r="DHN166"/>
      <c r="DHO166"/>
      <c r="DHP166"/>
      <c r="DHQ166"/>
      <c r="DHR166"/>
      <c r="DHS166"/>
      <c r="DHT166"/>
      <c r="DHU166"/>
      <c r="DHV166"/>
      <c r="DHW166"/>
      <c r="DHX166"/>
      <c r="DHY166"/>
      <c r="DHZ166"/>
      <c r="DIA166"/>
      <c r="DIB166"/>
      <c r="DIC166"/>
      <c r="DID166"/>
      <c r="DIE166"/>
      <c r="DIF166"/>
      <c r="DIG166"/>
      <c r="DIH166"/>
      <c r="DII166"/>
      <c r="DIJ166"/>
      <c r="DIK166"/>
      <c r="DIL166"/>
      <c r="DIM166"/>
      <c r="DIN166"/>
      <c r="DIO166"/>
      <c r="DIP166"/>
      <c r="DIQ166"/>
      <c r="DIR166"/>
      <c r="DIS166"/>
      <c r="DIT166"/>
      <c r="DIU166"/>
      <c r="DIV166"/>
      <c r="DIW166"/>
      <c r="DIX166"/>
      <c r="DIY166"/>
      <c r="DIZ166"/>
      <c r="DJA166"/>
      <c r="DJB166"/>
      <c r="DJC166"/>
      <c r="DJD166"/>
      <c r="DJE166"/>
      <c r="DJF166"/>
      <c r="DJG166"/>
      <c r="DJH166"/>
      <c r="DJI166"/>
      <c r="DJJ166"/>
      <c r="DJK166"/>
      <c r="DJL166"/>
      <c r="DJM166"/>
      <c r="DJN166"/>
      <c r="DJO166"/>
      <c r="DJP166"/>
      <c r="DJQ166"/>
      <c r="DJR166"/>
      <c r="DJS166"/>
      <c r="DJT166"/>
      <c r="DJU166"/>
      <c r="DJV166"/>
      <c r="DJW166"/>
      <c r="DJX166"/>
      <c r="DJY166"/>
      <c r="DJZ166"/>
      <c r="DKA166"/>
      <c r="DKB166"/>
      <c r="DKC166"/>
      <c r="DKD166"/>
      <c r="DKE166"/>
      <c r="DKF166"/>
      <c r="DKG166"/>
      <c r="DKH166"/>
      <c r="DKI166"/>
      <c r="DKJ166"/>
      <c r="DKK166"/>
      <c r="DKL166"/>
      <c r="DKM166"/>
      <c r="DKN166"/>
      <c r="DKO166"/>
      <c r="DKP166"/>
      <c r="DKQ166"/>
      <c r="DKR166"/>
      <c r="DKS166"/>
      <c r="DKT166"/>
      <c r="DKU166"/>
      <c r="DKV166"/>
      <c r="DKW166"/>
      <c r="DKX166"/>
      <c r="DKY166"/>
      <c r="DKZ166"/>
      <c r="DLA166"/>
      <c r="DLB166"/>
      <c r="DLC166"/>
      <c r="DLD166"/>
      <c r="DLE166"/>
      <c r="DLF166"/>
      <c r="DLG166"/>
      <c r="DLH166"/>
      <c r="DLI166"/>
      <c r="DLJ166"/>
      <c r="DLK166"/>
      <c r="DLL166"/>
      <c r="DLM166"/>
      <c r="DLN166"/>
      <c r="DLO166"/>
      <c r="DLP166"/>
      <c r="DLQ166"/>
      <c r="DLR166"/>
      <c r="DLS166"/>
      <c r="DLT166"/>
      <c r="DLU166"/>
      <c r="DLV166"/>
      <c r="DLW166"/>
      <c r="DLX166"/>
      <c r="DLY166"/>
      <c r="DLZ166"/>
      <c r="DMA166"/>
      <c r="DMB166"/>
      <c r="DMC166"/>
      <c r="DMD166"/>
      <c r="DME166"/>
      <c r="DMF166"/>
      <c r="DMG166"/>
      <c r="DMH166"/>
      <c r="DMI166"/>
      <c r="DMJ166"/>
      <c r="DMK166"/>
      <c r="DML166"/>
      <c r="DMM166"/>
      <c r="DMN166"/>
      <c r="DMO166"/>
      <c r="DMP166"/>
      <c r="DMQ166"/>
      <c r="DMR166"/>
      <c r="DMS166"/>
      <c r="DMT166"/>
      <c r="DMU166"/>
      <c r="DMV166"/>
      <c r="DMW166"/>
      <c r="DMX166"/>
      <c r="DMY166"/>
      <c r="DMZ166"/>
      <c r="DNA166"/>
      <c r="DNB166"/>
      <c r="DNC166"/>
      <c r="DND166"/>
      <c r="DNE166"/>
      <c r="DNF166"/>
      <c r="DNG166"/>
      <c r="DNH166"/>
      <c r="DNI166"/>
      <c r="DNJ166"/>
      <c r="DNK166"/>
      <c r="DNL166"/>
      <c r="DNM166"/>
      <c r="DNN166"/>
      <c r="DNO166"/>
      <c r="DNP166"/>
      <c r="DNQ166"/>
      <c r="DNR166"/>
      <c r="DNS166"/>
      <c r="DNT166"/>
      <c r="DNU166"/>
      <c r="DNV166"/>
      <c r="DNW166"/>
      <c r="DNX166"/>
      <c r="DNY166"/>
      <c r="DNZ166"/>
      <c r="DOA166"/>
      <c r="DOB166"/>
      <c r="DOC166"/>
      <c r="DOD166"/>
      <c r="DOE166"/>
      <c r="DOF166"/>
      <c r="DOG166"/>
      <c r="DOH166"/>
      <c r="DOI166"/>
      <c r="DOJ166"/>
      <c r="DOK166"/>
      <c r="DOL166"/>
      <c r="DOM166"/>
      <c r="DON166"/>
      <c r="DOO166"/>
      <c r="DOP166"/>
      <c r="DOQ166"/>
      <c r="DOR166"/>
      <c r="DOS166"/>
      <c r="DOT166"/>
      <c r="DOU166"/>
      <c r="DOV166"/>
      <c r="DOW166"/>
      <c r="DOX166"/>
      <c r="DOY166"/>
      <c r="DOZ166"/>
      <c r="DPA166"/>
      <c r="DPB166"/>
      <c r="DPC166"/>
      <c r="DPD166"/>
      <c r="DPE166"/>
      <c r="DPF166"/>
      <c r="DPG166"/>
      <c r="DPH166"/>
      <c r="DPI166"/>
      <c r="DPJ166"/>
      <c r="DPK166"/>
      <c r="DPL166"/>
      <c r="DPM166"/>
      <c r="DPN166"/>
      <c r="DPO166"/>
      <c r="DPP166"/>
      <c r="DPQ166"/>
      <c r="DPR166"/>
      <c r="DPS166"/>
      <c r="DPT166"/>
      <c r="DPU166"/>
      <c r="DPV166"/>
      <c r="DPW166"/>
      <c r="DPX166"/>
      <c r="DPY166"/>
      <c r="DPZ166"/>
      <c r="DQA166"/>
      <c r="DQB166"/>
      <c r="DQC166"/>
      <c r="DQD166"/>
      <c r="DQE166"/>
      <c r="DQF166"/>
      <c r="DQG166"/>
      <c r="DQH166"/>
      <c r="DQI166"/>
      <c r="DQJ166"/>
      <c r="DQK166"/>
      <c r="DQL166"/>
      <c r="DQM166"/>
      <c r="DQN166"/>
      <c r="DQO166"/>
      <c r="DQP166"/>
      <c r="DQQ166"/>
      <c r="DQR166"/>
      <c r="DQS166"/>
      <c r="DQT166"/>
      <c r="DQU166"/>
      <c r="DQV166"/>
      <c r="DQW166"/>
      <c r="DQX166"/>
      <c r="DQY166"/>
      <c r="DQZ166"/>
      <c r="DRA166"/>
      <c r="DRB166"/>
      <c r="DRC166"/>
      <c r="DRD166"/>
      <c r="DRE166"/>
      <c r="DRF166"/>
      <c r="DRG166"/>
      <c r="DRH166"/>
      <c r="DRI166"/>
      <c r="DRJ166"/>
      <c r="DRK166"/>
      <c r="DRL166"/>
      <c r="DRM166"/>
      <c r="DRN166"/>
      <c r="DRO166"/>
      <c r="DRP166"/>
      <c r="DRQ166"/>
      <c r="DRR166"/>
      <c r="DRS166"/>
      <c r="DRT166"/>
      <c r="DRU166"/>
      <c r="DRV166"/>
      <c r="DRW166"/>
      <c r="DRX166"/>
      <c r="DRY166"/>
      <c r="DRZ166"/>
      <c r="DSA166"/>
      <c r="DSB166"/>
      <c r="DSC166"/>
      <c r="DSD166"/>
      <c r="DSE166"/>
      <c r="DSF166"/>
      <c r="DSG166"/>
      <c r="DSH166"/>
      <c r="DSI166"/>
      <c r="DSJ166"/>
      <c r="DSK166"/>
      <c r="DSL166"/>
      <c r="DSM166"/>
      <c r="DSN166"/>
      <c r="DSO166"/>
      <c r="DSP166"/>
      <c r="DSQ166"/>
      <c r="DSR166"/>
      <c r="DSS166"/>
      <c r="DST166"/>
      <c r="DSU166"/>
      <c r="DSV166"/>
      <c r="DSW166"/>
      <c r="DSX166"/>
      <c r="DSY166"/>
      <c r="DSZ166"/>
      <c r="DTA166"/>
      <c r="DTB166"/>
      <c r="DTC166"/>
      <c r="DTD166"/>
      <c r="DTE166"/>
      <c r="DTF166"/>
      <c r="DTG166"/>
      <c r="DTH166"/>
      <c r="DTI166"/>
      <c r="DTJ166"/>
      <c r="DTK166"/>
      <c r="DTL166"/>
      <c r="DTM166"/>
      <c r="DTN166"/>
      <c r="DTO166"/>
      <c r="DTP166"/>
      <c r="DTQ166"/>
      <c r="DTR166"/>
      <c r="DTS166"/>
      <c r="DTT166"/>
      <c r="DTU166"/>
      <c r="DTV166"/>
      <c r="DTW166"/>
      <c r="DTX166"/>
      <c r="DTY166"/>
      <c r="DTZ166"/>
      <c r="DUA166"/>
      <c r="DUB166"/>
      <c r="DUC166"/>
      <c r="DUD166"/>
      <c r="DUE166"/>
      <c r="DUF166"/>
      <c r="DUG166"/>
      <c r="DUH166"/>
      <c r="DUI166"/>
      <c r="DUJ166"/>
      <c r="DUK166"/>
      <c r="DUL166"/>
      <c r="DUM166"/>
      <c r="DUN166"/>
      <c r="DUO166"/>
      <c r="DUP166"/>
      <c r="DUQ166"/>
      <c r="DUR166"/>
      <c r="DUS166"/>
      <c r="DUT166"/>
      <c r="DUU166"/>
      <c r="DUV166"/>
      <c r="DUW166"/>
      <c r="DUX166"/>
      <c r="DUY166"/>
      <c r="DUZ166"/>
      <c r="DVA166"/>
      <c r="DVB166"/>
      <c r="DVC166"/>
      <c r="DVD166"/>
      <c r="DVE166"/>
      <c r="DVF166"/>
      <c r="DVG166"/>
      <c r="DVH166"/>
      <c r="DVI166"/>
      <c r="DVJ166"/>
      <c r="DVK166"/>
      <c r="DVL166"/>
      <c r="DVM166"/>
      <c r="DVN166"/>
      <c r="DVO166"/>
      <c r="DVP166"/>
      <c r="DVQ166"/>
      <c r="DVR166"/>
      <c r="DVS166"/>
      <c r="DVT166"/>
      <c r="DVU166"/>
      <c r="DVV166"/>
      <c r="DVW166"/>
      <c r="DVX166"/>
      <c r="DVY166"/>
      <c r="DVZ166"/>
      <c r="DWA166"/>
      <c r="DWB166"/>
      <c r="DWC166"/>
      <c r="DWD166"/>
      <c r="DWE166"/>
      <c r="DWF166"/>
      <c r="DWG166"/>
      <c r="DWH166"/>
      <c r="DWI166"/>
      <c r="DWJ166"/>
      <c r="DWK166"/>
      <c r="DWL166"/>
      <c r="DWM166"/>
      <c r="DWN166"/>
      <c r="DWO166"/>
      <c r="DWP166"/>
      <c r="DWQ166"/>
      <c r="DWR166"/>
      <c r="DWS166"/>
      <c r="DWT166"/>
      <c r="DWU166"/>
      <c r="DWV166"/>
      <c r="DWW166"/>
      <c r="DWX166"/>
      <c r="DWY166"/>
      <c r="DWZ166"/>
      <c r="DXA166"/>
      <c r="DXB166"/>
      <c r="DXC166"/>
      <c r="DXD166"/>
      <c r="DXE166"/>
      <c r="DXF166"/>
      <c r="DXG166"/>
      <c r="DXH166"/>
      <c r="DXI166"/>
      <c r="DXJ166"/>
      <c r="DXK166"/>
      <c r="DXL166"/>
      <c r="DXM166"/>
      <c r="DXN166"/>
      <c r="DXO166"/>
      <c r="DXP166"/>
      <c r="DXQ166"/>
      <c r="DXR166"/>
      <c r="DXS166"/>
      <c r="DXT166"/>
      <c r="DXU166"/>
      <c r="DXV166"/>
      <c r="DXW166"/>
      <c r="DXX166"/>
      <c r="DXY166"/>
      <c r="DXZ166"/>
      <c r="DYA166"/>
      <c r="DYB166"/>
      <c r="DYC166"/>
      <c r="DYD166"/>
      <c r="DYE166"/>
      <c r="DYF166"/>
      <c r="DYG166"/>
      <c r="DYH166"/>
      <c r="DYI166"/>
      <c r="DYJ166"/>
      <c r="DYK166"/>
      <c r="DYL166"/>
      <c r="DYM166"/>
      <c r="DYN166"/>
      <c r="DYO166"/>
      <c r="DYP166"/>
      <c r="DYQ166"/>
      <c r="DYR166"/>
      <c r="DYS166"/>
      <c r="DYT166"/>
      <c r="DYU166"/>
      <c r="DYV166"/>
      <c r="DYW166"/>
      <c r="DYX166"/>
      <c r="DYY166"/>
      <c r="DYZ166"/>
      <c r="DZA166"/>
      <c r="DZB166"/>
      <c r="DZC166"/>
      <c r="DZD166"/>
      <c r="DZE166"/>
      <c r="DZF166"/>
      <c r="DZG166"/>
      <c r="DZH166"/>
      <c r="DZI166"/>
      <c r="DZJ166"/>
      <c r="DZK166"/>
      <c r="DZL166"/>
      <c r="DZM166"/>
      <c r="DZN166"/>
      <c r="DZO166"/>
      <c r="DZP166"/>
      <c r="DZQ166"/>
      <c r="DZR166"/>
      <c r="DZS166"/>
      <c r="DZT166"/>
      <c r="DZU166"/>
      <c r="DZV166"/>
      <c r="DZW166"/>
      <c r="DZX166"/>
      <c r="DZY166"/>
      <c r="DZZ166"/>
      <c r="EAA166"/>
      <c r="EAB166"/>
      <c r="EAC166"/>
      <c r="EAD166"/>
      <c r="EAE166"/>
      <c r="EAF166"/>
      <c r="EAG166"/>
      <c r="EAH166"/>
      <c r="EAI166"/>
      <c r="EAJ166"/>
      <c r="EAK166"/>
      <c r="EAL166"/>
      <c r="EAM166"/>
      <c r="EAN166"/>
      <c r="EAO166"/>
      <c r="EAP166"/>
      <c r="EAQ166"/>
      <c r="EAR166"/>
      <c r="EAS166"/>
      <c r="EAT166"/>
      <c r="EAU166"/>
      <c r="EAV166"/>
      <c r="EAW166"/>
      <c r="EAX166"/>
      <c r="EAY166"/>
      <c r="EAZ166"/>
      <c r="EBA166"/>
      <c r="EBB166"/>
      <c r="EBC166"/>
      <c r="EBD166"/>
      <c r="EBE166"/>
      <c r="EBF166"/>
      <c r="EBG166"/>
      <c r="EBH166"/>
      <c r="EBI166"/>
      <c r="EBJ166"/>
      <c r="EBK166"/>
      <c r="EBL166"/>
      <c r="EBM166"/>
      <c r="EBN166"/>
      <c r="EBO166"/>
      <c r="EBP166"/>
      <c r="EBQ166"/>
      <c r="EBR166"/>
      <c r="EBS166"/>
      <c r="EBT166"/>
      <c r="EBU166"/>
      <c r="EBV166"/>
      <c r="EBW166"/>
      <c r="EBX166"/>
      <c r="EBY166"/>
      <c r="EBZ166"/>
      <c r="ECA166"/>
      <c r="ECB166"/>
      <c r="ECC166"/>
      <c r="ECD166"/>
      <c r="ECE166"/>
      <c r="ECF166"/>
      <c r="ECG166"/>
      <c r="ECH166"/>
      <c r="ECI166"/>
      <c r="ECJ166"/>
      <c r="ECK166"/>
      <c r="ECL166"/>
      <c r="ECM166"/>
      <c r="ECN166"/>
      <c r="ECO166"/>
      <c r="ECP166"/>
      <c r="ECQ166"/>
      <c r="ECR166"/>
      <c r="ECS166"/>
      <c r="ECT166"/>
      <c r="ECU166"/>
      <c r="ECV166"/>
      <c r="ECW166"/>
      <c r="ECX166"/>
      <c r="ECY166"/>
      <c r="ECZ166"/>
      <c r="EDA166"/>
      <c r="EDB166"/>
      <c r="EDC166"/>
      <c r="EDD166"/>
      <c r="EDE166"/>
      <c r="EDF166"/>
      <c r="EDG166"/>
      <c r="EDH166"/>
      <c r="EDI166"/>
      <c r="EDJ166"/>
      <c r="EDK166"/>
      <c r="EDL166"/>
      <c r="EDM166"/>
      <c r="EDN166"/>
      <c r="EDO166"/>
      <c r="EDP166"/>
      <c r="EDQ166"/>
      <c r="EDR166"/>
      <c r="EDS166"/>
      <c r="EDT166"/>
      <c r="EDU166"/>
      <c r="EDV166"/>
      <c r="EDW166"/>
      <c r="EDX166"/>
      <c r="EDY166"/>
      <c r="EDZ166"/>
      <c r="EEA166"/>
      <c r="EEB166"/>
      <c r="EEC166"/>
      <c r="EED166"/>
      <c r="EEE166"/>
      <c r="EEF166"/>
      <c r="EEG166"/>
      <c r="EEH166"/>
      <c r="EEI166"/>
      <c r="EEJ166"/>
      <c r="EEK166"/>
      <c r="EEL166"/>
      <c r="EEM166"/>
      <c r="EEN166"/>
      <c r="EEO166"/>
      <c r="EEP166"/>
      <c r="EEQ166"/>
      <c r="EER166"/>
      <c r="EES166"/>
      <c r="EET166"/>
      <c r="EEU166"/>
      <c r="EEV166"/>
      <c r="EEW166"/>
      <c r="EEX166"/>
      <c r="EEY166"/>
      <c r="EEZ166"/>
      <c r="EFA166"/>
      <c r="EFB166"/>
      <c r="EFC166"/>
      <c r="EFD166"/>
      <c r="EFE166"/>
      <c r="EFF166"/>
      <c r="EFG166"/>
      <c r="EFH166"/>
      <c r="EFI166"/>
      <c r="EFJ166"/>
      <c r="EFK166"/>
      <c r="EFL166"/>
      <c r="EFM166"/>
      <c r="EFN166"/>
      <c r="EFO166"/>
      <c r="EFP166"/>
      <c r="EFQ166"/>
      <c r="EFR166"/>
      <c r="EFS166"/>
      <c r="EFT166"/>
      <c r="EFU166"/>
      <c r="EFV166"/>
      <c r="EFW166"/>
      <c r="EFX166"/>
      <c r="EFY166"/>
      <c r="EFZ166"/>
      <c r="EGA166"/>
      <c r="EGB166"/>
      <c r="EGC166"/>
      <c r="EGD166"/>
      <c r="EGE166"/>
      <c r="EGF166"/>
      <c r="EGG166"/>
      <c r="EGH166"/>
      <c r="EGI166"/>
      <c r="EGJ166"/>
      <c r="EGK166"/>
      <c r="EGL166"/>
      <c r="EGM166"/>
      <c r="EGN166"/>
      <c r="EGO166"/>
      <c r="EGP166"/>
      <c r="EGQ166"/>
      <c r="EGR166"/>
      <c r="EGS166"/>
      <c r="EGT166"/>
      <c r="EGU166"/>
      <c r="EGV166"/>
      <c r="EGW166"/>
      <c r="EGX166"/>
      <c r="EGY166"/>
      <c r="EGZ166"/>
      <c r="EHA166"/>
      <c r="EHB166"/>
      <c r="EHC166"/>
      <c r="EHD166"/>
      <c r="EHE166"/>
      <c r="EHF166"/>
      <c r="EHG166"/>
      <c r="EHH166"/>
      <c r="EHI166"/>
      <c r="EHJ166"/>
      <c r="EHK166"/>
      <c r="EHL166"/>
      <c r="EHM166"/>
      <c r="EHN166"/>
      <c r="EHO166"/>
      <c r="EHP166"/>
      <c r="EHQ166"/>
      <c r="EHR166"/>
      <c r="EHS166"/>
      <c r="EHT166"/>
      <c r="EHU166"/>
      <c r="EHV166"/>
      <c r="EHW166"/>
      <c r="EHX166"/>
      <c r="EHY166"/>
      <c r="EHZ166"/>
      <c r="EIA166"/>
      <c r="EIB166"/>
      <c r="EIC166"/>
      <c r="EID166"/>
      <c r="EIE166"/>
      <c r="EIF166"/>
      <c r="EIG166"/>
      <c r="EIH166"/>
      <c r="EII166"/>
      <c r="EIJ166"/>
      <c r="EIK166"/>
      <c r="EIL166"/>
      <c r="EIM166"/>
      <c r="EIN166"/>
      <c r="EIO166"/>
      <c r="EIP166"/>
      <c r="EIQ166"/>
      <c r="EIR166"/>
      <c r="EIS166"/>
      <c r="EIT166"/>
      <c r="EIU166"/>
      <c r="EIV166"/>
      <c r="EIW166"/>
      <c r="EIX166"/>
      <c r="EIY166"/>
      <c r="EIZ166"/>
      <c r="EJA166"/>
      <c r="EJB166"/>
      <c r="EJC166"/>
      <c r="EJD166"/>
      <c r="EJE166"/>
      <c r="EJF166"/>
      <c r="EJG166"/>
      <c r="EJH166"/>
      <c r="EJI166"/>
      <c r="EJJ166"/>
      <c r="EJK166"/>
      <c r="EJL166"/>
      <c r="EJM166"/>
      <c r="EJN166"/>
      <c r="EJO166"/>
      <c r="EJP166"/>
      <c r="EJQ166"/>
      <c r="EJR166"/>
      <c r="EJS166"/>
      <c r="EJT166"/>
      <c r="EJU166"/>
      <c r="EJV166"/>
      <c r="EJW166"/>
      <c r="EJX166"/>
      <c r="EJY166"/>
      <c r="EJZ166"/>
      <c r="EKA166"/>
      <c r="EKB166"/>
      <c r="EKC166"/>
      <c r="EKD166"/>
      <c r="EKE166"/>
      <c r="EKF166"/>
      <c r="EKG166"/>
      <c r="EKH166"/>
      <c r="EKI166"/>
      <c r="EKJ166"/>
      <c r="EKK166"/>
      <c r="EKL166"/>
      <c r="EKM166"/>
      <c r="EKN166"/>
      <c r="EKO166"/>
      <c r="EKP166"/>
      <c r="EKQ166"/>
      <c r="EKR166"/>
      <c r="EKS166"/>
      <c r="EKT166"/>
      <c r="EKU166"/>
      <c r="EKV166"/>
      <c r="EKW166"/>
      <c r="EKX166"/>
      <c r="EKY166"/>
      <c r="EKZ166"/>
      <c r="ELA166"/>
      <c r="ELB166"/>
      <c r="ELC166"/>
      <c r="ELD166"/>
      <c r="ELE166"/>
      <c r="ELF166"/>
      <c r="ELG166"/>
      <c r="ELH166"/>
      <c r="ELI166"/>
      <c r="ELJ166"/>
      <c r="ELK166"/>
      <c r="ELL166"/>
      <c r="ELM166"/>
      <c r="ELN166"/>
      <c r="ELO166"/>
      <c r="ELP166"/>
      <c r="ELQ166"/>
      <c r="ELR166"/>
      <c r="ELS166"/>
      <c r="ELT166"/>
      <c r="ELU166"/>
      <c r="ELV166"/>
      <c r="ELW166"/>
      <c r="ELX166"/>
      <c r="ELY166"/>
      <c r="ELZ166"/>
      <c r="EMA166"/>
      <c r="EMB166"/>
      <c r="EMC166"/>
      <c r="EMD166"/>
      <c r="EME166"/>
      <c r="EMF166"/>
      <c r="EMG166"/>
      <c r="EMH166"/>
      <c r="EMI166"/>
      <c r="EMJ166"/>
      <c r="EMK166"/>
      <c r="EML166"/>
      <c r="EMM166"/>
      <c r="EMN166"/>
      <c r="EMO166"/>
      <c r="EMP166"/>
      <c r="EMQ166"/>
      <c r="EMR166"/>
      <c r="EMS166"/>
      <c r="EMT166"/>
      <c r="EMU166"/>
      <c r="EMV166"/>
      <c r="EMW166"/>
      <c r="EMX166"/>
      <c r="EMY166"/>
      <c r="EMZ166"/>
      <c r="ENA166"/>
      <c r="ENB166"/>
      <c r="ENC166"/>
      <c r="END166"/>
      <c r="ENE166"/>
      <c r="ENF166"/>
      <c r="ENG166"/>
      <c r="ENH166"/>
      <c r="ENI166"/>
      <c r="ENJ166"/>
      <c r="ENK166"/>
      <c r="ENL166"/>
      <c r="ENM166"/>
      <c r="ENN166"/>
      <c r="ENO166"/>
      <c r="ENP166"/>
      <c r="ENQ166"/>
      <c r="ENR166"/>
      <c r="ENS166"/>
      <c r="ENT166"/>
      <c r="ENU166"/>
      <c r="ENV166"/>
      <c r="ENW166"/>
      <c r="ENX166"/>
      <c r="ENY166"/>
      <c r="ENZ166"/>
      <c r="EOA166"/>
      <c r="EOB166"/>
      <c r="EOC166"/>
      <c r="EOD166"/>
      <c r="EOE166"/>
      <c r="EOF166"/>
      <c r="EOG166"/>
      <c r="EOH166"/>
      <c r="EOI166"/>
      <c r="EOJ166"/>
      <c r="EOK166"/>
      <c r="EOL166"/>
      <c r="EOM166"/>
      <c r="EON166"/>
      <c r="EOO166"/>
      <c r="EOP166"/>
      <c r="EOQ166"/>
      <c r="EOR166"/>
      <c r="EOS166"/>
      <c r="EOT166"/>
      <c r="EOU166"/>
      <c r="EOV166"/>
      <c r="EOW166"/>
      <c r="EOX166"/>
      <c r="EOY166"/>
      <c r="EOZ166"/>
      <c r="EPA166"/>
      <c r="EPB166"/>
      <c r="EPC166"/>
      <c r="EPD166"/>
      <c r="EPE166"/>
      <c r="EPF166"/>
      <c r="EPG166"/>
      <c r="EPH166"/>
      <c r="EPI166"/>
      <c r="EPJ166"/>
      <c r="EPK166"/>
      <c r="EPL166"/>
      <c r="EPM166"/>
      <c r="EPN166"/>
      <c r="EPO166"/>
      <c r="EPP166"/>
      <c r="EPQ166"/>
      <c r="EPR166"/>
      <c r="EPS166"/>
      <c r="EPT166"/>
      <c r="EPU166"/>
      <c r="EPV166"/>
      <c r="EPW166"/>
      <c r="EPX166"/>
      <c r="EPY166"/>
      <c r="EPZ166"/>
      <c r="EQA166"/>
      <c r="EQB166"/>
      <c r="EQC166"/>
      <c r="EQD166"/>
      <c r="EQE166"/>
      <c r="EQF166"/>
      <c r="EQG166"/>
      <c r="EQH166"/>
      <c r="EQI166"/>
      <c r="EQJ166"/>
      <c r="EQK166"/>
      <c r="EQL166"/>
      <c r="EQM166"/>
      <c r="EQN166"/>
      <c r="EQO166"/>
      <c r="EQP166"/>
      <c r="EQQ166"/>
      <c r="EQR166"/>
      <c r="EQS166"/>
      <c r="EQT166"/>
      <c r="EQU166"/>
      <c r="EQV166"/>
      <c r="EQW166"/>
      <c r="EQX166"/>
      <c r="EQY166"/>
      <c r="EQZ166"/>
      <c r="ERA166"/>
      <c r="ERB166"/>
      <c r="ERC166"/>
      <c r="ERD166"/>
      <c r="ERE166"/>
      <c r="ERF166"/>
      <c r="ERG166"/>
      <c r="ERH166"/>
      <c r="ERI166"/>
      <c r="ERJ166"/>
      <c r="ERK166"/>
      <c r="ERL166"/>
      <c r="ERM166"/>
      <c r="ERN166"/>
      <c r="ERO166"/>
      <c r="ERP166"/>
      <c r="ERQ166"/>
      <c r="ERR166"/>
      <c r="ERS166"/>
      <c r="ERT166"/>
      <c r="ERU166"/>
      <c r="ERV166"/>
      <c r="ERW166"/>
      <c r="ERX166"/>
      <c r="ERY166"/>
      <c r="ERZ166"/>
      <c r="ESA166"/>
      <c r="ESB166"/>
      <c r="ESC166"/>
      <c r="ESD166"/>
      <c r="ESE166"/>
      <c r="ESF166"/>
      <c r="ESG166"/>
      <c r="ESH166"/>
      <c r="ESI166"/>
      <c r="ESJ166"/>
      <c r="ESK166"/>
      <c r="ESL166"/>
      <c r="ESM166"/>
      <c r="ESN166"/>
      <c r="ESO166"/>
      <c r="ESP166"/>
      <c r="ESQ166"/>
      <c r="ESR166"/>
      <c r="ESS166"/>
      <c r="EST166"/>
      <c r="ESU166"/>
      <c r="ESV166"/>
      <c r="ESW166"/>
      <c r="ESX166"/>
      <c r="ESY166"/>
      <c r="ESZ166"/>
      <c r="ETA166"/>
      <c r="ETB166"/>
      <c r="ETC166"/>
      <c r="ETD166"/>
      <c r="ETE166"/>
      <c r="ETF166"/>
      <c r="ETG166"/>
      <c r="ETH166"/>
      <c r="ETI166"/>
      <c r="ETJ166"/>
      <c r="ETK166"/>
      <c r="ETL166"/>
      <c r="ETM166"/>
      <c r="ETN166"/>
      <c r="ETO166"/>
      <c r="ETP166"/>
      <c r="ETQ166"/>
      <c r="ETR166"/>
      <c r="ETS166"/>
      <c r="ETT166"/>
      <c r="ETU166"/>
      <c r="ETV166"/>
      <c r="ETW166"/>
      <c r="ETX166"/>
      <c r="ETY166"/>
      <c r="ETZ166"/>
      <c r="EUA166"/>
      <c r="EUB166"/>
      <c r="EUC166"/>
      <c r="EUD166"/>
      <c r="EUE166"/>
      <c r="EUF166"/>
      <c r="EUG166"/>
      <c r="EUH166"/>
      <c r="EUI166"/>
      <c r="EUJ166"/>
      <c r="EUK166"/>
      <c r="EUL166"/>
      <c r="EUM166"/>
      <c r="EUN166"/>
      <c r="EUO166"/>
      <c r="EUP166"/>
      <c r="EUQ166"/>
      <c r="EUR166"/>
      <c r="EUS166"/>
      <c r="EUT166"/>
      <c r="EUU166"/>
      <c r="EUV166"/>
      <c r="EUW166"/>
      <c r="EUX166"/>
      <c r="EUY166"/>
      <c r="EUZ166"/>
      <c r="EVA166"/>
      <c r="EVB166"/>
      <c r="EVC166"/>
      <c r="EVD166"/>
      <c r="EVE166"/>
      <c r="EVF166"/>
      <c r="EVG166"/>
      <c r="EVH166"/>
      <c r="EVI166"/>
      <c r="EVJ166"/>
      <c r="EVK166"/>
      <c r="EVL166"/>
      <c r="EVM166"/>
      <c r="EVN166"/>
      <c r="EVO166"/>
      <c r="EVP166"/>
      <c r="EVQ166"/>
      <c r="EVR166"/>
      <c r="EVS166"/>
      <c r="EVT166"/>
      <c r="EVU166"/>
      <c r="EVV166"/>
      <c r="EVW166"/>
      <c r="EVX166"/>
      <c r="EVY166"/>
      <c r="EVZ166"/>
      <c r="EWA166"/>
      <c r="EWB166"/>
      <c r="EWC166"/>
      <c r="EWD166"/>
      <c r="EWE166"/>
      <c r="EWF166"/>
      <c r="EWG166"/>
      <c r="EWH166"/>
      <c r="EWI166"/>
      <c r="EWJ166"/>
      <c r="EWK166"/>
      <c r="EWL166"/>
      <c r="EWM166"/>
      <c r="EWN166"/>
      <c r="EWO166"/>
      <c r="EWP166"/>
      <c r="EWQ166"/>
      <c r="EWR166"/>
      <c r="EWS166"/>
      <c r="EWT166"/>
      <c r="EWU166"/>
      <c r="EWV166"/>
      <c r="EWW166"/>
      <c r="EWX166"/>
      <c r="EWY166"/>
      <c r="EWZ166"/>
      <c r="EXA166"/>
      <c r="EXB166"/>
      <c r="EXC166"/>
      <c r="EXD166"/>
      <c r="EXE166"/>
      <c r="EXF166"/>
      <c r="EXG166"/>
      <c r="EXH166"/>
      <c r="EXI166"/>
      <c r="EXJ166"/>
      <c r="EXK166"/>
      <c r="EXL166"/>
      <c r="EXM166"/>
      <c r="EXN166"/>
      <c r="EXO166"/>
      <c r="EXP166"/>
      <c r="EXQ166"/>
      <c r="EXR166"/>
      <c r="EXS166"/>
      <c r="EXT166"/>
      <c r="EXU166"/>
      <c r="EXV166"/>
      <c r="EXW166"/>
      <c r="EXX166"/>
      <c r="EXY166"/>
      <c r="EXZ166"/>
      <c r="EYA166"/>
      <c r="EYB166"/>
      <c r="EYC166"/>
      <c r="EYD166"/>
      <c r="EYE166"/>
      <c r="EYF166"/>
      <c r="EYG166"/>
      <c r="EYH166"/>
      <c r="EYI166"/>
      <c r="EYJ166"/>
      <c r="EYK166"/>
      <c r="EYL166"/>
      <c r="EYM166"/>
      <c r="EYN166"/>
      <c r="EYO166"/>
      <c r="EYP166"/>
      <c r="EYQ166"/>
      <c r="EYR166"/>
      <c r="EYS166"/>
      <c r="EYT166"/>
      <c r="EYU166"/>
      <c r="EYV166"/>
      <c r="EYW166"/>
      <c r="EYX166"/>
      <c r="EYY166"/>
      <c r="EYZ166"/>
      <c r="EZA166"/>
      <c r="EZB166"/>
      <c r="EZC166"/>
      <c r="EZD166"/>
      <c r="EZE166"/>
      <c r="EZF166"/>
      <c r="EZG166"/>
      <c r="EZH166"/>
      <c r="EZI166"/>
      <c r="EZJ166"/>
      <c r="EZK166"/>
      <c r="EZL166"/>
      <c r="EZM166"/>
      <c r="EZN166"/>
      <c r="EZO166"/>
      <c r="EZP166"/>
      <c r="EZQ166"/>
      <c r="EZR166"/>
      <c r="EZS166"/>
      <c r="EZT166"/>
      <c r="EZU166"/>
      <c r="EZV166"/>
      <c r="EZW166"/>
      <c r="EZX166"/>
      <c r="EZY166"/>
      <c r="EZZ166"/>
      <c r="FAA166"/>
      <c r="FAB166"/>
      <c r="FAC166"/>
      <c r="FAD166"/>
      <c r="FAE166"/>
      <c r="FAF166"/>
      <c r="FAG166"/>
      <c r="FAH166"/>
      <c r="FAI166"/>
      <c r="FAJ166"/>
      <c r="FAK166"/>
      <c r="FAL166"/>
      <c r="FAM166"/>
      <c r="FAN166"/>
      <c r="FAO166"/>
      <c r="FAP166"/>
      <c r="FAQ166"/>
      <c r="FAR166"/>
      <c r="FAS166"/>
      <c r="FAT166"/>
      <c r="FAU166"/>
      <c r="FAV166"/>
      <c r="FAW166"/>
      <c r="FAX166"/>
      <c r="FAY166"/>
      <c r="FAZ166"/>
      <c r="FBA166"/>
      <c r="FBB166"/>
      <c r="FBC166"/>
      <c r="FBD166"/>
      <c r="FBE166"/>
      <c r="FBF166"/>
      <c r="FBG166"/>
      <c r="FBH166"/>
      <c r="FBI166"/>
      <c r="FBJ166"/>
      <c r="FBK166"/>
      <c r="FBL166"/>
      <c r="FBM166"/>
      <c r="FBN166"/>
      <c r="FBO166"/>
      <c r="FBP166"/>
      <c r="FBQ166"/>
      <c r="FBR166"/>
      <c r="FBS166"/>
      <c r="FBT166"/>
      <c r="FBU166"/>
      <c r="FBV166"/>
      <c r="FBW166"/>
      <c r="FBX166"/>
      <c r="FBY166"/>
      <c r="FBZ166"/>
      <c r="FCA166"/>
      <c r="FCB166"/>
      <c r="FCC166"/>
      <c r="FCD166"/>
      <c r="FCE166"/>
      <c r="FCF166"/>
      <c r="FCG166"/>
      <c r="FCH166"/>
      <c r="FCI166"/>
      <c r="FCJ166"/>
      <c r="FCK166"/>
      <c r="FCL166"/>
      <c r="FCM166"/>
      <c r="FCN166"/>
      <c r="FCO166"/>
      <c r="FCP166"/>
      <c r="FCQ166"/>
      <c r="FCR166"/>
      <c r="FCS166"/>
      <c r="FCT166"/>
      <c r="FCU166"/>
      <c r="FCV166"/>
      <c r="FCW166"/>
      <c r="FCX166"/>
      <c r="FCY166"/>
      <c r="FCZ166"/>
      <c r="FDA166"/>
      <c r="FDB166"/>
      <c r="FDC166"/>
      <c r="FDD166"/>
      <c r="FDE166"/>
      <c r="FDF166"/>
      <c r="FDG166"/>
      <c r="FDH166"/>
      <c r="FDI166"/>
      <c r="FDJ166"/>
      <c r="FDK166"/>
      <c r="FDL166"/>
      <c r="FDM166"/>
      <c r="FDN166"/>
      <c r="FDO166"/>
      <c r="FDP166"/>
      <c r="FDQ166"/>
      <c r="FDR166"/>
      <c r="FDS166"/>
      <c r="FDT166"/>
      <c r="FDU166"/>
      <c r="FDV166"/>
      <c r="FDW166"/>
      <c r="FDX166"/>
      <c r="FDY166"/>
      <c r="FDZ166"/>
      <c r="FEA166"/>
      <c r="FEB166"/>
      <c r="FEC166"/>
      <c r="FED166"/>
      <c r="FEE166"/>
      <c r="FEF166"/>
      <c r="FEG166"/>
      <c r="FEH166"/>
      <c r="FEI166"/>
      <c r="FEJ166"/>
      <c r="FEK166"/>
      <c r="FEL166"/>
      <c r="FEM166"/>
      <c r="FEN166"/>
      <c r="FEO166"/>
      <c r="FEP166"/>
      <c r="FEQ166"/>
      <c r="FER166"/>
      <c r="FES166"/>
      <c r="FET166"/>
      <c r="FEU166"/>
      <c r="FEV166"/>
      <c r="FEW166"/>
      <c r="FEX166"/>
      <c r="FEY166"/>
      <c r="FEZ166"/>
      <c r="FFA166"/>
      <c r="FFB166"/>
      <c r="FFC166"/>
      <c r="FFD166"/>
      <c r="FFE166"/>
      <c r="FFF166"/>
      <c r="FFG166"/>
      <c r="FFH166"/>
      <c r="FFI166"/>
      <c r="FFJ166"/>
      <c r="FFK166"/>
      <c r="FFL166"/>
      <c r="FFM166"/>
      <c r="FFN166"/>
      <c r="FFO166"/>
      <c r="FFP166"/>
      <c r="FFQ166"/>
      <c r="FFR166"/>
      <c r="FFS166"/>
      <c r="FFT166"/>
      <c r="FFU166"/>
      <c r="FFV166"/>
      <c r="FFW166"/>
      <c r="FFX166"/>
      <c r="FFY166"/>
      <c r="FFZ166"/>
      <c r="FGA166"/>
      <c r="FGB166"/>
      <c r="FGC166"/>
      <c r="FGD166"/>
      <c r="FGE166"/>
      <c r="FGF166"/>
      <c r="FGG166"/>
      <c r="FGH166"/>
      <c r="FGI166"/>
      <c r="FGJ166"/>
      <c r="FGK166"/>
      <c r="FGL166"/>
      <c r="FGM166"/>
      <c r="FGN166"/>
      <c r="FGO166"/>
      <c r="FGP166"/>
      <c r="FGQ166"/>
      <c r="FGR166"/>
      <c r="FGS166"/>
      <c r="FGT166"/>
      <c r="FGU166"/>
      <c r="FGV166"/>
      <c r="FGW166"/>
      <c r="FGX166"/>
      <c r="FGY166"/>
      <c r="FGZ166"/>
      <c r="FHA166"/>
      <c r="FHB166"/>
      <c r="FHC166"/>
      <c r="FHD166"/>
      <c r="FHE166"/>
      <c r="FHF166"/>
      <c r="FHG166"/>
      <c r="FHH166"/>
      <c r="FHI166"/>
      <c r="FHJ166"/>
      <c r="FHK166"/>
      <c r="FHL166"/>
      <c r="FHM166"/>
      <c r="FHN166"/>
      <c r="FHO166"/>
      <c r="FHP166"/>
      <c r="FHQ166"/>
      <c r="FHR166"/>
      <c r="FHS166"/>
      <c r="FHT166"/>
      <c r="FHU166"/>
      <c r="FHV166"/>
      <c r="FHW166"/>
      <c r="FHX166"/>
      <c r="FHY166"/>
      <c r="FHZ166"/>
      <c r="FIA166"/>
      <c r="FIB166"/>
      <c r="FIC166"/>
      <c r="FID166"/>
      <c r="FIE166"/>
      <c r="FIF166"/>
      <c r="FIG166"/>
      <c r="FIH166"/>
      <c r="FII166"/>
      <c r="FIJ166"/>
      <c r="FIK166"/>
      <c r="FIL166"/>
      <c r="FIM166"/>
      <c r="FIN166"/>
      <c r="FIO166"/>
      <c r="FIP166"/>
      <c r="FIQ166"/>
      <c r="FIR166"/>
      <c r="FIS166"/>
      <c r="FIT166"/>
      <c r="FIU166"/>
      <c r="FIV166"/>
      <c r="FIW166"/>
      <c r="FIX166"/>
      <c r="FIY166"/>
      <c r="FIZ166"/>
      <c r="FJA166"/>
      <c r="FJB166"/>
      <c r="FJC166"/>
      <c r="FJD166"/>
      <c r="FJE166"/>
      <c r="FJF166"/>
      <c r="FJG166"/>
      <c r="FJH166"/>
      <c r="FJI166"/>
      <c r="FJJ166"/>
      <c r="FJK166"/>
      <c r="FJL166"/>
      <c r="FJM166"/>
      <c r="FJN166"/>
      <c r="FJO166"/>
      <c r="FJP166"/>
      <c r="FJQ166"/>
      <c r="FJR166"/>
      <c r="FJS166"/>
      <c r="FJT166"/>
      <c r="FJU166"/>
      <c r="FJV166"/>
      <c r="FJW166"/>
      <c r="FJX166"/>
      <c r="FJY166"/>
      <c r="FJZ166"/>
      <c r="FKA166"/>
      <c r="FKB166"/>
      <c r="FKC166"/>
      <c r="FKD166"/>
      <c r="FKE166"/>
      <c r="FKF166"/>
      <c r="FKG166"/>
      <c r="FKH166"/>
      <c r="FKI166"/>
      <c r="FKJ166"/>
      <c r="FKK166"/>
      <c r="FKL166"/>
      <c r="FKM166"/>
      <c r="FKN166"/>
      <c r="FKO166"/>
      <c r="FKP166"/>
      <c r="FKQ166"/>
      <c r="FKR166"/>
      <c r="FKS166"/>
      <c r="FKT166"/>
      <c r="FKU166"/>
      <c r="FKV166"/>
      <c r="FKW166"/>
      <c r="FKX166"/>
      <c r="FKY166"/>
      <c r="FKZ166"/>
      <c r="FLA166"/>
      <c r="FLB166"/>
      <c r="FLC166"/>
      <c r="FLD166"/>
      <c r="FLE166"/>
      <c r="FLF166"/>
      <c r="FLG166"/>
      <c r="FLH166"/>
      <c r="FLI166"/>
      <c r="FLJ166"/>
      <c r="FLK166"/>
      <c r="FLL166"/>
      <c r="FLM166"/>
      <c r="FLN166"/>
      <c r="FLO166"/>
      <c r="FLP166"/>
      <c r="FLQ166"/>
      <c r="FLR166"/>
      <c r="FLS166"/>
      <c r="FLT166"/>
      <c r="FLU166"/>
      <c r="FLV166"/>
      <c r="FLW166"/>
      <c r="FLX166"/>
      <c r="FLY166"/>
      <c r="FLZ166"/>
      <c r="FMA166"/>
      <c r="FMB166"/>
      <c r="FMC166"/>
      <c r="FMD166"/>
      <c r="FME166"/>
      <c r="FMF166"/>
      <c r="FMG166"/>
      <c r="FMH166"/>
      <c r="FMI166"/>
      <c r="FMJ166"/>
      <c r="FMK166"/>
      <c r="FML166"/>
      <c r="FMM166"/>
      <c r="FMN166"/>
      <c r="FMO166"/>
      <c r="FMP166"/>
      <c r="FMQ166"/>
      <c r="FMR166"/>
      <c r="FMS166"/>
      <c r="FMT166"/>
      <c r="FMU166"/>
      <c r="FMV166"/>
      <c r="FMW166"/>
      <c r="FMX166"/>
      <c r="FMY166"/>
      <c r="FMZ166"/>
      <c r="FNA166"/>
      <c r="FNB166"/>
      <c r="FNC166"/>
      <c r="FND166"/>
      <c r="FNE166"/>
      <c r="FNF166"/>
      <c r="FNG166"/>
      <c r="FNH166"/>
      <c r="FNI166"/>
      <c r="FNJ166"/>
      <c r="FNK166"/>
      <c r="FNL166"/>
      <c r="FNM166"/>
      <c r="FNN166"/>
      <c r="FNO166"/>
      <c r="FNP166"/>
      <c r="FNQ166"/>
      <c r="FNR166"/>
      <c r="FNS166"/>
      <c r="FNT166"/>
      <c r="FNU166"/>
      <c r="FNV166"/>
      <c r="FNW166"/>
      <c r="FNX166"/>
      <c r="FNY166"/>
      <c r="FNZ166"/>
      <c r="FOA166"/>
      <c r="FOB166"/>
      <c r="FOC166"/>
      <c r="FOD166"/>
      <c r="FOE166"/>
      <c r="FOF166"/>
      <c r="FOG166"/>
      <c r="FOH166"/>
      <c r="FOI166"/>
      <c r="FOJ166"/>
      <c r="FOK166"/>
      <c r="FOL166"/>
      <c r="FOM166"/>
      <c r="FON166"/>
      <c r="FOO166"/>
      <c r="FOP166"/>
      <c r="FOQ166"/>
      <c r="FOR166"/>
      <c r="FOS166"/>
      <c r="FOT166"/>
      <c r="FOU166"/>
      <c r="FOV166"/>
      <c r="FOW166"/>
      <c r="FOX166"/>
      <c r="FOY166"/>
      <c r="FOZ166"/>
      <c r="FPA166"/>
      <c r="FPB166"/>
      <c r="FPC166"/>
      <c r="FPD166"/>
      <c r="FPE166"/>
      <c r="FPF166"/>
      <c r="FPG166"/>
      <c r="FPH166"/>
      <c r="FPI166"/>
      <c r="FPJ166"/>
      <c r="FPK166"/>
      <c r="FPL166"/>
      <c r="FPM166"/>
      <c r="FPN166"/>
      <c r="FPO166"/>
      <c r="FPP166"/>
      <c r="FPQ166"/>
      <c r="FPR166"/>
      <c r="FPS166"/>
      <c r="FPT166"/>
      <c r="FPU166"/>
      <c r="FPV166"/>
      <c r="FPW166"/>
      <c r="FPX166"/>
      <c r="FPY166"/>
      <c r="FPZ166"/>
      <c r="FQA166"/>
      <c r="FQB166"/>
      <c r="FQC166"/>
      <c r="FQD166"/>
      <c r="FQE166"/>
      <c r="FQF166"/>
      <c r="FQG166"/>
      <c r="FQH166"/>
      <c r="FQI166"/>
      <c r="FQJ166"/>
      <c r="FQK166"/>
      <c r="FQL166"/>
      <c r="FQM166"/>
      <c r="FQN166"/>
      <c r="FQO166"/>
      <c r="FQP166"/>
      <c r="FQQ166"/>
      <c r="FQR166"/>
      <c r="FQS166"/>
      <c r="FQT166"/>
      <c r="FQU166"/>
      <c r="FQV166"/>
      <c r="FQW166"/>
      <c r="FQX166"/>
      <c r="FQY166"/>
      <c r="FQZ166"/>
      <c r="FRA166"/>
      <c r="FRB166"/>
      <c r="FRC166"/>
      <c r="FRD166"/>
      <c r="FRE166"/>
      <c r="FRF166"/>
      <c r="FRG166"/>
      <c r="FRH166"/>
      <c r="FRI166"/>
      <c r="FRJ166"/>
      <c r="FRK166"/>
      <c r="FRL166"/>
      <c r="FRM166"/>
      <c r="FRN166"/>
      <c r="FRO166"/>
      <c r="FRP166"/>
      <c r="FRQ166"/>
      <c r="FRR166"/>
      <c r="FRS166"/>
      <c r="FRT166"/>
      <c r="FRU166"/>
      <c r="FRV166"/>
      <c r="FRW166"/>
      <c r="FRX166"/>
      <c r="FRY166"/>
      <c r="FRZ166"/>
      <c r="FSA166"/>
      <c r="FSB166"/>
      <c r="FSC166"/>
      <c r="FSD166"/>
      <c r="FSE166"/>
      <c r="FSF166"/>
      <c r="FSG166"/>
      <c r="FSH166"/>
      <c r="FSI166"/>
      <c r="FSJ166"/>
      <c r="FSK166"/>
      <c r="FSL166"/>
      <c r="FSM166"/>
      <c r="FSN166"/>
      <c r="FSO166"/>
      <c r="FSP166"/>
      <c r="FSQ166"/>
      <c r="FSR166"/>
      <c r="FSS166"/>
      <c r="FST166"/>
      <c r="FSU166"/>
      <c r="FSV166"/>
      <c r="FSW166"/>
      <c r="FSX166"/>
      <c r="FSY166"/>
      <c r="FSZ166"/>
      <c r="FTA166"/>
      <c r="FTB166"/>
      <c r="FTC166"/>
      <c r="FTD166"/>
      <c r="FTE166"/>
      <c r="FTF166"/>
      <c r="FTG166"/>
      <c r="FTH166"/>
      <c r="FTI166"/>
      <c r="FTJ166"/>
      <c r="FTK166"/>
      <c r="FTL166"/>
      <c r="FTM166"/>
      <c r="FTN166"/>
      <c r="FTO166"/>
      <c r="FTP166"/>
      <c r="FTQ166"/>
      <c r="FTR166"/>
      <c r="FTS166"/>
      <c r="FTT166"/>
      <c r="FTU166"/>
      <c r="FTV166"/>
      <c r="FTW166"/>
      <c r="FTX166"/>
      <c r="FTY166"/>
      <c r="FTZ166"/>
      <c r="FUA166"/>
      <c r="FUB166"/>
      <c r="FUC166"/>
      <c r="FUD166"/>
      <c r="FUE166"/>
      <c r="FUF166"/>
      <c r="FUG166"/>
      <c r="FUH166"/>
      <c r="FUI166"/>
      <c r="FUJ166"/>
      <c r="FUK166"/>
      <c r="FUL166"/>
      <c r="FUM166"/>
      <c r="FUN166"/>
      <c r="FUO166"/>
      <c r="FUP166"/>
      <c r="FUQ166"/>
      <c r="FUR166"/>
      <c r="FUS166"/>
      <c r="FUT166"/>
      <c r="FUU166"/>
      <c r="FUV166"/>
      <c r="FUW166"/>
      <c r="FUX166"/>
      <c r="FUY166"/>
      <c r="FUZ166"/>
      <c r="FVA166"/>
      <c r="FVB166"/>
      <c r="FVC166"/>
      <c r="FVD166"/>
      <c r="FVE166"/>
      <c r="FVF166"/>
      <c r="FVG166"/>
      <c r="FVH166"/>
      <c r="FVI166"/>
      <c r="FVJ166"/>
      <c r="FVK166"/>
      <c r="FVL166"/>
      <c r="FVM166"/>
      <c r="FVN166"/>
      <c r="FVO166"/>
      <c r="FVP166"/>
      <c r="FVQ166"/>
      <c r="FVR166"/>
      <c r="FVS166"/>
      <c r="FVT166"/>
      <c r="FVU166"/>
      <c r="FVV166"/>
      <c r="FVW166"/>
      <c r="FVX166"/>
      <c r="FVY166"/>
      <c r="FVZ166"/>
      <c r="FWA166"/>
      <c r="FWB166"/>
      <c r="FWC166"/>
      <c r="FWD166"/>
      <c r="FWE166"/>
      <c r="FWF166"/>
      <c r="FWG166"/>
      <c r="FWH166"/>
      <c r="FWI166"/>
      <c r="FWJ166"/>
      <c r="FWK166"/>
      <c r="FWL166"/>
      <c r="FWM166"/>
      <c r="FWN166"/>
      <c r="FWO166"/>
      <c r="FWP166"/>
      <c r="FWQ166"/>
      <c r="FWR166"/>
      <c r="FWS166"/>
      <c r="FWT166"/>
      <c r="FWU166"/>
      <c r="FWV166"/>
      <c r="FWW166"/>
      <c r="FWX166"/>
      <c r="FWY166"/>
      <c r="FWZ166"/>
      <c r="FXA166"/>
      <c r="FXB166"/>
      <c r="FXC166"/>
      <c r="FXD166"/>
      <c r="FXE166"/>
      <c r="FXF166"/>
      <c r="FXG166"/>
      <c r="FXH166"/>
      <c r="FXI166"/>
      <c r="FXJ166"/>
      <c r="FXK166"/>
      <c r="FXL166"/>
      <c r="FXM166"/>
      <c r="FXN166"/>
      <c r="FXO166"/>
      <c r="FXP166"/>
      <c r="FXQ166"/>
      <c r="FXR166"/>
      <c r="FXS166"/>
      <c r="FXT166"/>
      <c r="FXU166"/>
      <c r="FXV166"/>
      <c r="FXW166"/>
      <c r="FXX166"/>
      <c r="FXY166"/>
      <c r="FXZ166"/>
      <c r="FYA166"/>
      <c r="FYB166"/>
      <c r="FYC166"/>
      <c r="FYD166"/>
      <c r="FYE166"/>
      <c r="FYF166"/>
      <c r="FYG166"/>
      <c r="FYH166"/>
      <c r="FYI166"/>
      <c r="FYJ166"/>
      <c r="FYK166"/>
      <c r="FYL166"/>
      <c r="FYM166"/>
      <c r="FYN166"/>
      <c r="FYO166"/>
      <c r="FYP166"/>
      <c r="FYQ166"/>
      <c r="FYR166"/>
      <c r="FYS166"/>
      <c r="FYT166"/>
      <c r="FYU166"/>
      <c r="FYV166"/>
      <c r="FYW166"/>
      <c r="FYX166"/>
      <c r="FYY166"/>
      <c r="FYZ166"/>
      <c r="FZA166"/>
      <c r="FZB166"/>
      <c r="FZC166"/>
      <c r="FZD166"/>
      <c r="FZE166"/>
      <c r="FZF166"/>
      <c r="FZG166"/>
      <c r="FZH166"/>
      <c r="FZI166"/>
      <c r="FZJ166"/>
      <c r="FZK166"/>
      <c r="FZL166"/>
      <c r="FZM166"/>
      <c r="FZN166"/>
      <c r="FZO166"/>
      <c r="FZP166"/>
      <c r="FZQ166"/>
      <c r="FZR166"/>
      <c r="FZS166"/>
      <c r="FZT166"/>
      <c r="FZU166"/>
      <c r="FZV166"/>
      <c r="FZW166"/>
      <c r="FZX166"/>
      <c r="FZY166"/>
      <c r="FZZ166"/>
      <c r="GAA166"/>
      <c r="GAB166"/>
      <c r="GAC166"/>
      <c r="GAD166"/>
      <c r="GAE166"/>
      <c r="GAF166"/>
      <c r="GAG166"/>
      <c r="GAH166"/>
      <c r="GAI166"/>
      <c r="GAJ166"/>
      <c r="GAK166"/>
      <c r="GAL166"/>
      <c r="GAM166"/>
      <c r="GAN166"/>
      <c r="GAO166"/>
      <c r="GAP166"/>
      <c r="GAQ166"/>
      <c r="GAR166"/>
      <c r="GAS166"/>
      <c r="GAT166"/>
      <c r="GAU166"/>
      <c r="GAV166"/>
      <c r="GAW166"/>
      <c r="GAX166"/>
      <c r="GAY166"/>
      <c r="GAZ166"/>
      <c r="GBA166"/>
      <c r="GBB166"/>
      <c r="GBC166"/>
      <c r="GBD166"/>
      <c r="GBE166"/>
      <c r="GBF166"/>
      <c r="GBG166"/>
      <c r="GBH166"/>
      <c r="GBI166"/>
      <c r="GBJ166"/>
      <c r="GBK166"/>
      <c r="GBL166"/>
      <c r="GBM166"/>
      <c r="GBN166"/>
      <c r="GBO166"/>
      <c r="GBP166"/>
      <c r="GBQ166"/>
      <c r="GBR166"/>
      <c r="GBS166"/>
      <c r="GBT166"/>
      <c r="GBU166"/>
      <c r="GBV166"/>
      <c r="GBW166"/>
      <c r="GBX166"/>
      <c r="GBY166"/>
      <c r="GBZ166"/>
      <c r="GCA166"/>
      <c r="GCB166"/>
      <c r="GCC166"/>
      <c r="GCD166"/>
      <c r="GCE166"/>
      <c r="GCF166"/>
      <c r="GCG166"/>
      <c r="GCH166"/>
      <c r="GCI166"/>
      <c r="GCJ166"/>
      <c r="GCK166"/>
      <c r="GCL166"/>
      <c r="GCM166"/>
      <c r="GCN166"/>
      <c r="GCO166"/>
      <c r="GCP166"/>
      <c r="GCQ166"/>
      <c r="GCR166"/>
      <c r="GCS166"/>
      <c r="GCT166"/>
      <c r="GCU166"/>
      <c r="GCV166"/>
      <c r="GCW166"/>
      <c r="GCX166"/>
      <c r="GCY166"/>
      <c r="GCZ166"/>
      <c r="GDA166"/>
      <c r="GDB166"/>
      <c r="GDC166"/>
      <c r="GDD166"/>
      <c r="GDE166"/>
      <c r="GDF166"/>
      <c r="GDG166"/>
      <c r="GDH166"/>
      <c r="GDI166"/>
      <c r="GDJ166"/>
      <c r="GDK166"/>
      <c r="GDL166"/>
      <c r="GDM166"/>
      <c r="GDN166"/>
      <c r="GDO166"/>
      <c r="GDP166"/>
      <c r="GDQ166"/>
      <c r="GDR166"/>
      <c r="GDS166"/>
      <c r="GDT166"/>
      <c r="GDU166"/>
      <c r="GDV166"/>
      <c r="GDW166"/>
      <c r="GDX166"/>
      <c r="GDY166"/>
      <c r="GDZ166"/>
      <c r="GEA166"/>
      <c r="GEB166"/>
      <c r="GEC166"/>
      <c r="GED166"/>
      <c r="GEE166"/>
      <c r="GEF166"/>
      <c r="GEG166"/>
      <c r="GEH166"/>
      <c r="GEI166"/>
      <c r="GEJ166"/>
      <c r="GEK166"/>
      <c r="GEL166"/>
      <c r="GEM166"/>
      <c r="GEN166"/>
      <c r="GEO166"/>
      <c r="GEP166"/>
      <c r="GEQ166"/>
      <c r="GER166"/>
      <c r="GES166"/>
      <c r="GET166"/>
      <c r="GEU166"/>
      <c r="GEV166"/>
      <c r="GEW166"/>
      <c r="GEX166"/>
      <c r="GEY166"/>
      <c r="GEZ166"/>
      <c r="GFA166"/>
      <c r="GFB166"/>
      <c r="GFC166"/>
      <c r="GFD166"/>
      <c r="GFE166"/>
      <c r="GFF166"/>
      <c r="GFG166"/>
      <c r="GFH166"/>
      <c r="GFI166"/>
      <c r="GFJ166"/>
      <c r="GFK166"/>
      <c r="GFL166"/>
      <c r="GFM166"/>
      <c r="GFN166"/>
      <c r="GFO166"/>
    </row>
    <row r="167" spans="1:4903" x14ac:dyDescent="0.35">
      <c r="A167" s="37" t="s">
        <v>34</v>
      </c>
      <c r="B167" s="34">
        <v>11997.22999999999</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c r="ASC167"/>
      <c r="ASD167"/>
      <c r="ASE167"/>
      <c r="ASF167"/>
      <c r="ASG167"/>
      <c r="ASH167"/>
      <c r="ASI167"/>
      <c r="ASJ167"/>
      <c r="ASK167"/>
      <c r="ASL167"/>
      <c r="ASM167"/>
      <c r="ASN167"/>
      <c r="ASO167"/>
      <c r="ASP167"/>
      <c r="ASQ167"/>
      <c r="ASR167"/>
      <c r="ASS167"/>
      <c r="AST167"/>
      <c r="ASU167"/>
      <c r="ASV167"/>
      <c r="ASW167"/>
      <c r="ASX167"/>
      <c r="ASY167"/>
      <c r="ASZ167"/>
      <c r="ATA167"/>
      <c r="ATB167"/>
      <c r="ATC167"/>
      <c r="ATD167"/>
      <c r="ATE167"/>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c r="AZQ167"/>
      <c r="AZR167"/>
      <c r="AZS167"/>
      <c r="AZT167"/>
      <c r="AZU167"/>
      <c r="AZV167"/>
      <c r="AZW167"/>
      <c r="AZX167"/>
      <c r="AZY167"/>
      <c r="AZZ167"/>
      <c r="BAA167"/>
      <c r="BAB167"/>
      <c r="BAC167"/>
      <c r="BAD167"/>
      <c r="BAE167"/>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c r="BGY167"/>
      <c r="BGZ167"/>
      <c r="BHA167"/>
      <c r="BHB167"/>
      <c r="BHC167"/>
      <c r="BHD167"/>
      <c r="BHE167"/>
      <c r="BHF167"/>
      <c r="BHG167"/>
      <c r="BHH167"/>
      <c r="BHI167"/>
      <c r="BHJ167"/>
      <c r="BHK167"/>
      <c r="BHL167"/>
      <c r="BHM167"/>
      <c r="BHN167"/>
      <c r="BHO167"/>
      <c r="BHP167"/>
      <c r="BHQ167"/>
      <c r="BHR167"/>
      <c r="BHS167"/>
      <c r="BHT167"/>
      <c r="BHU167"/>
      <c r="BHV167"/>
      <c r="BHW167"/>
      <c r="BHX167"/>
      <c r="BHY167"/>
      <c r="BHZ167"/>
      <c r="BIA167"/>
      <c r="BIB167"/>
      <c r="BIC167"/>
      <c r="BID167"/>
      <c r="BIE167"/>
      <c r="BIF167"/>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c r="BOU167"/>
      <c r="BOV167"/>
      <c r="BOW167"/>
      <c r="BOX167"/>
      <c r="BOY167"/>
      <c r="BOZ167"/>
      <c r="BPA167"/>
      <c r="BPB167"/>
      <c r="BPC167"/>
      <c r="BPD167"/>
      <c r="BPE167"/>
      <c r="BPF167"/>
      <c r="BPG167"/>
      <c r="BPH167"/>
      <c r="BPI167"/>
      <c r="BPJ167"/>
      <c r="BPK167"/>
      <c r="BPL167"/>
      <c r="BPM167"/>
      <c r="BPN167"/>
      <c r="BPO167"/>
      <c r="BPP167"/>
      <c r="BPQ167"/>
      <c r="BPR167"/>
      <c r="BPS167"/>
      <c r="BPT167"/>
      <c r="BPU167"/>
      <c r="BPV167"/>
      <c r="BPW167"/>
      <c r="BPX167"/>
      <c r="BPY167"/>
      <c r="BPZ167"/>
      <c r="BQA167"/>
      <c r="BQB167"/>
      <c r="BQC167"/>
      <c r="BQD167"/>
      <c r="BQE167"/>
      <c r="BQF167"/>
      <c r="BQG167"/>
      <c r="BQH167"/>
      <c r="BQI167"/>
      <c r="BQJ167"/>
      <c r="BQK167"/>
      <c r="BQL167"/>
      <c r="BQM167"/>
      <c r="BQN167"/>
      <c r="BQO167"/>
      <c r="BQP167"/>
      <c r="BQQ167"/>
      <c r="BQR167"/>
      <c r="BQS167"/>
      <c r="BQT167"/>
      <c r="BQU167"/>
      <c r="BQV167"/>
      <c r="BQW167"/>
      <c r="BQX167"/>
      <c r="BQY167"/>
      <c r="BQZ167"/>
      <c r="BRA167"/>
      <c r="BRB167"/>
      <c r="BRC167"/>
      <c r="BRD167"/>
      <c r="BRE167"/>
      <c r="BRF167"/>
      <c r="BRG167"/>
      <c r="BRH167"/>
      <c r="BRI167"/>
      <c r="BRJ167"/>
      <c r="BRK167"/>
      <c r="BRL167"/>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c r="BXZ167"/>
      <c r="BYA167"/>
      <c r="BYB167"/>
      <c r="BYC167"/>
      <c r="BYD167"/>
      <c r="BYE167"/>
      <c r="BYF167"/>
      <c r="BYG167"/>
      <c r="BYH167"/>
      <c r="BYI167"/>
      <c r="BYJ167"/>
      <c r="BYK167"/>
      <c r="BYL167"/>
      <c r="BYM167"/>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c r="CEY167"/>
      <c r="CEZ167"/>
      <c r="CFA167"/>
      <c r="CFB167"/>
      <c r="CFC167"/>
      <c r="CFD167"/>
      <c r="CFE167"/>
      <c r="CFF167"/>
      <c r="CFG167"/>
      <c r="CFH167"/>
      <c r="CFI167"/>
      <c r="CFJ167"/>
      <c r="CFK167"/>
      <c r="CFL167"/>
      <c r="CFM167"/>
      <c r="CFN167"/>
      <c r="CFO167"/>
      <c r="CFP167"/>
      <c r="CFQ167"/>
      <c r="CFR167"/>
      <c r="CFS167"/>
      <c r="CFT167"/>
      <c r="CFU167"/>
      <c r="CFV167"/>
      <c r="CFW167"/>
      <c r="CFX167"/>
      <c r="CFY167"/>
      <c r="CFZ167"/>
      <c r="CGA167"/>
      <c r="CGB167"/>
      <c r="CGC167"/>
      <c r="CGD167"/>
      <c r="CGE167"/>
      <c r="CGF167"/>
      <c r="CGG167"/>
      <c r="CGH167"/>
      <c r="CGI167"/>
      <c r="CGJ167"/>
      <c r="CGK167"/>
      <c r="CGL167"/>
      <c r="CGM167"/>
      <c r="CGN167"/>
      <c r="CGO167"/>
      <c r="CGP167"/>
      <c r="CGQ167"/>
      <c r="CGR167"/>
      <c r="CGS167"/>
      <c r="CGT167"/>
      <c r="CGU167"/>
      <c r="CGV167"/>
      <c r="CGW167"/>
      <c r="CGX167"/>
      <c r="CGY167"/>
      <c r="CGZ167"/>
      <c r="CHA167"/>
      <c r="CHB167"/>
      <c r="CHC167"/>
      <c r="CHD167"/>
      <c r="CHE167"/>
      <c r="CHF167"/>
      <c r="CHG167"/>
      <c r="CHH167"/>
      <c r="CHI167"/>
      <c r="CHJ167"/>
      <c r="CHK167"/>
      <c r="CHL167"/>
      <c r="CHM167"/>
      <c r="CHN167"/>
      <c r="CHO167"/>
      <c r="CHP167"/>
      <c r="CHQ167"/>
      <c r="CHR167"/>
      <c r="CHS167"/>
      <c r="CHT167"/>
      <c r="CHU167"/>
      <c r="CHV167"/>
      <c r="CHW167"/>
      <c r="CHX167"/>
      <c r="CHY167"/>
      <c r="CHZ167"/>
      <c r="CIA167"/>
      <c r="CIB167"/>
      <c r="CIC167"/>
      <c r="CID167"/>
      <c r="CIE167"/>
      <c r="CIF167"/>
      <c r="CIG167"/>
      <c r="CIH167"/>
      <c r="CII167"/>
      <c r="CIJ167"/>
      <c r="CIK167"/>
      <c r="CIL167"/>
      <c r="CIM167"/>
      <c r="CIN167"/>
      <c r="CIO167"/>
      <c r="CIP167"/>
      <c r="CIQ167"/>
      <c r="CIR167"/>
      <c r="CIS167"/>
      <c r="CIT167"/>
      <c r="CIU167"/>
      <c r="CIV167"/>
      <c r="CIW167"/>
      <c r="CIX167"/>
      <c r="CIY167"/>
      <c r="CIZ167"/>
      <c r="CJA167"/>
      <c r="CJB167"/>
      <c r="CJC167"/>
      <c r="CJD167"/>
      <c r="CJE167"/>
      <c r="CJF167"/>
      <c r="CJG167"/>
      <c r="CJH167"/>
      <c r="CJI167"/>
      <c r="CJJ167"/>
      <c r="CJK167"/>
      <c r="CJL167"/>
      <c r="CJM167"/>
      <c r="CJN167"/>
      <c r="CJO167"/>
      <c r="CJP167"/>
      <c r="CJQ167"/>
      <c r="CJR167"/>
      <c r="CJS167"/>
      <c r="CJT167"/>
      <c r="CJU167"/>
      <c r="CJV167"/>
      <c r="CJW167"/>
      <c r="CJX167"/>
      <c r="CJY167"/>
      <c r="CJZ167"/>
      <c r="CKA167"/>
      <c r="CKB167"/>
      <c r="CKC167"/>
      <c r="CKD167"/>
      <c r="CKE167"/>
      <c r="CKF167"/>
      <c r="CKG167"/>
      <c r="CKH167"/>
      <c r="CKI167"/>
      <c r="CKJ167"/>
      <c r="CKK167"/>
      <c r="CKL167"/>
      <c r="CKM167"/>
      <c r="CKN167"/>
      <c r="CKO167"/>
      <c r="CKP167"/>
      <c r="CKQ167"/>
      <c r="CKR167"/>
      <c r="CKS167"/>
      <c r="CKT167"/>
      <c r="CKU167"/>
      <c r="CKV167"/>
      <c r="CKW167"/>
      <c r="CKX167"/>
      <c r="CKY167"/>
      <c r="CKZ167"/>
      <c r="CLA167"/>
      <c r="CLB167"/>
      <c r="CLC167"/>
      <c r="CLD167"/>
      <c r="CLE167"/>
      <c r="CLF167"/>
      <c r="CLG167"/>
      <c r="CLH167"/>
      <c r="CLI167"/>
      <c r="CLJ167"/>
      <c r="CLK167"/>
      <c r="CLL167"/>
      <c r="CLM167"/>
      <c r="CLN167"/>
      <c r="CLO167"/>
      <c r="CLP167"/>
      <c r="CLQ167"/>
      <c r="CLR167"/>
      <c r="CLS167"/>
      <c r="CLT167"/>
      <c r="CLU167"/>
      <c r="CLV167"/>
      <c r="CLW167"/>
      <c r="CLX167"/>
      <c r="CLY167"/>
      <c r="CLZ167"/>
      <c r="CMA167"/>
      <c r="CMB167"/>
      <c r="CMC167"/>
      <c r="CMD167"/>
      <c r="CME167"/>
      <c r="CMF167"/>
      <c r="CMG167"/>
      <c r="CMH167"/>
      <c r="CMI167"/>
      <c r="CMJ167"/>
      <c r="CMK167"/>
      <c r="CML167"/>
      <c r="CMM167"/>
      <c r="CMN167"/>
      <c r="CMO167"/>
      <c r="CMP167"/>
      <c r="CMQ167"/>
      <c r="CMR167"/>
      <c r="CMS167"/>
      <c r="CMT167"/>
      <c r="CMU167"/>
      <c r="CMV167"/>
      <c r="CMW167"/>
      <c r="CMX167"/>
      <c r="CMY167"/>
      <c r="CMZ167"/>
      <c r="CNA167"/>
      <c r="CNB167"/>
      <c r="CNC167"/>
      <c r="CND167"/>
      <c r="CNE167"/>
      <c r="CNF167"/>
      <c r="CNG167"/>
      <c r="CNH167"/>
      <c r="CNI167"/>
      <c r="CNJ167"/>
      <c r="CNK167"/>
      <c r="CNL167"/>
      <c r="CNM167"/>
      <c r="CNN167"/>
      <c r="CNO167"/>
      <c r="CNP167"/>
      <c r="CNQ167"/>
      <c r="CNR167"/>
      <c r="CNS167"/>
      <c r="CNT167"/>
      <c r="CNU167"/>
      <c r="CNV167"/>
      <c r="CNW167"/>
      <c r="CNX167"/>
      <c r="CNY167"/>
      <c r="CNZ167"/>
      <c r="COA167"/>
      <c r="COB167"/>
      <c r="COC167"/>
      <c r="COD167"/>
      <c r="COE167"/>
      <c r="COF167"/>
      <c r="COG167"/>
      <c r="COH167"/>
      <c r="COI167"/>
      <c r="COJ167"/>
      <c r="COK167"/>
      <c r="COL167"/>
      <c r="COM167"/>
      <c r="CON167"/>
      <c r="COO167"/>
      <c r="COP167"/>
      <c r="COQ167"/>
      <c r="COR167"/>
      <c r="COS167"/>
      <c r="COT167"/>
      <c r="COU167"/>
      <c r="COV167"/>
      <c r="COW167"/>
      <c r="COX167"/>
      <c r="COY167"/>
      <c r="COZ167"/>
      <c r="CPA167"/>
      <c r="CPB167"/>
      <c r="CPC167"/>
      <c r="CPD167"/>
      <c r="CPE167"/>
      <c r="CPF167"/>
      <c r="CPG167"/>
      <c r="CPH167"/>
      <c r="CPI167"/>
      <c r="CPJ167"/>
      <c r="CPK167"/>
      <c r="CPL167"/>
      <c r="CPM167"/>
      <c r="CPN167"/>
      <c r="CPO167"/>
      <c r="CPP167"/>
      <c r="CPQ167"/>
      <c r="CPR167"/>
      <c r="CPS167"/>
      <c r="CPT167"/>
      <c r="CPU167"/>
      <c r="CPV167"/>
      <c r="CPW167"/>
      <c r="CPX167"/>
      <c r="CPY167"/>
      <c r="CPZ167"/>
      <c r="CQA167"/>
      <c r="CQB167"/>
      <c r="CQC167"/>
      <c r="CQD167"/>
      <c r="CQE167"/>
      <c r="CQF167"/>
      <c r="CQG167"/>
      <c r="CQH167"/>
      <c r="CQI167"/>
      <c r="CQJ167"/>
      <c r="CQK167"/>
      <c r="CQL167"/>
      <c r="CQM167"/>
      <c r="CQN167"/>
      <c r="CQO167"/>
      <c r="CQP167"/>
      <c r="CQQ167"/>
      <c r="CQR167"/>
      <c r="CQS167"/>
      <c r="CQT167"/>
      <c r="CQU167"/>
      <c r="CQV167"/>
      <c r="CQW167"/>
      <c r="CQX167"/>
      <c r="CQY167"/>
      <c r="CQZ167"/>
      <c r="CRA167"/>
      <c r="CRB167"/>
      <c r="CRC167"/>
      <c r="CRD167"/>
      <c r="CRE167"/>
      <c r="CRF167"/>
      <c r="CRG167"/>
      <c r="CRH167"/>
      <c r="CRI167"/>
      <c r="CRJ167"/>
      <c r="CRK167"/>
      <c r="CRL167"/>
      <c r="CRM167"/>
      <c r="CRN167"/>
      <c r="CRO167"/>
      <c r="CRP167"/>
      <c r="CRQ167"/>
      <c r="CRR167"/>
      <c r="CRS167"/>
      <c r="CRT167"/>
      <c r="CRU167"/>
      <c r="CRV167"/>
      <c r="CRW167"/>
      <c r="CRX167"/>
      <c r="CRY167"/>
      <c r="CRZ167"/>
      <c r="CSA167"/>
      <c r="CSB167"/>
      <c r="CSC167"/>
      <c r="CSD167"/>
      <c r="CSE167"/>
      <c r="CSF167"/>
      <c r="CSG167"/>
      <c r="CSH167"/>
      <c r="CSI167"/>
      <c r="CSJ167"/>
      <c r="CSK167"/>
      <c r="CSL167"/>
      <c r="CSM167"/>
      <c r="CSN167"/>
      <c r="CSO167"/>
      <c r="CSP167"/>
      <c r="CSQ167"/>
      <c r="CSR167"/>
      <c r="CSS167"/>
      <c r="CST167"/>
      <c r="CSU167"/>
      <c r="CSV167"/>
      <c r="CSW167"/>
      <c r="CSX167"/>
      <c r="CSY167"/>
      <c r="CSZ167"/>
      <c r="CTA167"/>
      <c r="CTB167"/>
      <c r="CTC167"/>
      <c r="CTD167"/>
      <c r="CTE167"/>
      <c r="CTF167"/>
      <c r="CTG167"/>
      <c r="CTH167"/>
      <c r="CTI167"/>
      <c r="CTJ167"/>
      <c r="CTK167"/>
      <c r="CTL167"/>
      <c r="CTM167"/>
      <c r="CTN167"/>
      <c r="CTO167"/>
      <c r="CTP167"/>
      <c r="CTQ167"/>
      <c r="CTR167"/>
      <c r="CTS167"/>
      <c r="CTT167"/>
      <c r="CTU167"/>
      <c r="CTV167"/>
      <c r="CTW167"/>
      <c r="CTX167"/>
      <c r="CTY167"/>
      <c r="CTZ167"/>
      <c r="CUA167"/>
      <c r="CUB167"/>
      <c r="CUC167"/>
      <c r="CUD167"/>
      <c r="CUE167"/>
      <c r="CUF167"/>
      <c r="CUG167"/>
      <c r="CUH167"/>
      <c r="CUI167"/>
      <c r="CUJ167"/>
      <c r="CUK167"/>
      <c r="CUL167"/>
      <c r="CUM167"/>
      <c r="CUN167"/>
      <c r="CUO167"/>
      <c r="CUP167"/>
      <c r="CUQ167"/>
      <c r="CUR167"/>
      <c r="CUS167"/>
      <c r="CUT167"/>
      <c r="CUU167"/>
      <c r="CUV167"/>
      <c r="CUW167"/>
      <c r="CUX167"/>
      <c r="CUY167"/>
      <c r="CUZ167"/>
      <c r="CVA167"/>
      <c r="CVB167"/>
      <c r="CVC167"/>
      <c r="CVD167"/>
      <c r="CVE167"/>
      <c r="CVF167"/>
      <c r="CVG167"/>
      <c r="CVH167"/>
      <c r="CVI167"/>
      <c r="CVJ167"/>
      <c r="CVK167"/>
      <c r="CVL167"/>
      <c r="CVM167"/>
      <c r="CVN167"/>
      <c r="CVO167"/>
      <c r="CVP167"/>
      <c r="CVQ167"/>
      <c r="CVR167"/>
      <c r="CVS167"/>
      <c r="CVT167"/>
      <c r="CVU167"/>
      <c r="CVV167"/>
      <c r="CVW167"/>
      <c r="CVX167"/>
      <c r="CVY167"/>
      <c r="CVZ167"/>
      <c r="CWA167"/>
      <c r="CWB167"/>
      <c r="CWC167"/>
      <c r="CWD167"/>
      <c r="CWE167"/>
      <c r="CWF167"/>
      <c r="CWG167"/>
      <c r="CWH167"/>
      <c r="CWI167"/>
      <c r="CWJ167"/>
      <c r="CWK167"/>
      <c r="CWL167"/>
      <c r="CWM167"/>
      <c r="CWN167"/>
      <c r="CWO167"/>
      <c r="CWP167"/>
      <c r="CWQ167"/>
      <c r="CWR167"/>
      <c r="CWS167"/>
      <c r="CWT167"/>
      <c r="CWU167"/>
      <c r="CWV167"/>
      <c r="CWW167"/>
      <c r="CWX167"/>
      <c r="CWY167"/>
      <c r="CWZ167"/>
      <c r="CXA167"/>
      <c r="CXB167"/>
      <c r="CXC167"/>
      <c r="CXD167"/>
      <c r="CXE167"/>
      <c r="CXF167"/>
      <c r="CXG167"/>
      <c r="CXH167"/>
      <c r="CXI167"/>
      <c r="CXJ167"/>
      <c r="CXK167"/>
      <c r="CXL167"/>
      <c r="CXM167"/>
      <c r="CXN167"/>
      <c r="CXO167"/>
      <c r="CXP167"/>
      <c r="CXQ167"/>
      <c r="CXR167"/>
      <c r="CXS167"/>
      <c r="CXT167"/>
      <c r="CXU167"/>
      <c r="CXV167"/>
      <c r="CXW167"/>
      <c r="CXX167"/>
      <c r="CXY167"/>
      <c r="CXZ167"/>
      <c r="CYA167"/>
      <c r="CYB167"/>
      <c r="CYC167"/>
      <c r="CYD167"/>
      <c r="CYE167"/>
      <c r="CYF167"/>
      <c r="CYG167"/>
      <c r="CYH167"/>
      <c r="CYI167"/>
      <c r="CYJ167"/>
      <c r="CYK167"/>
      <c r="CYL167"/>
      <c r="CYM167"/>
      <c r="CYN167"/>
      <c r="CYO167"/>
      <c r="CYP167"/>
      <c r="CYQ167"/>
      <c r="CYR167"/>
      <c r="CYS167"/>
      <c r="CYT167"/>
      <c r="CYU167"/>
      <c r="CYV167"/>
      <c r="CYW167"/>
      <c r="CYX167"/>
      <c r="CYY167"/>
      <c r="CYZ167"/>
      <c r="CZA167"/>
      <c r="CZB167"/>
      <c r="CZC167"/>
      <c r="CZD167"/>
      <c r="CZE167"/>
      <c r="CZF167"/>
      <c r="CZG167"/>
      <c r="CZH167"/>
      <c r="CZI167"/>
      <c r="CZJ167"/>
      <c r="CZK167"/>
      <c r="CZL167"/>
      <c r="CZM167"/>
      <c r="CZN167"/>
      <c r="CZO167"/>
      <c r="CZP167"/>
      <c r="CZQ167"/>
      <c r="CZR167"/>
      <c r="CZS167"/>
      <c r="CZT167"/>
      <c r="CZU167"/>
      <c r="CZV167"/>
      <c r="CZW167"/>
      <c r="CZX167"/>
      <c r="CZY167"/>
      <c r="CZZ167"/>
      <c r="DAA167"/>
      <c r="DAB167"/>
      <c r="DAC167"/>
      <c r="DAD167"/>
      <c r="DAE167"/>
      <c r="DAF167"/>
      <c r="DAG167"/>
      <c r="DAH167"/>
      <c r="DAI167"/>
      <c r="DAJ167"/>
      <c r="DAK167"/>
      <c r="DAL167"/>
      <c r="DAM167"/>
      <c r="DAN167"/>
      <c r="DAO167"/>
      <c r="DAP167"/>
      <c r="DAQ167"/>
      <c r="DAR167"/>
      <c r="DAS167"/>
      <c r="DAT167"/>
      <c r="DAU167"/>
      <c r="DAV167"/>
      <c r="DAW167"/>
      <c r="DAX167"/>
      <c r="DAY167"/>
      <c r="DAZ167"/>
      <c r="DBA167"/>
      <c r="DBB167"/>
      <c r="DBC167"/>
      <c r="DBD167"/>
      <c r="DBE167"/>
      <c r="DBF167"/>
      <c r="DBG167"/>
      <c r="DBH167"/>
      <c r="DBI167"/>
      <c r="DBJ167"/>
      <c r="DBK167"/>
      <c r="DBL167"/>
      <c r="DBM167"/>
      <c r="DBN167"/>
      <c r="DBO167"/>
      <c r="DBP167"/>
      <c r="DBQ167"/>
      <c r="DBR167"/>
      <c r="DBS167"/>
      <c r="DBT167"/>
      <c r="DBU167"/>
      <c r="DBV167"/>
      <c r="DBW167"/>
      <c r="DBX167"/>
      <c r="DBY167"/>
      <c r="DBZ167"/>
      <c r="DCA167"/>
      <c r="DCB167"/>
      <c r="DCC167"/>
      <c r="DCD167"/>
      <c r="DCE167"/>
      <c r="DCF167"/>
      <c r="DCG167"/>
      <c r="DCH167"/>
      <c r="DCI167"/>
      <c r="DCJ167"/>
      <c r="DCK167"/>
      <c r="DCL167"/>
      <c r="DCM167"/>
      <c r="DCN167"/>
      <c r="DCO167"/>
      <c r="DCP167"/>
      <c r="DCQ167"/>
      <c r="DCR167"/>
      <c r="DCS167"/>
      <c r="DCT167"/>
      <c r="DCU167"/>
      <c r="DCV167"/>
      <c r="DCW167"/>
      <c r="DCX167"/>
      <c r="DCY167"/>
      <c r="DCZ167"/>
      <c r="DDA167"/>
      <c r="DDB167"/>
      <c r="DDC167"/>
      <c r="DDD167"/>
      <c r="DDE167"/>
      <c r="DDF167"/>
      <c r="DDG167"/>
      <c r="DDH167"/>
      <c r="DDI167"/>
      <c r="DDJ167"/>
      <c r="DDK167"/>
      <c r="DDL167"/>
      <c r="DDM167"/>
      <c r="DDN167"/>
      <c r="DDO167"/>
      <c r="DDP167"/>
      <c r="DDQ167"/>
      <c r="DDR167"/>
      <c r="DDS167"/>
      <c r="DDT167"/>
      <c r="DDU167"/>
      <c r="DDV167"/>
      <c r="DDW167"/>
      <c r="DDX167"/>
      <c r="DDY167"/>
      <c r="DDZ167"/>
      <c r="DEA167"/>
      <c r="DEB167"/>
      <c r="DEC167"/>
      <c r="DED167"/>
      <c r="DEE167"/>
      <c r="DEF167"/>
      <c r="DEG167"/>
      <c r="DEH167"/>
      <c r="DEI167"/>
      <c r="DEJ167"/>
      <c r="DEK167"/>
      <c r="DEL167"/>
      <c r="DEM167"/>
      <c r="DEN167"/>
      <c r="DEO167"/>
      <c r="DEP167"/>
      <c r="DEQ167"/>
      <c r="DER167"/>
      <c r="DES167"/>
      <c r="DET167"/>
      <c r="DEU167"/>
      <c r="DEV167"/>
      <c r="DEW167"/>
      <c r="DEX167"/>
      <c r="DEY167"/>
      <c r="DEZ167"/>
      <c r="DFA167"/>
      <c r="DFB167"/>
      <c r="DFC167"/>
      <c r="DFD167"/>
      <c r="DFE167"/>
      <c r="DFF167"/>
      <c r="DFG167"/>
      <c r="DFH167"/>
      <c r="DFI167"/>
      <c r="DFJ167"/>
      <c r="DFK167"/>
      <c r="DFL167"/>
      <c r="DFM167"/>
      <c r="DFN167"/>
      <c r="DFO167"/>
      <c r="DFP167"/>
      <c r="DFQ167"/>
      <c r="DFR167"/>
      <c r="DFS167"/>
      <c r="DFT167"/>
      <c r="DFU167"/>
      <c r="DFV167"/>
      <c r="DFW167"/>
      <c r="DFX167"/>
      <c r="DFY167"/>
      <c r="DFZ167"/>
      <c r="DGA167"/>
      <c r="DGB167"/>
      <c r="DGC167"/>
      <c r="DGD167"/>
      <c r="DGE167"/>
      <c r="DGF167"/>
      <c r="DGG167"/>
      <c r="DGH167"/>
      <c r="DGI167"/>
      <c r="DGJ167"/>
      <c r="DGK167"/>
      <c r="DGL167"/>
      <c r="DGM167"/>
      <c r="DGN167"/>
      <c r="DGO167"/>
      <c r="DGP167"/>
      <c r="DGQ167"/>
      <c r="DGR167"/>
      <c r="DGS167"/>
      <c r="DGT167"/>
      <c r="DGU167"/>
      <c r="DGV167"/>
      <c r="DGW167"/>
      <c r="DGX167"/>
      <c r="DGY167"/>
      <c r="DGZ167"/>
      <c r="DHA167"/>
      <c r="DHB167"/>
      <c r="DHC167"/>
      <c r="DHD167"/>
      <c r="DHE167"/>
      <c r="DHF167"/>
      <c r="DHG167"/>
      <c r="DHH167"/>
      <c r="DHI167"/>
      <c r="DHJ167"/>
      <c r="DHK167"/>
      <c r="DHL167"/>
      <c r="DHM167"/>
      <c r="DHN167"/>
      <c r="DHO167"/>
      <c r="DHP167"/>
      <c r="DHQ167"/>
      <c r="DHR167"/>
      <c r="DHS167"/>
      <c r="DHT167"/>
      <c r="DHU167"/>
      <c r="DHV167"/>
      <c r="DHW167"/>
      <c r="DHX167"/>
      <c r="DHY167"/>
      <c r="DHZ167"/>
      <c r="DIA167"/>
      <c r="DIB167"/>
      <c r="DIC167"/>
      <c r="DID167"/>
      <c r="DIE167"/>
      <c r="DIF167"/>
      <c r="DIG167"/>
      <c r="DIH167"/>
      <c r="DII167"/>
      <c r="DIJ167"/>
      <c r="DIK167"/>
      <c r="DIL167"/>
      <c r="DIM167"/>
      <c r="DIN167"/>
      <c r="DIO167"/>
      <c r="DIP167"/>
      <c r="DIQ167"/>
      <c r="DIR167"/>
      <c r="DIS167"/>
      <c r="DIT167"/>
      <c r="DIU167"/>
      <c r="DIV167"/>
      <c r="DIW167"/>
      <c r="DIX167"/>
      <c r="DIY167"/>
      <c r="DIZ167"/>
      <c r="DJA167"/>
      <c r="DJB167"/>
      <c r="DJC167"/>
      <c r="DJD167"/>
      <c r="DJE167"/>
      <c r="DJF167"/>
      <c r="DJG167"/>
      <c r="DJH167"/>
      <c r="DJI167"/>
      <c r="DJJ167"/>
      <c r="DJK167"/>
      <c r="DJL167"/>
      <c r="DJM167"/>
      <c r="DJN167"/>
      <c r="DJO167"/>
      <c r="DJP167"/>
      <c r="DJQ167"/>
      <c r="DJR167"/>
      <c r="DJS167"/>
      <c r="DJT167"/>
      <c r="DJU167"/>
      <c r="DJV167"/>
      <c r="DJW167"/>
      <c r="DJX167"/>
      <c r="DJY167"/>
      <c r="DJZ167"/>
      <c r="DKA167"/>
      <c r="DKB167"/>
      <c r="DKC167"/>
      <c r="DKD167"/>
      <c r="DKE167"/>
      <c r="DKF167"/>
      <c r="DKG167"/>
      <c r="DKH167"/>
      <c r="DKI167"/>
      <c r="DKJ167"/>
      <c r="DKK167"/>
      <c r="DKL167"/>
      <c r="DKM167"/>
      <c r="DKN167"/>
      <c r="DKO167"/>
      <c r="DKP167"/>
      <c r="DKQ167"/>
      <c r="DKR167"/>
      <c r="DKS167"/>
      <c r="DKT167"/>
      <c r="DKU167"/>
      <c r="DKV167"/>
      <c r="DKW167"/>
      <c r="DKX167"/>
      <c r="DKY167"/>
      <c r="DKZ167"/>
      <c r="DLA167"/>
      <c r="DLB167"/>
      <c r="DLC167"/>
      <c r="DLD167"/>
      <c r="DLE167"/>
      <c r="DLF167"/>
      <c r="DLG167"/>
      <c r="DLH167"/>
      <c r="DLI167"/>
      <c r="DLJ167"/>
      <c r="DLK167"/>
      <c r="DLL167"/>
      <c r="DLM167"/>
      <c r="DLN167"/>
      <c r="DLO167"/>
      <c r="DLP167"/>
      <c r="DLQ167"/>
      <c r="DLR167"/>
      <c r="DLS167"/>
      <c r="DLT167"/>
      <c r="DLU167"/>
      <c r="DLV167"/>
      <c r="DLW167"/>
      <c r="DLX167"/>
      <c r="DLY167"/>
      <c r="DLZ167"/>
      <c r="DMA167"/>
      <c r="DMB167"/>
      <c r="DMC167"/>
      <c r="DMD167"/>
      <c r="DME167"/>
      <c r="DMF167"/>
      <c r="DMG167"/>
      <c r="DMH167"/>
      <c r="DMI167"/>
      <c r="DMJ167"/>
      <c r="DMK167"/>
      <c r="DML167"/>
      <c r="DMM167"/>
      <c r="DMN167"/>
      <c r="DMO167"/>
      <c r="DMP167"/>
      <c r="DMQ167"/>
      <c r="DMR167"/>
      <c r="DMS167"/>
      <c r="DMT167"/>
      <c r="DMU167"/>
      <c r="DMV167"/>
      <c r="DMW167"/>
      <c r="DMX167"/>
      <c r="DMY167"/>
      <c r="DMZ167"/>
      <c r="DNA167"/>
      <c r="DNB167"/>
      <c r="DNC167"/>
      <c r="DND167"/>
      <c r="DNE167"/>
      <c r="DNF167"/>
      <c r="DNG167"/>
      <c r="DNH167"/>
      <c r="DNI167"/>
      <c r="DNJ167"/>
      <c r="DNK167"/>
      <c r="DNL167"/>
      <c r="DNM167"/>
      <c r="DNN167"/>
      <c r="DNO167"/>
      <c r="DNP167"/>
      <c r="DNQ167"/>
      <c r="DNR167"/>
      <c r="DNS167"/>
      <c r="DNT167"/>
      <c r="DNU167"/>
      <c r="DNV167"/>
      <c r="DNW167"/>
      <c r="DNX167"/>
      <c r="DNY167"/>
      <c r="DNZ167"/>
      <c r="DOA167"/>
      <c r="DOB167"/>
      <c r="DOC167"/>
      <c r="DOD167"/>
      <c r="DOE167"/>
      <c r="DOF167"/>
      <c r="DOG167"/>
      <c r="DOH167"/>
      <c r="DOI167"/>
      <c r="DOJ167"/>
      <c r="DOK167"/>
      <c r="DOL167"/>
      <c r="DOM167"/>
      <c r="DON167"/>
      <c r="DOO167"/>
      <c r="DOP167"/>
      <c r="DOQ167"/>
      <c r="DOR167"/>
      <c r="DOS167"/>
      <c r="DOT167"/>
      <c r="DOU167"/>
      <c r="DOV167"/>
      <c r="DOW167"/>
      <c r="DOX167"/>
      <c r="DOY167"/>
      <c r="DOZ167"/>
      <c r="DPA167"/>
      <c r="DPB167"/>
      <c r="DPC167"/>
      <c r="DPD167"/>
      <c r="DPE167"/>
      <c r="DPF167"/>
      <c r="DPG167"/>
      <c r="DPH167"/>
      <c r="DPI167"/>
      <c r="DPJ167"/>
      <c r="DPK167"/>
      <c r="DPL167"/>
      <c r="DPM167"/>
      <c r="DPN167"/>
      <c r="DPO167"/>
      <c r="DPP167"/>
      <c r="DPQ167"/>
      <c r="DPR167"/>
      <c r="DPS167"/>
      <c r="DPT167"/>
      <c r="DPU167"/>
      <c r="DPV167"/>
      <c r="DPW167"/>
      <c r="DPX167"/>
      <c r="DPY167"/>
      <c r="DPZ167"/>
      <c r="DQA167"/>
      <c r="DQB167"/>
      <c r="DQC167"/>
      <c r="DQD167"/>
      <c r="DQE167"/>
      <c r="DQF167"/>
      <c r="DQG167"/>
      <c r="DQH167"/>
      <c r="DQI167"/>
      <c r="DQJ167"/>
      <c r="DQK167"/>
      <c r="DQL167"/>
      <c r="DQM167"/>
      <c r="DQN167"/>
      <c r="DQO167"/>
      <c r="DQP167"/>
      <c r="DQQ167"/>
      <c r="DQR167"/>
      <c r="DQS167"/>
      <c r="DQT167"/>
      <c r="DQU167"/>
      <c r="DQV167"/>
      <c r="DQW167"/>
      <c r="DQX167"/>
      <c r="DQY167"/>
      <c r="DQZ167"/>
      <c r="DRA167"/>
      <c r="DRB167"/>
      <c r="DRC167"/>
      <c r="DRD167"/>
      <c r="DRE167"/>
      <c r="DRF167"/>
      <c r="DRG167"/>
      <c r="DRH167"/>
      <c r="DRI167"/>
      <c r="DRJ167"/>
      <c r="DRK167"/>
      <c r="DRL167"/>
      <c r="DRM167"/>
      <c r="DRN167"/>
      <c r="DRO167"/>
      <c r="DRP167"/>
      <c r="DRQ167"/>
      <c r="DRR167"/>
      <c r="DRS167"/>
      <c r="DRT167"/>
      <c r="DRU167"/>
      <c r="DRV167"/>
      <c r="DRW167"/>
      <c r="DRX167"/>
      <c r="DRY167"/>
      <c r="DRZ167"/>
      <c r="DSA167"/>
      <c r="DSB167"/>
      <c r="DSC167"/>
      <c r="DSD167"/>
      <c r="DSE167"/>
      <c r="DSF167"/>
      <c r="DSG167"/>
      <c r="DSH167"/>
      <c r="DSI167"/>
      <c r="DSJ167"/>
      <c r="DSK167"/>
      <c r="DSL167"/>
      <c r="DSM167"/>
      <c r="DSN167"/>
      <c r="DSO167"/>
      <c r="DSP167"/>
      <c r="DSQ167"/>
      <c r="DSR167"/>
      <c r="DSS167"/>
      <c r="DST167"/>
      <c r="DSU167"/>
      <c r="DSV167"/>
      <c r="DSW167"/>
      <c r="DSX167"/>
      <c r="DSY167"/>
      <c r="DSZ167"/>
      <c r="DTA167"/>
      <c r="DTB167"/>
      <c r="DTC167"/>
      <c r="DTD167"/>
      <c r="DTE167"/>
      <c r="DTF167"/>
      <c r="DTG167"/>
      <c r="DTH167"/>
      <c r="DTI167"/>
      <c r="DTJ167"/>
      <c r="DTK167"/>
      <c r="DTL167"/>
      <c r="DTM167"/>
      <c r="DTN167"/>
      <c r="DTO167"/>
      <c r="DTP167"/>
      <c r="DTQ167"/>
      <c r="DTR167"/>
      <c r="DTS167"/>
      <c r="DTT167"/>
      <c r="DTU167"/>
      <c r="DTV167"/>
      <c r="DTW167"/>
      <c r="DTX167"/>
      <c r="DTY167"/>
      <c r="DTZ167"/>
      <c r="DUA167"/>
      <c r="DUB167"/>
      <c r="DUC167"/>
      <c r="DUD167"/>
      <c r="DUE167"/>
      <c r="DUF167"/>
      <c r="DUG167"/>
      <c r="DUH167"/>
      <c r="DUI167"/>
      <c r="DUJ167"/>
      <c r="DUK167"/>
      <c r="DUL167"/>
      <c r="DUM167"/>
      <c r="DUN167"/>
      <c r="DUO167"/>
      <c r="DUP167"/>
      <c r="DUQ167"/>
      <c r="DUR167"/>
      <c r="DUS167"/>
      <c r="DUT167"/>
      <c r="DUU167"/>
      <c r="DUV167"/>
      <c r="DUW167"/>
      <c r="DUX167"/>
      <c r="DUY167"/>
      <c r="DUZ167"/>
      <c r="DVA167"/>
      <c r="DVB167"/>
      <c r="DVC167"/>
      <c r="DVD167"/>
      <c r="DVE167"/>
      <c r="DVF167"/>
      <c r="DVG167"/>
      <c r="DVH167"/>
      <c r="DVI167"/>
      <c r="DVJ167"/>
      <c r="DVK167"/>
      <c r="DVL167"/>
      <c r="DVM167"/>
      <c r="DVN167"/>
      <c r="DVO167"/>
      <c r="DVP167"/>
      <c r="DVQ167"/>
      <c r="DVR167"/>
      <c r="DVS167"/>
      <c r="DVT167"/>
      <c r="DVU167"/>
      <c r="DVV167"/>
      <c r="DVW167"/>
      <c r="DVX167"/>
      <c r="DVY167"/>
      <c r="DVZ167"/>
      <c r="DWA167"/>
      <c r="DWB167"/>
      <c r="DWC167"/>
      <c r="DWD167"/>
      <c r="DWE167"/>
      <c r="DWF167"/>
      <c r="DWG167"/>
      <c r="DWH167"/>
      <c r="DWI167"/>
      <c r="DWJ167"/>
      <c r="DWK167"/>
      <c r="DWL167"/>
      <c r="DWM167"/>
      <c r="DWN167"/>
      <c r="DWO167"/>
      <c r="DWP167"/>
      <c r="DWQ167"/>
      <c r="DWR167"/>
      <c r="DWS167"/>
      <c r="DWT167"/>
      <c r="DWU167"/>
      <c r="DWV167"/>
      <c r="DWW167"/>
      <c r="DWX167"/>
      <c r="DWY167"/>
      <c r="DWZ167"/>
      <c r="DXA167"/>
      <c r="DXB167"/>
      <c r="DXC167"/>
      <c r="DXD167"/>
      <c r="DXE167"/>
      <c r="DXF167"/>
      <c r="DXG167"/>
      <c r="DXH167"/>
      <c r="DXI167"/>
      <c r="DXJ167"/>
      <c r="DXK167"/>
      <c r="DXL167"/>
      <c r="DXM167"/>
      <c r="DXN167"/>
      <c r="DXO167"/>
      <c r="DXP167"/>
      <c r="DXQ167"/>
      <c r="DXR167"/>
      <c r="DXS167"/>
      <c r="DXT167"/>
      <c r="DXU167"/>
      <c r="DXV167"/>
      <c r="DXW167"/>
      <c r="DXX167"/>
      <c r="DXY167"/>
      <c r="DXZ167"/>
      <c r="DYA167"/>
      <c r="DYB167"/>
      <c r="DYC167"/>
      <c r="DYD167"/>
      <c r="DYE167"/>
      <c r="DYF167"/>
      <c r="DYG167"/>
      <c r="DYH167"/>
      <c r="DYI167"/>
      <c r="DYJ167"/>
      <c r="DYK167"/>
      <c r="DYL167"/>
      <c r="DYM167"/>
      <c r="DYN167"/>
      <c r="DYO167"/>
      <c r="DYP167"/>
      <c r="DYQ167"/>
      <c r="DYR167"/>
      <c r="DYS167"/>
      <c r="DYT167"/>
      <c r="DYU167"/>
      <c r="DYV167"/>
      <c r="DYW167"/>
      <c r="DYX167"/>
      <c r="DYY167"/>
      <c r="DYZ167"/>
      <c r="DZA167"/>
      <c r="DZB167"/>
      <c r="DZC167"/>
      <c r="DZD167"/>
      <c r="DZE167"/>
      <c r="DZF167"/>
      <c r="DZG167"/>
      <c r="DZH167"/>
      <c r="DZI167"/>
      <c r="DZJ167"/>
      <c r="DZK167"/>
      <c r="DZL167"/>
      <c r="DZM167"/>
      <c r="DZN167"/>
      <c r="DZO167"/>
      <c r="DZP167"/>
      <c r="DZQ167"/>
      <c r="DZR167"/>
      <c r="DZS167"/>
      <c r="DZT167"/>
      <c r="DZU167"/>
      <c r="DZV167"/>
      <c r="DZW167"/>
      <c r="DZX167"/>
      <c r="DZY167"/>
      <c r="DZZ167"/>
      <c r="EAA167"/>
      <c r="EAB167"/>
      <c r="EAC167"/>
      <c r="EAD167"/>
      <c r="EAE167"/>
      <c r="EAF167"/>
      <c r="EAG167"/>
      <c r="EAH167"/>
      <c r="EAI167"/>
      <c r="EAJ167"/>
      <c r="EAK167"/>
      <c r="EAL167"/>
      <c r="EAM167"/>
      <c r="EAN167"/>
      <c r="EAO167"/>
      <c r="EAP167"/>
      <c r="EAQ167"/>
      <c r="EAR167"/>
      <c r="EAS167"/>
      <c r="EAT167"/>
      <c r="EAU167"/>
      <c r="EAV167"/>
      <c r="EAW167"/>
      <c r="EAX167"/>
      <c r="EAY167"/>
      <c r="EAZ167"/>
      <c r="EBA167"/>
      <c r="EBB167"/>
      <c r="EBC167"/>
      <c r="EBD167"/>
      <c r="EBE167"/>
      <c r="EBF167"/>
      <c r="EBG167"/>
      <c r="EBH167"/>
      <c r="EBI167"/>
      <c r="EBJ167"/>
      <c r="EBK167"/>
      <c r="EBL167"/>
      <c r="EBM167"/>
      <c r="EBN167"/>
      <c r="EBO167"/>
      <c r="EBP167"/>
      <c r="EBQ167"/>
      <c r="EBR167"/>
      <c r="EBS167"/>
      <c r="EBT167"/>
      <c r="EBU167"/>
      <c r="EBV167"/>
      <c r="EBW167"/>
      <c r="EBX167"/>
      <c r="EBY167"/>
      <c r="EBZ167"/>
      <c r="ECA167"/>
      <c r="ECB167"/>
      <c r="ECC167"/>
      <c r="ECD167"/>
      <c r="ECE167"/>
      <c r="ECF167"/>
      <c r="ECG167"/>
      <c r="ECH167"/>
      <c r="ECI167"/>
      <c r="ECJ167"/>
      <c r="ECK167"/>
      <c r="ECL167"/>
      <c r="ECM167"/>
      <c r="ECN167"/>
      <c r="ECO167"/>
      <c r="ECP167"/>
      <c r="ECQ167"/>
      <c r="ECR167"/>
      <c r="ECS167"/>
      <c r="ECT167"/>
      <c r="ECU167"/>
      <c r="ECV167"/>
      <c r="ECW167"/>
      <c r="ECX167"/>
      <c r="ECY167"/>
      <c r="ECZ167"/>
      <c r="EDA167"/>
      <c r="EDB167"/>
      <c r="EDC167"/>
      <c r="EDD167"/>
      <c r="EDE167"/>
      <c r="EDF167"/>
      <c r="EDG167"/>
      <c r="EDH167"/>
      <c r="EDI167"/>
      <c r="EDJ167"/>
      <c r="EDK167"/>
      <c r="EDL167"/>
      <c r="EDM167"/>
      <c r="EDN167"/>
      <c r="EDO167"/>
      <c r="EDP167"/>
      <c r="EDQ167"/>
      <c r="EDR167"/>
      <c r="EDS167"/>
      <c r="EDT167"/>
      <c r="EDU167"/>
      <c r="EDV167"/>
      <c r="EDW167"/>
      <c r="EDX167"/>
      <c r="EDY167"/>
      <c r="EDZ167"/>
      <c r="EEA167"/>
      <c r="EEB167"/>
      <c r="EEC167"/>
      <c r="EED167"/>
      <c r="EEE167"/>
      <c r="EEF167"/>
      <c r="EEG167"/>
      <c r="EEH167"/>
      <c r="EEI167"/>
      <c r="EEJ167"/>
      <c r="EEK167"/>
      <c r="EEL167"/>
      <c r="EEM167"/>
      <c r="EEN167"/>
      <c r="EEO167"/>
      <c r="EEP167"/>
      <c r="EEQ167"/>
      <c r="EER167"/>
      <c r="EES167"/>
      <c r="EET167"/>
      <c r="EEU167"/>
      <c r="EEV167"/>
      <c r="EEW167"/>
      <c r="EEX167"/>
      <c r="EEY167"/>
      <c r="EEZ167"/>
      <c r="EFA167"/>
      <c r="EFB167"/>
      <c r="EFC167"/>
      <c r="EFD167"/>
      <c r="EFE167"/>
      <c r="EFF167"/>
      <c r="EFG167"/>
      <c r="EFH167"/>
      <c r="EFI167"/>
      <c r="EFJ167"/>
      <c r="EFK167"/>
      <c r="EFL167"/>
      <c r="EFM167"/>
      <c r="EFN167"/>
      <c r="EFO167"/>
      <c r="EFP167"/>
      <c r="EFQ167"/>
      <c r="EFR167"/>
      <c r="EFS167"/>
      <c r="EFT167"/>
      <c r="EFU167"/>
      <c r="EFV167"/>
      <c r="EFW167"/>
      <c r="EFX167"/>
      <c r="EFY167"/>
      <c r="EFZ167"/>
      <c r="EGA167"/>
      <c r="EGB167"/>
      <c r="EGC167"/>
      <c r="EGD167"/>
      <c r="EGE167"/>
      <c r="EGF167"/>
      <c r="EGG167"/>
      <c r="EGH167"/>
      <c r="EGI167"/>
      <c r="EGJ167"/>
      <c r="EGK167"/>
      <c r="EGL167"/>
      <c r="EGM167"/>
      <c r="EGN167"/>
      <c r="EGO167"/>
      <c r="EGP167"/>
      <c r="EGQ167"/>
      <c r="EGR167"/>
      <c r="EGS167"/>
      <c r="EGT167"/>
      <c r="EGU167"/>
      <c r="EGV167"/>
      <c r="EGW167"/>
      <c r="EGX167"/>
      <c r="EGY167"/>
      <c r="EGZ167"/>
      <c r="EHA167"/>
      <c r="EHB167"/>
      <c r="EHC167"/>
      <c r="EHD167"/>
      <c r="EHE167"/>
      <c r="EHF167"/>
      <c r="EHG167"/>
      <c r="EHH167"/>
      <c r="EHI167"/>
      <c r="EHJ167"/>
      <c r="EHK167"/>
      <c r="EHL167"/>
      <c r="EHM167"/>
      <c r="EHN167"/>
      <c r="EHO167"/>
      <c r="EHP167"/>
      <c r="EHQ167"/>
      <c r="EHR167"/>
      <c r="EHS167"/>
      <c r="EHT167"/>
      <c r="EHU167"/>
      <c r="EHV167"/>
      <c r="EHW167"/>
      <c r="EHX167"/>
      <c r="EHY167"/>
      <c r="EHZ167"/>
      <c r="EIA167"/>
      <c r="EIB167"/>
      <c r="EIC167"/>
      <c r="EID167"/>
      <c r="EIE167"/>
      <c r="EIF167"/>
      <c r="EIG167"/>
      <c r="EIH167"/>
      <c r="EII167"/>
      <c r="EIJ167"/>
      <c r="EIK167"/>
      <c r="EIL167"/>
      <c r="EIM167"/>
      <c r="EIN167"/>
      <c r="EIO167"/>
      <c r="EIP167"/>
      <c r="EIQ167"/>
      <c r="EIR167"/>
      <c r="EIS167"/>
      <c r="EIT167"/>
      <c r="EIU167"/>
      <c r="EIV167"/>
      <c r="EIW167"/>
      <c r="EIX167"/>
      <c r="EIY167"/>
      <c r="EIZ167"/>
      <c r="EJA167"/>
      <c r="EJB167"/>
      <c r="EJC167"/>
      <c r="EJD167"/>
      <c r="EJE167"/>
      <c r="EJF167"/>
      <c r="EJG167"/>
      <c r="EJH167"/>
      <c r="EJI167"/>
      <c r="EJJ167"/>
      <c r="EJK167"/>
      <c r="EJL167"/>
      <c r="EJM167"/>
      <c r="EJN167"/>
      <c r="EJO167"/>
      <c r="EJP167"/>
      <c r="EJQ167"/>
      <c r="EJR167"/>
      <c r="EJS167"/>
      <c r="EJT167"/>
      <c r="EJU167"/>
      <c r="EJV167"/>
      <c r="EJW167"/>
      <c r="EJX167"/>
      <c r="EJY167"/>
      <c r="EJZ167"/>
      <c r="EKA167"/>
      <c r="EKB167"/>
      <c r="EKC167"/>
      <c r="EKD167"/>
      <c r="EKE167"/>
      <c r="EKF167"/>
      <c r="EKG167"/>
      <c r="EKH167"/>
      <c r="EKI167"/>
      <c r="EKJ167"/>
      <c r="EKK167"/>
      <c r="EKL167"/>
      <c r="EKM167"/>
      <c r="EKN167"/>
      <c r="EKO167"/>
      <c r="EKP167"/>
      <c r="EKQ167"/>
      <c r="EKR167"/>
      <c r="EKS167"/>
      <c r="EKT167"/>
      <c r="EKU167"/>
      <c r="EKV167"/>
      <c r="EKW167"/>
      <c r="EKX167"/>
      <c r="EKY167"/>
      <c r="EKZ167"/>
      <c r="ELA167"/>
      <c r="ELB167"/>
      <c r="ELC167"/>
      <c r="ELD167"/>
      <c r="ELE167"/>
      <c r="ELF167"/>
      <c r="ELG167"/>
      <c r="ELH167"/>
      <c r="ELI167"/>
      <c r="ELJ167"/>
      <c r="ELK167"/>
      <c r="ELL167"/>
      <c r="ELM167"/>
      <c r="ELN167"/>
      <c r="ELO167"/>
      <c r="ELP167"/>
      <c r="ELQ167"/>
      <c r="ELR167"/>
      <c r="ELS167"/>
      <c r="ELT167"/>
      <c r="ELU167"/>
      <c r="ELV167"/>
      <c r="ELW167"/>
      <c r="ELX167"/>
      <c r="ELY167"/>
      <c r="ELZ167"/>
      <c r="EMA167"/>
      <c r="EMB167"/>
      <c r="EMC167"/>
      <c r="EMD167"/>
      <c r="EME167"/>
      <c r="EMF167"/>
      <c r="EMG167"/>
      <c r="EMH167"/>
      <c r="EMI167"/>
      <c r="EMJ167"/>
      <c r="EMK167"/>
      <c r="EML167"/>
      <c r="EMM167"/>
      <c r="EMN167"/>
      <c r="EMO167"/>
      <c r="EMP167"/>
      <c r="EMQ167"/>
      <c r="EMR167"/>
      <c r="EMS167"/>
      <c r="EMT167"/>
      <c r="EMU167"/>
      <c r="EMV167"/>
      <c r="EMW167"/>
      <c r="EMX167"/>
      <c r="EMY167"/>
      <c r="EMZ167"/>
      <c r="ENA167"/>
      <c r="ENB167"/>
      <c r="ENC167"/>
      <c r="END167"/>
      <c r="ENE167"/>
      <c r="ENF167"/>
      <c r="ENG167"/>
      <c r="ENH167"/>
      <c r="ENI167"/>
      <c r="ENJ167"/>
      <c r="ENK167"/>
      <c r="ENL167"/>
      <c r="ENM167"/>
      <c r="ENN167"/>
      <c r="ENO167"/>
      <c r="ENP167"/>
      <c r="ENQ167"/>
      <c r="ENR167"/>
      <c r="ENS167"/>
      <c r="ENT167"/>
      <c r="ENU167"/>
      <c r="ENV167"/>
      <c r="ENW167"/>
      <c r="ENX167"/>
      <c r="ENY167"/>
      <c r="ENZ167"/>
      <c r="EOA167"/>
      <c r="EOB167"/>
      <c r="EOC167"/>
      <c r="EOD167"/>
      <c r="EOE167"/>
      <c r="EOF167"/>
      <c r="EOG167"/>
      <c r="EOH167"/>
      <c r="EOI167"/>
      <c r="EOJ167"/>
      <c r="EOK167"/>
      <c r="EOL167"/>
      <c r="EOM167"/>
      <c r="EON167"/>
      <c r="EOO167"/>
      <c r="EOP167"/>
      <c r="EOQ167"/>
      <c r="EOR167"/>
      <c r="EOS167"/>
      <c r="EOT167"/>
      <c r="EOU167"/>
      <c r="EOV167"/>
      <c r="EOW167"/>
      <c r="EOX167"/>
      <c r="EOY167"/>
      <c r="EOZ167"/>
      <c r="EPA167"/>
      <c r="EPB167"/>
      <c r="EPC167"/>
      <c r="EPD167"/>
      <c r="EPE167"/>
      <c r="EPF167"/>
      <c r="EPG167"/>
      <c r="EPH167"/>
      <c r="EPI167"/>
      <c r="EPJ167"/>
      <c r="EPK167"/>
      <c r="EPL167"/>
      <c r="EPM167"/>
      <c r="EPN167"/>
      <c r="EPO167"/>
      <c r="EPP167"/>
      <c r="EPQ167"/>
      <c r="EPR167"/>
      <c r="EPS167"/>
      <c r="EPT167"/>
      <c r="EPU167"/>
      <c r="EPV167"/>
      <c r="EPW167"/>
      <c r="EPX167"/>
      <c r="EPY167"/>
      <c r="EPZ167"/>
      <c r="EQA167"/>
      <c r="EQB167"/>
      <c r="EQC167"/>
      <c r="EQD167"/>
      <c r="EQE167"/>
      <c r="EQF167"/>
      <c r="EQG167"/>
      <c r="EQH167"/>
      <c r="EQI167"/>
      <c r="EQJ167"/>
      <c r="EQK167"/>
      <c r="EQL167"/>
      <c r="EQM167"/>
      <c r="EQN167"/>
      <c r="EQO167"/>
      <c r="EQP167"/>
      <c r="EQQ167"/>
      <c r="EQR167"/>
      <c r="EQS167"/>
      <c r="EQT167"/>
      <c r="EQU167"/>
      <c r="EQV167"/>
      <c r="EQW167"/>
      <c r="EQX167"/>
      <c r="EQY167"/>
      <c r="EQZ167"/>
      <c r="ERA167"/>
      <c r="ERB167"/>
      <c r="ERC167"/>
      <c r="ERD167"/>
      <c r="ERE167"/>
      <c r="ERF167"/>
      <c r="ERG167"/>
      <c r="ERH167"/>
      <c r="ERI167"/>
      <c r="ERJ167"/>
      <c r="ERK167"/>
      <c r="ERL167"/>
      <c r="ERM167"/>
      <c r="ERN167"/>
      <c r="ERO167"/>
      <c r="ERP167"/>
      <c r="ERQ167"/>
      <c r="ERR167"/>
      <c r="ERS167"/>
      <c r="ERT167"/>
      <c r="ERU167"/>
      <c r="ERV167"/>
      <c r="ERW167"/>
      <c r="ERX167"/>
      <c r="ERY167"/>
      <c r="ERZ167"/>
      <c r="ESA167"/>
      <c r="ESB167"/>
      <c r="ESC167"/>
      <c r="ESD167"/>
      <c r="ESE167"/>
      <c r="ESF167"/>
      <c r="ESG167"/>
      <c r="ESH167"/>
      <c r="ESI167"/>
      <c r="ESJ167"/>
      <c r="ESK167"/>
      <c r="ESL167"/>
      <c r="ESM167"/>
      <c r="ESN167"/>
      <c r="ESO167"/>
      <c r="ESP167"/>
      <c r="ESQ167"/>
      <c r="ESR167"/>
      <c r="ESS167"/>
      <c r="EST167"/>
      <c r="ESU167"/>
      <c r="ESV167"/>
      <c r="ESW167"/>
      <c r="ESX167"/>
      <c r="ESY167"/>
      <c r="ESZ167"/>
      <c r="ETA167"/>
      <c r="ETB167"/>
      <c r="ETC167"/>
      <c r="ETD167"/>
      <c r="ETE167"/>
      <c r="ETF167"/>
      <c r="ETG167"/>
      <c r="ETH167"/>
      <c r="ETI167"/>
      <c r="ETJ167"/>
      <c r="ETK167"/>
      <c r="ETL167"/>
      <c r="ETM167"/>
      <c r="ETN167"/>
      <c r="ETO167"/>
      <c r="ETP167"/>
      <c r="ETQ167"/>
      <c r="ETR167"/>
      <c r="ETS167"/>
      <c r="ETT167"/>
      <c r="ETU167"/>
      <c r="ETV167"/>
      <c r="ETW167"/>
      <c r="ETX167"/>
      <c r="ETY167"/>
      <c r="ETZ167"/>
      <c r="EUA167"/>
      <c r="EUB167"/>
      <c r="EUC167"/>
      <c r="EUD167"/>
      <c r="EUE167"/>
      <c r="EUF167"/>
      <c r="EUG167"/>
      <c r="EUH167"/>
      <c r="EUI167"/>
      <c r="EUJ167"/>
      <c r="EUK167"/>
      <c r="EUL167"/>
      <c r="EUM167"/>
      <c r="EUN167"/>
      <c r="EUO167"/>
      <c r="EUP167"/>
      <c r="EUQ167"/>
      <c r="EUR167"/>
      <c r="EUS167"/>
      <c r="EUT167"/>
      <c r="EUU167"/>
      <c r="EUV167"/>
      <c r="EUW167"/>
      <c r="EUX167"/>
      <c r="EUY167"/>
      <c r="EUZ167"/>
      <c r="EVA167"/>
      <c r="EVB167"/>
      <c r="EVC167"/>
      <c r="EVD167"/>
      <c r="EVE167"/>
      <c r="EVF167"/>
      <c r="EVG167"/>
      <c r="EVH167"/>
      <c r="EVI167"/>
      <c r="EVJ167"/>
      <c r="EVK167"/>
      <c r="EVL167"/>
      <c r="EVM167"/>
      <c r="EVN167"/>
      <c r="EVO167"/>
      <c r="EVP167"/>
      <c r="EVQ167"/>
      <c r="EVR167"/>
      <c r="EVS167"/>
      <c r="EVT167"/>
      <c r="EVU167"/>
      <c r="EVV167"/>
      <c r="EVW167"/>
      <c r="EVX167"/>
      <c r="EVY167"/>
      <c r="EVZ167"/>
      <c r="EWA167"/>
      <c r="EWB167"/>
      <c r="EWC167"/>
      <c r="EWD167"/>
      <c r="EWE167"/>
      <c r="EWF167"/>
      <c r="EWG167"/>
      <c r="EWH167"/>
      <c r="EWI167"/>
      <c r="EWJ167"/>
      <c r="EWK167"/>
      <c r="EWL167"/>
      <c r="EWM167"/>
      <c r="EWN167"/>
      <c r="EWO167"/>
      <c r="EWP167"/>
      <c r="EWQ167"/>
      <c r="EWR167"/>
      <c r="EWS167"/>
      <c r="EWT167"/>
      <c r="EWU167"/>
      <c r="EWV167"/>
      <c r="EWW167"/>
      <c r="EWX167"/>
      <c r="EWY167"/>
      <c r="EWZ167"/>
      <c r="EXA167"/>
      <c r="EXB167"/>
      <c r="EXC167"/>
      <c r="EXD167"/>
      <c r="EXE167"/>
      <c r="EXF167"/>
      <c r="EXG167"/>
      <c r="EXH167"/>
      <c r="EXI167"/>
      <c r="EXJ167"/>
      <c r="EXK167"/>
      <c r="EXL167"/>
      <c r="EXM167"/>
      <c r="EXN167"/>
      <c r="EXO167"/>
      <c r="EXP167"/>
      <c r="EXQ167"/>
      <c r="EXR167"/>
      <c r="EXS167"/>
      <c r="EXT167"/>
      <c r="EXU167"/>
      <c r="EXV167"/>
      <c r="EXW167"/>
      <c r="EXX167"/>
      <c r="EXY167"/>
      <c r="EXZ167"/>
      <c r="EYA167"/>
      <c r="EYB167"/>
      <c r="EYC167"/>
      <c r="EYD167"/>
      <c r="EYE167"/>
      <c r="EYF167"/>
      <c r="EYG167"/>
      <c r="EYH167"/>
      <c r="EYI167"/>
      <c r="EYJ167"/>
      <c r="EYK167"/>
      <c r="EYL167"/>
      <c r="EYM167"/>
      <c r="EYN167"/>
      <c r="EYO167"/>
      <c r="EYP167"/>
      <c r="EYQ167"/>
      <c r="EYR167"/>
      <c r="EYS167"/>
      <c r="EYT167"/>
      <c r="EYU167"/>
      <c r="EYV167"/>
      <c r="EYW167"/>
      <c r="EYX167"/>
      <c r="EYY167"/>
      <c r="EYZ167"/>
      <c r="EZA167"/>
      <c r="EZB167"/>
      <c r="EZC167"/>
      <c r="EZD167"/>
      <c r="EZE167"/>
      <c r="EZF167"/>
      <c r="EZG167"/>
      <c r="EZH167"/>
      <c r="EZI167"/>
      <c r="EZJ167"/>
      <c r="EZK167"/>
      <c r="EZL167"/>
      <c r="EZM167"/>
      <c r="EZN167"/>
      <c r="EZO167"/>
      <c r="EZP167"/>
      <c r="EZQ167"/>
      <c r="EZR167"/>
      <c r="EZS167"/>
      <c r="EZT167"/>
      <c r="EZU167"/>
      <c r="EZV167"/>
      <c r="EZW167"/>
      <c r="EZX167"/>
      <c r="EZY167"/>
      <c r="EZZ167"/>
      <c r="FAA167"/>
      <c r="FAB167"/>
      <c r="FAC167"/>
      <c r="FAD167"/>
      <c r="FAE167"/>
      <c r="FAF167"/>
      <c r="FAG167"/>
      <c r="FAH167"/>
      <c r="FAI167"/>
      <c r="FAJ167"/>
      <c r="FAK167"/>
      <c r="FAL167"/>
      <c r="FAM167"/>
      <c r="FAN167"/>
      <c r="FAO167"/>
      <c r="FAP167"/>
      <c r="FAQ167"/>
      <c r="FAR167"/>
      <c r="FAS167"/>
      <c r="FAT167"/>
      <c r="FAU167"/>
      <c r="FAV167"/>
      <c r="FAW167"/>
      <c r="FAX167"/>
      <c r="FAY167"/>
      <c r="FAZ167"/>
      <c r="FBA167"/>
      <c r="FBB167"/>
      <c r="FBC167"/>
      <c r="FBD167"/>
      <c r="FBE167"/>
      <c r="FBF167"/>
      <c r="FBG167"/>
      <c r="FBH167"/>
      <c r="FBI167"/>
      <c r="FBJ167"/>
      <c r="FBK167"/>
      <c r="FBL167"/>
      <c r="FBM167"/>
      <c r="FBN167"/>
      <c r="FBO167"/>
      <c r="FBP167"/>
      <c r="FBQ167"/>
      <c r="FBR167"/>
      <c r="FBS167"/>
      <c r="FBT167"/>
      <c r="FBU167"/>
      <c r="FBV167"/>
      <c r="FBW167"/>
      <c r="FBX167"/>
      <c r="FBY167"/>
      <c r="FBZ167"/>
      <c r="FCA167"/>
      <c r="FCB167"/>
      <c r="FCC167"/>
      <c r="FCD167"/>
      <c r="FCE167"/>
      <c r="FCF167"/>
      <c r="FCG167"/>
      <c r="FCH167"/>
      <c r="FCI167"/>
      <c r="FCJ167"/>
      <c r="FCK167"/>
      <c r="FCL167"/>
      <c r="FCM167"/>
      <c r="FCN167"/>
      <c r="FCO167"/>
      <c r="FCP167"/>
      <c r="FCQ167"/>
      <c r="FCR167"/>
      <c r="FCS167"/>
      <c r="FCT167"/>
      <c r="FCU167"/>
      <c r="FCV167"/>
      <c r="FCW167"/>
      <c r="FCX167"/>
      <c r="FCY167"/>
      <c r="FCZ167"/>
      <c r="FDA167"/>
      <c r="FDB167"/>
      <c r="FDC167"/>
      <c r="FDD167"/>
      <c r="FDE167"/>
      <c r="FDF167"/>
      <c r="FDG167"/>
      <c r="FDH167"/>
      <c r="FDI167"/>
      <c r="FDJ167"/>
      <c r="FDK167"/>
      <c r="FDL167"/>
      <c r="FDM167"/>
      <c r="FDN167"/>
      <c r="FDO167"/>
      <c r="FDP167"/>
      <c r="FDQ167"/>
      <c r="FDR167"/>
      <c r="FDS167"/>
      <c r="FDT167"/>
      <c r="FDU167"/>
      <c r="FDV167"/>
      <c r="FDW167"/>
      <c r="FDX167"/>
      <c r="FDY167"/>
      <c r="FDZ167"/>
      <c r="FEA167"/>
      <c r="FEB167"/>
      <c r="FEC167"/>
      <c r="FED167"/>
      <c r="FEE167"/>
      <c r="FEF167"/>
      <c r="FEG167"/>
      <c r="FEH167"/>
      <c r="FEI167"/>
      <c r="FEJ167"/>
      <c r="FEK167"/>
      <c r="FEL167"/>
      <c r="FEM167"/>
      <c r="FEN167"/>
      <c r="FEO167"/>
      <c r="FEP167"/>
      <c r="FEQ167"/>
      <c r="FER167"/>
      <c r="FES167"/>
      <c r="FET167"/>
      <c r="FEU167"/>
      <c r="FEV167"/>
      <c r="FEW167"/>
      <c r="FEX167"/>
      <c r="FEY167"/>
      <c r="FEZ167"/>
      <c r="FFA167"/>
      <c r="FFB167"/>
      <c r="FFC167"/>
      <c r="FFD167"/>
      <c r="FFE167"/>
      <c r="FFF167"/>
      <c r="FFG167"/>
      <c r="FFH167"/>
      <c r="FFI167"/>
      <c r="FFJ167"/>
      <c r="FFK167"/>
      <c r="FFL167"/>
      <c r="FFM167"/>
      <c r="FFN167"/>
      <c r="FFO167"/>
      <c r="FFP167"/>
      <c r="FFQ167"/>
      <c r="FFR167"/>
      <c r="FFS167"/>
      <c r="FFT167"/>
      <c r="FFU167"/>
      <c r="FFV167"/>
      <c r="FFW167"/>
      <c r="FFX167"/>
      <c r="FFY167"/>
      <c r="FFZ167"/>
      <c r="FGA167"/>
      <c r="FGB167"/>
      <c r="FGC167"/>
      <c r="FGD167"/>
      <c r="FGE167"/>
      <c r="FGF167"/>
      <c r="FGG167"/>
      <c r="FGH167"/>
      <c r="FGI167"/>
      <c r="FGJ167"/>
      <c r="FGK167"/>
      <c r="FGL167"/>
      <c r="FGM167"/>
      <c r="FGN167"/>
      <c r="FGO167"/>
      <c r="FGP167"/>
      <c r="FGQ167"/>
      <c r="FGR167"/>
      <c r="FGS167"/>
      <c r="FGT167"/>
      <c r="FGU167"/>
      <c r="FGV167"/>
      <c r="FGW167"/>
      <c r="FGX167"/>
      <c r="FGY167"/>
      <c r="FGZ167"/>
      <c r="FHA167"/>
      <c r="FHB167"/>
      <c r="FHC167"/>
      <c r="FHD167"/>
      <c r="FHE167"/>
      <c r="FHF167"/>
      <c r="FHG167"/>
      <c r="FHH167"/>
      <c r="FHI167"/>
      <c r="FHJ167"/>
      <c r="FHK167"/>
      <c r="FHL167"/>
      <c r="FHM167"/>
      <c r="FHN167"/>
      <c r="FHO167"/>
      <c r="FHP167"/>
      <c r="FHQ167"/>
      <c r="FHR167"/>
      <c r="FHS167"/>
      <c r="FHT167"/>
      <c r="FHU167"/>
      <c r="FHV167"/>
      <c r="FHW167"/>
      <c r="FHX167"/>
      <c r="FHY167"/>
      <c r="FHZ167"/>
      <c r="FIA167"/>
      <c r="FIB167"/>
      <c r="FIC167"/>
      <c r="FID167"/>
      <c r="FIE167"/>
      <c r="FIF167"/>
      <c r="FIG167"/>
      <c r="FIH167"/>
      <c r="FII167"/>
      <c r="FIJ167"/>
      <c r="FIK167"/>
      <c r="FIL167"/>
      <c r="FIM167"/>
      <c r="FIN167"/>
      <c r="FIO167"/>
      <c r="FIP167"/>
      <c r="FIQ167"/>
      <c r="FIR167"/>
      <c r="FIS167"/>
      <c r="FIT167"/>
      <c r="FIU167"/>
      <c r="FIV167"/>
      <c r="FIW167"/>
      <c r="FIX167"/>
      <c r="FIY167"/>
      <c r="FIZ167"/>
      <c r="FJA167"/>
      <c r="FJB167"/>
      <c r="FJC167"/>
      <c r="FJD167"/>
      <c r="FJE167"/>
      <c r="FJF167"/>
      <c r="FJG167"/>
      <c r="FJH167"/>
      <c r="FJI167"/>
      <c r="FJJ167"/>
      <c r="FJK167"/>
      <c r="FJL167"/>
      <c r="FJM167"/>
      <c r="FJN167"/>
      <c r="FJO167"/>
      <c r="FJP167"/>
      <c r="FJQ167"/>
      <c r="FJR167"/>
      <c r="FJS167"/>
      <c r="FJT167"/>
      <c r="FJU167"/>
      <c r="FJV167"/>
      <c r="FJW167"/>
      <c r="FJX167"/>
      <c r="FJY167"/>
      <c r="FJZ167"/>
      <c r="FKA167"/>
      <c r="FKB167"/>
      <c r="FKC167"/>
      <c r="FKD167"/>
      <c r="FKE167"/>
      <c r="FKF167"/>
      <c r="FKG167"/>
      <c r="FKH167"/>
      <c r="FKI167"/>
      <c r="FKJ167"/>
      <c r="FKK167"/>
      <c r="FKL167"/>
      <c r="FKM167"/>
      <c r="FKN167"/>
      <c r="FKO167"/>
      <c r="FKP167"/>
      <c r="FKQ167"/>
      <c r="FKR167"/>
      <c r="FKS167"/>
      <c r="FKT167"/>
      <c r="FKU167"/>
      <c r="FKV167"/>
      <c r="FKW167"/>
      <c r="FKX167"/>
      <c r="FKY167"/>
      <c r="FKZ167"/>
      <c r="FLA167"/>
      <c r="FLB167"/>
      <c r="FLC167"/>
      <c r="FLD167"/>
      <c r="FLE167"/>
      <c r="FLF167"/>
      <c r="FLG167"/>
      <c r="FLH167"/>
      <c r="FLI167"/>
      <c r="FLJ167"/>
      <c r="FLK167"/>
      <c r="FLL167"/>
      <c r="FLM167"/>
      <c r="FLN167"/>
      <c r="FLO167"/>
      <c r="FLP167"/>
      <c r="FLQ167"/>
      <c r="FLR167"/>
      <c r="FLS167"/>
      <c r="FLT167"/>
      <c r="FLU167"/>
      <c r="FLV167"/>
      <c r="FLW167"/>
      <c r="FLX167"/>
      <c r="FLY167"/>
      <c r="FLZ167"/>
      <c r="FMA167"/>
      <c r="FMB167"/>
      <c r="FMC167"/>
      <c r="FMD167"/>
      <c r="FME167"/>
      <c r="FMF167"/>
      <c r="FMG167"/>
      <c r="FMH167"/>
      <c r="FMI167"/>
      <c r="FMJ167"/>
      <c r="FMK167"/>
      <c r="FML167"/>
      <c r="FMM167"/>
      <c r="FMN167"/>
      <c r="FMO167"/>
      <c r="FMP167"/>
      <c r="FMQ167"/>
      <c r="FMR167"/>
      <c r="FMS167"/>
      <c r="FMT167"/>
      <c r="FMU167"/>
      <c r="FMV167"/>
      <c r="FMW167"/>
      <c r="FMX167"/>
      <c r="FMY167"/>
      <c r="FMZ167"/>
      <c r="FNA167"/>
      <c r="FNB167"/>
      <c r="FNC167"/>
      <c r="FND167"/>
      <c r="FNE167"/>
      <c r="FNF167"/>
      <c r="FNG167"/>
      <c r="FNH167"/>
      <c r="FNI167"/>
      <c r="FNJ167"/>
      <c r="FNK167"/>
      <c r="FNL167"/>
      <c r="FNM167"/>
      <c r="FNN167"/>
      <c r="FNO167"/>
      <c r="FNP167"/>
      <c r="FNQ167"/>
      <c r="FNR167"/>
      <c r="FNS167"/>
      <c r="FNT167"/>
      <c r="FNU167"/>
      <c r="FNV167"/>
      <c r="FNW167"/>
      <c r="FNX167"/>
      <c r="FNY167"/>
      <c r="FNZ167"/>
      <c r="FOA167"/>
      <c r="FOB167"/>
      <c r="FOC167"/>
      <c r="FOD167"/>
      <c r="FOE167"/>
      <c r="FOF167"/>
      <c r="FOG167"/>
      <c r="FOH167"/>
      <c r="FOI167"/>
      <c r="FOJ167"/>
      <c r="FOK167"/>
      <c r="FOL167"/>
      <c r="FOM167"/>
      <c r="FON167"/>
      <c r="FOO167"/>
      <c r="FOP167"/>
      <c r="FOQ167"/>
      <c r="FOR167"/>
      <c r="FOS167"/>
      <c r="FOT167"/>
      <c r="FOU167"/>
      <c r="FOV167"/>
      <c r="FOW167"/>
      <c r="FOX167"/>
      <c r="FOY167"/>
      <c r="FOZ167"/>
      <c r="FPA167"/>
      <c r="FPB167"/>
      <c r="FPC167"/>
      <c r="FPD167"/>
      <c r="FPE167"/>
      <c r="FPF167"/>
      <c r="FPG167"/>
      <c r="FPH167"/>
      <c r="FPI167"/>
      <c r="FPJ167"/>
      <c r="FPK167"/>
      <c r="FPL167"/>
      <c r="FPM167"/>
      <c r="FPN167"/>
      <c r="FPO167"/>
      <c r="FPP167"/>
      <c r="FPQ167"/>
      <c r="FPR167"/>
      <c r="FPS167"/>
      <c r="FPT167"/>
      <c r="FPU167"/>
      <c r="FPV167"/>
      <c r="FPW167"/>
      <c r="FPX167"/>
      <c r="FPY167"/>
      <c r="FPZ167"/>
      <c r="FQA167"/>
      <c r="FQB167"/>
      <c r="FQC167"/>
      <c r="FQD167"/>
      <c r="FQE167"/>
      <c r="FQF167"/>
      <c r="FQG167"/>
      <c r="FQH167"/>
      <c r="FQI167"/>
      <c r="FQJ167"/>
      <c r="FQK167"/>
      <c r="FQL167"/>
      <c r="FQM167"/>
      <c r="FQN167"/>
      <c r="FQO167"/>
      <c r="FQP167"/>
      <c r="FQQ167"/>
      <c r="FQR167"/>
      <c r="FQS167"/>
      <c r="FQT167"/>
      <c r="FQU167"/>
      <c r="FQV167"/>
      <c r="FQW167"/>
      <c r="FQX167"/>
      <c r="FQY167"/>
      <c r="FQZ167"/>
      <c r="FRA167"/>
      <c r="FRB167"/>
      <c r="FRC167"/>
      <c r="FRD167"/>
      <c r="FRE167"/>
      <c r="FRF167"/>
      <c r="FRG167"/>
      <c r="FRH167"/>
      <c r="FRI167"/>
      <c r="FRJ167"/>
      <c r="FRK167"/>
      <c r="FRL167"/>
      <c r="FRM167"/>
      <c r="FRN167"/>
      <c r="FRO167"/>
      <c r="FRP167"/>
      <c r="FRQ167"/>
      <c r="FRR167"/>
      <c r="FRS167"/>
      <c r="FRT167"/>
      <c r="FRU167"/>
      <c r="FRV167"/>
      <c r="FRW167"/>
      <c r="FRX167"/>
      <c r="FRY167"/>
      <c r="FRZ167"/>
      <c r="FSA167"/>
      <c r="FSB167"/>
      <c r="FSC167"/>
      <c r="FSD167"/>
      <c r="FSE167"/>
      <c r="FSF167"/>
      <c r="FSG167"/>
      <c r="FSH167"/>
      <c r="FSI167"/>
      <c r="FSJ167"/>
      <c r="FSK167"/>
      <c r="FSL167"/>
      <c r="FSM167"/>
      <c r="FSN167"/>
      <c r="FSO167"/>
      <c r="FSP167"/>
      <c r="FSQ167"/>
      <c r="FSR167"/>
      <c r="FSS167"/>
      <c r="FST167"/>
      <c r="FSU167"/>
      <c r="FSV167"/>
      <c r="FSW167"/>
      <c r="FSX167"/>
      <c r="FSY167"/>
      <c r="FSZ167"/>
      <c r="FTA167"/>
      <c r="FTB167"/>
      <c r="FTC167"/>
      <c r="FTD167"/>
      <c r="FTE167"/>
      <c r="FTF167"/>
      <c r="FTG167"/>
      <c r="FTH167"/>
      <c r="FTI167"/>
      <c r="FTJ167"/>
      <c r="FTK167"/>
      <c r="FTL167"/>
      <c r="FTM167"/>
      <c r="FTN167"/>
      <c r="FTO167"/>
      <c r="FTP167"/>
      <c r="FTQ167"/>
      <c r="FTR167"/>
      <c r="FTS167"/>
      <c r="FTT167"/>
      <c r="FTU167"/>
      <c r="FTV167"/>
      <c r="FTW167"/>
      <c r="FTX167"/>
      <c r="FTY167"/>
      <c r="FTZ167"/>
      <c r="FUA167"/>
      <c r="FUB167"/>
      <c r="FUC167"/>
      <c r="FUD167"/>
      <c r="FUE167"/>
      <c r="FUF167"/>
      <c r="FUG167"/>
      <c r="FUH167"/>
      <c r="FUI167"/>
      <c r="FUJ167"/>
      <c r="FUK167"/>
      <c r="FUL167"/>
      <c r="FUM167"/>
      <c r="FUN167"/>
      <c r="FUO167"/>
      <c r="FUP167"/>
      <c r="FUQ167"/>
      <c r="FUR167"/>
      <c r="FUS167"/>
      <c r="FUT167"/>
      <c r="FUU167"/>
      <c r="FUV167"/>
      <c r="FUW167"/>
      <c r="FUX167"/>
      <c r="FUY167"/>
      <c r="FUZ167"/>
      <c r="FVA167"/>
      <c r="FVB167"/>
      <c r="FVC167"/>
      <c r="FVD167"/>
      <c r="FVE167"/>
      <c r="FVF167"/>
      <c r="FVG167"/>
      <c r="FVH167"/>
      <c r="FVI167"/>
      <c r="FVJ167"/>
      <c r="FVK167"/>
      <c r="FVL167"/>
      <c r="FVM167"/>
      <c r="FVN167"/>
      <c r="FVO167"/>
      <c r="FVP167"/>
      <c r="FVQ167"/>
      <c r="FVR167"/>
      <c r="FVS167"/>
      <c r="FVT167"/>
      <c r="FVU167"/>
      <c r="FVV167"/>
      <c r="FVW167"/>
      <c r="FVX167"/>
      <c r="FVY167"/>
      <c r="FVZ167"/>
      <c r="FWA167"/>
      <c r="FWB167"/>
      <c r="FWC167"/>
      <c r="FWD167"/>
      <c r="FWE167"/>
      <c r="FWF167"/>
      <c r="FWG167"/>
      <c r="FWH167"/>
      <c r="FWI167"/>
      <c r="FWJ167"/>
      <c r="FWK167"/>
      <c r="FWL167"/>
      <c r="FWM167"/>
      <c r="FWN167"/>
      <c r="FWO167"/>
      <c r="FWP167"/>
      <c r="FWQ167"/>
      <c r="FWR167"/>
      <c r="FWS167"/>
      <c r="FWT167"/>
      <c r="FWU167"/>
      <c r="FWV167"/>
      <c r="FWW167"/>
      <c r="FWX167"/>
      <c r="FWY167"/>
      <c r="FWZ167"/>
      <c r="FXA167"/>
      <c r="FXB167"/>
      <c r="FXC167"/>
      <c r="FXD167"/>
      <c r="FXE167"/>
      <c r="FXF167"/>
      <c r="FXG167"/>
      <c r="FXH167"/>
      <c r="FXI167"/>
      <c r="FXJ167"/>
      <c r="FXK167"/>
      <c r="FXL167"/>
      <c r="FXM167"/>
      <c r="FXN167"/>
      <c r="FXO167"/>
      <c r="FXP167"/>
      <c r="FXQ167"/>
      <c r="FXR167"/>
      <c r="FXS167"/>
      <c r="FXT167"/>
      <c r="FXU167"/>
      <c r="FXV167"/>
      <c r="FXW167"/>
      <c r="FXX167"/>
      <c r="FXY167"/>
      <c r="FXZ167"/>
      <c r="FYA167"/>
      <c r="FYB167"/>
      <c r="FYC167"/>
      <c r="FYD167"/>
      <c r="FYE167"/>
      <c r="FYF167"/>
      <c r="FYG167"/>
      <c r="FYH167"/>
      <c r="FYI167"/>
      <c r="FYJ167"/>
      <c r="FYK167"/>
      <c r="FYL167"/>
      <c r="FYM167"/>
      <c r="FYN167"/>
      <c r="FYO167"/>
      <c r="FYP167"/>
      <c r="FYQ167"/>
      <c r="FYR167"/>
      <c r="FYS167"/>
      <c r="FYT167"/>
      <c r="FYU167"/>
      <c r="FYV167"/>
      <c r="FYW167"/>
      <c r="FYX167"/>
      <c r="FYY167"/>
      <c r="FYZ167"/>
      <c r="FZA167"/>
      <c r="FZB167"/>
      <c r="FZC167"/>
      <c r="FZD167"/>
      <c r="FZE167"/>
      <c r="FZF167"/>
      <c r="FZG167"/>
      <c r="FZH167"/>
      <c r="FZI167"/>
      <c r="FZJ167"/>
      <c r="FZK167"/>
      <c r="FZL167"/>
      <c r="FZM167"/>
      <c r="FZN167"/>
      <c r="FZO167"/>
      <c r="FZP167"/>
      <c r="FZQ167"/>
      <c r="FZR167"/>
      <c r="FZS167"/>
      <c r="FZT167"/>
      <c r="FZU167"/>
      <c r="FZV167"/>
      <c r="FZW167"/>
      <c r="FZX167"/>
      <c r="FZY167"/>
      <c r="FZZ167"/>
      <c r="GAA167"/>
      <c r="GAB167"/>
      <c r="GAC167"/>
      <c r="GAD167"/>
      <c r="GAE167"/>
      <c r="GAF167"/>
      <c r="GAG167"/>
      <c r="GAH167"/>
      <c r="GAI167"/>
      <c r="GAJ167"/>
      <c r="GAK167"/>
      <c r="GAL167"/>
      <c r="GAM167"/>
      <c r="GAN167"/>
      <c r="GAO167"/>
      <c r="GAP167"/>
      <c r="GAQ167"/>
      <c r="GAR167"/>
      <c r="GAS167"/>
      <c r="GAT167"/>
      <c r="GAU167"/>
      <c r="GAV167"/>
      <c r="GAW167"/>
      <c r="GAX167"/>
      <c r="GAY167"/>
      <c r="GAZ167"/>
      <c r="GBA167"/>
      <c r="GBB167"/>
      <c r="GBC167"/>
      <c r="GBD167"/>
      <c r="GBE167"/>
      <c r="GBF167"/>
      <c r="GBG167"/>
      <c r="GBH167"/>
      <c r="GBI167"/>
      <c r="GBJ167"/>
      <c r="GBK167"/>
      <c r="GBL167"/>
      <c r="GBM167"/>
      <c r="GBN167"/>
      <c r="GBO167"/>
      <c r="GBP167"/>
      <c r="GBQ167"/>
      <c r="GBR167"/>
      <c r="GBS167"/>
      <c r="GBT167"/>
      <c r="GBU167"/>
      <c r="GBV167"/>
      <c r="GBW167"/>
      <c r="GBX167"/>
      <c r="GBY167"/>
      <c r="GBZ167"/>
      <c r="GCA167"/>
      <c r="GCB167"/>
      <c r="GCC167"/>
      <c r="GCD167"/>
      <c r="GCE167"/>
      <c r="GCF167"/>
      <c r="GCG167"/>
      <c r="GCH167"/>
      <c r="GCI167"/>
      <c r="GCJ167"/>
      <c r="GCK167"/>
      <c r="GCL167"/>
      <c r="GCM167"/>
      <c r="GCN167"/>
      <c r="GCO167"/>
      <c r="GCP167"/>
      <c r="GCQ167"/>
      <c r="GCR167"/>
      <c r="GCS167"/>
      <c r="GCT167"/>
      <c r="GCU167"/>
      <c r="GCV167"/>
      <c r="GCW167"/>
      <c r="GCX167"/>
      <c r="GCY167"/>
      <c r="GCZ167"/>
      <c r="GDA167"/>
      <c r="GDB167"/>
      <c r="GDC167"/>
      <c r="GDD167"/>
      <c r="GDE167"/>
      <c r="GDF167"/>
      <c r="GDG167"/>
      <c r="GDH167"/>
      <c r="GDI167"/>
      <c r="GDJ167"/>
      <c r="GDK167"/>
      <c r="GDL167"/>
      <c r="GDM167"/>
      <c r="GDN167"/>
      <c r="GDO167"/>
      <c r="GDP167"/>
      <c r="GDQ167"/>
      <c r="GDR167"/>
      <c r="GDS167"/>
      <c r="GDT167"/>
      <c r="GDU167"/>
      <c r="GDV167"/>
      <c r="GDW167"/>
      <c r="GDX167"/>
      <c r="GDY167"/>
      <c r="GDZ167"/>
      <c r="GEA167"/>
      <c r="GEB167"/>
      <c r="GEC167"/>
      <c r="GED167"/>
      <c r="GEE167"/>
      <c r="GEF167"/>
      <c r="GEG167"/>
      <c r="GEH167"/>
      <c r="GEI167"/>
      <c r="GEJ167"/>
      <c r="GEK167"/>
      <c r="GEL167"/>
      <c r="GEM167"/>
      <c r="GEN167"/>
      <c r="GEO167"/>
      <c r="GEP167"/>
      <c r="GEQ167"/>
      <c r="GER167"/>
      <c r="GES167"/>
      <c r="GET167"/>
      <c r="GEU167"/>
      <c r="GEV167"/>
      <c r="GEW167"/>
      <c r="GEX167"/>
      <c r="GEY167"/>
      <c r="GEZ167"/>
      <c r="GFA167"/>
      <c r="GFB167"/>
      <c r="GFC167"/>
      <c r="GFD167"/>
      <c r="GFE167"/>
      <c r="GFF167"/>
      <c r="GFG167"/>
      <c r="GFH167"/>
      <c r="GFI167"/>
      <c r="GFJ167"/>
      <c r="GFK167"/>
      <c r="GFL167"/>
      <c r="GFM167"/>
      <c r="GFN167"/>
      <c r="GFO167"/>
    </row>
    <row r="168" spans="1:4903" x14ac:dyDescent="0.35">
      <c r="A168" s="37" t="s">
        <v>27</v>
      </c>
      <c r="B168" s="34">
        <v>12198.650000000003</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c r="ASC168"/>
      <c r="ASD168"/>
      <c r="ASE168"/>
      <c r="ASF168"/>
      <c r="ASG168"/>
      <c r="ASH168"/>
      <c r="ASI168"/>
      <c r="ASJ168"/>
      <c r="ASK168"/>
      <c r="ASL168"/>
      <c r="ASM168"/>
      <c r="ASN168"/>
      <c r="ASO168"/>
      <c r="ASP168"/>
      <c r="ASQ168"/>
      <c r="ASR168"/>
      <c r="ASS168"/>
      <c r="AST168"/>
      <c r="ASU168"/>
      <c r="ASV168"/>
      <c r="ASW168"/>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c r="AZQ168"/>
      <c r="AZR168"/>
      <c r="AZS168"/>
      <c r="AZT168"/>
      <c r="AZU168"/>
      <c r="AZV168"/>
      <c r="AZW168"/>
      <c r="AZX168"/>
      <c r="AZY168"/>
      <c r="AZZ168"/>
      <c r="BAA168"/>
      <c r="BAB168"/>
      <c r="BAC168"/>
      <c r="BAD168"/>
      <c r="BAE168"/>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c r="BGY168"/>
      <c r="BGZ168"/>
      <c r="BHA168"/>
      <c r="BHB168"/>
      <c r="BHC168"/>
      <c r="BHD168"/>
      <c r="BHE168"/>
      <c r="BHF168"/>
      <c r="BHG168"/>
      <c r="BHH168"/>
      <c r="BHI168"/>
      <c r="BHJ168"/>
      <c r="BHK168"/>
      <c r="BHL168"/>
      <c r="BHM168"/>
      <c r="BHN168"/>
      <c r="BHO168"/>
      <c r="BHP168"/>
      <c r="BHQ168"/>
      <c r="BHR168"/>
      <c r="BHS168"/>
      <c r="BHT168"/>
      <c r="BHU168"/>
      <c r="BHV168"/>
      <c r="BHW168"/>
      <c r="BHX168"/>
      <c r="BHY168"/>
      <c r="BHZ168"/>
      <c r="BIA168"/>
      <c r="BIB168"/>
      <c r="BIC168"/>
      <c r="BID168"/>
      <c r="BIE168"/>
      <c r="BIF168"/>
      <c r="BIG168"/>
      <c r="BIH168"/>
      <c r="BII168"/>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c r="BOU168"/>
      <c r="BOV168"/>
      <c r="BOW168"/>
      <c r="BOX168"/>
      <c r="BOY168"/>
      <c r="BOZ168"/>
      <c r="BPA168"/>
      <c r="BPB168"/>
      <c r="BPC168"/>
      <c r="BPD168"/>
      <c r="BPE168"/>
      <c r="BPF168"/>
      <c r="BPG168"/>
      <c r="BPH168"/>
      <c r="BPI168"/>
      <c r="BPJ168"/>
      <c r="BPK168"/>
      <c r="BPL168"/>
      <c r="BPM168"/>
      <c r="BPN168"/>
      <c r="BPO168"/>
      <c r="BPP168"/>
      <c r="BPQ168"/>
      <c r="BPR168"/>
      <c r="BPS168"/>
      <c r="BPT168"/>
      <c r="BPU168"/>
      <c r="BPV168"/>
      <c r="BPW168"/>
      <c r="BPX168"/>
      <c r="BPY168"/>
      <c r="BPZ168"/>
      <c r="BQA168"/>
      <c r="BQB168"/>
      <c r="BQC168"/>
      <c r="BQD168"/>
      <c r="BQE168"/>
      <c r="BQF168"/>
      <c r="BQG168"/>
      <c r="BQH168"/>
      <c r="BQI168"/>
      <c r="BQJ168"/>
      <c r="BQK168"/>
      <c r="BQL168"/>
      <c r="BQM168"/>
      <c r="BQN168"/>
      <c r="BQO168"/>
      <c r="BQP168"/>
      <c r="BQQ168"/>
      <c r="BQR168"/>
      <c r="BQS168"/>
      <c r="BQT168"/>
      <c r="BQU168"/>
      <c r="BQV168"/>
      <c r="BQW168"/>
      <c r="BQX168"/>
      <c r="BQY168"/>
      <c r="BQZ168"/>
      <c r="BRA168"/>
      <c r="BRB168"/>
      <c r="BRC168"/>
      <c r="BRD168"/>
      <c r="BRE168"/>
      <c r="BRF168"/>
      <c r="BRG168"/>
      <c r="BRH168"/>
      <c r="BRI168"/>
      <c r="BRJ168"/>
      <c r="BRK168"/>
      <c r="BRL168"/>
      <c r="BRM168"/>
      <c r="BRN168"/>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c r="BXZ168"/>
      <c r="BYA168"/>
      <c r="BYB168"/>
      <c r="BYC168"/>
      <c r="BYD168"/>
      <c r="BYE168"/>
      <c r="BYF168"/>
      <c r="BYG168"/>
      <c r="BYH168"/>
      <c r="BYI168"/>
      <c r="BYJ168"/>
      <c r="BYK168"/>
      <c r="BYL168"/>
      <c r="BYM168"/>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c r="CFF168"/>
      <c r="CFG168"/>
      <c r="CFH168"/>
      <c r="CFI168"/>
      <c r="CFJ168"/>
      <c r="CFK168"/>
      <c r="CFL168"/>
      <c r="CFM168"/>
      <c r="CFN168"/>
      <c r="CFO168"/>
      <c r="CFP168"/>
      <c r="CFQ168"/>
      <c r="CFR168"/>
      <c r="CFS168"/>
      <c r="CFT168"/>
      <c r="CFU168"/>
      <c r="CFV168"/>
      <c r="CFW168"/>
      <c r="CFX168"/>
      <c r="CFY168"/>
      <c r="CFZ168"/>
      <c r="CGA168"/>
      <c r="CGB168"/>
      <c r="CGC168"/>
      <c r="CGD168"/>
      <c r="CGE168"/>
      <c r="CGF168"/>
      <c r="CGG168"/>
      <c r="CGH168"/>
      <c r="CGI168"/>
      <c r="CGJ168"/>
      <c r="CGK168"/>
      <c r="CGL168"/>
      <c r="CGM168"/>
      <c r="CGN168"/>
      <c r="CGO168"/>
      <c r="CGP168"/>
      <c r="CGQ168"/>
      <c r="CGR168"/>
      <c r="CGS168"/>
      <c r="CGT168"/>
      <c r="CGU168"/>
      <c r="CGV168"/>
      <c r="CGW168"/>
      <c r="CGX168"/>
      <c r="CGY168"/>
      <c r="CGZ168"/>
      <c r="CHA168"/>
      <c r="CHB168"/>
      <c r="CHC168"/>
      <c r="CHD168"/>
      <c r="CHE168"/>
      <c r="CHF168"/>
      <c r="CHG168"/>
      <c r="CHH168"/>
      <c r="CHI168"/>
      <c r="CHJ168"/>
      <c r="CHK168"/>
      <c r="CHL168"/>
      <c r="CHM168"/>
      <c r="CHN168"/>
      <c r="CHO168"/>
      <c r="CHP168"/>
      <c r="CHQ168"/>
      <c r="CHR168"/>
      <c r="CHS168"/>
      <c r="CHT168"/>
      <c r="CHU168"/>
      <c r="CHV168"/>
      <c r="CHW168"/>
      <c r="CHX168"/>
      <c r="CHY168"/>
      <c r="CHZ168"/>
      <c r="CIA168"/>
      <c r="CIB168"/>
      <c r="CIC168"/>
      <c r="CID168"/>
      <c r="CIE168"/>
      <c r="CIF168"/>
      <c r="CIG168"/>
      <c r="CIH168"/>
      <c r="CII168"/>
      <c r="CIJ168"/>
      <c r="CIK168"/>
      <c r="CIL168"/>
      <c r="CIM168"/>
      <c r="CIN168"/>
      <c r="CIO168"/>
      <c r="CIP168"/>
      <c r="CIQ168"/>
      <c r="CIR168"/>
      <c r="CIS168"/>
      <c r="CIT168"/>
      <c r="CIU168"/>
      <c r="CIV168"/>
      <c r="CIW168"/>
      <c r="CIX168"/>
      <c r="CIY168"/>
      <c r="CIZ168"/>
      <c r="CJA168"/>
      <c r="CJB168"/>
      <c r="CJC168"/>
      <c r="CJD168"/>
      <c r="CJE168"/>
      <c r="CJF168"/>
      <c r="CJG168"/>
      <c r="CJH168"/>
      <c r="CJI168"/>
      <c r="CJJ168"/>
      <c r="CJK168"/>
      <c r="CJL168"/>
      <c r="CJM168"/>
      <c r="CJN168"/>
      <c r="CJO168"/>
      <c r="CJP168"/>
      <c r="CJQ168"/>
      <c r="CJR168"/>
      <c r="CJS168"/>
      <c r="CJT168"/>
      <c r="CJU168"/>
      <c r="CJV168"/>
      <c r="CJW168"/>
      <c r="CJX168"/>
      <c r="CJY168"/>
      <c r="CJZ168"/>
      <c r="CKA168"/>
      <c r="CKB168"/>
      <c r="CKC168"/>
      <c r="CKD168"/>
      <c r="CKE168"/>
      <c r="CKF168"/>
      <c r="CKG168"/>
      <c r="CKH168"/>
      <c r="CKI168"/>
      <c r="CKJ168"/>
      <c r="CKK168"/>
      <c r="CKL168"/>
      <c r="CKM168"/>
      <c r="CKN168"/>
      <c r="CKO168"/>
      <c r="CKP168"/>
      <c r="CKQ168"/>
      <c r="CKR168"/>
      <c r="CKS168"/>
      <c r="CKT168"/>
      <c r="CKU168"/>
      <c r="CKV168"/>
      <c r="CKW168"/>
      <c r="CKX168"/>
      <c r="CKY168"/>
      <c r="CKZ168"/>
      <c r="CLA168"/>
      <c r="CLB168"/>
      <c r="CLC168"/>
      <c r="CLD168"/>
      <c r="CLE168"/>
      <c r="CLF168"/>
      <c r="CLG168"/>
      <c r="CLH168"/>
      <c r="CLI168"/>
      <c r="CLJ168"/>
      <c r="CLK168"/>
      <c r="CLL168"/>
      <c r="CLM168"/>
      <c r="CLN168"/>
      <c r="CLO168"/>
      <c r="CLP168"/>
      <c r="CLQ168"/>
      <c r="CLR168"/>
      <c r="CLS168"/>
      <c r="CLT168"/>
      <c r="CLU168"/>
      <c r="CLV168"/>
      <c r="CLW168"/>
      <c r="CLX168"/>
      <c r="CLY168"/>
      <c r="CLZ168"/>
      <c r="CMA168"/>
      <c r="CMB168"/>
      <c r="CMC168"/>
      <c r="CMD168"/>
      <c r="CME168"/>
      <c r="CMF168"/>
      <c r="CMG168"/>
      <c r="CMH168"/>
      <c r="CMI168"/>
      <c r="CMJ168"/>
      <c r="CMK168"/>
      <c r="CML168"/>
      <c r="CMM168"/>
      <c r="CMN168"/>
      <c r="CMO168"/>
      <c r="CMP168"/>
      <c r="CMQ168"/>
      <c r="CMR168"/>
      <c r="CMS168"/>
      <c r="CMT168"/>
      <c r="CMU168"/>
      <c r="CMV168"/>
      <c r="CMW168"/>
      <c r="CMX168"/>
      <c r="CMY168"/>
      <c r="CMZ168"/>
      <c r="CNA168"/>
      <c r="CNB168"/>
      <c r="CNC168"/>
      <c r="CND168"/>
      <c r="CNE168"/>
      <c r="CNF168"/>
      <c r="CNG168"/>
      <c r="CNH168"/>
      <c r="CNI168"/>
      <c r="CNJ168"/>
      <c r="CNK168"/>
      <c r="CNL168"/>
      <c r="CNM168"/>
      <c r="CNN168"/>
      <c r="CNO168"/>
      <c r="CNP168"/>
      <c r="CNQ168"/>
      <c r="CNR168"/>
      <c r="CNS168"/>
      <c r="CNT168"/>
      <c r="CNU168"/>
      <c r="CNV168"/>
      <c r="CNW168"/>
      <c r="CNX168"/>
      <c r="CNY168"/>
      <c r="CNZ168"/>
      <c r="COA168"/>
      <c r="COB168"/>
      <c r="COC168"/>
      <c r="COD168"/>
      <c r="COE168"/>
      <c r="COF168"/>
      <c r="COG168"/>
      <c r="COH168"/>
      <c r="COI168"/>
      <c r="COJ168"/>
      <c r="COK168"/>
      <c r="COL168"/>
      <c r="COM168"/>
      <c r="CON168"/>
      <c r="COO168"/>
      <c r="COP168"/>
      <c r="COQ168"/>
      <c r="COR168"/>
      <c r="COS168"/>
      <c r="COT168"/>
      <c r="COU168"/>
      <c r="COV168"/>
      <c r="COW168"/>
      <c r="COX168"/>
      <c r="COY168"/>
      <c r="COZ168"/>
      <c r="CPA168"/>
      <c r="CPB168"/>
      <c r="CPC168"/>
      <c r="CPD168"/>
      <c r="CPE168"/>
      <c r="CPF168"/>
      <c r="CPG168"/>
      <c r="CPH168"/>
      <c r="CPI168"/>
      <c r="CPJ168"/>
      <c r="CPK168"/>
      <c r="CPL168"/>
      <c r="CPM168"/>
      <c r="CPN168"/>
      <c r="CPO168"/>
      <c r="CPP168"/>
      <c r="CPQ168"/>
      <c r="CPR168"/>
      <c r="CPS168"/>
      <c r="CPT168"/>
      <c r="CPU168"/>
      <c r="CPV168"/>
      <c r="CPW168"/>
      <c r="CPX168"/>
      <c r="CPY168"/>
      <c r="CPZ168"/>
      <c r="CQA168"/>
      <c r="CQB168"/>
      <c r="CQC168"/>
      <c r="CQD168"/>
      <c r="CQE168"/>
      <c r="CQF168"/>
      <c r="CQG168"/>
      <c r="CQH168"/>
      <c r="CQI168"/>
      <c r="CQJ168"/>
      <c r="CQK168"/>
      <c r="CQL168"/>
      <c r="CQM168"/>
      <c r="CQN168"/>
      <c r="CQO168"/>
      <c r="CQP168"/>
      <c r="CQQ168"/>
      <c r="CQR168"/>
      <c r="CQS168"/>
      <c r="CQT168"/>
      <c r="CQU168"/>
      <c r="CQV168"/>
      <c r="CQW168"/>
      <c r="CQX168"/>
      <c r="CQY168"/>
      <c r="CQZ168"/>
      <c r="CRA168"/>
      <c r="CRB168"/>
      <c r="CRC168"/>
      <c r="CRD168"/>
      <c r="CRE168"/>
      <c r="CRF168"/>
      <c r="CRG168"/>
      <c r="CRH168"/>
      <c r="CRI168"/>
      <c r="CRJ168"/>
      <c r="CRK168"/>
      <c r="CRL168"/>
      <c r="CRM168"/>
      <c r="CRN168"/>
      <c r="CRO168"/>
      <c r="CRP168"/>
      <c r="CRQ168"/>
      <c r="CRR168"/>
      <c r="CRS168"/>
      <c r="CRT168"/>
      <c r="CRU168"/>
      <c r="CRV168"/>
      <c r="CRW168"/>
      <c r="CRX168"/>
      <c r="CRY168"/>
      <c r="CRZ168"/>
      <c r="CSA168"/>
      <c r="CSB168"/>
      <c r="CSC168"/>
      <c r="CSD168"/>
      <c r="CSE168"/>
      <c r="CSF168"/>
      <c r="CSG168"/>
      <c r="CSH168"/>
      <c r="CSI168"/>
      <c r="CSJ168"/>
      <c r="CSK168"/>
      <c r="CSL168"/>
      <c r="CSM168"/>
      <c r="CSN168"/>
      <c r="CSO168"/>
      <c r="CSP168"/>
      <c r="CSQ168"/>
      <c r="CSR168"/>
      <c r="CSS168"/>
      <c r="CST168"/>
      <c r="CSU168"/>
      <c r="CSV168"/>
      <c r="CSW168"/>
      <c r="CSX168"/>
      <c r="CSY168"/>
      <c r="CSZ168"/>
      <c r="CTA168"/>
      <c r="CTB168"/>
      <c r="CTC168"/>
      <c r="CTD168"/>
      <c r="CTE168"/>
      <c r="CTF168"/>
      <c r="CTG168"/>
      <c r="CTH168"/>
      <c r="CTI168"/>
      <c r="CTJ168"/>
      <c r="CTK168"/>
      <c r="CTL168"/>
      <c r="CTM168"/>
      <c r="CTN168"/>
      <c r="CTO168"/>
      <c r="CTP168"/>
      <c r="CTQ168"/>
      <c r="CTR168"/>
      <c r="CTS168"/>
      <c r="CTT168"/>
      <c r="CTU168"/>
      <c r="CTV168"/>
      <c r="CTW168"/>
      <c r="CTX168"/>
      <c r="CTY168"/>
      <c r="CTZ168"/>
      <c r="CUA168"/>
      <c r="CUB168"/>
      <c r="CUC168"/>
      <c r="CUD168"/>
      <c r="CUE168"/>
      <c r="CUF168"/>
      <c r="CUG168"/>
      <c r="CUH168"/>
      <c r="CUI168"/>
      <c r="CUJ168"/>
      <c r="CUK168"/>
      <c r="CUL168"/>
      <c r="CUM168"/>
      <c r="CUN168"/>
      <c r="CUO168"/>
      <c r="CUP168"/>
      <c r="CUQ168"/>
      <c r="CUR168"/>
      <c r="CUS168"/>
      <c r="CUT168"/>
      <c r="CUU168"/>
      <c r="CUV168"/>
      <c r="CUW168"/>
      <c r="CUX168"/>
      <c r="CUY168"/>
      <c r="CUZ168"/>
      <c r="CVA168"/>
      <c r="CVB168"/>
      <c r="CVC168"/>
      <c r="CVD168"/>
      <c r="CVE168"/>
      <c r="CVF168"/>
      <c r="CVG168"/>
      <c r="CVH168"/>
      <c r="CVI168"/>
      <c r="CVJ168"/>
      <c r="CVK168"/>
      <c r="CVL168"/>
      <c r="CVM168"/>
      <c r="CVN168"/>
      <c r="CVO168"/>
      <c r="CVP168"/>
      <c r="CVQ168"/>
      <c r="CVR168"/>
      <c r="CVS168"/>
      <c r="CVT168"/>
      <c r="CVU168"/>
      <c r="CVV168"/>
      <c r="CVW168"/>
      <c r="CVX168"/>
      <c r="CVY168"/>
      <c r="CVZ168"/>
      <c r="CWA168"/>
      <c r="CWB168"/>
      <c r="CWC168"/>
      <c r="CWD168"/>
      <c r="CWE168"/>
      <c r="CWF168"/>
      <c r="CWG168"/>
      <c r="CWH168"/>
      <c r="CWI168"/>
      <c r="CWJ168"/>
      <c r="CWK168"/>
      <c r="CWL168"/>
      <c r="CWM168"/>
      <c r="CWN168"/>
      <c r="CWO168"/>
      <c r="CWP168"/>
      <c r="CWQ168"/>
      <c r="CWR168"/>
      <c r="CWS168"/>
      <c r="CWT168"/>
      <c r="CWU168"/>
      <c r="CWV168"/>
      <c r="CWW168"/>
      <c r="CWX168"/>
      <c r="CWY168"/>
      <c r="CWZ168"/>
      <c r="CXA168"/>
      <c r="CXB168"/>
      <c r="CXC168"/>
      <c r="CXD168"/>
      <c r="CXE168"/>
      <c r="CXF168"/>
      <c r="CXG168"/>
      <c r="CXH168"/>
      <c r="CXI168"/>
      <c r="CXJ168"/>
      <c r="CXK168"/>
      <c r="CXL168"/>
      <c r="CXM168"/>
      <c r="CXN168"/>
      <c r="CXO168"/>
      <c r="CXP168"/>
      <c r="CXQ168"/>
      <c r="CXR168"/>
      <c r="CXS168"/>
      <c r="CXT168"/>
      <c r="CXU168"/>
      <c r="CXV168"/>
      <c r="CXW168"/>
      <c r="CXX168"/>
      <c r="CXY168"/>
      <c r="CXZ168"/>
      <c r="CYA168"/>
      <c r="CYB168"/>
      <c r="CYC168"/>
      <c r="CYD168"/>
      <c r="CYE168"/>
      <c r="CYF168"/>
      <c r="CYG168"/>
      <c r="CYH168"/>
      <c r="CYI168"/>
      <c r="CYJ168"/>
      <c r="CYK168"/>
      <c r="CYL168"/>
      <c r="CYM168"/>
      <c r="CYN168"/>
      <c r="CYO168"/>
      <c r="CYP168"/>
      <c r="CYQ168"/>
      <c r="CYR168"/>
      <c r="CYS168"/>
      <c r="CYT168"/>
      <c r="CYU168"/>
      <c r="CYV168"/>
      <c r="CYW168"/>
      <c r="CYX168"/>
      <c r="CYY168"/>
      <c r="CYZ168"/>
      <c r="CZA168"/>
      <c r="CZB168"/>
      <c r="CZC168"/>
      <c r="CZD168"/>
      <c r="CZE168"/>
      <c r="CZF168"/>
      <c r="CZG168"/>
      <c r="CZH168"/>
      <c r="CZI168"/>
      <c r="CZJ168"/>
      <c r="CZK168"/>
      <c r="CZL168"/>
      <c r="CZM168"/>
      <c r="CZN168"/>
      <c r="CZO168"/>
      <c r="CZP168"/>
      <c r="CZQ168"/>
      <c r="CZR168"/>
      <c r="CZS168"/>
      <c r="CZT168"/>
      <c r="CZU168"/>
      <c r="CZV168"/>
      <c r="CZW168"/>
      <c r="CZX168"/>
      <c r="CZY168"/>
      <c r="CZZ168"/>
      <c r="DAA168"/>
      <c r="DAB168"/>
      <c r="DAC168"/>
      <c r="DAD168"/>
      <c r="DAE168"/>
      <c r="DAF168"/>
      <c r="DAG168"/>
      <c r="DAH168"/>
      <c r="DAI168"/>
      <c r="DAJ168"/>
      <c r="DAK168"/>
      <c r="DAL168"/>
      <c r="DAM168"/>
      <c r="DAN168"/>
      <c r="DAO168"/>
      <c r="DAP168"/>
      <c r="DAQ168"/>
      <c r="DAR168"/>
      <c r="DAS168"/>
      <c r="DAT168"/>
      <c r="DAU168"/>
      <c r="DAV168"/>
      <c r="DAW168"/>
      <c r="DAX168"/>
      <c r="DAY168"/>
      <c r="DAZ168"/>
      <c r="DBA168"/>
      <c r="DBB168"/>
      <c r="DBC168"/>
      <c r="DBD168"/>
      <c r="DBE168"/>
      <c r="DBF168"/>
      <c r="DBG168"/>
      <c r="DBH168"/>
      <c r="DBI168"/>
      <c r="DBJ168"/>
      <c r="DBK168"/>
      <c r="DBL168"/>
      <c r="DBM168"/>
      <c r="DBN168"/>
      <c r="DBO168"/>
      <c r="DBP168"/>
      <c r="DBQ168"/>
      <c r="DBR168"/>
      <c r="DBS168"/>
      <c r="DBT168"/>
      <c r="DBU168"/>
      <c r="DBV168"/>
      <c r="DBW168"/>
      <c r="DBX168"/>
      <c r="DBY168"/>
      <c r="DBZ168"/>
      <c r="DCA168"/>
      <c r="DCB168"/>
      <c r="DCC168"/>
      <c r="DCD168"/>
      <c r="DCE168"/>
      <c r="DCF168"/>
      <c r="DCG168"/>
      <c r="DCH168"/>
      <c r="DCI168"/>
      <c r="DCJ168"/>
      <c r="DCK168"/>
      <c r="DCL168"/>
      <c r="DCM168"/>
      <c r="DCN168"/>
      <c r="DCO168"/>
      <c r="DCP168"/>
      <c r="DCQ168"/>
      <c r="DCR168"/>
      <c r="DCS168"/>
      <c r="DCT168"/>
      <c r="DCU168"/>
      <c r="DCV168"/>
      <c r="DCW168"/>
      <c r="DCX168"/>
      <c r="DCY168"/>
      <c r="DCZ168"/>
      <c r="DDA168"/>
      <c r="DDB168"/>
      <c r="DDC168"/>
      <c r="DDD168"/>
      <c r="DDE168"/>
      <c r="DDF168"/>
      <c r="DDG168"/>
      <c r="DDH168"/>
      <c r="DDI168"/>
      <c r="DDJ168"/>
      <c r="DDK168"/>
      <c r="DDL168"/>
      <c r="DDM168"/>
      <c r="DDN168"/>
      <c r="DDO168"/>
      <c r="DDP168"/>
      <c r="DDQ168"/>
      <c r="DDR168"/>
      <c r="DDS168"/>
      <c r="DDT168"/>
      <c r="DDU168"/>
      <c r="DDV168"/>
      <c r="DDW168"/>
      <c r="DDX168"/>
      <c r="DDY168"/>
      <c r="DDZ168"/>
      <c r="DEA168"/>
      <c r="DEB168"/>
      <c r="DEC168"/>
      <c r="DED168"/>
      <c r="DEE168"/>
      <c r="DEF168"/>
      <c r="DEG168"/>
      <c r="DEH168"/>
      <c r="DEI168"/>
      <c r="DEJ168"/>
      <c r="DEK168"/>
      <c r="DEL168"/>
      <c r="DEM168"/>
      <c r="DEN168"/>
      <c r="DEO168"/>
      <c r="DEP168"/>
      <c r="DEQ168"/>
      <c r="DER168"/>
      <c r="DES168"/>
      <c r="DET168"/>
      <c r="DEU168"/>
      <c r="DEV168"/>
      <c r="DEW168"/>
      <c r="DEX168"/>
      <c r="DEY168"/>
      <c r="DEZ168"/>
      <c r="DFA168"/>
      <c r="DFB168"/>
      <c r="DFC168"/>
      <c r="DFD168"/>
      <c r="DFE168"/>
      <c r="DFF168"/>
      <c r="DFG168"/>
      <c r="DFH168"/>
      <c r="DFI168"/>
      <c r="DFJ168"/>
      <c r="DFK168"/>
      <c r="DFL168"/>
      <c r="DFM168"/>
      <c r="DFN168"/>
      <c r="DFO168"/>
      <c r="DFP168"/>
      <c r="DFQ168"/>
      <c r="DFR168"/>
      <c r="DFS168"/>
      <c r="DFT168"/>
      <c r="DFU168"/>
      <c r="DFV168"/>
      <c r="DFW168"/>
      <c r="DFX168"/>
      <c r="DFY168"/>
      <c r="DFZ168"/>
      <c r="DGA168"/>
      <c r="DGB168"/>
      <c r="DGC168"/>
      <c r="DGD168"/>
      <c r="DGE168"/>
      <c r="DGF168"/>
      <c r="DGG168"/>
      <c r="DGH168"/>
      <c r="DGI168"/>
      <c r="DGJ168"/>
      <c r="DGK168"/>
      <c r="DGL168"/>
      <c r="DGM168"/>
      <c r="DGN168"/>
      <c r="DGO168"/>
      <c r="DGP168"/>
      <c r="DGQ168"/>
      <c r="DGR168"/>
      <c r="DGS168"/>
      <c r="DGT168"/>
      <c r="DGU168"/>
      <c r="DGV168"/>
      <c r="DGW168"/>
      <c r="DGX168"/>
      <c r="DGY168"/>
      <c r="DGZ168"/>
      <c r="DHA168"/>
      <c r="DHB168"/>
      <c r="DHC168"/>
      <c r="DHD168"/>
      <c r="DHE168"/>
      <c r="DHF168"/>
      <c r="DHG168"/>
      <c r="DHH168"/>
      <c r="DHI168"/>
      <c r="DHJ168"/>
      <c r="DHK168"/>
      <c r="DHL168"/>
      <c r="DHM168"/>
      <c r="DHN168"/>
      <c r="DHO168"/>
      <c r="DHP168"/>
      <c r="DHQ168"/>
      <c r="DHR168"/>
      <c r="DHS168"/>
      <c r="DHT168"/>
      <c r="DHU168"/>
      <c r="DHV168"/>
      <c r="DHW168"/>
      <c r="DHX168"/>
      <c r="DHY168"/>
      <c r="DHZ168"/>
      <c r="DIA168"/>
      <c r="DIB168"/>
      <c r="DIC168"/>
      <c r="DID168"/>
      <c r="DIE168"/>
      <c r="DIF168"/>
      <c r="DIG168"/>
      <c r="DIH168"/>
      <c r="DII168"/>
      <c r="DIJ168"/>
      <c r="DIK168"/>
      <c r="DIL168"/>
      <c r="DIM168"/>
      <c r="DIN168"/>
      <c r="DIO168"/>
      <c r="DIP168"/>
      <c r="DIQ168"/>
      <c r="DIR168"/>
      <c r="DIS168"/>
      <c r="DIT168"/>
      <c r="DIU168"/>
      <c r="DIV168"/>
      <c r="DIW168"/>
      <c r="DIX168"/>
      <c r="DIY168"/>
      <c r="DIZ168"/>
      <c r="DJA168"/>
      <c r="DJB168"/>
      <c r="DJC168"/>
      <c r="DJD168"/>
      <c r="DJE168"/>
      <c r="DJF168"/>
      <c r="DJG168"/>
      <c r="DJH168"/>
      <c r="DJI168"/>
      <c r="DJJ168"/>
      <c r="DJK168"/>
      <c r="DJL168"/>
      <c r="DJM168"/>
      <c r="DJN168"/>
      <c r="DJO168"/>
      <c r="DJP168"/>
      <c r="DJQ168"/>
      <c r="DJR168"/>
      <c r="DJS168"/>
      <c r="DJT168"/>
      <c r="DJU168"/>
      <c r="DJV168"/>
      <c r="DJW168"/>
      <c r="DJX168"/>
      <c r="DJY168"/>
      <c r="DJZ168"/>
      <c r="DKA168"/>
      <c r="DKB168"/>
      <c r="DKC168"/>
      <c r="DKD168"/>
      <c r="DKE168"/>
      <c r="DKF168"/>
      <c r="DKG168"/>
      <c r="DKH168"/>
      <c r="DKI168"/>
      <c r="DKJ168"/>
      <c r="DKK168"/>
      <c r="DKL168"/>
      <c r="DKM168"/>
      <c r="DKN168"/>
      <c r="DKO168"/>
      <c r="DKP168"/>
      <c r="DKQ168"/>
      <c r="DKR168"/>
      <c r="DKS168"/>
      <c r="DKT168"/>
      <c r="DKU168"/>
      <c r="DKV168"/>
      <c r="DKW168"/>
      <c r="DKX168"/>
      <c r="DKY168"/>
      <c r="DKZ168"/>
      <c r="DLA168"/>
      <c r="DLB168"/>
      <c r="DLC168"/>
      <c r="DLD168"/>
      <c r="DLE168"/>
      <c r="DLF168"/>
      <c r="DLG168"/>
      <c r="DLH168"/>
      <c r="DLI168"/>
      <c r="DLJ168"/>
      <c r="DLK168"/>
      <c r="DLL168"/>
      <c r="DLM168"/>
      <c r="DLN168"/>
      <c r="DLO168"/>
      <c r="DLP168"/>
      <c r="DLQ168"/>
      <c r="DLR168"/>
      <c r="DLS168"/>
      <c r="DLT168"/>
      <c r="DLU168"/>
      <c r="DLV168"/>
      <c r="DLW168"/>
      <c r="DLX168"/>
      <c r="DLY168"/>
      <c r="DLZ168"/>
      <c r="DMA168"/>
      <c r="DMB168"/>
      <c r="DMC168"/>
      <c r="DMD168"/>
      <c r="DME168"/>
      <c r="DMF168"/>
      <c r="DMG168"/>
      <c r="DMH168"/>
      <c r="DMI168"/>
      <c r="DMJ168"/>
      <c r="DMK168"/>
      <c r="DML168"/>
      <c r="DMM168"/>
      <c r="DMN168"/>
      <c r="DMO168"/>
      <c r="DMP168"/>
      <c r="DMQ168"/>
      <c r="DMR168"/>
      <c r="DMS168"/>
      <c r="DMT168"/>
      <c r="DMU168"/>
      <c r="DMV168"/>
      <c r="DMW168"/>
      <c r="DMX168"/>
      <c r="DMY168"/>
      <c r="DMZ168"/>
      <c r="DNA168"/>
      <c r="DNB168"/>
      <c r="DNC168"/>
      <c r="DND168"/>
      <c r="DNE168"/>
      <c r="DNF168"/>
      <c r="DNG168"/>
      <c r="DNH168"/>
      <c r="DNI168"/>
      <c r="DNJ168"/>
      <c r="DNK168"/>
      <c r="DNL168"/>
      <c r="DNM168"/>
      <c r="DNN168"/>
      <c r="DNO168"/>
      <c r="DNP168"/>
      <c r="DNQ168"/>
      <c r="DNR168"/>
      <c r="DNS168"/>
      <c r="DNT168"/>
      <c r="DNU168"/>
      <c r="DNV168"/>
      <c r="DNW168"/>
      <c r="DNX168"/>
      <c r="DNY168"/>
      <c r="DNZ168"/>
      <c r="DOA168"/>
      <c r="DOB168"/>
      <c r="DOC168"/>
      <c r="DOD168"/>
      <c r="DOE168"/>
      <c r="DOF168"/>
      <c r="DOG168"/>
      <c r="DOH168"/>
      <c r="DOI168"/>
      <c r="DOJ168"/>
      <c r="DOK168"/>
      <c r="DOL168"/>
      <c r="DOM168"/>
      <c r="DON168"/>
      <c r="DOO168"/>
      <c r="DOP168"/>
      <c r="DOQ168"/>
      <c r="DOR168"/>
      <c r="DOS168"/>
      <c r="DOT168"/>
      <c r="DOU168"/>
      <c r="DOV168"/>
      <c r="DOW168"/>
      <c r="DOX168"/>
      <c r="DOY168"/>
      <c r="DOZ168"/>
      <c r="DPA168"/>
      <c r="DPB168"/>
      <c r="DPC168"/>
      <c r="DPD168"/>
      <c r="DPE168"/>
      <c r="DPF168"/>
      <c r="DPG168"/>
      <c r="DPH168"/>
      <c r="DPI168"/>
      <c r="DPJ168"/>
      <c r="DPK168"/>
      <c r="DPL168"/>
      <c r="DPM168"/>
      <c r="DPN168"/>
      <c r="DPO168"/>
      <c r="DPP168"/>
      <c r="DPQ168"/>
      <c r="DPR168"/>
      <c r="DPS168"/>
      <c r="DPT168"/>
      <c r="DPU168"/>
      <c r="DPV168"/>
      <c r="DPW168"/>
      <c r="DPX168"/>
      <c r="DPY168"/>
      <c r="DPZ168"/>
      <c r="DQA168"/>
      <c r="DQB168"/>
      <c r="DQC168"/>
      <c r="DQD168"/>
      <c r="DQE168"/>
      <c r="DQF168"/>
      <c r="DQG168"/>
      <c r="DQH168"/>
      <c r="DQI168"/>
      <c r="DQJ168"/>
      <c r="DQK168"/>
      <c r="DQL168"/>
      <c r="DQM168"/>
      <c r="DQN168"/>
      <c r="DQO168"/>
      <c r="DQP168"/>
      <c r="DQQ168"/>
      <c r="DQR168"/>
      <c r="DQS168"/>
      <c r="DQT168"/>
      <c r="DQU168"/>
      <c r="DQV168"/>
      <c r="DQW168"/>
      <c r="DQX168"/>
      <c r="DQY168"/>
      <c r="DQZ168"/>
      <c r="DRA168"/>
      <c r="DRB168"/>
      <c r="DRC168"/>
      <c r="DRD168"/>
      <c r="DRE168"/>
      <c r="DRF168"/>
      <c r="DRG168"/>
      <c r="DRH168"/>
      <c r="DRI168"/>
      <c r="DRJ168"/>
      <c r="DRK168"/>
      <c r="DRL168"/>
      <c r="DRM168"/>
      <c r="DRN168"/>
      <c r="DRO168"/>
      <c r="DRP168"/>
      <c r="DRQ168"/>
      <c r="DRR168"/>
      <c r="DRS168"/>
      <c r="DRT168"/>
      <c r="DRU168"/>
      <c r="DRV168"/>
      <c r="DRW168"/>
      <c r="DRX168"/>
      <c r="DRY168"/>
      <c r="DRZ168"/>
      <c r="DSA168"/>
      <c r="DSB168"/>
      <c r="DSC168"/>
      <c r="DSD168"/>
      <c r="DSE168"/>
      <c r="DSF168"/>
      <c r="DSG168"/>
      <c r="DSH168"/>
      <c r="DSI168"/>
      <c r="DSJ168"/>
      <c r="DSK168"/>
      <c r="DSL168"/>
      <c r="DSM168"/>
      <c r="DSN168"/>
      <c r="DSO168"/>
      <c r="DSP168"/>
      <c r="DSQ168"/>
      <c r="DSR168"/>
      <c r="DSS168"/>
      <c r="DST168"/>
      <c r="DSU168"/>
      <c r="DSV168"/>
      <c r="DSW168"/>
      <c r="DSX168"/>
      <c r="DSY168"/>
      <c r="DSZ168"/>
      <c r="DTA168"/>
      <c r="DTB168"/>
      <c r="DTC168"/>
      <c r="DTD168"/>
      <c r="DTE168"/>
      <c r="DTF168"/>
      <c r="DTG168"/>
      <c r="DTH168"/>
      <c r="DTI168"/>
      <c r="DTJ168"/>
      <c r="DTK168"/>
      <c r="DTL168"/>
      <c r="DTM168"/>
      <c r="DTN168"/>
      <c r="DTO168"/>
      <c r="DTP168"/>
      <c r="DTQ168"/>
      <c r="DTR168"/>
      <c r="DTS168"/>
      <c r="DTT168"/>
      <c r="DTU168"/>
      <c r="DTV168"/>
      <c r="DTW168"/>
      <c r="DTX168"/>
      <c r="DTY168"/>
      <c r="DTZ168"/>
      <c r="DUA168"/>
      <c r="DUB168"/>
      <c r="DUC168"/>
      <c r="DUD168"/>
      <c r="DUE168"/>
      <c r="DUF168"/>
      <c r="DUG168"/>
      <c r="DUH168"/>
      <c r="DUI168"/>
      <c r="DUJ168"/>
      <c r="DUK168"/>
      <c r="DUL168"/>
      <c r="DUM168"/>
      <c r="DUN168"/>
      <c r="DUO168"/>
      <c r="DUP168"/>
      <c r="DUQ168"/>
      <c r="DUR168"/>
      <c r="DUS168"/>
      <c r="DUT168"/>
      <c r="DUU168"/>
      <c r="DUV168"/>
      <c r="DUW168"/>
      <c r="DUX168"/>
      <c r="DUY168"/>
      <c r="DUZ168"/>
      <c r="DVA168"/>
      <c r="DVB168"/>
      <c r="DVC168"/>
      <c r="DVD168"/>
      <c r="DVE168"/>
      <c r="DVF168"/>
      <c r="DVG168"/>
      <c r="DVH168"/>
      <c r="DVI168"/>
      <c r="DVJ168"/>
      <c r="DVK168"/>
      <c r="DVL168"/>
      <c r="DVM168"/>
      <c r="DVN168"/>
      <c r="DVO168"/>
      <c r="DVP168"/>
      <c r="DVQ168"/>
      <c r="DVR168"/>
      <c r="DVS168"/>
      <c r="DVT168"/>
      <c r="DVU168"/>
      <c r="DVV168"/>
      <c r="DVW168"/>
      <c r="DVX168"/>
      <c r="DVY168"/>
      <c r="DVZ168"/>
      <c r="DWA168"/>
      <c r="DWB168"/>
      <c r="DWC168"/>
      <c r="DWD168"/>
      <c r="DWE168"/>
      <c r="DWF168"/>
      <c r="DWG168"/>
      <c r="DWH168"/>
      <c r="DWI168"/>
      <c r="DWJ168"/>
      <c r="DWK168"/>
      <c r="DWL168"/>
      <c r="DWM168"/>
      <c r="DWN168"/>
      <c r="DWO168"/>
      <c r="DWP168"/>
      <c r="DWQ168"/>
      <c r="DWR168"/>
      <c r="DWS168"/>
      <c r="DWT168"/>
      <c r="DWU168"/>
      <c r="DWV168"/>
      <c r="DWW168"/>
      <c r="DWX168"/>
      <c r="DWY168"/>
      <c r="DWZ168"/>
      <c r="DXA168"/>
      <c r="DXB168"/>
      <c r="DXC168"/>
      <c r="DXD168"/>
      <c r="DXE168"/>
      <c r="DXF168"/>
      <c r="DXG168"/>
      <c r="DXH168"/>
      <c r="DXI168"/>
      <c r="DXJ168"/>
      <c r="DXK168"/>
      <c r="DXL168"/>
      <c r="DXM168"/>
      <c r="DXN168"/>
      <c r="DXO168"/>
      <c r="DXP168"/>
      <c r="DXQ168"/>
      <c r="DXR168"/>
      <c r="DXS168"/>
      <c r="DXT168"/>
      <c r="DXU168"/>
      <c r="DXV168"/>
      <c r="DXW168"/>
      <c r="DXX168"/>
      <c r="DXY168"/>
      <c r="DXZ168"/>
      <c r="DYA168"/>
      <c r="DYB168"/>
      <c r="DYC168"/>
      <c r="DYD168"/>
      <c r="DYE168"/>
      <c r="DYF168"/>
      <c r="DYG168"/>
      <c r="DYH168"/>
      <c r="DYI168"/>
      <c r="DYJ168"/>
      <c r="DYK168"/>
      <c r="DYL168"/>
      <c r="DYM168"/>
      <c r="DYN168"/>
      <c r="DYO168"/>
      <c r="DYP168"/>
      <c r="DYQ168"/>
      <c r="DYR168"/>
      <c r="DYS168"/>
      <c r="DYT168"/>
      <c r="DYU168"/>
      <c r="DYV168"/>
      <c r="DYW168"/>
      <c r="DYX168"/>
      <c r="DYY168"/>
      <c r="DYZ168"/>
      <c r="DZA168"/>
      <c r="DZB168"/>
      <c r="DZC168"/>
      <c r="DZD168"/>
      <c r="DZE168"/>
      <c r="DZF168"/>
      <c r="DZG168"/>
      <c r="DZH168"/>
      <c r="DZI168"/>
      <c r="DZJ168"/>
      <c r="DZK168"/>
      <c r="DZL168"/>
      <c r="DZM168"/>
      <c r="DZN168"/>
      <c r="DZO168"/>
      <c r="DZP168"/>
      <c r="DZQ168"/>
      <c r="DZR168"/>
      <c r="DZS168"/>
      <c r="DZT168"/>
      <c r="DZU168"/>
      <c r="DZV168"/>
      <c r="DZW168"/>
      <c r="DZX168"/>
      <c r="DZY168"/>
      <c r="DZZ168"/>
      <c r="EAA168"/>
      <c r="EAB168"/>
      <c r="EAC168"/>
      <c r="EAD168"/>
      <c r="EAE168"/>
      <c r="EAF168"/>
      <c r="EAG168"/>
      <c r="EAH168"/>
      <c r="EAI168"/>
      <c r="EAJ168"/>
      <c r="EAK168"/>
      <c r="EAL168"/>
      <c r="EAM168"/>
      <c r="EAN168"/>
      <c r="EAO168"/>
      <c r="EAP168"/>
      <c r="EAQ168"/>
      <c r="EAR168"/>
      <c r="EAS168"/>
      <c r="EAT168"/>
      <c r="EAU168"/>
      <c r="EAV168"/>
      <c r="EAW168"/>
      <c r="EAX168"/>
      <c r="EAY168"/>
      <c r="EAZ168"/>
      <c r="EBA168"/>
      <c r="EBB168"/>
      <c r="EBC168"/>
      <c r="EBD168"/>
      <c r="EBE168"/>
      <c r="EBF168"/>
      <c r="EBG168"/>
      <c r="EBH168"/>
      <c r="EBI168"/>
      <c r="EBJ168"/>
      <c r="EBK168"/>
      <c r="EBL168"/>
      <c r="EBM168"/>
      <c r="EBN168"/>
      <c r="EBO168"/>
      <c r="EBP168"/>
      <c r="EBQ168"/>
      <c r="EBR168"/>
      <c r="EBS168"/>
      <c r="EBT168"/>
      <c r="EBU168"/>
      <c r="EBV168"/>
      <c r="EBW168"/>
      <c r="EBX168"/>
      <c r="EBY168"/>
      <c r="EBZ168"/>
      <c r="ECA168"/>
      <c r="ECB168"/>
      <c r="ECC168"/>
      <c r="ECD168"/>
      <c r="ECE168"/>
      <c r="ECF168"/>
      <c r="ECG168"/>
      <c r="ECH168"/>
      <c r="ECI168"/>
      <c r="ECJ168"/>
      <c r="ECK168"/>
      <c r="ECL168"/>
      <c r="ECM168"/>
      <c r="ECN168"/>
      <c r="ECO168"/>
      <c r="ECP168"/>
      <c r="ECQ168"/>
      <c r="ECR168"/>
      <c r="ECS168"/>
      <c r="ECT168"/>
      <c r="ECU168"/>
      <c r="ECV168"/>
      <c r="ECW168"/>
      <c r="ECX168"/>
      <c r="ECY168"/>
      <c r="ECZ168"/>
      <c r="EDA168"/>
      <c r="EDB168"/>
      <c r="EDC168"/>
      <c r="EDD168"/>
      <c r="EDE168"/>
      <c r="EDF168"/>
      <c r="EDG168"/>
      <c r="EDH168"/>
      <c r="EDI168"/>
      <c r="EDJ168"/>
      <c r="EDK168"/>
      <c r="EDL168"/>
      <c r="EDM168"/>
      <c r="EDN168"/>
      <c r="EDO168"/>
      <c r="EDP168"/>
      <c r="EDQ168"/>
      <c r="EDR168"/>
      <c r="EDS168"/>
      <c r="EDT168"/>
      <c r="EDU168"/>
      <c r="EDV168"/>
      <c r="EDW168"/>
      <c r="EDX168"/>
      <c r="EDY168"/>
      <c r="EDZ168"/>
      <c r="EEA168"/>
      <c r="EEB168"/>
      <c r="EEC168"/>
      <c r="EED168"/>
      <c r="EEE168"/>
      <c r="EEF168"/>
      <c r="EEG168"/>
      <c r="EEH168"/>
      <c r="EEI168"/>
      <c r="EEJ168"/>
      <c r="EEK168"/>
      <c r="EEL168"/>
      <c r="EEM168"/>
      <c r="EEN168"/>
      <c r="EEO168"/>
      <c r="EEP168"/>
      <c r="EEQ168"/>
      <c r="EER168"/>
      <c r="EES168"/>
      <c r="EET168"/>
      <c r="EEU168"/>
      <c r="EEV168"/>
      <c r="EEW168"/>
      <c r="EEX168"/>
      <c r="EEY168"/>
      <c r="EEZ168"/>
      <c r="EFA168"/>
      <c r="EFB168"/>
      <c r="EFC168"/>
      <c r="EFD168"/>
      <c r="EFE168"/>
      <c r="EFF168"/>
      <c r="EFG168"/>
      <c r="EFH168"/>
      <c r="EFI168"/>
      <c r="EFJ168"/>
      <c r="EFK168"/>
      <c r="EFL168"/>
      <c r="EFM168"/>
      <c r="EFN168"/>
      <c r="EFO168"/>
      <c r="EFP168"/>
      <c r="EFQ168"/>
      <c r="EFR168"/>
      <c r="EFS168"/>
      <c r="EFT168"/>
      <c r="EFU168"/>
      <c r="EFV168"/>
      <c r="EFW168"/>
      <c r="EFX168"/>
      <c r="EFY168"/>
      <c r="EFZ168"/>
      <c r="EGA168"/>
      <c r="EGB168"/>
      <c r="EGC168"/>
      <c r="EGD168"/>
      <c r="EGE168"/>
      <c r="EGF168"/>
      <c r="EGG168"/>
      <c r="EGH168"/>
      <c r="EGI168"/>
      <c r="EGJ168"/>
      <c r="EGK168"/>
      <c r="EGL168"/>
      <c r="EGM168"/>
      <c r="EGN168"/>
      <c r="EGO168"/>
      <c r="EGP168"/>
      <c r="EGQ168"/>
      <c r="EGR168"/>
      <c r="EGS168"/>
      <c r="EGT168"/>
      <c r="EGU168"/>
      <c r="EGV168"/>
      <c r="EGW168"/>
      <c r="EGX168"/>
      <c r="EGY168"/>
      <c r="EGZ168"/>
      <c r="EHA168"/>
      <c r="EHB168"/>
      <c r="EHC168"/>
      <c r="EHD168"/>
      <c r="EHE168"/>
      <c r="EHF168"/>
      <c r="EHG168"/>
      <c r="EHH168"/>
      <c r="EHI168"/>
      <c r="EHJ168"/>
      <c r="EHK168"/>
      <c r="EHL168"/>
      <c r="EHM168"/>
      <c r="EHN168"/>
      <c r="EHO168"/>
      <c r="EHP168"/>
      <c r="EHQ168"/>
      <c r="EHR168"/>
      <c r="EHS168"/>
      <c r="EHT168"/>
      <c r="EHU168"/>
      <c r="EHV168"/>
      <c r="EHW168"/>
      <c r="EHX168"/>
      <c r="EHY168"/>
      <c r="EHZ168"/>
      <c r="EIA168"/>
      <c r="EIB168"/>
      <c r="EIC168"/>
      <c r="EID168"/>
      <c r="EIE168"/>
      <c r="EIF168"/>
      <c r="EIG168"/>
      <c r="EIH168"/>
      <c r="EII168"/>
      <c r="EIJ168"/>
      <c r="EIK168"/>
      <c r="EIL168"/>
      <c r="EIM168"/>
      <c r="EIN168"/>
      <c r="EIO168"/>
      <c r="EIP168"/>
      <c r="EIQ168"/>
      <c r="EIR168"/>
      <c r="EIS168"/>
      <c r="EIT168"/>
      <c r="EIU168"/>
      <c r="EIV168"/>
      <c r="EIW168"/>
      <c r="EIX168"/>
      <c r="EIY168"/>
      <c r="EIZ168"/>
      <c r="EJA168"/>
      <c r="EJB168"/>
      <c r="EJC168"/>
      <c r="EJD168"/>
      <c r="EJE168"/>
      <c r="EJF168"/>
      <c r="EJG168"/>
      <c r="EJH168"/>
      <c r="EJI168"/>
      <c r="EJJ168"/>
      <c r="EJK168"/>
      <c r="EJL168"/>
      <c r="EJM168"/>
      <c r="EJN168"/>
      <c r="EJO168"/>
      <c r="EJP168"/>
      <c r="EJQ168"/>
      <c r="EJR168"/>
      <c r="EJS168"/>
      <c r="EJT168"/>
      <c r="EJU168"/>
      <c r="EJV168"/>
      <c r="EJW168"/>
      <c r="EJX168"/>
      <c r="EJY168"/>
      <c r="EJZ168"/>
      <c r="EKA168"/>
      <c r="EKB168"/>
      <c r="EKC168"/>
      <c r="EKD168"/>
      <c r="EKE168"/>
      <c r="EKF168"/>
      <c r="EKG168"/>
      <c r="EKH168"/>
      <c r="EKI168"/>
      <c r="EKJ168"/>
      <c r="EKK168"/>
      <c r="EKL168"/>
      <c r="EKM168"/>
      <c r="EKN168"/>
      <c r="EKO168"/>
      <c r="EKP168"/>
      <c r="EKQ168"/>
      <c r="EKR168"/>
      <c r="EKS168"/>
      <c r="EKT168"/>
      <c r="EKU168"/>
      <c r="EKV168"/>
      <c r="EKW168"/>
      <c r="EKX168"/>
      <c r="EKY168"/>
      <c r="EKZ168"/>
      <c r="ELA168"/>
      <c r="ELB168"/>
      <c r="ELC168"/>
      <c r="ELD168"/>
      <c r="ELE168"/>
      <c r="ELF168"/>
      <c r="ELG168"/>
      <c r="ELH168"/>
      <c r="ELI168"/>
      <c r="ELJ168"/>
      <c r="ELK168"/>
      <c r="ELL168"/>
      <c r="ELM168"/>
      <c r="ELN168"/>
      <c r="ELO168"/>
      <c r="ELP168"/>
      <c r="ELQ168"/>
      <c r="ELR168"/>
      <c r="ELS168"/>
      <c r="ELT168"/>
      <c r="ELU168"/>
      <c r="ELV168"/>
      <c r="ELW168"/>
      <c r="ELX168"/>
      <c r="ELY168"/>
      <c r="ELZ168"/>
      <c r="EMA168"/>
      <c r="EMB168"/>
      <c r="EMC168"/>
      <c r="EMD168"/>
      <c r="EME168"/>
      <c r="EMF168"/>
      <c r="EMG168"/>
      <c r="EMH168"/>
      <c r="EMI168"/>
      <c r="EMJ168"/>
      <c r="EMK168"/>
      <c r="EML168"/>
      <c r="EMM168"/>
      <c r="EMN168"/>
      <c r="EMO168"/>
      <c r="EMP168"/>
      <c r="EMQ168"/>
      <c r="EMR168"/>
      <c r="EMS168"/>
      <c r="EMT168"/>
      <c r="EMU168"/>
      <c r="EMV168"/>
      <c r="EMW168"/>
      <c r="EMX168"/>
      <c r="EMY168"/>
      <c r="EMZ168"/>
      <c r="ENA168"/>
      <c r="ENB168"/>
      <c r="ENC168"/>
      <c r="END168"/>
      <c r="ENE168"/>
      <c r="ENF168"/>
      <c r="ENG168"/>
      <c r="ENH168"/>
      <c r="ENI168"/>
      <c r="ENJ168"/>
      <c r="ENK168"/>
      <c r="ENL168"/>
      <c r="ENM168"/>
      <c r="ENN168"/>
      <c r="ENO168"/>
      <c r="ENP168"/>
      <c r="ENQ168"/>
      <c r="ENR168"/>
      <c r="ENS168"/>
      <c r="ENT168"/>
      <c r="ENU168"/>
      <c r="ENV168"/>
      <c r="ENW168"/>
      <c r="ENX168"/>
      <c r="ENY168"/>
      <c r="ENZ168"/>
      <c r="EOA168"/>
      <c r="EOB168"/>
      <c r="EOC168"/>
      <c r="EOD168"/>
      <c r="EOE168"/>
      <c r="EOF168"/>
      <c r="EOG168"/>
      <c r="EOH168"/>
      <c r="EOI168"/>
      <c r="EOJ168"/>
      <c r="EOK168"/>
      <c r="EOL168"/>
      <c r="EOM168"/>
      <c r="EON168"/>
      <c r="EOO168"/>
      <c r="EOP168"/>
      <c r="EOQ168"/>
      <c r="EOR168"/>
      <c r="EOS168"/>
      <c r="EOT168"/>
      <c r="EOU168"/>
      <c r="EOV168"/>
      <c r="EOW168"/>
      <c r="EOX168"/>
      <c r="EOY168"/>
      <c r="EOZ168"/>
      <c r="EPA168"/>
      <c r="EPB168"/>
      <c r="EPC168"/>
      <c r="EPD168"/>
      <c r="EPE168"/>
      <c r="EPF168"/>
      <c r="EPG168"/>
      <c r="EPH168"/>
      <c r="EPI168"/>
      <c r="EPJ168"/>
      <c r="EPK168"/>
      <c r="EPL168"/>
      <c r="EPM168"/>
      <c r="EPN168"/>
      <c r="EPO168"/>
      <c r="EPP168"/>
      <c r="EPQ168"/>
      <c r="EPR168"/>
      <c r="EPS168"/>
      <c r="EPT168"/>
      <c r="EPU168"/>
      <c r="EPV168"/>
      <c r="EPW168"/>
      <c r="EPX168"/>
      <c r="EPY168"/>
      <c r="EPZ168"/>
      <c r="EQA168"/>
      <c r="EQB168"/>
      <c r="EQC168"/>
      <c r="EQD168"/>
      <c r="EQE168"/>
      <c r="EQF168"/>
      <c r="EQG168"/>
      <c r="EQH168"/>
      <c r="EQI168"/>
      <c r="EQJ168"/>
      <c r="EQK168"/>
      <c r="EQL168"/>
      <c r="EQM168"/>
      <c r="EQN168"/>
      <c r="EQO168"/>
      <c r="EQP168"/>
      <c r="EQQ168"/>
      <c r="EQR168"/>
      <c r="EQS168"/>
      <c r="EQT168"/>
      <c r="EQU168"/>
      <c r="EQV168"/>
      <c r="EQW168"/>
      <c r="EQX168"/>
      <c r="EQY168"/>
      <c r="EQZ168"/>
      <c r="ERA168"/>
      <c r="ERB168"/>
      <c r="ERC168"/>
      <c r="ERD168"/>
      <c r="ERE168"/>
      <c r="ERF168"/>
      <c r="ERG168"/>
      <c r="ERH168"/>
      <c r="ERI168"/>
      <c r="ERJ168"/>
      <c r="ERK168"/>
      <c r="ERL168"/>
      <c r="ERM168"/>
      <c r="ERN168"/>
      <c r="ERO168"/>
      <c r="ERP168"/>
      <c r="ERQ168"/>
      <c r="ERR168"/>
      <c r="ERS168"/>
      <c r="ERT168"/>
      <c r="ERU168"/>
      <c r="ERV168"/>
      <c r="ERW168"/>
      <c r="ERX168"/>
      <c r="ERY168"/>
      <c r="ERZ168"/>
      <c r="ESA168"/>
      <c r="ESB168"/>
      <c r="ESC168"/>
      <c r="ESD168"/>
      <c r="ESE168"/>
      <c r="ESF168"/>
      <c r="ESG168"/>
      <c r="ESH168"/>
      <c r="ESI168"/>
      <c r="ESJ168"/>
      <c r="ESK168"/>
      <c r="ESL168"/>
      <c r="ESM168"/>
      <c r="ESN168"/>
      <c r="ESO168"/>
      <c r="ESP168"/>
      <c r="ESQ168"/>
      <c r="ESR168"/>
      <c r="ESS168"/>
      <c r="EST168"/>
      <c r="ESU168"/>
      <c r="ESV168"/>
      <c r="ESW168"/>
      <c r="ESX168"/>
      <c r="ESY168"/>
      <c r="ESZ168"/>
      <c r="ETA168"/>
      <c r="ETB168"/>
      <c r="ETC168"/>
      <c r="ETD168"/>
      <c r="ETE168"/>
      <c r="ETF168"/>
      <c r="ETG168"/>
      <c r="ETH168"/>
      <c r="ETI168"/>
      <c r="ETJ168"/>
      <c r="ETK168"/>
      <c r="ETL168"/>
      <c r="ETM168"/>
      <c r="ETN168"/>
      <c r="ETO168"/>
      <c r="ETP168"/>
      <c r="ETQ168"/>
      <c r="ETR168"/>
      <c r="ETS168"/>
      <c r="ETT168"/>
      <c r="ETU168"/>
      <c r="ETV168"/>
      <c r="ETW168"/>
      <c r="ETX168"/>
      <c r="ETY168"/>
      <c r="ETZ168"/>
      <c r="EUA168"/>
      <c r="EUB168"/>
      <c r="EUC168"/>
      <c r="EUD168"/>
      <c r="EUE168"/>
      <c r="EUF168"/>
      <c r="EUG168"/>
      <c r="EUH168"/>
      <c r="EUI168"/>
      <c r="EUJ168"/>
      <c r="EUK168"/>
      <c r="EUL168"/>
      <c r="EUM168"/>
      <c r="EUN168"/>
      <c r="EUO168"/>
      <c r="EUP168"/>
      <c r="EUQ168"/>
      <c r="EUR168"/>
      <c r="EUS168"/>
      <c r="EUT168"/>
      <c r="EUU168"/>
      <c r="EUV168"/>
      <c r="EUW168"/>
      <c r="EUX168"/>
      <c r="EUY168"/>
      <c r="EUZ168"/>
      <c r="EVA168"/>
      <c r="EVB168"/>
      <c r="EVC168"/>
      <c r="EVD168"/>
      <c r="EVE168"/>
      <c r="EVF168"/>
      <c r="EVG168"/>
      <c r="EVH168"/>
      <c r="EVI168"/>
      <c r="EVJ168"/>
      <c r="EVK168"/>
      <c r="EVL168"/>
      <c r="EVM168"/>
      <c r="EVN168"/>
      <c r="EVO168"/>
      <c r="EVP168"/>
      <c r="EVQ168"/>
      <c r="EVR168"/>
      <c r="EVS168"/>
      <c r="EVT168"/>
      <c r="EVU168"/>
      <c r="EVV168"/>
      <c r="EVW168"/>
      <c r="EVX168"/>
      <c r="EVY168"/>
      <c r="EVZ168"/>
      <c r="EWA168"/>
      <c r="EWB168"/>
      <c r="EWC168"/>
      <c r="EWD168"/>
      <c r="EWE168"/>
      <c r="EWF168"/>
      <c r="EWG168"/>
      <c r="EWH168"/>
      <c r="EWI168"/>
      <c r="EWJ168"/>
      <c r="EWK168"/>
      <c r="EWL168"/>
      <c r="EWM168"/>
      <c r="EWN168"/>
      <c r="EWO168"/>
      <c r="EWP168"/>
      <c r="EWQ168"/>
      <c r="EWR168"/>
      <c r="EWS168"/>
      <c r="EWT168"/>
      <c r="EWU168"/>
      <c r="EWV168"/>
      <c r="EWW168"/>
      <c r="EWX168"/>
      <c r="EWY168"/>
      <c r="EWZ168"/>
      <c r="EXA168"/>
      <c r="EXB168"/>
      <c r="EXC168"/>
      <c r="EXD168"/>
      <c r="EXE168"/>
      <c r="EXF168"/>
      <c r="EXG168"/>
      <c r="EXH168"/>
      <c r="EXI168"/>
      <c r="EXJ168"/>
      <c r="EXK168"/>
      <c r="EXL168"/>
      <c r="EXM168"/>
      <c r="EXN168"/>
      <c r="EXO168"/>
      <c r="EXP168"/>
      <c r="EXQ168"/>
      <c r="EXR168"/>
      <c r="EXS168"/>
      <c r="EXT168"/>
      <c r="EXU168"/>
      <c r="EXV168"/>
      <c r="EXW168"/>
      <c r="EXX168"/>
      <c r="EXY168"/>
      <c r="EXZ168"/>
      <c r="EYA168"/>
      <c r="EYB168"/>
      <c r="EYC168"/>
      <c r="EYD168"/>
      <c r="EYE168"/>
      <c r="EYF168"/>
      <c r="EYG168"/>
      <c r="EYH168"/>
      <c r="EYI168"/>
      <c r="EYJ168"/>
      <c r="EYK168"/>
      <c r="EYL168"/>
      <c r="EYM168"/>
      <c r="EYN168"/>
      <c r="EYO168"/>
      <c r="EYP168"/>
      <c r="EYQ168"/>
      <c r="EYR168"/>
      <c r="EYS168"/>
      <c r="EYT168"/>
      <c r="EYU168"/>
      <c r="EYV168"/>
      <c r="EYW168"/>
      <c r="EYX168"/>
      <c r="EYY168"/>
      <c r="EYZ168"/>
      <c r="EZA168"/>
      <c r="EZB168"/>
      <c r="EZC168"/>
      <c r="EZD168"/>
      <c r="EZE168"/>
      <c r="EZF168"/>
      <c r="EZG168"/>
      <c r="EZH168"/>
      <c r="EZI168"/>
      <c r="EZJ168"/>
      <c r="EZK168"/>
      <c r="EZL168"/>
      <c r="EZM168"/>
      <c r="EZN168"/>
      <c r="EZO168"/>
      <c r="EZP168"/>
      <c r="EZQ168"/>
      <c r="EZR168"/>
      <c r="EZS168"/>
      <c r="EZT168"/>
      <c r="EZU168"/>
      <c r="EZV168"/>
      <c r="EZW168"/>
      <c r="EZX168"/>
      <c r="EZY168"/>
      <c r="EZZ168"/>
      <c r="FAA168"/>
      <c r="FAB168"/>
      <c r="FAC168"/>
      <c r="FAD168"/>
      <c r="FAE168"/>
      <c r="FAF168"/>
      <c r="FAG168"/>
      <c r="FAH168"/>
      <c r="FAI168"/>
      <c r="FAJ168"/>
      <c r="FAK168"/>
      <c r="FAL168"/>
      <c r="FAM168"/>
      <c r="FAN168"/>
      <c r="FAO168"/>
      <c r="FAP168"/>
      <c r="FAQ168"/>
      <c r="FAR168"/>
      <c r="FAS168"/>
      <c r="FAT168"/>
      <c r="FAU168"/>
      <c r="FAV168"/>
      <c r="FAW168"/>
      <c r="FAX168"/>
      <c r="FAY168"/>
      <c r="FAZ168"/>
      <c r="FBA168"/>
      <c r="FBB168"/>
      <c r="FBC168"/>
      <c r="FBD168"/>
      <c r="FBE168"/>
      <c r="FBF168"/>
      <c r="FBG168"/>
      <c r="FBH168"/>
      <c r="FBI168"/>
      <c r="FBJ168"/>
      <c r="FBK168"/>
      <c r="FBL168"/>
      <c r="FBM168"/>
      <c r="FBN168"/>
      <c r="FBO168"/>
      <c r="FBP168"/>
      <c r="FBQ168"/>
      <c r="FBR168"/>
      <c r="FBS168"/>
      <c r="FBT168"/>
      <c r="FBU168"/>
      <c r="FBV168"/>
      <c r="FBW168"/>
      <c r="FBX168"/>
      <c r="FBY168"/>
      <c r="FBZ168"/>
      <c r="FCA168"/>
      <c r="FCB168"/>
      <c r="FCC168"/>
      <c r="FCD168"/>
      <c r="FCE168"/>
      <c r="FCF168"/>
      <c r="FCG168"/>
      <c r="FCH168"/>
      <c r="FCI168"/>
      <c r="FCJ168"/>
      <c r="FCK168"/>
      <c r="FCL168"/>
      <c r="FCM168"/>
      <c r="FCN168"/>
      <c r="FCO168"/>
      <c r="FCP168"/>
      <c r="FCQ168"/>
      <c r="FCR168"/>
      <c r="FCS168"/>
      <c r="FCT168"/>
      <c r="FCU168"/>
      <c r="FCV168"/>
      <c r="FCW168"/>
      <c r="FCX168"/>
      <c r="FCY168"/>
      <c r="FCZ168"/>
      <c r="FDA168"/>
      <c r="FDB168"/>
      <c r="FDC168"/>
      <c r="FDD168"/>
      <c r="FDE168"/>
      <c r="FDF168"/>
      <c r="FDG168"/>
      <c r="FDH168"/>
      <c r="FDI168"/>
      <c r="FDJ168"/>
      <c r="FDK168"/>
      <c r="FDL168"/>
      <c r="FDM168"/>
      <c r="FDN168"/>
      <c r="FDO168"/>
      <c r="FDP168"/>
      <c r="FDQ168"/>
      <c r="FDR168"/>
      <c r="FDS168"/>
      <c r="FDT168"/>
      <c r="FDU168"/>
      <c r="FDV168"/>
      <c r="FDW168"/>
      <c r="FDX168"/>
      <c r="FDY168"/>
      <c r="FDZ168"/>
      <c r="FEA168"/>
      <c r="FEB168"/>
      <c r="FEC168"/>
      <c r="FED168"/>
      <c r="FEE168"/>
      <c r="FEF168"/>
      <c r="FEG168"/>
      <c r="FEH168"/>
      <c r="FEI168"/>
      <c r="FEJ168"/>
      <c r="FEK168"/>
      <c r="FEL168"/>
      <c r="FEM168"/>
      <c r="FEN168"/>
      <c r="FEO168"/>
      <c r="FEP168"/>
      <c r="FEQ168"/>
      <c r="FER168"/>
      <c r="FES168"/>
      <c r="FET168"/>
      <c r="FEU168"/>
      <c r="FEV168"/>
      <c r="FEW168"/>
      <c r="FEX168"/>
      <c r="FEY168"/>
      <c r="FEZ168"/>
      <c r="FFA168"/>
      <c r="FFB168"/>
      <c r="FFC168"/>
      <c r="FFD168"/>
      <c r="FFE168"/>
      <c r="FFF168"/>
      <c r="FFG168"/>
      <c r="FFH168"/>
      <c r="FFI168"/>
      <c r="FFJ168"/>
      <c r="FFK168"/>
      <c r="FFL168"/>
      <c r="FFM168"/>
      <c r="FFN168"/>
      <c r="FFO168"/>
      <c r="FFP168"/>
      <c r="FFQ168"/>
      <c r="FFR168"/>
      <c r="FFS168"/>
      <c r="FFT168"/>
      <c r="FFU168"/>
      <c r="FFV168"/>
      <c r="FFW168"/>
      <c r="FFX168"/>
      <c r="FFY168"/>
      <c r="FFZ168"/>
      <c r="FGA168"/>
      <c r="FGB168"/>
      <c r="FGC168"/>
      <c r="FGD168"/>
      <c r="FGE168"/>
      <c r="FGF168"/>
      <c r="FGG168"/>
      <c r="FGH168"/>
      <c r="FGI168"/>
      <c r="FGJ168"/>
      <c r="FGK168"/>
      <c r="FGL168"/>
      <c r="FGM168"/>
      <c r="FGN168"/>
      <c r="FGO168"/>
      <c r="FGP168"/>
      <c r="FGQ168"/>
      <c r="FGR168"/>
      <c r="FGS168"/>
      <c r="FGT168"/>
      <c r="FGU168"/>
      <c r="FGV168"/>
      <c r="FGW168"/>
      <c r="FGX168"/>
      <c r="FGY168"/>
      <c r="FGZ168"/>
      <c r="FHA168"/>
      <c r="FHB168"/>
      <c r="FHC168"/>
      <c r="FHD168"/>
      <c r="FHE168"/>
      <c r="FHF168"/>
      <c r="FHG168"/>
      <c r="FHH168"/>
      <c r="FHI168"/>
      <c r="FHJ168"/>
      <c r="FHK168"/>
      <c r="FHL168"/>
      <c r="FHM168"/>
      <c r="FHN168"/>
      <c r="FHO168"/>
      <c r="FHP168"/>
      <c r="FHQ168"/>
      <c r="FHR168"/>
      <c r="FHS168"/>
      <c r="FHT168"/>
      <c r="FHU168"/>
      <c r="FHV168"/>
      <c r="FHW168"/>
      <c r="FHX168"/>
      <c r="FHY168"/>
      <c r="FHZ168"/>
      <c r="FIA168"/>
      <c r="FIB168"/>
      <c r="FIC168"/>
      <c r="FID168"/>
      <c r="FIE168"/>
      <c r="FIF168"/>
      <c r="FIG168"/>
      <c r="FIH168"/>
      <c r="FII168"/>
      <c r="FIJ168"/>
      <c r="FIK168"/>
      <c r="FIL168"/>
      <c r="FIM168"/>
      <c r="FIN168"/>
      <c r="FIO168"/>
      <c r="FIP168"/>
      <c r="FIQ168"/>
      <c r="FIR168"/>
      <c r="FIS168"/>
      <c r="FIT168"/>
      <c r="FIU168"/>
      <c r="FIV168"/>
      <c r="FIW168"/>
      <c r="FIX168"/>
      <c r="FIY168"/>
      <c r="FIZ168"/>
      <c r="FJA168"/>
      <c r="FJB168"/>
      <c r="FJC168"/>
      <c r="FJD168"/>
      <c r="FJE168"/>
      <c r="FJF168"/>
      <c r="FJG168"/>
      <c r="FJH168"/>
      <c r="FJI168"/>
      <c r="FJJ168"/>
      <c r="FJK168"/>
      <c r="FJL168"/>
      <c r="FJM168"/>
      <c r="FJN168"/>
      <c r="FJO168"/>
      <c r="FJP168"/>
      <c r="FJQ168"/>
      <c r="FJR168"/>
      <c r="FJS168"/>
      <c r="FJT168"/>
      <c r="FJU168"/>
      <c r="FJV168"/>
      <c r="FJW168"/>
      <c r="FJX168"/>
      <c r="FJY168"/>
      <c r="FJZ168"/>
      <c r="FKA168"/>
      <c r="FKB168"/>
      <c r="FKC168"/>
      <c r="FKD168"/>
      <c r="FKE168"/>
      <c r="FKF168"/>
      <c r="FKG168"/>
      <c r="FKH168"/>
      <c r="FKI168"/>
      <c r="FKJ168"/>
      <c r="FKK168"/>
      <c r="FKL168"/>
      <c r="FKM168"/>
      <c r="FKN168"/>
      <c r="FKO168"/>
      <c r="FKP168"/>
      <c r="FKQ168"/>
      <c r="FKR168"/>
      <c r="FKS168"/>
      <c r="FKT168"/>
      <c r="FKU168"/>
      <c r="FKV168"/>
      <c r="FKW168"/>
      <c r="FKX168"/>
      <c r="FKY168"/>
      <c r="FKZ168"/>
      <c r="FLA168"/>
      <c r="FLB168"/>
      <c r="FLC168"/>
      <c r="FLD168"/>
      <c r="FLE168"/>
      <c r="FLF168"/>
      <c r="FLG168"/>
      <c r="FLH168"/>
      <c r="FLI168"/>
      <c r="FLJ168"/>
      <c r="FLK168"/>
      <c r="FLL168"/>
      <c r="FLM168"/>
      <c r="FLN168"/>
      <c r="FLO168"/>
      <c r="FLP168"/>
      <c r="FLQ168"/>
      <c r="FLR168"/>
      <c r="FLS168"/>
      <c r="FLT168"/>
      <c r="FLU168"/>
      <c r="FLV168"/>
      <c r="FLW168"/>
      <c r="FLX168"/>
      <c r="FLY168"/>
      <c r="FLZ168"/>
      <c r="FMA168"/>
      <c r="FMB168"/>
      <c r="FMC168"/>
      <c r="FMD168"/>
      <c r="FME168"/>
      <c r="FMF168"/>
      <c r="FMG168"/>
      <c r="FMH168"/>
      <c r="FMI168"/>
      <c r="FMJ168"/>
      <c r="FMK168"/>
      <c r="FML168"/>
      <c r="FMM168"/>
      <c r="FMN168"/>
      <c r="FMO168"/>
      <c r="FMP168"/>
      <c r="FMQ168"/>
      <c r="FMR168"/>
      <c r="FMS168"/>
      <c r="FMT168"/>
      <c r="FMU168"/>
      <c r="FMV168"/>
      <c r="FMW168"/>
      <c r="FMX168"/>
      <c r="FMY168"/>
      <c r="FMZ168"/>
      <c r="FNA168"/>
      <c r="FNB168"/>
      <c r="FNC168"/>
      <c r="FND168"/>
      <c r="FNE168"/>
      <c r="FNF168"/>
      <c r="FNG168"/>
      <c r="FNH168"/>
      <c r="FNI168"/>
      <c r="FNJ168"/>
      <c r="FNK168"/>
      <c r="FNL168"/>
      <c r="FNM168"/>
      <c r="FNN168"/>
      <c r="FNO168"/>
      <c r="FNP168"/>
      <c r="FNQ168"/>
      <c r="FNR168"/>
      <c r="FNS168"/>
      <c r="FNT168"/>
      <c r="FNU168"/>
      <c r="FNV168"/>
      <c r="FNW168"/>
      <c r="FNX168"/>
      <c r="FNY168"/>
      <c r="FNZ168"/>
      <c r="FOA168"/>
      <c r="FOB168"/>
      <c r="FOC168"/>
      <c r="FOD168"/>
      <c r="FOE168"/>
      <c r="FOF168"/>
      <c r="FOG168"/>
      <c r="FOH168"/>
      <c r="FOI168"/>
      <c r="FOJ168"/>
      <c r="FOK168"/>
      <c r="FOL168"/>
      <c r="FOM168"/>
      <c r="FON168"/>
      <c r="FOO168"/>
      <c r="FOP168"/>
      <c r="FOQ168"/>
      <c r="FOR168"/>
      <c r="FOS168"/>
      <c r="FOT168"/>
      <c r="FOU168"/>
      <c r="FOV168"/>
      <c r="FOW168"/>
      <c r="FOX168"/>
      <c r="FOY168"/>
      <c r="FOZ168"/>
      <c r="FPA168"/>
      <c r="FPB168"/>
      <c r="FPC168"/>
      <c r="FPD168"/>
      <c r="FPE168"/>
      <c r="FPF168"/>
      <c r="FPG168"/>
      <c r="FPH168"/>
      <c r="FPI168"/>
      <c r="FPJ168"/>
      <c r="FPK168"/>
      <c r="FPL168"/>
      <c r="FPM168"/>
      <c r="FPN168"/>
      <c r="FPO168"/>
      <c r="FPP168"/>
      <c r="FPQ168"/>
      <c r="FPR168"/>
      <c r="FPS168"/>
      <c r="FPT168"/>
      <c r="FPU168"/>
      <c r="FPV168"/>
      <c r="FPW168"/>
      <c r="FPX168"/>
      <c r="FPY168"/>
      <c r="FPZ168"/>
      <c r="FQA168"/>
      <c r="FQB168"/>
      <c r="FQC168"/>
      <c r="FQD168"/>
      <c r="FQE168"/>
      <c r="FQF168"/>
      <c r="FQG168"/>
      <c r="FQH168"/>
      <c r="FQI168"/>
      <c r="FQJ168"/>
      <c r="FQK168"/>
      <c r="FQL168"/>
      <c r="FQM168"/>
      <c r="FQN168"/>
      <c r="FQO168"/>
      <c r="FQP168"/>
      <c r="FQQ168"/>
      <c r="FQR168"/>
      <c r="FQS168"/>
      <c r="FQT168"/>
      <c r="FQU168"/>
      <c r="FQV168"/>
      <c r="FQW168"/>
      <c r="FQX168"/>
      <c r="FQY168"/>
      <c r="FQZ168"/>
      <c r="FRA168"/>
      <c r="FRB168"/>
      <c r="FRC168"/>
      <c r="FRD168"/>
      <c r="FRE168"/>
      <c r="FRF168"/>
      <c r="FRG168"/>
      <c r="FRH168"/>
      <c r="FRI168"/>
      <c r="FRJ168"/>
      <c r="FRK168"/>
      <c r="FRL168"/>
      <c r="FRM168"/>
      <c r="FRN168"/>
      <c r="FRO168"/>
      <c r="FRP168"/>
      <c r="FRQ168"/>
      <c r="FRR168"/>
      <c r="FRS168"/>
      <c r="FRT168"/>
      <c r="FRU168"/>
      <c r="FRV168"/>
      <c r="FRW168"/>
      <c r="FRX168"/>
      <c r="FRY168"/>
      <c r="FRZ168"/>
      <c r="FSA168"/>
      <c r="FSB168"/>
      <c r="FSC168"/>
      <c r="FSD168"/>
      <c r="FSE168"/>
      <c r="FSF168"/>
      <c r="FSG168"/>
      <c r="FSH168"/>
      <c r="FSI168"/>
      <c r="FSJ168"/>
      <c r="FSK168"/>
      <c r="FSL168"/>
      <c r="FSM168"/>
      <c r="FSN168"/>
      <c r="FSO168"/>
      <c r="FSP168"/>
      <c r="FSQ168"/>
      <c r="FSR168"/>
      <c r="FSS168"/>
      <c r="FST168"/>
      <c r="FSU168"/>
      <c r="FSV168"/>
      <c r="FSW168"/>
      <c r="FSX168"/>
      <c r="FSY168"/>
      <c r="FSZ168"/>
      <c r="FTA168"/>
      <c r="FTB168"/>
      <c r="FTC168"/>
      <c r="FTD168"/>
      <c r="FTE168"/>
      <c r="FTF168"/>
      <c r="FTG168"/>
      <c r="FTH168"/>
      <c r="FTI168"/>
      <c r="FTJ168"/>
      <c r="FTK168"/>
      <c r="FTL168"/>
      <c r="FTM168"/>
      <c r="FTN168"/>
      <c r="FTO168"/>
      <c r="FTP168"/>
      <c r="FTQ168"/>
      <c r="FTR168"/>
      <c r="FTS168"/>
      <c r="FTT168"/>
      <c r="FTU168"/>
      <c r="FTV168"/>
      <c r="FTW168"/>
      <c r="FTX168"/>
      <c r="FTY168"/>
      <c r="FTZ168"/>
      <c r="FUA168"/>
      <c r="FUB168"/>
      <c r="FUC168"/>
      <c r="FUD168"/>
      <c r="FUE168"/>
      <c r="FUF168"/>
      <c r="FUG168"/>
      <c r="FUH168"/>
      <c r="FUI168"/>
      <c r="FUJ168"/>
      <c r="FUK168"/>
      <c r="FUL168"/>
      <c r="FUM168"/>
      <c r="FUN168"/>
      <c r="FUO168"/>
      <c r="FUP168"/>
      <c r="FUQ168"/>
      <c r="FUR168"/>
      <c r="FUS168"/>
      <c r="FUT168"/>
      <c r="FUU168"/>
      <c r="FUV168"/>
      <c r="FUW168"/>
      <c r="FUX168"/>
      <c r="FUY168"/>
      <c r="FUZ168"/>
      <c r="FVA168"/>
      <c r="FVB168"/>
      <c r="FVC168"/>
      <c r="FVD168"/>
      <c r="FVE168"/>
      <c r="FVF168"/>
      <c r="FVG168"/>
      <c r="FVH168"/>
      <c r="FVI168"/>
      <c r="FVJ168"/>
      <c r="FVK168"/>
      <c r="FVL168"/>
      <c r="FVM168"/>
      <c r="FVN168"/>
      <c r="FVO168"/>
      <c r="FVP168"/>
      <c r="FVQ168"/>
      <c r="FVR168"/>
      <c r="FVS168"/>
      <c r="FVT168"/>
      <c r="FVU168"/>
      <c r="FVV168"/>
      <c r="FVW168"/>
      <c r="FVX168"/>
      <c r="FVY168"/>
      <c r="FVZ168"/>
      <c r="FWA168"/>
      <c r="FWB168"/>
      <c r="FWC168"/>
      <c r="FWD168"/>
      <c r="FWE168"/>
      <c r="FWF168"/>
      <c r="FWG168"/>
      <c r="FWH168"/>
      <c r="FWI168"/>
      <c r="FWJ168"/>
      <c r="FWK168"/>
      <c r="FWL168"/>
      <c r="FWM168"/>
      <c r="FWN168"/>
      <c r="FWO168"/>
      <c r="FWP168"/>
      <c r="FWQ168"/>
      <c r="FWR168"/>
      <c r="FWS168"/>
      <c r="FWT168"/>
      <c r="FWU168"/>
      <c r="FWV168"/>
      <c r="FWW168"/>
      <c r="FWX168"/>
      <c r="FWY168"/>
      <c r="FWZ168"/>
      <c r="FXA168"/>
      <c r="FXB168"/>
      <c r="FXC168"/>
      <c r="FXD168"/>
      <c r="FXE168"/>
      <c r="FXF168"/>
      <c r="FXG168"/>
      <c r="FXH168"/>
      <c r="FXI168"/>
      <c r="FXJ168"/>
      <c r="FXK168"/>
      <c r="FXL168"/>
      <c r="FXM168"/>
      <c r="FXN168"/>
      <c r="FXO168"/>
      <c r="FXP168"/>
      <c r="FXQ168"/>
      <c r="FXR168"/>
      <c r="FXS168"/>
      <c r="FXT168"/>
      <c r="FXU168"/>
      <c r="FXV168"/>
      <c r="FXW168"/>
      <c r="FXX168"/>
      <c r="FXY168"/>
      <c r="FXZ168"/>
      <c r="FYA168"/>
      <c r="FYB168"/>
      <c r="FYC168"/>
      <c r="FYD168"/>
      <c r="FYE168"/>
      <c r="FYF168"/>
      <c r="FYG168"/>
      <c r="FYH168"/>
      <c r="FYI168"/>
      <c r="FYJ168"/>
      <c r="FYK168"/>
      <c r="FYL168"/>
      <c r="FYM168"/>
      <c r="FYN168"/>
      <c r="FYO168"/>
      <c r="FYP168"/>
      <c r="FYQ168"/>
      <c r="FYR168"/>
      <c r="FYS168"/>
      <c r="FYT168"/>
      <c r="FYU168"/>
      <c r="FYV168"/>
      <c r="FYW168"/>
      <c r="FYX168"/>
      <c r="FYY168"/>
      <c r="FYZ168"/>
      <c r="FZA168"/>
      <c r="FZB168"/>
      <c r="FZC168"/>
      <c r="FZD168"/>
      <c r="FZE168"/>
      <c r="FZF168"/>
      <c r="FZG168"/>
      <c r="FZH168"/>
      <c r="FZI168"/>
      <c r="FZJ168"/>
      <c r="FZK168"/>
      <c r="FZL168"/>
      <c r="FZM168"/>
      <c r="FZN168"/>
      <c r="FZO168"/>
      <c r="FZP168"/>
      <c r="FZQ168"/>
      <c r="FZR168"/>
      <c r="FZS168"/>
      <c r="FZT168"/>
      <c r="FZU168"/>
      <c r="FZV168"/>
      <c r="FZW168"/>
      <c r="FZX168"/>
      <c r="FZY168"/>
      <c r="FZZ168"/>
      <c r="GAA168"/>
      <c r="GAB168"/>
      <c r="GAC168"/>
      <c r="GAD168"/>
      <c r="GAE168"/>
      <c r="GAF168"/>
      <c r="GAG168"/>
      <c r="GAH168"/>
      <c r="GAI168"/>
      <c r="GAJ168"/>
      <c r="GAK168"/>
      <c r="GAL168"/>
      <c r="GAM168"/>
      <c r="GAN168"/>
      <c r="GAO168"/>
      <c r="GAP168"/>
      <c r="GAQ168"/>
      <c r="GAR168"/>
      <c r="GAS168"/>
      <c r="GAT168"/>
      <c r="GAU168"/>
      <c r="GAV168"/>
      <c r="GAW168"/>
      <c r="GAX168"/>
      <c r="GAY168"/>
      <c r="GAZ168"/>
      <c r="GBA168"/>
      <c r="GBB168"/>
      <c r="GBC168"/>
      <c r="GBD168"/>
      <c r="GBE168"/>
      <c r="GBF168"/>
      <c r="GBG168"/>
      <c r="GBH168"/>
      <c r="GBI168"/>
      <c r="GBJ168"/>
      <c r="GBK168"/>
      <c r="GBL168"/>
      <c r="GBM168"/>
      <c r="GBN168"/>
      <c r="GBO168"/>
      <c r="GBP168"/>
      <c r="GBQ168"/>
      <c r="GBR168"/>
      <c r="GBS168"/>
      <c r="GBT168"/>
      <c r="GBU168"/>
      <c r="GBV168"/>
      <c r="GBW168"/>
      <c r="GBX168"/>
      <c r="GBY168"/>
      <c r="GBZ168"/>
      <c r="GCA168"/>
      <c r="GCB168"/>
      <c r="GCC168"/>
      <c r="GCD168"/>
      <c r="GCE168"/>
      <c r="GCF168"/>
      <c r="GCG168"/>
      <c r="GCH168"/>
      <c r="GCI168"/>
      <c r="GCJ168"/>
      <c r="GCK168"/>
      <c r="GCL168"/>
      <c r="GCM168"/>
      <c r="GCN168"/>
      <c r="GCO168"/>
      <c r="GCP168"/>
      <c r="GCQ168"/>
      <c r="GCR168"/>
      <c r="GCS168"/>
      <c r="GCT168"/>
      <c r="GCU168"/>
      <c r="GCV168"/>
      <c r="GCW168"/>
      <c r="GCX168"/>
      <c r="GCY168"/>
      <c r="GCZ168"/>
      <c r="GDA168"/>
      <c r="GDB168"/>
      <c r="GDC168"/>
      <c r="GDD168"/>
      <c r="GDE168"/>
      <c r="GDF168"/>
      <c r="GDG168"/>
      <c r="GDH168"/>
      <c r="GDI168"/>
      <c r="GDJ168"/>
      <c r="GDK168"/>
      <c r="GDL168"/>
      <c r="GDM168"/>
      <c r="GDN168"/>
      <c r="GDO168"/>
      <c r="GDP168"/>
      <c r="GDQ168"/>
      <c r="GDR168"/>
      <c r="GDS168"/>
      <c r="GDT168"/>
      <c r="GDU168"/>
      <c r="GDV168"/>
      <c r="GDW168"/>
      <c r="GDX168"/>
      <c r="GDY168"/>
      <c r="GDZ168"/>
      <c r="GEA168"/>
      <c r="GEB168"/>
      <c r="GEC168"/>
      <c r="GED168"/>
      <c r="GEE168"/>
      <c r="GEF168"/>
      <c r="GEG168"/>
      <c r="GEH168"/>
      <c r="GEI168"/>
      <c r="GEJ168"/>
      <c r="GEK168"/>
      <c r="GEL168"/>
      <c r="GEM168"/>
      <c r="GEN168"/>
      <c r="GEO168"/>
      <c r="GEP168"/>
      <c r="GEQ168"/>
      <c r="GER168"/>
      <c r="GES168"/>
      <c r="GET168"/>
      <c r="GEU168"/>
      <c r="GEV168"/>
      <c r="GEW168"/>
      <c r="GEX168"/>
      <c r="GEY168"/>
      <c r="GEZ168"/>
      <c r="GFA168"/>
      <c r="GFB168"/>
      <c r="GFC168"/>
      <c r="GFD168"/>
      <c r="GFE168"/>
      <c r="GFF168"/>
      <c r="GFG168"/>
      <c r="GFH168"/>
      <c r="GFI168"/>
      <c r="GFJ168"/>
      <c r="GFK168"/>
      <c r="GFL168"/>
      <c r="GFM168"/>
      <c r="GFN168"/>
      <c r="GFO168"/>
    </row>
    <row r="169" spans="1:4903" x14ac:dyDescent="0.35">
      <c r="A169" s="37" t="s">
        <v>21</v>
      </c>
      <c r="B169" s="34">
        <v>11940.300000000001</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c r="ANV169"/>
      <c r="ANW169"/>
      <c r="ANX169"/>
      <c r="ANY169"/>
      <c r="ANZ169"/>
      <c r="AOA169"/>
      <c r="AOB169"/>
      <c r="AOC169"/>
      <c r="AOD169"/>
      <c r="AOE169"/>
      <c r="AOF169"/>
      <c r="AOG169"/>
      <c r="AOH169"/>
      <c r="AOI169"/>
      <c r="AOJ169"/>
      <c r="AOK169"/>
      <c r="AOL169"/>
      <c r="AOM169"/>
      <c r="AON169"/>
      <c r="AOO169"/>
      <c r="AOP169"/>
      <c r="AOQ169"/>
      <c r="AOR169"/>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c r="ASC169"/>
      <c r="ASD169"/>
      <c r="ASE169"/>
      <c r="ASF169"/>
      <c r="ASG169"/>
      <c r="ASH169"/>
      <c r="ASI169"/>
      <c r="ASJ169"/>
      <c r="ASK169"/>
      <c r="ASL169"/>
      <c r="ASM169"/>
      <c r="ASN169"/>
      <c r="ASO169"/>
      <c r="ASP169"/>
      <c r="ASQ169"/>
      <c r="ASR169"/>
      <c r="ASS169"/>
      <c r="AST169"/>
      <c r="ASU169"/>
      <c r="ASV169"/>
      <c r="ASW169"/>
      <c r="ASX169"/>
      <c r="ASY169"/>
      <c r="ASZ169"/>
      <c r="ATA169"/>
      <c r="ATB169"/>
      <c r="ATC169"/>
      <c r="ATD169"/>
      <c r="ATE169"/>
      <c r="ATF169"/>
      <c r="ATG169"/>
      <c r="ATH169"/>
      <c r="ATI169"/>
      <c r="ATJ169"/>
      <c r="ATK169"/>
      <c r="ATL169"/>
      <c r="ATM169"/>
      <c r="ATN169"/>
      <c r="ATO169"/>
      <c r="ATP169"/>
      <c r="ATQ169"/>
      <c r="ATR169"/>
      <c r="ATS169"/>
      <c r="ATT169"/>
      <c r="ATU169"/>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c r="AVJ169"/>
      <c r="AVK169"/>
      <c r="AVL169"/>
      <c r="AVM169"/>
      <c r="AVN169"/>
      <c r="AVO169"/>
      <c r="AVP169"/>
      <c r="AVQ169"/>
      <c r="AVR169"/>
      <c r="AVS169"/>
      <c r="AVT169"/>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c r="AXI169"/>
      <c r="AXJ169"/>
      <c r="AXK169"/>
      <c r="AXL169"/>
      <c r="AXM169"/>
      <c r="AXN169"/>
      <c r="AXO169"/>
      <c r="AXP169"/>
      <c r="AXQ169"/>
      <c r="AXR169"/>
      <c r="AXS169"/>
      <c r="AXT169"/>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c r="AZQ169"/>
      <c r="AZR169"/>
      <c r="AZS169"/>
      <c r="AZT169"/>
      <c r="AZU169"/>
      <c r="AZV169"/>
      <c r="AZW169"/>
      <c r="AZX169"/>
      <c r="AZY169"/>
      <c r="AZZ169"/>
      <c r="BAA169"/>
      <c r="BAB169"/>
      <c r="BAC169"/>
      <c r="BAD169"/>
      <c r="BAE169"/>
      <c r="BAF169"/>
      <c r="BAG169"/>
      <c r="BAH169"/>
      <c r="BAI169"/>
      <c r="BAJ169"/>
      <c r="BAK169"/>
      <c r="BAL169"/>
      <c r="BAM169"/>
      <c r="BAN169"/>
      <c r="BAO169"/>
      <c r="BAP169"/>
      <c r="BAQ169"/>
      <c r="BAR169"/>
      <c r="BAS169"/>
      <c r="BAT169"/>
      <c r="BAU169"/>
      <c r="BAV169"/>
      <c r="BAW169"/>
      <c r="BAX169"/>
      <c r="BAY169"/>
      <c r="BAZ169"/>
      <c r="BBA169"/>
      <c r="BBB169"/>
      <c r="BBC169"/>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c r="BEQ169"/>
      <c r="BER169"/>
      <c r="BES169"/>
      <c r="BET169"/>
      <c r="BEU169"/>
      <c r="BEV169"/>
      <c r="BEW169"/>
      <c r="BEX169"/>
      <c r="BEY169"/>
      <c r="BEZ169"/>
      <c r="BFA169"/>
      <c r="BFB169"/>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c r="BGY169"/>
      <c r="BGZ169"/>
      <c r="BHA169"/>
      <c r="BHB169"/>
      <c r="BHC169"/>
      <c r="BHD169"/>
      <c r="BHE169"/>
      <c r="BHF169"/>
      <c r="BHG169"/>
      <c r="BHH169"/>
      <c r="BHI169"/>
      <c r="BHJ169"/>
      <c r="BHK169"/>
      <c r="BHL169"/>
      <c r="BHM169"/>
      <c r="BHN169"/>
      <c r="BHO169"/>
      <c r="BHP169"/>
      <c r="BHQ169"/>
      <c r="BHR169"/>
      <c r="BHS169"/>
      <c r="BHT169"/>
      <c r="BHU169"/>
      <c r="BHV169"/>
      <c r="BHW169"/>
      <c r="BHX169"/>
      <c r="BHY169"/>
      <c r="BHZ169"/>
      <c r="BIA169"/>
      <c r="BIB169"/>
      <c r="BIC169"/>
      <c r="BID169"/>
      <c r="BIE169"/>
      <c r="BIF169"/>
      <c r="BIG169"/>
      <c r="BIH169"/>
      <c r="BII169"/>
      <c r="BIJ169"/>
      <c r="BIK169"/>
      <c r="BIL169"/>
      <c r="BIM169"/>
      <c r="BIN169"/>
      <c r="BIO169"/>
      <c r="BIP169"/>
      <c r="BIQ169"/>
      <c r="BIR169"/>
      <c r="BIS169"/>
      <c r="BIT169"/>
      <c r="BIU169"/>
      <c r="BIV169"/>
      <c r="BIW169"/>
      <c r="BIX169"/>
      <c r="BIY169"/>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c r="BMM169"/>
      <c r="BMN169"/>
      <c r="BMO169"/>
      <c r="BMP169"/>
      <c r="BMQ169"/>
      <c r="BMR169"/>
      <c r="BMS169"/>
      <c r="BMT169"/>
      <c r="BMU169"/>
      <c r="BMV169"/>
      <c r="BMW169"/>
      <c r="BMX169"/>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c r="BOU169"/>
      <c r="BOV169"/>
      <c r="BOW169"/>
      <c r="BOX169"/>
      <c r="BOY169"/>
      <c r="BOZ169"/>
      <c r="BPA169"/>
      <c r="BPB169"/>
      <c r="BPC169"/>
      <c r="BPD169"/>
      <c r="BPE169"/>
      <c r="BPF169"/>
      <c r="BPG169"/>
      <c r="BPH169"/>
      <c r="BPI169"/>
      <c r="BPJ169"/>
      <c r="BPK169"/>
      <c r="BPL169"/>
      <c r="BPM169"/>
      <c r="BPN169"/>
      <c r="BPO169"/>
      <c r="BPP169"/>
      <c r="BPQ169"/>
      <c r="BPR169"/>
      <c r="BPS169"/>
      <c r="BPT169"/>
      <c r="BPU169"/>
      <c r="BPV169"/>
      <c r="BPW169"/>
      <c r="BPX169"/>
      <c r="BPY169"/>
      <c r="BPZ169"/>
      <c r="BQA169"/>
      <c r="BQB169"/>
      <c r="BQC169"/>
      <c r="BQD169"/>
      <c r="BQE169"/>
      <c r="BQF169"/>
      <c r="BQG169"/>
      <c r="BQH169"/>
      <c r="BQI169"/>
      <c r="BQJ169"/>
      <c r="BQK169"/>
      <c r="BQL169"/>
      <c r="BQM169"/>
      <c r="BQN169"/>
      <c r="BQO169"/>
      <c r="BQP169"/>
      <c r="BQQ169"/>
      <c r="BQR169"/>
      <c r="BQS169"/>
      <c r="BQT169"/>
      <c r="BQU169"/>
      <c r="BQV169"/>
      <c r="BQW169"/>
      <c r="BQX169"/>
      <c r="BQY169"/>
      <c r="BQZ169"/>
      <c r="BRA169"/>
      <c r="BRB169"/>
      <c r="BRC169"/>
      <c r="BRD169"/>
      <c r="BRE169"/>
      <c r="BRF169"/>
      <c r="BRG169"/>
      <c r="BRH169"/>
      <c r="BRI169"/>
      <c r="BRJ169"/>
      <c r="BRK169"/>
      <c r="BRL169"/>
      <c r="BRM169"/>
      <c r="BRN169"/>
      <c r="BRO169"/>
      <c r="BRP169"/>
      <c r="BRQ169"/>
      <c r="BRR169"/>
      <c r="BRS169"/>
      <c r="BRT169"/>
      <c r="BRU169"/>
      <c r="BRV169"/>
      <c r="BRW169"/>
      <c r="BRX169"/>
      <c r="BRY169"/>
      <c r="BRZ169"/>
      <c r="BSA169"/>
      <c r="BSB169"/>
      <c r="BSC169"/>
      <c r="BSD169"/>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c r="BUO169"/>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c r="BVR169"/>
      <c r="BVS169"/>
      <c r="BVT169"/>
      <c r="BVU169"/>
      <c r="BVV169"/>
      <c r="BVW169"/>
      <c r="BVX169"/>
      <c r="BVY169"/>
      <c r="BVZ169"/>
      <c r="BWA169"/>
      <c r="BWB169"/>
      <c r="BWC169"/>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c r="BXZ169"/>
      <c r="BYA169"/>
      <c r="BYB169"/>
      <c r="BYC169"/>
      <c r="BYD169"/>
      <c r="BYE169"/>
      <c r="BYF169"/>
      <c r="BYG169"/>
      <c r="BYH169"/>
      <c r="BYI169"/>
      <c r="BYJ169"/>
      <c r="BYK169"/>
      <c r="BYL169"/>
      <c r="BYM169"/>
      <c r="BYN169"/>
      <c r="BYO169"/>
      <c r="BYP169"/>
      <c r="BYQ169"/>
      <c r="BYR169"/>
      <c r="BYS169"/>
      <c r="BYT169"/>
      <c r="BYU169"/>
      <c r="BYV169"/>
      <c r="BYW169"/>
      <c r="BYX169"/>
      <c r="BYY169"/>
      <c r="BYZ169"/>
      <c r="BZA169"/>
      <c r="BZB169"/>
      <c r="BZC169"/>
      <c r="BZD169"/>
      <c r="BZE169"/>
      <c r="BZF169"/>
      <c r="BZG169"/>
      <c r="BZH169"/>
      <c r="BZI169"/>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c r="CBT169"/>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c r="CCW169"/>
      <c r="CCX169"/>
      <c r="CCY169"/>
      <c r="CCZ169"/>
      <c r="CDA169"/>
      <c r="CDB169"/>
      <c r="CDC169"/>
      <c r="CDD169"/>
      <c r="CDE169"/>
      <c r="CDF169"/>
      <c r="CDG169"/>
      <c r="CDH169"/>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c r="CFF169"/>
      <c r="CFG169"/>
      <c r="CFH169"/>
      <c r="CFI169"/>
      <c r="CFJ169"/>
      <c r="CFK169"/>
      <c r="CFL169"/>
      <c r="CFM169"/>
      <c r="CFN169"/>
      <c r="CFO169"/>
      <c r="CFP169"/>
      <c r="CFQ169"/>
      <c r="CFR169"/>
      <c r="CFS169"/>
      <c r="CFT169"/>
      <c r="CFU169"/>
      <c r="CFV169"/>
      <c r="CFW169"/>
      <c r="CFX169"/>
      <c r="CFY169"/>
      <c r="CFZ169"/>
      <c r="CGA169"/>
      <c r="CGB169"/>
      <c r="CGC169"/>
      <c r="CGD169"/>
      <c r="CGE169"/>
      <c r="CGF169"/>
      <c r="CGG169"/>
      <c r="CGH169"/>
      <c r="CGI169"/>
      <c r="CGJ169"/>
      <c r="CGK169"/>
      <c r="CGL169"/>
      <c r="CGM169"/>
      <c r="CGN169"/>
      <c r="CGO169"/>
      <c r="CGP169"/>
      <c r="CGQ169"/>
      <c r="CGR169"/>
      <c r="CGS169"/>
      <c r="CGT169"/>
      <c r="CGU169"/>
      <c r="CGV169"/>
      <c r="CGW169"/>
      <c r="CGX169"/>
      <c r="CGY169"/>
      <c r="CGZ169"/>
      <c r="CHA169"/>
      <c r="CHB169"/>
      <c r="CHC169"/>
      <c r="CHD169"/>
      <c r="CHE169"/>
      <c r="CHF169"/>
      <c r="CHG169"/>
      <c r="CHH169"/>
      <c r="CHI169"/>
      <c r="CHJ169"/>
      <c r="CHK169"/>
      <c r="CHL169"/>
      <c r="CHM169"/>
      <c r="CHN169"/>
      <c r="CHO169"/>
      <c r="CHP169"/>
      <c r="CHQ169"/>
      <c r="CHR169"/>
      <c r="CHS169"/>
      <c r="CHT169"/>
      <c r="CHU169"/>
      <c r="CHV169"/>
      <c r="CHW169"/>
      <c r="CHX169"/>
      <c r="CHY169"/>
      <c r="CHZ169"/>
      <c r="CIA169"/>
      <c r="CIB169"/>
      <c r="CIC169"/>
      <c r="CID169"/>
      <c r="CIE169"/>
      <c r="CIF169"/>
      <c r="CIG169"/>
      <c r="CIH169"/>
      <c r="CII169"/>
      <c r="CIJ169"/>
      <c r="CIK169"/>
      <c r="CIL169"/>
      <c r="CIM169"/>
      <c r="CIN169"/>
      <c r="CIO169"/>
      <c r="CIP169"/>
      <c r="CIQ169"/>
      <c r="CIR169"/>
      <c r="CIS169"/>
      <c r="CIT169"/>
      <c r="CIU169"/>
      <c r="CIV169"/>
      <c r="CIW169"/>
      <c r="CIX169"/>
      <c r="CIY169"/>
      <c r="CIZ169"/>
      <c r="CJA169"/>
      <c r="CJB169"/>
      <c r="CJC169"/>
      <c r="CJD169"/>
      <c r="CJE169"/>
      <c r="CJF169"/>
      <c r="CJG169"/>
      <c r="CJH169"/>
      <c r="CJI169"/>
      <c r="CJJ169"/>
      <c r="CJK169"/>
      <c r="CJL169"/>
      <c r="CJM169"/>
      <c r="CJN169"/>
      <c r="CJO169"/>
      <c r="CJP169"/>
      <c r="CJQ169"/>
      <c r="CJR169"/>
      <c r="CJS169"/>
      <c r="CJT169"/>
      <c r="CJU169"/>
      <c r="CJV169"/>
      <c r="CJW169"/>
      <c r="CJX169"/>
      <c r="CJY169"/>
      <c r="CJZ169"/>
      <c r="CKA169"/>
      <c r="CKB169"/>
      <c r="CKC169"/>
      <c r="CKD169"/>
      <c r="CKE169"/>
      <c r="CKF169"/>
      <c r="CKG169"/>
      <c r="CKH169"/>
      <c r="CKI169"/>
      <c r="CKJ169"/>
      <c r="CKK169"/>
      <c r="CKL169"/>
      <c r="CKM169"/>
      <c r="CKN169"/>
      <c r="CKO169"/>
      <c r="CKP169"/>
      <c r="CKQ169"/>
      <c r="CKR169"/>
      <c r="CKS169"/>
      <c r="CKT169"/>
      <c r="CKU169"/>
      <c r="CKV169"/>
      <c r="CKW169"/>
      <c r="CKX169"/>
      <c r="CKY169"/>
      <c r="CKZ169"/>
      <c r="CLA169"/>
      <c r="CLB169"/>
      <c r="CLC169"/>
      <c r="CLD169"/>
      <c r="CLE169"/>
      <c r="CLF169"/>
      <c r="CLG169"/>
      <c r="CLH169"/>
      <c r="CLI169"/>
      <c r="CLJ169"/>
      <c r="CLK169"/>
      <c r="CLL169"/>
      <c r="CLM169"/>
      <c r="CLN169"/>
      <c r="CLO169"/>
      <c r="CLP169"/>
      <c r="CLQ169"/>
      <c r="CLR169"/>
      <c r="CLS169"/>
      <c r="CLT169"/>
      <c r="CLU169"/>
      <c r="CLV169"/>
      <c r="CLW169"/>
      <c r="CLX169"/>
      <c r="CLY169"/>
      <c r="CLZ169"/>
      <c r="CMA169"/>
      <c r="CMB169"/>
      <c r="CMC169"/>
      <c r="CMD169"/>
      <c r="CME169"/>
      <c r="CMF169"/>
      <c r="CMG169"/>
      <c r="CMH169"/>
      <c r="CMI169"/>
      <c r="CMJ169"/>
      <c r="CMK169"/>
      <c r="CML169"/>
      <c r="CMM169"/>
      <c r="CMN169"/>
      <c r="CMO169"/>
      <c r="CMP169"/>
      <c r="CMQ169"/>
      <c r="CMR169"/>
      <c r="CMS169"/>
      <c r="CMT169"/>
      <c r="CMU169"/>
      <c r="CMV169"/>
      <c r="CMW169"/>
      <c r="CMX169"/>
      <c r="CMY169"/>
      <c r="CMZ169"/>
      <c r="CNA169"/>
      <c r="CNB169"/>
      <c r="CNC169"/>
      <c r="CND169"/>
      <c r="CNE169"/>
      <c r="CNF169"/>
      <c r="CNG169"/>
      <c r="CNH169"/>
      <c r="CNI169"/>
      <c r="CNJ169"/>
      <c r="CNK169"/>
      <c r="CNL169"/>
      <c r="CNM169"/>
      <c r="CNN169"/>
      <c r="CNO169"/>
      <c r="CNP169"/>
      <c r="CNQ169"/>
      <c r="CNR169"/>
      <c r="CNS169"/>
      <c r="CNT169"/>
      <c r="CNU169"/>
      <c r="CNV169"/>
      <c r="CNW169"/>
      <c r="CNX169"/>
      <c r="CNY169"/>
      <c r="CNZ169"/>
      <c r="COA169"/>
      <c r="COB169"/>
      <c r="COC169"/>
      <c r="COD169"/>
      <c r="COE169"/>
      <c r="COF169"/>
      <c r="COG169"/>
      <c r="COH169"/>
      <c r="COI169"/>
      <c r="COJ169"/>
      <c r="COK169"/>
      <c r="COL169"/>
      <c r="COM169"/>
      <c r="CON169"/>
      <c r="COO169"/>
      <c r="COP169"/>
      <c r="COQ169"/>
      <c r="COR169"/>
      <c r="COS169"/>
      <c r="COT169"/>
      <c r="COU169"/>
      <c r="COV169"/>
      <c r="COW169"/>
      <c r="COX169"/>
      <c r="COY169"/>
      <c r="COZ169"/>
      <c r="CPA169"/>
      <c r="CPB169"/>
      <c r="CPC169"/>
      <c r="CPD169"/>
      <c r="CPE169"/>
      <c r="CPF169"/>
      <c r="CPG169"/>
      <c r="CPH169"/>
      <c r="CPI169"/>
      <c r="CPJ169"/>
      <c r="CPK169"/>
      <c r="CPL169"/>
      <c r="CPM169"/>
      <c r="CPN169"/>
      <c r="CPO169"/>
      <c r="CPP169"/>
      <c r="CPQ169"/>
      <c r="CPR169"/>
      <c r="CPS169"/>
      <c r="CPT169"/>
      <c r="CPU169"/>
      <c r="CPV169"/>
      <c r="CPW169"/>
      <c r="CPX169"/>
      <c r="CPY169"/>
      <c r="CPZ169"/>
      <c r="CQA169"/>
      <c r="CQB169"/>
      <c r="CQC169"/>
      <c r="CQD169"/>
      <c r="CQE169"/>
      <c r="CQF169"/>
      <c r="CQG169"/>
      <c r="CQH169"/>
      <c r="CQI169"/>
      <c r="CQJ169"/>
      <c r="CQK169"/>
      <c r="CQL169"/>
      <c r="CQM169"/>
      <c r="CQN169"/>
      <c r="CQO169"/>
      <c r="CQP169"/>
      <c r="CQQ169"/>
      <c r="CQR169"/>
      <c r="CQS169"/>
      <c r="CQT169"/>
      <c r="CQU169"/>
      <c r="CQV169"/>
      <c r="CQW169"/>
      <c r="CQX169"/>
      <c r="CQY169"/>
      <c r="CQZ169"/>
      <c r="CRA169"/>
      <c r="CRB169"/>
      <c r="CRC169"/>
      <c r="CRD169"/>
      <c r="CRE169"/>
      <c r="CRF169"/>
      <c r="CRG169"/>
      <c r="CRH169"/>
      <c r="CRI169"/>
      <c r="CRJ169"/>
      <c r="CRK169"/>
      <c r="CRL169"/>
      <c r="CRM169"/>
      <c r="CRN169"/>
      <c r="CRO169"/>
      <c r="CRP169"/>
      <c r="CRQ169"/>
      <c r="CRR169"/>
      <c r="CRS169"/>
      <c r="CRT169"/>
      <c r="CRU169"/>
      <c r="CRV169"/>
      <c r="CRW169"/>
      <c r="CRX169"/>
      <c r="CRY169"/>
      <c r="CRZ169"/>
      <c r="CSA169"/>
      <c r="CSB169"/>
      <c r="CSC169"/>
      <c r="CSD169"/>
      <c r="CSE169"/>
      <c r="CSF169"/>
      <c r="CSG169"/>
      <c r="CSH169"/>
      <c r="CSI169"/>
      <c r="CSJ169"/>
      <c r="CSK169"/>
      <c r="CSL169"/>
      <c r="CSM169"/>
      <c r="CSN169"/>
      <c r="CSO169"/>
      <c r="CSP169"/>
      <c r="CSQ169"/>
      <c r="CSR169"/>
      <c r="CSS169"/>
      <c r="CST169"/>
      <c r="CSU169"/>
      <c r="CSV169"/>
      <c r="CSW169"/>
      <c r="CSX169"/>
      <c r="CSY169"/>
      <c r="CSZ169"/>
      <c r="CTA169"/>
      <c r="CTB169"/>
      <c r="CTC169"/>
      <c r="CTD169"/>
      <c r="CTE169"/>
      <c r="CTF169"/>
      <c r="CTG169"/>
      <c r="CTH169"/>
      <c r="CTI169"/>
      <c r="CTJ169"/>
      <c r="CTK169"/>
      <c r="CTL169"/>
      <c r="CTM169"/>
      <c r="CTN169"/>
      <c r="CTO169"/>
      <c r="CTP169"/>
      <c r="CTQ169"/>
      <c r="CTR169"/>
      <c r="CTS169"/>
      <c r="CTT169"/>
      <c r="CTU169"/>
      <c r="CTV169"/>
      <c r="CTW169"/>
      <c r="CTX169"/>
      <c r="CTY169"/>
      <c r="CTZ169"/>
      <c r="CUA169"/>
      <c r="CUB169"/>
      <c r="CUC169"/>
      <c r="CUD169"/>
      <c r="CUE169"/>
      <c r="CUF169"/>
      <c r="CUG169"/>
      <c r="CUH169"/>
      <c r="CUI169"/>
      <c r="CUJ169"/>
      <c r="CUK169"/>
      <c r="CUL169"/>
      <c r="CUM169"/>
      <c r="CUN169"/>
      <c r="CUO169"/>
      <c r="CUP169"/>
      <c r="CUQ169"/>
      <c r="CUR169"/>
      <c r="CUS169"/>
      <c r="CUT169"/>
      <c r="CUU169"/>
      <c r="CUV169"/>
      <c r="CUW169"/>
      <c r="CUX169"/>
      <c r="CUY169"/>
      <c r="CUZ169"/>
      <c r="CVA169"/>
      <c r="CVB169"/>
      <c r="CVC169"/>
      <c r="CVD169"/>
      <c r="CVE169"/>
      <c r="CVF169"/>
      <c r="CVG169"/>
      <c r="CVH169"/>
      <c r="CVI169"/>
      <c r="CVJ169"/>
      <c r="CVK169"/>
      <c r="CVL169"/>
      <c r="CVM169"/>
      <c r="CVN169"/>
      <c r="CVO169"/>
      <c r="CVP169"/>
      <c r="CVQ169"/>
      <c r="CVR169"/>
      <c r="CVS169"/>
      <c r="CVT169"/>
      <c r="CVU169"/>
      <c r="CVV169"/>
      <c r="CVW169"/>
      <c r="CVX169"/>
      <c r="CVY169"/>
      <c r="CVZ169"/>
      <c r="CWA169"/>
      <c r="CWB169"/>
      <c r="CWC169"/>
      <c r="CWD169"/>
      <c r="CWE169"/>
      <c r="CWF169"/>
      <c r="CWG169"/>
      <c r="CWH169"/>
      <c r="CWI169"/>
      <c r="CWJ169"/>
      <c r="CWK169"/>
      <c r="CWL169"/>
      <c r="CWM169"/>
      <c r="CWN169"/>
      <c r="CWO169"/>
      <c r="CWP169"/>
      <c r="CWQ169"/>
      <c r="CWR169"/>
      <c r="CWS169"/>
      <c r="CWT169"/>
      <c r="CWU169"/>
      <c r="CWV169"/>
      <c r="CWW169"/>
      <c r="CWX169"/>
      <c r="CWY169"/>
      <c r="CWZ169"/>
      <c r="CXA169"/>
      <c r="CXB169"/>
      <c r="CXC169"/>
      <c r="CXD169"/>
      <c r="CXE169"/>
      <c r="CXF169"/>
      <c r="CXG169"/>
      <c r="CXH169"/>
      <c r="CXI169"/>
      <c r="CXJ169"/>
      <c r="CXK169"/>
      <c r="CXL169"/>
      <c r="CXM169"/>
      <c r="CXN169"/>
      <c r="CXO169"/>
      <c r="CXP169"/>
      <c r="CXQ169"/>
      <c r="CXR169"/>
      <c r="CXS169"/>
      <c r="CXT169"/>
      <c r="CXU169"/>
      <c r="CXV169"/>
      <c r="CXW169"/>
      <c r="CXX169"/>
      <c r="CXY169"/>
      <c r="CXZ169"/>
      <c r="CYA169"/>
      <c r="CYB169"/>
      <c r="CYC169"/>
      <c r="CYD169"/>
      <c r="CYE169"/>
      <c r="CYF169"/>
      <c r="CYG169"/>
      <c r="CYH169"/>
      <c r="CYI169"/>
      <c r="CYJ169"/>
      <c r="CYK169"/>
      <c r="CYL169"/>
      <c r="CYM169"/>
      <c r="CYN169"/>
      <c r="CYO169"/>
      <c r="CYP169"/>
      <c r="CYQ169"/>
      <c r="CYR169"/>
      <c r="CYS169"/>
      <c r="CYT169"/>
      <c r="CYU169"/>
      <c r="CYV169"/>
      <c r="CYW169"/>
      <c r="CYX169"/>
      <c r="CYY169"/>
      <c r="CYZ169"/>
      <c r="CZA169"/>
      <c r="CZB169"/>
      <c r="CZC169"/>
      <c r="CZD169"/>
      <c r="CZE169"/>
      <c r="CZF169"/>
      <c r="CZG169"/>
      <c r="CZH169"/>
      <c r="CZI169"/>
      <c r="CZJ169"/>
      <c r="CZK169"/>
      <c r="CZL169"/>
      <c r="CZM169"/>
      <c r="CZN169"/>
      <c r="CZO169"/>
      <c r="CZP169"/>
      <c r="CZQ169"/>
      <c r="CZR169"/>
      <c r="CZS169"/>
      <c r="CZT169"/>
      <c r="CZU169"/>
      <c r="CZV169"/>
      <c r="CZW169"/>
      <c r="CZX169"/>
      <c r="CZY169"/>
      <c r="CZZ169"/>
      <c r="DAA169"/>
      <c r="DAB169"/>
      <c r="DAC169"/>
      <c r="DAD169"/>
      <c r="DAE169"/>
      <c r="DAF169"/>
      <c r="DAG169"/>
      <c r="DAH169"/>
      <c r="DAI169"/>
      <c r="DAJ169"/>
      <c r="DAK169"/>
      <c r="DAL169"/>
      <c r="DAM169"/>
      <c r="DAN169"/>
      <c r="DAO169"/>
      <c r="DAP169"/>
      <c r="DAQ169"/>
      <c r="DAR169"/>
      <c r="DAS169"/>
      <c r="DAT169"/>
      <c r="DAU169"/>
      <c r="DAV169"/>
      <c r="DAW169"/>
      <c r="DAX169"/>
      <c r="DAY169"/>
      <c r="DAZ169"/>
      <c r="DBA169"/>
      <c r="DBB169"/>
      <c r="DBC169"/>
      <c r="DBD169"/>
      <c r="DBE169"/>
      <c r="DBF169"/>
      <c r="DBG169"/>
      <c r="DBH169"/>
      <c r="DBI169"/>
      <c r="DBJ169"/>
      <c r="DBK169"/>
      <c r="DBL169"/>
      <c r="DBM169"/>
      <c r="DBN169"/>
      <c r="DBO169"/>
      <c r="DBP169"/>
      <c r="DBQ169"/>
      <c r="DBR169"/>
      <c r="DBS169"/>
      <c r="DBT169"/>
      <c r="DBU169"/>
      <c r="DBV169"/>
      <c r="DBW169"/>
      <c r="DBX169"/>
      <c r="DBY169"/>
      <c r="DBZ169"/>
      <c r="DCA169"/>
      <c r="DCB169"/>
      <c r="DCC169"/>
      <c r="DCD169"/>
      <c r="DCE169"/>
      <c r="DCF169"/>
      <c r="DCG169"/>
      <c r="DCH169"/>
      <c r="DCI169"/>
      <c r="DCJ169"/>
      <c r="DCK169"/>
      <c r="DCL169"/>
      <c r="DCM169"/>
      <c r="DCN169"/>
      <c r="DCO169"/>
      <c r="DCP169"/>
      <c r="DCQ169"/>
      <c r="DCR169"/>
      <c r="DCS169"/>
      <c r="DCT169"/>
      <c r="DCU169"/>
      <c r="DCV169"/>
      <c r="DCW169"/>
      <c r="DCX169"/>
      <c r="DCY169"/>
      <c r="DCZ169"/>
      <c r="DDA169"/>
      <c r="DDB169"/>
      <c r="DDC169"/>
      <c r="DDD169"/>
      <c r="DDE169"/>
      <c r="DDF169"/>
      <c r="DDG169"/>
      <c r="DDH169"/>
      <c r="DDI169"/>
      <c r="DDJ169"/>
      <c r="DDK169"/>
      <c r="DDL169"/>
      <c r="DDM169"/>
      <c r="DDN169"/>
      <c r="DDO169"/>
      <c r="DDP169"/>
      <c r="DDQ169"/>
      <c r="DDR169"/>
      <c r="DDS169"/>
      <c r="DDT169"/>
      <c r="DDU169"/>
      <c r="DDV169"/>
      <c r="DDW169"/>
      <c r="DDX169"/>
      <c r="DDY169"/>
      <c r="DDZ169"/>
      <c r="DEA169"/>
      <c r="DEB169"/>
      <c r="DEC169"/>
      <c r="DED169"/>
      <c r="DEE169"/>
      <c r="DEF169"/>
      <c r="DEG169"/>
      <c r="DEH169"/>
      <c r="DEI169"/>
      <c r="DEJ169"/>
      <c r="DEK169"/>
      <c r="DEL169"/>
      <c r="DEM169"/>
      <c r="DEN169"/>
      <c r="DEO169"/>
      <c r="DEP169"/>
      <c r="DEQ169"/>
      <c r="DER169"/>
      <c r="DES169"/>
      <c r="DET169"/>
      <c r="DEU169"/>
      <c r="DEV169"/>
      <c r="DEW169"/>
      <c r="DEX169"/>
      <c r="DEY169"/>
      <c r="DEZ169"/>
      <c r="DFA169"/>
      <c r="DFB169"/>
      <c r="DFC169"/>
      <c r="DFD169"/>
      <c r="DFE169"/>
      <c r="DFF169"/>
      <c r="DFG169"/>
      <c r="DFH169"/>
      <c r="DFI169"/>
      <c r="DFJ169"/>
      <c r="DFK169"/>
      <c r="DFL169"/>
      <c r="DFM169"/>
      <c r="DFN169"/>
      <c r="DFO169"/>
      <c r="DFP169"/>
      <c r="DFQ169"/>
      <c r="DFR169"/>
      <c r="DFS169"/>
      <c r="DFT169"/>
      <c r="DFU169"/>
      <c r="DFV169"/>
      <c r="DFW169"/>
      <c r="DFX169"/>
      <c r="DFY169"/>
      <c r="DFZ169"/>
      <c r="DGA169"/>
      <c r="DGB169"/>
      <c r="DGC169"/>
      <c r="DGD169"/>
      <c r="DGE169"/>
      <c r="DGF169"/>
      <c r="DGG169"/>
      <c r="DGH169"/>
      <c r="DGI169"/>
      <c r="DGJ169"/>
      <c r="DGK169"/>
      <c r="DGL169"/>
      <c r="DGM169"/>
      <c r="DGN169"/>
      <c r="DGO169"/>
      <c r="DGP169"/>
      <c r="DGQ169"/>
      <c r="DGR169"/>
      <c r="DGS169"/>
      <c r="DGT169"/>
      <c r="DGU169"/>
      <c r="DGV169"/>
      <c r="DGW169"/>
      <c r="DGX169"/>
      <c r="DGY169"/>
      <c r="DGZ169"/>
      <c r="DHA169"/>
      <c r="DHB169"/>
      <c r="DHC169"/>
      <c r="DHD169"/>
      <c r="DHE169"/>
      <c r="DHF169"/>
      <c r="DHG169"/>
      <c r="DHH169"/>
      <c r="DHI169"/>
      <c r="DHJ169"/>
      <c r="DHK169"/>
      <c r="DHL169"/>
      <c r="DHM169"/>
      <c r="DHN169"/>
      <c r="DHO169"/>
      <c r="DHP169"/>
      <c r="DHQ169"/>
      <c r="DHR169"/>
      <c r="DHS169"/>
      <c r="DHT169"/>
      <c r="DHU169"/>
      <c r="DHV169"/>
      <c r="DHW169"/>
      <c r="DHX169"/>
      <c r="DHY169"/>
      <c r="DHZ169"/>
      <c r="DIA169"/>
      <c r="DIB169"/>
      <c r="DIC169"/>
      <c r="DID169"/>
      <c r="DIE169"/>
      <c r="DIF169"/>
      <c r="DIG169"/>
      <c r="DIH169"/>
      <c r="DII169"/>
      <c r="DIJ169"/>
      <c r="DIK169"/>
      <c r="DIL169"/>
      <c r="DIM169"/>
      <c r="DIN169"/>
      <c r="DIO169"/>
      <c r="DIP169"/>
      <c r="DIQ169"/>
      <c r="DIR169"/>
      <c r="DIS169"/>
      <c r="DIT169"/>
      <c r="DIU169"/>
      <c r="DIV169"/>
      <c r="DIW169"/>
      <c r="DIX169"/>
      <c r="DIY169"/>
      <c r="DIZ169"/>
      <c r="DJA169"/>
      <c r="DJB169"/>
      <c r="DJC169"/>
      <c r="DJD169"/>
      <c r="DJE169"/>
      <c r="DJF169"/>
      <c r="DJG169"/>
      <c r="DJH169"/>
      <c r="DJI169"/>
      <c r="DJJ169"/>
      <c r="DJK169"/>
      <c r="DJL169"/>
      <c r="DJM169"/>
      <c r="DJN169"/>
      <c r="DJO169"/>
      <c r="DJP169"/>
      <c r="DJQ169"/>
      <c r="DJR169"/>
      <c r="DJS169"/>
      <c r="DJT169"/>
      <c r="DJU169"/>
      <c r="DJV169"/>
      <c r="DJW169"/>
      <c r="DJX169"/>
      <c r="DJY169"/>
      <c r="DJZ169"/>
      <c r="DKA169"/>
      <c r="DKB169"/>
      <c r="DKC169"/>
      <c r="DKD169"/>
      <c r="DKE169"/>
      <c r="DKF169"/>
      <c r="DKG169"/>
      <c r="DKH169"/>
      <c r="DKI169"/>
      <c r="DKJ169"/>
      <c r="DKK169"/>
      <c r="DKL169"/>
      <c r="DKM169"/>
      <c r="DKN169"/>
      <c r="DKO169"/>
      <c r="DKP169"/>
      <c r="DKQ169"/>
      <c r="DKR169"/>
      <c r="DKS169"/>
      <c r="DKT169"/>
      <c r="DKU169"/>
      <c r="DKV169"/>
      <c r="DKW169"/>
      <c r="DKX169"/>
      <c r="DKY169"/>
      <c r="DKZ169"/>
      <c r="DLA169"/>
      <c r="DLB169"/>
      <c r="DLC169"/>
      <c r="DLD169"/>
      <c r="DLE169"/>
      <c r="DLF169"/>
      <c r="DLG169"/>
      <c r="DLH169"/>
      <c r="DLI169"/>
      <c r="DLJ169"/>
      <c r="DLK169"/>
      <c r="DLL169"/>
      <c r="DLM169"/>
      <c r="DLN169"/>
      <c r="DLO169"/>
      <c r="DLP169"/>
      <c r="DLQ169"/>
      <c r="DLR169"/>
      <c r="DLS169"/>
      <c r="DLT169"/>
      <c r="DLU169"/>
      <c r="DLV169"/>
      <c r="DLW169"/>
      <c r="DLX169"/>
      <c r="DLY169"/>
      <c r="DLZ169"/>
      <c r="DMA169"/>
      <c r="DMB169"/>
      <c r="DMC169"/>
      <c r="DMD169"/>
      <c r="DME169"/>
      <c r="DMF169"/>
      <c r="DMG169"/>
      <c r="DMH169"/>
      <c r="DMI169"/>
      <c r="DMJ169"/>
      <c r="DMK169"/>
      <c r="DML169"/>
      <c r="DMM169"/>
      <c r="DMN169"/>
      <c r="DMO169"/>
      <c r="DMP169"/>
      <c r="DMQ169"/>
      <c r="DMR169"/>
      <c r="DMS169"/>
      <c r="DMT169"/>
      <c r="DMU169"/>
      <c r="DMV169"/>
      <c r="DMW169"/>
      <c r="DMX169"/>
      <c r="DMY169"/>
      <c r="DMZ169"/>
      <c r="DNA169"/>
      <c r="DNB169"/>
      <c r="DNC169"/>
      <c r="DND169"/>
      <c r="DNE169"/>
      <c r="DNF169"/>
      <c r="DNG169"/>
      <c r="DNH169"/>
      <c r="DNI169"/>
      <c r="DNJ169"/>
      <c r="DNK169"/>
      <c r="DNL169"/>
      <c r="DNM169"/>
      <c r="DNN169"/>
      <c r="DNO169"/>
      <c r="DNP169"/>
      <c r="DNQ169"/>
      <c r="DNR169"/>
      <c r="DNS169"/>
      <c r="DNT169"/>
      <c r="DNU169"/>
      <c r="DNV169"/>
      <c r="DNW169"/>
      <c r="DNX169"/>
      <c r="DNY169"/>
      <c r="DNZ169"/>
      <c r="DOA169"/>
      <c r="DOB169"/>
      <c r="DOC169"/>
      <c r="DOD169"/>
      <c r="DOE169"/>
      <c r="DOF169"/>
      <c r="DOG169"/>
      <c r="DOH169"/>
      <c r="DOI169"/>
      <c r="DOJ169"/>
      <c r="DOK169"/>
      <c r="DOL169"/>
      <c r="DOM169"/>
      <c r="DON169"/>
      <c r="DOO169"/>
      <c r="DOP169"/>
      <c r="DOQ169"/>
      <c r="DOR169"/>
      <c r="DOS169"/>
      <c r="DOT169"/>
      <c r="DOU169"/>
      <c r="DOV169"/>
      <c r="DOW169"/>
      <c r="DOX169"/>
      <c r="DOY169"/>
      <c r="DOZ169"/>
      <c r="DPA169"/>
      <c r="DPB169"/>
      <c r="DPC169"/>
      <c r="DPD169"/>
      <c r="DPE169"/>
      <c r="DPF169"/>
      <c r="DPG169"/>
      <c r="DPH169"/>
      <c r="DPI169"/>
      <c r="DPJ169"/>
      <c r="DPK169"/>
      <c r="DPL169"/>
      <c r="DPM169"/>
      <c r="DPN169"/>
      <c r="DPO169"/>
      <c r="DPP169"/>
      <c r="DPQ169"/>
      <c r="DPR169"/>
      <c r="DPS169"/>
      <c r="DPT169"/>
      <c r="DPU169"/>
      <c r="DPV169"/>
      <c r="DPW169"/>
      <c r="DPX169"/>
      <c r="DPY169"/>
      <c r="DPZ169"/>
      <c r="DQA169"/>
      <c r="DQB169"/>
      <c r="DQC169"/>
      <c r="DQD169"/>
      <c r="DQE169"/>
      <c r="DQF169"/>
      <c r="DQG169"/>
      <c r="DQH169"/>
      <c r="DQI169"/>
      <c r="DQJ169"/>
      <c r="DQK169"/>
      <c r="DQL169"/>
      <c r="DQM169"/>
      <c r="DQN169"/>
      <c r="DQO169"/>
      <c r="DQP169"/>
      <c r="DQQ169"/>
      <c r="DQR169"/>
      <c r="DQS169"/>
      <c r="DQT169"/>
      <c r="DQU169"/>
      <c r="DQV169"/>
      <c r="DQW169"/>
      <c r="DQX169"/>
      <c r="DQY169"/>
      <c r="DQZ169"/>
      <c r="DRA169"/>
      <c r="DRB169"/>
      <c r="DRC169"/>
      <c r="DRD169"/>
      <c r="DRE169"/>
      <c r="DRF169"/>
      <c r="DRG169"/>
      <c r="DRH169"/>
      <c r="DRI169"/>
      <c r="DRJ169"/>
      <c r="DRK169"/>
      <c r="DRL169"/>
      <c r="DRM169"/>
      <c r="DRN169"/>
      <c r="DRO169"/>
      <c r="DRP169"/>
      <c r="DRQ169"/>
      <c r="DRR169"/>
      <c r="DRS169"/>
      <c r="DRT169"/>
      <c r="DRU169"/>
      <c r="DRV169"/>
      <c r="DRW169"/>
      <c r="DRX169"/>
      <c r="DRY169"/>
      <c r="DRZ169"/>
      <c r="DSA169"/>
      <c r="DSB169"/>
      <c r="DSC169"/>
      <c r="DSD169"/>
      <c r="DSE169"/>
      <c r="DSF169"/>
      <c r="DSG169"/>
      <c r="DSH169"/>
      <c r="DSI169"/>
      <c r="DSJ169"/>
      <c r="DSK169"/>
      <c r="DSL169"/>
      <c r="DSM169"/>
      <c r="DSN169"/>
      <c r="DSO169"/>
      <c r="DSP169"/>
      <c r="DSQ169"/>
      <c r="DSR169"/>
      <c r="DSS169"/>
      <c r="DST169"/>
      <c r="DSU169"/>
      <c r="DSV169"/>
      <c r="DSW169"/>
      <c r="DSX169"/>
      <c r="DSY169"/>
      <c r="DSZ169"/>
      <c r="DTA169"/>
      <c r="DTB169"/>
      <c r="DTC169"/>
      <c r="DTD169"/>
      <c r="DTE169"/>
      <c r="DTF169"/>
      <c r="DTG169"/>
      <c r="DTH169"/>
      <c r="DTI169"/>
      <c r="DTJ169"/>
      <c r="DTK169"/>
      <c r="DTL169"/>
      <c r="DTM169"/>
      <c r="DTN169"/>
      <c r="DTO169"/>
      <c r="DTP169"/>
      <c r="DTQ169"/>
      <c r="DTR169"/>
      <c r="DTS169"/>
      <c r="DTT169"/>
      <c r="DTU169"/>
      <c r="DTV169"/>
      <c r="DTW169"/>
      <c r="DTX169"/>
      <c r="DTY169"/>
      <c r="DTZ169"/>
      <c r="DUA169"/>
      <c r="DUB169"/>
      <c r="DUC169"/>
      <c r="DUD169"/>
      <c r="DUE169"/>
      <c r="DUF169"/>
      <c r="DUG169"/>
      <c r="DUH169"/>
      <c r="DUI169"/>
      <c r="DUJ169"/>
      <c r="DUK169"/>
      <c r="DUL169"/>
      <c r="DUM169"/>
      <c r="DUN169"/>
      <c r="DUO169"/>
      <c r="DUP169"/>
      <c r="DUQ169"/>
      <c r="DUR169"/>
      <c r="DUS169"/>
      <c r="DUT169"/>
      <c r="DUU169"/>
      <c r="DUV169"/>
      <c r="DUW169"/>
      <c r="DUX169"/>
      <c r="DUY169"/>
      <c r="DUZ169"/>
      <c r="DVA169"/>
      <c r="DVB169"/>
      <c r="DVC169"/>
      <c r="DVD169"/>
      <c r="DVE169"/>
      <c r="DVF169"/>
      <c r="DVG169"/>
      <c r="DVH169"/>
      <c r="DVI169"/>
      <c r="DVJ169"/>
      <c r="DVK169"/>
      <c r="DVL169"/>
      <c r="DVM169"/>
      <c r="DVN169"/>
      <c r="DVO169"/>
      <c r="DVP169"/>
      <c r="DVQ169"/>
      <c r="DVR169"/>
      <c r="DVS169"/>
      <c r="DVT169"/>
      <c r="DVU169"/>
      <c r="DVV169"/>
      <c r="DVW169"/>
      <c r="DVX169"/>
      <c r="DVY169"/>
      <c r="DVZ169"/>
      <c r="DWA169"/>
      <c r="DWB169"/>
      <c r="DWC169"/>
      <c r="DWD169"/>
      <c r="DWE169"/>
      <c r="DWF169"/>
      <c r="DWG169"/>
      <c r="DWH169"/>
      <c r="DWI169"/>
      <c r="DWJ169"/>
      <c r="DWK169"/>
      <c r="DWL169"/>
      <c r="DWM169"/>
      <c r="DWN169"/>
      <c r="DWO169"/>
      <c r="DWP169"/>
      <c r="DWQ169"/>
      <c r="DWR169"/>
      <c r="DWS169"/>
      <c r="DWT169"/>
      <c r="DWU169"/>
      <c r="DWV169"/>
      <c r="DWW169"/>
      <c r="DWX169"/>
      <c r="DWY169"/>
      <c r="DWZ169"/>
      <c r="DXA169"/>
      <c r="DXB169"/>
      <c r="DXC169"/>
      <c r="DXD169"/>
      <c r="DXE169"/>
      <c r="DXF169"/>
      <c r="DXG169"/>
      <c r="DXH169"/>
      <c r="DXI169"/>
      <c r="DXJ169"/>
      <c r="DXK169"/>
      <c r="DXL169"/>
      <c r="DXM169"/>
      <c r="DXN169"/>
      <c r="DXO169"/>
      <c r="DXP169"/>
      <c r="DXQ169"/>
      <c r="DXR169"/>
      <c r="DXS169"/>
      <c r="DXT169"/>
      <c r="DXU169"/>
      <c r="DXV169"/>
      <c r="DXW169"/>
      <c r="DXX169"/>
      <c r="DXY169"/>
      <c r="DXZ169"/>
      <c r="DYA169"/>
      <c r="DYB169"/>
      <c r="DYC169"/>
      <c r="DYD169"/>
      <c r="DYE169"/>
      <c r="DYF169"/>
      <c r="DYG169"/>
      <c r="DYH169"/>
      <c r="DYI169"/>
      <c r="DYJ169"/>
      <c r="DYK169"/>
      <c r="DYL169"/>
      <c r="DYM169"/>
      <c r="DYN169"/>
      <c r="DYO169"/>
      <c r="DYP169"/>
      <c r="DYQ169"/>
      <c r="DYR169"/>
      <c r="DYS169"/>
      <c r="DYT169"/>
      <c r="DYU169"/>
      <c r="DYV169"/>
      <c r="DYW169"/>
      <c r="DYX169"/>
      <c r="DYY169"/>
      <c r="DYZ169"/>
      <c r="DZA169"/>
      <c r="DZB169"/>
      <c r="DZC169"/>
      <c r="DZD169"/>
      <c r="DZE169"/>
      <c r="DZF169"/>
      <c r="DZG169"/>
      <c r="DZH169"/>
      <c r="DZI169"/>
      <c r="DZJ169"/>
      <c r="DZK169"/>
      <c r="DZL169"/>
      <c r="DZM169"/>
      <c r="DZN169"/>
      <c r="DZO169"/>
      <c r="DZP169"/>
      <c r="DZQ169"/>
      <c r="DZR169"/>
      <c r="DZS169"/>
      <c r="DZT169"/>
      <c r="DZU169"/>
      <c r="DZV169"/>
      <c r="DZW169"/>
      <c r="DZX169"/>
      <c r="DZY169"/>
      <c r="DZZ169"/>
      <c r="EAA169"/>
      <c r="EAB169"/>
      <c r="EAC169"/>
      <c r="EAD169"/>
      <c r="EAE169"/>
      <c r="EAF169"/>
      <c r="EAG169"/>
      <c r="EAH169"/>
      <c r="EAI169"/>
      <c r="EAJ169"/>
      <c r="EAK169"/>
      <c r="EAL169"/>
      <c r="EAM169"/>
      <c r="EAN169"/>
      <c r="EAO169"/>
      <c r="EAP169"/>
      <c r="EAQ169"/>
      <c r="EAR169"/>
      <c r="EAS169"/>
      <c r="EAT169"/>
      <c r="EAU169"/>
      <c r="EAV169"/>
      <c r="EAW169"/>
      <c r="EAX169"/>
      <c r="EAY169"/>
      <c r="EAZ169"/>
      <c r="EBA169"/>
      <c r="EBB169"/>
      <c r="EBC169"/>
      <c r="EBD169"/>
      <c r="EBE169"/>
      <c r="EBF169"/>
      <c r="EBG169"/>
      <c r="EBH169"/>
      <c r="EBI169"/>
      <c r="EBJ169"/>
      <c r="EBK169"/>
      <c r="EBL169"/>
      <c r="EBM169"/>
      <c r="EBN169"/>
      <c r="EBO169"/>
      <c r="EBP169"/>
      <c r="EBQ169"/>
      <c r="EBR169"/>
      <c r="EBS169"/>
      <c r="EBT169"/>
      <c r="EBU169"/>
      <c r="EBV169"/>
      <c r="EBW169"/>
      <c r="EBX169"/>
      <c r="EBY169"/>
      <c r="EBZ169"/>
      <c r="ECA169"/>
      <c r="ECB169"/>
      <c r="ECC169"/>
      <c r="ECD169"/>
      <c r="ECE169"/>
      <c r="ECF169"/>
      <c r="ECG169"/>
      <c r="ECH169"/>
      <c r="ECI169"/>
      <c r="ECJ169"/>
      <c r="ECK169"/>
      <c r="ECL169"/>
      <c r="ECM169"/>
      <c r="ECN169"/>
      <c r="ECO169"/>
      <c r="ECP169"/>
      <c r="ECQ169"/>
      <c r="ECR169"/>
      <c r="ECS169"/>
      <c r="ECT169"/>
      <c r="ECU169"/>
      <c r="ECV169"/>
      <c r="ECW169"/>
      <c r="ECX169"/>
      <c r="ECY169"/>
      <c r="ECZ169"/>
      <c r="EDA169"/>
      <c r="EDB169"/>
      <c r="EDC169"/>
      <c r="EDD169"/>
      <c r="EDE169"/>
      <c r="EDF169"/>
      <c r="EDG169"/>
      <c r="EDH169"/>
      <c r="EDI169"/>
      <c r="EDJ169"/>
      <c r="EDK169"/>
      <c r="EDL169"/>
      <c r="EDM169"/>
      <c r="EDN169"/>
      <c r="EDO169"/>
      <c r="EDP169"/>
      <c r="EDQ169"/>
      <c r="EDR169"/>
      <c r="EDS169"/>
      <c r="EDT169"/>
      <c r="EDU169"/>
      <c r="EDV169"/>
      <c r="EDW169"/>
      <c r="EDX169"/>
      <c r="EDY169"/>
      <c r="EDZ169"/>
      <c r="EEA169"/>
      <c r="EEB169"/>
      <c r="EEC169"/>
      <c r="EED169"/>
      <c r="EEE169"/>
      <c r="EEF169"/>
      <c r="EEG169"/>
      <c r="EEH169"/>
      <c r="EEI169"/>
      <c r="EEJ169"/>
      <c r="EEK169"/>
      <c r="EEL169"/>
      <c r="EEM169"/>
      <c r="EEN169"/>
      <c r="EEO169"/>
      <c r="EEP169"/>
      <c r="EEQ169"/>
      <c r="EER169"/>
      <c r="EES169"/>
      <c r="EET169"/>
      <c r="EEU169"/>
      <c r="EEV169"/>
      <c r="EEW169"/>
      <c r="EEX169"/>
      <c r="EEY169"/>
      <c r="EEZ169"/>
      <c r="EFA169"/>
      <c r="EFB169"/>
      <c r="EFC169"/>
      <c r="EFD169"/>
      <c r="EFE169"/>
      <c r="EFF169"/>
      <c r="EFG169"/>
      <c r="EFH169"/>
      <c r="EFI169"/>
      <c r="EFJ169"/>
      <c r="EFK169"/>
      <c r="EFL169"/>
      <c r="EFM169"/>
      <c r="EFN169"/>
      <c r="EFO169"/>
      <c r="EFP169"/>
      <c r="EFQ169"/>
      <c r="EFR169"/>
      <c r="EFS169"/>
      <c r="EFT169"/>
      <c r="EFU169"/>
      <c r="EFV169"/>
      <c r="EFW169"/>
      <c r="EFX169"/>
      <c r="EFY169"/>
      <c r="EFZ169"/>
      <c r="EGA169"/>
      <c r="EGB169"/>
      <c r="EGC169"/>
      <c r="EGD169"/>
      <c r="EGE169"/>
      <c r="EGF169"/>
      <c r="EGG169"/>
      <c r="EGH169"/>
      <c r="EGI169"/>
      <c r="EGJ169"/>
      <c r="EGK169"/>
      <c r="EGL169"/>
      <c r="EGM169"/>
      <c r="EGN169"/>
      <c r="EGO169"/>
      <c r="EGP169"/>
      <c r="EGQ169"/>
      <c r="EGR169"/>
      <c r="EGS169"/>
      <c r="EGT169"/>
      <c r="EGU169"/>
      <c r="EGV169"/>
      <c r="EGW169"/>
      <c r="EGX169"/>
      <c r="EGY169"/>
      <c r="EGZ169"/>
      <c r="EHA169"/>
      <c r="EHB169"/>
      <c r="EHC169"/>
      <c r="EHD169"/>
      <c r="EHE169"/>
      <c r="EHF169"/>
      <c r="EHG169"/>
      <c r="EHH169"/>
      <c r="EHI169"/>
      <c r="EHJ169"/>
      <c r="EHK169"/>
      <c r="EHL169"/>
      <c r="EHM169"/>
      <c r="EHN169"/>
      <c r="EHO169"/>
      <c r="EHP169"/>
      <c r="EHQ169"/>
      <c r="EHR169"/>
      <c r="EHS169"/>
      <c r="EHT169"/>
      <c r="EHU169"/>
      <c r="EHV169"/>
      <c r="EHW169"/>
      <c r="EHX169"/>
      <c r="EHY169"/>
      <c r="EHZ169"/>
      <c r="EIA169"/>
      <c r="EIB169"/>
      <c r="EIC169"/>
      <c r="EID169"/>
      <c r="EIE169"/>
      <c r="EIF169"/>
      <c r="EIG169"/>
      <c r="EIH169"/>
      <c r="EII169"/>
      <c r="EIJ169"/>
      <c r="EIK169"/>
      <c r="EIL169"/>
      <c r="EIM169"/>
      <c r="EIN169"/>
      <c r="EIO169"/>
      <c r="EIP169"/>
      <c r="EIQ169"/>
      <c r="EIR169"/>
      <c r="EIS169"/>
      <c r="EIT169"/>
      <c r="EIU169"/>
      <c r="EIV169"/>
      <c r="EIW169"/>
      <c r="EIX169"/>
      <c r="EIY169"/>
      <c r="EIZ169"/>
      <c r="EJA169"/>
      <c r="EJB169"/>
      <c r="EJC169"/>
      <c r="EJD169"/>
      <c r="EJE169"/>
      <c r="EJF169"/>
      <c r="EJG169"/>
      <c r="EJH169"/>
      <c r="EJI169"/>
      <c r="EJJ169"/>
      <c r="EJK169"/>
      <c r="EJL169"/>
      <c r="EJM169"/>
      <c r="EJN169"/>
      <c r="EJO169"/>
      <c r="EJP169"/>
      <c r="EJQ169"/>
      <c r="EJR169"/>
      <c r="EJS169"/>
      <c r="EJT169"/>
      <c r="EJU169"/>
      <c r="EJV169"/>
      <c r="EJW169"/>
      <c r="EJX169"/>
      <c r="EJY169"/>
      <c r="EJZ169"/>
      <c r="EKA169"/>
      <c r="EKB169"/>
      <c r="EKC169"/>
      <c r="EKD169"/>
      <c r="EKE169"/>
      <c r="EKF169"/>
      <c r="EKG169"/>
      <c r="EKH169"/>
      <c r="EKI169"/>
      <c r="EKJ169"/>
      <c r="EKK169"/>
      <c r="EKL169"/>
      <c r="EKM169"/>
      <c r="EKN169"/>
      <c r="EKO169"/>
      <c r="EKP169"/>
      <c r="EKQ169"/>
      <c r="EKR169"/>
      <c r="EKS169"/>
      <c r="EKT169"/>
      <c r="EKU169"/>
      <c r="EKV169"/>
      <c r="EKW169"/>
      <c r="EKX169"/>
      <c r="EKY169"/>
      <c r="EKZ169"/>
      <c r="ELA169"/>
      <c r="ELB169"/>
      <c r="ELC169"/>
      <c r="ELD169"/>
      <c r="ELE169"/>
      <c r="ELF169"/>
      <c r="ELG169"/>
      <c r="ELH169"/>
      <c r="ELI169"/>
      <c r="ELJ169"/>
      <c r="ELK169"/>
      <c r="ELL169"/>
      <c r="ELM169"/>
      <c r="ELN169"/>
      <c r="ELO169"/>
      <c r="ELP169"/>
      <c r="ELQ169"/>
      <c r="ELR169"/>
      <c r="ELS169"/>
      <c r="ELT169"/>
      <c r="ELU169"/>
      <c r="ELV169"/>
      <c r="ELW169"/>
      <c r="ELX169"/>
      <c r="ELY169"/>
      <c r="ELZ169"/>
      <c r="EMA169"/>
      <c r="EMB169"/>
      <c r="EMC169"/>
      <c r="EMD169"/>
      <c r="EME169"/>
      <c r="EMF169"/>
      <c r="EMG169"/>
      <c r="EMH169"/>
      <c r="EMI169"/>
      <c r="EMJ169"/>
      <c r="EMK169"/>
      <c r="EML169"/>
      <c r="EMM169"/>
      <c r="EMN169"/>
      <c r="EMO169"/>
      <c r="EMP169"/>
      <c r="EMQ169"/>
      <c r="EMR169"/>
      <c r="EMS169"/>
      <c r="EMT169"/>
      <c r="EMU169"/>
      <c r="EMV169"/>
      <c r="EMW169"/>
      <c r="EMX169"/>
      <c r="EMY169"/>
      <c r="EMZ169"/>
      <c r="ENA169"/>
      <c r="ENB169"/>
      <c r="ENC169"/>
      <c r="END169"/>
      <c r="ENE169"/>
      <c r="ENF169"/>
      <c r="ENG169"/>
      <c r="ENH169"/>
      <c r="ENI169"/>
      <c r="ENJ169"/>
      <c r="ENK169"/>
      <c r="ENL169"/>
      <c r="ENM169"/>
      <c r="ENN169"/>
      <c r="ENO169"/>
      <c r="ENP169"/>
      <c r="ENQ169"/>
      <c r="ENR169"/>
      <c r="ENS169"/>
      <c r="ENT169"/>
      <c r="ENU169"/>
      <c r="ENV169"/>
      <c r="ENW169"/>
      <c r="ENX169"/>
      <c r="ENY169"/>
      <c r="ENZ169"/>
      <c r="EOA169"/>
      <c r="EOB169"/>
      <c r="EOC169"/>
      <c r="EOD169"/>
      <c r="EOE169"/>
      <c r="EOF169"/>
      <c r="EOG169"/>
      <c r="EOH169"/>
      <c r="EOI169"/>
      <c r="EOJ169"/>
      <c r="EOK169"/>
      <c r="EOL169"/>
      <c r="EOM169"/>
      <c r="EON169"/>
      <c r="EOO169"/>
      <c r="EOP169"/>
      <c r="EOQ169"/>
      <c r="EOR169"/>
      <c r="EOS169"/>
      <c r="EOT169"/>
      <c r="EOU169"/>
      <c r="EOV169"/>
      <c r="EOW169"/>
      <c r="EOX169"/>
      <c r="EOY169"/>
      <c r="EOZ169"/>
      <c r="EPA169"/>
      <c r="EPB169"/>
      <c r="EPC169"/>
      <c r="EPD169"/>
      <c r="EPE169"/>
      <c r="EPF169"/>
      <c r="EPG169"/>
      <c r="EPH169"/>
      <c r="EPI169"/>
      <c r="EPJ169"/>
      <c r="EPK169"/>
      <c r="EPL169"/>
      <c r="EPM169"/>
      <c r="EPN169"/>
      <c r="EPO169"/>
      <c r="EPP169"/>
      <c r="EPQ169"/>
      <c r="EPR169"/>
      <c r="EPS169"/>
      <c r="EPT169"/>
      <c r="EPU169"/>
      <c r="EPV169"/>
      <c r="EPW169"/>
      <c r="EPX169"/>
      <c r="EPY169"/>
      <c r="EPZ169"/>
      <c r="EQA169"/>
      <c r="EQB169"/>
      <c r="EQC169"/>
      <c r="EQD169"/>
      <c r="EQE169"/>
      <c r="EQF169"/>
      <c r="EQG169"/>
      <c r="EQH169"/>
      <c r="EQI169"/>
      <c r="EQJ169"/>
      <c r="EQK169"/>
      <c r="EQL169"/>
      <c r="EQM169"/>
      <c r="EQN169"/>
      <c r="EQO169"/>
      <c r="EQP169"/>
      <c r="EQQ169"/>
      <c r="EQR169"/>
      <c r="EQS169"/>
      <c r="EQT169"/>
      <c r="EQU169"/>
      <c r="EQV169"/>
      <c r="EQW169"/>
      <c r="EQX169"/>
      <c r="EQY169"/>
      <c r="EQZ169"/>
      <c r="ERA169"/>
      <c r="ERB169"/>
      <c r="ERC169"/>
      <c r="ERD169"/>
      <c r="ERE169"/>
      <c r="ERF169"/>
      <c r="ERG169"/>
      <c r="ERH169"/>
      <c r="ERI169"/>
      <c r="ERJ169"/>
      <c r="ERK169"/>
      <c r="ERL169"/>
      <c r="ERM169"/>
      <c r="ERN169"/>
      <c r="ERO169"/>
      <c r="ERP169"/>
      <c r="ERQ169"/>
      <c r="ERR169"/>
      <c r="ERS169"/>
      <c r="ERT169"/>
      <c r="ERU169"/>
      <c r="ERV169"/>
      <c r="ERW169"/>
      <c r="ERX169"/>
      <c r="ERY169"/>
      <c r="ERZ169"/>
      <c r="ESA169"/>
      <c r="ESB169"/>
      <c r="ESC169"/>
      <c r="ESD169"/>
      <c r="ESE169"/>
      <c r="ESF169"/>
      <c r="ESG169"/>
      <c r="ESH169"/>
      <c r="ESI169"/>
      <c r="ESJ169"/>
      <c r="ESK169"/>
      <c r="ESL169"/>
      <c r="ESM169"/>
      <c r="ESN169"/>
      <c r="ESO169"/>
      <c r="ESP169"/>
      <c r="ESQ169"/>
      <c r="ESR169"/>
      <c r="ESS169"/>
      <c r="EST169"/>
      <c r="ESU169"/>
      <c r="ESV169"/>
      <c r="ESW169"/>
      <c r="ESX169"/>
      <c r="ESY169"/>
      <c r="ESZ169"/>
      <c r="ETA169"/>
      <c r="ETB169"/>
      <c r="ETC169"/>
      <c r="ETD169"/>
      <c r="ETE169"/>
      <c r="ETF169"/>
      <c r="ETG169"/>
      <c r="ETH169"/>
      <c r="ETI169"/>
      <c r="ETJ169"/>
      <c r="ETK169"/>
      <c r="ETL169"/>
      <c r="ETM169"/>
      <c r="ETN169"/>
      <c r="ETO169"/>
      <c r="ETP169"/>
      <c r="ETQ169"/>
      <c r="ETR169"/>
      <c r="ETS169"/>
      <c r="ETT169"/>
      <c r="ETU169"/>
      <c r="ETV169"/>
      <c r="ETW169"/>
      <c r="ETX169"/>
      <c r="ETY169"/>
      <c r="ETZ169"/>
      <c r="EUA169"/>
      <c r="EUB169"/>
      <c r="EUC169"/>
      <c r="EUD169"/>
      <c r="EUE169"/>
      <c r="EUF169"/>
      <c r="EUG169"/>
      <c r="EUH169"/>
      <c r="EUI169"/>
      <c r="EUJ169"/>
      <c r="EUK169"/>
      <c r="EUL169"/>
      <c r="EUM169"/>
      <c r="EUN169"/>
      <c r="EUO169"/>
      <c r="EUP169"/>
      <c r="EUQ169"/>
      <c r="EUR169"/>
      <c r="EUS169"/>
      <c r="EUT169"/>
      <c r="EUU169"/>
      <c r="EUV169"/>
      <c r="EUW169"/>
      <c r="EUX169"/>
      <c r="EUY169"/>
      <c r="EUZ169"/>
      <c r="EVA169"/>
      <c r="EVB169"/>
      <c r="EVC169"/>
      <c r="EVD169"/>
      <c r="EVE169"/>
      <c r="EVF169"/>
      <c r="EVG169"/>
      <c r="EVH169"/>
      <c r="EVI169"/>
      <c r="EVJ169"/>
      <c r="EVK169"/>
      <c r="EVL169"/>
      <c r="EVM169"/>
      <c r="EVN169"/>
      <c r="EVO169"/>
      <c r="EVP169"/>
      <c r="EVQ169"/>
      <c r="EVR169"/>
      <c r="EVS169"/>
      <c r="EVT169"/>
      <c r="EVU169"/>
      <c r="EVV169"/>
      <c r="EVW169"/>
      <c r="EVX169"/>
      <c r="EVY169"/>
      <c r="EVZ169"/>
      <c r="EWA169"/>
      <c r="EWB169"/>
      <c r="EWC169"/>
      <c r="EWD169"/>
      <c r="EWE169"/>
      <c r="EWF169"/>
      <c r="EWG169"/>
      <c r="EWH169"/>
      <c r="EWI169"/>
      <c r="EWJ169"/>
      <c r="EWK169"/>
      <c r="EWL169"/>
      <c r="EWM169"/>
      <c r="EWN169"/>
      <c r="EWO169"/>
      <c r="EWP169"/>
      <c r="EWQ169"/>
      <c r="EWR169"/>
      <c r="EWS169"/>
      <c r="EWT169"/>
      <c r="EWU169"/>
      <c r="EWV169"/>
      <c r="EWW169"/>
      <c r="EWX169"/>
      <c r="EWY169"/>
      <c r="EWZ169"/>
      <c r="EXA169"/>
      <c r="EXB169"/>
      <c r="EXC169"/>
      <c r="EXD169"/>
      <c r="EXE169"/>
      <c r="EXF169"/>
      <c r="EXG169"/>
      <c r="EXH169"/>
      <c r="EXI169"/>
      <c r="EXJ169"/>
      <c r="EXK169"/>
      <c r="EXL169"/>
      <c r="EXM169"/>
      <c r="EXN169"/>
      <c r="EXO169"/>
      <c r="EXP169"/>
      <c r="EXQ169"/>
      <c r="EXR169"/>
      <c r="EXS169"/>
      <c r="EXT169"/>
      <c r="EXU169"/>
      <c r="EXV169"/>
      <c r="EXW169"/>
      <c r="EXX169"/>
      <c r="EXY169"/>
      <c r="EXZ169"/>
      <c r="EYA169"/>
      <c r="EYB169"/>
      <c r="EYC169"/>
      <c r="EYD169"/>
      <c r="EYE169"/>
      <c r="EYF169"/>
      <c r="EYG169"/>
      <c r="EYH169"/>
      <c r="EYI169"/>
      <c r="EYJ169"/>
      <c r="EYK169"/>
      <c r="EYL169"/>
      <c r="EYM169"/>
      <c r="EYN169"/>
      <c r="EYO169"/>
      <c r="EYP169"/>
      <c r="EYQ169"/>
      <c r="EYR169"/>
      <c r="EYS169"/>
      <c r="EYT169"/>
      <c r="EYU169"/>
      <c r="EYV169"/>
      <c r="EYW169"/>
      <c r="EYX169"/>
      <c r="EYY169"/>
      <c r="EYZ169"/>
      <c r="EZA169"/>
      <c r="EZB169"/>
      <c r="EZC169"/>
      <c r="EZD169"/>
      <c r="EZE169"/>
      <c r="EZF169"/>
      <c r="EZG169"/>
      <c r="EZH169"/>
      <c r="EZI169"/>
      <c r="EZJ169"/>
      <c r="EZK169"/>
      <c r="EZL169"/>
      <c r="EZM169"/>
      <c r="EZN169"/>
      <c r="EZO169"/>
      <c r="EZP169"/>
      <c r="EZQ169"/>
      <c r="EZR169"/>
      <c r="EZS169"/>
      <c r="EZT169"/>
      <c r="EZU169"/>
      <c r="EZV169"/>
      <c r="EZW169"/>
      <c r="EZX169"/>
      <c r="EZY169"/>
      <c r="EZZ169"/>
      <c r="FAA169"/>
      <c r="FAB169"/>
      <c r="FAC169"/>
      <c r="FAD169"/>
      <c r="FAE169"/>
      <c r="FAF169"/>
      <c r="FAG169"/>
      <c r="FAH169"/>
      <c r="FAI169"/>
      <c r="FAJ169"/>
      <c r="FAK169"/>
      <c r="FAL169"/>
      <c r="FAM169"/>
      <c r="FAN169"/>
      <c r="FAO169"/>
      <c r="FAP169"/>
      <c r="FAQ169"/>
      <c r="FAR169"/>
      <c r="FAS169"/>
      <c r="FAT169"/>
      <c r="FAU169"/>
      <c r="FAV169"/>
      <c r="FAW169"/>
      <c r="FAX169"/>
      <c r="FAY169"/>
      <c r="FAZ169"/>
      <c r="FBA169"/>
      <c r="FBB169"/>
      <c r="FBC169"/>
      <c r="FBD169"/>
      <c r="FBE169"/>
      <c r="FBF169"/>
      <c r="FBG169"/>
      <c r="FBH169"/>
      <c r="FBI169"/>
      <c r="FBJ169"/>
      <c r="FBK169"/>
      <c r="FBL169"/>
      <c r="FBM169"/>
      <c r="FBN169"/>
      <c r="FBO169"/>
      <c r="FBP169"/>
      <c r="FBQ169"/>
      <c r="FBR169"/>
      <c r="FBS169"/>
      <c r="FBT169"/>
      <c r="FBU169"/>
      <c r="FBV169"/>
      <c r="FBW169"/>
      <c r="FBX169"/>
      <c r="FBY169"/>
      <c r="FBZ169"/>
      <c r="FCA169"/>
      <c r="FCB169"/>
      <c r="FCC169"/>
      <c r="FCD169"/>
      <c r="FCE169"/>
      <c r="FCF169"/>
      <c r="FCG169"/>
      <c r="FCH169"/>
      <c r="FCI169"/>
      <c r="FCJ169"/>
      <c r="FCK169"/>
      <c r="FCL169"/>
      <c r="FCM169"/>
      <c r="FCN169"/>
      <c r="FCO169"/>
      <c r="FCP169"/>
      <c r="FCQ169"/>
      <c r="FCR169"/>
      <c r="FCS169"/>
      <c r="FCT169"/>
      <c r="FCU169"/>
      <c r="FCV169"/>
      <c r="FCW169"/>
      <c r="FCX169"/>
      <c r="FCY169"/>
      <c r="FCZ169"/>
      <c r="FDA169"/>
      <c r="FDB169"/>
      <c r="FDC169"/>
      <c r="FDD169"/>
      <c r="FDE169"/>
      <c r="FDF169"/>
      <c r="FDG169"/>
      <c r="FDH169"/>
      <c r="FDI169"/>
      <c r="FDJ169"/>
      <c r="FDK169"/>
      <c r="FDL169"/>
      <c r="FDM169"/>
      <c r="FDN169"/>
      <c r="FDO169"/>
      <c r="FDP169"/>
      <c r="FDQ169"/>
      <c r="FDR169"/>
      <c r="FDS169"/>
      <c r="FDT169"/>
      <c r="FDU169"/>
      <c r="FDV169"/>
      <c r="FDW169"/>
      <c r="FDX169"/>
      <c r="FDY169"/>
      <c r="FDZ169"/>
      <c r="FEA169"/>
      <c r="FEB169"/>
      <c r="FEC169"/>
      <c r="FED169"/>
      <c r="FEE169"/>
      <c r="FEF169"/>
      <c r="FEG169"/>
      <c r="FEH169"/>
      <c r="FEI169"/>
      <c r="FEJ169"/>
      <c r="FEK169"/>
      <c r="FEL169"/>
      <c r="FEM169"/>
      <c r="FEN169"/>
      <c r="FEO169"/>
      <c r="FEP169"/>
      <c r="FEQ169"/>
      <c r="FER169"/>
      <c r="FES169"/>
      <c r="FET169"/>
      <c r="FEU169"/>
      <c r="FEV169"/>
      <c r="FEW169"/>
      <c r="FEX169"/>
      <c r="FEY169"/>
      <c r="FEZ169"/>
      <c r="FFA169"/>
      <c r="FFB169"/>
      <c r="FFC169"/>
      <c r="FFD169"/>
      <c r="FFE169"/>
      <c r="FFF169"/>
      <c r="FFG169"/>
      <c r="FFH169"/>
      <c r="FFI169"/>
      <c r="FFJ169"/>
      <c r="FFK169"/>
      <c r="FFL169"/>
      <c r="FFM169"/>
      <c r="FFN169"/>
      <c r="FFO169"/>
      <c r="FFP169"/>
      <c r="FFQ169"/>
      <c r="FFR169"/>
      <c r="FFS169"/>
      <c r="FFT169"/>
      <c r="FFU169"/>
      <c r="FFV169"/>
      <c r="FFW169"/>
      <c r="FFX169"/>
      <c r="FFY169"/>
      <c r="FFZ169"/>
      <c r="FGA169"/>
      <c r="FGB169"/>
      <c r="FGC169"/>
      <c r="FGD169"/>
      <c r="FGE169"/>
      <c r="FGF169"/>
      <c r="FGG169"/>
      <c r="FGH169"/>
      <c r="FGI169"/>
      <c r="FGJ169"/>
      <c r="FGK169"/>
      <c r="FGL169"/>
      <c r="FGM169"/>
      <c r="FGN169"/>
      <c r="FGO169"/>
      <c r="FGP169"/>
      <c r="FGQ169"/>
      <c r="FGR169"/>
      <c r="FGS169"/>
      <c r="FGT169"/>
      <c r="FGU169"/>
      <c r="FGV169"/>
      <c r="FGW169"/>
      <c r="FGX169"/>
      <c r="FGY169"/>
      <c r="FGZ169"/>
      <c r="FHA169"/>
      <c r="FHB169"/>
      <c r="FHC169"/>
      <c r="FHD169"/>
      <c r="FHE169"/>
      <c r="FHF169"/>
      <c r="FHG169"/>
      <c r="FHH169"/>
      <c r="FHI169"/>
      <c r="FHJ169"/>
      <c r="FHK169"/>
      <c r="FHL169"/>
      <c r="FHM169"/>
      <c r="FHN169"/>
      <c r="FHO169"/>
      <c r="FHP169"/>
      <c r="FHQ169"/>
      <c r="FHR169"/>
      <c r="FHS169"/>
      <c r="FHT169"/>
      <c r="FHU169"/>
      <c r="FHV169"/>
      <c r="FHW169"/>
      <c r="FHX169"/>
      <c r="FHY169"/>
      <c r="FHZ169"/>
      <c r="FIA169"/>
      <c r="FIB169"/>
      <c r="FIC169"/>
      <c r="FID169"/>
      <c r="FIE169"/>
      <c r="FIF169"/>
      <c r="FIG169"/>
      <c r="FIH169"/>
      <c r="FII169"/>
      <c r="FIJ169"/>
      <c r="FIK169"/>
      <c r="FIL169"/>
      <c r="FIM169"/>
      <c r="FIN169"/>
      <c r="FIO169"/>
      <c r="FIP169"/>
      <c r="FIQ169"/>
      <c r="FIR169"/>
      <c r="FIS169"/>
      <c r="FIT169"/>
      <c r="FIU169"/>
      <c r="FIV169"/>
      <c r="FIW169"/>
      <c r="FIX169"/>
      <c r="FIY169"/>
      <c r="FIZ169"/>
      <c r="FJA169"/>
      <c r="FJB169"/>
      <c r="FJC169"/>
      <c r="FJD169"/>
      <c r="FJE169"/>
      <c r="FJF169"/>
      <c r="FJG169"/>
      <c r="FJH169"/>
      <c r="FJI169"/>
      <c r="FJJ169"/>
      <c r="FJK169"/>
      <c r="FJL169"/>
      <c r="FJM169"/>
      <c r="FJN169"/>
      <c r="FJO169"/>
      <c r="FJP169"/>
      <c r="FJQ169"/>
      <c r="FJR169"/>
      <c r="FJS169"/>
      <c r="FJT169"/>
      <c r="FJU169"/>
      <c r="FJV169"/>
      <c r="FJW169"/>
      <c r="FJX169"/>
      <c r="FJY169"/>
      <c r="FJZ169"/>
      <c r="FKA169"/>
      <c r="FKB169"/>
      <c r="FKC169"/>
      <c r="FKD169"/>
      <c r="FKE169"/>
      <c r="FKF169"/>
      <c r="FKG169"/>
      <c r="FKH169"/>
      <c r="FKI169"/>
      <c r="FKJ169"/>
      <c r="FKK169"/>
      <c r="FKL169"/>
      <c r="FKM169"/>
      <c r="FKN169"/>
      <c r="FKO169"/>
      <c r="FKP169"/>
      <c r="FKQ169"/>
      <c r="FKR169"/>
      <c r="FKS169"/>
      <c r="FKT169"/>
      <c r="FKU169"/>
      <c r="FKV169"/>
      <c r="FKW169"/>
      <c r="FKX169"/>
      <c r="FKY169"/>
      <c r="FKZ169"/>
      <c r="FLA169"/>
      <c r="FLB169"/>
      <c r="FLC169"/>
      <c r="FLD169"/>
      <c r="FLE169"/>
      <c r="FLF169"/>
      <c r="FLG169"/>
      <c r="FLH169"/>
      <c r="FLI169"/>
      <c r="FLJ169"/>
      <c r="FLK169"/>
      <c r="FLL169"/>
      <c r="FLM169"/>
      <c r="FLN169"/>
      <c r="FLO169"/>
      <c r="FLP169"/>
      <c r="FLQ169"/>
      <c r="FLR169"/>
      <c r="FLS169"/>
      <c r="FLT169"/>
      <c r="FLU169"/>
      <c r="FLV169"/>
      <c r="FLW169"/>
      <c r="FLX169"/>
      <c r="FLY169"/>
      <c r="FLZ169"/>
      <c r="FMA169"/>
      <c r="FMB169"/>
      <c r="FMC169"/>
      <c r="FMD169"/>
      <c r="FME169"/>
      <c r="FMF169"/>
      <c r="FMG169"/>
      <c r="FMH169"/>
      <c r="FMI169"/>
      <c r="FMJ169"/>
      <c r="FMK169"/>
      <c r="FML169"/>
      <c r="FMM169"/>
      <c r="FMN169"/>
      <c r="FMO169"/>
      <c r="FMP169"/>
      <c r="FMQ169"/>
      <c r="FMR169"/>
      <c r="FMS169"/>
      <c r="FMT169"/>
      <c r="FMU169"/>
      <c r="FMV169"/>
      <c r="FMW169"/>
      <c r="FMX169"/>
      <c r="FMY169"/>
      <c r="FMZ169"/>
      <c r="FNA169"/>
      <c r="FNB169"/>
      <c r="FNC169"/>
      <c r="FND169"/>
      <c r="FNE169"/>
      <c r="FNF169"/>
      <c r="FNG169"/>
      <c r="FNH169"/>
      <c r="FNI169"/>
      <c r="FNJ169"/>
      <c r="FNK169"/>
      <c r="FNL169"/>
      <c r="FNM169"/>
      <c r="FNN169"/>
      <c r="FNO169"/>
      <c r="FNP169"/>
      <c r="FNQ169"/>
      <c r="FNR169"/>
      <c r="FNS169"/>
      <c r="FNT169"/>
      <c r="FNU169"/>
      <c r="FNV169"/>
      <c r="FNW169"/>
      <c r="FNX169"/>
      <c r="FNY169"/>
      <c r="FNZ169"/>
      <c r="FOA169"/>
      <c r="FOB169"/>
      <c r="FOC169"/>
      <c r="FOD169"/>
      <c r="FOE169"/>
      <c r="FOF169"/>
      <c r="FOG169"/>
      <c r="FOH169"/>
      <c r="FOI169"/>
      <c r="FOJ169"/>
      <c r="FOK169"/>
      <c r="FOL169"/>
      <c r="FOM169"/>
      <c r="FON169"/>
      <c r="FOO169"/>
      <c r="FOP169"/>
      <c r="FOQ169"/>
      <c r="FOR169"/>
      <c r="FOS169"/>
      <c r="FOT169"/>
      <c r="FOU169"/>
      <c r="FOV169"/>
      <c r="FOW169"/>
      <c r="FOX169"/>
      <c r="FOY169"/>
      <c r="FOZ169"/>
      <c r="FPA169"/>
      <c r="FPB169"/>
      <c r="FPC169"/>
      <c r="FPD169"/>
      <c r="FPE169"/>
      <c r="FPF169"/>
      <c r="FPG169"/>
      <c r="FPH169"/>
      <c r="FPI169"/>
      <c r="FPJ169"/>
      <c r="FPK169"/>
      <c r="FPL169"/>
      <c r="FPM169"/>
      <c r="FPN169"/>
      <c r="FPO169"/>
      <c r="FPP169"/>
      <c r="FPQ169"/>
      <c r="FPR169"/>
      <c r="FPS169"/>
      <c r="FPT169"/>
      <c r="FPU169"/>
      <c r="FPV169"/>
      <c r="FPW169"/>
      <c r="FPX169"/>
      <c r="FPY169"/>
      <c r="FPZ169"/>
      <c r="FQA169"/>
      <c r="FQB169"/>
      <c r="FQC169"/>
      <c r="FQD169"/>
      <c r="FQE169"/>
      <c r="FQF169"/>
      <c r="FQG169"/>
      <c r="FQH169"/>
      <c r="FQI169"/>
      <c r="FQJ169"/>
      <c r="FQK169"/>
      <c r="FQL169"/>
      <c r="FQM169"/>
      <c r="FQN169"/>
      <c r="FQO169"/>
      <c r="FQP169"/>
      <c r="FQQ169"/>
      <c r="FQR169"/>
      <c r="FQS169"/>
      <c r="FQT169"/>
      <c r="FQU169"/>
      <c r="FQV169"/>
      <c r="FQW169"/>
      <c r="FQX169"/>
      <c r="FQY169"/>
      <c r="FQZ169"/>
      <c r="FRA169"/>
      <c r="FRB169"/>
      <c r="FRC169"/>
      <c r="FRD169"/>
      <c r="FRE169"/>
      <c r="FRF169"/>
      <c r="FRG169"/>
      <c r="FRH169"/>
      <c r="FRI169"/>
      <c r="FRJ169"/>
      <c r="FRK169"/>
      <c r="FRL169"/>
      <c r="FRM169"/>
      <c r="FRN169"/>
      <c r="FRO169"/>
      <c r="FRP169"/>
      <c r="FRQ169"/>
      <c r="FRR169"/>
      <c r="FRS169"/>
      <c r="FRT169"/>
      <c r="FRU169"/>
      <c r="FRV169"/>
      <c r="FRW169"/>
      <c r="FRX169"/>
      <c r="FRY169"/>
      <c r="FRZ169"/>
      <c r="FSA169"/>
      <c r="FSB169"/>
      <c r="FSC169"/>
      <c r="FSD169"/>
      <c r="FSE169"/>
      <c r="FSF169"/>
      <c r="FSG169"/>
      <c r="FSH169"/>
      <c r="FSI169"/>
      <c r="FSJ169"/>
      <c r="FSK169"/>
      <c r="FSL169"/>
      <c r="FSM169"/>
      <c r="FSN169"/>
      <c r="FSO169"/>
      <c r="FSP169"/>
      <c r="FSQ169"/>
      <c r="FSR169"/>
      <c r="FSS169"/>
      <c r="FST169"/>
      <c r="FSU169"/>
      <c r="FSV169"/>
      <c r="FSW169"/>
      <c r="FSX169"/>
      <c r="FSY169"/>
      <c r="FSZ169"/>
      <c r="FTA169"/>
      <c r="FTB169"/>
      <c r="FTC169"/>
      <c r="FTD169"/>
      <c r="FTE169"/>
      <c r="FTF169"/>
      <c r="FTG169"/>
      <c r="FTH169"/>
      <c r="FTI169"/>
      <c r="FTJ169"/>
      <c r="FTK169"/>
      <c r="FTL169"/>
      <c r="FTM169"/>
      <c r="FTN169"/>
      <c r="FTO169"/>
      <c r="FTP169"/>
      <c r="FTQ169"/>
      <c r="FTR169"/>
      <c r="FTS169"/>
      <c r="FTT169"/>
      <c r="FTU169"/>
      <c r="FTV169"/>
      <c r="FTW169"/>
      <c r="FTX169"/>
      <c r="FTY169"/>
      <c r="FTZ169"/>
      <c r="FUA169"/>
      <c r="FUB169"/>
      <c r="FUC169"/>
      <c r="FUD169"/>
      <c r="FUE169"/>
      <c r="FUF169"/>
      <c r="FUG169"/>
      <c r="FUH169"/>
      <c r="FUI169"/>
      <c r="FUJ169"/>
      <c r="FUK169"/>
      <c r="FUL169"/>
      <c r="FUM169"/>
      <c r="FUN169"/>
      <c r="FUO169"/>
      <c r="FUP169"/>
      <c r="FUQ169"/>
      <c r="FUR169"/>
      <c r="FUS169"/>
      <c r="FUT169"/>
      <c r="FUU169"/>
      <c r="FUV169"/>
      <c r="FUW169"/>
      <c r="FUX169"/>
      <c r="FUY169"/>
      <c r="FUZ169"/>
      <c r="FVA169"/>
      <c r="FVB169"/>
      <c r="FVC169"/>
      <c r="FVD169"/>
      <c r="FVE169"/>
      <c r="FVF169"/>
      <c r="FVG169"/>
      <c r="FVH169"/>
      <c r="FVI169"/>
      <c r="FVJ169"/>
      <c r="FVK169"/>
      <c r="FVL169"/>
      <c r="FVM169"/>
      <c r="FVN169"/>
      <c r="FVO169"/>
      <c r="FVP169"/>
      <c r="FVQ169"/>
      <c r="FVR169"/>
      <c r="FVS169"/>
      <c r="FVT169"/>
      <c r="FVU169"/>
      <c r="FVV169"/>
      <c r="FVW169"/>
      <c r="FVX169"/>
      <c r="FVY169"/>
      <c r="FVZ169"/>
      <c r="FWA169"/>
      <c r="FWB169"/>
      <c r="FWC169"/>
      <c r="FWD169"/>
      <c r="FWE169"/>
      <c r="FWF169"/>
      <c r="FWG169"/>
      <c r="FWH169"/>
      <c r="FWI169"/>
      <c r="FWJ169"/>
      <c r="FWK169"/>
      <c r="FWL169"/>
      <c r="FWM169"/>
      <c r="FWN169"/>
      <c r="FWO169"/>
      <c r="FWP169"/>
      <c r="FWQ169"/>
      <c r="FWR169"/>
      <c r="FWS169"/>
      <c r="FWT169"/>
      <c r="FWU169"/>
      <c r="FWV169"/>
      <c r="FWW169"/>
      <c r="FWX169"/>
      <c r="FWY169"/>
      <c r="FWZ169"/>
      <c r="FXA169"/>
      <c r="FXB169"/>
      <c r="FXC169"/>
      <c r="FXD169"/>
      <c r="FXE169"/>
      <c r="FXF169"/>
      <c r="FXG169"/>
      <c r="FXH169"/>
      <c r="FXI169"/>
      <c r="FXJ169"/>
      <c r="FXK169"/>
      <c r="FXL169"/>
      <c r="FXM169"/>
      <c r="FXN169"/>
      <c r="FXO169"/>
      <c r="FXP169"/>
      <c r="FXQ169"/>
      <c r="FXR169"/>
      <c r="FXS169"/>
      <c r="FXT169"/>
      <c r="FXU169"/>
      <c r="FXV169"/>
      <c r="FXW169"/>
      <c r="FXX169"/>
      <c r="FXY169"/>
      <c r="FXZ169"/>
      <c r="FYA169"/>
      <c r="FYB169"/>
      <c r="FYC169"/>
      <c r="FYD169"/>
      <c r="FYE169"/>
      <c r="FYF169"/>
      <c r="FYG169"/>
      <c r="FYH169"/>
      <c r="FYI169"/>
      <c r="FYJ169"/>
      <c r="FYK169"/>
      <c r="FYL169"/>
      <c r="FYM169"/>
      <c r="FYN169"/>
      <c r="FYO169"/>
      <c r="FYP169"/>
      <c r="FYQ169"/>
      <c r="FYR169"/>
      <c r="FYS169"/>
      <c r="FYT169"/>
      <c r="FYU169"/>
      <c r="FYV169"/>
      <c r="FYW169"/>
      <c r="FYX169"/>
      <c r="FYY169"/>
      <c r="FYZ169"/>
      <c r="FZA169"/>
      <c r="FZB169"/>
      <c r="FZC169"/>
      <c r="FZD169"/>
      <c r="FZE169"/>
      <c r="FZF169"/>
      <c r="FZG169"/>
      <c r="FZH169"/>
      <c r="FZI169"/>
      <c r="FZJ169"/>
      <c r="FZK169"/>
      <c r="FZL169"/>
      <c r="FZM169"/>
      <c r="FZN169"/>
      <c r="FZO169"/>
      <c r="FZP169"/>
      <c r="FZQ169"/>
      <c r="FZR169"/>
      <c r="FZS169"/>
      <c r="FZT169"/>
      <c r="FZU169"/>
      <c r="FZV169"/>
      <c r="FZW169"/>
      <c r="FZX169"/>
      <c r="FZY169"/>
      <c r="FZZ169"/>
      <c r="GAA169"/>
      <c r="GAB169"/>
      <c r="GAC169"/>
      <c r="GAD169"/>
      <c r="GAE169"/>
      <c r="GAF169"/>
      <c r="GAG169"/>
      <c r="GAH169"/>
      <c r="GAI169"/>
      <c r="GAJ169"/>
      <c r="GAK169"/>
      <c r="GAL169"/>
      <c r="GAM169"/>
      <c r="GAN169"/>
      <c r="GAO169"/>
      <c r="GAP169"/>
      <c r="GAQ169"/>
      <c r="GAR169"/>
      <c r="GAS169"/>
      <c r="GAT169"/>
      <c r="GAU169"/>
      <c r="GAV169"/>
      <c r="GAW169"/>
      <c r="GAX169"/>
      <c r="GAY169"/>
      <c r="GAZ169"/>
      <c r="GBA169"/>
      <c r="GBB169"/>
      <c r="GBC169"/>
      <c r="GBD169"/>
      <c r="GBE169"/>
      <c r="GBF169"/>
      <c r="GBG169"/>
      <c r="GBH169"/>
      <c r="GBI169"/>
      <c r="GBJ169"/>
      <c r="GBK169"/>
      <c r="GBL169"/>
      <c r="GBM169"/>
      <c r="GBN169"/>
      <c r="GBO169"/>
      <c r="GBP169"/>
      <c r="GBQ169"/>
      <c r="GBR169"/>
      <c r="GBS169"/>
      <c r="GBT169"/>
      <c r="GBU169"/>
      <c r="GBV169"/>
      <c r="GBW169"/>
      <c r="GBX169"/>
      <c r="GBY169"/>
      <c r="GBZ169"/>
      <c r="GCA169"/>
      <c r="GCB169"/>
      <c r="GCC169"/>
      <c r="GCD169"/>
      <c r="GCE169"/>
      <c r="GCF169"/>
      <c r="GCG169"/>
      <c r="GCH169"/>
      <c r="GCI169"/>
      <c r="GCJ169"/>
      <c r="GCK169"/>
      <c r="GCL169"/>
      <c r="GCM169"/>
      <c r="GCN169"/>
      <c r="GCO169"/>
      <c r="GCP169"/>
      <c r="GCQ169"/>
      <c r="GCR169"/>
      <c r="GCS169"/>
      <c r="GCT169"/>
      <c r="GCU169"/>
      <c r="GCV169"/>
      <c r="GCW169"/>
      <c r="GCX169"/>
      <c r="GCY169"/>
      <c r="GCZ169"/>
      <c r="GDA169"/>
      <c r="GDB169"/>
      <c r="GDC169"/>
      <c r="GDD169"/>
      <c r="GDE169"/>
      <c r="GDF169"/>
      <c r="GDG169"/>
      <c r="GDH169"/>
      <c r="GDI169"/>
      <c r="GDJ169"/>
      <c r="GDK169"/>
      <c r="GDL169"/>
      <c r="GDM169"/>
      <c r="GDN169"/>
      <c r="GDO169"/>
      <c r="GDP169"/>
      <c r="GDQ169"/>
      <c r="GDR169"/>
      <c r="GDS169"/>
      <c r="GDT169"/>
      <c r="GDU169"/>
      <c r="GDV169"/>
      <c r="GDW169"/>
      <c r="GDX169"/>
      <c r="GDY169"/>
      <c r="GDZ169"/>
      <c r="GEA169"/>
      <c r="GEB169"/>
      <c r="GEC169"/>
      <c r="GED169"/>
      <c r="GEE169"/>
      <c r="GEF169"/>
      <c r="GEG169"/>
      <c r="GEH169"/>
      <c r="GEI169"/>
      <c r="GEJ169"/>
      <c r="GEK169"/>
      <c r="GEL169"/>
      <c r="GEM169"/>
      <c r="GEN169"/>
      <c r="GEO169"/>
      <c r="GEP169"/>
      <c r="GEQ169"/>
      <c r="GER169"/>
      <c r="GES169"/>
      <c r="GET169"/>
      <c r="GEU169"/>
      <c r="GEV169"/>
      <c r="GEW169"/>
      <c r="GEX169"/>
      <c r="GEY169"/>
      <c r="GEZ169"/>
      <c r="GFA169"/>
      <c r="GFB169"/>
      <c r="GFC169"/>
      <c r="GFD169"/>
      <c r="GFE169"/>
      <c r="GFF169"/>
      <c r="GFG169"/>
      <c r="GFH169"/>
      <c r="GFI169"/>
      <c r="GFJ169"/>
      <c r="GFK169"/>
      <c r="GFL169"/>
      <c r="GFM169"/>
      <c r="GFN169"/>
      <c r="GFO169"/>
    </row>
    <row r="170" spans="1:4903" x14ac:dyDescent="0.35">
      <c r="A170" s="37" t="s">
        <v>33</v>
      </c>
      <c r="B170" s="34">
        <v>11914.569999999992</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c r="AOR170"/>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c r="APU170"/>
      <c r="APV170"/>
      <c r="APW170"/>
      <c r="APX170"/>
      <c r="APY170"/>
      <c r="APZ170"/>
      <c r="AQA170"/>
      <c r="AQB170"/>
      <c r="AQC170"/>
      <c r="AQD170"/>
      <c r="AQE170"/>
      <c r="AQF170"/>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c r="ASC170"/>
      <c r="ASD170"/>
      <c r="ASE170"/>
      <c r="ASF170"/>
      <c r="ASG170"/>
      <c r="ASH170"/>
      <c r="ASI170"/>
      <c r="ASJ170"/>
      <c r="ASK170"/>
      <c r="ASL170"/>
      <c r="ASM170"/>
      <c r="ASN170"/>
      <c r="ASO170"/>
      <c r="ASP170"/>
      <c r="ASQ170"/>
      <c r="ASR170"/>
      <c r="ASS170"/>
      <c r="AST170"/>
      <c r="ASU170"/>
      <c r="ASV170"/>
      <c r="ASW170"/>
      <c r="ASX170"/>
      <c r="ASY170"/>
      <c r="ASZ170"/>
      <c r="ATA170"/>
      <c r="ATB170"/>
      <c r="ATC170"/>
      <c r="ATD170"/>
      <c r="ATE170"/>
      <c r="ATF170"/>
      <c r="ATG170"/>
      <c r="ATH170"/>
      <c r="ATI170"/>
      <c r="ATJ170"/>
      <c r="ATK170"/>
      <c r="ATL170"/>
      <c r="ATM170"/>
      <c r="ATN170"/>
      <c r="ATO170"/>
      <c r="ATP170"/>
      <c r="ATQ170"/>
      <c r="ATR170"/>
      <c r="ATS170"/>
      <c r="ATT170"/>
      <c r="ATU170"/>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c r="AWF170"/>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c r="AXI170"/>
      <c r="AXJ170"/>
      <c r="AXK170"/>
      <c r="AXL170"/>
      <c r="AXM170"/>
      <c r="AXN170"/>
      <c r="AXO170"/>
      <c r="AXP170"/>
      <c r="AXQ170"/>
      <c r="AXR170"/>
      <c r="AXS170"/>
      <c r="AXT170"/>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c r="AZQ170"/>
      <c r="AZR170"/>
      <c r="AZS170"/>
      <c r="AZT170"/>
      <c r="AZU170"/>
      <c r="AZV170"/>
      <c r="AZW170"/>
      <c r="AZX170"/>
      <c r="AZY170"/>
      <c r="AZZ170"/>
      <c r="BAA170"/>
      <c r="BAB170"/>
      <c r="BAC170"/>
      <c r="BAD170"/>
      <c r="BAE170"/>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c r="BGY170"/>
      <c r="BGZ170"/>
      <c r="BHA170"/>
      <c r="BHB170"/>
      <c r="BHC170"/>
      <c r="BHD170"/>
      <c r="BHE170"/>
      <c r="BHF170"/>
      <c r="BHG170"/>
      <c r="BHH170"/>
      <c r="BHI170"/>
      <c r="BHJ170"/>
      <c r="BHK170"/>
      <c r="BHL170"/>
      <c r="BHM170"/>
      <c r="BHN170"/>
      <c r="BHO170"/>
      <c r="BHP170"/>
      <c r="BHQ170"/>
      <c r="BHR170"/>
      <c r="BHS170"/>
      <c r="BHT170"/>
      <c r="BHU170"/>
      <c r="BHV170"/>
      <c r="BHW170"/>
      <c r="BHX170"/>
      <c r="BHY170"/>
      <c r="BHZ170"/>
      <c r="BIA170"/>
      <c r="BIB170"/>
      <c r="BIC170"/>
      <c r="BID170"/>
      <c r="BIE170"/>
      <c r="BIF170"/>
      <c r="BIG170"/>
      <c r="BIH170"/>
      <c r="BII170"/>
      <c r="BIJ170"/>
      <c r="BIK170"/>
      <c r="BIL170"/>
      <c r="BIM170"/>
      <c r="BIN170"/>
      <c r="BIO170"/>
      <c r="BIP170"/>
      <c r="BIQ170"/>
      <c r="BIR170"/>
      <c r="BIS170"/>
      <c r="BIT170"/>
      <c r="BIU170"/>
      <c r="BIV170"/>
      <c r="BIW170"/>
      <c r="BIX170"/>
      <c r="BIY170"/>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c r="BLJ170"/>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c r="BMM170"/>
      <c r="BMN170"/>
      <c r="BMO170"/>
      <c r="BMP170"/>
      <c r="BMQ170"/>
      <c r="BMR170"/>
      <c r="BMS170"/>
      <c r="BMT170"/>
      <c r="BMU170"/>
      <c r="BMV170"/>
      <c r="BMW170"/>
      <c r="BMX170"/>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c r="BOU170"/>
      <c r="BOV170"/>
      <c r="BOW170"/>
      <c r="BOX170"/>
      <c r="BOY170"/>
      <c r="BOZ170"/>
      <c r="BPA170"/>
      <c r="BPB170"/>
      <c r="BPC170"/>
      <c r="BPD170"/>
      <c r="BPE170"/>
      <c r="BPF170"/>
      <c r="BPG170"/>
      <c r="BPH170"/>
      <c r="BPI170"/>
      <c r="BPJ170"/>
      <c r="BPK170"/>
      <c r="BPL170"/>
      <c r="BPM170"/>
      <c r="BPN170"/>
      <c r="BPO170"/>
      <c r="BPP170"/>
      <c r="BPQ170"/>
      <c r="BPR170"/>
      <c r="BPS170"/>
      <c r="BPT170"/>
      <c r="BPU170"/>
      <c r="BPV170"/>
      <c r="BPW170"/>
      <c r="BPX170"/>
      <c r="BPY170"/>
      <c r="BPZ170"/>
      <c r="BQA170"/>
      <c r="BQB170"/>
      <c r="BQC170"/>
      <c r="BQD170"/>
      <c r="BQE170"/>
      <c r="BQF170"/>
      <c r="BQG170"/>
      <c r="BQH170"/>
      <c r="BQI170"/>
      <c r="BQJ170"/>
      <c r="BQK170"/>
      <c r="BQL170"/>
      <c r="BQM170"/>
      <c r="BQN170"/>
      <c r="BQO170"/>
      <c r="BQP170"/>
      <c r="BQQ170"/>
      <c r="BQR170"/>
      <c r="BQS170"/>
      <c r="BQT170"/>
      <c r="BQU170"/>
      <c r="BQV170"/>
      <c r="BQW170"/>
      <c r="BQX170"/>
      <c r="BQY170"/>
      <c r="BQZ170"/>
      <c r="BRA170"/>
      <c r="BRB170"/>
      <c r="BRC170"/>
      <c r="BRD170"/>
      <c r="BRE170"/>
      <c r="BRF170"/>
      <c r="BRG170"/>
      <c r="BRH170"/>
      <c r="BRI170"/>
      <c r="BRJ170"/>
      <c r="BRK170"/>
      <c r="BRL170"/>
      <c r="BRM170"/>
      <c r="BRN170"/>
      <c r="BRO170"/>
      <c r="BRP170"/>
      <c r="BRQ170"/>
      <c r="BRR170"/>
      <c r="BRS170"/>
      <c r="BRT170"/>
      <c r="BRU170"/>
      <c r="BRV170"/>
      <c r="BRW170"/>
      <c r="BRX170"/>
      <c r="BRY170"/>
      <c r="BRZ170"/>
      <c r="BSA170"/>
      <c r="BSB170"/>
      <c r="BSC170"/>
      <c r="BSD170"/>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c r="BUO170"/>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c r="BVR170"/>
      <c r="BVS170"/>
      <c r="BVT170"/>
      <c r="BVU170"/>
      <c r="BVV170"/>
      <c r="BVW170"/>
      <c r="BVX170"/>
      <c r="BVY170"/>
      <c r="BVZ170"/>
      <c r="BWA170"/>
      <c r="BWB170"/>
      <c r="BWC170"/>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c r="BXZ170"/>
      <c r="BYA170"/>
      <c r="BYB170"/>
      <c r="BYC170"/>
      <c r="BYD170"/>
      <c r="BYE170"/>
      <c r="BYF170"/>
      <c r="BYG170"/>
      <c r="BYH170"/>
      <c r="BYI170"/>
      <c r="BYJ170"/>
      <c r="BYK170"/>
      <c r="BYL170"/>
      <c r="BYM170"/>
      <c r="BYN170"/>
      <c r="BYO170"/>
      <c r="BYP170"/>
      <c r="BYQ170"/>
      <c r="BYR170"/>
      <c r="BYS170"/>
      <c r="BYT170"/>
      <c r="BYU170"/>
      <c r="BYV170"/>
      <c r="BYW170"/>
      <c r="BYX170"/>
      <c r="BYY170"/>
      <c r="BYZ170"/>
      <c r="BZA170"/>
      <c r="BZB170"/>
      <c r="BZC170"/>
      <c r="BZD170"/>
      <c r="BZE170"/>
      <c r="BZF170"/>
      <c r="BZG170"/>
      <c r="BZH170"/>
      <c r="BZI170"/>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c r="CBT170"/>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c r="CCW170"/>
      <c r="CCX170"/>
      <c r="CCY170"/>
      <c r="CCZ170"/>
      <c r="CDA170"/>
      <c r="CDB170"/>
      <c r="CDC170"/>
      <c r="CDD170"/>
      <c r="CDE170"/>
      <c r="CDF170"/>
      <c r="CDG170"/>
      <c r="CDH170"/>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c r="CFF170"/>
      <c r="CFG170"/>
      <c r="CFH170"/>
      <c r="CFI170"/>
      <c r="CFJ170"/>
      <c r="CFK170"/>
      <c r="CFL170"/>
      <c r="CFM170"/>
      <c r="CFN170"/>
      <c r="CFO170"/>
      <c r="CFP170"/>
      <c r="CFQ170"/>
      <c r="CFR170"/>
      <c r="CFS170"/>
      <c r="CFT170"/>
      <c r="CFU170"/>
      <c r="CFV170"/>
      <c r="CFW170"/>
      <c r="CFX170"/>
      <c r="CFY170"/>
      <c r="CFZ170"/>
      <c r="CGA170"/>
      <c r="CGB170"/>
      <c r="CGC170"/>
      <c r="CGD170"/>
      <c r="CGE170"/>
      <c r="CGF170"/>
      <c r="CGG170"/>
      <c r="CGH170"/>
      <c r="CGI170"/>
      <c r="CGJ170"/>
      <c r="CGK170"/>
      <c r="CGL170"/>
      <c r="CGM170"/>
      <c r="CGN170"/>
      <c r="CGO170"/>
      <c r="CGP170"/>
      <c r="CGQ170"/>
      <c r="CGR170"/>
      <c r="CGS170"/>
      <c r="CGT170"/>
      <c r="CGU170"/>
      <c r="CGV170"/>
      <c r="CGW170"/>
      <c r="CGX170"/>
      <c r="CGY170"/>
      <c r="CGZ170"/>
      <c r="CHA170"/>
      <c r="CHB170"/>
      <c r="CHC170"/>
      <c r="CHD170"/>
      <c r="CHE170"/>
      <c r="CHF170"/>
      <c r="CHG170"/>
      <c r="CHH170"/>
      <c r="CHI170"/>
      <c r="CHJ170"/>
      <c r="CHK170"/>
      <c r="CHL170"/>
      <c r="CHM170"/>
      <c r="CHN170"/>
      <c r="CHO170"/>
      <c r="CHP170"/>
      <c r="CHQ170"/>
      <c r="CHR170"/>
      <c r="CHS170"/>
      <c r="CHT170"/>
      <c r="CHU170"/>
      <c r="CHV170"/>
      <c r="CHW170"/>
      <c r="CHX170"/>
      <c r="CHY170"/>
      <c r="CHZ170"/>
      <c r="CIA170"/>
      <c r="CIB170"/>
      <c r="CIC170"/>
      <c r="CID170"/>
      <c r="CIE170"/>
      <c r="CIF170"/>
      <c r="CIG170"/>
      <c r="CIH170"/>
      <c r="CII170"/>
      <c r="CIJ170"/>
      <c r="CIK170"/>
      <c r="CIL170"/>
      <c r="CIM170"/>
      <c r="CIN170"/>
      <c r="CIO170"/>
      <c r="CIP170"/>
      <c r="CIQ170"/>
      <c r="CIR170"/>
      <c r="CIS170"/>
      <c r="CIT170"/>
      <c r="CIU170"/>
      <c r="CIV170"/>
      <c r="CIW170"/>
      <c r="CIX170"/>
      <c r="CIY170"/>
      <c r="CIZ170"/>
      <c r="CJA170"/>
      <c r="CJB170"/>
      <c r="CJC170"/>
      <c r="CJD170"/>
      <c r="CJE170"/>
      <c r="CJF170"/>
      <c r="CJG170"/>
      <c r="CJH170"/>
      <c r="CJI170"/>
      <c r="CJJ170"/>
      <c r="CJK170"/>
      <c r="CJL170"/>
      <c r="CJM170"/>
      <c r="CJN170"/>
      <c r="CJO170"/>
      <c r="CJP170"/>
      <c r="CJQ170"/>
      <c r="CJR170"/>
      <c r="CJS170"/>
      <c r="CJT170"/>
      <c r="CJU170"/>
      <c r="CJV170"/>
      <c r="CJW170"/>
      <c r="CJX170"/>
      <c r="CJY170"/>
      <c r="CJZ170"/>
      <c r="CKA170"/>
      <c r="CKB170"/>
      <c r="CKC170"/>
      <c r="CKD170"/>
      <c r="CKE170"/>
      <c r="CKF170"/>
      <c r="CKG170"/>
      <c r="CKH170"/>
      <c r="CKI170"/>
      <c r="CKJ170"/>
      <c r="CKK170"/>
      <c r="CKL170"/>
      <c r="CKM170"/>
      <c r="CKN170"/>
      <c r="CKO170"/>
      <c r="CKP170"/>
      <c r="CKQ170"/>
      <c r="CKR170"/>
      <c r="CKS170"/>
      <c r="CKT170"/>
      <c r="CKU170"/>
      <c r="CKV170"/>
      <c r="CKW170"/>
      <c r="CKX170"/>
      <c r="CKY170"/>
      <c r="CKZ170"/>
      <c r="CLA170"/>
      <c r="CLB170"/>
      <c r="CLC170"/>
      <c r="CLD170"/>
      <c r="CLE170"/>
      <c r="CLF170"/>
      <c r="CLG170"/>
      <c r="CLH170"/>
      <c r="CLI170"/>
      <c r="CLJ170"/>
      <c r="CLK170"/>
      <c r="CLL170"/>
      <c r="CLM170"/>
      <c r="CLN170"/>
      <c r="CLO170"/>
      <c r="CLP170"/>
      <c r="CLQ170"/>
      <c r="CLR170"/>
      <c r="CLS170"/>
      <c r="CLT170"/>
      <c r="CLU170"/>
      <c r="CLV170"/>
      <c r="CLW170"/>
      <c r="CLX170"/>
      <c r="CLY170"/>
      <c r="CLZ170"/>
      <c r="CMA170"/>
      <c r="CMB170"/>
      <c r="CMC170"/>
      <c r="CMD170"/>
      <c r="CME170"/>
      <c r="CMF170"/>
      <c r="CMG170"/>
      <c r="CMH170"/>
      <c r="CMI170"/>
      <c r="CMJ170"/>
      <c r="CMK170"/>
      <c r="CML170"/>
      <c r="CMM170"/>
      <c r="CMN170"/>
      <c r="CMO170"/>
      <c r="CMP170"/>
      <c r="CMQ170"/>
      <c r="CMR170"/>
      <c r="CMS170"/>
      <c r="CMT170"/>
      <c r="CMU170"/>
      <c r="CMV170"/>
      <c r="CMW170"/>
      <c r="CMX170"/>
      <c r="CMY170"/>
      <c r="CMZ170"/>
      <c r="CNA170"/>
      <c r="CNB170"/>
      <c r="CNC170"/>
      <c r="CND170"/>
      <c r="CNE170"/>
      <c r="CNF170"/>
      <c r="CNG170"/>
      <c r="CNH170"/>
      <c r="CNI170"/>
      <c r="CNJ170"/>
      <c r="CNK170"/>
      <c r="CNL170"/>
      <c r="CNM170"/>
      <c r="CNN170"/>
      <c r="CNO170"/>
      <c r="CNP170"/>
      <c r="CNQ170"/>
      <c r="CNR170"/>
      <c r="CNS170"/>
      <c r="CNT170"/>
      <c r="CNU170"/>
      <c r="CNV170"/>
      <c r="CNW170"/>
      <c r="CNX170"/>
      <c r="CNY170"/>
      <c r="CNZ170"/>
      <c r="COA170"/>
      <c r="COB170"/>
      <c r="COC170"/>
      <c r="COD170"/>
      <c r="COE170"/>
      <c r="COF170"/>
      <c r="COG170"/>
      <c r="COH170"/>
      <c r="COI170"/>
      <c r="COJ170"/>
      <c r="COK170"/>
      <c r="COL170"/>
      <c r="COM170"/>
      <c r="CON170"/>
      <c r="COO170"/>
      <c r="COP170"/>
      <c r="COQ170"/>
      <c r="COR170"/>
      <c r="COS170"/>
      <c r="COT170"/>
      <c r="COU170"/>
      <c r="COV170"/>
      <c r="COW170"/>
      <c r="COX170"/>
      <c r="COY170"/>
      <c r="COZ170"/>
      <c r="CPA170"/>
      <c r="CPB170"/>
      <c r="CPC170"/>
      <c r="CPD170"/>
      <c r="CPE170"/>
      <c r="CPF170"/>
      <c r="CPG170"/>
      <c r="CPH170"/>
      <c r="CPI170"/>
      <c r="CPJ170"/>
      <c r="CPK170"/>
      <c r="CPL170"/>
      <c r="CPM170"/>
      <c r="CPN170"/>
      <c r="CPO170"/>
      <c r="CPP170"/>
      <c r="CPQ170"/>
      <c r="CPR170"/>
      <c r="CPS170"/>
      <c r="CPT170"/>
      <c r="CPU170"/>
      <c r="CPV170"/>
      <c r="CPW170"/>
      <c r="CPX170"/>
      <c r="CPY170"/>
      <c r="CPZ170"/>
      <c r="CQA170"/>
      <c r="CQB170"/>
      <c r="CQC170"/>
      <c r="CQD170"/>
      <c r="CQE170"/>
      <c r="CQF170"/>
      <c r="CQG170"/>
      <c r="CQH170"/>
      <c r="CQI170"/>
      <c r="CQJ170"/>
      <c r="CQK170"/>
      <c r="CQL170"/>
      <c r="CQM170"/>
      <c r="CQN170"/>
      <c r="CQO170"/>
      <c r="CQP170"/>
      <c r="CQQ170"/>
      <c r="CQR170"/>
      <c r="CQS170"/>
      <c r="CQT170"/>
      <c r="CQU170"/>
      <c r="CQV170"/>
      <c r="CQW170"/>
      <c r="CQX170"/>
      <c r="CQY170"/>
      <c r="CQZ170"/>
      <c r="CRA170"/>
      <c r="CRB170"/>
      <c r="CRC170"/>
      <c r="CRD170"/>
      <c r="CRE170"/>
      <c r="CRF170"/>
      <c r="CRG170"/>
      <c r="CRH170"/>
      <c r="CRI170"/>
      <c r="CRJ170"/>
      <c r="CRK170"/>
      <c r="CRL170"/>
      <c r="CRM170"/>
      <c r="CRN170"/>
      <c r="CRO170"/>
      <c r="CRP170"/>
      <c r="CRQ170"/>
      <c r="CRR170"/>
      <c r="CRS170"/>
      <c r="CRT170"/>
      <c r="CRU170"/>
      <c r="CRV170"/>
      <c r="CRW170"/>
      <c r="CRX170"/>
      <c r="CRY170"/>
      <c r="CRZ170"/>
      <c r="CSA170"/>
      <c r="CSB170"/>
      <c r="CSC170"/>
      <c r="CSD170"/>
      <c r="CSE170"/>
      <c r="CSF170"/>
      <c r="CSG170"/>
      <c r="CSH170"/>
      <c r="CSI170"/>
      <c r="CSJ170"/>
      <c r="CSK170"/>
      <c r="CSL170"/>
      <c r="CSM170"/>
      <c r="CSN170"/>
      <c r="CSO170"/>
      <c r="CSP170"/>
      <c r="CSQ170"/>
      <c r="CSR170"/>
      <c r="CSS170"/>
      <c r="CST170"/>
      <c r="CSU170"/>
      <c r="CSV170"/>
      <c r="CSW170"/>
      <c r="CSX170"/>
      <c r="CSY170"/>
      <c r="CSZ170"/>
      <c r="CTA170"/>
      <c r="CTB170"/>
      <c r="CTC170"/>
      <c r="CTD170"/>
      <c r="CTE170"/>
      <c r="CTF170"/>
      <c r="CTG170"/>
      <c r="CTH170"/>
      <c r="CTI170"/>
      <c r="CTJ170"/>
      <c r="CTK170"/>
      <c r="CTL170"/>
      <c r="CTM170"/>
      <c r="CTN170"/>
      <c r="CTO170"/>
      <c r="CTP170"/>
      <c r="CTQ170"/>
      <c r="CTR170"/>
      <c r="CTS170"/>
      <c r="CTT170"/>
      <c r="CTU170"/>
      <c r="CTV170"/>
      <c r="CTW170"/>
      <c r="CTX170"/>
      <c r="CTY170"/>
      <c r="CTZ170"/>
      <c r="CUA170"/>
      <c r="CUB170"/>
      <c r="CUC170"/>
      <c r="CUD170"/>
      <c r="CUE170"/>
      <c r="CUF170"/>
      <c r="CUG170"/>
      <c r="CUH170"/>
      <c r="CUI170"/>
      <c r="CUJ170"/>
      <c r="CUK170"/>
      <c r="CUL170"/>
      <c r="CUM170"/>
      <c r="CUN170"/>
      <c r="CUO170"/>
      <c r="CUP170"/>
      <c r="CUQ170"/>
      <c r="CUR170"/>
      <c r="CUS170"/>
      <c r="CUT170"/>
      <c r="CUU170"/>
      <c r="CUV170"/>
      <c r="CUW170"/>
      <c r="CUX170"/>
      <c r="CUY170"/>
      <c r="CUZ170"/>
      <c r="CVA170"/>
      <c r="CVB170"/>
      <c r="CVC170"/>
      <c r="CVD170"/>
      <c r="CVE170"/>
      <c r="CVF170"/>
      <c r="CVG170"/>
      <c r="CVH170"/>
      <c r="CVI170"/>
      <c r="CVJ170"/>
      <c r="CVK170"/>
      <c r="CVL170"/>
      <c r="CVM170"/>
      <c r="CVN170"/>
      <c r="CVO170"/>
      <c r="CVP170"/>
      <c r="CVQ170"/>
      <c r="CVR170"/>
      <c r="CVS170"/>
      <c r="CVT170"/>
      <c r="CVU170"/>
      <c r="CVV170"/>
      <c r="CVW170"/>
      <c r="CVX170"/>
      <c r="CVY170"/>
      <c r="CVZ170"/>
      <c r="CWA170"/>
      <c r="CWB170"/>
      <c r="CWC170"/>
      <c r="CWD170"/>
      <c r="CWE170"/>
      <c r="CWF170"/>
      <c r="CWG170"/>
      <c r="CWH170"/>
      <c r="CWI170"/>
      <c r="CWJ170"/>
      <c r="CWK170"/>
      <c r="CWL170"/>
      <c r="CWM170"/>
      <c r="CWN170"/>
      <c r="CWO170"/>
      <c r="CWP170"/>
      <c r="CWQ170"/>
      <c r="CWR170"/>
      <c r="CWS170"/>
      <c r="CWT170"/>
      <c r="CWU170"/>
      <c r="CWV170"/>
      <c r="CWW170"/>
      <c r="CWX170"/>
      <c r="CWY170"/>
      <c r="CWZ170"/>
      <c r="CXA170"/>
      <c r="CXB170"/>
      <c r="CXC170"/>
      <c r="CXD170"/>
      <c r="CXE170"/>
      <c r="CXF170"/>
      <c r="CXG170"/>
      <c r="CXH170"/>
      <c r="CXI170"/>
      <c r="CXJ170"/>
      <c r="CXK170"/>
      <c r="CXL170"/>
      <c r="CXM170"/>
      <c r="CXN170"/>
      <c r="CXO170"/>
      <c r="CXP170"/>
      <c r="CXQ170"/>
      <c r="CXR170"/>
      <c r="CXS170"/>
      <c r="CXT170"/>
      <c r="CXU170"/>
      <c r="CXV170"/>
      <c r="CXW170"/>
      <c r="CXX170"/>
      <c r="CXY170"/>
      <c r="CXZ170"/>
      <c r="CYA170"/>
      <c r="CYB170"/>
      <c r="CYC170"/>
      <c r="CYD170"/>
      <c r="CYE170"/>
      <c r="CYF170"/>
      <c r="CYG170"/>
      <c r="CYH170"/>
      <c r="CYI170"/>
      <c r="CYJ170"/>
      <c r="CYK170"/>
      <c r="CYL170"/>
      <c r="CYM170"/>
      <c r="CYN170"/>
      <c r="CYO170"/>
      <c r="CYP170"/>
      <c r="CYQ170"/>
      <c r="CYR170"/>
      <c r="CYS170"/>
      <c r="CYT170"/>
      <c r="CYU170"/>
      <c r="CYV170"/>
      <c r="CYW170"/>
      <c r="CYX170"/>
      <c r="CYY170"/>
      <c r="CYZ170"/>
      <c r="CZA170"/>
      <c r="CZB170"/>
      <c r="CZC170"/>
      <c r="CZD170"/>
      <c r="CZE170"/>
      <c r="CZF170"/>
      <c r="CZG170"/>
      <c r="CZH170"/>
      <c r="CZI170"/>
      <c r="CZJ170"/>
      <c r="CZK170"/>
      <c r="CZL170"/>
      <c r="CZM170"/>
      <c r="CZN170"/>
      <c r="CZO170"/>
      <c r="CZP170"/>
      <c r="CZQ170"/>
      <c r="CZR170"/>
      <c r="CZS170"/>
      <c r="CZT170"/>
      <c r="CZU170"/>
      <c r="CZV170"/>
      <c r="CZW170"/>
      <c r="CZX170"/>
      <c r="CZY170"/>
      <c r="CZZ170"/>
      <c r="DAA170"/>
      <c r="DAB170"/>
      <c r="DAC170"/>
      <c r="DAD170"/>
      <c r="DAE170"/>
      <c r="DAF170"/>
      <c r="DAG170"/>
      <c r="DAH170"/>
      <c r="DAI170"/>
      <c r="DAJ170"/>
      <c r="DAK170"/>
      <c r="DAL170"/>
      <c r="DAM170"/>
      <c r="DAN170"/>
      <c r="DAO170"/>
      <c r="DAP170"/>
      <c r="DAQ170"/>
      <c r="DAR170"/>
      <c r="DAS170"/>
      <c r="DAT170"/>
      <c r="DAU170"/>
      <c r="DAV170"/>
      <c r="DAW170"/>
      <c r="DAX170"/>
      <c r="DAY170"/>
      <c r="DAZ170"/>
      <c r="DBA170"/>
      <c r="DBB170"/>
      <c r="DBC170"/>
      <c r="DBD170"/>
      <c r="DBE170"/>
      <c r="DBF170"/>
      <c r="DBG170"/>
      <c r="DBH170"/>
      <c r="DBI170"/>
      <c r="DBJ170"/>
      <c r="DBK170"/>
      <c r="DBL170"/>
      <c r="DBM170"/>
      <c r="DBN170"/>
      <c r="DBO170"/>
      <c r="DBP170"/>
      <c r="DBQ170"/>
      <c r="DBR170"/>
      <c r="DBS170"/>
      <c r="DBT170"/>
      <c r="DBU170"/>
      <c r="DBV170"/>
      <c r="DBW170"/>
      <c r="DBX170"/>
      <c r="DBY170"/>
      <c r="DBZ170"/>
      <c r="DCA170"/>
      <c r="DCB170"/>
      <c r="DCC170"/>
      <c r="DCD170"/>
      <c r="DCE170"/>
      <c r="DCF170"/>
      <c r="DCG170"/>
      <c r="DCH170"/>
      <c r="DCI170"/>
      <c r="DCJ170"/>
      <c r="DCK170"/>
      <c r="DCL170"/>
      <c r="DCM170"/>
      <c r="DCN170"/>
      <c r="DCO170"/>
      <c r="DCP170"/>
      <c r="DCQ170"/>
      <c r="DCR170"/>
      <c r="DCS170"/>
      <c r="DCT170"/>
      <c r="DCU170"/>
      <c r="DCV170"/>
      <c r="DCW170"/>
      <c r="DCX170"/>
      <c r="DCY170"/>
      <c r="DCZ170"/>
      <c r="DDA170"/>
      <c r="DDB170"/>
      <c r="DDC170"/>
      <c r="DDD170"/>
      <c r="DDE170"/>
      <c r="DDF170"/>
      <c r="DDG170"/>
      <c r="DDH170"/>
      <c r="DDI170"/>
      <c r="DDJ170"/>
      <c r="DDK170"/>
      <c r="DDL170"/>
      <c r="DDM170"/>
      <c r="DDN170"/>
      <c r="DDO170"/>
      <c r="DDP170"/>
      <c r="DDQ170"/>
      <c r="DDR170"/>
      <c r="DDS170"/>
      <c r="DDT170"/>
      <c r="DDU170"/>
      <c r="DDV170"/>
      <c r="DDW170"/>
      <c r="DDX170"/>
      <c r="DDY170"/>
      <c r="DDZ170"/>
      <c r="DEA170"/>
      <c r="DEB170"/>
      <c r="DEC170"/>
      <c r="DED170"/>
      <c r="DEE170"/>
      <c r="DEF170"/>
      <c r="DEG170"/>
      <c r="DEH170"/>
      <c r="DEI170"/>
      <c r="DEJ170"/>
      <c r="DEK170"/>
      <c r="DEL170"/>
      <c r="DEM170"/>
      <c r="DEN170"/>
      <c r="DEO170"/>
      <c r="DEP170"/>
      <c r="DEQ170"/>
      <c r="DER170"/>
      <c r="DES170"/>
      <c r="DET170"/>
      <c r="DEU170"/>
      <c r="DEV170"/>
      <c r="DEW170"/>
      <c r="DEX170"/>
      <c r="DEY170"/>
      <c r="DEZ170"/>
      <c r="DFA170"/>
      <c r="DFB170"/>
      <c r="DFC170"/>
      <c r="DFD170"/>
      <c r="DFE170"/>
      <c r="DFF170"/>
      <c r="DFG170"/>
      <c r="DFH170"/>
      <c r="DFI170"/>
      <c r="DFJ170"/>
      <c r="DFK170"/>
      <c r="DFL170"/>
      <c r="DFM170"/>
      <c r="DFN170"/>
      <c r="DFO170"/>
      <c r="DFP170"/>
      <c r="DFQ170"/>
      <c r="DFR170"/>
      <c r="DFS170"/>
      <c r="DFT170"/>
      <c r="DFU170"/>
      <c r="DFV170"/>
      <c r="DFW170"/>
      <c r="DFX170"/>
      <c r="DFY170"/>
      <c r="DFZ170"/>
      <c r="DGA170"/>
      <c r="DGB170"/>
      <c r="DGC170"/>
      <c r="DGD170"/>
      <c r="DGE170"/>
      <c r="DGF170"/>
      <c r="DGG170"/>
      <c r="DGH170"/>
      <c r="DGI170"/>
      <c r="DGJ170"/>
      <c r="DGK170"/>
      <c r="DGL170"/>
      <c r="DGM170"/>
      <c r="DGN170"/>
      <c r="DGO170"/>
      <c r="DGP170"/>
      <c r="DGQ170"/>
      <c r="DGR170"/>
      <c r="DGS170"/>
      <c r="DGT170"/>
      <c r="DGU170"/>
      <c r="DGV170"/>
      <c r="DGW170"/>
      <c r="DGX170"/>
      <c r="DGY170"/>
      <c r="DGZ170"/>
      <c r="DHA170"/>
      <c r="DHB170"/>
      <c r="DHC170"/>
      <c r="DHD170"/>
      <c r="DHE170"/>
      <c r="DHF170"/>
      <c r="DHG170"/>
      <c r="DHH170"/>
      <c r="DHI170"/>
      <c r="DHJ170"/>
      <c r="DHK170"/>
      <c r="DHL170"/>
      <c r="DHM170"/>
      <c r="DHN170"/>
      <c r="DHO170"/>
      <c r="DHP170"/>
      <c r="DHQ170"/>
      <c r="DHR170"/>
      <c r="DHS170"/>
      <c r="DHT170"/>
      <c r="DHU170"/>
      <c r="DHV170"/>
      <c r="DHW170"/>
      <c r="DHX170"/>
      <c r="DHY170"/>
      <c r="DHZ170"/>
      <c r="DIA170"/>
      <c r="DIB170"/>
      <c r="DIC170"/>
      <c r="DID170"/>
      <c r="DIE170"/>
      <c r="DIF170"/>
      <c r="DIG170"/>
      <c r="DIH170"/>
      <c r="DII170"/>
      <c r="DIJ170"/>
      <c r="DIK170"/>
      <c r="DIL170"/>
      <c r="DIM170"/>
      <c r="DIN170"/>
      <c r="DIO170"/>
      <c r="DIP170"/>
      <c r="DIQ170"/>
      <c r="DIR170"/>
      <c r="DIS170"/>
      <c r="DIT170"/>
      <c r="DIU170"/>
      <c r="DIV170"/>
      <c r="DIW170"/>
      <c r="DIX170"/>
      <c r="DIY170"/>
      <c r="DIZ170"/>
      <c r="DJA170"/>
      <c r="DJB170"/>
      <c r="DJC170"/>
      <c r="DJD170"/>
      <c r="DJE170"/>
      <c r="DJF170"/>
      <c r="DJG170"/>
      <c r="DJH170"/>
      <c r="DJI170"/>
      <c r="DJJ170"/>
      <c r="DJK170"/>
      <c r="DJL170"/>
      <c r="DJM170"/>
      <c r="DJN170"/>
      <c r="DJO170"/>
      <c r="DJP170"/>
      <c r="DJQ170"/>
      <c r="DJR170"/>
      <c r="DJS170"/>
      <c r="DJT170"/>
      <c r="DJU170"/>
      <c r="DJV170"/>
      <c r="DJW170"/>
      <c r="DJX170"/>
      <c r="DJY170"/>
      <c r="DJZ170"/>
      <c r="DKA170"/>
      <c r="DKB170"/>
      <c r="DKC170"/>
      <c r="DKD170"/>
      <c r="DKE170"/>
      <c r="DKF170"/>
      <c r="DKG170"/>
      <c r="DKH170"/>
      <c r="DKI170"/>
      <c r="DKJ170"/>
      <c r="DKK170"/>
      <c r="DKL170"/>
      <c r="DKM170"/>
      <c r="DKN170"/>
      <c r="DKO170"/>
      <c r="DKP170"/>
      <c r="DKQ170"/>
      <c r="DKR170"/>
      <c r="DKS170"/>
      <c r="DKT170"/>
      <c r="DKU170"/>
      <c r="DKV170"/>
      <c r="DKW170"/>
      <c r="DKX170"/>
      <c r="DKY170"/>
      <c r="DKZ170"/>
      <c r="DLA170"/>
      <c r="DLB170"/>
      <c r="DLC170"/>
      <c r="DLD170"/>
      <c r="DLE170"/>
      <c r="DLF170"/>
      <c r="DLG170"/>
      <c r="DLH170"/>
      <c r="DLI170"/>
      <c r="DLJ170"/>
      <c r="DLK170"/>
      <c r="DLL170"/>
      <c r="DLM170"/>
      <c r="DLN170"/>
      <c r="DLO170"/>
      <c r="DLP170"/>
      <c r="DLQ170"/>
      <c r="DLR170"/>
      <c r="DLS170"/>
      <c r="DLT170"/>
      <c r="DLU170"/>
      <c r="DLV170"/>
      <c r="DLW170"/>
      <c r="DLX170"/>
      <c r="DLY170"/>
      <c r="DLZ170"/>
      <c r="DMA170"/>
      <c r="DMB170"/>
      <c r="DMC170"/>
      <c r="DMD170"/>
      <c r="DME170"/>
      <c r="DMF170"/>
      <c r="DMG170"/>
      <c r="DMH170"/>
      <c r="DMI170"/>
      <c r="DMJ170"/>
      <c r="DMK170"/>
      <c r="DML170"/>
      <c r="DMM170"/>
      <c r="DMN170"/>
      <c r="DMO170"/>
      <c r="DMP170"/>
      <c r="DMQ170"/>
      <c r="DMR170"/>
      <c r="DMS170"/>
      <c r="DMT170"/>
      <c r="DMU170"/>
      <c r="DMV170"/>
      <c r="DMW170"/>
      <c r="DMX170"/>
      <c r="DMY170"/>
      <c r="DMZ170"/>
      <c r="DNA170"/>
      <c r="DNB170"/>
      <c r="DNC170"/>
      <c r="DND170"/>
      <c r="DNE170"/>
      <c r="DNF170"/>
      <c r="DNG170"/>
      <c r="DNH170"/>
      <c r="DNI170"/>
      <c r="DNJ170"/>
      <c r="DNK170"/>
      <c r="DNL170"/>
      <c r="DNM170"/>
      <c r="DNN170"/>
      <c r="DNO170"/>
      <c r="DNP170"/>
      <c r="DNQ170"/>
      <c r="DNR170"/>
      <c r="DNS170"/>
      <c r="DNT170"/>
      <c r="DNU170"/>
      <c r="DNV170"/>
      <c r="DNW170"/>
      <c r="DNX170"/>
      <c r="DNY170"/>
      <c r="DNZ170"/>
      <c r="DOA170"/>
      <c r="DOB170"/>
      <c r="DOC170"/>
      <c r="DOD170"/>
      <c r="DOE170"/>
      <c r="DOF170"/>
      <c r="DOG170"/>
      <c r="DOH170"/>
      <c r="DOI170"/>
      <c r="DOJ170"/>
      <c r="DOK170"/>
      <c r="DOL170"/>
      <c r="DOM170"/>
      <c r="DON170"/>
      <c r="DOO170"/>
      <c r="DOP170"/>
      <c r="DOQ170"/>
      <c r="DOR170"/>
      <c r="DOS170"/>
      <c r="DOT170"/>
      <c r="DOU170"/>
      <c r="DOV170"/>
      <c r="DOW170"/>
      <c r="DOX170"/>
      <c r="DOY170"/>
      <c r="DOZ170"/>
      <c r="DPA170"/>
      <c r="DPB170"/>
      <c r="DPC170"/>
      <c r="DPD170"/>
      <c r="DPE170"/>
      <c r="DPF170"/>
      <c r="DPG170"/>
      <c r="DPH170"/>
      <c r="DPI170"/>
      <c r="DPJ170"/>
      <c r="DPK170"/>
      <c r="DPL170"/>
      <c r="DPM170"/>
      <c r="DPN170"/>
      <c r="DPO170"/>
      <c r="DPP170"/>
      <c r="DPQ170"/>
      <c r="DPR170"/>
      <c r="DPS170"/>
      <c r="DPT170"/>
      <c r="DPU170"/>
      <c r="DPV170"/>
      <c r="DPW170"/>
      <c r="DPX170"/>
      <c r="DPY170"/>
      <c r="DPZ170"/>
      <c r="DQA170"/>
      <c r="DQB170"/>
      <c r="DQC170"/>
      <c r="DQD170"/>
      <c r="DQE170"/>
      <c r="DQF170"/>
      <c r="DQG170"/>
      <c r="DQH170"/>
      <c r="DQI170"/>
      <c r="DQJ170"/>
      <c r="DQK170"/>
      <c r="DQL170"/>
      <c r="DQM170"/>
      <c r="DQN170"/>
      <c r="DQO170"/>
      <c r="DQP170"/>
      <c r="DQQ170"/>
      <c r="DQR170"/>
      <c r="DQS170"/>
      <c r="DQT170"/>
      <c r="DQU170"/>
      <c r="DQV170"/>
      <c r="DQW170"/>
      <c r="DQX170"/>
      <c r="DQY170"/>
      <c r="DQZ170"/>
      <c r="DRA170"/>
      <c r="DRB170"/>
      <c r="DRC170"/>
      <c r="DRD170"/>
      <c r="DRE170"/>
      <c r="DRF170"/>
      <c r="DRG170"/>
      <c r="DRH170"/>
      <c r="DRI170"/>
      <c r="DRJ170"/>
      <c r="DRK170"/>
      <c r="DRL170"/>
      <c r="DRM170"/>
      <c r="DRN170"/>
      <c r="DRO170"/>
      <c r="DRP170"/>
      <c r="DRQ170"/>
      <c r="DRR170"/>
      <c r="DRS170"/>
      <c r="DRT170"/>
      <c r="DRU170"/>
      <c r="DRV170"/>
      <c r="DRW170"/>
      <c r="DRX170"/>
      <c r="DRY170"/>
      <c r="DRZ170"/>
      <c r="DSA170"/>
      <c r="DSB170"/>
      <c r="DSC170"/>
      <c r="DSD170"/>
      <c r="DSE170"/>
      <c r="DSF170"/>
      <c r="DSG170"/>
      <c r="DSH170"/>
      <c r="DSI170"/>
      <c r="DSJ170"/>
      <c r="DSK170"/>
      <c r="DSL170"/>
      <c r="DSM170"/>
      <c r="DSN170"/>
      <c r="DSO170"/>
      <c r="DSP170"/>
      <c r="DSQ170"/>
      <c r="DSR170"/>
      <c r="DSS170"/>
      <c r="DST170"/>
      <c r="DSU170"/>
      <c r="DSV170"/>
      <c r="DSW170"/>
      <c r="DSX170"/>
      <c r="DSY170"/>
      <c r="DSZ170"/>
      <c r="DTA170"/>
      <c r="DTB170"/>
      <c r="DTC170"/>
      <c r="DTD170"/>
      <c r="DTE170"/>
      <c r="DTF170"/>
      <c r="DTG170"/>
      <c r="DTH170"/>
      <c r="DTI170"/>
      <c r="DTJ170"/>
      <c r="DTK170"/>
      <c r="DTL170"/>
      <c r="DTM170"/>
      <c r="DTN170"/>
      <c r="DTO170"/>
      <c r="DTP170"/>
      <c r="DTQ170"/>
      <c r="DTR170"/>
      <c r="DTS170"/>
      <c r="DTT170"/>
      <c r="DTU170"/>
      <c r="DTV170"/>
      <c r="DTW170"/>
      <c r="DTX170"/>
      <c r="DTY170"/>
      <c r="DTZ170"/>
      <c r="DUA170"/>
      <c r="DUB170"/>
      <c r="DUC170"/>
      <c r="DUD170"/>
      <c r="DUE170"/>
      <c r="DUF170"/>
      <c r="DUG170"/>
      <c r="DUH170"/>
      <c r="DUI170"/>
      <c r="DUJ170"/>
      <c r="DUK170"/>
      <c r="DUL170"/>
      <c r="DUM170"/>
      <c r="DUN170"/>
      <c r="DUO170"/>
      <c r="DUP170"/>
      <c r="DUQ170"/>
      <c r="DUR170"/>
      <c r="DUS170"/>
      <c r="DUT170"/>
      <c r="DUU170"/>
      <c r="DUV170"/>
      <c r="DUW170"/>
      <c r="DUX170"/>
      <c r="DUY170"/>
      <c r="DUZ170"/>
      <c r="DVA170"/>
      <c r="DVB170"/>
      <c r="DVC170"/>
      <c r="DVD170"/>
      <c r="DVE170"/>
      <c r="DVF170"/>
      <c r="DVG170"/>
      <c r="DVH170"/>
      <c r="DVI170"/>
      <c r="DVJ170"/>
      <c r="DVK170"/>
      <c r="DVL170"/>
      <c r="DVM170"/>
      <c r="DVN170"/>
      <c r="DVO170"/>
      <c r="DVP170"/>
      <c r="DVQ170"/>
      <c r="DVR170"/>
      <c r="DVS170"/>
      <c r="DVT170"/>
      <c r="DVU170"/>
      <c r="DVV170"/>
      <c r="DVW170"/>
      <c r="DVX170"/>
      <c r="DVY170"/>
      <c r="DVZ170"/>
      <c r="DWA170"/>
      <c r="DWB170"/>
      <c r="DWC170"/>
      <c r="DWD170"/>
      <c r="DWE170"/>
      <c r="DWF170"/>
      <c r="DWG170"/>
      <c r="DWH170"/>
      <c r="DWI170"/>
      <c r="DWJ170"/>
      <c r="DWK170"/>
      <c r="DWL170"/>
      <c r="DWM170"/>
      <c r="DWN170"/>
      <c r="DWO170"/>
      <c r="DWP170"/>
      <c r="DWQ170"/>
      <c r="DWR170"/>
      <c r="DWS170"/>
      <c r="DWT170"/>
      <c r="DWU170"/>
      <c r="DWV170"/>
      <c r="DWW170"/>
      <c r="DWX170"/>
      <c r="DWY170"/>
      <c r="DWZ170"/>
      <c r="DXA170"/>
      <c r="DXB170"/>
      <c r="DXC170"/>
      <c r="DXD170"/>
      <c r="DXE170"/>
      <c r="DXF170"/>
      <c r="DXG170"/>
      <c r="DXH170"/>
      <c r="DXI170"/>
      <c r="DXJ170"/>
      <c r="DXK170"/>
      <c r="DXL170"/>
      <c r="DXM170"/>
      <c r="DXN170"/>
      <c r="DXO170"/>
      <c r="DXP170"/>
      <c r="DXQ170"/>
      <c r="DXR170"/>
      <c r="DXS170"/>
      <c r="DXT170"/>
      <c r="DXU170"/>
      <c r="DXV170"/>
      <c r="DXW170"/>
      <c r="DXX170"/>
      <c r="DXY170"/>
      <c r="DXZ170"/>
      <c r="DYA170"/>
      <c r="DYB170"/>
      <c r="DYC170"/>
      <c r="DYD170"/>
      <c r="DYE170"/>
      <c r="DYF170"/>
      <c r="DYG170"/>
      <c r="DYH170"/>
      <c r="DYI170"/>
      <c r="DYJ170"/>
      <c r="DYK170"/>
      <c r="DYL170"/>
      <c r="DYM170"/>
      <c r="DYN170"/>
      <c r="DYO170"/>
      <c r="DYP170"/>
      <c r="DYQ170"/>
      <c r="DYR170"/>
      <c r="DYS170"/>
      <c r="DYT170"/>
      <c r="DYU170"/>
      <c r="DYV170"/>
      <c r="DYW170"/>
      <c r="DYX170"/>
      <c r="DYY170"/>
      <c r="DYZ170"/>
      <c r="DZA170"/>
      <c r="DZB170"/>
      <c r="DZC170"/>
      <c r="DZD170"/>
      <c r="DZE170"/>
      <c r="DZF170"/>
      <c r="DZG170"/>
      <c r="DZH170"/>
      <c r="DZI170"/>
      <c r="DZJ170"/>
      <c r="DZK170"/>
      <c r="DZL170"/>
      <c r="DZM170"/>
      <c r="DZN170"/>
      <c r="DZO170"/>
      <c r="DZP170"/>
      <c r="DZQ170"/>
      <c r="DZR170"/>
      <c r="DZS170"/>
      <c r="DZT170"/>
      <c r="DZU170"/>
      <c r="DZV170"/>
      <c r="DZW170"/>
      <c r="DZX170"/>
      <c r="DZY170"/>
      <c r="DZZ170"/>
      <c r="EAA170"/>
      <c r="EAB170"/>
      <c r="EAC170"/>
      <c r="EAD170"/>
      <c r="EAE170"/>
      <c r="EAF170"/>
      <c r="EAG170"/>
      <c r="EAH170"/>
      <c r="EAI170"/>
      <c r="EAJ170"/>
      <c r="EAK170"/>
      <c r="EAL170"/>
      <c r="EAM170"/>
      <c r="EAN170"/>
      <c r="EAO170"/>
      <c r="EAP170"/>
      <c r="EAQ170"/>
      <c r="EAR170"/>
      <c r="EAS170"/>
      <c r="EAT170"/>
      <c r="EAU170"/>
      <c r="EAV170"/>
      <c r="EAW170"/>
      <c r="EAX170"/>
      <c r="EAY170"/>
      <c r="EAZ170"/>
      <c r="EBA170"/>
      <c r="EBB170"/>
      <c r="EBC170"/>
      <c r="EBD170"/>
      <c r="EBE170"/>
      <c r="EBF170"/>
      <c r="EBG170"/>
      <c r="EBH170"/>
      <c r="EBI170"/>
      <c r="EBJ170"/>
      <c r="EBK170"/>
      <c r="EBL170"/>
      <c r="EBM170"/>
      <c r="EBN170"/>
      <c r="EBO170"/>
      <c r="EBP170"/>
      <c r="EBQ170"/>
      <c r="EBR170"/>
      <c r="EBS170"/>
      <c r="EBT170"/>
      <c r="EBU170"/>
      <c r="EBV170"/>
      <c r="EBW170"/>
      <c r="EBX170"/>
      <c r="EBY170"/>
      <c r="EBZ170"/>
      <c r="ECA170"/>
      <c r="ECB170"/>
      <c r="ECC170"/>
      <c r="ECD170"/>
      <c r="ECE170"/>
      <c r="ECF170"/>
      <c r="ECG170"/>
      <c r="ECH170"/>
      <c r="ECI170"/>
      <c r="ECJ170"/>
      <c r="ECK170"/>
      <c r="ECL170"/>
      <c r="ECM170"/>
      <c r="ECN170"/>
      <c r="ECO170"/>
      <c r="ECP170"/>
      <c r="ECQ170"/>
      <c r="ECR170"/>
      <c r="ECS170"/>
      <c r="ECT170"/>
      <c r="ECU170"/>
      <c r="ECV170"/>
      <c r="ECW170"/>
      <c r="ECX170"/>
      <c r="ECY170"/>
      <c r="ECZ170"/>
      <c r="EDA170"/>
      <c r="EDB170"/>
      <c r="EDC170"/>
      <c r="EDD170"/>
      <c r="EDE170"/>
      <c r="EDF170"/>
      <c r="EDG170"/>
      <c r="EDH170"/>
      <c r="EDI170"/>
      <c r="EDJ170"/>
      <c r="EDK170"/>
      <c r="EDL170"/>
      <c r="EDM170"/>
      <c r="EDN170"/>
      <c r="EDO170"/>
      <c r="EDP170"/>
      <c r="EDQ170"/>
      <c r="EDR170"/>
      <c r="EDS170"/>
      <c r="EDT170"/>
      <c r="EDU170"/>
      <c r="EDV170"/>
      <c r="EDW170"/>
      <c r="EDX170"/>
      <c r="EDY170"/>
      <c r="EDZ170"/>
      <c r="EEA170"/>
      <c r="EEB170"/>
      <c r="EEC170"/>
      <c r="EED170"/>
      <c r="EEE170"/>
      <c r="EEF170"/>
      <c r="EEG170"/>
      <c r="EEH170"/>
      <c r="EEI170"/>
      <c r="EEJ170"/>
      <c r="EEK170"/>
      <c r="EEL170"/>
      <c r="EEM170"/>
      <c r="EEN170"/>
      <c r="EEO170"/>
      <c r="EEP170"/>
      <c r="EEQ170"/>
      <c r="EER170"/>
      <c r="EES170"/>
      <c r="EET170"/>
      <c r="EEU170"/>
      <c r="EEV170"/>
      <c r="EEW170"/>
      <c r="EEX170"/>
      <c r="EEY170"/>
      <c r="EEZ170"/>
      <c r="EFA170"/>
      <c r="EFB170"/>
      <c r="EFC170"/>
      <c r="EFD170"/>
      <c r="EFE170"/>
      <c r="EFF170"/>
      <c r="EFG170"/>
      <c r="EFH170"/>
      <c r="EFI170"/>
      <c r="EFJ170"/>
      <c r="EFK170"/>
      <c r="EFL170"/>
      <c r="EFM170"/>
      <c r="EFN170"/>
      <c r="EFO170"/>
      <c r="EFP170"/>
      <c r="EFQ170"/>
      <c r="EFR170"/>
      <c r="EFS170"/>
      <c r="EFT170"/>
      <c r="EFU170"/>
      <c r="EFV170"/>
      <c r="EFW170"/>
      <c r="EFX170"/>
      <c r="EFY170"/>
      <c r="EFZ170"/>
      <c r="EGA170"/>
      <c r="EGB170"/>
      <c r="EGC170"/>
      <c r="EGD170"/>
      <c r="EGE170"/>
      <c r="EGF170"/>
      <c r="EGG170"/>
      <c r="EGH170"/>
      <c r="EGI170"/>
      <c r="EGJ170"/>
      <c r="EGK170"/>
      <c r="EGL170"/>
      <c r="EGM170"/>
      <c r="EGN170"/>
      <c r="EGO170"/>
      <c r="EGP170"/>
      <c r="EGQ170"/>
      <c r="EGR170"/>
      <c r="EGS170"/>
      <c r="EGT170"/>
      <c r="EGU170"/>
      <c r="EGV170"/>
      <c r="EGW170"/>
      <c r="EGX170"/>
      <c r="EGY170"/>
      <c r="EGZ170"/>
      <c r="EHA170"/>
      <c r="EHB170"/>
      <c r="EHC170"/>
      <c r="EHD170"/>
      <c r="EHE170"/>
      <c r="EHF170"/>
      <c r="EHG170"/>
      <c r="EHH170"/>
      <c r="EHI170"/>
      <c r="EHJ170"/>
      <c r="EHK170"/>
      <c r="EHL170"/>
      <c r="EHM170"/>
      <c r="EHN170"/>
      <c r="EHO170"/>
      <c r="EHP170"/>
      <c r="EHQ170"/>
      <c r="EHR170"/>
      <c r="EHS170"/>
      <c r="EHT170"/>
      <c r="EHU170"/>
      <c r="EHV170"/>
      <c r="EHW170"/>
      <c r="EHX170"/>
      <c r="EHY170"/>
      <c r="EHZ170"/>
      <c r="EIA170"/>
      <c r="EIB170"/>
      <c r="EIC170"/>
      <c r="EID170"/>
      <c r="EIE170"/>
      <c r="EIF170"/>
      <c r="EIG170"/>
      <c r="EIH170"/>
      <c r="EII170"/>
      <c r="EIJ170"/>
      <c r="EIK170"/>
      <c r="EIL170"/>
      <c r="EIM170"/>
      <c r="EIN170"/>
      <c r="EIO170"/>
      <c r="EIP170"/>
      <c r="EIQ170"/>
      <c r="EIR170"/>
      <c r="EIS170"/>
      <c r="EIT170"/>
      <c r="EIU170"/>
      <c r="EIV170"/>
      <c r="EIW170"/>
      <c r="EIX170"/>
      <c r="EIY170"/>
      <c r="EIZ170"/>
      <c r="EJA170"/>
      <c r="EJB170"/>
      <c r="EJC170"/>
      <c r="EJD170"/>
      <c r="EJE170"/>
      <c r="EJF170"/>
      <c r="EJG170"/>
      <c r="EJH170"/>
      <c r="EJI170"/>
      <c r="EJJ170"/>
      <c r="EJK170"/>
      <c r="EJL170"/>
      <c r="EJM170"/>
      <c r="EJN170"/>
      <c r="EJO170"/>
      <c r="EJP170"/>
      <c r="EJQ170"/>
      <c r="EJR170"/>
      <c r="EJS170"/>
      <c r="EJT170"/>
      <c r="EJU170"/>
      <c r="EJV170"/>
      <c r="EJW170"/>
      <c r="EJX170"/>
      <c r="EJY170"/>
      <c r="EJZ170"/>
      <c r="EKA170"/>
      <c r="EKB170"/>
      <c r="EKC170"/>
      <c r="EKD170"/>
      <c r="EKE170"/>
      <c r="EKF170"/>
      <c r="EKG170"/>
      <c r="EKH170"/>
      <c r="EKI170"/>
      <c r="EKJ170"/>
      <c r="EKK170"/>
      <c r="EKL170"/>
      <c r="EKM170"/>
      <c r="EKN170"/>
      <c r="EKO170"/>
      <c r="EKP170"/>
      <c r="EKQ170"/>
      <c r="EKR170"/>
      <c r="EKS170"/>
      <c r="EKT170"/>
      <c r="EKU170"/>
      <c r="EKV170"/>
      <c r="EKW170"/>
      <c r="EKX170"/>
      <c r="EKY170"/>
      <c r="EKZ170"/>
      <c r="ELA170"/>
      <c r="ELB170"/>
      <c r="ELC170"/>
      <c r="ELD170"/>
      <c r="ELE170"/>
      <c r="ELF170"/>
      <c r="ELG170"/>
      <c r="ELH170"/>
      <c r="ELI170"/>
      <c r="ELJ170"/>
      <c r="ELK170"/>
      <c r="ELL170"/>
      <c r="ELM170"/>
      <c r="ELN170"/>
      <c r="ELO170"/>
      <c r="ELP170"/>
      <c r="ELQ170"/>
      <c r="ELR170"/>
      <c r="ELS170"/>
      <c r="ELT170"/>
      <c r="ELU170"/>
      <c r="ELV170"/>
      <c r="ELW170"/>
      <c r="ELX170"/>
      <c r="ELY170"/>
      <c r="ELZ170"/>
      <c r="EMA170"/>
      <c r="EMB170"/>
      <c r="EMC170"/>
      <c r="EMD170"/>
      <c r="EME170"/>
      <c r="EMF170"/>
      <c r="EMG170"/>
      <c r="EMH170"/>
      <c r="EMI170"/>
      <c r="EMJ170"/>
      <c r="EMK170"/>
      <c r="EML170"/>
      <c r="EMM170"/>
      <c r="EMN170"/>
      <c r="EMO170"/>
      <c r="EMP170"/>
      <c r="EMQ170"/>
      <c r="EMR170"/>
      <c r="EMS170"/>
      <c r="EMT170"/>
      <c r="EMU170"/>
      <c r="EMV170"/>
      <c r="EMW170"/>
      <c r="EMX170"/>
      <c r="EMY170"/>
      <c r="EMZ170"/>
      <c r="ENA170"/>
      <c r="ENB170"/>
      <c r="ENC170"/>
      <c r="END170"/>
      <c r="ENE170"/>
      <c r="ENF170"/>
      <c r="ENG170"/>
      <c r="ENH170"/>
      <c r="ENI170"/>
      <c r="ENJ170"/>
      <c r="ENK170"/>
      <c r="ENL170"/>
      <c r="ENM170"/>
      <c r="ENN170"/>
      <c r="ENO170"/>
      <c r="ENP170"/>
      <c r="ENQ170"/>
      <c r="ENR170"/>
      <c r="ENS170"/>
      <c r="ENT170"/>
      <c r="ENU170"/>
      <c r="ENV170"/>
      <c r="ENW170"/>
      <c r="ENX170"/>
      <c r="ENY170"/>
      <c r="ENZ170"/>
      <c r="EOA170"/>
      <c r="EOB170"/>
      <c r="EOC170"/>
      <c r="EOD170"/>
      <c r="EOE170"/>
      <c r="EOF170"/>
      <c r="EOG170"/>
      <c r="EOH170"/>
      <c r="EOI170"/>
      <c r="EOJ170"/>
      <c r="EOK170"/>
      <c r="EOL170"/>
      <c r="EOM170"/>
      <c r="EON170"/>
      <c r="EOO170"/>
      <c r="EOP170"/>
      <c r="EOQ170"/>
      <c r="EOR170"/>
      <c r="EOS170"/>
      <c r="EOT170"/>
      <c r="EOU170"/>
      <c r="EOV170"/>
      <c r="EOW170"/>
      <c r="EOX170"/>
      <c r="EOY170"/>
      <c r="EOZ170"/>
      <c r="EPA170"/>
      <c r="EPB170"/>
      <c r="EPC170"/>
      <c r="EPD170"/>
      <c r="EPE170"/>
      <c r="EPF170"/>
      <c r="EPG170"/>
      <c r="EPH170"/>
      <c r="EPI170"/>
      <c r="EPJ170"/>
      <c r="EPK170"/>
      <c r="EPL170"/>
      <c r="EPM170"/>
      <c r="EPN170"/>
      <c r="EPO170"/>
      <c r="EPP170"/>
      <c r="EPQ170"/>
      <c r="EPR170"/>
      <c r="EPS170"/>
      <c r="EPT170"/>
      <c r="EPU170"/>
      <c r="EPV170"/>
      <c r="EPW170"/>
      <c r="EPX170"/>
      <c r="EPY170"/>
      <c r="EPZ170"/>
      <c r="EQA170"/>
      <c r="EQB170"/>
      <c r="EQC170"/>
      <c r="EQD170"/>
      <c r="EQE170"/>
      <c r="EQF170"/>
      <c r="EQG170"/>
      <c r="EQH170"/>
      <c r="EQI170"/>
      <c r="EQJ170"/>
      <c r="EQK170"/>
      <c r="EQL170"/>
      <c r="EQM170"/>
      <c r="EQN170"/>
      <c r="EQO170"/>
      <c r="EQP170"/>
      <c r="EQQ170"/>
      <c r="EQR170"/>
      <c r="EQS170"/>
      <c r="EQT170"/>
      <c r="EQU170"/>
      <c r="EQV170"/>
      <c r="EQW170"/>
      <c r="EQX170"/>
      <c r="EQY170"/>
      <c r="EQZ170"/>
      <c r="ERA170"/>
      <c r="ERB170"/>
      <c r="ERC170"/>
      <c r="ERD170"/>
      <c r="ERE170"/>
      <c r="ERF170"/>
      <c r="ERG170"/>
      <c r="ERH170"/>
      <c r="ERI170"/>
      <c r="ERJ170"/>
      <c r="ERK170"/>
      <c r="ERL170"/>
      <c r="ERM170"/>
      <c r="ERN170"/>
      <c r="ERO170"/>
      <c r="ERP170"/>
      <c r="ERQ170"/>
      <c r="ERR170"/>
      <c r="ERS170"/>
      <c r="ERT170"/>
      <c r="ERU170"/>
      <c r="ERV170"/>
      <c r="ERW170"/>
      <c r="ERX170"/>
      <c r="ERY170"/>
      <c r="ERZ170"/>
      <c r="ESA170"/>
      <c r="ESB170"/>
      <c r="ESC170"/>
      <c r="ESD170"/>
      <c r="ESE170"/>
      <c r="ESF170"/>
      <c r="ESG170"/>
      <c r="ESH170"/>
      <c r="ESI170"/>
      <c r="ESJ170"/>
      <c r="ESK170"/>
      <c r="ESL170"/>
      <c r="ESM170"/>
      <c r="ESN170"/>
      <c r="ESO170"/>
      <c r="ESP170"/>
      <c r="ESQ170"/>
      <c r="ESR170"/>
      <c r="ESS170"/>
      <c r="EST170"/>
      <c r="ESU170"/>
      <c r="ESV170"/>
      <c r="ESW170"/>
      <c r="ESX170"/>
      <c r="ESY170"/>
      <c r="ESZ170"/>
      <c r="ETA170"/>
      <c r="ETB170"/>
      <c r="ETC170"/>
      <c r="ETD170"/>
      <c r="ETE170"/>
      <c r="ETF170"/>
      <c r="ETG170"/>
      <c r="ETH170"/>
      <c r="ETI170"/>
      <c r="ETJ170"/>
      <c r="ETK170"/>
      <c r="ETL170"/>
      <c r="ETM170"/>
      <c r="ETN170"/>
      <c r="ETO170"/>
      <c r="ETP170"/>
      <c r="ETQ170"/>
      <c r="ETR170"/>
      <c r="ETS170"/>
      <c r="ETT170"/>
      <c r="ETU170"/>
      <c r="ETV170"/>
      <c r="ETW170"/>
      <c r="ETX170"/>
      <c r="ETY170"/>
      <c r="ETZ170"/>
      <c r="EUA170"/>
      <c r="EUB170"/>
      <c r="EUC170"/>
      <c r="EUD170"/>
      <c r="EUE170"/>
      <c r="EUF170"/>
      <c r="EUG170"/>
      <c r="EUH170"/>
      <c r="EUI170"/>
      <c r="EUJ170"/>
      <c r="EUK170"/>
      <c r="EUL170"/>
      <c r="EUM170"/>
      <c r="EUN170"/>
      <c r="EUO170"/>
      <c r="EUP170"/>
      <c r="EUQ170"/>
      <c r="EUR170"/>
      <c r="EUS170"/>
      <c r="EUT170"/>
      <c r="EUU170"/>
      <c r="EUV170"/>
      <c r="EUW170"/>
      <c r="EUX170"/>
      <c r="EUY170"/>
      <c r="EUZ170"/>
      <c r="EVA170"/>
      <c r="EVB170"/>
      <c r="EVC170"/>
      <c r="EVD170"/>
      <c r="EVE170"/>
      <c r="EVF170"/>
      <c r="EVG170"/>
      <c r="EVH170"/>
      <c r="EVI170"/>
      <c r="EVJ170"/>
      <c r="EVK170"/>
      <c r="EVL170"/>
      <c r="EVM170"/>
      <c r="EVN170"/>
      <c r="EVO170"/>
      <c r="EVP170"/>
      <c r="EVQ170"/>
      <c r="EVR170"/>
      <c r="EVS170"/>
      <c r="EVT170"/>
      <c r="EVU170"/>
      <c r="EVV170"/>
      <c r="EVW170"/>
      <c r="EVX170"/>
      <c r="EVY170"/>
      <c r="EVZ170"/>
      <c r="EWA170"/>
      <c r="EWB170"/>
      <c r="EWC170"/>
      <c r="EWD170"/>
      <c r="EWE170"/>
      <c r="EWF170"/>
      <c r="EWG170"/>
      <c r="EWH170"/>
      <c r="EWI170"/>
      <c r="EWJ170"/>
      <c r="EWK170"/>
      <c r="EWL170"/>
      <c r="EWM170"/>
      <c r="EWN170"/>
      <c r="EWO170"/>
      <c r="EWP170"/>
      <c r="EWQ170"/>
      <c r="EWR170"/>
      <c r="EWS170"/>
      <c r="EWT170"/>
      <c r="EWU170"/>
      <c r="EWV170"/>
      <c r="EWW170"/>
      <c r="EWX170"/>
      <c r="EWY170"/>
      <c r="EWZ170"/>
      <c r="EXA170"/>
      <c r="EXB170"/>
      <c r="EXC170"/>
      <c r="EXD170"/>
      <c r="EXE170"/>
      <c r="EXF170"/>
      <c r="EXG170"/>
      <c r="EXH170"/>
      <c r="EXI170"/>
      <c r="EXJ170"/>
      <c r="EXK170"/>
      <c r="EXL170"/>
      <c r="EXM170"/>
      <c r="EXN170"/>
      <c r="EXO170"/>
      <c r="EXP170"/>
      <c r="EXQ170"/>
      <c r="EXR170"/>
      <c r="EXS170"/>
      <c r="EXT170"/>
      <c r="EXU170"/>
      <c r="EXV170"/>
      <c r="EXW170"/>
      <c r="EXX170"/>
      <c r="EXY170"/>
      <c r="EXZ170"/>
      <c r="EYA170"/>
      <c r="EYB170"/>
      <c r="EYC170"/>
      <c r="EYD170"/>
      <c r="EYE170"/>
      <c r="EYF170"/>
      <c r="EYG170"/>
      <c r="EYH170"/>
      <c r="EYI170"/>
      <c r="EYJ170"/>
      <c r="EYK170"/>
      <c r="EYL170"/>
      <c r="EYM170"/>
      <c r="EYN170"/>
      <c r="EYO170"/>
      <c r="EYP170"/>
      <c r="EYQ170"/>
      <c r="EYR170"/>
      <c r="EYS170"/>
      <c r="EYT170"/>
      <c r="EYU170"/>
      <c r="EYV170"/>
      <c r="EYW170"/>
      <c r="EYX170"/>
      <c r="EYY170"/>
      <c r="EYZ170"/>
      <c r="EZA170"/>
      <c r="EZB170"/>
      <c r="EZC170"/>
      <c r="EZD170"/>
      <c r="EZE170"/>
      <c r="EZF170"/>
      <c r="EZG170"/>
      <c r="EZH170"/>
      <c r="EZI170"/>
      <c r="EZJ170"/>
      <c r="EZK170"/>
      <c r="EZL170"/>
      <c r="EZM170"/>
      <c r="EZN170"/>
      <c r="EZO170"/>
      <c r="EZP170"/>
      <c r="EZQ170"/>
      <c r="EZR170"/>
      <c r="EZS170"/>
      <c r="EZT170"/>
      <c r="EZU170"/>
      <c r="EZV170"/>
      <c r="EZW170"/>
      <c r="EZX170"/>
      <c r="EZY170"/>
      <c r="EZZ170"/>
      <c r="FAA170"/>
      <c r="FAB170"/>
      <c r="FAC170"/>
      <c r="FAD170"/>
      <c r="FAE170"/>
      <c r="FAF170"/>
      <c r="FAG170"/>
      <c r="FAH170"/>
      <c r="FAI170"/>
      <c r="FAJ170"/>
      <c r="FAK170"/>
      <c r="FAL170"/>
      <c r="FAM170"/>
      <c r="FAN170"/>
      <c r="FAO170"/>
      <c r="FAP170"/>
      <c r="FAQ170"/>
      <c r="FAR170"/>
      <c r="FAS170"/>
      <c r="FAT170"/>
      <c r="FAU170"/>
      <c r="FAV170"/>
      <c r="FAW170"/>
      <c r="FAX170"/>
      <c r="FAY170"/>
      <c r="FAZ170"/>
      <c r="FBA170"/>
      <c r="FBB170"/>
      <c r="FBC170"/>
      <c r="FBD170"/>
      <c r="FBE170"/>
      <c r="FBF170"/>
      <c r="FBG170"/>
      <c r="FBH170"/>
      <c r="FBI170"/>
      <c r="FBJ170"/>
      <c r="FBK170"/>
      <c r="FBL170"/>
      <c r="FBM170"/>
      <c r="FBN170"/>
      <c r="FBO170"/>
      <c r="FBP170"/>
      <c r="FBQ170"/>
      <c r="FBR170"/>
      <c r="FBS170"/>
      <c r="FBT170"/>
      <c r="FBU170"/>
      <c r="FBV170"/>
      <c r="FBW170"/>
      <c r="FBX170"/>
      <c r="FBY170"/>
      <c r="FBZ170"/>
      <c r="FCA170"/>
      <c r="FCB170"/>
      <c r="FCC170"/>
      <c r="FCD170"/>
      <c r="FCE170"/>
      <c r="FCF170"/>
      <c r="FCG170"/>
      <c r="FCH170"/>
      <c r="FCI170"/>
      <c r="FCJ170"/>
      <c r="FCK170"/>
      <c r="FCL170"/>
      <c r="FCM170"/>
      <c r="FCN170"/>
      <c r="FCO170"/>
      <c r="FCP170"/>
      <c r="FCQ170"/>
      <c r="FCR170"/>
      <c r="FCS170"/>
      <c r="FCT170"/>
      <c r="FCU170"/>
      <c r="FCV170"/>
      <c r="FCW170"/>
      <c r="FCX170"/>
      <c r="FCY170"/>
      <c r="FCZ170"/>
      <c r="FDA170"/>
      <c r="FDB170"/>
      <c r="FDC170"/>
      <c r="FDD170"/>
      <c r="FDE170"/>
      <c r="FDF170"/>
      <c r="FDG170"/>
      <c r="FDH170"/>
      <c r="FDI170"/>
      <c r="FDJ170"/>
      <c r="FDK170"/>
      <c r="FDL170"/>
      <c r="FDM170"/>
      <c r="FDN170"/>
      <c r="FDO170"/>
      <c r="FDP170"/>
      <c r="FDQ170"/>
      <c r="FDR170"/>
      <c r="FDS170"/>
      <c r="FDT170"/>
      <c r="FDU170"/>
      <c r="FDV170"/>
      <c r="FDW170"/>
      <c r="FDX170"/>
      <c r="FDY170"/>
      <c r="FDZ170"/>
      <c r="FEA170"/>
      <c r="FEB170"/>
      <c r="FEC170"/>
      <c r="FED170"/>
      <c r="FEE170"/>
      <c r="FEF170"/>
      <c r="FEG170"/>
      <c r="FEH170"/>
      <c r="FEI170"/>
      <c r="FEJ170"/>
      <c r="FEK170"/>
      <c r="FEL170"/>
      <c r="FEM170"/>
      <c r="FEN170"/>
      <c r="FEO170"/>
      <c r="FEP170"/>
      <c r="FEQ170"/>
      <c r="FER170"/>
      <c r="FES170"/>
      <c r="FET170"/>
      <c r="FEU170"/>
      <c r="FEV170"/>
      <c r="FEW170"/>
      <c r="FEX170"/>
      <c r="FEY170"/>
      <c r="FEZ170"/>
      <c r="FFA170"/>
      <c r="FFB170"/>
      <c r="FFC170"/>
      <c r="FFD170"/>
      <c r="FFE170"/>
      <c r="FFF170"/>
      <c r="FFG170"/>
      <c r="FFH170"/>
      <c r="FFI170"/>
      <c r="FFJ170"/>
      <c r="FFK170"/>
      <c r="FFL170"/>
      <c r="FFM170"/>
      <c r="FFN170"/>
      <c r="FFO170"/>
      <c r="FFP170"/>
      <c r="FFQ170"/>
      <c r="FFR170"/>
      <c r="FFS170"/>
      <c r="FFT170"/>
      <c r="FFU170"/>
      <c r="FFV170"/>
      <c r="FFW170"/>
      <c r="FFX170"/>
      <c r="FFY170"/>
      <c r="FFZ170"/>
      <c r="FGA170"/>
      <c r="FGB170"/>
      <c r="FGC170"/>
      <c r="FGD170"/>
      <c r="FGE170"/>
      <c r="FGF170"/>
      <c r="FGG170"/>
      <c r="FGH170"/>
      <c r="FGI170"/>
      <c r="FGJ170"/>
      <c r="FGK170"/>
      <c r="FGL170"/>
      <c r="FGM170"/>
      <c r="FGN170"/>
      <c r="FGO170"/>
      <c r="FGP170"/>
      <c r="FGQ170"/>
      <c r="FGR170"/>
      <c r="FGS170"/>
      <c r="FGT170"/>
      <c r="FGU170"/>
      <c r="FGV170"/>
      <c r="FGW170"/>
      <c r="FGX170"/>
      <c r="FGY170"/>
      <c r="FGZ170"/>
      <c r="FHA170"/>
      <c r="FHB170"/>
      <c r="FHC170"/>
      <c r="FHD170"/>
      <c r="FHE170"/>
      <c r="FHF170"/>
      <c r="FHG170"/>
      <c r="FHH170"/>
      <c r="FHI170"/>
      <c r="FHJ170"/>
      <c r="FHK170"/>
      <c r="FHL170"/>
      <c r="FHM170"/>
      <c r="FHN170"/>
      <c r="FHO170"/>
      <c r="FHP170"/>
      <c r="FHQ170"/>
      <c r="FHR170"/>
      <c r="FHS170"/>
      <c r="FHT170"/>
      <c r="FHU170"/>
      <c r="FHV170"/>
      <c r="FHW170"/>
      <c r="FHX170"/>
      <c r="FHY170"/>
      <c r="FHZ170"/>
      <c r="FIA170"/>
      <c r="FIB170"/>
      <c r="FIC170"/>
      <c r="FID170"/>
      <c r="FIE170"/>
      <c r="FIF170"/>
      <c r="FIG170"/>
      <c r="FIH170"/>
      <c r="FII170"/>
      <c r="FIJ170"/>
      <c r="FIK170"/>
      <c r="FIL170"/>
      <c r="FIM170"/>
      <c r="FIN170"/>
      <c r="FIO170"/>
      <c r="FIP170"/>
      <c r="FIQ170"/>
      <c r="FIR170"/>
      <c r="FIS170"/>
      <c r="FIT170"/>
      <c r="FIU170"/>
      <c r="FIV170"/>
      <c r="FIW170"/>
      <c r="FIX170"/>
      <c r="FIY170"/>
      <c r="FIZ170"/>
      <c r="FJA170"/>
      <c r="FJB170"/>
      <c r="FJC170"/>
      <c r="FJD170"/>
      <c r="FJE170"/>
      <c r="FJF170"/>
      <c r="FJG170"/>
      <c r="FJH170"/>
      <c r="FJI170"/>
      <c r="FJJ170"/>
      <c r="FJK170"/>
      <c r="FJL170"/>
      <c r="FJM170"/>
      <c r="FJN170"/>
      <c r="FJO170"/>
      <c r="FJP170"/>
      <c r="FJQ170"/>
      <c r="FJR170"/>
      <c r="FJS170"/>
      <c r="FJT170"/>
      <c r="FJU170"/>
      <c r="FJV170"/>
      <c r="FJW170"/>
      <c r="FJX170"/>
      <c r="FJY170"/>
      <c r="FJZ170"/>
      <c r="FKA170"/>
      <c r="FKB170"/>
      <c r="FKC170"/>
      <c r="FKD170"/>
      <c r="FKE170"/>
      <c r="FKF170"/>
      <c r="FKG170"/>
      <c r="FKH170"/>
      <c r="FKI170"/>
      <c r="FKJ170"/>
      <c r="FKK170"/>
      <c r="FKL170"/>
      <c r="FKM170"/>
      <c r="FKN170"/>
      <c r="FKO170"/>
      <c r="FKP170"/>
      <c r="FKQ170"/>
      <c r="FKR170"/>
      <c r="FKS170"/>
      <c r="FKT170"/>
      <c r="FKU170"/>
      <c r="FKV170"/>
      <c r="FKW170"/>
      <c r="FKX170"/>
      <c r="FKY170"/>
      <c r="FKZ170"/>
      <c r="FLA170"/>
      <c r="FLB170"/>
      <c r="FLC170"/>
      <c r="FLD170"/>
      <c r="FLE170"/>
      <c r="FLF170"/>
      <c r="FLG170"/>
      <c r="FLH170"/>
      <c r="FLI170"/>
      <c r="FLJ170"/>
      <c r="FLK170"/>
      <c r="FLL170"/>
      <c r="FLM170"/>
      <c r="FLN170"/>
      <c r="FLO170"/>
      <c r="FLP170"/>
      <c r="FLQ170"/>
      <c r="FLR170"/>
      <c r="FLS170"/>
      <c r="FLT170"/>
      <c r="FLU170"/>
      <c r="FLV170"/>
      <c r="FLW170"/>
      <c r="FLX170"/>
      <c r="FLY170"/>
      <c r="FLZ170"/>
      <c r="FMA170"/>
      <c r="FMB170"/>
      <c r="FMC170"/>
      <c r="FMD170"/>
      <c r="FME170"/>
      <c r="FMF170"/>
      <c r="FMG170"/>
      <c r="FMH170"/>
      <c r="FMI170"/>
      <c r="FMJ170"/>
      <c r="FMK170"/>
      <c r="FML170"/>
      <c r="FMM170"/>
      <c r="FMN170"/>
      <c r="FMO170"/>
      <c r="FMP170"/>
      <c r="FMQ170"/>
      <c r="FMR170"/>
      <c r="FMS170"/>
      <c r="FMT170"/>
      <c r="FMU170"/>
      <c r="FMV170"/>
      <c r="FMW170"/>
      <c r="FMX170"/>
      <c r="FMY170"/>
      <c r="FMZ170"/>
      <c r="FNA170"/>
      <c r="FNB170"/>
      <c r="FNC170"/>
      <c r="FND170"/>
      <c r="FNE170"/>
      <c r="FNF170"/>
      <c r="FNG170"/>
      <c r="FNH170"/>
      <c r="FNI170"/>
      <c r="FNJ170"/>
      <c r="FNK170"/>
      <c r="FNL170"/>
      <c r="FNM170"/>
      <c r="FNN170"/>
      <c r="FNO170"/>
      <c r="FNP170"/>
      <c r="FNQ170"/>
      <c r="FNR170"/>
      <c r="FNS170"/>
      <c r="FNT170"/>
      <c r="FNU170"/>
      <c r="FNV170"/>
      <c r="FNW170"/>
      <c r="FNX170"/>
      <c r="FNY170"/>
      <c r="FNZ170"/>
      <c r="FOA170"/>
      <c r="FOB170"/>
      <c r="FOC170"/>
      <c r="FOD170"/>
      <c r="FOE170"/>
      <c r="FOF170"/>
      <c r="FOG170"/>
      <c r="FOH170"/>
      <c r="FOI170"/>
      <c r="FOJ170"/>
      <c r="FOK170"/>
      <c r="FOL170"/>
      <c r="FOM170"/>
      <c r="FON170"/>
      <c r="FOO170"/>
      <c r="FOP170"/>
      <c r="FOQ170"/>
      <c r="FOR170"/>
      <c r="FOS170"/>
      <c r="FOT170"/>
      <c r="FOU170"/>
      <c r="FOV170"/>
      <c r="FOW170"/>
      <c r="FOX170"/>
      <c r="FOY170"/>
      <c r="FOZ170"/>
      <c r="FPA170"/>
      <c r="FPB170"/>
      <c r="FPC170"/>
      <c r="FPD170"/>
      <c r="FPE170"/>
      <c r="FPF170"/>
      <c r="FPG170"/>
      <c r="FPH170"/>
      <c r="FPI170"/>
      <c r="FPJ170"/>
      <c r="FPK170"/>
      <c r="FPL170"/>
      <c r="FPM170"/>
      <c r="FPN170"/>
      <c r="FPO170"/>
      <c r="FPP170"/>
      <c r="FPQ170"/>
      <c r="FPR170"/>
      <c r="FPS170"/>
      <c r="FPT170"/>
      <c r="FPU170"/>
      <c r="FPV170"/>
      <c r="FPW170"/>
      <c r="FPX170"/>
      <c r="FPY170"/>
      <c r="FPZ170"/>
      <c r="FQA170"/>
      <c r="FQB170"/>
      <c r="FQC170"/>
      <c r="FQD170"/>
      <c r="FQE170"/>
      <c r="FQF170"/>
      <c r="FQG170"/>
      <c r="FQH170"/>
      <c r="FQI170"/>
      <c r="FQJ170"/>
      <c r="FQK170"/>
      <c r="FQL170"/>
      <c r="FQM170"/>
      <c r="FQN170"/>
      <c r="FQO170"/>
      <c r="FQP170"/>
      <c r="FQQ170"/>
      <c r="FQR170"/>
      <c r="FQS170"/>
      <c r="FQT170"/>
      <c r="FQU170"/>
      <c r="FQV170"/>
      <c r="FQW170"/>
      <c r="FQX170"/>
      <c r="FQY170"/>
      <c r="FQZ170"/>
      <c r="FRA170"/>
      <c r="FRB170"/>
      <c r="FRC170"/>
      <c r="FRD170"/>
      <c r="FRE170"/>
      <c r="FRF170"/>
      <c r="FRG170"/>
      <c r="FRH170"/>
      <c r="FRI170"/>
      <c r="FRJ170"/>
      <c r="FRK170"/>
      <c r="FRL170"/>
      <c r="FRM170"/>
      <c r="FRN170"/>
      <c r="FRO170"/>
      <c r="FRP170"/>
      <c r="FRQ170"/>
      <c r="FRR170"/>
      <c r="FRS170"/>
      <c r="FRT170"/>
      <c r="FRU170"/>
      <c r="FRV170"/>
      <c r="FRW170"/>
      <c r="FRX170"/>
      <c r="FRY170"/>
      <c r="FRZ170"/>
      <c r="FSA170"/>
      <c r="FSB170"/>
      <c r="FSC170"/>
      <c r="FSD170"/>
      <c r="FSE170"/>
      <c r="FSF170"/>
      <c r="FSG170"/>
      <c r="FSH170"/>
      <c r="FSI170"/>
      <c r="FSJ170"/>
      <c r="FSK170"/>
      <c r="FSL170"/>
      <c r="FSM170"/>
      <c r="FSN170"/>
      <c r="FSO170"/>
      <c r="FSP170"/>
      <c r="FSQ170"/>
      <c r="FSR170"/>
      <c r="FSS170"/>
      <c r="FST170"/>
      <c r="FSU170"/>
      <c r="FSV170"/>
      <c r="FSW170"/>
      <c r="FSX170"/>
      <c r="FSY170"/>
      <c r="FSZ170"/>
      <c r="FTA170"/>
      <c r="FTB170"/>
      <c r="FTC170"/>
      <c r="FTD170"/>
      <c r="FTE170"/>
      <c r="FTF170"/>
      <c r="FTG170"/>
      <c r="FTH170"/>
      <c r="FTI170"/>
      <c r="FTJ170"/>
      <c r="FTK170"/>
      <c r="FTL170"/>
      <c r="FTM170"/>
      <c r="FTN170"/>
      <c r="FTO170"/>
      <c r="FTP170"/>
      <c r="FTQ170"/>
      <c r="FTR170"/>
      <c r="FTS170"/>
      <c r="FTT170"/>
      <c r="FTU170"/>
      <c r="FTV170"/>
      <c r="FTW170"/>
      <c r="FTX170"/>
      <c r="FTY170"/>
      <c r="FTZ170"/>
      <c r="FUA170"/>
      <c r="FUB170"/>
      <c r="FUC170"/>
      <c r="FUD170"/>
      <c r="FUE170"/>
      <c r="FUF170"/>
      <c r="FUG170"/>
      <c r="FUH170"/>
      <c r="FUI170"/>
      <c r="FUJ170"/>
      <c r="FUK170"/>
      <c r="FUL170"/>
      <c r="FUM170"/>
      <c r="FUN170"/>
      <c r="FUO170"/>
      <c r="FUP170"/>
      <c r="FUQ170"/>
      <c r="FUR170"/>
      <c r="FUS170"/>
      <c r="FUT170"/>
      <c r="FUU170"/>
      <c r="FUV170"/>
      <c r="FUW170"/>
      <c r="FUX170"/>
      <c r="FUY170"/>
      <c r="FUZ170"/>
      <c r="FVA170"/>
      <c r="FVB170"/>
      <c r="FVC170"/>
      <c r="FVD170"/>
      <c r="FVE170"/>
      <c r="FVF170"/>
      <c r="FVG170"/>
      <c r="FVH170"/>
      <c r="FVI170"/>
      <c r="FVJ170"/>
      <c r="FVK170"/>
      <c r="FVL170"/>
      <c r="FVM170"/>
      <c r="FVN170"/>
      <c r="FVO170"/>
      <c r="FVP170"/>
      <c r="FVQ170"/>
      <c r="FVR170"/>
      <c r="FVS170"/>
      <c r="FVT170"/>
      <c r="FVU170"/>
      <c r="FVV170"/>
      <c r="FVW170"/>
      <c r="FVX170"/>
      <c r="FVY170"/>
      <c r="FVZ170"/>
      <c r="FWA170"/>
      <c r="FWB170"/>
      <c r="FWC170"/>
      <c r="FWD170"/>
      <c r="FWE170"/>
      <c r="FWF170"/>
      <c r="FWG170"/>
      <c r="FWH170"/>
      <c r="FWI170"/>
      <c r="FWJ170"/>
      <c r="FWK170"/>
      <c r="FWL170"/>
      <c r="FWM170"/>
      <c r="FWN170"/>
      <c r="FWO170"/>
      <c r="FWP170"/>
      <c r="FWQ170"/>
      <c r="FWR170"/>
      <c r="FWS170"/>
      <c r="FWT170"/>
      <c r="FWU170"/>
      <c r="FWV170"/>
      <c r="FWW170"/>
      <c r="FWX170"/>
      <c r="FWY170"/>
      <c r="FWZ170"/>
      <c r="FXA170"/>
      <c r="FXB170"/>
      <c r="FXC170"/>
      <c r="FXD170"/>
      <c r="FXE170"/>
      <c r="FXF170"/>
      <c r="FXG170"/>
      <c r="FXH170"/>
      <c r="FXI170"/>
      <c r="FXJ170"/>
      <c r="FXK170"/>
      <c r="FXL170"/>
      <c r="FXM170"/>
      <c r="FXN170"/>
      <c r="FXO170"/>
      <c r="FXP170"/>
      <c r="FXQ170"/>
      <c r="FXR170"/>
      <c r="FXS170"/>
      <c r="FXT170"/>
      <c r="FXU170"/>
      <c r="FXV170"/>
      <c r="FXW170"/>
      <c r="FXX170"/>
      <c r="FXY170"/>
      <c r="FXZ170"/>
      <c r="FYA170"/>
      <c r="FYB170"/>
      <c r="FYC170"/>
      <c r="FYD170"/>
      <c r="FYE170"/>
      <c r="FYF170"/>
      <c r="FYG170"/>
      <c r="FYH170"/>
      <c r="FYI170"/>
      <c r="FYJ170"/>
      <c r="FYK170"/>
      <c r="FYL170"/>
      <c r="FYM170"/>
      <c r="FYN170"/>
      <c r="FYO170"/>
      <c r="FYP170"/>
      <c r="FYQ170"/>
      <c r="FYR170"/>
      <c r="FYS170"/>
      <c r="FYT170"/>
      <c r="FYU170"/>
      <c r="FYV170"/>
      <c r="FYW170"/>
      <c r="FYX170"/>
      <c r="FYY170"/>
      <c r="FYZ170"/>
      <c r="FZA170"/>
      <c r="FZB170"/>
      <c r="FZC170"/>
      <c r="FZD170"/>
      <c r="FZE170"/>
      <c r="FZF170"/>
      <c r="FZG170"/>
      <c r="FZH170"/>
      <c r="FZI170"/>
      <c r="FZJ170"/>
      <c r="FZK170"/>
      <c r="FZL170"/>
      <c r="FZM170"/>
      <c r="FZN170"/>
      <c r="FZO170"/>
      <c r="FZP170"/>
      <c r="FZQ170"/>
      <c r="FZR170"/>
      <c r="FZS170"/>
      <c r="FZT170"/>
      <c r="FZU170"/>
      <c r="FZV170"/>
      <c r="FZW170"/>
      <c r="FZX170"/>
      <c r="FZY170"/>
      <c r="FZZ170"/>
      <c r="GAA170"/>
      <c r="GAB170"/>
      <c r="GAC170"/>
      <c r="GAD170"/>
      <c r="GAE170"/>
      <c r="GAF170"/>
      <c r="GAG170"/>
      <c r="GAH170"/>
      <c r="GAI170"/>
      <c r="GAJ170"/>
      <c r="GAK170"/>
      <c r="GAL170"/>
      <c r="GAM170"/>
      <c r="GAN170"/>
      <c r="GAO170"/>
      <c r="GAP170"/>
      <c r="GAQ170"/>
      <c r="GAR170"/>
      <c r="GAS170"/>
      <c r="GAT170"/>
      <c r="GAU170"/>
      <c r="GAV170"/>
      <c r="GAW170"/>
      <c r="GAX170"/>
      <c r="GAY170"/>
      <c r="GAZ170"/>
      <c r="GBA170"/>
      <c r="GBB170"/>
      <c r="GBC170"/>
      <c r="GBD170"/>
      <c r="GBE170"/>
      <c r="GBF170"/>
      <c r="GBG170"/>
      <c r="GBH170"/>
      <c r="GBI170"/>
      <c r="GBJ170"/>
      <c r="GBK170"/>
      <c r="GBL170"/>
      <c r="GBM170"/>
      <c r="GBN170"/>
      <c r="GBO170"/>
      <c r="GBP170"/>
      <c r="GBQ170"/>
      <c r="GBR170"/>
      <c r="GBS170"/>
      <c r="GBT170"/>
      <c r="GBU170"/>
      <c r="GBV170"/>
      <c r="GBW170"/>
      <c r="GBX170"/>
      <c r="GBY170"/>
      <c r="GBZ170"/>
      <c r="GCA170"/>
      <c r="GCB170"/>
      <c r="GCC170"/>
      <c r="GCD170"/>
      <c r="GCE170"/>
      <c r="GCF170"/>
      <c r="GCG170"/>
      <c r="GCH170"/>
      <c r="GCI170"/>
      <c r="GCJ170"/>
      <c r="GCK170"/>
      <c r="GCL170"/>
      <c r="GCM170"/>
      <c r="GCN170"/>
      <c r="GCO170"/>
      <c r="GCP170"/>
      <c r="GCQ170"/>
      <c r="GCR170"/>
      <c r="GCS170"/>
      <c r="GCT170"/>
      <c r="GCU170"/>
      <c r="GCV170"/>
      <c r="GCW170"/>
      <c r="GCX170"/>
      <c r="GCY170"/>
      <c r="GCZ170"/>
      <c r="GDA170"/>
      <c r="GDB170"/>
      <c r="GDC170"/>
      <c r="GDD170"/>
      <c r="GDE170"/>
      <c r="GDF170"/>
      <c r="GDG170"/>
      <c r="GDH170"/>
      <c r="GDI170"/>
      <c r="GDJ170"/>
      <c r="GDK170"/>
      <c r="GDL170"/>
      <c r="GDM170"/>
      <c r="GDN170"/>
      <c r="GDO170"/>
      <c r="GDP170"/>
      <c r="GDQ170"/>
      <c r="GDR170"/>
      <c r="GDS170"/>
      <c r="GDT170"/>
      <c r="GDU170"/>
      <c r="GDV170"/>
      <c r="GDW170"/>
      <c r="GDX170"/>
      <c r="GDY170"/>
      <c r="GDZ170"/>
      <c r="GEA170"/>
      <c r="GEB170"/>
      <c r="GEC170"/>
      <c r="GED170"/>
      <c r="GEE170"/>
      <c r="GEF170"/>
      <c r="GEG170"/>
      <c r="GEH170"/>
      <c r="GEI170"/>
      <c r="GEJ170"/>
      <c r="GEK170"/>
      <c r="GEL170"/>
      <c r="GEM170"/>
      <c r="GEN170"/>
      <c r="GEO170"/>
      <c r="GEP170"/>
      <c r="GEQ170"/>
      <c r="GER170"/>
      <c r="GES170"/>
      <c r="GET170"/>
      <c r="GEU170"/>
      <c r="GEV170"/>
      <c r="GEW170"/>
      <c r="GEX170"/>
      <c r="GEY170"/>
      <c r="GEZ170"/>
      <c r="GFA170"/>
      <c r="GFB170"/>
      <c r="GFC170"/>
      <c r="GFD170"/>
      <c r="GFE170"/>
      <c r="GFF170"/>
      <c r="GFG170"/>
      <c r="GFH170"/>
      <c r="GFI170"/>
      <c r="GFJ170"/>
      <c r="GFK170"/>
      <c r="GFL170"/>
      <c r="GFM170"/>
      <c r="GFN170"/>
      <c r="GFO170"/>
    </row>
    <row r="171" spans="1:4903" x14ac:dyDescent="0.35">
      <c r="A171" s="37" t="s">
        <v>29</v>
      </c>
      <c r="B171" s="34">
        <v>13783.110000000004</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c r="ASC171"/>
      <c r="ASD171"/>
      <c r="ASE171"/>
      <c r="ASF171"/>
      <c r="ASG171"/>
      <c r="ASH171"/>
      <c r="ASI171"/>
      <c r="ASJ171"/>
      <c r="ASK171"/>
      <c r="ASL171"/>
      <c r="ASM171"/>
      <c r="ASN171"/>
      <c r="ASO171"/>
      <c r="ASP171"/>
      <c r="ASQ171"/>
      <c r="ASR171"/>
      <c r="ASS171"/>
      <c r="AST171"/>
      <c r="ASU171"/>
      <c r="ASV171"/>
      <c r="ASW171"/>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c r="AZQ171"/>
      <c r="AZR171"/>
      <c r="AZS171"/>
      <c r="AZT171"/>
      <c r="AZU171"/>
      <c r="AZV171"/>
      <c r="AZW171"/>
      <c r="AZX171"/>
      <c r="AZY171"/>
      <c r="AZZ171"/>
      <c r="BAA171"/>
      <c r="BAB171"/>
      <c r="BAC171"/>
      <c r="BAD171"/>
      <c r="BAE171"/>
      <c r="BAF171"/>
      <c r="BAG171"/>
      <c r="BAH171"/>
      <c r="BAI171"/>
      <c r="BAJ171"/>
      <c r="BAK171"/>
      <c r="BAL171"/>
      <c r="BAM171"/>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c r="BGY171"/>
      <c r="BGZ171"/>
      <c r="BHA171"/>
      <c r="BHB171"/>
      <c r="BHC171"/>
      <c r="BHD171"/>
      <c r="BHE171"/>
      <c r="BHF171"/>
      <c r="BHG171"/>
      <c r="BHH171"/>
      <c r="BHI171"/>
      <c r="BHJ171"/>
      <c r="BHK171"/>
      <c r="BHL171"/>
      <c r="BHM171"/>
      <c r="BHN171"/>
      <c r="BHO171"/>
      <c r="BHP171"/>
      <c r="BHQ171"/>
      <c r="BHR171"/>
      <c r="BHS171"/>
      <c r="BHT171"/>
      <c r="BHU171"/>
      <c r="BHV171"/>
      <c r="BHW171"/>
      <c r="BHX171"/>
      <c r="BHY171"/>
      <c r="BHZ171"/>
      <c r="BIA171"/>
      <c r="BIB171"/>
      <c r="BIC171"/>
      <c r="BID171"/>
      <c r="BIE171"/>
      <c r="BIF171"/>
      <c r="BIG171"/>
      <c r="BIH171"/>
      <c r="BII171"/>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c r="BOU171"/>
      <c r="BOV171"/>
      <c r="BOW171"/>
      <c r="BOX171"/>
      <c r="BOY171"/>
      <c r="BOZ171"/>
      <c r="BPA171"/>
      <c r="BPB171"/>
      <c r="BPC171"/>
      <c r="BPD171"/>
      <c r="BPE171"/>
      <c r="BPF171"/>
      <c r="BPG171"/>
      <c r="BPH171"/>
      <c r="BPI171"/>
      <c r="BPJ171"/>
      <c r="BPK171"/>
      <c r="BPL171"/>
      <c r="BPM171"/>
      <c r="BPN171"/>
      <c r="BPO171"/>
      <c r="BPP171"/>
      <c r="BPQ171"/>
      <c r="BPR171"/>
      <c r="BPS171"/>
      <c r="BPT171"/>
      <c r="BPU171"/>
      <c r="BPV171"/>
      <c r="BPW171"/>
      <c r="BPX171"/>
      <c r="BPY171"/>
      <c r="BPZ171"/>
      <c r="BQA171"/>
      <c r="BQB171"/>
      <c r="BQC171"/>
      <c r="BQD171"/>
      <c r="BQE171"/>
      <c r="BQF171"/>
      <c r="BQG171"/>
      <c r="BQH171"/>
      <c r="BQI171"/>
      <c r="BQJ171"/>
      <c r="BQK171"/>
      <c r="BQL171"/>
      <c r="BQM171"/>
      <c r="BQN171"/>
      <c r="BQO171"/>
      <c r="BQP171"/>
      <c r="BQQ171"/>
      <c r="BQR171"/>
      <c r="BQS171"/>
      <c r="BQT171"/>
      <c r="BQU171"/>
      <c r="BQV171"/>
      <c r="BQW171"/>
      <c r="BQX171"/>
      <c r="BQY171"/>
      <c r="BQZ171"/>
      <c r="BRA171"/>
      <c r="BRB171"/>
      <c r="BRC171"/>
      <c r="BRD171"/>
      <c r="BRE171"/>
      <c r="BRF171"/>
      <c r="BRG171"/>
      <c r="BRH171"/>
      <c r="BRI171"/>
      <c r="BRJ171"/>
      <c r="BRK171"/>
      <c r="BRL171"/>
      <c r="BRM171"/>
      <c r="BRN171"/>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c r="BXZ171"/>
      <c r="BYA171"/>
      <c r="BYB171"/>
      <c r="BYC171"/>
      <c r="BYD171"/>
      <c r="BYE171"/>
      <c r="BYF171"/>
      <c r="BYG171"/>
      <c r="BYH171"/>
      <c r="BYI171"/>
      <c r="BYJ171"/>
      <c r="BYK171"/>
      <c r="BYL171"/>
      <c r="BYM171"/>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c r="CFF171"/>
      <c r="CFG171"/>
      <c r="CFH171"/>
      <c r="CFI171"/>
      <c r="CFJ171"/>
      <c r="CFK171"/>
      <c r="CFL171"/>
      <c r="CFM171"/>
      <c r="CFN171"/>
      <c r="CFO171"/>
      <c r="CFP171"/>
      <c r="CFQ171"/>
      <c r="CFR171"/>
      <c r="CFS171"/>
      <c r="CFT171"/>
      <c r="CFU171"/>
      <c r="CFV171"/>
      <c r="CFW171"/>
      <c r="CFX171"/>
      <c r="CFY171"/>
      <c r="CFZ171"/>
      <c r="CGA171"/>
      <c r="CGB171"/>
      <c r="CGC171"/>
      <c r="CGD171"/>
      <c r="CGE171"/>
      <c r="CGF171"/>
      <c r="CGG171"/>
      <c r="CGH171"/>
      <c r="CGI171"/>
      <c r="CGJ171"/>
      <c r="CGK171"/>
      <c r="CGL171"/>
      <c r="CGM171"/>
      <c r="CGN171"/>
      <c r="CGO171"/>
      <c r="CGP171"/>
      <c r="CGQ171"/>
      <c r="CGR171"/>
      <c r="CGS171"/>
      <c r="CGT171"/>
      <c r="CGU171"/>
      <c r="CGV171"/>
      <c r="CGW171"/>
      <c r="CGX171"/>
      <c r="CGY171"/>
      <c r="CGZ171"/>
      <c r="CHA171"/>
      <c r="CHB171"/>
      <c r="CHC171"/>
      <c r="CHD171"/>
      <c r="CHE171"/>
      <c r="CHF171"/>
      <c r="CHG171"/>
      <c r="CHH171"/>
      <c r="CHI171"/>
      <c r="CHJ171"/>
      <c r="CHK171"/>
      <c r="CHL171"/>
      <c r="CHM171"/>
      <c r="CHN171"/>
      <c r="CHO171"/>
      <c r="CHP171"/>
      <c r="CHQ171"/>
      <c r="CHR171"/>
      <c r="CHS171"/>
      <c r="CHT171"/>
      <c r="CHU171"/>
      <c r="CHV171"/>
      <c r="CHW171"/>
      <c r="CHX171"/>
      <c r="CHY171"/>
      <c r="CHZ171"/>
      <c r="CIA171"/>
      <c r="CIB171"/>
      <c r="CIC171"/>
      <c r="CID171"/>
      <c r="CIE171"/>
      <c r="CIF171"/>
      <c r="CIG171"/>
      <c r="CIH171"/>
      <c r="CII171"/>
      <c r="CIJ171"/>
      <c r="CIK171"/>
      <c r="CIL171"/>
      <c r="CIM171"/>
      <c r="CIN171"/>
      <c r="CIO171"/>
      <c r="CIP171"/>
      <c r="CIQ171"/>
      <c r="CIR171"/>
      <c r="CIS171"/>
      <c r="CIT171"/>
      <c r="CIU171"/>
      <c r="CIV171"/>
      <c r="CIW171"/>
      <c r="CIX171"/>
      <c r="CIY171"/>
      <c r="CIZ171"/>
      <c r="CJA171"/>
      <c r="CJB171"/>
      <c r="CJC171"/>
      <c r="CJD171"/>
      <c r="CJE171"/>
      <c r="CJF171"/>
      <c r="CJG171"/>
      <c r="CJH171"/>
      <c r="CJI171"/>
      <c r="CJJ171"/>
      <c r="CJK171"/>
      <c r="CJL171"/>
      <c r="CJM171"/>
      <c r="CJN171"/>
      <c r="CJO171"/>
      <c r="CJP171"/>
      <c r="CJQ171"/>
      <c r="CJR171"/>
      <c r="CJS171"/>
      <c r="CJT171"/>
      <c r="CJU171"/>
      <c r="CJV171"/>
      <c r="CJW171"/>
      <c r="CJX171"/>
      <c r="CJY171"/>
      <c r="CJZ171"/>
      <c r="CKA171"/>
      <c r="CKB171"/>
      <c r="CKC171"/>
      <c r="CKD171"/>
      <c r="CKE171"/>
      <c r="CKF171"/>
      <c r="CKG171"/>
      <c r="CKH171"/>
      <c r="CKI171"/>
      <c r="CKJ171"/>
      <c r="CKK171"/>
      <c r="CKL171"/>
      <c r="CKM171"/>
      <c r="CKN171"/>
      <c r="CKO171"/>
      <c r="CKP171"/>
      <c r="CKQ171"/>
      <c r="CKR171"/>
      <c r="CKS171"/>
      <c r="CKT171"/>
      <c r="CKU171"/>
      <c r="CKV171"/>
      <c r="CKW171"/>
      <c r="CKX171"/>
      <c r="CKY171"/>
      <c r="CKZ171"/>
      <c r="CLA171"/>
      <c r="CLB171"/>
      <c r="CLC171"/>
      <c r="CLD171"/>
      <c r="CLE171"/>
      <c r="CLF171"/>
      <c r="CLG171"/>
      <c r="CLH171"/>
      <c r="CLI171"/>
      <c r="CLJ171"/>
      <c r="CLK171"/>
      <c r="CLL171"/>
      <c r="CLM171"/>
      <c r="CLN171"/>
      <c r="CLO171"/>
      <c r="CLP171"/>
      <c r="CLQ171"/>
      <c r="CLR171"/>
      <c r="CLS171"/>
      <c r="CLT171"/>
      <c r="CLU171"/>
      <c r="CLV171"/>
      <c r="CLW171"/>
      <c r="CLX171"/>
      <c r="CLY171"/>
      <c r="CLZ171"/>
      <c r="CMA171"/>
      <c r="CMB171"/>
      <c r="CMC171"/>
      <c r="CMD171"/>
      <c r="CME171"/>
      <c r="CMF171"/>
      <c r="CMG171"/>
      <c r="CMH171"/>
      <c r="CMI171"/>
      <c r="CMJ171"/>
      <c r="CMK171"/>
      <c r="CML171"/>
      <c r="CMM171"/>
      <c r="CMN171"/>
      <c r="CMO171"/>
      <c r="CMP171"/>
      <c r="CMQ171"/>
      <c r="CMR171"/>
      <c r="CMS171"/>
      <c r="CMT171"/>
      <c r="CMU171"/>
      <c r="CMV171"/>
      <c r="CMW171"/>
      <c r="CMX171"/>
      <c r="CMY171"/>
      <c r="CMZ171"/>
      <c r="CNA171"/>
      <c r="CNB171"/>
      <c r="CNC171"/>
      <c r="CND171"/>
      <c r="CNE171"/>
      <c r="CNF171"/>
      <c r="CNG171"/>
      <c r="CNH171"/>
      <c r="CNI171"/>
      <c r="CNJ171"/>
      <c r="CNK171"/>
      <c r="CNL171"/>
      <c r="CNM171"/>
      <c r="CNN171"/>
      <c r="CNO171"/>
      <c r="CNP171"/>
      <c r="CNQ171"/>
      <c r="CNR171"/>
      <c r="CNS171"/>
      <c r="CNT171"/>
      <c r="CNU171"/>
      <c r="CNV171"/>
      <c r="CNW171"/>
      <c r="CNX171"/>
      <c r="CNY171"/>
      <c r="CNZ171"/>
      <c r="COA171"/>
      <c r="COB171"/>
      <c r="COC171"/>
      <c r="COD171"/>
      <c r="COE171"/>
      <c r="COF171"/>
      <c r="COG171"/>
      <c r="COH171"/>
      <c r="COI171"/>
      <c r="COJ171"/>
      <c r="COK171"/>
      <c r="COL171"/>
      <c r="COM171"/>
      <c r="CON171"/>
      <c r="COO171"/>
      <c r="COP171"/>
      <c r="COQ171"/>
      <c r="COR171"/>
      <c r="COS171"/>
      <c r="COT171"/>
      <c r="COU171"/>
      <c r="COV171"/>
      <c r="COW171"/>
      <c r="COX171"/>
      <c r="COY171"/>
      <c r="COZ171"/>
      <c r="CPA171"/>
      <c r="CPB171"/>
      <c r="CPC171"/>
      <c r="CPD171"/>
      <c r="CPE171"/>
      <c r="CPF171"/>
      <c r="CPG171"/>
      <c r="CPH171"/>
      <c r="CPI171"/>
      <c r="CPJ171"/>
      <c r="CPK171"/>
      <c r="CPL171"/>
      <c r="CPM171"/>
      <c r="CPN171"/>
      <c r="CPO171"/>
      <c r="CPP171"/>
      <c r="CPQ171"/>
      <c r="CPR171"/>
      <c r="CPS171"/>
      <c r="CPT171"/>
      <c r="CPU171"/>
      <c r="CPV171"/>
      <c r="CPW171"/>
      <c r="CPX171"/>
      <c r="CPY171"/>
      <c r="CPZ171"/>
      <c r="CQA171"/>
      <c r="CQB171"/>
      <c r="CQC171"/>
      <c r="CQD171"/>
      <c r="CQE171"/>
      <c r="CQF171"/>
      <c r="CQG171"/>
      <c r="CQH171"/>
      <c r="CQI171"/>
      <c r="CQJ171"/>
      <c r="CQK171"/>
      <c r="CQL171"/>
      <c r="CQM171"/>
      <c r="CQN171"/>
      <c r="CQO171"/>
      <c r="CQP171"/>
      <c r="CQQ171"/>
      <c r="CQR171"/>
      <c r="CQS171"/>
      <c r="CQT171"/>
      <c r="CQU171"/>
      <c r="CQV171"/>
      <c r="CQW171"/>
      <c r="CQX171"/>
      <c r="CQY171"/>
      <c r="CQZ171"/>
      <c r="CRA171"/>
      <c r="CRB171"/>
      <c r="CRC171"/>
      <c r="CRD171"/>
      <c r="CRE171"/>
      <c r="CRF171"/>
      <c r="CRG171"/>
      <c r="CRH171"/>
      <c r="CRI171"/>
      <c r="CRJ171"/>
      <c r="CRK171"/>
      <c r="CRL171"/>
      <c r="CRM171"/>
      <c r="CRN171"/>
      <c r="CRO171"/>
      <c r="CRP171"/>
      <c r="CRQ171"/>
      <c r="CRR171"/>
      <c r="CRS171"/>
      <c r="CRT171"/>
      <c r="CRU171"/>
      <c r="CRV171"/>
      <c r="CRW171"/>
      <c r="CRX171"/>
      <c r="CRY171"/>
      <c r="CRZ171"/>
      <c r="CSA171"/>
      <c r="CSB171"/>
      <c r="CSC171"/>
      <c r="CSD171"/>
      <c r="CSE171"/>
      <c r="CSF171"/>
      <c r="CSG171"/>
      <c r="CSH171"/>
      <c r="CSI171"/>
      <c r="CSJ171"/>
      <c r="CSK171"/>
      <c r="CSL171"/>
      <c r="CSM171"/>
      <c r="CSN171"/>
      <c r="CSO171"/>
      <c r="CSP171"/>
      <c r="CSQ171"/>
      <c r="CSR171"/>
      <c r="CSS171"/>
      <c r="CST171"/>
      <c r="CSU171"/>
      <c r="CSV171"/>
      <c r="CSW171"/>
      <c r="CSX171"/>
      <c r="CSY171"/>
      <c r="CSZ171"/>
      <c r="CTA171"/>
      <c r="CTB171"/>
      <c r="CTC171"/>
      <c r="CTD171"/>
      <c r="CTE171"/>
      <c r="CTF171"/>
      <c r="CTG171"/>
      <c r="CTH171"/>
      <c r="CTI171"/>
      <c r="CTJ171"/>
      <c r="CTK171"/>
      <c r="CTL171"/>
      <c r="CTM171"/>
      <c r="CTN171"/>
      <c r="CTO171"/>
      <c r="CTP171"/>
      <c r="CTQ171"/>
      <c r="CTR171"/>
      <c r="CTS171"/>
      <c r="CTT171"/>
      <c r="CTU171"/>
      <c r="CTV171"/>
      <c r="CTW171"/>
      <c r="CTX171"/>
      <c r="CTY171"/>
      <c r="CTZ171"/>
      <c r="CUA171"/>
      <c r="CUB171"/>
      <c r="CUC171"/>
      <c r="CUD171"/>
      <c r="CUE171"/>
      <c r="CUF171"/>
      <c r="CUG171"/>
      <c r="CUH171"/>
      <c r="CUI171"/>
      <c r="CUJ171"/>
      <c r="CUK171"/>
      <c r="CUL171"/>
      <c r="CUM171"/>
      <c r="CUN171"/>
      <c r="CUO171"/>
      <c r="CUP171"/>
      <c r="CUQ171"/>
      <c r="CUR171"/>
      <c r="CUS171"/>
      <c r="CUT171"/>
      <c r="CUU171"/>
      <c r="CUV171"/>
      <c r="CUW171"/>
      <c r="CUX171"/>
      <c r="CUY171"/>
      <c r="CUZ171"/>
      <c r="CVA171"/>
      <c r="CVB171"/>
      <c r="CVC171"/>
      <c r="CVD171"/>
      <c r="CVE171"/>
      <c r="CVF171"/>
      <c r="CVG171"/>
      <c r="CVH171"/>
      <c r="CVI171"/>
      <c r="CVJ171"/>
      <c r="CVK171"/>
      <c r="CVL171"/>
      <c r="CVM171"/>
      <c r="CVN171"/>
      <c r="CVO171"/>
      <c r="CVP171"/>
      <c r="CVQ171"/>
      <c r="CVR171"/>
      <c r="CVS171"/>
      <c r="CVT171"/>
      <c r="CVU171"/>
      <c r="CVV171"/>
      <c r="CVW171"/>
      <c r="CVX171"/>
      <c r="CVY171"/>
      <c r="CVZ171"/>
      <c r="CWA171"/>
      <c r="CWB171"/>
      <c r="CWC171"/>
      <c r="CWD171"/>
      <c r="CWE171"/>
      <c r="CWF171"/>
      <c r="CWG171"/>
      <c r="CWH171"/>
      <c r="CWI171"/>
      <c r="CWJ171"/>
      <c r="CWK171"/>
      <c r="CWL171"/>
      <c r="CWM171"/>
      <c r="CWN171"/>
      <c r="CWO171"/>
      <c r="CWP171"/>
      <c r="CWQ171"/>
      <c r="CWR171"/>
      <c r="CWS171"/>
      <c r="CWT171"/>
      <c r="CWU171"/>
      <c r="CWV171"/>
      <c r="CWW171"/>
      <c r="CWX171"/>
      <c r="CWY171"/>
      <c r="CWZ171"/>
      <c r="CXA171"/>
      <c r="CXB171"/>
      <c r="CXC171"/>
      <c r="CXD171"/>
      <c r="CXE171"/>
      <c r="CXF171"/>
      <c r="CXG171"/>
      <c r="CXH171"/>
      <c r="CXI171"/>
      <c r="CXJ171"/>
      <c r="CXK171"/>
      <c r="CXL171"/>
      <c r="CXM171"/>
      <c r="CXN171"/>
      <c r="CXO171"/>
      <c r="CXP171"/>
      <c r="CXQ171"/>
      <c r="CXR171"/>
      <c r="CXS171"/>
      <c r="CXT171"/>
      <c r="CXU171"/>
      <c r="CXV171"/>
      <c r="CXW171"/>
      <c r="CXX171"/>
      <c r="CXY171"/>
      <c r="CXZ171"/>
      <c r="CYA171"/>
      <c r="CYB171"/>
      <c r="CYC171"/>
      <c r="CYD171"/>
      <c r="CYE171"/>
      <c r="CYF171"/>
      <c r="CYG171"/>
      <c r="CYH171"/>
      <c r="CYI171"/>
      <c r="CYJ171"/>
      <c r="CYK171"/>
      <c r="CYL171"/>
      <c r="CYM171"/>
      <c r="CYN171"/>
      <c r="CYO171"/>
      <c r="CYP171"/>
      <c r="CYQ171"/>
      <c r="CYR171"/>
      <c r="CYS171"/>
      <c r="CYT171"/>
      <c r="CYU171"/>
      <c r="CYV171"/>
      <c r="CYW171"/>
      <c r="CYX171"/>
      <c r="CYY171"/>
      <c r="CYZ171"/>
      <c r="CZA171"/>
      <c r="CZB171"/>
      <c r="CZC171"/>
      <c r="CZD171"/>
      <c r="CZE171"/>
      <c r="CZF171"/>
      <c r="CZG171"/>
      <c r="CZH171"/>
      <c r="CZI171"/>
      <c r="CZJ171"/>
      <c r="CZK171"/>
      <c r="CZL171"/>
      <c r="CZM171"/>
      <c r="CZN171"/>
      <c r="CZO171"/>
      <c r="CZP171"/>
      <c r="CZQ171"/>
      <c r="CZR171"/>
      <c r="CZS171"/>
      <c r="CZT171"/>
      <c r="CZU171"/>
      <c r="CZV171"/>
      <c r="CZW171"/>
      <c r="CZX171"/>
      <c r="CZY171"/>
      <c r="CZZ171"/>
      <c r="DAA171"/>
      <c r="DAB171"/>
      <c r="DAC171"/>
      <c r="DAD171"/>
      <c r="DAE171"/>
      <c r="DAF171"/>
      <c r="DAG171"/>
      <c r="DAH171"/>
      <c r="DAI171"/>
      <c r="DAJ171"/>
      <c r="DAK171"/>
      <c r="DAL171"/>
      <c r="DAM171"/>
      <c r="DAN171"/>
      <c r="DAO171"/>
      <c r="DAP171"/>
      <c r="DAQ171"/>
      <c r="DAR171"/>
      <c r="DAS171"/>
      <c r="DAT171"/>
      <c r="DAU171"/>
      <c r="DAV171"/>
      <c r="DAW171"/>
      <c r="DAX171"/>
      <c r="DAY171"/>
      <c r="DAZ171"/>
      <c r="DBA171"/>
      <c r="DBB171"/>
      <c r="DBC171"/>
      <c r="DBD171"/>
      <c r="DBE171"/>
      <c r="DBF171"/>
      <c r="DBG171"/>
      <c r="DBH171"/>
      <c r="DBI171"/>
      <c r="DBJ171"/>
      <c r="DBK171"/>
      <c r="DBL171"/>
      <c r="DBM171"/>
      <c r="DBN171"/>
      <c r="DBO171"/>
      <c r="DBP171"/>
      <c r="DBQ171"/>
      <c r="DBR171"/>
      <c r="DBS171"/>
      <c r="DBT171"/>
      <c r="DBU171"/>
      <c r="DBV171"/>
      <c r="DBW171"/>
      <c r="DBX171"/>
      <c r="DBY171"/>
      <c r="DBZ171"/>
      <c r="DCA171"/>
      <c r="DCB171"/>
      <c r="DCC171"/>
      <c r="DCD171"/>
      <c r="DCE171"/>
      <c r="DCF171"/>
      <c r="DCG171"/>
      <c r="DCH171"/>
      <c r="DCI171"/>
      <c r="DCJ171"/>
      <c r="DCK171"/>
      <c r="DCL171"/>
      <c r="DCM171"/>
      <c r="DCN171"/>
      <c r="DCO171"/>
      <c r="DCP171"/>
      <c r="DCQ171"/>
      <c r="DCR171"/>
      <c r="DCS171"/>
      <c r="DCT171"/>
      <c r="DCU171"/>
      <c r="DCV171"/>
      <c r="DCW171"/>
      <c r="DCX171"/>
      <c r="DCY171"/>
      <c r="DCZ171"/>
      <c r="DDA171"/>
      <c r="DDB171"/>
      <c r="DDC171"/>
      <c r="DDD171"/>
      <c r="DDE171"/>
      <c r="DDF171"/>
      <c r="DDG171"/>
      <c r="DDH171"/>
      <c r="DDI171"/>
      <c r="DDJ171"/>
      <c r="DDK171"/>
      <c r="DDL171"/>
      <c r="DDM171"/>
      <c r="DDN171"/>
      <c r="DDO171"/>
      <c r="DDP171"/>
      <c r="DDQ171"/>
      <c r="DDR171"/>
      <c r="DDS171"/>
      <c r="DDT171"/>
      <c r="DDU171"/>
      <c r="DDV171"/>
      <c r="DDW171"/>
      <c r="DDX171"/>
      <c r="DDY171"/>
      <c r="DDZ171"/>
      <c r="DEA171"/>
      <c r="DEB171"/>
      <c r="DEC171"/>
      <c r="DED171"/>
      <c r="DEE171"/>
      <c r="DEF171"/>
      <c r="DEG171"/>
      <c r="DEH171"/>
      <c r="DEI171"/>
      <c r="DEJ171"/>
      <c r="DEK171"/>
      <c r="DEL171"/>
      <c r="DEM171"/>
      <c r="DEN171"/>
      <c r="DEO171"/>
      <c r="DEP171"/>
      <c r="DEQ171"/>
      <c r="DER171"/>
      <c r="DES171"/>
      <c r="DET171"/>
      <c r="DEU171"/>
      <c r="DEV171"/>
      <c r="DEW171"/>
      <c r="DEX171"/>
      <c r="DEY171"/>
      <c r="DEZ171"/>
      <c r="DFA171"/>
      <c r="DFB171"/>
      <c r="DFC171"/>
      <c r="DFD171"/>
      <c r="DFE171"/>
      <c r="DFF171"/>
      <c r="DFG171"/>
      <c r="DFH171"/>
      <c r="DFI171"/>
      <c r="DFJ171"/>
      <c r="DFK171"/>
      <c r="DFL171"/>
      <c r="DFM171"/>
      <c r="DFN171"/>
      <c r="DFO171"/>
      <c r="DFP171"/>
      <c r="DFQ171"/>
      <c r="DFR171"/>
      <c r="DFS171"/>
      <c r="DFT171"/>
      <c r="DFU171"/>
      <c r="DFV171"/>
      <c r="DFW171"/>
      <c r="DFX171"/>
      <c r="DFY171"/>
      <c r="DFZ171"/>
      <c r="DGA171"/>
      <c r="DGB171"/>
      <c r="DGC171"/>
      <c r="DGD171"/>
      <c r="DGE171"/>
      <c r="DGF171"/>
      <c r="DGG171"/>
      <c r="DGH171"/>
      <c r="DGI171"/>
      <c r="DGJ171"/>
      <c r="DGK171"/>
      <c r="DGL171"/>
      <c r="DGM171"/>
      <c r="DGN171"/>
      <c r="DGO171"/>
      <c r="DGP171"/>
      <c r="DGQ171"/>
      <c r="DGR171"/>
      <c r="DGS171"/>
      <c r="DGT171"/>
      <c r="DGU171"/>
      <c r="DGV171"/>
      <c r="DGW171"/>
      <c r="DGX171"/>
      <c r="DGY171"/>
      <c r="DGZ171"/>
      <c r="DHA171"/>
      <c r="DHB171"/>
      <c r="DHC171"/>
      <c r="DHD171"/>
      <c r="DHE171"/>
      <c r="DHF171"/>
      <c r="DHG171"/>
      <c r="DHH171"/>
      <c r="DHI171"/>
      <c r="DHJ171"/>
      <c r="DHK171"/>
      <c r="DHL171"/>
      <c r="DHM171"/>
      <c r="DHN171"/>
      <c r="DHO171"/>
      <c r="DHP171"/>
      <c r="DHQ171"/>
      <c r="DHR171"/>
      <c r="DHS171"/>
      <c r="DHT171"/>
      <c r="DHU171"/>
      <c r="DHV171"/>
      <c r="DHW171"/>
      <c r="DHX171"/>
      <c r="DHY171"/>
      <c r="DHZ171"/>
      <c r="DIA171"/>
      <c r="DIB171"/>
      <c r="DIC171"/>
      <c r="DID171"/>
      <c r="DIE171"/>
      <c r="DIF171"/>
      <c r="DIG171"/>
      <c r="DIH171"/>
      <c r="DII171"/>
      <c r="DIJ171"/>
      <c r="DIK171"/>
      <c r="DIL171"/>
      <c r="DIM171"/>
      <c r="DIN171"/>
      <c r="DIO171"/>
      <c r="DIP171"/>
      <c r="DIQ171"/>
      <c r="DIR171"/>
      <c r="DIS171"/>
      <c r="DIT171"/>
      <c r="DIU171"/>
      <c r="DIV171"/>
      <c r="DIW171"/>
      <c r="DIX171"/>
      <c r="DIY171"/>
      <c r="DIZ171"/>
      <c r="DJA171"/>
      <c r="DJB171"/>
      <c r="DJC171"/>
      <c r="DJD171"/>
      <c r="DJE171"/>
      <c r="DJF171"/>
      <c r="DJG171"/>
      <c r="DJH171"/>
      <c r="DJI171"/>
      <c r="DJJ171"/>
      <c r="DJK171"/>
      <c r="DJL171"/>
      <c r="DJM171"/>
      <c r="DJN171"/>
      <c r="DJO171"/>
      <c r="DJP171"/>
      <c r="DJQ171"/>
      <c r="DJR171"/>
      <c r="DJS171"/>
      <c r="DJT171"/>
      <c r="DJU171"/>
      <c r="DJV171"/>
      <c r="DJW171"/>
      <c r="DJX171"/>
      <c r="DJY171"/>
      <c r="DJZ171"/>
      <c r="DKA171"/>
      <c r="DKB171"/>
      <c r="DKC171"/>
      <c r="DKD171"/>
      <c r="DKE171"/>
      <c r="DKF171"/>
      <c r="DKG171"/>
      <c r="DKH171"/>
      <c r="DKI171"/>
      <c r="DKJ171"/>
      <c r="DKK171"/>
      <c r="DKL171"/>
      <c r="DKM171"/>
      <c r="DKN171"/>
      <c r="DKO171"/>
      <c r="DKP171"/>
      <c r="DKQ171"/>
      <c r="DKR171"/>
      <c r="DKS171"/>
      <c r="DKT171"/>
      <c r="DKU171"/>
      <c r="DKV171"/>
      <c r="DKW171"/>
      <c r="DKX171"/>
      <c r="DKY171"/>
      <c r="DKZ171"/>
      <c r="DLA171"/>
      <c r="DLB171"/>
      <c r="DLC171"/>
      <c r="DLD171"/>
      <c r="DLE171"/>
      <c r="DLF171"/>
      <c r="DLG171"/>
      <c r="DLH171"/>
      <c r="DLI171"/>
      <c r="DLJ171"/>
      <c r="DLK171"/>
      <c r="DLL171"/>
      <c r="DLM171"/>
      <c r="DLN171"/>
      <c r="DLO171"/>
      <c r="DLP171"/>
      <c r="DLQ171"/>
      <c r="DLR171"/>
      <c r="DLS171"/>
      <c r="DLT171"/>
      <c r="DLU171"/>
      <c r="DLV171"/>
      <c r="DLW171"/>
      <c r="DLX171"/>
      <c r="DLY171"/>
      <c r="DLZ171"/>
      <c r="DMA171"/>
      <c r="DMB171"/>
      <c r="DMC171"/>
      <c r="DMD171"/>
      <c r="DME171"/>
      <c r="DMF171"/>
      <c r="DMG171"/>
      <c r="DMH171"/>
      <c r="DMI171"/>
      <c r="DMJ171"/>
      <c r="DMK171"/>
      <c r="DML171"/>
      <c r="DMM171"/>
      <c r="DMN171"/>
      <c r="DMO171"/>
      <c r="DMP171"/>
      <c r="DMQ171"/>
      <c r="DMR171"/>
      <c r="DMS171"/>
      <c r="DMT171"/>
      <c r="DMU171"/>
      <c r="DMV171"/>
      <c r="DMW171"/>
      <c r="DMX171"/>
      <c r="DMY171"/>
      <c r="DMZ171"/>
      <c r="DNA171"/>
      <c r="DNB171"/>
      <c r="DNC171"/>
      <c r="DND171"/>
      <c r="DNE171"/>
      <c r="DNF171"/>
      <c r="DNG171"/>
      <c r="DNH171"/>
      <c r="DNI171"/>
      <c r="DNJ171"/>
      <c r="DNK171"/>
      <c r="DNL171"/>
      <c r="DNM171"/>
      <c r="DNN171"/>
      <c r="DNO171"/>
      <c r="DNP171"/>
      <c r="DNQ171"/>
      <c r="DNR171"/>
      <c r="DNS171"/>
      <c r="DNT171"/>
      <c r="DNU171"/>
      <c r="DNV171"/>
      <c r="DNW171"/>
      <c r="DNX171"/>
      <c r="DNY171"/>
      <c r="DNZ171"/>
      <c r="DOA171"/>
      <c r="DOB171"/>
      <c r="DOC171"/>
      <c r="DOD171"/>
      <c r="DOE171"/>
      <c r="DOF171"/>
      <c r="DOG171"/>
      <c r="DOH171"/>
      <c r="DOI171"/>
      <c r="DOJ171"/>
      <c r="DOK171"/>
      <c r="DOL171"/>
      <c r="DOM171"/>
      <c r="DON171"/>
      <c r="DOO171"/>
      <c r="DOP171"/>
      <c r="DOQ171"/>
      <c r="DOR171"/>
      <c r="DOS171"/>
      <c r="DOT171"/>
      <c r="DOU171"/>
      <c r="DOV171"/>
      <c r="DOW171"/>
      <c r="DOX171"/>
      <c r="DOY171"/>
      <c r="DOZ171"/>
      <c r="DPA171"/>
      <c r="DPB171"/>
      <c r="DPC171"/>
      <c r="DPD171"/>
      <c r="DPE171"/>
      <c r="DPF171"/>
      <c r="DPG171"/>
      <c r="DPH171"/>
      <c r="DPI171"/>
      <c r="DPJ171"/>
      <c r="DPK171"/>
      <c r="DPL171"/>
      <c r="DPM171"/>
      <c r="DPN171"/>
      <c r="DPO171"/>
      <c r="DPP171"/>
      <c r="DPQ171"/>
      <c r="DPR171"/>
      <c r="DPS171"/>
      <c r="DPT171"/>
      <c r="DPU171"/>
      <c r="DPV171"/>
      <c r="DPW171"/>
      <c r="DPX171"/>
      <c r="DPY171"/>
      <c r="DPZ171"/>
      <c r="DQA171"/>
      <c r="DQB171"/>
      <c r="DQC171"/>
      <c r="DQD171"/>
      <c r="DQE171"/>
      <c r="DQF171"/>
      <c r="DQG171"/>
      <c r="DQH171"/>
      <c r="DQI171"/>
      <c r="DQJ171"/>
      <c r="DQK171"/>
      <c r="DQL171"/>
      <c r="DQM171"/>
      <c r="DQN171"/>
      <c r="DQO171"/>
      <c r="DQP171"/>
      <c r="DQQ171"/>
      <c r="DQR171"/>
      <c r="DQS171"/>
      <c r="DQT171"/>
      <c r="DQU171"/>
      <c r="DQV171"/>
      <c r="DQW171"/>
      <c r="DQX171"/>
      <c r="DQY171"/>
      <c r="DQZ171"/>
      <c r="DRA171"/>
      <c r="DRB171"/>
      <c r="DRC171"/>
      <c r="DRD171"/>
      <c r="DRE171"/>
      <c r="DRF171"/>
      <c r="DRG171"/>
      <c r="DRH171"/>
      <c r="DRI171"/>
      <c r="DRJ171"/>
      <c r="DRK171"/>
      <c r="DRL171"/>
      <c r="DRM171"/>
      <c r="DRN171"/>
      <c r="DRO171"/>
      <c r="DRP171"/>
      <c r="DRQ171"/>
      <c r="DRR171"/>
      <c r="DRS171"/>
      <c r="DRT171"/>
      <c r="DRU171"/>
      <c r="DRV171"/>
      <c r="DRW171"/>
      <c r="DRX171"/>
      <c r="DRY171"/>
      <c r="DRZ171"/>
      <c r="DSA171"/>
      <c r="DSB171"/>
      <c r="DSC171"/>
      <c r="DSD171"/>
      <c r="DSE171"/>
      <c r="DSF171"/>
      <c r="DSG171"/>
      <c r="DSH171"/>
      <c r="DSI171"/>
      <c r="DSJ171"/>
      <c r="DSK171"/>
      <c r="DSL171"/>
      <c r="DSM171"/>
      <c r="DSN171"/>
      <c r="DSO171"/>
      <c r="DSP171"/>
      <c r="DSQ171"/>
      <c r="DSR171"/>
      <c r="DSS171"/>
      <c r="DST171"/>
      <c r="DSU171"/>
      <c r="DSV171"/>
      <c r="DSW171"/>
      <c r="DSX171"/>
      <c r="DSY171"/>
      <c r="DSZ171"/>
      <c r="DTA171"/>
      <c r="DTB171"/>
      <c r="DTC171"/>
      <c r="DTD171"/>
      <c r="DTE171"/>
      <c r="DTF171"/>
      <c r="DTG171"/>
      <c r="DTH171"/>
      <c r="DTI171"/>
      <c r="DTJ171"/>
      <c r="DTK171"/>
      <c r="DTL171"/>
      <c r="DTM171"/>
      <c r="DTN171"/>
      <c r="DTO171"/>
      <c r="DTP171"/>
      <c r="DTQ171"/>
      <c r="DTR171"/>
      <c r="DTS171"/>
      <c r="DTT171"/>
      <c r="DTU171"/>
      <c r="DTV171"/>
      <c r="DTW171"/>
      <c r="DTX171"/>
      <c r="DTY171"/>
      <c r="DTZ171"/>
      <c r="DUA171"/>
      <c r="DUB171"/>
      <c r="DUC171"/>
      <c r="DUD171"/>
      <c r="DUE171"/>
      <c r="DUF171"/>
      <c r="DUG171"/>
      <c r="DUH171"/>
      <c r="DUI171"/>
      <c r="DUJ171"/>
      <c r="DUK171"/>
      <c r="DUL171"/>
      <c r="DUM171"/>
      <c r="DUN171"/>
      <c r="DUO171"/>
      <c r="DUP171"/>
      <c r="DUQ171"/>
      <c r="DUR171"/>
      <c r="DUS171"/>
      <c r="DUT171"/>
      <c r="DUU171"/>
      <c r="DUV171"/>
      <c r="DUW171"/>
      <c r="DUX171"/>
      <c r="DUY171"/>
      <c r="DUZ171"/>
      <c r="DVA171"/>
      <c r="DVB171"/>
      <c r="DVC171"/>
      <c r="DVD171"/>
      <c r="DVE171"/>
      <c r="DVF171"/>
      <c r="DVG171"/>
      <c r="DVH171"/>
      <c r="DVI171"/>
      <c r="DVJ171"/>
      <c r="DVK171"/>
      <c r="DVL171"/>
      <c r="DVM171"/>
      <c r="DVN171"/>
      <c r="DVO171"/>
      <c r="DVP171"/>
      <c r="DVQ171"/>
      <c r="DVR171"/>
      <c r="DVS171"/>
      <c r="DVT171"/>
      <c r="DVU171"/>
      <c r="DVV171"/>
      <c r="DVW171"/>
      <c r="DVX171"/>
      <c r="DVY171"/>
      <c r="DVZ171"/>
      <c r="DWA171"/>
      <c r="DWB171"/>
      <c r="DWC171"/>
      <c r="DWD171"/>
      <c r="DWE171"/>
      <c r="DWF171"/>
      <c r="DWG171"/>
      <c r="DWH171"/>
      <c r="DWI171"/>
      <c r="DWJ171"/>
      <c r="DWK171"/>
      <c r="DWL171"/>
      <c r="DWM171"/>
      <c r="DWN171"/>
      <c r="DWO171"/>
      <c r="DWP171"/>
      <c r="DWQ171"/>
      <c r="DWR171"/>
      <c r="DWS171"/>
      <c r="DWT171"/>
      <c r="DWU171"/>
      <c r="DWV171"/>
      <c r="DWW171"/>
      <c r="DWX171"/>
      <c r="DWY171"/>
      <c r="DWZ171"/>
      <c r="DXA171"/>
      <c r="DXB171"/>
      <c r="DXC171"/>
      <c r="DXD171"/>
      <c r="DXE171"/>
      <c r="DXF171"/>
      <c r="DXG171"/>
      <c r="DXH171"/>
      <c r="DXI171"/>
      <c r="DXJ171"/>
      <c r="DXK171"/>
      <c r="DXL171"/>
      <c r="DXM171"/>
      <c r="DXN171"/>
      <c r="DXO171"/>
      <c r="DXP171"/>
      <c r="DXQ171"/>
      <c r="DXR171"/>
      <c r="DXS171"/>
      <c r="DXT171"/>
      <c r="DXU171"/>
      <c r="DXV171"/>
      <c r="DXW171"/>
      <c r="DXX171"/>
      <c r="DXY171"/>
      <c r="DXZ171"/>
      <c r="DYA171"/>
      <c r="DYB171"/>
      <c r="DYC171"/>
      <c r="DYD171"/>
      <c r="DYE171"/>
      <c r="DYF171"/>
      <c r="DYG171"/>
      <c r="DYH171"/>
      <c r="DYI171"/>
      <c r="DYJ171"/>
      <c r="DYK171"/>
      <c r="DYL171"/>
      <c r="DYM171"/>
      <c r="DYN171"/>
      <c r="DYO171"/>
      <c r="DYP171"/>
      <c r="DYQ171"/>
      <c r="DYR171"/>
      <c r="DYS171"/>
      <c r="DYT171"/>
      <c r="DYU171"/>
      <c r="DYV171"/>
      <c r="DYW171"/>
      <c r="DYX171"/>
      <c r="DYY171"/>
      <c r="DYZ171"/>
      <c r="DZA171"/>
      <c r="DZB171"/>
      <c r="DZC171"/>
      <c r="DZD171"/>
      <c r="DZE171"/>
      <c r="DZF171"/>
      <c r="DZG171"/>
      <c r="DZH171"/>
      <c r="DZI171"/>
      <c r="DZJ171"/>
      <c r="DZK171"/>
      <c r="DZL171"/>
      <c r="DZM171"/>
      <c r="DZN171"/>
      <c r="DZO171"/>
      <c r="DZP171"/>
      <c r="DZQ171"/>
      <c r="DZR171"/>
      <c r="DZS171"/>
      <c r="DZT171"/>
      <c r="DZU171"/>
      <c r="DZV171"/>
      <c r="DZW171"/>
      <c r="DZX171"/>
      <c r="DZY171"/>
      <c r="DZZ171"/>
      <c r="EAA171"/>
      <c r="EAB171"/>
      <c r="EAC171"/>
      <c r="EAD171"/>
      <c r="EAE171"/>
      <c r="EAF171"/>
      <c r="EAG171"/>
      <c r="EAH171"/>
      <c r="EAI171"/>
      <c r="EAJ171"/>
      <c r="EAK171"/>
      <c r="EAL171"/>
      <c r="EAM171"/>
      <c r="EAN171"/>
      <c r="EAO171"/>
      <c r="EAP171"/>
      <c r="EAQ171"/>
      <c r="EAR171"/>
      <c r="EAS171"/>
      <c r="EAT171"/>
      <c r="EAU171"/>
      <c r="EAV171"/>
      <c r="EAW171"/>
      <c r="EAX171"/>
      <c r="EAY171"/>
      <c r="EAZ171"/>
      <c r="EBA171"/>
      <c r="EBB171"/>
      <c r="EBC171"/>
      <c r="EBD171"/>
      <c r="EBE171"/>
      <c r="EBF171"/>
      <c r="EBG171"/>
      <c r="EBH171"/>
      <c r="EBI171"/>
      <c r="EBJ171"/>
      <c r="EBK171"/>
      <c r="EBL171"/>
      <c r="EBM171"/>
      <c r="EBN171"/>
      <c r="EBO171"/>
      <c r="EBP171"/>
      <c r="EBQ171"/>
      <c r="EBR171"/>
      <c r="EBS171"/>
      <c r="EBT171"/>
      <c r="EBU171"/>
      <c r="EBV171"/>
      <c r="EBW171"/>
      <c r="EBX171"/>
      <c r="EBY171"/>
      <c r="EBZ171"/>
      <c r="ECA171"/>
      <c r="ECB171"/>
      <c r="ECC171"/>
      <c r="ECD171"/>
      <c r="ECE171"/>
      <c r="ECF171"/>
      <c r="ECG171"/>
      <c r="ECH171"/>
      <c r="ECI171"/>
      <c r="ECJ171"/>
      <c r="ECK171"/>
      <c r="ECL171"/>
      <c r="ECM171"/>
      <c r="ECN171"/>
      <c r="ECO171"/>
      <c r="ECP171"/>
      <c r="ECQ171"/>
      <c r="ECR171"/>
      <c r="ECS171"/>
      <c r="ECT171"/>
      <c r="ECU171"/>
      <c r="ECV171"/>
      <c r="ECW171"/>
      <c r="ECX171"/>
      <c r="ECY171"/>
      <c r="ECZ171"/>
      <c r="EDA171"/>
      <c r="EDB171"/>
      <c r="EDC171"/>
      <c r="EDD171"/>
      <c r="EDE171"/>
      <c r="EDF171"/>
      <c r="EDG171"/>
      <c r="EDH171"/>
      <c r="EDI171"/>
      <c r="EDJ171"/>
      <c r="EDK171"/>
      <c r="EDL171"/>
      <c r="EDM171"/>
      <c r="EDN171"/>
      <c r="EDO171"/>
      <c r="EDP171"/>
      <c r="EDQ171"/>
      <c r="EDR171"/>
      <c r="EDS171"/>
      <c r="EDT171"/>
      <c r="EDU171"/>
      <c r="EDV171"/>
      <c r="EDW171"/>
      <c r="EDX171"/>
      <c r="EDY171"/>
      <c r="EDZ171"/>
      <c r="EEA171"/>
      <c r="EEB171"/>
      <c r="EEC171"/>
      <c r="EED171"/>
      <c r="EEE171"/>
      <c r="EEF171"/>
      <c r="EEG171"/>
      <c r="EEH171"/>
      <c r="EEI171"/>
      <c r="EEJ171"/>
      <c r="EEK171"/>
      <c r="EEL171"/>
      <c r="EEM171"/>
      <c r="EEN171"/>
      <c r="EEO171"/>
      <c r="EEP171"/>
      <c r="EEQ171"/>
      <c r="EER171"/>
      <c r="EES171"/>
      <c r="EET171"/>
      <c r="EEU171"/>
      <c r="EEV171"/>
      <c r="EEW171"/>
      <c r="EEX171"/>
      <c r="EEY171"/>
      <c r="EEZ171"/>
      <c r="EFA171"/>
      <c r="EFB171"/>
      <c r="EFC171"/>
      <c r="EFD171"/>
      <c r="EFE171"/>
      <c r="EFF171"/>
      <c r="EFG171"/>
      <c r="EFH171"/>
      <c r="EFI171"/>
      <c r="EFJ171"/>
      <c r="EFK171"/>
      <c r="EFL171"/>
      <c r="EFM171"/>
      <c r="EFN171"/>
      <c r="EFO171"/>
      <c r="EFP171"/>
      <c r="EFQ171"/>
      <c r="EFR171"/>
      <c r="EFS171"/>
      <c r="EFT171"/>
      <c r="EFU171"/>
      <c r="EFV171"/>
      <c r="EFW171"/>
      <c r="EFX171"/>
      <c r="EFY171"/>
      <c r="EFZ171"/>
      <c r="EGA171"/>
      <c r="EGB171"/>
      <c r="EGC171"/>
      <c r="EGD171"/>
      <c r="EGE171"/>
      <c r="EGF171"/>
      <c r="EGG171"/>
      <c r="EGH171"/>
      <c r="EGI171"/>
      <c r="EGJ171"/>
      <c r="EGK171"/>
      <c r="EGL171"/>
      <c r="EGM171"/>
      <c r="EGN171"/>
      <c r="EGO171"/>
      <c r="EGP171"/>
      <c r="EGQ171"/>
      <c r="EGR171"/>
      <c r="EGS171"/>
      <c r="EGT171"/>
      <c r="EGU171"/>
      <c r="EGV171"/>
      <c r="EGW171"/>
      <c r="EGX171"/>
      <c r="EGY171"/>
      <c r="EGZ171"/>
      <c r="EHA171"/>
      <c r="EHB171"/>
      <c r="EHC171"/>
      <c r="EHD171"/>
      <c r="EHE171"/>
      <c r="EHF171"/>
      <c r="EHG171"/>
      <c r="EHH171"/>
      <c r="EHI171"/>
      <c r="EHJ171"/>
      <c r="EHK171"/>
      <c r="EHL171"/>
      <c r="EHM171"/>
      <c r="EHN171"/>
      <c r="EHO171"/>
      <c r="EHP171"/>
      <c r="EHQ171"/>
      <c r="EHR171"/>
      <c r="EHS171"/>
      <c r="EHT171"/>
      <c r="EHU171"/>
      <c r="EHV171"/>
      <c r="EHW171"/>
      <c r="EHX171"/>
      <c r="EHY171"/>
      <c r="EHZ171"/>
      <c r="EIA171"/>
      <c r="EIB171"/>
      <c r="EIC171"/>
      <c r="EID171"/>
      <c r="EIE171"/>
      <c r="EIF171"/>
      <c r="EIG171"/>
      <c r="EIH171"/>
      <c r="EII171"/>
      <c r="EIJ171"/>
      <c r="EIK171"/>
      <c r="EIL171"/>
      <c r="EIM171"/>
      <c r="EIN171"/>
      <c r="EIO171"/>
      <c r="EIP171"/>
      <c r="EIQ171"/>
      <c r="EIR171"/>
      <c r="EIS171"/>
      <c r="EIT171"/>
      <c r="EIU171"/>
      <c r="EIV171"/>
      <c r="EIW171"/>
      <c r="EIX171"/>
      <c r="EIY171"/>
      <c r="EIZ171"/>
      <c r="EJA171"/>
      <c r="EJB171"/>
      <c r="EJC171"/>
      <c r="EJD171"/>
      <c r="EJE171"/>
      <c r="EJF171"/>
      <c r="EJG171"/>
      <c r="EJH171"/>
      <c r="EJI171"/>
      <c r="EJJ171"/>
      <c r="EJK171"/>
      <c r="EJL171"/>
      <c r="EJM171"/>
      <c r="EJN171"/>
      <c r="EJO171"/>
      <c r="EJP171"/>
      <c r="EJQ171"/>
      <c r="EJR171"/>
      <c r="EJS171"/>
      <c r="EJT171"/>
      <c r="EJU171"/>
      <c r="EJV171"/>
      <c r="EJW171"/>
      <c r="EJX171"/>
      <c r="EJY171"/>
      <c r="EJZ171"/>
      <c r="EKA171"/>
      <c r="EKB171"/>
      <c r="EKC171"/>
      <c r="EKD171"/>
      <c r="EKE171"/>
      <c r="EKF171"/>
      <c r="EKG171"/>
      <c r="EKH171"/>
      <c r="EKI171"/>
      <c r="EKJ171"/>
      <c r="EKK171"/>
      <c r="EKL171"/>
      <c r="EKM171"/>
      <c r="EKN171"/>
      <c r="EKO171"/>
      <c r="EKP171"/>
      <c r="EKQ171"/>
      <c r="EKR171"/>
      <c r="EKS171"/>
      <c r="EKT171"/>
      <c r="EKU171"/>
      <c r="EKV171"/>
      <c r="EKW171"/>
      <c r="EKX171"/>
      <c r="EKY171"/>
      <c r="EKZ171"/>
      <c r="ELA171"/>
      <c r="ELB171"/>
      <c r="ELC171"/>
      <c r="ELD171"/>
      <c r="ELE171"/>
      <c r="ELF171"/>
      <c r="ELG171"/>
      <c r="ELH171"/>
      <c r="ELI171"/>
      <c r="ELJ171"/>
      <c r="ELK171"/>
      <c r="ELL171"/>
      <c r="ELM171"/>
      <c r="ELN171"/>
      <c r="ELO171"/>
      <c r="ELP171"/>
      <c r="ELQ171"/>
      <c r="ELR171"/>
      <c r="ELS171"/>
      <c r="ELT171"/>
      <c r="ELU171"/>
      <c r="ELV171"/>
      <c r="ELW171"/>
      <c r="ELX171"/>
      <c r="ELY171"/>
      <c r="ELZ171"/>
      <c r="EMA171"/>
      <c r="EMB171"/>
      <c r="EMC171"/>
      <c r="EMD171"/>
      <c r="EME171"/>
      <c r="EMF171"/>
      <c r="EMG171"/>
      <c r="EMH171"/>
      <c r="EMI171"/>
      <c r="EMJ171"/>
      <c r="EMK171"/>
      <c r="EML171"/>
      <c r="EMM171"/>
      <c r="EMN171"/>
      <c r="EMO171"/>
      <c r="EMP171"/>
      <c r="EMQ171"/>
      <c r="EMR171"/>
      <c r="EMS171"/>
      <c r="EMT171"/>
      <c r="EMU171"/>
      <c r="EMV171"/>
      <c r="EMW171"/>
      <c r="EMX171"/>
      <c r="EMY171"/>
      <c r="EMZ171"/>
      <c r="ENA171"/>
      <c r="ENB171"/>
      <c r="ENC171"/>
      <c r="END171"/>
      <c r="ENE171"/>
      <c r="ENF171"/>
      <c r="ENG171"/>
      <c r="ENH171"/>
      <c r="ENI171"/>
      <c r="ENJ171"/>
      <c r="ENK171"/>
      <c r="ENL171"/>
      <c r="ENM171"/>
      <c r="ENN171"/>
      <c r="ENO171"/>
      <c r="ENP171"/>
      <c r="ENQ171"/>
      <c r="ENR171"/>
      <c r="ENS171"/>
      <c r="ENT171"/>
      <c r="ENU171"/>
      <c r="ENV171"/>
      <c r="ENW171"/>
      <c r="ENX171"/>
      <c r="ENY171"/>
      <c r="ENZ171"/>
      <c r="EOA171"/>
      <c r="EOB171"/>
      <c r="EOC171"/>
      <c r="EOD171"/>
      <c r="EOE171"/>
      <c r="EOF171"/>
      <c r="EOG171"/>
      <c r="EOH171"/>
      <c r="EOI171"/>
      <c r="EOJ171"/>
      <c r="EOK171"/>
      <c r="EOL171"/>
      <c r="EOM171"/>
      <c r="EON171"/>
      <c r="EOO171"/>
      <c r="EOP171"/>
      <c r="EOQ171"/>
      <c r="EOR171"/>
      <c r="EOS171"/>
      <c r="EOT171"/>
      <c r="EOU171"/>
      <c r="EOV171"/>
      <c r="EOW171"/>
      <c r="EOX171"/>
      <c r="EOY171"/>
      <c r="EOZ171"/>
      <c r="EPA171"/>
      <c r="EPB171"/>
      <c r="EPC171"/>
      <c r="EPD171"/>
      <c r="EPE171"/>
      <c r="EPF171"/>
      <c r="EPG171"/>
      <c r="EPH171"/>
      <c r="EPI171"/>
      <c r="EPJ171"/>
      <c r="EPK171"/>
      <c r="EPL171"/>
      <c r="EPM171"/>
      <c r="EPN171"/>
      <c r="EPO171"/>
      <c r="EPP171"/>
      <c r="EPQ171"/>
      <c r="EPR171"/>
      <c r="EPS171"/>
      <c r="EPT171"/>
      <c r="EPU171"/>
      <c r="EPV171"/>
      <c r="EPW171"/>
      <c r="EPX171"/>
      <c r="EPY171"/>
      <c r="EPZ171"/>
      <c r="EQA171"/>
      <c r="EQB171"/>
      <c r="EQC171"/>
      <c r="EQD171"/>
      <c r="EQE171"/>
      <c r="EQF171"/>
      <c r="EQG171"/>
      <c r="EQH171"/>
      <c r="EQI171"/>
      <c r="EQJ171"/>
      <c r="EQK171"/>
      <c r="EQL171"/>
      <c r="EQM171"/>
      <c r="EQN171"/>
      <c r="EQO171"/>
      <c r="EQP171"/>
      <c r="EQQ171"/>
      <c r="EQR171"/>
      <c r="EQS171"/>
      <c r="EQT171"/>
      <c r="EQU171"/>
      <c r="EQV171"/>
      <c r="EQW171"/>
      <c r="EQX171"/>
      <c r="EQY171"/>
      <c r="EQZ171"/>
      <c r="ERA171"/>
      <c r="ERB171"/>
      <c r="ERC171"/>
      <c r="ERD171"/>
      <c r="ERE171"/>
      <c r="ERF171"/>
      <c r="ERG171"/>
      <c r="ERH171"/>
      <c r="ERI171"/>
      <c r="ERJ171"/>
      <c r="ERK171"/>
      <c r="ERL171"/>
      <c r="ERM171"/>
      <c r="ERN171"/>
      <c r="ERO171"/>
      <c r="ERP171"/>
      <c r="ERQ171"/>
      <c r="ERR171"/>
      <c r="ERS171"/>
      <c r="ERT171"/>
      <c r="ERU171"/>
      <c r="ERV171"/>
      <c r="ERW171"/>
      <c r="ERX171"/>
      <c r="ERY171"/>
      <c r="ERZ171"/>
      <c r="ESA171"/>
      <c r="ESB171"/>
      <c r="ESC171"/>
      <c r="ESD171"/>
      <c r="ESE171"/>
      <c r="ESF171"/>
      <c r="ESG171"/>
      <c r="ESH171"/>
      <c r="ESI171"/>
      <c r="ESJ171"/>
      <c r="ESK171"/>
      <c r="ESL171"/>
      <c r="ESM171"/>
      <c r="ESN171"/>
      <c r="ESO171"/>
      <c r="ESP171"/>
      <c r="ESQ171"/>
      <c r="ESR171"/>
      <c r="ESS171"/>
      <c r="EST171"/>
      <c r="ESU171"/>
      <c r="ESV171"/>
      <c r="ESW171"/>
      <c r="ESX171"/>
      <c r="ESY171"/>
      <c r="ESZ171"/>
      <c r="ETA171"/>
      <c r="ETB171"/>
      <c r="ETC171"/>
      <c r="ETD171"/>
      <c r="ETE171"/>
      <c r="ETF171"/>
      <c r="ETG171"/>
      <c r="ETH171"/>
      <c r="ETI171"/>
      <c r="ETJ171"/>
      <c r="ETK171"/>
      <c r="ETL171"/>
      <c r="ETM171"/>
      <c r="ETN171"/>
      <c r="ETO171"/>
      <c r="ETP171"/>
      <c r="ETQ171"/>
      <c r="ETR171"/>
      <c r="ETS171"/>
      <c r="ETT171"/>
      <c r="ETU171"/>
      <c r="ETV171"/>
      <c r="ETW171"/>
      <c r="ETX171"/>
      <c r="ETY171"/>
      <c r="ETZ171"/>
      <c r="EUA171"/>
      <c r="EUB171"/>
      <c r="EUC171"/>
      <c r="EUD171"/>
      <c r="EUE171"/>
      <c r="EUF171"/>
      <c r="EUG171"/>
      <c r="EUH171"/>
      <c r="EUI171"/>
      <c r="EUJ171"/>
      <c r="EUK171"/>
      <c r="EUL171"/>
      <c r="EUM171"/>
      <c r="EUN171"/>
      <c r="EUO171"/>
      <c r="EUP171"/>
      <c r="EUQ171"/>
      <c r="EUR171"/>
      <c r="EUS171"/>
      <c r="EUT171"/>
      <c r="EUU171"/>
      <c r="EUV171"/>
      <c r="EUW171"/>
      <c r="EUX171"/>
      <c r="EUY171"/>
      <c r="EUZ171"/>
      <c r="EVA171"/>
      <c r="EVB171"/>
      <c r="EVC171"/>
      <c r="EVD171"/>
      <c r="EVE171"/>
      <c r="EVF171"/>
      <c r="EVG171"/>
      <c r="EVH171"/>
      <c r="EVI171"/>
      <c r="EVJ171"/>
      <c r="EVK171"/>
      <c r="EVL171"/>
      <c r="EVM171"/>
      <c r="EVN171"/>
      <c r="EVO171"/>
      <c r="EVP171"/>
      <c r="EVQ171"/>
      <c r="EVR171"/>
      <c r="EVS171"/>
      <c r="EVT171"/>
      <c r="EVU171"/>
      <c r="EVV171"/>
      <c r="EVW171"/>
      <c r="EVX171"/>
      <c r="EVY171"/>
      <c r="EVZ171"/>
      <c r="EWA171"/>
      <c r="EWB171"/>
      <c r="EWC171"/>
      <c r="EWD171"/>
      <c r="EWE171"/>
      <c r="EWF171"/>
      <c r="EWG171"/>
      <c r="EWH171"/>
      <c r="EWI171"/>
      <c r="EWJ171"/>
      <c r="EWK171"/>
      <c r="EWL171"/>
      <c r="EWM171"/>
      <c r="EWN171"/>
      <c r="EWO171"/>
      <c r="EWP171"/>
      <c r="EWQ171"/>
      <c r="EWR171"/>
      <c r="EWS171"/>
      <c r="EWT171"/>
      <c r="EWU171"/>
      <c r="EWV171"/>
      <c r="EWW171"/>
      <c r="EWX171"/>
      <c r="EWY171"/>
      <c r="EWZ171"/>
      <c r="EXA171"/>
      <c r="EXB171"/>
      <c r="EXC171"/>
      <c r="EXD171"/>
      <c r="EXE171"/>
      <c r="EXF171"/>
      <c r="EXG171"/>
      <c r="EXH171"/>
      <c r="EXI171"/>
      <c r="EXJ171"/>
      <c r="EXK171"/>
      <c r="EXL171"/>
      <c r="EXM171"/>
      <c r="EXN171"/>
      <c r="EXO171"/>
      <c r="EXP171"/>
      <c r="EXQ171"/>
      <c r="EXR171"/>
      <c r="EXS171"/>
      <c r="EXT171"/>
      <c r="EXU171"/>
      <c r="EXV171"/>
      <c r="EXW171"/>
      <c r="EXX171"/>
      <c r="EXY171"/>
      <c r="EXZ171"/>
      <c r="EYA171"/>
      <c r="EYB171"/>
      <c r="EYC171"/>
      <c r="EYD171"/>
      <c r="EYE171"/>
      <c r="EYF171"/>
      <c r="EYG171"/>
      <c r="EYH171"/>
      <c r="EYI171"/>
      <c r="EYJ171"/>
      <c r="EYK171"/>
      <c r="EYL171"/>
      <c r="EYM171"/>
      <c r="EYN171"/>
      <c r="EYO171"/>
      <c r="EYP171"/>
      <c r="EYQ171"/>
      <c r="EYR171"/>
      <c r="EYS171"/>
      <c r="EYT171"/>
      <c r="EYU171"/>
      <c r="EYV171"/>
      <c r="EYW171"/>
      <c r="EYX171"/>
      <c r="EYY171"/>
      <c r="EYZ171"/>
      <c r="EZA171"/>
      <c r="EZB171"/>
      <c r="EZC171"/>
      <c r="EZD171"/>
      <c r="EZE171"/>
      <c r="EZF171"/>
      <c r="EZG171"/>
      <c r="EZH171"/>
      <c r="EZI171"/>
      <c r="EZJ171"/>
      <c r="EZK171"/>
      <c r="EZL171"/>
      <c r="EZM171"/>
      <c r="EZN171"/>
      <c r="EZO171"/>
      <c r="EZP171"/>
      <c r="EZQ171"/>
      <c r="EZR171"/>
      <c r="EZS171"/>
      <c r="EZT171"/>
      <c r="EZU171"/>
      <c r="EZV171"/>
      <c r="EZW171"/>
      <c r="EZX171"/>
      <c r="EZY171"/>
      <c r="EZZ171"/>
      <c r="FAA171"/>
      <c r="FAB171"/>
      <c r="FAC171"/>
      <c r="FAD171"/>
      <c r="FAE171"/>
      <c r="FAF171"/>
      <c r="FAG171"/>
      <c r="FAH171"/>
      <c r="FAI171"/>
      <c r="FAJ171"/>
      <c r="FAK171"/>
      <c r="FAL171"/>
      <c r="FAM171"/>
      <c r="FAN171"/>
      <c r="FAO171"/>
      <c r="FAP171"/>
      <c r="FAQ171"/>
      <c r="FAR171"/>
      <c r="FAS171"/>
      <c r="FAT171"/>
      <c r="FAU171"/>
      <c r="FAV171"/>
      <c r="FAW171"/>
      <c r="FAX171"/>
      <c r="FAY171"/>
      <c r="FAZ171"/>
      <c r="FBA171"/>
      <c r="FBB171"/>
      <c r="FBC171"/>
      <c r="FBD171"/>
      <c r="FBE171"/>
      <c r="FBF171"/>
      <c r="FBG171"/>
      <c r="FBH171"/>
      <c r="FBI171"/>
      <c r="FBJ171"/>
      <c r="FBK171"/>
      <c r="FBL171"/>
      <c r="FBM171"/>
      <c r="FBN171"/>
      <c r="FBO171"/>
      <c r="FBP171"/>
      <c r="FBQ171"/>
      <c r="FBR171"/>
      <c r="FBS171"/>
      <c r="FBT171"/>
      <c r="FBU171"/>
      <c r="FBV171"/>
      <c r="FBW171"/>
      <c r="FBX171"/>
      <c r="FBY171"/>
      <c r="FBZ171"/>
      <c r="FCA171"/>
      <c r="FCB171"/>
      <c r="FCC171"/>
      <c r="FCD171"/>
      <c r="FCE171"/>
      <c r="FCF171"/>
      <c r="FCG171"/>
      <c r="FCH171"/>
      <c r="FCI171"/>
      <c r="FCJ171"/>
      <c r="FCK171"/>
      <c r="FCL171"/>
      <c r="FCM171"/>
      <c r="FCN171"/>
      <c r="FCO171"/>
      <c r="FCP171"/>
      <c r="FCQ171"/>
      <c r="FCR171"/>
      <c r="FCS171"/>
      <c r="FCT171"/>
      <c r="FCU171"/>
      <c r="FCV171"/>
      <c r="FCW171"/>
      <c r="FCX171"/>
      <c r="FCY171"/>
      <c r="FCZ171"/>
      <c r="FDA171"/>
      <c r="FDB171"/>
      <c r="FDC171"/>
      <c r="FDD171"/>
      <c r="FDE171"/>
      <c r="FDF171"/>
      <c r="FDG171"/>
      <c r="FDH171"/>
      <c r="FDI171"/>
      <c r="FDJ171"/>
      <c r="FDK171"/>
      <c r="FDL171"/>
      <c r="FDM171"/>
      <c r="FDN171"/>
      <c r="FDO171"/>
      <c r="FDP171"/>
      <c r="FDQ171"/>
      <c r="FDR171"/>
      <c r="FDS171"/>
      <c r="FDT171"/>
      <c r="FDU171"/>
      <c r="FDV171"/>
      <c r="FDW171"/>
      <c r="FDX171"/>
      <c r="FDY171"/>
      <c r="FDZ171"/>
      <c r="FEA171"/>
      <c r="FEB171"/>
      <c r="FEC171"/>
      <c r="FED171"/>
      <c r="FEE171"/>
      <c r="FEF171"/>
      <c r="FEG171"/>
      <c r="FEH171"/>
      <c r="FEI171"/>
      <c r="FEJ171"/>
      <c r="FEK171"/>
      <c r="FEL171"/>
      <c r="FEM171"/>
      <c r="FEN171"/>
      <c r="FEO171"/>
      <c r="FEP171"/>
      <c r="FEQ171"/>
      <c r="FER171"/>
      <c r="FES171"/>
      <c r="FET171"/>
      <c r="FEU171"/>
      <c r="FEV171"/>
      <c r="FEW171"/>
      <c r="FEX171"/>
      <c r="FEY171"/>
      <c r="FEZ171"/>
      <c r="FFA171"/>
      <c r="FFB171"/>
      <c r="FFC171"/>
      <c r="FFD171"/>
      <c r="FFE171"/>
      <c r="FFF171"/>
      <c r="FFG171"/>
      <c r="FFH171"/>
      <c r="FFI171"/>
      <c r="FFJ171"/>
      <c r="FFK171"/>
      <c r="FFL171"/>
      <c r="FFM171"/>
      <c r="FFN171"/>
      <c r="FFO171"/>
      <c r="FFP171"/>
      <c r="FFQ171"/>
      <c r="FFR171"/>
      <c r="FFS171"/>
      <c r="FFT171"/>
      <c r="FFU171"/>
      <c r="FFV171"/>
      <c r="FFW171"/>
      <c r="FFX171"/>
      <c r="FFY171"/>
      <c r="FFZ171"/>
      <c r="FGA171"/>
      <c r="FGB171"/>
      <c r="FGC171"/>
      <c r="FGD171"/>
      <c r="FGE171"/>
      <c r="FGF171"/>
      <c r="FGG171"/>
      <c r="FGH171"/>
      <c r="FGI171"/>
      <c r="FGJ171"/>
      <c r="FGK171"/>
      <c r="FGL171"/>
      <c r="FGM171"/>
      <c r="FGN171"/>
      <c r="FGO171"/>
      <c r="FGP171"/>
      <c r="FGQ171"/>
      <c r="FGR171"/>
      <c r="FGS171"/>
      <c r="FGT171"/>
      <c r="FGU171"/>
      <c r="FGV171"/>
      <c r="FGW171"/>
      <c r="FGX171"/>
      <c r="FGY171"/>
      <c r="FGZ171"/>
      <c r="FHA171"/>
      <c r="FHB171"/>
      <c r="FHC171"/>
      <c r="FHD171"/>
      <c r="FHE171"/>
      <c r="FHF171"/>
      <c r="FHG171"/>
      <c r="FHH171"/>
      <c r="FHI171"/>
      <c r="FHJ171"/>
      <c r="FHK171"/>
      <c r="FHL171"/>
      <c r="FHM171"/>
      <c r="FHN171"/>
      <c r="FHO171"/>
      <c r="FHP171"/>
      <c r="FHQ171"/>
      <c r="FHR171"/>
      <c r="FHS171"/>
      <c r="FHT171"/>
      <c r="FHU171"/>
      <c r="FHV171"/>
      <c r="FHW171"/>
      <c r="FHX171"/>
      <c r="FHY171"/>
      <c r="FHZ171"/>
      <c r="FIA171"/>
      <c r="FIB171"/>
      <c r="FIC171"/>
      <c r="FID171"/>
      <c r="FIE171"/>
      <c r="FIF171"/>
      <c r="FIG171"/>
      <c r="FIH171"/>
      <c r="FII171"/>
      <c r="FIJ171"/>
      <c r="FIK171"/>
      <c r="FIL171"/>
      <c r="FIM171"/>
      <c r="FIN171"/>
      <c r="FIO171"/>
      <c r="FIP171"/>
      <c r="FIQ171"/>
      <c r="FIR171"/>
      <c r="FIS171"/>
      <c r="FIT171"/>
      <c r="FIU171"/>
      <c r="FIV171"/>
      <c r="FIW171"/>
      <c r="FIX171"/>
      <c r="FIY171"/>
      <c r="FIZ171"/>
      <c r="FJA171"/>
      <c r="FJB171"/>
      <c r="FJC171"/>
      <c r="FJD171"/>
      <c r="FJE171"/>
      <c r="FJF171"/>
      <c r="FJG171"/>
      <c r="FJH171"/>
      <c r="FJI171"/>
      <c r="FJJ171"/>
      <c r="FJK171"/>
      <c r="FJL171"/>
      <c r="FJM171"/>
      <c r="FJN171"/>
      <c r="FJO171"/>
      <c r="FJP171"/>
      <c r="FJQ171"/>
      <c r="FJR171"/>
      <c r="FJS171"/>
      <c r="FJT171"/>
      <c r="FJU171"/>
      <c r="FJV171"/>
      <c r="FJW171"/>
      <c r="FJX171"/>
      <c r="FJY171"/>
      <c r="FJZ171"/>
      <c r="FKA171"/>
      <c r="FKB171"/>
      <c r="FKC171"/>
      <c r="FKD171"/>
      <c r="FKE171"/>
      <c r="FKF171"/>
      <c r="FKG171"/>
      <c r="FKH171"/>
      <c r="FKI171"/>
      <c r="FKJ171"/>
      <c r="FKK171"/>
      <c r="FKL171"/>
      <c r="FKM171"/>
      <c r="FKN171"/>
      <c r="FKO171"/>
      <c r="FKP171"/>
      <c r="FKQ171"/>
      <c r="FKR171"/>
      <c r="FKS171"/>
      <c r="FKT171"/>
      <c r="FKU171"/>
      <c r="FKV171"/>
      <c r="FKW171"/>
      <c r="FKX171"/>
      <c r="FKY171"/>
      <c r="FKZ171"/>
      <c r="FLA171"/>
      <c r="FLB171"/>
      <c r="FLC171"/>
      <c r="FLD171"/>
      <c r="FLE171"/>
      <c r="FLF171"/>
      <c r="FLG171"/>
      <c r="FLH171"/>
      <c r="FLI171"/>
      <c r="FLJ171"/>
      <c r="FLK171"/>
      <c r="FLL171"/>
      <c r="FLM171"/>
      <c r="FLN171"/>
      <c r="FLO171"/>
      <c r="FLP171"/>
      <c r="FLQ171"/>
      <c r="FLR171"/>
      <c r="FLS171"/>
      <c r="FLT171"/>
      <c r="FLU171"/>
      <c r="FLV171"/>
      <c r="FLW171"/>
      <c r="FLX171"/>
      <c r="FLY171"/>
      <c r="FLZ171"/>
      <c r="FMA171"/>
      <c r="FMB171"/>
      <c r="FMC171"/>
      <c r="FMD171"/>
      <c r="FME171"/>
      <c r="FMF171"/>
      <c r="FMG171"/>
      <c r="FMH171"/>
      <c r="FMI171"/>
      <c r="FMJ171"/>
      <c r="FMK171"/>
      <c r="FML171"/>
      <c r="FMM171"/>
      <c r="FMN171"/>
      <c r="FMO171"/>
      <c r="FMP171"/>
      <c r="FMQ171"/>
      <c r="FMR171"/>
      <c r="FMS171"/>
      <c r="FMT171"/>
      <c r="FMU171"/>
      <c r="FMV171"/>
      <c r="FMW171"/>
      <c r="FMX171"/>
      <c r="FMY171"/>
      <c r="FMZ171"/>
      <c r="FNA171"/>
      <c r="FNB171"/>
      <c r="FNC171"/>
      <c r="FND171"/>
      <c r="FNE171"/>
      <c r="FNF171"/>
      <c r="FNG171"/>
      <c r="FNH171"/>
      <c r="FNI171"/>
      <c r="FNJ171"/>
      <c r="FNK171"/>
      <c r="FNL171"/>
      <c r="FNM171"/>
      <c r="FNN171"/>
      <c r="FNO171"/>
      <c r="FNP171"/>
      <c r="FNQ171"/>
      <c r="FNR171"/>
      <c r="FNS171"/>
      <c r="FNT171"/>
      <c r="FNU171"/>
      <c r="FNV171"/>
      <c r="FNW171"/>
      <c r="FNX171"/>
      <c r="FNY171"/>
      <c r="FNZ171"/>
      <c r="FOA171"/>
      <c r="FOB171"/>
      <c r="FOC171"/>
      <c r="FOD171"/>
      <c r="FOE171"/>
      <c r="FOF171"/>
      <c r="FOG171"/>
      <c r="FOH171"/>
      <c r="FOI171"/>
      <c r="FOJ171"/>
      <c r="FOK171"/>
      <c r="FOL171"/>
      <c r="FOM171"/>
      <c r="FON171"/>
      <c r="FOO171"/>
      <c r="FOP171"/>
      <c r="FOQ171"/>
      <c r="FOR171"/>
      <c r="FOS171"/>
      <c r="FOT171"/>
      <c r="FOU171"/>
      <c r="FOV171"/>
      <c r="FOW171"/>
      <c r="FOX171"/>
      <c r="FOY171"/>
      <c r="FOZ171"/>
      <c r="FPA171"/>
      <c r="FPB171"/>
      <c r="FPC171"/>
      <c r="FPD171"/>
      <c r="FPE171"/>
      <c r="FPF171"/>
      <c r="FPG171"/>
      <c r="FPH171"/>
      <c r="FPI171"/>
      <c r="FPJ171"/>
      <c r="FPK171"/>
      <c r="FPL171"/>
      <c r="FPM171"/>
      <c r="FPN171"/>
      <c r="FPO171"/>
      <c r="FPP171"/>
      <c r="FPQ171"/>
      <c r="FPR171"/>
      <c r="FPS171"/>
      <c r="FPT171"/>
      <c r="FPU171"/>
      <c r="FPV171"/>
      <c r="FPW171"/>
      <c r="FPX171"/>
      <c r="FPY171"/>
      <c r="FPZ171"/>
      <c r="FQA171"/>
      <c r="FQB171"/>
      <c r="FQC171"/>
      <c r="FQD171"/>
      <c r="FQE171"/>
      <c r="FQF171"/>
      <c r="FQG171"/>
      <c r="FQH171"/>
      <c r="FQI171"/>
      <c r="FQJ171"/>
      <c r="FQK171"/>
      <c r="FQL171"/>
      <c r="FQM171"/>
      <c r="FQN171"/>
      <c r="FQO171"/>
      <c r="FQP171"/>
      <c r="FQQ171"/>
      <c r="FQR171"/>
      <c r="FQS171"/>
      <c r="FQT171"/>
      <c r="FQU171"/>
      <c r="FQV171"/>
      <c r="FQW171"/>
      <c r="FQX171"/>
      <c r="FQY171"/>
      <c r="FQZ171"/>
      <c r="FRA171"/>
      <c r="FRB171"/>
      <c r="FRC171"/>
      <c r="FRD171"/>
      <c r="FRE171"/>
      <c r="FRF171"/>
      <c r="FRG171"/>
      <c r="FRH171"/>
      <c r="FRI171"/>
      <c r="FRJ171"/>
      <c r="FRK171"/>
      <c r="FRL171"/>
      <c r="FRM171"/>
      <c r="FRN171"/>
      <c r="FRO171"/>
      <c r="FRP171"/>
      <c r="FRQ171"/>
      <c r="FRR171"/>
      <c r="FRS171"/>
      <c r="FRT171"/>
      <c r="FRU171"/>
      <c r="FRV171"/>
      <c r="FRW171"/>
      <c r="FRX171"/>
      <c r="FRY171"/>
      <c r="FRZ171"/>
      <c r="FSA171"/>
      <c r="FSB171"/>
      <c r="FSC171"/>
      <c r="FSD171"/>
      <c r="FSE171"/>
      <c r="FSF171"/>
      <c r="FSG171"/>
      <c r="FSH171"/>
      <c r="FSI171"/>
      <c r="FSJ171"/>
      <c r="FSK171"/>
      <c r="FSL171"/>
      <c r="FSM171"/>
      <c r="FSN171"/>
      <c r="FSO171"/>
      <c r="FSP171"/>
      <c r="FSQ171"/>
      <c r="FSR171"/>
      <c r="FSS171"/>
      <c r="FST171"/>
      <c r="FSU171"/>
      <c r="FSV171"/>
      <c r="FSW171"/>
      <c r="FSX171"/>
      <c r="FSY171"/>
      <c r="FSZ171"/>
      <c r="FTA171"/>
      <c r="FTB171"/>
      <c r="FTC171"/>
      <c r="FTD171"/>
      <c r="FTE171"/>
      <c r="FTF171"/>
      <c r="FTG171"/>
      <c r="FTH171"/>
      <c r="FTI171"/>
      <c r="FTJ171"/>
      <c r="FTK171"/>
      <c r="FTL171"/>
      <c r="FTM171"/>
      <c r="FTN171"/>
      <c r="FTO171"/>
      <c r="FTP171"/>
      <c r="FTQ171"/>
      <c r="FTR171"/>
      <c r="FTS171"/>
      <c r="FTT171"/>
      <c r="FTU171"/>
      <c r="FTV171"/>
      <c r="FTW171"/>
      <c r="FTX171"/>
      <c r="FTY171"/>
      <c r="FTZ171"/>
      <c r="FUA171"/>
      <c r="FUB171"/>
      <c r="FUC171"/>
      <c r="FUD171"/>
      <c r="FUE171"/>
      <c r="FUF171"/>
      <c r="FUG171"/>
      <c r="FUH171"/>
      <c r="FUI171"/>
      <c r="FUJ171"/>
      <c r="FUK171"/>
      <c r="FUL171"/>
      <c r="FUM171"/>
      <c r="FUN171"/>
      <c r="FUO171"/>
      <c r="FUP171"/>
      <c r="FUQ171"/>
      <c r="FUR171"/>
      <c r="FUS171"/>
      <c r="FUT171"/>
      <c r="FUU171"/>
      <c r="FUV171"/>
      <c r="FUW171"/>
      <c r="FUX171"/>
      <c r="FUY171"/>
      <c r="FUZ171"/>
      <c r="FVA171"/>
      <c r="FVB171"/>
      <c r="FVC171"/>
      <c r="FVD171"/>
      <c r="FVE171"/>
      <c r="FVF171"/>
      <c r="FVG171"/>
      <c r="FVH171"/>
      <c r="FVI171"/>
      <c r="FVJ171"/>
      <c r="FVK171"/>
      <c r="FVL171"/>
      <c r="FVM171"/>
      <c r="FVN171"/>
      <c r="FVO171"/>
      <c r="FVP171"/>
      <c r="FVQ171"/>
      <c r="FVR171"/>
      <c r="FVS171"/>
      <c r="FVT171"/>
      <c r="FVU171"/>
      <c r="FVV171"/>
      <c r="FVW171"/>
      <c r="FVX171"/>
      <c r="FVY171"/>
      <c r="FVZ171"/>
      <c r="FWA171"/>
      <c r="FWB171"/>
      <c r="FWC171"/>
      <c r="FWD171"/>
      <c r="FWE171"/>
      <c r="FWF171"/>
      <c r="FWG171"/>
      <c r="FWH171"/>
      <c r="FWI171"/>
      <c r="FWJ171"/>
      <c r="FWK171"/>
      <c r="FWL171"/>
      <c r="FWM171"/>
      <c r="FWN171"/>
      <c r="FWO171"/>
      <c r="FWP171"/>
      <c r="FWQ171"/>
      <c r="FWR171"/>
      <c r="FWS171"/>
      <c r="FWT171"/>
      <c r="FWU171"/>
      <c r="FWV171"/>
      <c r="FWW171"/>
      <c r="FWX171"/>
      <c r="FWY171"/>
      <c r="FWZ171"/>
      <c r="FXA171"/>
      <c r="FXB171"/>
      <c r="FXC171"/>
      <c r="FXD171"/>
      <c r="FXE171"/>
      <c r="FXF171"/>
      <c r="FXG171"/>
      <c r="FXH171"/>
      <c r="FXI171"/>
      <c r="FXJ171"/>
      <c r="FXK171"/>
      <c r="FXL171"/>
      <c r="FXM171"/>
      <c r="FXN171"/>
      <c r="FXO171"/>
      <c r="FXP171"/>
      <c r="FXQ171"/>
      <c r="FXR171"/>
      <c r="FXS171"/>
      <c r="FXT171"/>
      <c r="FXU171"/>
      <c r="FXV171"/>
      <c r="FXW171"/>
      <c r="FXX171"/>
      <c r="FXY171"/>
      <c r="FXZ171"/>
      <c r="FYA171"/>
      <c r="FYB171"/>
      <c r="FYC171"/>
      <c r="FYD171"/>
      <c r="FYE171"/>
      <c r="FYF171"/>
      <c r="FYG171"/>
      <c r="FYH171"/>
      <c r="FYI171"/>
      <c r="FYJ171"/>
      <c r="FYK171"/>
      <c r="FYL171"/>
      <c r="FYM171"/>
      <c r="FYN171"/>
      <c r="FYO171"/>
      <c r="FYP171"/>
      <c r="FYQ171"/>
      <c r="FYR171"/>
      <c r="FYS171"/>
      <c r="FYT171"/>
      <c r="FYU171"/>
      <c r="FYV171"/>
      <c r="FYW171"/>
      <c r="FYX171"/>
      <c r="FYY171"/>
      <c r="FYZ171"/>
      <c r="FZA171"/>
      <c r="FZB171"/>
      <c r="FZC171"/>
      <c r="FZD171"/>
      <c r="FZE171"/>
      <c r="FZF171"/>
      <c r="FZG171"/>
      <c r="FZH171"/>
      <c r="FZI171"/>
      <c r="FZJ171"/>
      <c r="FZK171"/>
      <c r="FZL171"/>
      <c r="FZM171"/>
      <c r="FZN171"/>
      <c r="FZO171"/>
      <c r="FZP171"/>
      <c r="FZQ171"/>
      <c r="FZR171"/>
      <c r="FZS171"/>
      <c r="FZT171"/>
      <c r="FZU171"/>
      <c r="FZV171"/>
      <c r="FZW171"/>
      <c r="FZX171"/>
      <c r="FZY171"/>
      <c r="FZZ171"/>
      <c r="GAA171"/>
      <c r="GAB171"/>
      <c r="GAC171"/>
      <c r="GAD171"/>
      <c r="GAE171"/>
      <c r="GAF171"/>
      <c r="GAG171"/>
      <c r="GAH171"/>
      <c r="GAI171"/>
      <c r="GAJ171"/>
      <c r="GAK171"/>
      <c r="GAL171"/>
      <c r="GAM171"/>
      <c r="GAN171"/>
      <c r="GAO171"/>
      <c r="GAP171"/>
      <c r="GAQ171"/>
      <c r="GAR171"/>
      <c r="GAS171"/>
      <c r="GAT171"/>
      <c r="GAU171"/>
      <c r="GAV171"/>
      <c r="GAW171"/>
      <c r="GAX171"/>
      <c r="GAY171"/>
      <c r="GAZ171"/>
      <c r="GBA171"/>
      <c r="GBB171"/>
      <c r="GBC171"/>
      <c r="GBD171"/>
      <c r="GBE171"/>
      <c r="GBF171"/>
      <c r="GBG171"/>
      <c r="GBH171"/>
      <c r="GBI171"/>
      <c r="GBJ171"/>
      <c r="GBK171"/>
      <c r="GBL171"/>
      <c r="GBM171"/>
      <c r="GBN171"/>
      <c r="GBO171"/>
      <c r="GBP171"/>
      <c r="GBQ171"/>
      <c r="GBR171"/>
      <c r="GBS171"/>
      <c r="GBT171"/>
      <c r="GBU171"/>
      <c r="GBV171"/>
      <c r="GBW171"/>
      <c r="GBX171"/>
      <c r="GBY171"/>
      <c r="GBZ171"/>
      <c r="GCA171"/>
      <c r="GCB171"/>
      <c r="GCC171"/>
      <c r="GCD171"/>
      <c r="GCE171"/>
      <c r="GCF171"/>
      <c r="GCG171"/>
      <c r="GCH171"/>
      <c r="GCI171"/>
      <c r="GCJ171"/>
      <c r="GCK171"/>
      <c r="GCL171"/>
      <c r="GCM171"/>
      <c r="GCN171"/>
      <c r="GCO171"/>
      <c r="GCP171"/>
      <c r="GCQ171"/>
      <c r="GCR171"/>
      <c r="GCS171"/>
      <c r="GCT171"/>
      <c r="GCU171"/>
      <c r="GCV171"/>
      <c r="GCW171"/>
      <c r="GCX171"/>
      <c r="GCY171"/>
      <c r="GCZ171"/>
      <c r="GDA171"/>
      <c r="GDB171"/>
      <c r="GDC171"/>
      <c r="GDD171"/>
      <c r="GDE171"/>
      <c r="GDF171"/>
      <c r="GDG171"/>
      <c r="GDH171"/>
      <c r="GDI171"/>
      <c r="GDJ171"/>
      <c r="GDK171"/>
      <c r="GDL171"/>
      <c r="GDM171"/>
      <c r="GDN171"/>
      <c r="GDO171"/>
      <c r="GDP171"/>
      <c r="GDQ171"/>
      <c r="GDR171"/>
      <c r="GDS171"/>
      <c r="GDT171"/>
      <c r="GDU171"/>
      <c r="GDV171"/>
      <c r="GDW171"/>
      <c r="GDX171"/>
      <c r="GDY171"/>
      <c r="GDZ171"/>
      <c r="GEA171"/>
      <c r="GEB171"/>
      <c r="GEC171"/>
      <c r="GED171"/>
      <c r="GEE171"/>
      <c r="GEF171"/>
      <c r="GEG171"/>
      <c r="GEH171"/>
      <c r="GEI171"/>
      <c r="GEJ171"/>
      <c r="GEK171"/>
      <c r="GEL171"/>
      <c r="GEM171"/>
      <c r="GEN171"/>
      <c r="GEO171"/>
      <c r="GEP171"/>
      <c r="GEQ171"/>
      <c r="GER171"/>
      <c r="GES171"/>
      <c r="GET171"/>
      <c r="GEU171"/>
      <c r="GEV171"/>
      <c r="GEW171"/>
      <c r="GEX171"/>
      <c r="GEY171"/>
      <c r="GEZ171"/>
      <c r="GFA171"/>
      <c r="GFB171"/>
      <c r="GFC171"/>
      <c r="GFD171"/>
      <c r="GFE171"/>
      <c r="GFF171"/>
      <c r="GFG171"/>
      <c r="GFH171"/>
      <c r="GFI171"/>
      <c r="GFJ171"/>
      <c r="GFK171"/>
      <c r="GFL171"/>
      <c r="GFM171"/>
      <c r="GFN171"/>
      <c r="GFO171"/>
    </row>
    <row r="172" spans="1:4903" x14ac:dyDescent="0.35">
      <c r="A172" s="37" t="s">
        <v>35</v>
      </c>
      <c r="B172" s="34">
        <v>12906.28</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c r="AMK172"/>
      <c r="AML172"/>
      <c r="AMM172"/>
      <c r="AMN172"/>
      <c r="AMO172"/>
      <c r="AMP172"/>
      <c r="AMQ172"/>
      <c r="AMR172"/>
      <c r="AMS172"/>
      <c r="AMT172"/>
      <c r="AMU172"/>
      <c r="AMV172"/>
      <c r="AMW172"/>
      <c r="AMX172"/>
      <c r="AMY172"/>
      <c r="AMZ172"/>
      <c r="ANA172"/>
      <c r="ANB172"/>
      <c r="ANC172"/>
      <c r="AND172"/>
      <c r="ANE172"/>
      <c r="ANF172"/>
      <c r="ANG172"/>
      <c r="ANH172"/>
      <c r="ANI172"/>
      <c r="ANJ172"/>
      <c r="ANK172"/>
      <c r="ANL172"/>
      <c r="ANM172"/>
      <c r="ANN172"/>
      <c r="ANO172"/>
      <c r="ANP172"/>
      <c r="ANQ172"/>
      <c r="ANR172"/>
      <c r="ANS172"/>
      <c r="ANT172"/>
      <c r="ANU172"/>
      <c r="ANV172"/>
      <c r="ANW172"/>
      <c r="ANX172"/>
      <c r="ANY172"/>
      <c r="ANZ172"/>
      <c r="AOA172"/>
      <c r="AOB172"/>
      <c r="AOC172"/>
      <c r="AOD172"/>
      <c r="AOE172"/>
      <c r="AOF172"/>
      <c r="AOG172"/>
      <c r="AOH172"/>
      <c r="AOI172"/>
      <c r="AOJ172"/>
      <c r="AOK172"/>
      <c r="AOL172"/>
      <c r="AOM172"/>
      <c r="AON172"/>
      <c r="AOO172"/>
      <c r="AOP172"/>
      <c r="AOQ172"/>
      <c r="AOR172"/>
      <c r="AOS172"/>
      <c r="AOT172"/>
      <c r="AOU172"/>
      <c r="AOV172"/>
      <c r="AOW172"/>
      <c r="AOX172"/>
      <c r="AOY172"/>
      <c r="AOZ172"/>
      <c r="APA172"/>
      <c r="APB172"/>
      <c r="APC172"/>
      <c r="APD172"/>
      <c r="APE172"/>
      <c r="APF172"/>
      <c r="APG172"/>
      <c r="APH172"/>
      <c r="API172"/>
      <c r="APJ172"/>
      <c r="APK172"/>
      <c r="APL172"/>
      <c r="APM172"/>
      <c r="APN172"/>
      <c r="APO172"/>
      <c r="APP172"/>
      <c r="APQ172"/>
      <c r="APR172"/>
      <c r="APS172"/>
      <c r="APT172"/>
      <c r="APU172"/>
      <c r="APV172"/>
      <c r="APW172"/>
      <c r="APX172"/>
      <c r="APY172"/>
      <c r="APZ172"/>
      <c r="AQA172"/>
      <c r="AQB172"/>
      <c r="AQC172"/>
      <c r="AQD172"/>
      <c r="AQE172"/>
      <c r="AQF172"/>
      <c r="AQG172"/>
      <c r="AQH172"/>
      <c r="AQI172"/>
      <c r="AQJ172"/>
      <c r="AQK172"/>
      <c r="AQL172"/>
      <c r="AQM172"/>
      <c r="AQN172"/>
      <c r="AQO172"/>
      <c r="AQP172"/>
      <c r="AQQ172"/>
      <c r="AQR172"/>
      <c r="AQS172"/>
      <c r="AQT172"/>
      <c r="AQU172"/>
      <c r="AQV172"/>
      <c r="AQW172"/>
      <c r="AQX172"/>
      <c r="AQY172"/>
      <c r="AQZ172"/>
      <c r="ARA172"/>
      <c r="ARB172"/>
      <c r="ARC172"/>
      <c r="ARD172"/>
      <c r="ARE172"/>
      <c r="ARF172"/>
      <c r="ARG172"/>
      <c r="ARH172"/>
      <c r="ARI172"/>
      <c r="ARJ172"/>
      <c r="ARK172"/>
      <c r="ARL172"/>
      <c r="ARM172"/>
      <c r="ARN172"/>
      <c r="ARO172"/>
      <c r="ARP172"/>
      <c r="ARQ172"/>
      <c r="ARR172"/>
      <c r="ARS172"/>
      <c r="ART172"/>
      <c r="ARU172"/>
      <c r="ARV172"/>
      <c r="ARW172"/>
      <c r="ARX172"/>
      <c r="ARY172"/>
      <c r="ARZ172"/>
      <c r="ASA172"/>
      <c r="ASB172"/>
      <c r="ASC172"/>
      <c r="ASD172"/>
      <c r="ASE172"/>
      <c r="ASF172"/>
      <c r="ASG172"/>
      <c r="ASH172"/>
      <c r="ASI172"/>
      <c r="ASJ172"/>
      <c r="ASK172"/>
      <c r="ASL172"/>
      <c r="ASM172"/>
      <c r="ASN172"/>
      <c r="ASO172"/>
      <c r="ASP172"/>
      <c r="ASQ172"/>
      <c r="ASR172"/>
      <c r="ASS172"/>
      <c r="AST172"/>
      <c r="ASU172"/>
      <c r="ASV172"/>
      <c r="ASW172"/>
      <c r="ASX172"/>
      <c r="ASY172"/>
      <c r="ASZ172"/>
      <c r="ATA172"/>
      <c r="ATB172"/>
      <c r="ATC172"/>
      <c r="ATD172"/>
      <c r="ATE172"/>
      <c r="ATF172"/>
      <c r="ATG172"/>
      <c r="ATH172"/>
      <c r="ATI172"/>
      <c r="ATJ172"/>
      <c r="ATK172"/>
      <c r="ATL172"/>
      <c r="ATM172"/>
      <c r="ATN172"/>
      <c r="ATO172"/>
      <c r="ATP172"/>
      <c r="ATQ172"/>
      <c r="ATR172"/>
      <c r="ATS172"/>
      <c r="ATT172"/>
      <c r="ATU172"/>
      <c r="ATV172"/>
      <c r="ATW172"/>
      <c r="ATX172"/>
      <c r="ATY172"/>
      <c r="ATZ172"/>
      <c r="AUA172"/>
      <c r="AUB172"/>
      <c r="AUC172"/>
      <c r="AUD172"/>
      <c r="AUE172"/>
      <c r="AUF172"/>
      <c r="AUG172"/>
      <c r="AUH172"/>
      <c r="AUI172"/>
      <c r="AUJ172"/>
      <c r="AUK172"/>
      <c r="AUL172"/>
      <c r="AUM172"/>
      <c r="AUN172"/>
      <c r="AUO172"/>
      <c r="AUP172"/>
      <c r="AUQ172"/>
      <c r="AUR172"/>
      <c r="AUS172"/>
      <c r="AUT172"/>
      <c r="AUU172"/>
      <c r="AUV172"/>
      <c r="AUW172"/>
      <c r="AUX172"/>
      <c r="AUY172"/>
      <c r="AUZ172"/>
      <c r="AVA172"/>
      <c r="AVB172"/>
      <c r="AVC172"/>
      <c r="AVD172"/>
      <c r="AVE172"/>
      <c r="AVF172"/>
      <c r="AVG172"/>
      <c r="AVH172"/>
      <c r="AVI172"/>
      <c r="AVJ172"/>
      <c r="AVK172"/>
      <c r="AVL172"/>
      <c r="AVM172"/>
      <c r="AVN172"/>
      <c r="AVO172"/>
      <c r="AVP172"/>
      <c r="AVQ172"/>
      <c r="AVR172"/>
      <c r="AVS172"/>
      <c r="AVT172"/>
      <c r="AVU172"/>
      <c r="AVV172"/>
      <c r="AVW172"/>
      <c r="AVX172"/>
      <c r="AVY172"/>
      <c r="AVZ172"/>
      <c r="AWA172"/>
      <c r="AWB172"/>
      <c r="AWC172"/>
      <c r="AWD172"/>
      <c r="AWE172"/>
      <c r="AWF172"/>
      <c r="AWG172"/>
      <c r="AWH172"/>
      <c r="AWI172"/>
      <c r="AWJ172"/>
      <c r="AWK172"/>
      <c r="AWL172"/>
      <c r="AWM172"/>
      <c r="AWN172"/>
      <c r="AWO172"/>
      <c r="AWP172"/>
      <c r="AWQ172"/>
      <c r="AWR172"/>
      <c r="AWS172"/>
      <c r="AWT172"/>
      <c r="AWU172"/>
      <c r="AWV172"/>
      <c r="AWW172"/>
      <c r="AWX172"/>
      <c r="AWY172"/>
      <c r="AWZ172"/>
      <c r="AXA172"/>
      <c r="AXB172"/>
      <c r="AXC172"/>
      <c r="AXD172"/>
      <c r="AXE172"/>
      <c r="AXF172"/>
      <c r="AXG172"/>
      <c r="AXH172"/>
      <c r="AXI172"/>
      <c r="AXJ172"/>
      <c r="AXK172"/>
      <c r="AXL172"/>
      <c r="AXM172"/>
      <c r="AXN172"/>
      <c r="AXO172"/>
      <c r="AXP172"/>
      <c r="AXQ172"/>
      <c r="AXR172"/>
      <c r="AXS172"/>
      <c r="AXT172"/>
      <c r="AXU172"/>
      <c r="AXV172"/>
      <c r="AXW172"/>
      <c r="AXX172"/>
      <c r="AXY172"/>
      <c r="AXZ172"/>
      <c r="AYA172"/>
      <c r="AYB172"/>
      <c r="AYC172"/>
      <c r="AYD172"/>
      <c r="AYE172"/>
      <c r="AYF172"/>
      <c r="AYG172"/>
      <c r="AYH172"/>
      <c r="AYI172"/>
      <c r="AYJ172"/>
      <c r="AYK172"/>
      <c r="AYL172"/>
      <c r="AYM172"/>
      <c r="AYN172"/>
      <c r="AYO172"/>
      <c r="AYP172"/>
      <c r="AYQ172"/>
      <c r="AYR172"/>
      <c r="AYS172"/>
      <c r="AYT172"/>
      <c r="AYU172"/>
      <c r="AYV172"/>
      <c r="AYW172"/>
      <c r="AYX172"/>
      <c r="AYY172"/>
      <c r="AYZ172"/>
      <c r="AZA172"/>
      <c r="AZB172"/>
      <c r="AZC172"/>
      <c r="AZD172"/>
      <c r="AZE172"/>
      <c r="AZF172"/>
      <c r="AZG172"/>
      <c r="AZH172"/>
      <c r="AZI172"/>
      <c r="AZJ172"/>
      <c r="AZK172"/>
      <c r="AZL172"/>
      <c r="AZM172"/>
      <c r="AZN172"/>
      <c r="AZO172"/>
      <c r="AZP172"/>
      <c r="AZQ172"/>
      <c r="AZR172"/>
      <c r="AZS172"/>
      <c r="AZT172"/>
      <c r="AZU172"/>
      <c r="AZV172"/>
      <c r="AZW172"/>
      <c r="AZX172"/>
      <c r="AZY172"/>
      <c r="AZZ172"/>
      <c r="BAA172"/>
      <c r="BAB172"/>
      <c r="BAC172"/>
      <c r="BAD172"/>
      <c r="BAE172"/>
      <c r="BAF172"/>
      <c r="BAG172"/>
      <c r="BAH172"/>
      <c r="BAI172"/>
      <c r="BAJ172"/>
      <c r="BAK172"/>
      <c r="BAL172"/>
      <c r="BAM172"/>
      <c r="BAN172"/>
      <c r="BAO172"/>
      <c r="BAP172"/>
      <c r="BAQ172"/>
      <c r="BAR172"/>
      <c r="BAS172"/>
      <c r="BAT172"/>
      <c r="BAU172"/>
      <c r="BAV172"/>
      <c r="BAW172"/>
      <c r="BAX172"/>
      <c r="BAY172"/>
      <c r="BAZ172"/>
      <c r="BBA172"/>
      <c r="BBB172"/>
      <c r="BBC172"/>
      <c r="BBD172"/>
      <c r="BBE172"/>
      <c r="BBF172"/>
      <c r="BBG172"/>
      <c r="BBH172"/>
      <c r="BBI172"/>
      <c r="BBJ172"/>
      <c r="BBK172"/>
      <c r="BBL172"/>
      <c r="BBM172"/>
      <c r="BBN172"/>
      <c r="BBO172"/>
      <c r="BBP172"/>
      <c r="BBQ172"/>
      <c r="BBR172"/>
      <c r="BBS172"/>
      <c r="BBT172"/>
      <c r="BBU172"/>
      <c r="BBV172"/>
      <c r="BBW172"/>
      <c r="BBX172"/>
      <c r="BBY172"/>
      <c r="BBZ172"/>
      <c r="BCA172"/>
      <c r="BCB172"/>
      <c r="BCC172"/>
      <c r="BCD172"/>
      <c r="BCE172"/>
      <c r="BCF172"/>
      <c r="BCG172"/>
      <c r="BCH172"/>
      <c r="BCI172"/>
      <c r="BCJ172"/>
      <c r="BCK172"/>
      <c r="BCL172"/>
      <c r="BCM172"/>
      <c r="BCN172"/>
      <c r="BCO172"/>
      <c r="BCP172"/>
      <c r="BCQ172"/>
      <c r="BCR172"/>
      <c r="BCS172"/>
      <c r="BCT172"/>
      <c r="BCU172"/>
      <c r="BCV172"/>
      <c r="BCW172"/>
      <c r="BCX172"/>
      <c r="BCY172"/>
      <c r="BCZ172"/>
      <c r="BDA172"/>
      <c r="BDB172"/>
      <c r="BDC172"/>
      <c r="BDD172"/>
      <c r="BDE172"/>
      <c r="BDF172"/>
      <c r="BDG172"/>
      <c r="BDH172"/>
      <c r="BDI172"/>
      <c r="BDJ172"/>
      <c r="BDK172"/>
      <c r="BDL172"/>
      <c r="BDM172"/>
      <c r="BDN172"/>
      <c r="BDO172"/>
      <c r="BDP172"/>
      <c r="BDQ172"/>
      <c r="BDR172"/>
      <c r="BDS172"/>
      <c r="BDT172"/>
      <c r="BDU172"/>
      <c r="BDV172"/>
      <c r="BDW172"/>
      <c r="BDX172"/>
      <c r="BDY172"/>
      <c r="BDZ172"/>
      <c r="BEA172"/>
      <c r="BEB172"/>
      <c r="BEC172"/>
      <c r="BED172"/>
      <c r="BEE172"/>
      <c r="BEF172"/>
      <c r="BEG172"/>
      <c r="BEH172"/>
      <c r="BEI172"/>
      <c r="BEJ172"/>
      <c r="BEK172"/>
      <c r="BEL172"/>
      <c r="BEM172"/>
      <c r="BEN172"/>
      <c r="BEO172"/>
      <c r="BEP172"/>
      <c r="BEQ172"/>
      <c r="BER172"/>
      <c r="BES172"/>
      <c r="BET172"/>
      <c r="BEU172"/>
      <c r="BEV172"/>
      <c r="BEW172"/>
      <c r="BEX172"/>
      <c r="BEY172"/>
      <c r="BEZ172"/>
      <c r="BFA172"/>
      <c r="BFB172"/>
      <c r="BFC172"/>
      <c r="BFD172"/>
      <c r="BFE172"/>
      <c r="BFF172"/>
      <c r="BFG172"/>
      <c r="BFH172"/>
      <c r="BFI172"/>
      <c r="BFJ172"/>
      <c r="BFK172"/>
      <c r="BFL172"/>
      <c r="BFM172"/>
      <c r="BFN172"/>
      <c r="BFO172"/>
      <c r="BFP172"/>
      <c r="BFQ172"/>
      <c r="BFR172"/>
      <c r="BFS172"/>
      <c r="BFT172"/>
      <c r="BFU172"/>
      <c r="BFV172"/>
      <c r="BFW172"/>
      <c r="BFX172"/>
      <c r="BFY172"/>
      <c r="BFZ172"/>
      <c r="BGA172"/>
      <c r="BGB172"/>
      <c r="BGC172"/>
      <c r="BGD172"/>
      <c r="BGE172"/>
      <c r="BGF172"/>
      <c r="BGG172"/>
      <c r="BGH172"/>
      <c r="BGI172"/>
      <c r="BGJ172"/>
      <c r="BGK172"/>
      <c r="BGL172"/>
      <c r="BGM172"/>
      <c r="BGN172"/>
      <c r="BGO172"/>
      <c r="BGP172"/>
      <c r="BGQ172"/>
      <c r="BGR172"/>
      <c r="BGS172"/>
      <c r="BGT172"/>
      <c r="BGU172"/>
      <c r="BGV172"/>
      <c r="BGW172"/>
      <c r="BGX172"/>
      <c r="BGY172"/>
      <c r="BGZ172"/>
      <c r="BHA172"/>
      <c r="BHB172"/>
      <c r="BHC172"/>
      <c r="BHD172"/>
      <c r="BHE172"/>
      <c r="BHF172"/>
      <c r="BHG172"/>
      <c r="BHH172"/>
      <c r="BHI172"/>
      <c r="BHJ172"/>
      <c r="BHK172"/>
      <c r="BHL172"/>
      <c r="BHM172"/>
      <c r="BHN172"/>
      <c r="BHO172"/>
      <c r="BHP172"/>
      <c r="BHQ172"/>
      <c r="BHR172"/>
      <c r="BHS172"/>
      <c r="BHT172"/>
      <c r="BHU172"/>
      <c r="BHV172"/>
      <c r="BHW172"/>
      <c r="BHX172"/>
      <c r="BHY172"/>
      <c r="BHZ172"/>
      <c r="BIA172"/>
      <c r="BIB172"/>
      <c r="BIC172"/>
      <c r="BID172"/>
      <c r="BIE172"/>
      <c r="BIF172"/>
      <c r="BIG172"/>
      <c r="BIH172"/>
      <c r="BII172"/>
      <c r="BIJ172"/>
      <c r="BIK172"/>
      <c r="BIL172"/>
      <c r="BIM172"/>
      <c r="BIN172"/>
      <c r="BIO172"/>
      <c r="BIP172"/>
      <c r="BIQ172"/>
      <c r="BIR172"/>
      <c r="BIS172"/>
      <c r="BIT172"/>
      <c r="BIU172"/>
      <c r="BIV172"/>
      <c r="BIW172"/>
      <c r="BIX172"/>
      <c r="BIY172"/>
      <c r="BIZ172"/>
      <c r="BJA172"/>
      <c r="BJB172"/>
      <c r="BJC172"/>
      <c r="BJD172"/>
      <c r="BJE172"/>
      <c r="BJF172"/>
      <c r="BJG172"/>
      <c r="BJH172"/>
      <c r="BJI172"/>
      <c r="BJJ172"/>
      <c r="BJK172"/>
      <c r="BJL172"/>
      <c r="BJM172"/>
      <c r="BJN172"/>
      <c r="BJO172"/>
      <c r="BJP172"/>
      <c r="BJQ172"/>
      <c r="BJR172"/>
      <c r="BJS172"/>
      <c r="BJT172"/>
      <c r="BJU172"/>
      <c r="BJV172"/>
      <c r="BJW172"/>
      <c r="BJX172"/>
      <c r="BJY172"/>
      <c r="BJZ172"/>
      <c r="BKA172"/>
      <c r="BKB172"/>
      <c r="BKC172"/>
      <c r="BKD172"/>
      <c r="BKE172"/>
      <c r="BKF172"/>
      <c r="BKG172"/>
      <c r="BKH172"/>
      <c r="BKI172"/>
      <c r="BKJ172"/>
      <c r="BKK172"/>
      <c r="BKL172"/>
      <c r="BKM172"/>
      <c r="BKN172"/>
      <c r="BKO172"/>
      <c r="BKP172"/>
      <c r="BKQ172"/>
      <c r="BKR172"/>
      <c r="BKS172"/>
      <c r="BKT172"/>
      <c r="BKU172"/>
      <c r="BKV172"/>
      <c r="BKW172"/>
      <c r="BKX172"/>
      <c r="BKY172"/>
      <c r="BKZ172"/>
      <c r="BLA172"/>
      <c r="BLB172"/>
      <c r="BLC172"/>
      <c r="BLD172"/>
      <c r="BLE172"/>
      <c r="BLF172"/>
      <c r="BLG172"/>
      <c r="BLH172"/>
      <c r="BLI172"/>
      <c r="BLJ172"/>
      <c r="BLK172"/>
      <c r="BLL172"/>
      <c r="BLM172"/>
      <c r="BLN172"/>
      <c r="BLO172"/>
      <c r="BLP172"/>
      <c r="BLQ172"/>
      <c r="BLR172"/>
      <c r="BLS172"/>
      <c r="BLT172"/>
      <c r="BLU172"/>
      <c r="BLV172"/>
      <c r="BLW172"/>
      <c r="BLX172"/>
      <c r="BLY172"/>
      <c r="BLZ172"/>
      <c r="BMA172"/>
      <c r="BMB172"/>
      <c r="BMC172"/>
      <c r="BMD172"/>
      <c r="BME172"/>
      <c r="BMF172"/>
      <c r="BMG172"/>
      <c r="BMH172"/>
      <c r="BMI172"/>
      <c r="BMJ172"/>
      <c r="BMK172"/>
      <c r="BML172"/>
      <c r="BMM172"/>
      <c r="BMN172"/>
      <c r="BMO172"/>
      <c r="BMP172"/>
      <c r="BMQ172"/>
      <c r="BMR172"/>
      <c r="BMS172"/>
      <c r="BMT172"/>
      <c r="BMU172"/>
      <c r="BMV172"/>
      <c r="BMW172"/>
      <c r="BMX172"/>
      <c r="BMY172"/>
      <c r="BMZ172"/>
      <c r="BNA172"/>
      <c r="BNB172"/>
      <c r="BNC172"/>
      <c r="BND172"/>
      <c r="BNE172"/>
      <c r="BNF172"/>
      <c r="BNG172"/>
      <c r="BNH172"/>
      <c r="BNI172"/>
      <c r="BNJ172"/>
      <c r="BNK172"/>
      <c r="BNL172"/>
      <c r="BNM172"/>
      <c r="BNN172"/>
      <c r="BNO172"/>
      <c r="BNP172"/>
      <c r="BNQ172"/>
      <c r="BNR172"/>
      <c r="BNS172"/>
      <c r="BNT172"/>
      <c r="BNU172"/>
      <c r="BNV172"/>
      <c r="BNW172"/>
      <c r="BNX172"/>
      <c r="BNY172"/>
      <c r="BNZ172"/>
      <c r="BOA172"/>
      <c r="BOB172"/>
      <c r="BOC172"/>
      <c r="BOD172"/>
      <c r="BOE172"/>
      <c r="BOF172"/>
      <c r="BOG172"/>
      <c r="BOH172"/>
      <c r="BOI172"/>
      <c r="BOJ172"/>
      <c r="BOK172"/>
      <c r="BOL172"/>
      <c r="BOM172"/>
      <c r="BON172"/>
      <c r="BOO172"/>
      <c r="BOP172"/>
      <c r="BOQ172"/>
      <c r="BOR172"/>
      <c r="BOS172"/>
      <c r="BOT172"/>
      <c r="BOU172"/>
      <c r="BOV172"/>
      <c r="BOW172"/>
      <c r="BOX172"/>
      <c r="BOY172"/>
      <c r="BOZ172"/>
      <c r="BPA172"/>
      <c r="BPB172"/>
      <c r="BPC172"/>
      <c r="BPD172"/>
      <c r="BPE172"/>
      <c r="BPF172"/>
      <c r="BPG172"/>
      <c r="BPH172"/>
      <c r="BPI172"/>
      <c r="BPJ172"/>
      <c r="BPK172"/>
      <c r="BPL172"/>
      <c r="BPM172"/>
      <c r="BPN172"/>
      <c r="BPO172"/>
      <c r="BPP172"/>
      <c r="BPQ172"/>
      <c r="BPR172"/>
      <c r="BPS172"/>
      <c r="BPT172"/>
      <c r="BPU172"/>
      <c r="BPV172"/>
      <c r="BPW172"/>
      <c r="BPX172"/>
      <c r="BPY172"/>
      <c r="BPZ172"/>
      <c r="BQA172"/>
      <c r="BQB172"/>
      <c r="BQC172"/>
      <c r="BQD172"/>
      <c r="BQE172"/>
      <c r="BQF172"/>
      <c r="BQG172"/>
      <c r="BQH172"/>
      <c r="BQI172"/>
      <c r="BQJ172"/>
      <c r="BQK172"/>
      <c r="BQL172"/>
      <c r="BQM172"/>
      <c r="BQN172"/>
      <c r="BQO172"/>
      <c r="BQP172"/>
      <c r="BQQ172"/>
      <c r="BQR172"/>
      <c r="BQS172"/>
      <c r="BQT172"/>
      <c r="BQU172"/>
      <c r="BQV172"/>
      <c r="BQW172"/>
      <c r="BQX172"/>
      <c r="BQY172"/>
      <c r="BQZ172"/>
      <c r="BRA172"/>
      <c r="BRB172"/>
      <c r="BRC172"/>
      <c r="BRD172"/>
      <c r="BRE172"/>
      <c r="BRF172"/>
      <c r="BRG172"/>
      <c r="BRH172"/>
      <c r="BRI172"/>
      <c r="BRJ172"/>
      <c r="BRK172"/>
      <c r="BRL172"/>
      <c r="BRM172"/>
      <c r="BRN172"/>
      <c r="BRO172"/>
      <c r="BRP172"/>
      <c r="BRQ172"/>
      <c r="BRR172"/>
      <c r="BRS172"/>
      <c r="BRT172"/>
      <c r="BRU172"/>
      <c r="BRV172"/>
      <c r="BRW172"/>
      <c r="BRX172"/>
      <c r="BRY172"/>
      <c r="BRZ172"/>
      <c r="BSA172"/>
      <c r="BSB172"/>
      <c r="BSC172"/>
      <c r="BSD172"/>
      <c r="BSE172"/>
      <c r="BSF172"/>
      <c r="BSG172"/>
      <c r="BSH172"/>
      <c r="BSI172"/>
      <c r="BSJ172"/>
      <c r="BSK172"/>
      <c r="BSL172"/>
      <c r="BSM172"/>
      <c r="BSN172"/>
      <c r="BSO172"/>
      <c r="BSP172"/>
      <c r="BSQ172"/>
      <c r="BSR172"/>
      <c r="BSS172"/>
      <c r="BST172"/>
      <c r="BSU172"/>
      <c r="BSV172"/>
      <c r="BSW172"/>
      <c r="BSX172"/>
      <c r="BSY172"/>
      <c r="BSZ172"/>
      <c r="BTA172"/>
      <c r="BTB172"/>
      <c r="BTC172"/>
      <c r="BTD172"/>
      <c r="BTE172"/>
      <c r="BTF172"/>
      <c r="BTG172"/>
      <c r="BTH172"/>
      <c r="BTI172"/>
      <c r="BTJ172"/>
      <c r="BTK172"/>
      <c r="BTL172"/>
      <c r="BTM172"/>
      <c r="BTN172"/>
      <c r="BTO172"/>
      <c r="BTP172"/>
      <c r="BTQ172"/>
      <c r="BTR172"/>
      <c r="BTS172"/>
      <c r="BTT172"/>
      <c r="BTU172"/>
      <c r="BTV172"/>
      <c r="BTW172"/>
      <c r="BTX172"/>
      <c r="BTY172"/>
      <c r="BTZ172"/>
      <c r="BUA172"/>
      <c r="BUB172"/>
      <c r="BUC172"/>
      <c r="BUD172"/>
      <c r="BUE172"/>
      <c r="BUF172"/>
      <c r="BUG172"/>
      <c r="BUH172"/>
      <c r="BUI172"/>
      <c r="BUJ172"/>
      <c r="BUK172"/>
      <c r="BUL172"/>
      <c r="BUM172"/>
      <c r="BUN172"/>
      <c r="BUO172"/>
      <c r="BUP172"/>
      <c r="BUQ172"/>
      <c r="BUR172"/>
      <c r="BUS172"/>
      <c r="BUT172"/>
      <c r="BUU172"/>
      <c r="BUV172"/>
      <c r="BUW172"/>
      <c r="BUX172"/>
      <c r="BUY172"/>
      <c r="BUZ172"/>
      <c r="BVA172"/>
      <c r="BVB172"/>
      <c r="BVC172"/>
      <c r="BVD172"/>
      <c r="BVE172"/>
      <c r="BVF172"/>
      <c r="BVG172"/>
      <c r="BVH172"/>
      <c r="BVI172"/>
      <c r="BVJ172"/>
      <c r="BVK172"/>
      <c r="BVL172"/>
      <c r="BVM172"/>
      <c r="BVN172"/>
      <c r="BVO172"/>
      <c r="BVP172"/>
      <c r="BVQ172"/>
      <c r="BVR172"/>
      <c r="BVS172"/>
      <c r="BVT172"/>
      <c r="BVU172"/>
      <c r="BVV172"/>
      <c r="BVW172"/>
      <c r="BVX172"/>
      <c r="BVY172"/>
      <c r="BVZ172"/>
      <c r="BWA172"/>
      <c r="BWB172"/>
      <c r="BWC172"/>
      <c r="BWD172"/>
      <c r="BWE172"/>
      <c r="BWF172"/>
      <c r="BWG172"/>
      <c r="BWH172"/>
      <c r="BWI172"/>
      <c r="BWJ172"/>
      <c r="BWK172"/>
      <c r="BWL172"/>
      <c r="BWM172"/>
      <c r="BWN172"/>
      <c r="BWO172"/>
      <c r="BWP172"/>
      <c r="BWQ172"/>
      <c r="BWR172"/>
      <c r="BWS172"/>
      <c r="BWT172"/>
      <c r="BWU172"/>
      <c r="BWV172"/>
      <c r="BWW172"/>
      <c r="BWX172"/>
      <c r="BWY172"/>
      <c r="BWZ172"/>
      <c r="BXA172"/>
      <c r="BXB172"/>
      <c r="BXC172"/>
      <c r="BXD172"/>
      <c r="BXE172"/>
      <c r="BXF172"/>
      <c r="BXG172"/>
      <c r="BXH172"/>
      <c r="BXI172"/>
      <c r="BXJ172"/>
      <c r="BXK172"/>
      <c r="BXL172"/>
      <c r="BXM172"/>
      <c r="BXN172"/>
      <c r="BXO172"/>
      <c r="BXP172"/>
      <c r="BXQ172"/>
      <c r="BXR172"/>
      <c r="BXS172"/>
      <c r="BXT172"/>
      <c r="BXU172"/>
      <c r="BXV172"/>
      <c r="BXW172"/>
      <c r="BXX172"/>
      <c r="BXY172"/>
      <c r="BXZ172"/>
      <c r="BYA172"/>
      <c r="BYB172"/>
      <c r="BYC172"/>
      <c r="BYD172"/>
      <c r="BYE172"/>
      <c r="BYF172"/>
      <c r="BYG172"/>
      <c r="BYH172"/>
      <c r="BYI172"/>
      <c r="BYJ172"/>
      <c r="BYK172"/>
      <c r="BYL172"/>
      <c r="BYM172"/>
      <c r="BYN172"/>
      <c r="BYO172"/>
      <c r="BYP172"/>
      <c r="BYQ172"/>
      <c r="BYR172"/>
      <c r="BYS172"/>
      <c r="BYT172"/>
      <c r="BYU172"/>
      <c r="BYV172"/>
      <c r="BYW172"/>
      <c r="BYX172"/>
      <c r="BYY172"/>
      <c r="BYZ172"/>
      <c r="BZA172"/>
      <c r="BZB172"/>
      <c r="BZC172"/>
      <c r="BZD172"/>
      <c r="BZE172"/>
      <c r="BZF172"/>
      <c r="BZG172"/>
      <c r="BZH172"/>
      <c r="BZI172"/>
      <c r="BZJ172"/>
      <c r="BZK172"/>
      <c r="BZL172"/>
      <c r="BZM172"/>
      <c r="BZN172"/>
      <c r="BZO172"/>
      <c r="BZP172"/>
      <c r="BZQ172"/>
      <c r="BZR172"/>
      <c r="BZS172"/>
      <c r="BZT172"/>
      <c r="BZU172"/>
      <c r="BZV172"/>
      <c r="BZW172"/>
      <c r="BZX172"/>
      <c r="BZY172"/>
      <c r="BZZ172"/>
      <c r="CAA172"/>
      <c r="CAB172"/>
      <c r="CAC172"/>
      <c r="CAD172"/>
      <c r="CAE172"/>
      <c r="CAF172"/>
      <c r="CAG172"/>
      <c r="CAH172"/>
      <c r="CAI172"/>
      <c r="CAJ172"/>
      <c r="CAK172"/>
      <c r="CAL172"/>
      <c r="CAM172"/>
      <c r="CAN172"/>
      <c r="CAO172"/>
      <c r="CAP172"/>
      <c r="CAQ172"/>
      <c r="CAR172"/>
      <c r="CAS172"/>
      <c r="CAT172"/>
      <c r="CAU172"/>
      <c r="CAV172"/>
      <c r="CAW172"/>
      <c r="CAX172"/>
      <c r="CAY172"/>
      <c r="CAZ172"/>
      <c r="CBA172"/>
      <c r="CBB172"/>
      <c r="CBC172"/>
      <c r="CBD172"/>
      <c r="CBE172"/>
      <c r="CBF172"/>
      <c r="CBG172"/>
      <c r="CBH172"/>
      <c r="CBI172"/>
      <c r="CBJ172"/>
      <c r="CBK172"/>
      <c r="CBL172"/>
      <c r="CBM172"/>
      <c r="CBN172"/>
      <c r="CBO172"/>
      <c r="CBP172"/>
      <c r="CBQ172"/>
      <c r="CBR172"/>
      <c r="CBS172"/>
      <c r="CBT172"/>
      <c r="CBU172"/>
      <c r="CBV172"/>
      <c r="CBW172"/>
      <c r="CBX172"/>
      <c r="CBY172"/>
      <c r="CBZ172"/>
      <c r="CCA172"/>
      <c r="CCB172"/>
      <c r="CCC172"/>
      <c r="CCD172"/>
      <c r="CCE172"/>
      <c r="CCF172"/>
      <c r="CCG172"/>
      <c r="CCH172"/>
      <c r="CCI172"/>
      <c r="CCJ172"/>
      <c r="CCK172"/>
      <c r="CCL172"/>
      <c r="CCM172"/>
      <c r="CCN172"/>
      <c r="CCO172"/>
      <c r="CCP172"/>
      <c r="CCQ172"/>
      <c r="CCR172"/>
      <c r="CCS172"/>
      <c r="CCT172"/>
      <c r="CCU172"/>
      <c r="CCV172"/>
      <c r="CCW172"/>
      <c r="CCX172"/>
      <c r="CCY172"/>
      <c r="CCZ172"/>
      <c r="CDA172"/>
      <c r="CDB172"/>
      <c r="CDC172"/>
      <c r="CDD172"/>
      <c r="CDE172"/>
      <c r="CDF172"/>
      <c r="CDG172"/>
      <c r="CDH172"/>
      <c r="CDI172"/>
      <c r="CDJ172"/>
      <c r="CDK172"/>
      <c r="CDL172"/>
      <c r="CDM172"/>
      <c r="CDN172"/>
      <c r="CDO172"/>
      <c r="CDP172"/>
      <c r="CDQ172"/>
      <c r="CDR172"/>
      <c r="CDS172"/>
      <c r="CDT172"/>
      <c r="CDU172"/>
      <c r="CDV172"/>
      <c r="CDW172"/>
      <c r="CDX172"/>
      <c r="CDY172"/>
      <c r="CDZ172"/>
      <c r="CEA172"/>
      <c r="CEB172"/>
      <c r="CEC172"/>
      <c r="CED172"/>
      <c r="CEE172"/>
      <c r="CEF172"/>
      <c r="CEG172"/>
      <c r="CEH172"/>
      <c r="CEI172"/>
      <c r="CEJ172"/>
      <c r="CEK172"/>
      <c r="CEL172"/>
      <c r="CEM172"/>
      <c r="CEN172"/>
      <c r="CEO172"/>
      <c r="CEP172"/>
      <c r="CEQ172"/>
      <c r="CER172"/>
      <c r="CES172"/>
      <c r="CET172"/>
      <c r="CEU172"/>
      <c r="CEV172"/>
      <c r="CEW172"/>
      <c r="CEX172"/>
      <c r="CEY172"/>
      <c r="CEZ172"/>
      <c r="CFA172"/>
      <c r="CFB172"/>
      <c r="CFC172"/>
      <c r="CFD172"/>
      <c r="CFE172"/>
      <c r="CFF172"/>
      <c r="CFG172"/>
      <c r="CFH172"/>
      <c r="CFI172"/>
      <c r="CFJ172"/>
      <c r="CFK172"/>
      <c r="CFL172"/>
      <c r="CFM172"/>
      <c r="CFN172"/>
      <c r="CFO172"/>
      <c r="CFP172"/>
      <c r="CFQ172"/>
      <c r="CFR172"/>
      <c r="CFS172"/>
      <c r="CFT172"/>
      <c r="CFU172"/>
      <c r="CFV172"/>
      <c r="CFW172"/>
      <c r="CFX172"/>
      <c r="CFY172"/>
      <c r="CFZ172"/>
      <c r="CGA172"/>
      <c r="CGB172"/>
      <c r="CGC172"/>
      <c r="CGD172"/>
      <c r="CGE172"/>
      <c r="CGF172"/>
      <c r="CGG172"/>
      <c r="CGH172"/>
      <c r="CGI172"/>
      <c r="CGJ172"/>
      <c r="CGK172"/>
      <c r="CGL172"/>
      <c r="CGM172"/>
      <c r="CGN172"/>
      <c r="CGO172"/>
      <c r="CGP172"/>
      <c r="CGQ172"/>
      <c r="CGR172"/>
      <c r="CGS172"/>
      <c r="CGT172"/>
      <c r="CGU172"/>
      <c r="CGV172"/>
      <c r="CGW172"/>
      <c r="CGX172"/>
      <c r="CGY172"/>
      <c r="CGZ172"/>
      <c r="CHA172"/>
      <c r="CHB172"/>
      <c r="CHC172"/>
      <c r="CHD172"/>
      <c r="CHE172"/>
      <c r="CHF172"/>
      <c r="CHG172"/>
      <c r="CHH172"/>
      <c r="CHI172"/>
      <c r="CHJ172"/>
      <c r="CHK172"/>
      <c r="CHL172"/>
      <c r="CHM172"/>
      <c r="CHN172"/>
      <c r="CHO172"/>
      <c r="CHP172"/>
      <c r="CHQ172"/>
      <c r="CHR172"/>
      <c r="CHS172"/>
      <c r="CHT172"/>
      <c r="CHU172"/>
      <c r="CHV172"/>
      <c r="CHW172"/>
      <c r="CHX172"/>
      <c r="CHY172"/>
      <c r="CHZ172"/>
      <c r="CIA172"/>
      <c r="CIB172"/>
      <c r="CIC172"/>
      <c r="CID172"/>
      <c r="CIE172"/>
      <c r="CIF172"/>
      <c r="CIG172"/>
      <c r="CIH172"/>
      <c r="CII172"/>
      <c r="CIJ172"/>
      <c r="CIK172"/>
      <c r="CIL172"/>
      <c r="CIM172"/>
      <c r="CIN172"/>
      <c r="CIO172"/>
      <c r="CIP172"/>
      <c r="CIQ172"/>
      <c r="CIR172"/>
      <c r="CIS172"/>
      <c r="CIT172"/>
      <c r="CIU172"/>
      <c r="CIV172"/>
      <c r="CIW172"/>
      <c r="CIX172"/>
      <c r="CIY172"/>
      <c r="CIZ172"/>
      <c r="CJA172"/>
      <c r="CJB172"/>
      <c r="CJC172"/>
      <c r="CJD172"/>
      <c r="CJE172"/>
      <c r="CJF172"/>
      <c r="CJG172"/>
      <c r="CJH172"/>
      <c r="CJI172"/>
      <c r="CJJ172"/>
      <c r="CJK172"/>
      <c r="CJL172"/>
      <c r="CJM172"/>
      <c r="CJN172"/>
      <c r="CJO172"/>
      <c r="CJP172"/>
      <c r="CJQ172"/>
      <c r="CJR172"/>
      <c r="CJS172"/>
      <c r="CJT172"/>
      <c r="CJU172"/>
      <c r="CJV172"/>
      <c r="CJW172"/>
      <c r="CJX172"/>
      <c r="CJY172"/>
      <c r="CJZ172"/>
      <c r="CKA172"/>
      <c r="CKB172"/>
      <c r="CKC172"/>
      <c r="CKD172"/>
      <c r="CKE172"/>
      <c r="CKF172"/>
      <c r="CKG172"/>
      <c r="CKH172"/>
      <c r="CKI172"/>
      <c r="CKJ172"/>
      <c r="CKK172"/>
      <c r="CKL172"/>
      <c r="CKM172"/>
      <c r="CKN172"/>
      <c r="CKO172"/>
      <c r="CKP172"/>
      <c r="CKQ172"/>
      <c r="CKR172"/>
      <c r="CKS172"/>
      <c r="CKT172"/>
      <c r="CKU172"/>
      <c r="CKV172"/>
      <c r="CKW172"/>
      <c r="CKX172"/>
      <c r="CKY172"/>
      <c r="CKZ172"/>
      <c r="CLA172"/>
      <c r="CLB172"/>
      <c r="CLC172"/>
      <c r="CLD172"/>
      <c r="CLE172"/>
      <c r="CLF172"/>
      <c r="CLG172"/>
      <c r="CLH172"/>
      <c r="CLI172"/>
      <c r="CLJ172"/>
      <c r="CLK172"/>
      <c r="CLL172"/>
      <c r="CLM172"/>
      <c r="CLN172"/>
      <c r="CLO172"/>
      <c r="CLP172"/>
      <c r="CLQ172"/>
      <c r="CLR172"/>
      <c r="CLS172"/>
      <c r="CLT172"/>
      <c r="CLU172"/>
      <c r="CLV172"/>
      <c r="CLW172"/>
      <c r="CLX172"/>
      <c r="CLY172"/>
      <c r="CLZ172"/>
      <c r="CMA172"/>
      <c r="CMB172"/>
      <c r="CMC172"/>
      <c r="CMD172"/>
      <c r="CME172"/>
      <c r="CMF172"/>
      <c r="CMG172"/>
      <c r="CMH172"/>
      <c r="CMI172"/>
      <c r="CMJ172"/>
      <c r="CMK172"/>
      <c r="CML172"/>
      <c r="CMM172"/>
      <c r="CMN172"/>
      <c r="CMO172"/>
      <c r="CMP172"/>
      <c r="CMQ172"/>
      <c r="CMR172"/>
      <c r="CMS172"/>
      <c r="CMT172"/>
      <c r="CMU172"/>
      <c r="CMV172"/>
      <c r="CMW172"/>
      <c r="CMX172"/>
      <c r="CMY172"/>
      <c r="CMZ172"/>
      <c r="CNA172"/>
      <c r="CNB172"/>
      <c r="CNC172"/>
      <c r="CND172"/>
      <c r="CNE172"/>
      <c r="CNF172"/>
      <c r="CNG172"/>
      <c r="CNH172"/>
      <c r="CNI172"/>
      <c r="CNJ172"/>
      <c r="CNK172"/>
      <c r="CNL172"/>
      <c r="CNM172"/>
      <c r="CNN172"/>
      <c r="CNO172"/>
      <c r="CNP172"/>
      <c r="CNQ172"/>
      <c r="CNR172"/>
      <c r="CNS172"/>
      <c r="CNT172"/>
      <c r="CNU172"/>
      <c r="CNV172"/>
      <c r="CNW172"/>
      <c r="CNX172"/>
      <c r="CNY172"/>
      <c r="CNZ172"/>
      <c r="COA172"/>
      <c r="COB172"/>
      <c r="COC172"/>
      <c r="COD172"/>
      <c r="COE172"/>
      <c r="COF172"/>
      <c r="COG172"/>
      <c r="COH172"/>
      <c r="COI172"/>
      <c r="COJ172"/>
      <c r="COK172"/>
      <c r="COL172"/>
      <c r="COM172"/>
      <c r="CON172"/>
      <c r="COO172"/>
      <c r="COP172"/>
      <c r="COQ172"/>
      <c r="COR172"/>
      <c r="COS172"/>
      <c r="COT172"/>
      <c r="COU172"/>
      <c r="COV172"/>
      <c r="COW172"/>
      <c r="COX172"/>
      <c r="COY172"/>
      <c r="COZ172"/>
      <c r="CPA172"/>
      <c r="CPB172"/>
      <c r="CPC172"/>
      <c r="CPD172"/>
      <c r="CPE172"/>
      <c r="CPF172"/>
      <c r="CPG172"/>
      <c r="CPH172"/>
      <c r="CPI172"/>
      <c r="CPJ172"/>
      <c r="CPK172"/>
      <c r="CPL172"/>
      <c r="CPM172"/>
      <c r="CPN172"/>
      <c r="CPO172"/>
      <c r="CPP172"/>
      <c r="CPQ172"/>
      <c r="CPR172"/>
      <c r="CPS172"/>
      <c r="CPT172"/>
      <c r="CPU172"/>
      <c r="CPV172"/>
      <c r="CPW172"/>
      <c r="CPX172"/>
      <c r="CPY172"/>
      <c r="CPZ172"/>
      <c r="CQA172"/>
      <c r="CQB172"/>
      <c r="CQC172"/>
      <c r="CQD172"/>
      <c r="CQE172"/>
      <c r="CQF172"/>
      <c r="CQG172"/>
      <c r="CQH172"/>
      <c r="CQI172"/>
      <c r="CQJ172"/>
      <c r="CQK172"/>
      <c r="CQL172"/>
      <c r="CQM172"/>
      <c r="CQN172"/>
      <c r="CQO172"/>
      <c r="CQP172"/>
      <c r="CQQ172"/>
      <c r="CQR172"/>
      <c r="CQS172"/>
      <c r="CQT172"/>
      <c r="CQU172"/>
      <c r="CQV172"/>
      <c r="CQW172"/>
      <c r="CQX172"/>
      <c r="CQY172"/>
      <c r="CQZ172"/>
      <c r="CRA172"/>
      <c r="CRB172"/>
      <c r="CRC172"/>
      <c r="CRD172"/>
      <c r="CRE172"/>
      <c r="CRF172"/>
      <c r="CRG172"/>
      <c r="CRH172"/>
      <c r="CRI172"/>
      <c r="CRJ172"/>
      <c r="CRK172"/>
      <c r="CRL172"/>
      <c r="CRM172"/>
      <c r="CRN172"/>
      <c r="CRO172"/>
      <c r="CRP172"/>
      <c r="CRQ172"/>
      <c r="CRR172"/>
      <c r="CRS172"/>
      <c r="CRT172"/>
      <c r="CRU172"/>
      <c r="CRV172"/>
      <c r="CRW172"/>
      <c r="CRX172"/>
      <c r="CRY172"/>
      <c r="CRZ172"/>
      <c r="CSA172"/>
      <c r="CSB172"/>
      <c r="CSC172"/>
      <c r="CSD172"/>
      <c r="CSE172"/>
      <c r="CSF172"/>
      <c r="CSG172"/>
      <c r="CSH172"/>
      <c r="CSI172"/>
      <c r="CSJ172"/>
      <c r="CSK172"/>
      <c r="CSL172"/>
      <c r="CSM172"/>
      <c r="CSN172"/>
      <c r="CSO172"/>
      <c r="CSP172"/>
      <c r="CSQ172"/>
      <c r="CSR172"/>
      <c r="CSS172"/>
      <c r="CST172"/>
      <c r="CSU172"/>
      <c r="CSV172"/>
      <c r="CSW172"/>
      <c r="CSX172"/>
      <c r="CSY172"/>
      <c r="CSZ172"/>
      <c r="CTA172"/>
      <c r="CTB172"/>
      <c r="CTC172"/>
      <c r="CTD172"/>
      <c r="CTE172"/>
      <c r="CTF172"/>
      <c r="CTG172"/>
      <c r="CTH172"/>
      <c r="CTI172"/>
      <c r="CTJ172"/>
      <c r="CTK172"/>
      <c r="CTL172"/>
      <c r="CTM172"/>
      <c r="CTN172"/>
      <c r="CTO172"/>
      <c r="CTP172"/>
      <c r="CTQ172"/>
      <c r="CTR172"/>
      <c r="CTS172"/>
      <c r="CTT172"/>
      <c r="CTU172"/>
      <c r="CTV172"/>
      <c r="CTW172"/>
      <c r="CTX172"/>
      <c r="CTY172"/>
      <c r="CTZ172"/>
      <c r="CUA172"/>
      <c r="CUB172"/>
      <c r="CUC172"/>
      <c r="CUD172"/>
      <c r="CUE172"/>
      <c r="CUF172"/>
      <c r="CUG172"/>
      <c r="CUH172"/>
      <c r="CUI172"/>
      <c r="CUJ172"/>
      <c r="CUK172"/>
      <c r="CUL172"/>
      <c r="CUM172"/>
      <c r="CUN172"/>
      <c r="CUO172"/>
      <c r="CUP172"/>
      <c r="CUQ172"/>
      <c r="CUR172"/>
      <c r="CUS172"/>
      <c r="CUT172"/>
      <c r="CUU172"/>
      <c r="CUV172"/>
      <c r="CUW172"/>
      <c r="CUX172"/>
      <c r="CUY172"/>
      <c r="CUZ172"/>
      <c r="CVA172"/>
      <c r="CVB172"/>
      <c r="CVC172"/>
      <c r="CVD172"/>
      <c r="CVE172"/>
      <c r="CVF172"/>
      <c r="CVG172"/>
      <c r="CVH172"/>
      <c r="CVI172"/>
      <c r="CVJ172"/>
      <c r="CVK172"/>
      <c r="CVL172"/>
      <c r="CVM172"/>
      <c r="CVN172"/>
      <c r="CVO172"/>
      <c r="CVP172"/>
      <c r="CVQ172"/>
      <c r="CVR172"/>
      <c r="CVS172"/>
      <c r="CVT172"/>
      <c r="CVU172"/>
      <c r="CVV172"/>
      <c r="CVW172"/>
      <c r="CVX172"/>
      <c r="CVY172"/>
      <c r="CVZ172"/>
      <c r="CWA172"/>
      <c r="CWB172"/>
      <c r="CWC172"/>
      <c r="CWD172"/>
      <c r="CWE172"/>
      <c r="CWF172"/>
      <c r="CWG172"/>
      <c r="CWH172"/>
      <c r="CWI172"/>
      <c r="CWJ172"/>
      <c r="CWK172"/>
      <c r="CWL172"/>
      <c r="CWM172"/>
      <c r="CWN172"/>
      <c r="CWO172"/>
      <c r="CWP172"/>
      <c r="CWQ172"/>
      <c r="CWR172"/>
      <c r="CWS172"/>
      <c r="CWT172"/>
      <c r="CWU172"/>
      <c r="CWV172"/>
      <c r="CWW172"/>
      <c r="CWX172"/>
      <c r="CWY172"/>
      <c r="CWZ172"/>
      <c r="CXA172"/>
      <c r="CXB172"/>
      <c r="CXC172"/>
      <c r="CXD172"/>
      <c r="CXE172"/>
      <c r="CXF172"/>
      <c r="CXG172"/>
      <c r="CXH172"/>
      <c r="CXI172"/>
      <c r="CXJ172"/>
      <c r="CXK172"/>
      <c r="CXL172"/>
      <c r="CXM172"/>
      <c r="CXN172"/>
      <c r="CXO172"/>
      <c r="CXP172"/>
      <c r="CXQ172"/>
      <c r="CXR172"/>
      <c r="CXS172"/>
      <c r="CXT172"/>
      <c r="CXU172"/>
      <c r="CXV172"/>
      <c r="CXW172"/>
      <c r="CXX172"/>
      <c r="CXY172"/>
      <c r="CXZ172"/>
      <c r="CYA172"/>
      <c r="CYB172"/>
      <c r="CYC172"/>
      <c r="CYD172"/>
      <c r="CYE172"/>
      <c r="CYF172"/>
      <c r="CYG172"/>
      <c r="CYH172"/>
      <c r="CYI172"/>
      <c r="CYJ172"/>
      <c r="CYK172"/>
      <c r="CYL172"/>
      <c r="CYM172"/>
      <c r="CYN172"/>
      <c r="CYO172"/>
      <c r="CYP172"/>
      <c r="CYQ172"/>
      <c r="CYR172"/>
      <c r="CYS172"/>
      <c r="CYT172"/>
      <c r="CYU172"/>
      <c r="CYV172"/>
      <c r="CYW172"/>
      <c r="CYX172"/>
      <c r="CYY172"/>
      <c r="CYZ172"/>
      <c r="CZA172"/>
      <c r="CZB172"/>
      <c r="CZC172"/>
      <c r="CZD172"/>
      <c r="CZE172"/>
      <c r="CZF172"/>
      <c r="CZG172"/>
      <c r="CZH172"/>
      <c r="CZI172"/>
      <c r="CZJ172"/>
      <c r="CZK172"/>
      <c r="CZL172"/>
      <c r="CZM172"/>
      <c r="CZN172"/>
      <c r="CZO172"/>
      <c r="CZP172"/>
      <c r="CZQ172"/>
      <c r="CZR172"/>
      <c r="CZS172"/>
      <c r="CZT172"/>
      <c r="CZU172"/>
      <c r="CZV172"/>
      <c r="CZW172"/>
      <c r="CZX172"/>
      <c r="CZY172"/>
      <c r="CZZ172"/>
      <c r="DAA172"/>
      <c r="DAB172"/>
      <c r="DAC172"/>
      <c r="DAD172"/>
      <c r="DAE172"/>
      <c r="DAF172"/>
      <c r="DAG172"/>
      <c r="DAH172"/>
      <c r="DAI172"/>
      <c r="DAJ172"/>
      <c r="DAK172"/>
      <c r="DAL172"/>
      <c r="DAM172"/>
      <c r="DAN172"/>
      <c r="DAO172"/>
      <c r="DAP172"/>
      <c r="DAQ172"/>
      <c r="DAR172"/>
      <c r="DAS172"/>
      <c r="DAT172"/>
      <c r="DAU172"/>
      <c r="DAV172"/>
      <c r="DAW172"/>
      <c r="DAX172"/>
      <c r="DAY172"/>
      <c r="DAZ172"/>
      <c r="DBA172"/>
      <c r="DBB172"/>
      <c r="DBC172"/>
      <c r="DBD172"/>
      <c r="DBE172"/>
      <c r="DBF172"/>
      <c r="DBG172"/>
      <c r="DBH172"/>
      <c r="DBI172"/>
      <c r="DBJ172"/>
      <c r="DBK172"/>
      <c r="DBL172"/>
      <c r="DBM172"/>
      <c r="DBN172"/>
      <c r="DBO172"/>
      <c r="DBP172"/>
      <c r="DBQ172"/>
      <c r="DBR172"/>
      <c r="DBS172"/>
      <c r="DBT172"/>
      <c r="DBU172"/>
      <c r="DBV172"/>
      <c r="DBW172"/>
      <c r="DBX172"/>
      <c r="DBY172"/>
      <c r="DBZ172"/>
      <c r="DCA172"/>
      <c r="DCB172"/>
      <c r="DCC172"/>
      <c r="DCD172"/>
      <c r="DCE172"/>
      <c r="DCF172"/>
      <c r="DCG172"/>
      <c r="DCH172"/>
      <c r="DCI172"/>
      <c r="DCJ172"/>
      <c r="DCK172"/>
      <c r="DCL172"/>
      <c r="DCM172"/>
      <c r="DCN172"/>
      <c r="DCO172"/>
      <c r="DCP172"/>
      <c r="DCQ172"/>
      <c r="DCR172"/>
      <c r="DCS172"/>
      <c r="DCT172"/>
      <c r="DCU172"/>
      <c r="DCV172"/>
      <c r="DCW172"/>
      <c r="DCX172"/>
      <c r="DCY172"/>
      <c r="DCZ172"/>
      <c r="DDA172"/>
      <c r="DDB172"/>
      <c r="DDC172"/>
      <c r="DDD172"/>
      <c r="DDE172"/>
      <c r="DDF172"/>
      <c r="DDG172"/>
      <c r="DDH172"/>
      <c r="DDI172"/>
      <c r="DDJ172"/>
      <c r="DDK172"/>
      <c r="DDL172"/>
      <c r="DDM172"/>
      <c r="DDN172"/>
      <c r="DDO172"/>
      <c r="DDP172"/>
      <c r="DDQ172"/>
      <c r="DDR172"/>
      <c r="DDS172"/>
      <c r="DDT172"/>
      <c r="DDU172"/>
      <c r="DDV172"/>
      <c r="DDW172"/>
      <c r="DDX172"/>
      <c r="DDY172"/>
      <c r="DDZ172"/>
      <c r="DEA172"/>
      <c r="DEB172"/>
      <c r="DEC172"/>
      <c r="DED172"/>
      <c r="DEE172"/>
      <c r="DEF172"/>
      <c r="DEG172"/>
      <c r="DEH172"/>
      <c r="DEI172"/>
      <c r="DEJ172"/>
      <c r="DEK172"/>
      <c r="DEL172"/>
      <c r="DEM172"/>
      <c r="DEN172"/>
      <c r="DEO172"/>
      <c r="DEP172"/>
      <c r="DEQ172"/>
      <c r="DER172"/>
      <c r="DES172"/>
      <c r="DET172"/>
      <c r="DEU172"/>
      <c r="DEV172"/>
      <c r="DEW172"/>
      <c r="DEX172"/>
      <c r="DEY172"/>
      <c r="DEZ172"/>
      <c r="DFA172"/>
      <c r="DFB172"/>
      <c r="DFC172"/>
      <c r="DFD172"/>
      <c r="DFE172"/>
      <c r="DFF172"/>
      <c r="DFG172"/>
      <c r="DFH172"/>
      <c r="DFI172"/>
      <c r="DFJ172"/>
      <c r="DFK172"/>
      <c r="DFL172"/>
      <c r="DFM172"/>
      <c r="DFN172"/>
      <c r="DFO172"/>
      <c r="DFP172"/>
      <c r="DFQ172"/>
      <c r="DFR172"/>
      <c r="DFS172"/>
      <c r="DFT172"/>
      <c r="DFU172"/>
      <c r="DFV172"/>
      <c r="DFW172"/>
      <c r="DFX172"/>
      <c r="DFY172"/>
      <c r="DFZ172"/>
      <c r="DGA172"/>
      <c r="DGB172"/>
      <c r="DGC172"/>
      <c r="DGD172"/>
      <c r="DGE172"/>
      <c r="DGF172"/>
      <c r="DGG172"/>
      <c r="DGH172"/>
      <c r="DGI172"/>
      <c r="DGJ172"/>
      <c r="DGK172"/>
      <c r="DGL172"/>
      <c r="DGM172"/>
      <c r="DGN172"/>
      <c r="DGO172"/>
      <c r="DGP172"/>
      <c r="DGQ172"/>
      <c r="DGR172"/>
      <c r="DGS172"/>
      <c r="DGT172"/>
      <c r="DGU172"/>
      <c r="DGV172"/>
      <c r="DGW172"/>
      <c r="DGX172"/>
      <c r="DGY172"/>
      <c r="DGZ172"/>
      <c r="DHA172"/>
      <c r="DHB172"/>
      <c r="DHC172"/>
      <c r="DHD172"/>
      <c r="DHE172"/>
      <c r="DHF172"/>
      <c r="DHG172"/>
      <c r="DHH172"/>
      <c r="DHI172"/>
      <c r="DHJ172"/>
      <c r="DHK172"/>
      <c r="DHL172"/>
      <c r="DHM172"/>
      <c r="DHN172"/>
      <c r="DHO172"/>
      <c r="DHP172"/>
      <c r="DHQ172"/>
      <c r="DHR172"/>
      <c r="DHS172"/>
      <c r="DHT172"/>
      <c r="DHU172"/>
      <c r="DHV172"/>
      <c r="DHW172"/>
      <c r="DHX172"/>
      <c r="DHY172"/>
      <c r="DHZ172"/>
      <c r="DIA172"/>
      <c r="DIB172"/>
      <c r="DIC172"/>
      <c r="DID172"/>
      <c r="DIE172"/>
      <c r="DIF172"/>
      <c r="DIG172"/>
      <c r="DIH172"/>
      <c r="DII172"/>
      <c r="DIJ172"/>
      <c r="DIK172"/>
      <c r="DIL172"/>
      <c r="DIM172"/>
      <c r="DIN172"/>
      <c r="DIO172"/>
      <c r="DIP172"/>
      <c r="DIQ172"/>
      <c r="DIR172"/>
      <c r="DIS172"/>
      <c r="DIT172"/>
      <c r="DIU172"/>
      <c r="DIV172"/>
      <c r="DIW172"/>
      <c r="DIX172"/>
      <c r="DIY172"/>
      <c r="DIZ172"/>
      <c r="DJA172"/>
      <c r="DJB172"/>
      <c r="DJC172"/>
      <c r="DJD172"/>
      <c r="DJE172"/>
      <c r="DJF172"/>
      <c r="DJG172"/>
      <c r="DJH172"/>
      <c r="DJI172"/>
      <c r="DJJ172"/>
      <c r="DJK172"/>
      <c r="DJL172"/>
      <c r="DJM172"/>
      <c r="DJN172"/>
      <c r="DJO172"/>
      <c r="DJP172"/>
      <c r="DJQ172"/>
      <c r="DJR172"/>
      <c r="DJS172"/>
      <c r="DJT172"/>
      <c r="DJU172"/>
      <c r="DJV172"/>
      <c r="DJW172"/>
      <c r="DJX172"/>
      <c r="DJY172"/>
      <c r="DJZ172"/>
      <c r="DKA172"/>
      <c r="DKB172"/>
      <c r="DKC172"/>
      <c r="DKD172"/>
      <c r="DKE172"/>
      <c r="DKF172"/>
      <c r="DKG172"/>
      <c r="DKH172"/>
      <c r="DKI172"/>
      <c r="DKJ172"/>
      <c r="DKK172"/>
      <c r="DKL172"/>
      <c r="DKM172"/>
      <c r="DKN172"/>
      <c r="DKO172"/>
      <c r="DKP172"/>
      <c r="DKQ172"/>
      <c r="DKR172"/>
      <c r="DKS172"/>
      <c r="DKT172"/>
      <c r="DKU172"/>
      <c r="DKV172"/>
      <c r="DKW172"/>
      <c r="DKX172"/>
      <c r="DKY172"/>
      <c r="DKZ172"/>
      <c r="DLA172"/>
      <c r="DLB172"/>
      <c r="DLC172"/>
      <c r="DLD172"/>
      <c r="DLE172"/>
      <c r="DLF172"/>
      <c r="DLG172"/>
      <c r="DLH172"/>
      <c r="DLI172"/>
      <c r="DLJ172"/>
      <c r="DLK172"/>
      <c r="DLL172"/>
      <c r="DLM172"/>
      <c r="DLN172"/>
      <c r="DLO172"/>
      <c r="DLP172"/>
      <c r="DLQ172"/>
      <c r="DLR172"/>
      <c r="DLS172"/>
      <c r="DLT172"/>
      <c r="DLU172"/>
      <c r="DLV172"/>
      <c r="DLW172"/>
      <c r="DLX172"/>
      <c r="DLY172"/>
      <c r="DLZ172"/>
      <c r="DMA172"/>
      <c r="DMB172"/>
      <c r="DMC172"/>
      <c r="DMD172"/>
      <c r="DME172"/>
      <c r="DMF172"/>
      <c r="DMG172"/>
      <c r="DMH172"/>
      <c r="DMI172"/>
      <c r="DMJ172"/>
      <c r="DMK172"/>
      <c r="DML172"/>
      <c r="DMM172"/>
      <c r="DMN172"/>
      <c r="DMO172"/>
      <c r="DMP172"/>
      <c r="DMQ172"/>
      <c r="DMR172"/>
      <c r="DMS172"/>
      <c r="DMT172"/>
      <c r="DMU172"/>
      <c r="DMV172"/>
      <c r="DMW172"/>
      <c r="DMX172"/>
      <c r="DMY172"/>
      <c r="DMZ172"/>
      <c r="DNA172"/>
      <c r="DNB172"/>
      <c r="DNC172"/>
      <c r="DND172"/>
      <c r="DNE172"/>
      <c r="DNF172"/>
      <c r="DNG172"/>
      <c r="DNH172"/>
      <c r="DNI172"/>
      <c r="DNJ172"/>
      <c r="DNK172"/>
      <c r="DNL172"/>
      <c r="DNM172"/>
      <c r="DNN172"/>
      <c r="DNO172"/>
      <c r="DNP172"/>
      <c r="DNQ172"/>
      <c r="DNR172"/>
      <c r="DNS172"/>
      <c r="DNT172"/>
      <c r="DNU172"/>
      <c r="DNV172"/>
      <c r="DNW172"/>
      <c r="DNX172"/>
      <c r="DNY172"/>
      <c r="DNZ172"/>
      <c r="DOA172"/>
      <c r="DOB172"/>
      <c r="DOC172"/>
      <c r="DOD172"/>
      <c r="DOE172"/>
      <c r="DOF172"/>
      <c r="DOG172"/>
      <c r="DOH172"/>
      <c r="DOI172"/>
      <c r="DOJ172"/>
      <c r="DOK172"/>
      <c r="DOL172"/>
      <c r="DOM172"/>
      <c r="DON172"/>
      <c r="DOO172"/>
      <c r="DOP172"/>
      <c r="DOQ172"/>
      <c r="DOR172"/>
      <c r="DOS172"/>
      <c r="DOT172"/>
      <c r="DOU172"/>
      <c r="DOV172"/>
      <c r="DOW172"/>
      <c r="DOX172"/>
      <c r="DOY172"/>
      <c r="DOZ172"/>
      <c r="DPA172"/>
      <c r="DPB172"/>
      <c r="DPC172"/>
      <c r="DPD172"/>
      <c r="DPE172"/>
      <c r="DPF172"/>
      <c r="DPG172"/>
      <c r="DPH172"/>
      <c r="DPI172"/>
      <c r="DPJ172"/>
      <c r="DPK172"/>
      <c r="DPL172"/>
      <c r="DPM172"/>
      <c r="DPN172"/>
      <c r="DPO172"/>
      <c r="DPP172"/>
      <c r="DPQ172"/>
      <c r="DPR172"/>
      <c r="DPS172"/>
      <c r="DPT172"/>
      <c r="DPU172"/>
      <c r="DPV172"/>
      <c r="DPW172"/>
      <c r="DPX172"/>
      <c r="DPY172"/>
      <c r="DPZ172"/>
      <c r="DQA172"/>
      <c r="DQB172"/>
      <c r="DQC172"/>
      <c r="DQD172"/>
      <c r="DQE172"/>
      <c r="DQF172"/>
      <c r="DQG172"/>
      <c r="DQH172"/>
      <c r="DQI172"/>
      <c r="DQJ172"/>
      <c r="DQK172"/>
      <c r="DQL172"/>
      <c r="DQM172"/>
      <c r="DQN172"/>
      <c r="DQO172"/>
      <c r="DQP172"/>
      <c r="DQQ172"/>
      <c r="DQR172"/>
      <c r="DQS172"/>
      <c r="DQT172"/>
      <c r="DQU172"/>
      <c r="DQV172"/>
      <c r="DQW172"/>
      <c r="DQX172"/>
      <c r="DQY172"/>
      <c r="DQZ172"/>
      <c r="DRA172"/>
      <c r="DRB172"/>
      <c r="DRC172"/>
      <c r="DRD172"/>
      <c r="DRE172"/>
      <c r="DRF172"/>
      <c r="DRG172"/>
      <c r="DRH172"/>
      <c r="DRI172"/>
      <c r="DRJ172"/>
      <c r="DRK172"/>
      <c r="DRL172"/>
      <c r="DRM172"/>
      <c r="DRN172"/>
      <c r="DRO172"/>
      <c r="DRP172"/>
      <c r="DRQ172"/>
      <c r="DRR172"/>
      <c r="DRS172"/>
      <c r="DRT172"/>
      <c r="DRU172"/>
      <c r="DRV172"/>
      <c r="DRW172"/>
      <c r="DRX172"/>
      <c r="DRY172"/>
      <c r="DRZ172"/>
      <c r="DSA172"/>
      <c r="DSB172"/>
      <c r="DSC172"/>
      <c r="DSD172"/>
      <c r="DSE172"/>
      <c r="DSF172"/>
      <c r="DSG172"/>
      <c r="DSH172"/>
      <c r="DSI172"/>
      <c r="DSJ172"/>
      <c r="DSK172"/>
      <c r="DSL172"/>
      <c r="DSM172"/>
      <c r="DSN172"/>
      <c r="DSO172"/>
      <c r="DSP172"/>
      <c r="DSQ172"/>
      <c r="DSR172"/>
      <c r="DSS172"/>
      <c r="DST172"/>
      <c r="DSU172"/>
      <c r="DSV172"/>
      <c r="DSW172"/>
      <c r="DSX172"/>
      <c r="DSY172"/>
      <c r="DSZ172"/>
      <c r="DTA172"/>
      <c r="DTB172"/>
      <c r="DTC172"/>
      <c r="DTD172"/>
      <c r="DTE172"/>
      <c r="DTF172"/>
      <c r="DTG172"/>
      <c r="DTH172"/>
      <c r="DTI172"/>
      <c r="DTJ172"/>
      <c r="DTK172"/>
      <c r="DTL172"/>
      <c r="DTM172"/>
      <c r="DTN172"/>
      <c r="DTO172"/>
      <c r="DTP172"/>
      <c r="DTQ172"/>
      <c r="DTR172"/>
      <c r="DTS172"/>
      <c r="DTT172"/>
      <c r="DTU172"/>
      <c r="DTV172"/>
      <c r="DTW172"/>
      <c r="DTX172"/>
      <c r="DTY172"/>
      <c r="DTZ172"/>
      <c r="DUA172"/>
      <c r="DUB172"/>
      <c r="DUC172"/>
      <c r="DUD172"/>
      <c r="DUE172"/>
      <c r="DUF172"/>
      <c r="DUG172"/>
      <c r="DUH172"/>
      <c r="DUI172"/>
      <c r="DUJ172"/>
      <c r="DUK172"/>
      <c r="DUL172"/>
      <c r="DUM172"/>
      <c r="DUN172"/>
      <c r="DUO172"/>
      <c r="DUP172"/>
      <c r="DUQ172"/>
      <c r="DUR172"/>
      <c r="DUS172"/>
      <c r="DUT172"/>
      <c r="DUU172"/>
      <c r="DUV172"/>
      <c r="DUW172"/>
      <c r="DUX172"/>
      <c r="DUY172"/>
      <c r="DUZ172"/>
      <c r="DVA172"/>
      <c r="DVB172"/>
      <c r="DVC172"/>
      <c r="DVD172"/>
      <c r="DVE172"/>
      <c r="DVF172"/>
      <c r="DVG172"/>
      <c r="DVH172"/>
      <c r="DVI172"/>
      <c r="DVJ172"/>
      <c r="DVK172"/>
      <c r="DVL172"/>
      <c r="DVM172"/>
      <c r="DVN172"/>
      <c r="DVO172"/>
      <c r="DVP172"/>
      <c r="DVQ172"/>
      <c r="DVR172"/>
      <c r="DVS172"/>
      <c r="DVT172"/>
      <c r="DVU172"/>
      <c r="DVV172"/>
      <c r="DVW172"/>
      <c r="DVX172"/>
      <c r="DVY172"/>
      <c r="DVZ172"/>
      <c r="DWA172"/>
      <c r="DWB172"/>
      <c r="DWC172"/>
      <c r="DWD172"/>
      <c r="DWE172"/>
      <c r="DWF172"/>
      <c r="DWG172"/>
      <c r="DWH172"/>
      <c r="DWI172"/>
      <c r="DWJ172"/>
      <c r="DWK172"/>
      <c r="DWL172"/>
      <c r="DWM172"/>
      <c r="DWN172"/>
      <c r="DWO172"/>
      <c r="DWP172"/>
      <c r="DWQ172"/>
      <c r="DWR172"/>
      <c r="DWS172"/>
      <c r="DWT172"/>
      <c r="DWU172"/>
      <c r="DWV172"/>
      <c r="DWW172"/>
      <c r="DWX172"/>
      <c r="DWY172"/>
      <c r="DWZ172"/>
      <c r="DXA172"/>
      <c r="DXB172"/>
      <c r="DXC172"/>
      <c r="DXD172"/>
      <c r="DXE172"/>
      <c r="DXF172"/>
      <c r="DXG172"/>
      <c r="DXH172"/>
      <c r="DXI172"/>
      <c r="DXJ172"/>
      <c r="DXK172"/>
      <c r="DXL172"/>
      <c r="DXM172"/>
      <c r="DXN172"/>
      <c r="DXO172"/>
      <c r="DXP172"/>
      <c r="DXQ172"/>
      <c r="DXR172"/>
      <c r="DXS172"/>
      <c r="DXT172"/>
      <c r="DXU172"/>
      <c r="DXV172"/>
      <c r="DXW172"/>
      <c r="DXX172"/>
      <c r="DXY172"/>
      <c r="DXZ172"/>
      <c r="DYA172"/>
      <c r="DYB172"/>
      <c r="DYC172"/>
      <c r="DYD172"/>
      <c r="DYE172"/>
      <c r="DYF172"/>
      <c r="DYG172"/>
      <c r="DYH172"/>
      <c r="DYI172"/>
      <c r="DYJ172"/>
      <c r="DYK172"/>
      <c r="DYL172"/>
      <c r="DYM172"/>
      <c r="DYN172"/>
      <c r="DYO172"/>
      <c r="DYP172"/>
      <c r="DYQ172"/>
      <c r="DYR172"/>
      <c r="DYS172"/>
      <c r="DYT172"/>
      <c r="DYU172"/>
      <c r="DYV172"/>
      <c r="DYW172"/>
      <c r="DYX172"/>
      <c r="DYY172"/>
      <c r="DYZ172"/>
      <c r="DZA172"/>
      <c r="DZB172"/>
      <c r="DZC172"/>
      <c r="DZD172"/>
      <c r="DZE172"/>
      <c r="DZF172"/>
      <c r="DZG172"/>
      <c r="DZH172"/>
      <c r="DZI172"/>
      <c r="DZJ172"/>
      <c r="DZK172"/>
      <c r="DZL172"/>
      <c r="DZM172"/>
      <c r="DZN172"/>
      <c r="DZO172"/>
      <c r="DZP172"/>
      <c r="DZQ172"/>
      <c r="DZR172"/>
      <c r="DZS172"/>
      <c r="DZT172"/>
      <c r="DZU172"/>
      <c r="DZV172"/>
      <c r="DZW172"/>
      <c r="DZX172"/>
      <c r="DZY172"/>
      <c r="DZZ172"/>
      <c r="EAA172"/>
      <c r="EAB172"/>
      <c r="EAC172"/>
      <c r="EAD172"/>
      <c r="EAE172"/>
      <c r="EAF172"/>
      <c r="EAG172"/>
      <c r="EAH172"/>
      <c r="EAI172"/>
      <c r="EAJ172"/>
      <c r="EAK172"/>
      <c r="EAL172"/>
      <c r="EAM172"/>
      <c r="EAN172"/>
      <c r="EAO172"/>
      <c r="EAP172"/>
      <c r="EAQ172"/>
      <c r="EAR172"/>
      <c r="EAS172"/>
      <c r="EAT172"/>
      <c r="EAU172"/>
      <c r="EAV172"/>
      <c r="EAW172"/>
      <c r="EAX172"/>
      <c r="EAY172"/>
      <c r="EAZ172"/>
      <c r="EBA172"/>
      <c r="EBB172"/>
      <c r="EBC172"/>
      <c r="EBD172"/>
      <c r="EBE172"/>
      <c r="EBF172"/>
      <c r="EBG172"/>
      <c r="EBH172"/>
      <c r="EBI172"/>
      <c r="EBJ172"/>
      <c r="EBK172"/>
      <c r="EBL172"/>
      <c r="EBM172"/>
      <c r="EBN172"/>
      <c r="EBO172"/>
      <c r="EBP172"/>
      <c r="EBQ172"/>
      <c r="EBR172"/>
      <c r="EBS172"/>
      <c r="EBT172"/>
      <c r="EBU172"/>
      <c r="EBV172"/>
      <c r="EBW172"/>
      <c r="EBX172"/>
      <c r="EBY172"/>
      <c r="EBZ172"/>
      <c r="ECA172"/>
      <c r="ECB172"/>
      <c r="ECC172"/>
      <c r="ECD172"/>
      <c r="ECE172"/>
      <c r="ECF172"/>
      <c r="ECG172"/>
      <c r="ECH172"/>
      <c r="ECI172"/>
      <c r="ECJ172"/>
      <c r="ECK172"/>
      <c r="ECL172"/>
      <c r="ECM172"/>
      <c r="ECN172"/>
      <c r="ECO172"/>
      <c r="ECP172"/>
      <c r="ECQ172"/>
      <c r="ECR172"/>
      <c r="ECS172"/>
      <c r="ECT172"/>
      <c r="ECU172"/>
      <c r="ECV172"/>
      <c r="ECW172"/>
      <c r="ECX172"/>
      <c r="ECY172"/>
      <c r="ECZ172"/>
      <c r="EDA172"/>
      <c r="EDB172"/>
      <c r="EDC172"/>
      <c r="EDD172"/>
      <c r="EDE172"/>
      <c r="EDF172"/>
      <c r="EDG172"/>
      <c r="EDH172"/>
      <c r="EDI172"/>
      <c r="EDJ172"/>
      <c r="EDK172"/>
      <c r="EDL172"/>
      <c r="EDM172"/>
      <c r="EDN172"/>
      <c r="EDO172"/>
      <c r="EDP172"/>
      <c r="EDQ172"/>
      <c r="EDR172"/>
      <c r="EDS172"/>
      <c r="EDT172"/>
      <c r="EDU172"/>
      <c r="EDV172"/>
      <c r="EDW172"/>
      <c r="EDX172"/>
      <c r="EDY172"/>
      <c r="EDZ172"/>
      <c r="EEA172"/>
      <c r="EEB172"/>
      <c r="EEC172"/>
      <c r="EED172"/>
      <c r="EEE172"/>
      <c r="EEF172"/>
      <c r="EEG172"/>
      <c r="EEH172"/>
      <c r="EEI172"/>
      <c r="EEJ172"/>
      <c r="EEK172"/>
      <c r="EEL172"/>
      <c r="EEM172"/>
      <c r="EEN172"/>
      <c r="EEO172"/>
      <c r="EEP172"/>
      <c r="EEQ172"/>
      <c r="EER172"/>
      <c r="EES172"/>
      <c r="EET172"/>
      <c r="EEU172"/>
      <c r="EEV172"/>
      <c r="EEW172"/>
      <c r="EEX172"/>
      <c r="EEY172"/>
      <c r="EEZ172"/>
      <c r="EFA172"/>
      <c r="EFB172"/>
      <c r="EFC172"/>
      <c r="EFD172"/>
      <c r="EFE172"/>
      <c r="EFF172"/>
      <c r="EFG172"/>
      <c r="EFH172"/>
      <c r="EFI172"/>
      <c r="EFJ172"/>
      <c r="EFK172"/>
      <c r="EFL172"/>
      <c r="EFM172"/>
      <c r="EFN172"/>
      <c r="EFO172"/>
      <c r="EFP172"/>
      <c r="EFQ172"/>
      <c r="EFR172"/>
      <c r="EFS172"/>
      <c r="EFT172"/>
      <c r="EFU172"/>
      <c r="EFV172"/>
      <c r="EFW172"/>
      <c r="EFX172"/>
      <c r="EFY172"/>
      <c r="EFZ172"/>
      <c r="EGA172"/>
      <c r="EGB172"/>
      <c r="EGC172"/>
      <c r="EGD172"/>
      <c r="EGE172"/>
      <c r="EGF172"/>
      <c r="EGG172"/>
      <c r="EGH172"/>
      <c r="EGI172"/>
      <c r="EGJ172"/>
      <c r="EGK172"/>
      <c r="EGL172"/>
      <c r="EGM172"/>
      <c r="EGN172"/>
      <c r="EGO172"/>
      <c r="EGP172"/>
      <c r="EGQ172"/>
      <c r="EGR172"/>
      <c r="EGS172"/>
      <c r="EGT172"/>
      <c r="EGU172"/>
      <c r="EGV172"/>
      <c r="EGW172"/>
      <c r="EGX172"/>
      <c r="EGY172"/>
      <c r="EGZ172"/>
      <c r="EHA172"/>
      <c r="EHB172"/>
      <c r="EHC172"/>
      <c r="EHD172"/>
      <c r="EHE172"/>
      <c r="EHF172"/>
      <c r="EHG172"/>
      <c r="EHH172"/>
      <c r="EHI172"/>
      <c r="EHJ172"/>
      <c r="EHK172"/>
      <c r="EHL172"/>
      <c r="EHM172"/>
      <c r="EHN172"/>
      <c r="EHO172"/>
      <c r="EHP172"/>
      <c r="EHQ172"/>
      <c r="EHR172"/>
      <c r="EHS172"/>
      <c r="EHT172"/>
      <c r="EHU172"/>
      <c r="EHV172"/>
      <c r="EHW172"/>
      <c r="EHX172"/>
      <c r="EHY172"/>
      <c r="EHZ172"/>
      <c r="EIA172"/>
      <c r="EIB172"/>
      <c r="EIC172"/>
      <c r="EID172"/>
      <c r="EIE172"/>
      <c r="EIF172"/>
      <c r="EIG172"/>
      <c r="EIH172"/>
      <c r="EII172"/>
      <c r="EIJ172"/>
      <c r="EIK172"/>
      <c r="EIL172"/>
      <c r="EIM172"/>
      <c r="EIN172"/>
      <c r="EIO172"/>
      <c r="EIP172"/>
      <c r="EIQ172"/>
      <c r="EIR172"/>
      <c r="EIS172"/>
      <c r="EIT172"/>
      <c r="EIU172"/>
      <c r="EIV172"/>
      <c r="EIW172"/>
      <c r="EIX172"/>
      <c r="EIY172"/>
      <c r="EIZ172"/>
      <c r="EJA172"/>
      <c r="EJB172"/>
      <c r="EJC172"/>
      <c r="EJD172"/>
      <c r="EJE172"/>
      <c r="EJF172"/>
      <c r="EJG172"/>
      <c r="EJH172"/>
      <c r="EJI172"/>
      <c r="EJJ172"/>
      <c r="EJK172"/>
      <c r="EJL172"/>
      <c r="EJM172"/>
      <c r="EJN172"/>
      <c r="EJO172"/>
      <c r="EJP172"/>
      <c r="EJQ172"/>
      <c r="EJR172"/>
      <c r="EJS172"/>
      <c r="EJT172"/>
      <c r="EJU172"/>
      <c r="EJV172"/>
      <c r="EJW172"/>
      <c r="EJX172"/>
      <c r="EJY172"/>
      <c r="EJZ172"/>
      <c r="EKA172"/>
      <c r="EKB172"/>
      <c r="EKC172"/>
      <c r="EKD172"/>
      <c r="EKE172"/>
      <c r="EKF172"/>
      <c r="EKG172"/>
      <c r="EKH172"/>
      <c r="EKI172"/>
      <c r="EKJ172"/>
      <c r="EKK172"/>
      <c r="EKL172"/>
      <c r="EKM172"/>
      <c r="EKN172"/>
      <c r="EKO172"/>
      <c r="EKP172"/>
      <c r="EKQ172"/>
      <c r="EKR172"/>
      <c r="EKS172"/>
      <c r="EKT172"/>
      <c r="EKU172"/>
      <c r="EKV172"/>
      <c r="EKW172"/>
      <c r="EKX172"/>
      <c r="EKY172"/>
      <c r="EKZ172"/>
      <c r="ELA172"/>
      <c r="ELB172"/>
      <c r="ELC172"/>
      <c r="ELD172"/>
      <c r="ELE172"/>
      <c r="ELF172"/>
      <c r="ELG172"/>
      <c r="ELH172"/>
      <c r="ELI172"/>
      <c r="ELJ172"/>
      <c r="ELK172"/>
      <c r="ELL172"/>
      <c r="ELM172"/>
      <c r="ELN172"/>
      <c r="ELO172"/>
      <c r="ELP172"/>
      <c r="ELQ172"/>
      <c r="ELR172"/>
      <c r="ELS172"/>
      <c r="ELT172"/>
      <c r="ELU172"/>
      <c r="ELV172"/>
      <c r="ELW172"/>
      <c r="ELX172"/>
      <c r="ELY172"/>
      <c r="ELZ172"/>
      <c r="EMA172"/>
      <c r="EMB172"/>
      <c r="EMC172"/>
      <c r="EMD172"/>
      <c r="EME172"/>
      <c r="EMF172"/>
      <c r="EMG172"/>
      <c r="EMH172"/>
      <c r="EMI172"/>
      <c r="EMJ172"/>
      <c r="EMK172"/>
      <c r="EML172"/>
      <c r="EMM172"/>
      <c r="EMN172"/>
      <c r="EMO172"/>
      <c r="EMP172"/>
      <c r="EMQ172"/>
      <c r="EMR172"/>
      <c r="EMS172"/>
      <c r="EMT172"/>
      <c r="EMU172"/>
      <c r="EMV172"/>
      <c r="EMW172"/>
      <c r="EMX172"/>
      <c r="EMY172"/>
      <c r="EMZ172"/>
      <c r="ENA172"/>
      <c r="ENB172"/>
      <c r="ENC172"/>
      <c r="END172"/>
      <c r="ENE172"/>
      <c r="ENF172"/>
      <c r="ENG172"/>
      <c r="ENH172"/>
      <c r="ENI172"/>
      <c r="ENJ172"/>
      <c r="ENK172"/>
      <c r="ENL172"/>
      <c r="ENM172"/>
      <c r="ENN172"/>
      <c r="ENO172"/>
      <c r="ENP172"/>
      <c r="ENQ172"/>
      <c r="ENR172"/>
      <c r="ENS172"/>
      <c r="ENT172"/>
      <c r="ENU172"/>
      <c r="ENV172"/>
      <c r="ENW172"/>
      <c r="ENX172"/>
      <c r="ENY172"/>
      <c r="ENZ172"/>
      <c r="EOA172"/>
      <c r="EOB172"/>
      <c r="EOC172"/>
      <c r="EOD172"/>
      <c r="EOE172"/>
      <c r="EOF172"/>
      <c r="EOG172"/>
      <c r="EOH172"/>
      <c r="EOI172"/>
      <c r="EOJ172"/>
      <c r="EOK172"/>
      <c r="EOL172"/>
      <c r="EOM172"/>
      <c r="EON172"/>
      <c r="EOO172"/>
      <c r="EOP172"/>
      <c r="EOQ172"/>
      <c r="EOR172"/>
      <c r="EOS172"/>
      <c r="EOT172"/>
      <c r="EOU172"/>
      <c r="EOV172"/>
      <c r="EOW172"/>
      <c r="EOX172"/>
      <c r="EOY172"/>
      <c r="EOZ172"/>
      <c r="EPA172"/>
      <c r="EPB172"/>
      <c r="EPC172"/>
      <c r="EPD172"/>
      <c r="EPE172"/>
      <c r="EPF172"/>
      <c r="EPG172"/>
      <c r="EPH172"/>
      <c r="EPI172"/>
      <c r="EPJ172"/>
      <c r="EPK172"/>
      <c r="EPL172"/>
      <c r="EPM172"/>
      <c r="EPN172"/>
      <c r="EPO172"/>
      <c r="EPP172"/>
      <c r="EPQ172"/>
      <c r="EPR172"/>
      <c r="EPS172"/>
      <c r="EPT172"/>
      <c r="EPU172"/>
      <c r="EPV172"/>
      <c r="EPW172"/>
      <c r="EPX172"/>
      <c r="EPY172"/>
      <c r="EPZ172"/>
      <c r="EQA172"/>
      <c r="EQB172"/>
      <c r="EQC172"/>
      <c r="EQD172"/>
      <c r="EQE172"/>
      <c r="EQF172"/>
      <c r="EQG172"/>
      <c r="EQH172"/>
      <c r="EQI172"/>
      <c r="EQJ172"/>
      <c r="EQK172"/>
      <c r="EQL172"/>
      <c r="EQM172"/>
      <c r="EQN172"/>
      <c r="EQO172"/>
      <c r="EQP172"/>
      <c r="EQQ172"/>
      <c r="EQR172"/>
      <c r="EQS172"/>
      <c r="EQT172"/>
      <c r="EQU172"/>
      <c r="EQV172"/>
      <c r="EQW172"/>
      <c r="EQX172"/>
      <c r="EQY172"/>
      <c r="EQZ172"/>
      <c r="ERA172"/>
      <c r="ERB172"/>
      <c r="ERC172"/>
      <c r="ERD172"/>
      <c r="ERE172"/>
      <c r="ERF172"/>
      <c r="ERG172"/>
      <c r="ERH172"/>
      <c r="ERI172"/>
      <c r="ERJ172"/>
      <c r="ERK172"/>
      <c r="ERL172"/>
      <c r="ERM172"/>
      <c r="ERN172"/>
      <c r="ERO172"/>
      <c r="ERP172"/>
      <c r="ERQ172"/>
      <c r="ERR172"/>
      <c r="ERS172"/>
      <c r="ERT172"/>
      <c r="ERU172"/>
      <c r="ERV172"/>
      <c r="ERW172"/>
      <c r="ERX172"/>
      <c r="ERY172"/>
      <c r="ERZ172"/>
      <c r="ESA172"/>
      <c r="ESB172"/>
      <c r="ESC172"/>
      <c r="ESD172"/>
      <c r="ESE172"/>
      <c r="ESF172"/>
      <c r="ESG172"/>
      <c r="ESH172"/>
      <c r="ESI172"/>
      <c r="ESJ172"/>
      <c r="ESK172"/>
      <c r="ESL172"/>
      <c r="ESM172"/>
      <c r="ESN172"/>
      <c r="ESO172"/>
      <c r="ESP172"/>
      <c r="ESQ172"/>
      <c r="ESR172"/>
      <c r="ESS172"/>
      <c r="EST172"/>
      <c r="ESU172"/>
      <c r="ESV172"/>
      <c r="ESW172"/>
      <c r="ESX172"/>
      <c r="ESY172"/>
      <c r="ESZ172"/>
      <c r="ETA172"/>
      <c r="ETB172"/>
      <c r="ETC172"/>
      <c r="ETD172"/>
      <c r="ETE172"/>
      <c r="ETF172"/>
      <c r="ETG172"/>
      <c r="ETH172"/>
      <c r="ETI172"/>
      <c r="ETJ172"/>
      <c r="ETK172"/>
      <c r="ETL172"/>
      <c r="ETM172"/>
      <c r="ETN172"/>
      <c r="ETO172"/>
      <c r="ETP172"/>
      <c r="ETQ172"/>
      <c r="ETR172"/>
      <c r="ETS172"/>
      <c r="ETT172"/>
      <c r="ETU172"/>
      <c r="ETV172"/>
      <c r="ETW172"/>
      <c r="ETX172"/>
      <c r="ETY172"/>
      <c r="ETZ172"/>
      <c r="EUA172"/>
      <c r="EUB172"/>
      <c r="EUC172"/>
      <c r="EUD172"/>
      <c r="EUE172"/>
      <c r="EUF172"/>
      <c r="EUG172"/>
      <c r="EUH172"/>
      <c r="EUI172"/>
      <c r="EUJ172"/>
      <c r="EUK172"/>
      <c r="EUL172"/>
      <c r="EUM172"/>
      <c r="EUN172"/>
      <c r="EUO172"/>
      <c r="EUP172"/>
      <c r="EUQ172"/>
      <c r="EUR172"/>
      <c r="EUS172"/>
      <c r="EUT172"/>
      <c r="EUU172"/>
      <c r="EUV172"/>
      <c r="EUW172"/>
      <c r="EUX172"/>
      <c r="EUY172"/>
      <c r="EUZ172"/>
      <c r="EVA172"/>
      <c r="EVB172"/>
      <c r="EVC172"/>
      <c r="EVD172"/>
      <c r="EVE172"/>
      <c r="EVF172"/>
      <c r="EVG172"/>
      <c r="EVH172"/>
      <c r="EVI172"/>
      <c r="EVJ172"/>
      <c r="EVK172"/>
      <c r="EVL172"/>
      <c r="EVM172"/>
      <c r="EVN172"/>
      <c r="EVO172"/>
      <c r="EVP172"/>
      <c r="EVQ172"/>
      <c r="EVR172"/>
      <c r="EVS172"/>
      <c r="EVT172"/>
      <c r="EVU172"/>
      <c r="EVV172"/>
      <c r="EVW172"/>
      <c r="EVX172"/>
      <c r="EVY172"/>
      <c r="EVZ172"/>
      <c r="EWA172"/>
      <c r="EWB172"/>
      <c r="EWC172"/>
      <c r="EWD172"/>
      <c r="EWE172"/>
      <c r="EWF172"/>
      <c r="EWG172"/>
      <c r="EWH172"/>
      <c r="EWI172"/>
      <c r="EWJ172"/>
      <c r="EWK172"/>
      <c r="EWL172"/>
      <c r="EWM172"/>
      <c r="EWN172"/>
      <c r="EWO172"/>
      <c r="EWP172"/>
      <c r="EWQ172"/>
      <c r="EWR172"/>
      <c r="EWS172"/>
      <c r="EWT172"/>
      <c r="EWU172"/>
      <c r="EWV172"/>
      <c r="EWW172"/>
      <c r="EWX172"/>
      <c r="EWY172"/>
      <c r="EWZ172"/>
      <c r="EXA172"/>
      <c r="EXB172"/>
      <c r="EXC172"/>
      <c r="EXD172"/>
      <c r="EXE172"/>
      <c r="EXF172"/>
      <c r="EXG172"/>
      <c r="EXH172"/>
      <c r="EXI172"/>
      <c r="EXJ172"/>
      <c r="EXK172"/>
      <c r="EXL172"/>
      <c r="EXM172"/>
      <c r="EXN172"/>
      <c r="EXO172"/>
      <c r="EXP172"/>
      <c r="EXQ172"/>
      <c r="EXR172"/>
      <c r="EXS172"/>
      <c r="EXT172"/>
      <c r="EXU172"/>
      <c r="EXV172"/>
      <c r="EXW172"/>
      <c r="EXX172"/>
      <c r="EXY172"/>
      <c r="EXZ172"/>
      <c r="EYA172"/>
      <c r="EYB172"/>
      <c r="EYC172"/>
      <c r="EYD172"/>
      <c r="EYE172"/>
      <c r="EYF172"/>
      <c r="EYG172"/>
      <c r="EYH172"/>
      <c r="EYI172"/>
      <c r="EYJ172"/>
      <c r="EYK172"/>
      <c r="EYL172"/>
      <c r="EYM172"/>
      <c r="EYN172"/>
      <c r="EYO172"/>
      <c r="EYP172"/>
      <c r="EYQ172"/>
      <c r="EYR172"/>
      <c r="EYS172"/>
      <c r="EYT172"/>
      <c r="EYU172"/>
      <c r="EYV172"/>
      <c r="EYW172"/>
      <c r="EYX172"/>
      <c r="EYY172"/>
      <c r="EYZ172"/>
      <c r="EZA172"/>
      <c r="EZB172"/>
      <c r="EZC172"/>
      <c r="EZD172"/>
      <c r="EZE172"/>
      <c r="EZF172"/>
      <c r="EZG172"/>
      <c r="EZH172"/>
      <c r="EZI172"/>
      <c r="EZJ172"/>
      <c r="EZK172"/>
      <c r="EZL172"/>
      <c r="EZM172"/>
      <c r="EZN172"/>
      <c r="EZO172"/>
      <c r="EZP172"/>
      <c r="EZQ172"/>
      <c r="EZR172"/>
      <c r="EZS172"/>
      <c r="EZT172"/>
      <c r="EZU172"/>
      <c r="EZV172"/>
      <c r="EZW172"/>
      <c r="EZX172"/>
      <c r="EZY172"/>
      <c r="EZZ172"/>
      <c r="FAA172"/>
      <c r="FAB172"/>
      <c r="FAC172"/>
      <c r="FAD172"/>
      <c r="FAE172"/>
      <c r="FAF172"/>
      <c r="FAG172"/>
      <c r="FAH172"/>
      <c r="FAI172"/>
      <c r="FAJ172"/>
      <c r="FAK172"/>
      <c r="FAL172"/>
      <c r="FAM172"/>
      <c r="FAN172"/>
      <c r="FAO172"/>
      <c r="FAP172"/>
      <c r="FAQ172"/>
      <c r="FAR172"/>
      <c r="FAS172"/>
      <c r="FAT172"/>
      <c r="FAU172"/>
      <c r="FAV172"/>
      <c r="FAW172"/>
      <c r="FAX172"/>
      <c r="FAY172"/>
      <c r="FAZ172"/>
      <c r="FBA172"/>
      <c r="FBB172"/>
      <c r="FBC172"/>
      <c r="FBD172"/>
      <c r="FBE172"/>
      <c r="FBF172"/>
      <c r="FBG172"/>
      <c r="FBH172"/>
      <c r="FBI172"/>
      <c r="FBJ172"/>
      <c r="FBK172"/>
      <c r="FBL172"/>
      <c r="FBM172"/>
      <c r="FBN172"/>
      <c r="FBO172"/>
      <c r="FBP172"/>
      <c r="FBQ172"/>
      <c r="FBR172"/>
      <c r="FBS172"/>
      <c r="FBT172"/>
      <c r="FBU172"/>
      <c r="FBV172"/>
      <c r="FBW172"/>
      <c r="FBX172"/>
      <c r="FBY172"/>
      <c r="FBZ172"/>
      <c r="FCA172"/>
      <c r="FCB172"/>
      <c r="FCC172"/>
      <c r="FCD172"/>
      <c r="FCE172"/>
      <c r="FCF172"/>
      <c r="FCG172"/>
      <c r="FCH172"/>
      <c r="FCI172"/>
      <c r="FCJ172"/>
      <c r="FCK172"/>
      <c r="FCL172"/>
      <c r="FCM172"/>
      <c r="FCN172"/>
      <c r="FCO172"/>
      <c r="FCP172"/>
      <c r="FCQ172"/>
      <c r="FCR172"/>
      <c r="FCS172"/>
      <c r="FCT172"/>
      <c r="FCU172"/>
      <c r="FCV172"/>
      <c r="FCW172"/>
      <c r="FCX172"/>
      <c r="FCY172"/>
      <c r="FCZ172"/>
      <c r="FDA172"/>
      <c r="FDB172"/>
      <c r="FDC172"/>
      <c r="FDD172"/>
      <c r="FDE172"/>
      <c r="FDF172"/>
      <c r="FDG172"/>
      <c r="FDH172"/>
      <c r="FDI172"/>
      <c r="FDJ172"/>
      <c r="FDK172"/>
      <c r="FDL172"/>
      <c r="FDM172"/>
      <c r="FDN172"/>
      <c r="FDO172"/>
      <c r="FDP172"/>
      <c r="FDQ172"/>
      <c r="FDR172"/>
      <c r="FDS172"/>
      <c r="FDT172"/>
      <c r="FDU172"/>
      <c r="FDV172"/>
      <c r="FDW172"/>
      <c r="FDX172"/>
      <c r="FDY172"/>
      <c r="FDZ172"/>
      <c r="FEA172"/>
      <c r="FEB172"/>
      <c r="FEC172"/>
      <c r="FED172"/>
      <c r="FEE172"/>
      <c r="FEF172"/>
      <c r="FEG172"/>
      <c r="FEH172"/>
      <c r="FEI172"/>
      <c r="FEJ172"/>
      <c r="FEK172"/>
      <c r="FEL172"/>
      <c r="FEM172"/>
      <c r="FEN172"/>
      <c r="FEO172"/>
      <c r="FEP172"/>
      <c r="FEQ172"/>
      <c r="FER172"/>
      <c r="FES172"/>
      <c r="FET172"/>
      <c r="FEU172"/>
      <c r="FEV172"/>
      <c r="FEW172"/>
      <c r="FEX172"/>
      <c r="FEY172"/>
      <c r="FEZ172"/>
      <c r="FFA172"/>
      <c r="FFB172"/>
      <c r="FFC172"/>
      <c r="FFD172"/>
      <c r="FFE172"/>
      <c r="FFF172"/>
      <c r="FFG172"/>
      <c r="FFH172"/>
      <c r="FFI172"/>
      <c r="FFJ172"/>
      <c r="FFK172"/>
      <c r="FFL172"/>
      <c r="FFM172"/>
      <c r="FFN172"/>
      <c r="FFO172"/>
      <c r="FFP172"/>
      <c r="FFQ172"/>
      <c r="FFR172"/>
      <c r="FFS172"/>
      <c r="FFT172"/>
      <c r="FFU172"/>
      <c r="FFV172"/>
      <c r="FFW172"/>
      <c r="FFX172"/>
      <c r="FFY172"/>
      <c r="FFZ172"/>
      <c r="FGA172"/>
      <c r="FGB172"/>
      <c r="FGC172"/>
      <c r="FGD172"/>
      <c r="FGE172"/>
      <c r="FGF172"/>
      <c r="FGG172"/>
      <c r="FGH172"/>
      <c r="FGI172"/>
      <c r="FGJ172"/>
      <c r="FGK172"/>
      <c r="FGL172"/>
      <c r="FGM172"/>
      <c r="FGN172"/>
      <c r="FGO172"/>
      <c r="FGP172"/>
      <c r="FGQ172"/>
      <c r="FGR172"/>
      <c r="FGS172"/>
      <c r="FGT172"/>
      <c r="FGU172"/>
      <c r="FGV172"/>
      <c r="FGW172"/>
      <c r="FGX172"/>
      <c r="FGY172"/>
      <c r="FGZ172"/>
      <c r="FHA172"/>
      <c r="FHB172"/>
      <c r="FHC172"/>
      <c r="FHD172"/>
      <c r="FHE172"/>
      <c r="FHF172"/>
      <c r="FHG172"/>
      <c r="FHH172"/>
      <c r="FHI172"/>
      <c r="FHJ172"/>
      <c r="FHK172"/>
      <c r="FHL172"/>
      <c r="FHM172"/>
      <c r="FHN172"/>
      <c r="FHO172"/>
      <c r="FHP172"/>
      <c r="FHQ172"/>
      <c r="FHR172"/>
      <c r="FHS172"/>
      <c r="FHT172"/>
      <c r="FHU172"/>
      <c r="FHV172"/>
      <c r="FHW172"/>
      <c r="FHX172"/>
      <c r="FHY172"/>
      <c r="FHZ172"/>
      <c r="FIA172"/>
      <c r="FIB172"/>
      <c r="FIC172"/>
      <c r="FID172"/>
      <c r="FIE172"/>
      <c r="FIF172"/>
      <c r="FIG172"/>
      <c r="FIH172"/>
      <c r="FII172"/>
      <c r="FIJ172"/>
      <c r="FIK172"/>
      <c r="FIL172"/>
      <c r="FIM172"/>
      <c r="FIN172"/>
      <c r="FIO172"/>
      <c r="FIP172"/>
      <c r="FIQ172"/>
      <c r="FIR172"/>
      <c r="FIS172"/>
      <c r="FIT172"/>
      <c r="FIU172"/>
      <c r="FIV172"/>
      <c r="FIW172"/>
      <c r="FIX172"/>
      <c r="FIY172"/>
      <c r="FIZ172"/>
      <c r="FJA172"/>
      <c r="FJB172"/>
      <c r="FJC172"/>
      <c r="FJD172"/>
      <c r="FJE172"/>
      <c r="FJF172"/>
      <c r="FJG172"/>
      <c r="FJH172"/>
      <c r="FJI172"/>
      <c r="FJJ172"/>
      <c r="FJK172"/>
      <c r="FJL172"/>
      <c r="FJM172"/>
      <c r="FJN172"/>
      <c r="FJO172"/>
      <c r="FJP172"/>
      <c r="FJQ172"/>
      <c r="FJR172"/>
      <c r="FJS172"/>
      <c r="FJT172"/>
      <c r="FJU172"/>
      <c r="FJV172"/>
      <c r="FJW172"/>
      <c r="FJX172"/>
      <c r="FJY172"/>
      <c r="FJZ172"/>
      <c r="FKA172"/>
      <c r="FKB172"/>
      <c r="FKC172"/>
      <c r="FKD172"/>
      <c r="FKE172"/>
      <c r="FKF172"/>
      <c r="FKG172"/>
      <c r="FKH172"/>
      <c r="FKI172"/>
      <c r="FKJ172"/>
      <c r="FKK172"/>
      <c r="FKL172"/>
      <c r="FKM172"/>
      <c r="FKN172"/>
      <c r="FKO172"/>
      <c r="FKP172"/>
      <c r="FKQ172"/>
      <c r="FKR172"/>
      <c r="FKS172"/>
      <c r="FKT172"/>
      <c r="FKU172"/>
      <c r="FKV172"/>
      <c r="FKW172"/>
      <c r="FKX172"/>
      <c r="FKY172"/>
      <c r="FKZ172"/>
      <c r="FLA172"/>
      <c r="FLB172"/>
      <c r="FLC172"/>
      <c r="FLD172"/>
      <c r="FLE172"/>
      <c r="FLF172"/>
      <c r="FLG172"/>
      <c r="FLH172"/>
      <c r="FLI172"/>
      <c r="FLJ172"/>
      <c r="FLK172"/>
      <c r="FLL172"/>
      <c r="FLM172"/>
      <c r="FLN172"/>
      <c r="FLO172"/>
      <c r="FLP172"/>
      <c r="FLQ172"/>
      <c r="FLR172"/>
      <c r="FLS172"/>
      <c r="FLT172"/>
      <c r="FLU172"/>
      <c r="FLV172"/>
      <c r="FLW172"/>
      <c r="FLX172"/>
      <c r="FLY172"/>
      <c r="FLZ172"/>
      <c r="FMA172"/>
      <c r="FMB172"/>
      <c r="FMC172"/>
      <c r="FMD172"/>
      <c r="FME172"/>
      <c r="FMF172"/>
      <c r="FMG172"/>
      <c r="FMH172"/>
      <c r="FMI172"/>
      <c r="FMJ172"/>
      <c r="FMK172"/>
      <c r="FML172"/>
      <c r="FMM172"/>
      <c r="FMN172"/>
      <c r="FMO172"/>
      <c r="FMP172"/>
      <c r="FMQ172"/>
      <c r="FMR172"/>
      <c r="FMS172"/>
      <c r="FMT172"/>
      <c r="FMU172"/>
      <c r="FMV172"/>
      <c r="FMW172"/>
      <c r="FMX172"/>
      <c r="FMY172"/>
      <c r="FMZ172"/>
      <c r="FNA172"/>
      <c r="FNB172"/>
      <c r="FNC172"/>
      <c r="FND172"/>
      <c r="FNE172"/>
      <c r="FNF172"/>
      <c r="FNG172"/>
      <c r="FNH172"/>
      <c r="FNI172"/>
      <c r="FNJ172"/>
      <c r="FNK172"/>
      <c r="FNL172"/>
      <c r="FNM172"/>
      <c r="FNN172"/>
      <c r="FNO172"/>
      <c r="FNP172"/>
      <c r="FNQ172"/>
      <c r="FNR172"/>
      <c r="FNS172"/>
      <c r="FNT172"/>
      <c r="FNU172"/>
      <c r="FNV172"/>
      <c r="FNW172"/>
      <c r="FNX172"/>
      <c r="FNY172"/>
      <c r="FNZ172"/>
      <c r="FOA172"/>
      <c r="FOB172"/>
      <c r="FOC172"/>
      <c r="FOD172"/>
      <c r="FOE172"/>
      <c r="FOF172"/>
      <c r="FOG172"/>
      <c r="FOH172"/>
      <c r="FOI172"/>
      <c r="FOJ172"/>
      <c r="FOK172"/>
      <c r="FOL172"/>
      <c r="FOM172"/>
      <c r="FON172"/>
      <c r="FOO172"/>
      <c r="FOP172"/>
      <c r="FOQ172"/>
      <c r="FOR172"/>
      <c r="FOS172"/>
      <c r="FOT172"/>
      <c r="FOU172"/>
      <c r="FOV172"/>
      <c r="FOW172"/>
      <c r="FOX172"/>
      <c r="FOY172"/>
      <c r="FOZ172"/>
      <c r="FPA172"/>
      <c r="FPB172"/>
      <c r="FPC172"/>
      <c r="FPD172"/>
      <c r="FPE172"/>
      <c r="FPF172"/>
      <c r="FPG172"/>
      <c r="FPH172"/>
      <c r="FPI172"/>
      <c r="FPJ172"/>
      <c r="FPK172"/>
      <c r="FPL172"/>
      <c r="FPM172"/>
      <c r="FPN172"/>
      <c r="FPO172"/>
      <c r="FPP172"/>
      <c r="FPQ172"/>
      <c r="FPR172"/>
      <c r="FPS172"/>
      <c r="FPT172"/>
      <c r="FPU172"/>
      <c r="FPV172"/>
      <c r="FPW172"/>
      <c r="FPX172"/>
      <c r="FPY172"/>
      <c r="FPZ172"/>
      <c r="FQA172"/>
      <c r="FQB172"/>
      <c r="FQC172"/>
      <c r="FQD172"/>
      <c r="FQE172"/>
      <c r="FQF172"/>
      <c r="FQG172"/>
      <c r="FQH172"/>
      <c r="FQI172"/>
      <c r="FQJ172"/>
      <c r="FQK172"/>
      <c r="FQL172"/>
      <c r="FQM172"/>
      <c r="FQN172"/>
      <c r="FQO172"/>
      <c r="FQP172"/>
      <c r="FQQ172"/>
      <c r="FQR172"/>
      <c r="FQS172"/>
      <c r="FQT172"/>
      <c r="FQU172"/>
      <c r="FQV172"/>
      <c r="FQW172"/>
      <c r="FQX172"/>
      <c r="FQY172"/>
      <c r="FQZ172"/>
      <c r="FRA172"/>
      <c r="FRB172"/>
      <c r="FRC172"/>
      <c r="FRD172"/>
      <c r="FRE172"/>
      <c r="FRF172"/>
      <c r="FRG172"/>
      <c r="FRH172"/>
      <c r="FRI172"/>
      <c r="FRJ172"/>
      <c r="FRK172"/>
      <c r="FRL172"/>
      <c r="FRM172"/>
      <c r="FRN172"/>
      <c r="FRO172"/>
      <c r="FRP172"/>
      <c r="FRQ172"/>
      <c r="FRR172"/>
      <c r="FRS172"/>
      <c r="FRT172"/>
      <c r="FRU172"/>
      <c r="FRV172"/>
      <c r="FRW172"/>
      <c r="FRX172"/>
      <c r="FRY172"/>
      <c r="FRZ172"/>
      <c r="FSA172"/>
      <c r="FSB172"/>
      <c r="FSC172"/>
      <c r="FSD172"/>
      <c r="FSE172"/>
      <c r="FSF172"/>
      <c r="FSG172"/>
      <c r="FSH172"/>
      <c r="FSI172"/>
      <c r="FSJ172"/>
      <c r="FSK172"/>
      <c r="FSL172"/>
      <c r="FSM172"/>
      <c r="FSN172"/>
      <c r="FSO172"/>
      <c r="FSP172"/>
      <c r="FSQ172"/>
      <c r="FSR172"/>
      <c r="FSS172"/>
      <c r="FST172"/>
      <c r="FSU172"/>
      <c r="FSV172"/>
      <c r="FSW172"/>
      <c r="FSX172"/>
      <c r="FSY172"/>
      <c r="FSZ172"/>
      <c r="FTA172"/>
      <c r="FTB172"/>
      <c r="FTC172"/>
      <c r="FTD172"/>
      <c r="FTE172"/>
      <c r="FTF172"/>
      <c r="FTG172"/>
      <c r="FTH172"/>
      <c r="FTI172"/>
      <c r="FTJ172"/>
      <c r="FTK172"/>
      <c r="FTL172"/>
      <c r="FTM172"/>
      <c r="FTN172"/>
      <c r="FTO172"/>
      <c r="FTP172"/>
      <c r="FTQ172"/>
      <c r="FTR172"/>
      <c r="FTS172"/>
      <c r="FTT172"/>
      <c r="FTU172"/>
      <c r="FTV172"/>
      <c r="FTW172"/>
      <c r="FTX172"/>
      <c r="FTY172"/>
      <c r="FTZ172"/>
      <c r="FUA172"/>
      <c r="FUB172"/>
      <c r="FUC172"/>
      <c r="FUD172"/>
      <c r="FUE172"/>
      <c r="FUF172"/>
      <c r="FUG172"/>
      <c r="FUH172"/>
      <c r="FUI172"/>
      <c r="FUJ172"/>
      <c r="FUK172"/>
      <c r="FUL172"/>
      <c r="FUM172"/>
      <c r="FUN172"/>
      <c r="FUO172"/>
      <c r="FUP172"/>
      <c r="FUQ172"/>
      <c r="FUR172"/>
      <c r="FUS172"/>
      <c r="FUT172"/>
      <c r="FUU172"/>
      <c r="FUV172"/>
      <c r="FUW172"/>
      <c r="FUX172"/>
      <c r="FUY172"/>
      <c r="FUZ172"/>
      <c r="FVA172"/>
      <c r="FVB172"/>
      <c r="FVC172"/>
      <c r="FVD172"/>
      <c r="FVE172"/>
      <c r="FVF172"/>
      <c r="FVG172"/>
      <c r="FVH172"/>
      <c r="FVI172"/>
      <c r="FVJ172"/>
      <c r="FVK172"/>
      <c r="FVL172"/>
      <c r="FVM172"/>
      <c r="FVN172"/>
      <c r="FVO172"/>
      <c r="FVP172"/>
      <c r="FVQ172"/>
      <c r="FVR172"/>
      <c r="FVS172"/>
      <c r="FVT172"/>
      <c r="FVU172"/>
      <c r="FVV172"/>
      <c r="FVW172"/>
      <c r="FVX172"/>
      <c r="FVY172"/>
      <c r="FVZ172"/>
      <c r="FWA172"/>
      <c r="FWB172"/>
      <c r="FWC172"/>
      <c r="FWD172"/>
      <c r="FWE172"/>
      <c r="FWF172"/>
      <c r="FWG172"/>
      <c r="FWH172"/>
      <c r="FWI172"/>
      <c r="FWJ172"/>
      <c r="FWK172"/>
      <c r="FWL172"/>
      <c r="FWM172"/>
      <c r="FWN172"/>
      <c r="FWO172"/>
      <c r="FWP172"/>
      <c r="FWQ172"/>
      <c r="FWR172"/>
      <c r="FWS172"/>
      <c r="FWT172"/>
      <c r="FWU172"/>
      <c r="FWV172"/>
      <c r="FWW172"/>
      <c r="FWX172"/>
      <c r="FWY172"/>
      <c r="FWZ172"/>
      <c r="FXA172"/>
      <c r="FXB172"/>
      <c r="FXC172"/>
      <c r="FXD172"/>
      <c r="FXE172"/>
      <c r="FXF172"/>
      <c r="FXG172"/>
      <c r="FXH172"/>
      <c r="FXI172"/>
      <c r="FXJ172"/>
      <c r="FXK172"/>
      <c r="FXL172"/>
      <c r="FXM172"/>
      <c r="FXN172"/>
      <c r="FXO172"/>
      <c r="FXP172"/>
      <c r="FXQ172"/>
      <c r="FXR172"/>
      <c r="FXS172"/>
      <c r="FXT172"/>
      <c r="FXU172"/>
      <c r="FXV172"/>
      <c r="FXW172"/>
      <c r="FXX172"/>
      <c r="FXY172"/>
      <c r="FXZ172"/>
      <c r="FYA172"/>
      <c r="FYB172"/>
      <c r="FYC172"/>
      <c r="FYD172"/>
      <c r="FYE172"/>
      <c r="FYF172"/>
      <c r="FYG172"/>
      <c r="FYH172"/>
      <c r="FYI172"/>
      <c r="FYJ172"/>
      <c r="FYK172"/>
      <c r="FYL172"/>
      <c r="FYM172"/>
      <c r="FYN172"/>
      <c r="FYO172"/>
      <c r="FYP172"/>
      <c r="FYQ172"/>
      <c r="FYR172"/>
      <c r="FYS172"/>
      <c r="FYT172"/>
      <c r="FYU172"/>
      <c r="FYV172"/>
      <c r="FYW172"/>
      <c r="FYX172"/>
      <c r="FYY172"/>
      <c r="FYZ172"/>
      <c r="FZA172"/>
      <c r="FZB172"/>
      <c r="FZC172"/>
      <c r="FZD172"/>
      <c r="FZE172"/>
      <c r="FZF172"/>
      <c r="FZG172"/>
      <c r="FZH172"/>
      <c r="FZI172"/>
      <c r="FZJ172"/>
      <c r="FZK172"/>
      <c r="FZL172"/>
      <c r="FZM172"/>
      <c r="FZN172"/>
      <c r="FZO172"/>
      <c r="FZP172"/>
      <c r="FZQ172"/>
      <c r="FZR172"/>
      <c r="FZS172"/>
      <c r="FZT172"/>
      <c r="FZU172"/>
      <c r="FZV172"/>
      <c r="FZW172"/>
      <c r="FZX172"/>
      <c r="FZY172"/>
      <c r="FZZ172"/>
      <c r="GAA172"/>
      <c r="GAB172"/>
      <c r="GAC172"/>
      <c r="GAD172"/>
      <c r="GAE172"/>
      <c r="GAF172"/>
      <c r="GAG172"/>
      <c r="GAH172"/>
      <c r="GAI172"/>
      <c r="GAJ172"/>
      <c r="GAK172"/>
      <c r="GAL172"/>
      <c r="GAM172"/>
      <c r="GAN172"/>
      <c r="GAO172"/>
      <c r="GAP172"/>
      <c r="GAQ172"/>
      <c r="GAR172"/>
      <c r="GAS172"/>
      <c r="GAT172"/>
      <c r="GAU172"/>
      <c r="GAV172"/>
      <c r="GAW172"/>
      <c r="GAX172"/>
      <c r="GAY172"/>
      <c r="GAZ172"/>
      <c r="GBA172"/>
      <c r="GBB172"/>
      <c r="GBC172"/>
      <c r="GBD172"/>
      <c r="GBE172"/>
      <c r="GBF172"/>
      <c r="GBG172"/>
      <c r="GBH172"/>
      <c r="GBI172"/>
      <c r="GBJ172"/>
      <c r="GBK172"/>
      <c r="GBL172"/>
      <c r="GBM172"/>
      <c r="GBN172"/>
      <c r="GBO172"/>
      <c r="GBP172"/>
      <c r="GBQ172"/>
      <c r="GBR172"/>
      <c r="GBS172"/>
      <c r="GBT172"/>
      <c r="GBU172"/>
      <c r="GBV172"/>
      <c r="GBW172"/>
      <c r="GBX172"/>
      <c r="GBY172"/>
      <c r="GBZ172"/>
      <c r="GCA172"/>
      <c r="GCB172"/>
      <c r="GCC172"/>
      <c r="GCD172"/>
      <c r="GCE172"/>
      <c r="GCF172"/>
      <c r="GCG172"/>
      <c r="GCH172"/>
      <c r="GCI172"/>
      <c r="GCJ172"/>
      <c r="GCK172"/>
      <c r="GCL172"/>
      <c r="GCM172"/>
      <c r="GCN172"/>
      <c r="GCO172"/>
      <c r="GCP172"/>
      <c r="GCQ172"/>
      <c r="GCR172"/>
      <c r="GCS172"/>
      <c r="GCT172"/>
      <c r="GCU172"/>
      <c r="GCV172"/>
      <c r="GCW172"/>
      <c r="GCX172"/>
      <c r="GCY172"/>
      <c r="GCZ172"/>
      <c r="GDA172"/>
      <c r="GDB172"/>
      <c r="GDC172"/>
      <c r="GDD172"/>
      <c r="GDE172"/>
      <c r="GDF172"/>
      <c r="GDG172"/>
      <c r="GDH172"/>
      <c r="GDI172"/>
      <c r="GDJ172"/>
      <c r="GDK172"/>
      <c r="GDL172"/>
      <c r="GDM172"/>
      <c r="GDN172"/>
      <c r="GDO172"/>
      <c r="GDP172"/>
      <c r="GDQ172"/>
      <c r="GDR172"/>
      <c r="GDS172"/>
      <c r="GDT172"/>
      <c r="GDU172"/>
      <c r="GDV172"/>
      <c r="GDW172"/>
      <c r="GDX172"/>
      <c r="GDY172"/>
      <c r="GDZ172"/>
      <c r="GEA172"/>
      <c r="GEB172"/>
      <c r="GEC172"/>
      <c r="GED172"/>
      <c r="GEE172"/>
      <c r="GEF172"/>
      <c r="GEG172"/>
      <c r="GEH172"/>
      <c r="GEI172"/>
      <c r="GEJ172"/>
      <c r="GEK172"/>
      <c r="GEL172"/>
      <c r="GEM172"/>
      <c r="GEN172"/>
      <c r="GEO172"/>
      <c r="GEP172"/>
      <c r="GEQ172"/>
      <c r="GER172"/>
      <c r="GES172"/>
      <c r="GET172"/>
      <c r="GEU172"/>
      <c r="GEV172"/>
      <c r="GEW172"/>
      <c r="GEX172"/>
      <c r="GEY172"/>
      <c r="GEZ172"/>
      <c r="GFA172"/>
      <c r="GFB172"/>
      <c r="GFC172"/>
      <c r="GFD172"/>
      <c r="GFE172"/>
      <c r="GFF172"/>
      <c r="GFG172"/>
      <c r="GFH172"/>
      <c r="GFI172"/>
      <c r="GFJ172"/>
      <c r="GFK172"/>
      <c r="GFL172"/>
      <c r="GFM172"/>
      <c r="GFN172"/>
      <c r="GFO172"/>
    </row>
    <row r="173" spans="1:4903" x14ac:dyDescent="0.35">
      <c r="A173" s="37" t="s">
        <v>18</v>
      </c>
      <c r="B173" s="34">
        <v>12214.769999999997</v>
      </c>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c r="AMK173"/>
      <c r="AML173"/>
      <c r="AMM173"/>
      <c r="AMN173"/>
      <c r="AMO173"/>
      <c r="AMP173"/>
      <c r="AMQ173"/>
      <c r="AMR173"/>
      <c r="AMS173"/>
      <c r="AMT173"/>
      <c r="AMU173"/>
      <c r="AMV173"/>
      <c r="AMW173"/>
      <c r="AMX173"/>
      <c r="AMY173"/>
      <c r="AMZ173"/>
      <c r="ANA173"/>
      <c r="ANB173"/>
      <c r="ANC173"/>
      <c r="AND173"/>
      <c r="ANE173"/>
      <c r="ANF173"/>
      <c r="ANG173"/>
      <c r="ANH173"/>
      <c r="ANI173"/>
      <c r="ANJ173"/>
      <c r="ANK173"/>
      <c r="ANL173"/>
      <c r="ANM173"/>
      <c r="ANN173"/>
      <c r="ANO173"/>
      <c r="ANP173"/>
      <c r="ANQ173"/>
      <c r="ANR173"/>
      <c r="ANS173"/>
      <c r="ANT173"/>
      <c r="ANU173"/>
      <c r="ANV173"/>
      <c r="ANW173"/>
      <c r="ANX173"/>
      <c r="ANY173"/>
      <c r="ANZ173"/>
      <c r="AOA173"/>
      <c r="AOB173"/>
      <c r="AOC173"/>
      <c r="AOD173"/>
      <c r="AOE173"/>
      <c r="AOF173"/>
      <c r="AOG173"/>
      <c r="AOH173"/>
      <c r="AOI173"/>
      <c r="AOJ173"/>
      <c r="AOK173"/>
      <c r="AOL173"/>
      <c r="AOM173"/>
      <c r="AON173"/>
      <c r="AOO173"/>
      <c r="AOP173"/>
      <c r="AOQ173"/>
      <c r="AOR173"/>
      <c r="AOS173"/>
      <c r="AOT173"/>
      <c r="AOU173"/>
      <c r="AOV173"/>
      <c r="AOW173"/>
      <c r="AOX173"/>
      <c r="AOY173"/>
      <c r="AOZ173"/>
      <c r="APA173"/>
      <c r="APB173"/>
      <c r="APC173"/>
      <c r="APD173"/>
      <c r="APE173"/>
      <c r="APF173"/>
      <c r="APG173"/>
      <c r="APH173"/>
      <c r="API173"/>
      <c r="APJ173"/>
      <c r="APK173"/>
      <c r="APL173"/>
      <c r="APM173"/>
      <c r="APN173"/>
      <c r="APO173"/>
      <c r="APP173"/>
      <c r="APQ173"/>
      <c r="APR173"/>
      <c r="APS173"/>
      <c r="APT173"/>
      <c r="APU173"/>
      <c r="APV173"/>
      <c r="APW173"/>
      <c r="APX173"/>
      <c r="APY173"/>
      <c r="APZ173"/>
      <c r="AQA173"/>
      <c r="AQB173"/>
      <c r="AQC173"/>
      <c r="AQD173"/>
      <c r="AQE173"/>
      <c r="AQF173"/>
      <c r="AQG173"/>
      <c r="AQH173"/>
      <c r="AQI173"/>
      <c r="AQJ173"/>
      <c r="AQK173"/>
      <c r="AQL173"/>
      <c r="AQM173"/>
      <c r="AQN173"/>
      <c r="AQO173"/>
      <c r="AQP173"/>
      <c r="AQQ173"/>
      <c r="AQR173"/>
      <c r="AQS173"/>
      <c r="AQT173"/>
      <c r="AQU173"/>
      <c r="AQV173"/>
      <c r="AQW173"/>
      <c r="AQX173"/>
      <c r="AQY173"/>
      <c r="AQZ173"/>
      <c r="ARA173"/>
      <c r="ARB173"/>
      <c r="ARC173"/>
      <c r="ARD173"/>
      <c r="ARE173"/>
      <c r="ARF173"/>
      <c r="ARG173"/>
      <c r="ARH173"/>
      <c r="ARI173"/>
      <c r="ARJ173"/>
      <c r="ARK173"/>
      <c r="ARL173"/>
      <c r="ARM173"/>
      <c r="ARN173"/>
      <c r="ARO173"/>
      <c r="ARP173"/>
      <c r="ARQ173"/>
      <c r="ARR173"/>
      <c r="ARS173"/>
      <c r="ART173"/>
      <c r="ARU173"/>
      <c r="ARV173"/>
      <c r="ARW173"/>
      <c r="ARX173"/>
      <c r="ARY173"/>
      <c r="ARZ173"/>
      <c r="ASA173"/>
      <c r="ASB173"/>
      <c r="ASC173"/>
      <c r="ASD173"/>
      <c r="ASE173"/>
      <c r="ASF173"/>
      <c r="ASG173"/>
      <c r="ASH173"/>
      <c r="ASI173"/>
      <c r="ASJ173"/>
      <c r="ASK173"/>
      <c r="ASL173"/>
      <c r="ASM173"/>
      <c r="ASN173"/>
      <c r="ASO173"/>
      <c r="ASP173"/>
      <c r="ASQ173"/>
      <c r="ASR173"/>
      <c r="ASS173"/>
      <c r="AST173"/>
      <c r="ASU173"/>
      <c r="ASV173"/>
      <c r="ASW173"/>
      <c r="ASX173"/>
      <c r="ASY173"/>
      <c r="ASZ173"/>
      <c r="ATA173"/>
      <c r="ATB173"/>
      <c r="ATC173"/>
      <c r="ATD173"/>
      <c r="ATE173"/>
      <c r="ATF173"/>
      <c r="ATG173"/>
      <c r="ATH173"/>
      <c r="ATI173"/>
      <c r="ATJ173"/>
      <c r="ATK173"/>
      <c r="ATL173"/>
      <c r="ATM173"/>
      <c r="ATN173"/>
      <c r="ATO173"/>
      <c r="ATP173"/>
      <c r="ATQ173"/>
      <c r="ATR173"/>
      <c r="ATS173"/>
      <c r="ATT173"/>
      <c r="ATU173"/>
      <c r="ATV173"/>
      <c r="ATW173"/>
      <c r="ATX173"/>
      <c r="ATY173"/>
      <c r="ATZ173"/>
      <c r="AUA173"/>
      <c r="AUB173"/>
      <c r="AUC173"/>
      <c r="AUD173"/>
      <c r="AUE173"/>
      <c r="AUF173"/>
      <c r="AUG173"/>
      <c r="AUH173"/>
      <c r="AUI173"/>
      <c r="AUJ173"/>
      <c r="AUK173"/>
      <c r="AUL173"/>
      <c r="AUM173"/>
      <c r="AUN173"/>
      <c r="AUO173"/>
      <c r="AUP173"/>
      <c r="AUQ173"/>
      <c r="AUR173"/>
      <c r="AUS173"/>
      <c r="AUT173"/>
      <c r="AUU173"/>
      <c r="AUV173"/>
      <c r="AUW173"/>
      <c r="AUX173"/>
      <c r="AUY173"/>
      <c r="AUZ173"/>
      <c r="AVA173"/>
      <c r="AVB173"/>
      <c r="AVC173"/>
      <c r="AVD173"/>
      <c r="AVE173"/>
      <c r="AVF173"/>
      <c r="AVG173"/>
      <c r="AVH173"/>
      <c r="AVI173"/>
      <c r="AVJ173"/>
      <c r="AVK173"/>
      <c r="AVL173"/>
      <c r="AVM173"/>
      <c r="AVN173"/>
      <c r="AVO173"/>
      <c r="AVP173"/>
      <c r="AVQ173"/>
      <c r="AVR173"/>
      <c r="AVS173"/>
      <c r="AVT173"/>
      <c r="AVU173"/>
      <c r="AVV173"/>
      <c r="AVW173"/>
      <c r="AVX173"/>
      <c r="AVY173"/>
      <c r="AVZ173"/>
      <c r="AWA173"/>
      <c r="AWB173"/>
      <c r="AWC173"/>
      <c r="AWD173"/>
      <c r="AWE173"/>
      <c r="AWF173"/>
      <c r="AWG173"/>
      <c r="AWH173"/>
      <c r="AWI173"/>
      <c r="AWJ173"/>
      <c r="AWK173"/>
      <c r="AWL173"/>
      <c r="AWM173"/>
      <c r="AWN173"/>
      <c r="AWO173"/>
      <c r="AWP173"/>
      <c r="AWQ173"/>
      <c r="AWR173"/>
      <c r="AWS173"/>
      <c r="AWT173"/>
      <c r="AWU173"/>
      <c r="AWV173"/>
      <c r="AWW173"/>
      <c r="AWX173"/>
      <c r="AWY173"/>
      <c r="AWZ173"/>
      <c r="AXA173"/>
      <c r="AXB173"/>
      <c r="AXC173"/>
      <c r="AXD173"/>
      <c r="AXE173"/>
      <c r="AXF173"/>
      <c r="AXG173"/>
      <c r="AXH173"/>
      <c r="AXI173"/>
      <c r="AXJ173"/>
      <c r="AXK173"/>
      <c r="AXL173"/>
      <c r="AXM173"/>
      <c r="AXN173"/>
      <c r="AXO173"/>
      <c r="AXP173"/>
      <c r="AXQ173"/>
      <c r="AXR173"/>
      <c r="AXS173"/>
      <c r="AXT173"/>
      <c r="AXU173"/>
      <c r="AXV173"/>
      <c r="AXW173"/>
      <c r="AXX173"/>
      <c r="AXY173"/>
      <c r="AXZ173"/>
      <c r="AYA173"/>
      <c r="AYB173"/>
      <c r="AYC173"/>
      <c r="AYD173"/>
      <c r="AYE173"/>
      <c r="AYF173"/>
      <c r="AYG173"/>
      <c r="AYH173"/>
      <c r="AYI173"/>
      <c r="AYJ173"/>
      <c r="AYK173"/>
      <c r="AYL173"/>
      <c r="AYM173"/>
      <c r="AYN173"/>
      <c r="AYO173"/>
      <c r="AYP173"/>
      <c r="AYQ173"/>
      <c r="AYR173"/>
      <c r="AYS173"/>
      <c r="AYT173"/>
      <c r="AYU173"/>
      <c r="AYV173"/>
      <c r="AYW173"/>
      <c r="AYX173"/>
      <c r="AYY173"/>
      <c r="AYZ173"/>
      <c r="AZA173"/>
      <c r="AZB173"/>
      <c r="AZC173"/>
      <c r="AZD173"/>
      <c r="AZE173"/>
      <c r="AZF173"/>
      <c r="AZG173"/>
      <c r="AZH173"/>
      <c r="AZI173"/>
      <c r="AZJ173"/>
      <c r="AZK173"/>
      <c r="AZL173"/>
      <c r="AZM173"/>
      <c r="AZN173"/>
      <c r="AZO173"/>
      <c r="AZP173"/>
      <c r="AZQ173"/>
      <c r="AZR173"/>
      <c r="AZS173"/>
      <c r="AZT173"/>
      <c r="AZU173"/>
      <c r="AZV173"/>
      <c r="AZW173"/>
      <c r="AZX173"/>
      <c r="AZY173"/>
      <c r="AZZ173"/>
      <c r="BAA173"/>
      <c r="BAB173"/>
      <c r="BAC173"/>
      <c r="BAD173"/>
      <c r="BAE173"/>
      <c r="BAF173"/>
      <c r="BAG173"/>
      <c r="BAH173"/>
      <c r="BAI173"/>
      <c r="BAJ173"/>
      <c r="BAK173"/>
      <c r="BAL173"/>
      <c r="BAM173"/>
      <c r="BAN173"/>
      <c r="BAO173"/>
      <c r="BAP173"/>
      <c r="BAQ173"/>
      <c r="BAR173"/>
      <c r="BAS173"/>
      <c r="BAT173"/>
      <c r="BAU173"/>
      <c r="BAV173"/>
      <c r="BAW173"/>
      <c r="BAX173"/>
      <c r="BAY173"/>
      <c r="BAZ173"/>
      <c r="BBA173"/>
      <c r="BBB173"/>
      <c r="BBC173"/>
      <c r="BBD173"/>
      <c r="BBE173"/>
      <c r="BBF173"/>
      <c r="BBG173"/>
      <c r="BBH173"/>
      <c r="BBI173"/>
      <c r="BBJ173"/>
      <c r="BBK173"/>
      <c r="BBL173"/>
      <c r="BBM173"/>
      <c r="BBN173"/>
      <c r="BBO173"/>
      <c r="BBP173"/>
      <c r="BBQ173"/>
      <c r="BBR173"/>
      <c r="BBS173"/>
      <c r="BBT173"/>
      <c r="BBU173"/>
      <c r="BBV173"/>
      <c r="BBW173"/>
      <c r="BBX173"/>
      <c r="BBY173"/>
      <c r="BBZ173"/>
      <c r="BCA173"/>
      <c r="BCB173"/>
      <c r="BCC173"/>
      <c r="BCD173"/>
      <c r="BCE173"/>
      <c r="BCF173"/>
      <c r="BCG173"/>
      <c r="BCH173"/>
      <c r="BCI173"/>
      <c r="BCJ173"/>
      <c r="BCK173"/>
      <c r="BCL173"/>
      <c r="BCM173"/>
      <c r="BCN173"/>
      <c r="BCO173"/>
      <c r="BCP173"/>
      <c r="BCQ173"/>
      <c r="BCR173"/>
      <c r="BCS173"/>
      <c r="BCT173"/>
      <c r="BCU173"/>
      <c r="BCV173"/>
      <c r="BCW173"/>
      <c r="BCX173"/>
      <c r="BCY173"/>
      <c r="BCZ173"/>
      <c r="BDA173"/>
      <c r="BDB173"/>
      <c r="BDC173"/>
      <c r="BDD173"/>
      <c r="BDE173"/>
      <c r="BDF173"/>
      <c r="BDG173"/>
      <c r="BDH173"/>
      <c r="BDI173"/>
      <c r="BDJ173"/>
      <c r="BDK173"/>
      <c r="BDL173"/>
      <c r="BDM173"/>
      <c r="BDN173"/>
      <c r="BDO173"/>
      <c r="BDP173"/>
      <c r="BDQ173"/>
      <c r="BDR173"/>
      <c r="BDS173"/>
      <c r="BDT173"/>
      <c r="BDU173"/>
      <c r="BDV173"/>
      <c r="BDW173"/>
      <c r="BDX173"/>
      <c r="BDY173"/>
      <c r="BDZ173"/>
      <c r="BEA173"/>
      <c r="BEB173"/>
      <c r="BEC173"/>
      <c r="BED173"/>
      <c r="BEE173"/>
      <c r="BEF173"/>
      <c r="BEG173"/>
      <c r="BEH173"/>
      <c r="BEI173"/>
      <c r="BEJ173"/>
      <c r="BEK173"/>
      <c r="BEL173"/>
      <c r="BEM173"/>
      <c r="BEN173"/>
      <c r="BEO173"/>
      <c r="BEP173"/>
      <c r="BEQ173"/>
      <c r="BER173"/>
      <c r="BES173"/>
      <c r="BET173"/>
      <c r="BEU173"/>
      <c r="BEV173"/>
      <c r="BEW173"/>
      <c r="BEX173"/>
      <c r="BEY173"/>
      <c r="BEZ173"/>
      <c r="BFA173"/>
      <c r="BFB173"/>
      <c r="BFC173"/>
      <c r="BFD173"/>
      <c r="BFE173"/>
      <c r="BFF173"/>
      <c r="BFG173"/>
      <c r="BFH173"/>
      <c r="BFI173"/>
      <c r="BFJ173"/>
      <c r="BFK173"/>
      <c r="BFL173"/>
      <c r="BFM173"/>
      <c r="BFN173"/>
      <c r="BFO173"/>
      <c r="BFP173"/>
      <c r="BFQ173"/>
      <c r="BFR173"/>
      <c r="BFS173"/>
      <c r="BFT173"/>
      <c r="BFU173"/>
      <c r="BFV173"/>
      <c r="BFW173"/>
      <c r="BFX173"/>
      <c r="BFY173"/>
      <c r="BFZ173"/>
      <c r="BGA173"/>
      <c r="BGB173"/>
      <c r="BGC173"/>
      <c r="BGD173"/>
      <c r="BGE173"/>
      <c r="BGF173"/>
      <c r="BGG173"/>
      <c r="BGH173"/>
      <c r="BGI173"/>
      <c r="BGJ173"/>
      <c r="BGK173"/>
      <c r="BGL173"/>
      <c r="BGM173"/>
      <c r="BGN173"/>
      <c r="BGO173"/>
      <c r="BGP173"/>
      <c r="BGQ173"/>
      <c r="BGR173"/>
      <c r="BGS173"/>
      <c r="BGT173"/>
      <c r="BGU173"/>
      <c r="BGV173"/>
      <c r="BGW173"/>
      <c r="BGX173"/>
      <c r="BGY173"/>
      <c r="BGZ173"/>
      <c r="BHA173"/>
      <c r="BHB173"/>
      <c r="BHC173"/>
      <c r="BHD173"/>
      <c r="BHE173"/>
      <c r="BHF173"/>
      <c r="BHG173"/>
      <c r="BHH173"/>
      <c r="BHI173"/>
      <c r="BHJ173"/>
      <c r="BHK173"/>
      <c r="BHL173"/>
      <c r="BHM173"/>
      <c r="BHN173"/>
      <c r="BHO173"/>
      <c r="BHP173"/>
      <c r="BHQ173"/>
      <c r="BHR173"/>
      <c r="BHS173"/>
      <c r="BHT173"/>
      <c r="BHU173"/>
      <c r="BHV173"/>
      <c r="BHW173"/>
      <c r="BHX173"/>
      <c r="BHY173"/>
      <c r="BHZ173"/>
      <c r="BIA173"/>
      <c r="BIB173"/>
      <c r="BIC173"/>
      <c r="BID173"/>
      <c r="BIE173"/>
      <c r="BIF173"/>
      <c r="BIG173"/>
      <c r="BIH173"/>
      <c r="BII173"/>
      <c r="BIJ173"/>
      <c r="BIK173"/>
      <c r="BIL173"/>
      <c r="BIM173"/>
      <c r="BIN173"/>
      <c r="BIO173"/>
      <c r="BIP173"/>
      <c r="BIQ173"/>
      <c r="BIR173"/>
      <c r="BIS173"/>
      <c r="BIT173"/>
      <c r="BIU173"/>
      <c r="BIV173"/>
      <c r="BIW173"/>
      <c r="BIX173"/>
      <c r="BIY173"/>
      <c r="BIZ173"/>
      <c r="BJA173"/>
      <c r="BJB173"/>
      <c r="BJC173"/>
      <c r="BJD173"/>
      <c r="BJE173"/>
      <c r="BJF173"/>
      <c r="BJG173"/>
      <c r="BJH173"/>
      <c r="BJI173"/>
      <c r="BJJ173"/>
      <c r="BJK173"/>
      <c r="BJL173"/>
      <c r="BJM173"/>
      <c r="BJN173"/>
      <c r="BJO173"/>
      <c r="BJP173"/>
      <c r="BJQ173"/>
      <c r="BJR173"/>
      <c r="BJS173"/>
      <c r="BJT173"/>
      <c r="BJU173"/>
      <c r="BJV173"/>
      <c r="BJW173"/>
      <c r="BJX173"/>
      <c r="BJY173"/>
      <c r="BJZ173"/>
      <c r="BKA173"/>
      <c r="BKB173"/>
      <c r="BKC173"/>
      <c r="BKD173"/>
      <c r="BKE173"/>
      <c r="BKF173"/>
      <c r="BKG173"/>
      <c r="BKH173"/>
      <c r="BKI173"/>
      <c r="BKJ173"/>
      <c r="BKK173"/>
      <c r="BKL173"/>
      <c r="BKM173"/>
      <c r="BKN173"/>
      <c r="BKO173"/>
      <c r="BKP173"/>
      <c r="BKQ173"/>
      <c r="BKR173"/>
      <c r="BKS173"/>
      <c r="BKT173"/>
      <c r="BKU173"/>
      <c r="BKV173"/>
      <c r="BKW173"/>
      <c r="BKX173"/>
      <c r="BKY173"/>
      <c r="BKZ173"/>
      <c r="BLA173"/>
      <c r="BLB173"/>
      <c r="BLC173"/>
      <c r="BLD173"/>
      <c r="BLE173"/>
      <c r="BLF173"/>
      <c r="BLG173"/>
      <c r="BLH173"/>
      <c r="BLI173"/>
      <c r="BLJ173"/>
      <c r="BLK173"/>
      <c r="BLL173"/>
      <c r="BLM173"/>
      <c r="BLN173"/>
      <c r="BLO173"/>
      <c r="BLP173"/>
      <c r="BLQ173"/>
      <c r="BLR173"/>
      <c r="BLS173"/>
      <c r="BLT173"/>
      <c r="BLU173"/>
      <c r="BLV173"/>
      <c r="BLW173"/>
      <c r="BLX173"/>
      <c r="BLY173"/>
      <c r="BLZ173"/>
      <c r="BMA173"/>
      <c r="BMB173"/>
      <c r="BMC173"/>
      <c r="BMD173"/>
      <c r="BME173"/>
      <c r="BMF173"/>
      <c r="BMG173"/>
      <c r="BMH173"/>
      <c r="BMI173"/>
      <c r="BMJ173"/>
      <c r="BMK173"/>
      <c r="BML173"/>
      <c r="BMM173"/>
      <c r="BMN173"/>
      <c r="BMO173"/>
      <c r="BMP173"/>
      <c r="BMQ173"/>
      <c r="BMR173"/>
      <c r="BMS173"/>
      <c r="BMT173"/>
      <c r="BMU173"/>
      <c r="BMV173"/>
      <c r="BMW173"/>
      <c r="BMX173"/>
      <c r="BMY173"/>
      <c r="BMZ173"/>
      <c r="BNA173"/>
      <c r="BNB173"/>
      <c r="BNC173"/>
      <c r="BND173"/>
      <c r="BNE173"/>
      <c r="BNF173"/>
      <c r="BNG173"/>
      <c r="BNH173"/>
      <c r="BNI173"/>
      <c r="BNJ173"/>
      <c r="BNK173"/>
      <c r="BNL173"/>
      <c r="BNM173"/>
      <c r="BNN173"/>
      <c r="BNO173"/>
      <c r="BNP173"/>
      <c r="BNQ173"/>
      <c r="BNR173"/>
      <c r="BNS173"/>
      <c r="BNT173"/>
      <c r="BNU173"/>
      <c r="BNV173"/>
      <c r="BNW173"/>
      <c r="BNX173"/>
      <c r="BNY173"/>
      <c r="BNZ173"/>
      <c r="BOA173"/>
      <c r="BOB173"/>
      <c r="BOC173"/>
      <c r="BOD173"/>
      <c r="BOE173"/>
      <c r="BOF173"/>
      <c r="BOG173"/>
      <c r="BOH173"/>
      <c r="BOI173"/>
      <c r="BOJ173"/>
      <c r="BOK173"/>
      <c r="BOL173"/>
      <c r="BOM173"/>
      <c r="BON173"/>
      <c r="BOO173"/>
      <c r="BOP173"/>
      <c r="BOQ173"/>
      <c r="BOR173"/>
      <c r="BOS173"/>
      <c r="BOT173"/>
      <c r="BOU173"/>
      <c r="BOV173"/>
      <c r="BOW173"/>
      <c r="BOX173"/>
      <c r="BOY173"/>
      <c r="BOZ173"/>
      <c r="BPA173"/>
      <c r="BPB173"/>
      <c r="BPC173"/>
      <c r="BPD173"/>
      <c r="BPE173"/>
      <c r="BPF173"/>
      <c r="BPG173"/>
      <c r="BPH173"/>
      <c r="BPI173"/>
      <c r="BPJ173"/>
      <c r="BPK173"/>
      <c r="BPL173"/>
      <c r="BPM173"/>
      <c r="BPN173"/>
      <c r="BPO173"/>
      <c r="BPP173"/>
      <c r="BPQ173"/>
      <c r="BPR173"/>
      <c r="BPS173"/>
      <c r="BPT173"/>
      <c r="BPU173"/>
      <c r="BPV173"/>
      <c r="BPW173"/>
      <c r="BPX173"/>
      <c r="BPY173"/>
      <c r="BPZ173"/>
      <c r="BQA173"/>
      <c r="BQB173"/>
      <c r="BQC173"/>
      <c r="BQD173"/>
      <c r="BQE173"/>
      <c r="BQF173"/>
      <c r="BQG173"/>
      <c r="BQH173"/>
      <c r="BQI173"/>
      <c r="BQJ173"/>
      <c r="BQK173"/>
      <c r="BQL173"/>
      <c r="BQM173"/>
      <c r="BQN173"/>
      <c r="BQO173"/>
      <c r="BQP173"/>
      <c r="BQQ173"/>
      <c r="BQR173"/>
      <c r="BQS173"/>
      <c r="BQT173"/>
      <c r="BQU173"/>
      <c r="BQV173"/>
      <c r="BQW173"/>
      <c r="BQX173"/>
      <c r="BQY173"/>
      <c r="BQZ173"/>
      <c r="BRA173"/>
      <c r="BRB173"/>
      <c r="BRC173"/>
      <c r="BRD173"/>
      <c r="BRE173"/>
      <c r="BRF173"/>
      <c r="BRG173"/>
      <c r="BRH173"/>
      <c r="BRI173"/>
      <c r="BRJ173"/>
      <c r="BRK173"/>
      <c r="BRL173"/>
      <c r="BRM173"/>
      <c r="BRN173"/>
      <c r="BRO173"/>
      <c r="BRP173"/>
      <c r="BRQ173"/>
      <c r="BRR173"/>
      <c r="BRS173"/>
      <c r="BRT173"/>
      <c r="BRU173"/>
      <c r="BRV173"/>
      <c r="BRW173"/>
      <c r="BRX173"/>
      <c r="BRY173"/>
      <c r="BRZ173"/>
      <c r="BSA173"/>
      <c r="BSB173"/>
      <c r="BSC173"/>
      <c r="BSD173"/>
      <c r="BSE173"/>
      <c r="BSF173"/>
      <c r="BSG173"/>
      <c r="BSH173"/>
      <c r="BSI173"/>
      <c r="BSJ173"/>
      <c r="BSK173"/>
      <c r="BSL173"/>
      <c r="BSM173"/>
      <c r="BSN173"/>
      <c r="BSO173"/>
      <c r="BSP173"/>
      <c r="BSQ173"/>
      <c r="BSR173"/>
      <c r="BSS173"/>
      <c r="BST173"/>
      <c r="BSU173"/>
      <c r="BSV173"/>
      <c r="BSW173"/>
      <c r="BSX173"/>
      <c r="BSY173"/>
      <c r="BSZ173"/>
      <c r="BTA173"/>
      <c r="BTB173"/>
      <c r="BTC173"/>
      <c r="BTD173"/>
      <c r="BTE173"/>
      <c r="BTF173"/>
      <c r="BTG173"/>
      <c r="BTH173"/>
      <c r="BTI173"/>
      <c r="BTJ173"/>
      <c r="BTK173"/>
      <c r="BTL173"/>
      <c r="BTM173"/>
      <c r="BTN173"/>
      <c r="BTO173"/>
      <c r="BTP173"/>
      <c r="BTQ173"/>
      <c r="BTR173"/>
      <c r="BTS173"/>
      <c r="BTT173"/>
      <c r="BTU173"/>
      <c r="BTV173"/>
      <c r="BTW173"/>
      <c r="BTX173"/>
      <c r="BTY173"/>
      <c r="BTZ173"/>
      <c r="BUA173"/>
      <c r="BUB173"/>
      <c r="BUC173"/>
      <c r="BUD173"/>
      <c r="BUE173"/>
      <c r="BUF173"/>
      <c r="BUG173"/>
      <c r="BUH173"/>
      <c r="BUI173"/>
      <c r="BUJ173"/>
      <c r="BUK173"/>
      <c r="BUL173"/>
      <c r="BUM173"/>
      <c r="BUN173"/>
      <c r="BUO173"/>
      <c r="BUP173"/>
      <c r="BUQ173"/>
      <c r="BUR173"/>
      <c r="BUS173"/>
      <c r="BUT173"/>
      <c r="BUU173"/>
      <c r="BUV173"/>
      <c r="BUW173"/>
      <c r="BUX173"/>
      <c r="BUY173"/>
      <c r="BUZ173"/>
      <c r="BVA173"/>
      <c r="BVB173"/>
      <c r="BVC173"/>
      <c r="BVD173"/>
      <c r="BVE173"/>
      <c r="BVF173"/>
      <c r="BVG173"/>
      <c r="BVH173"/>
      <c r="BVI173"/>
      <c r="BVJ173"/>
      <c r="BVK173"/>
      <c r="BVL173"/>
      <c r="BVM173"/>
      <c r="BVN173"/>
      <c r="BVO173"/>
      <c r="BVP173"/>
      <c r="BVQ173"/>
      <c r="BVR173"/>
      <c r="BVS173"/>
      <c r="BVT173"/>
      <c r="BVU173"/>
      <c r="BVV173"/>
      <c r="BVW173"/>
      <c r="BVX173"/>
      <c r="BVY173"/>
      <c r="BVZ173"/>
      <c r="BWA173"/>
      <c r="BWB173"/>
      <c r="BWC173"/>
      <c r="BWD173"/>
      <c r="BWE173"/>
      <c r="BWF173"/>
      <c r="BWG173"/>
      <c r="BWH173"/>
      <c r="BWI173"/>
      <c r="BWJ173"/>
      <c r="BWK173"/>
      <c r="BWL173"/>
      <c r="BWM173"/>
      <c r="BWN173"/>
      <c r="BWO173"/>
      <c r="BWP173"/>
      <c r="BWQ173"/>
      <c r="BWR173"/>
      <c r="BWS173"/>
      <c r="BWT173"/>
      <c r="BWU173"/>
      <c r="BWV173"/>
      <c r="BWW173"/>
      <c r="BWX173"/>
      <c r="BWY173"/>
      <c r="BWZ173"/>
      <c r="BXA173"/>
      <c r="BXB173"/>
      <c r="BXC173"/>
      <c r="BXD173"/>
      <c r="BXE173"/>
      <c r="BXF173"/>
      <c r="BXG173"/>
      <c r="BXH173"/>
      <c r="BXI173"/>
      <c r="BXJ173"/>
      <c r="BXK173"/>
      <c r="BXL173"/>
      <c r="BXM173"/>
      <c r="BXN173"/>
      <c r="BXO173"/>
      <c r="BXP173"/>
      <c r="BXQ173"/>
      <c r="BXR173"/>
      <c r="BXS173"/>
      <c r="BXT173"/>
      <c r="BXU173"/>
      <c r="BXV173"/>
      <c r="BXW173"/>
      <c r="BXX173"/>
      <c r="BXY173"/>
      <c r="BXZ173"/>
      <c r="BYA173"/>
      <c r="BYB173"/>
      <c r="BYC173"/>
      <c r="BYD173"/>
      <c r="BYE173"/>
      <c r="BYF173"/>
      <c r="BYG173"/>
      <c r="BYH173"/>
      <c r="BYI173"/>
      <c r="BYJ173"/>
      <c r="BYK173"/>
      <c r="BYL173"/>
      <c r="BYM173"/>
      <c r="BYN173"/>
      <c r="BYO173"/>
      <c r="BYP173"/>
      <c r="BYQ173"/>
      <c r="BYR173"/>
      <c r="BYS173"/>
      <c r="BYT173"/>
      <c r="BYU173"/>
      <c r="BYV173"/>
      <c r="BYW173"/>
      <c r="BYX173"/>
      <c r="BYY173"/>
      <c r="BYZ173"/>
      <c r="BZA173"/>
      <c r="BZB173"/>
      <c r="BZC173"/>
      <c r="BZD173"/>
      <c r="BZE173"/>
      <c r="BZF173"/>
      <c r="BZG173"/>
      <c r="BZH173"/>
      <c r="BZI173"/>
      <c r="BZJ173"/>
      <c r="BZK173"/>
      <c r="BZL173"/>
      <c r="BZM173"/>
      <c r="BZN173"/>
      <c r="BZO173"/>
      <c r="BZP173"/>
      <c r="BZQ173"/>
      <c r="BZR173"/>
      <c r="BZS173"/>
      <c r="BZT173"/>
      <c r="BZU173"/>
      <c r="BZV173"/>
      <c r="BZW173"/>
      <c r="BZX173"/>
      <c r="BZY173"/>
      <c r="BZZ173"/>
      <c r="CAA173"/>
      <c r="CAB173"/>
      <c r="CAC173"/>
      <c r="CAD173"/>
      <c r="CAE173"/>
      <c r="CAF173"/>
      <c r="CAG173"/>
      <c r="CAH173"/>
      <c r="CAI173"/>
      <c r="CAJ173"/>
      <c r="CAK173"/>
      <c r="CAL173"/>
      <c r="CAM173"/>
      <c r="CAN173"/>
      <c r="CAO173"/>
      <c r="CAP173"/>
      <c r="CAQ173"/>
      <c r="CAR173"/>
      <c r="CAS173"/>
      <c r="CAT173"/>
      <c r="CAU173"/>
      <c r="CAV173"/>
      <c r="CAW173"/>
      <c r="CAX173"/>
      <c r="CAY173"/>
      <c r="CAZ173"/>
      <c r="CBA173"/>
      <c r="CBB173"/>
      <c r="CBC173"/>
      <c r="CBD173"/>
      <c r="CBE173"/>
      <c r="CBF173"/>
      <c r="CBG173"/>
      <c r="CBH173"/>
      <c r="CBI173"/>
      <c r="CBJ173"/>
      <c r="CBK173"/>
      <c r="CBL173"/>
      <c r="CBM173"/>
      <c r="CBN173"/>
      <c r="CBO173"/>
      <c r="CBP173"/>
      <c r="CBQ173"/>
      <c r="CBR173"/>
      <c r="CBS173"/>
      <c r="CBT173"/>
      <c r="CBU173"/>
      <c r="CBV173"/>
      <c r="CBW173"/>
      <c r="CBX173"/>
      <c r="CBY173"/>
      <c r="CBZ173"/>
      <c r="CCA173"/>
      <c r="CCB173"/>
      <c r="CCC173"/>
      <c r="CCD173"/>
      <c r="CCE173"/>
      <c r="CCF173"/>
      <c r="CCG173"/>
      <c r="CCH173"/>
      <c r="CCI173"/>
      <c r="CCJ173"/>
      <c r="CCK173"/>
      <c r="CCL173"/>
      <c r="CCM173"/>
      <c r="CCN173"/>
      <c r="CCO173"/>
      <c r="CCP173"/>
      <c r="CCQ173"/>
      <c r="CCR173"/>
      <c r="CCS173"/>
      <c r="CCT173"/>
      <c r="CCU173"/>
      <c r="CCV173"/>
      <c r="CCW173"/>
      <c r="CCX173"/>
      <c r="CCY173"/>
      <c r="CCZ173"/>
      <c r="CDA173"/>
      <c r="CDB173"/>
      <c r="CDC173"/>
      <c r="CDD173"/>
      <c r="CDE173"/>
      <c r="CDF173"/>
      <c r="CDG173"/>
      <c r="CDH173"/>
      <c r="CDI173"/>
      <c r="CDJ173"/>
      <c r="CDK173"/>
      <c r="CDL173"/>
      <c r="CDM173"/>
      <c r="CDN173"/>
      <c r="CDO173"/>
      <c r="CDP173"/>
      <c r="CDQ173"/>
      <c r="CDR173"/>
      <c r="CDS173"/>
      <c r="CDT173"/>
      <c r="CDU173"/>
      <c r="CDV173"/>
      <c r="CDW173"/>
      <c r="CDX173"/>
      <c r="CDY173"/>
      <c r="CDZ173"/>
      <c r="CEA173"/>
      <c r="CEB173"/>
      <c r="CEC173"/>
      <c r="CED173"/>
      <c r="CEE173"/>
      <c r="CEF173"/>
      <c r="CEG173"/>
      <c r="CEH173"/>
      <c r="CEI173"/>
      <c r="CEJ173"/>
      <c r="CEK173"/>
      <c r="CEL173"/>
      <c r="CEM173"/>
      <c r="CEN173"/>
      <c r="CEO173"/>
      <c r="CEP173"/>
      <c r="CEQ173"/>
      <c r="CER173"/>
      <c r="CES173"/>
      <c r="CET173"/>
      <c r="CEU173"/>
      <c r="CEV173"/>
      <c r="CEW173"/>
      <c r="CEX173"/>
      <c r="CEY173"/>
      <c r="CEZ173"/>
      <c r="CFA173"/>
      <c r="CFB173"/>
      <c r="CFC173"/>
      <c r="CFD173"/>
      <c r="CFE173"/>
      <c r="CFF173"/>
      <c r="CFG173"/>
      <c r="CFH173"/>
      <c r="CFI173"/>
      <c r="CFJ173"/>
      <c r="CFK173"/>
      <c r="CFL173"/>
      <c r="CFM173"/>
      <c r="CFN173"/>
      <c r="CFO173"/>
      <c r="CFP173"/>
      <c r="CFQ173"/>
      <c r="CFR173"/>
      <c r="CFS173"/>
      <c r="CFT173"/>
      <c r="CFU173"/>
      <c r="CFV173"/>
      <c r="CFW173"/>
      <c r="CFX173"/>
      <c r="CFY173"/>
      <c r="CFZ173"/>
      <c r="CGA173"/>
      <c r="CGB173"/>
      <c r="CGC173"/>
      <c r="CGD173"/>
      <c r="CGE173"/>
      <c r="CGF173"/>
      <c r="CGG173"/>
      <c r="CGH173"/>
      <c r="CGI173"/>
      <c r="CGJ173"/>
      <c r="CGK173"/>
      <c r="CGL173"/>
      <c r="CGM173"/>
      <c r="CGN173"/>
      <c r="CGO173"/>
      <c r="CGP173"/>
      <c r="CGQ173"/>
      <c r="CGR173"/>
      <c r="CGS173"/>
      <c r="CGT173"/>
      <c r="CGU173"/>
      <c r="CGV173"/>
      <c r="CGW173"/>
      <c r="CGX173"/>
      <c r="CGY173"/>
      <c r="CGZ173"/>
      <c r="CHA173"/>
      <c r="CHB173"/>
      <c r="CHC173"/>
      <c r="CHD173"/>
      <c r="CHE173"/>
      <c r="CHF173"/>
      <c r="CHG173"/>
      <c r="CHH173"/>
      <c r="CHI173"/>
      <c r="CHJ173"/>
      <c r="CHK173"/>
      <c r="CHL173"/>
      <c r="CHM173"/>
      <c r="CHN173"/>
      <c r="CHO173"/>
      <c r="CHP173"/>
      <c r="CHQ173"/>
      <c r="CHR173"/>
      <c r="CHS173"/>
      <c r="CHT173"/>
      <c r="CHU173"/>
      <c r="CHV173"/>
      <c r="CHW173"/>
      <c r="CHX173"/>
      <c r="CHY173"/>
      <c r="CHZ173"/>
      <c r="CIA173"/>
      <c r="CIB173"/>
      <c r="CIC173"/>
      <c r="CID173"/>
      <c r="CIE173"/>
      <c r="CIF173"/>
      <c r="CIG173"/>
      <c r="CIH173"/>
      <c r="CII173"/>
      <c r="CIJ173"/>
      <c r="CIK173"/>
      <c r="CIL173"/>
      <c r="CIM173"/>
      <c r="CIN173"/>
      <c r="CIO173"/>
      <c r="CIP173"/>
      <c r="CIQ173"/>
      <c r="CIR173"/>
      <c r="CIS173"/>
      <c r="CIT173"/>
      <c r="CIU173"/>
      <c r="CIV173"/>
      <c r="CIW173"/>
      <c r="CIX173"/>
      <c r="CIY173"/>
      <c r="CIZ173"/>
      <c r="CJA173"/>
      <c r="CJB173"/>
      <c r="CJC173"/>
      <c r="CJD173"/>
      <c r="CJE173"/>
      <c r="CJF173"/>
      <c r="CJG173"/>
      <c r="CJH173"/>
      <c r="CJI173"/>
      <c r="CJJ173"/>
      <c r="CJK173"/>
      <c r="CJL173"/>
      <c r="CJM173"/>
      <c r="CJN173"/>
      <c r="CJO173"/>
      <c r="CJP173"/>
      <c r="CJQ173"/>
      <c r="CJR173"/>
      <c r="CJS173"/>
      <c r="CJT173"/>
      <c r="CJU173"/>
      <c r="CJV173"/>
      <c r="CJW173"/>
      <c r="CJX173"/>
      <c r="CJY173"/>
      <c r="CJZ173"/>
      <c r="CKA173"/>
      <c r="CKB173"/>
      <c r="CKC173"/>
      <c r="CKD173"/>
      <c r="CKE173"/>
      <c r="CKF173"/>
      <c r="CKG173"/>
      <c r="CKH173"/>
      <c r="CKI173"/>
      <c r="CKJ173"/>
      <c r="CKK173"/>
      <c r="CKL173"/>
      <c r="CKM173"/>
      <c r="CKN173"/>
      <c r="CKO173"/>
      <c r="CKP173"/>
      <c r="CKQ173"/>
      <c r="CKR173"/>
      <c r="CKS173"/>
      <c r="CKT173"/>
      <c r="CKU173"/>
      <c r="CKV173"/>
      <c r="CKW173"/>
      <c r="CKX173"/>
      <c r="CKY173"/>
      <c r="CKZ173"/>
      <c r="CLA173"/>
      <c r="CLB173"/>
      <c r="CLC173"/>
      <c r="CLD173"/>
      <c r="CLE173"/>
      <c r="CLF173"/>
      <c r="CLG173"/>
      <c r="CLH173"/>
      <c r="CLI173"/>
      <c r="CLJ173"/>
      <c r="CLK173"/>
      <c r="CLL173"/>
      <c r="CLM173"/>
      <c r="CLN173"/>
      <c r="CLO173"/>
      <c r="CLP173"/>
      <c r="CLQ173"/>
      <c r="CLR173"/>
      <c r="CLS173"/>
      <c r="CLT173"/>
      <c r="CLU173"/>
      <c r="CLV173"/>
      <c r="CLW173"/>
      <c r="CLX173"/>
      <c r="CLY173"/>
      <c r="CLZ173"/>
      <c r="CMA173"/>
      <c r="CMB173"/>
      <c r="CMC173"/>
      <c r="CMD173"/>
      <c r="CME173"/>
      <c r="CMF173"/>
      <c r="CMG173"/>
      <c r="CMH173"/>
      <c r="CMI173"/>
      <c r="CMJ173"/>
      <c r="CMK173"/>
      <c r="CML173"/>
      <c r="CMM173"/>
      <c r="CMN173"/>
      <c r="CMO173"/>
      <c r="CMP173"/>
      <c r="CMQ173"/>
      <c r="CMR173"/>
      <c r="CMS173"/>
      <c r="CMT173"/>
      <c r="CMU173"/>
      <c r="CMV173"/>
      <c r="CMW173"/>
      <c r="CMX173"/>
      <c r="CMY173"/>
      <c r="CMZ173"/>
      <c r="CNA173"/>
      <c r="CNB173"/>
      <c r="CNC173"/>
      <c r="CND173"/>
      <c r="CNE173"/>
      <c r="CNF173"/>
      <c r="CNG173"/>
      <c r="CNH173"/>
      <c r="CNI173"/>
      <c r="CNJ173"/>
      <c r="CNK173"/>
      <c r="CNL173"/>
      <c r="CNM173"/>
      <c r="CNN173"/>
      <c r="CNO173"/>
      <c r="CNP173"/>
      <c r="CNQ173"/>
      <c r="CNR173"/>
      <c r="CNS173"/>
      <c r="CNT173"/>
      <c r="CNU173"/>
      <c r="CNV173"/>
      <c r="CNW173"/>
      <c r="CNX173"/>
      <c r="CNY173"/>
      <c r="CNZ173"/>
      <c r="COA173"/>
      <c r="COB173"/>
      <c r="COC173"/>
      <c r="COD173"/>
      <c r="COE173"/>
      <c r="COF173"/>
      <c r="COG173"/>
      <c r="COH173"/>
      <c r="COI173"/>
      <c r="COJ173"/>
      <c r="COK173"/>
      <c r="COL173"/>
      <c r="COM173"/>
      <c r="CON173"/>
      <c r="COO173"/>
      <c r="COP173"/>
      <c r="COQ173"/>
      <c r="COR173"/>
      <c r="COS173"/>
      <c r="COT173"/>
      <c r="COU173"/>
      <c r="COV173"/>
      <c r="COW173"/>
      <c r="COX173"/>
      <c r="COY173"/>
      <c r="COZ173"/>
      <c r="CPA173"/>
      <c r="CPB173"/>
      <c r="CPC173"/>
      <c r="CPD173"/>
      <c r="CPE173"/>
      <c r="CPF173"/>
      <c r="CPG173"/>
      <c r="CPH173"/>
      <c r="CPI173"/>
      <c r="CPJ173"/>
      <c r="CPK173"/>
      <c r="CPL173"/>
      <c r="CPM173"/>
      <c r="CPN173"/>
      <c r="CPO173"/>
      <c r="CPP173"/>
      <c r="CPQ173"/>
      <c r="CPR173"/>
      <c r="CPS173"/>
      <c r="CPT173"/>
      <c r="CPU173"/>
      <c r="CPV173"/>
      <c r="CPW173"/>
      <c r="CPX173"/>
      <c r="CPY173"/>
      <c r="CPZ173"/>
      <c r="CQA173"/>
      <c r="CQB173"/>
      <c r="CQC173"/>
      <c r="CQD173"/>
      <c r="CQE173"/>
      <c r="CQF173"/>
      <c r="CQG173"/>
      <c r="CQH173"/>
      <c r="CQI173"/>
      <c r="CQJ173"/>
      <c r="CQK173"/>
      <c r="CQL173"/>
      <c r="CQM173"/>
      <c r="CQN173"/>
      <c r="CQO173"/>
      <c r="CQP173"/>
      <c r="CQQ173"/>
      <c r="CQR173"/>
      <c r="CQS173"/>
      <c r="CQT173"/>
      <c r="CQU173"/>
      <c r="CQV173"/>
      <c r="CQW173"/>
      <c r="CQX173"/>
      <c r="CQY173"/>
      <c r="CQZ173"/>
      <c r="CRA173"/>
      <c r="CRB173"/>
      <c r="CRC173"/>
      <c r="CRD173"/>
      <c r="CRE173"/>
      <c r="CRF173"/>
      <c r="CRG173"/>
      <c r="CRH173"/>
      <c r="CRI173"/>
      <c r="CRJ173"/>
      <c r="CRK173"/>
      <c r="CRL173"/>
      <c r="CRM173"/>
      <c r="CRN173"/>
      <c r="CRO173"/>
      <c r="CRP173"/>
      <c r="CRQ173"/>
      <c r="CRR173"/>
      <c r="CRS173"/>
      <c r="CRT173"/>
      <c r="CRU173"/>
      <c r="CRV173"/>
      <c r="CRW173"/>
      <c r="CRX173"/>
      <c r="CRY173"/>
      <c r="CRZ173"/>
      <c r="CSA173"/>
      <c r="CSB173"/>
      <c r="CSC173"/>
      <c r="CSD173"/>
      <c r="CSE173"/>
      <c r="CSF173"/>
      <c r="CSG173"/>
      <c r="CSH173"/>
      <c r="CSI173"/>
      <c r="CSJ173"/>
      <c r="CSK173"/>
      <c r="CSL173"/>
      <c r="CSM173"/>
      <c r="CSN173"/>
      <c r="CSO173"/>
      <c r="CSP173"/>
      <c r="CSQ173"/>
      <c r="CSR173"/>
      <c r="CSS173"/>
      <c r="CST173"/>
      <c r="CSU173"/>
      <c r="CSV173"/>
      <c r="CSW173"/>
      <c r="CSX173"/>
      <c r="CSY173"/>
      <c r="CSZ173"/>
      <c r="CTA173"/>
      <c r="CTB173"/>
      <c r="CTC173"/>
      <c r="CTD173"/>
      <c r="CTE173"/>
      <c r="CTF173"/>
      <c r="CTG173"/>
      <c r="CTH173"/>
      <c r="CTI173"/>
      <c r="CTJ173"/>
      <c r="CTK173"/>
      <c r="CTL173"/>
      <c r="CTM173"/>
      <c r="CTN173"/>
      <c r="CTO173"/>
      <c r="CTP173"/>
      <c r="CTQ173"/>
      <c r="CTR173"/>
      <c r="CTS173"/>
      <c r="CTT173"/>
      <c r="CTU173"/>
      <c r="CTV173"/>
      <c r="CTW173"/>
      <c r="CTX173"/>
      <c r="CTY173"/>
      <c r="CTZ173"/>
      <c r="CUA173"/>
      <c r="CUB173"/>
      <c r="CUC173"/>
      <c r="CUD173"/>
      <c r="CUE173"/>
      <c r="CUF173"/>
      <c r="CUG173"/>
      <c r="CUH173"/>
      <c r="CUI173"/>
      <c r="CUJ173"/>
      <c r="CUK173"/>
      <c r="CUL173"/>
      <c r="CUM173"/>
      <c r="CUN173"/>
      <c r="CUO173"/>
      <c r="CUP173"/>
      <c r="CUQ173"/>
      <c r="CUR173"/>
      <c r="CUS173"/>
      <c r="CUT173"/>
      <c r="CUU173"/>
      <c r="CUV173"/>
      <c r="CUW173"/>
      <c r="CUX173"/>
      <c r="CUY173"/>
      <c r="CUZ173"/>
      <c r="CVA173"/>
      <c r="CVB173"/>
      <c r="CVC173"/>
      <c r="CVD173"/>
      <c r="CVE173"/>
      <c r="CVF173"/>
      <c r="CVG173"/>
      <c r="CVH173"/>
      <c r="CVI173"/>
      <c r="CVJ173"/>
      <c r="CVK173"/>
      <c r="CVL173"/>
      <c r="CVM173"/>
      <c r="CVN173"/>
      <c r="CVO173"/>
      <c r="CVP173"/>
      <c r="CVQ173"/>
      <c r="CVR173"/>
      <c r="CVS173"/>
      <c r="CVT173"/>
      <c r="CVU173"/>
      <c r="CVV173"/>
      <c r="CVW173"/>
      <c r="CVX173"/>
      <c r="CVY173"/>
      <c r="CVZ173"/>
      <c r="CWA173"/>
      <c r="CWB173"/>
      <c r="CWC173"/>
      <c r="CWD173"/>
      <c r="CWE173"/>
      <c r="CWF173"/>
      <c r="CWG173"/>
      <c r="CWH173"/>
      <c r="CWI173"/>
      <c r="CWJ173"/>
      <c r="CWK173"/>
      <c r="CWL173"/>
      <c r="CWM173"/>
      <c r="CWN173"/>
      <c r="CWO173"/>
      <c r="CWP173"/>
      <c r="CWQ173"/>
      <c r="CWR173"/>
      <c r="CWS173"/>
      <c r="CWT173"/>
      <c r="CWU173"/>
      <c r="CWV173"/>
      <c r="CWW173"/>
      <c r="CWX173"/>
      <c r="CWY173"/>
      <c r="CWZ173"/>
      <c r="CXA173"/>
      <c r="CXB173"/>
      <c r="CXC173"/>
      <c r="CXD173"/>
      <c r="CXE173"/>
      <c r="CXF173"/>
      <c r="CXG173"/>
      <c r="CXH173"/>
      <c r="CXI173"/>
      <c r="CXJ173"/>
      <c r="CXK173"/>
      <c r="CXL173"/>
      <c r="CXM173"/>
      <c r="CXN173"/>
      <c r="CXO173"/>
      <c r="CXP173"/>
      <c r="CXQ173"/>
      <c r="CXR173"/>
      <c r="CXS173"/>
      <c r="CXT173"/>
      <c r="CXU173"/>
      <c r="CXV173"/>
      <c r="CXW173"/>
      <c r="CXX173"/>
      <c r="CXY173"/>
      <c r="CXZ173"/>
      <c r="CYA173"/>
      <c r="CYB173"/>
      <c r="CYC173"/>
      <c r="CYD173"/>
      <c r="CYE173"/>
      <c r="CYF173"/>
      <c r="CYG173"/>
      <c r="CYH173"/>
      <c r="CYI173"/>
      <c r="CYJ173"/>
      <c r="CYK173"/>
      <c r="CYL173"/>
      <c r="CYM173"/>
      <c r="CYN173"/>
      <c r="CYO173"/>
      <c r="CYP173"/>
      <c r="CYQ173"/>
      <c r="CYR173"/>
      <c r="CYS173"/>
      <c r="CYT173"/>
      <c r="CYU173"/>
      <c r="CYV173"/>
      <c r="CYW173"/>
      <c r="CYX173"/>
      <c r="CYY173"/>
      <c r="CYZ173"/>
      <c r="CZA173"/>
      <c r="CZB173"/>
      <c r="CZC173"/>
      <c r="CZD173"/>
      <c r="CZE173"/>
      <c r="CZF173"/>
      <c r="CZG173"/>
      <c r="CZH173"/>
      <c r="CZI173"/>
      <c r="CZJ173"/>
      <c r="CZK173"/>
      <c r="CZL173"/>
      <c r="CZM173"/>
      <c r="CZN173"/>
      <c r="CZO173"/>
      <c r="CZP173"/>
      <c r="CZQ173"/>
      <c r="CZR173"/>
      <c r="CZS173"/>
      <c r="CZT173"/>
      <c r="CZU173"/>
      <c r="CZV173"/>
      <c r="CZW173"/>
      <c r="CZX173"/>
      <c r="CZY173"/>
      <c r="CZZ173"/>
      <c r="DAA173"/>
      <c r="DAB173"/>
      <c r="DAC173"/>
      <c r="DAD173"/>
      <c r="DAE173"/>
      <c r="DAF173"/>
      <c r="DAG173"/>
      <c r="DAH173"/>
      <c r="DAI173"/>
      <c r="DAJ173"/>
      <c r="DAK173"/>
      <c r="DAL173"/>
      <c r="DAM173"/>
      <c r="DAN173"/>
      <c r="DAO173"/>
      <c r="DAP173"/>
      <c r="DAQ173"/>
      <c r="DAR173"/>
      <c r="DAS173"/>
      <c r="DAT173"/>
      <c r="DAU173"/>
      <c r="DAV173"/>
      <c r="DAW173"/>
      <c r="DAX173"/>
      <c r="DAY173"/>
      <c r="DAZ173"/>
      <c r="DBA173"/>
      <c r="DBB173"/>
      <c r="DBC173"/>
      <c r="DBD173"/>
      <c r="DBE173"/>
      <c r="DBF173"/>
      <c r="DBG173"/>
      <c r="DBH173"/>
      <c r="DBI173"/>
      <c r="DBJ173"/>
      <c r="DBK173"/>
      <c r="DBL173"/>
      <c r="DBM173"/>
      <c r="DBN173"/>
      <c r="DBO173"/>
      <c r="DBP173"/>
      <c r="DBQ173"/>
      <c r="DBR173"/>
      <c r="DBS173"/>
      <c r="DBT173"/>
      <c r="DBU173"/>
      <c r="DBV173"/>
      <c r="DBW173"/>
      <c r="DBX173"/>
      <c r="DBY173"/>
      <c r="DBZ173"/>
      <c r="DCA173"/>
      <c r="DCB173"/>
      <c r="DCC173"/>
      <c r="DCD173"/>
      <c r="DCE173"/>
      <c r="DCF173"/>
      <c r="DCG173"/>
      <c r="DCH173"/>
      <c r="DCI173"/>
      <c r="DCJ173"/>
      <c r="DCK173"/>
      <c r="DCL173"/>
      <c r="DCM173"/>
      <c r="DCN173"/>
      <c r="DCO173"/>
      <c r="DCP173"/>
      <c r="DCQ173"/>
      <c r="DCR173"/>
      <c r="DCS173"/>
      <c r="DCT173"/>
      <c r="DCU173"/>
      <c r="DCV173"/>
      <c r="DCW173"/>
      <c r="DCX173"/>
      <c r="DCY173"/>
      <c r="DCZ173"/>
      <c r="DDA173"/>
      <c r="DDB173"/>
      <c r="DDC173"/>
      <c r="DDD173"/>
      <c r="DDE173"/>
      <c r="DDF173"/>
      <c r="DDG173"/>
      <c r="DDH173"/>
      <c r="DDI173"/>
      <c r="DDJ173"/>
      <c r="DDK173"/>
      <c r="DDL173"/>
      <c r="DDM173"/>
      <c r="DDN173"/>
      <c r="DDO173"/>
      <c r="DDP173"/>
      <c r="DDQ173"/>
      <c r="DDR173"/>
      <c r="DDS173"/>
      <c r="DDT173"/>
      <c r="DDU173"/>
      <c r="DDV173"/>
      <c r="DDW173"/>
      <c r="DDX173"/>
      <c r="DDY173"/>
      <c r="DDZ173"/>
      <c r="DEA173"/>
      <c r="DEB173"/>
      <c r="DEC173"/>
      <c r="DED173"/>
      <c r="DEE173"/>
      <c r="DEF173"/>
      <c r="DEG173"/>
      <c r="DEH173"/>
      <c r="DEI173"/>
      <c r="DEJ173"/>
      <c r="DEK173"/>
      <c r="DEL173"/>
      <c r="DEM173"/>
      <c r="DEN173"/>
      <c r="DEO173"/>
      <c r="DEP173"/>
      <c r="DEQ173"/>
      <c r="DER173"/>
      <c r="DES173"/>
      <c r="DET173"/>
      <c r="DEU173"/>
      <c r="DEV173"/>
      <c r="DEW173"/>
      <c r="DEX173"/>
      <c r="DEY173"/>
      <c r="DEZ173"/>
      <c r="DFA173"/>
      <c r="DFB173"/>
      <c r="DFC173"/>
      <c r="DFD173"/>
      <c r="DFE173"/>
      <c r="DFF173"/>
      <c r="DFG173"/>
      <c r="DFH173"/>
      <c r="DFI173"/>
      <c r="DFJ173"/>
      <c r="DFK173"/>
      <c r="DFL173"/>
      <c r="DFM173"/>
      <c r="DFN173"/>
      <c r="DFO173"/>
      <c r="DFP173"/>
      <c r="DFQ173"/>
      <c r="DFR173"/>
      <c r="DFS173"/>
      <c r="DFT173"/>
      <c r="DFU173"/>
      <c r="DFV173"/>
      <c r="DFW173"/>
      <c r="DFX173"/>
      <c r="DFY173"/>
      <c r="DFZ173"/>
      <c r="DGA173"/>
      <c r="DGB173"/>
      <c r="DGC173"/>
      <c r="DGD173"/>
      <c r="DGE173"/>
      <c r="DGF173"/>
      <c r="DGG173"/>
      <c r="DGH173"/>
      <c r="DGI173"/>
      <c r="DGJ173"/>
      <c r="DGK173"/>
      <c r="DGL173"/>
      <c r="DGM173"/>
      <c r="DGN173"/>
      <c r="DGO173"/>
      <c r="DGP173"/>
      <c r="DGQ173"/>
      <c r="DGR173"/>
      <c r="DGS173"/>
      <c r="DGT173"/>
      <c r="DGU173"/>
      <c r="DGV173"/>
      <c r="DGW173"/>
      <c r="DGX173"/>
      <c r="DGY173"/>
      <c r="DGZ173"/>
      <c r="DHA173"/>
      <c r="DHB173"/>
      <c r="DHC173"/>
      <c r="DHD173"/>
      <c r="DHE173"/>
      <c r="DHF173"/>
      <c r="DHG173"/>
      <c r="DHH173"/>
      <c r="DHI173"/>
      <c r="DHJ173"/>
      <c r="DHK173"/>
      <c r="DHL173"/>
      <c r="DHM173"/>
      <c r="DHN173"/>
      <c r="DHO173"/>
      <c r="DHP173"/>
      <c r="DHQ173"/>
      <c r="DHR173"/>
      <c r="DHS173"/>
      <c r="DHT173"/>
      <c r="DHU173"/>
      <c r="DHV173"/>
      <c r="DHW173"/>
      <c r="DHX173"/>
      <c r="DHY173"/>
      <c r="DHZ173"/>
      <c r="DIA173"/>
      <c r="DIB173"/>
      <c r="DIC173"/>
      <c r="DID173"/>
      <c r="DIE173"/>
      <c r="DIF173"/>
      <c r="DIG173"/>
      <c r="DIH173"/>
      <c r="DII173"/>
      <c r="DIJ173"/>
      <c r="DIK173"/>
      <c r="DIL173"/>
      <c r="DIM173"/>
      <c r="DIN173"/>
      <c r="DIO173"/>
      <c r="DIP173"/>
      <c r="DIQ173"/>
      <c r="DIR173"/>
      <c r="DIS173"/>
      <c r="DIT173"/>
      <c r="DIU173"/>
      <c r="DIV173"/>
      <c r="DIW173"/>
      <c r="DIX173"/>
      <c r="DIY173"/>
      <c r="DIZ173"/>
      <c r="DJA173"/>
      <c r="DJB173"/>
      <c r="DJC173"/>
      <c r="DJD173"/>
      <c r="DJE173"/>
      <c r="DJF173"/>
      <c r="DJG173"/>
      <c r="DJH173"/>
      <c r="DJI173"/>
      <c r="DJJ173"/>
      <c r="DJK173"/>
      <c r="DJL173"/>
      <c r="DJM173"/>
      <c r="DJN173"/>
      <c r="DJO173"/>
      <c r="DJP173"/>
      <c r="DJQ173"/>
      <c r="DJR173"/>
      <c r="DJS173"/>
      <c r="DJT173"/>
      <c r="DJU173"/>
      <c r="DJV173"/>
      <c r="DJW173"/>
      <c r="DJX173"/>
      <c r="DJY173"/>
      <c r="DJZ173"/>
      <c r="DKA173"/>
      <c r="DKB173"/>
      <c r="DKC173"/>
      <c r="DKD173"/>
      <c r="DKE173"/>
      <c r="DKF173"/>
      <c r="DKG173"/>
      <c r="DKH173"/>
      <c r="DKI173"/>
      <c r="DKJ173"/>
      <c r="DKK173"/>
      <c r="DKL173"/>
      <c r="DKM173"/>
      <c r="DKN173"/>
      <c r="DKO173"/>
      <c r="DKP173"/>
      <c r="DKQ173"/>
      <c r="DKR173"/>
      <c r="DKS173"/>
      <c r="DKT173"/>
      <c r="DKU173"/>
      <c r="DKV173"/>
      <c r="DKW173"/>
      <c r="DKX173"/>
      <c r="DKY173"/>
      <c r="DKZ173"/>
      <c r="DLA173"/>
      <c r="DLB173"/>
      <c r="DLC173"/>
      <c r="DLD173"/>
      <c r="DLE173"/>
      <c r="DLF173"/>
      <c r="DLG173"/>
      <c r="DLH173"/>
      <c r="DLI173"/>
      <c r="DLJ173"/>
      <c r="DLK173"/>
      <c r="DLL173"/>
      <c r="DLM173"/>
      <c r="DLN173"/>
      <c r="DLO173"/>
      <c r="DLP173"/>
      <c r="DLQ173"/>
      <c r="DLR173"/>
      <c r="DLS173"/>
      <c r="DLT173"/>
      <c r="DLU173"/>
      <c r="DLV173"/>
      <c r="DLW173"/>
      <c r="DLX173"/>
      <c r="DLY173"/>
      <c r="DLZ173"/>
      <c r="DMA173"/>
      <c r="DMB173"/>
      <c r="DMC173"/>
      <c r="DMD173"/>
      <c r="DME173"/>
      <c r="DMF173"/>
      <c r="DMG173"/>
      <c r="DMH173"/>
      <c r="DMI173"/>
      <c r="DMJ173"/>
      <c r="DMK173"/>
      <c r="DML173"/>
      <c r="DMM173"/>
      <c r="DMN173"/>
      <c r="DMO173"/>
      <c r="DMP173"/>
      <c r="DMQ173"/>
      <c r="DMR173"/>
      <c r="DMS173"/>
      <c r="DMT173"/>
      <c r="DMU173"/>
      <c r="DMV173"/>
      <c r="DMW173"/>
      <c r="DMX173"/>
      <c r="DMY173"/>
      <c r="DMZ173"/>
      <c r="DNA173"/>
      <c r="DNB173"/>
      <c r="DNC173"/>
      <c r="DND173"/>
      <c r="DNE173"/>
      <c r="DNF173"/>
      <c r="DNG173"/>
      <c r="DNH173"/>
      <c r="DNI173"/>
      <c r="DNJ173"/>
      <c r="DNK173"/>
      <c r="DNL173"/>
      <c r="DNM173"/>
      <c r="DNN173"/>
      <c r="DNO173"/>
      <c r="DNP173"/>
      <c r="DNQ173"/>
      <c r="DNR173"/>
      <c r="DNS173"/>
      <c r="DNT173"/>
      <c r="DNU173"/>
      <c r="DNV173"/>
      <c r="DNW173"/>
      <c r="DNX173"/>
      <c r="DNY173"/>
      <c r="DNZ173"/>
      <c r="DOA173"/>
      <c r="DOB173"/>
      <c r="DOC173"/>
      <c r="DOD173"/>
      <c r="DOE173"/>
      <c r="DOF173"/>
      <c r="DOG173"/>
      <c r="DOH173"/>
      <c r="DOI173"/>
      <c r="DOJ173"/>
      <c r="DOK173"/>
      <c r="DOL173"/>
      <c r="DOM173"/>
      <c r="DON173"/>
      <c r="DOO173"/>
      <c r="DOP173"/>
      <c r="DOQ173"/>
      <c r="DOR173"/>
      <c r="DOS173"/>
      <c r="DOT173"/>
      <c r="DOU173"/>
      <c r="DOV173"/>
      <c r="DOW173"/>
      <c r="DOX173"/>
      <c r="DOY173"/>
      <c r="DOZ173"/>
      <c r="DPA173"/>
      <c r="DPB173"/>
      <c r="DPC173"/>
      <c r="DPD173"/>
      <c r="DPE173"/>
      <c r="DPF173"/>
      <c r="DPG173"/>
      <c r="DPH173"/>
      <c r="DPI173"/>
      <c r="DPJ173"/>
      <c r="DPK173"/>
      <c r="DPL173"/>
      <c r="DPM173"/>
      <c r="DPN173"/>
      <c r="DPO173"/>
      <c r="DPP173"/>
      <c r="DPQ173"/>
      <c r="DPR173"/>
      <c r="DPS173"/>
      <c r="DPT173"/>
      <c r="DPU173"/>
      <c r="DPV173"/>
      <c r="DPW173"/>
      <c r="DPX173"/>
      <c r="DPY173"/>
      <c r="DPZ173"/>
      <c r="DQA173"/>
      <c r="DQB173"/>
      <c r="DQC173"/>
      <c r="DQD173"/>
      <c r="DQE173"/>
      <c r="DQF173"/>
      <c r="DQG173"/>
      <c r="DQH173"/>
      <c r="DQI173"/>
      <c r="DQJ173"/>
      <c r="DQK173"/>
      <c r="DQL173"/>
      <c r="DQM173"/>
      <c r="DQN173"/>
      <c r="DQO173"/>
      <c r="DQP173"/>
      <c r="DQQ173"/>
      <c r="DQR173"/>
      <c r="DQS173"/>
      <c r="DQT173"/>
      <c r="DQU173"/>
      <c r="DQV173"/>
      <c r="DQW173"/>
      <c r="DQX173"/>
      <c r="DQY173"/>
      <c r="DQZ173"/>
      <c r="DRA173"/>
      <c r="DRB173"/>
      <c r="DRC173"/>
      <c r="DRD173"/>
      <c r="DRE173"/>
      <c r="DRF173"/>
      <c r="DRG173"/>
      <c r="DRH173"/>
      <c r="DRI173"/>
      <c r="DRJ173"/>
      <c r="DRK173"/>
      <c r="DRL173"/>
      <c r="DRM173"/>
      <c r="DRN173"/>
      <c r="DRO173"/>
      <c r="DRP173"/>
      <c r="DRQ173"/>
      <c r="DRR173"/>
      <c r="DRS173"/>
      <c r="DRT173"/>
      <c r="DRU173"/>
      <c r="DRV173"/>
      <c r="DRW173"/>
      <c r="DRX173"/>
      <c r="DRY173"/>
      <c r="DRZ173"/>
      <c r="DSA173"/>
      <c r="DSB173"/>
      <c r="DSC173"/>
      <c r="DSD173"/>
      <c r="DSE173"/>
      <c r="DSF173"/>
      <c r="DSG173"/>
      <c r="DSH173"/>
      <c r="DSI173"/>
      <c r="DSJ173"/>
      <c r="DSK173"/>
      <c r="DSL173"/>
      <c r="DSM173"/>
      <c r="DSN173"/>
      <c r="DSO173"/>
      <c r="DSP173"/>
      <c r="DSQ173"/>
      <c r="DSR173"/>
      <c r="DSS173"/>
      <c r="DST173"/>
      <c r="DSU173"/>
      <c r="DSV173"/>
      <c r="DSW173"/>
      <c r="DSX173"/>
      <c r="DSY173"/>
      <c r="DSZ173"/>
      <c r="DTA173"/>
      <c r="DTB173"/>
      <c r="DTC173"/>
      <c r="DTD173"/>
      <c r="DTE173"/>
      <c r="DTF173"/>
      <c r="DTG173"/>
      <c r="DTH173"/>
      <c r="DTI173"/>
      <c r="DTJ173"/>
      <c r="DTK173"/>
      <c r="DTL173"/>
      <c r="DTM173"/>
      <c r="DTN173"/>
      <c r="DTO173"/>
      <c r="DTP173"/>
      <c r="DTQ173"/>
      <c r="DTR173"/>
      <c r="DTS173"/>
      <c r="DTT173"/>
      <c r="DTU173"/>
      <c r="DTV173"/>
      <c r="DTW173"/>
      <c r="DTX173"/>
      <c r="DTY173"/>
      <c r="DTZ173"/>
      <c r="DUA173"/>
      <c r="DUB173"/>
      <c r="DUC173"/>
      <c r="DUD173"/>
      <c r="DUE173"/>
      <c r="DUF173"/>
      <c r="DUG173"/>
      <c r="DUH173"/>
      <c r="DUI173"/>
      <c r="DUJ173"/>
      <c r="DUK173"/>
      <c r="DUL173"/>
      <c r="DUM173"/>
      <c r="DUN173"/>
      <c r="DUO173"/>
      <c r="DUP173"/>
      <c r="DUQ173"/>
      <c r="DUR173"/>
      <c r="DUS173"/>
      <c r="DUT173"/>
      <c r="DUU173"/>
      <c r="DUV173"/>
      <c r="DUW173"/>
      <c r="DUX173"/>
      <c r="DUY173"/>
      <c r="DUZ173"/>
      <c r="DVA173"/>
      <c r="DVB173"/>
      <c r="DVC173"/>
      <c r="DVD173"/>
      <c r="DVE173"/>
      <c r="DVF173"/>
      <c r="DVG173"/>
      <c r="DVH173"/>
      <c r="DVI173"/>
      <c r="DVJ173"/>
      <c r="DVK173"/>
      <c r="DVL173"/>
      <c r="DVM173"/>
      <c r="DVN173"/>
      <c r="DVO173"/>
      <c r="DVP173"/>
      <c r="DVQ173"/>
      <c r="DVR173"/>
      <c r="DVS173"/>
      <c r="DVT173"/>
      <c r="DVU173"/>
      <c r="DVV173"/>
      <c r="DVW173"/>
      <c r="DVX173"/>
      <c r="DVY173"/>
      <c r="DVZ173"/>
      <c r="DWA173"/>
      <c r="DWB173"/>
      <c r="DWC173"/>
      <c r="DWD173"/>
      <c r="DWE173"/>
      <c r="DWF173"/>
      <c r="DWG173"/>
      <c r="DWH173"/>
      <c r="DWI173"/>
      <c r="DWJ173"/>
      <c r="DWK173"/>
      <c r="DWL173"/>
      <c r="DWM173"/>
      <c r="DWN173"/>
      <c r="DWO173"/>
      <c r="DWP173"/>
      <c r="DWQ173"/>
      <c r="DWR173"/>
      <c r="DWS173"/>
      <c r="DWT173"/>
      <c r="DWU173"/>
      <c r="DWV173"/>
      <c r="DWW173"/>
      <c r="DWX173"/>
      <c r="DWY173"/>
      <c r="DWZ173"/>
      <c r="DXA173"/>
      <c r="DXB173"/>
      <c r="DXC173"/>
      <c r="DXD173"/>
      <c r="DXE173"/>
      <c r="DXF173"/>
      <c r="DXG173"/>
      <c r="DXH173"/>
      <c r="DXI173"/>
      <c r="DXJ173"/>
      <c r="DXK173"/>
      <c r="DXL173"/>
      <c r="DXM173"/>
      <c r="DXN173"/>
      <c r="DXO173"/>
      <c r="DXP173"/>
      <c r="DXQ173"/>
      <c r="DXR173"/>
      <c r="DXS173"/>
      <c r="DXT173"/>
      <c r="DXU173"/>
      <c r="DXV173"/>
      <c r="DXW173"/>
      <c r="DXX173"/>
      <c r="DXY173"/>
      <c r="DXZ173"/>
      <c r="DYA173"/>
      <c r="DYB173"/>
      <c r="DYC173"/>
      <c r="DYD173"/>
      <c r="DYE173"/>
      <c r="DYF173"/>
      <c r="DYG173"/>
      <c r="DYH173"/>
      <c r="DYI173"/>
      <c r="DYJ173"/>
      <c r="DYK173"/>
      <c r="DYL173"/>
      <c r="DYM173"/>
      <c r="DYN173"/>
      <c r="DYO173"/>
      <c r="DYP173"/>
      <c r="DYQ173"/>
      <c r="DYR173"/>
      <c r="DYS173"/>
      <c r="DYT173"/>
      <c r="DYU173"/>
      <c r="DYV173"/>
      <c r="DYW173"/>
      <c r="DYX173"/>
      <c r="DYY173"/>
      <c r="DYZ173"/>
      <c r="DZA173"/>
      <c r="DZB173"/>
      <c r="DZC173"/>
      <c r="DZD173"/>
      <c r="DZE173"/>
      <c r="DZF173"/>
      <c r="DZG173"/>
      <c r="DZH173"/>
      <c r="DZI173"/>
      <c r="DZJ173"/>
      <c r="DZK173"/>
      <c r="DZL173"/>
      <c r="DZM173"/>
      <c r="DZN173"/>
      <c r="DZO173"/>
      <c r="DZP173"/>
      <c r="DZQ173"/>
      <c r="DZR173"/>
      <c r="DZS173"/>
      <c r="DZT173"/>
      <c r="DZU173"/>
      <c r="DZV173"/>
      <c r="DZW173"/>
      <c r="DZX173"/>
      <c r="DZY173"/>
      <c r="DZZ173"/>
      <c r="EAA173"/>
      <c r="EAB173"/>
      <c r="EAC173"/>
      <c r="EAD173"/>
      <c r="EAE173"/>
      <c r="EAF173"/>
      <c r="EAG173"/>
      <c r="EAH173"/>
      <c r="EAI173"/>
      <c r="EAJ173"/>
      <c r="EAK173"/>
      <c r="EAL173"/>
      <c r="EAM173"/>
      <c r="EAN173"/>
      <c r="EAO173"/>
      <c r="EAP173"/>
      <c r="EAQ173"/>
      <c r="EAR173"/>
      <c r="EAS173"/>
      <c r="EAT173"/>
      <c r="EAU173"/>
      <c r="EAV173"/>
      <c r="EAW173"/>
      <c r="EAX173"/>
      <c r="EAY173"/>
      <c r="EAZ173"/>
      <c r="EBA173"/>
      <c r="EBB173"/>
      <c r="EBC173"/>
      <c r="EBD173"/>
      <c r="EBE173"/>
      <c r="EBF173"/>
      <c r="EBG173"/>
      <c r="EBH173"/>
      <c r="EBI173"/>
      <c r="EBJ173"/>
      <c r="EBK173"/>
      <c r="EBL173"/>
      <c r="EBM173"/>
      <c r="EBN173"/>
      <c r="EBO173"/>
      <c r="EBP173"/>
      <c r="EBQ173"/>
      <c r="EBR173"/>
      <c r="EBS173"/>
      <c r="EBT173"/>
      <c r="EBU173"/>
      <c r="EBV173"/>
      <c r="EBW173"/>
      <c r="EBX173"/>
      <c r="EBY173"/>
      <c r="EBZ173"/>
      <c r="ECA173"/>
      <c r="ECB173"/>
      <c r="ECC173"/>
      <c r="ECD173"/>
      <c r="ECE173"/>
      <c r="ECF173"/>
      <c r="ECG173"/>
      <c r="ECH173"/>
      <c r="ECI173"/>
      <c r="ECJ173"/>
      <c r="ECK173"/>
      <c r="ECL173"/>
      <c r="ECM173"/>
      <c r="ECN173"/>
      <c r="ECO173"/>
      <c r="ECP173"/>
      <c r="ECQ173"/>
      <c r="ECR173"/>
      <c r="ECS173"/>
      <c r="ECT173"/>
      <c r="ECU173"/>
      <c r="ECV173"/>
      <c r="ECW173"/>
      <c r="ECX173"/>
      <c r="ECY173"/>
      <c r="ECZ173"/>
      <c r="EDA173"/>
      <c r="EDB173"/>
      <c r="EDC173"/>
      <c r="EDD173"/>
      <c r="EDE173"/>
      <c r="EDF173"/>
      <c r="EDG173"/>
      <c r="EDH173"/>
      <c r="EDI173"/>
      <c r="EDJ173"/>
      <c r="EDK173"/>
      <c r="EDL173"/>
      <c r="EDM173"/>
      <c r="EDN173"/>
      <c r="EDO173"/>
      <c r="EDP173"/>
      <c r="EDQ173"/>
      <c r="EDR173"/>
      <c r="EDS173"/>
      <c r="EDT173"/>
      <c r="EDU173"/>
      <c r="EDV173"/>
      <c r="EDW173"/>
      <c r="EDX173"/>
      <c r="EDY173"/>
      <c r="EDZ173"/>
      <c r="EEA173"/>
      <c r="EEB173"/>
      <c r="EEC173"/>
      <c r="EED173"/>
      <c r="EEE173"/>
      <c r="EEF173"/>
      <c r="EEG173"/>
      <c r="EEH173"/>
      <c r="EEI173"/>
      <c r="EEJ173"/>
      <c r="EEK173"/>
      <c r="EEL173"/>
      <c r="EEM173"/>
      <c r="EEN173"/>
      <c r="EEO173"/>
      <c r="EEP173"/>
      <c r="EEQ173"/>
      <c r="EER173"/>
      <c r="EES173"/>
      <c r="EET173"/>
      <c r="EEU173"/>
      <c r="EEV173"/>
      <c r="EEW173"/>
      <c r="EEX173"/>
      <c r="EEY173"/>
      <c r="EEZ173"/>
      <c r="EFA173"/>
      <c r="EFB173"/>
      <c r="EFC173"/>
      <c r="EFD173"/>
      <c r="EFE173"/>
      <c r="EFF173"/>
      <c r="EFG173"/>
      <c r="EFH173"/>
      <c r="EFI173"/>
      <c r="EFJ173"/>
      <c r="EFK173"/>
      <c r="EFL173"/>
      <c r="EFM173"/>
      <c r="EFN173"/>
      <c r="EFO173"/>
      <c r="EFP173"/>
      <c r="EFQ173"/>
      <c r="EFR173"/>
      <c r="EFS173"/>
      <c r="EFT173"/>
      <c r="EFU173"/>
      <c r="EFV173"/>
      <c r="EFW173"/>
      <c r="EFX173"/>
      <c r="EFY173"/>
      <c r="EFZ173"/>
      <c r="EGA173"/>
      <c r="EGB173"/>
      <c r="EGC173"/>
      <c r="EGD173"/>
      <c r="EGE173"/>
      <c r="EGF173"/>
      <c r="EGG173"/>
      <c r="EGH173"/>
      <c r="EGI173"/>
      <c r="EGJ173"/>
      <c r="EGK173"/>
      <c r="EGL173"/>
      <c r="EGM173"/>
      <c r="EGN173"/>
      <c r="EGO173"/>
      <c r="EGP173"/>
      <c r="EGQ173"/>
      <c r="EGR173"/>
      <c r="EGS173"/>
      <c r="EGT173"/>
      <c r="EGU173"/>
      <c r="EGV173"/>
      <c r="EGW173"/>
      <c r="EGX173"/>
      <c r="EGY173"/>
      <c r="EGZ173"/>
      <c r="EHA173"/>
      <c r="EHB173"/>
      <c r="EHC173"/>
      <c r="EHD173"/>
      <c r="EHE173"/>
      <c r="EHF173"/>
      <c r="EHG173"/>
      <c r="EHH173"/>
      <c r="EHI173"/>
      <c r="EHJ173"/>
      <c r="EHK173"/>
      <c r="EHL173"/>
      <c r="EHM173"/>
      <c r="EHN173"/>
      <c r="EHO173"/>
      <c r="EHP173"/>
      <c r="EHQ173"/>
      <c r="EHR173"/>
      <c r="EHS173"/>
      <c r="EHT173"/>
      <c r="EHU173"/>
      <c r="EHV173"/>
      <c r="EHW173"/>
      <c r="EHX173"/>
      <c r="EHY173"/>
      <c r="EHZ173"/>
      <c r="EIA173"/>
      <c r="EIB173"/>
      <c r="EIC173"/>
      <c r="EID173"/>
      <c r="EIE173"/>
      <c r="EIF173"/>
      <c r="EIG173"/>
      <c r="EIH173"/>
      <c r="EII173"/>
      <c r="EIJ173"/>
      <c r="EIK173"/>
      <c r="EIL173"/>
      <c r="EIM173"/>
      <c r="EIN173"/>
      <c r="EIO173"/>
      <c r="EIP173"/>
      <c r="EIQ173"/>
      <c r="EIR173"/>
      <c r="EIS173"/>
      <c r="EIT173"/>
      <c r="EIU173"/>
      <c r="EIV173"/>
      <c r="EIW173"/>
      <c r="EIX173"/>
      <c r="EIY173"/>
      <c r="EIZ173"/>
      <c r="EJA173"/>
      <c r="EJB173"/>
      <c r="EJC173"/>
      <c r="EJD173"/>
      <c r="EJE173"/>
      <c r="EJF173"/>
      <c r="EJG173"/>
      <c r="EJH173"/>
      <c r="EJI173"/>
      <c r="EJJ173"/>
      <c r="EJK173"/>
      <c r="EJL173"/>
      <c r="EJM173"/>
      <c r="EJN173"/>
      <c r="EJO173"/>
      <c r="EJP173"/>
      <c r="EJQ173"/>
      <c r="EJR173"/>
      <c r="EJS173"/>
      <c r="EJT173"/>
      <c r="EJU173"/>
      <c r="EJV173"/>
      <c r="EJW173"/>
      <c r="EJX173"/>
      <c r="EJY173"/>
      <c r="EJZ173"/>
      <c r="EKA173"/>
      <c r="EKB173"/>
      <c r="EKC173"/>
      <c r="EKD173"/>
      <c r="EKE173"/>
      <c r="EKF173"/>
      <c r="EKG173"/>
      <c r="EKH173"/>
      <c r="EKI173"/>
      <c r="EKJ173"/>
      <c r="EKK173"/>
      <c r="EKL173"/>
      <c r="EKM173"/>
      <c r="EKN173"/>
      <c r="EKO173"/>
      <c r="EKP173"/>
      <c r="EKQ173"/>
      <c r="EKR173"/>
      <c r="EKS173"/>
      <c r="EKT173"/>
      <c r="EKU173"/>
      <c r="EKV173"/>
      <c r="EKW173"/>
      <c r="EKX173"/>
      <c r="EKY173"/>
      <c r="EKZ173"/>
      <c r="ELA173"/>
      <c r="ELB173"/>
      <c r="ELC173"/>
      <c r="ELD173"/>
      <c r="ELE173"/>
      <c r="ELF173"/>
      <c r="ELG173"/>
      <c r="ELH173"/>
      <c r="ELI173"/>
      <c r="ELJ173"/>
      <c r="ELK173"/>
      <c r="ELL173"/>
      <c r="ELM173"/>
      <c r="ELN173"/>
      <c r="ELO173"/>
      <c r="ELP173"/>
      <c r="ELQ173"/>
      <c r="ELR173"/>
      <c r="ELS173"/>
      <c r="ELT173"/>
      <c r="ELU173"/>
      <c r="ELV173"/>
      <c r="ELW173"/>
      <c r="ELX173"/>
      <c r="ELY173"/>
      <c r="ELZ173"/>
      <c r="EMA173"/>
      <c r="EMB173"/>
      <c r="EMC173"/>
      <c r="EMD173"/>
      <c r="EME173"/>
      <c r="EMF173"/>
      <c r="EMG173"/>
      <c r="EMH173"/>
      <c r="EMI173"/>
      <c r="EMJ173"/>
      <c r="EMK173"/>
      <c r="EML173"/>
      <c r="EMM173"/>
      <c r="EMN173"/>
      <c r="EMO173"/>
      <c r="EMP173"/>
      <c r="EMQ173"/>
      <c r="EMR173"/>
      <c r="EMS173"/>
      <c r="EMT173"/>
      <c r="EMU173"/>
      <c r="EMV173"/>
      <c r="EMW173"/>
      <c r="EMX173"/>
      <c r="EMY173"/>
      <c r="EMZ173"/>
      <c r="ENA173"/>
      <c r="ENB173"/>
      <c r="ENC173"/>
      <c r="END173"/>
      <c r="ENE173"/>
      <c r="ENF173"/>
      <c r="ENG173"/>
      <c r="ENH173"/>
      <c r="ENI173"/>
      <c r="ENJ173"/>
      <c r="ENK173"/>
      <c r="ENL173"/>
      <c r="ENM173"/>
      <c r="ENN173"/>
      <c r="ENO173"/>
      <c r="ENP173"/>
      <c r="ENQ173"/>
      <c r="ENR173"/>
      <c r="ENS173"/>
      <c r="ENT173"/>
      <c r="ENU173"/>
      <c r="ENV173"/>
      <c r="ENW173"/>
      <c r="ENX173"/>
      <c r="ENY173"/>
      <c r="ENZ173"/>
      <c r="EOA173"/>
      <c r="EOB173"/>
      <c r="EOC173"/>
      <c r="EOD173"/>
      <c r="EOE173"/>
      <c r="EOF173"/>
      <c r="EOG173"/>
      <c r="EOH173"/>
      <c r="EOI173"/>
      <c r="EOJ173"/>
      <c r="EOK173"/>
      <c r="EOL173"/>
      <c r="EOM173"/>
      <c r="EON173"/>
      <c r="EOO173"/>
      <c r="EOP173"/>
      <c r="EOQ173"/>
      <c r="EOR173"/>
      <c r="EOS173"/>
      <c r="EOT173"/>
      <c r="EOU173"/>
      <c r="EOV173"/>
      <c r="EOW173"/>
      <c r="EOX173"/>
      <c r="EOY173"/>
      <c r="EOZ173"/>
      <c r="EPA173"/>
      <c r="EPB173"/>
      <c r="EPC173"/>
      <c r="EPD173"/>
      <c r="EPE173"/>
      <c r="EPF173"/>
      <c r="EPG173"/>
      <c r="EPH173"/>
      <c r="EPI173"/>
      <c r="EPJ173"/>
      <c r="EPK173"/>
      <c r="EPL173"/>
      <c r="EPM173"/>
      <c r="EPN173"/>
      <c r="EPO173"/>
      <c r="EPP173"/>
      <c r="EPQ173"/>
      <c r="EPR173"/>
      <c r="EPS173"/>
      <c r="EPT173"/>
      <c r="EPU173"/>
      <c r="EPV173"/>
      <c r="EPW173"/>
      <c r="EPX173"/>
      <c r="EPY173"/>
      <c r="EPZ173"/>
      <c r="EQA173"/>
      <c r="EQB173"/>
      <c r="EQC173"/>
      <c r="EQD173"/>
      <c r="EQE173"/>
      <c r="EQF173"/>
      <c r="EQG173"/>
      <c r="EQH173"/>
      <c r="EQI173"/>
      <c r="EQJ173"/>
      <c r="EQK173"/>
      <c r="EQL173"/>
      <c r="EQM173"/>
      <c r="EQN173"/>
      <c r="EQO173"/>
      <c r="EQP173"/>
      <c r="EQQ173"/>
      <c r="EQR173"/>
      <c r="EQS173"/>
      <c r="EQT173"/>
      <c r="EQU173"/>
      <c r="EQV173"/>
      <c r="EQW173"/>
      <c r="EQX173"/>
      <c r="EQY173"/>
      <c r="EQZ173"/>
      <c r="ERA173"/>
      <c r="ERB173"/>
      <c r="ERC173"/>
      <c r="ERD173"/>
      <c r="ERE173"/>
      <c r="ERF173"/>
      <c r="ERG173"/>
      <c r="ERH173"/>
      <c r="ERI173"/>
      <c r="ERJ173"/>
      <c r="ERK173"/>
      <c r="ERL173"/>
      <c r="ERM173"/>
      <c r="ERN173"/>
      <c r="ERO173"/>
      <c r="ERP173"/>
      <c r="ERQ173"/>
      <c r="ERR173"/>
      <c r="ERS173"/>
      <c r="ERT173"/>
      <c r="ERU173"/>
      <c r="ERV173"/>
      <c r="ERW173"/>
      <c r="ERX173"/>
      <c r="ERY173"/>
      <c r="ERZ173"/>
      <c r="ESA173"/>
      <c r="ESB173"/>
      <c r="ESC173"/>
      <c r="ESD173"/>
      <c r="ESE173"/>
      <c r="ESF173"/>
      <c r="ESG173"/>
      <c r="ESH173"/>
      <c r="ESI173"/>
      <c r="ESJ173"/>
      <c r="ESK173"/>
      <c r="ESL173"/>
      <c r="ESM173"/>
      <c r="ESN173"/>
      <c r="ESO173"/>
      <c r="ESP173"/>
      <c r="ESQ173"/>
      <c r="ESR173"/>
      <c r="ESS173"/>
      <c r="EST173"/>
      <c r="ESU173"/>
      <c r="ESV173"/>
      <c r="ESW173"/>
      <c r="ESX173"/>
      <c r="ESY173"/>
      <c r="ESZ173"/>
      <c r="ETA173"/>
      <c r="ETB173"/>
      <c r="ETC173"/>
      <c r="ETD173"/>
      <c r="ETE173"/>
      <c r="ETF173"/>
      <c r="ETG173"/>
      <c r="ETH173"/>
      <c r="ETI173"/>
      <c r="ETJ173"/>
      <c r="ETK173"/>
      <c r="ETL173"/>
      <c r="ETM173"/>
      <c r="ETN173"/>
      <c r="ETO173"/>
      <c r="ETP173"/>
      <c r="ETQ173"/>
      <c r="ETR173"/>
      <c r="ETS173"/>
      <c r="ETT173"/>
      <c r="ETU173"/>
      <c r="ETV173"/>
      <c r="ETW173"/>
      <c r="ETX173"/>
      <c r="ETY173"/>
      <c r="ETZ173"/>
      <c r="EUA173"/>
      <c r="EUB173"/>
      <c r="EUC173"/>
      <c r="EUD173"/>
      <c r="EUE173"/>
      <c r="EUF173"/>
      <c r="EUG173"/>
      <c r="EUH173"/>
      <c r="EUI173"/>
      <c r="EUJ173"/>
      <c r="EUK173"/>
      <c r="EUL173"/>
      <c r="EUM173"/>
      <c r="EUN173"/>
      <c r="EUO173"/>
      <c r="EUP173"/>
      <c r="EUQ173"/>
      <c r="EUR173"/>
      <c r="EUS173"/>
      <c r="EUT173"/>
      <c r="EUU173"/>
      <c r="EUV173"/>
      <c r="EUW173"/>
      <c r="EUX173"/>
      <c r="EUY173"/>
      <c r="EUZ173"/>
      <c r="EVA173"/>
      <c r="EVB173"/>
      <c r="EVC173"/>
      <c r="EVD173"/>
      <c r="EVE173"/>
      <c r="EVF173"/>
      <c r="EVG173"/>
      <c r="EVH173"/>
      <c r="EVI173"/>
      <c r="EVJ173"/>
      <c r="EVK173"/>
      <c r="EVL173"/>
      <c r="EVM173"/>
      <c r="EVN173"/>
      <c r="EVO173"/>
      <c r="EVP173"/>
      <c r="EVQ173"/>
      <c r="EVR173"/>
      <c r="EVS173"/>
      <c r="EVT173"/>
      <c r="EVU173"/>
      <c r="EVV173"/>
      <c r="EVW173"/>
      <c r="EVX173"/>
      <c r="EVY173"/>
      <c r="EVZ173"/>
      <c r="EWA173"/>
      <c r="EWB173"/>
      <c r="EWC173"/>
      <c r="EWD173"/>
      <c r="EWE173"/>
      <c r="EWF173"/>
      <c r="EWG173"/>
      <c r="EWH173"/>
      <c r="EWI173"/>
      <c r="EWJ173"/>
      <c r="EWK173"/>
      <c r="EWL173"/>
      <c r="EWM173"/>
      <c r="EWN173"/>
      <c r="EWO173"/>
      <c r="EWP173"/>
      <c r="EWQ173"/>
      <c r="EWR173"/>
      <c r="EWS173"/>
      <c r="EWT173"/>
      <c r="EWU173"/>
      <c r="EWV173"/>
      <c r="EWW173"/>
      <c r="EWX173"/>
      <c r="EWY173"/>
      <c r="EWZ173"/>
      <c r="EXA173"/>
      <c r="EXB173"/>
      <c r="EXC173"/>
      <c r="EXD173"/>
      <c r="EXE173"/>
      <c r="EXF173"/>
      <c r="EXG173"/>
      <c r="EXH173"/>
      <c r="EXI173"/>
      <c r="EXJ173"/>
      <c r="EXK173"/>
      <c r="EXL173"/>
      <c r="EXM173"/>
      <c r="EXN173"/>
      <c r="EXO173"/>
      <c r="EXP173"/>
      <c r="EXQ173"/>
      <c r="EXR173"/>
      <c r="EXS173"/>
      <c r="EXT173"/>
      <c r="EXU173"/>
      <c r="EXV173"/>
      <c r="EXW173"/>
      <c r="EXX173"/>
      <c r="EXY173"/>
      <c r="EXZ173"/>
      <c r="EYA173"/>
      <c r="EYB173"/>
      <c r="EYC173"/>
      <c r="EYD173"/>
      <c r="EYE173"/>
      <c r="EYF173"/>
      <c r="EYG173"/>
      <c r="EYH173"/>
      <c r="EYI173"/>
      <c r="EYJ173"/>
      <c r="EYK173"/>
      <c r="EYL173"/>
      <c r="EYM173"/>
      <c r="EYN173"/>
      <c r="EYO173"/>
      <c r="EYP173"/>
      <c r="EYQ173"/>
      <c r="EYR173"/>
      <c r="EYS173"/>
      <c r="EYT173"/>
      <c r="EYU173"/>
      <c r="EYV173"/>
      <c r="EYW173"/>
      <c r="EYX173"/>
      <c r="EYY173"/>
      <c r="EYZ173"/>
      <c r="EZA173"/>
      <c r="EZB173"/>
      <c r="EZC173"/>
      <c r="EZD173"/>
      <c r="EZE173"/>
      <c r="EZF173"/>
      <c r="EZG173"/>
      <c r="EZH173"/>
      <c r="EZI173"/>
      <c r="EZJ173"/>
      <c r="EZK173"/>
      <c r="EZL173"/>
      <c r="EZM173"/>
      <c r="EZN173"/>
      <c r="EZO173"/>
      <c r="EZP173"/>
      <c r="EZQ173"/>
      <c r="EZR173"/>
      <c r="EZS173"/>
      <c r="EZT173"/>
      <c r="EZU173"/>
      <c r="EZV173"/>
      <c r="EZW173"/>
      <c r="EZX173"/>
      <c r="EZY173"/>
      <c r="EZZ173"/>
      <c r="FAA173"/>
      <c r="FAB173"/>
      <c r="FAC173"/>
      <c r="FAD173"/>
      <c r="FAE173"/>
      <c r="FAF173"/>
      <c r="FAG173"/>
      <c r="FAH173"/>
      <c r="FAI173"/>
      <c r="FAJ173"/>
      <c r="FAK173"/>
      <c r="FAL173"/>
      <c r="FAM173"/>
      <c r="FAN173"/>
      <c r="FAO173"/>
      <c r="FAP173"/>
      <c r="FAQ173"/>
      <c r="FAR173"/>
      <c r="FAS173"/>
      <c r="FAT173"/>
      <c r="FAU173"/>
      <c r="FAV173"/>
      <c r="FAW173"/>
      <c r="FAX173"/>
      <c r="FAY173"/>
      <c r="FAZ173"/>
      <c r="FBA173"/>
      <c r="FBB173"/>
      <c r="FBC173"/>
      <c r="FBD173"/>
      <c r="FBE173"/>
      <c r="FBF173"/>
      <c r="FBG173"/>
      <c r="FBH173"/>
      <c r="FBI173"/>
      <c r="FBJ173"/>
      <c r="FBK173"/>
      <c r="FBL173"/>
      <c r="FBM173"/>
      <c r="FBN173"/>
      <c r="FBO173"/>
      <c r="FBP173"/>
      <c r="FBQ173"/>
      <c r="FBR173"/>
      <c r="FBS173"/>
      <c r="FBT173"/>
      <c r="FBU173"/>
      <c r="FBV173"/>
      <c r="FBW173"/>
      <c r="FBX173"/>
      <c r="FBY173"/>
      <c r="FBZ173"/>
      <c r="FCA173"/>
      <c r="FCB173"/>
      <c r="FCC173"/>
      <c r="FCD173"/>
      <c r="FCE173"/>
      <c r="FCF173"/>
      <c r="FCG173"/>
      <c r="FCH173"/>
      <c r="FCI173"/>
      <c r="FCJ173"/>
      <c r="FCK173"/>
      <c r="FCL173"/>
      <c r="FCM173"/>
      <c r="FCN173"/>
      <c r="FCO173"/>
      <c r="FCP173"/>
      <c r="FCQ173"/>
      <c r="FCR173"/>
      <c r="FCS173"/>
      <c r="FCT173"/>
      <c r="FCU173"/>
      <c r="FCV173"/>
      <c r="FCW173"/>
      <c r="FCX173"/>
      <c r="FCY173"/>
      <c r="FCZ173"/>
      <c r="FDA173"/>
      <c r="FDB173"/>
      <c r="FDC173"/>
      <c r="FDD173"/>
      <c r="FDE173"/>
      <c r="FDF173"/>
      <c r="FDG173"/>
      <c r="FDH173"/>
      <c r="FDI173"/>
      <c r="FDJ173"/>
      <c r="FDK173"/>
      <c r="FDL173"/>
      <c r="FDM173"/>
      <c r="FDN173"/>
      <c r="FDO173"/>
      <c r="FDP173"/>
      <c r="FDQ173"/>
      <c r="FDR173"/>
      <c r="FDS173"/>
      <c r="FDT173"/>
      <c r="FDU173"/>
      <c r="FDV173"/>
      <c r="FDW173"/>
      <c r="FDX173"/>
      <c r="FDY173"/>
      <c r="FDZ173"/>
      <c r="FEA173"/>
      <c r="FEB173"/>
      <c r="FEC173"/>
      <c r="FED173"/>
      <c r="FEE173"/>
      <c r="FEF173"/>
      <c r="FEG173"/>
      <c r="FEH173"/>
      <c r="FEI173"/>
      <c r="FEJ173"/>
      <c r="FEK173"/>
      <c r="FEL173"/>
      <c r="FEM173"/>
      <c r="FEN173"/>
      <c r="FEO173"/>
      <c r="FEP173"/>
      <c r="FEQ173"/>
      <c r="FER173"/>
      <c r="FES173"/>
      <c r="FET173"/>
      <c r="FEU173"/>
      <c r="FEV173"/>
      <c r="FEW173"/>
      <c r="FEX173"/>
      <c r="FEY173"/>
      <c r="FEZ173"/>
      <c r="FFA173"/>
      <c r="FFB173"/>
      <c r="FFC173"/>
      <c r="FFD173"/>
      <c r="FFE173"/>
      <c r="FFF173"/>
      <c r="FFG173"/>
      <c r="FFH173"/>
      <c r="FFI173"/>
      <c r="FFJ173"/>
      <c r="FFK173"/>
      <c r="FFL173"/>
      <c r="FFM173"/>
      <c r="FFN173"/>
      <c r="FFO173"/>
      <c r="FFP173"/>
      <c r="FFQ173"/>
      <c r="FFR173"/>
      <c r="FFS173"/>
      <c r="FFT173"/>
      <c r="FFU173"/>
      <c r="FFV173"/>
      <c r="FFW173"/>
      <c r="FFX173"/>
      <c r="FFY173"/>
      <c r="FFZ173"/>
      <c r="FGA173"/>
      <c r="FGB173"/>
      <c r="FGC173"/>
      <c r="FGD173"/>
      <c r="FGE173"/>
      <c r="FGF173"/>
      <c r="FGG173"/>
      <c r="FGH173"/>
      <c r="FGI173"/>
      <c r="FGJ173"/>
      <c r="FGK173"/>
      <c r="FGL173"/>
      <c r="FGM173"/>
      <c r="FGN173"/>
      <c r="FGO173"/>
      <c r="FGP173"/>
      <c r="FGQ173"/>
      <c r="FGR173"/>
      <c r="FGS173"/>
      <c r="FGT173"/>
      <c r="FGU173"/>
      <c r="FGV173"/>
      <c r="FGW173"/>
      <c r="FGX173"/>
      <c r="FGY173"/>
      <c r="FGZ173"/>
      <c r="FHA173"/>
      <c r="FHB173"/>
      <c r="FHC173"/>
      <c r="FHD173"/>
      <c r="FHE173"/>
      <c r="FHF173"/>
      <c r="FHG173"/>
      <c r="FHH173"/>
      <c r="FHI173"/>
      <c r="FHJ173"/>
      <c r="FHK173"/>
      <c r="FHL173"/>
      <c r="FHM173"/>
      <c r="FHN173"/>
      <c r="FHO173"/>
      <c r="FHP173"/>
      <c r="FHQ173"/>
      <c r="FHR173"/>
      <c r="FHS173"/>
      <c r="FHT173"/>
      <c r="FHU173"/>
      <c r="FHV173"/>
      <c r="FHW173"/>
      <c r="FHX173"/>
      <c r="FHY173"/>
      <c r="FHZ173"/>
      <c r="FIA173"/>
      <c r="FIB173"/>
      <c r="FIC173"/>
      <c r="FID173"/>
      <c r="FIE173"/>
      <c r="FIF173"/>
      <c r="FIG173"/>
      <c r="FIH173"/>
      <c r="FII173"/>
      <c r="FIJ173"/>
      <c r="FIK173"/>
      <c r="FIL173"/>
      <c r="FIM173"/>
      <c r="FIN173"/>
      <c r="FIO173"/>
      <c r="FIP173"/>
      <c r="FIQ173"/>
      <c r="FIR173"/>
      <c r="FIS173"/>
      <c r="FIT173"/>
      <c r="FIU173"/>
      <c r="FIV173"/>
      <c r="FIW173"/>
      <c r="FIX173"/>
      <c r="FIY173"/>
      <c r="FIZ173"/>
      <c r="FJA173"/>
      <c r="FJB173"/>
      <c r="FJC173"/>
      <c r="FJD173"/>
      <c r="FJE173"/>
      <c r="FJF173"/>
      <c r="FJG173"/>
      <c r="FJH173"/>
      <c r="FJI173"/>
      <c r="FJJ173"/>
      <c r="FJK173"/>
      <c r="FJL173"/>
      <c r="FJM173"/>
      <c r="FJN173"/>
      <c r="FJO173"/>
      <c r="FJP173"/>
      <c r="FJQ173"/>
      <c r="FJR173"/>
      <c r="FJS173"/>
      <c r="FJT173"/>
      <c r="FJU173"/>
      <c r="FJV173"/>
      <c r="FJW173"/>
      <c r="FJX173"/>
      <c r="FJY173"/>
      <c r="FJZ173"/>
      <c r="FKA173"/>
      <c r="FKB173"/>
      <c r="FKC173"/>
      <c r="FKD173"/>
      <c r="FKE173"/>
      <c r="FKF173"/>
      <c r="FKG173"/>
      <c r="FKH173"/>
      <c r="FKI173"/>
      <c r="FKJ173"/>
      <c r="FKK173"/>
      <c r="FKL173"/>
      <c r="FKM173"/>
      <c r="FKN173"/>
      <c r="FKO173"/>
      <c r="FKP173"/>
      <c r="FKQ173"/>
      <c r="FKR173"/>
      <c r="FKS173"/>
      <c r="FKT173"/>
      <c r="FKU173"/>
      <c r="FKV173"/>
      <c r="FKW173"/>
      <c r="FKX173"/>
      <c r="FKY173"/>
      <c r="FKZ173"/>
      <c r="FLA173"/>
      <c r="FLB173"/>
      <c r="FLC173"/>
      <c r="FLD173"/>
      <c r="FLE173"/>
      <c r="FLF173"/>
      <c r="FLG173"/>
      <c r="FLH173"/>
      <c r="FLI173"/>
      <c r="FLJ173"/>
      <c r="FLK173"/>
      <c r="FLL173"/>
      <c r="FLM173"/>
      <c r="FLN173"/>
      <c r="FLO173"/>
      <c r="FLP173"/>
      <c r="FLQ173"/>
      <c r="FLR173"/>
      <c r="FLS173"/>
      <c r="FLT173"/>
      <c r="FLU173"/>
      <c r="FLV173"/>
      <c r="FLW173"/>
      <c r="FLX173"/>
      <c r="FLY173"/>
      <c r="FLZ173"/>
      <c r="FMA173"/>
      <c r="FMB173"/>
      <c r="FMC173"/>
      <c r="FMD173"/>
      <c r="FME173"/>
      <c r="FMF173"/>
      <c r="FMG173"/>
      <c r="FMH173"/>
      <c r="FMI173"/>
      <c r="FMJ173"/>
      <c r="FMK173"/>
      <c r="FML173"/>
      <c r="FMM173"/>
      <c r="FMN173"/>
      <c r="FMO173"/>
      <c r="FMP173"/>
      <c r="FMQ173"/>
      <c r="FMR173"/>
      <c r="FMS173"/>
      <c r="FMT173"/>
      <c r="FMU173"/>
      <c r="FMV173"/>
      <c r="FMW173"/>
      <c r="FMX173"/>
      <c r="FMY173"/>
      <c r="FMZ173"/>
      <c r="FNA173"/>
      <c r="FNB173"/>
      <c r="FNC173"/>
      <c r="FND173"/>
      <c r="FNE173"/>
      <c r="FNF173"/>
      <c r="FNG173"/>
      <c r="FNH173"/>
      <c r="FNI173"/>
      <c r="FNJ173"/>
      <c r="FNK173"/>
      <c r="FNL173"/>
      <c r="FNM173"/>
      <c r="FNN173"/>
      <c r="FNO173"/>
      <c r="FNP173"/>
      <c r="FNQ173"/>
      <c r="FNR173"/>
      <c r="FNS173"/>
      <c r="FNT173"/>
      <c r="FNU173"/>
      <c r="FNV173"/>
      <c r="FNW173"/>
      <c r="FNX173"/>
      <c r="FNY173"/>
      <c r="FNZ173"/>
      <c r="FOA173"/>
      <c r="FOB173"/>
      <c r="FOC173"/>
      <c r="FOD173"/>
      <c r="FOE173"/>
      <c r="FOF173"/>
      <c r="FOG173"/>
      <c r="FOH173"/>
      <c r="FOI173"/>
      <c r="FOJ173"/>
      <c r="FOK173"/>
      <c r="FOL173"/>
      <c r="FOM173"/>
      <c r="FON173"/>
      <c r="FOO173"/>
      <c r="FOP173"/>
      <c r="FOQ173"/>
      <c r="FOR173"/>
      <c r="FOS173"/>
      <c r="FOT173"/>
      <c r="FOU173"/>
      <c r="FOV173"/>
      <c r="FOW173"/>
      <c r="FOX173"/>
      <c r="FOY173"/>
      <c r="FOZ173"/>
      <c r="FPA173"/>
      <c r="FPB173"/>
      <c r="FPC173"/>
      <c r="FPD173"/>
      <c r="FPE173"/>
      <c r="FPF173"/>
      <c r="FPG173"/>
      <c r="FPH173"/>
      <c r="FPI173"/>
      <c r="FPJ173"/>
      <c r="FPK173"/>
      <c r="FPL173"/>
      <c r="FPM173"/>
      <c r="FPN173"/>
      <c r="FPO173"/>
      <c r="FPP173"/>
      <c r="FPQ173"/>
      <c r="FPR173"/>
      <c r="FPS173"/>
      <c r="FPT173"/>
      <c r="FPU173"/>
      <c r="FPV173"/>
      <c r="FPW173"/>
      <c r="FPX173"/>
      <c r="FPY173"/>
      <c r="FPZ173"/>
      <c r="FQA173"/>
      <c r="FQB173"/>
      <c r="FQC173"/>
      <c r="FQD173"/>
      <c r="FQE173"/>
      <c r="FQF173"/>
      <c r="FQG173"/>
      <c r="FQH173"/>
      <c r="FQI173"/>
      <c r="FQJ173"/>
      <c r="FQK173"/>
      <c r="FQL173"/>
      <c r="FQM173"/>
      <c r="FQN173"/>
      <c r="FQO173"/>
      <c r="FQP173"/>
      <c r="FQQ173"/>
      <c r="FQR173"/>
      <c r="FQS173"/>
      <c r="FQT173"/>
      <c r="FQU173"/>
      <c r="FQV173"/>
      <c r="FQW173"/>
      <c r="FQX173"/>
      <c r="FQY173"/>
      <c r="FQZ173"/>
      <c r="FRA173"/>
      <c r="FRB173"/>
      <c r="FRC173"/>
      <c r="FRD173"/>
      <c r="FRE173"/>
      <c r="FRF173"/>
      <c r="FRG173"/>
      <c r="FRH173"/>
      <c r="FRI173"/>
      <c r="FRJ173"/>
      <c r="FRK173"/>
      <c r="FRL173"/>
      <c r="FRM173"/>
      <c r="FRN173"/>
      <c r="FRO173"/>
      <c r="FRP173"/>
      <c r="FRQ173"/>
      <c r="FRR173"/>
      <c r="FRS173"/>
      <c r="FRT173"/>
      <c r="FRU173"/>
      <c r="FRV173"/>
      <c r="FRW173"/>
      <c r="FRX173"/>
      <c r="FRY173"/>
      <c r="FRZ173"/>
      <c r="FSA173"/>
      <c r="FSB173"/>
      <c r="FSC173"/>
      <c r="FSD173"/>
      <c r="FSE173"/>
      <c r="FSF173"/>
      <c r="FSG173"/>
      <c r="FSH173"/>
      <c r="FSI173"/>
      <c r="FSJ173"/>
      <c r="FSK173"/>
      <c r="FSL173"/>
      <c r="FSM173"/>
      <c r="FSN173"/>
      <c r="FSO173"/>
      <c r="FSP173"/>
      <c r="FSQ173"/>
      <c r="FSR173"/>
      <c r="FSS173"/>
      <c r="FST173"/>
      <c r="FSU173"/>
      <c r="FSV173"/>
      <c r="FSW173"/>
      <c r="FSX173"/>
      <c r="FSY173"/>
      <c r="FSZ173"/>
      <c r="FTA173"/>
      <c r="FTB173"/>
      <c r="FTC173"/>
      <c r="FTD173"/>
      <c r="FTE173"/>
      <c r="FTF173"/>
      <c r="FTG173"/>
      <c r="FTH173"/>
      <c r="FTI173"/>
      <c r="FTJ173"/>
      <c r="FTK173"/>
      <c r="FTL173"/>
      <c r="FTM173"/>
      <c r="FTN173"/>
      <c r="FTO173"/>
      <c r="FTP173"/>
      <c r="FTQ173"/>
      <c r="FTR173"/>
      <c r="FTS173"/>
      <c r="FTT173"/>
      <c r="FTU173"/>
      <c r="FTV173"/>
      <c r="FTW173"/>
      <c r="FTX173"/>
      <c r="FTY173"/>
      <c r="FTZ173"/>
      <c r="FUA173"/>
      <c r="FUB173"/>
      <c r="FUC173"/>
      <c r="FUD173"/>
      <c r="FUE173"/>
      <c r="FUF173"/>
      <c r="FUG173"/>
      <c r="FUH173"/>
      <c r="FUI173"/>
      <c r="FUJ173"/>
      <c r="FUK173"/>
      <c r="FUL173"/>
      <c r="FUM173"/>
      <c r="FUN173"/>
      <c r="FUO173"/>
      <c r="FUP173"/>
      <c r="FUQ173"/>
      <c r="FUR173"/>
      <c r="FUS173"/>
      <c r="FUT173"/>
      <c r="FUU173"/>
      <c r="FUV173"/>
      <c r="FUW173"/>
      <c r="FUX173"/>
      <c r="FUY173"/>
      <c r="FUZ173"/>
      <c r="FVA173"/>
      <c r="FVB173"/>
      <c r="FVC173"/>
      <c r="FVD173"/>
      <c r="FVE173"/>
      <c r="FVF173"/>
      <c r="FVG173"/>
      <c r="FVH173"/>
      <c r="FVI173"/>
      <c r="FVJ173"/>
      <c r="FVK173"/>
      <c r="FVL173"/>
      <c r="FVM173"/>
      <c r="FVN173"/>
      <c r="FVO173"/>
      <c r="FVP173"/>
      <c r="FVQ173"/>
      <c r="FVR173"/>
      <c r="FVS173"/>
      <c r="FVT173"/>
      <c r="FVU173"/>
      <c r="FVV173"/>
      <c r="FVW173"/>
      <c r="FVX173"/>
      <c r="FVY173"/>
      <c r="FVZ173"/>
      <c r="FWA173"/>
      <c r="FWB173"/>
      <c r="FWC173"/>
      <c r="FWD173"/>
      <c r="FWE173"/>
      <c r="FWF173"/>
      <c r="FWG173"/>
      <c r="FWH173"/>
      <c r="FWI173"/>
      <c r="FWJ173"/>
      <c r="FWK173"/>
      <c r="FWL173"/>
      <c r="FWM173"/>
      <c r="FWN173"/>
      <c r="FWO173"/>
      <c r="FWP173"/>
      <c r="FWQ173"/>
      <c r="FWR173"/>
      <c r="FWS173"/>
      <c r="FWT173"/>
      <c r="FWU173"/>
      <c r="FWV173"/>
      <c r="FWW173"/>
      <c r="FWX173"/>
      <c r="FWY173"/>
      <c r="FWZ173"/>
      <c r="FXA173"/>
      <c r="FXB173"/>
      <c r="FXC173"/>
      <c r="FXD173"/>
      <c r="FXE173"/>
      <c r="FXF173"/>
      <c r="FXG173"/>
      <c r="FXH173"/>
      <c r="FXI173"/>
      <c r="FXJ173"/>
      <c r="FXK173"/>
      <c r="FXL173"/>
      <c r="FXM173"/>
      <c r="FXN173"/>
      <c r="FXO173"/>
      <c r="FXP173"/>
      <c r="FXQ173"/>
      <c r="FXR173"/>
      <c r="FXS173"/>
      <c r="FXT173"/>
      <c r="FXU173"/>
      <c r="FXV173"/>
      <c r="FXW173"/>
      <c r="FXX173"/>
      <c r="FXY173"/>
      <c r="FXZ173"/>
      <c r="FYA173"/>
      <c r="FYB173"/>
      <c r="FYC173"/>
      <c r="FYD173"/>
      <c r="FYE173"/>
      <c r="FYF173"/>
      <c r="FYG173"/>
      <c r="FYH173"/>
      <c r="FYI173"/>
      <c r="FYJ173"/>
      <c r="FYK173"/>
      <c r="FYL173"/>
      <c r="FYM173"/>
      <c r="FYN173"/>
      <c r="FYO173"/>
      <c r="FYP173"/>
      <c r="FYQ173"/>
      <c r="FYR173"/>
      <c r="FYS173"/>
      <c r="FYT173"/>
      <c r="FYU173"/>
      <c r="FYV173"/>
      <c r="FYW173"/>
      <c r="FYX173"/>
      <c r="FYY173"/>
      <c r="FYZ173"/>
      <c r="FZA173"/>
      <c r="FZB173"/>
      <c r="FZC173"/>
      <c r="FZD173"/>
      <c r="FZE173"/>
      <c r="FZF173"/>
      <c r="FZG173"/>
      <c r="FZH173"/>
      <c r="FZI173"/>
      <c r="FZJ173"/>
      <c r="FZK173"/>
      <c r="FZL173"/>
      <c r="FZM173"/>
      <c r="FZN173"/>
      <c r="FZO173"/>
      <c r="FZP173"/>
      <c r="FZQ173"/>
      <c r="FZR173"/>
      <c r="FZS173"/>
      <c r="FZT173"/>
      <c r="FZU173"/>
      <c r="FZV173"/>
      <c r="FZW173"/>
      <c r="FZX173"/>
      <c r="FZY173"/>
      <c r="FZZ173"/>
      <c r="GAA173"/>
      <c r="GAB173"/>
      <c r="GAC173"/>
      <c r="GAD173"/>
      <c r="GAE173"/>
      <c r="GAF173"/>
      <c r="GAG173"/>
      <c r="GAH173"/>
      <c r="GAI173"/>
      <c r="GAJ173"/>
      <c r="GAK173"/>
      <c r="GAL173"/>
      <c r="GAM173"/>
      <c r="GAN173"/>
      <c r="GAO173"/>
      <c r="GAP173"/>
      <c r="GAQ173"/>
      <c r="GAR173"/>
      <c r="GAS173"/>
      <c r="GAT173"/>
      <c r="GAU173"/>
      <c r="GAV173"/>
      <c r="GAW173"/>
      <c r="GAX173"/>
      <c r="GAY173"/>
      <c r="GAZ173"/>
      <c r="GBA173"/>
      <c r="GBB173"/>
      <c r="GBC173"/>
      <c r="GBD173"/>
      <c r="GBE173"/>
      <c r="GBF173"/>
      <c r="GBG173"/>
      <c r="GBH173"/>
      <c r="GBI173"/>
      <c r="GBJ173"/>
      <c r="GBK173"/>
      <c r="GBL173"/>
      <c r="GBM173"/>
      <c r="GBN173"/>
      <c r="GBO173"/>
      <c r="GBP173"/>
      <c r="GBQ173"/>
      <c r="GBR173"/>
      <c r="GBS173"/>
      <c r="GBT173"/>
      <c r="GBU173"/>
      <c r="GBV173"/>
      <c r="GBW173"/>
      <c r="GBX173"/>
      <c r="GBY173"/>
      <c r="GBZ173"/>
      <c r="GCA173"/>
      <c r="GCB173"/>
      <c r="GCC173"/>
      <c r="GCD173"/>
      <c r="GCE173"/>
      <c r="GCF173"/>
      <c r="GCG173"/>
      <c r="GCH173"/>
      <c r="GCI173"/>
      <c r="GCJ173"/>
      <c r="GCK173"/>
      <c r="GCL173"/>
      <c r="GCM173"/>
      <c r="GCN173"/>
      <c r="GCO173"/>
      <c r="GCP173"/>
      <c r="GCQ173"/>
      <c r="GCR173"/>
      <c r="GCS173"/>
      <c r="GCT173"/>
      <c r="GCU173"/>
      <c r="GCV173"/>
      <c r="GCW173"/>
      <c r="GCX173"/>
      <c r="GCY173"/>
      <c r="GCZ173"/>
      <c r="GDA173"/>
      <c r="GDB173"/>
      <c r="GDC173"/>
      <c r="GDD173"/>
      <c r="GDE173"/>
      <c r="GDF173"/>
      <c r="GDG173"/>
      <c r="GDH173"/>
      <c r="GDI173"/>
      <c r="GDJ173"/>
      <c r="GDK173"/>
      <c r="GDL173"/>
      <c r="GDM173"/>
      <c r="GDN173"/>
      <c r="GDO173"/>
      <c r="GDP173"/>
      <c r="GDQ173"/>
      <c r="GDR173"/>
      <c r="GDS173"/>
      <c r="GDT173"/>
      <c r="GDU173"/>
      <c r="GDV173"/>
      <c r="GDW173"/>
      <c r="GDX173"/>
      <c r="GDY173"/>
      <c r="GDZ173"/>
      <c r="GEA173"/>
      <c r="GEB173"/>
      <c r="GEC173"/>
      <c r="GED173"/>
      <c r="GEE173"/>
      <c r="GEF173"/>
      <c r="GEG173"/>
      <c r="GEH173"/>
      <c r="GEI173"/>
      <c r="GEJ173"/>
      <c r="GEK173"/>
      <c r="GEL173"/>
      <c r="GEM173"/>
      <c r="GEN173"/>
      <c r="GEO173"/>
      <c r="GEP173"/>
      <c r="GEQ173"/>
      <c r="GER173"/>
      <c r="GES173"/>
      <c r="GET173"/>
      <c r="GEU173"/>
      <c r="GEV173"/>
      <c r="GEW173"/>
      <c r="GEX173"/>
      <c r="GEY173"/>
      <c r="GEZ173"/>
      <c r="GFA173"/>
      <c r="GFB173"/>
      <c r="GFC173"/>
      <c r="GFD173"/>
      <c r="GFE173"/>
      <c r="GFF173"/>
      <c r="GFG173"/>
      <c r="GFH173"/>
      <c r="GFI173"/>
      <c r="GFJ173"/>
      <c r="GFK173"/>
      <c r="GFL173"/>
      <c r="GFM173"/>
      <c r="GFN173"/>
      <c r="GFO173"/>
    </row>
    <row r="174" spans="1:4903" x14ac:dyDescent="0.35">
      <c r="A174" s="37" t="s">
        <v>24</v>
      </c>
      <c r="B174" s="34">
        <v>12888.51</v>
      </c>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c r="AMK174"/>
      <c r="AML174"/>
      <c r="AMM174"/>
      <c r="AMN174"/>
      <c r="AMO174"/>
      <c r="AMP174"/>
      <c r="AMQ174"/>
      <c r="AMR174"/>
      <c r="AMS174"/>
      <c r="AMT174"/>
      <c r="AMU174"/>
      <c r="AMV174"/>
      <c r="AMW174"/>
      <c r="AMX174"/>
      <c r="AMY174"/>
      <c r="AMZ174"/>
      <c r="ANA174"/>
      <c r="ANB174"/>
      <c r="ANC174"/>
      <c r="AND174"/>
      <c r="ANE174"/>
      <c r="ANF174"/>
      <c r="ANG174"/>
      <c r="ANH174"/>
      <c r="ANI174"/>
      <c r="ANJ174"/>
      <c r="ANK174"/>
      <c r="ANL174"/>
      <c r="ANM174"/>
      <c r="ANN174"/>
      <c r="ANO174"/>
      <c r="ANP174"/>
      <c r="ANQ174"/>
      <c r="ANR174"/>
      <c r="ANS174"/>
      <c r="ANT174"/>
      <c r="ANU174"/>
      <c r="ANV174"/>
      <c r="ANW174"/>
      <c r="ANX174"/>
      <c r="ANY174"/>
      <c r="ANZ174"/>
      <c r="AOA174"/>
      <c r="AOB174"/>
      <c r="AOC174"/>
      <c r="AOD174"/>
      <c r="AOE174"/>
      <c r="AOF174"/>
      <c r="AOG174"/>
      <c r="AOH174"/>
      <c r="AOI174"/>
      <c r="AOJ174"/>
      <c r="AOK174"/>
      <c r="AOL174"/>
      <c r="AOM174"/>
      <c r="AON174"/>
      <c r="AOO174"/>
      <c r="AOP174"/>
      <c r="AOQ174"/>
      <c r="AOR174"/>
      <c r="AOS174"/>
      <c r="AOT174"/>
      <c r="AOU174"/>
      <c r="AOV174"/>
      <c r="AOW174"/>
      <c r="AOX174"/>
      <c r="AOY174"/>
      <c r="AOZ174"/>
      <c r="APA174"/>
      <c r="APB174"/>
      <c r="APC174"/>
      <c r="APD174"/>
      <c r="APE174"/>
      <c r="APF174"/>
      <c r="APG174"/>
      <c r="APH174"/>
      <c r="API174"/>
      <c r="APJ174"/>
      <c r="APK174"/>
      <c r="APL174"/>
      <c r="APM174"/>
      <c r="APN174"/>
      <c r="APO174"/>
      <c r="APP174"/>
      <c r="APQ174"/>
      <c r="APR174"/>
      <c r="APS174"/>
      <c r="APT174"/>
      <c r="APU174"/>
      <c r="APV174"/>
      <c r="APW174"/>
      <c r="APX174"/>
      <c r="APY174"/>
      <c r="APZ174"/>
      <c r="AQA174"/>
      <c r="AQB174"/>
      <c r="AQC174"/>
      <c r="AQD174"/>
      <c r="AQE174"/>
      <c r="AQF174"/>
      <c r="AQG174"/>
      <c r="AQH174"/>
      <c r="AQI174"/>
      <c r="AQJ174"/>
      <c r="AQK174"/>
      <c r="AQL174"/>
      <c r="AQM174"/>
      <c r="AQN174"/>
      <c r="AQO174"/>
      <c r="AQP174"/>
      <c r="AQQ174"/>
      <c r="AQR174"/>
      <c r="AQS174"/>
      <c r="AQT174"/>
      <c r="AQU174"/>
      <c r="AQV174"/>
      <c r="AQW174"/>
      <c r="AQX174"/>
      <c r="AQY174"/>
      <c r="AQZ174"/>
      <c r="ARA174"/>
      <c r="ARB174"/>
      <c r="ARC174"/>
      <c r="ARD174"/>
      <c r="ARE174"/>
      <c r="ARF174"/>
      <c r="ARG174"/>
      <c r="ARH174"/>
      <c r="ARI174"/>
      <c r="ARJ174"/>
      <c r="ARK174"/>
      <c r="ARL174"/>
      <c r="ARM174"/>
      <c r="ARN174"/>
      <c r="ARO174"/>
      <c r="ARP174"/>
      <c r="ARQ174"/>
      <c r="ARR174"/>
      <c r="ARS174"/>
      <c r="ART174"/>
      <c r="ARU174"/>
      <c r="ARV174"/>
      <c r="ARW174"/>
      <c r="ARX174"/>
      <c r="ARY174"/>
      <c r="ARZ174"/>
      <c r="ASA174"/>
      <c r="ASB174"/>
      <c r="ASC174"/>
      <c r="ASD174"/>
      <c r="ASE174"/>
      <c r="ASF174"/>
      <c r="ASG174"/>
      <c r="ASH174"/>
      <c r="ASI174"/>
      <c r="ASJ174"/>
      <c r="ASK174"/>
      <c r="ASL174"/>
      <c r="ASM174"/>
      <c r="ASN174"/>
      <c r="ASO174"/>
      <c r="ASP174"/>
      <c r="ASQ174"/>
      <c r="ASR174"/>
      <c r="ASS174"/>
      <c r="AST174"/>
      <c r="ASU174"/>
      <c r="ASV174"/>
      <c r="ASW174"/>
      <c r="ASX174"/>
      <c r="ASY174"/>
      <c r="ASZ174"/>
      <c r="ATA174"/>
      <c r="ATB174"/>
      <c r="ATC174"/>
      <c r="ATD174"/>
      <c r="ATE174"/>
      <c r="ATF174"/>
      <c r="ATG174"/>
      <c r="ATH174"/>
      <c r="ATI174"/>
      <c r="ATJ174"/>
      <c r="ATK174"/>
      <c r="ATL174"/>
      <c r="ATM174"/>
      <c r="ATN174"/>
      <c r="ATO174"/>
      <c r="ATP174"/>
      <c r="ATQ174"/>
      <c r="ATR174"/>
      <c r="ATS174"/>
      <c r="ATT174"/>
      <c r="ATU174"/>
      <c r="ATV174"/>
      <c r="ATW174"/>
      <c r="ATX174"/>
      <c r="ATY174"/>
      <c r="ATZ174"/>
      <c r="AUA174"/>
      <c r="AUB174"/>
      <c r="AUC174"/>
      <c r="AUD174"/>
      <c r="AUE174"/>
      <c r="AUF174"/>
      <c r="AUG174"/>
      <c r="AUH174"/>
      <c r="AUI174"/>
      <c r="AUJ174"/>
      <c r="AUK174"/>
      <c r="AUL174"/>
      <c r="AUM174"/>
      <c r="AUN174"/>
      <c r="AUO174"/>
      <c r="AUP174"/>
      <c r="AUQ174"/>
      <c r="AUR174"/>
      <c r="AUS174"/>
      <c r="AUT174"/>
      <c r="AUU174"/>
      <c r="AUV174"/>
      <c r="AUW174"/>
      <c r="AUX174"/>
      <c r="AUY174"/>
      <c r="AUZ174"/>
      <c r="AVA174"/>
      <c r="AVB174"/>
      <c r="AVC174"/>
      <c r="AVD174"/>
      <c r="AVE174"/>
      <c r="AVF174"/>
      <c r="AVG174"/>
      <c r="AVH174"/>
      <c r="AVI174"/>
      <c r="AVJ174"/>
      <c r="AVK174"/>
      <c r="AVL174"/>
      <c r="AVM174"/>
      <c r="AVN174"/>
      <c r="AVO174"/>
      <c r="AVP174"/>
      <c r="AVQ174"/>
      <c r="AVR174"/>
      <c r="AVS174"/>
      <c r="AVT174"/>
      <c r="AVU174"/>
      <c r="AVV174"/>
      <c r="AVW174"/>
      <c r="AVX174"/>
      <c r="AVY174"/>
      <c r="AVZ174"/>
      <c r="AWA174"/>
      <c r="AWB174"/>
      <c r="AWC174"/>
      <c r="AWD174"/>
      <c r="AWE174"/>
      <c r="AWF174"/>
      <c r="AWG174"/>
      <c r="AWH174"/>
      <c r="AWI174"/>
      <c r="AWJ174"/>
      <c r="AWK174"/>
      <c r="AWL174"/>
      <c r="AWM174"/>
      <c r="AWN174"/>
      <c r="AWO174"/>
      <c r="AWP174"/>
      <c r="AWQ174"/>
      <c r="AWR174"/>
      <c r="AWS174"/>
      <c r="AWT174"/>
      <c r="AWU174"/>
      <c r="AWV174"/>
      <c r="AWW174"/>
      <c r="AWX174"/>
      <c r="AWY174"/>
      <c r="AWZ174"/>
      <c r="AXA174"/>
      <c r="AXB174"/>
      <c r="AXC174"/>
      <c r="AXD174"/>
      <c r="AXE174"/>
      <c r="AXF174"/>
      <c r="AXG174"/>
      <c r="AXH174"/>
      <c r="AXI174"/>
      <c r="AXJ174"/>
      <c r="AXK174"/>
      <c r="AXL174"/>
      <c r="AXM174"/>
      <c r="AXN174"/>
      <c r="AXO174"/>
      <c r="AXP174"/>
      <c r="AXQ174"/>
      <c r="AXR174"/>
      <c r="AXS174"/>
      <c r="AXT174"/>
      <c r="AXU174"/>
      <c r="AXV174"/>
      <c r="AXW174"/>
      <c r="AXX174"/>
      <c r="AXY174"/>
      <c r="AXZ174"/>
      <c r="AYA174"/>
      <c r="AYB174"/>
      <c r="AYC174"/>
      <c r="AYD174"/>
      <c r="AYE174"/>
      <c r="AYF174"/>
      <c r="AYG174"/>
      <c r="AYH174"/>
      <c r="AYI174"/>
      <c r="AYJ174"/>
      <c r="AYK174"/>
      <c r="AYL174"/>
      <c r="AYM174"/>
      <c r="AYN174"/>
      <c r="AYO174"/>
      <c r="AYP174"/>
      <c r="AYQ174"/>
      <c r="AYR174"/>
      <c r="AYS174"/>
      <c r="AYT174"/>
      <c r="AYU174"/>
      <c r="AYV174"/>
      <c r="AYW174"/>
      <c r="AYX174"/>
      <c r="AYY174"/>
      <c r="AYZ174"/>
      <c r="AZA174"/>
      <c r="AZB174"/>
      <c r="AZC174"/>
      <c r="AZD174"/>
      <c r="AZE174"/>
      <c r="AZF174"/>
      <c r="AZG174"/>
      <c r="AZH174"/>
      <c r="AZI174"/>
      <c r="AZJ174"/>
      <c r="AZK174"/>
      <c r="AZL174"/>
      <c r="AZM174"/>
      <c r="AZN174"/>
      <c r="AZO174"/>
      <c r="AZP174"/>
      <c r="AZQ174"/>
      <c r="AZR174"/>
      <c r="AZS174"/>
      <c r="AZT174"/>
      <c r="AZU174"/>
      <c r="AZV174"/>
      <c r="AZW174"/>
      <c r="AZX174"/>
      <c r="AZY174"/>
      <c r="AZZ174"/>
      <c r="BAA174"/>
      <c r="BAB174"/>
      <c r="BAC174"/>
      <c r="BAD174"/>
      <c r="BAE174"/>
      <c r="BAF174"/>
      <c r="BAG174"/>
      <c r="BAH174"/>
      <c r="BAI174"/>
      <c r="BAJ174"/>
      <c r="BAK174"/>
      <c r="BAL174"/>
      <c r="BAM174"/>
      <c r="BAN174"/>
      <c r="BAO174"/>
      <c r="BAP174"/>
      <c r="BAQ174"/>
      <c r="BAR174"/>
      <c r="BAS174"/>
      <c r="BAT174"/>
      <c r="BAU174"/>
      <c r="BAV174"/>
      <c r="BAW174"/>
      <c r="BAX174"/>
      <c r="BAY174"/>
      <c r="BAZ174"/>
      <c r="BBA174"/>
      <c r="BBB174"/>
      <c r="BBC174"/>
      <c r="BBD174"/>
      <c r="BBE174"/>
      <c r="BBF174"/>
      <c r="BBG174"/>
      <c r="BBH174"/>
      <c r="BBI174"/>
      <c r="BBJ174"/>
      <c r="BBK174"/>
      <c r="BBL174"/>
      <c r="BBM174"/>
      <c r="BBN174"/>
      <c r="BBO174"/>
      <c r="BBP174"/>
      <c r="BBQ174"/>
      <c r="BBR174"/>
      <c r="BBS174"/>
      <c r="BBT174"/>
      <c r="BBU174"/>
      <c r="BBV174"/>
      <c r="BBW174"/>
      <c r="BBX174"/>
      <c r="BBY174"/>
      <c r="BBZ174"/>
      <c r="BCA174"/>
      <c r="BCB174"/>
      <c r="BCC174"/>
      <c r="BCD174"/>
      <c r="BCE174"/>
      <c r="BCF174"/>
      <c r="BCG174"/>
      <c r="BCH174"/>
      <c r="BCI174"/>
      <c r="BCJ174"/>
      <c r="BCK174"/>
      <c r="BCL174"/>
      <c r="BCM174"/>
      <c r="BCN174"/>
      <c r="BCO174"/>
      <c r="BCP174"/>
      <c r="BCQ174"/>
      <c r="BCR174"/>
      <c r="BCS174"/>
      <c r="BCT174"/>
      <c r="BCU174"/>
      <c r="BCV174"/>
      <c r="BCW174"/>
      <c r="BCX174"/>
      <c r="BCY174"/>
      <c r="BCZ174"/>
      <c r="BDA174"/>
      <c r="BDB174"/>
      <c r="BDC174"/>
      <c r="BDD174"/>
      <c r="BDE174"/>
      <c r="BDF174"/>
      <c r="BDG174"/>
      <c r="BDH174"/>
      <c r="BDI174"/>
      <c r="BDJ174"/>
      <c r="BDK174"/>
      <c r="BDL174"/>
      <c r="BDM174"/>
      <c r="BDN174"/>
      <c r="BDO174"/>
      <c r="BDP174"/>
      <c r="BDQ174"/>
      <c r="BDR174"/>
      <c r="BDS174"/>
      <c r="BDT174"/>
      <c r="BDU174"/>
      <c r="BDV174"/>
      <c r="BDW174"/>
      <c r="BDX174"/>
      <c r="BDY174"/>
      <c r="BDZ174"/>
      <c r="BEA174"/>
      <c r="BEB174"/>
      <c r="BEC174"/>
      <c r="BED174"/>
      <c r="BEE174"/>
      <c r="BEF174"/>
      <c r="BEG174"/>
      <c r="BEH174"/>
      <c r="BEI174"/>
      <c r="BEJ174"/>
      <c r="BEK174"/>
      <c r="BEL174"/>
      <c r="BEM174"/>
      <c r="BEN174"/>
      <c r="BEO174"/>
      <c r="BEP174"/>
      <c r="BEQ174"/>
      <c r="BER174"/>
      <c r="BES174"/>
      <c r="BET174"/>
      <c r="BEU174"/>
      <c r="BEV174"/>
      <c r="BEW174"/>
      <c r="BEX174"/>
      <c r="BEY174"/>
      <c r="BEZ174"/>
      <c r="BFA174"/>
      <c r="BFB174"/>
      <c r="BFC174"/>
      <c r="BFD174"/>
      <c r="BFE174"/>
      <c r="BFF174"/>
      <c r="BFG174"/>
      <c r="BFH174"/>
      <c r="BFI174"/>
      <c r="BFJ174"/>
      <c r="BFK174"/>
      <c r="BFL174"/>
      <c r="BFM174"/>
      <c r="BFN174"/>
      <c r="BFO174"/>
      <c r="BFP174"/>
      <c r="BFQ174"/>
      <c r="BFR174"/>
      <c r="BFS174"/>
      <c r="BFT174"/>
      <c r="BFU174"/>
      <c r="BFV174"/>
      <c r="BFW174"/>
      <c r="BFX174"/>
      <c r="BFY174"/>
      <c r="BFZ174"/>
      <c r="BGA174"/>
      <c r="BGB174"/>
      <c r="BGC174"/>
      <c r="BGD174"/>
      <c r="BGE174"/>
      <c r="BGF174"/>
      <c r="BGG174"/>
      <c r="BGH174"/>
      <c r="BGI174"/>
      <c r="BGJ174"/>
      <c r="BGK174"/>
      <c r="BGL174"/>
      <c r="BGM174"/>
      <c r="BGN174"/>
      <c r="BGO174"/>
      <c r="BGP174"/>
      <c r="BGQ174"/>
      <c r="BGR174"/>
      <c r="BGS174"/>
      <c r="BGT174"/>
      <c r="BGU174"/>
      <c r="BGV174"/>
      <c r="BGW174"/>
      <c r="BGX174"/>
      <c r="BGY174"/>
      <c r="BGZ174"/>
      <c r="BHA174"/>
      <c r="BHB174"/>
      <c r="BHC174"/>
      <c r="BHD174"/>
      <c r="BHE174"/>
      <c r="BHF174"/>
      <c r="BHG174"/>
      <c r="BHH174"/>
      <c r="BHI174"/>
      <c r="BHJ174"/>
      <c r="BHK174"/>
      <c r="BHL174"/>
      <c r="BHM174"/>
      <c r="BHN174"/>
      <c r="BHO174"/>
      <c r="BHP174"/>
      <c r="BHQ174"/>
      <c r="BHR174"/>
      <c r="BHS174"/>
      <c r="BHT174"/>
      <c r="BHU174"/>
      <c r="BHV174"/>
      <c r="BHW174"/>
      <c r="BHX174"/>
      <c r="BHY174"/>
      <c r="BHZ174"/>
      <c r="BIA174"/>
      <c r="BIB174"/>
      <c r="BIC174"/>
      <c r="BID174"/>
      <c r="BIE174"/>
      <c r="BIF174"/>
      <c r="BIG174"/>
      <c r="BIH174"/>
      <c r="BII174"/>
      <c r="BIJ174"/>
      <c r="BIK174"/>
      <c r="BIL174"/>
      <c r="BIM174"/>
      <c r="BIN174"/>
      <c r="BIO174"/>
      <c r="BIP174"/>
      <c r="BIQ174"/>
      <c r="BIR174"/>
      <c r="BIS174"/>
      <c r="BIT174"/>
      <c r="BIU174"/>
      <c r="BIV174"/>
      <c r="BIW174"/>
      <c r="BIX174"/>
      <c r="BIY174"/>
      <c r="BIZ174"/>
      <c r="BJA174"/>
      <c r="BJB174"/>
      <c r="BJC174"/>
      <c r="BJD174"/>
      <c r="BJE174"/>
      <c r="BJF174"/>
      <c r="BJG174"/>
      <c r="BJH174"/>
      <c r="BJI174"/>
      <c r="BJJ174"/>
      <c r="BJK174"/>
      <c r="BJL174"/>
      <c r="BJM174"/>
      <c r="BJN174"/>
      <c r="BJO174"/>
      <c r="BJP174"/>
      <c r="BJQ174"/>
      <c r="BJR174"/>
      <c r="BJS174"/>
      <c r="BJT174"/>
      <c r="BJU174"/>
      <c r="BJV174"/>
      <c r="BJW174"/>
      <c r="BJX174"/>
      <c r="BJY174"/>
      <c r="BJZ174"/>
      <c r="BKA174"/>
      <c r="BKB174"/>
      <c r="BKC174"/>
      <c r="BKD174"/>
      <c r="BKE174"/>
      <c r="BKF174"/>
      <c r="BKG174"/>
      <c r="BKH174"/>
      <c r="BKI174"/>
      <c r="BKJ174"/>
      <c r="BKK174"/>
      <c r="BKL174"/>
      <c r="BKM174"/>
      <c r="BKN174"/>
      <c r="BKO174"/>
      <c r="BKP174"/>
      <c r="BKQ174"/>
      <c r="BKR174"/>
      <c r="BKS174"/>
      <c r="BKT174"/>
      <c r="BKU174"/>
      <c r="BKV174"/>
      <c r="BKW174"/>
      <c r="BKX174"/>
      <c r="BKY174"/>
      <c r="BKZ174"/>
      <c r="BLA174"/>
      <c r="BLB174"/>
      <c r="BLC174"/>
      <c r="BLD174"/>
      <c r="BLE174"/>
      <c r="BLF174"/>
      <c r="BLG174"/>
      <c r="BLH174"/>
      <c r="BLI174"/>
      <c r="BLJ174"/>
      <c r="BLK174"/>
      <c r="BLL174"/>
      <c r="BLM174"/>
      <c r="BLN174"/>
      <c r="BLO174"/>
      <c r="BLP174"/>
      <c r="BLQ174"/>
      <c r="BLR174"/>
      <c r="BLS174"/>
      <c r="BLT174"/>
      <c r="BLU174"/>
      <c r="BLV174"/>
      <c r="BLW174"/>
      <c r="BLX174"/>
      <c r="BLY174"/>
      <c r="BLZ174"/>
      <c r="BMA174"/>
      <c r="BMB174"/>
      <c r="BMC174"/>
      <c r="BMD174"/>
      <c r="BME174"/>
      <c r="BMF174"/>
      <c r="BMG174"/>
      <c r="BMH174"/>
      <c r="BMI174"/>
      <c r="BMJ174"/>
      <c r="BMK174"/>
      <c r="BML174"/>
      <c r="BMM174"/>
      <c r="BMN174"/>
      <c r="BMO174"/>
      <c r="BMP174"/>
      <c r="BMQ174"/>
      <c r="BMR174"/>
      <c r="BMS174"/>
      <c r="BMT174"/>
      <c r="BMU174"/>
      <c r="BMV174"/>
      <c r="BMW174"/>
      <c r="BMX174"/>
      <c r="BMY174"/>
      <c r="BMZ174"/>
      <c r="BNA174"/>
      <c r="BNB174"/>
      <c r="BNC174"/>
      <c r="BND174"/>
      <c r="BNE174"/>
      <c r="BNF174"/>
      <c r="BNG174"/>
      <c r="BNH174"/>
      <c r="BNI174"/>
      <c r="BNJ174"/>
      <c r="BNK174"/>
      <c r="BNL174"/>
      <c r="BNM174"/>
      <c r="BNN174"/>
      <c r="BNO174"/>
      <c r="BNP174"/>
      <c r="BNQ174"/>
      <c r="BNR174"/>
      <c r="BNS174"/>
      <c r="BNT174"/>
      <c r="BNU174"/>
      <c r="BNV174"/>
      <c r="BNW174"/>
      <c r="BNX174"/>
      <c r="BNY174"/>
      <c r="BNZ174"/>
      <c r="BOA174"/>
      <c r="BOB174"/>
      <c r="BOC174"/>
      <c r="BOD174"/>
      <c r="BOE174"/>
      <c r="BOF174"/>
      <c r="BOG174"/>
      <c r="BOH174"/>
      <c r="BOI174"/>
      <c r="BOJ174"/>
      <c r="BOK174"/>
      <c r="BOL174"/>
      <c r="BOM174"/>
      <c r="BON174"/>
      <c r="BOO174"/>
      <c r="BOP174"/>
      <c r="BOQ174"/>
      <c r="BOR174"/>
      <c r="BOS174"/>
      <c r="BOT174"/>
      <c r="BOU174"/>
      <c r="BOV174"/>
      <c r="BOW174"/>
      <c r="BOX174"/>
      <c r="BOY174"/>
      <c r="BOZ174"/>
      <c r="BPA174"/>
      <c r="BPB174"/>
      <c r="BPC174"/>
      <c r="BPD174"/>
      <c r="BPE174"/>
      <c r="BPF174"/>
      <c r="BPG174"/>
      <c r="BPH174"/>
      <c r="BPI174"/>
      <c r="BPJ174"/>
      <c r="BPK174"/>
      <c r="BPL174"/>
      <c r="BPM174"/>
      <c r="BPN174"/>
      <c r="BPO174"/>
      <c r="BPP174"/>
      <c r="BPQ174"/>
      <c r="BPR174"/>
      <c r="BPS174"/>
      <c r="BPT174"/>
      <c r="BPU174"/>
      <c r="BPV174"/>
      <c r="BPW174"/>
      <c r="BPX174"/>
      <c r="BPY174"/>
      <c r="BPZ174"/>
      <c r="BQA174"/>
      <c r="BQB174"/>
      <c r="BQC174"/>
      <c r="BQD174"/>
      <c r="BQE174"/>
      <c r="BQF174"/>
      <c r="BQG174"/>
      <c r="BQH174"/>
      <c r="BQI174"/>
      <c r="BQJ174"/>
      <c r="BQK174"/>
      <c r="BQL174"/>
      <c r="BQM174"/>
      <c r="BQN174"/>
      <c r="BQO174"/>
      <c r="BQP174"/>
      <c r="BQQ174"/>
      <c r="BQR174"/>
      <c r="BQS174"/>
      <c r="BQT174"/>
      <c r="BQU174"/>
      <c r="BQV174"/>
      <c r="BQW174"/>
      <c r="BQX174"/>
      <c r="BQY174"/>
      <c r="BQZ174"/>
      <c r="BRA174"/>
      <c r="BRB174"/>
      <c r="BRC174"/>
      <c r="BRD174"/>
      <c r="BRE174"/>
      <c r="BRF174"/>
      <c r="BRG174"/>
      <c r="BRH174"/>
      <c r="BRI174"/>
      <c r="BRJ174"/>
      <c r="BRK174"/>
      <c r="BRL174"/>
      <c r="BRM174"/>
      <c r="BRN174"/>
      <c r="BRO174"/>
      <c r="BRP174"/>
      <c r="BRQ174"/>
      <c r="BRR174"/>
      <c r="BRS174"/>
      <c r="BRT174"/>
      <c r="BRU174"/>
      <c r="BRV174"/>
      <c r="BRW174"/>
      <c r="BRX174"/>
      <c r="BRY174"/>
      <c r="BRZ174"/>
      <c r="BSA174"/>
      <c r="BSB174"/>
      <c r="BSC174"/>
      <c r="BSD174"/>
      <c r="BSE174"/>
      <c r="BSF174"/>
      <c r="BSG174"/>
      <c r="BSH174"/>
      <c r="BSI174"/>
      <c r="BSJ174"/>
      <c r="BSK174"/>
      <c r="BSL174"/>
      <c r="BSM174"/>
      <c r="BSN174"/>
      <c r="BSO174"/>
      <c r="BSP174"/>
      <c r="BSQ174"/>
      <c r="BSR174"/>
      <c r="BSS174"/>
      <c r="BST174"/>
      <c r="BSU174"/>
      <c r="BSV174"/>
      <c r="BSW174"/>
      <c r="BSX174"/>
      <c r="BSY174"/>
      <c r="BSZ174"/>
      <c r="BTA174"/>
      <c r="BTB174"/>
      <c r="BTC174"/>
      <c r="BTD174"/>
      <c r="BTE174"/>
      <c r="BTF174"/>
      <c r="BTG174"/>
      <c r="BTH174"/>
      <c r="BTI174"/>
      <c r="BTJ174"/>
      <c r="BTK174"/>
      <c r="BTL174"/>
      <c r="BTM174"/>
      <c r="BTN174"/>
      <c r="BTO174"/>
      <c r="BTP174"/>
      <c r="BTQ174"/>
      <c r="BTR174"/>
      <c r="BTS174"/>
      <c r="BTT174"/>
      <c r="BTU174"/>
      <c r="BTV174"/>
      <c r="BTW174"/>
      <c r="BTX174"/>
      <c r="BTY174"/>
      <c r="BTZ174"/>
      <c r="BUA174"/>
      <c r="BUB174"/>
      <c r="BUC174"/>
      <c r="BUD174"/>
      <c r="BUE174"/>
      <c r="BUF174"/>
      <c r="BUG174"/>
      <c r="BUH174"/>
      <c r="BUI174"/>
      <c r="BUJ174"/>
      <c r="BUK174"/>
      <c r="BUL174"/>
      <c r="BUM174"/>
      <c r="BUN174"/>
      <c r="BUO174"/>
      <c r="BUP174"/>
      <c r="BUQ174"/>
      <c r="BUR174"/>
      <c r="BUS174"/>
      <c r="BUT174"/>
      <c r="BUU174"/>
      <c r="BUV174"/>
      <c r="BUW174"/>
      <c r="BUX174"/>
      <c r="BUY174"/>
      <c r="BUZ174"/>
      <c r="BVA174"/>
      <c r="BVB174"/>
      <c r="BVC174"/>
      <c r="BVD174"/>
      <c r="BVE174"/>
      <c r="BVF174"/>
      <c r="BVG174"/>
      <c r="BVH174"/>
      <c r="BVI174"/>
      <c r="BVJ174"/>
      <c r="BVK174"/>
      <c r="BVL174"/>
      <c r="BVM174"/>
      <c r="BVN174"/>
      <c r="BVO174"/>
      <c r="BVP174"/>
      <c r="BVQ174"/>
      <c r="BVR174"/>
      <c r="BVS174"/>
      <c r="BVT174"/>
      <c r="BVU174"/>
      <c r="BVV174"/>
      <c r="BVW174"/>
      <c r="BVX174"/>
      <c r="BVY174"/>
      <c r="BVZ174"/>
      <c r="BWA174"/>
      <c r="BWB174"/>
      <c r="BWC174"/>
      <c r="BWD174"/>
      <c r="BWE174"/>
      <c r="BWF174"/>
      <c r="BWG174"/>
      <c r="BWH174"/>
      <c r="BWI174"/>
      <c r="BWJ174"/>
      <c r="BWK174"/>
      <c r="BWL174"/>
      <c r="BWM174"/>
      <c r="BWN174"/>
      <c r="BWO174"/>
      <c r="BWP174"/>
      <c r="BWQ174"/>
      <c r="BWR174"/>
      <c r="BWS174"/>
      <c r="BWT174"/>
      <c r="BWU174"/>
      <c r="BWV174"/>
      <c r="BWW174"/>
      <c r="BWX174"/>
      <c r="BWY174"/>
      <c r="BWZ174"/>
      <c r="BXA174"/>
      <c r="BXB174"/>
      <c r="BXC174"/>
      <c r="BXD174"/>
      <c r="BXE174"/>
      <c r="BXF174"/>
      <c r="BXG174"/>
      <c r="BXH174"/>
      <c r="BXI174"/>
      <c r="BXJ174"/>
      <c r="BXK174"/>
      <c r="BXL174"/>
      <c r="BXM174"/>
      <c r="BXN174"/>
      <c r="BXO174"/>
      <c r="BXP174"/>
      <c r="BXQ174"/>
      <c r="BXR174"/>
      <c r="BXS174"/>
      <c r="BXT174"/>
      <c r="BXU174"/>
      <c r="BXV174"/>
      <c r="BXW174"/>
      <c r="BXX174"/>
      <c r="BXY174"/>
      <c r="BXZ174"/>
      <c r="BYA174"/>
      <c r="BYB174"/>
      <c r="BYC174"/>
      <c r="BYD174"/>
      <c r="BYE174"/>
      <c r="BYF174"/>
      <c r="BYG174"/>
      <c r="BYH174"/>
      <c r="BYI174"/>
      <c r="BYJ174"/>
      <c r="BYK174"/>
      <c r="BYL174"/>
      <c r="BYM174"/>
      <c r="BYN174"/>
      <c r="BYO174"/>
      <c r="BYP174"/>
      <c r="BYQ174"/>
      <c r="BYR174"/>
      <c r="BYS174"/>
      <c r="BYT174"/>
      <c r="BYU174"/>
      <c r="BYV174"/>
      <c r="BYW174"/>
      <c r="BYX174"/>
      <c r="BYY174"/>
      <c r="BYZ174"/>
      <c r="BZA174"/>
      <c r="BZB174"/>
      <c r="BZC174"/>
      <c r="BZD174"/>
      <c r="BZE174"/>
      <c r="BZF174"/>
      <c r="BZG174"/>
      <c r="BZH174"/>
      <c r="BZI174"/>
      <c r="BZJ174"/>
      <c r="BZK174"/>
      <c r="BZL174"/>
      <c r="BZM174"/>
      <c r="BZN174"/>
      <c r="BZO174"/>
      <c r="BZP174"/>
      <c r="BZQ174"/>
      <c r="BZR174"/>
      <c r="BZS174"/>
      <c r="BZT174"/>
      <c r="BZU174"/>
      <c r="BZV174"/>
      <c r="BZW174"/>
      <c r="BZX174"/>
      <c r="BZY174"/>
      <c r="BZZ174"/>
      <c r="CAA174"/>
      <c r="CAB174"/>
      <c r="CAC174"/>
      <c r="CAD174"/>
      <c r="CAE174"/>
      <c r="CAF174"/>
      <c r="CAG174"/>
      <c r="CAH174"/>
      <c r="CAI174"/>
      <c r="CAJ174"/>
      <c r="CAK174"/>
      <c r="CAL174"/>
      <c r="CAM174"/>
      <c r="CAN174"/>
      <c r="CAO174"/>
      <c r="CAP174"/>
      <c r="CAQ174"/>
      <c r="CAR174"/>
      <c r="CAS174"/>
      <c r="CAT174"/>
      <c r="CAU174"/>
      <c r="CAV174"/>
      <c r="CAW174"/>
      <c r="CAX174"/>
      <c r="CAY174"/>
      <c r="CAZ174"/>
      <c r="CBA174"/>
      <c r="CBB174"/>
      <c r="CBC174"/>
      <c r="CBD174"/>
      <c r="CBE174"/>
      <c r="CBF174"/>
      <c r="CBG174"/>
      <c r="CBH174"/>
      <c r="CBI174"/>
      <c r="CBJ174"/>
      <c r="CBK174"/>
      <c r="CBL174"/>
      <c r="CBM174"/>
      <c r="CBN174"/>
      <c r="CBO174"/>
      <c r="CBP174"/>
      <c r="CBQ174"/>
      <c r="CBR174"/>
      <c r="CBS174"/>
      <c r="CBT174"/>
      <c r="CBU174"/>
      <c r="CBV174"/>
      <c r="CBW174"/>
      <c r="CBX174"/>
      <c r="CBY174"/>
      <c r="CBZ174"/>
      <c r="CCA174"/>
      <c r="CCB174"/>
      <c r="CCC174"/>
      <c r="CCD174"/>
      <c r="CCE174"/>
      <c r="CCF174"/>
      <c r="CCG174"/>
      <c r="CCH174"/>
      <c r="CCI174"/>
      <c r="CCJ174"/>
      <c r="CCK174"/>
      <c r="CCL174"/>
      <c r="CCM174"/>
      <c r="CCN174"/>
      <c r="CCO174"/>
      <c r="CCP174"/>
      <c r="CCQ174"/>
      <c r="CCR174"/>
      <c r="CCS174"/>
      <c r="CCT174"/>
      <c r="CCU174"/>
      <c r="CCV174"/>
      <c r="CCW174"/>
      <c r="CCX174"/>
      <c r="CCY174"/>
      <c r="CCZ174"/>
      <c r="CDA174"/>
      <c r="CDB174"/>
      <c r="CDC174"/>
      <c r="CDD174"/>
      <c r="CDE174"/>
      <c r="CDF174"/>
      <c r="CDG174"/>
      <c r="CDH174"/>
      <c r="CDI174"/>
      <c r="CDJ174"/>
      <c r="CDK174"/>
      <c r="CDL174"/>
      <c r="CDM174"/>
      <c r="CDN174"/>
      <c r="CDO174"/>
      <c r="CDP174"/>
      <c r="CDQ174"/>
      <c r="CDR174"/>
      <c r="CDS174"/>
      <c r="CDT174"/>
      <c r="CDU174"/>
      <c r="CDV174"/>
      <c r="CDW174"/>
      <c r="CDX174"/>
      <c r="CDY174"/>
      <c r="CDZ174"/>
      <c r="CEA174"/>
      <c r="CEB174"/>
      <c r="CEC174"/>
      <c r="CED174"/>
      <c r="CEE174"/>
      <c r="CEF174"/>
      <c r="CEG174"/>
      <c r="CEH174"/>
      <c r="CEI174"/>
      <c r="CEJ174"/>
      <c r="CEK174"/>
      <c r="CEL174"/>
      <c r="CEM174"/>
      <c r="CEN174"/>
      <c r="CEO174"/>
      <c r="CEP174"/>
      <c r="CEQ174"/>
      <c r="CER174"/>
      <c r="CES174"/>
      <c r="CET174"/>
      <c r="CEU174"/>
      <c r="CEV174"/>
      <c r="CEW174"/>
      <c r="CEX174"/>
      <c r="CEY174"/>
      <c r="CEZ174"/>
      <c r="CFA174"/>
      <c r="CFB174"/>
      <c r="CFC174"/>
      <c r="CFD174"/>
      <c r="CFE174"/>
      <c r="CFF174"/>
      <c r="CFG174"/>
      <c r="CFH174"/>
      <c r="CFI174"/>
      <c r="CFJ174"/>
      <c r="CFK174"/>
      <c r="CFL174"/>
      <c r="CFM174"/>
      <c r="CFN174"/>
      <c r="CFO174"/>
      <c r="CFP174"/>
      <c r="CFQ174"/>
      <c r="CFR174"/>
      <c r="CFS174"/>
      <c r="CFT174"/>
      <c r="CFU174"/>
      <c r="CFV174"/>
      <c r="CFW174"/>
      <c r="CFX174"/>
      <c r="CFY174"/>
      <c r="CFZ174"/>
      <c r="CGA174"/>
      <c r="CGB174"/>
      <c r="CGC174"/>
      <c r="CGD174"/>
      <c r="CGE174"/>
      <c r="CGF174"/>
      <c r="CGG174"/>
      <c r="CGH174"/>
      <c r="CGI174"/>
      <c r="CGJ174"/>
      <c r="CGK174"/>
      <c r="CGL174"/>
      <c r="CGM174"/>
      <c r="CGN174"/>
      <c r="CGO174"/>
      <c r="CGP174"/>
      <c r="CGQ174"/>
      <c r="CGR174"/>
      <c r="CGS174"/>
      <c r="CGT174"/>
      <c r="CGU174"/>
      <c r="CGV174"/>
      <c r="CGW174"/>
      <c r="CGX174"/>
      <c r="CGY174"/>
      <c r="CGZ174"/>
      <c r="CHA174"/>
      <c r="CHB174"/>
      <c r="CHC174"/>
      <c r="CHD174"/>
      <c r="CHE174"/>
      <c r="CHF174"/>
      <c r="CHG174"/>
      <c r="CHH174"/>
      <c r="CHI174"/>
      <c r="CHJ174"/>
      <c r="CHK174"/>
      <c r="CHL174"/>
      <c r="CHM174"/>
      <c r="CHN174"/>
      <c r="CHO174"/>
      <c r="CHP174"/>
      <c r="CHQ174"/>
      <c r="CHR174"/>
      <c r="CHS174"/>
      <c r="CHT174"/>
      <c r="CHU174"/>
      <c r="CHV174"/>
      <c r="CHW174"/>
      <c r="CHX174"/>
      <c r="CHY174"/>
      <c r="CHZ174"/>
      <c r="CIA174"/>
      <c r="CIB174"/>
      <c r="CIC174"/>
      <c r="CID174"/>
      <c r="CIE174"/>
      <c r="CIF174"/>
      <c r="CIG174"/>
      <c r="CIH174"/>
      <c r="CII174"/>
      <c r="CIJ174"/>
      <c r="CIK174"/>
      <c r="CIL174"/>
      <c r="CIM174"/>
      <c r="CIN174"/>
      <c r="CIO174"/>
      <c r="CIP174"/>
      <c r="CIQ174"/>
      <c r="CIR174"/>
      <c r="CIS174"/>
      <c r="CIT174"/>
      <c r="CIU174"/>
      <c r="CIV174"/>
      <c r="CIW174"/>
      <c r="CIX174"/>
      <c r="CIY174"/>
      <c r="CIZ174"/>
      <c r="CJA174"/>
      <c r="CJB174"/>
      <c r="CJC174"/>
      <c r="CJD174"/>
      <c r="CJE174"/>
      <c r="CJF174"/>
      <c r="CJG174"/>
      <c r="CJH174"/>
      <c r="CJI174"/>
      <c r="CJJ174"/>
      <c r="CJK174"/>
      <c r="CJL174"/>
      <c r="CJM174"/>
      <c r="CJN174"/>
      <c r="CJO174"/>
      <c r="CJP174"/>
      <c r="CJQ174"/>
      <c r="CJR174"/>
      <c r="CJS174"/>
      <c r="CJT174"/>
      <c r="CJU174"/>
      <c r="CJV174"/>
      <c r="CJW174"/>
      <c r="CJX174"/>
      <c r="CJY174"/>
      <c r="CJZ174"/>
      <c r="CKA174"/>
      <c r="CKB174"/>
      <c r="CKC174"/>
      <c r="CKD174"/>
      <c r="CKE174"/>
      <c r="CKF174"/>
      <c r="CKG174"/>
      <c r="CKH174"/>
      <c r="CKI174"/>
      <c r="CKJ174"/>
      <c r="CKK174"/>
      <c r="CKL174"/>
      <c r="CKM174"/>
      <c r="CKN174"/>
      <c r="CKO174"/>
      <c r="CKP174"/>
      <c r="CKQ174"/>
      <c r="CKR174"/>
      <c r="CKS174"/>
      <c r="CKT174"/>
      <c r="CKU174"/>
      <c r="CKV174"/>
      <c r="CKW174"/>
      <c r="CKX174"/>
      <c r="CKY174"/>
      <c r="CKZ174"/>
      <c r="CLA174"/>
      <c r="CLB174"/>
      <c r="CLC174"/>
      <c r="CLD174"/>
      <c r="CLE174"/>
      <c r="CLF174"/>
      <c r="CLG174"/>
      <c r="CLH174"/>
      <c r="CLI174"/>
      <c r="CLJ174"/>
      <c r="CLK174"/>
      <c r="CLL174"/>
      <c r="CLM174"/>
      <c r="CLN174"/>
      <c r="CLO174"/>
      <c r="CLP174"/>
      <c r="CLQ174"/>
      <c r="CLR174"/>
      <c r="CLS174"/>
      <c r="CLT174"/>
      <c r="CLU174"/>
      <c r="CLV174"/>
      <c r="CLW174"/>
      <c r="CLX174"/>
      <c r="CLY174"/>
      <c r="CLZ174"/>
      <c r="CMA174"/>
      <c r="CMB174"/>
      <c r="CMC174"/>
      <c r="CMD174"/>
      <c r="CME174"/>
      <c r="CMF174"/>
      <c r="CMG174"/>
      <c r="CMH174"/>
      <c r="CMI174"/>
      <c r="CMJ174"/>
      <c r="CMK174"/>
      <c r="CML174"/>
      <c r="CMM174"/>
      <c r="CMN174"/>
      <c r="CMO174"/>
      <c r="CMP174"/>
      <c r="CMQ174"/>
      <c r="CMR174"/>
      <c r="CMS174"/>
      <c r="CMT174"/>
      <c r="CMU174"/>
      <c r="CMV174"/>
      <c r="CMW174"/>
      <c r="CMX174"/>
      <c r="CMY174"/>
      <c r="CMZ174"/>
      <c r="CNA174"/>
      <c r="CNB174"/>
      <c r="CNC174"/>
      <c r="CND174"/>
      <c r="CNE174"/>
      <c r="CNF174"/>
      <c r="CNG174"/>
      <c r="CNH174"/>
      <c r="CNI174"/>
      <c r="CNJ174"/>
      <c r="CNK174"/>
      <c r="CNL174"/>
      <c r="CNM174"/>
      <c r="CNN174"/>
      <c r="CNO174"/>
      <c r="CNP174"/>
      <c r="CNQ174"/>
      <c r="CNR174"/>
      <c r="CNS174"/>
      <c r="CNT174"/>
      <c r="CNU174"/>
      <c r="CNV174"/>
      <c r="CNW174"/>
      <c r="CNX174"/>
      <c r="CNY174"/>
      <c r="CNZ174"/>
      <c r="COA174"/>
      <c r="COB174"/>
      <c r="COC174"/>
      <c r="COD174"/>
      <c r="COE174"/>
      <c r="COF174"/>
      <c r="COG174"/>
      <c r="COH174"/>
      <c r="COI174"/>
      <c r="COJ174"/>
      <c r="COK174"/>
      <c r="COL174"/>
      <c r="COM174"/>
      <c r="CON174"/>
      <c r="COO174"/>
      <c r="COP174"/>
      <c r="COQ174"/>
      <c r="COR174"/>
      <c r="COS174"/>
      <c r="COT174"/>
      <c r="COU174"/>
      <c r="COV174"/>
      <c r="COW174"/>
      <c r="COX174"/>
      <c r="COY174"/>
      <c r="COZ174"/>
      <c r="CPA174"/>
      <c r="CPB174"/>
      <c r="CPC174"/>
      <c r="CPD174"/>
      <c r="CPE174"/>
      <c r="CPF174"/>
      <c r="CPG174"/>
      <c r="CPH174"/>
      <c r="CPI174"/>
      <c r="CPJ174"/>
      <c r="CPK174"/>
      <c r="CPL174"/>
      <c r="CPM174"/>
      <c r="CPN174"/>
      <c r="CPO174"/>
      <c r="CPP174"/>
      <c r="CPQ174"/>
      <c r="CPR174"/>
      <c r="CPS174"/>
      <c r="CPT174"/>
      <c r="CPU174"/>
      <c r="CPV174"/>
      <c r="CPW174"/>
      <c r="CPX174"/>
      <c r="CPY174"/>
      <c r="CPZ174"/>
      <c r="CQA174"/>
      <c r="CQB174"/>
      <c r="CQC174"/>
      <c r="CQD174"/>
      <c r="CQE174"/>
      <c r="CQF174"/>
      <c r="CQG174"/>
      <c r="CQH174"/>
      <c r="CQI174"/>
      <c r="CQJ174"/>
      <c r="CQK174"/>
      <c r="CQL174"/>
      <c r="CQM174"/>
      <c r="CQN174"/>
      <c r="CQO174"/>
      <c r="CQP174"/>
      <c r="CQQ174"/>
      <c r="CQR174"/>
      <c r="CQS174"/>
      <c r="CQT174"/>
      <c r="CQU174"/>
      <c r="CQV174"/>
      <c r="CQW174"/>
      <c r="CQX174"/>
      <c r="CQY174"/>
      <c r="CQZ174"/>
      <c r="CRA174"/>
      <c r="CRB174"/>
      <c r="CRC174"/>
      <c r="CRD174"/>
      <c r="CRE174"/>
      <c r="CRF174"/>
      <c r="CRG174"/>
      <c r="CRH174"/>
      <c r="CRI174"/>
      <c r="CRJ174"/>
      <c r="CRK174"/>
      <c r="CRL174"/>
      <c r="CRM174"/>
      <c r="CRN174"/>
      <c r="CRO174"/>
      <c r="CRP174"/>
      <c r="CRQ174"/>
      <c r="CRR174"/>
      <c r="CRS174"/>
      <c r="CRT174"/>
      <c r="CRU174"/>
      <c r="CRV174"/>
      <c r="CRW174"/>
      <c r="CRX174"/>
      <c r="CRY174"/>
      <c r="CRZ174"/>
      <c r="CSA174"/>
      <c r="CSB174"/>
      <c r="CSC174"/>
      <c r="CSD174"/>
      <c r="CSE174"/>
      <c r="CSF174"/>
      <c r="CSG174"/>
      <c r="CSH174"/>
      <c r="CSI174"/>
      <c r="CSJ174"/>
      <c r="CSK174"/>
      <c r="CSL174"/>
      <c r="CSM174"/>
      <c r="CSN174"/>
      <c r="CSO174"/>
      <c r="CSP174"/>
      <c r="CSQ174"/>
      <c r="CSR174"/>
      <c r="CSS174"/>
      <c r="CST174"/>
      <c r="CSU174"/>
      <c r="CSV174"/>
      <c r="CSW174"/>
      <c r="CSX174"/>
      <c r="CSY174"/>
      <c r="CSZ174"/>
      <c r="CTA174"/>
      <c r="CTB174"/>
      <c r="CTC174"/>
      <c r="CTD174"/>
      <c r="CTE174"/>
      <c r="CTF174"/>
      <c r="CTG174"/>
      <c r="CTH174"/>
      <c r="CTI174"/>
      <c r="CTJ174"/>
      <c r="CTK174"/>
      <c r="CTL174"/>
      <c r="CTM174"/>
      <c r="CTN174"/>
      <c r="CTO174"/>
      <c r="CTP174"/>
      <c r="CTQ174"/>
      <c r="CTR174"/>
      <c r="CTS174"/>
      <c r="CTT174"/>
      <c r="CTU174"/>
      <c r="CTV174"/>
      <c r="CTW174"/>
      <c r="CTX174"/>
      <c r="CTY174"/>
      <c r="CTZ174"/>
      <c r="CUA174"/>
      <c r="CUB174"/>
      <c r="CUC174"/>
      <c r="CUD174"/>
      <c r="CUE174"/>
      <c r="CUF174"/>
      <c r="CUG174"/>
      <c r="CUH174"/>
      <c r="CUI174"/>
      <c r="CUJ174"/>
      <c r="CUK174"/>
      <c r="CUL174"/>
      <c r="CUM174"/>
      <c r="CUN174"/>
      <c r="CUO174"/>
      <c r="CUP174"/>
      <c r="CUQ174"/>
      <c r="CUR174"/>
      <c r="CUS174"/>
      <c r="CUT174"/>
      <c r="CUU174"/>
      <c r="CUV174"/>
      <c r="CUW174"/>
      <c r="CUX174"/>
      <c r="CUY174"/>
      <c r="CUZ174"/>
      <c r="CVA174"/>
      <c r="CVB174"/>
      <c r="CVC174"/>
      <c r="CVD174"/>
      <c r="CVE174"/>
      <c r="CVF174"/>
      <c r="CVG174"/>
      <c r="CVH174"/>
      <c r="CVI174"/>
      <c r="CVJ174"/>
      <c r="CVK174"/>
      <c r="CVL174"/>
      <c r="CVM174"/>
      <c r="CVN174"/>
      <c r="CVO174"/>
      <c r="CVP174"/>
      <c r="CVQ174"/>
      <c r="CVR174"/>
      <c r="CVS174"/>
      <c r="CVT174"/>
      <c r="CVU174"/>
      <c r="CVV174"/>
      <c r="CVW174"/>
      <c r="CVX174"/>
      <c r="CVY174"/>
      <c r="CVZ174"/>
      <c r="CWA174"/>
      <c r="CWB174"/>
      <c r="CWC174"/>
      <c r="CWD174"/>
      <c r="CWE174"/>
      <c r="CWF174"/>
      <c r="CWG174"/>
      <c r="CWH174"/>
      <c r="CWI174"/>
      <c r="CWJ174"/>
      <c r="CWK174"/>
      <c r="CWL174"/>
      <c r="CWM174"/>
      <c r="CWN174"/>
      <c r="CWO174"/>
      <c r="CWP174"/>
      <c r="CWQ174"/>
      <c r="CWR174"/>
      <c r="CWS174"/>
      <c r="CWT174"/>
      <c r="CWU174"/>
      <c r="CWV174"/>
      <c r="CWW174"/>
      <c r="CWX174"/>
      <c r="CWY174"/>
      <c r="CWZ174"/>
      <c r="CXA174"/>
      <c r="CXB174"/>
      <c r="CXC174"/>
      <c r="CXD174"/>
      <c r="CXE174"/>
      <c r="CXF174"/>
      <c r="CXG174"/>
      <c r="CXH174"/>
      <c r="CXI174"/>
      <c r="CXJ174"/>
      <c r="CXK174"/>
      <c r="CXL174"/>
      <c r="CXM174"/>
      <c r="CXN174"/>
      <c r="CXO174"/>
      <c r="CXP174"/>
      <c r="CXQ174"/>
      <c r="CXR174"/>
      <c r="CXS174"/>
      <c r="CXT174"/>
      <c r="CXU174"/>
      <c r="CXV174"/>
      <c r="CXW174"/>
      <c r="CXX174"/>
      <c r="CXY174"/>
      <c r="CXZ174"/>
      <c r="CYA174"/>
      <c r="CYB174"/>
      <c r="CYC174"/>
      <c r="CYD174"/>
      <c r="CYE174"/>
      <c r="CYF174"/>
      <c r="CYG174"/>
      <c r="CYH174"/>
      <c r="CYI174"/>
      <c r="CYJ174"/>
      <c r="CYK174"/>
      <c r="CYL174"/>
      <c r="CYM174"/>
      <c r="CYN174"/>
      <c r="CYO174"/>
      <c r="CYP174"/>
      <c r="CYQ174"/>
      <c r="CYR174"/>
      <c r="CYS174"/>
      <c r="CYT174"/>
      <c r="CYU174"/>
      <c r="CYV174"/>
      <c r="CYW174"/>
      <c r="CYX174"/>
      <c r="CYY174"/>
      <c r="CYZ174"/>
      <c r="CZA174"/>
      <c r="CZB174"/>
      <c r="CZC174"/>
      <c r="CZD174"/>
      <c r="CZE174"/>
      <c r="CZF174"/>
      <c r="CZG174"/>
      <c r="CZH174"/>
      <c r="CZI174"/>
      <c r="CZJ174"/>
      <c r="CZK174"/>
      <c r="CZL174"/>
      <c r="CZM174"/>
      <c r="CZN174"/>
      <c r="CZO174"/>
      <c r="CZP174"/>
      <c r="CZQ174"/>
      <c r="CZR174"/>
      <c r="CZS174"/>
      <c r="CZT174"/>
      <c r="CZU174"/>
      <c r="CZV174"/>
      <c r="CZW174"/>
      <c r="CZX174"/>
      <c r="CZY174"/>
      <c r="CZZ174"/>
      <c r="DAA174"/>
      <c r="DAB174"/>
      <c r="DAC174"/>
      <c r="DAD174"/>
      <c r="DAE174"/>
      <c r="DAF174"/>
      <c r="DAG174"/>
      <c r="DAH174"/>
      <c r="DAI174"/>
      <c r="DAJ174"/>
      <c r="DAK174"/>
      <c r="DAL174"/>
      <c r="DAM174"/>
      <c r="DAN174"/>
      <c r="DAO174"/>
      <c r="DAP174"/>
      <c r="DAQ174"/>
      <c r="DAR174"/>
      <c r="DAS174"/>
      <c r="DAT174"/>
      <c r="DAU174"/>
      <c r="DAV174"/>
      <c r="DAW174"/>
      <c r="DAX174"/>
      <c r="DAY174"/>
      <c r="DAZ174"/>
      <c r="DBA174"/>
      <c r="DBB174"/>
      <c r="DBC174"/>
      <c r="DBD174"/>
      <c r="DBE174"/>
      <c r="DBF174"/>
      <c r="DBG174"/>
      <c r="DBH174"/>
      <c r="DBI174"/>
      <c r="DBJ174"/>
      <c r="DBK174"/>
      <c r="DBL174"/>
      <c r="DBM174"/>
      <c r="DBN174"/>
      <c r="DBO174"/>
      <c r="DBP174"/>
      <c r="DBQ174"/>
      <c r="DBR174"/>
      <c r="DBS174"/>
      <c r="DBT174"/>
      <c r="DBU174"/>
      <c r="DBV174"/>
      <c r="DBW174"/>
      <c r="DBX174"/>
      <c r="DBY174"/>
      <c r="DBZ174"/>
      <c r="DCA174"/>
      <c r="DCB174"/>
      <c r="DCC174"/>
      <c r="DCD174"/>
      <c r="DCE174"/>
      <c r="DCF174"/>
      <c r="DCG174"/>
      <c r="DCH174"/>
      <c r="DCI174"/>
      <c r="DCJ174"/>
      <c r="DCK174"/>
      <c r="DCL174"/>
      <c r="DCM174"/>
      <c r="DCN174"/>
      <c r="DCO174"/>
      <c r="DCP174"/>
      <c r="DCQ174"/>
      <c r="DCR174"/>
      <c r="DCS174"/>
      <c r="DCT174"/>
      <c r="DCU174"/>
      <c r="DCV174"/>
      <c r="DCW174"/>
      <c r="DCX174"/>
      <c r="DCY174"/>
      <c r="DCZ174"/>
      <c r="DDA174"/>
      <c r="DDB174"/>
      <c r="DDC174"/>
      <c r="DDD174"/>
      <c r="DDE174"/>
      <c r="DDF174"/>
      <c r="DDG174"/>
      <c r="DDH174"/>
      <c r="DDI174"/>
      <c r="DDJ174"/>
      <c r="DDK174"/>
      <c r="DDL174"/>
      <c r="DDM174"/>
      <c r="DDN174"/>
      <c r="DDO174"/>
      <c r="DDP174"/>
      <c r="DDQ174"/>
      <c r="DDR174"/>
      <c r="DDS174"/>
      <c r="DDT174"/>
      <c r="DDU174"/>
      <c r="DDV174"/>
      <c r="DDW174"/>
      <c r="DDX174"/>
      <c r="DDY174"/>
      <c r="DDZ174"/>
      <c r="DEA174"/>
      <c r="DEB174"/>
      <c r="DEC174"/>
      <c r="DED174"/>
      <c r="DEE174"/>
      <c r="DEF174"/>
      <c r="DEG174"/>
      <c r="DEH174"/>
      <c r="DEI174"/>
      <c r="DEJ174"/>
      <c r="DEK174"/>
      <c r="DEL174"/>
      <c r="DEM174"/>
      <c r="DEN174"/>
      <c r="DEO174"/>
      <c r="DEP174"/>
      <c r="DEQ174"/>
      <c r="DER174"/>
      <c r="DES174"/>
      <c r="DET174"/>
      <c r="DEU174"/>
      <c r="DEV174"/>
      <c r="DEW174"/>
      <c r="DEX174"/>
      <c r="DEY174"/>
      <c r="DEZ174"/>
      <c r="DFA174"/>
      <c r="DFB174"/>
      <c r="DFC174"/>
      <c r="DFD174"/>
      <c r="DFE174"/>
      <c r="DFF174"/>
      <c r="DFG174"/>
      <c r="DFH174"/>
      <c r="DFI174"/>
      <c r="DFJ174"/>
      <c r="DFK174"/>
      <c r="DFL174"/>
      <c r="DFM174"/>
      <c r="DFN174"/>
      <c r="DFO174"/>
      <c r="DFP174"/>
      <c r="DFQ174"/>
      <c r="DFR174"/>
      <c r="DFS174"/>
      <c r="DFT174"/>
      <c r="DFU174"/>
      <c r="DFV174"/>
      <c r="DFW174"/>
      <c r="DFX174"/>
      <c r="DFY174"/>
      <c r="DFZ174"/>
      <c r="DGA174"/>
      <c r="DGB174"/>
      <c r="DGC174"/>
      <c r="DGD174"/>
      <c r="DGE174"/>
      <c r="DGF174"/>
      <c r="DGG174"/>
      <c r="DGH174"/>
      <c r="DGI174"/>
      <c r="DGJ174"/>
      <c r="DGK174"/>
      <c r="DGL174"/>
      <c r="DGM174"/>
      <c r="DGN174"/>
      <c r="DGO174"/>
      <c r="DGP174"/>
      <c r="DGQ174"/>
      <c r="DGR174"/>
      <c r="DGS174"/>
      <c r="DGT174"/>
      <c r="DGU174"/>
      <c r="DGV174"/>
      <c r="DGW174"/>
      <c r="DGX174"/>
      <c r="DGY174"/>
      <c r="DGZ174"/>
      <c r="DHA174"/>
      <c r="DHB174"/>
      <c r="DHC174"/>
      <c r="DHD174"/>
      <c r="DHE174"/>
      <c r="DHF174"/>
      <c r="DHG174"/>
      <c r="DHH174"/>
      <c r="DHI174"/>
      <c r="DHJ174"/>
      <c r="DHK174"/>
      <c r="DHL174"/>
      <c r="DHM174"/>
      <c r="DHN174"/>
      <c r="DHO174"/>
      <c r="DHP174"/>
      <c r="DHQ174"/>
      <c r="DHR174"/>
      <c r="DHS174"/>
      <c r="DHT174"/>
      <c r="DHU174"/>
      <c r="DHV174"/>
      <c r="DHW174"/>
      <c r="DHX174"/>
      <c r="DHY174"/>
      <c r="DHZ174"/>
      <c r="DIA174"/>
      <c r="DIB174"/>
      <c r="DIC174"/>
      <c r="DID174"/>
      <c r="DIE174"/>
      <c r="DIF174"/>
      <c r="DIG174"/>
      <c r="DIH174"/>
      <c r="DII174"/>
      <c r="DIJ174"/>
      <c r="DIK174"/>
      <c r="DIL174"/>
      <c r="DIM174"/>
      <c r="DIN174"/>
      <c r="DIO174"/>
      <c r="DIP174"/>
      <c r="DIQ174"/>
      <c r="DIR174"/>
      <c r="DIS174"/>
      <c r="DIT174"/>
      <c r="DIU174"/>
      <c r="DIV174"/>
      <c r="DIW174"/>
      <c r="DIX174"/>
      <c r="DIY174"/>
      <c r="DIZ174"/>
      <c r="DJA174"/>
      <c r="DJB174"/>
      <c r="DJC174"/>
      <c r="DJD174"/>
      <c r="DJE174"/>
      <c r="DJF174"/>
      <c r="DJG174"/>
      <c r="DJH174"/>
      <c r="DJI174"/>
      <c r="DJJ174"/>
      <c r="DJK174"/>
      <c r="DJL174"/>
      <c r="DJM174"/>
      <c r="DJN174"/>
      <c r="DJO174"/>
      <c r="DJP174"/>
      <c r="DJQ174"/>
      <c r="DJR174"/>
      <c r="DJS174"/>
      <c r="DJT174"/>
      <c r="DJU174"/>
      <c r="DJV174"/>
      <c r="DJW174"/>
      <c r="DJX174"/>
      <c r="DJY174"/>
      <c r="DJZ174"/>
      <c r="DKA174"/>
      <c r="DKB174"/>
      <c r="DKC174"/>
      <c r="DKD174"/>
      <c r="DKE174"/>
      <c r="DKF174"/>
      <c r="DKG174"/>
      <c r="DKH174"/>
      <c r="DKI174"/>
      <c r="DKJ174"/>
      <c r="DKK174"/>
      <c r="DKL174"/>
      <c r="DKM174"/>
      <c r="DKN174"/>
      <c r="DKO174"/>
      <c r="DKP174"/>
      <c r="DKQ174"/>
      <c r="DKR174"/>
      <c r="DKS174"/>
      <c r="DKT174"/>
      <c r="DKU174"/>
      <c r="DKV174"/>
      <c r="DKW174"/>
      <c r="DKX174"/>
      <c r="DKY174"/>
      <c r="DKZ174"/>
      <c r="DLA174"/>
      <c r="DLB174"/>
      <c r="DLC174"/>
      <c r="DLD174"/>
      <c r="DLE174"/>
      <c r="DLF174"/>
      <c r="DLG174"/>
      <c r="DLH174"/>
      <c r="DLI174"/>
      <c r="DLJ174"/>
      <c r="DLK174"/>
      <c r="DLL174"/>
      <c r="DLM174"/>
      <c r="DLN174"/>
      <c r="DLO174"/>
      <c r="DLP174"/>
      <c r="DLQ174"/>
      <c r="DLR174"/>
      <c r="DLS174"/>
      <c r="DLT174"/>
      <c r="DLU174"/>
      <c r="DLV174"/>
      <c r="DLW174"/>
      <c r="DLX174"/>
      <c r="DLY174"/>
      <c r="DLZ174"/>
      <c r="DMA174"/>
      <c r="DMB174"/>
      <c r="DMC174"/>
      <c r="DMD174"/>
      <c r="DME174"/>
      <c r="DMF174"/>
      <c r="DMG174"/>
      <c r="DMH174"/>
      <c r="DMI174"/>
      <c r="DMJ174"/>
      <c r="DMK174"/>
      <c r="DML174"/>
      <c r="DMM174"/>
      <c r="DMN174"/>
      <c r="DMO174"/>
      <c r="DMP174"/>
      <c r="DMQ174"/>
      <c r="DMR174"/>
      <c r="DMS174"/>
      <c r="DMT174"/>
      <c r="DMU174"/>
      <c r="DMV174"/>
      <c r="DMW174"/>
      <c r="DMX174"/>
      <c r="DMY174"/>
      <c r="DMZ174"/>
      <c r="DNA174"/>
      <c r="DNB174"/>
      <c r="DNC174"/>
      <c r="DND174"/>
      <c r="DNE174"/>
      <c r="DNF174"/>
      <c r="DNG174"/>
      <c r="DNH174"/>
      <c r="DNI174"/>
      <c r="DNJ174"/>
      <c r="DNK174"/>
      <c r="DNL174"/>
      <c r="DNM174"/>
      <c r="DNN174"/>
      <c r="DNO174"/>
      <c r="DNP174"/>
      <c r="DNQ174"/>
      <c r="DNR174"/>
      <c r="DNS174"/>
      <c r="DNT174"/>
      <c r="DNU174"/>
      <c r="DNV174"/>
      <c r="DNW174"/>
      <c r="DNX174"/>
      <c r="DNY174"/>
      <c r="DNZ174"/>
      <c r="DOA174"/>
      <c r="DOB174"/>
      <c r="DOC174"/>
      <c r="DOD174"/>
      <c r="DOE174"/>
      <c r="DOF174"/>
      <c r="DOG174"/>
      <c r="DOH174"/>
      <c r="DOI174"/>
      <c r="DOJ174"/>
      <c r="DOK174"/>
      <c r="DOL174"/>
      <c r="DOM174"/>
      <c r="DON174"/>
      <c r="DOO174"/>
      <c r="DOP174"/>
      <c r="DOQ174"/>
      <c r="DOR174"/>
      <c r="DOS174"/>
      <c r="DOT174"/>
      <c r="DOU174"/>
      <c r="DOV174"/>
      <c r="DOW174"/>
      <c r="DOX174"/>
      <c r="DOY174"/>
      <c r="DOZ174"/>
      <c r="DPA174"/>
      <c r="DPB174"/>
      <c r="DPC174"/>
      <c r="DPD174"/>
      <c r="DPE174"/>
      <c r="DPF174"/>
      <c r="DPG174"/>
      <c r="DPH174"/>
      <c r="DPI174"/>
      <c r="DPJ174"/>
      <c r="DPK174"/>
      <c r="DPL174"/>
      <c r="DPM174"/>
      <c r="DPN174"/>
      <c r="DPO174"/>
      <c r="DPP174"/>
      <c r="DPQ174"/>
      <c r="DPR174"/>
      <c r="DPS174"/>
      <c r="DPT174"/>
      <c r="DPU174"/>
      <c r="DPV174"/>
      <c r="DPW174"/>
      <c r="DPX174"/>
      <c r="DPY174"/>
      <c r="DPZ174"/>
      <c r="DQA174"/>
      <c r="DQB174"/>
      <c r="DQC174"/>
      <c r="DQD174"/>
      <c r="DQE174"/>
      <c r="DQF174"/>
      <c r="DQG174"/>
      <c r="DQH174"/>
      <c r="DQI174"/>
      <c r="DQJ174"/>
      <c r="DQK174"/>
      <c r="DQL174"/>
      <c r="DQM174"/>
      <c r="DQN174"/>
      <c r="DQO174"/>
      <c r="DQP174"/>
      <c r="DQQ174"/>
      <c r="DQR174"/>
      <c r="DQS174"/>
      <c r="DQT174"/>
      <c r="DQU174"/>
      <c r="DQV174"/>
      <c r="DQW174"/>
      <c r="DQX174"/>
      <c r="DQY174"/>
      <c r="DQZ174"/>
      <c r="DRA174"/>
      <c r="DRB174"/>
      <c r="DRC174"/>
      <c r="DRD174"/>
      <c r="DRE174"/>
      <c r="DRF174"/>
      <c r="DRG174"/>
      <c r="DRH174"/>
      <c r="DRI174"/>
      <c r="DRJ174"/>
      <c r="DRK174"/>
      <c r="DRL174"/>
      <c r="DRM174"/>
      <c r="DRN174"/>
      <c r="DRO174"/>
      <c r="DRP174"/>
      <c r="DRQ174"/>
      <c r="DRR174"/>
      <c r="DRS174"/>
      <c r="DRT174"/>
      <c r="DRU174"/>
      <c r="DRV174"/>
      <c r="DRW174"/>
      <c r="DRX174"/>
      <c r="DRY174"/>
      <c r="DRZ174"/>
      <c r="DSA174"/>
      <c r="DSB174"/>
      <c r="DSC174"/>
      <c r="DSD174"/>
      <c r="DSE174"/>
      <c r="DSF174"/>
      <c r="DSG174"/>
      <c r="DSH174"/>
      <c r="DSI174"/>
      <c r="DSJ174"/>
      <c r="DSK174"/>
      <c r="DSL174"/>
      <c r="DSM174"/>
      <c r="DSN174"/>
      <c r="DSO174"/>
      <c r="DSP174"/>
      <c r="DSQ174"/>
      <c r="DSR174"/>
      <c r="DSS174"/>
      <c r="DST174"/>
      <c r="DSU174"/>
      <c r="DSV174"/>
      <c r="DSW174"/>
      <c r="DSX174"/>
      <c r="DSY174"/>
      <c r="DSZ174"/>
      <c r="DTA174"/>
      <c r="DTB174"/>
      <c r="DTC174"/>
      <c r="DTD174"/>
      <c r="DTE174"/>
      <c r="DTF174"/>
      <c r="DTG174"/>
      <c r="DTH174"/>
      <c r="DTI174"/>
      <c r="DTJ174"/>
      <c r="DTK174"/>
      <c r="DTL174"/>
      <c r="DTM174"/>
      <c r="DTN174"/>
      <c r="DTO174"/>
      <c r="DTP174"/>
      <c r="DTQ174"/>
      <c r="DTR174"/>
      <c r="DTS174"/>
      <c r="DTT174"/>
      <c r="DTU174"/>
      <c r="DTV174"/>
      <c r="DTW174"/>
      <c r="DTX174"/>
      <c r="DTY174"/>
      <c r="DTZ174"/>
      <c r="DUA174"/>
      <c r="DUB174"/>
      <c r="DUC174"/>
      <c r="DUD174"/>
      <c r="DUE174"/>
      <c r="DUF174"/>
      <c r="DUG174"/>
      <c r="DUH174"/>
      <c r="DUI174"/>
      <c r="DUJ174"/>
      <c r="DUK174"/>
      <c r="DUL174"/>
      <c r="DUM174"/>
      <c r="DUN174"/>
      <c r="DUO174"/>
      <c r="DUP174"/>
      <c r="DUQ174"/>
      <c r="DUR174"/>
      <c r="DUS174"/>
      <c r="DUT174"/>
      <c r="DUU174"/>
      <c r="DUV174"/>
      <c r="DUW174"/>
      <c r="DUX174"/>
      <c r="DUY174"/>
      <c r="DUZ174"/>
      <c r="DVA174"/>
      <c r="DVB174"/>
      <c r="DVC174"/>
      <c r="DVD174"/>
      <c r="DVE174"/>
      <c r="DVF174"/>
      <c r="DVG174"/>
      <c r="DVH174"/>
      <c r="DVI174"/>
      <c r="DVJ174"/>
      <c r="DVK174"/>
      <c r="DVL174"/>
      <c r="DVM174"/>
      <c r="DVN174"/>
      <c r="DVO174"/>
      <c r="DVP174"/>
      <c r="DVQ174"/>
      <c r="DVR174"/>
      <c r="DVS174"/>
      <c r="DVT174"/>
      <c r="DVU174"/>
      <c r="DVV174"/>
      <c r="DVW174"/>
      <c r="DVX174"/>
      <c r="DVY174"/>
      <c r="DVZ174"/>
      <c r="DWA174"/>
      <c r="DWB174"/>
      <c r="DWC174"/>
      <c r="DWD174"/>
      <c r="DWE174"/>
      <c r="DWF174"/>
      <c r="DWG174"/>
      <c r="DWH174"/>
      <c r="DWI174"/>
      <c r="DWJ174"/>
      <c r="DWK174"/>
      <c r="DWL174"/>
      <c r="DWM174"/>
      <c r="DWN174"/>
      <c r="DWO174"/>
      <c r="DWP174"/>
      <c r="DWQ174"/>
      <c r="DWR174"/>
      <c r="DWS174"/>
      <c r="DWT174"/>
      <c r="DWU174"/>
      <c r="DWV174"/>
      <c r="DWW174"/>
      <c r="DWX174"/>
      <c r="DWY174"/>
      <c r="DWZ174"/>
      <c r="DXA174"/>
      <c r="DXB174"/>
      <c r="DXC174"/>
      <c r="DXD174"/>
      <c r="DXE174"/>
      <c r="DXF174"/>
      <c r="DXG174"/>
      <c r="DXH174"/>
      <c r="DXI174"/>
      <c r="DXJ174"/>
      <c r="DXK174"/>
      <c r="DXL174"/>
      <c r="DXM174"/>
      <c r="DXN174"/>
      <c r="DXO174"/>
      <c r="DXP174"/>
      <c r="DXQ174"/>
      <c r="DXR174"/>
      <c r="DXS174"/>
      <c r="DXT174"/>
      <c r="DXU174"/>
      <c r="DXV174"/>
      <c r="DXW174"/>
      <c r="DXX174"/>
      <c r="DXY174"/>
      <c r="DXZ174"/>
      <c r="DYA174"/>
      <c r="DYB174"/>
      <c r="DYC174"/>
      <c r="DYD174"/>
      <c r="DYE174"/>
      <c r="DYF174"/>
      <c r="DYG174"/>
      <c r="DYH174"/>
      <c r="DYI174"/>
      <c r="DYJ174"/>
      <c r="DYK174"/>
      <c r="DYL174"/>
      <c r="DYM174"/>
      <c r="DYN174"/>
      <c r="DYO174"/>
      <c r="DYP174"/>
      <c r="DYQ174"/>
      <c r="DYR174"/>
      <c r="DYS174"/>
      <c r="DYT174"/>
      <c r="DYU174"/>
      <c r="DYV174"/>
      <c r="DYW174"/>
      <c r="DYX174"/>
      <c r="DYY174"/>
      <c r="DYZ174"/>
      <c r="DZA174"/>
      <c r="DZB174"/>
      <c r="DZC174"/>
      <c r="DZD174"/>
      <c r="DZE174"/>
      <c r="DZF174"/>
      <c r="DZG174"/>
      <c r="DZH174"/>
      <c r="DZI174"/>
      <c r="DZJ174"/>
      <c r="DZK174"/>
      <c r="DZL174"/>
      <c r="DZM174"/>
      <c r="DZN174"/>
      <c r="DZO174"/>
      <c r="DZP174"/>
      <c r="DZQ174"/>
      <c r="DZR174"/>
      <c r="DZS174"/>
      <c r="DZT174"/>
      <c r="DZU174"/>
      <c r="DZV174"/>
      <c r="DZW174"/>
      <c r="DZX174"/>
      <c r="DZY174"/>
      <c r="DZZ174"/>
      <c r="EAA174"/>
      <c r="EAB174"/>
      <c r="EAC174"/>
      <c r="EAD174"/>
      <c r="EAE174"/>
      <c r="EAF174"/>
      <c r="EAG174"/>
      <c r="EAH174"/>
      <c r="EAI174"/>
      <c r="EAJ174"/>
      <c r="EAK174"/>
      <c r="EAL174"/>
      <c r="EAM174"/>
      <c r="EAN174"/>
      <c r="EAO174"/>
      <c r="EAP174"/>
      <c r="EAQ174"/>
      <c r="EAR174"/>
      <c r="EAS174"/>
      <c r="EAT174"/>
      <c r="EAU174"/>
      <c r="EAV174"/>
      <c r="EAW174"/>
      <c r="EAX174"/>
      <c r="EAY174"/>
      <c r="EAZ174"/>
      <c r="EBA174"/>
      <c r="EBB174"/>
      <c r="EBC174"/>
      <c r="EBD174"/>
      <c r="EBE174"/>
      <c r="EBF174"/>
      <c r="EBG174"/>
      <c r="EBH174"/>
      <c r="EBI174"/>
      <c r="EBJ174"/>
      <c r="EBK174"/>
      <c r="EBL174"/>
      <c r="EBM174"/>
      <c r="EBN174"/>
      <c r="EBO174"/>
      <c r="EBP174"/>
      <c r="EBQ174"/>
      <c r="EBR174"/>
      <c r="EBS174"/>
      <c r="EBT174"/>
      <c r="EBU174"/>
      <c r="EBV174"/>
      <c r="EBW174"/>
      <c r="EBX174"/>
      <c r="EBY174"/>
      <c r="EBZ174"/>
      <c r="ECA174"/>
      <c r="ECB174"/>
      <c r="ECC174"/>
      <c r="ECD174"/>
      <c r="ECE174"/>
      <c r="ECF174"/>
      <c r="ECG174"/>
      <c r="ECH174"/>
      <c r="ECI174"/>
      <c r="ECJ174"/>
      <c r="ECK174"/>
      <c r="ECL174"/>
      <c r="ECM174"/>
      <c r="ECN174"/>
      <c r="ECO174"/>
      <c r="ECP174"/>
      <c r="ECQ174"/>
      <c r="ECR174"/>
      <c r="ECS174"/>
      <c r="ECT174"/>
      <c r="ECU174"/>
      <c r="ECV174"/>
      <c r="ECW174"/>
      <c r="ECX174"/>
      <c r="ECY174"/>
      <c r="ECZ174"/>
      <c r="EDA174"/>
      <c r="EDB174"/>
      <c r="EDC174"/>
      <c r="EDD174"/>
      <c r="EDE174"/>
      <c r="EDF174"/>
      <c r="EDG174"/>
      <c r="EDH174"/>
      <c r="EDI174"/>
      <c r="EDJ174"/>
      <c r="EDK174"/>
      <c r="EDL174"/>
      <c r="EDM174"/>
      <c r="EDN174"/>
      <c r="EDO174"/>
      <c r="EDP174"/>
      <c r="EDQ174"/>
      <c r="EDR174"/>
      <c r="EDS174"/>
      <c r="EDT174"/>
      <c r="EDU174"/>
      <c r="EDV174"/>
      <c r="EDW174"/>
      <c r="EDX174"/>
      <c r="EDY174"/>
      <c r="EDZ174"/>
      <c r="EEA174"/>
      <c r="EEB174"/>
      <c r="EEC174"/>
      <c r="EED174"/>
      <c r="EEE174"/>
      <c r="EEF174"/>
      <c r="EEG174"/>
      <c r="EEH174"/>
      <c r="EEI174"/>
      <c r="EEJ174"/>
      <c r="EEK174"/>
      <c r="EEL174"/>
      <c r="EEM174"/>
      <c r="EEN174"/>
      <c r="EEO174"/>
      <c r="EEP174"/>
      <c r="EEQ174"/>
      <c r="EER174"/>
      <c r="EES174"/>
      <c r="EET174"/>
      <c r="EEU174"/>
      <c r="EEV174"/>
      <c r="EEW174"/>
      <c r="EEX174"/>
      <c r="EEY174"/>
      <c r="EEZ174"/>
      <c r="EFA174"/>
      <c r="EFB174"/>
      <c r="EFC174"/>
      <c r="EFD174"/>
      <c r="EFE174"/>
      <c r="EFF174"/>
      <c r="EFG174"/>
      <c r="EFH174"/>
      <c r="EFI174"/>
      <c r="EFJ174"/>
      <c r="EFK174"/>
      <c r="EFL174"/>
      <c r="EFM174"/>
      <c r="EFN174"/>
      <c r="EFO174"/>
      <c r="EFP174"/>
      <c r="EFQ174"/>
      <c r="EFR174"/>
      <c r="EFS174"/>
      <c r="EFT174"/>
      <c r="EFU174"/>
      <c r="EFV174"/>
      <c r="EFW174"/>
      <c r="EFX174"/>
      <c r="EFY174"/>
      <c r="EFZ174"/>
      <c r="EGA174"/>
      <c r="EGB174"/>
      <c r="EGC174"/>
      <c r="EGD174"/>
      <c r="EGE174"/>
      <c r="EGF174"/>
      <c r="EGG174"/>
      <c r="EGH174"/>
      <c r="EGI174"/>
      <c r="EGJ174"/>
      <c r="EGK174"/>
      <c r="EGL174"/>
      <c r="EGM174"/>
      <c r="EGN174"/>
      <c r="EGO174"/>
      <c r="EGP174"/>
      <c r="EGQ174"/>
      <c r="EGR174"/>
      <c r="EGS174"/>
      <c r="EGT174"/>
      <c r="EGU174"/>
      <c r="EGV174"/>
      <c r="EGW174"/>
      <c r="EGX174"/>
      <c r="EGY174"/>
      <c r="EGZ174"/>
      <c r="EHA174"/>
      <c r="EHB174"/>
      <c r="EHC174"/>
      <c r="EHD174"/>
      <c r="EHE174"/>
      <c r="EHF174"/>
      <c r="EHG174"/>
      <c r="EHH174"/>
      <c r="EHI174"/>
      <c r="EHJ174"/>
      <c r="EHK174"/>
      <c r="EHL174"/>
      <c r="EHM174"/>
      <c r="EHN174"/>
      <c r="EHO174"/>
      <c r="EHP174"/>
      <c r="EHQ174"/>
      <c r="EHR174"/>
      <c r="EHS174"/>
      <c r="EHT174"/>
      <c r="EHU174"/>
      <c r="EHV174"/>
      <c r="EHW174"/>
      <c r="EHX174"/>
      <c r="EHY174"/>
      <c r="EHZ174"/>
      <c r="EIA174"/>
      <c r="EIB174"/>
      <c r="EIC174"/>
      <c r="EID174"/>
      <c r="EIE174"/>
      <c r="EIF174"/>
      <c r="EIG174"/>
      <c r="EIH174"/>
      <c r="EII174"/>
      <c r="EIJ174"/>
      <c r="EIK174"/>
      <c r="EIL174"/>
      <c r="EIM174"/>
      <c r="EIN174"/>
      <c r="EIO174"/>
      <c r="EIP174"/>
      <c r="EIQ174"/>
      <c r="EIR174"/>
      <c r="EIS174"/>
      <c r="EIT174"/>
      <c r="EIU174"/>
      <c r="EIV174"/>
      <c r="EIW174"/>
      <c r="EIX174"/>
      <c r="EIY174"/>
      <c r="EIZ174"/>
      <c r="EJA174"/>
      <c r="EJB174"/>
      <c r="EJC174"/>
      <c r="EJD174"/>
      <c r="EJE174"/>
      <c r="EJF174"/>
      <c r="EJG174"/>
      <c r="EJH174"/>
      <c r="EJI174"/>
      <c r="EJJ174"/>
      <c r="EJK174"/>
      <c r="EJL174"/>
      <c r="EJM174"/>
      <c r="EJN174"/>
      <c r="EJO174"/>
      <c r="EJP174"/>
      <c r="EJQ174"/>
      <c r="EJR174"/>
      <c r="EJS174"/>
      <c r="EJT174"/>
      <c r="EJU174"/>
      <c r="EJV174"/>
      <c r="EJW174"/>
      <c r="EJX174"/>
      <c r="EJY174"/>
      <c r="EJZ174"/>
      <c r="EKA174"/>
      <c r="EKB174"/>
      <c r="EKC174"/>
      <c r="EKD174"/>
      <c r="EKE174"/>
      <c r="EKF174"/>
      <c r="EKG174"/>
      <c r="EKH174"/>
      <c r="EKI174"/>
      <c r="EKJ174"/>
      <c r="EKK174"/>
      <c r="EKL174"/>
      <c r="EKM174"/>
      <c r="EKN174"/>
      <c r="EKO174"/>
      <c r="EKP174"/>
      <c r="EKQ174"/>
      <c r="EKR174"/>
      <c r="EKS174"/>
      <c r="EKT174"/>
      <c r="EKU174"/>
      <c r="EKV174"/>
      <c r="EKW174"/>
      <c r="EKX174"/>
      <c r="EKY174"/>
      <c r="EKZ174"/>
      <c r="ELA174"/>
      <c r="ELB174"/>
      <c r="ELC174"/>
      <c r="ELD174"/>
      <c r="ELE174"/>
      <c r="ELF174"/>
      <c r="ELG174"/>
      <c r="ELH174"/>
      <c r="ELI174"/>
      <c r="ELJ174"/>
      <c r="ELK174"/>
      <c r="ELL174"/>
      <c r="ELM174"/>
      <c r="ELN174"/>
      <c r="ELO174"/>
      <c r="ELP174"/>
      <c r="ELQ174"/>
      <c r="ELR174"/>
      <c r="ELS174"/>
      <c r="ELT174"/>
      <c r="ELU174"/>
      <c r="ELV174"/>
      <c r="ELW174"/>
      <c r="ELX174"/>
      <c r="ELY174"/>
      <c r="ELZ174"/>
      <c r="EMA174"/>
      <c r="EMB174"/>
      <c r="EMC174"/>
      <c r="EMD174"/>
      <c r="EME174"/>
      <c r="EMF174"/>
      <c r="EMG174"/>
      <c r="EMH174"/>
      <c r="EMI174"/>
      <c r="EMJ174"/>
      <c r="EMK174"/>
      <c r="EML174"/>
      <c r="EMM174"/>
      <c r="EMN174"/>
      <c r="EMO174"/>
      <c r="EMP174"/>
      <c r="EMQ174"/>
      <c r="EMR174"/>
      <c r="EMS174"/>
      <c r="EMT174"/>
      <c r="EMU174"/>
      <c r="EMV174"/>
      <c r="EMW174"/>
      <c r="EMX174"/>
      <c r="EMY174"/>
      <c r="EMZ174"/>
      <c r="ENA174"/>
      <c r="ENB174"/>
      <c r="ENC174"/>
      <c r="END174"/>
      <c r="ENE174"/>
      <c r="ENF174"/>
      <c r="ENG174"/>
      <c r="ENH174"/>
      <c r="ENI174"/>
      <c r="ENJ174"/>
      <c r="ENK174"/>
      <c r="ENL174"/>
      <c r="ENM174"/>
      <c r="ENN174"/>
      <c r="ENO174"/>
      <c r="ENP174"/>
      <c r="ENQ174"/>
      <c r="ENR174"/>
      <c r="ENS174"/>
      <c r="ENT174"/>
      <c r="ENU174"/>
      <c r="ENV174"/>
      <c r="ENW174"/>
      <c r="ENX174"/>
      <c r="ENY174"/>
      <c r="ENZ174"/>
      <c r="EOA174"/>
      <c r="EOB174"/>
      <c r="EOC174"/>
      <c r="EOD174"/>
      <c r="EOE174"/>
      <c r="EOF174"/>
      <c r="EOG174"/>
      <c r="EOH174"/>
      <c r="EOI174"/>
      <c r="EOJ174"/>
      <c r="EOK174"/>
      <c r="EOL174"/>
      <c r="EOM174"/>
      <c r="EON174"/>
      <c r="EOO174"/>
      <c r="EOP174"/>
      <c r="EOQ174"/>
      <c r="EOR174"/>
      <c r="EOS174"/>
      <c r="EOT174"/>
      <c r="EOU174"/>
      <c r="EOV174"/>
      <c r="EOW174"/>
      <c r="EOX174"/>
      <c r="EOY174"/>
      <c r="EOZ174"/>
      <c r="EPA174"/>
      <c r="EPB174"/>
      <c r="EPC174"/>
      <c r="EPD174"/>
      <c r="EPE174"/>
      <c r="EPF174"/>
      <c r="EPG174"/>
      <c r="EPH174"/>
      <c r="EPI174"/>
      <c r="EPJ174"/>
      <c r="EPK174"/>
      <c r="EPL174"/>
      <c r="EPM174"/>
      <c r="EPN174"/>
      <c r="EPO174"/>
      <c r="EPP174"/>
      <c r="EPQ174"/>
      <c r="EPR174"/>
      <c r="EPS174"/>
      <c r="EPT174"/>
      <c r="EPU174"/>
      <c r="EPV174"/>
      <c r="EPW174"/>
      <c r="EPX174"/>
      <c r="EPY174"/>
      <c r="EPZ174"/>
      <c r="EQA174"/>
      <c r="EQB174"/>
      <c r="EQC174"/>
      <c r="EQD174"/>
      <c r="EQE174"/>
      <c r="EQF174"/>
      <c r="EQG174"/>
      <c r="EQH174"/>
      <c r="EQI174"/>
      <c r="EQJ174"/>
      <c r="EQK174"/>
      <c r="EQL174"/>
      <c r="EQM174"/>
      <c r="EQN174"/>
      <c r="EQO174"/>
      <c r="EQP174"/>
      <c r="EQQ174"/>
      <c r="EQR174"/>
      <c r="EQS174"/>
      <c r="EQT174"/>
      <c r="EQU174"/>
      <c r="EQV174"/>
      <c r="EQW174"/>
      <c r="EQX174"/>
      <c r="EQY174"/>
      <c r="EQZ174"/>
      <c r="ERA174"/>
      <c r="ERB174"/>
      <c r="ERC174"/>
      <c r="ERD174"/>
      <c r="ERE174"/>
      <c r="ERF174"/>
      <c r="ERG174"/>
      <c r="ERH174"/>
      <c r="ERI174"/>
      <c r="ERJ174"/>
      <c r="ERK174"/>
      <c r="ERL174"/>
      <c r="ERM174"/>
      <c r="ERN174"/>
      <c r="ERO174"/>
      <c r="ERP174"/>
      <c r="ERQ174"/>
      <c r="ERR174"/>
      <c r="ERS174"/>
      <c r="ERT174"/>
      <c r="ERU174"/>
      <c r="ERV174"/>
      <c r="ERW174"/>
      <c r="ERX174"/>
      <c r="ERY174"/>
      <c r="ERZ174"/>
      <c r="ESA174"/>
      <c r="ESB174"/>
      <c r="ESC174"/>
      <c r="ESD174"/>
      <c r="ESE174"/>
      <c r="ESF174"/>
      <c r="ESG174"/>
      <c r="ESH174"/>
      <c r="ESI174"/>
      <c r="ESJ174"/>
      <c r="ESK174"/>
      <c r="ESL174"/>
      <c r="ESM174"/>
      <c r="ESN174"/>
      <c r="ESO174"/>
      <c r="ESP174"/>
      <c r="ESQ174"/>
      <c r="ESR174"/>
      <c r="ESS174"/>
      <c r="EST174"/>
      <c r="ESU174"/>
      <c r="ESV174"/>
      <c r="ESW174"/>
      <c r="ESX174"/>
      <c r="ESY174"/>
      <c r="ESZ174"/>
      <c r="ETA174"/>
      <c r="ETB174"/>
      <c r="ETC174"/>
      <c r="ETD174"/>
      <c r="ETE174"/>
      <c r="ETF174"/>
      <c r="ETG174"/>
      <c r="ETH174"/>
      <c r="ETI174"/>
      <c r="ETJ174"/>
      <c r="ETK174"/>
      <c r="ETL174"/>
      <c r="ETM174"/>
      <c r="ETN174"/>
      <c r="ETO174"/>
      <c r="ETP174"/>
      <c r="ETQ174"/>
      <c r="ETR174"/>
      <c r="ETS174"/>
      <c r="ETT174"/>
      <c r="ETU174"/>
      <c r="ETV174"/>
      <c r="ETW174"/>
      <c r="ETX174"/>
      <c r="ETY174"/>
      <c r="ETZ174"/>
      <c r="EUA174"/>
      <c r="EUB174"/>
      <c r="EUC174"/>
      <c r="EUD174"/>
      <c r="EUE174"/>
      <c r="EUF174"/>
      <c r="EUG174"/>
      <c r="EUH174"/>
      <c r="EUI174"/>
      <c r="EUJ174"/>
      <c r="EUK174"/>
      <c r="EUL174"/>
      <c r="EUM174"/>
      <c r="EUN174"/>
      <c r="EUO174"/>
      <c r="EUP174"/>
      <c r="EUQ174"/>
      <c r="EUR174"/>
      <c r="EUS174"/>
      <c r="EUT174"/>
      <c r="EUU174"/>
      <c r="EUV174"/>
      <c r="EUW174"/>
      <c r="EUX174"/>
      <c r="EUY174"/>
      <c r="EUZ174"/>
      <c r="EVA174"/>
      <c r="EVB174"/>
      <c r="EVC174"/>
      <c r="EVD174"/>
      <c r="EVE174"/>
      <c r="EVF174"/>
      <c r="EVG174"/>
      <c r="EVH174"/>
      <c r="EVI174"/>
      <c r="EVJ174"/>
      <c r="EVK174"/>
      <c r="EVL174"/>
      <c r="EVM174"/>
      <c r="EVN174"/>
      <c r="EVO174"/>
      <c r="EVP174"/>
      <c r="EVQ174"/>
      <c r="EVR174"/>
      <c r="EVS174"/>
      <c r="EVT174"/>
      <c r="EVU174"/>
      <c r="EVV174"/>
      <c r="EVW174"/>
      <c r="EVX174"/>
      <c r="EVY174"/>
      <c r="EVZ174"/>
      <c r="EWA174"/>
      <c r="EWB174"/>
      <c r="EWC174"/>
      <c r="EWD174"/>
      <c r="EWE174"/>
      <c r="EWF174"/>
      <c r="EWG174"/>
      <c r="EWH174"/>
      <c r="EWI174"/>
      <c r="EWJ174"/>
      <c r="EWK174"/>
      <c r="EWL174"/>
      <c r="EWM174"/>
      <c r="EWN174"/>
      <c r="EWO174"/>
      <c r="EWP174"/>
      <c r="EWQ174"/>
      <c r="EWR174"/>
      <c r="EWS174"/>
      <c r="EWT174"/>
      <c r="EWU174"/>
      <c r="EWV174"/>
      <c r="EWW174"/>
      <c r="EWX174"/>
      <c r="EWY174"/>
      <c r="EWZ174"/>
      <c r="EXA174"/>
      <c r="EXB174"/>
      <c r="EXC174"/>
      <c r="EXD174"/>
      <c r="EXE174"/>
      <c r="EXF174"/>
      <c r="EXG174"/>
      <c r="EXH174"/>
      <c r="EXI174"/>
      <c r="EXJ174"/>
      <c r="EXK174"/>
      <c r="EXL174"/>
      <c r="EXM174"/>
      <c r="EXN174"/>
      <c r="EXO174"/>
      <c r="EXP174"/>
      <c r="EXQ174"/>
      <c r="EXR174"/>
      <c r="EXS174"/>
      <c r="EXT174"/>
      <c r="EXU174"/>
      <c r="EXV174"/>
      <c r="EXW174"/>
      <c r="EXX174"/>
      <c r="EXY174"/>
      <c r="EXZ174"/>
      <c r="EYA174"/>
      <c r="EYB174"/>
      <c r="EYC174"/>
      <c r="EYD174"/>
      <c r="EYE174"/>
      <c r="EYF174"/>
      <c r="EYG174"/>
      <c r="EYH174"/>
      <c r="EYI174"/>
      <c r="EYJ174"/>
      <c r="EYK174"/>
      <c r="EYL174"/>
      <c r="EYM174"/>
      <c r="EYN174"/>
      <c r="EYO174"/>
      <c r="EYP174"/>
      <c r="EYQ174"/>
      <c r="EYR174"/>
      <c r="EYS174"/>
      <c r="EYT174"/>
      <c r="EYU174"/>
      <c r="EYV174"/>
      <c r="EYW174"/>
      <c r="EYX174"/>
      <c r="EYY174"/>
      <c r="EYZ174"/>
      <c r="EZA174"/>
      <c r="EZB174"/>
      <c r="EZC174"/>
      <c r="EZD174"/>
      <c r="EZE174"/>
      <c r="EZF174"/>
      <c r="EZG174"/>
      <c r="EZH174"/>
      <c r="EZI174"/>
      <c r="EZJ174"/>
      <c r="EZK174"/>
      <c r="EZL174"/>
      <c r="EZM174"/>
      <c r="EZN174"/>
      <c r="EZO174"/>
      <c r="EZP174"/>
      <c r="EZQ174"/>
      <c r="EZR174"/>
      <c r="EZS174"/>
      <c r="EZT174"/>
      <c r="EZU174"/>
      <c r="EZV174"/>
      <c r="EZW174"/>
      <c r="EZX174"/>
      <c r="EZY174"/>
      <c r="EZZ174"/>
      <c r="FAA174"/>
      <c r="FAB174"/>
      <c r="FAC174"/>
      <c r="FAD174"/>
      <c r="FAE174"/>
      <c r="FAF174"/>
      <c r="FAG174"/>
      <c r="FAH174"/>
      <c r="FAI174"/>
      <c r="FAJ174"/>
      <c r="FAK174"/>
      <c r="FAL174"/>
      <c r="FAM174"/>
      <c r="FAN174"/>
      <c r="FAO174"/>
      <c r="FAP174"/>
      <c r="FAQ174"/>
      <c r="FAR174"/>
      <c r="FAS174"/>
      <c r="FAT174"/>
      <c r="FAU174"/>
      <c r="FAV174"/>
      <c r="FAW174"/>
      <c r="FAX174"/>
      <c r="FAY174"/>
      <c r="FAZ174"/>
      <c r="FBA174"/>
      <c r="FBB174"/>
      <c r="FBC174"/>
      <c r="FBD174"/>
      <c r="FBE174"/>
      <c r="FBF174"/>
      <c r="FBG174"/>
      <c r="FBH174"/>
      <c r="FBI174"/>
      <c r="FBJ174"/>
      <c r="FBK174"/>
      <c r="FBL174"/>
      <c r="FBM174"/>
      <c r="FBN174"/>
      <c r="FBO174"/>
      <c r="FBP174"/>
      <c r="FBQ174"/>
      <c r="FBR174"/>
      <c r="FBS174"/>
      <c r="FBT174"/>
      <c r="FBU174"/>
      <c r="FBV174"/>
      <c r="FBW174"/>
      <c r="FBX174"/>
      <c r="FBY174"/>
      <c r="FBZ174"/>
      <c r="FCA174"/>
      <c r="FCB174"/>
      <c r="FCC174"/>
      <c r="FCD174"/>
      <c r="FCE174"/>
      <c r="FCF174"/>
      <c r="FCG174"/>
      <c r="FCH174"/>
      <c r="FCI174"/>
      <c r="FCJ174"/>
      <c r="FCK174"/>
      <c r="FCL174"/>
      <c r="FCM174"/>
      <c r="FCN174"/>
      <c r="FCO174"/>
      <c r="FCP174"/>
      <c r="FCQ174"/>
      <c r="FCR174"/>
      <c r="FCS174"/>
      <c r="FCT174"/>
      <c r="FCU174"/>
      <c r="FCV174"/>
      <c r="FCW174"/>
      <c r="FCX174"/>
      <c r="FCY174"/>
      <c r="FCZ174"/>
      <c r="FDA174"/>
      <c r="FDB174"/>
      <c r="FDC174"/>
      <c r="FDD174"/>
      <c r="FDE174"/>
      <c r="FDF174"/>
      <c r="FDG174"/>
      <c r="FDH174"/>
      <c r="FDI174"/>
      <c r="FDJ174"/>
      <c r="FDK174"/>
      <c r="FDL174"/>
      <c r="FDM174"/>
      <c r="FDN174"/>
      <c r="FDO174"/>
      <c r="FDP174"/>
      <c r="FDQ174"/>
      <c r="FDR174"/>
      <c r="FDS174"/>
      <c r="FDT174"/>
      <c r="FDU174"/>
      <c r="FDV174"/>
      <c r="FDW174"/>
      <c r="FDX174"/>
      <c r="FDY174"/>
      <c r="FDZ174"/>
      <c r="FEA174"/>
      <c r="FEB174"/>
      <c r="FEC174"/>
      <c r="FED174"/>
      <c r="FEE174"/>
      <c r="FEF174"/>
      <c r="FEG174"/>
      <c r="FEH174"/>
      <c r="FEI174"/>
      <c r="FEJ174"/>
      <c r="FEK174"/>
      <c r="FEL174"/>
      <c r="FEM174"/>
      <c r="FEN174"/>
      <c r="FEO174"/>
      <c r="FEP174"/>
      <c r="FEQ174"/>
      <c r="FER174"/>
      <c r="FES174"/>
      <c r="FET174"/>
      <c r="FEU174"/>
      <c r="FEV174"/>
      <c r="FEW174"/>
      <c r="FEX174"/>
      <c r="FEY174"/>
      <c r="FEZ174"/>
      <c r="FFA174"/>
      <c r="FFB174"/>
      <c r="FFC174"/>
      <c r="FFD174"/>
      <c r="FFE174"/>
      <c r="FFF174"/>
      <c r="FFG174"/>
      <c r="FFH174"/>
      <c r="FFI174"/>
      <c r="FFJ174"/>
      <c r="FFK174"/>
      <c r="FFL174"/>
      <c r="FFM174"/>
      <c r="FFN174"/>
      <c r="FFO174"/>
      <c r="FFP174"/>
      <c r="FFQ174"/>
      <c r="FFR174"/>
      <c r="FFS174"/>
      <c r="FFT174"/>
      <c r="FFU174"/>
      <c r="FFV174"/>
      <c r="FFW174"/>
      <c r="FFX174"/>
      <c r="FFY174"/>
      <c r="FFZ174"/>
      <c r="FGA174"/>
      <c r="FGB174"/>
      <c r="FGC174"/>
      <c r="FGD174"/>
      <c r="FGE174"/>
      <c r="FGF174"/>
      <c r="FGG174"/>
      <c r="FGH174"/>
      <c r="FGI174"/>
      <c r="FGJ174"/>
      <c r="FGK174"/>
      <c r="FGL174"/>
      <c r="FGM174"/>
      <c r="FGN174"/>
      <c r="FGO174"/>
      <c r="FGP174"/>
      <c r="FGQ174"/>
      <c r="FGR174"/>
      <c r="FGS174"/>
      <c r="FGT174"/>
      <c r="FGU174"/>
      <c r="FGV174"/>
      <c r="FGW174"/>
      <c r="FGX174"/>
      <c r="FGY174"/>
      <c r="FGZ174"/>
      <c r="FHA174"/>
      <c r="FHB174"/>
      <c r="FHC174"/>
      <c r="FHD174"/>
      <c r="FHE174"/>
      <c r="FHF174"/>
      <c r="FHG174"/>
      <c r="FHH174"/>
      <c r="FHI174"/>
      <c r="FHJ174"/>
      <c r="FHK174"/>
      <c r="FHL174"/>
      <c r="FHM174"/>
      <c r="FHN174"/>
      <c r="FHO174"/>
      <c r="FHP174"/>
      <c r="FHQ174"/>
      <c r="FHR174"/>
      <c r="FHS174"/>
      <c r="FHT174"/>
      <c r="FHU174"/>
      <c r="FHV174"/>
      <c r="FHW174"/>
      <c r="FHX174"/>
      <c r="FHY174"/>
      <c r="FHZ174"/>
      <c r="FIA174"/>
      <c r="FIB174"/>
      <c r="FIC174"/>
      <c r="FID174"/>
      <c r="FIE174"/>
      <c r="FIF174"/>
      <c r="FIG174"/>
      <c r="FIH174"/>
      <c r="FII174"/>
      <c r="FIJ174"/>
      <c r="FIK174"/>
      <c r="FIL174"/>
      <c r="FIM174"/>
      <c r="FIN174"/>
      <c r="FIO174"/>
      <c r="FIP174"/>
      <c r="FIQ174"/>
      <c r="FIR174"/>
      <c r="FIS174"/>
      <c r="FIT174"/>
      <c r="FIU174"/>
      <c r="FIV174"/>
      <c r="FIW174"/>
      <c r="FIX174"/>
      <c r="FIY174"/>
      <c r="FIZ174"/>
      <c r="FJA174"/>
      <c r="FJB174"/>
      <c r="FJC174"/>
      <c r="FJD174"/>
      <c r="FJE174"/>
      <c r="FJF174"/>
      <c r="FJG174"/>
      <c r="FJH174"/>
      <c r="FJI174"/>
      <c r="FJJ174"/>
      <c r="FJK174"/>
      <c r="FJL174"/>
      <c r="FJM174"/>
      <c r="FJN174"/>
      <c r="FJO174"/>
      <c r="FJP174"/>
      <c r="FJQ174"/>
      <c r="FJR174"/>
      <c r="FJS174"/>
      <c r="FJT174"/>
      <c r="FJU174"/>
      <c r="FJV174"/>
      <c r="FJW174"/>
      <c r="FJX174"/>
      <c r="FJY174"/>
      <c r="FJZ174"/>
      <c r="FKA174"/>
      <c r="FKB174"/>
      <c r="FKC174"/>
      <c r="FKD174"/>
      <c r="FKE174"/>
      <c r="FKF174"/>
      <c r="FKG174"/>
      <c r="FKH174"/>
      <c r="FKI174"/>
      <c r="FKJ174"/>
      <c r="FKK174"/>
      <c r="FKL174"/>
      <c r="FKM174"/>
      <c r="FKN174"/>
      <c r="FKO174"/>
      <c r="FKP174"/>
      <c r="FKQ174"/>
      <c r="FKR174"/>
      <c r="FKS174"/>
      <c r="FKT174"/>
      <c r="FKU174"/>
      <c r="FKV174"/>
      <c r="FKW174"/>
      <c r="FKX174"/>
      <c r="FKY174"/>
      <c r="FKZ174"/>
      <c r="FLA174"/>
      <c r="FLB174"/>
      <c r="FLC174"/>
      <c r="FLD174"/>
      <c r="FLE174"/>
      <c r="FLF174"/>
      <c r="FLG174"/>
      <c r="FLH174"/>
      <c r="FLI174"/>
      <c r="FLJ174"/>
      <c r="FLK174"/>
      <c r="FLL174"/>
      <c r="FLM174"/>
      <c r="FLN174"/>
      <c r="FLO174"/>
      <c r="FLP174"/>
      <c r="FLQ174"/>
      <c r="FLR174"/>
      <c r="FLS174"/>
      <c r="FLT174"/>
      <c r="FLU174"/>
      <c r="FLV174"/>
      <c r="FLW174"/>
      <c r="FLX174"/>
      <c r="FLY174"/>
      <c r="FLZ174"/>
      <c r="FMA174"/>
      <c r="FMB174"/>
      <c r="FMC174"/>
      <c r="FMD174"/>
      <c r="FME174"/>
      <c r="FMF174"/>
      <c r="FMG174"/>
      <c r="FMH174"/>
      <c r="FMI174"/>
      <c r="FMJ174"/>
      <c r="FMK174"/>
      <c r="FML174"/>
      <c r="FMM174"/>
      <c r="FMN174"/>
      <c r="FMO174"/>
      <c r="FMP174"/>
      <c r="FMQ174"/>
      <c r="FMR174"/>
      <c r="FMS174"/>
      <c r="FMT174"/>
      <c r="FMU174"/>
      <c r="FMV174"/>
      <c r="FMW174"/>
      <c r="FMX174"/>
      <c r="FMY174"/>
      <c r="FMZ174"/>
      <c r="FNA174"/>
      <c r="FNB174"/>
      <c r="FNC174"/>
      <c r="FND174"/>
      <c r="FNE174"/>
      <c r="FNF174"/>
      <c r="FNG174"/>
      <c r="FNH174"/>
      <c r="FNI174"/>
      <c r="FNJ174"/>
      <c r="FNK174"/>
      <c r="FNL174"/>
      <c r="FNM174"/>
      <c r="FNN174"/>
      <c r="FNO174"/>
      <c r="FNP174"/>
      <c r="FNQ174"/>
      <c r="FNR174"/>
      <c r="FNS174"/>
      <c r="FNT174"/>
      <c r="FNU174"/>
      <c r="FNV174"/>
      <c r="FNW174"/>
      <c r="FNX174"/>
      <c r="FNY174"/>
      <c r="FNZ174"/>
      <c r="FOA174"/>
      <c r="FOB174"/>
      <c r="FOC174"/>
      <c r="FOD174"/>
      <c r="FOE174"/>
      <c r="FOF174"/>
      <c r="FOG174"/>
      <c r="FOH174"/>
      <c r="FOI174"/>
      <c r="FOJ174"/>
      <c r="FOK174"/>
      <c r="FOL174"/>
      <c r="FOM174"/>
      <c r="FON174"/>
      <c r="FOO174"/>
      <c r="FOP174"/>
      <c r="FOQ174"/>
      <c r="FOR174"/>
      <c r="FOS174"/>
      <c r="FOT174"/>
      <c r="FOU174"/>
      <c r="FOV174"/>
      <c r="FOW174"/>
      <c r="FOX174"/>
      <c r="FOY174"/>
      <c r="FOZ174"/>
      <c r="FPA174"/>
      <c r="FPB174"/>
      <c r="FPC174"/>
      <c r="FPD174"/>
      <c r="FPE174"/>
      <c r="FPF174"/>
      <c r="FPG174"/>
      <c r="FPH174"/>
      <c r="FPI174"/>
      <c r="FPJ174"/>
      <c r="FPK174"/>
      <c r="FPL174"/>
      <c r="FPM174"/>
      <c r="FPN174"/>
      <c r="FPO174"/>
      <c r="FPP174"/>
      <c r="FPQ174"/>
      <c r="FPR174"/>
      <c r="FPS174"/>
      <c r="FPT174"/>
      <c r="FPU174"/>
      <c r="FPV174"/>
      <c r="FPW174"/>
      <c r="FPX174"/>
      <c r="FPY174"/>
      <c r="FPZ174"/>
      <c r="FQA174"/>
      <c r="FQB174"/>
      <c r="FQC174"/>
      <c r="FQD174"/>
      <c r="FQE174"/>
      <c r="FQF174"/>
      <c r="FQG174"/>
      <c r="FQH174"/>
      <c r="FQI174"/>
      <c r="FQJ174"/>
      <c r="FQK174"/>
      <c r="FQL174"/>
      <c r="FQM174"/>
      <c r="FQN174"/>
      <c r="FQO174"/>
      <c r="FQP174"/>
      <c r="FQQ174"/>
      <c r="FQR174"/>
      <c r="FQS174"/>
      <c r="FQT174"/>
      <c r="FQU174"/>
      <c r="FQV174"/>
      <c r="FQW174"/>
      <c r="FQX174"/>
      <c r="FQY174"/>
      <c r="FQZ174"/>
      <c r="FRA174"/>
      <c r="FRB174"/>
      <c r="FRC174"/>
      <c r="FRD174"/>
      <c r="FRE174"/>
      <c r="FRF174"/>
      <c r="FRG174"/>
      <c r="FRH174"/>
      <c r="FRI174"/>
      <c r="FRJ174"/>
      <c r="FRK174"/>
      <c r="FRL174"/>
      <c r="FRM174"/>
      <c r="FRN174"/>
      <c r="FRO174"/>
      <c r="FRP174"/>
      <c r="FRQ174"/>
      <c r="FRR174"/>
      <c r="FRS174"/>
      <c r="FRT174"/>
      <c r="FRU174"/>
      <c r="FRV174"/>
      <c r="FRW174"/>
      <c r="FRX174"/>
      <c r="FRY174"/>
      <c r="FRZ174"/>
      <c r="FSA174"/>
      <c r="FSB174"/>
      <c r="FSC174"/>
      <c r="FSD174"/>
      <c r="FSE174"/>
      <c r="FSF174"/>
      <c r="FSG174"/>
      <c r="FSH174"/>
      <c r="FSI174"/>
      <c r="FSJ174"/>
      <c r="FSK174"/>
      <c r="FSL174"/>
      <c r="FSM174"/>
      <c r="FSN174"/>
      <c r="FSO174"/>
      <c r="FSP174"/>
      <c r="FSQ174"/>
      <c r="FSR174"/>
      <c r="FSS174"/>
      <c r="FST174"/>
      <c r="FSU174"/>
      <c r="FSV174"/>
      <c r="FSW174"/>
      <c r="FSX174"/>
      <c r="FSY174"/>
      <c r="FSZ174"/>
      <c r="FTA174"/>
      <c r="FTB174"/>
      <c r="FTC174"/>
      <c r="FTD174"/>
      <c r="FTE174"/>
      <c r="FTF174"/>
      <c r="FTG174"/>
      <c r="FTH174"/>
      <c r="FTI174"/>
      <c r="FTJ174"/>
      <c r="FTK174"/>
      <c r="FTL174"/>
      <c r="FTM174"/>
      <c r="FTN174"/>
      <c r="FTO174"/>
      <c r="FTP174"/>
      <c r="FTQ174"/>
      <c r="FTR174"/>
      <c r="FTS174"/>
      <c r="FTT174"/>
      <c r="FTU174"/>
      <c r="FTV174"/>
      <c r="FTW174"/>
      <c r="FTX174"/>
      <c r="FTY174"/>
      <c r="FTZ174"/>
      <c r="FUA174"/>
      <c r="FUB174"/>
      <c r="FUC174"/>
      <c r="FUD174"/>
      <c r="FUE174"/>
      <c r="FUF174"/>
      <c r="FUG174"/>
      <c r="FUH174"/>
      <c r="FUI174"/>
      <c r="FUJ174"/>
      <c r="FUK174"/>
      <c r="FUL174"/>
      <c r="FUM174"/>
      <c r="FUN174"/>
      <c r="FUO174"/>
      <c r="FUP174"/>
      <c r="FUQ174"/>
      <c r="FUR174"/>
      <c r="FUS174"/>
      <c r="FUT174"/>
      <c r="FUU174"/>
      <c r="FUV174"/>
      <c r="FUW174"/>
      <c r="FUX174"/>
      <c r="FUY174"/>
      <c r="FUZ174"/>
      <c r="FVA174"/>
      <c r="FVB174"/>
      <c r="FVC174"/>
      <c r="FVD174"/>
      <c r="FVE174"/>
      <c r="FVF174"/>
      <c r="FVG174"/>
      <c r="FVH174"/>
      <c r="FVI174"/>
      <c r="FVJ174"/>
      <c r="FVK174"/>
      <c r="FVL174"/>
      <c r="FVM174"/>
      <c r="FVN174"/>
      <c r="FVO174"/>
      <c r="FVP174"/>
      <c r="FVQ174"/>
      <c r="FVR174"/>
      <c r="FVS174"/>
      <c r="FVT174"/>
      <c r="FVU174"/>
      <c r="FVV174"/>
      <c r="FVW174"/>
      <c r="FVX174"/>
      <c r="FVY174"/>
      <c r="FVZ174"/>
      <c r="FWA174"/>
      <c r="FWB174"/>
      <c r="FWC174"/>
      <c r="FWD174"/>
      <c r="FWE174"/>
      <c r="FWF174"/>
      <c r="FWG174"/>
      <c r="FWH174"/>
      <c r="FWI174"/>
      <c r="FWJ174"/>
      <c r="FWK174"/>
      <c r="FWL174"/>
      <c r="FWM174"/>
      <c r="FWN174"/>
      <c r="FWO174"/>
      <c r="FWP174"/>
      <c r="FWQ174"/>
      <c r="FWR174"/>
      <c r="FWS174"/>
      <c r="FWT174"/>
      <c r="FWU174"/>
      <c r="FWV174"/>
      <c r="FWW174"/>
      <c r="FWX174"/>
      <c r="FWY174"/>
      <c r="FWZ174"/>
      <c r="FXA174"/>
      <c r="FXB174"/>
      <c r="FXC174"/>
      <c r="FXD174"/>
      <c r="FXE174"/>
      <c r="FXF174"/>
      <c r="FXG174"/>
      <c r="FXH174"/>
      <c r="FXI174"/>
      <c r="FXJ174"/>
      <c r="FXK174"/>
      <c r="FXL174"/>
      <c r="FXM174"/>
      <c r="FXN174"/>
      <c r="FXO174"/>
      <c r="FXP174"/>
      <c r="FXQ174"/>
      <c r="FXR174"/>
      <c r="FXS174"/>
      <c r="FXT174"/>
      <c r="FXU174"/>
      <c r="FXV174"/>
      <c r="FXW174"/>
      <c r="FXX174"/>
      <c r="FXY174"/>
      <c r="FXZ174"/>
      <c r="FYA174"/>
      <c r="FYB174"/>
      <c r="FYC174"/>
      <c r="FYD174"/>
      <c r="FYE174"/>
      <c r="FYF174"/>
      <c r="FYG174"/>
      <c r="FYH174"/>
      <c r="FYI174"/>
      <c r="FYJ174"/>
      <c r="FYK174"/>
      <c r="FYL174"/>
      <c r="FYM174"/>
      <c r="FYN174"/>
      <c r="FYO174"/>
      <c r="FYP174"/>
      <c r="FYQ174"/>
      <c r="FYR174"/>
      <c r="FYS174"/>
      <c r="FYT174"/>
      <c r="FYU174"/>
      <c r="FYV174"/>
      <c r="FYW174"/>
      <c r="FYX174"/>
      <c r="FYY174"/>
      <c r="FYZ174"/>
      <c r="FZA174"/>
      <c r="FZB174"/>
      <c r="FZC174"/>
      <c r="FZD174"/>
      <c r="FZE174"/>
      <c r="FZF174"/>
      <c r="FZG174"/>
      <c r="FZH174"/>
      <c r="FZI174"/>
      <c r="FZJ174"/>
      <c r="FZK174"/>
      <c r="FZL174"/>
      <c r="FZM174"/>
      <c r="FZN174"/>
      <c r="FZO174"/>
      <c r="FZP174"/>
      <c r="FZQ174"/>
      <c r="FZR174"/>
      <c r="FZS174"/>
      <c r="FZT174"/>
      <c r="FZU174"/>
      <c r="FZV174"/>
      <c r="FZW174"/>
      <c r="FZX174"/>
      <c r="FZY174"/>
      <c r="FZZ174"/>
      <c r="GAA174"/>
      <c r="GAB174"/>
      <c r="GAC174"/>
      <c r="GAD174"/>
      <c r="GAE174"/>
      <c r="GAF174"/>
      <c r="GAG174"/>
      <c r="GAH174"/>
      <c r="GAI174"/>
      <c r="GAJ174"/>
      <c r="GAK174"/>
      <c r="GAL174"/>
      <c r="GAM174"/>
      <c r="GAN174"/>
      <c r="GAO174"/>
      <c r="GAP174"/>
      <c r="GAQ174"/>
      <c r="GAR174"/>
      <c r="GAS174"/>
      <c r="GAT174"/>
      <c r="GAU174"/>
      <c r="GAV174"/>
      <c r="GAW174"/>
      <c r="GAX174"/>
      <c r="GAY174"/>
      <c r="GAZ174"/>
      <c r="GBA174"/>
      <c r="GBB174"/>
      <c r="GBC174"/>
      <c r="GBD174"/>
      <c r="GBE174"/>
      <c r="GBF174"/>
      <c r="GBG174"/>
      <c r="GBH174"/>
      <c r="GBI174"/>
      <c r="GBJ174"/>
      <c r="GBK174"/>
      <c r="GBL174"/>
      <c r="GBM174"/>
      <c r="GBN174"/>
      <c r="GBO174"/>
      <c r="GBP174"/>
      <c r="GBQ174"/>
      <c r="GBR174"/>
      <c r="GBS174"/>
      <c r="GBT174"/>
      <c r="GBU174"/>
      <c r="GBV174"/>
      <c r="GBW174"/>
      <c r="GBX174"/>
      <c r="GBY174"/>
      <c r="GBZ174"/>
      <c r="GCA174"/>
      <c r="GCB174"/>
      <c r="GCC174"/>
      <c r="GCD174"/>
      <c r="GCE174"/>
      <c r="GCF174"/>
      <c r="GCG174"/>
      <c r="GCH174"/>
      <c r="GCI174"/>
      <c r="GCJ174"/>
      <c r="GCK174"/>
      <c r="GCL174"/>
      <c r="GCM174"/>
      <c r="GCN174"/>
      <c r="GCO174"/>
      <c r="GCP174"/>
      <c r="GCQ174"/>
      <c r="GCR174"/>
      <c r="GCS174"/>
      <c r="GCT174"/>
      <c r="GCU174"/>
      <c r="GCV174"/>
      <c r="GCW174"/>
      <c r="GCX174"/>
      <c r="GCY174"/>
      <c r="GCZ174"/>
      <c r="GDA174"/>
      <c r="GDB174"/>
      <c r="GDC174"/>
      <c r="GDD174"/>
      <c r="GDE174"/>
      <c r="GDF174"/>
      <c r="GDG174"/>
      <c r="GDH174"/>
      <c r="GDI174"/>
      <c r="GDJ174"/>
      <c r="GDK174"/>
      <c r="GDL174"/>
      <c r="GDM174"/>
      <c r="GDN174"/>
      <c r="GDO174"/>
      <c r="GDP174"/>
      <c r="GDQ174"/>
      <c r="GDR174"/>
      <c r="GDS174"/>
      <c r="GDT174"/>
      <c r="GDU174"/>
      <c r="GDV174"/>
      <c r="GDW174"/>
      <c r="GDX174"/>
      <c r="GDY174"/>
      <c r="GDZ174"/>
      <c r="GEA174"/>
      <c r="GEB174"/>
      <c r="GEC174"/>
      <c r="GED174"/>
      <c r="GEE174"/>
      <c r="GEF174"/>
      <c r="GEG174"/>
      <c r="GEH174"/>
      <c r="GEI174"/>
      <c r="GEJ174"/>
      <c r="GEK174"/>
      <c r="GEL174"/>
      <c r="GEM174"/>
      <c r="GEN174"/>
      <c r="GEO174"/>
      <c r="GEP174"/>
      <c r="GEQ174"/>
      <c r="GER174"/>
      <c r="GES174"/>
      <c r="GET174"/>
      <c r="GEU174"/>
      <c r="GEV174"/>
      <c r="GEW174"/>
      <c r="GEX174"/>
      <c r="GEY174"/>
      <c r="GEZ174"/>
      <c r="GFA174"/>
      <c r="GFB174"/>
      <c r="GFC174"/>
      <c r="GFD174"/>
      <c r="GFE174"/>
      <c r="GFF174"/>
      <c r="GFG174"/>
      <c r="GFH174"/>
      <c r="GFI174"/>
      <c r="GFJ174"/>
      <c r="GFK174"/>
      <c r="GFL174"/>
      <c r="GFM174"/>
      <c r="GFN174"/>
      <c r="GFO174"/>
    </row>
    <row r="175" spans="1:4903" x14ac:dyDescent="0.35">
      <c r="A175" s="37" t="s">
        <v>66</v>
      </c>
      <c r="B175" s="34">
        <v>250304.44999999998</v>
      </c>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c r="AMR175"/>
      <c r="AMS175"/>
      <c r="AMT175"/>
      <c r="AMU175"/>
      <c r="AMV175"/>
      <c r="AMW175"/>
      <c r="AMX175"/>
      <c r="AMY175"/>
      <c r="AMZ175"/>
      <c r="ANA175"/>
      <c r="ANB175"/>
      <c r="ANC175"/>
      <c r="AND175"/>
      <c r="ANE175"/>
      <c r="ANF175"/>
      <c r="ANG175"/>
      <c r="ANH175"/>
      <c r="ANI175"/>
      <c r="ANJ175"/>
      <c r="ANK175"/>
      <c r="ANL175"/>
      <c r="ANM175"/>
      <c r="ANN175"/>
      <c r="ANO175"/>
      <c r="ANP175"/>
      <c r="ANQ175"/>
      <c r="ANR175"/>
      <c r="ANS175"/>
      <c r="ANT175"/>
      <c r="ANU175"/>
      <c r="ANV175"/>
      <c r="ANW175"/>
      <c r="ANX175"/>
      <c r="ANY175"/>
      <c r="ANZ175"/>
      <c r="AOA175"/>
      <c r="AOB175"/>
      <c r="AOC175"/>
      <c r="AOD175"/>
      <c r="AOE175"/>
      <c r="AOF175"/>
      <c r="AOG175"/>
      <c r="AOH175"/>
      <c r="AOI175"/>
      <c r="AOJ175"/>
      <c r="AOK175"/>
      <c r="AOL175"/>
      <c r="AOM175"/>
      <c r="AON175"/>
      <c r="AOO175"/>
      <c r="AOP175"/>
      <c r="AOQ175"/>
      <c r="AOR175"/>
      <c r="AOS175"/>
      <c r="AOT175"/>
      <c r="AOU175"/>
      <c r="AOV175"/>
      <c r="AOW175"/>
      <c r="AOX175"/>
      <c r="AOY175"/>
      <c r="AOZ175"/>
      <c r="APA175"/>
      <c r="APB175"/>
      <c r="APC175"/>
      <c r="APD175"/>
      <c r="APE175"/>
      <c r="APF175"/>
      <c r="APG175"/>
      <c r="APH175"/>
      <c r="API175"/>
      <c r="APJ175"/>
      <c r="APK175"/>
      <c r="APL175"/>
      <c r="APM175"/>
      <c r="APN175"/>
      <c r="APO175"/>
      <c r="APP175"/>
      <c r="APQ175"/>
      <c r="APR175"/>
      <c r="APS175"/>
      <c r="APT175"/>
      <c r="APU175"/>
      <c r="APV175"/>
      <c r="APW175"/>
      <c r="APX175"/>
      <c r="APY175"/>
      <c r="APZ175"/>
      <c r="AQA175"/>
      <c r="AQB175"/>
      <c r="AQC175"/>
      <c r="AQD175"/>
      <c r="AQE175"/>
      <c r="AQF175"/>
      <c r="AQG175"/>
      <c r="AQH175"/>
      <c r="AQI175"/>
      <c r="AQJ175"/>
      <c r="AQK175"/>
      <c r="AQL175"/>
      <c r="AQM175"/>
      <c r="AQN175"/>
      <c r="AQO175"/>
      <c r="AQP175"/>
      <c r="AQQ175"/>
      <c r="AQR175"/>
      <c r="AQS175"/>
      <c r="AQT175"/>
      <c r="AQU175"/>
      <c r="AQV175"/>
      <c r="AQW175"/>
      <c r="AQX175"/>
      <c r="AQY175"/>
      <c r="AQZ175"/>
      <c r="ARA175"/>
      <c r="ARB175"/>
      <c r="ARC175"/>
      <c r="ARD175"/>
      <c r="ARE175"/>
      <c r="ARF175"/>
      <c r="ARG175"/>
      <c r="ARH175"/>
      <c r="ARI175"/>
      <c r="ARJ175"/>
      <c r="ARK175"/>
      <c r="ARL175"/>
      <c r="ARM175"/>
      <c r="ARN175"/>
      <c r="ARO175"/>
      <c r="ARP175"/>
      <c r="ARQ175"/>
      <c r="ARR175"/>
      <c r="ARS175"/>
      <c r="ART175"/>
      <c r="ARU175"/>
      <c r="ARV175"/>
      <c r="ARW175"/>
      <c r="ARX175"/>
      <c r="ARY175"/>
      <c r="ARZ175"/>
      <c r="ASA175"/>
      <c r="ASB175"/>
      <c r="ASC175"/>
      <c r="ASD175"/>
      <c r="ASE175"/>
      <c r="ASF175"/>
      <c r="ASG175"/>
      <c r="ASH175"/>
      <c r="ASI175"/>
      <c r="ASJ175"/>
      <c r="ASK175"/>
      <c r="ASL175"/>
      <c r="ASM175"/>
      <c r="ASN175"/>
      <c r="ASO175"/>
      <c r="ASP175"/>
      <c r="ASQ175"/>
      <c r="ASR175"/>
      <c r="ASS175"/>
      <c r="AST175"/>
      <c r="ASU175"/>
      <c r="ASV175"/>
      <c r="ASW175"/>
      <c r="ASX175"/>
      <c r="ASY175"/>
      <c r="ASZ175"/>
      <c r="ATA175"/>
      <c r="ATB175"/>
      <c r="ATC175"/>
      <c r="ATD175"/>
      <c r="ATE175"/>
      <c r="ATF175"/>
      <c r="ATG175"/>
      <c r="ATH175"/>
      <c r="ATI175"/>
      <c r="ATJ175"/>
      <c r="ATK175"/>
      <c r="ATL175"/>
      <c r="ATM175"/>
      <c r="ATN175"/>
      <c r="ATO175"/>
      <c r="ATP175"/>
      <c r="ATQ175"/>
      <c r="ATR175"/>
      <c r="ATS175"/>
      <c r="ATT175"/>
      <c r="ATU175"/>
      <c r="ATV175"/>
      <c r="ATW175"/>
      <c r="ATX175"/>
      <c r="ATY175"/>
      <c r="ATZ175"/>
      <c r="AUA175"/>
      <c r="AUB175"/>
      <c r="AUC175"/>
      <c r="AUD175"/>
      <c r="AUE175"/>
      <c r="AUF175"/>
      <c r="AUG175"/>
      <c r="AUH175"/>
      <c r="AUI175"/>
      <c r="AUJ175"/>
      <c r="AUK175"/>
      <c r="AUL175"/>
      <c r="AUM175"/>
      <c r="AUN175"/>
      <c r="AUO175"/>
      <c r="AUP175"/>
      <c r="AUQ175"/>
      <c r="AUR175"/>
      <c r="AUS175"/>
      <c r="AUT175"/>
      <c r="AUU175"/>
      <c r="AUV175"/>
      <c r="AUW175"/>
      <c r="AUX175"/>
      <c r="AUY175"/>
      <c r="AUZ175"/>
      <c r="AVA175"/>
      <c r="AVB175"/>
      <c r="AVC175"/>
      <c r="AVD175"/>
      <c r="AVE175"/>
      <c r="AVF175"/>
      <c r="AVG175"/>
      <c r="AVH175"/>
      <c r="AVI175"/>
      <c r="AVJ175"/>
      <c r="AVK175"/>
      <c r="AVL175"/>
      <c r="AVM175"/>
      <c r="AVN175"/>
      <c r="AVO175"/>
      <c r="AVP175"/>
      <c r="AVQ175"/>
      <c r="AVR175"/>
      <c r="AVS175"/>
      <c r="AVT175"/>
      <c r="AVU175"/>
      <c r="AVV175"/>
      <c r="AVW175"/>
      <c r="AVX175"/>
      <c r="AVY175"/>
      <c r="AVZ175"/>
      <c r="AWA175"/>
      <c r="AWB175"/>
      <c r="AWC175"/>
      <c r="AWD175"/>
      <c r="AWE175"/>
      <c r="AWF175"/>
      <c r="AWG175"/>
      <c r="AWH175"/>
      <c r="AWI175"/>
      <c r="AWJ175"/>
      <c r="AWK175"/>
      <c r="AWL175"/>
      <c r="AWM175"/>
      <c r="AWN175"/>
      <c r="AWO175"/>
      <c r="AWP175"/>
      <c r="AWQ175"/>
      <c r="AWR175"/>
      <c r="AWS175"/>
      <c r="AWT175"/>
      <c r="AWU175"/>
      <c r="AWV175"/>
      <c r="AWW175"/>
      <c r="AWX175"/>
      <c r="AWY175"/>
      <c r="AWZ175"/>
      <c r="AXA175"/>
      <c r="AXB175"/>
      <c r="AXC175"/>
      <c r="AXD175"/>
      <c r="AXE175"/>
      <c r="AXF175"/>
      <c r="AXG175"/>
      <c r="AXH175"/>
      <c r="AXI175"/>
      <c r="AXJ175"/>
      <c r="AXK175"/>
      <c r="AXL175"/>
      <c r="AXM175"/>
      <c r="AXN175"/>
      <c r="AXO175"/>
      <c r="AXP175"/>
      <c r="AXQ175"/>
      <c r="AXR175"/>
      <c r="AXS175"/>
      <c r="AXT175"/>
      <c r="AXU175"/>
      <c r="AXV175"/>
      <c r="AXW175"/>
      <c r="AXX175"/>
      <c r="AXY175"/>
      <c r="AXZ175"/>
      <c r="AYA175"/>
      <c r="AYB175"/>
      <c r="AYC175"/>
      <c r="AYD175"/>
      <c r="AYE175"/>
      <c r="AYF175"/>
      <c r="AYG175"/>
      <c r="AYH175"/>
      <c r="AYI175"/>
      <c r="AYJ175"/>
      <c r="AYK175"/>
      <c r="AYL175"/>
      <c r="AYM175"/>
      <c r="AYN175"/>
      <c r="AYO175"/>
      <c r="AYP175"/>
      <c r="AYQ175"/>
      <c r="AYR175"/>
      <c r="AYS175"/>
      <c r="AYT175"/>
      <c r="AYU175"/>
      <c r="AYV175"/>
      <c r="AYW175"/>
      <c r="AYX175"/>
      <c r="AYY175"/>
      <c r="AYZ175"/>
      <c r="AZA175"/>
      <c r="AZB175"/>
      <c r="AZC175"/>
      <c r="AZD175"/>
      <c r="AZE175"/>
      <c r="AZF175"/>
      <c r="AZG175"/>
      <c r="AZH175"/>
      <c r="AZI175"/>
      <c r="AZJ175"/>
      <c r="AZK175"/>
      <c r="AZL175"/>
      <c r="AZM175"/>
      <c r="AZN175"/>
      <c r="AZO175"/>
      <c r="AZP175"/>
      <c r="AZQ175"/>
      <c r="AZR175"/>
      <c r="AZS175"/>
      <c r="AZT175"/>
      <c r="AZU175"/>
      <c r="AZV175"/>
      <c r="AZW175"/>
      <c r="AZX175"/>
      <c r="AZY175"/>
      <c r="AZZ175"/>
      <c r="BAA175"/>
      <c r="BAB175"/>
      <c r="BAC175"/>
      <c r="BAD175"/>
      <c r="BAE175"/>
      <c r="BAF175"/>
      <c r="BAG175"/>
      <c r="BAH175"/>
      <c r="BAI175"/>
      <c r="BAJ175"/>
      <c r="BAK175"/>
      <c r="BAL175"/>
      <c r="BAM175"/>
      <c r="BAN175"/>
      <c r="BAO175"/>
      <c r="BAP175"/>
      <c r="BAQ175"/>
      <c r="BAR175"/>
      <c r="BAS175"/>
      <c r="BAT175"/>
      <c r="BAU175"/>
      <c r="BAV175"/>
      <c r="BAW175"/>
      <c r="BAX175"/>
      <c r="BAY175"/>
      <c r="BAZ175"/>
      <c r="BBA175"/>
      <c r="BBB175"/>
      <c r="BBC175"/>
      <c r="BBD175"/>
      <c r="BBE175"/>
      <c r="BBF175"/>
      <c r="BBG175"/>
      <c r="BBH175"/>
      <c r="BBI175"/>
      <c r="BBJ175"/>
      <c r="BBK175"/>
      <c r="BBL175"/>
      <c r="BBM175"/>
      <c r="BBN175"/>
      <c r="BBO175"/>
      <c r="BBP175"/>
      <c r="BBQ175"/>
      <c r="BBR175"/>
      <c r="BBS175"/>
      <c r="BBT175"/>
      <c r="BBU175"/>
      <c r="BBV175"/>
      <c r="BBW175"/>
      <c r="BBX175"/>
      <c r="BBY175"/>
      <c r="BBZ175"/>
      <c r="BCA175"/>
      <c r="BCB175"/>
      <c r="BCC175"/>
      <c r="BCD175"/>
      <c r="BCE175"/>
      <c r="BCF175"/>
      <c r="BCG175"/>
      <c r="BCH175"/>
      <c r="BCI175"/>
      <c r="BCJ175"/>
      <c r="BCK175"/>
      <c r="BCL175"/>
      <c r="BCM175"/>
      <c r="BCN175"/>
      <c r="BCO175"/>
      <c r="BCP175"/>
      <c r="BCQ175"/>
      <c r="BCR175"/>
      <c r="BCS175"/>
      <c r="BCT175"/>
      <c r="BCU175"/>
      <c r="BCV175"/>
      <c r="BCW175"/>
      <c r="BCX175"/>
      <c r="BCY175"/>
      <c r="BCZ175"/>
      <c r="BDA175"/>
      <c r="BDB175"/>
      <c r="BDC175"/>
      <c r="BDD175"/>
      <c r="BDE175"/>
      <c r="BDF175"/>
      <c r="BDG175"/>
      <c r="BDH175"/>
      <c r="BDI175"/>
      <c r="BDJ175"/>
      <c r="BDK175"/>
      <c r="BDL175"/>
      <c r="BDM175"/>
      <c r="BDN175"/>
      <c r="BDO175"/>
      <c r="BDP175"/>
      <c r="BDQ175"/>
      <c r="BDR175"/>
      <c r="BDS175"/>
      <c r="BDT175"/>
      <c r="BDU175"/>
      <c r="BDV175"/>
      <c r="BDW175"/>
      <c r="BDX175"/>
      <c r="BDY175"/>
      <c r="BDZ175"/>
      <c r="BEA175"/>
      <c r="BEB175"/>
      <c r="BEC175"/>
      <c r="BED175"/>
      <c r="BEE175"/>
      <c r="BEF175"/>
      <c r="BEG175"/>
      <c r="BEH175"/>
      <c r="BEI175"/>
      <c r="BEJ175"/>
      <c r="BEK175"/>
      <c r="BEL175"/>
      <c r="BEM175"/>
      <c r="BEN175"/>
      <c r="BEO175"/>
      <c r="BEP175"/>
      <c r="BEQ175"/>
      <c r="BER175"/>
      <c r="BES175"/>
      <c r="BET175"/>
      <c r="BEU175"/>
      <c r="BEV175"/>
      <c r="BEW175"/>
      <c r="BEX175"/>
      <c r="BEY175"/>
      <c r="BEZ175"/>
      <c r="BFA175"/>
      <c r="BFB175"/>
      <c r="BFC175"/>
      <c r="BFD175"/>
      <c r="BFE175"/>
      <c r="BFF175"/>
      <c r="BFG175"/>
      <c r="BFH175"/>
      <c r="BFI175"/>
      <c r="BFJ175"/>
      <c r="BFK175"/>
      <c r="BFL175"/>
      <c r="BFM175"/>
      <c r="BFN175"/>
      <c r="BFO175"/>
      <c r="BFP175"/>
      <c r="BFQ175"/>
      <c r="BFR175"/>
      <c r="BFS175"/>
      <c r="BFT175"/>
      <c r="BFU175"/>
      <c r="BFV175"/>
      <c r="BFW175"/>
      <c r="BFX175"/>
      <c r="BFY175"/>
      <c r="BFZ175"/>
      <c r="BGA175"/>
      <c r="BGB175"/>
      <c r="BGC175"/>
      <c r="BGD175"/>
      <c r="BGE175"/>
      <c r="BGF175"/>
      <c r="BGG175"/>
      <c r="BGH175"/>
      <c r="BGI175"/>
      <c r="BGJ175"/>
      <c r="BGK175"/>
      <c r="BGL175"/>
      <c r="BGM175"/>
      <c r="BGN175"/>
      <c r="BGO175"/>
      <c r="BGP175"/>
      <c r="BGQ175"/>
      <c r="BGR175"/>
      <c r="BGS175"/>
      <c r="BGT175"/>
      <c r="BGU175"/>
      <c r="BGV175"/>
      <c r="BGW175"/>
      <c r="BGX175"/>
      <c r="BGY175"/>
      <c r="BGZ175"/>
      <c r="BHA175"/>
      <c r="BHB175"/>
      <c r="BHC175"/>
      <c r="BHD175"/>
      <c r="BHE175"/>
      <c r="BHF175"/>
      <c r="BHG175"/>
      <c r="BHH175"/>
      <c r="BHI175"/>
      <c r="BHJ175"/>
      <c r="BHK175"/>
      <c r="BHL175"/>
      <c r="BHM175"/>
      <c r="BHN175"/>
      <c r="BHO175"/>
      <c r="BHP175"/>
      <c r="BHQ175"/>
      <c r="BHR175"/>
      <c r="BHS175"/>
      <c r="BHT175"/>
      <c r="BHU175"/>
      <c r="BHV175"/>
      <c r="BHW175"/>
      <c r="BHX175"/>
      <c r="BHY175"/>
      <c r="BHZ175"/>
      <c r="BIA175"/>
      <c r="BIB175"/>
      <c r="BIC175"/>
      <c r="BID175"/>
      <c r="BIE175"/>
      <c r="BIF175"/>
      <c r="BIG175"/>
      <c r="BIH175"/>
      <c r="BII175"/>
      <c r="BIJ175"/>
      <c r="BIK175"/>
      <c r="BIL175"/>
      <c r="BIM175"/>
      <c r="BIN175"/>
      <c r="BIO175"/>
      <c r="BIP175"/>
      <c r="BIQ175"/>
      <c r="BIR175"/>
      <c r="BIS175"/>
      <c r="BIT175"/>
      <c r="BIU175"/>
      <c r="BIV175"/>
      <c r="BIW175"/>
      <c r="BIX175"/>
      <c r="BIY175"/>
      <c r="BIZ175"/>
      <c r="BJA175"/>
      <c r="BJB175"/>
      <c r="BJC175"/>
      <c r="BJD175"/>
      <c r="BJE175"/>
      <c r="BJF175"/>
      <c r="BJG175"/>
      <c r="BJH175"/>
      <c r="BJI175"/>
      <c r="BJJ175"/>
      <c r="BJK175"/>
      <c r="BJL175"/>
      <c r="BJM175"/>
      <c r="BJN175"/>
      <c r="BJO175"/>
      <c r="BJP175"/>
      <c r="BJQ175"/>
      <c r="BJR175"/>
      <c r="BJS175"/>
      <c r="BJT175"/>
      <c r="BJU175"/>
      <c r="BJV175"/>
      <c r="BJW175"/>
      <c r="BJX175"/>
      <c r="BJY175"/>
      <c r="BJZ175"/>
      <c r="BKA175"/>
      <c r="BKB175"/>
      <c r="BKC175"/>
      <c r="BKD175"/>
      <c r="BKE175"/>
      <c r="BKF175"/>
      <c r="BKG175"/>
      <c r="BKH175"/>
      <c r="BKI175"/>
      <c r="BKJ175"/>
      <c r="BKK175"/>
      <c r="BKL175"/>
      <c r="BKM175"/>
      <c r="BKN175"/>
      <c r="BKO175"/>
      <c r="BKP175"/>
      <c r="BKQ175"/>
      <c r="BKR175"/>
      <c r="BKS175"/>
      <c r="BKT175"/>
      <c r="BKU175"/>
      <c r="BKV175"/>
      <c r="BKW175"/>
      <c r="BKX175"/>
      <c r="BKY175"/>
      <c r="BKZ175"/>
      <c r="BLA175"/>
      <c r="BLB175"/>
      <c r="BLC175"/>
      <c r="BLD175"/>
      <c r="BLE175"/>
      <c r="BLF175"/>
      <c r="BLG175"/>
      <c r="BLH175"/>
      <c r="BLI175"/>
      <c r="BLJ175"/>
      <c r="BLK175"/>
      <c r="BLL175"/>
      <c r="BLM175"/>
      <c r="BLN175"/>
      <c r="BLO175"/>
      <c r="BLP175"/>
      <c r="BLQ175"/>
      <c r="BLR175"/>
      <c r="BLS175"/>
      <c r="BLT175"/>
      <c r="BLU175"/>
      <c r="BLV175"/>
      <c r="BLW175"/>
      <c r="BLX175"/>
      <c r="BLY175"/>
      <c r="BLZ175"/>
      <c r="BMA175"/>
      <c r="BMB175"/>
      <c r="BMC175"/>
      <c r="BMD175"/>
      <c r="BME175"/>
      <c r="BMF175"/>
      <c r="BMG175"/>
      <c r="BMH175"/>
      <c r="BMI175"/>
      <c r="BMJ175"/>
      <c r="BMK175"/>
      <c r="BML175"/>
      <c r="BMM175"/>
      <c r="BMN175"/>
      <c r="BMO175"/>
      <c r="BMP175"/>
      <c r="BMQ175"/>
      <c r="BMR175"/>
      <c r="BMS175"/>
      <c r="BMT175"/>
      <c r="BMU175"/>
      <c r="BMV175"/>
      <c r="BMW175"/>
      <c r="BMX175"/>
      <c r="BMY175"/>
      <c r="BMZ175"/>
      <c r="BNA175"/>
      <c r="BNB175"/>
      <c r="BNC175"/>
      <c r="BND175"/>
      <c r="BNE175"/>
      <c r="BNF175"/>
      <c r="BNG175"/>
      <c r="BNH175"/>
      <c r="BNI175"/>
      <c r="BNJ175"/>
      <c r="BNK175"/>
      <c r="BNL175"/>
      <c r="BNM175"/>
      <c r="BNN175"/>
      <c r="BNO175"/>
      <c r="BNP175"/>
      <c r="BNQ175"/>
      <c r="BNR175"/>
      <c r="BNS175"/>
      <c r="BNT175"/>
      <c r="BNU175"/>
      <c r="BNV175"/>
      <c r="BNW175"/>
      <c r="BNX175"/>
      <c r="BNY175"/>
      <c r="BNZ175"/>
      <c r="BOA175"/>
      <c r="BOB175"/>
      <c r="BOC175"/>
      <c r="BOD175"/>
      <c r="BOE175"/>
      <c r="BOF175"/>
      <c r="BOG175"/>
      <c r="BOH175"/>
      <c r="BOI175"/>
      <c r="BOJ175"/>
      <c r="BOK175"/>
      <c r="BOL175"/>
      <c r="BOM175"/>
      <c r="BON175"/>
      <c r="BOO175"/>
      <c r="BOP175"/>
      <c r="BOQ175"/>
      <c r="BOR175"/>
      <c r="BOS175"/>
      <c r="BOT175"/>
      <c r="BOU175"/>
      <c r="BOV175"/>
      <c r="BOW175"/>
      <c r="BOX175"/>
      <c r="BOY175"/>
      <c r="BOZ175"/>
      <c r="BPA175"/>
      <c r="BPB175"/>
      <c r="BPC175"/>
      <c r="BPD175"/>
      <c r="BPE175"/>
      <c r="BPF175"/>
      <c r="BPG175"/>
      <c r="BPH175"/>
      <c r="BPI175"/>
      <c r="BPJ175"/>
      <c r="BPK175"/>
      <c r="BPL175"/>
      <c r="BPM175"/>
      <c r="BPN175"/>
      <c r="BPO175"/>
      <c r="BPP175"/>
      <c r="BPQ175"/>
      <c r="BPR175"/>
      <c r="BPS175"/>
      <c r="BPT175"/>
      <c r="BPU175"/>
      <c r="BPV175"/>
      <c r="BPW175"/>
      <c r="BPX175"/>
      <c r="BPY175"/>
      <c r="BPZ175"/>
      <c r="BQA175"/>
      <c r="BQB175"/>
      <c r="BQC175"/>
      <c r="BQD175"/>
      <c r="BQE175"/>
      <c r="BQF175"/>
      <c r="BQG175"/>
      <c r="BQH175"/>
      <c r="BQI175"/>
      <c r="BQJ175"/>
      <c r="BQK175"/>
      <c r="BQL175"/>
      <c r="BQM175"/>
      <c r="BQN175"/>
      <c r="BQO175"/>
      <c r="BQP175"/>
      <c r="BQQ175"/>
      <c r="BQR175"/>
      <c r="BQS175"/>
      <c r="BQT175"/>
      <c r="BQU175"/>
      <c r="BQV175"/>
      <c r="BQW175"/>
      <c r="BQX175"/>
      <c r="BQY175"/>
      <c r="BQZ175"/>
      <c r="BRA175"/>
      <c r="BRB175"/>
      <c r="BRC175"/>
      <c r="BRD175"/>
      <c r="BRE175"/>
      <c r="BRF175"/>
      <c r="BRG175"/>
      <c r="BRH175"/>
      <c r="BRI175"/>
      <c r="BRJ175"/>
      <c r="BRK175"/>
      <c r="BRL175"/>
      <c r="BRM175"/>
      <c r="BRN175"/>
      <c r="BRO175"/>
      <c r="BRP175"/>
      <c r="BRQ175"/>
      <c r="BRR175"/>
      <c r="BRS175"/>
      <c r="BRT175"/>
      <c r="BRU175"/>
      <c r="BRV175"/>
      <c r="BRW175"/>
      <c r="BRX175"/>
      <c r="BRY175"/>
      <c r="BRZ175"/>
      <c r="BSA175"/>
      <c r="BSB175"/>
      <c r="BSC175"/>
      <c r="BSD175"/>
      <c r="BSE175"/>
      <c r="BSF175"/>
      <c r="BSG175"/>
      <c r="BSH175"/>
      <c r="BSI175"/>
      <c r="BSJ175"/>
      <c r="BSK175"/>
      <c r="BSL175"/>
      <c r="BSM175"/>
      <c r="BSN175"/>
      <c r="BSO175"/>
      <c r="BSP175"/>
      <c r="BSQ175"/>
      <c r="BSR175"/>
      <c r="BSS175"/>
      <c r="BST175"/>
      <c r="BSU175"/>
      <c r="BSV175"/>
      <c r="BSW175"/>
      <c r="BSX175"/>
      <c r="BSY175"/>
      <c r="BSZ175"/>
      <c r="BTA175"/>
      <c r="BTB175"/>
      <c r="BTC175"/>
      <c r="BTD175"/>
      <c r="BTE175"/>
      <c r="BTF175"/>
      <c r="BTG175"/>
      <c r="BTH175"/>
      <c r="BTI175"/>
      <c r="BTJ175"/>
      <c r="BTK175"/>
      <c r="BTL175"/>
      <c r="BTM175"/>
      <c r="BTN175"/>
      <c r="BTO175"/>
      <c r="BTP175"/>
      <c r="BTQ175"/>
      <c r="BTR175"/>
      <c r="BTS175"/>
      <c r="BTT175"/>
      <c r="BTU175"/>
      <c r="BTV175"/>
      <c r="BTW175"/>
      <c r="BTX175"/>
      <c r="BTY175"/>
      <c r="BTZ175"/>
      <c r="BUA175"/>
      <c r="BUB175"/>
      <c r="BUC175"/>
      <c r="BUD175"/>
      <c r="BUE175"/>
      <c r="BUF175"/>
      <c r="BUG175"/>
      <c r="BUH175"/>
      <c r="BUI175"/>
      <c r="BUJ175"/>
      <c r="BUK175"/>
      <c r="BUL175"/>
      <c r="BUM175"/>
      <c r="BUN175"/>
      <c r="BUO175"/>
      <c r="BUP175"/>
      <c r="BUQ175"/>
      <c r="BUR175"/>
      <c r="BUS175"/>
      <c r="BUT175"/>
      <c r="BUU175"/>
      <c r="BUV175"/>
      <c r="BUW175"/>
      <c r="BUX175"/>
      <c r="BUY175"/>
      <c r="BUZ175"/>
      <c r="BVA175"/>
      <c r="BVB175"/>
      <c r="BVC175"/>
      <c r="BVD175"/>
      <c r="BVE175"/>
      <c r="BVF175"/>
      <c r="BVG175"/>
      <c r="BVH175"/>
      <c r="BVI175"/>
      <c r="BVJ175"/>
      <c r="BVK175"/>
      <c r="BVL175"/>
      <c r="BVM175"/>
      <c r="BVN175"/>
      <c r="BVO175"/>
      <c r="BVP175"/>
      <c r="BVQ175"/>
      <c r="BVR175"/>
      <c r="BVS175"/>
      <c r="BVT175"/>
      <c r="BVU175"/>
      <c r="BVV175"/>
      <c r="BVW175"/>
      <c r="BVX175"/>
      <c r="BVY175"/>
      <c r="BVZ175"/>
      <c r="BWA175"/>
      <c r="BWB175"/>
      <c r="BWC175"/>
      <c r="BWD175"/>
      <c r="BWE175"/>
      <c r="BWF175"/>
      <c r="BWG175"/>
      <c r="BWH175"/>
      <c r="BWI175"/>
      <c r="BWJ175"/>
      <c r="BWK175"/>
      <c r="BWL175"/>
      <c r="BWM175"/>
      <c r="BWN175"/>
      <c r="BWO175"/>
      <c r="BWP175"/>
      <c r="BWQ175"/>
      <c r="BWR175"/>
      <c r="BWS175"/>
      <c r="BWT175"/>
      <c r="BWU175"/>
      <c r="BWV175"/>
      <c r="BWW175"/>
      <c r="BWX175"/>
      <c r="BWY175"/>
      <c r="BWZ175"/>
      <c r="BXA175"/>
      <c r="BXB175"/>
      <c r="BXC175"/>
      <c r="BXD175"/>
      <c r="BXE175"/>
      <c r="BXF175"/>
      <c r="BXG175"/>
      <c r="BXH175"/>
      <c r="BXI175"/>
      <c r="BXJ175"/>
      <c r="BXK175"/>
      <c r="BXL175"/>
      <c r="BXM175"/>
      <c r="BXN175"/>
      <c r="BXO175"/>
      <c r="BXP175"/>
      <c r="BXQ175"/>
      <c r="BXR175"/>
      <c r="BXS175"/>
      <c r="BXT175"/>
      <c r="BXU175"/>
      <c r="BXV175"/>
      <c r="BXW175"/>
      <c r="BXX175"/>
      <c r="BXY175"/>
      <c r="BXZ175"/>
      <c r="BYA175"/>
      <c r="BYB175"/>
      <c r="BYC175"/>
      <c r="BYD175"/>
      <c r="BYE175"/>
      <c r="BYF175"/>
      <c r="BYG175"/>
      <c r="BYH175"/>
      <c r="BYI175"/>
      <c r="BYJ175"/>
      <c r="BYK175"/>
      <c r="BYL175"/>
      <c r="BYM175"/>
      <c r="BYN175"/>
      <c r="BYO175"/>
      <c r="BYP175"/>
      <c r="BYQ175"/>
      <c r="BYR175"/>
      <c r="BYS175"/>
      <c r="BYT175"/>
      <c r="BYU175"/>
      <c r="BYV175"/>
      <c r="BYW175"/>
      <c r="BYX175"/>
      <c r="BYY175"/>
      <c r="BYZ175"/>
      <c r="BZA175"/>
      <c r="BZB175"/>
      <c r="BZC175"/>
      <c r="BZD175"/>
      <c r="BZE175"/>
      <c r="BZF175"/>
      <c r="BZG175"/>
      <c r="BZH175"/>
      <c r="BZI175"/>
      <c r="BZJ175"/>
      <c r="BZK175"/>
      <c r="BZL175"/>
      <c r="BZM175"/>
      <c r="BZN175"/>
      <c r="BZO175"/>
      <c r="BZP175"/>
      <c r="BZQ175"/>
      <c r="BZR175"/>
      <c r="BZS175"/>
      <c r="BZT175"/>
      <c r="BZU175"/>
      <c r="BZV175"/>
      <c r="BZW175"/>
      <c r="BZX175"/>
      <c r="BZY175"/>
      <c r="BZZ175"/>
      <c r="CAA175"/>
      <c r="CAB175"/>
      <c r="CAC175"/>
      <c r="CAD175"/>
      <c r="CAE175"/>
      <c r="CAF175"/>
      <c r="CAG175"/>
      <c r="CAH175"/>
      <c r="CAI175"/>
      <c r="CAJ175"/>
      <c r="CAK175"/>
      <c r="CAL175"/>
      <c r="CAM175"/>
      <c r="CAN175"/>
      <c r="CAO175"/>
      <c r="CAP175"/>
      <c r="CAQ175"/>
      <c r="CAR175"/>
      <c r="CAS175"/>
      <c r="CAT175"/>
      <c r="CAU175"/>
      <c r="CAV175"/>
      <c r="CAW175"/>
      <c r="CAX175"/>
      <c r="CAY175"/>
      <c r="CAZ175"/>
      <c r="CBA175"/>
      <c r="CBB175"/>
      <c r="CBC175"/>
      <c r="CBD175"/>
      <c r="CBE175"/>
      <c r="CBF175"/>
      <c r="CBG175"/>
      <c r="CBH175"/>
      <c r="CBI175"/>
      <c r="CBJ175"/>
      <c r="CBK175"/>
      <c r="CBL175"/>
      <c r="CBM175"/>
      <c r="CBN175"/>
      <c r="CBO175"/>
      <c r="CBP175"/>
      <c r="CBQ175"/>
      <c r="CBR175"/>
      <c r="CBS175"/>
      <c r="CBT175"/>
      <c r="CBU175"/>
      <c r="CBV175"/>
      <c r="CBW175"/>
      <c r="CBX175"/>
      <c r="CBY175"/>
      <c r="CBZ175"/>
      <c r="CCA175"/>
      <c r="CCB175"/>
      <c r="CCC175"/>
      <c r="CCD175"/>
      <c r="CCE175"/>
      <c r="CCF175"/>
      <c r="CCG175"/>
      <c r="CCH175"/>
      <c r="CCI175"/>
      <c r="CCJ175"/>
      <c r="CCK175"/>
      <c r="CCL175"/>
      <c r="CCM175"/>
      <c r="CCN175"/>
      <c r="CCO175"/>
      <c r="CCP175"/>
      <c r="CCQ175"/>
      <c r="CCR175"/>
      <c r="CCS175"/>
      <c r="CCT175"/>
      <c r="CCU175"/>
      <c r="CCV175"/>
      <c r="CCW175"/>
      <c r="CCX175"/>
      <c r="CCY175"/>
      <c r="CCZ175"/>
      <c r="CDA175"/>
      <c r="CDB175"/>
      <c r="CDC175"/>
      <c r="CDD175"/>
      <c r="CDE175"/>
      <c r="CDF175"/>
      <c r="CDG175"/>
      <c r="CDH175"/>
      <c r="CDI175"/>
      <c r="CDJ175"/>
      <c r="CDK175"/>
      <c r="CDL175"/>
      <c r="CDM175"/>
      <c r="CDN175"/>
      <c r="CDO175"/>
      <c r="CDP175"/>
      <c r="CDQ175"/>
      <c r="CDR175"/>
      <c r="CDS175"/>
      <c r="CDT175"/>
      <c r="CDU175"/>
      <c r="CDV175"/>
      <c r="CDW175"/>
      <c r="CDX175"/>
      <c r="CDY175"/>
      <c r="CDZ175"/>
      <c r="CEA175"/>
      <c r="CEB175"/>
      <c r="CEC175"/>
      <c r="CED175"/>
      <c r="CEE175"/>
      <c r="CEF175"/>
      <c r="CEG175"/>
      <c r="CEH175"/>
      <c r="CEI175"/>
      <c r="CEJ175"/>
      <c r="CEK175"/>
      <c r="CEL175"/>
      <c r="CEM175"/>
      <c r="CEN175"/>
      <c r="CEO175"/>
      <c r="CEP175"/>
      <c r="CEQ175"/>
      <c r="CER175"/>
      <c r="CES175"/>
      <c r="CET175"/>
      <c r="CEU175"/>
      <c r="CEV175"/>
      <c r="CEW175"/>
      <c r="CEX175"/>
      <c r="CEY175"/>
      <c r="CEZ175"/>
      <c r="CFA175"/>
      <c r="CFB175"/>
      <c r="CFC175"/>
      <c r="CFD175"/>
      <c r="CFE175"/>
      <c r="CFF175"/>
      <c r="CFG175"/>
      <c r="CFH175"/>
      <c r="CFI175"/>
      <c r="CFJ175"/>
      <c r="CFK175"/>
      <c r="CFL175"/>
      <c r="CFM175"/>
      <c r="CFN175"/>
      <c r="CFO175"/>
      <c r="CFP175"/>
      <c r="CFQ175"/>
      <c r="CFR175"/>
      <c r="CFS175"/>
      <c r="CFT175"/>
      <c r="CFU175"/>
      <c r="CFV175"/>
      <c r="CFW175"/>
      <c r="CFX175"/>
      <c r="CFY175"/>
      <c r="CFZ175"/>
      <c r="CGA175"/>
      <c r="CGB175"/>
      <c r="CGC175"/>
      <c r="CGD175"/>
      <c r="CGE175"/>
      <c r="CGF175"/>
      <c r="CGG175"/>
      <c r="CGH175"/>
      <c r="CGI175"/>
      <c r="CGJ175"/>
      <c r="CGK175"/>
      <c r="CGL175"/>
      <c r="CGM175"/>
      <c r="CGN175"/>
      <c r="CGO175"/>
      <c r="CGP175"/>
      <c r="CGQ175"/>
      <c r="CGR175"/>
      <c r="CGS175"/>
      <c r="CGT175"/>
      <c r="CGU175"/>
      <c r="CGV175"/>
      <c r="CGW175"/>
      <c r="CGX175"/>
      <c r="CGY175"/>
      <c r="CGZ175"/>
      <c r="CHA175"/>
      <c r="CHB175"/>
      <c r="CHC175"/>
      <c r="CHD175"/>
      <c r="CHE175"/>
      <c r="CHF175"/>
      <c r="CHG175"/>
      <c r="CHH175"/>
      <c r="CHI175"/>
      <c r="CHJ175"/>
      <c r="CHK175"/>
      <c r="CHL175"/>
      <c r="CHM175"/>
      <c r="CHN175"/>
      <c r="CHO175"/>
      <c r="CHP175"/>
      <c r="CHQ175"/>
      <c r="CHR175"/>
      <c r="CHS175"/>
      <c r="CHT175"/>
      <c r="CHU175"/>
      <c r="CHV175"/>
      <c r="CHW175"/>
      <c r="CHX175"/>
      <c r="CHY175"/>
      <c r="CHZ175"/>
      <c r="CIA175"/>
      <c r="CIB175"/>
      <c r="CIC175"/>
      <c r="CID175"/>
      <c r="CIE175"/>
      <c r="CIF175"/>
      <c r="CIG175"/>
      <c r="CIH175"/>
      <c r="CII175"/>
      <c r="CIJ175"/>
      <c r="CIK175"/>
      <c r="CIL175"/>
      <c r="CIM175"/>
      <c r="CIN175"/>
      <c r="CIO175"/>
      <c r="CIP175"/>
      <c r="CIQ175"/>
      <c r="CIR175"/>
      <c r="CIS175"/>
      <c r="CIT175"/>
      <c r="CIU175"/>
      <c r="CIV175"/>
      <c r="CIW175"/>
      <c r="CIX175"/>
      <c r="CIY175"/>
      <c r="CIZ175"/>
      <c r="CJA175"/>
      <c r="CJB175"/>
      <c r="CJC175"/>
      <c r="CJD175"/>
      <c r="CJE175"/>
      <c r="CJF175"/>
      <c r="CJG175"/>
      <c r="CJH175"/>
      <c r="CJI175"/>
      <c r="CJJ175"/>
      <c r="CJK175"/>
      <c r="CJL175"/>
      <c r="CJM175"/>
      <c r="CJN175"/>
      <c r="CJO175"/>
      <c r="CJP175"/>
      <c r="CJQ175"/>
      <c r="CJR175"/>
      <c r="CJS175"/>
      <c r="CJT175"/>
      <c r="CJU175"/>
      <c r="CJV175"/>
      <c r="CJW175"/>
      <c r="CJX175"/>
      <c r="CJY175"/>
      <c r="CJZ175"/>
      <c r="CKA175"/>
      <c r="CKB175"/>
      <c r="CKC175"/>
      <c r="CKD175"/>
      <c r="CKE175"/>
      <c r="CKF175"/>
      <c r="CKG175"/>
      <c r="CKH175"/>
      <c r="CKI175"/>
      <c r="CKJ175"/>
      <c r="CKK175"/>
      <c r="CKL175"/>
      <c r="CKM175"/>
      <c r="CKN175"/>
      <c r="CKO175"/>
      <c r="CKP175"/>
      <c r="CKQ175"/>
      <c r="CKR175"/>
      <c r="CKS175"/>
      <c r="CKT175"/>
      <c r="CKU175"/>
      <c r="CKV175"/>
      <c r="CKW175"/>
      <c r="CKX175"/>
      <c r="CKY175"/>
      <c r="CKZ175"/>
      <c r="CLA175"/>
      <c r="CLB175"/>
      <c r="CLC175"/>
      <c r="CLD175"/>
      <c r="CLE175"/>
      <c r="CLF175"/>
      <c r="CLG175"/>
      <c r="CLH175"/>
      <c r="CLI175"/>
      <c r="CLJ175"/>
      <c r="CLK175"/>
      <c r="CLL175"/>
      <c r="CLM175"/>
      <c r="CLN175"/>
      <c r="CLO175"/>
      <c r="CLP175"/>
      <c r="CLQ175"/>
      <c r="CLR175"/>
      <c r="CLS175"/>
      <c r="CLT175"/>
      <c r="CLU175"/>
      <c r="CLV175"/>
      <c r="CLW175"/>
      <c r="CLX175"/>
      <c r="CLY175"/>
      <c r="CLZ175"/>
      <c r="CMA175"/>
      <c r="CMB175"/>
      <c r="CMC175"/>
      <c r="CMD175"/>
      <c r="CME175"/>
      <c r="CMF175"/>
      <c r="CMG175"/>
      <c r="CMH175"/>
      <c r="CMI175"/>
      <c r="CMJ175"/>
      <c r="CMK175"/>
      <c r="CML175"/>
      <c r="CMM175"/>
      <c r="CMN175"/>
      <c r="CMO175"/>
      <c r="CMP175"/>
      <c r="CMQ175"/>
      <c r="CMR175"/>
      <c r="CMS175"/>
      <c r="CMT175"/>
      <c r="CMU175"/>
      <c r="CMV175"/>
      <c r="CMW175"/>
      <c r="CMX175"/>
      <c r="CMY175"/>
      <c r="CMZ175"/>
      <c r="CNA175"/>
      <c r="CNB175"/>
      <c r="CNC175"/>
      <c r="CND175"/>
      <c r="CNE175"/>
      <c r="CNF175"/>
      <c r="CNG175"/>
      <c r="CNH175"/>
      <c r="CNI175"/>
      <c r="CNJ175"/>
      <c r="CNK175"/>
      <c r="CNL175"/>
      <c r="CNM175"/>
      <c r="CNN175"/>
      <c r="CNO175"/>
      <c r="CNP175"/>
      <c r="CNQ175"/>
      <c r="CNR175"/>
      <c r="CNS175"/>
      <c r="CNT175"/>
      <c r="CNU175"/>
      <c r="CNV175"/>
      <c r="CNW175"/>
      <c r="CNX175"/>
      <c r="CNY175"/>
      <c r="CNZ175"/>
      <c r="COA175"/>
      <c r="COB175"/>
      <c r="COC175"/>
      <c r="COD175"/>
      <c r="COE175"/>
      <c r="COF175"/>
      <c r="COG175"/>
      <c r="COH175"/>
      <c r="COI175"/>
      <c r="COJ175"/>
      <c r="COK175"/>
      <c r="COL175"/>
      <c r="COM175"/>
      <c r="CON175"/>
      <c r="COO175"/>
      <c r="COP175"/>
      <c r="COQ175"/>
      <c r="COR175"/>
      <c r="COS175"/>
      <c r="COT175"/>
      <c r="COU175"/>
      <c r="COV175"/>
      <c r="COW175"/>
      <c r="COX175"/>
      <c r="COY175"/>
      <c r="COZ175"/>
      <c r="CPA175"/>
      <c r="CPB175"/>
      <c r="CPC175"/>
      <c r="CPD175"/>
      <c r="CPE175"/>
      <c r="CPF175"/>
      <c r="CPG175"/>
      <c r="CPH175"/>
      <c r="CPI175"/>
      <c r="CPJ175"/>
      <c r="CPK175"/>
      <c r="CPL175"/>
      <c r="CPM175"/>
      <c r="CPN175"/>
      <c r="CPO175"/>
      <c r="CPP175"/>
      <c r="CPQ175"/>
      <c r="CPR175"/>
      <c r="CPS175"/>
      <c r="CPT175"/>
      <c r="CPU175"/>
      <c r="CPV175"/>
      <c r="CPW175"/>
      <c r="CPX175"/>
      <c r="CPY175"/>
      <c r="CPZ175"/>
      <c r="CQA175"/>
      <c r="CQB175"/>
      <c r="CQC175"/>
      <c r="CQD175"/>
      <c r="CQE175"/>
      <c r="CQF175"/>
      <c r="CQG175"/>
      <c r="CQH175"/>
      <c r="CQI175"/>
      <c r="CQJ175"/>
      <c r="CQK175"/>
      <c r="CQL175"/>
      <c r="CQM175"/>
      <c r="CQN175"/>
      <c r="CQO175"/>
      <c r="CQP175"/>
      <c r="CQQ175"/>
      <c r="CQR175"/>
      <c r="CQS175"/>
      <c r="CQT175"/>
      <c r="CQU175"/>
      <c r="CQV175"/>
      <c r="CQW175"/>
      <c r="CQX175"/>
      <c r="CQY175"/>
      <c r="CQZ175"/>
      <c r="CRA175"/>
      <c r="CRB175"/>
      <c r="CRC175"/>
      <c r="CRD175"/>
      <c r="CRE175"/>
      <c r="CRF175"/>
      <c r="CRG175"/>
      <c r="CRH175"/>
      <c r="CRI175"/>
      <c r="CRJ175"/>
      <c r="CRK175"/>
      <c r="CRL175"/>
      <c r="CRM175"/>
      <c r="CRN175"/>
      <c r="CRO175"/>
      <c r="CRP175"/>
      <c r="CRQ175"/>
      <c r="CRR175"/>
      <c r="CRS175"/>
      <c r="CRT175"/>
      <c r="CRU175"/>
      <c r="CRV175"/>
      <c r="CRW175"/>
      <c r="CRX175"/>
      <c r="CRY175"/>
      <c r="CRZ175"/>
      <c r="CSA175"/>
      <c r="CSB175"/>
      <c r="CSC175"/>
      <c r="CSD175"/>
      <c r="CSE175"/>
      <c r="CSF175"/>
      <c r="CSG175"/>
      <c r="CSH175"/>
      <c r="CSI175"/>
      <c r="CSJ175"/>
      <c r="CSK175"/>
      <c r="CSL175"/>
      <c r="CSM175"/>
      <c r="CSN175"/>
      <c r="CSO175"/>
      <c r="CSP175"/>
      <c r="CSQ175"/>
      <c r="CSR175"/>
      <c r="CSS175"/>
      <c r="CST175"/>
      <c r="CSU175"/>
      <c r="CSV175"/>
      <c r="CSW175"/>
      <c r="CSX175"/>
      <c r="CSY175"/>
      <c r="CSZ175"/>
      <c r="CTA175"/>
      <c r="CTB175"/>
      <c r="CTC175"/>
      <c r="CTD175"/>
      <c r="CTE175"/>
      <c r="CTF175"/>
      <c r="CTG175"/>
      <c r="CTH175"/>
      <c r="CTI175"/>
      <c r="CTJ175"/>
      <c r="CTK175"/>
      <c r="CTL175"/>
      <c r="CTM175"/>
      <c r="CTN175"/>
      <c r="CTO175"/>
      <c r="CTP175"/>
      <c r="CTQ175"/>
      <c r="CTR175"/>
      <c r="CTS175"/>
      <c r="CTT175"/>
      <c r="CTU175"/>
      <c r="CTV175"/>
      <c r="CTW175"/>
      <c r="CTX175"/>
      <c r="CTY175"/>
      <c r="CTZ175"/>
      <c r="CUA175"/>
      <c r="CUB175"/>
      <c r="CUC175"/>
      <c r="CUD175"/>
      <c r="CUE175"/>
      <c r="CUF175"/>
      <c r="CUG175"/>
      <c r="CUH175"/>
      <c r="CUI175"/>
      <c r="CUJ175"/>
      <c r="CUK175"/>
      <c r="CUL175"/>
      <c r="CUM175"/>
      <c r="CUN175"/>
      <c r="CUO175"/>
      <c r="CUP175"/>
      <c r="CUQ175"/>
      <c r="CUR175"/>
      <c r="CUS175"/>
      <c r="CUT175"/>
      <c r="CUU175"/>
      <c r="CUV175"/>
      <c r="CUW175"/>
      <c r="CUX175"/>
      <c r="CUY175"/>
      <c r="CUZ175"/>
      <c r="CVA175"/>
      <c r="CVB175"/>
      <c r="CVC175"/>
      <c r="CVD175"/>
      <c r="CVE175"/>
      <c r="CVF175"/>
      <c r="CVG175"/>
      <c r="CVH175"/>
      <c r="CVI175"/>
      <c r="CVJ175"/>
      <c r="CVK175"/>
      <c r="CVL175"/>
      <c r="CVM175"/>
      <c r="CVN175"/>
      <c r="CVO175"/>
      <c r="CVP175"/>
      <c r="CVQ175"/>
      <c r="CVR175"/>
      <c r="CVS175"/>
      <c r="CVT175"/>
      <c r="CVU175"/>
      <c r="CVV175"/>
      <c r="CVW175"/>
      <c r="CVX175"/>
      <c r="CVY175"/>
      <c r="CVZ175"/>
      <c r="CWA175"/>
      <c r="CWB175"/>
      <c r="CWC175"/>
      <c r="CWD175"/>
      <c r="CWE175"/>
      <c r="CWF175"/>
      <c r="CWG175"/>
      <c r="CWH175"/>
      <c r="CWI175"/>
      <c r="CWJ175"/>
      <c r="CWK175"/>
      <c r="CWL175"/>
      <c r="CWM175"/>
      <c r="CWN175"/>
      <c r="CWO175"/>
      <c r="CWP175"/>
      <c r="CWQ175"/>
      <c r="CWR175"/>
      <c r="CWS175"/>
      <c r="CWT175"/>
      <c r="CWU175"/>
      <c r="CWV175"/>
      <c r="CWW175"/>
      <c r="CWX175"/>
      <c r="CWY175"/>
      <c r="CWZ175"/>
      <c r="CXA175"/>
      <c r="CXB175"/>
      <c r="CXC175"/>
      <c r="CXD175"/>
      <c r="CXE175"/>
      <c r="CXF175"/>
      <c r="CXG175"/>
      <c r="CXH175"/>
      <c r="CXI175"/>
      <c r="CXJ175"/>
      <c r="CXK175"/>
      <c r="CXL175"/>
      <c r="CXM175"/>
      <c r="CXN175"/>
      <c r="CXO175"/>
      <c r="CXP175"/>
      <c r="CXQ175"/>
      <c r="CXR175"/>
      <c r="CXS175"/>
      <c r="CXT175"/>
      <c r="CXU175"/>
      <c r="CXV175"/>
      <c r="CXW175"/>
      <c r="CXX175"/>
      <c r="CXY175"/>
      <c r="CXZ175"/>
      <c r="CYA175"/>
      <c r="CYB175"/>
      <c r="CYC175"/>
      <c r="CYD175"/>
      <c r="CYE175"/>
      <c r="CYF175"/>
      <c r="CYG175"/>
      <c r="CYH175"/>
      <c r="CYI175"/>
      <c r="CYJ175"/>
      <c r="CYK175"/>
      <c r="CYL175"/>
      <c r="CYM175"/>
      <c r="CYN175"/>
      <c r="CYO175"/>
      <c r="CYP175"/>
      <c r="CYQ175"/>
      <c r="CYR175"/>
      <c r="CYS175"/>
      <c r="CYT175"/>
      <c r="CYU175"/>
      <c r="CYV175"/>
      <c r="CYW175"/>
      <c r="CYX175"/>
      <c r="CYY175"/>
      <c r="CYZ175"/>
      <c r="CZA175"/>
      <c r="CZB175"/>
      <c r="CZC175"/>
      <c r="CZD175"/>
      <c r="CZE175"/>
      <c r="CZF175"/>
      <c r="CZG175"/>
      <c r="CZH175"/>
      <c r="CZI175"/>
      <c r="CZJ175"/>
      <c r="CZK175"/>
      <c r="CZL175"/>
      <c r="CZM175"/>
      <c r="CZN175"/>
      <c r="CZO175"/>
      <c r="CZP175"/>
      <c r="CZQ175"/>
      <c r="CZR175"/>
      <c r="CZS175"/>
      <c r="CZT175"/>
      <c r="CZU175"/>
      <c r="CZV175"/>
      <c r="CZW175"/>
      <c r="CZX175"/>
      <c r="CZY175"/>
      <c r="CZZ175"/>
      <c r="DAA175"/>
      <c r="DAB175"/>
      <c r="DAC175"/>
      <c r="DAD175"/>
      <c r="DAE175"/>
      <c r="DAF175"/>
      <c r="DAG175"/>
      <c r="DAH175"/>
      <c r="DAI175"/>
      <c r="DAJ175"/>
      <c r="DAK175"/>
      <c r="DAL175"/>
      <c r="DAM175"/>
      <c r="DAN175"/>
      <c r="DAO175"/>
      <c r="DAP175"/>
      <c r="DAQ175"/>
      <c r="DAR175"/>
      <c r="DAS175"/>
      <c r="DAT175"/>
      <c r="DAU175"/>
      <c r="DAV175"/>
      <c r="DAW175"/>
      <c r="DAX175"/>
      <c r="DAY175"/>
      <c r="DAZ175"/>
      <c r="DBA175"/>
      <c r="DBB175"/>
      <c r="DBC175"/>
      <c r="DBD175"/>
      <c r="DBE175"/>
      <c r="DBF175"/>
      <c r="DBG175"/>
      <c r="DBH175"/>
      <c r="DBI175"/>
      <c r="DBJ175"/>
      <c r="DBK175"/>
      <c r="DBL175"/>
      <c r="DBM175"/>
      <c r="DBN175"/>
      <c r="DBO175"/>
      <c r="DBP175"/>
      <c r="DBQ175"/>
      <c r="DBR175"/>
      <c r="DBS175"/>
      <c r="DBT175"/>
      <c r="DBU175"/>
      <c r="DBV175"/>
      <c r="DBW175"/>
      <c r="DBX175"/>
      <c r="DBY175"/>
      <c r="DBZ175"/>
      <c r="DCA175"/>
      <c r="DCB175"/>
      <c r="DCC175"/>
      <c r="DCD175"/>
      <c r="DCE175"/>
      <c r="DCF175"/>
      <c r="DCG175"/>
      <c r="DCH175"/>
      <c r="DCI175"/>
      <c r="DCJ175"/>
      <c r="DCK175"/>
      <c r="DCL175"/>
      <c r="DCM175"/>
      <c r="DCN175"/>
      <c r="DCO175"/>
      <c r="DCP175"/>
      <c r="DCQ175"/>
      <c r="DCR175"/>
      <c r="DCS175"/>
      <c r="DCT175"/>
      <c r="DCU175"/>
      <c r="DCV175"/>
      <c r="DCW175"/>
      <c r="DCX175"/>
      <c r="DCY175"/>
      <c r="DCZ175"/>
      <c r="DDA175"/>
      <c r="DDB175"/>
      <c r="DDC175"/>
      <c r="DDD175"/>
      <c r="DDE175"/>
      <c r="DDF175"/>
      <c r="DDG175"/>
      <c r="DDH175"/>
      <c r="DDI175"/>
      <c r="DDJ175"/>
      <c r="DDK175"/>
      <c r="DDL175"/>
      <c r="DDM175"/>
      <c r="DDN175"/>
      <c r="DDO175"/>
      <c r="DDP175"/>
      <c r="DDQ175"/>
      <c r="DDR175"/>
      <c r="DDS175"/>
      <c r="DDT175"/>
      <c r="DDU175"/>
      <c r="DDV175"/>
      <c r="DDW175"/>
      <c r="DDX175"/>
      <c r="DDY175"/>
      <c r="DDZ175"/>
      <c r="DEA175"/>
      <c r="DEB175"/>
      <c r="DEC175"/>
      <c r="DED175"/>
      <c r="DEE175"/>
      <c r="DEF175"/>
      <c r="DEG175"/>
      <c r="DEH175"/>
      <c r="DEI175"/>
      <c r="DEJ175"/>
      <c r="DEK175"/>
      <c r="DEL175"/>
      <c r="DEM175"/>
      <c r="DEN175"/>
      <c r="DEO175"/>
      <c r="DEP175"/>
      <c r="DEQ175"/>
      <c r="DER175"/>
      <c r="DES175"/>
      <c r="DET175"/>
      <c r="DEU175"/>
      <c r="DEV175"/>
      <c r="DEW175"/>
      <c r="DEX175"/>
      <c r="DEY175"/>
      <c r="DEZ175"/>
      <c r="DFA175"/>
      <c r="DFB175"/>
      <c r="DFC175"/>
      <c r="DFD175"/>
      <c r="DFE175"/>
      <c r="DFF175"/>
      <c r="DFG175"/>
      <c r="DFH175"/>
      <c r="DFI175"/>
      <c r="DFJ175"/>
      <c r="DFK175"/>
      <c r="DFL175"/>
      <c r="DFM175"/>
      <c r="DFN175"/>
      <c r="DFO175"/>
      <c r="DFP175"/>
      <c r="DFQ175"/>
      <c r="DFR175"/>
      <c r="DFS175"/>
      <c r="DFT175"/>
      <c r="DFU175"/>
      <c r="DFV175"/>
      <c r="DFW175"/>
      <c r="DFX175"/>
      <c r="DFY175"/>
      <c r="DFZ175"/>
      <c r="DGA175"/>
      <c r="DGB175"/>
      <c r="DGC175"/>
      <c r="DGD175"/>
      <c r="DGE175"/>
      <c r="DGF175"/>
      <c r="DGG175"/>
      <c r="DGH175"/>
      <c r="DGI175"/>
      <c r="DGJ175"/>
      <c r="DGK175"/>
      <c r="DGL175"/>
      <c r="DGM175"/>
      <c r="DGN175"/>
      <c r="DGO175"/>
      <c r="DGP175"/>
      <c r="DGQ175"/>
      <c r="DGR175"/>
      <c r="DGS175"/>
      <c r="DGT175"/>
      <c r="DGU175"/>
      <c r="DGV175"/>
      <c r="DGW175"/>
      <c r="DGX175"/>
      <c r="DGY175"/>
      <c r="DGZ175"/>
      <c r="DHA175"/>
      <c r="DHB175"/>
      <c r="DHC175"/>
      <c r="DHD175"/>
      <c r="DHE175"/>
      <c r="DHF175"/>
      <c r="DHG175"/>
      <c r="DHH175"/>
      <c r="DHI175"/>
      <c r="DHJ175"/>
      <c r="DHK175"/>
      <c r="DHL175"/>
      <c r="DHM175"/>
      <c r="DHN175"/>
      <c r="DHO175"/>
      <c r="DHP175"/>
      <c r="DHQ175"/>
      <c r="DHR175"/>
      <c r="DHS175"/>
      <c r="DHT175"/>
      <c r="DHU175"/>
      <c r="DHV175"/>
      <c r="DHW175"/>
      <c r="DHX175"/>
      <c r="DHY175"/>
      <c r="DHZ175"/>
      <c r="DIA175"/>
      <c r="DIB175"/>
      <c r="DIC175"/>
      <c r="DID175"/>
      <c r="DIE175"/>
      <c r="DIF175"/>
      <c r="DIG175"/>
      <c r="DIH175"/>
      <c r="DII175"/>
      <c r="DIJ175"/>
      <c r="DIK175"/>
      <c r="DIL175"/>
      <c r="DIM175"/>
      <c r="DIN175"/>
      <c r="DIO175"/>
      <c r="DIP175"/>
      <c r="DIQ175"/>
      <c r="DIR175"/>
      <c r="DIS175"/>
      <c r="DIT175"/>
      <c r="DIU175"/>
      <c r="DIV175"/>
      <c r="DIW175"/>
      <c r="DIX175"/>
      <c r="DIY175"/>
      <c r="DIZ175"/>
      <c r="DJA175"/>
      <c r="DJB175"/>
      <c r="DJC175"/>
      <c r="DJD175"/>
      <c r="DJE175"/>
      <c r="DJF175"/>
      <c r="DJG175"/>
      <c r="DJH175"/>
      <c r="DJI175"/>
      <c r="DJJ175"/>
      <c r="DJK175"/>
      <c r="DJL175"/>
      <c r="DJM175"/>
      <c r="DJN175"/>
      <c r="DJO175"/>
      <c r="DJP175"/>
      <c r="DJQ175"/>
      <c r="DJR175"/>
      <c r="DJS175"/>
      <c r="DJT175"/>
      <c r="DJU175"/>
      <c r="DJV175"/>
      <c r="DJW175"/>
      <c r="DJX175"/>
      <c r="DJY175"/>
      <c r="DJZ175"/>
      <c r="DKA175"/>
      <c r="DKB175"/>
      <c r="DKC175"/>
      <c r="DKD175"/>
      <c r="DKE175"/>
      <c r="DKF175"/>
      <c r="DKG175"/>
      <c r="DKH175"/>
      <c r="DKI175"/>
      <c r="DKJ175"/>
      <c r="DKK175"/>
      <c r="DKL175"/>
      <c r="DKM175"/>
      <c r="DKN175"/>
      <c r="DKO175"/>
      <c r="DKP175"/>
      <c r="DKQ175"/>
      <c r="DKR175"/>
      <c r="DKS175"/>
      <c r="DKT175"/>
      <c r="DKU175"/>
      <c r="DKV175"/>
      <c r="DKW175"/>
      <c r="DKX175"/>
      <c r="DKY175"/>
      <c r="DKZ175"/>
      <c r="DLA175"/>
      <c r="DLB175"/>
      <c r="DLC175"/>
      <c r="DLD175"/>
      <c r="DLE175"/>
      <c r="DLF175"/>
      <c r="DLG175"/>
      <c r="DLH175"/>
      <c r="DLI175"/>
      <c r="DLJ175"/>
      <c r="DLK175"/>
      <c r="DLL175"/>
      <c r="DLM175"/>
      <c r="DLN175"/>
      <c r="DLO175"/>
      <c r="DLP175"/>
      <c r="DLQ175"/>
      <c r="DLR175"/>
      <c r="DLS175"/>
      <c r="DLT175"/>
      <c r="DLU175"/>
      <c r="DLV175"/>
      <c r="DLW175"/>
      <c r="DLX175"/>
      <c r="DLY175"/>
      <c r="DLZ175"/>
      <c r="DMA175"/>
      <c r="DMB175"/>
      <c r="DMC175"/>
      <c r="DMD175"/>
      <c r="DME175"/>
      <c r="DMF175"/>
      <c r="DMG175"/>
      <c r="DMH175"/>
      <c r="DMI175"/>
      <c r="DMJ175"/>
      <c r="DMK175"/>
      <c r="DML175"/>
      <c r="DMM175"/>
      <c r="DMN175"/>
      <c r="DMO175"/>
      <c r="DMP175"/>
      <c r="DMQ175"/>
      <c r="DMR175"/>
      <c r="DMS175"/>
      <c r="DMT175"/>
      <c r="DMU175"/>
      <c r="DMV175"/>
      <c r="DMW175"/>
      <c r="DMX175"/>
      <c r="DMY175"/>
      <c r="DMZ175"/>
      <c r="DNA175"/>
      <c r="DNB175"/>
      <c r="DNC175"/>
      <c r="DND175"/>
      <c r="DNE175"/>
      <c r="DNF175"/>
      <c r="DNG175"/>
      <c r="DNH175"/>
      <c r="DNI175"/>
      <c r="DNJ175"/>
      <c r="DNK175"/>
      <c r="DNL175"/>
      <c r="DNM175"/>
      <c r="DNN175"/>
      <c r="DNO175"/>
      <c r="DNP175"/>
      <c r="DNQ175"/>
      <c r="DNR175"/>
      <c r="DNS175"/>
      <c r="DNT175"/>
      <c r="DNU175"/>
      <c r="DNV175"/>
      <c r="DNW175"/>
      <c r="DNX175"/>
      <c r="DNY175"/>
      <c r="DNZ175"/>
      <c r="DOA175"/>
      <c r="DOB175"/>
      <c r="DOC175"/>
      <c r="DOD175"/>
      <c r="DOE175"/>
      <c r="DOF175"/>
      <c r="DOG175"/>
      <c r="DOH175"/>
      <c r="DOI175"/>
      <c r="DOJ175"/>
      <c r="DOK175"/>
      <c r="DOL175"/>
      <c r="DOM175"/>
      <c r="DON175"/>
      <c r="DOO175"/>
      <c r="DOP175"/>
      <c r="DOQ175"/>
      <c r="DOR175"/>
      <c r="DOS175"/>
      <c r="DOT175"/>
      <c r="DOU175"/>
      <c r="DOV175"/>
      <c r="DOW175"/>
      <c r="DOX175"/>
      <c r="DOY175"/>
      <c r="DOZ175"/>
      <c r="DPA175"/>
      <c r="DPB175"/>
      <c r="DPC175"/>
      <c r="DPD175"/>
      <c r="DPE175"/>
      <c r="DPF175"/>
      <c r="DPG175"/>
      <c r="DPH175"/>
      <c r="DPI175"/>
      <c r="DPJ175"/>
      <c r="DPK175"/>
      <c r="DPL175"/>
      <c r="DPM175"/>
      <c r="DPN175"/>
      <c r="DPO175"/>
      <c r="DPP175"/>
      <c r="DPQ175"/>
      <c r="DPR175"/>
      <c r="DPS175"/>
      <c r="DPT175"/>
      <c r="DPU175"/>
      <c r="DPV175"/>
      <c r="DPW175"/>
      <c r="DPX175"/>
      <c r="DPY175"/>
      <c r="DPZ175"/>
      <c r="DQA175"/>
      <c r="DQB175"/>
      <c r="DQC175"/>
      <c r="DQD175"/>
      <c r="DQE175"/>
      <c r="DQF175"/>
      <c r="DQG175"/>
      <c r="DQH175"/>
      <c r="DQI175"/>
      <c r="DQJ175"/>
      <c r="DQK175"/>
      <c r="DQL175"/>
      <c r="DQM175"/>
      <c r="DQN175"/>
      <c r="DQO175"/>
      <c r="DQP175"/>
      <c r="DQQ175"/>
      <c r="DQR175"/>
      <c r="DQS175"/>
      <c r="DQT175"/>
      <c r="DQU175"/>
      <c r="DQV175"/>
      <c r="DQW175"/>
      <c r="DQX175"/>
      <c r="DQY175"/>
      <c r="DQZ175"/>
      <c r="DRA175"/>
      <c r="DRB175"/>
      <c r="DRC175"/>
      <c r="DRD175"/>
      <c r="DRE175"/>
      <c r="DRF175"/>
      <c r="DRG175"/>
      <c r="DRH175"/>
      <c r="DRI175"/>
      <c r="DRJ175"/>
      <c r="DRK175"/>
      <c r="DRL175"/>
      <c r="DRM175"/>
      <c r="DRN175"/>
      <c r="DRO175"/>
      <c r="DRP175"/>
      <c r="DRQ175"/>
      <c r="DRR175"/>
      <c r="DRS175"/>
      <c r="DRT175"/>
      <c r="DRU175"/>
      <c r="DRV175"/>
      <c r="DRW175"/>
      <c r="DRX175"/>
      <c r="DRY175"/>
      <c r="DRZ175"/>
      <c r="DSA175"/>
      <c r="DSB175"/>
      <c r="DSC175"/>
      <c r="DSD175"/>
      <c r="DSE175"/>
      <c r="DSF175"/>
      <c r="DSG175"/>
      <c r="DSH175"/>
      <c r="DSI175"/>
      <c r="DSJ175"/>
      <c r="DSK175"/>
      <c r="DSL175"/>
      <c r="DSM175"/>
      <c r="DSN175"/>
      <c r="DSO175"/>
      <c r="DSP175"/>
      <c r="DSQ175"/>
      <c r="DSR175"/>
      <c r="DSS175"/>
      <c r="DST175"/>
      <c r="DSU175"/>
      <c r="DSV175"/>
      <c r="DSW175"/>
      <c r="DSX175"/>
      <c r="DSY175"/>
      <c r="DSZ175"/>
      <c r="DTA175"/>
      <c r="DTB175"/>
      <c r="DTC175"/>
      <c r="DTD175"/>
      <c r="DTE175"/>
      <c r="DTF175"/>
      <c r="DTG175"/>
      <c r="DTH175"/>
      <c r="DTI175"/>
      <c r="DTJ175"/>
      <c r="DTK175"/>
      <c r="DTL175"/>
      <c r="DTM175"/>
      <c r="DTN175"/>
      <c r="DTO175"/>
      <c r="DTP175"/>
      <c r="DTQ175"/>
      <c r="DTR175"/>
      <c r="DTS175"/>
      <c r="DTT175"/>
      <c r="DTU175"/>
      <c r="DTV175"/>
      <c r="DTW175"/>
      <c r="DTX175"/>
      <c r="DTY175"/>
      <c r="DTZ175"/>
      <c r="DUA175"/>
      <c r="DUB175"/>
      <c r="DUC175"/>
      <c r="DUD175"/>
      <c r="DUE175"/>
      <c r="DUF175"/>
      <c r="DUG175"/>
      <c r="DUH175"/>
      <c r="DUI175"/>
      <c r="DUJ175"/>
      <c r="DUK175"/>
      <c r="DUL175"/>
      <c r="DUM175"/>
      <c r="DUN175"/>
      <c r="DUO175"/>
      <c r="DUP175"/>
      <c r="DUQ175"/>
      <c r="DUR175"/>
      <c r="DUS175"/>
      <c r="DUT175"/>
      <c r="DUU175"/>
      <c r="DUV175"/>
      <c r="DUW175"/>
      <c r="DUX175"/>
      <c r="DUY175"/>
      <c r="DUZ175"/>
      <c r="DVA175"/>
      <c r="DVB175"/>
      <c r="DVC175"/>
      <c r="DVD175"/>
      <c r="DVE175"/>
      <c r="DVF175"/>
      <c r="DVG175"/>
      <c r="DVH175"/>
      <c r="DVI175"/>
      <c r="DVJ175"/>
      <c r="DVK175"/>
      <c r="DVL175"/>
      <c r="DVM175"/>
      <c r="DVN175"/>
      <c r="DVO175"/>
      <c r="DVP175"/>
      <c r="DVQ175"/>
      <c r="DVR175"/>
      <c r="DVS175"/>
      <c r="DVT175"/>
      <c r="DVU175"/>
      <c r="DVV175"/>
      <c r="DVW175"/>
      <c r="DVX175"/>
      <c r="DVY175"/>
      <c r="DVZ175"/>
      <c r="DWA175"/>
      <c r="DWB175"/>
      <c r="DWC175"/>
      <c r="DWD175"/>
      <c r="DWE175"/>
      <c r="DWF175"/>
      <c r="DWG175"/>
      <c r="DWH175"/>
      <c r="DWI175"/>
      <c r="DWJ175"/>
      <c r="DWK175"/>
      <c r="DWL175"/>
      <c r="DWM175"/>
      <c r="DWN175"/>
      <c r="DWO175"/>
      <c r="DWP175"/>
      <c r="DWQ175"/>
      <c r="DWR175"/>
      <c r="DWS175"/>
      <c r="DWT175"/>
      <c r="DWU175"/>
      <c r="DWV175"/>
      <c r="DWW175"/>
      <c r="DWX175"/>
      <c r="DWY175"/>
      <c r="DWZ175"/>
      <c r="DXA175"/>
      <c r="DXB175"/>
      <c r="DXC175"/>
      <c r="DXD175"/>
      <c r="DXE175"/>
      <c r="DXF175"/>
      <c r="DXG175"/>
      <c r="DXH175"/>
      <c r="DXI175"/>
      <c r="DXJ175"/>
      <c r="DXK175"/>
      <c r="DXL175"/>
      <c r="DXM175"/>
      <c r="DXN175"/>
      <c r="DXO175"/>
      <c r="DXP175"/>
      <c r="DXQ175"/>
      <c r="DXR175"/>
      <c r="DXS175"/>
      <c r="DXT175"/>
      <c r="DXU175"/>
      <c r="DXV175"/>
      <c r="DXW175"/>
      <c r="DXX175"/>
      <c r="DXY175"/>
      <c r="DXZ175"/>
      <c r="DYA175"/>
      <c r="DYB175"/>
      <c r="DYC175"/>
      <c r="DYD175"/>
      <c r="DYE175"/>
      <c r="DYF175"/>
      <c r="DYG175"/>
      <c r="DYH175"/>
      <c r="DYI175"/>
      <c r="DYJ175"/>
      <c r="DYK175"/>
      <c r="DYL175"/>
      <c r="DYM175"/>
      <c r="DYN175"/>
      <c r="DYO175"/>
      <c r="DYP175"/>
      <c r="DYQ175"/>
      <c r="DYR175"/>
      <c r="DYS175"/>
      <c r="DYT175"/>
      <c r="DYU175"/>
      <c r="DYV175"/>
      <c r="DYW175"/>
      <c r="DYX175"/>
      <c r="DYY175"/>
      <c r="DYZ175"/>
      <c r="DZA175"/>
      <c r="DZB175"/>
      <c r="DZC175"/>
      <c r="DZD175"/>
      <c r="DZE175"/>
      <c r="DZF175"/>
      <c r="DZG175"/>
      <c r="DZH175"/>
      <c r="DZI175"/>
      <c r="DZJ175"/>
      <c r="DZK175"/>
      <c r="DZL175"/>
      <c r="DZM175"/>
      <c r="DZN175"/>
      <c r="DZO175"/>
      <c r="DZP175"/>
      <c r="DZQ175"/>
      <c r="DZR175"/>
      <c r="DZS175"/>
      <c r="DZT175"/>
      <c r="DZU175"/>
      <c r="DZV175"/>
      <c r="DZW175"/>
      <c r="DZX175"/>
      <c r="DZY175"/>
      <c r="DZZ175"/>
      <c r="EAA175"/>
      <c r="EAB175"/>
      <c r="EAC175"/>
      <c r="EAD175"/>
      <c r="EAE175"/>
      <c r="EAF175"/>
      <c r="EAG175"/>
      <c r="EAH175"/>
      <c r="EAI175"/>
      <c r="EAJ175"/>
      <c r="EAK175"/>
      <c r="EAL175"/>
      <c r="EAM175"/>
      <c r="EAN175"/>
      <c r="EAO175"/>
      <c r="EAP175"/>
      <c r="EAQ175"/>
      <c r="EAR175"/>
      <c r="EAS175"/>
      <c r="EAT175"/>
      <c r="EAU175"/>
      <c r="EAV175"/>
      <c r="EAW175"/>
      <c r="EAX175"/>
      <c r="EAY175"/>
      <c r="EAZ175"/>
      <c r="EBA175"/>
      <c r="EBB175"/>
      <c r="EBC175"/>
      <c r="EBD175"/>
      <c r="EBE175"/>
      <c r="EBF175"/>
      <c r="EBG175"/>
      <c r="EBH175"/>
      <c r="EBI175"/>
      <c r="EBJ175"/>
      <c r="EBK175"/>
      <c r="EBL175"/>
      <c r="EBM175"/>
      <c r="EBN175"/>
      <c r="EBO175"/>
      <c r="EBP175"/>
      <c r="EBQ175"/>
      <c r="EBR175"/>
      <c r="EBS175"/>
      <c r="EBT175"/>
      <c r="EBU175"/>
      <c r="EBV175"/>
      <c r="EBW175"/>
      <c r="EBX175"/>
      <c r="EBY175"/>
      <c r="EBZ175"/>
      <c r="ECA175"/>
      <c r="ECB175"/>
      <c r="ECC175"/>
      <c r="ECD175"/>
      <c r="ECE175"/>
      <c r="ECF175"/>
      <c r="ECG175"/>
      <c r="ECH175"/>
      <c r="ECI175"/>
      <c r="ECJ175"/>
      <c r="ECK175"/>
      <c r="ECL175"/>
      <c r="ECM175"/>
      <c r="ECN175"/>
      <c r="ECO175"/>
      <c r="ECP175"/>
      <c r="ECQ175"/>
      <c r="ECR175"/>
      <c r="ECS175"/>
      <c r="ECT175"/>
      <c r="ECU175"/>
      <c r="ECV175"/>
      <c r="ECW175"/>
      <c r="ECX175"/>
      <c r="ECY175"/>
      <c r="ECZ175"/>
      <c r="EDA175"/>
      <c r="EDB175"/>
      <c r="EDC175"/>
      <c r="EDD175"/>
      <c r="EDE175"/>
      <c r="EDF175"/>
      <c r="EDG175"/>
      <c r="EDH175"/>
      <c r="EDI175"/>
      <c r="EDJ175"/>
      <c r="EDK175"/>
      <c r="EDL175"/>
      <c r="EDM175"/>
      <c r="EDN175"/>
      <c r="EDO175"/>
      <c r="EDP175"/>
      <c r="EDQ175"/>
      <c r="EDR175"/>
      <c r="EDS175"/>
      <c r="EDT175"/>
      <c r="EDU175"/>
      <c r="EDV175"/>
      <c r="EDW175"/>
      <c r="EDX175"/>
      <c r="EDY175"/>
      <c r="EDZ175"/>
      <c r="EEA175"/>
      <c r="EEB175"/>
      <c r="EEC175"/>
      <c r="EED175"/>
      <c r="EEE175"/>
      <c r="EEF175"/>
      <c r="EEG175"/>
      <c r="EEH175"/>
      <c r="EEI175"/>
      <c r="EEJ175"/>
      <c r="EEK175"/>
      <c r="EEL175"/>
      <c r="EEM175"/>
      <c r="EEN175"/>
      <c r="EEO175"/>
      <c r="EEP175"/>
      <c r="EEQ175"/>
      <c r="EER175"/>
      <c r="EES175"/>
      <c r="EET175"/>
      <c r="EEU175"/>
      <c r="EEV175"/>
      <c r="EEW175"/>
      <c r="EEX175"/>
      <c r="EEY175"/>
      <c r="EEZ175"/>
      <c r="EFA175"/>
      <c r="EFB175"/>
      <c r="EFC175"/>
      <c r="EFD175"/>
      <c r="EFE175"/>
      <c r="EFF175"/>
      <c r="EFG175"/>
      <c r="EFH175"/>
      <c r="EFI175"/>
      <c r="EFJ175"/>
      <c r="EFK175"/>
      <c r="EFL175"/>
      <c r="EFM175"/>
      <c r="EFN175"/>
      <c r="EFO175"/>
      <c r="EFP175"/>
      <c r="EFQ175"/>
      <c r="EFR175"/>
      <c r="EFS175"/>
      <c r="EFT175"/>
      <c r="EFU175"/>
      <c r="EFV175"/>
      <c r="EFW175"/>
      <c r="EFX175"/>
      <c r="EFY175"/>
      <c r="EFZ175"/>
      <c r="EGA175"/>
      <c r="EGB175"/>
      <c r="EGC175"/>
      <c r="EGD175"/>
      <c r="EGE175"/>
      <c r="EGF175"/>
      <c r="EGG175"/>
      <c r="EGH175"/>
      <c r="EGI175"/>
      <c r="EGJ175"/>
      <c r="EGK175"/>
      <c r="EGL175"/>
      <c r="EGM175"/>
      <c r="EGN175"/>
      <c r="EGO175"/>
      <c r="EGP175"/>
      <c r="EGQ175"/>
      <c r="EGR175"/>
      <c r="EGS175"/>
      <c r="EGT175"/>
      <c r="EGU175"/>
      <c r="EGV175"/>
      <c r="EGW175"/>
      <c r="EGX175"/>
      <c r="EGY175"/>
      <c r="EGZ175"/>
      <c r="EHA175"/>
      <c r="EHB175"/>
      <c r="EHC175"/>
      <c r="EHD175"/>
      <c r="EHE175"/>
      <c r="EHF175"/>
      <c r="EHG175"/>
      <c r="EHH175"/>
      <c r="EHI175"/>
      <c r="EHJ175"/>
      <c r="EHK175"/>
      <c r="EHL175"/>
      <c r="EHM175"/>
      <c r="EHN175"/>
      <c r="EHO175"/>
      <c r="EHP175"/>
      <c r="EHQ175"/>
      <c r="EHR175"/>
      <c r="EHS175"/>
      <c r="EHT175"/>
      <c r="EHU175"/>
      <c r="EHV175"/>
      <c r="EHW175"/>
      <c r="EHX175"/>
      <c r="EHY175"/>
      <c r="EHZ175"/>
      <c r="EIA175"/>
      <c r="EIB175"/>
      <c r="EIC175"/>
      <c r="EID175"/>
      <c r="EIE175"/>
      <c r="EIF175"/>
      <c r="EIG175"/>
      <c r="EIH175"/>
      <c r="EII175"/>
      <c r="EIJ175"/>
      <c r="EIK175"/>
      <c r="EIL175"/>
      <c r="EIM175"/>
      <c r="EIN175"/>
      <c r="EIO175"/>
      <c r="EIP175"/>
      <c r="EIQ175"/>
      <c r="EIR175"/>
      <c r="EIS175"/>
      <c r="EIT175"/>
      <c r="EIU175"/>
      <c r="EIV175"/>
      <c r="EIW175"/>
      <c r="EIX175"/>
      <c r="EIY175"/>
      <c r="EIZ175"/>
      <c r="EJA175"/>
      <c r="EJB175"/>
      <c r="EJC175"/>
      <c r="EJD175"/>
      <c r="EJE175"/>
      <c r="EJF175"/>
      <c r="EJG175"/>
      <c r="EJH175"/>
      <c r="EJI175"/>
      <c r="EJJ175"/>
      <c r="EJK175"/>
      <c r="EJL175"/>
      <c r="EJM175"/>
      <c r="EJN175"/>
      <c r="EJO175"/>
      <c r="EJP175"/>
      <c r="EJQ175"/>
      <c r="EJR175"/>
      <c r="EJS175"/>
      <c r="EJT175"/>
      <c r="EJU175"/>
      <c r="EJV175"/>
      <c r="EJW175"/>
      <c r="EJX175"/>
      <c r="EJY175"/>
      <c r="EJZ175"/>
      <c r="EKA175"/>
      <c r="EKB175"/>
      <c r="EKC175"/>
      <c r="EKD175"/>
      <c r="EKE175"/>
      <c r="EKF175"/>
      <c r="EKG175"/>
      <c r="EKH175"/>
      <c r="EKI175"/>
      <c r="EKJ175"/>
      <c r="EKK175"/>
      <c r="EKL175"/>
      <c r="EKM175"/>
      <c r="EKN175"/>
      <c r="EKO175"/>
      <c r="EKP175"/>
      <c r="EKQ175"/>
      <c r="EKR175"/>
      <c r="EKS175"/>
      <c r="EKT175"/>
      <c r="EKU175"/>
      <c r="EKV175"/>
      <c r="EKW175"/>
      <c r="EKX175"/>
      <c r="EKY175"/>
      <c r="EKZ175"/>
      <c r="ELA175"/>
      <c r="ELB175"/>
      <c r="ELC175"/>
      <c r="ELD175"/>
      <c r="ELE175"/>
      <c r="ELF175"/>
      <c r="ELG175"/>
      <c r="ELH175"/>
      <c r="ELI175"/>
      <c r="ELJ175"/>
      <c r="ELK175"/>
      <c r="ELL175"/>
      <c r="ELM175"/>
      <c r="ELN175"/>
      <c r="ELO175"/>
      <c r="ELP175"/>
      <c r="ELQ175"/>
      <c r="ELR175"/>
      <c r="ELS175"/>
      <c r="ELT175"/>
      <c r="ELU175"/>
      <c r="ELV175"/>
      <c r="ELW175"/>
      <c r="ELX175"/>
      <c r="ELY175"/>
      <c r="ELZ175"/>
      <c r="EMA175"/>
      <c r="EMB175"/>
      <c r="EMC175"/>
      <c r="EMD175"/>
      <c r="EME175"/>
      <c r="EMF175"/>
      <c r="EMG175"/>
      <c r="EMH175"/>
      <c r="EMI175"/>
      <c r="EMJ175"/>
      <c r="EMK175"/>
      <c r="EML175"/>
      <c r="EMM175"/>
      <c r="EMN175"/>
      <c r="EMO175"/>
      <c r="EMP175"/>
      <c r="EMQ175"/>
      <c r="EMR175"/>
      <c r="EMS175"/>
      <c r="EMT175"/>
      <c r="EMU175"/>
      <c r="EMV175"/>
      <c r="EMW175"/>
      <c r="EMX175"/>
      <c r="EMY175"/>
      <c r="EMZ175"/>
      <c r="ENA175"/>
      <c r="ENB175"/>
      <c r="ENC175"/>
      <c r="END175"/>
      <c r="ENE175"/>
      <c r="ENF175"/>
      <c r="ENG175"/>
      <c r="ENH175"/>
      <c r="ENI175"/>
      <c r="ENJ175"/>
      <c r="ENK175"/>
      <c r="ENL175"/>
      <c r="ENM175"/>
      <c r="ENN175"/>
      <c r="ENO175"/>
      <c r="ENP175"/>
      <c r="ENQ175"/>
      <c r="ENR175"/>
      <c r="ENS175"/>
      <c r="ENT175"/>
      <c r="ENU175"/>
      <c r="ENV175"/>
      <c r="ENW175"/>
      <c r="ENX175"/>
      <c r="ENY175"/>
      <c r="ENZ175"/>
      <c r="EOA175"/>
      <c r="EOB175"/>
      <c r="EOC175"/>
      <c r="EOD175"/>
      <c r="EOE175"/>
      <c r="EOF175"/>
      <c r="EOG175"/>
      <c r="EOH175"/>
      <c r="EOI175"/>
      <c r="EOJ175"/>
      <c r="EOK175"/>
      <c r="EOL175"/>
      <c r="EOM175"/>
      <c r="EON175"/>
      <c r="EOO175"/>
      <c r="EOP175"/>
      <c r="EOQ175"/>
      <c r="EOR175"/>
      <c r="EOS175"/>
      <c r="EOT175"/>
      <c r="EOU175"/>
      <c r="EOV175"/>
      <c r="EOW175"/>
      <c r="EOX175"/>
      <c r="EOY175"/>
      <c r="EOZ175"/>
      <c r="EPA175"/>
      <c r="EPB175"/>
      <c r="EPC175"/>
      <c r="EPD175"/>
      <c r="EPE175"/>
      <c r="EPF175"/>
      <c r="EPG175"/>
      <c r="EPH175"/>
      <c r="EPI175"/>
      <c r="EPJ175"/>
      <c r="EPK175"/>
      <c r="EPL175"/>
      <c r="EPM175"/>
      <c r="EPN175"/>
      <c r="EPO175"/>
      <c r="EPP175"/>
      <c r="EPQ175"/>
      <c r="EPR175"/>
      <c r="EPS175"/>
      <c r="EPT175"/>
      <c r="EPU175"/>
      <c r="EPV175"/>
      <c r="EPW175"/>
      <c r="EPX175"/>
      <c r="EPY175"/>
      <c r="EPZ175"/>
      <c r="EQA175"/>
      <c r="EQB175"/>
      <c r="EQC175"/>
      <c r="EQD175"/>
      <c r="EQE175"/>
      <c r="EQF175"/>
      <c r="EQG175"/>
      <c r="EQH175"/>
      <c r="EQI175"/>
      <c r="EQJ175"/>
      <c r="EQK175"/>
      <c r="EQL175"/>
      <c r="EQM175"/>
      <c r="EQN175"/>
      <c r="EQO175"/>
      <c r="EQP175"/>
      <c r="EQQ175"/>
      <c r="EQR175"/>
      <c r="EQS175"/>
      <c r="EQT175"/>
      <c r="EQU175"/>
      <c r="EQV175"/>
      <c r="EQW175"/>
      <c r="EQX175"/>
      <c r="EQY175"/>
      <c r="EQZ175"/>
      <c r="ERA175"/>
      <c r="ERB175"/>
      <c r="ERC175"/>
      <c r="ERD175"/>
      <c r="ERE175"/>
      <c r="ERF175"/>
      <c r="ERG175"/>
      <c r="ERH175"/>
      <c r="ERI175"/>
      <c r="ERJ175"/>
      <c r="ERK175"/>
      <c r="ERL175"/>
      <c r="ERM175"/>
      <c r="ERN175"/>
      <c r="ERO175"/>
      <c r="ERP175"/>
      <c r="ERQ175"/>
      <c r="ERR175"/>
      <c r="ERS175"/>
      <c r="ERT175"/>
      <c r="ERU175"/>
      <c r="ERV175"/>
      <c r="ERW175"/>
      <c r="ERX175"/>
      <c r="ERY175"/>
      <c r="ERZ175"/>
      <c r="ESA175"/>
      <c r="ESB175"/>
      <c r="ESC175"/>
      <c r="ESD175"/>
      <c r="ESE175"/>
      <c r="ESF175"/>
      <c r="ESG175"/>
      <c r="ESH175"/>
      <c r="ESI175"/>
      <c r="ESJ175"/>
      <c r="ESK175"/>
      <c r="ESL175"/>
      <c r="ESM175"/>
      <c r="ESN175"/>
      <c r="ESO175"/>
      <c r="ESP175"/>
      <c r="ESQ175"/>
      <c r="ESR175"/>
      <c r="ESS175"/>
      <c r="EST175"/>
      <c r="ESU175"/>
      <c r="ESV175"/>
      <c r="ESW175"/>
      <c r="ESX175"/>
      <c r="ESY175"/>
      <c r="ESZ175"/>
      <c r="ETA175"/>
      <c r="ETB175"/>
      <c r="ETC175"/>
      <c r="ETD175"/>
      <c r="ETE175"/>
      <c r="ETF175"/>
      <c r="ETG175"/>
      <c r="ETH175"/>
      <c r="ETI175"/>
      <c r="ETJ175"/>
      <c r="ETK175"/>
      <c r="ETL175"/>
      <c r="ETM175"/>
      <c r="ETN175"/>
      <c r="ETO175"/>
      <c r="ETP175"/>
      <c r="ETQ175"/>
      <c r="ETR175"/>
      <c r="ETS175"/>
      <c r="ETT175"/>
      <c r="ETU175"/>
      <c r="ETV175"/>
      <c r="ETW175"/>
      <c r="ETX175"/>
      <c r="ETY175"/>
      <c r="ETZ175"/>
      <c r="EUA175"/>
      <c r="EUB175"/>
      <c r="EUC175"/>
      <c r="EUD175"/>
      <c r="EUE175"/>
      <c r="EUF175"/>
      <c r="EUG175"/>
      <c r="EUH175"/>
      <c r="EUI175"/>
      <c r="EUJ175"/>
      <c r="EUK175"/>
      <c r="EUL175"/>
      <c r="EUM175"/>
      <c r="EUN175"/>
      <c r="EUO175"/>
      <c r="EUP175"/>
      <c r="EUQ175"/>
      <c r="EUR175"/>
      <c r="EUS175"/>
      <c r="EUT175"/>
      <c r="EUU175"/>
      <c r="EUV175"/>
      <c r="EUW175"/>
      <c r="EUX175"/>
      <c r="EUY175"/>
      <c r="EUZ175"/>
      <c r="EVA175"/>
      <c r="EVB175"/>
      <c r="EVC175"/>
      <c r="EVD175"/>
      <c r="EVE175"/>
      <c r="EVF175"/>
      <c r="EVG175"/>
      <c r="EVH175"/>
      <c r="EVI175"/>
      <c r="EVJ175"/>
      <c r="EVK175"/>
      <c r="EVL175"/>
      <c r="EVM175"/>
      <c r="EVN175"/>
      <c r="EVO175"/>
      <c r="EVP175"/>
      <c r="EVQ175"/>
      <c r="EVR175"/>
      <c r="EVS175"/>
      <c r="EVT175"/>
      <c r="EVU175"/>
      <c r="EVV175"/>
      <c r="EVW175"/>
      <c r="EVX175"/>
      <c r="EVY175"/>
      <c r="EVZ175"/>
      <c r="EWA175"/>
      <c r="EWB175"/>
      <c r="EWC175"/>
      <c r="EWD175"/>
      <c r="EWE175"/>
      <c r="EWF175"/>
      <c r="EWG175"/>
      <c r="EWH175"/>
      <c r="EWI175"/>
      <c r="EWJ175"/>
      <c r="EWK175"/>
      <c r="EWL175"/>
      <c r="EWM175"/>
      <c r="EWN175"/>
      <c r="EWO175"/>
      <c r="EWP175"/>
      <c r="EWQ175"/>
      <c r="EWR175"/>
      <c r="EWS175"/>
      <c r="EWT175"/>
      <c r="EWU175"/>
      <c r="EWV175"/>
      <c r="EWW175"/>
      <c r="EWX175"/>
      <c r="EWY175"/>
      <c r="EWZ175"/>
      <c r="EXA175"/>
      <c r="EXB175"/>
      <c r="EXC175"/>
      <c r="EXD175"/>
      <c r="EXE175"/>
      <c r="EXF175"/>
      <c r="EXG175"/>
      <c r="EXH175"/>
      <c r="EXI175"/>
      <c r="EXJ175"/>
      <c r="EXK175"/>
      <c r="EXL175"/>
      <c r="EXM175"/>
      <c r="EXN175"/>
      <c r="EXO175"/>
      <c r="EXP175"/>
      <c r="EXQ175"/>
      <c r="EXR175"/>
      <c r="EXS175"/>
      <c r="EXT175"/>
      <c r="EXU175"/>
      <c r="EXV175"/>
      <c r="EXW175"/>
      <c r="EXX175"/>
      <c r="EXY175"/>
      <c r="EXZ175"/>
      <c r="EYA175"/>
      <c r="EYB175"/>
      <c r="EYC175"/>
      <c r="EYD175"/>
      <c r="EYE175"/>
      <c r="EYF175"/>
      <c r="EYG175"/>
      <c r="EYH175"/>
      <c r="EYI175"/>
      <c r="EYJ175"/>
      <c r="EYK175"/>
      <c r="EYL175"/>
      <c r="EYM175"/>
      <c r="EYN175"/>
      <c r="EYO175"/>
      <c r="EYP175"/>
      <c r="EYQ175"/>
      <c r="EYR175"/>
      <c r="EYS175"/>
      <c r="EYT175"/>
      <c r="EYU175"/>
      <c r="EYV175"/>
      <c r="EYW175"/>
      <c r="EYX175"/>
      <c r="EYY175"/>
      <c r="EYZ175"/>
      <c r="EZA175"/>
      <c r="EZB175"/>
      <c r="EZC175"/>
      <c r="EZD175"/>
      <c r="EZE175"/>
      <c r="EZF175"/>
      <c r="EZG175"/>
      <c r="EZH175"/>
      <c r="EZI175"/>
      <c r="EZJ175"/>
      <c r="EZK175"/>
      <c r="EZL175"/>
      <c r="EZM175"/>
      <c r="EZN175"/>
      <c r="EZO175"/>
      <c r="EZP175"/>
      <c r="EZQ175"/>
      <c r="EZR175"/>
      <c r="EZS175"/>
      <c r="EZT175"/>
      <c r="EZU175"/>
      <c r="EZV175"/>
      <c r="EZW175"/>
      <c r="EZX175"/>
      <c r="EZY175"/>
      <c r="EZZ175"/>
      <c r="FAA175"/>
      <c r="FAB175"/>
      <c r="FAC175"/>
      <c r="FAD175"/>
      <c r="FAE175"/>
      <c r="FAF175"/>
      <c r="FAG175"/>
      <c r="FAH175"/>
      <c r="FAI175"/>
      <c r="FAJ175"/>
      <c r="FAK175"/>
      <c r="FAL175"/>
      <c r="FAM175"/>
      <c r="FAN175"/>
      <c r="FAO175"/>
      <c r="FAP175"/>
      <c r="FAQ175"/>
      <c r="FAR175"/>
      <c r="FAS175"/>
      <c r="FAT175"/>
      <c r="FAU175"/>
      <c r="FAV175"/>
      <c r="FAW175"/>
      <c r="FAX175"/>
      <c r="FAY175"/>
      <c r="FAZ175"/>
      <c r="FBA175"/>
      <c r="FBB175"/>
      <c r="FBC175"/>
      <c r="FBD175"/>
      <c r="FBE175"/>
      <c r="FBF175"/>
      <c r="FBG175"/>
      <c r="FBH175"/>
      <c r="FBI175"/>
      <c r="FBJ175"/>
      <c r="FBK175"/>
      <c r="FBL175"/>
      <c r="FBM175"/>
      <c r="FBN175"/>
      <c r="FBO175"/>
      <c r="FBP175"/>
      <c r="FBQ175"/>
      <c r="FBR175"/>
      <c r="FBS175"/>
      <c r="FBT175"/>
      <c r="FBU175"/>
      <c r="FBV175"/>
      <c r="FBW175"/>
      <c r="FBX175"/>
      <c r="FBY175"/>
      <c r="FBZ175"/>
      <c r="FCA175"/>
      <c r="FCB175"/>
      <c r="FCC175"/>
      <c r="FCD175"/>
      <c r="FCE175"/>
      <c r="FCF175"/>
      <c r="FCG175"/>
      <c r="FCH175"/>
      <c r="FCI175"/>
      <c r="FCJ175"/>
      <c r="FCK175"/>
      <c r="FCL175"/>
      <c r="FCM175"/>
      <c r="FCN175"/>
      <c r="FCO175"/>
      <c r="FCP175"/>
      <c r="FCQ175"/>
      <c r="FCR175"/>
      <c r="FCS175"/>
      <c r="FCT175"/>
      <c r="FCU175"/>
      <c r="FCV175"/>
      <c r="FCW175"/>
      <c r="FCX175"/>
      <c r="FCY175"/>
      <c r="FCZ175"/>
      <c r="FDA175"/>
      <c r="FDB175"/>
      <c r="FDC175"/>
      <c r="FDD175"/>
      <c r="FDE175"/>
      <c r="FDF175"/>
      <c r="FDG175"/>
      <c r="FDH175"/>
      <c r="FDI175"/>
      <c r="FDJ175"/>
      <c r="FDK175"/>
      <c r="FDL175"/>
      <c r="FDM175"/>
      <c r="FDN175"/>
      <c r="FDO175"/>
      <c r="FDP175"/>
      <c r="FDQ175"/>
      <c r="FDR175"/>
      <c r="FDS175"/>
      <c r="FDT175"/>
      <c r="FDU175"/>
      <c r="FDV175"/>
      <c r="FDW175"/>
      <c r="FDX175"/>
      <c r="FDY175"/>
      <c r="FDZ175"/>
      <c r="FEA175"/>
      <c r="FEB175"/>
      <c r="FEC175"/>
      <c r="FED175"/>
      <c r="FEE175"/>
      <c r="FEF175"/>
      <c r="FEG175"/>
      <c r="FEH175"/>
      <c r="FEI175"/>
      <c r="FEJ175"/>
      <c r="FEK175"/>
      <c r="FEL175"/>
      <c r="FEM175"/>
      <c r="FEN175"/>
      <c r="FEO175"/>
      <c r="FEP175"/>
      <c r="FEQ175"/>
      <c r="FER175"/>
      <c r="FES175"/>
      <c r="FET175"/>
      <c r="FEU175"/>
      <c r="FEV175"/>
      <c r="FEW175"/>
      <c r="FEX175"/>
      <c r="FEY175"/>
      <c r="FEZ175"/>
      <c r="FFA175"/>
      <c r="FFB175"/>
      <c r="FFC175"/>
      <c r="FFD175"/>
      <c r="FFE175"/>
      <c r="FFF175"/>
      <c r="FFG175"/>
      <c r="FFH175"/>
      <c r="FFI175"/>
      <c r="FFJ175"/>
      <c r="FFK175"/>
      <c r="FFL175"/>
      <c r="FFM175"/>
      <c r="FFN175"/>
      <c r="FFO175"/>
      <c r="FFP175"/>
      <c r="FFQ175"/>
      <c r="FFR175"/>
      <c r="FFS175"/>
      <c r="FFT175"/>
      <c r="FFU175"/>
      <c r="FFV175"/>
      <c r="FFW175"/>
      <c r="FFX175"/>
      <c r="FFY175"/>
      <c r="FFZ175"/>
      <c r="FGA175"/>
      <c r="FGB175"/>
      <c r="FGC175"/>
      <c r="FGD175"/>
      <c r="FGE175"/>
      <c r="FGF175"/>
      <c r="FGG175"/>
      <c r="FGH175"/>
      <c r="FGI175"/>
      <c r="FGJ175"/>
      <c r="FGK175"/>
      <c r="FGL175"/>
      <c r="FGM175"/>
      <c r="FGN175"/>
      <c r="FGO175"/>
      <c r="FGP175"/>
      <c r="FGQ175"/>
      <c r="FGR175"/>
      <c r="FGS175"/>
      <c r="FGT175"/>
      <c r="FGU175"/>
      <c r="FGV175"/>
      <c r="FGW175"/>
      <c r="FGX175"/>
      <c r="FGY175"/>
      <c r="FGZ175"/>
      <c r="FHA175"/>
      <c r="FHB175"/>
      <c r="FHC175"/>
      <c r="FHD175"/>
      <c r="FHE175"/>
      <c r="FHF175"/>
      <c r="FHG175"/>
      <c r="FHH175"/>
      <c r="FHI175"/>
      <c r="FHJ175"/>
      <c r="FHK175"/>
      <c r="FHL175"/>
      <c r="FHM175"/>
      <c r="FHN175"/>
      <c r="FHO175"/>
      <c r="FHP175"/>
      <c r="FHQ175"/>
      <c r="FHR175"/>
      <c r="FHS175"/>
      <c r="FHT175"/>
      <c r="FHU175"/>
      <c r="FHV175"/>
      <c r="FHW175"/>
      <c r="FHX175"/>
      <c r="FHY175"/>
      <c r="FHZ175"/>
      <c r="FIA175"/>
      <c r="FIB175"/>
      <c r="FIC175"/>
      <c r="FID175"/>
      <c r="FIE175"/>
      <c r="FIF175"/>
      <c r="FIG175"/>
      <c r="FIH175"/>
      <c r="FII175"/>
      <c r="FIJ175"/>
      <c r="FIK175"/>
      <c r="FIL175"/>
      <c r="FIM175"/>
      <c r="FIN175"/>
      <c r="FIO175"/>
      <c r="FIP175"/>
      <c r="FIQ175"/>
      <c r="FIR175"/>
      <c r="FIS175"/>
      <c r="FIT175"/>
      <c r="FIU175"/>
      <c r="FIV175"/>
      <c r="FIW175"/>
      <c r="FIX175"/>
      <c r="FIY175"/>
      <c r="FIZ175"/>
      <c r="FJA175"/>
      <c r="FJB175"/>
      <c r="FJC175"/>
      <c r="FJD175"/>
      <c r="FJE175"/>
      <c r="FJF175"/>
      <c r="FJG175"/>
      <c r="FJH175"/>
      <c r="FJI175"/>
      <c r="FJJ175"/>
      <c r="FJK175"/>
      <c r="FJL175"/>
      <c r="FJM175"/>
      <c r="FJN175"/>
      <c r="FJO175"/>
      <c r="FJP175"/>
      <c r="FJQ175"/>
      <c r="FJR175"/>
      <c r="FJS175"/>
      <c r="FJT175"/>
      <c r="FJU175"/>
      <c r="FJV175"/>
      <c r="FJW175"/>
      <c r="FJX175"/>
      <c r="FJY175"/>
      <c r="FJZ175"/>
      <c r="FKA175"/>
      <c r="FKB175"/>
      <c r="FKC175"/>
      <c r="FKD175"/>
      <c r="FKE175"/>
      <c r="FKF175"/>
      <c r="FKG175"/>
      <c r="FKH175"/>
      <c r="FKI175"/>
      <c r="FKJ175"/>
      <c r="FKK175"/>
      <c r="FKL175"/>
      <c r="FKM175"/>
      <c r="FKN175"/>
      <c r="FKO175"/>
      <c r="FKP175"/>
      <c r="FKQ175"/>
      <c r="FKR175"/>
      <c r="FKS175"/>
      <c r="FKT175"/>
      <c r="FKU175"/>
      <c r="FKV175"/>
      <c r="FKW175"/>
      <c r="FKX175"/>
      <c r="FKY175"/>
      <c r="FKZ175"/>
      <c r="FLA175"/>
      <c r="FLB175"/>
      <c r="FLC175"/>
      <c r="FLD175"/>
      <c r="FLE175"/>
      <c r="FLF175"/>
      <c r="FLG175"/>
      <c r="FLH175"/>
      <c r="FLI175"/>
      <c r="FLJ175"/>
      <c r="FLK175"/>
      <c r="FLL175"/>
      <c r="FLM175"/>
      <c r="FLN175"/>
      <c r="FLO175"/>
      <c r="FLP175"/>
      <c r="FLQ175"/>
      <c r="FLR175"/>
      <c r="FLS175"/>
      <c r="FLT175"/>
      <c r="FLU175"/>
      <c r="FLV175"/>
      <c r="FLW175"/>
      <c r="FLX175"/>
      <c r="FLY175"/>
      <c r="FLZ175"/>
      <c r="FMA175"/>
      <c r="FMB175"/>
      <c r="FMC175"/>
      <c r="FMD175"/>
      <c r="FME175"/>
      <c r="FMF175"/>
      <c r="FMG175"/>
      <c r="FMH175"/>
      <c r="FMI175"/>
      <c r="FMJ175"/>
      <c r="FMK175"/>
      <c r="FML175"/>
      <c r="FMM175"/>
      <c r="FMN175"/>
      <c r="FMO175"/>
      <c r="FMP175"/>
      <c r="FMQ175"/>
      <c r="FMR175"/>
      <c r="FMS175"/>
      <c r="FMT175"/>
      <c r="FMU175"/>
      <c r="FMV175"/>
      <c r="FMW175"/>
      <c r="FMX175"/>
      <c r="FMY175"/>
      <c r="FMZ175"/>
      <c r="FNA175"/>
      <c r="FNB175"/>
      <c r="FNC175"/>
      <c r="FND175"/>
      <c r="FNE175"/>
      <c r="FNF175"/>
      <c r="FNG175"/>
      <c r="FNH175"/>
      <c r="FNI175"/>
      <c r="FNJ175"/>
      <c r="FNK175"/>
      <c r="FNL175"/>
      <c r="FNM175"/>
      <c r="FNN175"/>
      <c r="FNO175"/>
      <c r="FNP175"/>
      <c r="FNQ175"/>
      <c r="FNR175"/>
      <c r="FNS175"/>
      <c r="FNT175"/>
      <c r="FNU175"/>
      <c r="FNV175"/>
      <c r="FNW175"/>
      <c r="FNX175"/>
      <c r="FNY175"/>
      <c r="FNZ175"/>
      <c r="FOA175"/>
      <c r="FOB175"/>
      <c r="FOC175"/>
      <c r="FOD175"/>
      <c r="FOE175"/>
      <c r="FOF175"/>
      <c r="FOG175"/>
      <c r="FOH175"/>
      <c r="FOI175"/>
      <c r="FOJ175"/>
      <c r="FOK175"/>
      <c r="FOL175"/>
      <c r="FOM175"/>
      <c r="FON175"/>
      <c r="FOO175"/>
      <c r="FOP175"/>
      <c r="FOQ175"/>
      <c r="FOR175"/>
      <c r="FOS175"/>
      <c r="FOT175"/>
      <c r="FOU175"/>
      <c r="FOV175"/>
      <c r="FOW175"/>
      <c r="FOX175"/>
      <c r="FOY175"/>
      <c r="FOZ175"/>
      <c r="FPA175"/>
      <c r="FPB175"/>
      <c r="FPC175"/>
      <c r="FPD175"/>
      <c r="FPE175"/>
      <c r="FPF175"/>
      <c r="FPG175"/>
      <c r="FPH175"/>
      <c r="FPI175"/>
      <c r="FPJ175"/>
      <c r="FPK175"/>
      <c r="FPL175"/>
      <c r="FPM175"/>
      <c r="FPN175"/>
      <c r="FPO175"/>
      <c r="FPP175"/>
      <c r="FPQ175"/>
      <c r="FPR175"/>
      <c r="FPS175"/>
      <c r="FPT175"/>
      <c r="FPU175"/>
      <c r="FPV175"/>
      <c r="FPW175"/>
      <c r="FPX175"/>
      <c r="FPY175"/>
      <c r="FPZ175"/>
      <c r="FQA175"/>
      <c r="FQB175"/>
      <c r="FQC175"/>
      <c r="FQD175"/>
      <c r="FQE175"/>
      <c r="FQF175"/>
      <c r="FQG175"/>
      <c r="FQH175"/>
      <c r="FQI175"/>
      <c r="FQJ175"/>
      <c r="FQK175"/>
      <c r="FQL175"/>
      <c r="FQM175"/>
      <c r="FQN175"/>
      <c r="FQO175"/>
      <c r="FQP175"/>
      <c r="FQQ175"/>
      <c r="FQR175"/>
      <c r="FQS175"/>
      <c r="FQT175"/>
      <c r="FQU175"/>
      <c r="FQV175"/>
      <c r="FQW175"/>
      <c r="FQX175"/>
      <c r="FQY175"/>
      <c r="FQZ175"/>
      <c r="FRA175"/>
      <c r="FRB175"/>
      <c r="FRC175"/>
      <c r="FRD175"/>
      <c r="FRE175"/>
      <c r="FRF175"/>
      <c r="FRG175"/>
      <c r="FRH175"/>
      <c r="FRI175"/>
      <c r="FRJ175"/>
      <c r="FRK175"/>
      <c r="FRL175"/>
      <c r="FRM175"/>
      <c r="FRN175"/>
      <c r="FRO175"/>
      <c r="FRP175"/>
      <c r="FRQ175"/>
      <c r="FRR175"/>
      <c r="FRS175"/>
      <c r="FRT175"/>
      <c r="FRU175"/>
      <c r="FRV175"/>
      <c r="FRW175"/>
      <c r="FRX175"/>
      <c r="FRY175"/>
      <c r="FRZ175"/>
      <c r="FSA175"/>
      <c r="FSB175"/>
      <c r="FSC175"/>
      <c r="FSD175"/>
      <c r="FSE175"/>
      <c r="FSF175"/>
      <c r="FSG175"/>
      <c r="FSH175"/>
      <c r="FSI175"/>
      <c r="FSJ175"/>
      <c r="FSK175"/>
      <c r="FSL175"/>
      <c r="FSM175"/>
      <c r="FSN175"/>
      <c r="FSO175"/>
      <c r="FSP175"/>
      <c r="FSQ175"/>
      <c r="FSR175"/>
      <c r="FSS175"/>
      <c r="FST175"/>
      <c r="FSU175"/>
      <c r="FSV175"/>
      <c r="FSW175"/>
      <c r="FSX175"/>
      <c r="FSY175"/>
      <c r="FSZ175"/>
      <c r="FTA175"/>
      <c r="FTB175"/>
      <c r="FTC175"/>
      <c r="FTD175"/>
      <c r="FTE175"/>
      <c r="FTF175"/>
      <c r="FTG175"/>
      <c r="FTH175"/>
      <c r="FTI175"/>
      <c r="FTJ175"/>
      <c r="FTK175"/>
      <c r="FTL175"/>
      <c r="FTM175"/>
      <c r="FTN175"/>
      <c r="FTO175"/>
      <c r="FTP175"/>
      <c r="FTQ175"/>
      <c r="FTR175"/>
      <c r="FTS175"/>
      <c r="FTT175"/>
      <c r="FTU175"/>
      <c r="FTV175"/>
      <c r="FTW175"/>
      <c r="FTX175"/>
      <c r="FTY175"/>
      <c r="FTZ175"/>
      <c r="FUA175"/>
      <c r="FUB175"/>
      <c r="FUC175"/>
      <c r="FUD175"/>
      <c r="FUE175"/>
      <c r="FUF175"/>
      <c r="FUG175"/>
      <c r="FUH175"/>
      <c r="FUI175"/>
      <c r="FUJ175"/>
      <c r="FUK175"/>
      <c r="FUL175"/>
      <c r="FUM175"/>
      <c r="FUN175"/>
      <c r="FUO175"/>
      <c r="FUP175"/>
      <c r="FUQ175"/>
      <c r="FUR175"/>
      <c r="FUS175"/>
      <c r="FUT175"/>
      <c r="FUU175"/>
      <c r="FUV175"/>
      <c r="FUW175"/>
      <c r="FUX175"/>
      <c r="FUY175"/>
      <c r="FUZ175"/>
      <c r="FVA175"/>
      <c r="FVB175"/>
      <c r="FVC175"/>
      <c r="FVD175"/>
      <c r="FVE175"/>
      <c r="FVF175"/>
      <c r="FVG175"/>
      <c r="FVH175"/>
      <c r="FVI175"/>
      <c r="FVJ175"/>
      <c r="FVK175"/>
      <c r="FVL175"/>
      <c r="FVM175"/>
      <c r="FVN175"/>
      <c r="FVO175"/>
      <c r="FVP175"/>
      <c r="FVQ175"/>
      <c r="FVR175"/>
      <c r="FVS175"/>
      <c r="FVT175"/>
      <c r="FVU175"/>
      <c r="FVV175"/>
      <c r="FVW175"/>
      <c r="FVX175"/>
      <c r="FVY175"/>
      <c r="FVZ175"/>
      <c r="FWA175"/>
      <c r="FWB175"/>
      <c r="FWC175"/>
      <c r="FWD175"/>
      <c r="FWE175"/>
      <c r="FWF175"/>
      <c r="FWG175"/>
      <c r="FWH175"/>
      <c r="FWI175"/>
      <c r="FWJ175"/>
      <c r="FWK175"/>
      <c r="FWL175"/>
      <c r="FWM175"/>
      <c r="FWN175"/>
      <c r="FWO175"/>
      <c r="FWP175"/>
      <c r="FWQ175"/>
      <c r="FWR175"/>
      <c r="FWS175"/>
      <c r="FWT175"/>
      <c r="FWU175"/>
      <c r="FWV175"/>
      <c r="FWW175"/>
      <c r="FWX175"/>
      <c r="FWY175"/>
      <c r="FWZ175"/>
      <c r="FXA175"/>
      <c r="FXB175"/>
      <c r="FXC175"/>
      <c r="FXD175"/>
      <c r="FXE175"/>
      <c r="FXF175"/>
      <c r="FXG175"/>
      <c r="FXH175"/>
      <c r="FXI175"/>
      <c r="FXJ175"/>
      <c r="FXK175"/>
      <c r="FXL175"/>
      <c r="FXM175"/>
      <c r="FXN175"/>
      <c r="FXO175"/>
      <c r="FXP175"/>
      <c r="FXQ175"/>
      <c r="FXR175"/>
      <c r="FXS175"/>
      <c r="FXT175"/>
      <c r="FXU175"/>
      <c r="FXV175"/>
      <c r="FXW175"/>
      <c r="FXX175"/>
      <c r="FXY175"/>
      <c r="FXZ175"/>
      <c r="FYA175"/>
      <c r="FYB175"/>
      <c r="FYC175"/>
      <c r="FYD175"/>
      <c r="FYE175"/>
      <c r="FYF175"/>
      <c r="FYG175"/>
      <c r="FYH175"/>
      <c r="FYI175"/>
      <c r="FYJ175"/>
      <c r="FYK175"/>
      <c r="FYL175"/>
      <c r="FYM175"/>
      <c r="FYN175"/>
      <c r="FYO175"/>
      <c r="FYP175"/>
      <c r="FYQ175"/>
      <c r="FYR175"/>
      <c r="FYS175"/>
      <c r="FYT175"/>
      <c r="FYU175"/>
      <c r="FYV175"/>
      <c r="FYW175"/>
      <c r="FYX175"/>
      <c r="FYY175"/>
      <c r="FYZ175"/>
      <c r="FZA175"/>
      <c r="FZB175"/>
      <c r="FZC175"/>
      <c r="FZD175"/>
      <c r="FZE175"/>
      <c r="FZF175"/>
      <c r="FZG175"/>
      <c r="FZH175"/>
      <c r="FZI175"/>
      <c r="FZJ175"/>
      <c r="FZK175"/>
      <c r="FZL175"/>
      <c r="FZM175"/>
      <c r="FZN175"/>
      <c r="FZO175"/>
      <c r="FZP175"/>
      <c r="FZQ175"/>
      <c r="FZR175"/>
      <c r="FZS175"/>
      <c r="FZT175"/>
      <c r="FZU175"/>
      <c r="FZV175"/>
      <c r="FZW175"/>
      <c r="FZX175"/>
      <c r="FZY175"/>
      <c r="FZZ175"/>
      <c r="GAA175"/>
      <c r="GAB175"/>
      <c r="GAC175"/>
      <c r="GAD175"/>
      <c r="GAE175"/>
      <c r="GAF175"/>
      <c r="GAG175"/>
      <c r="GAH175"/>
      <c r="GAI175"/>
      <c r="GAJ175"/>
      <c r="GAK175"/>
      <c r="GAL175"/>
      <c r="GAM175"/>
      <c r="GAN175"/>
      <c r="GAO175"/>
      <c r="GAP175"/>
      <c r="GAQ175"/>
      <c r="GAR175"/>
      <c r="GAS175"/>
      <c r="GAT175"/>
      <c r="GAU175"/>
      <c r="GAV175"/>
      <c r="GAW175"/>
      <c r="GAX175"/>
      <c r="GAY175"/>
      <c r="GAZ175"/>
      <c r="GBA175"/>
      <c r="GBB175"/>
      <c r="GBC175"/>
      <c r="GBD175"/>
      <c r="GBE175"/>
      <c r="GBF175"/>
      <c r="GBG175"/>
      <c r="GBH175"/>
      <c r="GBI175"/>
      <c r="GBJ175"/>
      <c r="GBK175"/>
      <c r="GBL175"/>
      <c r="GBM175"/>
      <c r="GBN175"/>
      <c r="GBO175"/>
      <c r="GBP175"/>
      <c r="GBQ175"/>
      <c r="GBR175"/>
      <c r="GBS175"/>
      <c r="GBT175"/>
      <c r="GBU175"/>
      <c r="GBV175"/>
      <c r="GBW175"/>
      <c r="GBX175"/>
      <c r="GBY175"/>
      <c r="GBZ175"/>
      <c r="GCA175"/>
      <c r="GCB175"/>
      <c r="GCC175"/>
      <c r="GCD175"/>
      <c r="GCE175"/>
      <c r="GCF175"/>
      <c r="GCG175"/>
      <c r="GCH175"/>
      <c r="GCI175"/>
      <c r="GCJ175"/>
      <c r="GCK175"/>
      <c r="GCL175"/>
      <c r="GCM175"/>
      <c r="GCN175"/>
      <c r="GCO175"/>
      <c r="GCP175"/>
      <c r="GCQ175"/>
      <c r="GCR175"/>
      <c r="GCS175"/>
      <c r="GCT175"/>
      <c r="GCU175"/>
      <c r="GCV175"/>
      <c r="GCW175"/>
      <c r="GCX175"/>
      <c r="GCY175"/>
      <c r="GCZ175"/>
      <c r="GDA175"/>
      <c r="GDB175"/>
      <c r="GDC175"/>
      <c r="GDD175"/>
      <c r="GDE175"/>
      <c r="GDF175"/>
      <c r="GDG175"/>
      <c r="GDH175"/>
      <c r="GDI175"/>
      <c r="GDJ175"/>
      <c r="GDK175"/>
      <c r="GDL175"/>
      <c r="GDM175"/>
      <c r="GDN175"/>
      <c r="GDO175"/>
      <c r="GDP175"/>
      <c r="GDQ175"/>
      <c r="GDR175"/>
      <c r="GDS175"/>
      <c r="GDT175"/>
      <c r="GDU175"/>
      <c r="GDV175"/>
      <c r="GDW175"/>
      <c r="GDX175"/>
      <c r="GDY175"/>
      <c r="GDZ175"/>
      <c r="GEA175"/>
      <c r="GEB175"/>
      <c r="GEC175"/>
      <c r="GED175"/>
      <c r="GEE175"/>
      <c r="GEF175"/>
      <c r="GEG175"/>
      <c r="GEH175"/>
      <c r="GEI175"/>
      <c r="GEJ175"/>
      <c r="GEK175"/>
      <c r="GEL175"/>
      <c r="GEM175"/>
      <c r="GEN175"/>
      <c r="GEO175"/>
      <c r="GEP175"/>
      <c r="GEQ175"/>
      <c r="GER175"/>
      <c r="GES175"/>
      <c r="GET175"/>
      <c r="GEU175"/>
      <c r="GEV175"/>
      <c r="GEW175"/>
      <c r="GEX175"/>
      <c r="GEY175"/>
      <c r="GEZ175"/>
      <c r="GFA175"/>
      <c r="GFB175"/>
      <c r="GFC175"/>
      <c r="GFD175"/>
      <c r="GFE175"/>
      <c r="GFF175"/>
      <c r="GFG175"/>
      <c r="GFH175"/>
      <c r="GFI175"/>
      <c r="GFJ175"/>
      <c r="GFK175"/>
      <c r="GFL175"/>
      <c r="GFM175"/>
      <c r="GFN175"/>
      <c r="GFO175"/>
    </row>
    <row r="176" spans="1:4903" x14ac:dyDescent="0.3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c r="AMK176"/>
      <c r="AML176"/>
      <c r="AMM176"/>
      <c r="AMN176"/>
      <c r="AMO176"/>
      <c r="AMP176"/>
      <c r="AMQ176"/>
      <c r="AMR176"/>
      <c r="AMS176"/>
      <c r="AMT176"/>
      <c r="AMU176"/>
      <c r="AMV176"/>
      <c r="AMW176"/>
      <c r="AMX176"/>
      <c r="AMY176"/>
      <c r="AMZ176"/>
      <c r="ANA176"/>
      <c r="ANB176"/>
      <c r="ANC176"/>
      <c r="AND176"/>
      <c r="ANE176"/>
      <c r="ANF176"/>
      <c r="ANG176"/>
      <c r="ANH176"/>
      <c r="ANI176"/>
      <c r="ANJ176"/>
      <c r="ANK176"/>
      <c r="ANL176"/>
      <c r="ANM176"/>
      <c r="ANN176"/>
      <c r="ANO176"/>
      <c r="ANP176"/>
      <c r="ANQ176"/>
      <c r="ANR176"/>
      <c r="ANS176"/>
      <c r="ANT176"/>
      <c r="ANU176"/>
      <c r="ANV176"/>
      <c r="ANW176"/>
      <c r="ANX176"/>
      <c r="ANY176"/>
      <c r="ANZ176"/>
      <c r="AOA176"/>
      <c r="AOB176"/>
      <c r="AOC176"/>
      <c r="AOD176"/>
      <c r="AOE176"/>
      <c r="AOF176"/>
      <c r="AOG176"/>
      <c r="AOH176"/>
      <c r="AOI176"/>
      <c r="AOJ176"/>
      <c r="AOK176"/>
      <c r="AOL176"/>
      <c r="AOM176"/>
      <c r="AON176"/>
      <c r="AOO176"/>
      <c r="AOP176"/>
      <c r="AOQ176"/>
      <c r="AOR176"/>
      <c r="AOS176"/>
      <c r="AOT176"/>
      <c r="AOU176"/>
      <c r="AOV176"/>
      <c r="AOW176"/>
      <c r="AOX176"/>
      <c r="AOY176"/>
      <c r="AOZ176"/>
      <c r="APA176"/>
      <c r="APB176"/>
      <c r="APC176"/>
      <c r="APD176"/>
      <c r="APE176"/>
      <c r="APF176"/>
      <c r="APG176"/>
      <c r="APH176"/>
      <c r="API176"/>
      <c r="APJ176"/>
      <c r="APK176"/>
      <c r="APL176"/>
      <c r="APM176"/>
      <c r="APN176"/>
      <c r="APO176"/>
      <c r="APP176"/>
      <c r="APQ176"/>
      <c r="APR176"/>
      <c r="APS176"/>
      <c r="APT176"/>
      <c r="APU176"/>
      <c r="APV176"/>
      <c r="APW176"/>
      <c r="APX176"/>
      <c r="APY176"/>
      <c r="APZ176"/>
      <c r="AQA176"/>
      <c r="AQB176"/>
      <c r="AQC176"/>
      <c r="AQD176"/>
      <c r="AQE176"/>
      <c r="AQF176"/>
      <c r="AQG176"/>
      <c r="AQH176"/>
      <c r="AQI176"/>
      <c r="AQJ176"/>
      <c r="AQK176"/>
      <c r="AQL176"/>
      <c r="AQM176"/>
      <c r="AQN176"/>
      <c r="AQO176"/>
      <c r="AQP176"/>
      <c r="AQQ176"/>
      <c r="AQR176"/>
      <c r="AQS176"/>
      <c r="AQT176"/>
      <c r="AQU176"/>
      <c r="AQV176"/>
      <c r="AQW176"/>
      <c r="AQX176"/>
      <c r="AQY176"/>
      <c r="AQZ176"/>
      <c r="ARA176"/>
      <c r="ARB176"/>
      <c r="ARC176"/>
      <c r="ARD176"/>
      <c r="ARE176"/>
      <c r="ARF176"/>
      <c r="ARG176"/>
      <c r="ARH176"/>
      <c r="ARI176"/>
      <c r="ARJ176"/>
      <c r="ARK176"/>
      <c r="ARL176"/>
      <c r="ARM176"/>
      <c r="ARN176"/>
      <c r="ARO176"/>
      <c r="ARP176"/>
      <c r="ARQ176"/>
      <c r="ARR176"/>
      <c r="ARS176"/>
      <c r="ART176"/>
      <c r="ARU176"/>
      <c r="ARV176"/>
      <c r="ARW176"/>
      <c r="ARX176"/>
      <c r="ARY176"/>
      <c r="ARZ176"/>
      <c r="ASA176"/>
      <c r="ASB176"/>
      <c r="ASC176"/>
      <c r="ASD176"/>
      <c r="ASE176"/>
      <c r="ASF176"/>
      <c r="ASG176"/>
      <c r="ASH176"/>
      <c r="ASI176"/>
      <c r="ASJ176"/>
      <c r="ASK176"/>
      <c r="ASL176"/>
      <c r="ASM176"/>
      <c r="ASN176"/>
      <c r="ASO176"/>
      <c r="ASP176"/>
      <c r="ASQ176"/>
      <c r="ASR176"/>
      <c r="ASS176"/>
      <c r="AST176"/>
      <c r="ASU176"/>
      <c r="ASV176"/>
      <c r="ASW176"/>
      <c r="ASX176"/>
      <c r="ASY176"/>
      <c r="ASZ176"/>
      <c r="ATA176"/>
      <c r="ATB176"/>
      <c r="ATC176"/>
      <c r="ATD176"/>
      <c r="ATE176"/>
      <c r="ATF176"/>
      <c r="ATG176"/>
      <c r="ATH176"/>
      <c r="ATI176"/>
      <c r="ATJ176"/>
      <c r="ATK176"/>
      <c r="ATL176"/>
      <c r="ATM176"/>
      <c r="ATN176"/>
      <c r="ATO176"/>
      <c r="ATP176"/>
      <c r="ATQ176"/>
      <c r="ATR176"/>
      <c r="ATS176"/>
      <c r="ATT176"/>
      <c r="ATU176"/>
      <c r="ATV176"/>
      <c r="ATW176"/>
      <c r="ATX176"/>
      <c r="ATY176"/>
      <c r="ATZ176"/>
      <c r="AUA176"/>
      <c r="AUB176"/>
      <c r="AUC176"/>
      <c r="AUD176"/>
      <c r="AUE176"/>
      <c r="AUF176"/>
      <c r="AUG176"/>
      <c r="AUH176"/>
      <c r="AUI176"/>
      <c r="AUJ176"/>
      <c r="AUK176"/>
      <c r="AUL176"/>
      <c r="AUM176"/>
      <c r="AUN176"/>
      <c r="AUO176"/>
      <c r="AUP176"/>
      <c r="AUQ176"/>
      <c r="AUR176"/>
      <c r="AUS176"/>
      <c r="AUT176"/>
      <c r="AUU176"/>
      <c r="AUV176"/>
      <c r="AUW176"/>
      <c r="AUX176"/>
      <c r="AUY176"/>
      <c r="AUZ176"/>
      <c r="AVA176"/>
      <c r="AVB176"/>
      <c r="AVC176"/>
      <c r="AVD176"/>
      <c r="AVE176"/>
      <c r="AVF176"/>
      <c r="AVG176"/>
      <c r="AVH176"/>
      <c r="AVI176"/>
      <c r="AVJ176"/>
      <c r="AVK176"/>
      <c r="AVL176"/>
      <c r="AVM176"/>
      <c r="AVN176"/>
      <c r="AVO176"/>
      <c r="AVP176"/>
      <c r="AVQ176"/>
      <c r="AVR176"/>
      <c r="AVS176"/>
      <c r="AVT176"/>
      <c r="AVU176"/>
      <c r="AVV176"/>
      <c r="AVW176"/>
      <c r="AVX176"/>
      <c r="AVY176"/>
      <c r="AVZ176"/>
      <c r="AWA176"/>
      <c r="AWB176"/>
      <c r="AWC176"/>
      <c r="AWD176"/>
      <c r="AWE176"/>
      <c r="AWF176"/>
      <c r="AWG176"/>
      <c r="AWH176"/>
      <c r="AWI176"/>
      <c r="AWJ176"/>
      <c r="AWK176"/>
      <c r="AWL176"/>
      <c r="AWM176"/>
      <c r="AWN176"/>
      <c r="AWO176"/>
      <c r="AWP176"/>
      <c r="AWQ176"/>
      <c r="AWR176"/>
      <c r="AWS176"/>
      <c r="AWT176"/>
      <c r="AWU176"/>
      <c r="AWV176"/>
      <c r="AWW176"/>
      <c r="AWX176"/>
      <c r="AWY176"/>
      <c r="AWZ176"/>
      <c r="AXA176"/>
      <c r="AXB176"/>
      <c r="AXC176"/>
      <c r="AXD176"/>
      <c r="AXE176"/>
      <c r="AXF176"/>
      <c r="AXG176"/>
      <c r="AXH176"/>
      <c r="AXI176"/>
      <c r="AXJ176"/>
      <c r="AXK176"/>
      <c r="AXL176"/>
      <c r="AXM176"/>
      <c r="AXN176"/>
      <c r="AXO176"/>
      <c r="AXP176"/>
      <c r="AXQ176"/>
      <c r="AXR176"/>
      <c r="AXS176"/>
      <c r="AXT176"/>
      <c r="AXU176"/>
      <c r="AXV176"/>
      <c r="AXW176"/>
      <c r="AXX176"/>
      <c r="AXY176"/>
      <c r="AXZ176"/>
      <c r="AYA176"/>
      <c r="AYB176"/>
      <c r="AYC176"/>
      <c r="AYD176"/>
      <c r="AYE176"/>
      <c r="AYF176"/>
      <c r="AYG176"/>
      <c r="AYH176"/>
      <c r="AYI176"/>
      <c r="AYJ176"/>
      <c r="AYK176"/>
      <c r="AYL176"/>
      <c r="AYM176"/>
      <c r="AYN176"/>
      <c r="AYO176"/>
      <c r="AYP176"/>
      <c r="AYQ176"/>
      <c r="AYR176"/>
      <c r="AYS176"/>
      <c r="AYT176"/>
      <c r="AYU176"/>
      <c r="AYV176"/>
      <c r="AYW176"/>
      <c r="AYX176"/>
      <c r="AYY176"/>
      <c r="AYZ176"/>
      <c r="AZA176"/>
      <c r="AZB176"/>
      <c r="AZC176"/>
      <c r="AZD176"/>
      <c r="AZE176"/>
      <c r="AZF176"/>
      <c r="AZG176"/>
      <c r="AZH176"/>
      <c r="AZI176"/>
      <c r="AZJ176"/>
      <c r="AZK176"/>
      <c r="AZL176"/>
      <c r="AZM176"/>
      <c r="AZN176"/>
      <c r="AZO176"/>
      <c r="AZP176"/>
      <c r="AZQ176"/>
      <c r="AZR176"/>
      <c r="AZS176"/>
      <c r="AZT176"/>
      <c r="AZU176"/>
      <c r="AZV176"/>
      <c r="AZW176"/>
      <c r="AZX176"/>
      <c r="AZY176"/>
      <c r="AZZ176"/>
      <c r="BAA176"/>
      <c r="BAB176"/>
      <c r="BAC176"/>
      <c r="BAD176"/>
      <c r="BAE176"/>
      <c r="BAF176"/>
      <c r="BAG176"/>
      <c r="BAH176"/>
      <c r="BAI176"/>
      <c r="BAJ176"/>
      <c r="BAK176"/>
      <c r="BAL176"/>
      <c r="BAM176"/>
      <c r="BAN176"/>
      <c r="BAO176"/>
      <c r="BAP176"/>
      <c r="BAQ176"/>
      <c r="BAR176"/>
      <c r="BAS176"/>
      <c r="BAT176"/>
      <c r="BAU176"/>
      <c r="BAV176"/>
      <c r="BAW176"/>
      <c r="BAX176"/>
      <c r="BAY176"/>
      <c r="BAZ176"/>
      <c r="BBA176"/>
      <c r="BBB176"/>
      <c r="BBC176"/>
      <c r="BBD176"/>
      <c r="BBE176"/>
      <c r="BBF176"/>
      <c r="BBG176"/>
      <c r="BBH176"/>
      <c r="BBI176"/>
      <c r="BBJ176"/>
      <c r="BBK176"/>
      <c r="BBL176"/>
      <c r="BBM176"/>
      <c r="BBN176"/>
      <c r="BBO176"/>
      <c r="BBP176"/>
      <c r="BBQ176"/>
      <c r="BBR176"/>
      <c r="BBS176"/>
      <c r="BBT176"/>
      <c r="BBU176"/>
      <c r="BBV176"/>
      <c r="BBW176"/>
      <c r="BBX176"/>
      <c r="BBY176"/>
      <c r="BBZ176"/>
      <c r="BCA176"/>
      <c r="BCB176"/>
      <c r="BCC176"/>
      <c r="BCD176"/>
      <c r="BCE176"/>
      <c r="BCF176"/>
      <c r="BCG176"/>
      <c r="BCH176"/>
      <c r="BCI176"/>
      <c r="BCJ176"/>
      <c r="BCK176"/>
      <c r="BCL176"/>
      <c r="BCM176"/>
      <c r="BCN176"/>
      <c r="BCO176"/>
      <c r="BCP176"/>
      <c r="BCQ176"/>
      <c r="BCR176"/>
      <c r="BCS176"/>
      <c r="BCT176"/>
      <c r="BCU176"/>
      <c r="BCV176"/>
      <c r="BCW176"/>
      <c r="BCX176"/>
      <c r="BCY176"/>
      <c r="BCZ176"/>
      <c r="BDA176"/>
      <c r="BDB176"/>
      <c r="BDC176"/>
      <c r="BDD176"/>
      <c r="BDE176"/>
      <c r="BDF176"/>
      <c r="BDG176"/>
      <c r="BDH176"/>
      <c r="BDI176"/>
      <c r="BDJ176"/>
      <c r="BDK176"/>
      <c r="BDL176"/>
      <c r="BDM176"/>
      <c r="BDN176"/>
      <c r="BDO176"/>
      <c r="BDP176"/>
      <c r="BDQ176"/>
      <c r="BDR176"/>
      <c r="BDS176"/>
      <c r="BDT176"/>
      <c r="BDU176"/>
      <c r="BDV176"/>
      <c r="BDW176"/>
      <c r="BDX176"/>
      <c r="BDY176"/>
      <c r="BDZ176"/>
      <c r="BEA176"/>
      <c r="BEB176"/>
      <c r="BEC176"/>
      <c r="BED176"/>
      <c r="BEE176"/>
      <c r="BEF176"/>
      <c r="BEG176"/>
      <c r="BEH176"/>
      <c r="BEI176"/>
      <c r="BEJ176"/>
      <c r="BEK176"/>
      <c r="BEL176"/>
      <c r="BEM176"/>
      <c r="BEN176"/>
      <c r="BEO176"/>
      <c r="BEP176"/>
      <c r="BEQ176"/>
      <c r="BER176"/>
      <c r="BES176"/>
      <c r="BET176"/>
      <c r="BEU176"/>
      <c r="BEV176"/>
      <c r="BEW176"/>
      <c r="BEX176"/>
      <c r="BEY176"/>
      <c r="BEZ176"/>
      <c r="BFA176"/>
      <c r="BFB176"/>
      <c r="BFC176"/>
      <c r="BFD176"/>
      <c r="BFE176"/>
      <c r="BFF176"/>
      <c r="BFG176"/>
      <c r="BFH176"/>
      <c r="BFI176"/>
      <c r="BFJ176"/>
      <c r="BFK176"/>
      <c r="BFL176"/>
      <c r="BFM176"/>
      <c r="BFN176"/>
      <c r="BFO176"/>
      <c r="BFP176"/>
      <c r="BFQ176"/>
      <c r="BFR176"/>
      <c r="BFS176"/>
      <c r="BFT176"/>
      <c r="BFU176"/>
      <c r="BFV176"/>
      <c r="BFW176"/>
      <c r="BFX176"/>
      <c r="BFY176"/>
      <c r="BFZ176"/>
      <c r="BGA176"/>
      <c r="BGB176"/>
      <c r="BGC176"/>
      <c r="BGD176"/>
      <c r="BGE176"/>
      <c r="BGF176"/>
      <c r="BGG176"/>
      <c r="BGH176"/>
      <c r="BGI176"/>
      <c r="BGJ176"/>
      <c r="BGK176"/>
      <c r="BGL176"/>
      <c r="BGM176"/>
      <c r="BGN176"/>
      <c r="BGO176"/>
      <c r="BGP176"/>
      <c r="BGQ176"/>
      <c r="BGR176"/>
      <c r="BGS176"/>
      <c r="BGT176"/>
      <c r="BGU176"/>
      <c r="BGV176"/>
      <c r="BGW176"/>
      <c r="BGX176"/>
      <c r="BGY176"/>
      <c r="BGZ176"/>
      <c r="BHA176"/>
      <c r="BHB176"/>
      <c r="BHC176"/>
      <c r="BHD176"/>
      <c r="BHE176"/>
      <c r="BHF176"/>
      <c r="BHG176"/>
      <c r="BHH176"/>
      <c r="BHI176"/>
      <c r="BHJ176"/>
      <c r="BHK176"/>
      <c r="BHL176"/>
      <c r="BHM176"/>
      <c r="BHN176"/>
      <c r="BHO176"/>
      <c r="BHP176"/>
      <c r="BHQ176"/>
      <c r="BHR176"/>
      <c r="BHS176"/>
      <c r="BHT176"/>
      <c r="BHU176"/>
      <c r="BHV176"/>
      <c r="BHW176"/>
      <c r="BHX176"/>
      <c r="BHY176"/>
      <c r="BHZ176"/>
      <c r="BIA176"/>
      <c r="BIB176"/>
      <c r="BIC176"/>
      <c r="BID176"/>
      <c r="BIE176"/>
      <c r="BIF176"/>
      <c r="BIG176"/>
      <c r="BIH176"/>
      <c r="BII176"/>
      <c r="BIJ176"/>
      <c r="BIK176"/>
      <c r="BIL176"/>
      <c r="BIM176"/>
      <c r="BIN176"/>
      <c r="BIO176"/>
      <c r="BIP176"/>
      <c r="BIQ176"/>
      <c r="BIR176"/>
      <c r="BIS176"/>
      <c r="BIT176"/>
      <c r="BIU176"/>
      <c r="BIV176"/>
      <c r="BIW176"/>
      <c r="BIX176"/>
      <c r="BIY176"/>
      <c r="BIZ176"/>
      <c r="BJA176"/>
      <c r="BJB176"/>
      <c r="BJC176"/>
      <c r="BJD176"/>
      <c r="BJE176"/>
      <c r="BJF176"/>
      <c r="BJG176"/>
      <c r="BJH176"/>
      <c r="BJI176"/>
      <c r="BJJ176"/>
      <c r="BJK176"/>
      <c r="BJL176"/>
      <c r="BJM176"/>
      <c r="BJN176"/>
      <c r="BJO176"/>
      <c r="BJP176"/>
      <c r="BJQ176"/>
      <c r="BJR176"/>
      <c r="BJS176"/>
      <c r="BJT176"/>
      <c r="BJU176"/>
      <c r="BJV176"/>
      <c r="BJW176"/>
      <c r="BJX176"/>
      <c r="BJY176"/>
      <c r="BJZ176"/>
      <c r="BKA176"/>
      <c r="BKB176"/>
      <c r="BKC176"/>
      <c r="BKD176"/>
      <c r="BKE176"/>
      <c r="BKF176"/>
      <c r="BKG176"/>
      <c r="BKH176"/>
      <c r="BKI176"/>
      <c r="BKJ176"/>
      <c r="BKK176"/>
      <c r="BKL176"/>
      <c r="BKM176"/>
      <c r="BKN176"/>
      <c r="BKO176"/>
      <c r="BKP176"/>
      <c r="BKQ176"/>
      <c r="BKR176"/>
      <c r="BKS176"/>
      <c r="BKT176"/>
      <c r="BKU176"/>
      <c r="BKV176"/>
      <c r="BKW176"/>
      <c r="BKX176"/>
      <c r="BKY176"/>
      <c r="BKZ176"/>
      <c r="BLA176"/>
      <c r="BLB176"/>
      <c r="BLC176"/>
      <c r="BLD176"/>
      <c r="BLE176"/>
      <c r="BLF176"/>
      <c r="BLG176"/>
      <c r="BLH176"/>
      <c r="BLI176"/>
      <c r="BLJ176"/>
      <c r="BLK176"/>
      <c r="BLL176"/>
      <c r="BLM176"/>
      <c r="BLN176"/>
      <c r="BLO176"/>
      <c r="BLP176"/>
      <c r="BLQ176"/>
      <c r="BLR176"/>
      <c r="BLS176"/>
      <c r="BLT176"/>
      <c r="BLU176"/>
      <c r="BLV176"/>
      <c r="BLW176"/>
      <c r="BLX176"/>
      <c r="BLY176"/>
      <c r="BLZ176"/>
      <c r="BMA176"/>
      <c r="BMB176"/>
      <c r="BMC176"/>
      <c r="BMD176"/>
      <c r="BME176"/>
      <c r="BMF176"/>
      <c r="BMG176"/>
      <c r="BMH176"/>
      <c r="BMI176"/>
      <c r="BMJ176"/>
      <c r="BMK176"/>
      <c r="BML176"/>
      <c r="BMM176"/>
      <c r="BMN176"/>
      <c r="BMO176"/>
      <c r="BMP176"/>
      <c r="BMQ176"/>
      <c r="BMR176"/>
      <c r="BMS176"/>
      <c r="BMT176"/>
      <c r="BMU176"/>
      <c r="BMV176"/>
      <c r="BMW176"/>
      <c r="BMX176"/>
      <c r="BMY176"/>
      <c r="BMZ176"/>
      <c r="BNA176"/>
      <c r="BNB176"/>
      <c r="BNC176"/>
      <c r="BND176"/>
      <c r="BNE176"/>
      <c r="BNF176"/>
      <c r="BNG176"/>
      <c r="BNH176"/>
      <c r="BNI176"/>
      <c r="BNJ176"/>
      <c r="BNK176"/>
      <c r="BNL176"/>
      <c r="BNM176"/>
      <c r="BNN176"/>
      <c r="BNO176"/>
      <c r="BNP176"/>
      <c r="BNQ176"/>
      <c r="BNR176"/>
      <c r="BNS176"/>
      <c r="BNT176"/>
      <c r="BNU176"/>
      <c r="BNV176"/>
      <c r="BNW176"/>
      <c r="BNX176"/>
      <c r="BNY176"/>
      <c r="BNZ176"/>
      <c r="BOA176"/>
      <c r="BOB176"/>
      <c r="BOC176"/>
      <c r="BOD176"/>
      <c r="BOE176"/>
      <c r="BOF176"/>
      <c r="BOG176"/>
      <c r="BOH176"/>
      <c r="BOI176"/>
      <c r="BOJ176"/>
      <c r="BOK176"/>
      <c r="BOL176"/>
      <c r="BOM176"/>
      <c r="BON176"/>
      <c r="BOO176"/>
      <c r="BOP176"/>
      <c r="BOQ176"/>
      <c r="BOR176"/>
      <c r="BOS176"/>
      <c r="BOT176"/>
      <c r="BOU176"/>
      <c r="BOV176"/>
      <c r="BOW176"/>
      <c r="BOX176"/>
      <c r="BOY176"/>
      <c r="BOZ176"/>
      <c r="BPA176"/>
      <c r="BPB176"/>
      <c r="BPC176"/>
      <c r="BPD176"/>
      <c r="BPE176"/>
      <c r="BPF176"/>
      <c r="BPG176"/>
      <c r="BPH176"/>
      <c r="BPI176"/>
      <c r="BPJ176"/>
      <c r="BPK176"/>
      <c r="BPL176"/>
      <c r="BPM176"/>
      <c r="BPN176"/>
      <c r="BPO176"/>
      <c r="BPP176"/>
      <c r="BPQ176"/>
      <c r="BPR176"/>
      <c r="BPS176"/>
      <c r="BPT176"/>
      <c r="BPU176"/>
      <c r="BPV176"/>
      <c r="BPW176"/>
      <c r="BPX176"/>
      <c r="BPY176"/>
      <c r="BPZ176"/>
      <c r="BQA176"/>
      <c r="BQB176"/>
      <c r="BQC176"/>
      <c r="BQD176"/>
      <c r="BQE176"/>
      <c r="BQF176"/>
      <c r="BQG176"/>
      <c r="BQH176"/>
      <c r="BQI176"/>
      <c r="BQJ176"/>
      <c r="BQK176"/>
      <c r="BQL176"/>
      <c r="BQM176"/>
      <c r="BQN176"/>
      <c r="BQO176"/>
      <c r="BQP176"/>
      <c r="BQQ176"/>
      <c r="BQR176"/>
      <c r="BQS176"/>
      <c r="BQT176"/>
      <c r="BQU176"/>
      <c r="BQV176"/>
      <c r="BQW176"/>
      <c r="BQX176"/>
      <c r="BQY176"/>
      <c r="BQZ176"/>
      <c r="BRA176"/>
      <c r="BRB176"/>
      <c r="BRC176"/>
      <c r="BRD176"/>
      <c r="BRE176"/>
      <c r="BRF176"/>
      <c r="BRG176"/>
      <c r="BRH176"/>
      <c r="BRI176"/>
      <c r="BRJ176"/>
      <c r="BRK176"/>
      <c r="BRL176"/>
      <c r="BRM176"/>
      <c r="BRN176"/>
      <c r="BRO176"/>
      <c r="BRP176"/>
      <c r="BRQ176"/>
      <c r="BRR176"/>
      <c r="BRS176"/>
      <c r="BRT176"/>
      <c r="BRU176"/>
      <c r="BRV176"/>
      <c r="BRW176"/>
      <c r="BRX176"/>
      <c r="BRY176"/>
      <c r="BRZ176"/>
      <c r="BSA176"/>
      <c r="BSB176"/>
      <c r="BSC176"/>
      <c r="BSD176"/>
      <c r="BSE176"/>
      <c r="BSF176"/>
      <c r="BSG176"/>
      <c r="BSH176"/>
      <c r="BSI176"/>
      <c r="BSJ176"/>
      <c r="BSK176"/>
      <c r="BSL176"/>
      <c r="BSM176"/>
      <c r="BSN176"/>
      <c r="BSO176"/>
      <c r="BSP176"/>
      <c r="BSQ176"/>
      <c r="BSR176"/>
      <c r="BSS176"/>
      <c r="BST176"/>
      <c r="BSU176"/>
      <c r="BSV176"/>
      <c r="BSW176"/>
      <c r="BSX176"/>
      <c r="BSY176"/>
      <c r="BSZ176"/>
      <c r="BTA176"/>
      <c r="BTB176"/>
      <c r="BTC176"/>
      <c r="BTD176"/>
      <c r="BTE176"/>
      <c r="BTF176"/>
      <c r="BTG176"/>
      <c r="BTH176"/>
      <c r="BTI176"/>
      <c r="BTJ176"/>
      <c r="BTK176"/>
      <c r="BTL176"/>
      <c r="BTM176"/>
      <c r="BTN176"/>
      <c r="BTO176"/>
      <c r="BTP176"/>
      <c r="BTQ176"/>
      <c r="BTR176"/>
      <c r="BTS176"/>
      <c r="BTT176"/>
      <c r="BTU176"/>
      <c r="BTV176"/>
      <c r="BTW176"/>
      <c r="BTX176"/>
      <c r="BTY176"/>
      <c r="BTZ176"/>
      <c r="BUA176"/>
      <c r="BUB176"/>
      <c r="BUC176"/>
      <c r="BUD176"/>
      <c r="BUE176"/>
      <c r="BUF176"/>
      <c r="BUG176"/>
      <c r="BUH176"/>
      <c r="BUI176"/>
      <c r="BUJ176"/>
      <c r="BUK176"/>
      <c r="BUL176"/>
      <c r="BUM176"/>
      <c r="BUN176"/>
      <c r="BUO176"/>
      <c r="BUP176"/>
      <c r="BUQ176"/>
      <c r="BUR176"/>
      <c r="BUS176"/>
      <c r="BUT176"/>
      <c r="BUU176"/>
      <c r="BUV176"/>
      <c r="BUW176"/>
      <c r="BUX176"/>
      <c r="BUY176"/>
      <c r="BUZ176"/>
      <c r="BVA176"/>
      <c r="BVB176"/>
      <c r="BVC176"/>
      <c r="BVD176"/>
      <c r="BVE176"/>
      <c r="BVF176"/>
      <c r="BVG176"/>
      <c r="BVH176"/>
      <c r="BVI176"/>
      <c r="BVJ176"/>
      <c r="BVK176"/>
      <c r="BVL176"/>
      <c r="BVM176"/>
      <c r="BVN176"/>
      <c r="BVO176"/>
      <c r="BVP176"/>
      <c r="BVQ176"/>
      <c r="BVR176"/>
      <c r="BVS176"/>
      <c r="BVT176"/>
      <c r="BVU176"/>
      <c r="BVV176"/>
      <c r="BVW176"/>
      <c r="BVX176"/>
      <c r="BVY176"/>
      <c r="BVZ176"/>
      <c r="BWA176"/>
      <c r="BWB176"/>
      <c r="BWC176"/>
      <c r="BWD176"/>
      <c r="BWE176"/>
      <c r="BWF176"/>
      <c r="BWG176"/>
      <c r="BWH176"/>
      <c r="BWI176"/>
      <c r="BWJ176"/>
      <c r="BWK176"/>
      <c r="BWL176"/>
      <c r="BWM176"/>
      <c r="BWN176"/>
      <c r="BWO176"/>
      <c r="BWP176"/>
      <c r="BWQ176"/>
      <c r="BWR176"/>
      <c r="BWS176"/>
      <c r="BWT176"/>
      <c r="BWU176"/>
      <c r="BWV176"/>
      <c r="BWW176"/>
      <c r="BWX176"/>
      <c r="BWY176"/>
      <c r="BWZ176"/>
      <c r="BXA176"/>
      <c r="BXB176"/>
      <c r="BXC176"/>
      <c r="BXD176"/>
      <c r="BXE176"/>
      <c r="BXF176"/>
      <c r="BXG176"/>
      <c r="BXH176"/>
      <c r="BXI176"/>
      <c r="BXJ176"/>
      <c r="BXK176"/>
      <c r="BXL176"/>
      <c r="BXM176"/>
      <c r="BXN176"/>
      <c r="BXO176"/>
      <c r="BXP176"/>
      <c r="BXQ176"/>
      <c r="BXR176"/>
      <c r="BXS176"/>
      <c r="BXT176"/>
      <c r="BXU176"/>
      <c r="BXV176"/>
      <c r="BXW176"/>
      <c r="BXX176"/>
      <c r="BXY176"/>
      <c r="BXZ176"/>
      <c r="BYA176"/>
      <c r="BYB176"/>
      <c r="BYC176"/>
      <c r="BYD176"/>
      <c r="BYE176"/>
      <c r="BYF176"/>
      <c r="BYG176"/>
      <c r="BYH176"/>
      <c r="BYI176"/>
      <c r="BYJ176"/>
      <c r="BYK176"/>
      <c r="BYL176"/>
      <c r="BYM176"/>
      <c r="BYN176"/>
      <c r="BYO176"/>
      <c r="BYP176"/>
      <c r="BYQ176"/>
      <c r="BYR176"/>
      <c r="BYS176"/>
      <c r="BYT176"/>
      <c r="BYU176"/>
      <c r="BYV176"/>
      <c r="BYW176"/>
      <c r="BYX176"/>
      <c r="BYY176"/>
      <c r="BYZ176"/>
      <c r="BZA176"/>
      <c r="BZB176"/>
      <c r="BZC176"/>
      <c r="BZD176"/>
      <c r="BZE176"/>
      <c r="BZF176"/>
      <c r="BZG176"/>
      <c r="BZH176"/>
      <c r="BZI176"/>
      <c r="BZJ176"/>
      <c r="BZK176"/>
      <c r="BZL176"/>
      <c r="BZM176"/>
      <c r="BZN176"/>
      <c r="BZO176"/>
      <c r="BZP176"/>
      <c r="BZQ176"/>
      <c r="BZR176"/>
      <c r="BZS176"/>
      <c r="BZT176"/>
      <c r="BZU176"/>
      <c r="BZV176"/>
      <c r="BZW176"/>
      <c r="BZX176"/>
      <c r="BZY176"/>
      <c r="BZZ176"/>
      <c r="CAA176"/>
      <c r="CAB176"/>
      <c r="CAC176"/>
      <c r="CAD176"/>
      <c r="CAE176"/>
      <c r="CAF176"/>
      <c r="CAG176"/>
      <c r="CAH176"/>
      <c r="CAI176"/>
      <c r="CAJ176"/>
      <c r="CAK176"/>
      <c r="CAL176"/>
      <c r="CAM176"/>
      <c r="CAN176"/>
      <c r="CAO176"/>
      <c r="CAP176"/>
      <c r="CAQ176"/>
      <c r="CAR176"/>
      <c r="CAS176"/>
      <c r="CAT176"/>
      <c r="CAU176"/>
      <c r="CAV176"/>
      <c r="CAW176"/>
      <c r="CAX176"/>
      <c r="CAY176"/>
      <c r="CAZ176"/>
      <c r="CBA176"/>
      <c r="CBB176"/>
      <c r="CBC176"/>
      <c r="CBD176"/>
      <c r="CBE176"/>
      <c r="CBF176"/>
      <c r="CBG176"/>
      <c r="CBH176"/>
      <c r="CBI176"/>
      <c r="CBJ176"/>
      <c r="CBK176"/>
      <c r="CBL176"/>
      <c r="CBM176"/>
      <c r="CBN176"/>
      <c r="CBO176"/>
      <c r="CBP176"/>
      <c r="CBQ176"/>
      <c r="CBR176"/>
      <c r="CBS176"/>
      <c r="CBT176"/>
      <c r="CBU176"/>
      <c r="CBV176"/>
      <c r="CBW176"/>
      <c r="CBX176"/>
      <c r="CBY176"/>
      <c r="CBZ176"/>
      <c r="CCA176"/>
      <c r="CCB176"/>
      <c r="CCC176"/>
      <c r="CCD176"/>
      <c r="CCE176"/>
      <c r="CCF176"/>
      <c r="CCG176"/>
      <c r="CCH176"/>
      <c r="CCI176"/>
      <c r="CCJ176"/>
      <c r="CCK176"/>
      <c r="CCL176"/>
      <c r="CCM176"/>
      <c r="CCN176"/>
      <c r="CCO176"/>
      <c r="CCP176"/>
      <c r="CCQ176"/>
      <c r="CCR176"/>
      <c r="CCS176"/>
      <c r="CCT176"/>
      <c r="CCU176"/>
      <c r="CCV176"/>
      <c r="CCW176"/>
      <c r="CCX176"/>
      <c r="CCY176"/>
      <c r="CCZ176"/>
      <c r="CDA176"/>
      <c r="CDB176"/>
      <c r="CDC176"/>
      <c r="CDD176"/>
      <c r="CDE176"/>
      <c r="CDF176"/>
      <c r="CDG176"/>
      <c r="CDH176"/>
      <c r="CDI176"/>
      <c r="CDJ176"/>
      <c r="CDK176"/>
      <c r="CDL176"/>
      <c r="CDM176"/>
      <c r="CDN176"/>
      <c r="CDO176"/>
      <c r="CDP176"/>
      <c r="CDQ176"/>
      <c r="CDR176"/>
      <c r="CDS176"/>
      <c r="CDT176"/>
      <c r="CDU176"/>
      <c r="CDV176"/>
      <c r="CDW176"/>
      <c r="CDX176"/>
      <c r="CDY176"/>
      <c r="CDZ176"/>
      <c r="CEA176"/>
      <c r="CEB176"/>
      <c r="CEC176"/>
      <c r="CED176"/>
      <c r="CEE176"/>
      <c r="CEF176"/>
      <c r="CEG176"/>
      <c r="CEH176"/>
      <c r="CEI176"/>
      <c r="CEJ176"/>
      <c r="CEK176"/>
      <c r="CEL176"/>
      <c r="CEM176"/>
      <c r="CEN176"/>
      <c r="CEO176"/>
      <c r="CEP176"/>
      <c r="CEQ176"/>
      <c r="CER176"/>
      <c r="CES176"/>
      <c r="CET176"/>
      <c r="CEU176"/>
      <c r="CEV176"/>
      <c r="CEW176"/>
      <c r="CEX176"/>
      <c r="CEY176"/>
      <c r="CEZ176"/>
      <c r="CFA176"/>
      <c r="CFB176"/>
      <c r="CFC176"/>
      <c r="CFD176"/>
      <c r="CFE176"/>
      <c r="CFF176"/>
      <c r="CFG176"/>
      <c r="CFH176"/>
      <c r="CFI176"/>
      <c r="CFJ176"/>
      <c r="CFK176"/>
      <c r="CFL176"/>
      <c r="CFM176"/>
      <c r="CFN176"/>
      <c r="CFO176"/>
      <c r="CFP176"/>
      <c r="CFQ176"/>
      <c r="CFR176"/>
      <c r="CFS176"/>
      <c r="CFT176"/>
      <c r="CFU176"/>
      <c r="CFV176"/>
      <c r="CFW176"/>
      <c r="CFX176"/>
      <c r="CFY176"/>
      <c r="CFZ176"/>
      <c r="CGA176"/>
      <c r="CGB176"/>
      <c r="CGC176"/>
      <c r="CGD176"/>
      <c r="CGE176"/>
      <c r="CGF176"/>
      <c r="CGG176"/>
      <c r="CGH176"/>
      <c r="CGI176"/>
      <c r="CGJ176"/>
      <c r="CGK176"/>
      <c r="CGL176"/>
      <c r="CGM176"/>
      <c r="CGN176"/>
      <c r="CGO176"/>
      <c r="CGP176"/>
      <c r="CGQ176"/>
      <c r="CGR176"/>
      <c r="CGS176"/>
      <c r="CGT176"/>
      <c r="CGU176"/>
      <c r="CGV176"/>
      <c r="CGW176"/>
      <c r="CGX176"/>
      <c r="CGY176"/>
      <c r="CGZ176"/>
      <c r="CHA176"/>
      <c r="CHB176"/>
      <c r="CHC176"/>
      <c r="CHD176"/>
      <c r="CHE176"/>
      <c r="CHF176"/>
      <c r="CHG176"/>
      <c r="CHH176"/>
      <c r="CHI176"/>
      <c r="CHJ176"/>
      <c r="CHK176"/>
      <c r="CHL176"/>
      <c r="CHM176"/>
      <c r="CHN176"/>
      <c r="CHO176"/>
      <c r="CHP176"/>
      <c r="CHQ176"/>
      <c r="CHR176"/>
      <c r="CHS176"/>
      <c r="CHT176"/>
      <c r="CHU176"/>
      <c r="CHV176"/>
      <c r="CHW176"/>
      <c r="CHX176"/>
      <c r="CHY176"/>
      <c r="CHZ176"/>
      <c r="CIA176"/>
      <c r="CIB176"/>
      <c r="CIC176"/>
      <c r="CID176"/>
      <c r="CIE176"/>
      <c r="CIF176"/>
      <c r="CIG176"/>
      <c r="CIH176"/>
      <c r="CII176"/>
      <c r="CIJ176"/>
      <c r="CIK176"/>
      <c r="CIL176"/>
      <c r="CIM176"/>
      <c r="CIN176"/>
      <c r="CIO176"/>
      <c r="CIP176"/>
      <c r="CIQ176"/>
      <c r="CIR176"/>
      <c r="CIS176"/>
      <c r="CIT176"/>
      <c r="CIU176"/>
      <c r="CIV176"/>
      <c r="CIW176"/>
      <c r="CIX176"/>
      <c r="CIY176"/>
      <c r="CIZ176"/>
      <c r="CJA176"/>
      <c r="CJB176"/>
      <c r="CJC176"/>
      <c r="CJD176"/>
      <c r="CJE176"/>
      <c r="CJF176"/>
      <c r="CJG176"/>
      <c r="CJH176"/>
      <c r="CJI176"/>
      <c r="CJJ176"/>
      <c r="CJK176"/>
      <c r="CJL176"/>
      <c r="CJM176"/>
      <c r="CJN176"/>
      <c r="CJO176"/>
      <c r="CJP176"/>
      <c r="CJQ176"/>
      <c r="CJR176"/>
      <c r="CJS176"/>
      <c r="CJT176"/>
      <c r="CJU176"/>
      <c r="CJV176"/>
      <c r="CJW176"/>
      <c r="CJX176"/>
      <c r="CJY176"/>
      <c r="CJZ176"/>
      <c r="CKA176"/>
      <c r="CKB176"/>
      <c r="CKC176"/>
      <c r="CKD176"/>
      <c r="CKE176"/>
      <c r="CKF176"/>
      <c r="CKG176"/>
      <c r="CKH176"/>
      <c r="CKI176"/>
      <c r="CKJ176"/>
      <c r="CKK176"/>
      <c r="CKL176"/>
      <c r="CKM176"/>
      <c r="CKN176"/>
      <c r="CKO176"/>
      <c r="CKP176"/>
      <c r="CKQ176"/>
      <c r="CKR176"/>
      <c r="CKS176"/>
      <c r="CKT176"/>
      <c r="CKU176"/>
      <c r="CKV176"/>
      <c r="CKW176"/>
      <c r="CKX176"/>
      <c r="CKY176"/>
      <c r="CKZ176"/>
      <c r="CLA176"/>
      <c r="CLB176"/>
      <c r="CLC176"/>
      <c r="CLD176"/>
      <c r="CLE176"/>
      <c r="CLF176"/>
      <c r="CLG176"/>
      <c r="CLH176"/>
      <c r="CLI176"/>
      <c r="CLJ176"/>
      <c r="CLK176"/>
      <c r="CLL176"/>
      <c r="CLM176"/>
      <c r="CLN176"/>
      <c r="CLO176"/>
      <c r="CLP176"/>
      <c r="CLQ176"/>
      <c r="CLR176"/>
      <c r="CLS176"/>
      <c r="CLT176"/>
      <c r="CLU176"/>
      <c r="CLV176"/>
      <c r="CLW176"/>
      <c r="CLX176"/>
      <c r="CLY176"/>
      <c r="CLZ176"/>
      <c r="CMA176"/>
      <c r="CMB176"/>
      <c r="CMC176"/>
      <c r="CMD176"/>
      <c r="CME176"/>
      <c r="CMF176"/>
      <c r="CMG176"/>
      <c r="CMH176"/>
      <c r="CMI176"/>
      <c r="CMJ176"/>
      <c r="CMK176"/>
      <c r="CML176"/>
      <c r="CMM176"/>
      <c r="CMN176"/>
      <c r="CMO176"/>
      <c r="CMP176"/>
      <c r="CMQ176"/>
      <c r="CMR176"/>
      <c r="CMS176"/>
      <c r="CMT176"/>
      <c r="CMU176"/>
      <c r="CMV176"/>
      <c r="CMW176"/>
      <c r="CMX176"/>
      <c r="CMY176"/>
      <c r="CMZ176"/>
      <c r="CNA176"/>
      <c r="CNB176"/>
      <c r="CNC176"/>
      <c r="CND176"/>
      <c r="CNE176"/>
      <c r="CNF176"/>
      <c r="CNG176"/>
      <c r="CNH176"/>
      <c r="CNI176"/>
      <c r="CNJ176"/>
      <c r="CNK176"/>
      <c r="CNL176"/>
      <c r="CNM176"/>
      <c r="CNN176"/>
      <c r="CNO176"/>
      <c r="CNP176"/>
      <c r="CNQ176"/>
      <c r="CNR176"/>
      <c r="CNS176"/>
      <c r="CNT176"/>
      <c r="CNU176"/>
      <c r="CNV176"/>
      <c r="CNW176"/>
      <c r="CNX176"/>
      <c r="CNY176"/>
      <c r="CNZ176"/>
      <c r="COA176"/>
      <c r="COB176"/>
      <c r="COC176"/>
      <c r="COD176"/>
      <c r="COE176"/>
      <c r="COF176"/>
      <c r="COG176"/>
      <c r="COH176"/>
      <c r="COI176"/>
      <c r="COJ176"/>
      <c r="COK176"/>
      <c r="COL176"/>
      <c r="COM176"/>
      <c r="CON176"/>
      <c r="COO176"/>
      <c r="COP176"/>
      <c r="COQ176"/>
      <c r="COR176"/>
      <c r="COS176"/>
      <c r="COT176"/>
      <c r="COU176"/>
      <c r="COV176"/>
      <c r="COW176"/>
      <c r="COX176"/>
      <c r="COY176"/>
      <c r="COZ176"/>
      <c r="CPA176"/>
      <c r="CPB176"/>
      <c r="CPC176"/>
      <c r="CPD176"/>
      <c r="CPE176"/>
      <c r="CPF176"/>
      <c r="CPG176"/>
      <c r="CPH176"/>
      <c r="CPI176"/>
      <c r="CPJ176"/>
      <c r="CPK176"/>
      <c r="CPL176"/>
      <c r="CPM176"/>
      <c r="CPN176"/>
      <c r="CPO176"/>
      <c r="CPP176"/>
      <c r="CPQ176"/>
      <c r="CPR176"/>
      <c r="CPS176"/>
      <c r="CPT176"/>
      <c r="CPU176"/>
      <c r="CPV176"/>
      <c r="CPW176"/>
      <c r="CPX176"/>
      <c r="CPY176"/>
      <c r="CPZ176"/>
      <c r="CQA176"/>
      <c r="CQB176"/>
      <c r="CQC176"/>
      <c r="CQD176"/>
      <c r="CQE176"/>
      <c r="CQF176"/>
      <c r="CQG176"/>
      <c r="CQH176"/>
      <c r="CQI176"/>
      <c r="CQJ176"/>
      <c r="CQK176"/>
      <c r="CQL176"/>
      <c r="CQM176"/>
      <c r="CQN176"/>
      <c r="CQO176"/>
      <c r="CQP176"/>
      <c r="CQQ176"/>
      <c r="CQR176"/>
      <c r="CQS176"/>
      <c r="CQT176"/>
      <c r="CQU176"/>
      <c r="CQV176"/>
      <c r="CQW176"/>
      <c r="CQX176"/>
      <c r="CQY176"/>
      <c r="CQZ176"/>
      <c r="CRA176"/>
      <c r="CRB176"/>
      <c r="CRC176"/>
      <c r="CRD176"/>
      <c r="CRE176"/>
      <c r="CRF176"/>
      <c r="CRG176"/>
      <c r="CRH176"/>
      <c r="CRI176"/>
      <c r="CRJ176"/>
      <c r="CRK176"/>
      <c r="CRL176"/>
      <c r="CRM176"/>
      <c r="CRN176"/>
      <c r="CRO176"/>
      <c r="CRP176"/>
      <c r="CRQ176"/>
      <c r="CRR176"/>
      <c r="CRS176"/>
      <c r="CRT176"/>
      <c r="CRU176"/>
      <c r="CRV176"/>
      <c r="CRW176"/>
      <c r="CRX176"/>
      <c r="CRY176"/>
      <c r="CRZ176"/>
      <c r="CSA176"/>
      <c r="CSB176"/>
      <c r="CSC176"/>
      <c r="CSD176"/>
      <c r="CSE176"/>
      <c r="CSF176"/>
      <c r="CSG176"/>
      <c r="CSH176"/>
      <c r="CSI176"/>
      <c r="CSJ176"/>
      <c r="CSK176"/>
      <c r="CSL176"/>
      <c r="CSM176"/>
      <c r="CSN176"/>
      <c r="CSO176"/>
      <c r="CSP176"/>
      <c r="CSQ176"/>
      <c r="CSR176"/>
      <c r="CSS176"/>
      <c r="CST176"/>
      <c r="CSU176"/>
      <c r="CSV176"/>
      <c r="CSW176"/>
      <c r="CSX176"/>
      <c r="CSY176"/>
      <c r="CSZ176"/>
      <c r="CTA176"/>
      <c r="CTB176"/>
      <c r="CTC176"/>
      <c r="CTD176"/>
      <c r="CTE176"/>
      <c r="CTF176"/>
      <c r="CTG176"/>
      <c r="CTH176"/>
      <c r="CTI176"/>
      <c r="CTJ176"/>
      <c r="CTK176"/>
      <c r="CTL176"/>
      <c r="CTM176"/>
      <c r="CTN176"/>
      <c r="CTO176"/>
      <c r="CTP176"/>
      <c r="CTQ176"/>
      <c r="CTR176"/>
      <c r="CTS176"/>
      <c r="CTT176"/>
      <c r="CTU176"/>
      <c r="CTV176"/>
      <c r="CTW176"/>
      <c r="CTX176"/>
      <c r="CTY176"/>
      <c r="CTZ176"/>
      <c r="CUA176"/>
      <c r="CUB176"/>
      <c r="CUC176"/>
      <c r="CUD176"/>
      <c r="CUE176"/>
      <c r="CUF176"/>
      <c r="CUG176"/>
      <c r="CUH176"/>
      <c r="CUI176"/>
      <c r="CUJ176"/>
      <c r="CUK176"/>
      <c r="CUL176"/>
      <c r="CUM176"/>
      <c r="CUN176"/>
      <c r="CUO176"/>
      <c r="CUP176"/>
      <c r="CUQ176"/>
      <c r="CUR176"/>
      <c r="CUS176"/>
      <c r="CUT176"/>
      <c r="CUU176"/>
      <c r="CUV176"/>
      <c r="CUW176"/>
      <c r="CUX176"/>
      <c r="CUY176"/>
      <c r="CUZ176"/>
      <c r="CVA176"/>
      <c r="CVB176"/>
      <c r="CVC176"/>
      <c r="CVD176"/>
      <c r="CVE176"/>
      <c r="CVF176"/>
      <c r="CVG176"/>
      <c r="CVH176"/>
      <c r="CVI176"/>
      <c r="CVJ176"/>
      <c r="CVK176"/>
      <c r="CVL176"/>
      <c r="CVM176"/>
      <c r="CVN176"/>
      <c r="CVO176"/>
      <c r="CVP176"/>
      <c r="CVQ176"/>
      <c r="CVR176"/>
      <c r="CVS176"/>
      <c r="CVT176"/>
      <c r="CVU176"/>
      <c r="CVV176"/>
      <c r="CVW176"/>
      <c r="CVX176"/>
      <c r="CVY176"/>
      <c r="CVZ176"/>
      <c r="CWA176"/>
      <c r="CWB176"/>
      <c r="CWC176"/>
      <c r="CWD176"/>
      <c r="CWE176"/>
      <c r="CWF176"/>
      <c r="CWG176"/>
      <c r="CWH176"/>
      <c r="CWI176"/>
      <c r="CWJ176"/>
      <c r="CWK176"/>
      <c r="CWL176"/>
      <c r="CWM176"/>
      <c r="CWN176"/>
      <c r="CWO176"/>
      <c r="CWP176"/>
      <c r="CWQ176"/>
      <c r="CWR176"/>
      <c r="CWS176"/>
      <c r="CWT176"/>
      <c r="CWU176"/>
      <c r="CWV176"/>
      <c r="CWW176"/>
      <c r="CWX176"/>
      <c r="CWY176"/>
      <c r="CWZ176"/>
      <c r="CXA176"/>
      <c r="CXB176"/>
      <c r="CXC176"/>
      <c r="CXD176"/>
      <c r="CXE176"/>
      <c r="CXF176"/>
      <c r="CXG176"/>
      <c r="CXH176"/>
      <c r="CXI176"/>
      <c r="CXJ176"/>
      <c r="CXK176"/>
      <c r="CXL176"/>
      <c r="CXM176"/>
      <c r="CXN176"/>
      <c r="CXO176"/>
      <c r="CXP176"/>
      <c r="CXQ176"/>
      <c r="CXR176"/>
      <c r="CXS176"/>
      <c r="CXT176"/>
      <c r="CXU176"/>
      <c r="CXV176"/>
      <c r="CXW176"/>
      <c r="CXX176"/>
      <c r="CXY176"/>
      <c r="CXZ176"/>
      <c r="CYA176"/>
      <c r="CYB176"/>
      <c r="CYC176"/>
      <c r="CYD176"/>
      <c r="CYE176"/>
      <c r="CYF176"/>
      <c r="CYG176"/>
      <c r="CYH176"/>
      <c r="CYI176"/>
      <c r="CYJ176"/>
      <c r="CYK176"/>
      <c r="CYL176"/>
      <c r="CYM176"/>
      <c r="CYN176"/>
      <c r="CYO176"/>
      <c r="CYP176"/>
      <c r="CYQ176"/>
      <c r="CYR176"/>
      <c r="CYS176"/>
      <c r="CYT176"/>
      <c r="CYU176"/>
      <c r="CYV176"/>
      <c r="CYW176"/>
      <c r="CYX176"/>
      <c r="CYY176"/>
      <c r="CYZ176"/>
      <c r="CZA176"/>
      <c r="CZB176"/>
      <c r="CZC176"/>
      <c r="CZD176"/>
      <c r="CZE176"/>
      <c r="CZF176"/>
      <c r="CZG176"/>
      <c r="CZH176"/>
      <c r="CZI176"/>
      <c r="CZJ176"/>
      <c r="CZK176"/>
      <c r="CZL176"/>
      <c r="CZM176"/>
      <c r="CZN176"/>
      <c r="CZO176"/>
      <c r="CZP176"/>
      <c r="CZQ176"/>
      <c r="CZR176"/>
      <c r="CZS176"/>
      <c r="CZT176"/>
      <c r="CZU176"/>
      <c r="CZV176"/>
      <c r="CZW176"/>
      <c r="CZX176"/>
      <c r="CZY176"/>
      <c r="CZZ176"/>
      <c r="DAA176"/>
      <c r="DAB176"/>
      <c r="DAC176"/>
      <c r="DAD176"/>
      <c r="DAE176"/>
      <c r="DAF176"/>
      <c r="DAG176"/>
      <c r="DAH176"/>
      <c r="DAI176"/>
      <c r="DAJ176"/>
      <c r="DAK176"/>
      <c r="DAL176"/>
      <c r="DAM176"/>
      <c r="DAN176"/>
      <c r="DAO176"/>
      <c r="DAP176"/>
      <c r="DAQ176"/>
      <c r="DAR176"/>
      <c r="DAS176"/>
      <c r="DAT176"/>
      <c r="DAU176"/>
      <c r="DAV176"/>
      <c r="DAW176"/>
      <c r="DAX176"/>
      <c r="DAY176"/>
      <c r="DAZ176"/>
      <c r="DBA176"/>
      <c r="DBB176"/>
      <c r="DBC176"/>
      <c r="DBD176"/>
      <c r="DBE176"/>
      <c r="DBF176"/>
      <c r="DBG176"/>
      <c r="DBH176"/>
      <c r="DBI176"/>
      <c r="DBJ176"/>
      <c r="DBK176"/>
      <c r="DBL176"/>
      <c r="DBM176"/>
      <c r="DBN176"/>
      <c r="DBO176"/>
      <c r="DBP176"/>
      <c r="DBQ176"/>
      <c r="DBR176"/>
      <c r="DBS176"/>
      <c r="DBT176"/>
      <c r="DBU176"/>
      <c r="DBV176"/>
      <c r="DBW176"/>
      <c r="DBX176"/>
      <c r="DBY176"/>
      <c r="DBZ176"/>
      <c r="DCA176"/>
      <c r="DCB176"/>
      <c r="DCC176"/>
      <c r="DCD176"/>
      <c r="DCE176"/>
      <c r="DCF176"/>
      <c r="DCG176"/>
      <c r="DCH176"/>
      <c r="DCI176"/>
      <c r="DCJ176"/>
      <c r="DCK176"/>
      <c r="DCL176"/>
      <c r="DCM176"/>
      <c r="DCN176"/>
      <c r="DCO176"/>
      <c r="DCP176"/>
      <c r="DCQ176"/>
      <c r="DCR176"/>
      <c r="DCS176"/>
      <c r="DCT176"/>
      <c r="DCU176"/>
      <c r="DCV176"/>
      <c r="DCW176"/>
      <c r="DCX176"/>
      <c r="DCY176"/>
      <c r="DCZ176"/>
      <c r="DDA176"/>
      <c r="DDB176"/>
      <c r="DDC176"/>
      <c r="DDD176"/>
      <c r="DDE176"/>
      <c r="DDF176"/>
      <c r="DDG176"/>
      <c r="DDH176"/>
      <c r="DDI176"/>
      <c r="DDJ176"/>
      <c r="DDK176"/>
      <c r="DDL176"/>
      <c r="DDM176"/>
      <c r="DDN176"/>
      <c r="DDO176"/>
      <c r="DDP176"/>
      <c r="DDQ176"/>
      <c r="DDR176"/>
      <c r="DDS176"/>
      <c r="DDT176"/>
      <c r="DDU176"/>
      <c r="DDV176"/>
      <c r="DDW176"/>
      <c r="DDX176"/>
      <c r="DDY176"/>
      <c r="DDZ176"/>
      <c r="DEA176"/>
      <c r="DEB176"/>
      <c r="DEC176"/>
      <c r="DED176"/>
      <c r="DEE176"/>
      <c r="DEF176"/>
      <c r="DEG176"/>
      <c r="DEH176"/>
      <c r="DEI176"/>
      <c r="DEJ176"/>
      <c r="DEK176"/>
      <c r="DEL176"/>
      <c r="DEM176"/>
      <c r="DEN176"/>
      <c r="DEO176"/>
      <c r="DEP176"/>
      <c r="DEQ176"/>
      <c r="DER176"/>
      <c r="DES176"/>
      <c r="DET176"/>
      <c r="DEU176"/>
      <c r="DEV176"/>
      <c r="DEW176"/>
      <c r="DEX176"/>
      <c r="DEY176"/>
      <c r="DEZ176"/>
      <c r="DFA176"/>
      <c r="DFB176"/>
      <c r="DFC176"/>
      <c r="DFD176"/>
      <c r="DFE176"/>
      <c r="DFF176"/>
      <c r="DFG176"/>
      <c r="DFH176"/>
      <c r="DFI176"/>
      <c r="DFJ176"/>
      <c r="DFK176"/>
      <c r="DFL176"/>
      <c r="DFM176"/>
      <c r="DFN176"/>
      <c r="DFO176"/>
      <c r="DFP176"/>
      <c r="DFQ176"/>
      <c r="DFR176"/>
      <c r="DFS176"/>
      <c r="DFT176"/>
      <c r="DFU176"/>
      <c r="DFV176"/>
      <c r="DFW176"/>
      <c r="DFX176"/>
      <c r="DFY176"/>
      <c r="DFZ176"/>
      <c r="DGA176"/>
      <c r="DGB176"/>
      <c r="DGC176"/>
      <c r="DGD176"/>
      <c r="DGE176"/>
      <c r="DGF176"/>
      <c r="DGG176"/>
      <c r="DGH176"/>
      <c r="DGI176"/>
      <c r="DGJ176"/>
      <c r="DGK176"/>
      <c r="DGL176"/>
      <c r="DGM176"/>
      <c r="DGN176"/>
      <c r="DGO176"/>
      <c r="DGP176"/>
      <c r="DGQ176"/>
      <c r="DGR176"/>
      <c r="DGS176"/>
      <c r="DGT176"/>
      <c r="DGU176"/>
      <c r="DGV176"/>
      <c r="DGW176"/>
      <c r="DGX176"/>
      <c r="DGY176"/>
      <c r="DGZ176"/>
      <c r="DHA176"/>
      <c r="DHB176"/>
      <c r="DHC176"/>
      <c r="DHD176"/>
      <c r="DHE176"/>
      <c r="DHF176"/>
      <c r="DHG176"/>
      <c r="DHH176"/>
      <c r="DHI176"/>
      <c r="DHJ176"/>
      <c r="DHK176"/>
      <c r="DHL176"/>
      <c r="DHM176"/>
      <c r="DHN176"/>
      <c r="DHO176"/>
      <c r="DHP176"/>
      <c r="DHQ176"/>
      <c r="DHR176"/>
      <c r="DHS176"/>
      <c r="DHT176"/>
      <c r="DHU176"/>
      <c r="DHV176"/>
      <c r="DHW176"/>
      <c r="DHX176"/>
      <c r="DHY176"/>
      <c r="DHZ176"/>
      <c r="DIA176"/>
      <c r="DIB176"/>
      <c r="DIC176"/>
      <c r="DID176"/>
      <c r="DIE176"/>
      <c r="DIF176"/>
      <c r="DIG176"/>
      <c r="DIH176"/>
      <c r="DII176"/>
      <c r="DIJ176"/>
      <c r="DIK176"/>
      <c r="DIL176"/>
      <c r="DIM176"/>
      <c r="DIN176"/>
      <c r="DIO176"/>
      <c r="DIP176"/>
      <c r="DIQ176"/>
      <c r="DIR176"/>
      <c r="DIS176"/>
      <c r="DIT176"/>
      <c r="DIU176"/>
      <c r="DIV176"/>
      <c r="DIW176"/>
      <c r="DIX176"/>
      <c r="DIY176"/>
      <c r="DIZ176"/>
      <c r="DJA176"/>
      <c r="DJB176"/>
      <c r="DJC176"/>
      <c r="DJD176"/>
      <c r="DJE176"/>
      <c r="DJF176"/>
      <c r="DJG176"/>
      <c r="DJH176"/>
      <c r="DJI176"/>
      <c r="DJJ176"/>
      <c r="DJK176"/>
      <c r="DJL176"/>
      <c r="DJM176"/>
      <c r="DJN176"/>
      <c r="DJO176"/>
      <c r="DJP176"/>
      <c r="DJQ176"/>
      <c r="DJR176"/>
      <c r="DJS176"/>
      <c r="DJT176"/>
      <c r="DJU176"/>
      <c r="DJV176"/>
      <c r="DJW176"/>
      <c r="DJX176"/>
      <c r="DJY176"/>
      <c r="DJZ176"/>
      <c r="DKA176"/>
      <c r="DKB176"/>
      <c r="DKC176"/>
      <c r="DKD176"/>
      <c r="DKE176"/>
      <c r="DKF176"/>
      <c r="DKG176"/>
      <c r="DKH176"/>
      <c r="DKI176"/>
      <c r="DKJ176"/>
      <c r="DKK176"/>
      <c r="DKL176"/>
      <c r="DKM176"/>
      <c r="DKN176"/>
      <c r="DKO176"/>
      <c r="DKP176"/>
      <c r="DKQ176"/>
      <c r="DKR176"/>
      <c r="DKS176"/>
      <c r="DKT176"/>
      <c r="DKU176"/>
      <c r="DKV176"/>
      <c r="DKW176"/>
      <c r="DKX176"/>
      <c r="DKY176"/>
      <c r="DKZ176"/>
      <c r="DLA176"/>
      <c r="DLB176"/>
      <c r="DLC176"/>
      <c r="DLD176"/>
      <c r="DLE176"/>
      <c r="DLF176"/>
      <c r="DLG176"/>
      <c r="DLH176"/>
      <c r="DLI176"/>
      <c r="DLJ176"/>
      <c r="DLK176"/>
      <c r="DLL176"/>
      <c r="DLM176"/>
      <c r="DLN176"/>
      <c r="DLO176"/>
      <c r="DLP176"/>
      <c r="DLQ176"/>
      <c r="DLR176"/>
      <c r="DLS176"/>
      <c r="DLT176"/>
      <c r="DLU176"/>
      <c r="DLV176"/>
      <c r="DLW176"/>
      <c r="DLX176"/>
      <c r="DLY176"/>
      <c r="DLZ176"/>
      <c r="DMA176"/>
      <c r="DMB176"/>
      <c r="DMC176"/>
      <c r="DMD176"/>
      <c r="DME176"/>
      <c r="DMF176"/>
      <c r="DMG176"/>
      <c r="DMH176"/>
      <c r="DMI176"/>
      <c r="DMJ176"/>
      <c r="DMK176"/>
      <c r="DML176"/>
      <c r="DMM176"/>
      <c r="DMN176"/>
      <c r="DMO176"/>
      <c r="DMP176"/>
      <c r="DMQ176"/>
      <c r="DMR176"/>
      <c r="DMS176"/>
      <c r="DMT176"/>
      <c r="DMU176"/>
      <c r="DMV176"/>
      <c r="DMW176"/>
      <c r="DMX176"/>
      <c r="DMY176"/>
      <c r="DMZ176"/>
      <c r="DNA176"/>
      <c r="DNB176"/>
      <c r="DNC176"/>
      <c r="DND176"/>
      <c r="DNE176"/>
      <c r="DNF176"/>
      <c r="DNG176"/>
      <c r="DNH176"/>
      <c r="DNI176"/>
      <c r="DNJ176"/>
      <c r="DNK176"/>
      <c r="DNL176"/>
      <c r="DNM176"/>
      <c r="DNN176"/>
      <c r="DNO176"/>
      <c r="DNP176"/>
      <c r="DNQ176"/>
      <c r="DNR176"/>
      <c r="DNS176"/>
      <c r="DNT176"/>
      <c r="DNU176"/>
      <c r="DNV176"/>
      <c r="DNW176"/>
      <c r="DNX176"/>
      <c r="DNY176"/>
      <c r="DNZ176"/>
      <c r="DOA176"/>
      <c r="DOB176"/>
      <c r="DOC176"/>
      <c r="DOD176"/>
      <c r="DOE176"/>
      <c r="DOF176"/>
      <c r="DOG176"/>
      <c r="DOH176"/>
      <c r="DOI176"/>
      <c r="DOJ176"/>
      <c r="DOK176"/>
      <c r="DOL176"/>
      <c r="DOM176"/>
      <c r="DON176"/>
      <c r="DOO176"/>
      <c r="DOP176"/>
      <c r="DOQ176"/>
      <c r="DOR176"/>
      <c r="DOS176"/>
      <c r="DOT176"/>
      <c r="DOU176"/>
      <c r="DOV176"/>
      <c r="DOW176"/>
      <c r="DOX176"/>
      <c r="DOY176"/>
      <c r="DOZ176"/>
      <c r="DPA176"/>
      <c r="DPB176"/>
      <c r="DPC176"/>
      <c r="DPD176"/>
      <c r="DPE176"/>
      <c r="DPF176"/>
      <c r="DPG176"/>
      <c r="DPH176"/>
      <c r="DPI176"/>
      <c r="DPJ176"/>
      <c r="DPK176"/>
      <c r="DPL176"/>
      <c r="DPM176"/>
      <c r="DPN176"/>
      <c r="DPO176"/>
      <c r="DPP176"/>
      <c r="DPQ176"/>
      <c r="DPR176"/>
      <c r="DPS176"/>
      <c r="DPT176"/>
      <c r="DPU176"/>
      <c r="DPV176"/>
      <c r="DPW176"/>
      <c r="DPX176"/>
      <c r="DPY176"/>
      <c r="DPZ176"/>
      <c r="DQA176"/>
      <c r="DQB176"/>
      <c r="DQC176"/>
      <c r="DQD176"/>
      <c r="DQE176"/>
      <c r="DQF176"/>
      <c r="DQG176"/>
      <c r="DQH176"/>
      <c r="DQI176"/>
      <c r="DQJ176"/>
      <c r="DQK176"/>
      <c r="DQL176"/>
      <c r="DQM176"/>
      <c r="DQN176"/>
      <c r="DQO176"/>
      <c r="DQP176"/>
      <c r="DQQ176"/>
      <c r="DQR176"/>
      <c r="DQS176"/>
      <c r="DQT176"/>
      <c r="DQU176"/>
      <c r="DQV176"/>
      <c r="DQW176"/>
      <c r="DQX176"/>
      <c r="DQY176"/>
      <c r="DQZ176"/>
      <c r="DRA176"/>
      <c r="DRB176"/>
      <c r="DRC176"/>
      <c r="DRD176"/>
      <c r="DRE176"/>
      <c r="DRF176"/>
      <c r="DRG176"/>
      <c r="DRH176"/>
      <c r="DRI176"/>
      <c r="DRJ176"/>
      <c r="DRK176"/>
      <c r="DRL176"/>
      <c r="DRM176"/>
      <c r="DRN176"/>
      <c r="DRO176"/>
      <c r="DRP176"/>
      <c r="DRQ176"/>
      <c r="DRR176"/>
      <c r="DRS176"/>
      <c r="DRT176"/>
      <c r="DRU176"/>
      <c r="DRV176"/>
      <c r="DRW176"/>
      <c r="DRX176"/>
      <c r="DRY176"/>
      <c r="DRZ176"/>
      <c r="DSA176"/>
      <c r="DSB176"/>
      <c r="DSC176"/>
      <c r="DSD176"/>
      <c r="DSE176"/>
      <c r="DSF176"/>
      <c r="DSG176"/>
      <c r="DSH176"/>
      <c r="DSI176"/>
      <c r="DSJ176"/>
      <c r="DSK176"/>
      <c r="DSL176"/>
      <c r="DSM176"/>
      <c r="DSN176"/>
      <c r="DSO176"/>
      <c r="DSP176"/>
      <c r="DSQ176"/>
      <c r="DSR176"/>
      <c r="DSS176"/>
      <c r="DST176"/>
      <c r="DSU176"/>
      <c r="DSV176"/>
      <c r="DSW176"/>
      <c r="DSX176"/>
      <c r="DSY176"/>
      <c r="DSZ176"/>
      <c r="DTA176"/>
      <c r="DTB176"/>
      <c r="DTC176"/>
      <c r="DTD176"/>
      <c r="DTE176"/>
      <c r="DTF176"/>
      <c r="DTG176"/>
      <c r="DTH176"/>
      <c r="DTI176"/>
      <c r="DTJ176"/>
      <c r="DTK176"/>
      <c r="DTL176"/>
      <c r="DTM176"/>
      <c r="DTN176"/>
      <c r="DTO176"/>
      <c r="DTP176"/>
      <c r="DTQ176"/>
      <c r="DTR176"/>
      <c r="DTS176"/>
      <c r="DTT176"/>
      <c r="DTU176"/>
      <c r="DTV176"/>
      <c r="DTW176"/>
      <c r="DTX176"/>
      <c r="DTY176"/>
      <c r="DTZ176"/>
      <c r="DUA176"/>
      <c r="DUB176"/>
      <c r="DUC176"/>
      <c r="DUD176"/>
      <c r="DUE176"/>
      <c r="DUF176"/>
      <c r="DUG176"/>
      <c r="DUH176"/>
      <c r="DUI176"/>
      <c r="DUJ176"/>
      <c r="DUK176"/>
      <c r="DUL176"/>
      <c r="DUM176"/>
      <c r="DUN176"/>
      <c r="DUO176"/>
      <c r="DUP176"/>
      <c r="DUQ176"/>
      <c r="DUR176"/>
      <c r="DUS176"/>
      <c r="DUT176"/>
      <c r="DUU176"/>
      <c r="DUV176"/>
      <c r="DUW176"/>
      <c r="DUX176"/>
      <c r="DUY176"/>
      <c r="DUZ176"/>
      <c r="DVA176"/>
      <c r="DVB176"/>
      <c r="DVC176"/>
      <c r="DVD176"/>
      <c r="DVE176"/>
      <c r="DVF176"/>
      <c r="DVG176"/>
      <c r="DVH176"/>
      <c r="DVI176"/>
      <c r="DVJ176"/>
      <c r="DVK176"/>
      <c r="DVL176"/>
      <c r="DVM176"/>
      <c r="DVN176"/>
      <c r="DVO176"/>
      <c r="DVP176"/>
      <c r="DVQ176"/>
      <c r="DVR176"/>
      <c r="DVS176"/>
      <c r="DVT176"/>
      <c r="DVU176"/>
      <c r="DVV176"/>
      <c r="DVW176"/>
      <c r="DVX176"/>
      <c r="DVY176"/>
      <c r="DVZ176"/>
      <c r="DWA176"/>
      <c r="DWB176"/>
      <c r="DWC176"/>
      <c r="DWD176"/>
      <c r="DWE176"/>
      <c r="DWF176"/>
      <c r="DWG176"/>
      <c r="DWH176"/>
      <c r="DWI176"/>
      <c r="DWJ176"/>
      <c r="DWK176"/>
      <c r="DWL176"/>
      <c r="DWM176"/>
      <c r="DWN176"/>
      <c r="DWO176"/>
      <c r="DWP176"/>
      <c r="DWQ176"/>
      <c r="DWR176"/>
      <c r="DWS176"/>
      <c r="DWT176"/>
      <c r="DWU176"/>
      <c r="DWV176"/>
      <c r="DWW176"/>
      <c r="DWX176"/>
      <c r="DWY176"/>
      <c r="DWZ176"/>
      <c r="DXA176"/>
      <c r="DXB176"/>
      <c r="DXC176"/>
      <c r="DXD176"/>
      <c r="DXE176"/>
      <c r="DXF176"/>
      <c r="DXG176"/>
      <c r="DXH176"/>
      <c r="DXI176"/>
      <c r="DXJ176"/>
      <c r="DXK176"/>
      <c r="DXL176"/>
      <c r="DXM176"/>
      <c r="DXN176"/>
      <c r="DXO176"/>
      <c r="DXP176"/>
      <c r="DXQ176"/>
      <c r="DXR176"/>
      <c r="DXS176"/>
      <c r="DXT176"/>
      <c r="DXU176"/>
      <c r="DXV176"/>
      <c r="DXW176"/>
      <c r="DXX176"/>
      <c r="DXY176"/>
      <c r="DXZ176"/>
      <c r="DYA176"/>
      <c r="DYB176"/>
      <c r="DYC176"/>
      <c r="DYD176"/>
      <c r="DYE176"/>
      <c r="DYF176"/>
      <c r="DYG176"/>
      <c r="DYH176"/>
      <c r="DYI176"/>
      <c r="DYJ176"/>
      <c r="DYK176"/>
      <c r="DYL176"/>
      <c r="DYM176"/>
      <c r="DYN176"/>
      <c r="DYO176"/>
      <c r="DYP176"/>
      <c r="DYQ176"/>
      <c r="DYR176"/>
      <c r="DYS176"/>
      <c r="DYT176"/>
      <c r="DYU176"/>
      <c r="DYV176"/>
      <c r="DYW176"/>
      <c r="DYX176"/>
      <c r="DYY176"/>
      <c r="DYZ176"/>
      <c r="DZA176"/>
      <c r="DZB176"/>
      <c r="DZC176"/>
      <c r="DZD176"/>
      <c r="DZE176"/>
      <c r="DZF176"/>
      <c r="DZG176"/>
      <c r="DZH176"/>
      <c r="DZI176"/>
      <c r="DZJ176"/>
      <c r="DZK176"/>
      <c r="DZL176"/>
      <c r="DZM176"/>
      <c r="DZN176"/>
      <c r="DZO176"/>
      <c r="DZP176"/>
      <c r="DZQ176"/>
      <c r="DZR176"/>
      <c r="DZS176"/>
      <c r="DZT176"/>
      <c r="DZU176"/>
      <c r="DZV176"/>
      <c r="DZW176"/>
      <c r="DZX176"/>
      <c r="DZY176"/>
      <c r="DZZ176"/>
      <c r="EAA176"/>
      <c r="EAB176"/>
      <c r="EAC176"/>
      <c r="EAD176"/>
      <c r="EAE176"/>
      <c r="EAF176"/>
      <c r="EAG176"/>
      <c r="EAH176"/>
      <c r="EAI176"/>
      <c r="EAJ176"/>
      <c r="EAK176"/>
      <c r="EAL176"/>
      <c r="EAM176"/>
      <c r="EAN176"/>
      <c r="EAO176"/>
      <c r="EAP176"/>
      <c r="EAQ176"/>
      <c r="EAR176"/>
      <c r="EAS176"/>
      <c r="EAT176"/>
      <c r="EAU176"/>
      <c r="EAV176"/>
      <c r="EAW176"/>
      <c r="EAX176"/>
      <c r="EAY176"/>
      <c r="EAZ176"/>
      <c r="EBA176"/>
      <c r="EBB176"/>
      <c r="EBC176"/>
      <c r="EBD176"/>
      <c r="EBE176"/>
      <c r="EBF176"/>
      <c r="EBG176"/>
      <c r="EBH176"/>
      <c r="EBI176"/>
      <c r="EBJ176"/>
      <c r="EBK176"/>
      <c r="EBL176"/>
      <c r="EBM176"/>
      <c r="EBN176"/>
      <c r="EBO176"/>
      <c r="EBP176"/>
      <c r="EBQ176"/>
      <c r="EBR176"/>
      <c r="EBS176"/>
      <c r="EBT176"/>
      <c r="EBU176"/>
      <c r="EBV176"/>
      <c r="EBW176"/>
      <c r="EBX176"/>
      <c r="EBY176"/>
      <c r="EBZ176"/>
      <c r="ECA176"/>
      <c r="ECB176"/>
      <c r="ECC176"/>
      <c r="ECD176"/>
      <c r="ECE176"/>
      <c r="ECF176"/>
      <c r="ECG176"/>
      <c r="ECH176"/>
      <c r="ECI176"/>
      <c r="ECJ176"/>
      <c r="ECK176"/>
      <c r="ECL176"/>
      <c r="ECM176"/>
      <c r="ECN176"/>
      <c r="ECO176"/>
      <c r="ECP176"/>
      <c r="ECQ176"/>
      <c r="ECR176"/>
      <c r="ECS176"/>
      <c r="ECT176"/>
      <c r="ECU176"/>
      <c r="ECV176"/>
      <c r="ECW176"/>
      <c r="ECX176"/>
      <c r="ECY176"/>
      <c r="ECZ176"/>
      <c r="EDA176"/>
      <c r="EDB176"/>
      <c r="EDC176"/>
      <c r="EDD176"/>
      <c r="EDE176"/>
      <c r="EDF176"/>
      <c r="EDG176"/>
      <c r="EDH176"/>
      <c r="EDI176"/>
      <c r="EDJ176"/>
      <c r="EDK176"/>
      <c r="EDL176"/>
      <c r="EDM176"/>
      <c r="EDN176"/>
      <c r="EDO176"/>
      <c r="EDP176"/>
      <c r="EDQ176"/>
      <c r="EDR176"/>
      <c r="EDS176"/>
      <c r="EDT176"/>
      <c r="EDU176"/>
      <c r="EDV176"/>
      <c r="EDW176"/>
      <c r="EDX176"/>
      <c r="EDY176"/>
      <c r="EDZ176"/>
      <c r="EEA176"/>
      <c r="EEB176"/>
      <c r="EEC176"/>
      <c r="EED176"/>
      <c r="EEE176"/>
      <c r="EEF176"/>
      <c r="EEG176"/>
      <c r="EEH176"/>
      <c r="EEI176"/>
      <c r="EEJ176"/>
      <c r="EEK176"/>
      <c r="EEL176"/>
      <c r="EEM176"/>
      <c r="EEN176"/>
      <c r="EEO176"/>
      <c r="EEP176"/>
      <c r="EEQ176"/>
      <c r="EER176"/>
      <c r="EES176"/>
      <c r="EET176"/>
      <c r="EEU176"/>
      <c r="EEV176"/>
      <c r="EEW176"/>
      <c r="EEX176"/>
      <c r="EEY176"/>
      <c r="EEZ176"/>
      <c r="EFA176"/>
      <c r="EFB176"/>
      <c r="EFC176"/>
      <c r="EFD176"/>
      <c r="EFE176"/>
      <c r="EFF176"/>
      <c r="EFG176"/>
      <c r="EFH176"/>
      <c r="EFI176"/>
      <c r="EFJ176"/>
      <c r="EFK176"/>
      <c r="EFL176"/>
      <c r="EFM176"/>
      <c r="EFN176"/>
      <c r="EFO176"/>
      <c r="EFP176"/>
      <c r="EFQ176"/>
      <c r="EFR176"/>
      <c r="EFS176"/>
      <c r="EFT176"/>
      <c r="EFU176"/>
      <c r="EFV176"/>
      <c r="EFW176"/>
      <c r="EFX176"/>
      <c r="EFY176"/>
      <c r="EFZ176"/>
      <c r="EGA176"/>
      <c r="EGB176"/>
      <c r="EGC176"/>
      <c r="EGD176"/>
      <c r="EGE176"/>
      <c r="EGF176"/>
      <c r="EGG176"/>
      <c r="EGH176"/>
      <c r="EGI176"/>
      <c r="EGJ176"/>
      <c r="EGK176"/>
      <c r="EGL176"/>
      <c r="EGM176"/>
      <c r="EGN176"/>
      <c r="EGO176"/>
      <c r="EGP176"/>
      <c r="EGQ176"/>
      <c r="EGR176"/>
      <c r="EGS176"/>
      <c r="EGT176"/>
      <c r="EGU176"/>
      <c r="EGV176"/>
      <c r="EGW176"/>
      <c r="EGX176"/>
      <c r="EGY176"/>
      <c r="EGZ176"/>
      <c r="EHA176"/>
      <c r="EHB176"/>
      <c r="EHC176"/>
      <c r="EHD176"/>
      <c r="EHE176"/>
      <c r="EHF176"/>
      <c r="EHG176"/>
      <c r="EHH176"/>
      <c r="EHI176"/>
      <c r="EHJ176"/>
      <c r="EHK176"/>
      <c r="EHL176"/>
      <c r="EHM176"/>
      <c r="EHN176"/>
      <c r="EHO176"/>
      <c r="EHP176"/>
      <c r="EHQ176"/>
      <c r="EHR176"/>
      <c r="EHS176"/>
      <c r="EHT176"/>
      <c r="EHU176"/>
      <c r="EHV176"/>
      <c r="EHW176"/>
      <c r="EHX176"/>
      <c r="EHY176"/>
      <c r="EHZ176"/>
      <c r="EIA176"/>
      <c r="EIB176"/>
      <c r="EIC176"/>
      <c r="EID176"/>
      <c r="EIE176"/>
      <c r="EIF176"/>
      <c r="EIG176"/>
      <c r="EIH176"/>
      <c r="EII176"/>
      <c r="EIJ176"/>
      <c r="EIK176"/>
      <c r="EIL176"/>
      <c r="EIM176"/>
      <c r="EIN176"/>
      <c r="EIO176"/>
      <c r="EIP176"/>
      <c r="EIQ176"/>
      <c r="EIR176"/>
      <c r="EIS176"/>
      <c r="EIT176"/>
      <c r="EIU176"/>
      <c r="EIV176"/>
      <c r="EIW176"/>
      <c r="EIX176"/>
      <c r="EIY176"/>
      <c r="EIZ176"/>
      <c r="EJA176"/>
      <c r="EJB176"/>
      <c r="EJC176"/>
      <c r="EJD176"/>
      <c r="EJE176"/>
      <c r="EJF176"/>
      <c r="EJG176"/>
      <c r="EJH176"/>
      <c r="EJI176"/>
      <c r="EJJ176"/>
      <c r="EJK176"/>
      <c r="EJL176"/>
      <c r="EJM176"/>
      <c r="EJN176"/>
      <c r="EJO176"/>
      <c r="EJP176"/>
      <c r="EJQ176"/>
      <c r="EJR176"/>
      <c r="EJS176"/>
      <c r="EJT176"/>
      <c r="EJU176"/>
      <c r="EJV176"/>
      <c r="EJW176"/>
      <c r="EJX176"/>
      <c r="EJY176"/>
      <c r="EJZ176"/>
      <c r="EKA176"/>
      <c r="EKB176"/>
      <c r="EKC176"/>
      <c r="EKD176"/>
      <c r="EKE176"/>
      <c r="EKF176"/>
      <c r="EKG176"/>
      <c r="EKH176"/>
      <c r="EKI176"/>
      <c r="EKJ176"/>
      <c r="EKK176"/>
      <c r="EKL176"/>
      <c r="EKM176"/>
      <c r="EKN176"/>
      <c r="EKO176"/>
      <c r="EKP176"/>
      <c r="EKQ176"/>
      <c r="EKR176"/>
      <c r="EKS176"/>
      <c r="EKT176"/>
      <c r="EKU176"/>
      <c r="EKV176"/>
      <c r="EKW176"/>
      <c r="EKX176"/>
      <c r="EKY176"/>
      <c r="EKZ176"/>
      <c r="ELA176"/>
      <c r="ELB176"/>
      <c r="ELC176"/>
      <c r="ELD176"/>
      <c r="ELE176"/>
      <c r="ELF176"/>
      <c r="ELG176"/>
      <c r="ELH176"/>
      <c r="ELI176"/>
      <c r="ELJ176"/>
      <c r="ELK176"/>
      <c r="ELL176"/>
      <c r="ELM176"/>
      <c r="ELN176"/>
      <c r="ELO176"/>
      <c r="ELP176"/>
      <c r="ELQ176"/>
      <c r="ELR176"/>
      <c r="ELS176"/>
      <c r="ELT176"/>
      <c r="ELU176"/>
      <c r="ELV176"/>
      <c r="ELW176"/>
      <c r="ELX176"/>
      <c r="ELY176"/>
      <c r="ELZ176"/>
      <c r="EMA176"/>
      <c r="EMB176"/>
      <c r="EMC176"/>
      <c r="EMD176"/>
      <c r="EME176"/>
      <c r="EMF176"/>
      <c r="EMG176"/>
      <c r="EMH176"/>
      <c r="EMI176"/>
      <c r="EMJ176"/>
      <c r="EMK176"/>
      <c r="EML176"/>
      <c r="EMM176"/>
      <c r="EMN176"/>
      <c r="EMO176"/>
      <c r="EMP176"/>
      <c r="EMQ176"/>
      <c r="EMR176"/>
      <c r="EMS176"/>
      <c r="EMT176"/>
      <c r="EMU176"/>
      <c r="EMV176"/>
      <c r="EMW176"/>
      <c r="EMX176"/>
      <c r="EMY176"/>
      <c r="EMZ176"/>
      <c r="ENA176"/>
      <c r="ENB176"/>
      <c r="ENC176"/>
      <c r="END176"/>
      <c r="ENE176"/>
      <c r="ENF176"/>
      <c r="ENG176"/>
      <c r="ENH176"/>
      <c r="ENI176"/>
      <c r="ENJ176"/>
      <c r="ENK176"/>
      <c r="ENL176"/>
      <c r="ENM176"/>
      <c r="ENN176"/>
      <c r="ENO176"/>
      <c r="ENP176"/>
      <c r="ENQ176"/>
      <c r="ENR176"/>
      <c r="ENS176"/>
      <c r="ENT176"/>
      <c r="ENU176"/>
      <c r="ENV176"/>
      <c r="ENW176"/>
      <c r="ENX176"/>
      <c r="ENY176"/>
      <c r="ENZ176"/>
      <c r="EOA176"/>
      <c r="EOB176"/>
      <c r="EOC176"/>
      <c r="EOD176"/>
      <c r="EOE176"/>
      <c r="EOF176"/>
      <c r="EOG176"/>
      <c r="EOH176"/>
      <c r="EOI176"/>
      <c r="EOJ176"/>
      <c r="EOK176"/>
      <c r="EOL176"/>
      <c r="EOM176"/>
      <c r="EON176"/>
      <c r="EOO176"/>
      <c r="EOP176"/>
      <c r="EOQ176"/>
      <c r="EOR176"/>
      <c r="EOS176"/>
      <c r="EOT176"/>
      <c r="EOU176"/>
      <c r="EOV176"/>
      <c r="EOW176"/>
      <c r="EOX176"/>
      <c r="EOY176"/>
      <c r="EOZ176"/>
      <c r="EPA176"/>
      <c r="EPB176"/>
      <c r="EPC176"/>
      <c r="EPD176"/>
      <c r="EPE176"/>
      <c r="EPF176"/>
      <c r="EPG176"/>
      <c r="EPH176"/>
      <c r="EPI176"/>
      <c r="EPJ176"/>
      <c r="EPK176"/>
      <c r="EPL176"/>
      <c r="EPM176"/>
      <c r="EPN176"/>
      <c r="EPO176"/>
      <c r="EPP176"/>
      <c r="EPQ176"/>
      <c r="EPR176"/>
      <c r="EPS176"/>
      <c r="EPT176"/>
      <c r="EPU176"/>
      <c r="EPV176"/>
      <c r="EPW176"/>
      <c r="EPX176"/>
      <c r="EPY176"/>
      <c r="EPZ176"/>
      <c r="EQA176"/>
      <c r="EQB176"/>
      <c r="EQC176"/>
      <c r="EQD176"/>
      <c r="EQE176"/>
      <c r="EQF176"/>
      <c r="EQG176"/>
      <c r="EQH176"/>
      <c r="EQI176"/>
      <c r="EQJ176"/>
      <c r="EQK176"/>
      <c r="EQL176"/>
      <c r="EQM176"/>
      <c r="EQN176"/>
      <c r="EQO176"/>
      <c r="EQP176"/>
      <c r="EQQ176"/>
      <c r="EQR176"/>
      <c r="EQS176"/>
      <c r="EQT176"/>
      <c r="EQU176"/>
      <c r="EQV176"/>
      <c r="EQW176"/>
      <c r="EQX176"/>
      <c r="EQY176"/>
      <c r="EQZ176"/>
      <c r="ERA176"/>
      <c r="ERB176"/>
      <c r="ERC176"/>
      <c r="ERD176"/>
      <c r="ERE176"/>
      <c r="ERF176"/>
      <c r="ERG176"/>
      <c r="ERH176"/>
      <c r="ERI176"/>
      <c r="ERJ176"/>
      <c r="ERK176"/>
      <c r="ERL176"/>
      <c r="ERM176"/>
      <c r="ERN176"/>
      <c r="ERO176"/>
      <c r="ERP176"/>
      <c r="ERQ176"/>
      <c r="ERR176"/>
      <c r="ERS176"/>
      <c r="ERT176"/>
      <c r="ERU176"/>
      <c r="ERV176"/>
      <c r="ERW176"/>
      <c r="ERX176"/>
      <c r="ERY176"/>
      <c r="ERZ176"/>
      <c r="ESA176"/>
      <c r="ESB176"/>
      <c r="ESC176"/>
      <c r="ESD176"/>
      <c r="ESE176"/>
      <c r="ESF176"/>
      <c r="ESG176"/>
      <c r="ESH176"/>
      <c r="ESI176"/>
      <c r="ESJ176"/>
      <c r="ESK176"/>
      <c r="ESL176"/>
      <c r="ESM176"/>
      <c r="ESN176"/>
      <c r="ESO176"/>
      <c r="ESP176"/>
      <c r="ESQ176"/>
      <c r="ESR176"/>
      <c r="ESS176"/>
      <c r="EST176"/>
      <c r="ESU176"/>
      <c r="ESV176"/>
      <c r="ESW176"/>
      <c r="ESX176"/>
      <c r="ESY176"/>
      <c r="ESZ176"/>
      <c r="ETA176"/>
      <c r="ETB176"/>
      <c r="ETC176"/>
      <c r="ETD176"/>
      <c r="ETE176"/>
      <c r="ETF176"/>
      <c r="ETG176"/>
      <c r="ETH176"/>
      <c r="ETI176"/>
      <c r="ETJ176"/>
      <c r="ETK176"/>
      <c r="ETL176"/>
      <c r="ETM176"/>
      <c r="ETN176"/>
      <c r="ETO176"/>
      <c r="ETP176"/>
      <c r="ETQ176"/>
      <c r="ETR176"/>
      <c r="ETS176"/>
      <c r="ETT176"/>
      <c r="ETU176"/>
      <c r="ETV176"/>
      <c r="ETW176"/>
      <c r="ETX176"/>
      <c r="ETY176"/>
      <c r="ETZ176"/>
      <c r="EUA176"/>
      <c r="EUB176"/>
      <c r="EUC176"/>
      <c r="EUD176"/>
      <c r="EUE176"/>
      <c r="EUF176"/>
      <c r="EUG176"/>
      <c r="EUH176"/>
      <c r="EUI176"/>
      <c r="EUJ176"/>
      <c r="EUK176"/>
      <c r="EUL176"/>
      <c r="EUM176"/>
      <c r="EUN176"/>
      <c r="EUO176"/>
      <c r="EUP176"/>
      <c r="EUQ176"/>
      <c r="EUR176"/>
      <c r="EUS176"/>
      <c r="EUT176"/>
      <c r="EUU176"/>
      <c r="EUV176"/>
      <c r="EUW176"/>
      <c r="EUX176"/>
      <c r="EUY176"/>
      <c r="EUZ176"/>
      <c r="EVA176"/>
      <c r="EVB176"/>
      <c r="EVC176"/>
      <c r="EVD176"/>
      <c r="EVE176"/>
      <c r="EVF176"/>
      <c r="EVG176"/>
      <c r="EVH176"/>
      <c r="EVI176"/>
      <c r="EVJ176"/>
      <c r="EVK176"/>
      <c r="EVL176"/>
      <c r="EVM176"/>
      <c r="EVN176"/>
      <c r="EVO176"/>
      <c r="EVP176"/>
      <c r="EVQ176"/>
      <c r="EVR176"/>
      <c r="EVS176"/>
      <c r="EVT176"/>
      <c r="EVU176"/>
      <c r="EVV176"/>
      <c r="EVW176"/>
      <c r="EVX176"/>
      <c r="EVY176"/>
      <c r="EVZ176"/>
      <c r="EWA176"/>
      <c r="EWB176"/>
      <c r="EWC176"/>
      <c r="EWD176"/>
      <c r="EWE176"/>
      <c r="EWF176"/>
      <c r="EWG176"/>
      <c r="EWH176"/>
      <c r="EWI176"/>
      <c r="EWJ176"/>
      <c r="EWK176"/>
      <c r="EWL176"/>
      <c r="EWM176"/>
      <c r="EWN176"/>
      <c r="EWO176"/>
      <c r="EWP176"/>
      <c r="EWQ176"/>
      <c r="EWR176"/>
      <c r="EWS176"/>
      <c r="EWT176"/>
      <c r="EWU176"/>
      <c r="EWV176"/>
      <c r="EWW176"/>
      <c r="EWX176"/>
      <c r="EWY176"/>
      <c r="EWZ176"/>
      <c r="EXA176"/>
      <c r="EXB176"/>
      <c r="EXC176"/>
      <c r="EXD176"/>
      <c r="EXE176"/>
      <c r="EXF176"/>
      <c r="EXG176"/>
      <c r="EXH176"/>
      <c r="EXI176"/>
      <c r="EXJ176"/>
      <c r="EXK176"/>
      <c r="EXL176"/>
      <c r="EXM176"/>
      <c r="EXN176"/>
      <c r="EXO176"/>
      <c r="EXP176"/>
      <c r="EXQ176"/>
      <c r="EXR176"/>
      <c r="EXS176"/>
      <c r="EXT176"/>
      <c r="EXU176"/>
      <c r="EXV176"/>
      <c r="EXW176"/>
      <c r="EXX176"/>
      <c r="EXY176"/>
      <c r="EXZ176"/>
      <c r="EYA176"/>
      <c r="EYB176"/>
      <c r="EYC176"/>
      <c r="EYD176"/>
      <c r="EYE176"/>
      <c r="EYF176"/>
      <c r="EYG176"/>
      <c r="EYH176"/>
      <c r="EYI176"/>
      <c r="EYJ176"/>
      <c r="EYK176"/>
      <c r="EYL176"/>
      <c r="EYM176"/>
      <c r="EYN176"/>
      <c r="EYO176"/>
      <c r="EYP176"/>
      <c r="EYQ176"/>
      <c r="EYR176"/>
      <c r="EYS176"/>
      <c r="EYT176"/>
      <c r="EYU176"/>
      <c r="EYV176"/>
      <c r="EYW176"/>
      <c r="EYX176"/>
      <c r="EYY176"/>
      <c r="EYZ176"/>
      <c r="EZA176"/>
      <c r="EZB176"/>
      <c r="EZC176"/>
      <c r="EZD176"/>
      <c r="EZE176"/>
      <c r="EZF176"/>
      <c r="EZG176"/>
      <c r="EZH176"/>
      <c r="EZI176"/>
      <c r="EZJ176"/>
      <c r="EZK176"/>
      <c r="EZL176"/>
      <c r="EZM176"/>
      <c r="EZN176"/>
      <c r="EZO176"/>
      <c r="EZP176"/>
      <c r="EZQ176"/>
      <c r="EZR176"/>
      <c r="EZS176"/>
      <c r="EZT176"/>
      <c r="EZU176"/>
      <c r="EZV176"/>
      <c r="EZW176"/>
      <c r="EZX176"/>
      <c r="EZY176"/>
      <c r="EZZ176"/>
      <c r="FAA176"/>
      <c r="FAB176"/>
      <c r="FAC176"/>
      <c r="FAD176"/>
      <c r="FAE176"/>
      <c r="FAF176"/>
      <c r="FAG176"/>
      <c r="FAH176"/>
      <c r="FAI176"/>
      <c r="FAJ176"/>
      <c r="FAK176"/>
      <c r="FAL176"/>
      <c r="FAM176"/>
      <c r="FAN176"/>
      <c r="FAO176"/>
      <c r="FAP176"/>
      <c r="FAQ176"/>
      <c r="FAR176"/>
      <c r="FAS176"/>
      <c r="FAT176"/>
      <c r="FAU176"/>
      <c r="FAV176"/>
      <c r="FAW176"/>
      <c r="FAX176"/>
      <c r="FAY176"/>
      <c r="FAZ176"/>
      <c r="FBA176"/>
      <c r="FBB176"/>
      <c r="FBC176"/>
      <c r="FBD176"/>
      <c r="FBE176"/>
      <c r="FBF176"/>
      <c r="FBG176"/>
      <c r="FBH176"/>
      <c r="FBI176"/>
      <c r="FBJ176"/>
      <c r="FBK176"/>
      <c r="FBL176"/>
      <c r="FBM176"/>
      <c r="FBN176"/>
      <c r="FBO176"/>
      <c r="FBP176"/>
      <c r="FBQ176"/>
      <c r="FBR176"/>
      <c r="FBS176"/>
      <c r="FBT176"/>
      <c r="FBU176"/>
      <c r="FBV176"/>
      <c r="FBW176"/>
      <c r="FBX176"/>
      <c r="FBY176"/>
      <c r="FBZ176"/>
      <c r="FCA176"/>
      <c r="FCB176"/>
      <c r="FCC176"/>
      <c r="FCD176"/>
      <c r="FCE176"/>
      <c r="FCF176"/>
      <c r="FCG176"/>
      <c r="FCH176"/>
      <c r="FCI176"/>
      <c r="FCJ176"/>
      <c r="FCK176"/>
      <c r="FCL176"/>
      <c r="FCM176"/>
      <c r="FCN176"/>
      <c r="FCO176"/>
      <c r="FCP176"/>
      <c r="FCQ176"/>
      <c r="FCR176"/>
      <c r="FCS176"/>
      <c r="FCT176"/>
      <c r="FCU176"/>
      <c r="FCV176"/>
      <c r="FCW176"/>
      <c r="FCX176"/>
      <c r="FCY176"/>
      <c r="FCZ176"/>
      <c r="FDA176"/>
      <c r="FDB176"/>
      <c r="FDC176"/>
      <c r="FDD176"/>
      <c r="FDE176"/>
      <c r="FDF176"/>
      <c r="FDG176"/>
      <c r="FDH176"/>
      <c r="FDI176"/>
      <c r="FDJ176"/>
      <c r="FDK176"/>
      <c r="FDL176"/>
      <c r="FDM176"/>
      <c r="FDN176"/>
      <c r="FDO176"/>
      <c r="FDP176"/>
      <c r="FDQ176"/>
      <c r="FDR176"/>
      <c r="FDS176"/>
      <c r="FDT176"/>
      <c r="FDU176"/>
      <c r="FDV176"/>
      <c r="FDW176"/>
      <c r="FDX176"/>
      <c r="FDY176"/>
      <c r="FDZ176"/>
      <c r="FEA176"/>
      <c r="FEB176"/>
      <c r="FEC176"/>
      <c r="FED176"/>
      <c r="FEE176"/>
      <c r="FEF176"/>
      <c r="FEG176"/>
      <c r="FEH176"/>
      <c r="FEI176"/>
      <c r="FEJ176"/>
      <c r="FEK176"/>
      <c r="FEL176"/>
      <c r="FEM176"/>
      <c r="FEN176"/>
      <c r="FEO176"/>
      <c r="FEP176"/>
      <c r="FEQ176"/>
      <c r="FER176"/>
      <c r="FES176"/>
      <c r="FET176"/>
      <c r="FEU176"/>
      <c r="FEV176"/>
      <c r="FEW176"/>
      <c r="FEX176"/>
      <c r="FEY176"/>
      <c r="FEZ176"/>
      <c r="FFA176"/>
      <c r="FFB176"/>
      <c r="FFC176"/>
      <c r="FFD176"/>
      <c r="FFE176"/>
      <c r="FFF176"/>
      <c r="FFG176"/>
      <c r="FFH176"/>
      <c r="FFI176"/>
      <c r="FFJ176"/>
      <c r="FFK176"/>
      <c r="FFL176"/>
      <c r="FFM176"/>
      <c r="FFN176"/>
      <c r="FFO176"/>
      <c r="FFP176"/>
      <c r="FFQ176"/>
      <c r="FFR176"/>
      <c r="FFS176"/>
      <c r="FFT176"/>
      <c r="FFU176"/>
      <c r="FFV176"/>
      <c r="FFW176"/>
      <c r="FFX176"/>
      <c r="FFY176"/>
      <c r="FFZ176"/>
      <c r="FGA176"/>
      <c r="FGB176"/>
      <c r="FGC176"/>
      <c r="FGD176"/>
      <c r="FGE176"/>
      <c r="FGF176"/>
      <c r="FGG176"/>
      <c r="FGH176"/>
      <c r="FGI176"/>
      <c r="FGJ176"/>
      <c r="FGK176"/>
      <c r="FGL176"/>
      <c r="FGM176"/>
      <c r="FGN176"/>
      <c r="FGO176"/>
      <c r="FGP176"/>
      <c r="FGQ176"/>
      <c r="FGR176"/>
      <c r="FGS176"/>
      <c r="FGT176"/>
      <c r="FGU176"/>
      <c r="FGV176"/>
      <c r="FGW176"/>
      <c r="FGX176"/>
      <c r="FGY176"/>
      <c r="FGZ176"/>
      <c r="FHA176"/>
      <c r="FHB176"/>
      <c r="FHC176"/>
      <c r="FHD176"/>
      <c r="FHE176"/>
      <c r="FHF176"/>
      <c r="FHG176"/>
      <c r="FHH176"/>
      <c r="FHI176"/>
      <c r="FHJ176"/>
      <c r="FHK176"/>
      <c r="FHL176"/>
      <c r="FHM176"/>
      <c r="FHN176"/>
      <c r="FHO176"/>
      <c r="FHP176"/>
      <c r="FHQ176"/>
      <c r="FHR176"/>
      <c r="FHS176"/>
      <c r="FHT176"/>
      <c r="FHU176"/>
      <c r="FHV176"/>
      <c r="FHW176"/>
      <c r="FHX176"/>
      <c r="FHY176"/>
      <c r="FHZ176"/>
      <c r="FIA176"/>
      <c r="FIB176"/>
      <c r="FIC176"/>
      <c r="FID176"/>
      <c r="FIE176"/>
      <c r="FIF176"/>
      <c r="FIG176"/>
      <c r="FIH176"/>
      <c r="FII176"/>
      <c r="FIJ176"/>
      <c r="FIK176"/>
      <c r="FIL176"/>
      <c r="FIM176"/>
      <c r="FIN176"/>
      <c r="FIO176"/>
      <c r="FIP176"/>
      <c r="FIQ176"/>
      <c r="FIR176"/>
      <c r="FIS176"/>
      <c r="FIT176"/>
      <c r="FIU176"/>
      <c r="FIV176"/>
      <c r="FIW176"/>
      <c r="FIX176"/>
      <c r="FIY176"/>
      <c r="FIZ176"/>
      <c r="FJA176"/>
      <c r="FJB176"/>
      <c r="FJC176"/>
      <c r="FJD176"/>
      <c r="FJE176"/>
      <c r="FJF176"/>
      <c r="FJG176"/>
      <c r="FJH176"/>
      <c r="FJI176"/>
      <c r="FJJ176"/>
      <c r="FJK176"/>
      <c r="FJL176"/>
      <c r="FJM176"/>
      <c r="FJN176"/>
      <c r="FJO176"/>
      <c r="FJP176"/>
      <c r="FJQ176"/>
      <c r="FJR176"/>
      <c r="FJS176"/>
      <c r="FJT176"/>
      <c r="FJU176"/>
      <c r="FJV176"/>
      <c r="FJW176"/>
      <c r="FJX176"/>
      <c r="FJY176"/>
      <c r="FJZ176"/>
      <c r="FKA176"/>
      <c r="FKB176"/>
      <c r="FKC176"/>
      <c r="FKD176"/>
      <c r="FKE176"/>
      <c r="FKF176"/>
      <c r="FKG176"/>
      <c r="FKH176"/>
      <c r="FKI176"/>
      <c r="FKJ176"/>
      <c r="FKK176"/>
      <c r="FKL176"/>
      <c r="FKM176"/>
      <c r="FKN176"/>
      <c r="FKO176"/>
      <c r="FKP176"/>
      <c r="FKQ176"/>
      <c r="FKR176"/>
      <c r="FKS176"/>
      <c r="FKT176"/>
      <c r="FKU176"/>
      <c r="FKV176"/>
      <c r="FKW176"/>
      <c r="FKX176"/>
      <c r="FKY176"/>
      <c r="FKZ176"/>
      <c r="FLA176"/>
      <c r="FLB176"/>
      <c r="FLC176"/>
      <c r="FLD176"/>
      <c r="FLE176"/>
      <c r="FLF176"/>
      <c r="FLG176"/>
      <c r="FLH176"/>
      <c r="FLI176"/>
      <c r="FLJ176"/>
      <c r="FLK176"/>
      <c r="FLL176"/>
      <c r="FLM176"/>
      <c r="FLN176"/>
      <c r="FLO176"/>
      <c r="FLP176"/>
      <c r="FLQ176"/>
      <c r="FLR176"/>
      <c r="FLS176"/>
      <c r="FLT176"/>
      <c r="FLU176"/>
      <c r="FLV176"/>
      <c r="FLW176"/>
      <c r="FLX176"/>
      <c r="FLY176"/>
      <c r="FLZ176"/>
      <c r="FMA176"/>
      <c r="FMB176"/>
      <c r="FMC176"/>
      <c r="FMD176"/>
      <c r="FME176"/>
      <c r="FMF176"/>
      <c r="FMG176"/>
      <c r="FMH176"/>
      <c r="FMI176"/>
      <c r="FMJ176"/>
      <c r="FMK176"/>
      <c r="FML176"/>
      <c r="FMM176"/>
      <c r="FMN176"/>
      <c r="FMO176"/>
      <c r="FMP176"/>
      <c r="FMQ176"/>
      <c r="FMR176"/>
      <c r="FMS176"/>
      <c r="FMT176"/>
      <c r="FMU176"/>
      <c r="FMV176"/>
      <c r="FMW176"/>
      <c r="FMX176"/>
      <c r="FMY176"/>
      <c r="FMZ176"/>
      <c r="FNA176"/>
      <c r="FNB176"/>
      <c r="FNC176"/>
      <c r="FND176"/>
      <c r="FNE176"/>
      <c r="FNF176"/>
      <c r="FNG176"/>
      <c r="FNH176"/>
      <c r="FNI176"/>
      <c r="FNJ176"/>
      <c r="FNK176"/>
      <c r="FNL176"/>
      <c r="FNM176"/>
      <c r="FNN176"/>
      <c r="FNO176"/>
      <c r="FNP176"/>
      <c r="FNQ176"/>
      <c r="FNR176"/>
      <c r="FNS176"/>
      <c r="FNT176"/>
      <c r="FNU176"/>
      <c r="FNV176"/>
      <c r="FNW176"/>
      <c r="FNX176"/>
      <c r="FNY176"/>
      <c r="FNZ176"/>
      <c r="FOA176"/>
      <c r="FOB176"/>
      <c r="FOC176"/>
      <c r="FOD176"/>
      <c r="FOE176"/>
      <c r="FOF176"/>
      <c r="FOG176"/>
      <c r="FOH176"/>
      <c r="FOI176"/>
      <c r="FOJ176"/>
      <c r="FOK176"/>
      <c r="FOL176"/>
      <c r="FOM176"/>
      <c r="FON176"/>
      <c r="FOO176"/>
      <c r="FOP176"/>
      <c r="FOQ176"/>
      <c r="FOR176"/>
      <c r="FOS176"/>
      <c r="FOT176"/>
      <c r="FOU176"/>
      <c r="FOV176"/>
      <c r="FOW176"/>
      <c r="FOX176"/>
      <c r="FOY176"/>
      <c r="FOZ176"/>
      <c r="FPA176"/>
      <c r="FPB176"/>
      <c r="FPC176"/>
      <c r="FPD176"/>
      <c r="FPE176"/>
      <c r="FPF176"/>
      <c r="FPG176"/>
      <c r="FPH176"/>
      <c r="FPI176"/>
      <c r="FPJ176"/>
      <c r="FPK176"/>
      <c r="FPL176"/>
      <c r="FPM176"/>
      <c r="FPN176"/>
      <c r="FPO176"/>
      <c r="FPP176"/>
      <c r="FPQ176"/>
      <c r="FPR176"/>
      <c r="FPS176"/>
      <c r="FPT176"/>
      <c r="FPU176"/>
      <c r="FPV176"/>
      <c r="FPW176"/>
      <c r="FPX176"/>
      <c r="FPY176"/>
      <c r="FPZ176"/>
      <c r="FQA176"/>
      <c r="FQB176"/>
      <c r="FQC176"/>
      <c r="FQD176"/>
      <c r="FQE176"/>
      <c r="FQF176"/>
      <c r="FQG176"/>
      <c r="FQH176"/>
      <c r="FQI176"/>
      <c r="FQJ176"/>
      <c r="FQK176"/>
      <c r="FQL176"/>
      <c r="FQM176"/>
      <c r="FQN176"/>
      <c r="FQO176"/>
      <c r="FQP176"/>
      <c r="FQQ176"/>
      <c r="FQR176"/>
      <c r="FQS176"/>
      <c r="FQT176"/>
      <c r="FQU176"/>
      <c r="FQV176"/>
      <c r="FQW176"/>
      <c r="FQX176"/>
      <c r="FQY176"/>
      <c r="FQZ176"/>
      <c r="FRA176"/>
      <c r="FRB176"/>
      <c r="FRC176"/>
      <c r="FRD176"/>
      <c r="FRE176"/>
      <c r="FRF176"/>
      <c r="FRG176"/>
      <c r="FRH176"/>
      <c r="FRI176"/>
      <c r="FRJ176"/>
      <c r="FRK176"/>
      <c r="FRL176"/>
      <c r="FRM176"/>
      <c r="FRN176"/>
      <c r="FRO176"/>
      <c r="FRP176"/>
      <c r="FRQ176"/>
      <c r="FRR176"/>
      <c r="FRS176"/>
      <c r="FRT176"/>
      <c r="FRU176"/>
      <c r="FRV176"/>
      <c r="FRW176"/>
      <c r="FRX176"/>
      <c r="FRY176"/>
      <c r="FRZ176"/>
      <c r="FSA176"/>
      <c r="FSB176"/>
      <c r="FSC176"/>
      <c r="FSD176"/>
      <c r="FSE176"/>
      <c r="FSF176"/>
      <c r="FSG176"/>
      <c r="FSH176"/>
      <c r="FSI176"/>
      <c r="FSJ176"/>
      <c r="FSK176"/>
      <c r="FSL176"/>
      <c r="FSM176"/>
      <c r="FSN176"/>
      <c r="FSO176"/>
      <c r="FSP176"/>
      <c r="FSQ176"/>
      <c r="FSR176"/>
      <c r="FSS176"/>
      <c r="FST176"/>
      <c r="FSU176"/>
      <c r="FSV176"/>
      <c r="FSW176"/>
      <c r="FSX176"/>
      <c r="FSY176"/>
      <c r="FSZ176"/>
      <c r="FTA176"/>
      <c r="FTB176"/>
      <c r="FTC176"/>
      <c r="FTD176"/>
      <c r="FTE176"/>
      <c r="FTF176"/>
      <c r="FTG176"/>
      <c r="FTH176"/>
      <c r="FTI176"/>
      <c r="FTJ176"/>
      <c r="FTK176"/>
      <c r="FTL176"/>
      <c r="FTM176"/>
      <c r="FTN176"/>
      <c r="FTO176"/>
      <c r="FTP176"/>
      <c r="FTQ176"/>
      <c r="FTR176"/>
      <c r="FTS176"/>
      <c r="FTT176"/>
      <c r="FTU176"/>
      <c r="FTV176"/>
      <c r="FTW176"/>
      <c r="FTX176"/>
      <c r="FTY176"/>
      <c r="FTZ176"/>
      <c r="FUA176"/>
      <c r="FUB176"/>
      <c r="FUC176"/>
      <c r="FUD176"/>
      <c r="FUE176"/>
      <c r="FUF176"/>
      <c r="FUG176"/>
      <c r="FUH176"/>
      <c r="FUI176"/>
      <c r="FUJ176"/>
      <c r="FUK176"/>
      <c r="FUL176"/>
      <c r="FUM176"/>
      <c r="FUN176"/>
      <c r="FUO176"/>
      <c r="FUP176"/>
      <c r="FUQ176"/>
      <c r="FUR176"/>
      <c r="FUS176"/>
      <c r="FUT176"/>
      <c r="FUU176"/>
      <c r="FUV176"/>
      <c r="FUW176"/>
      <c r="FUX176"/>
      <c r="FUY176"/>
      <c r="FUZ176"/>
      <c r="FVA176"/>
      <c r="FVB176"/>
      <c r="FVC176"/>
      <c r="FVD176"/>
      <c r="FVE176"/>
      <c r="FVF176"/>
      <c r="FVG176"/>
      <c r="FVH176"/>
      <c r="FVI176"/>
      <c r="FVJ176"/>
      <c r="FVK176"/>
      <c r="FVL176"/>
      <c r="FVM176"/>
      <c r="FVN176"/>
      <c r="FVO176"/>
      <c r="FVP176"/>
      <c r="FVQ176"/>
      <c r="FVR176"/>
      <c r="FVS176"/>
      <c r="FVT176"/>
      <c r="FVU176"/>
      <c r="FVV176"/>
      <c r="FVW176"/>
      <c r="FVX176"/>
      <c r="FVY176"/>
      <c r="FVZ176"/>
      <c r="FWA176"/>
      <c r="FWB176"/>
      <c r="FWC176"/>
      <c r="FWD176"/>
      <c r="FWE176"/>
      <c r="FWF176"/>
      <c r="FWG176"/>
      <c r="FWH176"/>
      <c r="FWI176"/>
      <c r="FWJ176"/>
      <c r="FWK176"/>
      <c r="FWL176"/>
      <c r="FWM176"/>
      <c r="FWN176"/>
      <c r="FWO176"/>
      <c r="FWP176"/>
      <c r="FWQ176"/>
      <c r="FWR176"/>
      <c r="FWS176"/>
      <c r="FWT176"/>
      <c r="FWU176"/>
      <c r="FWV176"/>
      <c r="FWW176"/>
      <c r="FWX176"/>
      <c r="FWY176"/>
      <c r="FWZ176"/>
      <c r="FXA176"/>
      <c r="FXB176"/>
      <c r="FXC176"/>
      <c r="FXD176"/>
      <c r="FXE176"/>
      <c r="FXF176"/>
      <c r="FXG176"/>
      <c r="FXH176"/>
      <c r="FXI176"/>
      <c r="FXJ176"/>
      <c r="FXK176"/>
      <c r="FXL176"/>
      <c r="FXM176"/>
      <c r="FXN176"/>
      <c r="FXO176"/>
      <c r="FXP176"/>
      <c r="FXQ176"/>
      <c r="FXR176"/>
      <c r="FXS176"/>
      <c r="FXT176"/>
      <c r="FXU176"/>
      <c r="FXV176"/>
      <c r="FXW176"/>
      <c r="FXX176"/>
      <c r="FXY176"/>
      <c r="FXZ176"/>
      <c r="FYA176"/>
      <c r="FYB176"/>
      <c r="FYC176"/>
      <c r="FYD176"/>
      <c r="FYE176"/>
      <c r="FYF176"/>
      <c r="FYG176"/>
      <c r="FYH176"/>
      <c r="FYI176"/>
      <c r="FYJ176"/>
      <c r="FYK176"/>
      <c r="FYL176"/>
      <c r="FYM176"/>
      <c r="FYN176"/>
      <c r="FYO176"/>
      <c r="FYP176"/>
      <c r="FYQ176"/>
      <c r="FYR176"/>
      <c r="FYS176"/>
      <c r="FYT176"/>
      <c r="FYU176"/>
      <c r="FYV176"/>
      <c r="FYW176"/>
      <c r="FYX176"/>
      <c r="FYY176"/>
      <c r="FYZ176"/>
      <c r="FZA176"/>
      <c r="FZB176"/>
      <c r="FZC176"/>
      <c r="FZD176"/>
      <c r="FZE176"/>
      <c r="FZF176"/>
      <c r="FZG176"/>
      <c r="FZH176"/>
      <c r="FZI176"/>
      <c r="FZJ176"/>
      <c r="FZK176"/>
      <c r="FZL176"/>
      <c r="FZM176"/>
      <c r="FZN176"/>
      <c r="FZO176"/>
      <c r="FZP176"/>
      <c r="FZQ176"/>
      <c r="FZR176"/>
      <c r="FZS176"/>
      <c r="FZT176"/>
      <c r="FZU176"/>
      <c r="FZV176"/>
      <c r="FZW176"/>
      <c r="FZX176"/>
      <c r="FZY176"/>
      <c r="FZZ176"/>
      <c r="GAA176"/>
      <c r="GAB176"/>
      <c r="GAC176"/>
      <c r="GAD176"/>
      <c r="GAE176"/>
      <c r="GAF176"/>
      <c r="GAG176"/>
      <c r="GAH176"/>
      <c r="GAI176"/>
      <c r="GAJ176"/>
      <c r="GAK176"/>
      <c r="GAL176"/>
      <c r="GAM176"/>
      <c r="GAN176"/>
      <c r="GAO176"/>
      <c r="GAP176"/>
      <c r="GAQ176"/>
      <c r="GAR176"/>
      <c r="GAS176"/>
      <c r="GAT176"/>
      <c r="GAU176"/>
      <c r="GAV176"/>
      <c r="GAW176"/>
      <c r="GAX176"/>
      <c r="GAY176"/>
      <c r="GAZ176"/>
      <c r="GBA176"/>
      <c r="GBB176"/>
      <c r="GBC176"/>
      <c r="GBD176"/>
      <c r="GBE176"/>
      <c r="GBF176"/>
      <c r="GBG176"/>
      <c r="GBH176"/>
      <c r="GBI176"/>
      <c r="GBJ176"/>
      <c r="GBK176"/>
      <c r="GBL176"/>
      <c r="GBM176"/>
      <c r="GBN176"/>
      <c r="GBO176"/>
      <c r="GBP176"/>
      <c r="GBQ176"/>
      <c r="GBR176"/>
      <c r="GBS176"/>
      <c r="GBT176"/>
      <c r="GBU176"/>
      <c r="GBV176"/>
      <c r="GBW176"/>
      <c r="GBX176"/>
      <c r="GBY176"/>
      <c r="GBZ176"/>
      <c r="GCA176"/>
      <c r="GCB176"/>
      <c r="GCC176"/>
      <c r="GCD176"/>
      <c r="GCE176"/>
      <c r="GCF176"/>
      <c r="GCG176"/>
      <c r="GCH176"/>
      <c r="GCI176"/>
      <c r="GCJ176"/>
      <c r="GCK176"/>
      <c r="GCL176"/>
      <c r="GCM176"/>
      <c r="GCN176"/>
      <c r="GCO176"/>
      <c r="GCP176"/>
      <c r="GCQ176"/>
      <c r="GCR176"/>
      <c r="GCS176"/>
      <c r="GCT176"/>
      <c r="GCU176"/>
      <c r="GCV176"/>
      <c r="GCW176"/>
      <c r="GCX176"/>
      <c r="GCY176"/>
      <c r="GCZ176"/>
      <c r="GDA176"/>
      <c r="GDB176"/>
      <c r="GDC176"/>
      <c r="GDD176"/>
      <c r="GDE176"/>
      <c r="GDF176"/>
      <c r="GDG176"/>
      <c r="GDH176"/>
      <c r="GDI176"/>
      <c r="GDJ176"/>
      <c r="GDK176"/>
      <c r="GDL176"/>
      <c r="GDM176"/>
      <c r="GDN176"/>
      <c r="GDO176"/>
      <c r="GDP176"/>
      <c r="GDQ176"/>
      <c r="GDR176"/>
      <c r="GDS176"/>
      <c r="GDT176"/>
      <c r="GDU176"/>
      <c r="GDV176"/>
      <c r="GDW176"/>
      <c r="GDX176"/>
      <c r="GDY176"/>
      <c r="GDZ176"/>
      <c r="GEA176"/>
      <c r="GEB176"/>
      <c r="GEC176"/>
      <c r="GED176"/>
      <c r="GEE176"/>
      <c r="GEF176"/>
      <c r="GEG176"/>
      <c r="GEH176"/>
      <c r="GEI176"/>
      <c r="GEJ176"/>
      <c r="GEK176"/>
      <c r="GEL176"/>
      <c r="GEM176"/>
      <c r="GEN176"/>
      <c r="GEO176"/>
      <c r="GEP176"/>
      <c r="GEQ176"/>
      <c r="GER176"/>
      <c r="GES176"/>
      <c r="GET176"/>
      <c r="GEU176"/>
      <c r="GEV176"/>
      <c r="GEW176"/>
      <c r="GEX176"/>
      <c r="GEY176"/>
      <c r="GEZ176"/>
      <c r="GFA176"/>
      <c r="GFB176"/>
      <c r="GFC176"/>
      <c r="GFD176"/>
      <c r="GFE176"/>
      <c r="GFF176"/>
      <c r="GFG176"/>
      <c r="GFH176"/>
      <c r="GFI176"/>
      <c r="GFJ176"/>
      <c r="GFK176"/>
      <c r="GFL176"/>
      <c r="GFM176"/>
      <c r="GFN176"/>
      <c r="GFO176"/>
    </row>
    <row r="177" spans="1:3" x14ac:dyDescent="0.35">
      <c r="A177" s="28" t="s">
        <v>65</v>
      </c>
      <c r="B177" s="29" t="s">
        <v>68</v>
      </c>
      <c r="C177"/>
    </row>
    <row r="178" spans="1:3" x14ac:dyDescent="0.35">
      <c r="A178" s="31" t="s">
        <v>25</v>
      </c>
      <c r="B178" s="30">
        <v>15659955.509999983</v>
      </c>
      <c r="C178"/>
    </row>
    <row r="179" spans="1:3" x14ac:dyDescent="0.35">
      <c r="A179" s="31" t="s">
        <v>15</v>
      </c>
      <c r="B179" s="30">
        <v>16354455.289999995</v>
      </c>
      <c r="C179"/>
    </row>
    <row r="180" spans="1:3" x14ac:dyDescent="0.35">
      <c r="A180" s="31" t="s">
        <v>13</v>
      </c>
      <c r="B180" s="30">
        <v>15292167.329999993</v>
      </c>
      <c r="C180"/>
    </row>
    <row r="181" spans="1:3" x14ac:dyDescent="0.35">
      <c r="A181" s="31" t="s">
        <v>22</v>
      </c>
      <c r="B181" s="30">
        <v>15045115.020000024</v>
      </c>
      <c r="C181"/>
    </row>
    <row r="182" spans="1:3" x14ac:dyDescent="0.35">
      <c r="A182" s="31" t="s">
        <v>9</v>
      </c>
      <c r="B182" s="30">
        <v>15522081.200000005</v>
      </c>
      <c r="C182"/>
    </row>
    <row r="183" spans="1:3" x14ac:dyDescent="0.35">
      <c r="A183" s="31" t="s">
        <v>20</v>
      </c>
      <c r="B183" s="30">
        <v>14206460.569999997</v>
      </c>
      <c r="C183"/>
    </row>
    <row r="184" spans="1:3" x14ac:dyDescent="0.35">
      <c r="A184" s="31" t="s">
        <v>19</v>
      </c>
      <c r="B184" s="30">
        <v>15371347.520000001</v>
      </c>
      <c r="C184"/>
    </row>
    <row r="185" spans="1:3" x14ac:dyDescent="0.35">
      <c r="A185" s="31" t="s">
        <v>11</v>
      </c>
      <c r="B185" s="30">
        <v>17929317.920000009</v>
      </c>
      <c r="C185"/>
    </row>
    <row r="186" spans="1:3" x14ac:dyDescent="0.35">
      <c r="A186" s="31" t="s">
        <v>66</v>
      </c>
      <c r="B186" s="30">
        <v>125380900.36000001</v>
      </c>
      <c r="C186"/>
    </row>
    <row r="187" spans="1:3" x14ac:dyDescent="0.35">
      <c r="A187"/>
      <c r="B187"/>
      <c r="C187"/>
    </row>
    <row r="188" spans="1:3" x14ac:dyDescent="0.35">
      <c r="A188"/>
      <c r="B188"/>
      <c r="C188"/>
    </row>
    <row r="189" spans="1:3" x14ac:dyDescent="0.35">
      <c r="A189"/>
      <c r="B189"/>
      <c r="C189"/>
    </row>
    <row r="190" spans="1:3" x14ac:dyDescent="0.35">
      <c r="A190"/>
      <c r="B190"/>
      <c r="C190"/>
    </row>
    <row r="191" spans="1:3" x14ac:dyDescent="0.35">
      <c r="A191"/>
      <c r="B191"/>
      <c r="C191"/>
    </row>
    <row r="192" spans="1:3" x14ac:dyDescent="0.35">
      <c r="A192"/>
      <c r="B192"/>
      <c r="C192"/>
    </row>
    <row r="193" spans="1:4" x14ac:dyDescent="0.35">
      <c r="A193"/>
      <c r="B193"/>
      <c r="C193"/>
    </row>
    <row r="194" spans="1:4" x14ac:dyDescent="0.35">
      <c r="A194"/>
      <c r="B194"/>
      <c r="C194"/>
    </row>
    <row r="197" spans="1:4" x14ac:dyDescent="0.35">
      <c r="B197" s="52" t="s">
        <v>65</v>
      </c>
      <c r="C197" t="s">
        <v>70</v>
      </c>
      <c r="D197"/>
    </row>
    <row r="198" spans="1:4" x14ac:dyDescent="0.35">
      <c r="B198" s="53" t="s">
        <v>31</v>
      </c>
      <c r="C198" s="2">
        <v>6132885.9399999967</v>
      </c>
      <c r="D198"/>
    </row>
    <row r="199" spans="1:4" x14ac:dyDescent="0.35">
      <c r="B199" s="53" t="s">
        <v>8</v>
      </c>
      <c r="C199" s="2">
        <v>5927789.1099999985</v>
      </c>
      <c r="D199"/>
    </row>
    <row r="200" spans="1:4" x14ac:dyDescent="0.35">
      <c r="B200" s="53" t="s">
        <v>26</v>
      </c>
      <c r="C200" s="2">
        <v>6295592.1900000023</v>
      </c>
      <c r="D200"/>
    </row>
    <row r="201" spans="1:4" x14ac:dyDescent="0.35">
      <c r="B201" s="53" t="s">
        <v>32</v>
      </c>
      <c r="C201" s="2">
        <v>6793901.1600000001</v>
      </c>
      <c r="D201"/>
    </row>
    <row r="202" spans="1:4" x14ac:dyDescent="0.35">
      <c r="B202" s="53" t="s">
        <v>17</v>
      </c>
      <c r="C202" s="2">
        <v>6520823.5600000033</v>
      </c>
      <c r="D202"/>
    </row>
    <row r="203" spans="1:4" x14ac:dyDescent="0.35">
      <c r="B203" s="53" t="s">
        <v>14</v>
      </c>
      <c r="C203" s="2">
        <v>6243967.4699999997</v>
      </c>
      <c r="D203"/>
    </row>
    <row r="204" spans="1:4" x14ac:dyDescent="0.35">
      <c r="B204" s="53" t="s">
        <v>12</v>
      </c>
      <c r="C204" s="2">
        <v>6730719.9400000004</v>
      </c>
      <c r="D204"/>
    </row>
    <row r="205" spans="1:4" x14ac:dyDescent="0.35">
      <c r="B205" s="53" t="s">
        <v>16</v>
      </c>
      <c r="C205" s="2">
        <v>6260349.1399999987</v>
      </c>
      <c r="D205"/>
    </row>
    <row r="206" spans="1:4" x14ac:dyDescent="0.35">
      <c r="B206" s="53" t="s">
        <v>10</v>
      </c>
      <c r="C206" s="2">
        <v>6275755.6799999978</v>
      </c>
      <c r="D206"/>
    </row>
    <row r="207" spans="1:4" x14ac:dyDescent="0.35">
      <c r="B207" s="53" t="s">
        <v>28</v>
      </c>
      <c r="C207" s="2">
        <v>6206325.490000003</v>
      </c>
      <c r="D207"/>
    </row>
    <row r="208" spans="1:4" x14ac:dyDescent="0.35">
      <c r="B208" s="53" t="s">
        <v>23</v>
      </c>
      <c r="C208" s="2">
        <v>5883963.1799999978</v>
      </c>
      <c r="D208"/>
    </row>
    <row r="209" spans="1:4" x14ac:dyDescent="0.35">
      <c r="B209" s="53" t="s">
        <v>30</v>
      </c>
      <c r="C209" s="2">
        <v>6576477.2800000003</v>
      </c>
      <c r="D209"/>
    </row>
    <row r="210" spans="1:4" x14ac:dyDescent="0.35">
      <c r="B210" s="53" t="s">
        <v>34</v>
      </c>
      <c r="C210" s="2">
        <v>5813550.7400000012</v>
      </c>
      <c r="D210"/>
    </row>
    <row r="211" spans="1:4" x14ac:dyDescent="0.35">
      <c r="B211" s="53" t="s">
        <v>27</v>
      </c>
      <c r="C211" s="2">
        <v>6017186.3200000012</v>
      </c>
      <c r="D211"/>
    </row>
    <row r="212" spans="1:4" x14ac:dyDescent="0.35">
      <c r="B212" s="53" t="s">
        <v>21</v>
      </c>
      <c r="C212" s="2">
        <v>6059902.4499999946</v>
      </c>
      <c r="D212"/>
    </row>
    <row r="213" spans="1:4" x14ac:dyDescent="0.35">
      <c r="B213" s="53" t="s">
        <v>33</v>
      </c>
      <c r="C213" s="2">
        <v>5638087.7599999979</v>
      </c>
      <c r="D213"/>
    </row>
    <row r="214" spans="1:4" x14ac:dyDescent="0.35">
      <c r="B214" s="53" t="s">
        <v>29</v>
      </c>
      <c r="C214" s="2">
        <v>6825152.370000001</v>
      </c>
      <c r="D214"/>
    </row>
    <row r="215" spans="1:4" x14ac:dyDescent="0.35">
      <c r="B215" s="53" t="s">
        <v>35</v>
      </c>
      <c r="C215" s="2">
        <v>6809560.620000002</v>
      </c>
    </row>
    <row r="216" spans="1:4" x14ac:dyDescent="0.35">
      <c r="B216" s="53" t="s">
        <v>18</v>
      </c>
      <c r="C216" s="2">
        <v>5746405.5100000016</v>
      </c>
    </row>
    <row r="217" spans="1:4" x14ac:dyDescent="0.35">
      <c r="B217" s="53" t="s">
        <v>24</v>
      </c>
      <c r="C217" s="2">
        <v>6440123.4400000023</v>
      </c>
    </row>
    <row r="218" spans="1:4" x14ac:dyDescent="0.35">
      <c r="B218" s="53" t="s">
        <v>66</v>
      </c>
      <c r="C218" s="2">
        <v>125198519.35000001</v>
      </c>
    </row>
    <row r="219" spans="1:4" x14ac:dyDescent="0.35">
      <c r="B219" s="53"/>
      <c r="C219" s="2"/>
    </row>
    <row r="220" spans="1:4" x14ac:dyDescent="0.35">
      <c r="B220" s="53"/>
      <c r="C220" s="2"/>
    </row>
    <row r="221" spans="1:4" x14ac:dyDescent="0.35">
      <c r="A221" s="52" t="s">
        <v>1</v>
      </c>
      <c r="B221" t="s">
        <v>72</v>
      </c>
      <c r="C221" s="2"/>
    </row>
    <row r="223" spans="1:4" x14ac:dyDescent="0.35">
      <c r="A223" s="52" t="s">
        <v>65</v>
      </c>
      <c r="B223" t="s">
        <v>68</v>
      </c>
      <c r="C223"/>
    </row>
    <row r="224" spans="1:4" x14ac:dyDescent="0.35">
      <c r="A224" s="53" t="s">
        <v>31</v>
      </c>
      <c r="B224" s="1">
        <v>6082367.5200000014</v>
      </c>
      <c r="C224"/>
    </row>
    <row r="225" spans="1:3" x14ac:dyDescent="0.35">
      <c r="A225" s="53" t="s">
        <v>8</v>
      </c>
      <c r="B225" s="1">
        <v>5887361.2899999991</v>
      </c>
      <c r="C225"/>
    </row>
    <row r="226" spans="1:3" x14ac:dyDescent="0.35">
      <c r="A226" s="53" t="s">
        <v>26</v>
      </c>
      <c r="B226" s="1">
        <v>6391752.4999999981</v>
      </c>
      <c r="C226"/>
    </row>
    <row r="227" spans="1:3" x14ac:dyDescent="0.35">
      <c r="A227" s="53" t="s">
        <v>32</v>
      </c>
      <c r="B227" s="1">
        <v>6790678.4900000012</v>
      </c>
      <c r="C227"/>
    </row>
    <row r="228" spans="1:3" x14ac:dyDescent="0.35">
      <c r="A228" s="53" t="s">
        <v>17</v>
      </c>
      <c r="B228" s="1">
        <v>6411096.1799999941</v>
      </c>
      <c r="C228"/>
    </row>
    <row r="229" spans="1:3" x14ac:dyDescent="0.35">
      <c r="A229" s="53" t="s">
        <v>14</v>
      </c>
      <c r="B229" s="1">
        <v>6406494.9999999991</v>
      </c>
      <c r="C229"/>
    </row>
    <row r="230" spans="1:3" x14ac:dyDescent="0.35">
      <c r="A230" s="53" t="s">
        <v>12</v>
      </c>
      <c r="B230" s="1">
        <v>6760053.0099999988</v>
      </c>
      <c r="C230"/>
    </row>
    <row r="231" spans="1:3" x14ac:dyDescent="0.35">
      <c r="A231" s="53" t="s">
        <v>16</v>
      </c>
      <c r="B231" s="1">
        <v>6245313.7700000023</v>
      </c>
      <c r="C231"/>
    </row>
    <row r="232" spans="1:3" x14ac:dyDescent="0.35">
      <c r="A232" s="53" t="s">
        <v>10</v>
      </c>
      <c r="B232" s="1">
        <v>6294447.740000003</v>
      </c>
      <c r="C232"/>
    </row>
    <row r="233" spans="1:3" x14ac:dyDescent="0.35">
      <c r="A233" s="53" t="s">
        <v>28</v>
      </c>
      <c r="B233" s="1">
        <v>6207707.2799999993</v>
      </c>
      <c r="C233"/>
    </row>
    <row r="234" spans="1:3" x14ac:dyDescent="0.35">
      <c r="A234" s="53" t="s">
        <v>23</v>
      </c>
      <c r="B234" s="1">
        <v>5907491.0599999987</v>
      </c>
      <c r="C234"/>
    </row>
    <row r="235" spans="1:3" x14ac:dyDescent="0.35">
      <c r="A235" s="53" t="s">
        <v>30</v>
      </c>
      <c r="B235" s="1">
        <v>6589169.5200000023</v>
      </c>
      <c r="C235"/>
    </row>
    <row r="236" spans="1:3" x14ac:dyDescent="0.35">
      <c r="A236" s="53" t="s">
        <v>34</v>
      </c>
      <c r="B236" s="1">
        <v>5832689.4600000037</v>
      </c>
      <c r="C236"/>
    </row>
    <row r="237" spans="1:3" x14ac:dyDescent="0.35">
      <c r="A237" s="53" t="s">
        <v>27</v>
      </c>
      <c r="B237" s="1">
        <v>5983283.870000001</v>
      </c>
      <c r="C237"/>
    </row>
    <row r="238" spans="1:3" x14ac:dyDescent="0.35">
      <c r="A238" s="53" t="s">
        <v>21</v>
      </c>
      <c r="B238" s="1">
        <v>6056470.3000000007</v>
      </c>
      <c r="C238"/>
    </row>
    <row r="239" spans="1:3" x14ac:dyDescent="0.35">
      <c r="A239" s="53" t="s">
        <v>33</v>
      </c>
      <c r="B239" s="1">
        <v>5609107.0699999966</v>
      </c>
      <c r="C239"/>
    </row>
    <row r="240" spans="1:3" x14ac:dyDescent="0.35">
      <c r="A240" s="53" t="s">
        <v>29</v>
      </c>
      <c r="B240" s="1">
        <v>6790574.25</v>
      </c>
      <c r="C240"/>
    </row>
    <row r="241" spans="1:2" x14ac:dyDescent="0.35">
      <c r="A241" s="53" t="s">
        <v>35</v>
      </c>
      <c r="B241" s="1">
        <v>6879885.8100000015</v>
      </c>
    </row>
    <row r="242" spans="1:2" x14ac:dyDescent="0.35">
      <c r="A242" s="53" t="s">
        <v>18</v>
      </c>
      <c r="B242" s="1">
        <v>5808621.6100000003</v>
      </c>
    </row>
    <row r="243" spans="1:2" x14ac:dyDescent="0.35">
      <c r="A243" s="53" t="s">
        <v>24</v>
      </c>
      <c r="B243" s="1">
        <v>6446334.6300000008</v>
      </c>
    </row>
    <row r="244" spans="1:2" x14ac:dyDescent="0.35">
      <c r="A244" s="53" t="s">
        <v>66</v>
      </c>
      <c r="B244" s="1">
        <v>125380900.36</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61CF3-9B15-437E-A8AA-48BEC3986806}">
  <dimension ref="A1:L50"/>
  <sheetViews>
    <sheetView topLeftCell="A54" zoomScale="41" workbookViewId="0">
      <selection activeCell="C29" sqref="C29"/>
    </sheetView>
  </sheetViews>
  <sheetFormatPr defaultRowHeight="14.5" x14ac:dyDescent="0.35"/>
  <cols>
    <col min="1" max="1" width="20.26953125" bestFit="1" customWidth="1"/>
    <col min="2" max="2" width="33.08984375" bestFit="1" customWidth="1"/>
    <col min="4" max="4" width="20.26953125" bestFit="1" customWidth="1"/>
    <col min="5" max="5" width="33.08984375" bestFit="1" customWidth="1"/>
    <col min="8" max="8" width="26" bestFit="1" customWidth="1"/>
    <col min="9" max="9" width="81.26953125" bestFit="1" customWidth="1"/>
    <col min="10" max="10" width="8.7265625" customWidth="1"/>
    <col min="11" max="11" width="20.26953125" bestFit="1" customWidth="1"/>
    <col min="12" max="12" width="50.90625" bestFit="1" customWidth="1"/>
    <col min="13" max="13" width="9.08984375" bestFit="1" customWidth="1"/>
    <col min="14" max="14" width="10.08984375" bestFit="1" customWidth="1"/>
    <col min="15" max="15" width="10.7265625" bestFit="1" customWidth="1"/>
  </cols>
  <sheetData>
    <row r="1" spans="1:2" x14ac:dyDescent="0.35">
      <c r="A1" s="52" t="s">
        <v>1</v>
      </c>
      <c r="B1" t="s">
        <v>72</v>
      </c>
    </row>
    <row r="3" spans="1:2" x14ac:dyDescent="0.35">
      <c r="A3" s="52" t="s">
        <v>65</v>
      </c>
      <c r="B3" t="s">
        <v>68</v>
      </c>
    </row>
    <row r="4" spans="1:2" x14ac:dyDescent="0.35">
      <c r="A4" s="53" t="s">
        <v>35</v>
      </c>
      <c r="B4" s="1">
        <v>6879885.8100000015</v>
      </c>
    </row>
    <row r="5" spans="1:2" x14ac:dyDescent="0.35">
      <c r="A5" s="53" t="s">
        <v>32</v>
      </c>
      <c r="B5" s="1">
        <v>6790678.4900000012</v>
      </c>
    </row>
    <row r="6" spans="1:2" x14ac:dyDescent="0.35">
      <c r="A6" s="53" t="s">
        <v>29</v>
      </c>
      <c r="B6" s="1">
        <v>6790574.25</v>
      </c>
    </row>
    <row r="7" spans="1:2" x14ac:dyDescent="0.35">
      <c r="A7" s="53" t="s">
        <v>12</v>
      </c>
      <c r="B7" s="1">
        <v>6760053.0099999988</v>
      </c>
    </row>
    <row r="8" spans="1:2" x14ac:dyDescent="0.35">
      <c r="A8" s="53" t="s">
        <v>30</v>
      </c>
      <c r="B8" s="1">
        <v>6589169.5200000023</v>
      </c>
    </row>
    <row r="9" spans="1:2" x14ac:dyDescent="0.35">
      <c r="A9" s="53" t="s">
        <v>66</v>
      </c>
      <c r="B9" s="1">
        <v>33810361.080000006</v>
      </c>
    </row>
    <row r="28" spans="1:12" x14ac:dyDescent="0.35">
      <c r="A28" s="43"/>
      <c r="B28" s="44"/>
      <c r="C28" s="45"/>
    </row>
    <row r="29" spans="1:12" ht="31" x14ac:dyDescent="0.7">
      <c r="A29" s="46"/>
      <c r="B29" s="47"/>
      <c r="C29" s="48"/>
      <c r="D29" s="52" t="s">
        <v>65</v>
      </c>
      <c r="E29" t="s">
        <v>68</v>
      </c>
      <c r="H29" s="54" t="s">
        <v>77</v>
      </c>
      <c r="I29" s="55" t="s">
        <v>75</v>
      </c>
      <c r="K29" s="52" t="s">
        <v>65</v>
      </c>
      <c r="L29" t="s">
        <v>75</v>
      </c>
    </row>
    <row r="30" spans="1:12" ht="31" x14ac:dyDescent="0.7">
      <c r="A30" s="46"/>
      <c r="B30" s="47"/>
      <c r="C30" s="48"/>
      <c r="D30" s="53" t="s">
        <v>25</v>
      </c>
      <c r="E30" s="1">
        <v>15659955.509999983</v>
      </c>
      <c r="H30" s="56" t="s">
        <v>31</v>
      </c>
      <c r="I30" s="57">
        <v>1004880.2632517648</v>
      </c>
      <c r="K30" s="53" t="s">
        <v>31</v>
      </c>
      <c r="L30" s="2">
        <v>1004880.2632517648</v>
      </c>
    </row>
    <row r="31" spans="1:12" ht="31" x14ac:dyDescent="0.7">
      <c r="A31" s="46"/>
      <c r="B31" s="47"/>
      <c r="C31" s="48"/>
      <c r="D31" s="53" t="s">
        <v>15</v>
      </c>
      <c r="E31" s="1">
        <v>16354455.289999995</v>
      </c>
      <c r="H31" s="56" t="s">
        <v>8</v>
      </c>
      <c r="I31" s="57">
        <v>1003699.0231364233</v>
      </c>
      <c r="K31" s="53" t="s">
        <v>8</v>
      </c>
      <c r="L31" s="2">
        <v>1003699.0231364233</v>
      </c>
    </row>
    <row r="32" spans="1:12" ht="31" x14ac:dyDescent="0.7">
      <c r="A32" s="46"/>
      <c r="B32" s="47"/>
      <c r="C32" s="48"/>
      <c r="D32" s="53" t="s">
        <v>13</v>
      </c>
      <c r="E32" s="1">
        <v>15292167.329999993</v>
      </c>
      <c r="H32" s="56" t="s">
        <v>26</v>
      </c>
      <c r="I32" s="57">
        <v>991636.13466779573</v>
      </c>
      <c r="K32" s="53" t="s">
        <v>26</v>
      </c>
      <c r="L32" s="2">
        <v>991636.13466779573</v>
      </c>
    </row>
    <row r="33" spans="1:12" ht="31" x14ac:dyDescent="0.7">
      <c r="A33" s="46"/>
      <c r="B33" s="47"/>
      <c r="C33" s="48"/>
      <c r="D33" s="53" t="s">
        <v>22</v>
      </c>
      <c r="E33" s="1">
        <v>15045115.020000024</v>
      </c>
      <c r="H33" s="56" t="s">
        <v>32</v>
      </c>
      <c r="I33" s="57">
        <v>1002714.7150576268</v>
      </c>
      <c r="K33" s="53" t="s">
        <v>32</v>
      </c>
      <c r="L33" s="2">
        <v>1002714.7150576268</v>
      </c>
    </row>
    <row r="34" spans="1:12" ht="31" x14ac:dyDescent="0.7">
      <c r="A34" s="46"/>
      <c r="B34" s="47"/>
      <c r="C34" s="48"/>
      <c r="D34" s="53" t="s">
        <v>9</v>
      </c>
      <c r="E34" s="1">
        <v>15522081.200000005</v>
      </c>
      <c r="H34" s="56" t="s">
        <v>17</v>
      </c>
      <c r="I34" s="57">
        <v>1015571.9707154338</v>
      </c>
      <c r="K34" s="53" t="s">
        <v>17</v>
      </c>
      <c r="L34" s="2">
        <v>1015571.9707154338</v>
      </c>
    </row>
    <row r="35" spans="1:12" ht="31" x14ac:dyDescent="0.7">
      <c r="A35" s="46"/>
      <c r="B35" s="47"/>
      <c r="C35" s="48"/>
      <c r="D35" s="53" t="s">
        <v>20</v>
      </c>
      <c r="E35" s="1">
        <v>14206460.569999997</v>
      </c>
      <c r="H35" s="56" t="s">
        <v>14</v>
      </c>
      <c r="I35" s="57">
        <v>984775.54551265715</v>
      </c>
      <c r="K35" s="53" t="s">
        <v>14</v>
      </c>
      <c r="L35" s="2">
        <v>984775.54551265715</v>
      </c>
    </row>
    <row r="36" spans="1:12" ht="31" x14ac:dyDescent="0.7">
      <c r="A36" s="46"/>
      <c r="B36" s="47"/>
      <c r="C36" s="48"/>
      <c r="D36" s="53" t="s">
        <v>19</v>
      </c>
      <c r="E36" s="1">
        <v>15371347.520000001</v>
      </c>
      <c r="H36" s="56" t="s">
        <v>12</v>
      </c>
      <c r="I36" s="57">
        <v>997496.76526786538</v>
      </c>
      <c r="K36" s="53" t="s">
        <v>12</v>
      </c>
      <c r="L36" s="2">
        <v>997496.76526786538</v>
      </c>
    </row>
    <row r="37" spans="1:12" ht="31" x14ac:dyDescent="0.7">
      <c r="A37" s="46"/>
      <c r="B37" s="47"/>
      <c r="C37" s="48"/>
      <c r="D37" s="53" t="s">
        <v>11</v>
      </c>
      <c r="E37" s="1">
        <v>17929317.920000009</v>
      </c>
      <c r="H37" s="56" t="s">
        <v>16</v>
      </c>
      <c r="I37" s="57">
        <v>999441.7507639504</v>
      </c>
      <c r="K37" s="53" t="s">
        <v>16</v>
      </c>
      <c r="L37" s="2">
        <v>999441.7507639504</v>
      </c>
    </row>
    <row r="38" spans="1:12" ht="31" x14ac:dyDescent="0.7">
      <c r="A38" s="46"/>
      <c r="B38" s="47"/>
      <c r="C38" s="48"/>
      <c r="D38" s="53" t="s">
        <v>66</v>
      </c>
      <c r="E38" s="1">
        <v>125380900.36000001</v>
      </c>
      <c r="H38" s="56" t="s">
        <v>10</v>
      </c>
      <c r="I38" s="57">
        <v>989688.30731999292</v>
      </c>
      <c r="K38" s="53" t="s">
        <v>10</v>
      </c>
      <c r="L38" s="2">
        <v>989688.30731999292</v>
      </c>
    </row>
    <row r="39" spans="1:12" ht="31" x14ac:dyDescent="0.7">
      <c r="A39" s="46"/>
      <c r="B39" s="47"/>
      <c r="C39" s="48"/>
      <c r="H39" s="56" t="s">
        <v>28</v>
      </c>
      <c r="I39" s="57">
        <v>1006268.9611348346</v>
      </c>
      <c r="K39" s="53" t="s">
        <v>28</v>
      </c>
      <c r="L39" s="2">
        <v>1006268.9611348346</v>
      </c>
    </row>
    <row r="40" spans="1:12" ht="31" x14ac:dyDescent="0.7">
      <c r="A40" s="46"/>
      <c r="B40" s="47"/>
      <c r="C40" s="48"/>
      <c r="H40" s="56" t="s">
        <v>23</v>
      </c>
      <c r="I40" s="57">
        <v>997830.84946537472</v>
      </c>
      <c r="K40" s="53" t="s">
        <v>23</v>
      </c>
      <c r="L40" s="2">
        <v>997830.84946537472</v>
      </c>
    </row>
    <row r="41" spans="1:12" ht="31" x14ac:dyDescent="0.7">
      <c r="A41" s="46"/>
      <c r="B41" s="47"/>
      <c r="C41" s="48"/>
      <c r="H41" s="56" t="s">
        <v>30</v>
      </c>
      <c r="I41" s="57">
        <v>999783.3009967492</v>
      </c>
      <c r="K41" s="53" t="s">
        <v>30</v>
      </c>
      <c r="L41" s="2">
        <v>999783.3009967492</v>
      </c>
    </row>
    <row r="42" spans="1:12" ht="31" x14ac:dyDescent="0.7">
      <c r="A42" s="46"/>
      <c r="B42" s="47"/>
      <c r="C42" s="48"/>
      <c r="H42" s="56" t="s">
        <v>34</v>
      </c>
      <c r="I42" s="57">
        <v>999075.65641183965</v>
      </c>
      <c r="K42" s="53" t="s">
        <v>34</v>
      </c>
      <c r="L42" s="2">
        <v>999075.65641183965</v>
      </c>
    </row>
    <row r="43" spans="1:12" ht="31" x14ac:dyDescent="0.7">
      <c r="A43" s="46"/>
      <c r="B43" s="47"/>
      <c r="C43" s="48"/>
      <c r="H43" s="56" t="s">
        <v>27</v>
      </c>
      <c r="I43" s="57">
        <v>1008420.7639361796</v>
      </c>
      <c r="K43" s="53" t="s">
        <v>27</v>
      </c>
      <c r="L43" s="2">
        <v>1008420.7639361796</v>
      </c>
    </row>
    <row r="44" spans="1:12" ht="31" x14ac:dyDescent="0.7">
      <c r="A44" s="46"/>
      <c r="B44" s="47"/>
      <c r="C44" s="48"/>
      <c r="H44" s="56" t="s">
        <v>21</v>
      </c>
      <c r="I44" s="57">
        <v>995315.90778651054</v>
      </c>
      <c r="K44" s="53" t="s">
        <v>21</v>
      </c>
      <c r="L44" s="2">
        <v>995315.90778651054</v>
      </c>
    </row>
    <row r="45" spans="1:12" ht="31" x14ac:dyDescent="0.7">
      <c r="A45" s="49"/>
      <c r="B45" s="50"/>
      <c r="C45" s="51"/>
      <c r="H45" s="56" t="s">
        <v>33</v>
      </c>
      <c r="I45" s="57">
        <v>1002656.9313129522</v>
      </c>
      <c r="K45" s="53" t="s">
        <v>33</v>
      </c>
      <c r="L45" s="2">
        <v>1002656.9313129522</v>
      </c>
    </row>
    <row r="46" spans="1:12" ht="31" x14ac:dyDescent="0.7">
      <c r="H46" s="56" t="s">
        <v>29</v>
      </c>
      <c r="I46" s="57">
        <v>997820.62185791763</v>
      </c>
      <c r="K46" s="53" t="s">
        <v>29</v>
      </c>
      <c r="L46" s="2">
        <v>997820.62185791763</v>
      </c>
    </row>
    <row r="47" spans="1:12" ht="31" x14ac:dyDescent="0.7">
      <c r="H47" s="56" t="s">
        <v>35</v>
      </c>
      <c r="I47" s="57">
        <v>987355.90607212204</v>
      </c>
      <c r="K47" s="53" t="s">
        <v>35</v>
      </c>
      <c r="L47" s="2">
        <v>987355.90607212204</v>
      </c>
    </row>
    <row r="48" spans="1:12" ht="31" x14ac:dyDescent="0.7">
      <c r="H48" s="56" t="s">
        <v>18</v>
      </c>
      <c r="I48" s="57">
        <v>994387.44864341011</v>
      </c>
      <c r="K48" s="53" t="s">
        <v>18</v>
      </c>
      <c r="L48" s="2">
        <v>994387.44864341011</v>
      </c>
    </row>
    <row r="49" spans="8:12" ht="31" x14ac:dyDescent="0.7">
      <c r="H49" s="56" t="s">
        <v>24</v>
      </c>
      <c r="I49" s="57">
        <v>1001625.4651430899</v>
      </c>
      <c r="K49" s="53" t="s">
        <v>24</v>
      </c>
      <c r="L49" s="2">
        <v>1001625.4651430899</v>
      </c>
    </row>
    <row r="50" spans="8:12" ht="31" x14ac:dyDescent="0.7">
      <c r="H50" s="56" t="s">
        <v>66</v>
      </c>
      <c r="I50" s="57">
        <v>999022.09312828199</v>
      </c>
      <c r="K50" s="53" t="s">
        <v>66</v>
      </c>
      <c r="L50" s="2">
        <v>999022.09312828199</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B162E-C028-4C5E-B85E-C7171A87CB38}">
  <dimension ref="A1:H5002"/>
  <sheetViews>
    <sheetView workbookViewId="0">
      <selection activeCell="C4" sqref="C4"/>
    </sheetView>
  </sheetViews>
  <sheetFormatPr defaultRowHeight="14.5" x14ac:dyDescent="0.35"/>
  <cols>
    <col min="1" max="1" width="11.26953125" bestFit="1" customWidth="1"/>
    <col min="2" max="2" width="6.54296875" style="1" customWidth="1"/>
    <col min="3" max="3" width="16.81640625" bestFit="1" customWidth="1"/>
    <col min="4" max="4" width="18.6328125" style="1" customWidth="1"/>
    <col min="5" max="5" width="23.7265625" style="2" customWidth="1"/>
    <col min="6" max="6" width="24.453125" style="2" customWidth="1"/>
    <col min="7" max="7" width="19.453125" style="2" customWidth="1"/>
    <col min="8" max="8" width="20.81640625" style="2" customWidth="1"/>
  </cols>
  <sheetData>
    <row r="1" spans="1:8" x14ac:dyDescent="0.35">
      <c r="A1" t="s">
        <v>0</v>
      </c>
      <c r="B1" s="1" t="s">
        <v>1</v>
      </c>
      <c r="C1" t="s">
        <v>2</v>
      </c>
      <c r="D1" s="1" t="s">
        <v>3</v>
      </c>
      <c r="E1" s="2" t="s">
        <v>4</v>
      </c>
      <c r="F1" s="2" t="s">
        <v>5</v>
      </c>
      <c r="G1" s="2" t="s">
        <v>6</v>
      </c>
      <c r="H1" s="2" t="s">
        <v>7</v>
      </c>
    </row>
    <row r="2" spans="1:8" x14ac:dyDescent="0.35">
      <c r="A2" s="8" t="s">
        <v>8</v>
      </c>
      <c r="B2" s="33">
        <v>2019</v>
      </c>
      <c r="C2" s="8" t="s">
        <v>9</v>
      </c>
      <c r="D2" s="33">
        <v>19268.63</v>
      </c>
      <c r="E2" s="34">
        <v>18686.68</v>
      </c>
      <c r="F2" s="34">
        <v>72.69</v>
      </c>
      <c r="G2" s="34">
        <v>87.59</v>
      </c>
      <c r="H2" s="34">
        <v>53.64</v>
      </c>
    </row>
    <row r="3" spans="1:8" x14ac:dyDescent="0.35">
      <c r="A3" s="8" t="s">
        <v>10</v>
      </c>
      <c r="B3" s="33">
        <v>2019</v>
      </c>
      <c r="C3" s="8" t="s">
        <v>11</v>
      </c>
      <c r="D3" s="33">
        <v>3916.97</v>
      </c>
      <c r="E3" s="34">
        <v>4394.4799999999996</v>
      </c>
      <c r="F3" s="34">
        <v>192.52</v>
      </c>
      <c r="G3" s="34">
        <v>1153.99</v>
      </c>
      <c r="H3" s="34">
        <v>30.61</v>
      </c>
    </row>
    <row r="4" spans="1:8" x14ac:dyDescent="0.35">
      <c r="A4" s="8" t="s">
        <v>12</v>
      </c>
      <c r="B4" s="33">
        <v>2022</v>
      </c>
      <c r="C4" s="8" t="s">
        <v>13</v>
      </c>
      <c r="D4" s="33">
        <v>9700.16</v>
      </c>
      <c r="E4" s="34">
        <v>8909.16</v>
      </c>
      <c r="F4" s="34">
        <v>166.94</v>
      </c>
      <c r="G4" s="34">
        <v>1006.11</v>
      </c>
      <c r="H4" s="34">
        <v>48.08</v>
      </c>
    </row>
    <row r="5" spans="1:8" x14ac:dyDescent="0.35">
      <c r="A5" s="8" t="s">
        <v>14</v>
      </c>
      <c r="B5" s="33">
        <v>2023</v>
      </c>
      <c r="C5" s="8" t="s">
        <v>9</v>
      </c>
      <c r="D5" s="33">
        <v>46299.69</v>
      </c>
      <c r="E5" s="34">
        <v>40551.22</v>
      </c>
      <c r="F5" s="34">
        <v>120.19</v>
      </c>
      <c r="G5" s="34">
        <v>953.05</v>
      </c>
      <c r="H5" s="34">
        <v>31.91</v>
      </c>
    </row>
    <row r="6" spans="1:8" x14ac:dyDescent="0.35">
      <c r="A6" s="8" t="s">
        <v>14</v>
      </c>
      <c r="B6" s="33">
        <v>2023</v>
      </c>
      <c r="C6" s="8" t="s">
        <v>15</v>
      </c>
      <c r="D6" s="33">
        <v>33096.57</v>
      </c>
      <c r="E6" s="34">
        <v>36980.82</v>
      </c>
      <c r="F6" s="34">
        <v>104.74</v>
      </c>
      <c r="G6" s="34">
        <v>1105.47</v>
      </c>
      <c r="H6" s="34">
        <v>36.06</v>
      </c>
    </row>
    <row r="7" spans="1:8" x14ac:dyDescent="0.35">
      <c r="A7" s="8" t="s">
        <v>16</v>
      </c>
      <c r="B7" s="33">
        <v>2024</v>
      </c>
      <c r="C7" s="8" t="s">
        <v>9</v>
      </c>
      <c r="D7" s="33">
        <v>11962.89</v>
      </c>
      <c r="E7" s="34">
        <v>11196.04</v>
      </c>
      <c r="F7" s="34">
        <v>136.21</v>
      </c>
      <c r="G7" s="34">
        <v>1311.91</v>
      </c>
      <c r="H7" s="34">
        <v>37.090000000000003</v>
      </c>
    </row>
    <row r="8" spans="1:8" x14ac:dyDescent="0.35">
      <c r="A8" s="8" t="s">
        <v>12</v>
      </c>
      <c r="B8" s="33">
        <v>2024</v>
      </c>
      <c r="C8" s="8" t="s">
        <v>11</v>
      </c>
      <c r="D8" s="33">
        <v>45038.720000000001</v>
      </c>
      <c r="E8" s="34">
        <v>39191.25</v>
      </c>
      <c r="F8" s="34">
        <v>179.27</v>
      </c>
      <c r="G8" s="34">
        <v>1349.45</v>
      </c>
      <c r="H8" s="34">
        <v>68.930000000000007</v>
      </c>
    </row>
    <row r="9" spans="1:8" x14ac:dyDescent="0.35">
      <c r="A9" s="8" t="s">
        <v>17</v>
      </c>
      <c r="B9" s="33">
        <v>2019</v>
      </c>
      <c r="C9" s="8" t="s">
        <v>9</v>
      </c>
      <c r="D9" s="33">
        <v>12791.2</v>
      </c>
      <c r="E9" s="34">
        <v>12233.28</v>
      </c>
      <c r="F9" s="34">
        <v>90.8</v>
      </c>
      <c r="G9" s="34">
        <v>1229.29</v>
      </c>
      <c r="H9" s="34">
        <v>59.9</v>
      </c>
    </row>
    <row r="10" spans="1:8" x14ac:dyDescent="0.35">
      <c r="A10" s="8" t="s">
        <v>18</v>
      </c>
      <c r="B10" s="33">
        <v>2019</v>
      </c>
      <c r="C10" s="8" t="s">
        <v>19</v>
      </c>
      <c r="D10" s="33">
        <v>14795.65</v>
      </c>
      <c r="E10" s="34">
        <v>14346.97</v>
      </c>
      <c r="F10" s="34">
        <v>128.91</v>
      </c>
      <c r="G10" s="34">
        <v>450.33</v>
      </c>
      <c r="H10" s="34">
        <v>59.01</v>
      </c>
    </row>
    <row r="11" spans="1:8" x14ac:dyDescent="0.35">
      <c r="A11" s="8" t="s">
        <v>16</v>
      </c>
      <c r="B11" s="33">
        <v>2019</v>
      </c>
      <c r="C11" s="8" t="s">
        <v>20</v>
      </c>
      <c r="D11" s="33">
        <v>12118.32</v>
      </c>
      <c r="E11" s="34">
        <v>13631.17</v>
      </c>
      <c r="F11" s="34">
        <v>141.75</v>
      </c>
      <c r="G11" s="34">
        <v>359.26</v>
      </c>
      <c r="H11" s="34">
        <v>42.42</v>
      </c>
    </row>
    <row r="12" spans="1:8" x14ac:dyDescent="0.35">
      <c r="A12" s="8" t="s">
        <v>21</v>
      </c>
      <c r="B12" s="33">
        <v>2024</v>
      </c>
      <c r="C12" s="8" t="s">
        <v>22</v>
      </c>
      <c r="D12" s="33">
        <v>39478.699999999997</v>
      </c>
      <c r="E12" s="34">
        <v>40087.26</v>
      </c>
      <c r="F12" s="34">
        <v>155.55000000000001</v>
      </c>
      <c r="G12" s="34">
        <v>375.84</v>
      </c>
      <c r="H12" s="34">
        <v>31.16</v>
      </c>
    </row>
    <row r="13" spans="1:8" x14ac:dyDescent="0.35">
      <c r="A13" s="8" t="s">
        <v>23</v>
      </c>
      <c r="B13" s="33">
        <v>2022</v>
      </c>
      <c r="C13" s="8" t="s">
        <v>22</v>
      </c>
      <c r="D13" s="33">
        <v>41025.9</v>
      </c>
      <c r="E13" s="34">
        <v>35437.9</v>
      </c>
      <c r="F13" s="34">
        <v>49.95</v>
      </c>
      <c r="G13" s="34">
        <v>1219.43</v>
      </c>
      <c r="H13" s="34">
        <v>33.79</v>
      </c>
    </row>
    <row r="14" spans="1:8" x14ac:dyDescent="0.35">
      <c r="A14" s="8" t="s">
        <v>24</v>
      </c>
      <c r="B14" s="33">
        <v>2024</v>
      </c>
      <c r="C14" s="8" t="s">
        <v>15</v>
      </c>
      <c r="D14" s="33">
        <v>22924.85</v>
      </c>
      <c r="E14" s="34">
        <v>22406.240000000002</v>
      </c>
      <c r="F14" s="34">
        <v>89.59</v>
      </c>
      <c r="G14" s="34">
        <v>836.05</v>
      </c>
      <c r="H14" s="34">
        <v>45.43</v>
      </c>
    </row>
    <row r="15" spans="1:8" x14ac:dyDescent="0.35">
      <c r="A15" s="8" t="s">
        <v>14</v>
      </c>
      <c r="B15" s="33">
        <v>2018</v>
      </c>
      <c r="C15" s="8" t="s">
        <v>15</v>
      </c>
      <c r="D15" s="33">
        <v>29295.07</v>
      </c>
      <c r="E15" s="34">
        <v>34102.25</v>
      </c>
      <c r="F15" s="34">
        <v>46.64</v>
      </c>
      <c r="G15" s="34">
        <v>1286.73</v>
      </c>
      <c r="H15" s="34">
        <v>32.950000000000003</v>
      </c>
    </row>
    <row r="16" spans="1:8" x14ac:dyDescent="0.35">
      <c r="A16" s="8" t="s">
        <v>24</v>
      </c>
      <c r="B16" s="33">
        <v>2022</v>
      </c>
      <c r="C16" s="8" t="s">
        <v>25</v>
      </c>
      <c r="D16" s="33">
        <v>32457.98</v>
      </c>
      <c r="E16" s="34">
        <v>27905.84</v>
      </c>
      <c r="F16" s="34">
        <v>46.77</v>
      </c>
      <c r="G16" s="34">
        <v>865.6</v>
      </c>
      <c r="H16" s="34">
        <v>46.46</v>
      </c>
    </row>
    <row r="17" spans="1:8" x14ac:dyDescent="0.35">
      <c r="A17" s="8" t="s">
        <v>24</v>
      </c>
      <c r="B17" s="33">
        <v>2021</v>
      </c>
      <c r="C17" s="8" t="s">
        <v>19</v>
      </c>
      <c r="D17" s="33">
        <v>43264.26</v>
      </c>
      <c r="E17" s="34">
        <v>44777.94</v>
      </c>
      <c r="F17" s="34">
        <v>41.81</v>
      </c>
      <c r="G17" s="34">
        <v>665.18</v>
      </c>
      <c r="H17" s="34">
        <v>48.22</v>
      </c>
    </row>
    <row r="18" spans="1:8" x14ac:dyDescent="0.35">
      <c r="A18" s="8" t="s">
        <v>26</v>
      </c>
      <c r="B18" s="33">
        <v>2021</v>
      </c>
      <c r="C18" s="8" t="s">
        <v>22</v>
      </c>
      <c r="D18" s="33">
        <v>23131.08</v>
      </c>
      <c r="E18" s="34">
        <v>21882.67</v>
      </c>
      <c r="F18" s="34">
        <v>50.79</v>
      </c>
      <c r="G18" s="34">
        <v>853.06</v>
      </c>
      <c r="H18" s="34">
        <v>49.78</v>
      </c>
    </row>
    <row r="19" spans="1:8" x14ac:dyDescent="0.35">
      <c r="A19" s="8" t="s">
        <v>27</v>
      </c>
      <c r="B19" s="33">
        <v>2020</v>
      </c>
      <c r="C19" s="8" t="s">
        <v>11</v>
      </c>
      <c r="D19" s="33">
        <v>18483.82</v>
      </c>
      <c r="E19" s="34">
        <v>21071.65</v>
      </c>
      <c r="F19" s="34">
        <v>198.62</v>
      </c>
      <c r="G19" s="34">
        <v>143.12</v>
      </c>
      <c r="H19" s="34">
        <v>48.83</v>
      </c>
    </row>
    <row r="20" spans="1:8" x14ac:dyDescent="0.35">
      <c r="A20" s="8" t="s">
        <v>18</v>
      </c>
      <c r="B20" s="33">
        <v>2022</v>
      </c>
      <c r="C20" s="8" t="s">
        <v>19</v>
      </c>
      <c r="D20" s="33">
        <v>25829.56</v>
      </c>
      <c r="E20" s="34">
        <v>20806.34</v>
      </c>
      <c r="F20" s="34">
        <v>119.62</v>
      </c>
      <c r="G20" s="34">
        <v>185.01</v>
      </c>
      <c r="H20" s="34">
        <v>32.51</v>
      </c>
    </row>
    <row r="21" spans="1:8" x14ac:dyDescent="0.35">
      <c r="A21" s="8" t="s">
        <v>17</v>
      </c>
      <c r="B21" s="33">
        <v>2018</v>
      </c>
      <c r="C21" s="8" t="s">
        <v>11</v>
      </c>
      <c r="D21" s="33">
        <v>11314.08</v>
      </c>
      <c r="E21" s="34">
        <v>10287.700000000001</v>
      </c>
      <c r="F21" s="34">
        <v>111.67</v>
      </c>
      <c r="G21" s="34">
        <v>953.52</v>
      </c>
      <c r="H21" s="34">
        <v>33.75</v>
      </c>
    </row>
    <row r="22" spans="1:8" x14ac:dyDescent="0.35">
      <c r="A22" s="8" t="s">
        <v>27</v>
      </c>
      <c r="B22" s="33">
        <v>2019</v>
      </c>
      <c r="C22" s="8" t="s">
        <v>9</v>
      </c>
      <c r="D22" s="33">
        <v>10653.37</v>
      </c>
      <c r="E22" s="34">
        <v>8992.33</v>
      </c>
      <c r="F22" s="34">
        <v>74.16</v>
      </c>
      <c r="G22" s="34">
        <v>37.76</v>
      </c>
      <c r="H22" s="34">
        <v>46.44</v>
      </c>
    </row>
    <row r="23" spans="1:8" x14ac:dyDescent="0.35">
      <c r="A23" s="8" t="s">
        <v>8</v>
      </c>
      <c r="B23" s="33">
        <v>2020</v>
      </c>
      <c r="C23" s="8" t="s">
        <v>9</v>
      </c>
      <c r="D23" s="33">
        <v>1322.82</v>
      </c>
      <c r="E23" s="34">
        <v>1394.01</v>
      </c>
      <c r="F23" s="34">
        <v>88.85</v>
      </c>
      <c r="G23" s="34">
        <v>205.78</v>
      </c>
      <c r="H23" s="34">
        <v>30.63</v>
      </c>
    </row>
    <row r="24" spans="1:8" x14ac:dyDescent="0.35">
      <c r="A24" s="8" t="s">
        <v>16</v>
      </c>
      <c r="B24" s="33">
        <v>2023</v>
      </c>
      <c r="C24" s="8" t="s">
        <v>19</v>
      </c>
      <c r="D24" s="33">
        <v>33403.26</v>
      </c>
      <c r="E24" s="34">
        <v>39125.379999999997</v>
      </c>
      <c r="F24" s="34">
        <v>137.6</v>
      </c>
      <c r="G24" s="34">
        <v>1299.21</v>
      </c>
      <c r="H24" s="34">
        <v>36.549999999999997</v>
      </c>
    </row>
    <row r="25" spans="1:8" x14ac:dyDescent="0.35">
      <c r="A25" s="8" t="s">
        <v>28</v>
      </c>
      <c r="B25" s="33">
        <v>2023</v>
      </c>
      <c r="C25" s="8" t="s">
        <v>9</v>
      </c>
      <c r="D25" s="33">
        <v>30875.29</v>
      </c>
      <c r="E25" s="34">
        <v>31341.599999999999</v>
      </c>
      <c r="F25" s="34">
        <v>198.26</v>
      </c>
      <c r="G25" s="34">
        <v>349.04</v>
      </c>
      <c r="H25" s="34">
        <v>52.64</v>
      </c>
    </row>
    <row r="26" spans="1:8" x14ac:dyDescent="0.35">
      <c r="A26" s="8" t="s">
        <v>27</v>
      </c>
      <c r="B26" s="33">
        <v>2024</v>
      </c>
      <c r="C26" s="8" t="s">
        <v>11</v>
      </c>
      <c r="D26" s="33">
        <v>33085.769999999997</v>
      </c>
      <c r="E26" s="34">
        <v>28923.13</v>
      </c>
      <c r="F26" s="34">
        <v>37.71</v>
      </c>
      <c r="G26" s="34">
        <v>552.45000000000005</v>
      </c>
      <c r="H26" s="34">
        <v>38.96</v>
      </c>
    </row>
    <row r="27" spans="1:8" x14ac:dyDescent="0.35">
      <c r="A27" s="8" t="s">
        <v>12</v>
      </c>
      <c r="B27" s="33">
        <v>2018</v>
      </c>
      <c r="C27" s="8" t="s">
        <v>15</v>
      </c>
      <c r="D27" s="33">
        <v>12336.2</v>
      </c>
      <c r="E27" s="34">
        <v>10077.91</v>
      </c>
      <c r="F27" s="34">
        <v>38.86</v>
      </c>
      <c r="G27" s="34">
        <v>689.21</v>
      </c>
      <c r="H27" s="34">
        <v>36.92</v>
      </c>
    </row>
    <row r="28" spans="1:8" x14ac:dyDescent="0.35">
      <c r="A28" s="8" t="s">
        <v>26</v>
      </c>
      <c r="B28" s="33">
        <v>2021</v>
      </c>
      <c r="C28" s="8" t="s">
        <v>25</v>
      </c>
      <c r="D28" s="33">
        <v>5949.18</v>
      </c>
      <c r="E28" s="34">
        <v>6656.14</v>
      </c>
      <c r="F28" s="34">
        <v>35.46</v>
      </c>
      <c r="G28" s="34">
        <v>698.43</v>
      </c>
      <c r="H28" s="34">
        <v>61.48</v>
      </c>
    </row>
    <row r="29" spans="1:8" x14ac:dyDescent="0.35">
      <c r="A29" s="8" t="s">
        <v>14</v>
      </c>
      <c r="B29" s="33">
        <v>2018</v>
      </c>
      <c r="C29" s="8" t="s">
        <v>22</v>
      </c>
      <c r="D29" s="33">
        <v>17470.52</v>
      </c>
      <c r="E29" s="34">
        <v>16267.24</v>
      </c>
      <c r="F29" s="34">
        <v>73.760000000000005</v>
      </c>
      <c r="G29" s="34">
        <v>855.4</v>
      </c>
      <c r="H29" s="34">
        <v>60.11</v>
      </c>
    </row>
    <row r="30" spans="1:8" x14ac:dyDescent="0.35">
      <c r="A30" s="8" t="s">
        <v>29</v>
      </c>
      <c r="B30" s="33">
        <v>2021</v>
      </c>
      <c r="C30" s="8" t="s">
        <v>9</v>
      </c>
      <c r="D30" s="33">
        <v>41676.18</v>
      </c>
      <c r="E30" s="34">
        <v>43058.29</v>
      </c>
      <c r="F30" s="34">
        <v>135.22</v>
      </c>
      <c r="G30" s="34">
        <v>1325.54</v>
      </c>
      <c r="H30" s="34">
        <v>54.32</v>
      </c>
    </row>
    <row r="31" spans="1:8" x14ac:dyDescent="0.35">
      <c r="A31" s="8" t="s">
        <v>30</v>
      </c>
      <c r="B31" s="33">
        <v>2018</v>
      </c>
      <c r="C31" s="8" t="s">
        <v>19</v>
      </c>
      <c r="D31" s="33">
        <v>20604.34</v>
      </c>
      <c r="E31" s="34">
        <v>23257.47</v>
      </c>
      <c r="F31" s="34">
        <v>31.88</v>
      </c>
      <c r="G31" s="34">
        <v>412.45</v>
      </c>
      <c r="H31" s="34">
        <v>67.53</v>
      </c>
    </row>
    <row r="32" spans="1:8" x14ac:dyDescent="0.35">
      <c r="A32" s="8" t="s">
        <v>31</v>
      </c>
      <c r="B32" s="33">
        <v>2020</v>
      </c>
      <c r="C32" s="8" t="s">
        <v>25</v>
      </c>
      <c r="D32" s="33">
        <v>49310.46</v>
      </c>
      <c r="E32" s="34">
        <v>49520.57</v>
      </c>
      <c r="F32" s="34">
        <v>21.69</v>
      </c>
      <c r="G32" s="34">
        <v>983.97</v>
      </c>
      <c r="H32" s="34">
        <v>55.47</v>
      </c>
    </row>
    <row r="33" spans="1:8" x14ac:dyDescent="0.35">
      <c r="A33" s="8" t="s">
        <v>10</v>
      </c>
      <c r="B33" s="33">
        <v>2024</v>
      </c>
      <c r="C33" s="8" t="s">
        <v>22</v>
      </c>
      <c r="D33" s="33">
        <v>26812.66</v>
      </c>
      <c r="E33" s="34">
        <v>28028.3</v>
      </c>
      <c r="F33" s="34">
        <v>57</v>
      </c>
      <c r="G33" s="34">
        <v>891.66</v>
      </c>
      <c r="H33" s="34">
        <v>48.81</v>
      </c>
    </row>
    <row r="34" spans="1:8" x14ac:dyDescent="0.35">
      <c r="A34" s="8" t="s">
        <v>31</v>
      </c>
      <c r="B34" s="33">
        <v>2022</v>
      </c>
      <c r="C34" s="8" t="s">
        <v>25</v>
      </c>
      <c r="D34" s="33">
        <v>17868.63</v>
      </c>
      <c r="E34" s="34">
        <v>20588.93</v>
      </c>
      <c r="F34" s="34">
        <v>82.52</v>
      </c>
      <c r="G34" s="34">
        <v>897.76</v>
      </c>
      <c r="H34" s="34">
        <v>54.59</v>
      </c>
    </row>
    <row r="35" spans="1:8" x14ac:dyDescent="0.35">
      <c r="A35" s="8" t="s">
        <v>24</v>
      </c>
      <c r="B35" s="33">
        <v>2019</v>
      </c>
      <c r="C35" s="8" t="s">
        <v>25</v>
      </c>
      <c r="D35" s="33">
        <v>13732.64</v>
      </c>
      <c r="E35" s="34">
        <v>15129.94</v>
      </c>
      <c r="F35" s="34">
        <v>156.84</v>
      </c>
      <c r="G35" s="34">
        <v>618.88</v>
      </c>
      <c r="H35" s="34">
        <v>38.14</v>
      </c>
    </row>
    <row r="36" spans="1:8" x14ac:dyDescent="0.35">
      <c r="A36" s="8" t="s">
        <v>27</v>
      </c>
      <c r="B36" s="33">
        <v>2019</v>
      </c>
      <c r="C36" s="8" t="s">
        <v>15</v>
      </c>
      <c r="D36" s="33">
        <v>29827.95</v>
      </c>
      <c r="E36" s="34">
        <v>31970.55</v>
      </c>
      <c r="F36" s="34">
        <v>102.81</v>
      </c>
      <c r="G36" s="34">
        <v>1235.4000000000001</v>
      </c>
      <c r="H36" s="34">
        <v>66.680000000000007</v>
      </c>
    </row>
    <row r="37" spans="1:8" x14ac:dyDescent="0.35">
      <c r="A37" s="8" t="s">
        <v>32</v>
      </c>
      <c r="B37" s="33">
        <v>2021</v>
      </c>
      <c r="C37" s="8" t="s">
        <v>22</v>
      </c>
      <c r="D37" s="33">
        <v>28802.2</v>
      </c>
      <c r="E37" s="34">
        <v>29584.639999999999</v>
      </c>
      <c r="F37" s="34">
        <v>190.42</v>
      </c>
      <c r="G37" s="34">
        <v>687.81</v>
      </c>
      <c r="H37" s="34">
        <v>33.729999999999997</v>
      </c>
    </row>
    <row r="38" spans="1:8" x14ac:dyDescent="0.35">
      <c r="A38" s="8" t="s">
        <v>33</v>
      </c>
      <c r="B38" s="33">
        <v>2023</v>
      </c>
      <c r="C38" s="8" t="s">
        <v>22</v>
      </c>
      <c r="D38" s="33">
        <v>29848.3</v>
      </c>
      <c r="E38" s="34">
        <v>27362.18</v>
      </c>
      <c r="F38" s="34">
        <v>47.82</v>
      </c>
      <c r="G38" s="34">
        <v>1131.8</v>
      </c>
      <c r="H38" s="34">
        <v>49.97</v>
      </c>
    </row>
    <row r="39" spans="1:8" x14ac:dyDescent="0.35">
      <c r="A39" s="8" t="s">
        <v>26</v>
      </c>
      <c r="B39" s="33">
        <v>2024</v>
      </c>
      <c r="C39" s="8" t="s">
        <v>20</v>
      </c>
      <c r="D39" s="33">
        <v>39420.559999999998</v>
      </c>
      <c r="E39" s="34">
        <v>34541.01</v>
      </c>
      <c r="F39" s="34">
        <v>65.63</v>
      </c>
      <c r="G39" s="34">
        <v>513.73</v>
      </c>
      <c r="H39" s="34">
        <v>56.49</v>
      </c>
    </row>
    <row r="40" spans="1:8" x14ac:dyDescent="0.35">
      <c r="A40" s="8" t="s">
        <v>26</v>
      </c>
      <c r="B40" s="33">
        <v>2024</v>
      </c>
      <c r="C40" s="8" t="s">
        <v>11</v>
      </c>
      <c r="D40" s="33">
        <v>37292.94</v>
      </c>
      <c r="E40" s="34">
        <v>35268.410000000003</v>
      </c>
      <c r="F40" s="34">
        <v>80.599999999999994</v>
      </c>
      <c r="G40" s="34">
        <v>619.76</v>
      </c>
      <c r="H40" s="34">
        <v>57</v>
      </c>
    </row>
    <row r="41" spans="1:8" x14ac:dyDescent="0.35">
      <c r="A41" s="8" t="s">
        <v>23</v>
      </c>
      <c r="B41" s="33">
        <v>2020</v>
      </c>
      <c r="C41" s="8" t="s">
        <v>15</v>
      </c>
      <c r="D41" s="33">
        <v>44797.11</v>
      </c>
      <c r="E41" s="34">
        <v>41233.800000000003</v>
      </c>
      <c r="F41" s="34">
        <v>64.739999999999995</v>
      </c>
      <c r="G41" s="34">
        <v>1234.6300000000001</v>
      </c>
      <c r="H41" s="34">
        <v>65.69</v>
      </c>
    </row>
    <row r="42" spans="1:8" x14ac:dyDescent="0.35">
      <c r="A42" s="8" t="s">
        <v>23</v>
      </c>
      <c r="B42" s="33">
        <v>2023</v>
      </c>
      <c r="C42" s="8" t="s">
        <v>25</v>
      </c>
      <c r="D42" s="33">
        <v>40398.07</v>
      </c>
      <c r="E42" s="34">
        <v>48103.94</v>
      </c>
      <c r="F42" s="34">
        <v>177.95</v>
      </c>
      <c r="G42" s="34">
        <v>367.79</v>
      </c>
      <c r="H42" s="34">
        <v>32.26</v>
      </c>
    </row>
    <row r="43" spans="1:8" x14ac:dyDescent="0.35">
      <c r="A43" s="8" t="s">
        <v>34</v>
      </c>
      <c r="B43" s="33">
        <v>2020</v>
      </c>
      <c r="C43" s="8" t="s">
        <v>13</v>
      </c>
      <c r="D43" s="33">
        <v>13679.64</v>
      </c>
      <c r="E43" s="34">
        <v>14249.79</v>
      </c>
      <c r="F43" s="34">
        <v>182.75</v>
      </c>
      <c r="G43" s="34">
        <v>776.16</v>
      </c>
      <c r="H43" s="34">
        <v>51.14</v>
      </c>
    </row>
    <row r="44" spans="1:8" x14ac:dyDescent="0.35">
      <c r="A44" s="8" t="s">
        <v>17</v>
      </c>
      <c r="B44" s="33">
        <v>2024</v>
      </c>
      <c r="C44" s="8" t="s">
        <v>22</v>
      </c>
      <c r="D44" s="33">
        <v>11766.79</v>
      </c>
      <c r="E44" s="34">
        <v>11890.12</v>
      </c>
      <c r="F44" s="34">
        <v>21.26</v>
      </c>
      <c r="G44" s="34">
        <v>84.69</v>
      </c>
      <c r="H44" s="34">
        <v>37.22</v>
      </c>
    </row>
    <row r="45" spans="1:8" x14ac:dyDescent="0.35">
      <c r="A45" s="8" t="s">
        <v>31</v>
      </c>
      <c r="B45" s="33">
        <v>2021</v>
      </c>
      <c r="C45" s="8" t="s">
        <v>19</v>
      </c>
      <c r="D45" s="33">
        <v>24444.03</v>
      </c>
      <c r="E45" s="34">
        <v>26615.82</v>
      </c>
      <c r="F45" s="34">
        <v>123.83</v>
      </c>
      <c r="G45" s="34">
        <v>303.77999999999997</v>
      </c>
      <c r="H45" s="34">
        <v>60.73</v>
      </c>
    </row>
    <row r="46" spans="1:8" x14ac:dyDescent="0.35">
      <c r="A46" s="8" t="s">
        <v>34</v>
      </c>
      <c r="B46" s="33">
        <v>2019</v>
      </c>
      <c r="C46" s="8" t="s">
        <v>25</v>
      </c>
      <c r="D46" s="33">
        <v>15476.91</v>
      </c>
      <c r="E46" s="34">
        <v>13087.99</v>
      </c>
      <c r="F46" s="34">
        <v>176.5</v>
      </c>
      <c r="G46" s="34">
        <v>1335.8</v>
      </c>
      <c r="H46" s="34">
        <v>36.700000000000003</v>
      </c>
    </row>
    <row r="47" spans="1:8" x14ac:dyDescent="0.35">
      <c r="A47" s="8" t="s">
        <v>27</v>
      </c>
      <c r="B47" s="33">
        <v>2018</v>
      </c>
      <c r="C47" s="8" t="s">
        <v>22</v>
      </c>
      <c r="D47" s="33">
        <v>2751.15</v>
      </c>
      <c r="E47" s="34">
        <v>2310.7600000000002</v>
      </c>
      <c r="F47" s="34">
        <v>52.39</v>
      </c>
      <c r="G47" s="34">
        <v>622.91999999999996</v>
      </c>
      <c r="H47" s="34">
        <v>51</v>
      </c>
    </row>
    <row r="48" spans="1:8" x14ac:dyDescent="0.35">
      <c r="A48" s="8" t="s">
        <v>28</v>
      </c>
      <c r="B48" s="33">
        <v>2024</v>
      </c>
      <c r="C48" s="8" t="s">
        <v>9</v>
      </c>
      <c r="D48" s="33">
        <v>20238.650000000001</v>
      </c>
      <c r="E48" s="34">
        <v>18395.86</v>
      </c>
      <c r="F48" s="34">
        <v>22.64</v>
      </c>
      <c r="G48" s="34">
        <v>467.6</v>
      </c>
      <c r="H48" s="34">
        <v>50.9</v>
      </c>
    </row>
    <row r="49" spans="1:8" x14ac:dyDescent="0.35">
      <c r="A49" s="8" t="s">
        <v>24</v>
      </c>
      <c r="B49" s="33">
        <v>2022</v>
      </c>
      <c r="C49" s="8" t="s">
        <v>13</v>
      </c>
      <c r="D49" s="33">
        <v>8731.68</v>
      </c>
      <c r="E49" s="34">
        <v>10040.120000000001</v>
      </c>
      <c r="F49" s="34">
        <v>63.83</v>
      </c>
      <c r="G49" s="34">
        <v>543.41</v>
      </c>
      <c r="H49" s="34">
        <v>42.96</v>
      </c>
    </row>
    <row r="50" spans="1:8" x14ac:dyDescent="0.35">
      <c r="A50" s="8" t="s">
        <v>18</v>
      </c>
      <c r="B50" s="33">
        <v>2023</v>
      </c>
      <c r="C50" s="8" t="s">
        <v>20</v>
      </c>
      <c r="D50" s="33">
        <v>23609.83</v>
      </c>
      <c r="E50" s="34">
        <v>25520.57</v>
      </c>
      <c r="F50" s="34">
        <v>152.21</v>
      </c>
      <c r="G50" s="34">
        <v>272.87</v>
      </c>
      <c r="H50" s="34">
        <v>66.14</v>
      </c>
    </row>
    <row r="51" spans="1:8" x14ac:dyDescent="0.35">
      <c r="A51" s="8" t="s">
        <v>33</v>
      </c>
      <c r="B51" s="33">
        <v>2024</v>
      </c>
      <c r="C51" s="8" t="s">
        <v>20</v>
      </c>
      <c r="D51" s="33">
        <v>38427.68</v>
      </c>
      <c r="E51" s="34">
        <v>31258.66</v>
      </c>
      <c r="F51" s="34">
        <v>92.89</v>
      </c>
      <c r="G51" s="34">
        <v>952.23</v>
      </c>
      <c r="H51" s="34">
        <v>40.69</v>
      </c>
    </row>
    <row r="52" spans="1:8" x14ac:dyDescent="0.35">
      <c r="A52" s="8" t="s">
        <v>12</v>
      </c>
      <c r="B52" s="33">
        <v>2023</v>
      </c>
      <c r="C52" s="8" t="s">
        <v>25</v>
      </c>
      <c r="D52" s="33">
        <v>33550.410000000003</v>
      </c>
      <c r="E52" s="34">
        <v>32946.480000000003</v>
      </c>
      <c r="F52" s="34">
        <v>193.85</v>
      </c>
      <c r="G52" s="34">
        <v>1333.3</v>
      </c>
      <c r="H52" s="34">
        <v>55.02</v>
      </c>
    </row>
    <row r="53" spans="1:8" x14ac:dyDescent="0.35">
      <c r="A53" s="8" t="s">
        <v>8</v>
      </c>
      <c r="B53" s="33">
        <v>2020</v>
      </c>
      <c r="C53" s="8" t="s">
        <v>15</v>
      </c>
      <c r="D53" s="33">
        <v>45243.85</v>
      </c>
      <c r="E53" s="34">
        <v>37828.94</v>
      </c>
      <c r="F53" s="34">
        <v>47.21</v>
      </c>
      <c r="G53" s="34">
        <v>559.57000000000005</v>
      </c>
      <c r="H53" s="34">
        <v>50.34</v>
      </c>
    </row>
    <row r="54" spans="1:8" x14ac:dyDescent="0.35">
      <c r="A54" s="8" t="s">
        <v>18</v>
      </c>
      <c r="B54" s="33">
        <v>2023</v>
      </c>
      <c r="C54" s="8" t="s">
        <v>19</v>
      </c>
      <c r="D54" s="33">
        <v>30022.09</v>
      </c>
      <c r="E54" s="34">
        <v>24487.08</v>
      </c>
      <c r="F54" s="34">
        <v>92.64</v>
      </c>
      <c r="G54" s="34">
        <v>1278.03</v>
      </c>
      <c r="H54" s="34">
        <v>54.63</v>
      </c>
    </row>
    <row r="55" spans="1:8" x14ac:dyDescent="0.35">
      <c r="A55" s="8" t="s">
        <v>31</v>
      </c>
      <c r="B55" s="33">
        <v>2019</v>
      </c>
      <c r="C55" s="8" t="s">
        <v>11</v>
      </c>
      <c r="D55" s="33">
        <v>49481.61</v>
      </c>
      <c r="E55" s="34">
        <v>51126.239999999998</v>
      </c>
      <c r="F55" s="34">
        <v>95.46</v>
      </c>
      <c r="G55" s="34">
        <v>1281.78</v>
      </c>
      <c r="H55" s="34">
        <v>59.3</v>
      </c>
    </row>
    <row r="56" spans="1:8" x14ac:dyDescent="0.35">
      <c r="A56" s="8" t="s">
        <v>8</v>
      </c>
      <c r="B56" s="33">
        <v>2022</v>
      </c>
      <c r="C56" s="8" t="s">
        <v>20</v>
      </c>
      <c r="D56" s="33">
        <v>13313.78</v>
      </c>
      <c r="E56" s="34">
        <v>13273.68</v>
      </c>
      <c r="F56" s="34">
        <v>140.85</v>
      </c>
      <c r="G56" s="34">
        <v>183.45</v>
      </c>
      <c r="H56" s="34">
        <v>41.34</v>
      </c>
    </row>
    <row r="57" spans="1:8" x14ac:dyDescent="0.35">
      <c r="A57" s="8" t="s">
        <v>18</v>
      </c>
      <c r="B57" s="33">
        <v>2021</v>
      </c>
      <c r="C57" s="8" t="s">
        <v>22</v>
      </c>
      <c r="D57" s="33">
        <v>33936.660000000003</v>
      </c>
      <c r="E57" s="34">
        <v>31082.9</v>
      </c>
      <c r="F57" s="34">
        <v>24.93</v>
      </c>
      <c r="G57" s="34">
        <v>1234.55</v>
      </c>
      <c r="H57" s="34">
        <v>66.510000000000005</v>
      </c>
    </row>
    <row r="58" spans="1:8" x14ac:dyDescent="0.35">
      <c r="A58" s="8" t="s">
        <v>34</v>
      </c>
      <c r="B58" s="33">
        <v>2020</v>
      </c>
      <c r="C58" s="8" t="s">
        <v>11</v>
      </c>
      <c r="D58" s="33">
        <v>26418.47</v>
      </c>
      <c r="E58" s="34">
        <v>24820.06</v>
      </c>
      <c r="F58" s="34">
        <v>85.69</v>
      </c>
      <c r="G58" s="34">
        <v>1257.32</v>
      </c>
      <c r="H58" s="34">
        <v>65.040000000000006</v>
      </c>
    </row>
    <row r="59" spans="1:8" x14ac:dyDescent="0.35">
      <c r="A59" s="8" t="s">
        <v>30</v>
      </c>
      <c r="B59" s="33">
        <v>2021</v>
      </c>
      <c r="C59" s="8" t="s">
        <v>22</v>
      </c>
      <c r="D59" s="33">
        <v>25204.06</v>
      </c>
      <c r="E59" s="34">
        <v>22725.56</v>
      </c>
      <c r="F59" s="34">
        <v>65.790000000000006</v>
      </c>
      <c r="G59" s="34">
        <v>1196.99</v>
      </c>
      <c r="H59" s="34">
        <v>60.76</v>
      </c>
    </row>
    <row r="60" spans="1:8" x14ac:dyDescent="0.35">
      <c r="A60" s="8" t="s">
        <v>23</v>
      </c>
      <c r="B60" s="33">
        <v>2022</v>
      </c>
      <c r="C60" s="8" t="s">
        <v>11</v>
      </c>
      <c r="D60" s="33">
        <v>3891.45</v>
      </c>
      <c r="E60" s="34">
        <v>4059.29</v>
      </c>
      <c r="F60" s="34">
        <v>183.91</v>
      </c>
      <c r="G60" s="34">
        <v>160.01</v>
      </c>
      <c r="H60" s="34">
        <v>43.77</v>
      </c>
    </row>
    <row r="61" spans="1:8" x14ac:dyDescent="0.35">
      <c r="A61" s="8" t="s">
        <v>32</v>
      </c>
      <c r="B61" s="33">
        <v>2024</v>
      </c>
      <c r="C61" s="8" t="s">
        <v>22</v>
      </c>
      <c r="D61" s="33">
        <v>29007.66</v>
      </c>
      <c r="E61" s="34">
        <v>28622.38</v>
      </c>
      <c r="F61" s="34">
        <v>34.53</v>
      </c>
      <c r="G61" s="34">
        <v>1327.02</v>
      </c>
      <c r="H61" s="34">
        <v>56.87</v>
      </c>
    </row>
    <row r="62" spans="1:8" x14ac:dyDescent="0.35">
      <c r="A62" s="8" t="s">
        <v>30</v>
      </c>
      <c r="B62" s="33">
        <v>2021</v>
      </c>
      <c r="C62" s="8" t="s">
        <v>19</v>
      </c>
      <c r="D62" s="33">
        <v>32727.8</v>
      </c>
      <c r="E62" s="34">
        <v>37447.1</v>
      </c>
      <c r="F62" s="34">
        <v>100.48</v>
      </c>
      <c r="G62" s="34">
        <v>261.12</v>
      </c>
      <c r="H62" s="34">
        <v>39.04</v>
      </c>
    </row>
    <row r="63" spans="1:8" x14ac:dyDescent="0.35">
      <c r="A63" s="8" t="s">
        <v>28</v>
      </c>
      <c r="B63" s="33">
        <v>2023</v>
      </c>
      <c r="C63" s="8" t="s">
        <v>13</v>
      </c>
      <c r="D63" s="33">
        <v>46189.14</v>
      </c>
      <c r="E63" s="34">
        <v>42351.8</v>
      </c>
      <c r="F63" s="34">
        <v>150.94999999999999</v>
      </c>
      <c r="G63" s="34">
        <v>253.83</v>
      </c>
      <c r="H63" s="34">
        <v>33.01</v>
      </c>
    </row>
    <row r="64" spans="1:8" x14ac:dyDescent="0.35">
      <c r="A64" s="8" t="s">
        <v>27</v>
      </c>
      <c r="B64" s="33">
        <v>2024</v>
      </c>
      <c r="C64" s="8" t="s">
        <v>9</v>
      </c>
      <c r="D64" s="33">
        <v>1104.56</v>
      </c>
      <c r="E64" s="34">
        <v>1300.1400000000001</v>
      </c>
      <c r="F64" s="34">
        <v>134.77000000000001</v>
      </c>
      <c r="G64" s="34">
        <v>906.42</v>
      </c>
      <c r="H64" s="34">
        <v>37.85</v>
      </c>
    </row>
    <row r="65" spans="1:8" x14ac:dyDescent="0.35">
      <c r="A65" s="8" t="s">
        <v>30</v>
      </c>
      <c r="B65" s="33">
        <v>2021</v>
      </c>
      <c r="C65" s="8" t="s">
        <v>11</v>
      </c>
      <c r="D65" s="33">
        <v>41701.22</v>
      </c>
      <c r="E65" s="34">
        <v>42629.63</v>
      </c>
      <c r="F65" s="34">
        <v>154.94999999999999</v>
      </c>
      <c r="G65" s="34">
        <v>850.56</v>
      </c>
      <c r="H65" s="34">
        <v>64.400000000000006</v>
      </c>
    </row>
    <row r="66" spans="1:8" x14ac:dyDescent="0.35">
      <c r="A66" s="8" t="s">
        <v>35</v>
      </c>
      <c r="B66" s="33">
        <v>2022</v>
      </c>
      <c r="C66" s="8" t="s">
        <v>11</v>
      </c>
      <c r="D66" s="33">
        <v>11484.88</v>
      </c>
      <c r="E66" s="34">
        <v>10827.65</v>
      </c>
      <c r="F66" s="34">
        <v>196.26</v>
      </c>
      <c r="G66" s="34">
        <v>39.26</v>
      </c>
      <c r="H66" s="34">
        <v>63.03</v>
      </c>
    </row>
    <row r="67" spans="1:8" x14ac:dyDescent="0.35">
      <c r="A67" s="8" t="s">
        <v>10</v>
      </c>
      <c r="B67" s="33">
        <v>2021</v>
      </c>
      <c r="C67" s="8" t="s">
        <v>15</v>
      </c>
      <c r="D67" s="33">
        <v>23043.63</v>
      </c>
      <c r="E67" s="34">
        <v>22714.51</v>
      </c>
      <c r="F67" s="34">
        <v>167.69</v>
      </c>
      <c r="G67" s="34">
        <v>477.21</v>
      </c>
      <c r="H67" s="34">
        <v>56.08</v>
      </c>
    </row>
    <row r="68" spans="1:8" x14ac:dyDescent="0.35">
      <c r="A68" s="8" t="s">
        <v>35</v>
      </c>
      <c r="B68" s="33">
        <v>2024</v>
      </c>
      <c r="C68" s="8" t="s">
        <v>22</v>
      </c>
      <c r="D68" s="33">
        <v>49640.44</v>
      </c>
      <c r="E68" s="34">
        <v>43002.21</v>
      </c>
      <c r="F68" s="34">
        <v>147.97</v>
      </c>
      <c r="G68" s="34">
        <v>1199.99</v>
      </c>
      <c r="H68" s="34">
        <v>66.459999999999994</v>
      </c>
    </row>
    <row r="69" spans="1:8" x14ac:dyDescent="0.35">
      <c r="A69" s="8" t="s">
        <v>23</v>
      </c>
      <c r="B69" s="33">
        <v>2019</v>
      </c>
      <c r="C69" s="8" t="s">
        <v>22</v>
      </c>
      <c r="D69" s="33">
        <v>47373.71</v>
      </c>
      <c r="E69" s="34">
        <v>50237.279999999999</v>
      </c>
      <c r="F69" s="34">
        <v>122.91</v>
      </c>
      <c r="G69" s="34">
        <v>1333.29</v>
      </c>
      <c r="H69" s="34">
        <v>56.63</v>
      </c>
    </row>
    <row r="70" spans="1:8" x14ac:dyDescent="0.35">
      <c r="A70" s="8" t="s">
        <v>17</v>
      </c>
      <c r="B70" s="33">
        <v>2021</v>
      </c>
      <c r="C70" s="8" t="s">
        <v>13</v>
      </c>
      <c r="D70" s="33">
        <v>16464.38</v>
      </c>
      <c r="E70" s="34">
        <v>18670.32</v>
      </c>
      <c r="F70" s="34">
        <v>37.64</v>
      </c>
      <c r="G70" s="34">
        <v>1184.69</v>
      </c>
      <c r="H70" s="34">
        <v>48.42</v>
      </c>
    </row>
    <row r="71" spans="1:8" x14ac:dyDescent="0.35">
      <c r="A71" s="8" t="s">
        <v>12</v>
      </c>
      <c r="B71" s="33">
        <v>2024</v>
      </c>
      <c r="C71" s="8" t="s">
        <v>9</v>
      </c>
      <c r="D71" s="33">
        <v>26111.99</v>
      </c>
      <c r="E71" s="34">
        <v>21589.27</v>
      </c>
      <c r="F71" s="34">
        <v>168.69</v>
      </c>
      <c r="G71" s="34">
        <v>1172.25</v>
      </c>
      <c r="H71" s="34">
        <v>50.31</v>
      </c>
    </row>
    <row r="72" spans="1:8" x14ac:dyDescent="0.35">
      <c r="A72" s="8" t="s">
        <v>35</v>
      </c>
      <c r="B72" s="33">
        <v>2022</v>
      </c>
      <c r="C72" s="8" t="s">
        <v>20</v>
      </c>
      <c r="D72" s="33">
        <v>29147.18</v>
      </c>
      <c r="E72" s="34">
        <v>33953.620000000003</v>
      </c>
      <c r="F72" s="34">
        <v>131.16</v>
      </c>
      <c r="G72" s="34">
        <v>1317.63</v>
      </c>
      <c r="H72" s="34">
        <v>44.8</v>
      </c>
    </row>
    <row r="73" spans="1:8" x14ac:dyDescent="0.35">
      <c r="A73" s="8" t="s">
        <v>27</v>
      </c>
      <c r="B73" s="33">
        <v>2023</v>
      </c>
      <c r="C73" s="8" t="s">
        <v>13</v>
      </c>
      <c r="D73" s="33">
        <v>12894.18</v>
      </c>
      <c r="E73" s="34">
        <v>13051.48</v>
      </c>
      <c r="F73" s="34">
        <v>160.37</v>
      </c>
      <c r="G73" s="34">
        <v>418.74</v>
      </c>
      <c r="H73" s="34">
        <v>46.87</v>
      </c>
    </row>
    <row r="74" spans="1:8" x14ac:dyDescent="0.35">
      <c r="A74" s="8" t="s">
        <v>28</v>
      </c>
      <c r="B74" s="33">
        <v>2018</v>
      </c>
      <c r="C74" s="8" t="s">
        <v>9</v>
      </c>
      <c r="D74" s="33">
        <v>24353.78</v>
      </c>
      <c r="E74" s="34">
        <v>26604.16</v>
      </c>
      <c r="F74" s="34">
        <v>188.03</v>
      </c>
      <c r="G74" s="34">
        <v>430.09</v>
      </c>
      <c r="H74" s="34">
        <v>31.28</v>
      </c>
    </row>
    <row r="75" spans="1:8" x14ac:dyDescent="0.35">
      <c r="A75" s="8" t="s">
        <v>12</v>
      </c>
      <c r="B75" s="33">
        <v>2023</v>
      </c>
      <c r="C75" s="8" t="s">
        <v>11</v>
      </c>
      <c r="D75" s="33">
        <v>46296.01</v>
      </c>
      <c r="E75" s="34">
        <v>45513.35</v>
      </c>
      <c r="F75" s="34">
        <v>53.07</v>
      </c>
      <c r="G75" s="34">
        <v>754.61</v>
      </c>
      <c r="H75" s="34">
        <v>34.159999999999997</v>
      </c>
    </row>
    <row r="76" spans="1:8" x14ac:dyDescent="0.35">
      <c r="A76" s="8" t="s">
        <v>10</v>
      </c>
      <c r="B76" s="33">
        <v>2023</v>
      </c>
      <c r="C76" s="8" t="s">
        <v>11</v>
      </c>
      <c r="D76" s="33">
        <v>35998.11</v>
      </c>
      <c r="E76" s="34">
        <v>32227.85</v>
      </c>
      <c r="F76" s="34">
        <v>69.8</v>
      </c>
      <c r="G76" s="34">
        <v>672.05</v>
      </c>
      <c r="H76" s="34">
        <v>48.3</v>
      </c>
    </row>
    <row r="77" spans="1:8" x14ac:dyDescent="0.35">
      <c r="A77" s="8" t="s">
        <v>16</v>
      </c>
      <c r="B77" s="33">
        <v>2024</v>
      </c>
      <c r="C77" s="8" t="s">
        <v>25</v>
      </c>
      <c r="D77" s="33">
        <v>19940.669999999998</v>
      </c>
      <c r="E77" s="34">
        <v>16685</v>
      </c>
      <c r="F77" s="34">
        <v>69.489999999999995</v>
      </c>
      <c r="G77" s="34">
        <v>1246.79</v>
      </c>
      <c r="H77" s="34">
        <v>54.64</v>
      </c>
    </row>
    <row r="78" spans="1:8" x14ac:dyDescent="0.35">
      <c r="A78" s="8" t="s">
        <v>30</v>
      </c>
      <c r="B78" s="33">
        <v>2019</v>
      </c>
      <c r="C78" s="8" t="s">
        <v>13</v>
      </c>
      <c r="D78" s="33">
        <v>20682.45</v>
      </c>
      <c r="E78" s="34">
        <v>18331.22</v>
      </c>
      <c r="F78" s="34">
        <v>75.790000000000006</v>
      </c>
      <c r="G78" s="34">
        <v>789.69</v>
      </c>
      <c r="H78" s="34">
        <v>66.86</v>
      </c>
    </row>
    <row r="79" spans="1:8" x14ac:dyDescent="0.35">
      <c r="A79" s="8" t="s">
        <v>16</v>
      </c>
      <c r="B79" s="33">
        <v>2024</v>
      </c>
      <c r="C79" s="8" t="s">
        <v>15</v>
      </c>
      <c r="D79" s="33">
        <v>25894.46</v>
      </c>
      <c r="E79" s="34">
        <v>23584.07</v>
      </c>
      <c r="F79" s="34">
        <v>85.66</v>
      </c>
      <c r="G79" s="34">
        <v>1317.81</v>
      </c>
      <c r="H79" s="34">
        <v>64.459999999999994</v>
      </c>
    </row>
    <row r="80" spans="1:8" x14ac:dyDescent="0.35">
      <c r="A80" s="8" t="s">
        <v>23</v>
      </c>
      <c r="B80" s="33">
        <v>2024</v>
      </c>
      <c r="C80" s="8" t="s">
        <v>20</v>
      </c>
      <c r="D80" s="33">
        <v>6206.67</v>
      </c>
      <c r="E80" s="34">
        <v>5227.1000000000004</v>
      </c>
      <c r="F80" s="34">
        <v>109.03</v>
      </c>
      <c r="G80" s="34">
        <v>1303.51</v>
      </c>
      <c r="H80" s="34">
        <v>63.17</v>
      </c>
    </row>
    <row r="81" spans="1:8" x14ac:dyDescent="0.35">
      <c r="A81" s="8" t="s">
        <v>18</v>
      </c>
      <c r="B81" s="33">
        <v>2023</v>
      </c>
      <c r="C81" s="8" t="s">
        <v>11</v>
      </c>
      <c r="D81" s="33">
        <v>6158.59</v>
      </c>
      <c r="E81" s="34">
        <v>5344.53</v>
      </c>
      <c r="F81" s="34">
        <v>52.96</v>
      </c>
      <c r="G81" s="34">
        <v>271.02999999999997</v>
      </c>
      <c r="H81" s="34">
        <v>39.15</v>
      </c>
    </row>
    <row r="82" spans="1:8" x14ac:dyDescent="0.35">
      <c r="A82" s="8" t="s">
        <v>33</v>
      </c>
      <c r="B82" s="33">
        <v>2018</v>
      </c>
      <c r="C82" s="8" t="s">
        <v>13</v>
      </c>
      <c r="D82" s="33">
        <v>2995.27</v>
      </c>
      <c r="E82" s="34">
        <v>3247.61</v>
      </c>
      <c r="F82" s="34">
        <v>47.23</v>
      </c>
      <c r="G82" s="34">
        <v>592.16</v>
      </c>
      <c r="H82" s="34">
        <v>49.19</v>
      </c>
    </row>
    <row r="83" spans="1:8" x14ac:dyDescent="0.35">
      <c r="A83" s="8" t="s">
        <v>10</v>
      </c>
      <c r="B83" s="33">
        <v>2018</v>
      </c>
      <c r="C83" s="8" t="s">
        <v>22</v>
      </c>
      <c r="D83" s="33">
        <v>22227.759999999998</v>
      </c>
      <c r="E83" s="34">
        <v>24684.1</v>
      </c>
      <c r="F83" s="34">
        <v>186.41</v>
      </c>
      <c r="G83" s="34">
        <v>378.43</v>
      </c>
      <c r="H83" s="34">
        <v>34.270000000000003</v>
      </c>
    </row>
    <row r="84" spans="1:8" x14ac:dyDescent="0.35">
      <c r="A84" s="8" t="s">
        <v>33</v>
      </c>
      <c r="B84" s="33">
        <v>2021</v>
      </c>
      <c r="C84" s="8" t="s">
        <v>20</v>
      </c>
      <c r="D84" s="33">
        <v>37912.85</v>
      </c>
      <c r="E84" s="34">
        <v>31508.32</v>
      </c>
      <c r="F84" s="34">
        <v>147.55000000000001</v>
      </c>
      <c r="G84" s="34">
        <v>1208.19</v>
      </c>
      <c r="H84" s="34">
        <v>62.76</v>
      </c>
    </row>
    <row r="85" spans="1:8" x14ac:dyDescent="0.35">
      <c r="A85" s="8" t="s">
        <v>14</v>
      </c>
      <c r="B85" s="33">
        <v>2023</v>
      </c>
      <c r="C85" s="8" t="s">
        <v>11</v>
      </c>
      <c r="D85" s="33">
        <v>45216.87</v>
      </c>
      <c r="E85" s="34">
        <v>53291.62</v>
      </c>
      <c r="F85" s="34">
        <v>199.27</v>
      </c>
      <c r="G85" s="34">
        <v>1258.49</v>
      </c>
      <c r="H85" s="34">
        <v>66.59</v>
      </c>
    </row>
    <row r="86" spans="1:8" x14ac:dyDescent="0.35">
      <c r="A86" s="8" t="s">
        <v>27</v>
      </c>
      <c r="B86" s="33">
        <v>2020</v>
      </c>
      <c r="C86" s="8" t="s">
        <v>19</v>
      </c>
      <c r="D86" s="33">
        <v>6000.35</v>
      </c>
      <c r="E86" s="34">
        <v>6335.63</v>
      </c>
      <c r="F86" s="34">
        <v>119.75</v>
      </c>
      <c r="G86" s="34">
        <v>936.97</v>
      </c>
      <c r="H86" s="34">
        <v>47.09</v>
      </c>
    </row>
    <row r="87" spans="1:8" x14ac:dyDescent="0.35">
      <c r="A87" s="8" t="s">
        <v>17</v>
      </c>
      <c r="B87" s="33">
        <v>2019</v>
      </c>
      <c r="C87" s="8" t="s">
        <v>20</v>
      </c>
      <c r="D87" s="33">
        <v>11699.76</v>
      </c>
      <c r="E87" s="34">
        <v>13226.55</v>
      </c>
      <c r="F87" s="34">
        <v>139.02000000000001</v>
      </c>
      <c r="G87" s="34">
        <v>143.06</v>
      </c>
      <c r="H87" s="34">
        <v>54.19</v>
      </c>
    </row>
    <row r="88" spans="1:8" x14ac:dyDescent="0.35">
      <c r="A88" s="8" t="s">
        <v>27</v>
      </c>
      <c r="B88" s="33">
        <v>2021</v>
      </c>
      <c r="C88" s="8" t="s">
        <v>11</v>
      </c>
      <c r="D88" s="33">
        <v>34919.42</v>
      </c>
      <c r="E88" s="34">
        <v>40964.21</v>
      </c>
      <c r="F88" s="34">
        <v>196.62</v>
      </c>
      <c r="G88" s="34">
        <v>343.21</v>
      </c>
      <c r="H88" s="34">
        <v>35.32</v>
      </c>
    </row>
    <row r="89" spans="1:8" x14ac:dyDescent="0.35">
      <c r="A89" s="8" t="s">
        <v>18</v>
      </c>
      <c r="B89" s="33">
        <v>2023</v>
      </c>
      <c r="C89" s="8" t="s">
        <v>15</v>
      </c>
      <c r="D89" s="33">
        <v>37270.620000000003</v>
      </c>
      <c r="E89" s="34">
        <v>43998.68</v>
      </c>
      <c r="F89" s="34">
        <v>148.18</v>
      </c>
      <c r="G89" s="34">
        <v>459.9</v>
      </c>
      <c r="H89" s="34">
        <v>41.16</v>
      </c>
    </row>
    <row r="90" spans="1:8" x14ac:dyDescent="0.35">
      <c r="A90" s="8" t="s">
        <v>29</v>
      </c>
      <c r="B90" s="33">
        <v>2018</v>
      </c>
      <c r="C90" s="8" t="s">
        <v>15</v>
      </c>
      <c r="D90" s="33">
        <v>30435.06</v>
      </c>
      <c r="E90" s="34">
        <v>28495.47</v>
      </c>
      <c r="F90" s="34">
        <v>131.24</v>
      </c>
      <c r="G90" s="34">
        <v>876.44</v>
      </c>
      <c r="H90" s="34">
        <v>39.94</v>
      </c>
    </row>
    <row r="91" spans="1:8" x14ac:dyDescent="0.35">
      <c r="A91" s="8" t="s">
        <v>32</v>
      </c>
      <c r="B91" s="33">
        <v>2021</v>
      </c>
      <c r="C91" s="8" t="s">
        <v>15</v>
      </c>
      <c r="D91" s="33">
        <v>29977.13</v>
      </c>
      <c r="E91" s="34">
        <v>30214.94</v>
      </c>
      <c r="F91" s="34">
        <v>92.79</v>
      </c>
      <c r="G91" s="34">
        <v>330.05</v>
      </c>
      <c r="H91" s="34">
        <v>46.49</v>
      </c>
    </row>
    <row r="92" spans="1:8" x14ac:dyDescent="0.35">
      <c r="A92" s="8" t="s">
        <v>10</v>
      </c>
      <c r="B92" s="33">
        <v>2024</v>
      </c>
      <c r="C92" s="8" t="s">
        <v>19</v>
      </c>
      <c r="D92" s="33">
        <v>41624.99</v>
      </c>
      <c r="E92" s="34">
        <v>42883.64</v>
      </c>
      <c r="F92" s="34">
        <v>88.01</v>
      </c>
      <c r="G92" s="34">
        <v>674.31</v>
      </c>
      <c r="H92" s="34">
        <v>45.05</v>
      </c>
    </row>
    <row r="93" spans="1:8" x14ac:dyDescent="0.35">
      <c r="A93" s="8" t="s">
        <v>14</v>
      </c>
      <c r="B93" s="33">
        <v>2022</v>
      </c>
      <c r="C93" s="8" t="s">
        <v>9</v>
      </c>
      <c r="D93" s="33">
        <v>23626.74</v>
      </c>
      <c r="E93" s="34">
        <v>24156.13</v>
      </c>
      <c r="F93" s="34">
        <v>198.38</v>
      </c>
      <c r="G93" s="34">
        <v>745.17</v>
      </c>
      <c r="H93" s="34">
        <v>66.680000000000007</v>
      </c>
    </row>
    <row r="94" spans="1:8" x14ac:dyDescent="0.35">
      <c r="A94" s="8" t="s">
        <v>12</v>
      </c>
      <c r="B94" s="33">
        <v>2022</v>
      </c>
      <c r="C94" s="8" t="s">
        <v>15</v>
      </c>
      <c r="D94" s="33">
        <v>48456.51</v>
      </c>
      <c r="E94" s="34">
        <v>42311.26</v>
      </c>
      <c r="F94" s="34">
        <v>191.89</v>
      </c>
      <c r="G94" s="34">
        <v>370.23</v>
      </c>
      <c r="H94" s="34">
        <v>57.62</v>
      </c>
    </row>
    <row r="95" spans="1:8" x14ac:dyDescent="0.35">
      <c r="A95" s="8" t="s">
        <v>28</v>
      </c>
      <c r="B95" s="33">
        <v>2023</v>
      </c>
      <c r="C95" s="8" t="s">
        <v>15</v>
      </c>
      <c r="D95" s="33">
        <v>11714.16</v>
      </c>
      <c r="E95" s="34">
        <v>10116</v>
      </c>
      <c r="F95" s="34">
        <v>103.42</v>
      </c>
      <c r="G95" s="34">
        <v>918.9</v>
      </c>
      <c r="H95" s="34">
        <v>31.39</v>
      </c>
    </row>
    <row r="96" spans="1:8" x14ac:dyDescent="0.35">
      <c r="A96" s="8" t="s">
        <v>8</v>
      </c>
      <c r="B96" s="33">
        <v>2023</v>
      </c>
      <c r="C96" s="8" t="s">
        <v>15</v>
      </c>
      <c r="D96" s="33">
        <v>3628.5</v>
      </c>
      <c r="E96" s="34">
        <v>4199.04</v>
      </c>
      <c r="F96" s="34">
        <v>100.92</v>
      </c>
      <c r="G96" s="34">
        <v>654.54999999999995</v>
      </c>
      <c r="H96" s="34">
        <v>59.03</v>
      </c>
    </row>
    <row r="97" spans="1:8" x14ac:dyDescent="0.35">
      <c r="A97" s="8" t="s">
        <v>27</v>
      </c>
      <c r="B97" s="33">
        <v>2020</v>
      </c>
      <c r="C97" s="8" t="s">
        <v>22</v>
      </c>
      <c r="D97" s="33">
        <v>5522.93</v>
      </c>
      <c r="E97" s="34">
        <v>4526.3500000000004</v>
      </c>
      <c r="F97" s="34">
        <v>179.95</v>
      </c>
      <c r="G97" s="34">
        <v>425.27</v>
      </c>
      <c r="H97" s="34">
        <v>32.979999999999997</v>
      </c>
    </row>
    <row r="98" spans="1:8" x14ac:dyDescent="0.35">
      <c r="A98" s="8" t="s">
        <v>18</v>
      </c>
      <c r="B98" s="33">
        <v>2019</v>
      </c>
      <c r="C98" s="8" t="s">
        <v>22</v>
      </c>
      <c r="D98" s="33">
        <v>5222.79</v>
      </c>
      <c r="E98" s="34">
        <v>5146.97</v>
      </c>
      <c r="F98" s="34">
        <v>39.159999999999997</v>
      </c>
      <c r="G98" s="34">
        <v>1388.73</v>
      </c>
      <c r="H98" s="34">
        <v>60.69</v>
      </c>
    </row>
    <row r="99" spans="1:8" x14ac:dyDescent="0.35">
      <c r="A99" s="8" t="s">
        <v>16</v>
      </c>
      <c r="B99" s="33">
        <v>2018</v>
      </c>
      <c r="C99" s="8" t="s">
        <v>11</v>
      </c>
      <c r="D99" s="33">
        <v>24858.69</v>
      </c>
      <c r="E99" s="34">
        <v>21034.400000000001</v>
      </c>
      <c r="F99" s="34">
        <v>156.15</v>
      </c>
      <c r="G99" s="34">
        <v>1057.3900000000001</v>
      </c>
      <c r="H99" s="34">
        <v>58.01</v>
      </c>
    </row>
    <row r="100" spans="1:8" x14ac:dyDescent="0.35">
      <c r="A100" s="8" t="s">
        <v>30</v>
      </c>
      <c r="B100" s="33">
        <v>2018</v>
      </c>
      <c r="C100" s="8" t="s">
        <v>19</v>
      </c>
      <c r="D100" s="33">
        <v>49002.55</v>
      </c>
      <c r="E100" s="34">
        <v>39733.879999999997</v>
      </c>
      <c r="F100" s="34">
        <v>69.3</v>
      </c>
      <c r="G100" s="34">
        <v>1280.4000000000001</v>
      </c>
      <c r="H100" s="34">
        <v>66.77</v>
      </c>
    </row>
    <row r="101" spans="1:8" x14ac:dyDescent="0.35">
      <c r="A101" s="8" t="s">
        <v>26</v>
      </c>
      <c r="B101" s="33">
        <v>2022</v>
      </c>
      <c r="C101" s="8" t="s">
        <v>9</v>
      </c>
      <c r="D101" s="33">
        <v>37440.239999999998</v>
      </c>
      <c r="E101" s="34">
        <v>33827.9</v>
      </c>
      <c r="F101" s="34">
        <v>94.17</v>
      </c>
      <c r="G101" s="34">
        <v>953.06</v>
      </c>
      <c r="H101" s="34">
        <v>45.73</v>
      </c>
    </row>
    <row r="102" spans="1:8" x14ac:dyDescent="0.35">
      <c r="A102" s="8" t="s">
        <v>26</v>
      </c>
      <c r="B102" s="33">
        <v>2023</v>
      </c>
      <c r="C102" s="8" t="s">
        <v>25</v>
      </c>
      <c r="D102" s="33">
        <v>30854.25</v>
      </c>
      <c r="E102" s="34">
        <v>28373.57</v>
      </c>
      <c r="F102" s="34">
        <v>115.04</v>
      </c>
      <c r="G102" s="34">
        <v>747.57</v>
      </c>
      <c r="H102" s="34">
        <v>51.99</v>
      </c>
    </row>
    <row r="103" spans="1:8" x14ac:dyDescent="0.35">
      <c r="A103" s="8" t="s">
        <v>28</v>
      </c>
      <c r="B103" s="33">
        <v>2024</v>
      </c>
      <c r="C103" s="8" t="s">
        <v>19</v>
      </c>
      <c r="D103" s="33">
        <v>46852.800000000003</v>
      </c>
      <c r="E103" s="34">
        <v>55386.73</v>
      </c>
      <c r="F103" s="34">
        <v>139.02000000000001</v>
      </c>
      <c r="G103" s="34">
        <v>24.51</v>
      </c>
      <c r="H103" s="34">
        <v>62.87</v>
      </c>
    </row>
    <row r="104" spans="1:8" x14ac:dyDescent="0.35">
      <c r="A104" s="8" t="s">
        <v>27</v>
      </c>
      <c r="B104" s="33">
        <v>2022</v>
      </c>
      <c r="C104" s="8" t="s">
        <v>19</v>
      </c>
      <c r="D104" s="33">
        <v>11318.5</v>
      </c>
      <c r="E104" s="34">
        <v>12341.11</v>
      </c>
      <c r="F104" s="34">
        <v>64.349999999999994</v>
      </c>
      <c r="G104" s="34">
        <v>1018.05</v>
      </c>
      <c r="H104" s="34">
        <v>69.02</v>
      </c>
    </row>
    <row r="105" spans="1:8" x14ac:dyDescent="0.35">
      <c r="A105" s="8" t="s">
        <v>35</v>
      </c>
      <c r="B105" s="33">
        <v>2021</v>
      </c>
      <c r="C105" s="8" t="s">
        <v>15</v>
      </c>
      <c r="D105" s="33">
        <v>40184.32</v>
      </c>
      <c r="E105" s="34">
        <v>39105.550000000003</v>
      </c>
      <c r="F105" s="34">
        <v>152.13999999999999</v>
      </c>
      <c r="G105" s="34">
        <v>377.45</v>
      </c>
      <c r="H105" s="34">
        <v>54.3</v>
      </c>
    </row>
    <row r="106" spans="1:8" x14ac:dyDescent="0.35">
      <c r="A106" s="8" t="s">
        <v>23</v>
      </c>
      <c r="B106" s="33">
        <v>2023</v>
      </c>
      <c r="C106" s="8" t="s">
        <v>9</v>
      </c>
      <c r="D106" s="33">
        <v>2192.54</v>
      </c>
      <c r="E106" s="34">
        <v>2459.5100000000002</v>
      </c>
      <c r="F106" s="34">
        <v>181.4</v>
      </c>
      <c r="G106" s="34">
        <v>705.89</v>
      </c>
      <c r="H106" s="34">
        <v>58.22</v>
      </c>
    </row>
    <row r="107" spans="1:8" x14ac:dyDescent="0.35">
      <c r="A107" s="8" t="s">
        <v>31</v>
      </c>
      <c r="B107" s="33">
        <v>2023</v>
      </c>
      <c r="C107" s="8" t="s">
        <v>22</v>
      </c>
      <c r="D107" s="33">
        <v>27521.46</v>
      </c>
      <c r="E107" s="34">
        <v>25452.38</v>
      </c>
      <c r="F107" s="34">
        <v>176.44</v>
      </c>
      <c r="G107" s="34">
        <v>1116.0999999999999</v>
      </c>
      <c r="H107" s="34">
        <v>50.88</v>
      </c>
    </row>
    <row r="108" spans="1:8" x14ac:dyDescent="0.35">
      <c r="A108" s="8" t="s">
        <v>31</v>
      </c>
      <c r="B108" s="33">
        <v>2021</v>
      </c>
      <c r="C108" s="8" t="s">
        <v>20</v>
      </c>
      <c r="D108" s="33">
        <v>33487.17</v>
      </c>
      <c r="E108" s="34">
        <v>37702.25</v>
      </c>
      <c r="F108" s="34">
        <v>86.33</v>
      </c>
      <c r="G108" s="34">
        <v>1025.8800000000001</v>
      </c>
      <c r="H108" s="34">
        <v>30.78</v>
      </c>
    </row>
    <row r="109" spans="1:8" x14ac:dyDescent="0.35">
      <c r="A109" s="8" t="s">
        <v>24</v>
      </c>
      <c r="B109" s="33">
        <v>2024</v>
      </c>
      <c r="C109" s="8" t="s">
        <v>11</v>
      </c>
      <c r="D109" s="33">
        <v>35924.32</v>
      </c>
      <c r="E109" s="34">
        <v>30004.9</v>
      </c>
      <c r="F109" s="34">
        <v>192.56</v>
      </c>
      <c r="G109" s="34">
        <v>1109.32</v>
      </c>
      <c r="H109" s="34">
        <v>42.27</v>
      </c>
    </row>
    <row r="110" spans="1:8" x14ac:dyDescent="0.35">
      <c r="A110" s="8" t="s">
        <v>31</v>
      </c>
      <c r="B110" s="33">
        <v>2019</v>
      </c>
      <c r="C110" s="8" t="s">
        <v>19</v>
      </c>
      <c r="D110" s="33">
        <v>43465.47</v>
      </c>
      <c r="E110" s="34">
        <v>42742.96</v>
      </c>
      <c r="F110" s="34">
        <v>129.35</v>
      </c>
      <c r="G110" s="34">
        <v>889.88</v>
      </c>
      <c r="H110" s="34">
        <v>45.22</v>
      </c>
    </row>
    <row r="111" spans="1:8" x14ac:dyDescent="0.35">
      <c r="A111" s="8" t="s">
        <v>29</v>
      </c>
      <c r="B111" s="33">
        <v>2024</v>
      </c>
      <c r="C111" s="8" t="s">
        <v>19</v>
      </c>
      <c r="D111" s="33">
        <v>33791.279999999999</v>
      </c>
      <c r="E111" s="34">
        <v>31479.67</v>
      </c>
      <c r="F111" s="34">
        <v>65.900000000000006</v>
      </c>
      <c r="G111" s="34">
        <v>219.46</v>
      </c>
      <c r="H111" s="34">
        <v>30.43</v>
      </c>
    </row>
    <row r="112" spans="1:8" x14ac:dyDescent="0.35">
      <c r="A112" s="8" t="s">
        <v>10</v>
      </c>
      <c r="B112" s="33">
        <v>2023</v>
      </c>
      <c r="C112" s="8" t="s">
        <v>19</v>
      </c>
      <c r="D112" s="33">
        <v>48216.19</v>
      </c>
      <c r="E112" s="34">
        <v>51593.84</v>
      </c>
      <c r="F112" s="34">
        <v>151.13999999999999</v>
      </c>
      <c r="G112" s="34">
        <v>353.04</v>
      </c>
      <c r="H112" s="34">
        <v>56.75</v>
      </c>
    </row>
    <row r="113" spans="1:8" x14ac:dyDescent="0.35">
      <c r="A113" s="8" t="s">
        <v>14</v>
      </c>
      <c r="B113" s="33">
        <v>2024</v>
      </c>
      <c r="C113" s="8" t="s">
        <v>22</v>
      </c>
      <c r="D113" s="33">
        <v>1314.06</v>
      </c>
      <c r="E113" s="34">
        <v>1332.64</v>
      </c>
      <c r="F113" s="34">
        <v>128.69</v>
      </c>
      <c r="G113" s="34">
        <v>1082.83</v>
      </c>
      <c r="H113" s="34">
        <v>40.81</v>
      </c>
    </row>
    <row r="114" spans="1:8" x14ac:dyDescent="0.35">
      <c r="A114" s="8" t="s">
        <v>26</v>
      </c>
      <c r="B114" s="33">
        <v>2018</v>
      </c>
      <c r="C114" s="8" t="s">
        <v>13</v>
      </c>
      <c r="D114" s="33">
        <v>21847</v>
      </c>
      <c r="E114" s="34">
        <v>20986.45</v>
      </c>
      <c r="F114" s="34">
        <v>84.77</v>
      </c>
      <c r="G114" s="34">
        <v>846.22</v>
      </c>
      <c r="H114" s="34">
        <v>34.630000000000003</v>
      </c>
    </row>
    <row r="115" spans="1:8" x14ac:dyDescent="0.35">
      <c r="A115" s="8" t="s">
        <v>27</v>
      </c>
      <c r="B115" s="33">
        <v>2024</v>
      </c>
      <c r="C115" s="8" t="s">
        <v>11</v>
      </c>
      <c r="D115" s="33">
        <v>37050.71</v>
      </c>
      <c r="E115" s="34">
        <v>38365.47</v>
      </c>
      <c r="F115" s="34">
        <v>196.14</v>
      </c>
      <c r="G115" s="34">
        <v>116.66</v>
      </c>
      <c r="H115" s="34">
        <v>67.64</v>
      </c>
    </row>
    <row r="116" spans="1:8" x14ac:dyDescent="0.35">
      <c r="A116" s="8" t="s">
        <v>14</v>
      </c>
      <c r="B116" s="33">
        <v>2020</v>
      </c>
      <c r="C116" s="8" t="s">
        <v>15</v>
      </c>
      <c r="D116" s="33">
        <v>41479.300000000003</v>
      </c>
      <c r="E116" s="34">
        <v>45051.73</v>
      </c>
      <c r="F116" s="34">
        <v>157.4</v>
      </c>
      <c r="G116" s="34">
        <v>53.57</v>
      </c>
      <c r="H116" s="34">
        <v>39.76</v>
      </c>
    </row>
    <row r="117" spans="1:8" x14ac:dyDescent="0.35">
      <c r="A117" s="8" t="s">
        <v>14</v>
      </c>
      <c r="B117" s="33">
        <v>2020</v>
      </c>
      <c r="C117" s="8" t="s">
        <v>25</v>
      </c>
      <c r="D117" s="33">
        <v>24927.16</v>
      </c>
      <c r="E117" s="34">
        <v>21789.99</v>
      </c>
      <c r="F117" s="34">
        <v>48.66</v>
      </c>
      <c r="G117" s="34">
        <v>597.02</v>
      </c>
      <c r="H117" s="34">
        <v>63.44</v>
      </c>
    </row>
    <row r="118" spans="1:8" x14ac:dyDescent="0.35">
      <c r="A118" s="8" t="s">
        <v>31</v>
      </c>
      <c r="B118" s="33">
        <v>2020</v>
      </c>
      <c r="C118" s="8" t="s">
        <v>9</v>
      </c>
      <c r="D118" s="33">
        <v>48169.18</v>
      </c>
      <c r="E118" s="34">
        <v>53898.55</v>
      </c>
      <c r="F118" s="34">
        <v>60.39</v>
      </c>
      <c r="G118" s="34">
        <v>1231.31</v>
      </c>
      <c r="H118" s="34">
        <v>31.7</v>
      </c>
    </row>
    <row r="119" spans="1:8" x14ac:dyDescent="0.35">
      <c r="A119" s="8" t="s">
        <v>26</v>
      </c>
      <c r="B119" s="33">
        <v>2023</v>
      </c>
      <c r="C119" s="8" t="s">
        <v>11</v>
      </c>
      <c r="D119" s="33">
        <v>16972.96</v>
      </c>
      <c r="E119" s="34">
        <v>14320.65</v>
      </c>
      <c r="F119" s="34">
        <v>99.26</v>
      </c>
      <c r="G119" s="34">
        <v>165.4</v>
      </c>
      <c r="H119" s="34">
        <v>34.47</v>
      </c>
    </row>
    <row r="120" spans="1:8" x14ac:dyDescent="0.35">
      <c r="A120" s="8" t="s">
        <v>29</v>
      </c>
      <c r="B120" s="33">
        <v>2023</v>
      </c>
      <c r="C120" s="8" t="s">
        <v>13</v>
      </c>
      <c r="D120" s="33">
        <v>13937.28</v>
      </c>
      <c r="E120" s="34">
        <v>15512.11</v>
      </c>
      <c r="F120" s="34">
        <v>108.3</v>
      </c>
      <c r="G120" s="34">
        <v>27.87</v>
      </c>
      <c r="H120" s="34">
        <v>40.630000000000003</v>
      </c>
    </row>
    <row r="121" spans="1:8" x14ac:dyDescent="0.35">
      <c r="A121" s="8" t="s">
        <v>12</v>
      </c>
      <c r="B121" s="33">
        <v>2019</v>
      </c>
      <c r="C121" s="8" t="s">
        <v>15</v>
      </c>
      <c r="D121" s="33">
        <v>23004.2</v>
      </c>
      <c r="E121" s="34">
        <v>19818.330000000002</v>
      </c>
      <c r="F121" s="34">
        <v>76.510000000000005</v>
      </c>
      <c r="G121" s="34">
        <v>199.6</v>
      </c>
      <c r="H121" s="34">
        <v>48.01</v>
      </c>
    </row>
    <row r="122" spans="1:8" x14ac:dyDescent="0.35">
      <c r="A122" s="8" t="s">
        <v>18</v>
      </c>
      <c r="B122" s="33">
        <v>2018</v>
      </c>
      <c r="C122" s="8" t="s">
        <v>11</v>
      </c>
      <c r="D122" s="33">
        <v>10099.58</v>
      </c>
      <c r="E122" s="34">
        <v>10925.71</v>
      </c>
      <c r="F122" s="34">
        <v>145.46</v>
      </c>
      <c r="G122" s="34">
        <v>1363.87</v>
      </c>
      <c r="H122" s="34">
        <v>58.7</v>
      </c>
    </row>
    <row r="123" spans="1:8" x14ac:dyDescent="0.35">
      <c r="A123" s="8" t="s">
        <v>23</v>
      </c>
      <c r="B123" s="33">
        <v>2024</v>
      </c>
      <c r="C123" s="8" t="s">
        <v>13</v>
      </c>
      <c r="D123" s="33">
        <v>47567.09</v>
      </c>
      <c r="E123" s="34">
        <v>46165.99</v>
      </c>
      <c r="F123" s="34">
        <v>94.32</v>
      </c>
      <c r="G123" s="34">
        <v>32.61</v>
      </c>
      <c r="H123" s="34">
        <v>65.819999999999993</v>
      </c>
    </row>
    <row r="124" spans="1:8" x14ac:dyDescent="0.35">
      <c r="A124" s="8" t="s">
        <v>21</v>
      </c>
      <c r="B124" s="33">
        <v>2024</v>
      </c>
      <c r="C124" s="8" t="s">
        <v>9</v>
      </c>
      <c r="D124" s="33">
        <v>16963.98</v>
      </c>
      <c r="E124" s="34">
        <v>19065.759999999998</v>
      </c>
      <c r="F124" s="34">
        <v>193.04</v>
      </c>
      <c r="G124" s="34">
        <v>1268.4000000000001</v>
      </c>
      <c r="H124" s="34">
        <v>35.61</v>
      </c>
    </row>
    <row r="125" spans="1:8" x14ac:dyDescent="0.35">
      <c r="A125" s="8" t="s">
        <v>29</v>
      </c>
      <c r="B125" s="33">
        <v>2021</v>
      </c>
      <c r="C125" s="8" t="s">
        <v>22</v>
      </c>
      <c r="D125" s="33">
        <v>30672.66</v>
      </c>
      <c r="E125" s="34">
        <v>31614.27</v>
      </c>
      <c r="F125" s="34">
        <v>20.47</v>
      </c>
      <c r="G125" s="34">
        <v>470.41</v>
      </c>
      <c r="H125" s="34">
        <v>53.25</v>
      </c>
    </row>
    <row r="126" spans="1:8" x14ac:dyDescent="0.35">
      <c r="A126" s="8" t="s">
        <v>34</v>
      </c>
      <c r="B126" s="33">
        <v>2022</v>
      </c>
      <c r="C126" s="8" t="s">
        <v>19</v>
      </c>
      <c r="D126" s="33">
        <v>38383.370000000003</v>
      </c>
      <c r="E126" s="34">
        <v>42044.15</v>
      </c>
      <c r="F126" s="34">
        <v>140.83000000000001</v>
      </c>
      <c r="G126" s="34">
        <v>515.01</v>
      </c>
      <c r="H126" s="34">
        <v>69.260000000000005</v>
      </c>
    </row>
    <row r="127" spans="1:8" x14ac:dyDescent="0.35">
      <c r="A127" s="8" t="s">
        <v>31</v>
      </c>
      <c r="B127" s="33">
        <v>2022</v>
      </c>
      <c r="C127" s="8" t="s">
        <v>13</v>
      </c>
      <c r="D127" s="33">
        <v>8037.7</v>
      </c>
      <c r="E127" s="34">
        <v>8365.3700000000008</v>
      </c>
      <c r="F127" s="34">
        <v>196.29</v>
      </c>
      <c r="G127" s="34">
        <v>880.47</v>
      </c>
      <c r="H127" s="34">
        <v>38.36</v>
      </c>
    </row>
    <row r="128" spans="1:8" x14ac:dyDescent="0.35">
      <c r="A128" s="8" t="s">
        <v>29</v>
      </c>
      <c r="B128" s="33">
        <v>2019</v>
      </c>
      <c r="C128" s="8" t="s">
        <v>25</v>
      </c>
      <c r="D128" s="33">
        <v>24425.55</v>
      </c>
      <c r="E128" s="34">
        <v>26942.73</v>
      </c>
      <c r="F128" s="34">
        <v>54.77</v>
      </c>
      <c r="G128" s="34">
        <v>966.95</v>
      </c>
      <c r="H128" s="34">
        <v>58.71</v>
      </c>
    </row>
    <row r="129" spans="1:8" x14ac:dyDescent="0.35">
      <c r="A129" s="8" t="s">
        <v>24</v>
      </c>
      <c r="B129" s="33">
        <v>2021</v>
      </c>
      <c r="C129" s="8" t="s">
        <v>25</v>
      </c>
      <c r="D129" s="33">
        <v>34908.959999999999</v>
      </c>
      <c r="E129" s="34">
        <v>40850.93</v>
      </c>
      <c r="F129" s="34">
        <v>121.91</v>
      </c>
      <c r="G129" s="34">
        <v>237.19</v>
      </c>
      <c r="H129" s="34">
        <v>40.299999999999997</v>
      </c>
    </row>
    <row r="130" spans="1:8" x14ac:dyDescent="0.35">
      <c r="A130" s="8" t="s">
        <v>16</v>
      </c>
      <c r="B130" s="33">
        <v>2022</v>
      </c>
      <c r="C130" s="8" t="s">
        <v>22</v>
      </c>
      <c r="D130" s="33">
        <v>11629.26</v>
      </c>
      <c r="E130" s="34">
        <v>11829.8</v>
      </c>
      <c r="F130" s="34">
        <v>64.13</v>
      </c>
      <c r="G130" s="34">
        <v>716.37</v>
      </c>
      <c r="H130" s="34">
        <v>32.130000000000003</v>
      </c>
    </row>
    <row r="131" spans="1:8" x14ac:dyDescent="0.35">
      <c r="A131" s="8" t="s">
        <v>17</v>
      </c>
      <c r="B131" s="33">
        <v>2020</v>
      </c>
      <c r="C131" s="8" t="s">
        <v>19</v>
      </c>
      <c r="D131" s="33">
        <v>6880.38</v>
      </c>
      <c r="E131" s="34">
        <v>7585.37</v>
      </c>
      <c r="F131" s="34">
        <v>71.67</v>
      </c>
      <c r="G131" s="34">
        <v>1387.28</v>
      </c>
      <c r="H131" s="34">
        <v>39.9</v>
      </c>
    </row>
    <row r="132" spans="1:8" x14ac:dyDescent="0.35">
      <c r="A132" s="8" t="s">
        <v>32</v>
      </c>
      <c r="B132" s="33">
        <v>2018</v>
      </c>
      <c r="C132" s="8" t="s">
        <v>22</v>
      </c>
      <c r="D132" s="33">
        <v>1325.37</v>
      </c>
      <c r="E132" s="34">
        <v>1513.38</v>
      </c>
      <c r="F132" s="34">
        <v>154.74</v>
      </c>
      <c r="G132" s="34">
        <v>221.32</v>
      </c>
      <c r="H132" s="34">
        <v>31.13</v>
      </c>
    </row>
    <row r="133" spans="1:8" x14ac:dyDescent="0.35">
      <c r="A133" s="8" t="s">
        <v>10</v>
      </c>
      <c r="B133" s="33">
        <v>2024</v>
      </c>
      <c r="C133" s="8" t="s">
        <v>22</v>
      </c>
      <c r="D133" s="33">
        <v>3567.42</v>
      </c>
      <c r="E133" s="34">
        <v>3713.77</v>
      </c>
      <c r="F133" s="34">
        <v>51.71</v>
      </c>
      <c r="G133" s="34">
        <v>255.85</v>
      </c>
      <c r="H133" s="34">
        <v>57.8</v>
      </c>
    </row>
    <row r="134" spans="1:8" x14ac:dyDescent="0.35">
      <c r="A134" s="8" t="s">
        <v>26</v>
      </c>
      <c r="B134" s="33">
        <v>2019</v>
      </c>
      <c r="C134" s="8" t="s">
        <v>13</v>
      </c>
      <c r="D134" s="33">
        <v>8646.0400000000009</v>
      </c>
      <c r="E134" s="34">
        <v>10179.33</v>
      </c>
      <c r="F134" s="34">
        <v>132.05000000000001</v>
      </c>
      <c r="G134" s="34">
        <v>73.19</v>
      </c>
      <c r="H134" s="34">
        <v>34.380000000000003</v>
      </c>
    </row>
    <row r="135" spans="1:8" x14ac:dyDescent="0.35">
      <c r="A135" s="8" t="s">
        <v>18</v>
      </c>
      <c r="B135" s="33">
        <v>2021</v>
      </c>
      <c r="C135" s="8" t="s">
        <v>15</v>
      </c>
      <c r="D135" s="33">
        <v>41619.64</v>
      </c>
      <c r="E135" s="34">
        <v>44143.49</v>
      </c>
      <c r="F135" s="34">
        <v>72.03</v>
      </c>
      <c r="G135" s="34">
        <v>108.81</v>
      </c>
      <c r="H135" s="34">
        <v>47.02</v>
      </c>
    </row>
    <row r="136" spans="1:8" x14ac:dyDescent="0.35">
      <c r="A136" s="8" t="s">
        <v>18</v>
      </c>
      <c r="B136" s="33">
        <v>2020</v>
      </c>
      <c r="C136" s="8" t="s">
        <v>25</v>
      </c>
      <c r="D136" s="33">
        <v>10908.22</v>
      </c>
      <c r="E136" s="34">
        <v>11660.55</v>
      </c>
      <c r="F136" s="34">
        <v>45.21</v>
      </c>
      <c r="G136" s="34">
        <v>567.83000000000004</v>
      </c>
      <c r="H136" s="34">
        <v>31.92</v>
      </c>
    </row>
    <row r="137" spans="1:8" x14ac:dyDescent="0.35">
      <c r="A137" s="8" t="s">
        <v>27</v>
      </c>
      <c r="B137" s="33">
        <v>2022</v>
      </c>
      <c r="C137" s="8" t="s">
        <v>20</v>
      </c>
      <c r="D137" s="33">
        <v>42281.31</v>
      </c>
      <c r="E137" s="34">
        <v>42664.53</v>
      </c>
      <c r="F137" s="34">
        <v>35.36</v>
      </c>
      <c r="G137" s="34">
        <v>994.35</v>
      </c>
      <c r="H137" s="34">
        <v>49.71</v>
      </c>
    </row>
    <row r="138" spans="1:8" x14ac:dyDescent="0.35">
      <c r="A138" s="8" t="s">
        <v>12</v>
      </c>
      <c r="B138" s="33">
        <v>2020</v>
      </c>
      <c r="C138" s="8" t="s">
        <v>9</v>
      </c>
      <c r="D138" s="33">
        <v>1474.15</v>
      </c>
      <c r="E138" s="34">
        <v>1540.57</v>
      </c>
      <c r="F138" s="34">
        <v>196.14</v>
      </c>
      <c r="G138" s="34">
        <v>105.89</v>
      </c>
      <c r="H138" s="34">
        <v>58.28</v>
      </c>
    </row>
    <row r="139" spans="1:8" x14ac:dyDescent="0.35">
      <c r="A139" s="8" t="s">
        <v>18</v>
      </c>
      <c r="B139" s="33">
        <v>2018</v>
      </c>
      <c r="C139" s="8" t="s">
        <v>19</v>
      </c>
      <c r="D139" s="33">
        <v>5636.3</v>
      </c>
      <c r="E139" s="34">
        <v>5593.44</v>
      </c>
      <c r="F139" s="34">
        <v>34.72</v>
      </c>
      <c r="G139" s="34">
        <v>911.69</v>
      </c>
      <c r="H139" s="34">
        <v>58.77</v>
      </c>
    </row>
    <row r="140" spans="1:8" x14ac:dyDescent="0.35">
      <c r="A140" s="8" t="s">
        <v>35</v>
      </c>
      <c r="B140" s="33">
        <v>2020</v>
      </c>
      <c r="C140" s="8" t="s">
        <v>19</v>
      </c>
      <c r="D140" s="33">
        <v>23475.18</v>
      </c>
      <c r="E140" s="34">
        <v>20967.939999999999</v>
      </c>
      <c r="F140" s="34">
        <v>44.9</v>
      </c>
      <c r="G140" s="34">
        <v>333.9</v>
      </c>
      <c r="H140" s="34">
        <v>46.26</v>
      </c>
    </row>
    <row r="141" spans="1:8" x14ac:dyDescent="0.35">
      <c r="A141" s="8" t="s">
        <v>34</v>
      </c>
      <c r="B141" s="33">
        <v>2019</v>
      </c>
      <c r="C141" s="8" t="s">
        <v>9</v>
      </c>
      <c r="D141" s="33">
        <v>27030.65</v>
      </c>
      <c r="E141" s="34">
        <v>27392.400000000001</v>
      </c>
      <c r="F141" s="34">
        <v>169.05</v>
      </c>
      <c r="G141" s="34">
        <v>919.96</v>
      </c>
      <c r="H141" s="34">
        <v>51.55</v>
      </c>
    </row>
    <row r="142" spans="1:8" x14ac:dyDescent="0.35">
      <c r="A142" s="8" t="s">
        <v>16</v>
      </c>
      <c r="B142" s="33">
        <v>2023</v>
      </c>
      <c r="C142" s="8" t="s">
        <v>19</v>
      </c>
      <c r="D142" s="33">
        <v>43446.92</v>
      </c>
      <c r="E142" s="34">
        <v>47096.44</v>
      </c>
      <c r="F142" s="34">
        <v>35.450000000000003</v>
      </c>
      <c r="G142" s="34">
        <v>16.149999999999999</v>
      </c>
      <c r="H142" s="34">
        <v>54.82</v>
      </c>
    </row>
    <row r="143" spans="1:8" x14ac:dyDescent="0.35">
      <c r="A143" s="8" t="s">
        <v>21</v>
      </c>
      <c r="B143" s="33">
        <v>2019</v>
      </c>
      <c r="C143" s="8" t="s">
        <v>20</v>
      </c>
      <c r="D143" s="33">
        <v>34585.58</v>
      </c>
      <c r="E143" s="34">
        <v>33098.129999999997</v>
      </c>
      <c r="F143" s="34">
        <v>132.07</v>
      </c>
      <c r="G143" s="34">
        <v>1354.57</v>
      </c>
      <c r="H143" s="34">
        <v>34.25</v>
      </c>
    </row>
    <row r="144" spans="1:8" x14ac:dyDescent="0.35">
      <c r="A144" s="8" t="s">
        <v>21</v>
      </c>
      <c r="B144" s="33">
        <v>2020</v>
      </c>
      <c r="C144" s="8" t="s">
        <v>15</v>
      </c>
      <c r="D144" s="33">
        <v>20690.04</v>
      </c>
      <c r="E144" s="34">
        <v>17002.439999999999</v>
      </c>
      <c r="F144" s="34">
        <v>92.56</v>
      </c>
      <c r="G144" s="34">
        <v>1201.73</v>
      </c>
      <c r="H144" s="34">
        <v>60.67</v>
      </c>
    </row>
    <row r="145" spans="1:8" x14ac:dyDescent="0.35">
      <c r="A145" s="8" t="s">
        <v>8</v>
      </c>
      <c r="B145" s="33">
        <v>2023</v>
      </c>
      <c r="C145" s="8" t="s">
        <v>25</v>
      </c>
      <c r="D145" s="33">
        <v>35899.519999999997</v>
      </c>
      <c r="E145" s="34">
        <v>36123.81</v>
      </c>
      <c r="F145" s="34">
        <v>127.57</v>
      </c>
      <c r="G145" s="34">
        <v>503.69</v>
      </c>
      <c r="H145" s="34">
        <v>64.55</v>
      </c>
    </row>
    <row r="146" spans="1:8" x14ac:dyDescent="0.35">
      <c r="A146" s="8" t="s">
        <v>17</v>
      </c>
      <c r="B146" s="33">
        <v>2024</v>
      </c>
      <c r="C146" s="8" t="s">
        <v>13</v>
      </c>
      <c r="D146" s="33">
        <v>41094.36</v>
      </c>
      <c r="E146" s="34">
        <v>42324.94</v>
      </c>
      <c r="F146" s="34">
        <v>81.2</v>
      </c>
      <c r="G146" s="34">
        <v>760.09</v>
      </c>
      <c r="H146" s="34">
        <v>61.26</v>
      </c>
    </row>
    <row r="147" spans="1:8" x14ac:dyDescent="0.35">
      <c r="A147" s="8" t="s">
        <v>24</v>
      </c>
      <c r="B147" s="33">
        <v>2022</v>
      </c>
      <c r="C147" s="8" t="s">
        <v>25</v>
      </c>
      <c r="D147" s="33">
        <v>48642.96</v>
      </c>
      <c r="E147" s="34">
        <v>50037.63</v>
      </c>
      <c r="F147" s="34">
        <v>57.61</v>
      </c>
      <c r="G147" s="34">
        <v>1105.55</v>
      </c>
      <c r="H147" s="34">
        <v>51.9</v>
      </c>
    </row>
    <row r="148" spans="1:8" x14ac:dyDescent="0.35">
      <c r="A148" s="8" t="s">
        <v>24</v>
      </c>
      <c r="B148" s="33">
        <v>2020</v>
      </c>
      <c r="C148" s="8" t="s">
        <v>13</v>
      </c>
      <c r="D148" s="33">
        <v>10517.37</v>
      </c>
      <c r="E148" s="34">
        <v>11093.88</v>
      </c>
      <c r="F148" s="34">
        <v>77.33</v>
      </c>
      <c r="G148" s="34">
        <v>65.06</v>
      </c>
      <c r="H148" s="34">
        <v>64.77</v>
      </c>
    </row>
    <row r="149" spans="1:8" x14ac:dyDescent="0.35">
      <c r="A149" s="8" t="s">
        <v>24</v>
      </c>
      <c r="B149" s="33">
        <v>2020</v>
      </c>
      <c r="C149" s="8" t="s">
        <v>13</v>
      </c>
      <c r="D149" s="33">
        <v>19143.400000000001</v>
      </c>
      <c r="E149" s="34">
        <v>18627.53</v>
      </c>
      <c r="F149" s="34">
        <v>199.02</v>
      </c>
      <c r="G149" s="34">
        <v>544.66</v>
      </c>
      <c r="H149" s="34">
        <v>39.94</v>
      </c>
    </row>
    <row r="150" spans="1:8" x14ac:dyDescent="0.35">
      <c r="A150" s="8" t="s">
        <v>27</v>
      </c>
      <c r="B150" s="33">
        <v>2023</v>
      </c>
      <c r="C150" s="8" t="s">
        <v>11</v>
      </c>
      <c r="D150" s="33">
        <v>31798.5</v>
      </c>
      <c r="E150" s="34">
        <v>27380.38</v>
      </c>
      <c r="F150" s="34">
        <v>45.11</v>
      </c>
      <c r="G150" s="34">
        <v>462.38</v>
      </c>
      <c r="H150" s="34">
        <v>31.35</v>
      </c>
    </row>
    <row r="151" spans="1:8" x14ac:dyDescent="0.35">
      <c r="A151" s="8" t="s">
        <v>12</v>
      </c>
      <c r="B151" s="33">
        <v>2018</v>
      </c>
      <c r="C151" s="8" t="s">
        <v>15</v>
      </c>
      <c r="D151" s="33">
        <v>6860.69</v>
      </c>
      <c r="E151" s="34">
        <v>7700.46</v>
      </c>
      <c r="F151" s="34">
        <v>104.38</v>
      </c>
      <c r="G151" s="34">
        <v>495.94</v>
      </c>
      <c r="H151" s="34">
        <v>54.16</v>
      </c>
    </row>
    <row r="152" spans="1:8" x14ac:dyDescent="0.35">
      <c r="A152" s="8" t="s">
        <v>26</v>
      </c>
      <c r="B152" s="33">
        <v>2018</v>
      </c>
      <c r="C152" s="8" t="s">
        <v>15</v>
      </c>
      <c r="D152" s="33">
        <v>49122.58</v>
      </c>
      <c r="E152" s="34">
        <v>51296.9</v>
      </c>
      <c r="F152" s="34">
        <v>99.49</v>
      </c>
      <c r="G152" s="34">
        <v>539.04</v>
      </c>
      <c r="H152" s="34">
        <v>63.8</v>
      </c>
    </row>
    <row r="153" spans="1:8" x14ac:dyDescent="0.35">
      <c r="A153" s="8" t="s">
        <v>32</v>
      </c>
      <c r="B153" s="33">
        <v>2020</v>
      </c>
      <c r="C153" s="8" t="s">
        <v>25</v>
      </c>
      <c r="D153" s="33">
        <v>40262.79</v>
      </c>
      <c r="E153" s="34">
        <v>41152.89</v>
      </c>
      <c r="F153" s="34">
        <v>58.15</v>
      </c>
      <c r="G153" s="34">
        <v>816.23</v>
      </c>
      <c r="H153" s="34">
        <v>52.71</v>
      </c>
    </row>
    <row r="154" spans="1:8" x14ac:dyDescent="0.35">
      <c r="A154" s="8" t="s">
        <v>12</v>
      </c>
      <c r="B154" s="33">
        <v>2022</v>
      </c>
      <c r="C154" s="8" t="s">
        <v>15</v>
      </c>
      <c r="D154" s="33">
        <v>14791.28</v>
      </c>
      <c r="E154" s="34">
        <v>16497.72</v>
      </c>
      <c r="F154" s="34">
        <v>159.66999999999999</v>
      </c>
      <c r="G154" s="34">
        <v>667.57</v>
      </c>
      <c r="H154" s="34">
        <v>58.89</v>
      </c>
    </row>
    <row r="155" spans="1:8" x14ac:dyDescent="0.35">
      <c r="A155" s="8" t="s">
        <v>35</v>
      </c>
      <c r="B155" s="33">
        <v>2023</v>
      </c>
      <c r="C155" s="8" t="s">
        <v>22</v>
      </c>
      <c r="D155" s="33">
        <v>6743.26</v>
      </c>
      <c r="E155" s="34">
        <v>6479.62</v>
      </c>
      <c r="F155" s="34">
        <v>55.33</v>
      </c>
      <c r="G155" s="34">
        <v>1118.23</v>
      </c>
      <c r="H155" s="34">
        <v>44.54</v>
      </c>
    </row>
    <row r="156" spans="1:8" x14ac:dyDescent="0.35">
      <c r="A156" s="8" t="s">
        <v>24</v>
      </c>
      <c r="B156" s="33">
        <v>2019</v>
      </c>
      <c r="C156" s="8" t="s">
        <v>13</v>
      </c>
      <c r="D156" s="33">
        <v>4194.0600000000004</v>
      </c>
      <c r="E156" s="34">
        <v>3640.51</v>
      </c>
      <c r="F156" s="34">
        <v>187.66</v>
      </c>
      <c r="G156" s="34">
        <v>337.53</v>
      </c>
      <c r="H156" s="34">
        <v>48.65</v>
      </c>
    </row>
    <row r="157" spans="1:8" x14ac:dyDescent="0.35">
      <c r="A157" s="8" t="s">
        <v>29</v>
      </c>
      <c r="B157" s="33">
        <v>2023</v>
      </c>
      <c r="C157" s="8" t="s">
        <v>15</v>
      </c>
      <c r="D157" s="33">
        <v>46787.67</v>
      </c>
      <c r="E157" s="34">
        <v>50857</v>
      </c>
      <c r="F157" s="34">
        <v>53.42</v>
      </c>
      <c r="G157" s="34">
        <v>663.44</v>
      </c>
      <c r="H157" s="34">
        <v>69.02</v>
      </c>
    </row>
    <row r="158" spans="1:8" x14ac:dyDescent="0.35">
      <c r="A158" s="8" t="s">
        <v>31</v>
      </c>
      <c r="B158" s="33">
        <v>2024</v>
      </c>
      <c r="C158" s="8" t="s">
        <v>9</v>
      </c>
      <c r="D158" s="33">
        <v>34377.5</v>
      </c>
      <c r="E158" s="34">
        <v>29795.03</v>
      </c>
      <c r="F158" s="34">
        <v>119.44</v>
      </c>
      <c r="G158" s="34">
        <v>790.96</v>
      </c>
      <c r="H158" s="34">
        <v>30.6</v>
      </c>
    </row>
    <row r="159" spans="1:8" x14ac:dyDescent="0.35">
      <c r="A159" s="8" t="s">
        <v>35</v>
      </c>
      <c r="B159" s="33">
        <v>2023</v>
      </c>
      <c r="C159" s="8" t="s">
        <v>25</v>
      </c>
      <c r="D159" s="33">
        <v>23215.07</v>
      </c>
      <c r="E159" s="34">
        <v>23317.07</v>
      </c>
      <c r="F159" s="34">
        <v>195.51</v>
      </c>
      <c r="G159" s="34">
        <v>669.66</v>
      </c>
      <c r="H159" s="34">
        <v>35.83</v>
      </c>
    </row>
    <row r="160" spans="1:8" x14ac:dyDescent="0.35">
      <c r="A160" s="8" t="s">
        <v>35</v>
      </c>
      <c r="B160" s="33">
        <v>2022</v>
      </c>
      <c r="C160" s="8" t="s">
        <v>11</v>
      </c>
      <c r="D160" s="33">
        <v>43199.69</v>
      </c>
      <c r="E160" s="34">
        <v>47597.87</v>
      </c>
      <c r="F160" s="34">
        <v>60.43</v>
      </c>
      <c r="G160" s="34">
        <v>1077.0899999999999</v>
      </c>
      <c r="H160" s="34">
        <v>51.84</v>
      </c>
    </row>
    <row r="161" spans="1:8" x14ac:dyDescent="0.35">
      <c r="A161" s="8" t="s">
        <v>18</v>
      </c>
      <c r="B161" s="33">
        <v>2023</v>
      </c>
      <c r="C161" s="8" t="s">
        <v>25</v>
      </c>
      <c r="D161" s="33">
        <v>8030.17</v>
      </c>
      <c r="E161" s="34">
        <v>7356.13</v>
      </c>
      <c r="F161" s="34">
        <v>76.42</v>
      </c>
      <c r="G161" s="34">
        <v>454.39</v>
      </c>
      <c r="H161" s="34">
        <v>50.03</v>
      </c>
    </row>
    <row r="162" spans="1:8" x14ac:dyDescent="0.35">
      <c r="A162" s="8" t="s">
        <v>23</v>
      </c>
      <c r="B162" s="33">
        <v>2021</v>
      </c>
      <c r="C162" s="8" t="s">
        <v>25</v>
      </c>
      <c r="D162" s="33">
        <v>6814.57</v>
      </c>
      <c r="E162" s="34">
        <v>6646.62</v>
      </c>
      <c r="F162" s="34">
        <v>55.24</v>
      </c>
      <c r="G162" s="34">
        <v>336.87</v>
      </c>
      <c r="H162" s="34">
        <v>31.51</v>
      </c>
    </row>
    <row r="163" spans="1:8" x14ac:dyDescent="0.35">
      <c r="A163" s="8" t="s">
        <v>14</v>
      </c>
      <c r="B163" s="33">
        <v>2024</v>
      </c>
      <c r="C163" s="8" t="s">
        <v>25</v>
      </c>
      <c r="D163" s="33">
        <v>3959.24</v>
      </c>
      <c r="E163" s="34">
        <v>4269.63</v>
      </c>
      <c r="F163" s="34">
        <v>107.29</v>
      </c>
      <c r="G163" s="34">
        <v>987.09</v>
      </c>
      <c r="H163" s="34">
        <v>33.89</v>
      </c>
    </row>
    <row r="164" spans="1:8" x14ac:dyDescent="0.35">
      <c r="A164" s="8" t="s">
        <v>27</v>
      </c>
      <c r="B164" s="33">
        <v>2024</v>
      </c>
      <c r="C164" s="8" t="s">
        <v>19</v>
      </c>
      <c r="D164" s="33">
        <v>7049.17</v>
      </c>
      <c r="E164" s="34">
        <v>7695.97</v>
      </c>
      <c r="F164" s="34">
        <v>136.52000000000001</v>
      </c>
      <c r="G164" s="34">
        <v>643.09</v>
      </c>
      <c r="H164" s="34">
        <v>41.24</v>
      </c>
    </row>
    <row r="165" spans="1:8" x14ac:dyDescent="0.35">
      <c r="A165" s="8" t="s">
        <v>28</v>
      </c>
      <c r="B165" s="33">
        <v>2019</v>
      </c>
      <c r="C165" s="8" t="s">
        <v>20</v>
      </c>
      <c r="D165" s="33">
        <v>4927.29</v>
      </c>
      <c r="E165" s="34">
        <v>5656.69</v>
      </c>
      <c r="F165" s="34">
        <v>114.23</v>
      </c>
      <c r="G165" s="34">
        <v>405.74</v>
      </c>
      <c r="H165" s="34">
        <v>67.03</v>
      </c>
    </row>
    <row r="166" spans="1:8" x14ac:dyDescent="0.35">
      <c r="A166" s="8" t="s">
        <v>8</v>
      </c>
      <c r="B166" s="33">
        <v>2021</v>
      </c>
      <c r="C166" s="8" t="s">
        <v>20</v>
      </c>
      <c r="D166" s="33">
        <v>38211</v>
      </c>
      <c r="E166" s="34">
        <v>45495.03</v>
      </c>
      <c r="F166" s="34">
        <v>181.25</v>
      </c>
      <c r="G166" s="34">
        <v>1369.27</v>
      </c>
      <c r="H166" s="34">
        <v>40.299999999999997</v>
      </c>
    </row>
    <row r="167" spans="1:8" x14ac:dyDescent="0.35">
      <c r="A167" s="8" t="s">
        <v>33</v>
      </c>
      <c r="B167" s="33">
        <v>2024</v>
      </c>
      <c r="C167" s="8" t="s">
        <v>13</v>
      </c>
      <c r="D167" s="33">
        <v>5058.24</v>
      </c>
      <c r="E167" s="34">
        <v>4824.18</v>
      </c>
      <c r="F167" s="34">
        <v>144.75</v>
      </c>
      <c r="G167" s="34">
        <v>1382.05</v>
      </c>
      <c r="H167" s="34">
        <v>63.4</v>
      </c>
    </row>
    <row r="168" spans="1:8" x14ac:dyDescent="0.35">
      <c r="A168" s="8" t="s">
        <v>26</v>
      </c>
      <c r="B168" s="33">
        <v>2022</v>
      </c>
      <c r="C168" s="8" t="s">
        <v>11</v>
      </c>
      <c r="D168" s="33">
        <v>36132.58</v>
      </c>
      <c r="E168" s="34">
        <v>36878.620000000003</v>
      </c>
      <c r="F168" s="34">
        <v>116.97</v>
      </c>
      <c r="G168" s="34">
        <v>999.12</v>
      </c>
      <c r="H168" s="34">
        <v>37.92</v>
      </c>
    </row>
    <row r="169" spans="1:8" x14ac:dyDescent="0.35">
      <c r="A169" s="8" t="s">
        <v>32</v>
      </c>
      <c r="B169" s="33">
        <v>2020</v>
      </c>
      <c r="C169" s="8" t="s">
        <v>25</v>
      </c>
      <c r="D169" s="33">
        <v>578.58000000000004</v>
      </c>
      <c r="E169" s="34">
        <v>646.46</v>
      </c>
      <c r="F169" s="34">
        <v>94.43</v>
      </c>
      <c r="G169" s="34">
        <v>534.07000000000005</v>
      </c>
      <c r="H169" s="34">
        <v>37.47</v>
      </c>
    </row>
    <row r="170" spans="1:8" x14ac:dyDescent="0.35">
      <c r="A170" s="8" t="s">
        <v>18</v>
      </c>
      <c r="B170" s="33">
        <v>2021</v>
      </c>
      <c r="C170" s="8" t="s">
        <v>9</v>
      </c>
      <c r="D170" s="33">
        <v>24046.92</v>
      </c>
      <c r="E170" s="34">
        <v>22580.75</v>
      </c>
      <c r="F170" s="34">
        <v>46.84</v>
      </c>
      <c r="G170" s="34">
        <v>26.69</v>
      </c>
      <c r="H170" s="34">
        <v>36.81</v>
      </c>
    </row>
    <row r="171" spans="1:8" x14ac:dyDescent="0.35">
      <c r="A171" s="8" t="s">
        <v>23</v>
      </c>
      <c r="B171" s="33">
        <v>2024</v>
      </c>
      <c r="C171" s="8" t="s">
        <v>15</v>
      </c>
      <c r="D171" s="33">
        <v>40854.18</v>
      </c>
      <c r="E171" s="34">
        <v>40444.58</v>
      </c>
      <c r="F171" s="34">
        <v>68.81</v>
      </c>
      <c r="G171" s="34">
        <v>47.02</v>
      </c>
      <c r="H171" s="34">
        <v>49.97</v>
      </c>
    </row>
    <row r="172" spans="1:8" x14ac:dyDescent="0.35">
      <c r="A172" s="8" t="s">
        <v>10</v>
      </c>
      <c r="B172" s="33">
        <v>2023</v>
      </c>
      <c r="C172" s="8" t="s">
        <v>15</v>
      </c>
      <c r="D172" s="33">
        <v>32931.800000000003</v>
      </c>
      <c r="E172" s="34">
        <v>37000.199999999997</v>
      </c>
      <c r="F172" s="34">
        <v>24.98</v>
      </c>
      <c r="G172" s="34">
        <v>358.18</v>
      </c>
      <c r="H172" s="34">
        <v>44.08</v>
      </c>
    </row>
    <row r="173" spans="1:8" x14ac:dyDescent="0.35">
      <c r="A173" s="8" t="s">
        <v>21</v>
      </c>
      <c r="B173" s="33">
        <v>2024</v>
      </c>
      <c r="C173" s="8" t="s">
        <v>20</v>
      </c>
      <c r="D173" s="33">
        <v>23137.63</v>
      </c>
      <c r="E173" s="34">
        <v>27294.6</v>
      </c>
      <c r="F173" s="34">
        <v>173.68</v>
      </c>
      <c r="G173" s="34">
        <v>808.33</v>
      </c>
      <c r="H173" s="34">
        <v>34.76</v>
      </c>
    </row>
    <row r="174" spans="1:8" x14ac:dyDescent="0.35">
      <c r="A174" s="8" t="s">
        <v>31</v>
      </c>
      <c r="B174" s="33">
        <v>2021</v>
      </c>
      <c r="C174" s="8" t="s">
        <v>15</v>
      </c>
      <c r="D174" s="33">
        <v>3088.35</v>
      </c>
      <c r="E174" s="34">
        <v>2809.98</v>
      </c>
      <c r="F174" s="34">
        <v>179.07</v>
      </c>
      <c r="G174" s="34">
        <v>391.35</v>
      </c>
      <c r="H174" s="34">
        <v>42.48</v>
      </c>
    </row>
    <row r="175" spans="1:8" x14ac:dyDescent="0.35">
      <c r="A175" s="8" t="s">
        <v>28</v>
      </c>
      <c r="B175" s="33">
        <v>2023</v>
      </c>
      <c r="C175" s="8" t="s">
        <v>9</v>
      </c>
      <c r="D175" s="33">
        <v>31130.27</v>
      </c>
      <c r="E175" s="34">
        <v>36622.71</v>
      </c>
      <c r="F175" s="34">
        <v>139.05000000000001</v>
      </c>
      <c r="G175" s="34">
        <v>415.19</v>
      </c>
      <c r="H175" s="34">
        <v>60.61</v>
      </c>
    </row>
    <row r="176" spans="1:8" x14ac:dyDescent="0.35">
      <c r="A176" s="8" t="s">
        <v>26</v>
      </c>
      <c r="B176" s="33">
        <v>2019</v>
      </c>
      <c r="C176" s="8" t="s">
        <v>9</v>
      </c>
      <c r="D176" s="33">
        <v>31515.32</v>
      </c>
      <c r="E176" s="34">
        <v>37428.53</v>
      </c>
      <c r="F176" s="34">
        <v>179.92</v>
      </c>
      <c r="G176" s="34">
        <v>1274.45</v>
      </c>
      <c r="H176" s="34">
        <v>36.630000000000003</v>
      </c>
    </row>
    <row r="177" spans="1:8" x14ac:dyDescent="0.35">
      <c r="A177" s="8" t="s">
        <v>16</v>
      </c>
      <c r="B177" s="33">
        <v>2018</v>
      </c>
      <c r="C177" s="8" t="s">
        <v>25</v>
      </c>
      <c r="D177" s="33">
        <v>41159.800000000003</v>
      </c>
      <c r="E177" s="34">
        <v>38825.97</v>
      </c>
      <c r="F177" s="34">
        <v>81.599999999999994</v>
      </c>
      <c r="G177" s="34">
        <v>835.23</v>
      </c>
      <c r="H177" s="34">
        <v>31.24</v>
      </c>
    </row>
    <row r="178" spans="1:8" x14ac:dyDescent="0.35">
      <c r="A178" s="8" t="s">
        <v>32</v>
      </c>
      <c r="B178" s="33">
        <v>2022</v>
      </c>
      <c r="C178" s="8" t="s">
        <v>13</v>
      </c>
      <c r="D178" s="33">
        <v>40267.47</v>
      </c>
      <c r="E178" s="34">
        <v>39933.879999999997</v>
      </c>
      <c r="F178" s="34">
        <v>171.17</v>
      </c>
      <c r="G178" s="34">
        <v>844.93</v>
      </c>
      <c r="H178" s="34">
        <v>42.93</v>
      </c>
    </row>
    <row r="179" spans="1:8" x14ac:dyDescent="0.35">
      <c r="A179" s="8" t="s">
        <v>30</v>
      </c>
      <c r="B179" s="33">
        <v>2019</v>
      </c>
      <c r="C179" s="8" t="s">
        <v>13</v>
      </c>
      <c r="D179" s="33">
        <v>20750.009999999998</v>
      </c>
      <c r="E179" s="34">
        <v>20032.02</v>
      </c>
      <c r="F179" s="34">
        <v>32.25</v>
      </c>
      <c r="G179" s="34">
        <v>960.19</v>
      </c>
      <c r="H179" s="34">
        <v>47.99</v>
      </c>
    </row>
    <row r="180" spans="1:8" x14ac:dyDescent="0.35">
      <c r="A180" s="8" t="s">
        <v>17</v>
      </c>
      <c r="B180" s="33">
        <v>2019</v>
      </c>
      <c r="C180" s="8" t="s">
        <v>25</v>
      </c>
      <c r="D180" s="33">
        <v>8381.26</v>
      </c>
      <c r="E180" s="34">
        <v>7150.57</v>
      </c>
      <c r="F180" s="34">
        <v>132.06</v>
      </c>
      <c r="G180" s="34">
        <v>1307.9000000000001</v>
      </c>
      <c r="H180" s="34">
        <v>37.53</v>
      </c>
    </row>
    <row r="181" spans="1:8" x14ac:dyDescent="0.35">
      <c r="A181" s="8" t="s">
        <v>27</v>
      </c>
      <c r="B181" s="33">
        <v>2022</v>
      </c>
      <c r="C181" s="8" t="s">
        <v>20</v>
      </c>
      <c r="D181" s="33">
        <v>25689.200000000001</v>
      </c>
      <c r="E181" s="34">
        <v>27161.16</v>
      </c>
      <c r="F181" s="34">
        <v>190.25</v>
      </c>
      <c r="G181" s="34">
        <v>722.25</v>
      </c>
      <c r="H181" s="34">
        <v>41.02</v>
      </c>
    </row>
    <row r="182" spans="1:8" x14ac:dyDescent="0.35">
      <c r="A182" s="8" t="s">
        <v>26</v>
      </c>
      <c r="B182" s="33">
        <v>2020</v>
      </c>
      <c r="C182" s="8" t="s">
        <v>11</v>
      </c>
      <c r="D182" s="33">
        <v>15808.38</v>
      </c>
      <c r="E182" s="34">
        <v>16825.54</v>
      </c>
      <c r="F182" s="34">
        <v>194.85</v>
      </c>
      <c r="G182" s="34">
        <v>1098</v>
      </c>
      <c r="H182" s="34">
        <v>33.159999999999997</v>
      </c>
    </row>
    <row r="183" spans="1:8" x14ac:dyDescent="0.35">
      <c r="A183" s="8" t="s">
        <v>21</v>
      </c>
      <c r="B183" s="33">
        <v>2022</v>
      </c>
      <c r="C183" s="8" t="s">
        <v>19</v>
      </c>
      <c r="D183" s="33">
        <v>3751.19</v>
      </c>
      <c r="E183" s="34">
        <v>3403.5</v>
      </c>
      <c r="F183" s="34">
        <v>112.55</v>
      </c>
      <c r="G183" s="34">
        <v>600.38</v>
      </c>
      <c r="H183" s="34">
        <v>69.47</v>
      </c>
    </row>
    <row r="184" spans="1:8" x14ac:dyDescent="0.35">
      <c r="A184" s="8" t="s">
        <v>31</v>
      </c>
      <c r="B184" s="33">
        <v>2020</v>
      </c>
      <c r="C184" s="8" t="s">
        <v>11</v>
      </c>
      <c r="D184" s="33">
        <v>15333.15</v>
      </c>
      <c r="E184" s="34">
        <v>13655.73</v>
      </c>
      <c r="F184" s="34">
        <v>32.53</v>
      </c>
      <c r="G184" s="34">
        <v>599.9</v>
      </c>
      <c r="H184" s="34">
        <v>65.489999999999995</v>
      </c>
    </row>
    <row r="185" spans="1:8" x14ac:dyDescent="0.35">
      <c r="A185" s="8" t="s">
        <v>8</v>
      </c>
      <c r="B185" s="33">
        <v>2020</v>
      </c>
      <c r="C185" s="8" t="s">
        <v>9</v>
      </c>
      <c r="D185" s="33">
        <v>45456.99</v>
      </c>
      <c r="E185" s="34">
        <v>47399.77</v>
      </c>
      <c r="F185" s="34">
        <v>105.52</v>
      </c>
      <c r="G185" s="34">
        <v>897.68</v>
      </c>
      <c r="H185" s="34">
        <v>54.38</v>
      </c>
    </row>
    <row r="186" spans="1:8" x14ac:dyDescent="0.35">
      <c r="A186" s="8" t="s">
        <v>24</v>
      </c>
      <c r="B186" s="33">
        <v>2022</v>
      </c>
      <c r="C186" s="8" t="s">
        <v>19</v>
      </c>
      <c r="D186" s="33">
        <v>12712.22</v>
      </c>
      <c r="E186" s="34">
        <v>11265.97</v>
      </c>
      <c r="F186" s="34">
        <v>31.29</v>
      </c>
      <c r="G186" s="34">
        <v>1167.45</v>
      </c>
      <c r="H186" s="34">
        <v>48.77</v>
      </c>
    </row>
    <row r="187" spans="1:8" x14ac:dyDescent="0.35">
      <c r="A187" s="8" t="s">
        <v>31</v>
      </c>
      <c r="B187" s="33">
        <v>2019</v>
      </c>
      <c r="C187" s="8" t="s">
        <v>20</v>
      </c>
      <c r="D187" s="33">
        <v>48904.89</v>
      </c>
      <c r="E187" s="34">
        <v>57120.77</v>
      </c>
      <c r="F187" s="34">
        <v>186.51</v>
      </c>
      <c r="G187" s="34">
        <v>94.54</v>
      </c>
      <c r="H187" s="34">
        <v>35.42</v>
      </c>
    </row>
    <row r="188" spans="1:8" x14ac:dyDescent="0.35">
      <c r="A188" s="8" t="s">
        <v>35</v>
      </c>
      <c r="B188" s="33">
        <v>2018</v>
      </c>
      <c r="C188" s="8" t="s">
        <v>9</v>
      </c>
      <c r="D188" s="33">
        <v>38921.019999999997</v>
      </c>
      <c r="E188" s="34">
        <v>38773.26</v>
      </c>
      <c r="F188" s="34">
        <v>130.38999999999999</v>
      </c>
      <c r="G188" s="34">
        <v>1205.1099999999999</v>
      </c>
      <c r="H188" s="34">
        <v>60.75</v>
      </c>
    </row>
    <row r="189" spans="1:8" x14ac:dyDescent="0.35">
      <c r="A189" s="8" t="s">
        <v>32</v>
      </c>
      <c r="B189" s="33">
        <v>2024</v>
      </c>
      <c r="C189" s="8" t="s">
        <v>19</v>
      </c>
      <c r="D189" s="33">
        <v>6167.66</v>
      </c>
      <c r="E189" s="34">
        <v>6479.29</v>
      </c>
      <c r="F189" s="34">
        <v>165.44</v>
      </c>
      <c r="G189" s="34">
        <v>1190.31</v>
      </c>
      <c r="H189" s="34">
        <v>62.48</v>
      </c>
    </row>
    <row r="190" spans="1:8" x14ac:dyDescent="0.35">
      <c r="A190" s="8" t="s">
        <v>23</v>
      </c>
      <c r="B190" s="33">
        <v>2020</v>
      </c>
      <c r="C190" s="8" t="s">
        <v>11</v>
      </c>
      <c r="D190" s="33">
        <v>3471.38</v>
      </c>
      <c r="E190" s="34">
        <v>3642.06</v>
      </c>
      <c r="F190" s="34">
        <v>162.63999999999999</v>
      </c>
      <c r="G190" s="34">
        <v>1201.95</v>
      </c>
      <c r="H190" s="34">
        <v>52.96</v>
      </c>
    </row>
    <row r="191" spans="1:8" x14ac:dyDescent="0.35">
      <c r="A191" s="8" t="s">
        <v>27</v>
      </c>
      <c r="B191" s="33">
        <v>2020</v>
      </c>
      <c r="C191" s="8" t="s">
        <v>20</v>
      </c>
      <c r="D191" s="33">
        <v>36432.74</v>
      </c>
      <c r="E191" s="34">
        <v>38640.080000000002</v>
      </c>
      <c r="F191" s="34">
        <v>160.6</v>
      </c>
      <c r="G191" s="34">
        <v>790.29</v>
      </c>
      <c r="H191" s="34">
        <v>42.47</v>
      </c>
    </row>
    <row r="192" spans="1:8" x14ac:dyDescent="0.35">
      <c r="A192" s="8" t="s">
        <v>33</v>
      </c>
      <c r="B192" s="33">
        <v>2019</v>
      </c>
      <c r="C192" s="8" t="s">
        <v>22</v>
      </c>
      <c r="D192" s="33">
        <v>19231.849999999999</v>
      </c>
      <c r="E192" s="34">
        <v>16773.79</v>
      </c>
      <c r="F192" s="34">
        <v>70.91</v>
      </c>
      <c r="G192" s="34">
        <v>1235.48</v>
      </c>
      <c r="H192" s="34">
        <v>56.95</v>
      </c>
    </row>
    <row r="193" spans="1:8" x14ac:dyDescent="0.35">
      <c r="A193" s="8" t="s">
        <v>33</v>
      </c>
      <c r="B193" s="33">
        <v>2018</v>
      </c>
      <c r="C193" s="8" t="s">
        <v>25</v>
      </c>
      <c r="D193" s="33">
        <v>4198.4799999999996</v>
      </c>
      <c r="E193" s="34">
        <v>4740.46</v>
      </c>
      <c r="F193" s="34">
        <v>183.39</v>
      </c>
      <c r="G193" s="34">
        <v>802.23</v>
      </c>
      <c r="H193" s="34">
        <v>56.39</v>
      </c>
    </row>
    <row r="194" spans="1:8" x14ac:dyDescent="0.35">
      <c r="A194" s="8" t="s">
        <v>33</v>
      </c>
      <c r="B194" s="33">
        <v>2019</v>
      </c>
      <c r="C194" s="8" t="s">
        <v>22</v>
      </c>
      <c r="D194" s="33">
        <v>48375.92</v>
      </c>
      <c r="E194" s="34">
        <v>54885.58</v>
      </c>
      <c r="F194" s="34">
        <v>111.57</v>
      </c>
      <c r="G194" s="34">
        <v>87.25</v>
      </c>
      <c r="H194" s="34">
        <v>41.21</v>
      </c>
    </row>
    <row r="195" spans="1:8" x14ac:dyDescent="0.35">
      <c r="A195" s="8" t="s">
        <v>34</v>
      </c>
      <c r="B195" s="33">
        <v>2020</v>
      </c>
      <c r="C195" s="8" t="s">
        <v>22</v>
      </c>
      <c r="D195" s="33">
        <v>23721</v>
      </c>
      <c r="E195" s="34">
        <v>27890.37</v>
      </c>
      <c r="F195" s="34">
        <v>55.83</v>
      </c>
      <c r="G195" s="34">
        <v>308.82</v>
      </c>
      <c r="H195" s="34">
        <v>69.52</v>
      </c>
    </row>
    <row r="196" spans="1:8" x14ac:dyDescent="0.35">
      <c r="A196" s="8" t="s">
        <v>29</v>
      </c>
      <c r="B196" s="33">
        <v>2022</v>
      </c>
      <c r="C196" s="8" t="s">
        <v>9</v>
      </c>
      <c r="D196" s="33">
        <v>49893.96</v>
      </c>
      <c r="E196" s="34">
        <v>42739.19</v>
      </c>
      <c r="F196" s="34">
        <v>123.54</v>
      </c>
      <c r="G196" s="34">
        <v>446.97</v>
      </c>
      <c r="H196" s="34">
        <v>62.03</v>
      </c>
    </row>
    <row r="197" spans="1:8" x14ac:dyDescent="0.35">
      <c r="A197" s="8" t="s">
        <v>14</v>
      </c>
      <c r="B197" s="33">
        <v>2023</v>
      </c>
      <c r="C197" s="8" t="s">
        <v>20</v>
      </c>
      <c r="D197" s="33">
        <v>42544.59</v>
      </c>
      <c r="E197" s="34">
        <v>39659.69</v>
      </c>
      <c r="F197" s="34">
        <v>97.09</v>
      </c>
      <c r="G197" s="34">
        <v>58.21</v>
      </c>
      <c r="H197" s="34">
        <v>65.41</v>
      </c>
    </row>
    <row r="198" spans="1:8" x14ac:dyDescent="0.35">
      <c r="A198" s="8" t="s">
        <v>14</v>
      </c>
      <c r="B198" s="33">
        <v>2023</v>
      </c>
      <c r="C198" s="8" t="s">
        <v>25</v>
      </c>
      <c r="D198" s="33">
        <v>15275.97</v>
      </c>
      <c r="E198" s="34">
        <v>13016.74</v>
      </c>
      <c r="F198" s="34">
        <v>39.68</v>
      </c>
      <c r="G198" s="34">
        <v>640.22</v>
      </c>
      <c r="H198" s="34">
        <v>60.68</v>
      </c>
    </row>
    <row r="199" spans="1:8" x14ac:dyDescent="0.35">
      <c r="A199" s="8" t="s">
        <v>8</v>
      </c>
      <c r="B199" s="33">
        <v>2021</v>
      </c>
      <c r="C199" s="8" t="s">
        <v>19</v>
      </c>
      <c r="D199" s="33">
        <v>3714.44</v>
      </c>
      <c r="E199" s="34">
        <v>3261.31</v>
      </c>
      <c r="F199" s="34">
        <v>170.97</v>
      </c>
      <c r="G199" s="34">
        <v>232.56</v>
      </c>
      <c r="H199" s="34">
        <v>37.18</v>
      </c>
    </row>
    <row r="200" spans="1:8" x14ac:dyDescent="0.35">
      <c r="A200" s="8" t="s">
        <v>14</v>
      </c>
      <c r="B200" s="33">
        <v>2022</v>
      </c>
      <c r="C200" s="8" t="s">
        <v>13</v>
      </c>
      <c r="D200" s="33">
        <v>739.5</v>
      </c>
      <c r="E200" s="34">
        <v>763.45</v>
      </c>
      <c r="F200" s="34">
        <v>172.65</v>
      </c>
      <c r="G200" s="34">
        <v>673.21</v>
      </c>
      <c r="H200" s="34">
        <v>59.47</v>
      </c>
    </row>
    <row r="201" spans="1:8" x14ac:dyDescent="0.35">
      <c r="A201" s="8" t="s">
        <v>35</v>
      </c>
      <c r="B201" s="33">
        <v>2021</v>
      </c>
      <c r="C201" s="8" t="s">
        <v>19</v>
      </c>
      <c r="D201" s="33">
        <v>32933.1</v>
      </c>
      <c r="E201" s="34">
        <v>26687.759999999998</v>
      </c>
      <c r="F201" s="34">
        <v>174.87</v>
      </c>
      <c r="G201" s="34">
        <v>367.32</v>
      </c>
      <c r="H201" s="34">
        <v>45.48</v>
      </c>
    </row>
    <row r="202" spans="1:8" x14ac:dyDescent="0.35">
      <c r="A202" s="8" t="s">
        <v>24</v>
      </c>
      <c r="B202" s="33">
        <v>2018</v>
      </c>
      <c r="C202" s="8" t="s">
        <v>20</v>
      </c>
      <c r="D202" s="33">
        <v>25308.57</v>
      </c>
      <c r="E202" s="34">
        <v>30171.15</v>
      </c>
      <c r="F202" s="34">
        <v>66.16</v>
      </c>
      <c r="G202" s="34">
        <v>1015.59</v>
      </c>
      <c r="H202" s="34">
        <v>34.479999999999997</v>
      </c>
    </row>
    <row r="203" spans="1:8" x14ac:dyDescent="0.35">
      <c r="A203" s="8" t="s">
        <v>28</v>
      </c>
      <c r="B203" s="33">
        <v>2022</v>
      </c>
      <c r="C203" s="8" t="s">
        <v>11</v>
      </c>
      <c r="D203" s="33">
        <v>16593.43</v>
      </c>
      <c r="E203" s="34">
        <v>16794.72</v>
      </c>
      <c r="F203" s="34">
        <v>40</v>
      </c>
      <c r="G203" s="34">
        <v>18.13</v>
      </c>
      <c r="H203" s="34">
        <v>58.34</v>
      </c>
    </row>
    <row r="204" spans="1:8" x14ac:dyDescent="0.35">
      <c r="A204" s="8" t="s">
        <v>21</v>
      </c>
      <c r="B204" s="33">
        <v>2019</v>
      </c>
      <c r="C204" s="8" t="s">
        <v>25</v>
      </c>
      <c r="D204" s="33">
        <v>49576.05</v>
      </c>
      <c r="E204" s="34">
        <v>40382.720000000001</v>
      </c>
      <c r="F204" s="34">
        <v>104.51</v>
      </c>
      <c r="G204" s="34">
        <v>173.02</v>
      </c>
      <c r="H204" s="34">
        <v>44.08</v>
      </c>
    </row>
    <row r="205" spans="1:8" x14ac:dyDescent="0.35">
      <c r="A205" s="8" t="s">
        <v>16</v>
      </c>
      <c r="B205" s="33">
        <v>2020</v>
      </c>
      <c r="C205" s="8" t="s">
        <v>13</v>
      </c>
      <c r="D205" s="33">
        <v>4364.47</v>
      </c>
      <c r="E205" s="34">
        <v>4652.6099999999997</v>
      </c>
      <c r="F205" s="34">
        <v>169.33</v>
      </c>
      <c r="G205" s="34">
        <v>267.81</v>
      </c>
      <c r="H205" s="34">
        <v>51.78</v>
      </c>
    </row>
    <row r="206" spans="1:8" x14ac:dyDescent="0.35">
      <c r="A206" s="8" t="s">
        <v>26</v>
      </c>
      <c r="B206" s="33">
        <v>2021</v>
      </c>
      <c r="C206" s="8" t="s">
        <v>11</v>
      </c>
      <c r="D206" s="33">
        <v>24385.74</v>
      </c>
      <c r="E206" s="34">
        <v>25811.86</v>
      </c>
      <c r="F206" s="34">
        <v>54.04</v>
      </c>
      <c r="G206" s="34">
        <v>1061.4000000000001</v>
      </c>
      <c r="H206" s="34">
        <v>65.2</v>
      </c>
    </row>
    <row r="207" spans="1:8" x14ac:dyDescent="0.35">
      <c r="A207" s="8" t="s">
        <v>14</v>
      </c>
      <c r="B207" s="33">
        <v>2023</v>
      </c>
      <c r="C207" s="8" t="s">
        <v>13</v>
      </c>
      <c r="D207" s="33">
        <v>16869.71</v>
      </c>
      <c r="E207" s="34">
        <v>14181.75</v>
      </c>
      <c r="F207" s="34">
        <v>157.22</v>
      </c>
      <c r="G207" s="34">
        <v>874.04</v>
      </c>
      <c r="H207" s="34">
        <v>37.1</v>
      </c>
    </row>
    <row r="208" spans="1:8" x14ac:dyDescent="0.35">
      <c r="A208" s="8" t="s">
        <v>26</v>
      </c>
      <c r="B208" s="33">
        <v>2023</v>
      </c>
      <c r="C208" s="8" t="s">
        <v>19</v>
      </c>
      <c r="D208" s="33">
        <v>21397.48</v>
      </c>
      <c r="E208" s="34">
        <v>18490.310000000001</v>
      </c>
      <c r="F208" s="34">
        <v>177.98</v>
      </c>
      <c r="G208" s="34">
        <v>956.45</v>
      </c>
      <c r="H208" s="34">
        <v>45.71</v>
      </c>
    </row>
    <row r="209" spans="1:8" x14ac:dyDescent="0.35">
      <c r="A209" s="8" t="s">
        <v>33</v>
      </c>
      <c r="B209" s="33">
        <v>2019</v>
      </c>
      <c r="C209" s="8" t="s">
        <v>9</v>
      </c>
      <c r="D209" s="33">
        <v>39896.879999999997</v>
      </c>
      <c r="E209" s="34">
        <v>34365.58</v>
      </c>
      <c r="F209" s="34">
        <v>92.78</v>
      </c>
      <c r="G209" s="34">
        <v>744.95</v>
      </c>
      <c r="H209" s="34">
        <v>69.400000000000006</v>
      </c>
    </row>
    <row r="210" spans="1:8" x14ac:dyDescent="0.35">
      <c r="A210" s="8" t="s">
        <v>21</v>
      </c>
      <c r="B210" s="33">
        <v>2018</v>
      </c>
      <c r="C210" s="8" t="s">
        <v>20</v>
      </c>
      <c r="D210" s="33">
        <v>11229.86</v>
      </c>
      <c r="E210" s="34">
        <v>9641.07</v>
      </c>
      <c r="F210" s="34">
        <v>175.21</v>
      </c>
      <c r="G210" s="34">
        <v>831.35</v>
      </c>
      <c r="H210" s="34">
        <v>31.32</v>
      </c>
    </row>
    <row r="211" spans="1:8" x14ac:dyDescent="0.35">
      <c r="A211" s="8" t="s">
        <v>29</v>
      </c>
      <c r="B211" s="33">
        <v>2023</v>
      </c>
      <c r="C211" s="8" t="s">
        <v>22</v>
      </c>
      <c r="D211" s="33">
        <v>9716.2199999999993</v>
      </c>
      <c r="E211" s="34">
        <v>10604.28</v>
      </c>
      <c r="F211" s="34">
        <v>149.41999999999999</v>
      </c>
      <c r="G211" s="34">
        <v>963.75</v>
      </c>
      <c r="H211" s="34">
        <v>41.6</v>
      </c>
    </row>
    <row r="212" spans="1:8" x14ac:dyDescent="0.35">
      <c r="A212" s="8" t="s">
        <v>17</v>
      </c>
      <c r="B212" s="33">
        <v>2024</v>
      </c>
      <c r="C212" s="8" t="s">
        <v>22</v>
      </c>
      <c r="D212" s="33">
        <v>30243.94</v>
      </c>
      <c r="E212" s="34">
        <v>26197.119999999999</v>
      </c>
      <c r="F212" s="34">
        <v>171.54</v>
      </c>
      <c r="G212" s="34">
        <v>863.36</v>
      </c>
      <c r="H212" s="34">
        <v>45.77</v>
      </c>
    </row>
    <row r="213" spans="1:8" x14ac:dyDescent="0.35">
      <c r="A213" s="8" t="s">
        <v>23</v>
      </c>
      <c r="B213" s="33">
        <v>2021</v>
      </c>
      <c r="C213" s="8" t="s">
        <v>20</v>
      </c>
      <c r="D213" s="33">
        <v>3818.33</v>
      </c>
      <c r="E213" s="34">
        <v>4240.41</v>
      </c>
      <c r="F213" s="34">
        <v>59.44</v>
      </c>
      <c r="G213" s="34">
        <v>97.08</v>
      </c>
      <c r="H213" s="34">
        <v>36.57</v>
      </c>
    </row>
    <row r="214" spans="1:8" x14ac:dyDescent="0.35">
      <c r="A214" s="8" t="s">
        <v>12</v>
      </c>
      <c r="B214" s="33">
        <v>2020</v>
      </c>
      <c r="C214" s="8" t="s">
        <v>20</v>
      </c>
      <c r="D214" s="33">
        <v>35940.67</v>
      </c>
      <c r="E214" s="34">
        <v>41777.449999999997</v>
      </c>
      <c r="F214" s="34">
        <v>65.48</v>
      </c>
      <c r="G214" s="34">
        <v>904.28</v>
      </c>
      <c r="H214" s="34">
        <v>60.65</v>
      </c>
    </row>
    <row r="215" spans="1:8" x14ac:dyDescent="0.35">
      <c r="A215" s="8" t="s">
        <v>32</v>
      </c>
      <c r="B215" s="33">
        <v>2021</v>
      </c>
      <c r="C215" s="8" t="s">
        <v>15</v>
      </c>
      <c r="D215" s="33">
        <v>4959.43</v>
      </c>
      <c r="E215" s="34">
        <v>4817.6000000000004</v>
      </c>
      <c r="F215" s="34">
        <v>155.88999999999999</v>
      </c>
      <c r="G215" s="34">
        <v>774.03</v>
      </c>
      <c r="H215" s="34">
        <v>43.28</v>
      </c>
    </row>
    <row r="216" spans="1:8" x14ac:dyDescent="0.35">
      <c r="A216" s="8" t="s">
        <v>18</v>
      </c>
      <c r="B216" s="33">
        <v>2020</v>
      </c>
      <c r="C216" s="8" t="s">
        <v>13</v>
      </c>
      <c r="D216" s="33">
        <v>20329.78</v>
      </c>
      <c r="E216" s="34">
        <v>17755.810000000001</v>
      </c>
      <c r="F216" s="34">
        <v>62.5</v>
      </c>
      <c r="G216" s="34">
        <v>51.24</v>
      </c>
      <c r="H216" s="34">
        <v>67.45</v>
      </c>
    </row>
    <row r="217" spans="1:8" x14ac:dyDescent="0.35">
      <c r="A217" s="8" t="s">
        <v>31</v>
      </c>
      <c r="B217" s="33">
        <v>2021</v>
      </c>
      <c r="C217" s="8" t="s">
        <v>20</v>
      </c>
      <c r="D217" s="33">
        <v>44554.11</v>
      </c>
      <c r="E217" s="34">
        <v>53406.23</v>
      </c>
      <c r="F217" s="34">
        <v>169.72</v>
      </c>
      <c r="G217" s="34">
        <v>666.78</v>
      </c>
      <c r="H217" s="34">
        <v>51.47</v>
      </c>
    </row>
    <row r="218" spans="1:8" x14ac:dyDescent="0.35">
      <c r="A218" s="8" t="s">
        <v>33</v>
      </c>
      <c r="B218" s="33">
        <v>2022</v>
      </c>
      <c r="C218" s="8" t="s">
        <v>15</v>
      </c>
      <c r="D218" s="33">
        <v>31835.4</v>
      </c>
      <c r="E218" s="34">
        <v>33619.040000000001</v>
      </c>
      <c r="F218" s="34">
        <v>186.04</v>
      </c>
      <c r="G218" s="34">
        <v>1085.21</v>
      </c>
      <c r="H218" s="34">
        <v>40.81</v>
      </c>
    </row>
    <row r="219" spans="1:8" x14ac:dyDescent="0.35">
      <c r="A219" s="8" t="s">
        <v>12</v>
      </c>
      <c r="B219" s="33">
        <v>2023</v>
      </c>
      <c r="C219" s="8" t="s">
        <v>15</v>
      </c>
      <c r="D219" s="33">
        <v>35643.89</v>
      </c>
      <c r="E219" s="34">
        <v>41185.440000000002</v>
      </c>
      <c r="F219" s="34">
        <v>65.930000000000007</v>
      </c>
      <c r="G219" s="34">
        <v>1062.33</v>
      </c>
      <c r="H219" s="34">
        <v>32.18</v>
      </c>
    </row>
    <row r="220" spans="1:8" x14ac:dyDescent="0.35">
      <c r="A220" s="8" t="s">
        <v>29</v>
      </c>
      <c r="B220" s="33">
        <v>2019</v>
      </c>
      <c r="C220" s="8" t="s">
        <v>9</v>
      </c>
      <c r="D220" s="33">
        <v>16133.76</v>
      </c>
      <c r="E220" s="34">
        <v>15262.81</v>
      </c>
      <c r="F220" s="34">
        <v>129.19999999999999</v>
      </c>
      <c r="G220" s="34">
        <v>515.20000000000005</v>
      </c>
      <c r="H220" s="34">
        <v>49.9</v>
      </c>
    </row>
    <row r="221" spans="1:8" x14ac:dyDescent="0.35">
      <c r="A221" s="8" t="s">
        <v>28</v>
      </c>
      <c r="B221" s="33">
        <v>2021</v>
      </c>
      <c r="C221" s="8" t="s">
        <v>20</v>
      </c>
      <c r="D221" s="33">
        <v>1709.16</v>
      </c>
      <c r="E221" s="34">
        <v>1961.3</v>
      </c>
      <c r="F221" s="34">
        <v>194.1</v>
      </c>
      <c r="G221" s="34">
        <v>244.01</v>
      </c>
      <c r="H221" s="34">
        <v>30.41</v>
      </c>
    </row>
    <row r="222" spans="1:8" x14ac:dyDescent="0.35">
      <c r="A222" s="8" t="s">
        <v>33</v>
      </c>
      <c r="B222" s="33">
        <v>2023</v>
      </c>
      <c r="C222" s="8" t="s">
        <v>9</v>
      </c>
      <c r="D222" s="33">
        <v>41482.57</v>
      </c>
      <c r="E222" s="34">
        <v>46333.09</v>
      </c>
      <c r="F222" s="34">
        <v>121.92</v>
      </c>
      <c r="G222" s="34">
        <v>244.71</v>
      </c>
      <c r="H222" s="34">
        <v>61.46</v>
      </c>
    </row>
    <row r="223" spans="1:8" x14ac:dyDescent="0.35">
      <c r="A223" s="8" t="s">
        <v>10</v>
      </c>
      <c r="B223" s="33">
        <v>2021</v>
      </c>
      <c r="C223" s="8" t="s">
        <v>9</v>
      </c>
      <c r="D223" s="33">
        <v>46273.760000000002</v>
      </c>
      <c r="E223" s="34">
        <v>53925.1</v>
      </c>
      <c r="F223" s="34">
        <v>65.3</v>
      </c>
      <c r="G223" s="34">
        <v>536.6</v>
      </c>
      <c r="H223" s="34">
        <v>48.94</v>
      </c>
    </row>
    <row r="224" spans="1:8" x14ac:dyDescent="0.35">
      <c r="A224" s="8" t="s">
        <v>17</v>
      </c>
      <c r="B224" s="33">
        <v>2024</v>
      </c>
      <c r="C224" s="8" t="s">
        <v>9</v>
      </c>
      <c r="D224" s="33">
        <v>31630.65</v>
      </c>
      <c r="E224" s="34">
        <v>36217.51</v>
      </c>
      <c r="F224" s="34">
        <v>181.08</v>
      </c>
      <c r="G224" s="34">
        <v>270.32</v>
      </c>
      <c r="H224" s="34">
        <v>56.04</v>
      </c>
    </row>
    <row r="225" spans="1:8" x14ac:dyDescent="0.35">
      <c r="A225" s="8" t="s">
        <v>8</v>
      </c>
      <c r="B225" s="33">
        <v>2018</v>
      </c>
      <c r="C225" s="8" t="s">
        <v>22</v>
      </c>
      <c r="D225" s="33">
        <v>3623.19</v>
      </c>
      <c r="E225" s="34">
        <v>3779.23</v>
      </c>
      <c r="F225" s="34">
        <v>164.96</v>
      </c>
      <c r="G225" s="34">
        <v>1266.0899999999999</v>
      </c>
      <c r="H225" s="34">
        <v>45.77</v>
      </c>
    </row>
    <row r="226" spans="1:8" x14ac:dyDescent="0.35">
      <c r="A226" s="8" t="s">
        <v>8</v>
      </c>
      <c r="B226" s="33">
        <v>2018</v>
      </c>
      <c r="C226" s="8" t="s">
        <v>22</v>
      </c>
      <c r="D226" s="33">
        <v>46482.1</v>
      </c>
      <c r="E226" s="34">
        <v>55692.74</v>
      </c>
      <c r="F226" s="34">
        <v>112.9</v>
      </c>
      <c r="G226" s="34">
        <v>235.89</v>
      </c>
      <c r="H226" s="34">
        <v>35.11</v>
      </c>
    </row>
    <row r="227" spans="1:8" x14ac:dyDescent="0.35">
      <c r="A227" s="8" t="s">
        <v>33</v>
      </c>
      <c r="B227" s="33">
        <v>2024</v>
      </c>
      <c r="C227" s="8" t="s">
        <v>13</v>
      </c>
      <c r="D227" s="33">
        <v>7654.24</v>
      </c>
      <c r="E227" s="34">
        <v>8374.5</v>
      </c>
      <c r="F227" s="34">
        <v>40.54</v>
      </c>
      <c r="G227" s="34">
        <v>850.74</v>
      </c>
      <c r="H227" s="34">
        <v>60.9</v>
      </c>
    </row>
    <row r="228" spans="1:8" x14ac:dyDescent="0.35">
      <c r="A228" s="8" t="s">
        <v>33</v>
      </c>
      <c r="B228" s="33">
        <v>2020</v>
      </c>
      <c r="C228" s="8" t="s">
        <v>15</v>
      </c>
      <c r="D228" s="33">
        <v>46944.56</v>
      </c>
      <c r="E228" s="34">
        <v>50437.65</v>
      </c>
      <c r="F228" s="34">
        <v>151.66</v>
      </c>
      <c r="G228" s="34">
        <v>164.41</v>
      </c>
      <c r="H228" s="34">
        <v>33.770000000000003</v>
      </c>
    </row>
    <row r="229" spans="1:8" x14ac:dyDescent="0.35">
      <c r="A229" s="8" t="s">
        <v>31</v>
      </c>
      <c r="B229" s="33">
        <v>2020</v>
      </c>
      <c r="C229" s="8" t="s">
        <v>11</v>
      </c>
      <c r="D229" s="33">
        <v>8933.08</v>
      </c>
      <c r="E229" s="34">
        <v>8058.58</v>
      </c>
      <c r="F229" s="34">
        <v>118.63</v>
      </c>
      <c r="G229" s="34">
        <v>96.65</v>
      </c>
      <c r="H229" s="34">
        <v>64.56</v>
      </c>
    </row>
    <row r="230" spans="1:8" x14ac:dyDescent="0.35">
      <c r="A230" s="8" t="s">
        <v>12</v>
      </c>
      <c r="B230" s="33">
        <v>2021</v>
      </c>
      <c r="C230" s="8" t="s">
        <v>19</v>
      </c>
      <c r="D230" s="33">
        <v>49843.31</v>
      </c>
      <c r="E230" s="34">
        <v>53122.46</v>
      </c>
      <c r="F230" s="34">
        <v>182.65</v>
      </c>
      <c r="G230" s="34">
        <v>1184.54</v>
      </c>
      <c r="H230" s="34">
        <v>34.76</v>
      </c>
    </row>
    <row r="231" spans="1:8" x14ac:dyDescent="0.35">
      <c r="A231" s="8" t="s">
        <v>30</v>
      </c>
      <c r="B231" s="33">
        <v>2021</v>
      </c>
      <c r="C231" s="8" t="s">
        <v>15</v>
      </c>
      <c r="D231" s="33">
        <v>1504.09</v>
      </c>
      <c r="E231" s="34">
        <v>1538.77</v>
      </c>
      <c r="F231" s="34">
        <v>141.38999999999999</v>
      </c>
      <c r="G231" s="34">
        <v>286.04000000000002</v>
      </c>
      <c r="H231" s="34">
        <v>36.200000000000003</v>
      </c>
    </row>
    <row r="232" spans="1:8" x14ac:dyDescent="0.35">
      <c r="A232" s="8" t="s">
        <v>18</v>
      </c>
      <c r="B232" s="33">
        <v>2021</v>
      </c>
      <c r="C232" s="8" t="s">
        <v>22</v>
      </c>
      <c r="D232" s="33">
        <v>47308.57</v>
      </c>
      <c r="E232" s="34">
        <v>48088.55</v>
      </c>
      <c r="F232" s="34">
        <v>86.74</v>
      </c>
      <c r="G232" s="34">
        <v>839.06</v>
      </c>
      <c r="H232" s="34">
        <v>60.22</v>
      </c>
    </row>
    <row r="233" spans="1:8" x14ac:dyDescent="0.35">
      <c r="A233" s="8" t="s">
        <v>16</v>
      </c>
      <c r="B233" s="33">
        <v>2020</v>
      </c>
      <c r="C233" s="8" t="s">
        <v>19</v>
      </c>
      <c r="D233" s="33">
        <v>27939.53</v>
      </c>
      <c r="E233" s="34">
        <v>25519.13</v>
      </c>
      <c r="F233" s="34">
        <v>85.87</v>
      </c>
      <c r="G233" s="34">
        <v>1253.46</v>
      </c>
      <c r="H233" s="34">
        <v>37.58</v>
      </c>
    </row>
    <row r="234" spans="1:8" x14ac:dyDescent="0.35">
      <c r="A234" s="8" t="s">
        <v>29</v>
      </c>
      <c r="B234" s="33">
        <v>2018</v>
      </c>
      <c r="C234" s="8" t="s">
        <v>11</v>
      </c>
      <c r="D234" s="33">
        <v>13854.47</v>
      </c>
      <c r="E234" s="34">
        <v>15117.89</v>
      </c>
      <c r="F234" s="34">
        <v>103.59</v>
      </c>
      <c r="G234" s="34">
        <v>83.38</v>
      </c>
      <c r="H234" s="34">
        <v>67.81</v>
      </c>
    </row>
    <row r="235" spans="1:8" x14ac:dyDescent="0.35">
      <c r="A235" s="8" t="s">
        <v>17</v>
      </c>
      <c r="B235" s="33">
        <v>2018</v>
      </c>
      <c r="C235" s="8" t="s">
        <v>20</v>
      </c>
      <c r="D235" s="33">
        <v>38417.129999999997</v>
      </c>
      <c r="E235" s="34">
        <v>34206.81</v>
      </c>
      <c r="F235" s="34">
        <v>41.04</v>
      </c>
      <c r="G235" s="34">
        <v>807.66</v>
      </c>
      <c r="H235" s="34">
        <v>41.01</v>
      </c>
    </row>
    <row r="236" spans="1:8" x14ac:dyDescent="0.35">
      <c r="A236" s="8" t="s">
        <v>33</v>
      </c>
      <c r="B236" s="33">
        <v>2023</v>
      </c>
      <c r="C236" s="8" t="s">
        <v>22</v>
      </c>
      <c r="D236" s="33">
        <v>38328.79</v>
      </c>
      <c r="E236" s="34">
        <v>41982.15</v>
      </c>
      <c r="F236" s="34">
        <v>32.630000000000003</v>
      </c>
      <c r="G236" s="34">
        <v>785.91</v>
      </c>
      <c r="H236" s="34">
        <v>57.74</v>
      </c>
    </row>
    <row r="237" spans="1:8" x14ac:dyDescent="0.35">
      <c r="A237" s="8" t="s">
        <v>10</v>
      </c>
      <c r="B237" s="33">
        <v>2024</v>
      </c>
      <c r="C237" s="8" t="s">
        <v>13</v>
      </c>
      <c r="D237" s="33">
        <v>42665.84</v>
      </c>
      <c r="E237" s="34">
        <v>50088.639999999999</v>
      </c>
      <c r="F237" s="34">
        <v>158.69</v>
      </c>
      <c r="G237" s="34">
        <v>661.13</v>
      </c>
      <c r="H237" s="34">
        <v>47.57</v>
      </c>
    </row>
    <row r="238" spans="1:8" x14ac:dyDescent="0.35">
      <c r="A238" s="8" t="s">
        <v>27</v>
      </c>
      <c r="B238" s="33">
        <v>2022</v>
      </c>
      <c r="C238" s="8" t="s">
        <v>13</v>
      </c>
      <c r="D238" s="33">
        <v>37587.480000000003</v>
      </c>
      <c r="E238" s="34">
        <v>37984.639999999999</v>
      </c>
      <c r="F238" s="34">
        <v>60.13</v>
      </c>
      <c r="G238" s="34">
        <v>361.08</v>
      </c>
      <c r="H238" s="34">
        <v>43.27</v>
      </c>
    </row>
    <row r="239" spans="1:8" x14ac:dyDescent="0.35">
      <c r="A239" s="8" t="s">
        <v>32</v>
      </c>
      <c r="B239" s="33">
        <v>2018</v>
      </c>
      <c r="C239" s="8" t="s">
        <v>11</v>
      </c>
      <c r="D239" s="33">
        <v>44840.34</v>
      </c>
      <c r="E239" s="34">
        <v>52923.07</v>
      </c>
      <c r="F239" s="34">
        <v>161.21</v>
      </c>
      <c r="G239" s="34">
        <v>48.84</v>
      </c>
      <c r="H239" s="34">
        <v>45.78</v>
      </c>
    </row>
    <row r="240" spans="1:8" x14ac:dyDescent="0.35">
      <c r="A240" s="8" t="s">
        <v>28</v>
      </c>
      <c r="B240" s="33">
        <v>2020</v>
      </c>
      <c r="C240" s="8" t="s">
        <v>9</v>
      </c>
      <c r="D240" s="33">
        <v>14928.8</v>
      </c>
      <c r="E240" s="34">
        <v>16120.56</v>
      </c>
      <c r="F240" s="34">
        <v>34.49</v>
      </c>
      <c r="G240" s="34">
        <v>1182.3399999999999</v>
      </c>
      <c r="H240" s="34">
        <v>48.13</v>
      </c>
    </row>
    <row r="241" spans="1:8" x14ac:dyDescent="0.35">
      <c r="A241" s="8" t="s">
        <v>31</v>
      </c>
      <c r="B241" s="33">
        <v>2019</v>
      </c>
      <c r="C241" s="8" t="s">
        <v>11</v>
      </c>
      <c r="D241" s="33">
        <v>48827.14</v>
      </c>
      <c r="E241" s="34">
        <v>47821.599999999999</v>
      </c>
      <c r="F241" s="34">
        <v>195.5</v>
      </c>
      <c r="G241" s="34">
        <v>397.41</v>
      </c>
      <c r="H241" s="34">
        <v>64.7</v>
      </c>
    </row>
    <row r="242" spans="1:8" x14ac:dyDescent="0.35">
      <c r="A242" s="8" t="s">
        <v>16</v>
      </c>
      <c r="B242" s="33">
        <v>2023</v>
      </c>
      <c r="C242" s="8" t="s">
        <v>15</v>
      </c>
      <c r="D242" s="33">
        <v>41053.019999999997</v>
      </c>
      <c r="E242" s="34">
        <v>45487.65</v>
      </c>
      <c r="F242" s="34">
        <v>157.25</v>
      </c>
      <c r="G242" s="34">
        <v>886.32</v>
      </c>
      <c r="H242" s="34">
        <v>57.9</v>
      </c>
    </row>
    <row r="243" spans="1:8" x14ac:dyDescent="0.35">
      <c r="A243" s="8" t="s">
        <v>23</v>
      </c>
      <c r="B243" s="33">
        <v>2022</v>
      </c>
      <c r="C243" s="8" t="s">
        <v>22</v>
      </c>
      <c r="D243" s="33">
        <v>47284.74</v>
      </c>
      <c r="E243" s="34">
        <v>54679.88</v>
      </c>
      <c r="F243" s="34">
        <v>86.66</v>
      </c>
      <c r="G243" s="34">
        <v>891.21</v>
      </c>
      <c r="H243" s="34">
        <v>34.15</v>
      </c>
    </row>
    <row r="244" spans="1:8" x14ac:dyDescent="0.35">
      <c r="A244" s="8" t="s">
        <v>26</v>
      </c>
      <c r="B244" s="33">
        <v>2019</v>
      </c>
      <c r="C244" s="8" t="s">
        <v>22</v>
      </c>
      <c r="D244" s="33">
        <v>21011.84</v>
      </c>
      <c r="E244" s="34">
        <v>17190.439999999999</v>
      </c>
      <c r="F244" s="34">
        <v>179.55</v>
      </c>
      <c r="G244" s="34">
        <v>253.71</v>
      </c>
      <c r="H244" s="34">
        <v>34.29</v>
      </c>
    </row>
    <row r="245" spans="1:8" x14ac:dyDescent="0.35">
      <c r="A245" s="8" t="s">
        <v>29</v>
      </c>
      <c r="B245" s="33">
        <v>2024</v>
      </c>
      <c r="C245" s="8" t="s">
        <v>9</v>
      </c>
      <c r="D245" s="33">
        <v>47975.09</v>
      </c>
      <c r="E245" s="34">
        <v>57145.29</v>
      </c>
      <c r="F245" s="34">
        <v>197.07</v>
      </c>
      <c r="G245" s="34">
        <v>1192.25</v>
      </c>
      <c r="H245" s="34">
        <v>37.85</v>
      </c>
    </row>
    <row r="246" spans="1:8" x14ac:dyDescent="0.35">
      <c r="A246" s="8" t="s">
        <v>24</v>
      </c>
      <c r="B246" s="33">
        <v>2021</v>
      </c>
      <c r="C246" s="8" t="s">
        <v>11</v>
      </c>
      <c r="D246" s="33">
        <v>9749.6</v>
      </c>
      <c r="E246" s="34">
        <v>8533.14</v>
      </c>
      <c r="F246" s="34">
        <v>88.77</v>
      </c>
      <c r="G246" s="34">
        <v>1321.24</v>
      </c>
      <c r="H246" s="34">
        <v>49.88</v>
      </c>
    </row>
    <row r="247" spans="1:8" x14ac:dyDescent="0.35">
      <c r="A247" s="8" t="s">
        <v>17</v>
      </c>
      <c r="B247" s="33">
        <v>2022</v>
      </c>
      <c r="C247" s="8" t="s">
        <v>22</v>
      </c>
      <c r="D247" s="33">
        <v>19970.98</v>
      </c>
      <c r="E247" s="34">
        <v>20997.66</v>
      </c>
      <c r="F247" s="34">
        <v>100.95</v>
      </c>
      <c r="G247" s="34">
        <v>180.09</v>
      </c>
      <c r="H247" s="34">
        <v>57.56</v>
      </c>
    </row>
    <row r="248" spans="1:8" x14ac:dyDescent="0.35">
      <c r="A248" s="8" t="s">
        <v>28</v>
      </c>
      <c r="B248" s="33">
        <v>2018</v>
      </c>
      <c r="C248" s="8" t="s">
        <v>25</v>
      </c>
      <c r="D248" s="33">
        <v>28264.6</v>
      </c>
      <c r="E248" s="34">
        <v>26586.74</v>
      </c>
      <c r="F248" s="34">
        <v>131.87</v>
      </c>
      <c r="G248" s="34">
        <v>734.56</v>
      </c>
      <c r="H248" s="34">
        <v>38.270000000000003</v>
      </c>
    </row>
    <row r="249" spans="1:8" x14ac:dyDescent="0.35">
      <c r="A249" s="8" t="s">
        <v>32</v>
      </c>
      <c r="B249" s="33">
        <v>2020</v>
      </c>
      <c r="C249" s="8" t="s">
        <v>15</v>
      </c>
      <c r="D249" s="33">
        <v>14149.17</v>
      </c>
      <c r="E249" s="34">
        <v>13279.14</v>
      </c>
      <c r="F249" s="34">
        <v>39.32</v>
      </c>
      <c r="G249" s="34">
        <v>775.43</v>
      </c>
      <c r="H249" s="34">
        <v>44.02</v>
      </c>
    </row>
    <row r="250" spans="1:8" x14ac:dyDescent="0.35">
      <c r="A250" s="8" t="s">
        <v>32</v>
      </c>
      <c r="B250" s="33">
        <v>2020</v>
      </c>
      <c r="C250" s="8" t="s">
        <v>9</v>
      </c>
      <c r="D250" s="33">
        <v>16677.830000000002</v>
      </c>
      <c r="E250" s="34">
        <v>19617.080000000002</v>
      </c>
      <c r="F250" s="34">
        <v>150.27000000000001</v>
      </c>
      <c r="G250" s="34">
        <v>225.48</v>
      </c>
      <c r="H250" s="34">
        <v>39.840000000000003</v>
      </c>
    </row>
    <row r="251" spans="1:8" x14ac:dyDescent="0.35">
      <c r="A251" s="8" t="s">
        <v>23</v>
      </c>
      <c r="B251" s="33">
        <v>2019</v>
      </c>
      <c r="C251" s="8" t="s">
        <v>25</v>
      </c>
      <c r="D251" s="33">
        <v>33127.97</v>
      </c>
      <c r="E251" s="34">
        <v>33984.19</v>
      </c>
      <c r="F251" s="34">
        <v>116.88</v>
      </c>
      <c r="G251" s="34">
        <v>396.48</v>
      </c>
      <c r="H251" s="34">
        <v>37.799999999999997</v>
      </c>
    </row>
    <row r="252" spans="1:8" x14ac:dyDescent="0.35">
      <c r="A252" s="8" t="s">
        <v>28</v>
      </c>
      <c r="B252" s="33">
        <v>2023</v>
      </c>
      <c r="C252" s="8" t="s">
        <v>20</v>
      </c>
      <c r="D252" s="33">
        <v>49823.95</v>
      </c>
      <c r="E252" s="34">
        <v>57142.48</v>
      </c>
      <c r="F252" s="34">
        <v>59.49</v>
      </c>
      <c r="G252" s="34">
        <v>1028.07</v>
      </c>
      <c r="H252" s="34">
        <v>64.88</v>
      </c>
    </row>
    <row r="253" spans="1:8" x14ac:dyDescent="0.35">
      <c r="A253" s="8" t="s">
        <v>14</v>
      </c>
      <c r="B253" s="33">
        <v>2020</v>
      </c>
      <c r="C253" s="8" t="s">
        <v>22</v>
      </c>
      <c r="D253" s="33">
        <v>35800</v>
      </c>
      <c r="E253" s="34">
        <v>38746.589999999997</v>
      </c>
      <c r="F253" s="34">
        <v>63.99</v>
      </c>
      <c r="G253" s="34">
        <v>1012.24</v>
      </c>
      <c r="H253" s="34">
        <v>40.61</v>
      </c>
    </row>
    <row r="254" spans="1:8" x14ac:dyDescent="0.35">
      <c r="A254" s="8" t="s">
        <v>33</v>
      </c>
      <c r="B254" s="33">
        <v>2020</v>
      </c>
      <c r="C254" s="8" t="s">
        <v>19</v>
      </c>
      <c r="D254" s="33">
        <v>39534.300000000003</v>
      </c>
      <c r="E254" s="34">
        <v>35806.769999999997</v>
      </c>
      <c r="F254" s="34">
        <v>29.72</v>
      </c>
      <c r="G254" s="34">
        <v>1114.18</v>
      </c>
      <c r="H254" s="34">
        <v>38.17</v>
      </c>
    </row>
    <row r="255" spans="1:8" x14ac:dyDescent="0.35">
      <c r="A255" s="8" t="s">
        <v>18</v>
      </c>
      <c r="B255" s="33">
        <v>2021</v>
      </c>
      <c r="C255" s="8" t="s">
        <v>15</v>
      </c>
      <c r="D255" s="33">
        <v>44741.46</v>
      </c>
      <c r="E255" s="34">
        <v>52445.59</v>
      </c>
      <c r="F255" s="34">
        <v>54.59</v>
      </c>
      <c r="G255" s="34">
        <v>960.74</v>
      </c>
      <c r="H255" s="34">
        <v>64.430000000000007</v>
      </c>
    </row>
    <row r="256" spans="1:8" x14ac:dyDescent="0.35">
      <c r="A256" s="8" t="s">
        <v>34</v>
      </c>
      <c r="B256" s="33">
        <v>2018</v>
      </c>
      <c r="C256" s="8" t="s">
        <v>19</v>
      </c>
      <c r="D256" s="33">
        <v>5566.38</v>
      </c>
      <c r="E256" s="34">
        <v>6572.58</v>
      </c>
      <c r="F256" s="34">
        <v>177.5</v>
      </c>
      <c r="G256" s="34">
        <v>113.24</v>
      </c>
      <c r="H256" s="34">
        <v>48.79</v>
      </c>
    </row>
    <row r="257" spans="1:8" x14ac:dyDescent="0.35">
      <c r="A257" s="8" t="s">
        <v>17</v>
      </c>
      <c r="B257" s="33">
        <v>2023</v>
      </c>
      <c r="C257" s="8" t="s">
        <v>22</v>
      </c>
      <c r="D257" s="33">
        <v>47358.87</v>
      </c>
      <c r="E257" s="34">
        <v>41016.65</v>
      </c>
      <c r="F257" s="34">
        <v>172.4</v>
      </c>
      <c r="G257" s="34">
        <v>829.62</v>
      </c>
      <c r="H257" s="34">
        <v>34.049999999999997</v>
      </c>
    </row>
    <row r="258" spans="1:8" x14ac:dyDescent="0.35">
      <c r="A258" s="8" t="s">
        <v>8</v>
      </c>
      <c r="B258" s="33">
        <v>2022</v>
      </c>
      <c r="C258" s="8" t="s">
        <v>11</v>
      </c>
      <c r="D258" s="33">
        <v>6445.46</v>
      </c>
      <c r="E258" s="34">
        <v>6889.42</v>
      </c>
      <c r="F258" s="34">
        <v>168.41</v>
      </c>
      <c r="G258" s="34">
        <v>300.61</v>
      </c>
      <c r="H258" s="34">
        <v>45.14</v>
      </c>
    </row>
    <row r="259" spans="1:8" x14ac:dyDescent="0.35">
      <c r="A259" s="8" t="s">
        <v>10</v>
      </c>
      <c r="B259" s="33">
        <v>2022</v>
      </c>
      <c r="C259" s="8" t="s">
        <v>11</v>
      </c>
      <c r="D259" s="33">
        <v>10489.55</v>
      </c>
      <c r="E259" s="34">
        <v>11668.87</v>
      </c>
      <c r="F259" s="34">
        <v>116.66</v>
      </c>
      <c r="G259" s="34">
        <v>1379.49</v>
      </c>
      <c r="H259" s="34">
        <v>66.13</v>
      </c>
    </row>
    <row r="260" spans="1:8" x14ac:dyDescent="0.35">
      <c r="A260" s="8" t="s">
        <v>18</v>
      </c>
      <c r="B260" s="33">
        <v>2019</v>
      </c>
      <c r="C260" s="8" t="s">
        <v>25</v>
      </c>
      <c r="D260" s="33">
        <v>27231.360000000001</v>
      </c>
      <c r="E260" s="34">
        <v>25786.68</v>
      </c>
      <c r="F260" s="34">
        <v>164.63</v>
      </c>
      <c r="G260" s="34">
        <v>735.45</v>
      </c>
      <c r="H260" s="34">
        <v>59.54</v>
      </c>
    </row>
    <row r="261" spans="1:8" x14ac:dyDescent="0.35">
      <c r="A261" s="8" t="s">
        <v>34</v>
      </c>
      <c r="B261" s="33">
        <v>2020</v>
      </c>
      <c r="C261" s="8" t="s">
        <v>13</v>
      </c>
      <c r="D261" s="33">
        <v>20868.28</v>
      </c>
      <c r="E261" s="34">
        <v>22147.11</v>
      </c>
      <c r="F261" s="34">
        <v>176.22</v>
      </c>
      <c r="G261" s="34">
        <v>932.41</v>
      </c>
      <c r="H261" s="34">
        <v>53.02</v>
      </c>
    </row>
    <row r="262" spans="1:8" x14ac:dyDescent="0.35">
      <c r="A262" s="8" t="s">
        <v>16</v>
      </c>
      <c r="B262" s="33">
        <v>2018</v>
      </c>
      <c r="C262" s="8" t="s">
        <v>19</v>
      </c>
      <c r="D262" s="33">
        <v>48231.23</v>
      </c>
      <c r="E262" s="34">
        <v>51550.44</v>
      </c>
      <c r="F262" s="34">
        <v>63.65</v>
      </c>
      <c r="G262" s="34">
        <v>1354.85</v>
      </c>
      <c r="H262" s="34">
        <v>49.11</v>
      </c>
    </row>
    <row r="263" spans="1:8" x14ac:dyDescent="0.35">
      <c r="A263" s="8" t="s">
        <v>23</v>
      </c>
      <c r="B263" s="33">
        <v>2020</v>
      </c>
      <c r="C263" s="8" t="s">
        <v>15</v>
      </c>
      <c r="D263" s="33">
        <v>25634.29</v>
      </c>
      <c r="E263" s="34">
        <v>28608.02</v>
      </c>
      <c r="F263" s="34">
        <v>91.48</v>
      </c>
      <c r="G263" s="34">
        <v>976.84</v>
      </c>
      <c r="H263" s="34">
        <v>51.63</v>
      </c>
    </row>
    <row r="264" spans="1:8" x14ac:dyDescent="0.35">
      <c r="A264" s="8" t="s">
        <v>18</v>
      </c>
      <c r="B264" s="33">
        <v>2024</v>
      </c>
      <c r="C264" s="8" t="s">
        <v>13</v>
      </c>
      <c r="D264" s="33">
        <v>47696.15</v>
      </c>
      <c r="E264" s="34">
        <v>42730.6</v>
      </c>
      <c r="F264" s="34">
        <v>29.76</v>
      </c>
      <c r="G264" s="34">
        <v>1149.9100000000001</v>
      </c>
      <c r="H264" s="34">
        <v>35.22</v>
      </c>
    </row>
    <row r="265" spans="1:8" x14ac:dyDescent="0.35">
      <c r="A265" s="8" t="s">
        <v>17</v>
      </c>
      <c r="B265" s="33">
        <v>2019</v>
      </c>
      <c r="C265" s="8" t="s">
        <v>19</v>
      </c>
      <c r="D265" s="33">
        <v>7525.2</v>
      </c>
      <c r="E265" s="34">
        <v>7500.46</v>
      </c>
      <c r="F265" s="34">
        <v>56.25</v>
      </c>
      <c r="G265" s="34">
        <v>573.65</v>
      </c>
      <c r="H265" s="34">
        <v>61.63</v>
      </c>
    </row>
    <row r="266" spans="1:8" x14ac:dyDescent="0.35">
      <c r="A266" s="8" t="s">
        <v>29</v>
      </c>
      <c r="B266" s="33">
        <v>2022</v>
      </c>
      <c r="C266" s="8" t="s">
        <v>15</v>
      </c>
      <c r="D266" s="33">
        <v>16295.06</v>
      </c>
      <c r="E266" s="34">
        <v>15742.71</v>
      </c>
      <c r="F266" s="34">
        <v>194.26</v>
      </c>
      <c r="G266" s="34">
        <v>1005.63</v>
      </c>
      <c r="H266" s="34">
        <v>32.61</v>
      </c>
    </row>
    <row r="267" spans="1:8" x14ac:dyDescent="0.35">
      <c r="A267" s="8" t="s">
        <v>33</v>
      </c>
      <c r="B267" s="33">
        <v>2019</v>
      </c>
      <c r="C267" s="8" t="s">
        <v>13</v>
      </c>
      <c r="D267" s="33">
        <v>48254.61</v>
      </c>
      <c r="E267" s="34">
        <v>55699.76</v>
      </c>
      <c r="F267" s="34">
        <v>47.58</v>
      </c>
      <c r="G267" s="34">
        <v>1112.73</v>
      </c>
      <c r="H267" s="34">
        <v>32.380000000000003</v>
      </c>
    </row>
    <row r="268" spans="1:8" x14ac:dyDescent="0.35">
      <c r="A268" s="8" t="s">
        <v>21</v>
      </c>
      <c r="B268" s="33">
        <v>2018</v>
      </c>
      <c r="C268" s="8" t="s">
        <v>19</v>
      </c>
      <c r="D268" s="33">
        <v>9673.67</v>
      </c>
      <c r="E268" s="34">
        <v>10064.780000000001</v>
      </c>
      <c r="F268" s="34">
        <v>140.33000000000001</v>
      </c>
      <c r="G268" s="34">
        <v>977.59</v>
      </c>
      <c r="H268" s="34">
        <v>40.76</v>
      </c>
    </row>
    <row r="269" spans="1:8" x14ac:dyDescent="0.35">
      <c r="A269" s="8" t="s">
        <v>31</v>
      </c>
      <c r="B269" s="33">
        <v>2024</v>
      </c>
      <c r="C269" s="8" t="s">
        <v>9</v>
      </c>
      <c r="D269" s="33">
        <v>27091.599999999999</v>
      </c>
      <c r="E269" s="34">
        <v>29279.15</v>
      </c>
      <c r="F269" s="34">
        <v>138.61000000000001</v>
      </c>
      <c r="G269" s="34">
        <v>1150.97</v>
      </c>
      <c r="H269" s="34">
        <v>46.48</v>
      </c>
    </row>
    <row r="270" spans="1:8" x14ac:dyDescent="0.35">
      <c r="A270" s="8" t="s">
        <v>26</v>
      </c>
      <c r="B270" s="33">
        <v>2021</v>
      </c>
      <c r="C270" s="8" t="s">
        <v>22</v>
      </c>
      <c r="D270" s="33">
        <v>24720.560000000001</v>
      </c>
      <c r="E270" s="34">
        <v>27802.44</v>
      </c>
      <c r="F270" s="34">
        <v>134.46</v>
      </c>
      <c r="G270" s="34">
        <v>607.91</v>
      </c>
      <c r="H270" s="34">
        <v>39.200000000000003</v>
      </c>
    </row>
    <row r="271" spans="1:8" x14ac:dyDescent="0.35">
      <c r="A271" s="8" t="s">
        <v>17</v>
      </c>
      <c r="B271" s="33">
        <v>2021</v>
      </c>
      <c r="C271" s="8" t="s">
        <v>19</v>
      </c>
      <c r="D271" s="33">
        <v>15173.36</v>
      </c>
      <c r="E271" s="34">
        <v>16088.2</v>
      </c>
      <c r="F271" s="34">
        <v>145</v>
      </c>
      <c r="G271" s="34">
        <v>536.59</v>
      </c>
      <c r="H271" s="34">
        <v>59.83</v>
      </c>
    </row>
    <row r="272" spans="1:8" x14ac:dyDescent="0.35">
      <c r="A272" s="8" t="s">
        <v>27</v>
      </c>
      <c r="B272" s="33">
        <v>2023</v>
      </c>
      <c r="C272" s="8" t="s">
        <v>22</v>
      </c>
      <c r="D272" s="33">
        <v>16959.330000000002</v>
      </c>
      <c r="E272" s="34">
        <v>16228.69</v>
      </c>
      <c r="F272" s="34">
        <v>62.9</v>
      </c>
      <c r="G272" s="34">
        <v>515.74</v>
      </c>
      <c r="H272" s="34">
        <v>58.05</v>
      </c>
    </row>
    <row r="273" spans="1:8" x14ac:dyDescent="0.35">
      <c r="A273" s="8" t="s">
        <v>29</v>
      </c>
      <c r="B273" s="33">
        <v>2018</v>
      </c>
      <c r="C273" s="8" t="s">
        <v>9</v>
      </c>
      <c r="D273" s="33">
        <v>22685.51</v>
      </c>
      <c r="E273" s="34">
        <v>26055.96</v>
      </c>
      <c r="F273" s="34">
        <v>116.34</v>
      </c>
      <c r="G273" s="34">
        <v>306.19</v>
      </c>
      <c r="H273" s="34">
        <v>31.21</v>
      </c>
    </row>
    <row r="274" spans="1:8" x14ac:dyDescent="0.35">
      <c r="A274" s="8" t="s">
        <v>26</v>
      </c>
      <c r="B274" s="33">
        <v>2024</v>
      </c>
      <c r="C274" s="8" t="s">
        <v>22</v>
      </c>
      <c r="D274" s="33">
        <v>31823.4</v>
      </c>
      <c r="E274" s="34">
        <v>32839.68</v>
      </c>
      <c r="F274" s="34">
        <v>82.47</v>
      </c>
      <c r="G274" s="34">
        <v>1080.81</v>
      </c>
      <c r="H274" s="34">
        <v>57.03</v>
      </c>
    </row>
    <row r="275" spans="1:8" x14ac:dyDescent="0.35">
      <c r="A275" s="8" t="s">
        <v>35</v>
      </c>
      <c r="B275" s="33">
        <v>2020</v>
      </c>
      <c r="C275" s="8" t="s">
        <v>9</v>
      </c>
      <c r="D275" s="33">
        <v>26312.28</v>
      </c>
      <c r="E275" s="34">
        <v>28731.45</v>
      </c>
      <c r="F275" s="34">
        <v>129.82</v>
      </c>
      <c r="G275" s="34">
        <v>1184.8499999999999</v>
      </c>
      <c r="H275" s="34">
        <v>59.89</v>
      </c>
    </row>
    <row r="276" spans="1:8" x14ac:dyDescent="0.35">
      <c r="A276" s="8" t="s">
        <v>33</v>
      </c>
      <c r="B276" s="33">
        <v>2024</v>
      </c>
      <c r="C276" s="8" t="s">
        <v>11</v>
      </c>
      <c r="D276" s="33">
        <v>12463.29</v>
      </c>
      <c r="E276" s="34">
        <v>14521.65</v>
      </c>
      <c r="F276" s="34">
        <v>110.45</v>
      </c>
      <c r="G276" s="34">
        <v>1200.44</v>
      </c>
      <c r="H276" s="34">
        <v>64.349999999999994</v>
      </c>
    </row>
    <row r="277" spans="1:8" x14ac:dyDescent="0.35">
      <c r="A277" s="8" t="s">
        <v>24</v>
      </c>
      <c r="B277" s="33">
        <v>2019</v>
      </c>
      <c r="C277" s="8" t="s">
        <v>25</v>
      </c>
      <c r="D277" s="33">
        <v>13335.53</v>
      </c>
      <c r="E277" s="34">
        <v>15984.75</v>
      </c>
      <c r="F277" s="34">
        <v>52.08</v>
      </c>
      <c r="G277" s="34">
        <v>318.89</v>
      </c>
      <c r="H277" s="34">
        <v>43.42</v>
      </c>
    </row>
    <row r="278" spans="1:8" x14ac:dyDescent="0.35">
      <c r="A278" s="8" t="s">
        <v>14</v>
      </c>
      <c r="B278" s="33">
        <v>2023</v>
      </c>
      <c r="C278" s="8" t="s">
        <v>20</v>
      </c>
      <c r="D278" s="33">
        <v>13851.18</v>
      </c>
      <c r="E278" s="34">
        <v>11430.7</v>
      </c>
      <c r="F278" s="34">
        <v>119.26</v>
      </c>
      <c r="G278" s="34">
        <v>1157.56</v>
      </c>
      <c r="H278" s="34">
        <v>52.12</v>
      </c>
    </row>
    <row r="279" spans="1:8" x14ac:dyDescent="0.35">
      <c r="A279" s="8" t="s">
        <v>24</v>
      </c>
      <c r="B279" s="33">
        <v>2024</v>
      </c>
      <c r="C279" s="8" t="s">
        <v>19</v>
      </c>
      <c r="D279" s="33">
        <v>13285.19</v>
      </c>
      <c r="E279" s="34">
        <v>14486.71</v>
      </c>
      <c r="F279" s="34">
        <v>82.34</v>
      </c>
      <c r="G279" s="34">
        <v>310.95999999999998</v>
      </c>
      <c r="H279" s="34">
        <v>40.72</v>
      </c>
    </row>
    <row r="280" spans="1:8" x14ac:dyDescent="0.35">
      <c r="A280" s="8" t="s">
        <v>31</v>
      </c>
      <c r="B280" s="33">
        <v>2022</v>
      </c>
      <c r="C280" s="8" t="s">
        <v>13</v>
      </c>
      <c r="D280" s="33">
        <v>11936.85</v>
      </c>
      <c r="E280" s="34">
        <v>13402.52</v>
      </c>
      <c r="F280" s="34">
        <v>137.37</v>
      </c>
      <c r="G280" s="34">
        <v>74.28</v>
      </c>
      <c r="H280" s="34">
        <v>63.35</v>
      </c>
    </row>
    <row r="281" spans="1:8" x14ac:dyDescent="0.35">
      <c r="A281" s="8" t="s">
        <v>32</v>
      </c>
      <c r="B281" s="33">
        <v>2024</v>
      </c>
      <c r="C281" s="8" t="s">
        <v>9</v>
      </c>
      <c r="D281" s="33">
        <v>28461.83</v>
      </c>
      <c r="E281" s="34">
        <v>24132.13</v>
      </c>
      <c r="F281" s="34">
        <v>86.06</v>
      </c>
      <c r="G281" s="34">
        <v>1246.5999999999999</v>
      </c>
      <c r="H281" s="34">
        <v>56.4</v>
      </c>
    </row>
    <row r="282" spans="1:8" x14ac:dyDescent="0.35">
      <c r="A282" s="8" t="s">
        <v>30</v>
      </c>
      <c r="B282" s="33">
        <v>2024</v>
      </c>
      <c r="C282" s="8" t="s">
        <v>11</v>
      </c>
      <c r="D282" s="33">
        <v>32998.71</v>
      </c>
      <c r="E282" s="34">
        <v>31325.02</v>
      </c>
      <c r="F282" s="34">
        <v>49.89</v>
      </c>
      <c r="G282" s="34">
        <v>868.78</v>
      </c>
      <c r="H282" s="34">
        <v>59.66</v>
      </c>
    </row>
    <row r="283" spans="1:8" x14ac:dyDescent="0.35">
      <c r="A283" s="8" t="s">
        <v>17</v>
      </c>
      <c r="B283" s="33">
        <v>2018</v>
      </c>
      <c r="C283" s="8" t="s">
        <v>9</v>
      </c>
      <c r="D283" s="33">
        <v>18784.36</v>
      </c>
      <c r="E283" s="34">
        <v>19388.71</v>
      </c>
      <c r="F283" s="34">
        <v>80.73</v>
      </c>
      <c r="G283" s="34">
        <v>123.56</v>
      </c>
      <c r="H283" s="34">
        <v>62.07</v>
      </c>
    </row>
    <row r="284" spans="1:8" x14ac:dyDescent="0.35">
      <c r="A284" s="8" t="s">
        <v>17</v>
      </c>
      <c r="B284" s="33">
        <v>2020</v>
      </c>
      <c r="C284" s="8" t="s">
        <v>25</v>
      </c>
      <c r="D284" s="33">
        <v>11226.72</v>
      </c>
      <c r="E284" s="34">
        <v>9121.44</v>
      </c>
      <c r="F284" s="34">
        <v>166.54</v>
      </c>
      <c r="G284" s="34">
        <v>42.39</v>
      </c>
      <c r="H284" s="34">
        <v>60.61</v>
      </c>
    </row>
    <row r="285" spans="1:8" x14ac:dyDescent="0.35">
      <c r="A285" s="8" t="s">
        <v>14</v>
      </c>
      <c r="B285" s="33">
        <v>2024</v>
      </c>
      <c r="C285" s="8" t="s">
        <v>9</v>
      </c>
      <c r="D285" s="33">
        <v>39609.599999999999</v>
      </c>
      <c r="E285" s="34">
        <v>33231.19</v>
      </c>
      <c r="F285" s="34">
        <v>64.459999999999994</v>
      </c>
      <c r="G285" s="34">
        <v>855.57</v>
      </c>
      <c r="H285" s="34">
        <v>46.09</v>
      </c>
    </row>
    <row r="286" spans="1:8" x14ac:dyDescent="0.35">
      <c r="A286" s="8" t="s">
        <v>26</v>
      </c>
      <c r="B286" s="33">
        <v>2020</v>
      </c>
      <c r="C286" s="8" t="s">
        <v>20</v>
      </c>
      <c r="D286" s="33">
        <v>32669.75</v>
      </c>
      <c r="E286" s="34">
        <v>37578.410000000003</v>
      </c>
      <c r="F286" s="34">
        <v>112.89</v>
      </c>
      <c r="G286" s="34">
        <v>240.33</v>
      </c>
      <c r="H286" s="34">
        <v>57.24</v>
      </c>
    </row>
    <row r="287" spans="1:8" x14ac:dyDescent="0.35">
      <c r="A287" s="8" t="s">
        <v>29</v>
      </c>
      <c r="B287" s="33">
        <v>2020</v>
      </c>
      <c r="C287" s="8" t="s">
        <v>22</v>
      </c>
      <c r="D287" s="33">
        <v>4595.08</v>
      </c>
      <c r="E287" s="34">
        <v>3780.96</v>
      </c>
      <c r="F287" s="34">
        <v>28.93</v>
      </c>
      <c r="G287" s="34">
        <v>517.12</v>
      </c>
      <c r="H287" s="34">
        <v>59.09</v>
      </c>
    </row>
    <row r="288" spans="1:8" x14ac:dyDescent="0.35">
      <c r="A288" s="8" t="s">
        <v>10</v>
      </c>
      <c r="B288" s="33">
        <v>2020</v>
      </c>
      <c r="C288" s="8" t="s">
        <v>11</v>
      </c>
      <c r="D288" s="33">
        <v>26344.41</v>
      </c>
      <c r="E288" s="34">
        <v>21515.45</v>
      </c>
      <c r="F288" s="34">
        <v>52.9</v>
      </c>
      <c r="G288" s="34">
        <v>1322.82</v>
      </c>
      <c r="H288" s="34">
        <v>35.15</v>
      </c>
    </row>
    <row r="289" spans="1:8" x14ac:dyDescent="0.35">
      <c r="A289" s="8" t="s">
        <v>27</v>
      </c>
      <c r="B289" s="33">
        <v>2023</v>
      </c>
      <c r="C289" s="8" t="s">
        <v>19</v>
      </c>
      <c r="D289" s="33">
        <v>27318.34</v>
      </c>
      <c r="E289" s="34">
        <v>25841.38</v>
      </c>
      <c r="F289" s="34">
        <v>35.520000000000003</v>
      </c>
      <c r="G289" s="34">
        <v>339.53</v>
      </c>
      <c r="H289" s="34">
        <v>57.15</v>
      </c>
    </row>
    <row r="290" spans="1:8" x14ac:dyDescent="0.35">
      <c r="A290" s="8" t="s">
        <v>34</v>
      </c>
      <c r="B290" s="33">
        <v>2023</v>
      </c>
      <c r="C290" s="8" t="s">
        <v>19</v>
      </c>
      <c r="D290" s="33">
        <v>37886.839999999997</v>
      </c>
      <c r="E290" s="34">
        <v>41860.68</v>
      </c>
      <c r="F290" s="34">
        <v>129.59</v>
      </c>
      <c r="G290" s="34">
        <v>657.36</v>
      </c>
      <c r="H290" s="34">
        <v>31.69</v>
      </c>
    </row>
    <row r="291" spans="1:8" x14ac:dyDescent="0.35">
      <c r="A291" s="8" t="s">
        <v>10</v>
      </c>
      <c r="B291" s="33">
        <v>2024</v>
      </c>
      <c r="C291" s="8" t="s">
        <v>25</v>
      </c>
      <c r="D291" s="33">
        <v>2225.09</v>
      </c>
      <c r="E291" s="34">
        <v>1836.76</v>
      </c>
      <c r="F291" s="34">
        <v>104.14</v>
      </c>
      <c r="G291" s="34">
        <v>1157.3</v>
      </c>
      <c r="H291" s="34">
        <v>62.86</v>
      </c>
    </row>
    <row r="292" spans="1:8" x14ac:dyDescent="0.35">
      <c r="A292" s="8" t="s">
        <v>30</v>
      </c>
      <c r="B292" s="33">
        <v>2022</v>
      </c>
      <c r="C292" s="8" t="s">
        <v>19</v>
      </c>
      <c r="D292" s="33">
        <v>3703.66</v>
      </c>
      <c r="E292" s="34">
        <v>3078.03</v>
      </c>
      <c r="F292" s="34">
        <v>160.61000000000001</v>
      </c>
      <c r="G292" s="34">
        <v>657.65</v>
      </c>
      <c r="H292" s="34">
        <v>36.479999999999997</v>
      </c>
    </row>
    <row r="293" spans="1:8" x14ac:dyDescent="0.35">
      <c r="A293" s="8" t="s">
        <v>10</v>
      </c>
      <c r="B293" s="33">
        <v>2020</v>
      </c>
      <c r="C293" s="8" t="s">
        <v>22</v>
      </c>
      <c r="D293" s="33">
        <v>41783.18</v>
      </c>
      <c r="E293" s="34">
        <v>41756.910000000003</v>
      </c>
      <c r="F293" s="34">
        <v>139.1</v>
      </c>
      <c r="G293" s="34">
        <v>1169.6600000000001</v>
      </c>
      <c r="H293" s="34">
        <v>40.700000000000003</v>
      </c>
    </row>
    <row r="294" spans="1:8" x14ac:dyDescent="0.35">
      <c r="A294" s="8" t="s">
        <v>26</v>
      </c>
      <c r="B294" s="33">
        <v>2020</v>
      </c>
      <c r="C294" s="8" t="s">
        <v>11</v>
      </c>
      <c r="D294" s="33">
        <v>44433.25</v>
      </c>
      <c r="E294" s="34">
        <v>44849.49</v>
      </c>
      <c r="F294" s="34">
        <v>150.83000000000001</v>
      </c>
      <c r="G294" s="34">
        <v>1127.17</v>
      </c>
      <c r="H294" s="34">
        <v>61.27</v>
      </c>
    </row>
    <row r="295" spans="1:8" x14ac:dyDescent="0.35">
      <c r="A295" s="8" t="s">
        <v>29</v>
      </c>
      <c r="B295" s="33">
        <v>2018</v>
      </c>
      <c r="C295" s="8" t="s">
        <v>11</v>
      </c>
      <c r="D295" s="33">
        <v>12950.96</v>
      </c>
      <c r="E295" s="34">
        <v>11413.42</v>
      </c>
      <c r="F295" s="34">
        <v>31.78</v>
      </c>
      <c r="G295" s="34">
        <v>174.12</v>
      </c>
      <c r="H295" s="34">
        <v>40.119999999999997</v>
      </c>
    </row>
    <row r="296" spans="1:8" x14ac:dyDescent="0.35">
      <c r="A296" s="8" t="s">
        <v>12</v>
      </c>
      <c r="B296" s="33">
        <v>2019</v>
      </c>
      <c r="C296" s="8" t="s">
        <v>13</v>
      </c>
      <c r="D296" s="33">
        <v>21322.29</v>
      </c>
      <c r="E296" s="34">
        <v>21219.75</v>
      </c>
      <c r="F296" s="34">
        <v>142.93</v>
      </c>
      <c r="G296" s="34">
        <v>72.540000000000006</v>
      </c>
      <c r="H296" s="34">
        <v>44.11</v>
      </c>
    </row>
    <row r="297" spans="1:8" x14ac:dyDescent="0.35">
      <c r="A297" s="8" t="s">
        <v>10</v>
      </c>
      <c r="B297" s="33">
        <v>2022</v>
      </c>
      <c r="C297" s="8" t="s">
        <v>15</v>
      </c>
      <c r="D297" s="33">
        <v>30712.33</v>
      </c>
      <c r="E297" s="34">
        <v>35453.71</v>
      </c>
      <c r="F297" s="34">
        <v>84.58</v>
      </c>
      <c r="G297" s="34">
        <v>1152.47</v>
      </c>
      <c r="H297" s="34">
        <v>47.68</v>
      </c>
    </row>
    <row r="298" spans="1:8" x14ac:dyDescent="0.35">
      <c r="A298" s="8" t="s">
        <v>14</v>
      </c>
      <c r="B298" s="33">
        <v>2024</v>
      </c>
      <c r="C298" s="8" t="s">
        <v>13</v>
      </c>
      <c r="D298" s="33">
        <v>10300.52</v>
      </c>
      <c r="E298" s="34">
        <v>11104.21</v>
      </c>
      <c r="F298" s="34">
        <v>62.1</v>
      </c>
      <c r="G298" s="34">
        <v>1315.28</v>
      </c>
      <c r="H298" s="34">
        <v>49.86</v>
      </c>
    </row>
    <row r="299" spans="1:8" x14ac:dyDescent="0.35">
      <c r="A299" s="8" t="s">
        <v>33</v>
      </c>
      <c r="B299" s="33">
        <v>2021</v>
      </c>
      <c r="C299" s="8" t="s">
        <v>20</v>
      </c>
      <c r="D299" s="33">
        <v>29871.200000000001</v>
      </c>
      <c r="E299" s="34">
        <v>31874.06</v>
      </c>
      <c r="F299" s="34">
        <v>58.5</v>
      </c>
      <c r="G299" s="34">
        <v>849.27</v>
      </c>
      <c r="H299" s="34">
        <v>58.85</v>
      </c>
    </row>
    <row r="300" spans="1:8" x14ac:dyDescent="0.35">
      <c r="A300" s="8" t="s">
        <v>33</v>
      </c>
      <c r="B300" s="33">
        <v>2021</v>
      </c>
      <c r="C300" s="8" t="s">
        <v>15</v>
      </c>
      <c r="D300" s="33">
        <v>3774.42</v>
      </c>
      <c r="E300" s="34">
        <v>4430.59</v>
      </c>
      <c r="F300" s="34">
        <v>159.63</v>
      </c>
      <c r="G300" s="34">
        <v>504.93</v>
      </c>
      <c r="H300" s="34">
        <v>54.43</v>
      </c>
    </row>
    <row r="301" spans="1:8" x14ac:dyDescent="0.35">
      <c r="A301" s="8" t="s">
        <v>16</v>
      </c>
      <c r="B301" s="33">
        <v>2019</v>
      </c>
      <c r="C301" s="8" t="s">
        <v>20</v>
      </c>
      <c r="D301" s="33">
        <v>16766</v>
      </c>
      <c r="E301" s="34">
        <v>18496.75</v>
      </c>
      <c r="F301" s="34">
        <v>132.32</v>
      </c>
      <c r="G301" s="34">
        <v>98.92</v>
      </c>
      <c r="H301" s="34">
        <v>31.95</v>
      </c>
    </row>
    <row r="302" spans="1:8" x14ac:dyDescent="0.35">
      <c r="A302" s="8" t="s">
        <v>23</v>
      </c>
      <c r="B302" s="33">
        <v>2019</v>
      </c>
      <c r="C302" s="8" t="s">
        <v>20</v>
      </c>
      <c r="D302" s="33">
        <v>3285.83</v>
      </c>
      <c r="E302" s="34">
        <v>2642.49</v>
      </c>
      <c r="F302" s="34">
        <v>30.27</v>
      </c>
      <c r="G302" s="34">
        <v>1010.38</v>
      </c>
      <c r="H302" s="34">
        <v>40.880000000000003</v>
      </c>
    </row>
    <row r="303" spans="1:8" x14ac:dyDescent="0.35">
      <c r="A303" s="8" t="s">
        <v>33</v>
      </c>
      <c r="B303" s="33">
        <v>2022</v>
      </c>
      <c r="C303" s="8" t="s">
        <v>13</v>
      </c>
      <c r="D303" s="33">
        <v>30609.13</v>
      </c>
      <c r="E303" s="34">
        <v>26741.35</v>
      </c>
      <c r="F303" s="34">
        <v>87.04</v>
      </c>
      <c r="G303" s="34">
        <v>231.66</v>
      </c>
      <c r="H303" s="34">
        <v>42.59</v>
      </c>
    </row>
    <row r="304" spans="1:8" x14ac:dyDescent="0.35">
      <c r="A304" s="8" t="s">
        <v>31</v>
      </c>
      <c r="B304" s="33">
        <v>2019</v>
      </c>
      <c r="C304" s="8" t="s">
        <v>22</v>
      </c>
      <c r="D304" s="33">
        <v>20490.36</v>
      </c>
      <c r="E304" s="34">
        <v>18726.21</v>
      </c>
      <c r="F304" s="34">
        <v>106.77</v>
      </c>
      <c r="G304" s="34">
        <v>336.01</v>
      </c>
      <c r="H304" s="34">
        <v>51.59</v>
      </c>
    </row>
    <row r="305" spans="1:8" x14ac:dyDescent="0.35">
      <c r="A305" s="8" t="s">
        <v>24</v>
      </c>
      <c r="B305" s="33">
        <v>2020</v>
      </c>
      <c r="C305" s="8" t="s">
        <v>15</v>
      </c>
      <c r="D305" s="33">
        <v>36826.44</v>
      </c>
      <c r="E305" s="34">
        <v>42048.9</v>
      </c>
      <c r="F305" s="34">
        <v>150.4</v>
      </c>
      <c r="G305" s="34">
        <v>516.02</v>
      </c>
      <c r="H305" s="34">
        <v>55.32</v>
      </c>
    </row>
    <row r="306" spans="1:8" x14ac:dyDescent="0.35">
      <c r="A306" s="8" t="s">
        <v>28</v>
      </c>
      <c r="B306" s="33">
        <v>2021</v>
      </c>
      <c r="C306" s="8" t="s">
        <v>19</v>
      </c>
      <c r="D306" s="33">
        <v>12148.41</v>
      </c>
      <c r="E306" s="34">
        <v>12962.53</v>
      </c>
      <c r="F306" s="34">
        <v>113.06</v>
      </c>
      <c r="G306" s="34">
        <v>423.76</v>
      </c>
      <c r="H306" s="34">
        <v>66.599999999999994</v>
      </c>
    </row>
    <row r="307" spans="1:8" x14ac:dyDescent="0.35">
      <c r="A307" s="8" t="s">
        <v>27</v>
      </c>
      <c r="B307" s="33">
        <v>2019</v>
      </c>
      <c r="C307" s="8" t="s">
        <v>13</v>
      </c>
      <c r="D307" s="33">
        <v>26723.91</v>
      </c>
      <c r="E307" s="34">
        <v>22010.240000000002</v>
      </c>
      <c r="F307" s="34">
        <v>87.54</v>
      </c>
      <c r="G307" s="34">
        <v>766.34</v>
      </c>
      <c r="H307" s="34">
        <v>51.54</v>
      </c>
    </row>
    <row r="308" spans="1:8" x14ac:dyDescent="0.35">
      <c r="A308" s="8" t="s">
        <v>16</v>
      </c>
      <c r="B308" s="33">
        <v>2021</v>
      </c>
      <c r="C308" s="8" t="s">
        <v>9</v>
      </c>
      <c r="D308" s="33">
        <v>20385.310000000001</v>
      </c>
      <c r="E308" s="34">
        <v>21467.14</v>
      </c>
      <c r="F308" s="34">
        <v>134.21</v>
      </c>
      <c r="G308" s="34">
        <v>856.05</v>
      </c>
      <c r="H308" s="34">
        <v>44.38</v>
      </c>
    </row>
    <row r="309" spans="1:8" x14ac:dyDescent="0.35">
      <c r="A309" s="8" t="s">
        <v>24</v>
      </c>
      <c r="B309" s="33">
        <v>2024</v>
      </c>
      <c r="C309" s="8" t="s">
        <v>11</v>
      </c>
      <c r="D309" s="33">
        <v>9272.98</v>
      </c>
      <c r="E309" s="34">
        <v>10324.969999999999</v>
      </c>
      <c r="F309" s="34">
        <v>182.31</v>
      </c>
      <c r="G309" s="34">
        <v>675.39</v>
      </c>
      <c r="H309" s="34">
        <v>46.24</v>
      </c>
    </row>
    <row r="310" spans="1:8" x14ac:dyDescent="0.35">
      <c r="A310" s="8" t="s">
        <v>8</v>
      </c>
      <c r="B310" s="33">
        <v>2021</v>
      </c>
      <c r="C310" s="8" t="s">
        <v>13</v>
      </c>
      <c r="D310" s="33">
        <v>34325.040000000001</v>
      </c>
      <c r="E310" s="34">
        <v>33080.21</v>
      </c>
      <c r="F310" s="34">
        <v>80.55</v>
      </c>
      <c r="G310" s="34">
        <v>826.63</v>
      </c>
      <c r="H310" s="34">
        <v>48.29</v>
      </c>
    </row>
    <row r="311" spans="1:8" x14ac:dyDescent="0.35">
      <c r="A311" s="8" t="s">
        <v>14</v>
      </c>
      <c r="B311" s="33">
        <v>2018</v>
      </c>
      <c r="C311" s="8" t="s">
        <v>20</v>
      </c>
      <c r="D311" s="33">
        <v>23329.02</v>
      </c>
      <c r="E311" s="34">
        <v>19639.5</v>
      </c>
      <c r="F311" s="34">
        <v>138.91</v>
      </c>
      <c r="G311" s="34">
        <v>1303.1600000000001</v>
      </c>
      <c r="H311" s="34">
        <v>65.34</v>
      </c>
    </row>
    <row r="312" spans="1:8" x14ac:dyDescent="0.35">
      <c r="A312" s="8" t="s">
        <v>29</v>
      </c>
      <c r="B312" s="33">
        <v>2019</v>
      </c>
      <c r="C312" s="8" t="s">
        <v>22</v>
      </c>
      <c r="D312" s="33">
        <v>27999.24</v>
      </c>
      <c r="E312" s="34">
        <v>24345.31</v>
      </c>
      <c r="F312" s="34">
        <v>35.5</v>
      </c>
      <c r="G312" s="34">
        <v>321.39</v>
      </c>
      <c r="H312" s="34">
        <v>41.14</v>
      </c>
    </row>
    <row r="313" spans="1:8" x14ac:dyDescent="0.35">
      <c r="A313" s="8" t="s">
        <v>16</v>
      </c>
      <c r="B313" s="33">
        <v>2019</v>
      </c>
      <c r="C313" s="8" t="s">
        <v>9</v>
      </c>
      <c r="D313" s="33">
        <v>10668.39</v>
      </c>
      <c r="E313" s="34">
        <v>10113.76</v>
      </c>
      <c r="F313" s="34">
        <v>78.36</v>
      </c>
      <c r="G313" s="34">
        <v>709.22</v>
      </c>
      <c r="H313" s="34">
        <v>42.08</v>
      </c>
    </row>
    <row r="314" spans="1:8" x14ac:dyDescent="0.35">
      <c r="A314" s="8" t="s">
        <v>17</v>
      </c>
      <c r="B314" s="33">
        <v>2018</v>
      </c>
      <c r="C314" s="8" t="s">
        <v>22</v>
      </c>
      <c r="D314" s="33">
        <v>6216.13</v>
      </c>
      <c r="E314" s="34">
        <v>7024.47</v>
      </c>
      <c r="F314" s="34">
        <v>129.81</v>
      </c>
      <c r="G314" s="34">
        <v>800.63</v>
      </c>
      <c r="H314" s="34">
        <v>34.28</v>
      </c>
    </row>
    <row r="315" spans="1:8" x14ac:dyDescent="0.35">
      <c r="A315" s="8" t="s">
        <v>8</v>
      </c>
      <c r="B315" s="33">
        <v>2022</v>
      </c>
      <c r="C315" s="8" t="s">
        <v>19</v>
      </c>
      <c r="D315" s="33">
        <v>25947.66</v>
      </c>
      <c r="E315" s="34">
        <v>23899.18</v>
      </c>
      <c r="F315" s="34">
        <v>48.07</v>
      </c>
      <c r="G315" s="34">
        <v>469.91</v>
      </c>
      <c r="H315" s="34">
        <v>62.42</v>
      </c>
    </row>
    <row r="316" spans="1:8" x14ac:dyDescent="0.35">
      <c r="A316" s="8" t="s">
        <v>21</v>
      </c>
      <c r="B316" s="33">
        <v>2019</v>
      </c>
      <c r="C316" s="8" t="s">
        <v>22</v>
      </c>
      <c r="D316" s="33">
        <v>8209.84</v>
      </c>
      <c r="E316" s="34">
        <v>7556.2</v>
      </c>
      <c r="F316" s="34">
        <v>21.33</v>
      </c>
      <c r="G316" s="34">
        <v>420.85</v>
      </c>
      <c r="H316" s="34">
        <v>41.05</v>
      </c>
    </row>
    <row r="317" spans="1:8" x14ac:dyDescent="0.35">
      <c r="A317" s="8" t="s">
        <v>31</v>
      </c>
      <c r="B317" s="33">
        <v>2022</v>
      </c>
      <c r="C317" s="8" t="s">
        <v>9</v>
      </c>
      <c r="D317" s="33">
        <v>43281.08</v>
      </c>
      <c r="E317" s="34">
        <v>38481.97</v>
      </c>
      <c r="F317" s="34">
        <v>187.09</v>
      </c>
      <c r="G317" s="34">
        <v>1109.48</v>
      </c>
      <c r="H317" s="34">
        <v>30.44</v>
      </c>
    </row>
    <row r="318" spans="1:8" x14ac:dyDescent="0.35">
      <c r="A318" s="8" t="s">
        <v>30</v>
      </c>
      <c r="B318" s="33">
        <v>2021</v>
      </c>
      <c r="C318" s="8" t="s">
        <v>20</v>
      </c>
      <c r="D318" s="33">
        <v>15742.16</v>
      </c>
      <c r="E318" s="34">
        <v>17297.580000000002</v>
      </c>
      <c r="F318" s="34">
        <v>100.01</v>
      </c>
      <c r="G318" s="34">
        <v>136.09</v>
      </c>
      <c r="H318" s="34">
        <v>66.2</v>
      </c>
    </row>
    <row r="319" spans="1:8" x14ac:dyDescent="0.35">
      <c r="A319" s="8" t="s">
        <v>34</v>
      </c>
      <c r="B319" s="33">
        <v>2020</v>
      </c>
      <c r="C319" s="8" t="s">
        <v>11</v>
      </c>
      <c r="D319" s="33">
        <v>19747.12</v>
      </c>
      <c r="E319" s="34">
        <v>19112.57</v>
      </c>
      <c r="F319" s="34">
        <v>167.79</v>
      </c>
      <c r="G319" s="34">
        <v>1170</v>
      </c>
      <c r="H319" s="34">
        <v>40.15</v>
      </c>
    </row>
    <row r="320" spans="1:8" x14ac:dyDescent="0.35">
      <c r="A320" s="8" t="s">
        <v>35</v>
      </c>
      <c r="B320" s="33">
        <v>2024</v>
      </c>
      <c r="C320" s="8" t="s">
        <v>20</v>
      </c>
      <c r="D320" s="33">
        <v>10668.1</v>
      </c>
      <c r="E320" s="34">
        <v>9622.69</v>
      </c>
      <c r="F320" s="34">
        <v>102.58</v>
      </c>
      <c r="G320" s="34">
        <v>737.64</v>
      </c>
      <c r="H320" s="34">
        <v>58.15</v>
      </c>
    </row>
    <row r="321" spans="1:8" x14ac:dyDescent="0.35">
      <c r="A321" s="8" t="s">
        <v>17</v>
      </c>
      <c r="B321" s="33">
        <v>2019</v>
      </c>
      <c r="C321" s="8" t="s">
        <v>20</v>
      </c>
      <c r="D321" s="33">
        <v>24674.19</v>
      </c>
      <c r="E321" s="34">
        <v>28985.24</v>
      </c>
      <c r="F321" s="34">
        <v>172.4</v>
      </c>
      <c r="G321" s="34">
        <v>393.27</v>
      </c>
      <c r="H321" s="34">
        <v>52.71</v>
      </c>
    </row>
    <row r="322" spans="1:8" x14ac:dyDescent="0.35">
      <c r="A322" s="8" t="s">
        <v>31</v>
      </c>
      <c r="B322" s="33">
        <v>2023</v>
      </c>
      <c r="C322" s="8" t="s">
        <v>20</v>
      </c>
      <c r="D322" s="33">
        <v>8416.1</v>
      </c>
      <c r="E322" s="34">
        <v>6929.97</v>
      </c>
      <c r="F322" s="34">
        <v>126.12</v>
      </c>
      <c r="G322" s="34">
        <v>830.43</v>
      </c>
      <c r="H322" s="34">
        <v>66.510000000000005</v>
      </c>
    </row>
    <row r="323" spans="1:8" x14ac:dyDescent="0.35">
      <c r="A323" s="8" t="s">
        <v>28</v>
      </c>
      <c r="B323" s="33">
        <v>2023</v>
      </c>
      <c r="C323" s="8" t="s">
        <v>25</v>
      </c>
      <c r="D323" s="33">
        <v>5158.83</v>
      </c>
      <c r="E323" s="34">
        <v>5533.23</v>
      </c>
      <c r="F323" s="34">
        <v>187.33</v>
      </c>
      <c r="G323" s="34">
        <v>954.11</v>
      </c>
      <c r="H323" s="34">
        <v>51.57</v>
      </c>
    </row>
    <row r="324" spans="1:8" x14ac:dyDescent="0.35">
      <c r="A324" s="8" t="s">
        <v>24</v>
      </c>
      <c r="B324" s="33">
        <v>2024</v>
      </c>
      <c r="C324" s="8" t="s">
        <v>13</v>
      </c>
      <c r="D324" s="33">
        <v>2512.6799999999998</v>
      </c>
      <c r="E324" s="34">
        <v>2273.25</v>
      </c>
      <c r="F324" s="34">
        <v>183.28</v>
      </c>
      <c r="G324" s="34">
        <v>820.54</v>
      </c>
      <c r="H324" s="34">
        <v>67.48</v>
      </c>
    </row>
    <row r="325" spans="1:8" x14ac:dyDescent="0.35">
      <c r="A325" s="8" t="s">
        <v>12</v>
      </c>
      <c r="B325" s="33">
        <v>2020</v>
      </c>
      <c r="C325" s="8" t="s">
        <v>9</v>
      </c>
      <c r="D325" s="33">
        <v>41105.94</v>
      </c>
      <c r="E325" s="34">
        <v>47590.19</v>
      </c>
      <c r="F325" s="34">
        <v>54.75</v>
      </c>
      <c r="G325" s="34">
        <v>720.5</v>
      </c>
      <c r="H325" s="34">
        <v>37.33</v>
      </c>
    </row>
    <row r="326" spans="1:8" x14ac:dyDescent="0.35">
      <c r="A326" s="8" t="s">
        <v>31</v>
      </c>
      <c r="B326" s="33">
        <v>2021</v>
      </c>
      <c r="C326" s="8" t="s">
        <v>25</v>
      </c>
      <c r="D326" s="33">
        <v>32589.23</v>
      </c>
      <c r="E326" s="34">
        <v>36377.68</v>
      </c>
      <c r="F326" s="34">
        <v>173.23</v>
      </c>
      <c r="G326" s="34">
        <v>135.79</v>
      </c>
      <c r="H326" s="34">
        <v>33.81</v>
      </c>
    </row>
    <row r="327" spans="1:8" x14ac:dyDescent="0.35">
      <c r="A327" s="8" t="s">
        <v>26</v>
      </c>
      <c r="B327" s="33">
        <v>2021</v>
      </c>
      <c r="C327" s="8" t="s">
        <v>25</v>
      </c>
      <c r="D327" s="33">
        <v>19203.37</v>
      </c>
      <c r="E327" s="34">
        <v>19148.46</v>
      </c>
      <c r="F327" s="34">
        <v>174.87</v>
      </c>
      <c r="G327" s="34">
        <v>1258.25</v>
      </c>
      <c r="H327" s="34">
        <v>34.299999999999997</v>
      </c>
    </row>
    <row r="328" spans="1:8" x14ac:dyDescent="0.35">
      <c r="A328" s="8" t="s">
        <v>21</v>
      </c>
      <c r="B328" s="33">
        <v>2018</v>
      </c>
      <c r="C328" s="8" t="s">
        <v>9</v>
      </c>
      <c r="D328" s="33">
        <v>48569.06</v>
      </c>
      <c r="E328" s="34">
        <v>50526.39</v>
      </c>
      <c r="F328" s="34">
        <v>111.18</v>
      </c>
      <c r="G328" s="34">
        <v>775.09</v>
      </c>
      <c r="H328" s="34">
        <v>30.09</v>
      </c>
    </row>
    <row r="329" spans="1:8" x14ac:dyDescent="0.35">
      <c r="A329" s="8" t="s">
        <v>23</v>
      </c>
      <c r="B329" s="33">
        <v>2018</v>
      </c>
      <c r="C329" s="8" t="s">
        <v>15</v>
      </c>
      <c r="D329" s="33">
        <v>23990.63</v>
      </c>
      <c r="E329" s="34">
        <v>25812.35</v>
      </c>
      <c r="F329" s="34">
        <v>158.80000000000001</v>
      </c>
      <c r="G329" s="34">
        <v>628.04999999999995</v>
      </c>
      <c r="H329" s="34">
        <v>57.98</v>
      </c>
    </row>
    <row r="330" spans="1:8" x14ac:dyDescent="0.35">
      <c r="A330" s="8" t="s">
        <v>29</v>
      </c>
      <c r="B330" s="33">
        <v>2020</v>
      </c>
      <c r="C330" s="8" t="s">
        <v>20</v>
      </c>
      <c r="D330" s="33">
        <v>31991.72</v>
      </c>
      <c r="E330" s="34">
        <v>31110.65</v>
      </c>
      <c r="F330" s="34">
        <v>89.08</v>
      </c>
      <c r="G330" s="34">
        <v>304.88</v>
      </c>
      <c r="H330" s="34">
        <v>59.68</v>
      </c>
    </row>
    <row r="331" spans="1:8" x14ac:dyDescent="0.35">
      <c r="A331" s="8" t="s">
        <v>28</v>
      </c>
      <c r="B331" s="33">
        <v>2019</v>
      </c>
      <c r="C331" s="8" t="s">
        <v>11</v>
      </c>
      <c r="D331" s="33">
        <v>3007.77</v>
      </c>
      <c r="E331" s="34">
        <v>2560.4899999999998</v>
      </c>
      <c r="F331" s="34">
        <v>109.09</v>
      </c>
      <c r="G331" s="34">
        <v>1312.13</v>
      </c>
      <c r="H331" s="34">
        <v>39.5</v>
      </c>
    </row>
    <row r="332" spans="1:8" x14ac:dyDescent="0.35">
      <c r="A332" s="8" t="s">
        <v>29</v>
      </c>
      <c r="B332" s="33">
        <v>2023</v>
      </c>
      <c r="C332" s="8" t="s">
        <v>25</v>
      </c>
      <c r="D332" s="33">
        <v>26866.42</v>
      </c>
      <c r="E332" s="34">
        <v>29648.63</v>
      </c>
      <c r="F332" s="34">
        <v>171.62</v>
      </c>
      <c r="G332" s="34">
        <v>1242.5899999999999</v>
      </c>
      <c r="H332" s="34">
        <v>65.290000000000006</v>
      </c>
    </row>
    <row r="333" spans="1:8" x14ac:dyDescent="0.35">
      <c r="A333" s="8" t="s">
        <v>35</v>
      </c>
      <c r="B333" s="33">
        <v>2021</v>
      </c>
      <c r="C333" s="8" t="s">
        <v>9</v>
      </c>
      <c r="D333" s="33">
        <v>41913.300000000003</v>
      </c>
      <c r="E333" s="34">
        <v>38652.18</v>
      </c>
      <c r="F333" s="34">
        <v>30.71</v>
      </c>
      <c r="G333" s="34">
        <v>82.09</v>
      </c>
      <c r="H333" s="34">
        <v>66</v>
      </c>
    </row>
    <row r="334" spans="1:8" x14ac:dyDescent="0.35">
      <c r="A334" s="8" t="s">
        <v>33</v>
      </c>
      <c r="B334" s="33">
        <v>2018</v>
      </c>
      <c r="C334" s="8" t="s">
        <v>20</v>
      </c>
      <c r="D334" s="33">
        <v>35789.49</v>
      </c>
      <c r="E334" s="34">
        <v>40299.58</v>
      </c>
      <c r="F334" s="34">
        <v>119.33</v>
      </c>
      <c r="G334" s="34">
        <v>257.85000000000002</v>
      </c>
      <c r="H334" s="34">
        <v>44.35</v>
      </c>
    </row>
    <row r="335" spans="1:8" x14ac:dyDescent="0.35">
      <c r="A335" s="8" t="s">
        <v>28</v>
      </c>
      <c r="B335" s="33">
        <v>2021</v>
      </c>
      <c r="C335" s="8" t="s">
        <v>20</v>
      </c>
      <c r="D335" s="33">
        <v>40825.300000000003</v>
      </c>
      <c r="E335" s="34">
        <v>44057.3</v>
      </c>
      <c r="F335" s="34">
        <v>158.6</v>
      </c>
      <c r="G335" s="34">
        <v>391.2</v>
      </c>
      <c r="H335" s="34">
        <v>37.020000000000003</v>
      </c>
    </row>
    <row r="336" spans="1:8" x14ac:dyDescent="0.35">
      <c r="A336" s="8" t="s">
        <v>30</v>
      </c>
      <c r="B336" s="33">
        <v>2020</v>
      </c>
      <c r="C336" s="8" t="s">
        <v>22</v>
      </c>
      <c r="D336" s="33">
        <v>33829.339999999997</v>
      </c>
      <c r="E336" s="34">
        <v>37634.44</v>
      </c>
      <c r="F336" s="34">
        <v>58.46</v>
      </c>
      <c r="G336" s="34">
        <v>964.99</v>
      </c>
      <c r="H336" s="34">
        <v>54.42</v>
      </c>
    </row>
    <row r="337" spans="1:8" x14ac:dyDescent="0.35">
      <c r="A337" s="8" t="s">
        <v>34</v>
      </c>
      <c r="B337" s="33">
        <v>2018</v>
      </c>
      <c r="C337" s="8" t="s">
        <v>20</v>
      </c>
      <c r="D337" s="33">
        <v>33169.17</v>
      </c>
      <c r="E337" s="34">
        <v>31095.77</v>
      </c>
      <c r="F337" s="34">
        <v>88.57</v>
      </c>
      <c r="G337" s="34">
        <v>797.67</v>
      </c>
      <c r="H337" s="34">
        <v>30.79</v>
      </c>
    </row>
    <row r="338" spans="1:8" x14ac:dyDescent="0.35">
      <c r="A338" s="8" t="s">
        <v>16</v>
      </c>
      <c r="B338" s="33">
        <v>2019</v>
      </c>
      <c r="C338" s="8" t="s">
        <v>22</v>
      </c>
      <c r="D338" s="33">
        <v>40010.99</v>
      </c>
      <c r="E338" s="34">
        <v>42792.66</v>
      </c>
      <c r="F338" s="34">
        <v>87.37</v>
      </c>
      <c r="G338" s="34">
        <v>831.94</v>
      </c>
      <c r="H338" s="34">
        <v>37.69</v>
      </c>
    </row>
    <row r="339" spans="1:8" x14ac:dyDescent="0.35">
      <c r="A339" s="8" t="s">
        <v>18</v>
      </c>
      <c r="B339" s="33">
        <v>2019</v>
      </c>
      <c r="C339" s="8" t="s">
        <v>25</v>
      </c>
      <c r="D339" s="33">
        <v>11188.67</v>
      </c>
      <c r="E339" s="34">
        <v>9813.6200000000008</v>
      </c>
      <c r="F339" s="34">
        <v>100.52</v>
      </c>
      <c r="G339" s="34">
        <v>623.46</v>
      </c>
      <c r="H339" s="34">
        <v>55.86</v>
      </c>
    </row>
    <row r="340" spans="1:8" x14ac:dyDescent="0.35">
      <c r="A340" s="8" t="s">
        <v>30</v>
      </c>
      <c r="B340" s="33">
        <v>2022</v>
      </c>
      <c r="C340" s="8" t="s">
        <v>19</v>
      </c>
      <c r="D340" s="33">
        <v>49188.61</v>
      </c>
      <c r="E340" s="34">
        <v>44353.01</v>
      </c>
      <c r="F340" s="34">
        <v>164.75</v>
      </c>
      <c r="G340" s="34">
        <v>659.02</v>
      </c>
      <c r="H340" s="34">
        <v>63.83</v>
      </c>
    </row>
    <row r="341" spans="1:8" x14ac:dyDescent="0.35">
      <c r="A341" s="8" t="s">
        <v>32</v>
      </c>
      <c r="B341" s="33">
        <v>2022</v>
      </c>
      <c r="C341" s="8" t="s">
        <v>13</v>
      </c>
      <c r="D341" s="33">
        <v>8075.18</v>
      </c>
      <c r="E341" s="34">
        <v>9515</v>
      </c>
      <c r="F341" s="34">
        <v>192.64</v>
      </c>
      <c r="G341" s="34">
        <v>552.09</v>
      </c>
      <c r="H341" s="34">
        <v>62.82</v>
      </c>
    </row>
    <row r="342" spans="1:8" x14ac:dyDescent="0.35">
      <c r="A342" s="8" t="s">
        <v>32</v>
      </c>
      <c r="B342" s="33">
        <v>2023</v>
      </c>
      <c r="C342" s="8" t="s">
        <v>22</v>
      </c>
      <c r="D342" s="33">
        <v>10961.77</v>
      </c>
      <c r="E342" s="34">
        <v>12576.03</v>
      </c>
      <c r="F342" s="34">
        <v>176.8</v>
      </c>
      <c r="G342" s="34">
        <v>977.68</v>
      </c>
      <c r="H342" s="34">
        <v>32.32</v>
      </c>
    </row>
    <row r="343" spans="1:8" x14ac:dyDescent="0.35">
      <c r="A343" s="8" t="s">
        <v>26</v>
      </c>
      <c r="B343" s="33">
        <v>2022</v>
      </c>
      <c r="C343" s="8" t="s">
        <v>25</v>
      </c>
      <c r="D343" s="33">
        <v>37256.43</v>
      </c>
      <c r="E343" s="34">
        <v>39190.01</v>
      </c>
      <c r="F343" s="34">
        <v>38.82</v>
      </c>
      <c r="G343" s="34">
        <v>1199.92</v>
      </c>
      <c r="H343" s="34">
        <v>59.66</v>
      </c>
    </row>
    <row r="344" spans="1:8" x14ac:dyDescent="0.35">
      <c r="A344" s="8" t="s">
        <v>26</v>
      </c>
      <c r="B344" s="33">
        <v>2018</v>
      </c>
      <c r="C344" s="8" t="s">
        <v>9</v>
      </c>
      <c r="D344" s="33">
        <v>49446.48</v>
      </c>
      <c r="E344" s="34">
        <v>52898.91</v>
      </c>
      <c r="F344" s="34">
        <v>46.3</v>
      </c>
      <c r="G344" s="34">
        <v>1013.71</v>
      </c>
      <c r="H344" s="34">
        <v>35.07</v>
      </c>
    </row>
    <row r="345" spans="1:8" x14ac:dyDescent="0.35">
      <c r="A345" s="8" t="s">
        <v>12</v>
      </c>
      <c r="B345" s="33">
        <v>2022</v>
      </c>
      <c r="C345" s="8" t="s">
        <v>13</v>
      </c>
      <c r="D345" s="33">
        <v>740.99</v>
      </c>
      <c r="E345" s="34">
        <v>831.86</v>
      </c>
      <c r="F345" s="34">
        <v>53.1</v>
      </c>
      <c r="G345" s="34">
        <v>1360.46</v>
      </c>
      <c r="H345" s="34">
        <v>33.61</v>
      </c>
    </row>
    <row r="346" spans="1:8" x14ac:dyDescent="0.35">
      <c r="A346" s="8" t="s">
        <v>26</v>
      </c>
      <c r="B346" s="33">
        <v>2018</v>
      </c>
      <c r="C346" s="8" t="s">
        <v>20</v>
      </c>
      <c r="D346" s="33">
        <v>2436.5</v>
      </c>
      <c r="E346" s="34">
        <v>2216.85</v>
      </c>
      <c r="F346" s="34">
        <v>61.08</v>
      </c>
      <c r="G346" s="34">
        <v>908.5</v>
      </c>
      <c r="H346" s="34">
        <v>60.28</v>
      </c>
    </row>
    <row r="347" spans="1:8" x14ac:dyDescent="0.35">
      <c r="A347" s="8" t="s">
        <v>31</v>
      </c>
      <c r="B347" s="33">
        <v>2018</v>
      </c>
      <c r="C347" s="8" t="s">
        <v>11</v>
      </c>
      <c r="D347" s="33">
        <v>11181.65</v>
      </c>
      <c r="E347" s="34">
        <v>13164.79</v>
      </c>
      <c r="F347" s="34">
        <v>122.54</v>
      </c>
      <c r="G347" s="34">
        <v>40.619999999999997</v>
      </c>
      <c r="H347" s="34">
        <v>33.979999999999997</v>
      </c>
    </row>
    <row r="348" spans="1:8" x14ac:dyDescent="0.35">
      <c r="A348" s="8" t="s">
        <v>18</v>
      </c>
      <c r="B348" s="33">
        <v>2022</v>
      </c>
      <c r="C348" s="8" t="s">
        <v>13</v>
      </c>
      <c r="D348" s="33">
        <v>49529.61</v>
      </c>
      <c r="E348" s="34">
        <v>52776.18</v>
      </c>
      <c r="F348" s="34">
        <v>118.72</v>
      </c>
      <c r="G348" s="34">
        <v>903.19</v>
      </c>
      <c r="H348" s="34">
        <v>41.13</v>
      </c>
    </row>
    <row r="349" spans="1:8" x14ac:dyDescent="0.35">
      <c r="A349" s="8" t="s">
        <v>33</v>
      </c>
      <c r="B349" s="33">
        <v>2019</v>
      </c>
      <c r="C349" s="8" t="s">
        <v>22</v>
      </c>
      <c r="D349" s="33">
        <v>31383.34</v>
      </c>
      <c r="E349" s="34">
        <v>36151.599999999999</v>
      </c>
      <c r="F349" s="34">
        <v>66.73</v>
      </c>
      <c r="G349" s="34">
        <v>1204.8399999999999</v>
      </c>
      <c r="H349" s="34">
        <v>33.69</v>
      </c>
    </row>
    <row r="350" spans="1:8" x14ac:dyDescent="0.35">
      <c r="A350" s="8" t="s">
        <v>29</v>
      </c>
      <c r="B350" s="33">
        <v>2018</v>
      </c>
      <c r="C350" s="8" t="s">
        <v>15</v>
      </c>
      <c r="D350" s="33">
        <v>26441.53</v>
      </c>
      <c r="E350" s="34">
        <v>27000.75</v>
      </c>
      <c r="F350" s="34">
        <v>103.49</v>
      </c>
      <c r="G350" s="34">
        <v>425.03</v>
      </c>
      <c r="H350" s="34">
        <v>38.32</v>
      </c>
    </row>
    <row r="351" spans="1:8" x14ac:dyDescent="0.35">
      <c r="A351" s="8" t="s">
        <v>17</v>
      </c>
      <c r="B351" s="33">
        <v>2018</v>
      </c>
      <c r="C351" s="8" t="s">
        <v>13</v>
      </c>
      <c r="D351" s="33">
        <v>9960.73</v>
      </c>
      <c r="E351" s="34">
        <v>11541.31</v>
      </c>
      <c r="F351" s="34">
        <v>70.91</v>
      </c>
      <c r="G351" s="34">
        <v>981.92</v>
      </c>
      <c r="H351" s="34">
        <v>60.93</v>
      </c>
    </row>
    <row r="352" spans="1:8" x14ac:dyDescent="0.35">
      <c r="A352" s="8" t="s">
        <v>32</v>
      </c>
      <c r="B352" s="33">
        <v>2022</v>
      </c>
      <c r="C352" s="8" t="s">
        <v>13</v>
      </c>
      <c r="D352" s="33">
        <v>25268.13</v>
      </c>
      <c r="E352" s="34">
        <v>22719.63</v>
      </c>
      <c r="F352" s="34">
        <v>60.51</v>
      </c>
      <c r="G352" s="34">
        <v>352.62</v>
      </c>
      <c r="H352" s="34">
        <v>32.32</v>
      </c>
    </row>
    <row r="353" spans="1:8" x14ac:dyDescent="0.35">
      <c r="A353" s="8" t="s">
        <v>34</v>
      </c>
      <c r="B353" s="33">
        <v>2019</v>
      </c>
      <c r="C353" s="8" t="s">
        <v>13</v>
      </c>
      <c r="D353" s="33">
        <v>3732.53</v>
      </c>
      <c r="E353" s="34">
        <v>4168.82</v>
      </c>
      <c r="F353" s="34">
        <v>113.6</v>
      </c>
      <c r="G353" s="34">
        <v>1019.37</v>
      </c>
      <c r="H353" s="34">
        <v>56.76</v>
      </c>
    </row>
    <row r="354" spans="1:8" x14ac:dyDescent="0.35">
      <c r="A354" s="8" t="s">
        <v>14</v>
      </c>
      <c r="B354" s="33">
        <v>2018</v>
      </c>
      <c r="C354" s="8" t="s">
        <v>25</v>
      </c>
      <c r="D354" s="33">
        <v>13444.76</v>
      </c>
      <c r="E354" s="34">
        <v>14984.01</v>
      </c>
      <c r="F354" s="34">
        <v>163.9</v>
      </c>
      <c r="G354" s="34">
        <v>511.76</v>
      </c>
      <c r="H354" s="34">
        <v>51.04</v>
      </c>
    </row>
    <row r="355" spans="1:8" x14ac:dyDescent="0.35">
      <c r="A355" s="8" t="s">
        <v>30</v>
      </c>
      <c r="B355" s="33">
        <v>2022</v>
      </c>
      <c r="C355" s="8" t="s">
        <v>9</v>
      </c>
      <c r="D355" s="33">
        <v>42384.09</v>
      </c>
      <c r="E355" s="34">
        <v>36474.21</v>
      </c>
      <c r="F355" s="34">
        <v>67.16</v>
      </c>
      <c r="G355" s="34">
        <v>943.85</v>
      </c>
      <c r="H355" s="34">
        <v>54.9</v>
      </c>
    </row>
    <row r="356" spans="1:8" x14ac:dyDescent="0.35">
      <c r="A356" s="8" t="s">
        <v>10</v>
      </c>
      <c r="B356" s="33">
        <v>2019</v>
      </c>
      <c r="C356" s="8" t="s">
        <v>15</v>
      </c>
      <c r="D356" s="33">
        <v>23745.49</v>
      </c>
      <c r="E356" s="34">
        <v>20351.509999999998</v>
      </c>
      <c r="F356" s="34">
        <v>20.09</v>
      </c>
      <c r="G356" s="34">
        <v>60.25</v>
      </c>
      <c r="H356" s="34">
        <v>68.290000000000006</v>
      </c>
    </row>
    <row r="357" spans="1:8" x14ac:dyDescent="0.35">
      <c r="A357" s="8" t="s">
        <v>34</v>
      </c>
      <c r="B357" s="33">
        <v>2024</v>
      </c>
      <c r="C357" s="8" t="s">
        <v>19</v>
      </c>
      <c r="D357" s="33">
        <v>7620.64</v>
      </c>
      <c r="E357" s="34">
        <v>8232.41</v>
      </c>
      <c r="F357" s="34">
        <v>175.09</v>
      </c>
      <c r="G357" s="34">
        <v>1322.56</v>
      </c>
      <c r="H357" s="34">
        <v>61.92</v>
      </c>
    </row>
    <row r="358" spans="1:8" x14ac:dyDescent="0.35">
      <c r="A358" s="8" t="s">
        <v>24</v>
      </c>
      <c r="B358" s="33">
        <v>2018</v>
      </c>
      <c r="C358" s="8" t="s">
        <v>22</v>
      </c>
      <c r="D358" s="33">
        <v>46203.29</v>
      </c>
      <c r="E358" s="34">
        <v>51020.59</v>
      </c>
      <c r="F358" s="34">
        <v>64.260000000000005</v>
      </c>
      <c r="G358" s="34">
        <v>1231.3399999999999</v>
      </c>
      <c r="H358" s="34">
        <v>59.36</v>
      </c>
    </row>
    <row r="359" spans="1:8" x14ac:dyDescent="0.35">
      <c r="A359" s="8" t="s">
        <v>31</v>
      </c>
      <c r="B359" s="33">
        <v>2022</v>
      </c>
      <c r="C359" s="8" t="s">
        <v>9</v>
      </c>
      <c r="D359" s="33">
        <v>49520.12</v>
      </c>
      <c r="E359" s="34">
        <v>43991.89</v>
      </c>
      <c r="F359" s="34">
        <v>53.18</v>
      </c>
      <c r="G359" s="34">
        <v>1390.46</v>
      </c>
      <c r="H359" s="34">
        <v>30.72</v>
      </c>
    </row>
    <row r="360" spans="1:8" x14ac:dyDescent="0.35">
      <c r="A360" s="8" t="s">
        <v>16</v>
      </c>
      <c r="B360" s="33">
        <v>2020</v>
      </c>
      <c r="C360" s="8" t="s">
        <v>11</v>
      </c>
      <c r="D360" s="33">
        <v>5505.18</v>
      </c>
      <c r="E360" s="34">
        <v>6279.76</v>
      </c>
      <c r="F360" s="34">
        <v>37.04</v>
      </c>
      <c r="G360" s="34">
        <v>742.35</v>
      </c>
      <c r="H360" s="34">
        <v>62.9</v>
      </c>
    </row>
    <row r="361" spans="1:8" x14ac:dyDescent="0.35">
      <c r="A361" s="8" t="s">
        <v>17</v>
      </c>
      <c r="B361" s="33">
        <v>2020</v>
      </c>
      <c r="C361" s="8" t="s">
        <v>9</v>
      </c>
      <c r="D361" s="33">
        <v>28052.23</v>
      </c>
      <c r="E361" s="34">
        <v>32720.639999999999</v>
      </c>
      <c r="F361" s="34">
        <v>142.25</v>
      </c>
      <c r="G361" s="34">
        <v>416.66</v>
      </c>
      <c r="H361" s="34">
        <v>42.46</v>
      </c>
    </row>
    <row r="362" spans="1:8" x14ac:dyDescent="0.35">
      <c r="A362" s="8" t="s">
        <v>23</v>
      </c>
      <c r="B362" s="33">
        <v>2023</v>
      </c>
      <c r="C362" s="8" t="s">
        <v>15</v>
      </c>
      <c r="D362" s="33">
        <v>36013.660000000003</v>
      </c>
      <c r="E362" s="34">
        <v>34055.43</v>
      </c>
      <c r="F362" s="34">
        <v>28.84</v>
      </c>
      <c r="G362" s="34">
        <v>1218.8699999999999</v>
      </c>
      <c r="H362" s="34">
        <v>45.61</v>
      </c>
    </row>
    <row r="363" spans="1:8" x14ac:dyDescent="0.35">
      <c r="A363" s="8" t="s">
        <v>16</v>
      </c>
      <c r="B363" s="33">
        <v>2020</v>
      </c>
      <c r="C363" s="8" t="s">
        <v>13</v>
      </c>
      <c r="D363" s="33">
        <v>32563.439999999999</v>
      </c>
      <c r="E363" s="34">
        <v>33379</v>
      </c>
      <c r="F363" s="34">
        <v>36.130000000000003</v>
      </c>
      <c r="G363" s="34">
        <v>1181.29</v>
      </c>
      <c r="H363" s="34">
        <v>33.99</v>
      </c>
    </row>
    <row r="364" spans="1:8" x14ac:dyDescent="0.35">
      <c r="A364" s="8" t="s">
        <v>30</v>
      </c>
      <c r="B364" s="33">
        <v>2019</v>
      </c>
      <c r="C364" s="8" t="s">
        <v>15</v>
      </c>
      <c r="D364" s="33">
        <v>8970.5300000000007</v>
      </c>
      <c r="E364" s="34">
        <v>10242.07</v>
      </c>
      <c r="F364" s="34">
        <v>51.07</v>
      </c>
      <c r="G364" s="34">
        <v>118.38</v>
      </c>
      <c r="H364" s="34">
        <v>38.04</v>
      </c>
    </row>
    <row r="365" spans="1:8" x14ac:dyDescent="0.35">
      <c r="A365" s="8" t="s">
        <v>33</v>
      </c>
      <c r="B365" s="33">
        <v>2018</v>
      </c>
      <c r="C365" s="8" t="s">
        <v>11</v>
      </c>
      <c r="D365" s="33">
        <v>8375.59</v>
      </c>
      <c r="E365" s="34">
        <v>9834.6200000000008</v>
      </c>
      <c r="F365" s="34">
        <v>174.41</v>
      </c>
      <c r="G365" s="34">
        <v>103.26</v>
      </c>
      <c r="H365" s="34">
        <v>54.9</v>
      </c>
    </row>
    <row r="366" spans="1:8" x14ac:dyDescent="0.35">
      <c r="A366" s="8" t="s">
        <v>32</v>
      </c>
      <c r="B366" s="33">
        <v>2023</v>
      </c>
      <c r="C366" s="8" t="s">
        <v>20</v>
      </c>
      <c r="D366" s="33">
        <v>42828.76</v>
      </c>
      <c r="E366" s="34">
        <v>44223.92</v>
      </c>
      <c r="F366" s="34">
        <v>108.41</v>
      </c>
      <c r="G366" s="34">
        <v>1372.05</v>
      </c>
      <c r="H366" s="34">
        <v>39.46</v>
      </c>
    </row>
    <row r="367" spans="1:8" x14ac:dyDescent="0.35">
      <c r="A367" s="8" t="s">
        <v>30</v>
      </c>
      <c r="B367" s="33">
        <v>2018</v>
      </c>
      <c r="C367" s="8" t="s">
        <v>11</v>
      </c>
      <c r="D367" s="33">
        <v>11621.64</v>
      </c>
      <c r="E367" s="34">
        <v>13270.71</v>
      </c>
      <c r="F367" s="34">
        <v>172.63</v>
      </c>
      <c r="G367" s="34">
        <v>1099.3</v>
      </c>
      <c r="H367" s="34">
        <v>40.96</v>
      </c>
    </row>
    <row r="368" spans="1:8" x14ac:dyDescent="0.35">
      <c r="A368" s="8" t="s">
        <v>32</v>
      </c>
      <c r="B368" s="33">
        <v>2024</v>
      </c>
      <c r="C368" s="8" t="s">
        <v>13</v>
      </c>
      <c r="D368" s="33">
        <v>47299.18</v>
      </c>
      <c r="E368" s="34">
        <v>47088.76</v>
      </c>
      <c r="F368" s="34">
        <v>69.3</v>
      </c>
      <c r="G368" s="34">
        <v>1087.99</v>
      </c>
      <c r="H368" s="34">
        <v>50.75</v>
      </c>
    </row>
    <row r="369" spans="1:8" x14ac:dyDescent="0.35">
      <c r="A369" s="8" t="s">
        <v>35</v>
      </c>
      <c r="B369" s="33">
        <v>2018</v>
      </c>
      <c r="C369" s="8" t="s">
        <v>25</v>
      </c>
      <c r="D369" s="33">
        <v>32067.33</v>
      </c>
      <c r="E369" s="34">
        <v>35582.94</v>
      </c>
      <c r="F369" s="34">
        <v>67.69</v>
      </c>
      <c r="G369" s="34">
        <v>1068.74</v>
      </c>
      <c r="H369" s="34">
        <v>57.59</v>
      </c>
    </row>
    <row r="370" spans="1:8" x14ac:dyDescent="0.35">
      <c r="A370" s="8" t="s">
        <v>35</v>
      </c>
      <c r="B370" s="33">
        <v>2020</v>
      </c>
      <c r="C370" s="8" t="s">
        <v>15</v>
      </c>
      <c r="D370" s="33">
        <v>20253.990000000002</v>
      </c>
      <c r="E370" s="34">
        <v>19827.79</v>
      </c>
      <c r="F370" s="34">
        <v>141.59</v>
      </c>
      <c r="G370" s="34">
        <v>1243.45</v>
      </c>
      <c r="H370" s="34">
        <v>56.42</v>
      </c>
    </row>
    <row r="371" spans="1:8" x14ac:dyDescent="0.35">
      <c r="A371" s="8" t="s">
        <v>34</v>
      </c>
      <c r="B371" s="33">
        <v>2021</v>
      </c>
      <c r="C371" s="8" t="s">
        <v>25</v>
      </c>
      <c r="D371" s="33">
        <v>16436.490000000002</v>
      </c>
      <c r="E371" s="34">
        <v>13228.23</v>
      </c>
      <c r="F371" s="34">
        <v>189.1</v>
      </c>
      <c r="G371" s="34">
        <v>833.92</v>
      </c>
      <c r="H371" s="34">
        <v>65.989999999999995</v>
      </c>
    </row>
    <row r="372" spans="1:8" x14ac:dyDescent="0.35">
      <c r="A372" s="8" t="s">
        <v>32</v>
      </c>
      <c r="B372" s="33">
        <v>2020</v>
      </c>
      <c r="C372" s="8" t="s">
        <v>9</v>
      </c>
      <c r="D372" s="33">
        <v>7871.05</v>
      </c>
      <c r="E372" s="34">
        <v>6643.78</v>
      </c>
      <c r="F372" s="34">
        <v>69.87</v>
      </c>
      <c r="G372" s="34">
        <v>451.84</v>
      </c>
      <c r="H372" s="34">
        <v>43.88</v>
      </c>
    </row>
    <row r="373" spans="1:8" x14ac:dyDescent="0.35">
      <c r="A373" s="8" t="s">
        <v>32</v>
      </c>
      <c r="B373" s="33">
        <v>2021</v>
      </c>
      <c r="C373" s="8" t="s">
        <v>13</v>
      </c>
      <c r="D373" s="33">
        <v>17352.04</v>
      </c>
      <c r="E373" s="34">
        <v>19072.79</v>
      </c>
      <c r="F373" s="34">
        <v>125.83</v>
      </c>
      <c r="G373" s="34">
        <v>622.35</v>
      </c>
      <c r="H373" s="34">
        <v>62.97</v>
      </c>
    </row>
    <row r="374" spans="1:8" x14ac:dyDescent="0.35">
      <c r="A374" s="8" t="s">
        <v>12</v>
      </c>
      <c r="B374" s="33">
        <v>2021</v>
      </c>
      <c r="C374" s="8" t="s">
        <v>20</v>
      </c>
      <c r="D374" s="33">
        <v>48936.24</v>
      </c>
      <c r="E374" s="34">
        <v>52003.78</v>
      </c>
      <c r="F374" s="34">
        <v>110.24</v>
      </c>
      <c r="G374" s="34">
        <v>210.58</v>
      </c>
      <c r="H374" s="34">
        <v>33.11</v>
      </c>
    </row>
    <row r="375" spans="1:8" x14ac:dyDescent="0.35">
      <c r="A375" s="8" t="s">
        <v>18</v>
      </c>
      <c r="B375" s="33">
        <v>2018</v>
      </c>
      <c r="C375" s="8" t="s">
        <v>19</v>
      </c>
      <c r="D375" s="33">
        <v>45513.32</v>
      </c>
      <c r="E375" s="34">
        <v>41588.01</v>
      </c>
      <c r="F375" s="34">
        <v>33.520000000000003</v>
      </c>
      <c r="G375" s="34">
        <v>1267.31</v>
      </c>
      <c r="H375" s="34">
        <v>64.900000000000006</v>
      </c>
    </row>
    <row r="376" spans="1:8" x14ac:dyDescent="0.35">
      <c r="A376" s="8" t="s">
        <v>28</v>
      </c>
      <c r="B376" s="33">
        <v>2024</v>
      </c>
      <c r="C376" s="8" t="s">
        <v>25</v>
      </c>
      <c r="D376" s="33">
        <v>13588.97</v>
      </c>
      <c r="E376" s="34">
        <v>12125.32</v>
      </c>
      <c r="F376" s="34">
        <v>192.19</v>
      </c>
      <c r="G376" s="34">
        <v>430.73</v>
      </c>
      <c r="H376" s="34">
        <v>38.93</v>
      </c>
    </row>
    <row r="377" spans="1:8" x14ac:dyDescent="0.35">
      <c r="A377" s="8" t="s">
        <v>16</v>
      </c>
      <c r="B377" s="33">
        <v>2024</v>
      </c>
      <c r="C377" s="8" t="s">
        <v>25</v>
      </c>
      <c r="D377" s="33">
        <v>42905.2</v>
      </c>
      <c r="E377" s="34">
        <v>43781.19</v>
      </c>
      <c r="F377" s="34">
        <v>147.07</v>
      </c>
      <c r="G377" s="34">
        <v>866.71</v>
      </c>
      <c r="H377" s="34">
        <v>33.299999999999997</v>
      </c>
    </row>
    <row r="378" spans="1:8" x14ac:dyDescent="0.35">
      <c r="A378" s="8" t="s">
        <v>28</v>
      </c>
      <c r="B378" s="33">
        <v>2019</v>
      </c>
      <c r="C378" s="8" t="s">
        <v>22</v>
      </c>
      <c r="D378" s="33">
        <v>13942.38</v>
      </c>
      <c r="E378" s="34">
        <v>11285.35</v>
      </c>
      <c r="F378" s="34">
        <v>182.91</v>
      </c>
      <c r="G378" s="34">
        <v>792.65</v>
      </c>
      <c r="H378" s="34">
        <v>52.79</v>
      </c>
    </row>
    <row r="379" spans="1:8" x14ac:dyDescent="0.35">
      <c r="A379" s="8" t="s">
        <v>28</v>
      </c>
      <c r="B379" s="33">
        <v>2021</v>
      </c>
      <c r="C379" s="8" t="s">
        <v>13</v>
      </c>
      <c r="D379" s="33">
        <v>6632.86</v>
      </c>
      <c r="E379" s="34">
        <v>6267.87</v>
      </c>
      <c r="F379" s="34">
        <v>37.729999999999997</v>
      </c>
      <c r="G379" s="34">
        <v>246.88</v>
      </c>
      <c r="H379" s="34">
        <v>34.72</v>
      </c>
    </row>
    <row r="380" spans="1:8" x14ac:dyDescent="0.35">
      <c r="A380" s="8" t="s">
        <v>30</v>
      </c>
      <c r="B380" s="33">
        <v>2022</v>
      </c>
      <c r="C380" s="8" t="s">
        <v>25</v>
      </c>
      <c r="D380" s="33">
        <v>39084.33</v>
      </c>
      <c r="E380" s="34">
        <v>38765.74</v>
      </c>
      <c r="F380" s="34">
        <v>137.49</v>
      </c>
      <c r="G380" s="34">
        <v>443.4</v>
      </c>
      <c r="H380" s="34">
        <v>52.83</v>
      </c>
    </row>
    <row r="381" spans="1:8" x14ac:dyDescent="0.35">
      <c r="A381" s="8" t="s">
        <v>23</v>
      </c>
      <c r="B381" s="33">
        <v>2021</v>
      </c>
      <c r="C381" s="8" t="s">
        <v>20</v>
      </c>
      <c r="D381" s="33">
        <v>24682.87</v>
      </c>
      <c r="E381" s="34">
        <v>29268.22</v>
      </c>
      <c r="F381" s="34">
        <v>95.83</v>
      </c>
      <c r="G381" s="34">
        <v>652.14</v>
      </c>
      <c r="H381" s="34">
        <v>65.5</v>
      </c>
    </row>
    <row r="382" spans="1:8" x14ac:dyDescent="0.35">
      <c r="A382" s="8" t="s">
        <v>32</v>
      </c>
      <c r="B382" s="33">
        <v>2022</v>
      </c>
      <c r="C382" s="8" t="s">
        <v>13</v>
      </c>
      <c r="D382" s="33">
        <v>37496.51</v>
      </c>
      <c r="E382" s="34">
        <v>42211.61</v>
      </c>
      <c r="F382" s="34">
        <v>156.9</v>
      </c>
      <c r="G382" s="34">
        <v>70.03</v>
      </c>
      <c r="H382" s="34">
        <v>46.42</v>
      </c>
    </row>
    <row r="383" spans="1:8" x14ac:dyDescent="0.35">
      <c r="A383" s="8" t="s">
        <v>16</v>
      </c>
      <c r="B383" s="33">
        <v>2019</v>
      </c>
      <c r="C383" s="8" t="s">
        <v>25</v>
      </c>
      <c r="D383" s="33">
        <v>15309.05</v>
      </c>
      <c r="E383" s="34">
        <v>17658.66</v>
      </c>
      <c r="F383" s="34">
        <v>55.57</v>
      </c>
      <c r="G383" s="34">
        <v>766.96</v>
      </c>
      <c r="H383" s="34">
        <v>58.06</v>
      </c>
    </row>
    <row r="384" spans="1:8" x14ac:dyDescent="0.35">
      <c r="A384" s="8" t="s">
        <v>10</v>
      </c>
      <c r="B384" s="33">
        <v>2020</v>
      </c>
      <c r="C384" s="8" t="s">
        <v>25</v>
      </c>
      <c r="D384" s="33">
        <v>9225.11</v>
      </c>
      <c r="E384" s="34">
        <v>9884.5400000000009</v>
      </c>
      <c r="F384" s="34">
        <v>119.89</v>
      </c>
      <c r="G384" s="34">
        <v>932.8</v>
      </c>
      <c r="H384" s="34">
        <v>54.24</v>
      </c>
    </row>
    <row r="385" spans="1:8" x14ac:dyDescent="0.35">
      <c r="A385" s="8" t="s">
        <v>12</v>
      </c>
      <c r="B385" s="33">
        <v>2022</v>
      </c>
      <c r="C385" s="8" t="s">
        <v>25</v>
      </c>
      <c r="D385" s="33">
        <v>17933.14</v>
      </c>
      <c r="E385" s="34">
        <v>16338.87</v>
      </c>
      <c r="F385" s="34">
        <v>55.04</v>
      </c>
      <c r="G385" s="34">
        <v>533.84</v>
      </c>
      <c r="H385" s="34">
        <v>35.51</v>
      </c>
    </row>
    <row r="386" spans="1:8" x14ac:dyDescent="0.35">
      <c r="A386" s="8" t="s">
        <v>14</v>
      </c>
      <c r="B386" s="33">
        <v>2022</v>
      </c>
      <c r="C386" s="8" t="s">
        <v>11</v>
      </c>
      <c r="D386" s="33">
        <v>47744.44</v>
      </c>
      <c r="E386" s="34">
        <v>53650.75</v>
      </c>
      <c r="F386" s="34">
        <v>31.56</v>
      </c>
      <c r="G386" s="34">
        <v>760.44</v>
      </c>
      <c r="H386" s="34">
        <v>51.24</v>
      </c>
    </row>
    <row r="387" spans="1:8" x14ac:dyDescent="0.35">
      <c r="A387" s="8" t="s">
        <v>14</v>
      </c>
      <c r="B387" s="33">
        <v>2023</v>
      </c>
      <c r="C387" s="8" t="s">
        <v>25</v>
      </c>
      <c r="D387" s="33">
        <v>24942.52</v>
      </c>
      <c r="E387" s="34">
        <v>22397.14</v>
      </c>
      <c r="F387" s="34">
        <v>156.77000000000001</v>
      </c>
      <c r="G387" s="34">
        <v>791.47</v>
      </c>
      <c r="H387" s="34">
        <v>31.11</v>
      </c>
    </row>
    <row r="388" spans="1:8" x14ac:dyDescent="0.35">
      <c r="A388" s="8" t="s">
        <v>30</v>
      </c>
      <c r="B388" s="33">
        <v>2019</v>
      </c>
      <c r="C388" s="8" t="s">
        <v>19</v>
      </c>
      <c r="D388" s="33">
        <v>21830.31</v>
      </c>
      <c r="E388" s="34">
        <v>25941.84</v>
      </c>
      <c r="F388" s="34">
        <v>135.31</v>
      </c>
      <c r="G388" s="34">
        <v>888.62</v>
      </c>
      <c r="H388" s="34">
        <v>49.82</v>
      </c>
    </row>
    <row r="389" spans="1:8" x14ac:dyDescent="0.35">
      <c r="A389" s="8" t="s">
        <v>18</v>
      </c>
      <c r="B389" s="33">
        <v>2024</v>
      </c>
      <c r="C389" s="8" t="s">
        <v>20</v>
      </c>
      <c r="D389" s="33">
        <v>38667.49</v>
      </c>
      <c r="E389" s="34">
        <v>32165.91</v>
      </c>
      <c r="F389" s="34">
        <v>104.41</v>
      </c>
      <c r="G389" s="34">
        <v>759.94</v>
      </c>
      <c r="H389" s="34">
        <v>41.99</v>
      </c>
    </row>
    <row r="390" spans="1:8" x14ac:dyDescent="0.35">
      <c r="A390" s="8" t="s">
        <v>27</v>
      </c>
      <c r="B390" s="33">
        <v>2022</v>
      </c>
      <c r="C390" s="8" t="s">
        <v>11</v>
      </c>
      <c r="D390" s="33">
        <v>1452.89</v>
      </c>
      <c r="E390" s="34">
        <v>1463.53</v>
      </c>
      <c r="F390" s="34">
        <v>151.26</v>
      </c>
      <c r="G390" s="34">
        <v>967.76</v>
      </c>
      <c r="H390" s="34">
        <v>58.87</v>
      </c>
    </row>
    <row r="391" spans="1:8" x14ac:dyDescent="0.35">
      <c r="A391" s="8" t="s">
        <v>26</v>
      </c>
      <c r="B391" s="33">
        <v>2022</v>
      </c>
      <c r="C391" s="8" t="s">
        <v>13</v>
      </c>
      <c r="D391" s="33">
        <v>11765.21</v>
      </c>
      <c r="E391" s="34">
        <v>13641.61</v>
      </c>
      <c r="F391" s="34">
        <v>174.43</v>
      </c>
      <c r="G391" s="34">
        <v>1237.19</v>
      </c>
      <c r="H391" s="34">
        <v>53.33</v>
      </c>
    </row>
    <row r="392" spans="1:8" x14ac:dyDescent="0.35">
      <c r="A392" s="8" t="s">
        <v>18</v>
      </c>
      <c r="B392" s="33">
        <v>2023</v>
      </c>
      <c r="C392" s="8" t="s">
        <v>19</v>
      </c>
      <c r="D392" s="33">
        <v>20556.93</v>
      </c>
      <c r="E392" s="34">
        <v>17089.990000000002</v>
      </c>
      <c r="F392" s="34">
        <v>48.42</v>
      </c>
      <c r="G392" s="34">
        <v>1128.96</v>
      </c>
      <c r="H392" s="34">
        <v>35.93</v>
      </c>
    </row>
    <row r="393" spans="1:8" x14ac:dyDescent="0.35">
      <c r="A393" s="8" t="s">
        <v>21</v>
      </c>
      <c r="B393" s="33">
        <v>2018</v>
      </c>
      <c r="C393" s="8" t="s">
        <v>9</v>
      </c>
      <c r="D393" s="33">
        <v>6607.86</v>
      </c>
      <c r="E393" s="34">
        <v>6138.7</v>
      </c>
      <c r="F393" s="34">
        <v>71.260000000000005</v>
      </c>
      <c r="G393" s="34">
        <v>534.92999999999995</v>
      </c>
      <c r="H393" s="34">
        <v>39.159999999999997</v>
      </c>
    </row>
    <row r="394" spans="1:8" x14ac:dyDescent="0.35">
      <c r="A394" s="8" t="s">
        <v>34</v>
      </c>
      <c r="B394" s="33">
        <v>2022</v>
      </c>
      <c r="C394" s="8" t="s">
        <v>19</v>
      </c>
      <c r="D394" s="33">
        <v>17362.259999999998</v>
      </c>
      <c r="E394" s="34">
        <v>16343.72</v>
      </c>
      <c r="F394" s="34">
        <v>139.27000000000001</v>
      </c>
      <c r="G394" s="34">
        <v>710.02</v>
      </c>
      <c r="H394" s="34">
        <v>69.66</v>
      </c>
    </row>
    <row r="395" spans="1:8" x14ac:dyDescent="0.35">
      <c r="A395" s="8" t="s">
        <v>32</v>
      </c>
      <c r="B395" s="33">
        <v>2023</v>
      </c>
      <c r="C395" s="8" t="s">
        <v>11</v>
      </c>
      <c r="D395" s="33">
        <v>32521.119999999999</v>
      </c>
      <c r="E395" s="34">
        <v>32543.38</v>
      </c>
      <c r="F395" s="34">
        <v>136.11000000000001</v>
      </c>
      <c r="G395" s="34">
        <v>754.46</v>
      </c>
      <c r="H395" s="34">
        <v>58.45</v>
      </c>
    </row>
    <row r="396" spans="1:8" x14ac:dyDescent="0.35">
      <c r="A396" s="8" t="s">
        <v>17</v>
      </c>
      <c r="B396" s="33">
        <v>2020</v>
      </c>
      <c r="C396" s="8" t="s">
        <v>22</v>
      </c>
      <c r="D396" s="33">
        <v>48689.95</v>
      </c>
      <c r="E396" s="34">
        <v>41106.230000000003</v>
      </c>
      <c r="F396" s="34">
        <v>93.46</v>
      </c>
      <c r="G396" s="34">
        <v>746.18</v>
      </c>
      <c r="H396" s="34">
        <v>58.69</v>
      </c>
    </row>
    <row r="397" spans="1:8" x14ac:dyDescent="0.35">
      <c r="A397" s="8" t="s">
        <v>24</v>
      </c>
      <c r="B397" s="33">
        <v>2020</v>
      </c>
      <c r="C397" s="8" t="s">
        <v>25</v>
      </c>
      <c r="D397" s="33">
        <v>29313.73</v>
      </c>
      <c r="E397" s="34">
        <v>30309.69</v>
      </c>
      <c r="F397" s="34">
        <v>143.83000000000001</v>
      </c>
      <c r="G397" s="34">
        <v>1291.82</v>
      </c>
      <c r="H397" s="34">
        <v>62.22</v>
      </c>
    </row>
    <row r="398" spans="1:8" x14ac:dyDescent="0.35">
      <c r="A398" s="8" t="s">
        <v>14</v>
      </c>
      <c r="B398" s="33">
        <v>2019</v>
      </c>
      <c r="C398" s="8" t="s">
        <v>19</v>
      </c>
      <c r="D398" s="33">
        <v>22523.27</v>
      </c>
      <c r="E398" s="34">
        <v>25385.21</v>
      </c>
      <c r="F398" s="34">
        <v>197.42</v>
      </c>
      <c r="G398" s="34">
        <v>939.34</v>
      </c>
      <c r="H398" s="34">
        <v>68.040000000000006</v>
      </c>
    </row>
    <row r="399" spans="1:8" x14ac:dyDescent="0.35">
      <c r="A399" s="8" t="s">
        <v>30</v>
      </c>
      <c r="B399" s="33">
        <v>2023</v>
      </c>
      <c r="C399" s="8" t="s">
        <v>25</v>
      </c>
      <c r="D399" s="33">
        <v>41431.57</v>
      </c>
      <c r="E399" s="34">
        <v>41218.18</v>
      </c>
      <c r="F399" s="34">
        <v>87.76</v>
      </c>
      <c r="G399" s="34">
        <v>644.84</v>
      </c>
      <c r="H399" s="34">
        <v>46.69</v>
      </c>
    </row>
    <row r="400" spans="1:8" x14ac:dyDescent="0.35">
      <c r="A400" s="8" t="s">
        <v>35</v>
      </c>
      <c r="B400" s="33">
        <v>2020</v>
      </c>
      <c r="C400" s="8" t="s">
        <v>25</v>
      </c>
      <c r="D400" s="33">
        <v>13613.53</v>
      </c>
      <c r="E400" s="34">
        <v>13351.41</v>
      </c>
      <c r="F400" s="34">
        <v>66.86</v>
      </c>
      <c r="G400" s="34">
        <v>320.08</v>
      </c>
      <c r="H400" s="34">
        <v>37.03</v>
      </c>
    </row>
    <row r="401" spans="1:8" x14ac:dyDescent="0.35">
      <c r="A401" s="8" t="s">
        <v>35</v>
      </c>
      <c r="B401" s="33">
        <v>2019</v>
      </c>
      <c r="C401" s="8" t="s">
        <v>25</v>
      </c>
      <c r="D401" s="33">
        <v>44602.78</v>
      </c>
      <c r="E401" s="34">
        <v>51869.78</v>
      </c>
      <c r="F401" s="34">
        <v>24.9</v>
      </c>
      <c r="G401" s="34">
        <v>1182.44</v>
      </c>
      <c r="H401" s="34">
        <v>67.010000000000005</v>
      </c>
    </row>
    <row r="402" spans="1:8" x14ac:dyDescent="0.35">
      <c r="A402" s="8" t="s">
        <v>34</v>
      </c>
      <c r="B402" s="33">
        <v>2023</v>
      </c>
      <c r="C402" s="8" t="s">
        <v>9</v>
      </c>
      <c r="D402" s="33">
        <v>33865.11</v>
      </c>
      <c r="E402" s="34">
        <v>38931.11</v>
      </c>
      <c r="F402" s="34">
        <v>113.98</v>
      </c>
      <c r="G402" s="34">
        <v>353.68</v>
      </c>
      <c r="H402" s="34">
        <v>49.73</v>
      </c>
    </row>
    <row r="403" spans="1:8" x14ac:dyDescent="0.35">
      <c r="A403" s="8" t="s">
        <v>35</v>
      </c>
      <c r="B403" s="33">
        <v>2022</v>
      </c>
      <c r="C403" s="8" t="s">
        <v>19</v>
      </c>
      <c r="D403" s="33">
        <v>34057.08</v>
      </c>
      <c r="E403" s="34">
        <v>39020.78</v>
      </c>
      <c r="F403" s="34">
        <v>184.44</v>
      </c>
      <c r="G403" s="34">
        <v>361.57</v>
      </c>
      <c r="H403" s="34">
        <v>48.02</v>
      </c>
    </row>
    <row r="404" spans="1:8" x14ac:dyDescent="0.35">
      <c r="A404" s="8" t="s">
        <v>18</v>
      </c>
      <c r="B404" s="33">
        <v>2022</v>
      </c>
      <c r="C404" s="8" t="s">
        <v>13</v>
      </c>
      <c r="D404" s="33">
        <v>4585.3</v>
      </c>
      <c r="E404" s="34">
        <v>5242.22</v>
      </c>
      <c r="F404" s="34">
        <v>190.76</v>
      </c>
      <c r="G404" s="34">
        <v>683.92</v>
      </c>
      <c r="H404" s="34">
        <v>60.47</v>
      </c>
    </row>
    <row r="405" spans="1:8" x14ac:dyDescent="0.35">
      <c r="A405" s="8" t="s">
        <v>10</v>
      </c>
      <c r="B405" s="33">
        <v>2023</v>
      </c>
      <c r="C405" s="8" t="s">
        <v>13</v>
      </c>
      <c r="D405" s="33">
        <v>3191.57</v>
      </c>
      <c r="E405" s="34">
        <v>3288.83</v>
      </c>
      <c r="F405" s="34">
        <v>59.33</v>
      </c>
      <c r="G405" s="34">
        <v>841.8</v>
      </c>
      <c r="H405" s="34">
        <v>34.68</v>
      </c>
    </row>
    <row r="406" spans="1:8" x14ac:dyDescent="0.35">
      <c r="A406" s="8" t="s">
        <v>32</v>
      </c>
      <c r="B406" s="33">
        <v>2019</v>
      </c>
      <c r="C406" s="8" t="s">
        <v>25</v>
      </c>
      <c r="D406" s="33">
        <v>37475.82</v>
      </c>
      <c r="E406" s="34">
        <v>30740.02</v>
      </c>
      <c r="F406" s="34">
        <v>87.45</v>
      </c>
      <c r="G406" s="34">
        <v>992.1</v>
      </c>
      <c r="H406" s="34">
        <v>53.04</v>
      </c>
    </row>
    <row r="407" spans="1:8" x14ac:dyDescent="0.35">
      <c r="A407" s="8" t="s">
        <v>26</v>
      </c>
      <c r="B407" s="33">
        <v>2018</v>
      </c>
      <c r="C407" s="8" t="s">
        <v>9</v>
      </c>
      <c r="D407" s="33">
        <v>15547.35</v>
      </c>
      <c r="E407" s="34">
        <v>12545.33</v>
      </c>
      <c r="F407" s="34">
        <v>150.15</v>
      </c>
      <c r="G407" s="34">
        <v>1166.98</v>
      </c>
      <c r="H407" s="34">
        <v>68.459999999999994</v>
      </c>
    </row>
    <row r="408" spans="1:8" x14ac:dyDescent="0.35">
      <c r="A408" s="8" t="s">
        <v>10</v>
      </c>
      <c r="B408" s="33">
        <v>2020</v>
      </c>
      <c r="C408" s="8" t="s">
        <v>11</v>
      </c>
      <c r="D408" s="33">
        <v>33358.71</v>
      </c>
      <c r="E408" s="34">
        <v>35916.660000000003</v>
      </c>
      <c r="F408" s="34">
        <v>165.02</v>
      </c>
      <c r="G408" s="34">
        <v>1075.6500000000001</v>
      </c>
      <c r="H408" s="34">
        <v>55.68</v>
      </c>
    </row>
    <row r="409" spans="1:8" x14ac:dyDescent="0.35">
      <c r="A409" s="8" t="s">
        <v>14</v>
      </c>
      <c r="B409" s="33">
        <v>2018</v>
      </c>
      <c r="C409" s="8" t="s">
        <v>25</v>
      </c>
      <c r="D409" s="33">
        <v>1508.85</v>
      </c>
      <c r="E409" s="34">
        <v>1646.31</v>
      </c>
      <c r="F409" s="34">
        <v>71.489999999999995</v>
      </c>
      <c r="G409" s="34">
        <v>1345.58</v>
      </c>
      <c r="H409" s="34">
        <v>37.090000000000003</v>
      </c>
    </row>
    <row r="410" spans="1:8" x14ac:dyDescent="0.35">
      <c r="A410" s="8" t="s">
        <v>18</v>
      </c>
      <c r="B410" s="33">
        <v>2021</v>
      </c>
      <c r="C410" s="8" t="s">
        <v>13</v>
      </c>
      <c r="D410" s="33">
        <v>38783.980000000003</v>
      </c>
      <c r="E410" s="34">
        <v>31056.35</v>
      </c>
      <c r="F410" s="34">
        <v>22.59</v>
      </c>
      <c r="G410" s="34">
        <v>577.65</v>
      </c>
      <c r="H410" s="34">
        <v>32.950000000000003</v>
      </c>
    </row>
    <row r="411" spans="1:8" x14ac:dyDescent="0.35">
      <c r="A411" s="8" t="s">
        <v>17</v>
      </c>
      <c r="B411" s="33">
        <v>2020</v>
      </c>
      <c r="C411" s="8" t="s">
        <v>20</v>
      </c>
      <c r="D411" s="33">
        <v>14578.42</v>
      </c>
      <c r="E411" s="34">
        <v>12421.07</v>
      </c>
      <c r="F411" s="34">
        <v>27.85</v>
      </c>
      <c r="G411" s="34">
        <v>989.21</v>
      </c>
      <c r="H411" s="34">
        <v>50.57</v>
      </c>
    </row>
    <row r="412" spans="1:8" x14ac:dyDescent="0.35">
      <c r="A412" s="8" t="s">
        <v>27</v>
      </c>
      <c r="B412" s="33">
        <v>2018</v>
      </c>
      <c r="C412" s="8" t="s">
        <v>15</v>
      </c>
      <c r="D412" s="33">
        <v>38111.67</v>
      </c>
      <c r="E412" s="34">
        <v>34589.19</v>
      </c>
      <c r="F412" s="34">
        <v>193.35</v>
      </c>
      <c r="G412" s="34">
        <v>1339.54</v>
      </c>
      <c r="H412" s="34">
        <v>41.17</v>
      </c>
    </row>
    <row r="413" spans="1:8" x14ac:dyDescent="0.35">
      <c r="A413" s="8" t="s">
        <v>27</v>
      </c>
      <c r="B413" s="33">
        <v>2022</v>
      </c>
      <c r="C413" s="8" t="s">
        <v>15</v>
      </c>
      <c r="D413" s="33">
        <v>24701.03</v>
      </c>
      <c r="E413" s="34">
        <v>25708.18</v>
      </c>
      <c r="F413" s="34">
        <v>54.58</v>
      </c>
      <c r="G413" s="34">
        <v>1017.71</v>
      </c>
      <c r="H413" s="34">
        <v>57.49</v>
      </c>
    </row>
    <row r="414" spans="1:8" x14ac:dyDescent="0.35">
      <c r="A414" s="8" t="s">
        <v>23</v>
      </c>
      <c r="B414" s="33">
        <v>2023</v>
      </c>
      <c r="C414" s="8" t="s">
        <v>19</v>
      </c>
      <c r="D414" s="33">
        <v>7153.42</v>
      </c>
      <c r="E414" s="34">
        <v>7576.53</v>
      </c>
      <c r="F414" s="34">
        <v>161.84</v>
      </c>
      <c r="G414" s="34">
        <v>773.92</v>
      </c>
      <c r="H414" s="34">
        <v>68.05</v>
      </c>
    </row>
    <row r="415" spans="1:8" x14ac:dyDescent="0.35">
      <c r="A415" s="8" t="s">
        <v>34</v>
      </c>
      <c r="B415" s="33">
        <v>2018</v>
      </c>
      <c r="C415" s="8" t="s">
        <v>19</v>
      </c>
      <c r="D415" s="33">
        <v>24143.37</v>
      </c>
      <c r="E415" s="34">
        <v>22274.87</v>
      </c>
      <c r="F415" s="34">
        <v>101.35</v>
      </c>
      <c r="G415" s="34">
        <v>183.01</v>
      </c>
      <c r="H415" s="34">
        <v>56.08</v>
      </c>
    </row>
    <row r="416" spans="1:8" x14ac:dyDescent="0.35">
      <c r="A416" s="8" t="s">
        <v>29</v>
      </c>
      <c r="B416" s="33">
        <v>2023</v>
      </c>
      <c r="C416" s="8" t="s">
        <v>13</v>
      </c>
      <c r="D416" s="33">
        <v>19324.439999999999</v>
      </c>
      <c r="E416" s="34">
        <v>22476.63</v>
      </c>
      <c r="F416" s="34">
        <v>132.93</v>
      </c>
      <c r="G416" s="34">
        <v>131.5</v>
      </c>
      <c r="H416" s="34">
        <v>32.01</v>
      </c>
    </row>
    <row r="417" spans="1:8" x14ac:dyDescent="0.35">
      <c r="A417" s="8" t="s">
        <v>30</v>
      </c>
      <c r="B417" s="33">
        <v>2023</v>
      </c>
      <c r="C417" s="8" t="s">
        <v>19</v>
      </c>
      <c r="D417" s="33">
        <v>515.29999999999995</v>
      </c>
      <c r="E417" s="34">
        <v>467.63</v>
      </c>
      <c r="F417" s="34">
        <v>78.959999999999994</v>
      </c>
      <c r="G417" s="34">
        <v>70.77</v>
      </c>
      <c r="H417" s="34">
        <v>56.56</v>
      </c>
    </row>
    <row r="418" spans="1:8" x14ac:dyDescent="0.35">
      <c r="A418" s="8" t="s">
        <v>21</v>
      </c>
      <c r="B418" s="33">
        <v>2024</v>
      </c>
      <c r="C418" s="8" t="s">
        <v>13</v>
      </c>
      <c r="D418" s="33">
        <v>42244.94</v>
      </c>
      <c r="E418" s="34">
        <v>47489.87</v>
      </c>
      <c r="F418" s="34">
        <v>110.12</v>
      </c>
      <c r="G418" s="34">
        <v>909.79</v>
      </c>
      <c r="H418" s="34">
        <v>47.89</v>
      </c>
    </row>
    <row r="419" spans="1:8" x14ac:dyDescent="0.35">
      <c r="A419" s="8" t="s">
        <v>17</v>
      </c>
      <c r="B419" s="33">
        <v>2020</v>
      </c>
      <c r="C419" s="8" t="s">
        <v>20</v>
      </c>
      <c r="D419" s="33">
        <v>44945.69</v>
      </c>
      <c r="E419" s="34">
        <v>52772.31</v>
      </c>
      <c r="F419" s="34">
        <v>73.47</v>
      </c>
      <c r="G419" s="34">
        <v>965.26</v>
      </c>
      <c r="H419" s="34">
        <v>57.2</v>
      </c>
    </row>
    <row r="420" spans="1:8" x14ac:dyDescent="0.35">
      <c r="A420" s="8" t="s">
        <v>27</v>
      </c>
      <c r="B420" s="33">
        <v>2018</v>
      </c>
      <c r="C420" s="8" t="s">
        <v>20</v>
      </c>
      <c r="D420" s="33">
        <v>31149.31</v>
      </c>
      <c r="E420" s="34">
        <v>36064.1</v>
      </c>
      <c r="F420" s="34">
        <v>186.72</v>
      </c>
      <c r="G420" s="34">
        <v>796.75</v>
      </c>
      <c r="H420" s="34">
        <v>54.05</v>
      </c>
    </row>
    <row r="421" spans="1:8" x14ac:dyDescent="0.35">
      <c r="A421" s="8" t="s">
        <v>32</v>
      </c>
      <c r="B421" s="33">
        <v>2022</v>
      </c>
      <c r="C421" s="8" t="s">
        <v>20</v>
      </c>
      <c r="D421" s="33">
        <v>19812.18</v>
      </c>
      <c r="E421" s="34">
        <v>21933.49</v>
      </c>
      <c r="F421" s="34">
        <v>39.200000000000003</v>
      </c>
      <c r="G421" s="34">
        <v>1005.65</v>
      </c>
      <c r="H421" s="34">
        <v>44.74</v>
      </c>
    </row>
    <row r="422" spans="1:8" x14ac:dyDescent="0.35">
      <c r="A422" s="8" t="s">
        <v>27</v>
      </c>
      <c r="B422" s="33">
        <v>2019</v>
      </c>
      <c r="C422" s="8" t="s">
        <v>11</v>
      </c>
      <c r="D422" s="33">
        <v>44530.83</v>
      </c>
      <c r="E422" s="34">
        <v>45440.33</v>
      </c>
      <c r="F422" s="34">
        <v>159.81</v>
      </c>
      <c r="G422" s="34">
        <v>1322.8</v>
      </c>
      <c r="H422" s="34">
        <v>32.909999999999997</v>
      </c>
    </row>
    <row r="423" spans="1:8" x14ac:dyDescent="0.35">
      <c r="A423" s="8" t="s">
        <v>21</v>
      </c>
      <c r="B423" s="33">
        <v>2020</v>
      </c>
      <c r="C423" s="8" t="s">
        <v>11</v>
      </c>
      <c r="D423" s="33">
        <v>43497.58</v>
      </c>
      <c r="E423" s="34">
        <v>35854.370000000003</v>
      </c>
      <c r="F423" s="34">
        <v>34.54</v>
      </c>
      <c r="G423" s="34">
        <v>856.38</v>
      </c>
      <c r="H423" s="34">
        <v>69.45</v>
      </c>
    </row>
    <row r="424" spans="1:8" x14ac:dyDescent="0.35">
      <c r="A424" s="8" t="s">
        <v>24</v>
      </c>
      <c r="B424" s="33">
        <v>2023</v>
      </c>
      <c r="C424" s="8" t="s">
        <v>25</v>
      </c>
      <c r="D424" s="33">
        <v>37466.65</v>
      </c>
      <c r="E424" s="34">
        <v>37017.5</v>
      </c>
      <c r="F424" s="34">
        <v>42.3</v>
      </c>
      <c r="G424" s="34">
        <v>575.13</v>
      </c>
      <c r="H424" s="34">
        <v>53.65</v>
      </c>
    </row>
    <row r="425" spans="1:8" x14ac:dyDescent="0.35">
      <c r="A425" s="8" t="s">
        <v>8</v>
      </c>
      <c r="B425" s="33">
        <v>2020</v>
      </c>
      <c r="C425" s="8" t="s">
        <v>13</v>
      </c>
      <c r="D425" s="33">
        <v>42719.21</v>
      </c>
      <c r="E425" s="34">
        <v>36764.089999999997</v>
      </c>
      <c r="F425" s="34">
        <v>103.18</v>
      </c>
      <c r="G425" s="34">
        <v>862.97</v>
      </c>
      <c r="H425" s="34">
        <v>42.85</v>
      </c>
    </row>
    <row r="426" spans="1:8" x14ac:dyDescent="0.35">
      <c r="A426" s="8" t="s">
        <v>35</v>
      </c>
      <c r="B426" s="33">
        <v>2024</v>
      </c>
      <c r="C426" s="8" t="s">
        <v>9</v>
      </c>
      <c r="D426" s="33">
        <v>25477.84</v>
      </c>
      <c r="E426" s="34">
        <v>26272.99</v>
      </c>
      <c r="F426" s="34">
        <v>143.08000000000001</v>
      </c>
      <c r="G426" s="34">
        <v>432.71</v>
      </c>
      <c r="H426" s="34">
        <v>55.54</v>
      </c>
    </row>
    <row r="427" spans="1:8" x14ac:dyDescent="0.35">
      <c r="A427" s="8" t="s">
        <v>27</v>
      </c>
      <c r="B427" s="33">
        <v>2019</v>
      </c>
      <c r="C427" s="8" t="s">
        <v>11</v>
      </c>
      <c r="D427" s="33">
        <v>33716.46</v>
      </c>
      <c r="E427" s="34">
        <v>28974.75</v>
      </c>
      <c r="F427" s="34">
        <v>181.97</v>
      </c>
      <c r="G427" s="34">
        <v>309.42</v>
      </c>
      <c r="H427" s="34">
        <v>66.12</v>
      </c>
    </row>
    <row r="428" spans="1:8" x14ac:dyDescent="0.35">
      <c r="A428" s="8" t="s">
        <v>21</v>
      </c>
      <c r="B428" s="33">
        <v>2022</v>
      </c>
      <c r="C428" s="8" t="s">
        <v>15</v>
      </c>
      <c r="D428" s="33">
        <v>33231.300000000003</v>
      </c>
      <c r="E428" s="34">
        <v>33766.93</v>
      </c>
      <c r="F428" s="34">
        <v>113.61</v>
      </c>
      <c r="G428" s="34">
        <v>1232.97</v>
      </c>
      <c r="H428" s="34">
        <v>50.24</v>
      </c>
    </row>
    <row r="429" spans="1:8" x14ac:dyDescent="0.35">
      <c r="A429" s="8" t="s">
        <v>30</v>
      </c>
      <c r="B429" s="33">
        <v>2022</v>
      </c>
      <c r="C429" s="8" t="s">
        <v>15</v>
      </c>
      <c r="D429" s="33">
        <v>12742.04</v>
      </c>
      <c r="E429" s="34">
        <v>12835.43</v>
      </c>
      <c r="F429" s="34">
        <v>66.34</v>
      </c>
      <c r="G429" s="34">
        <v>683.77</v>
      </c>
      <c r="H429" s="34">
        <v>42.23</v>
      </c>
    </row>
    <row r="430" spans="1:8" x14ac:dyDescent="0.35">
      <c r="A430" s="8" t="s">
        <v>8</v>
      </c>
      <c r="B430" s="33">
        <v>2018</v>
      </c>
      <c r="C430" s="8" t="s">
        <v>15</v>
      </c>
      <c r="D430" s="33">
        <v>49778.91</v>
      </c>
      <c r="E430" s="34">
        <v>43169.98</v>
      </c>
      <c r="F430" s="34">
        <v>36.840000000000003</v>
      </c>
      <c r="G430" s="34">
        <v>458.89</v>
      </c>
      <c r="H430" s="34">
        <v>64.3</v>
      </c>
    </row>
    <row r="431" spans="1:8" x14ac:dyDescent="0.35">
      <c r="A431" s="8" t="s">
        <v>18</v>
      </c>
      <c r="B431" s="33">
        <v>2020</v>
      </c>
      <c r="C431" s="8" t="s">
        <v>9</v>
      </c>
      <c r="D431" s="33">
        <v>20105.439999999999</v>
      </c>
      <c r="E431" s="34">
        <v>20917.28</v>
      </c>
      <c r="F431" s="34">
        <v>106.83</v>
      </c>
      <c r="G431" s="34">
        <v>706.58</v>
      </c>
      <c r="H431" s="34">
        <v>63.68</v>
      </c>
    </row>
    <row r="432" spans="1:8" x14ac:dyDescent="0.35">
      <c r="A432" s="8" t="s">
        <v>24</v>
      </c>
      <c r="B432" s="33">
        <v>2024</v>
      </c>
      <c r="C432" s="8" t="s">
        <v>15</v>
      </c>
      <c r="D432" s="33">
        <v>38466.65</v>
      </c>
      <c r="E432" s="34">
        <v>45817.07</v>
      </c>
      <c r="F432" s="34">
        <v>134.68</v>
      </c>
      <c r="G432" s="34">
        <v>901.1</v>
      </c>
      <c r="H432" s="34">
        <v>40.369999999999997</v>
      </c>
    </row>
    <row r="433" spans="1:8" x14ac:dyDescent="0.35">
      <c r="A433" s="8" t="s">
        <v>34</v>
      </c>
      <c r="B433" s="33">
        <v>2022</v>
      </c>
      <c r="C433" s="8" t="s">
        <v>15</v>
      </c>
      <c r="D433" s="33">
        <v>29561.89</v>
      </c>
      <c r="E433" s="34">
        <v>27591.25</v>
      </c>
      <c r="F433" s="34">
        <v>169.82</v>
      </c>
      <c r="G433" s="34">
        <v>949.89</v>
      </c>
      <c r="H433" s="34">
        <v>39.65</v>
      </c>
    </row>
    <row r="434" spans="1:8" x14ac:dyDescent="0.35">
      <c r="A434" s="8" t="s">
        <v>18</v>
      </c>
      <c r="B434" s="33">
        <v>2022</v>
      </c>
      <c r="C434" s="8" t="s">
        <v>20</v>
      </c>
      <c r="D434" s="33">
        <v>2157.21</v>
      </c>
      <c r="E434" s="34">
        <v>2050.67</v>
      </c>
      <c r="F434" s="34">
        <v>27.7</v>
      </c>
      <c r="G434" s="34">
        <v>1299.73</v>
      </c>
      <c r="H434" s="34">
        <v>45.37</v>
      </c>
    </row>
    <row r="435" spans="1:8" x14ac:dyDescent="0.35">
      <c r="A435" s="8" t="s">
        <v>27</v>
      </c>
      <c r="B435" s="33">
        <v>2020</v>
      </c>
      <c r="C435" s="8" t="s">
        <v>9</v>
      </c>
      <c r="D435" s="33">
        <v>26368.68</v>
      </c>
      <c r="E435" s="34">
        <v>23936.55</v>
      </c>
      <c r="F435" s="34">
        <v>155.26</v>
      </c>
      <c r="G435" s="34">
        <v>28.75</v>
      </c>
      <c r="H435" s="34">
        <v>40.869999999999997</v>
      </c>
    </row>
    <row r="436" spans="1:8" x14ac:dyDescent="0.35">
      <c r="A436" s="8" t="s">
        <v>34</v>
      </c>
      <c r="B436" s="33">
        <v>2018</v>
      </c>
      <c r="C436" s="8" t="s">
        <v>9</v>
      </c>
      <c r="D436" s="33">
        <v>33562.71</v>
      </c>
      <c r="E436" s="34">
        <v>39533.599999999999</v>
      </c>
      <c r="F436" s="34">
        <v>139.08000000000001</v>
      </c>
      <c r="G436" s="34">
        <v>827.58</v>
      </c>
      <c r="H436" s="34">
        <v>62.05</v>
      </c>
    </row>
    <row r="437" spans="1:8" x14ac:dyDescent="0.35">
      <c r="A437" s="8" t="s">
        <v>30</v>
      </c>
      <c r="B437" s="33">
        <v>2020</v>
      </c>
      <c r="C437" s="8" t="s">
        <v>22</v>
      </c>
      <c r="D437" s="33">
        <v>9609.17</v>
      </c>
      <c r="E437" s="34">
        <v>8928.64</v>
      </c>
      <c r="F437" s="34">
        <v>186.83</v>
      </c>
      <c r="G437" s="34">
        <v>62.41</v>
      </c>
      <c r="H437" s="34">
        <v>42.17</v>
      </c>
    </row>
    <row r="438" spans="1:8" x14ac:dyDescent="0.35">
      <c r="A438" s="8" t="s">
        <v>10</v>
      </c>
      <c r="B438" s="33">
        <v>2020</v>
      </c>
      <c r="C438" s="8" t="s">
        <v>22</v>
      </c>
      <c r="D438" s="33">
        <v>21546.05</v>
      </c>
      <c r="E438" s="34">
        <v>17858.810000000001</v>
      </c>
      <c r="F438" s="34">
        <v>111.91</v>
      </c>
      <c r="G438" s="34">
        <v>742.85</v>
      </c>
      <c r="H438" s="34">
        <v>65.52</v>
      </c>
    </row>
    <row r="439" spans="1:8" x14ac:dyDescent="0.35">
      <c r="A439" s="8" t="s">
        <v>31</v>
      </c>
      <c r="B439" s="33">
        <v>2021</v>
      </c>
      <c r="C439" s="8" t="s">
        <v>9</v>
      </c>
      <c r="D439" s="33">
        <v>49285.440000000002</v>
      </c>
      <c r="E439" s="34">
        <v>58668.959999999999</v>
      </c>
      <c r="F439" s="34">
        <v>128.66999999999999</v>
      </c>
      <c r="G439" s="34">
        <v>56.65</v>
      </c>
      <c r="H439" s="34">
        <v>42.63</v>
      </c>
    </row>
    <row r="440" spans="1:8" x14ac:dyDescent="0.35">
      <c r="A440" s="8" t="s">
        <v>32</v>
      </c>
      <c r="B440" s="33">
        <v>2020</v>
      </c>
      <c r="C440" s="8" t="s">
        <v>9</v>
      </c>
      <c r="D440" s="33">
        <v>25902.43</v>
      </c>
      <c r="E440" s="34">
        <v>29646.51</v>
      </c>
      <c r="F440" s="34">
        <v>189.28</v>
      </c>
      <c r="G440" s="34">
        <v>489.32</v>
      </c>
      <c r="H440" s="34">
        <v>43.8</v>
      </c>
    </row>
    <row r="441" spans="1:8" x14ac:dyDescent="0.35">
      <c r="A441" s="8" t="s">
        <v>27</v>
      </c>
      <c r="B441" s="33">
        <v>2018</v>
      </c>
      <c r="C441" s="8" t="s">
        <v>13</v>
      </c>
      <c r="D441" s="33">
        <v>10602.68</v>
      </c>
      <c r="E441" s="34">
        <v>12099.68</v>
      </c>
      <c r="F441" s="34">
        <v>36.26</v>
      </c>
      <c r="G441" s="34">
        <v>313.94</v>
      </c>
      <c r="H441" s="34">
        <v>67.52</v>
      </c>
    </row>
    <row r="442" spans="1:8" x14ac:dyDescent="0.35">
      <c r="A442" s="8" t="s">
        <v>17</v>
      </c>
      <c r="B442" s="33">
        <v>2018</v>
      </c>
      <c r="C442" s="8" t="s">
        <v>25</v>
      </c>
      <c r="D442" s="33">
        <v>5502.68</v>
      </c>
      <c r="E442" s="34">
        <v>6029.14</v>
      </c>
      <c r="F442" s="34">
        <v>191.85</v>
      </c>
      <c r="G442" s="34">
        <v>853.33</v>
      </c>
      <c r="H442" s="34">
        <v>67.56</v>
      </c>
    </row>
    <row r="443" spans="1:8" x14ac:dyDescent="0.35">
      <c r="A443" s="8" t="s">
        <v>31</v>
      </c>
      <c r="B443" s="33">
        <v>2018</v>
      </c>
      <c r="C443" s="8" t="s">
        <v>25</v>
      </c>
      <c r="D443" s="33">
        <v>9028.01</v>
      </c>
      <c r="E443" s="34">
        <v>7669.53</v>
      </c>
      <c r="F443" s="34">
        <v>28.27</v>
      </c>
      <c r="G443" s="34">
        <v>997.9</v>
      </c>
      <c r="H443" s="34">
        <v>62.97</v>
      </c>
    </row>
    <row r="444" spans="1:8" x14ac:dyDescent="0.35">
      <c r="A444" s="8" t="s">
        <v>29</v>
      </c>
      <c r="B444" s="33">
        <v>2023</v>
      </c>
      <c r="C444" s="8" t="s">
        <v>19</v>
      </c>
      <c r="D444" s="33">
        <v>11862.67</v>
      </c>
      <c r="E444" s="34">
        <v>10071.379999999999</v>
      </c>
      <c r="F444" s="34">
        <v>136.18</v>
      </c>
      <c r="G444" s="34">
        <v>1384.63</v>
      </c>
      <c r="H444" s="34">
        <v>40.99</v>
      </c>
    </row>
    <row r="445" spans="1:8" x14ac:dyDescent="0.35">
      <c r="A445" s="8" t="s">
        <v>10</v>
      </c>
      <c r="B445" s="33">
        <v>2023</v>
      </c>
      <c r="C445" s="8" t="s">
        <v>9</v>
      </c>
      <c r="D445" s="33">
        <v>11877.33</v>
      </c>
      <c r="E445" s="34">
        <v>9911.33</v>
      </c>
      <c r="F445" s="34">
        <v>164.78</v>
      </c>
      <c r="G445" s="34">
        <v>269.02999999999997</v>
      </c>
      <c r="H445" s="34">
        <v>61.79</v>
      </c>
    </row>
    <row r="446" spans="1:8" x14ac:dyDescent="0.35">
      <c r="A446" s="8" t="s">
        <v>10</v>
      </c>
      <c r="B446" s="33">
        <v>2023</v>
      </c>
      <c r="C446" s="8" t="s">
        <v>25</v>
      </c>
      <c r="D446" s="33">
        <v>22177.05</v>
      </c>
      <c r="E446" s="34">
        <v>19044.939999999999</v>
      </c>
      <c r="F446" s="34">
        <v>106.83</v>
      </c>
      <c r="G446" s="34">
        <v>1124.1300000000001</v>
      </c>
      <c r="H446" s="34">
        <v>62.86</v>
      </c>
    </row>
    <row r="447" spans="1:8" x14ac:dyDescent="0.35">
      <c r="A447" s="8" t="s">
        <v>14</v>
      </c>
      <c r="B447" s="33">
        <v>2023</v>
      </c>
      <c r="C447" s="8" t="s">
        <v>20</v>
      </c>
      <c r="D447" s="33">
        <v>17060.48</v>
      </c>
      <c r="E447" s="34">
        <v>15970.34</v>
      </c>
      <c r="F447" s="34">
        <v>182.68</v>
      </c>
      <c r="G447" s="34">
        <v>97.29</v>
      </c>
      <c r="H447" s="34">
        <v>69.69</v>
      </c>
    </row>
    <row r="448" spans="1:8" x14ac:dyDescent="0.35">
      <c r="A448" s="8" t="s">
        <v>29</v>
      </c>
      <c r="B448" s="33">
        <v>2018</v>
      </c>
      <c r="C448" s="8" t="s">
        <v>13</v>
      </c>
      <c r="D448" s="33">
        <v>22079.89</v>
      </c>
      <c r="E448" s="34">
        <v>24757.97</v>
      </c>
      <c r="F448" s="34">
        <v>61.95</v>
      </c>
      <c r="G448" s="34">
        <v>1372.67</v>
      </c>
      <c r="H448" s="34">
        <v>47.95</v>
      </c>
    </row>
    <row r="449" spans="1:8" x14ac:dyDescent="0.35">
      <c r="A449" s="8" t="s">
        <v>28</v>
      </c>
      <c r="B449" s="33">
        <v>2018</v>
      </c>
      <c r="C449" s="8" t="s">
        <v>13</v>
      </c>
      <c r="D449" s="33">
        <v>29030.31</v>
      </c>
      <c r="E449" s="34">
        <v>28892.66</v>
      </c>
      <c r="F449" s="34">
        <v>153.79</v>
      </c>
      <c r="G449" s="34">
        <v>762.69</v>
      </c>
      <c r="H449" s="34">
        <v>46.28</v>
      </c>
    </row>
    <row r="450" spans="1:8" x14ac:dyDescent="0.35">
      <c r="A450" s="8" t="s">
        <v>33</v>
      </c>
      <c r="B450" s="33">
        <v>2019</v>
      </c>
      <c r="C450" s="8" t="s">
        <v>13</v>
      </c>
      <c r="D450" s="33">
        <v>10124.27</v>
      </c>
      <c r="E450" s="34">
        <v>10160.74</v>
      </c>
      <c r="F450" s="34">
        <v>154.41999999999999</v>
      </c>
      <c r="G450" s="34">
        <v>242.87</v>
      </c>
      <c r="H450" s="34">
        <v>34.29</v>
      </c>
    </row>
    <row r="451" spans="1:8" x14ac:dyDescent="0.35">
      <c r="A451" s="8" t="s">
        <v>21</v>
      </c>
      <c r="B451" s="33">
        <v>2020</v>
      </c>
      <c r="C451" s="8" t="s">
        <v>22</v>
      </c>
      <c r="D451" s="33">
        <v>41869.35</v>
      </c>
      <c r="E451" s="34">
        <v>41561.96</v>
      </c>
      <c r="F451" s="34">
        <v>117.62</v>
      </c>
      <c r="G451" s="34">
        <v>1390.71</v>
      </c>
      <c r="H451" s="34">
        <v>43.85</v>
      </c>
    </row>
    <row r="452" spans="1:8" x14ac:dyDescent="0.35">
      <c r="A452" s="8" t="s">
        <v>32</v>
      </c>
      <c r="B452" s="33">
        <v>2020</v>
      </c>
      <c r="C452" s="8" t="s">
        <v>25</v>
      </c>
      <c r="D452" s="33">
        <v>30612.78</v>
      </c>
      <c r="E452" s="34">
        <v>29423.02</v>
      </c>
      <c r="F452" s="34">
        <v>69.19</v>
      </c>
      <c r="G452" s="34">
        <v>841.71</v>
      </c>
      <c r="H452" s="34">
        <v>52.57</v>
      </c>
    </row>
    <row r="453" spans="1:8" x14ac:dyDescent="0.35">
      <c r="A453" s="8" t="s">
        <v>30</v>
      </c>
      <c r="B453" s="33">
        <v>2018</v>
      </c>
      <c r="C453" s="8" t="s">
        <v>15</v>
      </c>
      <c r="D453" s="33">
        <v>16676.990000000002</v>
      </c>
      <c r="E453" s="34">
        <v>15802.19</v>
      </c>
      <c r="F453" s="34">
        <v>140.28</v>
      </c>
      <c r="G453" s="34">
        <v>1308.9000000000001</v>
      </c>
      <c r="H453" s="34">
        <v>51.48</v>
      </c>
    </row>
    <row r="454" spans="1:8" x14ac:dyDescent="0.35">
      <c r="A454" s="8" t="s">
        <v>14</v>
      </c>
      <c r="B454" s="33">
        <v>2024</v>
      </c>
      <c r="C454" s="8" t="s">
        <v>20</v>
      </c>
      <c r="D454" s="33">
        <v>4646.46</v>
      </c>
      <c r="E454" s="34">
        <v>5532.06</v>
      </c>
      <c r="F454" s="34">
        <v>31.12</v>
      </c>
      <c r="G454" s="34">
        <v>350.61</v>
      </c>
      <c r="H454" s="34">
        <v>54.91</v>
      </c>
    </row>
    <row r="455" spans="1:8" x14ac:dyDescent="0.35">
      <c r="A455" s="8" t="s">
        <v>33</v>
      </c>
      <c r="B455" s="33">
        <v>2024</v>
      </c>
      <c r="C455" s="8" t="s">
        <v>25</v>
      </c>
      <c r="D455" s="33">
        <v>7710.62</v>
      </c>
      <c r="E455" s="34">
        <v>8555.34</v>
      </c>
      <c r="F455" s="34">
        <v>82.11</v>
      </c>
      <c r="G455" s="34">
        <v>38.08</v>
      </c>
      <c r="H455" s="34">
        <v>31.74</v>
      </c>
    </row>
    <row r="456" spans="1:8" x14ac:dyDescent="0.35">
      <c r="A456" s="8" t="s">
        <v>24</v>
      </c>
      <c r="B456" s="33">
        <v>2022</v>
      </c>
      <c r="C456" s="8" t="s">
        <v>19</v>
      </c>
      <c r="D456" s="33">
        <v>39571.910000000003</v>
      </c>
      <c r="E456" s="34">
        <v>37077.050000000003</v>
      </c>
      <c r="F456" s="34">
        <v>89.73</v>
      </c>
      <c r="G456" s="34">
        <v>612.95000000000005</v>
      </c>
      <c r="H456" s="34">
        <v>52.89</v>
      </c>
    </row>
    <row r="457" spans="1:8" x14ac:dyDescent="0.35">
      <c r="A457" s="8" t="s">
        <v>34</v>
      </c>
      <c r="B457" s="33">
        <v>2024</v>
      </c>
      <c r="C457" s="8" t="s">
        <v>9</v>
      </c>
      <c r="D457" s="33">
        <v>43629.68</v>
      </c>
      <c r="E457" s="34">
        <v>40012.99</v>
      </c>
      <c r="F457" s="34">
        <v>20.87</v>
      </c>
      <c r="G457" s="34">
        <v>787.2</v>
      </c>
      <c r="H457" s="34">
        <v>43.97</v>
      </c>
    </row>
    <row r="458" spans="1:8" x14ac:dyDescent="0.35">
      <c r="A458" s="8" t="s">
        <v>21</v>
      </c>
      <c r="B458" s="33">
        <v>2019</v>
      </c>
      <c r="C458" s="8" t="s">
        <v>20</v>
      </c>
      <c r="D458" s="33">
        <v>34179.49</v>
      </c>
      <c r="E458" s="34">
        <v>37491.339999999997</v>
      </c>
      <c r="F458" s="34">
        <v>182.41</v>
      </c>
      <c r="G458" s="34">
        <v>147.33000000000001</v>
      </c>
      <c r="H458" s="34">
        <v>38.61</v>
      </c>
    </row>
    <row r="459" spans="1:8" x14ac:dyDescent="0.35">
      <c r="A459" s="8" t="s">
        <v>14</v>
      </c>
      <c r="B459" s="33">
        <v>2021</v>
      </c>
      <c r="C459" s="8" t="s">
        <v>22</v>
      </c>
      <c r="D459" s="33">
        <v>32642.85</v>
      </c>
      <c r="E459" s="34">
        <v>31509.7</v>
      </c>
      <c r="F459" s="34">
        <v>47.56</v>
      </c>
      <c r="G459" s="34">
        <v>551.83000000000004</v>
      </c>
      <c r="H459" s="34">
        <v>52.91</v>
      </c>
    </row>
    <row r="460" spans="1:8" x14ac:dyDescent="0.35">
      <c r="A460" s="8" t="s">
        <v>33</v>
      </c>
      <c r="B460" s="33">
        <v>2021</v>
      </c>
      <c r="C460" s="8" t="s">
        <v>11</v>
      </c>
      <c r="D460" s="33">
        <v>13763.5</v>
      </c>
      <c r="E460" s="34">
        <v>13330.87</v>
      </c>
      <c r="F460" s="34">
        <v>84.12</v>
      </c>
      <c r="G460" s="34">
        <v>598.94000000000005</v>
      </c>
      <c r="H460" s="34">
        <v>60.68</v>
      </c>
    </row>
    <row r="461" spans="1:8" x14ac:dyDescent="0.35">
      <c r="A461" s="8" t="s">
        <v>10</v>
      </c>
      <c r="B461" s="33">
        <v>2023</v>
      </c>
      <c r="C461" s="8" t="s">
        <v>22</v>
      </c>
      <c r="D461" s="33">
        <v>37589.730000000003</v>
      </c>
      <c r="E461" s="34">
        <v>35781.769999999997</v>
      </c>
      <c r="F461" s="34">
        <v>79.67</v>
      </c>
      <c r="G461" s="34">
        <v>1203.93</v>
      </c>
      <c r="H461" s="34">
        <v>34.590000000000003</v>
      </c>
    </row>
    <row r="462" spans="1:8" x14ac:dyDescent="0.35">
      <c r="A462" s="8" t="s">
        <v>14</v>
      </c>
      <c r="B462" s="33">
        <v>2020</v>
      </c>
      <c r="C462" s="8" t="s">
        <v>22</v>
      </c>
      <c r="D462" s="33">
        <v>47544.6</v>
      </c>
      <c r="E462" s="34">
        <v>38386.61</v>
      </c>
      <c r="F462" s="34">
        <v>153.13</v>
      </c>
      <c r="G462" s="34">
        <v>629.59</v>
      </c>
      <c r="H462" s="34">
        <v>59.99</v>
      </c>
    </row>
    <row r="463" spans="1:8" x14ac:dyDescent="0.35">
      <c r="A463" s="8" t="s">
        <v>24</v>
      </c>
      <c r="B463" s="33">
        <v>2023</v>
      </c>
      <c r="C463" s="8" t="s">
        <v>19</v>
      </c>
      <c r="D463" s="33">
        <v>4220.33</v>
      </c>
      <c r="E463" s="34">
        <v>4951.63</v>
      </c>
      <c r="F463" s="34">
        <v>37.86</v>
      </c>
      <c r="G463" s="34">
        <v>290.17</v>
      </c>
      <c r="H463" s="34">
        <v>54.36</v>
      </c>
    </row>
    <row r="464" spans="1:8" x14ac:dyDescent="0.35">
      <c r="A464" s="8" t="s">
        <v>33</v>
      </c>
      <c r="B464" s="33">
        <v>2018</v>
      </c>
      <c r="C464" s="8" t="s">
        <v>13</v>
      </c>
      <c r="D464" s="33">
        <v>20192.240000000002</v>
      </c>
      <c r="E464" s="34">
        <v>22576.99</v>
      </c>
      <c r="F464" s="34">
        <v>147.53</v>
      </c>
      <c r="G464" s="34">
        <v>21.62</v>
      </c>
      <c r="H464" s="34">
        <v>30.38</v>
      </c>
    </row>
    <row r="465" spans="1:8" x14ac:dyDescent="0.35">
      <c r="A465" s="8" t="s">
        <v>18</v>
      </c>
      <c r="B465" s="33">
        <v>2019</v>
      </c>
      <c r="C465" s="8" t="s">
        <v>13</v>
      </c>
      <c r="D465" s="33">
        <v>48064.86</v>
      </c>
      <c r="E465" s="34">
        <v>43609.06</v>
      </c>
      <c r="F465" s="34">
        <v>74.989999999999995</v>
      </c>
      <c r="G465" s="34">
        <v>426.47</v>
      </c>
      <c r="H465" s="34">
        <v>50.64</v>
      </c>
    </row>
    <row r="466" spans="1:8" x14ac:dyDescent="0.35">
      <c r="A466" s="8" t="s">
        <v>18</v>
      </c>
      <c r="B466" s="33">
        <v>2024</v>
      </c>
      <c r="C466" s="8" t="s">
        <v>15</v>
      </c>
      <c r="D466" s="33">
        <v>28113.02</v>
      </c>
      <c r="E466" s="34">
        <v>22698.02</v>
      </c>
      <c r="F466" s="34">
        <v>108.53</v>
      </c>
      <c r="G466" s="34">
        <v>191.39</v>
      </c>
      <c r="H466" s="34">
        <v>32.729999999999997</v>
      </c>
    </row>
    <row r="467" spans="1:8" x14ac:dyDescent="0.35">
      <c r="A467" s="8" t="s">
        <v>34</v>
      </c>
      <c r="B467" s="33">
        <v>2024</v>
      </c>
      <c r="C467" s="8" t="s">
        <v>9</v>
      </c>
      <c r="D467" s="33">
        <v>32749.78</v>
      </c>
      <c r="E467" s="34">
        <v>35677.31</v>
      </c>
      <c r="F467" s="34">
        <v>130.84</v>
      </c>
      <c r="G467" s="34">
        <v>574.11</v>
      </c>
      <c r="H467" s="34">
        <v>57.17</v>
      </c>
    </row>
    <row r="468" spans="1:8" x14ac:dyDescent="0.35">
      <c r="A468" s="8" t="s">
        <v>18</v>
      </c>
      <c r="B468" s="33">
        <v>2018</v>
      </c>
      <c r="C468" s="8" t="s">
        <v>22</v>
      </c>
      <c r="D468" s="33">
        <v>18838.27</v>
      </c>
      <c r="E468" s="34">
        <v>16086.77</v>
      </c>
      <c r="F468" s="34">
        <v>53.22</v>
      </c>
      <c r="G468" s="34">
        <v>1219.4100000000001</v>
      </c>
      <c r="H468" s="34">
        <v>44.94</v>
      </c>
    </row>
    <row r="469" spans="1:8" x14ac:dyDescent="0.35">
      <c r="A469" s="8" t="s">
        <v>34</v>
      </c>
      <c r="B469" s="33">
        <v>2024</v>
      </c>
      <c r="C469" s="8" t="s">
        <v>20</v>
      </c>
      <c r="D469" s="33">
        <v>46372.26</v>
      </c>
      <c r="E469" s="34">
        <v>48183.74</v>
      </c>
      <c r="F469" s="34">
        <v>181.94</v>
      </c>
      <c r="G469" s="34">
        <v>453.34</v>
      </c>
      <c r="H469" s="34">
        <v>45.24</v>
      </c>
    </row>
    <row r="470" spans="1:8" x14ac:dyDescent="0.35">
      <c r="A470" s="8" t="s">
        <v>17</v>
      </c>
      <c r="B470" s="33">
        <v>2018</v>
      </c>
      <c r="C470" s="8" t="s">
        <v>19</v>
      </c>
      <c r="D470" s="33">
        <v>40724.83</v>
      </c>
      <c r="E470" s="34">
        <v>34325.21</v>
      </c>
      <c r="F470" s="34">
        <v>167.3</v>
      </c>
      <c r="G470" s="34">
        <v>831.65</v>
      </c>
      <c r="H470" s="34">
        <v>66.77</v>
      </c>
    </row>
    <row r="471" spans="1:8" x14ac:dyDescent="0.35">
      <c r="A471" s="8" t="s">
        <v>34</v>
      </c>
      <c r="B471" s="33">
        <v>2021</v>
      </c>
      <c r="C471" s="8" t="s">
        <v>22</v>
      </c>
      <c r="D471" s="33">
        <v>28669.98</v>
      </c>
      <c r="E471" s="34">
        <v>30460.6</v>
      </c>
      <c r="F471" s="34">
        <v>107.63</v>
      </c>
      <c r="G471" s="34">
        <v>721.12</v>
      </c>
      <c r="H471" s="34">
        <v>40.53</v>
      </c>
    </row>
    <row r="472" spans="1:8" x14ac:dyDescent="0.35">
      <c r="A472" s="8" t="s">
        <v>28</v>
      </c>
      <c r="B472" s="33">
        <v>2022</v>
      </c>
      <c r="C472" s="8" t="s">
        <v>11</v>
      </c>
      <c r="D472" s="33">
        <v>27081.29</v>
      </c>
      <c r="E472" s="34">
        <v>24870.73</v>
      </c>
      <c r="F472" s="34">
        <v>52.05</v>
      </c>
      <c r="G472" s="34">
        <v>1101.68</v>
      </c>
      <c r="H472" s="34">
        <v>58.15</v>
      </c>
    </row>
    <row r="473" spans="1:8" x14ac:dyDescent="0.35">
      <c r="A473" s="8" t="s">
        <v>32</v>
      </c>
      <c r="B473" s="33">
        <v>2019</v>
      </c>
      <c r="C473" s="8" t="s">
        <v>25</v>
      </c>
      <c r="D473" s="33">
        <v>13508.24</v>
      </c>
      <c r="E473" s="34">
        <v>15870.96</v>
      </c>
      <c r="F473" s="34">
        <v>175.87</v>
      </c>
      <c r="G473" s="34">
        <v>481.19</v>
      </c>
      <c r="H473" s="34">
        <v>37.14</v>
      </c>
    </row>
    <row r="474" spans="1:8" x14ac:dyDescent="0.35">
      <c r="A474" s="8" t="s">
        <v>34</v>
      </c>
      <c r="B474" s="33">
        <v>2020</v>
      </c>
      <c r="C474" s="8" t="s">
        <v>11</v>
      </c>
      <c r="D474" s="33">
        <v>3043.2</v>
      </c>
      <c r="E474" s="34">
        <v>2749.9</v>
      </c>
      <c r="F474" s="34">
        <v>143.94</v>
      </c>
      <c r="G474" s="34">
        <v>493.01</v>
      </c>
      <c r="H474" s="34">
        <v>58.75</v>
      </c>
    </row>
    <row r="475" spans="1:8" x14ac:dyDescent="0.35">
      <c r="A475" s="8" t="s">
        <v>21</v>
      </c>
      <c r="B475" s="33">
        <v>2023</v>
      </c>
      <c r="C475" s="8" t="s">
        <v>15</v>
      </c>
      <c r="D475" s="33">
        <v>8389.64</v>
      </c>
      <c r="E475" s="34">
        <v>7379.73</v>
      </c>
      <c r="F475" s="34">
        <v>155.47</v>
      </c>
      <c r="G475" s="34">
        <v>1172.1199999999999</v>
      </c>
      <c r="H475" s="34">
        <v>56.23</v>
      </c>
    </row>
    <row r="476" spans="1:8" x14ac:dyDescent="0.35">
      <c r="A476" s="8" t="s">
        <v>31</v>
      </c>
      <c r="B476" s="33">
        <v>2023</v>
      </c>
      <c r="C476" s="8" t="s">
        <v>9</v>
      </c>
      <c r="D476" s="33">
        <v>40294.06</v>
      </c>
      <c r="E476" s="34">
        <v>35993.26</v>
      </c>
      <c r="F476" s="34">
        <v>157.24</v>
      </c>
      <c r="G476" s="34">
        <v>620.35</v>
      </c>
      <c r="H476" s="34">
        <v>67.19</v>
      </c>
    </row>
    <row r="477" spans="1:8" x14ac:dyDescent="0.35">
      <c r="A477" s="8" t="s">
        <v>32</v>
      </c>
      <c r="B477" s="33">
        <v>2019</v>
      </c>
      <c r="C477" s="8" t="s">
        <v>19</v>
      </c>
      <c r="D477" s="33">
        <v>22942.54</v>
      </c>
      <c r="E477" s="34">
        <v>19760.77</v>
      </c>
      <c r="F477" s="34">
        <v>39.799999999999997</v>
      </c>
      <c r="G477" s="34">
        <v>1156.17</v>
      </c>
      <c r="H477" s="34">
        <v>34.56</v>
      </c>
    </row>
    <row r="478" spans="1:8" x14ac:dyDescent="0.35">
      <c r="A478" s="8" t="s">
        <v>28</v>
      </c>
      <c r="B478" s="33">
        <v>2023</v>
      </c>
      <c r="C478" s="8" t="s">
        <v>22</v>
      </c>
      <c r="D478" s="33">
        <v>40851.800000000003</v>
      </c>
      <c r="E478" s="34">
        <v>40926.25</v>
      </c>
      <c r="F478" s="34">
        <v>47.25</v>
      </c>
      <c r="G478" s="34">
        <v>1080.3499999999999</v>
      </c>
      <c r="H478" s="34">
        <v>33.56</v>
      </c>
    </row>
    <row r="479" spans="1:8" x14ac:dyDescent="0.35">
      <c r="A479" s="8" t="s">
        <v>35</v>
      </c>
      <c r="B479" s="33">
        <v>2019</v>
      </c>
      <c r="C479" s="8" t="s">
        <v>11</v>
      </c>
      <c r="D479" s="33">
        <v>34166.400000000001</v>
      </c>
      <c r="E479" s="34">
        <v>40937.71</v>
      </c>
      <c r="F479" s="34">
        <v>105.59</v>
      </c>
      <c r="G479" s="34">
        <v>419.51</v>
      </c>
      <c r="H479" s="34">
        <v>44.3</v>
      </c>
    </row>
    <row r="480" spans="1:8" x14ac:dyDescent="0.35">
      <c r="A480" s="8" t="s">
        <v>34</v>
      </c>
      <c r="B480" s="33">
        <v>2019</v>
      </c>
      <c r="C480" s="8" t="s">
        <v>11</v>
      </c>
      <c r="D480" s="33">
        <v>31130.68</v>
      </c>
      <c r="E480" s="34">
        <v>34061.129999999997</v>
      </c>
      <c r="F480" s="34">
        <v>94.35</v>
      </c>
      <c r="G480" s="34">
        <v>208.45</v>
      </c>
      <c r="H480" s="34">
        <v>63.21</v>
      </c>
    </row>
    <row r="481" spans="1:8" x14ac:dyDescent="0.35">
      <c r="A481" s="8" t="s">
        <v>26</v>
      </c>
      <c r="B481" s="33">
        <v>2023</v>
      </c>
      <c r="C481" s="8" t="s">
        <v>20</v>
      </c>
      <c r="D481" s="33">
        <v>14249.66</v>
      </c>
      <c r="E481" s="34">
        <v>14160.14</v>
      </c>
      <c r="F481" s="34">
        <v>77.06</v>
      </c>
      <c r="G481" s="34">
        <v>639.32000000000005</v>
      </c>
      <c r="H481" s="34">
        <v>47.96</v>
      </c>
    </row>
    <row r="482" spans="1:8" x14ac:dyDescent="0.35">
      <c r="A482" s="8" t="s">
        <v>10</v>
      </c>
      <c r="B482" s="33">
        <v>2018</v>
      </c>
      <c r="C482" s="8" t="s">
        <v>13</v>
      </c>
      <c r="D482" s="33">
        <v>5962.53</v>
      </c>
      <c r="E482" s="34">
        <v>5420.45</v>
      </c>
      <c r="F482" s="34">
        <v>79.010000000000005</v>
      </c>
      <c r="G482" s="34">
        <v>182.36</v>
      </c>
      <c r="H482" s="34">
        <v>53.08</v>
      </c>
    </row>
    <row r="483" spans="1:8" x14ac:dyDescent="0.35">
      <c r="A483" s="8" t="s">
        <v>31</v>
      </c>
      <c r="B483" s="33">
        <v>2021</v>
      </c>
      <c r="C483" s="8" t="s">
        <v>9</v>
      </c>
      <c r="D483" s="33">
        <v>44001.94</v>
      </c>
      <c r="E483" s="34">
        <v>46100.59</v>
      </c>
      <c r="F483" s="34">
        <v>127.6</v>
      </c>
      <c r="G483" s="34">
        <v>828.31</v>
      </c>
      <c r="H483" s="34">
        <v>36.72</v>
      </c>
    </row>
    <row r="484" spans="1:8" x14ac:dyDescent="0.35">
      <c r="A484" s="8" t="s">
        <v>27</v>
      </c>
      <c r="B484" s="33">
        <v>2020</v>
      </c>
      <c r="C484" s="8" t="s">
        <v>13</v>
      </c>
      <c r="D484" s="33">
        <v>28279.75</v>
      </c>
      <c r="E484" s="34">
        <v>25265.27</v>
      </c>
      <c r="F484" s="34">
        <v>67.41</v>
      </c>
      <c r="G484" s="34">
        <v>910.03</v>
      </c>
      <c r="H484" s="34">
        <v>51.75</v>
      </c>
    </row>
    <row r="485" spans="1:8" x14ac:dyDescent="0.35">
      <c r="A485" s="8" t="s">
        <v>8</v>
      </c>
      <c r="B485" s="33">
        <v>2021</v>
      </c>
      <c r="C485" s="8" t="s">
        <v>13</v>
      </c>
      <c r="D485" s="33">
        <v>5147.13</v>
      </c>
      <c r="E485" s="34">
        <v>4816.3999999999996</v>
      </c>
      <c r="F485" s="34">
        <v>137.27000000000001</v>
      </c>
      <c r="G485" s="34">
        <v>603.46</v>
      </c>
      <c r="H485" s="34">
        <v>47.62</v>
      </c>
    </row>
    <row r="486" spans="1:8" x14ac:dyDescent="0.35">
      <c r="A486" s="8" t="s">
        <v>34</v>
      </c>
      <c r="B486" s="33">
        <v>2019</v>
      </c>
      <c r="C486" s="8" t="s">
        <v>9</v>
      </c>
      <c r="D486" s="33">
        <v>6994.9</v>
      </c>
      <c r="E486" s="34">
        <v>6098.7</v>
      </c>
      <c r="F486" s="34">
        <v>52.34</v>
      </c>
      <c r="G486" s="34">
        <v>51.37</v>
      </c>
      <c r="H486" s="34">
        <v>56.99</v>
      </c>
    </row>
    <row r="487" spans="1:8" x14ac:dyDescent="0.35">
      <c r="A487" s="8" t="s">
        <v>35</v>
      </c>
      <c r="B487" s="33">
        <v>2022</v>
      </c>
      <c r="C487" s="8" t="s">
        <v>11</v>
      </c>
      <c r="D487" s="33">
        <v>7696.78</v>
      </c>
      <c r="E487" s="34">
        <v>8450.6</v>
      </c>
      <c r="F487" s="34">
        <v>77.25</v>
      </c>
      <c r="G487" s="34">
        <v>1340.4</v>
      </c>
      <c r="H487" s="34">
        <v>41.97</v>
      </c>
    </row>
    <row r="488" spans="1:8" x14ac:dyDescent="0.35">
      <c r="A488" s="8" t="s">
        <v>26</v>
      </c>
      <c r="B488" s="33">
        <v>2023</v>
      </c>
      <c r="C488" s="8" t="s">
        <v>13</v>
      </c>
      <c r="D488" s="33">
        <v>32010.17</v>
      </c>
      <c r="E488" s="34">
        <v>35709.120000000003</v>
      </c>
      <c r="F488" s="34">
        <v>64.25</v>
      </c>
      <c r="G488" s="34">
        <v>1231.6199999999999</v>
      </c>
      <c r="H488" s="34">
        <v>53.26</v>
      </c>
    </row>
    <row r="489" spans="1:8" x14ac:dyDescent="0.35">
      <c r="A489" s="8" t="s">
        <v>33</v>
      </c>
      <c r="B489" s="33">
        <v>2023</v>
      </c>
      <c r="C489" s="8" t="s">
        <v>22</v>
      </c>
      <c r="D489" s="33">
        <v>4159.18</v>
      </c>
      <c r="E489" s="34">
        <v>4790.84</v>
      </c>
      <c r="F489" s="34">
        <v>46.69</v>
      </c>
      <c r="G489" s="34">
        <v>1251.98</v>
      </c>
      <c r="H489" s="34">
        <v>31.27</v>
      </c>
    </row>
    <row r="490" spans="1:8" x14ac:dyDescent="0.35">
      <c r="A490" s="8" t="s">
        <v>17</v>
      </c>
      <c r="B490" s="33">
        <v>2021</v>
      </c>
      <c r="C490" s="8" t="s">
        <v>19</v>
      </c>
      <c r="D490" s="33">
        <v>1264.68</v>
      </c>
      <c r="E490" s="34">
        <v>1294.02</v>
      </c>
      <c r="F490" s="34">
        <v>94.71</v>
      </c>
      <c r="G490" s="34">
        <v>223.83</v>
      </c>
      <c r="H490" s="34">
        <v>65.760000000000005</v>
      </c>
    </row>
    <row r="491" spans="1:8" x14ac:dyDescent="0.35">
      <c r="A491" s="8" t="s">
        <v>18</v>
      </c>
      <c r="B491" s="33">
        <v>2023</v>
      </c>
      <c r="C491" s="8" t="s">
        <v>11</v>
      </c>
      <c r="D491" s="33">
        <v>13538.84</v>
      </c>
      <c r="E491" s="34">
        <v>13488.94</v>
      </c>
      <c r="F491" s="34">
        <v>118.35</v>
      </c>
      <c r="G491" s="34">
        <v>1357.24</v>
      </c>
      <c r="H491" s="34">
        <v>59.54</v>
      </c>
    </row>
    <row r="492" spans="1:8" x14ac:dyDescent="0.35">
      <c r="A492" s="8" t="s">
        <v>8</v>
      </c>
      <c r="B492" s="33">
        <v>2024</v>
      </c>
      <c r="C492" s="8" t="s">
        <v>13</v>
      </c>
      <c r="D492" s="33">
        <v>7143.71</v>
      </c>
      <c r="E492" s="34">
        <v>7952.53</v>
      </c>
      <c r="F492" s="34">
        <v>27.61</v>
      </c>
      <c r="G492" s="34">
        <v>88.75</v>
      </c>
      <c r="H492" s="34">
        <v>54.41</v>
      </c>
    </row>
    <row r="493" spans="1:8" x14ac:dyDescent="0.35">
      <c r="A493" s="8" t="s">
        <v>21</v>
      </c>
      <c r="B493" s="33">
        <v>2023</v>
      </c>
      <c r="C493" s="8" t="s">
        <v>22</v>
      </c>
      <c r="D493" s="33">
        <v>24038.76</v>
      </c>
      <c r="E493" s="34">
        <v>22319.98</v>
      </c>
      <c r="F493" s="34">
        <v>63.27</v>
      </c>
      <c r="G493" s="34">
        <v>1189.8699999999999</v>
      </c>
      <c r="H493" s="34">
        <v>49.05</v>
      </c>
    </row>
    <row r="494" spans="1:8" x14ac:dyDescent="0.35">
      <c r="A494" s="8" t="s">
        <v>16</v>
      </c>
      <c r="B494" s="33">
        <v>2018</v>
      </c>
      <c r="C494" s="8" t="s">
        <v>20</v>
      </c>
      <c r="D494" s="33">
        <v>6040.4</v>
      </c>
      <c r="E494" s="34">
        <v>6825.51</v>
      </c>
      <c r="F494" s="34">
        <v>185.41</v>
      </c>
      <c r="G494" s="34">
        <v>860.1</v>
      </c>
      <c r="H494" s="34">
        <v>34.1</v>
      </c>
    </row>
    <row r="495" spans="1:8" x14ac:dyDescent="0.35">
      <c r="A495" s="8" t="s">
        <v>14</v>
      </c>
      <c r="B495" s="33">
        <v>2018</v>
      </c>
      <c r="C495" s="8" t="s">
        <v>13</v>
      </c>
      <c r="D495" s="33">
        <v>41959.48</v>
      </c>
      <c r="E495" s="34">
        <v>33789.279999999999</v>
      </c>
      <c r="F495" s="34">
        <v>100.25</v>
      </c>
      <c r="G495" s="34">
        <v>122.85</v>
      </c>
      <c r="H495" s="34">
        <v>42.52</v>
      </c>
    </row>
    <row r="496" spans="1:8" x14ac:dyDescent="0.35">
      <c r="A496" s="8" t="s">
        <v>18</v>
      </c>
      <c r="B496" s="33">
        <v>2024</v>
      </c>
      <c r="C496" s="8" t="s">
        <v>22</v>
      </c>
      <c r="D496" s="33">
        <v>3044.54</v>
      </c>
      <c r="E496" s="34">
        <v>3598.9</v>
      </c>
      <c r="F496" s="34">
        <v>177.55</v>
      </c>
      <c r="G496" s="34">
        <v>1285.6099999999999</v>
      </c>
      <c r="H496" s="34">
        <v>40.26</v>
      </c>
    </row>
    <row r="497" spans="1:8" x14ac:dyDescent="0.35">
      <c r="A497" s="8" t="s">
        <v>23</v>
      </c>
      <c r="B497" s="33">
        <v>2021</v>
      </c>
      <c r="C497" s="8" t="s">
        <v>15</v>
      </c>
      <c r="D497" s="33">
        <v>2124.6799999999998</v>
      </c>
      <c r="E497" s="34">
        <v>1743.54</v>
      </c>
      <c r="F497" s="34">
        <v>199.84</v>
      </c>
      <c r="G497" s="34">
        <v>326.11</v>
      </c>
      <c r="H497" s="34">
        <v>31.79</v>
      </c>
    </row>
    <row r="498" spans="1:8" x14ac:dyDescent="0.35">
      <c r="A498" s="8" t="s">
        <v>21</v>
      </c>
      <c r="B498" s="33">
        <v>2023</v>
      </c>
      <c r="C498" s="8" t="s">
        <v>25</v>
      </c>
      <c r="D498" s="33">
        <v>4162.13</v>
      </c>
      <c r="E498" s="34">
        <v>3946.3</v>
      </c>
      <c r="F498" s="34">
        <v>97.69</v>
      </c>
      <c r="G498" s="34">
        <v>739.64</v>
      </c>
      <c r="H498" s="34">
        <v>50.14</v>
      </c>
    </row>
    <row r="499" spans="1:8" x14ac:dyDescent="0.35">
      <c r="A499" s="8" t="s">
        <v>17</v>
      </c>
      <c r="B499" s="33">
        <v>2021</v>
      </c>
      <c r="C499" s="8" t="s">
        <v>25</v>
      </c>
      <c r="D499" s="33">
        <v>1116.5</v>
      </c>
      <c r="E499" s="34">
        <v>1142.6300000000001</v>
      </c>
      <c r="F499" s="34">
        <v>46.69</v>
      </c>
      <c r="G499" s="34">
        <v>1295.29</v>
      </c>
      <c r="H499" s="34">
        <v>37.5</v>
      </c>
    </row>
    <row r="500" spans="1:8" x14ac:dyDescent="0.35">
      <c r="A500" s="8" t="s">
        <v>32</v>
      </c>
      <c r="B500" s="33">
        <v>2018</v>
      </c>
      <c r="C500" s="8" t="s">
        <v>19</v>
      </c>
      <c r="D500" s="33">
        <v>15659.36</v>
      </c>
      <c r="E500" s="34">
        <v>15841.03</v>
      </c>
      <c r="F500" s="34">
        <v>120</v>
      </c>
      <c r="G500" s="34">
        <v>570.91999999999996</v>
      </c>
      <c r="H500" s="34">
        <v>67.11</v>
      </c>
    </row>
    <row r="501" spans="1:8" x14ac:dyDescent="0.35">
      <c r="A501" s="8" t="s">
        <v>33</v>
      </c>
      <c r="B501" s="33">
        <v>2023</v>
      </c>
      <c r="C501" s="8" t="s">
        <v>13</v>
      </c>
      <c r="D501" s="33">
        <v>41189.15</v>
      </c>
      <c r="E501" s="34">
        <v>40978.800000000003</v>
      </c>
      <c r="F501" s="34">
        <v>104.1</v>
      </c>
      <c r="G501" s="34">
        <v>323.72000000000003</v>
      </c>
      <c r="H501" s="34">
        <v>46.78</v>
      </c>
    </row>
    <row r="502" spans="1:8" x14ac:dyDescent="0.35">
      <c r="A502" s="8" t="s">
        <v>31</v>
      </c>
      <c r="B502" s="33">
        <v>2020</v>
      </c>
      <c r="C502" s="8" t="s">
        <v>15</v>
      </c>
      <c r="D502" s="33">
        <v>13192.66</v>
      </c>
      <c r="E502" s="34">
        <v>12870.35</v>
      </c>
      <c r="F502" s="34">
        <v>138.68</v>
      </c>
      <c r="G502" s="34">
        <v>1347.93</v>
      </c>
      <c r="H502" s="34">
        <v>33.520000000000003</v>
      </c>
    </row>
    <row r="503" spans="1:8" x14ac:dyDescent="0.35">
      <c r="A503" s="8" t="s">
        <v>17</v>
      </c>
      <c r="B503" s="33">
        <v>2019</v>
      </c>
      <c r="C503" s="8" t="s">
        <v>11</v>
      </c>
      <c r="D503" s="33">
        <v>26698.82</v>
      </c>
      <c r="E503" s="34">
        <v>23943.29</v>
      </c>
      <c r="F503" s="34">
        <v>164.01</v>
      </c>
      <c r="G503" s="34">
        <v>1267.25</v>
      </c>
      <c r="H503" s="34">
        <v>44.77</v>
      </c>
    </row>
    <row r="504" spans="1:8" x14ac:dyDescent="0.35">
      <c r="A504" s="8" t="s">
        <v>16</v>
      </c>
      <c r="B504" s="33">
        <v>2023</v>
      </c>
      <c r="C504" s="8" t="s">
        <v>22</v>
      </c>
      <c r="D504" s="33">
        <v>11292.96</v>
      </c>
      <c r="E504" s="34">
        <v>12418.68</v>
      </c>
      <c r="F504" s="34">
        <v>191.13</v>
      </c>
      <c r="G504" s="34">
        <v>690.74</v>
      </c>
      <c r="H504" s="34">
        <v>61.75</v>
      </c>
    </row>
    <row r="505" spans="1:8" x14ac:dyDescent="0.35">
      <c r="A505" s="8" t="s">
        <v>27</v>
      </c>
      <c r="B505" s="33">
        <v>2024</v>
      </c>
      <c r="C505" s="8" t="s">
        <v>19</v>
      </c>
      <c r="D505" s="33">
        <v>6791.87</v>
      </c>
      <c r="E505" s="34">
        <v>5504.78</v>
      </c>
      <c r="F505" s="34">
        <v>191.39</v>
      </c>
      <c r="G505" s="34">
        <v>72.75</v>
      </c>
      <c r="H505" s="34">
        <v>62.61</v>
      </c>
    </row>
    <row r="506" spans="1:8" x14ac:dyDescent="0.35">
      <c r="A506" s="8" t="s">
        <v>18</v>
      </c>
      <c r="B506" s="33">
        <v>2022</v>
      </c>
      <c r="C506" s="8" t="s">
        <v>20</v>
      </c>
      <c r="D506" s="33">
        <v>7115.91</v>
      </c>
      <c r="E506" s="34">
        <v>7979.12</v>
      </c>
      <c r="F506" s="34">
        <v>40.1</v>
      </c>
      <c r="G506" s="34">
        <v>175.89</v>
      </c>
      <c r="H506" s="34">
        <v>61.09</v>
      </c>
    </row>
    <row r="507" spans="1:8" x14ac:dyDescent="0.35">
      <c r="A507" s="8" t="s">
        <v>35</v>
      </c>
      <c r="B507" s="33">
        <v>2020</v>
      </c>
      <c r="C507" s="8" t="s">
        <v>22</v>
      </c>
      <c r="D507" s="33">
        <v>16740.03</v>
      </c>
      <c r="E507" s="34">
        <v>13885.5</v>
      </c>
      <c r="F507" s="34">
        <v>102.4</v>
      </c>
      <c r="G507" s="34">
        <v>232.44</v>
      </c>
      <c r="H507" s="34">
        <v>34.549999999999997</v>
      </c>
    </row>
    <row r="508" spans="1:8" x14ac:dyDescent="0.35">
      <c r="A508" s="8" t="s">
        <v>33</v>
      </c>
      <c r="B508" s="33">
        <v>2021</v>
      </c>
      <c r="C508" s="8" t="s">
        <v>25</v>
      </c>
      <c r="D508" s="33">
        <v>36475.35</v>
      </c>
      <c r="E508" s="34">
        <v>36156.44</v>
      </c>
      <c r="F508" s="34">
        <v>169.79</v>
      </c>
      <c r="G508" s="34">
        <v>185.45</v>
      </c>
      <c r="H508" s="34">
        <v>68.819999999999993</v>
      </c>
    </row>
    <row r="509" spans="1:8" x14ac:dyDescent="0.35">
      <c r="A509" s="8" t="s">
        <v>31</v>
      </c>
      <c r="B509" s="33">
        <v>2023</v>
      </c>
      <c r="C509" s="8" t="s">
        <v>15</v>
      </c>
      <c r="D509" s="33">
        <v>7329.99</v>
      </c>
      <c r="E509" s="34">
        <v>7119.51</v>
      </c>
      <c r="F509" s="34">
        <v>27.24</v>
      </c>
      <c r="G509" s="34">
        <v>774.64</v>
      </c>
      <c r="H509" s="34">
        <v>49.72</v>
      </c>
    </row>
    <row r="510" spans="1:8" x14ac:dyDescent="0.35">
      <c r="A510" s="8" t="s">
        <v>21</v>
      </c>
      <c r="B510" s="33">
        <v>2019</v>
      </c>
      <c r="C510" s="8" t="s">
        <v>20</v>
      </c>
      <c r="D510" s="33">
        <v>30026.37</v>
      </c>
      <c r="E510" s="34">
        <v>30917.26</v>
      </c>
      <c r="F510" s="34">
        <v>176.89</v>
      </c>
      <c r="G510" s="34">
        <v>550.44000000000005</v>
      </c>
      <c r="H510" s="34">
        <v>43.47</v>
      </c>
    </row>
    <row r="511" spans="1:8" x14ac:dyDescent="0.35">
      <c r="A511" s="8" t="s">
        <v>29</v>
      </c>
      <c r="B511" s="33">
        <v>2023</v>
      </c>
      <c r="C511" s="8" t="s">
        <v>15</v>
      </c>
      <c r="D511" s="33">
        <v>43508.87</v>
      </c>
      <c r="E511" s="34">
        <v>38666.550000000003</v>
      </c>
      <c r="F511" s="34">
        <v>70.84</v>
      </c>
      <c r="G511" s="34">
        <v>1354.06</v>
      </c>
      <c r="H511" s="34">
        <v>60.11</v>
      </c>
    </row>
    <row r="512" spans="1:8" x14ac:dyDescent="0.35">
      <c r="A512" s="8" t="s">
        <v>28</v>
      </c>
      <c r="B512" s="33">
        <v>2018</v>
      </c>
      <c r="C512" s="8" t="s">
        <v>19</v>
      </c>
      <c r="D512" s="33">
        <v>39209.050000000003</v>
      </c>
      <c r="E512" s="34">
        <v>45135.64</v>
      </c>
      <c r="F512" s="34">
        <v>83.84</v>
      </c>
      <c r="G512" s="34">
        <v>531.02</v>
      </c>
      <c r="H512" s="34">
        <v>42.72</v>
      </c>
    </row>
    <row r="513" spans="1:8" x14ac:dyDescent="0.35">
      <c r="A513" s="8" t="s">
        <v>29</v>
      </c>
      <c r="B513" s="33">
        <v>2024</v>
      </c>
      <c r="C513" s="8" t="s">
        <v>22</v>
      </c>
      <c r="D513" s="33">
        <v>14042.05</v>
      </c>
      <c r="E513" s="34">
        <v>13913.87</v>
      </c>
      <c r="F513" s="34">
        <v>159.81</v>
      </c>
      <c r="G513" s="34">
        <v>671.9</v>
      </c>
      <c r="H513" s="34">
        <v>58.43</v>
      </c>
    </row>
    <row r="514" spans="1:8" x14ac:dyDescent="0.35">
      <c r="A514" s="8" t="s">
        <v>8</v>
      </c>
      <c r="B514" s="33">
        <v>2023</v>
      </c>
      <c r="C514" s="8" t="s">
        <v>22</v>
      </c>
      <c r="D514" s="33">
        <v>45075.81</v>
      </c>
      <c r="E514" s="34">
        <v>49946.6</v>
      </c>
      <c r="F514" s="34">
        <v>98.29</v>
      </c>
      <c r="G514" s="34">
        <v>918.86</v>
      </c>
      <c r="H514" s="34">
        <v>50.72</v>
      </c>
    </row>
    <row r="515" spans="1:8" x14ac:dyDescent="0.35">
      <c r="A515" s="8" t="s">
        <v>34</v>
      </c>
      <c r="B515" s="33">
        <v>2020</v>
      </c>
      <c r="C515" s="8" t="s">
        <v>22</v>
      </c>
      <c r="D515" s="33">
        <v>2396.5300000000002</v>
      </c>
      <c r="E515" s="34">
        <v>2509.06</v>
      </c>
      <c r="F515" s="34">
        <v>193.85</v>
      </c>
      <c r="G515" s="34">
        <v>1394.56</v>
      </c>
      <c r="H515" s="34">
        <v>40.43</v>
      </c>
    </row>
    <row r="516" spans="1:8" x14ac:dyDescent="0.35">
      <c r="A516" s="8" t="s">
        <v>8</v>
      </c>
      <c r="B516" s="33">
        <v>2023</v>
      </c>
      <c r="C516" s="8" t="s">
        <v>13</v>
      </c>
      <c r="D516" s="33">
        <v>37062.879999999997</v>
      </c>
      <c r="E516" s="34">
        <v>34362.980000000003</v>
      </c>
      <c r="F516" s="34">
        <v>36.36</v>
      </c>
      <c r="G516" s="34">
        <v>1205.5899999999999</v>
      </c>
      <c r="H516" s="34">
        <v>37.880000000000003</v>
      </c>
    </row>
    <row r="517" spans="1:8" x14ac:dyDescent="0.35">
      <c r="A517" s="8" t="s">
        <v>16</v>
      </c>
      <c r="B517" s="33">
        <v>2019</v>
      </c>
      <c r="C517" s="8" t="s">
        <v>15</v>
      </c>
      <c r="D517" s="33">
        <v>16866.23</v>
      </c>
      <c r="E517" s="34">
        <v>14349.29</v>
      </c>
      <c r="F517" s="34">
        <v>34.729999999999997</v>
      </c>
      <c r="G517" s="34">
        <v>1331.25</v>
      </c>
      <c r="H517" s="34">
        <v>50.21</v>
      </c>
    </row>
    <row r="518" spans="1:8" x14ac:dyDescent="0.35">
      <c r="A518" s="8" t="s">
        <v>23</v>
      </c>
      <c r="B518" s="33">
        <v>2018</v>
      </c>
      <c r="C518" s="8" t="s">
        <v>25</v>
      </c>
      <c r="D518" s="33">
        <v>22795.27</v>
      </c>
      <c r="E518" s="34">
        <v>27006.77</v>
      </c>
      <c r="F518" s="34">
        <v>49.55</v>
      </c>
      <c r="G518" s="34">
        <v>1224.24</v>
      </c>
      <c r="H518" s="34">
        <v>59.55</v>
      </c>
    </row>
    <row r="519" spans="1:8" x14ac:dyDescent="0.35">
      <c r="A519" s="8" t="s">
        <v>32</v>
      </c>
      <c r="B519" s="33">
        <v>2021</v>
      </c>
      <c r="C519" s="8" t="s">
        <v>11</v>
      </c>
      <c r="D519" s="33">
        <v>43186.82</v>
      </c>
      <c r="E519" s="34">
        <v>38566.31</v>
      </c>
      <c r="F519" s="34">
        <v>37.630000000000003</v>
      </c>
      <c r="G519" s="34">
        <v>1012.7</v>
      </c>
      <c r="H519" s="34">
        <v>43.84</v>
      </c>
    </row>
    <row r="520" spans="1:8" x14ac:dyDescent="0.35">
      <c r="A520" s="8" t="s">
        <v>23</v>
      </c>
      <c r="B520" s="33">
        <v>2023</v>
      </c>
      <c r="C520" s="8" t="s">
        <v>9</v>
      </c>
      <c r="D520" s="33">
        <v>23699.63</v>
      </c>
      <c r="E520" s="34">
        <v>24189.61</v>
      </c>
      <c r="F520" s="34">
        <v>70.28</v>
      </c>
      <c r="G520" s="34">
        <v>1303.0999999999999</v>
      </c>
      <c r="H520" s="34">
        <v>49.77</v>
      </c>
    </row>
    <row r="521" spans="1:8" x14ac:dyDescent="0.35">
      <c r="A521" s="8" t="s">
        <v>34</v>
      </c>
      <c r="B521" s="33">
        <v>2018</v>
      </c>
      <c r="C521" s="8" t="s">
        <v>11</v>
      </c>
      <c r="D521" s="33">
        <v>5143.07</v>
      </c>
      <c r="E521" s="34">
        <v>4171.2299999999996</v>
      </c>
      <c r="F521" s="34">
        <v>119.45</v>
      </c>
      <c r="G521" s="34">
        <v>108.34</v>
      </c>
      <c r="H521" s="34">
        <v>32.72</v>
      </c>
    </row>
    <row r="522" spans="1:8" x14ac:dyDescent="0.35">
      <c r="A522" s="8" t="s">
        <v>35</v>
      </c>
      <c r="B522" s="33">
        <v>2021</v>
      </c>
      <c r="C522" s="8" t="s">
        <v>20</v>
      </c>
      <c r="D522" s="33">
        <v>23679.43</v>
      </c>
      <c r="E522" s="34">
        <v>24717.39</v>
      </c>
      <c r="F522" s="34">
        <v>105.91</v>
      </c>
      <c r="G522" s="34">
        <v>24.62</v>
      </c>
      <c r="H522" s="34">
        <v>57.96</v>
      </c>
    </row>
    <row r="523" spans="1:8" x14ac:dyDescent="0.35">
      <c r="A523" s="8" t="s">
        <v>27</v>
      </c>
      <c r="B523" s="33">
        <v>2021</v>
      </c>
      <c r="C523" s="8" t="s">
        <v>22</v>
      </c>
      <c r="D523" s="33">
        <v>27720.79</v>
      </c>
      <c r="E523" s="34">
        <v>23629.95</v>
      </c>
      <c r="F523" s="34">
        <v>35.700000000000003</v>
      </c>
      <c r="G523" s="34">
        <v>483.41</v>
      </c>
      <c r="H523" s="34">
        <v>49.31</v>
      </c>
    </row>
    <row r="524" spans="1:8" x14ac:dyDescent="0.35">
      <c r="A524" s="8" t="s">
        <v>34</v>
      </c>
      <c r="B524" s="33">
        <v>2022</v>
      </c>
      <c r="C524" s="8" t="s">
        <v>19</v>
      </c>
      <c r="D524" s="33">
        <v>22093.45</v>
      </c>
      <c r="E524" s="34">
        <v>22206.46</v>
      </c>
      <c r="F524" s="34">
        <v>43.27</v>
      </c>
      <c r="G524" s="34">
        <v>636</v>
      </c>
      <c r="H524" s="34">
        <v>57.83</v>
      </c>
    </row>
    <row r="525" spans="1:8" x14ac:dyDescent="0.35">
      <c r="A525" s="8" t="s">
        <v>33</v>
      </c>
      <c r="B525" s="33">
        <v>2018</v>
      </c>
      <c r="C525" s="8" t="s">
        <v>13</v>
      </c>
      <c r="D525" s="33">
        <v>3556.98</v>
      </c>
      <c r="E525" s="34">
        <v>3687.98</v>
      </c>
      <c r="F525" s="34">
        <v>153.96</v>
      </c>
      <c r="G525" s="34">
        <v>888.42</v>
      </c>
      <c r="H525" s="34">
        <v>63.18</v>
      </c>
    </row>
    <row r="526" spans="1:8" x14ac:dyDescent="0.35">
      <c r="A526" s="8" t="s">
        <v>32</v>
      </c>
      <c r="B526" s="33">
        <v>2024</v>
      </c>
      <c r="C526" s="8" t="s">
        <v>15</v>
      </c>
      <c r="D526" s="33">
        <v>13936.71</v>
      </c>
      <c r="E526" s="34">
        <v>13293.1</v>
      </c>
      <c r="F526" s="34">
        <v>31.23</v>
      </c>
      <c r="G526" s="34">
        <v>548.69000000000005</v>
      </c>
      <c r="H526" s="34">
        <v>57.03</v>
      </c>
    </row>
    <row r="527" spans="1:8" x14ac:dyDescent="0.35">
      <c r="A527" s="8" t="s">
        <v>24</v>
      </c>
      <c r="B527" s="33">
        <v>2022</v>
      </c>
      <c r="C527" s="8" t="s">
        <v>25</v>
      </c>
      <c r="D527" s="33">
        <v>2909.42</v>
      </c>
      <c r="E527" s="34">
        <v>3013.57</v>
      </c>
      <c r="F527" s="34">
        <v>165.59</v>
      </c>
      <c r="G527" s="34">
        <v>497.79</v>
      </c>
      <c r="H527" s="34">
        <v>61.8</v>
      </c>
    </row>
    <row r="528" spans="1:8" x14ac:dyDescent="0.35">
      <c r="A528" s="8" t="s">
        <v>17</v>
      </c>
      <c r="B528" s="33">
        <v>2019</v>
      </c>
      <c r="C528" s="8" t="s">
        <v>25</v>
      </c>
      <c r="D528" s="33">
        <v>42999.33</v>
      </c>
      <c r="E528" s="34">
        <v>46248.08</v>
      </c>
      <c r="F528" s="34">
        <v>176.09</v>
      </c>
      <c r="G528" s="34">
        <v>238.5</v>
      </c>
      <c r="H528" s="34">
        <v>49.62</v>
      </c>
    </row>
    <row r="529" spans="1:8" x14ac:dyDescent="0.35">
      <c r="A529" s="8" t="s">
        <v>30</v>
      </c>
      <c r="B529" s="33">
        <v>2018</v>
      </c>
      <c r="C529" s="8" t="s">
        <v>11</v>
      </c>
      <c r="D529" s="33">
        <v>30566.99</v>
      </c>
      <c r="E529" s="34">
        <v>29522.29</v>
      </c>
      <c r="F529" s="34">
        <v>132.9</v>
      </c>
      <c r="G529" s="34">
        <v>773.92</v>
      </c>
      <c r="H529" s="34">
        <v>43.74</v>
      </c>
    </row>
    <row r="530" spans="1:8" x14ac:dyDescent="0.35">
      <c r="A530" s="8" t="s">
        <v>12</v>
      </c>
      <c r="B530" s="33">
        <v>2024</v>
      </c>
      <c r="C530" s="8" t="s">
        <v>9</v>
      </c>
      <c r="D530" s="33">
        <v>9448.44</v>
      </c>
      <c r="E530" s="34">
        <v>9574.7800000000007</v>
      </c>
      <c r="F530" s="34">
        <v>136.94999999999999</v>
      </c>
      <c r="G530" s="34">
        <v>395.09</v>
      </c>
      <c r="H530" s="34">
        <v>36.700000000000003</v>
      </c>
    </row>
    <row r="531" spans="1:8" x14ac:dyDescent="0.35">
      <c r="A531" s="8" t="s">
        <v>8</v>
      </c>
      <c r="B531" s="33">
        <v>2021</v>
      </c>
      <c r="C531" s="8" t="s">
        <v>9</v>
      </c>
      <c r="D531" s="33">
        <v>6306.54</v>
      </c>
      <c r="E531" s="34">
        <v>6017.22</v>
      </c>
      <c r="F531" s="34">
        <v>160.19999999999999</v>
      </c>
      <c r="G531" s="34">
        <v>1257.48</v>
      </c>
      <c r="H531" s="34">
        <v>31.07</v>
      </c>
    </row>
    <row r="532" spans="1:8" x14ac:dyDescent="0.35">
      <c r="A532" s="8" t="s">
        <v>24</v>
      </c>
      <c r="B532" s="33">
        <v>2018</v>
      </c>
      <c r="C532" s="8" t="s">
        <v>22</v>
      </c>
      <c r="D532" s="33">
        <v>17195.43</v>
      </c>
      <c r="E532" s="34">
        <v>16888.39</v>
      </c>
      <c r="F532" s="34">
        <v>76.790000000000006</v>
      </c>
      <c r="G532" s="34">
        <v>302.27</v>
      </c>
      <c r="H532" s="34">
        <v>38.31</v>
      </c>
    </row>
    <row r="533" spans="1:8" x14ac:dyDescent="0.35">
      <c r="A533" s="8" t="s">
        <v>27</v>
      </c>
      <c r="B533" s="33">
        <v>2020</v>
      </c>
      <c r="C533" s="8" t="s">
        <v>11</v>
      </c>
      <c r="D533" s="33">
        <v>13560.18</v>
      </c>
      <c r="E533" s="34">
        <v>12193.31</v>
      </c>
      <c r="F533" s="34">
        <v>198.08</v>
      </c>
      <c r="G533" s="34">
        <v>1021.17</v>
      </c>
      <c r="H533" s="34">
        <v>69.099999999999994</v>
      </c>
    </row>
    <row r="534" spans="1:8" x14ac:dyDescent="0.35">
      <c r="A534" s="8" t="s">
        <v>8</v>
      </c>
      <c r="B534" s="33">
        <v>2018</v>
      </c>
      <c r="C534" s="8" t="s">
        <v>25</v>
      </c>
      <c r="D534" s="33">
        <v>27437.11</v>
      </c>
      <c r="E534" s="34">
        <v>32891.879999999997</v>
      </c>
      <c r="F534" s="34">
        <v>196.25</v>
      </c>
      <c r="G534" s="34">
        <v>711.52</v>
      </c>
      <c r="H534" s="34">
        <v>64.94</v>
      </c>
    </row>
    <row r="535" spans="1:8" x14ac:dyDescent="0.35">
      <c r="A535" s="8" t="s">
        <v>23</v>
      </c>
      <c r="B535" s="33">
        <v>2022</v>
      </c>
      <c r="C535" s="8" t="s">
        <v>20</v>
      </c>
      <c r="D535" s="33">
        <v>34191.949999999997</v>
      </c>
      <c r="E535" s="34">
        <v>27453.58</v>
      </c>
      <c r="F535" s="34">
        <v>88.82</v>
      </c>
      <c r="G535" s="34">
        <v>1025.1199999999999</v>
      </c>
      <c r="H535" s="34">
        <v>61.86</v>
      </c>
    </row>
    <row r="536" spans="1:8" x14ac:dyDescent="0.35">
      <c r="A536" s="8" t="s">
        <v>35</v>
      </c>
      <c r="B536" s="33">
        <v>2023</v>
      </c>
      <c r="C536" s="8" t="s">
        <v>15</v>
      </c>
      <c r="D536" s="33">
        <v>27838.3</v>
      </c>
      <c r="E536" s="34">
        <v>22942.91</v>
      </c>
      <c r="F536" s="34">
        <v>107.53</v>
      </c>
      <c r="G536" s="34">
        <v>768.74</v>
      </c>
      <c r="H536" s="34">
        <v>49.26</v>
      </c>
    </row>
    <row r="537" spans="1:8" x14ac:dyDescent="0.35">
      <c r="A537" s="8" t="s">
        <v>29</v>
      </c>
      <c r="B537" s="33">
        <v>2024</v>
      </c>
      <c r="C537" s="8" t="s">
        <v>19</v>
      </c>
      <c r="D537" s="33">
        <v>32261.02</v>
      </c>
      <c r="E537" s="34">
        <v>30056.23</v>
      </c>
      <c r="F537" s="34">
        <v>37.22</v>
      </c>
      <c r="G537" s="34">
        <v>1061.95</v>
      </c>
      <c r="H537" s="34">
        <v>42.26</v>
      </c>
    </row>
    <row r="538" spans="1:8" x14ac:dyDescent="0.35">
      <c r="A538" s="8" t="s">
        <v>28</v>
      </c>
      <c r="B538" s="33">
        <v>2018</v>
      </c>
      <c r="C538" s="8" t="s">
        <v>25</v>
      </c>
      <c r="D538" s="33">
        <v>46469.96</v>
      </c>
      <c r="E538" s="34">
        <v>43064.09</v>
      </c>
      <c r="F538" s="34">
        <v>62.5</v>
      </c>
      <c r="G538" s="34">
        <v>1228.7</v>
      </c>
      <c r="H538" s="34">
        <v>33.729999999999997</v>
      </c>
    </row>
    <row r="539" spans="1:8" x14ac:dyDescent="0.35">
      <c r="A539" s="8" t="s">
        <v>16</v>
      </c>
      <c r="B539" s="33">
        <v>2021</v>
      </c>
      <c r="C539" s="8" t="s">
        <v>19</v>
      </c>
      <c r="D539" s="33">
        <v>28457.93</v>
      </c>
      <c r="E539" s="34">
        <v>28368.1</v>
      </c>
      <c r="F539" s="34">
        <v>151.29</v>
      </c>
      <c r="G539" s="34">
        <v>138.07</v>
      </c>
      <c r="H539" s="34">
        <v>55.36</v>
      </c>
    </row>
    <row r="540" spans="1:8" x14ac:dyDescent="0.35">
      <c r="A540" s="8" t="s">
        <v>29</v>
      </c>
      <c r="B540" s="33">
        <v>2018</v>
      </c>
      <c r="C540" s="8" t="s">
        <v>19</v>
      </c>
      <c r="D540" s="33">
        <v>32782.58</v>
      </c>
      <c r="E540" s="34">
        <v>28850.82</v>
      </c>
      <c r="F540" s="34">
        <v>50.32</v>
      </c>
      <c r="G540" s="34">
        <v>237.61</v>
      </c>
      <c r="H540" s="34">
        <v>36.67</v>
      </c>
    </row>
    <row r="541" spans="1:8" x14ac:dyDescent="0.35">
      <c r="A541" s="8" t="s">
        <v>35</v>
      </c>
      <c r="B541" s="33">
        <v>2023</v>
      </c>
      <c r="C541" s="8" t="s">
        <v>11</v>
      </c>
      <c r="D541" s="33">
        <v>29270.959999999999</v>
      </c>
      <c r="E541" s="34">
        <v>28088.74</v>
      </c>
      <c r="F541" s="34">
        <v>53.89</v>
      </c>
      <c r="G541" s="34">
        <v>194.08</v>
      </c>
      <c r="H541" s="34">
        <v>44.06</v>
      </c>
    </row>
    <row r="542" spans="1:8" x14ac:dyDescent="0.35">
      <c r="A542" s="8" t="s">
        <v>21</v>
      </c>
      <c r="B542" s="33">
        <v>2018</v>
      </c>
      <c r="C542" s="8" t="s">
        <v>25</v>
      </c>
      <c r="D542" s="33">
        <v>46279.34</v>
      </c>
      <c r="E542" s="34">
        <v>49889.95</v>
      </c>
      <c r="F542" s="34">
        <v>59.23</v>
      </c>
      <c r="G542" s="34">
        <v>26.96</v>
      </c>
      <c r="H542" s="34">
        <v>45.35</v>
      </c>
    </row>
    <row r="543" spans="1:8" x14ac:dyDescent="0.35">
      <c r="A543" s="8" t="s">
        <v>26</v>
      </c>
      <c r="B543" s="33">
        <v>2023</v>
      </c>
      <c r="C543" s="8" t="s">
        <v>19</v>
      </c>
      <c r="D543" s="33">
        <v>30627.200000000001</v>
      </c>
      <c r="E543" s="34">
        <v>32844.639999999999</v>
      </c>
      <c r="F543" s="34">
        <v>191.73</v>
      </c>
      <c r="G543" s="34">
        <v>453.18</v>
      </c>
      <c r="H543" s="34">
        <v>50.42</v>
      </c>
    </row>
    <row r="544" spans="1:8" x14ac:dyDescent="0.35">
      <c r="A544" s="8" t="s">
        <v>10</v>
      </c>
      <c r="B544" s="33">
        <v>2020</v>
      </c>
      <c r="C544" s="8" t="s">
        <v>15</v>
      </c>
      <c r="D544" s="33">
        <v>19025.02</v>
      </c>
      <c r="E544" s="34">
        <v>15990.02</v>
      </c>
      <c r="F544" s="34">
        <v>93.52</v>
      </c>
      <c r="G544" s="34">
        <v>350.41</v>
      </c>
      <c r="H544" s="34">
        <v>63.87</v>
      </c>
    </row>
    <row r="545" spans="1:8" x14ac:dyDescent="0.35">
      <c r="A545" s="8" t="s">
        <v>31</v>
      </c>
      <c r="B545" s="33">
        <v>2024</v>
      </c>
      <c r="C545" s="8" t="s">
        <v>13</v>
      </c>
      <c r="D545" s="33">
        <v>24562.19</v>
      </c>
      <c r="E545" s="34">
        <v>22556.23</v>
      </c>
      <c r="F545" s="34">
        <v>163.15</v>
      </c>
      <c r="G545" s="34">
        <v>799.37</v>
      </c>
      <c r="H545" s="34">
        <v>33.17</v>
      </c>
    </row>
    <row r="546" spans="1:8" x14ac:dyDescent="0.35">
      <c r="A546" s="8" t="s">
        <v>18</v>
      </c>
      <c r="B546" s="33">
        <v>2024</v>
      </c>
      <c r="C546" s="8" t="s">
        <v>9</v>
      </c>
      <c r="D546" s="33">
        <v>13311.78</v>
      </c>
      <c r="E546" s="34">
        <v>15226.26</v>
      </c>
      <c r="F546" s="34">
        <v>49.49</v>
      </c>
      <c r="G546" s="34">
        <v>93.63</v>
      </c>
      <c r="H546" s="34">
        <v>39.369999999999997</v>
      </c>
    </row>
    <row r="547" spans="1:8" x14ac:dyDescent="0.35">
      <c r="A547" s="8" t="s">
        <v>33</v>
      </c>
      <c r="B547" s="33">
        <v>2024</v>
      </c>
      <c r="C547" s="8" t="s">
        <v>11</v>
      </c>
      <c r="D547" s="33">
        <v>11274.34</v>
      </c>
      <c r="E547" s="34">
        <v>9453.84</v>
      </c>
      <c r="F547" s="34">
        <v>162.85</v>
      </c>
      <c r="G547" s="34">
        <v>898.82</v>
      </c>
      <c r="H547" s="34">
        <v>49.86</v>
      </c>
    </row>
    <row r="548" spans="1:8" x14ac:dyDescent="0.35">
      <c r="A548" s="8" t="s">
        <v>12</v>
      </c>
      <c r="B548" s="33">
        <v>2020</v>
      </c>
      <c r="C548" s="8" t="s">
        <v>15</v>
      </c>
      <c r="D548" s="33">
        <v>20221.650000000001</v>
      </c>
      <c r="E548" s="34">
        <v>18088.05</v>
      </c>
      <c r="F548" s="34">
        <v>196.72</v>
      </c>
      <c r="G548" s="34">
        <v>469.53</v>
      </c>
      <c r="H548" s="34">
        <v>39.07</v>
      </c>
    </row>
    <row r="549" spans="1:8" x14ac:dyDescent="0.35">
      <c r="A549" s="8" t="s">
        <v>33</v>
      </c>
      <c r="B549" s="33">
        <v>2022</v>
      </c>
      <c r="C549" s="8" t="s">
        <v>20</v>
      </c>
      <c r="D549" s="33">
        <v>36554.67</v>
      </c>
      <c r="E549" s="34">
        <v>38456.400000000001</v>
      </c>
      <c r="F549" s="34">
        <v>132.91999999999999</v>
      </c>
      <c r="G549" s="34">
        <v>327.44</v>
      </c>
      <c r="H549" s="34">
        <v>65.88</v>
      </c>
    </row>
    <row r="550" spans="1:8" x14ac:dyDescent="0.35">
      <c r="A550" s="8" t="s">
        <v>35</v>
      </c>
      <c r="B550" s="33">
        <v>2020</v>
      </c>
      <c r="C550" s="8" t="s">
        <v>22</v>
      </c>
      <c r="D550" s="33">
        <v>36147.050000000003</v>
      </c>
      <c r="E550" s="34">
        <v>34984.68</v>
      </c>
      <c r="F550" s="34">
        <v>105.09</v>
      </c>
      <c r="G550" s="34">
        <v>1336</v>
      </c>
      <c r="H550" s="34">
        <v>39.14</v>
      </c>
    </row>
    <row r="551" spans="1:8" x14ac:dyDescent="0.35">
      <c r="A551" s="8" t="s">
        <v>12</v>
      </c>
      <c r="B551" s="33">
        <v>2018</v>
      </c>
      <c r="C551" s="8" t="s">
        <v>9</v>
      </c>
      <c r="D551" s="33">
        <v>9120.4599999999991</v>
      </c>
      <c r="E551" s="34">
        <v>9814.7900000000009</v>
      </c>
      <c r="F551" s="34">
        <v>145.25</v>
      </c>
      <c r="G551" s="34">
        <v>1389.14</v>
      </c>
      <c r="H551" s="34">
        <v>55.12</v>
      </c>
    </row>
    <row r="552" spans="1:8" x14ac:dyDescent="0.35">
      <c r="A552" s="8" t="s">
        <v>26</v>
      </c>
      <c r="B552" s="33">
        <v>2023</v>
      </c>
      <c r="C552" s="8" t="s">
        <v>20</v>
      </c>
      <c r="D552" s="33">
        <v>31856.68</v>
      </c>
      <c r="E552" s="34">
        <v>28869.02</v>
      </c>
      <c r="F552" s="34">
        <v>185.37</v>
      </c>
      <c r="G552" s="34">
        <v>820.56</v>
      </c>
      <c r="H552" s="34">
        <v>38.64</v>
      </c>
    </row>
    <row r="553" spans="1:8" x14ac:dyDescent="0.35">
      <c r="A553" s="8" t="s">
        <v>12</v>
      </c>
      <c r="B553" s="33">
        <v>2020</v>
      </c>
      <c r="C553" s="8" t="s">
        <v>19</v>
      </c>
      <c r="D553" s="33">
        <v>12106.78</v>
      </c>
      <c r="E553" s="34">
        <v>13854.25</v>
      </c>
      <c r="F553" s="34">
        <v>25.09</v>
      </c>
      <c r="G553" s="34">
        <v>263.89999999999998</v>
      </c>
      <c r="H553" s="34">
        <v>58.18</v>
      </c>
    </row>
    <row r="554" spans="1:8" x14ac:dyDescent="0.35">
      <c r="A554" s="8" t="s">
        <v>33</v>
      </c>
      <c r="B554" s="33">
        <v>2019</v>
      </c>
      <c r="C554" s="8" t="s">
        <v>11</v>
      </c>
      <c r="D554" s="33">
        <v>48412.38</v>
      </c>
      <c r="E554" s="34">
        <v>45154.71</v>
      </c>
      <c r="F554" s="34">
        <v>82.96</v>
      </c>
      <c r="G554" s="34">
        <v>410.8</v>
      </c>
      <c r="H554" s="34">
        <v>66.45</v>
      </c>
    </row>
    <row r="555" spans="1:8" x14ac:dyDescent="0.35">
      <c r="A555" s="8" t="s">
        <v>32</v>
      </c>
      <c r="B555" s="33">
        <v>2019</v>
      </c>
      <c r="C555" s="8" t="s">
        <v>19</v>
      </c>
      <c r="D555" s="33">
        <v>25633.360000000001</v>
      </c>
      <c r="E555" s="34">
        <v>28551.45</v>
      </c>
      <c r="F555" s="34">
        <v>184.24</v>
      </c>
      <c r="G555" s="34">
        <v>1198.29</v>
      </c>
      <c r="H555" s="34">
        <v>33.35</v>
      </c>
    </row>
    <row r="556" spans="1:8" x14ac:dyDescent="0.35">
      <c r="A556" s="8" t="s">
        <v>35</v>
      </c>
      <c r="B556" s="33">
        <v>2020</v>
      </c>
      <c r="C556" s="8" t="s">
        <v>9</v>
      </c>
      <c r="D556" s="33">
        <v>23142.09</v>
      </c>
      <c r="E556" s="34">
        <v>21236.33</v>
      </c>
      <c r="F556" s="34">
        <v>21.84</v>
      </c>
      <c r="G556" s="34">
        <v>943.38</v>
      </c>
      <c r="H556" s="34">
        <v>35.6</v>
      </c>
    </row>
    <row r="557" spans="1:8" x14ac:dyDescent="0.35">
      <c r="A557" s="8" t="s">
        <v>10</v>
      </c>
      <c r="B557" s="33">
        <v>2018</v>
      </c>
      <c r="C557" s="8" t="s">
        <v>11</v>
      </c>
      <c r="D557" s="33">
        <v>44944.160000000003</v>
      </c>
      <c r="E557" s="34">
        <v>47468.77</v>
      </c>
      <c r="F557" s="34">
        <v>135.79</v>
      </c>
      <c r="G557" s="34">
        <v>1222.9100000000001</v>
      </c>
      <c r="H557" s="34">
        <v>43.53</v>
      </c>
    </row>
    <row r="558" spans="1:8" x14ac:dyDescent="0.35">
      <c r="A558" s="8" t="s">
        <v>16</v>
      </c>
      <c r="B558" s="33">
        <v>2020</v>
      </c>
      <c r="C558" s="8" t="s">
        <v>11</v>
      </c>
      <c r="D558" s="33">
        <v>34376.019999999997</v>
      </c>
      <c r="E558" s="34">
        <v>33216.93</v>
      </c>
      <c r="F558" s="34">
        <v>31.23</v>
      </c>
      <c r="G558" s="34">
        <v>341.62</v>
      </c>
      <c r="H558" s="34">
        <v>37.43</v>
      </c>
    </row>
    <row r="559" spans="1:8" x14ac:dyDescent="0.35">
      <c r="A559" s="8" t="s">
        <v>14</v>
      </c>
      <c r="B559" s="33">
        <v>2021</v>
      </c>
      <c r="C559" s="8" t="s">
        <v>11</v>
      </c>
      <c r="D559" s="33">
        <v>8164.82</v>
      </c>
      <c r="E559" s="34">
        <v>7396.43</v>
      </c>
      <c r="F559" s="34">
        <v>55.7</v>
      </c>
      <c r="G559" s="34">
        <v>974.57</v>
      </c>
      <c r="H559" s="34">
        <v>31.37</v>
      </c>
    </row>
    <row r="560" spans="1:8" x14ac:dyDescent="0.35">
      <c r="A560" s="8" t="s">
        <v>18</v>
      </c>
      <c r="B560" s="33">
        <v>2018</v>
      </c>
      <c r="C560" s="8" t="s">
        <v>20</v>
      </c>
      <c r="D560" s="33">
        <v>15882.09</v>
      </c>
      <c r="E560" s="34">
        <v>17533.349999999999</v>
      </c>
      <c r="F560" s="34">
        <v>64.38</v>
      </c>
      <c r="G560" s="34">
        <v>43.75</v>
      </c>
      <c r="H560" s="34">
        <v>56.53</v>
      </c>
    </row>
    <row r="561" spans="1:8" x14ac:dyDescent="0.35">
      <c r="A561" s="8" t="s">
        <v>31</v>
      </c>
      <c r="B561" s="33">
        <v>2021</v>
      </c>
      <c r="C561" s="8" t="s">
        <v>11</v>
      </c>
      <c r="D561" s="33">
        <v>17180.080000000002</v>
      </c>
      <c r="E561" s="34">
        <v>16230.16</v>
      </c>
      <c r="F561" s="34">
        <v>167.41</v>
      </c>
      <c r="G561" s="34">
        <v>555.15</v>
      </c>
      <c r="H561" s="34">
        <v>53.84</v>
      </c>
    </row>
    <row r="562" spans="1:8" x14ac:dyDescent="0.35">
      <c r="A562" s="8" t="s">
        <v>16</v>
      </c>
      <c r="B562" s="33">
        <v>2023</v>
      </c>
      <c r="C562" s="8" t="s">
        <v>15</v>
      </c>
      <c r="D562" s="33">
        <v>35046.879999999997</v>
      </c>
      <c r="E562" s="34">
        <v>28836.400000000001</v>
      </c>
      <c r="F562" s="34">
        <v>61.06</v>
      </c>
      <c r="G562" s="34">
        <v>877.75</v>
      </c>
      <c r="H562" s="34">
        <v>32.479999999999997</v>
      </c>
    </row>
    <row r="563" spans="1:8" x14ac:dyDescent="0.35">
      <c r="A563" s="8" t="s">
        <v>23</v>
      </c>
      <c r="B563" s="33">
        <v>2019</v>
      </c>
      <c r="C563" s="8" t="s">
        <v>13</v>
      </c>
      <c r="D563" s="33">
        <v>18282.900000000001</v>
      </c>
      <c r="E563" s="34">
        <v>19907.88</v>
      </c>
      <c r="F563" s="34">
        <v>117.04</v>
      </c>
      <c r="G563" s="34">
        <v>218.42</v>
      </c>
      <c r="H563" s="34">
        <v>61.1</v>
      </c>
    </row>
    <row r="564" spans="1:8" x14ac:dyDescent="0.35">
      <c r="A564" s="8" t="s">
        <v>35</v>
      </c>
      <c r="B564" s="33">
        <v>2019</v>
      </c>
      <c r="C564" s="8" t="s">
        <v>22</v>
      </c>
      <c r="D564" s="33">
        <v>27908.29</v>
      </c>
      <c r="E564" s="34">
        <v>31702.71</v>
      </c>
      <c r="F564" s="34">
        <v>122.95</v>
      </c>
      <c r="G564" s="34">
        <v>839.65</v>
      </c>
      <c r="H564" s="34">
        <v>65.67</v>
      </c>
    </row>
    <row r="565" spans="1:8" x14ac:dyDescent="0.35">
      <c r="A565" s="8" t="s">
        <v>29</v>
      </c>
      <c r="B565" s="33">
        <v>2018</v>
      </c>
      <c r="C565" s="8" t="s">
        <v>19</v>
      </c>
      <c r="D565" s="33">
        <v>24333.7</v>
      </c>
      <c r="E565" s="34">
        <v>23559.3</v>
      </c>
      <c r="F565" s="34">
        <v>144.41</v>
      </c>
      <c r="G565" s="34">
        <v>764.54</v>
      </c>
      <c r="H565" s="34">
        <v>48.55</v>
      </c>
    </row>
    <row r="566" spans="1:8" x14ac:dyDescent="0.35">
      <c r="A566" s="8" t="s">
        <v>17</v>
      </c>
      <c r="B566" s="33">
        <v>2021</v>
      </c>
      <c r="C566" s="8" t="s">
        <v>20</v>
      </c>
      <c r="D566" s="33">
        <v>27103.78</v>
      </c>
      <c r="E566" s="34">
        <v>29818.560000000001</v>
      </c>
      <c r="F566" s="34">
        <v>34.950000000000003</v>
      </c>
      <c r="G566" s="34">
        <v>724.83</v>
      </c>
      <c r="H566" s="34">
        <v>40.83</v>
      </c>
    </row>
    <row r="567" spans="1:8" x14ac:dyDescent="0.35">
      <c r="A567" s="8" t="s">
        <v>31</v>
      </c>
      <c r="B567" s="33">
        <v>2019</v>
      </c>
      <c r="C567" s="8" t="s">
        <v>19</v>
      </c>
      <c r="D567" s="33">
        <v>23412.25</v>
      </c>
      <c r="E567" s="34">
        <v>23514.13</v>
      </c>
      <c r="F567" s="34">
        <v>178.36</v>
      </c>
      <c r="G567" s="34">
        <v>712.72</v>
      </c>
      <c r="H567" s="34">
        <v>33.65</v>
      </c>
    </row>
    <row r="568" spans="1:8" x14ac:dyDescent="0.35">
      <c r="A568" s="8" t="s">
        <v>35</v>
      </c>
      <c r="B568" s="33">
        <v>2021</v>
      </c>
      <c r="C568" s="8" t="s">
        <v>20</v>
      </c>
      <c r="D568" s="33">
        <v>24006.25</v>
      </c>
      <c r="E568" s="34">
        <v>24000.12</v>
      </c>
      <c r="F568" s="34">
        <v>149.30000000000001</v>
      </c>
      <c r="G568" s="34">
        <v>346.78</v>
      </c>
      <c r="H568" s="34">
        <v>65.239999999999995</v>
      </c>
    </row>
    <row r="569" spans="1:8" x14ac:dyDescent="0.35">
      <c r="A569" s="8" t="s">
        <v>23</v>
      </c>
      <c r="B569" s="33">
        <v>2020</v>
      </c>
      <c r="C569" s="8" t="s">
        <v>22</v>
      </c>
      <c r="D569" s="33">
        <v>20684.599999999999</v>
      </c>
      <c r="E569" s="34">
        <v>23718.31</v>
      </c>
      <c r="F569" s="34">
        <v>177.96</v>
      </c>
      <c r="G569" s="34">
        <v>906.28</v>
      </c>
      <c r="H569" s="34">
        <v>34.47</v>
      </c>
    </row>
    <row r="570" spans="1:8" x14ac:dyDescent="0.35">
      <c r="A570" s="8" t="s">
        <v>34</v>
      </c>
      <c r="B570" s="33">
        <v>2019</v>
      </c>
      <c r="C570" s="8" t="s">
        <v>15</v>
      </c>
      <c r="D570" s="33">
        <v>43986.15</v>
      </c>
      <c r="E570" s="34">
        <v>45143.65</v>
      </c>
      <c r="F570" s="34">
        <v>98.37</v>
      </c>
      <c r="G570" s="34">
        <v>806.13</v>
      </c>
      <c r="H570" s="34">
        <v>42.78</v>
      </c>
    </row>
    <row r="571" spans="1:8" x14ac:dyDescent="0.35">
      <c r="A571" s="8" t="s">
        <v>10</v>
      </c>
      <c r="B571" s="33">
        <v>2019</v>
      </c>
      <c r="C571" s="8" t="s">
        <v>19</v>
      </c>
      <c r="D571" s="33">
        <v>43932.7</v>
      </c>
      <c r="E571" s="34">
        <v>51906.76</v>
      </c>
      <c r="F571" s="34">
        <v>52.28</v>
      </c>
      <c r="G571" s="34">
        <v>1223.81</v>
      </c>
      <c r="H571" s="34">
        <v>32.22</v>
      </c>
    </row>
    <row r="572" spans="1:8" x14ac:dyDescent="0.35">
      <c r="A572" s="8" t="s">
        <v>34</v>
      </c>
      <c r="B572" s="33">
        <v>2022</v>
      </c>
      <c r="C572" s="8" t="s">
        <v>11</v>
      </c>
      <c r="D572" s="33">
        <v>34297.800000000003</v>
      </c>
      <c r="E572" s="34">
        <v>39263.78</v>
      </c>
      <c r="F572" s="34">
        <v>50.86</v>
      </c>
      <c r="G572" s="34">
        <v>1032.2</v>
      </c>
      <c r="H572" s="34">
        <v>62.91</v>
      </c>
    </row>
    <row r="573" spans="1:8" x14ac:dyDescent="0.35">
      <c r="A573" s="8" t="s">
        <v>21</v>
      </c>
      <c r="B573" s="33">
        <v>2019</v>
      </c>
      <c r="C573" s="8" t="s">
        <v>11</v>
      </c>
      <c r="D573" s="33">
        <v>46009.35</v>
      </c>
      <c r="E573" s="34">
        <v>45497.33</v>
      </c>
      <c r="F573" s="34">
        <v>40.04</v>
      </c>
      <c r="G573" s="34">
        <v>1157.17</v>
      </c>
      <c r="H573" s="34">
        <v>66.58</v>
      </c>
    </row>
    <row r="574" spans="1:8" x14ac:dyDescent="0.35">
      <c r="A574" s="8" t="s">
        <v>23</v>
      </c>
      <c r="B574" s="33">
        <v>2023</v>
      </c>
      <c r="C574" s="8" t="s">
        <v>13</v>
      </c>
      <c r="D574" s="33">
        <v>34738.28</v>
      </c>
      <c r="E574" s="34">
        <v>27945.72</v>
      </c>
      <c r="F574" s="34">
        <v>133.57</v>
      </c>
      <c r="G574" s="34">
        <v>126.33</v>
      </c>
      <c r="H574" s="34">
        <v>57.38</v>
      </c>
    </row>
    <row r="575" spans="1:8" x14ac:dyDescent="0.35">
      <c r="A575" s="8" t="s">
        <v>12</v>
      </c>
      <c r="B575" s="33">
        <v>2024</v>
      </c>
      <c r="C575" s="8" t="s">
        <v>15</v>
      </c>
      <c r="D575" s="33">
        <v>32804.559999999998</v>
      </c>
      <c r="E575" s="34">
        <v>27648.66</v>
      </c>
      <c r="F575" s="34">
        <v>199.49</v>
      </c>
      <c r="G575" s="34">
        <v>832.19</v>
      </c>
      <c r="H575" s="34">
        <v>44.46</v>
      </c>
    </row>
    <row r="576" spans="1:8" x14ac:dyDescent="0.35">
      <c r="A576" s="8" t="s">
        <v>8</v>
      </c>
      <c r="B576" s="33">
        <v>2018</v>
      </c>
      <c r="C576" s="8" t="s">
        <v>11</v>
      </c>
      <c r="D576" s="33">
        <v>16184.37</v>
      </c>
      <c r="E576" s="34">
        <v>13070.43</v>
      </c>
      <c r="F576" s="34">
        <v>87.6</v>
      </c>
      <c r="G576" s="34">
        <v>779.58</v>
      </c>
      <c r="H576" s="34">
        <v>52.8</v>
      </c>
    </row>
    <row r="577" spans="1:8" x14ac:dyDescent="0.35">
      <c r="A577" s="8" t="s">
        <v>16</v>
      </c>
      <c r="B577" s="33">
        <v>2023</v>
      </c>
      <c r="C577" s="8" t="s">
        <v>15</v>
      </c>
      <c r="D577" s="33">
        <v>29511.37</v>
      </c>
      <c r="E577" s="34">
        <v>26246.42</v>
      </c>
      <c r="F577" s="34">
        <v>29.4</v>
      </c>
      <c r="G577" s="34">
        <v>55.16</v>
      </c>
      <c r="H577" s="34">
        <v>44.16</v>
      </c>
    </row>
    <row r="578" spans="1:8" x14ac:dyDescent="0.35">
      <c r="A578" s="8" t="s">
        <v>12</v>
      </c>
      <c r="B578" s="33">
        <v>2019</v>
      </c>
      <c r="C578" s="8" t="s">
        <v>20</v>
      </c>
      <c r="D578" s="33">
        <v>31122.240000000002</v>
      </c>
      <c r="E578" s="34">
        <v>29274.75</v>
      </c>
      <c r="F578" s="34">
        <v>53.28</v>
      </c>
      <c r="G578" s="34">
        <v>1090.3800000000001</v>
      </c>
      <c r="H578" s="34">
        <v>50.42</v>
      </c>
    </row>
    <row r="579" spans="1:8" x14ac:dyDescent="0.35">
      <c r="A579" s="8" t="s">
        <v>12</v>
      </c>
      <c r="B579" s="33">
        <v>2024</v>
      </c>
      <c r="C579" s="8" t="s">
        <v>13</v>
      </c>
      <c r="D579" s="33">
        <v>7521.02</v>
      </c>
      <c r="E579" s="34">
        <v>6162.1</v>
      </c>
      <c r="F579" s="34">
        <v>125.48</v>
      </c>
      <c r="G579" s="34">
        <v>811.53</v>
      </c>
      <c r="H579" s="34">
        <v>47.85</v>
      </c>
    </row>
    <row r="580" spans="1:8" x14ac:dyDescent="0.35">
      <c r="A580" s="8" t="s">
        <v>31</v>
      </c>
      <c r="B580" s="33">
        <v>2022</v>
      </c>
      <c r="C580" s="8" t="s">
        <v>19</v>
      </c>
      <c r="D580" s="33">
        <v>28725.46</v>
      </c>
      <c r="E580" s="34">
        <v>28821.33</v>
      </c>
      <c r="F580" s="34">
        <v>126.02</v>
      </c>
      <c r="G580" s="34">
        <v>412.4</v>
      </c>
      <c r="H580" s="34">
        <v>48.87</v>
      </c>
    </row>
    <row r="581" spans="1:8" x14ac:dyDescent="0.35">
      <c r="A581" s="8" t="s">
        <v>28</v>
      </c>
      <c r="B581" s="33">
        <v>2018</v>
      </c>
      <c r="C581" s="8" t="s">
        <v>25</v>
      </c>
      <c r="D581" s="33">
        <v>18905.86</v>
      </c>
      <c r="E581" s="34">
        <v>18077.939999999999</v>
      </c>
      <c r="F581" s="34">
        <v>47.45</v>
      </c>
      <c r="G581" s="34">
        <v>630.44000000000005</v>
      </c>
      <c r="H581" s="34">
        <v>67.55</v>
      </c>
    </row>
    <row r="582" spans="1:8" x14ac:dyDescent="0.35">
      <c r="A582" s="8" t="s">
        <v>17</v>
      </c>
      <c r="B582" s="33">
        <v>2021</v>
      </c>
      <c r="C582" s="8" t="s">
        <v>19</v>
      </c>
      <c r="D582" s="33">
        <v>44966.77</v>
      </c>
      <c r="E582" s="34">
        <v>51324.35</v>
      </c>
      <c r="F582" s="34">
        <v>194.58</v>
      </c>
      <c r="G582" s="34">
        <v>743.47</v>
      </c>
      <c r="H582" s="34">
        <v>51.68</v>
      </c>
    </row>
    <row r="583" spans="1:8" x14ac:dyDescent="0.35">
      <c r="A583" s="8" t="s">
        <v>27</v>
      </c>
      <c r="B583" s="33">
        <v>2020</v>
      </c>
      <c r="C583" s="8" t="s">
        <v>9</v>
      </c>
      <c r="D583" s="33">
        <v>30142.42</v>
      </c>
      <c r="E583" s="34">
        <v>34331.56</v>
      </c>
      <c r="F583" s="34">
        <v>185.41</v>
      </c>
      <c r="G583" s="34">
        <v>182.81</v>
      </c>
      <c r="H583" s="34">
        <v>67.209999999999994</v>
      </c>
    </row>
    <row r="584" spans="1:8" x14ac:dyDescent="0.35">
      <c r="A584" s="8" t="s">
        <v>35</v>
      </c>
      <c r="B584" s="33">
        <v>2024</v>
      </c>
      <c r="C584" s="8" t="s">
        <v>22</v>
      </c>
      <c r="D584" s="33">
        <v>1034.78</v>
      </c>
      <c r="E584" s="34">
        <v>918.78</v>
      </c>
      <c r="F584" s="34">
        <v>144.59</v>
      </c>
      <c r="G584" s="34">
        <v>1097.06</v>
      </c>
      <c r="H584" s="34">
        <v>40.69</v>
      </c>
    </row>
    <row r="585" spans="1:8" x14ac:dyDescent="0.35">
      <c r="A585" s="8" t="s">
        <v>14</v>
      </c>
      <c r="B585" s="33">
        <v>2020</v>
      </c>
      <c r="C585" s="8" t="s">
        <v>13</v>
      </c>
      <c r="D585" s="33">
        <v>23031.759999999998</v>
      </c>
      <c r="E585" s="34">
        <v>25472.53</v>
      </c>
      <c r="F585" s="34">
        <v>117.75</v>
      </c>
      <c r="G585" s="34">
        <v>1061.0899999999999</v>
      </c>
      <c r="H585" s="34">
        <v>36.450000000000003</v>
      </c>
    </row>
    <row r="586" spans="1:8" x14ac:dyDescent="0.35">
      <c r="A586" s="8" t="s">
        <v>28</v>
      </c>
      <c r="B586" s="33">
        <v>2023</v>
      </c>
      <c r="C586" s="8" t="s">
        <v>20</v>
      </c>
      <c r="D586" s="33">
        <v>22878.01</v>
      </c>
      <c r="E586" s="34">
        <v>18853.740000000002</v>
      </c>
      <c r="F586" s="34">
        <v>96.88</v>
      </c>
      <c r="G586" s="34">
        <v>731.86</v>
      </c>
      <c r="H586" s="34">
        <v>60.9</v>
      </c>
    </row>
    <row r="587" spans="1:8" x14ac:dyDescent="0.35">
      <c r="A587" s="8" t="s">
        <v>30</v>
      </c>
      <c r="B587" s="33">
        <v>2019</v>
      </c>
      <c r="C587" s="8" t="s">
        <v>25</v>
      </c>
      <c r="D587" s="33">
        <v>31125.26</v>
      </c>
      <c r="E587" s="34">
        <v>28142.7</v>
      </c>
      <c r="F587" s="34">
        <v>128.08000000000001</v>
      </c>
      <c r="G587" s="34">
        <v>902.52</v>
      </c>
      <c r="H587" s="34">
        <v>49.78</v>
      </c>
    </row>
    <row r="588" spans="1:8" x14ac:dyDescent="0.35">
      <c r="A588" s="8" t="s">
        <v>33</v>
      </c>
      <c r="B588" s="33">
        <v>2019</v>
      </c>
      <c r="C588" s="8" t="s">
        <v>13</v>
      </c>
      <c r="D588" s="33">
        <v>47749.85</v>
      </c>
      <c r="E588" s="34">
        <v>39215.5</v>
      </c>
      <c r="F588" s="34">
        <v>82.49</v>
      </c>
      <c r="G588" s="34">
        <v>514.45000000000005</v>
      </c>
      <c r="H588" s="34">
        <v>58.21</v>
      </c>
    </row>
    <row r="589" spans="1:8" x14ac:dyDescent="0.35">
      <c r="A589" s="8" t="s">
        <v>35</v>
      </c>
      <c r="B589" s="33">
        <v>2021</v>
      </c>
      <c r="C589" s="8" t="s">
        <v>20</v>
      </c>
      <c r="D589" s="33">
        <v>40454.79</v>
      </c>
      <c r="E589" s="34">
        <v>34950.620000000003</v>
      </c>
      <c r="F589" s="34">
        <v>42.27</v>
      </c>
      <c r="G589" s="34">
        <v>1135.99</v>
      </c>
      <c r="H589" s="34">
        <v>66.63</v>
      </c>
    </row>
    <row r="590" spans="1:8" x14ac:dyDescent="0.35">
      <c r="A590" s="8" t="s">
        <v>18</v>
      </c>
      <c r="B590" s="33">
        <v>2024</v>
      </c>
      <c r="C590" s="8" t="s">
        <v>22</v>
      </c>
      <c r="D590" s="33">
        <v>39984.129999999997</v>
      </c>
      <c r="E590" s="34">
        <v>38330.43</v>
      </c>
      <c r="F590" s="34">
        <v>165.75</v>
      </c>
      <c r="G590" s="34">
        <v>849.12</v>
      </c>
      <c r="H590" s="34">
        <v>45.39</v>
      </c>
    </row>
    <row r="591" spans="1:8" x14ac:dyDescent="0.35">
      <c r="A591" s="8" t="s">
        <v>28</v>
      </c>
      <c r="B591" s="33">
        <v>2021</v>
      </c>
      <c r="C591" s="8" t="s">
        <v>19</v>
      </c>
      <c r="D591" s="33">
        <v>23379.55</v>
      </c>
      <c r="E591" s="34">
        <v>21260.31</v>
      </c>
      <c r="F591" s="34">
        <v>97.11</v>
      </c>
      <c r="G591" s="34">
        <v>1086.3499999999999</v>
      </c>
      <c r="H591" s="34">
        <v>56.15</v>
      </c>
    </row>
    <row r="592" spans="1:8" x14ac:dyDescent="0.35">
      <c r="A592" s="8" t="s">
        <v>10</v>
      </c>
      <c r="B592" s="33">
        <v>2018</v>
      </c>
      <c r="C592" s="8" t="s">
        <v>22</v>
      </c>
      <c r="D592" s="33">
        <v>47458.45</v>
      </c>
      <c r="E592" s="34">
        <v>55336.83</v>
      </c>
      <c r="F592" s="34">
        <v>20.91</v>
      </c>
      <c r="G592" s="34">
        <v>1379.22</v>
      </c>
      <c r="H592" s="34">
        <v>67.83</v>
      </c>
    </row>
    <row r="593" spans="1:8" x14ac:dyDescent="0.35">
      <c r="A593" s="8" t="s">
        <v>17</v>
      </c>
      <c r="B593" s="33">
        <v>2020</v>
      </c>
      <c r="C593" s="8" t="s">
        <v>22</v>
      </c>
      <c r="D593" s="33">
        <v>20230.7</v>
      </c>
      <c r="E593" s="34">
        <v>24122.91</v>
      </c>
      <c r="F593" s="34">
        <v>32.229999999999997</v>
      </c>
      <c r="G593" s="34">
        <v>920.19</v>
      </c>
      <c r="H593" s="34">
        <v>63.28</v>
      </c>
    </row>
    <row r="594" spans="1:8" x14ac:dyDescent="0.35">
      <c r="A594" s="8" t="s">
        <v>31</v>
      </c>
      <c r="B594" s="33">
        <v>2020</v>
      </c>
      <c r="C594" s="8" t="s">
        <v>11</v>
      </c>
      <c r="D594" s="33">
        <v>36543.9</v>
      </c>
      <c r="E594" s="34">
        <v>42077.440000000002</v>
      </c>
      <c r="F594" s="34">
        <v>75.66</v>
      </c>
      <c r="G594" s="34">
        <v>742.48</v>
      </c>
      <c r="H594" s="34">
        <v>67.38</v>
      </c>
    </row>
    <row r="595" spans="1:8" x14ac:dyDescent="0.35">
      <c r="A595" s="8" t="s">
        <v>23</v>
      </c>
      <c r="B595" s="33">
        <v>2020</v>
      </c>
      <c r="C595" s="8" t="s">
        <v>19</v>
      </c>
      <c r="D595" s="33">
        <v>37140.65</v>
      </c>
      <c r="E595" s="34">
        <v>31065.59</v>
      </c>
      <c r="F595" s="34">
        <v>160.88999999999999</v>
      </c>
      <c r="G595" s="34">
        <v>194.7</v>
      </c>
      <c r="H595" s="34">
        <v>47.41</v>
      </c>
    </row>
    <row r="596" spans="1:8" x14ac:dyDescent="0.35">
      <c r="A596" s="8" t="s">
        <v>24</v>
      </c>
      <c r="B596" s="33">
        <v>2018</v>
      </c>
      <c r="C596" s="8" t="s">
        <v>20</v>
      </c>
      <c r="D596" s="33">
        <v>14616.52</v>
      </c>
      <c r="E596" s="34">
        <v>17039.16</v>
      </c>
      <c r="F596" s="34">
        <v>165.79</v>
      </c>
      <c r="G596" s="34">
        <v>283.04000000000002</v>
      </c>
      <c r="H596" s="34">
        <v>51.55</v>
      </c>
    </row>
    <row r="597" spans="1:8" x14ac:dyDescent="0.35">
      <c r="A597" s="8" t="s">
        <v>18</v>
      </c>
      <c r="B597" s="33">
        <v>2019</v>
      </c>
      <c r="C597" s="8" t="s">
        <v>22</v>
      </c>
      <c r="D597" s="33">
        <v>28457.58</v>
      </c>
      <c r="E597" s="34">
        <v>28855.919999999998</v>
      </c>
      <c r="F597" s="34">
        <v>156.07</v>
      </c>
      <c r="G597" s="34">
        <v>1277.54</v>
      </c>
      <c r="H597" s="34">
        <v>66.16</v>
      </c>
    </row>
    <row r="598" spans="1:8" x14ac:dyDescent="0.35">
      <c r="A598" s="8" t="s">
        <v>34</v>
      </c>
      <c r="B598" s="33">
        <v>2019</v>
      </c>
      <c r="C598" s="8" t="s">
        <v>20</v>
      </c>
      <c r="D598" s="33">
        <v>37997.83</v>
      </c>
      <c r="E598" s="34">
        <v>43183.88</v>
      </c>
      <c r="F598" s="34">
        <v>104.24</v>
      </c>
      <c r="G598" s="34">
        <v>268.41000000000003</v>
      </c>
      <c r="H598" s="34">
        <v>61.82</v>
      </c>
    </row>
    <row r="599" spans="1:8" x14ac:dyDescent="0.35">
      <c r="A599" s="8" t="s">
        <v>12</v>
      </c>
      <c r="B599" s="33">
        <v>2019</v>
      </c>
      <c r="C599" s="8" t="s">
        <v>9</v>
      </c>
      <c r="D599" s="33">
        <v>4786.6099999999997</v>
      </c>
      <c r="E599" s="34">
        <v>4613.1400000000003</v>
      </c>
      <c r="F599" s="34">
        <v>56.82</v>
      </c>
      <c r="G599" s="34">
        <v>687.26</v>
      </c>
      <c r="H599" s="34">
        <v>37.9</v>
      </c>
    </row>
    <row r="600" spans="1:8" x14ac:dyDescent="0.35">
      <c r="A600" s="8" t="s">
        <v>31</v>
      </c>
      <c r="B600" s="33">
        <v>2019</v>
      </c>
      <c r="C600" s="8" t="s">
        <v>25</v>
      </c>
      <c r="D600" s="33">
        <v>34188.550000000003</v>
      </c>
      <c r="E600" s="34">
        <v>27863.119999999999</v>
      </c>
      <c r="F600" s="34">
        <v>100.58</v>
      </c>
      <c r="G600" s="34">
        <v>1126.98</v>
      </c>
      <c r="H600" s="34">
        <v>52.19</v>
      </c>
    </row>
    <row r="601" spans="1:8" x14ac:dyDescent="0.35">
      <c r="A601" s="8" t="s">
        <v>29</v>
      </c>
      <c r="B601" s="33">
        <v>2022</v>
      </c>
      <c r="C601" s="8" t="s">
        <v>9</v>
      </c>
      <c r="D601" s="33">
        <v>34773.589999999997</v>
      </c>
      <c r="E601" s="34">
        <v>38031.519999999997</v>
      </c>
      <c r="F601" s="34">
        <v>147.56</v>
      </c>
      <c r="G601" s="34">
        <v>665.77</v>
      </c>
      <c r="H601" s="34">
        <v>31.45</v>
      </c>
    </row>
    <row r="602" spans="1:8" x14ac:dyDescent="0.35">
      <c r="A602" s="8" t="s">
        <v>35</v>
      </c>
      <c r="B602" s="33">
        <v>2022</v>
      </c>
      <c r="C602" s="8" t="s">
        <v>9</v>
      </c>
      <c r="D602" s="33">
        <v>22312.82</v>
      </c>
      <c r="E602" s="34">
        <v>23816.82</v>
      </c>
      <c r="F602" s="34">
        <v>165.49</v>
      </c>
      <c r="G602" s="34">
        <v>680.69</v>
      </c>
      <c r="H602" s="34">
        <v>46.33</v>
      </c>
    </row>
    <row r="603" spans="1:8" x14ac:dyDescent="0.35">
      <c r="A603" s="8" t="s">
        <v>16</v>
      </c>
      <c r="B603" s="33">
        <v>2024</v>
      </c>
      <c r="C603" s="8" t="s">
        <v>15</v>
      </c>
      <c r="D603" s="33">
        <v>14354.36</v>
      </c>
      <c r="E603" s="34">
        <v>15921.53</v>
      </c>
      <c r="F603" s="34">
        <v>83.92</v>
      </c>
      <c r="G603" s="34">
        <v>777.68</v>
      </c>
      <c r="H603" s="34">
        <v>34.24</v>
      </c>
    </row>
    <row r="604" spans="1:8" x14ac:dyDescent="0.35">
      <c r="A604" s="8" t="s">
        <v>10</v>
      </c>
      <c r="B604" s="33">
        <v>2019</v>
      </c>
      <c r="C604" s="8" t="s">
        <v>22</v>
      </c>
      <c r="D604" s="33">
        <v>23496.66</v>
      </c>
      <c r="E604" s="34">
        <v>22381.03</v>
      </c>
      <c r="F604" s="34">
        <v>79.81</v>
      </c>
      <c r="G604" s="34">
        <v>637.86</v>
      </c>
      <c r="H604" s="34">
        <v>50.8</v>
      </c>
    </row>
    <row r="605" spans="1:8" x14ac:dyDescent="0.35">
      <c r="A605" s="8" t="s">
        <v>30</v>
      </c>
      <c r="B605" s="33">
        <v>2018</v>
      </c>
      <c r="C605" s="8" t="s">
        <v>19</v>
      </c>
      <c r="D605" s="33">
        <v>27955.74</v>
      </c>
      <c r="E605" s="34">
        <v>27444.880000000001</v>
      </c>
      <c r="F605" s="34">
        <v>180.8</v>
      </c>
      <c r="G605" s="34">
        <v>107.24</v>
      </c>
      <c r="H605" s="34">
        <v>48.54</v>
      </c>
    </row>
    <row r="606" spans="1:8" x14ac:dyDescent="0.35">
      <c r="A606" s="8" t="s">
        <v>21</v>
      </c>
      <c r="B606" s="33">
        <v>2023</v>
      </c>
      <c r="C606" s="8" t="s">
        <v>13</v>
      </c>
      <c r="D606" s="33">
        <v>8999.8799999999992</v>
      </c>
      <c r="E606" s="34">
        <v>8655.15</v>
      </c>
      <c r="F606" s="34">
        <v>196.23</v>
      </c>
      <c r="G606" s="34">
        <v>1269.93</v>
      </c>
      <c r="H606" s="34">
        <v>46.42</v>
      </c>
    </row>
    <row r="607" spans="1:8" x14ac:dyDescent="0.35">
      <c r="A607" s="8" t="s">
        <v>21</v>
      </c>
      <c r="B607" s="33">
        <v>2019</v>
      </c>
      <c r="C607" s="8" t="s">
        <v>22</v>
      </c>
      <c r="D607" s="33">
        <v>8371.48</v>
      </c>
      <c r="E607" s="34">
        <v>8826.82</v>
      </c>
      <c r="F607" s="34">
        <v>92.24</v>
      </c>
      <c r="G607" s="34">
        <v>543.11</v>
      </c>
      <c r="H607" s="34">
        <v>69.38</v>
      </c>
    </row>
    <row r="608" spans="1:8" x14ac:dyDescent="0.35">
      <c r="A608" s="8" t="s">
        <v>10</v>
      </c>
      <c r="B608" s="33">
        <v>2019</v>
      </c>
      <c r="C608" s="8" t="s">
        <v>20</v>
      </c>
      <c r="D608" s="33">
        <v>7175.3</v>
      </c>
      <c r="E608" s="34">
        <v>7270.2</v>
      </c>
      <c r="F608" s="34">
        <v>31.16</v>
      </c>
      <c r="G608" s="34">
        <v>195.78</v>
      </c>
      <c r="H608" s="34">
        <v>34.31</v>
      </c>
    </row>
    <row r="609" spans="1:8" x14ac:dyDescent="0.35">
      <c r="A609" s="8" t="s">
        <v>14</v>
      </c>
      <c r="B609" s="33">
        <v>2019</v>
      </c>
      <c r="C609" s="8" t="s">
        <v>22</v>
      </c>
      <c r="D609" s="33">
        <v>35394.14</v>
      </c>
      <c r="E609" s="34">
        <v>33417.83</v>
      </c>
      <c r="F609" s="34">
        <v>73.87</v>
      </c>
      <c r="G609" s="34">
        <v>876.52</v>
      </c>
      <c r="H609" s="34">
        <v>49.58</v>
      </c>
    </row>
    <row r="610" spans="1:8" x14ac:dyDescent="0.35">
      <c r="A610" s="8" t="s">
        <v>14</v>
      </c>
      <c r="B610" s="33">
        <v>2018</v>
      </c>
      <c r="C610" s="8" t="s">
        <v>13</v>
      </c>
      <c r="D610" s="33">
        <v>44601.51</v>
      </c>
      <c r="E610" s="34">
        <v>40578.39</v>
      </c>
      <c r="F610" s="34">
        <v>48.8</v>
      </c>
      <c r="G610" s="34">
        <v>163</v>
      </c>
      <c r="H610" s="34">
        <v>36.99</v>
      </c>
    </row>
    <row r="611" spans="1:8" x14ac:dyDescent="0.35">
      <c r="A611" s="8" t="s">
        <v>21</v>
      </c>
      <c r="B611" s="33">
        <v>2019</v>
      </c>
      <c r="C611" s="8" t="s">
        <v>11</v>
      </c>
      <c r="D611" s="33">
        <v>16335.15</v>
      </c>
      <c r="E611" s="34">
        <v>15430.81</v>
      </c>
      <c r="F611" s="34">
        <v>23.54</v>
      </c>
      <c r="G611" s="34">
        <v>1127.3399999999999</v>
      </c>
      <c r="H611" s="34">
        <v>49.23</v>
      </c>
    </row>
    <row r="612" spans="1:8" x14ac:dyDescent="0.35">
      <c r="A612" s="8" t="s">
        <v>21</v>
      </c>
      <c r="B612" s="33">
        <v>2024</v>
      </c>
      <c r="C612" s="8" t="s">
        <v>11</v>
      </c>
      <c r="D612" s="33">
        <v>44823.94</v>
      </c>
      <c r="E612" s="34">
        <v>52763.9</v>
      </c>
      <c r="F612" s="34">
        <v>103.61</v>
      </c>
      <c r="G612" s="34">
        <v>227.69</v>
      </c>
      <c r="H612" s="34">
        <v>54.66</v>
      </c>
    </row>
    <row r="613" spans="1:8" x14ac:dyDescent="0.35">
      <c r="A613" s="8" t="s">
        <v>21</v>
      </c>
      <c r="B613" s="33">
        <v>2020</v>
      </c>
      <c r="C613" s="8" t="s">
        <v>22</v>
      </c>
      <c r="D613" s="33">
        <v>9384.3799999999992</v>
      </c>
      <c r="E613" s="34">
        <v>11112.64</v>
      </c>
      <c r="F613" s="34">
        <v>47.73</v>
      </c>
      <c r="G613" s="34">
        <v>1318.98</v>
      </c>
      <c r="H613" s="34">
        <v>54.46</v>
      </c>
    </row>
    <row r="614" spans="1:8" x14ac:dyDescent="0.35">
      <c r="A614" s="8" t="s">
        <v>16</v>
      </c>
      <c r="B614" s="33">
        <v>2024</v>
      </c>
      <c r="C614" s="8" t="s">
        <v>9</v>
      </c>
      <c r="D614" s="33">
        <v>3826.59</v>
      </c>
      <c r="E614" s="34">
        <v>3414.23</v>
      </c>
      <c r="F614" s="34">
        <v>167.08</v>
      </c>
      <c r="G614" s="34">
        <v>1380.53</v>
      </c>
      <c r="H614" s="34">
        <v>32.44</v>
      </c>
    </row>
    <row r="615" spans="1:8" x14ac:dyDescent="0.35">
      <c r="A615" s="8" t="s">
        <v>23</v>
      </c>
      <c r="B615" s="33">
        <v>2019</v>
      </c>
      <c r="C615" s="8" t="s">
        <v>20</v>
      </c>
      <c r="D615" s="33">
        <v>23249.73</v>
      </c>
      <c r="E615" s="34">
        <v>20742.89</v>
      </c>
      <c r="F615" s="34">
        <v>165.17</v>
      </c>
      <c r="G615" s="34">
        <v>234.1</v>
      </c>
      <c r="H615" s="34">
        <v>48.61</v>
      </c>
    </row>
    <row r="616" spans="1:8" x14ac:dyDescent="0.35">
      <c r="A616" s="8" t="s">
        <v>35</v>
      </c>
      <c r="B616" s="33">
        <v>2024</v>
      </c>
      <c r="C616" s="8" t="s">
        <v>9</v>
      </c>
      <c r="D616" s="33">
        <v>32314.45</v>
      </c>
      <c r="E616" s="34">
        <v>34638.559999999998</v>
      </c>
      <c r="F616" s="34">
        <v>25.06</v>
      </c>
      <c r="G616" s="34">
        <v>1144.69</v>
      </c>
      <c r="H616" s="34">
        <v>50.94</v>
      </c>
    </row>
    <row r="617" spans="1:8" x14ac:dyDescent="0.35">
      <c r="A617" s="8" t="s">
        <v>30</v>
      </c>
      <c r="B617" s="33">
        <v>2021</v>
      </c>
      <c r="C617" s="8" t="s">
        <v>13</v>
      </c>
      <c r="D617" s="33">
        <v>4823.97</v>
      </c>
      <c r="E617" s="34">
        <v>4800.67</v>
      </c>
      <c r="F617" s="34">
        <v>93.91</v>
      </c>
      <c r="G617" s="34">
        <v>699.56</v>
      </c>
      <c r="H617" s="34">
        <v>41.68</v>
      </c>
    </row>
    <row r="618" spans="1:8" x14ac:dyDescent="0.35">
      <c r="A618" s="8" t="s">
        <v>27</v>
      </c>
      <c r="B618" s="33">
        <v>2024</v>
      </c>
      <c r="C618" s="8" t="s">
        <v>20</v>
      </c>
      <c r="D618" s="33">
        <v>14124.13</v>
      </c>
      <c r="E618" s="34">
        <v>12918.47</v>
      </c>
      <c r="F618" s="34">
        <v>198.89</v>
      </c>
      <c r="G618" s="34">
        <v>800.59</v>
      </c>
      <c r="H618" s="34">
        <v>37.68</v>
      </c>
    </row>
    <row r="619" spans="1:8" x14ac:dyDescent="0.35">
      <c r="A619" s="8" t="s">
        <v>12</v>
      </c>
      <c r="B619" s="33">
        <v>2019</v>
      </c>
      <c r="C619" s="8" t="s">
        <v>9</v>
      </c>
      <c r="D619" s="33">
        <v>36202.160000000003</v>
      </c>
      <c r="E619" s="34">
        <v>35040.6</v>
      </c>
      <c r="F619" s="34">
        <v>48.78</v>
      </c>
      <c r="G619" s="34">
        <v>1147.96</v>
      </c>
      <c r="H619" s="34">
        <v>59.31</v>
      </c>
    </row>
    <row r="620" spans="1:8" x14ac:dyDescent="0.35">
      <c r="A620" s="8" t="s">
        <v>16</v>
      </c>
      <c r="B620" s="33">
        <v>2018</v>
      </c>
      <c r="C620" s="8" t="s">
        <v>20</v>
      </c>
      <c r="D620" s="33">
        <v>502.61</v>
      </c>
      <c r="E620" s="34">
        <v>406.69</v>
      </c>
      <c r="F620" s="34">
        <v>159.84</v>
      </c>
      <c r="G620" s="34">
        <v>818.87</v>
      </c>
      <c r="H620" s="34">
        <v>66.099999999999994</v>
      </c>
    </row>
    <row r="621" spans="1:8" x14ac:dyDescent="0.35">
      <c r="A621" s="8" t="s">
        <v>12</v>
      </c>
      <c r="B621" s="33">
        <v>2022</v>
      </c>
      <c r="C621" s="8" t="s">
        <v>19</v>
      </c>
      <c r="D621" s="33">
        <v>31865.01</v>
      </c>
      <c r="E621" s="34">
        <v>30788.79</v>
      </c>
      <c r="F621" s="34">
        <v>181.09</v>
      </c>
      <c r="G621" s="34">
        <v>1304.01</v>
      </c>
      <c r="H621" s="34">
        <v>58.7</v>
      </c>
    </row>
    <row r="622" spans="1:8" x14ac:dyDescent="0.35">
      <c r="A622" s="8" t="s">
        <v>16</v>
      </c>
      <c r="B622" s="33">
        <v>2018</v>
      </c>
      <c r="C622" s="8" t="s">
        <v>9</v>
      </c>
      <c r="D622" s="33">
        <v>6328.46</v>
      </c>
      <c r="E622" s="34">
        <v>6402.8</v>
      </c>
      <c r="F622" s="34">
        <v>77.930000000000007</v>
      </c>
      <c r="G622" s="34">
        <v>643.41999999999996</v>
      </c>
      <c r="H622" s="34">
        <v>68.819999999999993</v>
      </c>
    </row>
    <row r="623" spans="1:8" x14ac:dyDescent="0.35">
      <c r="A623" s="8" t="s">
        <v>29</v>
      </c>
      <c r="B623" s="33">
        <v>2019</v>
      </c>
      <c r="C623" s="8" t="s">
        <v>22</v>
      </c>
      <c r="D623" s="33">
        <v>4760.53</v>
      </c>
      <c r="E623" s="34">
        <v>4322.82</v>
      </c>
      <c r="F623" s="34">
        <v>45.4</v>
      </c>
      <c r="G623" s="34">
        <v>981.51</v>
      </c>
      <c r="H623" s="34">
        <v>54.37</v>
      </c>
    </row>
    <row r="624" spans="1:8" x14ac:dyDescent="0.35">
      <c r="A624" s="8" t="s">
        <v>18</v>
      </c>
      <c r="B624" s="33">
        <v>2024</v>
      </c>
      <c r="C624" s="8" t="s">
        <v>15</v>
      </c>
      <c r="D624" s="33">
        <v>42759.18</v>
      </c>
      <c r="E624" s="34">
        <v>42036.89</v>
      </c>
      <c r="F624" s="34">
        <v>117.14</v>
      </c>
      <c r="G624" s="34">
        <v>483.78</v>
      </c>
      <c r="H624" s="34">
        <v>48.8</v>
      </c>
    </row>
    <row r="625" spans="1:8" x14ac:dyDescent="0.35">
      <c r="A625" s="8" t="s">
        <v>29</v>
      </c>
      <c r="B625" s="33">
        <v>2022</v>
      </c>
      <c r="C625" s="8" t="s">
        <v>20</v>
      </c>
      <c r="D625" s="33">
        <v>31901.94</v>
      </c>
      <c r="E625" s="34">
        <v>36181.410000000003</v>
      </c>
      <c r="F625" s="34">
        <v>103.08</v>
      </c>
      <c r="G625" s="34">
        <v>157.44999999999999</v>
      </c>
      <c r="H625" s="34">
        <v>41.4</v>
      </c>
    </row>
    <row r="626" spans="1:8" x14ac:dyDescent="0.35">
      <c r="A626" s="8" t="s">
        <v>8</v>
      </c>
      <c r="B626" s="33">
        <v>2018</v>
      </c>
      <c r="C626" s="8" t="s">
        <v>25</v>
      </c>
      <c r="D626" s="33">
        <v>13304.77</v>
      </c>
      <c r="E626" s="34">
        <v>14606.84</v>
      </c>
      <c r="F626" s="34">
        <v>73.11</v>
      </c>
      <c r="G626" s="34">
        <v>1051.6600000000001</v>
      </c>
      <c r="H626" s="34">
        <v>31.58</v>
      </c>
    </row>
    <row r="627" spans="1:8" x14ac:dyDescent="0.35">
      <c r="A627" s="8" t="s">
        <v>10</v>
      </c>
      <c r="B627" s="33">
        <v>2018</v>
      </c>
      <c r="C627" s="8" t="s">
        <v>13</v>
      </c>
      <c r="D627" s="33">
        <v>26115</v>
      </c>
      <c r="E627" s="34">
        <v>30823.67</v>
      </c>
      <c r="F627" s="34">
        <v>144.24</v>
      </c>
      <c r="G627" s="34">
        <v>1182.1400000000001</v>
      </c>
      <c r="H627" s="34">
        <v>61.77</v>
      </c>
    </row>
    <row r="628" spans="1:8" x14ac:dyDescent="0.35">
      <c r="A628" s="8" t="s">
        <v>16</v>
      </c>
      <c r="B628" s="33">
        <v>2021</v>
      </c>
      <c r="C628" s="8" t="s">
        <v>20</v>
      </c>
      <c r="D628" s="33">
        <v>38697.269999999997</v>
      </c>
      <c r="E628" s="34">
        <v>39372.589999999997</v>
      </c>
      <c r="F628" s="34">
        <v>164.88</v>
      </c>
      <c r="G628" s="34">
        <v>1322.3</v>
      </c>
      <c r="H628" s="34">
        <v>53.28</v>
      </c>
    </row>
    <row r="629" spans="1:8" x14ac:dyDescent="0.35">
      <c r="A629" s="8" t="s">
        <v>29</v>
      </c>
      <c r="B629" s="33">
        <v>2018</v>
      </c>
      <c r="C629" s="8" t="s">
        <v>20</v>
      </c>
      <c r="D629" s="33">
        <v>4642.49</v>
      </c>
      <c r="E629" s="34">
        <v>5249.63</v>
      </c>
      <c r="F629" s="34">
        <v>195.04</v>
      </c>
      <c r="G629" s="34">
        <v>925.89</v>
      </c>
      <c r="H629" s="34">
        <v>35.89</v>
      </c>
    </row>
    <row r="630" spans="1:8" x14ac:dyDescent="0.35">
      <c r="A630" s="8" t="s">
        <v>29</v>
      </c>
      <c r="B630" s="33">
        <v>2020</v>
      </c>
      <c r="C630" s="8" t="s">
        <v>13</v>
      </c>
      <c r="D630" s="33">
        <v>32534.82</v>
      </c>
      <c r="E630" s="34">
        <v>28567.08</v>
      </c>
      <c r="F630" s="34">
        <v>55.41</v>
      </c>
      <c r="G630" s="34">
        <v>548.24</v>
      </c>
      <c r="H630" s="34">
        <v>44.9</v>
      </c>
    </row>
    <row r="631" spans="1:8" x14ac:dyDescent="0.35">
      <c r="A631" s="8" t="s">
        <v>27</v>
      </c>
      <c r="B631" s="33">
        <v>2018</v>
      </c>
      <c r="C631" s="8" t="s">
        <v>11</v>
      </c>
      <c r="D631" s="33">
        <v>33461.64</v>
      </c>
      <c r="E631" s="34">
        <v>38879.360000000001</v>
      </c>
      <c r="F631" s="34">
        <v>46.66</v>
      </c>
      <c r="G631" s="34">
        <v>74.94</v>
      </c>
      <c r="H631" s="34">
        <v>36.020000000000003</v>
      </c>
    </row>
    <row r="632" spans="1:8" x14ac:dyDescent="0.35">
      <c r="A632" s="8" t="s">
        <v>12</v>
      </c>
      <c r="B632" s="33">
        <v>2018</v>
      </c>
      <c r="C632" s="8" t="s">
        <v>13</v>
      </c>
      <c r="D632" s="33">
        <v>29875.17</v>
      </c>
      <c r="E632" s="34">
        <v>26717.15</v>
      </c>
      <c r="F632" s="34">
        <v>152.07</v>
      </c>
      <c r="G632" s="34">
        <v>1029.81</v>
      </c>
      <c r="H632" s="34">
        <v>60.95</v>
      </c>
    </row>
    <row r="633" spans="1:8" x14ac:dyDescent="0.35">
      <c r="A633" s="8" t="s">
        <v>26</v>
      </c>
      <c r="B633" s="33">
        <v>2023</v>
      </c>
      <c r="C633" s="8" t="s">
        <v>22</v>
      </c>
      <c r="D633" s="33">
        <v>30809.52</v>
      </c>
      <c r="E633" s="34">
        <v>29577.54</v>
      </c>
      <c r="F633" s="34">
        <v>165.09</v>
      </c>
      <c r="G633" s="34">
        <v>1303.1099999999999</v>
      </c>
      <c r="H633" s="34">
        <v>59.56</v>
      </c>
    </row>
    <row r="634" spans="1:8" x14ac:dyDescent="0.35">
      <c r="A634" s="8" t="s">
        <v>17</v>
      </c>
      <c r="B634" s="33">
        <v>2019</v>
      </c>
      <c r="C634" s="8" t="s">
        <v>11</v>
      </c>
      <c r="D634" s="33">
        <v>29803.85</v>
      </c>
      <c r="E634" s="34">
        <v>33831.42</v>
      </c>
      <c r="F634" s="34">
        <v>124.2</v>
      </c>
      <c r="G634" s="34">
        <v>549.85</v>
      </c>
      <c r="H634" s="34">
        <v>48.68</v>
      </c>
    </row>
    <row r="635" spans="1:8" x14ac:dyDescent="0.35">
      <c r="A635" s="8" t="s">
        <v>10</v>
      </c>
      <c r="B635" s="33">
        <v>2024</v>
      </c>
      <c r="C635" s="8" t="s">
        <v>9</v>
      </c>
      <c r="D635" s="33">
        <v>40420.06</v>
      </c>
      <c r="E635" s="34">
        <v>41377.71</v>
      </c>
      <c r="F635" s="34">
        <v>148.52000000000001</v>
      </c>
      <c r="G635" s="34">
        <v>1078.0899999999999</v>
      </c>
      <c r="H635" s="34">
        <v>66.05</v>
      </c>
    </row>
    <row r="636" spans="1:8" x14ac:dyDescent="0.35">
      <c r="A636" s="8" t="s">
        <v>30</v>
      </c>
      <c r="B636" s="33">
        <v>2018</v>
      </c>
      <c r="C636" s="8" t="s">
        <v>20</v>
      </c>
      <c r="D636" s="33">
        <v>29193.22</v>
      </c>
      <c r="E636" s="34">
        <v>32608.45</v>
      </c>
      <c r="F636" s="34">
        <v>153.99</v>
      </c>
      <c r="G636" s="34">
        <v>920.99</v>
      </c>
      <c r="H636" s="34">
        <v>58.96</v>
      </c>
    </row>
    <row r="637" spans="1:8" x14ac:dyDescent="0.35">
      <c r="A637" s="8" t="s">
        <v>8</v>
      </c>
      <c r="B637" s="33">
        <v>2018</v>
      </c>
      <c r="C637" s="8" t="s">
        <v>11</v>
      </c>
      <c r="D637" s="33">
        <v>19741.34</v>
      </c>
      <c r="E637" s="34">
        <v>21470.57</v>
      </c>
      <c r="F637" s="34">
        <v>156.19999999999999</v>
      </c>
      <c r="G637" s="34">
        <v>362.02</v>
      </c>
      <c r="H637" s="34">
        <v>31.69</v>
      </c>
    </row>
    <row r="638" spans="1:8" x14ac:dyDescent="0.35">
      <c r="A638" s="8" t="s">
        <v>23</v>
      </c>
      <c r="B638" s="33">
        <v>2020</v>
      </c>
      <c r="C638" s="8" t="s">
        <v>22</v>
      </c>
      <c r="D638" s="33">
        <v>9847.1299999999992</v>
      </c>
      <c r="E638" s="34">
        <v>7935</v>
      </c>
      <c r="F638" s="34">
        <v>154.38999999999999</v>
      </c>
      <c r="G638" s="34">
        <v>1322.17</v>
      </c>
      <c r="H638" s="34">
        <v>58.36</v>
      </c>
    </row>
    <row r="639" spans="1:8" x14ac:dyDescent="0.35">
      <c r="A639" s="8" t="s">
        <v>17</v>
      </c>
      <c r="B639" s="33">
        <v>2024</v>
      </c>
      <c r="C639" s="8" t="s">
        <v>19</v>
      </c>
      <c r="D639" s="33">
        <v>21595.8</v>
      </c>
      <c r="E639" s="34">
        <v>20770.57</v>
      </c>
      <c r="F639" s="34">
        <v>187.58</v>
      </c>
      <c r="G639" s="34">
        <v>363.04</v>
      </c>
      <c r="H639" s="34">
        <v>38.619999999999997</v>
      </c>
    </row>
    <row r="640" spans="1:8" x14ac:dyDescent="0.35">
      <c r="A640" s="8" t="s">
        <v>23</v>
      </c>
      <c r="B640" s="33">
        <v>2022</v>
      </c>
      <c r="C640" s="8" t="s">
        <v>19</v>
      </c>
      <c r="D640" s="33">
        <v>19458.71</v>
      </c>
      <c r="E640" s="34">
        <v>22447.19</v>
      </c>
      <c r="F640" s="34">
        <v>82.62</v>
      </c>
      <c r="G640" s="34">
        <v>1061.73</v>
      </c>
      <c r="H640" s="34">
        <v>50.84</v>
      </c>
    </row>
    <row r="641" spans="1:8" x14ac:dyDescent="0.35">
      <c r="A641" s="8" t="s">
        <v>32</v>
      </c>
      <c r="B641" s="33">
        <v>2022</v>
      </c>
      <c r="C641" s="8" t="s">
        <v>25</v>
      </c>
      <c r="D641" s="33">
        <v>40766.07</v>
      </c>
      <c r="E641" s="34">
        <v>40014.78</v>
      </c>
      <c r="F641" s="34">
        <v>102.87</v>
      </c>
      <c r="G641" s="34">
        <v>956.46</v>
      </c>
      <c r="H641" s="34">
        <v>69.94</v>
      </c>
    </row>
    <row r="642" spans="1:8" x14ac:dyDescent="0.35">
      <c r="A642" s="8" t="s">
        <v>33</v>
      </c>
      <c r="B642" s="33">
        <v>2023</v>
      </c>
      <c r="C642" s="8" t="s">
        <v>15</v>
      </c>
      <c r="D642" s="33">
        <v>7828.63</v>
      </c>
      <c r="E642" s="34">
        <v>6513.48</v>
      </c>
      <c r="F642" s="34">
        <v>174.68</v>
      </c>
      <c r="G642" s="34">
        <v>1393.99</v>
      </c>
      <c r="H642" s="34">
        <v>33.43</v>
      </c>
    </row>
    <row r="643" spans="1:8" x14ac:dyDescent="0.35">
      <c r="A643" s="8" t="s">
        <v>27</v>
      </c>
      <c r="B643" s="33">
        <v>2022</v>
      </c>
      <c r="C643" s="8" t="s">
        <v>15</v>
      </c>
      <c r="D643" s="33">
        <v>15899.39</v>
      </c>
      <c r="E643" s="34">
        <v>16551.560000000001</v>
      </c>
      <c r="F643" s="34">
        <v>196.11</v>
      </c>
      <c r="G643" s="34">
        <v>1357.47</v>
      </c>
      <c r="H643" s="34">
        <v>68.19</v>
      </c>
    </row>
    <row r="644" spans="1:8" x14ac:dyDescent="0.35">
      <c r="A644" s="8" t="s">
        <v>16</v>
      </c>
      <c r="B644" s="33">
        <v>2021</v>
      </c>
      <c r="C644" s="8" t="s">
        <v>22</v>
      </c>
      <c r="D644" s="33">
        <v>10037.84</v>
      </c>
      <c r="E644" s="34">
        <v>10618.35</v>
      </c>
      <c r="F644" s="34">
        <v>107.95</v>
      </c>
      <c r="G644" s="34">
        <v>1192.3800000000001</v>
      </c>
      <c r="H644" s="34">
        <v>64.2</v>
      </c>
    </row>
    <row r="645" spans="1:8" x14ac:dyDescent="0.35">
      <c r="A645" s="8" t="s">
        <v>28</v>
      </c>
      <c r="B645" s="33">
        <v>2019</v>
      </c>
      <c r="C645" s="8" t="s">
        <v>13</v>
      </c>
      <c r="D645" s="33">
        <v>28818.65</v>
      </c>
      <c r="E645" s="34">
        <v>26518.28</v>
      </c>
      <c r="F645" s="34">
        <v>185.1</v>
      </c>
      <c r="G645" s="34">
        <v>890.73</v>
      </c>
      <c r="H645" s="34">
        <v>32.159999999999997</v>
      </c>
    </row>
    <row r="646" spans="1:8" x14ac:dyDescent="0.35">
      <c r="A646" s="8" t="s">
        <v>8</v>
      </c>
      <c r="B646" s="33">
        <v>2023</v>
      </c>
      <c r="C646" s="8" t="s">
        <v>11</v>
      </c>
      <c r="D646" s="33">
        <v>13625.18</v>
      </c>
      <c r="E646" s="34">
        <v>13845.11</v>
      </c>
      <c r="F646" s="34">
        <v>128.26</v>
      </c>
      <c r="G646" s="34">
        <v>12.22</v>
      </c>
      <c r="H646" s="34">
        <v>69.8</v>
      </c>
    </row>
    <row r="647" spans="1:8" x14ac:dyDescent="0.35">
      <c r="A647" s="8" t="s">
        <v>34</v>
      </c>
      <c r="B647" s="33">
        <v>2019</v>
      </c>
      <c r="C647" s="8" t="s">
        <v>15</v>
      </c>
      <c r="D647" s="33">
        <v>49616.68</v>
      </c>
      <c r="E647" s="34">
        <v>47664.9</v>
      </c>
      <c r="F647" s="34">
        <v>111.65</v>
      </c>
      <c r="G647" s="34">
        <v>1195.6099999999999</v>
      </c>
      <c r="H647" s="34">
        <v>56.87</v>
      </c>
    </row>
    <row r="648" spans="1:8" x14ac:dyDescent="0.35">
      <c r="A648" s="8" t="s">
        <v>14</v>
      </c>
      <c r="B648" s="33">
        <v>2021</v>
      </c>
      <c r="C648" s="8" t="s">
        <v>9</v>
      </c>
      <c r="D648" s="33">
        <v>42837.63</v>
      </c>
      <c r="E648" s="34">
        <v>46371.3</v>
      </c>
      <c r="F648" s="34">
        <v>57.13</v>
      </c>
      <c r="G648" s="34">
        <v>90.51</v>
      </c>
      <c r="H648" s="34">
        <v>48</v>
      </c>
    </row>
    <row r="649" spans="1:8" x14ac:dyDescent="0.35">
      <c r="A649" s="8" t="s">
        <v>30</v>
      </c>
      <c r="B649" s="33">
        <v>2024</v>
      </c>
      <c r="C649" s="8" t="s">
        <v>19</v>
      </c>
      <c r="D649" s="33">
        <v>816.85</v>
      </c>
      <c r="E649" s="34">
        <v>717.12</v>
      </c>
      <c r="F649" s="34">
        <v>108.96</v>
      </c>
      <c r="G649" s="34">
        <v>916.84</v>
      </c>
      <c r="H649" s="34">
        <v>32.479999999999997</v>
      </c>
    </row>
    <row r="650" spans="1:8" x14ac:dyDescent="0.35">
      <c r="A650" s="8" t="s">
        <v>29</v>
      </c>
      <c r="B650" s="33">
        <v>2018</v>
      </c>
      <c r="C650" s="8" t="s">
        <v>19</v>
      </c>
      <c r="D650" s="33">
        <v>17134.55</v>
      </c>
      <c r="E650" s="34">
        <v>19550.91</v>
      </c>
      <c r="F650" s="34">
        <v>185.98</v>
      </c>
      <c r="G650" s="34">
        <v>588.94000000000005</v>
      </c>
      <c r="H650" s="34">
        <v>37.380000000000003</v>
      </c>
    </row>
    <row r="651" spans="1:8" x14ac:dyDescent="0.35">
      <c r="A651" s="8" t="s">
        <v>10</v>
      </c>
      <c r="B651" s="33">
        <v>2021</v>
      </c>
      <c r="C651" s="8" t="s">
        <v>9</v>
      </c>
      <c r="D651" s="33">
        <v>38562.46</v>
      </c>
      <c r="E651" s="34">
        <v>44717.25</v>
      </c>
      <c r="F651" s="34">
        <v>76.12</v>
      </c>
      <c r="G651" s="34">
        <v>1332.68</v>
      </c>
      <c r="H651" s="34">
        <v>33.450000000000003</v>
      </c>
    </row>
    <row r="652" spans="1:8" x14ac:dyDescent="0.35">
      <c r="A652" s="8" t="s">
        <v>33</v>
      </c>
      <c r="B652" s="33">
        <v>2023</v>
      </c>
      <c r="C652" s="8" t="s">
        <v>11</v>
      </c>
      <c r="D652" s="33">
        <v>14451.64</v>
      </c>
      <c r="E652" s="34">
        <v>12964.99</v>
      </c>
      <c r="F652" s="34">
        <v>197.13</v>
      </c>
      <c r="G652" s="34">
        <v>1209.0899999999999</v>
      </c>
      <c r="H652" s="34">
        <v>32.369999999999997</v>
      </c>
    </row>
    <row r="653" spans="1:8" x14ac:dyDescent="0.35">
      <c r="A653" s="8" t="s">
        <v>27</v>
      </c>
      <c r="B653" s="33">
        <v>2021</v>
      </c>
      <c r="C653" s="8" t="s">
        <v>11</v>
      </c>
      <c r="D653" s="33">
        <v>13211.89</v>
      </c>
      <c r="E653" s="34">
        <v>12016.28</v>
      </c>
      <c r="F653" s="34">
        <v>98.46</v>
      </c>
      <c r="G653" s="34">
        <v>452.4</v>
      </c>
      <c r="H653" s="34">
        <v>42.85</v>
      </c>
    </row>
    <row r="654" spans="1:8" x14ac:dyDescent="0.35">
      <c r="A654" s="8" t="s">
        <v>30</v>
      </c>
      <c r="B654" s="33">
        <v>2020</v>
      </c>
      <c r="C654" s="8" t="s">
        <v>19</v>
      </c>
      <c r="D654" s="33">
        <v>23277.43</v>
      </c>
      <c r="E654" s="34">
        <v>23991.94</v>
      </c>
      <c r="F654" s="34">
        <v>95.85</v>
      </c>
      <c r="G654" s="34">
        <v>387.53</v>
      </c>
      <c r="H654" s="34">
        <v>31.83</v>
      </c>
    </row>
    <row r="655" spans="1:8" x14ac:dyDescent="0.35">
      <c r="A655" s="8" t="s">
        <v>31</v>
      </c>
      <c r="B655" s="33">
        <v>2022</v>
      </c>
      <c r="C655" s="8" t="s">
        <v>22</v>
      </c>
      <c r="D655" s="33">
        <v>33412.339999999997</v>
      </c>
      <c r="E655" s="34">
        <v>34850.589999999997</v>
      </c>
      <c r="F655" s="34">
        <v>104.15</v>
      </c>
      <c r="G655" s="34">
        <v>331.23</v>
      </c>
      <c r="H655" s="34">
        <v>64.989999999999995</v>
      </c>
    </row>
    <row r="656" spans="1:8" x14ac:dyDescent="0.35">
      <c r="A656" s="8" t="s">
        <v>26</v>
      </c>
      <c r="B656" s="33">
        <v>2019</v>
      </c>
      <c r="C656" s="8" t="s">
        <v>22</v>
      </c>
      <c r="D656" s="33">
        <v>12212.08</v>
      </c>
      <c r="E656" s="34">
        <v>14310.38</v>
      </c>
      <c r="F656" s="34">
        <v>72.569999999999993</v>
      </c>
      <c r="G656" s="34">
        <v>338.84</v>
      </c>
      <c r="H656" s="34">
        <v>53.43</v>
      </c>
    </row>
    <row r="657" spans="1:8" x14ac:dyDescent="0.35">
      <c r="A657" s="8" t="s">
        <v>10</v>
      </c>
      <c r="B657" s="33">
        <v>2021</v>
      </c>
      <c r="C657" s="8" t="s">
        <v>22</v>
      </c>
      <c r="D657" s="33">
        <v>33260.089999999997</v>
      </c>
      <c r="E657" s="34">
        <v>27667.81</v>
      </c>
      <c r="F657" s="34">
        <v>111.38</v>
      </c>
      <c r="G657" s="34">
        <v>1389.54</v>
      </c>
      <c r="H657" s="34">
        <v>49.16</v>
      </c>
    </row>
    <row r="658" spans="1:8" x14ac:dyDescent="0.35">
      <c r="A658" s="8" t="s">
        <v>29</v>
      </c>
      <c r="B658" s="33">
        <v>2020</v>
      </c>
      <c r="C658" s="8" t="s">
        <v>13</v>
      </c>
      <c r="D658" s="33">
        <v>21604.19</v>
      </c>
      <c r="E658" s="34">
        <v>20115.5</v>
      </c>
      <c r="F658" s="34">
        <v>154.15</v>
      </c>
      <c r="G658" s="34">
        <v>439.98</v>
      </c>
      <c r="H658" s="34">
        <v>35.06</v>
      </c>
    </row>
    <row r="659" spans="1:8" x14ac:dyDescent="0.35">
      <c r="A659" s="8" t="s">
        <v>30</v>
      </c>
      <c r="B659" s="33">
        <v>2021</v>
      </c>
      <c r="C659" s="8" t="s">
        <v>11</v>
      </c>
      <c r="D659" s="33">
        <v>37107.01</v>
      </c>
      <c r="E659" s="34">
        <v>30234.05</v>
      </c>
      <c r="F659" s="34">
        <v>177.34</v>
      </c>
      <c r="G659" s="34">
        <v>603.55999999999995</v>
      </c>
      <c r="H659" s="34">
        <v>53.13</v>
      </c>
    </row>
    <row r="660" spans="1:8" x14ac:dyDescent="0.35">
      <c r="A660" s="8" t="s">
        <v>12</v>
      </c>
      <c r="B660" s="33">
        <v>2020</v>
      </c>
      <c r="C660" s="8" t="s">
        <v>13</v>
      </c>
      <c r="D660" s="33">
        <v>19907.82</v>
      </c>
      <c r="E660" s="34">
        <v>22080.71</v>
      </c>
      <c r="F660" s="34">
        <v>66.88</v>
      </c>
      <c r="G660" s="34">
        <v>745.39</v>
      </c>
      <c r="H660" s="34">
        <v>51.74</v>
      </c>
    </row>
    <row r="661" spans="1:8" x14ac:dyDescent="0.35">
      <c r="A661" s="8" t="s">
        <v>17</v>
      </c>
      <c r="B661" s="33">
        <v>2020</v>
      </c>
      <c r="C661" s="8" t="s">
        <v>11</v>
      </c>
      <c r="D661" s="33">
        <v>13556.49</v>
      </c>
      <c r="E661" s="34">
        <v>12779.94</v>
      </c>
      <c r="F661" s="34">
        <v>30.6</v>
      </c>
      <c r="G661" s="34">
        <v>1254.3900000000001</v>
      </c>
      <c r="H661" s="34">
        <v>30.27</v>
      </c>
    </row>
    <row r="662" spans="1:8" x14ac:dyDescent="0.35">
      <c r="A662" s="8" t="s">
        <v>23</v>
      </c>
      <c r="B662" s="33">
        <v>2019</v>
      </c>
      <c r="C662" s="8" t="s">
        <v>15</v>
      </c>
      <c r="D662" s="33">
        <v>42337.48</v>
      </c>
      <c r="E662" s="34">
        <v>47448.959999999999</v>
      </c>
      <c r="F662" s="34">
        <v>159.22999999999999</v>
      </c>
      <c r="G662" s="34">
        <v>659.36</v>
      </c>
      <c r="H662" s="34">
        <v>39.090000000000003</v>
      </c>
    </row>
    <row r="663" spans="1:8" x14ac:dyDescent="0.35">
      <c r="A663" s="8" t="s">
        <v>32</v>
      </c>
      <c r="B663" s="33">
        <v>2022</v>
      </c>
      <c r="C663" s="8" t="s">
        <v>13</v>
      </c>
      <c r="D663" s="33">
        <v>4388.4399999999996</v>
      </c>
      <c r="E663" s="34">
        <v>4018.63</v>
      </c>
      <c r="F663" s="34">
        <v>81.760000000000005</v>
      </c>
      <c r="G663" s="34">
        <v>1385.96</v>
      </c>
      <c r="H663" s="34">
        <v>30.99</v>
      </c>
    </row>
    <row r="664" spans="1:8" x14ac:dyDescent="0.35">
      <c r="A664" s="8" t="s">
        <v>10</v>
      </c>
      <c r="B664" s="33">
        <v>2019</v>
      </c>
      <c r="C664" s="8" t="s">
        <v>11</v>
      </c>
      <c r="D664" s="33">
        <v>14058.04</v>
      </c>
      <c r="E664" s="34">
        <v>11492.19</v>
      </c>
      <c r="F664" s="34">
        <v>37.06</v>
      </c>
      <c r="G664" s="34">
        <v>340.82</v>
      </c>
      <c r="H664" s="34">
        <v>50.86</v>
      </c>
    </row>
    <row r="665" spans="1:8" x14ac:dyDescent="0.35">
      <c r="A665" s="8" t="s">
        <v>18</v>
      </c>
      <c r="B665" s="33">
        <v>2022</v>
      </c>
      <c r="C665" s="8" t="s">
        <v>9</v>
      </c>
      <c r="D665" s="33">
        <v>11625.2</v>
      </c>
      <c r="E665" s="34">
        <v>13304.61</v>
      </c>
      <c r="F665" s="34">
        <v>51.32</v>
      </c>
      <c r="G665" s="34">
        <v>1224.54</v>
      </c>
      <c r="H665" s="34">
        <v>60.51</v>
      </c>
    </row>
    <row r="666" spans="1:8" x14ac:dyDescent="0.35">
      <c r="A666" s="8" t="s">
        <v>28</v>
      </c>
      <c r="B666" s="33">
        <v>2018</v>
      </c>
      <c r="C666" s="8" t="s">
        <v>20</v>
      </c>
      <c r="D666" s="33">
        <v>26758.51</v>
      </c>
      <c r="E666" s="34">
        <v>31431.22</v>
      </c>
      <c r="F666" s="34">
        <v>68.180000000000007</v>
      </c>
      <c r="G666" s="34">
        <v>1214.68</v>
      </c>
      <c r="H666" s="34">
        <v>31.43</v>
      </c>
    </row>
    <row r="667" spans="1:8" x14ac:dyDescent="0.35">
      <c r="A667" s="8" t="s">
        <v>14</v>
      </c>
      <c r="B667" s="33">
        <v>2018</v>
      </c>
      <c r="C667" s="8" t="s">
        <v>25</v>
      </c>
      <c r="D667" s="33">
        <v>30566.39</v>
      </c>
      <c r="E667" s="34">
        <v>30720.11</v>
      </c>
      <c r="F667" s="34">
        <v>172.65</v>
      </c>
      <c r="G667" s="34">
        <v>1128.7</v>
      </c>
      <c r="H667" s="34">
        <v>35.39</v>
      </c>
    </row>
    <row r="668" spans="1:8" x14ac:dyDescent="0.35">
      <c r="A668" s="8" t="s">
        <v>32</v>
      </c>
      <c r="B668" s="33">
        <v>2018</v>
      </c>
      <c r="C668" s="8" t="s">
        <v>13</v>
      </c>
      <c r="D668" s="33">
        <v>41903.980000000003</v>
      </c>
      <c r="E668" s="34">
        <v>47300.42</v>
      </c>
      <c r="F668" s="34">
        <v>70.08</v>
      </c>
      <c r="G668" s="34">
        <v>1013.45</v>
      </c>
      <c r="H668" s="34">
        <v>62.76</v>
      </c>
    </row>
    <row r="669" spans="1:8" x14ac:dyDescent="0.35">
      <c r="A669" s="8" t="s">
        <v>16</v>
      </c>
      <c r="B669" s="33">
        <v>2024</v>
      </c>
      <c r="C669" s="8" t="s">
        <v>15</v>
      </c>
      <c r="D669" s="33">
        <v>9530.67</v>
      </c>
      <c r="E669" s="34">
        <v>11364.44</v>
      </c>
      <c r="F669" s="34">
        <v>155.78</v>
      </c>
      <c r="G669" s="34">
        <v>61.85</v>
      </c>
      <c r="H669" s="34">
        <v>32.93</v>
      </c>
    </row>
    <row r="670" spans="1:8" x14ac:dyDescent="0.35">
      <c r="A670" s="8" t="s">
        <v>26</v>
      </c>
      <c r="B670" s="33">
        <v>2021</v>
      </c>
      <c r="C670" s="8" t="s">
        <v>11</v>
      </c>
      <c r="D670" s="33">
        <v>18670.95</v>
      </c>
      <c r="E670" s="34">
        <v>21899.65</v>
      </c>
      <c r="F670" s="34">
        <v>117.64</v>
      </c>
      <c r="G670" s="34">
        <v>23.25</v>
      </c>
      <c r="H670" s="34">
        <v>61.22</v>
      </c>
    </row>
    <row r="671" spans="1:8" x14ac:dyDescent="0.35">
      <c r="A671" s="8" t="s">
        <v>33</v>
      </c>
      <c r="B671" s="33">
        <v>2019</v>
      </c>
      <c r="C671" s="8" t="s">
        <v>15</v>
      </c>
      <c r="D671" s="33">
        <v>7445.37</v>
      </c>
      <c r="E671" s="34">
        <v>7752.69</v>
      </c>
      <c r="F671" s="34">
        <v>165.9</v>
      </c>
      <c r="G671" s="34">
        <v>239.21</v>
      </c>
      <c r="H671" s="34">
        <v>64.61</v>
      </c>
    </row>
    <row r="672" spans="1:8" x14ac:dyDescent="0.35">
      <c r="A672" s="8" t="s">
        <v>35</v>
      </c>
      <c r="B672" s="33">
        <v>2018</v>
      </c>
      <c r="C672" s="8" t="s">
        <v>15</v>
      </c>
      <c r="D672" s="33">
        <v>36240.18</v>
      </c>
      <c r="E672" s="34">
        <v>36650.65</v>
      </c>
      <c r="F672" s="34">
        <v>143.13</v>
      </c>
      <c r="G672" s="34">
        <v>327.18</v>
      </c>
      <c r="H672" s="34">
        <v>33.869999999999997</v>
      </c>
    </row>
    <row r="673" spans="1:8" x14ac:dyDescent="0.35">
      <c r="A673" s="8" t="s">
        <v>23</v>
      </c>
      <c r="B673" s="33">
        <v>2020</v>
      </c>
      <c r="C673" s="8" t="s">
        <v>9</v>
      </c>
      <c r="D673" s="33">
        <v>9347.5300000000007</v>
      </c>
      <c r="E673" s="34">
        <v>8304.4599999999991</v>
      </c>
      <c r="F673" s="34">
        <v>49.01</v>
      </c>
      <c r="G673" s="34">
        <v>806.6</v>
      </c>
      <c r="H673" s="34">
        <v>62.48</v>
      </c>
    </row>
    <row r="674" spans="1:8" x14ac:dyDescent="0.35">
      <c r="A674" s="8" t="s">
        <v>23</v>
      </c>
      <c r="B674" s="33">
        <v>2021</v>
      </c>
      <c r="C674" s="8" t="s">
        <v>15</v>
      </c>
      <c r="D674" s="33">
        <v>42369.17</v>
      </c>
      <c r="E674" s="34">
        <v>34591.370000000003</v>
      </c>
      <c r="F674" s="34">
        <v>87.31</v>
      </c>
      <c r="G674" s="34">
        <v>210.89</v>
      </c>
      <c r="H674" s="34">
        <v>43.81</v>
      </c>
    </row>
    <row r="675" spans="1:8" x14ac:dyDescent="0.35">
      <c r="A675" s="8" t="s">
        <v>29</v>
      </c>
      <c r="B675" s="33">
        <v>2018</v>
      </c>
      <c r="C675" s="8" t="s">
        <v>25</v>
      </c>
      <c r="D675" s="33">
        <v>1683.27</v>
      </c>
      <c r="E675" s="34">
        <v>1442.35</v>
      </c>
      <c r="F675" s="34">
        <v>160.65</v>
      </c>
      <c r="G675" s="34">
        <v>975.58</v>
      </c>
      <c r="H675" s="34">
        <v>66.31</v>
      </c>
    </row>
    <row r="676" spans="1:8" x14ac:dyDescent="0.35">
      <c r="A676" s="8" t="s">
        <v>28</v>
      </c>
      <c r="B676" s="33">
        <v>2021</v>
      </c>
      <c r="C676" s="8" t="s">
        <v>22</v>
      </c>
      <c r="D676" s="33">
        <v>17554.59</v>
      </c>
      <c r="E676" s="34">
        <v>19405.7</v>
      </c>
      <c r="F676" s="34">
        <v>93.22</v>
      </c>
      <c r="G676" s="34">
        <v>123.55</v>
      </c>
      <c r="H676" s="34">
        <v>54.43</v>
      </c>
    </row>
    <row r="677" spans="1:8" x14ac:dyDescent="0.35">
      <c r="A677" s="8" t="s">
        <v>31</v>
      </c>
      <c r="B677" s="33">
        <v>2019</v>
      </c>
      <c r="C677" s="8" t="s">
        <v>9</v>
      </c>
      <c r="D677" s="33">
        <v>3998.23</v>
      </c>
      <c r="E677" s="34">
        <v>3882.12</v>
      </c>
      <c r="F677" s="34">
        <v>49.84</v>
      </c>
      <c r="G677" s="34">
        <v>1072.29</v>
      </c>
      <c r="H677" s="34">
        <v>30.27</v>
      </c>
    </row>
    <row r="678" spans="1:8" x14ac:dyDescent="0.35">
      <c r="A678" s="8" t="s">
        <v>31</v>
      </c>
      <c r="B678" s="33">
        <v>2024</v>
      </c>
      <c r="C678" s="8" t="s">
        <v>19</v>
      </c>
      <c r="D678" s="33">
        <v>1831.93</v>
      </c>
      <c r="E678" s="34">
        <v>1767.05</v>
      </c>
      <c r="F678" s="34">
        <v>77.489999999999995</v>
      </c>
      <c r="G678" s="34">
        <v>549.04999999999995</v>
      </c>
      <c r="H678" s="34">
        <v>59.9</v>
      </c>
    </row>
    <row r="679" spans="1:8" x14ac:dyDescent="0.35">
      <c r="A679" s="8" t="s">
        <v>12</v>
      </c>
      <c r="B679" s="33">
        <v>2021</v>
      </c>
      <c r="C679" s="8" t="s">
        <v>22</v>
      </c>
      <c r="D679" s="33">
        <v>33764.19</v>
      </c>
      <c r="E679" s="34">
        <v>31725.21</v>
      </c>
      <c r="F679" s="34">
        <v>191.3</v>
      </c>
      <c r="G679" s="34">
        <v>366.18</v>
      </c>
      <c r="H679" s="34">
        <v>37.75</v>
      </c>
    </row>
    <row r="680" spans="1:8" x14ac:dyDescent="0.35">
      <c r="A680" s="8" t="s">
        <v>12</v>
      </c>
      <c r="B680" s="33">
        <v>2021</v>
      </c>
      <c r="C680" s="8" t="s">
        <v>20</v>
      </c>
      <c r="D680" s="33">
        <v>33215.360000000001</v>
      </c>
      <c r="E680" s="34">
        <v>37140.57</v>
      </c>
      <c r="F680" s="34">
        <v>196.35</v>
      </c>
      <c r="G680" s="34">
        <v>11.68</v>
      </c>
      <c r="H680" s="34">
        <v>57.05</v>
      </c>
    </row>
    <row r="681" spans="1:8" x14ac:dyDescent="0.35">
      <c r="A681" s="8" t="s">
        <v>30</v>
      </c>
      <c r="B681" s="33">
        <v>2023</v>
      </c>
      <c r="C681" s="8" t="s">
        <v>25</v>
      </c>
      <c r="D681" s="33">
        <v>45674.14</v>
      </c>
      <c r="E681" s="34">
        <v>49013</v>
      </c>
      <c r="F681" s="34">
        <v>39.909999999999997</v>
      </c>
      <c r="G681" s="34">
        <v>403.69</v>
      </c>
      <c r="H681" s="34">
        <v>34.85</v>
      </c>
    </row>
    <row r="682" spans="1:8" x14ac:dyDescent="0.35">
      <c r="A682" s="8" t="s">
        <v>21</v>
      </c>
      <c r="B682" s="33">
        <v>2020</v>
      </c>
      <c r="C682" s="8" t="s">
        <v>25</v>
      </c>
      <c r="D682" s="33">
        <v>5856.51</v>
      </c>
      <c r="E682" s="34">
        <v>4821.21</v>
      </c>
      <c r="F682" s="34">
        <v>88.94</v>
      </c>
      <c r="G682" s="34">
        <v>54.84</v>
      </c>
      <c r="H682" s="34">
        <v>46.63</v>
      </c>
    </row>
    <row r="683" spans="1:8" x14ac:dyDescent="0.35">
      <c r="A683" s="8" t="s">
        <v>27</v>
      </c>
      <c r="B683" s="33">
        <v>2019</v>
      </c>
      <c r="C683" s="8" t="s">
        <v>11</v>
      </c>
      <c r="D683" s="33">
        <v>31970.21</v>
      </c>
      <c r="E683" s="34">
        <v>29382.42</v>
      </c>
      <c r="F683" s="34">
        <v>46.54</v>
      </c>
      <c r="G683" s="34">
        <v>848.07</v>
      </c>
      <c r="H683" s="34">
        <v>62.12</v>
      </c>
    </row>
    <row r="684" spans="1:8" x14ac:dyDescent="0.35">
      <c r="A684" s="8" t="s">
        <v>8</v>
      </c>
      <c r="B684" s="33">
        <v>2020</v>
      </c>
      <c r="C684" s="8" t="s">
        <v>11</v>
      </c>
      <c r="D684" s="33">
        <v>23528.03</v>
      </c>
      <c r="E684" s="34">
        <v>26354.400000000001</v>
      </c>
      <c r="F684" s="34">
        <v>29.26</v>
      </c>
      <c r="G684" s="34">
        <v>126.04</v>
      </c>
      <c r="H684" s="34">
        <v>36.9</v>
      </c>
    </row>
    <row r="685" spans="1:8" x14ac:dyDescent="0.35">
      <c r="A685" s="8" t="s">
        <v>8</v>
      </c>
      <c r="B685" s="33">
        <v>2024</v>
      </c>
      <c r="C685" s="8" t="s">
        <v>25</v>
      </c>
      <c r="D685" s="33">
        <v>10846.97</v>
      </c>
      <c r="E685" s="34">
        <v>10032.31</v>
      </c>
      <c r="F685" s="34">
        <v>45.76</v>
      </c>
      <c r="G685" s="34">
        <v>1099.76</v>
      </c>
      <c r="H685" s="34">
        <v>53.1</v>
      </c>
    </row>
    <row r="686" spans="1:8" x14ac:dyDescent="0.35">
      <c r="A686" s="8" t="s">
        <v>8</v>
      </c>
      <c r="B686" s="33">
        <v>2021</v>
      </c>
      <c r="C686" s="8" t="s">
        <v>20</v>
      </c>
      <c r="D686" s="33">
        <v>42427.67</v>
      </c>
      <c r="E686" s="34">
        <v>42969.85</v>
      </c>
      <c r="F686" s="34">
        <v>133.84</v>
      </c>
      <c r="G686" s="34">
        <v>431.39</v>
      </c>
      <c r="H686" s="34">
        <v>45.79</v>
      </c>
    </row>
    <row r="687" spans="1:8" x14ac:dyDescent="0.35">
      <c r="A687" s="8" t="s">
        <v>30</v>
      </c>
      <c r="B687" s="33">
        <v>2023</v>
      </c>
      <c r="C687" s="8" t="s">
        <v>11</v>
      </c>
      <c r="D687" s="33">
        <v>14473.2</v>
      </c>
      <c r="E687" s="34">
        <v>12874.04</v>
      </c>
      <c r="F687" s="34">
        <v>112.53</v>
      </c>
      <c r="G687" s="34">
        <v>113.44</v>
      </c>
      <c r="H687" s="34">
        <v>48.44</v>
      </c>
    </row>
    <row r="688" spans="1:8" x14ac:dyDescent="0.35">
      <c r="A688" s="8" t="s">
        <v>18</v>
      </c>
      <c r="B688" s="33">
        <v>2021</v>
      </c>
      <c r="C688" s="8" t="s">
        <v>13</v>
      </c>
      <c r="D688" s="33">
        <v>15835.41</v>
      </c>
      <c r="E688" s="34">
        <v>13294.51</v>
      </c>
      <c r="F688" s="34">
        <v>99.6</v>
      </c>
      <c r="G688" s="34">
        <v>931.71</v>
      </c>
      <c r="H688" s="34">
        <v>30.16</v>
      </c>
    </row>
    <row r="689" spans="1:8" x14ac:dyDescent="0.35">
      <c r="A689" s="8" t="s">
        <v>16</v>
      </c>
      <c r="B689" s="33">
        <v>2022</v>
      </c>
      <c r="C689" s="8" t="s">
        <v>20</v>
      </c>
      <c r="D689" s="33">
        <v>32365.55</v>
      </c>
      <c r="E689" s="34">
        <v>27479.09</v>
      </c>
      <c r="F689" s="34">
        <v>191.92</v>
      </c>
      <c r="G689" s="34">
        <v>1218.2</v>
      </c>
      <c r="H689" s="34">
        <v>53.68</v>
      </c>
    </row>
    <row r="690" spans="1:8" x14ac:dyDescent="0.35">
      <c r="A690" s="8" t="s">
        <v>14</v>
      </c>
      <c r="B690" s="33">
        <v>2023</v>
      </c>
      <c r="C690" s="8" t="s">
        <v>22</v>
      </c>
      <c r="D690" s="33">
        <v>20381.900000000001</v>
      </c>
      <c r="E690" s="34">
        <v>20085.37</v>
      </c>
      <c r="F690" s="34">
        <v>51.3</v>
      </c>
      <c r="G690" s="34">
        <v>654.89</v>
      </c>
      <c r="H690" s="34">
        <v>46.68</v>
      </c>
    </row>
    <row r="691" spans="1:8" x14ac:dyDescent="0.35">
      <c r="A691" s="8" t="s">
        <v>24</v>
      </c>
      <c r="B691" s="33">
        <v>2019</v>
      </c>
      <c r="C691" s="8" t="s">
        <v>20</v>
      </c>
      <c r="D691" s="33">
        <v>5748.71</v>
      </c>
      <c r="E691" s="34">
        <v>6266.35</v>
      </c>
      <c r="F691" s="34">
        <v>133.37</v>
      </c>
      <c r="G691" s="34">
        <v>1255.1500000000001</v>
      </c>
      <c r="H691" s="34">
        <v>48.48</v>
      </c>
    </row>
    <row r="692" spans="1:8" x14ac:dyDescent="0.35">
      <c r="A692" s="8" t="s">
        <v>21</v>
      </c>
      <c r="B692" s="33">
        <v>2019</v>
      </c>
      <c r="C692" s="8" t="s">
        <v>22</v>
      </c>
      <c r="D692" s="33">
        <v>40328</v>
      </c>
      <c r="E692" s="34">
        <v>37664.720000000001</v>
      </c>
      <c r="F692" s="34">
        <v>44.22</v>
      </c>
      <c r="G692" s="34">
        <v>223.33</v>
      </c>
      <c r="H692" s="34">
        <v>62.32</v>
      </c>
    </row>
    <row r="693" spans="1:8" x14ac:dyDescent="0.35">
      <c r="A693" s="8" t="s">
        <v>32</v>
      </c>
      <c r="B693" s="33">
        <v>2021</v>
      </c>
      <c r="C693" s="8" t="s">
        <v>19</v>
      </c>
      <c r="D693" s="33">
        <v>16557.810000000001</v>
      </c>
      <c r="E693" s="34">
        <v>18891.23</v>
      </c>
      <c r="F693" s="34">
        <v>23.44</v>
      </c>
      <c r="G693" s="34">
        <v>431.46</v>
      </c>
      <c r="H693" s="34">
        <v>32.06</v>
      </c>
    </row>
    <row r="694" spans="1:8" x14ac:dyDescent="0.35">
      <c r="A694" s="8" t="s">
        <v>24</v>
      </c>
      <c r="B694" s="33">
        <v>2022</v>
      </c>
      <c r="C694" s="8" t="s">
        <v>25</v>
      </c>
      <c r="D694" s="33">
        <v>43533.11</v>
      </c>
      <c r="E694" s="34">
        <v>42609.120000000003</v>
      </c>
      <c r="F694" s="34">
        <v>100</v>
      </c>
      <c r="G694" s="34">
        <v>729.14</v>
      </c>
      <c r="H694" s="34">
        <v>31.33</v>
      </c>
    </row>
    <row r="695" spans="1:8" x14ac:dyDescent="0.35">
      <c r="A695" s="8" t="s">
        <v>35</v>
      </c>
      <c r="B695" s="33">
        <v>2019</v>
      </c>
      <c r="C695" s="8" t="s">
        <v>19</v>
      </c>
      <c r="D695" s="33">
        <v>46093.27</v>
      </c>
      <c r="E695" s="34">
        <v>40675.22</v>
      </c>
      <c r="F695" s="34">
        <v>119.95</v>
      </c>
      <c r="G695" s="34">
        <v>1162.54</v>
      </c>
      <c r="H695" s="34">
        <v>48.83</v>
      </c>
    </row>
    <row r="696" spans="1:8" x14ac:dyDescent="0.35">
      <c r="A696" s="8" t="s">
        <v>24</v>
      </c>
      <c r="B696" s="33">
        <v>2020</v>
      </c>
      <c r="C696" s="8" t="s">
        <v>9</v>
      </c>
      <c r="D696" s="33">
        <v>3092.34</v>
      </c>
      <c r="E696" s="34">
        <v>3485.97</v>
      </c>
      <c r="F696" s="34">
        <v>118.56</v>
      </c>
      <c r="G696" s="34">
        <v>1112.06</v>
      </c>
      <c r="H696" s="34">
        <v>56.09</v>
      </c>
    </row>
    <row r="697" spans="1:8" x14ac:dyDescent="0.35">
      <c r="A697" s="8" t="s">
        <v>34</v>
      </c>
      <c r="B697" s="33">
        <v>2020</v>
      </c>
      <c r="C697" s="8" t="s">
        <v>15</v>
      </c>
      <c r="D697" s="33">
        <v>4731.2</v>
      </c>
      <c r="E697" s="34">
        <v>3892.21</v>
      </c>
      <c r="F697" s="34">
        <v>189.07</v>
      </c>
      <c r="G697" s="34">
        <v>798.61</v>
      </c>
      <c r="H697" s="34">
        <v>36.9</v>
      </c>
    </row>
    <row r="698" spans="1:8" x14ac:dyDescent="0.35">
      <c r="A698" s="8" t="s">
        <v>33</v>
      </c>
      <c r="B698" s="33">
        <v>2020</v>
      </c>
      <c r="C698" s="8" t="s">
        <v>20</v>
      </c>
      <c r="D698" s="33">
        <v>16302.75</v>
      </c>
      <c r="E698" s="34">
        <v>13133.25</v>
      </c>
      <c r="F698" s="34">
        <v>174.93</v>
      </c>
      <c r="G698" s="34">
        <v>610.6</v>
      </c>
      <c r="H698" s="34">
        <v>35.89</v>
      </c>
    </row>
    <row r="699" spans="1:8" x14ac:dyDescent="0.35">
      <c r="A699" s="8" t="s">
        <v>24</v>
      </c>
      <c r="B699" s="33">
        <v>2018</v>
      </c>
      <c r="C699" s="8" t="s">
        <v>13</v>
      </c>
      <c r="D699" s="33">
        <v>16533.400000000001</v>
      </c>
      <c r="E699" s="34">
        <v>14169.22</v>
      </c>
      <c r="F699" s="34">
        <v>168.61</v>
      </c>
      <c r="G699" s="34">
        <v>766.69</v>
      </c>
      <c r="H699" s="34">
        <v>33.08</v>
      </c>
    </row>
    <row r="700" spans="1:8" x14ac:dyDescent="0.35">
      <c r="A700" s="8" t="s">
        <v>23</v>
      </c>
      <c r="B700" s="33">
        <v>2019</v>
      </c>
      <c r="C700" s="8" t="s">
        <v>15</v>
      </c>
      <c r="D700" s="33">
        <v>26278.87</v>
      </c>
      <c r="E700" s="34">
        <v>23864.95</v>
      </c>
      <c r="F700" s="34">
        <v>63.04</v>
      </c>
      <c r="G700" s="34">
        <v>881.57</v>
      </c>
      <c r="H700" s="34">
        <v>35.369999999999997</v>
      </c>
    </row>
    <row r="701" spans="1:8" x14ac:dyDescent="0.35">
      <c r="A701" s="8" t="s">
        <v>34</v>
      </c>
      <c r="B701" s="33">
        <v>2022</v>
      </c>
      <c r="C701" s="8" t="s">
        <v>9</v>
      </c>
      <c r="D701" s="33">
        <v>38657.089999999997</v>
      </c>
      <c r="E701" s="34">
        <v>36583.54</v>
      </c>
      <c r="F701" s="34">
        <v>67.33</v>
      </c>
      <c r="G701" s="34">
        <v>1013.78</v>
      </c>
      <c r="H701" s="34">
        <v>44.04</v>
      </c>
    </row>
    <row r="702" spans="1:8" x14ac:dyDescent="0.35">
      <c r="A702" s="8" t="s">
        <v>34</v>
      </c>
      <c r="B702" s="33">
        <v>2021</v>
      </c>
      <c r="C702" s="8" t="s">
        <v>19</v>
      </c>
      <c r="D702" s="33">
        <v>47835.45</v>
      </c>
      <c r="E702" s="34">
        <v>49884.39</v>
      </c>
      <c r="F702" s="34">
        <v>151.93</v>
      </c>
      <c r="G702" s="34">
        <v>1164.3499999999999</v>
      </c>
      <c r="H702" s="34">
        <v>46.33</v>
      </c>
    </row>
    <row r="703" spans="1:8" x14ac:dyDescent="0.35">
      <c r="A703" s="8" t="s">
        <v>34</v>
      </c>
      <c r="B703" s="33">
        <v>2019</v>
      </c>
      <c r="C703" s="8" t="s">
        <v>15</v>
      </c>
      <c r="D703" s="33">
        <v>9916.26</v>
      </c>
      <c r="E703" s="34">
        <v>11592.97</v>
      </c>
      <c r="F703" s="34">
        <v>168.12</v>
      </c>
      <c r="G703" s="34">
        <v>519.82000000000005</v>
      </c>
      <c r="H703" s="34">
        <v>46.33</v>
      </c>
    </row>
    <row r="704" spans="1:8" x14ac:dyDescent="0.35">
      <c r="A704" s="8" t="s">
        <v>17</v>
      </c>
      <c r="B704" s="33">
        <v>2024</v>
      </c>
      <c r="C704" s="8" t="s">
        <v>19</v>
      </c>
      <c r="D704" s="33">
        <v>23632.77</v>
      </c>
      <c r="E704" s="34">
        <v>22368.76</v>
      </c>
      <c r="F704" s="34">
        <v>83.34</v>
      </c>
      <c r="G704" s="34">
        <v>39.28</v>
      </c>
      <c r="H704" s="34">
        <v>62.62</v>
      </c>
    </row>
    <row r="705" spans="1:8" x14ac:dyDescent="0.35">
      <c r="A705" s="8" t="s">
        <v>24</v>
      </c>
      <c r="B705" s="33">
        <v>2022</v>
      </c>
      <c r="C705" s="8" t="s">
        <v>22</v>
      </c>
      <c r="D705" s="33">
        <v>1746.66</v>
      </c>
      <c r="E705" s="34">
        <v>1480.35</v>
      </c>
      <c r="F705" s="34">
        <v>104.05</v>
      </c>
      <c r="G705" s="34">
        <v>873.39</v>
      </c>
      <c r="H705" s="34">
        <v>66.42</v>
      </c>
    </row>
    <row r="706" spans="1:8" x14ac:dyDescent="0.35">
      <c r="A706" s="8" t="s">
        <v>18</v>
      </c>
      <c r="B706" s="33">
        <v>2021</v>
      </c>
      <c r="C706" s="8" t="s">
        <v>11</v>
      </c>
      <c r="D706" s="33">
        <v>19252.09</v>
      </c>
      <c r="E706" s="34">
        <v>21204.560000000001</v>
      </c>
      <c r="F706" s="34">
        <v>114.12</v>
      </c>
      <c r="G706" s="34">
        <v>447.44</v>
      </c>
      <c r="H706" s="34">
        <v>60.63</v>
      </c>
    </row>
    <row r="707" spans="1:8" x14ac:dyDescent="0.35">
      <c r="A707" s="8" t="s">
        <v>34</v>
      </c>
      <c r="B707" s="33">
        <v>2022</v>
      </c>
      <c r="C707" s="8" t="s">
        <v>13</v>
      </c>
      <c r="D707" s="33">
        <v>41031.17</v>
      </c>
      <c r="E707" s="34">
        <v>41606</v>
      </c>
      <c r="F707" s="34">
        <v>198.76</v>
      </c>
      <c r="G707" s="34">
        <v>1379.01</v>
      </c>
      <c r="H707" s="34">
        <v>39.85</v>
      </c>
    </row>
    <row r="708" spans="1:8" x14ac:dyDescent="0.35">
      <c r="A708" s="8" t="s">
        <v>10</v>
      </c>
      <c r="B708" s="33">
        <v>2021</v>
      </c>
      <c r="C708" s="8" t="s">
        <v>13</v>
      </c>
      <c r="D708" s="33">
        <v>30286.7</v>
      </c>
      <c r="E708" s="34">
        <v>29077.279999999999</v>
      </c>
      <c r="F708" s="34">
        <v>105.28</v>
      </c>
      <c r="G708" s="34">
        <v>465.6</v>
      </c>
      <c r="H708" s="34">
        <v>62.1</v>
      </c>
    </row>
    <row r="709" spans="1:8" x14ac:dyDescent="0.35">
      <c r="A709" s="8" t="s">
        <v>21</v>
      </c>
      <c r="B709" s="33">
        <v>2023</v>
      </c>
      <c r="C709" s="8" t="s">
        <v>15</v>
      </c>
      <c r="D709" s="33">
        <v>17647.73</v>
      </c>
      <c r="E709" s="34">
        <v>18779.23</v>
      </c>
      <c r="F709" s="34">
        <v>121.14</v>
      </c>
      <c r="G709" s="34">
        <v>958.1</v>
      </c>
      <c r="H709" s="34">
        <v>60.62</v>
      </c>
    </row>
    <row r="710" spans="1:8" x14ac:dyDescent="0.35">
      <c r="A710" s="8" t="s">
        <v>18</v>
      </c>
      <c r="B710" s="33">
        <v>2021</v>
      </c>
      <c r="C710" s="8" t="s">
        <v>22</v>
      </c>
      <c r="D710" s="33">
        <v>43069.52</v>
      </c>
      <c r="E710" s="34">
        <v>37488.26</v>
      </c>
      <c r="F710" s="34">
        <v>29.25</v>
      </c>
      <c r="G710" s="34">
        <v>1002.24</v>
      </c>
      <c r="H710" s="34">
        <v>56.58</v>
      </c>
    </row>
    <row r="711" spans="1:8" x14ac:dyDescent="0.35">
      <c r="A711" s="8" t="s">
        <v>31</v>
      </c>
      <c r="B711" s="33">
        <v>2020</v>
      </c>
      <c r="C711" s="8" t="s">
        <v>22</v>
      </c>
      <c r="D711" s="33">
        <v>47333.67</v>
      </c>
      <c r="E711" s="34">
        <v>50584.97</v>
      </c>
      <c r="F711" s="34">
        <v>85</v>
      </c>
      <c r="G711" s="34">
        <v>1328.02</v>
      </c>
      <c r="H711" s="34">
        <v>43.76</v>
      </c>
    </row>
    <row r="712" spans="1:8" x14ac:dyDescent="0.35">
      <c r="A712" s="8" t="s">
        <v>29</v>
      </c>
      <c r="B712" s="33">
        <v>2018</v>
      </c>
      <c r="C712" s="8" t="s">
        <v>22</v>
      </c>
      <c r="D712" s="33">
        <v>38344.76</v>
      </c>
      <c r="E712" s="34">
        <v>38343.99</v>
      </c>
      <c r="F712" s="34">
        <v>176.9</v>
      </c>
      <c r="G712" s="34">
        <v>1012.62</v>
      </c>
      <c r="H712" s="34">
        <v>32.11</v>
      </c>
    </row>
    <row r="713" spans="1:8" x14ac:dyDescent="0.35">
      <c r="A713" s="8" t="s">
        <v>26</v>
      </c>
      <c r="B713" s="33">
        <v>2020</v>
      </c>
      <c r="C713" s="8" t="s">
        <v>25</v>
      </c>
      <c r="D713" s="33">
        <v>18128.419999999998</v>
      </c>
      <c r="E713" s="34">
        <v>16756.25</v>
      </c>
      <c r="F713" s="34">
        <v>104.88</v>
      </c>
      <c r="G713" s="34">
        <v>430.89</v>
      </c>
      <c r="H713" s="34">
        <v>53.27</v>
      </c>
    </row>
    <row r="714" spans="1:8" x14ac:dyDescent="0.35">
      <c r="A714" s="8" t="s">
        <v>31</v>
      </c>
      <c r="B714" s="33">
        <v>2018</v>
      </c>
      <c r="C714" s="8" t="s">
        <v>22</v>
      </c>
      <c r="D714" s="33">
        <v>17583.939999999999</v>
      </c>
      <c r="E714" s="34">
        <v>20555.060000000001</v>
      </c>
      <c r="F714" s="34">
        <v>109.29</v>
      </c>
      <c r="G714" s="34">
        <v>432.98</v>
      </c>
      <c r="H714" s="34">
        <v>59.83</v>
      </c>
    </row>
    <row r="715" spans="1:8" x14ac:dyDescent="0.35">
      <c r="A715" s="8" t="s">
        <v>10</v>
      </c>
      <c r="B715" s="33">
        <v>2022</v>
      </c>
      <c r="C715" s="8" t="s">
        <v>13</v>
      </c>
      <c r="D715" s="33">
        <v>17070.669999999998</v>
      </c>
      <c r="E715" s="34">
        <v>19787.98</v>
      </c>
      <c r="F715" s="34">
        <v>170.23</v>
      </c>
      <c r="G715" s="34">
        <v>216.56</v>
      </c>
      <c r="H715" s="34">
        <v>39.590000000000003</v>
      </c>
    </row>
    <row r="716" spans="1:8" x14ac:dyDescent="0.35">
      <c r="A716" s="8" t="s">
        <v>12</v>
      </c>
      <c r="B716" s="33">
        <v>2024</v>
      </c>
      <c r="C716" s="8" t="s">
        <v>22</v>
      </c>
      <c r="D716" s="33">
        <v>26229.040000000001</v>
      </c>
      <c r="E716" s="34">
        <v>24689.61</v>
      </c>
      <c r="F716" s="34">
        <v>152.53</v>
      </c>
      <c r="G716" s="34">
        <v>361.3</v>
      </c>
      <c r="H716" s="34">
        <v>50.82</v>
      </c>
    </row>
    <row r="717" spans="1:8" x14ac:dyDescent="0.35">
      <c r="A717" s="8" t="s">
        <v>21</v>
      </c>
      <c r="B717" s="33">
        <v>2020</v>
      </c>
      <c r="C717" s="8" t="s">
        <v>15</v>
      </c>
      <c r="D717" s="33">
        <v>13833.36</v>
      </c>
      <c r="E717" s="34">
        <v>13544.7</v>
      </c>
      <c r="F717" s="34">
        <v>64.58</v>
      </c>
      <c r="G717" s="34">
        <v>727.8</v>
      </c>
      <c r="H717" s="34">
        <v>30.16</v>
      </c>
    </row>
    <row r="718" spans="1:8" x14ac:dyDescent="0.35">
      <c r="A718" s="8" t="s">
        <v>32</v>
      </c>
      <c r="B718" s="33">
        <v>2022</v>
      </c>
      <c r="C718" s="8" t="s">
        <v>11</v>
      </c>
      <c r="D718" s="33">
        <v>39270.11</v>
      </c>
      <c r="E718" s="34">
        <v>33056.94</v>
      </c>
      <c r="F718" s="34">
        <v>67.81</v>
      </c>
      <c r="G718" s="34">
        <v>368.05</v>
      </c>
      <c r="H718" s="34">
        <v>50.42</v>
      </c>
    </row>
    <row r="719" spans="1:8" x14ac:dyDescent="0.35">
      <c r="A719" s="8" t="s">
        <v>14</v>
      </c>
      <c r="B719" s="33">
        <v>2023</v>
      </c>
      <c r="C719" s="8" t="s">
        <v>22</v>
      </c>
      <c r="D719" s="33">
        <v>692.3</v>
      </c>
      <c r="E719" s="34">
        <v>823.34</v>
      </c>
      <c r="F719" s="34">
        <v>177.65</v>
      </c>
      <c r="G719" s="34">
        <v>175.57</v>
      </c>
      <c r="H719" s="34">
        <v>36.82</v>
      </c>
    </row>
    <row r="720" spans="1:8" x14ac:dyDescent="0.35">
      <c r="A720" s="8" t="s">
        <v>14</v>
      </c>
      <c r="B720" s="33">
        <v>2021</v>
      </c>
      <c r="C720" s="8" t="s">
        <v>11</v>
      </c>
      <c r="D720" s="33">
        <v>35983.910000000003</v>
      </c>
      <c r="E720" s="34">
        <v>32823.22</v>
      </c>
      <c r="F720" s="34">
        <v>26.35</v>
      </c>
      <c r="G720" s="34">
        <v>983.65</v>
      </c>
      <c r="H720" s="34">
        <v>47.84</v>
      </c>
    </row>
    <row r="721" spans="1:8" x14ac:dyDescent="0.35">
      <c r="A721" s="8" t="s">
        <v>12</v>
      </c>
      <c r="B721" s="33">
        <v>2018</v>
      </c>
      <c r="C721" s="8" t="s">
        <v>19</v>
      </c>
      <c r="D721" s="33">
        <v>18612.96</v>
      </c>
      <c r="E721" s="34">
        <v>19427.45</v>
      </c>
      <c r="F721" s="34">
        <v>42.69</v>
      </c>
      <c r="G721" s="34">
        <v>1355.27</v>
      </c>
      <c r="H721" s="34">
        <v>63.35</v>
      </c>
    </row>
    <row r="722" spans="1:8" x14ac:dyDescent="0.35">
      <c r="A722" s="8" t="s">
        <v>16</v>
      </c>
      <c r="B722" s="33">
        <v>2018</v>
      </c>
      <c r="C722" s="8" t="s">
        <v>19</v>
      </c>
      <c r="D722" s="33">
        <v>25849.34</v>
      </c>
      <c r="E722" s="34">
        <v>24973.599999999999</v>
      </c>
      <c r="F722" s="34">
        <v>34.31</v>
      </c>
      <c r="G722" s="34">
        <v>797.25</v>
      </c>
      <c r="H722" s="34">
        <v>57.02</v>
      </c>
    </row>
    <row r="723" spans="1:8" x14ac:dyDescent="0.35">
      <c r="A723" s="8" t="s">
        <v>14</v>
      </c>
      <c r="B723" s="33">
        <v>2022</v>
      </c>
      <c r="C723" s="8" t="s">
        <v>15</v>
      </c>
      <c r="D723" s="33">
        <v>41661.370000000003</v>
      </c>
      <c r="E723" s="34">
        <v>46602.71</v>
      </c>
      <c r="F723" s="34">
        <v>148.49</v>
      </c>
      <c r="G723" s="34">
        <v>1234.67</v>
      </c>
      <c r="H723" s="34">
        <v>34.770000000000003</v>
      </c>
    </row>
    <row r="724" spans="1:8" x14ac:dyDescent="0.35">
      <c r="A724" s="8" t="s">
        <v>32</v>
      </c>
      <c r="B724" s="33">
        <v>2018</v>
      </c>
      <c r="C724" s="8" t="s">
        <v>20</v>
      </c>
      <c r="D724" s="33">
        <v>44062.69</v>
      </c>
      <c r="E724" s="34">
        <v>40962.720000000001</v>
      </c>
      <c r="F724" s="34">
        <v>163.08000000000001</v>
      </c>
      <c r="G724" s="34">
        <v>105.88</v>
      </c>
      <c r="H724" s="34">
        <v>32.15</v>
      </c>
    </row>
    <row r="725" spans="1:8" x14ac:dyDescent="0.35">
      <c r="A725" s="8" t="s">
        <v>32</v>
      </c>
      <c r="B725" s="33">
        <v>2024</v>
      </c>
      <c r="C725" s="8" t="s">
        <v>19</v>
      </c>
      <c r="D725" s="33">
        <v>31935.65</v>
      </c>
      <c r="E725" s="34">
        <v>27163.23</v>
      </c>
      <c r="F725" s="34">
        <v>121.64</v>
      </c>
      <c r="G725" s="34">
        <v>776.33</v>
      </c>
      <c r="H725" s="34">
        <v>43.24</v>
      </c>
    </row>
    <row r="726" spans="1:8" x14ac:dyDescent="0.35">
      <c r="A726" s="8" t="s">
        <v>10</v>
      </c>
      <c r="B726" s="33">
        <v>2021</v>
      </c>
      <c r="C726" s="8" t="s">
        <v>11</v>
      </c>
      <c r="D726" s="33">
        <v>13173.08</v>
      </c>
      <c r="E726" s="34">
        <v>11332.58</v>
      </c>
      <c r="F726" s="34">
        <v>119.06</v>
      </c>
      <c r="G726" s="34">
        <v>1106.48</v>
      </c>
      <c r="H726" s="34">
        <v>60.98</v>
      </c>
    </row>
    <row r="727" spans="1:8" x14ac:dyDescent="0.35">
      <c r="A727" s="8" t="s">
        <v>29</v>
      </c>
      <c r="B727" s="33">
        <v>2021</v>
      </c>
      <c r="C727" s="8" t="s">
        <v>25</v>
      </c>
      <c r="D727" s="33">
        <v>38807.86</v>
      </c>
      <c r="E727" s="34">
        <v>33303.360000000001</v>
      </c>
      <c r="F727" s="34">
        <v>120.93</v>
      </c>
      <c r="G727" s="34">
        <v>295.33999999999997</v>
      </c>
      <c r="H727" s="34">
        <v>37.229999999999997</v>
      </c>
    </row>
    <row r="728" spans="1:8" x14ac:dyDescent="0.35">
      <c r="A728" s="8" t="s">
        <v>24</v>
      </c>
      <c r="B728" s="33">
        <v>2019</v>
      </c>
      <c r="C728" s="8" t="s">
        <v>11</v>
      </c>
      <c r="D728" s="33">
        <v>35944.75</v>
      </c>
      <c r="E728" s="34">
        <v>32280.28</v>
      </c>
      <c r="F728" s="34">
        <v>145.01</v>
      </c>
      <c r="G728" s="34">
        <v>1067.04</v>
      </c>
      <c r="H728" s="34">
        <v>40.07</v>
      </c>
    </row>
    <row r="729" spans="1:8" x14ac:dyDescent="0.35">
      <c r="A729" s="8" t="s">
        <v>12</v>
      </c>
      <c r="B729" s="33">
        <v>2020</v>
      </c>
      <c r="C729" s="8" t="s">
        <v>9</v>
      </c>
      <c r="D729" s="33">
        <v>32102.11</v>
      </c>
      <c r="E729" s="34">
        <v>35880.14</v>
      </c>
      <c r="F729" s="34">
        <v>87.98</v>
      </c>
      <c r="G729" s="34">
        <v>1322.73</v>
      </c>
      <c r="H729" s="34">
        <v>45.01</v>
      </c>
    </row>
    <row r="730" spans="1:8" x14ac:dyDescent="0.35">
      <c r="A730" s="8" t="s">
        <v>24</v>
      </c>
      <c r="B730" s="33">
        <v>2021</v>
      </c>
      <c r="C730" s="8" t="s">
        <v>9</v>
      </c>
      <c r="D730" s="33">
        <v>47993.43</v>
      </c>
      <c r="E730" s="34">
        <v>40894.14</v>
      </c>
      <c r="F730" s="34">
        <v>89.28</v>
      </c>
      <c r="G730" s="34">
        <v>932.01</v>
      </c>
      <c r="H730" s="34">
        <v>50.05</v>
      </c>
    </row>
    <row r="731" spans="1:8" x14ac:dyDescent="0.35">
      <c r="A731" s="8" t="s">
        <v>35</v>
      </c>
      <c r="B731" s="33">
        <v>2020</v>
      </c>
      <c r="C731" s="8" t="s">
        <v>19</v>
      </c>
      <c r="D731" s="33">
        <v>28261.040000000001</v>
      </c>
      <c r="E731" s="34">
        <v>30809.279999999999</v>
      </c>
      <c r="F731" s="34">
        <v>107.85</v>
      </c>
      <c r="G731" s="34">
        <v>1292.2</v>
      </c>
      <c r="H731" s="34">
        <v>62.37</v>
      </c>
    </row>
    <row r="732" spans="1:8" x14ac:dyDescent="0.35">
      <c r="A732" s="8" t="s">
        <v>8</v>
      </c>
      <c r="B732" s="33">
        <v>2020</v>
      </c>
      <c r="C732" s="8" t="s">
        <v>11</v>
      </c>
      <c r="D732" s="33">
        <v>16118.96</v>
      </c>
      <c r="E732" s="34">
        <v>13978.13</v>
      </c>
      <c r="F732" s="34">
        <v>97.51</v>
      </c>
      <c r="G732" s="34">
        <v>1059.7</v>
      </c>
      <c r="H732" s="34">
        <v>46.1</v>
      </c>
    </row>
    <row r="733" spans="1:8" x14ac:dyDescent="0.35">
      <c r="A733" s="8" t="s">
        <v>23</v>
      </c>
      <c r="B733" s="33">
        <v>2021</v>
      </c>
      <c r="C733" s="8" t="s">
        <v>15</v>
      </c>
      <c r="D733" s="33">
        <v>45793.5</v>
      </c>
      <c r="E733" s="34">
        <v>41233</v>
      </c>
      <c r="F733" s="34">
        <v>179.37</v>
      </c>
      <c r="G733" s="34">
        <v>1161.6300000000001</v>
      </c>
      <c r="H733" s="34">
        <v>33.159999999999997</v>
      </c>
    </row>
    <row r="734" spans="1:8" x14ac:dyDescent="0.35">
      <c r="A734" s="8" t="s">
        <v>18</v>
      </c>
      <c r="B734" s="33">
        <v>2022</v>
      </c>
      <c r="C734" s="8" t="s">
        <v>11</v>
      </c>
      <c r="D734" s="33">
        <v>45377.13</v>
      </c>
      <c r="E734" s="34">
        <v>37742</v>
      </c>
      <c r="F734" s="34">
        <v>155.56</v>
      </c>
      <c r="G734" s="34">
        <v>680.98</v>
      </c>
      <c r="H734" s="34">
        <v>63.51</v>
      </c>
    </row>
    <row r="735" spans="1:8" x14ac:dyDescent="0.35">
      <c r="A735" s="8" t="s">
        <v>14</v>
      </c>
      <c r="B735" s="33">
        <v>2018</v>
      </c>
      <c r="C735" s="8" t="s">
        <v>22</v>
      </c>
      <c r="D735" s="33">
        <v>36547.58</v>
      </c>
      <c r="E735" s="34">
        <v>31061.02</v>
      </c>
      <c r="F735" s="34">
        <v>53.5</v>
      </c>
      <c r="G735" s="34">
        <v>680.03</v>
      </c>
      <c r="H735" s="34">
        <v>37.6</v>
      </c>
    </row>
    <row r="736" spans="1:8" x14ac:dyDescent="0.35">
      <c r="A736" s="8" t="s">
        <v>16</v>
      </c>
      <c r="B736" s="33">
        <v>2019</v>
      </c>
      <c r="C736" s="8" t="s">
        <v>25</v>
      </c>
      <c r="D736" s="33">
        <v>38833.949999999997</v>
      </c>
      <c r="E736" s="34">
        <v>44329.65</v>
      </c>
      <c r="F736" s="34">
        <v>35.56</v>
      </c>
      <c r="G736" s="34">
        <v>1075.19</v>
      </c>
      <c r="H736" s="34">
        <v>47.95</v>
      </c>
    </row>
    <row r="737" spans="1:8" x14ac:dyDescent="0.35">
      <c r="A737" s="8" t="s">
        <v>27</v>
      </c>
      <c r="B737" s="33">
        <v>2024</v>
      </c>
      <c r="C737" s="8" t="s">
        <v>25</v>
      </c>
      <c r="D737" s="33">
        <v>47562.85</v>
      </c>
      <c r="E737" s="34">
        <v>55737.39</v>
      </c>
      <c r="F737" s="34">
        <v>165.18</v>
      </c>
      <c r="G737" s="34">
        <v>85.26</v>
      </c>
      <c r="H737" s="34">
        <v>43.58</v>
      </c>
    </row>
    <row r="738" spans="1:8" x14ac:dyDescent="0.35">
      <c r="A738" s="8" t="s">
        <v>35</v>
      </c>
      <c r="B738" s="33">
        <v>2019</v>
      </c>
      <c r="C738" s="8" t="s">
        <v>19</v>
      </c>
      <c r="D738" s="33">
        <v>8848.11</v>
      </c>
      <c r="E738" s="34">
        <v>9464.59</v>
      </c>
      <c r="F738" s="34">
        <v>131.91</v>
      </c>
      <c r="G738" s="34">
        <v>625.11</v>
      </c>
      <c r="H738" s="34">
        <v>43.1</v>
      </c>
    </row>
    <row r="739" spans="1:8" x14ac:dyDescent="0.35">
      <c r="A739" s="8" t="s">
        <v>12</v>
      </c>
      <c r="B739" s="33">
        <v>2023</v>
      </c>
      <c r="C739" s="8" t="s">
        <v>22</v>
      </c>
      <c r="D739" s="33">
        <v>20660.740000000002</v>
      </c>
      <c r="E739" s="34">
        <v>19312.939999999999</v>
      </c>
      <c r="F739" s="34">
        <v>111.07</v>
      </c>
      <c r="G739" s="34">
        <v>765.49</v>
      </c>
      <c r="H739" s="34">
        <v>64.81</v>
      </c>
    </row>
    <row r="740" spans="1:8" x14ac:dyDescent="0.35">
      <c r="A740" s="8" t="s">
        <v>12</v>
      </c>
      <c r="B740" s="33">
        <v>2021</v>
      </c>
      <c r="C740" s="8" t="s">
        <v>15</v>
      </c>
      <c r="D740" s="33">
        <v>1109.54</v>
      </c>
      <c r="E740" s="34">
        <v>1214.82</v>
      </c>
      <c r="F740" s="34">
        <v>170.78</v>
      </c>
      <c r="G740" s="34">
        <v>49.27</v>
      </c>
      <c r="H740" s="34">
        <v>44.29</v>
      </c>
    </row>
    <row r="741" spans="1:8" x14ac:dyDescent="0.35">
      <c r="A741" s="8" t="s">
        <v>31</v>
      </c>
      <c r="B741" s="33">
        <v>2024</v>
      </c>
      <c r="C741" s="8" t="s">
        <v>13</v>
      </c>
      <c r="D741" s="33">
        <v>29583.53</v>
      </c>
      <c r="E741" s="34">
        <v>33481.65</v>
      </c>
      <c r="F741" s="34">
        <v>45.69</v>
      </c>
      <c r="G741" s="34">
        <v>1063.9100000000001</v>
      </c>
      <c r="H741" s="34">
        <v>61.92</v>
      </c>
    </row>
    <row r="742" spans="1:8" x14ac:dyDescent="0.35">
      <c r="A742" s="8" t="s">
        <v>34</v>
      </c>
      <c r="B742" s="33">
        <v>2023</v>
      </c>
      <c r="C742" s="8" t="s">
        <v>20</v>
      </c>
      <c r="D742" s="33">
        <v>36095.480000000003</v>
      </c>
      <c r="E742" s="34">
        <v>43115.74</v>
      </c>
      <c r="F742" s="34">
        <v>37.43</v>
      </c>
      <c r="G742" s="34">
        <v>899.35</v>
      </c>
      <c r="H742" s="34">
        <v>34.950000000000003</v>
      </c>
    </row>
    <row r="743" spans="1:8" x14ac:dyDescent="0.35">
      <c r="A743" s="8" t="s">
        <v>31</v>
      </c>
      <c r="B743" s="33">
        <v>2019</v>
      </c>
      <c r="C743" s="8" t="s">
        <v>20</v>
      </c>
      <c r="D743" s="33">
        <v>7738.36</v>
      </c>
      <c r="E743" s="34">
        <v>6877.19</v>
      </c>
      <c r="F743" s="34">
        <v>175.24</v>
      </c>
      <c r="G743" s="34">
        <v>1013.01</v>
      </c>
      <c r="H743" s="34">
        <v>60.17</v>
      </c>
    </row>
    <row r="744" spans="1:8" x14ac:dyDescent="0.35">
      <c r="A744" s="8" t="s">
        <v>35</v>
      </c>
      <c r="B744" s="33">
        <v>2020</v>
      </c>
      <c r="C744" s="8" t="s">
        <v>11</v>
      </c>
      <c r="D744" s="33">
        <v>42303.27</v>
      </c>
      <c r="E744" s="34">
        <v>44822.91</v>
      </c>
      <c r="F744" s="34">
        <v>119.73</v>
      </c>
      <c r="G744" s="34">
        <v>505.7</v>
      </c>
      <c r="H744" s="34">
        <v>31.92</v>
      </c>
    </row>
    <row r="745" spans="1:8" x14ac:dyDescent="0.35">
      <c r="A745" s="8" t="s">
        <v>29</v>
      </c>
      <c r="B745" s="33">
        <v>2020</v>
      </c>
      <c r="C745" s="8" t="s">
        <v>15</v>
      </c>
      <c r="D745" s="33">
        <v>4989.08</v>
      </c>
      <c r="E745" s="34">
        <v>5864.14</v>
      </c>
      <c r="F745" s="34">
        <v>100.6</v>
      </c>
      <c r="G745" s="34">
        <v>1296.8699999999999</v>
      </c>
      <c r="H745" s="34">
        <v>63.38</v>
      </c>
    </row>
    <row r="746" spans="1:8" x14ac:dyDescent="0.35">
      <c r="A746" s="8" t="s">
        <v>17</v>
      </c>
      <c r="B746" s="33">
        <v>2020</v>
      </c>
      <c r="C746" s="8" t="s">
        <v>25</v>
      </c>
      <c r="D746" s="33">
        <v>27757.71</v>
      </c>
      <c r="E746" s="34">
        <v>22778.29</v>
      </c>
      <c r="F746" s="34">
        <v>193.39</v>
      </c>
      <c r="G746" s="34">
        <v>373.58</v>
      </c>
      <c r="H746" s="34">
        <v>32.19</v>
      </c>
    </row>
    <row r="747" spans="1:8" x14ac:dyDescent="0.35">
      <c r="A747" s="8" t="s">
        <v>32</v>
      </c>
      <c r="B747" s="33">
        <v>2020</v>
      </c>
      <c r="C747" s="8" t="s">
        <v>25</v>
      </c>
      <c r="D747" s="33">
        <v>23311.38</v>
      </c>
      <c r="E747" s="34">
        <v>26725.02</v>
      </c>
      <c r="F747" s="34">
        <v>41.11</v>
      </c>
      <c r="G747" s="34">
        <v>643.79</v>
      </c>
      <c r="H747" s="34">
        <v>56.31</v>
      </c>
    </row>
    <row r="748" spans="1:8" x14ac:dyDescent="0.35">
      <c r="A748" s="8" t="s">
        <v>17</v>
      </c>
      <c r="B748" s="33">
        <v>2019</v>
      </c>
      <c r="C748" s="8" t="s">
        <v>19</v>
      </c>
      <c r="D748" s="33">
        <v>6679.89</v>
      </c>
      <c r="E748" s="34">
        <v>6925.21</v>
      </c>
      <c r="F748" s="34">
        <v>59.68</v>
      </c>
      <c r="G748" s="34">
        <v>310.56</v>
      </c>
      <c r="H748" s="34">
        <v>51.05</v>
      </c>
    </row>
    <row r="749" spans="1:8" x14ac:dyDescent="0.35">
      <c r="A749" s="8" t="s">
        <v>24</v>
      </c>
      <c r="B749" s="33">
        <v>2018</v>
      </c>
      <c r="C749" s="8" t="s">
        <v>22</v>
      </c>
      <c r="D749" s="33">
        <v>42469.51</v>
      </c>
      <c r="E749" s="34">
        <v>39368.14</v>
      </c>
      <c r="F749" s="34">
        <v>166.01</v>
      </c>
      <c r="G749" s="34">
        <v>1068.21</v>
      </c>
      <c r="H749" s="34">
        <v>31.65</v>
      </c>
    </row>
    <row r="750" spans="1:8" x14ac:dyDescent="0.35">
      <c r="A750" s="8" t="s">
        <v>18</v>
      </c>
      <c r="B750" s="33">
        <v>2021</v>
      </c>
      <c r="C750" s="8" t="s">
        <v>25</v>
      </c>
      <c r="D750" s="33">
        <v>13761.51</v>
      </c>
      <c r="E750" s="34">
        <v>15410.13</v>
      </c>
      <c r="F750" s="34">
        <v>80.78</v>
      </c>
      <c r="G750" s="34">
        <v>1387.75</v>
      </c>
      <c r="H750" s="34">
        <v>54.01</v>
      </c>
    </row>
    <row r="751" spans="1:8" x14ac:dyDescent="0.35">
      <c r="A751" s="8" t="s">
        <v>31</v>
      </c>
      <c r="B751" s="33">
        <v>2020</v>
      </c>
      <c r="C751" s="8" t="s">
        <v>22</v>
      </c>
      <c r="D751" s="33">
        <v>40358.980000000003</v>
      </c>
      <c r="E751" s="34">
        <v>46152.36</v>
      </c>
      <c r="F751" s="34">
        <v>57.91</v>
      </c>
      <c r="G751" s="34">
        <v>728.64</v>
      </c>
      <c r="H751" s="34">
        <v>60.17</v>
      </c>
    </row>
    <row r="752" spans="1:8" x14ac:dyDescent="0.35">
      <c r="A752" s="8" t="s">
        <v>18</v>
      </c>
      <c r="B752" s="33">
        <v>2020</v>
      </c>
      <c r="C752" s="8" t="s">
        <v>13</v>
      </c>
      <c r="D752" s="33">
        <v>25957.96</v>
      </c>
      <c r="E752" s="34">
        <v>25162.71</v>
      </c>
      <c r="F752" s="34">
        <v>147.22999999999999</v>
      </c>
      <c r="G752" s="34">
        <v>1178.21</v>
      </c>
      <c r="H752" s="34">
        <v>63.68</v>
      </c>
    </row>
    <row r="753" spans="1:8" x14ac:dyDescent="0.35">
      <c r="A753" s="8" t="s">
        <v>24</v>
      </c>
      <c r="B753" s="33">
        <v>2019</v>
      </c>
      <c r="C753" s="8" t="s">
        <v>22</v>
      </c>
      <c r="D753" s="33">
        <v>5059.87</v>
      </c>
      <c r="E753" s="34">
        <v>5395.54</v>
      </c>
      <c r="F753" s="34">
        <v>129.44</v>
      </c>
      <c r="G753" s="34">
        <v>305.35000000000002</v>
      </c>
      <c r="H753" s="34">
        <v>38.15</v>
      </c>
    </row>
    <row r="754" spans="1:8" x14ac:dyDescent="0.35">
      <c r="A754" s="8" t="s">
        <v>10</v>
      </c>
      <c r="B754" s="33">
        <v>2021</v>
      </c>
      <c r="C754" s="8" t="s">
        <v>15</v>
      </c>
      <c r="D754" s="33">
        <v>33470.6</v>
      </c>
      <c r="E754" s="34">
        <v>35751.86</v>
      </c>
      <c r="F754" s="34">
        <v>81.8</v>
      </c>
      <c r="G754" s="34">
        <v>95.58</v>
      </c>
      <c r="H754" s="34">
        <v>57.84</v>
      </c>
    </row>
    <row r="755" spans="1:8" x14ac:dyDescent="0.35">
      <c r="A755" s="8" t="s">
        <v>16</v>
      </c>
      <c r="B755" s="33">
        <v>2018</v>
      </c>
      <c r="C755" s="8" t="s">
        <v>22</v>
      </c>
      <c r="D755" s="33">
        <v>28760.38</v>
      </c>
      <c r="E755" s="34">
        <v>29664.82</v>
      </c>
      <c r="F755" s="34">
        <v>73.11</v>
      </c>
      <c r="G755" s="34">
        <v>329.62</v>
      </c>
      <c r="H755" s="34">
        <v>44.64</v>
      </c>
    </row>
    <row r="756" spans="1:8" x14ac:dyDescent="0.35">
      <c r="A756" s="8" t="s">
        <v>8</v>
      </c>
      <c r="B756" s="33">
        <v>2020</v>
      </c>
      <c r="C756" s="8" t="s">
        <v>13</v>
      </c>
      <c r="D756" s="33">
        <v>10200.44</v>
      </c>
      <c r="E756" s="34">
        <v>12125.39</v>
      </c>
      <c r="F756" s="34">
        <v>182.11</v>
      </c>
      <c r="G756" s="34">
        <v>893.25</v>
      </c>
      <c r="H756" s="34">
        <v>45.6</v>
      </c>
    </row>
    <row r="757" spans="1:8" x14ac:dyDescent="0.35">
      <c r="A757" s="8" t="s">
        <v>34</v>
      </c>
      <c r="B757" s="33">
        <v>2022</v>
      </c>
      <c r="C757" s="8" t="s">
        <v>11</v>
      </c>
      <c r="D757" s="33">
        <v>12914.29</v>
      </c>
      <c r="E757" s="34">
        <v>11233.79</v>
      </c>
      <c r="F757" s="34">
        <v>190.73</v>
      </c>
      <c r="G757" s="34">
        <v>1101.96</v>
      </c>
      <c r="H757" s="34">
        <v>68.180000000000007</v>
      </c>
    </row>
    <row r="758" spans="1:8" x14ac:dyDescent="0.35">
      <c r="A758" s="8" t="s">
        <v>28</v>
      </c>
      <c r="B758" s="33">
        <v>2020</v>
      </c>
      <c r="C758" s="8" t="s">
        <v>20</v>
      </c>
      <c r="D758" s="33">
        <v>42307.43</v>
      </c>
      <c r="E758" s="34">
        <v>34262.07</v>
      </c>
      <c r="F758" s="34">
        <v>191.86</v>
      </c>
      <c r="G758" s="34">
        <v>1324.27</v>
      </c>
      <c r="H758" s="34">
        <v>55.12</v>
      </c>
    </row>
    <row r="759" spans="1:8" x14ac:dyDescent="0.35">
      <c r="A759" s="8" t="s">
        <v>21</v>
      </c>
      <c r="B759" s="33">
        <v>2023</v>
      </c>
      <c r="C759" s="8" t="s">
        <v>19</v>
      </c>
      <c r="D759" s="33">
        <v>19445.22</v>
      </c>
      <c r="E759" s="34">
        <v>19020.37</v>
      </c>
      <c r="F759" s="34">
        <v>73.58</v>
      </c>
      <c r="G759" s="34">
        <v>1319.94</v>
      </c>
      <c r="H759" s="34">
        <v>31.32</v>
      </c>
    </row>
    <row r="760" spans="1:8" x14ac:dyDescent="0.35">
      <c r="A760" s="8" t="s">
        <v>8</v>
      </c>
      <c r="B760" s="33">
        <v>2018</v>
      </c>
      <c r="C760" s="8" t="s">
        <v>11</v>
      </c>
      <c r="D760" s="33">
        <v>8659.7999999999993</v>
      </c>
      <c r="E760" s="34">
        <v>8592.27</v>
      </c>
      <c r="F760" s="34">
        <v>43.29</v>
      </c>
      <c r="G760" s="34">
        <v>421.95</v>
      </c>
      <c r="H760" s="34">
        <v>55.22</v>
      </c>
    </row>
    <row r="761" spans="1:8" x14ac:dyDescent="0.35">
      <c r="A761" s="8" t="s">
        <v>21</v>
      </c>
      <c r="B761" s="33">
        <v>2020</v>
      </c>
      <c r="C761" s="8" t="s">
        <v>9</v>
      </c>
      <c r="D761" s="33">
        <v>33461.35</v>
      </c>
      <c r="E761" s="34">
        <v>35714.089999999997</v>
      </c>
      <c r="F761" s="34">
        <v>83.09</v>
      </c>
      <c r="G761" s="34">
        <v>386.41</v>
      </c>
      <c r="H761" s="34">
        <v>40.57</v>
      </c>
    </row>
    <row r="762" spans="1:8" x14ac:dyDescent="0.35">
      <c r="A762" s="8" t="s">
        <v>12</v>
      </c>
      <c r="B762" s="33">
        <v>2024</v>
      </c>
      <c r="C762" s="8" t="s">
        <v>13</v>
      </c>
      <c r="D762" s="33">
        <v>14674.52</v>
      </c>
      <c r="E762" s="34">
        <v>14947.46</v>
      </c>
      <c r="F762" s="34">
        <v>133.02000000000001</v>
      </c>
      <c r="G762" s="34">
        <v>744.1</v>
      </c>
      <c r="H762" s="34">
        <v>52.74</v>
      </c>
    </row>
    <row r="763" spans="1:8" x14ac:dyDescent="0.35">
      <c r="A763" s="8" t="s">
        <v>10</v>
      </c>
      <c r="B763" s="33">
        <v>2020</v>
      </c>
      <c r="C763" s="8" t="s">
        <v>19</v>
      </c>
      <c r="D763" s="33">
        <v>31593.9</v>
      </c>
      <c r="E763" s="34">
        <v>37852.85</v>
      </c>
      <c r="F763" s="34">
        <v>170.62</v>
      </c>
      <c r="G763" s="34">
        <v>76.489999999999995</v>
      </c>
      <c r="H763" s="34">
        <v>68.760000000000005</v>
      </c>
    </row>
    <row r="764" spans="1:8" x14ac:dyDescent="0.35">
      <c r="A764" s="8" t="s">
        <v>31</v>
      </c>
      <c r="B764" s="33">
        <v>2021</v>
      </c>
      <c r="C764" s="8" t="s">
        <v>20</v>
      </c>
      <c r="D764" s="33">
        <v>29822.97</v>
      </c>
      <c r="E764" s="34">
        <v>24565.55</v>
      </c>
      <c r="F764" s="34">
        <v>52.23</v>
      </c>
      <c r="G764" s="34">
        <v>801.17</v>
      </c>
      <c r="H764" s="34">
        <v>43.88</v>
      </c>
    </row>
    <row r="765" spans="1:8" x14ac:dyDescent="0.35">
      <c r="A765" s="8" t="s">
        <v>12</v>
      </c>
      <c r="B765" s="33">
        <v>2018</v>
      </c>
      <c r="C765" s="8" t="s">
        <v>15</v>
      </c>
      <c r="D765" s="33">
        <v>26503</v>
      </c>
      <c r="E765" s="34">
        <v>23734.01</v>
      </c>
      <c r="F765" s="34">
        <v>144.19</v>
      </c>
      <c r="G765" s="34">
        <v>590.83000000000004</v>
      </c>
      <c r="H765" s="34">
        <v>36.729999999999997</v>
      </c>
    </row>
    <row r="766" spans="1:8" x14ac:dyDescent="0.35">
      <c r="A766" s="8" t="s">
        <v>30</v>
      </c>
      <c r="B766" s="33">
        <v>2024</v>
      </c>
      <c r="C766" s="8" t="s">
        <v>13</v>
      </c>
      <c r="D766" s="33">
        <v>23080.87</v>
      </c>
      <c r="E766" s="34">
        <v>20864.580000000002</v>
      </c>
      <c r="F766" s="34">
        <v>81.56</v>
      </c>
      <c r="G766" s="34">
        <v>581.19000000000005</v>
      </c>
      <c r="H766" s="34">
        <v>59.94</v>
      </c>
    </row>
    <row r="767" spans="1:8" x14ac:dyDescent="0.35">
      <c r="A767" s="8" t="s">
        <v>16</v>
      </c>
      <c r="B767" s="33">
        <v>2019</v>
      </c>
      <c r="C767" s="8" t="s">
        <v>25</v>
      </c>
      <c r="D767" s="33">
        <v>34344.01</v>
      </c>
      <c r="E767" s="34">
        <v>34071.17</v>
      </c>
      <c r="F767" s="34">
        <v>91.93</v>
      </c>
      <c r="G767" s="34">
        <v>944.1</v>
      </c>
      <c r="H767" s="34">
        <v>52.28</v>
      </c>
    </row>
    <row r="768" spans="1:8" x14ac:dyDescent="0.35">
      <c r="A768" s="8" t="s">
        <v>17</v>
      </c>
      <c r="B768" s="33">
        <v>2020</v>
      </c>
      <c r="C768" s="8" t="s">
        <v>19</v>
      </c>
      <c r="D768" s="33">
        <v>33660.29</v>
      </c>
      <c r="E768" s="34">
        <v>39305.74</v>
      </c>
      <c r="F768" s="34">
        <v>183.03</v>
      </c>
      <c r="G768" s="34">
        <v>772.31</v>
      </c>
      <c r="H768" s="34">
        <v>31.48</v>
      </c>
    </row>
    <row r="769" spans="1:8" x14ac:dyDescent="0.35">
      <c r="A769" s="8" t="s">
        <v>27</v>
      </c>
      <c r="B769" s="33">
        <v>2022</v>
      </c>
      <c r="C769" s="8" t="s">
        <v>11</v>
      </c>
      <c r="D769" s="33">
        <v>9735.2800000000007</v>
      </c>
      <c r="E769" s="34">
        <v>10734.45</v>
      </c>
      <c r="F769" s="34">
        <v>59.33</v>
      </c>
      <c r="G769" s="34">
        <v>969.71</v>
      </c>
      <c r="H769" s="34">
        <v>56.87</v>
      </c>
    </row>
    <row r="770" spans="1:8" x14ac:dyDescent="0.35">
      <c r="A770" s="8" t="s">
        <v>28</v>
      </c>
      <c r="B770" s="33">
        <v>2021</v>
      </c>
      <c r="C770" s="8" t="s">
        <v>11</v>
      </c>
      <c r="D770" s="33">
        <v>39944.94</v>
      </c>
      <c r="E770" s="34">
        <v>33732.85</v>
      </c>
      <c r="F770" s="34">
        <v>150.86000000000001</v>
      </c>
      <c r="G770" s="34">
        <v>763.58</v>
      </c>
      <c r="H770" s="34">
        <v>57.79</v>
      </c>
    </row>
    <row r="771" spans="1:8" x14ac:dyDescent="0.35">
      <c r="A771" s="8" t="s">
        <v>28</v>
      </c>
      <c r="B771" s="33">
        <v>2019</v>
      </c>
      <c r="C771" s="8" t="s">
        <v>9</v>
      </c>
      <c r="D771" s="33">
        <v>14839.7</v>
      </c>
      <c r="E771" s="34">
        <v>16743.919999999998</v>
      </c>
      <c r="F771" s="34">
        <v>98.64</v>
      </c>
      <c r="G771" s="34">
        <v>838.81</v>
      </c>
      <c r="H771" s="34">
        <v>63.07</v>
      </c>
    </row>
    <row r="772" spans="1:8" x14ac:dyDescent="0.35">
      <c r="A772" s="8" t="s">
        <v>26</v>
      </c>
      <c r="B772" s="33">
        <v>2023</v>
      </c>
      <c r="C772" s="8" t="s">
        <v>20</v>
      </c>
      <c r="D772" s="33">
        <v>13744.82</v>
      </c>
      <c r="E772" s="34">
        <v>14829.62</v>
      </c>
      <c r="F772" s="34">
        <v>184.28</v>
      </c>
      <c r="G772" s="34">
        <v>877.75</v>
      </c>
      <c r="H772" s="34">
        <v>62.38</v>
      </c>
    </row>
    <row r="773" spans="1:8" x14ac:dyDescent="0.35">
      <c r="A773" s="8" t="s">
        <v>26</v>
      </c>
      <c r="B773" s="33">
        <v>2019</v>
      </c>
      <c r="C773" s="8" t="s">
        <v>25</v>
      </c>
      <c r="D773" s="33">
        <v>32860.51</v>
      </c>
      <c r="E773" s="34">
        <v>32933.760000000002</v>
      </c>
      <c r="F773" s="34">
        <v>44.7</v>
      </c>
      <c r="G773" s="34">
        <v>986.9</v>
      </c>
      <c r="H773" s="34">
        <v>37.44</v>
      </c>
    </row>
    <row r="774" spans="1:8" x14ac:dyDescent="0.35">
      <c r="A774" s="8" t="s">
        <v>31</v>
      </c>
      <c r="B774" s="33">
        <v>2024</v>
      </c>
      <c r="C774" s="8" t="s">
        <v>9</v>
      </c>
      <c r="D774" s="33">
        <v>48462.45</v>
      </c>
      <c r="E774" s="34">
        <v>49443.65</v>
      </c>
      <c r="F774" s="34">
        <v>71.760000000000005</v>
      </c>
      <c r="G774" s="34">
        <v>1061.3800000000001</v>
      </c>
      <c r="H774" s="34">
        <v>39.67</v>
      </c>
    </row>
    <row r="775" spans="1:8" x14ac:dyDescent="0.35">
      <c r="A775" s="8" t="s">
        <v>31</v>
      </c>
      <c r="B775" s="33">
        <v>2022</v>
      </c>
      <c r="C775" s="8" t="s">
        <v>15</v>
      </c>
      <c r="D775" s="33">
        <v>15696.72</v>
      </c>
      <c r="E775" s="34">
        <v>14452.61</v>
      </c>
      <c r="F775" s="34">
        <v>57.68</v>
      </c>
      <c r="G775" s="34">
        <v>1096.97</v>
      </c>
      <c r="H775" s="34">
        <v>47.01</v>
      </c>
    </row>
    <row r="776" spans="1:8" x14ac:dyDescent="0.35">
      <c r="A776" s="8" t="s">
        <v>35</v>
      </c>
      <c r="B776" s="33">
        <v>2023</v>
      </c>
      <c r="C776" s="8" t="s">
        <v>22</v>
      </c>
      <c r="D776" s="33">
        <v>43576.62</v>
      </c>
      <c r="E776" s="34">
        <v>43775.85</v>
      </c>
      <c r="F776" s="34">
        <v>131.91</v>
      </c>
      <c r="G776" s="34">
        <v>583.79999999999995</v>
      </c>
      <c r="H776" s="34">
        <v>45.93</v>
      </c>
    </row>
    <row r="777" spans="1:8" x14ac:dyDescent="0.35">
      <c r="A777" s="8" t="s">
        <v>10</v>
      </c>
      <c r="B777" s="33">
        <v>2024</v>
      </c>
      <c r="C777" s="8" t="s">
        <v>19</v>
      </c>
      <c r="D777" s="33">
        <v>8838.5300000000007</v>
      </c>
      <c r="E777" s="34">
        <v>8867.16</v>
      </c>
      <c r="F777" s="34">
        <v>107.69</v>
      </c>
      <c r="G777" s="34">
        <v>1064.1300000000001</v>
      </c>
      <c r="H777" s="34">
        <v>49.5</v>
      </c>
    </row>
    <row r="778" spans="1:8" x14ac:dyDescent="0.35">
      <c r="A778" s="8" t="s">
        <v>34</v>
      </c>
      <c r="B778" s="33">
        <v>2018</v>
      </c>
      <c r="C778" s="8" t="s">
        <v>22</v>
      </c>
      <c r="D778" s="33">
        <v>35652.980000000003</v>
      </c>
      <c r="E778" s="34">
        <v>29748.42</v>
      </c>
      <c r="F778" s="34">
        <v>57.03</v>
      </c>
      <c r="G778" s="34">
        <v>636.35</v>
      </c>
      <c r="H778" s="34">
        <v>37.29</v>
      </c>
    </row>
    <row r="779" spans="1:8" x14ac:dyDescent="0.35">
      <c r="A779" s="8" t="s">
        <v>17</v>
      </c>
      <c r="B779" s="33">
        <v>2021</v>
      </c>
      <c r="C779" s="8" t="s">
        <v>11</v>
      </c>
      <c r="D779" s="33">
        <v>20674.88</v>
      </c>
      <c r="E779" s="34">
        <v>21332.67</v>
      </c>
      <c r="F779" s="34">
        <v>30.96</v>
      </c>
      <c r="G779" s="34">
        <v>627.41</v>
      </c>
      <c r="H779" s="34">
        <v>58.46</v>
      </c>
    </row>
    <row r="780" spans="1:8" x14ac:dyDescent="0.35">
      <c r="A780" s="8" t="s">
        <v>31</v>
      </c>
      <c r="B780" s="33">
        <v>2020</v>
      </c>
      <c r="C780" s="8" t="s">
        <v>9</v>
      </c>
      <c r="D780" s="33">
        <v>42565.57</v>
      </c>
      <c r="E780" s="34">
        <v>42401.65</v>
      </c>
      <c r="F780" s="34">
        <v>84.56</v>
      </c>
      <c r="G780" s="34">
        <v>682.36</v>
      </c>
      <c r="H780" s="34">
        <v>58.84</v>
      </c>
    </row>
    <row r="781" spans="1:8" x14ac:dyDescent="0.35">
      <c r="A781" s="8" t="s">
        <v>35</v>
      </c>
      <c r="B781" s="33">
        <v>2023</v>
      </c>
      <c r="C781" s="8" t="s">
        <v>11</v>
      </c>
      <c r="D781" s="33">
        <v>9879.9599999999991</v>
      </c>
      <c r="E781" s="34">
        <v>10722.25</v>
      </c>
      <c r="F781" s="34">
        <v>95.61</v>
      </c>
      <c r="G781" s="34">
        <v>452.07</v>
      </c>
      <c r="H781" s="34">
        <v>44.95</v>
      </c>
    </row>
    <row r="782" spans="1:8" x14ac:dyDescent="0.35">
      <c r="A782" s="8" t="s">
        <v>16</v>
      </c>
      <c r="B782" s="33">
        <v>2019</v>
      </c>
      <c r="C782" s="8" t="s">
        <v>19</v>
      </c>
      <c r="D782" s="33">
        <v>31831.93</v>
      </c>
      <c r="E782" s="34">
        <v>31374.26</v>
      </c>
      <c r="F782" s="34">
        <v>167.48</v>
      </c>
      <c r="G782" s="34">
        <v>369.62</v>
      </c>
      <c r="H782" s="34">
        <v>50.11</v>
      </c>
    </row>
    <row r="783" spans="1:8" x14ac:dyDescent="0.35">
      <c r="A783" s="8" t="s">
        <v>10</v>
      </c>
      <c r="B783" s="33">
        <v>2021</v>
      </c>
      <c r="C783" s="8" t="s">
        <v>20</v>
      </c>
      <c r="D783" s="33">
        <v>43627.15</v>
      </c>
      <c r="E783" s="34">
        <v>35038.76</v>
      </c>
      <c r="F783" s="34">
        <v>44.55</v>
      </c>
      <c r="G783" s="34">
        <v>953.68</v>
      </c>
      <c r="H783" s="34">
        <v>64.290000000000006</v>
      </c>
    </row>
    <row r="784" spans="1:8" x14ac:dyDescent="0.35">
      <c r="A784" s="8" t="s">
        <v>32</v>
      </c>
      <c r="B784" s="33">
        <v>2024</v>
      </c>
      <c r="C784" s="8" t="s">
        <v>11</v>
      </c>
      <c r="D784" s="33">
        <v>37542.25</v>
      </c>
      <c r="E784" s="34">
        <v>32066.37</v>
      </c>
      <c r="F784" s="34">
        <v>156.09</v>
      </c>
      <c r="G784" s="34">
        <v>135.94999999999999</v>
      </c>
      <c r="H784" s="34">
        <v>45.03</v>
      </c>
    </row>
    <row r="785" spans="1:8" x14ac:dyDescent="0.35">
      <c r="A785" s="8" t="s">
        <v>14</v>
      </c>
      <c r="B785" s="33">
        <v>2024</v>
      </c>
      <c r="C785" s="8" t="s">
        <v>9</v>
      </c>
      <c r="D785" s="33">
        <v>31099.34</v>
      </c>
      <c r="E785" s="34">
        <v>29441.29</v>
      </c>
      <c r="F785" s="34">
        <v>79.2</v>
      </c>
      <c r="G785" s="34">
        <v>984.27</v>
      </c>
      <c r="H785" s="34">
        <v>44.93</v>
      </c>
    </row>
    <row r="786" spans="1:8" x14ac:dyDescent="0.35">
      <c r="A786" s="8" t="s">
        <v>17</v>
      </c>
      <c r="B786" s="33">
        <v>2021</v>
      </c>
      <c r="C786" s="8" t="s">
        <v>25</v>
      </c>
      <c r="D786" s="33">
        <v>41217.83</v>
      </c>
      <c r="E786" s="34">
        <v>37654.449999999997</v>
      </c>
      <c r="F786" s="34">
        <v>57.17</v>
      </c>
      <c r="G786" s="34">
        <v>1008.99</v>
      </c>
      <c r="H786" s="34">
        <v>34.07</v>
      </c>
    </row>
    <row r="787" spans="1:8" x14ac:dyDescent="0.35">
      <c r="A787" s="8" t="s">
        <v>24</v>
      </c>
      <c r="B787" s="33">
        <v>2023</v>
      </c>
      <c r="C787" s="8" t="s">
        <v>9</v>
      </c>
      <c r="D787" s="33">
        <v>2475.4299999999998</v>
      </c>
      <c r="E787" s="34">
        <v>2330.35</v>
      </c>
      <c r="F787" s="34">
        <v>49.42</v>
      </c>
      <c r="G787" s="34">
        <v>911.06</v>
      </c>
      <c r="H787" s="34">
        <v>34.29</v>
      </c>
    </row>
    <row r="788" spans="1:8" x14ac:dyDescent="0.35">
      <c r="A788" s="8" t="s">
        <v>34</v>
      </c>
      <c r="B788" s="33">
        <v>2022</v>
      </c>
      <c r="C788" s="8" t="s">
        <v>9</v>
      </c>
      <c r="D788" s="33">
        <v>28964.9</v>
      </c>
      <c r="E788" s="34">
        <v>26287.08</v>
      </c>
      <c r="F788" s="34">
        <v>123.57</v>
      </c>
      <c r="G788" s="34">
        <v>378.62</v>
      </c>
      <c r="H788" s="34">
        <v>41.7</v>
      </c>
    </row>
    <row r="789" spans="1:8" x14ac:dyDescent="0.35">
      <c r="A789" s="8" t="s">
        <v>8</v>
      </c>
      <c r="B789" s="33">
        <v>2021</v>
      </c>
      <c r="C789" s="8" t="s">
        <v>13</v>
      </c>
      <c r="D789" s="33">
        <v>33322.199999999997</v>
      </c>
      <c r="E789" s="34">
        <v>39144.379999999997</v>
      </c>
      <c r="F789" s="34">
        <v>149.24</v>
      </c>
      <c r="G789" s="34">
        <v>1128.83</v>
      </c>
      <c r="H789" s="34">
        <v>40.92</v>
      </c>
    </row>
    <row r="790" spans="1:8" x14ac:dyDescent="0.35">
      <c r="A790" s="8" t="s">
        <v>26</v>
      </c>
      <c r="B790" s="33">
        <v>2023</v>
      </c>
      <c r="C790" s="8" t="s">
        <v>11</v>
      </c>
      <c r="D790" s="33">
        <v>48522.23</v>
      </c>
      <c r="E790" s="34">
        <v>44276.44</v>
      </c>
      <c r="F790" s="34">
        <v>171.9</v>
      </c>
      <c r="G790" s="34">
        <v>1123.8900000000001</v>
      </c>
      <c r="H790" s="34">
        <v>46.34</v>
      </c>
    </row>
    <row r="791" spans="1:8" x14ac:dyDescent="0.35">
      <c r="A791" s="8" t="s">
        <v>10</v>
      </c>
      <c r="B791" s="33">
        <v>2018</v>
      </c>
      <c r="C791" s="8" t="s">
        <v>11</v>
      </c>
      <c r="D791" s="33">
        <v>40227.99</v>
      </c>
      <c r="E791" s="34">
        <v>36890.75</v>
      </c>
      <c r="F791" s="34">
        <v>55.64</v>
      </c>
      <c r="G791" s="34">
        <v>16.18</v>
      </c>
      <c r="H791" s="34">
        <v>62.41</v>
      </c>
    </row>
    <row r="792" spans="1:8" x14ac:dyDescent="0.35">
      <c r="A792" s="8" t="s">
        <v>17</v>
      </c>
      <c r="B792" s="33">
        <v>2023</v>
      </c>
      <c r="C792" s="8" t="s">
        <v>11</v>
      </c>
      <c r="D792" s="33">
        <v>10738.97</v>
      </c>
      <c r="E792" s="34">
        <v>8613.14</v>
      </c>
      <c r="F792" s="34">
        <v>162.96</v>
      </c>
      <c r="G792" s="34">
        <v>987.99</v>
      </c>
      <c r="H792" s="34">
        <v>68.569999999999993</v>
      </c>
    </row>
    <row r="793" spans="1:8" x14ac:dyDescent="0.35">
      <c r="A793" s="8" t="s">
        <v>24</v>
      </c>
      <c r="B793" s="33">
        <v>2022</v>
      </c>
      <c r="C793" s="8" t="s">
        <v>9</v>
      </c>
      <c r="D793" s="33">
        <v>26681.9</v>
      </c>
      <c r="E793" s="34">
        <v>27854.54</v>
      </c>
      <c r="F793" s="34">
        <v>70.709999999999994</v>
      </c>
      <c r="G793" s="34">
        <v>1159.1500000000001</v>
      </c>
      <c r="H793" s="34">
        <v>47.61</v>
      </c>
    </row>
    <row r="794" spans="1:8" x14ac:dyDescent="0.35">
      <c r="A794" s="8" t="s">
        <v>28</v>
      </c>
      <c r="B794" s="33">
        <v>2024</v>
      </c>
      <c r="C794" s="8" t="s">
        <v>11</v>
      </c>
      <c r="D794" s="33">
        <v>49164.98</v>
      </c>
      <c r="E794" s="34">
        <v>56638.77</v>
      </c>
      <c r="F794" s="34">
        <v>185.73</v>
      </c>
      <c r="G794" s="34">
        <v>662.41</v>
      </c>
      <c r="H794" s="34">
        <v>38.799999999999997</v>
      </c>
    </row>
    <row r="795" spans="1:8" x14ac:dyDescent="0.35">
      <c r="A795" s="8" t="s">
        <v>30</v>
      </c>
      <c r="B795" s="33">
        <v>2024</v>
      </c>
      <c r="C795" s="8" t="s">
        <v>9</v>
      </c>
      <c r="D795" s="33">
        <v>46577.19</v>
      </c>
      <c r="E795" s="34">
        <v>54740.160000000003</v>
      </c>
      <c r="F795" s="34">
        <v>138.28</v>
      </c>
      <c r="G795" s="34">
        <v>1022.88</v>
      </c>
      <c r="H795" s="34">
        <v>41.48</v>
      </c>
    </row>
    <row r="796" spans="1:8" x14ac:dyDescent="0.35">
      <c r="A796" s="8" t="s">
        <v>34</v>
      </c>
      <c r="B796" s="33">
        <v>2021</v>
      </c>
      <c r="C796" s="8" t="s">
        <v>11</v>
      </c>
      <c r="D796" s="33">
        <v>1633.99</v>
      </c>
      <c r="E796" s="34">
        <v>1856.49</v>
      </c>
      <c r="F796" s="34">
        <v>60.41</v>
      </c>
      <c r="G796" s="34">
        <v>611.82000000000005</v>
      </c>
      <c r="H796" s="34">
        <v>45.45</v>
      </c>
    </row>
    <row r="797" spans="1:8" x14ac:dyDescent="0.35">
      <c r="A797" s="8" t="s">
        <v>26</v>
      </c>
      <c r="B797" s="33">
        <v>2018</v>
      </c>
      <c r="C797" s="8" t="s">
        <v>25</v>
      </c>
      <c r="D797" s="33">
        <v>42496.97</v>
      </c>
      <c r="E797" s="34">
        <v>47062.1</v>
      </c>
      <c r="F797" s="34">
        <v>177.79</v>
      </c>
      <c r="G797" s="34">
        <v>378.56</v>
      </c>
      <c r="H797" s="34">
        <v>58.6</v>
      </c>
    </row>
    <row r="798" spans="1:8" x14ac:dyDescent="0.35">
      <c r="A798" s="8" t="s">
        <v>30</v>
      </c>
      <c r="B798" s="33">
        <v>2023</v>
      </c>
      <c r="C798" s="8" t="s">
        <v>9</v>
      </c>
      <c r="D798" s="33">
        <v>41515.29</v>
      </c>
      <c r="E798" s="34">
        <v>42488.1</v>
      </c>
      <c r="F798" s="34">
        <v>185.66</v>
      </c>
      <c r="G798" s="34">
        <v>62.21</v>
      </c>
      <c r="H798" s="34">
        <v>47.39</v>
      </c>
    </row>
    <row r="799" spans="1:8" x14ac:dyDescent="0.35">
      <c r="A799" s="8" t="s">
        <v>26</v>
      </c>
      <c r="B799" s="33">
        <v>2019</v>
      </c>
      <c r="C799" s="8" t="s">
        <v>20</v>
      </c>
      <c r="D799" s="33">
        <v>21203.25</v>
      </c>
      <c r="E799" s="34">
        <v>21102.37</v>
      </c>
      <c r="F799" s="34">
        <v>21.18</v>
      </c>
      <c r="G799" s="34">
        <v>1134.22</v>
      </c>
      <c r="H799" s="34">
        <v>60.09</v>
      </c>
    </row>
    <row r="800" spans="1:8" x14ac:dyDescent="0.35">
      <c r="A800" s="8" t="s">
        <v>34</v>
      </c>
      <c r="B800" s="33">
        <v>2024</v>
      </c>
      <c r="C800" s="8" t="s">
        <v>22</v>
      </c>
      <c r="D800" s="33">
        <v>8352.67</v>
      </c>
      <c r="E800" s="34">
        <v>9536.98</v>
      </c>
      <c r="F800" s="34">
        <v>27.32</v>
      </c>
      <c r="G800" s="34">
        <v>1063.02</v>
      </c>
      <c r="H800" s="34">
        <v>31.35</v>
      </c>
    </row>
    <row r="801" spans="1:8" x14ac:dyDescent="0.35">
      <c r="A801" s="8" t="s">
        <v>24</v>
      </c>
      <c r="B801" s="33">
        <v>2019</v>
      </c>
      <c r="C801" s="8" t="s">
        <v>22</v>
      </c>
      <c r="D801" s="33">
        <v>43889.15</v>
      </c>
      <c r="E801" s="34">
        <v>38039.160000000003</v>
      </c>
      <c r="F801" s="34">
        <v>124.76</v>
      </c>
      <c r="G801" s="34">
        <v>926.37</v>
      </c>
      <c r="H801" s="34">
        <v>53.84</v>
      </c>
    </row>
    <row r="802" spans="1:8" x14ac:dyDescent="0.35">
      <c r="A802" s="8" t="s">
        <v>35</v>
      </c>
      <c r="B802" s="33">
        <v>2018</v>
      </c>
      <c r="C802" s="8" t="s">
        <v>20</v>
      </c>
      <c r="D802" s="33">
        <v>38982.81</v>
      </c>
      <c r="E802" s="34">
        <v>44850.25</v>
      </c>
      <c r="F802" s="34">
        <v>47.51</v>
      </c>
      <c r="G802" s="34">
        <v>679.57</v>
      </c>
      <c r="H802" s="34">
        <v>66.72</v>
      </c>
    </row>
    <row r="803" spans="1:8" x14ac:dyDescent="0.35">
      <c r="A803" s="8" t="s">
        <v>30</v>
      </c>
      <c r="B803" s="33">
        <v>2024</v>
      </c>
      <c r="C803" s="8" t="s">
        <v>25</v>
      </c>
      <c r="D803" s="33">
        <v>5740.16</v>
      </c>
      <c r="E803" s="34">
        <v>6006.83</v>
      </c>
      <c r="F803" s="34">
        <v>105.41</v>
      </c>
      <c r="G803" s="34">
        <v>1257.32</v>
      </c>
      <c r="H803" s="34">
        <v>69.8</v>
      </c>
    </row>
    <row r="804" spans="1:8" x14ac:dyDescent="0.35">
      <c r="A804" s="8" t="s">
        <v>8</v>
      </c>
      <c r="B804" s="33">
        <v>2021</v>
      </c>
      <c r="C804" s="8" t="s">
        <v>9</v>
      </c>
      <c r="D804" s="33">
        <v>24267.79</v>
      </c>
      <c r="E804" s="34">
        <v>21302.14</v>
      </c>
      <c r="F804" s="34">
        <v>43.56</v>
      </c>
      <c r="G804" s="34">
        <v>119.98</v>
      </c>
      <c r="H804" s="34">
        <v>34.11</v>
      </c>
    </row>
    <row r="805" spans="1:8" x14ac:dyDescent="0.35">
      <c r="A805" s="8" t="s">
        <v>28</v>
      </c>
      <c r="B805" s="33">
        <v>2023</v>
      </c>
      <c r="C805" s="8" t="s">
        <v>25</v>
      </c>
      <c r="D805" s="33">
        <v>15102.01</v>
      </c>
      <c r="E805" s="34">
        <v>16515.169999999998</v>
      </c>
      <c r="F805" s="34">
        <v>182.79</v>
      </c>
      <c r="G805" s="34">
        <v>547.22</v>
      </c>
      <c r="H805" s="34">
        <v>64.59</v>
      </c>
    </row>
    <row r="806" spans="1:8" x14ac:dyDescent="0.35">
      <c r="A806" s="8" t="s">
        <v>34</v>
      </c>
      <c r="B806" s="33">
        <v>2023</v>
      </c>
      <c r="C806" s="8" t="s">
        <v>19</v>
      </c>
      <c r="D806" s="33">
        <v>9594.9</v>
      </c>
      <c r="E806" s="34">
        <v>8635.68</v>
      </c>
      <c r="F806" s="34">
        <v>89.41</v>
      </c>
      <c r="G806" s="34">
        <v>1318.44</v>
      </c>
      <c r="H806" s="34">
        <v>60.51</v>
      </c>
    </row>
    <row r="807" spans="1:8" x14ac:dyDescent="0.35">
      <c r="A807" s="8" t="s">
        <v>35</v>
      </c>
      <c r="B807" s="33">
        <v>2024</v>
      </c>
      <c r="C807" s="8" t="s">
        <v>19</v>
      </c>
      <c r="D807" s="33">
        <v>44122.03</v>
      </c>
      <c r="E807" s="34">
        <v>37487.870000000003</v>
      </c>
      <c r="F807" s="34">
        <v>81.040000000000006</v>
      </c>
      <c r="G807" s="34">
        <v>552.70000000000005</v>
      </c>
      <c r="H807" s="34">
        <v>31.65</v>
      </c>
    </row>
    <row r="808" spans="1:8" x14ac:dyDescent="0.35">
      <c r="A808" s="8" t="s">
        <v>18</v>
      </c>
      <c r="B808" s="33">
        <v>2018</v>
      </c>
      <c r="C808" s="8" t="s">
        <v>19</v>
      </c>
      <c r="D808" s="33">
        <v>32934.75</v>
      </c>
      <c r="E808" s="34">
        <v>26985.79</v>
      </c>
      <c r="F808" s="34">
        <v>182.05</v>
      </c>
      <c r="G808" s="34">
        <v>43.37</v>
      </c>
      <c r="H808" s="34">
        <v>53.6</v>
      </c>
    </row>
    <row r="809" spans="1:8" x14ac:dyDescent="0.35">
      <c r="A809" s="8" t="s">
        <v>29</v>
      </c>
      <c r="B809" s="33">
        <v>2020</v>
      </c>
      <c r="C809" s="8" t="s">
        <v>19</v>
      </c>
      <c r="D809" s="33">
        <v>9550.41</v>
      </c>
      <c r="E809" s="34">
        <v>8401.6200000000008</v>
      </c>
      <c r="F809" s="34">
        <v>47.94</v>
      </c>
      <c r="G809" s="34">
        <v>1007.12</v>
      </c>
      <c r="H809" s="34">
        <v>44.35</v>
      </c>
    </row>
    <row r="810" spans="1:8" x14ac:dyDescent="0.35">
      <c r="A810" s="8" t="s">
        <v>27</v>
      </c>
      <c r="B810" s="33">
        <v>2018</v>
      </c>
      <c r="C810" s="8" t="s">
        <v>20</v>
      </c>
      <c r="D810" s="33">
        <v>37772.93</v>
      </c>
      <c r="E810" s="34">
        <v>36707.67</v>
      </c>
      <c r="F810" s="34">
        <v>36.24</v>
      </c>
      <c r="G810" s="34">
        <v>915.26</v>
      </c>
      <c r="H810" s="34">
        <v>37.630000000000003</v>
      </c>
    </row>
    <row r="811" spans="1:8" x14ac:dyDescent="0.35">
      <c r="A811" s="8" t="s">
        <v>18</v>
      </c>
      <c r="B811" s="33">
        <v>2018</v>
      </c>
      <c r="C811" s="8" t="s">
        <v>11</v>
      </c>
      <c r="D811" s="33">
        <v>3847.14</v>
      </c>
      <c r="E811" s="34">
        <v>4473.37</v>
      </c>
      <c r="F811" s="34">
        <v>54.85</v>
      </c>
      <c r="G811" s="34">
        <v>1332.5</v>
      </c>
      <c r="H811" s="34">
        <v>36.380000000000003</v>
      </c>
    </row>
    <row r="812" spans="1:8" x14ac:dyDescent="0.35">
      <c r="A812" s="8" t="s">
        <v>26</v>
      </c>
      <c r="B812" s="33">
        <v>2024</v>
      </c>
      <c r="C812" s="8" t="s">
        <v>25</v>
      </c>
      <c r="D812" s="33">
        <v>49284.51</v>
      </c>
      <c r="E812" s="34">
        <v>52917.99</v>
      </c>
      <c r="F812" s="34">
        <v>116.39</v>
      </c>
      <c r="G812" s="34">
        <v>83.06</v>
      </c>
      <c r="H812" s="34">
        <v>40.090000000000003</v>
      </c>
    </row>
    <row r="813" spans="1:8" x14ac:dyDescent="0.35">
      <c r="A813" s="8" t="s">
        <v>27</v>
      </c>
      <c r="B813" s="33">
        <v>2021</v>
      </c>
      <c r="C813" s="8" t="s">
        <v>13</v>
      </c>
      <c r="D813" s="33">
        <v>37469.440000000002</v>
      </c>
      <c r="E813" s="34">
        <v>42045.64</v>
      </c>
      <c r="F813" s="34">
        <v>80.52</v>
      </c>
      <c r="G813" s="34">
        <v>264.86</v>
      </c>
      <c r="H813" s="34">
        <v>62.03</v>
      </c>
    </row>
    <row r="814" spans="1:8" x14ac:dyDescent="0.35">
      <c r="A814" s="8" t="s">
        <v>26</v>
      </c>
      <c r="B814" s="33">
        <v>2021</v>
      </c>
      <c r="C814" s="8" t="s">
        <v>9</v>
      </c>
      <c r="D814" s="33">
        <v>22503.66</v>
      </c>
      <c r="E814" s="34">
        <v>21736.97</v>
      </c>
      <c r="F814" s="34">
        <v>180.76</v>
      </c>
      <c r="G814" s="34">
        <v>395.64</v>
      </c>
      <c r="H814" s="34">
        <v>41.79</v>
      </c>
    </row>
    <row r="815" spans="1:8" x14ac:dyDescent="0.35">
      <c r="A815" s="8" t="s">
        <v>8</v>
      </c>
      <c r="B815" s="33">
        <v>2021</v>
      </c>
      <c r="C815" s="8" t="s">
        <v>19</v>
      </c>
      <c r="D815" s="33">
        <v>36458.5</v>
      </c>
      <c r="E815" s="34">
        <v>42052.73</v>
      </c>
      <c r="F815" s="34">
        <v>59.66</v>
      </c>
      <c r="G815" s="34">
        <v>604.25</v>
      </c>
      <c r="H815" s="34">
        <v>31.74</v>
      </c>
    </row>
    <row r="816" spans="1:8" x14ac:dyDescent="0.35">
      <c r="A816" s="8" t="s">
        <v>10</v>
      </c>
      <c r="B816" s="33">
        <v>2023</v>
      </c>
      <c r="C816" s="8" t="s">
        <v>9</v>
      </c>
      <c r="D816" s="33">
        <v>20585.97</v>
      </c>
      <c r="E816" s="34">
        <v>21867.46</v>
      </c>
      <c r="F816" s="34">
        <v>197.18</v>
      </c>
      <c r="G816" s="34">
        <v>1151.3499999999999</v>
      </c>
      <c r="H816" s="34">
        <v>64.319999999999993</v>
      </c>
    </row>
    <row r="817" spans="1:8" x14ac:dyDescent="0.35">
      <c r="A817" s="8" t="s">
        <v>33</v>
      </c>
      <c r="B817" s="33">
        <v>2021</v>
      </c>
      <c r="C817" s="8" t="s">
        <v>22</v>
      </c>
      <c r="D817" s="33">
        <v>8879.6299999999992</v>
      </c>
      <c r="E817" s="34">
        <v>8321.7199999999993</v>
      </c>
      <c r="F817" s="34">
        <v>146.78</v>
      </c>
      <c r="G817" s="34">
        <v>195.8</v>
      </c>
      <c r="H817" s="34">
        <v>50.92</v>
      </c>
    </row>
    <row r="818" spans="1:8" x14ac:dyDescent="0.35">
      <c r="A818" s="8" t="s">
        <v>32</v>
      </c>
      <c r="B818" s="33">
        <v>2020</v>
      </c>
      <c r="C818" s="8" t="s">
        <v>15</v>
      </c>
      <c r="D818" s="33">
        <v>20467.580000000002</v>
      </c>
      <c r="E818" s="34">
        <v>17710.61</v>
      </c>
      <c r="F818" s="34">
        <v>161.6</v>
      </c>
      <c r="G818" s="34">
        <v>723.69</v>
      </c>
      <c r="H818" s="34">
        <v>41.41</v>
      </c>
    </row>
    <row r="819" spans="1:8" x14ac:dyDescent="0.35">
      <c r="A819" s="8" t="s">
        <v>32</v>
      </c>
      <c r="B819" s="33">
        <v>2020</v>
      </c>
      <c r="C819" s="8" t="s">
        <v>25</v>
      </c>
      <c r="D819" s="33">
        <v>27926.81</v>
      </c>
      <c r="E819" s="34">
        <v>23557.01</v>
      </c>
      <c r="F819" s="34">
        <v>178.45</v>
      </c>
      <c r="G819" s="34">
        <v>430.03</v>
      </c>
      <c r="H819" s="34">
        <v>45.98</v>
      </c>
    </row>
    <row r="820" spans="1:8" x14ac:dyDescent="0.35">
      <c r="A820" s="8" t="s">
        <v>34</v>
      </c>
      <c r="B820" s="33">
        <v>2019</v>
      </c>
      <c r="C820" s="8" t="s">
        <v>13</v>
      </c>
      <c r="D820" s="33">
        <v>35500.69</v>
      </c>
      <c r="E820" s="34">
        <v>35693.769999999997</v>
      </c>
      <c r="F820" s="34">
        <v>182.79</v>
      </c>
      <c r="G820" s="34">
        <v>458.44</v>
      </c>
      <c r="H820" s="34">
        <v>41.17</v>
      </c>
    </row>
    <row r="821" spans="1:8" x14ac:dyDescent="0.35">
      <c r="A821" s="8" t="s">
        <v>27</v>
      </c>
      <c r="B821" s="33">
        <v>2020</v>
      </c>
      <c r="C821" s="8" t="s">
        <v>22</v>
      </c>
      <c r="D821" s="33">
        <v>44816.92</v>
      </c>
      <c r="E821" s="34">
        <v>44060.44</v>
      </c>
      <c r="F821" s="34">
        <v>128.59</v>
      </c>
      <c r="G821" s="34">
        <v>1081.82</v>
      </c>
      <c r="H821" s="34">
        <v>67.48</v>
      </c>
    </row>
    <row r="822" spans="1:8" x14ac:dyDescent="0.35">
      <c r="A822" s="8" t="s">
        <v>29</v>
      </c>
      <c r="B822" s="33">
        <v>2024</v>
      </c>
      <c r="C822" s="8" t="s">
        <v>15</v>
      </c>
      <c r="D822" s="33">
        <v>38566.47</v>
      </c>
      <c r="E822" s="34">
        <v>31631.59</v>
      </c>
      <c r="F822" s="34">
        <v>172.43</v>
      </c>
      <c r="G822" s="34">
        <v>858.26</v>
      </c>
      <c r="H822" s="34">
        <v>37.56</v>
      </c>
    </row>
    <row r="823" spans="1:8" x14ac:dyDescent="0.35">
      <c r="A823" s="8" t="s">
        <v>24</v>
      </c>
      <c r="B823" s="33">
        <v>2024</v>
      </c>
      <c r="C823" s="8" t="s">
        <v>20</v>
      </c>
      <c r="D823" s="33">
        <v>26806.05</v>
      </c>
      <c r="E823" s="34">
        <v>24067.040000000001</v>
      </c>
      <c r="F823" s="34">
        <v>92.95</v>
      </c>
      <c r="G823" s="34">
        <v>776.13</v>
      </c>
      <c r="H823" s="34">
        <v>65.27</v>
      </c>
    </row>
    <row r="824" spans="1:8" x14ac:dyDescent="0.35">
      <c r="A824" s="8" t="s">
        <v>16</v>
      </c>
      <c r="B824" s="33">
        <v>2020</v>
      </c>
      <c r="C824" s="8" t="s">
        <v>9</v>
      </c>
      <c r="D824" s="33">
        <v>43185.71</v>
      </c>
      <c r="E824" s="34">
        <v>38857.86</v>
      </c>
      <c r="F824" s="34">
        <v>130.57</v>
      </c>
      <c r="G824" s="34">
        <v>1324.31</v>
      </c>
      <c r="H824" s="34">
        <v>33.39</v>
      </c>
    </row>
    <row r="825" spans="1:8" x14ac:dyDescent="0.35">
      <c r="A825" s="8" t="s">
        <v>24</v>
      </c>
      <c r="B825" s="33">
        <v>2022</v>
      </c>
      <c r="C825" s="8" t="s">
        <v>15</v>
      </c>
      <c r="D825" s="33">
        <v>22759.439999999999</v>
      </c>
      <c r="E825" s="34">
        <v>22153.17</v>
      </c>
      <c r="F825" s="34">
        <v>76.02</v>
      </c>
      <c r="G825" s="34">
        <v>1049.57</v>
      </c>
      <c r="H825" s="34">
        <v>68.540000000000006</v>
      </c>
    </row>
    <row r="826" spans="1:8" x14ac:dyDescent="0.35">
      <c r="A826" s="8" t="s">
        <v>10</v>
      </c>
      <c r="B826" s="33">
        <v>2024</v>
      </c>
      <c r="C826" s="8" t="s">
        <v>15</v>
      </c>
      <c r="D826" s="33">
        <v>16338.96</v>
      </c>
      <c r="E826" s="34">
        <v>13830.73</v>
      </c>
      <c r="F826" s="34">
        <v>167.76</v>
      </c>
      <c r="G826" s="34">
        <v>1250.52</v>
      </c>
      <c r="H826" s="34">
        <v>38.71</v>
      </c>
    </row>
    <row r="827" spans="1:8" x14ac:dyDescent="0.35">
      <c r="A827" s="8" t="s">
        <v>17</v>
      </c>
      <c r="B827" s="33">
        <v>2022</v>
      </c>
      <c r="C827" s="8" t="s">
        <v>13</v>
      </c>
      <c r="D827" s="33">
        <v>43568.25</v>
      </c>
      <c r="E827" s="34">
        <v>41325.89</v>
      </c>
      <c r="F827" s="34">
        <v>68.510000000000005</v>
      </c>
      <c r="G827" s="34">
        <v>1158.9100000000001</v>
      </c>
      <c r="H827" s="34">
        <v>38.299999999999997</v>
      </c>
    </row>
    <row r="828" spans="1:8" x14ac:dyDescent="0.35">
      <c r="A828" s="8" t="s">
        <v>17</v>
      </c>
      <c r="B828" s="33">
        <v>2021</v>
      </c>
      <c r="C828" s="8" t="s">
        <v>20</v>
      </c>
      <c r="D828" s="33">
        <v>6153.96</v>
      </c>
      <c r="E828" s="34">
        <v>6170.8</v>
      </c>
      <c r="F828" s="34">
        <v>176.24</v>
      </c>
      <c r="G828" s="34">
        <v>611.9</v>
      </c>
      <c r="H828" s="34">
        <v>66.59</v>
      </c>
    </row>
    <row r="829" spans="1:8" x14ac:dyDescent="0.35">
      <c r="A829" s="8" t="s">
        <v>24</v>
      </c>
      <c r="B829" s="33">
        <v>2024</v>
      </c>
      <c r="C829" s="8" t="s">
        <v>22</v>
      </c>
      <c r="D829" s="33">
        <v>9827.4500000000007</v>
      </c>
      <c r="E829" s="34">
        <v>9747.39</v>
      </c>
      <c r="F829" s="34">
        <v>53.24</v>
      </c>
      <c r="G829" s="34">
        <v>574.88</v>
      </c>
      <c r="H829" s="34">
        <v>36.69</v>
      </c>
    </row>
    <row r="830" spans="1:8" x14ac:dyDescent="0.35">
      <c r="A830" s="8" t="s">
        <v>12</v>
      </c>
      <c r="B830" s="33">
        <v>2024</v>
      </c>
      <c r="C830" s="8" t="s">
        <v>11</v>
      </c>
      <c r="D830" s="33">
        <v>11296.78</v>
      </c>
      <c r="E830" s="34">
        <v>11830.97</v>
      </c>
      <c r="F830" s="34">
        <v>21.64</v>
      </c>
      <c r="G830" s="34">
        <v>645.44000000000005</v>
      </c>
      <c r="H830" s="34">
        <v>48.2</v>
      </c>
    </row>
    <row r="831" spans="1:8" x14ac:dyDescent="0.35">
      <c r="A831" s="8" t="s">
        <v>21</v>
      </c>
      <c r="B831" s="33">
        <v>2021</v>
      </c>
      <c r="C831" s="8" t="s">
        <v>9</v>
      </c>
      <c r="D831" s="33">
        <v>37450.89</v>
      </c>
      <c r="E831" s="34">
        <v>33480.639999999999</v>
      </c>
      <c r="F831" s="34">
        <v>164.68</v>
      </c>
      <c r="G831" s="34">
        <v>383.42</v>
      </c>
      <c r="H831" s="34">
        <v>34.28</v>
      </c>
    </row>
    <row r="832" spans="1:8" x14ac:dyDescent="0.35">
      <c r="A832" s="8" t="s">
        <v>32</v>
      </c>
      <c r="B832" s="33">
        <v>2020</v>
      </c>
      <c r="C832" s="8" t="s">
        <v>19</v>
      </c>
      <c r="D832" s="33">
        <v>5391.02</v>
      </c>
      <c r="E832" s="34">
        <v>4886.51</v>
      </c>
      <c r="F832" s="34">
        <v>70.55</v>
      </c>
      <c r="G832" s="34">
        <v>1110.81</v>
      </c>
      <c r="H832" s="34">
        <v>52.73</v>
      </c>
    </row>
    <row r="833" spans="1:8" x14ac:dyDescent="0.35">
      <c r="A833" s="8" t="s">
        <v>21</v>
      </c>
      <c r="B833" s="33">
        <v>2021</v>
      </c>
      <c r="C833" s="8" t="s">
        <v>15</v>
      </c>
      <c r="D833" s="33">
        <v>46108.05</v>
      </c>
      <c r="E833" s="34">
        <v>47253.01</v>
      </c>
      <c r="F833" s="34">
        <v>104.11</v>
      </c>
      <c r="G833" s="34">
        <v>1058.72</v>
      </c>
      <c r="H833" s="34">
        <v>60.25</v>
      </c>
    </row>
    <row r="834" spans="1:8" x14ac:dyDescent="0.35">
      <c r="A834" s="8" t="s">
        <v>21</v>
      </c>
      <c r="B834" s="33">
        <v>2024</v>
      </c>
      <c r="C834" s="8" t="s">
        <v>9</v>
      </c>
      <c r="D834" s="33">
        <v>45682.04</v>
      </c>
      <c r="E834" s="34">
        <v>39117.339999999997</v>
      </c>
      <c r="F834" s="34">
        <v>42.62</v>
      </c>
      <c r="G834" s="34">
        <v>404.16</v>
      </c>
      <c r="H834" s="34">
        <v>32.21</v>
      </c>
    </row>
    <row r="835" spans="1:8" x14ac:dyDescent="0.35">
      <c r="A835" s="8" t="s">
        <v>31</v>
      </c>
      <c r="B835" s="33">
        <v>2018</v>
      </c>
      <c r="C835" s="8" t="s">
        <v>11</v>
      </c>
      <c r="D835" s="33">
        <v>35797.75</v>
      </c>
      <c r="E835" s="34">
        <v>29894.59</v>
      </c>
      <c r="F835" s="34">
        <v>77.260000000000005</v>
      </c>
      <c r="G835" s="34">
        <v>639.45000000000005</v>
      </c>
      <c r="H835" s="34">
        <v>66.61</v>
      </c>
    </row>
    <row r="836" spans="1:8" x14ac:dyDescent="0.35">
      <c r="A836" s="8" t="s">
        <v>12</v>
      </c>
      <c r="B836" s="33">
        <v>2018</v>
      </c>
      <c r="C836" s="8" t="s">
        <v>9</v>
      </c>
      <c r="D836" s="33">
        <v>36830.980000000003</v>
      </c>
      <c r="E836" s="34">
        <v>43300.12</v>
      </c>
      <c r="F836" s="34">
        <v>150.55000000000001</v>
      </c>
      <c r="G836" s="34">
        <v>274.62</v>
      </c>
      <c r="H836" s="34">
        <v>67.05</v>
      </c>
    </row>
    <row r="837" spans="1:8" x14ac:dyDescent="0.35">
      <c r="A837" s="8" t="s">
        <v>12</v>
      </c>
      <c r="B837" s="33">
        <v>2024</v>
      </c>
      <c r="C837" s="8" t="s">
        <v>19</v>
      </c>
      <c r="D837" s="33">
        <v>38470.33</v>
      </c>
      <c r="E837" s="34">
        <v>43779.81</v>
      </c>
      <c r="F837" s="34">
        <v>119.22</v>
      </c>
      <c r="G837" s="34">
        <v>337.73</v>
      </c>
      <c r="H837" s="34">
        <v>31.69</v>
      </c>
    </row>
    <row r="838" spans="1:8" x14ac:dyDescent="0.35">
      <c r="A838" s="8" t="s">
        <v>29</v>
      </c>
      <c r="B838" s="33">
        <v>2021</v>
      </c>
      <c r="C838" s="8" t="s">
        <v>15</v>
      </c>
      <c r="D838" s="33">
        <v>45204.06</v>
      </c>
      <c r="E838" s="34">
        <v>38358.519999999997</v>
      </c>
      <c r="F838" s="34">
        <v>81.87</v>
      </c>
      <c r="G838" s="34">
        <v>732.55</v>
      </c>
      <c r="H838" s="34">
        <v>48.84</v>
      </c>
    </row>
    <row r="839" spans="1:8" x14ac:dyDescent="0.35">
      <c r="A839" s="8" t="s">
        <v>27</v>
      </c>
      <c r="B839" s="33">
        <v>2021</v>
      </c>
      <c r="C839" s="8" t="s">
        <v>22</v>
      </c>
      <c r="D839" s="33">
        <v>11082.19</v>
      </c>
      <c r="E839" s="34">
        <v>9026.56</v>
      </c>
      <c r="F839" s="34">
        <v>179.11</v>
      </c>
      <c r="G839" s="34">
        <v>632.24</v>
      </c>
      <c r="H839" s="34">
        <v>44.91</v>
      </c>
    </row>
    <row r="840" spans="1:8" x14ac:dyDescent="0.35">
      <c r="A840" s="8" t="s">
        <v>35</v>
      </c>
      <c r="B840" s="33">
        <v>2024</v>
      </c>
      <c r="C840" s="8" t="s">
        <v>15</v>
      </c>
      <c r="D840" s="33">
        <v>28825.21</v>
      </c>
      <c r="E840" s="34">
        <v>30502.34</v>
      </c>
      <c r="F840" s="34">
        <v>107.12</v>
      </c>
      <c r="G840" s="34">
        <v>537.79</v>
      </c>
      <c r="H840" s="34">
        <v>54.1</v>
      </c>
    </row>
    <row r="841" spans="1:8" x14ac:dyDescent="0.35">
      <c r="A841" s="8" t="s">
        <v>27</v>
      </c>
      <c r="B841" s="33">
        <v>2023</v>
      </c>
      <c r="C841" s="8" t="s">
        <v>19</v>
      </c>
      <c r="D841" s="33">
        <v>47231.97</v>
      </c>
      <c r="E841" s="34">
        <v>53421.64</v>
      </c>
      <c r="F841" s="34">
        <v>109.68</v>
      </c>
      <c r="G841" s="34">
        <v>1275.1099999999999</v>
      </c>
      <c r="H841" s="34">
        <v>64.23</v>
      </c>
    </row>
    <row r="842" spans="1:8" x14ac:dyDescent="0.35">
      <c r="A842" s="8" t="s">
        <v>23</v>
      </c>
      <c r="B842" s="33">
        <v>2021</v>
      </c>
      <c r="C842" s="8" t="s">
        <v>25</v>
      </c>
      <c r="D842" s="33">
        <v>40472.730000000003</v>
      </c>
      <c r="E842" s="34">
        <v>33719.67</v>
      </c>
      <c r="F842" s="34">
        <v>109.15</v>
      </c>
      <c r="G842" s="34">
        <v>1009.24</v>
      </c>
      <c r="H842" s="34">
        <v>57.66</v>
      </c>
    </row>
    <row r="843" spans="1:8" x14ac:dyDescent="0.35">
      <c r="A843" s="8" t="s">
        <v>35</v>
      </c>
      <c r="B843" s="33">
        <v>2023</v>
      </c>
      <c r="C843" s="8" t="s">
        <v>13</v>
      </c>
      <c r="D843" s="33">
        <v>22963.66</v>
      </c>
      <c r="E843" s="34">
        <v>24723.96</v>
      </c>
      <c r="F843" s="34">
        <v>105.7</v>
      </c>
      <c r="G843" s="34">
        <v>1265.02</v>
      </c>
      <c r="H843" s="34">
        <v>30.8</v>
      </c>
    </row>
    <row r="844" spans="1:8" x14ac:dyDescent="0.35">
      <c r="A844" s="8" t="s">
        <v>10</v>
      </c>
      <c r="B844" s="33">
        <v>2022</v>
      </c>
      <c r="C844" s="8" t="s">
        <v>25</v>
      </c>
      <c r="D844" s="33">
        <v>47937.02</v>
      </c>
      <c r="E844" s="34">
        <v>39218.6</v>
      </c>
      <c r="F844" s="34">
        <v>164.71</v>
      </c>
      <c r="G844" s="34">
        <v>953.46</v>
      </c>
      <c r="H844" s="34">
        <v>38.549999999999997</v>
      </c>
    </row>
    <row r="845" spans="1:8" x14ac:dyDescent="0.35">
      <c r="A845" s="8" t="s">
        <v>33</v>
      </c>
      <c r="B845" s="33">
        <v>2020</v>
      </c>
      <c r="C845" s="8" t="s">
        <v>15</v>
      </c>
      <c r="D845" s="33">
        <v>12428.8</v>
      </c>
      <c r="E845" s="34">
        <v>12685.51</v>
      </c>
      <c r="F845" s="34">
        <v>99.23</v>
      </c>
      <c r="G845" s="34">
        <v>1064.28</v>
      </c>
      <c r="H845" s="34">
        <v>57.19</v>
      </c>
    </row>
    <row r="846" spans="1:8" x14ac:dyDescent="0.35">
      <c r="A846" s="8" t="s">
        <v>12</v>
      </c>
      <c r="B846" s="33">
        <v>2021</v>
      </c>
      <c r="C846" s="8" t="s">
        <v>22</v>
      </c>
      <c r="D846" s="33">
        <v>18157.79</v>
      </c>
      <c r="E846" s="34">
        <v>16818.650000000001</v>
      </c>
      <c r="F846" s="34">
        <v>186.62</v>
      </c>
      <c r="G846" s="34">
        <v>289.48</v>
      </c>
      <c r="H846" s="34">
        <v>67.95</v>
      </c>
    </row>
    <row r="847" spans="1:8" x14ac:dyDescent="0.35">
      <c r="A847" s="8" t="s">
        <v>32</v>
      </c>
      <c r="B847" s="33">
        <v>2019</v>
      </c>
      <c r="C847" s="8" t="s">
        <v>20</v>
      </c>
      <c r="D847" s="33">
        <v>9450.08</v>
      </c>
      <c r="E847" s="34">
        <v>8058.23</v>
      </c>
      <c r="F847" s="34">
        <v>54.77</v>
      </c>
      <c r="G847" s="34">
        <v>731.87</v>
      </c>
      <c r="H847" s="34">
        <v>38.619999999999997</v>
      </c>
    </row>
    <row r="848" spans="1:8" x14ac:dyDescent="0.35">
      <c r="A848" s="8" t="s">
        <v>29</v>
      </c>
      <c r="B848" s="33">
        <v>2019</v>
      </c>
      <c r="C848" s="8" t="s">
        <v>22</v>
      </c>
      <c r="D848" s="33">
        <v>35747.35</v>
      </c>
      <c r="E848" s="34">
        <v>38945.32</v>
      </c>
      <c r="F848" s="34">
        <v>147.61000000000001</v>
      </c>
      <c r="G848" s="34">
        <v>1287.73</v>
      </c>
      <c r="H848" s="34">
        <v>33.17</v>
      </c>
    </row>
    <row r="849" spans="1:8" x14ac:dyDescent="0.35">
      <c r="A849" s="8" t="s">
        <v>33</v>
      </c>
      <c r="B849" s="33">
        <v>2023</v>
      </c>
      <c r="C849" s="8" t="s">
        <v>15</v>
      </c>
      <c r="D849" s="33">
        <v>27610.31</v>
      </c>
      <c r="E849" s="34">
        <v>27250.78</v>
      </c>
      <c r="F849" s="34">
        <v>141.58000000000001</v>
      </c>
      <c r="G849" s="34">
        <v>444.92</v>
      </c>
      <c r="H849" s="34">
        <v>48.76</v>
      </c>
    </row>
    <row r="850" spans="1:8" x14ac:dyDescent="0.35">
      <c r="A850" s="8" t="s">
        <v>10</v>
      </c>
      <c r="B850" s="33">
        <v>2018</v>
      </c>
      <c r="C850" s="8" t="s">
        <v>9</v>
      </c>
      <c r="D850" s="33">
        <v>33348.239999999998</v>
      </c>
      <c r="E850" s="34">
        <v>32688.799999999999</v>
      </c>
      <c r="F850" s="34">
        <v>92</v>
      </c>
      <c r="G850" s="34">
        <v>866.83</v>
      </c>
      <c r="H850" s="34">
        <v>39.450000000000003</v>
      </c>
    </row>
    <row r="851" spans="1:8" x14ac:dyDescent="0.35">
      <c r="A851" s="8" t="s">
        <v>34</v>
      </c>
      <c r="B851" s="33">
        <v>2018</v>
      </c>
      <c r="C851" s="8" t="s">
        <v>25</v>
      </c>
      <c r="D851" s="33">
        <v>35404.449999999997</v>
      </c>
      <c r="E851" s="34">
        <v>34573.33</v>
      </c>
      <c r="F851" s="34">
        <v>52.83</v>
      </c>
      <c r="G851" s="34">
        <v>1114.94</v>
      </c>
      <c r="H851" s="34">
        <v>67.239999999999995</v>
      </c>
    </row>
    <row r="852" spans="1:8" x14ac:dyDescent="0.35">
      <c r="A852" s="8" t="s">
        <v>24</v>
      </c>
      <c r="B852" s="33">
        <v>2022</v>
      </c>
      <c r="C852" s="8" t="s">
        <v>19</v>
      </c>
      <c r="D852" s="33">
        <v>35709.120000000003</v>
      </c>
      <c r="E852" s="34">
        <v>34134.17</v>
      </c>
      <c r="F852" s="34">
        <v>141.9</v>
      </c>
      <c r="G852" s="34">
        <v>57.58</v>
      </c>
      <c r="H852" s="34">
        <v>46.73</v>
      </c>
    </row>
    <row r="853" spans="1:8" x14ac:dyDescent="0.35">
      <c r="A853" s="8" t="s">
        <v>28</v>
      </c>
      <c r="B853" s="33">
        <v>2024</v>
      </c>
      <c r="C853" s="8" t="s">
        <v>9</v>
      </c>
      <c r="D853" s="33">
        <v>25148.53</v>
      </c>
      <c r="E853" s="34">
        <v>26580.93</v>
      </c>
      <c r="F853" s="34">
        <v>96.84</v>
      </c>
      <c r="G853" s="34">
        <v>1373.75</v>
      </c>
      <c r="H853" s="34">
        <v>61.78</v>
      </c>
    </row>
    <row r="854" spans="1:8" x14ac:dyDescent="0.35">
      <c r="A854" s="8" t="s">
        <v>8</v>
      </c>
      <c r="B854" s="33">
        <v>2019</v>
      </c>
      <c r="C854" s="8" t="s">
        <v>11</v>
      </c>
      <c r="D854" s="33">
        <v>40257.449999999997</v>
      </c>
      <c r="E854" s="34">
        <v>42998.94</v>
      </c>
      <c r="F854" s="34">
        <v>145.47</v>
      </c>
      <c r="G854" s="34">
        <v>92.26</v>
      </c>
      <c r="H854" s="34">
        <v>30.33</v>
      </c>
    </row>
    <row r="855" spans="1:8" x14ac:dyDescent="0.35">
      <c r="A855" s="8" t="s">
        <v>32</v>
      </c>
      <c r="B855" s="33">
        <v>2022</v>
      </c>
      <c r="C855" s="8" t="s">
        <v>25</v>
      </c>
      <c r="D855" s="33">
        <v>32266.14</v>
      </c>
      <c r="E855" s="34">
        <v>28182.03</v>
      </c>
      <c r="F855" s="34">
        <v>62.43</v>
      </c>
      <c r="G855" s="34">
        <v>618.72</v>
      </c>
      <c r="H855" s="34">
        <v>61.01</v>
      </c>
    </row>
    <row r="856" spans="1:8" x14ac:dyDescent="0.35">
      <c r="A856" s="8" t="s">
        <v>26</v>
      </c>
      <c r="B856" s="33">
        <v>2019</v>
      </c>
      <c r="C856" s="8" t="s">
        <v>15</v>
      </c>
      <c r="D856" s="33">
        <v>27129.87</v>
      </c>
      <c r="E856" s="34">
        <v>25612.86</v>
      </c>
      <c r="F856" s="34">
        <v>68.38</v>
      </c>
      <c r="G856" s="34">
        <v>719.72</v>
      </c>
      <c r="H856" s="34">
        <v>60.48</v>
      </c>
    </row>
    <row r="857" spans="1:8" x14ac:dyDescent="0.35">
      <c r="A857" s="8" t="s">
        <v>12</v>
      </c>
      <c r="B857" s="33">
        <v>2018</v>
      </c>
      <c r="C857" s="8" t="s">
        <v>25</v>
      </c>
      <c r="D857" s="33">
        <v>42434.63</v>
      </c>
      <c r="E857" s="34">
        <v>42409.63</v>
      </c>
      <c r="F857" s="34">
        <v>59.74</v>
      </c>
      <c r="G857" s="34">
        <v>1296.98</v>
      </c>
      <c r="H857" s="34">
        <v>58.14</v>
      </c>
    </row>
    <row r="858" spans="1:8" x14ac:dyDescent="0.35">
      <c r="A858" s="8" t="s">
        <v>18</v>
      </c>
      <c r="B858" s="33">
        <v>2024</v>
      </c>
      <c r="C858" s="8" t="s">
        <v>19</v>
      </c>
      <c r="D858" s="33">
        <v>4897.7299999999996</v>
      </c>
      <c r="E858" s="34">
        <v>3924.03</v>
      </c>
      <c r="F858" s="34">
        <v>164.04</v>
      </c>
      <c r="G858" s="34">
        <v>1066.56</v>
      </c>
      <c r="H858" s="34">
        <v>38.14</v>
      </c>
    </row>
    <row r="859" spans="1:8" x14ac:dyDescent="0.35">
      <c r="A859" s="8" t="s">
        <v>28</v>
      </c>
      <c r="B859" s="33">
        <v>2018</v>
      </c>
      <c r="C859" s="8" t="s">
        <v>9</v>
      </c>
      <c r="D859" s="33">
        <v>6845.55</v>
      </c>
      <c r="E859" s="34">
        <v>6342</v>
      </c>
      <c r="F859" s="34">
        <v>140.04</v>
      </c>
      <c r="G859" s="34">
        <v>1351.41</v>
      </c>
      <c r="H859" s="34">
        <v>58.73</v>
      </c>
    </row>
    <row r="860" spans="1:8" x14ac:dyDescent="0.35">
      <c r="A860" s="8" t="s">
        <v>29</v>
      </c>
      <c r="B860" s="33">
        <v>2019</v>
      </c>
      <c r="C860" s="8" t="s">
        <v>19</v>
      </c>
      <c r="D860" s="33">
        <v>44700.35</v>
      </c>
      <c r="E860" s="34">
        <v>45771.57</v>
      </c>
      <c r="F860" s="34">
        <v>55.69</v>
      </c>
      <c r="G860" s="34">
        <v>561.85</v>
      </c>
      <c r="H860" s="34">
        <v>65.239999999999995</v>
      </c>
    </row>
    <row r="861" spans="1:8" x14ac:dyDescent="0.35">
      <c r="A861" s="8" t="s">
        <v>28</v>
      </c>
      <c r="B861" s="33">
        <v>2021</v>
      </c>
      <c r="C861" s="8" t="s">
        <v>25</v>
      </c>
      <c r="D861" s="33">
        <v>7244.15</v>
      </c>
      <c r="E861" s="34">
        <v>5905.22</v>
      </c>
      <c r="F861" s="34">
        <v>119.33</v>
      </c>
      <c r="G861" s="34">
        <v>683.01</v>
      </c>
      <c r="H861" s="34">
        <v>55.79</v>
      </c>
    </row>
    <row r="862" spans="1:8" x14ac:dyDescent="0.35">
      <c r="A862" s="8" t="s">
        <v>18</v>
      </c>
      <c r="B862" s="33">
        <v>2022</v>
      </c>
      <c r="C862" s="8" t="s">
        <v>9</v>
      </c>
      <c r="D862" s="33">
        <v>33854.230000000003</v>
      </c>
      <c r="E862" s="34">
        <v>30364.97</v>
      </c>
      <c r="F862" s="34">
        <v>82.99</v>
      </c>
      <c r="G862" s="34">
        <v>510.15</v>
      </c>
      <c r="H862" s="34">
        <v>36.840000000000003</v>
      </c>
    </row>
    <row r="863" spans="1:8" x14ac:dyDescent="0.35">
      <c r="A863" s="8" t="s">
        <v>17</v>
      </c>
      <c r="B863" s="33">
        <v>2022</v>
      </c>
      <c r="C863" s="8" t="s">
        <v>9</v>
      </c>
      <c r="D863" s="33">
        <v>44291.93</v>
      </c>
      <c r="E863" s="34">
        <v>47222.04</v>
      </c>
      <c r="F863" s="34">
        <v>70.22</v>
      </c>
      <c r="G863" s="34">
        <v>99.98</v>
      </c>
      <c r="H863" s="34">
        <v>50.39</v>
      </c>
    </row>
    <row r="864" spans="1:8" x14ac:dyDescent="0.35">
      <c r="A864" s="8" t="s">
        <v>23</v>
      </c>
      <c r="B864" s="33">
        <v>2019</v>
      </c>
      <c r="C864" s="8" t="s">
        <v>13</v>
      </c>
      <c r="D864" s="33">
        <v>32886.269999999997</v>
      </c>
      <c r="E864" s="34">
        <v>38702.18</v>
      </c>
      <c r="F864" s="34">
        <v>199.4</v>
      </c>
      <c r="G864" s="34">
        <v>866.88</v>
      </c>
      <c r="H864" s="34">
        <v>39.9</v>
      </c>
    </row>
    <row r="865" spans="1:8" x14ac:dyDescent="0.35">
      <c r="A865" s="8" t="s">
        <v>32</v>
      </c>
      <c r="B865" s="33">
        <v>2019</v>
      </c>
      <c r="C865" s="8" t="s">
        <v>13</v>
      </c>
      <c r="D865" s="33">
        <v>43730.86</v>
      </c>
      <c r="E865" s="34">
        <v>35135.24</v>
      </c>
      <c r="F865" s="34">
        <v>134.63</v>
      </c>
      <c r="G865" s="34">
        <v>1021.4</v>
      </c>
      <c r="H865" s="34">
        <v>32.51</v>
      </c>
    </row>
    <row r="866" spans="1:8" x14ac:dyDescent="0.35">
      <c r="A866" s="8" t="s">
        <v>14</v>
      </c>
      <c r="B866" s="33">
        <v>2023</v>
      </c>
      <c r="C866" s="8" t="s">
        <v>9</v>
      </c>
      <c r="D866" s="33">
        <v>42584.45</v>
      </c>
      <c r="E866" s="34">
        <v>34687.74</v>
      </c>
      <c r="F866" s="34">
        <v>190.89</v>
      </c>
      <c r="G866" s="34">
        <v>671.16</v>
      </c>
      <c r="H866" s="34">
        <v>66.02</v>
      </c>
    </row>
    <row r="867" spans="1:8" x14ac:dyDescent="0.35">
      <c r="A867" s="8" t="s">
        <v>34</v>
      </c>
      <c r="B867" s="33">
        <v>2022</v>
      </c>
      <c r="C867" s="8" t="s">
        <v>15</v>
      </c>
      <c r="D867" s="33">
        <v>14279.35</v>
      </c>
      <c r="E867" s="34">
        <v>12857.6</v>
      </c>
      <c r="F867" s="34">
        <v>69.69</v>
      </c>
      <c r="G867" s="34">
        <v>962.01</v>
      </c>
      <c r="H867" s="34">
        <v>32.31</v>
      </c>
    </row>
    <row r="868" spans="1:8" x14ac:dyDescent="0.35">
      <c r="A868" s="8" t="s">
        <v>14</v>
      </c>
      <c r="B868" s="33">
        <v>2018</v>
      </c>
      <c r="C868" s="8" t="s">
        <v>9</v>
      </c>
      <c r="D868" s="33">
        <v>8482.02</v>
      </c>
      <c r="E868" s="34">
        <v>9641.15</v>
      </c>
      <c r="F868" s="34">
        <v>127.48</v>
      </c>
      <c r="G868" s="34">
        <v>1276.31</v>
      </c>
      <c r="H868" s="34">
        <v>51.75</v>
      </c>
    </row>
    <row r="869" spans="1:8" x14ac:dyDescent="0.35">
      <c r="A869" s="8" t="s">
        <v>16</v>
      </c>
      <c r="B869" s="33">
        <v>2023</v>
      </c>
      <c r="C869" s="8" t="s">
        <v>11</v>
      </c>
      <c r="D869" s="33">
        <v>12889.02</v>
      </c>
      <c r="E869" s="34">
        <v>12044.44</v>
      </c>
      <c r="F869" s="34">
        <v>25.54</v>
      </c>
      <c r="G869" s="34">
        <v>920.02</v>
      </c>
      <c r="H869" s="34">
        <v>34.979999999999997</v>
      </c>
    </row>
    <row r="870" spans="1:8" x14ac:dyDescent="0.35">
      <c r="A870" s="8" t="s">
        <v>10</v>
      </c>
      <c r="B870" s="33">
        <v>2018</v>
      </c>
      <c r="C870" s="8" t="s">
        <v>11</v>
      </c>
      <c r="D870" s="33">
        <v>26522.14</v>
      </c>
      <c r="E870" s="34">
        <v>21329.27</v>
      </c>
      <c r="F870" s="34">
        <v>36.950000000000003</v>
      </c>
      <c r="G870" s="34">
        <v>1084.6099999999999</v>
      </c>
      <c r="H870" s="34">
        <v>34.31</v>
      </c>
    </row>
    <row r="871" spans="1:8" x14ac:dyDescent="0.35">
      <c r="A871" s="8" t="s">
        <v>31</v>
      </c>
      <c r="B871" s="33">
        <v>2023</v>
      </c>
      <c r="C871" s="8" t="s">
        <v>19</v>
      </c>
      <c r="D871" s="33">
        <v>12996.1</v>
      </c>
      <c r="E871" s="34">
        <v>10791.47</v>
      </c>
      <c r="F871" s="34">
        <v>176.69</v>
      </c>
      <c r="G871" s="34">
        <v>1219.29</v>
      </c>
      <c r="H871" s="34">
        <v>32</v>
      </c>
    </row>
    <row r="872" spans="1:8" x14ac:dyDescent="0.35">
      <c r="A872" s="8" t="s">
        <v>8</v>
      </c>
      <c r="B872" s="33">
        <v>2018</v>
      </c>
      <c r="C872" s="8" t="s">
        <v>11</v>
      </c>
      <c r="D872" s="33">
        <v>10234.379999999999</v>
      </c>
      <c r="E872" s="34">
        <v>10925.55</v>
      </c>
      <c r="F872" s="34">
        <v>75.3</v>
      </c>
      <c r="G872" s="34">
        <v>1328.14</v>
      </c>
      <c r="H872" s="34">
        <v>47.38</v>
      </c>
    </row>
    <row r="873" spans="1:8" x14ac:dyDescent="0.35">
      <c r="A873" s="8" t="s">
        <v>12</v>
      </c>
      <c r="B873" s="33">
        <v>2019</v>
      </c>
      <c r="C873" s="8" t="s">
        <v>9</v>
      </c>
      <c r="D873" s="33">
        <v>11503.27</v>
      </c>
      <c r="E873" s="34">
        <v>12818.4</v>
      </c>
      <c r="F873" s="34">
        <v>116.23</v>
      </c>
      <c r="G873" s="34">
        <v>987.97</v>
      </c>
      <c r="H873" s="34">
        <v>35.29</v>
      </c>
    </row>
    <row r="874" spans="1:8" x14ac:dyDescent="0.35">
      <c r="A874" s="8" t="s">
        <v>10</v>
      </c>
      <c r="B874" s="33">
        <v>2020</v>
      </c>
      <c r="C874" s="8" t="s">
        <v>9</v>
      </c>
      <c r="D874" s="33">
        <v>24515.11</v>
      </c>
      <c r="E874" s="34">
        <v>26391.040000000001</v>
      </c>
      <c r="F874" s="34">
        <v>156.80000000000001</v>
      </c>
      <c r="G874" s="34">
        <v>257.73</v>
      </c>
      <c r="H874" s="34">
        <v>56.47</v>
      </c>
    </row>
    <row r="875" spans="1:8" x14ac:dyDescent="0.35">
      <c r="A875" s="8" t="s">
        <v>23</v>
      </c>
      <c r="B875" s="33">
        <v>2020</v>
      </c>
      <c r="C875" s="8" t="s">
        <v>20</v>
      </c>
      <c r="D875" s="33">
        <v>23708.54</v>
      </c>
      <c r="E875" s="34">
        <v>21422.03</v>
      </c>
      <c r="F875" s="34">
        <v>25.93</v>
      </c>
      <c r="G875" s="34">
        <v>999.01</v>
      </c>
      <c r="H875" s="34">
        <v>50.86</v>
      </c>
    </row>
    <row r="876" spans="1:8" x14ac:dyDescent="0.35">
      <c r="A876" s="8" t="s">
        <v>29</v>
      </c>
      <c r="B876" s="33">
        <v>2019</v>
      </c>
      <c r="C876" s="8" t="s">
        <v>19</v>
      </c>
      <c r="D876" s="33">
        <v>35215.19</v>
      </c>
      <c r="E876" s="34">
        <v>30350.95</v>
      </c>
      <c r="F876" s="34">
        <v>97.75</v>
      </c>
      <c r="G876" s="34">
        <v>187.24</v>
      </c>
      <c r="H876" s="34">
        <v>67.78</v>
      </c>
    </row>
    <row r="877" spans="1:8" x14ac:dyDescent="0.35">
      <c r="A877" s="8" t="s">
        <v>23</v>
      </c>
      <c r="B877" s="33">
        <v>2018</v>
      </c>
      <c r="C877" s="8" t="s">
        <v>13</v>
      </c>
      <c r="D877" s="33">
        <v>5983.65</v>
      </c>
      <c r="E877" s="34">
        <v>6409.36</v>
      </c>
      <c r="F877" s="34">
        <v>103.06</v>
      </c>
      <c r="G877" s="34">
        <v>850.21</v>
      </c>
      <c r="H877" s="34">
        <v>32.380000000000003</v>
      </c>
    </row>
    <row r="878" spans="1:8" x14ac:dyDescent="0.35">
      <c r="A878" s="8" t="s">
        <v>33</v>
      </c>
      <c r="B878" s="33">
        <v>2019</v>
      </c>
      <c r="C878" s="8" t="s">
        <v>22</v>
      </c>
      <c r="D878" s="33">
        <v>46830.94</v>
      </c>
      <c r="E878" s="34">
        <v>53089</v>
      </c>
      <c r="F878" s="34">
        <v>109.93</v>
      </c>
      <c r="G878" s="34">
        <v>1313.38</v>
      </c>
      <c r="H878" s="34">
        <v>37.93</v>
      </c>
    </row>
    <row r="879" spans="1:8" x14ac:dyDescent="0.35">
      <c r="A879" s="8" t="s">
        <v>12</v>
      </c>
      <c r="B879" s="33">
        <v>2023</v>
      </c>
      <c r="C879" s="8" t="s">
        <v>13</v>
      </c>
      <c r="D879" s="33">
        <v>39640.67</v>
      </c>
      <c r="E879" s="34">
        <v>45257.9</v>
      </c>
      <c r="F879" s="34">
        <v>172.04</v>
      </c>
      <c r="G879" s="34">
        <v>884.85</v>
      </c>
      <c r="H879" s="34">
        <v>44.74</v>
      </c>
    </row>
    <row r="880" spans="1:8" x14ac:dyDescent="0.35">
      <c r="A880" s="8" t="s">
        <v>29</v>
      </c>
      <c r="B880" s="33">
        <v>2024</v>
      </c>
      <c r="C880" s="8" t="s">
        <v>25</v>
      </c>
      <c r="D880" s="33">
        <v>40774.51</v>
      </c>
      <c r="E880" s="34">
        <v>40166.639999999999</v>
      </c>
      <c r="F880" s="34">
        <v>170.8</v>
      </c>
      <c r="G880" s="34">
        <v>418.7</v>
      </c>
      <c r="H880" s="34">
        <v>31.65</v>
      </c>
    </row>
    <row r="881" spans="1:8" x14ac:dyDescent="0.35">
      <c r="A881" s="8" t="s">
        <v>10</v>
      </c>
      <c r="B881" s="33">
        <v>2018</v>
      </c>
      <c r="C881" s="8" t="s">
        <v>13</v>
      </c>
      <c r="D881" s="33">
        <v>12446.82</v>
      </c>
      <c r="E881" s="34">
        <v>13000.65</v>
      </c>
      <c r="F881" s="34">
        <v>96.34</v>
      </c>
      <c r="G881" s="34">
        <v>1061.4100000000001</v>
      </c>
      <c r="H881" s="34">
        <v>68.430000000000007</v>
      </c>
    </row>
    <row r="882" spans="1:8" x14ac:dyDescent="0.35">
      <c r="A882" s="8" t="s">
        <v>8</v>
      </c>
      <c r="B882" s="33">
        <v>2021</v>
      </c>
      <c r="C882" s="8" t="s">
        <v>20</v>
      </c>
      <c r="D882" s="33">
        <v>26079.42</v>
      </c>
      <c r="E882" s="34">
        <v>25803.49</v>
      </c>
      <c r="F882" s="34">
        <v>160.44</v>
      </c>
      <c r="G882" s="34">
        <v>97.84</v>
      </c>
      <c r="H882" s="34">
        <v>35.69</v>
      </c>
    </row>
    <row r="883" spans="1:8" x14ac:dyDescent="0.35">
      <c r="A883" s="8" t="s">
        <v>28</v>
      </c>
      <c r="B883" s="33">
        <v>2024</v>
      </c>
      <c r="C883" s="8" t="s">
        <v>11</v>
      </c>
      <c r="D883" s="33">
        <v>17805.95</v>
      </c>
      <c r="E883" s="34">
        <v>14344.08</v>
      </c>
      <c r="F883" s="34">
        <v>98.43</v>
      </c>
      <c r="G883" s="34">
        <v>737.86</v>
      </c>
      <c r="H883" s="34">
        <v>59.02</v>
      </c>
    </row>
    <row r="884" spans="1:8" x14ac:dyDescent="0.35">
      <c r="A884" s="8" t="s">
        <v>18</v>
      </c>
      <c r="B884" s="33">
        <v>2024</v>
      </c>
      <c r="C884" s="8" t="s">
        <v>9</v>
      </c>
      <c r="D884" s="33">
        <v>1770.01</v>
      </c>
      <c r="E884" s="34">
        <v>1586.6</v>
      </c>
      <c r="F884" s="34">
        <v>124.12</v>
      </c>
      <c r="G884" s="34">
        <v>465.5</v>
      </c>
      <c r="H884" s="34">
        <v>36.5</v>
      </c>
    </row>
    <row r="885" spans="1:8" x14ac:dyDescent="0.35">
      <c r="A885" s="8" t="s">
        <v>12</v>
      </c>
      <c r="B885" s="33">
        <v>2020</v>
      </c>
      <c r="C885" s="8" t="s">
        <v>25</v>
      </c>
      <c r="D885" s="33">
        <v>42605.03</v>
      </c>
      <c r="E885" s="34">
        <v>41963.21</v>
      </c>
      <c r="F885" s="34">
        <v>164.67</v>
      </c>
      <c r="G885" s="34">
        <v>850.23</v>
      </c>
      <c r="H885" s="34">
        <v>60.56</v>
      </c>
    </row>
    <row r="886" spans="1:8" x14ac:dyDescent="0.35">
      <c r="A886" s="8" t="s">
        <v>28</v>
      </c>
      <c r="B886" s="33">
        <v>2020</v>
      </c>
      <c r="C886" s="8" t="s">
        <v>19</v>
      </c>
      <c r="D886" s="33">
        <v>47037.46</v>
      </c>
      <c r="E886" s="34">
        <v>37722.959999999999</v>
      </c>
      <c r="F886" s="34">
        <v>35.83</v>
      </c>
      <c r="G886" s="34">
        <v>63.44</v>
      </c>
      <c r="H886" s="34">
        <v>69.989999999999995</v>
      </c>
    </row>
    <row r="887" spans="1:8" x14ac:dyDescent="0.35">
      <c r="A887" s="8" t="s">
        <v>26</v>
      </c>
      <c r="B887" s="33">
        <v>2019</v>
      </c>
      <c r="C887" s="8" t="s">
        <v>25</v>
      </c>
      <c r="D887" s="33">
        <v>11535.53</v>
      </c>
      <c r="E887" s="34">
        <v>11122.14</v>
      </c>
      <c r="F887" s="34">
        <v>137.86000000000001</v>
      </c>
      <c r="G887" s="34">
        <v>1393.56</v>
      </c>
      <c r="H887" s="34">
        <v>51.71</v>
      </c>
    </row>
    <row r="888" spans="1:8" x14ac:dyDescent="0.35">
      <c r="A888" s="8" t="s">
        <v>26</v>
      </c>
      <c r="B888" s="33">
        <v>2022</v>
      </c>
      <c r="C888" s="8" t="s">
        <v>22</v>
      </c>
      <c r="D888" s="33">
        <v>2544.85</v>
      </c>
      <c r="E888" s="34">
        <v>2094.59</v>
      </c>
      <c r="F888" s="34">
        <v>54.43</v>
      </c>
      <c r="G888" s="34">
        <v>158.79</v>
      </c>
      <c r="H888" s="34">
        <v>50.68</v>
      </c>
    </row>
    <row r="889" spans="1:8" x14ac:dyDescent="0.35">
      <c r="A889" s="8" t="s">
        <v>17</v>
      </c>
      <c r="B889" s="33">
        <v>2024</v>
      </c>
      <c r="C889" s="8" t="s">
        <v>22</v>
      </c>
      <c r="D889" s="33">
        <v>44571.72</v>
      </c>
      <c r="E889" s="34">
        <v>38799.410000000003</v>
      </c>
      <c r="F889" s="34">
        <v>64.52</v>
      </c>
      <c r="G889" s="34">
        <v>265.2</v>
      </c>
      <c r="H889" s="34">
        <v>36.46</v>
      </c>
    </row>
    <row r="890" spans="1:8" x14ac:dyDescent="0.35">
      <c r="A890" s="8" t="s">
        <v>12</v>
      </c>
      <c r="B890" s="33">
        <v>2023</v>
      </c>
      <c r="C890" s="8" t="s">
        <v>13</v>
      </c>
      <c r="D890" s="33">
        <v>34265.32</v>
      </c>
      <c r="E890" s="34">
        <v>31824.29</v>
      </c>
      <c r="F890" s="34">
        <v>36.36</v>
      </c>
      <c r="G890" s="34">
        <v>85.99</v>
      </c>
      <c r="H890" s="34">
        <v>57.52</v>
      </c>
    </row>
    <row r="891" spans="1:8" x14ac:dyDescent="0.35">
      <c r="A891" s="8" t="s">
        <v>31</v>
      </c>
      <c r="B891" s="33">
        <v>2018</v>
      </c>
      <c r="C891" s="8" t="s">
        <v>15</v>
      </c>
      <c r="D891" s="33">
        <v>30869.97</v>
      </c>
      <c r="E891" s="34">
        <v>27152.97</v>
      </c>
      <c r="F891" s="34">
        <v>81</v>
      </c>
      <c r="G891" s="34">
        <v>637.92999999999995</v>
      </c>
      <c r="H891" s="34">
        <v>53.46</v>
      </c>
    </row>
    <row r="892" spans="1:8" x14ac:dyDescent="0.35">
      <c r="A892" s="8" t="s">
        <v>17</v>
      </c>
      <c r="B892" s="33">
        <v>2022</v>
      </c>
      <c r="C892" s="8" t="s">
        <v>19</v>
      </c>
      <c r="D892" s="33">
        <v>46425.16</v>
      </c>
      <c r="E892" s="34">
        <v>51894.080000000002</v>
      </c>
      <c r="F892" s="34">
        <v>119.52</v>
      </c>
      <c r="G892" s="34">
        <v>1232.3399999999999</v>
      </c>
      <c r="H892" s="34">
        <v>32.770000000000003</v>
      </c>
    </row>
    <row r="893" spans="1:8" x14ac:dyDescent="0.35">
      <c r="A893" s="8" t="s">
        <v>31</v>
      </c>
      <c r="B893" s="33">
        <v>2018</v>
      </c>
      <c r="C893" s="8" t="s">
        <v>20</v>
      </c>
      <c r="D893" s="33">
        <v>15983.89</v>
      </c>
      <c r="E893" s="34">
        <v>13743.01</v>
      </c>
      <c r="F893" s="34">
        <v>118.51</v>
      </c>
      <c r="G893" s="34">
        <v>613.62</v>
      </c>
      <c r="H893" s="34">
        <v>44.39</v>
      </c>
    </row>
    <row r="894" spans="1:8" x14ac:dyDescent="0.35">
      <c r="A894" s="8" t="s">
        <v>21</v>
      </c>
      <c r="B894" s="33">
        <v>2024</v>
      </c>
      <c r="C894" s="8" t="s">
        <v>13</v>
      </c>
      <c r="D894" s="33">
        <v>37272.33</v>
      </c>
      <c r="E894" s="34">
        <v>36169.5</v>
      </c>
      <c r="F894" s="34">
        <v>164.31</v>
      </c>
      <c r="G894" s="34">
        <v>221.67</v>
      </c>
      <c r="H894" s="34">
        <v>64.28</v>
      </c>
    </row>
    <row r="895" spans="1:8" x14ac:dyDescent="0.35">
      <c r="A895" s="8" t="s">
        <v>29</v>
      </c>
      <c r="B895" s="33">
        <v>2022</v>
      </c>
      <c r="C895" s="8" t="s">
        <v>25</v>
      </c>
      <c r="D895" s="33">
        <v>38743.72</v>
      </c>
      <c r="E895" s="34">
        <v>34924.65</v>
      </c>
      <c r="F895" s="34">
        <v>175.76</v>
      </c>
      <c r="G895" s="34">
        <v>906.74</v>
      </c>
      <c r="H895" s="34">
        <v>52.6</v>
      </c>
    </row>
    <row r="896" spans="1:8" x14ac:dyDescent="0.35">
      <c r="A896" s="8" t="s">
        <v>16</v>
      </c>
      <c r="B896" s="33">
        <v>2023</v>
      </c>
      <c r="C896" s="8" t="s">
        <v>11</v>
      </c>
      <c r="D896" s="33">
        <v>22824.99</v>
      </c>
      <c r="E896" s="34">
        <v>21668.59</v>
      </c>
      <c r="F896" s="34">
        <v>69.44</v>
      </c>
      <c r="G896" s="34">
        <v>965.14</v>
      </c>
      <c r="H896" s="34">
        <v>62.27</v>
      </c>
    </row>
    <row r="897" spans="1:8" x14ac:dyDescent="0.35">
      <c r="A897" s="8" t="s">
        <v>8</v>
      </c>
      <c r="B897" s="33">
        <v>2019</v>
      </c>
      <c r="C897" s="8" t="s">
        <v>13</v>
      </c>
      <c r="D897" s="33">
        <v>47790.7</v>
      </c>
      <c r="E897" s="34">
        <v>44900.9</v>
      </c>
      <c r="F897" s="34">
        <v>55.76</v>
      </c>
      <c r="G897" s="34">
        <v>724.21</v>
      </c>
      <c r="H897" s="34">
        <v>54.2</v>
      </c>
    </row>
    <row r="898" spans="1:8" x14ac:dyDescent="0.35">
      <c r="A898" s="8" t="s">
        <v>18</v>
      </c>
      <c r="B898" s="33">
        <v>2021</v>
      </c>
      <c r="C898" s="8" t="s">
        <v>11</v>
      </c>
      <c r="D898" s="33">
        <v>2385.3000000000002</v>
      </c>
      <c r="E898" s="34">
        <v>2575</v>
      </c>
      <c r="F898" s="34">
        <v>81.73</v>
      </c>
      <c r="G898" s="34">
        <v>340.76</v>
      </c>
      <c r="H898" s="34">
        <v>31.4</v>
      </c>
    </row>
    <row r="899" spans="1:8" x14ac:dyDescent="0.35">
      <c r="A899" s="8" t="s">
        <v>18</v>
      </c>
      <c r="B899" s="33">
        <v>2021</v>
      </c>
      <c r="C899" s="8" t="s">
        <v>22</v>
      </c>
      <c r="D899" s="33">
        <v>17123.97</v>
      </c>
      <c r="E899" s="34">
        <v>18075.66</v>
      </c>
      <c r="F899" s="34">
        <v>26.65</v>
      </c>
      <c r="G899" s="34">
        <v>892.99</v>
      </c>
      <c r="H899" s="34">
        <v>69.75</v>
      </c>
    </row>
    <row r="900" spans="1:8" x14ac:dyDescent="0.35">
      <c r="A900" s="8" t="s">
        <v>24</v>
      </c>
      <c r="B900" s="33">
        <v>2019</v>
      </c>
      <c r="C900" s="8" t="s">
        <v>9</v>
      </c>
      <c r="D900" s="33">
        <v>25898.1</v>
      </c>
      <c r="E900" s="34">
        <v>27122.01</v>
      </c>
      <c r="F900" s="34">
        <v>167.21</v>
      </c>
      <c r="G900" s="34">
        <v>1088.02</v>
      </c>
      <c r="H900" s="34">
        <v>48.62</v>
      </c>
    </row>
    <row r="901" spans="1:8" x14ac:dyDescent="0.35">
      <c r="A901" s="8" t="s">
        <v>18</v>
      </c>
      <c r="B901" s="33">
        <v>2020</v>
      </c>
      <c r="C901" s="8" t="s">
        <v>19</v>
      </c>
      <c r="D901" s="33">
        <v>37962.199999999997</v>
      </c>
      <c r="E901" s="34">
        <v>38039.760000000002</v>
      </c>
      <c r="F901" s="34">
        <v>105.57</v>
      </c>
      <c r="G901" s="34">
        <v>1118.1500000000001</v>
      </c>
      <c r="H901" s="34">
        <v>45.18</v>
      </c>
    </row>
    <row r="902" spans="1:8" x14ac:dyDescent="0.35">
      <c r="A902" s="8" t="s">
        <v>12</v>
      </c>
      <c r="B902" s="33">
        <v>2023</v>
      </c>
      <c r="C902" s="8" t="s">
        <v>9</v>
      </c>
      <c r="D902" s="33">
        <v>11793.7</v>
      </c>
      <c r="E902" s="34">
        <v>14057.41</v>
      </c>
      <c r="F902" s="34">
        <v>186.27</v>
      </c>
      <c r="G902" s="34">
        <v>1086.43</v>
      </c>
      <c r="H902" s="34">
        <v>60.27</v>
      </c>
    </row>
    <row r="903" spans="1:8" x14ac:dyDescent="0.35">
      <c r="A903" s="8" t="s">
        <v>32</v>
      </c>
      <c r="B903" s="33">
        <v>2018</v>
      </c>
      <c r="C903" s="8" t="s">
        <v>20</v>
      </c>
      <c r="D903" s="33">
        <v>40578.720000000001</v>
      </c>
      <c r="E903" s="34">
        <v>40705.86</v>
      </c>
      <c r="F903" s="34">
        <v>79.650000000000006</v>
      </c>
      <c r="G903" s="34">
        <v>1284.28</v>
      </c>
      <c r="H903" s="34">
        <v>56.1</v>
      </c>
    </row>
    <row r="904" spans="1:8" x14ac:dyDescent="0.35">
      <c r="A904" s="8" t="s">
        <v>17</v>
      </c>
      <c r="B904" s="33">
        <v>2020</v>
      </c>
      <c r="C904" s="8" t="s">
        <v>25</v>
      </c>
      <c r="D904" s="33">
        <v>635.89</v>
      </c>
      <c r="E904" s="34">
        <v>678.39</v>
      </c>
      <c r="F904" s="34">
        <v>121.86</v>
      </c>
      <c r="G904" s="34">
        <v>1100.53</v>
      </c>
      <c r="H904" s="34">
        <v>44.2</v>
      </c>
    </row>
    <row r="905" spans="1:8" x14ac:dyDescent="0.35">
      <c r="A905" s="8" t="s">
        <v>33</v>
      </c>
      <c r="B905" s="33">
        <v>2024</v>
      </c>
      <c r="C905" s="8" t="s">
        <v>22</v>
      </c>
      <c r="D905" s="33">
        <v>44274.37</v>
      </c>
      <c r="E905" s="34">
        <v>48037.82</v>
      </c>
      <c r="F905" s="34">
        <v>93.24</v>
      </c>
      <c r="G905" s="34">
        <v>635.66</v>
      </c>
      <c r="H905" s="34">
        <v>43.19</v>
      </c>
    </row>
    <row r="906" spans="1:8" x14ac:dyDescent="0.35">
      <c r="A906" s="8" t="s">
        <v>29</v>
      </c>
      <c r="B906" s="33">
        <v>2022</v>
      </c>
      <c r="C906" s="8" t="s">
        <v>25</v>
      </c>
      <c r="D906" s="33">
        <v>18914.73</v>
      </c>
      <c r="E906" s="34">
        <v>17461.66</v>
      </c>
      <c r="F906" s="34">
        <v>141.38999999999999</v>
      </c>
      <c r="G906" s="34">
        <v>953.38</v>
      </c>
      <c r="H906" s="34">
        <v>60.57</v>
      </c>
    </row>
    <row r="907" spans="1:8" x14ac:dyDescent="0.35">
      <c r="A907" s="8" t="s">
        <v>17</v>
      </c>
      <c r="B907" s="33">
        <v>2022</v>
      </c>
      <c r="C907" s="8" t="s">
        <v>22</v>
      </c>
      <c r="D907" s="33">
        <v>43403.34</v>
      </c>
      <c r="E907" s="34">
        <v>50453.95</v>
      </c>
      <c r="F907" s="34">
        <v>121.87</v>
      </c>
      <c r="G907" s="34">
        <v>609.88</v>
      </c>
      <c r="H907" s="34">
        <v>51.11</v>
      </c>
    </row>
    <row r="908" spans="1:8" x14ac:dyDescent="0.35">
      <c r="A908" s="8" t="s">
        <v>30</v>
      </c>
      <c r="B908" s="33">
        <v>2022</v>
      </c>
      <c r="C908" s="8" t="s">
        <v>9</v>
      </c>
      <c r="D908" s="33">
        <v>13377.2</v>
      </c>
      <c r="E908" s="34">
        <v>13169.52</v>
      </c>
      <c r="F908" s="34">
        <v>124.92</v>
      </c>
      <c r="G908" s="34">
        <v>233.39</v>
      </c>
      <c r="H908" s="34">
        <v>48.27</v>
      </c>
    </row>
    <row r="909" spans="1:8" x14ac:dyDescent="0.35">
      <c r="A909" s="8" t="s">
        <v>30</v>
      </c>
      <c r="B909" s="33">
        <v>2018</v>
      </c>
      <c r="C909" s="8" t="s">
        <v>22</v>
      </c>
      <c r="D909" s="33">
        <v>6676.42</v>
      </c>
      <c r="E909" s="34">
        <v>5689.53</v>
      </c>
      <c r="F909" s="34">
        <v>47.56</v>
      </c>
      <c r="G909" s="34">
        <v>272.95999999999998</v>
      </c>
      <c r="H909" s="34">
        <v>64.83</v>
      </c>
    </row>
    <row r="910" spans="1:8" x14ac:dyDescent="0.35">
      <c r="A910" s="8" t="s">
        <v>23</v>
      </c>
      <c r="B910" s="33">
        <v>2021</v>
      </c>
      <c r="C910" s="8" t="s">
        <v>22</v>
      </c>
      <c r="D910" s="33">
        <v>48272.56</v>
      </c>
      <c r="E910" s="34">
        <v>45655.35</v>
      </c>
      <c r="F910" s="34">
        <v>146.66</v>
      </c>
      <c r="G910" s="34">
        <v>236.12</v>
      </c>
      <c r="H910" s="34">
        <v>65.569999999999993</v>
      </c>
    </row>
    <row r="911" spans="1:8" x14ac:dyDescent="0.35">
      <c r="A911" s="8" t="s">
        <v>16</v>
      </c>
      <c r="B911" s="33">
        <v>2020</v>
      </c>
      <c r="C911" s="8" t="s">
        <v>19</v>
      </c>
      <c r="D911" s="33">
        <v>16124.59</v>
      </c>
      <c r="E911" s="34">
        <v>13779.36</v>
      </c>
      <c r="F911" s="34">
        <v>122.51</v>
      </c>
      <c r="G911" s="34">
        <v>1369.98</v>
      </c>
      <c r="H911" s="34">
        <v>37.96</v>
      </c>
    </row>
    <row r="912" spans="1:8" x14ac:dyDescent="0.35">
      <c r="A912" s="8" t="s">
        <v>18</v>
      </c>
      <c r="B912" s="33">
        <v>2024</v>
      </c>
      <c r="C912" s="8" t="s">
        <v>15</v>
      </c>
      <c r="D912" s="33">
        <v>28410.76</v>
      </c>
      <c r="E912" s="34">
        <v>27734.23</v>
      </c>
      <c r="F912" s="34">
        <v>139.37</v>
      </c>
      <c r="G912" s="34">
        <v>581.96</v>
      </c>
      <c r="H912" s="34">
        <v>59.77</v>
      </c>
    </row>
    <row r="913" spans="1:8" x14ac:dyDescent="0.35">
      <c r="A913" s="8" t="s">
        <v>14</v>
      </c>
      <c r="B913" s="33">
        <v>2020</v>
      </c>
      <c r="C913" s="8" t="s">
        <v>20</v>
      </c>
      <c r="D913" s="33">
        <v>46292.03</v>
      </c>
      <c r="E913" s="34">
        <v>47192.54</v>
      </c>
      <c r="F913" s="34">
        <v>86.61</v>
      </c>
      <c r="G913" s="34">
        <v>48.66</v>
      </c>
      <c r="H913" s="34">
        <v>60.9</v>
      </c>
    </row>
    <row r="914" spans="1:8" x14ac:dyDescent="0.35">
      <c r="A914" s="8" t="s">
        <v>33</v>
      </c>
      <c r="B914" s="33">
        <v>2018</v>
      </c>
      <c r="C914" s="8" t="s">
        <v>9</v>
      </c>
      <c r="D914" s="33">
        <v>43517.47</v>
      </c>
      <c r="E914" s="34">
        <v>39926.28</v>
      </c>
      <c r="F914" s="34">
        <v>175.83</v>
      </c>
      <c r="G914" s="34">
        <v>701.28</v>
      </c>
      <c r="H914" s="34">
        <v>32.49</v>
      </c>
    </row>
    <row r="915" spans="1:8" x14ac:dyDescent="0.35">
      <c r="A915" s="8" t="s">
        <v>12</v>
      </c>
      <c r="B915" s="33">
        <v>2018</v>
      </c>
      <c r="C915" s="8" t="s">
        <v>13</v>
      </c>
      <c r="D915" s="33">
        <v>19101.73</v>
      </c>
      <c r="E915" s="34">
        <v>21537.88</v>
      </c>
      <c r="F915" s="34">
        <v>81.45</v>
      </c>
      <c r="G915" s="34">
        <v>87.63</v>
      </c>
      <c r="H915" s="34">
        <v>60.12</v>
      </c>
    </row>
    <row r="916" spans="1:8" x14ac:dyDescent="0.35">
      <c r="A916" s="8" t="s">
        <v>31</v>
      </c>
      <c r="B916" s="33">
        <v>2022</v>
      </c>
      <c r="C916" s="8" t="s">
        <v>22</v>
      </c>
      <c r="D916" s="33">
        <v>13620.65</v>
      </c>
      <c r="E916" s="34">
        <v>11080.62</v>
      </c>
      <c r="F916" s="34">
        <v>42.48</v>
      </c>
      <c r="G916" s="34">
        <v>625.29999999999995</v>
      </c>
      <c r="H916" s="34">
        <v>32.53</v>
      </c>
    </row>
    <row r="917" spans="1:8" x14ac:dyDescent="0.35">
      <c r="A917" s="8" t="s">
        <v>34</v>
      </c>
      <c r="B917" s="33">
        <v>2018</v>
      </c>
      <c r="C917" s="8" t="s">
        <v>25</v>
      </c>
      <c r="D917" s="33">
        <v>38704.629999999997</v>
      </c>
      <c r="E917" s="34">
        <v>45379.18</v>
      </c>
      <c r="F917" s="34">
        <v>144.29</v>
      </c>
      <c r="G917" s="34">
        <v>56.12</v>
      </c>
      <c r="H917" s="34">
        <v>58.94</v>
      </c>
    </row>
    <row r="918" spans="1:8" x14ac:dyDescent="0.35">
      <c r="A918" s="8" t="s">
        <v>8</v>
      </c>
      <c r="B918" s="33">
        <v>2018</v>
      </c>
      <c r="C918" s="8" t="s">
        <v>9</v>
      </c>
      <c r="D918" s="33">
        <v>18097.21</v>
      </c>
      <c r="E918" s="34">
        <v>18489.13</v>
      </c>
      <c r="F918" s="34">
        <v>39.5</v>
      </c>
      <c r="G918" s="34">
        <v>197.64</v>
      </c>
      <c r="H918" s="34">
        <v>59.64</v>
      </c>
    </row>
    <row r="919" spans="1:8" x14ac:dyDescent="0.35">
      <c r="A919" s="8" t="s">
        <v>33</v>
      </c>
      <c r="B919" s="33">
        <v>2021</v>
      </c>
      <c r="C919" s="8" t="s">
        <v>15</v>
      </c>
      <c r="D919" s="33">
        <v>23393.34</v>
      </c>
      <c r="E919" s="34">
        <v>25594.240000000002</v>
      </c>
      <c r="F919" s="34">
        <v>101.54</v>
      </c>
      <c r="G919" s="34">
        <v>374.29</v>
      </c>
      <c r="H919" s="34">
        <v>31.59</v>
      </c>
    </row>
    <row r="920" spans="1:8" x14ac:dyDescent="0.35">
      <c r="A920" s="8" t="s">
        <v>10</v>
      </c>
      <c r="B920" s="33">
        <v>2023</v>
      </c>
      <c r="C920" s="8" t="s">
        <v>25</v>
      </c>
      <c r="D920" s="33">
        <v>46548.17</v>
      </c>
      <c r="E920" s="34">
        <v>38763.17</v>
      </c>
      <c r="F920" s="34">
        <v>78.95</v>
      </c>
      <c r="G920" s="34">
        <v>21.75</v>
      </c>
      <c r="H920" s="34">
        <v>65.040000000000006</v>
      </c>
    </row>
    <row r="921" spans="1:8" x14ac:dyDescent="0.35">
      <c r="A921" s="8" t="s">
        <v>28</v>
      </c>
      <c r="B921" s="33">
        <v>2022</v>
      </c>
      <c r="C921" s="8" t="s">
        <v>9</v>
      </c>
      <c r="D921" s="33">
        <v>15570.99</v>
      </c>
      <c r="E921" s="34">
        <v>18315.75</v>
      </c>
      <c r="F921" s="34">
        <v>189.25</v>
      </c>
      <c r="G921" s="34">
        <v>164.5</v>
      </c>
      <c r="H921" s="34">
        <v>36.89</v>
      </c>
    </row>
    <row r="922" spans="1:8" x14ac:dyDescent="0.35">
      <c r="A922" s="8" t="s">
        <v>12</v>
      </c>
      <c r="B922" s="33">
        <v>2023</v>
      </c>
      <c r="C922" s="8" t="s">
        <v>11</v>
      </c>
      <c r="D922" s="33">
        <v>15781.53</v>
      </c>
      <c r="E922" s="34">
        <v>15316.49</v>
      </c>
      <c r="F922" s="34">
        <v>87.81</v>
      </c>
      <c r="G922" s="34">
        <v>1354.7</v>
      </c>
      <c r="H922" s="34">
        <v>41.74</v>
      </c>
    </row>
    <row r="923" spans="1:8" x14ac:dyDescent="0.35">
      <c r="A923" s="8" t="s">
        <v>26</v>
      </c>
      <c r="B923" s="33">
        <v>2020</v>
      </c>
      <c r="C923" s="8" t="s">
        <v>22</v>
      </c>
      <c r="D923" s="33">
        <v>41933.58</v>
      </c>
      <c r="E923" s="34">
        <v>39978.85</v>
      </c>
      <c r="F923" s="34">
        <v>100.94</v>
      </c>
      <c r="G923" s="34">
        <v>122.93</v>
      </c>
      <c r="H923" s="34">
        <v>65.73</v>
      </c>
    </row>
    <row r="924" spans="1:8" x14ac:dyDescent="0.35">
      <c r="A924" s="8" t="s">
        <v>21</v>
      </c>
      <c r="B924" s="33">
        <v>2018</v>
      </c>
      <c r="C924" s="8" t="s">
        <v>13</v>
      </c>
      <c r="D924" s="33">
        <v>31464.15</v>
      </c>
      <c r="E924" s="34">
        <v>29967.55</v>
      </c>
      <c r="F924" s="34">
        <v>152.91999999999999</v>
      </c>
      <c r="G924" s="34">
        <v>844.13</v>
      </c>
      <c r="H924" s="34">
        <v>57.66</v>
      </c>
    </row>
    <row r="925" spans="1:8" x14ac:dyDescent="0.35">
      <c r="A925" s="8" t="s">
        <v>33</v>
      </c>
      <c r="B925" s="33">
        <v>2024</v>
      </c>
      <c r="C925" s="8" t="s">
        <v>20</v>
      </c>
      <c r="D925" s="33">
        <v>45096.37</v>
      </c>
      <c r="E925" s="34">
        <v>36342.17</v>
      </c>
      <c r="F925" s="34">
        <v>142.82</v>
      </c>
      <c r="G925" s="34">
        <v>663.2</v>
      </c>
      <c r="H925" s="34">
        <v>42.1</v>
      </c>
    </row>
    <row r="926" spans="1:8" x14ac:dyDescent="0.35">
      <c r="A926" s="8" t="s">
        <v>31</v>
      </c>
      <c r="B926" s="33">
        <v>2022</v>
      </c>
      <c r="C926" s="8" t="s">
        <v>9</v>
      </c>
      <c r="D926" s="33">
        <v>34127.57</v>
      </c>
      <c r="E926" s="34">
        <v>38894.660000000003</v>
      </c>
      <c r="F926" s="34">
        <v>178.13</v>
      </c>
      <c r="G926" s="34">
        <v>1044.28</v>
      </c>
      <c r="H926" s="34">
        <v>41.8</v>
      </c>
    </row>
    <row r="927" spans="1:8" x14ac:dyDescent="0.35">
      <c r="A927" s="8" t="s">
        <v>16</v>
      </c>
      <c r="B927" s="33">
        <v>2023</v>
      </c>
      <c r="C927" s="8" t="s">
        <v>15</v>
      </c>
      <c r="D927" s="33">
        <v>36185.230000000003</v>
      </c>
      <c r="E927" s="34">
        <v>35302.89</v>
      </c>
      <c r="F927" s="34">
        <v>54.87</v>
      </c>
      <c r="G927" s="34">
        <v>1187.7</v>
      </c>
      <c r="H927" s="34">
        <v>69.36</v>
      </c>
    </row>
    <row r="928" spans="1:8" x14ac:dyDescent="0.35">
      <c r="A928" s="8" t="s">
        <v>24</v>
      </c>
      <c r="B928" s="33">
        <v>2022</v>
      </c>
      <c r="C928" s="8" t="s">
        <v>9</v>
      </c>
      <c r="D928" s="33">
        <v>37308.22</v>
      </c>
      <c r="E928" s="34">
        <v>35650.720000000001</v>
      </c>
      <c r="F928" s="34">
        <v>38.46</v>
      </c>
      <c r="G928" s="34">
        <v>993.5</v>
      </c>
      <c r="H928" s="34">
        <v>48.88</v>
      </c>
    </row>
    <row r="929" spans="1:8" x14ac:dyDescent="0.35">
      <c r="A929" s="8" t="s">
        <v>34</v>
      </c>
      <c r="B929" s="33">
        <v>2022</v>
      </c>
      <c r="C929" s="8" t="s">
        <v>11</v>
      </c>
      <c r="D929" s="33">
        <v>26371.71</v>
      </c>
      <c r="E929" s="34">
        <v>29653.89</v>
      </c>
      <c r="F929" s="34">
        <v>101.13</v>
      </c>
      <c r="G929" s="34">
        <v>549.29</v>
      </c>
      <c r="H929" s="34">
        <v>69.63</v>
      </c>
    </row>
    <row r="930" spans="1:8" x14ac:dyDescent="0.35">
      <c r="A930" s="8" t="s">
        <v>35</v>
      </c>
      <c r="B930" s="33">
        <v>2023</v>
      </c>
      <c r="C930" s="8" t="s">
        <v>13</v>
      </c>
      <c r="D930" s="33">
        <v>49901.29</v>
      </c>
      <c r="E930" s="34">
        <v>58558.02</v>
      </c>
      <c r="F930" s="34">
        <v>140.66</v>
      </c>
      <c r="G930" s="34">
        <v>772.79</v>
      </c>
      <c r="H930" s="34">
        <v>37.36</v>
      </c>
    </row>
    <row r="931" spans="1:8" x14ac:dyDescent="0.35">
      <c r="A931" s="8" t="s">
        <v>27</v>
      </c>
      <c r="B931" s="33">
        <v>2023</v>
      </c>
      <c r="C931" s="8" t="s">
        <v>22</v>
      </c>
      <c r="D931" s="33">
        <v>24337.9</v>
      </c>
      <c r="E931" s="34">
        <v>28971.13</v>
      </c>
      <c r="F931" s="34">
        <v>180.03</v>
      </c>
      <c r="G931" s="34">
        <v>1116.72</v>
      </c>
      <c r="H931" s="34">
        <v>55.66</v>
      </c>
    </row>
    <row r="932" spans="1:8" x14ac:dyDescent="0.35">
      <c r="A932" s="8" t="s">
        <v>21</v>
      </c>
      <c r="B932" s="33">
        <v>2023</v>
      </c>
      <c r="C932" s="8" t="s">
        <v>22</v>
      </c>
      <c r="D932" s="33">
        <v>43003.8</v>
      </c>
      <c r="E932" s="34">
        <v>37348.25</v>
      </c>
      <c r="F932" s="34">
        <v>116.74</v>
      </c>
      <c r="G932" s="34">
        <v>711.68</v>
      </c>
      <c r="H932" s="34">
        <v>54.9</v>
      </c>
    </row>
    <row r="933" spans="1:8" x14ac:dyDescent="0.35">
      <c r="A933" s="8" t="s">
        <v>34</v>
      </c>
      <c r="B933" s="33">
        <v>2018</v>
      </c>
      <c r="C933" s="8" t="s">
        <v>15</v>
      </c>
      <c r="D933" s="33">
        <v>46460.21</v>
      </c>
      <c r="E933" s="34">
        <v>46687.14</v>
      </c>
      <c r="F933" s="34">
        <v>23.32</v>
      </c>
      <c r="G933" s="34">
        <v>596.36</v>
      </c>
      <c r="H933" s="34">
        <v>31.19</v>
      </c>
    </row>
    <row r="934" spans="1:8" x14ac:dyDescent="0.35">
      <c r="A934" s="8" t="s">
        <v>29</v>
      </c>
      <c r="B934" s="33">
        <v>2020</v>
      </c>
      <c r="C934" s="8" t="s">
        <v>15</v>
      </c>
      <c r="D934" s="33">
        <v>37089.1</v>
      </c>
      <c r="E934" s="34">
        <v>42160.67</v>
      </c>
      <c r="F934" s="34">
        <v>163.28</v>
      </c>
      <c r="G934" s="34">
        <v>1376.88</v>
      </c>
      <c r="H934" s="34">
        <v>69.25</v>
      </c>
    </row>
    <row r="935" spans="1:8" x14ac:dyDescent="0.35">
      <c r="A935" s="8" t="s">
        <v>29</v>
      </c>
      <c r="B935" s="33">
        <v>2019</v>
      </c>
      <c r="C935" s="8" t="s">
        <v>9</v>
      </c>
      <c r="D935" s="33">
        <v>32733.05</v>
      </c>
      <c r="E935" s="34">
        <v>27650.11</v>
      </c>
      <c r="F935" s="34">
        <v>184.63</v>
      </c>
      <c r="G935" s="34">
        <v>293.68</v>
      </c>
      <c r="H935" s="34">
        <v>69.09</v>
      </c>
    </row>
    <row r="936" spans="1:8" x14ac:dyDescent="0.35">
      <c r="A936" s="8" t="s">
        <v>17</v>
      </c>
      <c r="B936" s="33">
        <v>2024</v>
      </c>
      <c r="C936" s="8" t="s">
        <v>13</v>
      </c>
      <c r="D936" s="33">
        <v>41378.19</v>
      </c>
      <c r="E936" s="34">
        <v>49135.69</v>
      </c>
      <c r="F936" s="34">
        <v>129.79</v>
      </c>
      <c r="G936" s="34">
        <v>304.39</v>
      </c>
      <c r="H936" s="34">
        <v>34.31</v>
      </c>
    </row>
    <row r="937" spans="1:8" x14ac:dyDescent="0.35">
      <c r="A937" s="8" t="s">
        <v>30</v>
      </c>
      <c r="B937" s="33">
        <v>2023</v>
      </c>
      <c r="C937" s="8" t="s">
        <v>13</v>
      </c>
      <c r="D937" s="33">
        <v>3279.54</v>
      </c>
      <c r="E937" s="34">
        <v>2827.11</v>
      </c>
      <c r="F937" s="34">
        <v>136.78</v>
      </c>
      <c r="G937" s="34">
        <v>1203.45</v>
      </c>
      <c r="H937" s="34">
        <v>51.79</v>
      </c>
    </row>
    <row r="938" spans="1:8" x14ac:dyDescent="0.35">
      <c r="A938" s="8" t="s">
        <v>34</v>
      </c>
      <c r="B938" s="33">
        <v>2021</v>
      </c>
      <c r="C938" s="8" t="s">
        <v>25</v>
      </c>
      <c r="D938" s="33">
        <v>9245.76</v>
      </c>
      <c r="E938" s="34">
        <v>10467.85</v>
      </c>
      <c r="F938" s="34">
        <v>158.44</v>
      </c>
      <c r="G938" s="34">
        <v>60.52</v>
      </c>
      <c r="H938" s="34">
        <v>46.22</v>
      </c>
    </row>
    <row r="939" spans="1:8" x14ac:dyDescent="0.35">
      <c r="A939" s="8" t="s">
        <v>21</v>
      </c>
      <c r="B939" s="33">
        <v>2024</v>
      </c>
      <c r="C939" s="8" t="s">
        <v>19</v>
      </c>
      <c r="D939" s="33">
        <v>27306.53</v>
      </c>
      <c r="E939" s="34">
        <v>29348.47</v>
      </c>
      <c r="F939" s="34">
        <v>170.03</v>
      </c>
      <c r="G939" s="34">
        <v>1050.27</v>
      </c>
      <c r="H939" s="34">
        <v>69.87</v>
      </c>
    </row>
    <row r="940" spans="1:8" x14ac:dyDescent="0.35">
      <c r="A940" s="8" t="s">
        <v>17</v>
      </c>
      <c r="B940" s="33">
        <v>2022</v>
      </c>
      <c r="C940" s="8" t="s">
        <v>9</v>
      </c>
      <c r="D940" s="33">
        <v>6956.39</v>
      </c>
      <c r="E940" s="34">
        <v>8270.9699999999993</v>
      </c>
      <c r="F940" s="34">
        <v>53.14</v>
      </c>
      <c r="G940" s="34">
        <v>1079.9100000000001</v>
      </c>
      <c r="H940" s="34">
        <v>44.37</v>
      </c>
    </row>
    <row r="941" spans="1:8" x14ac:dyDescent="0.35">
      <c r="A941" s="8" t="s">
        <v>17</v>
      </c>
      <c r="B941" s="33">
        <v>2023</v>
      </c>
      <c r="C941" s="8" t="s">
        <v>25</v>
      </c>
      <c r="D941" s="33">
        <v>38641.379999999997</v>
      </c>
      <c r="E941" s="34">
        <v>34253.480000000003</v>
      </c>
      <c r="F941" s="34">
        <v>174.9</v>
      </c>
      <c r="G941" s="34">
        <v>305.32</v>
      </c>
      <c r="H941" s="34">
        <v>67.81</v>
      </c>
    </row>
    <row r="942" spans="1:8" x14ac:dyDescent="0.35">
      <c r="A942" s="8" t="s">
        <v>30</v>
      </c>
      <c r="B942" s="33">
        <v>2023</v>
      </c>
      <c r="C942" s="8" t="s">
        <v>13</v>
      </c>
      <c r="D942" s="33">
        <v>6420.44</v>
      </c>
      <c r="E942" s="34">
        <v>6483.5</v>
      </c>
      <c r="F942" s="34">
        <v>58.89</v>
      </c>
      <c r="G942" s="34">
        <v>806.78</v>
      </c>
      <c r="H942" s="34">
        <v>49.29</v>
      </c>
    </row>
    <row r="943" spans="1:8" x14ac:dyDescent="0.35">
      <c r="A943" s="8" t="s">
        <v>23</v>
      </c>
      <c r="B943" s="33">
        <v>2019</v>
      </c>
      <c r="C943" s="8" t="s">
        <v>13</v>
      </c>
      <c r="D943" s="33">
        <v>31365.78</v>
      </c>
      <c r="E943" s="34">
        <v>33290.07</v>
      </c>
      <c r="F943" s="34">
        <v>101.5</v>
      </c>
      <c r="G943" s="34">
        <v>1356.14</v>
      </c>
      <c r="H943" s="34">
        <v>52.29</v>
      </c>
    </row>
    <row r="944" spans="1:8" x14ac:dyDescent="0.35">
      <c r="A944" s="8" t="s">
        <v>8</v>
      </c>
      <c r="B944" s="33">
        <v>2020</v>
      </c>
      <c r="C944" s="8" t="s">
        <v>19</v>
      </c>
      <c r="D944" s="33">
        <v>44121.24</v>
      </c>
      <c r="E944" s="34">
        <v>51283.18</v>
      </c>
      <c r="F944" s="34">
        <v>105.84</v>
      </c>
      <c r="G944" s="34">
        <v>893.98</v>
      </c>
      <c r="H944" s="34">
        <v>66.38</v>
      </c>
    </row>
    <row r="945" spans="1:8" x14ac:dyDescent="0.35">
      <c r="A945" s="8" t="s">
        <v>14</v>
      </c>
      <c r="B945" s="33">
        <v>2022</v>
      </c>
      <c r="C945" s="8" t="s">
        <v>25</v>
      </c>
      <c r="D945" s="33">
        <v>4249.76</v>
      </c>
      <c r="E945" s="34">
        <v>3658.99</v>
      </c>
      <c r="F945" s="34">
        <v>188.54</v>
      </c>
      <c r="G945" s="34">
        <v>1375.48</v>
      </c>
      <c r="H945" s="34">
        <v>34.06</v>
      </c>
    </row>
    <row r="946" spans="1:8" x14ac:dyDescent="0.35">
      <c r="A946" s="8" t="s">
        <v>24</v>
      </c>
      <c r="B946" s="33">
        <v>2020</v>
      </c>
      <c r="C946" s="8" t="s">
        <v>11</v>
      </c>
      <c r="D946" s="33">
        <v>10222.14</v>
      </c>
      <c r="E946" s="34">
        <v>10349.68</v>
      </c>
      <c r="F946" s="34">
        <v>179.42</v>
      </c>
      <c r="G946" s="34">
        <v>409.89</v>
      </c>
      <c r="H946" s="34">
        <v>41.64</v>
      </c>
    </row>
    <row r="947" spans="1:8" x14ac:dyDescent="0.35">
      <c r="A947" s="8" t="s">
        <v>18</v>
      </c>
      <c r="B947" s="33">
        <v>2022</v>
      </c>
      <c r="C947" s="8" t="s">
        <v>15</v>
      </c>
      <c r="D947" s="33">
        <v>3352.93</v>
      </c>
      <c r="E947" s="34">
        <v>3963.47</v>
      </c>
      <c r="F947" s="34">
        <v>74.94</v>
      </c>
      <c r="G947" s="34">
        <v>452.83</v>
      </c>
      <c r="H947" s="34">
        <v>43.26</v>
      </c>
    </row>
    <row r="948" spans="1:8" x14ac:dyDescent="0.35">
      <c r="A948" s="8" t="s">
        <v>32</v>
      </c>
      <c r="B948" s="33">
        <v>2021</v>
      </c>
      <c r="C948" s="8" t="s">
        <v>13</v>
      </c>
      <c r="D948" s="33">
        <v>39058.870000000003</v>
      </c>
      <c r="E948" s="34">
        <v>43276.88</v>
      </c>
      <c r="F948" s="34">
        <v>77.3</v>
      </c>
      <c r="G948" s="34">
        <v>652.86</v>
      </c>
      <c r="H948" s="34">
        <v>53.19</v>
      </c>
    </row>
    <row r="949" spans="1:8" x14ac:dyDescent="0.35">
      <c r="A949" s="8" t="s">
        <v>10</v>
      </c>
      <c r="B949" s="33">
        <v>2018</v>
      </c>
      <c r="C949" s="8" t="s">
        <v>25</v>
      </c>
      <c r="D949" s="33">
        <v>963.49</v>
      </c>
      <c r="E949" s="34">
        <v>1122.6099999999999</v>
      </c>
      <c r="F949" s="34">
        <v>160.65</v>
      </c>
      <c r="G949" s="34">
        <v>716.9</v>
      </c>
      <c r="H949" s="34">
        <v>56.58</v>
      </c>
    </row>
    <row r="950" spans="1:8" x14ac:dyDescent="0.35">
      <c r="A950" s="8" t="s">
        <v>21</v>
      </c>
      <c r="B950" s="33">
        <v>2020</v>
      </c>
      <c r="C950" s="8" t="s">
        <v>25</v>
      </c>
      <c r="D950" s="33">
        <v>40210.550000000003</v>
      </c>
      <c r="E950" s="34">
        <v>46764.79</v>
      </c>
      <c r="F950" s="34">
        <v>67.099999999999994</v>
      </c>
      <c r="G950" s="34">
        <v>479.04</v>
      </c>
      <c r="H950" s="34">
        <v>35.47</v>
      </c>
    </row>
    <row r="951" spans="1:8" x14ac:dyDescent="0.35">
      <c r="A951" s="8" t="s">
        <v>30</v>
      </c>
      <c r="B951" s="33">
        <v>2023</v>
      </c>
      <c r="C951" s="8" t="s">
        <v>11</v>
      </c>
      <c r="D951" s="33">
        <v>1194.8499999999999</v>
      </c>
      <c r="E951" s="34">
        <v>1136.47</v>
      </c>
      <c r="F951" s="34">
        <v>177.31</v>
      </c>
      <c r="G951" s="34">
        <v>530.85</v>
      </c>
      <c r="H951" s="34">
        <v>38.71</v>
      </c>
    </row>
    <row r="952" spans="1:8" x14ac:dyDescent="0.35">
      <c r="A952" s="8" t="s">
        <v>35</v>
      </c>
      <c r="B952" s="33">
        <v>2021</v>
      </c>
      <c r="C952" s="8" t="s">
        <v>15</v>
      </c>
      <c r="D952" s="33">
        <v>21591.78</v>
      </c>
      <c r="E952" s="34">
        <v>19703.87</v>
      </c>
      <c r="F952" s="34">
        <v>27.28</v>
      </c>
      <c r="G952" s="34">
        <v>261.5</v>
      </c>
      <c r="H952" s="34">
        <v>39.15</v>
      </c>
    </row>
    <row r="953" spans="1:8" x14ac:dyDescent="0.35">
      <c r="A953" s="8" t="s">
        <v>27</v>
      </c>
      <c r="B953" s="33">
        <v>2024</v>
      </c>
      <c r="C953" s="8" t="s">
        <v>13</v>
      </c>
      <c r="D953" s="33">
        <v>20831.11</v>
      </c>
      <c r="E953" s="34">
        <v>23262.240000000002</v>
      </c>
      <c r="F953" s="34">
        <v>24.05</v>
      </c>
      <c r="G953" s="34">
        <v>736.89</v>
      </c>
      <c r="H953" s="34">
        <v>46.48</v>
      </c>
    </row>
    <row r="954" spans="1:8" x14ac:dyDescent="0.35">
      <c r="A954" s="8" t="s">
        <v>29</v>
      </c>
      <c r="B954" s="33">
        <v>2022</v>
      </c>
      <c r="C954" s="8" t="s">
        <v>11</v>
      </c>
      <c r="D954" s="33">
        <v>27503.07</v>
      </c>
      <c r="E954" s="34">
        <v>32988.39</v>
      </c>
      <c r="F954" s="34">
        <v>192.1</v>
      </c>
      <c r="G954" s="34">
        <v>936.51</v>
      </c>
      <c r="H954" s="34">
        <v>57.31</v>
      </c>
    </row>
    <row r="955" spans="1:8" x14ac:dyDescent="0.35">
      <c r="A955" s="8" t="s">
        <v>35</v>
      </c>
      <c r="B955" s="33">
        <v>2019</v>
      </c>
      <c r="C955" s="8" t="s">
        <v>13</v>
      </c>
      <c r="D955" s="33">
        <v>18122.16</v>
      </c>
      <c r="E955" s="34">
        <v>18313.09</v>
      </c>
      <c r="F955" s="34">
        <v>96.17</v>
      </c>
      <c r="G955" s="34">
        <v>109.78</v>
      </c>
      <c r="H955" s="34">
        <v>39.520000000000003</v>
      </c>
    </row>
    <row r="956" spans="1:8" x14ac:dyDescent="0.35">
      <c r="A956" s="8" t="s">
        <v>16</v>
      </c>
      <c r="B956" s="33">
        <v>2024</v>
      </c>
      <c r="C956" s="8" t="s">
        <v>11</v>
      </c>
      <c r="D956" s="33">
        <v>19680.23</v>
      </c>
      <c r="E956" s="34">
        <v>23231.43</v>
      </c>
      <c r="F956" s="34">
        <v>48.72</v>
      </c>
      <c r="G956" s="34">
        <v>1379.67</v>
      </c>
      <c r="H956" s="34">
        <v>50.77</v>
      </c>
    </row>
    <row r="957" spans="1:8" x14ac:dyDescent="0.35">
      <c r="A957" s="8" t="s">
        <v>26</v>
      </c>
      <c r="B957" s="33">
        <v>2024</v>
      </c>
      <c r="C957" s="8" t="s">
        <v>25</v>
      </c>
      <c r="D957" s="33">
        <v>3712.67</v>
      </c>
      <c r="E957" s="34">
        <v>3865.38</v>
      </c>
      <c r="F957" s="34">
        <v>29.77</v>
      </c>
      <c r="G957" s="34">
        <v>1288.1600000000001</v>
      </c>
      <c r="H957" s="34">
        <v>61.34</v>
      </c>
    </row>
    <row r="958" spans="1:8" x14ac:dyDescent="0.35">
      <c r="A958" s="8" t="s">
        <v>10</v>
      </c>
      <c r="B958" s="33">
        <v>2022</v>
      </c>
      <c r="C958" s="8" t="s">
        <v>13</v>
      </c>
      <c r="D958" s="33">
        <v>28840.44</v>
      </c>
      <c r="E958" s="34">
        <v>25910.74</v>
      </c>
      <c r="F958" s="34">
        <v>102.04</v>
      </c>
      <c r="G958" s="34">
        <v>948.24</v>
      </c>
      <c r="H958" s="34">
        <v>36.51</v>
      </c>
    </row>
    <row r="959" spans="1:8" x14ac:dyDescent="0.35">
      <c r="A959" s="8" t="s">
        <v>14</v>
      </c>
      <c r="B959" s="33">
        <v>2020</v>
      </c>
      <c r="C959" s="8" t="s">
        <v>15</v>
      </c>
      <c r="D959" s="33">
        <v>17482.830000000002</v>
      </c>
      <c r="E959" s="34">
        <v>19230.97</v>
      </c>
      <c r="F959" s="34">
        <v>108.82</v>
      </c>
      <c r="G959" s="34">
        <v>1026.01</v>
      </c>
      <c r="H959" s="34">
        <v>31.97</v>
      </c>
    </row>
    <row r="960" spans="1:8" x14ac:dyDescent="0.35">
      <c r="A960" s="8" t="s">
        <v>34</v>
      </c>
      <c r="B960" s="33">
        <v>2019</v>
      </c>
      <c r="C960" s="8" t="s">
        <v>13</v>
      </c>
      <c r="D960" s="33">
        <v>15722.18</v>
      </c>
      <c r="E960" s="34">
        <v>18293.46</v>
      </c>
      <c r="F960" s="34">
        <v>185.85</v>
      </c>
      <c r="G960" s="34">
        <v>665.04</v>
      </c>
      <c r="H960" s="34">
        <v>65.5</v>
      </c>
    </row>
    <row r="961" spans="1:8" x14ac:dyDescent="0.35">
      <c r="A961" s="8" t="s">
        <v>21</v>
      </c>
      <c r="B961" s="33">
        <v>2024</v>
      </c>
      <c r="C961" s="8" t="s">
        <v>13</v>
      </c>
      <c r="D961" s="33">
        <v>15408.5</v>
      </c>
      <c r="E961" s="34">
        <v>13885.66</v>
      </c>
      <c r="F961" s="34">
        <v>170.36</v>
      </c>
      <c r="G961" s="34">
        <v>650.01</v>
      </c>
      <c r="H961" s="34">
        <v>40.99</v>
      </c>
    </row>
    <row r="962" spans="1:8" x14ac:dyDescent="0.35">
      <c r="A962" s="8" t="s">
        <v>28</v>
      </c>
      <c r="B962" s="33">
        <v>2018</v>
      </c>
      <c r="C962" s="8" t="s">
        <v>11</v>
      </c>
      <c r="D962" s="33">
        <v>44615.67</v>
      </c>
      <c r="E962" s="34">
        <v>37861.26</v>
      </c>
      <c r="F962" s="34">
        <v>100.18</v>
      </c>
      <c r="G962" s="34">
        <v>1208.29</v>
      </c>
      <c r="H962" s="34">
        <v>51.42</v>
      </c>
    </row>
    <row r="963" spans="1:8" x14ac:dyDescent="0.35">
      <c r="A963" s="8" t="s">
        <v>31</v>
      </c>
      <c r="B963" s="33">
        <v>2020</v>
      </c>
      <c r="C963" s="8" t="s">
        <v>19</v>
      </c>
      <c r="D963" s="33">
        <v>19362.330000000002</v>
      </c>
      <c r="E963" s="34">
        <v>17907.89</v>
      </c>
      <c r="F963" s="34">
        <v>70.459999999999994</v>
      </c>
      <c r="G963" s="34">
        <v>1263.43</v>
      </c>
      <c r="H963" s="34">
        <v>49.73</v>
      </c>
    </row>
    <row r="964" spans="1:8" x14ac:dyDescent="0.35">
      <c r="A964" s="8" t="s">
        <v>23</v>
      </c>
      <c r="B964" s="33">
        <v>2023</v>
      </c>
      <c r="C964" s="8" t="s">
        <v>20</v>
      </c>
      <c r="D964" s="33">
        <v>6480.74</v>
      </c>
      <c r="E964" s="34">
        <v>5694.1</v>
      </c>
      <c r="F964" s="34">
        <v>25.66</v>
      </c>
      <c r="G964" s="34">
        <v>479.48</v>
      </c>
      <c r="H964" s="34">
        <v>42.73</v>
      </c>
    </row>
    <row r="965" spans="1:8" x14ac:dyDescent="0.35">
      <c r="A965" s="8" t="s">
        <v>12</v>
      </c>
      <c r="B965" s="33">
        <v>2024</v>
      </c>
      <c r="C965" s="8" t="s">
        <v>9</v>
      </c>
      <c r="D965" s="33">
        <v>6620.95</v>
      </c>
      <c r="E965" s="34">
        <v>7772.36</v>
      </c>
      <c r="F965" s="34">
        <v>71.95</v>
      </c>
      <c r="G965" s="34">
        <v>707.73</v>
      </c>
      <c r="H965" s="34">
        <v>45.88</v>
      </c>
    </row>
    <row r="966" spans="1:8" x14ac:dyDescent="0.35">
      <c r="A966" s="8" t="s">
        <v>26</v>
      </c>
      <c r="B966" s="33">
        <v>2024</v>
      </c>
      <c r="C966" s="8" t="s">
        <v>22</v>
      </c>
      <c r="D966" s="33">
        <v>29138.47</v>
      </c>
      <c r="E966" s="34">
        <v>29241.06</v>
      </c>
      <c r="F966" s="34">
        <v>119.04</v>
      </c>
      <c r="G966" s="34">
        <v>562.29999999999995</v>
      </c>
      <c r="H966" s="34">
        <v>45.59</v>
      </c>
    </row>
    <row r="967" spans="1:8" x14ac:dyDescent="0.35">
      <c r="A967" s="8" t="s">
        <v>8</v>
      </c>
      <c r="B967" s="33">
        <v>2019</v>
      </c>
      <c r="C967" s="8" t="s">
        <v>22</v>
      </c>
      <c r="D967" s="33">
        <v>24871.75</v>
      </c>
      <c r="E967" s="34">
        <v>25714.31</v>
      </c>
      <c r="F967" s="34">
        <v>76.849999999999994</v>
      </c>
      <c r="G967" s="34">
        <v>462.89</v>
      </c>
      <c r="H967" s="34">
        <v>52.14</v>
      </c>
    </row>
    <row r="968" spans="1:8" x14ac:dyDescent="0.35">
      <c r="A968" s="8" t="s">
        <v>28</v>
      </c>
      <c r="B968" s="33">
        <v>2023</v>
      </c>
      <c r="C968" s="8" t="s">
        <v>11</v>
      </c>
      <c r="D968" s="33">
        <v>10434.59</v>
      </c>
      <c r="E968" s="34">
        <v>10683.6</v>
      </c>
      <c r="F968" s="34">
        <v>47.91</v>
      </c>
      <c r="G968" s="34">
        <v>77.19</v>
      </c>
      <c r="H968" s="34">
        <v>61.28</v>
      </c>
    </row>
    <row r="969" spans="1:8" x14ac:dyDescent="0.35">
      <c r="A969" s="8" t="s">
        <v>28</v>
      </c>
      <c r="B969" s="33">
        <v>2024</v>
      </c>
      <c r="C969" s="8" t="s">
        <v>11</v>
      </c>
      <c r="D969" s="33">
        <v>19679.93</v>
      </c>
      <c r="E969" s="34">
        <v>17477.72</v>
      </c>
      <c r="F969" s="34">
        <v>194.07</v>
      </c>
      <c r="G969" s="34">
        <v>318.35000000000002</v>
      </c>
      <c r="H969" s="34">
        <v>48.81</v>
      </c>
    </row>
    <row r="970" spans="1:8" x14ac:dyDescent="0.35">
      <c r="A970" s="8" t="s">
        <v>29</v>
      </c>
      <c r="B970" s="33">
        <v>2020</v>
      </c>
      <c r="C970" s="8" t="s">
        <v>22</v>
      </c>
      <c r="D970" s="33">
        <v>31292.11</v>
      </c>
      <c r="E970" s="34">
        <v>31166.48</v>
      </c>
      <c r="F970" s="34">
        <v>50.94</v>
      </c>
      <c r="G970" s="34">
        <v>940.56</v>
      </c>
      <c r="H970" s="34">
        <v>56.71</v>
      </c>
    </row>
    <row r="971" spans="1:8" x14ac:dyDescent="0.35">
      <c r="A971" s="8" t="s">
        <v>21</v>
      </c>
      <c r="B971" s="33">
        <v>2020</v>
      </c>
      <c r="C971" s="8" t="s">
        <v>20</v>
      </c>
      <c r="D971" s="33">
        <v>8014.57</v>
      </c>
      <c r="E971" s="34">
        <v>9081.7099999999991</v>
      </c>
      <c r="F971" s="34">
        <v>132.83000000000001</v>
      </c>
      <c r="G971" s="34">
        <v>245.17</v>
      </c>
      <c r="H971" s="34">
        <v>30.88</v>
      </c>
    </row>
    <row r="972" spans="1:8" x14ac:dyDescent="0.35">
      <c r="A972" s="8" t="s">
        <v>21</v>
      </c>
      <c r="B972" s="33">
        <v>2018</v>
      </c>
      <c r="C972" s="8" t="s">
        <v>19</v>
      </c>
      <c r="D972" s="33">
        <v>34522.22</v>
      </c>
      <c r="E972" s="34">
        <v>37162.44</v>
      </c>
      <c r="F972" s="34">
        <v>184.71</v>
      </c>
      <c r="G972" s="34">
        <v>45.14</v>
      </c>
      <c r="H972" s="34">
        <v>39.72</v>
      </c>
    </row>
    <row r="973" spans="1:8" x14ac:dyDescent="0.35">
      <c r="A973" s="8" t="s">
        <v>35</v>
      </c>
      <c r="B973" s="33">
        <v>2022</v>
      </c>
      <c r="C973" s="8" t="s">
        <v>9</v>
      </c>
      <c r="D973" s="33">
        <v>38945.29</v>
      </c>
      <c r="E973" s="34">
        <v>39970.75</v>
      </c>
      <c r="F973" s="34">
        <v>78.25</v>
      </c>
      <c r="G973" s="34">
        <v>643.38</v>
      </c>
      <c r="H973" s="34">
        <v>62.42</v>
      </c>
    </row>
    <row r="974" spans="1:8" x14ac:dyDescent="0.35">
      <c r="A974" s="8" t="s">
        <v>29</v>
      </c>
      <c r="B974" s="33">
        <v>2020</v>
      </c>
      <c r="C974" s="8" t="s">
        <v>25</v>
      </c>
      <c r="D974" s="33">
        <v>3359.4</v>
      </c>
      <c r="E974" s="34">
        <v>3254.51</v>
      </c>
      <c r="F974" s="34">
        <v>49.07</v>
      </c>
      <c r="G974" s="34">
        <v>94.19</v>
      </c>
      <c r="H974" s="34">
        <v>44.03</v>
      </c>
    </row>
    <row r="975" spans="1:8" x14ac:dyDescent="0.35">
      <c r="A975" s="8" t="s">
        <v>12</v>
      </c>
      <c r="B975" s="33">
        <v>2018</v>
      </c>
      <c r="C975" s="8" t="s">
        <v>13</v>
      </c>
      <c r="D975" s="33">
        <v>15837.57</v>
      </c>
      <c r="E975" s="34">
        <v>18226.46</v>
      </c>
      <c r="F975" s="34">
        <v>197.41</v>
      </c>
      <c r="G975" s="34">
        <v>1291.8699999999999</v>
      </c>
      <c r="H975" s="34">
        <v>55.19</v>
      </c>
    </row>
    <row r="976" spans="1:8" x14ac:dyDescent="0.35">
      <c r="A976" s="8" t="s">
        <v>17</v>
      </c>
      <c r="B976" s="33">
        <v>2022</v>
      </c>
      <c r="C976" s="8" t="s">
        <v>11</v>
      </c>
      <c r="D976" s="33">
        <v>25645.86</v>
      </c>
      <c r="E976" s="34">
        <v>20939.16</v>
      </c>
      <c r="F976" s="34">
        <v>87.21</v>
      </c>
      <c r="G976" s="34">
        <v>1036.46</v>
      </c>
      <c r="H976" s="34">
        <v>66.56</v>
      </c>
    </row>
    <row r="977" spans="1:8" x14ac:dyDescent="0.35">
      <c r="A977" s="8" t="s">
        <v>16</v>
      </c>
      <c r="B977" s="33">
        <v>2019</v>
      </c>
      <c r="C977" s="8" t="s">
        <v>15</v>
      </c>
      <c r="D977" s="33">
        <v>34989.800000000003</v>
      </c>
      <c r="E977" s="34">
        <v>38796.370000000003</v>
      </c>
      <c r="F977" s="34">
        <v>191.7</v>
      </c>
      <c r="G977" s="34">
        <v>124.33</v>
      </c>
      <c r="H977" s="34">
        <v>62.2</v>
      </c>
    </row>
    <row r="978" spans="1:8" x14ac:dyDescent="0.35">
      <c r="A978" s="8" t="s">
        <v>31</v>
      </c>
      <c r="B978" s="33">
        <v>2019</v>
      </c>
      <c r="C978" s="8" t="s">
        <v>9</v>
      </c>
      <c r="D978" s="33">
        <v>21200.77</v>
      </c>
      <c r="E978" s="34">
        <v>22369.7</v>
      </c>
      <c r="F978" s="34">
        <v>135.97999999999999</v>
      </c>
      <c r="G978" s="34">
        <v>679.99</v>
      </c>
      <c r="H978" s="34">
        <v>69.09</v>
      </c>
    </row>
    <row r="979" spans="1:8" x14ac:dyDescent="0.35">
      <c r="A979" s="8" t="s">
        <v>29</v>
      </c>
      <c r="B979" s="33">
        <v>2024</v>
      </c>
      <c r="C979" s="8" t="s">
        <v>19</v>
      </c>
      <c r="D979" s="33">
        <v>24233.58</v>
      </c>
      <c r="E979" s="34">
        <v>23642.65</v>
      </c>
      <c r="F979" s="34">
        <v>152.56</v>
      </c>
      <c r="G979" s="34">
        <v>439.75</v>
      </c>
      <c r="H979" s="34">
        <v>32.11</v>
      </c>
    </row>
    <row r="980" spans="1:8" x14ac:dyDescent="0.35">
      <c r="A980" s="8" t="s">
        <v>27</v>
      </c>
      <c r="B980" s="33">
        <v>2024</v>
      </c>
      <c r="C980" s="8" t="s">
        <v>19</v>
      </c>
      <c r="D980" s="33">
        <v>1431.67</v>
      </c>
      <c r="E980" s="34">
        <v>1583.08</v>
      </c>
      <c r="F980" s="34">
        <v>164.46</v>
      </c>
      <c r="G980" s="34">
        <v>715.16</v>
      </c>
      <c r="H980" s="34">
        <v>46.57</v>
      </c>
    </row>
    <row r="981" spans="1:8" x14ac:dyDescent="0.35">
      <c r="A981" s="8" t="s">
        <v>12</v>
      </c>
      <c r="B981" s="33">
        <v>2024</v>
      </c>
      <c r="C981" s="8" t="s">
        <v>20</v>
      </c>
      <c r="D981" s="33">
        <v>31978.880000000001</v>
      </c>
      <c r="E981" s="34">
        <v>28163.85</v>
      </c>
      <c r="F981" s="34">
        <v>40.76</v>
      </c>
      <c r="G981" s="34">
        <v>958.48</v>
      </c>
      <c r="H981" s="34">
        <v>59.34</v>
      </c>
    </row>
    <row r="982" spans="1:8" x14ac:dyDescent="0.35">
      <c r="A982" s="8" t="s">
        <v>26</v>
      </c>
      <c r="B982" s="33">
        <v>2024</v>
      </c>
      <c r="C982" s="8" t="s">
        <v>20</v>
      </c>
      <c r="D982" s="33">
        <v>46528.85</v>
      </c>
      <c r="E982" s="34">
        <v>37983.769999999997</v>
      </c>
      <c r="F982" s="34">
        <v>95.75</v>
      </c>
      <c r="G982" s="34">
        <v>1113.76</v>
      </c>
      <c r="H982" s="34">
        <v>44.13</v>
      </c>
    </row>
    <row r="983" spans="1:8" x14ac:dyDescent="0.35">
      <c r="A983" s="8" t="s">
        <v>14</v>
      </c>
      <c r="B983" s="33">
        <v>2022</v>
      </c>
      <c r="C983" s="8" t="s">
        <v>20</v>
      </c>
      <c r="D983" s="33">
        <v>12831.68</v>
      </c>
      <c r="E983" s="34">
        <v>10856.01</v>
      </c>
      <c r="F983" s="34">
        <v>187.33</v>
      </c>
      <c r="G983" s="34">
        <v>247.28</v>
      </c>
      <c r="H983" s="34">
        <v>49.36</v>
      </c>
    </row>
    <row r="984" spans="1:8" x14ac:dyDescent="0.35">
      <c r="A984" s="8" t="s">
        <v>34</v>
      </c>
      <c r="B984" s="33">
        <v>2024</v>
      </c>
      <c r="C984" s="8" t="s">
        <v>19</v>
      </c>
      <c r="D984" s="33">
        <v>14892.13</v>
      </c>
      <c r="E984" s="34">
        <v>13964.05</v>
      </c>
      <c r="F984" s="34">
        <v>60.85</v>
      </c>
      <c r="G984" s="34">
        <v>835.15</v>
      </c>
      <c r="H984" s="34">
        <v>63.38</v>
      </c>
    </row>
    <row r="985" spans="1:8" x14ac:dyDescent="0.35">
      <c r="A985" s="8" t="s">
        <v>33</v>
      </c>
      <c r="B985" s="33">
        <v>2019</v>
      </c>
      <c r="C985" s="8" t="s">
        <v>22</v>
      </c>
      <c r="D985" s="33">
        <v>9612.3799999999992</v>
      </c>
      <c r="E985" s="34">
        <v>8521.2999999999993</v>
      </c>
      <c r="F985" s="34">
        <v>78.14</v>
      </c>
      <c r="G985" s="34">
        <v>605.34</v>
      </c>
      <c r="H985" s="34">
        <v>44.15</v>
      </c>
    </row>
    <row r="986" spans="1:8" x14ac:dyDescent="0.35">
      <c r="A986" s="8" t="s">
        <v>18</v>
      </c>
      <c r="B986" s="33">
        <v>2020</v>
      </c>
      <c r="C986" s="8" t="s">
        <v>13</v>
      </c>
      <c r="D986" s="33">
        <v>20881.02</v>
      </c>
      <c r="E986" s="34">
        <v>22847.14</v>
      </c>
      <c r="F986" s="34">
        <v>21.23</v>
      </c>
      <c r="G986" s="34">
        <v>662.32</v>
      </c>
      <c r="H986" s="34">
        <v>51.31</v>
      </c>
    </row>
    <row r="987" spans="1:8" x14ac:dyDescent="0.35">
      <c r="A987" s="8" t="s">
        <v>33</v>
      </c>
      <c r="B987" s="33">
        <v>2020</v>
      </c>
      <c r="C987" s="8" t="s">
        <v>11</v>
      </c>
      <c r="D987" s="33">
        <v>1570.43</v>
      </c>
      <c r="E987" s="34">
        <v>1843.92</v>
      </c>
      <c r="F987" s="34">
        <v>110.22</v>
      </c>
      <c r="G987" s="34">
        <v>1340.77</v>
      </c>
      <c r="H987" s="34">
        <v>34.67</v>
      </c>
    </row>
    <row r="988" spans="1:8" x14ac:dyDescent="0.35">
      <c r="A988" s="8" t="s">
        <v>23</v>
      </c>
      <c r="B988" s="33">
        <v>2024</v>
      </c>
      <c r="C988" s="8" t="s">
        <v>11</v>
      </c>
      <c r="D988" s="33">
        <v>42632.27</v>
      </c>
      <c r="E988" s="34">
        <v>34780.26</v>
      </c>
      <c r="F988" s="34">
        <v>34.82</v>
      </c>
      <c r="G988" s="34">
        <v>88.86</v>
      </c>
      <c r="H988" s="34">
        <v>58.32</v>
      </c>
    </row>
    <row r="989" spans="1:8" x14ac:dyDescent="0.35">
      <c r="A989" s="8" t="s">
        <v>17</v>
      </c>
      <c r="B989" s="33">
        <v>2021</v>
      </c>
      <c r="C989" s="8" t="s">
        <v>15</v>
      </c>
      <c r="D989" s="33">
        <v>28262.79</v>
      </c>
      <c r="E989" s="34">
        <v>28932.61</v>
      </c>
      <c r="F989" s="34">
        <v>144.47999999999999</v>
      </c>
      <c r="G989" s="34">
        <v>972.48</v>
      </c>
      <c r="H989" s="34">
        <v>65.87</v>
      </c>
    </row>
    <row r="990" spans="1:8" x14ac:dyDescent="0.35">
      <c r="A990" s="8" t="s">
        <v>33</v>
      </c>
      <c r="B990" s="33">
        <v>2021</v>
      </c>
      <c r="C990" s="8" t="s">
        <v>15</v>
      </c>
      <c r="D990" s="33">
        <v>31719.67</v>
      </c>
      <c r="E990" s="34">
        <v>37838.410000000003</v>
      </c>
      <c r="F990" s="34">
        <v>95.35</v>
      </c>
      <c r="G990" s="34">
        <v>1227.44</v>
      </c>
      <c r="H990" s="34">
        <v>63.17</v>
      </c>
    </row>
    <row r="991" spans="1:8" x14ac:dyDescent="0.35">
      <c r="A991" s="8" t="s">
        <v>29</v>
      </c>
      <c r="B991" s="33">
        <v>2021</v>
      </c>
      <c r="C991" s="8" t="s">
        <v>25</v>
      </c>
      <c r="D991" s="33">
        <v>10185.040000000001</v>
      </c>
      <c r="E991" s="34">
        <v>9179.73</v>
      </c>
      <c r="F991" s="34">
        <v>143.16</v>
      </c>
      <c r="G991" s="34">
        <v>1078.2</v>
      </c>
      <c r="H991" s="34">
        <v>62.78</v>
      </c>
    </row>
    <row r="992" spans="1:8" x14ac:dyDescent="0.35">
      <c r="A992" s="8" t="s">
        <v>31</v>
      </c>
      <c r="B992" s="33">
        <v>2020</v>
      </c>
      <c r="C992" s="8" t="s">
        <v>25</v>
      </c>
      <c r="D992" s="33">
        <v>43351.26</v>
      </c>
      <c r="E992" s="34">
        <v>50858.44</v>
      </c>
      <c r="F992" s="34">
        <v>182.61</v>
      </c>
      <c r="G992" s="34">
        <v>51.35</v>
      </c>
      <c r="H992" s="34">
        <v>55.2</v>
      </c>
    </row>
    <row r="993" spans="1:8" x14ac:dyDescent="0.35">
      <c r="A993" s="8" t="s">
        <v>26</v>
      </c>
      <c r="B993" s="33">
        <v>2020</v>
      </c>
      <c r="C993" s="8" t="s">
        <v>19</v>
      </c>
      <c r="D993" s="33">
        <v>13944.64</v>
      </c>
      <c r="E993" s="34">
        <v>11161.72</v>
      </c>
      <c r="F993" s="34">
        <v>110.98</v>
      </c>
      <c r="G993" s="34">
        <v>598.19000000000005</v>
      </c>
      <c r="H993" s="34">
        <v>49.07</v>
      </c>
    </row>
    <row r="994" spans="1:8" x14ac:dyDescent="0.35">
      <c r="A994" s="8" t="s">
        <v>34</v>
      </c>
      <c r="B994" s="33">
        <v>2022</v>
      </c>
      <c r="C994" s="8" t="s">
        <v>19</v>
      </c>
      <c r="D994" s="33">
        <v>27577.58</v>
      </c>
      <c r="E994" s="34">
        <v>22782.98</v>
      </c>
      <c r="F994" s="34">
        <v>71.64</v>
      </c>
      <c r="G994" s="34">
        <v>608.53</v>
      </c>
      <c r="H994" s="34">
        <v>54.86</v>
      </c>
    </row>
    <row r="995" spans="1:8" x14ac:dyDescent="0.35">
      <c r="A995" s="8" t="s">
        <v>26</v>
      </c>
      <c r="B995" s="33">
        <v>2019</v>
      </c>
      <c r="C995" s="8" t="s">
        <v>15</v>
      </c>
      <c r="D995" s="33">
        <v>12138.65</v>
      </c>
      <c r="E995" s="34">
        <v>12670.28</v>
      </c>
      <c r="F995" s="34">
        <v>71.540000000000006</v>
      </c>
      <c r="G995" s="34">
        <v>967.81</v>
      </c>
      <c r="H995" s="34">
        <v>63.31</v>
      </c>
    </row>
    <row r="996" spans="1:8" x14ac:dyDescent="0.35">
      <c r="A996" s="8" t="s">
        <v>21</v>
      </c>
      <c r="B996" s="33">
        <v>2021</v>
      </c>
      <c r="C996" s="8" t="s">
        <v>20</v>
      </c>
      <c r="D996" s="33">
        <v>10506.6</v>
      </c>
      <c r="E996" s="34">
        <v>9369.75</v>
      </c>
      <c r="F996" s="34">
        <v>103.14</v>
      </c>
      <c r="G996" s="34">
        <v>516.88</v>
      </c>
      <c r="H996" s="34">
        <v>68.790000000000006</v>
      </c>
    </row>
    <row r="997" spans="1:8" x14ac:dyDescent="0.35">
      <c r="A997" s="8" t="s">
        <v>8</v>
      </c>
      <c r="B997" s="33">
        <v>2018</v>
      </c>
      <c r="C997" s="8" t="s">
        <v>22</v>
      </c>
      <c r="D997" s="33">
        <v>8658.9</v>
      </c>
      <c r="E997" s="34">
        <v>7370.51</v>
      </c>
      <c r="F997" s="34">
        <v>37.19</v>
      </c>
      <c r="G997" s="34">
        <v>843.13</v>
      </c>
      <c r="H997" s="34">
        <v>41.63</v>
      </c>
    </row>
    <row r="998" spans="1:8" x14ac:dyDescent="0.35">
      <c r="A998" s="8" t="s">
        <v>26</v>
      </c>
      <c r="B998" s="33">
        <v>2024</v>
      </c>
      <c r="C998" s="8" t="s">
        <v>20</v>
      </c>
      <c r="D998" s="33">
        <v>4554.03</v>
      </c>
      <c r="E998" s="34">
        <v>4992.4799999999996</v>
      </c>
      <c r="F998" s="34">
        <v>27.3</v>
      </c>
      <c r="G998" s="34">
        <v>1104.7</v>
      </c>
      <c r="H998" s="34">
        <v>45.99</v>
      </c>
    </row>
    <row r="999" spans="1:8" x14ac:dyDescent="0.35">
      <c r="A999" s="8" t="s">
        <v>29</v>
      </c>
      <c r="B999" s="33">
        <v>2018</v>
      </c>
      <c r="C999" s="8" t="s">
        <v>9</v>
      </c>
      <c r="D999" s="33">
        <v>23035.88</v>
      </c>
      <c r="E999" s="34">
        <v>27523.54</v>
      </c>
      <c r="F999" s="34">
        <v>29.54</v>
      </c>
      <c r="G999" s="34">
        <v>423.41</v>
      </c>
      <c r="H999" s="34">
        <v>69.55</v>
      </c>
    </row>
    <row r="1000" spans="1:8" x14ac:dyDescent="0.35">
      <c r="A1000" s="8" t="s">
        <v>35</v>
      </c>
      <c r="B1000" s="33">
        <v>2019</v>
      </c>
      <c r="C1000" s="8" t="s">
        <v>9</v>
      </c>
      <c r="D1000" s="33">
        <v>39660.870000000003</v>
      </c>
      <c r="E1000" s="34">
        <v>39971.879999999997</v>
      </c>
      <c r="F1000" s="34">
        <v>72.150000000000006</v>
      </c>
      <c r="G1000" s="34">
        <v>292.07</v>
      </c>
      <c r="H1000" s="34">
        <v>68.569999999999993</v>
      </c>
    </row>
    <row r="1001" spans="1:8" x14ac:dyDescent="0.35">
      <c r="A1001" s="8" t="s">
        <v>31</v>
      </c>
      <c r="B1001" s="33">
        <v>2021</v>
      </c>
      <c r="C1001" s="8" t="s">
        <v>15</v>
      </c>
      <c r="D1001" s="33">
        <v>38840.33</v>
      </c>
      <c r="E1001" s="34">
        <v>40716.92</v>
      </c>
      <c r="F1001" s="34">
        <v>57.45</v>
      </c>
      <c r="G1001" s="34">
        <v>1204.57</v>
      </c>
      <c r="H1001" s="34">
        <v>49.42</v>
      </c>
    </row>
    <row r="1002" spans="1:8" x14ac:dyDescent="0.35">
      <c r="A1002" s="8" t="s">
        <v>27</v>
      </c>
      <c r="B1002" s="33">
        <v>2019</v>
      </c>
      <c r="C1002" s="8" t="s">
        <v>11</v>
      </c>
      <c r="D1002" s="33">
        <v>5258.84</v>
      </c>
      <c r="E1002" s="34">
        <v>6263.31</v>
      </c>
      <c r="F1002" s="34">
        <v>186.54</v>
      </c>
      <c r="G1002" s="34">
        <v>386.95</v>
      </c>
      <c r="H1002" s="34">
        <v>55.82</v>
      </c>
    </row>
    <row r="1003" spans="1:8" x14ac:dyDescent="0.35">
      <c r="A1003" s="8" t="s">
        <v>8</v>
      </c>
      <c r="B1003" s="33">
        <v>2022</v>
      </c>
      <c r="C1003" s="8" t="s">
        <v>9</v>
      </c>
      <c r="D1003" s="33">
        <v>44744.89</v>
      </c>
      <c r="E1003" s="34">
        <v>37652.47</v>
      </c>
      <c r="F1003" s="34">
        <v>114.65</v>
      </c>
      <c r="G1003" s="34">
        <v>23.87</v>
      </c>
      <c r="H1003" s="34">
        <v>33.19</v>
      </c>
    </row>
    <row r="1004" spans="1:8" x14ac:dyDescent="0.35">
      <c r="A1004" s="8" t="s">
        <v>28</v>
      </c>
      <c r="B1004" s="33">
        <v>2022</v>
      </c>
      <c r="C1004" s="8" t="s">
        <v>19</v>
      </c>
      <c r="D1004" s="33">
        <v>27169.47</v>
      </c>
      <c r="E1004" s="34">
        <v>27439.48</v>
      </c>
      <c r="F1004" s="34">
        <v>157.77000000000001</v>
      </c>
      <c r="G1004" s="34">
        <v>1326.82</v>
      </c>
      <c r="H1004" s="34">
        <v>66.28</v>
      </c>
    </row>
    <row r="1005" spans="1:8" x14ac:dyDescent="0.35">
      <c r="A1005" s="8" t="s">
        <v>32</v>
      </c>
      <c r="B1005" s="33">
        <v>2018</v>
      </c>
      <c r="C1005" s="8" t="s">
        <v>25</v>
      </c>
      <c r="D1005" s="33">
        <v>1364.91</v>
      </c>
      <c r="E1005" s="34">
        <v>1573.3</v>
      </c>
      <c r="F1005" s="34">
        <v>160.05000000000001</v>
      </c>
      <c r="G1005" s="34">
        <v>509.06</v>
      </c>
      <c r="H1005" s="34">
        <v>67.73</v>
      </c>
    </row>
    <row r="1006" spans="1:8" x14ac:dyDescent="0.35">
      <c r="A1006" s="8" t="s">
        <v>18</v>
      </c>
      <c r="B1006" s="33">
        <v>2018</v>
      </c>
      <c r="C1006" s="8" t="s">
        <v>22</v>
      </c>
      <c r="D1006" s="33">
        <v>12027.45</v>
      </c>
      <c r="E1006" s="34">
        <v>10887.03</v>
      </c>
      <c r="F1006" s="34">
        <v>96.28</v>
      </c>
      <c r="G1006" s="34">
        <v>1061.0999999999999</v>
      </c>
      <c r="H1006" s="34">
        <v>30.07</v>
      </c>
    </row>
    <row r="1007" spans="1:8" x14ac:dyDescent="0.35">
      <c r="A1007" s="8" t="s">
        <v>12</v>
      </c>
      <c r="B1007" s="33">
        <v>2022</v>
      </c>
      <c r="C1007" s="8" t="s">
        <v>22</v>
      </c>
      <c r="D1007" s="33">
        <v>23099.58</v>
      </c>
      <c r="E1007" s="34">
        <v>25032.75</v>
      </c>
      <c r="F1007" s="34">
        <v>162.46</v>
      </c>
      <c r="G1007" s="34">
        <v>543.41</v>
      </c>
      <c r="H1007" s="34">
        <v>58.07</v>
      </c>
    </row>
    <row r="1008" spans="1:8" x14ac:dyDescent="0.35">
      <c r="A1008" s="8" t="s">
        <v>28</v>
      </c>
      <c r="B1008" s="33">
        <v>2023</v>
      </c>
      <c r="C1008" s="8" t="s">
        <v>25</v>
      </c>
      <c r="D1008" s="33">
        <v>35870.230000000003</v>
      </c>
      <c r="E1008" s="34">
        <v>36198.080000000002</v>
      </c>
      <c r="F1008" s="34">
        <v>165.96</v>
      </c>
      <c r="G1008" s="34">
        <v>538.36</v>
      </c>
      <c r="H1008" s="34">
        <v>37.729999999999997</v>
      </c>
    </row>
    <row r="1009" spans="1:8" x14ac:dyDescent="0.35">
      <c r="A1009" s="8" t="s">
        <v>21</v>
      </c>
      <c r="B1009" s="33">
        <v>2020</v>
      </c>
      <c r="C1009" s="8" t="s">
        <v>11</v>
      </c>
      <c r="D1009" s="33">
        <v>37937.769999999997</v>
      </c>
      <c r="E1009" s="34">
        <v>31837.45</v>
      </c>
      <c r="F1009" s="34">
        <v>65.959999999999994</v>
      </c>
      <c r="G1009" s="34">
        <v>270.27</v>
      </c>
      <c r="H1009" s="34">
        <v>48.05</v>
      </c>
    </row>
    <row r="1010" spans="1:8" x14ac:dyDescent="0.35">
      <c r="A1010" s="8" t="s">
        <v>27</v>
      </c>
      <c r="B1010" s="33">
        <v>2020</v>
      </c>
      <c r="C1010" s="8" t="s">
        <v>20</v>
      </c>
      <c r="D1010" s="33">
        <v>14500.05</v>
      </c>
      <c r="E1010" s="34">
        <v>15252.22</v>
      </c>
      <c r="F1010" s="34">
        <v>107.18</v>
      </c>
      <c r="G1010" s="34">
        <v>65.05</v>
      </c>
      <c r="H1010" s="34">
        <v>54.54</v>
      </c>
    </row>
    <row r="1011" spans="1:8" x14ac:dyDescent="0.35">
      <c r="A1011" s="8" t="s">
        <v>26</v>
      </c>
      <c r="B1011" s="33">
        <v>2023</v>
      </c>
      <c r="C1011" s="8" t="s">
        <v>19</v>
      </c>
      <c r="D1011" s="33">
        <v>42648.4</v>
      </c>
      <c r="E1011" s="34">
        <v>45802.879999999997</v>
      </c>
      <c r="F1011" s="34">
        <v>113.25</v>
      </c>
      <c r="G1011" s="34">
        <v>913.45</v>
      </c>
      <c r="H1011" s="34">
        <v>32.22</v>
      </c>
    </row>
    <row r="1012" spans="1:8" x14ac:dyDescent="0.35">
      <c r="A1012" s="8" t="s">
        <v>30</v>
      </c>
      <c r="B1012" s="33">
        <v>2019</v>
      </c>
      <c r="C1012" s="8" t="s">
        <v>19</v>
      </c>
      <c r="D1012" s="33">
        <v>1423.1</v>
      </c>
      <c r="E1012" s="34">
        <v>1576.37</v>
      </c>
      <c r="F1012" s="34">
        <v>173.09</v>
      </c>
      <c r="G1012" s="34">
        <v>590.38</v>
      </c>
      <c r="H1012" s="34">
        <v>33.92</v>
      </c>
    </row>
    <row r="1013" spans="1:8" x14ac:dyDescent="0.35">
      <c r="A1013" s="8" t="s">
        <v>21</v>
      </c>
      <c r="B1013" s="33">
        <v>2023</v>
      </c>
      <c r="C1013" s="8" t="s">
        <v>15</v>
      </c>
      <c r="D1013" s="33">
        <v>20008.2</v>
      </c>
      <c r="E1013" s="34">
        <v>18401.349999999999</v>
      </c>
      <c r="F1013" s="34">
        <v>169.33</v>
      </c>
      <c r="G1013" s="34">
        <v>84.58</v>
      </c>
      <c r="H1013" s="34">
        <v>51.57</v>
      </c>
    </row>
    <row r="1014" spans="1:8" x14ac:dyDescent="0.35">
      <c r="A1014" s="8" t="s">
        <v>31</v>
      </c>
      <c r="B1014" s="33">
        <v>2023</v>
      </c>
      <c r="C1014" s="8" t="s">
        <v>25</v>
      </c>
      <c r="D1014" s="33">
        <v>40238.94</v>
      </c>
      <c r="E1014" s="34">
        <v>44387.839999999997</v>
      </c>
      <c r="F1014" s="34">
        <v>119.8</v>
      </c>
      <c r="G1014" s="34">
        <v>289.05</v>
      </c>
      <c r="H1014" s="34">
        <v>57.56</v>
      </c>
    </row>
    <row r="1015" spans="1:8" x14ac:dyDescent="0.35">
      <c r="A1015" s="8" t="s">
        <v>10</v>
      </c>
      <c r="B1015" s="33">
        <v>2021</v>
      </c>
      <c r="C1015" s="8" t="s">
        <v>22</v>
      </c>
      <c r="D1015" s="33">
        <v>21420.18</v>
      </c>
      <c r="E1015" s="34">
        <v>23267.72</v>
      </c>
      <c r="F1015" s="34">
        <v>30.97</v>
      </c>
      <c r="G1015" s="34">
        <v>496.66</v>
      </c>
      <c r="H1015" s="34">
        <v>66.849999999999994</v>
      </c>
    </row>
    <row r="1016" spans="1:8" x14ac:dyDescent="0.35">
      <c r="A1016" s="8" t="s">
        <v>17</v>
      </c>
      <c r="B1016" s="33">
        <v>2019</v>
      </c>
      <c r="C1016" s="8" t="s">
        <v>11</v>
      </c>
      <c r="D1016" s="33">
        <v>31662.74</v>
      </c>
      <c r="E1016" s="34">
        <v>31216.38</v>
      </c>
      <c r="F1016" s="34">
        <v>114.45</v>
      </c>
      <c r="G1016" s="34">
        <v>1307.08</v>
      </c>
      <c r="H1016" s="34">
        <v>57.89</v>
      </c>
    </row>
    <row r="1017" spans="1:8" x14ac:dyDescent="0.35">
      <c r="A1017" s="8" t="s">
        <v>29</v>
      </c>
      <c r="B1017" s="33">
        <v>2024</v>
      </c>
      <c r="C1017" s="8" t="s">
        <v>11</v>
      </c>
      <c r="D1017" s="33">
        <v>17664.689999999999</v>
      </c>
      <c r="E1017" s="34">
        <v>17838.919999999998</v>
      </c>
      <c r="F1017" s="34">
        <v>93.64</v>
      </c>
      <c r="G1017" s="34">
        <v>1029.06</v>
      </c>
      <c r="H1017" s="34">
        <v>58.23</v>
      </c>
    </row>
    <row r="1018" spans="1:8" x14ac:dyDescent="0.35">
      <c r="A1018" s="8" t="s">
        <v>32</v>
      </c>
      <c r="B1018" s="33">
        <v>2021</v>
      </c>
      <c r="C1018" s="8" t="s">
        <v>25</v>
      </c>
      <c r="D1018" s="33">
        <v>24275.57</v>
      </c>
      <c r="E1018" s="34">
        <v>23476.97</v>
      </c>
      <c r="F1018" s="34">
        <v>196.3</v>
      </c>
      <c r="G1018" s="34">
        <v>1066.3900000000001</v>
      </c>
      <c r="H1018" s="34">
        <v>61.56</v>
      </c>
    </row>
    <row r="1019" spans="1:8" x14ac:dyDescent="0.35">
      <c r="A1019" s="8" t="s">
        <v>29</v>
      </c>
      <c r="B1019" s="33">
        <v>2024</v>
      </c>
      <c r="C1019" s="8" t="s">
        <v>15</v>
      </c>
      <c r="D1019" s="33">
        <v>41075.85</v>
      </c>
      <c r="E1019" s="34">
        <v>43800</v>
      </c>
      <c r="F1019" s="34">
        <v>104.1</v>
      </c>
      <c r="G1019" s="34">
        <v>1221.33</v>
      </c>
      <c r="H1019" s="34">
        <v>44.81</v>
      </c>
    </row>
    <row r="1020" spans="1:8" x14ac:dyDescent="0.35">
      <c r="A1020" s="8" t="s">
        <v>17</v>
      </c>
      <c r="B1020" s="33">
        <v>2021</v>
      </c>
      <c r="C1020" s="8" t="s">
        <v>25</v>
      </c>
      <c r="D1020" s="33">
        <v>5979.53</v>
      </c>
      <c r="E1020" s="34">
        <v>5722.67</v>
      </c>
      <c r="F1020" s="34">
        <v>168.32</v>
      </c>
      <c r="G1020" s="34">
        <v>349.65</v>
      </c>
      <c r="H1020" s="34">
        <v>42.98</v>
      </c>
    </row>
    <row r="1021" spans="1:8" x14ac:dyDescent="0.35">
      <c r="A1021" s="8" t="s">
        <v>28</v>
      </c>
      <c r="B1021" s="33">
        <v>2024</v>
      </c>
      <c r="C1021" s="8" t="s">
        <v>13</v>
      </c>
      <c r="D1021" s="33">
        <v>1115.3</v>
      </c>
      <c r="E1021" s="34">
        <v>1284.47</v>
      </c>
      <c r="F1021" s="34">
        <v>90.67</v>
      </c>
      <c r="G1021" s="34">
        <v>912.65</v>
      </c>
      <c r="H1021" s="34">
        <v>61.24</v>
      </c>
    </row>
    <row r="1022" spans="1:8" x14ac:dyDescent="0.35">
      <c r="A1022" s="8" t="s">
        <v>14</v>
      </c>
      <c r="B1022" s="33">
        <v>2018</v>
      </c>
      <c r="C1022" s="8" t="s">
        <v>20</v>
      </c>
      <c r="D1022" s="33">
        <v>16866.86</v>
      </c>
      <c r="E1022" s="34">
        <v>18795.509999999998</v>
      </c>
      <c r="F1022" s="34">
        <v>57.42</v>
      </c>
      <c r="G1022" s="34">
        <v>1157.26</v>
      </c>
      <c r="H1022" s="34">
        <v>67.84</v>
      </c>
    </row>
    <row r="1023" spans="1:8" x14ac:dyDescent="0.35">
      <c r="A1023" s="8" t="s">
        <v>8</v>
      </c>
      <c r="B1023" s="33">
        <v>2019</v>
      </c>
      <c r="C1023" s="8" t="s">
        <v>9</v>
      </c>
      <c r="D1023" s="33">
        <v>26050.39</v>
      </c>
      <c r="E1023" s="34">
        <v>25969.88</v>
      </c>
      <c r="F1023" s="34">
        <v>149.5</v>
      </c>
      <c r="G1023" s="34">
        <v>1018.85</v>
      </c>
      <c r="H1023" s="34">
        <v>34.69</v>
      </c>
    </row>
    <row r="1024" spans="1:8" x14ac:dyDescent="0.35">
      <c r="A1024" s="8" t="s">
        <v>21</v>
      </c>
      <c r="B1024" s="33">
        <v>2022</v>
      </c>
      <c r="C1024" s="8" t="s">
        <v>15</v>
      </c>
      <c r="D1024" s="33">
        <v>28529.39</v>
      </c>
      <c r="E1024" s="34">
        <v>26199.69</v>
      </c>
      <c r="F1024" s="34">
        <v>64.180000000000007</v>
      </c>
      <c r="G1024" s="34">
        <v>1060.5999999999999</v>
      </c>
      <c r="H1024" s="34">
        <v>39.56</v>
      </c>
    </row>
    <row r="1025" spans="1:8" x14ac:dyDescent="0.35">
      <c r="A1025" s="8" t="s">
        <v>24</v>
      </c>
      <c r="B1025" s="33">
        <v>2024</v>
      </c>
      <c r="C1025" s="8" t="s">
        <v>15</v>
      </c>
      <c r="D1025" s="33">
        <v>28584.45</v>
      </c>
      <c r="E1025" s="34">
        <v>28500.76</v>
      </c>
      <c r="F1025" s="34">
        <v>171.68</v>
      </c>
      <c r="G1025" s="34">
        <v>1002.04</v>
      </c>
      <c r="H1025" s="34">
        <v>43.86</v>
      </c>
    </row>
    <row r="1026" spans="1:8" x14ac:dyDescent="0.35">
      <c r="A1026" s="8" t="s">
        <v>34</v>
      </c>
      <c r="B1026" s="33">
        <v>2018</v>
      </c>
      <c r="C1026" s="8" t="s">
        <v>25</v>
      </c>
      <c r="D1026" s="33">
        <v>11192.81</v>
      </c>
      <c r="E1026" s="34">
        <v>10911.49</v>
      </c>
      <c r="F1026" s="34">
        <v>116.3</v>
      </c>
      <c r="G1026" s="34">
        <v>1001</v>
      </c>
      <c r="H1026" s="34">
        <v>67.97</v>
      </c>
    </row>
    <row r="1027" spans="1:8" x14ac:dyDescent="0.35">
      <c r="A1027" s="8" t="s">
        <v>30</v>
      </c>
      <c r="B1027" s="33">
        <v>2022</v>
      </c>
      <c r="C1027" s="8" t="s">
        <v>13</v>
      </c>
      <c r="D1027" s="33">
        <v>5170.01</v>
      </c>
      <c r="E1027" s="34">
        <v>6192.15</v>
      </c>
      <c r="F1027" s="34">
        <v>141.83000000000001</v>
      </c>
      <c r="G1027" s="34">
        <v>911.34</v>
      </c>
      <c r="H1027" s="34">
        <v>35.81</v>
      </c>
    </row>
    <row r="1028" spans="1:8" x14ac:dyDescent="0.35">
      <c r="A1028" s="8" t="s">
        <v>12</v>
      </c>
      <c r="B1028" s="33">
        <v>2023</v>
      </c>
      <c r="C1028" s="8" t="s">
        <v>11</v>
      </c>
      <c r="D1028" s="33">
        <v>18111.13</v>
      </c>
      <c r="E1028" s="34">
        <v>20384.84</v>
      </c>
      <c r="F1028" s="34">
        <v>153.77000000000001</v>
      </c>
      <c r="G1028" s="34">
        <v>244.66</v>
      </c>
      <c r="H1028" s="34">
        <v>49.65</v>
      </c>
    </row>
    <row r="1029" spans="1:8" x14ac:dyDescent="0.35">
      <c r="A1029" s="8" t="s">
        <v>29</v>
      </c>
      <c r="B1029" s="33">
        <v>2022</v>
      </c>
      <c r="C1029" s="8" t="s">
        <v>13</v>
      </c>
      <c r="D1029" s="33">
        <v>8499.64</v>
      </c>
      <c r="E1029" s="34">
        <v>8074.29</v>
      </c>
      <c r="F1029" s="34">
        <v>97.02</v>
      </c>
      <c r="G1029" s="34">
        <v>1353.16</v>
      </c>
      <c r="H1029" s="34">
        <v>40.54</v>
      </c>
    </row>
    <row r="1030" spans="1:8" x14ac:dyDescent="0.35">
      <c r="A1030" s="8" t="s">
        <v>21</v>
      </c>
      <c r="B1030" s="33">
        <v>2022</v>
      </c>
      <c r="C1030" s="8" t="s">
        <v>11</v>
      </c>
      <c r="D1030" s="33">
        <v>12719.37</v>
      </c>
      <c r="E1030" s="34">
        <v>12611.99</v>
      </c>
      <c r="F1030" s="34">
        <v>129.63999999999999</v>
      </c>
      <c r="G1030" s="34">
        <v>524.76</v>
      </c>
      <c r="H1030" s="34">
        <v>51.47</v>
      </c>
    </row>
    <row r="1031" spans="1:8" x14ac:dyDescent="0.35">
      <c r="A1031" s="8" t="s">
        <v>35</v>
      </c>
      <c r="B1031" s="33">
        <v>2019</v>
      </c>
      <c r="C1031" s="8" t="s">
        <v>11</v>
      </c>
      <c r="D1031" s="33">
        <v>44554.35</v>
      </c>
      <c r="E1031" s="34">
        <v>43230.52</v>
      </c>
      <c r="F1031" s="34">
        <v>27.55</v>
      </c>
      <c r="G1031" s="34">
        <v>48.05</v>
      </c>
      <c r="H1031" s="34">
        <v>65.45</v>
      </c>
    </row>
    <row r="1032" spans="1:8" x14ac:dyDescent="0.35">
      <c r="A1032" s="8" t="s">
        <v>21</v>
      </c>
      <c r="B1032" s="33">
        <v>2024</v>
      </c>
      <c r="C1032" s="8" t="s">
        <v>25</v>
      </c>
      <c r="D1032" s="33">
        <v>31998.09</v>
      </c>
      <c r="E1032" s="34">
        <v>25693.59</v>
      </c>
      <c r="F1032" s="34">
        <v>196.25</v>
      </c>
      <c r="G1032" s="34">
        <v>309.62</v>
      </c>
      <c r="H1032" s="34">
        <v>30.87</v>
      </c>
    </row>
    <row r="1033" spans="1:8" x14ac:dyDescent="0.35">
      <c r="A1033" s="8" t="s">
        <v>31</v>
      </c>
      <c r="B1033" s="33">
        <v>2024</v>
      </c>
      <c r="C1033" s="8" t="s">
        <v>11</v>
      </c>
      <c r="D1033" s="33">
        <v>13074.51</v>
      </c>
      <c r="E1033" s="34">
        <v>14667.3</v>
      </c>
      <c r="F1033" s="34">
        <v>110.13</v>
      </c>
      <c r="G1033" s="34">
        <v>549.63</v>
      </c>
      <c r="H1033" s="34">
        <v>63.09</v>
      </c>
    </row>
    <row r="1034" spans="1:8" x14ac:dyDescent="0.35">
      <c r="A1034" s="8" t="s">
        <v>17</v>
      </c>
      <c r="B1034" s="33">
        <v>2018</v>
      </c>
      <c r="C1034" s="8" t="s">
        <v>25</v>
      </c>
      <c r="D1034" s="33">
        <v>24699.17</v>
      </c>
      <c r="E1034" s="34">
        <v>29320.94</v>
      </c>
      <c r="F1034" s="34">
        <v>35.380000000000003</v>
      </c>
      <c r="G1034" s="34">
        <v>531.44000000000005</v>
      </c>
      <c r="H1034" s="34">
        <v>51.94</v>
      </c>
    </row>
    <row r="1035" spans="1:8" x14ac:dyDescent="0.35">
      <c r="A1035" s="8" t="s">
        <v>27</v>
      </c>
      <c r="B1035" s="33">
        <v>2020</v>
      </c>
      <c r="C1035" s="8" t="s">
        <v>22</v>
      </c>
      <c r="D1035" s="33">
        <v>30645.38</v>
      </c>
      <c r="E1035" s="34">
        <v>30122.45</v>
      </c>
      <c r="F1035" s="34">
        <v>197.42</v>
      </c>
      <c r="G1035" s="34">
        <v>1100.45</v>
      </c>
      <c r="H1035" s="34">
        <v>61.06</v>
      </c>
    </row>
    <row r="1036" spans="1:8" x14ac:dyDescent="0.35">
      <c r="A1036" s="8" t="s">
        <v>27</v>
      </c>
      <c r="B1036" s="33">
        <v>2021</v>
      </c>
      <c r="C1036" s="8" t="s">
        <v>22</v>
      </c>
      <c r="D1036" s="33">
        <v>23526.639999999999</v>
      </c>
      <c r="E1036" s="34">
        <v>23209.94</v>
      </c>
      <c r="F1036" s="34">
        <v>87.44</v>
      </c>
      <c r="G1036" s="34">
        <v>1162.6500000000001</v>
      </c>
      <c r="H1036" s="34">
        <v>52.83</v>
      </c>
    </row>
    <row r="1037" spans="1:8" x14ac:dyDescent="0.35">
      <c r="A1037" s="8" t="s">
        <v>24</v>
      </c>
      <c r="B1037" s="33">
        <v>2020</v>
      </c>
      <c r="C1037" s="8" t="s">
        <v>20</v>
      </c>
      <c r="D1037" s="33">
        <v>16008.15</v>
      </c>
      <c r="E1037" s="34">
        <v>13462.8</v>
      </c>
      <c r="F1037" s="34">
        <v>22.08</v>
      </c>
      <c r="G1037" s="34">
        <v>1281.0899999999999</v>
      </c>
      <c r="H1037" s="34">
        <v>58.04</v>
      </c>
    </row>
    <row r="1038" spans="1:8" x14ac:dyDescent="0.35">
      <c r="A1038" s="8" t="s">
        <v>27</v>
      </c>
      <c r="B1038" s="33">
        <v>2018</v>
      </c>
      <c r="C1038" s="8" t="s">
        <v>19</v>
      </c>
      <c r="D1038" s="33">
        <v>38108.26</v>
      </c>
      <c r="E1038" s="34">
        <v>40154.239999999998</v>
      </c>
      <c r="F1038" s="34">
        <v>27.27</v>
      </c>
      <c r="G1038" s="34">
        <v>1328.63</v>
      </c>
      <c r="H1038" s="34">
        <v>40.200000000000003</v>
      </c>
    </row>
    <row r="1039" spans="1:8" x14ac:dyDescent="0.35">
      <c r="A1039" s="8" t="s">
        <v>18</v>
      </c>
      <c r="B1039" s="33">
        <v>2023</v>
      </c>
      <c r="C1039" s="8" t="s">
        <v>11</v>
      </c>
      <c r="D1039" s="33">
        <v>21672.82</v>
      </c>
      <c r="E1039" s="34">
        <v>24875.84</v>
      </c>
      <c r="F1039" s="34">
        <v>98.25</v>
      </c>
      <c r="G1039" s="34">
        <v>192.75</v>
      </c>
      <c r="H1039" s="34">
        <v>35.49</v>
      </c>
    </row>
    <row r="1040" spans="1:8" x14ac:dyDescent="0.35">
      <c r="A1040" s="8" t="s">
        <v>26</v>
      </c>
      <c r="B1040" s="33">
        <v>2023</v>
      </c>
      <c r="C1040" s="8" t="s">
        <v>19</v>
      </c>
      <c r="D1040" s="33">
        <v>41472.17</v>
      </c>
      <c r="E1040" s="34">
        <v>35977.69</v>
      </c>
      <c r="F1040" s="34">
        <v>151.85</v>
      </c>
      <c r="G1040" s="34">
        <v>615</v>
      </c>
      <c r="H1040" s="34">
        <v>42.41</v>
      </c>
    </row>
    <row r="1041" spans="1:8" x14ac:dyDescent="0.35">
      <c r="A1041" s="8" t="s">
        <v>29</v>
      </c>
      <c r="B1041" s="33">
        <v>2022</v>
      </c>
      <c r="C1041" s="8" t="s">
        <v>25</v>
      </c>
      <c r="D1041" s="33">
        <v>9297.42</v>
      </c>
      <c r="E1041" s="34">
        <v>8204.09</v>
      </c>
      <c r="F1041" s="34">
        <v>185.11</v>
      </c>
      <c r="G1041" s="34">
        <v>63.16</v>
      </c>
      <c r="H1041" s="34">
        <v>66.39</v>
      </c>
    </row>
    <row r="1042" spans="1:8" x14ac:dyDescent="0.35">
      <c r="A1042" s="8" t="s">
        <v>10</v>
      </c>
      <c r="B1042" s="33">
        <v>2018</v>
      </c>
      <c r="C1042" s="8" t="s">
        <v>20</v>
      </c>
      <c r="D1042" s="33">
        <v>10632.45</v>
      </c>
      <c r="E1042" s="34">
        <v>9498.7099999999991</v>
      </c>
      <c r="F1042" s="34">
        <v>141.97999999999999</v>
      </c>
      <c r="G1042" s="34">
        <v>124.1</v>
      </c>
      <c r="H1042" s="34">
        <v>69.400000000000006</v>
      </c>
    </row>
    <row r="1043" spans="1:8" x14ac:dyDescent="0.35">
      <c r="A1043" s="8" t="s">
        <v>30</v>
      </c>
      <c r="B1043" s="33">
        <v>2020</v>
      </c>
      <c r="C1043" s="8" t="s">
        <v>20</v>
      </c>
      <c r="D1043" s="33">
        <v>32068.51</v>
      </c>
      <c r="E1043" s="34">
        <v>30062.400000000001</v>
      </c>
      <c r="F1043" s="34">
        <v>165.92</v>
      </c>
      <c r="G1043" s="34">
        <v>976.11</v>
      </c>
      <c r="H1043" s="34">
        <v>38.01</v>
      </c>
    </row>
    <row r="1044" spans="1:8" x14ac:dyDescent="0.35">
      <c r="A1044" s="8" t="s">
        <v>31</v>
      </c>
      <c r="B1044" s="33">
        <v>2020</v>
      </c>
      <c r="C1044" s="8" t="s">
        <v>15</v>
      </c>
      <c r="D1044" s="33">
        <v>49889.66</v>
      </c>
      <c r="E1044" s="34">
        <v>44810.879999999997</v>
      </c>
      <c r="F1044" s="34">
        <v>133</v>
      </c>
      <c r="G1044" s="34">
        <v>845.55</v>
      </c>
      <c r="H1044" s="34">
        <v>69.540000000000006</v>
      </c>
    </row>
    <row r="1045" spans="1:8" x14ac:dyDescent="0.35">
      <c r="A1045" s="8" t="s">
        <v>27</v>
      </c>
      <c r="B1045" s="33">
        <v>2022</v>
      </c>
      <c r="C1045" s="8" t="s">
        <v>15</v>
      </c>
      <c r="D1045" s="33">
        <v>15774.47</v>
      </c>
      <c r="E1045" s="34">
        <v>15802.45</v>
      </c>
      <c r="F1045" s="34">
        <v>175.73</v>
      </c>
      <c r="G1045" s="34">
        <v>1024.4100000000001</v>
      </c>
      <c r="H1045" s="34">
        <v>58.37</v>
      </c>
    </row>
    <row r="1046" spans="1:8" x14ac:dyDescent="0.35">
      <c r="A1046" s="8" t="s">
        <v>35</v>
      </c>
      <c r="B1046" s="33">
        <v>2020</v>
      </c>
      <c r="C1046" s="8" t="s">
        <v>19</v>
      </c>
      <c r="D1046" s="33">
        <v>22518.03</v>
      </c>
      <c r="E1046" s="34">
        <v>19261.939999999999</v>
      </c>
      <c r="F1046" s="34">
        <v>61.51</v>
      </c>
      <c r="G1046" s="34">
        <v>995.2</v>
      </c>
      <c r="H1046" s="34">
        <v>33.520000000000003</v>
      </c>
    </row>
    <row r="1047" spans="1:8" x14ac:dyDescent="0.35">
      <c r="A1047" s="8" t="s">
        <v>24</v>
      </c>
      <c r="B1047" s="33">
        <v>2019</v>
      </c>
      <c r="C1047" s="8" t="s">
        <v>9</v>
      </c>
      <c r="D1047" s="33">
        <v>41480.75</v>
      </c>
      <c r="E1047" s="34">
        <v>48148.62</v>
      </c>
      <c r="F1047" s="34">
        <v>193.84</v>
      </c>
      <c r="G1047" s="34">
        <v>487.25</v>
      </c>
      <c r="H1047" s="34">
        <v>41.93</v>
      </c>
    </row>
    <row r="1048" spans="1:8" x14ac:dyDescent="0.35">
      <c r="A1048" s="8" t="s">
        <v>28</v>
      </c>
      <c r="B1048" s="33">
        <v>2019</v>
      </c>
      <c r="C1048" s="8" t="s">
        <v>11</v>
      </c>
      <c r="D1048" s="33">
        <v>39733.300000000003</v>
      </c>
      <c r="E1048" s="34">
        <v>45838.23</v>
      </c>
      <c r="F1048" s="34">
        <v>100.5</v>
      </c>
      <c r="G1048" s="34">
        <v>900.96</v>
      </c>
      <c r="H1048" s="34">
        <v>49.16</v>
      </c>
    </row>
    <row r="1049" spans="1:8" x14ac:dyDescent="0.35">
      <c r="A1049" s="8" t="s">
        <v>29</v>
      </c>
      <c r="B1049" s="33">
        <v>2020</v>
      </c>
      <c r="C1049" s="8" t="s">
        <v>11</v>
      </c>
      <c r="D1049" s="33">
        <v>31158.61</v>
      </c>
      <c r="E1049" s="34">
        <v>27947.03</v>
      </c>
      <c r="F1049" s="34">
        <v>54.36</v>
      </c>
      <c r="G1049" s="34">
        <v>1311.48</v>
      </c>
      <c r="H1049" s="34">
        <v>48.24</v>
      </c>
    </row>
    <row r="1050" spans="1:8" x14ac:dyDescent="0.35">
      <c r="A1050" s="8" t="s">
        <v>18</v>
      </c>
      <c r="B1050" s="33">
        <v>2024</v>
      </c>
      <c r="C1050" s="8" t="s">
        <v>19</v>
      </c>
      <c r="D1050" s="33">
        <v>17844.400000000001</v>
      </c>
      <c r="E1050" s="34">
        <v>14300.73</v>
      </c>
      <c r="F1050" s="34">
        <v>77.12</v>
      </c>
      <c r="G1050" s="34">
        <v>1234.5</v>
      </c>
      <c r="H1050" s="34">
        <v>42.94</v>
      </c>
    </row>
    <row r="1051" spans="1:8" x14ac:dyDescent="0.35">
      <c r="A1051" s="8" t="s">
        <v>10</v>
      </c>
      <c r="B1051" s="33">
        <v>2021</v>
      </c>
      <c r="C1051" s="8" t="s">
        <v>22</v>
      </c>
      <c r="D1051" s="33">
        <v>1692.54</v>
      </c>
      <c r="E1051" s="34">
        <v>1448.29</v>
      </c>
      <c r="F1051" s="34">
        <v>185.96</v>
      </c>
      <c r="G1051" s="34">
        <v>709.14</v>
      </c>
      <c r="H1051" s="34">
        <v>69.099999999999994</v>
      </c>
    </row>
    <row r="1052" spans="1:8" x14ac:dyDescent="0.35">
      <c r="A1052" s="8" t="s">
        <v>35</v>
      </c>
      <c r="B1052" s="33">
        <v>2020</v>
      </c>
      <c r="C1052" s="8" t="s">
        <v>11</v>
      </c>
      <c r="D1052" s="33">
        <v>45437.919999999998</v>
      </c>
      <c r="E1052" s="34">
        <v>48138.04</v>
      </c>
      <c r="F1052" s="34">
        <v>93.1</v>
      </c>
      <c r="G1052" s="34">
        <v>862.88</v>
      </c>
      <c r="H1052" s="34">
        <v>36.54</v>
      </c>
    </row>
    <row r="1053" spans="1:8" x14ac:dyDescent="0.35">
      <c r="A1053" s="8" t="s">
        <v>34</v>
      </c>
      <c r="B1053" s="33">
        <v>2021</v>
      </c>
      <c r="C1053" s="8" t="s">
        <v>22</v>
      </c>
      <c r="D1053" s="33">
        <v>39673.800000000003</v>
      </c>
      <c r="E1053" s="34">
        <v>40251.01</v>
      </c>
      <c r="F1053" s="34">
        <v>79.33</v>
      </c>
      <c r="G1053" s="34">
        <v>796.52</v>
      </c>
      <c r="H1053" s="34">
        <v>52.15</v>
      </c>
    </row>
    <row r="1054" spans="1:8" x14ac:dyDescent="0.35">
      <c r="A1054" s="8" t="s">
        <v>23</v>
      </c>
      <c r="B1054" s="33">
        <v>2018</v>
      </c>
      <c r="C1054" s="8" t="s">
        <v>11</v>
      </c>
      <c r="D1054" s="33">
        <v>29800.32</v>
      </c>
      <c r="E1054" s="34">
        <v>26749.98</v>
      </c>
      <c r="F1054" s="34">
        <v>115.49</v>
      </c>
      <c r="G1054" s="34">
        <v>1134.6099999999999</v>
      </c>
      <c r="H1054" s="34">
        <v>60.36</v>
      </c>
    </row>
    <row r="1055" spans="1:8" x14ac:dyDescent="0.35">
      <c r="A1055" s="8" t="s">
        <v>16</v>
      </c>
      <c r="B1055" s="33">
        <v>2021</v>
      </c>
      <c r="C1055" s="8" t="s">
        <v>20</v>
      </c>
      <c r="D1055" s="33">
        <v>21702.46</v>
      </c>
      <c r="E1055" s="34">
        <v>20170.87</v>
      </c>
      <c r="F1055" s="34">
        <v>155.54</v>
      </c>
      <c r="G1055" s="34">
        <v>1236.53</v>
      </c>
      <c r="H1055" s="34">
        <v>66.900000000000006</v>
      </c>
    </row>
    <row r="1056" spans="1:8" x14ac:dyDescent="0.35">
      <c r="A1056" s="8" t="s">
        <v>31</v>
      </c>
      <c r="B1056" s="33">
        <v>2024</v>
      </c>
      <c r="C1056" s="8" t="s">
        <v>9</v>
      </c>
      <c r="D1056" s="33">
        <v>37037.129999999997</v>
      </c>
      <c r="E1056" s="34">
        <v>37620.57</v>
      </c>
      <c r="F1056" s="34">
        <v>26.79</v>
      </c>
      <c r="G1056" s="34">
        <v>101.88</v>
      </c>
      <c r="H1056" s="34">
        <v>41.65</v>
      </c>
    </row>
    <row r="1057" spans="1:8" x14ac:dyDescent="0.35">
      <c r="A1057" s="8" t="s">
        <v>10</v>
      </c>
      <c r="B1057" s="33">
        <v>2023</v>
      </c>
      <c r="C1057" s="8" t="s">
        <v>9</v>
      </c>
      <c r="D1057" s="33">
        <v>21279.19</v>
      </c>
      <c r="E1057" s="34">
        <v>22604.89</v>
      </c>
      <c r="F1057" s="34">
        <v>160.58000000000001</v>
      </c>
      <c r="G1057" s="34">
        <v>362.46</v>
      </c>
      <c r="H1057" s="34">
        <v>34.14</v>
      </c>
    </row>
    <row r="1058" spans="1:8" x14ac:dyDescent="0.35">
      <c r="A1058" s="8" t="s">
        <v>18</v>
      </c>
      <c r="B1058" s="33">
        <v>2022</v>
      </c>
      <c r="C1058" s="8" t="s">
        <v>19</v>
      </c>
      <c r="D1058" s="33">
        <v>10858.33</v>
      </c>
      <c r="E1058" s="34">
        <v>11545.39</v>
      </c>
      <c r="F1058" s="34">
        <v>167.61</v>
      </c>
      <c r="G1058" s="34">
        <v>1338.74</v>
      </c>
      <c r="H1058" s="34">
        <v>60.65</v>
      </c>
    </row>
    <row r="1059" spans="1:8" x14ac:dyDescent="0.35">
      <c r="A1059" s="8" t="s">
        <v>23</v>
      </c>
      <c r="B1059" s="33">
        <v>2024</v>
      </c>
      <c r="C1059" s="8" t="s">
        <v>15</v>
      </c>
      <c r="D1059" s="33">
        <v>35367.51</v>
      </c>
      <c r="E1059" s="34">
        <v>35898.89</v>
      </c>
      <c r="F1059" s="34">
        <v>47.67</v>
      </c>
      <c r="G1059" s="34">
        <v>686.95</v>
      </c>
      <c r="H1059" s="34">
        <v>35.4</v>
      </c>
    </row>
    <row r="1060" spans="1:8" x14ac:dyDescent="0.35">
      <c r="A1060" s="8" t="s">
        <v>28</v>
      </c>
      <c r="B1060" s="33">
        <v>2019</v>
      </c>
      <c r="C1060" s="8" t="s">
        <v>13</v>
      </c>
      <c r="D1060" s="33">
        <v>41606.199999999997</v>
      </c>
      <c r="E1060" s="34">
        <v>41819.33</v>
      </c>
      <c r="F1060" s="34">
        <v>44.52</v>
      </c>
      <c r="G1060" s="34">
        <v>462.16</v>
      </c>
      <c r="H1060" s="34">
        <v>44.3</v>
      </c>
    </row>
    <row r="1061" spans="1:8" x14ac:dyDescent="0.35">
      <c r="A1061" s="8" t="s">
        <v>33</v>
      </c>
      <c r="B1061" s="33">
        <v>2020</v>
      </c>
      <c r="C1061" s="8" t="s">
        <v>15</v>
      </c>
      <c r="D1061" s="33">
        <v>5791.28</v>
      </c>
      <c r="E1061" s="34">
        <v>6210.37</v>
      </c>
      <c r="F1061" s="34">
        <v>78.099999999999994</v>
      </c>
      <c r="G1061" s="34">
        <v>668.48</v>
      </c>
      <c r="H1061" s="34">
        <v>47.48</v>
      </c>
    </row>
    <row r="1062" spans="1:8" x14ac:dyDescent="0.35">
      <c r="A1062" s="8" t="s">
        <v>10</v>
      </c>
      <c r="B1062" s="33">
        <v>2020</v>
      </c>
      <c r="C1062" s="8" t="s">
        <v>19</v>
      </c>
      <c r="D1062" s="33">
        <v>1562.07</v>
      </c>
      <c r="E1062" s="34">
        <v>1350.58</v>
      </c>
      <c r="F1062" s="34">
        <v>131.13999999999999</v>
      </c>
      <c r="G1062" s="34">
        <v>95.66</v>
      </c>
      <c r="H1062" s="34">
        <v>69.959999999999994</v>
      </c>
    </row>
    <row r="1063" spans="1:8" x14ac:dyDescent="0.35">
      <c r="A1063" s="8" t="s">
        <v>27</v>
      </c>
      <c r="B1063" s="33">
        <v>2021</v>
      </c>
      <c r="C1063" s="8" t="s">
        <v>25</v>
      </c>
      <c r="D1063" s="33">
        <v>10641.86</v>
      </c>
      <c r="E1063" s="34">
        <v>11210.1</v>
      </c>
      <c r="F1063" s="34">
        <v>172.14</v>
      </c>
      <c r="G1063" s="34">
        <v>377.24</v>
      </c>
      <c r="H1063" s="34">
        <v>42.85</v>
      </c>
    </row>
    <row r="1064" spans="1:8" x14ac:dyDescent="0.35">
      <c r="A1064" s="8" t="s">
        <v>34</v>
      </c>
      <c r="B1064" s="33">
        <v>2018</v>
      </c>
      <c r="C1064" s="8" t="s">
        <v>15</v>
      </c>
      <c r="D1064" s="33">
        <v>20985.41</v>
      </c>
      <c r="E1064" s="34">
        <v>17724.53</v>
      </c>
      <c r="F1064" s="34">
        <v>103.4</v>
      </c>
      <c r="G1064" s="34">
        <v>724.74</v>
      </c>
      <c r="H1064" s="34">
        <v>49.48</v>
      </c>
    </row>
    <row r="1065" spans="1:8" x14ac:dyDescent="0.35">
      <c r="A1065" s="8" t="s">
        <v>18</v>
      </c>
      <c r="B1065" s="33">
        <v>2023</v>
      </c>
      <c r="C1065" s="8" t="s">
        <v>13</v>
      </c>
      <c r="D1065" s="33">
        <v>20877.009999999998</v>
      </c>
      <c r="E1065" s="34">
        <v>22489.55</v>
      </c>
      <c r="F1065" s="34">
        <v>83.03</v>
      </c>
      <c r="G1065" s="34">
        <v>786.66</v>
      </c>
      <c r="H1065" s="34">
        <v>30.15</v>
      </c>
    </row>
    <row r="1066" spans="1:8" x14ac:dyDescent="0.35">
      <c r="A1066" s="8" t="s">
        <v>32</v>
      </c>
      <c r="B1066" s="33">
        <v>2021</v>
      </c>
      <c r="C1066" s="8" t="s">
        <v>19</v>
      </c>
      <c r="D1066" s="33">
        <v>37061.96</v>
      </c>
      <c r="E1066" s="34">
        <v>39742.980000000003</v>
      </c>
      <c r="F1066" s="34">
        <v>156.63</v>
      </c>
      <c r="G1066" s="34">
        <v>961.64</v>
      </c>
      <c r="H1066" s="34">
        <v>51.2</v>
      </c>
    </row>
    <row r="1067" spans="1:8" x14ac:dyDescent="0.35">
      <c r="A1067" s="8" t="s">
        <v>31</v>
      </c>
      <c r="B1067" s="33">
        <v>2018</v>
      </c>
      <c r="C1067" s="8" t="s">
        <v>15</v>
      </c>
      <c r="D1067" s="33">
        <v>40365.61</v>
      </c>
      <c r="E1067" s="34">
        <v>41840.239999999998</v>
      </c>
      <c r="F1067" s="34">
        <v>188.93</v>
      </c>
      <c r="G1067" s="34">
        <v>81.87</v>
      </c>
      <c r="H1067" s="34">
        <v>34.15</v>
      </c>
    </row>
    <row r="1068" spans="1:8" x14ac:dyDescent="0.35">
      <c r="A1068" s="8" t="s">
        <v>23</v>
      </c>
      <c r="B1068" s="33">
        <v>2023</v>
      </c>
      <c r="C1068" s="8" t="s">
        <v>11</v>
      </c>
      <c r="D1068" s="33">
        <v>44053.48</v>
      </c>
      <c r="E1068" s="34">
        <v>44075.72</v>
      </c>
      <c r="F1068" s="34">
        <v>33.340000000000003</v>
      </c>
      <c r="G1068" s="34">
        <v>1388.68</v>
      </c>
      <c r="H1068" s="34">
        <v>61.32</v>
      </c>
    </row>
    <row r="1069" spans="1:8" x14ac:dyDescent="0.35">
      <c r="A1069" s="8" t="s">
        <v>31</v>
      </c>
      <c r="B1069" s="33">
        <v>2019</v>
      </c>
      <c r="C1069" s="8" t="s">
        <v>22</v>
      </c>
      <c r="D1069" s="33">
        <v>12416.76</v>
      </c>
      <c r="E1069" s="34">
        <v>14595.25</v>
      </c>
      <c r="F1069" s="34">
        <v>40.72</v>
      </c>
      <c r="G1069" s="34">
        <v>926.2</v>
      </c>
      <c r="H1069" s="34">
        <v>36.97</v>
      </c>
    </row>
    <row r="1070" spans="1:8" x14ac:dyDescent="0.35">
      <c r="A1070" s="8" t="s">
        <v>29</v>
      </c>
      <c r="B1070" s="33">
        <v>2024</v>
      </c>
      <c r="C1070" s="8" t="s">
        <v>19</v>
      </c>
      <c r="D1070" s="33">
        <v>18123.509999999998</v>
      </c>
      <c r="E1070" s="34">
        <v>20935.21</v>
      </c>
      <c r="F1070" s="34">
        <v>44.6</v>
      </c>
      <c r="G1070" s="34">
        <v>556.72</v>
      </c>
      <c r="H1070" s="34">
        <v>30.86</v>
      </c>
    </row>
    <row r="1071" spans="1:8" x14ac:dyDescent="0.35">
      <c r="A1071" s="8" t="s">
        <v>18</v>
      </c>
      <c r="B1071" s="33">
        <v>2022</v>
      </c>
      <c r="C1071" s="8" t="s">
        <v>19</v>
      </c>
      <c r="D1071" s="33">
        <v>11038.81</v>
      </c>
      <c r="E1071" s="34">
        <v>11671.56</v>
      </c>
      <c r="F1071" s="34">
        <v>117.63</v>
      </c>
      <c r="G1071" s="34">
        <v>494.43</v>
      </c>
      <c r="H1071" s="34">
        <v>39.869999999999997</v>
      </c>
    </row>
    <row r="1072" spans="1:8" x14ac:dyDescent="0.35">
      <c r="A1072" s="8" t="s">
        <v>35</v>
      </c>
      <c r="B1072" s="33">
        <v>2018</v>
      </c>
      <c r="C1072" s="8" t="s">
        <v>20</v>
      </c>
      <c r="D1072" s="33">
        <v>41812.39</v>
      </c>
      <c r="E1072" s="34">
        <v>46816.13</v>
      </c>
      <c r="F1072" s="34">
        <v>54.38</v>
      </c>
      <c r="G1072" s="34">
        <v>1160.97</v>
      </c>
      <c r="H1072" s="34">
        <v>42.29</v>
      </c>
    </row>
    <row r="1073" spans="1:8" x14ac:dyDescent="0.35">
      <c r="A1073" s="8" t="s">
        <v>17</v>
      </c>
      <c r="B1073" s="33">
        <v>2019</v>
      </c>
      <c r="C1073" s="8" t="s">
        <v>13</v>
      </c>
      <c r="D1073" s="33">
        <v>23452.17</v>
      </c>
      <c r="E1073" s="34">
        <v>25246.16</v>
      </c>
      <c r="F1073" s="34">
        <v>134.02000000000001</v>
      </c>
      <c r="G1073" s="34">
        <v>473.94</v>
      </c>
      <c r="H1073" s="34">
        <v>36.270000000000003</v>
      </c>
    </row>
    <row r="1074" spans="1:8" x14ac:dyDescent="0.35">
      <c r="A1074" s="8" t="s">
        <v>14</v>
      </c>
      <c r="B1074" s="33">
        <v>2024</v>
      </c>
      <c r="C1074" s="8" t="s">
        <v>22</v>
      </c>
      <c r="D1074" s="33">
        <v>33109.85</v>
      </c>
      <c r="E1074" s="34">
        <v>39031.620000000003</v>
      </c>
      <c r="F1074" s="34">
        <v>164.41</v>
      </c>
      <c r="G1074" s="34">
        <v>1151.56</v>
      </c>
      <c r="H1074" s="34">
        <v>64.989999999999995</v>
      </c>
    </row>
    <row r="1075" spans="1:8" x14ac:dyDescent="0.35">
      <c r="A1075" s="8" t="s">
        <v>31</v>
      </c>
      <c r="B1075" s="33">
        <v>2019</v>
      </c>
      <c r="C1075" s="8" t="s">
        <v>15</v>
      </c>
      <c r="D1075" s="33">
        <v>20628.73</v>
      </c>
      <c r="E1075" s="34">
        <v>19286.349999999999</v>
      </c>
      <c r="F1075" s="34">
        <v>141.78</v>
      </c>
      <c r="G1075" s="34">
        <v>1242.17</v>
      </c>
      <c r="H1075" s="34">
        <v>56.52</v>
      </c>
    </row>
    <row r="1076" spans="1:8" x14ac:dyDescent="0.35">
      <c r="A1076" s="8" t="s">
        <v>21</v>
      </c>
      <c r="B1076" s="33">
        <v>2021</v>
      </c>
      <c r="C1076" s="8" t="s">
        <v>19</v>
      </c>
      <c r="D1076" s="33">
        <v>14380.68</v>
      </c>
      <c r="E1076" s="34">
        <v>15473.8</v>
      </c>
      <c r="F1076" s="34">
        <v>113.4</v>
      </c>
      <c r="G1076" s="34">
        <v>307.45</v>
      </c>
      <c r="H1076" s="34">
        <v>45.62</v>
      </c>
    </row>
    <row r="1077" spans="1:8" x14ac:dyDescent="0.35">
      <c r="A1077" s="8" t="s">
        <v>12</v>
      </c>
      <c r="B1077" s="33">
        <v>2020</v>
      </c>
      <c r="C1077" s="8" t="s">
        <v>11</v>
      </c>
      <c r="D1077" s="33">
        <v>13442.75</v>
      </c>
      <c r="E1077" s="34">
        <v>12803.26</v>
      </c>
      <c r="F1077" s="34">
        <v>183.72</v>
      </c>
      <c r="G1077" s="34">
        <v>770.14</v>
      </c>
      <c r="H1077" s="34">
        <v>69.8</v>
      </c>
    </row>
    <row r="1078" spans="1:8" x14ac:dyDescent="0.35">
      <c r="A1078" s="8" t="s">
        <v>27</v>
      </c>
      <c r="B1078" s="33">
        <v>2018</v>
      </c>
      <c r="C1078" s="8" t="s">
        <v>13</v>
      </c>
      <c r="D1078" s="33">
        <v>27893.67</v>
      </c>
      <c r="E1078" s="34">
        <v>33292.57</v>
      </c>
      <c r="F1078" s="34">
        <v>64.06</v>
      </c>
      <c r="G1078" s="34">
        <v>208.04</v>
      </c>
      <c r="H1078" s="34">
        <v>41.17</v>
      </c>
    </row>
    <row r="1079" spans="1:8" x14ac:dyDescent="0.35">
      <c r="A1079" s="8" t="s">
        <v>10</v>
      </c>
      <c r="B1079" s="33">
        <v>2024</v>
      </c>
      <c r="C1079" s="8" t="s">
        <v>9</v>
      </c>
      <c r="D1079" s="33">
        <v>38628.78</v>
      </c>
      <c r="E1079" s="34">
        <v>39024.03</v>
      </c>
      <c r="F1079" s="34">
        <v>79.19</v>
      </c>
      <c r="G1079" s="34">
        <v>1067.24</v>
      </c>
      <c r="H1079" s="34">
        <v>62.7</v>
      </c>
    </row>
    <row r="1080" spans="1:8" x14ac:dyDescent="0.35">
      <c r="A1080" s="8" t="s">
        <v>24</v>
      </c>
      <c r="B1080" s="33">
        <v>2023</v>
      </c>
      <c r="C1080" s="8" t="s">
        <v>25</v>
      </c>
      <c r="D1080" s="33">
        <v>39056.25</v>
      </c>
      <c r="E1080" s="34">
        <v>37705.58</v>
      </c>
      <c r="F1080" s="34">
        <v>156.16</v>
      </c>
      <c r="G1080" s="34">
        <v>338.01</v>
      </c>
      <c r="H1080" s="34">
        <v>32.47</v>
      </c>
    </row>
    <row r="1081" spans="1:8" x14ac:dyDescent="0.35">
      <c r="A1081" s="8" t="s">
        <v>26</v>
      </c>
      <c r="B1081" s="33">
        <v>2024</v>
      </c>
      <c r="C1081" s="8" t="s">
        <v>20</v>
      </c>
      <c r="D1081" s="33">
        <v>27207.95</v>
      </c>
      <c r="E1081" s="34">
        <v>27249.53</v>
      </c>
      <c r="F1081" s="34">
        <v>151.93</v>
      </c>
      <c r="G1081" s="34">
        <v>153.87</v>
      </c>
      <c r="H1081" s="34">
        <v>43.24</v>
      </c>
    </row>
    <row r="1082" spans="1:8" x14ac:dyDescent="0.35">
      <c r="A1082" s="8" t="s">
        <v>14</v>
      </c>
      <c r="B1082" s="33">
        <v>2022</v>
      </c>
      <c r="C1082" s="8" t="s">
        <v>9</v>
      </c>
      <c r="D1082" s="33">
        <v>35777.370000000003</v>
      </c>
      <c r="E1082" s="34">
        <v>41960.35</v>
      </c>
      <c r="F1082" s="34">
        <v>101.92</v>
      </c>
      <c r="G1082" s="34">
        <v>690.45</v>
      </c>
      <c r="H1082" s="34">
        <v>65.48</v>
      </c>
    </row>
    <row r="1083" spans="1:8" x14ac:dyDescent="0.35">
      <c r="A1083" s="8" t="s">
        <v>24</v>
      </c>
      <c r="B1083" s="33">
        <v>2019</v>
      </c>
      <c r="C1083" s="8" t="s">
        <v>20</v>
      </c>
      <c r="D1083" s="33">
        <v>33613.39</v>
      </c>
      <c r="E1083" s="34">
        <v>39214.03</v>
      </c>
      <c r="F1083" s="34">
        <v>83.4</v>
      </c>
      <c r="G1083" s="34">
        <v>913.2</v>
      </c>
      <c r="H1083" s="34">
        <v>60.67</v>
      </c>
    </row>
    <row r="1084" spans="1:8" x14ac:dyDescent="0.35">
      <c r="A1084" s="8" t="s">
        <v>34</v>
      </c>
      <c r="B1084" s="33">
        <v>2022</v>
      </c>
      <c r="C1084" s="8" t="s">
        <v>25</v>
      </c>
      <c r="D1084" s="33">
        <v>25136.240000000002</v>
      </c>
      <c r="E1084" s="34">
        <v>23880.07</v>
      </c>
      <c r="F1084" s="34">
        <v>162.68</v>
      </c>
      <c r="G1084" s="34">
        <v>662.96</v>
      </c>
      <c r="H1084" s="34">
        <v>55.93</v>
      </c>
    </row>
    <row r="1085" spans="1:8" x14ac:dyDescent="0.35">
      <c r="A1085" s="8" t="s">
        <v>29</v>
      </c>
      <c r="B1085" s="33">
        <v>2023</v>
      </c>
      <c r="C1085" s="8" t="s">
        <v>13</v>
      </c>
      <c r="D1085" s="33">
        <v>45066.36</v>
      </c>
      <c r="E1085" s="34">
        <v>43571.49</v>
      </c>
      <c r="F1085" s="34">
        <v>198.87</v>
      </c>
      <c r="G1085" s="34">
        <v>376.17</v>
      </c>
      <c r="H1085" s="34">
        <v>64.61</v>
      </c>
    </row>
    <row r="1086" spans="1:8" x14ac:dyDescent="0.35">
      <c r="A1086" s="8" t="s">
        <v>12</v>
      </c>
      <c r="B1086" s="33">
        <v>2021</v>
      </c>
      <c r="C1086" s="8" t="s">
        <v>11</v>
      </c>
      <c r="D1086" s="33">
        <v>13639.74</v>
      </c>
      <c r="E1086" s="34">
        <v>13476.61</v>
      </c>
      <c r="F1086" s="34">
        <v>136.82</v>
      </c>
      <c r="G1086" s="34">
        <v>899.92</v>
      </c>
      <c r="H1086" s="34">
        <v>33.119999999999997</v>
      </c>
    </row>
    <row r="1087" spans="1:8" x14ac:dyDescent="0.35">
      <c r="A1087" s="8" t="s">
        <v>21</v>
      </c>
      <c r="B1087" s="33">
        <v>2018</v>
      </c>
      <c r="C1087" s="8" t="s">
        <v>13</v>
      </c>
      <c r="D1087" s="33">
        <v>2037.72</v>
      </c>
      <c r="E1087" s="34">
        <v>1638.94</v>
      </c>
      <c r="F1087" s="34">
        <v>122.26</v>
      </c>
      <c r="G1087" s="34">
        <v>773.89</v>
      </c>
      <c r="H1087" s="34">
        <v>51.54</v>
      </c>
    </row>
    <row r="1088" spans="1:8" x14ac:dyDescent="0.35">
      <c r="A1088" s="8" t="s">
        <v>31</v>
      </c>
      <c r="B1088" s="33">
        <v>2024</v>
      </c>
      <c r="C1088" s="8" t="s">
        <v>15</v>
      </c>
      <c r="D1088" s="33">
        <v>23393.96</v>
      </c>
      <c r="E1088" s="34">
        <v>24355.11</v>
      </c>
      <c r="F1088" s="34">
        <v>109.23</v>
      </c>
      <c r="G1088" s="34">
        <v>108.6</v>
      </c>
      <c r="H1088" s="34">
        <v>69.81</v>
      </c>
    </row>
    <row r="1089" spans="1:8" x14ac:dyDescent="0.35">
      <c r="A1089" s="8" t="s">
        <v>34</v>
      </c>
      <c r="B1089" s="33">
        <v>2020</v>
      </c>
      <c r="C1089" s="8" t="s">
        <v>25</v>
      </c>
      <c r="D1089" s="33">
        <v>48587.3</v>
      </c>
      <c r="E1089" s="34">
        <v>50551.02</v>
      </c>
      <c r="F1089" s="34">
        <v>97.06</v>
      </c>
      <c r="G1089" s="34">
        <v>951.51</v>
      </c>
      <c r="H1089" s="34">
        <v>47.97</v>
      </c>
    </row>
    <row r="1090" spans="1:8" x14ac:dyDescent="0.35">
      <c r="A1090" s="8" t="s">
        <v>10</v>
      </c>
      <c r="B1090" s="33">
        <v>2024</v>
      </c>
      <c r="C1090" s="8" t="s">
        <v>22</v>
      </c>
      <c r="D1090" s="33">
        <v>15863.75</v>
      </c>
      <c r="E1090" s="34">
        <v>14755.62</v>
      </c>
      <c r="F1090" s="34">
        <v>94.25</v>
      </c>
      <c r="G1090" s="34">
        <v>898.18</v>
      </c>
      <c r="H1090" s="34">
        <v>55.75</v>
      </c>
    </row>
    <row r="1091" spans="1:8" x14ac:dyDescent="0.35">
      <c r="A1091" s="8" t="s">
        <v>21</v>
      </c>
      <c r="B1091" s="33">
        <v>2024</v>
      </c>
      <c r="C1091" s="8" t="s">
        <v>20</v>
      </c>
      <c r="D1091" s="33">
        <v>44128.03</v>
      </c>
      <c r="E1091" s="34">
        <v>42983.4</v>
      </c>
      <c r="F1091" s="34">
        <v>50.66</v>
      </c>
      <c r="G1091" s="34">
        <v>992.53</v>
      </c>
      <c r="H1091" s="34">
        <v>61.83</v>
      </c>
    </row>
    <row r="1092" spans="1:8" x14ac:dyDescent="0.35">
      <c r="A1092" s="8" t="s">
        <v>28</v>
      </c>
      <c r="B1092" s="33">
        <v>2021</v>
      </c>
      <c r="C1092" s="8" t="s">
        <v>15</v>
      </c>
      <c r="D1092" s="33">
        <v>26268.93</v>
      </c>
      <c r="E1092" s="34">
        <v>30109.97</v>
      </c>
      <c r="F1092" s="34">
        <v>78.2</v>
      </c>
      <c r="G1092" s="34">
        <v>621.46</v>
      </c>
      <c r="H1092" s="34">
        <v>33.76</v>
      </c>
    </row>
    <row r="1093" spans="1:8" x14ac:dyDescent="0.35">
      <c r="A1093" s="8" t="s">
        <v>26</v>
      </c>
      <c r="B1093" s="33">
        <v>2023</v>
      </c>
      <c r="C1093" s="8" t="s">
        <v>20</v>
      </c>
      <c r="D1093" s="33">
        <v>47791.81</v>
      </c>
      <c r="E1093" s="34">
        <v>47489.1</v>
      </c>
      <c r="F1093" s="34">
        <v>62.64</v>
      </c>
      <c r="G1093" s="34">
        <v>721.89</v>
      </c>
      <c r="H1093" s="34">
        <v>34.17</v>
      </c>
    </row>
    <row r="1094" spans="1:8" x14ac:dyDescent="0.35">
      <c r="A1094" s="8" t="s">
        <v>34</v>
      </c>
      <c r="B1094" s="33">
        <v>2019</v>
      </c>
      <c r="C1094" s="8" t="s">
        <v>20</v>
      </c>
      <c r="D1094" s="33">
        <v>14994.51</v>
      </c>
      <c r="E1094" s="34">
        <v>16037.43</v>
      </c>
      <c r="F1094" s="34">
        <v>93.43</v>
      </c>
      <c r="G1094" s="34">
        <v>187.34</v>
      </c>
      <c r="H1094" s="34">
        <v>56.85</v>
      </c>
    </row>
    <row r="1095" spans="1:8" x14ac:dyDescent="0.35">
      <c r="A1095" s="8" t="s">
        <v>21</v>
      </c>
      <c r="B1095" s="33">
        <v>2024</v>
      </c>
      <c r="C1095" s="8" t="s">
        <v>25</v>
      </c>
      <c r="D1095" s="33">
        <v>15262.77</v>
      </c>
      <c r="E1095" s="34">
        <v>14992.95</v>
      </c>
      <c r="F1095" s="34">
        <v>190.44</v>
      </c>
      <c r="G1095" s="34">
        <v>1284.0999999999999</v>
      </c>
      <c r="H1095" s="34">
        <v>47.19</v>
      </c>
    </row>
    <row r="1096" spans="1:8" x14ac:dyDescent="0.35">
      <c r="A1096" s="8" t="s">
        <v>34</v>
      </c>
      <c r="B1096" s="33">
        <v>2024</v>
      </c>
      <c r="C1096" s="8" t="s">
        <v>19</v>
      </c>
      <c r="D1096" s="33">
        <v>45746.48</v>
      </c>
      <c r="E1096" s="34">
        <v>52728.75</v>
      </c>
      <c r="F1096" s="34">
        <v>75.63</v>
      </c>
      <c r="G1096" s="34">
        <v>311.69</v>
      </c>
      <c r="H1096" s="34">
        <v>50.13</v>
      </c>
    </row>
    <row r="1097" spans="1:8" x14ac:dyDescent="0.35">
      <c r="A1097" s="8" t="s">
        <v>18</v>
      </c>
      <c r="B1097" s="33">
        <v>2020</v>
      </c>
      <c r="C1097" s="8" t="s">
        <v>11</v>
      </c>
      <c r="D1097" s="33">
        <v>44256.46</v>
      </c>
      <c r="E1097" s="34">
        <v>43115.91</v>
      </c>
      <c r="F1097" s="34">
        <v>197.67</v>
      </c>
      <c r="G1097" s="34">
        <v>47.78</v>
      </c>
      <c r="H1097" s="34">
        <v>56.49</v>
      </c>
    </row>
    <row r="1098" spans="1:8" x14ac:dyDescent="0.35">
      <c r="A1098" s="8" t="s">
        <v>34</v>
      </c>
      <c r="B1098" s="33">
        <v>2018</v>
      </c>
      <c r="C1098" s="8" t="s">
        <v>22</v>
      </c>
      <c r="D1098" s="33">
        <v>46669.86</v>
      </c>
      <c r="E1098" s="34">
        <v>51765.4</v>
      </c>
      <c r="F1098" s="34">
        <v>20.85</v>
      </c>
      <c r="G1098" s="34">
        <v>724.49</v>
      </c>
      <c r="H1098" s="34">
        <v>32.07</v>
      </c>
    </row>
    <row r="1099" spans="1:8" x14ac:dyDescent="0.35">
      <c r="A1099" s="8" t="s">
        <v>26</v>
      </c>
      <c r="B1099" s="33">
        <v>2022</v>
      </c>
      <c r="C1099" s="8" t="s">
        <v>22</v>
      </c>
      <c r="D1099" s="33">
        <v>4987.5600000000004</v>
      </c>
      <c r="E1099" s="34">
        <v>4933.79</v>
      </c>
      <c r="F1099" s="34">
        <v>144.57</v>
      </c>
      <c r="G1099" s="34">
        <v>459.48</v>
      </c>
      <c r="H1099" s="34">
        <v>57.33</v>
      </c>
    </row>
    <row r="1100" spans="1:8" x14ac:dyDescent="0.35">
      <c r="A1100" s="8" t="s">
        <v>21</v>
      </c>
      <c r="B1100" s="33">
        <v>2023</v>
      </c>
      <c r="C1100" s="8" t="s">
        <v>25</v>
      </c>
      <c r="D1100" s="33">
        <v>24515.74</v>
      </c>
      <c r="E1100" s="34">
        <v>28891.78</v>
      </c>
      <c r="F1100" s="34">
        <v>150.78</v>
      </c>
      <c r="G1100" s="34">
        <v>514.75</v>
      </c>
      <c r="H1100" s="34">
        <v>56.84</v>
      </c>
    </row>
    <row r="1101" spans="1:8" x14ac:dyDescent="0.35">
      <c r="A1101" s="8" t="s">
        <v>30</v>
      </c>
      <c r="B1101" s="33">
        <v>2018</v>
      </c>
      <c r="C1101" s="8" t="s">
        <v>20</v>
      </c>
      <c r="D1101" s="33">
        <v>25406.19</v>
      </c>
      <c r="E1101" s="34">
        <v>23066.9</v>
      </c>
      <c r="F1101" s="34">
        <v>85.49</v>
      </c>
      <c r="G1101" s="34">
        <v>513.48</v>
      </c>
      <c r="H1101" s="34">
        <v>53.52</v>
      </c>
    </row>
    <row r="1102" spans="1:8" x14ac:dyDescent="0.35">
      <c r="A1102" s="8" t="s">
        <v>33</v>
      </c>
      <c r="B1102" s="33">
        <v>2019</v>
      </c>
      <c r="C1102" s="8" t="s">
        <v>13</v>
      </c>
      <c r="D1102" s="33">
        <v>36269.089999999997</v>
      </c>
      <c r="E1102" s="34">
        <v>36585.01</v>
      </c>
      <c r="F1102" s="34">
        <v>106.24</v>
      </c>
      <c r="G1102" s="34">
        <v>1033.53</v>
      </c>
      <c r="H1102" s="34">
        <v>47.25</v>
      </c>
    </row>
    <row r="1103" spans="1:8" x14ac:dyDescent="0.35">
      <c r="A1103" s="8" t="s">
        <v>33</v>
      </c>
      <c r="B1103" s="33">
        <v>2020</v>
      </c>
      <c r="C1103" s="8" t="s">
        <v>22</v>
      </c>
      <c r="D1103" s="33">
        <v>28400.85</v>
      </c>
      <c r="E1103" s="34">
        <v>25628.63</v>
      </c>
      <c r="F1103" s="34">
        <v>148.97</v>
      </c>
      <c r="G1103" s="34">
        <v>72.19</v>
      </c>
      <c r="H1103" s="34">
        <v>47.92</v>
      </c>
    </row>
    <row r="1104" spans="1:8" x14ac:dyDescent="0.35">
      <c r="A1104" s="8" t="s">
        <v>30</v>
      </c>
      <c r="B1104" s="33">
        <v>2020</v>
      </c>
      <c r="C1104" s="8" t="s">
        <v>19</v>
      </c>
      <c r="D1104" s="33">
        <v>39391.769999999997</v>
      </c>
      <c r="E1104" s="34">
        <v>46155.48</v>
      </c>
      <c r="F1104" s="34">
        <v>117.33</v>
      </c>
      <c r="G1104" s="34">
        <v>1364.5</v>
      </c>
      <c r="H1104" s="34">
        <v>34.17</v>
      </c>
    </row>
    <row r="1105" spans="1:8" x14ac:dyDescent="0.35">
      <c r="A1105" s="8" t="s">
        <v>33</v>
      </c>
      <c r="B1105" s="33">
        <v>2019</v>
      </c>
      <c r="C1105" s="8" t="s">
        <v>13</v>
      </c>
      <c r="D1105" s="33">
        <v>46537.2</v>
      </c>
      <c r="E1105" s="34">
        <v>54095.34</v>
      </c>
      <c r="F1105" s="34">
        <v>71.02</v>
      </c>
      <c r="G1105" s="34">
        <v>164</v>
      </c>
      <c r="H1105" s="34">
        <v>66.84</v>
      </c>
    </row>
    <row r="1106" spans="1:8" x14ac:dyDescent="0.35">
      <c r="A1106" s="8" t="s">
        <v>35</v>
      </c>
      <c r="B1106" s="33">
        <v>2023</v>
      </c>
      <c r="C1106" s="8" t="s">
        <v>13</v>
      </c>
      <c r="D1106" s="33">
        <v>9784.34</v>
      </c>
      <c r="E1106" s="34">
        <v>10088.25</v>
      </c>
      <c r="F1106" s="34">
        <v>43.8</v>
      </c>
      <c r="G1106" s="34">
        <v>201.24</v>
      </c>
      <c r="H1106" s="34">
        <v>42.26</v>
      </c>
    </row>
    <row r="1107" spans="1:8" x14ac:dyDescent="0.35">
      <c r="A1107" s="8" t="s">
        <v>8</v>
      </c>
      <c r="B1107" s="33">
        <v>2020</v>
      </c>
      <c r="C1107" s="8" t="s">
        <v>25</v>
      </c>
      <c r="D1107" s="33">
        <v>18268.34</v>
      </c>
      <c r="E1107" s="34">
        <v>19207.28</v>
      </c>
      <c r="F1107" s="34">
        <v>80.37</v>
      </c>
      <c r="G1107" s="34">
        <v>118.97</v>
      </c>
      <c r="H1107" s="34">
        <v>30.59</v>
      </c>
    </row>
    <row r="1108" spans="1:8" x14ac:dyDescent="0.35">
      <c r="A1108" s="8" t="s">
        <v>16</v>
      </c>
      <c r="B1108" s="33">
        <v>2020</v>
      </c>
      <c r="C1108" s="8" t="s">
        <v>20</v>
      </c>
      <c r="D1108" s="33">
        <v>29742.34</v>
      </c>
      <c r="E1108" s="34">
        <v>32808.629999999997</v>
      </c>
      <c r="F1108" s="34">
        <v>128.84</v>
      </c>
      <c r="G1108" s="34">
        <v>456.26</v>
      </c>
      <c r="H1108" s="34">
        <v>65.8</v>
      </c>
    </row>
    <row r="1109" spans="1:8" x14ac:dyDescent="0.35">
      <c r="A1109" s="8" t="s">
        <v>21</v>
      </c>
      <c r="B1109" s="33">
        <v>2019</v>
      </c>
      <c r="C1109" s="8" t="s">
        <v>20</v>
      </c>
      <c r="D1109" s="33">
        <v>44080.31</v>
      </c>
      <c r="E1109" s="34">
        <v>47663.040000000001</v>
      </c>
      <c r="F1109" s="34">
        <v>191.1</v>
      </c>
      <c r="G1109" s="34">
        <v>789.92</v>
      </c>
      <c r="H1109" s="34">
        <v>32.31</v>
      </c>
    </row>
    <row r="1110" spans="1:8" x14ac:dyDescent="0.35">
      <c r="A1110" s="8" t="s">
        <v>8</v>
      </c>
      <c r="B1110" s="33">
        <v>2024</v>
      </c>
      <c r="C1110" s="8" t="s">
        <v>11</v>
      </c>
      <c r="D1110" s="33">
        <v>43312.69</v>
      </c>
      <c r="E1110" s="34">
        <v>36537.57</v>
      </c>
      <c r="F1110" s="34">
        <v>125</v>
      </c>
      <c r="G1110" s="34">
        <v>275.27999999999997</v>
      </c>
      <c r="H1110" s="34">
        <v>44.99</v>
      </c>
    </row>
    <row r="1111" spans="1:8" x14ac:dyDescent="0.35">
      <c r="A1111" s="8" t="s">
        <v>10</v>
      </c>
      <c r="B1111" s="33">
        <v>2019</v>
      </c>
      <c r="C1111" s="8" t="s">
        <v>9</v>
      </c>
      <c r="D1111" s="33">
        <v>49686.06</v>
      </c>
      <c r="E1111" s="34">
        <v>52016.480000000003</v>
      </c>
      <c r="F1111" s="34">
        <v>59.91</v>
      </c>
      <c r="G1111" s="34">
        <v>363.46</v>
      </c>
      <c r="H1111" s="34">
        <v>53.82</v>
      </c>
    </row>
    <row r="1112" spans="1:8" x14ac:dyDescent="0.35">
      <c r="A1112" s="8" t="s">
        <v>24</v>
      </c>
      <c r="B1112" s="33">
        <v>2022</v>
      </c>
      <c r="C1112" s="8" t="s">
        <v>15</v>
      </c>
      <c r="D1112" s="33">
        <v>506.76</v>
      </c>
      <c r="E1112" s="34">
        <v>489.15</v>
      </c>
      <c r="F1112" s="34">
        <v>149.12</v>
      </c>
      <c r="G1112" s="34">
        <v>569</v>
      </c>
      <c r="H1112" s="34">
        <v>59.39</v>
      </c>
    </row>
    <row r="1113" spans="1:8" x14ac:dyDescent="0.35">
      <c r="A1113" s="8" t="s">
        <v>34</v>
      </c>
      <c r="B1113" s="33">
        <v>2019</v>
      </c>
      <c r="C1113" s="8" t="s">
        <v>15</v>
      </c>
      <c r="D1113" s="33">
        <v>27203.4</v>
      </c>
      <c r="E1113" s="34">
        <v>22480.38</v>
      </c>
      <c r="F1113" s="34">
        <v>144.08000000000001</v>
      </c>
      <c r="G1113" s="34">
        <v>1248.5899999999999</v>
      </c>
      <c r="H1113" s="34">
        <v>38.869999999999997</v>
      </c>
    </row>
    <row r="1114" spans="1:8" x14ac:dyDescent="0.35">
      <c r="A1114" s="8" t="s">
        <v>10</v>
      </c>
      <c r="B1114" s="33">
        <v>2024</v>
      </c>
      <c r="C1114" s="8" t="s">
        <v>20</v>
      </c>
      <c r="D1114" s="33">
        <v>20707.63</v>
      </c>
      <c r="E1114" s="34">
        <v>22686.73</v>
      </c>
      <c r="F1114" s="34">
        <v>165.69</v>
      </c>
      <c r="G1114" s="34">
        <v>1269.47</v>
      </c>
      <c r="H1114" s="34">
        <v>39.46</v>
      </c>
    </row>
    <row r="1115" spans="1:8" x14ac:dyDescent="0.35">
      <c r="A1115" s="8" t="s">
        <v>31</v>
      </c>
      <c r="B1115" s="33">
        <v>2020</v>
      </c>
      <c r="C1115" s="8" t="s">
        <v>20</v>
      </c>
      <c r="D1115" s="33">
        <v>3823.19</v>
      </c>
      <c r="E1115" s="34">
        <v>3899.25</v>
      </c>
      <c r="F1115" s="34">
        <v>75.290000000000006</v>
      </c>
      <c r="G1115" s="34">
        <v>477.68</v>
      </c>
      <c r="H1115" s="34">
        <v>40.53</v>
      </c>
    </row>
    <row r="1116" spans="1:8" x14ac:dyDescent="0.35">
      <c r="A1116" s="8" t="s">
        <v>16</v>
      </c>
      <c r="B1116" s="33">
        <v>2022</v>
      </c>
      <c r="C1116" s="8" t="s">
        <v>20</v>
      </c>
      <c r="D1116" s="33">
        <v>8699.68</v>
      </c>
      <c r="E1116" s="34">
        <v>8021.62</v>
      </c>
      <c r="F1116" s="34">
        <v>44.52</v>
      </c>
      <c r="G1116" s="34">
        <v>760.48</v>
      </c>
      <c r="H1116" s="34">
        <v>68.349999999999994</v>
      </c>
    </row>
    <row r="1117" spans="1:8" x14ac:dyDescent="0.35">
      <c r="A1117" s="8" t="s">
        <v>27</v>
      </c>
      <c r="B1117" s="33">
        <v>2023</v>
      </c>
      <c r="C1117" s="8" t="s">
        <v>11</v>
      </c>
      <c r="D1117" s="33">
        <v>3605.46</v>
      </c>
      <c r="E1117" s="34">
        <v>4044.41</v>
      </c>
      <c r="F1117" s="34">
        <v>45.06</v>
      </c>
      <c r="G1117" s="34">
        <v>485.01</v>
      </c>
      <c r="H1117" s="34">
        <v>45.71</v>
      </c>
    </row>
    <row r="1118" spans="1:8" x14ac:dyDescent="0.35">
      <c r="A1118" s="8" t="s">
        <v>10</v>
      </c>
      <c r="B1118" s="33">
        <v>2020</v>
      </c>
      <c r="C1118" s="8" t="s">
        <v>9</v>
      </c>
      <c r="D1118" s="33">
        <v>20714.29</v>
      </c>
      <c r="E1118" s="34">
        <v>18866.53</v>
      </c>
      <c r="F1118" s="34">
        <v>33.299999999999997</v>
      </c>
      <c r="G1118" s="34">
        <v>1197.6099999999999</v>
      </c>
      <c r="H1118" s="34">
        <v>58.27</v>
      </c>
    </row>
    <row r="1119" spans="1:8" x14ac:dyDescent="0.35">
      <c r="A1119" s="8" t="s">
        <v>12</v>
      </c>
      <c r="B1119" s="33">
        <v>2018</v>
      </c>
      <c r="C1119" s="8" t="s">
        <v>25</v>
      </c>
      <c r="D1119" s="33">
        <v>42064.33</v>
      </c>
      <c r="E1119" s="34">
        <v>49659</v>
      </c>
      <c r="F1119" s="34">
        <v>77.099999999999994</v>
      </c>
      <c r="G1119" s="34">
        <v>736.15</v>
      </c>
      <c r="H1119" s="34">
        <v>41.98</v>
      </c>
    </row>
    <row r="1120" spans="1:8" x14ac:dyDescent="0.35">
      <c r="A1120" s="8" t="s">
        <v>29</v>
      </c>
      <c r="B1120" s="33">
        <v>2020</v>
      </c>
      <c r="C1120" s="8" t="s">
        <v>25</v>
      </c>
      <c r="D1120" s="33">
        <v>32115.200000000001</v>
      </c>
      <c r="E1120" s="34">
        <v>30832.53</v>
      </c>
      <c r="F1120" s="34">
        <v>109.72</v>
      </c>
      <c r="G1120" s="34">
        <v>505.72</v>
      </c>
      <c r="H1120" s="34">
        <v>51.29</v>
      </c>
    </row>
    <row r="1121" spans="1:8" x14ac:dyDescent="0.35">
      <c r="A1121" s="8" t="s">
        <v>26</v>
      </c>
      <c r="B1121" s="33">
        <v>2018</v>
      </c>
      <c r="C1121" s="8" t="s">
        <v>22</v>
      </c>
      <c r="D1121" s="33">
        <v>11715.38</v>
      </c>
      <c r="E1121" s="34">
        <v>11968.61</v>
      </c>
      <c r="F1121" s="34">
        <v>176.68</v>
      </c>
      <c r="G1121" s="34">
        <v>220.04</v>
      </c>
      <c r="H1121" s="34">
        <v>49.92</v>
      </c>
    </row>
    <row r="1122" spans="1:8" x14ac:dyDescent="0.35">
      <c r="A1122" s="8" t="s">
        <v>29</v>
      </c>
      <c r="B1122" s="33">
        <v>2019</v>
      </c>
      <c r="C1122" s="8" t="s">
        <v>13</v>
      </c>
      <c r="D1122" s="33">
        <v>2135.08</v>
      </c>
      <c r="E1122" s="34">
        <v>1776.23</v>
      </c>
      <c r="F1122" s="34">
        <v>69.37</v>
      </c>
      <c r="G1122" s="34">
        <v>330.04</v>
      </c>
      <c r="H1122" s="34">
        <v>49.02</v>
      </c>
    </row>
    <row r="1123" spans="1:8" x14ac:dyDescent="0.35">
      <c r="A1123" s="8" t="s">
        <v>14</v>
      </c>
      <c r="B1123" s="33">
        <v>2018</v>
      </c>
      <c r="C1123" s="8" t="s">
        <v>11</v>
      </c>
      <c r="D1123" s="33">
        <v>19421.900000000001</v>
      </c>
      <c r="E1123" s="34">
        <v>17445.45</v>
      </c>
      <c r="F1123" s="34">
        <v>111.15</v>
      </c>
      <c r="G1123" s="34">
        <v>128.27000000000001</v>
      </c>
      <c r="H1123" s="34">
        <v>64.63</v>
      </c>
    </row>
    <row r="1124" spans="1:8" x14ac:dyDescent="0.35">
      <c r="A1124" s="8" t="s">
        <v>26</v>
      </c>
      <c r="B1124" s="33">
        <v>2024</v>
      </c>
      <c r="C1124" s="8" t="s">
        <v>11</v>
      </c>
      <c r="D1124" s="33">
        <v>29820.2</v>
      </c>
      <c r="E1124" s="34">
        <v>30839.88</v>
      </c>
      <c r="F1124" s="34">
        <v>93.78</v>
      </c>
      <c r="G1124" s="34">
        <v>76.33</v>
      </c>
      <c r="H1124" s="34">
        <v>59.04</v>
      </c>
    </row>
    <row r="1125" spans="1:8" x14ac:dyDescent="0.35">
      <c r="A1125" s="8" t="s">
        <v>33</v>
      </c>
      <c r="B1125" s="33">
        <v>2020</v>
      </c>
      <c r="C1125" s="8" t="s">
        <v>13</v>
      </c>
      <c r="D1125" s="33">
        <v>8609.98</v>
      </c>
      <c r="E1125" s="34">
        <v>7648.11</v>
      </c>
      <c r="F1125" s="34">
        <v>94.45</v>
      </c>
      <c r="G1125" s="34">
        <v>578.26</v>
      </c>
      <c r="H1125" s="34">
        <v>59.43</v>
      </c>
    </row>
    <row r="1126" spans="1:8" x14ac:dyDescent="0.35">
      <c r="A1126" s="8" t="s">
        <v>24</v>
      </c>
      <c r="B1126" s="33">
        <v>2021</v>
      </c>
      <c r="C1126" s="8" t="s">
        <v>25</v>
      </c>
      <c r="D1126" s="33">
        <v>30491</v>
      </c>
      <c r="E1126" s="34">
        <v>28714.080000000002</v>
      </c>
      <c r="F1126" s="34">
        <v>75.760000000000005</v>
      </c>
      <c r="G1126" s="34">
        <v>574.66999999999996</v>
      </c>
      <c r="H1126" s="34">
        <v>62.53</v>
      </c>
    </row>
    <row r="1127" spans="1:8" x14ac:dyDescent="0.35">
      <c r="A1127" s="8" t="s">
        <v>33</v>
      </c>
      <c r="B1127" s="33">
        <v>2020</v>
      </c>
      <c r="C1127" s="8" t="s">
        <v>25</v>
      </c>
      <c r="D1127" s="33">
        <v>15541.27</v>
      </c>
      <c r="E1127" s="34">
        <v>14218.52</v>
      </c>
      <c r="F1127" s="34">
        <v>190.16</v>
      </c>
      <c r="G1127" s="34">
        <v>538.98</v>
      </c>
      <c r="H1127" s="34">
        <v>40.119999999999997</v>
      </c>
    </row>
    <row r="1128" spans="1:8" x14ac:dyDescent="0.35">
      <c r="A1128" s="8" t="s">
        <v>35</v>
      </c>
      <c r="B1128" s="33">
        <v>2021</v>
      </c>
      <c r="C1128" s="8" t="s">
        <v>25</v>
      </c>
      <c r="D1128" s="33">
        <v>41832.89</v>
      </c>
      <c r="E1128" s="34">
        <v>34209.760000000002</v>
      </c>
      <c r="F1128" s="34">
        <v>185.19</v>
      </c>
      <c r="G1128" s="34">
        <v>694.63</v>
      </c>
      <c r="H1128" s="34">
        <v>50.09</v>
      </c>
    </row>
    <row r="1129" spans="1:8" x14ac:dyDescent="0.35">
      <c r="A1129" s="8" t="s">
        <v>29</v>
      </c>
      <c r="B1129" s="33">
        <v>2023</v>
      </c>
      <c r="C1129" s="8" t="s">
        <v>15</v>
      </c>
      <c r="D1129" s="33">
        <v>12867.49</v>
      </c>
      <c r="E1129" s="34">
        <v>11675.71</v>
      </c>
      <c r="F1129" s="34">
        <v>143.76</v>
      </c>
      <c r="G1129" s="34">
        <v>1362.94</v>
      </c>
      <c r="H1129" s="34">
        <v>30.38</v>
      </c>
    </row>
    <row r="1130" spans="1:8" x14ac:dyDescent="0.35">
      <c r="A1130" s="8" t="s">
        <v>30</v>
      </c>
      <c r="B1130" s="33">
        <v>2019</v>
      </c>
      <c r="C1130" s="8" t="s">
        <v>19</v>
      </c>
      <c r="D1130" s="33">
        <v>37194.78</v>
      </c>
      <c r="E1130" s="34">
        <v>43703.78</v>
      </c>
      <c r="F1130" s="34">
        <v>68.81</v>
      </c>
      <c r="G1130" s="34">
        <v>775.2</v>
      </c>
      <c r="H1130" s="34">
        <v>48.2</v>
      </c>
    </row>
    <row r="1131" spans="1:8" x14ac:dyDescent="0.35">
      <c r="A1131" s="8" t="s">
        <v>30</v>
      </c>
      <c r="B1131" s="33">
        <v>2019</v>
      </c>
      <c r="C1131" s="8" t="s">
        <v>22</v>
      </c>
      <c r="D1131" s="33">
        <v>3993.22</v>
      </c>
      <c r="E1131" s="34">
        <v>3454.43</v>
      </c>
      <c r="F1131" s="34">
        <v>151.18</v>
      </c>
      <c r="G1131" s="34">
        <v>157.71</v>
      </c>
      <c r="H1131" s="34">
        <v>43.83</v>
      </c>
    </row>
    <row r="1132" spans="1:8" x14ac:dyDescent="0.35">
      <c r="A1132" s="8" t="s">
        <v>28</v>
      </c>
      <c r="B1132" s="33">
        <v>2021</v>
      </c>
      <c r="C1132" s="8" t="s">
        <v>13</v>
      </c>
      <c r="D1132" s="33">
        <v>31182.53</v>
      </c>
      <c r="E1132" s="34">
        <v>31161.02</v>
      </c>
      <c r="F1132" s="34">
        <v>183.17</v>
      </c>
      <c r="G1132" s="34">
        <v>133.34</v>
      </c>
      <c r="H1132" s="34">
        <v>36</v>
      </c>
    </row>
    <row r="1133" spans="1:8" x14ac:dyDescent="0.35">
      <c r="A1133" s="8" t="s">
        <v>16</v>
      </c>
      <c r="B1133" s="33">
        <v>2024</v>
      </c>
      <c r="C1133" s="8" t="s">
        <v>11</v>
      </c>
      <c r="D1133" s="33">
        <v>35856.35</v>
      </c>
      <c r="E1133" s="34">
        <v>42291.85</v>
      </c>
      <c r="F1133" s="34">
        <v>177.24</v>
      </c>
      <c r="G1133" s="34">
        <v>989.02</v>
      </c>
      <c r="H1133" s="34">
        <v>45.6</v>
      </c>
    </row>
    <row r="1134" spans="1:8" x14ac:dyDescent="0.35">
      <c r="A1134" s="8" t="s">
        <v>33</v>
      </c>
      <c r="B1134" s="33">
        <v>2020</v>
      </c>
      <c r="C1134" s="8" t="s">
        <v>22</v>
      </c>
      <c r="D1134" s="33">
        <v>10405.43</v>
      </c>
      <c r="E1134" s="34">
        <v>9767.52</v>
      </c>
      <c r="F1134" s="34">
        <v>186.44</v>
      </c>
      <c r="G1134" s="34">
        <v>349.28</v>
      </c>
      <c r="H1134" s="34">
        <v>66.959999999999994</v>
      </c>
    </row>
    <row r="1135" spans="1:8" x14ac:dyDescent="0.35">
      <c r="A1135" s="8" t="s">
        <v>28</v>
      </c>
      <c r="B1135" s="33">
        <v>2021</v>
      </c>
      <c r="C1135" s="8" t="s">
        <v>13</v>
      </c>
      <c r="D1135" s="33">
        <v>7672.5</v>
      </c>
      <c r="E1135" s="34">
        <v>7663.77</v>
      </c>
      <c r="F1135" s="34">
        <v>32.770000000000003</v>
      </c>
      <c r="G1135" s="34">
        <v>1010.83</v>
      </c>
      <c r="H1135" s="34">
        <v>59.17</v>
      </c>
    </row>
    <row r="1136" spans="1:8" x14ac:dyDescent="0.35">
      <c r="A1136" s="8" t="s">
        <v>10</v>
      </c>
      <c r="B1136" s="33">
        <v>2023</v>
      </c>
      <c r="C1136" s="8" t="s">
        <v>15</v>
      </c>
      <c r="D1136" s="33">
        <v>37381.050000000003</v>
      </c>
      <c r="E1136" s="34">
        <v>43622.57</v>
      </c>
      <c r="F1136" s="34">
        <v>28.71</v>
      </c>
      <c r="G1136" s="34">
        <v>607</v>
      </c>
      <c r="H1136" s="34">
        <v>51.34</v>
      </c>
    </row>
    <row r="1137" spans="1:8" x14ac:dyDescent="0.35">
      <c r="A1137" s="8" t="s">
        <v>28</v>
      </c>
      <c r="B1137" s="33">
        <v>2023</v>
      </c>
      <c r="C1137" s="8" t="s">
        <v>13</v>
      </c>
      <c r="D1137" s="33">
        <v>28851.4</v>
      </c>
      <c r="E1137" s="34">
        <v>25076.78</v>
      </c>
      <c r="F1137" s="34">
        <v>73.23</v>
      </c>
      <c r="G1137" s="34">
        <v>689.37</v>
      </c>
      <c r="H1137" s="34">
        <v>41.97</v>
      </c>
    </row>
    <row r="1138" spans="1:8" x14ac:dyDescent="0.35">
      <c r="A1138" s="8" t="s">
        <v>29</v>
      </c>
      <c r="B1138" s="33">
        <v>2020</v>
      </c>
      <c r="C1138" s="8" t="s">
        <v>25</v>
      </c>
      <c r="D1138" s="33">
        <v>10321.08</v>
      </c>
      <c r="E1138" s="34">
        <v>10177.93</v>
      </c>
      <c r="F1138" s="34">
        <v>35.409999999999997</v>
      </c>
      <c r="G1138" s="34">
        <v>902.14</v>
      </c>
      <c r="H1138" s="34">
        <v>50.09</v>
      </c>
    </row>
    <row r="1139" spans="1:8" x14ac:dyDescent="0.35">
      <c r="A1139" s="8" t="s">
        <v>10</v>
      </c>
      <c r="B1139" s="33">
        <v>2019</v>
      </c>
      <c r="C1139" s="8" t="s">
        <v>20</v>
      </c>
      <c r="D1139" s="33">
        <v>7894.84</v>
      </c>
      <c r="E1139" s="34">
        <v>8079.17</v>
      </c>
      <c r="F1139" s="34">
        <v>23.45</v>
      </c>
      <c r="G1139" s="34">
        <v>430.07</v>
      </c>
      <c r="H1139" s="34">
        <v>62.57</v>
      </c>
    </row>
    <row r="1140" spans="1:8" x14ac:dyDescent="0.35">
      <c r="A1140" s="8" t="s">
        <v>16</v>
      </c>
      <c r="B1140" s="33">
        <v>2024</v>
      </c>
      <c r="C1140" s="8" t="s">
        <v>11</v>
      </c>
      <c r="D1140" s="33">
        <v>11614.12</v>
      </c>
      <c r="E1140" s="34">
        <v>9959.1</v>
      </c>
      <c r="F1140" s="34">
        <v>75.209999999999994</v>
      </c>
      <c r="G1140" s="34">
        <v>1290.53</v>
      </c>
      <c r="H1140" s="34">
        <v>55.98</v>
      </c>
    </row>
    <row r="1141" spans="1:8" x14ac:dyDescent="0.35">
      <c r="A1141" s="8" t="s">
        <v>24</v>
      </c>
      <c r="B1141" s="33">
        <v>2018</v>
      </c>
      <c r="C1141" s="8" t="s">
        <v>25</v>
      </c>
      <c r="D1141" s="33">
        <v>40283.96</v>
      </c>
      <c r="E1141" s="34">
        <v>33458.980000000003</v>
      </c>
      <c r="F1141" s="34">
        <v>183.93</v>
      </c>
      <c r="G1141" s="34">
        <v>571.85</v>
      </c>
      <c r="H1141" s="34">
        <v>31.75</v>
      </c>
    </row>
    <row r="1142" spans="1:8" x14ac:dyDescent="0.35">
      <c r="A1142" s="8" t="s">
        <v>17</v>
      </c>
      <c r="B1142" s="33">
        <v>2024</v>
      </c>
      <c r="C1142" s="8" t="s">
        <v>11</v>
      </c>
      <c r="D1142" s="33">
        <v>12738.75</v>
      </c>
      <c r="E1142" s="34">
        <v>11551.29</v>
      </c>
      <c r="F1142" s="34">
        <v>132.52000000000001</v>
      </c>
      <c r="G1142" s="34">
        <v>807.33</v>
      </c>
      <c r="H1142" s="34">
        <v>61.92</v>
      </c>
    </row>
    <row r="1143" spans="1:8" x14ac:dyDescent="0.35">
      <c r="A1143" s="8" t="s">
        <v>35</v>
      </c>
      <c r="B1143" s="33">
        <v>2018</v>
      </c>
      <c r="C1143" s="8" t="s">
        <v>15</v>
      </c>
      <c r="D1143" s="33">
        <v>24278.95</v>
      </c>
      <c r="E1143" s="34">
        <v>25035.47</v>
      </c>
      <c r="F1143" s="34">
        <v>187.54</v>
      </c>
      <c r="G1143" s="34">
        <v>218.84</v>
      </c>
      <c r="H1143" s="34">
        <v>64.88</v>
      </c>
    </row>
    <row r="1144" spans="1:8" x14ac:dyDescent="0.35">
      <c r="A1144" s="8" t="s">
        <v>33</v>
      </c>
      <c r="B1144" s="33">
        <v>2024</v>
      </c>
      <c r="C1144" s="8" t="s">
        <v>25</v>
      </c>
      <c r="D1144" s="33">
        <v>24536.44</v>
      </c>
      <c r="E1144" s="34">
        <v>24892.3</v>
      </c>
      <c r="F1144" s="34">
        <v>147.49</v>
      </c>
      <c r="G1144" s="34">
        <v>305.20999999999998</v>
      </c>
      <c r="H1144" s="34">
        <v>54.25</v>
      </c>
    </row>
    <row r="1145" spans="1:8" x14ac:dyDescent="0.35">
      <c r="A1145" s="8" t="s">
        <v>32</v>
      </c>
      <c r="B1145" s="33">
        <v>2021</v>
      </c>
      <c r="C1145" s="8" t="s">
        <v>11</v>
      </c>
      <c r="D1145" s="33">
        <v>12389.85</v>
      </c>
      <c r="E1145" s="34">
        <v>10564.07</v>
      </c>
      <c r="F1145" s="34">
        <v>175.53</v>
      </c>
      <c r="G1145" s="34">
        <v>348.95</v>
      </c>
      <c r="H1145" s="34">
        <v>56.96</v>
      </c>
    </row>
    <row r="1146" spans="1:8" x14ac:dyDescent="0.35">
      <c r="A1146" s="8" t="s">
        <v>12</v>
      </c>
      <c r="B1146" s="33">
        <v>2021</v>
      </c>
      <c r="C1146" s="8" t="s">
        <v>15</v>
      </c>
      <c r="D1146" s="33">
        <v>18818.080000000002</v>
      </c>
      <c r="E1146" s="34">
        <v>18033.21</v>
      </c>
      <c r="F1146" s="34">
        <v>181.46</v>
      </c>
      <c r="G1146" s="34">
        <v>635.14</v>
      </c>
      <c r="H1146" s="34">
        <v>55.97</v>
      </c>
    </row>
    <row r="1147" spans="1:8" x14ac:dyDescent="0.35">
      <c r="A1147" s="8" t="s">
        <v>8</v>
      </c>
      <c r="B1147" s="33">
        <v>2020</v>
      </c>
      <c r="C1147" s="8" t="s">
        <v>20</v>
      </c>
      <c r="D1147" s="33">
        <v>30320.1</v>
      </c>
      <c r="E1147" s="34">
        <v>32226.91</v>
      </c>
      <c r="F1147" s="34">
        <v>30.64</v>
      </c>
      <c r="G1147" s="34">
        <v>675.78</v>
      </c>
      <c r="H1147" s="34">
        <v>41.38</v>
      </c>
    </row>
    <row r="1148" spans="1:8" x14ac:dyDescent="0.35">
      <c r="A1148" s="8" t="s">
        <v>24</v>
      </c>
      <c r="B1148" s="33">
        <v>2020</v>
      </c>
      <c r="C1148" s="8" t="s">
        <v>15</v>
      </c>
      <c r="D1148" s="33">
        <v>10418.23</v>
      </c>
      <c r="E1148" s="34">
        <v>11826.26</v>
      </c>
      <c r="F1148" s="34">
        <v>57.24</v>
      </c>
      <c r="G1148" s="34">
        <v>627.17999999999995</v>
      </c>
      <c r="H1148" s="34">
        <v>41.05</v>
      </c>
    </row>
    <row r="1149" spans="1:8" x14ac:dyDescent="0.35">
      <c r="A1149" s="8" t="s">
        <v>27</v>
      </c>
      <c r="B1149" s="33">
        <v>2021</v>
      </c>
      <c r="C1149" s="8" t="s">
        <v>11</v>
      </c>
      <c r="D1149" s="33">
        <v>13520.77</v>
      </c>
      <c r="E1149" s="34">
        <v>14479.32</v>
      </c>
      <c r="F1149" s="34">
        <v>161.71</v>
      </c>
      <c r="G1149" s="34">
        <v>887.31</v>
      </c>
      <c r="H1149" s="34">
        <v>53.37</v>
      </c>
    </row>
    <row r="1150" spans="1:8" x14ac:dyDescent="0.35">
      <c r="A1150" s="8" t="s">
        <v>32</v>
      </c>
      <c r="B1150" s="33">
        <v>2018</v>
      </c>
      <c r="C1150" s="8" t="s">
        <v>15</v>
      </c>
      <c r="D1150" s="33">
        <v>2682.54</v>
      </c>
      <c r="E1150" s="34">
        <v>3086.07</v>
      </c>
      <c r="F1150" s="34">
        <v>61.92</v>
      </c>
      <c r="G1150" s="34">
        <v>707.37</v>
      </c>
      <c r="H1150" s="34">
        <v>56.4</v>
      </c>
    </row>
    <row r="1151" spans="1:8" x14ac:dyDescent="0.35">
      <c r="A1151" s="8" t="s">
        <v>30</v>
      </c>
      <c r="B1151" s="33">
        <v>2023</v>
      </c>
      <c r="C1151" s="8" t="s">
        <v>20</v>
      </c>
      <c r="D1151" s="33">
        <v>47074.42</v>
      </c>
      <c r="E1151" s="34">
        <v>50848.46</v>
      </c>
      <c r="F1151" s="34">
        <v>128.51</v>
      </c>
      <c r="G1151" s="34">
        <v>124.8</v>
      </c>
      <c r="H1151" s="34">
        <v>64.75</v>
      </c>
    </row>
    <row r="1152" spans="1:8" x14ac:dyDescent="0.35">
      <c r="A1152" s="8" t="s">
        <v>24</v>
      </c>
      <c r="B1152" s="33">
        <v>2021</v>
      </c>
      <c r="C1152" s="8" t="s">
        <v>22</v>
      </c>
      <c r="D1152" s="33">
        <v>1329.45</v>
      </c>
      <c r="E1152" s="34">
        <v>1078.07</v>
      </c>
      <c r="F1152" s="34">
        <v>75.849999999999994</v>
      </c>
      <c r="G1152" s="34">
        <v>816.32</v>
      </c>
      <c r="H1152" s="34">
        <v>32.340000000000003</v>
      </c>
    </row>
    <row r="1153" spans="1:8" x14ac:dyDescent="0.35">
      <c r="A1153" s="8" t="s">
        <v>28</v>
      </c>
      <c r="B1153" s="33">
        <v>2021</v>
      </c>
      <c r="C1153" s="8" t="s">
        <v>11</v>
      </c>
      <c r="D1153" s="33">
        <v>10144</v>
      </c>
      <c r="E1153" s="34">
        <v>10236.01</v>
      </c>
      <c r="F1153" s="34">
        <v>114.31</v>
      </c>
      <c r="G1153" s="34">
        <v>1040.3</v>
      </c>
      <c r="H1153" s="34">
        <v>50.05</v>
      </c>
    </row>
    <row r="1154" spans="1:8" x14ac:dyDescent="0.35">
      <c r="A1154" s="8" t="s">
        <v>32</v>
      </c>
      <c r="B1154" s="33">
        <v>2022</v>
      </c>
      <c r="C1154" s="8" t="s">
        <v>22</v>
      </c>
      <c r="D1154" s="33">
        <v>26936.48</v>
      </c>
      <c r="E1154" s="34">
        <v>27192.47</v>
      </c>
      <c r="F1154" s="34">
        <v>93.51</v>
      </c>
      <c r="G1154" s="34">
        <v>193.61</v>
      </c>
      <c r="H1154" s="34">
        <v>33.5</v>
      </c>
    </row>
    <row r="1155" spans="1:8" x14ac:dyDescent="0.35">
      <c r="A1155" s="8" t="s">
        <v>29</v>
      </c>
      <c r="B1155" s="33">
        <v>2023</v>
      </c>
      <c r="C1155" s="8" t="s">
        <v>11</v>
      </c>
      <c r="D1155" s="33">
        <v>47691.12</v>
      </c>
      <c r="E1155" s="34">
        <v>42560.6</v>
      </c>
      <c r="F1155" s="34">
        <v>97.16</v>
      </c>
      <c r="G1155" s="34">
        <v>476.43</v>
      </c>
      <c r="H1155" s="34">
        <v>39.74</v>
      </c>
    </row>
    <row r="1156" spans="1:8" x14ac:dyDescent="0.35">
      <c r="A1156" s="8" t="s">
        <v>29</v>
      </c>
      <c r="B1156" s="33">
        <v>2024</v>
      </c>
      <c r="C1156" s="8" t="s">
        <v>15</v>
      </c>
      <c r="D1156" s="33">
        <v>11463.72</v>
      </c>
      <c r="E1156" s="34">
        <v>10968.53</v>
      </c>
      <c r="F1156" s="34">
        <v>40.79</v>
      </c>
      <c r="G1156" s="34">
        <v>727.11</v>
      </c>
      <c r="H1156" s="34">
        <v>50.16</v>
      </c>
    </row>
    <row r="1157" spans="1:8" x14ac:dyDescent="0.35">
      <c r="A1157" s="8" t="s">
        <v>8</v>
      </c>
      <c r="B1157" s="33">
        <v>2021</v>
      </c>
      <c r="C1157" s="8" t="s">
        <v>25</v>
      </c>
      <c r="D1157" s="33">
        <v>6608.38</v>
      </c>
      <c r="E1157" s="34">
        <v>6213.4</v>
      </c>
      <c r="F1157" s="34">
        <v>38.130000000000003</v>
      </c>
      <c r="G1157" s="34">
        <v>311.27</v>
      </c>
      <c r="H1157" s="34">
        <v>53.58</v>
      </c>
    </row>
    <row r="1158" spans="1:8" x14ac:dyDescent="0.35">
      <c r="A1158" s="8" t="s">
        <v>23</v>
      </c>
      <c r="B1158" s="33">
        <v>2023</v>
      </c>
      <c r="C1158" s="8" t="s">
        <v>13</v>
      </c>
      <c r="D1158" s="33">
        <v>47354.14</v>
      </c>
      <c r="E1158" s="34">
        <v>37996.01</v>
      </c>
      <c r="F1158" s="34">
        <v>103.25</v>
      </c>
      <c r="G1158" s="34">
        <v>350.58</v>
      </c>
      <c r="H1158" s="34">
        <v>50</v>
      </c>
    </row>
    <row r="1159" spans="1:8" x14ac:dyDescent="0.35">
      <c r="A1159" s="8" t="s">
        <v>26</v>
      </c>
      <c r="B1159" s="33">
        <v>2023</v>
      </c>
      <c r="C1159" s="8" t="s">
        <v>11</v>
      </c>
      <c r="D1159" s="33">
        <v>49231.61</v>
      </c>
      <c r="E1159" s="34">
        <v>45743.9</v>
      </c>
      <c r="F1159" s="34">
        <v>43.04</v>
      </c>
      <c r="G1159" s="34">
        <v>971.47</v>
      </c>
      <c r="H1159" s="34">
        <v>39.590000000000003</v>
      </c>
    </row>
    <row r="1160" spans="1:8" x14ac:dyDescent="0.35">
      <c r="A1160" s="8" t="s">
        <v>24</v>
      </c>
      <c r="B1160" s="33">
        <v>2024</v>
      </c>
      <c r="C1160" s="8" t="s">
        <v>11</v>
      </c>
      <c r="D1160" s="33">
        <v>28293.200000000001</v>
      </c>
      <c r="E1160" s="34">
        <v>27917.29</v>
      </c>
      <c r="F1160" s="34">
        <v>136.94</v>
      </c>
      <c r="G1160" s="34">
        <v>1276.82</v>
      </c>
      <c r="H1160" s="34">
        <v>57.11</v>
      </c>
    </row>
    <row r="1161" spans="1:8" x14ac:dyDescent="0.35">
      <c r="A1161" s="8" t="s">
        <v>8</v>
      </c>
      <c r="B1161" s="33">
        <v>2018</v>
      </c>
      <c r="C1161" s="8" t="s">
        <v>13</v>
      </c>
      <c r="D1161" s="33">
        <v>22602.91</v>
      </c>
      <c r="E1161" s="34">
        <v>20190.34</v>
      </c>
      <c r="F1161" s="34">
        <v>83.28</v>
      </c>
      <c r="G1161" s="34">
        <v>1323.05</v>
      </c>
      <c r="H1161" s="34">
        <v>68.33</v>
      </c>
    </row>
    <row r="1162" spans="1:8" x14ac:dyDescent="0.35">
      <c r="A1162" s="8" t="s">
        <v>18</v>
      </c>
      <c r="B1162" s="33">
        <v>2021</v>
      </c>
      <c r="C1162" s="8" t="s">
        <v>25</v>
      </c>
      <c r="D1162" s="33">
        <v>15393.58</v>
      </c>
      <c r="E1162" s="34">
        <v>14761.96</v>
      </c>
      <c r="F1162" s="34">
        <v>181.57</v>
      </c>
      <c r="G1162" s="34">
        <v>242.72</v>
      </c>
      <c r="H1162" s="34">
        <v>69.69</v>
      </c>
    </row>
    <row r="1163" spans="1:8" x14ac:dyDescent="0.35">
      <c r="A1163" s="8" t="s">
        <v>12</v>
      </c>
      <c r="B1163" s="33">
        <v>2023</v>
      </c>
      <c r="C1163" s="8" t="s">
        <v>15</v>
      </c>
      <c r="D1163" s="33">
        <v>29574.47</v>
      </c>
      <c r="E1163" s="34">
        <v>34769.68</v>
      </c>
      <c r="F1163" s="34">
        <v>136.65</v>
      </c>
      <c r="G1163" s="34">
        <v>495.08</v>
      </c>
      <c r="H1163" s="34">
        <v>51.01</v>
      </c>
    </row>
    <row r="1164" spans="1:8" x14ac:dyDescent="0.35">
      <c r="A1164" s="8" t="s">
        <v>12</v>
      </c>
      <c r="B1164" s="33">
        <v>2023</v>
      </c>
      <c r="C1164" s="8" t="s">
        <v>15</v>
      </c>
      <c r="D1164" s="33">
        <v>6355.69</v>
      </c>
      <c r="E1164" s="34">
        <v>6599.21</v>
      </c>
      <c r="F1164" s="34">
        <v>37.450000000000003</v>
      </c>
      <c r="G1164" s="34">
        <v>821.11</v>
      </c>
      <c r="H1164" s="34">
        <v>30.92</v>
      </c>
    </row>
    <row r="1165" spans="1:8" x14ac:dyDescent="0.35">
      <c r="A1165" s="8" t="s">
        <v>16</v>
      </c>
      <c r="B1165" s="33">
        <v>2020</v>
      </c>
      <c r="C1165" s="8" t="s">
        <v>15</v>
      </c>
      <c r="D1165" s="33">
        <v>17056.13</v>
      </c>
      <c r="E1165" s="34">
        <v>17884.77</v>
      </c>
      <c r="F1165" s="34">
        <v>149.27000000000001</v>
      </c>
      <c r="G1165" s="34">
        <v>1382.2</v>
      </c>
      <c r="H1165" s="34">
        <v>40.42</v>
      </c>
    </row>
    <row r="1166" spans="1:8" x14ac:dyDescent="0.35">
      <c r="A1166" s="8" t="s">
        <v>33</v>
      </c>
      <c r="B1166" s="33">
        <v>2021</v>
      </c>
      <c r="C1166" s="8" t="s">
        <v>15</v>
      </c>
      <c r="D1166" s="33">
        <v>40625.93</v>
      </c>
      <c r="E1166" s="34">
        <v>36992.57</v>
      </c>
      <c r="F1166" s="34">
        <v>39.86</v>
      </c>
      <c r="G1166" s="34">
        <v>883.42</v>
      </c>
      <c r="H1166" s="34">
        <v>52.06</v>
      </c>
    </row>
    <row r="1167" spans="1:8" x14ac:dyDescent="0.35">
      <c r="A1167" s="8" t="s">
        <v>27</v>
      </c>
      <c r="B1167" s="33">
        <v>2019</v>
      </c>
      <c r="C1167" s="8" t="s">
        <v>15</v>
      </c>
      <c r="D1167" s="33">
        <v>3365.2</v>
      </c>
      <c r="E1167" s="34">
        <v>3182.65</v>
      </c>
      <c r="F1167" s="34">
        <v>100.43</v>
      </c>
      <c r="G1167" s="34">
        <v>16.690000000000001</v>
      </c>
      <c r="H1167" s="34">
        <v>69.53</v>
      </c>
    </row>
    <row r="1168" spans="1:8" x14ac:dyDescent="0.35">
      <c r="A1168" s="8" t="s">
        <v>14</v>
      </c>
      <c r="B1168" s="33">
        <v>2022</v>
      </c>
      <c r="C1168" s="8" t="s">
        <v>22</v>
      </c>
      <c r="D1168" s="33">
        <v>21759.95</v>
      </c>
      <c r="E1168" s="34">
        <v>20158.29</v>
      </c>
      <c r="F1168" s="34">
        <v>178.59</v>
      </c>
      <c r="G1168" s="34">
        <v>267.77</v>
      </c>
      <c r="H1168" s="34">
        <v>68.790000000000006</v>
      </c>
    </row>
    <row r="1169" spans="1:8" x14ac:dyDescent="0.35">
      <c r="A1169" s="8" t="s">
        <v>35</v>
      </c>
      <c r="B1169" s="33">
        <v>2019</v>
      </c>
      <c r="C1169" s="8" t="s">
        <v>13</v>
      </c>
      <c r="D1169" s="33">
        <v>24930.080000000002</v>
      </c>
      <c r="E1169" s="34">
        <v>26461.72</v>
      </c>
      <c r="F1169" s="34">
        <v>127.68</v>
      </c>
      <c r="G1169" s="34">
        <v>95.47</v>
      </c>
      <c r="H1169" s="34">
        <v>44.17</v>
      </c>
    </row>
    <row r="1170" spans="1:8" x14ac:dyDescent="0.35">
      <c r="A1170" s="8" t="s">
        <v>8</v>
      </c>
      <c r="B1170" s="33">
        <v>2019</v>
      </c>
      <c r="C1170" s="8" t="s">
        <v>19</v>
      </c>
      <c r="D1170" s="33">
        <v>19096.71</v>
      </c>
      <c r="E1170" s="34">
        <v>18273.39</v>
      </c>
      <c r="F1170" s="34">
        <v>128.91999999999999</v>
      </c>
      <c r="G1170" s="34">
        <v>481.02</v>
      </c>
      <c r="H1170" s="34">
        <v>62.67</v>
      </c>
    </row>
    <row r="1171" spans="1:8" x14ac:dyDescent="0.35">
      <c r="A1171" s="8" t="s">
        <v>12</v>
      </c>
      <c r="B1171" s="33">
        <v>2024</v>
      </c>
      <c r="C1171" s="8" t="s">
        <v>9</v>
      </c>
      <c r="D1171" s="33">
        <v>38728.720000000001</v>
      </c>
      <c r="E1171" s="34">
        <v>35494.629999999997</v>
      </c>
      <c r="F1171" s="34">
        <v>160.46</v>
      </c>
      <c r="G1171" s="34">
        <v>160.58000000000001</v>
      </c>
      <c r="H1171" s="34">
        <v>62.81</v>
      </c>
    </row>
    <row r="1172" spans="1:8" x14ac:dyDescent="0.35">
      <c r="A1172" s="8" t="s">
        <v>35</v>
      </c>
      <c r="B1172" s="33">
        <v>2018</v>
      </c>
      <c r="C1172" s="8" t="s">
        <v>15</v>
      </c>
      <c r="D1172" s="33">
        <v>35649.51</v>
      </c>
      <c r="E1172" s="34">
        <v>30541.38</v>
      </c>
      <c r="F1172" s="34">
        <v>67.02</v>
      </c>
      <c r="G1172" s="34">
        <v>653.66</v>
      </c>
      <c r="H1172" s="34">
        <v>35.020000000000003</v>
      </c>
    </row>
    <row r="1173" spans="1:8" x14ac:dyDescent="0.35">
      <c r="A1173" s="8" t="s">
        <v>23</v>
      </c>
      <c r="B1173" s="33">
        <v>2018</v>
      </c>
      <c r="C1173" s="8" t="s">
        <v>25</v>
      </c>
      <c r="D1173" s="33">
        <v>47890.2</v>
      </c>
      <c r="E1173" s="34">
        <v>49580.18</v>
      </c>
      <c r="F1173" s="34">
        <v>145.56</v>
      </c>
      <c r="G1173" s="34">
        <v>668.13</v>
      </c>
      <c r="H1173" s="34">
        <v>55.47</v>
      </c>
    </row>
    <row r="1174" spans="1:8" x14ac:dyDescent="0.35">
      <c r="A1174" s="8" t="s">
        <v>33</v>
      </c>
      <c r="B1174" s="33">
        <v>2020</v>
      </c>
      <c r="C1174" s="8" t="s">
        <v>25</v>
      </c>
      <c r="D1174" s="33">
        <v>8003.98</v>
      </c>
      <c r="E1174" s="34">
        <v>6499.63</v>
      </c>
      <c r="F1174" s="34">
        <v>75.42</v>
      </c>
      <c r="G1174" s="34">
        <v>48</v>
      </c>
      <c r="H1174" s="34">
        <v>57.46</v>
      </c>
    </row>
    <row r="1175" spans="1:8" x14ac:dyDescent="0.35">
      <c r="A1175" s="8" t="s">
        <v>14</v>
      </c>
      <c r="B1175" s="33">
        <v>2018</v>
      </c>
      <c r="C1175" s="8" t="s">
        <v>11</v>
      </c>
      <c r="D1175" s="33">
        <v>22064.87</v>
      </c>
      <c r="E1175" s="34">
        <v>20476.45</v>
      </c>
      <c r="F1175" s="34">
        <v>113.47</v>
      </c>
      <c r="G1175" s="34">
        <v>243.26</v>
      </c>
      <c r="H1175" s="34">
        <v>39.82</v>
      </c>
    </row>
    <row r="1176" spans="1:8" x14ac:dyDescent="0.35">
      <c r="A1176" s="8" t="s">
        <v>12</v>
      </c>
      <c r="B1176" s="33">
        <v>2024</v>
      </c>
      <c r="C1176" s="8" t="s">
        <v>22</v>
      </c>
      <c r="D1176" s="33">
        <v>3513.33</v>
      </c>
      <c r="E1176" s="34">
        <v>4052.67</v>
      </c>
      <c r="F1176" s="34">
        <v>133.87</v>
      </c>
      <c r="G1176" s="34">
        <v>363.3</v>
      </c>
      <c r="H1176" s="34">
        <v>54.85</v>
      </c>
    </row>
    <row r="1177" spans="1:8" x14ac:dyDescent="0.35">
      <c r="A1177" s="8" t="s">
        <v>32</v>
      </c>
      <c r="B1177" s="33">
        <v>2023</v>
      </c>
      <c r="C1177" s="8" t="s">
        <v>25</v>
      </c>
      <c r="D1177" s="33">
        <v>48403.15</v>
      </c>
      <c r="E1177" s="34">
        <v>54948.5</v>
      </c>
      <c r="F1177" s="34">
        <v>175.17</v>
      </c>
      <c r="G1177" s="34">
        <v>160.13999999999999</v>
      </c>
      <c r="H1177" s="34">
        <v>36.299999999999997</v>
      </c>
    </row>
    <row r="1178" spans="1:8" x14ac:dyDescent="0.35">
      <c r="A1178" s="8" t="s">
        <v>32</v>
      </c>
      <c r="B1178" s="33">
        <v>2019</v>
      </c>
      <c r="C1178" s="8" t="s">
        <v>20</v>
      </c>
      <c r="D1178" s="33">
        <v>18317.53</v>
      </c>
      <c r="E1178" s="34">
        <v>19745.29</v>
      </c>
      <c r="F1178" s="34">
        <v>74.400000000000006</v>
      </c>
      <c r="G1178" s="34">
        <v>403.38</v>
      </c>
      <c r="H1178" s="34">
        <v>33.950000000000003</v>
      </c>
    </row>
    <row r="1179" spans="1:8" x14ac:dyDescent="0.35">
      <c r="A1179" s="8" t="s">
        <v>14</v>
      </c>
      <c r="B1179" s="33">
        <v>2024</v>
      </c>
      <c r="C1179" s="8" t="s">
        <v>11</v>
      </c>
      <c r="D1179" s="33">
        <v>11808.79</v>
      </c>
      <c r="E1179" s="34">
        <v>9716.69</v>
      </c>
      <c r="F1179" s="34">
        <v>26.98</v>
      </c>
      <c r="G1179" s="34">
        <v>929.6</v>
      </c>
      <c r="H1179" s="34">
        <v>47.29</v>
      </c>
    </row>
    <row r="1180" spans="1:8" x14ac:dyDescent="0.35">
      <c r="A1180" s="8" t="s">
        <v>29</v>
      </c>
      <c r="B1180" s="33">
        <v>2018</v>
      </c>
      <c r="C1180" s="8" t="s">
        <v>11</v>
      </c>
      <c r="D1180" s="33">
        <v>6439.2</v>
      </c>
      <c r="E1180" s="34">
        <v>5394.1</v>
      </c>
      <c r="F1180" s="34">
        <v>26.84</v>
      </c>
      <c r="G1180" s="34">
        <v>93.18</v>
      </c>
      <c r="H1180" s="34">
        <v>51.99</v>
      </c>
    </row>
    <row r="1181" spans="1:8" x14ac:dyDescent="0.35">
      <c r="A1181" s="8" t="s">
        <v>29</v>
      </c>
      <c r="B1181" s="33">
        <v>2024</v>
      </c>
      <c r="C1181" s="8" t="s">
        <v>22</v>
      </c>
      <c r="D1181" s="33">
        <v>43174.51</v>
      </c>
      <c r="E1181" s="34">
        <v>44863.41</v>
      </c>
      <c r="F1181" s="34">
        <v>106.07</v>
      </c>
      <c r="G1181" s="34">
        <v>1045.29</v>
      </c>
      <c r="H1181" s="34">
        <v>66.83</v>
      </c>
    </row>
    <row r="1182" spans="1:8" x14ac:dyDescent="0.35">
      <c r="A1182" s="8" t="s">
        <v>34</v>
      </c>
      <c r="B1182" s="33">
        <v>2021</v>
      </c>
      <c r="C1182" s="8" t="s">
        <v>13</v>
      </c>
      <c r="D1182" s="33">
        <v>48267.58</v>
      </c>
      <c r="E1182" s="34">
        <v>51264.82</v>
      </c>
      <c r="F1182" s="34">
        <v>36.409999999999997</v>
      </c>
      <c r="G1182" s="34">
        <v>330.84</v>
      </c>
      <c r="H1182" s="34">
        <v>57.51</v>
      </c>
    </row>
    <row r="1183" spans="1:8" x14ac:dyDescent="0.35">
      <c r="A1183" s="8" t="s">
        <v>32</v>
      </c>
      <c r="B1183" s="33">
        <v>2024</v>
      </c>
      <c r="C1183" s="8" t="s">
        <v>22</v>
      </c>
      <c r="D1183" s="33">
        <v>29213.17</v>
      </c>
      <c r="E1183" s="34">
        <v>32840.660000000003</v>
      </c>
      <c r="F1183" s="34">
        <v>196.08</v>
      </c>
      <c r="G1183" s="34">
        <v>720.28</v>
      </c>
      <c r="H1183" s="34">
        <v>61.88</v>
      </c>
    </row>
    <row r="1184" spans="1:8" x14ac:dyDescent="0.35">
      <c r="A1184" s="8" t="s">
        <v>28</v>
      </c>
      <c r="B1184" s="33">
        <v>2020</v>
      </c>
      <c r="C1184" s="8" t="s">
        <v>22</v>
      </c>
      <c r="D1184" s="33">
        <v>8903.52</v>
      </c>
      <c r="E1184" s="34">
        <v>9527.7900000000009</v>
      </c>
      <c r="F1184" s="34">
        <v>47.76</v>
      </c>
      <c r="G1184" s="34">
        <v>1394.72</v>
      </c>
      <c r="H1184" s="34">
        <v>38.950000000000003</v>
      </c>
    </row>
    <row r="1185" spans="1:8" x14ac:dyDescent="0.35">
      <c r="A1185" s="8" t="s">
        <v>33</v>
      </c>
      <c r="B1185" s="33">
        <v>2022</v>
      </c>
      <c r="C1185" s="8" t="s">
        <v>15</v>
      </c>
      <c r="D1185" s="33">
        <v>23262.53</v>
      </c>
      <c r="E1185" s="34">
        <v>25824.94</v>
      </c>
      <c r="F1185" s="34">
        <v>75.900000000000006</v>
      </c>
      <c r="G1185" s="34">
        <v>1263.71</v>
      </c>
      <c r="H1185" s="34">
        <v>30.63</v>
      </c>
    </row>
    <row r="1186" spans="1:8" x14ac:dyDescent="0.35">
      <c r="A1186" s="8" t="s">
        <v>34</v>
      </c>
      <c r="B1186" s="33">
        <v>2023</v>
      </c>
      <c r="C1186" s="8" t="s">
        <v>9</v>
      </c>
      <c r="D1186" s="33">
        <v>30114.14</v>
      </c>
      <c r="E1186" s="34">
        <v>35677.050000000003</v>
      </c>
      <c r="F1186" s="34">
        <v>48.9</v>
      </c>
      <c r="G1186" s="34">
        <v>609.87</v>
      </c>
      <c r="H1186" s="34">
        <v>49.16</v>
      </c>
    </row>
    <row r="1187" spans="1:8" x14ac:dyDescent="0.35">
      <c r="A1187" s="8" t="s">
        <v>17</v>
      </c>
      <c r="B1187" s="33">
        <v>2024</v>
      </c>
      <c r="C1187" s="8" t="s">
        <v>25</v>
      </c>
      <c r="D1187" s="33">
        <v>45901.37</v>
      </c>
      <c r="E1187" s="34">
        <v>45831.98</v>
      </c>
      <c r="F1187" s="34">
        <v>85.68</v>
      </c>
      <c r="G1187" s="34">
        <v>1026.24</v>
      </c>
      <c r="H1187" s="34">
        <v>49.64</v>
      </c>
    </row>
    <row r="1188" spans="1:8" x14ac:dyDescent="0.35">
      <c r="A1188" s="8" t="s">
        <v>29</v>
      </c>
      <c r="B1188" s="33">
        <v>2019</v>
      </c>
      <c r="C1188" s="8" t="s">
        <v>19</v>
      </c>
      <c r="D1188" s="33">
        <v>48620.25</v>
      </c>
      <c r="E1188" s="34">
        <v>50301.37</v>
      </c>
      <c r="F1188" s="34">
        <v>173.14</v>
      </c>
      <c r="G1188" s="34">
        <v>516.41</v>
      </c>
      <c r="H1188" s="34">
        <v>31.3</v>
      </c>
    </row>
    <row r="1189" spans="1:8" x14ac:dyDescent="0.35">
      <c r="A1189" s="8" t="s">
        <v>31</v>
      </c>
      <c r="B1189" s="33">
        <v>2020</v>
      </c>
      <c r="C1189" s="8" t="s">
        <v>20</v>
      </c>
      <c r="D1189" s="33">
        <v>32827.879999999997</v>
      </c>
      <c r="E1189" s="34">
        <v>34463.61</v>
      </c>
      <c r="F1189" s="34">
        <v>140.44</v>
      </c>
      <c r="G1189" s="34">
        <v>437.66</v>
      </c>
      <c r="H1189" s="34">
        <v>68.53</v>
      </c>
    </row>
    <row r="1190" spans="1:8" x14ac:dyDescent="0.35">
      <c r="A1190" s="8" t="s">
        <v>27</v>
      </c>
      <c r="B1190" s="33">
        <v>2023</v>
      </c>
      <c r="C1190" s="8" t="s">
        <v>25</v>
      </c>
      <c r="D1190" s="33">
        <v>40840.5</v>
      </c>
      <c r="E1190" s="34">
        <v>38524.82</v>
      </c>
      <c r="F1190" s="34">
        <v>141.79</v>
      </c>
      <c r="G1190" s="34">
        <v>1368.67</v>
      </c>
      <c r="H1190" s="34">
        <v>41.5</v>
      </c>
    </row>
    <row r="1191" spans="1:8" x14ac:dyDescent="0.35">
      <c r="A1191" s="8" t="s">
        <v>26</v>
      </c>
      <c r="B1191" s="33">
        <v>2023</v>
      </c>
      <c r="C1191" s="8" t="s">
        <v>11</v>
      </c>
      <c r="D1191" s="33">
        <v>18777.45</v>
      </c>
      <c r="E1191" s="34">
        <v>20043.849999999999</v>
      </c>
      <c r="F1191" s="34">
        <v>126.6</v>
      </c>
      <c r="G1191" s="34">
        <v>744.7</v>
      </c>
      <c r="H1191" s="34">
        <v>41.41</v>
      </c>
    </row>
    <row r="1192" spans="1:8" x14ac:dyDescent="0.35">
      <c r="A1192" s="8" t="s">
        <v>28</v>
      </c>
      <c r="B1192" s="33">
        <v>2023</v>
      </c>
      <c r="C1192" s="8" t="s">
        <v>19</v>
      </c>
      <c r="D1192" s="33">
        <v>26903.69</v>
      </c>
      <c r="E1192" s="34">
        <v>24908.69</v>
      </c>
      <c r="F1192" s="34">
        <v>35.1</v>
      </c>
      <c r="G1192" s="34">
        <v>623.29999999999995</v>
      </c>
      <c r="H1192" s="34">
        <v>41.26</v>
      </c>
    </row>
    <row r="1193" spans="1:8" x14ac:dyDescent="0.35">
      <c r="A1193" s="8" t="s">
        <v>24</v>
      </c>
      <c r="B1193" s="33">
        <v>2022</v>
      </c>
      <c r="C1193" s="8" t="s">
        <v>13</v>
      </c>
      <c r="D1193" s="33">
        <v>25753.42</v>
      </c>
      <c r="E1193" s="34">
        <v>25942.47</v>
      </c>
      <c r="F1193" s="34">
        <v>71.510000000000005</v>
      </c>
      <c r="G1193" s="34">
        <v>577.14</v>
      </c>
      <c r="H1193" s="34">
        <v>65.23</v>
      </c>
    </row>
    <row r="1194" spans="1:8" x14ac:dyDescent="0.35">
      <c r="A1194" s="8" t="s">
        <v>10</v>
      </c>
      <c r="B1194" s="33">
        <v>2019</v>
      </c>
      <c r="C1194" s="8" t="s">
        <v>13</v>
      </c>
      <c r="D1194" s="33">
        <v>27999.75</v>
      </c>
      <c r="E1194" s="34">
        <v>26735.279999999999</v>
      </c>
      <c r="F1194" s="34">
        <v>92.09</v>
      </c>
      <c r="G1194" s="34">
        <v>593.34</v>
      </c>
      <c r="H1194" s="34">
        <v>33.81</v>
      </c>
    </row>
    <row r="1195" spans="1:8" x14ac:dyDescent="0.35">
      <c r="A1195" s="8" t="s">
        <v>17</v>
      </c>
      <c r="B1195" s="33">
        <v>2021</v>
      </c>
      <c r="C1195" s="8" t="s">
        <v>11</v>
      </c>
      <c r="D1195" s="33">
        <v>12115.15</v>
      </c>
      <c r="E1195" s="34">
        <v>14281.97</v>
      </c>
      <c r="F1195" s="34">
        <v>190.82</v>
      </c>
      <c r="G1195" s="34">
        <v>58.01</v>
      </c>
      <c r="H1195" s="34">
        <v>49.03</v>
      </c>
    </row>
    <row r="1196" spans="1:8" x14ac:dyDescent="0.35">
      <c r="A1196" s="8" t="s">
        <v>31</v>
      </c>
      <c r="B1196" s="33">
        <v>2023</v>
      </c>
      <c r="C1196" s="8" t="s">
        <v>11</v>
      </c>
      <c r="D1196" s="33">
        <v>12372.33</v>
      </c>
      <c r="E1196" s="34">
        <v>12415.82</v>
      </c>
      <c r="F1196" s="34">
        <v>138.16999999999999</v>
      </c>
      <c r="G1196" s="34">
        <v>1138.27</v>
      </c>
      <c r="H1196" s="34">
        <v>52.01</v>
      </c>
    </row>
    <row r="1197" spans="1:8" x14ac:dyDescent="0.35">
      <c r="A1197" s="8" t="s">
        <v>21</v>
      </c>
      <c r="B1197" s="33">
        <v>2024</v>
      </c>
      <c r="C1197" s="8" t="s">
        <v>11</v>
      </c>
      <c r="D1197" s="33">
        <v>17657.47</v>
      </c>
      <c r="E1197" s="34">
        <v>18438.18</v>
      </c>
      <c r="F1197" s="34">
        <v>75.73</v>
      </c>
      <c r="G1197" s="34">
        <v>276.64</v>
      </c>
      <c r="H1197" s="34">
        <v>47.82</v>
      </c>
    </row>
    <row r="1198" spans="1:8" x14ac:dyDescent="0.35">
      <c r="A1198" s="8" t="s">
        <v>12</v>
      </c>
      <c r="B1198" s="33">
        <v>2019</v>
      </c>
      <c r="C1198" s="8" t="s">
        <v>9</v>
      </c>
      <c r="D1198" s="33">
        <v>3536.85</v>
      </c>
      <c r="E1198" s="34">
        <v>3057.2</v>
      </c>
      <c r="F1198" s="34">
        <v>48.25</v>
      </c>
      <c r="G1198" s="34">
        <v>113.82</v>
      </c>
      <c r="H1198" s="34">
        <v>66.44</v>
      </c>
    </row>
    <row r="1199" spans="1:8" x14ac:dyDescent="0.35">
      <c r="A1199" s="8" t="s">
        <v>10</v>
      </c>
      <c r="B1199" s="33">
        <v>2023</v>
      </c>
      <c r="C1199" s="8" t="s">
        <v>9</v>
      </c>
      <c r="D1199" s="33">
        <v>18031.41</v>
      </c>
      <c r="E1199" s="34">
        <v>19215.43</v>
      </c>
      <c r="F1199" s="34">
        <v>85.46</v>
      </c>
      <c r="G1199" s="34">
        <v>365.47</v>
      </c>
      <c r="H1199" s="34">
        <v>36.96</v>
      </c>
    </row>
    <row r="1200" spans="1:8" x14ac:dyDescent="0.35">
      <c r="A1200" s="8" t="s">
        <v>29</v>
      </c>
      <c r="B1200" s="33">
        <v>2023</v>
      </c>
      <c r="C1200" s="8" t="s">
        <v>25</v>
      </c>
      <c r="D1200" s="33">
        <v>5790.86</v>
      </c>
      <c r="E1200" s="34">
        <v>5547.58</v>
      </c>
      <c r="F1200" s="34">
        <v>28.85</v>
      </c>
      <c r="G1200" s="34">
        <v>1214.8599999999999</v>
      </c>
      <c r="H1200" s="34">
        <v>45.32</v>
      </c>
    </row>
    <row r="1201" spans="1:8" x14ac:dyDescent="0.35">
      <c r="A1201" s="8" t="s">
        <v>12</v>
      </c>
      <c r="B1201" s="33">
        <v>2018</v>
      </c>
      <c r="C1201" s="8" t="s">
        <v>9</v>
      </c>
      <c r="D1201" s="33">
        <v>13636.34</v>
      </c>
      <c r="E1201" s="34">
        <v>15668.2</v>
      </c>
      <c r="F1201" s="34">
        <v>37.1</v>
      </c>
      <c r="G1201" s="34">
        <v>979.09</v>
      </c>
      <c r="H1201" s="34">
        <v>48.46</v>
      </c>
    </row>
    <row r="1202" spans="1:8" x14ac:dyDescent="0.35">
      <c r="A1202" s="8" t="s">
        <v>31</v>
      </c>
      <c r="B1202" s="33">
        <v>2018</v>
      </c>
      <c r="C1202" s="8" t="s">
        <v>20</v>
      </c>
      <c r="D1202" s="33">
        <v>49181.19</v>
      </c>
      <c r="E1202" s="34">
        <v>58225.68</v>
      </c>
      <c r="F1202" s="34">
        <v>87.31</v>
      </c>
      <c r="G1202" s="34">
        <v>222.31</v>
      </c>
      <c r="H1202" s="34">
        <v>31.87</v>
      </c>
    </row>
    <row r="1203" spans="1:8" x14ac:dyDescent="0.35">
      <c r="A1203" s="8" t="s">
        <v>14</v>
      </c>
      <c r="B1203" s="33">
        <v>2023</v>
      </c>
      <c r="C1203" s="8" t="s">
        <v>25</v>
      </c>
      <c r="D1203" s="33">
        <v>44497.57</v>
      </c>
      <c r="E1203" s="34">
        <v>46476.28</v>
      </c>
      <c r="F1203" s="34">
        <v>172.75</v>
      </c>
      <c r="G1203" s="34">
        <v>247.47</v>
      </c>
      <c r="H1203" s="34">
        <v>57</v>
      </c>
    </row>
    <row r="1204" spans="1:8" x14ac:dyDescent="0.35">
      <c r="A1204" s="8" t="s">
        <v>33</v>
      </c>
      <c r="B1204" s="33">
        <v>2024</v>
      </c>
      <c r="C1204" s="8" t="s">
        <v>11</v>
      </c>
      <c r="D1204" s="33">
        <v>30053.52</v>
      </c>
      <c r="E1204" s="34">
        <v>34959.69</v>
      </c>
      <c r="F1204" s="34">
        <v>133.09</v>
      </c>
      <c r="G1204" s="34">
        <v>1193.69</v>
      </c>
      <c r="H1204" s="34">
        <v>57.82</v>
      </c>
    </row>
    <row r="1205" spans="1:8" x14ac:dyDescent="0.35">
      <c r="A1205" s="8" t="s">
        <v>29</v>
      </c>
      <c r="B1205" s="33">
        <v>2021</v>
      </c>
      <c r="C1205" s="8" t="s">
        <v>25</v>
      </c>
      <c r="D1205" s="33">
        <v>11568.16</v>
      </c>
      <c r="E1205" s="34">
        <v>9672.02</v>
      </c>
      <c r="F1205" s="34">
        <v>97.03</v>
      </c>
      <c r="G1205" s="34">
        <v>1370.86</v>
      </c>
      <c r="H1205" s="34">
        <v>33.18</v>
      </c>
    </row>
    <row r="1206" spans="1:8" x14ac:dyDescent="0.35">
      <c r="A1206" s="8" t="s">
        <v>23</v>
      </c>
      <c r="B1206" s="33">
        <v>2020</v>
      </c>
      <c r="C1206" s="8" t="s">
        <v>22</v>
      </c>
      <c r="D1206" s="33">
        <v>5266.26</v>
      </c>
      <c r="E1206" s="34">
        <v>5549.69</v>
      </c>
      <c r="F1206" s="34">
        <v>25.38</v>
      </c>
      <c r="G1206" s="34">
        <v>1303.24</v>
      </c>
      <c r="H1206" s="34">
        <v>34.659999999999997</v>
      </c>
    </row>
    <row r="1207" spans="1:8" x14ac:dyDescent="0.35">
      <c r="A1207" s="8" t="s">
        <v>31</v>
      </c>
      <c r="B1207" s="33">
        <v>2019</v>
      </c>
      <c r="C1207" s="8" t="s">
        <v>13</v>
      </c>
      <c r="D1207" s="33">
        <v>31877.19</v>
      </c>
      <c r="E1207" s="34">
        <v>35845.519999999997</v>
      </c>
      <c r="F1207" s="34">
        <v>130.19</v>
      </c>
      <c r="G1207" s="34">
        <v>887.49</v>
      </c>
      <c r="H1207" s="34">
        <v>53.39</v>
      </c>
    </row>
    <row r="1208" spans="1:8" x14ac:dyDescent="0.35">
      <c r="A1208" s="8" t="s">
        <v>24</v>
      </c>
      <c r="B1208" s="33">
        <v>2024</v>
      </c>
      <c r="C1208" s="8" t="s">
        <v>11</v>
      </c>
      <c r="D1208" s="33">
        <v>4538.1099999999997</v>
      </c>
      <c r="E1208" s="34">
        <v>4999.1400000000003</v>
      </c>
      <c r="F1208" s="34">
        <v>26.16</v>
      </c>
      <c r="G1208" s="34">
        <v>932.89</v>
      </c>
      <c r="H1208" s="34">
        <v>61.71</v>
      </c>
    </row>
    <row r="1209" spans="1:8" x14ac:dyDescent="0.35">
      <c r="A1209" s="8" t="s">
        <v>12</v>
      </c>
      <c r="B1209" s="33">
        <v>2022</v>
      </c>
      <c r="C1209" s="8" t="s">
        <v>13</v>
      </c>
      <c r="D1209" s="33">
        <v>6965.54</v>
      </c>
      <c r="E1209" s="34">
        <v>6131.14</v>
      </c>
      <c r="F1209" s="34">
        <v>174.3</v>
      </c>
      <c r="G1209" s="34">
        <v>84.59</v>
      </c>
      <c r="H1209" s="34">
        <v>31.59</v>
      </c>
    </row>
    <row r="1210" spans="1:8" x14ac:dyDescent="0.35">
      <c r="A1210" s="8" t="s">
        <v>35</v>
      </c>
      <c r="B1210" s="33">
        <v>2019</v>
      </c>
      <c r="C1210" s="8" t="s">
        <v>9</v>
      </c>
      <c r="D1210" s="33">
        <v>27308.53</v>
      </c>
      <c r="E1210" s="34">
        <v>30169.81</v>
      </c>
      <c r="F1210" s="34">
        <v>145.63</v>
      </c>
      <c r="G1210" s="34">
        <v>1217.18</v>
      </c>
      <c r="H1210" s="34">
        <v>62.68</v>
      </c>
    </row>
    <row r="1211" spans="1:8" x14ac:dyDescent="0.35">
      <c r="A1211" s="8" t="s">
        <v>28</v>
      </c>
      <c r="B1211" s="33">
        <v>2022</v>
      </c>
      <c r="C1211" s="8" t="s">
        <v>15</v>
      </c>
      <c r="D1211" s="33">
        <v>13803</v>
      </c>
      <c r="E1211" s="34">
        <v>12865.32</v>
      </c>
      <c r="F1211" s="34">
        <v>185.07</v>
      </c>
      <c r="G1211" s="34">
        <v>957.42</v>
      </c>
      <c r="H1211" s="34">
        <v>66.260000000000005</v>
      </c>
    </row>
    <row r="1212" spans="1:8" x14ac:dyDescent="0.35">
      <c r="A1212" s="8" t="s">
        <v>10</v>
      </c>
      <c r="B1212" s="33">
        <v>2022</v>
      </c>
      <c r="C1212" s="8" t="s">
        <v>9</v>
      </c>
      <c r="D1212" s="33">
        <v>2428.52</v>
      </c>
      <c r="E1212" s="34">
        <v>2418.17</v>
      </c>
      <c r="F1212" s="34">
        <v>52.27</v>
      </c>
      <c r="G1212" s="34">
        <v>70.69</v>
      </c>
      <c r="H1212" s="34">
        <v>61.93</v>
      </c>
    </row>
    <row r="1213" spans="1:8" x14ac:dyDescent="0.35">
      <c r="A1213" s="8" t="s">
        <v>14</v>
      </c>
      <c r="B1213" s="33">
        <v>2021</v>
      </c>
      <c r="C1213" s="8" t="s">
        <v>15</v>
      </c>
      <c r="D1213" s="33">
        <v>2584.39</v>
      </c>
      <c r="E1213" s="34">
        <v>2194.85</v>
      </c>
      <c r="F1213" s="34">
        <v>43.57</v>
      </c>
      <c r="G1213" s="34">
        <v>1142.6300000000001</v>
      </c>
      <c r="H1213" s="34">
        <v>62.44</v>
      </c>
    </row>
    <row r="1214" spans="1:8" x14ac:dyDescent="0.35">
      <c r="A1214" s="8" t="s">
        <v>18</v>
      </c>
      <c r="B1214" s="33">
        <v>2020</v>
      </c>
      <c r="C1214" s="8" t="s">
        <v>9</v>
      </c>
      <c r="D1214" s="33">
        <v>17092.310000000001</v>
      </c>
      <c r="E1214" s="34">
        <v>14508.6</v>
      </c>
      <c r="F1214" s="34">
        <v>109.47</v>
      </c>
      <c r="G1214" s="34">
        <v>834.86</v>
      </c>
      <c r="H1214" s="34">
        <v>57.62</v>
      </c>
    </row>
    <row r="1215" spans="1:8" x14ac:dyDescent="0.35">
      <c r="A1215" s="8" t="s">
        <v>10</v>
      </c>
      <c r="B1215" s="33">
        <v>2024</v>
      </c>
      <c r="C1215" s="8" t="s">
        <v>22</v>
      </c>
      <c r="D1215" s="33">
        <v>27988.79</v>
      </c>
      <c r="E1215" s="34">
        <v>32506.92</v>
      </c>
      <c r="F1215" s="34">
        <v>60.95</v>
      </c>
      <c r="G1215" s="34">
        <v>543.37</v>
      </c>
      <c r="H1215" s="34">
        <v>56.63</v>
      </c>
    </row>
    <row r="1216" spans="1:8" x14ac:dyDescent="0.35">
      <c r="A1216" s="8" t="s">
        <v>35</v>
      </c>
      <c r="B1216" s="33">
        <v>2018</v>
      </c>
      <c r="C1216" s="8" t="s">
        <v>13</v>
      </c>
      <c r="D1216" s="33">
        <v>28969</v>
      </c>
      <c r="E1216" s="34">
        <v>23933.02</v>
      </c>
      <c r="F1216" s="34">
        <v>164.35</v>
      </c>
      <c r="G1216" s="34">
        <v>855.14</v>
      </c>
      <c r="H1216" s="34">
        <v>47.29</v>
      </c>
    </row>
    <row r="1217" spans="1:8" x14ac:dyDescent="0.35">
      <c r="A1217" s="8" t="s">
        <v>31</v>
      </c>
      <c r="B1217" s="33">
        <v>2024</v>
      </c>
      <c r="C1217" s="8" t="s">
        <v>25</v>
      </c>
      <c r="D1217" s="33">
        <v>46936.57</v>
      </c>
      <c r="E1217" s="34">
        <v>47407.6</v>
      </c>
      <c r="F1217" s="34">
        <v>87.18</v>
      </c>
      <c r="G1217" s="34">
        <v>1057.21</v>
      </c>
      <c r="H1217" s="34">
        <v>35.090000000000003</v>
      </c>
    </row>
    <row r="1218" spans="1:8" x14ac:dyDescent="0.35">
      <c r="A1218" s="8" t="s">
        <v>17</v>
      </c>
      <c r="B1218" s="33">
        <v>2021</v>
      </c>
      <c r="C1218" s="8" t="s">
        <v>20</v>
      </c>
      <c r="D1218" s="33">
        <v>3242.71</v>
      </c>
      <c r="E1218" s="34">
        <v>3746.18</v>
      </c>
      <c r="F1218" s="34">
        <v>160.22</v>
      </c>
      <c r="G1218" s="34">
        <v>966.49</v>
      </c>
      <c r="H1218" s="34">
        <v>39.96</v>
      </c>
    </row>
    <row r="1219" spans="1:8" x14ac:dyDescent="0.35">
      <c r="A1219" s="8" t="s">
        <v>24</v>
      </c>
      <c r="B1219" s="33">
        <v>2022</v>
      </c>
      <c r="C1219" s="8" t="s">
        <v>9</v>
      </c>
      <c r="D1219" s="33">
        <v>46965.32</v>
      </c>
      <c r="E1219" s="34">
        <v>54387.08</v>
      </c>
      <c r="F1219" s="34">
        <v>173.34</v>
      </c>
      <c r="G1219" s="34">
        <v>948.45</v>
      </c>
      <c r="H1219" s="34">
        <v>44.49</v>
      </c>
    </row>
    <row r="1220" spans="1:8" x14ac:dyDescent="0.35">
      <c r="A1220" s="8" t="s">
        <v>29</v>
      </c>
      <c r="B1220" s="33">
        <v>2024</v>
      </c>
      <c r="C1220" s="8" t="s">
        <v>9</v>
      </c>
      <c r="D1220" s="33">
        <v>2283.1</v>
      </c>
      <c r="E1220" s="34">
        <v>2654.6</v>
      </c>
      <c r="F1220" s="34">
        <v>116.93</v>
      </c>
      <c r="G1220" s="34">
        <v>344.81</v>
      </c>
      <c r="H1220" s="34">
        <v>49.01</v>
      </c>
    </row>
    <row r="1221" spans="1:8" x14ac:dyDescent="0.35">
      <c r="A1221" s="8" t="s">
        <v>33</v>
      </c>
      <c r="B1221" s="33">
        <v>2021</v>
      </c>
      <c r="C1221" s="8" t="s">
        <v>19</v>
      </c>
      <c r="D1221" s="33">
        <v>11088.64</v>
      </c>
      <c r="E1221" s="34">
        <v>11899.26</v>
      </c>
      <c r="F1221" s="34">
        <v>194.12</v>
      </c>
      <c r="G1221" s="34">
        <v>67.8</v>
      </c>
      <c r="H1221" s="34">
        <v>69.17</v>
      </c>
    </row>
    <row r="1222" spans="1:8" x14ac:dyDescent="0.35">
      <c r="A1222" s="8" t="s">
        <v>23</v>
      </c>
      <c r="B1222" s="33">
        <v>2024</v>
      </c>
      <c r="C1222" s="8" t="s">
        <v>20</v>
      </c>
      <c r="D1222" s="33">
        <v>1899.36</v>
      </c>
      <c r="E1222" s="34">
        <v>2058.86</v>
      </c>
      <c r="F1222" s="34">
        <v>49.89</v>
      </c>
      <c r="G1222" s="34">
        <v>955.05</v>
      </c>
      <c r="H1222" s="34">
        <v>55.36</v>
      </c>
    </row>
    <row r="1223" spans="1:8" x14ac:dyDescent="0.35">
      <c r="A1223" s="8" t="s">
        <v>32</v>
      </c>
      <c r="B1223" s="33">
        <v>2020</v>
      </c>
      <c r="C1223" s="8" t="s">
        <v>19</v>
      </c>
      <c r="D1223" s="33">
        <v>46552.07</v>
      </c>
      <c r="E1223" s="34">
        <v>47859.25</v>
      </c>
      <c r="F1223" s="34">
        <v>52.98</v>
      </c>
      <c r="G1223" s="34">
        <v>1217.9000000000001</v>
      </c>
      <c r="H1223" s="34">
        <v>41.51</v>
      </c>
    </row>
    <row r="1224" spans="1:8" x14ac:dyDescent="0.35">
      <c r="A1224" s="8" t="s">
        <v>23</v>
      </c>
      <c r="B1224" s="33">
        <v>2024</v>
      </c>
      <c r="C1224" s="8" t="s">
        <v>19</v>
      </c>
      <c r="D1224" s="33">
        <v>37391.39</v>
      </c>
      <c r="E1224" s="34">
        <v>39782.839999999997</v>
      </c>
      <c r="F1224" s="34">
        <v>133.13</v>
      </c>
      <c r="G1224" s="34">
        <v>732.21</v>
      </c>
      <c r="H1224" s="34">
        <v>42.74</v>
      </c>
    </row>
    <row r="1225" spans="1:8" x14ac:dyDescent="0.35">
      <c r="A1225" s="8" t="s">
        <v>26</v>
      </c>
      <c r="B1225" s="33">
        <v>2022</v>
      </c>
      <c r="C1225" s="8" t="s">
        <v>25</v>
      </c>
      <c r="D1225" s="33">
        <v>7366.15</v>
      </c>
      <c r="E1225" s="34">
        <v>6829.31</v>
      </c>
      <c r="F1225" s="34">
        <v>58.14</v>
      </c>
      <c r="G1225" s="34">
        <v>1384.79</v>
      </c>
      <c r="H1225" s="34">
        <v>46.29</v>
      </c>
    </row>
    <row r="1226" spans="1:8" x14ac:dyDescent="0.35">
      <c r="A1226" s="8" t="s">
        <v>34</v>
      </c>
      <c r="B1226" s="33">
        <v>2019</v>
      </c>
      <c r="C1226" s="8" t="s">
        <v>9</v>
      </c>
      <c r="D1226" s="33">
        <v>23779.37</v>
      </c>
      <c r="E1226" s="34">
        <v>21406.66</v>
      </c>
      <c r="F1226" s="34">
        <v>46.56</v>
      </c>
      <c r="G1226" s="34">
        <v>920.09</v>
      </c>
      <c r="H1226" s="34">
        <v>43.06</v>
      </c>
    </row>
    <row r="1227" spans="1:8" x14ac:dyDescent="0.35">
      <c r="A1227" s="8" t="s">
        <v>12</v>
      </c>
      <c r="B1227" s="33">
        <v>2020</v>
      </c>
      <c r="C1227" s="8" t="s">
        <v>15</v>
      </c>
      <c r="D1227" s="33">
        <v>10337.469999999999</v>
      </c>
      <c r="E1227" s="34">
        <v>9683.93</v>
      </c>
      <c r="F1227" s="34">
        <v>113.35</v>
      </c>
      <c r="G1227" s="34">
        <v>206.67</v>
      </c>
      <c r="H1227" s="34">
        <v>68.489999999999995</v>
      </c>
    </row>
    <row r="1228" spans="1:8" x14ac:dyDescent="0.35">
      <c r="A1228" s="8" t="s">
        <v>26</v>
      </c>
      <c r="B1228" s="33">
        <v>2021</v>
      </c>
      <c r="C1228" s="8" t="s">
        <v>20</v>
      </c>
      <c r="D1228" s="33">
        <v>41640.33</v>
      </c>
      <c r="E1228" s="34">
        <v>43340.61</v>
      </c>
      <c r="F1228" s="34">
        <v>191.43</v>
      </c>
      <c r="G1228" s="34">
        <v>344.95</v>
      </c>
      <c r="H1228" s="34">
        <v>65.66</v>
      </c>
    </row>
    <row r="1229" spans="1:8" x14ac:dyDescent="0.35">
      <c r="A1229" s="8" t="s">
        <v>34</v>
      </c>
      <c r="B1229" s="33">
        <v>2019</v>
      </c>
      <c r="C1229" s="8" t="s">
        <v>11</v>
      </c>
      <c r="D1229" s="33">
        <v>21968.71</v>
      </c>
      <c r="E1229" s="34">
        <v>22440.31</v>
      </c>
      <c r="F1229" s="34">
        <v>26.83</v>
      </c>
      <c r="G1229" s="34">
        <v>906.9</v>
      </c>
      <c r="H1229" s="34">
        <v>56.18</v>
      </c>
    </row>
    <row r="1230" spans="1:8" x14ac:dyDescent="0.35">
      <c r="A1230" s="8" t="s">
        <v>10</v>
      </c>
      <c r="B1230" s="33">
        <v>2018</v>
      </c>
      <c r="C1230" s="8" t="s">
        <v>25</v>
      </c>
      <c r="D1230" s="33">
        <v>26762.3</v>
      </c>
      <c r="E1230" s="34">
        <v>31233.33</v>
      </c>
      <c r="F1230" s="34">
        <v>118.97</v>
      </c>
      <c r="G1230" s="34">
        <v>849.75</v>
      </c>
      <c r="H1230" s="34">
        <v>58.74</v>
      </c>
    </row>
    <row r="1231" spans="1:8" x14ac:dyDescent="0.35">
      <c r="A1231" s="8" t="s">
        <v>27</v>
      </c>
      <c r="B1231" s="33">
        <v>2019</v>
      </c>
      <c r="C1231" s="8" t="s">
        <v>15</v>
      </c>
      <c r="D1231" s="33">
        <v>43125.3</v>
      </c>
      <c r="E1231" s="34">
        <v>42468.9</v>
      </c>
      <c r="F1231" s="34">
        <v>137.49</v>
      </c>
      <c r="G1231" s="34">
        <v>304.73</v>
      </c>
      <c r="H1231" s="34">
        <v>31.72</v>
      </c>
    </row>
    <row r="1232" spans="1:8" x14ac:dyDescent="0.35">
      <c r="A1232" s="8" t="s">
        <v>35</v>
      </c>
      <c r="B1232" s="33">
        <v>2022</v>
      </c>
      <c r="C1232" s="8" t="s">
        <v>9</v>
      </c>
      <c r="D1232" s="33">
        <v>8983.57</v>
      </c>
      <c r="E1232" s="34">
        <v>7739.29</v>
      </c>
      <c r="F1232" s="34">
        <v>190.57</v>
      </c>
      <c r="G1232" s="34">
        <v>146.56</v>
      </c>
      <c r="H1232" s="34">
        <v>53.63</v>
      </c>
    </row>
    <row r="1233" spans="1:8" x14ac:dyDescent="0.35">
      <c r="A1233" s="8" t="s">
        <v>29</v>
      </c>
      <c r="B1233" s="33">
        <v>2021</v>
      </c>
      <c r="C1233" s="8" t="s">
        <v>19</v>
      </c>
      <c r="D1233" s="33">
        <v>7873.09</v>
      </c>
      <c r="E1233" s="34">
        <v>6701.54</v>
      </c>
      <c r="F1233" s="34">
        <v>22.45</v>
      </c>
      <c r="G1233" s="34">
        <v>690.77</v>
      </c>
      <c r="H1233" s="34">
        <v>40.380000000000003</v>
      </c>
    </row>
    <row r="1234" spans="1:8" x14ac:dyDescent="0.35">
      <c r="A1234" s="8" t="s">
        <v>12</v>
      </c>
      <c r="B1234" s="33">
        <v>2024</v>
      </c>
      <c r="C1234" s="8" t="s">
        <v>22</v>
      </c>
      <c r="D1234" s="33">
        <v>24319.52</v>
      </c>
      <c r="E1234" s="34">
        <v>28927.51</v>
      </c>
      <c r="F1234" s="34">
        <v>77.55</v>
      </c>
      <c r="G1234" s="34">
        <v>162.22999999999999</v>
      </c>
      <c r="H1234" s="34">
        <v>34.26</v>
      </c>
    </row>
    <row r="1235" spans="1:8" x14ac:dyDescent="0.35">
      <c r="A1235" s="8" t="s">
        <v>28</v>
      </c>
      <c r="B1235" s="33">
        <v>2021</v>
      </c>
      <c r="C1235" s="8" t="s">
        <v>13</v>
      </c>
      <c r="D1235" s="33">
        <v>18546.11</v>
      </c>
      <c r="E1235" s="34">
        <v>20056.32</v>
      </c>
      <c r="F1235" s="34">
        <v>101.23</v>
      </c>
      <c r="G1235" s="34">
        <v>223.02</v>
      </c>
      <c r="H1235" s="34">
        <v>37.61</v>
      </c>
    </row>
    <row r="1236" spans="1:8" x14ac:dyDescent="0.35">
      <c r="A1236" s="8" t="s">
        <v>27</v>
      </c>
      <c r="B1236" s="33">
        <v>2023</v>
      </c>
      <c r="C1236" s="8" t="s">
        <v>15</v>
      </c>
      <c r="D1236" s="33">
        <v>7137.78</v>
      </c>
      <c r="E1236" s="34">
        <v>8416.94</v>
      </c>
      <c r="F1236" s="34">
        <v>55.96</v>
      </c>
      <c r="G1236" s="34">
        <v>552.89</v>
      </c>
      <c r="H1236" s="34">
        <v>35.4</v>
      </c>
    </row>
    <row r="1237" spans="1:8" x14ac:dyDescent="0.35">
      <c r="A1237" s="8" t="s">
        <v>26</v>
      </c>
      <c r="B1237" s="33">
        <v>2021</v>
      </c>
      <c r="C1237" s="8" t="s">
        <v>9</v>
      </c>
      <c r="D1237" s="33">
        <v>984.24</v>
      </c>
      <c r="E1237" s="34">
        <v>1145.43</v>
      </c>
      <c r="F1237" s="34">
        <v>66.260000000000005</v>
      </c>
      <c r="G1237" s="34">
        <v>250.68</v>
      </c>
      <c r="H1237" s="34">
        <v>58.75</v>
      </c>
    </row>
    <row r="1238" spans="1:8" x14ac:dyDescent="0.35">
      <c r="A1238" s="8" t="s">
        <v>23</v>
      </c>
      <c r="B1238" s="33">
        <v>2018</v>
      </c>
      <c r="C1238" s="8" t="s">
        <v>9</v>
      </c>
      <c r="D1238" s="33">
        <v>6945.83</v>
      </c>
      <c r="E1238" s="34">
        <v>7957.41</v>
      </c>
      <c r="F1238" s="34">
        <v>138.30000000000001</v>
      </c>
      <c r="G1238" s="34">
        <v>423.6</v>
      </c>
      <c r="H1238" s="34">
        <v>49.16</v>
      </c>
    </row>
    <row r="1239" spans="1:8" x14ac:dyDescent="0.35">
      <c r="A1239" s="8" t="s">
        <v>30</v>
      </c>
      <c r="B1239" s="33">
        <v>2020</v>
      </c>
      <c r="C1239" s="8" t="s">
        <v>20</v>
      </c>
      <c r="D1239" s="33">
        <v>26627.11</v>
      </c>
      <c r="E1239" s="34">
        <v>25354.01</v>
      </c>
      <c r="F1239" s="34">
        <v>192.78</v>
      </c>
      <c r="G1239" s="34">
        <v>909.69</v>
      </c>
      <c r="H1239" s="34">
        <v>47.93</v>
      </c>
    </row>
    <row r="1240" spans="1:8" x14ac:dyDescent="0.35">
      <c r="A1240" s="8" t="s">
        <v>21</v>
      </c>
      <c r="B1240" s="33">
        <v>2023</v>
      </c>
      <c r="C1240" s="8" t="s">
        <v>22</v>
      </c>
      <c r="D1240" s="33">
        <v>18189.87</v>
      </c>
      <c r="E1240" s="34">
        <v>16385.439999999999</v>
      </c>
      <c r="F1240" s="34">
        <v>92.06</v>
      </c>
      <c r="G1240" s="34">
        <v>922.1</v>
      </c>
      <c r="H1240" s="34">
        <v>46.46</v>
      </c>
    </row>
    <row r="1241" spans="1:8" x14ac:dyDescent="0.35">
      <c r="A1241" s="8" t="s">
        <v>16</v>
      </c>
      <c r="B1241" s="33">
        <v>2018</v>
      </c>
      <c r="C1241" s="8" t="s">
        <v>15</v>
      </c>
      <c r="D1241" s="33">
        <v>20373.650000000001</v>
      </c>
      <c r="E1241" s="34">
        <v>16421.79</v>
      </c>
      <c r="F1241" s="34">
        <v>152.54</v>
      </c>
      <c r="G1241" s="34">
        <v>1319.83</v>
      </c>
      <c r="H1241" s="34">
        <v>38.46</v>
      </c>
    </row>
    <row r="1242" spans="1:8" x14ac:dyDescent="0.35">
      <c r="A1242" s="8" t="s">
        <v>32</v>
      </c>
      <c r="B1242" s="33">
        <v>2019</v>
      </c>
      <c r="C1242" s="8" t="s">
        <v>20</v>
      </c>
      <c r="D1242" s="33">
        <v>16467.12</v>
      </c>
      <c r="E1242" s="34">
        <v>17287.740000000002</v>
      </c>
      <c r="F1242" s="34">
        <v>27.18</v>
      </c>
      <c r="G1242" s="34">
        <v>445.21</v>
      </c>
      <c r="H1242" s="34">
        <v>49.26</v>
      </c>
    </row>
    <row r="1243" spans="1:8" x14ac:dyDescent="0.35">
      <c r="A1243" s="8" t="s">
        <v>31</v>
      </c>
      <c r="B1243" s="33">
        <v>2019</v>
      </c>
      <c r="C1243" s="8" t="s">
        <v>13</v>
      </c>
      <c r="D1243" s="33">
        <v>21037.73</v>
      </c>
      <c r="E1243" s="34">
        <v>22514.98</v>
      </c>
      <c r="F1243" s="34">
        <v>153.85</v>
      </c>
      <c r="G1243" s="34">
        <v>1030.98</v>
      </c>
      <c r="H1243" s="34">
        <v>36.130000000000003</v>
      </c>
    </row>
    <row r="1244" spans="1:8" x14ac:dyDescent="0.35">
      <c r="A1244" s="8" t="s">
        <v>10</v>
      </c>
      <c r="B1244" s="33">
        <v>2019</v>
      </c>
      <c r="C1244" s="8" t="s">
        <v>19</v>
      </c>
      <c r="D1244" s="33">
        <v>36073.050000000003</v>
      </c>
      <c r="E1244" s="34">
        <v>31463.71</v>
      </c>
      <c r="F1244" s="34">
        <v>169.16</v>
      </c>
      <c r="G1244" s="34">
        <v>1279.81</v>
      </c>
      <c r="H1244" s="34">
        <v>60.87</v>
      </c>
    </row>
    <row r="1245" spans="1:8" x14ac:dyDescent="0.35">
      <c r="A1245" s="8" t="s">
        <v>12</v>
      </c>
      <c r="B1245" s="33">
        <v>2020</v>
      </c>
      <c r="C1245" s="8" t="s">
        <v>25</v>
      </c>
      <c r="D1245" s="33">
        <v>3079.36</v>
      </c>
      <c r="E1245" s="34">
        <v>3527</v>
      </c>
      <c r="F1245" s="34">
        <v>195.07</v>
      </c>
      <c r="G1245" s="34">
        <v>782.84</v>
      </c>
      <c r="H1245" s="34">
        <v>64.31</v>
      </c>
    </row>
    <row r="1246" spans="1:8" x14ac:dyDescent="0.35">
      <c r="A1246" s="8" t="s">
        <v>33</v>
      </c>
      <c r="B1246" s="33">
        <v>2024</v>
      </c>
      <c r="C1246" s="8" t="s">
        <v>11</v>
      </c>
      <c r="D1246" s="33">
        <v>35706.01</v>
      </c>
      <c r="E1246" s="34">
        <v>31406.22</v>
      </c>
      <c r="F1246" s="34">
        <v>162.59</v>
      </c>
      <c r="G1246" s="34">
        <v>1276.55</v>
      </c>
      <c r="H1246" s="34">
        <v>56.51</v>
      </c>
    </row>
    <row r="1247" spans="1:8" x14ac:dyDescent="0.35">
      <c r="A1247" s="8" t="s">
        <v>32</v>
      </c>
      <c r="B1247" s="33">
        <v>2023</v>
      </c>
      <c r="C1247" s="8" t="s">
        <v>15</v>
      </c>
      <c r="D1247" s="33">
        <v>5754.93</v>
      </c>
      <c r="E1247" s="34">
        <v>4784.1400000000003</v>
      </c>
      <c r="F1247" s="34">
        <v>79.150000000000006</v>
      </c>
      <c r="G1247" s="34">
        <v>313.05</v>
      </c>
      <c r="H1247" s="34">
        <v>63.89</v>
      </c>
    </row>
    <row r="1248" spans="1:8" x14ac:dyDescent="0.35">
      <c r="A1248" s="8" t="s">
        <v>17</v>
      </c>
      <c r="B1248" s="33">
        <v>2020</v>
      </c>
      <c r="C1248" s="8" t="s">
        <v>15</v>
      </c>
      <c r="D1248" s="33">
        <v>13026.67</v>
      </c>
      <c r="E1248" s="34">
        <v>13313.56</v>
      </c>
      <c r="F1248" s="34">
        <v>158.25</v>
      </c>
      <c r="G1248" s="34">
        <v>1052.69</v>
      </c>
      <c r="H1248" s="34">
        <v>58.18</v>
      </c>
    </row>
    <row r="1249" spans="1:8" x14ac:dyDescent="0.35">
      <c r="A1249" s="8" t="s">
        <v>16</v>
      </c>
      <c r="B1249" s="33">
        <v>2020</v>
      </c>
      <c r="C1249" s="8" t="s">
        <v>9</v>
      </c>
      <c r="D1249" s="33">
        <v>3279.14</v>
      </c>
      <c r="E1249" s="34">
        <v>2760.93</v>
      </c>
      <c r="F1249" s="34">
        <v>35.35</v>
      </c>
      <c r="G1249" s="34">
        <v>726.66</v>
      </c>
      <c r="H1249" s="34">
        <v>54.27</v>
      </c>
    </row>
    <row r="1250" spans="1:8" x14ac:dyDescent="0.35">
      <c r="A1250" s="8" t="s">
        <v>29</v>
      </c>
      <c r="B1250" s="33">
        <v>2023</v>
      </c>
      <c r="C1250" s="8" t="s">
        <v>22</v>
      </c>
      <c r="D1250" s="33">
        <v>13016.73</v>
      </c>
      <c r="E1250" s="34">
        <v>15553.12</v>
      </c>
      <c r="F1250" s="34">
        <v>92.19</v>
      </c>
      <c r="G1250" s="34">
        <v>746.25</v>
      </c>
      <c r="H1250" s="34">
        <v>40.14</v>
      </c>
    </row>
    <row r="1251" spans="1:8" x14ac:dyDescent="0.35">
      <c r="A1251" s="8" t="s">
        <v>29</v>
      </c>
      <c r="B1251" s="33">
        <v>2019</v>
      </c>
      <c r="C1251" s="8" t="s">
        <v>19</v>
      </c>
      <c r="D1251" s="33">
        <v>9304.41</v>
      </c>
      <c r="E1251" s="34">
        <v>8444</v>
      </c>
      <c r="F1251" s="34">
        <v>140.97999999999999</v>
      </c>
      <c r="G1251" s="34">
        <v>148.06</v>
      </c>
      <c r="H1251" s="34">
        <v>68.98</v>
      </c>
    </row>
    <row r="1252" spans="1:8" x14ac:dyDescent="0.35">
      <c r="A1252" s="8" t="s">
        <v>18</v>
      </c>
      <c r="B1252" s="33">
        <v>2024</v>
      </c>
      <c r="C1252" s="8" t="s">
        <v>22</v>
      </c>
      <c r="D1252" s="33">
        <v>20686.919999999998</v>
      </c>
      <c r="E1252" s="34">
        <v>24116.77</v>
      </c>
      <c r="F1252" s="34">
        <v>84.96</v>
      </c>
      <c r="G1252" s="34">
        <v>894.16</v>
      </c>
      <c r="H1252" s="34">
        <v>46.65</v>
      </c>
    </row>
    <row r="1253" spans="1:8" x14ac:dyDescent="0.35">
      <c r="A1253" s="8" t="s">
        <v>35</v>
      </c>
      <c r="B1253" s="33">
        <v>2019</v>
      </c>
      <c r="C1253" s="8" t="s">
        <v>19</v>
      </c>
      <c r="D1253" s="33">
        <v>48460.2</v>
      </c>
      <c r="E1253" s="34">
        <v>51958.64</v>
      </c>
      <c r="F1253" s="34">
        <v>102.93</v>
      </c>
      <c r="G1253" s="34">
        <v>900.43</v>
      </c>
      <c r="H1253" s="34">
        <v>66.22</v>
      </c>
    </row>
    <row r="1254" spans="1:8" x14ac:dyDescent="0.35">
      <c r="A1254" s="8" t="s">
        <v>33</v>
      </c>
      <c r="B1254" s="33">
        <v>2020</v>
      </c>
      <c r="C1254" s="8" t="s">
        <v>9</v>
      </c>
      <c r="D1254" s="33">
        <v>39265.39</v>
      </c>
      <c r="E1254" s="34">
        <v>44449.77</v>
      </c>
      <c r="F1254" s="34">
        <v>157.66</v>
      </c>
      <c r="G1254" s="34">
        <v>509.82</v>
      </c>
      <c r="H1254" s="34">
        <v>48.73</v>
      </c>
    </row>
    <row r="1255" spans="1:8" x14ac:dyDescent="0.35">
      <c r="A1255" s="8" t="s">
        <v>21</v>
      </c>
      <c r="B1255" s="33">
        <v>2018</v>
      </c>
      <c r="C1255" s="8" t="s">
        <v>11</v>
      </c>
      <c r="D1255" s="33">
        <v>8152.32</v>
      </c>
      <c r="E1255" s="34">
        <v>7400.81</v>
      </c>
      <c r="F1255" s="34">
        <v>138.08000000000001</v>
      </c>
      <c r="G1255" s="34">
        <v>1378.44</v>
      </c>
      <c r="H1255" s="34">
        <v>34.369999999999997</v>
      </c>
    </row>
    <row r="1256" spans="1:8" x14ac:dyDescent="0.35">
      <c r="A1256" s="8" t="s">
        <v>24</v>
      </c>
      <c r="B1256" s="33">
        <v>2022</v>
      </c>
      <c r="C1256" s="8" t="s">
        <v>25</v>
      </c>
      <c r="D1256" s="33">
        <v>22652.62</v>
      </c>
      <c r="E1256" s="34">
        <v>25093.08</v>
      </c>
      <c r="F1256" s="34">
        <v>123.3</v>
      </c>
      <c r="G1256" s="34">
        <v>1249.55</v>
      </c>
      <c r="H1256" s="34">
        <v>64.540000000000006</v>
      </c>
    </row>
    <row r="1257" spans="1:8" x14ac:dyDescent="0.35">
      <c r="A1257" s="8" t="s">
        <v>24</v>
      </c>
      <c r="B1257" s="33">
        <v>2019</v>
      </c>
      <c r="C1257" s="8" t="s">
        <v>11</v>
      </c>
      <c r="D1257" s="33">
        <v>38067.96</v>
      </c>
      <c r="E1257" s="34">
        <v>31816.14</v>
      </c>
      <c r="F1257" s="34">
        <v>35.07</v>
      </c>
      <c r="G1257" s="34">
        <v>341.19</v>
      </c>
      <c r="H1257" s="34">
        <v>51.86</v>
      </c>
    </row>
    <row r="1258" spans="1:8" x14ac:dyDescent="0.35">
      <c r="A1258" s="8" t="s">
        <v>18</v>
      </c>
      <c r="B1258" s="33">
        <v>2022</v>
      </c>
      <c r="C1258" s="8" t="s">
        <v>22</v>
      </c>
      <c r="D1258" s="33">
        <v>35280.5</v>
      </c>
      <c r="E1258" s="34">
        <v>35456.5</v>
      </c>
      <c r="F1258" s="34">
        <v>199.44</v>
      </c>
      <c r="G1258" s="34">
        <v>859.08</v>
      </c>
      <c r="H1258" s="34">
        <v>60.34</v>
      </c>
    </row>
    <row r="1259" spans="1:8" x14ac:dyDescent="0.35">
      <c r="A1259" s="8" t="s">
        <v>23</v>
      </c>
      <c r="B1259" s="33">
        <v>2018</v>
      </c>
      <c r="C1259" s="8" t="s">
        <v>22</v>
      </c>
      <c r="D1259" s="33">
        <v>1788.01</v>
      </c>
      <c r="E1259" s="34">
        <v>1952.56</v>
      </c>
      <c r="F1259" s="34">
        <v>159.02000000000001</v>
      </c>
      <c r="G1259" s="34">
        <v>430.13</v>
      </c>
      <c r="H1259" s="34">
        <v>68.52</v>
      </c>
    </row>
    <row r="1260" spans="1:8" x14ac:dyDescent="0.35">
      <c r="A1260" s="8" t="s">
        <v>29</v>
      </c>
      <c r="B1260" s="33">
        <v>2020</v>
      </c>
      <c r="C1260" s="8" t="s">
        <v>25</v>
      </c>
      <c r="D1260" s="33">
        <v>9646.2000000000007</v>
      </c>
      <c r="E1260" s="34">
        <v>9480.76</v>
      </c>
      <c r="F1260" s="34">
        <v>116.66</v>
      </c>
      <c r="G1260" s="34">
        <v>138.97999999999999</v>
      </c>
      <c r="H1260" s="34">
        <v>63.29</v>
      </c>
    </row>
    <row r="1261" spans="1:8" x14ac:dyDescent="0.35">
      <c r="A1261" s="8" t="s">
        <v>35</v>
      </c>
      <c r="B1261" s="33">
        <v>2022</v>
      </c>
      <c r="C1261" s="8" t="s">
        <v>19</v>
      </c>
      <c r="D1261" s="33">
        <v>41263.64</v>
      </c>
      <c r="E1261" s="34">
        <v>35583.19</v>
      </c>
      <c r="F1261" s="34">
        <v>37.78</v>
      </c>
      <c r="G1261" s="34">
        <v>417.22</v>
      </c>
      <c r="H1261" s="34">
        <v>40.68</v>
      </c>
    </row>
    <row r="1262" spans="1:8" x14ac:dyDescent="0.35">
      <c r="A1262" s="8" t="s">
        <v>34</v>
      </c>
      <c r="B1262" s="33">
        <v>2022</v>
      </c>
      <c r="C1262" s="8" t="s">
        <v>20</v>
      </c>
      <c r="D1262" s="33">
        <v>6234.85</v>
      </c>
      <c r="E1262" s="34">
        <v>7062.98</v>
      </c>
      <c r="F1262" s="34">
        <v>21.23</v>
      </c>
      <c r="G1262" s="34">
        <v>508.75</v>
      </c>
      <c r="H1262" s="34">
        <v>64.790000000000006</v>
      </c>
    </row>
    <row r="1263" spans="1:8" x14ac:dyDescent="0.35">
      <c r="A1263" s="8" t="s">
        <v>16</v>
      </c>
      <c r="B1263" s="33">
        <v>2019</v>
      </c>
      <c r="C1263" s="8" t="s">
        <v>22</v>
      </c>
      <c r="D1263" s="33">
        <v>45354.77</v>
      </c>
      <c r="E1263" s="34">
        <v>41336.720000000001</v>
      </c>
      <c r="F1263" s="34">
        <v>99.36</v>
      </c>
      <c r="G1263" s="34">
        <v>464.47</v>
      </c>
      <c r="H1263" s="34">
        <v>69.319999999999993</v>
      </c>
    </row>
    <row r="1264" spans="1:8" x14ac:dyDescent="0.35">
      <c r="A1264" s="8" t="s">
        <v>29</v>
      </c>
      <c r="B1264" s="33">
        <v>2019</v>
      </c>
      <c r="C1264" s="8" t="s">
        <v>11</v>
      </c>
      <c r="D1264" s="33">
        <v>9084.0300000000007</v>
      </c>
      <c r="E1264" s="34">
        <v>9204.48</v>
      </c>
      <c r="F1264" s="34">
        <v>170.75</v>
      </c>
      <c r="G1264" s="34">
        <v>1145.19</v>
      </c>
      <c r="H1264" s="34">
        <v>69.709999999999994</v>
      </c>
    </row>
    <row r="1265" spans="1:8" x14ac:dyDescent="0.35">
      <c r="A1265" s="8" t="s">
        <v>29</v>
      </c>
      <c r="B1265" s="33">
        <v>2021</v>
      </c>
      <c r="C1265" s="8" t="s">
        <v>19</v>
      </c>
      <c r="D1265" s="33">
        <v>10339.44</v>
      </c>
      <c r="E1265" s="34">
        <v>10235.950000000001</v>
      </c>
      <c r="F1265" s="34">
        <v>55.67</v>
      </c>
      <c r="G1265" s="34">
        <v>884.98</v>
      </c>
      <c r="H1265" s="34">
        <v>43.93</v>
      </c>
    </row>
    <row r="1266" spans="1:8" x14ac:dyDescent="0.35">
      <c r="A1266" s="8" t="s">
        <v>27</v>
      </c>
      <c r="B1266" s="33">
        <v>2018</v>
      </c>
      <c r="C1266" s="8" t="s">
        <v>20</v>
      </c>
      <c r="D1266" s="33">
        <v>41688.480000000003</v>
      </c>
      <c r="E1266" s="34">
        <v>39891.050000000003</v>
      </c>
      <c r="F1266" s="34">
        <v>116.11</v>
      </c>
      <c r="G1266" s="34">
        <v>516.22</v>
      </c>
      <c r="H1266" s="34">
        <v>62.66</v>
      </c>
    </row>
    <row r="1267" spans="1:8" x14ac:dyDescent="0.35">
      <c r="A1267" s="8" t="s">
        <v>29</v>
      </c>
      <c r="B1267" s="33">
        <v>2018</v>
      </c>
      <c r="C1267" s="8" t="s">
        <v>15</v>
      </c>
      <c r="D1267" s="33">
        <v>48530.06</v>
      </c>
      <c r="E1267" s="34">
        <v>49974.84</v>
      </c>
      <c r="F1267" s="34">
        <v>58.56</v>
      </c>
      <c r="G1267" s="34">
        <v>652.6</v>
      </c>
      <c r="H1267" s="34">
        <v>69.91</v>
      </c>
    </row>
    <row r="1268" spans="1:8" x14ac:dyDescent="0.35">
      <c r="A1268" s="8" t="s">
        <v>31</v>
      </c>
      <c r="B1268" s="33">
        <v>2024</v>
      </c>
      <c r="C1268" s="8" t="s">
        <v>11</v>
      </c>
      <c r="D1268" s="33">
        <v>22659.37</v>
      </c>
      <c r="E1268" s="34">
        <v>26691.89</v>
      </c>
      <c r="F1268" s="34">
        <v>78.150000000000006</v>
      </c>
      <c r="G1268" s="34">
        <v>1129.9000000000001</v>
      </c>
      <c r="H1268" s="34">
        <v>56.07</v>
      </c>
    </row>
    <row r="1269" spans="1:8" x14ac:dyDescent="0.35">
      <c r="A1269" s="8" t="s">
        <v>17</v>
      </c>
      <c r="B1269" s="33">
        <v>2020</v>
      </c>
      <c r="C1269" s="8" t="s">
        <v>20</v>
      </c>
      <c r="D1269" s="33">
        <v>49413.98</v>
      </c>
      <c r="E1269" s="34">
        <v>43555.28</v>
      </c>
      <c r="F1269" s="34">
        <v>171.55</v>
      </c>
      <c r="G1269" s="34">
        <v>664.24</v>
      </c>
      <c r="H1269" s="34">
        <v>47.65</v>
      </c>
    </row>
    <row r="1270" spans="1:8" x14ac:dyDescent="0.35">
      <c r="A1270" s="8" t="s">
        <v>33</v>
      </c>
      <c r="B1270" s="33">
        <v>2023</v>
      </c>
      <c r="C1270" s="8" t="s">
        <v>20</v>
      </c>
      <c r="D1270" s="33">
        <v>27421.17</v>
      </c>
      <c r="E1270" s="34">
        <v>22348.6</v>
      </c>
      <c r="F1270" s="34">
        <v>84.8</v>
      </c>
      <c r="G1270" s="34">
        <v>915.98</v>
      </c>
      <c r="H1270" s="34">
        <v>35.380000000000003</v>
      </c>
    </row>
    <row r="1271" spans="1:8" x14ac:dyDescent="0.35">
      <c r="A1271" s="8" t="s">
        <v>35</v>
      </c>
      <c r="B1271" s="33">
        <v>2024</v>
      </c>
      <c r="C1271" s="8" t="s">
        <v>20</v>
      </c>
      <c r="D1271" s="33">
        <v>14393.52</v>
      </c>
      <c r="E1271" s="34">
        <v>12636.77</v>
      </c>
      <c r="F1271" s="34">
        <v>189.58</v>
      </c>
      <c r="G1271" s="34">
        <v>407.1</v>
      </c>
      <c r="H1271" s="34">
        <v>31.49</v>
      </c>
    </row>
    <row r="1272" spans="1:8" x14ac:dyDescent="0.35">
      <c r="A1272" s="8" t="s">
        <v>30</v>
      </c>
      <c r="B1272" s="33">
        <v>2022</v>
      </c>
      <c r="C1272" s="8" t="s">
        <v>25</v>
      </c>
      <c r="D1272" s="33">
        <v>16359</v>
      </c>
      <c r="E1272" s="34">
        <v>17432.88</v>
      </c>
      <c r="F1272" s="34">
        <v>197.08</v>
      </c>
      <c r="G1272" s="34">
        <v>525.36</v>
      </c>
      <c r="H1272" s="34">
        <v>49.28</v>
      </c>
    </row>
    <row r="1273" spans="1:8" x14ac:dyDescent="0.35">
      <c r="A1273" s="8" t="s">
        <v>32</v>
      </c>
      <c r="B1273" s="33">
        <v>2023</v>
      </c>
      <c r="C1273" s="8" t="s">
        <v>19</v>
      </c>
      <c r="D1273" s="33">
        <v>8175.92</v>
      </c>
      <c r="E1273" s="34">
        <v>8432.6</v>
      </c>
      <c r="F1273" s="34">
        <v>34.19</v>
      </c>
      <c r="G1273" s="34">
        <v>294.24</v>
      </c>
      <c r="H1273" s="34">
        <v>30.73</v>
      </c>
    </row>
    <row r="1274" spans="1:8" x14ac:dyDescent="0.35">
      <c r="A1274" s="8" t="s">
        <v>31</v>
      </c>
      <c r="B1274" s="33">
        <v>2023</v>
      </c>
      <c r="C1274" s="8" t="s">
        <v>15</v>
      </c>
      <c r="D1274" s="33">
        <v>41797.93</v>
      </c>
      <c r="E1274" s="34">
        <v>40312.720000000001</v>
      </c>
      <c r="F1274" s="34">
        <v>74.459999999999994</v>
      </c>
      <c r="G1274" s="34">
        <v>448.26</v>
      </c>
      <c r="H1274" s="34">
        <v>57.45</v>
      </c>
    </row>
    <row r="1275" spans="1:8" x14ac:dyDescent="0.35">
      <c r="A1275" s="8" t="s">
        <v>29</v>
      </c>
      <c r="B1275" s="33">
        <v>2019</v>
      </c>
      <c r="C1275" s="8" t="s">
        <v>15</v>
      </c>
      <c r="D1275" s="33">
        <v>11452.87</v>
      </c>
      <c r="E1275" s="34">
        <v>9426.67</v>
      </c>
      <c r="F1275" s="34">
        <v>146.18</v>
      </c>
      <c r="G1275" s="34">
        <v>175.76</v>
      </c>
      <c r="H1275" s="34">
        <v>61.91</v>
      </c>
    </row>
    <row r="1276" spans="1:8" x14ac:dyDescent="0.35">
      <c r="A1276" s="8" t="s">
        <v>23</v>
      </c>
      <c r="B1276" s="33">
        <v>2024</v>
      </c>
      <c r="C1276" s="8" t="s">
        <v>22</v>
      </c>
      <c r="D1276" s="33">
        <v>28821.56</v>
      </c>
      <c r="E1276" s="34">
        <v>29584.17</v>
      </c>
      <c r="F1276" s="34">
        <v>152.78</v>
      </c>
      <c r="G1276" s="34">
        <v>1080.56</v>
      </c>
      <c r="H1276" s="34">
        <v>59.78</v>
      </c>
    </row>
    <row r="1277" spans="1:8" x14ac:dyDescent="0.35">
      <c r="A1277" s="8" t="s">
        <v>10</v>
      </c>
      <c r="B1277" s="33">
        <v>2019</v>
      </c>
      <c r="C1277" s="8" t="s">
        <v>15</v>
      </c>
      <c r="D1277" s="33">
        <v>26800.13</v>
      </c>
      <c r="E1277" s="34">
        <v>30406.55</v>
      </c>
      <c r="F1277" s="34">
        <v>118.95</v>
      </c>
      <c r="G1277" s="34">
        <v>1329.37</v>
      </c>
      <c r="H1277" s="34">
        <v>40.47</v>
      </c>
    </row>
    <row r="1278" spans="1:8" x14ac:dyDescent="0.35">
      <c r="A1278" s="8" t="s">
        <v>33</v>
      </c>
      <c r="B1278" s="33">
        <v>2021</v>
      </c>
      <c r="C1278" s="8" t="s">
        <v>20</v>
      </c>
      <c r="D1278" s="33">
        <v>29613.99</v>
      </c>
      <c r="E1278" s="34">
        <v>33330.620000000003</v>
      </c>
      <c r="F1278" s="34">
        <v>71.209999999999994</v>
      </c>
      <c r="G1278" s="34">
        <v>684.81</v>
      </c>
      <c r="H1278" s="34">
        <v>37.549999999999997</v>
      </c>
    </row>
    <row r="1279" spans="1:8" x14ac:dyDescent="0.35">
      <c r="A1279" s="8" t="s">
        <v>29</v>
      </c>
      <c r="B1279" s="33">
        <v>2024</v>
      </c>
      <c r="C1279" s="8" t="s">
        <v>11</v>
      </c>
      <c r="D1279" s="33">
        <v>12524.47</v>
      </c>
      <c r="E1279" s="34">
        <v>10671.38</v>
      </c>
      <c r="F1279" s="34">
        <v>180.96</v>
      </c>
      <c r="G1279" s="34">
        <v>1153.44</v>
      </c>
      <c r="H1279" s="34">
        <v>51.93</v>
      </c>
    </row>
    <row r="1280" spans="1:8" x14ac:dyDescent="0.35">
      <c r="A1280" s="8" t="s">
        <v>34</v>
      </c>
      <c r="B1280" s="33">
        <v>2024</v>
      </c>
      <c r="C1280" s="8" t="s">
        <v>9</v>
      </c>
      <c r="D1280" s="33">
        <v>563.82000000000005</v>
      </c>
      <c r="E1280" s="34">
        <v>483.7</v>
      </c>
      <c r="F1280" s="34">
        <v>87.46</v>
      </c>
      <c r="G1280" s="34">
        <v>936.48</v>
      </c>
      <c r="H1280" s="34">
        <v>53.48</v>
      </c>
    </row>
    <row r="1281" spans="1:8" x14ac:dyDescent="0.35">
      <c r="A1281" s="8" t="s">
        <v>30</v>
      </c>
      <c r="B1281" s="33">
        <v>2023</v>
      </c>
      <c r="C1281" s="8" t="s">
        <v>22</v>
      </c>
      <c r="D1281" s="33">
        <v>24218.15</v>
      </c>
      <c r="E1281" s="34">
        <v>20941.25</v>
      </c>
      <c r="F1281" s="34">
        <v>143.37</v>
      </c>
      <c r="G1281" s="34">
        <v>1258.71</v>
      </c>
      <c r="H1281" s="34">
        <v>36.81</v>
      </c>
    </row>
    <row r="1282" spans="1:8" x14ac:dyDescent="0.35">
      <c r="A1282" s="8" t="s">
        <v>17</v>
      </c>
      <c r="B1282" s="33">
        <v>2018</v>
      </c>
      <c r="C1282" s="8" t="s">
        <v>22</v>
      </c>
      <c r="D1282" s="33">
        <v>23253.200000000001</v>
      </c>
      <c r="E1282" s="34">
        <v>19750.560000000001</v>
      </c>
      <c r="F1282" s="34">
        <v>160.16</v>
      </c>
      <c r="G1282" s="34">
        <v>424.13</v>
      </c>
      <c r="H1282" s="34">
        <v>51.44</v>
      </c>
    </row>
    <row r="1283" spans="1:8" x14ac:dyDescent="0.35">
      <c r="A1283" s="8" t="s">
        <v>27</v>
      </c>
      <c r="B1283" s="33">
        <v>2024</v>
      </c>
      <c r="C1283" s="8" t="s">
        <v>20</v>
      </c>
      <c r="D1283" s="33">
        <v>45925.08</v>
      </c>
      <c r="E1283" s="34">
        <v>47953.86</v>
      </c>
      <c r="F1283" s="34">
        <v>99.48</v>
      </c>
      <c r="G1283" s="34">
        <v>1383.18</v>
      </c>
      <c r="H1283" s="34">
        <v>60</v>
      </c>
    </row>
    <row r="1284" spans="1:8" x14ac:dyDescent="0.35">
      <c r="A1284" s="8" t="s">
        <v>26</v>
      </c>
      <c r="B1284" s="33">
        <v>2023</v>
      </c>
      <c r="C1284" s="8" t="s">
        <v>19</v>
      </c>
      <c r="D1284" s="33">
        <v>15173.08</v>
      </c>
      <c r="E1284" s="34">
        <v>12308.37</v>
      </c>
      <c r="F1284" s="34">
        <v>130.24</v>
      </c>
      <c r="G1284" s="34">
        <v>878.37</v>
      </c>
      <c r="H1284" s="34">
        <v>54.07</v>
      </c>
    </row>
    <row r="1285" spans="1:8" x14ac:dyDescent="0.35">
      <c r="A1285" s="8" t="s">
        <v>33</v>
      </c>
      <c r="B1285" s="33">
        <v>2021</v>
      </c>
      <c r="C1285" s="8" t="s">
        <v>11</v>
      </c>
      <c r="D1285" s="33">
        <v>46712.67</v>
      </c>
      <c r="E1285" s="34">
        <v>55490.15</v>
      </c>
      <c r="F1285" s="34">
        <v>46.92</v>
      </c>
      <c r="G1285" s="34">
        <v>680.42</v>
      </c>
      <c r="H1285" s="34">
        <v>43.78</v>
      </c>
    </row>
    <row r="1286" spans="1:8" x14ac:dyDescent="0.35">
      <c r="A1286" s="8" t="s">
        <v>32</v>
      </c>
      <c r="B1286" s="33">
        <v>2018</v>
      </c>
      <c r="C1286" s="8" t="s">
        <v>13</v>
      </c>
      <c r="D1286" s="33">
        <v>48132.63</v>
      </c>
      <c r="E1286" s="34">
        <v>51767.74</v>
      </c>
      <c r="F1286" s="34">
        <v>54.74</v>
      </c>
      <c r="G1286" s="34">
        <v>254.66</v>
      </c>
      <c r="H1286" s="34">
        <v>35.770000000000003</v>
      </c>
    </row>
    <row r="1287" spans="1:8" x14ac:dyDescent="0.35">
      <c r="A1287" s="8" t="s">
        <v>10</v>
      </c>
      <c r="B1287" s="33">
        <v>2018</v>
      </c>
      <c r="C1287" s="8" t="s">
        <v>15</v>
      </c>
      <c r="D1287" s="33">
        <v>30206.43</v>
      </c>
      <c r="E1287" s="34">
        <v>26359.24</v>
      </c>
      <c r="F1287" s="34">
        <v>92.82</v>
      </c>
      <c r="G1287" s="34">
        <v>99.54</v>
      </c>
      <c r="H1287" s="34">
        <v>38.44</v>
      </c>
    </row>
    <row r="1288" spans="1:8" x14ac:dyDescent="0.35">
      <c r="A1288" s="8" t="s">
        <v>16</v>
      </c>
      <c r="B1288" s="33">
        <v>2023</v>
      </c>
      <c r="C1288" s="8" t="s">
        <v>22</v>
      </c>
      <c r="D1288" s="33">
        <v>44284.99</v>
      </c>
      <c r="E1288" s="34">
        <v>38861.06</v>
      </c>
      <c r="F1288" s="34">
        <v>51.28</v>
      </c>
      <c r="G1288" s="34">
        <v>908.33</v>
      </c>
      <c r="H1288" s="34">
        <v>55.69</v>
      </c>
    </row>
    <row r="1289" spans="1:8" x14ac:dyDescent="0.35">
      <c r="A1289" s="8" t="s">
        <v>35</v>
      </c>
      <c r="B1289" s="33">
        <v>2022</v>
      </c>
      <c r="C1289" s="8" t="s">
        <v>9</v>
      </c>
      <c r="D1289" s="33">
        <v>10766.12</v>
      </c>
      <c r="E1289" s="34">
        <v>10972.16</v>
      </c>
      <c r="F1289" s="34">
        <v>182.51</v>
      </c>
      <c r="G1289" s="34">
        <v>118.34</v>
      </c>
      <c r="H1289" s="34">
        <v>32.299999999999997</v>
      </c>
    </row>
    <row r="1290" spans="1:8" x14ac:dyDescent="0.35">
      <c r="A1290" s="8" t="s">
        <v>27</v>
      </c>
      <c r="B1290" s="33">
        <v>2022</v>
      </c>
      <c r="C1290" s="8" t="s">
        <v>20</v>
      </c>
      <c r="D1290" s="33">
        <v>13946.56</v>
      </c>
      <c r="E1290" s="34">
        <v>16195.95</v>
      </c>
      <c r="F1290" s="34">
        <v>29.15</v>
      </c>
      <c r="G1290" s="34">
        <v>384.94</v>
      </c>
      <c r="H1290" s="34">
        <v>52.54</v>
      </c>
    </row>
    <row r="1291" spans="1:8" x14ac:dyDescent="0.35">
      <c r="A1291" s="8" t="s">
        <v>14</v>
      </c>
      <c r="B1291" s="33">
        <v>2019</v>
      </c>
      <c r="C1291" s="8" t="s">
        <v>25</v>
      </c>
      <c r="D1291" s="33">
        <v>46493.22</v>
      </c>
      <c r="E1291" s="34">
        <v>52602.35</v>
      </c>
      <c r="F1291" s="34">
        <v>57.27</v>
      </c>
      <c r="G1291" s="34">
        <v>233.64</v>
      </c>
      <c r="H1291" s="34">
        <v>61.29</v>
      </c>
    </row>
    <row r="1292" spans="1:8" x14ac:dyDescent="0.35">
      <c r="A1292" s="8" t="s">
        <v>33</v>
      </c>
      <c r="B1292" s="33">
        <v>2024</v>
      </c>
      <c r="C1292" s="8" t="s">
        <v>15</v>
      </c>
      <c r="D1292" s="33">
        <v>16128.56</v>
      </c>
      <c r="E1292" s="34">
        <v>14838.72</v>
      </c>
      <c r="F1292" s="34">
        <v>75.31</v>
      </c>
      <c r="G1292" s="34">
        <v>106.57</v>
      </c>
      <c r="H1292" s="34">
        <v>56.83</v>
      </c>
    </row>
    <row r="1293" spans="1:8" x14ac:dyDescent="0.35">
      <c r="A1293" s="8" t="s">
        <v>34</v>
      </c>
      <c r="B1293" s="33">
        <v>2022</v>
      </c>
      <c r="C1293" s="8" t="s">
        <v>11</v>
      </c>
      <c r="D1293" s="33">
        <v>43572.95</v>
      </c>
      <c r="E1293" s="34">
        <v>41125.1</v>
      </c>
      <c r="F1293" s="34">
        <v>140.18</v>
      </c>
      <c r="G1293" s="34">
        <v>821.32</v>
      </c>
      <c r="H1293" s="34">
        <v>57.11</v>
      </c>
    </row>
    <row r="1294" spans="1:8" x14ac:dyDescent="0.35">
      <c r="A1294" s="8" t="s">
        <v>16</v>
      </c>
      <c r="B1294" s="33">
        <v>2023</v>
      </c>
      <c r="C1294" s="8" t="s">
        <v>15</v>
      </c>
      <c r="D1294" s="33">
        <v>23087.01</v>
      </c>
      <c r="E1294" s="34">
        <v>27030.78</v>
      </c>
      <c r="F1294" s="34">
        <v>78.16</v>
      </c>
      <c r="G1294" s="34">
        <v>424.13</v>
      </c>
      <c r="H1294" s="34">
        <v>54.91</v>
      </c>
    </row>
    <row r="1295" spans="1:8" x14ac:dyDescent="0.35">
      <c r="A1295" s="8" t="s">
        <v>16</v>
      </c>
      <c r="B1295" s="33">
        <v>2020</v>
      </c>
      <c r="C1295" s="8" t="s">
        <v>15</v>
      </c>
      <c r="D1295" s="33">
        <v>27248.63</v>
      </c>
      <c r="E1295" s="34">
        <v>23242.07</v>
      </c>
      <c r="F1295" s="34">
        <v>147.16999999999999</v>
      </c>
      <c r="G1295" s="34">
        <v>159</v>
      </c>
      <c r="H1295" s="34">
        <v>33.270000000000003</v>
      </c>
    </row>
    <row r="1296" spans="1:8" x14ac:dyDescent="0.35">
      <c r="A1296" s="8" t="s">
        <v>10</v>
      </c>
      <c r="B1296" s="33">
        <v>2022</v>
      </c>
      <c r="C1296" s="8" t="s">
        <v>19</v>
      </c>
      <c r="D1296" s="33">
        <v>27393.87</v>
      </c>
      <c r="E1296" s="34">
        <v>28681.65</v>
      </c>
      <c r="F1296" s="34">
        <v>140.04</v>
      </c>
      <c r="G1296" s="34">
        <v>360.21</v>
      </c>
      <c r="H1296" s="34">
        <v>53.1</v>
      </c>
    </row>
    <row r="1297" spans="1:8" x14ac:dyDescent="0.35">
      <c r="A1297" s="8" t="s">
        <v>21</v>
      </c>
      <c r="B1297" s="33">
        <v>2019</v>
      </c>
      <c r="C1297" s="8" t="s">
        <v>9</v>
      </c>
      <c r="D1297" s="33">
        <v>43281.52</v>
      </c>
      <c r="E1297" s="34">
        <v>50252.44</v>
      </c>
      <c r="F1297" s="34">
        <v>185.32</v>
      </c>
      <c r="G1297" s="34">
        <v>81.760000000000005</v>
      </c>
      <c r="H1297" s="34">
        <v>52.45</v>
      </c>
    </row>
    <row r="1298" spans="1:8" x14ac:dyDescent="0.35">
      <c r="A1298" s="8" t="s">
        <v>8</v>
      </c>
      <c r="B1298" s="33">
        <v>2019</v>
      </c>
      <c r="C1298" s="8" t="s">
        <v>20</v>
      </c>
      <c r="D1298" s="33">
        <v>36721.58</v>
      </c>
      <c r="E1298" s="34">
        <v>40889.919999999998</v>
      </c>
      <c r="F1298" s="34">
        <v>63.82</v>
      </c>
      <c r="G1298" s="34">
        <v>956.39</v>
      </c>
      <c r="H1298" s="34">
        <v>39.92</v>
      </c>
    </row>
    <row r="1299" spans="1:8" x14ac:dyDescent="0.35">
      <c r="A1299" s="8" t="s">
        <v>23</v>
      </c>
      <c r="B1299" s="33">
        <v>2022</v>
      </c>
      <c r="C1299" s="8" t="s">
        <v>11</v>
      </c>
      <c r="D1299" s="33">
        <v>3620.29</v>
      </c>
      <c r="E1299" s="34">
        <v>3800.3</v>
      </c>
      <c r="F1299" s="34">
        <v>151.72</v>
      </c>
      <c r="G1299" s="34">
        <v>910.07</v>
      </c>
      <c r="H1299" s="34">
        <v>59.25</v>
      </c>
    </row>
    <row r="1300" spans="1:8" x14ac:dyDescent="0.35">
      <c r="A1300" s="8" t="s">
        <v>16</v>
      </c>
      <c r="B1300" s="33">
        <v>2021</v>
      </c>
      <c r="C1300" s="8" t="s">
        <v>22</v>
      </c>
      <c r="D1300" s="33">
        <v>39092.720000000001</v>
      </c>
      <c r="E1300" s="34">
        <v>40546.57</v>
      </c>
      <c r="F1300" s="34">
        <v>61.05</v>
      </c>
      <c r="G1300" s="34">
        <v>1332.14</v>
      </c>
      <c r="H1300" s="34">
        <v>46.3</v>
      </c>
    </row>
    <row r="1301" spans="1:8" x14ac:dyDescent="0.35">
      <c r="A1301" s="8" t="s">
        <v>12</v>
      </c>
      <c r="B1301" s="33">
        <v>2019</v>
      </c>
      <c r="C1301" s="8" t="s">
        <v>19</v>
      </c>
      <c r="D1301" s="33">
        <v>7411.92</v>
      </c>
      <c r="E1301" s="34">
        <v>6561.36</v>
      </c>
      <c r="F1301" s="34">
        <v>157.02000000000001</v>
      </c>
      <c r="G1301" s="34">
        <v>1000.4</v>
      </c>
      <c r="H1301" s="34">
        <v>53.01</v>
      </c>
    </row>
    <row r="1302" spans="1:8" x14ac:dyDescent="0.35">
      <c r="A1302" s="8" t="s">
        <v>17</v>
      </c>
      <c r="B1302" s="33">
        <v>2022</v>
      </c>
      <c r="C1302" s="8" t="s">
        <v>25</v>
      </c>
      <c r="D1302" s="33">
        <v>13434.62</v>
      </c>
      <c r="E1302" s="34">
        <v>15556.38</v>
      </c>
      <c r="F1302" s="34">
        <v>69.430000000000007</v>
      </c>
      <c r="G1302" s="34">
        <v>1265.99</v>
      </c>
      <c r="H1302" s="34">
        <v>34.42</v>
      </c>
    </row>
    <row r="1303" spans="1:8" x14ac:dyDescent="0.35">
      <c r="A1303" s="8" t="s">
        <v>34</v>
      </c>
      <c r="B1303" s="33">
        <v>2020</v>
      </c>
      <c r="C1303" s="8" t="s">
        <v>11</v>
      </c>
      <c r="D1303" s="33">
        <v>16766.82</v>
      </c>
      <c r="E1303" s="34">
        <v>14111.79</v>
      </c>
      <c r="F1303" s="34">
        <v>87.29</v>
      </c>
      <c r="G1303" s="34">
        <v>1249.21</v>
      </c>
      <c r="H1303" s="34">
        <v>32.380000000000003</v>
      </c>
    </row>
    <row r="1304" spans="1:8" x14ac:dyDescent="0.35">
      <c r="A1304" s="8" t="s">
        <v>8</v>
      </c>
      <c r="B1304" s="33">
        <v>2018</v>
      </c>
      <c r="C1304" s="8" t="s">
        <v>11</v>
      </c>
      <c r="D1304" s="33">
        <v>12653.2</v>
      </c>
      <c r="E1304" s="34">
        <v>10610.5</v>
      </c>
      <c r="F1304" s="34">
        <v>67.69</v>
      </c>
      <c r="G1304" s="34">
        <v>1173.8499999999999</v>
      </c>
      <c r="H1304" s="34">
        <v>69.510000000000005</v>
      </c>
    </row>
    <row r="1305" spans="1:8" x14ac:dyDescent="0.35">
      <c r="A1305" s="8" t="s">
        <v>27</v>
      </c>
      <c r="B1305" s="33">
        <v>2024</v>
      </c>
      <c r="C1305" s="8" t="s">
        <v>25</v>
      </c>
      <c r="D1305" s="33">
        <v>19816.91</v>
      </c>
      <c r="E1305" s="34">
        <v>22843.49</v>
      </c>
      <c r="F1305" s="34">
        <v>22.03</v>
      </c>
      <c r="G1305" s="34">
        <v>1125.3900000000001</v>
      </c>
      <c r="H1305" s="34">
        <v>60.82</v>
      </c>
    </row>
    <row r="1306" spans="1:8" x14ac:dyDescent="0.35">
      <c r="A1306" s="8" t="s">
        <v>34</v>
      </c>
      <c r="B1306" s="33">
        <v>2024</v>
      </c>
      <c r="C1306" s="8" t="s">
        <v>9</v>
      </c>
      <c r="D1306" s="33">
        <v>48862.19</v>
      </c>
      <c r="E1306" s="34">
        <v>39240.6</v>
      </c>
      <c r="F1306" s="34">
        <v>182.57</v>
      </c>
      <c r="G1306" s="34">
        <v>1164.68</v>
      </c>
      <c r="H1306" s="34">
        <v>53.72</v>
      </c>
    </row>
    <row r="1307" spans="1:8" x14ac:dyDescent="0.35">
      <c r="A1307" s="8" t="s">
        <v>17</v>
      </c>
      <c r="B1307" s="33">
        <v>2021</v>
      </c>
      <c r="C1307" s="8" t="s">
        <v>20</v>
      </c>
      <c r="D1307" s="33">
        <v>1104.25</v>
      </c>
      <c r="E1307" s="34">
        <v>1183.95</v>
      </c>
      <c r="F1307" s="34">
        <v>166.83</v>
      </c>
      <c r="G1307" s="34">
        <v>467.86</v>
      </c>
      <c r="H1307" s="34">
        <v>56.51</v>
      </c>
    </row>
    <row r="1308" spans="1:8" x14ac:dyDescent="0.35">
      <c r="A1308" s="8" t="s">
        <v>24</v>
      </c>
      <c r="B1308" s="33">
        <v>2024</v>
      </c>
      <c r="C1308" s="8" t="s">
        <v>22</v>
      </c>
      <c r="D1308" s="33">
        <v>36454.83</v>
      </c>
      <c r="E1308" s="34">
        <v>36970.89</v>
      </c>
      <c r="F1308" s="34">
        <v>92.61</v>
      </c>
      <c r="G1308" s="34">
        <v>1282.4000000000001</v>
      </c>
      <c r="H1308" s="34">
        <v>42.42</v>
      </c>
    </row>
    <row r="1309" spans="1:8" x14ac:dyDescent="0.35">
      <c r="A1309" s="8" t="s">
        <v>26</v>
      </c>
      <c r="B1309" s="33">
        <v>2021</v>
      </c>
      <c r="C1309" s="8" t="s">
        <v>11</v>
      </c>
      <c r="D1309" s="33">
        <v>44803.48</v>
      </c>
      <c r="E1309" s="34">
        <v>42804.14</v>
      </c>
      <c r="F1309" s="34">
        <v>53.62</v>
      </c>
      <c r="G1309" s="34">
        <v>801.62</v>
      </c>
      <c r="H1309" s="34">
        <v>36.29</v>
      </c>
    </row>
    <row r="1310" spans="1:8" x14ac:dyDescent="0.35">
      <c r="A1310" s="8" t="s">
        <v>18</v>
      </c>
      <c r="B1310" s="33">
        <v>2021</v>
      </c>
      <c r="C1310" s="8" t="s">
        <v>20</v>
      </c>
      <c r="D1310" s="33">
        <v>17602.490000000002</v>
      </c>
      <c r="E1310" s="34">
        <v>20594.52</v>
      </c>
      <c r="F1310" s="34">
        <v>104.77</v>
      </c>
      <c r="G1310" s="34">
        <v>1101.0999999999999</v>
      </c>
      <c r="H1310" s="34">
        <v>30.96</v>
      </c>
    </row>
    <row r="1311" spans="1:8" x14ac:dyDescent="0.35">
      <c r="A1311" s="8" t="s">
        <v>32</v>
      </c>
      <c r="B1311" s="33">
        <v>2022</v>
      </c>
      <c r="C1311" s="8" t="s">
        <v>20</v>
      </c>
      <c r="D1311" s="33">
        <v>37200.74</v>
      </c>
      <c r="E1311" s="34">
        <v>41753.730000000003</v>
      </c>
      <c r="F1311" s="34">
        <v>57.46</v>
      </c>
      <c r="G1311" s="34">
        <v>1337.2</v>
      </c>
      <c r="H1311" s="34">
        <v>31.29</v>
      </c>
    </row>
    <row r="1312" spans="1:8" x14ac:dyDescent="0.35">
      <c r="A1312" s="8" t="s">
        <v>30</v>
      </c>
      <c r="B1312" s="33">
        <v>2018</v>
      </c>
      <c r="C1312" s="8" t="s">
        <v>11</v>
      </c>
      <c r="D1312" s="33">
        <v>28281.34</v>
      </c>
      <c r="E1312" s="34">
        <v>25850.04</v>
      </c>
      <c r="F1312" s="34">
        <v>64.67</v>
      </c>
      <c r="G1312" s="34">
        <v>474.26</v>
      </c>
      <c r="H1312" s="34">
        <v>51.14</v>
      </c>
    </row>
    <row r="1313" spans="1:8" x14ac:dyDescent="0.35">
      <c r="A1313" s="8" t="s">
        <v>12</v>
      </c>
      <c r="B1313" s="33">
        <v>2024</v>
      </c>
      <c r="C1313" s="8" t="s">
        <v>22</v>
      </c>
      <c r="D1313" s="33">
        <v>33695.26</v>
      </c>
      <c r="E1313" s="34">
        <v>38272.43</v>
      </c>
      <c r="F1313" s="34">
        <v>152.54</v>
      </c>
      <c r="G1313" s="34">
        <v>1396.52</v>
      </c>
      <c r="H1313" s="34">
        <v>68.040000000000006</v>
      </c>
    </row>
    <row r="1314" spans="1:8" x14ac:dyDescent="0.35">
      <c r="A1314" s="8" t="s">
        <v>30</v>
      </c>
      <c r="B1314" s="33">
        <v>2018</v>
      </c>
      <c r="C1314" s="8" t="s">
        <v>22</v>
      </c>
      <c r="D1314" s="33">
        <v>31139.18</v>
      </c>
      <c r="E1314" s="34">
        <v>35388.31</v>
      </c>
      <c r="F1314" s="34">
        <v>74.88</v>
      </c>
      <c r="G1314" s="34">
        <v>355.39</v>
      </c>
      <c r="H1314" s="34">
        <v>41.01</v>
      </c>
    </row>
    <row r="1315" spans="1:8" x14ac:dyDescent="0.35">
      <c r="A1315" s="8" t="s">
        <v>18</v>
      </c>
      <c r="B1315" s="33">
        <v>2023</v>
      </c>
      <c r="C1315" s="8" t="s">
        <v>22</v>
      </c>
      <c r="D1315" s="33">
        <v>40742.239999999998</v>
      </c>
      <c r="E1315" s="34">
        <v>41870.589999999997</v>
      </c>
      <c r="F1315" s="34">
        <v>130.91</v>
      </c>
      <c r="G1315" s="34">
        <v>269.85000000000002</v>
      </c>
      <c r="H1315" s="34">
        <v>32.64</v>
      </c>
    </row>
    <row r="1316" spans="1:8" x14ac:dyDescent="0.35">
      <c r="A1316" s="8" t="s">
        <v>27</v>
      </c>
      <c r="B1316" s="33">
        <v>2023</v>
      </c>
      <c r="C1316" s="8" t="s">
        <v>25</v>
      </c>
      <c r="D1316" s="33">
        <v>48092.85</v>
      </c>
      <c r="E1316" s="34">
        <v>49579.360000000001</v>
      </c>
      <c r="F1316" s="34">
        <v>177.78</v>
      </c>
      <c r="G1316" s="34">
        <v>902.87</v>
      </c>
      <c r="H1316" s="34">
        <v>51.75</v>
      </c>
    </row>
    <row r="1317" spans="1:8" x14ac:dyDescent="0.35">
      <c r="A1317" s="8" t="s">
        <v>27</v>
      </c>
      <c r="B1317" s="33">
        <v>2019</v>
      </c>
      <c r="C1317" s="8" t="s">
        <v>20</v>
      </c>
      <c r="D1317" s="33">
        <v>35115.79</v>
      </c>
      <c r="E1317" s="34">
        <v>34821.660000000003</v>
      </c>
      <c r="F1317" s="34">
        <v>93.46</v>
      </c>
      <c r="G1317" s="34">
        <v>630.41</v>
      </c>
      <c r="H1317" s="34">
        <v>40.4</v>
      </c>
    </row>
    <row r="1318" spans="1:8" x14ac:dyDescent="0.35">
      <c r="A1318" s="8" t="s">
        <v>21</v>
      </c>
      <c r="B1318" s="33">
        <v>2022</v>
      </c>
      <c r="C1318" s="8" t="s">
        <v>15</v>
      </c>
      <c r="D1318" s="33">
        <v>37881.410000000003</v>
      </c>
      <c r="E1318" s="34">
        <v>38285.5</v>
      </c>
      <c r="F1318" s="34">
        <v>75.959999999999994</v>
      </c>
      <c r="G1318" s="34">
        <v>693.08</v>
      </c>
      <c r="H1318" s="34">
        <v>52.16</v>
      </c>
    </row>
    <row r="1319" spans="1:8" x14ac:dyDescent="0.35">
      <c r="A1319" s="8" t="s">
        <v>32</v>
      </c>
      <c r="B1319" s="33">
        <v>2023</v>
      </c>
      <c r="C1319" s="8" t="s">
        <v>13</v>
      </c>
      <c r="D1319" s="33">
        <v>3006.19</v>
      </c>
      <c r="E1319" s="34">
        <v>3128.94</v>
      </c>
      <c r="F1319" s="34">
        <v>192.61</v>
      </c>
      <c r="G1319" s="34">
        <v>989.04</v>
      </c>
      <c r="H1319" s="34">
        <v>49.17</v>
      </c>
    </row>
    <row r="1320" spans="1:8" x14ac:dyDescent="0.35">
      <c r="A1320" s="8" t="s">
        <v>24</v>
      </c>
      <c r="B1320" s="33">
        <v>2019</v>
      </c>
      <c r="C1320" s="8" t="s">
        <v>13</v>
      </c>
      <c r="D1320" s="33">
        <v>31107.05</v>
      </c>
      <c r="E1320" s="34">
        <v>31908.1</v>
      </c>
      <c r="F1320" s="34">
        <v>27.68</v>
      </c>
      <c r="G1320" s="34">
        <v>824.31</v>
      </c>
      <c r="H1320" s="34">
        <v>50.97</v>
      </c>
    </row>
    <row r="1321" spans="1:8" x14ac:dyDescent="0.35">
      <c r="A1321" s="8" t="s">
        <v>30</v>
      </c>
      <c r="B1321" s="33">
        <v>2023</v>
      </c>
      <c r="C1321" s="8" t="s">
        <v>9</v>
      </c>
      <c r="D1321" s="33">
        <v>7025.55</v>
      </c>
      <c r="E1321" s="34">
        <v>5854.36</v>
      </c>
      <c r="F1321" s="34">
        <v>154.08000000000001</v>
      </c>
      <c r="G1321" s="34">
        <v>633.21</v>
      </c>
      <c r="H1321" s="34">
        <v>60.45</v>
      </c>
    </row>
    <row r="1322" spans="1:8" x14ac:dyDescent="0.35">
      <c r="A1322" s="8" t="s">
        <v>14</v>
      </c>
      <c r="B1322" s="33">
        <v>2021</v>
      </c>
      <c r="C1322" s="8" t="s">
        <v>22</v>
      </c>
      <c r="D1322" s="33">
        <v>41055.24</v>
      </c>
      <c r="E1322" s="34">
        <v>46163.54</v>
      </c>
      <c r="F1322" s="34">
        <v>62.8</v>
      </c>
      <c r="G1322" s="34">
        <v>263.23</v>
      </c>
      <c r="H1322" s="34">
        <v>65.28</v>
      </c>
    </row>
    <row r="1323" spans="1:8" x14ac:dyDescent="0.35">
      <c r="A1323" s="8" t="s">
        <v>34</v>
      </c>
      <c r="B1323" s="33">
        <v>2021</v>
      </c>
      <c r="C1323" s="8" t="s">
        <v>11</v>
      </c>
      <c r="D1323" s="33">
        <v>40760.94</v>
      </c>
      <c r="E1323" s="34">
        <v>44617.65</v>
      </c>
      <c r="F1323" s="34">
        <v>112.68</v>
      </c>
      <c r="G1323" s="34">
        <v>753.08</v>
      </c>
      <c r="H1323" s="34">
        <v>66.459999999999994</v>
      </c>
    </row>
    <row r="1324" spans="1:8" x14ac:dyDescent="0.35">
      <c r="A1324" s="8" t="s">
        <v>23</v>
      </c>
      <c r="B1324" s="33">
        <v>2020</v>
      </c>
      <c r="C1324" s="8" t="s">
        <v>9</v>
      </c>
      <c r="D1324" s="33">
        <v>27461.24</v>
      </c>
      <c r="E1324" s="34">
        <v>32352.81</v>
      </c>
      <c r="F1324" s="34">
        <v>196.66</v>
      </c>
      <c r="G1324" s="34">
        <v>1067.42</v>
      </c>
      <c r="H1324" s="34">
        <v>68.78</v>
      </c>
    </row>
    <row r="1325" spans="1:8" x14ac:dyDescent="0.35">
      <c r="A1325" s="8" t="s">
        <v>16</v>
      </c>
      <c r="B1325" s="33">
        <v>2022</v>
      </c>
      <c r="C1325" s="8" t="s">
        <v>13</v>
      </c>
      <c r="D1325" s="33">
        <v>39749.49</v>
      </c>
      <c r="E1325" s="34">
        <v>36414.43</v>
      </c>
      <c r="F1325" s="34">
        <v>103.6</v>
      </c>
      <c r="G1325" s="34">
        <v>556.55999999999995</v>
      </c>
      <c r="H1325" s="34">
        <v>40.840000000000003</v>
      </c>
    </row>
    <row r="1326" spans="1:8" x14ac:dyDescent="0.35">
      <c r="A1326" s="8" t="s">
        <v>31</v>
      </c>
      <c r="B1326" s="33">
        <v>2021</v>
      </c>
      <c r="C1326" s="8" t="s">
        <v>9</v>
      </c>
      <c r="D1326" s="33">
        <v>29875.75</v>
      </c>
      <c r="E1326" s="34">
        <v>31760.799999999999</v>
      </c>
      <c r="F1326" s="34">
        <v>43.69</v>
      </c>
      <c r="G1326" s="34">
        <v>85.71</v>
      </c>
      <c r="H1326" s="34">
        <v>53.01</v>
      </c>
    </row>
    <row r="1327" spans="1:8" x14ac:dyDescent="0.35">
      <c r="A1327" s="8" t="s">
        <v>35</v>
      </c>
      <c r="B1327" s="33">
        <v>2018</v>
      </c>
      <c r="C1327" s="8" t="s">
        <v>20</v>
      </c>
      <c r="D1327" s="33">
        <v>48194.34</v>
      </c>
      <c r="E1327" s="34">
        <v>52444.24</v>
      </c>
      <c r="F1327" s="34">
        <v>63.53</v>
      </c>
      <c r="G1327" s="34">
        <v>869.55</v>
      </c>
      <c r="H1327" s="34">
        <v>60.76</v>
      </c>
    </row>
    <row r="1328" spans="1:8" x14ac:dyDescent="0.35">
      <c r="A1328" s="8" t="s">
        <v>17</v>
      </c>
      <c r="B1328" s="33">
        <v>2020</v>
      </c>
      <c r="C1328" s="8" t="s">
        <v>9</v>
      </c>
      <c r="D1328" s="33">
        <v>4877.08</v>
      </c>
      <c r="E1328" s="34">
        <v>4588.33</v>
      </c>
      <c r="F1328" s="34">
        <v>55.31</v>
      </c>
      <c r="G1328" s="34">
        <v>282.97000000000003</v>
      </c>
      <c r="H1328" s="34">
        <v>36.979999999999997</v>
      </c>
    </row>
    <row r="1329" spans="1:8" x14ac:dyDescent="0.35">
      <c r="A1329" s="8" t="s">
        <v>33</v>
      </c>
      <c r="B1329" s="33">
        <v>2018</v>
      </c>
      <c r="C1329" s="8" t="s">
        <v>22</v>
      </c>
      <c r="D1329" s="33">
        <v>15863.51</v>
      </c>
      <c r="E1329" s="34">
        <v>13642.08</v>
      </c>
      <c r="F1329" s="34">
        <v>176.76</v>
      </c>
      <c r="G1329" s="34">
        <v>265.58999999999997</v>
      </c>
      <c r="H1329" s="34">
        <v>36.799999999999997</v>
      </c>
    </row>
    <row r="1330" spans="1:8" x14ac:dyDescent="0.35">
      <c r="A1330" s="8" t="s">
        <v>32</v>
      </c>
      <c r="B1330" s="33">
        <v>2021</v>
      </c>
      <c r="C1330" s="8" t="s">
        <v>13</v>
      </c>
      <c r="D1330" s="33">
        <v>16562.57</v>
      </c>
      <c r="E1330" s="34">
        <v>19826.28</v>
      </c>
      <c r="F1330" s="34">
        <v>196.6</v>
      </c>
      <c r="G1330" s="34">
        <v>1273.6500000000001</v>
      </c>
      <c r="H1330" s="34">
        <v>63.82</v>
      </c>
    </row>
    <row r="1331" spans="1:8" x14ac:dyDescent="0.35">
      <c r="A1331" s="8" t="s">
        <v>31</v>
      </c>
      <c r="B1331" s="33">
        <v>2021</v>
      </c>
      <c r="C1331" s="8" t="s">
        <v>20</v>
      </c>
      <c r="D1331" s="33">
        <v>39645.51</v>
      </c>
      <c r="E1331" s="34">
        <v>41360.79</v>
      </c>
      <c r="F1331" s="34">
        <v>48.33</v>
      </c>
      <c r="G1331" s="34">
        <v>874.89</v>
      </c>
      <c r="H1331" s="34">
        <v>36.69</v>
      </c>
    </row>
    <row r="1332" spans="1:8" x14ac:dyDescent="0.35">
      <c r="A1332" s="8" t="s">
        <v>29</v>
      </c>
      <c r="B1332" s="33">
        <v>2024</v>
      </c>
      <c r="C1332" s="8" t="s">
        <v>22</v>
      </c>
      <c r="D1332" s="33">
        <v>38121.699999999997</v>
      </c>
      <c r="E1332" s="34">
        <v>40311.64</v>
      </c>
      <c r="F1332" s="34">
        <v>198.79</v>
      </c>
      <c r="G1332" s="34">
        <v>604.01</v>
      </c>
      <c r="H1332" s="34">
        <v>68.25</v>
      </c>
    </row>
    <row r="1333" spans="1:8" x14ac:dyDescent="0.35">
      <c r="A1333" s="8" t="s">
        <v>29</v>
      </c>
      <c r="B1333" s="33">
        <v>2022</v>
      </c>
      <c r="C1333" s="8" t="s">
        <v>13</v>
      </c>
      <c r="D1333" s="33">
        <v>22076.13</v>
      </c>
      <c r="E1333" s="34">
        <v>23085.51</v>
      </c>
      <c r="F1333" s="34">
        <v>146.49</v>
      </c>
      <c r="G1333" s="34">
        <v>500.08</v>
      </c>
      <c r="H1333" s="34">
        <v>69.31</v>
      </c>
    </row>
    <row r="1334" spans="1:8" x14ac:dyDescent="0.35">
      <c r="A1334" s="8" t="s">
        <v>32</v>
      </c>
      <c r="B1334" s="33">
        <v>2018</v>
      </c>
      <c r="C1334" s="8" t="s">
        <v>20</v>
      </c>
      <c r="D1334" s="33">
        <v>27125.919999999998</v>
      </c>
      <c r="E1334" s="34">
        <v>23214.43</v>
      </c>
      <c r="F1334" s="34">
        <v>196.38</v>
      </c>
      <c r="G1334" s="34">
        <v>721.51</v>
      </c>
      <c r="H1334" s="34">
        <v>51.72</v>
      </c>
    </row>
    <row r="1335" spans="1:8" x14ac:dyDescent="0.35">
      <c r="A1335" s="8" t="s">
        <v>18</v>
      </c>
      <c r="B1335" s="33">
        <v>2023</v>
      </c>
      <c r="C1335" s="8" t="s">
        <v>22</v>
      </c>
      <c r="D1335" s="33">
        <v>43341.18</v>
      </c>
      <c r="E1335" s="34">
        <v>50022.11</v>
      </c>
      <c r="F1335" s="34">
        <v>134.44</v>
      </c>
      <c r="G1335" s="34">
        <v>845.7</v>
      </c>
      <c r="H1335" s="34">
        <v>35.4</v>
      </c>
    </row>
    <row r="1336" spans="1:8" x14ac:dyDescent="0.35">
      <c r="A1336" s="8" t="s">
        <v>17</v>
      </c>
      <c r="B1336" s="33">
        <v>2022</v>
      </c>
      <c r="C1336" s="8" t="s">
        <v>25</v>
      </c>
      <c r="D1336" s="33">
        <v>17883.919999999998</v>
      </c>
      <c r="E1336" s="34">
        <v>20562.78</v>
      </c>
      <c r="F1336" s="34">
        <v>70.73</v>
      </c>
      <c r="G1336" s="34">
        <v>493.07</v>
      </c>
      <c r="H1336" s="34">
        <v>61.99</v>
      </c>
    </row>
    <row r="1337" spans="1:8" x14ac:dyDescent="0.35">
      <c r="A1337" s="8" t="s">
        <v>30</v>
      </c>
      <c r="B1337" s="33">
        <v>2023</v>
      </c>
      <c r="C1337" s="8" t="s">
        <v>13</v>
      </c>
      <c r="D1337" s="33">
        <v>17959.47</v>
      </c>
      <c r="E1337" s="34">
        <v>17095.59</v>
      </c>
      <c r="F1337" s="34">
        <v>196.54</v>
      </c>
      <c r="G1337" s="34">
        <v>286.94</v>
      </c>
      <c r="H1337" s="34">
        <v>56.39</v>
      </c>
    </row>
    <row r="1338" spans="1:8" x14ac:dyDescent="0.35">
      <c r="A1338" s="8" t="s">
        <v>33</v>
      </c>
      <c r="B1338" s="33">
        <v>2022</v>
      </c>
      <c r="C1338" s="8" t="s">
        <v>22</v>
      </c>
      <c r="D1338" s="33">
        <v>44421.56</v>
      </c>
      <c r="E1338" s="34">
        <v>52735.74</v>
      </c>
      <c r="F1338" s="34">
        <v>49.55</v>
      </c>
      <c r="G1338" s="34">
        <v>289.01</v>
      </c>
      <c r="H1338" s="34">
        <v>67.150000000000006</v>
      </c>
    </row>
    <row r="1339" spans="1:8" x14ac:dyDescent="0.35">
      <c r="A1339" s="8" t="s">
        <v>28</v>
      </c>
      <c r="B1339" s="33">
        <v>2024</v>
      </c>
      <c r="C1339" s="8" t="s">
        <v>25</v>
      </c>
      <c r="D1339" s="33">
        <v>30882.6</v>
      </c>
      <c r="E1339" s="34">
        <v>27595.88</v>
      </c>
      <c r="F1339" s="34">
        <v>97.22</v>
      </c>
      <c r="G1339" s="34">
        <v>250.83</v>
      </c>
      <c r="H1339" s="34">
        <v>56.52</v>
      </c>
    </row>
    <row r="1340" spans="1:8" x14ac:dyDescent="0.35">
      <c r="A1340" s="8" t="s">
        <v>30</v>
      </c>
      <c r="B1340" s="33">
        <v>2023</v>
      </c>
      <c r="C1340" s="8" t="s">
        <v>25</v>
      </c>
      <c r="D1340" s="33">
        <v>47661.94</v>
      </c>
      <c r="E1340" s="34">
        <v>40313.199999999997</v>
      </c>
      <c r="F1340" s="34">
        <v>147.01</v>
      </c>
      <c r="G1340" s="34">
        <v>173.82</v>
      </c>
      <c r="H1340" s="34">
        <v>57.07</v>
      </c>
    </row>
    <row r="1341" spans="1:8" x14ac:dyDescent="0.35">
      <c r="A1341" s="8" t="s">
        <v>27</v>
      </c>
      <c r="B1341" s="33">
        <v>2021</v>
      </c>
      <c r="C1341" s="8" t="s">
        <v>15</v>
      </c>
      <c r="D1341" s="33">
        <v>38589.78</v>
      </c>
      <c r="E1341" s="34">
        <v>41102.410000000003</v>
      </c>
      <c r="F1341" s="34">
        <v>53.93</v>
      </c>
      <c r="G1341" s="34">
        <v>1136.3399999999999</v>
      </c>
      <c r="H1341" s="34">
        <v>35.15</v>
      </c>
    </row>
    <row r="1342" spans="1:8" x14ac:dyDescent="0.35">
      <c r="A1342" s="8" t="s">
        <v>33</v>
      </c>
      <c r="B1342" s="33">
        <v>2019</v>
      </c>
      <c r="C1342" s="8" t="s">
        <v>25</v>
      </c>
      <c r="D1342" s="33">
        <v>16133.77</v>
      </c>
      <c r="E1342" s="34">
        <v>17173.330000000002</v>
      </c>
      <c r="F1342" s="34">
        <v>28.34</v>
      </c>
      <c r="G1342" s="34">
        <v>1334.08</v>
      </c>
      <c r="H1342" s="34">
        <v>46.28</v>
      </c>
    </row>
    <row r="1343" spans="1:8" x14ac:dyDescent="0.35">
      <c r="A1343" s="8" t="s">
        <v>16</v>
      </c>
      <c r="B1343" s="33">
        <v>2022</v>
      </c>
      <c r="C1343" s="8" t="s">
        <v>11</v>
      </c>
      <c r="D1343" s="33">
        <v>16898.09</v>
      </c>
      <c r="E1343" s="34">
        <v>18118.419999999998</v>
      </c>
      <c r="F1343" s="34">
        <v>169.95</v>
      </c>
      <c r="G1343" s="34">
        <v>151.66</v>
      </c>
      <c r="H1343" s="34">
        <v>63.02</v>
      </c>
    </row>
    <row r="1344" spans="1:8" x14ac:dyDescent="0.35">
      <c r="A1344" s="8" t="s">
        <v>14</v>
      </c>
      <c r="B1344" s="33">
        <v>2024</v>
      </c>
      <c r="C1344" s="8" t="s">
        <v>11</v>
      </c>
      <c r="D1344" s="33">
        <v>41760.67</v>
      </c>
      <c r="E1344" s="34">
        <v>39426.82</v>
      </c>
      <c r="F1344" s="34">
        <v>176.93</v>
      </c>
      <c r="G1344" s="34">
        <v>681.6</v>
      </c>
      <c r="H1344" s="34">
        <v>56.6</v>
      </c>
    </row>
    <row r="1345" spans="1:8" x14ac:dyDescent="0.35">
      <c r="A1345" s="8" t="s">
        <v>18</v>
      </c>
      <c r="B1345" s="33">
        <v>2018</v>
      </c>
      <c r="C1345" s="8" t="s">
        <v>15</v>
      </c>
      <c r="D1345" s="33">
        <v>15294.75</v>
      </c>
      <c r="E1345" s="34">
        <v>12948.79</v>
      </c>
      <c r="F1345" s="34">
        <v>139.72</v>
      </c>
      <c r="G1345" s="34">
        <v>321.27999999999997</v>
      </c>
      <c r="H1345" s="34">
        <v>59.1</v>
      </c>
    </row>
    <row r="1346" spans="1:8" x14ac:dyDescent="0.35">
      <c r="A1346" s="8" t="s">
        <v>18</v>
      </c>
      <c r="B1346" s="33">
        <v>2022</v>
      </c>
      <c r="C1346" s="8" t="s">
        <v>20</v>
      </c>
      <c r="D1346" s="33">
        <v>46158.97</v>
      </c>
      <c r="E1346" s="34">
        <v>41857.980000000003</v>
      </c>
      <c r="F1346" s="34">
        <v>86.73</v>
      </c>
      <c r="G1346" s="34">
        <v>661.77</v>
      </c>
      <c r="H1346" s="34">
        <v>68.099999999999994</v>
      </c>
    </row>
    <row r="1347" spans="1:8" x14ac:dyDescent="0.35">
      <c r="A1347" s="8" t="s">
        <v>8</v>
      </c>
      <c r="B1347" s="33">
        <v>2024</v>
      </c>
      <c r="C1347" s="8" t="s">
        <v>25</v>
      </c>
      <c r="D1347" s="33">
        <v>45135.33</v>
      </c>
      <c r="E1347" s="34">
        <v>41771.589999999997</v>
      </c>
      <c r="F1347" s="34">
        <v>173.04</v>
      </c>
      <c r="G1347" s="34">
        <v>1306.9100000000001</v>
      </c>
      <c r="H1347" s="34">
        <v>38.21</v>
      </c>
    </row>
    <row r="1348" spans="1:8" x14ac:dyDescent="0.35">
      <c r="A1348" s="8" t="s">
        <v>14</v>
      </c>
      <c r="B1348" s="33">
        <v>2024</v>
      </c>
      <c r="C1348" s="8" t="s">
        <v>13</v>
      </c>
      <c r="D1348" s="33">
        <v>46191.21</v>
      </c>
      <c r="E1348" s="34">
        <v>42204.85</v>
      </c>
      <c r="F1348" s="34">
        <v>88.13</v>
      </c>
      <c r="G1348" s="34">
        <v>1011.99</v>
      </c>
      <c r="H1348" s="34">
        <v>58.09</v>
      </c>
    </row>
    <row r="1349" spans="1:8" x14ac:dyDescent="0.35">
      <c r="A1349" s="8" t="s">
        <v>10</v>
      </c>
      <c r="B1349" s="33">
        <v>2022</v>
      </c>
      <c r="C1349" s="8" t="s">
        <v>15</v>
      </c>
      <c r="D1349" s="33">
        <v>39179.760000000002</v>
      </c>
      <c r="E1349" s="34">
        <v>41903.839999999997</v>
      </c>
      <c r="F1349" s="34">
        <v>20.53</v>
      </c>
      <c r="G1349" s="34">
        <v>853.93</v>
      </c>
      <c r="H1349" s="34">
        <v>55.68</v>
      </c>
    </row>
    <row r="1350" spans="1:8" x14ac:dyDescent="0.35">
      <c r="A1350" s="8" t="s">
        <v>34</v>
      </c>
      <c r="B1350" s="33">
        <v>2024</v>
      </c>
      <c r="C1350" s="8" t="s">
        <v>20</v>
      </c>
      <c r="D1350" s="33">
        <v>26250.32</v>
      </c>
      <c r="E1350" s="34">
        <v>25541.43</v>
      </c>
      <c r="F1350" s="34">
        <v>116.24</v>
      </c>
      <c r="G1350" s="34">
        <v>536.73</v>
      </c>
      <c r="H1350" s="34">
        <v>42.45</v>
      </c>
    </row>
    <row r="1351" spans="1:8" x14ac:dyDescent="0.35">
      <c r="A1351" s="8" t="s">
        <v>28</v>
      </c>
      <c r="B1351" s="33">
        <v>2018</v>
      </c>
      <c r="C1351" s="8" t="s">
        <v>19</v>
      </c>
      <c r="D1351" s="33">
        <v>14971</v>
      </c>
      <c r="E1351" s="34">
        <v>14851.57</v>
      </c>
      <c r="F1351" s="34">
        <v>41.03</v>
      </c>
      <c r="G1351" s="34">
        <v>471.21</v>
      </c>
      <c r="H1351" s="34">
        <v>51.94</v>
      </c>
    </row>
    <row r="1352" spans="1:8" x14ac:dyDescent="0.35">
      <c r="A1352" s="8" t="s">
        <v>28</v>
      </c>
      <c r="B1352" s="33">
        <v>2023</v>
      </c>
      <c r="C1352" s="8" t="s">
        <v>25</v>
      </c>
      <c r="D1352" s="33">
        <v>30733.72</v>
      </c>
      <c r="E1352" s="34">
        <v>33769.58</v>
      </c>
      <c r="F1352" s="34">
        <v>120.73</v>
      </c>
      <c r="G1352" s="34">
        <v>1189.92</v>
      </c>
      <c r="H1352" s="34">
        <v>61.7</v>
      </c>
    </row>
    <row r="1353" spans="1:8" x14ac:dyDescent="0.35">
      <c r="A1353" s="8" t="s">
        <v>10</v>
      </c>
      <c r="B1353" s="33">
        <v>2020</v>
      </c>
      <c r="C1353" s="8" t="s">
        <v>22</v>
      </c>
      <c r="D1353" s="33">
        <v>12872.9</v>
      </c>
      <c r="E1353" s="34">
        <v>14389.09</v>
      </c>
      <c r="F1353" s="34">
        <v>51.67</v>
      </c>
      <c r="G1353" s="34">
        <v>482.92</v>
      </c>
      <c r="H1353" s="34">
        <v>32.04</v>
      </c>
    </row>
    <row r="1354" spans="1:8" x14ac:dyDescent="0.35">
      <c r="A1354" s="8" t="s">
        <v>32</v>
      </c>
      <c r="B1354" s="33">
        <v>2024</v>
      </c>
      <c r="C1354" s="8" t="s">
        <v>19</v>
      </c>
      <c r="D1354" s="33">
        <v>4882.01</v>
      </c>
      <c r="E1354" s="34">
        <v>4313.83</v>
      </c>
      <c r="F1354" s="34">
        <v>180.47</v>
      </c>
      <c r="G1354" s="34">
        <v>1137.07</v>
      </c>
      <c r="H1354" s="34">
        <v>43.28</v>
      </c>
    </row>
    <row r="1355" spans="1:8" x14ac:dyDescent="0.35">
      <c r="A1355" s="8" t="s">
        <v>30</v>
      </c>
      <c r="B1355" s="33">
        <v>2022</v>
      </c>
      <c r="C1355" s="8" t="s">
        <v>22</v>
      </c>
      <c r="D1355" s="33">
        <v>10530.07</v>
      </c>
      <c r="E1355" s="34">
        <v>9172.9699999999993</v>
      </c>
      <c r="F1355" s="34">
        <v>136.9</v>
      </c>
      <c r="G1355" s="34">
        <v>511.7</v>
      </c>
      <c r="H1355" s="34">
        <v>55.72</v>
      </c>
    </row>
    <row r="1356" spans="1:8" x14ac:dyDescent="0.35">
      <c r="A1356" s="8" t="s">
        <v>16</v>
      </c>
      <c r="B1356" s="33">
        <v>2019</v>
      </c>
      <c r="C1356" s="8" t="s">
        <v>22</v>
      </c>
      <c r="D1356" s="33">
        <v>41436.19</v>
      </c>
      <c r="E1356" s="34">
        <v>47060.959999999999</v>
      </c>
      <c r="F1356" s="34">
        <v>60.12</v>
      </c>
      <c r="G1356" s="34">
        <v>656.08</v>
      </c>
      <c r="H1356" s="34">
        <v>65.069999999999993</v>
      </c>
    </row>
    <row r="1357" spans="1:8" x14ac:dyDescent="0.35">
      <c r="A1357" s="8" t="s">
        <v>17</v>
      </c>
      <c r="B1357" s="33">
        <v>2023</v>
      </c>
      <c r="C1357" s="8" t="s">
        <v>15</v>
      </c>
      <c r="D1357" s="33">
        <v>48055.47</v>
      </c>
      <c r="E1357" s="34">
        <v>55114.239999999998</v>
      </c>
      <c r="F1357" s="34">
        <v>187.57</v>
      </c>
      <c r="G1357" s="34">
        <v>499.69</v>
      </c>
      <c r="H1357" s="34">
        <v>63.2</v>
      </c>
    </row>
    <row r="1358" spans="1:8" x14ac:dyDescent="0.35">
      <c r="A1358" s="8" t="s">
        <v>28</v>
      </c>
      <c r="B1358" s="33">
        <v>2019</v>
      </c>
      <c r="C1358" s="8" t="s">
        <v>11</v>
      </c>
      <c r="D1358" s="33">
        <v>30533.919999999998</v>
      </c>
      <c r="E1358" s="34">
        <v>35859.64</v>
      </c>
      <c r="F1358" s="34">
        <v>84.32</v>
      </c>
      <c r="G1358" s="34">
        <v>523.85</v>
      </c>
      <c r="H1358" s="34">
        <v>36.06</v>
      </c>
    </row>
    <row r="1359" spans="1:8" x14ac:dyDescent="0.35">
      <c r="A1359" s="8" t="s">
        <v>17</v>
      </c>
      <c r="B1359" s="33">
        <v>2020</v>
      </c>
      <c r="C1359" s="8" t="s">
        <v>22</v>
      </c>
      <c r="D1359" s="33">
        <v>23132.37</v>
      </c>
      <c r="E1359" s="34">
        <v>22896.66</v>
      </c>
      <c r="F1359" s="34">
        <v>73.540000000000006</v>
      </c>
      <c r="G1359" s="34">
        <v>545.84</v>
      </c>
      <c r="H1359" s="34">
        <v>65.67</v>
      </c>
    </row>
    <row r="1360" spans="1:8" x14ac:dyDescent="0.35">
      <c r="A1360" s="8" t="s">
        <v>17</v>
      </c>
      <c r="B1360" s="33">
        <v>2023</v>
      </c>
      <c r="C1360" s="8" t="s">
        <v>19</v>
      </c>
      <c r="D1360" s="33">
        <v>8890.9</v>
      </c>
      <c r="E1360" s="34">
        <v>9996.09</v>
      </c>
      <c r="F1360" s="34">
        <v>151.08000000000001</v>
      </c>
      <c r="G1360" s="34">
        <v>523.30999999999995</v>
      </c>
      <c r="H1360" s="34">
        <v>58.67</v>
      </c>
    </row>
    <row r="1361" spans="1:8" x14ac:dyDescent="0.35">
      <c r="A1361" s="8" t="s">
        <v>33</v>
      </c>
      <c r="B1361" s="33">
        <v>2021</v>
      </c>
      <c r="C1361" s="8" t="s">
        <v>9</v>
      </c>
      <c r="D1361" s="33">
        <v>24188.93</v>
      </c>
      <c r="E1361" s="34">
        <v>24435.03</v>
      </c>
      <c r="F1361" s="34">
        <v>143.66999999999999</v>
      </c>
      <c r="G1361" s="34">
        <v>303.25</v>
      </c>
      <c r="H1361" s="34">
        <v>37.61</v>
      </c>
    </row>
    <row r="1362" spans="1:8" x14ac:dyDescent="0.35">
      <c r="A1362" s="8" t="s">
        <v>16</v>
      </c>
      <c r="B1362" s="33">
        <v>2018</v>
      </c>
      <c r="C1362" s="8" t="s">
        <v>13</v>
      </c>
      <c r="D1362" s="33">
        <v>16990.14</v>
      </c>
      <c r="E1362" s="34">
        <v>17413.05</v>
      </c>
      <c r="F1362" s="34">
        <v>85.81</v>
      </c>
      <c r="G1362" s="34">
        <v>644.91999999999996</v>
      </c>
      <c r="H1362" s="34">
        <v>69.58</v>
      </c>
    </row>
    <row r="1363" spans="1:8" x14ac:dyDescent="0.35">
      <c r="A1363" s="8" t="s">
        <v>18</v>
      </c>
      <c r="B1363" s="33">
        <v>2024</v>
      </c>
      <c r="C1363" s="8" t="s">
        <v>25</v>
      </c>
      <c r="D1363" s="33">
        <v>6558.35</v>
      </c>
      <c r="E1363" s="34">
        <v>5615.49</v>
      </c>
      <c r="F1363" s="34">
        <v>57.99</v>
      </c>
      <c r="G1363" s="34">
        <v>1049.71</v>
      </c>
      <c r="H1363" s="34">
        <v>56.6</v>
      </c>
    </row>
    <row r="1364" spans="1:8" x14ac:dyDescent="0.35">
      <c r="A1364" s="8" t="s">
        <v>28</v>
      </c>
      <c r="B1364" s="33">
        <v>2023</v>
      </c>
      <c r="C1364" s="8" t="s">
        <v>13</v>
      </c>
      <c r="D1364" s="33">
        <v>37860.050000000003</v>
      </c>
      <c r="E1364" s="34">
        <v>41876.1</v>
      </c>
      <c r="F1364" s="34">
        <v>27.72</v>
      </c>
      <c r="G1364" s="34">
        <v>631.04999999999995</v>
      </c>
      <c r="H1364" s="34">
        <v>65.08</v>
      </c>
    </row>
    <row r="1365" spans="1:8" x14ac:dyDescent="0.35">
      <c r="A1365" s="8" t="s">
        <v>30</v>
      </c>
      <c r="B1365" s="33">
        <v>2022</v>
      </c>
      <c r="C1365" s="8" t="s">
        <v>13</v>
      </c>
      <c r="D1365" s="33">
        <v>2835.61</v>
      </c>
      <c r="E1365" s="34">
        <v>2322.2399999999998</v>
      </c>
      <c r="F1365" s="34">
        <v>64.81</v>
      </c>
      <c r="G1365" s="34">
        <v>1090.54</v>
      </c>
      <c r="H1365" s="34">
        <v>39.700000000000003</v>
      </c>
    </row>
    <row r="1366" spans="1:8" x14ac:dyDescent="0.35">
      <c r="A1366" s="8" t="s">
        <v>12</v>
      </c>
      <c r="B1366" s="33">
        <v>2021</v>
      </c>
      <c r="C1366" s="8" t="s">
        <v>19</v>
      </c>
      <c r="D1366" s="33">
        <v>40465.31</v>
      </c>
      <c r="E1366" s="34">
        <v>36708</v>
      </c>
      <c r="F1366" s="34">
        <v>175.49</v>
      </c>
      <c r="G1366" s="34">
        <v>1316.85</v>
      </c>
      <c r="H1366" s="34">
        <v>69.86</v>
      </c>
    </row>
    <row r="1367" spans="1:8" x14ac:dyDescent="0.35">
      <c r="A1367" s="8" t="s">
        <v>12</v>
      </c>
      <c r="B1367" s="33">
        <v>2021</v>
      </c>
      <c r="C1367" s="8" t="s">
        <v>22</v>
      </c>
      <c r="D1367" s="33">
        <v>45273.31</v>
      </c>
      <c r="E1367" s="34">
        <v>41425</v>
      </c>
      <c r="F1367" s="34">
        <v>140.41999999999999</v>
      </c>
      <c r="G1367" s="34">
        <v>1230.1099999999999</v>
      </c>
      <c r="H1367" s="34">
        <v>62.18</v>
      </c>
    </row>
    <row r="1368" spans="1:8" x14ac:dyDescent="0.35">
      <c r="A1368" s="8" t="s">
        <v>26</v>
      </c>
      <c r="B1368" s="33">
        <v>2019</v>
      </c>
      <c r="C1368" s="8" t="s">
        <v>9</v>
      </c>
      <c r="D1368" s="33">
        <v>12175.41</v>
      </c>
      <c r="E1368" s="34">
        <v>12256.12</v>
      </c>
      <c r="F1368" s="34">
        <v>117.2</v>
      </c>
      <c r="G1368" s="34">
        <v>460.97</v>
      </c>
      <c r="H1368" s="34">
        <v>69.400000000000006</v>
      </c>
    </row>
    <row r="1369" spans="1:8" x14ac:dyDescent="0.35">
      <c r="A1369" s="8" t="s">
        <v>14</v>
      </c>
      <c r="B1369" s="33">
        <v>2020</v>
      </c>
      <c r="C1369" s="8" t="s">
        <v>11</v>
      </c>
      <c r="D1369" s="33">
        <v>44669.120000000003</v>
      </c>
      <c r="E1369" s="34">
        <v>48458.67</v>
      </c>
      <c r="F1369" s="34">
        <v>79.45</v>
      </c>
      <c r="G1369" s="34">
        <v>26.65</v>
      </c>
      <c r="H1369" s="34">
        <v>54.77</v>
      </c>
    </row>
    <row r="1370" spans="1:8" x14ac:dyDescent="0.35">
      <c r="A1370" s="8" t="s">
        <v>32</v>
      </c>
      <c r="B1370" s="33">
        <v>2023</v>
      </c>
      <c r="C1370" s="8" t="s">
        <v>20</v>
      </c>
      <c r="D1370" s="33">
        <v>15877.32</v>
      </c>
      <c r="E1370" s="34">
        <v>17233.580000000002</v>
      </c>
      <c r="F1370" s="34">
        <v>84.86</v>
      </c>
      <c r="G1370" s="34">
        <v>46.27</v>
      </c>
      <c r="H1370" s="34">
        <v>33.700000000000003</v>
      </c>
    </row>
    <row r="1371" spans="1:8" x14ac:dyDescent="0.35">
      <c r="A1371" s="8" t="s">
        <v>24</v>
      </c>
      <c r="B1371" s="33">
        <v>2024</v>
      </c>
      <c r="C1371" s="8" t="s">
        <v>22</v>
      </c>
      <c r="D1371" s="33">
        <v>6575.91</v>
      </c>
      <c r="E1371" s="34">
        <v>6249.36</v>
      </c>
      <c r="F1371" s="34">
        <v>118.44</v>
      </c>
      <c r="G1371" s="34">
        <v>635.65</v>
      </c>
      <c r="H1371" s="34">
        <v>63.01</v>
      </c>
    </row>
    <row r="1372" spans="1:8" x14ac:dyDescent="0.35">
      <c r="A1372" s="8" t="s">
        <v>34</v>
      </c>
      <c r="B1372" s="33">
        <v>2023</v>
      </c>
      <c r="C1372" s="8" t="s">
        <v>15</v>
      </c>
      <c r="D1372" s="33">
        <v>28516.52</v>
      </c>
      <c r="E1372" s="34">
        <v>26477.35</v>
      </c>
      <c r="F1372" s="34">
        <v>110.39</v>
      </c>
      <c r="G1372" s="34">
        <v>1151.44</v>
      </c>
      <c r="H1372" s="34">
        <v>43.3</v>
      </c>
    </row>
    <row r="1373" spans="1:8" x14ac:dyDescent="0.35">
      <c r="A1373" s="8" t="s">
        <v>33</v>
      </c>
      <c r="B1373" s="33">
        <v>2024</v>
      </c>
      <c r="C1373" s="8" t="s">
        <v>15</v>
      </c>
      <c r="D1373" s="33">
        <v>2971.47</v>
      </c>
      <c r="E1373" s="34">
        <v>3030.6</v>
      </c>
      <c r="F1373" s="34">
        <v>39.049999999999997</v>
      </c>
      <c r="G1373" s="34">
        <v>352.07</v>
      </c>
      <c r="H1373" s="34">
        <v>45.35</v>
      </c>
    </row>
    <row r="1374" spans="1:8" x14ac:dyDescent="0.35">
      <c r="A1374" s="8" t="s">
        <v>26</v>
      </c>
      <c r="B1374" s="33">
        <v>2020</v>
      </c>
      <c r="C1374" s="8" t="s">
        <v>11</v>
      </c>
      <c r="D1374" s="33">
        <v>40147.89</v>
      </c>
      <c r="E1374" s="34">
        <v>33275.99</v>
      </c>
      <c r="F1374" s="34">
        <v>151.63</v>
      </c>
      <c r="G1374" s="34">
        <v>856.99</v>
      </c>
      <c r="H1374" s="34">
        <v>60.92</v>
      </c>
    </row>
    <row r="1375" spans="1:8" x14ac:dyDescent="0.35">
      <c r="A1375" s="8" t="s">
        <v>21</v>
      </c>
      <c r="B1375" s="33">
        <v>2023</v>
      </c>
      <c r="C1375" s="8" t="s">
        <v>15</v>
      </c>
      <c r="D1375" s="33">
        <v>24558.37</v>
      </c>
      <c r="E1375" s="34">
        <v>28500.240000000002</v>
      </c>
      <c r="F1375" s="34">
        <v>140.44999999999999</v>
      </c>
      <c r="G1375" s="34">
        <v>576.19000000000005</v>
      </c>
      <c r="H1375" s="34">
        <v>58.53</v>
      </c>
    </row>
    <row r="1376" spans="1:8" x14ac:dyDescent="0.35">
      <c r="A1376" s="8" t="s">
        <v>29</v>
      </c>
      <c r="B1376" s="33">
        <v>2020</v>
      </c>
      <c r="C1376" s="8" t="s">
        <v>9</v>
      </c>
      <c r="D1376" s="33">
        <v>1089.46</v>
      </c>
      <c r="E1376" s="34">
        <v>1083.93</v>
      </c>
      <c r="F1376" s="34">
        <v>78.59</v>
      </c>
      <c r="G1376" s="34">
        <v>412.57</v>
      </c>
      <c r="H1376" s="34">
        <v>46.61</v>
      </c>
    </row>
    <row r="1377" spans="1:8" x14ac:dyDescent="0.35">
      <c r="A1377" s="8" t="s">
        <v>21</v>
      </c>
      <c r="B1377" s="33">
        <v>2024</v>
      </c>
      <c r="C1377" s="8" t="s">
        <v>11</v>
      </c>
      <c r="D1377" s="33">
        <v>13227.42</v>
      </c>
      <c r="E1377" s="34">
        <v>14726.89</v>
      </c>
      <c r="F1377" s="34">
        <v>179.67</v>
      </c>
      <c r="G1377" s="34">
        <v>16.93</v>
      </c>
      <c r="H1377" s="34">
        <v>41.71</v>
      </c>
    </row>
    <row r="1378" spans="1:8" x14ac:dyDescent="0.35">
      <c r="A1378" s="8" t="s">
        <v>17</v>
      </c>
      <c r="B1378" s="33">
        <v>2023</v>
      </c>
      <c r="C1378" s="8" t="s">
        <v>19</v>
      </c>
      <c r="D1378" s="33">
        <v>19338.41</v>
      </c>
      <c r="E1378" s="34">
        <v>20365.97</v>
      </c>
      <c r="F1378" s="34">
        <v>190.1</v>
      </c>
      <c r="G1378" s="34">
        <v>424.67</v>
      </c>
      <c r="H1378" s="34">
        <v>31.52</v>
      </c>
    </row>
    <row r="1379" spans="1:8" x14ac:dyDescent="0.35">
      <c r="A1379" s="8" t="s">
        <v>17</v>
      </c>
      <c r="B1379" s="33">
        <v>2021</v>
      </c>
      <c r="C1379" s="8" t="s">
        <v>19</v>
      </c>
      <c r="D1379" s="33">
        <v>4036.49</v>
      </c>
      <c r="E1379" s="34">
        <v>3560.08</v>
      </c>
      <c r="F1379" s="34">
        <v>88.34</v>
      </c>
      <c r="G1379" s="34">
        <v>279.31</v>
      </c>
      <c r="H1379" s="34">
        <v>68.760000000000005</v>
      </c>
    </row>
    <row r="1380" spans="1:8" x14ac:dyDescent="0.35">
      <c r="A1380" s="8" t="s">
        <v>34</v>
      </c>
      <c r="B1380" s="33">
        <v>2023</v>
      </c>
      <c r="C1380" s="8" t="s">
        <v>20</v>
      </c>
      <c r="D1380" s="33">
        <v>1207.3699999999999</v>
      </c>
      <c r="E1380" s="34">
        <v>1390.41</v>
      </c>
      <c r="F1380" s="34">
        <v>128.87</v>
      </c>
      <c r="G1380" s="34">
        <v>1061.17</v>
      </c>
      <c r="H1380" s="34">
        <v>67.48</v>
      </c>
    </row>
    <row r="1381" spans="1:8" x14ac:dyDescent="0.35">
      <c r="A1381" s="8" t="s">
        <v>28</v>
      </c>
      <c r="B1381" s="33">
        <v>2020</v>
      </c>
      <c r="C1381" s="8" t="s">
        <v>20</v>
      </c>
      <c r="D1381" s="33">
        <v>23225.05</v>
      </c>
      <c r="E1381" s="34">
        <v>26503.439999999999</v>
      </c>
      <c r="F1381" s="34">
        <v>52.02</v>
      </c>
      <c r="G1381" s="34">
        <v>493.99</v>
      </c>
      <c r="H1381" s="34">
        <v>46.13</v>
      </c>
    </row>
    <row r="1382" spans="1:8" x14ac:dyDescent="0.35">
      <c r="A1382" s="8" t="s">
        <v>28</v>
      </c>
      <c r="B1382" s="33">
        <v>2024</v>
      </c>
      <c r="C1382" s="8" t="s">
        <v>9</v>
      </c>
      <c r="D1382" s="33">
        <v>2474.83</v>
      </c>
      <c r="E1382" s="34">
        <v>2663.13</v>
      </c>
      <c r="F1382" s="34">
        <v>91.22</v>
      </c>
      <c r="G1382" s="34">
        <v>1382.17</v>
      </c>
      <c r="H1382" s="34">
        <v>58.15</v>
      </c>
    </row>
    <row r="1383" spans="1:8" x14ac:dyDescent="0.35">
      <c r="A1383" s="8" t="s">
        <v>24</v>
      </c>
      <c r="B1383" s="33">
        <v>2019</v>
      </c>
      <c r="C1383" s="8" t="s">
        <v>13</v>
      </c>
      <c r="D1383" s="33">
        <v>40559.42</v>
      </c>
      <c r="E1383" s="34">
        <v>44726.11</v>
      </c>
      <c r="F1383" s="34">
        <v>179.04</v>
      </c>
      <c r="G1383" s="34">
        <v>565.32000000000005</v>
      </c>
      <c r="H1383" s="34">
        <v>30.8</v>
      </c>
    </row>
    <row r="1384" spans="1:8" x14ac:dyDescent="0.35">
      <c r="A1384" s="8" t="s">
        <v>34</v>
      </c>
      <c r="B1384" s="33">
        <v>2023</v>
      </c>
      <c r="C1384" s="8" t="s">
        <v>19</v>
      </c>
      <c r="D1384" s="33">
        <v>4618.68</v>
      </c>
      <c r="E1384" s="34">
        <v>5138.08</v>
      </c>
      <c r="F1384" s="34">
        <v>69.78</v>
      </c>
      <c r="G1384" s="34">
        <v>280.37</v>
      </c>
      <c r="H1384" s="34">
        <v>53.06</v>
      </c>
    </row>
    <row r="1385" spans="1:8" x14ac:dyDescent="0.35">
      <c r="A1385" s="8" t="s">
        <v>16</v>
      </c>
      <c r="B1385" s="33">
        <v>2023</v>
      </c>
      <c r="C1385" s="8" t="s">
        <v>15</v>
      </c>
      <c r="D1385" s="33">
        <v>1634.45</v>
      </c>
      <c r="E1385" s="34">
        <v>1960.97</v>
      </c>
      <c r="F1385" s="34">
        <v>71.680000000000007</v>
      </c>
      <c r="G1385" s="34">
        <v>23.17</v>
      </c>
      <c r="H1385" s="34">
        <v>54.52</v>
      </c>
    </row>
    <row r="1386" spans="1:8" x14ac:dyDescent="0.35">
      <c r="A1386" s="8" t="s">
        <v>14</v>
      </c>
      <c r="B1386" s="33">
        <v>2023</v>
      </c>
      <c r="C1386" s="8" t="s">
        <v>15</v>
      </c>
      <c r="D1386" s="33">
        <v>45126.17</v>
      </c>
      <c r="E1386" s="34">
        <v>49357.919999999998</v>
      </c>
      <c r="F1386" s="34">
        <v>156.41</v>
      </c>
      <c r="G1386" s="34">
        <v>1162.42</v>
      </c>
      <c r="H1386" s="34">
        <v>33.92</v>
      </c>
    </row>
    <row r="1387" spans="1:8" x14ac:dyDescent="0.35">
      <c r="A1387" s="8" t="s">
        <v>29</v>
      </c>
      <c r="B1387" s="33">
        <v>2021</v>
      </c>
      <c r="C1387" s="8" t="s">
        <v>19</v>
      </c>
      <c r="D1387" s="33">
        <v>45374.16</v>
      </c>
      <c r="E1387" s="34">
        <v>46143.9</v>
      </c>
      <c r="F1387" s="34">
        <v>182.49</v>
      </c>
      <c r="G1387" s="34">
        <v>1199.9000000000001</v>
      </c>
      <c r="H1387" s="34">
        <v>64.61</v>
      </c>
    </row>
    <row r="1388" spans="1:8" x14ac:dyDescent="0.35">
      <c r="A1388" s="8" t="s">
        <v>31</v>
      </c>
      <c r="B1388" s="33">
        <v>2020</v>
      </c>
      <c r="C1388" s="8" t="s">
        <v>15</v>
      </c>
      <c r="D1388" s="33">
        <v>48449.26</v>
      </c>
      <c r="E1388" s="34">
        <v>47672.6</v>
      </c>
      <c r="F1388" s="34">
        <v>136.74</v>
      </c>
      <c r="G1388" s="34">
        <v>331.37</v>
      </c>
      <c r="H1388" s="34">
        <v>51.84</v>
      </c>
    </row>
    <row r="1389" spans="1:8" x14ac:dyDescent="0.35">
      <c r="A1389" s="8" t="s">
        <v>29</v>
      </c>
      <c r="B1389" s="33">
        <v>2024</v>
      </c>
      <c r="C1389" s="8" t="s">
        <v>11</v>
      </c>
      <c r="D1389" s="33">
        <v>1732.31</v>
      </c>
      <c r="E1389" s="34">
        <v>1610.76</v>
      </c>
      <c r="F1389" s="34">
        <v>195.49</v>
      </c>
      <c r="G1389" s="34">
        <v>684.97</v>
      </c>
      <c r="H1389" s="34">
        <v>66.98</v>
      </c>
    </row>
    <row r="1390" spans="1:8" x14ac:dyDescent="0.35">
      <c r="A1390" s="8" t="s">
        <v>10</v>
      </c>
      <c r="B1390" s="33">
        <v>2024</v>
      </c>
      <c r="C1390" s="8" t="s">
        <v>13</v>
      </c>
      <c r="D1390" s="33">
        <v>18682.939999999999</v>
      </c>
      <c r="E1390" s="34">
        <v>16863.27</v>
      </c>
      <c r="F1390" s="34">
        <v>69.900000000000006</v>
      </c>
      <c r="G1390" s="34">
        <v>1362.25</v>
      </c>
      <c r="H1390" s="34">
        <v>67.05</v>
      </c>
    </row>
    <row r="1391" spans="1:8" x14ac:dyDescent="0.35">
      <c r="A1391" s="8" t="s">
        <v>12</v>
      </c>
      <c r="B1391" s="33">
        <v>2021</v>
      </c>
      <c r="C1391" s="8" t="s">
        <v>13</v>
      </c>
      <c r="D1391" s="33">
        <v>13763.66</v>
      </c>
      <c r="E1391" s="34">
        <v>13534.15</v>
      </c>
      <c r="F1391" s="34">
        <v>159.82</v>
      </c>
      <c r="G1391" s="34">
        <v>1279.45</v>
      </c>
      <c r="H1391" s="34">
        <v>59.98</v>
      </c>
    </row>
    <row r="1392" spans="1:8" x14ac:dyDescent="0.35">
      <c r="A1392" s="8" t="s">
        <v>35</v>
      </c>
      <c r="B1392" s="33">
        <v>2021</v>
      </c>
      <c r="C1392" s="8" t="s">
        <v>9</v>
      </c>
      <c r="D1392" s="33">
        <v>21211.62</v>
      </c>
      <c r="E1392" s="34">
        <v>22934.32</v>
      </c>
      <c r="F1392" s="34">
        <v>23.56</v>
      </c>
      <c r="G1392" s="34">
        <v>462.99</v>
      </c>
      <c r="H1392" s="34">
        <v>52.05</v>
      </c>
    </row>
    <row r="1393" spans="1:8" x14ac:dyDescent="0.35">
      <c r="A1393" s="8" t="s">
        <v>29</v>
      </c>
      <c r="B1393" s="33">
        <v>2021</v>
      </c>
      <c r="C1393" s="8" t="s">
        <v>19</v>
      </c>
      <c r="D1393" s="33">
        <v>34559.81</v>
      </c>
      <c r="E1393" s="34">
        <v>30645.51</v>
      </c>
      <c r="F1393" s="34">
        <v>160.72</v>
      </c>
      <c r="G1393" s="34">
        <v>744.61</v>
      </c>
      <c r="H1393" s="34">
        <v>41.14</v>
      </c>
    </row>
    <row r="1394" spans="1:8" x14ac:dyDescent="0.35">
      <c r="A1394" s="8" t="s">
        <v>14</v>
      </c>
      <c r="B1394" s="33">
        <v>2020</v>
      </c>
      <c r="C1394" s="8" t="s">
        <v>13</v>
      </c>
      <c r="D1394" s="33">
        <v>6103.15</v>
      </c>
      <c r="E1394" s="34">
        <v>5286.27</v>
      </c>
      <c r="F1394" s="34">
        <v>105.48</v>
      </c>
      <c r="G1394" s="34">
        <v>998.77</v>
      </c>
      <c r="H1394" s="34">
        <v>44.34</v>
      </c>
    </row>
    <row r="1395" spans="1:8" x14ac:dyDescent="0.35">
      <c r="A1395" s="8" t="s">
        <v>14</v>
      </c>
      <c r="B1395" s="33">
        <v>2021</v>
      </c>
      <c r="C1395" s="8" t="s">
        <v>20</v>
      </c>
      <c r="D1395" s="33">
        <v>3737.96</v>
      </c>
      <c r="E1395" s="34">
        <v>4130.6400000000003</v>
      </c>
      <c r="F1395" s="34">
        <v>149.56</v>
      </c>
      <c r="G1395" s="34">
        <v>198.66</v>
      </c>
      <c r="H1395" s="34">
        <v>34.869999999999997</v>
      </c>
    </row>
    <row r="1396" spans="1:8" x14ac:dyDescent="0.35">
      <c r="A1396" s="8" t="s">
        <v>18</v>
      </c>
      <c r="B1396" s="33">
        <v>2024</v>
      </c>
      <c r="C1396" s="8" t="s">
        <v>25</v>
      </c>
      <c r="D1396" s="33">
        <v>46857.01</v>
      </c>
      <c r="E1396" s="34">
        <v>53113.51</v>
      </c>
      <c r="F1396" s="34">
        <v>114.12</v>
      </c>
      <c r="G1396" s="34">
        <v>518.64</v>
      </c>
      <c r="H1396" s="34">
        <v>36.549999999999997</v>
      </c>
    </row>
    <row r="1397" spans="1:8" x14ac:dyDescent="0.35">
      <c r="A1397" s="8" t="s">
        <v>17</v>
      </c>
      <c r="B1397" s="33">
        <v>2023</v>
      </c>
      <c r="C1397" s="8" t="s">
        <v>11</v>
      </c>
      <c r="D1397" s="33">
        <v>4611.9399999999996</v>
      </c>
      <c r="E1397" s="34">
        <v>4929.34</v>
      </c>
      <c r="F1397" s="34">
        <v>41.21</v>
      </c>
      <c r="G1397" s="34">
        <v>53.58</v>
      </c>
      <c r="H1397" s="34">
        <v>58.18</v>
      </c>
    </row>
    <row r="1398" spans="1:8" x14ac:dyDescent="0.35">
      <c r="A1398" s="8" t="s">
        <v>35</v>
      </c>
      <c r="B1398" s="33">
        <v>2020</v>
      </c>
      <c r="C1398" s="8" t="s">
        <v>15</v>
      </c>
      <c r="D1398" s="33">
        <v>43480.95</v>
      </c>
      <c r="E1398" s="34">
        <v>38449.019999999997</v>
      </c>
      <c r="F1398" s="34">
        <v>165.29</v>
      </c>
      <c r="G1398" s="34">
        <v>734.49</v>
      </c>
      <c r="H1398" s="34">
        <v>38.909999999999997</v>
      </c>
    </row>
    <row r="1399" spans="1:8" x14ac:dyDescent="0.35">
      <c r="A1399" s="8" t="s">
        <v>35</v>
      </c>
      <c r="B1399" s="33">
        <v>2020</v>
      </c>
      <c r="C1399" s="8" t="s">
        <v>25</v>
      </c>
      <c r="D1399" s="33">
        <v>42834.82</v>
      </c>
      <c r="E1399" s="34">
        <v>34838.160000000003</v>
      </c>
      <c r="F1399" s="34">
        <v>92.86</v>
      </c>
      <c r="G1399" s="34">
        <v>234.89</v>
      </c>
      <c r="H1399" s="34">
        <v>43.7</v>
      </c>
    </row>
    <row r="1400" spans="1:8" x14ac:dyDescent="0.35">
      <c r="A1400" s="8" t="s">
        <v>10</v>
      </c>
      <c r="B1400" s="33">
        <v>2023</v>
      </c>
      <c r="C1400" s="8" t="s">
        <v>11</v>
      </c>
      <c r="D1400" s="33">
        <v>49816.86</v>
      </c>
      <c r="E1400" s="34">
        <v>41239.85</v>
      </c>
      <c r="F1400" s="34">
        <v>134.88</v>
      </c>
      <c r="G1400" s="34">
        <v>1382.02</v>
      </c>
      <c r="H1400" s="34">
        <v>67.849999999999994</v>
      </c>
    </row>
    <row r="1401" spans="1:8" x14ac:dyDescent="0.35">
      <c r="A1401" s="8" t="s">
        <v>35</v>
      </c>
      <c r="B1401" s="33">
        <v>2024</v>
      </c>
      <c r="C1401" s="8" t="s">
        <v>11</v>
      </c>
      <c r="D1401" s="33">
        <v>11404.52</v>
      </c>
      <c r="E1401" s="34">
        <v>11204.75</v>
      </c>
      <c r="F1401" s="34">
        <v>75.84</v>
      </c>
      <c r="G1401" s="34">
        <v>326.42</v>
      </c>
      <c r="H1401" s="34">
        <v>34.57</v>
      </c>
    </row>
    <row r="1402" spans="1:8" x14ac:dyDescent="0.35">
      <c r="A1402" s="8" t="s">
        <v>32</v>
      </c>
      <c r="B1402" s="33">
        <v>2021</v>
      </c>
      <c r="C1402" s="8" t="s">
        <v>20</v>
      </c>
      <c r="D1402" s="33">
        <v>46798.57</v>
      </c>
      <c r="E1402" s="34">
        <v>37623.18</v>
      </c>
      <c r="F1402" s="34">
        <v>131.37</v>
      </c>
      <c r="G1402" s="34">
        <v>1307.1099999999999</v>
      </c>
      <c r="H1402" s="34">
        <v>41.68</v>
      </c>
    </row>
    <row r="1403" spans="1:8" x14ac:dyDescent="0.35">
      <c r="A1403" s="8" t="s">
        <v>30</v>
      </c>
      <c r="B1403" s="33">
        <v>2021</v>
      </c>
      <c r="C1403" s="8" t="s">
        <v>11</v>
      </c>
      <c r="D1403" s="33">
        <v>20641.740000000002</v>
      </c>
      <c r="E1403" s="34">
        <v>21083.59</v>
      </c>
      <c r="F1403" s="34">
        <v>75.790000000000006</v>
      </c>
      <c r="G1403" s="34">
        <v>1293.17</v>
      </c>
      <c r="H1403" s="34">
        <v>61.35</v>
      </c>
    </row>
    <row r="1404" spans="1:8" x14ac:dyDescent="0.35">
      <c r="A1404" s="8" t="s">
        <v>21</v>
      </c>
      <c r="B1404" s="33">
        <v>2018</v>
      </c>
      <c r="C1404" s="8" t="s">
        <v>13</v>
      </c>
      <c r="D1404" s="33">
        <v>47627.360000000001</v>
      </c>
      <c r="E1404" s="34">
        <v>42337.22</v>
      </c>
      <c r="F1404" s="34">
        <v>92.55</v>
      </c>
      <c r="G1404" s="34">
        <v>131.9</v>
      </c>
      <c r="H1404" s="34">
        <v>61.23</v>
      </c>
    </row>
    <row r="1405" spans="1:8" x14ac:dyDescent="0.35">
      <c r="A1405" s="8" t="s">
        <v>21</v>
      </c>
      <c r="B1405" s="33">
        <v>2021</v>
      </c>
      <c r="C1405" s="8" t="s">
        <v>20</v>
      </c>
      <c r="D1405" s="33">
        <v>47689.02</v>
      </c>
      <c r="E1405" s="34">
        <v>56242.94</v>
      </c>
      <c r="F1405" s="34">
        <v>167.89</v>
      </c>
      <c r="G1405" s="34">
        <v>427.78</v>
      </c>
      <c r="H1405" s="34">
        <v>48.17</v>
      </c>
    </row>
    <row r="1406" spans="1:8" x14ac:dyDescent="0.35">
      <c r="A1406" s="8" t="s">
        <v>33</v>
      </c>
      <c r="B1406" s="33">
        <v>2023</v>
      </c>
      <c r="C1406" s="8" t="s">
        <v>11</v>
      </c>
      <c r="D1406" s="33">
        <v>1498.6</v>
      </c>
      <c r="E1406" s="34">
        <v>1441.45</v>
      </c>
      <c r="F1406" s="34">
        <v>179.65</v>
      </c>
      <c r="G1406" s="34">
        <v>79.16</v>
      </c>
      <c r="H1406" s="34">
        <v>62.74</v>
      </c>
    </row>
    <row r="1407" spans="1:8" x14ac:dyDescent="0.35">
      <c r="A1407" s="8" t="s">
        <v>31</v>
      </c>
      <c r="B1407" s="33">
        <v>2018</v>
      </c>
      <c r="C1407" s="8" t="s">
        <v>11</v>
      </c>
      <c r="D1407" s="33">
        <v>1658.5</v>
      </c>
      <c r="E1407" s="34">
        <v>1792.44</v>
      </c>
      <c r="F1407" s="34">
        <v>38.86</v>
      </c>
      <c r="G1407" s="34">
        <v>561.39</v>
      </c>
      <c r="H1407" s="34">
        <v>49.43</v>
      </c>
    </row>
    <row r="1408" spans="1:8" x14ac:dyDescent="0.35">
      <c r="A1408" s="8" t="s">
        <v>27</v>
      </c>
      <c r="B1408" s="33">
        <v>2020</v>
      </c>
      <c r="C1408" s="8" t="s">
        <v>19</v>
      </c>
      <c r="D1408" s="33">
        <v>28148</v>
      </c>
      <c r="E1408" s="34">
        <v>30663.05</v>
      </c>
      <c r="F1408" s="34">
        <v>167.89</v>
      </c>
      <c r="G1408" s="34">
        <v>961.56</v>
      </c>
      <c r="H1408" s="34">
        <v>69.39</v>
      </c>
    </row>
    <row r="1409" spans="1:8" x14ac:dyDescent="0.35">
      <c r="A1409" s="8" t="s">
        <v>14</v>
      </c>
      <c r="B1409" s="33">
        <v>2024</v>
      </c>
      <c r="C1409" s="8" t="s">
        <v>9</v>
      </c>
      <c r="D1409" s="33">
        <v>24659.88</v>
      </c>
      <c r="E1409" s="34">
        <v>23758.67</v>
      </c>
      <c r="F1409" s="34">
        <v>62.68</v>
      </c>
      <c r="G1409" s="34">
        <v>1397.01</v>
      </c>
      <c r="H1409" s="34">
        <v>59.92</v>
      </c>
    </row>
    <row r="1410" spans="1:8" x14ac:dyDescent="0.35">
      <c r="A1410" s="8" t="s">
        <v>29</v>
      </c>
      <c r="B1410" s="33">
        <v>2021</v>
      </c>
      <c r="C1410" s="8" t="s">
        <v>25</v>
      </c>
      <c r="D1410" s="33">
        <v>4299.29</v>
      </c>
      <c r="E1410" s="34">
        <v>3674.24</v>
      </c>
      <c r="F1410" s="34">
        <v>29.92</v>
      </c>
      <c r="G1410" s="34">
        <v>1201.1400000000001</v>
      </c>
      <c r="H1410" s="34">
        <v>38.42</v>
      </c>
    </row>
    <row r="1411" spans="1:8" x14ac:dyDescent="0.35">
      <c r="A1411" s="8" t="s">
        <v>32</v>
      </c>
      <c r="B1411" s="33">
        <v>2019</v>
      </c>
      <c r="C1411" s="8" t="s">
        <v>9</v>
      </c>
      <c r="D1411" s="33">
        <v>17578.48</v>
      </c>
      <c r="E1411" s="34">
        <v>17978.29</v>
      </c>
      <c r="F1411" s="34">
        <v>92.23</v>
      </c>
      <c r="G1411" s="34">
        <v>492.46</v>
      </c>
      <c r="H1411" s="34">
        <v>51.28</v>
      </c>
    </row>
    <row r="1412" spans="1:8" x14ac:dyDescent="0.35">
      <c r="A1412" s="8" t="s">
        <v>10</v>
      </c>
      <c r="B1412" s="33">
        <v>2022</v>
      </c>
      <c r="C1412" s="8" t="s">
        <v>9</v>
      </c>
      <c r="D1412" s="33">
        <v>19354.400000000001</v>
      </c>
      <c r="E1412" s="34">
        <v>20751.86</v>
      </c>
      <c r="F1412" s="34">
        <v>64.75</v>
      </c>
      <c r="G1412" s="34">
        <v>1049.56</v>
      </c>
      <c r="H1412" s="34">
        <v>35.729999999999997</v>
      </c>
    </row>
    <row r="1413" spans="1:8" x14ac:dyDescent="0.35">
      <c r="A1413" s="8" t="s">
        <v>21</v>
      </c>
      <c r="B1413" s="33">
        <v>2021</v>
      </c>
      <c r="C1413" s="8" t="s">
        <v>20</v>
      </c>
      <c r="D1413" s="33">
        <v>30790.19</v>
      </c>
      <c r="E1413" s="34">
        <v>29014.13</v>
      </c>
      <c r="F1413" s="34">
        <v>152.13999999999999</v>
      </c>
      <c r="G1413" s="34">
        <v>1212.42</v>
      </c>
      <c r="H1413" s="34">
        <v>48.75</v>
      </c>
    </row>
    <row r="1414" spans="1:8" x14ac:dyDescent="0.35">
      <c r="A1414" s="8" t="s">
        <v>14</v>
      </c>
      <c r="B1414" s="33">
        <v>2023</v>
      </c>
      <c r="C1414" s="8" t="s">
        <v>25</v>
      </c>
      <c r="D1414" s="33">
        <v>13901.18</v>
      </c>
      <c r="E1414" s="34">
        <v>11299.59</v>
      </c>
      <c r="F1414" s="34">
        <v>64.06</v>
      </c>
      <c r="G1414" s="34">
        <v>21.9</v>
      </c>
      <c r="H1414" s="34">
        <v>66.77</v>
      </c>
    </row>
    <row r="1415" spans="1:8" x14ac:dyDescent="0.35">
      <c r="A1415" s="8" t="s">
        <v>23</v>
      </c>
      <c r="B1415" s="33">
        <v>2020</v>
      </c>
      <c r="C1415" s="8" t="s">
        <v>25</v>
      </c>
      <c r="D1415" s="33">
        <v>11071.57</v>
      </c>
      <c r="E1415" s="34">
        <v>12338.73</v>
      </c>
      <c r="F1415" s="34">
        <v>142.21</v>
      </c>
      <c r="G1415" s="34">
        <v>52.39</v>
      </c>
      <c r="H1415" s="34">
        <v>43.07</v>
      </c>
    </row>
    <row r="1416" spans="1:8" x14ac:dyDescent="0.35">
      <c r="A1416" s="8" t="s">
        <v>28</v>
      </c>
      <c r="B1416" s="33">
        <v>2024</v>
      </c>
      <c r="C1416" s="8" t="s">
        <v>15</v>
      </c>
      <c r="D1416" s="33">
        <v>7032.21</v>
      </c>
      <c r="E1416" s="34">
        <v>8297.39</v>
      </c>
      <c r="F1416" s="34">
        <v>196.12</v>
      </c>
      <c r="G1416" s="34">
        <v>603.96</v>
      </c>
      <c r="H1416" s="34">
        <v>57.14</v>
      </c>
    </row>
    <row r="1417" spans="1:8" x14ac:dyDescent="0.35">
      <c r="A1417" s="8" t="s">
        <v>28</v>
      </c>
      <c r="B1417" s="33">
        <v>2024</v>
      </c>
      <c r="C1417" s="8" t="s">
        <v>9</v>
      </c>
      <c r="D1417" s="33">
        <v>8065.54</v>
      </c>
      <c r="E1417" s="34">
        <v>9121.86</v>
      </c>
      <c r="F1417" s="34">
        <v>33.119999999999997</v>
      </c>
      <c r="G1417" s="34">
        <v>292.33999999999997</v>
      </c>
      <c r="H1417" s="34">
        <v>65.14</v>
      </c>
    </row>
    <row r="1418" spans="1:8" x14ac:dyDescent="0.35">
      <c r="A1418" s="8" t="s">
        <v>10</v>
      </c>
      <c r="B1418" s="33">
        <v>2022</v>
      </c>
      <c r="C1418" s="8" t="s">
        <v>22</v>
      </c>
      <c r="D1418" s="33">
        <v>43637.05</v>
      </c>
      <c r="E1418" s="34">
        <v>38890.959999999999</v>
      </c>
      <c r="F1418" s="34">
        <v>79.13</v>
      </c>
      <c r="G1418" s="34">
        <v>524.46</v>
      </c>
      <c r="H1418" s="34">
        <v>66.53</v>
      </c>
    </row>
    <row r="1419" spans="1:8" x14ac:dyDescent="0.35">
      <c r="A1419" s="8" t="s">
        <v>18</v>
      </c>
      <c r="B1419" s="33">
        <v>2020</v>
      </c>
      <c r="C1419" s="8" t="s">
        <v>22</v>
      </c>
      <c r="D1419" s="33">
        <v>41058.239999999998</v>
      </c>
      <c r="E1419" s="34">
        <v>38421.440000000002</v>
      </c>
      <c r="F1419" s="34">
        <v>63.99</v>
      </c>
      <c r="G1419" s="34">
        <v>293.55</v>
      </c>
      <c r="H1419" s="34">
        <v>69.290000000000006</v>
      </c>
    </row>
    <row r="1420" spans="1:8" x14ac:dyDescent="0.35">
      <c r="A1420" s="8" t="s">
        <v>16</v>
      </c>
      <c r="B1420" s="33">
        <v>2018</v>
      </c>
      <c r="C1420" s="8" t="s">
        <v>20</v>
      </c>
      <c r="D1420" s="33">
        <v>22078.21</v>
      </c>
      <c r="E1420" s="34">
        <v>20545.650000000001</v>
      </c>
      <c r="F1420" s="34">
        <v>120.17</v>
      </c>
      <c r="G1420" s="34">
        <v>835.93</v>
      </c>
      <c r="H1420" s="34">
        <v>66.34</v>
      </c>
    </row>
    <row r="1421" spans="1:8" x14ac:dyDescent="0.35">
      <c r="A1421" s="8" t="s">
        <v>34</v>
      </c>
      <c r="B1421" s="33">
        <v>2023</v>
      </c>
      <c r="C1421" s="8" t="s">
        <v>9</v>
      </c>
      <c r="D1421" s="33">
        <v>28458.05</v>
      </c>
      <c r="E1421" s="34">
        <v>32053.14</v>
      </c>
      <c r="F1421" s="34">
        <v>111.9</v>
      </c>
      <c r="G1421" s="34">
        <v>1023.31</v>
      </c>
      <c r="H1421" s="34">
        <v>43.09</v>
      </c>
    </row>
    <row r="1422" spans="1:8" x14ac:dyDescent="0.35">
      <c r="A1422" s="8" t="s">
        <v>27</v>
      </c>
      <c r="B1422" s="33">
        <v>2019</v>
      </c>
      <c r="C1422" s="8" t="s">
        <v>20</v>
      </c>
      <c r="D1422" s="33">
        <v>41000.870000000003</v>
      </c>
      <c r="E1422" s="34">
        <v>47408.27</v>
      </c>
      <c r="F1422" s="34">
        <v>61.27</v>
      </c>
      <c r="G1422" s="34">
        <v>792.47</v>
      </c>
      <c r="H1422" s="34">
        <v>35.96</v>
      </c>
    </row>
    <row r="1423" spans="1:8" x14ac:dyDescent="0.35">
      <c r="A1423" s="8" t="s">
        <v>23</v>
      </c>
      <c r="B1423" s="33">
        <v>2024</v>
      </c>
      <c r="C1423" s="8" t="s">
        <v>11</v>
      </c>
      <c r="D1423" s="33">
        <v>7236.25</v>
      </c>
      <c r="E1423" s="34">
        <v>5985.85</v>
      </c>
      <c r="F1423" s="34">
        <v>112.63</v>
      </c>
      <c r="G1423" s="34">
        <v>41.66</v>
      </c>
      <c r="H1423" s="34">
        <v>37.49</v>
      </c>
    </row>
    <row r="1424" spans="1:8" x14ac:dyDescent="0.35">
      <c r="A1424" s="8" t="s">
        <v>21</v>
      </c>
      <c r="B1424" s="33">
        <v>2019</v>
      </c>
      <c r="C1424" s="8" t="s">
        <v>25</v>
      </c>
      <c r="D1424" s="33">
        <v>19679.23</v>
      </c>
      <c r="E1424" s="34">
        <v>23414.639999999999</v>
      </c>
      <c r="F1424" s="34">
        <v>152.57</v>
      </c>
      <c r="G1424" s="34">
        <v>771.08</v>
      </c>
      <c r="H1424" s="34">
        <v>68.319999999999993</v>
      </c>
    </row>
    <row r="1425" spans="1:8" x14ac:dyDescent="0.35">
      <c r="A1425" s="8" t="s">
        <v>27</v>
      </c>
      <c r="B1425" s="33">
        <v>2024</v>
      </c>
      <c r="C1425" s="8" t="s">
        <v>9</v>
      </c>
      <c r="D1425" s="33">
        <v>35483.410000000003</v>
      </c>
      <c r="E1425" s="34">
        <v>33462.870000000003</v>
      </c>
      <c r="F1425" s="34">
        <v>188.4</v>
      </c>
      <c r="G1425" s="34">
        <v>802.52</v>
      </c>
      <c r="H1425" s="34">
        <v>31.58</v>
      </c>
    </row>
    <row r="1426" spans="1:8" x14ac:dyDescent="0.35">
      <c r="A1426" s="8" t="s">
        <v>21</v>
      </c>
      <c r="B1426" s="33">
        <v>2024</v>
      </c>
      <c r="C1426" s="8" t="s">
        <v>25</v>
      </c>
      <c r="D1426" s="33">
        <v>34795.800000000003</v>
      </c>
      <c r="E1426" s="34">
        <v>36643.269999999997</v>
      </c>
      <c r="F1426" s="34">
        <v>90.7</v>
      </c>
      <c r="G1426" s="34">
        <v>922.21</v>
      </c>
      <c r="H1426" s="34">
        <v>67.290000000000006</v>
      </c>
    </row>
    <row r="1427" spans="1:8" x14ac:dyDescent="0.35">
      <c r="A1427" s="8" t="s">
        <v>30</v>
      </c>
      <c r="B1427" s="33">
        <v>2021</v>
      </c>
      <c r="C1427" s="8" t="s">
        <v>9</v>
      </c>
      <c r="D1427" s="33">
        <v>41413.4</v>
      </c>
      <c r="E1427" s="34">
        <v>46444.54</v>
      </c>
      <c r="F1427" s="34">
        <v>192.43</v>
      </c>
      <c r="G1427" s="34">
        <v>25.16</v>
      </c>
      <c r="H1427" s="34">
        <v>34.47</v>
      </c>
    </row>
    <row r="1428" spans="1:8" x14ac:dyDescent="0.35">
      <c r="A1428" s="8" t="s">
        <v>33</v>
      </c>
      <c r="B1428" s="33">
        <v>2018</v>
      </c>
      <c r="C1428" s="8" t="s">
        <v>25</v>
      </c>
      <c r="D1428" s="33">
        <v>29213.9</v>
      </c>
      <c r="E1428" s="34">
        <v>30961.95</v>
      </c>
      <c r="F1428" s="34">
        <v>118.87</v>
      </c>
      <c r="G1428" s="34">
        <v>26.11</v>
      </c>
      <c r="H1428" s="34">
        <v>32.130000000000003</v>
      </c>
    </row>
    <row r="1429" spans="1:8" x14ac:dyDescent="0.35">
      <c r="A1429" s="8" t="s">
        <v>8</v>
      </c>
      <c r="B1429" s="33">
        <v>2023</v>
      </c>
      <c r="C1429" s="8" t="s">
        <v>9</v>
      </c>
      <c r="D1429" s="33">
        <v>13010.89</v>
      </c>
      <c r="E1429" s="34">
        <v>13474.49</v>
      </c>
      <c r="F1429" s="34">
        <v>187.25</v>
      </c>
      <c r="G1429" s="34">
        <v>466.68</v>
      </c>
      <c r="H1429" s="34">
        <v>53.45</v>
      </c>
    </row>
    <row r="1430" spans="1:8" x14ac:dyDescent="0.35">
      <c r="A1430" s="8" t="s">
        <v>8</v>
      </c>
      <c r="B1430" s="33">
        <v>2021</v>
      </c>
      <c r="C1430" s="8" t="s">
        <v>20</v>
      </c>
      <c r="D1430" s="33">
        <v>4140.1099999999997</v>
      </c>
      <c r="E1430" s="34">
        <v>3741.73</v>
      </c>
      <c r="F1430" s="34">
        <v>170.14</v>
      </c>
      <c r="G1430" s="34">
        <v>1050.1199999999999</v>
      </c>
      <c r="H1430" s="34">
        <v>34.979999999999997</v>
      </c>
    </row>
    <row r="1431" spans="1:8" x14ac:dyDescent="0.35">
      <c r="A1431" s="8" t="s">
        <v>33</v>
      </c>
      <c r="B1431" s="33">
        <v>2024</v>
      </c>
      <c r="C1431" s="8" t="s">
        <v>13</v>
      </c>
      <c r="D1431" s="33">
        <v>17681.37</v>
      </c>
      <c r="E1431" s="34">
        <v>18549.68</v>
      </c>
      <c r="F1431" s="34">
        <v>141.22</v>
      </c>
      <c r="G1431" s="34">
        <v>402.52</v>
      </c>
      <c r="H1431" s="34">
        <v>46.95</v>
      </c>
    </row>
    <row r="1432" spans="1:8" x14ac:dyDescent="0.35">
      <c r="A1432" s="8" t="s">
        <v>14</v>
      </c>
      <c r="B1432" s="33">
        <v>2022</v>
      </c>
      <c r="C1432" s="8" t="s">
        <v>9</v>
      </c>
      <c r="D1432" s="33">
        <v>46668.91</v>
      </c>
      <c r="E1432" s="34">
        <v>47669.01</v>
      </c>
      <c r="F1432" s="34">
        <v>109.29</v>
      </c>
      <c r="G1432" s="34">
        <v>647</v>
      </c>
      <c r="H1432" s="34">
        <v>51.51</v>
      </c>
    </row>
    <row r="1433" spans="1:8" x14ac:dyDescent="0.35">
      <c r="A1433" s="8" t="s">
        <v>24</v>
      </c>
      <c r="B1433" s="33">
        <v>2022</v>
      </c>
      <c r="C1433" s="8" t="s">
        <v>22</v>
      </c>
      <c r="D1433" s="33">
        <v>35232.720000000001</v>
      </c>
      <c r="E1433" s="34">
        <v>40282.97</v>
      </c>
      <c r="F1433" s="34">
        <v>103.69</v>
      </c>
      <c r="G1433" s="34">
        <v>682.19</v>
      </c>
      <c r="H1433" s="34">
        <v>43.94</v>
      </c>
    </row>
    <row r="1434" spans="1:8" x14ac:dyDescent="0.35">
      <c r="A1434" s="8" t="s">
        <v>17</v>
      </c>
      <c r="B1434" s="33">
        <v>2023</v>
      </c>
      <c r="C1434" s="8" t="s">
        <v>19</v>
      </c>
      <c r="D1434" s="33">
        <v>32497.32</v>
      </c>
      <c r="E1434" s="34">
        <v>33166.68</v>
      </c>
      <c r="F1434" s="34">
        <v>155.52000000000001</v>
      </c>
      <c r="G1434" s="34">
        <v>99.24</v>
      </c>
      <c r="H1434" s="34">
        <v>44.86</v>
      </c>
    </row>
    <row r="1435" spans="1:8" x14ac:dyDescent="0.35">
      <c r="A1435" s="8" t="s">
        <v>17</v>
      </c>
      <c r="B1435" s="33">
        <v>2020</v>
      </c>
      <c r="C1435" s="8" t="s">
        <v>19</v>
      </c>
      <c r="D1435" s="33">
        <v>40408.04</v>
      </c>
      <c r="E1435" s="34">
        <v>46888.38</v>
      </c>
      <c r="F1435" s="34">
        <v>189.14</v>
      </c>
      <c r="G1435" s="34">
        <v>654.22</v>
      </c>
      <c r="H1435" s="34">
        <v>37.200000000000003</v>
      </c>
    </row>
    <row r="1436" spans="1:8" x14ac:dyDescent="0.35">
      <c r="A1436" s="8" t="s">
        <v>34</v>
      </c>
      <c r="B1436" s="33">
        <v>2023</v>
      </c>
      <c r="C1436" s="8" t="s">
        <v>19</v>
      </c>
      <c r="D1436" s="33">
        <v>22245.81</v>
      </c>
      <c r="E1436" s="34">
        <v>24544.51</v>
      </c>
      <c r="F1436" s="34">
        <v>153.27000000000001</v>
      </c>
      <c r="G1436" s="34">
        <v>1030.6400000000001</v>
      </c>
      <c r="H1436" s="34">
        <v>32.549999999999997</v>
      </c>
    </row>
    <row r="1437" spans="1:8" x14ac:dyDescent="0.35">
      <c r="A1437" s="8" t="s">
        <v>29</v>
      </c>
      <c r="B1437" s="33">
        <v>2022</v>
      </c>
      <c r="C1437" s="8" t="s">
        <v>13</v>
      </c>
      <c r="D1437" s="33">
        <v>34661.410000000003</v>
      </c>
      <c r="E1437" s="34">
        <v>41175.81</v>
      </c>
      <c r="F1437" s="34">
        <v>199.19</v>
      </c>
      <c r="G1437" s="34">
        <v>729.14</v>
      </c>
      <c r="H1437" s="34">
        <v>54.28</v>
      </c>
    </row>
    <row r="1438" spans="1:8" x14ac:dyDescent="0.35">
      <c r="A1438" s="8" t="s">
        <v>35</v>
      </c>
      <c r="B1438" s="33">
        <v>2023</v>
      </c>
      <c r="C1438" s="8" t="s">
        <v>15</v>
      </c>
      <c r="D1438" s="33">
        <v>4747.33</v>
      </c>
      <c r="E1438" s="34">
        <v>5287.71</v>
      </c>
      <c r="F1438" s="34">
        <v>117.05</v>
      </c>
      <c r="G1438" s="34">
        <v>264.62</v>
      </c>
      <c r="H1438" s="34">
        <v>59.6</v>
      </c>
    </row>
    <row r="1439" spans="1:8" x14ac:dyDescent="0.35">
      <c r="A1439" s="8" t="s">
        <v>16</v>
      </c>
      <c r="B1439" s="33">
        <v>2021</v>
      </c>
      <c r="C1439" s="8" t="s">
        <v>15</v>
      </c>
      <c r="D1439" s="33">
        <v>34123.97</v>
      </c>
      <c r="E1439" s="34">
        <v>35563.1</v>
      </c>
      <c r="F1439" s="34">
        <v>124.01</v>
      </c>
      <c r="G1439" s="34">
        <v>545.6</v>
      </c>
      <c r="H1439" s="34">
        <v>56.69</v>
      </c>
    </row>
    <row r="1440" spans="1:8" x14ac:dyDescent="0.35">
      <c r="A1440" s="8" t="s">
        <v>24</v>
      </c>
      <c r="B1440" s="33">
        <v>2021</v>
      </c>
      <c r="C1440" s="8" t="s">
        <v>13</v>
      </c>
      <c r="D1440" s="33">
        <v>26651.27</v>
      </c>
      <c r="E1440" s="34">
        <v>22800.42</v>
      </c>
      <c r="F1440" s="34">
        <v>195.03</v>
      </c>
      <c r="G1440" s="34">
        <v>1370.22</v>
      </c>
      <c r="H1440" s="34">
        <v>68.099999999999994</v>
      </c>
    </row>
    <row r="1441" spans="1:8" x14ac:dyDescent="0.35">
      <c r="A1441" s="8" t="s">
        <v>31</v>
      </c>
      <c r="B1441" s="33">
        <v>2018</v>
      </c>
      <c r="C1441" s="8" t="s">
        <v>20</v>
      </c>
      <c r="D1441" s="33">
        <v>35830.120000000003</v>
      </c>
      <c r="E1441" s="34">
        <v>33509.64</v>
      </c>
      <c r="F1441" s="34">
        <v>125.51</v>
      </c>
      <c r="G1441" s="34">
        <v>442.34</v>
      </c>
      <c r="H1441" s="34">
        <v>52.97</v>
      </c>
    </row>
    <row r="1442" spans="1:8" x14ac:dyDescent="0.35">
      <c r="A1442" s="8" t="s">
        <v>28</v>
      </c>
      <c r="B1442" s="33">
        <v>2020</v>
      </c>
      <c r="C1442" s="8" t="s">
        <v>22</v>
      </c>
      <c r="D1442" s="33">
        <v>43604.76</v>
      </c>
      <c r="E1442" s="34">
        <v>41061.79</v>
      </c>
      <c r="F1442" s="34">
        <v>118.91</v>
      </c>
      <c r="G1442" s="34">
        <v>221.35</v>
      </c>
      <c r="H1442" s="34">
        <v>57.77</v>
      </c>
    </row>
    <row r="1443" spans="1:8" x14ac:dyDescent="0.35">
      <c r="A1443" s="8" t="s">
        <v>29</v>
      </c>
      <c r="B1443" s="33">
        <v>2019</v>
      </c>
      <c r="C1443" s="8" t="s">
        <v>15</v>
      </c>
      <c r="D1443" s="33">
        <v>28426.63</v>
      </c>
      <c r="E1443" s="34">
        <v>25882.46</v>
      </c>
      <c r="F1443" s="34">
        <v>167.06</v>
      </c>
      <c r="G1443" s="34">
        <v>171.49</v>
      </c>
      <c r="H1443" s="34">
        <v>54.46</v>
      </c>
    </row>
    <row r="1444" spans="1:8" x14ac:dyDescent="0.35">
      <c r="A1444" s="8" t="s">
        <v>28</v>
      </c>
      <c r="B1444" s="33">
        <v>2022</v>
      </c>
      <c r="C1444" s="8" t="s">
        <v>13</v>
      </c>
      <c r="D1444" s="33">
        <v>23421.47</v>
      </c>
      <c r="E1444" s="34">
        <v>24931.67</v>
      </c>
      <c r="F1444" s="34">
        <v>158.37</v>
      </c>
      <c r="G1444" s="34">
        <v>560.84</v>
      </c>
      <c r="H1444" s="34">
        <v>66.88</v>
      </c>
    </row>
    <row r="1445" spans="1:8" x14ac:dyDescent="0.35">
      <c r="A1445" s="8" t="s">
        <v>23</v>
      </c>
      <c r="B1445" s="33">
        <v>2023</v>
      </c>
      <c r="C1445" s="8" t="s">
        <v>19</v>
      </c>
      <c r="D1445" s="33">
        <v>27099.72</v>
      </c>
      <c r="E1445" s="34">
        <v>28239.68</v>
      </c>
      <c r="F1445" s="34">
        <v>155.83000000000001</v>
      </c>
      <c r="G1445" s="34">
        <v>20.78</v>
      </c>
      <c r="H1445" s="34">
        <v>40.5</v>
      </c>
    </row>
    <row r="1446" spans="1:8" x14ac:dyDescent="0.35">
      <c r="A1446" s="8" t="s">
        <v>27</v>
      </c>
      <c r="B1446" s="33">
        <v>2024</v>
      </c>
      <c r="C1446" s="8" t="s">
        <v>25</v>
      </c>
      <c r="D1446" s="33">
        <v>39581.839999999997</v>
      </c>
      <c r="E1446" s="34">
        <v>41930.82</v>
      </c>
      <c r="F1446" s="34">
        <v>104.09</v>
      </c>
      <c r="G1446" s="34">
        <v>342.77</v>
      </c>
      <c r="H1446" s="34">
        <v>36.49</v>
      </c>
    </row>
    <row r="1447" spans="1:8" x14ac:dyDescent="0.35">
      <c r="A1447" s="8" t="s">
        <v>26</v>
      </c>
      <c r="B1447" s="33">
        <v>2018</v>
      </c>
      <c r="C1447" s="8" t="s">
        <v>9</v>
      </c>
      <c r="D1447" s="33">
        <v>26144.5</v>
      </c>
      <c r="E1447" s="34">
        <v>22131.69</v>
      </c>
      <c r="F1447" s="34">
        <v>171.23</v>
      </c>
      <c r="G1447" s="34">
        <v>644.98</v>
      </c>
      <c r="H1447" s="34">
        <v>57.72</v>
      </c>
    </row>
    <row r="1448" spans="1:8" x14ac:dyDescent="0.35">
      <c r="A1448" s="8" t="s">
        <v>26</v>
      </c>
      <c r="B1448" s="33">
        <v>2019</v>
      </c>
      <c r="C1448" s="8" t="s">
        <v>20</v>
      </c>
      <c r="D1448" s="33">
        <v>17126.740000000002</v>
      </c>
      <c r="E1448" s="34">
        <v>17098.43</v>
      </c>
      <c r="F1448" s="34">
        <v>40.51</v>
      </c>
      <c r="G1448" s="34">
        <v>1331.19</v>
      </c>
      <c r="H1448" s="34">
        <v>61.84</v>
      </c>
    </row>
    <row r="1449" spans="1:8" x14ac:dyDescent="0.35">
      <c r="A1449" s="8" t="s">
        <v>24</v>
      </c>
      <c r="B1449" s="33">
        <v>2023</v>
      </c>
      <c r="C1449" s="8" t="s">
        <v>22</v>
      </c>
      <c r="D1449" s="33">
        <v>41112.980000000003</v>
      </c>
      <c r="E1449" s="34">
        <v>38944.29</v>
      </c>
      <c r="F1449" s="34">
        <v>125.91</v>
      </c>
      <c r="G1449" s="34">
        <v>1118.7</v>
      </c>
      <c r="H1449" s="34">
        <v>48.87</v>
      </c>
    </row>
    <row r="1450" spans="1:8" x14ac:dyDescent="0.35">
      <c r="A1450" s="8" t="s">
        <v>8</v>
      </c>
      <c r="B1450" s="33">
        <v>2023</v>
      </c>
      <c r="C1450" s="8" t="s">
        <v>9</v>
      </c>
      <c r="D1450" s="33">
        <v>34771.879999999997</v>
      </c>
      <c r="E1450" s="34">
        <v>39746.31</v>
      </c>
      <c r="F1450" s="34">
        <v>108.15</v>
      </c>
      <c r="G1450" s="34">
        <v>531.36</v>
      </c>
      <c r="H1450" s="34">
        <v>53.2</v>
      </c>
    </row>
    <row r="1451" spans="1:8" x14ac:dyDescent="0.35">
      <c r="A1451" s="8" t="s">
        <v>12</v>
      </c>
      <c r="B1451" s="33">
        <v>2020</v>
      </c>
      <c r="C1451" s="8" t="s">
        <v>15</v>
      </c>
      <c r="D1451" s="33">
        <v>30532.53</v>
      </c>
      <c r="E1451" s="34">
        <v>35225.480000000003</v>
      </c>
      <c r="F1451" s="34">
        <v>101.96</v>
      </c>
      <c r="G1451" s="34">
        <v>1397.4</v>
      </c>
      <c r="H1451" s="34">
        <v>47.98</v>
      </c>
    </row>
    <row r="1452" spans="1:8" x14ac:dyDescent="0.35">
      <c r="A1452" s="8" t="s">
        <v>26</v>
      </c>
      <c r="B1452" s="33">
        <v>2018</v>
      </c>
      <c r="C1452" s="8" t="s">
        <v>25</v>
      </c>
      <c r="D1452" s="33">
        <v>33302.910000000003</v>
      </c>
      <c r="E1452" s="34">
        <v>34775.160000000003</v>
      </c>
      <c r="F1452" s="34">
        <v>96.53</v>
      </c>
      <c r="G1452" s="34">
        <v>319.81</v>
      </c>
      <c r="H1452" s="34">
        <v>55.9</v>
      </c>
    </row>
    <row r="1453" spans="1:8" x14ac:dyDescent="0.35">
      <c r="A1453" s="8" t="s">
        <v>27</v>
      </c>
      <c r="B1453" s="33">
        <v>2023</v>
      </c>
      <c r="C1453" s="8" t="s">
        <v>20</v>
      </c>
      <c r="D1453" s="33">
        <v>44376.959999999999</v>
      </c>
      <c r="E1453" s="34">
        <v>38365.99</v>
      </c>
      <c r="F1453" s="34">
        <v>126.78</v>
      </c>
      <c r="G1453" s="34">
        <v>1395.67</v>
      </c>
      <c r="H1453" s="34">
        <v>33.04</v>
      </c>
    </row>
    <row r="1454" spans="1:8" x14ac:dyDescent="0.35">
      <c r="A1454" s="8" t="s">
        <v>18</v>
      </c>
      <c r="B1454" s="33">
        <v>2019</v>
      </c>
      <c r="C1454" s="8" t="s">
        <v>25</v>
      </c>
      <c r="D1454" s="33">
        <v>19157.25</v>
      </c>
      <c r="E1454" s="34">
        <v>22447.11</v>
      </c>
      <c r="F1454" s="34">
        <v>26.79</v>
      </c>
      <c r="G1454" s="34">
        <v>732.64</v>
      </c>
      <c r="H1454" s="34">
        <v>48.87</v>
      </c>
    </row>
    <row r="1455" spans="1:8" x14ac:dyDescent="0.35">
      <c r="A1455" s="8" t="s">
        <v>35</v>
      </c>
      <c r="B1455" s="33">
        <v>2020</v>
      </c>
      <c r="C1455" s="8" t="s">
        <v>19</v>
      </c>
      <c r="D1455" s="33">
        <v>19420.740000000002</v>
      </c>
      <c r="E1455" s="34">
        <v>18180.97</v>
      </c>
      <c r="F1455" s="34">
        <v>164.89</v>
      </c>
      <c r="G1455" s="34">
        <v>553.1</v>
      </c>
      <c r="H1455" s="34">
        <v>67.48</v>
      </c>
    </row>
    <row r="1456" spans="1:8" x14ac:dyDescent="0.35">
      <c r="A1456" s="8" t="s">
        <v>23</v>
      </c>
      <c r="B1456" s="33">
        <v>2024</v>
      </c>
      <c r="C1456" s="8" t="s">
        <v>11</v>
      </c>
      <c r="D1456" s="33">
        <v>26996.77</v>
      </c>
      <c r="E1456" s="34">
        <v>22247.24</v>
      </c>
      <c r="F1456" s="34">
        <v>141.19999999999999</v>
      </c>
      <c r="G1456" s="34">
        <v>195.3</v>
      </c>
      <c r="H1456" s="34">
        <v>63.68</v>
      </c>
    </row>
    <row r="1457" spans="1:8" x14ac:dyDescent="0.35">
      <c r="A1457" s="8" t="s">
        <v>26</v>
      </c>
      <c r="B1457" s="33">
        <v>2021</v>
      </c>
      <c r="C1457" s="8" t="s">
        <v>22</v>
      </c>
      <c r="D1457" s="33">
        <v>23230.45</v>
      </c>
      <c r="E1457" s="34">
        <v>24063.57</v>
      </c>
      <c r="F1457" s="34">
        <v>103.26</v>
      </c>
      <c r="G1457" s="34">
        <v>13.57</v>
      </c>
      <c r="H1457" s="34">
        <v>43.33</v>
      </c>
    </row>
    <row r="1458" spans="1:8" x14ac:dyDescent="0.35">
      <c r="A1458" s="8" t="s">
        <v>17</v>
      </c>
      <c r="B1458" s="33">
        <v>2022</v>
      </c>
      <c r="C1458" s="8" t="s">
        <v>25</v>
      </c>
      <c r="D1458" s="33">
        <v>11941.14</v>
      </c>
      <c r="E1458" s="34">
        <v>10013.69</v>
      </c>
      <c r="F1458" s="34">
        <v>157.15</v>
      </c>
      <c r="G1458" s="34">
        <v>1387.28</v>
      </c>
      <c r="H1458" s="34">
        <v>45.86</v>
      </c>
    </row>
    <row r="1459" spans="1:8" x14ac:dyDescent="0.35">
      <c r="A1459" s="8" t="s">
        <v>27</v>
      </c>
      <c r="B1459" s="33">
        <v>2021</v>
      </c>
      <c r="C1459" s="8" t="s">
        <v>19</v>
      </c>
      <c r="D1459" s="33">
        <v>36620.6</v>
      </c>
      <c r="E1459" s="34">
        <v>33044.67</v>
      </c>
      <c r="F1459" s="34">
        <v>51.01</v>
      </c>
      <c r="G1459" s="34">
        <v>50.26</v>
      </c>
      <c r="H1459" s="34">
        <v>37.92</v>
      </c>
    </row>
    <row r="1460" spans="1:8" x14ac:dyDescent="0.35">
      <c r="A1460" s="8" t="s">
        <v>34</v>
      </c>
      <c r="B1460" s="33">
        <v>2020</v>
      </c>
      <c r="C1460" s="8" t="s">
        <v>11</v>
      </c>
      <c r="D1460" s="33">
        <v>39904.730000000003</v>
      </c>
      <c r="E1460" s="34">
        <v>42100.71</v>
      </c>
      <c r="F1460" s="34">
        <v>185.89</v>
      </c>
      <c r="G1460" s="34">
        <v>137.46</v>
      </c>
      <c r="H1460" s="34">
        <v>61.12</v>
      </c>
    </row>
    <row r="1461" spans="1:8" x14ac:dyDescent="0.35">
      <c r="A1461" s="8" t="s">
        <v>28</v>
      </c>
      <c r="B1461" s="33">
        <v>2021</v>
      </c>
      <c r="C1461" s="8" t="s">
        <v>22</v>
      </c>
      <c r="D1461" s="33">
        <v>18677.97</v>
      </c>
      <c r="E1461" s="34">
        <v>18778.259999999998</v>
      </c>
      <c r="F1461" s="34">
        <v>67.16</v>
      </c>
      <c r="G1461" s="34">
        <v>1317.71</v>
      </c>
      <c r="H1461" s="34">
        <v>30.24</v>
      </c>
    </row>
    <row r="1462" spans="1:8" x14ac:dyDescent="0.35">
      <c r="A1462" s="8" t="s">
        <v>32</v>
      </c>
      <c r="B1462" s="33">
        <v>2020</v>
      </c>
      <c r="C1462" s="8" t="s">
        <v>9</v>
      </c>
      <c r="D1462" s="33">
        <v>27775.14</v>
      </c>
      <c r="E1462" s="34">
        <v>27873.1</v>
      </c>
      <c r="F1462" s="34">
        <v>167.13</v>
      </c>
      <c r="G1462" s="34">
        <v>1285.73</v>
      </c>
      <c r="H1462" s="34">
        <v>47.56</v>
      </c>
    </row>
    <row r="1463" spans="1:8" x14ac:dyDescent="0.35">
      <c r="A1463" s="8" t="s">
        <v>31</v>
      </c>
      <c r="B1463" s="33">
        <v>2023</v>
      </c>
      <c r="C1463" s="8" t="s">
        <v>22</v>
      </c>
      <c r="D1463" s="33">
        <v>39575.31</v>
      </c>
      <c r="E1463" s="34">
        <v>33679.46</v>
      </c>
      <c r="F1463" s="34">
        <v>156.9</v>
      </c>
      <c r="G1463" s="34">
        <v>820.08</v>
      </c>
      <c r="H1463" s="34">
        <v>58.06</v>
      </c>
    </row>
    <row r="1464" spans="1:8" x14ac:dyDescent="0.35">
      <c r="A1464" s="8" t="s">
        <v>33</v>
      </c>
      <c r="B1464" s="33">
        <v>2024</v>
      </c>
      <c r="C1464" s="8" t="s">
        <v>22</v>
      </c>
      <c r="D1464" s="33">
        <v>44477.01</v>
      </c>
      <c r="E1464" s="34">
        <v>51554.51</v>
      </c>
      <c r="F1464" s="34">
        <v>135.69</v>
      </c>
      <c r="G1464" s="34">
        <v>634.66999999999996</v>
      </c>
      <c r="H1464" s="34">
        <v>47.85</v>
      </c>
    </row>
    <row r="1465" spans="1:8" x14ac:dyDescent="0.35">
      <c r="A1465" s="8" t="s">
        <v>35</v>
      </c>
      <c r="B1465" s="33">
        <v>2021</v>
      </c>
      <c r="C1465" s="8" t="s">
        <v>15</v>
      </c>
      <c r="D1465" s="33">
        <v>45531.69</v>
      </c>
      <c r="E1465" s="34">
        <v>53905.440000000002</v>
      </c>
      <c r="F1465" s="34">
        <v>168.79</v>
      </c>
      <c r="G1465" s="34">
        <v>408.45</v>
      </c>
      <c r="H1465" s="34">
        <v>41.96</v>
      </c>
    </row>
    <row r="1466" spans="1:8" x14ac:dyDescent="0.35">
      <c r="A1466" s="8" t="s">
        <v>34</v>
      </c>
      <c r="B1466" s="33">
        <v>2024</v>
      </c>
      <c r="C1466" s="8" t="s">
        <v>11</v>
      </c>
      <c r="D1466" s="33">
        <v>19136.57</v>
      </c>
      <c r="E1466" s="34">
        <v>15632.33</v>
      </c>
      <c r="F1466" s="34">
        <v>36.340000000000003</v>
      </c>
      <c r="G1466" s="34">
        <v>726.02</v>
      </c>
      <c r="H1466" s="34">
        <v>60.73</v>
      </c>
    </row>
    <row r="1467" spans="1:8" x14ac:dyDescent="0.35">
      <c r="A1467" s="8" t="s">
        <v>18</v>
      </c>
      <c r="B1467" s="33">
        <v>2019</v>
      </c>
      <c r="C1467" s="8" t="s">
        <v>15</v>
      </c>
      <c r="D1467" s="33">
        <v>39366.230000000003</v>
      </c>
      <c r="E1467" s="34">
        <v>31790.73</v>
      </c>
      <c r="F1467" s="34">
        <v>162.82</v>
      </c>
      <c r="G1467" s="34">
        <v>910.67</v>
      </c>
      <c r="H1467" s="34">
        <v>35.24</v>
      </c>
    </row>
    <row r="1468" spans="1:8" x14ac:dyDescent="0.35">
      <c r="A1468" s="8" t="s">
        <v>31</v>
      </c>
      <c r="B1468" s="33">
        <v>2019</v>
      </c>
      <c r="C1468" s="8" t="s">
        <v>9</v>
      </c>
      <c r="D1468" s="33">
        <v>42224.31</v>
      </c>
      <c r="E1468" s="34">
        <v>48288.33</v>
      </c>
      <c r="F1468" s="34">
        <v>29.15</v>
      </c>
      <c r="G1468" s="34">
        <v>989.16</v>
      </c>
      <c r="H1468" s="34">
        <v>32.17</v>
      </c>
    </row>
    <row r="1469" spans="1:8" x14ac:dyDescent="0.35">
      <c r="A1469" s="8" t="s">
        <v>14</v>
      </c>
      <c r="B1469" s="33">
        <v>2018</v>
      </c>
      <c r="C1469" s="8" t="s">
        <v>15</v>
      </c>
      <c r="D1469" s="33">
        <v>11747.58</v>
      </c>
      <c r="E1469" s="34">
        <v>11927.44</v>
      </c>
      <c r="F1469" s="34">
        <v>31.53</v>
      </c>
      <c r="G1469" s="34">
        <v>429.29</v>
      </c>
      <c r="H1469" s="34">
        <v>34.67</v>
      </c>
    </row>
    <row r="1470" spans="1:8" x14ac:dyDescent="0.35">
      <c r="A1470" s="8" t="s">
        <v>26</v>
      </c>
      <c r="B1470" s="33">
        <v>2022</v>
      </c>
      <c r="C1470" s="8" t="s">
        <v>11</v>
      </c>
      <c r="D1470" s="33">
        <v>32541.66</v>
      </c>
      <c r="E1470" s="34">
        <v>31769.86</v>
      </c>
      <c r="F1470" s="34">
        <v>181.61</v>
      </c>
      <c r="G1470" s="34">
        <v>958.99</v>
      </c>
      <c r="H1470" s="34">
        <v>66.05</v>
      </c>
    </row>
    <row r="1471" spans="1:8" x14ac:dyDescent="0.35">
      <c r="A1471" s="8" t="s">
        <v>27</v>
      </c>
      <c r="B1471" s="33">
        <v>2024</v>
      </c>
      <c r="C1471" s="8" t="s">
        <v>13</v>
      </c>
      <c r="D1471" s="33">
        <v>10346.33</v>
      </c>
      <c r="E1471" s="34">
        <v>8873.4599999999991</v>
      </c>
      <c r="F1471" s="34">
        <v>178.04</v>
      </c>
      <c r="G1471" s="34">
        <v>174.47</v>
      </c>
      <c r="H1471" s="34">
        <v>46.91</v>
      </c>
    </row>
    <row r="1472" spans="1:8" x14ac:dyDescent="0.35">
      <c r="A1472" s="8" t="s">
        <v>30</v>
      </c>
      <c r="B1472" s="33">
        <v>2024</v>
      </c>
      <c r="C1472" s="8" t="s">
        <v>9</v>
      </c>
      <c r="D1472" s="33">
        <v>11663.37</v>
      </c>
      <c r="E1472" s="34">
        <v>9373.5400000000009</v>
      </c>
      <c r="F1472" s="34">
        <v>27.2</v>
      </c>
      <c r="G1472" s="34">
        <v>1132.72</v>
      </c>
      <c r="H1472" s="34">
        <v>47.42</v>
      </c>
    </row>
    <row r="1473" spans="1:8" x14ac:dyDescent="0.35">
      <c r="A1473" s="8" t="s">
        <v>17</v>
      </c>
      <c r="B1473" s="33">
        <v>2019</v>
      </c>
      <c r="C1473" s="8" t="s">
        <v>11</v>
      </c>
      <c r="D1473" s="33">
        <v>36775.279999999999</v>
      </c>
      <c r="E1473" s="34">
        <v>42989.16</v>
      </c>
      <c r="F1473" s="34">
        <v>35.159999999999997</v>
      </c>
      <c r="G1473" s="34">
        <v>766.59</v>
      </c>
      <c r="H1473" s="34">
        <v>55.84</v>
      </c>
    </row>
    <row r="1474" spans="1:8" x14ac:dyDescent="0.35">
      <c r="A1474" s="8" t="s">
        <v>34</v>
      </c>
      <c r="B1474" s="33">
        <v>2023</v>
      </c>
      <c r="C1474" s="8" t="s">
        <v>20</v>
      </c>
      <c r="D1474" s="33">
        <v>47754.5</v>
      </c>
      <c r="E1474" s="34">
        <v>43538.98</v>
      </c>
      <c r="F1474" s="34">
        <v>84.26</v>
      </c>
      <c r="G1474" s="34">
        <v>724.99</v>
      </c>
      <c r="H1474" s="34">
        <v>57.5</v>
      </c>
    </row>
    <row r="1475" spans="1:8" x14ac:dyDescent="0.35">
      <c r="A1475" s="8" t="s">
        <v>29</v>
      </c>
      <c r="B1475" s="33">
        <v>2019</v>
      </c>
      <c r="C1475" s="8" t="s">
        <v>11</v>
      </c>
      <c r="D1475" s="33">
        <v>49597.08</v>
      </c>
      <c r="E1475" s="34">
        <v>51503.85</v>
      </c>
      <c r="F1475" s="34">
        <v>53.87</v>
      </c>
      <c r="G1475" s="34">
        <v>1203.6300000000001</v>
      </c>
      <c r="H1475" s="34">
        <v>38.630000000000003</v>
      </c>
    </row>
    <row r="1476" spans="1:8" x14ac:dyDescent="0.35">
      <c r="A1476" s="8" t="s">
        <v>33</v>
      </c>
      <c r="B1476" s="33">
        <v>2019</v>
      </c>
      <c r="C1476" s="8" t="s">
        <v>11</v>
      </c>
      <c r="D1476" s="33">
        <v>9854.36</v>
      </c>
      <c r="E1476" s="34">
        <v>9751.73</v>
      </c>
      <c r="F1476" s="34">
        <v>121.65</v>
      </c>
      <c r="G1476" s="34">
        <v>1333.26</v>
      </c>
      <c r="H1476" s="34">
        <v>34.659999999999997</v>
      </c>
    </row>
    <row r="1477" spans="1:8" x14ac:dyDescent="0.35">
      <c r="A1477" s="8" t="s">
        <v>21</v>
      </c>
      <c r="B1477" s="33">
        <v>2021</v>
      </c>
      <c r="C1477" s="8" t="s">
        <v>22</v>
      </c>
      <c r="D1477" s="33">
        <v>32026.66</v>
      </c>
      <c r="E1477" s="34">
        <v>37170.93</v>
      </c>
      <c r="F1477" s="34">
        <v>66.349999999999994</v>
      </c>
      <c r="G1477" s="34">
        <v>1253.9100000000001</v>
      </c>
      <c r="H1477" s="34">
        <v>51.57</v>
      </c>
    </row>
    <row r="1478" spans="1:8" x14ac:dyDescent="0.35">
      <c r="A1478" s="8" t="s">
        <v>27</v>
      </c>
      <c r="B1478" s="33">
        <v>2019</v>
      </c>
      <c r="C1478" s="8" t="s">
        <v>13</v>
      </c>
      <c r="D1478" s="33">
        <v>42268.39</v>
      </c>
      <c r="E1478" s="34">
        <v>47258.559999999998</v>
      </c>
      <c r="F1478" s="34">
        <v>22.83</v>
      </c>
      <c r="G1478" s="34">
        <v>1347.24</v>
      </c>
      <c r="H1478" s="34">
        <v>41.61</v>
      </c>
    </row>
    <row r="1479" spans="1:8" x14ac:dyDescent="0.35">
      <c r="A1479" s="8" t="s">
        <v>23</v>
      </c>
      <c r="B1479" s="33">
        <v>2018</v>
      </c>
      <c r="C1479" s="8" t="s">
        <v>11</v>
      </c>
      <c r="D1479" s="33">
        <v>4432.12</v>
      </c>
      <c r="E1479" s="34">
        <v>4843.8500000000004</v>
      </c>
      <c r="F1479" s="34">
        <v>48.24</v>
      </c>
      <c r="G1479" s="34">
        <v>979.69</v>
      </c>
      <c r="H1479" s="34">
        <v>60.76</v>
      </c>
    </row>
    <row r="1480" spans="1:8" x14ac:dyDescent="0.35">
      <c r="A1480" s="8" t="s">
        <v>30</v>
      </c>
      <c r="B1480" s="33">
        <v>2024</v>
      </c>
      <c r="C1480" s="8" t="s">
        <v>13</v>
      </c>
      <c r="D1480" s="33">
        <v>46335.1</v>
      </c>
      <c r="E1480" s="34">
        <v>44293.66</v>
      </c>
      <c r="F1480" s="34">
        <v>68.290000000000006</v>
      </c>
      <c r="G1480" s="34">
        <v>878.73</v>
      </c>
      <c r="H1480" s="34">
        <v>66.64</v>
      </c>
    </row>
    <row r="1481" spans="1:8" x14ac:dyDescent="0.35">
      <c r="A1481" s="8" t="s">
        <v>8</v>
      </c>
      <c r="B1481" s="33">
        <v>2023</v>
      </c>
      <c r="C1481" s="8" t="s">
        <v>9</v>
      </c>
      <c r="D1481" s="33">
        <v>32008.19</v>
      </c>
      <c r="E1481" s="34">
        <v>37944.81</v>
      </c>
      <c r="F1481" s="34">
        <v>96.91</v>
      </c>
      <c r="G1481" s="34">
        <v>293.20999999999998</v>
      </c>
      <c r="H1481" s="34">
        <v>40.81</v>
      </c>
    </row>
    <row r="1482" spans="1:8" x14ac:dyDescent="0.35">
      <c r="A1482" s="8" t="s">
        <v>18</v>
      </c>
      <c r="B1482" s="33">
        <v>2020</v>
      </c>
      <c r="C1482" s="8" t="s">
        <v>20</v>
      </c>
      <c r="D1482" s="33">
        <v>12158.17</v>
      </c>
      <c r="E1482" s="34">
        <v>12654.12</v>
      </c>
      <c r="F1482" s="34">
        <v>88.35</v>
      </c>
      <c r="G1482" s="34">
        <v>854.64</v>
      </c>
      <c r="H1482" s="34">
        <v>69.760000000000005</v>
      </c>
    </row>
    <row r="1483" spans="1:8" x14ac:dyDescent="0.35">
      <c r="A1483" s="8" t="s">
        <v>33</v>
      </c>
      <c r="B1483" s="33">
        <v>2023</v>
      </c>
      <c r="C1483" s="8" t="s">
        <v>15</v>
      </c>
      <c r="D1483" s="33">
        <v>26692.28</v>
      </c>
      <c r="E1483" s="34">
        <v>27029.96</v>
      </c>
      <c r="F1483" s="34">
        <v>35.130000000000003</v>
      </c>
      <c r="G1483" s="34">
        <v>830.67</v>
      </c>
      <c r="H1483" s="34">
        <v>55.57</v>
      </c>
    </row>
    <row r="1484" spans="1:8" x14ac:dyDescent="0.35">
      <c r="A1484" s="8" t="s">
        <v>26</v>
      </c>
      <c r="B1484" s="33">
        <v>2020</v>
      </c>
      <c r="C1484" s="8" t="s">
        <v>13</v>
      </c>
      <c r="D1484" s="33">
        <v>25611.51</v>
      </c>
      <c r="E1484" s="34">
        <v>27250.82</v>
      </c>
      <c r="F1484" s="34">
        <v>194.94</v>
      </c>
      <c r="G1484" s="34">
        <v>975.85</v>
      </c>
      <c r="H1484" s="34">
        <v>32.75</v>
      </c>
    </row>
    <row r="1485" spans="1:8" x14ac:dyDescent="0.35">
      <c r="A1485" s="8" t="s">
        <v>27</v>
      </c>
      <c r="B1485" s="33">
        <v>2024</v>
      </c>
      <c r="C1485" s="8" t="s">
        <v>15</v>
      </c>
      <c r="D1485" s="33">
        <v>38673.18</v>
      </c>
      <c r="E1485" s="34">
        <v>34473.089999999997</v>
      </c>
      <c r="F1485" s="34">
        <v>190.61</v>
      </c>
      <c r="G1485" s="34">
        <v>803.85</v>
      </c>
      <c r="H1485" s="34">
        <v>44.24</v>
      </c>
    </row>
    <row r="1486" spans="1:8" x14ac:dyDescent="0.35">
      <c r="A1486" s="8" t="s">
        <v>23</v>
      </c>
      <c r="B1486" s="33">
        <v>2022</v>
      </c>
      <c r="C1486" s="8" t="s">
        <v>20</v>
      </c>
      <c r="D1486" s="33">
        <v>38902.239999999998</v>
      </c>
      <c r="E1486" s="34">
        <v>41321.620000000003</v>
      </c>
      <c r="F1486" s="34">
        <v>183.52</v>
      </c>
      <c r="G1486" s="34">
        <v>155.41</v>
      </c>
      <c r="H1486" s="34">
        <v>54.63</v>
      </c>
    </row>
    <row r="1487" spans="1:8" x14ac:dyDescent="0.35">
      <c r="A1487" s="8" t="s">
        <v>29</v>
      </c>
      <c r="B1487" s="33">
        <v>2024</v>
      </c>
      <c r="C1487" s="8" t="s">
        <v>13</v>
      </c>
      <c r="D1487" s="33">
        <v>21328.53</v>
      </c>
      <c r="E1487" s="34">
        <v>21673.87</v>
      </c>
      <c r="F1487" s="34">
        <v>56.09</v>
      </c>
      <c r="G1487" s="34">
        <v>365.74</v>
      </c>
      <c r="H1487" s="34">
        <v>50.62</v>
      </c>
    </row>
    <row r="1488" spans="1:8" x14ac:dyDescent="0.35">
      <c r="A1488" s="8" t="s">
        <v>24</v>
      </c>
      <c r="B1488" s="33">
        <v>2024</v>
      </c>
      <c r="C1488" s="8" t="s">
        <v>25</v>
      </c>
      <c r="D1488" s="33">
        <v>37219.35</v>
      </c>
      <c r="E1488" s="34">
        <v>38057.65</v>
      </c>
      <c r="F1488" s="34">
        <v>186.06</v>
      </c>
      <c r="G1488" s="34">
        <v>904.55</v>
      </c>
      <c r="H1488" s="34">
        <v>62.48</v>
      </c>
    </row>
    <row r="1489" spans="1:8" x14ac:dyDescent="0.35">
      <c r="A1489" s="8" t="s">
        <v>29</v>
      </c>
      <c r="B1489" s="33">
        <v>2018</v>
      </c>
      <c r="C1489" s="8" t="s">
        <v>13</v>
      </c>
      <c r="D1489" s="33">
        <v>36730.78</v>
      </c>
      <c r="E1489" s="34">
        <v>31317.17</v>
      </c>
      <c r="F1489" s="34">
        <v>102.27</v>
      </c>
      <c r="G1489" s="34">
        <v>1099.95</v>
      </c>
      <c r="H1489" s="34">
        <v>60.06</v>
      </c>
    </row>
    <row r="1490" spans="1:8" x14ac:dyDescent="0.35">
      <c r="A1490" s="8" t="s">
        <v>33</v>
      </c>
      <c r="B1490" s="33">
        <v>2023</v>
      </c>
      <c r="C1490" s="8" t="s">
        <v>15</v>
      </c>
      <c r="D1490" s="33">
        <v>12317.88</v>
      </c>
      <c r="E1490" s="34">
        <v>10632.5</v>
      </c>
      <c r="F1490" s="34">
        <v>186.06</v>
      </c>
      <c r="G1490" s="34">
        <v>993.41</v>
      </c>
      <c r="H1490" s="34">
        <v>42.45</v>
      </c>
    </row>
    <row r="1491" spans="1:8" x14ac:dyDescent="0.35">
      <c r="A1491" s="8" t="s">
        <v>26</v>
      </c>
      <c r="B1491" s="33">
        <v>2020</v>
      </c>
      <c r="C1491" s="8" t="s">
        <v>25</v>
      </c>
      <c r="D1491" s="33">
        <v>34788.43</v>
      </c>
      <c r="E1491" s="34">
        <v>36710.86</v>
      </c>
      <c r="F1491" s="34">
        <v>175.07</v>
      </c>
      <c r="G1491" s="34">
        <v>1259.71</v>
      </c>
      <c r="H1491" s="34">
        <v>58.47</v>
      </c>
    </row>
    <row r="1492" spans="1:8" x14ac:dyDescent="0.35">
      <c r="A1492" s="8" t="s">
        <v>26</v>
      </c>
      <c r="B1492" s="33">
        <v>2019</v>
      </c>
      <c r="C1492" s="8" t="s">
        <v>15</v>
      </c>
      <c r="D1492" s="33">
        <v>38637.82</v>
      </c>
      <c r="E1492" s="34">
        <v>37387.449999999997</v>
      </c>
      <c r="F1492" s="34">
        <v>28.74</v>
      </c>
      <c r="G1492" s="34">
        <v>797.19</v>
      </c>
      <c r="H1492" s="34">
        <v>44.99</v>
      </c>
    </row>
    <row r="1493" spans="1:8" x14ac:dyDescent="0.35">
      <c r="A1493" s="8" t="s">
        <v>14</v>
      </c>
      <c r="B1493" s="33">
        <v>2018</v>
      </c>
      <c r="C1493" s="8" t="s">
        <v>11</v>
      </c>
      <c r="D1493" s="33">
        <v>23315.360000000001</v>
      </c>
      <c r="E1493" s="34">
        <v>25409.49</v>
      </c>
      <c r="F1493" s="34">
        <v>151.47</v>
      </c>
      <c r="G1493" s="34">
        <v>1158.29</v>
      </c>
      <c r="H1493" s="34">
        <v>42.5</v>
      </c>
    </row>
    <row r="1494" spans="1:8" x14ac:dyDescent="0.35">
      <c r="A1494" s="8" t="s">
        <v>35</v>
      </c>
      <c r="B1494" s="33">
        <v>2021</v>
      </c>
      <c r="C1494" s="8" t="s">
        <v>9</v>
      </c>
      <c r="D1494" s="33">
        <v>42720.3</v>
      </c>
      <c r="E1494" s="34">
        <v>43857.89</v>
      </c>
      <c r="F1494" s="34">
        <v>180.31</v>
      </c>
      <c r="G1494" s="34">
        <v>33.869999999999997</v>
      </c>
      <c r="H1494" s="34">
        <v>59.54</v>
      </c>
    </row>
    <row r="1495" spans="1:8" x14ac:dyDescent="0.35">
      <c r="A1495" s="8" t="s">
        <v>26</v>
      </c>
      <c r="B1495" s="33">
        <v>2023</v>
      </c>
      <c r="C1495" s="8" t="s">
        <v>9</v>
      </c>
      <c r="D1495" s="33">
        <v>19516.89</v>
      </c>
      <c r="E1495" s="34">
        <v>16728.23</v>
      </c>
      <c r="F1495" s="34">
        <v>118.66</v>
      </c>
      <c r="G1495" s="34">
        <v>299.23</v>
      </c>
      <c r="H1495" s="34">
        <v>30.85</v>
      </c>
    </row>
    <row r="1496" spans="1:8" x14ac:dyDescent="0.35">
      <c r="A1496" s="8" t="s">
        <v>8</v>
      </c>
      <c r="B1496" s="33">
        <v>2019</v>
      </c>
      <c r="C1496" s="8" t="s">
        <v>15</v>
      </c>
      <c r="D1496" s="33">
        <v>36675.14</v>
      </c>
      <c r="E1496" s="34">
        <v>33795.370000000003</v>
      </c>
      <c r="F1496" s="34">
        <v>69.14</v>
      </c>
      <c r="G1496" s="34">
        <v>190.32</v>
      </c>
      <c r="H1496" s="34">
        <v>40.549999999999997</v>
      </c>
    </row>
    <row r="1497" spans="1:8" x14ac:dyDescent="0.35">
      <c r="A1497" s="8" t="s">
        <v>14</v>
      </c>
      <c r="B1497" s="33">
        <v>2018</v>
      </c>
      <c r="C1497" s="8" t="s">
        <v>25</v>
      </c>
      <c r="D1497" s="33">
        <v>33455.5</v>
      </c>
      <c r="E1497" s="34">
        <v>35751.360000000001</v>
      </c>
      <c r="F1497" s="34">
        <v>111.54</v>
      </c>
      <c r="G1497" s="34">
        <v>767.8</v>
      </c>
      <c r="H1497" s="34">
        <v>59.41</v>
      </c>
    </row>
    <row r="1498" spans="1:8" x14ac:dyDescent="0.35">
      <c r="A1498" s="8" t="s">
        <v>26</v>
      </c>
      <c r="B1498" s="33">
        <v>2024</v>
      </c>
      <c r="C1498" s="8" t="s">
        <v>20</v>
      </c>
      <c r="D1498" s="33">
        <v>39730.33</v>
      </c>
      <c r="E1498" s="34">
        <v>32152.11</v>
      </c>
      <c r="F1498" s="34">
        <v>99.6</v>
      </c>
      <c r="G1498" s="34">
        <v>1232.9100000000001</v>
      </c>
      <c r="H1498" s="34">
        <v>54.37</v>
      </c>
    </row>
    <row r="1499" spans="1:8" x14ac:dyDescent="0.35">
      <c r="A1499" s="8" t="s">
        <v>26</v>
      </c>
      <c r="B1499" s="33">
        <v>2023</v>
      </c>
      <c r="C1499" s="8" t="s">
        <v>22</v>
      </c>
      <c r="D1499" s="33">
        <v>28256.65</v>
      </c>
      <c r="E1499" s="34">
        <v>26235.52</v>
      </c>
      <c r="F1499" s="34">
        <v>76.73</v>
      </c>
      <c r="G1499" s="34">
        <v>294.5</v>
      </c>
      <c r="H1499" s="34">
        <v>54.39</v>
      </c>
    </row>
    <row r="1500" spans="1:8" x14ac:dyDescent="0.35">
      <c r="A1500" s="8" t="s">
        <v>23</v>
      </c>
      <c r="B1500" s="33">
        <v>2018</v>
      </c>
      <c r="C1500" s="8" t="s">
        <v>19</v>
      </c>
      <c r="D1500" s="33">
        <v>10569.89</v>
      </c>
      <c r="E1500" s="34">
        <v>9254.9699999999993</v>
      </c>
      <c r="F1500" s="34">
        <v>82.36</v>
      </c>
      <c r="G1500" s="34">
        <v>1311.01</v>
      </c>
      <c r="H1500" s="34">
        <v>35.380000000000003</v>
      </c>
    </row>
    <row r="1501" spans="1:8" x14ac:dyDescent="0.35">
      <c r="A1501" s="8" t="s">
        <v>29</v>
      </c>
      <c r="B1501" s="33">
        <v>2020</v>
      </c>
      <c r="C1501" s="8" t="s">
        <v>11</v>
      </c>
      <c r="D1501" s="33">
        <v>7673.38</v>
      </c>
      <c r="E1501" s="34">
        <v>6152.46</v>
      </c>
      <c r="F1501" s="34">
        <v>144.15</v>
      </c>
      <c r="G1501" s="34">
        <v>537.14</v>
      </c>
      <c r="H1501" s="34">
        <v>48.93</v>
      </c>
    </row>
    <row r="1502" spans="1:8" x14ac:dyDescent="0.35">
      <c r="A1502" s="8" t="s">
        <v>33</v>
      </c>
      <c r="B1502" s="33">
        <v>2021</v>
      </c>
      <c r="C1502" s="8" t="s">
        <v>11</v>
      </c>
      <c r="D1502" s="33">
        <v>8921.7199999999993</v>
      </c>
      <c r="E1502" s="34">
        <v>8813.68</v>
      </c>
      <c r="F1502" s="34">
        <v>99.65</v>
      </c>
      <c r="G1502" s="34">
        <v>1088.04</v>
      </c>
      <c r="H1502" s="34">
        <v>40.869999999999997</v>
      </c>
    </row>
    <row r="1503" spans="1:8" x14ac:dyDescent="0.35">
      <c r="A1503" s="8" t="s">
        <v>12</v>
      </c>
      <c r="B1503" s="33">
        <v>2018</v>
      </c>
      <c r="C1503" s="8" t="s">
        <v>15</v>
      </c>
      <c r="D1503" s="33">
        <v>49821.95</v>
      </c>
      <c r="E1503" s="34">
        <v>47175.67</v>
      </c>
      <c r="F1503" s="34">
        <v>44.62</v>
      </c>
      <c r="G1503" s="34">
        <v>903.11</v>
      </c>
      <c r="H1503" s="34">
        <v>36.71</v>
      </c>
    </row>
    <row r="1504" spans="1:8" x14ac:dyDescent="0.35">
      <c r="A1504" s="8" t="s">
        <v>28</v>
      </c>
      <c r="B1504" s="33">
        <v>2024</v>
      </c>
      <c r="C1504" s="8" t="s">
        <v>9</v>
      </c>
      <c r="D1504" s="33">
        <v>40628.720000000001</v>
      </c>
      <c r="E1504" s="34">
        <v>32673.05</v>
      </c>
      <c r="F1504" s="34">
        <v>122.42</v>
      </c>
      <c r="G1504" s="34">
        <v>982.85</v>
      </c>
      <c r="H1504" s="34">
        <v>31</v>
      </c>
    </row>
    <row r="1505" spans="1:8" x14ac:dyDescent="0.35">
      <c r="A1505" s="8" t="s">
        <v>32</v>
      </c>
      <c r="B1505" s="33">
        <v>2021</v>
      </c>
      <c r="C1505" s="8" t="s">
        <v>9</v>
      </c>
      <c r="D1505" s="33">
        <v>33384.17</v>
      </c>
      <c r="E1505" s="34">
        <v>30304.240000000002</v>
      </c>
      <c r="F1505" s="34">
        <v>58.8</v>
      </c>
      <c r="G1505" s="34">
        <v>1246.1400000000001</v>
      </c>
      <c r="H1505" s="34">
        <v>37.409999999999997</v>
      </c>
    </row>
    <row r="1506" spans="1:8" x14ac:dyDescent="0.35">
      <c r="A1506" s="8" t="s">
        <v>10</v>
      </c>
      <c r="B1506" s="33">
        <v>2023</v>
      </c>
      <c r="C1506" s="8" t="s">
        <v>25</v>
      </c>
      <c r="D1506" s="33">
        <v>32291.89</v>
      </c>
      <c r="E1506" s="34">
        <v>28109.53</v>
      </c>
      <c r="F1506" s="34">
        <v>128.13</v>
      </c>
      <c r="G1506" s="34">
        <v>647.41999999999996</v>
      </c>
      <c r="H1506" s="34">
        <v>40.17</v>
      </c>
    </row>
    <row r="1507" spans="1:8" x14ac:dyDescent="0.35">
      <c r="A1507" s="8" t="s">
        <v>17</v>
      </c>
      <c r="B1507" s="33">
        <v>2018</v>
      </c>
      <c r="C1507" s="8" t="s">
        <v>20</v>
      </c>
      <c r="D1507" s="33">
        <v>30411.47</v>
      </c>
      <c r="E1507" s="34">
        <v>25760.76</v>
      </c>
      <c r="F1507" s="34">
        <v>94.73</v>
      </c>
      <c r="G1507" s="34">
        <v>548.01</v>
      </c>
      <c r="H1507" s="34">
        <v>64.44</v>
      </c>
    </row>
    <row r="1508" spans="1:8" x14ac:dyDescent="0.35">
      <c r="A1508" s="8" t="s">
        <v>35</v>
      </c>
      <c r="B1508" s="33">
        <v>2022</v>
      </c>
      <c r="C1508" s="8" t="s">
        <v>19</v>
      </c>
      <c r="D1508" s="33">
        <v>45621.2</v>
      </c>
      <c r="E1508" s="34">
        <v>44279.58</v>
      </c>
      <c r="F1508" s="34">
        <v>31.47</v>
      </c>
      <c r="G1508" s="34">
        <v>766.29</v>
      </c>
      <c r="H1508" s="34">
        <v>68.540000000000006</v>
      </c>
    </row>
    <row r="1509" spans="1:8" x14ac:dyDescent="0.35">
      <c r="A1509" s="8" t="s">
        <v>21</v>
      </c>
      <c r="B1509" s="33">
        <v>2023</v>
      </c>
      <c r="C1509" s="8" t="s">
        <v>20</v>
      </c>
      <c r="D1509" s="33">
        <v>18519.25</v>
      </c>
      <c r="E1509" s="34">
        <v>19892.46</v>
      </c>
      <c r="F1509" s="34">
        <v>69.69</v>
      </c>
      <c r="G1509" s="34">
        <v>800.92</v>
      </c>
      <c r="H1509" s="34">
        <v>56.28</v>
      </c>
    </row>
    <row r="1510" spans="1:8" x14ac:dyDescent="0.35">
      <c r="A1510" s="8" t="s">
        <v>18</v>
      </c>
      <c r="B1510" s="33">
        <v>2020</v>
      </c>
      <c r="C1510" s="8" t="s">
        <v>19</v>
      </c>
      <c r="D1510" s="33">
        <v>9274.18</v>
      </c>
      <c r="E1510" s="34">
        <v>9013.0499999999993</v>
      </c>
      <c r="F1510" s="34">
        <v>192.6</v>
      </c>
      <c r="G1510" s="34">
        <v>1071.6400000000001</v>
      </c>
      <c r="H1510" s="34">
        <v>55.93</v>
      </c>
    </row>
    <row r="1511" spans="1:8" x14ac:dyDescent="0.35">
      <c r="A1511" s="8" t="s">
        <v>27</v>
      </c>
      <c r="B1511" s="33">
        <v>2020</v>
      </c>
      <c r="C1511" s="8" t="s">
        <v>22</v>
      </c>
      <c r="D1511" s="33">
        <v>26717.58</v>
      </c>
      <c r="E1511" s="34">
        <v>26423.71</v>
      </c>
      <c r="F1511" s="34">
        <v>32.15</v>
      </c>
      <c r="G1511" s="34">
        <v>946.48</v>
      </c>
      <c r="H1511" s="34">
        <v>50.07</v>
      </c>
    </row>
    <row r="1512" spans="1:8" x14ac:dyDescent="0.35">
      <c r="A1512" s="8" t="s">
        <v>28</v>
      </c>
      <c r="B1512" s="33">
        <v>2024</v>
      </c>
      <c r="C1512" s="8" t="s">
        <v>9</v>
      </c>
      <c r="D1512" s="33">
        <v>11568.58</v>
      </c>
      <c r="E1512" s="34">
        <v>13468.51</v>
      </c>
      <c r="F1512" s="34">
        <v>137.79</v>
      </c>
      <c r="G1512" s="34">
        <v>417.49</v>
      </c>
      <c r="H1512" s="34">
        <v>37.65</v>
      </c>
    </row>
    <row r="1513" spans="1:8" x14ac:dyDescent="0.35">
      <c r="A1513" s="8" t="s">
        <v>34</v>
      </c>
      <c r="B1513" s="33">
        <v>2020</v>
      </c>
      <c r="C1513" s="8" t="s">
        <v>19</v>
      </c>
      <c r="D1513" s="33">
        <v>35478.35</v>
      </c>
      <c r="E1513" s="34">
        <v>32831.46</v>
      </c>
      <c r="F1513" s="34">
        <v>93.19</v>
      </c>
      <c r="G1513" s="34">
        <v>792.91</v>
      </c>
      <c r="H1513" s="34">
        <v>48.74</v>
      </c>
    </row>
    <row r="1514" spans="1:8" x14ac:dyDescent="0.35">
      <c r="A1514" s="8" t="s">
        <v>8</v>
      </c>
      <c r="B1514" s="33">
        <v>2024</v>
      </c>
      <c r="C1514" s="8" t="s">
        <v>15</v>
      </c>
      <c r="D1514" s="33">
        <v>47042.59</v>
      </c>
      <c r="E1514" s="34">
        <v>46315.24</v>
      </c>
      <c r="F1514" s="34">
        <v>170.85</v>
      </c>
      <c r="G1514" s="34">
        <v>273.42</v>
      </c>
      <c r="H1514" s="34">
        <v>56.22</v>
      </c>
    </row>
    <row r="1515" spans="1:8" x14ac:dyDescent="0.35">
      <c r="A1515" s="8" t="s">
        <v>32</v>
      </c>
      <c r="B1515" s="33">
        <v>2024</v>
      </c>
      <c r="C1515" s="8" t="s">
        <v>13</v>
      </c>
      <c r="D1515" s="33">
        <v>28578.74</v>
      </c>
      <c r="E1515" s="34">
        <v>30720.54</v>
      </c>
      <c r="F1515" s="34">
        <v>21.53</v>
      </c>
      <c r="G1515" s="34">
        <v>1288.55</v>
      </c>
      <c r="H1515" s="34">
        <v>43.81</v>
      </c>
    </row>
    <row r="1516" spans="1:8" x14ac:dyDescent="0.35">
      <c r="A1516" s="8" t="s">
        <v>14</v>
      </c>
      <c r="B1516" s="33">
        <v>2020</v>
      </c>
      <c r="C1516" s="8" t="s">
        <v>13</v>
      </c>
      <c r="D1516" s="33">
        <v>34539.589999999997</v>
      </c>
      <c r="E1516" s="34">
        <v>38087.67</v>
      </c>
      <c r="F1516" s="34">
        <v>147.33000000000001</v>
      </c>
      <c r="G1516" s="34">
        <v>426.08</v>
      </c>
      <c r="H1516" s="34">
        <v>56.98</v>
      </c>
    </row>
    <row r="1517" spans="1:8" x14ac:dyDescent="0.35">
      <c r="A1517" s="8" t="s">
        <v>28</v>
      </c>
      <c r="B1517" s="33">
        <v>2024</v>
      </c>
      <c r="C1517" s="8" t="s">
        <v>13</v>
      </c>
      <c r="D1517" s="33">
        <v>33143.480000000003</v>
      </c>
      <c r="E1517" s="34">
        <v>27390.55</v>
      </c>
      <c r="F1517" s="34">
        <v>198.88</v>
      </c>
      <c r="G1517" s="34">
        <v>1229.8800000000001</v>
      </c>
      <c r="H1517" s="34">
        <v>64.08</v>
      </c>
    </row>
    <row r="1518" spans="1:8" x14ac:dyDescent="0.35">
      <c r="A1518" s="8" t="s">
        <v>34</v>
      </c>
      <c r="B1518" s="33">
        <v>2024</v>
      </c>
      <c r="C1518" s="8" t="s">
        <v>19</v>
      </c>
      <c r="D1518" s="33">
        <v>3571.28</v>
      </c>
      <c r="E1518" s="34">
        <v>4051.43</v>
      </c>
      <c r="F1518" s="34">
        <v>197.55</v>
      </c>
      <c r="G1518" s="34">
        <v>220.99</v>
      </c>
      <c r="H1518" s="34">
        <v>56.09</v>
      </c>
    </row>
    <row r="1519" spans="1:8" x14ac:dyDescent="0.35">
      <c r="A1519" s="8" t="s">
        <v>32</v>
      </c>
      <c r="B1519" s="33">
        <v>2023</v>
      </c>
      <c r="C1519" s="8" t="s">
        <v>20</v>
      </c>
      <c r="D1519" s="33">
        <v>23410.02</v>
      </c>
      <c r="E1519" s="34">
        <v>20912.79</v>
      </c>
      <c r="F1519" s="34">
        <v>58.78</v>
      </c>
      <c r="G1519" s="34">
        <v>1350.89</v>
      </c>
      <c r="H1519" s="34">
        <v>58.11</v>
      </c>
    </row>
    <row r="1520" spans="1:8" x14ac:dyDescent="0.35">
      <c r="A1520" s="8" t="s">
        <v>12</v>
      </c>
      <c r="B1520" s="33">
        <v>2023</v>
      </c>
      <c r="C1520" s="8" t="s">
        <v>13</v>
      </c>
      <c r="D1520" s="33">
        <v>32805.49</v>
      </c>
      <c r="E1520" s="34">
        <v>27652.9</v>
      </c>
      <c r="F1520" s="34">
        <v>187.31</v>
      </c>
      <c r="G1520" s="34">
        <v>858.85</v>
      </c>
      <c r="H1520" s="34">
        <v>48.83</v>
      </c>
    </row>
    <row r="1521" spans="1:8" x14ac:dyDescent="0.35">
      <c r="A1521" s="8" t="s">
        <v>8</v>
      </c>
      <c r="B1521" s="33">
        <v>2019</v>
      </c>
      <c r="C1521" s="8" t="s">
        <v>13</v>
      </c>
      <c r="D1521" s="33">
        <v>35160.21</v>
      </c>
      <c r="E1521" s="34">
        <v>41400.400000000001</v>
      </c>
      <c r="F1521" s="34">
        <v>99.21</v>
      </c>
      <c r="G1521" s="34">
        <v>27.53</v>
      </c>
      <c r="H1521" s="34">
        <v>52.34</v>
      </c>
    </row>
    <row r="1522" spans="1:8" x14ac:dyDescent="0.35">
      <c r="A1522" s="8" t="s">
        <v>31</v>
      </c>
      <c r="B1522" s="33">
        <v>2022</v>
      </c>
      <c r="C1522" s="8" t="s">
        <v>22</v>
      </c>
      <c r="D1522" s="33">
        <v>8594.59</v>
      </c>
      <c r="E1522" s="34">
        <v>9752.7199999999993</v>
      </c>
      <c r="F1522" s="34">
        <v>77.760000000000005</v>
      </c>
      <c r="G1522" s="34">
        <v>718.5</v>
      </c>
      <c r="H1522" s="34">
        <v>68.44</v>
      </c>
    </row>
    <row r="1523" spans="1:8" x14ac:dyDescent="0.35">
      <c r="A1523" s="8" t="s">
        <v>34</v>
      </c>
      <c r="B1523" s="33">
        <v>2024</v>
      </c>
      <c r="C1523" s="8" t="s">
        <v>13</v>
      </c>
      <c r="D1523" s="33">
        <v>22720.68</v>
      </c>
      <c r="E1523" s="34">
        <v>21947.26</v>
      </c>
      <c r="F1523" s="34">
        <v>79.97</v>
      </c>
      <c r="G1523" s="34">
        <v>858.05</v>
      </c>
      <c r="H1523" s="34">
        <v>66.92</v>
      </c>
    </row>
    <row r="1524" spans="1:8" x14ac:dyDescent="0.35">
      <c r="A1524" s="8" t="s">
        <v>28</v>
      </c>
      <c r="B1524" s="33">
        <v>2023</v>
      </c>
      <c r="C1524" s="8" t="s">
        <v>11</v>
      </c>
      <c r="D1524" s="33">
        <v>45865.38</v>
      </c>
      <c r="E1524" s="34">
        <v>47164.59</v>
      </c>
      <c r="F1524" s="34">
        <v>42.96</v>
      </c>
      <c r="G1524" s="34">
        <v>194.31</v>
      </c>
      <c r="H1524" s="34">
        <v>49.63</v>
      </c>
    </row>
    <row r="1525" spans="1:8" x14ac:dyDescent="0.35">
      <c r="A1525" s="8" t="s">
        <v>33</v>
      </c>
      <c r="B1525" s="33">
        <v>2018</v>
      </c>
      <c r="C1525" s="8" t="s">
        <v>11</v>
      </c>
      <c r="D1525" s="33">
        <v>31016.42</v>
      </c>
      <c r="E1525" s="34">
        <v>28710.720000000001</v>
      </c>
      <c r="F1525" s="34">
        <v>185.7</v>
      </c>
      <c r="G1525" s="34">
        <v>1146.8900000000001</v>
      </c>
      <c r="H1525" s="34">
        <v>33.340000000000003</v>
      </c>
    </row>
    <row r="1526" spans="1:8" x14ac:dyDescent="0.35">
      <c r="A1526" s="8" t="s">
        <v>26</v>
      </c>
      <c r="B1526" s="33">
        <v>2024</v>
      </c>
      <c r="C1526" s="8" t="s">
        <v>19</v>
      </c>
      <c r="D1526" s="33">
        <v>16537.53</v>
      </c>
      <c r="E1526" s="34">
        <v>18897.13</v>
      </c>
      <c r="F1526" s="34">
        <v>168.59</v>
      </c>
      <c r="G1526" s="34">
        <v>866.61</v>
      </c>
      <c r="H1526" s="34">
        <v>63.31</v>
      </c>
    </row>
    <row r="1527" spans="1:8" x14ac:dyDescent="0.35">
      <c r="A1527" s="8" t="s">
        <v>35</v>
      </c>
      <c r="B1527" s="33">
        <v>2023</v>
      </c>
      <c r="C1527" s="8" t="s">
        <v>11</v>
      </c>
      <c r="D1527" s="33">
        <v>36370.28</v>
      </c>
      <c r="E1527" s="34">
        <v>42376.5</v>
      </c>
      <c r="F1527" s="34">
        <v>42.69</v>
      </c>
      <c r="G1527" s="34">
        <v>513.05999999999995</v>
      </c>
      <c r="H1527" s="34">
        <v>56.74</v>
      </c>
    </row>
    <row r="1528" spans="1:8" x14ac:dyDescent="0.35">
      <c r="A1528" s="8" t="s">
        <v>32</v>
      </c>
      <c r="B1528" s="33">
        <v>2023</v>
      </c>
      <c r="C1528" s="8" t="s">
        <v>9</v>
      </c>
      <c r="D1528" s="33">
        <v>3328.11</v>
      </c>
      <c r="E1528" s="34">
        <v>3896.18</v>
      </c>
      <c r="F1528" s="34">
        <v>103.8</v>
      </c>
      <c r="G1528" s="34">
        <v>1341.94</v>
      </c>
      <c r="H1528" s="34">
        <v>57.66</v>
      </c>
    </row>
    <row r="1529" spans="1:8" x14ac:dyDescent="0.35">
      <c r="A1529" s="8" t="s">
        <v>8</v>
      </c>
      <c r="B1529" s="33">
        <v>2021</v>
      </c>
      <c r="C1529" s="8" t="s">
        <v>20</v>
      </c>
      <c r="D1529" s="33">
        <v>35841.160000000003</v>
      </c>
      <c r="E1529" s="34">
        <v>37334.99</v>
      </c>
      <c r="F1529" s="34">
        <v>36.86</v>
      </c>
      <c r="G1529" s="34">
        <v>88.82</v>
      </c>
      <c r="H1529" s="34">
        <v>56.74</v>
      </c>
    </row>
    <row r="1530" spans="1:8" x14ac:dyDescent="0.35">
      <c r="A1530" s="8" t="s">
        <v>18</v>
      </c>
      <c r="B1530" s="33">
        <v>2018</v>
      </c>
      <c r="C1530" s="8" t="s">
        <v>11</v>
      </c>
      <c r="D1530" s="33">
        <v>34932.959999999999</v>
      </c>
      <c r="E1530" s="34">
        <v>31002.47</v>
      </c>
      <c r="F1530" s="34">
        <v>24.41</v>
      </c>
      <c r="G1530" s="34">
        <v>234.78</v>
      </c>
      <c r="H1530" s="34">
        <v>69.989999999999995</v>
      </c>
    </row>
    <row r="1531" spans="1:8" x14ac:dyDescent="0.35">
      <c r="A1531" s="8" t="s">
        <v>31</v>
      </c>
      <c r="B1531" s="33">
        <v>2019</v>
      </c>
      <c r="C1531" s="8" t="s">
        <v>11</v>
      </c>
      <c r="D1531" s="33">
        <v>6210.96</v>
      </c>
      <c r="E1531" s="34">
        <v>5625.31</v>
      </c>
      <c r="F1531" s="34">
        <v>183.28</v>
      </c>
      <c r="G1531" s="34">
        <v>1389.04</v>
      </c>
      <c r="H1531" s="34">
        <v>53.08</v>
      </c>
    </row>
    <row r="1532" spans="1:8" x14ac:dyDescent="0.35">
      <c r="A1532" s="8" t="s">
        <v>33</v>
      </c>
      <c r="B1532" s="33">
        <v>2021</v>
      </c>
      <c r="C1532" s="8" t="s">
        <v>9</v>
      </c>
      <c r="D1532" s="33">
        <v>16554.330000000002</v>
      </c>
      <c r="E1532" s="34">
        <v>18394.009999999998</v>
      </c>
      <c r="F1532" s="34">
        <v>180.81</v>
      </c>
      <c r="G1532" s="34">
        <v>1319.03</v>
      </c>
      <c r="H1532" s="34">
        <v>48.21</v>
      </c>
    </row>
    <row r="1533" spans="1:8" x14ac:dyDescent="0.35">
      <c r="A1533" s="8" t="s">
        <v>29</v>
      </c>
      <c r="B1533" s="33">
        <v>2018</v>
      </c>
      <c r="C1533" s="8" t="s">
        <v>25</v>
      </c>
      <c r="D1533" s="33">
        <v>17206.7</v>
      </c>
      <c r="E1533" s="34">
        <v>14672.27</v>
      </c>
      <c r="F1533" s="34">
        <v>55.56</v>
      </c>
      <c r="G1533" s="34">
        <v>977.52</v>
      </c>
      <c r="H1533" s="34">
        <v>56.68</v>
      </c>
    </row>
    <row r="1534" spans="1:8" x14ac:dyDescent="0.35">
      <c r="A1534" s="8" t="s">
        <v>26</v>
      </c>
      <c r="B1534" s="33">
        <v>2023</v>
      </c>
      <c r="C1534" s="8" t="s">
        <v>13</v>
      </c>
      <c r="D1534" s="33">
        <v>41514.19</v>
      </c>
      <c r="E1534" s="34">
        <v>37913.97</v>
      </c>
      <c r="F1534" s="34">
        <v>58.18</v>
      </c>
      <c r="G1534" s="34">
        <v>1182.06</v>
      </c>
      <c r="H1534" s="34">
        <v>63.16</v>
      </c>
    </row>
    <row r="1535" spans="1:8" x14ac:dyDescent="0.35">
      <c r="A1535" s="8" t="s">
        <v>14</v>
      </c>
      <c r="B1535" s="33">
        <v>2020</v>
      </c>
      <c r="C1535" s="8" t="s">
        <v>19</v>
      </c>
      <c r="D1535" s="33">
        <v>44973.35</v>
      </c>
      <c r="E1535" s="34">
        <v>37316.07</v>
      </c>
      <c r="F1535" s="34">
        <v>195.23</v>
      </c>
      <c r="G1535" s="34">
        <v>907.78</v>
      </c>
      <c r="H1535" s="34">
        <v>37.36</v>
      </c>
    </row>
    <row r="1536" spans="1:8" x14ac:dyDescent="0.35">
      <c r="A1536" s="8" t="s">
        <v>34</v>
      </c>
      <c r="B1536" s="33">
        <v>2023</v>
      </c>
      <c r="C1536" s="8" t="s">
        <v>25</v>
      </c>
      <c r="D1536" s="33">
        <v>44961.18</v>
      </c>
      <c r="E1536" s="34">
        <v>40280.46</v>
      </c>
      <c r="F1536" s="34">
        <v>56.72</v>
      </c>
      <c r="G1536" s="34">
        <v>593.33000000000004</v>
      </c>
      <c r="H1536" s="34">
        <v>67.19</v>
      </c>
    </row>
    <row r="1537" spans="1:8" x14ac:dyDescent="0.35">
      <c r="A1537" s="8" t="s">
        <v>28</v>
      </c>
      <c r="B1537" s="33">
        <v>2020</v>
      </c>
      <c r="C1537" s="8" t="s">
        <v>11</v>
      </c>
      <c r="D1537" s="33">
        <v>22334.46</v>
      </c>
      <c r="E1537" s="34">
        <v>23183.3</v>
      </c>
      <c r="F1537" s="34">
        <v>104.23</v>
      </c>
      <c r="G1537" s="34">
        <v>488.53</v>
      </c>
      <c r="H1537" s="34">
        <v>41.58</v>
      </c>
    </row>
    <row r="1538" spans="1:8" x14ac:dyDescent="0.35">
      <c r="A1538" s="8" t="s">
        <v>24</v>
      </c>
      <c r="B1538" s="33">
        <v>2020</v>
      </c>
      <c r="C1538" s="8" t="s">
        <v>13</v>
      </c>
      <c r="D1538" s="33">
        <v>20517.259999999998</v>
      </c>
      <c r="E1538" s="34">
        <v>22108.48</v>
      </c>
      <c r="F1538" s="34">
        <v>71.66</v>
      </c>
      <c r="G1538" s="34">
        <v>855.36</v>
      </c>
      <c r="H1538" s="34">
        <v>50.97</v>
      </c>
    </row>
    <row r="1539" spans="1:8" x14ac:dyDescent="0.35">
      <c r="A1539" s="8" t="s">
        <v>23</v>
      </c>
      <c r="B1539" s="33">
        <v>2019</v>
      </c>
      <c r="C1539" s="8" t="s">
        <v>11</v>
      </c>
      <c r="D1539" s="33">
        <v>49948.23</v>
      </c>
      <c r="E1539" s="34">
        <v>50637.51</v>
      </c>
      <c r="F1539" s="34">
        <v>108.11</v>
      </c>
      <c r="G1539" s="34">
        <v>1220.46</v>
      </c>
      <c r="H1539" s="34">
        <v>63.44</v>
      </c>
    </row>
    <row r="1540" spans="1:8" x14ac:dyDescent="0.35">
      <c r="A1540" s="8" t="s">
        <v>10</v>
      </c>
      <c r="B1540" s="33">
        <v>2019</v>
      </c>
      <c r="C1540" s="8" t="s">
        <v>9</v>
      </c>
      <c r="D1540" s="33">
        <v>20319.53</v>
      </c>
      <c r="E1540" s="34">
        <v>16766.939999999999</v>
      </c>
      <c r="F1540" s="34">
        <v>44.42</v>
      </c>
      <c r="G1540" s="34">
        <v>240.36</v>
      </c>
      <c r="H1540" s="34">
        <v>53.99</v>
      </c>
    </row>
    <row r="1541" spans="1:8" x14ac:dyDescent="0.35">
      <c r="A1541" s="8" t="s">
        <v>12</v>
      </c>
      <c r="B1541" s="33">
        <v>2022</v>
      </c>
      <c r="C1541" s="8" t="s">
        <v>11</v>
      </c>
      <c r="D1541" s="33">
        <v>5379.46</v>
      </c>
      <c r="E1541" s="34">
        <v>6107.14</v>
      </c>
      <c r="F1541" s="34">
        <v>48.99</v>
      </c>
      <c r="G1541" s="34">
        <v>1088.1199999999999</v>
      </c>
      <c r="H1541" s="34">
        <v>45.81</v>
      </c>
    </row>
    <row r="1542" spans="1:8" x14ac:dyDescent="0.35">
      <c r="A1542" s="8" t="s">
        <v>16</v>
      </c>
      <c r="B1542" s="33">
        <v>2018</v>
      </c>
      <c r="C1542" s="8" t="s">
        <v>15</v>
      </c>
      <c r="D1542" s="33">
        <v>41579.75</v>
      </c>
      <c r="E1542" s="34">
        <v>41344.17</v>
      </c>
      <c r="F1542" s="34">
        <v>75.88</v>
      </c>
      <c r="G1542" s="34">
        <v>1067.55</v>
      </c>
      <c r="H1542" s="34">
        <v>53.86</v>
      </c>
    </row>
    <row r="1543" spans="1:8" x14ac:dyDescent="0.35">
      <c r="A1543" s="8" t="s">
        <v>33</v>
      </c>
      <c r="B1543" s="33">
        <v>2018</v>
      </c>
      <c r="C1543" s="8" t="s">
        <v>15</v>
      </c>
      <c r="D1543" s="33">
        <v>30244.66</v>
      </c>
      <c r="E1543" s="34">
        <v>35752.15</v>
      </c>
      <c r="F1543" s="34">
        <v>93.55</v>
      </c>
      <c r="G1543" s="34">
        <v>797.24</v>
      </c>
      <c r="H1543" s="34">
        <v>31.95</v>
      </c>
    </row>
    <row r="1544" spans="1:8" x14ac:dyDescent="0.35">
      <c r="A1544" s="8" t="s">
        <v>8</v>
      </c>
      <c r="B1544" s="33">
        <v>2021</v>
      </c>
      <c r="C1544" s="8" t="s">
        <v>20</v>
      </c>
      <c r="D1544" s="33">
        <v>38968.29</v>
      </c>
      <c r="E1544" s="34">
        <v>31654.11</v>
      </c>
      <c r="F1544" s="34">
        <v>99.24</v>
      </c>
      <c r="G1544" s="34">
        <v>846.81</v>
      </c>
      <c r="H1544" s="34">
        <v>50.96</v>
      </c>
    </row>
    <row r="1545" spans="1:8" x14ac:dyDescent="0.35">
      <c r="A1545" s="8" t="s">
        <v>10</v>
      </c>
      <c r="B1545" s="33">
        <v>2022</v>
      </c>
      <c r="C1545" s="8" t="s">
        <v>19</v>
      </c>
      <c r="D1545" s="33">
        <v>47785.73</v>
      </c>
      <c r="E1545" s="34">
        <v>54367.08</v>
      </c>
      <c r="F1545" s="34">
        <v>193.43</v>
      </c>
      <c r="G1545" s="34">
        <v>46.42</v>
      </c>
      <c r="H1545" s="34">
        <v>67.790000000000006</v>
      </c>
    </row>
    <row r="1546" spans="1:8" x14ac:dyDescent="0.35">
      <c r="A1546" s="8" t="s">
        <v>28</v>
      </c>
      <c r="B1546" s="33">
        <v>2024</v>
      </c>
      <c r="C1546" s="8" t="s">
        <v>25</v>
      </c>
      <c r="D1546" s="33">
        <v>17376.060000000001</v>
      </c>
      <c r="E1546" s="34">
        <v>17601.38</v>
      </c>
      <c r="F1546" s="34">
        <v>91.5</v>
      </c>
      <c r="G1546" s="34">
        <v>1323.92</v>
      </c>
      <c r="H1546" s="34">
        <v>36.82</v>
      </c>
    </row>
    <row r="1547" spans="1:8" x14ac:dyDescent="0.35">
      <c r="A1547" s="8" t="s">
        <v>33</v>
      </c>
      <c r="B1547" s="33">
        <v>2022</v>
      </c>
      <c r="C1547" s="8" t="s">
        <v>22</v>
      </c>
      <c r="D1547" s="33">
        <v>44157.47</v>
      </c>
      <c r="E1547" s="34">
        <v>43402.559999999998</v>
      </c>
      <c r="F1547" s="34">
        <v>35.06</v>
      </c>
      <c r="G1547" s="34">
        <v>235.52</v>
      </c>
      <c r="H1547" s="34">
        <v>43.08</v>
      </c>
    </row>
    <row r="1548" spans="1:8" x14ac:dyDescent="0.35">
      <c r="A1548" s="8" t="s">
        <v>31</v>
      </c>
      <c r="B1548" s="33">
        <v>2022</v>
      </c>
      <c r="C1548" s="8" t="s">
        <v>20</v>
      </c>
      <c r="D1548" s="33">
        <v>23398.53</v>
      </c>
      <c r="E1548" s="34">
        <v>21432.11</v>
      </c>
      <c r="F1548" s="34">
        <v>150.91</v>
      </c>
      <c r="G1548" s="34">
        <v>780.7</v>
      </c>
      <c r="H1548" s="34">
        <v>60.33</v>
      </c>
    </row>
    <row r="1549" spans="1:8" x14ac:dyDescent="0.35">
      <c r="A1549" s="8" t="s">
        <v>28</v>
      </c>
      <c r="B1549" s="33">
        <v>2023</v>
      </c>
      <c r="C1549" s="8" t="s">
        <v>11</v>
      </c>
      <c r="D1549" s="33">
        <v>33813.660000000003</v>
      </c>
      <c r="E1549" s="34">
        <v>37518.620000000003</v>
      </c>
      <c r="F1549" s="34">
        <v>183.18</v>
      </c>
      <c r="G1549" s="34">
        <v>283.27</v>
      </c>
      <c r="H1549" s="34">
        <v>41.38</v>
      </c>
    </row>
    <row r="1550" spans="1:8" x14ac:dyDescent="0.35">
      <c r="A1550" s="8" t="s">
        <v>31</v>
      </c>
      <c r="B1550" s="33">
        <v>2020</v>
      </c>
      <c r="C1550" s="8" t="s">
        <v>19</v>
      </c>
      <c r="D1550" s="33">
        <v>19641.05</v>
      </c>
      <c r="E1550" s="34">
        <v>21899.7</v>
      </c>
      <c r="F1550" s="34">
        <v>83.58</v>
      </c>
      <c r="G1550" s="34">
        <v>1268.3599999999999</v>
      </c>
      <c r="H1550" s="34">
        <v>52.37</v>
      </c>
    </row>
    <row r="1551" spans="1:8" x14ac:dyDescent="0.35">
      <c r="A1551" s="8" t="s">
        <v>17</v>
      </c>
      <c r="B1551" s="33">
        <v>2021</v>
      </c>
      <c r="C1551" s="8" t="s">
        <v>11</v>
      </c>
      <c r="D1551" s="33">
        <v>28554.51</v>
      </c>
      <c r="E1551" s="34">
        <v>28238.46</v>
      </c>
      <c r="F1551" s="34">
        <v>191.61</v>
      </c>
      <c r="G1551" s="34">
        <v>676.67</v>
      </c>
      <c r="H1551" s="34">
        <v>59.64</v>
      </c>
    </row>
    <row r="1552" spans="1:8" x14ac:dyDescent="0.35">
      <c r="A1552" s="8" t="s">
        <v>35</v>
      </c>
      <c r="B1552" s="33">
        <v>2022</v>
      </c>
      <c r="C1552" s="8" t="s">
        <v>20</v>
      </c>
      <c r="D1552" s="33">
        <v>29640.04</v>
      </c>
      <c r="E1552" s="34">
        <v>24538.41</v>
      </c>
      <c r="F1552" s="34">
        <v>52.38</v>
      </c>
      <c r="G1552" s="34">
        <v>1038.17</v>
      </c>
      <c r="H1552" s="34">
        <v>44.37</v>
      </c>
    </row>
    <row r="1553" spans="1:8" x14ac:dyDescent="0.35">
      <c r="A1553" s="8" t="s">
        <v>18</v>
      </c>
      <c r="B1553" s="33">
        <v>2021</v>
      </c>
      <c r="C1553" s="8" t="s">
        <v>9</v>
      </c>
      <c r="D1553" s="33">
        <v>14631.16</v>
      </c>
      <c r="E1553" s="34">
        <v>17408.169999999998</v>
      </c>
      <c r="F1553" s="34">
        <v>62.08</v>
      </c>
      <c r="G1553" s="34">
        <v>1307.6400000000001</v>
      </c>
      <c r="H1553" s="34">
        <v>59.13</v>
      </c>
    </row>
    <row r="1554" spans="1:8" x14ac:dyDescent="0.35">
      <c r="A1554" s="8" t="s">
        <v>32</v>
      </c>
      <c r="B1554" s="33">
        <v>2018</v>
      </c>
      <c r="C1554" s="8" t="s">
        <v>19</v>
      </c>
      <c r="D1554" s="33">
        <v>44803.95</v>
      </c>
      <c r="E1554" s="34">
        <v>36580.07</v>
      </c>
      <c r="F1554" s="34">
        <v>195.86</v>
      </c>
      <c r="G1554" s="34">
        <v>264.95</v>
      </c>
      <c r="H1554" s="34">
        <v>36.369999999999997</v>
      </c>
    </row>
    <row r="1555" spans="1:8" x14ac:dyDescent="0.35">
      <c r="A1555" s="8" t="s">
        <v>27</v>
      </c>
      <c r="B1555" s="33">
        <v>2022</v>
      </c>
      <c r="C1555" s="8" t="s">
        <v>19</v>
      </c>
      <c r="D1555" s="33">
        <v>5153.47</v>
      </c>
      <c r="E1555" s="34">
        <v>5204.55</v>
      </c>
      <c r="F1555" s="34">
        <v>111.25</v>
      </c>
      <c r="G1555" s="34">
        <v>1055.8</v>
      </c>
      <c r="H1555" s="34">
        <v>36.229999999999997</v>
      </c>
    </row>
    <row r="1556" spans="1:8" x14ac:dyDescent="0.35">
      <c r="A1556" s="8" t="s">
        <v>27</v>
      </c>
      <c r="B1556" s="33">
        <v>2019</v>
      </c>
      <c r="C1556" s="8" t="s">
        <v>11</v>
      </c>
      <c r="D1556" s="33">
        <v>15340.42</v>
      </c>
      <c r="E1556" s="34">
        <v>13304.64</v>
      </c>
      <c r="F1556" s="34">
        <v>126.03</v>
      </c>
      <c r="G1556" s="34">
        <v>945.44</v>
      </c>
      <c r="H1556" s="34">
        <v>62.32</v>
      </c>
    </row>
    <row r="1557" spans="1:8" x14ac:dyDescent="0.35">
      <c r="A1557" s="8" t="s">
        <v>24</v>
      </c>
      <c r="B1557" s="33">
        <v>2018</v>
      </c>
      <c r="C1557" s="8" t="s">
        <v>20</v>
      </c>
      <c r="D1557" s="33">
        <v>43798.26</v>
      </c>
      <c r="E1557" s="34">
        <v>37179.4</v>
      </c>
      <c r="F1557" s="34">
        <v>197.41</v>
      </c>
      <c r="G1557" s="34">
        <v>646.19000000000005</v>
      </c>
      <c r="H1557" s="34">
        <v>59.68</v>
      </c>
    </row>
    <row r="1558" spans="1:8" x14ac:dyDescent="0.35">
      <c r="A1558" s="8" t="s">
        <v>8</v>
      </c>
      <c r="B1558" s="33">
        <v>2018</v>
      </c>
      <c r="C1558" s="8" t="s">
        <v>15</v>
      </c>
      <c r="D1558" s="33">
        <v>15809.24</v>
      </c>
      <c r="E1558" s="34">
        <v>16731.04</v>
      </c>
      <c r="F1558" s="34">
        <v>129.63999999999999</v>
      </c>
      <c r="G1558" s="34">
        <v>91.23</v>
      </c>
      <c r="H1558" s="34">
        <v>62.5</v>
      </c>
    </row>
    <row r="1559" spans="1:8" x14ac:dyDescent="0.35">
      <c r="A1559" s="8" t="s">
        <v>18</v>
      </c>
      <c r="B1559" s="33">
        <v>2018</v>
      </c>
      <c r="C1559" s="8" t="s">
        <v>11</v>
      </c>
      <c r="D1559" s="33">
        <v>28645.81</v>
      </c>
      <c r="E1559" s="34">
        <v>24791.78</v>
      </c>
      <c r="F1559" s="34">
        <v>57.39</v>
      </c>
      <c r="G1559" s="34">
        <v>1319.39</v>
      </c>
      <c r="H1559" s="34">
        <v>45.58</v>
      </c>
    </row>
    <row r="1560" spans="1:8" x14ac:dyDescent="0.35">
      <c r="A1560" s="8" t="s">
        <v>28</v>
      </c>
      <c r="B1560" s="33">
        <v>2021</v>
      </c>
      <c r="C1560" s="8" t="s">
        <v>15</v>
      </c>
      <c r="D1560" s="33">
        <v>17498.669999999998</v>
      </c>
      <c r="E1560" s="34">
        <v>15495.46</v>
      </c>
      <c r="F1560" s="34">
        <v>62.41</v>
      </c>
      <c r="G1560" s="34">
        <v>977.68</v>
      </c>
      <c r="H1560" s="34">
        <v>42.9</v>
      </c>
    </row>
    <row r="1561" spans="1:8" x14ac:dyDescent="0.35">
      <c r="A1561" s="8" t="s">
        <v>18</v>
      </c>
      <c r="B1561" s="33">
        <v>2024</v>
      </c>
      <c r="C1561" s="8" t="s">
        <v>20</v>
      </c>
      <c r="D1561" s="33">
        <v>5527.56</v>
      </c>
      <c r="E1561" s="34">
        <v>6587.05</v>
      </c>
      <c r="F1561" s="34">
        <v>33.26</v>
      </c>
      <c r="G1561" s="34">
        <v>1194.06</v>
      </c>
      <c r="H1561" s="34">
        <v>62.01</v>
      </c>
    </row>
    <row r="1562" spans="1:8" x14ac:dyDescent="0.35">
      <c r="A1562" s="8" t="s">
        <v>12</v>
      </c>
      <c r="B1562" s="33">
        <v>2018</v>
      </c>
      <c r="C1562" s="8" t="s">
        <v>11</v>
      </c>
      <c r="D1562" s="33">
        <v>36308.58</v>
      </c>
      <c r="E1562" s="34">
        <v>35569.19</v>
      </c>
      <c r="F1562" s="34">
        <v>42.28</v>
      </c>
      <c r="G1562" s="34">
        <v>1368.21</v>
      </c>
      <c r="H1562" s="34">
        <v>50.52</v>
      </c>
    </row>
    <row r="1563" spans="1:8" x14ac:dyDescent="0.35">
      <c r="A1563" s="8" t="s">
        <v>14</v>
      </c>
      <c r="B1563" s="33">
        <v>2018</v>
      </c>
      <c r="C1563" s="8" t="s">
        <v>15</v>
      </c>
      <c r="D1563" s="33">
        <v>20555.66</v>
      </c>
      <c r="E1563" s="34">
        <v>20002.41</v>
      </c>
      <c r="F1563" s="34">
        <v>86.77</v>
      </c>
      <c r="G1563" s="34">
        <v>446.58</v>
      </c>
      <c r="H1563" s="34">
        <v>38.01</v>
      </c>
    </row>
    <row r="1564" spans="1:8" x14ac:dyDescent="0.35">
      <c r="A1564" s="8" t="s">
        <v>28</v>
      </c>
      <c r="B1564" s="33">
        <v>2020</v>
      </c>
      <c r="C1564" s="8" t="s">
        <v>15</v>
      </c>
      <c r="D1564" s="33">
        <v>25833.45</v>
      </c>
      <c r="E1564" s="34">
        <v>23028.03</v>
      </c>
      <c r="F1564" s="34">
        <v>55.29</v>
      </c>
      <c r="G1564" s="34">
        <v>1048.51</v>
      </c>
      <c r="H1564" s="34">
        <v>38.07</v>
      </c>
    </row>
    <row r="1565" spans="1:8" x14ac:dyDescent="0.35">
      <c r="A1565" s="8" t="s">
        <v>10</v>
      </c>
      <c r="B1565" s="33">
        <v>2019</v>
      </c>
      <c r="C1565" s="8" t="s">
        <v>22</v>
      </c>
      <c r="D1565" s="33">
        <v>37879.97</v>
      </c>
      <c r="E1565" s="34">
        <v>37428.1</v>
      </c>
      <c r="F1565" s="34">
        <v>189.28</v>
      </c>
      <c r="G1565" s="34">
        <v>1323.33</v>
      </c>
      <c r="H1565" s="34">
        <v>66.67</v>
      </c>
    </row>
    <row r="1566" spans="1:8" x14ac:dyDescent="0.35">
      <c r="A1566" s="8" t="s">
        <v>30</v>
      </c>
      <c r="B1566" s="33">
        <v>2023</v>
      </c>
      <c r="C1566" s="8" t="s">
        <v>22</v>
      </c>
      <c r="D1566" s="33">
        <v>32919.760000000002</v>
      </c>
      <c r="E1566" s="34">
        <v>39313.15</v>
      </c>
      <c r="F1566" s="34">
        <v>124.41</v>
      </c>
      <c r="G1566" s="34">
        <v>379.92</v>
      </c>
      <c r="H1566" s="34">
        <v>51.61</v>
      </c>
    </row>
    <row r="1567" spans="1:8" x14ac:dyDescent="0.35">
      <c r="A1567" s="8" t="s">
        <v>17</v>
      </c>
      <c r="B1567" s="33">
        <v>2024</v>
      </c>
      <c r="C1567" s="8" t="s">
        <v>11</v>
      </c>
      <c r="D1567" s="33">
        <v>30618.560000000001</v>
      </c>
      <c r="E1567" s="34">
        <v>34281.61</v>
      </c>
      <c r="F1567" s="34">
        <v>21.66</v>
      </c>
      <c r="G1567" s="34">
        <v>1015.92</v>
      </c>
      <c r="H1567" s="34">
        <v>43.26</v>
      </c>
    </row>
    <row r="1568" spans="1:8" x14ac:dyDescent="0.35">
      <c r="A1568" s="8" t="s">
        <v>34</v>
      </c>
      <c r="B1568" s="33">
        <v>2023</v>
      </c>
      <c r="C1568" s="8" t="s">
        <v>20</v>
      </c>
      <c r="D1568" s="33">
        <v>9845.39</v>
      </c>
      <c r="E1568" s="34">
        <v>9764.39</v>
      </c>
      <c r="F1568" s="34">
        <v>59.4</v>
      </c>
      <c r="G1568" s="34">
        <v>876.16</v>
      </c>
      <c r="H1568" s="34">
        <v>45.66</v>
      </c>
    </row>
    <row r="1569" spans="1:8" x14ac:dyDescent="0.35">
      <c r="A1569" s="8" t="s">
        <v>16</v>
      </c>
      <c r="B1569" s="33">
        <v>2018</v>
      </c>
      <c r="C1569" s="8" t="s">
        <v>13</v>
      </c>
      <c r="D1569" s="33">
        <v>579.36</v>
      </c>
      <c r="E1569" s="34">
        <v>644.62</v>
      </c>
      <c r="F1569" s="34">
        <v>191.73</v>
      </c>
      <c r="G1569" s="34">
        <v>277.10000000000002</v>
      </c>
      <c r="H1569" s="34">
        <v>52.46</v>
      </c>
    </row>
    <row r="1570" spans="1:8" x14ac:dyDescent="0.35">
      <c r="A1570" s="8" t="s">
        <v>10</v>
      </c>
      <c r="B1570" s="33">
        <v>2024</v>
      </c>
      <c r="C1570" s="8" t="s">
        <v>9</v>
      </c>
      <c r="D1570" s="33">
        <v>32844.67</v>
      </c>
      <c r="E1570" s="34">
        <v>35654.28</v>
      </c>
      <c r="F1570" s="34">
        <v>114.02</v>
      </c>
      <c r="G1570" s="34">
        <v>762.99</v>
      </c>
      <c r="H1570" s="34">
        <v>64.8</v>
      </c>
    </row>
    <row r="1571" spans="1:8" x14ac:dyDescent="0.35">
      <c r="A1571" s="8" t="s">
        <v>29</v>
      </c>
      <c r="B1571" s="33">
        <v>2021</v>
      </c>
      <c r="C1571" s="8" t="s">
        <v>13</v>
      </c>
      <c r="D1571" s="33">
        <v>30246.080000000002</v>
      </c>
      <c r="E1571" s="34">
        <v>33555.870000000003</v>
      </c>
      <c r="F1571" s="34">
        <v>102.26</v>
      </c>
      <c r="G1571" s="34">
        <v>302.73</v>
      </c>
      <c r="H1571" s="34">
        <v>51.56</v>
      </c>
    </row>
    <row r="1572" spans="1:8" x14ac:dyDescent="0.35">
      <c r="A1572" s="8" t="s">
        <v>26</v>
      </c>
      <c r="B1572" s="33">
        <v>2021</v>
      </c>
      <c r="C1572" s="8" t="s">
        <v>19</v>
      </c>
      <c r="D1572" s="33">
        <v>33939.22</v>
      </c>
      <c r="E1572" s="34">
        <v>34884.769999999997</v>
      </c>
      <c r="F1572" s="34">
        <v>62.46</v>
      </c>
      <c r="G1572" s="34">
        <v>685.49</v>
      </c>
      <c r="H1572" s="34">
        <v>49.45</v>
      </c>
    </row>
    <row r="1573" spans="1:8" x14ac:dyDescent="0.35">
      <c r="A1573" s="8" t="s">
        <v>24</v>
      </c>
      <c r="B1573" s="33">
        <v>2018</v>
      </c>
      <c r="C1573" s="8" t="s">
        <v>25</v>
      </c>
      <c r="D1573" s="33">
        <v>25862.02</v>
      </c>
      <c r="E1573" s="34">
        <v>24104.65</v>
      </c>
      <c r="F1573" s="34">
        <v>67.58</v>
      </c>
      <c r="G1573" s="34">
        <v>776.7</v>
      </c>
      <c r="H1573" s="34">
        <v>68.11</v>
      </c>
    </row>
    <row r="1574" spans="1:8" x14ac:dyDescent="0.35">
      <c r="A1574" s="8" t="s">
        <v>30</v>
      </c>
      <c r="B1574" s="33">
        <v>2021</v>
      </c>
      <c r="C1574" s="8" t="s">
        <v>20</v>
      </c>
      <c r="D1574" s="33">
        <v>47836.63</v>
      </c>
      <c r="E1574" s="34">
        <v>38345.089999999997</v>
      </c>
      <c r="F1574" s="34">
        <v>22.78</v>
      </c>
      <c r="G1574" s="34">
        <v>974.06</v>
      </c>
      <c r="H1574" s="34">
        <v>57.51</v>
      </c>
    </row>
    <row r="1575" spans="1:8" x14ac:dyDescent="0.35">
      <c r="A1575" s="8" t="s">
        <v>33</v>
      </c>
      <c r="B1575" s="33">
        <v>2020</v>
      </c>
      <c r="C1575" s="8" t="s">
        <v>9</v>
      </c>
      <c r="D1575" s="33">
        <v>3657.3</v>
      </c>
      <c r="E1575" s="34">
        <v>3674.47</v>
      </c>
      <c r="F1575" s="34">
        <v>25.04</v>
      </c>
      <c r="G1575" s="34">
        <v>697.88</v>
      </c>
      <c r="H1575" s="34">
        <v>47.84</v>
      </c>
    </row>
    <row r="1576" spans="1:8" x14ac:dyDescent="0.35">
      <c r="A1576" s="8" t="s">
        <v>28</v>
      </c>
      <c r="B1576" s="33">
        <v>2019</v>
      </c>
      <c r="C1576" s="8" t="s">
        <v>13</v>
      </c>
      <c r="D1576" s="33">
        <v>10879.19</v>
      </c>
      <c r="E1576" s="34">
        <v>11396.98</v>
      </c>
      <c r="F1576" s="34">
        <v>127.31</v>
      </c>
      <c r="G1576" s="34">
        <v>982.16</v>
      </c>
      <c r="H1576" s="34">
        <v>36.56</v>
      </c>
    </row>
    <row r="1577" spans="1:8" x14ac:dyDescent="0.35">
      <c r="A1577" s="8" t="s">
        <v>10</v>
      </c>
      <c r="B1577" s="33">
        <v>2023</v>
      </c>
      <c r="C1577" s="8" t="s">
        <v>9</v>
      </c>
      <c r="D1577" s="33">
        <v>1518.82</v>
      </c>
      <c r="E1577" s="34">
        <v>1441.51</v>
      </c>
      <c r="F1577" s="34">
        <v>53.56</v>
      </c>
      <c r="G1577" s="34">
        <v>430.12</v>
      </c>
      <c r="H1577" s="34">
        <v>49.45</v>
      </c>
    </row>
    <row r="1578" spans="1:8" x14ac:dyDescent="0.35">
      <c r="A1578" s="8" t="s">
        <v>10</v>
      </c>
      <c r="B1578" s="33">
        <v>2020</v>
      </c>
      <c r="C1578" s="8" t="s">
        <v>15</v>
      </c>
      <c r="D1578" s="33">
        <v>35577.480000000003</v>
      </c>
      <c r="E1578" s="34">
        <v>38585.410000000003</v>
      </c>
      <c r="F1578" s="34">
        <v>119.54</v>
      </c>
      <c r="G1578" s="34">
        <v>426.7</v>
      </c>
      <c r="H1578" s="34">
        <v>48.79</v>
      </c>
    </row>
    <row r="1579" spans="1:8" x14ac:dyDescent="0.35">
      <c r="A1579" s="8" t="s">
        <v>29</v>
      </c>
      <c r="B1579" s="33">
        <v>2020</v>
      </c>
      <c r="C1579" s="8" t="s">
        <v>11</v>
      </c>
      <c r="D1579" s="33">
        <v>8675.35</v>
      </c>
      <c r="E1579" s="34">
        <v>9670.83</v>
      </c>
      <c r="F1579" s="34">
        <v>176.75</v>
      </c>
      <c r="G1579" s="34">
        <v>1253.3499999999999</v>
      </c>
      <c r="H1579" s="34">
        <v>49.82</v>
      </c>
    </row>
    <row r="1580" spans="1:8" x14ac:dyDescent="0.35">
      <c r="A1580" s="8" t="s">
        <v>21</v>
      </c>
      <c r="B1580" s="33">
        <v>2024</v>
      </c>
      <c r="C1580" s="8" t="s">
        <v>25</v>
      </c>
      <c r="D1580" s="33">
        <v>40131.85</v>
      </c>
      <c r="E1580" s="34">
        <v>40786.47</v>
      </c>
      <c r="F1580" s="34">
        <v>78.599999999999994</v>
      </c>
      <c r="G1580" s="34">
        <v>1385.86</v>
      </c>
      <c r="H1580" s="34">
        <v>58.46</v>
      </c>
    </row>
    <row r="1581" spans="1:8" x14ac:dyDescent="0.35">
      <c r="A1581" s="8" t="s">
        <v>32</v>
      </c>
      <c r="B1581" s="33">
        <v>2023</v>
      </c>
      <c r="C1581" s="8" t="s">
        <v>11</v>
      </c>
      <c r="D1581" s="33">
        <v>15799.66</v>
      </c>
      <c r="E1581" s="34">
        <v>15339</v>
      </c>
      <c r="F1581" s="34">
        <v>87.49</v>
      </c>
      <c r="G1581" s="34">
        <v>887.33</v>
      </c>
      <c r="H1581" s="34">
        <v>35.11</v>
      </c>
    </row>
    <row r="1582" spans="1:8" x14ac:dyDescent="0.35">
      <c r="A1582" s="8" t="s">
        <v>23</v>
      </c>
      <c r="B1582" s="33">
        <v>2018</v>
      </c>
      <c r="C1582" s="8" t="s">
        <v>25</v>
      </c>
      <c r="D1582" s="33">
        <v>40615.14</v>
      </c>
      <c r="E1582" s="34">
        <v>36728.65</v>
      </c>
      <c r="F1582" s="34">
        <v>148.9</v>
      </c>
      <c r="G1582" s="34">
        <v>1045.22</v>
      </c>
      <c r="H1582" s="34">
        <v>65.5</v>
      </c>
    </row>
    <row r="1583" spans="1:8" x14ac:dyDescent="0.35">
      <c r="A1583" s="8" t="s">
        <v>21</v>
      </c>
      <c r="B1583" s="33">
        <v>2018</v>
      </c>
      <c r="C1583" s="8" t="s">
        <v>25</v>
      </c>
      <c r="D1583" s="33">
        <v>33554.89</v>
      </c>
      <c r="E1583" s="34">
        <v>30227.41</v>
      </c>
      <c r="F1583" s="34">
        <v>125.82</v>
      </c>
      <c r="G1583" s="34">
        <v>1002.74</v>
      </c>
      <c r="H1583" s="34">
        <v>58.34</v>
      </c>
    </row>
    <row r="1584" spans="1:8" x14ac:dyDescent="0.35">
      <c r="A1584" s="8" t="s">
        <v>28</v>
      </c>
      <c r="B1584" s="33">
        <v>2021</v>
      </c>
      <c r="C1584" s="8" t="s">
        <v>11</v>
      </c>
      <c r="D1584" s="33">
        <v>39581.08</v>
      </c>
      <c r="E1584" s="34">
        <v>35472.800000000003</v>
      </c>
      <c r="F1584" s="34">
        <v>156.62</v>
      </c>
      <c r="G1584" s="34">
        <v>179.98</v>
      </c>
      <c r="H1584" s="34">
        <v>63.87</v>
      </c>
    </row>
    <row r="1585" spans="1:8" x14ac:dyDescent="0.35">
      <c r="A1585" s="8" t="s">
        <v>26</v>
      </c>
      <c r="B1585" s="33">
        <v>2020</v>
      </c>
      <c r="C1585" s="8" t="s">
        <v>22</v>
      </c>
      <c r="D1585" s="33">
        <v>24163.81</v>
      </c>
      <c r="E1585" s="34">
        <v>21675.81</v>
      </c>
      <c r="F1585" s="34">
        <v>136.38999999999999</v>
      </c>
      <c r="G1585" s="34">
        <v>708.31</v>
      </c>
      <c r="H1585" s="34">
        <v>31.34</v>
      </c>
    </row>
    <row r="1586" spans="1:8" x14ac:dyDescent="0.35">
      <c r="A1586" s="8" t="s">
        <v>21</v>
      </c>
      <c r="B1586" s="33">
        <v>2023</v>
      </c>
      <c r="C1586" s="8" t="s">
        <v>20</v>
      </c>
      <c r="D1586" s="33">
        <v>20766.05</v>
      </c>
      <c r="E1586" s="34">
        <v>22909.68</v>
      </c>
      <c r="F1586" s="34">
        <v>33.99</v>
      </c>
      <c r="G1586" s="34">
        <v>973.73</v>
      </c>
      <c r="H1586" s="34">
        <v>39.520000000000003</v>
      </c>
    </row>
    <row r="1587" spans="1:8" x14ac:dyDescent="0.35">
      <c r="A1587" s="8" t="s">
        <v>21</v>
      </c>
      <c r="B1587" s="33">
        <v>2023</v>
      </c>
      <c r="C1587" s="8" t="s">
        <v>20</v>
      </c>
      <c r="D1587" s="33">
        <v>22756.14</v>
      </c>
      <c r="E1587" s="34">
        <v>19733.919999999998</v>
      </c>
      <c r="F1587" s="34">
        <v>140.47999999999999</v>
      </c>
      <c r="G1587" s="34">
        <v>965.39</v>
      </c>
      <c r="H1587" s="34">
        <v>35.42</v>
      </c>
    </row>
    <row r="1588" spans="1:8" x14ac:dyDescent="0.35">
      <c r="A1588" s="8" t="s">
        <v>8</v>
      </c>
      <c r="B1588" s="33">
        <v>2019</v>
      </c>
      <c r="C1588" s="8" t="s">
        <v>19</v>
      </c>
      <c r="D1588" s="33">
        <v>2499.5</v>
      </c>
      <c r="E1588" s="34">
        <v>2890.07</v>
      </c>
      <c r="F1588" s="34">
        <v>69.73</v>
      </c>
      <c r="G1588" s="34">
        <v>1074.3900000000001</v>
      </c>
      <c r="H1588" s="34">
        <v>35.76</v>
      </c>
    </row>
    <row r="1589" spans="1:8" x14ac:dyDescent="0.35">
      <c r="A1589" s="8" t="s">
        <v>12</v>
      </c>
      <c r="B1589" s="33">
        <v>2018</v>
      </c>
      <c r="C1589" s="8" t="s">
        <v>25</v>
      </c>
      <c r="D1589" s="33">
        <v>28693.27</v>
      </c>
      <c r="E1589" s="34">
        <v>26756.34</v>
      </c>
      <c r="F1589" s="34">
        <v>149.88</v>
      </c>
      <c r="G1589" s="34">
        <v>474.98</v>
      </c>
      <c r="H1589" s="34">
        <v>64.95</v>
      </c>
    </row>
    <row r="1590" spans="1:8" x14ac:dyDescent="0.35">
      <c r="A1590" s="8" t="s">
        <v>28</v>
      </c>
      <c r="B1590" s="33">
        <v>2022</v>
      </c>
      <c r="C1590" s="8" t="s">
        <v>19</v>
      </c>
      <c r="D1590" s="33">
        <v>12120.39</v>
      </c>
      <c r="E1590" s="34">
        <v>12122.38</v>
      </c>
      <c r="F1590" s="34">
        <v>77.39</v>
      </c>
      <c r="G1590" s="34">
        <v>133.38</v>
      </c>
      <c r="H1590" s="34">
        <v>34.159999999999997</v>
      </c>
    </row>
    <row r="1591" spans="1:8" x14ac:dyDescent="0.35">
      <c r="A1591" s="8" t="s">
        <v>8</v>
      </c>
      <c r="B1591" s="33">
        <v>2018</v>
      </c>
      <c r="C1591" s="8" t="s">
        <v>11</v>
      </c>
      <c r="D1591" s="33">
        <v>35063.050000000003</v>
      </c>
      <c r="E1591" s="34">
        <v>29702.46</v>
      </c>
      <c r="F1591" s="34">
        <v>59.62</v>
      </c>
      <c r="G1591" s="34">
        <v>821.63</v>
      </c>
      <c r="H1591" s="34">
        <v>67.42</v>
      </c>
    </row>
    <row r="1592" spans="1:8" x14ac:dyDescent="0.35">
      <c r="A1592" s="8" t="s">
        <v>29</v>
      </c>
      <c r="B1592" s="33">
        <v>2020</v>
      </c>
      <c r="C1592" s="8" t="s">
        <v>11</v>
      </c>
      <c r="D1592" s="33">
        <v>17577.02</v>
      </c>
      <c r="E1592" s="34">
        <v>16452.169999999998</v>
      </c>
      <c r="F1592" s="34">
        <v>99.44</v>
      </c>
      <c r="G1592" s="34">
        <v>1205.53</v>
      </c>
      <c r="H1592" s="34">
        <v>65.650000000000006</v>
      </c>
    </row>
    <row r="1593" spans="1:8" x14ac:dyDescent="0.35">
      <c r="A1593" s="8" t="s">
        <v>14</v>
      </c>
      <c r="B1593" s="33">
        <v>2021</v>
      </c>
      <c r="C1593" s="8" t="s">
        <v>13</v>
      </c>
      <c r="D1593" s="33">
        <v>42883.75</v>
      </c>
      <c r="E1593" s="34">
        <v>43639.17</v>
      </c>
      <c r="F1593" s="34">
        <v>181.74</v>
      </c>
      <c r="G1593" s="34">
        <v>1361.01</v>
      </c>
      <c r="H1593" s="34">
        <v>57.51</v>
      </c>
    </row>
    <row r="1594" spans="1:8" x14ac:dyDescent="0.35">
      <c r="A1594" s="8" t="s">
        <v>12</v>
      </c>
      <c r="B1594" s="33">
        <v>2022</v>
      </c>
      <c r="C1594" s="8" t="s">
        <v>20</v>
      </c>
      <c r="D1594" s="33">
        <v>32734.18</v>
      </c>
      <c r="E1594" s="34">
        <v>37934.01</v>
      </c>
      <c r="F1594" s="34">
        <v>30.94</v>
      </c>
      <c r="G1594" s="34">
        <v>349.5</v>
      </c>
      <c r="H1594" s="34">
        <v>43.62</v>
      </c>
    </row>
    <row r="1595" spans="1:8" x14ac:dyDescent="0.35">
      <c r="A1595" s="8" t="s">
        <v>26</v>
      </c>
      <c r="B1595" s="33">
        <v>2019</v>
      </c>
      <c r="C1595" s="8" t="s">
        <v>9</v>
      </c>
      <c r="D1595" s="33">
        <v>23935.919999999998</v>
      </c>
      <c r="E1595" s="34">
        <v>24758.66</v>
      </c>
      <c r="F1595" s="34">
        <v>198.73</v>
      </c>
      <c r="G1595" s="34">
        <v>1224.73</v>
      </c>
      <c r="H1595" s="34">
        <v>61.4</v>
      </c>
    </row>
    <row r="1596" spans="1:8" x14ac:dyDescent="0.35">
      <c r="A1596" s="8" t="s">
        <v>31</v>
      </c>
      <c r="B1596" s="33">
        <v>2021</v>
      </c>
      <c r="C1596" s="8" t="s">
        <v>9</v>
      </c>
      <c r="D1596" s="33">
        <v>30419.82</v>
      </c>
      <c r="E1596" s="34">
        <v>29457.65</v>
      </c>
      <c r="F1596" s="34">
        <v>115.84</v>
      </c>
      <c r="G1596" s="34">
        <v>983.7</v>
      </c>
      <c r="H1596" s="34">
        <v>60.26</v>
      </c>
    </row>
    <row r="1597" spans="1:8" x14ac:dyDescent="0.35">
      <c r="A1597" s="8" t="s">
        <v>34</v>
      </c>
      <c r="B1597" s="33">
        <v>2018</v>
      </c>
      <c r="C1597" s="8" t="s">
        <v>25</v>
      </c>
      <c r="D1597" s="33">
        <v>15651.93</v>
      </c>
      <c r="E1597" s="34">
        <v>14003.78</v>
      </c>
      <c r="F1597" s="34">
        <v>62.88</v>
      </c>
      <c r="G1597" s="34">
        <v>863.8</v>
      </c>
      <c r="H1597" s="34">
        <v>54.83</v>
      </c>
    </row>
    <row r="1598" spans="1:8" x14ac:dyDescent="0.35">
      <c r="A1598" s="8" t="s">
        <v>18</v>
      </c>
      <c r="B1598" s="33">
        <v>2023</v>
      </c>
      <c r="C1598" s="8" t="s">
        <v>20</v>
      </c>
      <c r="D1598" s="33">
        <v>5717.85</v>
      </c>
      <c r="E1598" s="34">
        <v>5416.86</v>
      </c>
      <c r="F1598" s="34">
        <v>83.75</v>
      </c>
      <c r="G1598" s="34">
        <v>1334.57</v>
      </c>
      <c r="H1598" s="34">
        <v>69.95</v>
      </c>
    </row>
    <row r="1599" spans="1:8" x14ac:dyDescent="0.35">
      <c r="A1599" s="8" t="s">
        <v>8</v>
      </c>
      <c r="B1599" s="33">
        <v>2024</v>
      </c>
      <c r="C1599" s="8" t="s">
        <v>22</v>
      </c>
      <c r="D1599" s="33">
        <v>26748.080000000002</v>
      </c>
      <c r="E1599" s="34">
        <v>27086.57</v>
      </c>
      <c r="F1599" s="34">
        <v>67.2</v>
      </c>
      <c r="G1599" s="34">
        <v>598.69000000000005</v>
      </c>
      <c r="H1599" s="34">
        <v>46.57</v>
      </c>
    </row>
    <row r="1600" spans="1:8" x14ac:dyDescent="0.35">
      <c r="A1600" s="8" t="s">
        <v>31</v>
      </c>
      <c r="B1600" s="33">
        <v>2019</v>
      </c>
      <c r="C1600" s="8" t="s">
        <v>13</v>
      </c>
      <c r="D1600" s="33">
        <v>11932.47</v>
      </c>
      <c r="E1600" s="34">
        <v>12003.72</v>
      </c>
      <c r="F1600" s="34">
        <v>179.56</v>
      </c>
      <c r="G1600" s="34">
        <v>233</v>
      </c>
      <c r="H1600" s="34">
        <v>58.95</v>
      </c>
    </row>
    <row r="1601" spans="1:8" x14ac:dyDescent="0.35">
      <c r="A1601" s="8" t="s">
        <v>33</v>
      </c>
      <c r="B1601" s="33">
        <v>2023</v>
      </c>
      <c r="C1601" s="8" t="s">
        <v>15</v>
      </c>
      <c r="D1601" s="33">
        <v>37904.410000000003</v>
      </c>
      <c r="E1601" s="34">
        <v>42959</v>
      </c>
      <c r="F1601" s="34">
        <v>161.82</v>
      </c>
      <c r="G1601" s="34">
        <v>157.75</v>
      </c>
      <c r="H1601" s="34">
        <v>68.930000000000007</v>
      </c>
    </row>
    <row r="1602" spans="1:8" x14ac:dyDescent="0.35">
      <c r="A1602" s="8" t="s">
        <v>10</v>
      </c>
      <c r="B1602" s="33">
        <v>2023</v>
      </c>
      <c r="C1602" s="8" t="s">
        <v>20</v>
      </c>
      <c r="D1602" s="33">
        <v>33312.33</v>
      </c>
      <c r="E1602" s="34">
        <v>35144.44</v>
      </c>
      <c r="F1602" s="34">
        <v>96.49</v>
      </c>
      <c r="G1602" s="34">
        <v>1035.22</v>
      </c>
      <c r="H1602" s="34">
        <v>40.92</v>
      </c>
    </row>
    <row r="1603" spans="1:8" x14ac:dyDescent="0.35">
      <c r="A1603" s="8" t="s">
        <v>33</v>
      </c>
      <c r="B1603" s="33">
        <v>2020</v>
      </c>
      <c r="C1603" s="8" t="s">
        <v>20</v>
      </c>
      <c r="D1603" s="33">
        <v>15712.78</v>
      </c>
      <c r="E1603" s="34">
        <v>14495.91</v>
      </c>
      <c r="F1603" s="34">
        <v>135.30000000000001</v>
      </c>
      <c r="G1603" s="34">
        <v>772.57</v>
      </c>
      <c r="H1603" s="34">
        <v>68.52</v>
      </c>
    </row>
    <row r="1604" spans="1:8" x14ac:dyDescent="0.35">
      <c r="A1604" s="8" t="s">
        <v>17</v>
      </c>
      <c r="B1604" s="33">
        <v>2021</v>
      </c>
      <c r="C1604" s="8" t="s">
        <v>19</v>
      </c>
      <c r="D1604" s="33">
        <v>3248.71</v>
      </c>
      <c r="E1604" s="34">
        <v>3508.32</v>
      </c>
      <c r="F1604" s="34">
        <v>55.08</v>
      </c>
      <c r="G1604" s="34">
        <v>332.62</v>
      </c>
      <c r="H1604" s="34">
        <v>35.58</v>
      </c>
    </row>
    <row r="1605" spans="1:8" x14ac:dyDescent="0.35">
      <c r="A1605" s="8" t="s">
        <v>12</v>
      </c>
      <c r="B1605" s="33">
        <v>2023</v>
      </c>
      <c r="C1605" s="8" t="s">
        <v>11</v>
      </c>
      <c r="D1605" s="33">
        <v>35051.75</v>
      </c>
      <c r="E1605" s="34">
        <v>30279.11</v>
      </c>
      <c r="F1605" s="34">
        <v>117.21</v>
      </c>
      <c r="G1605" s="34">
        <v>37.35</v>
      </c>
      <c r="H1605" s="34">
        <v>34.26</v>
      </c>
    </row>
    <row r="1606" spans="1:8" x14ac:dyDescent="0.35">
      <c r="A1606" s="8" t="s">
        <v>23</v>
      </c>
      <c r="B1606" s="33">
        <v>2021</v>
      </c>
      <c r="C1606" s="8" t="s">
        <v>15</v>
      </c>
      <c r="D1606" s="33">
        <v>40111.61</v>
      </c>
      <c r="E1606" s="34">
        <v>40023.93</v>
      </c>
      <c r="F1606" s="34">
        <v>55.51</v>
      </c>
      <c r="G1606" s="34">
        <v>1151.53</v>
      </c>
      <c r="H1606" s="34">
        <v>54.44</v>
      </c>
    </row>
    <row r="1607" spans="1:8" x14ac:dyDescent="0.35">
      <c r="A1607" s="8" t="s">
        <v>33</v>
      </c>
      <c r="B1607" s="33">
        <v>2021</v>
      </c>
      <c r="C1607" s="8" t="s">
        <v>9</v>
      </c>
      <c r="D1607" s="33">
        <v>3295.94</v>
      </c>
      <c r="E1607" s="34">
        <v>3663.62</v>
      </c>
      <c r="F1607" s="34">
        <v>42.29</v>
      </c>
      <c r="G1607" s="34">
        <v>805.51</v>
      </c>
      <c r="H1607" s="34">
        <v>59.38</v>
      </c>
    </row>
    <row r="1608" spans="1:8" x14ac:dyDescent="0.35">
      <c r="A1608" s="8" t="s">
        <v>21</v>
      </c>
      <c r="B1608" s="33">
        <v>2019</v>
      </c>
      <c r="C1608" s="8" t="s">
        <v>20</v>
      </c>
      <c r="D1608" s="33">
        <v>12943.62</v>
      </c>
      <c r="E1608" s="34">
        <v>14989.25</v>
      </c>
      <c r="F1608" s="34">
        <v>41.38</v>
      </c>
      <c r="G1608" s="34">
        <v>646.84</v>
      </c>
      <c r="H1608" s="34">
        <v>33.950000000000003</v>
      </c>
    </row>
    <row r="1609" spans="1:8" x14ac:dyDescent="0.35">
      <c r="A1609" s="8" t="s">
        <v>16</v>
      </c>
      <c r="B1609" s="33">
        <v>2018</v>
      </c>
      <c r="C1609" s="8" t="s">
        <v>25</v>
      </c>
      <c r="D1609" s="33">
        <v>44914.720000000001</v>
      </c>
      <c r="E1609" s="34">
        <v>39769.919999999998</v>
      </c>
      <c r="F1609" s="34">
        <v>44.32</v>
      </c>
      <c r="G1609" s="34">
        <v>816.14</v>
      </c>
      <c r="H1609" s="34">
        <v>50.04</v>
      </c>
    </row>
    <row r="1610" spans="1:8" x14ac:dyDescent="0.35">
      <c r="A1610" s="8" t="s">
        <v>21</v>
      </c>
      <c r="B1610" s="33">
        <v>2024</v>
      </c>
      <c r="C1610" s="8" t="s">
        <v>20</v>
      </c>
      <c r="D1610" s="33">
        <v>1107.72</v>
      </c>
      <c r="E1610" s="34">
        <v>1306.42</v>
      </c>
      <c r="F1610" s="34">
        <v>120.16</v>
      </c>
      <c r="G1610" s="34">
        <v>282.2</v>
      </c>
      <c r="H1610" s="34">
        <v>54.34</v>
      </c>
    </row>
    <row r="1611" spans="1:8" x14ac:dyDescent="0.35">
      <c r="A1611" s="8" t="s">
        <v>17</v>
      </c>
      <c r="B1611" s="33">
        <v>2021</v>
      </c>
      <c r="C1611" s="8" t="s">
        <v>9</v>
      </c>
      <c r="D1611" s="33">
        <v>17158.57</v>
      </c>
      <c r="E1611" s="34">
        <v>16538.810000000001</v>
      </c>
      <c r="F1611" s="34">
        <v>131.46</v>
      </c>
      <c r="G1611" s="34">
        <v>1049.23</v>
      </c>
      <c r="H1611" s="34">
        <v>53.57</v>
      </c>
    </row>
    <row r="1612" spans="1:8" x14ac:dyDescent="0.35">
      <c r="A1612" s="8" t="s">
        <v>35</v>
      </c>
      <c r="B1612" s="33">
        <v>2020</v>
      </c>
      <c r="C1612" s="8" t="s">
        <v>20</v>
      </c>
      <c r="D1612" s="33">
        <v>7644.8</v>
      </c>
      <c r="E1612" s="34">
        <v>6541.69</v>
      </c>
      <c r="F1612" s="34">
        <v>96.79</v>
      </c>
      <c r="G1612" s="34">
        <v>304.37</v>
      </c>
      <c r="H1612" s="34">
        <v>53.16</v>
      </c>
    </row>
    <row r="1613" spans="1:8" x14ac:dyDescent="0.35">
      <c r="A1613" s="8" t="s">
        <v>29</v>
      </c>
      <c r="B1613" s="33">
        <v>2018</v>
      </c>
      <c r="C1613" s="8" t="s">
        <v>20</v>
      </c>
      <c r="D1613" s="33">
        <v>49939.3</v>
      </c>
      <c r="E1613" s="34">
        <v>56589.53</v>
      </c>
      <c r="F1613" s="34">
        <v>166.63</v>
      </c>
      <c r="G1613" s="34">
        <v>1325.57</v>
      </c>
      <c r="H1613" s="34">
        <v>60.61</v>
      </c>
    </row>
    <row r="1614" spans="1:8" x14ac:dyDescent="0.35">
      <c r="A1614" s="8" t="s">
        <v>16</v>
      </c>
      <c r="B1614" s="33">
        <v>2024</v>
      </c>
      <c r="C1614" s="8" t="s">
        <v>19</v>
      </c>
      <c r="D1614" s="33">
        <v>49234.79</v>
      </c>
      <c r="E1614" s="34">
        <v>57327.57</v>
      </c>
      <c r="F1614" s="34">
        <v>150.79</v>
      </c>
      <c r="G1614" s="34">
        <v>90.32</v>
      </c>
      <c r="H1614" s="34">
        <v>62.46</v>
      </c>
    </row>
    <row r="1615" spans="1:8" x14ac:dyDescent="0.35">
      <c r="A1615" s="8" t="s">
        <v>35</v>
      </c>
      <c r="B1615" s="33">
        <v>2020</v>
      </c>
      <c r="C1615" s="8" t="s">
        <v>15</v>
      </c>
      <c r="D1615" s="33">
        <v>34646.82</v>
      </c>
      <c r="E1615" s="34">
        <v>38811.94</v>
      </c>
      <c r="F1615" s="34">
        <v>56.26</v>
      </c>
      <c r="G1615" s="34">
        <v>1078.1400000000001</v>
      </c>
      <c r="H1615" s="34">
        <v>64.739999999999995</v>
      </c>
    </row>
    <row r="1616" spans="1:8" x14ac:dyDescent="0.35">
      <c r="A1616" s="8" t="s">
        <v>35</v>
      </c>
      <c r="B1616" s="33">
        <v>2020</v>
      </c>
      <c r="C1616" s="8" t="s">
        <v>22</v>
      </c>
      <c r="D1616" s="33">
        <v>3120.26</v>
      </c>
      <c r="E1616" s="34">
        <v>2798.83</v>
      </c>
      <c r="F1616" s="34">
        <v>141.9</v>
      </c>
      <c r="G1616" s="34">
        <v>682.44</v>
      </c>
      <c r="H1616" s="34">
        <v>31.97</v>
      </c>
    </row>
    <row r="1617" spans="1:8" x14ac:dyDescent="0.35">
      <c r="A1617" s="8" t="s">
        <v>21</v>
      </c>
      <c r="B1617" s="33">
        <v>2021</v>
      </c>
      <c r="C1617" s="8" t="s">
        <v>9</v>
      </c>
      <c r="D1617" s="33">
        <v>8621.34</v>
      </c>
      <c r="E1617" s="34">
        <v>9973.89</v>
      </c>
      <c r="F1617" s="34">
        <v>176.26</v>
      </c>
      <c r="G1617" s="34">
        <v>566.1</v>
      </c>
      <c r="H1617" s="34">
        <v>40.89</v>
      </c>
    </row>
    <row r="1618" spans="1:8" x14ac:dyDescent="0.35">
      <c r="A1618" s="8" t="s">
        <v>18</v>
      </c>
      <c r="B1618" s="33">
        <v>2019</v>
      </c>
      <c r="C1618" s="8" t="s">
        <v>20</v>
      </c>
      <c r="D1618" s="33">
        <v>35390.44</v>
      </c>
      <c r="E1618" s="34">
        <v>30453.31</v>
      </c>
      <c r="F1618" s="34">
        <v>25.72</v>
      </c>
      <c r="G1618" s="34">
        <v>1103.18</v>
      </c>
      <c r="H1618" s="34">
        <v>64.5</v>
      </c>
    </row>
    <row r="1619" spans="1:8" x14ac:dyDescent="0.35">
      <c r="A1619" s="8" t="s">
        <v>29</v>
      </c>
      <c r="B1619" s="33">
        <v>2023</v>
      </c>
      <c r="C1619" s="8" t="s">
        <v>25</v>
      </c>
      <c r="D1619" s="33">
        <v>3663.49</v>
      </c>
      <c r="E1619" s="34">
        <v>4005.62</v>
      </c>
      <c r="F1619" s="34">
        <v>179.17</v>
      </c>
      <c r="G1619" s="34">
        <v>799.08</v>
      </c>
      <c r="H1619" s="34">
        <v>61.17</v>
      </c>
    </row>
    <row r="1620" spans="1:8" x14ac:dyDescent="0.35">
      <c r="A1620" s="8" t="s">
        <v>29</v>
      </c>
      <c r="B1620" s="33">
        <v>2022</v>
      </c>
      <c r="C1620" s="8" t="s">
        <v>9</v>
      </c>
      <c r="D1620" s="33">
        <v>43162.29</v>
      </c>
      <c r="E1620" s="34">
        <v>46159.5</v>
      </c>
      <c r="F1620" s="34">
        <v>119.68</v>
      </c>
      <c r="G1620" s="34">
        <v>650.34</v>
      </c>
      <c r="H1620" s="34">
        <v>66.47</v>
      </c>
    </row>
    <row r="1621" spans="1:8" x14ac:dyDescent="0.35">
      <c r="A1621" s="8" t="s">
        <v>32</v>
      </c>
      <c r="B1621" s="33">
        <v>2019</v>
      </c>
      <c r="C1621" s="8" t="s">
        <v>20</v>
      </c>
      <c r="D1621" s="33">
        <v>45279.09</v>
      </c>
      <c r="E1621" s="34">
        <v>46202.71</v>
      </c>
      <c r="F1621" s="34">
        <v>112.32</v>
      </c>
      <c r="G1621" s="34">
        <v>1045.8599999999999</v>
      </c>
      <c r="H1621" s="34">
        <v>68.459999999999994</v>
      </c>
    </row>
    <row r="1622" spans="1:8" x14ac:dyDescent="0.35">
      <c r="A1622" s="8" t="s">
        <v>30</v>
      </c>
      <c r="B1622" s="33">
        <v>2018</v>
      </c>
      <c r="C1622" s="8" t="s">
        <v>9</v>
      </c>
      <c r="D1622" s="33">
        <v>19392.75</v>
      </c>
      <c r="E1622" s="34">
        <v>19073.59</v>
      </c>
      <c r="F1622" s="34">
        <v>177.2</v>
      </c>
      <c r="G1622" s="34">
        <v>1360.57</v>
      </c>
      <c r="H1622" s="34">
        <v>48.16</v>
      </c>
    </row>
    <row r="1623" spans="1:8" x14ac:dyDescent="0.35">
      <c r="A1623" s="8" t="s">
        <v>12</v>
      </c>
      <c r="B1623" s="33">
        <v>2019</v>
      </c>
      <c r="C1623" s="8" t="s">
        <v>11</v>
      </c>
      <c r="D1623" s="33">
        <v>29113.69</v>
      </c>
      <c r="E1623" s="34">
        <v>32478.81</v>
      </c>
      <c r="F1623" s="34">
        <v>49.46</v>
      </c>
      <c r="G1623" s="34">
        <v>1158.83</v>
      </c>
      <c r="H1623" s="34">
        <v>44.01</v>
      </c>
    </row>
    <row r="1624" spans="1:8" x14ac:dyDescent="0.35">
      <c r="A1624" s="8" t="s">
        <v>23</v>
      </c>
      <c r="B1624" s="33">
        <v>2021</v>
      </c>
      <c r="C1624" s="8" t="s">
        <v>20</v>
      </c>
      <c r="D1624" s="33">
        <v>17636.509999999998</v>
      </c>
      <c r="E1624" s="34">
        <v>19452.05</v>
      </c>
      <c r="F1624" s="34">
        <v>179.42</v>
      </c>
      <c r="G1624" s="34">
        <v>480.43</v>
      </c>
      <c r="H1624" s="34">
        <v>41.32</v>
      </c>
    </row>
    <row r="1625" spans="1:8" x14ac:dyDescent="0.35">
      <c r="A1625" s="8" t="s">
        <v>17</v>
      </c>
      <c r="B1625" s="33">
        <v>2024</v>
      </c>
      <c r="C1625" s="8" t="s">
        <v>20</v>
      </c>
      <c r="D1625" s="33">
        <v>8868.1</v>
      </c>
      <c r="E1625" s="34">
        <v>9640.64</v>
      </c>
      <c r="F1625" s="34">
        <v>107.74</v>
      </c>
      <c r="G1625" s="34">
        <v>668.52</v>
      </c>
      <c r="H1625" s="34">
        <v>54.3</v>
      </c>
    </row>
    <row r="1626" spans="1:8" x14ac:dyDescent="0.35">
      <c r="A1626" s="8" t="s">
        <v>27</v>
      </c>
      <c r="B1626" s="33">
        <v>2021</v>
      </c>
      <c r="C1626" s="8" t="s">
        <v>22</v>
      </c>
      <c r="D1626" s="33">
        <v>46198.11</v>
      </c>
      <c r="E1626" s="34">
        <v>52242.67</v>
      </c>
      <c r="F1626" s="34">
        <v>143.51</v>
      </c>
      <c r="G1626" s="34">
        <v>281.02999999999997</v>
      </c>
      <c r="H1626" s="34">
        <v>36.71</v>
      </c>
    </row>
    <row r="1627" spans="1:8" x14ac:dyDescent="0.35">
      <c r="A1627" s="8" t="s">
        <v>35</v>
      </c>
      <c r="B1627" s="33">
        <v>2018</v>
      </c>
      <c r="C1627" s="8" t="s">
        <v>15</v>
      </c>
      <c r="D1627" s="33">
        <v>48402.2</v>
      </c>
      <c r="E1627" s="34">
        <v>51344.81</v>
      </c>
      <c r="F1627" s="34">
        <v>118.82</v>
      </c>
      <c r="G1627" s="34">
        <v>321</v>
      </c>
      <c r="H1627" s="34">
        <v>66.59</v>
      </c>
    </row>
    <row r="1628" spans="1:8" x14ac:dyDescent="0.35">
      <c r="A1628" s="8" t="s">
        <v>16</v>
      </c>
      <c r="B1628" s="33">
        <v>2019</v>
      </c>
      <c r="C1628" s="8" t="s">
        <v>19</v>
      </c>
      <c r="D1628" s="33">
        <v>12301.35</v>
      </c>
      <c r="E1628" s="34">
        <v>12598.08</v>
      </c>
      <c r="F1628" s="34">
        <v>161.37</v>
      </c>
      <c r="G1628" s="34">
        <v>1068.31</v>
      </c>
      <c r="H1628" s="34">
        <v>41.15</v>
      </c>
    </row>
    <row r="1629" spans="1:8" x14ac:dyDescent="0.35">
      <c r="A1629" s="8" t="s">
        <v>8</v>
      </c>
      <c r="B1629" s="33">
        <v>2022</v>
      </c>
      <c r="C1629" s="8" t="s">
        <v>15</v>
      </c>
      <c r="D1629" s="33">
        <v>4103.34</v>
      </c>
      <c r="E1629" s="34">
        <v>3481.24</v>
      </c>
      <c r="F1629" s="34">
        <v>162.15</v>
      </c>
      <c r="G1629" s="34">
        <v>724.16</v>
      </c>
      <c r="H1629" s="34">
        <v>40.729999999999997</v>
      </c>
    </row>
    <row r="1630" spans="1:8" x14ac:dyDescent="0.35">
      <c r="A1630" s="8" t="s">
        <v>27</v>
      </c>
      <c r="B1630" s="33">
        <v>2024</v>
      </c>
      <c r="C1630" s="8" t="s">
        <v>22</v>
      </c>
      <c r="D1630" s="33">
        <v>33168.18</v>
      </c>
      <c r="E1630" s="34">
        <v>39427.5</v>
      </c>
      <c r="F1630" s="34">
        <v>160.47999999999999</v>
      </c>
      <c r="G1630" s="34">
        <v>749.4</v>
      </c>
      <c r="H1630" s="34">
        <v>45.93</v>
      </c>
    </row>
    <row r="1631" spans="1:8" x14ac:dyDescent="0.35">
      <c r="A1631" s="8" t="s">
        <v>17</v>
      </c>
      <c r="B1631" s="33">
        <v>2021</v>
      </c>
      <c r="C1631" s="8" t="s">
        <v>11</v>
      </c>
      <c r="D1631" s="33">
        <v>10357.84</v>
      </c>
      <c r="E1631" s="34">
        <v>11322.82</v>
      </c>
      <c r="F1631" s="34">
        <v>72.709999999999994</v>
      </c>
      <c r="G1631" s="34">
        <v>1229.44</v>
      </c>
      <c r="H1631" s="34">
        <v>52.83</v>
      </c>
    </row>
    <row r="1632" spans="1:8" x14ac:dyDescent="0.35">
      <c r="A1632" s="8" t="s">
        <v>24</v>
      </c>
      <c r="B1632" s="33">
        <v>2024</v>
      </c>
      <c r="C1632" s="8" t="s">
        <v>25</v>
      </c>
      <c r="D1632" s="33">
        <v>14150.56</v>
      </c>
      <c r="E1632" s="34">
        <v>13191.58</v>
      </c>
      <c r="F1632" s="34">
        <v>188.36</v>
      </c>
      <c r="G1632" s="34">
        <v>1066.05</v>
      </c>
      <c r="H1632" s="34">
        <v>64.5</v>
      </c>
    </row>
    <row r="1633" spans="1:8" x14ac:dyDescent="0.35">
      <c r="A1633" s="8" t="s">
        <v>16</v>
      </c>
      <c r="B1633" s="33">
        <v>2021</v>
      </c>
      <c r="C1633" s="8" t="s">
        <v>20</v>
      </c>
      <c r="D1633" s="33">
        <v>12408.78</v>
      </c>
      <c r="E1633" s="34">
        <v>12422.19</v>
      </c>
      <c r="F1633" s="34">
        <v>124.37</v>
      </c>
      <c r="G1633" s="34">
        <v>759.94</v>
      </c>
      <c r="H1633" s="34">
        <v>49.25</v>
      </c>
    </row>
    <row r="1634" spans="1:8" x14ac:dyDescent="0.35">
      <c r="A1634" s="8" t="s">
        <v>17</v>
      </c>
      <c r="B1634" s="33">
        <v>2020</v>
      </c>
      <c r="C1634" s="8" t="s">
        <v>13</v>
      </c>
      <c r="D1634" s="33">
        <v>12168.64</v>
      </c>
      <c r="E1634" s="34">
        <v>10111.49</v>
      </c>
      <c r="F1634" s="34">
        <v>143.16</v>
      </c>
      <c r="G1634" s="34">
        <v>1011.83</v>
      </c>
      <c r="H1634" s="34">
        <v>47.83</v>
      </c>
    </row>
    <row r="1635" spans="1:8" x14ac:dyDescent="0.35">
      <c r="A1635" s="8" t="s">
        <v>8</v>
      </c>
      <c r="B1635" s="33">
        <v>2022</v>
      </c>
      <c r="C1635" s="8" t="s">
        <v>20</v>
      </c>
      <c r="D1635" s="33">
        <v>23468.74</v>
      </c>
      <c r="E1635" s="34">
        <v>26836.79</v>
      </c>
      <c r="F1635" s="34">
        <v>74.17</v>
      </c>
      <c r="G1635" s="34">
        <v>1235.3399999999999</v>
      </c>
      <c r="H1635" s="34">
        <v>42.45</v>
      </c>
    </row>
    <row r="1636" spans="1:8" x14ac:dyDescent="0.35">
      <c r="A1636" s="8" t="s">
        <v>21</v>
      </c>
      <c r="B1636" s="33">
        <v>2021</v>
      </c>
      <c r="C1636" s="8" t="s">
        <v>20</v>
      </c>
      <c r="D1636" s="33">
        <v>8379.7000000000007</v>
      </c>
      <c r="E1636" s="34">
        <v>8101.9</v>
      </c>
      <c r="F1636" s="34">
        <v>158.53</v>
      </c>
      <c r="G1636" s="34">
        <v>1318.22</v>
      </c>
      <c r="H1636" s="34">
        <v>40.380000000000003</v>
      </c>
    </row>
    <row r="1637" spans="1:8" x14ac:dyDescent="0.35">
      <c r="A1637" s="8" t="s">
        <v>30</v>
      </c>
      <c r="B1637" s="33">
        <v>2021</v>
      </c>
      <c r="C1637" s="8" t="s">
        <v>19</v>
      </c>
      <c r="D1637" s="33">
        <v>42429.8</v>
      </c>
      <c r="E1637" s="34">
        <v>43314.09</v>
      </c>
      <c r="F1637" s="34">
        <v>94.42</v>
      </c>
      <c r="G1637" s="34">
        <v>540.22</v>
      </c>
      <c r="H1637" s="34">
        <v>55.02</v>
      </c>
    </row>
    <row r="1638" spans="1:8" x14ac:dyDescent="0.35">
      <c r="A1638" s="8" t="s">
        <v>12</v>
      </c>
      <c r="B1638" s="33">
        <v>2018</v>
      </c>
      <c r="C1638" s="8" t="s">
        <v>9</v>
      </c>
      <c r="D1638" s="33">
        <v>22888.43</v>
      </c>
      <c r="E1638" s="34">
        <v>19728.189999999999</v>
      </c>
      <c r="F1638" s="34">
        <v>198.41</v>
      </c>
      <c r="G1638" s="34">
        <v>286.95</v>
      </c>
      <c r="H1638" s="34">
        <v>64.2</v>
      </c>
    </row>
    <row r="1639" spans="1:8" x14ac:dyDescent="0.35">
      <c r="A1639" s="8" t="s">
        <v>23</v>
      </c>
      <c r="B1639" s="33">
        <v>2021</v>
      </c>
      <c r="C1639" s="8" t="s">
        <v>20</v>
      </c>
      <c r="D1639" s="33">
        <v>37536.14</v>
      </c>
      <c r="E1639" s="34">
        <v>35411.5</v>
      </c>
      <c r="F1639" s="34">
        <v>59.89</v>
      </c>
      <c r="G1639" s="34">
        <v>91.59</v>
      </c>
      <c r="H1639" s="34">
        <v>51.99</v>
      </c>
    </row>
    <row r="1640" spans="1:8" x14ac:dyDescent="0.35">
      <c r="A1640" s="8" t="s">
        <v>31</v>
      </c>
      <c r="B1640" s="33">
        <v>2024</v>
      </c>
      <c r="C1640" s="8" t="s">
        <v>11</v>
      </c>
      <c r="D1640" s="33">
        <v>33975.040000000001</v>
      </c>
      <c r="E1640" s="34">
        <v>38624.050000000003</v>
      </c>
      <c r="F1640" s="34">
        <v>165.13</v>
      </c>
      <c r="G1640" s="34">
        <v>124.39</v>
      </c>
      <c r="H1640" s="34">
        <v>32.92</v>
      </c>
    </row>
    <row r="1641" spans="1:8" x14ac:dyDescent="0.35">
      <c r="A1641" s="8" t="s">
        <v>33</v>
      </c>
      <c r="B1641" s="33">
        <v>2020</v>
      </c>
      <c r="C1641" s="8" t="s">
        <v>13</v>
      </c>
      <c r="D1641" s="33">
        <v>13374.2</v>
      </c>
      <c r="E1641" s="34">
        <v>13501.38</v>
      </c>
      <c r="F1641" s="34">
        <v>73.73</v>
      </c>
      <c r="G1641" s="34">
        <v>727.93</v>
      </c>
      <c r="H1641" s="34">
        <v>40.54</v>
      </c>
    </row>
    <row r="1642" spans="1:8" x14ac:dyDescent="0.35">
      <c r="A1642" s="8" t="s">
        <v>14</v>
      </c>
      <c r="B1642" s="33">
        <v>2019</v>
      </c>
      <c r="C1642" s="8" t="s">
        <v>13</v>
      </c>
      <c r="D1642" s="33">
        <v>47200.95</v>
      </c>
      <c r="E1642" s="34">
        <v>46392.34</v>
      </c>
      <c r="F1642" s="34">
        <v>21.83</v>
      </c>
      <c r="G1642" s="34">
        <v>672.59</v>
      </c>
      <c r="H1642" s="34">
        <v>57.48</v>
      </c>
    </row>
    <row r="1643" spans="1:8" x14ac:dyDescent="0.35">
      <c r="A1643" s="8" t="s">
        <v>29</v>
      </c>
      <c r="B1643" s="33">
        <v>2022</v>
      </c>
      <c r="C1643" s="8" t="s">
        <v>11</v>
      </c>
      <c r="D1643" s="33">
        <v>27453.18</v>
      </c>
      <c r="E1643" s="34">
        <v>32326.41</v>
      </c>
      <c r="F1643" s="34">
        <v>59.33</v>
      </c>
      <c r="G1643" s="34">
        <v>635.64</v>
      </c>
      <c r="H1643" s="34">
        <v>68.7</v>
      </c>
    </row>
    <row r="1644" spans="1:8" x14ac:dyDescent="0.35">
      <c r="A1644" s="8" t="s">
        <v>23</v>
      </c>
      <c r="B1644" s="33">
        <v>2024</v>
      </c>
      <c r="C1644" s="8" t="s">
        <v>25</v>
      </c>
      <c r="D1644" s="33">
        <v>35661.32</v>
      </c>
      <c r="E1644" s="34">
        <v>31712.14</v>
      </c>
      <c r="F1644" s="34">
        <v>168.58</v>
      </c>
      <c r="G1644" s="34">
        <v>1097.42</v>
      </c>
      <c r="H1644" s="34">
        <v>33.92</v>
      </c>
    </row>
    <row r="1645" spans="1:8" x14ac:dyDescent="0.35">
      <c r="A1645" s="8" t="s">
        <v>28</v>
      </c>
      <c r="B1645" s="33">
        <v>2018</v>
      </c>
      <c r="C1645" s="8" t="s">
        <v>15</v>
      </c>
      <c r="D1645" s="33">
        <v>15419.38</v>
      </c>
      <c r="E1645" s="34">
        <v>16642.939999999999</v>
      </c>
      <c r="F1645" s="34">
        <v>150.30000000000001</v>
      </c>
      <c r="G1645" s="34">
        <v>131.97</v>
      </c>
      <c r="H1645" s="34">
        <v>41.76</v>
      </c>
    </row>
    <row r="1646" spans="1:8" x14ac:dyDescent="0.35">
      <c r="A1646" s="8" t="s">
        <v>26</v>
      </c>
      <c r="B1646" s="33">
        <v>2018</v>
      </c>
      <c r="C1646" s="8" t="s">
        <v>22</v>
      </c>
      <c r="D1646" s="33">
        <v>48423.87</v>
      </c>
      <c r="E1646" s="34">
        <v>55225.94</v>
      </c>
      <c r="F1646" s="34">
        <v>38.880000000000003</v>
      </c>
      <c r="G1646" s="34">
        <v>473.42</v>
      </c>
      <c r="H1646" s="34">
        <v>40.68</v>
      </c>
    </row>
    <row r="1647" spans="1:8" x14ac:dyDescent="0.35">
      <c r="A1647" s="8" t="s">
        <v>17</v>
      </c>
      <c r="B1647" s="33">
        <v>2023</v>
      </c>
      <c r="C1647" s="8" t="s">
        <v>15</v>
      </c>
      <c r="D1647" s="33">
        <v>23310.77</v>
      </c>
      <c r="E1647" s="34">
        <v>27804.91</v>
      </c>
      <c r="F1647" s="34">
        <v>111.3</v>
      </c>
      <c r="G1647" s="34">
        <v>1075.49</v>
      </c>
      <c r="H1647" s="34">
        <v>49.71</v>
      </c>
    </row>
    <row r="1648" spans="1:8" x14ac:dyDescent="0.35">
      <c r="A1648" s="8" t="s">
        <v>21</v>
      </c>
      <c r="B1648" s="33">
        <v>2021</v>
      </c>
      <c r="C1648" s="8" t="s">
        <v>9</v>
      </c>
      <c r="D1648" s="33">
        <v>22799.99</v>
      </c>
      <c r="E1648" s="34">
        <v>21344.78</v>
      </c>
      <c r="F1648" s="34">
        <v>62.3</v>
      </c>
      <c r="G1648" s="34">
        <v>67.290000000000006</v>
      </c>
      <c r="H1648" s="34">
        <v>64.180000000000007</v>
      </c>
    </row>
    <row r="1649" spans="1:8" x14ac:dyDescent="0.35">
      <c r="A1649" s="8" t="s">
        <v>33</v>
      </c>
      <c r="B1649" s="33">
        <v>2022</v>
      </c>
      <c r="C1649" s="8" t="s">
        <v>22</v>
      </c>
      <c r="D1649" s="33">
        <v>34892.769999999997</v>
      </c>
      <c r="E1649" s="34">
        <v>30087.1</v>
      </c>
      <c r="F1649" s="34">
        <v>163.47</v>
      </c>
      <c r="G1649" s="34">
        <v>167.87</v>
      </c>
      <c r="H1649" s="34">
        <v>56.14</v>
      </c>
    </row>
    <row r="1650" spans="1:8" x14ac:dyDescent="0.35">
      <c r="A1650" s="8" t="s">
        <v>35</v>
      </c>
      <c r="B1650" s="33">
        <v>2023</v>
      </c>
      <c r="C1650" s="8" t="s">
        <v>15</v>
      </c>
      <c r="D1650" s="33">
        <v>26154.240000000002</v>
      </c>
      <c r="E1650" s="34">
        <v>23605.360000000001</v>
      </c>
      <c r="F1650" s="34">
        <v>97.74</v>
      </c>
      <c r="G1650" s="34">
        <v>952.86</v>
      </c>
      <c r="H1650" s="34">
        <v>61.6</v>
      </c>
    </row>
    <row r="1651" spans="1:8" x14ac:dyDescent="0.35">
      <c r="A1651" s="8" t="s">
        <v>16</v>
      </c>
      <c r="B1651" s="33">
        <v>2018</v>
      </c>
      <c r="C1651" s="8" t="s">
        <v>11</v>
      </c>
      <c r="D1651" s="33">
        <v>24709.69</v>
      </c>
      <c r="E1651" s="34">
        <v>21907.119999999999</v>
      </c>
      <c r="F1651" s="34">
        <v>175.85</v>
      </c>
      <c r="G1651" s="34">
        <v>233.03</v>
      </c>
      <c r="H1651" s="34">
        <v>30.37</v>
      </c>
    </row>
    <row r="1652" spans="1:8" x14ac:dyDescent="0.35">
      <c r="A1652" s="8" t="s">
        <v>27</v>
      </c>
      <c r="B1652" s="33">
        <v>2024</v>
      </c>
      <c r="C1652" s="8" t="s">
        <v>9</v>
      </c>
      <c r="D1652" s="33">
        <v>33000.57</v>
      </c>
      <c r="E1652" s="34">
        <v>27199.3</v>
      </c>
      <c r="F1652" s="34">
        <v>47.58</v>
      </c>
      <c r="G1652" s="34">
        <v>967.79</v>
      </c>
      <c r="H1652" s="34">
        <v>63.97</v>
      </c>
    </row>
    <row r="1653" spans="1:8" x14ac:dyDescent="0.35">
      <c r="A1653" s="8" t="s">
        <v>8</v>
      </c>
      <c r="B1653" s="33">
        <v>2021</v>
      </c>
      <c r="C1653" s="8" t="s">
        <v>22</v>
      </c>
      <c r="D1653" s="33">
        <v>32609.41</v>
      </c>
      <c r="E1653" s="34">
        <v>34514.42</v>
      </c>
      <c r="F1653" s="34">
        <v>49.93</v>
      </c>
      <c r="G1653" s="34">
        <v>579.9</v>
      </c>
      <c r="H1653" s="34">
        <v>62.41</v>
      </c>
    </row>
    <row r="1654" spans="1:8" x14ac:dyDescent="0.35">
      <c r="A1654" s="8" t="s">
        <v>24</v>
      </c>
      <c r="B1654" s="33">
        <v>2024</v>
      </c>
      <c r="C1654" s="8" t="s">
        <v>25</v>
      </c>
      <c r="D1654" s="33">
        <v>28585.83</v>
      </c>
      <c r="E1654" s="34">
        <v>31170.26</v>
      </c>
      <c r="F1654" s="34">
        <v>82.82</v>
      </c>
      <c r="G1654" s="34">
        <v>560.49</v>
      </c>
      <c r="H1654" s="34">
        <v>38.67</v>
      </c>
    </row>
    <row r="1655" spans="1:8" x14ac:dyDescent="0.35">
      <c r="A1655" s="8" t="s">
        <v>31</v>
      </c>
      <c r="B1655" s="33">
        <v>2023</v>
      </c>
      <c r="C1655" s="8" t="s">
        <v>20</v>
      </c>
      <c r="D1655" s="33">
        <v>25283.83</v>
      </c>
      <c r="E1655" s="34">
        <v>27769.57</v>
      </c>
      <c r="F1655" s="34">
        <v>164.1</v>
      </c>
      <c r="G1655" s="34">
        <v>174.2</v>
      </c>
      <c r="H1655" s="34">
        <v>47.45</v>
      </c>
    </row>
    <row r="1656" spans="1:8" x14ac:dyDescent="0.35">
      <c r="A1656" s="8" t="s">
        <v>8</v>
      </c>
      <c r="B1656" s="33">
        <v>2023</v>
      </c>
      <c r="C1656" s="8" t="s">
        <v>11</v>
      </c>
      <c r="D1656" s="33">
        <v>15560.43</v>
      </c>
      <c r="E1656" s="34">
        <v>17229.009999999998</v>
      </c>
      <c r="F1656" s="34">
        <v>33.94</v>
      </c>
      <c r="G1656" s="34">
        <v>135.85</v>
      </c>
      <c r="H1656" s="34">
        <v>61.85</v>
      </c>
    </row>
    <row r="1657" spans="1:8" x14ac:dyDescent="0.35">
      <c r="A1657" s="8" t="s">
        <v>8</v>
      </c>
      <c r="B1657" s="33">
        <v>2020</v>
      </c>
      <c r="C1657" s="8" t="s">
        <v>19</v>
      </c>
      <c r="D1657" s="33">
        <v>26050.19</v>
      </c>
      <c r="E1657" s="34">
        <v>30058.53</v>
      </c>
      <c r="F1657" s="34">
        <v>100.1</v>
      </c>
      <c r="G1657" s="34">
        <v>334.72</v>
      </c>
      <c r="H1657" s="34">
        <v>55.52</v>
      </c>
    </row>
    <row r="1658" spans="1:8" x14ac:dyDescent="0.35">
      <c r="A1658" s="8" t="s">
        <v>21</v>
      </c>
      <c r="B1658" s="33">
        <v>2022</v>
      </c>
      <c r="C1658" s="8" t="s">
        <v>22</v>
      </c>
      <c r="D1658" s="33">
        <v>6241.82</v>
      </c>
      <c r="E1658" s="34">
        <v>6550.61</v>
      </c>
      <c r="F1658" s="34">
        <v>151.63</v>
      </c>
      <c r="G1658" s="34">
        <v>155.33000000000001</v>
      </c>
      <c r="H1658" s="34">
        <v>63.15</v>
      </c>
    </row>
    <row r="1659" spans="1:8" x14ac:dyDescent="0.35">
      <c r="A1659" s="8" t="s">
        <v>18</v>
      </c>
      <c r="B1659" s="33">
        <v>2022</v>
      </c>
      <c r="C1659" s="8" t="s">
        <v>11</v>
      </c>
      <c r="D1659" s="33">
        <v>14507.24</v>
      </c>
      <c r="E1659" s="34">
        <v>15751.93</v>
      </c>
      <c r="F1659" s="34">
        <v>103.51</v>
      </c>
      <c r="G1659" s="34">
        <v>814.7</v>
      </c>
      <c r="H1659" s="34">
        <v>52.6</v>
      </c>
    </row>
    <row r="1660" spans="1:8" x14ac:dyDescent="0.35">
      <c r="A1660" s="8" t="s">
        <v>24</v>
      </c>
      <c r="B1660" s="33">
        <v>2020</v>
      </c>
      <c r="C1660" s="8" t="s">
        <v>9</v>
      </c>
      <c r="D1660" s="33">
        <v>49940.84</v>
      </c>
      <c r="E1660" s="34">
        <v>58118.91</v>
      </c>
      <c r="F1660" s="34">
        <v>68.650000000000006</v>
      </c>
      <c r="G1660" s="34">
        <v>1374.62</v>
      </c>
      <c r="H1660" s="34">
        <v>31.97</v>
      </c>
    </row>
    <row r="1661" spans="1:8" x14ac:dyDescent="0.35">
      <c r="A1661" s="8" t="s">
        <v>26</v>
      </c>
      <c r="B1661" s="33">
        <v>2018</v>
      </c>
      <c r="C1661" s="8" t="s">
        <v>19</v>
      </c>
      <c r="D1661" s="33">
        <v>42940.75</v>
      </c>
      <c r="E1661" s="34">
        <v>35290.620000000003</v>
      </c>
      <c r="F1661" s="34">
        <v>61.88</v>
      </c>
      <c r="G1661" s="34">
        <v>173.96</v>
      </c>
      <c r="H1661" s="34">
        <v>64.02</v>
      </c>
    </row>
    <row r="1662" spans="1:8" x14ac:dyDescent="0.35">
      <c r="A1662" s="8" t="s">
        <v>27</v>
      </c>
      <c r="B1662" s="33">
        <v>2024</v>
      </c>
      <c r="C1662" s="8" t="s">
        <v>11</v>
      </c>
      <c r="D1662" s="33">
        <v>27017.13</v>
      </c>
      <c r="E1662" s="34">
        <v>29962.85</v>
      </c>
      <c r="F1662" s="34">
        <v>128.51</v>
      </c>
      <c r="G1662" s="34">
        <v>444.85</v>
      </c>
      <c r="H1662" s="34">
        <v>55.7</v>
      </c>
    </row>
    <row r="1663" spans="1:8" x14ac:dyDescent="0.35">
      <c r="A1663" s="8" t="s">
        <v>31</v>
      </c>
      <c r="B1663" s="33">
        <v>2019</v>
      </c>
      <c r="C1663" s="8" t="s">
        <v>11</v>
      </c>
      <c r="D1663" s="33">
        <v>45454.42</v>
      </c>
      <c r="E1663" s="34">
        <v>46874.21</v>
      </c>
      <c r="F1663" s="34">
        <v>49.67</v>
      </c>
      <c r="G1663" s="34">
        <v>945.86</v>
      </c>
      <c r="H1663" s="34">
        <v>37.33</v>
      </c>
    </row>
    <row r="1664" spans="1:8" x14ac:dyDescent="0.35">
      <c r="A1664" s="8" t="s">
        <v>12</v>
      </c>
      <c r="B1664" s="33">
        <v>2024</v>
      </c>
      <c r="C1664" s="8" t="s">
        <v>19</v>
      </c>
      <c r="D1664" s="33">
        <v>10328.379999999999</v>
      </c>
      <c r="E1664" s="34">
        <v>9680.69</v>
      </c>
      <c r="F1664" s="34">
        <v>113.97</v>
      </c>
      <c r="G1664" s="34">
        <v>113.64</v>
      </c>
      <c r="H1664" s="34">
        <v>50.43</v>
      </c>
    </row>
    <row r="1665" spans="1:8" x14ac:dyDescent="0.35">
      <c r="A1665" s="8" t="s">
        <v>16</v>
      </c>
      <c r="B1665" s="33">
        <v>2019</v>
      </c>
      <c r="C1665" s="8" t="s">
        <v>20</v>
      </c>
      <c r="D1665" s="33">
        <v>2767.92</v>
      </c>
      <c r="E1665" s="34">
        <v>2468.91</v>
      </c>
      <c r="F1665" s="34">
        <v>38.770000000000003</v>
      </c>
      <c r="G1665" s="34">
        <v>97.52</v>
      </c>
      <c r="H1665" s="34">
        <v>36.79</v>
      </c>
    </row>
    <row r="1666" spans="1:8" x14ac:dyDescent="0.35">
      <c r="A1666" s="8" t="s">
        <v>33</v>
      </c>
      <c r="B1666" s="33">
        <v>2022</v>
      </c>
      <c r="C1666" s="8" t="s">
        <v>9</v>
      </c>
      <c r="D1666" s="33">
        <v>37034.74</v>
      </c>
      <c r="E1666" s="34">
        <v>31161.26</v>
      </c>
      <c r="F1666" s="34">
        <v>111.83</v>
      </c>
      <c r="G1666" s="34">
        <v>152.33000000000001</v>
      </c>
      <c r="H1666" s="34">
        <v>68.430000000000007</v>
      </c>
    </row>
    <row r="1667" spans="1:8" x14ac:dyDescent="0.35">
      <c r="A1667" s="8" t="s">
        <v>30</v>
      </c>
      <c r="B1667" s="33">
        <v>2018</v>
      </c>
      <c r="C1667" s="8" t="s">
        <v>11</v>
      </c>
      <c r="D1667" s="33">
        <v>44970.63</v>
      </c>
      <c r="E1667" s="34">
        <v>42041.63</v>
      </c>
      <c r="F1667" s="34">
        <v>86.21</v>
      </c>
      <c r="G1667" s="34">
        <v>456.5</v>
      </c>
      <c r="H1667" s="34">
        <v>37.159999999999997</v>
      </c>
    </row>
    <row r="1668" spans="1:8" x14ac:dyDescent="0.35">
      <c r="A1668" s="8" t="s">
        <v>23</v>
      </c>
      <c r="B1668" s="33">
        <v>2020</v>
      </c>
      <c r="C1668" s="8" t="s">
        <v>15</v>
      </c>
      <c r="D1668" s="33">
        <v>45853.83</v>
      </c>
      <c r="E1668" s="34">
        <v>40973.980000000003</v>
      </c>
      <c r="F1668" s="34">
        <v>150.07</v>
      </c>
      <c r="G1668" s="34">
        <v>52.02</v>
      </c>
      <c r="H1668" s="34">
        <v>68.23</v>
      </c>
    </row>
    <row r="1669" spans="1:8" x14ac:dyDescent="0.35">
      <c r="A1669" s="8" t="s">
        <v>26</v>
      </c>
      <c r="B1669" s="33">
        <v>2019</v>
      </c>
      <c r="C1669" s="8" t="s">
        <v>13</v>
      </c>
      <c r="D1669" s="33">
        <v>25297.9</v>
      </c>
      <c r="E1669" s="34">
        <v>23278.03</v>
      </c>
      <c r="F1669" s="34">
        <v>30.4</v>
      </c>
      <c r="G1669" s="34">
        <v>1296.0899999999999</v>
      </c>
      <c r="H1669" s="34">
        <v>62.53</v>
      </c>
    </row>
    <row r="1670" spans="1:8" x14ac:dyDescent="0.35">
      <c r="A1670" s="8" t="s">
        <v>33</v>
      </c>
      <c r="B1670" s="33">
        <v>2023</v>
      </c>
      <c r="C1670" s="8" t="s">
        <v>19</v>
      </c>
      <c r="D1670" s="33">
        <v>1381.98</v>
      </c>
      <c r="E1670" s="34">
        <v>1215.77</v>
      </c>
      <c r="F1670" s="34">
        <v>183.86</v>
      </c>
      <c r="G1670" s="34">
        <v>1064.29</v>
      </c>
      <c r="H1670" s="34">
        <v>41.61</v>
      </c>
    </row>
    <row r="1671" spans="1:8" x14ac:dyDescent="0.35">
      <c r="A1671" s="8" t="s">
        <v>8</v>
      </c>
      <c r="B1671" s="33">
        <v>2021</v>
      </c>
      <c r="C1671" s="8" t="s">
        <v>15</v>
      </c>
      <c r="D1671" s="33">
        <v>2967.07</v>
      </c>
      <c r="E1671" s="34">
        <v>2889.8</v>
      </c>
      <c r="F1671" s="34">
        <v>144.41</v>
      </c>
      <c r="G1671" s="34">
        <v>109.74</v>
      </c>
      <c r="H1671" s="34">
        <v>44.07</v>
      </c>
    </row>
    <row r="1672" spans="1:8" x14ac:dyDescent="0.35">
      <c r="A1672" s="8" t="s">
        <v>23</v>
      </c>
      <c r="B1672" s="33">
        <v>2023</v>
      </c>
      <c r="C1672" s="8" t="s">
        <v>25</v>
      </c>
      <c r="D1672" s="33">
        <v>31658.12</v>
      </c>
      <c r="E1672" s="34">
        <v>25907.78</v>
      </c>
      <c r="F1672" s="34">
        <v>182.21</v>
      </c>
      <c r="G1672" s="34">
        <v>466.22</v>
      </c>
      <c r="H1672" s="34">
        <v>69.25</v>
      </c>
    </row>
    <row r="1673" spans="1:8" x14ac:dyDescent="0.35">
      <c r="A1673" s="8" t="s">
        <v>8</v>
      </c>
      <c r="B1673" s="33">
        <v>2021</v>
      </c>
      <c r="C1673" s="8" t="s">
        <v>15</v>
      </c>
      <c r="D1673" s="33">
        <v>18521</v>
      </c>
      <c r="E1673" s="34">
        <v>19976.55</v>
      </c>
      <c r="F1673" s="34">
        <v>176.33</v>
      </c>
      <c r="G1673" s="34">
        <v>77.97</v>
      </c>
      <c r="H1673" s="34">
        <v>61.55</v>
      </c>
    </row>
    <row r="1674" spans="1:8" x14ac:dyDescent="0.35">
      <c r="A1674" s="8" t="s">
        <v>30</v>
      </c>
      <c r="B1674" s="33">
        <v>2018</v>
      </c>
      <c r="C1674" s="8" t="s">
        <v>22</v>
      </c>
      <c r="D1674" s="33">
        <v>44856.7</v>
      </c>
      <c r="E1674" s="34">
        <v>39973.440000000002</v>
      </c>
      <c r="F1674" s="34">
        <v>83.43</v>
      </c>
      <c r="G1674" s="34">
        <v>689.41</v>
      </c>
      <c r="H1674" s="34">
        <v>38.020000000000003</v>
      </c>
    </row>
    <row r="1675" spans="1:8" x14ac:dyDescent="0.35">
      <c r="A1675" s="8" t="s">
        <v>29</v>
      </c>
      <c r="B1675" s="33">
        <v>2022</v>
      </c>
      <c r="C1675" s="8" t="s">
        <v>25</v>
      </c>
      <c r="D1675" s="33">
        <v>12957.08</v>
      </c>
      <c r="E1675" s="34">
        <v>13583.24</v>
      </c>
      <c r="F1675" s="34">
        <v>26.58</v>
      </c>
      <c r="G1675" s="34">
        <v>1015.98</v>
      </c>
      <c r="H1675" s="34">
        <v>50.05</v>
      </c>
    </row>
    <row r="1676" spans="1:8" x14ac:dyDescent="0.35">
      <c r="A1676" s="8" t="s">
        <v>16</v>
      </c>
      <c r="B1676" s="33">
        <v>2021</v>
      </c>
      <c r="C1676" s="8" t="s">
        <v>13</v>
      </c>
      <c r="D1676" s="33">
        <v>10419.01</v>
      </c>
      <c r="E1676" s="34">
        <v>10759.03</v>
      </c>
      <c r="F1676" s="34">
        <v>57.4</v>
      </c>
      <c r="G1676" s="34">
        <v>477.07</v>
      </c>
      <c r="H1676" s="34">
        <v>30.82</v>
      </c>
    </row>
    <row r="1677" spans="1:8" x14ac:dyDescent="0.35">
      <c r="A1677" s="8" t="s">
        <v>16</v>
      </c>
      <c r="B1677" s="33">
        <v>2023</v>
      </c>
      <c r="C1677" s="8" t="s">
        <v>25</v>
      </c>
      <c r="D1677" s="33">
        <v>32311.01</v>
      </c>
      <c r="E1677" s="34">
        <v>26850.99</v>
      </c>
      <c r="F1677" s="34">
        <v>22.03</v>
      </c>
      <c r="G1677" s="34">
        <v>245.47</v>
      </c>
      <c r="H1677" s="34">
        <v>52.84</v>
      </c>
    </row>
    <row r="1678" spans="1:8" x14ac:dyDescent="0.35">
      <c r="A1678" s="8" t="s">
        <v>26</v>
      </c>
      <c r="B1678" s="33">
        <v>2018</v>
      </c>
      <c r="C1678" s="8" t="s">
        <v>15</v>
      </c>
      <c r="D1678" s="33">
        <v>17951.7</v>
      </c>
      <c r="E1678" s="34">
        <v>14804.88</v>
      </c>
      <c r="F1678" s="34">
        <v>143.61000000000001</v>
      </c>
      <c r="G1678" s="34">
        <v>1236.3</v>
      </c>
      <c r="H1678" s="34">
        <v>31.74</v>
      </c>
    </row>
    <row r="1679" spans="1:8" x14ac:dyDescent="0.35">
      <c r="A1679" s="8" t="s">
        <v>35</v>
      </c>
      <c r="B1679" s="33">
        <v>2022</v>
      </c>
      <c r="C1679" s="8" t="s">
        <v>15</v>
      </c>
      <c r="D1679" s="33">
        <v>39228.94</v>
      </c>
      <c r="E1679" s="34">
        <v>42712.73</v>
      </c>
      <c r="F1679" s="34">
        <v>164.94</v>
      </c>
      <c r="G1679" s="34">
        <v>1094.1400000000001</v>
      </c>
      <c r="H1679" s="34">
        <v>44.58</v>
      </c>
    </row>
    <row r="1680" spans="1:8" x14ac:dyDescent="0.35">
      <c r="A1680" s="8" t="s">
        <v>8</v>
      </c>
      <c r="B1680" s="33">
        <v>2019</v>
      </c>
      <c r="C1680" s="8" t="s">
        <v>9</v>
      </c>
      <c r="D1680" s="33">
        <v>15842.1</v>
      </c>
      <c r="E1680" s="34">
        <v>17709.71</v>
      </c>
      <c r="F1680" s="34">
        <v>101.11</v>
      </c>
      <c r="G1680" s="34">
        <v>1128.1500000000001</v>
      </c>
      <c r="H1680" s="34">
        <v>36.17</v>
      </c>
    </row>
    <row r="1681" spans="1:8" x14ac:dyDescent="0.35">
      <c r="A1681" s="8" t="s">
        <v>24</v>
      </c>
      <c r="B1681" s="33">
        <v>2020</v>
      </c>
      <c r="C1681" s="8" t="s">
        <v>19</v>
      </c>
      <c r="D1681" s="33">
        <v>40534.99</v>
      </c>
      <c r="E1681" s="34">
        <v>47743.89</v>
      </c>
      <c r="F1681" s="34">
        <v>30.1</v>
      </c>
      <c r="G1681" s="34">
        <v>480.95</v>
      </c>
      <c r="H1681" s="34">
        <v>60.82</v>
      </c>
    </row>
    <row r="1682" spans="1:8" x14ac:dyDescent="0.35">
      <c r="A1682" s="8" t="s">
        <v>17</v>
      </c>
      <c r="B1682" s="33">
        <v>2024</v>
      </c>
      <c r="C1682" s="8" t="s">
        <v>22</v>
      </c>
      <c r="D1682" s="33">
        <v>36041.71</v>
      </c>
      <c r="E1682" s="34">
        <v>41442.239999999998</v>
      </c>
      <c r="F1682" s="34">
        <v>172.55</v>
      </c>
      <c r="G1682" s="34">
        <v>309.39999999999998</v>
      </c>
      <c r="H1682" s="34">
        <v>58.45</v>
      </c>
    </row>
    <row r="1683" spans="1:8" x14ac:dyDescent="0.35">
      <c r="A1683" s="8" t="s">
        <v>28</v>
      </c>
      <c r="B1683" s="33">
        <v>2024</v>
      </c>
      <c r="C1683" s="8" t="s">
        <v>19</v>
      </c>
      <c r="D1683" s="33">
        <v>34178.230000000003</v>
      </c>
      <c r="E1683" s="34">
        <v>27478.34</v>
      </c>
      <c r="F1683" s="34">
        <v>105.28</v>
      </c>
      <c r="G1683" s="34">
        <v>993.67</v>
      </c>
      <c r="H1683" s="34">
        <v>33.85</v>
      </c>
    </row>
    <row r="1684" spans="1:8" x14ac:dyDescent="0.35">
      <c r="A1684" s="8" t="s">
        <v>8</v>
      </c>
      <c r="B1684" s="33">
        <v>2020</v>
      </c>
      <c r="C1684" s="8" t="s">
        <v>9</v>
      </c>
      <c r="D1684" s="33">
        <v>3721.72</v>
      </c>
      <c r="E1684" s="34">
        <v>3310.86</v>
      </c>
      <c r="F1684" s="34">
        <v>76.37</v>
      </c>
      <c r="G1684" s="34">
        <v>830.16</v>
      </c>
      <c r="H1684" s="34">
        <v>51.86</v>
      </c>
    </row>
    <row r="1685" spans="1:8" x14ac:dyDescent="0.35">
      <c r="A1685" s="8" t="s">
        <v>24</v>
      </c>
      <c r="B1685" s="33">
        <v>2023</v>
      </c>
      <c r="C1685" s="8" t="s">
        <v>13</v>
      </c>
      <c r="D1685" s="33">
        <v>44920.38</v>
      </c>
      <c r="E1685" s="34">
        <v>36015.96</v>
      </c>
      <c r="F1685" s="34">
        <v>58.26</v>
      </c>
      <c r="G1685" s="34">
        <v>320.81</v>
      </c>
      <c r="H1685" s="34">
        <v>32.69</v>
      </c>
    </row>
    <row r="1686" spans="1:8" x14ac:dyDescent="0.35">
      <c r="A1686" s="8" t="s">
        <v>24</v>
      </c>
      <c r="B1686" s="33">
        <v>2018</v>
      </c>
      <c r="C1686" s="8" t="s">
        <v>20</v>
      </c>
      <c r="D1686" s="33">
        <v>42505.33</v>
      </c>
      <c r="E1686" s="34">
        <v>35453.57</v>
      </c>
      <c r="F1686" s="34">
        <v>48.91</v>
      </c>
      <c r="G1686" s="34">
        <v>228.91</v>
      </c>
      <c r="H1686" s="34">
        <v>30.58</v>
      </c>
    </row>
    <row r="1687" spans="1:8" x14ac:dyDescent="0.35">
      <c r="A1687" s="8" t="s">
        <v>24</v>
      </c>
      <c r="B1687" s="33">
        <v>2021</v>
      </c>
      <c r="C1687" s="8" t="s">
        <v>25</v>
      </c>
      <c r="D1687" s="33">
        <v>33519.629999999997</v>
      </c>
      <c r="E1687" s="34">
        <v>36564.9</v>
      </c>
      <c r="F1687" s="34">
        <v>108.5</v>
      </c>
      <c r="G1687" s="34">
        <v>55.54</v>
      </c>
      <c r="H1687" s="34">
        <v>61.65</v>
      </c>
    </row>
    <row r="1688" spans="1:8" x14ac:dyDescent="0.35">
      <c r="A1688" s="8" t="s">
        <v>35</v>
      </c>
      <c r="B1688" s="33">
        <v>2024</v>
      </c>
      <c r="C1688" s="8" t="s">
        <v>11</v>
      </c>
      <c r="D1688" s="33">
        <v>34201.89</v>
      </c>
      <c r="E1688" s="34">
        <v>39119.800000000003</v>
      </c>
      <c r="F1688" s="34">
        <v>24.43</v>
      </c>
      <c r="G1688" s="34">
        <v>888.89</v>
      </c>
      <c r="H1688" s="34">
        <v>31.99</v>
      </c>
    </row>
    <row r="1689" spans="1:8" x14ac:dyDescent="0.35">
      <c r="A1689" s="8" t="s">
        <v>8</v>
      </c>
      <c r="B1689" s="33">
        <v>2019</v>
      </c>
      <c r="C1689" s="8" t="s">
        <v>19</v>
      </c>
      <c r="D1689" s="33">
        <v>31221.57</v>
      </c>
      <c r="E1689" s="34">
        <v>32289.599999999999</v>
      </c>
      <c r="F1689" s="34">
        <v>23.32</v>
      </c>
      <c r="G1689" s="34">
        <v>1300.9100000000001</v>
      </c>
      <c r="H1689" s="34">
        <v>45.63</v>
      </c>
    </row>
    <row r="1690" spans="1:8" x14ac:dyDescent="0.35">
      <c r="A1690" s="8" t="s">
        <v>35</v>
      </c>
      <c r="B1690" s="33">
        <v>2018</v>
      </c>
      <c r="C1690" s="8" t="s">
        <v>22</v>
      </c>
      <c r="D1690" s="33">
        <v>30291.51</v>
      </c>
      <c r="E1690" s="34">
        <v>35776.6</v>
      </c>
      <c r="F1690" s="34">
        <v>113.2</v>
      </c>
      <c r="G1690" s="34">
        <v>1209.8800000000001</v>
      </c>
      <c r="H1690" s="34">
        <v>65.16</v>
      </c>
    </row>
    <row r="1691" spans="1:8" x14ac:dyDescent="0.35">
      <c r="A1691" s="8" t="s">
        <v>30</v>
      </c>
      <c r="B1691" s="33">
        <v>2018</v>
      </c>
      <c r="C1691" s="8" t="s">
        <v>20</v>
      </c>
      <c r="D1691" s="33">
        <v>11796.42</v>
      </c>
      <c r="E1691" s="34">
        <v>13723.48</v>
      </c>
      <c r="F1691" s="34">
        <v>52.99</v>
      </c>
      <c r="G1691" s="34">
        <v>1266.3699999999999</v>
      </c>
      <c r="H1691" s="34">
        <v>53.95</v>
      </c>
    </row>
    <row r="1692" spans="1:8" x14ac:dyDescent="0.35">
      <c r="A1692" s="8" t="s">
        <v>14</v>
      </c>
      <c r="B1692" s="33">
        <v>2020</v>
      </c>
      <c r="C1692" s="8" t="s">
        <v>15</v>
      </c>
      <c r="D1692" s="33">
        <v>27579.78</v>
      </c>
      <c r="E1692" s="34">
        <v>32251.29</v>
      </c>
      <c r="F1692" s="34">
        <v>131.22999999999999</v>
      </c>
      <c r="G1692" s="34">
        <v>1034.96</v>
      </c>
      <c r="H1692" s="34">
        <v>42.38</v>
      </c>
    </row>
    <row r="1693" spans="1:8" x14ac:dyDescent="0.35">
      <c r="A1693" s="8" t="s">
        <v>32</v>
      </c>
      <c r="B1693" s="33">
        <v>2020</v>
      </c>
      <c r="C1693" s="8" t="s">
        <v>20</v>
      </c>
      <c r="D1693" s="33">
        <v>19800.419999999998</v>
      </c>
      <c r="E1693" s="34">
        <v>22212.63</v>
      </c>
      <c r="F1693" s="34">
        <v>50.24</v>
      </c>
      <c r="G1693" s="34">
        <v>41.4</v>
      </c>
      <c r="H1693" s="34">
        <v>52.11</v>
      </c>
    </row>
    <row r="1694" spans="1:8" x14ac:dyDescent="0.35">
      <c r="A1694" s="8" t="s">
        <v>16</v>
      </c>
      <c r="B1694" s="33">
        <v>2019</v>
      </c>
      <c r="C1694" s="8" t="s">
        <v>22</v>
      </c>
      <c r="D1694" s="33">
        <v>42079.37</v>
      </c>
      <c r="E1694" s="34">
        <v>44757.73</v>
      </c>
      <c r="F1694" s="34">
        <v>102.14</v>
      </c>
      <c r="G1694" s="34">
        <v>208.11</v>
      </c>
      <c r="H1694" s="34">
        <v>58.53</v>
      </c>
    </row>
    <row r="1695" spans="1:8" x14ac:dyDescent="0.35">
      <c r="A1695" s="8" t="s">
        <v>16</v>
      </c>
      <c r="B1695" s="33">
        <v>2020</v>
      </c>
      <c r="C1695" s="8" t="s">
        <v>13</v>
      </c>
      <c r="D1695" s="33">
        <v>15487.71</v>
      </c>
      <c r="E1695" s="34">
        <v>16640.68</v>
      </c>
      <c r="F1695" s="34">
        <v>182.23</v>
      </c>
      <c r="G1695" s="34">
        <v>364.41</v>
      </c>
      <c r="H1695" s="34">
        <v>48.35</v>
      </c>
    </row>
    <row r="1696" spans="1:8" x14ac:dyDescent="0.35">
      <c r="A1696" s="8" t="s">
        <v>23</v>
      </c>
      <c r="B1696" s="33">
        <v>2019</v>
      </c>
      <c r="C1696" s="8" t="s">
        <v>11</v>
      </c>
      <c r="D1696" s="33">
        <v>1838.52</v>
      </c>
      <c r="E1696" s="34">
        <v>2179.56</v>
      </c>
      <c r="F1696" s="34">
        <v>87.52</v>
      </c>
      <c r="G1696" s="34">
        <v>380.11</v>
      </c>
      <c r="H1696" s="34">
        <v>62.3</v>
      </c>
    </row>
    <row r="1697" spans="1:8" x14ac:dyDescent="0.35">
      <c r="A1697" s="8" t="s">
        <v>10</v>
      </c>
      <c r="B1697" s="33">
        <v>2023</v>
      </c>
      <c r="C1697" s="8" t="s">
        <v>25</v>
      </c>
      <c r="D1697" s="33">
        <v>1712.49</v>
      </c>
      <c r="E1697" s="34">
        <v>2031.46</v>
      </c>
      <c r="F1697" s="34">
        <v>101.2</v>
      </c>
      <c r="G1697" s="34">
        <v>878.61</v>
      </c>
      <c r="H1697" s="34">
        <v>54.97</v>
      </c>
    </row>
    <row r="1698" spans="1:8" x14ac:dyDescent="0.35">
      <c r="A1698" s="8" t="s">
        <v>35</v>
      </c>
      <c r="B1698" s="33">
        <v>2023</v>
      </c>
      <c r="C1698" s="8" t="s">
        <v>15</v>
      </c>
      <c r="D1698" s="33">
        <v>47671.19</v>
      </c>
      <c r="E1698" s="34">
        <v>44285.41</v>
      </c>
      <c r="F1698" s="34">
        <v>34.270000000000003</v>
      </c>
      <c r="G1698" s="34">
        <v>333.53</v>
      </c>
      <c r="H1698" s="34">
        <v>38.82</v>
      </c>
    </row>
    <row r="1699" spans="1:8" x14ac:dyDescent="0.35">
      <c r="A1699" s="8" t="s">
        <v>14</v>
      </c>
      <c r="B1699" s="33">
        <v>2024</v>
      </c>
      <c r="C1699" s="8" t="s">
        <v>15</v>
      </c>
      <c r="D1699" s="33">
        <v>7967.52</v>
      </c>
      <c r="E1699" s="34">
        <v>9053.5499999999993</v>
      </c>
      <c r="F1699" s="34">
        <v>78.260000000000005</v>
      </c>
      <c r="G1699" s="34">
        <v>1089.8499999999999</v>
      </c>
      <c r="H1699" s="34">
        <v>55.08</v>
      </c>
    </row>
    <row r="1700" spans="1:8" x14ac:dyDescent="0.35">
      <c r="A1700" s="8" t="s">
        <v>17</v>
      </c>
      <c r="B1700" s="33">
        <v>2023</v>
      </c>
      <c r="C1700" s="8" t="s">
        <v>20</v>
      </c>
      <c r="D1700" s="33">
        <v>41850.06</v>
      </c>
      <c r="E1700" s="34">
        <v>43474.2</v>
      </c>
      <c r="F1700" s="34">
        <v>66.45</v>
      </c>
      <c r="G1700" s="34">
        <v>216.97</v>
      </c>
      <c r="H1700" s="34">
        <v>42.47</v>
      </c>
    </row>
    <row r="1701" spans="1:8" x14ac:dyDescent="0.35">
      <c r="A1701" s="8" t="s">
        <v>33</v>
      </c>
      <c r="B1701" s="33">
        <v>2022</v>
      </c>
      <c r="C1701" s="8" t="s">
        <v>13</v>
      </c>
      <c r="D1701" s="33">
        <v>19720.77</v>
      </c>
      <c r="E1701" s="34">
        <v>22541.93</v>
      </c>
      <c r="F1701" s="34">
        <v>161.86000000000001</v>
      </c>
      <c r="G1701" s="34">
        <v>327.56</v>
      </c>
      <c r="H1701" s="34">
        <v>35.11</v>
      </c>
    </row>
    <row r="1702" spans="1:8" x14ac:dyDescent="0.35">
      <c r="A1702" s="8" t="s">
        <v>32</v>
      </c>
      <c r="B1702" s="33">
        <v>2022</v>
      </c>
      <c r="C1702" s="8" t="s">
        <v>13</v>
      </c>
      <c r="D1702" s="33">
        <v>31653.3</v>
      </c>
      <c r="E1702" s="34">
        <v>35258.379999999997</v>
      </c>
      <c r="F1702" s="34">
        <v>136.29</v>
      </c>
      <c r="G1702" s="34">
        <v>98.77</v>
      </c>
      <c r="H1702" s="34">
        <v>47.28</v>
      </c>
    </row>
    <row r="1703" spans="1:8" x14ac:dyDescent="0.35">
      <c r="A1703" s="8" t="s">
        <v>8</v>
      </c>
      <c r="B1703" s="33">
        <v>2024</v>
      </c>
      <c r="C1703" s="8" t="s">
        <v>11</v>
      </c>
      <c r="D1703" s="33">
        <v>37434.92</v>
      </c>
      <c r="E1703" s="34">
        <v>42099.74</v>
      </c>
      <c r="F1703" s="34">
        <v>41.77</v>
      </c>
      <c r="G1703" s="34">
        <v>620.77</v>
      </c>
      <c r="H1703" s="34">
        <v>36.97</v>
      </c>
    </row>
    <row r="1704" spans="1:8" x14ac:dyDescent="0.35">
      <c r="A1704" s="8" t="s">
        <v>12</v>
      </c>
      <c r="B1704" s="33">
        <v>2020</v>
      </c>
      <c r="C1704" s="8" t="s">
        <v>9</v>
      </c>
      <c r="D1704" s="33">
        <v>15888.42</v>
      </c>
      <c r="E1704" s="34">
        <v>15135.89</v>
      </c>
      <c r="F1704" s="34">
        <v>162.68</v>
      </c>
      <c r="G1704" s="34">
        <v>786.51</v>
      </c>
      <c r="H1704" s="34">
        <v>63.98</v>
      </c>
    </row>
    <row r="1705" spans="1:8" x14ac:dyDescent="0.35">
      <c r="A1705" s="8" t="s">
        <v>18</v>
      </c>
      <c r="B1705" s="33">
        <v>2020</v>
      </c>
      <c r="C1705" s="8" t="s">
        <v>22</v>
      </c>
      <c r="D1705" s="33">
        <v>19198.98</v>
      </c>
      <c r="E1705" s="34">
        <v>19713.53</v>
      </c>
      <c r="F1705" s="34">
        <v>78.709999999999994</v>
      </c>
      <c r="G1705" s="34">
        <v>1313.9</v>
      </c>
      <c r="H1705" s="34">
        <v>39.630000000000003</v>
      </c>
    </row>
    <row r="1706" spans="1:8" x14ac:dyDescent="0.35">
      <c r="A1706" s="8" t="s">
        <v>24</v>
      </c>
      <c r="B1706" s="33">
        <v>2019</v>
      </c>
      <c r="C1706" s="8" t="s">
        <v>11</v>
      </c>
      <c r="D1706" s="33">
        <v>31339.63</v>
      </c>
      <c r="E1706" s="34">
        <v>25846.28</v>
      </c>
      <c r="F1706" s="34">
        <v>92.33</v>
      </c>
      <c r="G1706" s="34">
        <v>934.34</v>
      </c>
      <c r="H1706" s="34">
        <v>36.93</v>
      </c>
    </row>
    <row r="1707" spans="1:8" x14ac:dyDescent="0.35">
      <c r="A1707" s="8" t="s">
        <v>21</v>
      </c>
      <c r="B1707" s="33">
        <v>2024</v>
      </c>
      <c r="C1707" s="8" t="s">
        <v>19</v>
      </c>
      <c r="D1707" s="33">
        <v>13361.44</v>
      </c>
      <c r="E1707" s="34">
        <v>12970.16</v>
      </c>
      <c r="F1707" s="34">
        <v>27.01</v>
      </c>
      <c r="G1707" s="34">
        <v>609.6</v>
      </c>
      <c r="H1707" s="34">
        <v>31.72</v>
      </c>
    </row>
    <row r="1708" spans="1:8" x14ac:dyDescent="0.35">
      <c r="A1708" s="8" t="s">
        <v>26</v>
      </c>
      <c r="B1708" s="33">
        <v>2020</v>
      </c>
      <c r="C1708" s="8" t="s">
        <v>19</v>
      </c>
      <c r="D1708" s="33">
        <v>26268.6</v>
      </c>
      <c r="E1708" s="34">
        <v>29249.71</v>
      </c>
      <c r="F1708" s="34">
        <v>23.25</v>
      </c>
      <c r="G1708" s="34">
        <v>1047.3699999999999</v>
      </c>
      <c r="H1708" s="34">
        <v>50.7</v>
      </c>
    </row>
    <row r="1709" spans="1:8" x14ac:dyDescent="0.35">
      <c r="A1709" s="8" t="s">
        <v>29</v>
      </c>
      <c r="B1709" s="33">
        <v>2021</v>
      </c>
      <c r="C1709" s="8" t="s">
        <v>25</v>
      </c>
      <c r="D1709" s="33">
        <v>19136.84</v>
      </c>
      <c r="E1709" s="34">
        <v>19596.66</v>
      </c>
      <c r="F1709" s="34">
        <v>99.03</v>
      </c>
      <c r="G1709" s="34">
        <v>926.63</v>
      </c>
      <c r="H1709" s="34">
        <v>52.93</v>
      </c>
    </row>
    <row r="1710" spans="1:8" x14ac:dyDescent="0.35">
      <c r="A1710" s="8" t="s">
        <v>17</v>
      </c>
      <c r="B1710" s="33">
        <v>2023</v>
      </c>
      <c r="C1710" s="8" t="s">
        <v>25</v>
      </c>
      <c r="D1710" s="33">
        <v>842.5</v>
      </c>
      <c r="E1710" s="34">
        <v>947.94</v>
      </c>
      <c r="F1710" s="34">
        <v>123.55</v>
      </c>
      <c r="G1710" s="34">
        <v>1097</v>
      </c>
      <c r="H1710" s="34">
        <v>33.03</v>
      </c>
    </row>
    <row r="1711" spans="1:8" x14ac:dyDescent="0.35">
      <c r="A1711" s="8" t="s">
        <v>28</v>
      </c>
      <c r="B1711" s="33">
        <v>2018</v>
      </c>
      <c r="C1711" s="8" t="s">
        <v>15</v>
      </c>
      <c r="D1711" s="33">
        <v>14796.26</v>
      </c>
      <c r="E1711" s="34">
        <v>15199.69</v>
      </c>
      <c r="F1711" s="34">
        <v>51.6</v>
      </c>
      <c r="G1711" s="34">
        <v>335.12</v>
      </c>
      <c r="H1711" s="34">
        <v>38.729999999999997</v>
      </c>
    </row>
    <row r="1712" spans="1:8" x14ac:dyDescent="0.35">
      <c r="A1712" s="8" t="s">
        <v>18</v>
      </c>
      <c r="B1712" s="33">
        <v>2024</v>
      </c>
      <c r="C1712" s="8" t="s">
        <v>13</v>
      </c>
      <c r="D1712" s="33">
        <v>38171.54</v>
      </c>
      <c r="E1712" s="34">
        <v>38081.43</v>
      </c>
      <c r="F1712" s="34">
        <v>140.05000000000001</v>
      </c>
      <c r="G1712" s="34">
        <v>340.75</v>
      </c>
      <c r="H1712" s="34">
        <v>41.56</v>
      </c>
    </row>
    <row r="1713" spans="1:8" x14ac:dyDescent="0.35">
      <c r="A1713" s="8" t="s">
        <v>23</v>
      </c>
      <c r="B1713" s="33">
        <v>2018</v>
      </c>
      <c r="C1713" s="8" t="s">
        <v>19</v>
      </c>
      <c r="D1713" s="33">
        <v>35651.410000000003</v>
      </c>
      <c r="E1713" s="34">
        <v>42058.68</v>
      </c>
      <c r="F1713" s="34">
        <v>107.05</v>
      </c>
      <c r="G1713" s="34">
        <v>1138.1199999999999</v>
      </c>
      <c r="H1713" s="34">
        <v>34.369999999999997</v>
      </c>
    </row>
    <row r="1714" spans="1:8" x14ac:dyDescent="0.35">
      <c r="A1714" s="8" t="s">
        <v>35</v>
      </c>
      <c r="B1714" s="33">
        <v>2021</v>
      </c>
      <c r="C1714" s="8" t="s">
        <v>9</v>
      </c>
      <c r="D1714" s="33">
        <v>8387.3799999999992</v>
      </c>
      <c r="E1714" s="34">
        <v>7124.6</v>
      </c>
      <c r="F1714" s="34">
        <v>48.27</v>
      </c>
      <c r="G1714" s="34">
        <v>416.51</v>
      </c>
      <c r="H1714" s="34">
        <v>57.22</v>
      </c>
    </row>
    <row r="1715" spans="1:8" x14ac:dyDescent="0.35">
      <c r="A1715" s="8" t="s">
        <v>28</v>
      </c>
      <c r="B1715" s="33">
        <v>2024</v>
      </c>
      <c r="C1715" s="8" t="s">
        <v>22</v>
      </c>
      <c r="D1715" s="33">
        <v>43166.14</v>
      </c>
      <c r="E1715" s="34">
        <v>42762.22</v>
      </c>
      <c r="F1715" s="34">
        <v>90.23</v>
      </c>
      <c r="G1715" s="34">
        <v>721.96</v>
      </c>
      <c r="H1715" s="34">
        <v>45.47</v>
      </c>
    </row>
    <row r="1716" spans="1:8" x14ac:dyDescent="0.35">
      <c r="A1716" s="8" t="s">
        <v>8</v>
      </c>
      <c r="B1716" s="33">
        <v>2020</v>
      </c>
      <c r="C1716" s="8" t="s">
        <v>13</v>
      </c>
      <c r="D1716" s="33">
        <v>25602.25</v>
      </c>
      <c r="E1716" s="34">
        <v>22353.88</v>
      </c>
      <c r="F1716" s="34">
        <v>118.49</v>
      </c>
      <c r="G1716" s="34">
        <v>749.89</v>
      </c>
      <c r="H1716" s="34">
        <v>63.9</v>
      </c>
    </row>
    <row r="1717" spans="1:8" x14ac:dyDescent="0.35">
      <c r="A1717" s="8" t="s">
        <v>30</v>
      </c>
      <c r="B1717" s="33">
        <v>2022</v>
      </c>
      <c r="C1717" s="8" t="s">
        <v>22</v>
      </c>
      <c r="D1717" s="33">
        <v>40757.120000000003</v>
      </c>
      <c r="E1717" s="34">
        <v>39501.14</v>
      </c>
      <c r="F1717" s="34">
        <v>123.04</v>
      </c>
      <c r="G1717" s="34">
        <v>668.61</v>
      </c>
      <c r="H1717" s="34">
        <v>62.18</v>
      </c>
    </row>
    <row r="1718" spans="1:8" x14ac:dyDescent="0.35">
      <c r="A1718" s="8" t="s">
        <v>12</v>
      </c>
      <c r="B1718" s="33">
        <v>2023</v>
      </c>
      <c r="C1718" s="8" t="s">
        <v>13</v>
      </c>
      <c r="D1718" s="33">
        <v>12295.52</v>
      </c>
      <c r="E1718" s="34">
        <v>12498.26</v>
      </c>
      <c r="F1718" s="34">
        <v>158.68</v>
      </c>
      <c r="G1718" s="34">
        <v>1210.98</v>
      </c>
      <c r="H1718" s="34">
        <v>69.08</v>
      </c>
    </row>
    <row r="1719" spans="1:8" x14ac:dyDescent="0.35">
      <c r="A1719" s="8" t="s">
        <v>30</v>
      </c>
      <c r="B1719" s="33">
        <v>2024</v>
      </c>
      <c r="C1719" s="8" t="s">
        <v>20</v>
      </c>
      <c r="D1719" s="33">
        <v>32745.8</v>
      </c>
      <c r="E1719" s="34">
        <v>29929.73</v>
      </c>
      <c r="F1719" s="34">
        <v>113.34</v>
      </c>
      <c r="G1719" s="34">
        <v>222.23</v>
      </c>
      <c r="H1719" s="34">
        <v>38.08</v>
      </c>
    </row>
    <row r="1720" spans="1:8" x14ac:dyDescent="0.35">
      <c r="A1720" s="8" t="s">
        <v>35</v>
      </c>
      <c r="B1720" s="33">
        <v>2024</v>
      </c>
      <c r="C1720" s="8" t="s">
        <v>19</v>
      </c>
      <c r="D1720" s="33">
        <v>45030.47</v>
      </c>
      <c r="E1720" s="34">
        <v>41196.589999999997</v>
      </c>
      <c r="F1720" s="34">
        <v>92.94</v>
      </c>
      <c r="G1720" s="34">
        <v>1119.04</v>
      </c>
      <c r="H1720" s="34">
        <v>56.87</v>
      </c>
    </row>
    <row r="1721" spans="1:8" x14ac:dyDescent="0.35">
      <c r="A1721" s="8" t="s">
        <v>23</v>
      </c>
      <c r="B1721" s="33">
        <v>2022</v>
      </c>
      <c r="C1721" s="8" t="s">
        <v>9</v>
      </c>
      <c r="D1721" s="33">
        <v>16373.89</v>
      </c>
      <c r="E1721" s="34">
        <v>14440.85</v>
      </c>
      <c r="F1721" s="34">
        <v>118.1</v>
      </c>
      <c r="G1721" s="34">
        <v>1242.49</v>
      </c>
      <c r="H1721" s="34">
        <v>32.01</v>
      </c>
    </row>
    <row r="1722" spans="1:8" x14ac:dyDescent="0.35">
      <c r="A1722" s="8" t="s">
        <v>23</v>
      </c>
      <c r="B1722" s="33">
        <v>2021</v>
      </c>
      <c r="C1722" s="8" t="s">
        <v>11</v>
      </c>
      <c r="D1722" s="33">
        <v>9209.33</v>
      </c>
      <c r="E1722" s="34">
        <v>10673.4</v>
      </c>
      <c r="F1722" s="34">
        <v>130.27000000000001</v>
      </c>
      <c r="G1722" s="34">
        <v>493.96</v>
      </c>
      <c r="H1722" s="34">
        <v>59.59</v>
      </c>
    </row>
    <row r="1723" spans="1:8" x14ac:dyDescent="0.35">
      <c r="A1723" s="8" t="s">
        <v>28</v>
      </c>
      <c r="B1723" s="33">
        <v>2023</v>
      </c>
      <c r="C1723" s="8" t="s">
        <v>20</v>
      </c>
      <c r="D1723" s="33">
        <v>49737.09</v>
      </c>
      <c r="E1723" s="34">
        <v>57141.36</v>
      </c>
      <c r="F1723" s="34">
        <v>48.65</v>
      </c>
      <c r="G1723" s="34">
        <v>291.33</v>
      </c>
      <c r="H1723" s="34">
        <v>63.28</v>
      </c>
    </row>
    <row r="1724" spans="1:8" x14ac:dyDescent="0.35">
      <c r="A1724" s="8" t="s">
        <v>18</v>
      </c>
      <c r="B1724" s="33">
        <v>2024</v>
      </c>
      <c r="C1724" s="8" t="s">
        <v>11</v>
      </c>
      <c r="D1724" s="33">
        <v>44233.62</v>
      </c>
      <c r="E1724" s="34">
        <v>48960.11</v>
      </c>
      <c r="F1724" s="34">
        <v>41.35</v>
      </c>
      <c r="G1724" s="34">
        <v>454.89</v>
      </c>
      <c r="H1724" s="34">
        <v>54.46</v>
      </c>
    </row>
    <row r="1725" spans="1:8" x14ac:dyDescent="0.35">
      <c r="A1725" s="8" t="s">
        <v>35</v>
      </c>
      <c r="B1725" s="33">
        <v>2022</v>
      </c>
      <c r="C1725" s="8" t="s">
        <v>25</v>
      </c>
      <c r="D1725" s="33">
        <v>6263.58</v>
      </c>
      <c r="E1725" s="34">
        <v>7038.29</v>
      </c>
      <c r="F1725" s="34">
        <v>183.38</v>
      </c>
      <c r="G1725" s="34">
        <v>1030.1400000000001</v>
      </c>
      <c r="H1725" s="34">
        <v>68.59</v>
      </c>
    </row>
    <row r="1726" spans="1:8" x14ac:dyDescent="0.35">
      <c r="A1726" s="8" t="s">
        <v>35</v>
      </c>
      <c r="B1726" s="33">
        <v>2022</v>
      </c>
      <c r="C1726" s="8" t="s">
        <v>11</v>
      </c>
      <c r="D1726" s="33">
        <v>46070.81</v>
      </c>
      <c r="E1726" s="34">
        <v>46684.82</v>
      </c>
      <c r="F1726" s="34">
        <v>58.47</v>
      </c>
      <c r="G1726" s="34">
        <v>674.67</v>
      </c>
      <c r="H1726" s="34">
        <v>42.72</v>
      </c>
    </row>
    <row r="1727" spans="1:8" x14ac:dyDescent="0.35">
      <c r="A1727" s="8" t="s">
        <v>28</v>
      </c>
      <c r="B1727" s="33">
        <v>2019</v>
      </c>
      <c r="C1727" s="8" t="s">
        <v>19</v>
      </c>
      <c r="D1727" s="33">
        <v>4238.6899999999996</v>
      </c>
      <c r="E1727" s="34">
        <v>4890.25</v>
      </c>
      <c r="F1727" s="34">
        <v>165.2</v>
      </c>
      <c r="G1727" s="34">
        <v>239.82</v>
      </c>
      <c r="H1727" s="34">
        <v>57.1</v>
      </c>
    </row>
    <row r="1728" spans="1:8" x14ac:dyDescent="0.35">
      <c r="A1728" s="8" t="s">
        <v>27</v>
      </c>
      <c r="B1728" s="33">
        <v>2021</v>
      </c>
      <c r="C1728" s="8" t="s">
        <v>13</v>
      </c>
      <c r="D1728" s="33">
        <v>27690.42</v>
      </c>
      <c r="E1728" s="34">
        <v>32462.18</v>
      </c>
      <c r="F1728" s="34">
        <v>94.21</v>
      </c>
      <c r="G1728" s="34">
        <v>1210</v>
      </c>
      <c r="H1728" s="34">
        <v>67.48</v>
      </c>
    </row>
    <row r="1729" spans="1:8" x14ac:dyDescent="0.35">
      <c r="A1729" s="8" t="s">
        <v>12</v>
      </c>
      <c r="B1729" s="33">
        <v>2020</v>
      </c>
      <c r="C1729" s="8" t="s">
        <v>25</v>
      </c>
      <c r="D1729" s="33">
        <v>43866.239999999998</v>
      </c>
      <c r="E1729" s="34">
        <v>38226.46</v>
      </c>
      <c r="F1729" s="34">
        <v>86.05</v>
      </c>
      <c r="G1729" s="34">
        <v>273.33</v>
      </c>
      <c r="H1729" s="34">
        <v>53.77</v>
      </c>
    </row>
    <row r="1730" spans="1:8" x14ac:dyDescent="0.35">
      <c r="A1730" s="8" t="s">
        <v>23</v>
      </c>
      <c r="B1730" s="33">
        <v>2023</v>
      </c>
      <c r="C1730" s="8" t="s">
        <v>11</v>
      </c>
      <c r="D1730" s="33">
        <v>29950.37</v>
      </c>
      <c r="E1730" s="34">
        <v>29371.74</v>
      </c>
      <c r="F1730" s="34">
        <v>80.39</v>
      </c>
      <c r="G1730" s="34">
        <v>1337.46</v>
      </c>
      <c r="H1730" s="34">
        <v>32.64</v>
      </c>
    </row>
    <row r="1731" spans="1:8" x14ac:dyDescent="0.35">
      <c r="A1731" s="8" t="s">
        <v>16</v>
      </c>
      <c r="B1731" s="33">
        <v>2018</v>
      </c>
      <c r="C1731" s="8" t="s">
        <v>15</v>
      </c>
      <c r="D1731" s="33">
        <v>47812.52</v>
      </c>
      <c r="E1731" s="34">
        <v>56261.23</v>
      </c>
      <c r="F1731" s="34">
        <v>86.12</v>
      </c>
      <c r="G1731" s="34">
        <v>719.57</v>
      </c>
      <c r="H1731" s="34">
        <v>45.54</v>
      </c>
    </row>
    <row r="1732" spans="1:8" x14ac:dyDescent="0.35">
      <c r="A1732" s="8" t="s">
        <v>32</v>
      </c>
      <c r="B1732" s="33">
        <v>2019</v>
      </c>
      <c r="C1732" s="8" t="s">
        <v>11</v>
      </c>
      <c r="D1732" s="33">
        <v>15618.75</v>
      </c>
      <c r="E1732" s="34">
        <v>17114.68</v>
      </c>
      <c r="F1732" s="34">
        <v>188.62</v>
      </c>
      <c r="G1732" s="34">
        <v>707.74</v>
      </c>
      <c r="H1732" s="34">
        <v>41.52</v>
      </c>
    </row>
    <row r="1733" spans="1:8" x14ac:dyDescent="0.35">
      <c r="A1733" s="8" t="s">
        <v>30</v>
      </c>
      <c r="B1733" s="33">
        <v>2022</v>
      </c>
      <c r="C1733" s="8" t="s">
        <v>25</v>
      </c>
      <c r="D1733" s="33">
        <v>6358.72</v>
      </c>
      <c r="E1733" s="34">
        <v>6242.26</v>
      </c>
      <c r="F1733" s="34">
        <v>85.89</v>
      </c>
      <c r="G1733" s="34">
        <v>220.23</v>
      </c>
      <c r="H1733" s="34">
        <v>47.19</v>
      </c>
    </row>
    <row r="1734" spans="1:8" x14ac:dyDescent="0.35">
      <c r="A1734" s="8" t="s">
        <v>12</v>
      </c>
      <c r="B1734" s="33">
        <v>2019</v>
      </c>
      <c r="C1734" s="8" t="s">
        <v>9</v>
      </c>
      <c r="D1734" s="33">
        <v>45407.23</v>
      </c>
      <c r="E1734" s="34">
        <v>41091.54</v>
      </c>
      <c r="F1734" s="34">
        <v>121.71</v>
      </c>
      <c r="G1734" s="34">
        <v>1285.6300000000001</v>
      </c>
      <c r="H1734" s="34">
        <v>60.85</v>
      </c>
    </row>
    <row r="1735" spans="1:8" x14ac:dyDescent="0.35">
      <c r="A1735" s="8" t="s">
        <v>14</v>
      </c>
      <c r="B1735" s="33">
        <v>2022</v>
      </c>
      <c r="C1735" s="8" t="s">
        <v>11</v>
      </c>
      <c r="D1735" s="33">
        <v>29885.99</v>
      </c>
      <c r="E1735" s="34">
        <v>28704.65</v>
      </c>
      <c r="F1735" s="34">
        <v>187.19</v>
      </c>
      <c r="G1735" s="34">
        <v>411.09</v>
      </c>
      <c r="H1735" s="34">
        <v>39.21</v>
      </c>
    </row>
    <row r="1736" spans="1:8" x14ac:dyDescent="0.35">
      <c r="A1736" s="8" t="s">
        <v>23</v>
      </c>
      <c r="B1736" s="33">
        <v>2019</v>
      </c>
      <c r="C1736" s="8" t="s">
        <v>15</v>
      </c>
      <c r="D1736" s="33">
        <v>45475.46</v>
      </c>
      <c r="E1736" s="34">
        <v>47403.78</v>
      </c>
      <c r="F1736" s="34">
        <v>172.04</v>
      </c>
      <c r="G1736" s="34">
        <v>326.18</v>
      </c>
      <c r="H1736" s="34">
        <v>35.04</v>
      </c>
    </row>
    <row r="1737" spans="1:8" x14ac:dyDescent="0.35">
      <c r="A1737" s="8" t="s">
        <v>14</v>
      </c>
      <c r="B1737" s="33">
        <v>2022</v>
      </c>
      <c r="C1737" s="8" t="s">
        <v>25</v>
      </c>
      <c r="D1737" s="33">
        <v>31197.91</v>
      </c>
      <c r="E1737" s="34">
        <v>28484.77</v>
      </c>
      <c r="F1737" s="34">
        <v>174.88</v>
      </c>
      <c r="G1737" s="34">
        <v>445.65</v>
      </c>
      <c r="H1737" s="34">
        <v>56.67</v>
      </c>
    </row>
    <row r="1738" spans="1:8" x14ac:dyDescent="0.35">
      <c r="A1738" s="8" t="s">
        <v>24</v>
      </c>
      <c r="B1738" s="33">
        <v>2022</v>
      </c>
      <c r="C1738" s="8" t="s">
        <v>25</v>
      </c>
      <c r="D1738" s="33">
        <v>48136.959999999999</v>
      </c>
      <c r="E1738" s="34">
        <v>43590.5</v>
      </c>
      <c r="F1738" s="34">
        <v>199.41</v>
      </c>
      <c r="G1738" s="34">
        <v>766.17</v>
      </c>
      <c r="H1738" s="34">
        <v>69.19</v>
      </c>
    </row>
    <row r="1739" spans="1:8" x14ac:dyDescent="0.35">
      <c r="A1739" s="8" t="s">
        <v>16</v>
      </c>
      <c r="B1739" s="33">
        <v>2022</v>
      </c>
      <c r="C1739" s="8" t="s">
        <v>9</v>
      </c>
      <c r="D1739" s="33">
        <v>42863.19</v>
      </c>
      <c r="E1739" s="34">
        <v>45929.85</v>
      </c>
      <c r="F1739" s="34">
        <v>115.61</v>
      </c>
      <c r="G1739" s="34">
        <v>143.68</v>
      </c>
      <c r="H1739" s="34">
        <v>32.36</v>
      </c>
    </row>
    <row r="1740" spans="1:8" x14ac:dyDescent="0.35">
      <c r="A1740" s="8" t="s">
        <v>34</v>
      </c>
      <c r="B1740" s="33">
        <v>2021</v>
      </c>
      <c r="C1740" s="8" t="s">
        <v>13</v>
      </c>
      <c r="D1740" s="33">
        <v>46417.62</v>
      </c>
      <c r="E1740" s="34">
        <v>37255.81</v>
      </c>
      <c r="F1740" s="34">
        <v>138.6</v>
      </c>
      <c r="G1740" s="34">
        <v>380.54</v>
      </c>
      <c r="H1740" s="34">
        <v>34.99</v>
      </c>
    </row>
    <row r="1741" spans="1:8" x14ac:dyDescent="0.35">
      <c r="A1741" s="8" t="s">
        <v>33</v>
      </c>
      <c r="B1741" s="33">
        <v>2019</v>
      </c>
      <c r="C1741" s="8" t="s">
        <v>22</v>
      </c>
      <c r="D1741" s="33">
        <v>32616.89</v>
      </c>
      <c r="E1741" s="34">
        <v>35818.75</v>
      </c>
      <c r="F1741" s="34">
        <v>105.35</v>
      </c>
      <c r="G1741" s="34">
        <v>39.85</v>
      </c>
      <c r="H1741" s="34">
        <v>39.94</v>
      </c>
    </row>
    <row r="1742" spans="1:8" x14ac:dyDescent="0.35">
      <c r="A1742" s="8" t="s">
        <v>8</v>
      </c>
      <c r="B1742" s="33">
        <v>2023</v>
      </c>
      <c r="C1742" s="8" t="s">
        <v>25</v>
      </c>
      <c r="D1742" s="33">
        <v>13151.02</v>
      </c>
      <c r="E1742" s="34">
        <v>12029.98</v>
      </c>
      <c r="F1742" s="34">
        <v>192.59</v>
      </c>
      <c r="G1742" s="34">
        <v>682.76</v>
      </c>
      <c r="H1742" s="34">
        <v>50.71</v>
      </c>
    </row>
    <row r="1743" spans="1:8" x14ac:dyDescent="0.35">
      <c r="A1743" s="8" t="s">
        <v>10</v>
      </c>
      <c r="B1743" s="33">
        <v>2021</v>
      </c>
      <c r="C1743" s="8" t="s">
        <v>11</v>
      </c>
      <c r="D1743" s="33">
        <v>8407.16</v>
      </c>
      <c r="E1743" s="34">
        <v>9735.68</v>
      </c>
      <c r="F1743" s="34">
        <v>45.43</v>
      </c>
      <c r="G1743" s="34">
        <v>1090.18</v>
      </c>
      <c r="H1743" s="34">
        <v>43</v>
      </c>
    </row>
    <row r="1744" spans="1:8" x14ac:dyDescent="0.35">
      <c r="A1744" s="8" t="s">
        <v>32</v>
      </c>
      <c r="B1744" s="33">
        <v>2023</v>
      </c>
      <c r="C1744" s="8" t="s">
        <v>20</v>
      </c>
      <c r="D1744" s="33">
        <v>48793.72</v>
      </c>
      <c r="E1744" s="34">
        <v>49727.43</v>
      </c>
      <c r="F1744" s="34">
        <v>83.06</v>
      </c>
      <c r="G1744" s="34">
        <v>557.59</v>
      </c>
      <c r="H1744" s="34">
        <v>38.67</v>
      </c>
    </row>
    <row r="1745" spans="1:8" x14ac:dyDescent="0.35">
      <c r="A1745" s="8" t="s">
        <v>28</v>
      </c>
      <c r="B1745" s="33">
        <v>2020</v>
      </c>
      <c r="C1745" s="8" t="s">
        <v>19</v>
      </c>
      <c r="D1745" s="33">
        <v>24587.1</v>
      </c>
      <c r="E1745" s="34">
        <v>22971.14</v>
      </c>
      <c r="F1745" s="34">
        <v>154.22</v>
      </c>
      <c r="G1745" s="34">
        <v>931.39</v>
      </c>
      <c r="H1745" s="34">
        <v>35.92</v>
      </c>
    </row>
    <row r="1746" spans="1:8" x14ac:dyDescent="0.35">
      <c r="A1746" s="8" t="s">
        <v>29</v>
      </c>
      <c r="B1746" s="33">
        <v>2021</v>
      </c>
      <c r="C1746" s="8" t="s">
        <v>20</v>
      </c>
      <c r="D1746" s="33">
        <v>36997.75</v>
      </c>
      <c r="E1746" s="34">
        <v>32085.61</v>
      </c>
      <c r="F1746" s="34">
        <v>132.83000000000001</v>
      </c>
      <c r="G1746" s="34">
        <v>328.22</v>
      </c>
      <c r="H1746" s="34">
        <v>66.78</v>
      </c>
    </row>
    <row r="1747" spans="1:8" x14ac:dyDescent="0.35">
      <c r="A1747" s="8" t="s">
        <v>18</v>
      </c>
      <c r="B1747" s="33">
        <v>2020</v>
      </c>
      <c r="C1747" s="8" t="s">
        <v>15</v>
      </c>
      <c r="D1747" s="33">
        <v>32872.5</v>
      </c>
      <c r="E1747" s="34">
        <v>33542.22</v>
      </c>
      <c r="F1747" s="34">
        <v>68</v>
      </c>
      <c r="G1747" s="34">
        <v>577.39</v>
      </c>
      <c r="H1747" s="34">
        <v>41.75</v>
      </c>
    </row>
    <row r="1748" spans="1:8" x14ac:dyDescent="0.35">
      <c r="A1748" s="8" t="s">
        <v>23</v>
      </c>
      <c r="B1748" s="33">
        <v>2018</v>
      </c>
      <c r="C1748" s="8" t="s">
        <v>11</v>
      </c>
      <c r="D1748" s="33">
        <v>46211.12</v>
      </c>
      <c r="E1748" s="34">
        <v>50732.08</v>
      </c>
      <c r="F1748" s="34">
        <v>34.520000000000003</v>
      </c>
      <c r="G1748" s="34">
        <v>272.31</v>
      </c>
      <c r="H1748" s="34">
        <v>67.86</v>
      </c>
    </row>
    <row r="1749" spans="1:8" x14ac:dyDescent="0.35">
      <c r="A1749" s="8" t="s">
        <v>32</v>
      </c>
      <c r="B1749" s="33">
        <v>2021</v>
      </c>
      <c r="C1749" s="8" t="s">
        <v>15</v>
      </c>
      <c r="D1749" s="33">
        <v>32319.53</v>
      </c>
      <c r="E1749" s="34">
        <v>26371.64</v>
      </c>
      <c r="F1749" s="34">
        <v>150.85</v>
      </c>
      <c r="G1749" s="34">
        <v>1200.42</v>
      </c>
      <c r="H1749" s="34">
        <v>42.42</v>
      </c>
    </row>
    <row r="1750" spans="1:8" x14ac:dyDescent="0.35">
      <c r="A1750" s="8" t="s">
        <v>35</v>
      </c>
      <c r="B1750" s="33">
        <v>2019</v>
      </c>
      <c r="C1750" s="8" t="s">
        <v>22</v>
      </c>
      <c r="D1750" s="33">
        <v>42721.72</v>
      </c>
      <c r="E1750" s="34">
        <v>50891.26</v>
      </c>
      <c r="F1750" s="34">
        <v>88.01</v>
      </c>
      <c r="G1750" s="34">
        <v>1245.72</v>
      </c>
      <c r="H1750" s="34">
        <v>30.83</v>
      </c>
    </row>
    <row r="1751" spans="1:8" x14ac:dyDescent="0.35">
      <c r="A1751" s="8" t="s">
        <v>10</v>
      </c>
      <c r="B1751" s="33">
        <v>2020</v>
      </c>
      <c r="C1751" s="8" t="s">
        <v>13</v>
      </c>
      <c r="D1751" s="33">
        <v>29330.49</v>
      </c>
      <c r="E1751" s="34">
        <v>33250.36</v>
      </c>
      <c r="F1751" s="34">
        <v>66.989999999999995</v>
      </c>
      <c r="G1751" s="34">
        <v>1316.42</v>
      </c>
      <c r="H1751" s="34">
        <v>53.09</v>
      </c>
    </row>
    <row r="1752" spans="1:8" x14ac:dyDescent="0.35">
      <c r="A1752" s="8" t="s">
        <v>33</v>
      </c>
      <c r="B1752" s="33">
        <v>2018</v>
      </c>
      <c r="C1752" s="8" t="s">
        <v>22</v>
      </c>
      <c r="D1752" s="33">
        <v>1004.76</v>
      </c>
      <c r="E1752" s="34">
        <v>1073.82</v>
      </c>
      <c r="F1752" s="34">
        <v>114.15</v>
      </c>
      <c r="G1752" s="34">
        <v>136.91999999999999</v>
      </c>
      <c r="H1752" s="34">
        <v>65.709999999999994</v>
      </c>
    </row>
    <row r="1753" spans="1:8" x14ac:dyDescent="0.35">
      <c r="A1753" s="8" t="s">
        <v>34</v>
      </c>
      <c r="B1753" s="33">
        <v>2023</v>
      </c>
      <c r="C1753" s="8" t="s">
        <v>25</v>
      </c>
      <c r="D1753" s="33">
        <v>42578.559999999998</v>
      </c>
      <c r="E1753" s="34">
        <v>47128.22</v>
      </c>
      <c r="F1753" s="34">
        <v>110.62</v>
      </c>
      <c r="G1753" s="34">
        <v>343.53</v>
      </c>
      <c r="H1753" s="34">
        <v>31.41</v>
      </c>
    </row>
    <row r="1754" spans="1:8" x14ac:dyDescent="0.35">
      <c r="A1754" s="8" t="s">
        <v>28</v>
      </c>
      <c r="B1754" s="33">
        <v>2019</v>
      </c>
      <c r="C1754" s="8" t="s">
        <v>13</v>
      </c>
      <c r="D1754" s="33">
        <v>2333.9299999999998</v>
      </c>
      <c r="E1754" s="34">
        <v>2756.35</v>
      </c>
      <c r="F1754" s="34">
        <v>87.33</v>
      </c>
      <c r="G1754" s="34">
        <v>487.62</v>
      </c>
      <c r="H1754" s="34">
        <v>49.23</v>
      </c>
    </row>
    <row r="1755" spans="1:8" x14ac:dyDescent="0.35">
      <c r="A1755" s="8" t="s">
        <v>26</v>
      </c>
      <c r="B1755" s="33">
        <v>2022</v>
      </c>
      <c r="C1755" s="8" t="s">
        <v>19</v>
      </c>
      <c r="D1755" s="33">
        <v>6583.48</v>
      </c>
      <c r="E1755" s="34">
        <v>7133.03</v>
      </c>
      <c r="F1755" s="34">
        <v>53.19</v>
      </c>
      <c r="G1755" s="34">
        <v>1238.58</v>
      </c>
      <c r="H1755" s="34">
        <v>68.19</v>
      </c>
    </row>
    <row r="1756" spans="1:8" x14ac:dyDescent="0.35">
      <c r="A1756" s="8" t="s">
        <v>21</v>
      </c>
      <c r="B1756" s="33">
        <v>2023</v>
      </c>
      <c r="C1756" s="8" t="s">
        <v>11</v>
      </c>
      <c r="D1756" s="33">
        <v>32124.53</v>
      </c>
      <c r="E1756" s="34">
        <v>30188.52</v>
      </c>
      <c r="F1756" s="34">
        <v>27.19</v>
      </c>
      <c r="G1756" s="34">
        <v>1275.71</v>
      </c>
      <c r="H1756" s="34">
        <v>62.15</v>
      </c>
    </row>
    <row r="1757" spans="1:8" x14ac:dyDescent="0.35">
      <c r="A1757" s="8" t="s">
        <v>23</v>
      </c>
      <c r="B1757" s="33">
        <v>2022</v>
      </c>
      <c r="C1757" s="8" t="s">
        <v>25</v>
      </c>
      <c r="D1757" s="33">
        <v>9672.11</v>
      </c>
      <c r="E1757" s="34">
        <v>11579.58</v>
      </c>
      <c r="F1757" s="34">
        <v>139.34</v>
      </c>
      <c r="G1757" s="34">
        <v>899.64</v>
      </c>
      <c r="H1757" s="34">
        <v>62.32</v>
      </c>
    </row>
    <row r="1758" spans="1:8" x14ac:dyDescent="0.35">
      <c r="A1758" s="8" t="s">
        <v>23</v>
      </c>
      <c r="B1758" s="33">
        <v>2020</v>
      </c>
      <c r="C1758" s="8" t="s">
        <v>22</v>
      </c>
      <c r="D1758" s="33">
        <v>3055.17</v>
      </c>
      <c r="E1758" s="34">
        <v>2893.18</v>
      </c>
      <c r="F1758" s="34">
        <v>171.78</v>
      </c>
      <c r="G1758" s="34">
        <v>91.83</v>
      </c>
      <c r="H1758" s="34">
        <v>41.67</v>
      </c>
    </row>
    <row r="1759" spans="1:8" x14ac:dyDescent="0.35">
      <c r="A1759" s="8" t="s">
        <v>31</v>
      </c>
      <c r="B1759" s="33">
        <v>2018</v>
      </c>
      <c r="C1759" s="8" t="s">
        <v>19</v>
      </c>
      <c r="D1759" s="33">
        <v>37577.43</v>
      </c>
      <c r="E1759" s="34">
        <v>40347.57</v>
      </c>
      <c r="F1759" s="34">
        <v>198.46</v>
      </c>
      <c r="G1759" s="34">
        <v>662.1</v>
      </c>
      <c r="H1759" s="34">
        <v>48.21</v>
      </c>
    </row>
    <row r="1760" spans="1:8" x14ac:dyDescent="0.35">
      <c r="A1760" s="8" t="s">
        <v>12</v>
      </c>
      <c r="B1760" s="33">
        <v>2023</v>
      </c>
      <c r="C1760" s="8" t="s">
        <v>22</v>
      </c>
      <c r="D1760" s="33">
        <v>40808.559999999998</v>
      </c>
      <c r="E1760" s="34">
        <v>36086.339999999997</v>
      </c>
      <c r="F1760" s="34">
        <v>52.59</v>
      </c>
      <c r="G1760" s="34">
        <v>833.59</v>
      </c>
      <c r="H1760" s="34">
        <v>53.29</v>
      </c>
    </row>
    <row r="1761" spans="1:8" x14ac:dyDescent="0.35">
      <c r="A1761" s="8" t="s">
        <v>30</v>
      </c>
      <c r="B1761" s="33">
        <v>2024</v>
      </c>
      <c r="C1761" s="8" t="s">
        <v>11</v>
      </c>
      <c r="D1761" s="33">
        <v>47536.2</v>
      </c>
      <c r="E1761" s="34">
        <v>46886.22</v>
      </c>
      <c r="F1761" s="34">
        <v>84.49</v>
      </c>
      <c r="G1761" s="34">
        <v>376.19</v>
      </c>
      <c r="H1761" s="34">
        <v>57.53</v>
      </c>
    </row>
    <row r="1762" spans="1:8" x14ac:dyDescent="0.35">
      <c r="A1762" s="8" t="s">
        <v>32</v>
      </c>
      <c r="B1762" s="33">
        <v>2021</v>
      </c>
      <c r="C1762" s="8" t="s">
        <v>22</v>
      </c>
      <c r="D1762" s="33">
        <v>3917.88</v>
      </c>
      <c r="E1762" s="34">
        <v>3911.94</v>
      </c>
      <c r="F1762" s="34">
        <v>197.97</v>
      </c>
      <c r="G1762" s="34">
        <v>1016.55</v>
      </c>
      <c r="H1762" s="34">
        <v>55.35</v>
      </c>
    </row>
    <row r="1763" spans="1:8" x14ac:dyDescent="0.35">
      <c r="A1763" s="8" t="s">
        <v>32</v>
      </c>
      <c r="B1763" s="33">
        <v>2021</v>
      </c>
      <c r="C1763" s="8" t="s">
        <v>11</v>
      </c>
      <c r="D1763" s="33">
        <v>43527.28</v>
      </c>
      <c r="E1763" s="34">
        <v>49663.05</v>
      </c>
      <c r="F1763" s="34">
        <v>65.95</v>
      </c>
      <c r="G1763" s="34">
        <v>682.47</v>
      </c>
      <c r="H1763" s="34">
        <v>45.78</v>
      </c>
    </row>
    <row r="1764" spans="1:8" x14ac:dyDescent="0.35">
      <c r="A1764" s="8" t="s">
        <v>8</v>
      </c>
      <c r="B1764" s="33">
        <v>2021</v>
      </c>
      <c r="C1764" s="8" t="s">
        <v>22</v>
      </c>
      <c r="D1764" s="33">
        <v>7946.8</v>
      </c>
      <c r="E1764" s="34">
        <v>8273.06</v>
      </c>
      <c r="F1764" s="34">
        <v>163.25</v>
      </c>
      <c r="G1764" s="34">
        <v>586.75</v>
      </c>
      <c r="H1764" s="34">
        <v>66.33</v>
      </c>
    </row>
    <row r="1765" spans="1:8" x14ac:dyDescent="0.35">
      <c r="A1765" s="8" t="s">
        <v>8</v>
      </c>
      <c r="B1765" s="33">
        <v>2022</v>
      </c>
      <c r="C1765" s="8" t="s">
        <v>22</v>
      </c>
      <c r="D1765" s="33">
        <v>49145.2</v>
      </c>
      <c r="E1765" s="34">
        <v>52483.15</v>
      </c>
      <c r="F1765" s="34">
        <v>198.37</v>
      </c>
      <c r="G1765" s="34">
        <v>430.64</v>
      </c>
      <c r="H1765" s="34">
        <v>48.06</v>
      </c>
    </row>
    <row r="1766" spans="1:8" x14ac:dyDescent="0.35">
      <c r="A1766" s="8" t="s">
        <v>14</v>
      </c>
      <c r="B1766" s="33">
        <v>2019</v>
      </c>
      <c r="C1766" s="8" t="s">
        <v>19</v>
      </c>
      <c r="D1766" s="33">
        <v>23747.67</v>
      </c>
      <c r="E1766" s="34">
        <v>28401.18</v>
      </c>
      <c r="F1766" s="34">
        <v>96.21</v>
      </c>
      <c r="G1766" s="34">
        <v>1197.29</v>
      </c>
      <c r="H1766" s="34">
        <v>54.64</v>
      </c>
    </row>
    <row r="1767" spans="1:8" x14ac:dyDescent="0.35">
      <c r="A1767" s="8" t="s">
        <v>28</v>
      </c>
      <c r="B1767" s="33">
        <v>2021</v>
      </c>
      <c r="C1767" s="8" t="s">
        <v>9</v>
      </c>
      <c r="D1767" s="33">
        <v>34048.36</v>
      </c>
      <c r="E1767" s="34">
        <v>32944.379999999997</v>
      </c>
      <c r="F1767" s="34">
        <v>124.93</v>
      </c>
      <c r="G1767" s="34">
        <v>652.76</v>
      </c>
      <c r="H1767" s="34">
        <v>54.31</v>
      </c>
    </row>
    <row r="1768" spans="1:8" x14ac:dyDescent="0.35">
      <c r="A1768" s="8" t="s">
        <v>17</v>
      </c>
      <c r="B1768" s="33">
        <v>2024</v>
      </c>
      <c r="C1768" s="8" t="s">
        <v>19</v>
      </c>
      <c r="D1768" s="33">
        <v>12728.31</v>
      </c>
      <c r="E1768" s="34">
        <v>12115.94</v>
      </c>
      <c r="F1768" s="34">
        <v>55.08</v>
      </c>
      <c r="G1768" s="34">
        <v>760.37</v>
      </c>
      <c r="H1768" s="34">
        <v>38.630000000000003</v>
      </c>
    </row>
    <row r="1769" spans="1:8" x14ac:dyDescent="0.35">
      <c r="A1769" s="8" t="s">
        <v>34</v>
      </c>
      <c r="B1769" s="33">
        <v>2022</v>
      </c>
      <c r="C1769" s="8" t="s">
        <v>9</v>
      </c>
      <c r="D1769" s="33">
        <v>15263.75</v>
      </c>
      <c r="E1769" s="34">
        <v>14975.08</v>
      </c>
      <c r="F1769" s="34">
        <v>87.9</v>
      </c>
      <c r="G1769" s="34">
        <v>111.01</v>
      </c>
      <c r="H1769" s="34">
        <v>60.75</v>
      </c>
    </row>
    <row r="1770" spans="1:8" x14ac:dyDescent="0.35">
      <c r="A1770" s="8" t="s">
        <v>17</v>
      </c>
      <c r="B1770" s="33">
        <v>2019</v>
      </c>
      <c r="C1770" s="8" t="s">
        <v>9</v>
      </c>
      <c r="D1770" s="33">
        <v>25980.61</v>
      </c>
      <c r="E1770" s="34">
        <v>26860.13</v>
      </c>
      <c r="F1770" s="34">
        <v>96.51</v>
      </c>
      <c r="G1770" s="34">
        <v>1285.32</v>
      </c>
      <c r="H1770" s="34">
        <v>51.27</v>
      </c>
    </row>
    <row r="1771" spans="1:8" x14ac:dyDescent="0.35">
      <c r="A1771" s="8" t="s">
        <v>35</v>
      </c>
      <c r="B1771" s="33">
        <v>2023</v>
      </c>
      <c r="C1771" s="8" t="s">
        <v>9</v>
      </c>
      <c r="D1771" s="33">
        <v>23351.45</v>
      </c>
      <c r="E1771" s="34">
        <v>19223.95</v>
      </c>
      <c r="F1771" s="34">
        <v>94.34</v>
      </c>
      <c r="G1771" s="34">
        <v>771.32</v>
      </c>
      <c r="H1771" s="34">
        <v>46.08</v>
      </c>
    </row>
    <row r="1772" spans="1:8" x14ac:dyDescent="0.35">
      <c r="A1772" s="8" t="s">
        <v>12</v>
      </c>
      <c r="B1772" s="33">
        <v>2019</v>
      </c>
      <c r="C1772" s="8" t="s">
        <v>22</v>
      </c>
      <c r="D1772" s="33">
        <v>25607.91</v>
      </c>
      <c r="E1772" s="34">
        <v>29545.06</v>
      </c>
      <c r="F1772" s="34">
        <v>198.37</v>
      </c>
      <c r="G1772" s="34">
        <v>1391.05</v>
      </c>
      <c r="H1772" s="34">
        <v>37.31</v>
      </c>
    </row>
    <row r="1773" spans="1:8" x14ac:dyDescent="0.35">
      <c r="A1773" s="8" t="s">
        <v>31</v>
      </c>
      <c r="B1773" s="33">
        <v>2024</v>
      </c>
      <c r="C1773" s="8" t="s">
        <v>13</v>
      </c>
      <c r="D1773" s="33">
        <v>31029.16</v>
      </c>
      <c r="E1773" s="34">
        <v>29166.87</v>
      </c>
      <c r="F1773" s="34">
        <v>146.09</v>
      </c>
      <c r="G1773" s="34">
        <v>184.15</v>
      </c>
      <c r="H1773" s="34">
        <v>44.95</v>
      </c>
    </row>
    <row r="1774" spans="1:8" x14ac:dyDescent="0.35">
      <c r="A1774" s="8" t="s">
        <v>12</v>
      </c>
      <c r="B1774" s="33">
        <v>2019</v>
      </c>
      <c r="C1774" s="8" t="s">
        <v>19</v>
      </c>
      <c r="D1774" s="33">
        <v>35661.980000000003</v>
      </c>
      <c r="E1774" s="34">
        <v>39208.050000000003</v>
      </c>
      <c r="F1774" s="34">
        <v>146.85</v>
      </c>
      <c r="G1774" s="34">
        <v>789.28</v>
      </c>
      <c r="H1774" s="34">
        <v>44.16</v>
      </c>
    </row>
    <row r="1775" spans="1:8" x14ac:dyDescent="0.35">
      <c r="A1775" s="8" t="s">
        <v>17</v>
      </c>
      <c r="B1775" s="33">
        <v>2024</v>
      </c>
      <c r="C1775" s="8" t="s">
        <v>15</v>
      </c>
      <c r="D1775" s="33">
        <v>43886.44</v>
      </c>
      <c r="E1775" s="34">
        <v>39205.980000000003</v>
      </c>
      <c r="F1775" s="34">
        <v>51.59</v>
      </c>
      <c r="G1775" s="34">
        <v>1135.3</v>
      </c>
      <c r="H1775" s="34">
        <v>31.61</v>
      </c>
    </row>
    <row r="1776" spans="1:8" x14ac:dyDescent="0.35">
      <c r="A1776" s="8" t="s">
        <v>18</v>
      </c>
      <c r="B1776" s="33">
        <v>2019</v>
      </c>
      <c r="C1776" s="8" t="s">
        <v>20</v>
      </c>
      <c r="D1776" s="33">
        <v>3525.68</v>
      </c>
      <c r="E1776" s="34">
        <v>2933.31</v>
      </c>
      <c r="F1776" s="34">
        <v>34.54</v>
      </c>
      <c r="G1776" s="34">
        <v>1208.58</v>
      </c>
      <c r="H1776" s="34">
        <v>34.590000000000003</v>
      </c>
    </row>
    <row r="1777" spans="1:8" x14ac:dyDescent="0.35">
      <c r="A1777" s="8" t="s">
        <v>29</v>
      </c>
      <c r="B1777" s="33">
        <v>2021</v>
      </c>
      <c r="C1777" s="8" t="s">
        <v>20</v>
      </c>
      <c r="D1777" s="33">
        <v>31664.31</v>
      </c>
      <c r="E1777" s="34">
        <v>37376.19</v>
      </c>
      <c r="F1777" s="34">
        <v>133.71</v>
      </c>
      <c r="G1777" s="34">
        <v>112.87</v>
      </c>
      <c r="H1777" s="34">
        <v>60.04</v>
      </c>
    </row>
    <row r="1778" spans="1:8" x14ac:dyDescent="0.35">
      <c r="A1778" s="8" t="s">
        <v>27</v>
      </c>
      <c r="B1778" s="33">
        <v>2023</v>
      </c>
      <c r="C1778" s="8" t="s">
        <v>22</v>
      </c>
      <c r="D1778" s="33">
        <v>13448.93</v>
      </c>
      <c r="E1778" s="34">
        <v>11774.96</v>
      </c>
      <c r="F1778" s="34">
        <v>99.43</v>
      </c>
      <c r="G1778" s="34">
        <v>250.36</v>
      </c>
      <c r="H1778" s="34">
        <v>68.27</v>
      </c>
    </row>
    <row r="1779" spans="1:8" x14ac:dyDescent="0.35">
      <c r="A1779" s="8" t="s">
        <v>8</v>
      </c>
      <c r="B1779" s="33">
        <v>2019</v>
      </c>
      <c r="C1779" s="8" t="s">
        <v>13</v>
      </c>
      <c r="D1779" s="33">
        <v>43769.49</v>
      </c>
      <c r="E1779" s="34">
        <v>41760.1</v>
      </c>
      <c r="F1779" s="34">
        <v>84.39</v>
      </c>
      <c r="G1779" s="34">
        <v>608.12</v>
      </c>
      <c r="H1779" s="34">
        <v>30.52</v>
      </c>
    </row>
    <row r="1780" spans="1:8" x14ac:dyDescent="0.35">
      <c r="A1780" s="8" t="s">
        <v>28</v>
      </c>
      <c r="B1780" s="33">
        <v>2022</v>
      </c>
      <c r="C1780" s="8" t="s">
        <v>11</v>
      </c>
      <c r="D1780" s="33">
        <v>46237.24</v>
      </c>
      <c r="E1780" s="34">
        <v>45419.13</v>
      </c>
      <c r="F1780" s="34">
        <v>117.46</v>
      </c>
      <c r="G1780" s="34">
        <v>303.70999999999998</v>
      </c>
      <c r="H1780" s="34">
        <v>36.44</v>
      </c>
    </row>
    <row r="1781" spans="1:8" x14ac:dyDescent="0.35">
      <c r="A1781" s="8" t="s">
        <v>18</v>
      </c>
      <c r="B1781" s="33">
        <v>2023</v>
      </c>
      <c r="C1781" s="8" t="s">
        <v>11</v>
      </c>
      <c r="D1781" s="33">
        <v>40338.019999999997</v>
      </c>
      <c r="E1781" s="34">
        <v>32405.22</v>
      </c>
      <c r="F1781" s="34">
        <v>42.45</v>
      </c>
      <c r="G1781" s="34">
        <v>153.05000000000001</v>
      </c>
      <c r="H1781" s="34">
        <v>69.489999999999995</v>
      </c>
    </row>
    <row r="1782" spans="1:8" x14ac:dyDescent="0.35">
      <c r="A1782" s="8" t="s">
        <v>12</v>
      </c>
      <c r="B1782" s="33">
        <v>2023</v>
      </c>
      <c r="C1782" s="8" t="s">
        <v>15</v>
      </c>
      <c r="D1782" s="33">
        <v>10440.31</v>
      </c>
      <c r="E1782" s="34">
        <v>9644.16</v>
      </c>
      <c r="F1782" s="34">
        <v>84.2</v>
      </c>
      <c r="G1782" s="34">
        <v>1143.5899999999999</v>
      </c>
      <c r="H1782" s="34">
        <v>49.7</v>
      </c>
    </row>
    <row r="1783" spans="1:8" x14ac:dyDescent="0.35">
      <c r="A1783" s="8" t="s">
        <v>32</v>
      </c>
      <c r="B1783" s="33">
        <v>2024</v>
      </c>
      <c r="C1783" s="8" t="s">
        <v>20</v>
      </c>
      <c r="D1783" s="33">
        <v>39155.040000000001</v>
      </c>
      <c r="E1783" s="34">
        <v>32634.58</v>
      </c>
      <c r="F1783" s="34">
        <v>151.69</v>
      </c>
      <c r="G1783" s="34">
        <v>610.65</v>
      </c>
      <c r="H1783" s="34">
        <v>38.28</v>
      </c>
    </row>
    <row r="1784" spans="1:8" x14ac:dyDescent="0.35">
      <c r="A1784" s="8" t="s">
        <v>35</v>
      </c>
      <c r="B1784" s="33">
        <v>2021</v>
      </c>
      <c r="C1784" s="8" t="s">
        <v>15</v>
      </c>
      <c r="D1784" s="33">
        <v>30834.13</v>
      </c>
      <c r="E1784" s="34">
        <v>26750.37</v>
      </c>
      <c r="F1784" s="34">
        <v>86.68</v>
      </c>
      <c r="G1784" s="34">
        <v>160.97</v>
      </c>
      <c r="H1784" s="34">
        <v>34.15</v>
      </c>
    </row>
    <row r="1785" spans="1:8" x14ac:dyDescent="0.35">
      <c r="A1785" s="8" t="s">
        <v>31</v>
      </c>
      <c r="B1785" s="33">
        <v>2021</v>
      </c>
      <c r="C1785" s="8" t="s">
        <v>22</v>
      </c>
      <c r="D1785" s="33">
        <v>6285.01</v>
      </c>
      <c r="E1785" s="34">
        <v>6861.76</v>
      </c>
      <c r="F1785" s="34">
        <v>175.93</v>
      </c>
      <c r="G1785" s="34">
        <v>862.5</v>
      </c>
      <c r="H1785" s="34">
        <v>44.75</v>
      </c>
    </row>
    <row r="1786" spans="1:8" x14ac:dyDescent="0.35">
      <c r="A1786" s="8" t="s">
        <v>16</v>
      </c>
      <c r="B1786" s="33">
        <v>2018</v>
      </c>
      <c r="C1786" s="8" t="s">
        <v>19</v>
      </c>
      <c r="D1786" s="33">
        <v>1573.89</v>
      </c>
      <c r="E1786" s="34">
        <v>1575.94</v>
      </c>
      <c r="F1786" s="34">
        <v>33.53</v>
      </c>
      <c r="G1786" s="34">
        <v>11.46</v>
      </c>
      <c r="H1786" s="34">
        <v>69.89</v>
      </c>
    </row>
    <row r="1787" spans="1:8" x14ac:dyDescent="0.35">
      <c r="A1787" s="8" t="s">
        <v>17</v>
      </c>
      <c r="B1787" s="33">
        <v>2018</v>
      </c>
      <c r="C1787" s="8" t="s">
        <v>20</v>
      </c>
      <c r="D1787" s="33">
        <v>47358.45</v>
      </c>
      <c r="E1787" s="34">
        <v>55900.26</v>
      </c>
      <c r="F1787" s="34">
        <v>39.08</v>
      </c>
      <c r="G1787" s="34">
        <v>847.2</v>
      </c>
      <c r="H1787" s="34">
        <v>69.94</v>
      </c>
    </row>
    <row r="1788" spans="1:8" x14ac:dyDescent="0.35">
      <c r="A1788" s="8" t="s">
        <v>21</v>
      </c>
      <c r="B1788" s="33">
        <v>2018</v>
      </c>
      <c r="C1788" s="8" t="s">
        <v>19</v>
      </c>
      <c r="D1788" s="33">
        <v>32406.6</v>
      </c>
      <c r="E1788" s="34">
        <v>32328.11</v>
      </c>
      <c r="F1788" s="34">
        <v>91.75</v>
      </c>
      <c r="G1788" s="34">
        <v>177.99</v>
      </c>
      <c r="H1788" s="34">
        <v>37.659999999999997</v>
      </c>
    </row>
    <row r="1789" spans="1:8" x14ac:dyDescent="0.35">
      <c r="A1789" s="8" t="s">
        <v>23</v>
      </c>
      <c r="B1789" s="33">
        <v>2020</v>
      </c>
      <c r="C1789" s="8" t="s">
        <v>13</v>
      </c>
      <c r="D1789" s="33">
        <v>9051.5499999999993</v>
      </c>
      <c r="E1789" s="34">
        <v>7530.28</v>
      </c>
      <c r="F1789" s="34">
        <v>122.73</v>
      </c>
      <c r="G1789" s="34">
        <v>228.58</v>
      </c>
      <c r="H1789" s="34">
        <v>44.37</v>
      </c>
    </row>
    <row r="1790" spans="1:8" x14ac:dyDescent="0.35">
      <c r="A1790" s="8" t="s">
        <v>14</v>
      </c>
      <c r="B1790" s="33">
        <v>2024</v>
      </c>
      <c r="C1790" s="8" t="s">
        <v>13</v>
      </c>
      <c r="D1790" s="33">
        <v>45066.06</v>
      </c>
      <c r="E1790" s="34">
        <v>49348.46</v>
      </c>
      <c r="F1790" s="34">
        <v>145.63</v>
      </c>
      <c r="G1790" s="34">
        <v>1298.8399999999999</v>
      </c>
      <c r="H1790" s="34">
        <v>47.08</v>
      </c>
    </row>
    <row r="1791" spans="1:8" x14ac:dyDescent="0.35">
      <c r="A1791" s="8" t="s">
        <v>24</v>
      </c>
      <c r="B1791" s="33">
        <v>2020</v>
      </c>
      <c r="C1791" s="8" t="s">
        <v>13</v>
      </c>
      <c r="D1791" s="33">
        <v>47081.61</v>
      </c>
      <c r="E1791" s="34">
        <v>45557.24</v>
      </c>
      <c r="F1791" s="34">
        <v>136.57</v>
      </c>
      <c r="G1791" s="34">
        <v>288.76</v>
      </c>
      <c r="H1791" s="34">
        <v>38.58</v>
      </c>
    </row>
    <row r="1792" spans="1:8" x14ac:dyDescent="0.35">
      <c r="A1792" s="8" t="s">
        <v>33</v>
      </c>
      <c r="B1792" s="33">
        <v>2023</v>
      </c>
      <c r="C1792" s="8" t="s">
        <v>25</v>
      </c>
      <c r="D1792" s="33">
        <v>7353.5</v>
      </c>
      <c r="E1792" s="34">
        <v>6107.4</v>
      </c>
      <c r="F1792" s="34">
        <v>166.22</v>
      </c>
      <c r="G1792" s="34">
        <v>123.76</v>
      </c>
      <c r="H1792" s="34">
        <v>32.85</v>
      </c>
    </row>
    <row r="1793" spans="1:8" x14ac:dyDescent="0.35">
      <c r="A1793" s="8" t="s">
        <v>27</v>
      </c>
      <c r="B1793" s="33">
        <v>2021</v>
      </c>
      <c r="C1793" s="8" t="s">
        <v>25</v>
      </c>
      <c r="D1793" s="33">
        <v>45408.01</v>
      </c>
      <c r="E1793" s="34">
        <v>51287.28</v>
      </c>
      <c r="F1793" s="34">
        <v>94.93</v>
      </c>
      <c r="G1793" s="34">
        <v>436.99</v>
      </c>
      <c r="H1793" s="34">
        <v>52.57</v>
      </c>
    </row>
    <row r="1794" spans="1:8" x14ac:dyDescent="0.35">
      <c r="A1794" s="8" t="s">
        <v>18</v>
      </c>
      <c r="B1794" s="33">
        <v>2018</v>
      </c>
      <c r="C1794" s="8" t="s">
        <v>20</v>
      </c>
      <c r="D1794" s="33">
        <v>39429.65</v>
      </c>
      <c r="E1794" s="34">
        <v>37256.49</v>
      </c>
      <c r="F1794" s="34">
        <v>26.06</v>
      </c>
      <c r="G1794" s="34">
        <v>584.29999999999995</v>
      </c>
      <c r="H1794" s="34">
        <v>60.62</v>
      </c>
    </row>
    <row r="1795" spans="1:8" x14ac:dyDescent="0.35">
      <c r="A1795" s="8" t="s">
        <v>12</v>
      </c>
      <c r="B1795" s="33">
        <v>2020</v>
      </c>
      <c r="C1795" s="8" t="s">
        <v>13</v>
      </c>
      <c r="D1795" s="33">
        <v>32712.11</v>
      </c>
      <c r="E1795" s="34">
        <v>30451.14</v>
      </c>
      <c r="F1795" s="34">
        <v>140.59</v>
      </c>
      <c r="G1795" s="34">
        <v>359.67</v>
      </c>
      <c r="H1795" s="34">
        <v>62.78</v>
      </c>
    </row>
    <row r="1796" spans="1:8" x14ac:dyDescent="0.35">
      <c r="A1796" s="8" t="s">
        <v>17</v>
      </c>
      <c r="B1796" s="33">
        <v>2023</v>
      </c>
      <c r="C1796" s="8" t="s">
        <v>22</v>
      </c>
      <c r="D1796" s="33">
        <v>31398.560000000001</v>
      </c>
      <c r="E1796" s="34">
        <v>35945.1</v>
      </c>
      <c r="F1796" s="34">
        <v>29.25</v>
      </c>
      <c r="G1796" s="34">
        <v>627.03</v>
      </c>
      <c r="H1796" s="34">
        <v>36.15</v>
      </c>
    </row>
    <row r="1797" spans="1:8" x14ac:dyDescent="0.35">
      <c r="A1797" s="8" t="s">
        <v>17</v>
      </c>
      <c r="B1797" s="33">
        <v>2020</v>
      </c>
      <c r="C1797" s="8" t="s">
        <v>15</v>
      </c>
      <c r="D1797" s="33">
        <v>8367.92</v>
      </c>
      <c r="E1797" s="34">
        <v>8949.16</v>
      </c>
      <c r="F1797" s="34">
        <v>168.54</v>
      </c>
      <c r="G1797" s="34">
        <v>1387.92</v>
      </c>
      <c r="H1797" s="34">
        <v>62.87</v>
      </c>
    </row>
    <row r="1798" spans="1:8" x14ac:dyDescent="0.35">
      <c r="A1798" s="8" t="s">
        <v>29</v>
      </c>
      <c r="B1798" s="33">
        <v>2022</v>
      </c>
      <c r="C1798" s="8" t="s">
        <v>9</v>
      </c>
      <c r="D1798" s="33">
        <v>15003.92</v>
      </c>
      <c r="E1798" s="34">
        <v>13428.76</v>
      </c>
      <c r="F1798" s="34">
        <v>70.34</v>
      </c>
      <c r="G1798" s="34">
        <v>1150.31</v>
      </c>
      <c r="H1798" s="34">
        <v>69.510000000000005</v>
      </c>
    </row>
    <row r="1799" spans="1:8" x14ac:dyDescent="0.35">
      <c r="A1799" s="8" t="s">
        <v>27</v>
      </c>
      <c r="B1799" s="33">
        <v>2019</v>
      </c>
      <c r="C1799" s="8" t="s">
        <v>13</v>
      </c>
      <c r="D1799" s="33">
        <v>49131.040000000001</v>
      </c>
      <c r="E1799" s="34">
        <v>49173.08</v>
      </c>
      <c r="F1799" s="34">
        <v>150.52000000000001</v>
      </c>
      <c r="G1799" s="34">
        <v>148.4</v>
      </c>
      <c r="H1799" s="34">
        <v>47.84</v>
      </c>
    </row>
    <row r="1800" spans="1:8" x14ac:dyDescent="0.35">
      <c r="A1800" s="8" t="s">
        <v>10</v>
      </c>
      <c r="B1800" s="33">
        <v>2022</v>
      </c>
      <c r="C1800" s="8" t="s">
        <v>9</v>
      </c>
      <c r="D1800" s="33">
        <v>4892.76</v>
      </c>
      <c r="E1800" s="34">
        <v>5052.8599999999997</v>
      </c>
      <c r="F1800" s="34">
        <v>28.46</v>
      </c>
      <c r="G1800" s="34">
        <v>981.08</v>
      </c>
      <c r="H1800" s="34">
        <v>52.17</v>
      </c>
    </row>
    <row r="1801" spans="1:8" x14ac:dyDescent="0.35">
      <c r="A1801" s="8" t="s">
        <v>33</v>
      </c>
      <c r="B1801" s="33">
        <v>2021</v>
      </c>
      <c r="C1801" s="8" t="s">
        <v>9</v>
      </c>
      <c r="D1801" s="33">
        <v>30764.52</v>
      </c>
      <c r="E1801" s="34">
        <v>28671.75</v>
      </c>
      <c r="F1801" s="34">
        <v>47.98</v>
      </c>
      <c r="G1801" s="34">
        <v>1127.76</v>
      </c>
      <c r="H1801" s="34">
        <v>60.98</v>
      </c>
    </row>
    <row r="1802" spans="1:8" x14ac:dyDescent="0.35">
      <c r="A1802" s="8" t="s">
        <v>28</v>
      </c>
      <c r="B1802" s="33">
        <v>2022</v>
      </c>
      <c r="C1802" s="8" t="s">
        <v>20</v>
      </c>
      <c r="D1802" s="33">
        <v>517.61</v>
      </c>
      <c r="E1802" s="34">
        <v>576.78</v>
      </c>
      <c r="F1802" s="34">
        <v>60.93</v>
      </c>
      <c r="G1802" s="34">
        <v>245.82</v>
      </c>
      <c r="H1802" s="34">
        <v>35.85</v>
      </c>
    </row>
    <row r="1803" spans="1:8" x14ac:dyDescent="0.35">
      <c r="A1803" s="8" t="s">
        <v>29</v>
      </c>
      <c r="B1803" s="33">
        <v>2018</v>
      </c>
      <c r="C1803" s="8" t="s">
        <v>19</v>
      </c>
      <c r="D1803" s="33">
        <v>19970.490000000002</v>
      </c>
      <c r="E1803" s="34">
        <v>22580.080000000002</v>
      </c>
      <c r="F1803" s="34">
        <v>65.239999999999995</v>
      </c>
      <c r="G1803" s="34">
        <v>1239.8900000000001</v>
      </c>
      <c r="H1803" s="34">
        <v>34.409999999999997</v>
      </c>
    </row>
    <row r="1804" spans="1:8" x14ac:dyDescent="0.35">
      <c r="A1804" s="8" t="s">
        <v>21</v>
      </c>
      <c r="B1804" s="33">
        <v>2024</v>
      </c>
      <c r="C1804" s="8" t="s">
        <v>25</v>
      </c>
      <c r="D1804" s="33">
        <v>33519.800000000003</v>
      </c>
      <c r="E1804" s="34">
        <v>36757.81</v>
      </c>
      <c r="F1804" s="34">
        <v>161.69</v>
      </c>
      <c r="G1804" s="34">
        <v>276.08</v>
      </c>
      <c r="H1804" s="34">
        <v>56.4</v>
      </c>
    </row>
    <row r="1805" spans="1:8" x14ac:dyDescent="0.35">
      <c r="A1805" s="8" t="s">
        <v>14</v>
      </c>
      <c r="B1805" s="33">
        <v>2020</v>
      </c>
      <c r="C1805" s="8" t="s">
        <v>15</v>
      </c>
      <c r="D1805" s="33">
        <v>46643.08</v>
      </c>
      <c r="E1805" s="34">
        <v>49785.97</v>
      </c>
      <c r="F1805" s="34">
        <v>34.1</v>
      </c>
      <c r="G1805" s="34">
        <v>1310.7</v>
      </c>
      <c r="H1805" s="34">
        <v>48.43</v>
      </c>
    </row>
    <row r="1806" spans="1:8" x14ac:dyDescent="0.35">
      <c r="A1806" s="8" t="s">
        <v>10</v>
      </c>
      <c r="B1806" s="33">
        <v>2024</v>
      </c>
      <c r="C1806" s="8" t="s">
        <v>13</v>
      </c>
      <c r="D1806" s="33">
        <v>26014.74</v>
      </c>
      <c r="E1806" s="34">
        <v>22046.11</v>
      </c>
      <c r="F1806" s="34">
        <v>139.72</v>
      </c>
      <c r="G1806" s="34">
        <v>30.95</v>
      </c>
      <c r="H1806" s="34">
        <v>64.94</v>
      </c>
    </row>
    <row r="1807" spans="1:8" x14ac:dyDescent="0.35">
      <c r="A1807" s="8" t="s">
        <v>21</v>
      </c>
      <c r="B1807" s="33">
        <v>2021</v>
      </c>
      <c r="C1807" s="8" t="s">
        <v>25</v>
      </c>
      <c r="D1807" s="33">
        <v>3799.48</v>
      </c>
      <c r="E1807" s="34">
        <v>3099.82</v>
      </c>
      <c r="F1807" s="34">
        <v>156.94</v>
      </c>
      <c r="G1807" s="34">
        <v>1337.82</v>
      </c>
      <c r="H1807" s="34">
        <v>31.69</v>
      </c>
    </row>
    <row r="1808" spans="1:8" x14ac:dyDescent="0.35">
      <c r="A1808" s="8" t="s">
        <v>29</v>
      </c>
      <c r="B1808" s="33">
        <v>2018</v>
      </c>
      <c r="C1808" s="8" t="s">
        <v>9</v>
      </c>
      <c r="D1808" s="33">
        <v>14126.29</v>
      </c>
      <c r="E1808" s="34">
        <v>16893.560000000001</v>
      </c>
      <c r="F1808" s="34">
        <v>175.41</v>
      </c>
      <c r="G1808" s="34">
        <v>875.65</v>
      </c>
      <c r="H1808" s="34">
        <v>50.09</v>
      </c>
    </row>
    <row r="1809" spans="1:8" x14ac:dyDescent="0.35">
      <c r="A1809" s="8" t="s">
        <v>33</v>
      </c>
      <c r="B1809" s="33">
        <v>2018</v>
      </c>
      <c r="C1809" s="8" t="s">
        <v>19</v>
      </c>
      <c r="D1809" s="33">
        <v>45602.44</v>
      </c>
      <c r="E1809" s="34">
        <v>40879.26</v>
      </c>
      <c r="F1809" s="34">
        <v>149.76</v>
      </c>
      <c r="G1809" s="34">
        <v>951.58</v>
      </c>
      <c r="H1809" s="34">
        <v>51.83</v>
      </c>
    </row>
    <row r="1810" spans="1:8" x14ac:dyDescent="0.35">
      <c r="A1810" s="8" t="s">
        <v>23</v>
      </c>
      <c r="B1810" s="33">
        <v>2021</v>
      </c>
      <c r="C1810" s="8" t="s">
        <v>25</v>
      </c>
      <c r="D1810" s="33">
        <v>41470.400000000001</v>
      </c>
      <c r="E1810" s="34">
        <v>45018.64</v>
      </c>
      <c r="F1810" s="34">
        <v>105.89</v>
      </c>
      <c r="G1810" s="34">
        <v>873</v>
      </c>
      <c r="H1810" s="34">
        <v>63</v>
      </c>
    </row>
    <row r="1811" spans="1:8" x14ac:dyDescent="0.35">
      <c r="A1811" s="8" t="s">
        <v>8</v>
      </c>
      <c r="B1811" s="33">
        <v>2022</v>
      </c>
      <c r="C1811" s="8" t="s">
        <v>22</v>
      </c>
      <c r="D1811" s="33">
        <v>27743.51</v>
      </c>
      <c r="E1811" s="34">
        <v>25956.39</v>
      </c>
      <c r="F1811" s="34">
        <v>91.64</v>
      </c>
      <c r="G1811" s="34">
        <v>163.76</v>
      </c>
      <c r="H1811" s="34">
        <v>34.36</v>
      </c>
    </row>
    <row r="1812" spans="1:8" x14ac:dyDescent="0.35">
      <c r="A1812" s="8" t="s">
        <v>24</v>
      </c>
      <c r="B1812" s="33">
        <v>2023</v>
      </c>
      <c r="C1812" s="8" t="s">
        <v>13</v>
      </c>
      <c r="D1812" s="33">
        <v>38649.18</v>
      </c>
      <c r="E1812" s="34">
        <v>31579.18</v>
      </c>
      <c r="F1812" s="34">
        <v>56.11</v>
      </c>
      <c r="G1812" s="34">
        <v>814.16</v>
      </c>
      <c r="H1812" s="34">
        <v>60.69</v>
      </c>
    </row>
    <row r="1813" spans="1:8" x14ac:dyDescent="0.35">
      <c r="A1813" s="8" t="s">
        <v>8</v>
      </c>
      <c r="B1813" s="33">
        <v>2021</v>
      </c>
      <c r="C1813" s="8" t="s">
        <v>20</v>
      </c>
      <c r="D1813" s="33">
        <v>36479.51</v>
      </c>
      <c r="E1813" s="34">
        <v>40488.370000000003</v>
      </c>
      <c r="F1813" s="34">
        <v>167.63</v>
      </c>
      <c r="G1813" s="34">
        <v>146.37</v>
      </c>
      <c r="H1813" s="34">
        <v>58.45</v>
      </c>
    </row>
    <row r="1814" spans="1:8" x14ac:dyDescent="0.35">
      <c r="A1814" s="8" t="s">
        <v>12</v>
      </c>
      <c r="B1814" s="33">
        <v>2018</v>
      </c>
      <c r="C1814" s="8" t="s">
        <v>15</v>
      </c>
      <c r="D1814" s="33">
        <v>17394.53</v>
      </c>
      <c r="E1814" s="34">
        <v>18757.29</v>
      </c>
      <c r="F1814" s="34">
        <v>154.52000000000001</v>
      </c>
      <c r="G1814" s="34">
        <v>359.36</v>
      </c>
      <c r="H1814" s="34">
        <v>41.04</v>
      </c>
    </row>
    <row r="1815" spans="1:8" x14ac:dyDescent="0.35">
      <c r="A1815" s="8" t="s">
        <v>16</v>
      </c>
      <c r="B1815" s="33">
        <v>2019</v>
      </c>
      <c r="C1815" s="8" t="s">
        <v>11</v>
      </c>
      <c r="D1815" s="33">
        <v>30287.13</v>
      </c>
      <c r="E1815" s="34">
        <v>28878.12</v>
      </c>
      <c r="F1815" s="34">
        <v>54.33</v>
      </c>
      <c r="G1815" s="34">
        <v>596.44000000000005</v>
      </c>
      <c r="H1815" s="34">
        <v>49.38</v>
      </c>
    </row>
    <row r="1816" spans="1:8" x14ac:dyDescent="0.35">
      <c r="A1816" s="8" t="s">
        <v>29</v>
      </c>
      <c r="B1816" s="33">
        <v>2022</v>
      </c>
      <c r="C1816" s="8" t="s">
        <v>9</v>
      </c>
      <c r="D1816" s="33">
        <v>26025.35</v>
      </c>
      <c r="E1816" s="34">
        <v>26034.02</v>
      </c>
      <c r="F1816" s="34">
        <v>75.12</v>
      </c>
      <c r="G1816" s="34">
        <v>256.32</v>
      </c>
      <c r="H1816" s="34">
        <v>53.89</v>
      </c>
    </row>
    <row r="1817" spans="1:8" x14ac:dyDescent="0.35">
      <c r="A1817" s="8" t="s">
        <v>18</v>
      </c>
      <c r="B1817" s="33">
        <v>2018</v>
      </c>
      <c r="C1817" s="8" t="s">
        <v>22</v>
      </c>
      <c r="D1817" s="33">
        <v>23048.799999999999</v>
      </c>
      <c r="E1817" s="34">
        <v>27491.11</v>
      </c>
      <c r="F1817" s="34">
        <v>142.76</v>
      </c>
      <c r="G1817" s="34">
        <v>1006.54</v>
      </c>
      <c r="H1817" s="34">
        <v>37.020000000000003</v>
      </c>
    </row>
    <row r="1818" spans="1:8" x14ac:dyDescent="0.35">
      <c r="A1818" s="8" t="s">
        <v>34</v>
      </c>
      <c r="B1818" s="33">
        <v>2023</v>
      </c>
      <c r="C1818" s="8" t="s">
        <v>11</v>
      </c>
      <c r="D1818" s="33">
        <v>19438.29</v>
      </c>
      <c r="E1818" s="34">
        <v>22652.07</v>
      </c>
      <c r="F1818" s="34">
        <v>86.85</v>
      </c>
      <c r="G1818" s="34">
        <v>865.23</v>
      </c>
      <c r="H1818" s="34">
        <v>36.729999999999997</v>
      </c>
    </row>
    <row r="1819" spans="1:8" x14ac:dyDescent="0.35">
      <c r="A1819" s="8" t="s">
        <v>33</v>
      </c>
      <c r="B1819" s="33">
        <v>2019</v>
      </c>
      <c r="C1819" s="8" t="s">
        <v>11</v>
      </c>
      <c r="D1819" s="33">
        <v>40107.69</v>
      </c>
      <c r="E1819" s="34">
        <v>32976.720000000001</v>
      </c>
      <c r="F1819" s="34">
        <v>95.88</v>
      </c>
      <c r="G1819" s="34">
        <v>40.19</v>
      </c>
      <c r="H1819" s="34">
        <v>31.13</v>
      </c>
    </row>
    <row r="1820" spans="1:8" x14ac:dyDescent="0.35">
      <c r="A1820" s="8" t="s">
        <v>35</v>
      </c>
      <c r="B1820" s="33">
        <v>2022</v>
      </c>
      <c r="C1820" s="8" t="s">
        <v>22</v>
      </c>
      <c r="D1820" s="33">
        <v>19155.88</v>
      </c>
      <c r="E1820" s="34">
        <v>17069.740000000002</v>
      </c>
      <c r="F1820" s="34">
        <v>33.68</v>
      </c>
      <c r="G1820" s="34">
        <v>12.54</v>
      </c>
      <c r="H1820" s="34">
        <v>53.73</v>
      </c>
    </row>
    <row r="1821" spans="1:8" x14ac:dyDescent="0.35">
      <c r="A1821" s="8" t="s">
        <v>32</v>
      </c>
      <c r="B1821" s="33">
        <v>2024</v>
      </c>
      <c r="C1821" s="8" t="s">
        <v>20</v>
      </c>
      <c r="D1821" s="33">
        <v>21004.82</v>
      </c>
      <c r="E1821" s="34">
        <v>16927.09</v>
      </c>
      <c r="F1821" s="34">
        <v>109.2</v>
      </c>
      <c r="G1821" s="34">
        <v>840.09</v>
      </c>
      <c r="H1821" s="34">
        <v>39.94</v>
      </c>
    </row>
    <row r="1822" spans="1:8" x14ac:dyDescent="0.35">
      <c r="A1822" s="8" t="s">
        <v>16</v>
      </c>
      <c r="B1822" s="33">
        <v>2023</v>
      </c>
      <c r="C1822" s="8" t="s">
        <v>13</v>
      </c>
      <c r="D1822" s="33">
        <v>47035.68</v>
      </c>
      <c r="E1822" s="34">
        <v>52552.41</v>
      </c>
      <c r="F1822" s="34">
        <v>43.53</v>
      </c>
      <c r="G1822" s="34">
        <v>187.69</v>
      </c>
      <c r="H1822" s="34">
        <v>46.27</v>
      </c>
    </row>
    <row r="1823" spans="1:8" x14ac:dyDescent="0.35">
      <c r="A1823" s="8" t="s">
        <v>21</v>
      </c>
      <c r="B1823" s="33">
        <v>2019</v>
      </c>
      <c r="C1823" s="8" t="s">
        <v>15</v>
      </c>
      <c r="D1823" s="33">
        <v>17002.3</v>
      </c>
      <c r="E1823" s="34">
        <v>18242.84</v>
      </c>
      <c r="F1823" s="34">
        <v>150.77000000000001</v>
      </c>
      <c r="G1823" s="34">
        <v>112.79</v>
      </c>
      <c r="H1823" s="34">
        <v>49.48</v>
      </c>
    </row>
    <row r="1824" spans="1:8" x14ac:dyDescent="0.35">
      <c r="A1824" s="8" t="s">
        <v>8</v>
      </c>
      <c r="B1824" s="33">
        <v>2024</v>
      </c>
      <c r="C1824" s="8" t="s">
        <v>20</v>
      </c>
      <c r="D1824" s="33">
        <v>30731.56</v>
      </c>
      <c r="E1824" s="34">
        <v>35981.040000000001</v>
      </c>
      <c r="F1824" s="34">
        <v>185.96</v>
      </c>
      <c r="G1824" s="34">
        <v>986.66</v>
      </c>
      <c r="H1824" s="34">
        <v>41.94</v>
      </c>
    </row>
    <row r="1825" spans="1:8" x14ac:dyDescent="0.35">
      <c r="A1825" s="8" t="s">
        <v>33</v>
      </c>
      <c r="B1825" s="33">
        <v>2020</v>
      </c>
      <c r="C1825" s="8" t="s">
        <v>25</v>
      </c>
      <c r="D1825" s="33">
        <v>13499.98</v>
      </c>
      <c r="E1825" s="34">
        <v>13593.82</v>
      </c>
      <c r="F1825" s="34">
        <v>136.44999999999999</v>
      </c>
      <c r="G1825" s="34">
        <v>778.31</v>
      </c>
      <c r="H1825" s="34">
        <v>31.46</v>
      </c>
    </row>
    <row r="1826" spans="1:8" x14ac:dyDescent="0.35">
      <c r="A1826" s="8" t="s">
        <v>29</v>
      </c>
      <c r="B1826" s="33">
        <v>2024</v>
      </c>
      <c r="C1826" s="8" t="s">
        <v>13</v>
      </c>
      <c r="D1826" s="33">
        <v>14592.73</v>
      </c>
      <c r="E1826" s="34">
        <v>14443.07</v>
      </c>
      <c r="F1826" s="34">
        <v>76.33</v>
      </c>
      <c r="G1826" s="34">
        <v>752.73</v>
      </c>
      <c r="H1826" s="34">
        <v>55.75</v>
      </c>
    </row>
    <row r="1827" spans="1:8" x14ac:dyDescent="0.35">
      <c r="A1827" s="8" t="s">
        <v>26</v>
      </c>
      <c r="B1827" s="33">
        <v>2024</v>
      </c>
      <c r="C1827" s="8" t="s">
        <v>13</v>
      </c>
      <c r="D1827" s="33">
        <v>28942.01</v>
      </c>
      <c r="E1827" s="34">
        <v>26738.86</v>
      </c>
      <c r="F1827" s="34">
        <v>47.05</v>
      </c>
      <c r="G1827" s="34">
        <v>879.48</v>
      </c>
      <c r="H1827" s="34">
        <v>55.25</v>
      </c>
    </row>
    <row r="1828" spans="1:8" x14ac:dyDescent="0.35">
      <c r="A1828" s="8" t="s">
        <v>24</v>
      </c>
      <c r="B1828" s="33">
        <v>2023</v>
      </c>
      <c r="C1828" s="8" t="s">
        <v>22</v>
      </c>
      <c r="D1828" s="33">
        <v>8312.01</v>
      </c>
      <c r="E1828" s="34">
        <v>7442.82</v>
      </c>
      <c r="F1828" s="34">
        <v>106.56</v>
      </c>
      <c r="G1828" s="34">
        <v>929.78</v>
      </c>
      <c r="H1828" s="34">
        <v>47.64</v>
      </c>
    </row>
    <row r="1829" spans="1:8" x14ac:dyDescent="0.35">
      <c r="A1829" s="8" t="s">
        <v>29</v>
      </c>
      <c r="B1829" s="33">
        <v>2020</v>
      </c>
      <c r="C1829" s="8" t="s">
        <v>11</v>
      </c>
      <c r="D1829" s="33">
        <v>16770.54</v>
      </c>
      <c r="E1829" s="34">
        <v>14492.63</v>
      </c>
      <c r="F1829" s="34">
        <v>131.47999999999999</v>
      </c>
      <c r="G1829" s="34">
        <v>380.8</v>
      </c>
      <c r="H1829" s="34">
        <v>46.97</v>
      </c>
    </row>
    <row r="1830" spans="1:8" x14ac:dyDescent="0.35">
      <c r="A1830" s="8" t="s">
        <v>27</v>
      </c>
      <c r="B1830" s="33">
        <v>2018</v>
      </c>
      <c r="C1830" s="8" t="s">
        <v>11</v>
      </c>
      <c r="D1830" s="33">
        <v>46680.480000000003</v>
      </c>
      <c r="E1830" s="34">
        <v>40190.28</v>
      </c>
      <c r="F1830" s="34">
        <v>28.28</v>
      </c>
      <c r="G1830" s="34">
        <v>24.19</v>
      </c>
      <c r="H1830" s="34">
        <v>66.75</v>
      </c>
    </row>
    <row r="1831" spans="1:8" x14ac:dyDescent="0.35">
      <c r="A1831" s="8" t="s">
        <v>26</v>
      </c>
      <c r="B1831" s="33">
        <v>2018</v>
      </c>
      <c r="C1831" s="8" t="s">
        <v>11</v>
      </c>
      <c r="D1831" s="33">
        <v>18248.77</v>
      </c>
      <c r="E1831" s="34">
        <v>16599.39</v>
      </c>
      <c r="F1831" s="34">
        <v>152.43</v>
      </c>
      <c r="G1831" s="34">
        <v>417.82</v>
      </c>
      <c r="H1831" s="34">
        <v>49.24</v>
      </c>
    </row>
    <row r="1832" spans="1:8" x14ac:dyDescent="0.35">
      <c r="A1832" s="8" t="s">
        <v>16</v>
      </c>
      <c r="B1832" s="33">
        <v>2024</v>
      </c>
      <c r="C1832" s="8" t="s">
        <v>9</v>
      </c>
      <c r="D1832" s="33">
        <v>12090.15</v>
      </c>
      <c r="E1832" s="34">
        <v>10281.780000000001</v>
      </c>
      <c r="F1832" s="34">
        <v>193.08</v>
      </c>
      <c r="G1832" s="34">
        <v>1288.6500000000001</v>
      </c>
      <c r="H1832" s="34">
        <v>68.67</v>
      </c>
    </row>
    <row r="1833" spans="1:8" x14ac:dyDescent="0.35">
      <c r="A1833" s="8" t="s">
        <v>35</v>
      </c>
      <c r="B1833" s="33">
        <v>2021</v>
      </c>
      <c r="C1833" s="8" t="s">
        <v>19</v>
      </c>
      <c r="D1833" s="33">
        <v>47227.73</v>
      </c>
      <c r="E1833" s="34">
        <v>40158.85</v>
      </c>
      <c r="F1833" s="34">
        <v>28.15</v>
      </c>
      <c r="G1833" s="34">
        <v>909.21</v>
      </c>
      <c r="H1833" s="34">
        <v>47.31</v>
      </c>
    </row>
    <row r="1834" spans="1:8" x14ac:dyDescent="0.35">
      <c r="A1834" s="8" t="s">
        <v>30</v>
      </c>
      <c r="B1834" s="33">
        <v>2021</v>
      </c>
      <c r="C1834" s="8" t="s">
        <v>15</v>
      </c>
      <c r="D1834" s="33">
        <v>21466.799999999999</v>
      </c>
      <c r="E1834" s="34">
        <v>20122.080000000002</v>
      </c>
      <c r="F1834" s="34">
        <v>128.44</v>
      </c>
      <c r="G1834" s="34">
        <v>1146.07</v>
      </c>
      <c r="H1834" s="34">
        <v>65.010000000000005</v>
      </c>
    </row>
    <row r="1835" spans="1:8" x14ac:dyDescent="0.35">
      <c r="A1835" s="8" t="s">
        <v>31</v>
      </c>
      <c r="B1835" s="33">
        <v>2018</v>
      </c>
      <c r="C1835" s="8" t="s">
        <v>19</v>
      </c>
      <c r="D1835" s="33">
        <v>26569.77</v>
      </c>
      <c r="E1835" s="34">
        <v>27208.17</v>
      </c>
      <c r="F1835" s="34">
        <v>102.15</v>
      </c>
      <c r="G1835" s="34">
        <v>291.69</v>
      </c>
      <c r="H1835" s="34">
        <v>30.84</v>
      </c>
    </row>
    <row r="1836" spans="1:8" x14ac:dyDescent="0.35">
      <c r="A1836" s="8" t="s">
        <v>14</v>
      </c>
      <c r="B1836" s="33">
        <v>2021</v>
      </c>
      <c r="C1836" s="8" t="s">
        <v>25</v>
      </c>
      <c r="D1836" s="33">
        <v>37429.54</v>
      </c>
      <c r="E1836" s="34">
        <v>39656.050000000003</v>
      </c>
      <c r="F1836" s="34">
        <v>55.44</v>
      </c>
      <c r="G1836" s="34">
        <v>384.5</v>
      </c>
      <c r="H1836" s="34">
        <v>45.85</v>
      </c>
    </row>
    <row r="1837" spans="1:8" x14ac:dyDescent="0.35">
      <c r="A1837" s="8" t="s">
        <v>10</v>
      </c>
      <c r="B1837" s="33">
        <v>2024</v>
      </c>
      <c r="C1837" s="8" t="s">
        <v>15</v>
      </c>
      <c r="D1837" s="33">
        <v>41578.83</v>
      </c>
      <c r="E1837" s="34">
        <v>37298.89</v>
      </c>
      <c r="F1837" s="34">
        <v>136.07</v>
      </c>
      <c r="G1837" s="34">
        <v>901.48</v>
      </c>
      <c r="H1837" s="34">
        <v>58.37</v>
      </c>
    </row>
    <row r="1838" spans="1:8" x14ac:dyDescent="0.35">
      <c r="A1838" s="8" t="s">
        <v>33</v>
      </c>
      <c r="B1838" s="33">
        <v>2020</v>
      </c>
      <c r="C1838" s="8" t="s">
        <v>20</v>
      </c>
      <c r="D1838" s="33">
        <v>45191.43</v>
      </c>
      <c r="E1838" s="34">
        <v>45956.79</v>
      </c>
      <c r="F1838" s="34">
        <v>57.02</v>
      </c>
      <c r="G1838" s="34">
        <v>1271.31</v>
      </c>
      <c r="H1838" s="34">
        <v>47.09</v>
      </c>
    </row>
    <row r="1839" spans="1:8" x14ac:dyDescent="0.35">
      <c r="A1839" s="8" t="s">
        <v>35</v>
      </c>
      <c r="B1839" s="33">
        <v>2022</v>
      </c>
      <c r="C1839" s="8" t="s">
        <v>20</v>
      </c>
      <c r="D1839" s="33">
        <v>34891.839999999997</v>
      </c>
      <c r="E1839" s="34">
        <v>31559.15</v>
      </c>
      <c r="F1839" s="34">
        <v>141.44999999999999</v>
      </c>
      <c r="G1839" s="34">
        <v>434.77</v>
      </c>
      <c r="H1839" s="34">
        <v>52.19</v>
      </c>
    </row>
    <row r="1840" spans="1:8" x14ac:dyDescent="0.35">
      <c r="A1840" s="8" t="s">
        <v>32</v>
      </c>
      <c r="B1840" s="33">
        <v>2018</v>
      </c>
      <c r="C1840" s="8" t="s">
        <v>22</v>
      </c>
      <c r="D1840" s="33">
        <v>26035.57</v>
      </c>
      <c r="E1840" s="34">
        <v>24115.43</v>
      </c>
      <c r="F1840" s="34">
        <v>39.01</v>
      </c>
      <c r="G1840" s="34">
        <v>1082.3399999999999</v>
      </c>
      <c r="H1840" s="34">
        <v>38.5</v>
      </c>
    </row>
    <row r="1841" spans="1:8" x14ac:dyDescent="0.35">
      <c r="A1841" s="8" t="s">
        <v>29</v>
      </c>
      <c r="B1841" s="33">
        <v>2019</v>
      </c>
      <c r="C1841" s="8" t="s">
        <v>20</v>
      </c>
      <c r="D1841" s="33">
        <v>12016.56</v>
      </c>
      <c r="E1841" s="34">
        <v>10628.92</v>
      </c>
      <c r="F1841" s="34">
        <v>110.62</v>
      </c>
      <c r="G1841" s="34">
        <v>331.49</v>
      </c>
      <c r="H1841" s="34">
        <v>35.020000000000003</v>
      </c>
    </row>
    <row r="1842" spans="1:8" x14ac:dyDescent="0.35">
      <c r="A1842" s="8" t="s">
        <v>24</v>
      </c>
      <c r="B1842" s="33">
        <v>2022</v>
      </c>
      <c r="C1842" s="8" t="s">
        <v>20</v>
      </c>
      <c r="D1842" s="33">
        <v>5391.43</v>
      </c>
      <c r="E1842" s="34">
        <v>6068.79</v>
      </c>
      <c r="F1842" s="34">
        <v>138.09</v>
      </c>
      <c r="G1842" s="34">
        <v>122.74</v>
      </c>
      <c r="H1842" s="34">
        <v>68.8</v>
      </c>
    </row>
    <row r="1843" spans="1:8" x14ac:dyDescent="0.35">
      <c r="A1843" s="8" t="s">
        <v>27</v>
      </c>
      <c r="B1843" s="33">
        <v>2018</v>
      </c>
      <c r="C1843" s="8" t="s">
        <v>13</v>
      </c>
      <c r="D1843" s="33">
        <v>27923.07</v>
      </c>
      <c r="E1843" s="34">
        <v>29009.89</v>
      </c>
      <c r="F1843" s="34">
        <v>111.9</v>
      </c>
      <c r="G1843" s="34">
        <v>1185.6500000000001</v>
      </c>
      <c r="H1843" s="34">
        <v>37.15</v>
      </c>
    </row>
    <row r="1844" spans="1:8" x14ac:dyDescent="0.35">
      <c r="A1844" s="8" t="s">
        <v>26</v>
      </c>
      <c r="B1844" s="33">
        <v>2020</v>
      </c>
      <c r="C1844" s="8" t="s">
        <v>15</v>
      </c>
      <c r="D1844" s="33">
        <v>38838.74</v>
      </c>
      <c r="E1844" s="34">
        <v>32123.22</v>
      </c>
      <c r="F1844" s="34">
        <v>136.85</v>
      </c>
      <c r="G1844" s="34">
        <v>1160.6500000000001</v>
      </c>
      <c r="H1844" s="34">
        <v>45.57</v>
      </c>
    </row>
    <row r="1845" spans="1:8" x14ac:dyDescent="0.35">
      <c r="A1845" s="8" t="s">
        <v>34</v>
      </c>
      <c r="B1845" s="33">
        <v>2018</v>
      </c>
      <c r="C1845" s="8" t="s">
        <v>22</v>
      </c>
      <c r="D1845" s="33">
        <v>21937.45</v>
      </c>
      <c r="E1845" s="34">
        <v>23241.1</v>
      </c>
      <c r="F1845" s="34">
        <v>87.89</v>
      </c>
      <c r="G1845" s="34">
        <v>831.96</v>
      </c>
      <c r="H1845" s="34">
        <v>57.63</v>
      </c>
    </row>
    <row r="1846" spans="1:8" x14ac:dyDescent="0.35">
      <c r="A1846" s="8" t="s">
        <v>31</v>
      </c>
      <c r="B1846" s="33">
        <v>2019</v>
      </c>
      <c r="C1846" s="8" t="s">
        <v>22</v>
      </c>
      <c r="D1846" s="33">
        <v>4023.38</v>
      </c>
      <c r="E1846" s="34">
        <v>3768.31</v>
      </c>
      <c r="F1846" s="34">
        <v>110.69</v>
      </c>
      <c r="G1846" s="34">
        <v>1141.3</v>
      </c>
      <c r="H1846" s="34">
        <v>65.88</v>
      </c>
    </row>
    <row r="1847" spans="1:8" x14ac:dyDescent="0.35">
      <c r="A1847" s="8" t="s">
        <v>26</v>
      </c>
      <c r="B1847" s="33">
        <v>2019</v>
      </c>
      <c r="C1847" s="8" t="s">
        <v>20</v>
      </c>
      <c r="D1847" s="33">
        <v>39724.75</v>
      </c>
      <c r="E1847" s="34">
        <v>34944.07</v>
      </c>
      <c r="F1847" s="34">
        <v>83.38</v>
      </c>
      <c r="G1847" s="34">
        <v>77.92</v>
      </c>
      <c r="H1847" s="34">
        <v>35.68</v>
      </c>
    </row>
    <row r="1848" spans="1:8" x14ac:dyDescent="0.35">
      <c r="A1848" s="8" t="s">
        <v>32</v>
      </c>
      <c r="B1848" s="33">
        <v>2018</v>
      </c>
      <c r="C1848" s="8" t="s">
        <v>11</v>
      </c>
      <c r="D1848" s="33">
        <v>26122.94</v>
      </c>
      <c r="E1848" s="34">
        <v>29785.58</v>
      </c>
      <c r="F1848" s="34">
        <v>95.83</v>
      </c>
      <c r="G1848" s="34">
        <v>1076.6300000000001</v>
      </c>
      <c r="H1848" s="34">
        <v>53.16</v>
      </c>
    </row>
    <row r="1849" spans="1:8" x14ac:dyDescent="0.35">
      <c r="A1849" s="8" t="s">
        <v>12</v>
      </c>
      <c r="B1849" s="33">
        <v>2020</v>
      </c>
      <c r="C1849" s="8" t="s">
        <v>20</v>
      </c>
      <c r="D1849" s="33">
        <v>48970.79</v>
      </c>
      <c r="E1849" s="34">
        <v>41489.980000000003</v>
      </c>
      <c r="F1849" s="34">
        <v>73.84</v>
      </c>
      <c r="G1849" s="34">
        <v>27.3</v>
      </c>
      <c r="H1849" s="34">
        <v>59.61</v>
      </c>
    </row>
    <row r="1850" spans="1:8" x14ac:dyDescent="0.35">
      <c r="A1850" s="8" t="s">
        <v>35</v>
      </c>
      <c r="B1850" s="33">
        <v>2024</v>
      </c>
      <c r="C1850" s="8" t="s">
        <v>9</v>
      </c>
      <c r="D1850" s="33">
        <v>36283.83</v>
      </c>
      <c r="E1850" s="34">
        <v>41217.279999999999</v>
      </c>
      <c r="F1850" s="34">
        <v>56.31</v>
      </c>
      <c r="G1850" s="34">
        <v>729</v>
      </c>
      <c r="H1850" s="34">
        <v>62.54</v>
      </c>
    </row>
    <row r="1851" spans="1:8" x14ac:dyDescent="0.35">
      <c r="A1851" s="8" t="s">
        <v>24</v>
      </c>
      <c r="B1851" s="33">
        <v>2024</v>
      </c>
      <c r="C1851" s="8" t="s">
        <v>19</v>
      </c>
      <c r="D1851" s="33">
        <v>15071.26</v>
      </c>
      <c r="E1851" s="34">
        <v>16957.71</v>
      </c>
      <c r="F1851" s="34">
        <v>146.47</v>
      </c>
      <c r="G1851" s="34">
        <v>254.85</v>
      </c>
      <c r="H1851" s="34">
        <v>49.46</v>
      </c>
    </row>
    <row r="1852" spans="1:8" x14ac:dyDescent="0.35">
      <c r="A1852" s="8" t="s">
        <v>26</v>
      </c>
      <c r="B1852" s="33">
        <v>2019</v>
      </c>
      <c r="C1852" s="8" t="s">
        <v>13</v>
      </c>
      <c r="D1852" s="33">
        <v>38345.980000000003</v>
      </c>
      <c r="E1852" s="34">
        <v>44353.29</v>
      </c>
      <c r="F1852" s="34">
        <v>101.99</v>
      </c>
      <c r="G1852" s="34">
        <v>1019.78</v>
      </c>
      <c r="H1852" s="34">
        <v>61.12</v>
      </c>
    </row>
    <row r="1853" spans="1:8" x14ac:dyDescent="0.35">
      <c r="A1853" s="8" t="s">
        <v>34</v>
      </c>
      <c r="B1853" s="33">
        <v>2023</v>
      </c>
      <c r="C1853" s="8" t="s">
        <v>25</v>
      </c>
      <c r="D1853" s="33">
        <v>28659.64</v>
      </c>
      <c r="E1853" s="34">
        <v>33469.89</v>
      </c>
      <c r="F1853" s="34">
        <v>43.48</v>
      </c>
      <c r="G1853" s="34">
        <v>448.9</v>
      </c>
      <c r="H1853" s="34">
        <v>38.200000000000003</v>
      </c>
    </row>
    <row r="1854" spans="1:8" x14ac:dyDescent="0.35">
      <c r="A1854" s="8" t="s">
        <v>35</v>
      </c>
      <c r="B1854" s="33">
        <v>2023</v>
      </c>
      <c r="C1854" s="8" t="s">
        <v>22</v>
      </c>
      <c r="D1854" s="33">
        <v>22853.53</v>
      </c>
      <c r="E1854" s="34">
        <v>19743.52</v>
      </c>
      <c r="F1854" s="34">
        <v>118.02</v>
      </c>
      <c r="G1854" s="34">
        <v>1219.8399999999999</v>
      </c>
      <c r="H1854" s="34">
        <v>48.11</v>
      </c>
    </row>
    <row r="1855" spans="1:8" x14ac:dyDescent="0.35">
      <c r="A1855" s="8" t="s">
        <v>34</v>
      </c>
      <c r="B1855" s="33">
        <v>2024</v>
      </c>
      <c r="C1855" s="8" t="s">
        <v>19</v>
      </c>
      <c r="D1855" s="33">
        <v>42576.12</v>
      </c>
      <c r="E1855" s="34">
        <v>36608.89</v>
      </c>
      <c r="F1855" s="34">
        <v>122.1</v>
      </c>
      <c r="G1855" s="34">
        <v>232.32</v>
      </c>
      <c r="H1855" s="34">
        <v>49.14</v>
      </c>
    </row>
    <row r="1856" spans="1:8" x14ac:dyDescent="0.35">
      <c r="A1856" s="8" t="s">
        <v>12</v>
      </c>
      <c r="B1856" s="33">
        <v>2020</v>
      </c>
      <c r="C1856" s="8" t="s">
        <v>11</v>
      </c>
      <c r="D1856" s="33">
        <v>8655.9699999999993</v>
      </c>
      <c r="E1856" s="34">
        <v>8339.86</v>
      </c>
      <c r="F1856" s="34">
        <v>63.27</v>
      </c>
      <c r="G1856" s="34">
        <v>844.44</v>
      </c>
      <c r="H1856" s="34">
        <v>51.12</v>
      </c>
    </row>
    <row r="1857" spans="1:8" x14ac:dyDescent="0.35">
      <c r="A1857" s="8" t="s">
        <v>17</v>
      </c>
      <c r="B1857" s="33">
        <v>2020</v>
      </c>
      <c r="C1857" s="8" t="s">
        <v>25</v>
      </c>
      <c r="D1857" s="33">
        <v>37735.89</v>
      </c>
      <c r="E1857" s="34">
        <v>40260.269999999997</v>
      </c>
      <c r="F1857" s="34">
        <v>196.73</v>
      </c>
      <c r="G1857" s="34">
        <v>810.25</v>
      </c>
      <c r="H1857" s="34">
        <v>44.65</v>
      </c>
    </row>
    <row r="1858" spans="1:8" x14ac:dyDescent="0.35">
      <c r="A1858" s="8" t="s">
        <v>12</v>
      </c>
      <c r="B1858" s="33">
        <v>2024</v>
      </c>
      <c r="C1858" s="8" t="s">
        <v>20</v>
      </c>
      <c r="D1858" s="33">
        <v>9932.43</v>
      </c>
      <c r="E1858" s="34">
        <v>8383.34</v>
      </c>
      <c r="F1858" s="34">
        <v>120.27</v>
      </c>
      <c r="G1858" s="34">
        <v>908.01</v>
      </c>
      <c r="H1858" s="34">
        <v>43.93</v>
      </c>
    </row>
    <row r="1859" spans="1:8" x14ac:dyDescent="0.35">
      <c r="A1859" s="8" t="s">
        <v>27</v>
      </c>
      <c r="B1859" s="33">
        <v>2024</v>
      </c>
      <c r="C1859" s="8" t="s">
        <v>9</v>
      </c>
      <c r="D1859" s="33">
        <v>6032.18</v>
      </c>
      <c r="E1859" s="34">
        <v>6151.26</v>
      </c>
      <c r="F1859" s="34">
        <v>112.3</v>
      </c>
      <c r="G1859" s="34">
        <v>1332.45</v>
      </c>
      <c r="H1859" s="34">
        <v>52.37</v>
      </c>
    </row>
    <row r="1860" spans="1:8" x14ac:dyDescent="0.35">
      <c r="A1860" s="8" t="s">
        <v>28</v>
      </c>
      <c r="B1860" s="33">
        <v>2018</v>
      </c>
      <c r="C1860" s="8" t="s">
        <v>15</v>
      </c>
      <c r="D1860" s="33">
        <v>26056.17</v>
      </c>
      <c r="E1860" s="34">
        <v>24413.84</v>
      </c>
      <c r="F1860" s="34">
        <v>117.2</v>
      </c>
      <c r="G1860" s="34">
        <v>57.76</v>
      </c>
      <c r="H1860" s="34">
        <v>30.03</v>
      </c>
    </row>
    <row r="1861" spans="1:8" x14ac:dyDescent="0.35">
      <c r="A1861" s="8" t="s">
        <v>24</v>
      </c>
      <c r="B1861" s="33">
        <v>2018</v>
      </c>
      <c r="C1861" s="8" t="s">
        <v>25</v>
      </c>
      <c r="D1861" s="33">
        <v>14604.16</v>
      </c>
      <c r="E1861" s="34">
        <v>15194.73</v>
      </c>
      <c r="F1861" s="34">
        <v>36.29</v>
      </c>
      <c r="G1861" s="34">
        <v>339.27</v>
      </c>
      <c r="H1861" s="34">
        <v>55.25</v>
      </c>
    </row>
    <row r="1862" spans="1:8" x14ac:dyDescent="0.35">
      <c r="A1862" s="8" t="s">
        <v>24</v>
      </c>
      <c r="B1862" s="33">
        <v>2019</v>
      </c>
      <c r="C1862" s="8" t="s">
        <v>19</v>
      </c>
      <c r="D1862" s="33">
        <v>16844.8</v>
      </c>
      <c r="E1862" s="34">
        <v>17224.3</v>
      </c>
      <c r="F1862" s="34">
        <v>75.56</v>
      </c>
      <c r="G1862" s="34">
        <v>775.03</v>
      </c>
      <c r="H1862" s="34">
        <v>43.95</v>
      </c>
    </row>
    <row r="1863" spans="1:8" x14ac:dyDescent="0.35">
      <c r="A1863" s="8" t="s">
        <v>33</v>
      </c>
      <c r="B1863" s="33">
        <v>2023</v>
      </c>
      <c r="C1863" s="8" t="s">
        <v>22</v>
      </c>
      <c r="D1863" s="33">
        <v>39730.81</v>
      </c>
      <c r="E1863" s="34">
        <v>44325.47</v>
      </c>
      <c r="F1863" s="34">
        <v>163.16</v>
      </c>
      <c r="G1863" s="34">
        <v>61.71</v>
      </c>
      <c r="H1863" s="34">
        <v>46.91</v>
      </c>
    </row>
    <row r="1864" spans="1:8" x14ac:dyDescent="0.35">
      <c r="A1864" s="8" t="s">
        <v>12</v>
      </c>
      <c r="B1864" s="33">
        <v>2018</v>
      </c>
      <c r="C1864" s="8" t="s">
        <v>11</v>
      </c>
      <c r="D1864" s="33">
        <v>20966.82</v>
      </c>
      <c r="E1864" s="34">
        <v>19596.060000000001</v>
      </c>
      <c r="F1864" s="34">
        <v>193.47</v>
      </c>
      <c r="G1864" s="34">
        <v>415.21</v>
      </c>
      <c r="H1864" s="34">
        <v>52.26</v>
      </c>
    </row>
    <row r="1865" spans="1:8" x14ac:dyDescent="0.35">
      <c r="A1865" s="8" t="s">
        <v>29</v>
      </c>
      <c r="B1865" s="33">
        <v>2019</v>
      </c>
      <c r="C1865" s="8" t="s">
        <v>15</v>
      </c>
      <c r="D1865" s="33">
        <v>29516.12</v>
      </c>
      <c r="E1865" s="34">
        <v>35036.839999999997</v>
      </c>
      <c r="F1865" s="34">
        <v>56.48</v>
      </c>
      <c r="G1865" s="34">
        <v>155.84</v>
      </c>
      <c r="H1865" s="34">
        <v>35.26</v>
      </c>
    </row>
    <row r="1866" spans="1:8" x14ac:dyDescent="0.35">
      <c r="A1866" s="8" t="s">
        <v>16</v>
      </c>
      <c r="B1866" s="33">
        <v>2023</v>
      </c>
      <c r="C1866" s="8" t="s">
        <v>9</v>
      </c>
      <c r="D1866" s="33">
        <v>20208.419999999998</v>
      </c>
      <c r="E1866" s="34">
        <v>19286.57</v>
      </c>
      <c r="F1866" s="34">
        <v>182.45</v>
      </c>
      <c r="G1866" s="34">
        <v>1016.39</v>
      </c>
      <c r="H1866" s="34">
        <v>48.33</v>
      </c>
    </row>
    <row r="1867" spans="1:8" x14ac:dyDescent="0.35">
      <c r="A1867" s="8" t="s">
        <v>23</v>
      </c>
      <c r="B1867" s="33">
        <v>2020</v>
      </c>
      <c r="C1867" s="8" t="s">
        <v>25</v>
      </c>
      <c r="D1867" s="33">
        <v>26406.09</v>
      </c>
      <c r="E1867" s="34">
        <v>23352.92</v>
      </c>
      <c r="F1867" s="34">
        <v>101.98</v>
      </c>
      <c r="G1867" s="34">
        <v>386.6</v>
      </c>
      <c r="H1867" s="34">
        <v>38.29</v>
      </c>
    </row>
    <row r="1868" spans="1:8" x14ac:dyDescent="0.35">
      <c r="A1868" s="8" t="s">
        <v>8</v>
      </c>
      <c r="B1868" s="33">
        <v>2020</v>
      </c>
      <c r="C1868" s="8" t="s">
        <v>22</v>
      </c>
      <c r="D1868" s="33">
        <v>21547.95</v>
      </c>
      <c r="E1868" s="34">
        <v>21574.32</v>
      </c>
      <c r="F1868" s="34">
        <v>167.36</v>
      </c>
      <c r="G1868" s="34">
        <v>362.97</v>
      </c>
      <c r="H1868" s="34">
        <v>58.31</v>
      </c>
    </row>
    <row r="1869" spans="1:8" x14ac:dyDescent="0.35">
      <c r="A1869" s="8" t="s">
        <v>29</v>
      </c>
      <c r="B1869" s="33">
        <v>2022</v>
      </c>
      <c r="C1869" s="8" t="s">
        <v>13</v>
      </c>
      <c r="D1869" s="33">
        <v>25959.21</v>
      </c>
      <c r="E1869" s="34">
        <v>25386.49</v>
      </c>
      <c r="F1869" s="34">
        <v>92.56</v>
      </c>
      <c r="G1869" s="34">
        <v>304.05</v>
      </c>
      <c r="H1869" s="34">
        <v>47.21</v>
      </c>
    </row>
    <row r="1870" spans="1:8" x14ac:dyDescent="0.35">
      <c r="A1870" s="8" t="s">
        <v>31</v>
      </c>
      <c r="B1870" s="33">
        <v>2019</v>
      </c>
      <c r="C1870" s="8" t="s">
        <v>15</v>
      </c>
      <c r="D1870" s="33">
        <v>31050.98</v>
      </c>
      <c r="E1870" s="34">
        <v>24975.82</v>
      </c>
      <c r="F1870" s="34">
        <v>132.83000000000001</v>
      </c>
      <c r="G1870" s="34">
        <v>906.59</v>
      </c>
      <c r="H1870" s="34">
        <v>34.5</v>
      </c>
    </row>
    <row r="1871" spans="1:8" x14ac:dyDescent="0.35">
      <c r="A1871" s="8" t="s">
        <v>21</v>
      </c>
      <c r="B1871" s="33">
        <v>2023</v>
      </c>
      <c r="C1871" s="8" t="s">
        <v>22</v>
      </c>
      <c r="D1871" s="33">
        <v>22382.54</v>
      </c>
      <c r="E1871" s="34">
        <v>23012.5</v>
      </c>
      <c r="F1871" s="34">
        <v>57.26</v>
      </c>
      <c r="G1871" s="34">
        <v>1333.93</v>
      </c>
      <c r="H1871" s="34">
        <v>42.26</v>
      </c>
    </row>
    <row r="1872" spans="1:8" x14ac:dyDescent="0.35">
      <c r="A1872" s="8" t="s">
        <v>35</v>
      </c>
      <c r="B1872" s="33">
        <v>2023</v>
      </c>
      <c r="C1872" s="8" t="s">
        <v>19</v>
      </c>
      <c r="D1872" s="33">
        <v>23202.62</v>
      </c>
      <c r="E1872" s="34">
        <v>25711.18</v>
      </c>
      <c r="F1872" s="34">
        <v>108.2</v>
      </c>
      <c r="G1872" s="34">
        <v>58.44</v>
      </c>
      <c r="H1872" s="34">
        <v>30.02</v>
      </c>
    </row>
    <row r="1873" spans="1:8" x14ac:dyDescent="0.35">
      <c r="A1873" s="8" t="s">
        <v>8</v>
      </c>
      <c r="B1873" s="33">
        <v>2022</v>
      </c>
      <c r="C1873" s="8" t="s">
        <v>20</v>
      </c>
      <c r="D1873" s="33">
        <v>46452.95</v>
      </c>
      <c r="E1873" s="34">
        <v>49081.57</v>
      </c>
      <c r="F1873" s="34">
        <v>176.89</v>
      </c>
      <c r="G1873" s="34">
        <v>476.77</v>
      </c>
      <c r="H1873" s="34">
        <v>60.28</v>
      </c>
    </row>
    <row r="1874" spans="1:8" x14ac:dyDescent="0.35">
      <c r="A1874" s="8" t="s">
        <v>16</v>
      </c>
      <c r="B1874" s="33">
        <v>2022</v>
      </c>
      <c r="C1874" s="8" t="s">
        <v>22</v>
      </c>
      <c r="D1874" s="33">
        <v>16327.38</v>
      </c>
      <c r="E1874" s="34">
        <v>18419.43</v>
      </c>
      <c r="F1874" s="34">
        <v>133.81</v>
      </c>
      <c r="G1874" s="34">
        <v>823.27</v>
      </c>
      <c r="H1874" s="34">
        <v>61.29</v>
      </c>
    </row>
    <row r="1875" spans="1:8" x14ac:dyDescent="0.35">
      <c r="A1875" s="8" t="s">
        <v>16</v>
      </c>
      <c r="B1875" s="33">
        <v>2018</v>
      </c>
      <c r="C1875" s="8" t="s">
        <v>25</v>
      </c>
      <c r="D1875" s="33">
        <v>37938.86</v>
      </c>
      <c r="E1875" s="34">
        <v>34421.72</v>
      </c>
      <c r="F1875" s="34">
        <v>141.38999999999999</v>
      </c>
      <c r="G1875" s="34">
        <v>1149.53</v>
      </c>
      <c r="H1875" s="34">
        <v>45.24</v>
      </c>
    </row>
    <row r="1876" spans="1:8" x14ac:dyDescent="0.35">
      <c r="A1876" s="8" t="s">
        <v>27</v>
      </c>
      <c r="B1876" s="33">
        <v>2024</v>
      </c>
      <c r="C1876" s="8" t="s">
        <v>22</v>
      </c>
      <c r="D1876" s="33">
        <v>41603.870000000003</v>
      </c>
      <c r="E1876" s="34">
        <v>33990.35</v>
      </c>
      <c r="F1876" s="34">
        <v>192.64</v>
      </c>
      <c r="G1876" s="34">
        <v>744.29</v>
      </c>
      <c r="H1876" s="34">
        <v>32.44</v>
      </c>
    </row>
    <row r="1877" spans="1:8" x14ac:dyDescent="0.35">
      <c r="A1877" s="8" t="s">
        <v>33</v>
      </c>
      <c r="B1877" s="33">
        <v>2021</v>
      </c>
      <c r="C1877" s="8" t="s">
        <v>9</v>
      </c>
      <c r="D1877" s="33">
        <v>24857.97</v>
      </c>
      <c r="E1877" s="34">
        <v>22075.919999999998</v>
      </c>
      <c r="F1877" s="34">
        <v>130.26</v>
      </c>
      <c r="G1877" s="34">
        <v>261.89</v>
      </c>
      <c r="H1877" s="34">
        <v>69.459999999999994</v>
      </c>
    </row>
    <row r="1878" spans="1:8" x14ac:dyDescent="0.35">
      <c r="A1878" s="8" t="s">
        <v>23</v>
      </c>
      <c r="B1878" s="33">
        <v>2018</v>
      </c>
      <c r="C1878" s="8" t="s">
        <v>20</v>
      </c>
      <c r="D1878" s="33">
        <v>4550.45</v>
      </c>
      <c r="E1878" s="34">
        <v>4515.6000000000004</v>
      </c>
      <c r="F1878" s="34">
        <v>93.54</v>
      </c>
      <c r="G1878" s="34">
        <v>116.32</v>
      </c>
      <c r="H1878" s="34">
        <v>48.25</v>
      </c>
    </row>
    <row r="1879" spans="1:8" x14ac:dyDescent="0.35">
      <c r="A1879" s="8" t="s">
        <v>24</v>
      </c>
      <c r="B1879" s="33">
        <v>2020</v>
      </c>
      <c r="C1879" s="8" t="s">
        <v>11</v>
      </c>
      <c r="D1879" s="33">
        <v>48750.62</v>
      </c>
      <c r="E1879" s="34">
        <v>50109.79</v>
      </c>
      <c r="F1879" s="34">
        <v>179.28</v>
      </c>
      <c r="G1879" s="34">
        <v>1174.82</v>
      </c>
      <c r="H1879" s="34">
        <v>32.5</v>
      </c>
    </row>
    <row r="1880" spans="1:8" x14ac:dyDescent="0.35">
      <c r="A1880" s="8" t="s">
        <v>32</v>
      </c>
      <c r="B1880" s="33">
        <v>2022</v>
      </c>
      <c r="C1880" s="8" t="s">
        <v>9</v>
      </c>
      <c r="D1880" s="33">
        <v>26416.84</v>
      </c>
      <c r="E1880" s="34">
        <v>28843.62</v>
      </c>
      <c r="F1880" s="34">
        <v>54.22</v>
      </c>
      <c r="G1880" s="34">
        <v>1122.68</v>
      </c>
      <c r="H1880" s="34">
        <v>30.98</v>
      </c>
    </row>
    <row r="1881" spans="1:8" x14ac:dyDescent="0.35">
      <c r="A1881" s="8" t="s">
        <v>28</v>
      </c>
      <c r="B1881" s="33">
        <v>2021</v>
      </c>
      <c r="C1881" s="8" t="s">
        <v>15</v>
      </c>
      <c r="D1881" s="33">
        <v>43059.88</v>
      </c>
      <c r="E1881" s="34">
        <v>46226.9</v>
      </c>
      <c r="F1881" s="34">
        <v>172.24</v>
      </c>
      <c r="G1881" s="34">
        <v>512.01</v>
      </c>
      <c r="H1881" s="34">
        <v>44.18</v>
      </c>
    </row>
    <row r="1882" spans="1:8" x14ac:dyDescent="0.35">
      <c r="A1882" s="8" t="s">
        <v>32</v>
      </c>
      <c r="B1882" s="33">
        <v>2020</v>
      </c>
      <c r="C1882" s="8" t="s">
        <v>19</v>
      </c>
      <c r="D1882" s="33">
        <v>18079.560000000001</v>
      </c>
      <c r="E1882" s="34">
        <v>18341.080000000002</v>
      </c>
      <c r="F1882" s="34">
        <v>170.68</v>
      </c>
      <c r="G1882" s="34">
        <v>137.21</v>
      </c>
      <c r="H1882" s="34">
        <v>38.47</v>
      </c>
    </row>
    <row r="1883" spans="1:8" x14ac:dyDescent="0.35">
      <c r="A1883" s="8" t="s">
        <v>24</v>
      </c>
      <c r="B1883" s="33">
        <v>2024</v>
      </c>
      <c r="C1883" s="8" t="s">
        <v>13</v>
      </c>
      <c r="D1883" s="33">
        <v>32272.29</v>
      </c>
      <c r="E1883" s="34">
        <v>26747.69</v>
      </c>
      <c r="F1883" s="34">
        <v>159.76</v>
      </c>
      <c r="G1883" s="34">
        <v>1197.26</v>
      </c>
      <c r="H1883" s="34">
        <v>44.98</v>
      </c>
    </row>
    <row r="1884" spans="1:8" x14ac:dyDescent="0.35">
      <c r="A1884" s="8" t="s">
        <v>12</v>
      </c>
      <c r="B1884" s="33">
        <v>2024</v>
      </c>
      <c r="C1884" s="8" t="s">
        <v>25</v>
      </c>
      <c r="D1884" s="33">
        <v>34146.15</v>
      </c>
      <c r="E1884" s="34">
        <v>38664.019999999997</v>
      </c>
      <c r="F1884" s="34">
        <v>72.19</v>
      </c>
      <c r="G1884" s="34">
        <v>504.22</v>
      </c>
      <c r="H1884" s="34">
        <v>55.84</v>
      </c>
    </row>
    <row r="1885" spans="1:8" x14ac:dyDescent="0.35">
      <c r="A1885" s="8" t="s">
        <v>28</v>
      </c>
      <c r="B1885" s="33">
        <v>2021</v>
      </c>
      <c r="C1885" s="8" t="s">
        <v>19</v>
      </c>
      <c r="D1885" s="33">
        <v>13201.57</v>
      </c>
      <c r="E1885" s="34">
        <v>15333.62</v>
      </c>
      <c r="F1885" s="34">
        <v>52.68</v>
      </c>
      <c r="G1885" s="34">
        <v>115.08</v>
      </c>
      <c r="H1885" s="34">
        <v>46.14</v>
      </c>
    </row>
    <row r="1886" spans="1:8" x14ac:dyDescent="0.35">
      <c r="A1886" s="8" t="s">
        <v>26</v>
      </c>
      <c r="B1886" s="33">
        <v>2021</v>
      </c>
      <c r="C1886" s="8" t="s">
        <v>22</v>
      </c>
      <c r="D1886" s="33">
        <v>14150.18</v>
      </c>
      <c r="E1886" s="34">
        <v>14226.65</v>
      </c>
      <c r="F1886" s="34">
        <v>178.93</v>
      </c>
      <c r="G1886" s="34">
        <v>61.29</v>
      </c>
      <c r="H1886" s="34">
        <v>37.33</v>
      </c>
    </row>
    <row r="1887" spans="1:8" x14ac:dyDescent="0.35">
      <c r="A1887" s="8" t="s">
        <v>18</v>
      </c>
      <c r="B1887" s="33">
        <v>2023</v>
      </c>
      <c r="C1887" s="8" t="s">
        <v>11</v>
      </c>
      <c r="D1887" s="33">
        <v>6901.13</v>
      </c>
      <c r="E1887" s="34">
        <v>7359.68</v>
      </c>
      <c r="F1887" s="34">
        <v>135.47999999999999</v>
      </c>
      <c r="G1887" s="34">
        <v>229.89</v>
      </c>
      <c r="H1887" s="34">
        <v>36.799999999999997</v>
      </c>
    </row>
    <row r="1888" spans="1:8" x14ac:dyDescent="0.35">
      <c r="A1888" s="8" t="s">
        <v>24</v>
      </c>
      <c r="B1888" s="33">
        <v>2019</v>
      </c>
      <c r="C1888" s="8" t="s">
        <v>25</v>
      </c>
      <c r="D1888" s="33">
        <v>5611.35</v>
      </c>
      <c r="E1888" s="34">
        <v>5955.37</v>
      </c>
      <c r="F1888" s="34">
        <v>83.59</v>
      </c>
      <c r="G1888" s="34">
        <v>599.73</v>
      </c>
      <c r="H1888" s="34">
        <v>60.87</v>
      </c>
    </row>
    <row r="1889" spans="1:8" x14ac:dyDescent="0.35">
      <c r="A1889" s="8" t="s">
        <v>32</v>
      </c>
      <c r="B1889" s="33">
        <v>2023</v>
      </c>
      <c r="C1889" s="8" t="s">
        <v>25</v>
      </c>
      <c r="D1889" s="33">
        <v>37560.080000000002</v>
      </c>
      <c r="E1889" s="34">
        <v>30645.7</v>
      </c>
      <c r="F1889" s="34">
        <v>120.84</v>
      </c>
      <c r="G1889" s="34">
        <v>516.13</v>
      </c>
      <c r="H1889" s="34">
        <v>44.2</v>
      </c>
    </row>
    <row r="1890" spans="1:8" x14ac:dyDescent="0.35">
      <c r="A1890" s="8" t="s">
        <v>14</v>
      </c>
      <c r="B1890" s="33">
        <v>2022</v>
      </c>
      <c r="C1890" s="8" t="s">
        <v>22</v>
      </c>
      <c r="D1890" s="33">
        <v>10751.44</v>
      </c>
      <c r="E1890" s="34">
        <v>8987.4</v>
      </c>
      <c r="F1890" s="34">
        <v>131.56</v>
      </c>
      <c r="G1890" s="34">
        <v>1296.98</v>
      </c>
      <c r="H1890" s="34">
        <v>63.74</v>
      </c>
    </row>
    <row r="1891" spans="1:8" x14ac:dyDescent="0.35">
      <c r="A1891" s="8" t="s">
        <v>23</v>
      </c>
      <c r="B1891" s="33">
        <v>2018</v>
      </c>
      <c r="C1891" s="8" t="s">
        <v>15</v>
      </c>
      <c r="D1891" s="33">
        <v>29385.94</v>
      </c>
      <c r="E1891" s="34">
        <v>27250.31</v>
      </c>
      <c r="F1891" s="34">
        <v>61.36</v>
      </c>
      <c r="G1891" s="34">
        <v>535.20000000000005</v>
      </c>
      <c r="H1891" s="34">
        <v>35.950000000000003</v>
      </c>
    </row>
    <row r="1892" spans="1:8" x14ac:dyDescent="0.35">
      <c r="A1892" s="8" t="s">
        <v>27</v>
      </c>
      <c r="B1892" s="33">
        <v>2023</v>
      </c>
      <c r="C1892" s="8" t="s">
        <v>13</v>
      </c>
      <c r="D1892" s="33">
        <v>2544.13</v>
      </c>
      <c r="E1892" s="34">
        <v>2929.07</v>
      </c>
      <c r="F1892" s="34">
        <v>117.33</v>
      </c>
      <c r="G1892" s="34">
        <v>302.85000000000002</v>
      </c>
      <c r="H1892" s="34">
        <v>51.96</v>
      </c>
    </row>
    <row r="1893" spans="1:8" x14ac:dyDescent="0.35">
      <c r="A1893" s="8" t="s">
        <v>12</v>
      </c>
      <c r="B1893" s="33">
        <v>2023</v>
      </c>
      <c r="C1893" s="8" t="s">
        <v>19</v>
      </c>
      <c r="D1893" s="33">
        <v>5914.08</v>
      </c>
      <c r="E1893" s="34">
        <v>5072.79</v>
      </c>
      <c r="F1893" s="34">
        <v>113.07</v>
      </c>
      <c r="G1893" s="34">
        <v>899.36</v>
      </c>
      <c r="H1893" s="34">
        <v>33.869999999999997</v>
      </c>
    </row>
    <row r="1894" spans="1:8" x14ac:dyDescent="0.35">
      <c r="A1894" s="8" t="s">
        <v>31</v>
      </c>
      <c r="B1894" s="33">
        <v>2019</v>
      </c>
      <c r="C1894" s="8" t="s">
        <v>15</v>
      </c>
      <c r="D1894" s="33">
        <v>11573.09</v>
      </c>
      <c r="E1894" s="34">
        <v>11212.17</v>
      </c>
      <c r="F1894" s="34">
        <v>52.81</v>
      </c>
      <c r="G1894" s="34">
        <v>190.27</v>
      </c>
      <c r="H1894" s="34">
        <v>35.89</v>
      </c>
    </row>
    <row r="1895" spans="1:8" x14ac:dyDescent="0.35">
      <c r="A1895" s="8" t="s">
        <v>27</v>
      </c>
      <c r="B1895" s="33">
        <v>2023</v>
      </c>
      <c r="C1895" s="8" t="s">
        <v>15</v>
      </c>
      <c r="D1895" s="33">
        <v>4282.13</v>
      </c>
      <c r="E1895" s="34">
        <v>4826.13</v>
      </c>
      <c r="F1895" s="34">
        <v>35.54</v>
      </c>
      <c r="G1895" s="34">
        <v>749.21</v>
      </c>
      <c r="H1895" s="34">
        <v>59.35</v>
      </c>
    </row>
    <row r="1896" spans="1:8" x14ac:dyDescent="0.35">
      <c r="A1896" s="8" t="s">
        <v>35</v>
      </c>
      <c r="B1896" s="33">
        <v>2023</v>
      </c>
      <c r="C1896" s="8" t="s">
        <v>13</v>
      </c>
      <c r="D1896" s="33">
        <v>45027.58</v>
      </c>
      <c r="E1896" s="34">
        <v>46548.39</v>
      </c>
      <c r="F1896" s="34">
        <v>174.97</v>
      </c>
      <c r="G1896" s="34">
        <v>383.44</v>
      </c>
      <c r="H1896" s="34">
        <v>45.99</v>
      </c>
    </row>
    <row r="1897" spans="1:8" x14ac:dyDescent="0.35">
      <c r="A1897" s="8" t="s">
        <v>26</v>
      </c>
      <c r="B1897" s="33">
        <v>2023</v>
      </c>
      <c r="C1897" s="8" t="s">
        <v>13</v>
      </c>
      <c r="D1897" s="33">
        <v>9633.2800000000007</v>
      </c>
      <c r="E1897" s="34">
        <v>8830.2199999999993</v>
      </c>
      <c r="F1897" s="34">
        <v>68.34</v>
      </c>
      <c r="G1897" s="34">
        <v>834.84</v>
      </c>
      <c r="H1897" s="34">
        <v>61.75</v>
      </c>
    </row>
    <row r="1898" spans="1:8" x14ac:dyDescent="0.35">
      <c r="A1898" s="8" t="s">
        <v>30</v>
      </c>
      <c r="B1898" s="33">
        <v>2021</v>
      </c>
      <c r="C1898" s="8" t="s">
        <v>20</v>
      </c>
      <c r="D1898" s="33">
        <v>45162.51</v>
      </c>
      <c r="E1898" s="34">
        <v>44880.05</v>
      </c>
      <c r="F1898" s="34">
        <v>41.79</v>
      </c>
      <c r="G1898" s="34">
        <v>954.89</v>
      </c>
      <c r="H1898" s="34">
        <v>55.87</v>
      </c>
    </row>
    <row r="1899" spans="1:8" x14ac:dyDescent="0.35">
      <c r="A1899" s="8" t="s">
        <v>26</v>
      </c>
      <c r="B1899" s="33">
        <v>2024</v>
      </c>
      <c r="C1899" s="8" t="s">
        <v>15</v>
      </c>
      <c r="D1899" s="33">
        <v>46556.75</v>
      </c>
      <c r="E1899" s="34">
        <v>42942.59</v>
      </c>
      <c r="F1899" s="34">
        <v>135.63</v>
      </c>
      <c r="G1899" s="34">
        <v>263.77</v>
      </c>
      <c r="H1899" s="34">
        <v>51.01</v>
      </c>
    </row>
    <row r="1900" spans="1:8" x14ac:dyDescent="0.35">
      <c r="A1900" s="8" t="s">
        <v>35</v>
      </c>
      <c r="B1900" s="33">
        <v>2023</v>
      </c>
      <c r="C1900" s="8" t="s">
        <v>19</v>
      </c>
      <c r="D1900" s="33">
        <v>46136</v>
      </c>
      <c r="E1900" s="34">
        <v>45904.35</v>
      </c>
      <c r="F1900" s="34">
        <v>160.68</v>
      </c>
      <c r="G1900" s="34">
        <v>974.32</v>
      </c>
      <c r="H1900" s="34">
        <v>41.4</v>
      </c>
    </row>
    <row r="1901" spans="1:8" x14ac:dyDescent="0.35">
      <c r="A1901" s="8" t="s">
        <v>29</v>
      </c>
      <c r="B1901" s="33">
        <v>2020</v>
      </c>
      <c r="C1901" s="8" t="s">
        <v>20</v>
      </c>
      <c r="D1901" s="33">
        <v>4893.99</v>
      </c>
      <c r="E1901" s="34">
        <v>4034.88</v>
      </c>
      <c r="F1901" s="34">
        <v>105.19</v>
      </c>
      <c r="G1901" s="34">
        <v>510.24</v>
      </c>
      <c r="H1901" s="34">
        <v>31.81</v>
      </c>
    </row>
    <row r="1902" spans="1:8" x14ac:dyDescent="0.35">
      <c r="A1902" s="8" t="s">
        <v>23</v>
      </c>
      <c r="B1902" s="33">
        <v>2019</v>
      </c>
      <c r="C1902" s="8" t="s">
        <v>15</v>
      </c>
      <c r="D1902" s="33">
        <v>30598.5</v>
      </c>
      <c r="E1902" s="34">
        <v>34392.32</v>
      </c>
      <c r="F1902" s="34">
        <v>159.09</v>
      </c>
      <c r="G1902" s="34">
        <v>738.91</v>
      </c>
      <c r="H1902" s="34">
        <v>50.83</v>
      </c>
    </row>
    <row r="1903" spans="1:8" x14ac:dyDescent="0.35">
      <c r="A1903" s="8" t="s">
        <v>17</v>
      </c>
      <c r="B1903" s="33">
        <v>2024</v>
      </c>
      <c r="C1903" s="8" t="s">
        <v>9</v>
      </c>
      <c r="D1903" s="33">
        <v>10124.299999999999</v>
      </c>
      <c r="E1903" s="34">
        <v>8979.4699999999993</v>
      </c>
      <c r="F1903" s="34">
        <v>181.05</v>
      </c>
      <c r="G1903" s="34">
        <v>613.92999999999995</v>
      </c>
      <c r="H1903" s="34">
        <v>44.56</v>
      </c>
    </row>
    <row r="1904" spans="1:8" x14ac:dyDescent="0.35">
      <c r="A1904" s="8" t="s">
        <v>8</v>
      </c>
      <c r="B1904" s="33">
        <v>2022</v>
      </c>
      <c r="C1904" s="8" t="s">
        <v>15</v>
      </c>
      <c r="D1904" s="33">
        <v>38371.75</v>
      </c>
      <c r="E1904" s="34">
        <v>37851.620000000003</v>
      </c>
      <c r="F1904" s="34">
        <v>67</v>
      </c>
      <c r="G1904" s="34">
        <v>1198</v>
      </c>
      <c r="H1904" s="34">
        <v>53.97</v>
      </c>
    </row>
    <row r="1905" spans="1:8" x14ac:dyDescent="0.35">
      <c r="A1905" s="8" t="s">
        <v>32</v>
      </c>
      <c r="B1905" s="33">
        <v>2024</v>
      </c>
      <c r="C1905" s="8" t="s">
        <v>25</v>
      </c>
      <c r="D1905" s="33">
        <v>10290.86</v>
      </c>
      <c r="E1905" s="34">
        <v>11048.84</v>
      </c>
      <c r="F1905" s="34">
        <v>81.459999999999994</v>
      </c>
      <c r="G1905" s="34">
        <v>1276.02</v>
      </c>
      <c r="H1905" s="34">
        <v>39.57</v>
      </c>
    </row>
    <row r="1906" spans="1:8" x14ac:dyDescent="0.35">
      <c r="A1906" s="8" t="s">
        <v>26</v>
      </c>
      <c r="B1906" s="33">
        <v>2024</v>
      </c>
      <c r="C1906" s="8" t="s">
        <v>19</v>
      </c>
      <c r="D1906" s="33">
        <v>15462.15</v>
      </c>
      <c r="E1906" s="34">
        <v>15203.97</v>
      </c>
      <c r="F1906" s="34">
        <v>79.319999999999993</v>
      </c>
      <c r="G1906" s="34">
        <v>349.84</v>
      </c>
      <c r="H1906" s="34">
        <v>36.14</v>
      </c>
    </row>
    <row r="1907" spans="1:8" x14ac:dyDescent="0.35">
      <c r="A1907" s="8" t="s">
        <v>29</v>
      </c>
      <c r="B1907" s="33">
        <v>2023</v>
      </c>
      <c r="C1907" s="8" t="s">
        <v>22</v>
      </c>
      <c r="D1907" s="33">
        <v>5575.76</v>
      </c>
      <c r="E1907" s="34">
        <v>5997.71</v>
      </c>
      <c r="F1907" s="34">
        <v>168.26</v>
      </c>
      <c r="G1907" s="34">
        <v>920.7</v>
      </c>
      <c r="H1907" s="34">
        <v>42.2</v>
      </c>
    </row>
    <row r="1908" spans="1:8" x14ac:dyDescent="0.35">
      <c r="A1908" s="8" t="s">
        <v>18</v>
      </c>
      <c r="B1908" s="33">
        <v>2021</v>
      </c>
      <c r="C1908" s="8" t="s">
        <v>13</v>
      </c>
      <c r="D1908" s="33">
        <v>24766.12</v>
      </c>
      <c r="E1908" s="34">
        <v>29199.89</v>
      </c>
      <c r="F1908" s="34">
        <v>39.840000000000003</v>
      </c>
      <c r="G1908" s="34">
        <v>1060.44</v>
      </c>
      <c r="H1908" s="34">
        <v>37.64</v>
      </c>
    </row>
    <row r="1909" spans="1:8" x14ac:dyDescent="0.35">
      <c r="A1909" s="8" t="s">
        <v>28</v>
      </c>
      <c r="B1909" s="33">
        <v>2022</v>
      </c>
      <c r="C1909" s="8" t="s">
        <v>11</v>
      </c>
      <c r="D1909" s="33">
        <v>44346.35</v>
      </c>
      <c r="E1909" s="34">
        <v>45835.32</v>
      </c>
      <c r="F1909" s="34">
        <v>68.84</v>
      </c>
      <c r="G1909" s="34">
        <v>246.61</v>
      </c>
      <c r="H1909" s="34">
        <v>31.12</v>
      </c>
    </row>
    <row r="1910" spans="1:8" x14ac:dyDescent="0.35">
      <c r="A1910" s="8" t="s">
        <v>35</v>
      </c>
      <c r="B1910" s="33">
        <v>2019</v>
      </c>
      <c r="C1910" s="8" t="s">
        <v>15</v>
      </c>
      <c r="D1910" s="33">
        <v>43867.53</v>
      </c>
      <c r="E1910" s="34">
        <v>43424.76</v>
      </c>
      <c r="F1910" s="34">
        <v>125.38</v>
      </c>
      <c r="G1910" s="34">
        <v>506.33</v>
      </c>
      <c r="H1910" s="34">
        <v>66.180000000000007</v>
      </c>
    </row>
    <row r="1911" spans="1:8" x14ac:dyDescent="0.35">
      <c r="A1911" s="8" t="s">
        <v>12</v>
      </c>
      <c r="B1911" s="33">
        <v>2024</v>
      </c>
      <c r="C1911" s="8" t="s">
        <v>9</v>
      </c>
      <c r="D1911" s="33">
        <v>16313.98</v>
      </c>
      <c r="E1911" s="34">
        <v>13151.48</v>
      </c>
      <c r="F1911" s="34">
        <v>117.37</v>
      </c>
      <c r="G1911" s="34">
        <v>857.42</v>
      </c>
      <c r="H1911" s="34">
        <v>65.39</v>
      </c>
    </row>
    <row r="1912" spans="1:8" x14ac:dyDescent="0.35">
      <c r="A1912" s="8" t="s">
        <v>32</v>
      </c>
      <c r="B1912" s="33">
        <v>2019</v>
      </c>
      <c r="C1912" s="8" t="s">
        <v>22</v>
      </c>
      <c r="D1912" s="33">
        <v>27947.56</v>
      </c>
      <c r="E1912" s="34">
        <v>23836.43</v>
      </c>
      <c r="F1912" s="34">
        <v>47.48</v>
      </c>
      <c r="G1912" s="34">
        <v>600.14</v>
      </c>
      <c r="H1912" s="34">
        <v>54.69</v>
      </c>
    </row>
    <row r="1913" spans="1:8" x14ac:dyDescent="0.35">
      <c r="A1913" s="8" t="s">
        <v>28</v>
      </c>
      <c r="B1913" s="33">
        <v>2021</v>
      </c>
      <c r="C1913" s="8" t="s">
        <v>13</v>
      </c>
      <c r="D1913" s="33">
        <v>10675.42</v>
      </c>
      <c r="E1913" s="34">
        <v>10732.23</v>
      </c>
      <c r="F1913" s="34">
        <v>88</v>
      </c>
      <c r="G1913" s="34">
        <v>20.34</v>
      </c>
      <c r="H1913" s="34">
        <v>68.45</v>
      </c>
    </row>
    <row r="1914" spans="1:8" x14ac:dyDescent="0.35">
      <c r="A1914" s="8" t="s">
        <v>17</v>
      </c>
      <c r="B1914" s="33">
        <v>2023</v>
      </c>
      <c r="C1914" s="8" t="s">
        <v>15</v>
      </c>
      <c r="D1914" s="33">
        <v>6962.05</v>
      </c>
      <c r="E1914" s="34">
        <v>7390.53</v>
      </c>
      <c r="F1914" s="34">
        <v>113.45</v>
      </c>
      <c r="G1914" s="34">
        <v>453.29</v>
      </c>
      <c r="H1914" s="34">
        <v>66.12</v>
      </c>
    </row>
    <row r="1915" spans="1:8" x14ac:dyDescent="0.35">
      <c r="A1915" s="8" t="s">
        <v>10</v>
      </c>
      <c r="B1915" s="33">
        <v>2019</v>
      </c>
      <c r="C1915" s="8" t="s">
        <v>19</v>
      </c>
      <c r="D1915" s="33">
        <v>4668.8900000000003</v>
      </c>
      <c r="E1915" s="34">
        <v>4069.92</v>
      </c>
      <c r="F1915" s="34">
        <v>156.86000000000001</v>
      </c>
      <c r="G1915" s="34">
        <v>409.87</v>
      </c>
      <c r="H1915" s="34">
        <v>36.42</v>
      </c>
    </row>
    <row r="1916" spans="1:8" x14ac:dyDescent="0.35">
      <c r="A1916" s="8" t="s">
        <v>21</v>
      </c>
      <c r="B1916" s="33">
        <v>2024</v>
      </c>
      <c r="C1916" s="8" t="s">
        <v>11</v>
      </c>
      <c r="D1916" s="33">
        <v>34323.78</v>
      </c>
      <c r="E1916" s="34">
        <v>29914.05</v>
      </c>
      <c r="F1916" s="34">
        <v>90.8</v>
      </c>
      <c r="G1916" s="34">
        <v>802.77</v>
      </c>
      <c r="H1916" s="34">
        <v>64.260000000000005</v>
      </c>
    </row>
    <row r="1917" spans="1:8" x14ac:dyDescent="0.35">
      <c r="A1917" s="8" t="s">
        <v>27</v>
      </c>
      <c r="B1917" s="33">
        <v>2019</v>
      </c>
      <c r="C1917" s="8" t="s">
        <v>19</v>
      </c>
      <c r="D1917" s="33">
        <v>46425.97</v>
      </c>
      <c r="E1917" s="34">
        <v>42039.23</v>
      </c>
      <c r="F1917" s="34">
        <v>97.38</v>
      </c>
      <c r="G1917" s="34">
        <v>604.79999999999995</v>
      </c>
      <c r="H1917" s="34">
        <v>54.43</v>
      </c>
    </row>
    <row r="1918" spans="1:8" x14ac:dyDescent="0.35">
      <c r="A1918" s="8" t="s">
        <v>17</v>
      </c>
      <c r="B1918" s="33">
        <v>2020</v>
      </c>
      <c r="C1918" s="8" t="s">
        <v>15</v>
      </c>
      <c r="D1918" s="33">
        <v>33869.08</v>
      </c>
      <c r="E1918" s="34">
        <v>39393.64</v>
      </c>
      <c r="F1918" s="34">
        <v>47.94</v>
      </c>
      <c r="G1918" s="34">
        <v>478.88</v>
      </c>
      <c r="H1918" s="34">
        <v>63.51</v>
      </c>
    </row>
    <row r="1919" spans="1:8" x14ac:dyDescent="0.35">
      <c r="A1919" s="8" t="s">
        <v>26</v>
      </c>
      <c r="B1919" s="33">
        <v>2021</v>
      </c>
      <c r="C1919" s="8" t="s">
        <v>11</v>
      </c>
      <c r="D1919" s="33">
        <v>15792.82</v>
      </c>
      <c r="E1919" s="34">
        <v>13928.46</v>
      </c>
      <c r="F1919" s="34">
        <v>190.83</v>
      </c>
      <c r="G1919" s="34">
        <v>777.44</v>
      </c>
      <c r="H1919" s="34">
        <v>45.64</v>
      </c>
    </row>
    <row r="1920" spans="1:8" x14ac:dyDescent="0.35">
      <c r="A1920" s="8" t="s">
        <v>17</v>
      </c>
      <c r="B1920" s="33">
        <v>2020</v>
      </c>
      <c r="C1920" s="8" t="s">
        <v>11</v>
      </c>
      <c r="D1920" s="33">
        <v>24702.5</v>
      </c>
      <c r="E1920" s="34">
        <v>24507.47</v>
      </c>
      <c r="F1920" s="34">
        <v>29.51</v>
      </c>
      <c r="G1920" s="34">
        <v>509.75</v>
      </c>
      <c r="H1920" s="34">
        <v>35.44</v>
      </c>
    </row>
    <row r="1921" spans="1:8" x14ac:dyDescent="0.35">
      <c r="A1921" s="8" t="s">
        <v>33</v>
      </c>
      <c r="B1921" s="33">
        <v>2023</v>
      </c>
      <c r="C1921" s="8" t="s">
        <v>15</v>
      </c>
      <c r="D1921" s="33">
        <v>7317</v>
      </c>
      <c r="E1921" s="34">
        <v>6147.99</v>
      </c>
      <c r="F1921" s="34">
        <v>37.85</v>
      </c>
      <c r="G1921" s="34">
        <v>285.31</v>
      </c>
      <c r="H1921" s="34">
        <v>38.590000000000003</v>
      </c>
    </row>
    <row r="1922" spans="1:8" x14ac:dyDescent="0.35">
      <c r="A1922" s="8" t="s">
        <v>24</v>
      </c>
      <c r="B1922" s="33">
        <v>2022</v>
      </c>
      <c r="C1922" s="8" t="s">
        <v>15</v>
      </c>
      <c r="D1922" s="33">
        <v>22160.77</v>
      </c>
      <c r="E1922" s="34">
        <v>18453.23</v>
      </c>
      <c r="F1922" s="34">
        <v>144.19</v>
      </c>
      <c r="G1922" s="34">
        <v>814.77</v>
      </c>
      <c r="H1922" s="34">
        <v>49.32</v>
      </c>
    </row>
    <row r="1923" spans="1:8" x14ac:dyDescent="0.35">
      <c r="A1923" s="8" t="s">
        <v>33</v>
      </c>
      <c r="B1923" s="33">
        <v>2023</v>
      </c>
      <c r="C1923" s="8" t="s">
        <v>25</v>
      </c>
      <c r="D1923" s="33">
        <v>36457.699999999997</v>
      </c>
      <c r="E1923" s="34">
        <v>35507.75</v>
      </c>
      <c r="F1923" s="34">
        <v>156.06</v>
      </c>
      <c r="G1923" s="34">
        <v>822.5</v>
      </c>
      <c r="H1923" s="34">
        <v>42.21</v>
      </c>
    </row>
    <row r="1924" spans="1:8" x14ac:dyDescent="0.35">
      <c r="A1924" s="8" t="s">
        <v>31</v>
      </c>
      <c r="B1924" s="33">
        <v>2021</v>
      </c>
      <c r="C1924" s="8" t="s">
        <v>25</v>
      </c>
      <c r="D1924" s="33">
        <v>13177.03</v>
      </c>
      <c r="E1924" s="34">
        <v>11186.44</v>
      </c>
      <c r="F1924" s="34">
        <v>96.41</v>
      </c>
      <c r="G1924" s="34">
        <v>866.97</v>
      </c>
      <c r="H1924" s="34">
        <v>64.260000000000005</v>
      </c>
    </row>
    <row r="1925" spans="1:8" x14ac:dyDescent="0.35">
      <c r="A1925" s="8" t="s">
        <v>26</v>
      </c>
      <c r="B1925" s="33">
        <v>2020</v>
      </c>
      <c r="C1925" s="8" t="s">
        <v>15</v>
      </c>
      <c r="D1925" s="33">
        <v>16549.13</v>
      </c>
      <c r="E1925" s="34">
        <v>18798.009999999998</v>
      </c>
      <c r="F1925" s="34">
        <v>176.06</v>
      </c>
      <c r="G1925" s="34">
        <v>1330.66</v>
      </c>
      <c r="H1925" s="34">
        <v>65.83</v>
      </c>
    </row>
    <row r="1926" spans="1:8" x14ac:dyDescent="0.35">
      <c r="A1926" s="8" t="s">
        <v>12</v>
      </c>
      <c r="B1926" s="33">
        <v>2018</v>
      </c>
      <c r="C1926" s="8" t="s">
        <v>19</v>
      </c>
      <c r="D1926" s="33">
        <v>27457.99</v>
      </c>
      <c r="E1926" s="34">
        <v>26842.11</v>
      </c>
      <c r="F1926" s="34">
        <v>44.11</v>
      </c>
      <c r="G1926" s="34">
        <v>323.12</v>
      </c>
      <c r="H1926" s="34">
        <v>41.5</v>
      </c>
    </row>
    <row r="1927" spans="1:8" x14ac:dyDescent="0.35">
      <c r="A1927" s="8" t="s">
        <v>8</v>
      </c>
      <c r="B1927" s="33">
        <v>2021</v>
      </c>
      <c r="C1927" s="8" t="s">
        <v>11</v>
      </c>
      <c r="D1927" s="33">
        <v>37483.599999999999</v>
      </c>
      <c r="E1927" s="34">
        <v>30340.62</v>
      </c>
      <c r="F1927" s="34">
        <v>35.06</v>
      </c>
      <c r="G1927" s="34">
        <v>43.3</v>
      </c>
      <c r="H1927" s="34">
        <v>58.42</v>
      </c>
    </row>
    <row r="1928" spans="1:8" x14ac:dyDescent="0.35">
      <c r="A1928" s="8" t="s">
        <v>31</v>
      </c>
      <c r="B1928" s="33">
        <v>2023</v>
      </c>
      <c r="C1928" s="8" t="s">
        <v>22</v>
      </c>
      <c r="D1928" s="33">
        <v>1401.65</v>
      </c>
      <c r="E1928" s="34">
        <v>1589.87</v>
      </c>
      <c r="F1928" s="34">
        <v>100.81</v>
      </c>
      <c r="G1928" s="34">
        <v>715.88</v>
      </c>
      <c r="H1928" s="34">
        <v>36.450000000000003</v>
      </c>
    </row>
    <row r="1929" spans="1:8" x14ac:dyDescent="0.35">
      <c r="A1929" s="8" t="s">
        <v>33</v>
      </c>
      <c r="B1929" s="33">
        <v>2019</v>
      </c>
      <c r="C1929" s="8" t="s">
        <v>11</v>
      </c>
      <c r="D1929" s="33">
        <v>19155.37</v>
      </c>
      <c r="E1929" s="34">
        <v>18836.419999999998</v>
      </c>
      <c r="F1929" s="34">
        <v>76.63</v>
      </c>
      <c r="G1929" s="34">
        <v>920.98</v>
      </c>
      <c r="H1929" s="34">
        <v>51.58</v>
      </c>
    </row>
    <row r="1930" spans="1:8" x14ac:dyDescent="0.35">
      <c r="A1930" s="8" t="s">
        <v>21</v>
      </c>
      <c r="B1930" s="33">
        <v>2019</v>
      </c>
      <c r="C1930" s="8" t="s">
        <v>25</v>
      </c>
      <c r="D1930" s="33">
        <v>29637</v>
      </c>
      <c r="E1930" s="34">
        <v>29402.46</v>
      </c>
      <c r="F1930" s="34">
        <v>88.7</v>
      </c>
      <c r="G1930" s="34">
        <v>676.5</v>
      </c>
      <c r="H1930" s="34">
        <v>64.959999999999994</v>
      </c>
    </row>
    <row r="1931" spans="1:8" x14ac:dyDescent="0.35">
      <c r="A1931" s="8" t="s">
        <v>16</v>
      </c>
      <c r="B1931" s="33">
        <v>2018</v>
      </c>
      <c r="C1931" s="8" t="s">
        <v>13</v>
      </c>
      <c r="D1931" s="33">
        <v>15230.15</v>
      </c>
      <c r="E1931" s="34">
        <v>17122.259999999998</v>
      </c>
      <c r="F1931" s="34">
        <v>50.72</v>
      </c>
      <c r="G1931" s="34">
        <v>1105.7</v>
      </c>
      <c r="H1931" s="34">
        <v>39.770000000000003</v>
      </c>
    </row>
    <row r="1932" spans="1:8" x14ac:dyDescent="0.35">
      <c r="A1932" s="8" t="s">
        <v>12</v>
      </c>
      <c r="B1932" s="33">
        <v>2023</v>
      </c>
      <c r="C1932" s="8" t="s">
        <v>13</v>
      </c>
      <c r="D1932" s="33">
        <v>9224.5499999999993</v>
      </c>
      <c r="E1932" s="34">
        <v>10662.32</v>
      </c>
      <c r="F1932" s="34">
        <v>194.63</v>
      </c>
      <c r="G1932" s="34">
        <v>1325.1</v>
      </c>
      <c r="H1932" s="34">
        <v>66.16</v>
      </c>
    </row>
    <row r="1933" spans="1:8" x14ac:dyDescent="0.35">
      <c r="A1933" s="8" t="s">
        <v>24</v>
      </c>
      <c r="B1933" s="33">
        <v>2022</v>
      </c>
      <c r="C1933" s="8" t="s">
        <v>22</v>
      </c>
      <c r="D1933" s="33">
        <v>31304.33</v>
      </c>
      <c r="E1933" s="34">
        <v>28928.51</v>
      </c>
      <c r="F1933" s="34">
        <v>176.79</v>
      </c>
      <c r="G1933" s="34">
        <v>1013.41</v>
      </c>
      <c r="H1933" s="34">
        <v>51.35</v>
      </c>
    </row>
    <row r="1934" spans="1:8" x14ac:dyDescent="0.35">
      <c r="A1934" s="8" t="s">
        <v>21</v>
      </c>
      <c r="B1934" s="33">
        <v>2019</v>
      </c>
      <c r="C1934" s="8" t="s">
        <v>19</v>
      </c>
      <c r="D1934" s="33">
        <v>8507.36</v>
      </c>
      <c r="E1934" s="34">
        <v>8265.5300000000007</v>
      </c>
      <c r="F1934" s="34">
        <v>105.52</v>
      </c>
      <c r="G1934" s="34">
        <v>1268.68</v>
      </c>
      <c r="H1934" s="34">
        <v>46.15</v>
      </c>
    </row>
    <row r="1935" spans="1:8" x14ac:dyDescent="0.35">
      <c r="A1935" s="8" t="s">
        <v>27</v>
      </c>
      <c r="B1935" s="33">
        <v>2023</v>
      </c>
      <c r="C1935" s="8" t="s">
        <v>22</v>
      </c>
      <c r="D1935" s="33">
        <v>28636.48</v>
      </c>
      <c r="E1935" s="34">
        <v>28091.86</v>
      </c>
      <c r="F1935" s="34">
        <v>46.01</v>
      </c>
      <c r="G1935" s="34">
        <v>287.33999999999997</v>
      </c>
      <c r="H1935" s="34">
        <v>57.16</v>
      </c>
    </row>
    <row r="1936" spans="1:8" x14ac:dyDescent="0.35">
      <c r="A1936" s="8" t="s">
        <v>30</v>
      </c>
      <c r="B1936" s="33">
        <v>2020</v>
      </c>
      <c r="C1936" s="8" t="s">
        <v>9</v>
      </c>
      <c r="D1936" s="33">
        <v>49739.79</v>
      </c>
      <c r="E1936" s="34">
        <v>50312.88</v>
      </c>
      <c r="F1936" s="34">
        <v>153.38999999999999</v>
      </c>
      <c r="G1936" s="34">
        <v>1312.21</v>
      </c>
      <c r="H1936" s="34">
        <v>32.840000000000003</v>
      </c>
    </row>
    <row r="1937" spans="1:8" x14ac:dyDescent="0.35">
      <c r="A1937" s="8" t="s">
        <v>18</v>
      </c>
      <c r="B1937" s="33">
        <v>2024</v>
      </c>
      <c r="C1937" s="8" t="s">
        <v>22</v>
      </c>
      <c r="D1937" s="33">
        <v>30576.71</v>
      </c>
      <c r="E1937" s="34">
        <v>28635.98</v>
      </c>
      <c r="F1937" s="34">
        <v>130.77000000000001</v>
      </c>
      <c r="G1937" s="34">
        <v>606.20000000000005</v>
      </c>
      <c r="H1937" s="34">
        <v>69.260000000000005</v>
      </c>
    </row>
    <row r="1938" spans="1:8" x14ac:dyDescent="0.35">
      <c r="A1938" s="8" t="s">
        <v>17</v>
      </c>
      <c r="B1938" s="33">
        <v>2019</v>
      </c>
      <c r="C1938" s="8" t="s">
        <v>20</v>
      </c>
      <c r="D1938" s="33">
        <v>34065.160000000003</v>
      </c>
      <c r="E1938" s="34">
        <v>36053.300000000003</v>
      </c>
      <c r="F1938" s="34">
        <v>171.25</v>
      </c>
      <c r="G1938" s="34">
        <v>786.38</v>
      </c>
      <c r="H1938" s="34">
        <v>32.57</v>
      </c>
    </row>
    <row r="1939" spans="1:8" x14ac:dyDescent="0.35">
      <c r="A1939" s="8" t="s">
        <v>29</v>
      </c>
      <c r="B1939" s="33">
        <v>2023</v>
      </c>
      <c r="C1939" s="8" t="s">
        <v>9</v>
      </c>
      <c r="D1939" s="33">
        <v>9824.6299999999992</v>
      </c>
      <c r="E1939" s="34">
        <v>10166.379999999999</v>
      </c>
      <c r="F1939" s="34">
        <v>170.95</v>
      </c>
      <c r="G1939" s="34">
        <v>95.48</v>
      </c>
      <c r="H1939" s="34">
        <v>65.78</v>
      </c>
    </row>
    <row r="1940" spans="1:8" x14ac:dyDescent="0.35">
      <c r="A1940" s="8" t="s">
        <v>23</v>
      </c>
      <c r="B1940" s="33">
        <v>2022</v>
      </c>
      <c r="C1940" s="8" t="s">
        <v>22</v>
      </c>
      <c r="D1940" s="33">
        <v>9697.91</v>
      </c>
      <c r="E1940" s="34">
        <v>9427.6200000000008</v>
      </c>
      <c r="F1940" s="34">
        <v>44.7</v>
      </c>
      <c r="G1940" s="34">
        <v>56.85</v>
      </c>
      <c r="H1940" s="34">
        <v>55.06</v>
      </c>
    </row>
    <row r="1941" spans="1:8" x14ac:dyDescent="0.35">
      <c r="A1941" s="8" t="s">
        <v>21</v>
      </c>
      <c r="B1941" s="33">
        <v>2023</v>
      </c>
      <c r="C1941" s="8" t="s">
        <v>25</v>
      </c>
      <c r="D1941" s="33">
        <v>37209.839999999997</v>
      </c>
      <c r="E1941" s="34">
        <v>40772.120000000003</v>
      </c>
      <c r="F1941" s="34">
        <v>113.06</v>
      </c>
      <c r="G1941" s="34">
        <v>270.27</v>
      </c>
      <c r="H1941" s="34">
        <v>30.78</v>
      </c>
    </row>
    <row r="1942" spans="1:8" x14ac:dyDescent="0.35">
      <c r="A1942" s="8" t="s">
        <v>26</v>
      </c>
      <c r="B1942" s="33">
        <v>2021</v>
      </c>
      <c r="C1942" s="8" t="s">
        <v>15</v>
      </c>
      <c r="D1942" s="33">
        <v>21101.21</v>
      </c>
      <c r="E1942" s="34">
        <v>23285.83</v>
      </c>
      <c r="F1942" s="34">
        <v>108.62</v>
      </c>
      <c r="G1942" s="34">
        <v>670.49</v>
      </c>
      <c r="H1942" s="34">
        <v>63.81</v>
      </c>
    </row>
    <row r="1943" spans="1:8" x14ac:dyDescent="0.35">
      <c r="A1943" s="8" t="s">
        <v>21</v>
      </c>
      <c r="B1943" s="33">
        <v>2021</v>
      </c>
      <c r="C1943" s="8" t="s">
        <v>13</v>
      </c>
      <c r="D1943" s="33">
        <v>1979.87</v>
      </c>
      <c r="E1943" s="34">
        <v>1973.37</v>
      </c>
      <c r="F1943" s="34">
        <v>26.58</v>
      </c>
      <c r="G1943" s="34">
        <v>128.16</v>
      </c>
      <c r="H1943" s="34">
        <v>63.76</v>
      </c>
    </row>
    <row r="1944" spans="1:8" x14ac:dyDescent="0.35">
      <c r="A1944" s="8" t="s">
        <v>33</v>
      </c>
      <c r="B1944" s="33">
        <v>2018</v>
      </c>
      <c r="C1944" s="8" t="s">
        <v>9</v>
      </c>
      <c r="D1944" s="33">
        <v>30550.86</v>
      </c>
      <c r="E1944" s="34">
        <v>35584.199999999997</v>
      </c>
      <c r="F1944" s="34">
        <v>154.75</v>
      </c>
      <c r="G1944" s="34">
        <v>269.19</v>
      </c>
      <c r="H1944" s="34">
        <v>33.85</v>
      </c>
    </row>
    <row r="1945" spans="1:8" x14ac:dyDescent="0.35">
      <c r="A1945" s="8" t="s">
        <v>21</v>
      </c>
      <c r="B1945" s="33">
        <v>2022</v>
      </c>
      <c r="C1945" s="8" t="s">
        <v>11</v>
      </c>
      <c r="D1945" s="33">
        <v>11836.21</v>
      </c>
      <c r="E1945" s="34">
        <v>10700.73</v>
      </c>
      <c r="F1945" s="34">
        <v>78.14</v>
      </c>
      <c r="G1945" s="34">
        <v>520.91</v>
      </c>
      <c r="H1945" s="34">
        <v>58.2</v>
      </c>
    </row>
    <row r="1946" spans="1:8" x14ac:dyDescent="0.35">
      <c r="A1946" s="8" t="s">
        <v>23</v>
      </c>
      <c r="B1946" s="33">
        <v>2020</v>
      </c>
      <c r="C1946" s="8" t="s">
        <v>11</v>
      </c>
      <c r="D1946" s="33">
        <v>8331.83</v>
      </c>
      <c r="E1946" s="34">
        <v>9535.8799999999992</v>
      </c>
      <c r="F1946" s="34">
        <v>130.53</v>
      </c>
      <c r="G1946" s="34">
        <v>89.66</v>
      </c>
      <c r="H1946" s="34">
        <v>42.4</v>
      </c>
    </row>
    <row r="1947" spans="1:8" x14ac:dyDescent="0.35">
      <c r="A1947" s="8" t="s">
        <v>30</v>
      </c>
      <c r="B1947" s="33">
        <v>2020</v>
      </c>
      <c r="C1947" s="8" t="s">
        <v>22</v>
      </c>
      <c r="D1947" s="33">
        <v>45143.4</v>
      </c>
      <c r="E1947" s="34">
        <v>37351.730000000003</v>
      </c>
      <c r="F1947" s="34">
        <v>86.96</v>
      </c>
      <c r="G1947" s="34">
        <v>1345.9</v>
      </c>
      <c r="H1947" s="34">
        <v>67.52</v>
      </c>
    </row>
    <row r="1948" spans="1:8" x14ac:dyDescent="0.35">
      <c r="A1948" s="8" t="s">
        <v>35</v>
      </c>
      <c r="B1948" s="33">
        <v>2022</v>
      </c>
      <c r="C1948" s="8" t="s">
        <v>22</v>
      </c>
      <c r="D1948" s="33">
        <v>49364.51</v>
      </c>
      <c r="E1948" s="34">
        <v>49360.9</v>
      </c>
      <c r="F1948" s="34">
        <v>128.31</v>
      </c>
      <c r="G1948" s="34">
        <v>114.22</v>
      </c>
      <c r="H1948" s="34">
        <v>57.73</v>
      </c>
    </row>
    <row r="1949" spans="1:8" x14ac:dyDescent="0.35">
      <c r="A1949" s="8" t="s">
        <v>27</v>
      </c>
      <c r="B1949" s="33">
        <v>2022</v>
      </c>
      <c r="C1949" s="8" t="s">
        <v>22</v>
      </c>
      <c r="D1949" s="33">
        <v>3940.06</v>
      </c>
      <c r="E1949" s="34">
        <v>4568.88</v>
      </c>
      <c r="F1949" s="34">
        <v>164.76</v>
      </c>
      <c r="G1949" s="34">
        <v>268.85000000000002</v>
      </c>
      <c r="H1949" s="34">
        <v>53.06</v>
      </c>
    </row>
    <row r="1950" spans="1:8" x14ac:dyDescent="0.35">
      <c r="A1950" s="8" t="s">
        <v>23</v>
      </c>
      <c r="B1950" s="33">
        <v>2023</v>
      </c>
      <c r="C1950" s="8" t="s">
        <v>9</v>
      </c>
      <c r="D1950" s="33">
        <v>44872.35</v>
      </c>
      <c r="E1950" s="34">
        <v>47160.34</v>
      </c>
      <c r="F1950" s="34">
        <v>181.13</v>
      </c>
      <c r="G1950" s="34">
        <v>472.4</v>
      </c>
      <c r="H1950" s="34">
        <v>39.229999999999997</v>
      </c>
    </row>
    <row r="1951" spans="1:8" x14ac:dyDescent="0.35">
      <c r="A1951" s="8" t="s">
        <v>28</v>
      </c>
      <c r="B1951" s="33">
        <v>2023</v>
      </c>
      <c r="C1951" s="8" t="s">
        <v>13</v>
      </c>
      <c r="D1951" s="33">
        <v>33351.71</v>
      </c>
      <c r="E1951" s="34">
        <v>31582.14</v>
      </c>
      <c r="F1951" s="34">
        <v>115.37</v>
      </c>
      <c r="G1951" s="34">
        <v>1235.1600000000001</v>
      </c>
      <c r="H1951" s="34">
        <v>48.63</v>
      </c>
    </row>
    <row r="1952" spans="1:8" x14ac:dyDescent="0.35">
      <c r="A1952" s="8" t="s">
        <v>18</v>
      </c>
      <c r="B1952" s="33">
        <v>2020</v>
      </c>
      <c r="C1952" s="8" t="s">
        <v>9</v>
      </c>
      <c r="D1952" s="33">
        <v>33917.589999999997</v>
      </c>
      <c r="E1952" s="34">
        <v>28289.62</v>
      </c>
      <c r="F1952" s="34">
        <v>192.53</v>
      </c>
      <c r="G1952" s="34">
        <v>132.80000000000001</v>
      </c>
      <c r="H1952" s="34">
        <v>65.45</v>
      </c>
    </row>
    <row r="1953" spans="1:8" x14ac:dyDescent="0.35">
      <c r="A1953" s="8" t="s">
        <v>17</v>
      </c>
      <c r="B1953" s="33">
        <v>2019</v>
      </c>
      <c r="C1953" s="8" t="s">
        <v>22</v>
      </c>
      <c r="D1953" s="33">
        <v>14409.27</v>
      </c>
      <c r="E1953" s="34">
        <v>16560.3</v>
      </c>
      <c r="F1953" s="34">
        <v>173.99</v>
      </c>
      <c r="G1953" s="34">
        <v>627.6</v>
      </c>
      <c r="H1953" s="34">
        <v>46.73</v>
      </c>
    </row>
    <row r="1954" spans="1:8" x14ac:dyDescent="0.35">
      <c r="A1954" s="8" t="s">
        <v>16</v>
      </c>
      <c r="B1954" s="33">
        <v>2022</v>
      </c>
      <c r="C1954" s="8" t="s">
        <v>9</v>
      </c>
      <c r="D1954" s="33">
        <v>49620.52</v>
      </c>
      <c r="E1954" s="34">
        <v>59228.93</v>
      </c>
      <c r="F1954" s="34">
        <v>65.58</v>
      </c>
      <c r="G1954" s="34">
        <v>1269.49</v>
      </c>
      <c r="H1954" s="34">
        <v>49.1</v>
      </c>
    </row>
    <row r="1955" spans="1:8" x14ac:dyDescent="0.35">
      <c r="A1955" s="8" t="s">
        <v>31</v>
      </c>
      <c r="B1955" s="33">
        <v>2019</v>
      </c>
      <c r="C1955" s="8" t="s">
        <v>22</v>
      </c>
      <c r="D1955" s="33">
        <v>27266.55</v>
      </c>
      <c r="E1955" s="34">
        <v>22977.41</v>
      </c>
      <c r="F1955" s="34">
        <v>127.52</v>
      </c>
      <c r="G1955" s="34">
        <v>1024.1500000000001</v>
      </c>
      <c r="H1955" s="34">
        <v>56.15</v>
      </c>
    </row>
    <row r="1956" spans="1:8" x14ac:dyDescent="0.35">
      <c r="A1956" s="8" t="s">
        <v>27</v>
      </c>
      <c r="B1956" s="33">
        <v>2020</v>
      </c>
      <c r="C1956" s="8" t="s">
        <v>20</v>
      </c>
      <c r="D1956" s="33">
        <v>44350.27</v>
      </c>
      <c r="E1956" s="34">
        <v>39802.94</v>
      </c>
      <c r="F1956" s="34">
        <v>44.29</v>
      </c>
      <c r="G1956" s="34">
        <v>18.61</v>
      </c>
      <c r="H1956" s="34">
        <v>53.51</v>
      </c>
    </row>
    <row r="1957" spans="1:8" x14ac:dyDescent="0.35">
      <c r="A1957" s="8" t="s">
        <v>18</v>
      </c>
      <c r="B1957" s="33">
        <v>2019</v>
      </c>
      <c r="C1957" s="8" t="s">
        <v>9</v>
      </c>
      <c r="D1957" s="33">
        <v>38940.44</v>
      </c>
      <c r="E1957" s="34">
        <v>42229.31</v>
      </c>
      <c r="F1957" s="34">
        <v>112.46</v>
      </c>
      <c r="G1957" s="34">
        <v>542.13</v>
      </c>
      <c r="H1957" s="34">
        <v>56.41</v>
      </c>
    </row>
    <row r="1958" spans="1:8" x14ac:dyDescent="0.35">
      <c r="A1958" s="8" t="s">
        <v>32</v>
      </c>
      <c r="B1958" s="33">
        <v>2018</v>
      </c>
      <c r="C1958" s="8" t="s">
        <v>11</v>
      </c>
      <c r="D1958" s="33">
        <v>13833.83</v>
      </c>
      <c r="E1958" s="34">
        <v>14582.37</v>
      </c>
      <c r="F1958" s="34">
        <v>159.59</v>
      </c>
      <c r="G1958" s="34">
        <v>550.71</v>
      </c>
      <c r="H1958" s="34">
        <v>31.72</v>
      </c>
    </row>
    <row r="1959" spans="1:8" x14ac:dyDescent="0.35">
      <c r="A1959" s="8" t="s">
        <v>21</v>
      </c>
      <c r="B1959" s="33">
        <v>2018</v>
      </c>
      <c r="C1959" s="8" t="s">
        <v>15</v>
      </c>
      <c r="D1959" s="33">
        <v>17944.439999999999</v>
      </c>
      <c r="E1959" s="34">
        <v>17048.14</v>
      </c>
      <c r="F1959" s="34">
        <v>86.5</v>
      </c>
      <c r="G1959" s="34">
        <v>1326.59</v>
      </c>
      <c r="H1959" s="34">
        <v>61.63</v>
      </c>
    </row>
    <row r="1960" spans="1:8" x14ac:dyDescent="0.35">
      <c r="A1960" s="8" t="s">
        <v>18</v>
      </c>
      <c r="B1960" s="33">
        <v>2023</v>
      </c>
      <c r="C1960" s="8" t="s">
        <v>20</v>
      </c>
      <c r="D1960" s="33">
        <v>1265.5999999999999</v>
      </c>
      <c r="E1960" s="34">
        <v>1137.4100000000001</v>
      </c>
      <c r="F1960" s="34">
        <v>153.28</v>
      </c>
      <c r="G1960" s="34">
        <v>1143.3399999999999</v>
      </c>
      <c r="H1960" s="34">
        <v>63.32</v>
      </c>
    </row>
    <row r="1961" spans="1:8" x14ac:dyDescent="0.35">
      <c r="A1961" s="8" t="s">
        <v>24</v>
      </c>
      <c r="B1961" s="33">
        <v>2020</v>
      </c>
      <c r="C1961" s="8" t="s">
        <v>22</v>
      </c>
      <c r="D1961" s="33">
        <v>9642.5300000000007</v>
      </c>
      <c r="E1961" s="34">
        <v>10482.68</v>
      </c>
      <c r="F1961" s="34">
        <v>129.63999999999999</v>
      </c>
      <c r="G1961" s="34">
        <v>993.27</v>
      </c>
      <c r="H1961" s="34">
        <v>50.91</v>
      </c>
    </row>
    <row r="1962" spans="1:8" x14ac:dyDescent="0.35">
      <c r="A1962" s="8" t="s">
        <v>28</v>
      </c>
      <c r="B1962" s="33">
        <v>2023</v>
      </c>
      <c r="C1962" s="8" t="s">
        <v>20</v>
      </c>
      <c r="D1962" s="33">
        <v>42611.76</v>
      </c>
      <c r="E1962" s="34">
        <v>38701.72</v>
      </c>
      <c r="F1962" s="34">
        <v>125.01</v>
      </c>
      <c r="G1962" s="34">
        <v>215.56</v>
      </c>
      <c r="H1962" s="34">
        <v>41.39</v>
      </c>
    </row>
    <row r="1963" spans="1:8" x14ac:dyDescent="0.35">
      <c r="A1963" s="8" t="s">
        <v>23</v>
      </c>
      <c r="B1963" s="33">
        <v>2024</v>
      </c>
      <c r="C1963" s="8" t="s">
        <v>22</v>
      </c>
      <c r="D1963" s="33">
        <v>12384.55</v>
      </c>
      <c r="E1963" s="34">
        <v>14688.14</v>
      </c>
      <c r="F1963" s="34">
        <v>89.78</v>
      </c>
      <c r="G1963" s="34">
        <v>1211.3699999999999</v>
      </c>
      <c r="H1963" s="34">
        <v>42.82</v>
      </c>
    </row>
    <row r="1964" spans="1:8" x14ac:dyDescent="0.35">
      <c r="A1964" s="8" t="s">
        <v>26</v>
      </c>
      <c r="B1964" s="33">
        <v>2023</v>
      </c>
      <c r="C1964" s="8" t="s">
        <v>19</v>
      </c>
      <c r="D1964" s="33">
        <v>37229.300000000003</v>
      </c>
      <c r="E1964" s="34">
        <v>40593.279999999999</v>
      </c>
      <c r="F1964" s="34">
        <v>99.41</v>
      </c>
      <c r="G1964" s="34">
        <v>720.92</v>
      </c>
      <c r="H1964" s="34">
        <v>58.29</v>
      </c>
    </row>
    <row r="1965" spans="1:8" x14ac:dyDescent="0.35">
      <c r="A1965" s="8" t="s">
        <v>18</v>
      </c>
      <c r="B1965" s="33">
        <v>2023</v>
      </c>
      <c r="C1965" s="8" t="s">
        <v>11</v>
      </c>
      <c r="D1965" s="33">
        <v>49712.54</v>
      </c>
      <c r="E1965" s="34">
        <v>56999.64</v>
      </c>
      <c r="F1965" s="34">
        <v>96.74</v>
      </c>
      <c r="G1965" s="34">
        <v>257.64999999999998</v>
      </c>
      <c r="H1965" s="34">
        <v>48.86</v>
      </c>
    </row>
    <row r="1966" spans="1:8" x14ac:dyDescent="0.35">
      <c r="A1966" s="8" t="s">
        <v>8</v>
      </c>
      <c r="B1966" s="33">
        <v>2024</v>
      </c>
      <c r="C1966" s="8" t="s">
        <v>11</v>
      </c>
      <c r="D1966" s="33">
        <v>25740.38</v>
      </c>
      <c r="E1966" s="34">
        <v>23155.14</v>
      </c>
      <c r="F1966" s="34">
        <v>20.8</v>
      </c>
      <c r="G1966" s="34">
        <v>563.67999999999995</v>
      </c>
      <c r="H1966" s="34">
        <v>62.64</v>
      </c>
    </row>
    <row r="1967" spans="1:8" x14ac:dyDescent="0.35">
      <c r="A1967" s="8" t="s">
        <v>12</v>
      </c>
      <c r="B1967" s="33">
        <v>2023</v>
      </c>
      <c r="C1967" s="8" t="s">
        <v>9</v>
      </c>
      <c r="D1967" s="33">
        <v>24960.18</v>
      </c>
      <c r="E1967" s="34">
        <v>29567.69</v>
      </c>
      <c r="F1967" s="34">
        <v>63.59</v>
      </c>
      <c r="G1967" s="34">
        <v>113.95</v>
      </c>
      <c r="H1967" s="34">
        <v>42.9</v>
      </c>
    </row>
    <row r="1968" spans="1:8" x14ac:dyDescent="0.35">
      <c r="A1968" s="8" t="s">
        <v>10</v>
      </c>
      <c r="B1968" s="33">
        <v>2024</v>
      </c>
      <c r="C1968" s="8" t="s">
        <v>13</v>
      </c>
      <c r="D1968" s="33">
        <v>25986.240000000002</v>
      </c>
      <c r="E1968" s="34">
        <v>26731.26</v>
      </c>
      <c r="F1968" s="34">
        <v>88.34</v>
      </c>
      <c r="G1968" s="34">
        <v>893.18</v>
      </c>
      <c r="H1968" s="34">
        <v>46.04</v>
      </c>
    </row>
    <row r="1969" spans="1:8" x14ac:dyDescent="0.35">
      <c r="A1969" s="8" t="s">
        <v>17</v>
      </c>
      <c r="B1969" s="33">
        <v>2022</v>
      </c>
      <c r="C1969" s="8" t="s">
        <v>13</v>
      </c>
      <c r="D1969" s="33">
        <v>12292.07</v>
      </c>
      <c r="E1969" s="34">
        <v>12281.97</v>
      </c>
      <c r="F1969" s="34">
        <v>86.92</v>
      </c>
      <c r="G1969" s="34">
        <v>692.13</v>
      </c>
      <c r="H1969" s="34">
        <v>39.119999999999997</v>
      </c>
    </row>
    <row r="1970" spans="1:8" x14ac:dyDescent="0.35">
      <c r="A1970" s="8" t="s">
        <v>8</v>
      </c>
      <c r="B1970" s="33">
        <v>2023</v>
      </c>
      <c r="C1970" s="8" t="s">
        <v>13</v>
      </c>
      <c r="D1970" s="33">
        <v>26547.08</v>
      </c>
      <c r="E1970" s="34">
        <v>23261.13</v>
      </c>
      <c r="F1970" s="34">
        <v>174.71</v>
      </c>
      <c r="G1970" s="34">
        <v>1142.0999999999999</v>
      </c>
      <c r="H1970" s="34">
        <v>62.1</v>
      </c>
    </row>
    <row r="1971" spans="1:8" x14ac:dyDescent="0.35">
      <c r="A1971" s="8" t="s">
        <v>18</v>
      </c>
      <c r="B1971" s="33">
        <v>2018</v>
      </c>
      <c r="C1971" s="8" t="s">
        <v>25</v>
      </c>
      <c r="D1971" s="33">
        <v>3229.45</v>
      </c>
      <c r="E1971" s="34">
        <v>3030.27</v>
      </c>
      <c r="F1971" s="34">
        <v>132.4</v>
      </c>
      <c r="G1971" s="34">
        <v>449.91</v>
      </c>
      <c r="H1971" s="34">
        <v>68.13</v>
      </c>
    </row>
    <row r="1972" spans="1:8" x14ac:dyDescent="0.35">
      <c r="A1972" s="8" t="s">
        <v>27</v>
      </c>
      <c r="B1972" s="33">
        <v>2018</v>
      </c>
      <c r="C1972" s="8" t="s">
        <v>25</v>
      </c>
      <c r="D1972" s="33">
        <v>46564.14</v>
      </c>
      <c r="E1972" s="34">
        <v>48471.76</v>
      </c>
      <c r="F1972" s="34">
        <v>176.4</v>
      </c>
      <c r="G1972" s="34">
        <v>545.07000000000005</v>
      </c>
      <c r="H1972" s="34">
        <v>63.07</v>
      </c>
    </row>
    <row r="1973" spans="1:8" x14ac:dyDescent="0.35">
      <c r="A1973" s="8" t="s">
        <v>16</v>
      </c>
      <c r="B1973" s="33">
        <v>2020</v>
      </c>
      <c r="C1973" s="8" t="s">
        <v>19</v>
      </c>
      <c r="D1973" s="33">
        <v>18825.349999999999</v>
      </c>
      <c r="E1973" s="34">
        <v>20577.13</v>
      </c>
      <c r="F1973" s="34">
        <v>139.74</v>
      </c>
      <c r="G1973" s="34">
        <v>250.95</v>
      </c>
      <c r="H1973" s="34">
        <v>54.19</v>
      </c>
    </row>
    <row r="1974" spans="1:8" x14ac:dyDescent="0.35">
      <c r="A1974" s="8" t="s">
        <v>33</v>
      </c>
      <c r="B1974" s="33">
        <v>2021</v>
      </c>
      <c r="C1974" s="8" t="s">
        <v>15</v>
      </c>
      <c r="D1974" s="33">
        <v>39582.230000000003</v>
      </c>
      <c r="E1974" s="34">
        <v>38818.839999999997</v>
      </c>
      <c r="F1974" s="34">
        <v>171.17</v>
      </c>
      <c r="G1974" s="34">
        <v>442.23</v>
      </c>
      <c r="H1974" s="34">
        <v>51.67</v>
      </c>
    </row>
    <row r="1975" spans="1:8" x14ac:dyDescent="0.35">
      <c r="A1975" s="8" t="s">
        <v>26</v>
      </c>
      <c r="B1975" s="33">
        <v>2020</v>
      </c>
      <c r="C1975" s="8" t="s">
        <v>19</v>
      </c>
      <c r="D1975" s="33">
        <v>11425.17</v>
      </c>
      <c r="E1975" s="34">
        <v>9578.34</v>
      </c>
      <c r="F1975" s="34">
        <v>174.44</v>
      </c>
      <c r="G1975" s="34">
        <v>1116.21</v>
      </c>
      <c r="H1975" s="34">
        <v>37.619999999999997</v>
      </c>
    </row>
    <row r="1976" spans="1:8" x14ac:dyDescent="0.35">
      <c r="A1976" s="8" t="s">
        <v>27</v>
      </c>
      <c r="B1976" s="33">
        <v>2021</v>
      </c>
      <c r="C1976" s="8" t="s">
        <v>19</v>
      </c>
      <c r="D1976" s="33">
        <v>20214.240000000002</v>
      </c>
      <c r="E1976" s="34">
        <v>18360.72</v>
      </c>
      <c r="F1976" s="34">
        <v>184.36</v>
      </c>
      <c r="G1976" s="34">
        <v>462.66</v>
      </c>
      <c r="H1976" s="34">
        <v>45.42</v>
      </c>
    </row>
    <row r="1977" spans="1:8" x14ac:dyDescent="0.35">
      <c r="A1977" s="8" t="s">
        <v>10</v>
      </c>
      <c r="B1977" s="33">
        <v>2022</v>
      </c>
      <c r="C1977" s="8" t="s">
        <v>20</v>
      </c>
      <c r="D1977" s="33">
        <v>30749.52</v>
      </c>
      <c r="E1977" s="34">
        <v>35421.32</v>
      </c>
      <c r="F1977" s="34">
        <v>188.62</v>
      </c>
      <c r="G1977" s="34">
        <v>1048.7</v>
      </c>
      <c r="H1977" s="34">
        <v>57.56</v>
      </c>
    </row>
    <row r="1978" spans="1:8" x14ac:dyDescent="0.35">
      <c r="A1978" s="8" t="s">
        <v>23</v>
      </c>
      <c r="B1978" s="33">
        <v>2018</v>
      </c>
      <c r="C1978" s="8" t="s">
        <v>19</v>
      </c>
      <c r="D1978" s="33">
        <v>43133.23</v>
      </c>
      <c r="E1978" s="34">
        <v>46717.87</v>
      </c>
      <c r="F1978" s="34">
        <v>156.77000000000001</v>
      </c>
      <c r="G1978" s="34">
        <v>423.67</v>
      </c>
      <c r="H1978" s="34">
        <v>65.430000000000007</v>
      </c>
    </row>
    <row r="1979" spans="1:8" x14ac:dyDescent="0.35">
      <c r="A1979" s="8" t="s">
        <v>27</v>
      </c>
      <c r="B1979" s="33">
        <v>2018</v>
      </c>
      <c r="C1979" s="8" t="s">
        <v>13</v>
      </c>
      <c r="D1979" s="33">
        <v>34765.86</v>
      </c>
      <c r="E1979" s="34">
        <v>29694.46</v>
      </c>
      <c r="F1979" s="34">
        <v>39</v>
      </c>
      <c r="G1979" s="34">
        <v>187.97</v>
      </c>
      <c r="H1979" s="34">
        <v>34.409999999999997</v>
      </c>
    </row>
    <row r="1980" spans="1:8" x14ac:dyDescent="0.35">
      <c r="A1980" s="8" t="s">
        <v>33</v>
      </c>
      <c r="B1980" s="33">
        <v>2021</v>
      </c>
      <c r="C1980" s="8" t="s">
        <v>9</v>
      </c>
      <c r="D1980" s="33">
        <v>10012.17</v>
      </c>
      <c r="E1980" s="34">
        <v>10943.56</v>
      </c>
      <c r="F1980" s="34">
        <v>96.01</v>
      </c>
      <c r="G1980" s="34">
        <v>12.12</v>
      </c>
      <c r="H1980" s="34">
        <v>37.950000000000003</v>
      </c>
    </row>
    <row r="1981" spans="1:8" x14ac:dyDescent="0.35">
      <c r="A1981" s="8" t="s">
        <v>29</v>
      </c>
      <c r="B1981" s="33">
        <v>2021</v>
      </c>
      <c r="C1981" s="8" t="s">
        <v>11</v>
      </c>
      <c r="D1981" s="33">
        <v>26761.1</v>
      </c>
      <c r="E1981" s="34">
        <v>29114.639999999999</v>
      </c>
      <c r="F1981" s="34">
        <v>75.180000000000007</v>
      </c>
      <c r="G1981" s="34">
        <v>670.5</v>
      </c>
      <c r="H1981" s="34">
        <v>46.35</v>
      </c>
    </row>
    <row r="1982" spans="1:8" x14ac:dyDescent="0.35">
      <c r="A1982" s="8" t="s">
        <v>16</v>
      </c>
      <c r="B1982" s="33">
        <v>2021</v>
      </c>
      <c r="C1982" s="8" t="s">
        <v>22</v>
      </c>
      <c r="D1982" s="33">
        <v>17069.29</v>
      </c>
      <c r="E1982" s="34">
        <v>14686.11</v>
      </c>
      <c r="F1982" s="34">
        <v>32.4</v>
      </c>
      <c r="G1982" s="34">
        <v>713.98</v>
      </c>
      <c r="H1982" s="34">
        <v>61.51</v>
      </c>
    </row>
    <row r="1983" spans="1:8" x14ac:dyDescent="0.35">
      <c r="A1983" s="8" t="s">
        <v>8</v>
      </c>
      <c r="B1983" s="33">
        <v>2021</v>
      </c>
      <c r="C1983" s="8" t="s">
        <v>22</v>
      </c>
      <c r="D1983" s="33">
        <v>26880.38</v>
      </c>
      <c r="E1983" s="34">
        <v>32218.3</v>
      </c>
      <c r="F1983" s="34">
        <v>61.32</v>
      </c>
      <c r="G1983" s="34">
        <v>775</v>
      </c>
      <c r="H1983" s="34">
        <v>51.67</v>
      </c>
    </row>
    <row r="1984" spans="1:8" x14ac:dyDescent="0.35">
      <c r="A1984" s="8" t="s">
        <v>28</v>
      </c>
      <c r="B1984" s="33">
        <v>2023</v>
      </c>
      <c r="C1984" s="8" t="s">
        <v>19</v>
      </c>
      <c r="D1984" s="33">
        <v>43906.35</v>
      </c>
      <c r="E1984" s="34">
        <v>45589.86</v>
      </c>
      <c r="F1984" s="34">
        <v>43.27</v>
      </c>
      <c r="G1984" s="34">
        <v>339.69</v>
      </c>
      <c r="H1984" s="34">
        <v>48.85</v>
      </c>
    </row>
    <row r="1985" spans="1:8" x14ac:dyDescent="0.35">
      <c r="A1985" s="8" t="s">
        <v>21</v>
      </c>
      <c r="B1985" s="33">
        <v>2019</v>
      </c>
      <c r="C1985" s="8" t="s">
        <v>13</v>
      </c>
      <c r="D1985" s="33">
        <v>20134.939999999999</v>
      </c>
      <c r="E1985" s="34">
        <v>23506.68</v>
      </c>
      <c r="F1985" s="34">
        <v>188.66</v>
      </c>
      <c r="G1985" s="34">
        <v>928.77</v>
      </c>
      <c r="H1985" s="34">
        <v>54.11</v>
      </c>
    </row>
    <row r="1986" spans="1:8" x14ac:dyDescent="0.35">
      <c r="A1986" s="8" t="s">
        <v>30</v>
      </c>
      <c r="B1986" s="33">
        <v>2022</v>
      </c>
      <c r="C1986" s="8" t="s">
        <v>15</v>
      </c>
      <c r="D1986" s="33">
        <v>28203.03</v>
      </c>
      <c r="E1986" s="34">
        <v>33832.699999999997</v>
      </c>
      <c r="F1986" s="34">
        <v>154.59</v>
      </c>
      <c r="G1986" s="34">
        <v>789.8</v>
      </c>
      <c r="H1986" s="34">
        <v>61.08</v>
      </c>
    </row>
    <row r="1987" spans="1:8" x14ac:dyDescent="0.35">
      <c r="A1987" s="8" t="s">
        <v>28</v>
      </c>
      <c r="B1987" s="33">
        <v>2022</v>
      </c>
      <c r="C1987" s="8" t="s">
        <v>25</v>
      </c>
      <c r="D1987" s="33">
        <v>41651.4</v>
      </c>
      <c r="E1987" s="34">
        <v>46007.13</v>
      </c>
      <c r="F1987" s="34">
        <v>59.15</v>
      </c>
      <c r="G1987" s="34">
        <v>18.29</v>
      </c>
      <c r="H1987" s="34">
        <v>30.34</v>
      </c>
    </row>
    <row r="1988" spans="1:8" x14ac:dyDescent="0.35">
      <c r="A1988" s="8" t="s">
        <v>17</v>
      </c>
      <c r="B1988" s="33">
        <v>2018</v>
      </c>
      <c r="C1988" s="8" t="s">
        <v>13</v>
      </c>
      <c r="D1988" s="33">
        <v>39389.65</v>
      </c>
      <c r="E1988" s="34">
        <v>33323.449999999997</v>
      </c>
      <c r="F1988" s="34">
        <v>44.41</v>
      </c>
      <c r="G1988" s="34">
        <v>1047.6300000000001</v>
      </c>
      <c r="H1988" s="34">
        <v>59.91</v>
      </c>
    </row>
    <row r="1989" spans="1:8" x14ac:dyDescent="0.35">
      <c r="A1989" s="8" t="s">
        <v>21</v>
      </c>
      <c r="B1989" s="33">
        <v>2024</v>
      </c>
      <c r="C1989" s="8" t="s">
        <v>19</v>
      </c>
      <c r="D1989" s="33">
        <v>515.22</v>
      </c>
      <c r="E1989" s="34">
        <v>585.58000000000004</v>
      </c>
      <c r="F1989" s="34">
        <v>57.61</v>
      </c>
      <c r="G1989" s="34">
        <v>217.64</v>
      </c>
      <c r="H1989" s="34">
        <v>63.02</v>
      </c>
    </row>
    <row r="1990" spans="1:8" x14ac:dyDescent="0.35">
      <c r="A1990" s="8" t="s">
        <v>34</v>
      </c>
      <c r="B1990" s="33">
        <v>2022</v>
      </c>
      <c r="C1990" s="8" t="s">
        <v>19</v>
      </c>
      <c r="D1990" s="33">
        <v>42794.25</v>
      </c>
      <c r="E1990" s="34">
        <v>44156.2</v>
      </c>
      <c r="F1990" s="34">
        <v>48.79</v>
      </c>
      <c r="G1990" s="34">
        <v>844.28</v>
      </c>
      <c r="H1990" s="34">
        <v>56.12</v>
      </c>
    </row>
    <row r="1991" spans="1:8" x14ac:dyDescent="0.35">
      <c r="A1991" s="8" t="s">
        <v>30</v>
      </c>
      <c r="B1991" s="33">
        <v>2021</v>
      </c>
      <c r="C1991" s="8" t="s">
        <v>19</v>
      </c>
      <c r="D1991" s="33">
        <v>20202.849999999999</v>
      </c>
      <c r="E1991" s="34">
        <v>21210.76</v>
      </c>
      <c r="F1991" s="34">
        <v>129.07</v>
      </c>
      <c r="G1991" s="34">
        <v>1218.27</v>
      </c>
      <c r="H1991" s="34">
        <v>48.42</v>
      </c>
    </row>
    <row r="1992" spans="1:8" x14ac:dyDescent="0.35">
      <c r="A1992" s="8" t="s">
        <v>10</v>
      </c>
      <c r="B1992" s="33">
        <v>2023</v>
      </c>
      <c r="C1992" s="8" t="s">
        <v>11</v>
      </c>
      <c r="D1992" s="33">
        <v>44160.14</v>
      </c>
      <c r="E1992" s="34">
        <v>36660.14</v>
      </c>
      <c r="F1992" s="34">
        <v>66.5</v>
      </c>
      <c r="G1992" s="34">
        <v>455.52</v>
      </c>
      <c r="H1992" s="34">
        <v>67.87</v>
      </c>
    </row>
    <row r="1993" spans="1:8" x14ac:dyDescent="0.35">
      <c r="A1993" s="8" t="s">
        <v>16</v>
      </c>
      <c r="B1993" s="33">
        <v>2019</v>
      </c>
      <c r="C1993" s="8" t="s">
        <v>22</v>
      </c>
      <c r="D1993" s="33">
        <v>22399.22</v>
      </c>
      <c r="E1993" s="34">
        <v>18780.12</v>
      </c>
      <c r="F1993" s="34">
        <v>114.47</v>
      </c>
      <c r="G1993" s="34">
        <v>481.57</v>
      </c>
      <c r="H1993" s="34">
        <v>59.39</v>
      </c>
    </row>
    <row r="1994" spans="1:8" x14ac:dyDescent="0.35">
      <c r="A1994" s="8" t="s">
        <v>27</v>
      </c>
      <c r="B1994" s="33">
        <v>2018</v>
      </c>
      <c r="C1994" s="8" t="s">
        <v>13</v>
      </c>
      <c r="D1994" s="33">
        <v>536.73</v>
      </c>
      <c r="E1994" s="34">
        <v>640</v>
      </c>
      <c r="F1994" s="34">
        <v>92.23</v>
      </c>
      <c r="G1994" s="34">
        <v>771.38</v>
      </c>
      <c r="H1994" s="34">
        <v>55.03</v>
      </c>
    </row>
    <row r="1995" spans="1:8" x14ac:dyDescent="0.35">
      <c r="A1995" s="8" t="s">
        <v>16</v>
      </c>
      <c r="B1995" s="33">
        <v>2022</v>
      </c>
      <c r="C1995" s="8" t="s">
        <v>9</v>
      </c>
      <c r="D1995" s="33">
        <v>39155.97</v>
      </c>
      <c r="E1995" s="34">
        <v>44076.29</v>
      </c>
      <c r="F1995" s="34">
        <v>135.54</v>
      </c>
      <c r="G1995" s="34">
        <v>434.9</v>
      </c>
      <c r="H1995" s="34">
        <v>64.27</v>
      </c>
    </row>
    <row r="1996" spans="1:8" x14ac:dyDescent="0.35">
      <c r="A1996" s="8" t="s">
        <v>14</v>
      </c>
      <c r="B1996" s="33">
        <v>2023</v>
      </c>
      <c r="C1996" s="8" t="s">
        <v>22</v>
      </c>
      <c r="D1996" s="33">
        <v>44567.040000000001</v>
      </c>
      <c r="E1996" s="34">
        <v>40658.54</v>
      </c>
      <c r="F1996" s="34">
        <v>79.75</v>
      </c>
      <c r="G1996" s="34">
        <v>1131.8599999999999</v>
      </c>
      <c r="H1996" s="34">
        <v>57.96</v>
      </c>
    </row>
    <row r="1997" spans="1:8" x14ac:dyDescent="0.35">
      <c r="A1997" s="8" t="s">
        <v>29</v>
      </c>
      <c r="B1997" s="33">
        <v>2024</v>
      </c>
      <c r="C1997" s="8" t="s">
        <v>25</v>
      </c>
      <c r="D1997" s="33">
        <v>21022.29</v>
      </c>
      <c r="E1997" s="34">
        <v>23137.14</v>
      </c>
      <c r="F1997" s="34">
        <v>97.09</v>
      </c>
      <c r="G1997" s="34">
        <v>374.62</v>
      </c>
      <c r="H1997" s="34">
        <v>64.55</v>
      </c>
    </row>
    <row r="1998" spans="1:8" x14ac:dyDescent="0.35">
      <c r="A1998" s="8" t="s">
        <v>16</v>
      </c>
      <c r="B1998" s="33">
        <v>2023</v>
      </c>
      <c r="C1998" s="8" t="s">
        <v>9</v>
      </c>
      <c r="D1998" s="33">
        <v>39158.17</v>
      </c>
      <c r="E1998" s="34">
        <v>31840.85</v>
      </c>
      <c r="F1998" s="34">
        <v>31.95</v>
      </c>
      <c r="G1998" s="34">
        <v>457.26</v>
      </c>
      <c r="H1998" s="34">
        <v>59.23</v>
      </c>
    </row>
    <row r="1999" spans="1:8" x14ac:dyDescent="0.35">
      <c r="A1999" s="8" t="s">
        <v>24</v>
      </c>
      <c r="B1999" s="33">
        <v>2018</v>
      </c>
      <c r="C1999" s="8" t="s">
        <v>9</v>
      </c>
      <c r="D1999" s="33">
        <v>49808.78</v>
      </c>
      <c r="E1999" s="34">
        <v>45858.94</v>
      </c>
      <c r="F1999" s="34">
        <v>167.38</v>
      </c>
      <c r="G1999" s="34">
        <v>545.79</v>
      </c>
      <c r="H1999" s="34">
        <v>47.15</v>
      </c>
    </row>
    <row r="2000" spans="1:8" x14ac:dyDescent="0.35">
      <c r="A2000" s="8" t="s">
        <v>31</v>
      </c>
      <c r="B2000" s="33">
        <v>2022</v>
      </c>
      <c r="C2000" s="8" t="s">
        <v>9</v>
      </c>
      <c r="D2000" s="33">
        <v>33269.480000000003</v>
      </c>
      <c r="E2000" s="34">
        <v>32891.5</v>
      </c>
      <c r="F2000" s="34">
        <v>75.599999999999994</v>
      </c>
      <c r="G2000" s="34">
        <v>936.04</v>
      </c>
      <c r="H2000" s="34">
        <v>41.32</v>
      </c>
    </row>
    <row r="2001" spans="1:8" x14ac:dyDescent="0.35">
      <c r="A2001" s="8" t="s">
        <v>35</v>
      </c>
      <c r="B2001" s="33">
        <v>2020</v>
      </c>
      <c r="C2001" s="8" t="s">
        <v>20</v>
      </c>
      <c r="D2001" s="33">
        <v>34493.019999999997</v>
      </c>
      <c r="E2001" s="34">
        <v>28190.42</v>
      </c>
      <c r="F2001" s="34">
        <v>179.95</v>
      </c>
      <c r="G2001" s="34">
        <v>192.09</v>
      </c>
      <c r="H2001" s="34">
        <v>68.069999999999993</v>
      </c>
    </row>
    <row r="2002" spans="1:8" x14ac:dyDescent="0.35">
      <c r="A2002" s="8" t="s">
        <v>29</v>
      </c>
      <c r="B2002" s="33">
        <v>2023</v>
      </c>
      <c r="C2002" s="8" t="s">
        <v>20</v>
      </c>
      <c r="D2002" s="33">
        <v>10239.450000000001</v>
      </c>
      <c r="E2002" s="34">
        <v>9673.7800000000007</v>
      </c>
      <c r="F2002" s="34">
        <v>176.18</v>
      </c>
      <c r="G2002" s="34">
        <v>1042.8800000000001</v>
      </c>
      <c r="H2002" s="34">
        <v>44.43</v>
      </c>
    </row>
    <row r="2003" spans="1:8" x14ac:dyDescent="0.35">
      <c r="A2003" s="8" t="s">
        <v>30</v>
      </c>
      <c r="B2003" s="33">
        <v>2023</v>
      </c>
      <c r="C2003" s="8" t="s">
        <v>9</v>
      </c>
      <c r="D2003" s="33">
        <v>38729.379999999997</v>
      </c>
      <c r="E2003" s="34">
        <v>35954.47</v>
      </c>
      <c r="F2003" s="34">
        <v>174.94</v>
      </c>
      <c r="G2003" s="34">
        <v>565.14</v>
      </c>
      <c r="H2003" s="34">
        <v>41.28</v>
      </c>
    </row>
    <row r="2004" spans="1:8" x14ac:dyDescent="0.35">
      <c r="A2004" s="8" t="s">
        <v>8</v>
      </c>
      <c r="B2004" s="33">
        <v>2023</v>
      </c>
      <c r="C2004" s="8" t="s">
        <v>25</v>
      </c>
      <c r="D2004" s="33">
        <v>47579.06</v>
      </c>
      <c r="E2004" s="34">
        <v>45990.76</v>
      </c>
      <c r="F2004" s="34">
        <v>140.13999999999999</v>
      </c>
      <c r="G2004" s="34">
        <v>892.05</v>
      </c>
      <c r="H2004" s="34">
        <v>32.549999999999997</v>
      </c>
    </row>
    <row r="2005" spans="1:8" x14ac:dyDescent="0.35">
      <c r="A2005" s="8" t="s">
        <v>27</v>
      </c>
      <c r="B2005" s="33">
        <v>2020</v>
      </c>
      <c r="C2005" s="8" t="s">
        <v>19</v>
      </c>
      <c r="D2005" s="33">
        <v>2758.33</v>
      </c>
      <c r="E2005" s="34">
        <v>2791.66</v>
      </c>
      <c r="F2005" s="34">
        <v>21.95</v>
      </c>
      <c r="G2005" s="34">
        <v>56.71</v>
      </c>
      <c r="H2005" s="34">
        <v>32.68</v>
      </c>
    </row>
    <row r="2006" spans="1:8" x14ac:dyDescent="0.35">
      <c r="A2006" s="8" t="s">
        <v>28</v>
      </c>
      <c r="B2006" s="33">
        <v>2022</v>
      </c>
      <c r="C2006" s="8" t="s">
        <v>25</v>
      </c>
      <c r="D2006" s="33">
        <v>2961.25</v>
      </c>
      <c r="E2006" s="34">
        <v>2885.45</v>
      </c>
      <c r="F2006" s="34">
        <v>118.25</v>
      </c>
      <c r="G2006" s="34">
        <v>1338.62</v>
      </c>
      <c r="H2006" s="34">
        <v>61.53</v>
      </c>
    </row>
    <row r="2007" spans="1:8" x14ac:dyDescent="0.35">
      <c r="A2007" s="8" t="s">
        <v>26</v>
      </c>
      <c r="B2007" s="33">
        <v>2021</v>
      </c>
      <c r="C2007" s="8" t="s">
        <v>19</v>
      </c>
      <c r="D2007" s="33">
        <v>25925.67</v>
      </c>
      <c r="E2007" s="34">
        <v>26485.25</v>
      </c>
      <c r="F2007" s="34">
        <v>161.72</v>
      </c>
      <c r="G2007" s="34">
        <v>390.86</v>
      </c>
      <c r="H2007" s="34">
        <v>67.760000000000005</v>
      </c>
    </row>
    <row r="2008" spans="1:8" x14ac:dyDescent="0.35">
      <c r="A2008" s="8" t="s">
        <v>17</v>
      </c>
      <c r="B2008" s="33">
        <v>2018</v>
      </c>
      <c r="C2008" s="8" t="s">
        <v>25</v>
      </c>
      <c r="D2008" s="33">
        <v>42039.58</v>
      </c>
      <c r="E2008" s="34">
        <v>40819.21</v>
      </c>
      <c r="F2008" s="34">
        <v>165.37</v>
      </c>
      <c r="G2008" s="34">
        <v>1285.93</v>
      </c>
      <c r="H2008" s="34">
        <v>64.599999999999994</v>
      </c>
    </row>
    <row r="2009" spans="1:8" x14ac:dyDescent="0.35">
      <c r="A2009" s="8" t="s">
        <v>10</v>
      </c>
      <c r="B2009" s="33">
        <v>2022</v>
      </c>
      <c r="C2009" s="8" t="s">
        <v>13</v>
      </c>
      <c r="D2009" s="33">
        <v>1484.47</v>
      </c>
      <c r="E2009" s="34">
        <v>1234.04</v>
      </c>
      <c r="F2009" s="34">
        <v>48.37</v>
      </c>
      <c r="G2009" s="34">
        <v>477.14</v>
      </c>
      <c r="H2009" s="34">
        <v>36.07</v>
      </c>
    </row>
    <row r="2010" spans="1:8" x14ac:dyDescent="0.35">
      <c r="A2010" s="8" t="s">
        <v>24</v>
      </c>
      <c r="B2010" s="33">
        <v>2019</v>
      </c>
      <c r="C2010" s="8" t="s">
        <v>11</v>
      </c>
      <c r="D2010" s="33">
        <v>4317.3599999999997</v>
      </c>
      <c r="E2010" s="34">
        <v>4668.72</v>
      </c>
      <c r="F2010" s="34">
        <v>33.33</v>
      </c>
      <c r="G2010" s="34">
        <v>978.97</v>
      </c>
      <c r="H2010" s="34">
        <v>58.92</v>
      </c>
    </row>
    <row r="2011" spans="1:8" x14ac:dyDescent="0.35">
      <c r="A2011" s="8" t="s">
        <v>23</v>
      </c>
      <c r="B2011" s="33">
        <v>2018</v>
      </c>
      <c r="C2011" s="8" t="s">
        <v>19</v>
      </c>
      <c r="D2011" s="33">
        <v>26928.02</v>
      </c>
      <c r="E2011" s="34">
        <v>22625.18</v>
      </c>
      <c r="F2011" s="34">
        <v>171.49</v>
      </c>
      <c r="G2011" s="34">
        <v>235.4</v>
      </c>
      <c r="H2011" s="34">
        <v>67.98</v>
      </c>
    </row>
    <row r="2012" spans="1:8" x14ac:dyDescent="0.35">
      <c r="A2012" s="8" t="s">
        <v>10</v>
      </c>
      <c r="B2012" s="33">
        <v>2020</v>
      </c>
      <c r="C2012" s="8" t="s">
        <v>13</v>
      </c>
      <c r="D2012" s="33">
        <v>42112.4</v>
      </c>
      <c r="E2012" s="34">
        <v>49050.1</v>
      </c>
      <c r="F2012" s="34">
        <v>103.84</v>
      </c>
      <c r="G2012" s="34">
        <v>1240.3900000000001</v>
      </c>
      <c r="H2012" s="34">
        <v>42.84</v>
      </c>
    </row>
    <row r="2013" spans="1:8" x14ac:dyDescent="0.35">
      <c r="A2013" s="8" t="s">
        <v>26</v>
      </c>
      <c r="B2013" s="33">
        <v>2019</v>
      </c>
      <c r="C2013" s="8" t="s">
        <v>15</v>
      </c>
      <c r="D2013" s="33">
        <v>22043.4</v>
      </c>
      <c r="E2013" s="34">
        <v>20428.03</v>
      </c>
      <c r="F2013" s="34">
        <v>138.38999999999999</v>
      </c>
      <c r="G2013" s="34">
        <v>1246.3499999999999</v>
      </c>
      <c r="H2013" s="34">
        <v>37.47</v>
      </c>
    </row>
    <row r="2014" spans="1:8" x14ac:dyDescent="0.35">
      <c r="A2014" s="8" t="s">
        <v>17</v>
      </c>
      <c r="B2014" s="33">
        <v>2018</v>
      </c>
      <c r="C2014" s="8" t="s">
        <v>9</v>
      </c>
      <c r="D2014" s="33">
        <v>8591.3700000000008</v>
      </c>
      <c r="E2014" s="34">
        <v>8898.91</v>
      </c>
      <c r="F2014" s="34">
        <v>115.26</v>
      </c>
      <c r="G2014" s="34">
        <v>1362.76</v>
      </c>
      <c r="H2014" s="34">
        <v>61.06</v>
      </c>
    </row>
    <row r="2015" spans="1:8" x14ac:dyDescent="0.35">
      <c r="A2015" s="8" t="s">
        <v>35</v>
      </c>
      <c r="B2015" s="33">
        <v>2024</v>
      </c>
      <c r="C2015" s="8" t="s">
        <v>20</v>
      </c>
      <c r="D2015" s="33">
        <v>19593.47</v>
      </c>
      <c r="E2015" s="34">
        <v>18976.55</v>
      </c>
      <c r="F2015" s="34">
        <v>89.08</v>
      </c>
      <c r="G2015" s="34">
        <v>334.55</v>
      </c>
      <c r="H2015" s="34">
        <v>39.33</v>
      </c>
    </row>
    <row r="2016" spans="1:8" x14ac:dyDescent="0.35">
      <c r="A2016" s="8" t="s">
        <v>14</v>
      </c>
      <c r="B2016" s="33">
        <v>2023</v>
      </c>
      <c r="C2016" s="8" t="s">
        <v>13</v>
      </c>
      <c r="D2016" s="33">
        <v>46175.25</v>
      </c>
      <c r="E2016" s="34">
        <v>44497.24</v>
      </c>
      <c r="F2016" s="34">
        <v>106.95</v>
      </c>
      <c r="G2016" s="34">
        <v>1298.51</v>
      </c>
      <c r="H2016" s="34">
        <v>33.72</v>
      </c>
    </row>
    <row r="2017" spans="1:8" x14ac:dyDescent="0.35">
      <c r="A2017" s="8" t="s">
        <v>23</v>
      </c>
      <c r="B2017" s="33">
        <v>2018</v>
      </c>
      <c r="C2017" s="8" t="s">
        <v>15</v>
      </c>
      <c r="D2017" s="33">
        <v>2785.42</v>
      </c>
      <c r="E2017" s="34">
        <v>3045.34</v>
      </c>
      <c r="F2017" s="34">
        <v>93.69</v>
      </c>
      <c r="G2017" s="34">
        <v>782.44</v>
      </c>
      <c r="H2017" s="34">
        <v>49</v>
      </c>
    </row>
    <row r="2018" spans="1:8" x14ac:dyDescent="0.35">
      <c r="A2018" s="8" t="s">
        <v>30</v>
      </c>
      <c r="B2018" s="33">
        <v>2023</v>
      </c>
      <c r="C2018" s="8" t="s">
        <v>11</v>
      </c>
      <c r="D2018" s="33">
        <v>42915.38</v>
      </c>
      <c r="E2018" s="34">
        <v>37429.730000000003</v>
      </c>
      <c r="F2018" s="34">
        <v>26.55</v>
      </c>
      <c r="G2018" s="34">
        <v>1202.98</v>
      </c>
      <c r="H2018" s="34">
        <v>46.84</v>
      </c>
    </row>
    <row r="2019" spans="1:8" x14ac:dyDescent="0.35">
      <c r="A2019" s="8" t="s">
        <v>23</v>
      </c>
      <c r="B2019" s="33">
        <v>2022</v>
      </c>
      <c r="C2019" s="8" t="s">
        <v>19</v>
      </c>
      <c r="D2019" s="33">
        <v>45348.53</v>
      </c>
      <c r="E2019" s="34">
        <v>40814.97</v>
      </c>
      <c r="F2019" s="34">
        <v>79.58</v>
      </c>
      <c r="G2019" s="34">
        <v>405.35</v>
      </c>
      <c r="H2019" s="34">
        <v>60.25</v>
      </c>
    </row>
    <row r="2020" spans="1:8" x14ac:dyDescent="0.35">
      <c r="A2020" s="8" t="s">
        <v>28</v>
      </c>
      <c r="B2020" s="33">
        <v>2024</v>
      </c>
      <c r="C2020" s="8" t="s">
        <v>19</v>
      </c>
      <c r="D2020" s="33">
        <v>47405.16</v>
      </c>
      <c r="E2020" s="34">
        <v>51124.55</v>
      </c>
      <c r="F2020" s="34">
        <v>107.4</v>
      </c>
      <c r="G2020" s="34">
        <v>882.89</v>
      </c>
      <c r="H2020" s="34">
        <v>35.94</v>
      </c>
    </row>
    <row r="2021" spans="1:8" x14ac:dyDescent="0.35">
      <c r="A2021" s="8" t="s">
        <v>14</v>
      </c>
      <c r="B2021" s="33">
        <v>2018</v>
      </c>
      <c r="C2021" s="8" t="s">
        <v>22</v>
      </c>
      <c r="D2021" s="33">
        <v>20204.47</v>
      </c>
      <c r="E2021" s="34">
        <v>20851.21</v>
      </c>
      <c r="F2021" s="34">
        <v>76.319999999999993</v>
      </c>
      <c r="G2021" s="34">
        <v>466.49</v>
      </c>
      <c r="H2021" s="34">
        <v>45.75</v>
      </c>
    </row>
    <row r="2022" spans="1:8" x14ac:dyDescent="0.35">
      <c r="A2022" s="8" t="s">
        <v>35</v>
      </c>
      <c r="B2022" s="33">
        <v>2024</v>
      </c>
      <c r="C2022" s="8" t="s">
        <v>20</v>
      </c>
      <c r="D2022" s="33">
        <v>30900.63</v>
      </c>
      <c r="E2022" s="34">
        <v>28588.22</v>
      </c>
      <c r="F2022" s="34">
        <v>136.07</v>
      </c>
      <c r="G2022" s="34">
        <v>1387.48</v>
      </c>
      <c r="H2022" s="34">
        <v>33.5</v>
      </c>
    </row>
    <row r="2023" spans="1:8" x14ac:dyDescent="0.35">
      <c r="A2023" s="8" t="s">
        <v>31</v>
      </c>
      <c r="B2023" s="33">
        <v>2018</v>
      </c>
      <c r="C2023" s="8" t="s">
        <v>22</v>
      </c>
      <c r="D2023" s="33">
        <v>7039.96</v>
      </c>
      <c r="E2023" s="34">
        <v>6390.6</v>
      </c>
      <c r="F2023" s="34">
        <v>69.37</v>
      </c>
      <c r="G2023" s="34">
        <v>1302.58</v>
      </c>
      <c r="H2023" s="34">
        <v>69.62</v>
      </c>
    </row>
    <row r="2024" spans="1:8" x14ac:dyDescent="0.35">
      <c r="A2024" s="8" t="s">
        <v>12</v>
      </c>
      <c r="B2024" s="33">
        <v>2022</v>
      </c>
      <c r="C2024" s="8" t="s">
        <v>22</v>
      </c>
      <c r="D2024" s="33">
        <v>5817.52</v>
      </c>
      <c r="E2024" s="34">
        <v>6103.72</v>
      </c>
      <c r="F2024" s="34">
        <v>31.06</v>
      </c>
      <c r="G2024" s="34">
        <v>1102.26</v>
      </c>
      <c r="H2024" s="34">
        <v>46.32</v>
      </c>
    </row>
    <row r="2025" spans="1:8" x14ac:dyDescent="0.35">
      <c r="A2025" s="8" t="s">
        <v>14</v>
      </c>
      <c r="B2025" s="33">
        <v>2022</v>
      </c>
      <c r="C2025" s="8" t="s">
        <v>19</v>
      </c>
      <c r="D2025" s="33">
        <v>45264.66</v>
      </c>
      <c r="E2025" s="34">
        <v>39253.919999999998</v>
      </c>
      <c r="F2025" s="34">
        <v>62.04</v>
      </c>
      <c r="G2025" s="34">
        <v>1094.28</v>
      </c>
      <c r="H2025" s="34">
        <v>63.98</v>
      </c>
    </row>
    <row r="2026" spans="1:8" x14ac:dyDescent="0.35">
      <c r="A2026" s="8" t="s">
        <v>17</v>
      </c>
      <c r="B2026" s="33">
        <v>2021</v>
      </c>
      <c r="C2026" s="8" t="s">
        <v>9</v>
      </c>
      <c r="D2026" s="33">
        <v>44295.09</v>
      </c>
      <c r="E2026" s="34">
        <v>52658.25</v>
      </c>
      <c r="F2026" s="34">
        <v>140.78</v>
      </c>
      <c r="G2026" s="34">
        <v>448.34</v>
      </c>
      <c r="H2026" s="34">
        <v>56.04</v>
      </c>
    </row>
    <row r="2027" spans="1:8" x14ac:dyDescent="0.35">
      <c r="A2027" s="8" t="s">
        <v>32</v>
      </c>
      <c r="B2027" s="33">
        <v>2024</v>
      </c>
      <c r="C2027" s="8" t="s">
        <v>9</v>
      </c>
      <c r="D2027" s="33">
        <v>20440.62</v>
      </c>
      <c r="E2027" s="34">
        <v>20123.5</v>
      </c>
      <c r="F2027" s="34">
        <v>195.15</v>
      </c>
      <c r="G2027" s="34">
        <v>139.24</v>
      </c>
      <c r="H2027" s="34">
        <v>33.39</v>
      </c>
    </row>
    <row r="2028" spans="1:8" x14ac:dyDescent="0.35">
      <c r="A2028" s="8" t="s">
        <v>10</v>
      </c>
      <c r="B2028" s="33">
        <v>2020</v>
      </c>
      <c r="C2028" s="8" t="s">
        <v>15</v>
      </c>
      <c r="D2028" s="33">
        <v>44315.15</v>
      </c>
      <c r="E2028" s="34">
        <v>46367.85</v>
      </c>
      <c r="F2028" s="34">
        <v>25.98</v>
      </c>
      <c r="G2028" s="34">
        <v>1213.6199999999999</v>
      </c>
      <c r="H2028" s="34">
        <v>42.22</v>
      </c>
    </row>
    <row r="2029" spans="1:8" x14ac:dyDescent="0.35">
      <c r="A2029" s="8" t="s">
        <v>30</v>
      </c>
      <c r="B2029" s="33">
        <v>2018</v>
      </c>
      <c r="C2029" s="8" t="s">
        <v>20</v>
      </c>
      <c r="D2029" s="33">
        <v>46470.45</v>
      </c>
      <c r="E2029" s="34">
        <v>38334.959999999999</v>
      </c>
      <c r="F2029" s="34">
        <v>179.68</v>
      </c>
      <c r="G2029" s="34">
        <v>852.93</v>
      </c>
      <c r="H2029" s="34">
        <v>41.69</v>
      </c>
    </row>
    <row r="2030" spans="1:8" x14ac:dyDescent="0.35">
      <c r="A2030" s="8" t="s">
        <v>10</v>
      </c>
      <c r="B2030" s="33">
        <v>2023</v>
      </c>
      <c r="C2030" s="8" t="s">
        <v>13</v>
      </c>
      <c r="D2030" s="33">
        <v>31465.08</v>
      </c>
      <c r="E2030" s="34">
        <v>36586.910000000003</v>
      </c>
      <c r="F2030" s="34">
        <v>124.43</v>
      </c>
      <c r="G2030" s="34">
        <v>295.86</v>
      </c>
      <c r="H2030" s="34">
        <v>65.709999999999994</v>
      </c>
    </row>
    <row r="2031" spans="1:8" x14ac:dyDescent="0.35">
      <c r="A2031" s="8" t="s">
        <v>26</v>
      </c>
      <c r="B2031" s="33">
        <v>2022</v>
      </c>
      <c r="C2031" s="8" t="s">
        <v>19</v>
      </c>
      <c r="D2031" s="33">
        <v>43415.16</v>
      </c>
      <c r="E2031" s="34">
        <v>35330.620000000003</v>
      </c>
      <c r="F2031" s="34">
        <v>123.32</v>
      </c>
      <c r="G2031" s="34">
        <v>366.42</v>
      </c>
      <c r="H2031" s="34">
        <v>63.24</v>
      </c>
    </row>
    <row r="2032" spans="1:8" x14ac:dyDescent="0.35">
      <c r="A2032" s="8" t="s">
        <v>29</v>
      </c>
      <c r="B2032" s="33">
        <v>2018</v>
      </c>
      <c r="C2032" s="8" t="s">
        <v>13</v>
      </c>
      <c r="D2032" s="33">
        <v>11181.13</v>
      </c>
      <c r="E2032" s="34">
        <v>11697.69</v>
      </c>
      <c r="F2032" s="34">
        <v>77.5</v>
      </c>
      <c r="G2032" s="34">
        <v>434.53</v>
      </c>
      <c r="H2032" s="34">
        <v>48.52</v>
      </c>
    </row>
    <row r="2033" spans="1:8" x14ac:dyDescent="0.35">
      <c r="A2033" s="8" t="s">
        <v>8</v>
      </c>
      <c r="B2033" s="33">
        <v>2023</v>
      </c>
      <c r="C2033" s="8" t="s">
        <v>13</v>
      </c>
      <c r="D2033" s="33">
        <v>22957.97</v>
      </c>
      <c r="E2033" s="34">
        <v>22260.35</v>
      </c>
      <c r="F2033" s="34">
        <v>151.78</v>
      </c>
      <c r="G2033" s="34">
        <v>1177.05</v>
      </c>
      <c r="H2033" s="34">
        <v>59.7</v>
      </c>
    </row>
    <row r="2034" spans="1:8" x14ac:dyDescent="0.35">
      <c r="A2034" s="8" t="s">
        <v>27</v>
      </c>
      <c r="B2034" s="33">
        <v>2023</v>
      </c>
      <c r="C2034" s="8" t="s">
        <v>25</v>
      </c>
      <c r="D2034" s="33">
        <v>19071.25</v>
      </c>
      <c r="E2034" s="34">
        <v>16117.06</v>
      </c>
      <c r="F2034" s="34">
        <v>101.98</v>
      </c>
      <c r="G2034" s="34">
        <v>627.98</v>
      </c>
      <c r="H2034" s="34">
        <v>58.09</v>
      </c>
    </row>
    <row r="2035" spans="1:8" x14ac:dyDescent="0.35">
      <c r="A2035" s="8" t="s">
        <v>16</v>
      </c>
      <c r="B2035" s="33">
        <v>2023</v>
      </c>
      <c r="C2035" s="8" t="s">
        <v>13</v>
      </c>
      <c r="D2035" s="33">
        <v>19935.2</v>
      </c>
      <c r="E2035" s="34">
        <v>16517.490000000002</v>
      </c>
      <c r="F2035" s="34">
        <v>65.709999999999994</v>
      </c>
      <c r="G2035" s="34">
        <v>422.08</v>
      </c>
      <c r="H2035" s="34">
        <v>61.08</v>
      </c>
    </row>
    <row r="2036" spans="1:8" x14ac:dyDescent="0.35">
      <c r="A2036" s="8" t="s">
        <v>29</v>
      </c>
      <c r="B2036" s="33">
        <v>2021</v>
      </c>
      <c r="C2036" s="8" t="s">
        <v>9</v>
      </c>
      <c r="D2036" s="33">
        <v>9506.7999999999993</v>
      </c>
      <c r="E2036" s="34">
        <v>9257.8700000000008</v>
      </c>
      <c r="F2036" s="34">
        <v>54.59</v>
      </c>
      <c r="G2036" s="34">
        <v>630.70000000000005</v>
      </c>
      <c r="H2036" s="34">
        <v>46.91</v>
      </c>
    </row>
    <row r="2037" spans="1:8" x14ac:dyDescent="0.35">
      <c r="A2037" s="8" t="s">
        <v>12</v>
      </c>
      <c r="B2037" s="33">
        <v>2021</v>
      </c>
      <c r="C2037" s="8" t="s">
        <v>11</v>
      </c>
      <c r="D2037" s="33">
        <v>23242.97</v>
      </c>
      <c r="E2037" s="34">
        <v>18838.27</v>
      </c>
      <c r="F2037" s="34">
        <v>194.98</v>
      </c>
      <c r="G2037" s="34">
        <v>659.49</v>
      </c>
      <c r="H2037" s="34">
        <v>58.25</v>
      </c>
    </row>
    <row r="2038" spans="1:8" x14ac:dyDescent="0.35">
      <c r="A2038" s="8" t="s">
        <v>24</v>
      </c>
      <c r="B2038" s="33">
        <v>2024</v>
      </c>
      <c r="C2038" s="8" t="s">
        <v>11</v>
      </c>
      <c r="D2038" s="33">
        <v>9805.6200000000008</v>
      </c>
      <c r="E2038" s="34">
        <v>10171.56</v>
      </c>
      <c r="F2038" s="34">
        <v>28.74</v>
      </c>
      <c r="G2038" s="34">
        <v>204.11</v>
      </c>
      <c r="H2038" s="34">
        <v>58.95</v>
      </c>
    </row>
    <row r="2039" spans="1:8" x14ac:dyDescent="0.35">
      <c r="A2039" s="8" t="s">
        <v>23</v>
      </c>
      <c r="B2039" s="33">
        <v>2024</v>
      </c>
      <c r="C2039" s="8" t="s">
        <v>15</v>
      </c>
      <c r="D2039" s="33">
        <v>28349.59</v>
      </c>
      <c r="E2039" s="34">
        <v>30062.85</v>
      </c>
      <c r="F2039" s="34">
        <v>38.75</v>
      </c>
      <c r="G2039" s="34">
        <v>498.19</v>
      </c>
      <c r="H2039" s="34">
        <v>58.5</v>
      </c>
    </row>
    <row r="2040" spans="1:8" x14ac:dyDescent="0.35">
      <c r="A2040" s="8" t="s">
        <v>33</v>
      </c>
      <c r="B2040" s="33">
        <v>2021</v>
      </c>
      <c r="C2040" s="8" t="s">
        <v>9</v>
      </c>
      <c r="D2040" s="33">
        <v>39033.050000000003</v>
      </c>
      <c r="E2040" s="34">
        <v>36466.14</v>
      </c>
      <c r="F2040" s="34">
        <v>116.51</v>
      </c>
      <c r="G2040" s="34">
        <v>443.58</v>
      </c>
      <c r="H2040" s="34">
        <v>52.07</v>
      </c>
    </row>
    <row r="2041" spans="1:8" x14ac:dyDescent="0.35">
      <c r="A2041" s="8" t="s">
        <v>27</v>
      </c>
      <c r="B2041" s="33">
        <v>2023</v>
      </c>
      <c r="C2041" s="8" t="s">
        <v>15</v>
      </c>
      <c r="D2041" s="33">
        <v>20022.07</v>
      </c>
      <c r="E2041" s="34">
        <v>18355.89</v>
      </c>
      <c r="F2041" s="34">
        <v>174.56</v>
      </c>
      <c r="G2041" s="34">
        <v>607.70000000000005</v>
      </c>
      <c r="H2041" s="34">
        <v>63.33</v>
      </c>
    </row>
    <row r="2042" spans="1:8" x14ac:dyDescent="0.35">
      <c r="A2042" s="8" t="s">
        <v>27</v>
      </c>
      <c r="B2042" s="33">
        <v>2023</v>
      </c>
      <c r="C2042" s="8" t="s">
        <v>22</v>
      </c>
      <c r="D2042" s="33">
        <v>1410.3</v>
      </c>
      <c r="E2042" s="34">
        <v>1386.31</v>
      </c>
      <c r="F2042" s="34">
        <v>129.18</v>
      </c>
      <c r="G2042" s="34">
        <v>1199.8800000000001</v>
      </c>
      <c r="H2042" s="34">
        <v>64.73</v>
      </c>
    </row>
    <row r="2043" spans="1:8" x14ac:dyDescent="0.35">
      <c r="A2043" s="8" t="s">
        <v>18</v>
      </c>
      <c r="B2043" s="33">
        <v>2019</v>
      </c>
      <c r="C2043" s="8" t="s">
        <v>13</v>
      </c>
      <c r="D2043" s="33">
        <v>11236.21</v>
      </c>
      <c r="E2043" s="34">
        <v>9736.7999999999993</v>
      </c>
      <c r="F2043" s="34">
        <v>32.81</v>
      </c>
      <c r="G2043" s="34">
        <v>588.89</v>
      </c>
      <c r="H2043" s="34">
        <v>44.86</v>
      </c>
    </row>
    <row r="2044" spans="1:8" x14ac:dyDescent="0.35">
      <c r="A2044" s="8" t="s">
        <v>26</v>
      </c>
      <c r="B2044" s="33">
        <v>2021</v>
      </c>
      <c r="C2044" s="8" t="s">
        <v>11</v>
      </c>
      <c r="D2044" s="33">
        <v>22052.67</v>
      </c>
      <c r="E2044" s="34">
        <v>20047.21</v>
      </c>
      <c r="F2044" s="34">
        <v>36.17</v>
      </c>
      <c r="G2044" s="34">
        <v>817.37</v>
      </c>
      <c r="H2044" s="34">
        <v>56.85</v>
      </c>
    </row>
    <row r="2045" spans="1:8" x14ac:dyDescent="0.35">
      <c r="A2045" s="8" t="s">
        <v>31</v>
      </c>
      <c r="B2045" s="33">
        <v>2021</v>
      </c>
      <c r="C2045" s="8" t="s">
        <v>25</v>
      </c>
      <c r="D2045" s="33">
        <v>39718.36</v>
      </c>
      <c r="E2045" s="34">
        <v>31941.599999999999</v>
      </c>
      <c r="F2045" s="34">
        <v>164.78</v>
      </c>
      <c r="G2045" s="34">
        <v>1031.8499999999999</v>
      </c>
      <c r="H2045" s="34">
        <v>33.76</v>
      </c>
    </row>
    <row r="2046" spans="1:8" x14ac:dyDescent="0.35">
      <c r="A2046" s="8" t="s">
        <v>32</v>
      </c>
      <c r="B2046" s="33">
        <v>2021</v>
      </c>
      <c r="C2046" s="8" t="s">
        <v>13</v>
      </c>
      <c r="D2046" s="33">
        <v>33514.85</v>
      </c>
      <c r="E2046" s="34">
        <v>33542.050000000003</v>
      </c>
      <c r="F2046" s="34">
        <v>44.2</v>
      </c>
      <c r="G2046" s="34">
        <v>1363.09</v>
      </c>
      <c r="H2046" s="34">
        <v>49.27</v>
      </c>
    </row>
    <row r="2047" spans="1:8" x14ac:dyDescent="0.35">
      <c r="A2047" s="8" t="s">
        <v>23</v>
      </c>
      <c r="B2047" s="33">
        <v>2020</v>
      </c>
      <c r="C2047" s="8" t="s">
        <v>25</v>
      </c>
      <c r="D2047" s="33">
        <v>15083.81</v>
      </c>
      <c r="E2047" s="34">
        <v>12505.53</v>
      </c>
      <c r="F2047" s="34">
        <v>105.61</v>
      </c>
      <c r="G2047" s="34">
        <v>350.85</v>
      </c>
      <c r="H2047" s="34">
        <v>49.38</v>
      </c>
    </row>
    <row r="2048" spans="1:8" x14ac:dyDescent="0.35">
      <c r="A2048" s="8" t="s">
        <v>10</v>
      </c>
      <c r="B2048" s="33">
        <v>2020</v>
      </c>
      <c r="C2048" s="8" t="s">
        <v>20</v>
      </c>
      <c r="D2048" s="33">
        <v>46093.77</v>
      </c>
      <c r="E2048" s="34">
        <v>41803</v>
      </c>
      <c r="F2048" s="34">
        <v>152.16999999999999</v>
      </c>
      <c r="G2048" s="34">
        <v>924.65</v>
      </c>
      <c r="H2048" s="34">
        <v>61.4</v>
      </c>
    </row>
    <row r="2049" spans="1:8" x14ac:dyDescent="0.35">
      <c r="A2049" s="8" t="s">
        <v>10</v>
      </c>
      <c r="B2049" s="33">
        <v>2024</v>
      </c>
      <c r="C2049" s="8" t="s">
        <v>15</v>
      </c>
      <c r="D2049" s="33">
        <v>34860.29</v>
      </c>
      <c r="E2049" s="34">
        <v>30988.400000000001</v>
      </c>
      <c r="F2049" s="34">
        <v>32.18</v>
      </c>
      <c r="G2049" s="34">
        <v>935.91</v>
      </c>
      <c r="H2049" s="34">
        <v>69.989999999999995</v>
      </c>
    </row>
    <row r="2050" spans="1:8" x14ac:dyDescent="0.35">
      <c r="A2050" s="8" t="s">
        <v>24</v>
      </c>
      <c r="B2050" s="33">
        <v>2019</v>
      </c>
      <c r="C2050" s="8" t="s">
        <v>9</v>
      </c>
      <c r="D2050" s="33">
        <v>42001.01</v>
      </c>
      <c r="E2050" s="34">
        <v>46107.26</v>
      </c>
      <c r="F2050" s="34">
        <v>120.5</v>
      </c>
      <c r="G2050" s="34">
        <v>1294.8399999999999</v>
      </c>
      <c r="H2050" s="34">
        <v>60.79</v>
      </c>
    </row>
    <row r="2051" spans="1:8" x14ac:dyDescent="0.35">
      <c r="A2051" s="8" t="s">
        <v>21</v>
      </c>
      <c r="B2051" s="33">
        <v>2020</v>
      </c>
      <c r="C2051" s="8" t="s">
        <v>20</v>
      </c>
      <c r="D2051" s="33">
        <v>32640.66</v>
      </c>
      <c r="E2051" s="34">
        <v>38875.42</v>
      </c>
      <c r="F2051" s="34">
        <v>77.17</v>
      </c>
      <c r="G2051" s="34">
        <v>1151.29</v>
      </c>
      <c r="H2051" s="34">
        <v>49.52</v>
      </c>
    </row>
    <row r="2052" spans="1:8" x14ac:dyDescent="0.35">
      <c r="A2052" s="8" t="s">
        <v>29</v>
      </c>
      <c r="B2052" s="33">
        <v>2023</v>
      </c>
      <c r="C2052" s="8" t="s">
        <v>11</v>
      </c>
      <c r="D2052" s="33">
        <v>23587.98</v>
      </c>
      <c r="E2052" s="34">
        <v>23027.08</v>
      </c>
      <c r="F2052" s="34">
        <v>53.12</v>
      </c>
      <c r="G2052" s="34">
        <v>562.52</v>
      </c>
      <c r="H2052" s="34">
        <v>45.51</v>
      </c>
    </row>
    <row r="2053" spans="1:8" x14ac:dyDescent="0.35">
      <c r="A2053" s="8" t="s">
        <v>32</v>
      </c>
      <c r="B2053" s="33">
        <v>2024</v>
      </c>
      <c r="C2053" s="8" t="s">
        <v>25</v>
      </c>
      <c r="D2053" s="33">
        <v>11448.82</v>
      </c>
      <c r="E2053" s="34">
        <v>13665.84</v>
      </c>
      <c r="F2053" s="34">
        <v>176.83</v>
      </c>
      <c r="G2053" s="34">
        <v>287.98</v>
      </c>
      <c r="H2053" s="34">
        <v>48.15</v>
      </c>
    </row>
    <row r="2054" spans="1:8" x14ac:dyDescent="0.35">
      <c r="A2054" s="8" t="s">
        <v>32</v>
      </c>
      <c r="B2054" s="33">
        <v>2018</v>
      </c>
      <c r="C2054" s="8" t="s">
        <v>25</v>
      </c>
      <c r="D2054" s="33">
        <v>6094.82</v>
      </c>
      <c r="E2054" s="34">
        <v>4942.92</v>
      </c>
      <c r="F2054" s="34">
        <v>47.4</v>
      </c>
      <c r="G2054" s="34">
        <v>660.79</v>
      </c>
      <c r="H2054" s="34">
        <v>66.38</v>
      </c>
    </row>
    <row r="2055" spans="1:8" x14ac:dyDescent="0.35">
      <c r="A2055" s="8" t="s">
        <v>10</v>
      </c>
      <c r="B2055" s="33">
        <v>2019</v>
      </c>
      <c r="C2055" s="8" t="s">
        <v>11</v>
      </c>
      <c r="D2055" s="33">
        <v>9381.9599999999991</v>
      </c>
      <c r="E2055" s="34">
        <v>10765.37</v>
      </c>
      <c r="F2055" s="34">
        <v>74.22</v>
      </c>
      <c r="G2055" s="34">
        <v>37.83</v>
      </c>
      <c r="H2055" s="34">
        <v>63.68</v>
      </c>
    </row>
    <row r="2056" spans="1:8" x14ac:dyDescent="0.35">
      <c r="A2056" s="8" t="s">
        <v>31</v>
      </c>
      <c r="B2056" s="33">
        <v>2018</v>
      </c>
      <c r="C2056" s="8" t="s">
        <v>19</v>
      </c>
      <c r="D2056" s="33">
        <v>16814.89</v>
      </c>
      <c r="E2056" s="34">
        <v>16164.55</v>
      </c>
      <c r="F2056" s="34">
        <v>69.290000000000006</v>
      </c>
      <c r="G2056" s="34">
        <v>53.51</v>
      </c>
      <c r="H2056" s="34">
        <v>64.150000000000006</v>
      </c>
    </row>
    <row r="2057" spans="1:8" x14ac:dyDescent="0.35">
      <c r="A2057" s="8" t="s">
        <v>21</v>
      </c>
      <c r="B2057" s="33">
        <v>2018</v>
      </c>
      <c r="C2057" s="8" t="s">
        <v>19</v>
      </c>
      <c r="D2057" s="33">
        <v>30396.27</v>
      </c>
      <c r="E2057" s="34">
        <v>34370.86</v>
      </c>
      <c r="F2057" s="34">
        <v>85.75</v>
      </c>
      <c r="G2057" s="34">
        <v>1386.09</v>
      </c>
      <c r="H2057" s="34">
        <v>68.19</v>
      </c>
    </row>
    <row r="2058" spans="1:8" x14ac:dyDescent="0.35">
      <c r="A2058" s="8" t="s">
        <v>32</v>
      </c>
      <c r="B2058" s="33">
        <v>2021</v>
      </c>
      <c r="C2058" s="8" t="s">
        <v>25</v>
      </c>
      <c r="D2058" s="33">
        <v>40166.15</v>
      </c>
      <c r="E2058" s="34">
        <v>37579.82</v>
      </c>
      <c r="F2058" s="34">
        <v>64.069999999999993</v>
      </c>
      <c r="G2058" s="34">
        <v>619.9</v>
      </c>
      <c r="H2058" s="34">
        <v>32.130000000000003</v>
      </c>
    </row>
    <row r="2059" spans="1:8" x14ac:dyDescent="0.35">
      <c r="A2059" s="8" t="s">
        <v>12</v>
      </c>
      <c r="B2059" s="33">
        <v>2021</v>
      </c>
      <c r="C2059" s="8" t="s">
        <v>19</v>
      </c>
      <c r="D2059" s="33">
        <v>28667.96</v>
      </c>
      <c r="E2059" s="34">
        <v>27435.03</v>
      </c>
      <c r="F2059" s="34">
        <v>47.25</v>
      </c>
      <c r="G2059" s="34">
        <v>1226.5</v>
      </c>
      <c r="H2059" s="34">
        <v>34.93</v>
      </c>
    </row>
    <row r="2060" spans="1:8" x14ac:dyDescent="0.35">
      <c r="A2060" s="8" t="s">
        <v>12</v>
      </c>
      <c r="B2060" s="33">
        <v>2024</v>
      </c>
      <c r="C2060" s="8" t="s">
        <v>19</v>
      </c>
      <c r="D2060" s="33">
        <v>1025.25</v>
      </c>
      <c r="E2060" s="34">
        <v>841.87</v>
      </c>
      <c r="F2060" s="34">
        <v>64.02</v>
      </c>
      <c r="G2060" s="34">
        <v>871.3</v>
      </c>
      <c r="H2060" s="34">
        <v>38.56</v>
      </c>
    </row>
    <row r="2061" spans="1:8" x14ac:dyDescent="0.35">
      <c r="A2061" s="8" t="s">
        <v>10</v>
      </c>
      <c r="B2061" s="33">
        <v>2024</v>
      </c>
      <c r="C2061" s="8" t="s">
        <v>25</v>
      </c>
      <c r="D2061" s="33">
        <v>15180.87</v>
      </c>
      <c r="E2061" s="34">
        <v>17081.77</v>
      </c>
      <c r="F2061" s="34">
        <v>27.43</v>
      </c>
      <c r="G2061" s="34">
        <v>805.85</v>
      </c>
      <c r="H2061" s="34">
        <v>68.040000000000006</v>
      </c>
    </row>
    <row r="2062" spans="1:8" x14ac:dyDescent="0.35">
      <c r="A2062" s="8" t="s">
        <v>30</v>
      </c>
      <c r="B2062" s="33">
        <v>2019</v>
      </c>
      <c r="C2062" s="8" t="s">
        <v>25</v>
      </c>
      <c r="D2062" s="33">
        <v>28282.29</v>
      </c>
      <c r="E2062" s="34">
        <v>26046.63</v>
      </c>
      <c r="F2062" s="34">
        <v>168.35</v>
      </c>
      <c r="G2062" s="34">
        <v>939.47</v>
      </c>
      <c r="H2062" s="34">
        <v>57.89</v>
      </c>
    </row>
    <row r="2063" spans="1:8" x14ac:dyDescent="0.35">
      <c r="A2063" s="8" t="s">
        <v>30</v>
      </c>
      <c r="B2063" s="33">
        <v>2020</v>
      </c>
      <c r="C2063" s="8" t="s">
        <v>9</v>
      </c>
      <c r="D2063" s="33">
        <v>1694</v>
      </c>
      <c r="E2063" s="34">
        <v>1970.55</v>
      </c>
      <c r="F2063" s="34">
        <v>184.8</v>
      </c>
      <c r="G2063" s="34">
        <v>431.35</v>
      </c>
      <c r="H2063" s="34">
        <v>58.07</v>
      </c>
    </row>
    <row r="2064" spans="1:8" x14ac:dyDescent="0.35">
      <c r="A2064" s="8" t="s">
        <v>18</v>
      </c>
      <c r="B2064" s="33">
        <v>2020</v>
      </c>
      <c r="C2064" s="8" t="s">
        <v>15</v>
      </c>
      <c r="D2064" s="33">
        <v>12814.27</v>
      </c>
      <c r="E2064" s="34">
        <v>13621.54</v>
      </c>
      <c r="F2064" s="34">
        <v>120.21</v>
      </c>
      <c r="G2064" s="34">
        <v>629.98</v>
      </c>
      <c r="H2064" s="34">
        <v>39.17</v>
      </c>
    </row>
    <row r="2065" spans="1:8" x14ac:dyDescent="0.35">
      <c r="A2065" s="8" t="s">
        <v>33</v>
      </c>
      <c r="B2065" s="33">
        <v>2019</v>
      </c>
      <c r="C2065" s="8" t="s">
        <v>11</v>
      </c>
      <c r="D2065" s="33">
        <v>16087.46</v>
      </c>
      <c r="E2065" s="34">
        <v>17856.919999999998</v>
      </c>
      <c r="F2065" s="34">
        <v>141.68</v>
      </c>
      <c r="G2065" s="34">
        <v>533.12</v>
      </c>
      <c r="H2065" s="34">
        <v>53.72</v>
      </c>
    </row>
    <row r="2066" spans="1:8" x14ac:dyDescent="0.35">
      <c r="A2066" s="8" t="s">
        <v>17</v>
      </c>
      <c r="B2066" s="33">
        <v>2021</v>
      </c>
      <c r="C2066" s="8" t="s">
        <v>22</v>
      </c>
      <c r="D2066" s="33">
        <v>30671.53</v>
      </c>
      <c r="E2066" s="34">
        <v>34475.33</v>
      </c>
      <c r="F2066" s="34">
        <v>161.57</v>
      </c>
      <c r="G2066" s="34">
        <v>1379.07</v>
      </c>
      <c r="H2066" s="34">
        <v>36.19</v>
      </c>
    </row>
    <row r="2067" spans="1:8" x14ac:dyDescent="0.35">
      <c r="A2067" s="8" t="s">
        <v>29</v>
      </c>
      <c r="B2067" s="33">
        <v>2023</v>
      </c>
      <c r="C2067" s="8" t="s">
        <v>15</v>
      </c>
      <c r="D2067" s="33">
        <v>19181.75</v>
      </c>
      <c r="E2067" s="34">
        <v>22185.26</v>
      </c>
      <c r="F2067" s="34">
        <v>93.97</v>
      </c>
      <c r="G2067" s="34">
        <v>568.08000000000004</v>
      </c>
      <c r="H2067" s="34">
        <v>66.83</v>
      </c>
    </row>
    <row r="2068" spans="1:8" x14ac:dyDescent="0.35">
      <c r="A2068" s="8" t="s">
        <v>16</v>
      </c>
      <c r="B2068" s="33">
        <v>2021</v>
      </c>
      <c r="C2068" s="8" t="s">
        <v>22</v>
      </c>
      <c r="D2068" s="33">
        <v>1618.43</v>
      </c>
      <c r="E2068" s="34">
        <v>1551.59</v>
      </c>
      <c r="F2068" s="34">
        <v>74.94</v>
      </c>
      <c r="G2068" s="34">
        <v>340.12</v>
      </c>
      <c r="H2068" s="34">
        <v>33.74</v>
      </c>
    </row>
    <row r="2069" spans="1:8" x14ac:dyDescent="0.35">
      <c r="A2069" s="8" t="s">
        <v>8</v>
      </c>
      <c r="B2069" s="33">
        <v>2020</v>
      </c>
      <c r="C2069" s="8" t="s">
        <v>9</v>
      </c>
      <c r="D2069" s="33">
        <v>44836.9</v>
      </c>
      <c r="E2069" s="34">
        <v>41938.44</v>
      </c>
      <c r="F2069" s="34">
        <v>116.16</v>
      </c>
      <c r="G2069" s="34">
        <v>180.39</v>
      </c>
      <c r="H2069" s="34">
        <v>49.87</v>
      </c>
    </row>
    <row r="2070" spans="1:8" x14ac:dyDescent="0.35">
      <c r="A2070" s="8" t="s">
        <v>12</v>
      </c>
      <c r="B2070" s="33">
        <v>2021</v>
      </c>
      <c r="C2070" s="8" t="s">
        <v>22</v>
      </c>
      <c r="D2070" s="33">
        <v>38026.43</v>
      </c>
      <c r="E2070" s="34">
        <v>30744.28</v>
      </c>
      <c r="F2070" s="34">
        <v>167.61</v>
      </c>
      <c r="G2070" s="34">
        <v>1033.19</v>
      </c>
      <c r="H2070" s="34">
        <v>56.09</v>
      </c>
    </row>
    <row r="2071" spans="1:8" x14ac:dyDescent="0.35">
      <c r="A2071" s="8" t="s">
        <v>27</v>
      </c>
      <c r="B2071" s="33">
        <v>2023</v>
      </c>
      <c r="C2071" s="8" t="s">
        <v>22</v>
      </c>
      <c r="D2071" s="33">
        <v>17410.79</v>
      </c>
      <c r="E2071" s="34">
        <v>15757.23</v>
      </c>
      <c r="F2071" s="34">
        <v>132.34</v>
      </c>
      <c r="G2071" s="34">
        <v>830.5</v>
      </c>
      <c r="H2071" s="34">
        <v>64.33</v>
      </c>
    </row>
    <row r="2072" spans="1:8" x14ac:dyDescent="0.35">
      <c r="A2072" s="8" t="s">
        <v>12</v>
      </c>
      <c r="B2072" s="33">
        <v>2022</v>
      </c>
      <c r="C2072" s="8" t="s">
        <v>22</v>
      </c>
      <c r="D2072" s="33">
        <v>5772.53</v>
      </c>
      <c r="E2072" s="34">
        <v>6403.4</v>
      </c>
      <c r="F2072" s="34">
        <v>163.62</v>
      </c>
      <c r="G2072" s="34">
        <v>1252.55</v>
      </c>
      <c r="H2072" s="34">
        <v>56.34</v>
      </c>
    </row>
    <row r="2073" spans="1:8" x14ac:dyDescent="0.35">
      <c r="A2073" s="8" t="s">
        <v>24</v>
      </c>
      <c r="B2073" s="33">
        <v>2023</v>
      </c>
      <c r="C2073" s="8" t="s">
        <v>20</v>
      </c>
      <c r="D2073" s="33">
        <v>6399.7</v>
      </c>
      <c r="E2073" s="34">
        <v>7049.6</v>
      </c>
      <c r="F2073" s="34">
        <v>61.54</v>
      </c>
      <c r="G2073" s="34">
        <v>850.42</v>
      </c>
      <c r="H2073" s="34">
        <v>63.4</v>
      </c>
    </row>
    <row r="2074" spans="1:8" x14ac:dyDescent="0.35">
      <c r="A2074" s="8" t="s">
        <v>31</v>
      </c>
      <c r="B2074" s="33">
        <v>2023</v>
      </c>
      <c r="C2074" s="8" t="s">
        <v>22</v>
      </c>
      <c r="D2074" s="33">
        <v>24214.07</v>
      </c>
      <c r="E2074" s="34">
        <v>23528.51</v>
      </c>
      <c r="F2074" s="34">
        <v>90.26</v>
      </c>
      <c r="G2074" s="34">
        <v>1083.4100000000001</v>
      </c>
      <c r="H2074" s="34">
        <v>60.78</v>
      </c>
    </row>
    <row r="2075" spans="1:8" x14ac:dyDescent="0.35">
      <c r="A2075" s="8" t="s">
        <v>27</v>
      </c>
      <c r="B2075" s="33">
        <v>2018</v>
      </c>
      <c r="C2075" s="8" t="s">
        <v>13</v>
      </c>
      <c r="D2075" s="33">
        <v>19708.259999999998</v>
      </c>
      <c r="E2075" s="34">
        <v>23587.81</v>
      </c>
      <c r="F2075" s="34">
        <v>133.24</v>
      </c>
      <c r="G2075" s="34">
        <v>1181.0899999999999</v>
      </c>
      <c r="H2075" s="34">
        <v>53.13</v>
      </c>
    </row>
    <row r="2076" spans="1:8" x14ac:dyDescent="0.35">
      <c r="A2076" s="8" t="s">
        <v>21</v>
      </c>
      <c r="B2076" s="33">
        <v>2024</v>
      </c>
      <c r="C2076" s="8" t="s">
        <v>11</v>
      </c>
      <c r="D2076" s="33">
        <v>48708.21</v>
      </c>
      <c r="E2076" s="34">
        <v>56324.24</v>
      </c>
      <c r="F2076" s="34">
        <v>142.47</v>
      </c>
      <c r="G2076" s="34">
        <v>386.81</v>
      </c>
      <c r="H2076" s="34">
        <v>40.200000000000003</v>
      </c>
    </row>
    <row r="2077" spans="1:8" x14ac:dyDescent="0.35">
      <c r="A2077" s="8" t="s">
        <v>23</v>
      </c>
      <c r="B2077" s="33">
        <v>2019</v>
      </c>
      <c r="C2077" s="8" t="s">
        <v>19</v>
      </c>
      <c r="D2077" s="33">
        <v>24154.63</v>
      </c>
      <c r="E2077" s="34">
        <v>19637.18</v>
      </c>
      <c r="F2077" s="34">
        <v>112.3</v>
      </c>
      <c r="G2077" s="34">
        <v>384.76</v>
      </c>
      <c r="H2077" s="34">
        <v>68.19</v>
      </c>
    </row>
    <row r="2078" spans="1:8" x14ac:dyDescent="0.35">
      <c r="A2078" s="8" t="s">
        <v>10</v>
      </c>
      <c r="B2078" s="33">
        <v>2019</v>
      </c>
      <c r="C2078" s="8" t="s">
        <v>20</v>
      </c>
      <c r="D2078" s="33">
        <v>18103.47</v>
      </c>
      <c r="E2078" s="34">
        <v>21231.26</v>
      </c>
      <c r="F2078" s="34">
        <v>143.44999999999999</v>
      </c>
      <c r="G2078" s="34">
        <v>942.23</v>
      </c>
      <c r="H2078" s="34">
        <v>63.84</v>
      </c>
    </row>
    <row r="2079" spans="1:8" x14ac:dyDescent="0.35">
      <c r="A2079" s="8" t="s">
        <v>31</v>
      </c>
      <c r="B2079" s="33">
        <v>2021</v>
      </c>
      <c r="C2079" s="8" t="s">
        <v>25</v>
      </c>
      <c r="D2079" s="33">
        <v>48059.11</v>
      </c>
      <c r="E2079" s="34">
        <v>40071.599999999999</v>
      </c>
      <c r="F2079" s="34">
        <v>80.36</v>
      </c>
      <c r="G2079" s="34">
        <v>50.5</v>
      </c>
      <c r="H2079" s="34">
        <v>69.66</v>
      </c>
    </row>
    <row r="2080" spans="1:8" x14ac:dyDescent="0.35">
      <c r="A2080" s="8" t="s">
        <v>33</v>
      </c>
      <c r="B2080" s="33">
        <v>2023</v>
      </c>
      <c r="C2080" s="8" t="s">
        <v>22</v>
      </c>
      <c r="D2080" s="33">
        <v>15533.74</v>
      </c>
      <c r="E2080" s="34">
        <v>16349.63</v>
      </c>
      <c r="F2080" s="34">
        <v>127.92</v>
      </c>
      <c r="G2080" s="34">
        <v>892.76</v>
      </c>
      <c r="H2080" s="34">
        <v>42.66</v>
      </c>
    </row>
    <row r="2081" spans="1:8" x14ac:dyDescent="0.35">
      <c r="A2081" s="8" t="s">
        <v>32</v>
      </c>
      <c r="B2081" s="33">
        <v>2019</v>
      </c>
      <c r="C2081" s="8" t="s">
        <v>19</v>
      </c>
      <c r="D2081" s="33">
        <v>35217.449999999997</v>
      </c>
      <c r="E2081" s="34">
        <v>30190.959999999999</v>
      </c>
      <c r="F2081" s="34">
        <v>84.34</v>
      </c>
      <c r="G2081" s="34">
        <v>901.88</v>
      </c>
      <c r="H2081" s="34">
        <v>46.03</v>
      </c>
    </row>
    <row r="2082" spans="1:8" x14ac:dyDescent="0.35">
      <c r="A2082" s="8" t="s">
        <v>35</v>
      </c>
      <c r="B2082" s="33">
        <v>2024</v>
      </c>
      <c r="C2082" s="8" t="s">
        <v>11</v>
      </c>
      <c r="D2082" s="33">
        <v>48558.23</v>
      </c>
      <c r="E2082" s="34">
        <v>52809.09</v>
      </c>
      <c r="F2082" s="34">
        <v>139.97</v>
      </c>
      <c r="G2082" s="34">
        <v>486.72</v>
      </c>
      <c r="H2082" s="34">
        <v>46.24</v>
      </c>
    </row>
    <row r="2083" spans="1:8" x14ac:dyDescent="0.35">
      <c r="A2083" s="8" t="s">
        <v>27</v>
      </c>
      <c r="B2083" s="33">
        <v>2019</v>
      </c>
      <c r="C2083" s="8" t="s">
        <v>15</v>
      </c>
      <c r="D2083" s="33">
        <v>46203.14</v>
      </c>
      <c r="E2083" s="34">
        <v>41490.22</v>
      </c>
      <c r="F2083" s="34">
        <v>186.62</v>
      </c>
      <c r="G2083" s="34">
        <v>21.1</v>
      </c>
      <c r="H2083" s="34">
        <v>31.95</v>
      </c>
    </row>
    <row r="2084" spans="1:8" x14ac:dyDescent="0.35">
      <c r="A2084" s="8" t="s">
        <v>29</v>
      </c>
      <c r="B2084" s="33">
        <v>2021</v>
      </c>
      <c r="C2084" s="8" t="s">
        <v>11</v>
      </c>
      <c r="D2084" s="33">
        <v>4551.47</v>
      </c>
      <c r="E2084" s="34">
        <v>5409.94</v>
      </c>
      <c r="F2084" s="34">
        <v>42.14</v>
      </c>
      <c r="G2084" s="34">
        <v>368.51</v>
      </c>
      <c r="H2084" s="34">
        <v>67.06</v>
      </c>
    </row>
    <row r="2085" spans="1:8" x14ac:dyDescent="0.35">
      <c r="A2085" s="8" t="s">
        <v>29</v>
      </c>
      <c r="B2085" s="33">
        <v>2021</v>
      </c>
      <c r="C2085" s="8" t="s">
        <v>13</v>
      </c>
      <c r="D2085" s="33">
        <v>29565.599999999999</v>
      </c>
      <c r="E2085" s="34">
        <v>24296.799999999999</v>
      </c>
      <c r="F2085" s="34">
        <v>25.13</v>
      </c>
      <c r="G2085" s="34">
        <v>812.98</v>
      </c>
      <c r="H2085" s="34">
        <v>58.24</v>
      </c>
    </row>
    <row r="2086" spans="1:8" x14ac:dyDescent="0.35">
      <c r="A2086" s="8" t="s">
        <v>16</v>
      </c>
      <c r="B2086" s="33">
        <v>2022</v>
      </c>
      <c r="C2086" s="8" t="s">
        <v>15</v>
      </c>
      <c r="D2086" s="33">
        <v>46679.66</v>
      </c>
      <c r="E2086" s="34">
        <v>50458.52</v>
      </c>
      <c r="F2086" s="34">
        <v>97.62</v>
      </c>
      <c r="G2086" s="34">
        <v>1104.6199999999999</v>
      </c>
      <c r="H2086" s="34">
        <v>61.78</v>
      </c>
    </row>
    <row r="2087" spans="1:8" x14ac:dyDescent="0.35">
      <c r="A2087" s="8" t="s">
        <v>18</v>
      </c>
      <c r="B2087" s="33">
        <v>2023</v>
      </c>
      <c r="C2087" s="8" t="s">
        <v>20</v>
      </c>
      <c r="D2087" s="33">
        <v>3294.79</v>
      </c>
      <c r="E2087" s="34">
        <v>3145.7</v>
      </c>
      <c r="F2087" s="34">
        <v>36.53</v>
      </c>
      <c r="G2087" s="34">
        <v>1157.07</v>
      </c>
      <c r="H2087" s="34">
        <v>54.24</v>
      </c>
    </row>
    <row r="2088" spans="1:8" x14ac:dyDescent="0.35">
      <c r="A2088" s="8" t="s">
        <v>16</v>
      </c>
      <c r="B2088" s="33">
        <v>2021</v>
      </c>
      <c r="C2088" s="8" t="s">
        <v>15</v>
      </c>
      <c r="D2088" s="33">
        <v>20187.86</v>
      </c>
      <c r="E2088" s="34">
        <v>20160.75</v>
      </c>
      <c r="F2088" s="34">
        <v>65.91</v>
      </c>
      <c r="G2088" s="34">
        <v>436.72</v>
      </c>
      <c r="H2088" s="34">
        <v>65.03</v>
      </c>
    </row>
    <row r="2089" spans="1:8" x14ac:dyDescent="0.35">
      <c r="A2089" s="8" t="s">
        <v>29</v>
      </c>
      <c r="B2089" s="33">
        <v>2018</v>
      </c>
      <c r="C2089" s="8" t="s">
        <v>19</v>
      </c>
      <c r="D2089" s="33">
        <v>48742.06</v>
      </c>
      <c r="E2089" s="34">
        <v>54592.480000000003</v>
      </c>
      <c r="F2089" s="34">
        <v>146.71</v>
      </c>
      <c r="G2089" s="34">
        <v>1312.09</v>
      </c>
      <c r="H2089" s="34">
        <v>38.630000000000003</v>
      </c>
    </row>
    <row r="2090" spans="1:8" x14ac:dyDescent="0.35">
      <c r="A2090" s="8" t="s">
        <v>31</v>
      </c>
      <c r="B2090" s="33">
        <v>2022</v>
      </c>
      <c r="C2090" s="8" t="s">
        <v>19</v>
      </c>
      <c r="D2090" s="33">
        <v>14768.04</v>
      </c>
      <c r="E2090" s="34">
        <v>14570.61</v>
      </c>
      <c r="F2090" s="34">
        <v>90.3</v>
      </c>
      <c r="G2090" s="34">
        <v>181.41</v>
      </c>
      <c r="H2090" s="34">
        <v>49.34</v>
      </c>
    </row>
    <row r="2091" spans="1:8" x14ac:dyDescent="0.35">
      <c r="A2091" s="8" t="s">
        <v>33</v>
      </c>
      <c r="B2091" s="33">
        <v>2022</v>
      </c>
      <c r="C2091" s="8" t="s">
        <v>25</v>
      </c>
      <c r="D2091" s="33">
        <v>45786.18</v>
      </c>
      <c r="E2091" s="34">
        <v>40409.74</v>
      </c>
      <c r="F2091" s="34">
        <v>187.79</v>
      </c>
      <c r="G2091" s="34">
        <v>833.26</v>
      </c>
      <c r="H2091" s="34">
        <v>42.24</v>
      </c>
    </row>
    <row r="2092" spans="1:8" x14ac:dyDescent="0.35">
      <c r="A2092" s="8" t="s">
        <v>21</v>
      </c>
      <c r="B2092" s="33">
        <v>2020</v>
      </c>
      <c r="C2092" s="8" t="s">
        <v>9</v>
      </c>
      <c r="D2092" s="33">
        <v>13888.93</v>
      </c>
      <c r="E2092" s="34">
        <v>13847.95</v>
      </c>
      <c r="F2092" s="34">
        <v>182.12</v>
      </c>
      <c r="G2092" s="34">
        <v>121.4</v>
      </c>
      <c r="H2092" s="34">
        <v>43.57</v>
      </c>
    </row>
    <row r="2093" spans="1:8" x14ac:dyDescent="0.35">
      <c r="A2093" s="8" t="s">
        <v>24</v>
      </c>
      <c r="B2093" s="33">
        <v>2020</v>
      </c>
      <c r="C2093" s="8" t="s">
        <v>13</v>
      </c>
      <c r="D2093" s="33">
        <v>14176.85</v>
      </c>
      <c r="E2093" s="34">
        <v>11752.96</v>
      </c>
      <c r="F2093" s="34">
        <v>20.2</v>
      </c>
      <c r="G2093" s="34">
        <v>1152.6199999999999</v>
      </c>
      <c r="H2093" s="34">
        <v>40.840000000000003</v>
      </c>
    </row>
    <row r="2094" spans="1:8" x14ac:dyDescent="0.35">
      <c r="A2094" s="8" t="s">
        <v>31</v>
      </c>
      <c r="B2094" s="33">
        <v>2023</v>
      </c>
      <c r="C2094" s="8" t="s">
        <v>9</v>
      </c>
      <c r="D2094" s="33">
        <v>31350.95</v>
      </c>
      <c r="E2094" s="34">
        <v>34430.629999999997</v>
      </c>
      <c r="F2094" s="34">
        <v>167.05</v>
      </c>
      <c r="G2094" s="34">
        <v>15.95</v>
      </c>
      <c r="H2094" s="34">
        <v>58.55</v>
      </c>
    </row>
    <row r="2095" spans="1:8" x14ac:dyDescent="0.35">
      <c r="A2095" s="8" t="s">
        <v>28</v>
      </c>
      <c r="B2095" s="33">
        <v>2018</v>
      </c>
      <c r="C2095" s="8" t="s">
        <v>13</v>
      </c>
      <c r="D2095" s="33">
        <v>38491.57</v>
      </c>
      <c r="E2095" s="34">
        <v>45538.559999999998</v>
      </c>
      <c r="F2095" s="34">
        <v>95.85</v>
      </c>
      <c r="G2095" s="34">
        <v>173.91</v>
      </c>
      <c r="H2095" s="34">
        <v>47.69</v>
      </c>
    </row>
    <row r="2096" spans="1:8" x14ac:dyDescent="0.35">
      <c r="A2096" s="8" t="s">
        <v>14</v>
      </c>
      <c r="B2096" s="33">
        <v>2022</v>
      </c>
      <c r="C2096" s="8" t="s">
        <v>25</v>
      </c>
      <c r="D2096" s="33">
        <v>45520.34</v>
      </c>
      <c r="E2096" s="34">
        <v>50610.21</v>
      </c>
      <c r="F2096" s="34">
        <v>119.5</v>
      </c>
      <c r="G2096" s="34">
        <v>218.64</v>
      </c>
      <c r="H2096" s="34">
        <v>60.73</v>
      </c>
    </row>
    <row r="2097" spans="1:8" x14ac:dyDescent="0.35">
      <c r="A2097" s="8" t="s">
        <v>26</v>
      </c>
      <c r="B2097" s="33">
        <v>2018</v>
      </c>
      <c r="C2097" s="8" t="s">
        <v>25</v>
      </c>
      <c r="D2097" s="33">
        <v>17678.099999999999</v>
      </c>
      <c r="E2097" s="34">
        <v>19199.900000000001</v>
      </c>
      <c r="F2097" s="34">
        <v>132.38999999999999</v>
      </c>
      <c r="G2097" s="34">
        <v>210.48</v>
      </c>
      <c r="H2097" s="34">
        <v>33.74</v>
      </c>
    </row>
    <row r="2098" spans="1:8" x14ac:dyDescent="0.35">
      <c r="A2098" s="8" t="s">
        <v>35</v>
      </c>
      <c r="B2098" s="33">
        <v>2024</v>
      </c>
      <c r="C2098" s="8" t="s">
        <v>20</v>
      </c>
      <c r="D2098" s="33">
        <v>31836.59</v>
      </c>
      <c r="E2098" s="34">
        <v>32047.25</v>
      </c>
      <c r="F2098" s="34">
        <v>123.61</v>
      </c>
      <c r="G2098" s="34">
        <v>734.36</v>
      </c>
      <c r="H2098" s="34">
        <v>49.83</v>
      </c>
    </row>
    <row r="2099" spans="1:8" x14ac:dyDescent="0.35">
      <c r="A2099" s="8" t="s">
        <v>28</v>
      </c>
      <c r="B2099" s="33">
        <v>2018</v>
      </c>
      <c r="C2099" s="8" t="s">
        <v>19</v>
      </c>
      <c r="D2099" s="33">
        <v>26638.83</v>
      </c>
      <c r="E2099" s="34">
        <v>23003.29</v>
      </c>
      <c r="F2099" s="34">
        <v>74.900000000000006</v>
      </c>
      <c r="G2099" s="34">
        <v>866.62</v>
      </c>
      <c r="H2099" s="34">
        <v>54.98</v>
      </c>
    </row>
    <row r="2100" spans="1:8" x14ac:dyDescent="0.35">
      <c r="A2100" s="8" t="s">
        <v>18</v>
      </c>
      <c r="B2100" s="33">
        <v>2024</v>
      </c>
      <c r="C2100" s="8" t="s">
        <v>20</v>
      </c>
      <c r="D2100" s="33">
        <v>38818.58</v>
      </c>
      <c r="E2100" s="34">
        <v>42081.85</v>
      </c>
      <c r="F2100" s="34">
        <v>66.88</v>
      </c>
      <c r="G2100" s="34">
        <v>1355.79</v>
      </c>
      <c r="H2100" s="34">
        <v>63.79</v>
      </c>
    </row>
    <row r="2101" spans="1:8" x14ac:dyDescent="0.35">
      <c r="A2101" s="8" t="s">
        <v>32</v>
      </c>
      <c r="B2101" s="33">
        <v>2021</v>
      </c>
      <c r="C2101" s="8" t="s">
        <v>19</v>
      </c>
      <c r="D2101" s="33">
        <v>44918.63</v>
      </c>
      <c r="E2101" s="34">
        <v>53620.37</v>
      </c>
      <c r="F2101" s="34">
        <v>28.35</v>
      </c>
      <c r="G2101" s="34">
        <v>501.21</v>
      </c>
      <c r="H2101" s="34">
        <v>38.85</v>
      </c>
    </row>
    <row r="2102" spans="1:8" x14ac:dyDescent="0.35">
      <c r="A2102" s="8" t="s">
        <v>17</v>
      </c>
      <c r="B2102" s="33">
        <v>2024</v>
      </c>
      <c r="C2102" s="8" t="s">
        <v>11</v>
      </c>
      <c r="D2102" s="33">
        <v>5529.26</v>
      </c>
      <c r="E2102" s="34">
        <v>5661.64</v>
      </c>
      <c r="F2102" s="34">
        <v>190.12</v>
      </c>
      <c r="G2102" s="34">
        <v>372.58</v>
      </c>
      <c r="H2102" s="34">
        <v>36.96</v>
      </c>
    </row>
    <row r="2103" spans="1:8" x14ac:dyDescent="0.35">
      <c r="A2103" s="8" t="s">
        <v>24</v>
      </c>
      <c r="B2103" s="33">
        <v>2024</v>
      </c>
      <c r="C2103" s="8" t="s">
        <v>9</v>
      </c>
      <c r="D2103" s="33">
        <v>22790.85</v>
      </c>
      <c r="E2103" s="34">
        <v>18513.509999999998</v>
      </c>
      <c r="F2103" s="34">
        <v>104.57</v>
      </c>
      <c r="G2103" s="34">
        <v>382.3</v>
      </c>
      <c r="H2103" s="34">
        <v>58.65</v>
      </c>
    </row>
    <row r="2104" spans="1:8" x14ac:dyDescent="0.35">
      <c r="A2104" s="8" t="s">
        <v>18</v>
      </c>
      <c r="B2104" s="33">
        <v>2019</v>
      </c>
      <c r="C2104" s="8" t="s">
        <v>15</v>
      </c>
      <c r="D2104" s="33">
        <v>35852.53</v>
      </c>
      <c r="E2104" s="34">
        <v>29367.55</v>
      </c>
      <c r="F2104" s="34">
        <v>175.99</v>
      </c>
      <c r="G2104" s="34">
        <v>969.63</v>
      </c>
      <c r="H2104" s="34">
        <v>50.1</v>
      </c>
    </row>
    <row r="2105" spans="1:8" x14ac:dyDescent="0.35">
      <c r="A2105" s="8" t="s">
        <v>33</v>
      </c>
      <c r="B2105" s="33">
        <v>2019</v>
      </c>
      <c r="C2105" s="8" t="s">
        <v>22</v>
      </c>
      <c r="D2105" s="33">
        <v>25765.07</v>
      </c>
      <c r="E2105" s="34">
        <v>24024.36</v>
      </c>
      <c r="F2105" s="34">
        <v>49.22</v>
      </c>
      <c r="G2105" s="34">
        <v>479.43</v>
      </c>
      <c r="H2105" s="34">
        <v>55.93</v>
      </c>
    </row>
    <row r="2106" spans="1:8" x14ac:dyDescent="0.35">
      <c r="A2106" s="8" t="s">
        <v>27</v>
      </c>
      <c r="B2106" s="33">
        <v>2018</v>
      </c>
      <c r="C2106" s="8" t="s">
        <v>11</v>
      </c>
      <c r="D2106" s="33">
        <v>40976.71</v>
      </c>
      <c r="E2106" s="34">
        <v>35950.120000000003</v>
      </c>
      <c r="F2106" s="34">
        <v>150.22999999999999</v>
      </c>
      <c r="G2106" s="34">
        <v>613.04999999999995</v>
      </c>
      <c r="H2106" s="34">
        <v>49.48</v>
      </c>
    </row>
    <row r="2107" spans="1:8" x14ac:dyDescent="0.35">
      <c r="A2107" s="8" t="s">
        <v>33</v>
      </c>
      <c r="B2107" s="33">
        <v>2024</v>
      </c>
      <c r="C2107" s="8" t="s">
        <v>19</v>
      </c>
      <c r="D2107" s="33">
        <v>18935.150000000001</v>
      </c>
      <c r="E2107" s="34">
        <v>21548.3</v>
      </c>
      <c r="F2107" s="34">
        <v>168.02</v>
      </c>
      <c r="G2107" s="34">
        <v>212.16</v>
      </c>
      <c r="H2107" s="34">
        <v>41.64</v>
      </c>
    </row>
    <row r="2108" spans="1:8" x14ac:dyDescent="0.35">
      <c r="A2108" s="8" t="s">
        <v>29</v>
      </c>
      <c r="B2108" s="33">
        <v>2019</v>
      </c>
      <c r="C2108" s="8" t="s">
        <v>20</v>
      </c>
      <c r="D2108" s="33">
        <v>42395.76</v>
      </c>
      <c r="E2108" s="34">
        <v>38646.36</v>
      </c>
      <c r="F2108" s="34">
        <v>34.090000000000003</v>
      </c>
      <c r="G2108" s="34">
        <v>364.5</v>
      </c>
      <c r="H2108" s="34">
        <v>37.24</v>
      </c>
    </row>
    <row r="2109" spans="1:8" x14ac:dyDescent="0.35">
      <c r="A2109" s="8" t="s">
        <v>32</v>
      </c>
      <c r="B2109" s="33">
        <v>2023</v>
      </c>
      <c r="C2109" s="8" t="s">
        <v>20</v>
      </c>
      <c r="D2109" s="33">
        <v>24204.54</v>
      </c>
      <c r="E2109" s="34">
        <v>20642.66</v>
      </c>
      <c r="F2109" s="34">
        <v>23.09</v>
      </c>
      <c r="G2109" s="34">
        <v>990.67</v>
      </c>
      <c r="H2109" s="34">
        <v>50.77</v>
      </c>
    </row>
    <row r="2110" spans="1:8" x14ac:dyDescent="0.35">
      <c r="A2110" s="8" t="s">
        <v>14</v>
      </c>
      <c r="B2110" s="33">
        <v>2022</v>
      </c>
      <c r="C2110" s="8" t="s">
        <v>13</v>
      </c>
      <c r="D2110" s="33">
        <v>45069.58</v>
      </c>
      <c r="E2110" s="34">
        <v>40138.57</v>
      </c>
      <c r="F2110" s="34">
        <v>131.13999999999999</v>
      </c>
      <c r="G2110" s="34">
        <v>1165.8699999999999</v>
      </c>
      <c r="H2110" s="34">
        <v>44.42</v>
      </c>
    </row>
    <row r="2111" spans="1:8" x14ac:dyDescent="0.35">
      <c r="A2111" s="8" t="s">
        <v>30</v>
      </c>
      <c r="B2111" s="33">
        <v>2024</v>
      </c>
      <c r="C2111" s="8" t="s">
        <v>22</v>
      </c>
      <c r="D2111" s="33">
        <v>9773.83</v>
      </c>
      <c r="E2111" s="34">
        <v>10242.02</v>
      </c>
      <c r="F2111" s="34">
        <v>99.76</v>
      </c>
      <c r="G2111" s="34">
        <v>844.89</v>
      </c>
      <c r="H2111" s="34">
        <v>66.02</v>
      </c>
    </row>
    <row r="2112" spans="1:8" x14ac:dyDescent="0.35">
      <c r="A2112" s="8" t="s">
        <v>35</v>
      </c>
      <c r="B2112" s="33">
        <v>2024</v>
      </c>
      <c r="C2112" s="8" t="s">
        <v>25</v>
      </c>
      <c r="D2112" s="33">
        <v>5740.99</v>
      </c>
      <c r="E2112" s="34">
        <v>5175.08</v>
      </c>
      <c r="F2112" s="34">
        <v>26.29</v>
      </c>
      <c r="G2112" s="34">
        <v>466.57</v>
      </c>
      <c r="H2112" s="34">
        <v>49.57</v>
      </c>
    </row>
    <row r="2113" spans="1:8" x14ac:dyDescent="0.35">
      <c r="A2113" s="8" t="s">
        <v>16</v>
      </c>
      <c r="B2113" s="33">
        <v>2021</v>
      </c>
      <c r="C2113" s="8" t="s">
        <v>13</v>
      </c>
      <c r="D2113" s="33">
        <v>43995.32</v>
      </c>
      <c r="E2113" s="34">
        <v>42065.42</v>
      </c>
      <c r="F2113" s="34">
        <v>196.01</v>
      </c>
      <c r="G2113" s="34">
        <v>549.16</v>
      </c>
      <c r="H2113" s="34">
        <v>59.65</v>
      </c>
    </row>
    <row r="2114" spans="1:8" x14ac:dyDescent="0.35">
      <c r="A2114" s="8" t="s">
        <v>12</v>
      </c>
      <c r="B2114" s="33">
        <v>2022</v>
      </c>
      <c r="C2114" s="8" t="s">
        <v>11</v>
      </c>
      <c r="D2114" s="33">
        <v>18104.97</v>
      </c>
      <c r="E2114" s="34">
        <v>19402.95</v>
      </c>
      <c r="F2114" s="34">
        <v>118.84</v>
      </c>
      <c r="G2114" s="34">
        <v>239.4</v>
      </c>
      <c r="H2114" s="34">
        <v>43.94</v>
      </c>
    </row>
    <row r="2115" spans="1:8" x14ac:dyDescent="0.35">
      <c r="A2115" s="8" t="s">
        <v>34</v>
      </c>
      <c r="B2115" s="33">
        <v>2018</v>
      </c>
      <c r="C2115" s="8" t="s">
        <v>25</v>
      </c>
      <c r="D2115" s="33">
        <v>19047.060000000001</v>
      </c>
      <c r="E2115" s="34">
        <v>17664.740000000002</v>
      </c>
      <c r="F2115" s="34">
        <v>33.39</v>
      </c>
      <c r="G2115" s="34">
        <v>1229.68</v>
      </c>
      <c r="H2115" s="34">
        <v>30.08</v>
      </c>
    </row>
    <row r="2116" spans="1:8" x14ac:dyDescent="0.35">
      <c r="A2116" s="8" t="s">
        <v>28</v>
      </c>
      <c r="B2116" s="33">
        <v>2024</v>
      </c>
      <c r="C2116" s="8" t="s">
        <v>9</v>
      </c>
      <c r="D2116" s="33">
        <v>39012.379999999997</v>
      </c>
      <c r="E2116" s="34">
        <v>39009.82</v>
      </c>
      <c r="F2116" s="34">
        <v>97.73</v>
      </c>
      <c r="G2116" s="34">
        <v>150.37</v>
      </c>
      <c r="H2116" s="34">
        <v>43.72</v>
      </c>
    </row>
    <row r="2117" spans="1:8" x14ac:dyDescent="0.35">
      <c r="A2117" s="8" t="s">
        <v>12</v>
      </c>
      <c r="B2117" s="33">
        <v>2023</v>
      </c>
      <c r="C2117" s="8" t="s">
        <v>15</v>
      </c>
      <c r="D2117" s="33">
        <v>39163.83</v>
      </c>
      <c r="E2117" s="34">
        <v>36725.5</v>
      </c>
      <c r="F2117" s="34">
        <v>96.93</v>
      </c>
      <c r="G2117" s="34">
        <v>1354.12</v>
      </c>
      <c r="H2117" s="34">
        <v>45.77</v>
      </c>
    </row>
    <row r="2118" spans="1:8" x14ac:dyDescent="0.35">
      <c r="A2118" s="8" t="s">
        <v>18</v>
      </c>
      <c r="B2118" s="33">
        <v>2018</v>
      </c>
      <c r="C2118" s="8" t="s">
        <v>11</v>
      </c>
      <c r="D2118" s="33">
        <v>23303.86</v>
      </c>
      <c r="E2118" s="34">
        <v>22250.07</v>
      </c>
      <c r="F2118" s="34">
        <v>152.59</v>
      </c>
      <c r="G2118" s="34">
        <v>277.45</v>
      </c>
      <c r="H2118" s="34">
        <v>30.27</v>
      </c>
    </row>
    <row r="2119" spans="1:8" x14ac:dyDescent="0.35">
      <c r="A2119" s="8" t="s">
        <v>33</v>
      </c>
      <c r="B2119" s="33">
        <v>2022</v>
      </c>
      <c r="C2119" s="8" t="s">
        <v>11</v>
      </c>
      <c r="D2119" s="33">
        <v>35237.47</v>
      </c>
      <c r="E2119" s="34">
        <v>35622.629999999997</v>
      </c>
      <c r="F2119" s="34">
        <v>116.27</v>
      </c>
      <c r="G2119" s="34">
        <v>1369.87</v>
      </c>
      <c r="H2119" s="34">
        <v>53.21</v>
      </c>
    </row>
    <row r="2120" spans="1:8" x14ac:dyDescent="0.35">
      <c r="A2120" s="8" t="s">
        <v>28</v>
      </c>
      <c r="B2120" s="33">
        <v>2020</v>
      </c>
      <c r="C2120" s="8" t="s">
        <v>15</v>
      </c>
      <c r="D2120" s="33">
        <v>2825.5</v>
      </c>
      <c r="E2120" s="34">
        <v>2953.1</v>
      </c>
      <c r="F2120" s="34">
        <v>121.89</v>
      </c>
      <c r="G2120" s="34">
        <v>707.47</v>
      </c>
      <c r="H2120" s="34">
        <v>42.91</v>
      </c>
    </row>
    <row r="2121" spans="1:8" x14ac:dyDescent="0.35">
      <c r="A2121" s="8" t="s">
        <v>16</v>
      </c>
      <c r="B2121" s="33">
        <v>2024</v>
      </c>
      <c r="C2121" s="8" t="s">
        <v>9</v>
      </c>
      <c r="D2121" s="33">
        <v>27293.62</v>
      </c>
      <c r="E2121" s="34">
        <v>22003.31</v>
      </c>
      <c r="F2121" s="34">
        <v>61.47</v>
      </c>
      <c r="G2121" s="34">
        <v>264.66000000000003</v>
      </c>
      <c r="H2121" s="34">
        <v>67.67</v>
      </c>
    </row>
    <row r="2122" spans="1:8" x14ac:dyDescent="0.35">
      <c r="A2122" s="8" t="s">
        <v>35</v>
      </c>
      <c r="B2122" s="33">
        <v>2018</v>
      </c>
      <c r="C2122" s="8" t="s">
        <v>22</v>
      </c>
      <c r="D2122" s="33">
        <v>39820.97</v>
      </c>
      <c r="E2122" s="34">
        <v>33844.29</v>
      </c>
      <c r="F2122" s="34">
        <v>176.03</v>
      </c>
      <c r="G2122" s="34">
        <v>287.47000000000003</v>
      </c>
      <c r="H2122" s="34">
        <v>66.63</v>
      </c>
    </row>
    <row r="2123" spans="1:8" x14ac:dyDescent="0.35">
      <c r="A2123" s="8" t="s">
        <v>33</v>
      </c>
      <c r="B2123" s="33">
        <v>2020</v>
      </c>
      <c r="C2123" s="8" t="s">
        <v>9</v>
      </c>
      <c r="D2123" s="33">
        <v>43384.58</v>
      </c>
      <c r="E2123" s="34">
        <v>35806.129999999997</v>
      </c>
      <c r="F2123" s="34">
        <v>30.81</v>
      </c>
      <c r="G2123" s="34">
        <v>1190.1099999999999</v>
      </c>
      <c r="H2123" s="34">
        <v>67.239999999999995</v>
      </c>
    </row>
    <row r="2124" spans="1:8" x14ac:dyDescent="0.35">
      <c r="A2124" s="8" t="s">
        <v>33</v>
      </c>
      <c r="B2124" s="33">
        <v>2019</v>
      </c>
      <c r="C2124" s="8" t="s">
        <v>15</v>
      </c>
      <c r="D2124" s="33">
        <v>21214.86</v>
      </c>
      <c r="E2124" s="34">
        <v>24592.880000000001</v>
      </c>
      <c r="F2124" s="34">
        <v>95.32</v>
      </c>
      <c r="G2124" s="34">
        <v>1050.8</v>
      </c>
      <c r="H2124" s="34">
        <v>58.07</v>
      </c>
    </row>
    <row r="2125" spans="1:8" x14ac:dyDescent="0.35">
      <c r="A2125" s="8" t="s">
        <v>29</v>
      </c>
      <c r="B2125" s="33">
        <v>2021</v>
      </c>
      <c r="C2125" s="8" t="s">
        <v>11</v>
      </c>
      <c r="D2125" s="33">
        <v>33055.94</v>
      </c>
      <c r="E2125" s="34">
        <v>38140.550000000003</v>
      </c>
      <c r="F2125" s="34">
        <v>153.69999999999999</v>
      </c>
      <c r="G2125" s="34">
        <v>940.08</v>
      </c>
      <c r="H2125" s="34">
        <v>46.11</v>
      </c>
    </row>
    <row r="2126" spans="1:8" x14ac:dyDescent="0.35">
      <c r="A2126" s="8" t="s">
        <v>34</v>
      </c>
      <c r="B2126" s="33">
        <v>2024</v>
      </c>
      <c r="C2126" s="8" t="s">
        <v>15</v>
      </c>
      <c r="D2126" s="33">
        <v>12148.55</v>
      </c>
      <c r="E2126" s="34">
        <v>10214.129999999999</v>
      </c>
      <c r="F2126" s="34">
        <v>68.7</v>
      </c>
      <c r="G2126" s="34">
        <v>1209.48</v>
      </c>
      <c r="H2126" s="34">
        <v>62.66</v>
      </c>
    </row>
    <row r="2127" spans="1:8" x14ac:dyDescent="0.35">
      <c r="A2127" s="8" t="s">
        <v>26</v>
      </c>
      <c r="B2127" s="33">
        <v>2024</v>
      </c>
      <c r="C2127" s="8" t="s">
        <v>25</v>
      </c>
      <c r="D2127" s="33">
        <v>27987.95</v>
      </c>
      <c r="E2127" s="34">
        <v>24427.79</v>
      </c>
      <c r="F2127" s="34">
        <v>66.28</v>
      </c>
      <c r="G2127" s="34">
        <v>91.78</v>
      </c>
      <c r="H2127" s="34">
        <v>43.46</v>
      </c>
    </row>
    <row r="2128" spans="1:8" x14ac:dyDescent="0.35">
      <c r="A2128" s="8" t="s">
        <v>29</v>
      </c>
      <c r="B2128" s="33">
        <v>2023</v>
      </c>
      <c r="C2128" s="8" t="s">
        <v>19</v>
      </c>
      <c r="D2128" s="33">
        <v>5117.51</v>
      </c>
      <c r="E2128" s="34">
        <v>5392.38</v>
      </c>
      <c r="F2128" s="34">
        <v>44.55</v>
      </c>
      <c r="G2128" s="34">
        <v>521.32000000000005</v>
      </c>
      <c r="H2128" s="34">
        <v>50.14</v>
      </c>
    </row>
    <row r="2129" spans="1:8" x14ac:dyDescent="0.35">
      <c r="A2129" s="8" t="s">
        <v>24</v>
      </c>
      <c r="B2129" s="33">
        <v>2022</v>
      </c>
      <c r="C2129" s="8" t="s">
        <v>19</v>
      </c>
      <c r="D2129" s="33">
        <v>26712.79</v>
      </c>
      <c r="E2129" s="34">
        <v>26848.34</v>
      </c>
      <c r="F2129" s="34">
        <v>66.14</v>
      </c>
      <c r="G2129" s="34">
        <v>761.93</v>
      </c>
      <c r="H2129" s="34">
        <v>52.13</v>
      </c>
    </row>
    <row r="2130" spans="1:8" x14ac:dyDescent="0.35">
      <c r="A2130" s="8" t="s">
        <v>24</v>
      </c>
      <c r="B2130" s="33">
        <v>2019</v>
      </c>
      <c r="C2130" s="8" t="s">
        <v>15</v>
      </c>
      <c r="D2130" s="33">
        <v>4136.84</v>
      </c>
      <c r="E2130" s="34">
        <v>4577.87</v>
      </c>
      <c r="F2130" s="34">
        <v>185.34</v>
      </c>
      <c r="G2130" s="34">
        <v>412.77</v>
      </c>
      <c r="H2130" s="34">
        <v>31.43</v>
      </c>
    </row>
    <row r="2131" spans="1:8" x14ac:dyDescent="0.35">
      <c r="A2131" s="8" t="s">
        <v>21</v>
      </c>
      <c r="B2131" s="33">
        <v>2020</v>
      </c>
      <c r="C2131" s="8" t="s">
        <v>15</v>
      </c>
      <c r="D2131" s="33">
        <v>46052.18</v>
      </c>
      <c r="E2131" s="34">
        <v>43337.13</v>
      </c>
      <c r="F2131" s="34">
        <v>159.18</v>
      </c>
      <c r="G2131" s="34">
        <v>1174.6400000000001</v>
      </c>
      <c r="H2131" s="34">
        <v>64.319999999999993</v>
      </c>
    </row>
    <row r="2132" spans="1:8" x14ac:dyDescent="0.35">
      <c r="A2132" s="8" t="s">
        <v>24</v>
      </c>
      <c r="B2132" s="33">
        <v>2024</v>
      </c>
      <c r="C2132" s="8" t="s">
        <v>22</v>
      </c>
      <c r="D2132" s="33">
        <v>14821.69</v>
      </c>
      <c r="E2132" s="34">
        <v>15577.51</v>
      </c>
      <c r="F2132" s="34">
        <v>141.58000000000001</v>
      </c>
      <c r="G2132" s="34">
        <v>541.52</v>
      </c>
      <c r="H2132" s="34">
        <v>36.380000000000003</v>
      </c>
    </row>
    <row r="2133" spans="1:8" x14ac:dyDescent="0.35">
      <c r="A2133" s="8" t="s">
        <v>16</v>
      </c>
      <c r="B2133" s="33">
        <v>2024</v>
      </c>
      <c r="C2133" s="8" t="s">
        <v>22</v>
      </c>
      <c r="D2133" s="33">
        <v>40414.19</v>
      </c>
      <c r="E2133" s="34">
        <v>42394.85</v>
      </c>
      <c r="F2133" s="34">
        <v>188.16</v>
      </c>
      <c r="G2133" s="34">
        <v>327.10000000000002</v>
      </c>
      <c r="H2133" s="34">
        <v>41.82</v>
      </c>
    </row>
    <row r="2134" spans="1:8" x14ac:dyDescent="0.35">
      <c r="A2134" s="8" t="s">
        <v>23</v>
      </c>
      <c r="B2134" s="33">
        <v>2023</v>
      </c>
      <c r="C2134" s="8" t="s">
        <v>13</v>
      </c>
      <c r="D2134" s="33">
        <v>21409.3</v>
      </c>
      <c r="E2134" s="34">
        <v>24661.22</v>
      </c>
      <c r="F2134" s="34">
        <v>159.22</v>
      </c>
      <c r="G2134" s="34">
        <v>1252.33</v>
      </c>
      <c r="H2134" s="34">
        <v>32.39</v>
      </c>
    </row>
    <row r="2135" spans="1:8" x14ac:dyDescent="0.35">
      <c r="A2135" s="8" t="s">
        <v>27</v>
      </c>
      <c r="B2135" s="33">
        <v>2023</v>
      </c>
      <c r="C2135" s="8" t="s">
        <v>9</v>
      </c>
      <c r="D2135" s="33">
        <v>41572.870000000003</v>
      </c>
      <c r="E2135" s="34">
        <v>49079.89</v>
      </c>
      <c r="F2135" s="34">
        <v>146.02000000000001</v>
      </c>
      <c r="G2135" s="34">
        <v>190.57</v>
      </c>
      <c r="H2135" s="34">
        <v>64.13</v>
      </c>
    </row>
    <row r="2136" spans="1:8" x14ac:dyDescent="0.35">
      <c r="A2136" s="8" t="s">
        <v>33</v>
      </c>
      <c r="B2136" s="33">
        <v>2020</v>
      </c>
      <c r="C2136" s="8" t="s">
        <v>20</v>
      </c>
      <c r="D2136" s="33">
        <v>30679.1</v>
      </c>
      <c r="E2136" s="34">
        <v>26443.919999999998</v>
      </c>
      <c r="F2136" s="34">
        <v>172.8</v>
      </c>
      <c r="G2136" s="34">
        <v>1196.67</v>
      </c>
      <c r="H2136" s="34">
        <v>34.85</v>
      </c>
    </row>
    <row r="2137" spans="1:8" x14ac:dyDescent="0.35">
      <c r="A2137" s="8" t="s">
        <v>35</v>
      </c>
      <c r="B2137" s="33">
        <v>2021</v>
      </c>
      <c r="C2137" s="8" t="s">
        <v>15</v>
      </c>
      <c r="D2137" s="33">
        <v>41606.089999999997</v>
      </c>
      <c r="E2137" s="34">
        <v>46877.29</v>
      </c>
      <c r="F2137" s="34">
        <v>187.42</v>
      </c>
      <c r="G2137" s="34">
        <v>213.05</v>
      </c>
      <c r="H2137" s="34">
        <v>54.64</v>
      </c>
    </row>
    <row r="2138" spans="1:8" x14ac:dyDescent="0.35">
      <c r="A2138" s="8" t="s">
        <v>17</v>
      </c>
      <c r="B2138" s="33">
        <v>2020</v>
      </c>
      <c r="C2138" s="8" t="s">
        <v>13</v>
      </c>
      <c r="D2138" s="33">
        <v>21039.47</v>
      </c>
      <c r="E2138" s="34">
        <v>19017.97</v>
      </c>
      <c r="F2138" s="34">
        <v>160.55000000000001</v>
      </c>
      <c r="G2138" s="34">
        <v>74.05</v>
      </c>
      <c r="H2138" s="34">
        <v>50.95</v>
      </c>
    </row>
    <row r="2139" spans="1:8" x14ac:dyDescent="0.35">
      <c r="A2139" s="8" t="s">
        <v>28</v>
      </c>
      <c r="B2139" s="33">
        <v>2021</v>
      </c>
      <c r="C2139" s="8" t="s">
        <v>20</v>
      </c>
      <c r="D2139" s="33">
        <v>25425.119999999999</v>
      </c>
      <c r="E2139" s="34">
        <v>24747.72</v>
      </c>
      <c r="F2139" s="34">
        <v>36.17</v>
      </c>
      <c r="G2139" s="34">
        <v>753.99</v>
      </c>
      <c r="H2139" s="34">
        <v>41.46</v>
      </c>
    </row>
    <row r="2140" spans="1:8" x14ac:dyDescent="0.35">
      <c r="A2140" s="8" t="s">
        <v>26</v>
      </c>
      <c r="B2140" s="33">
        <v>2019</v>
      </c>
      <c r="C2140" s="8" t="s">
        <v>19</v>
      </c>
      <c r="D2140" s="33">
        <v>23334.880000000001</v>
      </c>
      <c r="E2140" s="34">
        <v>19766.990000000002</v>
      </c>
      <c r="F2140" s="34">
        <v>129.91999999999999</v>
      </c>
      <c r="G2140" s="34">
        <v>17.13</v>
      </c>
      <c r="H2140" s="34">
        <v>54.06</v>
      </c>
    </row>
    <row r="2141" spans="1:8" x14ac:dyDescent="0.35">
      <c r="A2141" s="8" t="s">
        <v>29</v>
      </c>
      <c r="B2141" s="33">
        <v>2023</v>
      </c>
      <c r="C2141" s="8" t="s">
        <v>15</v>
      </c>
      <c r="D2141" s="33">
        <v>35263.78</v>
      </c>
      <c r="E2141" s="34">
        <v>32027.17</v>
      </c>
      <c r="F2141" s="34">
        <v>114.62</v>
      </c>
      <c r="G2141" s="34">
        <v>772.03</v>
      </c>
      <c r="H2141" s="34">
        <v>33.78</v>
      </c>
    </row>
    <row r="2142" spans="1:8" x14ac:dyDescent="0.35">
      <c r="A2142" s="8" t="s">
        <v>28</v>
      </c>
      <c r="B2142" s="33">
        <v>2020</v>
      </c>
      <c r="C2142" s="8" t="s">
        <v>11</v>
      </c>
      <c r="D2142" s="33">
        <v>7513.39</v>
      </c>
      <c r="E2142" s="34">
        <v>7177.18</v>
      </c>
      <c r="F2142" s="34">
        <v>55.46</v>
      </c>
      <c r="G2142" s="34">
        <v>166.15</v>
      </c>
      <c r="H2142" s="34">
        <v>42.98</v>
      </c>
    </row>
    <row r="2143" spans="1:8" x14ac:dyDescent="0.35">
      <c r="A2143" s="8" t="s">
        <v>8</v>
      </c>
      <c r="B2143" s="33">
        <v>2018</v>
      </c>
      <c r="C2143" s="8" t="s">
        <v>13</v>
      </c>
      <c r="D2143" s="33">
        <v>2080.02</v>
      </c>
      <c r="E2143" s="34">
        <v>1859.92</v>
      </c>
      <c r="F2143" s="34">
        <v>31.43</v>
      </c>
      <c r="G2143" s="34">
        <v>57.28</v>
      </c>
      <c r="H2143" s="34">
        <v>34.299999999999997</v>
      </c>
    </row>
    <row r="2144" spans="1:8" x14ac:dyDescent="0.35">
      <c r="A2144" s="8" t="s">
        <v>27</v>
      </c>
      <c r="B2144" s="33">
        <v>2024</v>
      </c>
      <c r="C2144" s="8" t="s">
        <v>13</v>
      </c>
      <c r="D2144" s="33">
        <v>13535.23</v>
      </c>
      <c r="E2144" s="34">
        <v>15210.86</v>
      </c>
      <c r="F2144" s="34">
        <v>185.76</v>
      </c>
      <c r="G2144" s="34">
        <v>490.98</v>
      </c>
      <c r="H2144" s="34">
        <v>65.92</v>
      </c>
    </row>
    <row r="2145" spans="1:8" x14ac:dyDescent="0.35">
      <c r="A2145" s="8" t="s">
        <v>35</v>
      </c>
      <c r="B2145" s="33">
        <v>2024</v>
      </c>
      <c r="C2145" s="8" t="s">
        <v>11</v>
      </c>
      <c r="D2145" s="33">
        <v>36016.89</v>
      </c>
      <c r="E2145" s="34">
        <v>37081.949999999997</v>
      </c>
      <c r="F2145" s="34">
        <v>86.78</v>
      </c>
      <c r="G2145" s="34">
        <v>774.29</v>
      </c>
      <c r="H2145" s="34">
        <v>44.86</v>
      </c>
    </row>
    <row r="2146" spans="1:8" x14ac:dyDescent="0.35">
      <c r="A2146" s="8" t="s">
        <v>18</v>
      </c>
      <c r="B2146" s="33">
        <v>2022</v>
      </c>
      <c r="C2146" s="8" t="s">
        <v>11</v>
      </c>
      <c r="D2146" s="33">
        <v>32439.13</v>
      </c>
      <c r="E2146" s="34">
        <v>37580.81</v>
      </c>
      <c r="F2146" s="34">
        <v>164.52</v>
      </c>
      <c r="G2146" s="34">
        <v>696.56</v>
      </c>
      <c r="H2146" s="34">
        <v>56.04</v>
      </c>
    </row>
    <row r="2147" spans="1:8" x14ac:dyDescent="0.35">
      <c r="A2147" s="8" t="s">
        <v>28</v>
      </c>
      <c r="B2147" s="33">
        <v>2019</v>
      </c>
      <c r="C2147" s="8" t="s">
        <v>13</v>
      </c>
      <c r="D2147" s="33">
        <v>43405.29</v>
      </c>
      <c r="E2147" s="34">
        <v>39288.870000000003</v>
      </c>
      <c r="F2147" s="34">
        <v>140.93</v>
      </c>
      <c r="G2147" s="34">
        <v>17.010000000000002</v>
      </c>
      <c r="H2147" s="34">
        <v>30.47</v>
      </c>
    </row>
    <row r="2148" spans="1:8" x14ac:dyDescent="0.35">
      <c r="A2148" s="8" t="s">
        <v>14</v>
      </c>
      <c r="B2148" s="33">
        <v>2018</v>
      </c>
      <c r="C2148" s="8" t="s">
        <v>13</v>
      </c>
      <c r="D2148" s="33">
        <v>37398.57</v>
      </c>
      <c r="E2148" s="34">
        <v>30512.12</v>
      </c>
      <c r="F2148" s="34">
        <v>74.16</v>
      </c>
      <c r="G2148" s="34">
        <v>976.51</v>
      </c>
      <c r="H2148" s="34">
        <v>44.31</v>
      </c>
    </row>
    <row r="2149" spans="1:8" x14ac:dyDescent="0.35">
      <c r="A2149" s="8" t="s">
        <v>10</v>
      </c>
      <c r="B2149" s="33">
        <v>2022</v>
      </c>
      <c r="C2149" s="8" t="s">
        <v>11</v>
      </c>
      <c r="D2149" s="33">
        <v>25172.33</v>
      </c>
      <c r="E2149" s="34">
        <v>22498.63</v>
      </c>
      <c r="F2149" s="34">
        <v>111.99</v>
      </c>
      <c r="G2149" s="34">
        <v>958.92</v>
      </c>
      <c r="H2149" s="34">
        <v>55.87</v>
      </c>
    </row>
    <row r="2150" spans="1:8" x14ac:dyDescent="0.35">
      <c r="A2150" s="8" t="s">
        <v>21</v>
      </c>
      <c r="B2150" s="33">
        <v>2022</v>
      </c>
      <c r="C2150" s="8" t="s">
        <v>22</v>
      </c>
      <c r="D2150" s="33">
        <v>20091.78</v>
      </c>
      <c r="E2150" s="34">
        <v>17367.8</v>
      </c>
      <c r="F2150" s="34">
        <v>156.4</v>
      </c>
      <c r="G2150" s="34">
        <v>1355.95</v>
      </c>
      <c r="H2150" s="34">
        <v>65.67</v>
      </c>
    </row>
    <row r="2151" spans="1:8" x14ac:dyDescent="0.35">
      <c r="A2151" s="8" t="s">
        <v>24</v>
      </c>
      <c r="B2151" s="33">
        <v>2022</v>
      </c>
      <c r="C2151" s="8" t="s">
        <v>19</v>
      </c>
      <c r="D2151" s="33">
        <v>36926.85</v>
      </c>
      <c r="E2151" s="34">
        <v>29718.74</v>
      </c>
      <c r="F2151" s="34">
        <v>49.29</v>
      </c>
      <c r="G2151" s="34">
        <v>552.76</v>
      </c>
      <c r="H2151" s="34">
        <v>48.35</v>
      </c>
    </row>
    <row r="2152" spans="1:8" x14ac:dyDescent="0.35">
      <c r="A2152" s="8" t="s">
        <v>23</v>
      </c>
      <c r="B2152" s="33">
        <v>2023</v>
      </c>
      <c r="C2152" s="8" t="s">
        <v>9</v>
      </c>
      <c r="D2152" s="33">
        <v>9837.02</v>
      </c>
      <c r="E2152" s="34">
        <v>11627.82</v>
      </c>
      <c r="F2152" s="34">
        <v>115.82</v>
      </c>
      <c r="G2152" s="34">
        <v>877.07</v>
      </c>
      <c r="H2152" s="34">
        <v>68.11</v>
      </c>
    </row>
    <row r="2153" spans="1:8" x14ac:dyDescent="0.35">
      <c r="A2153" s="8" t="s">
        <v>33</v>
      </c>
      <c r="B2153" s="33">
        <v>2022</v>
      </c>
      <c r="C2153" s="8" t="s">
        <v>13</v>
      </c>
      <c r="D2153" s="33">
        <v>28930.73</v>
      </c>
      <c r="E2153" s="34">
        <v>26402.82</v>
      </c>
      <c r="F2153" s="34">
        <v>65.69</v>
      </c>
      <c r="G2153" s="34">
        <v>754.75</v>
      </c>
      <c r="H2153" s="34">
        <v>53.04</v>
      </c>
    </row>
    <row r="2154" spans="1:8" x14ac:dyDescent="0.35">
      <c r="A2154" s="8" t="s">
        <v>21</v>
      </c>
      <c r="B2154" s="33">
        <v>2022</v>
      </c>
      <c r="C2154" s="8" t="s">
        <v>9</v>
      </c>
      <c r="D2154" s="33">
        <v>39712.35</v>
      </c>
      <c r="E2154" s="34">
        <v>41529.26</v>
      </c>
      <c r="F2154" s="34">
        <v>99.07</v>
      </c>
      <c r="G2154" s="34">
        <v>1092.9000000000001</v>
      </c>
      <c r="H2154" s="34">
        <v>41.42</v>
      </c>
    </row>
    <row r="2155" spans="1:8" x14ac:dyDescent="0.35">
      <c r="A2155" s="8" t="s">
        <v>35</v>
      </c>
      <c r="B2155" s="33">
        <v>2020</v>
      </c>
      <c r="C2155" s="8" t="s">
        <v>15</v>
      </c>
      <c r="D2155" s="33">
        <v>33684.83</v>
      </c>
      <c r="E2155" s="34">
        <v>29132.81</v>
      </c>
      <c r="F2155" s="34">
        <v>166.19</v>
      </c>
      <c r="G2155" s="34">
        <v>1188.78</v>
      </c>
      <c r="H2155" s="34">
        <v>69.55</v>
      </c>
    </row>
    <row r="2156" spans="1:8" x14ac:dyDescent="0.35">
      <c r="A2156" s="8" t="s">
        <v>23</v>
      </c>
      <c r="B2156" s="33">
        <v>2020</v>
      </c>
      <c r="C2156" s="8" t="s">
        <v>11</v>
      </c>
      <c r="D2156" s="33">
        <v>34893.019999999997</v>
      </c>
      <c r="E2156" s="34">
        <v>29030.35</v>
      </c>
      <c r="F2156" s="34">
        <v>86.77</v>
      </c>
      <c r="G2156" s="34">
        <v>1185.57</v>
      </c>
      <c r="H2156" s="34">
        <v>57.21</v>
      </c>
    </row>
    <row r="2157" spans="1:8" x14ac:dyDescent="0.35">
      <c r="A2157" s="8" t="s">
        <v>18</v>
      </c>
      <c r="B2157" s="33">
        <v>2024</v>
      </c>
      <c r="C2157" s="8" t="s">
        <v>22</v>
      </c>
      <c r="D2157" s="33">
        <v>39780.81</v>
      </c>
      <c r="E2157" s="34">
        <v>36194.44</v>
      </c>
      <c r="F2157" s="34">
        <v>136.25</v>
      </c>
      <c r="G2157" s="34">
        <v>1372.46</v>
      </c>
      <c r="H2157" s="34">
        <v>58.15</v>
      </c>
    </row>
    <row r="2158" spans="1:8" x14ac:dyDescent="0.35">
      <c r="A2158" s="8" t="s">
        <v>21</v>
      </c>
      <c r="B2158" s="33">
        <v>2024</v>
      </c>
      <c r="C2158" s="8" t="s">
        <v>15</v>
      </c>
      <c r="D2158" s="33">
        <v>24694.29</v>
      </c>
      <c r="E2158" s="34">
        <v>21980.41</v>
      </c>
      <c r="F2158" s="34">
        <v>123.96</v>
      </c>
      <c r="G2158" s="34">
        <v>292.27</v>
      </c>
      <c r="H2158" s="34">
        <v>35.35</v>
      </c>
    </row>
    <row r="2159" spans="1:8" x14ac:dyDescent="0.35">
      <c r="A2159" s="8" t="s">
        <v>12</v>
      </c>
      <c r="B2159" s="33">
        <v>2018</v>
      </c>
      <c r="C2159" s="8" t="s">
        <v>25</v>
      </c>
      <c r="D2159" s="33">
        <v>26312.21</v>
      </c>
      <c r="E2159" s="34">
        <v>26865.16</v>
      </c>
      <c r="F2159" s="34">
        <v>32.4</v>
      </c>
      <c r="G2159" s="34">
        <v>726.21</v>
      </c>
      <c r="H2159" s="34">
        <v>59.77</v>
      </c>
    </row>
    <row r="2160" spans="1:8" x14ac:dyDescent="0.35">
      <c r="A2160" s="8" t="s">
        <v>10</v>
      </c>
      <c r="B2160" s="33">
        <v>2024</v>
      </c>
      <c r="C2160" s="8" t="s">
        <v>13</v>
      </c>
      <c r="D2160" s="33">
        <v>1618.65</v>
      </c>
      <c r="E2160" s="34">
        <v>1579.4</v>
      </c>
      <c r="F2160" s="34">
        <v>31.44</v>
      </c>
      <c r="G2160" s="34">
        <v>707.74</v>
      </c>
      <c r="H2160" s="34">
        <v>37.06</v>
      </c>
    </row>
    <row r="2161" spans="1:8" x14ac:dyDescent="0.35">
      <c r="A2161" s="8" t="s">
        <v>33</v>
      </c>
      <c r="B2161" s="33">
        <v>2024</v>
      </c>
      <c r="C2161" s="8" t="s">
        <v>20</v>
      </c>
      <c r="D2161" s="33">
        <v>33870.28</v>
      </c>
      <c r="E2161" s="34">
        <v>33802.04</v>
      </c>
      <c r="F2161" s="34">
        <v>46.63</v>
      </c>
      <c r="G2161" s="34">
        <v>1124.04</v>
      </c>
      <c r="H2161" s="34">
        <v>33.43</v>
      </c>
    </row>
    <row r="2162" spans="1:8" x14ac:dyDescent="0.35">
      <c r="A2162" s="8" t="s">
        <v>30</v>
      </c>
      <c r="B2162" s="33">
        <v>2023</v>
      </c>
      <c r="C2162" s="8" t="s">
        <v>19</v>
      </c>
      <c r="D2162" s="33">
        <v>13878.66</v>
      </c>
      <c r="E2162" s="34">
        <v>13795.11</v>
      </c>
      <c r="F2162" s="34">
        <v>165.73</v>
      </c>
      <c r="G2162" s="34">
        <v>355.82</v>
      </c>
      <c r="H2162" s="34">
        <v>63.51</v>
      </c>
    </row>
    <row r="2163" spans="1:8" x14ac:dyDescent="0.35">
      <c r="A2163" s="8" t="s">
        <v>18</v>
      </c>
      <c r="B2163" s="33">
        <v>2022</v>
      </c>
      <c r="C2163" s="8" t="s">
        <v>11</v>
      </c>
      <c r="D2163" s="33">
        <v>23928.44</v>
      </c>
      <c r="E2163" s="34">
        <v>21243.15</v>
      </c>
      <c r="F2163" s="34">
        <v>163.29</v>
      </c>
      <c r="G2163" s="34">
        <v>396.86</v>
      </c>
      <c r="H2163" s="34">
        <v>45.63</v>
      </c>
    </row>
    <row r="2164" spans="1:8" x14ac:dyDescent="0.35">
      <c r="A2164" s="8" t="s">
        <v>31</v>
      </c>
      <c r="B2164" s="33">
        <v>2022</v>
      </c>
      <c r="C2164" s="8" t="s">
        <v>13</v>
      </c>
      <c r="D2164" s="33">
        <v>31658.66</v>
      </c>
      <c r="E2164" s="34">
        <v>32503.18</v>
      </c>
      <c r="F2164" s="34">
        <v>113.37</v>
      </c>
      <c r="G2164" s="34">
        <v>51.5</v>
      </c>
      <c r="H2164" s="34">
        <v>53.27</v>
      </c>
    </row>
    <row r="2165" spans="1:8" x14ac:dyDescent="0.35">
      <c r="A2165" s="8" t="s">
        <v>14</v>
      </c>
      <c r="B2165" s="33">
        <v>2020</v>
      </c>
      <c r="C2165" s="8" t="s">
        <v>19</v>
      </c>
      <c r="D2165" s="33">
        <v>17602.599999999999</v>
      </c>
      <c r="E2165" s="34">
        <v>16737.12</v>
      </c>
      <c r="F2165" s="34">
        <v>90.47</v>
      </c>
      <c r="G2165" s="34">
        <v>260.81</v>
      </c>
      <c r="H2165" s="34">
        <v>68.53</v>
      </c>
    </row>
    <row r="2166" spans="1:8" x14ac:dyDescent="0.35">
      <c r="A2166" s="8" t="s">
        <v>21</v>
      </c>
      <c r="B2166" s="33">
        <v>2021</v>
      </c>
      <c r="C2166" s="8" t="s">
        <v>19</v>
      </c>
      <c r="D2166" s="33">
        <v>33891.550000000003</v>
      </c>
      <c r="E2166" s="34">
        <v>31648.5</v>
      </c>
      <c r="F2166" s="34">
        <v>132.38</v>
      </c>
      <c r="G2166" s="34">
        <v>306.42</v>
      </c>
      <c r="H2166" s="34">
        <v>30.4</v>
      </c>
    </row>
    <row r="2167" spans="1:8" x14ac:dyDescent="0.35">
      <c r="A2167" s="8" t="s">
        <v>24</v>
      </c>
      <c r="B2167" s="33">
        <v>2018</v>
      </c>
      <c r="C2167" s="8" t="s">
        <v>9</v>
      </c>
      <c r="D2167" s="33">
        <v>4928.74</v>
      </c>
      <c r="E2167" s="34">
        <v>4001.21</v>
      </c>
      <c r="F2167" s="34">
        <v>107.14</v>
      </c>
      <c r="G2167" s="34">
        <v>604.48</v>
      </c>
      <c r="H2167" s="34">
        <v>60.73</v>
      </c>
    </row>
    <row r="2168" spans="1:8" x14ac:dyDescent="0.35">
      <c r="A2168" s="8" t="s">
        <v>12</v>
      </c>
      <c r="B2168" s="33">
        <v>2024</v>
      </c>
      <c r="C2168" s="8" t="s">
        <v>15</v>
      </c>
      <c r="D2168" s="33">
        <v>43681.35</v>
      </c>
      <c r="E2168" s="34">
        <v>39417.42</v>
      </c>
      <c r="F2168" s="34">
        <v>30.52</v>
      </c>
      <c r="G2168" s="34">
        <v>17.13</v>
      </c>
      <c r="H2168" s="34">
        <v>49.14</v>
      </c>
    </row>
    <row r="2169" spans="1:8" x14ac:dyDescent="0.35">
      <c r="A2169" s="8" t="s">
        <v>24</v>
      </c>
      <c r="B2169" s="33">
        <v>2018</v>
      </c>
      <c r="C2169" s="8" t="s">
        <v>13</v>
      </c>
      <c r="D2169" s="33">
        <v>36440.49</v>
      </c>
      <c r="E2169" s="34">
        <v>35379.589999999997</v>
      </c>
      <c r="F2169" s="34">
        <v>88.45</v>
      </c>
      <c r="G2169" s="34">
        <v>964.19</v>
      </c>
      <c r="H2169" s="34">
        <v>47.68</v>
      </c>
    </row>
    <row r="2170" spans="1:8" x14ac:dyDescent="0.35">
      <c r="A2170" s="8" t="s">
        <v>24</v>
      </c>
      <c r="B2170" s="33">
        <v>2023</v>
      </c>
      <c r="C2170" s="8" t="s">
        <v>22</v>
      </c>
      <c r="D2170" s="33">
        <v>16518.259999999998</v>
      </c>
      <c r="E2170" s="34">
        <v>18623.18</v>
      </c>
      <c r="F2170" s="34">
        <v>142.12</v>
      </c>
      <c r="G2170" s="34">
        <v>1266.48</v>
      </c>
      <c r="H2170" s="34">
        <v>68.680000000000007</v>
      </c>
    </row>
    <row r="2171" spans="1:8" x14ac:dyDescent="0.35">
      <c r="A2171" s="8" t="s">
        <v>18</v>
      </c>
      <c r="B2171" s="33">
        <v>2022</v>
      </c>
      <c r="C2171" s="8" t="s">
        <v>19</v>
      </c>
      <c r="D2171" s="33">
        <v>13519.64</v>
      </c>
      <c r="E2171" s="34">
        <v>14221.21</v>
      </c>
      <c r="F2171" s="34">
        <v>40.119999999999997</v>
      </c>
      <c r="G2171" s="34">
        <v>860.01</v>
      </c>
      <c r="H2171" s="34">
        <v>66.66</v>
      </c>
    </row>
    <row r="2172" spans="1:8" x14ac:dyDescent="0.35">
      <c r="A2172" s="8" t="s">
        <v>34</v>
      </c>
      <c r="B2172" s="33">
        <v>2020</v>
      </c>
      <c r="C2172" s="8" t="s">
        <v>9</v>
      </c>
      <c r="D2172" s="33">
        <v>19517.830000000002</v>
      </c>
      <c r="E2172" s="34">
        <v>20014.560000000001</v>
      </c>
      <c r="F2172" s="34">
        <v>108.51</v>
      </c>
      <c r="G2172" s="34">
        <v>699.38</v>
      </c>
      <c r="H2172" s="34">
        <v>63.32</v>
      </c>
    </row>
    <row r="2173" spans="1:8" x14ac:dyDescent="0.35">
      <c r="A2173" s="8" t="s">
        <v>17</v>
      </c>
      <c r="B2173" s="33">
        <v>2024</v>
      </c>
      <c r="C2173" s="8" t="s">
        <v>13</v>
      </c>
      <c r="D2173" s="33">
        <v>18058.32</v>
      </c>
      <c r="E2173" s="34">
        <v>19654.95</v>
      </c>
      <c r="F2173" s="34">
        <v>178.49</v>
      </c>
      <c r="G2173" s="34">
        <v>180.81</v>
      </c>
      <c r="H2173" s="34">
        <v>51.2</v>
      </c>
    </row>
    <row r="2174" spans="1:8" x14ac:dyDescent="0.35">
      <c r="A2174" s="8" t="s">
        <v>24</v>
      </c>
      <c r="B2174" s="33">
        <v>2022</v>
      </c>
      <c r="C2174" s="8" t="s">
        <v>25</v>
      </c>
      <c r="D2174" s="33">
        <v>31220.86</v>
      </c>
      <c r="E2174" s="34">
        <v>36959.440000000002</v>
      </c>
      <c r="F2174" s="34">
        <v>184.7</v>
      </c>
      <c r="G2174" s="34">
        <v>1372.14</v>
      </c>
      <c r="H2174" s="34">
        <v>52.9</v>
      </c>
    </row>
    <row r="2175" spans="1:8" x14ac:dyDescent="0.35">
      <c r="A2175" s="8" t="s">
        <v>32</v>
      </c>
      <c r="B2175" s="33">
        <v>2021</v>
      </c>
      <c r="C2175" s="8" t="s">
        <v>15</v>
      </c>
      <c r="D2175" s="33">
        <v>9060.27</v>
      </c>
      <c r="E2175" s="34">
        <v>8555.6</v>
      </c>
      <c r="F2175" s="34">
        <v>24.08</v>
      </c>
      <c r="G2175" s="34">
        <v>878.48</v>
      </c>
      <c r="H2175" s="34">
        <v>47.4</v>
      </c>
    </row>
    <row r="2176" spans="1:8" x14ac:dyDescent="0.35">
      <c r="A2176" s="8" t="s">
        <v>32</v>
      </c>
      <c r="B2176" s="33">
        <v>2019</v>
      </c>
      <c r="C2176" s="8" t="s">
        <v>25</v>
      </c>
      <c r="D2176" s="33">
        <v>26692.45</v>
      </c>
      <c r="E2176" s="34">
        <v>28318.78</v>
      </c>
      <c r="F2176" s="34">
        <v>92.95</v>
      </c>
      <c r="G2176" s="34">
        <v>633.39</v>
      </c>
      <c r="H2176" s="34">
        <v>59.36</v>
      </c>
    </row>
    <row r="2177" spans="1:8" x14ac:dyDescent="0.35">
      <c r="A2177" s="8" t="s">
        <v>34</v>
      </c>
      <c r="B2177" s="33">
        <v>2022</v>
      </c>
      <c r="C2177" s="8" t="s">
        <v>15</v>
      </c>
      <c r="D2177" s="33">
        <v>41474.480000000003</v>
      </c>
      <c r="E2177" s="34">
        <v>39921.339999999997</v>
      </c>
      <c r="F2177" s="34">
        <v>48.86</v>
      </c>
      <c r="G2177" s="34">
        <v>852.42</v>
      </c>
      <c r="H2177" s="34">
        <v>34.83</v>
      </c>
    </row>
    <row r="2178" spans="1:8" x14ac:dyDescent="0.35">
      <c r="A2178" s="8" t="s">
        <v>16</v>
      </c>
      <c r="B2178" s="33">
        <v>2021</v>
      </c>
      <c r="C2178" s="8" t="s">
        <v>15</v>
      </c>
      <c r="D2178" s="33">
        <v>26564.19</v>
      </c>
      <c r="E2178" s="34">
        <v>27462.76</v>
      </c>
      <c r="F2178" s="34">
        <v>143.15</v>
      </c>
      <c r="G2178" s="34">
        <v>968.29</v>
      </c>
      <c r="H2178" s="34">
        <v>47.61</v>
      </c>
    </row>
    <row r="2179" spans="1:8" x14ac:dyDescent="0.35">
      <c r="A2179" s="8" t="s">
        <v>8</v>
      </c>
      <c r="B2179" s="33">
        <v>2018</v>
      </c>
      <c r="C2179" s="8" t="s">
        <v>9</v>
      </c>
      <c r="D2179" s="33">
        <v>6384.32</v>
      </c>
      <c r="E2179" s="34">
        <v>6500.24</v>
      </c>
      <c r="F2179" s="34">
        <v>131.96</v>
      </c>
      <c r="G2179" s="34">
        <v>1347.41</v>
      </c>
      <c r="H2179" s="34">
        <v>45.12</v>
      </c>
    </row>
    <row r="2180" spans="1:8" x14ac:dyDescent="0.35">
      <c r="A2180" s="8" t="s">
        <v>12</v>
      </c>
      <c r="B2180" s="33">
        <v>2023</v>
      </c>
      <c r="C2180" s="8" t="s">
        <v>9</v>
      </c>
      <c r="D2180" s="33">
        <v>47934.04</v>
      </c>
      <c r="E2180" s="34">
        <v>50098.02</v>
      </c>
      <c r="F2180" s="34">
        <v>34.450000000000003</v>
      </c>
      <c r="G2180" s="34">
        <v>164.08</v>
      </c>
      <c r="H2180" s="34">
        <v>56.89</v>
      </c>
    </row>
    <row r="2181" spans="1:8" x14ac:dyDescent="0.35">
      <c r="A2181" s="8" t="s">
        <v>26</v>
      </c>
      <c r="B2181" s="33">
        <v>2021</v>
      </c>
      <c r="C2181" s="8" t="s">
        <v>15</v>
      </c>
      <c r="D2181" s="33">
        <v>10524.21</v>
      </c>
      <c r="E2181" s="34">
        <v>10525.8</v>
      </c>
      <c r="F2181" s="34">
        <v>92.7</v>
      </c>
      <c r="G2181" s="34">
        <v>516.42999999999995</v>
      </c>
      <c r="H2181" s="34">
        <v>47.55</v>
      </c>
    </row>
    <row r="2182" spans="1:8" x14ac:dyDescent="0.35">
      <c r="A2182" s="8" t="s">
        <v>31</v>
      </c>
      <c r="B2182" s="33">
        <v>2020</v>
      </c>
      <c r="C2182" s="8" t="s">
        <v>22</v>
      </c>
      <c r="D2182" s="33">
        <v>9867.2000000000007</v>
      </c>
      <c r="E2182" s="34">
        <v>10190.91</v>
      </c>
      <c r="F2182" s="34">
        <v>35.53</v>
      </c>
      <c r="G2182" s="34">
        <v>933.36</v>
      </c>
      <c r="H2182" s="34">
        <v>45.79</v>
      </c>
    </row>
    <row r="2183" spans="1:8" x14ac:dyDescent="0.35">
      <c r="A2183" s="8" t="s">
        <v>32</v>
      </c>
      <c r="B2183" s="33">
        <v>2022</v>
      </c>
      <c r="C2183" s="8" t="s">
        <v>15</v>
      </c>
      <c r="D2183" s="33">
        <v>10556.1</v>
      </c>
      <c r="E2183" s="34">
        <v>8660.98</v>
      </c>
      <c r="F2183" s="34">
        <v>132.6</v>
      </c>
      <c r="G2183" s="34">
        <v>1304.55</v>
      </c>
      <c r="H2183" s="34">
        <v>34.11</v>
      </c>
    </row>
    <row r="2184" spans="1:8" x14ac:dyDescent="0.35">
      <c r="A2184" s="8" t="s">
        <v>31</v>
      </c>
      <c r="B2184" s="33">
        <v>2018</v>
      </c>
      <c r="C2184" s="8" t="s">
        <v>15</v>
      </c>
      <c r="D2184" s="33">
        <v>38787.71</v>
      </c>
      <c r="E2184" s="34">
        <v>40830.199999999997</v>
      </c>
      <c r="F2184" s="34">
        <v>109.43</v>
      </c>
      <c r="G2184" s="34">
        <v>257.67</v>
      </c>
      <c r="H2184" s="34">
        <v>30.05</v>
      </c>
    </row>
    <row r="2185" spans="1:8" x14ac:dyDescent="0.35">
      <c r="A2185" s="8" t="s">
        <v>18</v>
      </c>
      <c r="B2185" s="33">
        <v>2021</v>
      </c>
      <c r="C2185" s="8" t="s">
        <v>11</v>
      </c>
      <c r="D2185" s="33">
        <v>19973.259999999998</v>
      </c>
      <c r="E2185" s="34">
        <v>16207.35</v>
      </c>
      <c r="F2185" s="34">
        <v>33.340000000000003</v>
      </c>
      <c r="G2185" s="34">
        <v>1323.42</v>
      </c>
      <c r="H2185" s="34">
        <v>43.07</v>
      </c>
    </row>
    <row r="2186" spans="1:8" x14ac:dyDescent="0.35">
      <c r="A2186" s="8" t="s">
        <v>24</v>
      </c>
      <c r="B2186" s="33">
        <v>2020</v>
      </c>
      <c r="C2186" s="8" t="s">
        <v>19</v>
      </c>
      <c r="D2186" s="33">
        <v>5586.67</v>
      </c>
      <c r="E2186" s="34">
        <v>6335.73</v>
      </c>
      <c r="F2186" s="34">
        <v>128.71</v>
      </c>
      <c r="G2186" s="34">
        <v>123.91</v>
      </c>
      <c r="H2186" s="34">
        <v>65.14</v>
      </c>
    </row>
    <row r="2187" spans="1:8" x14ac:dyDescent="0.35">
      <c r="A2187" s="8" t="s">
        <v>32</v>
      </c>
      <c r="B2187" s="33">
        <v>2019</v>
      </c>
      <c r="C2187" s="8" t="s">
        <v>22</v>
      </c>
      <c r="D2187" s="33">
        <v>19895.86</v>
      </c>
      <c r="E2187" s="34">
        <v>16559.2</v>
      </c>
      <c r="F2187" s="34">
        <v>117.48</v>
      </c>
      <c r="G2187" s="34">
        <v>676.2</v>
      </c>
      <c r="H2187" s="34">
        <v>46.32</v>
      </c>
    </row>
    <row r="2188" spans="1:8" x14ac:dyDescent="0.35">
      <c r="A2188" s="8" t="s">
        <v>30</v>
      </c>
      <c r="B2188" s="33">
        <v>2021</v>
      </c>
      <c r="C2188" s="8" t="s">
        <v>9</v>
      </c>
      <c r="D2188" s="33">
        <v>25078.26</v>
      </c>
      <c r="E2188" s="34">
        <v>26956.34</v>
      </c>
      <c r="F2188" s="34">
        <v>73.8</v>
      </c>
      <c r="G2188" s="34">
        <v>26.82</v>
      </c>
      <c r="H2188" s="34">
        <v>45.74</v>
      </c>
    </row>
    <row r="2189" spans="1:8" x14ac:dyDescent="0.35">
      <c r="A2189" s="8" t="s">
        <v>21</v>
      </c>
      <c r="B2189" s="33">
        <v>2021</v>
      </c>
      <c r="C2189" s="8" t="s">
        <v>20</v>
      </c>
      <c r="D2189" s="33">
        <v>17683.849999999999</v>
      </c>
      <c r="E2189" s="34">
        <v>19953.54</v>
      </c>
      <c r="F2189" s="34">
        <v>142.88999999999999</v>
      </c>
      <c r="G2189" s="34">
        <v>27.76</v>
      </c>
      <c r="H2189" s="34">
        <v>50.01</v>
      </c>
    </row>
    <row r="2190" spans="1:8" x14ac:dyDescent="0.35">
      <c r="A2190" s="8" t="s">
        <v>17</v>
      </c>
      <c r="B2190" s="33">
        <v>2018</v>
      </c>
      <c r="C2190" s="8" t="s">
        <v>22</v>
      </c>
      <c r="D2190" s="33">
        <v>46992.34</v>
      </c>
      <c r="E2190" s="34">
        <v>43440.35</v>
      </c>
      <c r="F2190" s="34">
        <v>34.97</v>
      </c>
      <c r="G2190" s="34">
        <v>1108.78</v>
      </c>
      <c r="H2190" s="34">
        <v>34.74</v>
      </c>
    </row>
    <row r="2191" spans="1:8" x14ac:dyDescent="0.35">
      <c r="A2191" s="8" t="s">
        <v>17</v>
      </c>
      <c r="B2191" s="33">
        <v>2019</v>
      </c>
      <c r="C2191" s="8" t="s">
        <v>11</v>
      </c>
      <c r="D2191" s="33">
        <v>35773.589999999997</v>
      </c>
      <c r="E2191" s="34">
        <v>30260.75</v>
      </c>
      <c r="F2191" s="34">
        <v>176.57</v>
      </c>
      <c r="G2191" s="34">
        <v>752.16</v>
      </c>
      <c r="H2191" s="34">
        <v>38.07</v>
      </c>
    </row>
    <row r="2192" spans="1:8" x14ac:dyDescent="0.35">
      <c r="A2192" s="8" t="s">
        <v>14</v>
      </c>
      <c r="B2192" s="33">
        <v>2018</v>
      </c>
      <c r="C2192" s="8" t="s">
        <v>13</v>
      </c>
      <c r="D2192" s="33">
        <v>18461.93</v>
      </c>
      <c r="E2192" s="34">
        <v>18682.59</v>
      </c>
      <c r="F2192" s="34">
        <v>192.66</v>
      </c>
      <c r="G2192" s="34">
        <v>596.51</v>
      </c>
      <c r="H2192" s="34">
        <v>44.13</v>
      </c>
    </row>
    <row r="2193" spans="1:8" x14ac:dyDescent="0.35">
      <c r="A2193" s="8" t="s">
        <v>21</v>
      </c>
      <c r="B2193" s="33">
        <v>2022</v>
      </c>
      <c r="C2193" s="8" t="s">
        <v>25</v>
      </c>
      <c r="D2193" s="33">
        <v>9084.81</v>
      </c>
      <c r="E2193" s="34">
        <v>9106.69</v>
      </c>
      <c r="F2193" s="34">
        <v>114.47</v>
      </c>
      <c r="G2193" s="34">
        <v>640.84</v>
      </c>
      <c r="H2193" s="34">
        <v>57.48</v>
      </c>
    </row>
    <row r="2194" spans="1:8" x14ac:dyDescent="0.35">
      <c r="A2194" s="8" t="s">
        <v>30</v>
      </c>
      <c r="B2194" s="33">
        <v>2022</v>
      </c>
      <c r="C2194" s="8" t="s">
        <v>13</v>
      </c>
      <c r="D2194" s="33">
        <v>36705.17</v>
      </c>
      <c r="E2194" s="34">
        <v>33000.480000000003</v>
      </c>
      <c r="F2194" s="34">
        <v>151.22999999999999</v>
      </c>
      <c r="G2194" s="34">
        <v>1135.49</v>
      </c>
      <c r="H2194" s="34">
        <v>49.5</v>
      </c>
    </row>
    <row r="2195" spans="1:8" x14ac:dyDescent="0.35">
      <c r="A2195" s="8" t="s">
        <v>23</v>
      </c>
      <c r="B2195" s="33">
        <v>2020</v>
      </c>
      <c r="C2195" s="8" t="s">
        <v>11</v>
      </c>
      <c r="D2195" s="33">
        <v>47608.92</v>
      </c>
      <c r="E2195" s="34">
        <v>55268.5</v>
      </c>
      <c r="F2195" s="34">
        <v>52.68</v>
      </c>
      <c r="G2195" s="34">
        <v>618.59</v>
      </c>
      <c r="H2195" s="34">
        <v>69.989999999999995</v>
      </c>
    </row>
    <row r="2196" spans="1:8" x14ac:dyDescent="0.35">
      <c r="A2196" s="8" t="s">
        <v>24</v>
      </c>
      <c r="B2196" s="33">
        <v>2023</v>
      </c>
      <c r="C2196" s="8" t="s">
        <v>22</v>
      </c>
      <c r="D2196" s="33">
        <v>21314.1</v>
      </c>
      <c r="E2196" s="34">
        <v>23935.46</v>
      </c>
      <c r="F2196" s="34">
        <v>163.08000000000001</v>
      </c>
      <c r="G2196" s="34">
        <v>482.21</v>
      </c>
      <c r="H2196" s="34">
        <v>62.02</v>
      </c>
    </row>
    <row r="2197" spans="1:8" x14ac:dyDescent="0.35">
      <c r="A2197" s="8" t="s">
        <v>34</v>
      </c>
      <c r="B2197" s="33">
        <v>2022</v>
      </c>
      <c r="C2197" s="8" t="s">
        <v>15</v>
      </c>
      <c r="D2197" s="33">
        <v>40109.93</v>
      </c>
      <c r="E2197" s="34">
        <v>42459.75</v>
      </c>
      <c r="F2197" s="34">
        <v>195.77</v>
      </c>
      <c r="G2197" s="34">
        <v>928.28</v>
      </c>
      <c r="H2197" s="34">
        <v>63.71</v>
      </c>
    </row>
    <row r="2198" spans="1:8" x14ac:dyDescent="0.35">
      <c r="A2198" s="8" t="s">
        <v>35</v>
      </c>
      <c r="B2198" s="33">
        <v>2018</v>
      </c>
      <c r="C2198" s="8" t="s">
        <v>15</v>
      </c>
      <c r="D2198" s="33">
        <v>21358</v>
      </c>
      <c r="E2198" s="34">
        <v>19292.78</v>
      </c>
      <c r="F2198" s="34">
        <v>49.13</v>
      </c>
      <c r="G2198" s="34">
        <v>1271.1500000000001</v>
      </c>
      <c r="H2198" s="34">
        <v>34.68</v>
      </c>
    </row>
    <row r="2199" spans="1:8" x14ac:dyDescent="0.35">
      <c r="A2199" s="8" t="s">
        <v>32</v>
      </c>
      <c r="B2199" s="33">
        <v>2022</v>
      </c>
      <c r="C2199" s="8" t="s">
        <v>13</v>
      </c>
      <c r="D2199" s="33">
        <v>17139.36</v>
      </c>
      <c r="E2199" s="34">
        <v>17798.580000000002</v>
      </c>
      <c r="F2199" s="34">
        <v>79.47</v>
      </c>
      <c r="G2199" s="34">
        <v>296.25</v>
      </c>
      <c r="H2199" s="34">
        <v>30.6</v>
      </c>
    </row>
    <row r="2200" spans="1:8" x14ac:dyDescent="0.35">
      <c r="A2200" s="8" t="s">
        <v>29</v>
      </c>
      <c r="B2200" s="33">
        <v>2019</v>
      </c>
      <c r="C2200" s="8" t="s">
        <v>22</v>
      </c>
      <c r="D2200" s="33">
        <v>17056.7</v>
      </c>
      <c r="E2200" s="34">
        <v>18974.150000000001</v>
      </c>
      <c r="F2200" s="34">
        <v>40.33</v>
      </c>
      <c r="G2200" s="34">
        <v>1288.3900000000001</v>
      </c>
      <c r="H2200" s="34">
        <v>49.21</v>
      </c>
    </row>
    <row r="2201" spans="1:8" x14ac:dyDescent="0.35">
      <c r="A2201" s="8" t="s">
        <v>21</v>
      </c>
      <c r="B2201" s="33">
        <v>2022</v>
      </c>
      <c r="C2201" s="8" t="s">
        <v>9</v>
      </c>
      <c r="D2201" s="33">
        <v>44413.09</v>
      </c>
      <c r="E2201" s="34">
        <v>50839.16</v>
      </c>
      <c r="F2201" s="34">
        <v>101.44</v>
      </c>
      <c r="G2201" s="34">
        <v>731.38</v>
      </c>
      <c r="H2201" s="34">
        <v>45.24</v>
      </c>
    </row>
    <row r="2202" spans="1:8" x14ac:dyDescent="0.35">
      <c r="A2202" s="8" t="s">
        <v>26</v>
      </c>
      <c r="B2202" s="33">
        <v>2024</v>
      </c>
      <c r="C2202" s="8" t="s">
        <v>13</v>
      </c>
      <c r="D2202" s="33">
        <v>4539.78</v>
      </c>
      <c r="E2202" s="34">
        <v>4398.12</v>
      </c>
      <c r="F2202" s="34">
        <v>153.06</v>
      </c>
      <c r="G2202" s="34">
        <v>729.47</v>
      </c>
      <c r="H2202" s="34">
        <v>66.11</v>
      </c>
    </row>
    <row r="2203" spans="1:8" x14ac:dyDescent="0.35">
      <c r="A2203" s="8" t="s">
        <v>21</v>
      </c>
      <c r="B2203" s="33">
        <v>2022</v>
      </c>
      <c r="C2203" s="8" t="s">
        <v>25</v>
      </c>
      <c r="D2203" s="33">
        <v>40533.78</v>
      </c>
      <c r="E2203" s="34">
        <v>42367.39</v>
      </c>
      <c r="F2203" s="34">
        <v>197.89</v>
      </c>
      <c r="G2203" s="34">
        <v>425.81</v>
      </c>
      <c r="H2203" s="34">
        <v>46.35</v>
      </c>
    </row>
    <row r="2204" spans="1:8" x14ac:dyDescent="0.35">
      <c r="A2204" s="8" t="s">
        <v>31</v>
      </c>
      <c r="B2204" s="33">
        <v>2021</v>
      </c>
      <c r="C2204" s="8" t="s">
        <v>9</v>
      </c>
      <c r="D2204" s="33">
        <v>47961.64</v>
      </c>
      <c r="E2204" s="34">
        <v>51338.33</v>
      </c>
      <c r="F2204" s="34">
        <v>198.04</v>
      </c>
      <c r="G2204" s="34">
        <v>1359.81</v>
      </c>
      <c r="H2204" s="34">
        <v>67.489999999999995</v>
      </c>
    </row>
    <row r="2205" spans="1:8" x14ac:dyDescent="0.35">
      <c r="A2205" s="8" t="s">
        <v>33</v>
      </c>
      <c r="B2205" s="33">
        <v>2022</v>
      </c>
      <c r="C2205" s="8" t="s">
        <v>9</v>
      </c>
      <c r="D2205" s="33">
        <v>36243.19</v>
      </c>
      <c r="E2205" s="34">
        <v>32173.439999999999</v>
      </c>
      <c r="F2205" s="34">
        <v>22.91</v>
      </c>
      <c r="G2205" s="34">
        <v>1359.27</v>
      </c>
      <c r="H2205" s="34">
        <v>59.5</v>
      </c>
    </row>
    <row r="2206" spans="1:8" x14ac:dyDescent="0.35">
      <c r="A2206" s="8" t="s">
        <v>33</v>
      </c>
      <c r="B2206" s="33">
        <v>2024</v>
      </c>
      <c r="C2206" s="8" t="s">
        <v>25</v>
      </c>
      <c r="D2206" s="33">
        <v>935.82</v>
      </c>
      <c r="E2206" s="34">
        <v>926.19</v>
      </c>
      <c r="F2206" s="34">
        <v>149.58000000000001</v>
      </c>
      <c r="G2206" s="34">
        <v>848.45</v>
      </c>
      <c r="H2206" s="34">
        <v>53.24</v>
      </c>
    </row>
    <row r="2207" spans="1:8" x14ac:dyDescent="0.35">
      <c r="A2207" s="8" t="s">
        <v>32</v>
      </c>
      <c r="B2207" s="33">
        <v>2021</v>
      </c>
      <c r="C2207" s="8" t="s">
        <v>9</v>
      </c>
      <c r="D2207" s="33">
        <v>12275.04</v>
      </c>
      <c r="E2207" s="34">
        <v>10684.7</v>
      </c>
      <c r="F2207" s="34">
        <v>161.59</v>
      </c>
      <c r="G2207" s="34">
        <v>398.1</v>
      </c>
      <c r="H2207" s="34">
        <v>35.28</v>
      </c>
    </row>
    <row r="2208" spans="1:8" x14ac:dyDescent="0.35">
      <c r="A2208" s="8" t="s">
        <v>21</v>
      </c>
      <c r="B2208" s="33">
        <v>2024</v>
      </c>
      <c r="C2208" s="8" t="s">
        <v>22</v>
      </c>
      <c r="D2208" s="33">
        <v>2950.2</v>
      </c>
      <c r="E2208" s="34">
        <v>3293.61</v>
      </c>
      <c r="F2208" s="34">
        <v>53.62</v>
      </c>
      <c r="G2208" s="34">
        <v>221.09</v>
      </c>
      <c r="H2208" s="34">
        <v>61.88</v>
      </c>
    </row>
    <row r="2209" spans="1:8" x14ac:dyDescent="0.35">
      <c r="A2209" s="8" t="s">
        <v>17</v>
      </c>
      <c r="B2209" s="33">
        <v>2023</v>
      </c>
      <c r="C2209" s="8" t="s">
        <v>19</v>
      </c>
      <c r="D2209" s="33">
        <v>15959.71</v>
      </c>
      <c r="E2209" s="34">
        <v>14776.27</v>
      </c>
      <c r="F2209" s="34">
        <v>120.64</v>
      </c>
      <c r="G2209" s="34">
        <v>1363.66</v>
      </c>
      <c r="H2209" s="34">
        <v>51.99</v>
      </c>
    </row>
    <row r="2210" spans="1:8" x14ac:dyDescent="0.35">
      <c r="A2210" s="8" t="s">
        <v>28</v>
      </c>
      <c r="B2210" s="33">
        <v>2024</v>
      </c>
      <c r="C2210" s="8" t="s">
        <v>22</v>
      </c>
      <c r="D2210" s="33">
        <v>41621.75</v>
      </c>
      <c r="E2210" s="34">
        <v>42568.89</v>
      </c>
      <c r="F2210" s="34">
        <v>187.12</v>
      </c>
      <c r="G2210" s="34">
        <v>571.30999999999995</v>
      </c>
      <c r="H2210" s="34">
        <v>34.869999999999997</v>
      </c>
    </row>
    <row r="2211" spans="1:8" x14ac:dyDescent="0.35">
      <c r="A2211" s="8" t="s">
        <v>33</v>
      </c>
      <c r="B2211" s="33">
        <v>2019</v>
      </c>
      <c r="C2211" s="8" t="s">
        <v>9</v>
      </c>
      <c r="D2211" s="33">
        <v>32587.94</v>
      </c>
      <c r="E2211" s="34">
        <v>27049.03</v>
      </c>
      <c r="F2211" s="34">
        <v>62.45</v>
      </c>
      <c r="G2211" s="34">
        <v>1106.79</v>
      </c>
      <c r="H2211" s="34">
        <v>31.58</v>
      </c>
    </row>
    <row r="2212" spans="1:8" x14ac:dyDescent="0.35">
      <c r="A2212" s="8" t="s">
        <v>31</v>
      </c>
      <c r="B2212" s="33">
        <v>2022</v>
      </c>
      <c r="C2212" s="8" t="s">
        <v>25</v>
      </c>
      <c r="D2212" s="33">
        <v>40689.919999999998</v>
      </c>
      <c r="E2212" s="34">
        <v>32794.75</v>
      </c>
      <c r="F2212" s="34">
        <v>52.19</v>
      </c>
      <c r="G2212" s="34">
        <v>884.34</v>
      </c>
      <c r="H2212" s="34">
        <v>55.33</v>
      </c>
    </row>
    <row r="2213" spans="1:8" x14ac:dyDescent="0.35">
      <c r="A2213" s="8" t="s">
        <v>30</v>
      </c>
      <c r="B2213" s="33">
        <v>2023</v>
      </c>
      <c r="C2213" s="8" t="s">
        <v>19</v>
      </c>
      <c r="D2213" s="33">
        <v>5096.32</v>
      </c>
      <c r="E2213" s="34">
        <v>6100.3</v>
      </c>
      <c r="F2213" s="34">
        <v>102.1</v>
      </c>
      <c r="G2213" s="34">
        <v>789.88</v>
      </c>
      <c r="H2213" s="34">
        <v>67.45</v>
      </c>
    </row>
    <row r="2214" spans="1:8" x14ac:dyDescent="0.35">
      <c r="A2214" s="8" t="s">
        <v>8</v>
      </c>
      <c r="B2214" s="33">
        <v>2023</v>
      </c>
      <c r="C2214" s="8" t="s">
        <v>15</v>
      </c>
      <c r="D2214" s="33">
        <v>30967.14</v>
      </c>
      <c r="E2214" s="34">
        <v>35080.79</v>
      </c>
      <c r="F2214" s="34">
        <v>25.27</v>
      </c>
      <c r="G2214" s="34">
        <v>1108.8399999999999</v>
      </c>
      <c r="H2214" s="34">
        <v>50.08</v>
      </c>
    </row>
    <row r="2215" spans="1:8" x14ac:dyDescent="0.35">
      <c r="A2215" s="8" t="s">
        <v>35</v>
      </c>
      <c r="B2215" s="33">
        <v>2018</v>
      </c>
      <c r="C2215" s="8" t="s">
        <v>13</v>
      </c>
      <c r="D2215" s="33">
        <v>44408.2</v>
      </c>
      <c r="E2215" s="34">
        <v>42230.09</v>
      </c>
      <c r="F2215" s="34">
        <v>181.63</v>
      </c>
      <c r="G2215" s="34">
        <v>1087.96</v>
      </c>
      <c r="H2215" s="34">
        <v>64.069999999999993</v>
      </c>
    </row>
    <row r="2216" spans="1:8" x14ac:dyDescent="0.35">
      <c r="A2216" s="8" t="s">
        <v>29</v>
      </c>
      <c r="B2216" s="33">
        <v>2020</v>
      </c>
      <c r="C2216" s="8" t="s">
        <v>13</v>
      </c>
      <c r="D2216" s="33">
        <v>6479.12</v>
      </c>
      <c r="E2216" s="34">
        <v>5684.01</v>
      </c>
      <c r="F2216" s="34">
        <v>128.5</v>
      </c>
      <c r="G2216" s="34">
        <v>1227.8800000000001</v>
      </c>
      <c r="H2216" s="34">
        <v>31.48</v>
      </c>
    </row>
    <row r="2217" spans="1:8" x14ac:dyDescent="0.35">
      <c r="A2217" s="8" t="s">
        <v>31</v>
      </c>
      <c r="B2217" s="33">
        <v>2020</v>
      </c>
      <c r="C2217" s="8" t="s">
        <v>19</v>
      </c>
      <c r="D2217" s="33">
        <v>40388.03</v>
      </c>
      <c r="E2217" s="34">
        <v>42433.51</v>
      </c>
      <c r="F2217" s="34">
        <v>25.64</v>
      </c>
      <c r="G2217" s="34">
        <v>1142.48</v>
      </c>
      <c r="H2217" s="34">
        <v>37.64</v>
      </c>
    </row>
    <row r="2218" spans="1:8" x14ac:dyDescent="0.35">
      <c r="A2218" s="8" t="s">
        <v>12</v>
      </c>
      <c r="B2218" s="33">
        <v>2019</v>
      </c>
      <c r="C2218" s="8" t="s">
        <v>9</v>
      </c>
      <c r="D2218" s="33">
        <v>17074.89</v>
      </c>
      <c r="E2218" s="34">
        <v>15502.26</v>
      </c>
      <c r="F2218" s="34">
        <v>199.14</v>
      </c>
      <c r="G2218" s="34">
        <v>380.9</v>
      </c>
      <c r="H2218" s="34">
        <v>40.799999999999997</v>
      </c>
    </row>
    <row r="2219" spans="1:8" x14ac:dyDescent="0.35">
      <c r="A2219" s="8" t="s">
        <v>8</v>
      </c>
      <c r="B2219" s="33">
        <v>2019</v>
      </c>
      <c r="C2219" s="8" t="s">
        <v>11</v>
      </c>
      <c r="D2219" s="33">
        <v>33214.400000000001</v>
      </c>
      <c r="E2219" s="34">
        <v>33722.370000000003</v>
      </c>
      <c r="F2219" s="34">
        <v>26.48</v>
      </c>
      <c r="G2219" s="34">
        <v>478.94</v>
      </c>
      <c r="H2219" s="34">
        <v>45.14</v>
      </c>
    </row>
    <row r="2220" spans="1:8" x14ac:dyDescent="0.35">
      <c r="A2220" s="8" t="s">
        <v>35</v>
      </c>
      <c r="B2220" s="33">
        <v>2020</v>
      </c>
      <c r="C2220" s="8" t="s">
        <v>9</v>
      </c>
      <c r="D2220" s="33">
        <v>37498.559999999998</v>
      </c>
      <c r="E2220" s="34">
        <v>37175.4</v>
      </c>
      <c r="F2220" s="34">
        <v>140.93</v>
      </c>
      <c r="G2220" s="34">
        <v>1370.54</v>
      </c>
      <c r="H2220" s="34">
        <v>41.44</v>
      </c>
    </row>
    <row r="2221" spans="1:8" x14ac:dyDescent="0.35">
      <c r="A2221" s="8" t="s">
        <v>23</v>
      </c>
      <c r="B2221" s="33">
        <v>2019</v>
      </c>
      <c r="C2221" s="8" t="s">
        <v>15</v>
      </c>
      <c r="D2221" s="33">
        <v>46617.87</v>
      </c>
      <c r="E2221" s="34">
        <v>55386</v>
      </c>
      <c r="F2221" s="34">
        <v>187.18</v>
      </c>
      <c r="G2221" s="34">
        <v>276.94</v>
      </c>
      <c r="H2221" s="34">
        <v>59.46</v>
      </c>
    </row>
    <row r="2222" spans="1:8" x14ac:dyDescent="0.35">
      <c r="A2222" s="8" t="s">
        <v>24</v>
      </c>
      <c r="B2222" s="33">
        <v>2023</v>
      </c>
      <c r="C2222" s="8" t="s">
        <v>13</v>
      </c>
      <c r="D2222" s="33">
        <v>1350.66</v>
      </c>
      <c r="E2222" s="34">
        <v>1486.33</v>
      </c>
      <c r="F2222" s="34">
        <v>126.25</v>
      </c>
      <c r="G2222" s="34">
        <v>916.87</v>
      </c>
      <c r="H2222" s="34">
        <v>45.74</v>
      </c>
    </row>
    <row r="2223" spans="1:8" x14ac:dyDescent="0.35">
      <c r="A2223" s="8" t="s">
        <v>10</v>
      </c>
      <c r="B2223" s="33">
        <v>2020</v>
      </c>
      <c r="C2223" s="8" t="s">
        <v>9</v>
      </c>
      <c r="D2223" s="33">
        <v>16895.669999999998</v>
      </c>
      <c r="E2223" s="34">
        <v>19414.990000000002</v>
      </c>
      <c r="F2223" s="34">
        <v>27.4</v>
      </c>
      <c r="G2223" s="34">
        <v>756.92</v>
      </c>
      <c r="H2223" s="34">
        <v>39.93</v>
      </c>
    </row>
    <row r="2224" spans="1:8" x14ac:dyDescent="0.35">
      <c r="A2224" s="8" t="s">
        <v>16</v>
      </c>
      <c r="B2224" s="33">
        <v>2023</v>
      </c>
      <c r="C2224" s="8" t="s">
        <v>20</v>
      </c>
      <c r="D2224" s="33">
        <v>2196.0700000000002</v>
      </c>
      <c r="E2224" s="34">
        <v>1810.24</v>
      </c>
      <c r="F2224" s="34">
        <v>25.67</v>
      </c>
      <c r="G2224" s="34">
        <v>169.53</v>
      </c>
      <c r="H2224" s="34">
        <v>35</v>
      </c>
    </row>
    <row r="2225" spans="1:8" x14ac:dyDescent="0.35">
      <c r="A2225" s="8" t="s">
        <v>14</v>
      </c>
      <c r="B2225" s="33">
        <v>2020</v>
      </c>
      <c r="C2225" s="8" t="s">
        <v>13</v>
      </c>
      <c r="D2225" s="33">
        <v>15377.13</v>
      </c>
      <c r="E2225" s="34">
        <v>14750.52</v>
      </c>
      <c r="F2225" s="34">
        <v>194.07</v>
      </c>
      <c r="G2225" s="34">
        <v>133.19999999999999</v>
      </c>
      <c r="H2225" s="34">
        <v>64.41</v>
      </c>
    </row>
    <row r="2226" spans="1:8" x14ac:dyDescent="0.35">
      <c r="A2226" s="8" t="s">
        <v>28</v>
      </c>
      <c r="B2226" s="33">
        <v>2023</v>
      </c>
      <c r="C2226" s="8" t="s">
        <v>15</v>
      </c>
      <c r="D2226" s="33">
        <v>10984.97</v>
      </c>
      <c r="E2226" s="34">
        <v>13178.29</v>
      </c>
      <c r="F2226" s="34">
        <v>78.5</v>
      </c>
      <c r="G2226" s="34">
        <v>320.86</v>
      </c>
      <c r="H2226" s="34">
        <v>55.25</v>
      </c>
    </row>
    <row r="2227" spans="1:8" x14ac:dyDescent="0.35">
      <c r="A2227" s="8" t="s">
        <v>8</v>
      </c>
      <c r="B2227" s="33">
        <v>2022</v>
      </c>
      <c r="C2227" s="8" t="s">
        <v>15</v>
      </c>
      <c r="D2227" s="33">
        <v>43272.07</v>
      </c>
      <c r="E2227" s="34">
        <v>44745.57</v>
      </c>
      <c r="F2227" s="34">
        <v>127.93</v>
      </c>
      <c r="G2227" s="34">
        <v>1079.8599999999999</v>
      </c>
      <c r="H2227" s="34">
        <v>34.64</v>
      </c>
    </row>
    <row r="2228" spans="1:8" x14ac:dyDescent="0.35">
      <c r="A2228" s="8" t="s">
        <v>16</v>
      </c>
      <c r="B2228" s="33">
        <v>2019</v>
      </c>
      <c r="C2228" s="8" t="s">
        <v>20</v>
      </c>
      <c r="D2228" s="33">
        <v>4349.1000000000004</v>
      </c>
      <c r="E2228" s="34">
        <v>5041.08</v>
      </c>
      <c r="F2228" s="34">
        <v>27.44</v>
      </c>
      <c r="G2228" s="34">
        <v>694.98</v>
      </c>
      <c r="H2228" s="34">
        <v>34.4</v>
      </c>
    </row>
    <row r="2229" spans="1:8" x14ac:dyDescent="0.35">
      <c r="A2229" s="8" t="s">
        <v>23</v>
      </c>
      <c r="B2229" s="33">
        <v>2020</v>
      </c>
      <c r="C2229" s="8" t="s">
        <v>22</v>
      </c>
      <c r="D2229" s="33">
        <v>3590.1</v>
      </c>
      <c r="E2229" s="34">
        <v>3913.05</v>
      </c>
      <c r="F2229" s="34">
        <v>105.44</v>
      </c>
      <c r="G2229" s="34">
        <v>591.58000000000004</v>
      </c>
      <c r="H2229" s="34">
        <v>30.7</v>
      </c>
    </row>
    <row r="2230" spans="1:8" x14ac:dyDescent="0.35">
      <c r="A2230" s="8" t="s">
        <v>35</v>
      </c>
      <c r="B2230" s="33">
        <v>2022</v>
      </c>
      <c r="C2230" s="8" t="s">
        <v>9</v>
      </c>
      <c r="D2230" s="33">
        <v>39587.56</v>
      </c>
      <c r="E2230" s="34">
        <v>38946.61</v>
      </c>
      <c r="F2230" s="34">
        <v>184.85</v>
      </c>
      <c r="G2230" s="34">
        <v>1328.83</v>
      </c>
      <c r="H2230" s="34">
        <v>57.33</v>
      </c>
    </row>
    <row r="2231" spans="1:8" x14ac:dyDescent="0.35">
      <c r="A2231" s="8" t="s">
        <v>18</v>
      </c>
      <c r="B2231" s="33">
        <v>2022</v>
      </c>
      <c r="C2231" s="8" t="s">
        <v>11</v>
      </c>
      <c r="D2231" s="33">
        <v>44113</v>
      </c>
      <c r="E2231" s="34">
        <v>47014.28</v>
      </c>
      <c r="F2231" s="34">
        <v>192.98</v>
      </c>
      <c r="G2231" s="34">
        <v>967.44</v>
      </c>
      <c r="H2231" s="34">
        <v>59.65</v>
      </c>
    </row>
    <row r="2232" spans="1:8" x14ac:dyDescent="0.35">
      <c r="A2232" s="8" t="s">
        <v>16</v>
      </c>
      <c r="B2232" s="33">
        <v>2020</v>
      </c>
      <c r="C2232" s="8" t="s">
        <v>20</v>
      </c>
      <c r="D2232" s="33">
        <v>30731.43</v>
      </c>
      <c r="E2232" s="34">
        <v>33663.230000000003</v>
      </c>
      <c r="F2232" s="34">
        <v>99.01</v>
      </c>
      <c r="G2232" s="34">
        <v>1181.06</v>
      </c>
      <c r="H2232" s="34">
        <v>50.54</v>
      </c>
    </row>
    <row r="2233" spans="1:8" x14ac:dyDescent="0.35">
      <c r="A2233" s="8" t="s">
        <v>24</v>
      </c>
      <c r="B2233" s="33">
        <v>2024</v>
      </c>
      <c r="C2233" s="8" t="s">
        <v>15</v>
      </c>
      <c r="D2233" s="33">
        <v>32046.76</v>
      </c>
      <c r="E2233" s="34">
        <v>37019.97</v>
      </c>
      <c r="F2233" s="34">
        <v>102.53</v>
      </c>
      <c r="G2233" s="34">
        <v>1308.1600000000001</v>
      </c>
      <c r="H2233" s="34">
        <v>33.08</v>
      </c>
    </row>
    <row r="2234" spans="1:8" x14ac:dyDescent="0.35">
      <c r="A2234" s="8" t="s">
        <v>17</v>
      </c>
      <c r="B2234" s="33">
        <v>2019</v>
      </c>
      <c r="C2234" s="8" t="s">
        <v>13</v>
      </c>
      <c r="D2234" s="33">
        <v>24714.37</v>
      </c>
      <c r="E2234" s="34">
        <v>20754.62</v>
      </c>
      <c r="F2234" s="34">
        <v>173.49</v>
      </c>
      <c r="G2234" s="34">
        <v>1279.1500000000001</v>
      </c>
      <c r="H2234" s="34">
        <v>61.83</v>
      </c>
    </row>
    <row r="2235" spans="1:8" x14ac:dyDescent="0.35">
      <c r="A2235" s="8" t="s">
        <v>24</v>
      </c>
      <c r="B2235" s="33">
        <v>2018</v>
      </c>
      <c r="C2235" s="8" t="s">
        <v>11</v>
      </c>
      <c r="D2235" s="33">
        <v>18484.48</v>
      </c>
      <c r="E2235" s="34">
        <v>17390.509999999998</v>
      </c>
      <c r="F2235" s="34">
        <v>101.13</v>
      </c>
      <c r="G2235" s="34">
        <v>337.5</v>
      </c>
      <c r="H2235" s="34">
        <v>64.260000000000005</v>
      </c>
    </row>
    <row r="2236" spans="1:8" x14ac:dyDescent="0.35">
      <c r="A2236" s="8" t="s">
        <v>21</v>
      </c>
      <c r="B2236" s="33">
        <v>2022</v>
      </c>
      <c r="C2236" s="8" t="s">
        <v>19</v>
      </c>
      <c r="D2236" s="33">
        <v>1474.04</v>
      </c>
      <c r="E2236" s="34">
        <v>1208.28</v>
      </c>
      <c r="F2236" s="34">
        <v>104.39</v>
      </c>
      <c r="G2236" s="34">
        <v>828.2</v>
      </c>
      <c r="H2236" s="34">
        <v>31.77</v>
      </c>
    </row>
    <row r="2237" spans="1:8" x14ac:dyDescent="0.35">
      <c r="A2237" s="8" t="s">
        <v>18</v>
      </c>
      <c r="B2237" s="33">
        <v>2018</v>
      </c>
      <c r="C2237" s="8" t="s">
        <v>15</v>
      </c>
      <c r="D2237" s="33">
        <v>6534.01</v>
      </c>
      <c r="E2237" s="34">
        <v>5653.64</v>
      </c>
      <c r="F2237" s="34">
        <v>140.44</v>
      </c>
      <c r="G2237" s="34">
        <v>628.4</v>
      </c>
      <c r="H2237" s="34">
        <v>48.27</v>
      </c>
    </row>
    <row r="2238" spans="1:8" x14ac:dyDescent="0.35">
      <c r="A2238" s="8" t="s">
        <v>23</v>
      </c>
      <c r="B2238" s="33">
        <v>2021</v>
      </c>
      <c r="C2238" s="8" t="s">
        <v>9</v>
      </c>
      <c r="D2238" s="33">
        <v>11616.43</v>
      </c>
      <c r="E2238" s="34">
        <v>13501.93</v>
      </c>
      <c r="F2238" s="34">
        <v>162.66999999999999</v>
      </c>
      <c r="G2238" s="34">
        <v>1013.24</v>
      </c>
      <c r="H2238" s="34">
        <v>50.58</v>
      </c>
    </row>
    <row r="2239" spans="1:8" x14ac:dyDescent="0.35">
      <c r="A2239" s="8" t="s">
        <v>14</v>
      </c>
      <c r="B2239" s="33">
        <v>2020</v>
      </c>
      <c r="C2239" s="8" t="s">
        <v>20</v>
      </c>
      <c r="D2239" s="33">
        <v>16326.39</v>
      </c>
      <c r="E2239" s="34">
        <v>17607.060000000001</v>
      </c>
      <c r="F2239" s="34">
        <v>70.39</v>
      </c>
      <c r="G2239" s="34">
        <v>1357.48</v>
      </c>
      <c r="H2239" s="34">
        <v>55.55</v>
      </c>
    </row>
    <row r="2240" spans="1:8" x14ac:dyDescent="0.35">
      <c r="A2240" s="8" t="s">
        <v>16</v>
      </c>
      <c r="B2240" s="33">
        <v>2018</v>
      </c>
      <c r="C2240" s="8" t="s">
        <v>22</v>
      </c>
      <c r="D2240" s="33">
        <v>47617.94</v>
      </c>
      <c r="E2240" s="34">
        <v>39530.959999999999</v>
      </c>
      <c r="F2240" s="34">
        <v>197.97</v>
      </c>
      <c r="G2240" s="34">
        <v>157.1</v>
      </c>
      <c r="H2240" s="34">
        <v>62.59</v>
      </c>
    </row>
    <row r="2241" spans="1:8" x14ac:dyDescent="0.35">
      <c r="A2241" s="8" t="s">
        <v>23</v>
      </c>
      <c r="B2241" s="33">
        <v>2023</v>
      </c>
      <c r="C2241" s="8" t="s">
        <v>13</v>
      </c>
      <c r="D2241" s="33">
        <v>43696.87</v>
      </c>
      <c r="E2241" s="34">
        <v>35154.769999999997</v>
      </c>
      <c r="F2241" s="34">
        <v>189.95</v>
      </c>
      <c r="G2241" s="34">
        <v>907.73</v>
      </c>
      <c r="H2241" s="34">
        <v>57.32</v>
      </c>
    </row>
    <row r="2242" spans="1:8" x14ac:dyDescent="0.35">
      <c r="A2242" s="8" t="s">
        <v>33</v>
      </c>
      <c r="B2242" s="33">
        <v>2020</v>
      </c>
      <c r="C2242" s="8" t="s">
        <v>25</v>
      </c>
      <c r="D2242" s="33">
        <v>6408</v>
      </c>
      <c r="E2242" s="34">
        <v>6276.8</v>
      </c>
      <c r="F2242" s="34">
        <v>187.43</v>
      </c>
      <c r="G2242" s="34">
        <v>731.31</v>
      </c>
      <c r="H2242" s="34">
        <v>64.209999999999994</v>
      </c>
    </row>
    <row r="2243" spans="1:8" x14ac:dyDescent="0.35">
      <c r="A2243" s="8" t="s">
        <v>34</v>
      </c>
      <c r="B2243" s="33">
        <v>2021</v>
      </c>
      <c r="C2243" s="8" t="s">
        <v>22</v>
      </c>
      <c r="D2243" s="33">
        <v>15288.73</v>
      </c>
      <c r="E2243" s="34">
        <v>16576.419999999998</v>
      </c>
      <c r="F2243" s="34">
        <v>197.71</v>
      </c>
      <c r="G2243" s="34">
        <v>826.58</v>
      </c>
      <c r="H2243" s="34">
        <v>37.049999999999997</v>
      </c>
    </row>
    <row r="2244" spans="1:8" x14ac:dyDescent="0.35">
      <c r="A2244" s="8" t="s">
        <v>32</v>
      </c>
      <c r="B2244" s="33">
        <v>2023</v>
      </c>
      <c r="C2244" s="8" t="s">
        <v>11</v>
      </c>
      <c r="D2244" s="33">
        <v>30183.19</v>
      </c>
      <c r="E2244" s="34">
        <v>24591.72</v>
      </c>
      <c r="F2244" s="34">
        <v>115.97</v>
      </c>
      <c r="G2244" s="34">
        <v>695.44</v>
      </c>
      <c r="H2244" s="34">
        <v>51.22</v>
      </c>
    </row>
    <row r="2245" spans="1:8" x14ac:dyDescent="0.35">
      <c r="A2245" s="8" t="s">
        <v>12</v>
      </c>
      <c r="B2245" s="33">
        <v>2022</v>
      </c>
      <c r="C2245" s="8" t="s">
        <v>15</v>
      </c>
      <c r="D2245" s="33">
        <v>49956.72</v>
      </c>
      <c r="E2245" s="34">
        <v>54284.18</v>
      </c>
      <c r="F2245" s="34">
        <v>115.03</v>
      </c>
      <c r="G2245" s="34">
        <v>327.45999999999998</v>
      </c>
      <c r="H2245" s="34">
        <v>33.729999999999997</v>
      </c>
    </row>
    <row r="2246" spans="1:8" x14ac:dyDescent="0.35">
      <c r="A2246" s="8" t="s">
        <v>10</v>
      </c>
      <c r="B2246" s="33">
        <v>2022</v>
      </c>
      <c r="C2246" s="8" t="s">
        <v>19</v>
      </c>
      <c r="D2246" s="33">
        <v>15785.95</v>
      </c>
      <c r="E2246" s="34">
        <v>14969.94</v>
      </c>
      <c r="F2246" s="34">
        <v>89.02</v>
      </c>
      <c r="G2246" s="34">
        <v>1219.19</v>
      </c>
      <c r="H2246" s="34">
        <v>42.42</v>
      </c>
    </row>
    <row r="2247" spans="1:8" x14ac:dyDescent="0.35">
      <c r="A2247" s="8" t="s">
        <v>21</v>
      </c>
      <c r="B2247" s="33">
        <v>2018</v>
      </c>
      <c r="C2247" s="8" t="s">
        <v>11</v>
      </c>
      <c r="D2247" s="33">
        <v>27911.93</v>
      </c>
      <c r="E2247" s="34">
        <v>29353.37</v>
      </c>
      <c r="F2247" s="34">
        <v>35.89</v>
      </c>
      <c r="G2247" s="34">
        <v>728.14</v>
      </c>
      <c r="H2247" s="34">
        <v>38.270000000000003</v>
      </c>
    </row>
    <row r="2248" spans="1:8" x14ac:dyDescent="0.35">
      <c r="A2248" s="8" t="s">
        <v>26</v>
      </c>
      <c r="B2248" s="33">
        <v>2019</v>
      </c>
      <c r="C2248" s="8" t="s">
        <v>19</v>
      </c>
      <c r="D2248" s="33">
        <v>30939.1</v>
      </c>
      <c r="E2248" s="34">
        <v>26174.28</v>
      </c>
      <c r="F2248" s="34">
        <v>121.45</v>
      </c>
      <c r="G2248" s="34">
        <v>623.17999999999995</v>
      </c>
      <c r="H2248" s="34">
        <v>58.2</v>
      </c>
    </row>
    <row r="2249" spans="1:8" x14ac:dyDescent="0.35">
      <c r="A2249" s="8" t="s">
        <v>35</v>
      </c>
      <c r="B2249" s="33">
        <v>2024</v>
      </c>
      <c r="C2249" s="8" t="s">
        <v>11</v>
      </c>
      <c r="D2249" s="33">
        <v>21645.26</v>
      </c>
      <c r="E2249" s="34">
        <v>18587.599999999999</v>
      </c>
      <c r="F2249" s="34">
        <v>57.84</v>
      </c>
      <c r="G2249" s="34">
        <v>1101.8699999999999</v>
      </c>
      <c r="H2249" s="34">
        <v>44.43</v>
      </c>
    </row>
    <row r="2250" spans="1:8" x14ac:dyDescent="0.35">
      <c r="A2250" s="8" t="s">
        <v>8</v>
      </c>
      <c r="B2250" s="33">
        <v>2019</v>
      </c>
      <c r="C2250" s="8" t="s">
        <v>13</v>
      </c>
      <c r="D2250" s="33">
        <v>43235.32</v>
      </c>
      <c r="E2250" s="34">
        <v>44975.6</v>
      </c>
      <c r="F2250" s="34">
        <v>109.83</v>
      </c>
      <c r="G2250" s="34">
        <v>1188.29</v>
      </c>
      <c r="H2250" s="34">
        <v>56.39</v>
      </c>
    </row>
    <row r="2251" spans="1:8" x14ac:dyDescent="0.35">
      <c r="A2251" s="8" t="s">
        <v>29</v>
      </c>
      <c r="B2251" s="33">
        <v>2019</v>
      </c>
      <c r="C2251" s="8" t="s">
        <v>20</v>
      </c>
      <c r="D2251" s="33">
        <v>41849.81</v>
      </c>
      <c r="E2251" s="34">
        <v>42853.46</v>
      </c>
      <c r="F2251" s="34">
        <v>90.87</v>
      </c>
      <c r="G2251" s="34">
        <v>1170.4000000000001</v>
      </c>
      <c r="H2251" s="34">
        <v>69.34</v>
      </c>
    </row>
    <row r="2252" spans="1:8" x14ac:dyDescent="0.35">
      <c r="A2252" s="8" t="s">
        <v>24</v>
      </c>
      <c r="B2252" s="33">
        <v>2021</v>
      </c>
      <c r="C2252" s="8" t="s">
        <v>20</v>
      </c>
      <c r="D2252" s="33">
        <v>42161.02</v>
      </c>
      <c r="E2252" s="34">
        <v>49890.82</v>
      </c>
      <c r="F2252" s="34">
        <v>182.21</v>
      </c>
      <c r="G2252" s="34">
        <v>118.35</v>
      </c>
      <c r="H2252" s="34">
        <v>39.81</v>
      </c>
    </row>
    <row r="2253" spans="1:8" x14ac:dyDescent="0.35">
      <c r="A2253" s="8" t="s">
        <v>32</v>
      </c>
      <c r="B2253" s="33">
        <v>2021</v>
      </c>
      <c r="C2253" s="8" t="s">
        <v>13</v>
      </c>
      <c r="D2253" s="33">
        <v>44529.34</v>
      </c>
      <c r="E2253" s="34">
        <v>44569.81</v>
      </c>
      <c r="F2253" s="34">
        <v>39</v>
      </c>
      <c r="G2253" s="34">
        <v>888.96</v>
      </c>
      <c r="H2253" s="34">
        <v>68.16</v>
      </c>
    </row>
    <row r="2254" spans="1:8" x14ac:dyDescent="0.35">
      <c r="A2254" s="8" t="s">
        <v>32</v>
      </c>
      <c r="B2254" s="33">
        <v>2023</v>
      </c>
      <c r="C2254" s="8" t="s">
        <v>19</v>
      </c>
      <c r="D2254" s="33">
        <v>24769.11</v>
      </c>
      <c r="E2254" s="34">
        <v>21827.22</v>
      </c>
      <c r="F2254" s="34">
        <v>114.9</v>
      </c>
      <c r="G2254" s="34">
        <v>1098.97</v>
      </c>
      <c r="H2254" s="34">
        <v>38.93</v>
      </c>
    </row>
    <row r="2255" spans="1:8" x14ac:dyDescent="0.35">
      <c r="A2255" s="8" t="s">
        <v>16</v>
      </c>
      <c r="B2255" s="33">
        <v>2022</v>
      </c>
      <c r="C2255" s="8" t="s">
        <v>9</v>
      </c>
      <c r="D2255" s="33">
        <v>25330.28</v>
      </c>
      <c r="E2255" s="34">
        <v>23617.35</v>
      </c>
      <c r="F2255" s="34">
        <v>149.22</v>
      </c>
      <c r="G2255" s="34">
        <v>484.02</v>
      </c>
      <c r="H2255" s="34">
        <v>32.409999999999997</v>
      </c>
    </row>
    <row r="2256" spans="1:8" x14ac:dyDescent="0.35">
      <c r="A2256" s="8" t="s">
        <v>28</v>
      </c>
      <c r="B2256" s="33">
        <v>2024</v>
      </c>
      <c r="C2256" s="8" t="s">
        <v>11</v>
      </c>
      <c r="D2256" s="33">
        <v>8760.69</v>
      </c>
      <c r="E2256" s="34">
        <v>8508.18</v>
      </c>
      <c r="F2256" s="34">
        <v>58.15</v>
      </c>
      <c r="G2256" s="34">
        <v>1316.45</v>
      </c>
      <c r="H2256" s="34">
        <v>60.8</v>
      </c>
    </row>
    <row r="2257" spans="1:8" x14ac:dyDescent="0.35">
      <c r="A2257" s="8" t="s">
        <v>30</v>
      </c>
      <c r="B2257" s="33">
        <v>2018</v>
      </c>
      <c r="C2257" s="8" t="s">
        <v>13</v>
      </c>
      <c r="D2257" s="33">
        <v>32326.04</v>
      </c>
      <c r="E2257" s="34">
        <v>30437.47</v>
      </c>
      <c r="F2257" s="34">
        <v>166.36</v>
      </c>
      <c r="G2257" s="34">
        <v>1334.68</v>
      </c>
      <c r="H2257" s="34">
        <v>42.74</v>
      </c>
    </row>
    <row r="2258" spans="1:8" x14ac:dyDescent="0.35">
      <c r="A2258" s="8" t="s">
        <v>28</v>
      </c>
      <c r="B2258" s="33">
        <v>2019</v>
      </c>
      <c r="C2258" s="8" t="s">
        <v>25</v>
      </c>
      <c r="D2258" s="33">
        <v>7637.99</v>
      </c>
      <c r="E2258" s="34">
        <v>9063.1</v>
      </c>
      <c r="F2258" s="34">
        <v>157.21</v>
      </c>
      <c r="G2258" s="34">
        <v>121.4</v>
      </c>
      <c r="H2258" s="34">
        <v>46.36</v>
      </c>
    </row>
    <row r="2259" spans="1:8" x14ac:dyDescent="0.35">
      <c r="A2259" s="8" t="s">
        <v>26</v>
      </c>
      <c r="B2259" s="33">
        <v>2023</v>
      </c>
      <c r="C2259" s="8" t="s">
        <v>22</v>
      </c>
      <c r="D2259" s="33">
        <v>32324.65</v>
      </c>
      <c r="E2259" s="34">
        <v>34652.36</v>
      </c>
      <c r="F2259" s="34">
        <v>159.72</v>
      </c>
      <c r="G2259" s="34">
        <v>387.42</v>
      </c>
      <c r="H2259" s="34">
        <v>47.87</v>
      </c>
    </row>
    <row r="2260" spans="1:8" x14ac:dyDescent="0.35">
      <c r="A2260" s="8" t="s">
        <v>30</v>
      </c>
      <c r="B2260" s="33">
        <v>2023</v>
      </c>
      <c r="C2260" s="8" t="s">
        <v>15</v>
      </c>
      <c r="D2260" s="33">
        <v>25781.279999999999</v>
      </c>
      <c r="E2260" s="34">
        <v>22716.09</v>
      </c>
      <c r="F2260" s="34">
        <v>107.49</v>
      </c>
      <c r="G2260" s="34">
        <v>47.45</v>
      </c>
      <c r="H2260" s="34">
        <v>69.31</v>
      </c>
    </row>
    <row r="2261" spans="1:8" x14ac:dyDescent="0.35">
      <c r="A2261" s="8" t="s">
        <v>26</v>
      </c>
      <c r="B2261" s="33">
        <v>2019</v>
      </c>
      <c r="C2261" s="8" t="s">
        <v>11</v>
      </c>
      <c r="D2261" s="33">
        <v>35813.64</v>
      </c>
      <c r="E2261" s="34">
        <v>35555.01</v>
      </c>
      <c r="F2261" s="34">
        <v>112.34</v>
      </c>
      <c r="G2261" s="34">
        <v>973.72</v>
      </c>
      <c r="H2261" s="34">
        <v>54.68</v>
      </c>
    </row>
    <row r="2262" spans="1:8" x14ac:dyDescent="0.35">
      <c r="A2262" s="8" t="s">
        <v>24</v>
      </c>
      <c r="B2262" s="33">
        <v>2020</v>
      </c>
      <c r="C2262" s="8" t="s">
        <v>25</v>
      </c>
      <c r="D2262" s="33">
        <v>41306.47</v>
      </c>
      <c r="E2262" s="34">
        <v>46542.54</v>
      </c>
      <c r="F2262" s="34">
        <v>162.13999999999999</v>
      </c>
      <c r="G2262" s="34">
        <v>1002.59</v>
      </c>
      <c r="H2262" s="34">
        <v>47.94</v>
      </c>
    </row>
    <row r="2263" spans="1:8" x14ac:dyDescent="0.35">
      <c r="A2263" s="8" t="s">
        <v>29</v>
      </c>
      <c r="B2263" s="33">
        <v>2024</v>
      </c>
      <c r="C2263" s="8" t="s">
        <v>9</v>
      </c>
      <c r="D2263" s="33">
        <v>8893.76</v>
      </c>
      <c r="E2263" s="34">
        <v>8935.25</v>
      </c>
      <c r="F2263" s="34">
        <v>178.61</v>
      </c>
      <c r="G2263" s="34">
        <v>345.33</v>
      </c>
      <c r="H2263" s="34">
        <v>38.67</v>
      </c>
    </row>
    <row r="2264" spans="1:8" x14ac:dyDescent="0.35">
      <c r="A2264" s="8" t="s">
        <v>18</v>
      </c>
      <c r="B2264" s="33">
        <v>2019</v>
      </c>
      <c r="C2264" s="8" t="s">
        <v>13</v>
      </c>
      <c r="D2264" s="33">
        <v>16078.18</v>
      </c>
      <c r="E2264" s="34">
        <v>13225.2</v>
      </c>
      <c r="F2264" s="34">
        <v>144.19999999999999</v>
      </c>
      <c r="G2264" s="34">
        <v>84</v>
      </c>
      <c r="H2264" s="34">
        <v>61.62</v>
      </c>
    </row>
    <row r="2265" spans="1:8" x14ac:dyDescent="0.35">
      <c r="A2265" s="8" t="s">
        <v>30</v>
      </c>
      <c r="B2265" s="33">
        <v>2024</v>
      </c>
      <c r="C2265" s="8" t="s">
        <v>15</v>
      </c>
      <c r="D2265" s="33">
        <v>5706.66</v>
      </c>
      <c r="E2265" s="34">
        <v>4808.6000000000004</v>
      </c>
      <c r="F2265" s="34">
        <v>56.84</v>
      </c>
      <c r="G2265" s="34">
        <v>1042.76</v>
      </c>
      <c r="H2265" s="34">
        <v>41.37</v>
      </c>
    </row>
    <row r="2266" spans="1:8" x14ac:dyDescent="0.35">
      <c r="A2266" s="8" t="s">
        <v>27</v>
      </c>
      <c r="B2266" s="33">
        <v>2020</v>
      </c>
      <c r="C2266" s="8" t="s">
        <v>11</v>
      </c>
      <c r="D2266" s="33">
        <v>37669.360000000001</v>
      </c>
      <c r="E2266" s="34">
        <v>39917.08</v>
      </c>
      <c r="F2266" s="34">
        <v>184.25</v>
      </c>
      <c r="G2266" s="34">
        <v>730.86</v>
      </c>
      <c r="H2266" s="34">
        <v>38.520000000000003</v>
      </c>
    </row>
    <row r="2267" spans="1:8" x14ac:dyDescent="0.35">
      <c r="A2267" s="8" t="s">
        <v>32</v>
      </c>
      <c r="B2267" s="33">
        <v>2022</v>
      </c>
      <c r="C2267" s="8" t="s">
        <v>15</v>
      </c>
      <c r="D2267" s="33">
        <v>34547.54</v>
      </c>
      <c r="E2267" s="34">
        <v>27917.66</v>
      </c>
      <c r="F2267" s="34">
        <v>176.46</v>
      </c>
      <c r="G2267" s="34">
        <v>1143.81</v>
      </c>
      <c r="H2267" s="34">
        <v>60.94</v>
      </c>
    </row>
    <row r="2268" spans="1:8" x14ac:dyDescent="0.35">
      <c r="A2268" s="8" t="s">
        <v>30</v>
      </c>
      <c r="B2268" s="33">
        <v>2024</v>
      </c>
      <c r="C2268" s="8" t="s">
        <v>9</v>
      </c>
      <c r="D2268" s="33">
        <v>48049.54</v>
      </c>
      <c r="E2268" s="34">
        <v>43047.97</v>
      </c>
      <c r="F2268" s="34">
        <v>87</v>
      </c>
      <c r="G2268" s="34">
        <v>826.01</v>
      </c>
      <c r="H2268" s="34">
        <v>56.03</v>
      </c>
    </row>
    <row r="2269" spans="1:8" x14ac:dyDescent="0.35">
      <c r="A2269" s="8" t="s">
        <v>35</v>
      </c>
      <c r="B2269" s="33">
        <v>2021</v>
      </c>
      <c r="C2269" s="8" t="s">
        <v>22</v>
      </c>
      <c r="D2269" s="33">
        <v>9699.2099999999991</v>
      </c>
      <c r="E2269" s="34">
        <v>9979.66</v>
      </c>
      <c r="F2269" s="34">
        <v>121.47</v>
      </c>
      <c r="G2269" s="34">
        <v>1188.82</v>
      </c>
      <c r="H2269" s="34">
        <v>62.32</v>
      </c>
    </row>
    <row r="2270" spans="1:8" x14ac:dyDescent="0.35">
      <c r="A2270" s="8" t="s">
        <v>27</v>
      </c>
      <c r="B2270" s="33">
        <v>2022</v>
      </c>
      <c r="C2270" s="8" t="s">
        <v>20</v>
      </c>
      <c r="D2270" s="33">
        <v>47226.15</v>
      </c>
      <c r="E2270" s="34">
        <v>41252.03</v>
      </c>
      <c r="F2270" s="34">
        <v>192.94</v>
      </c>
      <c r="G2270" s="34">
        <v>1385.29</v>
      </c>
      <c r="H2270" s="34">
        <v>38.21</v>
      </c>
    </row>
    <row r="2271" spans="1:8" x14ac:dyDescent="0.35">
      <c r="A2271" s="8" t="s">
        <v>33</v>
      </c>
      <c r="B2271" s="33">
        <v>2020</v>
      </c>
      <c r="C2271" s="8" t="s">
        <v>22</v>
      </c>
      <c r="D2271" s="33">
        <v>24092.9</v>
      </c>
      <c r="E2271" s="34">
        <v>23745.33</v>
      </c>
      <c r="F2271" s="34">
        <v>105.75</v>
      </c>
      <c r="G2271" s="34">
        <v>149.96</v>
      </c>
      <c r="H2271" s="34">
        <v>36.39</v>
      </c>
    </row>
    <row r="2272" spans="1:8" x14ac:dyDescent="0.35">
      <c r="A2272" s="8" t="s">
        <v>17</v>
      </c>
      <c r="B2272" s="33">
        <v>2019</v>
      </c>
      <c r="C2272" s="8" t="s">
        <v>11</v>
      </c>
      <c r="D2272" s="33">
        <v>38762.839999999997</v>
      </c>
      <c r="E2272" s="34">
        <v>37350.949999999997</v>
      </c>
      <c r="F2272" s="34">
        <v>147.43</v>
      </c>
      <c r="G2272" s="34">
        <v>1137.49</v>
      </c>
      <c r="H2272" s="34">
        <v>56.41</v>
      </c>
    </row>
    <row r="2273" spans="1:8" x14ac:dyDescent="0.35">
      <c r="A2273" s="8" t="s">
        <v>34</v>
      </c>
      <c r="B2273" s="33">
        <v>2024</v>
      </c>
      <c r="C2273" s="8" t="s">
        <v>25</v>
      </c>
      <c r="D2273" s="33">
        <v>32596.97</v>
      </c>
      <c r="E2273" s="34">
        <v>30241.119999999999</v>
      </c>
      <c r="F2273" s="34">
        <v>146.22999999999999</v>
      </c>
      <c r="G2273" s="34">
        <v>1260.58</v>
      </c>
      <c r="H2273" s="34">
        <v>55.28</v>
      </c>
    </row>
    <row r="2274" spans="1:8" x14ac:dyDescent="0.35">
      <c r="A2274" s="8" t="s">
        <v>24</v>
      </c>
      <c r="B2274" s="33">
        <v>2020</v>
      </c>
      <c r="C2274" s="8" t="s">
        <v>9</v>
      </c>
      <c r="D2274" s="33">
        <v>9373.69</v>
      </c>
      <c r="E2274" s="34">
        <v>7789.61</v>
      </c>
      <c r="F2274" s="34">
        <v>21.09</v>
      </c>
      <c r="G2274" s="34">
        <v>145.69</v>
      </c>
      <c r="H2274" s="34">
        <v>45.53</v>
      </c>
    </row>
    <row r="2275" spans="1:8" x14ac:dyDescent="0.35">
      <c r="A2275" s="8" t="s">
        <v>33</v>
      </c>
      <c r="B2275" s="33">
        <v>2021</v>
      </c>
      <c r="C2275" s="8" t="s">
        <v>9</v>
      </c>
      <c r="D2275" s="33">
        <v>23807.62</v>
      </c>
      <c r="E2275" s="34">
        <v>27875.66</v>
      </c>
      <c r="F2275" s="34">
        <v>144.51</v>
      </c>
      <c r="G2275" s="34">
        <v>1300.1099999999999</v>
      </c>
      <c r="H2275" s="34">
        <v>50.94</v>
      </c>
    </row>
    <row r="2276" spans="1:8" x14ac:dyDescent="0.35">
      <c r="A2276" s="8" t="s">
        <v>34</v>
      </c>
      <c r="B2276" s="33">
        <v>2019</v>
      </c>
      <c r="C2276" s="8" t="s">
        <v>15</v>
      </c>
      <c r="D2276" s="33">
        <v>34253.699999999997</v>
      </c>
      <c r="E2276" s="34">
        <v>38503.82</v>
      </c>
      <c r="F2276" s="34">
        <v>63.77</v>
      </c>
      <c r="G2276" s="34">
        <v>374.1</v>
      </c>
      <c r="H2276" s="34">
        <v>62.81</v>
      </c>
    </row>
    <row r="2277" spans="1:8" x14ac:dyDescent="0.35">
      <c r="A2277" s="8" t="s">
        <v>27</v>
      </c>
      <c r="B2277" s="33">
        <v>2023</v>
      </c>
      <c r="C2277" s="8" t="s">
        <v>25</v>
      </c>
      <c r="D2277" s="33">
        <v>18948.39</v>
      </c>
      <c r="E2277" s="34">
        <v>17147.310000000001</v>
      </c>
      <c r="F2277" s="34">
        <v>24.01</v>
      </c>
      <c r="G2277" s="34">
        <v>891.92</v>
      </c>
      <c r="H2277" s="34">
        <v>37.56</v>
      </c>
    </row>
    <row r="2278" spans="1:8" x14ac:dyDescent="0.35">
      <c r="A2278" s="8" t="s">
        <v>17</v>
      </c>
      <c r="B2278" s="33">
        <v>2023</v>
      </c>
      <c r="C2278" s="8" t="s">
        <v>25</v>
      </c>
      <c r="D2278" s="33">
        <v>42853.919999999998</v>
      </c>
      <c r="E2278" s="34">
        <v>49497.73</v>
      </c>
      <c r="F2278" s="34">
        <v>130.66999999999999</v>
      </c>
      <c r="G2278" s="34">
        <v>1040.8599999999999</v>
      </c>
      <c r="H2278" s="34">
        <v>58.34</v>
      </c>
    </row>
    <row r="2279" spans="1:8" x14ac:dyDescent="0.35">
      <c r="A2279" s="8" t="s">
        <v>34</v>
      </c>
      <c r="B2279" s="33">
        <v>2019</v>
      </c>
      <c r="C2279" s="8" t="s">
        <v>20</v>
      </c>
      <c r="D2279" s="33">
        <v>33663.519999999997</v>
      </c>
      <c r="E2279" s="34">
        <v>26981</v>
      </c>
      <c r="F2279" s="34">
        <v>195.78</v>
      </c>
      <c r="G2279" s="34">
        <v>1042.9100000000001</v>
      </c>
      <c r="H2279" s="34">
        <v>51.34</v>
      </c>
    </row>
    <row r="2280" spans="1:8" x14ac:dyDescent="0.35">
      <c r="A2280" s="8" t="s">
        <v>10</v>
      </c>
      <c r="B2280" s="33">
        <v>2024</v>
      </c>
      <c r="C2280" s="8" t="s">
        <v>20</v>
      </c>
      <c r="D2280" s="33">
        <v>26409.46</v>
      </c>
      <c r="E2280" s="34">
        <v>26058.98</v>
      </c>
      <c r="F2280" s="34">
        <v>169.86</v>
      </c>
      <c r="G2280" s="34">
        <v>895.54</v>
      </c>
      <c r="H2280" s="34">
        <v>47.06</v>
      </c>
    </row>
    <row r="2281" spans="1:8" x14ac:dyDescent="0.35">
      <c r="A2281" s="8" t="s">
        <v>26</v>
      </c>
      <c r="B2281" s="33">
        <v>2018</v>
      </c>
      <c r="C2281" s="8" t="s">
        <v>22</v>
      </c>
      <c r="D2281" s="33">
        <v>33671.339999999997</v>
      </c>
      <c r="E2281" s="34">
        <v>36398.89</v>
      </c>
      <c r="F2281" s="34">
        <v>183.53</v>
      </c>
      <c r="G2281" s="34">
        <v>636.54999999999995</v>
      </c>
      <c r="H2281" s="34">
        <v>31.67</v>
      </c>
    </row>
    <row r="2282" spans="1:8" x14ac:dyDescent="0.35">
      <c r="A2282" s="8" t="s">
        <v>8</v>
      </c>
      <c r="B2282" s="33">
        <v>2019</v>
      </c>
      <c r="C2282" s="8" t="s">
        <v>25</v>
      </c>
      <c r="D2282" s="33">
        <v>47078.22</v>
      </c>
      <c r="E2282" s="34">
        <v>52025.3</v>
      </c>
      <c r="F2282" s="34">
        <v>176.51</v>
      </c>
      <c r="G2282" s="34">
        <v>773.05</v>
      </c>
      <c r="H2282" s="34">
        <v>53.83</v>
      </c>
    </row>
    <row r="2283" spans="1:8" x14ac:dyDescent="0.35">
      <c r="A2283" s="8" t="s">
        <v>33</v>
      </c>
      <c r="B2283" s="33">
        <v>2018</v>
      </c>
      <c r="C2283" s="8" t="s">
        <v>25</v>
      </c>
      <c r="D2283" s="33">
        <v>14013.21</v>
      </c>
      <c r="E2283" s="34">
        <v>14906.11</v>
      </c>
      <c r="F2283" s="34">
        <v>84.92</v>
      </c>
      <c r="G2283" s="34">
        <v>1044.29</v>
      </c>
      <c r="H2283" s="34">
        <v>55.25</v>
      </c>
    </row>
    <row r="2284" spans="1:8" x14ac:dyDescent="0.35">
      <c r="A2284" s="8" t="s">
        <v>26</v>
      </c>
      <c r="B2284" s="33">
        <v>2020</v>
      </c>
      <c r="C2284" s="8" t="s">
        <v>9</v>
      </c>
      <c r="D2284" s="33">
        <v>7711.38</v>
      </c>
      <c r="E2284" s="34">
        <v>9222.89</v>
      </c>
      <c r="F2284" s="34">
        <v>47.53</v>
      </c>
      <c r="G2284" s="34">
        <v>272.77</v>
      </c>
      <c r="H2284" s="34">
        <v>32.51</v>
      </c>
    </row>
    <row r="2285" spans="1:8" x14ac:dyDescent="0.35">
      <c r="A2285" s="8" t="s">
        <v>34</v>
      </c>
      <c r="B2285" s="33">
        <v>2023</v>
      </c>
      <c r="C2285" s="8" t="s">
        <v>13</v>
      </c>
      <c r="D2285" s="33">
        <v>49908.97</v>
      </c>
      <c r="E2285" s="34">
        <v>54435.3</v>
      </c>
      <c r="F2285" s="34">
        <v>51.24</v>
      </c>
      <c r="G2285" s="34">
        <v>832.2</v>
      </c>
      <c r="H2285" s="34">
        <v>36.049999999999997</v>
      </c>
    </row>
    <row r="2286" spans="1:8" x14ac:dyDescent="0.35">
      <c r="A2286" s="8" t="s">
        <v>10</v>
      </c>
      <c r="B2286" s="33">
        <v>2020</v>
      </c>
      <c r="C2286" s="8" t="s">
        <v>25</v>
      </c>
      <c r="D2286" s="33">
        <v>28737.94</v>
      </c>
      <c r="E2286" s="34">
        <v>26128.39</v>
      </c>
      <c r="F2286" s="34">
        <v>158.97999999999999</v>
      </c>
      <c r="G2286" s="34">
        <v>683.66</v>
      </c>
      <c r="H2286" s="34">
        <v>53.01</v>
      </c>
    </row>
    <row r="2287" spans="1:8" x14ac:dyDescent="0.35">
      <c r="A2287" s="8" t="s">
        <v>34</v>
      </c>
      <c r="B2287" s="33">
        <v>2020</v>
      </c>
      <c r="C2287" s="8" t="s">
        <v>22</v>
      </c>
      <c r="D2287" s="33">
        <v>35066.400000000001</v>
      </c>
      <c r="E2287" s="34">
        <v>33371.660000000003</v>
      </c>
      <c r="F2287" s="34">
        <v>68.930000000000007</v>
      </c>
      <c r="G2287" s="34">
        <v>963.01</v>
      </c>
      <c r="H2287" s="34">
        <v>50.4</v>
      </c>
    </row>
    <row r="2288" spans="1:8" x14ac:dyDescent="0.35">
      <c r="A2288" s="8" t="s">
        <v>29</v>
      </c>
      <c r="B2288" s="33">
        <v>2023</v>
      </c>
      <c r="C2288" s="8" t="s">
        <v>15</v>
      </c>
      <c r="D2288" s="33">
        <v>24355.91</v>
      </c>
      <c r="E2288" s="34">
        <v>20283.73</v>
      </c>
      <c r="F2288" s="34">
        <v>108.7</v>
      </c>
      <c r="G2288" s="34">
        <v>37.42</v>
      </c>
      <c r="H2288" s="34">
        <v>31.8</v>
      </c>
    </row>
    <row r="2289" spans="1:8" x14ac:dyDescent="0.35">
      <c r="A2289" s="8" t="s">
        <v>27</v>
      </c>
      <c r="B2289" s="33">
        <v>2018</v>
      </c>
      <c r="C2289" s="8" t="s">
        <v>20</v>
      </c>
      <c r="D2289" s="33">
        <v>3314.83</v>
      </c>
      <c r="E2289" s="34">
        <v>3956.84</v>
      </c>
      <c r="F2289" s="34">
        <v>71.599999999999994</v>
      </c>
      <c r="G2289" s="34">
        <v>774.14</v>
      </c>
      <c r="H2289" s="34">
        <v>62.51</v>
      </c>
    </row>
    <row r="2290" spans="1:8" x14ac:dyDescent="0.35">
      <c r="A2290" s="8" t="s">
        <v>24</v>
      </c>
      <c r="B2290" s="33">
        <v>2021</v>
      </c>
      <c r="C2290" s="8" t="s">
        <v>25</v>
      </c>
      <c r="D2290" s="33">
        <v>22114.86</v>
      </c>
      <c r="E2290" s="34">
        <v>18136.48</v>
      </c>
      <c r="F2290" s="34">
        <v>82.21</v>
      </c>
      <c r="G2290" s="34">
        <v>280.94</v>
      </c>
      <c r="H2290" s="34">
        <v>57.9</v>
      </c>
    </row>
    <row r="2291" spans="1:8" x14ac:dyDescent="0.35">
      <c r="A2291" s="8" t="s">
        <v>28</v>
      </c>
      <c r="B2291" s="33">
        <v>2020</v>
      </c>
      <c r="C2291" s="8" t="s">
        <v>13</v>
      </c>
      <c r="D2291" s="33">
        <v>25311.77</v>
      </c>
      <c r="E2291" s="34">
        <v>28790.9</v>
      </c>
      <c r="F2291" s="34">
        <v>156</v>
      </c>
      <c r="G2291" s="34">
        <v>1294.8699999999999</v>
      </c>
      <c r="H2291" s="34">
        <v>59.37</v>
      </c>
    </row>
    <row r="2292" spans="1:8" x14ac:dyDescent="0.35">
      <c r="A2292" s="8" t="s">
        <v>26</v>
      </c>
      <c r="B2292" s="33">
        <v>2018</v>
      </c>
      <c r="C2292" s="8" t="s">
        <v>20</v>
      </c>
      <c r="D2292" s="33">
        <v>17950.72</v>
      </c>
      <c r="E2292" s="34">
        <v>17621.32</v>
      </c>
      <c r="F2292" s="34">
        <v>64.459999999999994</v>
      </c>
      <c r="G2292" s="34">
        <v>118.95</v>
      </c>
      <c r="H2292" s="34">
        <v>42.38</v>
      </c>
    </row>
    <row r="2293" spans="1:8" x14ac:dyDescent="0.35">
      <c r="A2293" s="8" t="s">
        <v>16</v>
      </c>
      <c r="B2293" s="33">
        <v>2024</v>
      </c>
      <c r="C2293" s="8" t="s">
        <v>11</v>
      </c>
      <c r="D2293" s="33">
        <v>26860.61</v>
      </c>
      <c r="E2293" s="34">
        <v>23558.94</v>
      </c>
      <c r="F2293" s="34">
        <v>110.56</v>
      </c>
      <c r="G2293" s="34">
        <v>1277.08</v>
      </c>
      <c r="H2293" s="34">
        <v>40.86</v>
      </c>
    </row>
    <row r="2294" spans="1:8" x14ac:dyDescent="0.35">
      <c r="A2294" s="8" t="s">
        <v>30</v>
      </c>
      <c r="B2294" s="33">
        <v>2024</v>
      </c>
      <c r="C2294" s="8" t="s">
        <v>20</v>
      </c>
      <c r="D2294" s="33">
        <v>2223.06</v>
      </c>
      <c r="E2294" s="34">
        <v>2636.22</v>
      </c>
      <c r="F2294" s="34">
        <v>22.35</v>
      </c>
      <c r="G2294" s="34">
        <v>128.99</v>
      </c>
      <c r="H2294" s="34">
        <v>68.099999999999994</v>
      </c>
    </row>
    <row r="2295" spans="1:8" x14ac:dyDescent="0.35">
      <c r="A2295" s="8" t="s">
        <v>24</v>
      </c>
      <c r="B2295" s="33">
        <v>2024</v>
      </c>
      <c r="C2295" s="8" t="s">
        <v>13</v>
      </c>
      <c r="D2295" s="33">
        <v>30531.9</v>
      </c>
      <c r="E2295" s="34">
        <v>27222.3</v>
      </c>
      <c r="F2295" s="34">
        <v>66.790000000000006</v>
      </c>
      <c r="G2295" s="34">
        <v>18.09</v>
      </c>
      <c r="H2295" s="34">
        <v>53.13</v>
      </c>
    </row>
    <row r="2296" spans="1:8" x14ac:dyDescent="0.35">
      <c r="A2296" s="8" t="s">
        <v>16</v>
      </c>
      <c r="B2296" s="33">
        <v>2018</v>
      </c>
      <c r="C2296" s="8" t="s">
        <v>9</v>
      </c>
      <c r="D2296" s="33">
        <v>49983.05</v>
      </c>
      <c r="E2296" s="34">
        <v>45828.38</v>
      </c>
      <c r="F2296" s="34">
        <v>20.8</v>
      </c>
      <c r="G2296" s="34">
        <v>1005.94</v>
      </c>
      <c r="H2296" s="34">
        <v>48.07</v>
      </c>
    </row>
    <row r="2297" spans="1:8" x14ac:dyDescent="0.35">
      <c r="A2297" s="8" t="s">
        <v>17</v>
      </c>
      <c r="B2297" s="33">
        <v>2018</v>
      </c>
      <c r="C2297" s="8" t="s">
        <v>13</v>
      </c>
      <c r="D2297" s="33">
        <v>32641.22</v>
      </c>
      <c r="E2297" s="34">
        <v>33649.480000000003</v>
      </c>
      <c r="F2297" s="34">
        <v>29.05</v>
      </c>
      <c r="G2297" s="34">
        <v>800.67</v>
      </c>
      <c r="H2297" s="34">
        <v>69.58</v>
      </c>
    </row>
    <row r="2298" spans="1:8" x14ac:dyDescent="0.35">
      <c r="A2298" s="8" t="s">
        <v>23</v>
      </c>
      <c r="B2298" s="33">
        <v>2019</v>
      </c>
      <c r="C2298" s="8" t="s">
        <v>13</v>
      </c>
      <c r="D2298" s="33">
        <v>28972.22</v>
      </c>
      <c r="E2298" s="34">
        <v>24334.05</v>
      </c>
      <c r="F2298" s="34">
        <v>87.14</v>
      </c>
      <c r="G2298" s="34">
        <v>557.41999999999996</v>
      </c>
      <c r="H2298" s="34">
        <v>59.83</v>
      </c>
    </row>
    <row r="2299" spans="1:8" x14ac:dyDescent="0.35">
      <c r="A2299" s="8" t="s">
        <v>26</v>
      </c>
      <c r="B2299" s="33">
        <v>2019</v>
      </c>
      <c r="C2299" s="8" t="s">
        <v>20</v>
      </c>
      <c r="D2299" s="33">
        <v>42849.14</v>
      </c>
      <c r="E2299" s="34">
        <v>37496.68</v>
      </c>
      <c r="F2299" s="34">
        <v>103.3</v>
      </c>
      <c r="G2299" s="34">
        <v>239.31</v>
      </c>
      <c r="H2299" s="34">
        <v>46.24</v>
      </c>
    </row>
    <row r="2300" spans="1:8" x14ac:dyDescent="0.35">
      <c r="A2300" s="8" t="s">
        <v>29</v>
      </c>
      <c r="B2300" s="33">
        <v>2020</v>
      </c>
      <c r="C2300" s="8" t="s">
        <v>13</v>
      </c>
      <c r="D2300" s="33">
        <v>20115.27</v>
      </c>
      <c r="E2300" s="34">
        <v>18091.98</v>
      </c>
      <c r="F2300" s="34">
        <v>69.709999999999994</v>
      </c>
      <c r="G2300" s="34">
        <v>198.42</v>
      </c>
      <c r="H2300" s="34">
        <v>59.91</v>
      </c>
    </row>
    <row r="2301" spans="1:8" x14ac:dyDescent="0.35">
      <c r="A2301" s="8" t="s">
        <v>30</v>
      </c>
      <c r="B2301" s="33">
        <v>2019</v>
      </c>
      <c r="C2301" s="8" t="s">
        <v>13</v>
      </c>
      <c r="D2301" s="33">
        <v>34834.99</v>
      </c>
      <c r="E2301" s="34">
        <v>33285.120000000003</v>
      </c>
      <c r="F2301" s="34">
        <v>81.900000000000006</v>
      </c>
      <c r="G2301" s="34">
        <v>1148.45</v>
      </c>
      <c r="H2301" s="34">
        <v>59.01</v>
      </c>
    </row>
    <row r="2302" spans="1:8" x14ac:dyDescent="0.35">
      <c r="A2302" s="8" t="s">
        <v>12</v>
      </c>
      <c r="B2302" s="33">
        <v>2023</v>
      </c>
      <c r="C2302" s="8" t="s">
        <v>11</v>
      </c>
      <c r="D2302" s="33">
        <v>13477.56</v>
      </c>
      <c r="E2302" s="34">
        <v>14833.4</v>
      </c>
      <c r="F2302" s="34">
        <v>132.43</v>
      </c>
      <c r="G2302" s="34">
        <v>719.6</v>
      </c>
      <c r="H2302" s="34">
        <v>31.27</v>
      </c>
    </row>
    <row r="2303" spans="1:8" x14ac:dyDescent="0.35">
      <c r="A2303" s="8" t="s">
        <v>33</v>
      </c>
      <c r="B2303" s="33">
        <v>2021</v>
      </c>
      <c r="C2303" s="8" t="s">
        <v>25</v>
      </c>
      <c r="D2303" s="33">
        <v>1127.8800000000001</v>
      </c>
      <c r="E2303" s="34">
        <v>1005.91</v>
      </c>
      <c r="F2303" s="34">
        <v>94.53</v>
      </c>
      <c r="G2303" s="34">
        <v>440.22</v>
      </c>
      <c r="H2303" s="34">
        <v>33.33</v>
      </c>
    </row>
    <row r="2304" spans="1:8" x14ac:dyDescent="0.35">
      <c r="A2304" s="8" t="s">
        <v>28</v>
      </c>
      <c r="B2304" s="33">
        <v>2022</v>
      </c>
      <c r="C2304" s="8" t="s">
        <v>25</v>
      </c>
      <c r="D2304" s="33">
        <v>26687</v>
      </c>
      <c r="E2304" s="34">
        <v>26492.81</v>
      </c>
      <c r="F2304" s="34">
        <v>99.71</v>
      </c>
      <c r="G2304" s="34">
        <v>396.82</v>
      </c>
      <c r="H2304" s="34">
        <v>51.39</v>
      </c>
    </row>
    <row r="2305" spans="1:8" x14ac:dyDescent="0.35">
      <c r="A2305" s="8" t="s">
        <v>26</v>
      </c>
      <c r="B2305" s="33">
        <v>2018</v>
      </c>
      <c r="C2305" s="8" t="s">
        <v>25</v>
      </c>
      <c r="D2305" s="33">
        <v>24847.8</v>
      </c>
      <c r="E2305" s="34">
        <v>26455.31</v>
      </c>
      <c r="F2305" s="34">
        <v>39.69</v>
      </c>
      <c r="G2305" s="34">
        <v>692.48</v>
      </c>
      <c r="H2305" s="34">
        <v>65.88</v>
      </c>
    </row>
    <row r="2306" spans="1:8" x14ac:dyDescent="0.35">
      <c r="A2306" s="8" t="s">
        <v>32</v>
      </c>
      <c r="B2306" s="33">
        <v>2021</v>
      </c>
      <c r="C2306" s="8" t="s">
        <v>13</v>
      </c>
      <c r="D2306" s="33">
        <v>24418.400000000001</v>
      </c>
      <c r="E2306" s="34">
        <v>21610.34</v>
      </c>
      <c r="F2306" s="34">
        <v>176.84</v>
      </c>
      <c r="G2306" s="34">
        <v>987.24</v>
      </c>
      <c r="H2306" s="34">
        <v>69.040000000000006</v>
      </c>
    </row>
    <row r="2307" spans="1:8" x14ac:dyDescent="0.35">
      <c r="A2307" s="8" t="s">
        <v>30</v>
      </c>
      <c r="B2307" s="33">
        <v>2022</v>
      </c>
      <c r="C2307" s="8" t="s">
        <v>9</v>
      </c>
      <c r="D2307" s="33">
        <v>26877.119999999999</v>
      </c>
      <c r="E2307" s="34">
        <v>26874.74</v>
      </c>
      <c r="F2307" s="34">
        <v>74.08</v>
      </c>
      <c r="G2307" s="34">
        <v>1219.56</v>
      </c>
      <c r="H2307" s="34">
        <v>41.75</v>
      </c>
    </row>
    <row r="2308" spans="1:8" x14ac:dyDescent="0.35">
      <c r="A2308" s="8" t="s">
        <v>34</v>
      </c>
      <c r="B2308" s="33">
        <v>2024</v>
      </c>
      <c r="C2308" s="8" t="s">
        <v>25</v>
      </c>
      <c r="D2308" s="33">
        <v>43678.73</v>
      </c>
      <c r="E2308" s="34">
        <v>40983.769999999997</v>
      </c>
      <c r="F2308" s="34">
        <v>176.71</v>
      </c>
      <c r="G2308" s="34">
        <v>326.24</v>
      </c>
      <c r="H2308" s="34">
        <v>34.11</v>
      </c>
    </row>
    <row r="2309" spans="1:8" x14ac:dyDescent="0.35">
      <c r="A2309" s="8" t="s">
        <v>34</v>
      </c>
      <c r="B2309" s="33">
        <v>2019</v>
      </c>
      <c r="C2309" s="8" t="s">
        <v>9</v>
      </c>
      <c r="D2309" s="33">
        <v>21146.3</v>
      </c>
      <c r="E2309" s="34">
        <v>17578.46</v>
      </c>
      <c r="F2309" s="34">
        <v>115.34</v>
      </c>
      <c r="G2309" s="34">
        <v>812.77</v>
      </c>
      <c r="H2309" s="34">
        <v>46.09</v>
      </c>
    </row>
    <row r="2310" spans="1:8" x14ac:dyDescent="0.35">
      <c r="A2310" s="8" t="s">
        <v>18</v>
      </c>
      <c r="B2310" s="33">
        <v>2020</v>
      </c>
      <c r="C2310" s="8" t="s">
        <v>25</v>
      </c>
      <c r="D2310" s="33">
        <v>20876.509999999998</v>
      </c>
      <c r="E2310" s="34">
        <v>21824.19</v>
      </c>
      <c r="F2310" s="34">
        <v>168.68</v>
      </c>
      <c r="G2310" s="34">
        <v>119.59</v>
      </c>
      <c r="H2310" s="34">
        <v>58.62</v>
      </c>
    </row>
    <row r="2311" spans="1:8" x14ac:dyDescent="0.35">
      <c r="A2311" s="8" t="s">
        <v>34</v>
      </c>
      <c r="B2311" s="33">
        <v>2019</v>
      </c>
      <c r="C2311" s="8" t="s">
        <v>9</v>
      </c>
      <c r="D2311" s="33">
        <v>45688.79</v>
      </c>
      <c r="E2311" s="34">
        <v>44285.07</v>
      </c>
      <c r="F2311" s="34">
        <v>116.59</v>
      </c>
      <c r="G2311" s="34">
        <v>1177.26</v>
      </c>
      <c r="H2311" s="34">
        <v>62.81</v>
      </c>
    </row>
    <row r="2312" spans="1:8" x14ac:dyDescent="0.35">
      <c r="A2312" s="8" t="s">
        <v>28</v>
      </c>
      <c r="B2312" s="33">
        <v>2019</v>
      </c>
      <c r="C2312" s="8" t="s">
        <v>11</v>
      </c>
      <c r="D2312" s="33">
        <v>48422.76</v>
      </c>
      <c r="E2312" s="34">
        <v>49050.7</v>
      </c>
      <c r="F2312" s="34">
        <v>36.49</v>
      </c>
      <c r="G2312" s="34">
        <v>159.74</v>
      </c>
      <c r="H2312" s="34">
        <v>36.35</v>
      </c>
    </row>
    <row r="2313" spans="1:8" x14ac:dyDescent="0.35">
      <c r="A2313" s="8" t="s">
        <v>35</v>
      </c>
      <c r="B2313" s="33">
        <v>2021</v>
      </c>
      <c r="C2313" s="8" t="s">
        <v>20</v>
      </c>
      <c r="D2313" s="33">
        <v>11214.43</v>
      </c>
      <c r="E2313" s="34">
        <v>9089.2999999999993</v>
      </c>
      <c r="F2313" s="34">
        <v>123.53</v>
      </c>
      <c r="G2313" s="34">
        <v>455.21</v>
      </c>
      <c r="H2313" s="34">
        <v>49.29</v>
      </c>
    </row>
    <row r="2314" spans="1:8" x14ac:dyDescent="0.35">
      <c r="A2314" s="8" t="s">
        <v>28</v>
      </c>
      <c r="B2314" s="33">
        <v>2021</v>
      </c>
      <c r="C2314" s="8" t="s">
        <v>9</v>
      </c>
      <c r="D2314" s="33">
        <v>9424.16</v>
      </c>
      <c r="E2314" s="34">
        <v>8884.31</v>
      </c>
      <c r="F2314" s="34">
        <v>163.74</v>
      </c>
      <c r="G2314" s="34">
        <v>81.34</v>
      </c>
      <c r="H2314" s="34">
        <v>67</v>
      </c>
    </row>
    <row r="2315" spans="1:8" x14ac:dyDescent="0.35">
      <c r="A2315" s="8" t="s">
        <v>29</v>
      </c>
      <c r="B2315" s="33">
        <v>2024</v>
      </c>
      <c r="C2315" s="8" t="s">
        <v>22</v>
      </c>
      <c r="D2315" s="33">
        <v>30509.11</v>
      </c>
      <c r="E2315" s="34">
        <v>31009.16</v>
      </c>
      <c r="F2315" s="34">
        <v>125.06</v>
      </c>
      <c r="G2315" s="34">
        <v>1285.8800000000001</v>
      </c>
      <c r="H2315" s="34">
        <v>32.4</v>
      </c>
    </row>
    <row r="2316" spans="1:8" x14ac:dyDescent="0.35">
      <c r="A2316" s="8" t="s">
        <v>26</v>
      </c>
      <c r="B2316" s="33">
        <v>2020</v>
      </c>
      <c r="C2316" s="8" t="s">
        <v>22</v>
      </c>
      <c r="D2316" s="33">
        <v>13813.99</v>
      </c>
      <c r="E2316" s="34">
        <v>16464.36</v>
      </c>
      <c r="F2316" s="34">
        <v>61.12</v>
      </c>
      <c r="G2316" s="34">
        <v>432.9</v>
      </c>
      <c r="H2316" s="34">
        <v>32.020000000000003</v>
      </c>
    </row>
    <row r="2317" spans="1:8" x14ac:dyDescent="0.35">
      <c r="A2317" s="8" t="s">
        <v>31</v>
      </c>
      <c r="B2317" s="33">
        <v>2018</v>
      </c>
      <c r="C2317" s="8" t="s">
        <v>25</v>
      </c>
      <c r="D2317" s="33">
        <v>14956.55</v>
      </c>
      <c r="E2317" s="34">
        <v>15630.11</v>
      </c>
      <c r="F2317" s="34">
        <v>50.43</v>
      </c>
      <c r="G2317" s="34">
        <v>385.5</v>
      </c>
      <c r="H2317" s="34">
        <v>49.79</v>
      </c>
    </row>
    <row r="2318" spans="1:8" x14ac:dyDescent="0.35">
      <c r="A2318" s="8" t="s">
        <v>16</v>
      </c>
      <c r="B2318" s="33">
        <v>2020</v>
      </c>
      <c r="C2318" s="8" t="s">
        <v>15</v>
      </c>
      <c r="D2318" s="33">
        <v>41798.120000000003</v>
      </c>
      <c r="E2318" s="34">
        <v>48640.24</v>
      </c>
      <c r="F2318" s="34">
        <v>82.44</v>
      </c>
      <c r="G2318" s="34">
        <v>1173.58</v>
      </c>
      <c r="H2318" s="34">
        <v>54.26</v>
      </c>
    </row>
    <row r="2319" spans="1:8" x14ac:dyDescent="0.35">
      <c r="A2319" s="8" t="s">
        <v>16</v>
      </c>
      <c r="B2319" s="33">
        <v>2018</v>
      </c>
      <c r="C2319" s="8" t="s">
        <v>22</v>
      </c>
      <c r="D2319" s="33">
        <v>40479.279999999999</v>
      </c>
      <c r="E2319" s="34">
        <v>33378.699999999997</v>
      </c>
      <c r="F2319" s="34">
        <v>185.39</v>
      </c>
      <c r="G2319" s="34">
        <v>1239.73</v>
      </c>
      <c r="H2319" s="34">
        <v>31.03</v>
      </c>
    </row>
    <row r="2320" spans="1:8" x14ac:dyDescent="0.35">
      <c r="A2320" s="8" t="s">
        <v>28</v>
      </c>
      <c r="B2320" s="33">
        <v>2023</v>
      </c>
      <c r="C2320" s="8" t="s">
        <v>11</v>
      </c>
      <c r="D2320" s="33">
        <v>15981.86</v>
      </c>
      <c r="E2320" s="34">
        <v>19043.849999999999</v>
      </c>
      <c r="F2320" s="34">
        <v>191.24</v>
      </c>
      <c r="G2320" s="34">
        <v>1338.38</v>
      </c>
      <c r="H2320" s="34">
        <v>42.45</v>
      </c>
    </row>
    <row r="2321" spans="1:8" x14ac:dyDescent="0.35">
      <c r="A2321" s="8" t="s">
        <v>12</v>
      </c>
      <c r="B2321" s="33">
        <v>2023</v>
      </c>
      <c r="C2321" s="8" t="s">
        <v>22</v>
      </c>
      <c r="D2321" s="33">
        <v>11184.15</v>
      </c>
      <c r="E2321" s="34">
        <v>12986.34</v>
      </c>
      <c r="F2321" s="34">
        <v>180.49</v>
      </c>
      <c r="G2321" s="34">
        <v>1154.18</v>
      </c>
      <c r="H2321" s="34">
        <v>65.900000000000006</v>
      </c>
    </row>
    <row r="2322" spans="1:8" x14ac:dyDescent="0.35">
      <c r="A2322" s="8" t="s">
        <v>23</v>
      </c>
      <c r="B2322" s="33">
        <v>2023</v>
      </c>
      <c r="C2322" s="8" t="s">
        <v>13</v>
      </c>
      <c r="D2322" s="33">
        <v>23379.09</v>
      </c>
      <c r="E2322" s="34">
        <v>20570.080000000002</v>
      </c>
      <c r="F2322" s="34">
        <v>141.41999999999999</v>
      </c>
      <c r="G2322" s="34">
        <v>579.53</v>
      </c>
      <c r="H2322" s="34">
        <v>60.32</v>
      </c>
    </row>
    <row r="2323" spans="1:8" x14ac:dyDescent="0.35">
      <c r="A2323" s="8" t="s">
        <v>34</v>
      </c>
      <c r="B2323" s="33">
        <v>2020</v>
      </c>
      <c r="C2323" s="8" t="s">
        <v>15</v>
      </c>
      <c r="D2323" s="33">
        <v>40775.15</v>
      </c>
      <c r="E2323" s="34">
        <v>34379.379999999997</v>
      </c>
      <c r="F2323" s="34">
        <v>82.52</v>
      </c>
      <c r="G2323" s="34">
        <v>587.4</v>
      </c>
      <c r="H2323" s="34">
        <v>52.07</v>
      </c>
    </row>
    <row r="2324" spans="1:8" x14ac:dyDescent="0.35">
      <c r="A2324" s="8" t="s">
        <v>29</v>
      </c>
      <c r="B2324" s="33">
        <v>2021</v>
      </c>
      <c r="C2324" s="8" t="s">
        <v>9</v>
      </c>
      <c r="D2324" s="33">
        <v>47976.21</v>
      </c>
      <c r="E2324" s="34">
        <v>45894.33</v>
      </c>
      <c r="F2324" s="34">
        <v>104.26</v>
      </c>
      <c r="G2324" s="34">
        <v>1073.68</v>
      </c>
      <c r="H2324" s="34">
        <v>41.47</v>
      </c>
    </row>
    <row r="2325" spans="1:8" x14ac:dyDescent="0.35">
      <c r="A2325" s="8" t="s">
        <v>29</v>
      </c>
      <c r="B2325" s="33">
        <v>2021</v>
      </c>
      <c r="C2325" s="8" t="s">
        <v>20</v>
      </c>
      <c r="D2325" s="33">
        <v>2734.8</v>
      </c>
      <c r="E2325" s="34">
        <v>2579.4699999999998</v>
      </c>
      <c r="F2325" s="34">
        <v>139.24</v>
      </c>
      <c r="G2325" s="34">
        <v>440.36</v>
      </c>
      <c r="H2325" s="34">
        <v>56.87</v>
      </c>
    </row>
    <row r="2326" spans="1:8" x14ac:dyDescent="0.35">
      <c r="A2326" s="8" t="s">
        <v>29</v>
      </c>
      <c r="B2326" s="33">
        <v>2019</v>
      </c>
      <c r="C2326" s="8" t="s">
        <v>15</v>
      </c>
      <c r="D2326" s="33">
        <v>37901.730000000003</v>
      </c>
      <c r="E2326" s="34">
        <v>35252.74</v>
      </c>
      <c r="F2326" s="34">
        <v>180.1</v>
      </c>
      <c r="G2326" s="34">
        <v>131.02000000000001</v>
      </c>
      <c r="H2326" s="34">
        <v>59.78</v>
      </c>
    </row>
    <row r="2327" spans="1:8" x14ac:dyDescent="0.35">
      <c r="A2327" s="8" t="s">
        <v>24</v>
      </c>
      <c r="B2327" s="33">
        <v>2021</v>
      </c>
      <c r="C2327" s="8" t="s">
        <v>9</v>
      </c>
      <c r="D2327" s="33">
        <v>27982.15</v>
      </c>
      <c r="E2327" s="34">
        <v>25008.04</v>
      </c>
      <c r="F2327" s="34">
        <v>87.15</v>
      </c>
      <c r="G2327" s="34">
        <v>979.1</v>
      </c>
      <c r="H2327" s="34">
        <v>38.26</v>
      </c>
    </row>
    <row r="2328" spans="1:8" x14ac:dyDescent="0.35">
      <c r="A2328" s="8" t="s">
        <v>33</v>
      </c>
      <c r="B2328" s="33">
        <v>2018</v>
      </c>
      <c r="C2328" s="8" t="s">
        <v>20</v>
      </c>
      <c r="D2328" s="33">
        <v>19073.34</v>
      </c>
      <c r="E2328" s="34">
        <v>20965.73</v>
      </c>
      <c r="F2328" s="34">
        <v>77.95</v>
      </c>
      <c r="G2328" s="34">
        <v>1328.52</v>
      </c>
      <c r="H2328" s="34">
        <v>69.56</v>
      </c>
    </row>
    <row r="2329" spans="1:8" x14ac:dyDescent="0.35">
      <c r="A2329" s="8" t="s">
        <v>8</v>
      </c>
      <c r="B2329" s="33">
        <v>2022</v>
      </c>
      <c r="C2329" s="8" t="s">
        <v>20</v>
      </c>
      <c r="D2329" s="33">
        <v>42604.34</v>
      </c>
      <c r="E2329" s="34">
        <v>42108.82</v>
      </c>
      <c r="F2329" s="34">
        <v>182.62</v>
      </c>
      <c r="G2329" s="34">
        <v>685.22</v>
      </c>
      <c r="H2329" s="34">
        <v>56.14</v>
      </c>
    </row>
    <row r="2330" spans="1:8" x14ac:dyDescent="0.35">
      <c r="A2330" s="8" t="s">
        <v>28</v>
      </c>
      <c r="B2330" s="33">
        <v>2019</v>
      </c>
      <c r="C2330" s="8" t="s">
        <v>20</v>
      </c>
      <c r="D2330" s="33">
        <v>15857.62</v>
      </c>
      <c r="E2330" s="34">
        <v>15350.46</v>
      </c>
      <c r="F2330" s="34">
        <v>113.55</v>
      </c>
      <c r="G2330" s="34">
        <v>454.66</v>
      </c>
      <c r="H2330" s="34">
        <v>34.950000000000003</v>
      </c>
    </row>
    <row r="2331" spans="1:8" x14ac:dyDescent="0.35">
      <c r="A2331" s="8" t="s">
        <v>30</v>
      </c>
      <c r="B2331" s="33">
        <v>2024</v>
      </c>
      <c r="C2331" s="8" t="s">
        <v>13</v>
      </c>
      <c r="D2331" s="33">
        <v>40124.910000000003</v>
      </c>
      <c r="E2331" s="34">
        <v>33316.74</v>
      </c>
      <c r="F2331" s="34">
        <v>111.39</v>
      </c>
      <c r="G2331" s="34">
        <v>917.67</v>
      </c>
      <c r="H2331" s="34">
        <v>56.47</v>
      </c>
    </row>
    <row r="2332" spans="1:8" x14ac:dyDescent="0.35">
      <c r="A2332" s="8" t="s">
        <v>10</v>
      </c>
      <c r="B2332" s="33">
        <v>2021</v>
      </c>
      <c r="C2332" s="8" t="s">
        <v>22</v>
      </c>
      <c r="D2332" s="33">
        <v>8342.58</v>
      </c>
      <c r="E2332" s="34">
        <v>6932.62</v>
      </c>
      <c r="F2332" s="34">
        <v>122.26</v>
      </c>
      <c r="G2332" s="34">
        <v>882.7</v>
      </c>
      <c r="H2332" s="34">
        <v>68.010000000000005</v>
      </c>
    </row>
    <row r="2333" spans="1:8" x14ac:dyDescent="0.35">
      <c r="A2333" s="8" t="s">
        <v>23</v>
      </c>
      <c r="B2333" s="33">
        <v>2019</v>
      </c>
      <c r="C2333" s="8" t="s">
        <v>15</v>
      </c>
      <c r="D2333" s="33">
        <v>32753.94</v>
      </c>
      <c r="E2333" s="34">
        <v>36813.620000000003</v>
      </c>
      <c r="F2333" s="34">
        <v>79.78</v>
      </c>
      <c r="G2333" s="34">
        <v>702.17</v>
      </c>
      <c r="H2333" s="34">
        <v>43.49</v>
      </c>
    </row>
    <row r="2334" spans="1:8" x14ac:dyDescent="0.35">
      <c r="A2334" s="8" t="s">
        <v>21</v>
      </c>
      <c r="B2334" s="33">
        <v>2021</v>
      </c>
      <c r="C2334" s="8" t="s">
        <v>19</v>
      </c>
      <c r="D2334" s="33">
        <v>32082.1</v>
      </c>
      <c r="E2334" s="34">
        <v>34030.370000000003</v>
      </c>
      <c r="F2334" s="34">
        <v>32.369999999999997</v>
      </c>
      <c r="G2334" s="34">
        <v>231.73</v>
      </c>
      <c r="H2334" s="34">
        <v>34.11</v>
      </c>
    </row>
    <row r="2335" spans="1:8" x14ac:dyDescent="0.35">
      <c r="A2335" s="8" t="s">
        <v>29</v>
      </c>
      <c r="B2335" s="33">
        <v>2024</v>
      </c>
      <c r="C2335" s="8" t="s">
        <v>11</v>
      </c>
      <c r="D2335" s="33">
        <v>33758.230000000003</v>
      </c>
      <c r="E2335" s="34">
        <v>37398.9</v>
      </c>
      <c r="F2335" s="34">
        <v>81.66</v>
      </c>
      <c r="G2335" s="34">
        <v>115.74</v>
      </c>
      <c r="H2335" s="34">
        <v>57.86</v>
      </c>
    </row>
    <row r="2336" spans="1:8" x14ac:dyDescent="0.35">
      <c r="A2336" s="8" t="s">
        <v>28</v>
      </c>
      <c r="B2336" s="33">
        <v>2019</v>
      </c>
      <c r="C2336" s="8" t="s">
        <v>25</v>
      </c>
      <c r="D2336" s="33">
        <v>13881.37</v>
      </c>
      <c r="E2336" s="34">
        <v>14466.86</v>
      </c>
      <c r="F2336" s="34">
        <v>96.04</v>
      </c>
      <c r="G2336" s="34">
        <v>1225.54</v>
      </c>
      <c r="H2336" s="34">
        <v>65.25</v>
      </c>
    </row>
    <row r="2337" spans="1:8" x14ac:dyDescent="0.35">
      <c r="A2337" s="8" t="s">
        <v>30</v>
      </c>
      <c r="B2337" s="33">
        <v>2020</v>
      </c>
      <c r="C2337" s="8" t="s">
        <v>13</v>
      </c>
      <c r="D2337" s="33">
        <v>33048.31</v>
      </c>
      <c r="E2337" s="34">
        <v>35895.81</v>
      </c>
      <c r="F2337" s="34">
        <v>119.43</v>
      </c>
      <c r="G2337" s="34">
        <v>359.12</v>
      </c>
      <c r="H2337" s="34">
        <v>61.52</v>
      </c>
    </row>
    <row r="2338" spans="1:8" x14ac:dyDescent="0.35">
      <c r="A2338" s="8" t="s">
        <v>28</v>
      </c>
      <c r="B2338" s="33">
        <v>2022</v>
      </c>
      <c r="C2338" s="8" t="s">
        <v>11</v>
      </c>
      <c r="D2338" s="33">
        <v>37308.080000000002</v>
      </c>
      <c r="E2338" s="34">
        <v>36947.35</v>
      </c>
      <c r="F2338" s="34">
        <v>118.13</v>
      </c>
      <c r="G2338" s="34">
        <v>873.64</v>
      </c>
      <c r="H2338" s="34">
        <v>32.28</v>
      </c>
    </row>
    <row r="2339" spans="1:8" x14ac:dyDescent="0.35">
      <c r="A2339" s="8" t="s">
        <v>31</v>
      </c>
      <c r="B2339" s="33">
        <v>2023</v>
      </c>
      <c r="C2339" s="8" t="s">
        <v>11</v>
      </c>
      <c r="D2339" s="33">
        <v>42635.97</v>
      </c>
      <c r="E2339" s="34">
        <v>48447.86</v>
      </c>
      <c r="F2339" s="34">
        <v>33.33</v>
      </c>
      <c r="G2339" s="34">
        <v>339.7</v>
      </c>
      <c r="H2339" s="34">
        <v>34.39</v>
      </c>
    </row>
    <row r="2340" spans="1:8" x14ac:dyDescent="0.35">
      <c r="A2340" s="8" t="s">
        <v>8</v>
      </c>
      <c r="B2340" s="33">
        <v>2020</v>
      </c>
      <c r="C2340" s="8" t="s">
        <v>11</v>
      </c>
      <c r="D2340" s="33">
        <v>3265.99</v>
      </c>
      <c r="E2340" s="34">
        <v>3537.61</v>
      </c>
      <c r="F2340" s="34">
        <v>45.48</v>
      </c>
      <c r="G2340" s="34">
        <v>522.46</v>
      </c>
      <c r="H2340" s="34">
        <v>64.34</v>
      </c>
    </row>
    <row r="2341" spans="1:8" x14ac:dyDescent="0.35">
      <c r="A2341" s="8" t="s">
        <v>29</v>
      </c>
      <c r="B2341" s="33">
        <v>2023</v>
      </c>
      <c r="C2341" s="8" t="s">
        <v>13</v>
      </c>
      <c r="D2341" s="33">
        <v>10056.39</v>
      </c>
      <c r="E2341" s="34">
        <v>10564.4</v>
      </c>
      <c r="F2341" s="34">
        <v>45.67</v>
      </c>
      <c r="G2341" s="34">
        <v>1079.49</v>
      </c>
      <c r="H2341" s="34">
        <v>66.180000000000007</v>
      </c>
    </row>
    <row r="2342" spans="1:8" x14ac:dyDescent="0.35">
      <c r="A2342" s="8" t="s">
        <v>28</v>
      </c>
      <c r="B2342" s="33">
        <v>2022</v>
      </c>
      <c r="C2342" s="8" t="s">
        <v>11</v>
      </c>
      <c r="D2342" s="33">
        <v>28613.26</v>
      </c>
      <c r="E2342" s="34">
        <v>33929.54</v>
      </c>
      <c r="F2342" s="34">
        <v>172.13</v>
      </c>
      <c r="G2342" s="34">
        <v>477.67</v>
      </c>
      <c r="H2342" s="34">
        <v>44.32</v>
      </c>
    </row>
    <row r="2343" spans="1:8" x14ac:dyDescent="0.35">
      <c r="A2343" s="8" t="s">
        <v>35</v>
      </c>
      <c r="B2343" s="33">
        <v>2024</v>
      </c>
      <c r="C2343" s="8" t="s">
        <v>15</v>
      </c>
      <c r="D2343" s="33">
        <v>4702.0200000000004</v>
      </c>
      <c r="E2343" s="34">
        <v>4546.38</v>
      </c>
      <c r="F2343" s="34">
        <v>199.36</v>
      </c>
      <c r="G2343" s="34">
        <v>373.62</v>
      </c>
      <c r="H2343" s="34">
        <v>60.38</v>
      </c>
    </row>
    <row r="2344" spans="1:8" x14ac:dyDescent="0.35">
      <c r="A2344" s="8" t="s">
        <v>23</v>
      </c>
      <c r="B2344" s="33">
        <v>2024</v>
      </c>
      <c r="C2344" s="8" t="s">
        <v>25</v>
      </c>
      <c r="D2344" s="33">
        <v>43213.81</v>
      </c>
      <c r="E2344" s="34">
        <v>35272.67</v>
      </c>
      <c r="F2344" s="34">
        <v>127.87</v>
      </c>
      <c r="G2344" s="34">
        <v>57.24</v>
      </c>
      <c r="H2344" s="34">
        <v>50.07</v>
      </c>
    </row>
    <row r="2345" spans="1:8" x14ac:dyDescent="0.35">
      <c r="A2345" s="8" t="s">
        <v>26</v>
      </c>
      <c r="B2345" s="33">
        <v>2021</v>
      </c>
      <c r="C2345" s="8" t="s">
        <v>19</v>
      </c>
      <c r="D2345" s="33">
        <v>17279.53</v>
      </c>
      <c r="E2345" s="34">
        <v>19486.080000000002</v>
      </c>
      <c r="F2345" s="34">
        <v>24.48</v>
      </c>
      <c r="G2345" s="34">
        <v>467.55</v>
      </c>
      <c r="H2345" s="34">
        <v>69.150000000000006</v>
      </c>
    </row>
    <row r="2346" spans="1:8" x14ac:dyDescent="0.35">
      <c r="A2346" s="8" t="s">
        <v>33</v>
      </c>
      <c r="B2346" s="33">
        <v>2019</v>
      </c>
      <c r="C2346" s="8" t="s">
        <v>9</v>
      </c>
      <c r="D2346" s="33">
        <v>7439.96</v>
      </c>
      <c r="E2346" s="34">
        <v>6975.64</v>
      </c>
      <c r="F2346" s="34">
        <v>65.91</v>
      </c>
      <c r="G2346" s="34">
        <v>924.32</v>
      </c>
      <c r="H2346" s="34">
        <v>45.12</v>
      </c>
    </row>
    <row r="2347" spans="1:8" x14ac:dyDescent="0.35">
      <c r="A2347" s="8" t="s">
        <v>14</v>
      </c>
      <c r="B2347" s="33">
        <v>2024</v>
      </c>
      <c r="C2347" s="8" t="s">
        <v>13</v>
      </c>
      <c r="D2347" s="33">
        <v>36879.910000000003</v>
      </c>
      <c r="E2347" s="34">
        <v>39028.57</v>
      </c>
      <c r="F2347" s="34">
        <v>32.11</v>
      </c>
      <c r="G2347" s="34">
        <v>425.66</v>
      </c>
      <c r="H2347" s="34">
        <v>44.35</v>
      </c>
    </row>
    <row r="2348" spans="1:8" x14ac:dyDescent="0.35">
      <c r="A2348" s="8" t="s">
        <v>12</v>
      </c>
      <c r="B2348" s="33">
        <v>2018</v>
      </c>
      <c r="C2348" s="8" t="s">
        <v>25</v>
      </c>
      <c r="D2348" s="33">
        <v>10122.02</v>
      </c>
      <c r="E2348" s="34">
        <v>8555.14</v>
      </c>
      <c r="F2348" s="34">
        <v>183.65</v>
      </c>
      <c r="G2348" s="34">
        <v>637.96</v>
      </c>
      <c r="H2348" s="34">
        <v>64.61</v>
      </c>
    </row>
    <row r="2349" spans="1:8" x14ac:dyDescent="0.35">
      <c r="A2349" s="8" t="s">
        <v>23</v>
      </c>
      <c r="B2349" s="33">
        <v>2022</v>
      </c>
      <c r="C2349" s="8" t="s">
        <v>15</v>
      </c>
      <c r="D2349" s="33">
        <v>44882.71</v>
      </c>
      <c r="E2349" s="34">
        <v>51488.54</v>
      </c>
      <c r="F2349" s="34">
        <v>83.65</v>
      </c>
      <c r="G2349" s="34">
        <v>1024.3900000000001</v>
      </c>
      <c r="H2349" s="34">
        <v>52.93</v>
      </c>
    </row>
    <row r="2350" spans="1:8" x14ac:dyDescent="0.35">
      <c r="A2350" s="8" t="s">
        <v>24</v>
      </c>
      <c r="B2350" s="33">
        <v>2021</v>
      </c>
      <c r="C2350" s="8" t="s">
        <v>19</v>
      </c>
      <c r="D2350" s="33">
        <v>29313.17</v>
      </c>
      <c r="E2350" s="34">
        <v>28556.57</v>
      </c>
      <c r="F2350" s="34">
        <v>151.53</v>
      </c>
      <c r="G2350" s="34">
        <v>295.93</v>
      </c>
      <c r="H2350" s="34">
        <v>62.71</v>
      </c>
    </row>
    <row r="2351" spans="1:8" x14ac:dyDescent="0.35">
      <c r="A2351" s="8" t="s">
        <v>28</v>
      </c>
      <c r="B2351" s="33">
        <v>2019</v>
      </c>
      <c r="C2351" s="8" t="s">
        <v>13</v>
      </c>
      <c r="D2351" s="33">
        <v>49769.7</v>
      </c>
      <c r="E2351" s="34">
        <v>55384.98</v>
      </c>
      <c r="F2351" s="34">
        <v>192.45</v>
      </c>
      <c r="G2351" s="34">
        <v>410.13</v>
      </c>
      <c r="H2351" s="34">
        <v>58.01</v>
      </c>
    </row>
    <row r="2352" spans="1:8" x14ac:dyDescent="0.35">
      <c r="A2352" s="8" t="s">
        <v>29</v>
      </c>
      <c r="B2352" s="33">
        <v>2023</v>
      </c>
      <c r="C2352" s="8" t="s">
        <v>20</v>
      </c>
      <c r="D2352" s="33">
        <v>39658.68</v>
      </c>
      <c r="E2352" s="34">
        <v>38532.97</v>
      </c>
      <c r="F2352" s="34">
        <v>106.97</v>
      </c>
      <c r="G2352" s="34">
        <v>653.25</v>
      </c>
      <c r="H2352" s="34">
        <v>36.15</v>
      </c>
    </row>
    <row r="2353" spans="1:8" x14ac:dyDescent="0.35">
      <c r="A2353" s="8" t="s">
        <v>32</v>
      </c>
      <c r="B2353" s="33">
        <v>2024</v>
      </c>
      <c r="C2353" s="8" t="s">
        <v>11</v>
      </c>
      <c r="D2353" s="33">
        <v>48831.48</v>
      </c>
      <c r="E2353" s="34">
        <v>45814.1</v>
      </c>
      <c r="F2353" s="34">
        <v>184.3</v>
      </c>
      <c r="G2353" s="34">
        <v>240.7</v>
      </c>
      <c r="H2353" s="34">
        <v>34.590000000000003</v>
      </c>
    </row>
    <row r="2354" spans="1:8" x14ac:dyDescent="0.35">
      <c r="A2354" s="8" t="s">
        <v>28</v>
      </c>
      <c r="B2354" s="33">
        <v>2018</v>
      </c>
      <c r="C2354" s="8" t="s">
        <v>13</v>
      </c>
      <c r="D2354" s="33">
        <v>14875.15</v>
      </c>
      <c r="E2354" s="34">
        <v>13836.81</v>
      </c>
      <c r="F2354" s="34">
        <v>92.03</v>
      </c>
      <c r="G2354" s="34">
        <v>1043.68</v>
      </c>
      <c r="H2354" s="34">
        <v>42.5</v>
      </c>
    </row>
    <row r="2355" spans="1:8" x14ac:dyDescent="0.35">
      <c r="A2355" s="8" t="s">
        <v>18</v>
      </c>
      <c r="B2355" s="33">
        <v>2020</v>
      </c>
      <c r="C2355" s="8" t="s">
        <v>15</v>
      </c>
      <c r="D2355" s="33">
        <v>808.24</v>
      </c>
      <c r="E2355" s="34">
        <v>945.46</v>
      </c>
      <c r="F2355" s="34">
        <v>92.01</v>
      </c>
      <c r="G2355" s="34">
        <v>615.89</v>
      </c>
      <c r="H2355" s="34">
        <v>67.28</v>
      </c>
    </row>
    <row r="2356" spans="1:8" x14ac:dyDescent="0.35">
      <c r="A2356" s="8" t="s">
        <v>26</v>
      </c>
      <c r="B2356" s="33">
        <v>2024</v>
      </c>
      <c r="C2356" s="8" t="s">
        <v>20</v>
      </c>
      <c r="D2356" s="33">
        <v>12092.46</v>
      </c>
      <c r="E2356" s="34">
        <v>10878.27</v>
      </c>
      <c r="F2356" s="34">
        <v>74.150000000000006</v>
      </c>
      <c r="G2356" s="34">
        <v>359.17</v>
      </c>
      <c r="H2356" s="34">
        <v>44.27</v>
      </c>
    </row>
    <row r="2357" spans="1:8" x14ac:dyDescent="0.35">
      <c r="A2357" s="8" t="s">
        <v>33</v>
      </c>
      <c r="B2357" s="33">
        <v>2018</v>
      </c>
      <c r="C2357" s="8" t="s">
        <v>25</v>
      </c>
      <c r="D2357" s="33">
        <v>813.66</v>
      </c>
      <c r="E2357" s="34">
        <v>862.67</v>
      </c>
      <c r="F2357" s="34">
        <v>41.04</v>
      </c>
      <c r="G2357" s="34">
        <v>1303.26</v>
      </c>
      <c r="H2357" s="34">
        <v>61.43</v>
      </c>
    </row>
    <row r="2358" spans="1:8" x14ac:dyDescent="0.35">
      <c r="A2358" s="8" t="s">
        <v>8</v>
      </c>
      <c r="B2358" s="33">
        <v>2018</v>
      </c>
      <c r="C2358" s="8" t="s">
        <v>25</v>
      </c>
      <c r="D2358" s="33">
        <v>38680.89</v>
      </c>
      <c r="E2358" s="34">
        <v>42893.42</v>
      </c>
      <c r="F2358" s="34">
        <v>77.349999999999994</v>
      </c>
      <c r="G2358" s="34">
        <v>94.19</v>
      </c>
      <c r="H2358" s="34">
        <v>33.200000000000003</v>
      </c>
    </row>
    <row r="2359" spans="1:8" x14ac:dyDescent="0.35">
      <c r="A2359" s="8" t="s">
        <v>24</v>
      </c>
      <c r="B2359" s="33">
        <v>2018</v>
      </c>
      <c r="C2359" s="8" t="s">
        <v>11</v>
      </c>
      <c r="D2359" s="33">
        <v>11298.52</v>
      </c>
      <c r="E2359" s="34">
        <v>9437.01</v>
      </c>
      <c r="F2359" s="34">
        <v>27.92</v>
      </c>
      <c r="G2359" s="34">
        <v>1153.6500000000001</v>
      </c>
      <c r="H2359" s="34">
        <v>38.6</v>
      </c>
    </row>
    <row r="2360" spans="1:8" x14ac:dyDescent="0.35">
      <c r="A2360" s="8" t="s">
        <v>12</v>
      </c>
      <c r="B2360" s="33">
        <v>2022</v>
      </c>
      <c r="C2360" s="8" t="s">
        <v>11</v>
      </c>
      <c r="D2360" s="33">
        <v>47978.53</v>
      </c>
      <c r="E2360" s="34">
        <v>48842.03</v>
      </c>
      <c r="F2360" s="34">
        <v>114.25</v>
      </c>
      <c r="G2360" s="34">
        <v>111.77</v>
      </c>
      <c r="H2360" s="34">
        <v>58.91</v>
      </c>
    </row>
    <row r="2361" spans="1:8" x14ac:dyDescent="0.35">
      <c r="A2361" s="8" t="s">
        <v>35</v>
      </c>
      <c r="B2361" s="33">
        <v>2024</v>
      </c>
      <c r="C2361" s="8" t="s">
        <v>9</v>
      </c>
      <c r="D2361" s="33">
        <v>30040.55</v>
      </c>
      <c r="E2361" s="34">
        <v>35060.51</v>
      </c>
      <c r="F2361" s="34">
        <v>70.12</v>
      </c>
      <c r="G2361" s="34">
        <v>851.52</v>
      </c>
      <c r="H2361" s="34">
        <v>61.42</v>
      </c>
    </row>
    <row r="2362" spans="1:8" x14ac:dyDescent="0.35">
      <c r="A2362" s="8" t="s">
        <v>29</v>
      </c>
      <c r="B2362" s="33">
        <v>2020</v>
      </c>
      <c r="C2362" s="8" t="s">
        <v>11</v>
      </c>
      <c r="D2362" s="33">
        <v>30736.639999999999</v>
      </c>
      <c r="E2362" s="34">
        <v>33989.300000000003</v>
      </c>
      <c r="F2362" s="34">
        <v>109.74</v>
      </c>
      <c r="G2362" s="34">
        <v>408.2</v>
      </c>
      <c r="H2362" s="34">
        <v>31.59</v>
      </c>
    </row>
    <row r="2363" spans="1:8" x14ac:dyDescent="0.35">
      <c r="A2363" s="8" t="s">
        <v>10</v>
      </c>
      <c r="B2363" s="33">
        <v>2024</v>
      </c>
      <c r="C2363" s="8" t="s">
        <v>22</v>
      </c>
      <c r="D2363" s="33">
        <v>43684.35</v>
      </c>
      <c r="E2363" s="34">
        <v>50495.65</v>
      </c>
      <c r="F2363" s="34">
        <v>88.83</v>
      </c>
      <c r="G2363" s="34">
        <v>250.71</v>
      </c>
      <c r="H2363" s="34">
        <v>67.41</v>
      </c>
    </row>
    <row r="2364" spans="1:8" x14ac:dyDescent="0.35">
      <c r="A2364" s="8" t="s">
        <v>24</v>
      </c>
      <c r="B2364" s="33">
        <v>2024</v>
      </c>
      <c r="C2364" s="8" t="s">
        <v>9</v>
      </c>
      <c r="D2364" s="33">
        <v>43881.4</v>
      </c>
      <c r="E2364" s="34">
        <v>35413.78</v>
      </c>
      <c r="F2364" s="34">
        <v>108.2</v>
      </c>
      <c r="G2364" s="34">
        <v>1097.25</v>
      </c>
      <c r="H2364" s="34">
        <v>57.1</v>
      </c>
    </row>
    <row r="2365" spans="1:8" x14ac:dyDescent="0.35">
      <c r="A2365" s="8" t="s">
        <v>35</v>
      </c>
      <c r="B2365" s="33">
        <v>2024</v>
      </c>
      <c r="C2365" s="8" t="s">
        <v>25</v>
      </c>
      <c r="D2365" s="33">
        <v>32356.46</v>
      </c>
      <c r="E2365" s="34">
        <v>32169.71</v>
      </c>
      <c r="F2365" s="34">
        <v>153.32</v>
      </c>
      <c r="G2365" s="34">
        <v>743.25</v>
      </c>
      <c r="H2365" s="34">
        <v>35.49</v>
      </c>
    </row>
    <row r="2366" spans="1:8" x14ac:dyDescent="0.35">
      <c r="A2366" s="8" t="s">
        <v>21</v>
      </c>
      <c r="B2366" s="33">
        <v>2023</v>
      </c>
      <c r="C2366" s="8" t="s">
        <v>9</v>
      </c>
      <c r="D2366" s="33">
        <v>27944.44</v>
      </c>
      <c r="E2366" s="34">
        <v>23988.32</v>
      </c>
      <c r="F2366" s="34">
        <v>188.25</v>
      </c>
      <c r="G2366" s="34">
        <v>620.77</v>
      </c>
      <c r="H2366" s="34">
        <v>31.72</v>
      </c>
    </row>
    <row r="2367" spans="1:8" x14ac:dyDescent="0.35">
      <c r="A2367" s="8" t="s">
        <v>14</v>
      </c>
      <c r="B2367" s="33">
        <v>2021</v>
      </c>
      <c r="C2367" s="8" t="s">
        <v>11</v>
      </c>
      <c r="D2367" s="33">
        <v>10977.89</v>
      </c>
      <c r="E2367" s="34">
        <v>11812.26</v>
      </c>
      <c r="F2367" s="34">
        <v>88.06</v>
      </c>
      <c r="G2367" s="34">
        <v>156.63</v>
      </c>
      <c r="H2367" s="34">
        <v>47.51</v>
      </c>
    </row>
    <row r="2368" spans="1:8" x14ac:dyDescent="0.35">
      <c r="A2368" s="8" t="s">
        <v>30</v>
      </c>
      <c r="B2368" s="33">
        <v>2022</v>
      </c>
      <c r="C2368" s="8" t="s">
        <v>15</v>
      </c>
      <c r="D2368" s="33">
        <v>38332.25</v>
      </c>
      <c r="E2368" s="34">
        <v>35162.410000000003</v>
      </c>
      <c r="F2368" s="34">
        <v>33.43</v>
      </c>
      <c r="G2368" s="34">
        <v>1343.89</v>
      </c>
      <c r="H2368" s="34">
        <v>60.76</v>
      </c>
    </row>
    <row r="2369" spans="1:8" x14ac:dyDescent="0.35">
      <c r="A2369" s="8" t="s">
        <v>26</v>
      </c>
      <c r="B2369" s="33">
        <v>2019</v>
      </c>
      <c r="C2369" s="8" t="s">
        <v>25</v>
      </c>
      <c r="D2369" s="33">
        <v>10931.38</v>
      </c>
      <c r="E2369" s="34">
        <v>10444.620000000001</v>
      </c>
      <c r="F2369" s="34">
        <v>136.91999999999999</v>
      </c>
      <c r="G2369" s="34">
        <v>1078.1500000000001</v>
      </c>
      <c r="H2369" s="34">
        <v>41.39</v>
      </c>
    </row>
    <row r="2370" spans="1:8" x14ac:dyDescent="0.35">
      <c r="A2370" s="8" t="s">
        <v>34</v>
      </c>
      <c r="B2370" s="33">
        <v>2020</v>
      </c>
      <c r="C2370" s="8" t="s">
        <v>11</v>
      </c>
      <c r="D2370" s="33">
        <v>48264.24</v>
      </c>
      <c r="E2370" s="34">
        <v>43540.42</v>
      </c>
      <c r="F2370" s="34">
        <v>142.31</v>
      </c>
      <c r="G2370" s="34">
        <v>242.78</v>
      </c>
      <c r="H2370" s="34">
        <v>60.24</v>
      </c>
    </row>
    <row r="2371" spans="1:8" x14ac:dyDescent="0.35">
      <c r="A2371" s="8" t="s">
        <v>32</v>
      </c>
      <c r="B2371" s="33">
        <v>2023</v>
      </c>
      <c r="C2371" s="8" t="s">
        <v>9</v>
      </c>
      <c r="D2371" s="33">
        <v>44552.68</v>
      </c>
      <c r="E2371" s="34">
        <v>51187.91</v>
      </c>
      <c r="F2371" s="34">
        <v>45.36</v>
      </c>
      <c r="G2371" s="34">
        <v>281.25</v>
      </c>
      <c r="H2371" s="34">
        <v>33.74</v>
      </c>
    </row>
    <row r="2372" spans="1:8" x14ac:dyDescent="0.35">
      <c r="A2372" s="8" t="s">
        <v>29</v>
      </c>
      <c r="B2372" s="33">
        <v>2020</v>
      </c>
      <c r="C2372" s="8" t="s">
        <v>9</v>
      </c>
      <c r="D2372" s="33">
        <v>34268.14</v>
      </c>
      <c r="E2372" s="34">
        <v>29301.39</v>
      </c>
      <c r="F2372" s="34">
        <v>108.74</v>
      </c>
      <c r="G2372" s="34">
        <v>63.14</v>
      </c>
      <c r="H2372" s="34">
        <v>61.4</v>
      </c>
    </row>
    <row r="2373" spans="1:8" x14ac:dyDescent="0.35">
      <c r="A2373" s="8" t="s">
        <v>28</v>
      </c>
      <c r="B2373" s="33">
        <v>2018</v>
      </c>
      <c r="C2373" s="8" t="s">
        <v>25</v>
      </c>
      <c r="D2373" s="33">
        <v>43714.42</v>
      </c>
      <c r="E2373" s="34">
        <v>49967.62</v>
      </c>
      <c r="F2373" s="34">
        <v>153.43</v>
      </c>
      <c r="G2373" s="34">
        <v>486.73</v>
      </c>
      <c r="H2373" s="34">
        <v>32.24</v>
      </c>
    </row>
    <row r="2374" spans="1:8" x14ac:dyDescent="0.35">
      <c r="A2374" s="8" t="s">
        <v>33</v>
      </c>
      <c r="B2374" s="33">
        <v>2018</v>
      </c>
      <c r="C2374" s="8" t="s">
        <v>11</v>
      </c>
      <c r="D2374" s="33">
        <v>23125.88</v>
      </c>
      <c r="E2374" s="34">
        <v>22324.7</v>
      </c>
      <c r="F2374" s="34">
        <v>96.26</v>
      </c>
      <c r="G2374" s="34">
        <v>1353.44</v>
      </c>
      <c r="H2374" s="34">
        <v>35.130000000000003</v>
      </c>
    </row>
    <row r="2375" spans="1:8" x14ac:dyDescent="0.35">
      <c r="A2375" s="8" t="s">
        <v>23</v>
      </c>
      <c r="B2375" s="33">
        <v>2018</v>
      </c>
      <c r="C2375" s="8" t="s">
        <v>19</v>
      </c>
      <c r="D2375" s="33">
        <v>19376.12</v>
      </c>
      <c r="E2375" s="34">
        <v>20946.419999999998</v>
      </c>
      <c r="F2375" s="34">
        <v>29.3</v>
      </c>
      <c r="G2375" s="34">
        <v>771.35</v>
      </c>
      <c r="H2375" s="34">
        <v>67.52</v>
      </c>
    </row>
    <row r="2376" spans="1:8" x14ac:dyDescent="0.35">
      <c r="A2376" s="8" t="s">
        <v>24</v>
      </c>
      <c r="B2376" s="33">
        <v>2022</v>
      </c>
      <c r="C2376" s="8" t="s">
        <v>20</v>
      </c>
      <c r="D2376" s="33">
        <v>4429.76</v>
      </c>
      <c r="E2376" s="34">
        <v>5034.96</v>
      </c>
      <c r="F2376" s="34">
        <v>100.2</v>
      </c>
      <c r="G2376" s="34">
        <v>977.93</v>
      </c>
      <c r="H2376" s="34">
        <v>43.67</v>
      </c>
    </row>
    <row r="2377" spans="1:8" x14ac:dyDescent="0.35">
      <c r="A2377" s="8" t="s">
        <v>8</v>
      </c>
      <c r="B2377" s="33">
        <v>2024</v>
      </c>
      <c r="C2377" s="8" t="s">
        <v>15</v>
      </c>
      <c r="D2377" s="33">
        <v>15627.62</v>
      </c>
      <c r="E2377" s="34">
        <v>13532.11</v>
      </c>
      <c r="F2377" s="34">
        <v>56.23</v>
      </c>
      <c r="G2377" s="34">
        <v>1002.43</v>
      </c>
      <c r="H2377" s="34">
        <v>36.9</v>
      </c>
    </row>
    <row r="2378" spans="1:8" x14ac:dyDescent="0.35">
      <c r="A2378" s="8" t="s">
        <v>8</v>
      </c>
      <c r="B2378" s="33">
        <v>2021</v>
      </c>
      <c r="C2378" s="8" t="s">
        <v>19</v>
      </c>
      <c r="D2378" s="33">
        <v>23064.21</v>
      </c>
      <c r="E2378" s="34">
        <v>23466.58</v>
      </c>
      <c r="F2378" s="34">
        <v>108.85</v>
      </c>
      <c r="G2378" s="34">
        <v>1007.91</v>
      </c>
      <c r="H2378" s="34">
        <v>48.96</v>
      </c>
    </row>
    <row r="2379" spans="1:8" x14ac:dyDescent="0.35">
      <c r="A2379" s="8" t="s">
        <v>10</v>
      </c>
      <c r="B2379" s="33">
        <v>2020</v>
      </c>
      <c r="C2379" s="8" t="s">
        <v>20</v>
      </c>
      <c r="D2379" s="33">
        <v>20249.23</v>
      </c>
      <c r="E2379" s="34">
        <v>18434.599999999999</v>
      </c>
      <c r="F2379" s="34">
        <v>105.22</v>
      </c>
      <c r="G2379" s="34">
        <v>329.35</v>
      </c>
      <c r="H2379" s="34">
        <v>41.09</v>
      </c>
    </row>
    <row r="2380" spans="1:8" x14ac:dyDescent="0.35">
      <c r="A2380" s="8" t="s">
        <v>32</v>
      </c>
      <c r="B2380" s="33">
        <v>2021</v>
      </c>
      <c r="C2380" s="8" t="s">
        <v>15</v>
      </c>
      <c r="D2380" s="33">
        <v>29725.21</v>
      </c>
      <c r="E2380" s="34">
        <v>25214.94</v>
      </c>
      <c r="F2380" s="34">
        <v>193.35</v>
      </c>
      <c r="G2380" s="34">
        <v>704.82</v>
      </c>
      <c r="H2380" s="34">
        <v>50.22</v>
      </c>
    </row>
    <row r="2381" spans="1:8" x14ac:dyDescent="0.35">
      <c r="A2381" s="8" t="s">
        <v>14</v>
      </c>
      <c r="B2381" s="33">
        <v>2020</v>
      </c>
      <c r="C2381" s="8" t="s">
        <v>9</v>
      </c>
      <c r="D2381" s="33">
        <v>18663.02</v>
      </c>
      <c r="E2381" s="34">
        <v>18865.79</v>
      </c>
      <c r="F2381" s="34">
        <v>182.52</v>
      </c>
      <c r="G2381" s="34">
        <v>904</v>
      </c>
      <c r="H2381" s="34">
        <v>47.99</v>
      </c>
    </row>
    <row r="2382" spans="1:8" x14ac:dyDescent="0.35">
      <c r="A2382" s="8" t="s">
        <v>21</v>
      </c>
      <c r="B2382" s="33">
        <v>2023</v>
      </c>
      <c r="C2382" s="8" t="s">
        <v>9</v>
      </c>
      <c r="D2382" s="33">
        <v>23761.59</v>
      </c>
      <c r="E2382" s="34">
        <v>22926.52</v>
      </c>
      <c r="F2382" s="34">
        <v>90.49</v>
      </c>
      <c r="G2382" s="34">
        <v>726.35</v>
      </c>
      <c r="H2382" s="34">
        <v>44.46</v>
      </c>
    </row>
    <row r="2383" spans="1:8" x14ac:dyDescent="0.35">
      <c r="A2383" s="8" t="s">
        <v>34</v>
      </c>
      <c r="B2383" s="33">
        <v>2024</v>
      </c>
      <c r="C2383" s="8" t="s">
        <v>25</v>
      </c>
      <c r="D2383" s="33">
        <v>49583.39</v>
      </c>
      <c r="E2383" s="34">
        <v>41007.19</v>
      </c>
      <c r="F2383" s="34">
        <v>160.65</v>
      </c>
      <c r="G2383" s="34">
        <v>411.06</v>
      </c>
      <c r="H2383" s="34">
        <v>50.94</v>
      </c>
    </row>
    <row r="2384" spans="1:8" x14ac:dyDescent="0.35">
      <c r="A2384" s="8" t="s">
        <v>24</v>
      </c>
      <c r="B2384" s="33">
        <v>2020</v>
      </c>
      <c r="C2384" s="8" t="s">
        <v>13</v>
      </c>
      <c r="D2384" s="33">
        <v>48894.02</v>
      </c>
      <c r="E2384" s="34">
        <v>41176.49</v>
      </c>
      <c r="F2384" s="34">
        <v>187.16</v>
      </c>
      <c r="G2384" s="34">
        <v>46.51</v>
      </c>
      <c r="H2384" s="34">
        <v>59.84</v>
      </c>
    </row>
    <row r="2385" spans="1:8" x14ac:dyDescent="0.35">
      <c r="A2385" s="8" t="s">
        <v>26</v>
      </c>
      <c r="B2385" s="33">
        <v>2020</v>
      </c>
      <c r="C2385" s="8" t="s">
        <v>15</v>
      </c>
      <c r="D2385" s="33">
        <v>31926.79</v>
      </c>
      <c r="E2385" s="34">
        <v>26501.35</v>
      </c>
      <c r="F2385" s="34">
        <v>37.619999999999997</v>
      </c>
      <c r="G2385" s="34">
        <v>1058.74</v>
      </c>
      <c r="H2385" s="34">
        <v>42.97</v>
      </c>
    </row>
    <row r="2386" spans="1:8" x14ac:dyDescent="0.35">
      <c r="A2386" s="8" t="s">
        <v>32</v>
      </c>
      <c r="B2386" s="33">
        <v>2022</v>
      </c>
      <c r="C2386" s="8" t="s">
        <v>13</v>
      </c>
      <c r="D2386" s="33">
        <v>48968.97</v>
      </c>
      <c r="E2386" s="34">
        <v>47044.66</v>
      </c>
      <c r="F2386" s="34">
        <v>174.05</v>
      </c>
      <c r="G2386" s="34">
        <v>766.53</v>
      </c>
      <c r="H2386" s="34">
        <v>51.77</v>
      </c>
    </row>
    <row r="2387" spans="1:8" x14ac:dyDescent="0.35">
      <c r="A2387" s="8" t="s">
        <v>33</v>
      </c>
      <c r="B2387" s="33">
        <v>2021</v>
      </c>
      <c r="C2387" s="8" t="s">
        <v>25</v>
      </c>
      <c r="D2387" s="33">
        <v>22213.58</v>
      </c>
      <c r="E2387" s="34">
        <v>21456.53</v>
      </c>
      <c r="F2387" s="34">
        <v>99.8</v>
      </c>
      <c r="G2387" s="34">
        <v>161.44</v>
      </c>
      <c r="H2387" s="34">
        <v>32.74</v>
      </c>
    </row>
    <row r="2388" spans="1:8" x14ac:dyDescent="0.35">
      <c r="A2388" s="8" t="s">
        <v>17</v>
      </c>
      <c r="B2388" s="33">
        <v>2024</v>
      </c>
      <c r="C2388" s="8" t="s">
        <v>13</v>
      </c>
      <c r="D2388" s="33">
        <v>38492.620000000003</v>
      </c>
      <c r="E2388" s="34">
        <v>35957.74</v>
      </c>
      <c r="F2388" s="34">
        <v>140.84</v>
      </c>
      <c r="G2388" s="34">
        <v>562.97</v>
      </c>
      <c r="H2388" s="34">
        <v>35</v>
      </c>
    </row>
    <row r="2389" spans="1:8" x14ac:dyDescent="0.35">
      <c r="A2389" s="8" t="s">
        <v>17</v>
      </c>
      <c r="B2389" s="33">
        <v>2019</v>
      </c>
      <c r="C2389" s="8" t="s">
        <v>25</v>
      </c>
      <c r="D2389" s="33">
        <v>23737.15</v>
      </c>
      <c r="E2389" s="34">
        <v>28424.05</v>
      </c>
      <c r="F2389" s="34">
        <v>72.28</v>
      </c>
      <c r="G2389" s="34">
        <v>890.56</v>
      </c>
      <c r="H2389" s="34">
        <v>68.2</v>
      </c>
    </row>
    <row r="2390" spans="1:8" x14ac:dyDescent="0.35">
      <c r="A2390" s="8" t="s">
        <v>14</v>
      </c>
      <c r="B2390" s="33">
        <v>2019</v>
      </c>
      <c r="C2390" s="8" t="s">
        <v>19</v>
      </c>
      <c r="D2390" s="33">
        <v>25102.89</v>
      </c>
      <c r="E2390" s="34">
        <v>20756.5</v>
      </c>
      <c r="F2390" s="34">
        <v>71.75</v>
      </c>
      <c r="G2390" s="34">
        <v>876.64</v>
      </c>
      <c r="H2390" s="34">
        <v>33.46</v>
      </c>
    </row>
    <row r="2391" spans="1:8" x14ac:dyDescent="0.35">
      <c r="A2391" s="8" t="s">
        <v>21</v>
      </c>
      <c r="B2391" s="33">
        <v>2021</v>
      </c>
      <c r="C2391" s="8" t="s">
        <v>19</v>
      </c>
      <c r="D2391" s="33">
        <v>39326.74</v>
      </c>
      <c r="E2391" s="34">
        <v>37769.879999999997</v>
      </c>
      <c r="F2391" s="34">
        <v>119.13</v>
      </c>
      <c r="G2391" s="34">
        <v>61.81</v>
      </c>
      <c r="H2391" s="34">
        <v>33.36</v>
      </c>
    </row>
    <row r="2392" spans="1:8" x14ac:dyDescent="0.35">
      <c r="A2392" s="8" t="s">
        <v>33</v>
      </c>
      <c r="B2392" s="33">
        <v>2022</v>
      </c>
      <c r="C2392" s="8" t="s">
        <v>19</v>
      </c>
      <c r="D2392" s="33">
        <v>19778.66</v>
      </c>
      <c r="E2392" s="34">
        <v>17597.46</v>
      </c>
      <c r="F2392" s="34">
        <v>157.66</v>
      </c>
      <c r="G2392" s="34">
        <v>251.85</v>
      </c>
      <c r="H2392" s="34">
        <v>38.61</v>
      </c>
    </row>
    <row r="2393" spans="1:8" x14ac:dyDescent="0.35">
      <c r="A2393" s="8" t="s">
        <v>34</v>
      </c>
      <c r="B2393" s="33">
        <v>2022</v>
      </c>
      <c r="C2393" s="8" t="s">
        <v>19</v>
      </c>
      <c r="D2393" s="33">
        <v>42078.64</v>
      </c>
      <c r="E2393" s="34">
        <v>35469.58</v>
      </c>
      <c r="F2393" s="34">
        <v>22.55</v>
      </c>
      <c r="G2393" s="34">
        <v>1352.61</v>
      </c>
      <c r="H2393" s="34">
        <v>43.07</v>
      </c>
    </row>
    <row r="2394" spans="1:8" x14ac:dyDescent="0.35">
      <c r="A2394" s="8" t="s">
        <v>16</v>
      </c>
      <c r="B2394" s="33">
        <v>2023</v>
      </c>
      <c r="C2394" s="8" t="s">
        <v>25</v>
      </c>
      <c r="D2394" s="33">
        <v>16867.169999999998</v>
      </c>
      <c r="E2394" s="34">
        <v>15111.95</v>
      </c>
      <c r="F2394" s="34">
        <v>47.19</v>
      </c>
      <c r="G2394" s="34">
        <v>1024.52</v>
      </c>
      <c r="H2394" s="34">
        <v>59.32</v>
      </c>
    </row>
    <row r="2395" spans="1:8" x14ac:dyDescent="0.35">
      <c r="A2395" s="8" t="s">
        <v>27</v>
      </c>
      <c r="B2395" s="33">
        <v>2018</v>
      </c>
      <c r="C2395" s="8" t="s">
        <v>19</v>
      </c>
      <c r="D2395" s="33">
        <v>43902.22</v>
      </c>
      <c r="E2395" s="34">
        <v>50029.1</v>
      </c>
      <c r="F2395" s="34">
        <v>130.72</v>
      </c>
      <c r="G2395" s="34">
        <v>1028.56</v>
      </c>
      <c r="H2395" s="34">
        <v>31.05</v>
      </c>
    </row>
    <row r="2396" spans="1:8" x14ac:dyDescent="0.35">
      <c r="A2396" s="8" t="s">
        <v>23</v>
      </c>
      <c r="B2396" s="33">
        <v>2021</v>
      </c>
      <c r="C2396" s="8" t="s">
        <v>15</v>
      </c>
      <c r="D2396" s="33">
        <v>49873.3</v>
      </c>
      <c r="E2396" s="34">
        <v>41839.46</v>
      </c>
      <c r="F2396" s="34">
        <v>110.31</v>
      </c>
      <c r="G2396" s="34">
        <v>69.09</v>
      </c>
      <c r="H2396" s="34">
        <v>52.22</v>
      </c>
    </row>
    <row r="2397" spans="1:8" x14ac:dyDescent="0.35">
      <c r="A2397" s="8" t="s">
        <v>31</v>
      </c>
      <c r="B2397" s="33">
        <v>2022</v>
      </c>
      <c r="C2397" s="8" t="s">
        <v>15</v>
      </c>
      <c r="D2397" s="33">
        <v>2481.87</v>
      </c>
      <c r="E2397" s="34">
        <v>2326.77</v>
      </c>
      <c r="F2397" s="34">
        <v>155.84</v>
      </c>
      <c r="G2397" s="34">
        <v>128.11000000000001</v>
      </c>
      <c r="H2397" s="34">
        <v>56.8</v>
      </c>
    </row>
    <row r="2398" spans="1:8" x14ac:dyDescent="0.35">
      <c r="A2398" s="8" t="s">
        <v>23</v>
      </c>
      <c r="B2398" s="33">
        <v>2021</v>
      </c>
      <c r="C2398" s="8" t="s">
        <v>15</v>
      </c>
      <c r="D2398" s="33">
        <v>38958.82</v>
      </c>
      <c r="E2398" s="34">
        <v>35391.19</v>
      </c>
      <c r="F2398" s="34">
        <v>177.7</v>
      </c>
      <c r="G2398" s="34">
        <v>512.36</v>
      </c>
      <c r="H2398" s="34">
        <v>32.880000000000003</v>
      </c>
    </row>
    <row r="2399" spans="1:8" x14ac:dyDescent="0.35">
      <c r="A2399" s="8" t="s">
        <v>27</v>
      </c>
      <c r="B2399" s="33">
        <v>2020</v>
      </c>
      <c r="C2399" s="8" t="s">
        <v>15</v>
      </c>
      <c r="D2399" s="33">
        <v>15226.56</v>
      </c>
      <c r="E2399" s="34">
        <v>12197.03</v>
      </c>
      <c r="F2399" s="34">
        <v>60.73</v>
      </c>
      <c r="G2399" s="34">
        <v>1207.1199999999999</v>
      </c>
      <c r="H2399" s="34">
        <v>59.34</v>
      </c>
    </row>
    <row r="2400" spans="1:8" x14ac:dyDescent="0.35">
      <c r="A2400" s="8" t="s">
        <v>31</v>
      </c>
      <c r="B2400" s="33">
        <v>2024</v>
      </c>
      <c r="C2400" s="8" t="s">
        <v>22</v>
      </c>
      <c r="D2400" s="33">
        <v>18555.14</v>
      </c>
      <c r="E2400" s="34">
        <v>19320.52</v>
      </c>
      <c r="F2400" s="34">
        <v>170.77</v>
      </c>
      <c r="G2400" s="34">
        <v>609.14</v>
      </c>
      <c r="H2400" s="34">
        <v>49.21</v>
      </c>
    </row>
    <row r="2401" spans="1:8" x14ac:dyDescent="0.35">
      <c r="A2401" s="8" t="s">
        <v>10</v>
      </c>
      <c r="B2401" s="33">
        <v>2023</v>
      </c>
      <c r="C2401" s="8" t="s">
        <v>11</v>
      </c>
      <c r="D2401" s="33">
        <v>13408.63</v>
      </c>
      <c r="E2401" s="34">
        <v>13556.12</v>
      </c>
      <c r="F2401" s="34">
        <v>127.34</v>
      </c>
      <c r="G2401" s="34">
        <v>556.13</v>
      </c>
      <c r="H2401" s="34">
        <v>59.11</v>
      </c>
    </row>
    <row r="2402" spans="1:8" x14ac:dyDescent="0.35">
      <c r="A2402" s="8" t="s">
        <v>24</v>
      </c>
      <c r="B2402" s="33">
        <v>2022</v>
      </c>
      <c r="C2402" s="8" t="s">
        <v>25</v>
      </c>
      <c r="D2402" s="33">
        <v>34495.83</v>
      </c>
      <c r="E2402" s="34">
        <v>33564.300000000003</v>
      </c>
      <c r="F2402" s="34">
        <v>114.58</v>
      </c>
      <c r="G2402" s="34">
        <v>197.76</v>
      </c>
      <c r="H2402" s="34">
        <v>68.209999999999994</v>
      </c>
    </row>
    <row r="2403" spans="1:8" x14ac:dyDescent="0.35">
      <c r="A2403" s="8" t="s">
        <v>8</v>
      </c>
      <c r="B2403" s="33">
        <v>2020</v>
      </c>
      <c r="C2403" s="8" t="s">
        <v>9</v>
      </c>
      <c r="D2403" s="33">
        <v>23928.49</v>
      </c>
      <c r="E2403" s="34">
        <v>26048.11</v>
      </c>
      <c r="F2403" s="34">
        <v>37.299999999999997</v>
      </c>
      <c r="G2403" s="34">
        <v>208.87</v>
      </c>
      <c r="H2403" s="34">
        <v>45.58</v>
      </c>
    </row>
    <row r="2404" spans="1:8" x14ac:dyDescent="0.35">
      <c r="A2404" s="8" t="s">
        <v>16</v>
      </c>
      <c r="B2404" s="33">
        <v>2022</v>
      </c>
      <c r="C2404" s="8" t="s">
        <v>11</v>
      </c>
      <c r="D2404" s="33">
        <v>755.35</v>
      </c>
      <c r="E2404" s="34">
        <v>856.23</v>
      </c>
      <c r="F2404" s="34">
        <v>176.64</v>
      </c>
      <c r="G2404" s="34">
        <v>98.7</v>
      </c>
      <c r="H2404" s="34">
        <v>58.54</v>
      </c>
    </row>
    <row r="2405" spans="1:8" x14ac:dyDescent="0.35">
      <c r="A2405" s="8" t="s">
        <v>34</v>
      </c>
      <c r="B2405" s="33">
        <v>2022</v>
      </c>
      <c r="C2405" s="8" t="s">
        <v>22</v>
      </c>
      <c r="D2405" s="33">
        <v>7876.24</v>
      </c>
      <c r="E2405" s="34">
        <v>7870.43</v>
      </c>
      <c r="F2405" s="34">
        <v>198.28</v>
      </c>
      <c r="G2405" s="34">
        <v>1112.6099999999999</v>
      </c>
      <c r="H2405" s="34">
        <v>43.97</v>
      </c>
    </row>
    <row r="2406" spans="1:8" x14ac:dyDescent="0.35">
      <c r="A2406" s="8" t="s">
        <v>17</v>
      </c>
      <c r="B2406" s="33">
        <v>2024</v>
      </c>
      <c r="C2406" s="8" t="s">
        <v>15</v>
      </c>
      <c r="D2406" s="33">
        <v>39979.18</v>
      </c>
      <c r="E2406" s="34">
        <v>45547.1</v>
      </c>
      <c r="F2406" s="34">
        <v>57.75</v>
      </c>
      <c r="G2406" s="34">
        <v>615.36</v>
      </c>
      <c r="H2406" s="34">
        <v>59.99</v>
      </c>
    </row>
    <row r="2407" spans="1:8" x14ac:dyDescent="0.35">
      <c r="A2407" s="8" t="s">
        <v>17</v>
      </c>
      <c r="B2407" s="33">
        <v>2019</v>
      </c>
      <c r="C2407" s="8" t="s">
        <v>22</v>
      </c>
      <c r="D2407" s="33">
        <v>27301.63</v>
      </c>
      <c r="E2407" s="34">
        <v>26592.29</v>
      </c>
      <c r="F2407" s="34">
        <v>121.57</v>
      </c>
      <c r="G2407" s="34">
        <v>1136.17</v>
      </c>
      <c r="H2407" s="34">
        <v>40.22</v>
      </c>
    </row>
    <row r="2408" spans="1:8" x14ac:dyDescent="0.35">
      <c r="A2408" s="8" t="s">
        <v>35</v>
      </c>
      <c r="B2408" s="33">
        <v>2024</v>
      </c>
      <c r="C2408" s="8" t="s">
        <v>11</v>
      </c>
      <c r="D2408" s="33">
        <v>25805.54</v>
      </c>
      <c r="E2408" s="34">
        <v>20723.45</v>
      </c>
      <c r="F2408" s="34">
        <v>116.33</v>
      </c>
      <c r="G2408" s="34">
        <v>230.13</v>
      </c>
      <c r="H2408" s="34">
        <v>42.7</v>
      </c>
    </row>
    <row r="2409" spans="1:8" x14ac:dyDescent="0.35">
      <c r="A2409" s="8" t="s">
        <v>8</v>
      </c>
      <c r="B2409" s="33">
        <v>2018</v>
      </c>
      <c r="C2409" s="8" t="s">
        <v>11</v>
      </c>
      <c r="D2409" s="33">
        <v>29187.200000000001</v>
      </c>
      <c r="E2409" s="34">
        <v>29544.19</v>
      </c>
      <c r="F2409" s="34">
        <v>129.84</v>
      </c>
      <c r="G2409" s="34">
        <v>1291.92</v>
      </c>
      <c r="H2409" s="34">
        <v>54.07</v>
      </c>
    </row>
    <row r="2410" spans="1:8" x14ac:dyDescent="0.35">
      <c r="A2410" s="8" t="s">
        <v>18</v>
      </c>
      <c r="B2410" s="33">
        <v>2019</v>
      </c>
      <c r="C2410" s="8" t="s">
        <v>19</v>
      </c>
      <c r="D2410" s="33">
        <v>36139.919999999998</v>
      </c>
      <c r="E2410" s="34">
        <v>39445.089999999997</v>
      </c>
      <c r="F2410" s="34">
        <v>138.12</v>
      </c>
      <c r="G2410" s="34">
        <v>284.87</v>
      </c>
      <c r="H2410" s="34">
        <v>45.94</v>
      </c>
    </row>
    <row r="2411" spans="1:8" x14ac:dyDescent="0.35">
      <c r="A2411" s="8" t="s">
        <v>10</v>
      </c>
      <c r="B2411" s="33">
        <v>2021</v>
      </c>
      <c r="C2411" s="8" t="s">
        <v>9</v>
      </c>
      <c r="D2411" s="33">
        <v>29254.41</v>
      </c>
      <c r="E2411" s="34">
        <v>32371.66</v>
      </c>
      <c r="F2411" s="34">
        <v>166.33</v>
      </c>
      <c r="G2411" s="34">
        <v>476.27</v>
      </c>
      <c r="H2411" s="34">
        <v>60.48</v>
      </c>
    </row>
    <row r="2412" spans="1:8" x14ac:dyDescent="0.35">
      <c r="A2412" s="8" t="s">
        <v>33</v>
      </c>
      <c r="B2412" s="33">
        <v>2020</v>
      </c>
      <c r="C2412" s="8" t="s">
        <v>25</v>
      </c>
      <c r="D2412" s="33">
        <v>5358.44</v>
      </c>
      <c r="E2412" s="34">
        <v>4466.13</v>
      </c>
      <c r="F2412" s="34">
        <v>86.06</v>
      </c>
      <c r="G2412" s="34">
        <v>1058.57</v>
      </c>
      <c r="H2412" s="34">
        <v>48.32</v>
      </c>
    </row>
    <row r="2413" spans="1:8" x14ac:dyDescent="0.35">
      <c r="A2413" s="8" t="s">
        <v>32</v>
      </c>
      <c r="B2413" s="33">
        <v>2022</v>
      </c>
      <c r="C2413" s="8" t="s">
        <v>15</v>
      </c>
      <c r="D2413" s="33">
        <v>26200.53</v>
      </c>
      <c r="E2413" s="34">
        <v>29637.18</v>
      </c>
      <c r="F2413" s="34">
        <v>46.49</v>
      </c>
      <c r="G2413" s="34">
        <v>1237.8900000000001</v>
      </c>
      <c r="H2413" s="34">
        <v>57.5</v>
      </c>
    </row>
    <row r="2414" spans="1:8" x14ac:dyDescent="0.35">
      <c r="A2414" s="8" t="s">
        <v>35</v>
      </c>
      <c r="B2414" s="33">
        <v>2024</v>
      </c>
      <c r="C2414" s="8" t="s">
        <v>20</v>
      </c>
      <c r="D2414" s="33">
        <v>4939.41</v>
      </c>
      <c r="E2414" s="34">
        <v>4710.95</v>
      </c>
      <c r="F2414" s="34">
        <v>44.83</v>
      </c>
      <c r="G2414" s="34">
        <v>943.5</v>
      </c>
      <c r="H2414" s="34">
        <v>60.5</v>
      </c>
    </row>
    <row r="2415" spans="1:8" x14ac:dyDescent="0.35">
      <c r="A2415" s="8" t="s">
        <v>34</v>
      </c>
      <c r="B2415" s="33">
        <v>2020</v>
      </c>
      <c r="C2415" s="8" t="s">
        <v>19</v>
      </c>
      <c r="D2415" s="33">
        <v>43861.1</v>
      </c>
      <c r="E2415" s="34">
        <v>39486.639999999999</v>
      </c>
      <c r="F2415" s="34">
        <v>43.42</v>
      </c>
      <c r="G2415" s="34">
        <v>751.11</v>
      </c>
      <c r="H2415" s="34">
        <v>52.89</v>
      </c>
    </row>
    <row r="2416" spans="1:8" x14ac:dyDescent="0.35">
      <c r="A2416" s="8" t="s">
        <v>28</v>
      </c>
      <c r="B2416" s="33">
        <v>2023</v>
      </c>
      <c r="C2416" s="8" t="s">
        <v>22</v>
      </c>
      <c r="D2416" s="33">
        <v>1833.6</v>
      </c>
      <c r="E2416" s="34">
        <v>2054.64</v>
      </c>
      <c r="F2416" s="34">
        <v>64.53</v>
      </c>
      <c r="G2416" s="34">
        <v>1210.24</v>
      </c>
      <c r="H2416" s="34">
        <v>57.23</v>
      </c>
    </row>
    <row r="2417" spans="1:8" x14ac:dyDescent="0.35">
      <c r="A2417" s="8" t="s">
        <v>33</v>
      </c>
      <c r="B2417" s="33">
        <v>2021</v>
      </c>
      <c r="C2417" s="8" t="s">
        <v>13</v>
      </c>
      <c r="D2417" s="33">
        <v>5378.49</v>
      </c>
      <c r="E2417" s="34">
        <v>5466.76</v>
      </c>
      <c r="F2417" s="34">
        <v>168</v>
      </c>
      <c r="G2417" s="34">
        <v>674.89</v>
      </c>
      <c r="H2417" s="34">
        <v>56.81</v>
      </c>
    </row>
    <row r="2418" spans="1:8" x14ac:dyDescent="0.35">
      <c r="A2418" s="8" t="s">
        <v>33</v>
      </c>
      <c r="B2418" s="33">
        <v>2024</v>
      </c>
      <c r="C2418" s="8" t="s">
        <v>15</v>
      </c>
      <c r="D2418" s="33">
        <v>6142.25</v>
      </c>
      <c r="E2418" s="34">
        <v>6736.91</v>
      </c>
      <c r="F2418" s="34">
        <v>191.9</v>
      </c>
      <c r="G2418" s="34">
        <v>598.62</v>
      </c>
      <c r="H2418" s="34">
        <v>37.549999999999997</v>
      </c>
    </row>
    <row r="2419" spans="1:8" x14ac:dyDescent="0.35">
      <c r="A2419" s="8" t="s">
        <v>26</v>
      </c>
      <c r="B2419" s="33">
        <v>2019</v>
      </c>
      <c r="C2419" s="8" t="s">
        <v>22</v>
      </c>
      <c r="D2419" s="33">
        <v>46779.21</v>
      </c>
      <c r="E2419" s="34">
        <v>45308.93</v>
      </c>
      <c r="F2419" s="34">
        <v>122.27</v>
      </c>
      <c r="G2419" s="34">
        <v>1251.0999999999999</v>
      </c>
      <c r="H2419" s="34">
        <v>39.61</v>
      </c>
    </row>
    <row r="2420" spans="1:8" x14ac:dyDescent="0.35">
      <c r="A2420" s="8" t="s">
        <v>24</v>
      </c>
      <c r="B2420" s="33">
        <v>2018</v>
      </c>
      <c r="C2420" s="8" t="s">
        <v>19</v>
      </c>
      <c r="D2420" s="33">
        <v>6739.26</v>
      </c>
      <c r="E2420" s="34">
        <v>6362.37</v>
      </c>
      <c r="F2420" s="34">
        <v>38.08</v>
      </c>
      <c r="G2420" s="34">
        <v>362.85</v>
      </c>
      <c r="H2420" s="34">
        <v>46.55</v>
      </c>
    </row>
    <row r="2421" spans="1:8" x14ac:dyDescent="0.35">
      <c r="A2421" s="8" t="s">
        <v>28</v>
      </c>
      <c r="B2421" s="33">
        <v>2023</v>
      </c>
      <c r="C2421" s="8" t="s">
        <v>20</v>
      </c>
      <c r="D2421" s="33">
        <v>4160.38</v>
      </c>
      <c r="E2421" s="34">
        <v>4534.82</v>
      </c>
      <c r="F2421" s="34">
        <v>35.85</v>
      </c>
      <c r="G2421" s="34">
        <v>1361.06</v>
      </c>
      <c r="H2421" s="34">
        <v>47.91</v>
      </c>
    </row>
    <row r="2422" spans="1:8" x14ac:dyDescent="0.35">
      <c r="A2422" s="8" t="s">
        <v>28</v>
      </c>
      <c r="B2422" s="33">
        <v>2024</v>
      </c>
      <c r="C2422" s="8" t="s">
        <v>11</v>
      </c>
      <c r="D2422" s="33">
        <v>18217.73</v>
      </c>
      <c r="E2422" s="34">
        <v>16015.02</v>
      </c>
      <c r="F2422" s="34">
        <v>155.47999999999999</v>
      </c>
      <c r="G2422" s="34">
        <v>105.41</v>
      </c>
      <c r="H2422" s="34">
        <v>57.31</v>
      </c>
    </row>
    <row r="2423" spans="1:8" x14ac:dyDescent="0.35">
      <c r="A2423" s="8" t="s">
        <v>35</v>
      </c>
      <c r="B2423" s="33">
        <v>2021</v>
      </c>
      <c r="C2423" s="8" t="s">
        <v>25</v>
      </c>
      <c r="D2423" s="33">
        <v>8595.7999999999993</v>
      </c>
      <c r="E2423" s="34">
        <v>9306.2800000000007</v>
      </c>
      <c r="F2423" s="34">
        <v>135.63999999999999</v>
      </c>
      <c r="G2423" s="34">
        <v>45.73</v>
      </c>
      <c r="H2423" s="34">
        <v>63.15</v>
      </c>
    </row>
    <row r="2424" spans="1:8" x14ac:dyDescent="0.35">
      <c r="A2424" s="8" t="s">
        <v>23</v>
      </c>
      <c r="B2424" s="33">
        <v>2019</v>
      </c>
      <c r="C2424" s="8" t="s">
        <v>25</v>
      </c>
      <c r="D2424" s="33">
        <v>12460.3</v>
      </c>
      <c r="E2424" s="34">
        <v>11210.97</v>
      </c>
      <c r="F2424" s="34">
        <v>63.36</v>
      </c>
      <c r="G2424" s="34">
        <v>475.77</v>
      </c>
      <c r="H2424" s="34">
        <v>60.34</v>
      </c>
    </row>
    <row r="2425" spans="1:8" x14ac:dyDescent="0.35">
      <c r="A2425" s="8" t="s">
        <v>26</v>
      </c>
      <c r="B2425" s="33">
        <v>2023</v>
      </c>
      <c r="C2425" s="8" t="s">
        <v>19</v>
      </c>
      <c r="D2425" s="33">
        <v>2797.59</v>
      </c>
      <c r="E2425" s="34">
        <v>2471.7399999999998</v>
      </c>
      <c r="F2425" s="34">
        <v>59.14</v>
      </c>
      <c r="G2425" s="34">
        <v>786.59</v>
      </c>
      <c r="H2425" s="34">
        <v>47.63</v>
      </c>
    </row>
    <row r="2426" spans="1:8" x14ac:dyDescent="0.35">
      <c r="A2426" s="8" t="s">
        <v>24</v>
      </c>
      <c r="B2426" s="33">
        <v>2018</v>
      </c>
      <c r="C2426" s="8" t="s">
        <v>20</v>
      </c>
      <c r="D2426" s="33">
        <v>47907.54</v>
      </c>
      <c r="E2426" s="34">
        <v>40900.14</v>
      </c>
      <c r="F2426" s="34">
        <v>82.34</v>
      </c>
      <c r="G2426" s="34">
        <v>1101.75</v>
      </c>
      <c r="H2426" s="34">
        <v>46.08</v>
      </c>
    </row>
    <row r="2427" spans="1:8" x14ac:dyDescent="0.35">
      <c r="A2427" s="8" t="s">
        <v>28</v>
      </c>
      <c r="B2427" s="33">
        <v>2024</v>
      </c>
      <c r="C2427" s="8" t="s">
        <v>19</v>
      </c>
      <c r="D2427" s="33">
        <v>30966.7</v>
      </c>
      <c r="E2427" s="34">
        <v>26421</v>
      </c>
      <c r="F2427" s="34">
        <v>84.97</v>
      </c>
      <c r="G2427" s="34">
        <v>333.78</v>
      </c>
      <c r="H2427" s="34">
        <v>48.28</v>
      </c>
    </row>
    <row r="2428" spans="1:8" x14ac:dyDescent="0.35">
      <c r="A2428" s="8" t="s">
        <v>26</v>
      </c>
      <c r="B2428" s="33">
        <v>2024</v>
      </c>
      <c r="C2428" s="8" t="s">
        <v>13</v>
      </c>
      <c r="D2428" s="33">
        <v>11294.47</v>
      </c>
      <c r="E2428" s="34">
        <v>12771.33</v>
      </c>
      <c r="F2428" s="34">
        <v>96.39</v>
      </c>
      <c r="G2428" s="34">
        <v>1131.71</v>
      </c>
      <c r="H2428" s="34">
        <v>68.150000000000006</v>
      </c>
    </row>
    <row r="2429" spans="1:8" x14ac:dyDescent="0.35">
      <c r="A2429" s="8" t="s">
        <v>30</v>
      </c>
      <c r="B2429" s="33">
        <v>2022</v>
      </c>
      <c r="C2429" s="8" t="s">
        <v>22</v>
      </c>
      <c r="D2429" s="33">
        <v>47286.8</v>
      </c>
      <c r="E2429" s="34">
        <v>41615.040000000001</v>
      </c>
      <c r="F2429" s="34">
        <v>31.9</v>
      </c>
      <c r="G2429" s="34">
        <v>1333.97</v>
      </c>
      <c r="H2429" s="34">
        <v>47.01</v>
      </c>
    </row>
    <row r="2430" spans="1:8" x14ac:dyDescent="0.35">
      <c r="A2430" s="8" t="s">
        <v>33</v>
      </c>
      <c r="B2430" s="33">
        <v>2020</v>
      </c>
      <c r="C2430" s="8" t="s">
        <v>20</v>
      </c>
      <c r="D2430" s="33">
        <v>14868.54</v>
      </c>
      <c r="E2430" s="34">
        <v>16315.6</v>
      </c>
      <c r="F2430" s="34">
        <v>106.98</v>
      </c>
      <c r="G2430" s="34">
        <v>1122.5999999999999</v>
      </c>
      <c r="H2430" s="34">
        <v>48.89</v>
      </c>
    </row>
    <row r="2431" spans="1:8" x14ac:dyDescent="0.35">
      <c r="A2431" s="8" t="s">
        <v>21</v>
      </c>
      <c r="B2431" s="33">
        <v>2021</v>
      </c>
      <c r="C2431" s="8" t="s">
        <v>22</v>
      </c>
      <c r="D2431" s="33">
        <v>26108.71</v>
      </c>
      <c r="E2431" s="34">
        <v>24989.03</v>
      </c>
      <c r="F2431" s="34">
        <v>174.38</v>
      </c>
      <c r="G2431" s="34">
        <v>989.12</v>
      </c>
      <c r="H2431" s="34">
        <v>36.07</v>
      </c>
    </row>
    <row r="2432" spans="1:8" x14ac:dyDescent="0.35">
      <c r="A2432" s="8" t="s">
        <v>12</v>
      </c>
      <c r="B2432" s="33">
        <v>2020</v>
      </c>
      <c r="C2432" s="8" t="s">
        <v>25</v>
      </c>
      <c r="D2432" s="33">
        <v>37792.370000000003</v>
      </c>
      <c r="E2432" s="34">
        <v>32403.200000000001</v>
      </c>
      <c r="F2432" s="34">
        <v>20.3</v>
      </c>
      <c r="G2432" s="34">
        <v>984.9</v>
      </c>
      <c r="H2432" s="34">
        <v>65.86</v>
      </c>
    </row>
    <row r="2433" spans="1:8" x14ac:dyDescent="0.35">
      <c r="A2433" s="8" t="s">
        <v>27</v>
      </c>
      <c r="B2433" s="33">
        <v>2020</v>
      </c>
      <c r="C2433" s="8" t="s">
        <v>11</v>
      </c>
      <c r="D2433" s="33">
        <v>29776.58</v>
      </c>
      <c r="E2433" s="34">
        <v>25132.16</v>
      </c>
      <c r="F2433" s="34">
        <v>120.54</v>
      </c>
      <c r="G2433" s="34">
        <v>251.55</v>
      </c>
      <c r="H2433" s="34">
        <v>60.49</v>
      </c>
    </row>
    <row r="2434" spans="1:8" x14ac:dyDescent="0.35">
      <c r="A2434" s="8" t="s">
        <v>17</v>
      </c>
      <c r="B2434" s="33">
        <v>2021</v>
      </c>
      <c r="C2434" s="8" t="s">
        <v>20</v>
      </c>
      <c r="D2434" s="33">
        <v>33847.53</v>
      </c>
      <c r="E2434" s="34">
        <v>27732.49</v>
      </c>
      <c r="F2434" s="34">
        <v>128.69999999999999</v>
      </c>
      <c r="G2434" s="34">
        <v>752.68</v>
      </c>
      <c r="H2434" s="34">
        <v>54.4</v>
      </c>
    </row>
    <row r="2435" spans="1:8" x14ac:dyDescent="0.35">
      <c r="A2435" s="8" t="s">
        <v>29</v>
      </c>
      <c r="B2435" s="33">
        <v>2020</v>
      </c>
      <c r="C2435" s="8" t="s">
        <v>20</v>
      </c>
      <c r="D2435" s="33">
        <v>35478.26</v>
      </c>
      <c r="E2435" s="34">
        <v>32051.74</v>
      </c>
      <c r="F2435" s="34">
        <v>62.91</v>
      </c>
      <c r="G2435" s="34">
        <v>1342.27</v>
      </c>
      <c r="H2435" s="34">
        <v>47.07</v>
      </c>
    </row>
    <row r="2436" spans="1:8" x14ac:dyDescent="0.35">
      <c r="A2436" s="8" t="s">
        <v>14</v>
      </c>
      <c r="B2436" s="33">
        <v>2020</v>
      </c>
      <c r="C2436" s="8" t="s">
        <v>20</v>
      </c>
      <c r="D2436" s="33">
        <v>35114.25</v>
      </c>
      <c r="E2436" s="34">
        <v>33799.51</v>
      </c>
      <c r="F2436" s="34">
        <v>121.65</v>
      </c>
      <c r="G2436" s="34">
        <v>524.52</v>
      </c>
      <c r="H2436" s="34">
        <v>42.63</v>
      </c>
    </row>
    <row r="2437" spans="1:8" x14ac:dyDescent="0.35">
      <c r="A2437" s="8" t="s">
        <v>27</v>
      </c>
      <c r="B2437" s="33">
        <v>2024</v>
      </c>
      <c r="C2437" s="8" t="s">
        <v>13</v>
      </c>
      <c r="D2437" s="33">
        <v>10844.82</v>
      </c>
      <c r="E2437" s="34">
        <v>11493.09</v>
      </c>
      <c r="F2437" s="34">
        <v>136.83000000000001</v>
      </c>
      <c r="G2437" s="34">
        <v>253.35</v>
      </c>
      <c r="H2437" s="34">
        <v>64.22</v>
      </c>
    </row>
    <row r="2438" spans="1:8" x14ac:dyDescent="0.35">
      <c r="A2438" s="8" t="s">
        <v>29</v>
      </c>
      <c r="B2438" s="33">
        <v>2024</v>
      </c>
      <c r="C2438" s="8" t="s">
        <v>20</v>
      </c>
      <c r="D2438" s="33">
        <v>39590.67</v>
      </c>
      <c r="E2438" s="34">
        <v>40289.660000000003</v>
      </c>
      <c r="F2438" s="34">
        <v>91.65</v>
      </c>
      <c r="G2438" s="34">
        <v>211.41</v>
      </c>
      <c r="H2438" s="34">
        <v>51.45</v>
      </c>
    </row>
    <row r="2439" spans="1:8" x14ac:dyDescent="0.35">
      <c r="A2439" s="8" t="s">
        <v>29</v>
      </c>
      <c r="B2439" s="33">
        <v>2021</v>
      </c>
      <c r="C2439" s="8" t="s">
        <v>11</v>
      </c>
      <c r="D2439" s="33">
        <v>33519.550000000003</v>
      </c>
      <c r="E2439" s="34">
        <v>37140.03</v>
      </c>
      <c r="F2439" s="34">
        <v>78.84</v>
      </c>
      <c r="G2439" s="34">
        <v>577.28</v>
      </c>
      <c r="H2439" s="34">
        <v>40.99</v>
      </c>
    </row>
    <row r="2440" spans="1:8" x14ac:dyDescent="0.35">
      <c r="A2440" s="8" t="s">
        <v>24</v>
      </c>
      <c r="B2440" s="33">
        <v>2019</v>
      </c>
      <c r="C2440" s="8" t="s">
        <v>9</v>
      </c>
      <c r="D2440" s="33">
        <v>31286.33</v>
      </c>
      <c r="E2440" s="34">
        <v>30230.48</v>
      </c>
      <c r="F2440" s="34">
        <v>176.42</v>
      </c>
      <c r="G2440" s="34">
        <v>745.68</v>
      </c>
      <c r="H2440" s="34">
        <v>36.950000000000003</v>
      </c>
    </row>
    <row r="2441" spans="1:8" x14ac:dyDescent="0.35">
      <c r="A2441" s="8" t="s">
        <v>17</v>
      </c>
      <c r="B2441" s="33">
        <v>2018</v>
      </c>
      <c r="C2441" s="8" t="s">
        <v>19</v>
      </c>
      <c r="D2441" s="33">
        <v>34407.699999999997</v>
      </c>
      <c r="E2441" s="34">
        <v>32250.86</v>
      </c>
      <c r="F2441" s="34">
        <v>130.36000000000001</v>
      </c>
      <c r="G2441" s="34">
        <v>1092.23</v>
      </c>
      <c r="H2441" s="34">
        <v>44.54</v>
      </c>
    </row>
    <row r="2442" spans="1:8" x14ac:dyDescent="0.35">
      <c r="A2442" s="8" t="s">
        <v>18</v>
      </c>
      <c r="B2442" s="33">
        <v>2021</v>
      </c>
      <c r="C2442" s="8" t="s">
        <v>25</v>
      </c>
      <c r="D2442" s="33">
        <v>15441.34</v>
      </c>
      <c r="E2442" s="34">
        <v>15527.29</v>
      </c>
      <c r="F2442" s="34">
        <v>162.4</v>
      </c>
      <c r="G2442" s="34">
        <v>316.61</v>
      </c>
      <c r="H2442" s="34">
        <v>32.119999999999997</v>
      </c>
    </row>
    <row r="2443" spans="1:8" x14ac:dyDescent="0.35">
      <c r="A2443" s="8" t="s">
        <v>23</v>
      </c>
      <c r="B2443" s="33">
        <v>2018</v>
      </c>
      <c r="C2443" s="8" t="s">
        <v>15</v>
      </c>
      <c r="D2443" s="33">
        <v>10770.99</v>
      </c>
      <c r="E2443" s="34">
        <v>11922.17</v>
      </c>
      <c r="F2443" s="34">
        <v>130.51</v>
      </c>
      <c r="G2443" s="34">
        <v>204.07</v>
      </c>
      <c r="H2443" s="34">
        <v>43.42</v>
      </c>
    </row>
    <row r="2444" spans="1:8" x14ac:dyDescent="0.35">
      <c r="A2444" s="8" t="s">
        <v>32</v>
      </c>
      <c r="B2444" s="33">
        <v>2018</v>
      </c>
      <c r="C2444" s="8" t="s">
        <v>15</v>
      </c>
      <c r="D2444" s="33">
        <v>4273.51</v>
      </c>
      <c r="E2444" s="34">
        <v>4600.9799999999996</v>
      </c>
      <c r="F2444" s="34">
        <v>161.32</v>
      </c>
      <c r="G2444" s="34">
        <v>125.45</v>
      </c>
      <c r="H2444" s="34">
        <v>31.28</v>
      </c>
    </row>
    <row r="2445" spans="1:8" x14ac:dyDescent="0.35">
      <c r="A2445" s="8" t="s">
        <v>23</v>
      </c>
      <c r="B2445" s="33">
        <v>2018</v>
      </c>
      <c r="C2445" s="8" t="s">
        <v>15</v>
      </c>
      <c r="D2445" s="33">
        <v>14960.97</v>
      </c>
      <c r="E2445" s="34">
        <v>16460.240000000002</v>
      </c>
      <c r="F2445" s="34">
        <v>94.82</v>
      </c>
      <c r="G2445" s="34">
        <v>1185.45</v>
      </c>
      <c r="H2445" s="34">
        <v>47.19</v>
      </c>
    </row>
    <row r="2446" spans="1:8" x14ac:dyDescent="0.35">
      <c r="A2446" s="8" t="s">
        <v>14</v>
      </c>
      <c r="B2446" s="33">
        <v>2021</v>
      </c>
      <c r="C2446" s="8" t="s">
        <v>15</v>
      </c>
      <c r="D2446" s="33">
        <v>1313.25</v>
      </c>
      <c r="E2446" s="34">
        <v>1494.88</v>
      </c>
      <c r="F2446" s="34">
        <v>89.91</v>
      </c>
      <c r="G2446" s="34">
        <v>497.13</v>
      </c>
      <c r="H2446" s="34">
        <v>45.36</v>
      </c>
    </row>
    <row r="2447" spans="1:8" x14ac:dyDescent="0.35">
      <c r="A2447" s="8" t="s">
        <v>18</v>
      </c>
      <c r="B2447" s="33">
        <v>2024</v>
      </c>
      <c r="C2447" s="8" t="s">
        <v>9</v>
      </c>
      <c r="D2447" s="33">
        <v>25000.06</v>
      </c>
      <c r="E2447" s="34">
        <v>24375.61</v>
      </c>
      <c r="F2447" s="34">
        <v>63.9</v>
      </c>
      <c r="G2447" s="34">
        <v>1311.95</v>
      </c>
      <c r="H2447" s="34">
        <v>38.130000000000003</v>
      </c>
    </row>
    <row r="2448" spans="1:8" x14ac:dyDescent="0.35">
      <c r="A2448" s="8" t="s">
        <v>14</v>
      </c>
      <c r="B2448" s="33">
        <v>2023</v>
      </c>
      <c r="C2448" s="8" t="s">
        <v>25</v>
      </c>
      <c r="D2448" s="33">
        <v>19860.939999999999</v>
      </c>
      <c r="E2448" s="34">
        <v>18002.13</v>
      </c>
      <c r="F2448" s="34">
        <v>197.47</v>
      </c>
      <c r="G2448" s="34">
        <v>1281.77</v>
      </c>
      <c r="H2448" s="34">
        <v>49.06</v>
      </c>
    </row>
    <row r="2449" spans="1:8" x14ac:dyDescent="0.35">
      <c r="A2449" s="8" t="s">
        <v>16</v>
      </c>
      <c r="B2449" s="33">
        <v>2018</v>
      </c>
      <c r="C2449" s="8" t="s">
        <v>20</v>
      </c>
      <c r="D2449" s="33">
        <v>10529.83</v>
      </c>
      <c r="E2449" s="34">
        <v>10207.94</v>
      </c>
      <c r="F2449" s="34">
        <v>123.53</v>
      </c>
      <c r="G2449" s="34">
        <v>1289.5899999999999</v>
      </c>
      <c r="H2449" s="34">
        <v>42</v>
      </c>
    </row>
    <row r="2450" spans="1:8" x14ac:dyDescent="0.35">
      <c r="A2450" s="8" t="s">
        <v>14</v>
      </c>
      <c r="B2450" s="33">
        <v>2024</v>
      </c>
      <c r="C2450" s="8" t="s">
        <v>9</v>
      </c>
      <c r="D2450" s="33">
        <v>10476.49</v>
      </c>
      <c r="E2450" s="34">
        <v>11197.17</v>
      </c>
      <c r="F2450" s="34">
        <v>129.51</v>
      </c>
      <c r="G2450" s="34">
        <v>543.04999999999995</v>
      </c>
      <c r="H2450" s="34">
        <v>38.770000000000003</v>
      </c>
    </row>
    <row r="2451" spans="1:8" x14ac:dyDescent="0.35">
      <c r="A2451" s="8" t="s">
        <v>21</v>
      </c>
      <c r="B2451" s="33">
        <v>2019</v>
      </c>
      <c r="C2451" s="8" t="s">
        <v>25</v>
      </c>
      <c r="D2451" s="33">
        <v>13316.16</v>
      </c>
      <c r="E2451" s="34">
        <v>11647.55</v>
      </c>
      <c r="F2451" s="34">
        <v>144.88999999999999</v>
      </c>
      <c r="G2451" s="34">
        <v>898.32</v>
      </c>
      <c r="H2451" s="34">
        <v>32.340000000000003</v>
      </c>
    </row>
    <row r="2452" spans="1:8" x14ac:dyDescent="0.35">
      <c r="A2452" s="8" t="s">
        <v>8</v>
      </c>
      <c r="B2452" s="33">
        <v>2023</v>
      </c>
      <c r="C2452" s="8" t="s">
        <v>9</v>
      </c>
      <c r="D2452" s="33">
        <v>45663.39</v>
      </c>
      <c r="E2452" s="34">
        <v>52305.81</v>
      </c>
      <c r="F2452" s="34">
        <v>26.76</v>
      </c>
      <c r="G2452" s="34">
        <v>521.62</v>
      </c>
      <c r="H2452" s="34">
        <v>59.78</v>
      </c>
    </row>
    <row r="2453" spans="1:8" x14ac:dyDescent="0.35">
      <c r="A2453" s="8" t="s">
        <v>28</v>
      </c>
      <c r="B2453" s="33">
        <v>2020</v>
      </c>
      <c r="C2453" s="8" t="s">
        <v>11</v>
      </c>
      <c r="D2453" s="33">
        <v>4142.66</v>
      </c>
      <c r="E2453" s="34">
        <v>4272.1099999999997</v>
      </c>
      <c r="F2453" s="34">
        <v>110.01</v>
      </c>
      <c r="G2453" s="34">
        <v>340.95</v>
      </c>
      <c r="H2453" s="34">
        <v>39.979999999999997</v>
      </c>
    </row>
    <row r="2454" spans="1:8" x14ac:dyDescent="0.35">
      <c r="A2454" s="8" t="s">
        <v>24</v>
      </c>
      <c r="B2454" s="33">
        <v>2020</v>
      </c>
      <c r="C2454" s="8" t="s">
        <v>22</v>
      </c>
      <c r="D2454" s="33">
        <v>5599.71</v>
      </c>
      <c r="E2454" s="34">
        <v>6451.73</v>
      </c>
      <c r="F2454" s="34">
        <v>32.56</v>
      </c>
      <c r="G2454" s="34">
        <v>633.39</v>
      </c>
      <c r="H2454" s="34">
        <v>53.16</v>
      </c>
    </row>
    <row r="2455" spans="1:8" x14ac:dyDescent="0.35">
      <c r="A2455" s="8" t="s">
        <v>24</v>
      </c>
      <c r="B2455" s="33">
        <v>2018</v>
      </c>
      <c r="C2455" s="8" t="s">
        <v>19</v>
      </c>
      <c r="D2455" s="33">
        <v>36810.089999999997</v>
      </c>
      <c r="E2455" s="34">
        <v>38564.99</v>
      </c>
      <c r="F2455" s="34">
        <v>54.73</v>
      </c>
      <c r="G2455" s="34">
        <v>1261.33</v>
      </c>
      <c r="H2455" s="34">
        <v>50.71</v>
      </c>
    </row>
    <row r="2456" spans="1:8" x14ac:dyDescent="0.35">
      <c r="A2456" s="8" t="s">
        <v>31</v>
      </c>
      <c r="B2456" s="33">
        <v>2023</v>
      </c>
      <c r="C2456" s="8" t="s">
        <v>20</v>
      </c>
      <c r="D2456" s="33">
        <v>8411.76</v>
      </c>
      <c r="E2456" s="34">
        <v>8059.49</v>
      </c>
      <c r="F2456" s="34">
        <v>73.430000000000007</v>
      </c>
      <c r="G2456" s="34">
        <v>475.88</v>
      </c>
      <c r="H2456" s="34">
        <v>51.85</v>
      </c>
    </row>
    <row r="2457" spans="1:8" x14ac:dyDescent="0.35">
      <c r="A2457" s="8" t="s">
        <v>27</v>
      </c>
      <c r="B2457" s="33">
        <v>2024</v>
      </c>
      <c r="C2457" s="8" t="s">
        <v>20</v>
      </c>
      <c r="D2457" s="33">
        <v>23330.7</v>
      </c>
      <c r="E2457" s="34">
        <v>24990.560000000001</v>
      </c>
      <c r="F2457" s="34">
        <v>104.52</v>
      </c>
      <c r="G2457" s="34">
        <v>135.38999999999999</v>
      </c>
      <c r="H2457" s="34">
        <v>34.14</v>
      </c>
    </row>
    <row r="2458" spans="1:8" x14ac:dyDescent="0.35">
      <c r="A2458" s="8" t="s">
        <v>27</v>
      </c>
      <c r="B2458" s="33">
        <v>2019</v>
      </c>
      <c r="C2458" s="8" t="s">
        <v>15</v>
      </c>
      <c r="D2458" s="33">
        <v>15867.24</v>
      </c>
      <c r="E2458" s="34">
        <v>16358.67</v>
      </c>
      <c r="F2458" s="34">
        <v>160.22</v>
      </c>
      <c r="G2458" s="34">
        <v>604.54999999999995</v>
      </c>
      <c r="H2458" s="34">
        <v>31.21</v>
      </c>
    </row>
    <row r="2459" spans="1:8" x14ac:dyDescent="0.35">
      <c r="A2459" s="8" t="s">
        <v>12</v>
      </c>
      <c r="B2459" s="33">
        <v>2024</v>
      </c>
      <c r="C2459" s="8" t="s">
        <v>22</v>
      </c>
      <c r="D2459" s="33">
        <v>33824.82</v>
      </c>
      <c r="E2459" s="34">
        <v>37275.06</v>
      </c>
      <c r="F2459" s="34">
        <v>151.76</v>
      </c>
      <c r="G2459" s="34">
        <v>608.36</v>
      </c>
      <c r="H2459" s="34">
        <v>41.68</v>
      </c>
    </row>
    <row r="2460" spans="1:8" x14ac:dyDescent="0.35">
      <c r="A2460" s="8" t="s">
        <v>34</v>
      </c>
      <c r="B2460" s="33">
        <v>2021</v>
      </c>
      <c r="C2460" s="8" t="s">
        <v>25</v>
      </c>
      <c r="D2460" s="33">
        <v>31018.44</v>
      </c>
      <c r="E2460" s="34">
        <v>31061.98</v>
      </c>
      <c r="F2460" s="34">
        <v>70.3</v>
      </c>
      <c r="G2460" s="34">
        <v>1223.5</v>
      </c>
      <c r="H2460" s="34">
        <v>38.36</v>
      </c>
    </row>
    <row r="2461" spans="1:8" x14ac:dyDescent="0.35">
      <c r="A2461" s="8" t="s">
        <v>10</v>
      </c>
      <c r="B2461" s="33">
        <v>2024</v>
      </c>
      <c r="C2461" s="8" t="s">
        <v>19</v>
      </c>
      <c r="D2461" s="33">
        <v>33443.550000000003</v>
      </c>
      <c r="E2461" s="34">
        <v>26894.7</v>
      </c>
      <c r="F2461" s="34">
        <v>118.46</v>
      </c>
      <c r="G2461" s="34">
        <v>170.33</v>
      </c>
      <c r="H2461" s="34">
        <v>68.37</v>
      </c>
    </row>
    <row r="2462" spans="1:8" x14ac:dyDescent="0.35">
      <c r="A2462" s="8" t="s">
        <v>34</v>
      </c>
      <c r="B2462" s="33">
        <v>2023</v>
      </c>
      <c r="C2462" s="8" t="s">
        <v>11</v>
      </c>
      <c r="D2462" s="33">
        <v>40030.58</v>
      </c>
      <c r="E2462" s="34">
        <v>42681.97</v>
      </c>
      <c r="F2462" s="34">
        <v>62.25</v>
      </c>
      <c r="G2462" s="34">
        <v>1202.78</v>
      </c>
      <c r="H2462" s="34">
        <v>55.35</v>
      </c>
    </row>
    <row r="2463" spans="1:8" x14ac:dyDescent="0.35">
      <c r="A2463" s="8" t="s">
        <v>31</v>
      </c>
      <c r="B2463" s="33">
        <v>2024</v>
      </c>
      <c r="C2463" s="8" t="s">
        <v>15</v>
      </c>
      <c r="D2463" s="33">
        <v>25338.81</v>
      </c>
      <c r="E2463" s="34">
        <v>28773.74</v>
      </c>
      <c r="F2463" s="34">
        <v>61.82</v>
      </c>
      <c r="G2463" s="34">
        <v>697.92</v>
      </c>
      <c r="H2463" s="34">
        <v>66.87</v>
      </c>
    </row>
    <row r="2464" spans="1:8" x14ac:dyDescent="0.35">
      <c r="A2464" s="8" t="s">
        <v>18</v>
      </c>
      <c r="B2464" s="33">
        <v>2022</v>
      </c>
      <c r="C2464" s="8" t="s">
        <v>11</v>
      </c>
      <c r="D2464" s="33">
        <v>4738.62</v>
      </c>
      <c r="E2464" s="34">
        <v>5043.42</v>
      </c>
      <c r="F2464" s="34">
        <v>99.09</v>
      </c>
      <c r="G2464" s="34">
        <v>629.72</v>
      </c>
      <c r="H2464" s="34">
        <v>38.119999999999997</v>
      </c>
    </row>
    <row r="2465" spans="1:8" x14ac:dyDescent="0.35">
      <c r="A2465" s="8" t="s">
        <v>8</v>
      </c>
      <c r="B2465" s="33">
        <v>2021</v>
      </c>
      <c r="C2465" s="8" t="s">
        <v>25</v>
      </c>
      <c r="D2465" s="33">
        <v>41477.870000000003</v>
      </c>
      <c r="E2465" s="34">
        <v>37213.440000000002</v>
      </c>
      <c r="F2465" s="34">
        <v>138.22999999999999</v>
      </c>
      <c r="G2465" s="34">
        <v>1235.8499999999999</v>
      </c>
      <c r="H2465" s="34">
        <v>39.81</v>
      </c>
    </row>
    <row r="2466" spans="1:8" x14ac:dyDescent="0.35">
      <c r="A2466" s="8" t="s">
        <v>32</v>
      </c>
      <c r="B2466" s="33">
        <v>2022</v>
      </c>
      <c r="C2466" s="8" t="s">
        <v>9</v>
      </c>
      <c r="D2466" s="33">
        <v>20168.3</v>
      </c>
      <c r="E2466" s="34">
        <v>23300.52</v>
      </c>
      <c r="F2466" s="34">
        <v>150.91</v>
      </c>
      <c r="G2466" s="34">
        <v>941.01</v>
      </c>
      <c r="H2466" s="34">
        <v>68.16</v>
      </c>
    </row>
    <row r="2467" spans="1:8" x14ac:dyDescent="0.35">
      <c r="A2467" s="8" t="s">
        <v>24</v>
      </c>
      <c r="B2467" s="33">
        <v>2023</v>
      </c>
      <c r="C2467" s="8" t="s">
        <v>15</v>
      </c>
      <c r="D2467" s="33">
        <v>35957.360000000001</v>
      </c>
      <c r="E2467" s="34">
        <v>41729.4</v>
      </c>
      <c r="F2467" s="34">
        <v>198.7</v>
      </c>
      <c r="G2467" s="34">
        <v>224.1</v>
      </c>
      <c r="H2467" s="34">
        <v>66.3</v>
      </c>
    </row>
    <row r="2468" spans="1:8" x14ac:dyDescent="0.35">
      <c r="A2468" s="8" t="s">
        <v>17</v>
      </c>
      <c r="B2468" s="33">
        <v>2023</v>
      </c>
      <c r="C2468" s="8" t="s">
        <v>22</v>
      </c>
      <c r="D2468" s="33">
        <v>34737.440000000002</v>
      </c>
      <c r="E2468" s="34">
        <v>36898.57</v>
      </c>
      <c r="F2468" s="34">
        <v>156.25</v>
      </c>
      <c r="G2468" s="34">
        <v>347.41</v>
      </c>
      <c r="H2468" s="34">
        <v>36.67</v>
      </c>
    </row>
    <row r="2469" spans="1:8" x14ac:dyDescent="0.35">
      <c r="A2469" s="8" t="s">
        <v>26</v>
      </c>
      <c r="B2469" s="33">
        <v>2023</v>
      </c>
      <c r="C2469" s="8" t="s">
        <v>19</v>
      </c>
      <c r="D2469" s="33">
        <v>832.45</v>
      </c>
      <c r="E2469" s="34">
        <v>735.25</v>
      </c>
      <c r="F2469" s="34">
        <v>98.17</v>
      </c>
      <c r="G2469" s="34">
        <v>718.86</v>
      </c>
      <c r="H2469" s="34">
        <v>43.76</v>
      </c>
    </row>
    <row r="2470" spans="1:8" x14ac:dyDescent="0.35">
      <c r="A2470" s="8" t="s">
        <v>29</v>
      </c>
      <c r="B2470" s="33">
        <v>2020</v>
      </c>
      <c r="C2470" s="8" t="s">
        <v>13</v>
      </c>
      <c r="D2470" s="33">
        <v>8577.52</v>
      </c>
      <c r="E2470" s="34">
        <v>6977.24</v>
      </c>
      <c r="F2470" s="34">
        <v>43.44</v>
      </c>
      <c r="G2470" s="34">
        <v>1170.83</v>
      </c>
      <c r="H2470" s="34">
        <v>50.57</v>
      </c>
    </row>
    <row r="2471" spans="1:8" x14ac:dyDescent="0.35">
      <c r="A2471" s="8" t="s">
        <v>35</v>
      </c>
      <c r="B2471" s="33">
        <v>2018</v>
      </c>
      <c r="C2471" s="8" t="s">
        <v>20</v>
      </c>
      <c r="D2471" s="33">
        <v>19266.63</v>
      </c>
      <c r="E2471" s="34">
        <v>17842.48</v>
      </c>
      <c r="F2471" s="34">
        <v>193.14</v>
      </c>
      <c r="G2471" s="34">
        <v>178.92</v>
      </c>
      <c r="H2471" s="34">
        <v>56.07</v>
      </c>
    </row>
    <row r="2472" spans="1:8" x14ac:dyDescent="0.35">
      <c r="A2472" s="8" t="s">
        <v>8</v>
      </c>
      <c r="B2472" s="33">
        <v>2024</v>
      </c>
      <c r="C2472" s="8" t="s">
        <v>20</v>
      </c>
      <c r="D2472" s="33">
        <v>7890.78</v>
      </c>
      <c r="E2472" s="34">
        <v>9058.16</v>
      </c>
      <c r="F2472" s="34">
        <v>115.83</v>
      </c>
      <c r="G2472" s="34">
        <v>812.29</v>
      </c>
      <c r="H2472" s="34">
        <v>39.409999999999997</v>
      </c>
    </row>
    <row r="2473" spans="1:8" x14ac:dyDescent="0.35">
      <c r="A2473" s="8" t="s">
        <v>31</v>
      </c>
      <c r="B2473" s="33">
        <v>2021</v>
      </c>
      <c r="C2473" s="8" t="s">
        <v>11</v>
      </c>
      <c r="D2473" s="33">
        <v>30048.240000000002</v>
      </c>
      <c r="E2473" s="34">
        <v>25327.89</v>
      </c>
      <c r="F2473" s="34">
        <v>138.25</v>
      </c>
      <c r="G2473" s="34">
        <v>750.29</v>
      </c>
      <c r="H2473" s="34">
        <v>64.22</v>
      </c>
    </row>
    <row r="2474" spans="1:8" x14ac:dyDescent="0.35">
      <c r="A2474" s="8" t="s">
        <v>16</v>
      </c>
      <c r="B2474" s="33">
        <v>2022</v>
      </c>
      <c r="C2474" s="8" t="s">
        <v>25</v>
      </c>
      <c r="D2474" s="33">
        <v>14091.09</v>
      </c>
      <c r="E2474" s="34">
        <v>13971.36</v>
      </c>
      <c r="F2474" s="34">
        <v>167.9</v>
      </c>
      <c r="G2474" s="34">
        <v>899.81</v>
      </c>
      <c r="H2474" s="34">
        <v>49.07</v>
      </c>
    </row>
    <row r="2475" spans="1:8" x14ac:dyDescent="0.35">
      <c r="A2475" s="8" t="s">
        <v>26</v>
      </c>
      <c r="B2475" s="33">
        <v>2024</v>
      </c>
      <c r="C2475" s="8" t="s">
        <v>11</v>
      </c>
      <c r="D2475" s="33">
        <v>8845.75</v>
      </c>
      <c r="E2475" s="34">
        <v>8869.07</v>
      </c>
      <c r="F2475" s="34">
        <v>130.81</v>
      </c>
      <c r="G2475" s="34">
        <v>1133.9100000000001</v>
      </c>
      <c r="H2475" s="34">
        <v>35.450000000000003</v>
      </c>
    </row>
    <row r="2476" spans="1:8" x14ac:dyDescent="0.35">
      <c r="A2476" s="8" t="s">
        <v>16</v>
      </c>
      <c r="B2476" s="33">
        <v>2018</v>
      </c>
      <c r="C2476" s="8" t="s">
        <v>25</v>
      </c>
      <c r="D2476" s="33">
        <v>37248.639999999999</v>
      </c>
      <c r="E2476" s="34">
        <v>38981.4</v>
      </c>
      <c r="F2476" s="34">
        <v>144.28</v>
      </c>
      <c r="G2476" s="34">
        <v>534.54</v>
      </c>
      <c r="H2476" s="34">
        <v>55.15</v>
      </c>
    </row>
    <row r="2477" spans="1:8" x14ac:dyDescent="0.35">
      <c r="A2477" s="8" t="s">
        <v>35</v>
      </c>
      <c r="B2477" s="33">
        <v>2020</v>
      </c>
      <c r="C2477" s="8" t="s">
        <v>19</v>
      </c>
      <c r="D2477" s="33">
        <v>25693.360000000001</v>
      </c>
      <c r="E2477" s="34">
        <v>29526.58</v>
      </c>
      <c r="F2477" s="34">
        <v>171.41</v>
      </c>
      <c r="G2477" s="34">
        <v>161.61000000000001</v>
      </c>
      <c r="H2477" s="34">
        <v>35.89</v>
      </c>
    </row>
    <row r="2478" spans="1:8" x14ac:dyDescent="0.35">
      <c r="A2478" s="8" t="s">
        <v>27</v>
      </c>
      <c r="B2478" s="33">
        <v>2023</v>
      </c>
      <c r="C2478" s="8" t="s">
        <v>25</v>
      </c>
      <c r="D2478" s="33">
        <v>46536.4</v>
      </c>
      <c r="E2478" s="34">
        <v>48535.68</v>
      </c>
      <c r="F2478" s="34">
        <v>153.28</v>
      </c>
      <c r="G2478" s="34">
        <v>820.64</v>
      </c>
      <c r="H2478" s="34">
        <v>50.26</v>
      </c>
    </row>
    <row r="2479" spans="1:8" x14ac:dyDescent="0.35">
      <c r="A2479" s="8" t="s">
        <v>18</v>
      </c>
      <c r="B2479" s="33">
        <v>2020</v>
      </c>
      <c r="C2479" s="8" t="s">
        <v>15</v>
      </c>
      <c r="D2479" s="33">
        <v>39918.47</v>
      </c>
      <c r="E2479" s="34">
        <v>37023.660000000003</v>
      </c>
      <c r="F2479" s="34">
        <v>108.37</v>
      </c>
      <c r="G2479" s="34">
        <v>1066.3900000000001</v>
      </c>
      <c r="H2479" s="34">
        <v>46.94</v>
      </c>
    </row>
    <row r="2480" spans="1:8" x14ac:dyDescent="0.35">
      <c r="A2480" s="8" t="s">
        <v>32</v>
      </c>
      <c r="B2480" s="33">
        <v>2020</v>
      </c>
      <c r="C2480" s="8" t="s">
        <v>22</v>
      </c>
      <c r="D2480" s="33">
        <v>49885.5</v>
      </c>
      <c r="E2480" s="34">
        <v>43032.44</v>
      </c>
      <c r="F2480" s="34">
        <v>38.74</v>
      </c>
      <c r="G2480" s="34">
        <v>81.819999999999993</v>
      </c>
      <c r="H2480" s="34">
        <v>37.1</v>
      </c>
    </row>
    <row r="2481" spans="1:8" x14ac:dyDescent="0.35">
      <c r="A2481" s="8" t="s">
        <v>24</v>
      </c>
      <c r="B2481" s="33">
        <v>2024</v>
      </c>
      <c r="C2481" s="8" t="s">
        <v>20</v>
      </c>
      <c r="D2481" s="33">
        <v>17934.080000000002</v>
      </c>
      <c r="E2481" s="34">
        <v>14468.9</v>
      </c>
      <c r="F2481" s="34">
        <v>165.23</v>
      </c>
      <c r="G2481" s="34">
        <v>743.25</v>
      </c>
      <c r="H2481" s="34">
        <v>65.680000000000007</v>
      </c>
    </row>
    <row r="2482" spans="1:8" x14ac:dyDescent="0.35">
      <c r="A2482" s="8" t="s">
        <v>29</v>
      </c>
      <c r="B2482" s="33">
        <v>2021</v>
      </c>
      <c r="C2482" s="8" t="s">
        <v>22</v>
      </c>
      <c r="D2482" s="33">
        <v>32179.38</v>
      </c>
      <c r="E2482" s="34">
        <v>36712.400000000001</v>
      </c>
      <c r="F2482" s="34">
        <v>35.159999999999997</v>
      </c>
      <c r="G2482" s="34">
        <v>504.6</v>
      </c>
      <c r="H2482" s="34">
        <v>30.15</v>
      </c>
    </row>
    <row r="2483" spans="1:8" x14ac:dyDescent="0.35">
      <c r="A2483" s="8" t="s">
        <v>24</v>
      </c>
      <c r="B2483" s="33">
        <v>2021</v>
      </c>
      <c r="C2483" s="8" t="s">
        <v>11</v>
      </c>
      <c r="D2483" s="33">
        <v>20962.66</v>
      </c>
      <c r="E2483" s="34">
        <v>17783.72</v>
      </c>
      <c r="F2483" s="34">
        <v>108.66</v>
      </c>
      <c r="G2483" s="34">
        <v>1107.48</v>
      </c>
      <c r="H2483" s="34">
        <v>36.81</v>
      </c>
    </row>
    <row r="2484" spans="1:8" x14ac:dyDescent="0.35">
      <c r="A2484" s="8" t="s">
        <v>29</v>
      </c>
      <c r="B2484" s="33">
        <v>2022</v>
      </c>
      <c r="C2484" s="8" t="s">
        <v>11</v>
      </c>
      <c r="D2484" s="33">
        <v>38549.89</v>
      </c>
      <c r="E2484" s="34">
        <v>39132.69</v>
      </c>
      <c r="F2484" s="34">
        <v>92.88</v>
      </c>
      <c r="G2484" s="34">
        <v>850.27</v>
      </c>
      <c r="H2484" s="34">
        <v>60.05</v>
      </c>
    </row>
    <row r="2485" spans="1:8" x14ac:dyDescent="0.35">
      <c r="A2485" s="8" t="s">
        <v>17</v>
      </c>
      <c r="B2485" s="33">
        <v>2022</v>
      </c>
      <c r="C2485" s="8" t="s">
        <v>9</v>
      </c>
      <c r="D2485" s="33">
        <v>43181.63</v>
      </c>
      <c r="E2485" s="34">
        <v>46396.12</v>
      </c>
      <c r="F2485" s="34">
        <v>55.05</v>
      </c>
      <c r="G2485" s="34">
        <v>998.51</v>
      </c>
      <c r="H2485" s="34">
        <v>51.84</v>
      </c>
    </row>
    <row r="2486" spans="1:8" x14ac:dyDescent="0.35">
      <c r="A2486" s="8" t="s">
        <v>21</v>
      </c>
      <c r="B2486" s="33">
        <v>2023</v>
      </c>
      <c r="C2486" s="8" t="s">
        <v>9</v>
      </c>
      <c r="D2486" s="33">
        <v>47213.86</v>
      </c>
      <c r="E2486" s="34">
        <v>55320.76</v>
      </c>
      <c r="F2486" s="34">
        <v>20.09</v>
      </c>
      <c r="G2486" s="34">
        <v>996.68</v>
      </c>
      <c r="H2486" s="34">
        <v>66.23</v>
      </c>
    </row>
    <row r="2487" spans="1:8" x14ac:dyDescent="0.35">
      <c r="A2487" s="8" t="s">
        <v>10</v>
      </c>
      <c r="B2487" s="33">
        <v>2022</v>
      </c>
      <c r="C2487" s="8" t="s">
        <v>15</v>
      </c>
      <c r="D2487" s="33">
        <v>47089.75</v>
      </c>
      <c r="E2487" s="34">
        <v>51628.68</v>
      </c>
      <c r="F2487" s="34">
        <v>120.49</v>
      </c>
      <c r="G2487" s="34">
        <v>422.46</v>
      </c>
      <c r="H2487" s="34">
        <v>66.81</v>
      </c>
    </row>
    <row r="2488" spans="1:8" x14ac:dyDescent="0.35">
      <c r="A2488" s="8" t="s">
        <v>16</v>
      </c>
      <c r="B2488" s="33">
        <v>2024</v>
      </c>
      <c r="C2488" s="8" t="s">
        <v>22</v>
      </c>
      <c r="D2488" s="33">
        <v>17773.96</v>
      </c>
      <c r="E2488" s="34">
        <v>14458.37</v>
      </c>
      <c r="F2488" s="34">
        <v>167.97</v>
      </c>
      <c r="G2488" s="34">
        <v>197.41</v>
      </c>
      <c r="H2488" s="34">
        <v>34.79</v>
      </c>
    </row>
    <row r="2489" spans="1:8" x14ac:dyDescent="0.35">
      <c r="A2489" s="8" t="s">
        <v>12</v>
      </c>
      <c r="B2489" s="33">
        <v>2020</v>
      </c>
      <c r="C2489" s="8" t="s">
        <v>9</v>
      </c>
      <c r="D2489" s="33">
        <v>45649.02</v>
      </c>
      <c r="E2489" s="34">
        <v>48828.17</v>
      </c>
      <c r="F2489" s="34">
        <v>57.92</v>
      </c>
      <c r="G2489" s="34">
        <v>626.28</v>
      </c>
      <c r="H2489" s="34">
        <v>64.58</v>
      </c>
    </row>
    <row r="2490" spans="1:8" x14ac:dyDescent="0.35">
      <c r="A2490" s="8" t="s">
        <v>12</v>
      </c>
      <c r="B2490" s="33">
        <v>2023</v>
      </c>
      <c r="C2490" s="8" t="s">
        <v>11</v>
      </c>
      <c r="D2490" s="33">
        <v>9619.08</v>
      </c>
      <c r="E2490" s="34">
        <v>7756.08</v>
      </c>
      <c r="F2490" s="34">
        <v>34.24</v>
      </c>
      <c r="G2490" s="34">
        <v>76.2</v>
      </c>
      <c r="H2490" s="34">
        <v>37.21</v>
      </c>
    </row>
    <row r="2491" spans="1:8" x14ac:dyDescent="0.35">
      <c r="A2491" s="8" t="s">
        <v>12</v>
      </c>
      <c r="B2491" s="33">
        <v>2020</v>
      </c>
      <c r="C2491" s="8" t="s">
        <v>19</v>
      </c>
      <c r="D2491" s="33">
        <v>28072.58</v>
      </c>
      <c r="E2491" s="34">
        <v>27108.89</v>
      </c>
      <c r="F2491" s="34">
        <v>145.77000000000001</v>
      </c>
      <c r="G2491" s="34">
        <v>118.76</v>
      </c>
      <c r="H2491" s="34">
        <v>33.06</v>
      </c>
    </row>
    <row r="2492" spans="1:8" x14ac:dyDescent="0.35">
      <c r="A2492" s="8" t="s">
        <v>12</v>
      </c>
      <c r="B2492" s="33">
        <v>2022</v>
      </c>
      <c r="C2492" s="8" t="s">
        <v>25</v>
      </c>
      <c r="D2492" s="33">
        <v>23179.55</v>
      </c>
      <c r="E2492" s="34">
        <v>25727.14</v>
      </c>
      <c r="F2492" s="34">
        <v>172.19</v>
      </c>
      <c r="G2492" s="34">
        <v>1384.77</v>
      </c>
      <c r="H2492" s="34">
        <v>38.07</v>
      </c>
    </row>
    <row r="2493" spans="1:8" x14ac:dyDescent="0.35">
      <c r="A2493" s="8" t="s">
        <v>17</v>
      </c>
      <c r="B2493" s="33">
        <v>2019</v>
      </c>
      <c r="C2493" s="8" t="s">
        <v>22</v>
      </c>
      <c r="D2493" s="33">
        <v>35645.74</v>
      </c>
      <c r="E2493" s="34">
        <v>40439.78</v>
      </c>
      <c r="F2493" s="34">
        <v>52.81</v>
      </c>
      <c r="G2493" s="34">
        <v>1070.18</v>
      </c>
      <c r="H2493" s="34">
        <v>40.619999999999997</v>
      </c>
    </row>
    <row r="2494" spans="1:8" x14ac:dyDescent="0.35">
      <c r="A2494" s="8" t="s">
        <v>18</v>
      </c>
      <c r="B2494" s="33">
        <v>2019</v>
      </c>
      <c r="C2494" s="8" t="s">
        <v>15</v>
      </c>
      <c r="D2494" s="33">
        <v>696.06</v>
      </c>
      <c r="E2494" s="34">
        <v>558.64</v>
      </c>
      <c r="F2494" s="34">
        <v>141.66999999999999</v>
      </c>
      <c r="G2494" s="34">
        <v>221.5</v>
      </c>
      <c r="H2494" s="34">
        <v>67.27</v>
      </c>
    </row>
    <row r="2495" spans="1:8" x14ac:dyDescent="0.35">
      <c r="A2495" s="8" t="s">
        <v>28</v>
      </c>
      <c r="B2495" s="33">
        <v>2019</v>
      </c>
      <c r="C2495" s="8" t="s">
        <v>25</v>
      </c>
      <c r="D2495" s="33">
        <v>7678.1</v>
      </c>
      <c r="E2495" s="34">
        <v>6435.76</v>
      </c>
      <c r="F2495" s="34">
        <v>119.16</v>
      </c>
      <c r="G2495" s="34">
        <v>1179.95</v>
      </c>
      <c r="H2495" s="34">
        <v>43.05</v>
      </c>
    </row>
    <row r="2496" spans="1:8" x14ac:dyDescent="0.35">
      <c r="A2496" s="8" t="s">
        <v>30</v>
      </c>
      <c r="B2496" s="33">
        <v>2019</v>
      </c>
      <c r="C2496" s="8" t="s">
        <v>11</v>
      </c>
      <c r="D2496" s="33">
        <v>28703.66</v>
      </c>
      <c r="E2496" s="34">
        <v>31558.080000000002</v>
      </c>
      <c r="F2496" s="34">
        <v>164.79</v>
      </c>
      <c r="G2496" s="34">
        <v>1063.8599999999999</v>
      </c>
      <c r="H2496" s="34">
        <v>49.38</v>
      </c>
    </row>
    <row r="2497" spans="1:8" x14ac:dyDescent="0.35">
      <c r="A2497" s="8" t="s">
        <v>17</v>
      </c>
      <c r="B2497" s="33">
        <v>2023</v>
      </c>
      <c r="C2497" s="8" t="s">
        <v>25</v>
      </c>
      <c r="D2497" s="33">
        <v>2853.19</v>
      </c>
      <c r="E2497" s="34">
        <v>2648.01</v>
      </c>
      <c r="F2497" s="34">
        <v>47.4</v>
      </c>
      <c r="G2497" s="34">
        <v>930.43</v>
      </c>
      <c r="H2497" s="34">
        <v>45.92</v>
      </c>
    </row>
    <row r="2498" spans="1:8" x14ac:dyDescent="0.35">
      <c r="A2498" s="8" t="s">
        <v>33</v>
      </c>
      <c r="B2498" s="33">
        <v>2018</v>
      </c>
      <c r="C2498" s="8" t="s">
        <v>15</v>
      </c>
      <c r="D2498" s="33">
        <v>48048.09</v>
      </c>
      <c r="E2498" s="34">
        <v>56577.4</v>
      </c>
      <c r="F2498" s="34">
        <v>51.76</v>
      </c>
      <c r="G2498" s="34">
        <v>1377.2</v>
      </c>
      <c r="H2498" s="34">
        <v>64.040000000000006</v>
      </c>
    </row>
    <row r="2499" spans="1:8" x14ac:dyDescent="0.35">
      <c r="A2499" s="8" t="s">
        <v>34</v>
      </c>
      <c r="B2499" s="33">
        <v>2023</v>
      </c>
      <c r="C2499" s="8" t="s">
        <v>15</v>
      </c>
      <c r="D2499" s="33">
        <v>1697.55</v>
      </c>
      <c r="E2499" s="34">
        <v>1700.03</v>
      </c>
      <c r="F2499" s="34">
        <v>159.52000000000001</v>
      </c>
      <c r="G2499" s="34">
        <v>66.77</v>
      </c>
      <c r="H2499" s="34">
        <v>62.6</v>
      </c>
    </row>
    <row r="2500" spans="1:8" x14ac:dyDescent="0.35">
      <c r="A2500" s="8" t="s">
        <v>16</v>
      </c>
      <c r="B2500" s="33">
        <v>2024</v>
      </c>
      <c r="C2500" s="8" t="s">
        <v>22</v>
      </c>
      <c r="D2500" s="33">
        <v>10539.7</v>
      </c>
      <c r="E2500" s="34">
        <v>9456.77</v>
      </c>
      <c r="F2500" s="34">
        <v>135.35</v>
      </c>
      <c r="G2500" s="34">
        <v>1013.08</v>
      </c>
      <c r="H2500" s="34">
        <v>59.43</v>
      </c>
    </row>
    <row r="2501" spans="1:8" x14ac:dyDescent="0.35">
      <c r="A2501" s="8" t="s">
        <v>23</v>
      </c>
      <c r="B2501" s="33">
        <v>2019</v>
      </c>
      <c r="C2501" s="8" t="s">
        <v>22</v>
      </c>
      <c r="D2501" s="33">
        <v>22476.79</v>
      </c>
      <c r="E2501" s="34">
        <v>23403.279999999999</v>
      </c>
      <c r="F2501" s="34">
        <v>132.16999999999999</v>
      </c>
      <c r="G2501" s="34">
        <v>582.77</v>
      </c>
      <c r="H2501" s="34">
        <v>66.61</v>
      </c>
    </row>
    <row r="2502" spans="1:8" x14ac:dyDescent="0.35">
      <c r="A2502" s="8" t="s">
        <v>12</v>
      </c>
      <c r="B2502" s="33">
        <v>2021</v>
      </c>
      <c r="C2502" s="8" t="s">
        <v>9</v>
      </c>
      <c r="D2502" s="33">
        <v>39109.040000000001</v>
      </c>
      <c r="E2502" s="34">
        <v>34426.29</v>
      </c>
      <c r="F2502" s="34">
        <v>51.96</v>
      </c>
      <c r="G2502" s="34">
        <v>395.43</v>
      </c>
      <c r="H2502" s="34">
        <v>56.79</v>
      </c>
    </row>
    <row r="2503" spans="1:8" x14ac:dyDescent="0.35">
      <c r="A2503" s="8" t="s">
        <v>27</v>
      </c>
      <c r="B2503" s="33">
        <v>2020</v>
      </c>
      <c r="C2503" s="8" t="s">
        <v>25</v>
      </c>
      <c r="D2503" s="33">
        <v>16861.57</v>
      </c>
      <c r="E2503" s="34">
        <v>13640.07</v>
      </c>
      <c r="F2503" s="34">
        <v>58.37</v>
      </c>
      <c r="G2503" s="34">
        <v>673.13</v>
      </c>
      <c r="H2503" s="34">
        <v>51.99</v>
      </c>
    </row>
    <row r="2504" spans="1:8" x14ac:dyDescent="0.35">
      <c r="A2504" s="8" t="s">
        <v>31</v>
      </c>
      <c r="B2504" s="33">
        <v>2021</v>
      </c>
      <c r="C2504" s="8" t="s">
        <v>11</v>
      </c>
      <c r="D2504" s="33">
        <v>24650.97</v>
      </c>
      <c r="E2504" s="34">
        <v>25457.31</v>
      </c>
      <c r="F2504" s="34">
        <v>29.97</v>
      </c>
      <c r="G2504" s="34">
        <v>490.95</v>
      </c>
      <c r="H2504" s="34">
        <v>53.25</v>
      </c>
    </row>
    <row r="2505" spans="1:8" x14ac:dyDescent="0.35">
      <c r="A2505" s="8" t="s">
        <v>32</v>
      </c>
      <c r="B2505" s="33">
        <v>2021</v>
      </c>
      <c r="C2505" s="8" t="s">
        <v>13</v>
      </c>
      <c r="D2505" s="33">
        <v>7749.46</v>
      </c>
      <c r="E2505" s="34">
        <v>8267.02</v>
      </c>
      <c r="F2505" s="34">
        <v>176.74</v>
      </c>
      <c r="G2505" s="34">
        <v>1070.98</v>
      </c>
      <c r="H2505" s="34">
        <v>59.1</v>
      </c>
    </row>
    <row r="2506" spans="1:8" x14ac:dyDescent="0.35">
      <c r="A2506" s="8" t="s">
        <v>10</v>
      </c>
      <c r="B2506" s="33">
        <v>2022</v>
      </c>
      <c r="C2506" s="8" t="s">
        <v>15</v>
      </c>
      <c r="D2506" s="33">
        <v>13677.6</v>
      </c>
      <c r="E2506" s="34">
        <v>11904.54</v>
      </c>
      <c r="F2506" s="34">
        <v>26.95</v>
      </c>
      <c r="G2506" s="34">
        <v>236.04</v>
      </c>
      <c r="H2506" s="34">
        <v>54.38</v>
      </c>
    </row>
    <row r="2507" spans="1:8" x14ac:dyDescent="0.35">
      <c r="A2507" s="8" t="s">
        <v>26</v>
      </c>
      <c r="B2507" s="33">
        <v>2018</v>
      </c>
      <c r="C2507" s="8" t="s">
        <v>11</v>
      </c>
      <c r="D2507" s="33">
        <v>16389.169999999998</v>
      </c>
      <c r="E2507" s="34">
        <v>14527.18</v>
      </c>
      <c r="F2507" s="34">
        <v>164.29</v>
      </c>
      <c r="G2507" s="34">
        <v>265.5</v>
      </c>
      <c r="H2507" s="34">
        <v>60.99</v>
      </c>
    </row>
    <row r="2508" spans="1:8" x14ac:dyDescent="0.35">
      <c r="A2508" s="8" t="s">
        <v>34</v>
      </c>
      <c r="B2508" s="33">
        <v>2021</v>
      </c>
      <c r="C2508" s="8" t="s">
        <v>11</v>
      </c>
      <c r="D2508" s="33">
        <v>25316.54</v>
      </c>
      <c r="E2508" s="34">
        <v>25586.17</v>
      </c>
      <c r="F2508" s="34">
        <v>35.159999999999997</v>
      </c>
      <c r="G2508" s="34">
        <v>219.4</v>
      </c>
      <c r="H2508" s="34">
        <v>44.05</v>
      </c>
    </row>
    <row r="2509" spans="1:8" x14ac:dyDescent="0.35">
      <c r="A2509" s="8" t="s">
        <v>17</v>
      </c>
      <c r="B2509" s="33">
        <v>2021</v>
      </c>
      <c r="C2509" s="8" t="s">
        <v>19</v>
      </c>
      <c r="D2509" s="33">
        <v>9401.08</v>
      </c>
      <c r="E2509" s="34">
        <v>10406.23</v>
      </c>
      <c r="F2509" s="34">
        <v>72.06</v>
      </c>
      <c r="G2509" s="34">
        <v>483.18</v>
      </c>
      <c r="H2509" s="34">
        <v>35.479999999999997</v>
      </c>
    </row>
    <row r="2510" spans="1:8" x14ac:dyDescent="0.35">
      <c r="A2510" s="8" t="s">
        <v>24</v>
      </c>
      <c r="B2510" s="33">
        <v>2019</v>
      </c>
      <c r="C2510" s="8" t="s">
        <v>13</v>
      </c>
      <c r="D2510" s="33">
        <v>43100.17</v>
      </c>
      <c r="E2510" s="34">
        <v>43888.639999999999</v>
      </c>
      <c r="F2510" s="34">
        <v>188.15</v>
      </c>
      <c r="G2510" s="34">
        <v>791.26</v>
      </c>
      <c r="H2510" s="34">
        <v>67.099999999999994</v>
      </c>
    </row>
    <row r="2511" spans="1:8" x14ac:dyDescent="0.35">
      <c r="A2511" s="8" t="s">
        <v>14</v>
      </c>
      <c r="B2511" s="33">
        <v>2019</v>
      </c>
      <c r="C2511" s="8" t="s">
        <v>15</v>
      </c>
      <c r="D2511" s="33">
        <v>23278.080000000002</v>
      </c>
      <c r="E2511" s="34">
        <v>18634.849999999999</v>
      </c>
      <c r="F2511" s="34">
        <v>29.46</v>
      </c>
      <c r="G2511" s="34">
        <v>279.01</v>
      </c>
      <c r="H2511" s="34">
        <v>56.28</v>
      </c>
    </row>
    <row r="2512" spans="1:8" x14ac:dyDescent="0.35">
      <c r="A2512" s="8" t="s">
        <v>21</v>
      </c>
      <c r="B2512" s="33">
        <v>2024</v>
      </c>
      <c r="C2512" s="8" t="s">
        <v>15</v>
      </c>
      <c r="D2512" s="33">
        <v>35210.400000000001</v>
      </c>
      <c r="E2512" s="34">
        <v>33667.68</v>
      </c>
      <c r="F2512" s="34">
        <v>125.58</v>
      </c>
      <c r="G2512" s="34">
        <v>487.37</v>
      </c>
      <c r="H2512" s="34">
        <v>63.92</v>
      </c>
    </row>
    <row r="2513" spans="1:8" x14ac:dyDescent="0.35">
      <c r="A2513" s="8" t="s">
        <v>12</v>
      </c>
      <c r="B2513" s="33">
        <v>2020</v>
      </c>
      <c r="C2513" s="8" t="s">
        <v>20</v>
      </c>
      <c r="D2513" s="33">
        <v>32182.02</v>
      </c>
      <c r="E2513" s="34">
        <v>31669.51</v>
      </c>
      <c r="F2513" s="34">
        <v>59.56</v>
      </c>
      <c r="G2513" s="34">
        <v>134.96</v>
      </c>
      <c r="H2513" s="34">
        <v>35.549999999999997</v>
      </c>
    </row>
    <row r="2514" spans="1:8" x14ac:dyDescent="0.35">
      <c r="A2514" s="8" t="s">
        <v>16</v>
      </c>
      <c r="B2514" s="33">
        <v>2018</v>
      </c>
      <c r="C2514" s="8" t="s">
        <v>20</v>
      </c>
      <c r="D2514" s="33">
        <v>39229.589999999997</v>
      </c>
      <c r="E2514" s="34">
        <v>43918.48</v>
      </c>
      <c r="F2514" s="34">
        <v>108.31</v>
      </c>
      <c r="G2514" s="34">
        <v>308.27999999999997</v>
      </c>
      <c r="H2514" s="34">
        <v>66.849999999999994</v>
      </c>
    </row>
    <row r="2515" spans="1:8" x14ac:dyDescent="0.35">
      <c r="A2515" s="8" t="s">
        <v>28</v>
      </c>
      <c r="B2515" s="33">
        <v>2020</v>
      </c>
      <c r="C2515" s="8" t="s">
        <v>9</v>
      </c>
      <c r="D2515" s="33">
        <v>22188.400000000001</v>
      </c>
      <c r="E2515" s="34">
        <v>19991.37</v>
      </c>
      <c r="F2515" s="34">
        <v>56.97</v>
      </c>
      <c r="G2515" s="34">
        <v>49.43</v>
      </c>
      <c r="H2515" s="34">
        <v>53.95</v>
      </c>
    </row>
    <row r="2516" spans="1:8" x14ac:dyDescent="0.35">
      <c r="A2516" s="8" t="s">
        <v>16</v>
      </c>
      <c r="B2516" s="33">
        <v>2024</v>
      </c>
      <c r="C2516" s="8" t="s">
        <v>9</v>
      </c>
      <c r="D2516" s="33">
        <v>32340.21</v>
      </c>
      <c r="E2516" s="34">
        <v>31002.78</v>
      </c>
      <c r="F2516" s="34">
        <v>171.31</v>
      </c>
      <c r="G2516" s="34">
        <v>394.82</v>
      </c>
      <c r="H2516" s="34">
        <v>50.49</v>
      </c>
    </row>
    <row r="2517" spans="1:8" x14ac:dyDescent="0.35">
      <c r="A2517" s="8" t="s">
        <v>35</v>
      </c>
      <c r="B2517" s="33">
        <v>2019</v>
      </c>
      <c r="C2517" s="8" t="s">
        <v>13</v>
      </c>
      <c r="D2517" s="33">
        <v>10277.58</v>
      </c>
      <c r="E2517" s="34">
        <v>10227.700000000001</v>
      </c>
      <c r="F2517" s="34">
        <v>123.39</v>
      </c>
      <c r="G2517" s="34">
        <v>1394.07</v>
      </c>
      <c r="H2517" s="34">
        <v>58.89</v>
      </c>
    </row>
    <row r="2518" spans="1:8" x14ac:dyDescent="0.35">
      <c r="A2518" s="8" t="s">
        <v>17</v>
      </c>
      <c r="B2518" s="33">
        <v>2021</v>
      </c>
      <c r="C2518" s="8" t="s">
        <v>13</v>
      </c>
      <c r="D2518" s="33">
        <v>23923.65</v>
      </c>
      <c r="E2518" s="34">
        <v>25296.74</v>
      </c>
      <c r="F2518" s="34">
        <v>128.47999999999999</v>
      </c>
      <c r="G2518" s="34">
        <v>1001.48</v>
      </c>
      <c r="H2518" s="34">
        <v>40.71</v>
      </c>
    </row>
    <row r="2519" spans="1:8" x14ac:dyDescent="0.35">
      <c r="A2519" s="8" t="s">
        <v>8</v>
      </c>
      <c r="B2519" s="33">
        <v>2023</v>
      </c>
      <c r="C2519" s="8" t="s">
        <v>25</v>
      </c>
      <c r="D2519" s="33">
        <v>45157</v>
      </c>
      <c r="E2519" s="34">
        <v>53564.49</v>
      </c>
      <c r="F2519" s="34">
        <v>115.23</v>
      </c>
      <c r="G2519" s="34">
        <v>812.87</v>
      </c>
      <c r="H2519" s="34">
        <v>33.9</v>
      </c>
    </row>
    <row r="2520" spans="1:8" x14ac:dyDescent="0.35">
      <c r="A2520" s="8" t="s">
        <v>29</v>
      </c>
      <c r="B2520" s="33">
        <v>2019</v>
      </c>
      <c r="C2520" s="8" t="s">
        <v>20</v>
      </c>
      <c r="D2520" s="33">
        <v>11183.22</v>
      </c>
      <c r="E2520" s="34">
        <v>13039.17</v>
      </c>
      <c r="F2520" s="34">
        <v>85.35</v>
      </c>
      <c r="G2520" s="34">
        <v>689.37</v>
      </c>
      <c r="H2520" s="34">
        <v>39.840000000000003</v>
      </c>
    </row>
    <row r="2521" spans="1:8" x14ac:dyDescent="0.35">
      <c r="A2521" s="8" t="s">
        <v>14</v>
      </c>
      <c r="B2521" s="33">
        <v>2022</v>
      </c>
      <c r="C2521" s="8" t="s">
        <v>22</v>
      </c>
      <c r="D2521" s="33">
        <v>15594.99</v>
      </c>
      <c r="E2521" s="34">
        <v>14825.92</v>
      </c>
      <c r="F2521" s="34">
        <v>78.92</v>
      </c>
      <c r="G2521" s="34">
        <v>202.99</v>
      </c>
      <c r="H2521" s="34">
        <v>33.17</v>
      </c>
    </row>
    <row r="2522" spans="1:8" x14ac:dyDescent="0.35">
      <c r="A2522" s="8" t="s">
        <v>23</v>
      </c>
      <c r="B2522" s="33">
        <v>2019</v>
      </c>
      <c r="C2522" s="8" t="s">
        <v>25</v>
      </c>
      <c r="D2522" s="33">
        <v>26313.17</v>
      </c>
      <c r="E2522" s="34">
        <v>21587.83</v>
      </c>
      <c r="F2522" s="34">
        <v>102.04</v>
      </c>
      <c r="G2522" s="34">
        <v>154.1</v>
      </c>
      <c r="H2522" s="34">
        <v>30.66</v>
      </c>
    </row>
    <row r="2523" spans="1:8" x14ac:dyDescent="0.35">
      <c r="A2523" s="8" t="s">
        <v>16</v>
      </c>
      <c r="B2523" s="33">
        <v>2024</v>
      </c>
      <c r="C2523" s="8" t="s">
        <v>11</v>
      </c>
      <c r="D2523" s="33">
        <v>917.16</v>
      </c>
      <c r="E2523" s="34">
        <v>983.12</v>
      </c>
      <c r="F2523" s="34">
        <v>151.18</v>
      </c>
      <c r="G2523" s="34">
        <v>241.65</v>
      </c>
      <c r="H2523" s="34">
        <v>55.07</v>
      </c>
    </row>
    <row r="2524" spans="1:8" x14ac:dyDescent="0.35">
      <c r="A2524" s="8" t="s">
        <v>29</v>
      </c>
      <c r="B2524" s="33">
        <v>2019</v>
      </c>
      <c r="C2524" s="8" t="s">
        <v>19</v>
      </c>
      <c r="D2524" s="33">
        <v>27755.59</v>
      </c>
      <c r="E2524" s="34">
        <v>30296.11</v>
      </c>
      <c r="F2524" s="34">
        <v>77.78</v>
      </c>
      <c r="G2524" s="34">
        <v>942.96</v>
      </c>
      <c r="H2524" s="34">
        <v>54.99</v>
      </c>
    </row>
    <row r="2525" spans="1:8" x14ac:dyDescent="0.35">
      <c r="A2525" s="8" t="s">
        <v>30</v>
      </c>
      <c r="B2525" s="33">
        <v>2024</v>
      </c>
      <c r="C2525" s="8" t="s">
        <v>15</v>
      </c>
      <c r="D2525" s="33">
        <v>37067.86</v>
      </c>
      <c r="E2525" s="34">
        <v>41505.39</v>
      </c>
      <c r="F2525" s="34">
        <v>100.67</v>
      </c>
      <c r="G2525" s="34">
        <v>978.64</v>
      </c>
      <c r="H2525" s="34">
        <v>32.78</v>
      </c>
    </row>
    <row r="2526" spans="1:8" x14ac:dyDescent="0.35">
      <c r="A2526" s="8" t="s">
        <v>30</v>
      </c>
      <c r="B2526" s="33">
        <v>2021</v>
      </c>
      <c r="C2526" s="8" t="s">
        <v>22</v>
      </c>
      <c r="D2526" s="33">
        <v>42752.86</v>
      </c>
      <c r="E2526" s="34">
        <v>44995.09</v>
      </c>
      <c r="F2526" s="34">
        <v>131.88</v>
      </c>
      <c r="G2526" s="34">
        <v>521.78</v>
      </c>
      <c r="H2526" s="34">
        <v>32.950000000000003</v>
      </c>
    </row>
    <row r="2527" spans="1:8" x14ac:dyDescent="0.35">
      <c r="A2527" s="8" t="s">
        <v>32</v>
      </c>
      <c r="B2527" s="33">
        <v>2021</v>
      </c>
      <c r="C2527" s="8" t="s">
        <v>15</v>
      </c>
      <c r="D2527" s="33">
        <v>47607.95</v>
      </c>
      <c r="E2527" s="34">
        <v>43821.9</v>
      </c>
      <c r="F2527" s="34">
        <v>130.47999999999999</v>
      </c>
      <c r="G2527" s="34">
        <v>53.93</v>
      </c>
      <c r="H2527" s="34">
        <v>49.83</v>
      </c>
    </row>
    <row r="2528" spans="1:8" x14ac:dyDescent="0.35">
      <c r="A2528" s="8" t="s">
        <v>33</v>
      </c>
      <c r="B2528" s="33">
        <v>2022</v>
      </c>
      <c r="C2528" s="8" t="s">
        <v>20</v>
      </c>
      <c r="D2528" s="33">
        <v>22942.38</v>
      </c>
      <c r="E2528" s="34">
        <v>19277.509999999998</v>
      </c>
      <c r="F2528" s="34">
        <v>113.71</v>
      </c>
      <c r="G2528" s="34">
        <v>522.25</v>
      </c>
      <c r="H2528" s="34">
        <v>53.82</v>
      </c>
    </row>
    <row r="2529" spans="1:8" x14ac:dyDescent="0.35">
      <c r="A2529" s="8" t="s">
        <v>18</v>
      </c>
      <c r="B2529" s="33">
        <v>2021</v>
      </c>
      <c r="C2529" s="8" t="s">
        <v>11</v>
      </c>
      <c r="D2529" s="33">
        <v>31516.720000000001</v>
      </c>
      <c r="E2529" s="34">
        <v>37095.599999999999</v>
      </c>
      <c r="F2529" s="34">
        <v>174.72</v>
      </c>
      <c r="G2529" s="34">
        <v>928.38</v>
      </c>
      <c r="H2529" s="34">
        <v>66.86</v>
      </c>
    </row>
    <row r="2530" spans="1:8" x14ac:dyDescent="0.35">
      <c r="A2530" s="8" t="s">
        <v>26</v>
      </c>
      <c r="B2530" s="33">
        <v>2020</v>
      </c>
      <c r="C2530" s="8" t="s">
        <v>19</v>
      </c>
      <c r="D2530" s="33">
        <v>2173.71</v>
      </c>
      <c r="E2530" s="34">
        <v>2153.3000000000002</v>
      </c>
      <c r="F2530" s="34">
        <v>189.77</v>
      </c>
      <c r="G2530" s="34">
        <v>1191.1300000000001</v>
      </c>
      <c r="H2530" s="34">
        <v>62.5</v>
      </c>
    </row>
    <row r="2531" spans="1:8" x14ac:dyDescent="0.35">
      <c r="A2531" s="8" t="s">
        <v>21</v>
      </c>
      <c r="B2531" s="33">
        <v>2023</v>
      </c>
      <c r="C2531" s="8" t="s">
        <v>25</v>
      </c>
      <c r="D2531" s="33">
        <v>19958</v>
      </c>
      <c r="E2531" s="34">
        <v>17988.28</v>
      </c>
      <c r="F2531" s="34">
        <v>191.19</v>
      </c>
      <c r="G2531" s="34">
        <v>1167.48</v>
      </c>
      <c r="H2531" s="34">
        <v>30.29</v>
      </c>
    </row>
    <row r="2532" spans="1:8" x14ac:dyDescent="0.35">
      <c r="A2532" s="8" t="s">
        <v>18</v>
      </c>
      <c r="B2532" s="33">
        <v>2021</v>
      </c>
      <c r="C2532" s="8" t="s">
        <v>22</v>
      </c>
      <c r="D2532" s="33">
        <v>33407.800000000003</v>
      </c>
      <c r="E2532" s="34">
        <v>37966.92</v>
      </c>
      <c r="F2532" s="34">
        <v>169.23</v>
      </c>
      <c r="G2532" s="34">
        <v>368.13</v>
      </c>
      <c r="H2532" s="34">
        <v>48.21</v>
      </c>
    </row>
    <row r="2533" spans="1:8" x14ac:dyDescent="0.35">
      <c r="A2533" s="8" t="s">
        <v>14</v>
      </c>
      <c r="B2533" s="33">
        <v>2023</v>
      </c>
      <c r="C2533" s="8" t="s">
        <v>11</v>
      </c>
      <c r="D2533" s="33">
        <v>1329.78</v>
      </c>
      <c r="E2533" s="34">
        <v>1241.1300000000001</v>
      </c>
      <c r="F2533" s="34">
        <v>197.64</v>
      </c>
      <c r="G2533" s="34">
        <v>1122.05</v>
      </c>
      <c r="H2533" s="34">
        <v>37.020000000000003</v>
      </c>
    </row>
    <row r="2534" spans="1:8" x14ac:dyDescent="0.35">
      <c r="A2534" s="8" t="s">
        <v>28</v>
      </c>
      <c r="B2534" s="33">
        <v>2023</v>
      </c>
      <c r="C2534" s="8" t="s">
        <v>19</v>
      </c>
      <c r="D2534" s="33">
        <v>40075.57</v>
      </c>
      <c r="E2534" s="34">
        <v>42113.39</v>
      </c>
      <c r="F2534" s="34">
        <v>86.45</v>
      </c>
      <c r="G2534" s="34">
        <v>1316.48</v>
      </c>
      <c r="H2534" s="34">
        <v>35</v>
      </c>
    </row>
    <row r="2535" spans="1:8" x14ac:dyDescent="0.35">
      <c r="A2535" s="8" t="s">
        <v>35</v>
      </c>
      <c r="B2535" s="33">
        <v>2020</v>
      </c>
      <c r="C2535" s="8" t="s">
        <v>19</v>
      </c>
      <c r="D2535" s="33">
        <v>14300.86</v>
      </c>
      <c r="E2535" s="34">
        <v>16682.72</v>
      </c>
      <c r="F2535" s="34">
        <v>138.84</v>
      </c>
      <c r="G2535" s="34">
        <v>1394.7</v>
      </c>
      <c r="H2535" s="34">
        <v>66.55</v>
      </c>
    </row>
    <row r="2536" spans="1:8" x14ac:dyDescent="0.35">
      <c r="A2536" s="8" t="s">
        <v>17</v>
      </c>
      <c r="B2536" s="33">
        <v>2018</v>
      </c>
      <c r="C2536" s="8" t="s">
        <v>9</v>
      </c>
      <c r="D2536" s="33">
        <v>34565.339999999997</v>
      </c>
      <c r="E2536" s="34">
        <v>39768.46</v>
      </c>
      <c r="F2536" s="34">
        <v>117.99</v>
      </c>
      <c r="G2536" s="34">
        <v>1266.0999999999999</v>
      </c>
      <c r="H2536" s="34">
        <v>44.74</v>
      </c>
    </row>
    <row r="2537" spans="1:8" x14ac:dyDescent="0.35">
      <c r="A2537" s="8" t="s">
        <v>24</v>
      </c>
      <c r="B2537" s="33">
        <v>2022</v>
      </c>
      <c r="C2537" s="8" t="s">
        <v>20</v>
      </c>
      <c r="D2537" s="33">
        <v>19540.97</v>
      </c>
      <c r="E2537" s="34">
        <v>17882.5</v>
      </c>
      <c r="F2537" s="34">
        <v>183.25</v>
      </c>
      <c r="G2537" s="34">
        <v>214.17</v>
      </c>
      <c r="H2537" s="34">
        <v>33.81</v>
      </c>
    </row>
    <row r="2538" spans="1:8" x14ac:dyDescent="0.35">
      <c r="A2538" s="8" t="s">
        <v>27</v>
      </c>
      <c r="B2538" s="33">
        <v>2023</v>
      </c>
      <c r="C2538" s="8" t="s">
        <v>9</v>
      </c>
      <c r="D2538" s="33">
        <v>7865.27</v>
      </c>
      <c r="E2538" s="34">
        <v>7212.47</v>
      </c>
      <c r="F2538" s="34">
        <v>41.79</v>
      </c>
      <c r="G2538" s="34">
        <v>1300.76</v>
      </c>
      <c r="H2538" s="34">
        <v>61.53</v>
      </c>
    </row>
    <row r="2539" spans="1:8" x14ac:dyDescent="0.35">
      <c r="A2539" s="8" t="s">
        <v>32</v>
      </c>
      <c r="B2539" s="33">
        <v>2021</v>
      </c>
      <c r="C2539" s="8" t="s">
        <v>25</v>
      </c>
      <c r="D2539" s="33">
        <v>25685.9</v>
      </c>
      <c r="E2539" s="34">
        <v>22671.47</v>
      </c>
      <c r="F2539" s="34">
        <v>141.24</v>
      </c>
      <c r="G2539" s="34">
        <v>1272.07</v>
      </c>
      <c r="H2539" s="34">
        <v>33.92</v>
      </c>
    </row>
    <row r="2540" spans="1:8" x14ac:dyDescent="0.35">
      <c r="A2540" s="8" t="s">
        <v>21</v>
      </c>
      <c r="B2540" s="33">
        <v>2018</v>
      </c>
      <c r="C2540" s="8" t="s">
        <v>22</v>
      </c>
      <c r="D2540" s="33">
        <v>11519.01</v>
      </c>
      <c r="E2540" s="34">
        <v>11225.03</v>
      </c>
      <c r="F2540" s="34">
        <v>175.83</v>
      </c>
      <c r="G2540" s="34">
        <v>783.23</v>
      </c>
      <c r="H2540" s="34">
        <v>52.88</v>
      </c>
    </row>
    <row r="2541" spans="1:8" x14ac:dyDescent="0.35">
      <c r="A2541" s="8" t="s">
        <v>8</v>
      </c>
      <c r="B2541" s="33">
        <v>2018</v>
      </c>
      <c r="C2541" s="8" t="s">
        <v>11</v>
      </c>
      <c r="D2541" s="33">
        <v>28963.8</v>
      </c>
      <c r="E2541" s="34">
        <v>28028.78</v>
      </c>
      <c r="F2541" s="34">
        <v>51.95</v>
      </c>
      <c r="G2541" s="34">
        <v>1207.99</v>
      </c>
      <c r="H2541" s="34">
        <v>47.98</v>
      </c>
    </row>
    <row r="2542" spans="1:8" x14ac:dyDescent="0.35">
      <c r="A2542" s="8" t="s">
        <v>29</v>
      </c>
      <c r="B2542" s="33">
        <v>2021</v>
      </c>
      <c r="C2542" s="8" t="s">
        <v>13</v>
      </c>
      <c r="D2542" s="33">
        <v>6591.96</v>
      </c>
      <c r="E2542" s="34">
        <v>5430.54</v>
      </c>
      <c r="F2542" s="34">
        <v>47.72</v>
      </c>
      <c r="G2542" s="34">
        <v>917.23</v>
      </c>
      <c r="H2542" s="34">
        <v>58.72</v>
      </c>
    </row>
    <row r="2543" spans="1:8" x14ac:dyDescent="0.35">
      <c r="A2543" s="8" t="s">
        <v>17</v>
      </c>
      <c r="B2543" s="33">
        <v>2020</v>
      </c>
      <c r="C2543" s="8" t="s">
        <v>19</v>
      </c>
      <c r="D2543" s="33">
        <v>5400.45</v>
      </c>
      <c r="E2543" s="34">
        <v>5284.17</v>
      </c>
      <c r="F2543" s="34">
        <v>138.18</v>
      </c>
      <c r="G2543" s="34">
        <v>70.25</v>
      </c>
      <c r="H2543" s="34">
        <v>59.44</v>
      </c>
    </row>
    <row r="2544" spans="1:8" x14ac:dyDescent="0.35">
      <c r="A2544" s="8" t="s">
        <v>32</v>
      </c>
      <c r="B2544" s="33">
        <v>2024</v>
      </c>
      <c r="C2544" s="8" t="s">
        <v>19</v>
      </c>
      <c r="D2544" s="33">
        <v>30861.439999999999</v>
      </c>
      <c r="E2544" s="34">
        <v>33051.89</v>
      </c>
      <c r="F2544" s="34">
        <v>51.45</v>
      </c>
      <c r="G2544" s="34">
        <v>1081.1300000000001</v>
      </c>
      <c r="H2544" s="34">
        <v>47.58</v>
      </c>
    </row>
    <row r="2545" spans="1:8" x14ac:dyDescent="0.35">
      <c r="A2545" s="8" t="s">
        <v>31</v>
      </c>
      <c r="B2545" s="33">
        <v>2021</v>
      </c>
      <c r="C2545" s="8" t="s">
        <v>11</v>
      </c>
      <c r="D2545" s="33">
        <v>26637.65</v>
      </c>
      <c r="E2545" s="34">
        <v>26863.99</v>
      </c>
      <c r="F2545" s="34">
        <v>76.790000000000006</v>
      </c>
      <c r="G2545" s="34">
        <v>396.8</v>
      </c>
      <c r="H2545" s="34">
        <v>34.32</v>
      </c>
    </row>
    <row r="2546" spans="1:8" x14ac:dyDescent="0.35">
      <c r="A2546" s="8" t="s">
        <v>26</v>
      </c>
      <c r="B2546" s="33">
        <v>2020</v>
      </c>
      <c r="C2546" s="8" t="s">
        <v>13</v>
      </c>
      <c r="D2546" s="33">
        <v>39942.639999999999</v>
      </c>
      <c r="E2546" s="34">
        <v>38567.82</v>
      </c>
      <c r="F2546" s="34">
        <v>89.26</v>
      </c>
      <c r="G2546" s="34">
        <v>95.85</v>
      </c>
      <c r="H2546" s="34">
        <v>64.37</v>
      </c>
    </row>
    <row r="2547" spans="1:8" x14ac:dyDescent="0.35">
      <c r="A2547" s="8" t="s">
        <v>10</v>
      </c>
      <c r="B2547" s="33">
        <v>2019</v>
      </c>
      <c r="C2547" s="8" t="s">
        <v>13</v>
      </c>
      <c r="D2547" s="33">
        <v>20608.88</v>
      </c>
      <c r="E2547" s="34">
        <v>22193.89</v>
      </c>
      <c r="F2547" s="34">
        <v>33.9</v>
      </c>
      <c r="G2547" s="34">
        <v>1241.78</v>
      </c>
      <c r="H2547" s="34">
        <v>31.6</v>
      </c>
    </row>
    <row r="2548" spans="1:8" x14ac:dyDescent="0.35">
      <c r="A2548" s="8" t="s">
        <v>31</v>
      </c>
      <c r="B2548" s="33">
        <v>2019</v>
      </c>
      <c r="C2548" s="8" t="s">
        <v>11</v>
      </c>
      <c r="D2548" s="33">
        <v>3212.13</v>
      </c>
      <c r="E2548" s="34">
        <v>3440.46</v>
      </c>
      <c r="F2548" s="34">
        <v>21.95</v>
      </c>
      <c r="G2548" s="34">
        <v>1152.71</v>
      </c>
      <c r="H2548" s="34">
        <v>55.59</v>
      </c>
    </row>
    <row r="2549" spans="1:8" x14ac:dyDescent="0.35">
      <c r="A2549" s="8" t="s">
        <v>18</v>
      </c>
      <c r="B2549" s="33">
        <v>2019</v>
      </c>
      <c r="C2549" s="8" t="s">
        <v>20</v>
      </c>
      <c r="D2549" s="33">
        <v>15409.64</v>
      </c>
      <c r="E2549" s="34">
        <v>12563.66</v>
      </c>
      <c r="F2549" s="34">
        <v>40.58</v>
      </c>
      <c r="G2549" s="34">
        <v>203.57</v>
      </c>
      <c r="H2549" s="34">
        <v>34.57</v>
      </c>
    </row>
    <row r="2550" spans="1:8" x14ac:dyDescent="0.35">
      <c r="A2550" s="8" t="s">
        <v>35</v>
      </c>
      <c r="B2550" s="33">
        <v>2021</v>
      </c>
      <c r="C2550" s="8" t="s">
        <v>9</v>
      </c>
      <c r="D2550" s="33">
        <v>41860.94</v>
      </c>
      <c r="E2550" s="34">
        <v>39019.300000000003</v>
      </c>
      <c r="F2550" s="34">
        <v>53.66</v>
      </c>
      <c r="G2550" s="34">
        <v>706.4</v>
      </c>
      <c r="H2550" s="34">
        <v>35.22</v>
      </c>
    </row>
    <row r="2551" spans="1:8" x14ac:dyDescent="0.35">
      <c r="A2551" s="8" t="s">
        <v>31</v>
      </c>
      <c r="B2551" s="33">
        <v>2021</v>
      </c>
      <c r="C2551" s="8" t="s">
        <v>22</v>
      </c>
      <c r="D2551" s="33">
        <v>4571.25</v>
      </c>
      <c r="E2551" s="34">
        <v>4641.71</v>
      </c>
      <c r="F2551" s="34">
        <v>29.11</v>
      </c>
      <c r="G2551" s="34">
        <v>585.23</v>
      </c>
      <c r="H2551" s="34">
        <v>46.35</v>
      </c>
    </row>
    <row r="2552" spans="1:8" x14ac:dyDescent="0.35">
      <c r="A2552" s="8" t="s">
        <v>21</v>
      </c>
      <c r="B2552" s="33">
        <v>2021</v>
      </c>
      <c r="C2552" s="8" t="s">
        <v>19</v>
      </c>
      <c r="D2552" s="33">
        <v>31789.17</v>
      </c>
      <c r="E2552" s="34">
        <v>32620.18</v>
      </c>
      <c r="F2552" s="34">
        <v>103.68</v>
      </c>
      <c r="G2552" s="34">
        <v>898.11</v>
      </c>
      <c r="H2552" s="34">
        <v>31.21</v>
      </c>
    </row>
    <row r="2553" spans="1:8" x14ac:dyDescent="0.35">
      <c r="A2553" s="8" t="s">
        <v>32</v>
      </c>
      <c r="B2553" s="33">
        <v>2021</v>
      </c>
      <c r="C2553" s="8" t="s">
        <v>11</v>
      </c>
      <c r="D2553" s="33">
        <v>34210.269999999997</v>
      </c>
      <c r="E2553" s="34">
        <v>38932.639999999999</v>
      </c>
      <c r="F2553" s="34">
        <v>34.049999999999997</v>
      </c>
      <c r="G2553" s="34">
        <v>699.58</v>
      </c>
      <c r="H2553" s="34">
        <v>64.47</v>
      </c>
    </row>
    <row r="2554" spans="1:8" x14ac:dyDescent="0.35">
      <c r="A2554" s="8" t="s">
        <v>18</v>
      </c>
      <c r="B2554" s="33">
        <v>2022</v>
      </c>
      <c r="C2554" s="8" t="s">
        <v>9</v>
      </c>
      <c r="D2554" s="33">
        <v>24194.55</v>
      </c>
      <c r="E2554" s="34">
        <v>24007</v>
      </c>
      <c r="F2554" s="34">
        <v>72.430000000000007</v>
      </c>
      <c r="G2554" s="34">
        <v>703.37</v>
      </c>
      <c r="H2554" s="34">
        <v>65.48</v>
      </c>
    </row>
    <row r="2555" spans="1:8" x14ac:dyDescent="0.35">
      <c r="A2555" s="8" t="s">
        <v>28</v>
      </c>
      <c r="B2555" s="33">
        <v>2020</v>
      </c>
      <c r="C2555" s="8" t="s">
        <v>20</v>
      </c>
      <c r="D2555" s="33">
        <v>1507.01</v>
      </c>
      <c r="E2555" s="34">
        <v>1665.67</v>
      </c>
      <c r="F2555" s="34">
        <v>23.29</v>
      </c>
      <c r="G2555" s="34">
        <v>884.81</v>
      </c>
      <c r="H2555" s="34">
        <v>56.52</v>
      </c>
    </row>
    <row r="2556" spans="1:8" x14ac:dyDescent="0.35">
      <c r="A2556" s="8" t="s">
        <v>30</v>
      </c>
      <c r="B2556" s="33">
        <v>2024</v>
      </c>
      <c r="C2556" s="8" t="s">
        <v>11</v>
      </c>
      <c r="D2556" s="33">
        <v>17666.7</v>
      </c>
      <c r="E2556" s="34">
        <v>18290.14</v>
      </c>
      <c r="F2556" s="34">
        <v>179.48</v>
      </c>
      <c r="G2556" s="34">
        <v>609.34</v>
      </c>
      <c r="H2556" s="34">
        <v>42.01</v>
      </c>
    </row>
    <row r="2557" spans="1:8" x14ac:dyDescent="0.35">
      <c r="A2557" s="8" t="s">
        <v>34</v>
      </c>
      <c r="B2557" s="33">
        <v>2022</v>
      </c>
      <c r="C2557" s="8" t="s">
        <v>13</v>
      </c>
      <c r="D2557" s="33">
        <v>28166.03</v>
      </c>
      <c r="E2557" s="34">
        <v>32064.33</v>
      </c>
      <c r="F2557" s="34">
        <v>135.33000000000001</v>
      </c>
      <c r="G2557" s="34">
        <v>73.53</v>
      </c>
      <c r="H2557" s="34">
        <v>45.78</v>
      </c>
    </row>
    <row r="2558" spans="1:8" x14ac:dyDescent="0.35">
      <c r="A2558" s="8" t="s">
        <v>23</v>
      </c>
      <c r="B2558" s="33">
        <v>2023</v>
      </c>
      <c r="C2558" s="8" t="s">
        <v>19</v>
      </c>
      <c r="D2558" s="33">
        <v>22068.06</v>
      </c>
      <c r="E2558" s="34">
        <v>25370.79</v>
      </c>
      <c r="F2558" s="34">
        <v>125.75</v>
      </c>
      <c r="G2558" s="34">
        <v>1204.48</v>
      </c>
      <c r="H2558" s="34">
        <v>63.8</v>
      </c>
    </row>
    <row r="2559" spans="1:8" x14ac:dyDescent="0.35">
      <c r="A2559" s="8" t="s">
        <v>23</v>
      </c>
      <c r="B2559" s="33">
        <v>2018</v>
      </c>
      <c r="C2559" s="8" t="s">
        <v>19</v>
      </c>
      <c r="D2559" s="33">
        <v>14117.67</v>
      </c>
      <c r="E2559" s="34">
        <v>15947.33</v>
      </c>
      <c r="F2559" s="34">
        <v>58.77</v>
      </c>
      <c r="G2559" s="34">
        <v>450.71</v>
      </c>
      <c r="H2559" s="34">
        <v>59.46</v>
      </c>
    </row>
    <row r="2560" spans="1:8" x14ac:dyDescent="0.35">
      <c r="A2560" s="8" t="s">
        <v>21</v>
      </c>
      <c r="B2560" s="33">
        <v>2020</v>
      </c>
      <c r="C2560" s="8" t="s">
        <v>19</v>
      </c>
      <c r="D2560" s="33">
        <v>35550.5</v>
      </c>
      <c r="E2560" s="34">
        <v>28691.26</v>
      </c>
      <c r="F2560" s="34">
        <v>75.11</v>
      </c>
      <c r="G2560" s="34">
        <v>652.95000000000005</v>
      </c>
      <c r="H2560" s="34">
        <v>43.32</v>
      </c>
    </row>
    <row r="2561" spans="1:8" x14ac:dyDescent="0.35">
      <c r="A2561" s="8" t="s">
        <v>27</v>
      </c>
      <c r="B2561" s="33">
        <v>2018</v>
      </c>
      <c r="C2561" s="8" t="s">
        <v>13</v>
      </c>
      <c r="D2561" s="33">
        <v>18397.259999999998</v>
      </c>
      <c r="E2561" s="34">
        <v>18345.47</v>
      </c>
      <c r="F2561" s="34">
        <v>196.15</v>
      </c>
      <c r="G2561" s="34">
        <v>1350.54</v>
      </c>
      <c r="H2561" s="34">
        <v>64.78</v>
      </c>
    </row>
    <row r="2562" spans="1:8" x14ac:dyDescent="0.35">
      <c r="A2562" s="8" t="s">
        <v>33</v>
      </c>
      <c r="B2562" s="33">
        <v>2024</v>
      </c>
      <c r="C2562" s="8" t="s">
        <v>20</v>
      </c>
      <c r="D2562" s="33">
        <v>18182.490000000002</v>
      </c>
      <c r="E2562" s="34">
        <v>17421.64</v>
      </c>
      <c r="F2562" s="34">
        <v>120.88</v>
      </c>
      <c r="G2562" s="34">
        <v>459.86</v>
      </c>
      <c r="H2562" s="34">
        <v>37.630000000000003</v>
      </c>
    </row>
    <row r="2563" spans="1:8" x14ac:dyDescent="0.35">
      <c r="A2563" s="8" t="s">
        <v>14</v>
      </c>
      <c r="B2563" s="33">
        <v>2024</v>
      </c>
      <c r="C2563" s="8" t="s">
        <v>25</v>
      </c>
      <c r="D2563" s="33">
        <v>33678.99</v>
      </c>
      <c r="E2563" s="34">
        <v>37845.96</v>
      </c>
      <c r="F2563" s="34">
        <v>182.7</v>
      </c>
      <c r="G2563" s="34">
        <v>1010.87</v>
      </c>
      <c r="H2563" s="34">
        <v>33</v>
      </c>
    </row>
    <row r="2564" spans="1:8" x14ac:dyDescent="0.35">
      <c r="A2564" s="8" t="s">
        <v>28</v>
      </c>
      <c r="B2564" s="33">
        <v>2018</v>
      </c>
      <c r="C2564" s="8" t="s">
        <v>19</v>
      </c>
      <c r="D2564" s="33">
        <v>49725.48</v>
      </c>
      <c r="E2564" s="34">
        <v>39791.279999999999</v>
      </c>
      <c r="F2564" s="34">
        <v>179.25</v>
      </c>
      <c r="G2564" s="34">
        <v>825.15</v>
      </c>
      <c r="H2564" s="34">
        <v>41.96</v>
      </c>
    </row>
    <row r="2565" spans="1:8" x14ac:dyDescent="0.35">
      <c r="A2565" s="8" t="s">
        <v>30</v>
      </c>
      <c r="B2565" s="33">
        <v>2018</v>
      </c>
      <c r="C2565" s="8" t="s">
        <v>25</v>
      </c>
      <c r="D2565" s="33">
        <v>43718.87</v>
      </c>
      <c r="E2565" s="34">
        <v>46546.15</v>
      </c>
      <c r="F2565" s="34">
        <v>63.86</v>
      </c>
      <c r="G2565" s="34">
        <v>302.83</v>
      </c>
      <c r="H2565" s="34">
        <v>30.34</v>
      </c>
    </row>
    <row r="2566" spans="1:8" x14ac:dyDescent="0.35">
      <c r="A2566" s="8" t="s">
        <v>23</v>
      </c>
      <c r="B2566" s="33">
        <v>2018</v>
      </c>
      <c r="C2566" s="8" t="s">
        <v>11</v>
      </c>
      <c r="D2566" s="33">
        <v>18178.169999999998</v>
      </c>
      <c r="E2566" s="34">
        <v>20882.560000000001</v>
      </c>
      <c r="F2566" s="34">
        <v>103.45</v>
      </c>
      <c r="G2566" s="34">
        <v>1087.47</v>
      </c>
      <c r="H2566" s="34">
        <v>52.21</v>
      </c>
    </row>
    <row r="2567" spans="1:8" x14ac:dyDescent="0.35">
      <c r="A2567" s="8" t="s">
        <v>35</v>
      </c>
      <c r="B2567" s="33">
        <v>2019</v>
      </c>
      <c r="C2567" s="8" t="s">
        <v>11</v>
      </c>
      <c r="D2567" s="33">
        <v>2361.7800000000002</v>
      </c>
      <c r="E2567" s="34">
        <v>2447.6799999999998</v>
      </c>
      <c r="F2567" s="34">
        <v>114.16</v>
      </c>
      <c r="G2567" s="34">
        <v>304.01</v>
      </c>
      <c r="H2567" s="34">
        <v>52.47</v>
      </c>
    </row>
    <row r="2568" spans="1:8" x14ac:dyDescent="0.35">
      <c r="A2568" s="8" t="s">
        <v>21</v>
      </c>
      <c r="B2568" s="33">
        <v>2021</v>
      </c>
      <c r="C2568" s="8" t="s">
        <v>22</v>
      </c>
      <c r="D2568" s="33">
        <v>22518.1</v>
      </c>
      <c r="E2568" s="34">
        <v>22926.93</v>
      </c>
      <c r="F2568" s="34">
        <v>132.46</v>
      </c>
      <c r="G2568" s="34">
        <v>794.3</v>
      </c>
      <c r="H2568" s="34">
        <v>38.630000000000003</v>
      </c>
    </row>
    <row r="2569" spans="1:8" x14ac:dyDescent="0.35">
      <c r="A2569" s="8" t="s">
        <v>10</v>
      </c>
      <c r="B2569" s="33">
        <v>2019</v>
      </c>
      <c r="C2569" s="8" t="s">
        <v>9</v>
      </c>
      <c r="D2569" s="33">
        <v>6573.61</v>
      </c>
      <c r="E2569" s="34">
        <v>7409.16</v>
      </c>
      <c r="F2569" s="34">
        <v>139.21</v>
      </c>
      <c r="G2569" s="34">
        <v>205.93</v>
      </c>
      <c r="H2569" s="34">
        <v>32.19</v>
      </c>
    </row>
    <row r="2570" spans="1:8" x14ac:dyDescent="0.35">
      <c r="A2570" s="8" t="s">
        <v>35</v>
      </c>
      <c r="B2570" s="33">
        <v>2023</v>
      </c>
      <c r="C2570" s="8" t="s">
        <v>9</v>
      </c>
      <c r="D2570" s="33">
        <v>7728.67</v>
      </c>
      <c r="E2570" s="34">
        <v>6610.72</v>
      </c>
      <c r="F2570" s="34">
        <v>77.94</v>
      </c>
      <c r="G2570" s="34">
        <v>1000.73</v>
      </c>
      <c r="H2570" s="34">
        <v>59.21</v>
      </c>
    </row>
    <row r="2571" spans="1:8" x14ac:dyDescent="0.35">
      <c r="A2571" s="8" t="s">
        <v>10</v>
      </c>
      <c r="B2571" s="33">
        <v>2024</v>
      </c>
      <c r="C2571" s="8" t="s">
        <v>13</v>
      </c>
      <c r="D2571" s="33">
        <v>16939.91</v>
      </c>
      <c r="E2571" s="34">
        <v>16626.25</v>
      </c>
      <c r="F2571" s="34">
        <v>173.64</v>
      </c>
      <c r="G2571" s="34">
        <v>222.19</v>
      </c>
      <c r="H2571" s="34">
        <v>62.43</v>
      </c>
    </row>
    <row r="2572" spans="1:8" x14ac:dyDescent="0.35">
      <c r="A2572" s="8" t="s">
        <v>28</v>
      </c>
      <c r="B2572" s="33">
        <v>2023</v>
      </c>
      <c r="C2572" s="8" t="s">
        <v>15</v>
      </c>
      <c r="D2572" s="33">
        <v>44859.73</v>
      </c>
      <c r="E2572" s="34">
        <v>53743.68</v>
      </c>
      <c r="F2572" s="34">
        <v>126.17</v>
      </c>
      <c r="G2572" s="34">
        <v>611.76</v>
      </c>
      <c r="H2572" s="34">
        <v>34.67</v>
      </c>
    </row>
    <row r="2573" spans="1:8" x14ac:dyDescent="0.35">
      <c r="A2573" s="8" t="s">
        <v>27</v>
      </c>
      <c r="B2573" s="33">
        <v>2019</v>
      </c>
      <c r="C2573" s="8" t="s">
        <v>22</v>
      </c>
      <c r="D2573" s="33">
        <v>45282.57</v>
      </c>
      <c r="E2573" s="34">
        <v>39853.279999999999</v>
      </c>
      <c r="F2573" s="34">
        <v>151.43</v>
      </c>
      <c r="G2573" s="34">
        <v>828.24</v>
      </c>
      <c r="H2573" s="34">
        <v>46.18</v>
      </c>
    </row>
    <row r="2574" spans="1:8" x14ac:dyDescent="0.35">
      <c r="A2574" s="8" t="s">
        <v>33</v>
      </c>
      <c r="B2574" s="33">
        <v>2023</v>
      </c>
      <c r="C2574" s="8" t="s">
        <v>19</v>
      </c>
      <c r="D2574" s="33">
        <v>39542.720000000001</v>
      </c>
      <c r="E2574" s="34">
        <v>41554.81</v>
      </c>
      <c r="F2574" s="34">
        <v>30.7</v>
      </c>
      <c r="G2574" s="34">
        <v>1155.3800000000001</v>
      </c>
      <c r="H2574" s="34">
        <v>55.76</v>
      </c>
    </row>
    <row r="2575" spans="1:8" x14ac:dyDescent="0.35">
      <c r="A2575" s="8" t="s">
        <v>34</v>
      </c>
      <c r="B2575" s="33">
        <v>2024</v>
      </c>
      <c r="C2575" s="8" t="s">
        <v>22</v>
      </c>
      <c r="D2575" s="33">
        <v>2136.04</v>
      </c>
      <c r="E2575" s="34">
        <v>2213.5700000000002</v>
      </c>
      <c r="F2575" s="34">
        <v>24.64</v>
      </c>
      <c r="G2575" s="34">
        <v>1299.3</v>
      </c>
      <c r="H2575" s="34">
        <v>43.87</v>
      </c>
    </row>
    <row r="2576" spans="1:8" x14ac:dyDescent="0.35">
      <c r="A2576" s="8" t="s">
        <v>17</v>
      </c>
      <c r="B2576" s="33">
        <v>2020</v>
      </c>
      <c r="C2576" s="8" t="s">
        <v>9</v>
      </c>
      <c r="D2576" s="33">
        <v>15558.69</v>
      </c>
      <c r="E2576" s="34">
        <v>18531.009999999998</v>
      </c>
      <c r="F2576" s="34">
        <v>140.22999999999999</v>
      </c>
      <c r="G2576" s="34">
        <v>205.45</v>
      </c>
      <c r="H2576" s="34">
        <v>59.95</v>
      </c>
    </row>
    <row r="2577" spans="1:8" x14ac:dyDescent="0.35">
      <c r="A2577" s="8" t="s">
        <v>16</v>
      </c>
      <c r="B2577" s="33">
        <v>2019</v>
      </c>
      <c r="C2577" s="8" t="s">
        <v>11</v>
      </c>
      <c r="D2577" s="33">
        <v>30862.47</v>
      </c>
      <c r="E2577" s="34">
        <v>26345.71</v>
      </c>
      <c r="F2577" s="34">
        <v>52.53</v>
      </c>
      <c r="G2577" s="34">
        <v>440.76</v>
      </c>
      <c r="H2577" s="34">
        <v>40.659999999999997</v>
      </c>
    </row>
    <row r="2578" spans="1:8" x14ac:dyDescent="0.35">
      <c r="A2578" s="8" t="s">
        <v>30</v>
      </c>
      <c r="B2578" s="33">
        <v>2024</v>
      </c>
      <c r="C2578" s="8" t="s">
        <v>19</v>
      </c>
      <c r="D2578" s="33">
        <v>30474.95</v>
      </c>
      <c r="E2578" s="34">
        <v>34692.400000000001</v>
      </c>
      <c r="F2578" s="34">
        <v>21.06</v>
      </c>
      <c r="G2578" s="34">
        <v>1315.27</v>
      </c>
      <c r="H2578" s="34">
        <v>61.48</v>
      </c>
    </row>
    <row r="2579" spans="1:8" x14ac:dyDescent="0.35">
      <c r="A2579" s="8" t="s">
        <v>33</v>
      </c>
      <c r="B2579" s="33">
        <v>2020</v>
      </c>
      <c r="C2579" s="8" t="s">
        <v>22</v>
      </c>
      <c r="D2579" s="33">
        <v>27722.41</v>
      </c>
      <c r="E2579" s="34">
        <v>29609.5</v>
      </c>
      <c r="F2579" s="34">
        <v>55.95</v>
      </c>
      <c r="G2579" s="34">
        <v>368.49</v>
      </c>
      <c r="H2579" s="34">
        <v>62.46</v>
      </c>
    </row>
    <row r="2580" spans="1:8" x14ac:dyDescent="0.35">
      <c r="A2580" s="8" t="s">
        <v>23</v>
      </c>
      <c r="B2580" s="33">
        <v>2021</v>
      </c>
      <c r="C2580" s="8" t="s">
        <v>20</v>
      </c>
      <c r="D2580" s="33">
        <v>1269.0899999999999</v>
      </c>
      <c r="E2580" s="34">
        <v>1405.35</v>
      </c>
      <c r="F2580" s="34">
        <v>178.23</v>
      </c>
      <c r="G2580" s="34">
        <v>192.26</v>
      </c>
      <c r="H2580" s="34">
        <v>39.020000000000003</v>
      </c>
    </row>
    <row r="2581" spans="1:8" x14ac:dyDescent="0.35">
      <c r="A2581" s="8" t="s">
        <v>24</v>
      </c>
      <c r="B2581" s="33">
        <v>2024</v>
      </c>
      <c r="C2581" s="8" t="s">
        <v>25</v>
      </c>
      <c r="D2581" s="33">
        <v>28800.97</v>
      </c>
      <c r="E2581" s="34">
        <v>25638.14</v>
      </c>
      <c r="F2581" s="34">
        <v>116.79</v>
      </c>
      <c r="G2581" s="34">
        <v>574.23</v>
      </c>
      <c r="H2581" s="34">
        <v>46.81</v>
      </c>
    </row>
    <row r="2582" spans="1:8" x14ac:dyDescent="0.35">
      <c r="A2582" s="8" t="s">
        <v>27</v>
      </c>
      <c r="B2582" s="33">
        <v>2021</v>
      </c>
      <c r="C2582" s="8" t="s">
        <v>11</v>
      </c>
      <c r="D2582" s="33">
        <v>23699.25</v>
      </c>
      <c r="E2582" s="34">
        <v>23056.02</v>
      </c>
      <c r="F2582" s="34">
        <v>80.209999999999994</v>
      </c>
      <c r="G2582" s="34">
        <v>221.33</v>
      </c>
      <c r="H2582" s="34">
        <v>36.39</v>
      </c>
    </row>
    <row r="2583" spans="1:8" x14ac:dyDescent="0.35">
      <c r="A2583" s="8" t="s">
        <v>26</v>
      </c>
      <c r="B2583" s="33">
        <v>2022</v>
      </c>
      <c r="C2583" s="8" t="s">
        <v>25</v>
      </c>
      <c r="D2583" s="33">
        <v>49442.91</v>
      </c>
      <c r="E2583" s="34">
        <v>42866.87</v>
      </c>
      <c r="F2583" s="34">
        <v>69.150000000000006</v>
      </c>
      <c r="G2583" s="34">
        <v>144.79</v>
      </c>
      <c r="H2583" s="34">
        <v>37.58</v>
      </c>
    </row>
    <row r="2584" spans="1:8" x14ac:dyDescent="0.35">
      <c r="A2584" s="8" t="s">
        <v>31</v>
      </c>
      <c r="B2584" s="33">
        <v>2023</v>
      </c>
      <c r="C2584" s="8" t="s">
        <v>15</v>
      </c>
      <c r="D2584" s="33">
        <v>17577.599999999999</v>
      </c>
      <c r="E2584" s="34">
        <v>21040.48</v>
      </c>
      <c r="F2584" s="34">
        <v>173.11</v>
      </c>
      <c r="G2584" s="34">
        <v>258.5</v>
      </c>
      <c r="H2584" s="34">
        <v>39.159999999999997</v>
      </c>
    </row>
    <row r="2585" spans="1:8" x14ac:dyDescent="0.35">
      <c r="A2585" s="8" t="s">
        <v>30</v>
      </c>
      <c r="B2585" s="33">
        <v>2024</v>
      </c>
      <c r="C2585" s="8" t="s">
        <v>11</v>
      </c>
      <c r="D2585" s="33">
        <v>44829.03</v>
      </c>
      <c r="E2585" s="34">
        <v>51182.3</v>
      </c>
      <c r="F2585" s="34">
        <v>105.46</v>
      </c>
      <c r="G2585" s="34">
        <v>188.33</v>
      </c>
      <c r="H2585" s="34">
        <v>36.049999999999997</v>
      </c>
    </row>
    <row r="2586" spans="1:8" x14ac:dyDescent="0.35">
      <c r="A2586" s="8" t="s">
        <v>17</v>
      </c>
      <c r="B2586" s="33">
        <v>2020</v>
      </c>
      <c r="C2586" s="8" t="s">
        <v>22</v>
      </c>
      <c r="D2586" s="33">
        <v>47767.96</v>
      </c>
      <c r="E2586" s="34">
        <v>46986.38</v>
      </c>
      <c r="F2586" s="34">
        <v>53.5</v>
      </c>
      <c r="G2586" s="34">
        <v>448.82</v>
      </c>
      <c r="H2586" s="34">
        <v>59.92</v>
      </c>
    </row>
    <row r="2587" spans="1:8" x14ac:dyDescent="0.35">
      <c r="A2587" s="8" t="s">
        <v>34</v>
      </c>
      <c r="B2587" s="33">
        <v>2023</v>
      </c>
      <c r="C2587" s="8" t="s">
        <v>25</v>
      </c>
      <c r="D2587" s="33">
        <v>38587.949999999997</v>
      </c>
      <c r="E2587" s="34">
        <v>36062.720000000001</v>
      </c>
      <c r="F2587" s="34">
        <v>27.36</v>
      </c>
      <c r="G2587" s="34">
        <v>346.48</v>
      </c>
      <c r="H2587" s="34">
        <v>58.68</v>
      </c>
    </row>
    <row r="2588" spans="1:8" x14ac:dyDescent="0.35">
      <c r="A2588" s="8" t="s">
        <v>10</v>
      </c>
      <c r="B2588" s="33">
        <v>2022</v>
      </c>
      <c r="C2588" s="8" t="s">
        <v>20</v>
      </c>
      <c r="D2588" s="33">
        <v>48773.09</v>
      </c>
      <c r="E2588" s="34">
        <v>49979.19</v>
      </c>
      <c r="F2588" s="34">
        <v>110.86</v>
      </c>
      <c r="G2588" s="34">
        <v>885.95</v>
      </c>
      <c r="H2588" s="34">
        <v>35.71</v>
      </c>
    </row>
    <row r="2589" spans="1:8" x14ac:dyDescent="0.35">
      <c r="A2589" s="8" t="s">
        <v>32</v>
      </c>
      <c r="B2589" s="33">
        <v>2019</v>
      </c>
      <c r="C2589" s="8" t="s">
        <v>9</v>
      </c>
      <c r="D2589" s="33">
        <v>35769.230000000003</v>
      </c>
      <c r="E2589" s="34">
        <v>42188.36</v>
      </c>
      <c r="F2589" s="34">
        <v>44.51</v>
      </c>
      <c r="G2589" s="34">
        <v>75</v>
      </c>
      <c r="H2589" s="34">
        <v>37.39</v>
      </c>
    </row>
    <row r="2590" spans="1:8" x14ac:dyDescent="0.35">
      <c r="A2590" s="8" t="s">
        <v>24</v>
      </c>
      <c r="B2590" s="33">
        <v>2023</v>
      </c>
      <c r="C2590" s="8" t="s">
        <v>15</v>
      </c>
      <c r="D2590" s="33">
        <v>4411.22</v>
      </c>
      <c r="E2590" s="34">
        <v>4831.53</v>
      </c>
      <c r="F2590" s="34">
        <v>94.76</v>
      </c>
      <c r="G2590" s="34">
        <v>1142.3699999999999</v>
      </c>
      <c r="H2590" s="34">
        <v>39.86</v>
      </c>
    </row>
    <row r="2591" spans="1:8" x14ac:dyDescent="0.35">
      <c r="A2591" s="8" t="s">
        <v>17</v>
      </c>
      <c r="B2591" s="33">
        <v>2023</v>
      </c>
      <c r="C2591" s="8" t="s">
        <v>22</v>
      </c>
      <c r="D2591" s="33">
        <v>2117.79</v>
      </c>
      <c r="E2591" s="34">
        <v>2145.5500000000002</v>
      </c>
      <c r="F2591" s="34">
        <v>127.54</v>
      </c>
      <c r="G2591" s="34">
        <v>1034.96</v>
      </c>
      <c r="H2591" s="34">
        <v>45.75</v>
      </c>
    </row>
    <row r="2592" spans="1:8" x14ac:dyDescent="0.35">
      <c r="A2592" s="8" t="s">
        <v>24</v>
      </c>
      <c r="B2592" s="33">
        <v>2020</v>
      </c>
      <c r="C2592" s="8" t="s">
        <v>15</v>
      </c>
      <c r="D2592" s="33">
        <v>31203.21</v>
      </c>
      <c r="E2592" s="34">
        <v>35795.47</v>
      </c>
      <c r="F2592" s="34">
        <v>151.41</v>
      </c>
      <c r="G2592" s="34">
        <v>29.97</v>
      </c>
      <c r="H2592" s="34">
        <v>43.62</v>
      </c>
    </row>
    <row r="2593" spans="1:8" x14ac:dyDescent="0.35">
      <c r="A2593" s="8" t="s">
        <v>28</v>
      </c>
      <c r="B2593" s="33">
        <v>2018</v>
      </c>
      <c r="C2593" s="8" t="s">
        <v>20</v>
      </c>
      <c r="D2593" s="33">
        <v>2750.6</v>
      </c>
      <c r="E2593" s="34">
        <v>2443.2399999999998</v>
      </c>
      <c r="F2593" s="34">
        <v>95.25</v>
      </c>
      <c r="G2593" s="34">
        <v>655.47</v>
      </c>
      <c r="H2593" s="34">
        <v>52.22</v>
      </c>
    </row>
    <row r="2594" spans="1:8" x14ac:dyDescent="0.35">
      <c r="A2594" s="8" t="s">
        <v>17</v>
      </c>
      <c r="B2594" s="33">
        <v>2022</v>
      </c>
      <c r="C2594" s="8" t="s">
        <v>19</v>
      </c>
      <c r="D2594" s="33">
        <v>7481.55</v>
      </c>
      <c r="E2594" s="34">
        <v>7570.6</v>
      </c>
      <c r="F2594" s="34">
        <v>100.16</v>
      </c>
      <c r="G2594" s="34">
        <v>148.58000000000001</v>
      </c>
      <c r="H2594" s="34">
        <v>61.13</v>
      </c>
    </row>
    <row r="2595" spans="1:8" x14ac:dyDescent="0.35">
      <c r="A2595" s="8" t="s">
        <v>24</v>
      </c>
      <c r="B2595" s="33">
        <v>2020</v>
      </c>
      <c r="C2595" s="8" t="s">
        <v>19</v>
      </c>
      <c r="D2595" s="33">
        <v>40196.660000000003</v>
      </c>
      <c r="E2595" s="34">
        <v>44387.040000000001</v>
      </c>
      <c r="F2595" s="34">
        <v>132.11000000000001</v>
      </c>
      <c r="G2595" s="34">
        <v>871.82</v>
      </c>
      <c r="H2595" s="34">
        <v>69.75</v>
      </c>
    </row>
    <row r="2596" spans="1:8" x14ac:dyDescent="0.35">
      <c r="A2596" s="8" t="s">
        <v>12</v>
      </c>
      <c r="B2596" s="33">
        <v>2023</v>
      </c>
      <c r="C2596" s="8" t="s">
        <v>22</v>
      </c>
      <c r="D2596" s="33">
        <v>35756.15</v>
      </c>
      <c r="E2596" s="34">
        <v>38283.129999999997</v>
      </c>
      <c r="F2596" s="34">
        <v>30.97</v>
      </c>
      <c r="G2596" s="34">
        <v>230.68</v>
      </c>
      <c r="H2596" s="34">
        <v>35.53</v>
      </c>
    </row>
    <row r="2597" spans="1:8" x14ac:dyDescent="0.35">
      <c r="A2597" s="8" t="s">
        <v>12</v>
      </c>
      <c r="B2597" s="33">
        <v>2023</v>
      </c>
      <c r="C2597" s="8" t="s">
        <v>11</v>
      </c>
      <c r="D2597" s="33">
        <v>20786.5</v>
      </c>
      <c r="E2597" s="34">
        <v>17814.84</v>
      </c>
      <c r="F2597" s="34">
        <v>142.72</v>
      </c>
      <c r="G2597" s="34">
        <v>106.31</v>
      </c>
      <c r="H2597" s="34">
        <v>41.81</v>
      </c>
    </row>
    <row r="2598" spans="1:8" x14ac:dyDescent="0.35">
      <c r="A2598" s="8" t="s">
        <v>14</v>
      </c>
      <c r="B2598" s="33">
        <v>2021</v>
      </c>
      <c r="C2598" s="8" t="s">
        <v>20</v>
      </c>
      <c r="D2598" s="33">
        <v>33531.230000000003</v>
      </c>
      <c r="E2598" s="34">
        <v>26864.95</v>
      </c>
      <c r="F2598" s="34">
        <v>132.44</v>
      </c>
      <c r="G2598" s="34">
        <v>542.48</v>
      </c>
      <c r="H2598" s="34">
        <v>43.5</v>
      </c>
    </row>
    <row r="2599" spans="1:8" x14ac:dyDescent="0.35">
      <c r="A2599" s="8" t="s">
        <v>33</v>
      </c>
      <c r="B2599" s="33">
        <v>2020</v>
      </c>
      <c r="C2599" s="8" t="s">
        <v>11</v>
      </c>
      <c r="D2599" s="33">
        <v>11862.8</v>
      </c>
      <c r="E2599" s="34">
        <v>12059.54</v>
      </c>
      <c r="F2599" s="34">
        <v>167.53</v>
      </c>
      <c r="G2599" s="34">
        <v>64.819999999999993</v>
      </c>
      <c r="H2599" s="34">
        <v>35.9</v>
      </c>
    </row>
    <row r="2600" spans="1:8" x14ac:dyDescent="0.35">
      <c r="A2600" s="8" t="s">
        <v>26</v>
      </c>
      <c r="B2600" s="33">
        <v>2019</v>
      </c>
      <c r="C2600" s="8" t="s">
        <v>9</v>
      </c>
      <c r="D2600" s="33">
        <v>44841.19</v>
      </c>
      <c r="E2600" s="34">
        <v>40377.25</v>
      </c>
      <c r="F2600" s="34">
        <v>160.5</v>
      </c>
      <c r="G2600" s="34">
        <v>379.61</v>
      </c>
      <c r="H2600" s="34">
        <v>60.68</v>
      </c>
    </row>
    <row r="2601" spans="1:8" x14ac:dyDescent="0.35">
      <c r="A2601" s="8" t="s">
        <v>16</v>
      </c>
      <c r="B2601" s="33">
        <v>2022</v>
      </c>
      <c r="C2601" s="8" t="s">
        <v>22</v>
      </c>
      <c r="D2601" s="33">
        <v>46634.87</v>
      </c>
      <c r="E2601" s="34">
        <v>45070.38</v>
      </c>
      <c r="F2601" s="34">
        <v>26.42</v>
      </c>
      <c r="G2601" s="34">
        <v>1124.1300000000001</v>
      </c>
      <c r="H2601" s="34">
        <v>53.75</v>
      </c>
    </row>
    <row r="2602" spans="1:8" x14ac:dyDescent="0.35">
      <c r="A2602" s="8" t="s">
        <v>16</v>
      </c>
      <c r="B2602" s="33">
        <v>2023</v>
      </c>
      <c r="C2602" s="8" t="s">
        <v>15</v>
      </c>
      <c r="D2602" s="33">
        <v>14758.58</v>
      </c>
      <c r="E2602" s="34">
        <v>13338.75</v>
      </c>
      <c r="F2602" s="34">
        <v>33.56</v>
      </c>
      <c r="G2602" s="34">
        <v>160.52000000000001</v>
      </c>
      <c r="H2602" s="34">
        <v>66.739999999999995</v>
      </c>
    </row>
    <row r="2603" spans="1:8" x14ac:dyDescent="0.35">
      <c r="A2603" s="8" t="s">
        <v>26</v>
      </c>
      <c r="B2603" s="33">
        <v>2021</v>
      </c>
      <c r="C2603" s="8" t="s">
        <v>20</v>
      </c>
      <c r="D2603" s="33">
        <v>3687.31</v>
      </c>
      <c r="E2603" s="34">
        <v>4089.97</v>
      </c>
      <c r="F2603" s="34">
        <v>135.36000000000001</v>
      </c>
      <c r="G2603" s="34">
        <v>253.6</v>
      </c>
      <c r="H2603" s="34">
        <v>30.65</v>
      </c>
    </row>
    <row r="2604" spans="1:8" x14ac:dyDescent="0.35">
      <c r="A2604" s="8" t="s">
        <v>23</v>
      </c>
      <c r="B2604" s="33">
        <v>2024</v>
      </c>
      <c r="C2604" s="8" t="s">
        <v>20</v>
      </c>
      <c r="D2604" s="33">
        <v>19189.669999999998</v>
      </c>
      <c r="E2604" s="34">
        <v>20150.25</v>
      </c>
      <c r="F2604" s="34">
        <v>156.62</v>
      </c>
      <c r="G2604" s="34">
        <v>1231.21</v>
      </c>
      <c r="H2604" s="34">
        <v>32.35</v>
      </c>
    </row>
    <row r="2605" spans="1:8" x14ac:dyDescent="0.35">
      <c r="A2605" s="8" t="s">
        <v>30</v>
      </c>
      <c r="B2605" s="33">
        <v>2021</v>
      </c>
      <c r="C2605" s="8" t="s">
        <v>15</v>
      </c>
      <c r="D2605" s="33">
        <v>21845.55</v>
      </c>
      <c r="E2605" s="34">
        <v>25175.78</v>
      </c>
      <c r="F2605" s="34">
        <v>155.54</v>
      </c>
      <c r="G2605" s="34">
        <v>550.23</v>
      </c>
      <c r="H2605" s="34">
        <v>62.79</v>
      </c>
    </row>
    <row r="2606" spans="1:8" x14ac:dyDescent="0.35">
      <c r="A2606" s="8" t="s">
        <v>16</v>
      </c>
      <c r="B2606" s="33">
        <v>2022</v>
      </c>
      <c r="C2606" s="8" t="s">
        <v>13</v>
      </c>
      <c r="D2606" s="33">
        <v>40407.94</v>
      </c>
      <c r="E2606" s="34">
        <v>46063.83</v>
      </c>
      <c r="F2606" s="34">
        <v>141.29</v>
      </c>
      <c r="G2606" s="34">
        <v>716.07</v>
      </c>
      <c r="H2606" s="34">
        <v>46.59</v>
      </c>
    </row>
    <row r="2607" spans="1:8" x14ac:dyDescent="0.35">
      <c r="A2607" s="8" t="s">
        <v>28</v>
      </c>
      <c r="B2607" s="33">
        <v>2023</v>
      </c>
      <c r="C2607" s="8" t="s">
        <v>20</v>
      </c>
      <c r="D2607" s="33">
        <v>2487.2199999999998</v>
      </c>
      <c r="E2607" s="34">
        <v>2017.79</v>
      </c>
      <c r="F2607" s="34">
        <v>112.9</v>
      </c>
      <c r="G2607" s="34">
        <v>1227.1199999999999</v>
      </c>
      <c r="H2607" s="34">
        <v>38.24</v>
      </c>
    </row>
    <row r="2608" spans="1:8" x14ac:dyDescent="0.35">
      <c r="A2608" s="8" t="s">
        <v>23</v>
      </c>
      <c r="B2608" s="33">
        <v>2018</v>
      </c>
      <c r="C2608" s="8" t="s">
        <v>22</v>
      </c>
      <c r="D2608" s="33">
        <v>30403.05</v>
      </c>
      <c r="E2608" s="34">
        <v>35788.550000000003</v>
      </c>
      <c r="F2608" s="34">
        <v>90.2</v>
      </c>
      <c r="G2608" s="34">
        <v>453.71</v>
      </c>
      <c r="H2608" s="34">
        <v>57.13</v>
      </c>
    </row>
    <row r="2609" spans="1:8" x14ac:dyDescent="0.35">
      <c r="A2609" s="8" t="s">
        <v>31</v>
      </c>
      <c r="B2609" s="33">
        <v>2019</v>
      </c>
      <c r="C2609" s="8" t="s">
        <v>15</v>
      </c>
      <c r="D2609" s="33">
        <v>12515.84</v>
      </c>
      <c r="E2609" s="34">
        <v>10747.91</v>
      </c>
      <c r="F2609" s="34">
        <v>104.54</v>
      </c>
      <c r="G2609" s="34">
        <v>62.57</v>
      </c>
      <c r="H2609" s="34">
        <v>35.89</v>
      </c>
    </row>
    <row r="2610" spans="1:8" x14ac:dyDescent="0.35">
      <c r="A2610" s="8" t="s">
        <v>33</v>
      </c>
      <c r="B2610" s="33">
        <v>2021</v>
      </c>
      <c r="C2610" s="8" t="s">
        <v>20</v>
      </c>
      <c r="D2610" s="33">
        <v>31577.08</v>
      </c>
      <c r="E2610" s="34">
        <v>25907.34</v>
      </c>
      <c r="F2610" s="34">
        <v>148.49</v>
      </c>
      <c r="G2610" s="34">
        <v>928.27</v>
      </c>
      <c r="H2610" s="34">
        <v>32.69</v>
      </c>
    </row>
    <row r="2611" spans="1:8" x14ac:dyDescent="0.35">
      <c r="A2611" s="8" t="s">
        <v>23</v>
      </c>
      <c r="B2611" s="33">
        <v>2020</v>
      </c>
      <c r="C2611" s="8" t="s">
        <v>13</v>
      </c>
      <c r="D2611" s="33">
        <v>33087.68</v>
      </c>
      <c r="E2611" s="34">
        <v>36448.18</v>
      </c>
      <c r="F2611" s="34">
        <v>136.76</v>
      </c>
      <c r="G2611" s="34">
        <v>1078.22</v>
      </c>
      <c r="H2611" s="34">
        <v>60.94</v>
      </c>
    </row>
    <row r="2612" spans="1:8" x14ac:dyDescent="0.35">
      <c r="A2612" s="8" t="s">
        <v>28</v>
      </c>
      <c r="B2612" s="33">
        <v>2021</v>
      </c>
      <c r="C2612" s="8" t="s">
        <v>11</v>
      </c>
      <c r="D2612" s="33">
        <v>6845.89</v>
      </c>
      <c r="E2612" s="34">
        <v>7445.35</v>
      </c>
      <c r="F2612" s="34">
        <v>64.099999999999994</v>
      </c>
      <c r="G2612" s="34">
        <v>186.61</v>
      </c>
      <c r="H2612" s="34">
        <v>53.37</v>
      </c>
    </row>
    <row r="2613" spans="1:8" x14ac:dyDescent="0.35">
      <c r="A2613" s="8" t="s">
        <v>21</v>
      </c>
      <c r="B2613" s="33">
        <v>2021</v>
      </c>
      <c r="C2613" s="8" t="s">
        <v>20</v>
      </c>
      <c r="D2613" s="33">
        <v>15473.61</v>
      </c>
      <c r="E2613" s="34">
        <v>17069.63</v>
      </c>
      <c r="F2613" s="34">
        <v>174.09</v>
      </c>
      <c r="G2613" s="34">
        <v>467.09</v>
      </c>
      <c r="H2613" s="34">
        <v>45.4</v>
      </c>
    </row>
    <row r="2614" spans="1:8" x14ac:dyDescent="0.35">
      <c r="A2614" s="8" t="s">
        <v>26</v>
      </c>
      <c r="B2614" s="33">
        <v>2018</v>
      </c>
      <c r="C2614" s="8" t="s">
        <v>11</v>
      </c>
      <c r="D2614" s="33">
        <v>40785.480000000003</v>
      </c>
      <c r="E2614" s="34">
        <v>40152.980000000003</v>
      </c>
      <c r="F2614" s="34">
        <v>165.14</v>
      </c>
      <c r="G2614" s="34">
        <v>557.22</v>
      </c>
      <c r="H2614" s="34">
        <v>57.03</v>
      </c>
    </row>
    <row r="2615" spans="1:8" x14ac:dyDescent="0.35">
      <c r="A2615" s="8" t="s">
        <v>31</v>
      </c>
      <c r="B2615" s="33">
        <v>2019</v>
      </c>
      <c r="C2615" s="8" t="s">
        <v>22</v>
      </c>
      <c r="D2615" s="33">
        <v>32130.75</v>
      </c>
      <c r="E2615" s="34">
        <v>28091.89</v>
      </c>
      <c r="F2615" s="34">
        <v>126.23</v>
      </c>
      <c r="G2615" s="34">
        <v>1309.47</v>
      </c>
      <c r="H2615" s="34">
        <v>39.68</v>
      </c>
    </row>
    <row r="2616" spans="1:8" x14ac:dyDescent="0.35">
      <c r="A2616" s="8" t="s">
        <v>35</v>
      </c>
      <c r="B2616" s="33">
        <v>2018</v>
      </c>
      <c r="C2616" s="8" t="s">
        <v>15</v>
      </c>
      <c r="D2616" s="33">
        <v>30732.39</v>
      </c>
      <c r="E2616" s="34">
        <v>30844.46</v>
      </c>
      <c r="F2616" s="34">
        <v>176.13</v>
      </c>
      <c r="G2616" s="34">
        <v>1153.5999999999999</v>
      </c>
      <c r="H2616" s="34">
        <v>57.36</v>
      </c>
    </row>
    <row r="2617" spans="1:8" x14ac:dyDescent="0.35">
      <c r="A2617" s="8" t="s">
        <v>14</v>
      </c>
      <c r="B2617" s="33">
        <v>2019</v>
      </c>
      <c r="C2617" s="8" t="s">
        <v>15</v>
      </c>
      <c r="D2617" s="33">
        <v>25686.02</v>
      </c>
      <c r="E2617" s="34">
        <v>20759.04</v>
      </c>
      <c r="F2617" s="34">
        <v>183.3</v>
      </c>
      <c r="G2617" s="34">
        <v>397.36</v>
      </c>
      <c r="H2617" s="34">
        <v>65.959999999999994</v>
      </c>
    </row>
    <row r="2618" spans="1:8" x14ac:dyDescent="0.35">
      <c r="A2618" s="8" t="s">
        <v>27</v>
      </c>
      <c r="B2618" s="33">
        <v>2019</v>
      </c>
      <c r="C2618" s="8" t="s">
        <v>15</v>
      </c>
      <c r="D2618" s="33">
        <v>29673.25</v>
      </c>
      <c r="E2618" s="34">
        <v>35097.54</v>
      </c>
      <c r="F2618" s="34">
        <v>50.37</v>
      </c>
      <c r="G2618" s="34">
        <v>1360.51</v>
      </c>
      <c r="H2618" s="34">
        <v>65.5</v>
      </c>
    </row>
    <row r="2619" spans="1:8" x14ac:dyDescent="0.35">
      <c r="A2619" s="8" t="s">
        <v>30</v>
      </c>
      <c r="B2619" s="33">
        <v>2023</v>
      </c>
      <c r="C2619" s="8" t="s">
        <v>25</v>
      </c>
      <c r="D2619" s="33">
        <v>3960.36</v>
      </c>
      <c r="E2619" s="34">
        <v>4234.4399999999996</v>
      </c>
      <c r="F2619" s="34">
        <v>167.1</v>
      </c>
      <c r="G2619" s="34">
        <v>1089.6400000000001</v>
      </c>
      <c r="H2619" s="34">
        <v>64.66</v>
      </c>
    </row>
    <row r="2620" spans="1:8" x14ac:dyDescent="0.35">
      <c r="A2620" s="8" t="s">
        <v>35</v>
      </c>
      <c r="B2620" s="33">
        <v>2024</v>
      </c>
      <c r="C2620" s="8" t="s">
        <v>11</v>
      </c>
      <c r="D2620" s="33">
        <v>8866.9</v>
      </c>
      <c r="E2620" s="34">
        <v>9119.73</v>
      </c>
      <c r="F2620" s="34">
        <v>128.34</v>
      </c>
      <c r="G2620" s="34">
        <v>352.17</v>
      </c>
      <c r="H2620" s="34">
        <v>60.37</v>
      </c>
    </row>
    <row r="2621" spans="1:8" x14ac:dyDescent="0.35">
      <c r="A2621" s="8" t="s">
        <v>26</v>
      </c>
      <c r="B2621" s="33">
        <v>2021</v>
      </c>
      <c r="C2621" s="8" t="s">
        <v>13</v>
      </c>
      <c r="D2621" s="33">
        <v>2503.54</v>
      </c>
      <c r="E2621" s="34">
        <v>2471.67</v>
      </c>
      <c r="F2621" s="34">
        <v>166.63</v>
      </c>
      <c r="G2621" s="34">
        <v>884.15</v>
      </c>
      <c r="H2621" s="34">
        <v>60.81</v>
      </c>
    </row>
    <row r="2622" spans="1:8" x14ac:dyDescent="0.35">
      <c r="A2622" s="8" t="s">
        <v>12</v>
      </c>
      <c r="B2622" s="33">
        <v>2021</v>
      </c>
      <c r="C2622" s="8" t="s">
        <v>25</v>
      </c>
      <c r="D2622" s="33">
        <v>2865.9</v>
      </c>
      <c r="E2622" s="34">
        <v>2577.98</v>
      </c>
      <c r="F2622" s="34">
        <v>94.54</v>
      </c>
      <c r="G2622" s="34">
        <v>1170.48</v>
      </c>
      <c r="H2622" s="34">
        <v>58.01</v>
      </c>
    </row>
    <row r="2623" spans="1:8" x14ac:dyDescent="0.35">
      <c r="A2623" s="8" t="s">
        <v>35</v>
      </c>
      <c r="B2623" s="33">
        <v>2020</v>
      </c>
      <c r="C2623" s="8" t="s">
        <v>22</v>
      </c>
      <c r="D2623" s="33">
        <v>49093.39</v>
      </c>
      <c r="E2623" s="34">
        <v>57505.79</v>
      </c>
      <c r="F2623" s="34">
        <v>182.36</v>
      </c>
      <c r="G2623" s="34">
        <v>46.14</v>
      </c>
      <c r="H2623" s="34">
        <v>65.94</v>
      </c>
    </row>
    <row r="2624" spans="1:8" x14ac:dyDescent="0.35">
      <c r="A2624" s="8" t="s">
        <v>26</v>
      </c>
      <c r="B2624" s="33">
        <v>2018</v>
      </c>
      <c r="C2624" s="8" t="s">
        <v>25</v>
      </c>
      <c r="D2624" s="33">
        <v>20022.849999999999</v>
      </c>
      <c r="E2624" s="34">
        <v>17449.05</v>
      </c>
      <c r="F2624" s="34">
        <v>172.55</v>
      </c>
      <c r="G2624" s="34">
        <v>806.04</v>
      </c>
      <c r="H2624" s="34">
        <v>66.22</v>
      </c>
    </row>
    <row r="2625" spans="1:8" x14ac:dyDescent="0.35">
      <c r="A2625" s="8" t="s">
        <v>30</v>
      </c>
      <c r="B2625" s="33">
        <v>2019</v>
      </c>
      <c r="C2625" s="8" t="s">
        <v>13</v>
      </c>
      <c r="D2625" s="33">
        <v>30608.17</v>
      </c>
      <c r="E2625" s="34">
        <v>28246.27</v>
      </c>
      <c r="F2625" s="34">
        <v>64.27</v>
      </c>
      <c r="G2625" s="34">
        <v>1103.49</v>
      </c>
      <c r="H2625" s="34">
        <v>64.92</v>
      </c>
    </row>
    <row r="2626" spans="1:8" x14ac:dyDescent="0.35">
      <c r="A2626" s="8" t="s">
        <v>31</v>
      </c>
      <c r="B2626" s="33">
        <v>2019</v>
      </c>
      <c r="C2626" s="8" t="s">
        <v>25</v>
      </c>
      <c r="D2626" s="33">
        <v>29368.59</v>
      </c>
      <c r="E2626" s="34">
        <v>24513.39</v>
      </c>
      <c r="F2626" s="34">
        <v>68.42</v>
      </c>
      <c r="G2626" s="34">
        <v>639.29999999999995</v>
      </c>
      <c r="H2626" s="34">
        <v>41.68</v>
      </c>
    </row>
    <row r="2627" spans="1:8" x14ac:dyDescent="0.35">
      <c r="A2627" s="8" t="s">
        <v>18</v>
      </c>
      <c r="B2627" s="33">
        <v>2024</v>
      </c>
      <c r="C2627" s="8" t="s">
        <v>13</v>
      </c>
      <c r="D2627" s="33">
        <v>36564.400000000001</v>
      </c>
      <c r="E2627" s="34">
        <v>33677.47</v>
      </c>
      <c r="F2627" s="34">
        <v>64.34</v>
      </c>
      <c r="G2627" s="34">
        <v>992.44</v>
      </c>
      <c r="H2627" s="34">
        <v>60.63</v>
      </c>
    </row>
    <row r="2628" spans="1:8" x14ac:dyDescent="0.35">
      <c r="A2628" s="8" t="s">
        <v>35</v>
      </c>
      <c r="B2628" s="33">
        <v>2021</v>
      </c>
      <c r="C2628" s="8" t="s">
        <v>19</v>
      </c>
      <c r="D2628" s="33">
        <v>18697.88</v>
      </c>
      <c r="E2628" s="34">
        <v>14961.35</v>
      </c>
      <c r="F2628" s="34">
        <v>196.27</v>
      </c>
      <c r="G2628" s="34">
        <v>735.46</v>
      </c>
      <c r="H2628" s="34">
        <v>54.08</v>
      </c>
    </row>
    <row r="2629" spans="1:8" x14ac:dyDescent="0.35">
      <c r="A2629" s="8" t="s">
        <v>21</v>
      </c>
      <c r="B2629" s="33">
        <v>2021</v>
      </c>
      <c r="C2629" s="8" t="s">
        <v>15</v>
      </c>
      <c r="D2629" s="33">
        <v>22881.09</v>
      </c>
      <c r="E2629" s="34">
        <v>20935.23</v>
      </c>
      <c r="F2629" s="34">
        <v>184.63</v>
      </c>
      <c r="G2629" s="34">
        <v>657.99</v>
      </c>
      <c r="H2629" s="34">
        <v>31.35</v>
      </c>
    </row>
    <row r="2630" spans="1:8" x14ac:dyDescent="0.35">
      <c r="A2630" s="8" t="s">
        <v>18</v>
      </c>
      <c r="B2630" s="33">
        <v>2022</v>
      </c>
      <c r="C2630" s="8" t="s">
        <v>11</v>
      </c>
      <c r="D2630" s="33">
        <v>21406.41</v>
      </c>
      <c r="E2630" s="34">
        <v>22080.12</v>
      </c>
      <c r="F2630" s="34">
        <v>179.61</v>
      </c>
      <c r="G2630" s="34">
        <v>100.57</v>
      </c>
      <c r="H2630" s="34">
        <v>38.28</v>
      </c>
    </row>
    <row r="2631" spans="1:8" x14ac:dyDescent="0.35">
      <c r="A2631" s="8" t="s">
        <v>34</v>
      </c>
      <c r="B2631" s="33">
        <v>2023</v>
      </c>
      <c r="C2631" s="8" t="s">
        <v>13</v>
      </c>
      <c r="D2631" s="33">
        <v>43481.64</v>
      </c>
      <c r="E2631" s="34">
        <v>40283.379999999997</v>
      </c>
      <c r="F2631" s="34">
        <v>144.86000000000001</v>
      </c>
      <c r="G2631" s="34">
        <v>651.66999999999996</v>
      </c>
      <c r="H2631" s="34">
        <v>53.82</v>
      </c>
    </row>
    <row r="2632" spans="1:8" x14ac:dyDescent="0.35">
      <c r="A2632" s="8" t="s">
        <v>21</v>
      </c>
      <c r="B2632" s="33">
        <v>2024</v>
      </c>
      <c r="C2632" s="8" t="s">
        <v>15</v>
      </c>
      <c r="D2632" s="33">
        <v>33624.81</v>
      </c>
      <c r="E2632" s="34">
        <v>30426.47</v>
      </c>
      <c r="F2632" s="34">
        <v>35.770000000000003</v>
      </c>
      <c r="G2632" s="34">
        <v>1198.18</v>
      </c>
      <c r="H2632" s="34">
        <v>59.59</v>
      </c>
    </row>
    <row r="2633" spans="1:8" x14ac:dyDescent="0.35">
      <c r="A2633" s="8" t="s">
        <v>18</v>
      </c>
      <c r="B2633" s="33">
        <v>2022</v>
      </c>
      <c r="C2633" s="8" t="s">
        <v>19</v>
      </c>
      <c r="D2633" s="33">
        <v>20915.43</v>
      </c>
      <c r="E2633" s="34">
        <v>16804.55</v>
      </c>
      <c r="F2633" s="34">
        <v>63.75</v>
      </c>
      <c r="G2633" s="34">
        <v>1254.72</v>
      </c>
      <c r="H2633" s="34">
        <v>53.38</v>
      </c>
    </row>
    <row r="2634" spans="1:8" x14ac:dyDescent="0.35">
      <c r="A2634" s="8" t="s">
        <v>12</v>
      </c>
      <c r="B2634" s="33">
        <v>2019</v>
      </c>
      <c r="C2634" s="8" t="s">
        <v>22</v>
      </c>
      <c r="D2634" s="33">
        <v>9078.11</v>
      </c>
      <c r="E2634" s="34">
        <v>8062.12</v>
      </c>
      <c r="F2634" s="34">
        <v>27.28</v>
      </c>
      <c r="G2634" s="34">
        <v>719.55</v>
      </c>
      <c r="H2634" s="34">
        <v>53</v>
      </c>
    </row>
    <row r="2635" spans="1:8" x14ac:dyDescent="0.35">
      <c r="A2635" s="8" t="s">
        <v>24</v>
      </c>
      <c r="B2635" s="33">
        <v>2020</v>
      </c>
      <c r="C2635" s="8" t="s">
        <v>13</v>
      </c>
      <c r="D2635" s="33">
        <v>9156.2199999999993</v>
      </c>
      <c r="E2635" s="34">
        <v>10680.97</v>
      </c>
      <c r="F2635" s="34">
        <v>93.56</v>
      </c>
      <c r="G2635" s="34">
        <v>939.57</v>
      </c>
      <c r="H2635" s="34">
        <v>33.340000000000003</v>
      </c>
    </row>
    <row r="2636" spans="1:8" x14ac:dyDescent="0.35">
      <c r="A2636" s="8" t="s">
        <v>10</v>
      </c>
      <c r="B2636" s="33">
        <v>2023</v>
      </c>
      <c r="C2636" s="8" t="s">
        <v>22</v>
      </c>
      <c r="D2636" s="33">
        <v>8867.9</v>
      </c>
      <c r="E2636" s="34">
        <v>7222.47</v>
      </c>
      <c r="F2636" s="34">
        <v>137.47999999999999</v>
      </c>
      <c r="G2636" s="34">
        <v>857.62</v>
      </c>
      <c r="H2636" s="34">
        <v>61.57</v>
      </c>
    </row>
    <row r="2637" spans="1:8" x14ac:dyDescent="0.35">
      <c r="A2637" s="8" t="s">
        <v>21</v>
      </c>
      <c r="B2637" s="33">
        <v>2018</v>
      </c>
      <c r="C2637" s="8" t="s">
        <v>25</v>
      </c>
      <c r="D2637" s="33">
        <v>2376.86</v>
      </c>
      <c r="E2637" s="34">
        <v>2333.8200000000002</v>
      </c>
      <c r="F2637" s="34">
        <v>37.21</v>
      </c>
      <c r="G2637" s="34">
        <v>419.81</v>
      </c>
      <c r="H2637" s="34">
        <v>36.76</v>
      </c>
    </row>
    <row r="2638" spans="1:8" x14ac:dyDescent="0.35">
      <c r="A2638" s="8" t="s">
        <v>12</v>
      </c>
      <c r="B2638" s="33">
        <v>2022</v>
      </c>
      <c r="C2638" s="8" t="s">
        <v>15</v>
      </c>
      <c r="D2638" s="33">
        <v>16954.84</v>
      </c>
      <c r="E2638" s="34">
        <v>15739.66</v>
      </c>
      <c r="F2638" s="34">
        <v>72.94</v>
      </c>
      <c r="G2638" s="34">
        <v>61.59</v>
      </c>
      <c r="H2638" s="34">
        <v>44.13</v>
      </c>
    </row>
    <row r="2639" spans="1:8" x14ac:dyDescent="0.35">
      <c r="A2639" s="8" t="s">
        <v>10</v>
      </c>
      <c r="B2639" s="33">
        <v>2020</v>
      </c>
      <c r="C2639" s="8" t="s">
        <v>20</v>
      </c>
      <c r="D2639" s="33">
        <v>26099.26</v>
      </c>
      <c r="E2639" s="34">
        <v>29912.39</v>
      </c>
      <c r="F2639" s="34">
        <v>176.21</v>
      </c>
      <c r="G2639" s="34">
        <v>508.27</v>
      </c>
      <c r="H2639" s="34">
        <v>30.57</v>
      </c>
    </row>
    <row r="2640" spans="1:8" x14ac:dyDescent="0.35">
      <c r="A2640" s="8" t="s">
        <v>16</v>
      </c>
      <c r="B2640" s="33">
        <v>2019</v>
      </c>
      <c r="C2640" s="8" t="s">
        <v>9</v>
      </c>
      <c r="D2640" s="33">
        <v>49306.78</v>
      </c>
      <c r="E2640" s="34">
        <v>57631.72</v>
      </c>
      <c r="F2640" s="34">
        <v>198.34</v>
      </c>
      <c r="G2640" s="34">
        <v>167.76</v>
      </c>
      <c r="H2640" s="34">
        <v>65.569999999999993</v>
      </c>
    </row>
    <row r="2641" spans="1:8" x14ac:dyDescent="0.35">
      <c r="A2641" s="8" t="s">
        <v>14</v>
      </c>
      <c r="B2641" s="33">
        <v>2021</v>
      </c>
      <c r="C2641" s="8" t="s">
        <v>13</v>
      </c>
      <c r="D2641" s="33">
        <v>28394.92</v>
      </c>
      <c r="E2641" s="34">
        <v>24645.17</v>
      </c>
      <c r="F2641" s="34">
        <v>94.05</v>
      </c>
      <c r="G2641" s="34">
        <v>346.78</v>
      </c>
      <c r="H2641" s="34">
        <v>60.05</v>
      </c>
    </row>
    <row r="2642" spans="1:8" x14ac:dyDescent="0.35">
      <c r="A2642" s="8" t="s">
        <v>31</v>
      </c>
      <c r="B2642" s="33">
        <v>2018</v>
      </c>
      <c r="C2642" s="8" t="s">
        <v>25</v>
      </c>
      <c r="D2642" s="33">
        <v>992.15</v>
      </c>
      <c r="E2642" s="34">
        <v>870.66</v>
      </c>
      <c r="F2642" s="34">
        <v>125.51</v>
      </c>
      <c r="G2642" s="34">
        <v>103.62</v>
      </c>
      <c r="H2642" s="34">
        <v>60.53</v>
      </c>
    </row>
    <row r="2643" spans="1:8" x14ac:dyDescent="0.35">
      <c r="A2643" s="8" t="s">
        <v>29</v>
      </c>
      <c r="B2643" s="33">
        <v>2021</v>
      </c>
      <c r="C2643" s="8" t="s">
        <v>13</v>
      </c>
      <c r="D2643" s="33">
        <v>14904.88</v>
      </c>
      <c r="E2643" s="34">
        <v>13074.99</v>
      </c>
      <c r="F2643" s="34">
        <v>175.52</v>
      </c>
      <c r="G2643" s="34">
        <v>511.82</v>
      </c>
      <c r="H2643" s="34">
        <v>41.84</v>
      </c>
    </row>
    <row r="2644" spans="1:8" x14ac:dyDescent="0.35">
      <c r="A2644" s="8" t="s">
        <v>10</v>
      </c>
      <c r="B2644" s="33">
        <v>2023</v>
      </c>
      <c r="C2644" s="8" t="s">
        <v>25</v>
      </c>
      <c r="D2644" s="33">
        <v>18588.87</v>
      </c>
      <c r="E2644" s="34">
        <v>18061.900000000001</v>
      </c>
      <c r="F2644" s="34">
        <v>25.23</v>
      </c>
      <c r="G2644" s="34">
        <v>1249.78</v>
      </c>
      <c r="H2644" s="34">
        <v>43.33</v>
      </c>
    </row>
    <row r="2645" spans="1:8" x14ac:dyDescent="0.35">
      <c r="A2645" s="8" t="s">
        <v>27</v>
      </c>
      <c r="B2645" s="33">
        <v>2020</v>
      </c>
      <c r="C2645" s="8" t="s">
        <v>20</v>
      </c>
      <c r="D2645" s="33">
        <v>26900.81</v>
      </c>
      <c r="E2645" s="34">
        <v>30135.75</v>
      </c>
      <c r="F2645" s="34">
        <v>117.2</v>
      </c>
      <c r="G2645" s="34">
        <v>84.83</v>
      </c>
      <c r="H2645" s="34">
        <v>50.37</v>
      </c>
    </row>
    <row r="2646" spans="1:8" x14ac:dyDescent="0.35">
      <c r="A2646" s="8" t="s">
        <v>26</v>
      </c>
      <c r="B2646" s="33">
        <v>2023</v>
      </c>
      <c r="C2646" s="8" t="s">
        <v>13</v>
      </c>
      <c r="D2646" s="33">
        <v>15200.39</v>
      </c>
      <c r="E2646" s="34">
        <v>16119.67</v>
      </c>
      <c r="F2646" s="34">
        <v>132.72</v>
      </c>
      <c r="G2646" s="34">
        <v>125.67</v>
      </c>
      <c r="H2646" s="34">
        <v>47.92</v>
      </c>
    </row>
    <row r="2647" spans="1:8" x14ac:dyDescent="0.35">
      <c r="A2647" s="8" t="s">
        <v>27</v>
      </c>
      <c r="B2647" s="33">
        <v>2018</v>
      </c>
      <c r="C2647" s="8" t="s">
        <v>9</v>
      </c>
      <c r="D2647" s="33">
        <v>2855.39</v>
      </c>
      <c r="E2647" s="34">
        <v>2686.43</v>
      </c>
      <c r="F2647" s="34">
        <v>108.58</v>
      </c>
      <c r="G2647" s="34">
        <v>232.71</v>
      </c>
      <c r="H2647" s="34">
        <v>30.53</v>
      </c>
    </row>
    <row r="2648" spans="1:8" x14ac:dyDescent="0.35">
      <c r="A2648" s="8" t="s">
        <v>26</v>
      </c>
      <c r="B2648" s="33">
        <v>2024</v>
      </c>
      <c r="C2648" s="8" t="s">
        <v>9</v>
      </c>
      <c r="D2648" s="33">
        <v>18787.07</v>
      </c>
      <c r="E2648" s="34">
        <v>15252.67</v>
      </c>
      <c r="F2648" s="34">
        <v>89.87</v>
      </c>
      <c r="G2648" s="34">
        <v>855.05</v>
      </c>
      <c r="H2648" s="34">
        <v>36.33</v>
      </c>
    </row>
    <row r="2649" spans="1:8" x14ac:dyDescent="0.35">
      <c r="A2649" s="8" t="s">
        <v>35</v>
      </c>
      <c r="B2649" s="33">
        <v>2023</v>
      </c>
      <c r="C2649" s="8" t="s">
        <v>20</v>
      </c>
      <c r="D2649" s="33">
        <v>34994.120000000003</v>
      </c>
      <c r="E2649" s="34">
        <v>40971.97</v>
      </c>
      <c r="F2649" s="34">
        <v>35.19</v>
      </c>
      <c r="G2649" s="34">
        <v>984.94</v>
      </c>
      <c r="H2649" s="34">
        <v>30.45</v>
      </c>
    </row>
    <row r="2650" spans="1:8" x14ac:dyDescent="0.35">
      <c r="A2650" s="8" t="s">
        <v>32</v>
      </c>
      <c r="B2650" s="33">
        <v>2022</v>
      </c>
      <c r="C2650" s="8" t="s">
        <v>11</v>
      </c>
      <c r="D2650" s="33">
        <v>16761.78</v>
      </c>
      <c r="E2650" s="34">
        <v>15154.43</v>
      </c>
      <c r="F2650" s="34">
        <v>124.14</v>
      </c>
      <c r="G2650" s="34">
        <v>580.61</v>
      </c>
      <c r="H2650" s="34">
        <v>52.78</v>
      </c>
    </row>
    <row r="2651" spans="1:8" x14ac:dyDescent="0.35">
      <c r="A2651" s="8" t="s">
        <v>35</v>
      </c>
      <c r="B2651" s="33">
        <v>2021</v>
      </c>
      <c r="C2651" s="8" t="s">
        <v>22</v>
      </c>
      <c r="D2651" s="33">
        <v>5205.71</v>
      </c>
      <c r="E2651" s="34">
        <v>4364.1099999999997</v>
      </c>
      <c r="F2651" s="34">
        <v>23.18</v>
      </c>
      <c r="G2651" s="34">
        <v>839.59</v>
      </c>
      <c r="H2651" s="34">
        <v>68.11</v>
      </c>
    </row>
    <row r="2652" spans="1:8" x14ac:dyDescent="0.35">
      <c r="A2652" s="8" t="s">
        <v>12</v>
      </c>
      <c r="B2652" s="33">
        <v>2019</v>
      </c>
      <c r="C2652" s="8" t="s">
        <v>19</v>
      </c>
      <c r="D2652" s="33">
        <v>33806.14</v>
      </c>
      <c r="E2652" s="34">
        <v>37805.910000000003</v>
      </c>
      <c r="F2652" s="34">
        <v>177.13</v>
      </c>
      <c r="G2652" s="34">
        <v>1097.83</v>
      </c>
      <c r="H2652" s="34">
        <v>57.41</v>
      </c>
    </row>
    <row r="2653" spans="1:8" x14ac:dyDescent="0.35">
      <c r="A2653" s="8" t="s">
        <v>23</v>
      </c>
      <c r="B2653" s="33">
        <v>2022</v>
      </c>
      <c r="C2653" s="8" t="s">
        <v>15</v>
      </c>
      <c r="D2653" s="33">
        <v>4353.59</v>
      </c>
      <c r="E2653" s="34">
        <v>4874.66</v>
      </c>
      <c r="F2653" s="34">
        <v>28.05</v>
      </c>
      <c r="G2653" s="34">
        <v>1152.48</v>
      </c>
      <c r="H2653" s="34">
        <v>48.57</v>
      </c>
    </row>
    <row r="2654" spans="1:8" x14ac:dyDescent="0.35">
      <c r="A2654" s="8" t="s">
        <v>35</v>
      </c>
      <c r="B2654" s="33">
        <v>2020</v>
      </c>
      <c r="C2654" s="8" t="s">
        <v>11</v>
      </c>
      <c r="D2654" s="33">
        <v>37147.39</v>
      </c>
      <c r="E2654" s="34">
        <v>38758.089999999997</v>
      </c>
      <c r="F2654" s="34">
        <v>155.65</v>
      </c>
      <c r="G2654" s="34">
        <v>1099.6500000000001</v>
      </c>
      <c r="H2654" s="34">
        <v>34.85</v>
      </c>
    </row>
    <row r="2655" spans="1:8" x14ac:dyDescent="0.35">
      <c r="A2655" s="8" t="s">
        <v>30</v>
      </c>
      <c r="B2655" s="33">
        <v>2022</v>
      </c>
      <c r="C2655" s="8" t="s">
        <v>9</v>
      </c>
      <c r="D2655" s="33">
        <v>13381.14</v>
      </c>
      <c r="E2655" s="34">
        <v>15056.57</v>
      </c>
      <c r="F2655" s="34">
        <v>131.13</v>
      </c>
      <c r="G2655" s="34">
        <v>603.48</v>
      </c>
      <c r="H2655" s="34">
        <v>32.25</v>
      </c>
    </row>
    <row r="2656" spans="1:8" x14ac:dyDescent="0.35">
      <c r="A2656" s="8" t="s">
        <v>30</v>
      </c>
      <c r="B2656" s="33">
        <v>2022</v>
      </c>
      <c r="C2656" s="8" t="s">
        <v>22</v>
      </c>
      <c r="D2656" s="33">
        <v>12188.72</v>
      </c>
      <c r="E2656" s="34">
        <v>14306.6</v>
      </c>
      <c r="F2656" s="34">
        <v>74.88</v>
      </c>
      <c r="G2656" s="34">
        <v>241.25</v>
      </c>
      <c r="H2656" s="34">
        <v>44.18</v>
      </c>
    </row>
    <row r="2657" spans="1:8" x14ac:dyDescent="0.35">
      <c r="A2657" s="8" t="s">
        <v>31</v>
      </c>
      <c r="B2657" s="33">
        <v>2022</v>
      </c>
      <c r="C2657" s="8" t="s">
        <v>11</v>
      </c>
      <c r="D2657" s="33">
        <v>8753.69</v>
      </c>
      <c r="E2657" s="34">
        <v>7156.15</v>
      </c>
      <c r="F2657" s="34">
        <v>194.2</v>
      </c>
      <c r="G2657" s="34">
        <v>1126.43</v>
      </c>
      <c r="H2657" s="34">
        <v>65.66</v>
      </c>
    </row>
    <row r="2658" spans="1:8" x14ac:dyDescent="0.35">
      <c r="A2658" s="8" t="s">
        <v>8</v>
      </c>
      <c r="B2658" s="33">
        <v>2018</v>
      </c>
      <c r="C2658" s="8" t="s">
        <v>9</v>
      </c>
      <c r="D2658" s="33">
        <v>21092.23</v>
      </c>
      <c r="E2658" s="34">
        <v>24887.11</v>
      </c>
      <c r="F2658" s="34">
        <v>41.43</v>
      </c>
      <c r="G2658" s="34">
        <v>802.8</v>
      </c>
      <c r="H2658" s="34">
        <v>62.22</v>
      </c>
    </row>
    <row r="2659" spans="1:8" x14ac:dyDescent="0.35">
      <c r="A2659" s="8" t="s">
        <v>17</v>
      </c>
      <c r="B2659" s="33">
        <v>2018</v>
      </c>
      <c r="C2659" s="8" t="s">
        <v>20</v>
      </c>
      <c r="D2659" s="33">
        <v>26016.86</v>
      </c>
      <c r="E2659" s="34">
        <v>21902.49</v>
      </c>
      <c r="F2659" s="34">
        <v>71.099999999999994</v>
      </c>
      <c r="G2659" s="34">
        <v>1020.32</v>
      </c>
      <c r="H2659" s="34">
        <v>50.02</v>
      </c>
    </row>
    <row r="2660" spans="1:8" x14ac:dyDescent="0.35">
      <c r="A2660" s="8" t="s">
        <v>35</v>
      </c>
      <c r="B2660" s="33">
        <v>2024</v>
      </c>
      <c r="C2660" s="8" t="s">
        <v>20</v>
      </c>
      <c r="D2660" s="33">
        <v>30355.8</v>
      </c>
      <c r="E2660" s="34">
        <v>35915.629999999997</v>
      </c>
      <c r="F2660" s="34">
        <v>174.13</v>
      </c>
      <c r="G2660" s="34">
        <v>426.38</v>
      </c>
      <c r="H2660" s="34">
        <v>68.349999999999994</v>
      </c>
    </row>
    <row r="2661" spans="1:8" x14ac:dyDescent="0.35">
      <c r="A2661" s="8" t="s">
        <v>32</v>
      </c>
      <c r="B2661" s="33">
        <v>2024</v>
      </c>
      <c r="C2661" s="8" t="s">
        <v>22</v>
      </c>
      <c r="D2661" s="33">
        <v>20610.38</v>
      </c>
      <c r="E2661" s="34">
        <v>21082.9</v>
      </c>
      <c r="F2661" s="34">
        <v>109.55</v>
      </c>
      <c r="G2661" s="34">
        <v>668.71</v>
      </c>
      <c r="H2661" s="34">
        <v>61.27</v>
      </c>
    </row>
    <row r="2662" spans="1:8" x14ac:dyDescent="0.35">
      <c r="A2662" s="8" t="s">
        <v>18</v>
      </c>
      <c r="B2662" s="33">
        <v>2023</v>
      </c>
      <c r="C2662" s="8" t="s">
        <v>22</v>
      </c>
      <c r="D2662" s="33">
        <v>2165.59</v>
      </c>
      <c r="E2662" s="34">
        <v>2074.38</v>
      </c>
      <c r="F2662" s="34">
        <v>111.62</v>
      </c>
      <c r="G2662" s="34">
        <v>1101.04</v>
      </c>
      <c r="H2662" s="34">
        <v>62.61</v>
      </c>
    </row>
    <row r="2663" spans="1:8" x14ac:dyDescent="0.35">
      <c r="A2663" s="8" t="s">
        <v>31</v>
      </c>
      <c r="B2663" s="33">
        <v>2018</v>
      </c>
      <c r="C2663" s="8" t="s">
        <v>11</v>
      </c>
      <c r="D2663" s="33">
        <v>9658.59</v>
      </c>
      <c r="E2663" s="34">
        <v>10369.92</v>
      </c>
      <c r="F2663" s="34">
        <v>175.19</v>
      </c>
      <c r="G2663" s="34">
        <v>1212.49</v>
      </c>
      <c r="H2663" s="34">
        <v>40.97</v>
      </c>
    </row>
    <row r="2664" spans="1:8" x14ac:dyDescent="0.35">
      <c r="A2664" s="8" t="s">
        <v>23</v>
      </c>
      <c r="B2664" s="33">
        <v>2021</v>
      </c>
      <c r="C2664" s="8" t="s">
        <v>20</v>
      </c>
      <c r="D2664" s="33">
        <v>6656.46</v>
      </c>
      <c r="E2664" s="34">
        <v>6301.28</v>
      </c>
      <c r="F2664" s="34">
        <v>82.29</v>
      </c>
      <c r="G2664" s="34">
        <v>745.83</v>
      </c>
      <c r="H2664" s="34">
        <v>52.39</v>
      </c>
    </row>
    <row r="2665" spans="1:8" x14ac:dyDescent="0.35">
      <c r="A2665" s="8" t="s">
        <v>32</v>
      </c>
      <c r="B2665" s="33">
        <v>2024</v>
      </c>
      <c r="C2665" s="8" t="s">
        <v>13</v>
      </c>
      <c r="D2665" s="33">
        <v>44495.54</v>
      </c>
      <c r="E2665" s="34">
        <v>46433.4</v>
      </c>
      <c r="F2665" s="34">
        <v>146.32</v>
      </c>
      <c r="G2665" s="34">
        <v>306.97000000000003</v>
      </c>
      <c r="H2665" s="34">
        <v>63.58</v>
      </c>
    </row>
    <row r="2666" spans="1:8" x14ac:dyDescent="0.35">
      <c r="A2666" s="8" t="s">
        <v>27</v>
      </c>
      <c r="B2666" s="33">
        <v>2018</v>
      </c>
      <c r="C2666" s="8" t="s">
        <v>22</v>
      </c>
      <c r="D2666" s="33">
        <v>24514.17</v>
      </c>
      <c r="E2666" s="34">
        <v>26788.2</v>
      </c>
      <c r="F2666" s="34">
        <v>189.01</v>
      </c>
      <c r="G2666" s="34">
        <v>132.19</v>
      </c>
      <c r="H2666" s="34">
        <v>67.16</v>
      </c>
    </row>
    <row r="2667" spans="1:8" x14ac:dyDescent="0.35">
      <c r="A2667" s="8" t="s">
        <v>29</v>
      </c>
      <c r="B2667" s="33">
        <v>2022</v>
      </c>
      <c r="C2667" s="8" t="s">
        <v>25</v>
      </c>
      <c r="D2667" s="33">
        <v>28903.66</v>
      </c>
      <c r="E2667" s="34">
        <v>33001.599999999999</v>
      </c>
      <c r="F2667" s="34">
        <v>183.31</v>
      </c>
      <c r="G2667" s="34">
        <v>1034.21</v>
      </c>
      <c r="H2667" s="34">
        <v>48.82</v>
      </c>
    </row>
    <row r="2668" spans="1:8" x14ac:dyDescent="0.35">
      <c r="A2668" s="8" t="s">
        <v>18</v>
      </c>
      <c r="B2668" s="33">
        <v>2020</v>
      </c>
      <c r="C2668" s="8" t="s">
        <v>11</v>
      </c>
      <c r="D2668" s="33">
        <v>49772.69</v>
      </c>
      <c r="E2668" s="34">
        <v>43644.69</v>
      </c>
      <c r="F2668" s="34">
        <v>39.99</v>
      </c>
      <c r="G2668" s="34">
        <v>925.5</v>
      </c>
      <c r="H2668" s="34">
        <v>34.21</v>
      </c>
    </row>
    <row r="2669" spans="1:8" x14ac:dyDescent="0.35">
      <c r="A2669" s="8" t="s">
        <v>18</v>
      </c>
      <c r="B2669" s="33">
        <v>2022</v>
      </c>
      <c r="C2669" s="8" t="s">
        <v>25</v>
      </c>
      <c r="D2669" s="33">
        <v>5065.24</v>
      </c>
      <c r="E2669" s="34">
        <v>5905.3</v>
      </c>
      <c r="F2669" s="34">
        <v>149.57</v>
      </c>
      <c r="G2669" s="34">
        <v>325.33</v>
      </c>
      <c r="H2669" s="34">
        <v>45.42</v>
      </c>
    </row>
    <row r="2670" spans="1:8" x14ac:dyDescent="0.35">
      <c r="A2670" s="8" t="s">
        <v>31</v>
      </c>
      <c r="B2670" s="33">
        <v>2019</v>
      </c>
      <c r="C2670" s="8" t="s">
        <v>25</v>
      </c>
      <c r="D2670" s="33">
        <v>29064.6</v>
      </c>
      <c r="E2670" s="34">
        <v>24414.34</v>
      </c>
      <c r="F2670" s="34">
        <v>101.95</v>
      </c>
      <c r="G2670" s="34">
        <v>804.05</v>
      </c>
      <c r="H2670" s="34">
        <v>52.54</v>
      </c>
    </row>
    <row r="2671" spans="1:8" x14ac:dyDescent="0.35">
      <c r="A2671" s="8" t="s">
        <v>26</v>
      </c>
      <c r="B2671" s="33">
        <v>2021</v>
      </c>
      <c r="C2671" s="8" t="s">
        <v>13</v>
      </c>
      <c r="D2671" s="33">
        <v>37567.629999999997</v>
      </c>
      <c r="E2671" s="34">
        <v>39621.97</v>
      </c>
      <c r="F2671" s="34">
        <v>79.91</v>
      </c>
      <c r="G2671" s="34">
        <v>221.84</v>
      </c>
      <c r="H2671" s="34">
        <v>52.09</v>
      </c>
    </row>
    <row r="2672" spans="1:8" x14ac:dyDescent="0.35">
      <c r="A2672" s="8" t="s">
        <v>21</v>
      </c>
      <c r="B2672" s="33">
        <v>2019</v>
      </c>
      <c r="C2672" s="8" t="s">
        <v>9</v>
      </c>
      <c r="D2672" s="33">
        <v>4369.8100000000004</v>
      </c>
      <c r="E2672" s="34">
        <v>4887.32</v>
      </c>
      <c r="F2672" s="34">
        <v>191.88</v>
      </c>
      <c r="G2672" s="34">
        <v>1194.71</v>
      </c>
      <c r="H2672" s="34">
        <v>62.33</v>
      </c>
    </row>
    <row r="2673" spans="1:8" x14ac:dyDescent="0.35">
      <c r="A2673" s="8" t="s">
        <v>21</v>
      </c>
      <c r="B2673" s="33">
        <v>2018</v>
      </c>
      <c r="C2673" s="8" t="s">
        <v>9</v>
      </c>
      <c r="D2673" s="33">
        <v>19031.830000000002</v>
      </c>
      <c r="E2673" s="34">
        <v>16496.509999999998</v>
      </c>
      <c r="F2673" s="34">
        <v>156.91</v>
      </c>
      <c r="G2673" s="34">
        <v>863.02</v>
      </c>
      <c r="H2673" s="34">
        <v>55.73</v>
      </c>
    </row>
    <row r="2674" spans="1:8" x14ac:dyDescent="0.35">
      <c r="A2674" s="8" t="s">
        <v>12</v>
      </c>
      <c r="B2674" s="33">
        <v>2019</v>
      </c>
      <c r="C2674" s="8" t="s">
        <v>20</v>
      </c>
      <c r="D2674" s="33">
        <v>21434.17</v>
      </c>
      <c r="E2674" s="34">
        <v>19875.64</v>
      </c>
      <c r="F2674" s="34">
        <v>47.91</v>
      </c>
      <c r="G2674" s="34">
        <v>794.82</v>
      </c>
      <c r="H2674" s="34">
        <v>35.69</v>
      </c>
    </row>
    <row r="2675" spans="1:8" x14ac:dyDescent="0.35">
      <c r="A2675" s="8" t="s">
        <v>34</v>
      </c>
      <c r="B2675" s="33">
        <v>2019</v>
      </c>
      <c r="C2675" s="8" t="s">
        <v>25</v>
      </c>
      <c r="D2675" s="33">
        <v>10385.07</v>
      </c>
      <c r="E2675" s="34">
        <v>8502.9699999999993</v>
      </c>
      <c r="F2675" s="34">
        <v>169.18</v>
      </c>
      <c r="G2675" s="34">
        <v>224.54</v>
      </c>
      <c r="H2675" s="34">
        <v>45.59</v>
      </c>
    </row>
    <row r="2676" spans="1:8" x14ac:dyDescent="0.35">
      <c r="A2676" s="8" t="s">
        <v>16</v>
      </c>
      <c r="B2676" s="33">
        <v>2020</v>
      </c>
      <c r="C2676" s="8" t="s">
        <v>22</v>
      </c>
      <c r="D2676" s="33">
        <v>11057.55</v>
      </c>
      <c r="E2676" s="34">
        <v>9620.6200000000008</v>
      </c>
      <c r="F2676" s="34">
        <v>169.66</v>
      </c>
      <c r="G2676" s="34">
        <v>612.27</v>
      </c>
      <c r="H2676" s="34">
        <v>46.6</v>
      </c>
    </row>
    <row r="2677" spans="1:8" x14ac:dyDescent="0.35">
      <c r="A2677" s="8" t="s">
        <v>29</v>
      </c>
      <c r="B2677" s="33">
        <v>2018</v>
      </c>
      <c r="C2677" s="8" t="s">
        <v>22</v>
      </c>
      <c r="D2677" s="33">
        <v>39049.01</v>
      </c>
      <c r="E2677" s="34">
        <v>44033.69</v>
      </c>
      <c r="F2677" s="34">
        <v>33.04</v>
      </c>
      <c r="G2677" s="34">
        <v>860.43</v>
      </c>
      <c r="H2677" s="34">
        <v>56.38</v>
      </c>
    </row>
    <row r="2678" spans="1:8" x14ac:dyDescent="0.35">
      <c r="A2678" s="8" t="s">
        <v>23</v>
      </c>
      <c r="B2678" s="33">
        <v>2023</v>
      </c>
      <c r="C2678" s="8" t="s">
        <v>13</v>
      </c>
      <c r="D2678" s="33">
        <v>2180.5300000000002</v>
      </c>
      <c r="E2678" s="34">
        <v>1824.97</v>
      </c>
      <c r="F2678" s="34">
        <v>97.89</v>
      </c>
      <c r="G2678" s="34">
        <v>1396.11</v>
      </c>
      <c r="H2678" s="34">
        <v>67.39</v>
      </c>
    </row>
    <row r="2679" spans="1:8" x14ac:dyDescent="0.35">
      <c r="A2679" s="8" t="s">
        <v>28</v>
      </c>
      <c r="B2679" s="33">
        <v>2021</v>
      </c>
      <c r="C2679" s="8" t="s">
        <v>15</v>
      </c>
      <c r="D2679" s="33">
        <v>42257.7</v>
      </c>
      <c r="E2679" s="34">
        <v>41696.28</v>
      </c>
      <c r="F2679" s="34">
        <v>112.7</v>
      </c>
      <c r="G2679" s="34">
        <v>136.47</v>
      </c>
      <c r="H2679" s="34">
        <v>56.2</v>
      </c>
    </row>
    <row r="2680" spans="1:8" x14ac:dyDescent="0.35">
      <c r="A2680" s="8" t="s">
        <v>12</v>
      </c>
      <c r="B2680" s="33">
        <v>2020</v>
      </c>
      <c r="C2680" s="8" t="s">
        <v>20</v>
      </c>
      <c r="D2680" s="33">
        <v>6459.79</v>
      </c>
      <c r="E2680" s="34">
        <v>6193</v>
      </c>
      <c r="F2680" s="34">
        <v>124.61</v>
      </c>
      <c r="G2680" s="34">
        <v>339.03</v>
      </c>
      <c r="H2680" s="34">
        <v>43.72</v>
      </c>
    </row>
    <row r="2681" spans="1:8" x14ac:dyDescent="0.35">
      <c r="A2681" s="8" t="s">
        <v>28</v>
      </c>
      <c r="B2681" s="33">
        <v>2022</v>
      </c>
      <c r="C2681" s="8" t="s">
        <v>11</v>
      </c>
      <c r="D2681" s="33">
        <v>30444.720000000001</v>
      </c>
      <c r="E2681" s="34">
        <v>33319.75</v>
      </c>
      <c r="F2681" s="34">
        <v>174.02</v>
      </c>
      <c r="G2681" s="34">
        <v>1072.82</v>
      </c>
      <c r="H2681" s="34">
        <v>33.799999999999997</v>
      </c>
    </row>
    <row r="2682" spans="1:8" x14ac:dyDescent="0.35">
      <c r="A2682" s="8" t="s">
        <v>29</v>
      </c>
      <c r="B2682" s="33">
        <v>2021</v>
      </c>
      <c r="C2682" s="8" t="s">
        <v>22</v>
      </c>
      <c r="D2682" s="33">
        <v>47465.65</v>
      </c>
      <c r="E2682" s="34">
        <v>53579.11</v>
      </c>
      <c r="F2682" s="34">
        <v>22.03</v>
      </c>
      <c r="G2682" s="34">
        <v>352.61</v>
      </c>
      <c r="H2682" s="34">
        <v>45.51</v>
      </c>
    </row>
    <row r="2683" spans="1:8" x14ac:dyDescent="0.35">
      <c r="A2683" s="8" t="s">
        <v>8</v>
      </c>
      <c r="B2683" s="33">
        <v>2019</v>
      </c>
      <c r="C2683" s="8" t="s">
        <v>25</v>
      </c>
      <c r="D2683" s="33">
        <v>49823.94</v>
      </c>
      <c r="E2683" s="34">
        <v>45973.69</v>
      </c>
      <c r="F2683" s="34">
        <v>83.03</v>
      </c>
      <c r="G2683" s="34">
        <v>475.43</v>
      </c>
      <c r="H2683" s="34">
        <v>53.92</v>
      </c>
    </row>
    <row r="2684" spans="1:8" x14ac:dyDescent="0.35">
      <c r="A2684" s="8" t="s">
        <v>34</v>
      </c>
      <c r="B2684" s="33">
        <v>2021</v>
      </c>
      <c r="C2684" s="8" t="s">
        <v>20</v>
      </c>
      <c r="D2684" s="33">
        <v>29167.74</v>
      </c>
      <c r="E2684" s="34">
        <v>25258.69</v>
      </c>
      <c r="F2684" s="34">
        <v>160.65</v>
      </c>
      <c r="G2684" s="34">
        <v>1278.95</v>
      </c>
      <c r="H2684" s="34">
        <v>59.46</v>
      </c>
    </row>
    <row r="2685" spans="1:8" x14ac:dyDescent="0.35">
      <c r="A2685" s="8" t="s">
        <v>16</v>
      </c>
      <c r="B2685" s="33">
        <v>2021</v>
      </c>
      <c r="C2685" s="8" t="s">
        <v>25</v>
      </c>
      <c r="D2685" s="33">
        <v>42115.49</v>
      </c>
      <c r="E2685" s="34">
        <v>46090.93</v>
      </c>
      <c r="F2685" s="34">
        <v>38.700000000000003</v>
      </c>
      <c r="G2685" s="34">
        <v>1398.61</v>
      </c>
      <c r="H2685" s="34">
        <v>47.55</v>
      </c>
    </row>
    <row r="2686" spans="1:8" x14ac:dyDescent="0.35">
      <c r="A2686" s="8" t="s">
        <v>31</v>
      </c>
      <c r="B2686" s="33">
        <v>2021</v>
      </c>
      <c r="C2686" s="8" t="s">
        <v>22</v>
      </c>
      <c r="D2686" s="33">
        <v>21371.86</v>
      </c>
      <c r="E2686" s="34">
        <v>17695.34</v>
      </c>
      <c r="F2686" s="34">
        <v>100.37</v>
      </c>
      <c r="G2686" s="34">
        <v>1344.34</v>
      </c>
      <c r="H2686" s="34">
        <v>69.8</v>
      </c>
    </row>
    <row r="2687" spans="1:8" x14ac:dyDescent="0.35">
      <c r="A2687" s="8" t="s">
        <v>16</v>
      </c>
      <c r="B2687" s="33">
        <v>2020</v>
      </c>
      <c r="C2687" s="8" t="s">
        <v>11</v>
      </c>
      <c r="D2687" s="33">
        <v>19900.990000000002</v>
      </c>
      <c r="E2687" s="34">
        <v>17348.64</v>
      </c>
      <c r="F2687" s="34">
        <v>22.72</v>
      </c>
      <c r="G2687" s="34">
        <v>740.68</v>
      </c>
      <c r="H2687" s="34">
        <v>54.5</v>
      </c>
    </row>
    <row r="2688" spans="1:8" x14ac:dyDescent="0.35">
      <c r="A2688" s="8" t="s">
        <v>8</v>
      </c>
      <c r="B2688" s="33">
        <v>2020</v>
      </c>
      <c r="C2688" s="8" t="s">
        <v>15</v>
      </c>
      <c r="D2688" s="33">
        <v>19245.53</v>
      </c>
      <c r="E2688" s="34">
        <v>19528.32</v>
      </c>
      <c r="F2688" s="34">
        <v>126.38</v>
      </c>
      <c r="G2688" s="34">
        <v>1005.98</v>
      </c>
      <c r="H2688" s="34">
        <v>60.25</v>
      </c>
    </row>
    <row r="2689" spans="1:8" x14ac:dyDescent="0.35">
      <c r="A2689" s="8" t="s">
        <v>27</v>
      </c>
      <c r="B2689" s="33">
        <v>2023</v>
      </c>
      <c r="C2689" s="8" t="s">
        <v>13</v>
      </c>
      <c r="D2689" s="33">
        <v>42773.98</v>
      </c>
      <c r="E2689" s="34">
        <v>38199.699999999997</v>
      </c>
      <c r="F2689" s="34">
        <v>165.69</v>
      </c>
      <c r="G2689" s="34">
        <v>435.98</v>
      </c>
      <c r="H2689" s="34">
        <v>30.31</v>
      </c>
    </row>
    <row r="2690" spans="1:8" x14ac:dyDescent="0.35">
      <c r="A2690" s="8" t="s">
        <v>29</v>
      </c>
      <c r="B2690" s="33">
        <v>2024</v>
      </c>
      <c r="C2690" s="8" t="s">
        <v>15</v>
      </c>
      <c r="D2690" s="33">
        <v>46527</v>
      </c>
      <c r="E2690" s="34">
        <v>54495.22</v>
      </c>
      <c r="F2690" s="34">
        <v>178.06</v>
      </c>
      <c r="G2690" s="34">
        <v>73.3</v>
      </c>
      <c r="H2690" s="34">
        <v>56.22</v>
      </c>
    </row>
    <row r="2691" spans="1:8" x14ac:dyDescent="0.35">
      <c r="A2691" s="8" t="s">
        <v>18</v>
      </c>
      <c r="B2691" s="33">
        <v>2023</v>
      </c>
      <c r="C2691" s="8" t="s">
        <v>20</v>
      </c>
      <c r="D2691" s="33">
        <v>11067.52</v>
      </c>
      <c r="E2691" s="34">
        <v>12301.52</v>
      </c>
      <c r="F2691" s="34">
        <v>65.72</v>
      </c>
      <c r="G2691" s="34">
        <v>564.42999999999995</v>
      </c>
      <c r="H2691" s="34">
        <v>50.58</v>
      </c>
    </row>
    <row r="2692" spans="1:8" x14ac:dyDescent="0.35">
      <c r="A2692" s="8" t="s">
        <v>32</v>
      </c>
      <c r="B2692" s="33">
        <v>2021</v>
      </c>
      <c r="C2692" s="8" t="s">
        <v>19</v>
      </c>
      <c r="D2692" s="33">
        <v>37877.089999999997</v>
      </c>
      <c r="E2692" s="34">
        <v>33740.239999999998</v>
      </c>
      <c r="F2692" s="34">
        <v>56.63</v>
      </c>
      <c r="G2692" s="34">
        <v>845.02</v>
      </c>
      <c r="H2692" s="34">
        <v>30.77</v>
      </c>
    </row>
    <row r="2693" spans="1:8" x14ac:dyDescent="0.35">
      <c r="A2693" s="8" t="s">
        <v>14</v>
      </c>
      <c r="B2693" s="33">
        <v>2022</v>
      </c>
      <c r="C2693" s="8" t="s">
        <v>19</v>
      </c>
      <c r="D2693" s="33">
        <v>27795.89</v>
      </c>
      <c r="E2693" s="34">
        <v>27809.32</v>
      </c>
      <c r="F2693" s="34">
        <v>124.26</v>
      </c>
      <c r="G2693" s="34">
        <v>812.38</v>
      </c>
      <c r="H2693" s="34">
        <v>50.26</v>
      </c>
    </row>
    <row r="2694" spans="1:8" x14ac:dyDescent="0.35">
      <c r="A2694" s="8" t="s">
        <v>12</v>
      </c>
      <c r="B2694" s="33">
        <v>2021</v>
      </c>
      <c r="C2694" s="8" t="s">
        <v>25</v>
      </c>
      <c r="D2694" s="33">
        <v>29314.52</v>
      </c>
      <c r="E2694" s="34">
        <v>29395.98</v>
      </c>
      <c r="F2694" s="34">
        <v>171.18</v>
      </c>
      <c r="G2694" s="34">
        <v>924.72</v>
      </c>
      <c r="H2694" s="34">
        <v>40.24</v>
      </c>
    </row>
    <row r="2695" spans="1:8" x14ac:dyDescent="0.35">
      <c r="A2695" s="8" t="s">
        <v>16</v>
      </c>
      <c r="B2695" s="33">
        <v>2020</v>
      </c>
      <c r="C2695" s="8" t="s">
        <v>11</v>
      </c>
      <c r="D2695" s="33">
        <v>15416.59</v>
      </c>
      <c r="E2695" s="34">
        <v>18045.54</v>
      </c>
      <c r="F2695" s="34">
        <v>150.76</v>
      </c>
      <c r="G2695" s="34">
        <v>688.85</v>
      </c>
      <c r="H2695" s="34">
        <v>53.3</v>
      </c>
    </row>
    <row r="2696" spans="1:8" x14ac:dyDescent="0.35">
      <c r="A2696" s="8" t="s">
        <v>16</v>
      </c>
      <c r="B2696" s="33">
        <v>2018</v>
      </c>
      <c r="C2696" s="8" t="s">
        <v>13</v>
      </c>
      <c r="D2696" s="33">
        <v>38349.94</v>
      </c>
      <c r="E2696" s="34">
        <v>36606.449999999997</v>
      </c>
      <c r="F2696" s="34">
        <v>159.79</v>
      </c>
      <c r="G2696" s="34">
        <v>1277.8599999999999</v>
      </c>
      <c r="H2696" s="34">
        <v>67.64</v>
      </c>
    </row>
    <row r="2697" spans="1:8" x14ac:dyDescent="0.35">
      <c r="A2697" s="8" t="s">
        <v>35</v>
      </c>
      <c r="B2697" s="33">
        <v>2024</v>
      </c>
      <c r="C2697" s="8" t="s">
        <v>13</v>
      </c>
      <c r="D2697" s="33">
        <v>41860.32</v>
      </c>
      <c r="E2697" s="34">
        <v>43008.54</v>
      </c>
      <c r="F2697" s="34">
        <v>77.709999999999994</v>
      </c>
      <c r="G2697" s="34">
        <v>918.54</v>
      </c>
      <c r="H2697" s="34">
        <v>58.22</v>
      </c>
    </row>
    <row r="2698" spans="1:8" x14ac:dyDescent="0.35">
      <c r="A2698" s="8" t="s">
        <v>34</v>
      </c>
      <c r="B2698" s="33">
        <v>2023</v>
      </c>
      <c r="C2698" s="8" t="s">
        <v>15</v>
      </c>
      <c r="D2698" s="33">
        <v>8127.36</v>
      </c>
      <c r="E2698" s="34">
        <v>6730.21</v>
      </c>
      <c r="F2698" s="34">
        <v>21.22</v>
      </c>
      <c r="G2698" s="34">
        <v>481.47</v>
      </c>
      <c r="H2698" s="34">
        <v>44.69</v>
      </c>
    </row>
    <row r="2699" spans="1:8" x14ac:dyDescent="0.35">
      <c r="A2699" s="8" t="s">
        <v>30</v>
      </c>
      <c r="B2699" s="33">
        <v>2021</v>
      </c>
      <c r="C2699" s="8" t="s">
        <v>9</v>
      </c>
      <c r="D2699" s="33">
        <v>7954.86</v>
      </c>
      <c r="E2699" s="34">
        <v>8971.0499999999993</v>
      </c>
      <c r="F2699" s="34">
        <v>94.1</v>
      </c>
      <c r="G2699" s="34">
        <v>1339.62</v>
      </c>
      <c r="H2699" s="34">
        <v>63.24</v>
      </c>
    </row>
    <row r="2700" spans="1:8" x14ac:dyDescent="0.35">
      <c r="A2700" s="8" t="s">
        <v>31</v>
      </c>
      <c r="B2700" s="33">
        <v>2019</v>
      </c>
      <c r="C2700" s="8" t="s">
        <v>9</v>
      </c>
      <c r="D2700" s="33">
        <v>16479.98</v>
      </c>
      <c r="E2700" s="34">
        <v>17699.509999999998</v>
      </c>
      <c r="F2700" s="34">
        <v>26.9</v>
      </c>
      <c r="G2700" s="34">
        <v>537.15</v>
      </c>
      <c r="H2700" s="34">
        <v>33.65</v>
      </c>
    </row>
    <row r="2701" spans="1:8" x14ac:dyDescent="0.35">
      <c r="A2701" s="8" t="s">
        <v>10</v>
      </c>
      <c r="B2701" s="33">
        <v>2020</v>
      </c>
      <c r="C2701" s="8" t="s">
        <v>22</v>
      </c>
      <c r="D2701" s="33">
        <v>39840.28</v>
      </c>
      <c r="E2701" s="34">
        <v>41819.35</v>
      </c>
      <c r="F2701" s="34">
        <v>42.2</v>
      </c>
      <c r="G2701" s="34">
        <v>1102.3599999999999</v>
      </c>
      <c r="H2701" s="34">
        <v>55.79</v>
      </c>
    </row>
    <row r="2702" spans="1:8" x14ac:dyDescent="0.35">
      <c r="A2702" s="8" t="s">
        <v>10</v>
      </c>
      <c r="B2702" s="33">
        <v>2024</v>
      </c>
      <c r="C2702" s="8" t="s">
        <v>9</v>
      </c>
      <c r="D2702" s="33">
        <v>11770.28</v>
      </c>
      <c r="E2702" s="34">
        <v>10025.89</v>
      </c>
      <c r="F2702" s="34">
        <v>74.83</v>
      </c>
      <c r="G2702" s="34">
        <v>31.92</v>
      </c>
      <c r="H2702" s="34">
        <v>49.44</v>
      </c>
    </row>
    <row r="2703" spans="1:8" x14ac:dyDescent="0.35">
      <c r="A2703" s="8" t="s">
        <v>35</v>
      </c>
      <c r="B2703" s="33">
        <v>2023</v>
      </c>
      <c r="C2703" s="8" t="s">
        <v>11</v>
      </c>
      <c r="D2703" s="33">
        <v>7476.49</v>
      </c>
      <c r="E2703" s="34">
        <v>7903.23</v>
      </c>
      <c r="F2703" s="34">
        <v>42.17</v>
      </c>
      <c r="G2703" s="34">
        <v>968.6</v>
      </c>
      <c r="H2703" s="34">
        <v>59.81</v>
      </c>
    </row>
    <row r="2704" spans="1:8" x14ac:dyDescent="0.35">
      <c r="A2704" s="8" t="s">
        <v>28</v>
      </c>
      <c r="B2704" s="33">
        <v>2020</v>
      </c>
      <c r="C2704" s="8" t="s">
        <v>25</v>
      </c>
      <c r="D2704" s="33">
        <v>6760.74</v>
      </c>
      <c r="E2704" s="34">
        <v>6271.43</v>
      </c>
      <c r="F2704" s="34">
        <v>118.99</v>
      </c>
      <c r="G2704" s="34">
        <v>420.11</v>
      </c>
      <c r="H2704" s="34">
        <v>54.52</v>
      </c>
    </row>
    <row r="2705" spans="1:8" x14ac:dyDescent="0.35">
      <c r="A2705" s="8" t="s">
        <v>30</v>
      </c>
      <c r="B2705" s="33">
        <v>2022</v>
      </c>
      <c r="C2705" s="8" t="s">
        <v>15</v>
      </c>
      <c r="D2705" s="33">
        <v>9891.7800000000007</v>
      </c>
      <c r="E2705" s="34">
        <v>10715.3</v>
      </c>
      <c r="F2705" s="34">
        <v>178.53</v>
      </c>
      <c r="G2705" s="34">
        <v>1363.16</v>
      </c>
      <c r="H2705" s="34">
        <v>55.37</v>
      </c>
    </row>
    <row r="2706" spans="1:8" x14ac:dyDescent="0.35">
      <c r="A2706" s="8" t="s">
        <v>16</v>
      </c>
      <c r="B2706" s="33">
        <v>2021</v>
      </c>
      <c r="C2706" s="8" t="s">
        <v>9</v>
      </c>
      <c r="D2706" s="33">
        <v>20222.54</v>
      </c>
      <c r="E2706" s="34">
        <v>22592.38</v>
      </c>
      <c r="F2706" s="34">
        <v>125.61</v>
      </c>
      <c r="G2706" s="34">
        <v>265.41000000000003</v>
      </c>
      <c r="H2706" s="34">
        <v>39.99</v>
      </c>
    </row>
    <row r="2707" spans="1:8" x14ac:dyDescent="0.35">
      <c r="A2707" s="8" t="s">
        <v>23</v>
      </c>
      <c r="B2707" s="33">
        <v>2024</v>
      </c>
      <c r="C2707" s="8" t="s">
        <v>22</v>
      </c>
      <c r="D2707" s="33">
        <v>43702.75</v>
      </c>
      <c r="E2707" s="34">
        <v>47876.05</v>
      </c>
      <c r="F2707" s="34">
        <v>130.6</v>
      </c>
      <c r="G2707" s="34">
        <v>569.47</v>
      </c>
      <c r="H2707" s="34">
        <v>44.84</v>
      </c>
    </row>
    <row r="2708" spans="1:8" x14ac:dyDescent="0.35">
      <c r="A2708" s="8" t="s">
        <v>33</v>
      </c>
      <c r="B2708" s="33">
        <v>2020</v>
      </c>
      <c r="C2708" s="8" t="s">
        <v>25</v>
      </c>
      <c r="D2708" s="33">
        <v>16727.349999999999</v>
      </c>
      <c r="E2708" s="34">
        <v>15024.39</v>
      </c>
      <c r="F2708" s="34">
        <v>108.21</v>
      </c>
      <c r="G2708" s="34">
        <v>383.8</v>
      </c>
      <c r="H2708" s="34">
        <v>37.57</v>
      </c>
    </row>
    <row r="2709" spans="1:8" x14ac:dyDescent="0.35">
      <c r="A2709" s="8" t="s">
        <v>24</v>
      </c>
      <c r="B2709" s="33">
        <v>2019</v>
      </c>
      <c r="C2709" s="8" t="s">
        <v>19</v>
      </c>
      <c r="D2709" s="33">
        <v>10363.040000000001</v>
      </c>
      <c r="E2709" s="34">
        <v>8457.3700000000008</v>
      </c>
      <c r="F2709" s="34">
        <v>33.799999999999997</v>
      </c>
      <c r="G2709" s="34">
        <v>1203.6500000000001</v>
      </c>
      <c r="H2709" s="34">
        <v>69.67</v>
      </c>
    </row>
    <row r="2710" spans="1:8" x14ac:dyDescent="0.35">
      <c r="A2710" s="8" t="s">
        <v>8</v>
      </c>
      <c r="B2710" s="33">
        <v>2019</v>
      </c>
      <c r="C2710" s="8" t="s">
        <v>19</v>
      </c>
      <c r="D2710" s="33">
        <v>35706.65</v>
      </c>
      <c r="E2710" s="34">
        <v>33270.18</v>
      </c>
      <c r="F2710" s="34">
        <v>179.94</v>
      </c>
      <c r="G2710" s="34">
        <v>94.25</v>
      </c>
      <c r="H2710" s="34">
        <v>47.28</v>
      </c>
    </row>
    <row r="2711" spans="1:8" x14ac:dyDescent="0.35">
      <c r="A2711" s="8" t="s">
        <v>35</v>
      </c>
      <c r="B2711" s="33">
        <v>2023</v>
      </c>
      <c r="C2711" s="8" t="s">
        <v>15</v>
      </c>
      <c r="D2711" s="33">
        <v>36006.65</v>
      </c>
      <c r="E2711" s="34">
        <v>34868.11</v>
      </c>
      <c r="F2711" s="34">
        <v>186.3</v>
      </c>
      <c r="G2711" s="34">
        <v>18.600000000000001</v>
      </c>
      <c r="H2711" s="34">
        <v>62.31</v>
      </c>
    </row>
    <row r="2712" spans="1:8" x14ac:dyDescent="0.35">
      <c r="A2712" s="8" t="s">
        <v>31</v>
      </c>
      <c r="B2712" s="33">
        <v>2018</v>
      </c>
      <c r="C2712" s="8" t="s">
        <v>15</v>
      </c>
      <c r="D2712" s="33">
        <v>17225.919999999998</v>
      </c>
      <c r="E2712" s="34">
        <v>18968.16</v>
      </c>
      <c r="F2712" s="34">
        <v>147.84</v>
      </c>
      <c r="G2712" s="34">
        <v>1125.6600000000001</v>
      </c>
      <c r="H2712" s="34">
        <v>31.05</v>
      </c>
    </row>
    <row r="2713" spans="1:8" x14ac:dyDescent="0.35">
      <c r="A2713" s="8" t="s">
        <v>23</v>
      </c>
      <c r="B2713" s="33">
        <v>2022</v>
      </c>
      <c r="C2713" s="8" t="s">
        <v>19</v>
      </c>
      <c r="D2713" s="33">
        <v>16387.810000000001</v>
      </c>
      <c r="E2713" s="34">
        <v>14306.93</v>
      </c>
      <c r="F2713" s="34">
        <v>22.2</v>
      </c>
      <c r="G2713" s="34">
        <v>33.72</v>
      </c>
      <c r="H2713" s="34">
        <v>40.81</v>
      </c>
    </row>
    <row r="2714" spans="1:8" x14ac:dyDescent="0.35">
      <c r="A2714" s="8" t="s">
        <v>24</v>
      </c>
      <c r="B2714" s="33">
        <v>2023</v>
      </c>
      <c r="C2714" s="8" t="s">
        <v>9</v>
      </c>
      <c r="D2714" s="33">
        <v>28884.65</v>
      </c>
      <c r="E2714" s="34">
        <v>26367.11</v>
      </c>
      <c r="F2714" s="34">
        <v>172.06</v>
      </c>
      <c r="G2714" s="34">
        <v>1203.82</v>
      </c>
      <c r="H2714" s="34">
        <v>59.63</v>
      </c>
    </row>
    <row r="2715" spans="1:8" x14ac:dyDescent="0.35">
      <c r="A2715" s="8" t="s">
        <v>12</v>
      </c>
      <c r="B2715" s="33">
        <v>2018</v>
      </c>
      <c r="C2715" s="8" t="s">
        <v>11</v>
      </c>
      <c r="D2715" s="33">
        <v>27961.919999999998</v>
      </c>
      <c r="E2715" s="34">
        <v>27791.24</v>
      </c>
      <c r="F2715" s="34">
        <v>139.08000000000001</v>
      </c>
      <c r="G2715" s="34">
        <v>83.26</v>
      </c>
      <c r="H2715" s="34">
        <v>48.4</v>
      </c>
    </row>
    <row r="2716" spans="1:8" x14ac:dyDescent="0.35">
      <c r="A2716" s="8" t="s">
        <v>32</v>
      </c>
      <c r="B2716" s="33">
        <v>2019</v>
      </c>
      <c r="C2716" s="8" t="s">
        <v>13</v>
      </c>
      <c r="D2716" s="33">
        <v>45120.71</v>
      </c>
      <c r="E2716" s="34">
        <v>53691.77</v>
      </c>
      <c r="F2716" s="34">
        <v>131.81</v>
      </c>
      <c r="G2716" s="34">
        <v>239.8</v>
      </c>
      <c r="H2716" s="34">
        <v>67.06</v>
      </c>
    </row>
    <row r="2717" spans="1:8" x14ac:dyDescent="0.35">
      <c r="A2717" s="8" t="s">
        <v>23</v>
      </c>
      <c r="B2717" s="33">
        <v>2023</v>
      </c>
      <c r="C2717" s="8" t="s">
        <v>20</v>
      </c>
      <c r="D2717" s="33">
        <v>41698</v>
      </c>
      <c r="E2717" s="34">
        <v>41346.57</v>
      </c>
      <c r="F2717" s="34">
        <v>108.68</v>
      </c>
      <c r="G2717" s="34">
        <v>1210.31</v>
      </c>
      <c r="H2717" s="34">
        <v>43.94</v>
      </c>
    </row>
    <row r="2718" spans="1:8" x14ac:dyDescent="0.35">
      <c r="A2718" s="8" t="s">
        <v>35</v>
      </c>
      <c r="B2718" s="33">
        <v>2018</v>
      </c>
      <c r="C2718" s="8" t="s">
        <v>9</v>
      </c>
      <c r="D2718" s="33">
        <v>34145.08</v>
      </c>
      <c r="E2718" s="34">
        <v>30152.14</v>
      </c>
      <c r="F2718" s="34">
        <v>110.4</v>
      </c>
      <c r="G2718" s="34">
        <v>714.68</v>
      </c>
      <c r="H2718" s="34">
        <v>34.32</v>
      </c>
    </row>
    <row r="2719" spans="1:8" x14ac:dyDescent="0.35">
      <c r="A2719" s="8" t="s">
        <v>33</v>
      </c>
      <c r="B2719" s="33">
        <v>2022</v>
      </c>
      <c r="C2719" s="8" t="s">
        <v>13</v>
      </c>
      <c r="D2719" s="33">
        <v>23221.41</v>
      </c>
      <c r="E2719" s="34">
        <v>21893.64</v>
      </c>
      <c r="F2719" s="34">
        <v>50.27</v>
      </c>
      <c r="G2719" s="34">
        <v>1273.04</v>
      </c>
      <c r="H2719" s="34">
        <v>43.9</v>
      </c>
    </row>
    <row r="2720" spans="1:8" x14ac:dyDescent="0.35">
      <c r="A2720" s="8" t="s">
        <v>27</v>
      </c>
      <c r="B2720" s="33">
        <v>2018</v>
      </c>
      <c r="C2720" s="8" t="s">
        <v>11</v>
      </c>
      <c r="D2720" s="33">
        <v>20601.02</v>
      </c>
      <c r="E2720" s="34">
        <v>19292.849999999999</v>
      </c>
      <c r="F2720" s="34">
        <v>70.83</v>
      </c>
      <c r="G2720" s="34">
        <v>602.84</v>
      </c>
      <c r="H2720" s="34">
        <v>64.64</v>
      </c>
    </row>
    <row r="2721" spans="1:8" x14ac:dyDescent="0.35">
      <c r="A2721" s="8" t="s">
        <v>34</v>
      </c>
      <c r="B2721" s="33">
        <v>2020</v>
      </c>
      <c r="C2721" s="8" t="s">
        <v>25</v>
      </c>
      <c r="D2721" s="33">
        <v>8157.8</v>
      </c>
      <c r="E2721" s="34">
        <v>9049.4500000000007</v>
      </c>
      <c r="F2721" s="34">
        <v>54.46</v>
      </c>
      <c r="G2721" s="34">
        <v>575.04999999999995</v>
      </c>
      <c r="H2721" s="34">
        <v>55.26</v>
      </c>
    </row>
    <row r="2722" spans="1:8" x14ac:dyDescent="0.35">
      <c r="A2722" s="8" t="s">
        <v>17</v>
      </c>
      <c r="B2722" s="33">
        <v>2021</v>
      </c>
      <c r="C2722" s="8" t="s">
        <v>19</v>
      </c>
      <c r="D2722" s="33">
        <v>44891.73</v>
      </c>
      <c r="E2722" s="34">
        <v>52505.01</v>
      </c>
      <c r="F2722" s="34">
        <v>78.430000000000007</v>
      </c>
      <c r="G2722" s="34">
        <v>726.44</v>
      </c>
      <c r="H2722" s="34">
        <v>68.239999999999995</v>
      </c>
    </row>
    <row r="2723" spans="1:8" x14ac:dyDescent="0.35">
      <c r="A2723" s="8" t="s">
        <v>23</v>
      </c>
      <c r="B2723" s="33">
        <v>2020</v>
      </c>
      <c r="C2723" s="8" t="s">
        <v>22</v>
      </c>
      <c r="D2723" s="33">
        <v>11388.23</v>
      </c>
      <c r="E2723" s="34">
        <v>9140.67</v>
      </c>
      <c r="F2723" s="34">
        <v>57.09</v>
      </c>
      <c r="G2723" s="34">
        <v>1116.81</v>
      </c>
      <c r="H2723" s="34">
        <v>30.53</v>
      </c>
    </row>
    <row r="2724" spans="1:8" x14ac:dyDescent="0.35">
      <c r="A2724" s="8" t="s">
        <v>35</v>
      </c>
      <c r="B2724" s="33">
        <v>2021</v>
      </c>
      <c r="C2724" s="8" t="s">
        <v>20</v>
      </c>
      <c r="D2724" s="33">
        <v>25994.94</v>
      </c>
      <c r="E2724" s="34">
        <v>22461.46</v>
      </c>
      <c r="F2724" s="34">
        <v>100.81</v>
      </c>
      <c r="G2724" s="34">
        <v>900.11</v>
      </c>
      <c r="H2724" s="34">
        <v>68.81</v>
      </c>
    </row>
    <row r="2725" spans="1:8" x14ac:dyDescent="0.35">
      <c r="A2725" s="8" t="s">
        <v>30</v>
      </c>
      <c r="B2725" s="33">
        <v>2018</v>
      </c>
      <c r="C2725" s="8" t="s">
        <v>25</v>
      </c>
      <c r="D2725" s="33">
        <v>42462.31</v>
      </c>
      <c r="E2725" s="34">
        <v>39464.44</v>
      </c>
      <c r="F2725" s="34">
        <v>124.4</v>
      </c>
      <c r="G2725" s="34">
        <v>405.19</v>
      </c>
      <c r="H2725" s="34">
        <v>68.510000000000005</v>
      </c>
    </row>
    <row r="2726" spans="1:8" x14ac:dyDescent="0.35">
      <c r="A2726" s="8" t="s">
        <v>28</v>
      </c>
      <c r="B2726" s="33">
        <v>2022</v>
      </c>
      <c r="C2726" s="8" t="s">
        <v>20</v>
      </c>
      <c r="D2726" s="33">
        <v>47045.88</v>
      </c>
      <c r="E2726" s="34">
        <v>46778.65</v>
      </c>
      <c r="F2726" s="34">
        <v>183.74</v>
      </c>
      <c r="G2726" s="34">
        <v>876.35</v>
      </c>
      <c r="H2726" s="34">
        <v>45.62</v>
      </c>
    </row>
    <row r="2727" spans="1:8" x14ac:dyDescent="0.35">
      <c r="A2727" s="8" t="s">
        <v>31</v>
      </c>
      <c r="B2727" s="33">
        <v>2024</v>
      </c>
      <c r="C2727" s="8" t="s">
        <v>15</v>
      </c>
      <c r="D2727" s="33">
        <v>18433.580000000002</v>
      </c>
      <c r="E2727" s="34">
        <v>16555.939999999999</v>
      </c>
      <c r="F2727" s="34">
        <v>23.24</v>
      </c>
      <c r="G2727" s="34">
        <v>506.24</v>
      </c>
      <c r="H2727" s="34">
        <v>34.409999999999997</v>
      </c>
    </row>
    <row r="2728" spans="1:8" x14ac:dyDescent="0.35">
      <c r="A2728" s="8" t="s">
        <v>33</v>
      </c>
      <c r="B2728" s="33">
        <v>2022</v>
      </c>
      <c r="C2728" s="8" t="s">
        <v>11</v>
      </c>
      <c r="D2728" s="33">
        <v>12137.82</v>
      </c>
      <c r="E2728" s="34">
        <v>10808.48</v>
      </c>
      <c r="F2728" s="34">
        <v>85.69</v>
      </c>
      <c r="G2728" s="34">
        <v>327.26</v>
      </c>
      <c r="H2728" s="34">
        <v>50.77</v>
      </c>
    </row>
    <row r="2729" spans="1:8" x14ac:dyDescent="0.35">
      <c r="A2729" s="8" t="s">
        <v>26</v>
      </c>
      <c r="B2729" s="33">
        <v>2020</v>
      </c>
      <c r="C2729" s="8" t="s">
        <v>22</v>
      </c>
      <c r="D2729" s="33">
        <v>13477.87</v>
      </c>
      <c r="E2729" s="34">
        <v>13426.9</v>
      </c>
      <c r="F2729" s="34">
        <v>62.12</v>
      </c>
      <c r="G2729" s="34">
        <v>1358.48</v>
      </c>
      <c r="H2729" s="34">
        <v>66.569999999999993</v>
      </c>
    </row>
    <row r="2730" spans="1:8" x14ac:dyDescent="0.35">
      <c r="A2730" s="8" t="s">
        <v>18</v>
      </c>
      <c r="B2730" s="33">
        <v>2018</v>
      </c>
      <c r="C2730" s="8" t="s">
        <v>19</v>
      </c>
      <c r="D2730" s="33">
        <v>27877.69</v>
      </c>
      <c r="E2730" s="34">
        <v>28368.73</v>
      </c>
      <c r="F2730" s="34">
        <v>65.36</v>
      </c>
      <c r="G2730" s="34">
        <v>559.08000000000004</v>
      </c>
      <c r="H2730" s="34">
        <v>59.09</v>
      </c>
    </row>
    <row r="2731" spans="1:8" x14ac:dyDescent="0.35">
      <c r="A2731" s="8" t="s">
        <v>12</v>
      </c>
      <c r="B2731" s="33">
        <v>2019</v>
      </c>
      <c r="C2731" s="8" t="s">
        <v>13</v>
      </c>
      <c r="D2731" s="33">
        <v>21550.1</v>
      </c>
      <c r="E2731" s="34">
        <v>22964.51</v>
      </c>
      <c r="F2731" s="34">
        <v>134.6</v>
      </c>
      <c r="G2731" s="34">
        <v>662.02</v>
      </c>
      <c r="H2731" s="34">
        <v>36.950000000000003</v>
      </c>
    </row>
    <row r="2732" spans="1:8" x14ac:dyDescent="0.35">
      <c r="A2732" s="8" t="s">
        <v>16</v>
      </c>
      <c r="B2732" s="33">
        <v>2019</v>
      </c>
      <c r="C2732" s="8" t="s">
        <v>19</v>
      </c>
      <c r="D2732" s="33">
        <v>10832.48</v>
      </c>
      <c r="E2732" s="34">
        <v>9830.6200000000008</v>
      </c>
      <c r="F2732" s="34">
        <v>192.87</v>
      </c>
      <c r="G2732" s="34">
        <v>182.16</v>
      </c>
      <c r="H2732" s="34">
        <v>67.12</v>
      </c>
    </row>
    <row r="2733" spans="1:8" x14ac:dyDescent="0.35">
      <c r="A2733" s="8" t="s">
        <v>26</v>
      </c>
      <c r="B2733" s="33">
        <v>2019</v>
      </c>
      <c r="C2733" s="8" t="s">
        <v>9</v>
      </c>
      <c r="D2733" s="33">
        <v>18243.11</v>
      </c>
      <c r="E2733" s="34">
        <v>19669.21</v>
      </c>
      <c r="F2733" s="34">
        <v>105.09</v>
      </c>
      <c r="G2733" s="34">
        <v>393.87</v>
      </c>
      <c r="H2733" s="34">
        <v>34.53</v>
      </c>
    </row>
    <row r="2734" spans="1:8" x14ac:dyDescent="0.35">
      <c r="A2734" s="8" t="s">
        <v>29</v>
      </c>
      <c r="B2734" s="33">
        <v>2018</v>
      </c>
      <c r="C2734" s="8" t="s">
        <v>25</v>
      </c>
      <c r="D2734" s="33">
        <v>11221.17</v>
      </c>
      <c r="E2734" s="34">
        <v>12680.49</v>
      </c>
      <c r="F2734" s="34">
        <v>41.46</v>
      </c>
      <c r="G2734" s="34">
        <v>612.41</v>
      </c>
      <c r="H2734" s="34">
        <v>54.41</v>
      </c>
    </row>
    <row r="2735" spans="1:8" x14ac:dyDescent="0.35">
      <c r="A2735" s="8" t="s">
        <v>28</v>
      </c>
      <c r="B2735" s="33">
        <v>2019</v>
      </c>
      <c r="C2735" s="8" t="s">
        <v>15</v>
      </c>
      <c r="D2735" s="33">
        <v>3863.14</v>
      </c>
      <c r="E2735" s="34">
        <v>4536.8999999999996</v>
      </c>
      <c r="F2735" s="34">
        <v>198.83</v>
      </c>
      <c r="G2735" s="34">
        <v>1205.1300000000001</v>
      </c>
      <c r="H2735" s="34">
        <v>31.31</v>
      </c>
    </row>
    <row r="2736" spans="1:8" x14ac:dyDescent="0.35">
      <c r="A2736" s="8" t="s">
        <v>23</v>
      </c>
      <c r="B2736" s="33">
        <v>2021</v>
      </c>
      <c r="C2736" s="8" t="s">
        <v>9</v>
      </c>
      <c r="D2736" s="33">
        <v>27487.74</v>
      </c>
      <c r="E2736" s="34">
        <v>24145.15</v>
      </c>
      <c r="F2736" s="34">
        <v>27.92</v>
      </c>
      <c r="G2736" s="34">
        <v>294.60000000000002</v>
      </c>
      <c r="H2736" s="34">
        <v>43.14</v>
      </c>
    </row>
    <row r="2737" spans="1:8" x14ac:dyDescent="0.35">
      <c r="A2737" s="8" t="s">
        <v>27</v>
      </c>
      <c r="B2737" s="33">
        <v>2019</v>
      </c>
      <c r="C2737" s="8" t="s">
        <v>19</v>
      </c>
      <c r="D2737" s="33">
        <v>23695.07</v>
      </c>
      <c r="E2737" s="34">
        <v>28245.8</v>
      </c>
      <c r="F2737" s="34">
        <v>121.78</v>
      </c>
      <c r="G2737" s="34">
        <v>1174.5899999999999</v>
      </c>
      <c r="H2737" s="34">
        <v>55.98</v>
      </c>
    </row>
    <row r="2738" spans="1:8" x14ac:dyDescent="0.35">
      <c r="A2738" s="8" t="s">
        <v>32</v>
      </c>
      <c r="B2738" s="33">
        <v>2022</v>
      </c>
      <c r="C2738" s="8" t="s">
        <v>25</v>
      </c>
      <c r="D2738" s="33">
        <v>46897.32</v>
      </c>
      <c r="E2738" s="34">
        <v>39414.29</v>
      </c>
      <c r="F2738" s="34">
        <v>24.22</v>
      </c>
      <c r="G2738" s="34">
        <v>826.28</v>
      </c>
      <c r="H2738" s="34">
        <v>61.51</v>
      </c>
    </row>
    <row r="2739" spans="1:8" x14ac:dyDescent="0.35">
      <c r="A2739" s="8" t="s">
        <v>21</v>
      </c>
      <c r="B2739" s="33">
        <v>2021</v>
      </c>
      <c r="C2739" s="8" t="s">
        <v>15</v>
      </c>
      <c r="D2739" s="33">
        <v>48311.98</v>
      </c>
      <c r="E2739" s="34">
        <v>40962.230000000003</v>
      </c>
      <c r="F2739" s="34">
        <v>199.67</v>
      </c>
      <c r="G2739" s="34">
        <v>338.1</v>
      </c>
      <c r="H2739" s="34">
        <v>38.75</v>
      </c>
    </row>
    <row r="2740" spans="1:8" x14ac:dyDescent="0.35">
      <c r="A2740" s="8" t="s">
        <v>17</v>
      </c>
      <c r="B2740" s="33">
        <v>2022</v>
      </c>
      <c r="C2740" s="8" t="s">
        <v>15</v>
      </c>
      <c r="D2740" s="33">
        <v>45817.97</v>
      </c>
      <c r="E2740" s="34">
        <v>39883.480000000003</v>
      </c>
      <c r="F2740" s="34">
        <v>109.08</v>
      </c>
      <c r="G2740" s="34">
        <v>575.72</v>
      </c>
      <c r="H2740" s="34">
        <v>65.44</v>
      </c>
    </row>
    <row r="2741" spans="1:8" x14ac:dyDescent="0.35">
      <c r="A2741" s="8" t="s">
        <v>8</v>
      </c>
      <c r="B2741" s="33">
        <v>2021</v>
      </c>
      <c r="C2741" s="8" t="s">
        <v>19</v>
      </c>
      <c r="D2741" s="33">
        <v>8774.84</v>
      </c>
      <c r="E2741" s="34">
        <v>8371.99</v>
      </c>
      <c r="F2741" s="34">
        <v>20.6</v>
      </c>
      <c r="G2741" s="34">
        <v>852.27</v>
      </c>
      <c r="H2741" s="34">
        <v>62.58</v>
      </c>
    </row>
    <row r="2742" spans="1:8" x14ac:dyDescent="0.35">
      <c r="A2742" s="8" t="s">
        <v>31</v>
      </c>
      <c r="B2742" s="33">
        <v>2018</v>
      </c>
      <c r="C2742" s="8" t="s">
        <v>13</v>
      </c>
      <c r="D2742" s="33">
        <v>27037.05</v>
      </c>
      <c r="E2742" s="34">
        <v>23899.81</v>
      </c>
      <c r="F2742" s="34">
        <v>101.76</v>
      </c>
      <c r="G2742" s="34">
        <v>1355.71</v>
      </c>
      <c r="H2742" s="34">
        <v>42.03</v>
      </c>
    </row>
    <row r="2743" spans="1:8" x14ac:dyDescent="0.35">
      <c r="A2743" s="8" t="s">
        <v>14</v>
      </c>
      <c r="B2743" s="33">
        <v>2021</v>
      </c>
      <c r="C2743" s="8" t="s">
        <v>22</v>
      </c>
      <c r="D2743" s="33">
        <v>19987.91</v>
      </c>
      <c r="E2743" s="34">
        <v>21424.54</v>
      </c>
      <c r="F2743" s="34">
        <v>124.66</v>
      </c>
      <c r="G2743" s="34">
        <v>427.57</v>
      </c>
      <c r="H2743" s="34">
        <v>32.96</v>
      </c>
    </row>
    <row r="2744" spans="1:8" x14ac:dyDescent="0.35">
      <c r="A2744" s="8" t="s">
        <v>12</v>
      </c>
      <c r="B2744" s="33">
        <v>2021</v>
      </c>
      <c r="C2744" s="8" t="s">
        <v>19</v>
      </c>
      <c r="D2744" s="33">
        <v>6340.93</v>
      </c>
      <c r="E2744" s="34">
        <v>6789.48</v>
      </c>
      <c r="F2744" s="34">
        <v>42.8</v>
      </c>
      <c r="G2744" s="34">
        <v>1120.3599999999999</v>
      </c>
      <c r="H2744" s="34">
        <v>37.17</v>
      </c>
    </row>
    <row r="2745" spans="1:8" x14ac:dyDescent="0.35">
      <c r="A2745" s="8" t="s">
        <v>30</v>
      </c>
      <c r="B2745" s="33">
        <v>2022</v>
      </c>
      <c r="C2745" s="8" t="s">
        <v>11</v>
      </c>
      <c r="D2745" s="33">
        <v>45332.39</v>
      </c>
      <c r="E2745" s="34">
        <v>51674.39</v>
      </c>
      <c r="F2745" s="34">
        <v>91.59</v>
      </c>
      <c r="G2745" s="34">
        <v>416.18</v>
      </c>
      <c r="H2745" s="34">
        <v>65.91</v>
      </c>
    </row>
    <row r="2746" spans="1:8" x14ac:dyDescent="0.35">
      <c r="A2746" s="8" t="s">
        <v>17</v>
      </c>
      <c r="B2746" s="33">
        <v>2022</v>
      </c>
      <c r="C2746" s="8" t="s">
        <v>9</v>
      </c>
      <c r="D2746" s="33">
        <v>11786.75</v>
      </c>
      <c r="E2746" s="34">
        <v>10759.21</v>
      </c>
      <c r="F2746" s="34">
        <v>182.31</v>
      </c>
      <c r="G2746" s="34">
        <v>252.68</v>
      </c>
      <c r="H2746" s="34">
        <v>50.89</v>
      </c>
    </row>
    <row r="2747" spans="1:8" x14ac:dyDescent="0.35">
      <c r="A2747" s="8" t="s">
        <v>28</v>
      </c>
      <c r="B2747" s="33">
        <v>2022</v>
      </c>
      <c r="C2747" s="8" t="s">
        <v>9</v>
      </c>
      <c r="D2747" s="33">
        <v>3467.04</v>
      </c>
      <c r="E2747" s="34">
        <v>3261.48</v>
      </c>
      <c r="F2747" s="34">
        <v>130.76</v>
      </c>
      <c r="G2747" s="34">
        <v>1018.38</v>
      </c>
      <c r="H2747" s="34">
        <v>52.19</v>
      </c>
    </row>
    <row r="2748" spans="1:8" x14ac:dyDescent="0.35">
      <c r="A2748" s="8" t="s">
        <v>26</v>
      </c>
      <c r="B2748" s="33">
        <v>2024</v>
      </c>
      <c r="C2748" s="8" t="s">
        <v>20</v>
      </c>
      <c r="D2748" s="33">
        <v>3817.6</v>
      </c>
      <c r="E2748" s="34">
        <v>3619.06</v>
      </c>
      <c r="F2748" s="34">
        <v>64.58</v>
      </c>
      <c r="G2748" s="34">
        <v>47.81</v>
      </c>
      <c r="H2748" s="34">
        <v>54.35</v>
      </c>
    </row>
    <row r="2749" spans="1:8" x14ac:dyDescent="0.35">
      <c r="A2749" s="8" t="s">
        <v>21</v>
      </c>
      <c r="B2749" s="33">
        <v>2019</v>
      </c>
      <c r="C2749" s="8" t="s">
        <v>20</v>
      </c>
      <c r="D2749" s="33">
        <v>34379.11</v>
      </c>
      <c r="E2749" s="34">
        <v>32232.25</v>
      </c>
      <c r="F2749" s="34">
        <v>21.1</v>
      </c>
      <c r="G2749" s="34">
        <v>1208.76</v>
      </c>
      <c r="H2749" s="34">
        <v>60.21</v>
      </c>
    </row>
    <row r="2750" spans="1:8" x14ac:dyDescent="0.35">
      <c r="A2750" s="8" t="s">
        <v>17</v>
      </c>
      <c r="B2750" s="33">
        <v>2022</v>
      </c>
      <c r="C2750" s="8" t="s">
        <v>15</v>
      </c>
      <c r="D2750" s="33">
        <v>28296.54</v>
      </c>
      <c r="E2750" s="34">
        <v>30760.33</v>
      </c>
      <c r="F2750" s="34">
        <v>158.78</v>
      </c>
      <c r="G2750" s="34">
        <v>1291.92</v>
      </c>
      <c r="H2750" s="34">
        <v>46.61</v>
      </c>
    </row>
    <row r="2751" spans="1:8" x14ac:dyDescent="0.35">
      <c r="A2751" s="8" t="s">
        <v>35</v>
      </c>
      <c r="B2751" s="33">
        <v>2018</v>
      </c>
      <c r="C2751" s="8" t="s">
        <v>13</v>
      </c>
      <c r="D2751" s="33">
        <v>13224.16</v>
      </c>
      <c r="E2751" s="34">
        <v>14470.86</v>
      </c>
      <c r="F2751" s="34">
        <v>82.84</v>
      </c>
      <c r="G2751" s="34">
        <v>398.92</v>
      </c>
      <c r="H2751" s="34">
        <v>67.55</v>
      </c>
    </row>
    <row r="2752" spans="1:8" x14ac:dyDescent="0.35">
      <c r="A2752" s="8" t="s">
        <v>23</v>
      </c>
      <c r="B2752" s="33">
        <v>2023</v>
      </c>
      <c r="C2752" s="8" t="s">
        <v>22</v>
      </c>
      <c r="D2752" s="33">
        <v>8938.91</v>
      </c>
      <c r="E2752" s="34">
        <v>10254.620000000001</v>
      </c>
      <c r="F2752" s="34">
        <v>55.76</v>
      </c>
      <c r="G2752" s="34">
        <v>101.15</v>
      </c>
      <c r="H2752" s="34">
        <v>36.33</v>
      </c>
    </row>
    <row r="2753" spans="1:8" x14ac:dyDescent="0.35">
      <c r="A2753" s="8" t="s">
        <v>17</v>
      </c>
      <c r="B2753" s="33">
        <v>2018</v>
      </c>
      <c r="C2753" s="8" t="s">
        <v>11</v>
      </c>
      <c r="D2753" s="33">
        <v>29265.360000000001</v>
      </c>
      <c r="E2753" s="34">
        <v>31030.53</v>
      </c>
      <c r="F2753" s="34">
        <v>142.22999999999999</v>
      </c>
      <c r="G2753" s="34">
        <v>1076.57</v>
      </c>
      <c r="H2753" s="34">
        <v>65.56</v>
      </c>
    </row>
    <row r="2754" spans="1:8" x14ac:dyDescent="0.35">
      <c r="A2754" s="8" t="s">
        <v>14</v>
      </c>
      <c r="B2754" s="33">
        <v>2018</v>
      </c>
      <c r="C2754" s="8" t="s">
        <v>15</v>
      </c>
      <c r="D2754" s="33">
        <v>11837.81</v>
      </c>
      <c r="E2754" s="34">
        <v>10531.84</v>
      </c>
      <c r="F2754" s="34">
        <v>153.25</v>
      </c>
      <c r="G2754" s="34">
        <v>1234.73</v>
      </c>
      <c r="H2754" s="34">
        <v>49.09</v>
      </c>
    </row>
    <row r="2755" spans="1:8" x14ac:dyDescent="0.35">
      <c r="A2755" s="8" t="s">
        <v>26</v>
      </c>
      <c r="B2755" s="33">
        <v>2018</v>
      </c>
      <c r="C2755" s="8" t="s">
        <v>11</v>
      </c>
      <c r="D2755" s="33">
        <v>22276.77</v>
      </c>
      <c r="E2755" s="34">
        <v>20697.099999999999</v>
      </c>
      <c r="F2755" s="34">
        <v>88.31</v>
      </c>
      <c r="G2755" s="34">
        <v>574.44000000000005</v>
      </c>
      <c r="H2755" s="34">
        <v>62.44</v>
      </c>
    </row>
    <row r="2756" spans="1:8" x14ac:dyDescent="0.35">
      <c r="A2756" s="8" t="s">
        <v>27</v>
      </c>
      <c r="B2756" s="33">
        <v>2023</v>
      </c>
      <c r="C2756" s="8" t="s">
        <v>15</v>
      </c>
      <c r="D2756" s="33">
        <v>29763.43</v>
      </c>
      <c r="E2756" s="34">
        <v>24929.14</v>
      </c>
      <c r="F2756" s="34">
        <v>113.06</v>
      </c>
      <c r="G2756" s="34">
        <v>789.98</v>
      </c>
      <c r="H2756" s="34">
        <v>54.73</v>
      </c>
    </row>
    <row r="2757" spans="1:8" x14ac:dyDescent="0.35">
      <c r="A2757" s="8" t="s">
        <v>26</v>
      </c>
      <c r="B2757" s="33">
        <v>2021</v>
      </c>
      <c r="C2757" s="8" t="s">
        <v>9</v>
      </c>
      <c r="D2757" s="33">
        <v>9588.99</v>
      </c>
      <c r="E2757" s="34">
        <v>10861.21</v>
      </c>
      <c r="F2757" s="34">
        <v>161.63999999999999</v>
      </c>
      <c r="G2757" s="34">
        <v>578.70000000000005</v>
      </c>
      <c r="H2757" s="34">
        <v>31.72</v>
      </c>
    </row>
    <row r="2758" spans="1:8" x14ac:dyDescent="0.35">
      <c r="A2758" s="8" t="s">
        <v>17</v>
      </c>
      <c r="B2758" s="33">
        <v>2019</v>
      </c>
      <c r="C2758" s="8" t="s">
        <v>20</v>
      </c>
      <c r="D2758" s="33">
        <v>38148.21</v>
      </c>
      <c r="E2758" s="34">
        <v>42814.54</v>
      </c>
      <c r="F2758" s="34">
        <v>25.12</v>
      </c>
      <c r="G2758" s="34">
        <v>814.34</v>
      </c>
      <c r="H2758" s="34">
        <v>68.709999999999994</v>
      </c>
    </row>
    <row r="2759" spans="1:8" x14ac:dyDescent="0.35">
      <c r="A2759" s="8" t="s">
        <v>26</v>
      </c>
      <c r="B2759" s="33">
        <v>2020</v>
      </c>
      <c r="C2759" s="8" t="s">
        <v>20</v>
      </c>
      <c r="D2759" s="33">
        <v>27563.67</v>
      </c>
      <c r="E2759" s="34">
        <v>25000.35</v>
      </c>
      <c r="F2759" s="34">
        <v>44.93</v>
      </c>
      <c r="G2759" s="34">
        <v>1220.72</v>
      </c>
      <c r="H2759" s="34">
        <v>61.12</v>
      </c>
    </row>
    <row r="2760" spans="1:8" x14ac:dyDescent="0.35">
      <c r="A2760" s="8" t="s">
        <v>34</v>
      </c>
      <c r="B2760" s="33">
        <v>2021</v>
      </c>
      <c r="C2760" s="8" t="s">
        <v>13</v>
      </c>
      <c r="D2760" s="33">
        <v>6822.03</v>
      </c>
      <c r="E2760" s="34">
        <v>6887.37</v>
      </c>
      <c r="F2760" s="34">
        <v>98.29</v>
      </c>
      <c r="G2760" s="34">
        <v>813.89</v>
      </c>
      <c r="H2760" s="34">
        <v>41.64</v>
      </c>
    </row>
    <row r="2761" spans="1:8" x14ac:dyDescent="0.35">
      <c r="A2761" s="8" t="s">
        <v>27</v>
      </c>
      <c r="B2761" s="33">
        <v>2021</v>
      </c>
      <c r="C2761" s="8" t="s">
        <v>9</v>
      </c>
      <c r="D2761" s="33">
        <v>39289.230000000003</v>
      </c>
      <c r="E2761" s="34">
        <v>39649.339999999997</v>
      </c>
      <c r="F2761" s="34">
        <v>151.19999999999999</v>
      </c>
      <c r="G2761" s="34">
        <v>643.6</v>
      </c>
      <c r="H2761" s="34">
        <v>54.15</v>
      </c>
    </row>
    <row r="2762" spans="1:8" x14ac:dyDescent="0.35">
      <c r="A2762" s="8" t="s">
        <v>14</v>
      </c>
      <c r="B2762" s="33">
        <v>2021</v>
      </c>
      <c r="C2762" s="8" t="s">
        <v>20</v>
      </c>
      <c r="D2762" s="33">
        <v>33164.04</v>
      </c>
      <c r="E2762" s="34">
        <v>37827.730000000003</v>
      </c>
      <c r="F2762" s="34">
        <v>87.06</v>
      </c>
      <c r="G2762" s="34">
        <v>333.54</v>
      </c>
      <c r="H2762" s="34">
        <v>32.26</v>
      </c>
    </row>
    <row r="2763" spans="1:8" x14ac:dyDescent="0.35">
      <c r="A2763" s="8" t="s">
        <v>10</v>
      </c>
      <c r="B2763" s="33">
        <v>2023</v>
      </c>
      <c r="C2763" s="8" t="s">
        <v>15</v>
      </c>
      <c r="D2763" s="33">
        <v>16345.31</v>
      </c>
      <c r="E2763" s="34">
        <v>17255.240000000002</v>
      </c>
      <c r="F2763" s="34">
        <v>78.52</v>
      </c>
      <c r="G2763" s="34">
        <v>1331.88</v>
      </c>
      <c r="H2763" s="34">
        <v>44.28</v>
      </c>
    </row>
    <row r="2764" spans="1:8" x14ac:dyDescent="0.35">
      <c r="A2764" s="8" t="s">
        <v>8</v>
      </c>
      <c r="B2764" s="33">
        <v>2024</v>
      </c>
      <c r="C2764" s="8" t="s">
        <v>11</v>
      </c>
      <c r="D2764" s="33">
        <v>44030.37</v>
      </c>
      <c r="E2764" s="34">
        <v>39398.75</v>
      </c>
      <c r="F2764" s="34">
        <v>158.36000000000001</v>
      </c>
      <c r="G2764" s="34">
        <v>114.04</v>
      </c>
      <c r="H2764" s="34">
        <v>33.83</v>
      </c>
    </row>
    <row r="2765" spans="1:8" x14ac:dyDescent="0.35">
      <c r="A2765" s="8" t="s">
        <v>16</v>
      </c>
      <c r="B2765" s="33">
        <v>2022</v>
      </c>
      <c r="C2765" s="8" t="s">
        <v>13</v>
      </c>
      <c r="D2765" s="33">
        <v>4778.72</v>
      </c>
      <c r="E2765" s="34">
        <v>4000.5</v>
      </c>
      <c r="F2765" s="34">
        <v>43.61</v>
      </c>
      <c r="G2765" s="34">
        <v>1068.43</v>
      </c>
      <c r="H2765" s="34">
        <v>35.340000000000003</v>
      </c>
    </row>
    <row r="2766" spans="1:8" x14ac:dyDescent="0.35">
      <c r="A2766" s="8" t="s">
        <v>34</v>
      </c>
      <c r="B2766" s="33">
        <v>2022</v>
      </c>
      <c r="C2766" s="8" t="s">
        <v>9</v>
      </c>
      <c r="D2766" s="33">
        <v>9273.8700000000008</v>
      </c>
      <c r="E2766" s="34">
        <v>8570.01</v>
      </c>
      <c r="F2766" s="34">
        <v>126.89</v>
      </c>
      <c r="G2766" s="34">
        <v>1303.1199999999999</v>
      </c>
      <c r="H2766" s="34">
        <v>68.099999999999994</v>
      </c>
    </row>
    <row r="2767" spans="1:8" x14ac:dyDescent="0.35">
      <c r="A2767" s="8" t="s">
        <v>26</v>
      </c>
      <c r="B2767" s="33">
        <v>2020</v>
      </c>
      <c r="C2767" s="8" t="s">
        <v>25</v>
      </c>
      <c r="D2767" s="33">
        <v>49248.91</v>
      </c>
      <c r="E2767" s="34">
        <v>39514.660000000003</v>
      </c>
      <c r="F2767" s="34">
        <v>147.31</v>
      </c>
      <c r="G2767" s="34">
        <v>1261.9000000000001</v>
      </c>
      <c r="H2767" s="34">
        <v>57.8</v>
      </c>
    </row>
    <row r="2768" spans="1:8" x14ac:dyDescent="0.35">
      <c r="A2768" s="8" t="s">
        <v>33</v>
      </c>
      <c r="B2768" s="33">
        <v>2021</v>
      </c>
      <c r="C2768" s="8" t="s">
        <v>9</v>
      </c>
      <c r="D2768" s="33">
        <v>21044.560000000001</v>
      </c>
      <c r="E2768" s="34">
        <v>22873.72</v>
      </c>
      <c r="F2768" s="34">
        <v>124.64</v>
      </c>
      <c r="G2768" s="34">
        <v>1195.07</v>
      </c>
      <c r="H2768" s="34">
        <v>42.36</v>
      </c>
    </row>
    <row r="2769" spans="1:8" x14ac:dyDescent="0.35">
      <c r="A2769" s="8" t="s">
        <v>31</v>
      </c>
      <c r="B2769" s="33">
        <v>2020</v>
      </c>
      <c r="C2769" s="8" t="s">
        <v>9</v>
      </c>
      <c r="D2769" s="33">
        <v>36545.129999999997</v>
      </c>
      <c r="E2769" s="34">
        <v>30329.31</v>
      </c>
      <c r="F2769" s="34">
        <v>165.38</v>
      </c>
      <c r="G2769" s="34">
        <v>623</v>
      </c>
      <c r="H2769" s="34">
        <v>60.37</v>
      </c>
    </row>
    <row r="2770" spans="1:8" x14ac:dyDescent="0.35">
      <c r="A2770" s="8" t="s">
        <v>28</v>
      </c>
      <c r="B2770" s="33">
        <v>2024</v>
      </c>
      <c r="C2770" s="8" t="s">
        <v>11</v>
      </c>
      <c r="D2770" s="33">
        <v>4938.5</v>
      </c>
      <c r="E2770" s="34">
        <v>5830.95</v>
      </c>
      <c r="F2770" s="34">
        <v>115.81</v>
      </c>
      <c r="G2770" s="34">
        <v>986.02</v>
      </c>
      <c r="H2770" s="34">
        <v>58.81</v>
      </c>
    </row>
    <row r="2771" spans="1:8" x14ac:dyDescent="0.35">
      <c r="A2771" s="8" t="s">
        <v>21</v>
      </c>
      <c r="B2771" s="33">
        <v>2023</v>
      </c>
      <c r="C2771" s="8" t="s">
        <v>25</v>
      </c>
      <c r="D2771" s="33">
        <v>21189.69</v>
      </c>
      <c r="E2771" s="34">
        <v>18966.099999999999</v>
      </c>
      <c r="F2771" s="34">
        <v>27.27</v>
      </c>
      <c r="G2771" s="34">
        <v>268.98</v>
      </c>
      <c r="H2771" s="34">
        <v>67.19</v>
      </c>
    </row>
    <row r="2772" spans="1:8" x14ac:dyDescent="0.35">
      <c r="A2772" s="8" t="s">
        <v>12</v>
      </c>
      <c r="B2772" s="33">
        <v>2020</v>
      </c>
      <c r="C2772" s="8" t="s">
        <v>25</v>
      </c>
      <c r="D2772" s="33">
        <v>9042.08</v>
      </c>
      <c r="E2772" s="34">
        <v>7618.65</v>
      </c>
      <c r="F2772" s="34">
        <v>116.09</v>
      </c>
      <c r="G2772" s="34">
        <v>898.47</v>
      </c>
      <c r="H2772" s="34">
        <v>34.61</v>
      </c>
    </row>
    <row r="2773" spans="1:8" x14ac:dyDescent="0.35">
      <c r="A2773" s="8" t="s">
        <v>21</v>
      </c>
      <c r="B2773" s="33">
        <v>2022</v>
      </c>
      <c r="C2773" s="8" t="s">
        <v>15</v>
      </c>
      <c r="D2773" s="33">
        <v>29805.05</v>
      </c>
      <c r="E2773" s="34">
        <v>26847.65</v>
      </c>
      <c r="F2773" s="34">
        <v>183.1</v>
      </c>
      <c r="G2773" s="34">
        <v>841.8</v>
      </c>
      <c r="H2773" s="34">
        <v>61.84</v>
      </c>
    </row>
    <row r="2774" spans="1:8" x14ac:dyDescent="0.35">
      <c r="A2774" s="8" t="s">
        <v>21</v>
      </c>
      <c r="B2774" s="33">
        <v>2021</v>
      </c>
      <c r="C2774" s="8" t="s">
        <v>15</v>
      </c>
      <c r="D2774" s="33">
        <v>13540.98</v>
      </c>
      <c r="E2774" s="34">
        <v>10985.73</v>
      </c>
      <c r="F2774" s="34">
        <v>100.47</v>
      </c>
      <c r="G2774" s="34">
        <v>855.69</v>
      </c>
      <c r="H2774" s="34">
        <v>40.630000000000003</v>
      </c>
    </row>
    <row r="2775" spans="1:8" x14ac:dyDescent="0.35">
      <c r="A2775" s="8" t="s">
        <v>27</v>
      </c>
      <c r="B2775" s="33">
        <v>2024</v>
      </c>
      <c r="C2775" s="8" t="s">
        <v>19</v>
      </c>
      <c r="D2775" s="33">
        <v>751.55</v>
      </c>
      <c r="E2775" s="34">
        <v>823.84</v>
      </c>
      <c r="F2775" s="34">
        <v>71.55</v>
      </c>
      <c r="G2775" s="34">
        <v>929.16</v>
      </c>
      <c r="H2775" s="34">
        <v>64.7</v>
      </c>
    </row>
    <row r="2776" spans="1:8" x14ac:dyDescent="0.35">
      <c r="A2776" s="8" t="s">
        <v>12</v>
      </c>
      <c r="B2776" s="33">
        <v>2021</v>
      </c>
      <c r="C2776" s="8" t="s">
        <v>20</v>
      </c>
      <c r="D2776" s="33">
        <v>46551.27</v>
      </c>
      <c r="E2776" s="34">
        <v>42887.47</v>
      </c>
      <c r="F2776" s="34">
        <v>123.03</v>
      </c>
      <c r="G2776" s="34">
        <v>677.28</v>
      </c>
      <c r="H2776" s="34">
        <v>41.84</v>
      </c>
    </row>
    <row r="2777" spans="1:8" x14ac:dyDescent="0.35">
      <c r="A2777" s="8" t="s">
        <v>16</v>
      </c>
      <c r="B2777" s="33">
        <v>2019</v>
      </c>
      <c r="C2777" s="8" t="s">
        <v>22</v>
      </c>
      <c r="D2777" s="33">
        <v>44310.38</v>
      </c>
      <c r="E2777" s="34">
        <v>46300.1</v>
      </c>
      <c r="F2777" s="34">
        <v>119.33</v>
      </c>
      <c r="G2777" s="34">
        <v>216.07</v>
      </c>
      <c r="H2777" s="34">
        <v>67.78</v>
      </c>
    </row>
    <row r="2778" spans="1:8" x14ac:dyDescent="0.35">
      <c r="A2778" s="8" t="s">
        <v>27</v>
      </c>
      <c r="B2778" s="33">
        <v>2021</v>
      </c>
      <c r="C2778" s="8" t="s">
        <v>13</v>
      </c>
      <c r="D2778" s="33">
        <v>49819.32</v>
      </c>
      <c r="E2778" s="34">
        <v>50353.32</v>
      </c>
      <c r="F2778" s="34">
        <v>196.66</v>
      </c>
      <c r="G2778" s="34">
        <v>183.51</v>
      </c>
      <c r="H2778" s="34">
        <v>65.48</v>
      </c>
    </row>
    <row r="2779" spans="1:8" x14ac:dyDescent="0.35">
      <c r="A2779" s="8" t="s">
        <v>33</v>
      </c>
      <c r="B2779" s="33">
        <v>2018</v>
      </c>
      <c r="C2779" s="8" t="s">
        <v>22</v>
      </c>
      <c r="D2779" s="33">
        <v>8850.77</v>
      </c>
      <c r="E2779" s="34">
        <v>7405.28</v>
      </c>
      <c r="F2779" s="34">
        <v>48.77</v>
      </c>
      <c r="G2779" s="34">
        <v>896.77</v>
      </c>
      <c r="H2779" s="34">
        <v>49.14</v>
      </c>
    </row>
    <row r="2780" spans="1:8" x14ac:dyDescent="0.35">
      <c r="A2780" s="8" t="s">
        <v>32</v>
      </c>
      <c r="B2780" s="33">
        <v>2021</v>
      </c>
      <c r="C2780" s="8" t="s">
        <v>11</v>
      </c>
      <c r="D2780" s="33">
        <v>38319.919999999998</v>
      </c>
      <c r="E2780" s="34">
        <v>37880.050000000003</v>
      </c>
      <c r="F2780" s="34">
        <v>96.29</v>
      </c>
      <c r="G2780" s="34">
        <v>1017.31</v>
      </c>
      <c r="H2780" s="34">
        <v>31.16</v>
      </c>
    </row>
    <row r="2781" spans="1:8" x14ac:dyDescent="0.35">
      <c r="A2781" s="8" t="s">
        <v>24</v>
      </c>
      <c r="B2781" s="33">
        <v>2020</v>
      </c>
      <c r="C2781" s="8" t="s">
        <v>9</v>
      </c>
      <c r="D2781" s="33">
        <v>3999.37</v>
      </c>
      <c r="E2781" s="34">
        <v>3375.45</v>
      </c>
      <c r="F2781" s="34">
        <v>21.06</v>
      </c>
      <c r="G2781" s="34">
        <v>13.14</v>
      </c>
      <c r="H2781" s="34">
        <v>59.41</v>
      </c>
    </row>
    <row r="2782" spans="1:8" x14ac:dyDescent="0.35">
      <c r="A2782" s="8" t="s">
        <v>18</v>
      </c>
      <c r="B2782" s="33">
        <v>2018</v>
      </c>
      <c r="C2782" s="8" t="s">
        <v>20</v>
      </c>
      <c r="D2782" s="33">
        <v>9691.17</v>
      </c>
      <c r="E2782" s="34">
        <v>7984.54</v>
      </c>
      <c r="F2782" s="34">
        <v>35.880000000000003</v>
      </c>
      <c r="G2782" s="34">
        <v>292.95</v>
      </c>
      <c r="H2782" s="34">
        <v>36.770000000000003</v>
      </c>
    </row>
    <row r="2783" spans="1:8" x14ac:dyDescent="0.35">
      <c r="A2783" s="8" t="s">
        <v>17</v>
      </c>
      <c r="B2783" s="33">
        <v>2024</v>
      </c>
      <c r="C2783" s="8" t="s">
        <v>22</v>
      </c>
      <c r="D2783" s="33">
        <v>10652.69</v>
      </c>
      <c r="E2783" s="34">
        <v>9244.7999999999993</v>
      </c>
      <c r="F2783" s="34">
        <v>112.05</v>
      </c>
      <c r="G2783" s="34">
        <v>96.41</v>
      </c>
      <c r="H2783" s="34">
        <v>44.27</v>
      </c>
    </row>
    <row r="2784" spans="1:8" x14ac:dyDescent="0.35">
      <c r="A2784" s="8" t="s">
        <v>17</v>
      </c>
      <c r="B2784" s="33">
        <v>2021</v>
      </c>
      <c r="C2784" s="8" t="s">
        <v>13</v>
      </c>
      <c r="D2784" s="33">
        <v>34265.919999999998</v>
      </c>
      <c r="E2784" s="34">
        <v>31364.25</v>
      </c>
      <c r="F2784" s="34">
        <v>112.63</v>
      </c>
      <c r="G2784" s="34">
        <v>1041.26</v>
      </c>
      <c r="H2784" s="34">
        <v>67.67</v>
      </c>
    </row>
    <row r="2785" spans="1:8" x14ac:dyDescent="0.35">
      <c r="A2785" s="8" t="s">
        <v>31</v>
      </c>
      <c r="B2785" s="33">
        <v>2024</v>
      </c>
      <c r="C2785" s="8" t="s">
        <v>13</v>
      </c>
      <c r="D2785" s="33">
        <v>8610.42</v>
      </c>
      <c r="E2785" s="34">
        <v>9827.7999999999993</v>
      </c>
      <c r="F2785" s="34">
        <v>157.57</v>
      </c>
      <c r="G2785" s="34">
        <v>366.84</v>
      </c>
      <c r="H2785" s="34">
        <v>63.26</v>
      </c>
    </row>
    <row r="2786" spans="1:8" x14ac:dyDescent="0.35">
      <c r="A2786" s="8" t="s">
        <v>12</v>
      </c>
      <c r="B2786" s="33">
        <v>2018</v>
      </c>
      <c r="C2786" s="8" t="s">
        <v>15</v>
      </c>
      <c r="D2786" s="33">
        <v>39520.89</v>
      </c>
      <c r="E2786" s="34">
        <v>33047.050000000003</v>
      </c>
      <c r="F2786" s="34">
        <v>172.6</v>
      </c>
      <c r="G2786" s="34">
        <v>678.77</v>
      </c>
      <c r="H2786" s="34">
        <v>32.64</v>
      </c>
    </row>
    <row r="2787" spans="1:8" x14ac:dyDescent="0.35">
      <c r="A2787" s="8" t="s">
        <v>12</v>
      </c>
      <c r="B2787" s="33">
        <v>2018</v>
      </c>
      <c r="C2787" s="8" t="s">
        <v>25</v>
      </c>
      <c r="D2787" s="33">
        <v>15274.37</v>
      </c>
      <c r="E2787" s="34">
        <v>17979.41</v>
      </c>
      <c r="F2787" s="34">
        <v>163.57</v>
      </c>
      <c r="G2787" s="34">
        <v>564.62</v>
      </c>
      <c r="H2787" s="34">
        <v>34.9</v>
      </c>
    </row>
    <row r="2788" spans="1:8" x14ac:dyDescent="0.35">
      <c r="A2788" s="8" t="s">
        <v>21</v>
      </c>
      <c r="B2788" s="33">
        <v>2019</v>
      </c>
      <c r="C2788" s="8" t="s">
        <v>9</v>
      </c>
      <c r="D2788" s="33">
        <v>12761.35</v>
      </c>
      <c r="E2788" s="34">
        <v>11297.73</v>
      </c>
      <c r="F2788" s="34">
        <v>194.77</v>
      </c>
      <c r="G2788" s="34">
        <v>737.7</v>
      </c>
      <c r="H2788" s="34">
        <v>63.48</v>
      </c>
    </row>
    <row r="2789" spans="1:8" x14ac:dyDescent="0.35">
      <c r="A2789" s="8" t="s">
        <v>26</v>
      </c>
      <c r="B2789" s="33">
        <v>2018</v>
      </c>
      <c r="C2789" s="8" t="s">
        <v>15</v>
      </c>
      <c r="D2789" s="33">
        <v>49934.82</v>
      </c>
      <c r="E2789" s="34">
        <v>52807.92</v>
      </c>
      <c r="F2789" s="34">
        <v>51.29</v>
      </c>
      <c r="G2789" s="34">
        <v>364.97</v>
      </c>
      <c r="H2789" s="34">
        <v>63.17</v>
      </c>
    </row>
    <row r="2790" spans="1:8" x14ac:dyDescent="0.35">
      <c r="A2790" s="8" t="s">
        <v>33</v>
      </c>
      <c r="B2790" s="33">
        <v>2018</v>
      </c>
      <c r="C2790" s="8" t="s">
        <v>20</v>
      </c>
      <c r="D2790" s="33">
        <v>4047.71</v>
      </c>
      <c r="E2790" s="34">
        <v>4620.16</v>
      </c>
      <c r="F2790" s="34">
        <v>139.88</v>
      </c>
      <c r="G2790" s="34">
        <v>131.85</v>
      </c>
      <c r="H2790" s="34">
        <v>34.64</v>
      </c>
    </row>
    <row r="2791" spans="1:8" x14ac:dyDescent="0.35">
      <c r="A2791" s="8" t="s">
        <v>24</v>
      </c>
      <c r="B2791" s="33">
        <v>2022</v>
      </c>
      <c r="C2791" s="8" t="s">
        <v>25</v>
      </c>
      <c r="D2791" s="33">
        <v>47969.67</v>
      </c>
      <c r="E2791" s="34">
        <v>55274.78</v>
      </c>
      <c r="F2791" s="34">
        <v>25.01</v>
      </c>
      <c r="G2791" s="34">
        <v>111.06</v>
      </c>
      <c r="H2791" s="34">
        <v>55.71</v>
      </c>
    </row>
    <row r="2792" spans="1:8" x14ac:dyDescent="0.35">
      <c r="A2792" s="8" t="s">
        <v>26</v>
      </c>
      <c r="B2792" s="33">
        <v>2020</v>
      </c>
      <c r="C2792" s="8" t="s">
        <v>20</v>
      </c>
      <c r="D2792" s="33">
        <v>13808.12</v>
      </c>
      <c r="E2792" s="34">
        <v>12769.22</v>
      </c>
      <c r="F2792" s="34">
        <v>55.18</v>
      </c>
      <c r="G2792" s="34">
        <v>552.16999999999996</v>
      </c>
      <c r="H2792" s="34">
        <v>38.28</v>
      </c>
    </row>
    <row r="2793" spans="1:8" x14ac:dyDescent="0.35">
      <c r="A2793" s="8" t="s">
        <v>18</v>
      </c>
      <c r="B2793" s="33">
        <v>2021</v>
      </c>
      <c r="C2793" s="8" t="s">
        <v>22</v>
      </c>
      <c r="D2793" s="33">
        <v>15506.25</v>
      </c>
      <c r="E2793" s="34">
        <v>12854.06</v>
      </c>
      <c r="F2793" s="34">
        <v>167.68</v>
      </c>
      <c r="G2793" s="34">
        <v>1178.21</v>
      </c>
      <c r="H2793" s="34">
        <v>66.08</v>
      </c>
    </row>
    <row r="2794" spans="1:8" x14ac:dyDescent="0.35">
      <c r="A2794" s="8" t="s">
        <v>34</v>
      </c>
      <c r="B2794" s="33">
        <v>2020</v>
      </c>
      <c r="C2794" s="8" t="s">
        <v>19</v>
      </c>
      <c r="D2794" s="33">
        <v>29743.58</v>
      </c>
      <c r="E2794" s="34">
        <v>35585.61</v>
      </c>
      <c r="F2794" s="34">
        <v>100.85</v>
      </c>
      <c r="G2794" s="34">
        <v>796.19</v>
      </c>
      <c r="H2794" s="34">
        <v>38.049999999999997</v>
      </c>
    </row>
    <row r="2795" spans="1:8" x14ac:dyDescent="0.35">
      <c r="A2795" s="8" t="s">
        <v>14</v>
      </c>
      <c r="B2795" s="33">
        <v>2021</v>
      </c>
      <c r="C2795" s="8" t="s">
        <v>9</v>
      </c>
      <c r="D2795" s="33">
        <v>32411.82</v>
      </c>
      <c r="E2795" s="34">
        <v>28960.32</v>
      </c>
      <c r="F2795" s="34">
        <v>47.91</v>
      </c>
      <c r="G2795" s="34">
        <v>693.75</v>
      </c>
      <c r="H2795" s="34">
        <v>68.099999999999994</v>
      </c>
    </row>
    <row r="2796" spans="1:8" x14ac:dyDescent="0.35">
      <c r="A2796" s="8" t="s">
        <v>29</v>
      </c>
      <c r="B2796" s="33">
        <v>2020</v>
      </c>
      <c r="C2796" s="8" t="s">
        <v>15</v>
      </c>
      <c r="D2796" s="33">
        <v>42800.89</v>
      </c>
      <c r="E2796" s="34">
        <v>44656.160000000003</v>
      </c>
      <c r="F2796" s="34">
        <v>143.31</v>
      </c>
      <c r="G2796" s="34">
        <v>966.42</v>
      </c>
      <c r="H2796" s="34">
        <v>43.15</v>
      </c>
    </row>
    <row r="2797" spans="1:8" x14ac:dyDescent="0.35">
      <c r="A2797" s="8" t="s">
        <v>31</v>
      </c>
      <c r="B2797" s="33">
        <v>2019</v>
      </c>
      <c r="C2797" s="8" t="s">
        <v>11</v>
      </c>
      <c r="D2797" s="33">
        <v>38805.57</v>
      </c>
      <c r="E2797" s="34">
        <v>38358.71</v>
      </c>
      <c r="F2797" s="34">
        <v>131.65</v>
      </c>
      <c r="G2797" s="34">
        <v>620.07000000000005</v>
      </c>
      <c r="H2797" s="34">
        <v>54.5</v>
      </c>
    </row>
    <row r="2798" spans="1:8" x14ac:dyDescent="0.35">
      <c r="A2798" s="8" t="s">
        <v>30</v>
      </c>
      <c r="B2798" s="33">
        <v>2020</v>
      </c>
      <c r="C2798" s="8" t="s">
        <v>15</v>
      </c>
      <c r="D2798" s="33">
        <v>45410.12</v>
      </c>
      <c r="E2798" s="34">
        <v>42233.39</v>
      </c>
      <c r="F2798" s="34">
        <v>24.64</v>
      </c>
      <c r="G2798" s="34">
        <v>1357.61</v>
      </c>
      <c r="H2798" s="34">
        <v>60.57</v>
      </c>
    </row>
    <row r="2799" spans="1:8" x14ac:dyDescent="0.35">
      <c r="A2799" s="8" t="s">
        <v>29</v>
      </c>
      <c r="B2799" s="33">
        <v>2022</v>
      </c>
      <c r="C2799" s="8" t="s">
        <v>22</v>
      </c>
      <c r="D2799" s="33">
        <v>19381.72</v>
      </c>
      <c r="E2799" s="34">
        <v>22132.49</v>
      </c>
      <c r="F2799" s="34">
        <v>35.49</v>
      </c>
      <c r="G2799" s="34">
        <v>1398.58</v>
      </c>
      <c r="H2799" s="34">
        <v>46.16</v>
      </c>
    </row>
    <row r="2800" spans="1:8" x14ac:dyDescent="0.35">
      <c r="A2800" s="8" t="s">
        <v>17</v>
      </c>
      <c r="B2800" s="33">
        <v>2020</v>
      </c>
      <c r="C2800" s="8" t="s">
        <v>11</v>
      </c>
      <c r="D2800" s="33">
        <v>16933</v>
      </c>
      <c r="E2800" s="34">
        <v>19088.87</v>
      </c>
      <c r="F2800" s="34">
        <v>80.63</v>
      </c>
      <c r="G2800" s="34">
        <v>1100.3399999999999</v>
      </c>
      <c r="H2800" s="34">
        <v>48.19</v>
      </c>
    </row>
    <row r="2801" spans="1:8" x14ac:dyDescent="0.35">
      <c r="A2801" s="8" t="s">
        <v>34</v>
      </c>
      <c r="B2801" s="33">
        <v>2021</v>
      </c>
      <c r="C2801" s="8" t="s">
        <v>11</v>
      </c>
      <c r="D2801" s="33">
        <v>22700.26</v>
      </c>
      <c r="E2801" s="34">
        <v>25668.98</v>
      </c>
      <c r="F2801" s="34">
        <v>159.66</v>
      </c>
      <c r="G2801" s="34">
        <v>254.96</v>
      </c>
      <c r="H2801" s="34">
        <v>62.78</v>
      </c>
    </row>
    <row r="2802" spans="1:8" x14ac:dyDescent="0.35">
      <c r="A2802" s="8" t="s">
        <v>35</v>
      </c>
      <c r="B2802" s="33">
        <v>2021</v>
      </c>
      <c r="C2802" s="8" t="s">
        <v>20</v>
      </c>
      <c r="D2802" s="33">
        <v>13172.05</v>
      </c>
      <c r="E2802" s="34">
        <v>15745.14</v>
      </c>
      <c r="F2802" s="34">
        <v>185.89</v>
      </c>
      <c r="G2802" s="34">
        <v>1108.45</v>
      </c>
      <c r="H2802" s="34">
        <v>66.52</v>
      </c>
    </row>
    <row r="2803" spans="1:8" x14ac:dyDescent="0.35">
      <c r="A2803" s="8" t="s">
        <v>29</v>
      </c>
      <c r="B2803" s="33">
        <v>2020</v>
      </c>
      <c r="C2803" s="8" t="s">
        <v>11</v>
      </c>
      <c r="D2803" s="33">
        <v>19379.150000000001</v>
      </c>
      <c r="E2803" s="34">
        <v>20880.68</v>
      </c>
      <c r="F2803" s="34">
        <v>140.06</v>
      </c>
      <c r="G2803" s="34">
        <v>1201.24</v>
      </c>
      <c r="H2803" s="34">
        <v>58.22</v>
      </c>
    </row>
    <row r="2804" spans="1:8" x14ac:dyDescent="0.35">
      <c r="A2804" s="8" t="s">
        <v>16</v>
      </c>
      <c r="B2804" s="33">
        <v>2020</v>
      </c>
      <c r="C2804" s="8" t="s">
        <v>13</v>
      </c>
      <c r="D2804" s="33">
        <v>11867.51</v>
      </c>
      <c r="E2804" s="34">
        <v>12060.95</v>
      </c>
      <c r="F2804" s="34">
        <v>199.04</v>
      </c>
      <c r="G2804" s="34">
        <v>224.88</v>
      </c>
      <c r="H2804" s="34">
        <v>69</v>
      </c>
    </row>
    <row r="2805" spans="1:8" x14ac:dyDescent="0.35">
      <c r="A2805" s="8" t="s">
        <v>14</v>
      </c>
      <c r="B2805" s="33">
        <v>2018</v>
      </c>
      <c r="C2805" s="8" t="s">
        <v>22</v>
      </c>
      <c r="D2805" s="33">
        <v>49030.39</v>
      </c>
      <c r="E2805" s="34">
        <v>42225.17</v>
      </c>
      <c r="F2805" s="34">
        <v>130.44</v>
      </c>
      <c r="G2805" s="34">
        <v>104.72</v>
      </c>
      <c r="H2805" s="34">
        <v>41.58</v>
      </c>
    </row>
    <row r="2806" spans="1:8" x14ac:dyDescent="0.35">
      <c r="A2806" s="8" t="s">
        <v>32</v>
      </c>
      <c r="B2806" s="33">
        <v>2023</v>
      </c>
      <c r="C2806" s="8" t="s">
        <v>9</v>
      </c>
      <c r="D2806" s="33">
        <v>13989.15</v>
      </c>
      <c r="E2806" s="34">
        <v>13444.84</v>
      </c>
      <c r="F2806" s="34">
        <v>162.74</v>
      </c>
      <c r="G2806" s="34">
        <v>840.78</v>
      </c>
      <c r="H2806" s="34">
        <v>60.99</v>
      </c>
    </row>
    <row r="2807" spans="1:8" x14ac:dyDescent="0.35">
      <c r="A2807" s="8" t="s">
        <v>23</v>
      </c>
      <c r="B2807" s="33">
        <v>2020</v>
      </c>
      <c r="C2807" s="8" t="s">
        <v>22</v>
      </c>
      <c r="D2807" s="33">
        <v>2078.64</v>
      </c>
      <c r="E2807" s="34">
        <v>1750.63</v>
      </c>
      <c r="F2807" s="34">
        <v>50.75</v>
      </c>
      <c r="G2807" s="34">
        <v>1254.3699999999999</v>
      </c>
      <c r="H2807" s="34">
        <v>37.130000000000003</v>
      </c>
    </row>
    <row r="2808" spans="1:8" x14ac:dyDescent="0.35">
      <c r="A2808" s="8" t="s">
        <v>12</v>
      </c>
      <c r="B2808" s="33">
        <v>2023</v>
      </c>
      <c r="C2808" s="8" t="s">
        <v>25</v>
      </c>
      <c r="D2808" s="33">
        <v>44697.08</v>
      </c>
      <c r="E2808" s="34">
        <v>45781.16</v>
      </c>
      <c r="F2808" s="34">
        <v>134.38999999999999</v>
      </c>
      <c r="G2808" s="34">
        <v>324.89</v>
      </c>
      <c r="H2808" s="34">
        <v>36.020000000000003</v>
      </c>
    </row>
    <row r="2809" spans="1:8" x14ac:dyDescent="0.35">
      <c r="A2809" s="8" t="s">
        <v>8</v>
      </c>
      <c r="B2809" s="33">
        <v>2021</v>
      </c>
      <c r="C2809" s="8" t="s">
        <v>19</v>
      </c>
      <c r="D2809" s="33">
        <v>42501.97</v>
      </c>
      <c r="E2809" s="34">
        <v>42933.07</v>
      </c>
      <c r="F2809" s="34">
        <v>103.2</v>
      </c>
      <c r="G2809" s="34">
        <v>886.57</v>
      </c>
      <c r="H2809" s="34">
        <v>67.2</v>
      </c>
    </row>
    <row r="2810" spans="1:8" x14ac:dyDescent="0.35">
      <c r="A2810" s="8" t="s">
        <v>10</v>
      </c>
      <c r="B2810" s="33">
        <v>2022</v>
      </c>
      <c r="C2810" s="8" t="s">
        <v>22</v>
      </c>
      <c r="D2810" s="33">
        <v>32192.22</v>
      </c>
      <c r="E2810" s="34">
        <v>26729.66</v>
      </c>
      <c r="F2810" s="34">
        <v>143.03</v>
      </c>
      <c r="G2810" s="34">
        <v>1010.28</v>
      </c>
      <c r="H2810" s="34">
        <v>67.53</v>
      </c>
    </row>
    <row r="2811" spans="1:8" x14ac:dyDescent="0.35">
      <c r="A2811" s="8" t="s">
        <v>23</v>
      </c>
      <c r="B2811" s="33">
        <v>2019</v>
      </c>
      <c r="C2811" s="8" t="s">
        <v>11</v>
      </c>
      <c r="D2811" s="33">
        <v>42830.73</v>
      </c>
      <c r="E2811" s="34">
        <v>49897.56</v>
      </c>
      <c r="F2811" s="34">
        <v>42.4</v>
      </c>
      <c r="G2811" s="34">
        <v>636.66</v>
      </c>
      <c r="H2811" s="34">
        <v>44.87</v>
      </c>
    </row>
    <row r="2812" spans="1:8" x14ac:dyDescent="0.35">
      <c r="A2812" s="8" t="s">
        <v>27</v>
      </c>
      <c r="B2812" s="33">
        <v>2018</v>
      </c>
      <c r="C2812" s="8" t="s">
        <v>19</v>
      </c>
      <c r="D2812" s="33">
        <v>17813.93</v>
      </c>
      <c r="E2812" s="34">
        <v>16029.59</v>
      </c>
      <c r="F2812" s="34">
        <v>84.65</v>
      </c>
      <c r="G2812" s="34">
        <v>97.53</v>
      </c>
      <c r="H2812" s="34">
        <v>54.33</v>
      </c>
    </row>
    <row r="2813" spans="1:8" x14ac:dyDescent="0.35">
      <c r="A2813" s="8" t="s">
        <v>35</v>
      </c>
      <c r="B2813" s="33">
        <v>2023</v>
      </c>
      <c r="C2813" s="8" t="s">
        <v>25</v>
      </c>
      <c r="D2813" s="33">
        <v>19131.169999999998</v>
      </c>
      <c r="E2813" s="34">
        <v>15751.33</v>
      </c>
      <c r="F2813" s="34">
        <v>196.01</v>
      </c>
      <c r="G2813" s="34">
        <v>1328.66</v>
      </c>
      <c r="H2813" s="34">
        <v>62.45</v>
      </c>
    </row>
    <row r="2814" spans="1:8" x14ac:dyDescent="0.35">
      <c r="A2814" s="8" t="s">
        <v>16</v>
      </c>
      <c r="B2814" s="33">
        <v>2018</v>
      </c>
      <c r="C2814" s="8" t="s">
        <v>9</v>
      </c>
      <c r="D2814" s="33">
        <v>17506.759999999998</v>
      </c>
      <c r="E2814" s="34">
        <v>19684.310000000001</v>
      </c>
      <c r="F2814" s="34">
        <v>163.38</v>
      </c>
      <c r="G2814" s="34">
        <v>283.64</v>
      </c>
      <c r="H2814" s="34">
        <v>40.94</v>
      </c>
    </row>
    <row r="2815" spans="1:8" x14ac:dyDescent="0.35">
      <c r="A2815" s="8" t="s">
        <v>21</v>
      </c>
      <c r="B2815" s="33">
        <v>2020</v>
      </c>
      <c r="C2815" s="8" t="s">
        <v>20</v>
      </c>
      <c r="D2815" s="33">
        <v>16525.23</v>
      </c>
      <c r="E2815" s="34">
        <v>19370.05</v>
      </c>
      <c r="F2815" s="34">
        <v>140.19999999999999</v>
      </c>
      <c r="G2815" s="34">
        <v>129.37</v>
      </c>
      <c r="H2815" s="34">
        <v>67.569999999999993</v>
      </c>
    </row>
    <row r="2816" spans="1:8" x14ac:dyDescent="0.35">
      <c r="A2816" s="8" t="s">
        <v>34</v>
      </c>
      <c r="B2816" s="33">
        <v>2021</v>
      </c>
      <c r="C2816" s="8" t="s">
        <v>19</v>
      </c>
      <c r="D2816" s="33">
        <v>38770.17</v>
      </c>
      <c r="E2816" s="34">
        <v>40514.9</v>
      </c>
      <c r="F2816" s="34">
        <v>188.97</v>
      </c>
      <c r="G2816" s="34">
        <v>359.88</v>
      </c>
      <c r="H2816" s="34">
        <v>55.69</v>
      </c>
    </row>
    <row r="2817" spans="1:8" x14ac:dyDescent="0.35">
      <c r="A2817" s="8" t="s">
        <v>33</v>
      </c>
      <c r="B2817" s="33">
        <v>2019</v>
      </c>
      <c r="C2817" s="8" t="s">
        <v>13</v>
      </c>
      <c r="D2817" s="33">
        <v>27169.15</v>
      </c>
      <c r="E2817" s="34">
        <v>29606.45</v>
      </c>
      <c r="F2817" s="34">
        <v>61.48</v>
      </c>
      <c r="G2817" s="34">
        <v>75.55</v>
      </c>
      <c r="H2817" s="34">
        <v>54.86</v>
      </c>
    </row>
    <row r="2818" spans="1:8" x14ac:dyDescent="0.35">
      <c r="A2818" s="8" t="s">
        <v>21</v>
      </c>
      <c r="B2818" s="33">
        <v>2020</v>
      </c>
      <c r="C2818" s="8" t="s">
        <v>25</v>
      </c>
      <c r="D2818" s="33">
        <v>4717.8500000000004</v>
      </c>
      <c r="E2818" s="34">
        <v>4016.09</v>
      </c>
      <c r="F2818" s="34">
        <v>49.43</v>
      </c>
      <c r="G2818" s="34">
        <v>1182.53</v>
      </c>
      <c r="H2818" s="34">
        <v>45.06</v>
      </c>
    </row>
    <row r="2819" spans="1:8" x14ac:dyDescent="0.35">
      <c r="A2819" s="8" t="s">
        <v>33</v>
      </c>
      <c r="B2819" s="33">
        <v>2022</v>
      </c>
      <c r="C2819" s="8" t="s">
        <v>22</v>
      </c>
      <c r="D2819" s="33">
        <v>2278.6999999999998</v>
      </c>
      <c r="E2819" s="34">
        <v>2142.54</v>
      </c>
      <c r="F2819" s="34">
        <v>181.23</v>
      </c>
      <c r="G2819" s="34">
        <v>321.95999999999998</v>
      </c>
      <c r="H2819" s="34">
        <v>58.94</v>
      </c>
    </row>
    <row r="2820" spans="1:8" x14ac:dyDescent="0.35">
      <c r="A2820" s="8" t="s">
        <v>12</v>
      </c>
      <c r="B2820" s="33">
        <v>2019</v>
      </c>
      <c r="C2820" s="8" t="s">
        <v>13</v>
      </c>
      <c r="D2820" s="33">
        <v>38769.4</v>
      </c>
      <c r="E2820" s="34">
        <v>44053.91</v>
      </c>
      <c r="F2820" s="34">
        <v>86.18</v>
      </c>
      <c r="G2820" s="34">
        <v>316.94</v>
      </c>
      <c r="H2820" s="34">
        <v>32.090000000000003</v>
      </c>
    </row>
    <row r="2821" spans="1:8" x14ac:dyDescent="0.35">
      <c r="A2821" s="8" t="s">
        <v>16</v>
      </c>
      <c r="B2821" s="33">
        <v>2020</v>
      </c>
      <c r="C2821" s="8" t="s">
        <v>11</v>
      </c>
      <c r="D2821" s="33">
        <v>1933.51</v>
      </c>
      <c r="E2821" s="34">
        <v>1944.29</v>
      </c>
      <c r="F2821" s="34">
        <v>110.81</v>
      </c>
      <c r="G2821" s="34">
        <v>40.729999999999997</v>
      </c>
      <c r="H2821" s="34">
        <v>57.51</v>
      </c>
    </row>
    <row r="2822" spans="1:8" x14ac:dyDescent="0.35">
      <c r="A2822" s="8" t="s">
        <v>27</v>
      </c>
      <c r="B2822" s="33">
        <v>2024</v>
      </c>
      <c r="C2822" s="8" t="s">
        <v>19</v>
      </c>
      <c r="D2822" s="33">
        <v>2040.82</v>
      </c>
      <c r="E2822" s="34">
        <v>1756.33</v>
      </c>
      <c r="F2822" s="34">
        <v>147.04</v>
      </c>
      <c r="G2822" s="34">
        <v>815.25</v>
      </c>
      <c r="H2822" s="34">
        <v>38.840000000000003</v>
      </c>
    </row>
    <row r="2823" spans="1:8" x14ac:dyDescent="0.35">
      <c r="A2823" s="8" t="s">
        <v>29</v>
      </c>
      <c r="B2823" s="33">
        <v>2022</v>
      </c>
      <c r="C2823" s="8" t="s">
        <v>9</v>
      </c>
      <c r="D2823" s="33">
        <v>10206.049999999999</v>
      </c>
      <c r="E2823" s="34">
        <v>10741.59</v>
      </c>
      <c r="F2823" s="34">
        <v>139.66999999999999</v>
      </c>
      <c r="G2823" s="34">
        <v>1189.1199999999999</v>
      </c>
      <c r="H2823" s="34">
        <v>34.15</v>
      </c>
    </row>
    <row r="2824" spans="1:8" x14ac:dyDescent="0.35">
      <c r="A2824" s="8" t="s">
        <v>30</v>
      </c>
      <c r="B2824" s="33">
        <v>2023</v>
      </c>
      <c r="C2824" s="8" t="s">
        <v>11</v>
      </c>
      <c r="D2824" s="33">
        <v>35339.449999999997</v>
      </c>
      <c r="E2824" s="34">
        <v>37949.35</v>
      </c>
      <c r="F2824" s="34">
        <v>29.39</v>
      </c>
      <c r="G2824" s="34">
        <v>598.35</v>
      </c>
      <c r="H2824" s="34">
        <v>36.17</v>
      </c>
    </row>
    <row r="2825" spans="1:8" x14ac:dyDescent="0.35">
      <c r="A2825" s="8" t="s">
        <v>21</v>
      </c>
      <c r="B2825" s="33">
        <v>2024</v>
      </c>
      <c r="C2825" s="8" t="s">
        <v>13</v>
      </c>
      <c r="D2825" s="33">
        <v>32550.33</v>
      </c>
      <c r="E2825" s="34">
        <v>33202.71</v>
      </c>
      <c r="F2825" s="34">
        <v>105.86</v>
      </c>
      <c r="G2825" s="34">
        <v>508.83</v>
      </c>
      <c r="H2825" s="34">
        <v>34.61</v>
      </c>
    </row>
    <row r="2826" spans="1:8" x14ac:dyDescent="0.35">
      <c r="A2826" s="8" t="s">
        <v>16</v>
      </c>
      <c r="B2826" s="33">
        <v>2020</v>
      </c>
      <c r="C2826" s="8" t="s">
        <v>25</v>
      </c>
      <c r="D2826" s="33">
        <v>35233.49</v>
      </c>
      <c r="E2826" s="34">
        <v>34799.53</v>
      </c>
      <c r="F2826" s="34">
        <v>197.2</v>
      </c>
      <c r="G2826" s="34">
        <v>719.25</v>
      </c>
      <c r="H2826" s="34">
        <v>68.22</v>
      </c>
    </row>
    <row r="2827" spans="1:8" x14ac:dyDescent="0.35">
      <c r="A2827" s="8" t="s">
        <v>28</v>
      </c>
      <c r="B2827" s="33">
        <v>2021</v>
      </c>
      <c r="C2827" s="8" t="s">
        <v>25</v>
      </c>
      <c r="D2827" s="33">
        <v>13828.78</v>
      </c>
      <c r="E2827" s="34">
        <v>12321.19</v>
      </c>
      <c r="F2827" s="34">
        <v>84.65</v>
      </c>
      <c r="G2827" s="34">
        <v>1182.2</v>
      </c>
      <c r="H2827" s="34">
        <v>52.16</v>
      </c>
    </row>
    <row r="2828" spans="1:8" x14ac:dyDescent="0.35">
      <c r="A2828" s="8" t="s">
        <v>33</v>
      </c>
      <c r="B2828" s="33">
        <v>2022</v>
      </c>
      <c r="C2828" s="8" t="s">
        <v>20</v>
      </c>
      <c r="D2828" s="33">
        <v>8406.5499999999993</v>
      </c>
      <c r="E2828" s="34">
        <v>9188.41</v>
      </c>
      <c r="F2828" s="34">
        <v>171.68</v>
      </c>
      <c r="G2828" s="34">
        <v>1077.82</v>
      </c>
      <c r="H2828" s="34">
        <v>31.52</v>
      </c>
    </row>
    <row r="2829" spans="1:8" x14ac:dyDescent="0.35">
      <c r="A2829" s="8" t="s">
        <v>12</v>
      </c>
      <c r="B2829" s="33">
        <v>2023</v>
      </c>
      <c r="C2829" s="8" t="s">
        <v>15</v>
      </c>
      <c r="D2829" s="33">
        <v>13552.15</v>
      </c>
      <c r="E2829" s="34">
        <v>11895.72</v>
      </c>
      <c r="F2829" s="34">
        <v>164.63</v>
      </c>
      <c r="G2829" s="34">
        <v>1135.79</v>
      </c>
      <c r="H2829" s="34">
        <v>56.47</v>
      </c>
    </row>
    <row r="2830" spans="1:8" x14ac:dyDescent="0.35">
      <c r="A2830" s="8" t="s">
        <v>26</v>
      </c>
      <c r="B2830" s="33">
        <v>2018</v>
      </c>
      <c r="C2830" s="8" t="s">
        <v>9</v>
      </c>
      <c r="D2830" s="33">
        <v>15855.89</v>
      </c>
      <c r="E2830" s="34">
        <v>14973.31</v>
      </c>
      <c r="F2830" s="34">
        <v>73.58</v>
      </c>
      <c r="G2830" s="34">
        <v>1095.3800000000001</v>
      </c>
      <c r="H2830" s="34">
        <v>46.14</v>
      </c>
    </row>
    <row r="2831" spans="1:8" x14ac:dyDescent="0.35">
      <c r="A2831" s="8" t="s">
        <v>35</v>
      </c>
      <c r="B2831" s="33">
        <v>2019</v>
      </c>
      <c r="C2831" s="8" t="s">
        <v>15</v>
      </c>
      <c r="D2831" s="33">
        <v>33531.919999999998</v>
      </c>
      <c r="E2831" s="34">
        <v>35386.81</v>
      </c>
      <c r="F2831" s="34">
        <v>116.38</v>
      </c>
      <c r="G2831" s="34">
        <v>314.89999999999998</v>
      </c>
      <c r="H2831" s="34">
        <v>64.040000000000006</v>
      </c>
    </row>
    <row r="2832" spans="1:8" x14ac:dyDescent="0.35">
      <c r="A2832" s="8" t="s">
        <v>12</v>
      </c>
      <c r="B2832" s="33">
        <v>2018</v>
      </c>
      <c r="C2832" s="8" t="s">
        <v>15</v>
      </c>
      <c r="D2832" s="33">
        <v>1167.46</v>
      </c>
      <c r="E2832" s="34">
        <v>1325.56</v>
      </c>
      <c r="F2832" s="34">
        <v>123.18</v>
      </c>
      <c r="G2832" s="34">
        <v>1231.22</v>
      </c>
      <c r="H2832" s="34">
        <v>61.69</v>
      </c>
    </row>
    <row r="2833" spans="1:8" x14ac:dyDescent="0.35">
      <c r="A2833" s="8" t="s">
        <v>34</v>
      </c>
      <c r="B2833" s="33">
        <v>2018</v>
      </c>
      <c r="C2833" s="8" t="s">
        <v>22</v>
      </c>
      <c r="D2833" s="33">
        <v>10412.69</v>
      </c>
      <c r="E2833" s="34">
        <v>9670.4599999999991</v>
      </c>
      <c r="F2833" s="34">
        <v>124.59</v>
      </c>
      <c r="G2833" s="34">
        <v>677.09</v>
      </c>
      <c r="H2833" s="34">
        <v>59.43</v>
      </c>
    </row>
    <row r="2834" spans="1:8" x14ac:dyDescent="0.35">
      <c r="A2834" s="8" t="s">
        <v>16</v>
      </c>
      <c r="B2834" s="33">
        <v>2018</v>
      </c>
      <c r="C2834" s="8" t="s">
        <v>11</v>
      </c>
      <c r="D2834" s="33">
        <v>30279.93</v>
      </c>
      <c r="E2834" s="34">
        <v>32350.39</v>
      </c>
      <c r="F2834" s="34">
        <v>153.93</v>
      </c>
      <c r="G2834" s="34">
        <v>549.41999999999996</v>
      </c>
      <c r="H2834" s="34">
        <v>53.71</v>
      </c>
    </row>
    <row r="2835" spans="1:8" x14ac:dyDescent="0.35">
      <c r="A2835" s="8" t="s">
        <v>14</v>
      </c>
      <c r="B2835" s="33">
        <v>2022</v>
      </c>
      <c r="C2835" s="8" t="s">
        <v>9</v>
      </c>
      <c r="D2835" s="33">
        <v>29035.55</v>
      </c>
      <c r="E2835" s="34">
        <v>32125.02</v>
      </c>
      <c r="F2835" s="34">
        <v>22.31</v>
      </c>
      <c r="G2835" s="34">
        <v>769.02</v>
      </c>
      <c r="H2835" s="34">
        <v>39.700000000000003</v>
      </c>
    </row>
    <row r="2836" spans="1:8" x14ac:dyDescent="0.35">
      <c r="A2836" s="8" t="s">
        <v>16</v>
      </c>
      <c r="B2836" s="33">
        <v>2018</v>
      </c>
      <c r="C2836" s="8" t="s">
        <v>22</v>
      </c>
      <c r="D2836" s="33">
        <v>1560.32</v>
      </c>
      <c r="E2836" s="34">
        <v>1255.3399999999999</v>
      </c>
      <c r="F2836" s="34">
        <v>145.83000000000001</v>
      </c>
      <c r="G2836" s="34">
        <v>47.12</v>
      </c>
      <c r="H2836" s="34">
        <v>57.35</v>
      </c>
    </row>
    <row r="2837" spans="1:8" x14ac:dyDescent="0.35">
      <c r="A2837" s="8" t="s">
        <v>24</v>
      </c>
      <c r="B2837" s="33">
        <v>2019</v>
      </c>
      <c r="C2837" s="8" t="s">
        <v>11</v>
      </c>
      <c r="D2837" s="33">
        <v>19560.53</v>
      </c>
      <c r="E2837" s="34">
        <v>19956.61</v>
      </c>
      <c r="F2837" s="34">
        <v>152.03</v>
      </c>
      <c r="G2837" s="34">
        <v>1029.46</v>
      </c>
      <c r="H2837" s="34">
        <v>43.71</v>
      </c>
    </row>
    <row r="2838" spans="1:8" x14ac:dyDescent="0.35">
      <c r="A2838" s="8" t="s">
        <v>28</v>
      </c>
      <c r="B2838" s="33">
        <v>2020</v>
      </c>
      <c r="C2838" s="8" t="s">
        <v>11</v>
      </c>
      <c r="D2838" s="33">
        <v>1933.59</v>
      </c>
      <c r="E2838" s="34">
        <v>1575.79</v>
      </c>
      <c r="F2838" s="34">
        <v>104.54</v>
      </c>
      <c r="G2838" s="34">
        <v>1186.52</v>
      </c>
      <c r="H2838" s="34">
        <v>30.74</v>
      </c>
    </row>
    <row r="2839" spans="1:8" x14ac:dyDescent="0.35">
      <c r="A2839" s="8" t="s">
        <v>12</v>
      </c>
      <c r="B2839" s="33">
        <v>2021</v>
      </c>
      <c r="C2839" s="8" t="s">
        <v>15</v>
      </c>
      <c r="D2839" s="33">
        <v>49657.88</v>
      </c>
      <c r="E2839" s="34">
        <v>58327.91</v>
      </c>
      <c r="F2839" s="34">
        <v>57.09</v>
      </c>
      <c r="G2839" s="34">
        <v>1115.19</v>
      </c>
      <c r="H2839" s="34">
        <v>61.36</v>
      </c>
    </row>
    <row r="2840" spans="1:8" x14ac:dyDescent="0.35">
      <c r="A2840" s="8" t="s">
        <v>16</v>
      </c>
      <c r="B2840" s="33">
        <v>2022</v>
      </c>
      <c r="C2840" s="8" t="s">
        <v>25</v>
      </c>
      <c r="D2840" s="33">
        <v>49277.74</v>
      </c>
      <c r="E2840" s="34">
        <v>41076.839999999997</v>
      </c>
      <c r="F2840" s="34">
        <v>72.040000000000006</v>
      </c>
      <c r="G2840" s="34">
        <v>339.89</v>
      </c>
      <c r="H2840" s="34">
        <v>55.85</v>
      </c>
    </row>
    <row r="2841" spans="1:8" x14ac:dyDescent="0.35">
      <c r="A2841" s="8" t="s">
        <v>17</v>
      </c>
      <c r="B2841" s="33">
        <v>2018</v>
      </c>
      <c r="C2841" s="8" t="s">
        <v>19</v>
      </c>
      <c r="D2841" s="33">
        <v>7903.95</v>
      </c>
      <c r="E2841" s="34">
        <v>7073.12</v>
      </c>
      <c r="F2841" s="34">
        <v>155.86000000000001</v>
      </c>
      <c r="G2841" s="34">
        <v>228.39</v>
      </c>
      <c r="H2841" s="34">
        <v>42.08</v>
      </c>
    </row>
    <row r="2842" spans="1:8" x14ac:dyDescent="0.35">
      <c r="A2842" s="8" t="s">
        <v>10</v>
      </c>
      <c r="B2842" s="33">
        <v>2018</v>
      </c>
      <c r="C2842" s="8" t="s">
        <v>20</v>
      </c>
      <c r="D2842" s="33">
        <v>32891.1</v>
      </c>
      <c r="E2842" s="34">
        <v>33496.870000000003</v>
      </c>
      <c r="F2842" s="34">
        <v>64.56</v>
      </c>
      <c r="G2842" s="34">
        <v>441.14</v>
      </c>
      <c r="H2842" s="34">
        <v>51.23</v>
      </c>
    </row>
    <row r="2843" spans="1:8" x14ac:dyDescent="0.35">
      <c r="A2843" s="8" t="s">
        <v>16</v>
      </c>
      <c r="B2843" s="33">
        <v>2022</v>
      </c>
      <c r="C2843" s="8" t="s">
        <v>15</v>
      </c>
      <c r="D2843" s="33">
        <v>8007.28</v>
      </c>
      <c r="E2843" s="34">
        <v>9495.2999999999993</v>
      </c>
      <c r="F2843" s="34">
        <v>103.7</v>
      </c>
      <c r="G2843" s="34">
        <v>109.77</v>
      </c>
      <c r="H2843" s="34">
        <v>58.37</v>
      </c>
    </row>
    <row r="2844" spans="1:8" x14ac:dyDescent="0.35">
      <c r="A2844" s="8" t="s">
        <v>32</v>
      </c>
      <c r="B2844" s="33">
        <v>2024</v>
      </c>
      <c r="C2844" s="8" t="s">
        <v>25</v>
      </c>
      <c r="D2844" s="33">
        <v>16495.93</v>
      </c>
      <c r="E2844" s="34">
        <v>17457</v>
      </c>
      <c r="F2844" s="34">
        <v>49.11</v>
      </c>
      <c r="G2844" s="34">
        <v>843.34</v>
      </c>
      <c r="H2844" s="34">
        <v>54.05</v>
      </c>
    </row>
    <row r="2845" spans="1:8" x14ac:dyDescent="0.35">
      <c r="A2845" s="8" t="s">
        <v>23</v>
      </c>
      <c r="B2845" s="33">
        <v>2024</v>
      </c>
      <c r="C2845" s="8" t="s">
        <v>15</v>
      </c>
      <c r="D2845" s="33">
        <v>49654.67</v>
      </c>
      <c r="E2845" s="34">
        <v>56043.32</v>
      </c>
      <c r="F2845" s="34">
        <v>88.07</v>
      </c>
      <c r="G2845" s="34">
        <v>920.95</v>
      </c>
      <c r="H2845" s="34">
        <v>31.05</v>
      </c>
    </row>
    <row r="2846" spans="1:8" x14ac:dyDescent="0.35">
      <c r="A2846" s="8" t="s">
        <v>14</v>
      </c>
      <c r="B2846" s="33">
        <v>2024</v>
      </c>
      <c r="C2846" s="8" t="s">
        <v>13</v>
      </c>
      <c r="D2846" s="33">
        <v>24034.9</v>
      </c>
      <c r="E2846" s="34">
        <v>22397.06</v>
      </c>
      <c r="F2846" s="34">
        <v>113.47</v>
      </c>
      <c r="G2846" s="34">
        <v>22.76</v>
      </c>
      <c r="H2846" s="34">
        <v>47.6</v>
      </c>
    </row>
    <row r="2847" spans="1:8" x14ac:dyDescent="0.35">
      <c r="A2847" s="8" t="s">
        <v>21</v>
      </c>
      <c r="B2847" s="33">
        <v>2024</v>
      </c>
      <c r="C2847" s="8" t="s">
        <v>22</v>
      </c>
      <c r="D2847" s="33">
        <v>22627.61</v>
      </c>
      <c r="E2847" s="34">
        <v>26111.759999999998</v>
      </c>
      <c r="F2847" s="34">
        <v>100.98</v>
      </c>
      <c r="G2847" s="34">
        <v>1286.3900000000001</v>
      </c>
      <c r="H2847" s="34">
        <v>47.63</v>
      </c>
    </row>
    <row r="2848" spans="1:8" x14ac:dyDescent="0.35">
      <c r="A2848" s="8" t="s">
        <v>31</v>
      </c>
      <c r="B2848" s="33">
        <v>2021</v>
      </c>
      <c r="C2848" s="8" t="s">
        <v>11</v>
      </c>
      <c r="D2848" s="33">
        <v>26617.35</v>
      </c>
      <c r="E2848" s="34">
        <v>29613.96</v>
      </c>
      <c r="F2848" s="34">
        <v>75.680000000000007</v>
      </c>
      <c r="G2848" s="34">
        <v>791.06</v>
      </c>
      <c r="H2848" s="34">
        <v>54.79</v>
      </c>
    </row>
    <row r="2849" spans="1:8" x14ac:dyDescent="0.35">
      <c r="A2849" s="8" t="s">
        <v>14</v>
      </c>
      <c r="B2849" s="33">
        <v>2019</v>
      </c>
      <c r="C2849" s="8" t="s">
        <v>9</v>
      </c>
      <c r="D2849" s="33">
        <v>34062.300000000003</v>
      </c>
      <c r="E2849" s="34">
        <v>28634.02</v>
      </c>
      <c r="F2849" s="34">
        <v>24.72</v>
      </c>
      <c r="G2849" s="34">
        <v>502.45</v>
      </c>
      <c r="H2849" s="34">
        <v>30.92</v>
      </c>
    </row>
    <row r="2850" spans="1:8" x14ac:dyDescent="0.35">
      <c r="A2850" s="8" t="s">
        <v>33</v>
      </c>
      <c r="B2850" s="33">
        <v>2020</v>
      </c>
      <c r="C2850" s="8" t="s">
        <v>20</v>
      </c>
      <c r="D2850" s="33">
        <v>3247.52</v>
      </c>
      <c r="E2850" s="34">
        <v>2857.34</v>
      </c>
      <c r="F2850" s="34">
        <v>137.32</v>
      </c>
      <c r="G2850" s="34">
        <v>900.91</v>
      </c>
      <c r="H2850" s="34">
        <v>46.96</v>
      </c>
    </row>
    <row r="2851" spans="1:8" x14ac:dyDescent="0.35">
      <c r="A2851" s="8" t="s">
        <v>23</v>
      </c>
      <c r="B2851" s="33">
        <v>2024</v>
      </c>
      <c r="C2851" s="8" t="s">
        <v>22</v>
      </c>
      <c r="D2851" s="33">
        <v>45137.2</v>
      </c>
      <c r="E2851" s="34">
        <v>50353.69</v>
      </c>
      <c r="F2851" s="34">
        <v>97.62</v>
      </c>
      <c r="G2851" s="34">
        <v>196.99</v>
      </c>
      <c r="H2851" s="34">
        <v>60.8</v>
      </c>
    </row>
    <row r="2852" spans="1:8" x14ac:dyDescent="0.35">
      <c r="A2852" s="8" t="s">
        <v>29</v>
      </c>
      <c r="B2852" s="33">
        <v>2020</v>
      </c>
      <c r="C2852" s="8" t="s">
        <v>22</v>
      </c>
      <c r="D2852" s="33">
        <v>11323.81</v>
      </c>
      <c r="E2852" s="34">
        <v>12671.84</v>
      </c>
      <c r="F2852" s="34">
        <v>188.97</v>
      </c>
      <c r="G2852" s="34">
        <v>1119.1199999999999</v>
      </c>
      <c r="H2852" s="34">
        <v>67.87</v>
      </c>
    </row>
    <row r="2853" spans="1:8" x14ac:dyDescent="0.35">
      <c r="A2853" s="8" t="s">
        <v>27</v>
      </c>
      <c r="B2853" s="33">
        <v>2024</v>
      </c>
      <c r="C2853" s="8" t="s">
        <v>20</v>
      </c>
      <c r="D2853" s="33">
        <v>28350.62</v>
      </c>
      <c r="E2853" s="34">
        <v>23792.23</v>
      </c>
      <c r="F2853" s="34">
        <v>60.18</v>
      </c>
      <c r="G2853" s="34">
        <v>168.27</v>
      </c>
      <c r="H2853" s="34">
        <v>68.28</v>
      </c>
    </row>
    <row r="2854" spans="1:8" x14ac:dyDescent="0.35">
      <c r="A2854" s="8" t="s">
        <v>17</v>
      </c>
      <c r="B2854" s="33">
        <v>2019</v>
      </c>
      <c r="C2854" s="8" t="s">
        <v>19</v>
      </c>
      <c r="D2854" s="33">
        <v>49187</v>
      </c>
      <c r="E2854" s="34">
        <v>55452.99</v>
      </c>
      <c r="F2854" s="34">
        <v>175.26</v>
      </c>
      <c r="G2854" s="34">
        <v>235.18</v>
      </c>
      <c r="H2854" s="34">
        <v>45.13</v>
      </c>
    </row>
    <row r="2855" spans="1:8" x14ac:dyDescent="0.35">
      <c r="A2855" s="8" t="s">
        <v>34</v>
      </c>
      <c r="B2855" s="33">
        <v>2020</v>
      </c>
      <c r="C2855" s="8" t="s">
        <v>13</v>
      </c>
      <c r="D2855" s="33">
        <v>17377.349999999999</v>
      </c>
      <c r="E2855" s="34">
        <v>18151.61</v>
      </c>
      <c r="F2855" s="34">
        <v>61.61</v>
      </c>
      <c r="G2855" s="34">
        <v>292.61</v>
      </c>
      <c r="H2855" s="34">
        <v>30.97</v>
      </c>
    </row>
    <row r="2856" spans="1:8" x14ac:dyDescent="0.35">
      <c r="A2856" s="8" t="s">
        <v>10</v>
      </c>
      <c r="B2856" s="33">
        <v>2023</v>
      </c>
      <c r="C2856" s="8" t="s">
        <v>15</v>
      </c>
      <c r="D2856" s="33">
        <v>29047.61</v>
      </c>
      <c r="E2856" s="34">
        <v>28857.37</v>
      </c>
      <c r="F2856" s="34">
        <v>171.48</v>
      </c>
      <c r="G2856" s="34">
        <v>1357.26</v>
      </c>
      <c r="H2856" s="34">
        <v>37.130000000000003</v>
      </c>
    </row>
    <row r="2857" spans="1:8" x14ac:dyDescent="0.35">
      <c r="A2857" s="8" t="s">
        <v>16</v>
      </c>
      <c r="B2857" s="33">
        <v>2022</v>
      </c>
      <c r="C2857" s="8" t="s">
        <v>19</v>
      </c>
      <c r="D2857" s="33">
        <v>45503.17</v>
      </c>
      <c r="E2857" s="34">
        <v>36840.949999999997</v>
      </c>
      <c r="F2857" s="34">
        <v>166.32</v>
      </c>
      <c r="G2857" s="34">
        <v>497.53</v>
      </c>
      <c r="H2857" s="34">
        <v>49.41</v>
      </c>
    </row>
    <row r="2858" spans="1:8" x14ac:dyDescent="0.35">
      <c r="A2858" s="8" t="s">
        <v>24</v>
      </c>
      <c r="B2858" s="33">
        <v>2023</v>
      </c>
      <c r="C2858" s="8" t="s">
        <v>19</v>
      </c>
      <c r="D2858" s="33">
        <v>49989.46</v>
      </c>
      <c r="E2858" s="34">
        <v>52758.97</v>
      </c>
      <c r="F2858" s="34">
        <v>67.790000000000006</v>
      </c>
      <c r="G2858" s="34">
        <v>1059.46</v>
      </c>
      <c r="H2858" s="34">
        <v>34.590000000000003</v>
      </c>
    </row>
    <row r="2859" spans="1:8" x14ac:dyDescent="0.35">
      <c r="A2859" s="8" t="s">
        <v>34</v>
      </c>
      <c r="B2859" s="33">
        <v>2024</v>
      </c>
      <c r="C2859" s="8" t="s">
        <v>15</v>
      </c>
      <c r="D2859" s="33">
        <v>21130.61</v>
      </c>
      <c r="E2859" s="34">
        <v>20784.29</v>
      </c>
      <c r="F2859" s="34">
        <v>188.42</v>
      </c>
      <c r="G2859" s="34">
        <v>444.93</v>
      </c>
      <c r="H2859" s="34">
        <v>63.5</v>
      </c>
    </row>
    <row r="2860" spans="1:8" x14ac:dyDescent="0.35">
      <c r="A2860" s="8" t="s">
        <v>14</v>
      </c>
      <c r="B2860" s="33">
        <v>2021</v>
      </c>
      <c r="C2860" s="8" t="s">
        <v>11</v>
      </c>
      <c r="D2860" s="33">
        <v>43821.83</v>
      </c>
      <c r="E2860" s="34">
        <v>37560.639999999999</v>
      </c>
      <c r="F2860" s="34">
        <v>46.29</v>
      </c>
      <c r="G2860" s="34">
        <v>1239.57</v>
      </c>
      <c r="H2860" s="34">
        <v>69.599999999999994</v>
      </c>
    </row>
    <row r="2861" spans="1:8" x14ac:dyDescent="0.35">
      <c r="A2861" s="8" t="s">
        <v>10</v>
      </c>
      <c r="B2861" s="33">
        <v>2019</v>
      </c>
      <c r="C2861" s="8" t="s">
        <v>11</v>
      </c>
      <c r="D2861" s="33">
        <v>17252.61</v>
      </c>
      <c r="E2861" s="34">
        <v>17206.27</v>
      </c>
      <c r="F2861" s="34">
        <v>113.48</v>
      </c>
      <c r="G2861" s="34">
        <v>1356.95</v>
      </c>
      <c r="H2861" s="34">
        <v>51.55</v>
      </c>
    </row>
    <row r="2862" spans="1:8" x14ac:dyDescent="0.35">
      <c r="A2862" s="8" t="s">
        <v>27</v>
      </c>
      <c r="B2862" s="33">
        <v>2023</v>
      </c>
      <c r="C2862" s="8" t="s">
        <v>9</v>
      </c>
      <c r="D2862" s="33">
        <v>15727.37</v>
      </c>
      <c r="E2862" s="34">
        <v>17797.310000000001</v>
      </c>
      <c r="F2862" s="34">
        <v>172.36</v>
      </c>
      <c r="G2862" s="34">
        <v>1043.82</v>
      </c>
      <c r="H2862" s="34">
        <v>60.43</v>
      </c>
    </row>
    <row r="2863" spans="1:8" x14ac:dyDescent="0.35">
      <c r="A2863" s="8" t="s">
        <v>17</v>
      </c>
      <c r="B2863" s="33">
        <v>2024</v>
      </c>
      <c r="C2863" s="8" t="s">
        <v>13</v>
      </c>
      <c r="D2863" s="33">
        <v>16317.89</v>
      </c>
      <c r="E2863" s="34">
        <v>18756.47</v>
      </c>
      <c r="F2863" s="34">
        <v>121.58</v>
      </c>
      <c r="G2863" s="34">
        <v>221.47</v>
      </c>
      <c r="H2863" s="34">
        <v>32.130000000000003</v>
      </c>
    </row>
    <row r="2864" spans="1:8" x14ac:dyDescent="0.35">
      <c r="A2864" s="8" t="s">
        <v>33</v>
      </c>
      <c r="B2864" s="33">
        <v>2019</v>
      </c>
      <c r="C2864" s="8" t="s">
        <v>25</v>
      </c>
      <c r="D2864" s="33">
        <v>12450.31</v>
      </c>
      <c r="E2864" s="34">
        <v>13846.01</v>
      </c>
      <c r="F2864" s="34">
        <v>120.18</v>
      </c>
      <c r="G2864" s="34">
        <v>450.11</v>
      </c>
      <c r="H2864" s="34">
        <v>31.5</v>
      </c>
    </row>
    <row r="2865" spans="1:8" x14ac:dyDescent="0.35">
      <c r="A2865" s="8" t="s">
        <v>10</v>
      </c>
      <c r="B2865" s="33">
        <v>2024</v>
      </c>
      <c r="C2865" s="8" t="s">
        <v>20</v>
      </c>
      <c r="D2865" s="33">
        <v>29252.27</v>
      </c>
      <c r="E2865" s="34">
        <v>23592.89</v>
      </c>
      <c r="F2865" s="34">
        <v>115.09</v>
      </c>
      <c r="G2865" s="34">
        <v>575.22</v>
      </c>
      <c r="H2865" s="34">
        <v>63.47</v>
      </c>
    </row>
    <row r="2866" spans="1:8" x14ac:dyDescent="0.35">
      <c r="A2866" s="8" t="s">
        <v>24</v>
      </c>
      <c r="B2866" s="33">
        <v>2023</v>
      </c>
      <c r="C2866" s="8" t="s">
        <v>15</v>
      </c>
      <c r="D2866" s="33">
        <v>11413.81</v>
      </c>
      <c r="E2866" s="34">
        <v>10952.46</v>
      </c>
      <c r="F2866" s="34">
        <v>29.42</v>
      </c>
      <c r="G2866" s="34">
        <v>1282.8900000000001</v>
      </c>
      <c r="H2866" s="34">
        <v>42.5</v>
      </c>
    </row>
    <row r="2867" spans="1:8" x14ac:dyDescent="0.35">
      <c r="A2867" s="8" t="s">
        <v>23</v>
      </c>
      <c r="B2867" s="33">
        <v>2021</v>
      </c>
      <c r="C2867" s="8" t="s">
        <v>22</v>
      </c>
      <c r="D2867" s="33">
        <v>4236.4799999999996</v>
      </c>
      <c r="E2867" s="34">
        <v>4331.67</v>
      </c>
      <c r="F2867" s="34">
        <v>21.07</v>
      </c>
      <c r="G2867" s="34">
        <v>94.67</v>
      </c>
      <c r="H2867" s="34">
        <v>66.540000000000006</v>
      </c>
    </row>
    <row r="2868" spans="1:8" x14ac:dyDescent="0.35">
      <c r="A2868" s="8" t="s">
        <v>17</v>
      </c>
      <c r="B2868" s="33">
        <v>2020</v>
      </c>
      <c r="C2868" s="8" t="s">
        <v>15</v>
      </c>
      <c r="D2868" s="33">
        <v>4278.42</v>
      </c>
      <c r="E2868" s="34">
        <v>4869.17</v>
      </c>
      <c r="F2868" s="34">
        <v>40.450000000000003</v>
      </c>
      <c r="G2868" s="34">
        <v>122.79</v>
      </c>
      <c r="H2868" s="34">
        <v>69.42</v>
      </c>
    </row>
    <row r="2869" spans="1:8" x14ac:dyDescent="0.35">
      <c r="A2869" s="8" t="s">
        <v>33</v>
      </c>
      <c r="B2869" s="33">
        <v>2022</v>
      </c>
      <c r="C2869" s="8" t="s">
        <v>11</v>
      </c>
      <c r="D2869" s="33">
        <v>779.44</v>
      </c>
      <c r="E2869" s="34">
        <v>887.93</v>
      </c>
      <c r="F2869" s="34">
        <v>75.86</v>
      </c>
      <c r="G2869" s="34">
        <v>527.12</v>
      </c>
      <c r="H2869" s="34">
        <v>69.739999999999995</v>
      </c>
    </row>
    <row r="2870" spans="1:8" x14ac:dyDescent="0.35">
      <c r="A2870" s="8" t="s">
        <v>28</v>
      </c>
      <c r="B2870" s="33">
        <v>2022</v>
      </c>
      <c r="C2870" s="8" t="s">
        <v>20</v>
      </c>
      <c r="D2870" s="33">
        <v>35558.230000000003</v>
      </c>
      <c r="E2870" s="34">
        <v>40005.64</v>
      </c>
      <c r="F2870" s="34">
        <v>102.15</v>
      </c>
      <c r="G2870" s="34">
        <v>629.49</v>
      </c>
      <c r="H2870" s="34">
        <v>36.119999999999997</v>
      </c>
    </row>
    <row r="2871" spans="1:8" x14ac:dyDescent="0.35">
      <c r="A2871" s="8" t="s">
        <v>14</v>
      </c>
      <c r="B2871" s="33">
        <v>2022</v>
      </c>
      <c r="C2871" s="8" t="s">
        <v>25</v>
      </c>
      <c r="D2871" s="33">
        <v>18047.509999999998</v>
      </c>
      <c r="E2871" s="34">
        <v>19246.75</v>
      </c>
      <c r="F2871" s="34">
        <v>25.15</v>
      </c>
      <c r="G2871" s="34">
        <v>1241.6500000000001</v>
      </c>
      <c r="H2871" s="34">
        <v>40.880000000000003</v>
      </c>
    </row>
    <row r="2872" spans="1:8" x14ac:dyDescent="0.35">
      <c r="A2872" s="8" t="s">
        <v>10</v>
      </c>
      <c r="B2872" s="33">
        <v>2021</v>
      </c>
      <c r="C2872" s="8" t="s">
        <v>15</v>
      </c>
      <c r="D2872" s="33">
        <v>32676.12</v>
      </c>
      <c r="E2872" s="34">
        <v>26927.51</v>
      </c>
      <c r="F2872" s="34">
        <v>128.86000000000001</v>
      </c>
      <c r="G2872" s="34">
        <v>1204.96</v>
      </c>
      <c r="H2872" s="34">
        <v>32.630000000000003</v>
      </c>
    </row>
    <row r="2873" spans="1:8" x14ac:dyDescent="0.35">
      <c r="A2873" s="8" t="s">
        <v>23</v>
      </c>
      <c r="B2873" s="33">
        <v>2024</v>
      </c>
      <c r="C2873" s="8" t="s">
        <v>11</v>
      </c>
      <c r="D2873" s="33">
        <v>31800.86</v>
      </c>
      <c r="E2873" s="34">
        <v>26061.759999999998</v>
      </c>
      <c r="F2873" s="34">
        <v>187.07</v>
      </c>
      <c r="G2873" s="34">
        <v>167.89</v>
      </c>
      <c r="H2873" s="34">
        <v>61.25</v>
      </c>
    </row>
    <row r="2874" spans="1:8" x14ac:dyDescent="0.35">
      <c r="A2874" s="8" t="s">
        <v>23</v>
      </c>
      <c r="B2874" s="33">
        <v>2019</v>
      </c>
      <c r="C2874" s="8" t="s">
        <v>11</v>
      </c>
      <c r="D2874" s="33">
        <v>7314.08</v>
      </c>
      <c r="E2874" s="34">
        <v>6494.05</v>
      </c>
      <c r="F2874" s="34">
        <v>165.19</v>
      </c>
      <c r="G2874" s="34">
        <v>1314.34</v>
      </c>
      <c r="H2874" s="34">
        <v>41.29</v>
      </c>
    </row>
    <row r="2875" spans="1:8" x14ac:dyDescent="0.35">
      <c r="A2875" s="8" t="s">
        <v>17</v>
      </c>
      <c r="B2875" s="33">
        <v>2022</v>
      </c>
      <c r="C2875" s="8" t="s">
        <v>25</v>
      </c>
      <c r="D2875" s="33">
        <v>26894.67</v>
      </c>
      <c r="E2875" s="34">
        <v>27476.66</v>
      </c>
      <c r="F2875" s="34">
        <v>111.71</v>
      </c>
      <c r="G2875" s="34">
        <v>1164.74</v>
      </c>
      <c r="H2875" s="34">
        <v>53.72</v>
      </c>
    </row>
    <row r="2876" spans="1:8" x14ac:dyDescent="0.35">
      <c r="A2876" s="8" t="s">
        <v>21</v>
      </c>
      <c r="B2876" s="33">
        <v>2024</v>
      </c>
      <c r="C2876" s="8" t="s">
        <v>9</v>
      </c>
      <c r="D2876" s="33">
        <v>28859.11</v>
      </c>
      <c r="E2876" s="34">
        <v>24785.599999999999</v>
      </c>
      <c r="F2876" s="34">
        <v>101.06</v>
      </c>
      <c r="G2876" s="34">
        <v>1001.72</v>
      </c>
      <c r="H2876" s="34">
        <v>47.8</v>
      </c>
    </row>
    <row r="2877" spans="1:8" x14ac:dyDescent="0.35">
      <c r="A2877" s="8" t="s">
        <v>21</v>
      </c>
      <c r="B2877" s="33">
        <v>2018</v>
      </c>
      <c r="C2877" s="8" t="s">
        <v>9</v>
      </c>
      <c r="D2877" s="33">
        <v>30611.58</v>
      </c>
      <c r="E2877" s="34">
        <v>27579.49</v>
      </c>
      <c r="F2877" s="34">
        <v>61.38</v>
      </c>
      <c r="G2877" s="34">
        <v>105.48</v>
      </c>
      <c r="H2877" s="34">
        <v>39.97</v>
      </c>
    </row>
    <row r="2878" spans="1:8" x14ac:dyDescent="0.35">
      <c r="A2878" s="8" t="s">
        <v>26</v>
      </c>
      <c r="B2878" s="33">
        <v>2019</v>
      </c>
      <c r="C2878" s="8" t="s">
        <v>9</v>
      </c>
      <c r="D2878" s="33">
        <v>34348.18</v>
      </c>
      <c r="E2878" s="34">
        <v>34042.67</v>
      </c>
      <c r="F2878" s="34">
        <v>176.92</v>
      </c>
      <c r="G2878" s="34">
        <v>661.67</v>
      </c>
      <c r="H2878" s="34">
        <v>57.18</v>
      </c>
    </row>
    <row r="2879" spans="1:8" x14ac:dyDescent="0.35">
      <c r="A2879" s="8" t="s">
        <v>28</v>
      </c>
      <c r="B2879" s="33">
        <v>2022</v>
      </c>
      <c r="C2879" s="8" t="s">
        <v>25</v>
      </c>
      <c r="D2879" s="33">
        <v>4785.1499999999996</v>
      </c>
      <c r="E2879" s="34">
        <v>4529.71</v>
      </c>
      <c r="F2879" s="34">
        <v>78.19</v>
      </c>
      <c r="G2879" s="34">
        <v>1007.65</v>
      </c>
      <c r="H2879" s="34">
        <v>44.04</v>
      </c>
    </row>
    <row r="2880" spans="1:8" x14ac:dyDescent="0.35">
      <c r="A2880" s="8" t="s">
        <v>34</v>
      </c>
      <c r="B2880" s="33">
        <v>2024</v>
      </c>
      <c r="C2880" s="8" t="s">
        <v>19</v>
      </c>
      <c r="D2880" s="33">
        <v>15316.49</v>
      </c>
      <c r="E2880" s="34">
        <v>13959.37</v>
      </c>
      <c r="F2880" s="34">
        <v>33.17</v>
      </c>
      <c r="G2880" s="34">
        <v>544.98</v>
      </c>
      <c r="H2880" s="34">
        <v>46.42</v>
      </c>
    </row>
    <row r="2881" spans="1:8" x14ac:dyDescent="0.35">
      <c r="A2881" s="8" t="s">
        <v>12</v>
      </c>
      <c r="B2881" s="33">
        <v>2022</v>
      </c>
      <c r="C2881" s="8" t="s">
        <v>9</v>
      </c>
      <c r="D2881" s="33">
        <v>4027.06</v>
      </c>
      <c r="E2881" s="34">
        <v>4161.6400000000003</v>
      </c>
      <c r="F2881" s="34">
        <v>39.1</v>
      </c>
      <c r="G2881" s="34">
        <v>1103.69</v>
      </c>
      <c r="H2881" s="34">
        <v>53.65</v>
      </c>
    </row>
    <row r="2882" spans="1:8" x14ac:dyDescent="0.35">
      <c r="A2882" s="8" t="s">
        <v>10</v>
      </c>
      <c r="B2882" s="33">
        <v>2021</v>
      </c>
      <c r="C2882" s="8" t="s">
        <v>15</v>
      </c>
      <c r="D2882" s="33">
        <v>46712.35</v>
      </c>
      <c r="E2882" s="34">
        <v>52263.46</v>
      </c>
      <c r="F2882" s="34">
        <v>63.88</v>
      </c>
      <c r="G2882" s="34">
        <v>371.69</v>
      </c>
      <c r="H2882" s="34">
        <v>40.69</v>
      </c>
    </row>
    <row r="2883" spans="1:8" x14ac:dyDescent="0.35">
      <c r="A2883" s="8" t="s">
        <v>14</v>
      </c>
      <c r="B2883" s="33">
        <v>2021</v>
      </c>
      <c r="C2883" s="8" t="s">
        <v>19</v>
      </c>
      <c r="D2883" s="33">
        <v>43750.97</v>
      </c>
      <c r="E2883" s="34">
        <v>44631.77</v>
      </c>
      <c r="F2883" s="34">
        <v>88.69</v>
      </c>
      <c r="G2883" s="34">
        <v>1050.5899999999999</v>
      </c>
      <c r="H2883" s="34">
        <v>66.59</v>
      </c>
    </row>
    <row r="2884" spans="1:8" x14ac:dyDescent="0.35">
      <c r="A2884" s="8" t="s">
        <v>16</v>
      </c>
      <c r="B2884" s="33">
        <v>2020</v>
      </c>
      <c r="C2884" s="8" t="s">
        <v>13</v>
      </c>
      <c r="D2884" s="33">
        <v>20766.62</v>
      </c>
      <c r="E2884" s="34">
        <v>23062.53</v>
      </c>
      <c r="F2884" s="34">
        <v>112.41</v>
      </c>
      <c r="G2884" s="34">
        <v>648.6</v>
      </c>
      <c r="H2884" s="34">
        <v>30.35</v>
      </c>
    </row>
    <row r="2885" spans="1:8" x14ac:dyDescent="0.35">
      <c r="A2885" s="8" t="s">
        <v>31</v>
      </c>
      <c r="B2885" s="33">
        <v>2020</v>
      </c>
      <c r="C2885" s="8" t="s">
        <v>19</v>
      </c>
      <c r="D2885" s="33">
        <v>36348.879999999997</v>
      </c>
      <c r="E2885" s="34">
        <v>36244.230000000003</v>
      </c>
      <c r="F2885" s="34">
        <v>132.11000000000001</v>
      </c>
      <c r="G2885" s="34">
        <v>818.44</v>
      </c>
      <c r="H2885" s="34">
        <v>35.86</v>
      </c>
    </row>
    <row r="2886" spans="1:8" x14ac:dyDescent="0.35">
      <c r="A2886" s="8" t="s">
        <v>28</v>
      </c>
      <c r="B2886" s="33">
        <v>2019</v>
      </c>
      <c r="C2886" s="8" t="s">
        <v>25</v>
      </c>
      <c r="D2886" s="33">
        <v>22786.26</v>
      </c>
      <c r="E2886" s="34">
        <v>24962.86</v>
      </c>
      <c r="F2886" s="34">
        <v>108.32</v>
      </c>
      <c r="G2886" s="34">
        <v>892.47</v>
      </c>
      <c r="H2886" s="34">
        <v>55.47</v>
      </c>
    </row>
    <row r="2887" spans="1:8" x14ac:dyDescent="0.35">
      <c r="A2887" s="8" t="s">
        <v>24</v>
      </c>
      <c r="B2887" s="33">
        <v>2018</v>
      </c>
      <c r="C2887" s="8" t="s">
        <v>20</v>
      </c>
      <c r="D2887" s="33">
        <v>8233.73</v>
      </c>
      <c r="E2887" s="34">
        <v>6787.46</v>
      </c>
      <c r="F2887" s="34">
        <v>176.76</v>
      </c>
      <c r="G2887" s="34">
        <v>570.09</v>
      </c>
      <c r="H2887" s="34">
        <v>66.52</v>
      </c>
    </row>
    <row r="2888" spans="1:8" x14ac:dyDescent="0.35">
      <c r="A2888" s="8" t="s">
        <v>24</v>
      </c>
      <c r="B2888" s="33">
        <v>2024</v>
      </c>
      <c r="C2888" s="8" t="s">
        <v>9</v>
      </c>
      <c r="D2888" s="33">
        <v>29599.16</v>
      </c>
      <c r="E2888" s="34">
        <v>24192.02</v>
      </c>
      <c r="F2888" s="34">
        <v>93.89</v>
      </c>
      <c r="G2888" s="34">
        <v>625.33000000000004</v>
      </c>
      <c r="H2888" s="34">
        <v>52.19</v>
      </c>
    </row>
    <row r="2889" spans="1:8" x14ac:dyDescent="0.35">
      <c r="A2889" s="8" t="s">
        <v>30</v>
      </c>
      <c r="B2889" s="33">
        <v>2022</v>
      </c>
      <c r="C2889" s="8" t="s">
        <v>13</v>
      </c>
      <c r="D2889" s="33">
        <v>45255.38</v>
      </c>
      <c r="E2889" s="34">
        <v>52762.12</v>
      </c>
      <c r="F2889" s="34">
        <v>112.77</v>
      </c>
      <c r="G2889" s="34">
        <v>1315.81</v>
      </c>
      <c r="H2889" s="34">
        <v>67.33</v>
      </c>
    </row>
    <row r="2890" spans="1:8" x14ac:dyDescent="0.35">
      <c r="A2890" s="8" t="s">
        <v>18</v>
      </c>
      <c r="B2890" s="33">
        <v>2024</v>
      </c>
      <c r="C2890" s="8" t="s">
        <v>15</v>
      </c>
      <c r="D2890" s="33">
        <v>47679.81</v>
      </c>
      <c r="E2890" s="34">
        <v>47791.63</v>
      </c>
      <c r="F2890" s="34">
        <v>23.65</v>
      </c>
      <c r="G2890" s="34">
        <v>1334.72</v>
      </c>
      <c r="H2890" s="34">
        <v>43.03</v>
      </c>
    </row>
    <row r="2891" spans="1:8" x14ac:dyDescent="0.35">
      <c r="A2891" s="8" t="s">
        <v>35</v>
      </c>
      <c r="B2891" s="33">
        <v>2022</v>
      </c>
      <c r="C2891" s="8" t="s">
        <v>20</v>
      </c>
      <c r="D2891" s="33">
        <v>34983.660000000003</v>
      </c>
      <c r="E2891" s="34">
        <v>37743.949999999997</v>
      </c>
      <c r="F2891" s="34">
        <v>96.33</v>
      </c>
      <c r="G2891" s="34">
        <v>612</v>
      </c>
      <c r="H2891" s="34">
        <v>33.22</v>
      </c>
    </row>
    <row r="2892" spans="1:8" x14ac:dyDescent="0.35">
      <c r="A2892" s="8" t="s">
        <v>14</v>
      </c>
      <c r="B2892" s="33">
        <v>2023</v>
      </c>
      <c r="C2892" s="8" t="s">
        <v>19</v>
      </c>
      <c r="D2892" s="33">
        <v>25448.39</v>
      </c>
      <c r="E2892" s="34">
        <v>22962.63</v>
      </c>
      <c r="F2892" s="34">
        <v>182.05</v>
      </c>
      <c r="G2892" s="34">
        <v>1084.4000000000001</v>
      </c>
      <c r="H2892" s="34">
        <v>45.56</v>
      </c>
    </row>
    <row r="2893" spans="1:8" x14ac:dyDescent="0.35">
      <c r="A2893" s="8" t="s">
        <v>32</v>
      </c>
      <c r="B2893" s="33">
        <v>2021</v>
      </c>
      <c r="C2893" s="8" t="s">
        <v>13</v>
      </c>
      <c r="D2893" s="33">
        <v>23915.05</v>
      </c>
      <c r="E2893" s="34">
        <v>23637.279999999999</v>
      </c>
      <c r="F2893" s="34">
        <v>159.11000000000001</v>
      </c>
      <c r="G2893" s="34">
        <v>1363.38</v>
      </c>
      <c r="H2893" s="34">
        <v>49.64</v>
      </c>
    </row>
    <row r="2894" spans="1:8" x14ac:dyDescent="0.35">
      <c r="A2894" s="8" t="s">
        <v>28</v>
      </c>
      <c r="B2894" s="33">
        <v>2020</v>
      </c>
      <c r="C2894" s="8" t="s">
        <v>19</v>
      </c>
      <c r="D2894" s="33">
        <v>39357.910000000003</v>
      </c>
      <c r="E2894" s="34">
        <v>45100.55</v>
      </c>
      <c r="F2894" s="34">
        <v>129.41</v>
      </c>
      <c r="G2894" s="34">
        <v>137.72</v>
      </c>
      <c r="H2894" s="34">
        <v>62.79</v>
      </c>
    </row>
    <row r="2895" spans="1:8" x14ac:dyDescent="0.35">
      <c r="A2895" s="8" t="s">
        <v>29</v>
      </c>
      <c r="B2895" s="33">
        <v>2020</v>
      </c>
      <c r="C2895" s="8" t="s">
        <v>20</v>
      </c>
      <c r="D2895" s="33">
        <v>24796.3</v>
      </c>
      <c r="E2895" s="34">
        <v>23564.7</v>
      </c>
      <c r="F2895" s="34">
        <v>171.51</v>
      </c>
      <c r="G2895" s="34">
        <v>1047.0899999999999</v>
      </c>
      <c r="H2895" s="34">
        <v>30.2</v>
      </c>
    </row>
    <row r="2896" spans="1:8" x14ac:dyDescent="0.35">
      <c r="A2896" s="8" t="s">
        <v>30</v>
      </c>
      <c r="B2896" s="33">
        <v>2020</v>
      </c>
      <c r="C2896" s="8" t="s">
        <v>22</v>
      </c>
      <c r="D2896" s="33">
        <v>39254.69</v>
      </c>
      <c r="E2896" s="34">
        <v>46983.85</v>
      </c>
      <c r="F2896" s="34">
        <v>115.33</v>
      </c>
      <c r="G2896" s="34">
        <v>488.38</v>
      </c>
      <c r="H2896" s="34">
        <v>42.94</v>
      </c>
    </row>
    <row r="2897" spans="1:8" x14ac:dyDescent="0.35">
      <c r="A2897" s="8" t="s">
        <v>31</v>
      </c>
      <c r="B2897" s="33">
        <v>2022</v>
      </c>
      <c r="C2897" s="8" t="s">
        <v>13</v>
      </c>
      <c r="D2897" s="33">
        <v>38141.730000000003</v>
      </c>
      <c r="E2897" s="34">
        <v>37376.6</v>
      </c>
      <c r="F2897" s="34">
        <v>80.64</v>
      </c>
      <c r="G2897" s="34">
        <v>1046.48</v>
      </c>
      <c r="H2897" s="34">
        <v>60.19</v>
      </c>
    </row>
    <row r="2898" spans="1:8" x14ac:dyDescent="0.35">
      <c r="A2898" s="8" t="s">
        <v>26</v>
      </c>
      <c r="B2898" s="33">
        <v>2018</v>
      </c>
      <c r="C2898" s="8" t="s">
        <v>20</v>
      </c>
      <c r="D2898" s="33">
        <v>28752.18</v>
      </c>
      <c r="E2898" s="34">
        <v>24424.46</v>
      </c>
      <c r="F2898" s="34">
        <v>138.27000000000001</v>
      </c>
      <c r="G2898" s="34">
        <v>521.54</v>
      </c>
      <c r="H2898" s="34">
        <v>66.349999999999994</v>
      </c>
    </row>
    <row r="2899" spans="1:8" x14ac:dyDescent="0.35">
      <c r="A2899" s="8" t="s">
        <v>33</v>
      </c>
      <c r="B2899" s="33">
        <v>2019</v>
      </c>
      <c r="C2899" s="8" t="s">
        <v>25</v>
      </c>
      <c r="D2899" s="33">
        <v>12616.35</v>
      </c>
      <c r="E2899" s="34">
        <v>12982.56</v>
      </c>
      <c r="F2899" s="34">
        <v>139.88999999999999</v>
      </c>
      <c r="G2899" s="34">
        <v>1218.1500000000001</v>
      </c>
      <c r="H2899" s="34">
        <v>46.52</v>
      </c>
    </row>
    <row r="2900" spans="1:8" x14ac:dyDescent="0.35">
      <c r="A2900" s="8" t="s">
        <v>24</v>
      </c>
      <c r="B2900" s="33">
        <v>2024</v>
      </c>
      <c r="C2900" s="8" t="s">
        <v>15</v>
      </c>
      <c r="D2900" s="33">
        <v>46686.12</v>
      </c>
      <c r="E2900" s="34">
        <v>49178.7</v>
      </c>
      <c r="F2900" s="34">
        <v>37.56</v>
      </c>
      <c r="G2900" s="34">
        <v>293.07</v>
      </c>
      <c r="H2900" s="34">
        <v>69.09</v>
      </c>
    </row>
    <row r="2901" spans="1:8" x14ac:dyDescent="0.35">
      <c r="A2901" s="8" t="s">
        <v>16</v>
      </c>
      <c r="B2901" s="33">
        <v>2023</v>
      </c>
      <c r="C2901" s="8" t="s">
        <v>20</v>
      </c>
      <c r="D2901" s="33">
        <v>33660.199999999997</v>
      </c>
      <c r="E2901" s="34">
        <v>27989.89</v>
      </c>
      <c r="F2901" s="34">
        <v>71.87</v>
      </c>
      <c r="G2901" s="34">
        <v>391.26</v>
      </c>
      <c r="H2901" s="34">
        <v>63.09</v>
      </c>
    </row>
    <row r="2902" spans="1:8" x14ac:dyDescent="0.35">
      <c r="A2902" s="8" t="s">
        <v>34</v>
      </c>
      <c r="B2902" s="33">
        <v>2020</v>
      </c>
      <c r="C2902" s="8" t="s">
        <v>15</v>
      </c>
      <c r="D2902" s="33">
        <v>29908.73</v>
      </c>
      <c r="E2902" s="34">
        <v>26294.26</v>
      </c>
      <c r="F2902" s="34">
        <v>110.77</v>
      </c>
      <c r="G2902" s="34">
        <v>185.42</v>
      </c>
      <c r="H2902" s="34">
        <v>65.7</v>
      </c>
    </row>
    <row r="2903" spans="1:8" x14ac:dyDescent="0.35">
      <c r="A2903" s="8" t="s">
        <v>30</v>
      </c>
      <c r="B2903" s="33">
        <v>2018</v>
      </c>
      <c r="C2903" s="8" t="s">
        <v>19</v>
      </c>
      <c r="D2903" s="33">
        <v>34413.160000000003</v>
      </c>
      <c r="E2903" s="34">
        <v>32543.86</v>
      </c>
      <c r="F2903" s="34">
        <v>182.52</v>
      </c>
      <c r="G2903" s="34">
        <v>1378.71</v>
      </c>
      <c r="H2903" s="34">
        <v>57.74</v>
      </c>
    </row>
    <row r="2904" spans="1:8" x14ac:dyDescent="0.35">
      <c r="A2904" s="8" t="s">
        <v>34</v>
      </c>
      <c r="B2904" s="33">
        <v>2019</v>
      </c>
      <c r="C2904" s="8" t="s">
        <v>15</v>
      </c>
      <c r="D2904" s="33">
        <v>8680.91</v>
      </c>
      <c r="E2904" s="34">
        <v>10404.01</v>
      </c>
      <c r="F2904" s="34">
        <v>84.66</v>
      </c>
      <c r="G2904" s="34">
        <v>908.21</v>
      </c>
      <c r="H2904" s="34">
        <v>53</v>
      </c>
    </row>
    <row r="2905" spans="1:8" x14ac:dyDescent="0.35">
      <c r="A2905" s="8" t="s">
        <v>17</v>
      </c>
      <c r="B2905" s="33">
        <v>2023</v>
      </c>
      <c r="C2905" s="8" t="s">
        <v>11</v>
      </c>
      <c r="D2905" s="33">
        <v>48007.8</v>
      </c>
      <c r="E2905" s="34">
        <v>50204.47</v>
      </c>
      <c r="F2905" s="34">
        <v>52.33</v>
      </c>
      <c r="G2905" s="34">
        <v>228.9</v>
      </c>
      <c r="H2905" s="34">
        <v>43</v>
      </c>
    </row>
    <row r="2906" spans="1:8" x14ac:dyDescent="0.35">
      <c r="A2906" s="8" t="s">
        <v>26</v>
      </c>
      <c r="B2906" s="33">
        <v>2018</v>
      </c>
      <c r="C2906" s="8" t="s">
        <v>22</v>
      </c>
      <c r="D2906" s="33">
        <v>3563.36</v>
      </c>
      <c r="E2906" s="34">
        <v>3019.3</v>
      </c>
      <c r="F2906" s="34">
        <v>174.2</v>
      </c>
      <c r="G2906" s="34">
        <v>330.96</v>
      </c>
      <c r="H2906" s="34">
        <v>33.21</v>
      </c>
    </row>
    <row r="2907" spans="1:8" x14ac:dyDescent="0.35">
      <c r="A2907" s="8" t="s">
        <v>33</v>
      </c>
      <c r="B2907" s="33">
        <v>2018</v>
      </c>
      <c r="C2907" s="8" t="s">
        <v>11</v>
      </c>
      <c r="D2907" s="33">
        <v>10118.17</v>
      </c>
      <c r="E2907" s="34">
        <v>9315.86</v>
      </c>
      <c r="F2907" s="34">
        <v>147.66999999999999</v>
      </c>
      <c r="G2907" s="34">
        <v>1218.28</v>
      </c>
      <c r="H2907" s="34">
        <v>69.27</v>
      </c>
    </row>
    <row r="2908" spans="1:8" x14ac:dyDescent="0.35">
      <c r="A2908" s="8" t="s">
        <v>35</v>
      </c>
      <c r="B2908" s="33">
        <v>2018</v>
      </c>
      <c r="C2908" s="8" t="s">
        <v>20</v>
      </c>
      <c r="D2908" s="33">
        <v>30969.61</v>
      </c>
      <c r="E2908" s="34">
        <v>26871.86</v>
      </c>
      <c r="F2908" s="34">
        <v>182.41</v>
      </c>
      <c r="G2908" s="34">
        <v>309.19</v>
      </c>
      <c r="H2908" s="34">
        <v>33.85</v>
      </c>
    </row>
    <row r="2909" spans="1:8" x14ac:dyDescent="0.35">
      <c r="A2909" s="8" t="s">
        <v>30</v>
      </c>
      <c r="B2909" s="33">
        <v>2019</v>
      </c>
      <c r="C2909" s="8" t="s">
        <v>15</v>
      </c>
      <c r="D2909" s="33">
        <v>11245.19</v>
      </c>
      <c r="E2909" s="34">
        <v>12817.32</v>
      </c>
      <c r="F2909" s="34">
        <v>190.24</v>
      </c>
      <c r="G2909" s="34">
        <v>212.29</v>
      </c>
      <c r="H2909" s="34">
        <v>30.93</v>
      </c>
    </row>
    <row r="2910" spans="1:8" x14ac:dyDescent="0.35">
      <c r="A2910" s="8" t="s">
        <v>12</v>
      </c>
      <c r="B2910" s="33">
        <v>2021</v>
      </c>
      <c r="C2910" s="8" t="s">
        <v>13</v>
      </c>
      <c r="D2910" s="33">
        <v>21773.82</v>
      </c>
      <c r="E2910" s="34">
        <v>22089.4</v>
      </c>
      <c r="F2910" s="34">
        <v>160.01</v>
      </c>
      <c r="G2910" s="34">
        <v>1007.4</v>
      </c>
      <c r="H2910" s="34">
        <v>40.36</v>
      </c>
    </row>
    <row r="2911" spans="1:8" x14ac:dyDescent="0.35">
      <c r="A2911" s="8" t="s">
        <v>29</v>
      </c>
      <c r="B2911" s="33">
        <v>2020</v>
      </c>
      <c r="C2911" s="8" t="s">
        <v>9</v>
      </c>
      <c r="D2911" s="33">
        <v>2984.94</v>
      </c>
      <c r="E2911" s="34">
        <v>3563.83</v>
      </c>
      <c r="F2911" s="34">
        <v>50.14</v>
      </c>
      <c r="G2911" s="34">
        <v>222.68</v>
      </c>
      <c r="H2911" s="34">
        <v>57.48</v>
      </c>
    </row>
    <row r="2912" spans="1:8" x14ac:dyDescent="0.35">
      <c r="A2912" s="8" t="s">
        <v>23</v>
      </c>
      <c r="B2912" s="33">
        <v>2023</v>
      </c>
      <c r="C2912" s="8" t="s">
        <v>15</v>
      </c>
      <c r="D2912" s="33">
        <v>23393.81</v>
      </c>
      <c r="E2912" s="34">
        <v>22134.34</v>
      </c>
      <c r="F2912" s="34">
        <v>121.65</v>
      </c>
      <c r="G2912" s="34">
        <v>366.94</v>
      </c>
      <c r="H2912" s="34">
        <v>60.17</v>
      </c>
    </row>
    <row r="2913" spans="1:8" x14ac:dyDescent="0.35">
      <c r="A2913" s="8" t="s">
        <v>17</v>
      </c>
      <c r="B2913" s="33">
        <v>2020</v>
      </c>
      <c r="C2913" s="8" t="s">
        <v>9</v>
      </c>
      <c r="D2913" s="33">
        <v>21768.21</v>
      </c>
      <c r="E2913" s="34">
        <v>24559.58</v>
      </c>
      <c r="F2913" s="34">
        <v>119.84</v>
      </c>
      <c r="G2913" s="34">
        <v>1149.95</v>
      </c>
      <c r="H2913" s="34">
        <v>52.42</v>
      </c>
    </row>
    <row r="2914" spans="1:8" x14ac:dyDescent="0.35">
      <c r="A2914" s="8" t="s">
        <v>24</v>
      </c>
      <c r="B2914" s="33">
        <v>2019</v>
      </c>
      <c r="C2914" s="8" t="s">
        <v>9</v>
      </c>
      <c r="D2914" s="33">
        <v>14115.03</v>
      </c>
      <c r="E2914" s="34">
        <v>12633.9</v>
      </c>
      <c r="F2914" s="34">
        <v>76.400000000000006</v>
      </c>
      <c r="G2914" s="34">
        <v>1020.07</v>
      </c>
      <c r="H2914" s="34">
        <v>62.75</v>
      </c>
    </row>
    <row r="2915" spans="1:8" x14ac:dyDescent="0.35">
      <c r="A2915" s="8" t="s">
        <v>10</v>
      </c>
      <c r="B2915" s="33">
        <v>2024</v>
      </c>
      <c r="C2915" s="8" t="s">
        <v>25</v>
      </c>
      <c r="D2915" s="33">
        <v>39720.21</v>
      </c>
      <c r="E2915" s="34">
        <v>32793.5</v>
      </c>
      <c r="F2915" s="34">
        <v>80.34</v>
      </c>
      <c r="G2915" s="34">
        <v>70.16</v>
      </c>
      <c r="H2915" s="34">
        <v>57.59</v>
      </c>
    </row>
    <row r="2916" spans="1:8" x14ac:dyDescent="0.35">
      <c r="A2916" s="8" t="s">
        <v>26</v>
      </c>
      <c r="B2916" s="33">
        <v>2023</v>
      </c>
      <c r="C2916" s="8" t="s">
        <v>9</v>
      </c>
      <c r="D2916" s="33">
        <v>10079.68</v>
      </c>
      <c r="E2916" s="34">
        <v>11226.08</v>
      </c>
      <c r="F2916" s="34">
        <v>24.38</v>
      </c>
      <c r="G2916" s="34">
        <v>347.24</v>
      </c>
      <c r="H2916" s="34">
        <v>62.2</v>
      </c>
    </row>
    <row r="2917" spans="1:8" x14ac:dyDescent="0.35">
      <c r="A2917" s="8" t="s">
        <v>29</v>
      </c>
      <c r="B2917" s="33">
        <v>2024</v>
      </c>
      <c r="C2917" s="8" t="s">
        <v>11</v>
      </c>
      <c r="D2917" s="33">
        <v>26770.799999999999</v>
      </c>
      <c r="E2917" s="34">
        <v>31303.22</v>
      </c>
      <c r="F2917" s="34">
        <v>142.51</v>
      </c>
      <c r="G2917" s="34">
        <v>1320.6</v>
      </c>
      <c r="H2917" s="34">
        <v>62.78</v>
      </c>
    </row>
    <row r="2918" spans="1:8" x14ac:dyDescent="0.35">
      <c r="A2918" s="8" t="s">
        <v>32</v>
      </c>
      <c r="B2918" s="33">
        <v>2024</v>
      </c>
      <c r="C2918" s="8" t="s">
        <v>13</v>
      </c>
      <c r="D2918" s="33">
        <v>18679.54</v>
      </c>
      <c r="E2918" s="34">
        <v>17280.66</v>
      </c>
      <c r="F2918" s="34">
        <v>33.130000000000003</v>
      </c>
      <c r="G2918" s="34">
        <v>864.28</v>
      </c>
      <c r="H2918" s="34">
        <v>64.959999999999994</v>
      </c>
    </row>
    <row r="2919" spans="1:8" x14ac:dyDescent="0.35">
      <c r="A2919" s="8" t="s">
        <v>17</v>
      </c>
      <c r="B2919" s="33">
        <v>2021</v>
      </c>
      <c r="C2919" s="8" t="s">
        <v>13</v>
      </c>
      <c r="D2919" s="33">
        <v>44898.239999999998</v>
      </c>
      <c r="E2919" s="34">
        <v>41345.89</v>
      </c>
      <c r="F2919" s="34">
        <v>193.89</v>
      </c>
      <c r="G2919" s="34">
        <v>639.83000000000004</v>
      </c>
      <c r="H2919" s="34">
        <v>56.31</v>
      </c>
    </row>
    <row r="2920" spans="1:8" x14ac:dyDescent="0.35">
      <c r="A2920" s="8" t="s">
        <v>10</v>
      </c>
      <c r="B2920" s="33">
        <v>2019</v>
      </c>
      <c r="C2920" s="8" t="s">
        <v>15</v>
      </c>
      <c r="D2920" s="33">
        <v>44904.54</v>
      </c>
      <c r="E2920" s="34">
        <v>50060.19</v>
      </c>
      <c r="F2920" s="34">
        <v>121.06</v>
      </c>
      <c r="G2920" s="34">
        <v>190.31</v>
      </c>
      <c r="H2920" s="34">
        <v>31.5</v>
      </c>
    </row>
    <row r="2921" spans="1:8" x14ac:dyDescent="0.35">
      <c r="A2921" s="8" t="s">
        <v>21</v>
      </c>
      <c r="B2921" s="33">
        <v>2023</v>
      </c>
      <c r="C2921" s="8" t="s">
        <v>22</v>
      </c>
      <c r="D2921" s="33">
        <v>13719.21</v>
      </c>
      <c r="E2921" s="34">
        <v>13662.63</v>
      </c>
      <c r="F2921" s="34">
        <v>192.54</v>
      </c>
      <c r="G2921" s="34">
        <v>843.3</v>
      </c>
      <c r="H2921" s="34">
        <v>54.05</v>
      </c>
    </row>
    <row r="2922" spans="1:8" x14ac:dyDescent="0.35">
      <c r="A2922" s="8" t="s">
        <v>33</v>
      </c>
      <c r="B2922" s="33">
        <v>2020</v>
      </c>
      <c r="C2922" s="8" t="s">
        <v>11</v>
      </c>
      <c r="D2922" s="33">
        <v>22429.52</v>
      </c>
      <c r="E2922" s="34">
        <v>24304.86</v>
      </c>
      <c r="F2922" s="34">
        <v>130.66999999999999</v>
      </c>
      <c r="G2922" s="34">
        <v>1282.04</v>
      </c>
      <c r="H2922" s="34">
        <v>40.549999999999997</v>
      </c>
    </row>
    <row r="2923" spans="1:8" x14ac:dyDescent="0.35">
      <c r="A2923" s="8" t="s">
        <v>34</v>
      </c>
      <c r="B2923" s="33">
        <v>2023</v>
      </c>
      <c r="C2923" s="8" t="s">
        <v>11</v>
      </c>
      <c r="D2923" s="33">
        <v>36196.43</v>
      </c>
      <c r="E2923" s="34">
        <v>35330.42</v>
      </c>
      <c r="F2923" s="34">
        <v>165.71</v>
      </c>
      <c r="G2923" s="34">
        <v>1102.1600000000001</v>
      </c>
      <c r="H2923" s="34">
        <v>46.46</v>
      </c>
    </row>
    <row r="2924" spans="1:8" x14ac:dyDescent="0.35">
      <c r="A2924" s="8" t="s">
        <v>35</v>
      </c>
      <c r="B2924" s="33">
        <v>2024</v>
      </c>
      <c r="C2924" s="8" t="s">
        <v>13</v>
      </c>
      <c r="D2924" s="33">
        <v>10186.86</v>
      </c>
      <c r="E2924" s="34">
        <v>9369.44</v>
      </c>
      <c r="F2924" s="34">
        <v>89.42</v>
      </c>
      <c r="G2924" s="34">
        <v>848.93</v>
      </c>
      <c r="H2924" s="34">
        <v>54.29</v>
      </c>
    </row>
    <row r="2925" spans="1:8" x14ac:dyDescent="0.35">
      <c r="A2925" s="8" t="s">
        <v>28</v>
      </c>
      <c r="B2925" s="33">
        <v>2023</v>
      </c>
      <c r="C2925" s="8" t="s">
        <v>19</v>
      </c>
      <c r="D2925" s="33">
        <v>42665.31</v>
      </c>
      <c r="E2925" s="34">
        <v>36254.519999999997</v>
      </c>
      <c r="F2925" s="34">
        <v>153.62</v>
      </c>
      <c r="G2925" s="34">
        <v>1173.0999999999999</v>
      </c>
      <c r="H2925" s="34">
        <v>45.1</v>
      </c>
    </row>
    <row r="2926" spans="1:8" x14ac:dyDescent="0.35">
      <c r="A2926" s="8" t="s">
        <v>28</v>
      </c>
      <c r="B2926" s="33">
        <v>2024</v>
      </c>
      <c r="C2926" s="8" t="s">
        <v>20</v>
      </c>
      <c r="D2926" s="33">
        <v>8173.54</v>
      </c>
      <c r="E2926" s="34">
        <v>9680.5</v>
      </c>
      <c r="F2926" s="34">
        <v>115.17</v>
      </c>
      <c r="G2926" s="34">
        <v>1173.0899999999999</v>
      </c>
      <c r="H2926" s="34">
        <v>30.69</v>
      </c>
    </row>
    <row r="2927" spans="1:8" x14ac:dyDescent="0.35">
      <c r="A2927" s="8" t="s">
        <v>24</v>
      </c>
      <c r="B2927" s="33">
        <v>2018</v>
      </c>
      <c r="C2927" s="8" t="s">
        <v>9</v>
      </c>
      <c r="D2927" s="33">
        <v>1922.19</v>
      </c>
      <c r="E2927" s="34">
        <v>1992.64</v>
      </c>
      <c r="F2927" s="34">
        <v>148.91</v>
      </c>
      <c r="G2927" s="34">
        <v>1176.3499999999999</v>
      </c>
      <c r="H2927" s="34">
        <v>41.55</v>
      </c>
    </row>
    <row r="2928" spans="1:8" x14ac:dyDescent="0.35">
      <c r="A2928" s="8" t="s">
        <v>12</v>
      </c>
      <c r="B2928" s="33">
        <v>2018</v>
      </c>
      <c r="C2928" s="8" t="s">
        <v>9</v>
      </c>
      <c r="D2928" s="33">
        <v>32162.93</v>
      </c>
      <c r="E2928" s="34">
        <v>36128.03</v>
      </c>
      <c r="F2928" s="34">
        <v>156.94</v>
      </c>
      <c r="G2928" s="34">
        <v>112.58</v>
      </c>
      <c r="H2928" s="34">
        <v>63.84</v>
      </c>
    </row>
    <row r="2929" spans="1:8" x14ac:dyDescent="0.35">
      <c r="A2929" s="8" t="s">
        <v>31</v>
      </c>
      <c r="B2929" s="33">
        <v>2020</v>
      </c>
      <c r="C2929" s="8" t="s">
        <v>20</v>
      </c>
      <c r="D2929" s="33">
        <v>934.26</v>
      </c>
      <c r="E2929" s="34">
        <v>910.22</v>
      </c>
      <c r="F2929" s="34">
        <v>119.18</v>
      </c>
      <c r="G2929" s="34">
        <v>1364.54</v>
      </c>
      <c r="H2929" s="34">
        <v>62.13</v>
      </c>
    </row>
    <row r="2930" spans="1:8" x14ac:dyDescent="0.35">
      <c r="A2930" s="8" t="s">
        <v>29</v>
      </c>
      <c r="B2930" s="33">
        <v>2021</v>
      </c>
      <c r="C2930" s="8" t="s">
        <v>19</v>
      </c>
      <c r="D2930" s="33">
        <v>27162.59</v>
      </c>
      <c r="E2930" s="34">
        <v>28086.44</v>
      </c>
      <c r="F2930" s="34">
        <v>38.67</v>
      </c>
      <c r="G2930" s="34">
        <v>348.6</v>
      </c>
      <c r="H2930" s="34">
        <v>37.479999999999997</v>
      </c>
    </row>
    <row r="2931" spans="1:8" x14ac:dyDescent="0.35">
      <c r="A2931" s="8" t="s">
        <v>29</v>
      </c>
      <c r="B2931" s="33">
        <v>2024</v>
      </c>
      <c r="C2931" s="8" t="s">
        <v>22</v>
      </c>
      <c r="D2931" s="33">
        <v>49613.22</v>
      </c>
      <c r="E2931" s="34">
        <v>46843.72</v>
      </c>
      <c r="F2931" s="34">
        <v>26.81</v>
      </c>
      <c r="G2931" s="34">
        <v>1153.46</v>
      </c>
      <c r="H2931" s="34">
        <v>64.52</v>
      </c>
    </row>
    <row r="2932" spans="1:8" x14ac:dyDescent="0.35">
      <c r="A2932" s="8" t="s">
        <v>10</v>
      </c>
      <c r="B2932" s="33">
        <v>2018</v>
      </c>
      <c r="C2932" s="8" t="s">
        <v>25</v>
      </c>
      <c r="D2932" s="33">
        <v>26859.4</v>
      </c>
      <c r="E2932" s="34">
        <v>29195.08</v>
      </c>
      <c r="F2932" s="34">
        <v>25.05</v>
      </c>
      <c r="G2932" s="34">
        <v>359.62</v>
      </c>
      <c r="H2932" s="34">
        <v>67.849999999999994</v>
      </c>
    </row>
    <row r="2933" spans="1:8" x14ac:dyDescent="0.35">
      <c r="A2933" s="8" t="s">
        <v>33</v>
      </c>
      <c r="B2933" s="33">
        <v>2021</v>
      </c>
      <c r="C2933" s="8" t="s">
        <v>22</v>
      </c>
      <c r="D2933" s="33">
        <v>22320.32</v>
      </c>
      <c r="E2933" s="34">
        <v>20365.11</v>
      </c>
      <c r="F2933" s="34">
        <v>55.19</v>
      </c>
      <c r="G2933" s="34">
        <v>1067.05</v>
      </c>
      <c r="H2933" s="34">
        <v>52.08</v>
      </c>
    </row>
    <row r="2934" spans="1:8" x14ac:dyDescent="0.35">
      <c r="A2934" s="8" t="s">
        <v>21</v>
      </c>
      <c r="B2934" s="33">
        <v>2019</v>
      </c>
      <c r="C2934" s="8" t="s">
        <v>15</v>
      </c>
      <c r="D2934" s="33">
        <v>43418.37</v>
      </c>
      <c r="E2934" s="34">
        <v>41361.56</v>
      </c>
      <c r="F2934" s="34">
        <v>31.03</v>
      </c>
      <c r="G2934" s="34">
        <v>932.7</v>
      </c>
      <c r="H2934" s="34">
        <v>38.979999999999997</v>
      </c>
    </row>
    <row r="2935" spans="1:8" x14ac:dyDescent="0.35">
      <c r="A2935" s="8" t="s">
        <v>17</v>
      </c>
      <c r="B2935" s="33">
        <v>2020</v>
      </c>
      <c r="C2935" s="8" t="s">
        <v>13</v>
      </c>
      <c r="D2935" s="33">
        <v>45780.62</v>
      </c>
      <c r="E2935" s="34">
        <v>37679.379999999997</v>
      </c>
      <c r="F2935" s="34">
        <v>187.29</v>
      </c>
      <c r="G2935" s="34">
        <v>699.33</v>
      </c>
      <c r="H2935" s="34">
        <v>59.32</v>
      </c>
    </row>
    <row r="2936" spans="1:8" x14ac:dyDescent="0.35">
      <c r="A2936" s="8" t="s">
        <v>30</v>
      </c>
      <c r="B2936" s="33">
        <v>2021</v>
      </c>
      <c r="C2936" s="8" t="s">
        <v>20</v>
      </c>
      <c r="D2936" s="33">
        <v>9734.18</v>
      </c>
      <c r="E2936" s="34">
        <v>8780.23</v>
      </c>
      <c r="F2936" s="34">
        <v>108.76</v>
      </c>
      <c r="G2936" s="34">
        <v>58.47</v>
      </c>
      <c r="H2936" s="34">
        <v>37.92</v>
      </c>
    </row>
    <row r="2937" spans="1:8" x14ac:dyDescent="0.35">
      <c r="A2937" s="8" t="s">
        <v>18</v>
      </c>
      <c r="B2937" s="33">
        <v>2018</v>
      </c>
      <c r="C2937" s="8" t="s">
        <v>25</v>
      </c>
      <c r="D2937" s="33">
        <v>43243.64</v>
      </c>
      <c r="E2937" s="34">
        <v>49943.72</v>
      </c>
      <c r="F2937" s="34">
        <v>75.39</v>
      </c>
      <c r="G2937" s="34">
        <v>363.02</v>
      </c>
      <c r="H2937" s="34">
        <v>30.57</v>
      </c>
    </row>
    <row r="2938" spans="1:8" x14ac:dyDescent="0.35">
      <c r="A2938" s="8" t="s">
        <v>29</v>
      </c>
      <c r="B2938" s="33">
        <v>2024</v>
      </c>
      <c r="C2938" s="8" t="s">
        <v>22</v>
      </c>
      <c r="D2938" s="33">
        <v>44565.93</v>
      </c>
      <c r="E2938" s="34">
        <v>47755.8</v>
      </c>
      <c r="F2938" s="34">
        <v>72.83</v>
      </c>
      <c r="G2938" s="34">
        <v>1054.08</v>
      </c>
      <c r="H2938" s="34">
        <v>36.24</v>
      </c>
    </row>
    <row r="2939" spans="1:8" x14ac:dyDescent="0.35">
      <c r="A2939" s="8" t="s">
        <v>14</v>
      </c>
      <c r="B2939" s="33">
        <v>2021</v>
      </c>
      <c r="C2939" s="8" t="s">
        <v>9</v>
      </c>
      <c r="D2939" s="33">
        <v>25913.16</v>
      </c>
      <c r="E2939" s="34">
        <v>23194.87</v>
      </c>
      <c r="F2939" s="34">
        <v>38.130000000000003</v>
      </c>
      <c r="G2939" s="34">
        <v>334.68</v>
      </c>
      <c r="H2939" s="34">
        <v>61.31</v>
      </c>
    </row>
    <row r="2940" spans="1:8" x14ac:dyDescent="0.35">
      <c r="A2940" s="8" t="s">
        <v>16</v>
      </c>
      <c r="B2940" s="33">
        <v>2020</v>
      </c>
      <c r="C2940" s="8" t="s">
        <v>20</v>
      </c>
      <c r="D2940" s="33">
        <v>2481.46</v>
      </c>
      <c r="E2940" s="34">
        <v>2685.54</v>
      </c>
      <c r="F2940" s="34">
        <v>111.61</v>
      </c>
      <c r="G2940" s="34">
        <v>942.58</v>
      </c>
      <c r="H2940" s="34">
        <v>46.95</v>
      </c>
    </row>
    <row r="2941" spans="1:8" x14ac:dyDescent="0.35">
      <c r="A2941" s="8" t="s">
        <v>32</v>
      </c>
      <c r="B2941" s="33">
        <v>2019</v>
      </c>
      <c r="C2941" s="8" t="s">
        <v>19</v>
      </c>
      <c r="D2941" s="33">
        <v>42435.87</v>
      </c>
      <c r="E2941" s="34">
        <v>40886.9</v>
      </c>
      <c r="F2941" s="34">
        <v>78.010000000000005</v>
      </c>
      <c r="G2941" s="34">
        <v>720.74</v>
      </c>
      <c r="H2941" s="34">
        <v>54.51</v>
      </c>
    </row>
    <row r="2942" spans="1:8" x14ac:dyDescent="0.35">
      <c r="A2942" s="8" t="s">
        <v>16</v>
      </c>
      <c r="B2942" s="33">
        <v>2022</v>
      </c>
      <c r="C2942" s="8" t="s">
        <v>19</v>
      </c>
      <c r="D2942" s="33">
        <v>25569.5</v>
      </c>
      <c r="E2942" s="34">
        <v>25134.78</v>
      </c>
      <c r="F2942" s="34">
        <v>169.4</v>
      </c>
      <c r="G2942" s="34">
        <v>548.21</v>
      </c>
      <c r="H2942" s="34">
        <v>41.9</v>
      </c>
    </row>
    <row r="2943" spans="1:8" x14ac:dyDescent="0.35">
      <c r="A2943" s="8" t="s">
        <v>30</v>
      </c>
      <c r="B2943" s="33">
        <v>2020</v>
      </c>
      <c r="C2943" s="8" t="s">
        <v>11</v>
      </c>
      <c r="D2943" s="33">
        <v>7255.6</v>
      </c>
      <c r="E2943" s="34">
        <v>6461.96</v>
      </c>
      <c r="F2943" s="34">
        <v>199.92</v>
      </c>
      <c r="G2943" s="34">
        <v>1073.03</v>
      </c>
      <c r="H2943" s="34">
        <v>57.48</v>
      </c>
    </row>
    <row r="2944" spans="1:8" x14ac:dyDescent="0.35">
      <c r="A2944" s="8" t="s">
        <v>10</v>
      </c>
      <c r="B2944" s="33">
        <v>2023</v>
      </c>
      <c r="C2944" s="8" t="s">
        <v>15</v>
      </c>
      <c r="D2944" s="33">
        <v>32493.37</v>
      </c>
      <c r="E2944" s="34">
        <v>35980.75</v>
      </c>
      <c r="F2944" s="34">
        <v>160.15</v>
      </c>
      <c r="G2944" s="34">
        <v>622.32000000000005</v>
      </c>
      <c r="H2944" s="34">
        <v>36.15</v>
      </c>
    </row>
    <row r="2945" spans="1:8" x14ac:dyDescent="0.35">
      <c r="A2945" s="8" t="s">
        <v>27</v>
      </c>
      <c r="B2945" s="33">
        <v>2018</v>
      </c>
      <c r="C2945" s="8" t="s">
        <v>19</v>
      </c>
      <c r="D2945" s="33">
        <v>27104.73</v>
      </c>
      <c r="E2945" s="34">
        <v>31850.55</v>
      </c>
      <c r="F2945" s="34">
        <v>75.19</v>
      </c>
      <c r="G2945" s="34">
        <v>477.32</v>
      </c>
      <c r="H2945" s="34">
        <v>65.959999999999994</v>
      </c>
    </row>
    <row r="2946" spans="1:8" x14ac:dyDescent="0.35">
      <c r="A2946" s="8" t="s">
        <v>21</v>
      </c>
      <c r="B2946" s="33">
        <v>2022</v>
      </c>
      <c r="C2946" s="8" t="s">
        <v>11</v>
      </c>
      <c r="D2946" s="33">
        <v>30807.18</v>
      </c>
      <c r="E2946" s="34">
        <v>32697.62</v>
      </c>
      <c r="F2946" s="34">
        <v>40.46</v>
      </c>
      <c r="G2946" s="34">
        <v>162.26</v>
      </c>
      <c r="H2946" s="34">
        <v>42.31</v>
      </c>
    </row>
    <row r="2947" spans="1:8" x14ac:dyDescent="0.35">
      <c r="A2947" s="8" t="s">
        <v>8</v>
      </c>
      <c r="B2947" s="33">
        <v>2022</v>
      </c>
      <c r="C2947" s="8" t="s">
        <v>19</v>
      </c>
      <c r="D2947" s="33">
        <v>21556.95</v>
      </c>
      <c r="E2947" s="34">
        <v>17602.2</v>
      </c>
      <c r="F2947" s="34">
        <v>113.88</v>
      </c>
      <c r="G2947" s="34">
        <v>1306.53</v>
      </c>
      <c r="H2947" s="34">
        <v>58.27</v>
      </c>
    </row>
    <row r="2948" spans="1:8" x14ac:dyDescent="0.35">
      <c r="A2948" s="8" t="s">
        <v>8</v>
      </c>
      <c r="B2948" s="33">
        <v>2021</v>
      </c>
      <c r="C2948" s="8" t="s">
        <v>19</v>
      </c>
      <c r="D2948" s="33">
        <v>8916.92</v>
      </c>
      <c r="E2948" s="34">
        <v>9679.0400000000009</v>
      </c>
      <c r="F2948" s="34">
        <v>80.47</v>
      </c>
      <c r="G2948" s="34">
        <v>245.57</v>
      </c>
      <c r="H2948" s="34">
        <v>42.76</v>
      </c>
    </row>
    <row r="2949" spans="1:8" x14ac:dyDescent="0.35">
      <c r="A2949" s="8" t="s">
        <v>21</v>
      </c>
      <c r="B2949" s="33">
        <v>2020</v>
      </c>
      <c r="C2949" s="8" t="s">
        <v>22</v>
      </c>
      <c r="D2949" s="33">
        <v>6310.27</v>
      </c>
      <c r="E2949" s="34">
        <v>5512.32</v>
      </c>
      <c r="F2949" s="34">
        <v>172.04</v>
      </c>
      <c r="G2949" s="34">
        <v>552.69000000000005</v>
      </c>
      <c r="H2949" s="34">
        <v>35.53</v>
      </c>
    </row>
    <row r="2950" spans="1:8" x14ac:dyDescent="0.35">
      <c r="A2950" s="8" t="s">
        <v>31</v>
      </c>
      <c r="B2950" s="33">
        <v>2019</v>
      </c>
      <c r="C2950" s="8" t="s">
        <v>9</v>
      </c>
      <c r="D2950" s="33">
        <v>28520.18</v>
      </c>
      <c r="E2950" s="34">
        <v>33025.24</v>
      </c>
      <c r="F2950" s="34">
        <v>42.42</v>
      </c>
      <c r="G2950" s="34">
        <v>224.65</v>
      </c>
      <c r="H2950" s="34">
        <v>62.83</v>
      </c>
    </row>
    <row r="2951" spans="1:8" x14ac:dyDescent="0.35">
      <c r="A2951" s="8" t="s">
        <v>18</v>
      </c>
      <c r="B2951" s="33">
        <v>2023</v>
      </c>
      <c r="C2951" s="8" t="s">
        <v>22</v>
      </c>
      <c r="D2951" s="33">
        <v>17989.88</v>
      </c>
      <c r="E2951" s="34">
        <v>17023.509999999998</v>
      </c>
      <c r="F2951" s="34">
        <v>180.2</v>
      </c>
      <c r="G2951" s="34">
        <v>15.55</v>
      </c>
      <c r="H2951" s="34">
        <v>47.83</v>
      </c>
    </row>
    <row r="2952" spans="1:8" x14ac:dyDescent="0.35">
      <c r="A2952" s="8" t="s">
        <v>8</v>
      </c>
      <c r="B2952" s="33">
        <v>2024</v>
      </c>
      <c r="C2952" s="8" t="s">
        <v>11</v>
      </c>
      <c r="D2952" s="33">
        <v>25202.25</v>
      </c>
      <c r="E2952" s="34">
        <v>29278.35</v>
      </c>
      <c r="F2952" s="34">
        <v>176.6</v>
      </c>
      <c r="G2952" s="34">
        <v>667.61</v>
      </c>
      <c r="H2952" s="34">
        <v>65.37</v>
      </c>
    </row>
    <row r="2953" spans="1:8" x14ac:dyDescent="0.35">
      <c r="A2953" s="8" t="s">
        <v>29</v>
      </c>
      <c r="B2953" s="33">
        <v>2020</v>
      </c>
      <c r="C2953" s="8" t="s">
        <v>15</v>
      </c>
      <c r="D2953" s="33">
        <v>29670.36</v>
      </c>
      <c r="E2953" s="34">
        <v>33305.83</v>
      </c>
      <c r="F2953" s="34">
        <v>99.91</v>
      </c>
      <c r="G2953" s="34">
        <v>185.7</v>
      </c>
      <c r="H2953" s="34">
        <v>66.13</v>
      </c>
    </row>
    <row r="2954" spans="1:8" x14ac:dyDescent="0.35">
      <c r="A2954" s="8" t="s">
        <v>18</v>
      </c>
      <c r="B2954" s="33">
        <v>2023</v>
      </c>
      <c r="C2954" s="8" t="s">
        <v>25</v>
      </c>
      <c r="D2954" s="33">
        <v>7147.31</v>
      </c>
      <c r="E2954" s="34">
        <v>5759.76</v>
      </c>
      <c r="F2954" s="34">
        <v>194.18</v>
      </c>
      <c r="G2954" s="34">
        <v>879.39</v>
      </c>
      <c r="H2954" s="34">
        <v>63.85</v>
      </c>
    </row>
    <row r="2955" spans="1:8" x14ac:dyDescent="0.35">
      <c r="A2955" s="8" t="s">
        <v>26</v>
      </c>
      <c r="B2955" s="33">
        <v>2019</v>
      </c>
      <c r="C2955" s="8" t="s">
        <v>15</v>
      </c>
      <c r="D2955" s="33">
        <v>34055.32</v>
      </c>
      <c r="E2955" s="34">
        <v>38608.82</v>
      </c>
      <c r="F2955" s="34">
        <v>179.23</v>
      </c>
      <c r="G2955" s="34">
        <v>370.54</v>
      </c>
      <c r="H2955" s="34">
        <v>58.1</v>
      </c>
    </row>
    <row r="2956" spans="1:8" x14ac:dyDescent="0.35">
      <c r="A2956" s="8" t="s">
        <v>34</v>
      </c>
      <c r="B2956" s="33">
        <v>2019</v>
      </c>
      <c r="C2956" s="8" t="s">
        <v>20</v>
      </c>
      <c r="D2956" s="33">
        <v>7185.99</v>
      </c>
      <c r="E2956" s="34">
        <v>7264.93</v>
      </c>
      <c r="F2956" s="34">
        <v>76.95</v>
      </c>
      <c r="G2956" s="34">
        <v>263.38</v>
      </c>
      <c r="H2956" s="34">
        <v>53.93</v>
      </c>
    </row>
    <row r="2957" spans="1:8" x14ac:dyDescent="0.35">
      <c r="A2957" s="8" t="s">
        <v>34</v>
      </c>
      <c r="B2957" s="33">
        <v>2018</v>
      </c>
      <c r="C2957" s="8" t="s">
        <v>22</v>
      </c>
      <c r="D2957" s="33">
        <v>48859.360000000001</v>
      </c>
      <c r="E2957" s="34">
        <v>56724.15</v>
      </c>
      <c r="F2957" s="34">
        <v>187.14</v>
      </c>
      <c r="G2957" s="34">
        <v>1136.76</v>
      </c>
      <c r="H2957" s="34">
        <v>40.39</v>
      </c>
    </row>
    <row r="2958" spans="1:8" x14ac:dyDescent="0.35">
      <c r="A2958" s="8" t="s">
        <v>18</v>
      </c>
      <c r="B2958" s="33">
        <v>2023</v>
      </c>
      <c r="C2958" s="8" t="s">
        <v>13</v>
      </c>
      <c r="D2958" s="33">
        <v>35346.01</v>
      </c>
      <c r="E2958" s="34">
        <v>35164.239999999998</v>
      </c>
      <c r="F2958" s="34">
        <v>90.3</v>
      </c>
      <c r="G2958" s="34">
        <v>1377.34</v>
      </c>
      <c r="H2958" s="34">
        <v>38.369999999999997</v>
      </c>
    </row>
    <row r="2959" spans="1:8" x14ac:dyDescent="0.35">
      <c r="A2959" s="8" t="s">
        <v>14</v>
      </c>
      <c r="B2959" s="33">
        <v>2018</v>
      </c>
      <c r="C2959" s="8" t="s">
        <v>13</v>
      </c>
      <c r="D2959" s="33">
        <v>10007.19</v>
      </c>
      <c r="E2959" s="34">
        <v>9219.1200000000008</v>
      </c>
      <c r="F2959" s="34">
        <v>160.53</v>
      </c>
      <c r="G2959" s="34">
        <v>649.41999999999996</v>
      </c>
      <c r="H2959" s="34">
        <v>60.9</v>
      </c>
    </row>
    <row r="2960" spans="1:8" x14ac:dyDescent="0.35">
      <c r="A2960" s="8" t="s">
        <v>29</v>
      </c>
      <c r="B2960" s="33">
        <v>2021</v>
      </c>
      <c r="C2960" s="8" t="s">
        <v>15</v>
      </c>
      <c r="D2960" s="33">
        <v>29697.38</v>
      </c>
      <c r="E2960" s="34">
        <v>30150.49</v>
      </c>
      <c r="F2960" s="34">
        <v>82.29</v>
      </c>
      <c r="G2960" s="34">
        <v>501.97</v>
      </c>
      <c r="H2960" s="34">
        <v>67.3</v>
      </c>
    </row>
    <row r="2961" spans="1:8" x14ac:dyDescent="0.35">
      <c r="A2961" s="8" t="s">
        <v>30</v>
      </c>
      <c r="B2961" s="33">
        <v>2022</v>
      </c>
      <c r="C2961" s="8" t="s">
        <v>11</v>
      </c>
      <c r="D2961" s="33">
        <v>6200.24</v>
      </c>
      <c r="E2961" s="34">
        <v>5526.87</v>
      </c>
      <c r="F2961" s="34">
        <v>136.68</v>
      </c>
      <c r="G2961" s="34">
        <v>143.32</v>
      </c>
      <c r="H2961" s="34">
        <v>41.36</v>
      </c>
    </row>
    <row r="2962" spans="1:8" x14ac:dyDescent="0.35">
      <c r="A2962" s="8" t="s">
        <v>27</v>
      </c>
      <c r="B2962" s="33">
        <v>2022</v>
      </c>
      <c r="C2962" s="8" t="s">
        <v>9</v>
      </c>
      <c r="D2962" s="33">
        <v>16504.060000000001</v>
      </c>
      <c r="E2962" s="34">
        <v>19657.419999999998</v>
      </c>
      <c r="F2962" s="34">
        <v>94.68</v>
      </c>
      <c r="G2962" s="34">
        <v>399.1</v>
      </c>
      <c r="H2962" s="34">
        <v>48.13</v>
      </c>
    </row>
    <row r="2963" spans="1:8" x14ac:dyDescent="0.35">
      <c r="A2963" s="8" t="s">
        <v>31</v>
      </c>
      <c r="B2963" s="33">
        <v>2021</v>
      </c>
      <c r="C2963" s="8" t="s">
        <v>13</v>
      </c>
      <c r="D2963" s="33">
        <v>2843.54</v>
      </c>
      <c r="E2963" s="34">
        <v>2454.58</v>
      </c>
      <c r="F2963" s="34">
        <v>146.99</v>
      </c>
      <c r="G2963" s="34">
        <v>320.19</v>
      </c>
      <c r="H2963" s="34">
        <v>70</v>
      </c>
    </row>
    <row r="2964" spans="1:8" x14ac:dyDescent="0.35">
      <c r="A2964" s="8" t="s">
        <v>29</v>
      </c>
      <c r="B2964" s="33">
        <v>2020</v>
      </c>
      <c r="C2964" s="8" t="s">
        <v>22</v>
      </c>
      <c r="D2964" s="33">
        <v>48691.65</v>
      </c>
      <c r="E2964" s="34">
        <v>57588.73</v>
      </c>
      <c r="F2964" s="34">
        <v>185.46</v>
      </c>
      <c r="G2964" s="34">
        <v>882.71</v>
      </c>
      <c r="H2964" s="34">
        <v>67.930000000000007</v>
      </c>
    </row>
    <row r="2965" spans="1:8" x14ac:dyDescent="0.35">
      <c r="A2965" s="8" t="s">
        <v>28</v>
      </c>
      <c r="B2965" s="33">
        <v>2020</v>
      </c>
      <c r="C2965" s="8" t="s">
        <v>19</v>
      </c>
      <c r="D2965" s="33">
        <v>33631.629999999997</v>
      </c>
      <c r="E2965" s="34">
        <v>36002.75</v>
      </c>
      <c r="F2965" s="34">
        <v>113.46</v>
      </c>
      <c r="G2965" s="34">
        <v>120.13</v>
      </c>
      <c r="H2965" s="34">
        <v>69.010000000000005</v>
      </c>
    </row>
    <row r="2966" spans="1:8" x14ac:dyDescent="0.35">
      <c r="A2966" s="8" t="s">
        <v>26</v>
      </c>
      <c r="B2966" s="33">
        <v>2024</v>
      </c>
      <c r="C2966" s="8" t="s">
        <v>15</v>
      </c>
      <c r="D2966" s="33">
        <v>46185.83</v>
      </c>
      <c r="E2966" s="34">
        <v>39504.32</v>
      </c>
      <c r="F2966" s="34">
        <v>107.27</v>
      </c>
      <c r="G2966" s="34">
        <v>354.55</v>
      </c>
      <c r="H2966" s="34">
        <v>41.43</v>
      </c>
    </row>
    <row r="2967" spans="1:8" x14ac:dyDescent="0.35">
      <c r="A2967" s="8" t="s">
        <v>35</v>
      </c>
      <c r="B2967" s="33">
        <v>2018</v>
      </c>
      <c r="C2967" s="8" t="s">
        <v>22</v>
      </c>
      <c r="D2967" s="33">
        <v>21066.639999999999</v>
      </c>
      <c r="E2967" s="34">
        <v>24307.74</v>
      </c>
      <c r="F2967" s="34">
        <v>96.16</v>
      </c>
      <c r="G2967" s="34">
        <v>529.36</v>
      </c>
      <c r="H2967" s="34">
        <v>51.53</v>
      </c>
    </row>
    <row r="2968" spans="1:8" x14ac:dyDescent="0.35">
      <c r="A2968" s="8" t="s">
        <v>32</v>
      </c>
      <c r="B2968" s="33">
        <v>2021</v>
      </c>
      <c r="C2968" s="8" t="s">
        <v>20</v>
      </c>
      <c r="D2968" s="33">
        <v>2674.74</v>
      </c>
      <c r="E2968" s="34">
        <v>2299.71</v>
      </c>
      <c r="F2968" s="34">
        <v>187.96</v>
      </c>
      <c r="G2968" s="34">
        <v>203.4</v>
      </c>
      <c r="H2968" s="34">
        <v>68.36</v>
      </c>
    </row>
    <row r="2969" spans="1:8" x14ac:dyDescent="0.35">
      <c r="A2969" s="8" t="s">
        <v>14</v>
      </c>
      <c r="B2969" s="33">
        <v>2019</v>
      </c>
      <c r="C2969" s="8" t="s">
        <v>20</v>
      </c>
      <c r="D2969" s="33">
        <v>27982</v>
      </c>
      <c r="E2969" s="34">
        <v>32084.97</v>
      </c>
      <c r="F2969" s="34">
        <v>178.54</v>
      </c>
      <c r="G2969" s="34">
        <v>1146.48</v>
      </c>
      <c r="H2969" s="34">
        <v>65.81</v>
      </c>
    </row>
    <row r="2970" spans="1:8" x14ac:dyDescent="0.35">
      <c r="A2970" s="8" t="s">
        <v>33</v>
      </c>
      <c r="B2970" s="33">
        <v>2021</v>
      </c>
      <c r="C2970" s="8" t="s">
        <v>13</v>
      </c>
      <c r="D2970" s="33">
        <v>33623.86</v>
      </c>
      <c r="E2970" s="34">
        <v>33512.379999999997</v>
      </c>
      <c r="F2970" s="34">
        <v>174.02</v>
      </c>
      <c r="G2970" s="34">
        <v>1153.75</v>
      </c>
      <c r="H2970" s="34">
        <v>66.489999999999995</v>
      </c>
    </row>
    <row r="2971" spans="1:8" x14ac:dyDescent="0.35">
      <c r="A2971" s="8" t="s">
        <v>12</v>
      </c>
      <c r="B2971" s="33">
        <v>2021</v>
      </c>
      <c r="C2971" s="8" t="s">
        <v>13</v>
      </c>
      <c r="D2971" s="33">
        <v>24941.91</v>
      </c>
      <c r="E2971" s="34">
        <v>20249.38</v>
      </c>
      <c r="F2971" s="34">
        <v>158.91</v>
      </c>
      <c r="G2971" s="34">
        <v>933.58</v>
      </c>
      <c r="H2971" s="34">
        <v>53.39</v>
      </c>
    </row>
    <row r="2972" spans="1:8" x14ac:dyDescent="0.35">
      <c r="A2972" s="8" t="s">
        <v>8</v>
      </c>
      <c r="B2972" s="33">
        <v>2021</v>
      </c>
      <c r="C2972" s="8" t="s">
        <v>15</v>
      </c>
      <c r="D2972" s="33">
        <v>12405.33</v>
      </c>
      <c r="E2972" s="34">
        <v>13142.13</v>
      </c>
      <c r="F2972" s="34">
        <v>59.4</v>
      </c>
      <c r="G2972" s="34">
        <v>1239.9000000000001</v>
      </c>
      <c r="H2972" s="34">
        <v>42.12</v>
      </c>
    </row>
    <row r="2973" spans="1:8" x14ac:dyDescent="0.35">
      <c r="A2973" s="8" t="s">
        <v>35</v>
      </c>
      <c r="B2973" s="33">
        <v>2019</v>
      </c>
      <c r="C2973" s="8" t="s">
        <v>13</v>
      </c>
      <c r="D2973" s="33">
        <v>45237.82</v>
      </c>
      <c r="E2973" s="34">
        <v>49190.19</v>
      </c>
      <c r="F2973" s="34">
        <v>33.78</v>
      </c>
      <c r="G2973" s="34">
        <v>226.82</v>
      </c>
      <c r="H2973" s="34">
        <v>45.35</v>
      </c>
    </row>
    <row r="2974" spans="1:8" x14ac:dyDescent="0.35">
      <c r="A2974" s="8" t="s">
        <v>31</v>
      </c>
      <c r="B2974" s="33">
        <v>2023</v>
      </c>
      <c r="C2974" s="8" t="s">
        <v>15</v>
      </c>
      <c r="D2974" s="33">
        <v>20826.12</v>
      </c>
      <c r="E2974" s="34">
        <v>20816.3</v>
      </c>
      <c r="F2974" s="34">
        <v>136.16</v>
      </c>
      <c r="G2974" s="34">
        <v>989.19</v>
      </c>
      <c r="H2974" s="34">
        <v>31.86</v>
      </c>
    </row>
    <row r="2975" spans="1:8" x14ac:dyDescent="0.35">
      <c r="A2975" s="8" t="s">
        <v>26</v>
      </c>
      <c r="B2975" s="33">
        <v>2021</v>
      </c>
      <c r="C2975" s="8" t="s">
        <v>22</v>
      </c>
      <c r="D2975" s="33">
        <v>8944.2000000000007</v>
      </c>
      <c r="E2975" s="34">
        <v>9404.59</v>
      </c>
      <c r="F2975" s="34">
        <v>48.78</v>
      </c>
      <c r="G2975" s="34">
        <v>372.45</v>
      </c>
      <c r="H2975" s="34">
        <v>36.020000000000003</v>
      </c>
    </row>
    <row r="2976" spans="1:8" x14ac:dyDescent="0.35">
      <c r="A2976" s="8" t="s">
        <v>12</v>
      </c>
      <c r="B2976" s="33">
        <v>2019</v>
      </c>
      <c r="C2976" s="8" t="s">
        <v>20</v>
      </c>
      <c r="D2976" s="33">
        <v>32296.3</v>
      </c>
      <c r="E2976" s="34">
        <v>37517.449999999997</v>
      </c>
      <c r="F2976" s="34">
        <v>56.59</v>
      </c>
      <c r="G2976" s="34">
        <v>943.81</v>
      </c>
      <c r="H2976" s="34">
        <v>30.58</v>
      </c>
    </row>
    <row r="2977" spans="1:8" x14ac:dyDescent="0.35">
      <c r="A2977" s="8" t="s">
        <v>14</v>
      </c>
      <c r="B2977" s="33">
        <v>2018</v>
      </c>
      <c r="C2977" s="8" t="s">
        <v>15</v>
      </c>
      <c r="D2977" s="33">
        <v>48063.97</v>
      </c>
      <c r="E2977" s="34">
        <v>39293.839999999997</v>
      </c>
      <c r="F2977" s="34">
        <v>86.51</v>
      </c>
      <c r="G2977" s="34">
        <v>1376.28</v>
      </c>
      <c r="H2977" s="34">
        <v>49.59</v>
      </c>
    </row>
    <row r="2978" spans="1:8" x14ac:dyDescent="0.35">
      <c r="A2978" s="8" t="s">
        <v>12</v>
      </c>
      <c r="B2978" s="33">
        <v>2021</v>
      </c>
      <c r="C2978" s="8" t="s">
        <v>13</v>
      </c>
      <c r="D2978" s="33">
        <v>33109.800000000003</v>
      </c>
      <c r="E2978" s="34">
        <v>32144.58</v>
      </c>
      <c r="F2978" s="34">
        <v>58.24</v>
      </c>
      <c r="G2978" s="34">
        <v>861.14</v>
      </c>
      <c r="H2978" s="34">
        <v>66.56</v>
      </c>
    </row>
    <row r="2979" spans="1:8" x14ac:dyDescent="0.35">
      <c r="A2979" s="8" t="s">
        <v>32</v>
      </c>
      <c r="B2979" s="33">
        <v>2018</v>
      </c>
      <c r="C2979" s="8" t="s">
        <v>15</v>
      </c>
      <c r="D2979" s="33">
        <v>6120.34</v>
      </c>
      <c r="E2979" s="34">
        <v>5373.61</v>
      </c>
      <c r="F2979" s="34">
        <v>83.65</v>
      </c>
      <c r="G2979" s="34">
        <v>134.84</v>
      </c>
      <c r="H2979" s="34">
        <v>41.75</v>
      </c>
    </row>
    <row r="2980" spans="1:8" x14ac:dyDescent="0.35">
      <c r="A2980" s="8" t="s">
        <v>10</v>
      </c>
      <c r="B2980" s="33">
        <v>2023</v>
      </c>
      <c r="C2980" s="8" t="s">
        <v>13</v>
      </c>
      <c r="D2980" s="33">
        <v>35731.26</v>
      </c>
      <c r="E2980" s="34">
        <v>35463.589999999997</v>
      </c>
      <c r="F2980" s="34">
        <v>57.22</v>
      </c>
      <c r="G2980" s="34">
        <v>1027.3599999999999</v>
      </c>
      <c r="H2980" s="34">
        <v>69.06</v>
      </c>
    </row>
    <row r="2981" spans="1:8" x14ac:dyDescent="0.35">
      <c r="A2981" s="8" t="s">
        <v>21</v>
      </c>
      <c r="B2981" s="33">
        <v>2019</v>
      </c>
      <c r="C2981" s="8" t="s">
        <v>20</v>
      </c>
      <c r="D2981" s="33">
        <v>23127.16</v>
      </c>
      <c r="E2981" s="34">
        <v>21575.07</v>
      </c>
      <c r="F2981" s="34">
        <v>29.74</v>
      </c>
      <c r="G2981" s="34">
        <v>670.3</v>
      </c>
      <c r="H2981" s="34">
        <v>50.02</v>
      </c>
    </row>
    <row r="2982" spans="1:8" x14ac:dyDescent="0.35">
      <c r="A2982" s="8" t="s">
        <v>34</v>
      </c>
      <c r="B2982" s="33">
        <v>2019</v>
      </c>
      <c r="C2982" s="8" t="s">
        <v>20</v>
      </c>
      <c r="D2982" s="33">
        <v>7977.2</v>
      </c>
      <c r="E2982" s="34">
        <v>9115.08</v>
      </c>
      <c r="F2982" s="34">
        <v>29.66</v>
      </c>
      <c r="G2982" s="34">
        <v>920.91</v>
      </c>
      <c r="H2982" s="34">
        <v>40.43</v>
      </c>
    </row>
    <row r="2983" spans="1:8" x14ac:dyDescent="0.35">
      <c r="A2983" s="8" t="s">
        <v>17</v>
      </c>
      <c r="B2983" s="33">
        <v>2024</v>
      </c>
      <c r="C2983" s="8" t="s">
        <v>22</v>
      </c>
      <c r="D2983" s="33">
        <v>27479.16</v>
      </c>
      <c r="E2983" s="34">
        <v>26256.31</v>
      </c>
      <c r="F2983" s="34">
        <v>114.44</v>
      </c>
      <c r="G2983" s="34">
        <v>1205.01</v>
      </c>
      <c r="H2983" s="34">
        <v>31.89</v>
      </c>
    </row>
    <row r="2984" spans="1:8" x14ac:dyDescent="0.35">
      <c r="A2984" s="8" t="s">
        <v>14</v>
      </c>
      <c r="B2984" s="33">
        <v>2023</v>
      </c>
      <c r="C2984" s="8" t="s">
        <v>11</v>
      </c>
      <c r="D2984" s="33">
        <v>8866.77</v>
      </c>
      <c r="E2984" s="34">
        <v>9231.98</v>
      </c>
      <c r="F2984" s="34">
        <v>29.46</v>
      </c>
      <c r="G2984" s="34">
        <v>138.08000000000001</v>
      </c>
      <c r="H2984" s="34">
        <v>61.23</v>
      </c>
    </row>
    <row r="2985" spans="1:8" x14ac:dyDescent="0.35">
      <c r="A2985" s="8" t="s">
        <v>34</v>
      </c>
      <c r="B2985" s="33">
        <v>2024</v>
      </c>
      <c r="C2985" s="8" t="s">
        <v>13</v>
      </c>
      <c r="D2985" s="33">
        <v>18881.04</v>
      </c>
      <c r="E2985" s="34">
        <v>15728.72</v>
      </c>
      <c r="F2985" s="34">
        <v>192.86</v>
      </c>
      <c r="G2985" s="34">
        <v>716.36</v>
      </c>
      <c r="H2985" s="34">
        <v>57.52</v>
      </c>
    </row>
    <row r="2986" spans="1:8" x14ac:dyDescent="0.35">
      <c r="A2986" s="8" t="s">
        <v>26</v>
      </c>
      <c r="B2986" s="33">
        <v>2021</v>
      </c>
      <c r="C2986" s="8" t="s">
        <v>20</v>
      </c>
      <c r="D2986" s="33">
        <v>10519.7</v>
      </c>
      <c r="E2986" s="34">
        <v>11552.04</v>
      </c>
      <c r="F2986" s="34">
        <v>86.94</v>
      </c>
      <c r="G2986" s="34">
        <v>1290.4100000000001</v>
      </c>
      <c r="H2986" s="34">
        <v>40.94</v>
      </c>
    </row>
    <row r="2987" spans="1:8" x14ac:dyDescent="0.35">
      <c r="A2987" s="8" t="s">
        <v>34</v>
      </c>
      <c r="B2987" s="33">
        <v>2022</v>
      </c>
      <c r="C2987" s="8" t="s">
        <v>11</v>
      </c>
      <c r="D2987" s="33">
        <v>31479.34</v>
      </c>
      <c r="E2987" s="34">
        <v>31546.7</v>
      </c>
      <c r="F2987" s="34">
        <v>150.02000000000001</v>
      </c>
      <c r="G2987" s="34">
        <v>1004.63</v>
      </c>
      <c r="H2987" s="34">
        <v>68.209999999999994</v>
      </c>
    </row>
    <row r="2988" spans="1:8" x14ac:dyDescent="0.35">
      <c r="A2988" s="8" t="s">
        <v>12</v>
      </c>
      <c r="B2988" s="33">
        <v>2024</v>
      </c>
      <c r="C2988" s="8" t="s">
        <v>25</v>
      </c>
      <c r="D2988" s="33">
        <v>24173.46</v>
      </c>
      <c r="E2988" s="34">
        <v>26831.34</v>
      </c>
      <c r="F2988" s="34">
        <v>149.30000000000001</v>
      </c>
      <c r="G2988" s="34">
        <v>1128.76</v>
      </c>
      <c r="H2988" s="34">
        <v>45.82</v>
      </c>
    </row>
    <row r="2989" spans="1:8" x14ac:dyDescent="0.35">
      <c r="A2989" s="8" t="s">
        <v>29</v>
      </c>
      <c r="B2989" s="33">
        <v>2020</v>
      </c>
      <c r="C2989" s="8" t="s">
        <v>19</v>
      </c>
      <c r="D2989" s="33">
        <v>40293.17</v>
      </c>
      <c r="E2989" s="34">
        <v>33000.050000000003</v>
      </c>
      <c r="F2989" s="34">
        <v>157.18</v>
      </c>
      <c r="G2989" s="34">
        <v>92.35</v>
      </c>
      <c r="H2989" s="34">
        <v>52.47</v>
      </c>
    </row>
    <row r="2990" spans="1:8" x14ac:dyDescent="0.35">
      <c r="A2990" s="8" t="s">
        <v>34</v>
      </c>
      <c r="B2990" s="33">
        <v>2019</v>
      </c>
      <c r="C2990" s="8" t="s">
        <v>11</v>
      </c>
      <c r="D2990" s="33">
        <v>36788.400000000001</v>
      </c>
      <c r="E2990" s="34">
        <v>31170.63</v>
      </c>
      <c r="F2990" s="34">
        <v>173.62</v>
      </c>
      <c r="G2990" s="34">
        <v>1071.79</v>
      </c>
      <c r="H2990" s="34">
        <v>40.130000000000003</v>
      </c>
    </row>
    <row r="2991" spans="1:8" x14ac:dyDescent="0.35">
      <c r="A2991" s="8" t="s">
        <v>10</v>
      </c>
      <c r="B2991" s="33">
        <v>2020</v>
      </c>
      <c r="C2991" s="8" t="s">
        <v>9</v>
      </c>
      <c r="D2991" s="33">
        <v>31399.46</v>
      </c>
      <c r="E2991" s="34">
        <v>29429.68</v>
      </c>
      <c r="F2991" s="34">
        <v>184.81</v>
      </c>
      <c r="G2991" s="34">
        <v>1186.48</v>
      </c>
      <c r="H2991" s="34">
        <v>36.39</v>
      </c>
    </row>
    <row r="2992" spans="1:8" x14ac:dyDescent="0.35">
      <c r="A2992" s="8" t="s">
        <v>27</v>
      </c>
      <c r="B2992" s="33">
        <v>2024</v>
      </c>
      <c r="C2992" s="8" t="s">
        <v>13</v>
      </c>
      <c r="D2992" s="33">
        <v>12250.67</v>
      </c>
      <c r="E2992" s="34">
        <v>14096.2</v>
      </c>
      <c r="F2992" s="34">
        <v>167.43</v>
      </c>
      <c r="G2992" s="34">
        <v>278.51</v>
      </c>
      <c r="H2992" s="34">
        <v>32.25</v>
      </c>
    </row>
    <row r="2993" spans="1:8" x14ac:dyDescent="0.35">
      <c r="A2993" s="8" t="s">
        <v>16</v>
      </c>
      <c r="B2993" s="33">
        <v>2020</v>
      </c>
      <c r="C2993" s="8" t="s">
        <v>11</v>
      </c>
      <c r="D2993" s="33">
        <v>47406.66</v>
      </c>
      <c r="E2993" s="34">
        <v>53491.73</v>
      </c>
      <c r="F2993" s="34">
        <v>71.599999999999994</v>
      </c>
      <c r="G2993" s="34">
        <v>1360.3</v>
      </c>
      <c r="H2993" s="34">
        <v>56.77</v>
      </c>
    </row>
    <row r="2994" spans="1:8" x14ac:dyDescent="0.35">
      <c r="A2994" s="8" t="s">
        <v>29</v>
      </c>
      <c r="B2994" s="33">
        <v>2021</v>
      </c>
      <c r="C2994" s="8" t="s">
        <v>11</v>
      </c>
      <c r="D2994" s="33">
        <v>10710.2</v>
      </c>
      <c r="E2994" s="34">
        <v>10415.56</v>
      </c>
      <c r="F2994" s="34">
        <v>94.92</v>
      </c>
      <c r="G2994" s="34">
        <v>1374.43</v>
      </c>
      <c r="H2994" s="34">
        <v>59.31</v>
      </c>
    </row>
    <row r="2995" spans="1:8" x14ac:dyDescent="0.35">
      <c r="A2995" s="8" t="s">
        <v>30</v>
      </c>
      <c r="B2995" s="33">
        <v>2021</v>
      </c>
      <c r="C2995" s="8" t="s">
        <v>20</v>
      </c>
      <c r="D2995" s="33">
        <v>34105.56</v>
      </c>
      <c r="E2995" s="34">
        <v>30801.599999999999</v>
      </c>
      <c r="F2995" s="34">
        <v>119.78</v>
      </c>
      <c r="G2995" s="34">
        <v>659.98</v>
      </c>
      <c r="H2995" s="34">
        <v>34.53</v>
      </c>
    </row>
    <row r="2996" spans="1:8" x14ac:dyDescent="0.35">
      <c r="A2996" s="8" t="s">
        <v>14</v>
      </c>
      <c r="B2996" s="33">
        <v>2022</v>
      </c>
      <c r="C2996" s="8" t="s">
        <v>19</v>
      </c>
      <c r="D2996" s="33">
        <v>24035.89</v>
      </c>
      <c r="E2996" s="34">
        <v>24015.47</v>
      </c>
      <c r="F2996" s="34">
        <v>63.73</v>
      </c>
      <c r="G2996" s="34">
        <v>272.60000000000002</v>
      </c>
      <c r="H2996" s="34">
        <v>52.7</v>
      </c>
    </row>
    <row r="2997" spans="1:8" x14ac:dyDescent="0.35">
      <c r="A2997" s="8" t="s">
        <v>26</v>
      </c>
      <c r="B2997" s="33">
        <v>2023</v>
      </c>
      <c r="C2997" s="8" t="s">
        <v>11</v>
      </c>
      <c r="D2997" s="33">
        <v>10507.84</v>
      </c>
      <c r="E2997" s="34">
        <v>12067.43</v>
      </c>
      <c r="F2997" s="34">
        <v>24.39</v>
      </c>
      <c r="G2997" s="34">
        <v>348.6</v>
      </c>
      <c r="H2997" s="34">
        <v>41</v>
      </c>
    </row>
    <row r="2998" spans="1:8" x14ac:dyDescent="0.35">
      <c r="A2998" s="8" t="s">
        <v>30</v>
      </c>
      <c r="B2998" s="33">
        <v>2024</v>
      </c>
      <c r="C2998" s="8" t="s">
        <v>13</v>
      </c>
      <c r="D2998" s="33">
        <v>35501.26</v>
      </c>
      <c r="E2998" s="34">
        <v>37451.089999999997</v>
      </c>
      <c r="F2998" s="34">
        <v>113.41</v>
      </c>
      <c r="G2998" s="34">
        <v>839.1</v>
      </c>
      <c r="H2998" s="34">
        <v>36.130000000000003</v>
      </c>
    </row>
    <row r="2999" spans="1:8" x14ac:dyDescent="0.35">
      <c r="A2999" s="8" t="s">
        <v>16</v>
      </c>
      <c r="B2999" s="33">
        <v>2023</v>
      </c>
      <c r="C2999" s="8" t="s">
        <v>19</v>
      </c>
      <c r="D2999" s="33">
        <v>31682.22</v>
      </c>
      <c r="E2999" s="34">
        <v>34419.230000000003</v>
      </c>
      <c r="F2999" s="34">
        <v>125.04</v>
      </c>
      <c r="G2999" s="34">
        <v>515.79</v>
      </c>
      <c r="H2999" s="34">
        <v>67.23</v>
      </c>
    </row>
    <row r="3000" spans="1:8" x14ac:dyDescent="0.35">
      <c r="A3000" s="8" t="s">
        <v>12</v>
      </c>
      <c r="B3000" s="33">
        <v>2019</v>
      </c>
      <c r="C3000" s="8" t="s">
        <v>11</v>
      </c>
      <c r="D3000" s="33">
        <v>18780.16</v>
      </c>
      <c r="E3000" s="34">
        <v>17208.3</v>
      </c>
      <c r="F3000" s="34">
        <v>174.68</v>
      </c>
      <c r="G3000" s="34">
        <v>708.17</v>
      </c>
      <c r="H3000" s="34">
        <v>42.37</v>
      </c>
    </row>
    <row r="3001" spans="1:8" x14ac:dyDescent="0.35">
      <c r="A3001" s="8" t="s">
        <v>30</v>
      </c>
      <c r="B3001" s="33">
        <v>2024</v>
      </c>
      <c r="C3001" s="8" t="s">
        <v>19</v>
      </c>
      <c r="D3001" s="33">
        <v>28795.119999999999</v>
      </c>
      <c r="E3001" s="34">
        <v>30722.18</v>
      </c>
      <c r="F3001" s="34">
        <v>28.34</v>
      </c>
      <c r="G3001" s="34">
        <v>1105.68</v>
      </c>
      <c r="H3001" s="34">
        <v>47.06</v>
      </c>
    </row>
    <row r="3002" spans="1:8" x14ac:dyDescent="0.35">
      <c r="A3002" s="8" t="s">
        <v>28</v>
      </c>
      <c r="B3002" s="33">
        <v>2018</v>
      </c>
      <c r="C3002" s="8" t="s">
        <v>20</v>
      </c>
      <c r="D3002" s="33">
        <v>6350.33</v>
      </c>
      <c r="E3002" s="34">
        <v>7015.94</v>
      </c>
      <c r="F3002" s="34">
        <v>36.53</v>
      </c>
      <c r="G3002" s="34">
        <v>34.01</v>
      </c>
      <c r="H3002" s="34">
        <v>32.75</v>
      </c>
    </row>
    <row r="3003" spans="1:8" x14ac:dyDescent="0.35">
      <c r="A3003" s="8" t="s">
        <v>33</v>
      </c>
      <c r="B3003" s="33">
        <v>2020</v>
      </c>
      <c r="C3003" s="8" t="s">
        <v>15</v>
      </c>
      <c r="D3003" s="33">
        <v>49280.34</v>
      </c>
      <c r="E3003" s="34">
        <v>44077.42</v>
      </c>
      <c r="F3003" s="34">
        <v>70.19</v>
      </c>
      <c r="G3003" s="34">
        <v>250.81</v>
      </c>
      <c r="H3003" s="34">
        <v>66.239999999999995</v>
      </c>
    </row>
    <row r="3004" spans="1:8" x14ac:dyDescent="0.35">
      <c r="A3004" s="8" t="s">
        <v>16</v>
      </c>
      <c r="B3004" s="33">
        <v>2019</v>
      </c>
      <c r="C3004" s="8" t="s">
        <v>15</v>
      </c>
      <c r="D3004" s="33">
        <v>16912.95</v>
      </c>
      <c r="E3004" s="34">
        <v>16797.060000000001</v>
      </c>
      <c r="F3004" s="34">
        <v>184.47</v>
      </c>
      <c r="G3004" s="34">
        <v>285.97000000000003</v>
      </c>
      <c r="H3004" s="34">
        <v>44.24</v>
      </c>
    </row>
    <row r="3005" spans="1:8" x14ac:dyDescent="0.35">
      <c r="A3005" s="8" t="s">
        <v>14</v>
      </c>
      <c r="B3005" s="33">
        <v>2023</v>
      </c>
      <c r="C3005" s="8" t="s">
        <v>22</v>
      </c>
      <c r="D3005" s="33">
        <v>49544.47</v>
      </c>
      <c r="E3005" s="34">
        <v>53191.19</v>
      </c>
      <c r="F3005" s="34">
        <v>22.54</v>
      </c>
      <c r="G3005" s="34">
        <v>791.14</v>
      </c>
      <c r="H3005" s="34">
        <v>64.930000000000007</v>
      </c>
    </row>
    <row r="3006" spans="1:8" x14ac:dyDescent="0.35">
      <c r="A3006" s="8" t="s">
        <v>33</v>
      </c>
      <c r="B3006" s="33">
        <v>2024</v>
      </c>
      <c r="C3006" s="8" t="s">
        <v>25</v>
      </c>
      <c r="D3006" s="33">
        <v>6164.64</v>
      </c>
      <c r="E3006" s="34">
        <v>6301.18</v>
      </c>
      <c r="F3006" s="34">
        <v>141.44</v>
      </c>
      <c r="G3006" s="34">
        <v>1346.58</v>
      </c>
      <c r="H3006" s="34">
        <v>54.48</v>
      </c>
    </row>
    <row r="3007" spans="1:8" x14ac:dyDescent="0.35">
      <c r="A3007" s="8" t="s">
        <v>23</v>
      </c>
      <c r="B3007" s="33">
        <v>2023</v>
      </c>
      <c r="C3007" s="8" t="s">
        <v>11</v>
      </c>
      <c r="D3007" s="33">
        <v>17583.7</v>
      </c>
      <c r="E3007" s="34">
        <v>14602.34</v>
      </c>
      <c r="F3007" s="34">
        <v>83.05</v>
      </c>
      <c r="G3007" s="34">
        <v>685.5</v>
      </c>
      <c r="H3007" s="34">
        <v>44.63</v>
      </c>
    </row>
    <row r="3008" spans="1:8" x14ac:dyDescent="0.35">
      <c r="A3008" s="8" t="s">
        <v>33</v>
      </c>
      <c r="B3008" s="33">
        <v>2024</v>
      </c>
      <c r="C3008" s="8" t="s">
        <v>13</v>
      </c>
      <c r="D3008" s="33">
        <v>39583.18</v>
      </c>
      <c r="E3008" s="34">
        <v>43098.3</v>
      </c>
      <c r="F3008" s="34">
        <v>112.77</v>
      </c>
      <c r="G3008" s="34">
        <v>991.16</v>
      </c>
      <c r="H3008" s="34">
        <v>63.82</v>
      </c>
    </row>
    <row r="3009" spans="1:8" x14ac:dyDescent="0.35">
      <c r="A3009" s="8" t="s">
        <v>24</v>
      </c>
      <c r="B3009" s="33">
        <v>2024</v>
      </c>
      <c r="C3009" s="8" t="s">
        <v>19</v>
      </c>
      <c r="D3009" s="33">
        <v>19152.45</v>
      </c>
      <c r="E3009" s="34">
        <v>15679.6</v>
      </c>
      <c r="F3009" s="34">
        <v>136.22999999999999</v>
      </c>
      <c r="G3009" s="34">
        <v>179.83</v>
      </c>
      <c r="H3009" s="34">
        <v>47.56</v>
      </c>
    </row>
    <row r="3010" spans="1:8" x14ac:dyDescent="0.35">
      <c r="A3010" s="8" t="s">
        <v>21</v>
      </c>
      <c r="B3010" s="33">
        <v>2020</v>
      </c>
      <c r="C3010" s="8" t="s">
        <v>25</v>
      </c>
      <c r="D3010" s="33">
        <v>24305.31</v>
      </c>
      <c r="E3010" s="34">
        <v>24948</v>
      </c>
      <c r="F3010" s="34">
        <v>122.76</v>
      </c>
      <c r="G3010" s="34">
        <v>131.83000000000001</v>
      </c>
      <c r="H3010" s="34">
        <v>41.26</v>
      </c>
    </row>
    <row r="3011" spans="1:8" x14ac:dyDescent="0.35">
      <c r="A3011" s="8" t="s">
        <v>23</v>
      </c>
      <c r="B3011" s="33">
        <v>2023</v>
      </c>
      <c r="C3011" s="8" t="s">
        <v>25</v>
      </c>
      <c r="D3011" s="33">
        <v>43549.61</v>
      </c>
      <c r="E3011" s="34">
        <v>39176.19</v>
      </c>
      <c r="F3011" s="34">
        <v>122.33</v>
      </c>
      <c r="G3011" s="34">
        <v>1110.6099999999999</v>
      </c>
      <c r="H3011" s="34">
        <v>38.380000000000003</v>
      </c>
    </row>
    <row r="3012" spans="1:8" x14ac:dyDescent="0.35">
      <c r="A3012" s="8" t="s">
        <v>24</v>
      </c>
      <c r="B3012" s="33">
        <v>2021</v>
      </c>
      <c r="C3012" s="8" t="s">
        <v>25</v>
      </c>
      <c r="D3012" s="33">
        <v>18752.86</v>
      </c>
      <c r="E3012" s="34">
        <v>18157.59</v>
      </c>
      <c r="F3012" s="34">
        <v>34.369999999999997</v>
      </c>
      <c r="G3012" s="34">
        <v>687.19</v>
      </c>
      <c r="H3012" s="34">
        <v>34.82</v>
      </c>
    </row>
    <row r="3013" spans="1:8" x14ac:dyDescent="0.35">
      <c r="A3013" s="8" t="s">
        <v>34</v>
      </c>
      <c r="B3013" s="33">
        <v>2022</v>
      </c>
      <c r="C3013" s="8" t="s">
        <v>13</v>
      </c>
      <c r="D3013" s="33">
        <v>39056.71</v>
      </c>
      <c r="E3013" s="34">
        <v>46470.62</v>
      </c>
      <c r="F3013" s="34">
        <v>94.79</v>
      </c>
      <c r="G3013" s="34">
        <v>1292.74</v>
      </c>
      <c r="H3013" s="34">
        <v>65.38</v>
      </c>
    </row>
    <row r="3014" spans="1:8" x14ac:dyDescent="0.35">
      <c r="A3014" s="8" t="s">
        <v>31</v>
      </c>
      <c r="B3014" s="33">
        <v>2019</v>
      </c>
      <c r="C3014" s="8" t="s">
        <v>20</v>
      </c>
      <c r="D3014" s="33">
        <v>13212.92</v>
      </c>
      <c r="E3014" s="34">
        <v>14761.67</v>
      </c>
      <c r="F3014" s="34">
        <v>84.85</v>
      </c>
      <c r="G3014" s="34">
        <v>1127.6199999999999</v>
      </c>
      <c r="H3014" s="34">
        <v>36.090000000000003</v>
      </c>
    </row>
    <row r="3015" spans="1:8" x14ac:dyDescent="0.35">
      <c r="A3015" s="8" t="s">
        <v>10</v>
      </c>
      <c r="B3015" s="33">
        <v>2022</v>
      </c>
      <c r="C3015" s="8" t="s">
        <v>20</v>
      </c>
      <c r="D3015" s="33">
        <v>12214.35</v>
      </c>
      <c r="E3015" s="34">
        <v>12612.64</v>
      </c>
      <c r="F3015" s="34">
        <v>69.67</v>
      </c>
      <c r="G3015" s="34">
        <v>393.64</v>
      </c>
      <c r="H3015" s="34">
        <v>35.74</v>
      </c>
    </row>
    <row r="3016" spans="1:8" x14ac:dyDescent="0.35">
      <c r="A3016" s="8" t="s">
        <v>14</v>
      </c>
      <c r="B3016" s="33">
        <v>2024</v>
      </c>
      <c r="C3016" s="8" t="s">
        <v>19</v>
      </c>
      <c r="D3016" s="33">
        <v>19377.14</v>
      </c>
      <c r="E3016" s="34">
        <v>21240.560000000001</v>
      </c>
      <c r="F3016" s="34">
        <v>42.61</v>
      </c>
      <c r="G3016" s="34">
        <v>624.77</v>
      </c>
      <c r="H3016" s="34">
        <v>33.299999999999997</v>
      </c>
    </row>
    <row r="3017" spans="1:8" x14ac:dyDescent="0.35">
      <c r="A3017" s="8" t="s">
        <v>31</v>
      </c>
      <c r="B3017" s="33">
        <v>2024</v>
      </c>
      <c r="C3017" s="8" t="s">
        <v>22</v>
      </c>
      <c r="D3017" s="33">
        <v>28618.26</v>
      </c>
      <c r="E3017" s="34">
        <v>32690.25</v>
      </c>
      <c r="F3017" s="34">
        <v>167.11</v>
      </c>
      <c r="G3017" s="34">
        <v>956.93</v>
      </c>
      <c r="H3017" s="34">
        <v>59.78</v>
      </c>
    </row>
    <row r="3018" spans="1:8" x14ac:dyDescent="0.35">
      <c r="A3018" s="8" t="s">
        <v>30</v>
      </c>
      <c r="B3018" s="33">
        <v>2021</v>
      </c>
      <c r="C3018" s="8" t="s">
        <v>11</v>
      </c>
      <c r="D3018" s="33">
        <v>24849.69</v>
      </c>
      <c r="E3018" s="34">
        <v>27043.72</v>
      </c>
      <c r="F3018" s="34">
        <v>132.5</v>
      </c>
      <c r="G3018" s="34">
        <v>882.12</v>
      </c>
      <c r="H3018" s="34">
        <v>31.9</v>
      </c>
    </row>
    <row r="3019" spans="1:8" x14ac:dyDescent="0.35">
      <c r="A3019" s="8" t="s">
        <v>14</v>
      </c>
      <c r="B3019" s="33">
        <v>2019</v>
      </c>
      <c r="C3019" s="8" t="s">
        <v>20</v>
      </c>
      <c r="D3019" s="33">
        <v>37869.32</v>
      </c>
      <c r="E3019" s="34">
        <v>35912.22</v>
      </c>
      <c r="F3019" s="34">
        <v>110.44</v>
      </c>
      <c r="G3019" s="34">
        <v>345.33</v>
      </c>
      <c r="H3019" s="34">
        <v>30.04</v>
      </c>
    </row>
    <row r="3020" spans="1:8" x14ac:dyDescent="0.35">
      <c r="A3020" s="8" t="s">
        <v>18</v>
      </c>
      <c r="B3020" s="33">
        <v>2018</v>
      </c>
      <c r="C3020" s="8" t="s">
        <v>11</v>
      </c>
      <c r="D3020" s="33">
        <v>16509.39</v>
      </c>
      <c r="E3020" s="34">
        <v>17572.509999999998</v>
      </c>
      <c r="F3020" s="34">
        <v>24.01</v>
      </c>
      <c r="G3020" s="34">
        <v>893.33</v>
      </c>
      <c r="H3020" s="34">
        <v>62.24</v>
      </c>
    </row>
    <row r="3021" spans="1:8" x14ac:dyDescent="0.35">
      <c r="A3021" s="8" t="s">
        <v>8</v>
      </c>
      <c r="B3021" s="33">
        <v>2018</v>
      </c>
      <c r="C3021" s="8" t="s">
        <v>13</v>
      </c>
      <c r="D3021" s="33">
        <v>31983.919999999998</v>
      </c>
      <c r="E3021" s="34">
        <v>26673.23</v>
      </c>
      <c r="F3021" s="34">
        <v>189.9</v>
      </c>
      <c r="G3021" s="34">
        <v>951.51</v>
      </c>
      <c r="H3021" s="34">
        <v>56.81</v>
      </c>
    </row>
    <row r="3022" spans="1:8" x14ac:dyDescent="0.35">
      <c r="A3022" s="8" t="s">
        <v>30</v>
      </c>
      <c r="B3022" s="33">
        <v>2020</v>
      </c>
      <c r="C3022" s="8" t="s">
        <v>20</v>
      </c>
      <c r="D3022" s="33">
        <v>41944.46</v>
      </c>
      <c r="E3022" s="34">
        <v>44101.79</v>
      </c>
      <c r="F3022" s="34">
        <v>197.72</v>
      </c>
      <c r="G3022" s="34">
        <v>1039.46</v>
      </c>
      <c r="H3022" s="34">
        <v>64.12</v>
      </c>
    </row>
    <row r="3023" spans="1:8" x14ac:dyDescent="0.35">
      <c r="A3023" s="8" t="s">
        <v>16</v>
      </c>
      <c r="B3023" s="33">
        <v>2018</v>
      </c>
      <c r="C3023" s="8" t="s">
        <v>25</v>
      </c>
      <c r="D3023" s="33">
        <v>27317.9</v>
      </c>
      <c r="E3023" s="34">
        <v>27416.93</v>
      </c>
      <c r="F3023" s="34">
        <v>97.26</v>
      </c>
      <c r="G3023" s="34">
        <v>168.05</v>
      </c>
      <c r="H3023" s="34">
        <v>69.5</v>
      </c>
    </row>
    <row r="3024" spans="1:8" x14ac:dyDescent="0.35">
      <c r="A3024" s="8" t="s">
        <v>14</v>
      </c>
      <c r="B3024" s="33">
        <v>2021</v>
      </c>
      <c r="C3024" s="8" t="s">
        <v>9</v>
      </c>
      <c r="D3024" s="33">
        <v>16272.92</v>
      </c>
      <c r="E3024" s="34">
        <v>13871.08</v>
      </c>
      <c r="F3024" s="34">
        <v>68.44</v>
      </c>
      <c r="G3024" s="34">
        <v>834.8</v>
      </c>
      <c r="H3024" s="34">
        <v>47.68</v>
      </c>
    </row>
    <row r="3025" spans="1:8" x14ac:dyDescent="0.35">
      <c r="A3025" s="8" t="s">
        <v>29</v>
      </c>
      <c r="B3025" s="33">
        <v>2019</v>
      </c>
      <c r="C3025" s="8" t="s">
        <v>11</v>
      </c>
      <c r="D3025" s="33">
        <v>18165.75</v>
      </c>
      <c r="E3025" s="34">
        <v>20967</v>
      </c>
      <c r="F3025" s="34">
        <v>117.95</v>
      </c>
      <c r="G3025" s="34">
        <v>720.22</v>
      </c>
      <c r="H3025" s="34">
        <v>47.99</v>
      </c>
    </row>
    <row r="3026" spans="1:8" x14ac:dyDescent="0.35">
      <c r="A3026" s="8" t="s">
        <v>17</v>
      </c>
      <c r="B3026" s="33">
        <v>2018</v>
      </c>
      <c r="C3026" s="8" t="s">
        <v>13</v>
      </c>
      <c r="D3026" s="33">
        <v>49651.71</v>
      </c>
      <c r="E3026" s="34">
        <v>45493.82</v>
      </c>
      <c r="F3026" s="34">
        <v>128.16</v>
      </c>
      <c r="G3026" s="34">
        <v>539.92999999999995</v>
      </c>
      <c r="H3026" s="34">
        <v>57.2</v>
      </c>
    </row>
    <row r="3027" spans="1:8" x14ac:dyDescent="0.35">
      <c r="A3027" s="8" t="s">
        <v>21</v>
      </c>
      <c r="B3027" s="33">
        <v>2021</v>
      </c>
      <c r="C3027" s="8" t="s">
        <v>11</v>
      </c>
      <c r="D3027" s="33">
        <v>25968.3</v>
      </c>
      <c r="E3027" s="34">
        <v>28645.91</v>
      </c>
      <c r="F3027" s="34">
        <v>122.03</v>
      </c>
      <c r="G3027" s="34">
        <v>954.54</v>
      </c>
      <c r="H3027" s="34">
        <v>33.04</v>
      </c>
    </row>
    <row r="3028" spans="1:8" x14ac:dyDescent="0.35">
      <c r="A3028" s="8" t="s">
        <v>29</v>
      </c>
      <c r="B3028" s="33">
        <v>2022</v>
      </c>
      <c r="C3028" s="8" t="s">
        <v>25</v>
      </c>
      <c r="D3028" s="33">
        <v>4975.04</v>
      </c>
      <c r="E3028" s="34">
        <v>4138.17</v>
      </c>
      <c r="F3028" s="34">
        <v>69.22</v>
      </c>
      <c r="G3028" s="34">
        <v>234.27</v>
      </c>
      <c r="H3028" s="34">
        <v>30.36</v>
      </c>
    </row>
    <row r="3029" spans="1:8" x14ac:dyDescent="0.35">
      <c r="A3029" s="8" t="s">
        <v>18</v>
      </c>
      <c r="B3029" s="33">
        <v>2023</v>
      </c>
      <c r="C3029" s="8" t="s">
        <v>25</v>
      </c>
      <c r="D3029" s="33">
        <v>16276.69</v>
      </c>
      <c r="E3029" s="34">
        <v>16703.509999999998</v>
      </c>
      <c r="F3029" s="34">
        <v>183.68</v>
      </c>
      <c r="G3029" s="34">
        <v>1011.68</v>
      </c>
      <c r="H3029" s="34">
        <v>55.11</v>
      </c>
    </row>
    <row r="3030" spans="1:8" x14ac:dyDescent="0.35">
      <c r="A3030" s="8" t="s">
        <v>16</v>
      </c>
      <c r="B3030" s="33">
        <v>2020</v>
      </c>
      <c r="C3030" s="8" t="s">
        <v>15</v>
      </c>
      <c r="D3030" s="33">
        <v>39838.370000000003</v>
      </c>
      <c r="E3030" s="34">
        <v>40364.980000000003</v>
      </c>
      <c r="F3030" s="34">
        <v>123.76</v>
      </c>
      <c r="G3030" s="34">
        <v>1347.18</v>
      </c>
      <c r="H3030" s="34">
        <v>37.25</v>
      </c>
    </row>
    <row r="3031" spans="1:8" x14ac:dyDescent="0.35">
      <c r="A3031" s="8" t="s">
        <v>16</v>
      </c>
      <c r="B3031" s="33">
        <v>2024</v>
      </c>
      <c r="C3031" s="8" t="s">
        <v>11</v>
      </c>
      <c r="D3031" s="33">
        <v>16319.38</v>
      </c>
      <c r="E3031" s="34">
        <v>16600.71</v>
      </c>
      <c r="F3031" s="34">
        <v>155.21</v>
      </c>
      <c r="G3031" s="34">
        <v>123.64</v>
      </c>
      <c r="H3031" s="34">
        <v>69.59</v>
      </c>
    </row>
    <row r="3032" spans="1:8" x14ac:dyDescent="0.35">
      <c r="A3032" s="8" t="s">
        <v>16</v>
      </c>
      <c r="B3032" s="33">
        <v>2024</v>
      </c>
      <c r="C3032" s="8" t="s">
        <v>25</v>
      </c>
      <c r="D3032" s="33">
        <v>13490.82</v>
      </c>
      <c r="E3032" s="34">
        <v>10997.21</v>
      </c>
      <c r="F3032" s="34">
        <v>48.18</v>
      </c>
      <c r="G3032" s="34">
        <v>45.98</v>
      </c>
      <c r="H3032" s="34">
        <v>42.32</v>
      </c>
    </row>
    <row r="3033" spans="1:8" x14ac:dyDescent="0.35">
      <c r="A3033" s="8" t="s">
        <v>34</v>
      </c>
      <c r="B3033" s="33">
        <v>2018</v>
      </c>
      <c r="C3033" s="8" t="s">
        <v>15</v>
      </c>
      <c r="D3033" s="33">
        <v>11960.04</v>
      </c>
      <c r="E3033" s="34">
        <v>13749.13</v>
      </c>
      <c r="F3033" s="34">
        <v>109.81</v>
      </c>
      <c r="G3033" s="34">
        <v>877.79</v>
      </c>
      <c r="H3033" s="34">
        <v>36.53</v>
      </c>
    </row>
    <row r="3034" spans="1:8" x14ac:dyDescent="0.35">
      <c r="A3034" s="8" t="s">
        <v>17</v>
      </c>
      <c r="B3034" s="33">
        <v>2024</v>
      </c>
      <c r="C3034" s="8" t="s">
        <v>13</v>
      </c>
      <c r="D3034" s="33">
        <v>9885.2800000000007</v>
      </c>
      <c r="E3034" s="34">
        <v>10090</v>
      </c>
      <c r="F3034" s="34">
        <v>193.59</v>
      </c>
      <c r="G3034" s="34">
        <v>155.88999999999999</v>
      </c>
      <c r="H3034" s="34">
        <v>34.049999999999997</v>
      </c>
    </row>
    <row r="3035" spans="1:8" x14ac:dyDescent="0.35">
      <c r="A3035" s="8" t="s">
        <v>35</v>
      </c>
      <c r="B3035" s="33">
        <v>2019</v>
      </c>
      <c r="C3035" s="8" t="s">
        <v>25</v>
      </c>
      <c r="D3035" s="33">
        <v>8716</v>
      </c>
      <c r="E3035" s="34">
        <v>9644.6299999999992</v>
      </c>
      <c r="F3035" s="34">
        <v>72.92</v>
      </c>
      <c r="G3035" s="34">
        <v>179.8</v>
      </c>
      <c r="H3035" s="34">
        <v>65.89</v>
      </c>
    </row>
    <row r="3036" spans="1:8" x14ac:dyDescent="0.35">
      <c r="A3036" s="8" t="s">
        <v>28</v>
      </c>
      <c r="B3036" s="33">
        <v>2020</v>
      </c>
      <c r="C3036" s="8" t="s">
        <v>20</v>
      </c>
      <c r="D3036" s="33">
        <v>22751.56</v>
      </c>
      <c r="E3036" s="34">
        <v>25813.94</v>
      </c>
      <c r="F3036" s="34">
        <v>111.67</v>
      </c>
      <c r="G3036" s="34">
        <v>510.56</v>
      </c>
      <c r="H3036" s="34">
        <v>42.3</v>
      </c>
    </row>
    <row r="3037" spans="1:8" x14ac:dyDescent="0.35">
      <c r="A3037" s="8" t="s">
        <v>21</v>
      </c>
      <c r="B3037" s="33">
        <v>2022</v>
      </c>
      <c r="C3037" s="8" t="s">
        <v>20</v>
      </c>
      <c r="D3037" s="33">
        <v>37858.74</v>
      </c>
      <c r="E3037" s="34">
        <v>34972.42</v>
      </c>
      <c r="F3037" s="34">
        <v>78.05</v>
      </c>
      <c r="G3037" s="34">
        <v>486.42</v>
      </c>
      <c r="H3037" s="34">
        <v>64.67</v>
      </c>
    </row>
    <row r="3038" spans="1:8" x14ac:dyDescent="0.35">
      <c r="A3038" s="8" t="s">
        <v>35</v>
      </c>
      <c r="B3038" s="33">
        <v>2022</v>
      </c>
      <c r="C3038" s="8" t="s">
        <v>20</v>
      </c>
      <c r="D3038" s="33">
        <v>29974.31</v>
      </c>
      <c r="E3038" s="34">
        <v>32496.03</v>
      </c>
      <c r="F3038" s="34">
        <v>65.290000000000006</v>
      </c>
      <c r="G3038" s="34">
        <v>1100.6300000000001</v>
      </c>
      <c r="H3038" s="34">
        <v>60.6</v>
      </c>
    </row>
    <row r="3039" spans="1:8" x14ac:dyDescent="0.35">
      <c r="A3039" s="8" t="s">
        <v>21</v>
      </c>
      <c r="B3039" s="33">
        <v>2023</v>
      </c>
      <c r="C3039" s="8" t="s">
        <v>20</v>
      </c>
      <c r="D3039" s="33">
        <v>20302.189999999999</v>
      </c>
      <c r="E3039" s="34">
        <v>20223.89</v>
      </c>
      <c r="F3039" s="34">
        <v>185.02</v>
      </c>
      <c r="G3039" s="34">
        <v>232.09</v>
      </c>
      <c r="H3039" s="34">
        <v>40.56</v>
      </c>
    </row>
    <row r="3040" spans="1:8" x14ac:dyDescent="0.35">
      <c r="A3040" s="8" t="s">
        <v>18</v>
      </c>
      <c r="B3040" s="33">
        <v>2022</v>
      </c>
      <c r="C3040" s="8" t="s">
        <v>22</v>
      </c>
      <c r="D3040" s="33">
        <v>49337.57</v>
      </c>
      <c r="E3040" s="34">
        <v>42934.92</v>
      </c>
      <c r="F3040" s="34">
        <v>103.54</v>
      </c>
      <c r="G3040" s="34">
        <v>482.65</v>
      </c>
      <c r="H3040" s="34">
        <v>32.020000000000003</v>
      </c>
    </row>
    <row r="3041" spans="1:8" x14ac:dyDescent="0.35">
      <c r="A3041" s="8" t="s">
        <v>28</v>
      </c>
      <c r="B3041" s="33">
        <v>2023</v>
      </c>
      <c r="C3041" s="8" t="s">
        <v>25</v>
      </c>
      <c r="D3041" s="33">
        <v>47373.36</v>
      </c>
      <c r="E3041" s="34">
        <v>55692.26</v>
      </c>
      <c r="F3041" s="34">
        <v>129.24</v>
      </c>
      <c r="G3041" s="34">
        <v>1101.3</v>
      </c>
      <c r="H3041" s="34">
        <v>45.11</v>
      </c>
    </row>
    <row r="3042" spans="1:8" x14ac:dyDescent="0.35">
      <c r="A3042" s="8" t="s">
        <v>24</v>
      </c>
      <c r="B3042" s="33">
        <v>2019</v>
      </c>
      <c r="C3042" s="8" t="s">
        <v>25</v>
      </c>
      <c r="D3042" s="33">
        <v>41505.08</v>
      </c>
      <c r="E3042" s="34">
        <v>33845.07</v>
      </c>
      <c r="F3042" s="34">
        <v>112.04</v>
      </c>
      <c r="G3042" s="34">
        <v>280.11</v>
      </c>
      <c r="H3042" s="34">
        <v>67.47</v>
      </c>
    </row>
    <row r="3043" spans="1:8" x14ac:dyDescent="0.35">
      <c r="A3043" s="8" t="s">
        <v>21</v>
      </c>
      <c r="B3043" s="33">
        <v>2018</v>
      </c>
      <c r="C3043" s="8" t="s">
        <v>15</v>
      </c>
      <c r="D3043" s="33">
        <v>45114.16</v>
      </c>
      <c r="E3043" s="34">
        <v>44709.61</v>
      </c>
      <c r="F3043" s="34">
        <v>188.62</v>
      </c>
      <c r="G3043" s="34">
        <v>319.85000000000002</v>
      </c>
      <c r="H3043" s="34">
        <v>63.53</v>
      </c>
    </row>
    <row r="3044" spans="1:8" x14ac:dyDescent="0.35">
      <c r="A3044" s="8" t="s">
        <v>35</v>
      </c>
      <c r="B3044" s="33">
        <v>2022</v>
      </c>
      <c r="C3044" s="8" t="s">
        <v>15</v>
      </c>
      <c r="D3044" s="33">
        <v>3762.04</v>
      </c>
      <c r="E3044" s="34">
        <v>3618.29</v>
      </c>
      <c r="F3044" s="34">
        <v>27.4</v>
      </c>
      <c r="G3044" s="34">
        <v>996.2</v>
      </c>
      <c r="H3044" s="34">
        <v>39.89</v>
      </c>
    </row>
    <row r="3045" spans="1:8" x14ac:dyDescent="0.35">
      <c r="A3045" s="8" t="s">
        <v>18</v>
      </c>
      <c r="B3045" s="33">
        <v>2021</v>
      </c>
      <c r="C3045" s="8" t="s">
        <v>13</v>
      </c>
      <c r="D3045" s="33">
        <v>5891.72</v>
      </c>
      <c r="E3045" s="34">
        <v>4807.38</v>
      </c>
      <c r="F3045" s="34">
        <v>190.78</v>
      </c>
      <c r="G3045" s="34">
        <v>290.39</v>
      </c>
      <c r="H3045" s="34">
        <v>31.74</v>
      </c>
    </row>
    <row r="3046" spans="1:8" x14ac:dyDescent="0.35">
      <c r="A3046" s="8" t="s">
        <v>31</v>
      </c>
      <c r="B3046" s="33">
        <v>2018</v>
      </c>
      <c r="C3046" s="8" t="s">
        <v>22</v>
      </c>
      <c r="D3046" s="33">
        <v>35181.49</v>
      </c>
      <c r="E3046" s="34">
        <v>38177.300000000003</v>
      </c>
      <c r="F3046" s="34">
        <v>179.61</v>
      </c>
      <c r="G3046" s="34">
        <v>1179.74</v>
      </c>
      <c r="H3046" s="34">
        <v>50.88</v>
      </c>
    </row>
    <row r="3047" spans="1:8" x14ac:dyDescent="0.35">
      <c r="A3047" s="8" t="s">
        <v>12</v>
      </c>
      <c r="B3047" s="33">
        <v>2023</v>
      </c>
      <c r="C3047" s="8" t="s">
        <v>15</v>
      </c>
      <c r="D3047" s="33">
        <v>21340.53</v>
      </c>
      <c r="E3047" s="34">
        <v>18787.62</v>
      </c>
      <c r="F3047" s="34">
        <v>120.91</v>
      </c>
      <c r="G3047" s="34">
        <v>1203.98</v>
      </c>
      <c r="H3047" s="34">
        <v>44.27</v>
      </c>
    </row>
    <row r="3048" spans="1:8" x14ac:dyDescent="0.35">
      <c r="A3048" s="8" t="s">
        <v>24</v>
      </c>
      <c r="B3048" s="33">
        <v>2019</v>
      </c>
      <c r="C3048" s="8" t="s">
        <v>22</v>
      </c>
      <c r="D3048" s="33">
        <v>34377.17</v>
      </c>
      <c r="E3048" s="34">
        <v>29072.21</v>
      </c>
      <c r="F3048" s="34">
        <v>140.08000000000001</v>
      </c>
      <c r="G3048" s="34">
        <v>984.11</v>
      </c>
      <c r="H3048" s="34">
        <v>58.6</v>
      </c>
    </row>
    <row r="3049" spans="1:8" x14ac:dyDescent="0.35">
      <c r="A3049" s="8" t="s">
        <v>21</v>
      </c>
      <c r="B3049" s="33">
        <v>2019</v>
      </c>
      <c r="C3049" s="8" t="s">
        <v>20</v>
      </c>
      <c r="D3049" s="33">
        <v>11916.64</v>
      </c>
      <c r="E3049" s="34">
        <v>13349.45</v>
      </c>
      <c r="F3049" s="34">
        <v>62.28</v>
      </c>
      <c r="G3049" s="34">
        <v>928.96</v>
      </c>
      <c r="H3049" s="34">
        <v>43.96</v>
      </c>
    </row>
    <row r="3050" spans="1:8" x14ac:dyDescent="0.35">
      <c r="A3050" s="8" t="s">
        <v>33</v>
      </c>
      <c r="B3050" s="33">
        <v>2024</v>
      </c>
      <c r="C3050" s="8" t="s">
        <v>19</v>
      </c>
      <c r="D3050" s="33">
        <v>6094.39</v>
      </c>
      <c r="E3050" s="34">
        <v>6039.23</v>
      </c>
      <c r="F3050" s="34">
        <v>81.14</v>
      </c>
      <c r="G3050" s="34">
        <v>1340.57</v>
      </c>
      <c r="H3050" s="34">
        <v>31.16</v>
      </c>
    </row>
    <row r="3051" spans="1:8" x14ac:dyDescent="0.35">
      <c r="A3051" s="8" t="s">
        <v>28</v>
      </c>
      <c r="B3051" s="33">
        <v>2021</v>
      </c>
      <c r="C3051" s="8" t="s">
        <v>9</v>
      </c>
      <c r="D3051" s="33">
        <v>45815.53</v>
      </c>
      <c r="E3051" s="34">
        <v>37369.25</v>
      </c>
      <c r="F3051" s="34">
        <v>120.55</v>
      </c>
      <c r="G3051" s="34">
        <v>836.54</v>
      </c>
      <c r="H3051" s="34">
        <v>61.31</v>
      </c>
    </row>
    <row r="3052" spans="1:8" x14ac:dyDescent="0.35">
      <c r="A3052" s="8" t="s">
        <v>33</v>
      </c>
      <c r="B3052" s="33">
        <v>2024</v>
      </c>
      <c r="C3052" s="8" t="s">
        <v>11</v>
      </c>
      <c r="D3052" s="33">
        <v>35196.99</v>
      </c>
      <c r="E3052" s="34">
        <v>41710.61</v>
      </c>
      <c r="F3052" s="34">
        <v>40.340000000000003</v>
      </c>
      <c r="G3052" s="34">
        <v>1186.18</v>
      </c>
      <c r="H3052" s="34">
        <v>56.37</v>
      </c>
    </row>
    <row r="3053" spans="1:8" x14ac:dyDescent="0.35">
      <c r="A3053" s="8" t="s">
        <v>10</v>
      </c>
      <c r="B3053" s="33">
        <v>2019</v>
      </c>
      <c r="C3053" s="8" t="s">
        <v>9</v>
      </c>
      <c r="D3053" s="33">
        <v>15082.95</v>
      </c>
      <c r="E3053" s="34">
        <v>15797.78</v>
      </c>
      <c r="F3053" s="34">
        <v>101.96</v>
      </c>
      <c r="G3053" s="34">
        <v>1211.83</v>
      </c>
      <c r="H3053" s="34">
        <v>49.23</v>
      </c>
    </row>
    <row r="3054" spans="1:8" x14ac:dyDescent="0.35">
      <c r="A3054" s="8" t="s">
        <v>14</v>
      </c>
      <c r="B3054" s="33">
        <v>2022</v>
      </c>
      <c r="C3054" s="8" t="s">
        <v>19</v>
      </c>
      <c r="D3054" s="33">
        <v>21473.25</v>
      </c>
      <c r="E3054" s="34">
        <v>19444.45</v>
      </c>
      <c r="F3054" s="34">
        <v>80</v>
      </c>
      <c r="G3054" s="34">
        <v>1222.1600000000001</v>
      </c>
      <c r="H3054" s="34">
        <v>53.73</v>
      </c>
    </row>
    <row r="3055" spans="1:8" x14ac:dyDescent="0.35">
      <c r="A3055" s="8" t="s">
        <v>12</v>
      </c>
      <c r="B3055" s="33">
        <v>2023</v>
      </c>
      <c r="C3055" s="8" t="s">
        <v>9</v>
      </c>
      <c r="D3055" s="33">
        <v>32504.2</v>
      </c>
      <c r="E3055" s="34">
        <v>30432.43</v>
      </c>
      <c r="F3055" s="34">
        <v>67.400000000000006</v>
      </c>
      <c r="G3055" s="34">
        <v>1350.33</v>
      </c>
      <c r="H3055" s="34">
        <v>33.03</v>
      </c>
    </row>
    <row r="3056" spans="1:8" x14ac:dyDescent="0.35">
      <c r="A3056" s="8" t="s">
        <v>17</v>
      </c>
      <c r="B3056" s="33">
        <v>2023</v>
      </c>
      <c r="C3056" s="8" t="s">
        <v>25</v>
      </c>
      <c r="D3056" s="33">
        <v>12727.7</v>
      </c>
      <c r="E3056" s="34">
        <v>11221.47</v>
      </c>
      <c r="F3056" s="34">
        <v>130.86000000000001</v>
      </c>
      <c r="G3056" s="34">
        <v>459.11</v>
      </c>
      <c r="H3056" s="34">
        <v>55.8</v>
      </c>
    </row>
    <row r="3057" spans="1:8" x14ac:dyDescent="0.35">
      <c r="A3057" s="8" t="s">
        <v>24</v>
      </c>
      <c r="B3057" s="33">
        <v>2023</v>
      </c>
      <c r="C3057" s="8" t="s">
        <v>25</v>
      </c>
      <c r="D3057" s="33">
        <v>26305.75</v>
      </c>
      <c r="E3057" s="34">
        <v>30688.14</v>
      </c>
      <c r="F3057" s="34">
        <v>128.15</v>
      </c>
      <c r="G3057" s="34">
        <v>1090.6400000000001</v>
      </c>
      <c r="H3057" s="34">
        <v>51.16</v>
      </c>
    </row>
    <row r="3058" spans="1:8" x14ac:dyDescent="0.35">
      <c r="A3058" s="8" t="s">
        <v>17</v>
      </c>
      <c r="B3058" s="33">
        <v>2018</v>
      </c>
      <c r="C3058" s="8" t="s">
        <v>20</v>
      </c>
      <c r="D3058" s="33">
        <v>20388.48</v>
      </c>
      <c r="E3058" s="34">
        <v>17369.439999999999</v>
      </c>
      <c r="F3058" s="34">
        <v>195.85</v>
      </c>
      <c r="G3058" s="34">
        <v>904.06</v>
      </c>
      <c r="H3058" s="34">
        <v>61.03</v>
      </c>
    </row>
    <row r="3059" spans="1:8" x14ac:dyDescent="0.35">
      <c r="A3059" s="8" t="s">
        <v>16</v>
      </c>
      <c r="B3059" s="33">
        <v>2021</v>
      </c>
      <c r="C3059" s="8" t="s">
        <v>15</v>
      </c>
      <c r="D3059" s="33">
        <v>28904.71</v>
      </c>
      <c r="E3059" s="34">
        <v>30930.87</v>
      </c>
      <c r="F3059" s="34">
        <v>107.79</v>
      </c>
      <c r="G3059" s="34">
        <v>760.37</v>
      </c>
      <c r="H3059" s="34">
        <v>65.849999999999994</v>
      </c>
    </row>
    <row r="3060" spans="1:8" x14ac:dyDescent="0.35">
      <c r="A3060" s="8" t="s">
        <v>33</v>
      </c>
      <c r="B3060" s="33">
        <v>2021</v>
      </c>
      <c r="C3060" s="8" t="s">
        <v>13</v>
      </c>
      <c r="D3060" s="33">
        <v>40315.11</v>
      </c>
      <c r="E3060" s="34">
        <v>36359.56</v>
      </c>
      <c r="F3060" s="34">
        <v>142.44999999999999</v>
      </c>
      <c r="G3060" s="34">
        <v>784.4</v>
      </c>
      <c r="H3060" s="34">
        <v>47.67</v>
      </c>
    </row>
    <row r="3061" spans="1:8" x14ac:dyDescent="0.35">
      <c r="A3061" s="8" t="s">
        <v>24</v>
      </c>
      <c r="B3061" s="33">
        <v>2023</v>
      </c>
      <c r="C3061" s="8" t="s">
        <v>19</v>
      </c>
      <c r="D3061" s="33">
        <v>28762.81</v>
      </c>
      <c r="E3061" s="34">
        <v>23387.040000000001</v>
      </c>
      <c r="F3061" s="34">
        <v>76.73</v>
      </c>
      <c r="G3061" s="34">
        <v>769.09</v>
      </c>
      <c r="H3061" s="34">
        <v>37.909999999999997</v>
      </c>
    </row>
    <row r="3062" spans="1:8" x14ac:dyDescent="0.35">
      <c r="A3062" s="8" t="s">
        <v>10</v>
      </c>
      <c r="B3062" s="33">
        <v>2021</v>
      </c>
      <c r="C3062" s="8" t="s">
        <v>9</v>
      </c>
      <c r="D3062" s="33">
        <v>15460.27</v>
      </c>
      <c r="E3062" s="34">
        <v>13647.73</v>
      </c>
      <c r="F3062" s="34">
        <v>140.85</v>
      </c>
      <c r="G3062" s="34">
        <v>206.21</v>
      </c>
      <c r="H3062" s="34">
        <v>32.25</v>
      </c>
    </row>
    <row r="3063" spans="1:8" x14ac:dyDescent="0.35">
      <c r="A3063" s="8" t="s">
        <v>26</v>
      </c>
      <c r="B3063" s="33">
        <v>2022</v>
      </c>
      <c r="C3063" s="8" t="s">
        <v>13</v>
      </c>
      <c r="D3063" s="33">
        <v>14489.65</v>
      </c>
      <c r="E3063" s="34">
        <v>13756.34</v>
      </c>
      <c r="F3063" s="34">
        <v>141.69</v>
      </c>
      <c r="G3063" s="34">
        <v>282.11</v>
      </c>
      <c r="H3063" s="34">
        <v>39.79</v>
      </c>
    </row>
    <row r="3064" spans="1:8" x14ac:dyDescent="0.35">
      <c r="A3064" s="8" t="s">
        <v>30</v>
      </c>
      <c r="B3064" s="33">
        <v>2024</v>
      </c>
      <c r="C3064" s="8" t="s">
        <v>11</v>
      </c>
      <c r="D3064" s="33">
        <v>39062.57</v>
      </c>
      <c r="E3064" s="34">
        <v>37034.199999999997</v>
      </c>
      <c r="F3064" s="34">
        <v>50.69</v>
      </c>
      <c r="G3064" s="34">
        <v>263.79000000000002</v>
      </c>
      <c r="H3064" s="34">
        <v>62.12</v>
      </c>
    </row>
    <row r="3065" spans="1:8" x14ac:dyDescent="0.35">
      <c r="A3065" s="8" t="s">
        <v>24</v>
      </c>
      <c r="B3065" s="33">
        <v>2018</v>
      </c>
      <c r="C3065" s="8" t="s">
        <v>22</v>
      </c>
      <c r="D3065" s="33">
        <v>5427.23</v>
      </c>
      <c r="E3065" s="34">
        <v>4559.83</v>
      </c>
      <c r="F3065" s="34">
        <v>93.69</v>
      </c>
      <c r="G3065" s="34">
        <v>191.13</v>
      </c>
      <c r="H3065" s="34">
        <v>59.13</v>
      </c>
    </row>
    <row r="3066" spans="1:8" x14ac:dyDescent="0.35">
      <c r="A3066" s="8" t="s">
        <v>24</v>
      </c>
      <c r="B3066" s="33">
        <v>2023</v>
      </c>
      <c r="C3066" s="8" t="s">
        <v>15</v>
      </c>
      <c r="D3066" s="33">
        <v>16197.32</v>
      </c>
      <c r="E3066" s="34">
        <v>17595.57</v>
      </c>
      <c r="F3066" s="34">
        <v>117.11</v>
      </c>
      <c r="G3066" s="34">
        <v>506.79</v>
      </c>
      <c r="H3066" s="34">
        <v>58.51</v>
      </c>
    </row>
    <row r="3067" spans="1:8" x14ac:dyDescent="0.35">
      <c r="A3067" s="8" t="s">
        <v>33</v>
      </c>
      <c r="B3067" s="33">
        <v>2019</v>
      </c>
      <c r="C3067" s="8" t="s">
        <v>11</v>
      </c>
      <c r="D3067" s="33">
        <v>17168.32</v>
      </c>
      <c r="E3067" s="34">
        <v>16327.88</v>
      </c>
      <c r="F3067" s="34">
        <v>192.34</v>
      </c>
      <c r="G3067" s="34">
        <v>1355.95</v>
      </c>
      <c r="H3067" s="34">
        <v>54.98</v>
      </c>
    </row>
    <row r="3068" spans="1:8" x14ac:dyDescent="0.35">
      <c r="A3068" s="8" t="s">
        <v>34</v>
      </c>
      <c r="B3068" s="33">
        <v>2022</v>
      </c>
      <c r="C3068" s="8" t="s">
        <v>11</v>
      </c>
      <c r="D3068" s="33">
        <v>37844.67</v>
      </c>
      <c r="E3068" s="34">
        <v>39814.870000000003</v>
      </c>
      <c r="F3068" s="34">
        <v>130.72</v>
      </c>
      <c r="G3068" s="34">
        <v>20.03</v>
      </c>
      <c r="H3068" s="34">
        <v>30.33</v>
      </c>
    </row>
    <row r="3069" spans="1:8" x14ac:dyDescent="0.35">
      <c r="A3069" s="8" t="s">
        <v>27</v>
      </c>
      <c r="B3069" s="33">
        <v>2024</v>
      </c>
      <c r="C3069" s="8" t="s">
        <v>13</v>
      </c>
      <c r="D3069" s="33">
        <v>39141.040000000001</v>
      </c>
      <c r="E3069" s="34">
        <v>46408.66</v>
      </c>
      <c r="F3069" s="34">
        <v>102.53</v>
      </c>
      <c r="G3069" s="34">
        <v>1300.5999999999999</v>
      </c>
      <c r="H3069" s="34">
        <v>62.69</v>
      </c>
    </row>
    <row r="3070" spans="1:8" x14ac:dyDescent="0.35">
      <c r="A3070" s="8" t="s">
        <v>14</v>
      </c>
      <c r="B3070" s="33">
        <v>2018</v>
      </c>
      <c r="C3070" s="8" t="s">
        <v>11</v>
      </c>
      <c r="D3070" s="33">
        <v>21876.97</v>
      </c>
      <c r="E3070" s="34">
        <v>22063.37</v>
      </c>
      <c r="F3070" s="34">
        <v>191.86</v>
      </c>
      <c r="G3070" s="34">
        <v>899.78</v>
      </c>
      <c r="H3070" s="34">
        <v>41.91</v>
      </c>
    </row>
    <row r="3071" spans="1:8" x14ac:dyDescent="0.35">
      <c r="A3071" s="8" t="s">
        <v>32</v>
      </c>
      <c r="B3071" s="33">
        <v>2018</v>
      </c>
      <c r="C3071" s="8" t="s">
        <v>22</v>
      </c>
      <c r="D3071" s="33">
        <v>14020.05</v>
      </c>
      <c r="E3071" s="34">
        <v>16743.689999999999</v>
      </c>
      <c r="F3071" s="34">
        <v>135.13999999999999</v>
      </c>
      <c r="G3071" s="34">
        <v>1250.73</v>
      </c>
      <c r="H3071" s="34">
        <v>37.049999999999997</v>
      </c>
    </row>
    <row r="3072" spans="1:8" x14ac:dyDescent="0.35">
      <c r="A3072" s="8" t="s">
        <v>26</v>
      </c>
      <c r="B3072" s="33">
        <v>2023</v>
      </c>
      <c r="C3072" s="8" t="s">
        <v>11</v>
      </c>
      <c r="D3072" s="33">
        <v>25835.42</v>
      </c>
      <c r="E3072" s="34">
        <v>24080.3</v>
      </c>
      <c r="F3072" s="34">
        <v>166.84</v>
      </c>
      <c r="G3072" s="34">
        <v>74.73</v>
      </c>
      <c r="H3072" s="34">
        <v>56.25</v>
      </c>
    </row>
    <row r="3073" spans="1:8" x14ac:dyDescent="0.35">
      <c r="A3073" s="8" t="s">
        <v>24</v>
      </c>
      <c r="B3073" s="33">
        <v>2023</v>
      </c>
      <c r="C3073" s="8" t="s">
        <v>15</v>
      </c>
      <c r="D3073" s="33">
        <v>40308.129999999997</v>
      </c>
      <c r="E3073" s="34">
        <v>39763.46</v>
      </c>
      <c r="F3073" s="34">
        <v>129.72</v>
      </c>
      <c r="G3073" s="34">
        <v>1150.25</v>
      </c>
      <c r="H3073" s="34">
        <v>48.03</v>
      </c>
    </row>
    <row r="3074" spans="1:8" x14ac:dyDescent="0.35">
      <c r="A3074" s="8" t="s">
        <v>14</v>
      </c>
      <c r="B3074" s="33">
        <v>2023</v>
      </c>
      <c r="C3074" s="8" t="s">
        <v>19</v>
      </c>
      <c r="D3074" s="33">
        <v>17363.939999999999</v>
      </c>
      <c r="E3074" s="34">
        <v>20058.8</v>
      </c>
      <c r="F3074" s="34">
        <v>104.17</v>
      </c>
      <c r="G3074" s="34">
        <v>1356.41</v>
      </c>
      <c r="H3074" s="34">
        <v>50.52</v>
      </c>
    </row>
    <row r="3075" spans="1:8" x14ac:dyDescent="0.35">
      <c r="A3075" s="8" t="s">
        <v>21</v>
      </c>
      <c r="B3075" s="33">
        <v>2021</v>
      </c>
      <c r="C3075" s="8" t="s">
        <v>9</v>
      </c>
      <c r="D3075" s="33">
        <v>40699.85</v>
      </c>
      <c r="E3075" s="34">
        <v>42273.3</v>
      </c>
      <c r="F3075" s="34">
        <v>161.69</v>
      </c>
      <c r="G3075" s="34">
        <v>501.17</v>
      </c>
      <c r="H3075" s="34">
        <v>67.92</v>
      </c>
    </row>
    <row r="3076" spans="1:8" x14ac:dyDescent="0.35">
      <c r="A3076" s="8" t="s">
        <v>35</v>
      </c>
      <c r="B3076" s="33">
        <v>2018</v>
      </c>
      <c r="C3076" s="8" t="s">
        <v>11</v>
      </c>
      <c r="D3076" s="33">
        <v>27946.26</v>
      </c>
      <c r="E3076" s="34">
        <v>23796.9</v>
      </c>
      <c r="F3076" s="34">
        <v>160.12</v>
      </c>
      <c r="G3076" s="34">
        <v>1154.92</v>
      </c>
      <c r="H3076" s="34">
        <v>65.17</v>
      </c>
    </row>
    <row r="3077" spans="1:8" x14ac:dyDescent="0.35">
      <c r="A3077" s="8" t="s">
        <v>14</v>
      </c>
      <c r="B3077" s="33">
        <v>2020</v>
      </c>
      <c r="C3077" s="8" t="s">
        <v>19</v>
      </c>
      <c r="D3077" s="33">
        <v>18719</v>
      </c>
      <c r="E3077" s="34">
        <v>19006.64</v>
      </c>
      <c r="F3077" s="34">
        <v>43.65</v>
      </c>
      <c r="G3077" s="34">
        <v>326.61</v>
      </c>
      <c r="H3077" s="34">
        <v>32.93</v>
      </c>
    </row>
    <row r="3078" spans="1:8" x14ac:dyDescent="0.35">
      <c r="A3078" s="8" t="s">
        <v>16</v>
      </c>
      <c r="B3078" s="33">
        <v>2019</v>
      </c>
      <c r="C3078" s="8" t="s">
        <v>19</v>
      </c>
      <c r="D3078" s="33">
        <v>30726.13</v>
      </c>
      <c r="E3078" s="34">
        <v>33026.33</v>
      </c>
      <c r="F3078" s="34">
        <v>185.18</v>
      </c>
      <c r="G3078" s="34">
        <v>938.83</v>
      </c>
      <c r="H3078" s="34">
        <v>67.150000000000006</v>
      </c>
    </row>
    <row r="3079" spans="1:8" x14ac:dyDescent="0.35">
      <c r="A3079" s="8" t="s">
        <v>24</v>
      </c>
      <c r="B3079" s="33">
        <v>2018</v>
      </c>
      <c r="C3079" s="8" t="s">
        <v>11</v>
      </c>
      <c r="D3079" s="33">
        <v>40760.26</v>
      </c>
      <c r="E3079" s="34">
        <v>41849.72</v>
      </c>
      <c r="F3079" s="34">
        <v>177.83</v>
      </c>
      <c r="G3079" s="34">
        <v>154.79</v>
      </c>
      <c r="H3079" s="34">
        <v>36.44</v>
      </c>
    </row>
    <row r="3080" spans="1:8" x14ac:dyDescent="0.35">
      <c r="A3080" s="8" t="s">
        <v>26</v>
      </c>
      <c r="B3080" s="33">
        <v>2022</v>
      </c>
      <c r="C3080" s="8" t="s">
        <v>13</v>
      </c>
      <c r="D3080" s="33">
        <v>14117.53</v>
      </c>
      <c r="E3080" s="34">
        <v>12597.16</v>
      </c>
      <c r="F3080" s="34">
        <v>159.80000000000001</v>
      </c>
      <c r="G3080" s="34">
        <v>406.27</v>
      </c>
      <c r="H3080" s="34">
        <v>44.22</v>
      </c>
    </row>
    <row r="3081" spans="1:8" x14ac:dyDescent="0.35">
      <c r="A3081" s="8" t="s">
        <v>16</v>
      </c>
      <c r="B3081" s="33">
        <v>2024</v>
      </c>
      <c r="C3081" s="8" t="s">
        <v>22</v>
      </c>
      <c r="D3081" s="33">
        <v>12982.7</v>
      </c>
      <c r="E3081" s="34">
        <v>13913.86</v>
      </c>
      <c r="F3081" s="34">
        <v>129.69999999999999</v>
      </c>
      <c r="G3081" s="34">
        <v>569.61</v>
      </c>
      <c r="H3081" s="34">
        <v>56.53</v>
      </c>
    </row>
    <row r="3082" spans="1:8" x14ac:dyDescent="0.35">
      <c r="A3082" s="8" t="s">
        <v>26</v>
      </c>
      <c r="B3082" s="33">
        <v>2024</v>
      </c>
      <c r="C3082" s="8" t="s">
        <v>11</v>
      </c>
      <c r="D3082" s="33">
        <v>29507.41</v>
      </c>
      <c r="E3082" s="34">
        <v>30625.79</v>
      </c>
      <c r="F3082" s="34">
        <v>89.02</v>
      </c>
      <c r="G3082" s="34">
        <v>601.24</v>
      </c>
      <c r="H3082" s="34">
        <v>55.77</v>
      </c>
    </row>
    <row r="3083" spans="1:8" x14ac:dyDescent="0.35">
      <c r="A3083" s="8" t="s">
        <v>31</v>
      </c>
      <c r="B3083" s="33">
        <v>2019</v>
      </c>
      <c r="C3083" s="8" t="s">
        <v>25</v>
      </c>
      <c r="D3083" s="33">
        <v>46860.24</v>
      </c>
      <c r="E3083" s="34">
        <v>47913.04</v>
      </c>
      <c r="F3083" s="34">
        <v>147.29</v>
      </c>
      <c r="G3083" s="34">
        <v>713.78</v>
      </c>
      <c r="H3083" s="34">
        <v>33.11</v>
      </c>
    </row>
    <row r="3084" spans="1:8" x14ac:dyDescent="0.35">
      <c r="A3084" s="8" t="s">
        <v>24</v>
      </c>
      <c r="B3084" s="33">
        <v>2024</v>
      </c>
      <c r="C3084" s="8" t="s">
        <v>20</v>
      </c>
      <c r="D3084" s="33">
        <v>1901.13</v>
      </c>
      <c r="E3084" s="34">
        <v>2239.79</v>
      </c>
      <c r="F3084" s="34">
        <v>42.76</v>
      </c>
      <c r="G3084" s="34">
        <v>453.7</v>
      </c>
      <c r="H3084" s="34">
        <v>51.22</v>
      </c>
    </row>
    <row r="3085" spans="1:8" x14ac:dyDescent="0.35">
      <c r="A3085" s="8" t="s">
        <v>8</v>
      </c>
      <c r="B3085" s="33">
        <v>2022</v>
      </c>
      <c r="C3085" s="8" t="s">
        <v>9</v>
      </c>
      <c r="D3085" s="33">
        <v>18067.07</v>
      </c>
      <c r="E3085" s="34">
        <v>16203.86</v>
      </c>
      <c r="F3085" s="34">
        <v>185.11</v>
      </c>
      <c r="G3085" s="34">
        <v>281.01</v>
      </c>
      <c r="H3085" s="34">
        <v>34.06</v>
      </c>
    </row>
    <row r="3086" spans="1:8" x14ac:dyDescent="0.35">
      <c r="A3086" s="8" t="s">
        <v>18</v>
      </c>
      <c r="B3086" s="33">
        <v>2023</v>
      </c>
      <c r="C3086" s="8" t="s">
        <v>15</v>
      </c>
      <c r="D3086" s="33">
        <v>10674.94</v>
      </c>
      <c r="E3086" s="34">
        <v>10306.219999999999</v>
      </c>
      <c r="F3086" s="34">
        <v>89.03</v>
      </c>
      <c r="G3086" s="34">
        <v>78.38</v>
      </c>
      <c r="H3086" s="34">
        <v>54.07</v>
      </c>
    </row>
    <row r="3087" spans="1:8" x14ac:dyDescent="0.35">
      <c r="A3087" s="8" t="s">
        <v>8</v>
      </c>
      <c r="B3087" s="33">
        <v>2023</v>
      </c>
      <c r="C3087" s="8" t="s">
        <v>25</v>
      </c>
      <c r="D3087" s="33">
        <v>19242.900000000001</v>
      </c>
      <c r="E3087" s="34">
        <v>19706.14</v>
      </c>
      <c r="F3087" s="34">
        <v>75.459999999999994</v>
      </c>
      <c r="G3087" s="34">
        <v>1021.61</v>
      </c>
      <c r="H3087" s="34">
        <v>67.03</v>
      </c>
    </row>
    <row r="3088" spans="1:8" x14ac:dyDescent="0.35">
      <c r="A3088" s="8" t="s">
        <v>21</v>
      </c>
      <c r="B3088" s="33">
        <v>2020</v>
      </c>
      <c r="C3088" s="8" t="s">
        <v>13</v>
      </c>
      <c r="D3088" s="33">
        <v>40875.35</v>
      </c>
      <c r="E3088" s="34">
        <v>48277.06</v>
      </c>
      <c r="F3088" s="34">
        <v>62.37</v>
      </c>
      <c r="G3088" s="34">
        <v>334.85</v>
      </c>
      <c r="H3088" s="34">
        <v>38.729999999999997</v>
      </c>
    </row>
    <row r="3089" spans="1:8" x14ac:dyDescent="0.35">
      <c r="A3089" s="8" t="s">
        <v>17</v>
      </c>
      <c r="B3089" s="33">
        <v>2018</v>
      </c>
      <c r="C3089" s="8" t="s">
        <v>11</v>
      </c>
      <c r="D3089" s="33">
        <v>37736.870000000003</v>
      </c>
      <c r="E3089" s="34">
        <v>33975.050000000003</v>
      </c>
      <c r="F3089" s="34">
        <v>127.75</v>
      </c>
      <c r="G3089" s="34">
        <v>1241.3</v>
      </c>
      <c r="H3089" s="34">
        <v>53.56</v>
      </c>
    </row>
    <row r="3090" spans="1:8" x14ac:dyDescent="0.35">
      <c r="A3090" s="8" t="s">
        <v>23</v>
      </c>
      <c r="B3090" s="33">
        <v>2020</v>
      </c>
      <c r="C3090" s="8" t="s">
        <v>13</v>
      </c>
      <c r="D3090" s="33">
        <v>25834.28</v>
      </c>
      <c r="E3090" s="34">
        <v>29660.46</v>
      </c>
      <c r="F3090" s="34">
        <v>88.18</v>
      </c>
      <c r="G3090" s="34">
        <v>323.58</v>
      </c>
      <c r="H3090" s="34">
        <v>39.74</v>
      </c>
    </row>
    <row r="3091" spans="1:8" x14ac:dyDescent="0.35">
      <c r="A3091" s="8" t="s">
        <v>17</v>
      </c>
      <c r="B3091" s="33">
        <v>2023</v>
      </c>
      <c r="C3091" s="8" t="s">
        <v>9</v>
      </c>
      <c r="D3091" s="33">
        <v>29295.27</v>
      </c>
      <c r="E3091" s="34">
        <v>24527.98</v>
      </c>
      <c r="F3091" s="34">
        <v>90.56</v>
      </c>
      <c r="G3091" s="34">
        <v>1391.16</v>
      </c>
      <c r="H3091" s="34">
        <v>34.26</v>
      </c>
    </row>
    <row r="3092" spans="1:8" x14ac:dyDescent="0.35">
      <c r="A3092" s="8" t="s">
        <v>29</v>
      </c>
      <c r="B3092" s="33">
        <v>2023</v>
      </c>
      <c r="C3092" s="8" t="s">
        <v>9</v>
      </c>
      <c r="D3092" s="33">
        <v>49990.76</v>
      </c>
      <c r="E3092" s="34">
        <v>42801.82</v>
      </c>
      <c r="F3092" s="34">
        <v>31.59</v>
      </c>
      <c r="G3092" s="34">
        <v>105.47</v>
      </c>
      <c r="H3092" s="34">
        <v>52.11</v>
      </c>
    </row>
    <row r="3093" spans="1:8" x14ac:dyDescent="0.35">
      <c r="A3093" s="8" t="s">
        <v>26</v>
      </c>
      <c r="B3093" s="33">
        <v>2021</v>
      </c>
      <c r="C3093" s="8" t="s">
        <v>15</v>
      </c>
      <c r="D3093" s="33">
        <v>25921.62</v>
      </c>
      <c r="E3093" s="34">
        <v>29082.33</v>
      </c>
      <c r="F3093" s="34">
        <v>34.54</v>
      </c>
      <c r="G3093" s="34">
        <v>1378.97</v>
      </c>
      <c r="H3093" s="34">
        <v>34</v>
      </c>
    </row>
    <row r="3094" spans="1:8" x14ac:dyDescent="0.35">
      <c r="A3094" s="8" t="s">
        <v>28</v>
      </c>
      <c r="B3094" s="33">
        <v>2024</v>
      </c>
      <c r="C3094" s="8" t="s">
        <v>20</v>
      </c>
      <c r="D3094" s="33">
        <v>28002.27</v>
      </c>
      <c r="E3094" s="34">
        <v>22590.63</v>
      </c>
      <c r="F3094" s="34">
        <v>49.68</v>
      </c>
      <c r="G3094" s="34">
        <v>604.04999999999995</v>
      </c>
      <c r="H3094" s="34">
        <v>53.84</v>
      </c>
    </row>
    <row r="3095" spans="1:8" x14ac:dyDescent="0.35">
      <c r="A3095" s="8" t="s">
        <v>18</v>
      </c>
      <c r="B3095" s="33">
        <v>2020</v>
      </c>
      <c r="C3095" s="8" t="s">
        <v>19</v>
      </c>
      <c r="D3095" s="33">
        <v>41774.54</v>
      </c>
      <c r="E3095" s="34">
        <v>47767.39</v>
      </c>
      <c r="F3095" s="34">
        <v>69.28</v>
      </c>
      <c r="G3095" s="34">
        <v>661.56</v>
      </c>
      <c r="H3095" s="34">
        <v>58.62</v>
      </c>
    </row>
    <row r="3096" spans="1:8" x14ac:dyDescent="0.35">
      <c r="A3096" s="8" t="s">
        <v>14</v>
      </c>
      <c r="B3096" s="33">
        <v>2018</v>
      </c>
      <c r="C3096" s="8" t="s">
        <v>25</v>
      </c>
      <c r="D3096" s="33">
        <v>7294.75</v>
      </c>
      <c r="E3096" s="34">
        <v>5873.03</v>
      </c>
      <c r="F3096" s="34">
        <v>152.25</v>
      </c>
      <c r="G3096" s="34">
        <v>80.099999999999994</v>
      </c>
      <c r="H3096" s="34">
        <v>42.75</v>
      </c>
    </row>
    <row r="3097" spans="1:8" x14ac:dyDescent="0.35">
      <c r="A3097" s="8" t="s">
        <v>24</v>
      </c>
      <c r="B3097" s="33">
        <v>2019</v>
      </c>
      <c r="C3097" s="8" t="s">
        <v>19</v>
      </c>
      <c r="D3097" s="33">
        <v>42159.48</v>
      </c>
      <c r="E3097" s="34">
        <v>36466.89</v>
      </c>
      <c r="F3097" s="34">
        <v>158.66999999999999</v>
      </c>
      <c r="G3097" s="34">
        <v>633.66999999999996</v>
      </c>
      <c r="H3097" s="34">
        <v>60.18</v>
      </c>
    </row>
    <row r="3098" spans="1:8" x14ac:dyDescent="0.35">
      <c r="A3098" s="8" t="s">
        <v>26</v>
      </c>
      <c r="B3098" s="33">
        <v>2019</v>
      </c>
      <c r="C3098" s="8" t="s">
        <v>25</v>
      </c>
      <c r="D3098" s="33">
        <v>33836.15</v>
      </c>
      <c r="E3098" s="34">
        <v>33239.919999999998</v>
      </c>
      <c r="F3098" s="34">
        <v>32.119999999999997</v>
      </c>
      <c r="G3098" s="34">
        <v>697.28</v>
      </c>
      <c r="H3098" s="34">
        <v>60.25</v>
      </c>
    </row>
    <row r="3099" spans="1:8" x14ac:dyDescent="0.35">
      <c r="A3099" s="8" t="s">
        <v>14</v>
      </c>
      <c r="B3099" s="33">
        <v>2020</v>
      </c>
      <c r="C3099" s="8" t="s">
        <v>9</v>
      </c>
      <c r="D3099" s="33">
        <v>10062.85</v>
      </c>
      <c r="E3099" s="34">
        <v>9142.6</v>
      </c>
      <c r="F3099" s="34">
        <v>127.62</v>
      </c>
      <c r="G3099" s="34">
        <v>256.67</v>
      </c>
      <c r="H3099" s="34">
        <v>46.14</v>
      </c>
    </row>
    <row r="3100" spans="1:8" x14ac:dyDescent="0.35">
      <c r="A3100" s="8" t="s">
        <v>34</v>
      </c>
      <c r="B3100" s="33">
        <v>2024</v>
      </c>
      <c r="C3100" s="8" t="s">
        <v>25</v>
      </c>
      <c r="D3100" s="33">
        <v>3942.39</v>
      </c>
      <c r="E3100" s="34">
        <v>3890.65</v>
      </c>
      <c r="F3100" s="34">
        <v>149.88</v>
      </c>
      <c r="G3100" s="34">
        <v>61.35</v>
      </c>
      <c r="H3100" s="34">
        <v>31.28</v>
      </c>
    </row>
    <row r="3101" spans="1:8" x14ac:dyDescent="0.35">
      <c r="A3101" s="8" t="s">
        <v>35</v>
      </c>
      <c r="B3101" s="33">
        <v>2024</v>
      </c>
      <c r="C3101" s="8" t="s">
        <v>19</v>
      </c>
      <c r="D3101" s="33">
        <v>41534.44</v>
      </c>
      <c r="E3101" s="34">
        <v>36355.89</v>
      </c>
      <c r="F3101" s="34">
        <v>61.84</v>
      </c>
      <c r="G3101" s="34">
        <v>1280.08</v>
      </c>
      <c r="H3101" s="34">
        <v>59.48</v>
      </c>
    </row>
    <row r="3102" spans="1:8" x14ac:dyDescent="0.35">
      <c r="A3102" s="8" t="s">
        <v>31</v>
      </c>
      <c r="B3102" s="33">
        <v>2024</v>
      </c>
      <c r="C3102" s="8" t="s">
        <v>9</v>
      </c>
      <c r="D3102" s="33">
        <v>40044.04</v>
      </c>
      <c r="E3102" s="34">
        <v>35715.51</v>
      </c>
      <c r="F3102" s="34">
        <v>111.75</v>
      </c>
      <c r="G3102" s="34">
        <v>130.38999999999999</v>
      </c>
      <c r="H3102" s="34">
        <v>40.56</v>
      </c>
    </row>
    <row r="3103" spans="1:8" x14ac:dyDescent="0.35">
      <c r="A3103" s="8" t="s">
        <v>10</v>
      </c>
      <c r="B3103" s="33">
        <v>2020</v>
      </c>
      <c r="C3103" s="8" t="s">
        <v>22</v>
      </c>
      <c r="D3103" s="33">
        <v>27026.05</v>
      </c>
      <c r="E3103" s="34">
        <v>24435.66</v>
      </c>
      <c r="F3103" s="34">
        <v>191.4</v>
      </c>
      <c r="G3103" s="34">
        <v>100.53</v>
      </c>
      <c r="H3103" s="34">
        <v>45.02</v>
      </c>
    </row>
    <row r="3104" spans="1:8" x14ac:dyDescent="0.35">
      <c r="A3104" s="8" t="s">
        <v>35</v>
      </c>
      <c r="B3104" s="33">
        <v>2024</v>
      </c>
      <c r="C3104" s="8" t="s">
        <v>15</v>
      </c>
      <c r="D3104" s="33">
        <v>18885.14</v>
      </c>
      <c r="E3104" s="34">
        <v>19560.38</v>
      </c>
      <c r="F3104" s="34">
        <v>115.2</v>
      </c>
      <c r="G3104" s="34">
        <v>294.63</v>
      </c>
      <c r="H3104" s="34">
        <v>35.49</v>
      </c>
    </row>
    <row r="3105" spans="1:8" x14ac:dyDescent="0.35">
      <c r="A3105" s="8" t="s">
        <v>30</v>
      </c>
      <c r="B3105" s="33">
        <v>2022</v>
      </c>
      <c r="C3105" s="8" t="s">
        <v>11</v>
      </c>
      <c r="D3105" s="33">
        <v>15312.77</v>
      </c>
      <c r="E3105" s="34">
        <v>13090.17</v>
      </c>
      <c r="F3105" s="34">
        <v>28.72</v>
      </c>
      <c r="G3105" s="34">
        <v>992.86</v>
      </c>
      <c r="H3105" s="34">
        <v>49.73</v>
      </c>
    </row>
    <row r="3106" spans="1:8" x14ac:dyDescent="0.35">
      <c r="A3106" s="8" t="s">
        <v>17</v>
      </c>
      <c r="B3106" s="33">
        <v>2023</v>
      </c>
      <c r="C3106" s="8" t="s">
        <v>19</v>
      </c>
      <c r="D3106" s="33">
        <v>34012.71</v>
      </c>
      <c r="E3106" s="34">
        <v>31826.080000000002</v>
      </c>
      <c r="F3106" s="34">
        <v>71.36</v>
      </c>
      <c r="G3106" s="34">
        <v>542.32000000000005</v>
      </c>
      <c r="H3106" s="34">
        <v>36.159999999999997</v>
      </c>
    </row>
    <row r="3107" spans="1:8" x14ac:dyDescent="0.35">
      <c r="A3107" s="8" t="s">
        <v>34</v>
      </c>
      <c r="B3107" s="33">
        <v>2024</v>
      </c>
      <c r="C3107" s="8" t="s">
        <v>20</v>
      </c>
      <c r="D3107" s="33">
        <v>42466.49</v>
      </c>
      <c r="E3107" s="34">
        <v>40712.080000000002</v>
      </c>
      <c r="F3107" s="34">
        <v>62.88</v>
      </c>
      <c r="G3107" s="34">
        <v>671.81</v>
      </c>
      <c r="H3107" s="34">
        <v>54.53</v>
      </c>
    </row>
    <row r="3108" spans="1:8" x14ac:dyDescent="0.35">
      <c r="A3108" s="8" t="s">
        <v>24</v>
      </c>
      <c r="B3108" s="33">
        <v>2022</v>
      </c>
      <c r="C3108" s="8" t="s">
        <v>13</v>
      </c>
      <c r="D3108" s="33">
        <v>12611.69</v>
      </c>
      <c r="E3108" s="34">
        <v>13049.41</v>
      </c>
      <c r="F3108" s="34">
        <v>137.25</v>
      </c>
      <c r="G3108" s="34">
        <v>638.69000000000005</v>
      </c>
      <c r="H3108" s="34">
        <v>42.76</v>
      </c>
    </row>
    <row r="3109" spans="1:8" x14ac:dyDescent="0.35">
      <c r="A3109" s="8" t="s">
        <v>17</v>
      </c>
      <c r="B3109" s="33">
        <v>2020</v>
      </c>
      <c r="C3109" s="8" t="s">
        <v>25</v>
      </c>
      <c r="D3109" s="33">
        <v>30582.77</v>
      </c>
      <c r="E3109" s="34">
        <v>29572.31</v>
      </c>
      <c r="F3109" s="34">
        <v>185</v>
      </c>
      <c r="G3109" s="34">
        <v>605.16</v>
      </c>
      <c r="H3109" s="34">
        <v>34.83</v>
      </c>
    </row>
    <row r="3110" spans="1:8" x14ac:dyDescent="0.35">
      <c r="A3110" s="8" t="s">
        <v>14</v>
      </c>
      <c r="B3110" s="33">
        <v>2021</v>
      </c>
      <c r="C3110" s="8" t="s">
        <v>11</v>
      </c>
      <c r="D3110" s="33">
        <v>32118.15</v>
      </c>
      <c r="E3110" s="34">
        <v>31259.27</v>
      </c>
      <c r="F3110" s="34">
        <v>148.47</v>
      </c>
      <c r="G3110" s="34">
        <v>854.64</v>
      </c>
      <c r="H3110" s="34">
        <v>54.71</v>
      </c>
    </row>
    <row r="3111" spans="1:8" x14ac:dyDescent="0.35">
      <c r="A3111" s="8" t="s">
        <v>31</v>
      </c>
      <c r="B3111" s="33">
        <v>2018</v>
      </c>
      <c r="C3111" s="8" t="s">
        <v>11</v>
      </c>
      <c r="D3111" s="33">
        <v>37422.06</v>
      </c>
      <c r="E3111" s="34">
        <v>36503.07</v>
      </c>
      <c r="F3111" s="34">
        <v>183.55</v>
      </c>
      <c r="G3111" s="34">
        <v>1236.07</v>
      </c>
      <c r="H3111" s="34">
        <v>55.47</v>
      </c>
    </row>
    <row r="3112" spans="1:8" x14ac:dyDescent="0.35">
      <c r="A3112" s="8" t="s">
        <v>16</v>
      </c>
      <c r="B3112" s="33">
        <v>2020</v>
      </c>
      <c r="C3112" s="8" t="s">
        <v>9</v>
      </c>
      <c r="D3112" s="33">
        <v>8609.89</v>
      </c>
      <c r="E3112" s="34">
        <v>9939.09</v>
      </c>
      <c r="F3112" s="34">
        <v>155.97</v>
      </c>
      <c r="G3112" s="34">
        <v>1184.98</v>
      </c>
      <c r="H3112" s="34">
        <v>67.39</v>
      </c>
    </row>
    <row r="3113" spans="1:8" x14ac:dyDescent="0.35">
      <c r="A3113" s="8" t="s">
        <v>31</v>
      </c>
      <c r="B3113" s="33">
        <v>2018</v>
      </c>
      <c r="C3113" s="8" t="s">
        <v>20</v>
      </c>
      <c r="D3113" s="33">
        <v>9303.75</v>
      </c>
      <c r="E3113" s="34">
        <v>9591.51</v>
      </c>
      <c r="F3113" s="34">
        <v>73.05</v>
      </c>
      <c r="G3113" s="34">
        <v>1284.6600000000001</v>
      </c>
      <c r="H3113" s="34">
        <v>59.68</v>
      </c>
    </row>
    <row r="3114" spans="1:8" x14ac:dyDescent="0.35">
      <c r="A3114" s="8" t="s">
        <v>32</v>
      </c>
      <c r="B3114" s="33">
        <v>2022</v>
      </c>
      <c r="C3114" s="8" t="s">
        <v>25</v>
      </c>
      <c r="D3114" s="33">
        <v>17391.900000000001</v>
      </c>
      <c r="E3114" s="34">
        <v>16126.72</v>
      </c>
      <c r="F3114" s="34">
        <v>114.09</v>
      </c>
      <c r="G3114" s="34">
        <v>221.61</v>
      </c>
      <c r="H3114" s="34">
        <v>48.85</v>
      </c>
    </row>
    <row r="3115" spans="1:8" x14ac:dyDescent="0.35">
      <c r="A3115" s="8" t="s">
        <v>21</v>
      </c>
      <c r="B3115" s="33">
        <v>2024</v>
      </c>
      <c r="C3115" s="8" t="s">
        <v>19</v>
      </c>
      <c r="D3115" s="33">
        <v>20928.259999999998</v>
      </c>
      <c r="E3115" s="34">
        <v>24655.67</v>
      </c>
      <c r="F3115" s="34">
        <v>184.88</v>
      </c>
      <c r="G3115" s="34">
        <v>713.52</v>
      </c>
      <c r="H3115" s="34">
        <v>51.73</v>
      </c>
    </row>
    <row r="3116" spans="1:8" x14ac:dyDescent="0.35">
      <c r="A3116" s="8" t="s">
        <v>28</v>
      </c>
      <c r="B3116" s="33">
        <v>2024</v>
      </c>
      <c r="C3116" s="8" t="s">
        <v>13</v>
      </c>
      <c r="D3116" s="33">
        <v>39133.39</v>
      </c>
      <c r="E3116" s="34">
        <v>40211.56</v>
      </c>
      <c r="F3116" s="34">
        <v>89.79</v>
      </c>
      <c r="G3116" s="34">
        <v>263.08999999999997</v>
      </c>
      <c r="H3116" s="34">
        <v>60.78</v>
      </c>
    </row>
    <row r="3117" spans="1:8" x14ac:dyDescent="0.35">
      <c r="A3117" s="8" t="s">
        <v>35</v>
      </c>
      <c r="B3117" s="33">
        <v>2018</v>
      </c>
      <c r="C3117" s="8" t="s">
        <v>19</v>
      </c>
      <c r="D3117" s="33">
        <v>24565.360000000001</v>
      </c>
      <c r="E3117" s="34">
        <v>29283.24</v>
      </c>
      <c r="F3117" s="34">
        <v>70.98</v>
      </c>
      <c r="G3117" s="34">
        <v>391.57</v>
      </c>
      <c r="H3117" s="34">
        <v>64.489999999999995</v>
      </c>
    </row>
    <row r="3118" spans="1:8" x14ac:dyDescent="0.35">
      <c r="A3118" s="8" t="s">
        <v>23</v>
      </c>
      <c r="B3118" s="33">
        <v>2022</v>
      </c>
      <c r="C3118" s="8" t="s">
        <v>20</v>
      </c>
      <c r="D3118" s="33">
        <v>45691.23</v>
      </c>
      <c r="E3118" s="34">
        <v>42724.89</v>
      </c>
      <c r="F3118" s="34">
        <v>185.1</v>
      </c>
      <c r="G3118" s="34">
        <v>1376.12</v>
      </c>
      <c r="H3118" s="34">
        <v>41.51</v>
      </c>
    </row>
    <row r="3119" spans="1:8" x14ac:dyDescent="0.35">
      <c r="A3119" s="8" t="s">
        <v>18</v>
      </c>
      <c r="B3119" s="33">
        <v>2023</v>
      </c>
      <c r="C3119" s="8" t="s">
        <v>11</v>
      </c>
      <c r="D3119" s="33">
        <v>2771.73</v>
      </c>
      <c r="E3119" s="34">
        <v>2709.71</v>
      </c>
      <c r="F3119" s="34">
        <v>137.36000000000001</v>
      </c>
      <c r="G3119" s="34">
        <v>806.38</v>
      </c>
      <c r="H3119" s="34">
        <v>44.61</v>
      </c>
    </row>
    <row r="3120" spans="1:8" x14ac:dyDescent="0.35">
      <c r="A3120" s="8" t="s">
        <v>31</v>
      </c>
      <c r="B3120" s="33">
        <v>2020</v>
      </c>
      <c r="C3120" s="8" t="s">
        <v>19</v>
      </c>
      <c r="D3120" s="33">
        <v>15465.35</v>
      </c>
      <c r="E3120" s="34">
        <v>18092.810000000001</v>
      </c>
      <c r="F3120" s="34">
        <v>153.96</v>
      </c>
      <c r="G3120" s="34">
        <v>74.06</v>
      </c>
      <c r="H3120" s="34">
        <v>48.71</v>
      </c>
    </row>
    <row r="3121" spans="1:8" x14ac:dyDescent="0.35">
      <c r="A3121" s="8" t="s">
        <v>30</v>
      </c>
      <c r="B3121" s="33">
        <v>2023</v>
      </c>
      <c r="C3121" s="8" t="s">
        <v>11</v>
      </c>
      <c r="D3121" s="33">
        <v>49852.33</v>
      </c>
      <c r="E3121" s="34">
        <v>49951.05</v>
      </c>
      <c r="F3121" s="34">
        <v>46.82</v>
      </c>
      <c r="G3121" s="34">
        <v>346.57</v>
      </c>
      <c r="H3121" s="34">
        <v>51.41</v>
      </c>
    </row>
    <row r="3122" spans="1:8" x14ac:dyDescent="0.35">
      <c r="A3122" s="8" t="s">
        <v>27</v>
      </c>
      <c r="B3122" s="33">
        <v>2020</v>
      </c>
      <c r="C3122" s="8" t="s">
        <v>25</v>
      </c>
      <c r="D3122" s="33">
        <v>6578.83</v>
      </c>
      <c r="E3122" s="34">
        <v>6321.95</v>
      </c>
      <c r="F3122" s="34">
        <v>71.849999999999994</v>
      </c>
      <c r="G3122" s="34">
        <v>190.85</v>
      </c>
      <c r="H3122" s="34">
        <v>46</v>
      </c>
    </row>
    <row r="3123" spans="1:8" x14ac:dyDescent="0.35">
      <c r="A3123" s="8" t="s">
        <v>35</v>
      </c>
      <c r="B3123" s="33">
        <v>2022</v>
      </c>
      <c r="C3123" s="8" t="s">
        <v>15</v>
      </c>
      <c r="D3123" s="33">
        <v>13364.72</v>
      </c>
      <c r="E3123" s="34">
        <v>12820.98</v>
      </c>
      <c r="F3123" s="34">
        <v>91.65</v>
      </c>
      <c r="G3123" s="34">
        <v>719.34</v>
      </c>
      <c r="H3123" s="34">
        <v>45.88</v>
      </c>
    </row>
    <row r="3124" spans="1:8" x14ac:dyDescent="0.35">
      <c r="A3124" s="8" t="s">
        <v>35</v>
      </c>
      <c r="B3124" s="33">
        <v>2023</v>
      </c>
      <c r="C3124" s="8" t="s">
        <v>19</v>
      </c>
      <c r="D3124" s="33">
        <v>39004.75</v>
      </c>
      <c r="E3124" s="34">
        <v>34266.949999999997</v>
      </c>
      <c r="F3124" s="34">
        <v>30.61</v>
      </c>
      <c r="G3124" s="34">
        <v>738.34</v>
      </c>
      <c r="H3124" s="34">
        <v>65.58</v>
      </c>
    </row>
    <row r="3125" spans="1:8" x14ac:dyDescent="0.35">
      <c r="A3125" s="8" t="s">
        <v>21</v>
      </c>
      <c r="B3125" s="33">
        <v>2018</v>
      </c>
      <c r="C3125" s="8" t="s">
        <v>11</v>
      </c>
      <c r="D3125" s="33">
        <v>23281.4</v>
      </c>
      <c r="E3125" s="34">
        <v>25265.3</v>
      </c>
      <c r="F3125" s="34">
        <v>166.94</v>
      </c>
      <c r="G3125" s="34">
        <v>27.03</v>
      </c>
      <c r="H3125" s="34">
        <v>32.770000000000003</v>
      </c>
    </row>
    <row r="3126" spans="1:8" x14ac:dyDescent="0.35">
      <c r="A3126" s="8" t="s">
        <v>30</v>
      </c>
      <c r="B3126" s="33">
        <v>2021</v>
      </c>
      <c r="C3126" s="8" t="s">
        <v>19</v>
      </c>
      <c r="D3126" s="33">
        <v>9175.67</v>
      </c>
      <c r="E3126" s="34">
        <v>8689.93</v>
      </c>
      <c r="F3126" s="34">
        <v>189.59</v>
      </c>
      <c r="G3126" s="34">
        <v>903.39</v>
      </c>
      <c r="H3126" s="34">
        <v>49.8</v>
      </c>
    </row>
    <row r="3127" spans="1:8" x14ac:dyDescent="0.35">
      <c r="A3127" s="8" t="s">
        <v>31</v>
      </c>
      <c r="B3127" s="33">
        <v>2019</v>
      </c>
      <c r="C3127" s="8" t="s">
        <v>15</v>
      </c>
      <c r="D3127" s="33">
        <v>16086.64</v>
      </c>
      <c r="E3127" s="34">
        <v>14182.44</v>
      </c>
      <c r="F3127" s="34">
        <v>198.1</v>
      </c>
      <c r="G3127" s="34">
        <v>469.81</v>
      </c>
      <c r="H3127" s="34">
        <v>30.58</v>
      </c>
    </row>
    <row r="3128" spans="1:8" x14ac:dyDescent="0.35">
      <c r="A3128" s="8" t="s">
        <v>12</v>
      </c>
      <c r="B3128" s="33">
        <v>2024</v>
      </c>
      <c r="C3128" s="8" t="s">
        <v>25</v>
      </c>
      <c r="D3128" s="33">
        <v>19152.439999999999</v>
      </c>
      <c r="E3128" s="34">
        <v>18329.72</v>
      </c>
      <c r="F3128" s="34">
        <v>126.57</v>
      </c>
      <c r="G3128" s="34">
        <v>189.89</v>
      </c>
      <c r="H3128" s="34">
        <v>43.54</v>
      </c>
    </row>
    <row r="3129" spans="1:8" x14ac:dyDescent="0.35">
      <c r="A3129" s="8" t="s">
        <v>21</v>
      </c>
      <c r="B3129" s="33">
        <v>2022</v>
      </c>
      <c r="C3129" s="8" t="s">
        <v>19</v>
      </c>
      <c r="D3129" s="33">
        <v>47998.97</v>
      </c>
      <c r="E3129" s="34">
        <v>42542.48</v>
      </c>
      <c r="F3129" s="34">
        <v>21.12</v>
      </c>
      <c r="G3129" s="34">
        <v>1259.95</v>
      </c>
      <c r="H3129" s="34">
        <v>58.23</v>
      </c>
    </row>
    <row r="3130" spans="1:8" x14ac:dyDescent="0.35">
      <c r="A3130" s="8" t="s">
        <v>16</v>
      </c>
      <c r="B3130" s="33">
        <v>2024</v>
      </c>
      <c r="C3130" s="8" t="s">
        <v>11</v>
      </c>
      <c r="D3130" s="33">
        <v>8691.0400000000009</v>
      </c>
      <c r="E3130" s="34">
        <v>9861.66</v>
      </c>
      <c r="F3130" s="34">
        <v>146.93</v>
      </c>
      <c r="G3130" s="34">
        <v>299.45</v>
      </c>
      <c r="H3130" s="34">
        <v>64.34</v>
      </c>
    </row>
    <row r="3131" spans="1:8" x14ac:dyDescent="0.35">
      <c r="A3131" s="8" t="s">
        <v>12</v>
      </c>
      <c r="B3131" s="33">
        <v>2023</v>
      </c>
      <c r="C3131" s="8" t="s">
        <v>25</v>
      </c>
      <c r="D3131" s="33">
        <v>2259.0100000000002</v>
      </c>
      <c r="E3131" s="34">
        <v>2390.27</v>
      </c>
      <c r="F3131" s="34">
        <v>114.47</v>
      </c>
      <c r="G3131" s="34">
        <v>343.08</v>
      </c>
      <c r="H3131" s="34">
        <v>66.88</v>
      </c>
    </row>
    <row r="3132" spans="1:8" x14ac:dyDescent="0.35">
      <c r="A3132" s="8" t="s">
        <v>28</v>
      </c>
      <c r="B3132" s="33">
        <v>2018</v>
      </c>
      <c r="C3132" s="8" t="s">
        <v>20</v>
      </c>
      <c r="D3132" s="33">
        <v>12851.64</v>
      </c>
      <c r="E3132" s="34">
        <v>14590.46</v>
      </c>
      <c r="F3132" s="34">
        <v>98.09</v>
      </c>
      <c r="G3132" s="34">
        <v>469.07</v>
      </c>
      <c r="H3132" s="34">
        <v>66.66</v>
      </c>
    </row>
    <row r="3133" spans="1:8" x14ac:dyDescent="0.35">
      <c r="A3133" s="8" t="s">
        <v>32</v>
      </c>
      <c r="B3133" s="33">
        <v>2023</v>
      </c>
      <c r="C3133" s="8" t="s">
        <v>13</v>
      </c>
      <c r="D3133" s="33">
        <v>19505.47</v>
      </c>
      <c r="E3133" s="34">
        <v>19105.95</v>
      </c>
      <c r="F3133" s="34">
        <v>76.06</v>
      </c>
      <c r="G3133" s="34">
        <v>782.7</v>
      </c>
      <c r="H3133" s="34">
        <v>67.83</v>
      </c>
    </row>
    <row r="3134" spans="1:8" x14ac:dyDescent="0.35">
      <c r="A3134" s="8" t="s">
        <v>31</v>
      </c>
      <c r="B3134" s="33">
        <v>2023</v>
      </c>
      <c r="C3134" s="8" t="s">
        <v>25</v>
      </c>
      <c r="D3134" s="33">
        <v>14903.6</v>
      </c>
      <c r="E3134" s="34">
        <v>14035.31</v>
      </c>
      <c r="F3134" s="34">
        <v>37.51</v>
      </c>
      <c r="G3134" s="34">
        <v>877.69</v>
      </c>
      <c r="H3134" s="34">
        <v>54.79</v>
      </c>
    </row>
    <row r="3135" spans="1:8" x14ac:dyDescent="0.35">
      <c r="A3135" s="8" t="s">
        <v>32</v>
      </c>
      <c r="B3135" s="33">
        <v>2023</v>
      </c>
      <c r="C3135" s="8" t="s">
        <v>20</v>
      </c>
      <c r="D3135" s="33">
        <v>13958.86</v>
      </c>
      <c r="E3135" s="34">
        <v>11903.19</v>
      </c>
      <c r="F3135" s="34">
        <v>157.1</v>
      </c>
      <c r="G3135" s="34">
        <v>564.27</v>
      </c>
      <c r="H3135" s="34">
        <v>69.31</v>
      </c>
    </row>
    <row r="3136" spans="1:8" x14ac:dyDescent="0.35">
      <c r="A3136" s="8" t="s">
        <v>18</v>
      </c>
      <c r="B3136" s="33">
        <v>2022</v>
      </c>
      <c r="C3136" s="8" t="s">
        <v>25</v>
      </c>
      <c r="D3136" s="33">
        <v>11966.64</v>
      </c>
      <c r="E3136" s="34">
        <v>13301.59</v>
      </c>
      <c r="F3136" s="34">
        <v>115.83</v>
      </c>
      <c r="G3136" s="34">
        <v>915.51</v>
      </c>
      <c r="H3136" s="34">
        <v>31.98</v>
      </c>
    </row>
    <row r="3137" spans="1:8" x14ac:dyDescent="0.35">
      <c r="A3137" s="8" t="s">
        <v>14</v>
      </c>
      <c r="B3137" s="33">
        <v>2023</v>
      </c>
      <c r="C3137" s="8" t="s">
        <v>19</v>
      </c>
      <c r="D3137" s="33">
        <v>30862.799999999999</v>
      </c>
      <c r="E3137" s="34">
        <v>28061.49</v>
      </c>
      <c r="F3137" s="34">
        <v>22.5</v>
      </c>
      <c r="G3137" s="34">
        <v>605.39</v>
      </c>
      <c r="H3137" s="34">
        <v>61.67</v>
      </c>
    </row>
    <row r="3138" spans="1:8" x14ac:dyDescent="0.35">
      <c r="A3138" s="8" t="s">
        <v>10</v>
      </c>
      <c r="B3138" s="33">
        <v>2018</v>
      </c>
      <c r="C3138" s="8" t="s">
        <v>13</v>
      </c>
      <c r="D3138" s="33">
        <v>45048.61</v>
      </c>
      <c r="E3138" s="34">
        <v>45687.34</v>
      </c>
      <c r="F3138" s="34">
        <v>23.68</v>
      </c>
      <c r="G3138" s="34">
        <v>340.97</v>
      </c>
      <c r="H3138" s="34">
        <v>60.97</v>
      </c>
    </row>
    <row r="3139" spans="1:8" x14ac:dyDescent="0.35">
      <c r="A3139" s="8" t="s">
        <v>23</v>
      </c>
      <c r="B3139" s="33">
        <v>2023</v>
      </c>
      <c r="C3139" s="8" t="s">
        <v>20</v>
      </c>
      <c r="D3139" s="33">
        <v>33076.620000000003</v>
      </c>
      <c r="E3139" s="34">
        <v>27055.64</v>
      </c>
      <c r="F3139" s="34">
        <v>32.99</v>
      </c>
      <c r="G3139" s="34">
        <v>1075.06</v>
      </c>
      <c r="H3139" s="34">
        <v>66.78</v>
      </c>
    </row>
    <row r="3140" spans="1:8" x14ac:dyDescent="0.35">
      <c r="A3140" s="8" t="s">
        <v>10</v>
      </c>
      <c r="B3140" s="33">
        <v>2020</v>
      </c>
      <c r="C3140" s="8" t="s">
        <v>11</v>
      </c>
      <c r="D3140" s="33">
        <v>38591.620000000003</v>
      </c>
      <c r="E3140" s="34">
        <v>31119.05</v>
      </c>
      <c r="F3140" s="34">
        <v>134.81</v>
      </c>
      <c r="G3140" s="34">
        <v>256.76</v>
      </c>
      <c r="H3140" s="34">
        <v>58.55</v>
      </c>
    </row>
    <row r="3141" spans="1:8" x14ac:dyDescent="0.35">
      <c r="A3141" s="8" t="s">
        <v>16</v>
      </c>
      <c r="B3141" s="33">
        <v>2020</v>
      </c>
      <c r="C3141" s="8" t="s">
        <v>19</v>
      </c>
      <c r="D3141" s="33">
        <v>37097.269999999997</v>
      </c>
      <c r="E3141" s="34">
        <v>31259.119999999999</v>
      </c>
      <c r="F3141" s="34">
        <v>85.57</v>
      </c>
      <c r="G3141" s="34">
        <v>1135.93</v>
      </c>
      <c r="H3141" s="34">
        <v>55.89</v>
      </c>
    </row>
    <row r="3142" spans="1:8" x14ac:dyDescent="0.35">
      <c r="A3142" s="8" t="s">
        <v>21</v>
      </c>
      <c r="B3142" s="33">
        <v>2018</v>
      </c>
      <c r="C3142" s="8" t="s">
        <v>20</v>
      </c>
      <c r="D3142" s="33">
        <v>18565.849999999999</v>
      </c>
      <c r="E3142" s="34">
        <v>16172.53</v>
      </c>
      <c r="F3142" s="34">
        <v>45.13</v>
      </c>
      <c r="G3142" s="34">
        <v>335.33</v>
      </c>
      <c r="H3142" s="34">
        <v>44.72</v>
      </c>
    </row>
    <row r="3143" spans="1:8" x14ac:dyDescent="0.35">
      <c r="A3143" s="8" t="s">
        <v>21</v>
      </c>
      <c r="B3143" s="33">
        <v>2020</v>
      </c>
      <c r="C3143" s="8" t="s">
        <v>25</v>
      </c>
      <c r="D3143" s="33">
        <v>4854.43</v>
      </c>
      <c r="E3143" s="34">
        <v>5591.6</v>
      </c>
      <c r="F3143" s="34">
        <v>22.92</v>
      </c>
      <c r="G3143" s="34">
        <v>101.56</v>
      </c>
      <c r="H3143" s="34">
        <v>42.71</v>
      </c>
    </row>
    <row r="3144" spans="1:8" x14ac:dyDescent="0.35">
      <c r="A3144" s="8" t="s">
        <v>33</v>
      </c>
      <c r="B3144" s="33">
        <v>2024</v>
      </c>
      <c r="C3144" s="8" t="s">
        <v>19</v>
      </c>
      <c r="D3144" s="33">
        <v>12538.16</v>
      </c>
      <c r="E3144" s="34">
        <v>11004.04</v>
      </c>
      <c r="F3144" s="34">
        <v>74.709999999999994</v>
      </c>
      <c r="G3144" s="34">
        <v>250.62</v>
      </c>
      <c r="H3144" s="34">
        <v>45.95</v>
      </c>
    </row>
    <row r="3145" spans="1:8" x14ac:dyDescent="0.35">
      <c r="A3145" s="8" t="s">
        <v>10</v>
      </c>
      <c r="B3145" s="33">
        <v>2023</v>
      </c>
      <c r="C3145" s="8" t="s">
        <v>19</v>
      </c>
      <c r="D3145" s="33">
        <v>47916.19</v>
      </c>
      <c r="E3145" s="34">
        <v>56688.98</v>
      </c>
      <c r="F3145" s="34">
        <v>173.25</v>
      </c>
      <c r="G3145" s="34">
        <v>499.28</v>
      </c>
      <c r="H3145" s="34">
        <v>60.44</v>
      </c>
    </row>
    <row r="3146" spans="1:8" x14ac:dyDescent="0.35">
      <c r="A3146" s="8" t="s">
        <v>27</v>
      </c>
      <c r="B3146" s="33">
        <v>2019</v>
      </c>
      <c r="C3146" s="8" t="s">
        <v>11</v>
      </c>
      <c r="D3146" s="33">
        <v>49897.41</v>
      </c>
      <c r="E3146" s="34">
        <v>52983.4</v>
      </c>
      <c r="F3146" s="34">
        <v>118.17</v>
      </c>
      <c r="G3146" s="34">
        <v>1356.14</v>
      </c>
      <c r="H3146" s="34">
        <v>30.87</v>
      </c>
    </row>
    <row r="3147" spans="1:8" x14ac:dyDescent="0.35">
      <c r="A3147" s="8" t="s">
        <v>31</v>
      </c>
      <c r="B3147" s="33">
        <v>2023</v>
      </c>
      <c r="C3147" s="8" t="s">
        <v>22</v>
      </c>
      <c r="D3147" s="33">
        <v>49279.74</v>
      </c>
      <c r="E3147" s="34">
        <v>49982.07</v>
      </c>
      <c r="F3147" s="34">
        <v>166.35</v>
      </c>
      <c r="G3147" s="34">
        <v>852.67</v>
      </c>
      <c r="H3147" s="34">
        <v>65.08</v>
      </c>
    </row>
    <row r="3148" spans="1:8" x14ac:dyDescent="0.35">
      <c r="A3148" s="8" t="s">
        <v>23</v>
      </c>
      <c r="B3148" s="33">
        <v>2019</v>
      </c>
      <c r="C3148" s="8" t="s">
        <v>13</v>
      </c>
      <c r="D3148" s="33">
        <v>27104.63</v>
      </c>
      <c r="E3148" s="34">
        <v>27798.720000000001</v>
      </c>
      <c r="F3148" s="34">
        <v>164.98</v>
      </c>
      <c r="G3148" s="34">
        <v>326.08</v>
      </c>
      <c r="H3148" s="34">
        <v>36.200000000000003</v>
      </c>
    </row>
    <row r="3149" spans="1:8" x14ac:dyDescent="0.35">
      <c r="A3149" s="8" t="s">
        <v>23</v>
      </c>
      <c r="B3149" s="33">
        <v>2022</v>
      </c>
      <c r="C3149" s="8" t="s">
        <v>9</v>
      </c>
      <c r="D3149" s="33">
        <v>34535.449999999997</v>
      </c>
      <c r="E3149" s="34">
        <v>40893.1</v>
      </c>
      <c r="F3149" s="34">
        <v>118.14</v>
      </c>
      <c r="G3149" s="34">
        <v>935.55</v>
      </c>
      <c r="H3149" s="34">
        <v>62.39</v>
      </c>
    </row>
    <row r="3150" spans="1:8" x14ac:dyDescent="0.35">
      <c r="A3150" s="8" t="s">
        <v>26</v>
      </c>
      <c r="B3150" s="33">
        <v>2019</v>
      </c>
      <c r="C3150" s="8" t="s">
        <v>15</v>
      </c>
      <c r="D3150" s="33">
        <v>3821.97</v>
      </c>
      <c r="E3150" s="34">
        <v>3440.76</v>
      </c>
      <c r="F3150" s="34">
        <v>192.16</v>
      </c>
      <c r="G3150" s="34">
        <v>512.62</v>
      </c>
      <c r="H3150" s="34">
        <v>53.6</v>
      </c>
    </row>
    <row r="3151" spans="1:8" x14ac:dyDescent="0.35">
      <c r="A3151" s="8" t="s">
        <v>35</v>
      </c>
      <c r="B3151" s="33">
        <v>2021</v>
      </c>
      <c r="C3151" s="8" t="s">
        <v>20</v>
      </c>
      <c r="D3151" s="33">
        <v>12506.13</v>
      </c>
      <c r="E3151" s="34">
        <v>10524.25</v>
      </c>
      <c r="F3151" s="34">
        <v>111.28</v>
      </c>
      <c r="G3151" s="34">
        <v>209.63</v>
      </c>
      <c r="H3151" s="34">
        <v>69.31</v>
      </c>
    </row>
    <row r="3152" spans="1:8" x14ac:dyDescent="0.35">
      <c r="A3152" s="8" t="s">
        <v>34</v>
      </c>
      <c r="B3152" s="33">
        <v>2023</v>
      </c>
      <c r="C3152" s="8" t="s">
        <v>9</v>
      </c>
      <c r="D3152" s="33">
        <v>1221.6199999999999</v>
      </c>
      <c r="E3152" s="34">
        <v>984.57</v>
      </c>
      <c r="F3152" s="34">
        <v>96.88</v>
      </c>
      <c r="G3152" s="34">
        <v>547.78</v>
      </c>
      <c r="H3152" s="34">
        <v>36.53</v>
      </c>
    </row>
    <row r="3153" spans="1:8" x14ac:dyDescent="0.35">
      <c r="A3153" s="8" t="s">
        <v>12</v>
      </c>
      <c r="B3153" s="33">
        <v>2024</v>
      </c>
      <c r="C3153" s="8" t="s">
        <v>11</v>
      </c>
      <c r="D3153" s="33">
        <v>29489.02</v>
      </c>
      <c r="E3153" s="34">
        <v>30542.09</v>
      </c>
      <c r="F3153" s="34">
        <v>138.28</v>
      </c>
      <c r="G3153" s="34">
        <v>382.43</v>
      </c>
      <c r="H3153" s="34">
        <v>63.8</v>
      </c>
    </row>
    <row r="3154" spans="1:8" x14ac:dyDescent="0.35">
      <c r="A3154" s="8" t="s">
        <v>34</v>
      </c>
      <c r="B3154" s="33">
        <v>2020</v>
      </c>
      <c r="C3154" s="8" t="s">
        <v>13</v>
      </c>
      <c r="D3154" s="33">
        <v>5438.27</v>
      </c>
      <c r="E3154" s="34">
        <v>5256.73</v>
      </c>
      <c r="F3154" s="34">
        <v>172.27</v>
      </c>
      <c r="G3154" s="34">
        <v>851.51</v>
      </c>
      <c r="H3154" s="34">
        <v>68.63</v>
      </c>
    </row>
    <row r="3155" spans="1:8" x14ac:dyDescent="0.35">
      <c r="A3155" s="8" t="s">
        <v>26</v>
      </c>
      <c r="B3155" s="33">
        <v>2018</v>
      </c>
      <c r="C3155" s="8" t="s">
        <v>22</v>
      </c>
      <c r="D3155" s="33">
        <v>7741.56</v>
      </c>
      <c r="E3155" s="34">
        <v>6879.98</v>
      </c>
      <c r="F3155" s="34">
        <v>36.450000000000003</v>
      </c>
      <c r="G3155" s="34">
        <v>1035.4100000000001</v>
      </c>
      <c r="H3155" s="34">
        <v>50.77</v>
      </c>
    </row>
    <row r="3156" spans="1:8" x14ac:dyDescent="0.35">
      <c r="A3156" s="8" t="s">
        <v>24</v>
      </c>
      <c r="B3156" s="33">
        <v>2024</v>
      </c>
      <c r="C3156" s="8" t="s">
        <v>20</v>
      </c>
      <c r="D3156" s="33">
        <v>2469.34</v>
      </c>
      <c r="E3156" s="34">
        <v>2547.15</v>
      </c>
      <c r="F3156" s="34">
        <v>65.180000000000007</v>
      </c>
      <c r="G3156" s="34">
        <v>1204.7</v>
      </c>
      <c r="H3156" s="34">
        <v>34.35</v>
      </c>
    </row>
    <row r="3157" spans="1:8" x14ac:dyDescent="0.35">
      <c r="A3157" s="8" t="s">
        <v>27</v>
      </c>
      <c r="B3157" s="33">
        <v>2023</v>
      </c>
      <c r="C3157" s="8" t="s">
        <v>19</v>
      </c>
      <c r="D3157" s="33">
        <v>26024.78</v>
      </c>
      <c r="E3157" s="34">
        <v>29269.93</v>
      </c>
      <c r="F3157" s="34">
        <v>29.33</v>
      </c>
      <c r="G3157" s="34">
        <v>576.62</v>
      </c>
      <c r="H3157" s="34">
        <v>60.99</v>
      </c>
    </row>
    <row r="3158" spans="1:8" x14ac:dyDescent="0.35">
      <c r="A3158" s="8" t="s">
        <v>32</v>
      </c>
      <c r="B3158" s="33">
        <v>2020</v>
      </c>
      <c r="C3158" s="8" t="s">
        <v>9</v>
      </c>
      <c r="D3158" s="33">
        <v>47273.49</v>
      </c>
      <c r="E3158" s="34">
        <v>49943.03</v>
      </c>
      <c r="F3158" s="34">
        <v>51.64</v>
      </c>
      <c r="G3158" s="34">
        <v>1212.97</v>
      </c>
      <c r="H3158" s="34">
        <v>65.709999999999994</v>
      </c>
    </row>
    <row r="3159" spans="1:8" x14ac:dyDescent="0.35">
      <c r="A3159" s="8" t="s">
        <v>34</v>
      </c>
      <c r="B3159" s="33">
        <v>2018</v>
      </c>
      <c r="C3159" s="8" t="s">
        <v>15</v>
      </c>
      <c r="D3159" s="33">
        <v>40523.019999999997</v>
      </c>
      <c r="E3159" s="34">
        <v>36379.9</v>
      </c>
      <c r="F3159" s="34">
        <v>83.53</v>
      </c>
      <c r="G3159" s="34">
        <v>1070.5999999999999</v>
      </c>
      <c r="H3159" s="34">
        <v>49.75</v>
      </c>
    </row>
    <row r="3160" spans="1:8" x14ac:dyDescent="0.35">
      <c r="A3160" s="8" t="s">
        <v>12</v>
      </c>
      <c r="B3160" s="33">
        <v>2021</v>
      </c>
      <c r="C3160" s="8" t="s">
        <v>11</v>
      </c>
      <c r="D3160" s="33">
        <v>36470.879999999997</v>
      </c>
      <c r="E3160" s="34">
        <v>30124.89</v>
      </c>
      <c r="F3160" s="34">
        <v>123.59</v>
      </c>
      <c r="G3160" s="34">
        <v>655.42</v>
      </c>
      <c r="H3160" s="34">
        <v>35</v>
      </c>
    </row>
    <row r="3161" spans="1:8" x14ac:dyDescent="0.35">
      <c r="A3161" s="8" t="s">
        <v>30</v>
      </c>
      <c r="B3161" s="33">
        <v>2024</v>
      </c>
      <c r="C3161" s="8" t="s">
        <v>25</v>
      </c>
      <c r="D3161" s="33">
        <v>41051.019999999997</v>
      </c>
      <c r="E3161" s="34">
        <v>47576.89</v>
      </c>
      <c r="F3161" s="34">
        <v>128.4</v>
      </c>
      <c r="G3161" s="34">
        <v>220.64</v>
      </c>
      <c r="H3161" s="34">
        <v>63.26</v>
      </c>
    </row>
    <row r="3162" spans="1:8" x14ac:dyDescent="0.35">
      <c r="A3162" s="8" t="s">
        <v>26</v>
      </c>
      <c r="B3162" s="33">
        <v>2021</v>
      </c>
      <c r="C3162" s="8" t="s">
        <v>9</v>
      </c>
      <c r="D3162" s="33">
        <v>16178.17</v>
      </c>
      <c r="E3162" s="34">
        <v>18650.75</v>
      </c>
      <c r="F3162" s="34">
        <v>25.83</v>
      </c>
      <c r="G3162" s="34">
        <v>137.81</v>
      </c>
      <c r="H3162" s="34">
        <v>35.409999999999997</v>
      </c>
    </row>
    <row r="3163" spans="1:8" x14ac:dyDescent="0.35">
      <c r="A3163" s="8" t="s">
        <v>35</v>
      </c>
      <c r="B3163" s="33">
        <v>2023</v>
      </c>
      <c r="C3163" s="8" t="s">
        <v>11</v>
      </c>
      <c r="D3163" s="33">
        <v>46501.82</v>
      </c>
      <c r="E3163" s="34">
        <v>45442.62</v>
      </c>
      <c r="F3163" s="34">
        <v>109.76</v>
      </c>
      <c r="G3163" s="34">
        <v>23.36</v>
      </c>
      <c r="H3163" s="34">
        <v>64.430000000000007</v>
      </c>
    </row>
    <row r="3164" spans="1:8" x14ac:dyDescent="0.35">
      <c r="A3164" s="8" t="s">
        <v>23</v>
      </c>
      <c r="B3164" s="33">
        <v>2021</v>
      </c>
      <c r="C3164" s="8" t="s">
        <v>20</v>
      </c>
      <c r="D3164" s="33">
        <v>23806.82</v>
      </c>
      <c r="E3164" s="34">
        <v>28173.06</v>
      </c>
      <c r="F3164" s="34">
        <v>121.6</v>
      </c>
      <c r="G3164" s="34">
        <v>1201.8800000000001</v>
      </c>
      <c r="H3164" s="34">
        <v>45.74</v>
      </c>
    </row>
    <row r="3165" spans="1:8" x14ac:dyDescent="0.35">
      <c r="A3165" s="8" t="s">
        <v>24</v>
      </c>
      <c r="B3165" s="33">
        <v>2023</v>
      </c>
      <c r="C3165" s="8" t="s">
        <v>22</v>
      </c>
      <c r="D3165" s="33">
        <v>19710.77</v>
      </c>
      <c r="E3165" s="34">
        <v>18712.96</v>
      </c>
      <c r="F3165" s="34">
        <v>162.09</v>
      </c>
      <c r="G3165" s="34">
        <v>1231.96</v>
      </c>
      <c r="H3165" s="34">
        <v>42.06</v>
      </c>
    </row>
    <row r="3166" spans="1:8" x14ac:dyDescent="0.35">
      <c r="A3166" s="8" t="s">
        <v>12</v>
      </c>
      <c r="B3166" s="33">
        <v>2023</v>
      </c>
      <c r="C3166" s="8" t="s">
        <v>15</v>
      </c>
      <c r="D3166" s="33">
        <v>14272.87</v>
      </c>
      <c r="E3166" s="34">
        <v>13616.01</v>
      </c>
      <c r="F3166" s="34">
        <v>45.6</v>
      </c>
      <c r="G3166" s="34">
        <v>857.44</v>
      </c>
      <c r="H3166" s="34">
        <v>31.5</v>
      </c>
    </row>
    <row r="3167" spans="1:8" x14ac:dyDescent="0.35">
      <c r="A3167" s="8" t="s">
        <v>12</v>
      </c>
      <c r="B3167" s="33">
        <v>2023</v>
      </c>
      <c r="C3167" s="8" t="s">
        <v>15</v>
      </c>
      <c r="D3167" s="33">
        <v>2267.39</v>
      </c>
      <c r="E3167" s="34">
        <v>2004.48</v>
      </c>
      <c r="F3167" s="34">
        <v>184.53</v>
      </c>
      <c r="G3167" s="34">
        <v>417.62</v>
      </c>
      <c r="H3167" s="34">
        <v>58.03</v>
      </c>
    </row>
    <row r="3168" spans="1:8" x14ac:dyDescent="0.35">
      <c r="A3168" s="8" t="s">
        <v>33</v>
      </c>
      <c r="B3168" s="33">
        <v>2023</v>
      </c>
      <c r="C3168" s="8" t="s">
        <v>9</v>
      </c>
      <c r="D3168" s="33">
        <v>33972.57</v>
      </c>
      <c r="E3168" s="34">
        <v>38497.82</v>
      </c>
      <c r="F3168" s="34">
        <v>178.06</v>
      </c>
      <c r="G3168" s="34">
        <v>385.75</v>
      </c>
      <c r="H3168" s="34">
        <v>32.299999999999997</v>
      </c>
    </row>
    <row r="3169" spans="1:8" x14ac:dyDescent="0.35">
      <c r="A3169" s="8" t="s">
        <v>10</v>
      </c>
      <c r="B3169" s="33">
        <v>2022</v>
      </c>
      <c r="C3169" s="8" t="s">
        <v>11</v>
      </c>
      <c r="D3169" s="33">
        <v>10946.27</v>
      </c>
      <c r="E3169" s="34">
        <v>9985.4</v>
      </c>
      <c r="F3169" s="34">
        <v>22.7</v>
      </c>
      <c r="G3169" s="34">
        <v>41.39</v>
      </c>
      <c r="H3169" s="34">
        <v>32.25</v>
      </c>
    </row>
    <row r="3170" spans="1:8" x14ac:dyDescent="0.35">
      <c r="A3170" s="8" t="s">
        <v>29</v>
      </c>
      <c r="B3170" s="33">
        <v>2020</v>
      </c>
      <c r="C3170" s="8" t="s">
        <v>25</v>
      </c>
      <c r="D3170" s="33">
        <v>49676.32</v>
      </c>
      <c r="E3170" s="34">
        <v>41270.26</v>
      </c>
      <c r="F3170" s="34">
        <v>29.32</v>
      </c>
      <c r="G3170" s="34">
        <v>474.65</v>
      </c>
      <c r="H3170" s="34">
        <v>34.97</v>
      </c>
    </row>
    <row r="3171" spans="1:8" x14ac:dyDescent="0.35">
      <c r="A3171" s="8" t="s">
        <v>21</v>
      </c>
      <c r="B3171" s="33">
        <v>2019</v>
      </c>
      <c r="C3171" s="8" t="s">
        <v>11</v>
      </c>
      <c r="D3171" s="33">
        <v>9255.1200000000008</v>
      </c>
      <c r="E3171" s="34">
        <v>9241.7900000000009</v>
      </c>
      <c r="F3171" s="34">
        <v>24.29</v>
      </c>
      <c r="G3171" s="34">
        <v>297.27999999999997</v>
      </c>
      <c r="H3171" s="34">
        <v>41.37</v>
      </c>
    </row>
    <row r="3172" spans="1:8" x14ac:dyDescent="0.35">
      <c r="A3172" s="8" t="s">
        <v>18</v>
      </c>
      <c r="B3172" s="33">
        <v>2024</v>
      </c>
      <c r="C3172" s="8" t="s">
        <v>11</v>
      </c>
      <c r="D3172" s="33">
        <v>9277.3799999999992</v>
      </c>
      <c r="E3172" s="34">
        <v>9834.82</v>
      </c>
      <c r="F3172" s="34">
        <v>32.39</v>
      </c>
      <c r="G3172" s="34">
        <v>670.16</v>
      </c>
      <c r="H3172" s="34">
        <v>49.04</v>
      </c>
    </row>
    <row r="3173" spans="1:8" x14ac:dyDescent="0.35">
      <c r="A3173" s="8" t="s">
        <v>26</v>
      </c>
      <c r="B3173" s="33">
        <v>2018</v>
      </c>
      <c r="C3173" s="8" t="s">
        <v>13</v>
      </c>
      <c r="D3173" s="33">
        <v>18076.68</v>
      </c>
      <c r="E3173" s="34">
        <v>16060.53</v>
      </c>
      <c r="F3173" s="34">
        <v>85.35</v>
      </c>
      <c r="G3173" s="34">
        <v>74.900000000000006</v>
      </c>
      <c r="H3173" s="34">
        <v>52.48</v>
      </c>
    </row>
    <row r="3174" spans="1:8" x14ac:dyDescent="0.35">
      <c r="A3174" s="8" t="s">
        <v>30</v>
      </c>
      <c r="B3174" s="33">
        <v>2018</v>
      </c>
      <c r="C3174" s="8" t="s">
        <v>22</v>
      </c>
      <c r="D3174" s="33">
        <v>13198.24</v>
      </c>
      <c r="E3174" s="34">
        <v>12355.27</v>
      </c>
      <c r="F3174" s="34">
        <v>152.49</v>
      </c>
      <c r="G3174" s="34">
        <v>686.52</v>
      </c>
      <c r="H3174" s="34">
        <v>48.89</v>
      </c>
    </row>
    <row r="3175" spans="1:8" x14ac:dyDescent="0.35">
      <c r="A3175" s="8" t="s">
        <v>12</v>
      </c>
      <c r="B3175" s="33">
        <v>2020</v>
      </c>
      <c r="C3175" s="8" t="s">
        <v>13</v>
      </c>
      <c r="D3175" s="33">
        <v>28422.26</v>
      </c>
      <c r="E3175" s="34">
        <v>24190.07</v>
      </c>
      <c r="F3175" s="34">
        <v>119.24</v>
      </c>
      <c r="G3175" s="34">
        <v>331.15</v>
      </c>
      <c r="H3175" s="34">
        <v>64.47</v>
      </c>
    </row>
    <row r="3176" spans="1:8" x14ac:dyDescent="0.35">
      <c r="A3176" s="8" t="s">
        <v>33</v>
      </c>
      <c r="B3176" s="33">
        <v>2024</v>
      </c>
      <c r="C3176" s="8" t="s">
        <v>9</v>
      </c>
      <c r="D3176" s="33">
        <v>35696.79</v>
      </c>
      <c r="E3176" s="34">
        <v>32244.91</v>
      </c>
      <c r="F3176" s="34">
        <v>74.78</v>
      </c>
      <c r="G3176" s="34">
        <v>857.01</v>
      </c>
      <c r="H3176" s="34">
        <v>57.82</v>
      </c>
    </row>
    <row r="3177" spans="1:8" x14ac:dyDescent="0.35">
      <c r="A3177" s="8" t="s">
        <v>33</v>
      </c>
      <c r="B3177" s="33">
        <v>2023</v>
      </c>
      <c r="C3177" s="8" t="s">
        <v>25</v>
      </c>
      <c r="D3177" s="33">
        <v>15390.05</v>
      </c>
      <c r="E3177" s="34">
        <v>12457.12</v>
      </c>
      <c r="F3177" s="34">
        <v>38.01</v>
      </c>
      <c r="G3177" s="34">
        <v>662.54</v>
      </c>
      <c r="H3177" s="34">
        <v>39.01</v>
      </c>
    </row>
    <row r="3178" spans="1:8" x14ac:dyDescent="0.35">
      <c r="A3178" s="8" t="s">
        <v>14</v>
      </c>
      <c r="B3178" s="33">
        <v>2023</v>
      </c>
      <c r="C3178" s="8" t="s">
        <v>11</v>
      </c>
      <c r="D3178" s="33">
        <v>25561.919999999998</v>
      </c>
      <c r="E3178" s="34">
        <v>27983.11</v>
      </c>
      <c r="F3178" s="34">
        <v>153.81</v>
      </c>
      <c r="G3178" s="34">
        <v>305.69</v>
      </c>
      <c r="H3178" s="34">
        <v>41.21</v>
      </c>
    </row>
    <row r="3179" spans="1:8" x14ac:dyDescent="0.35">
      <c r="A3179" s="8" t="s">
        <v>23</v>
      </c>
      <c r="B3179" s="33">
        <v>2022</v>
      </c>
      <c r="C3179" s="8" t="s">
        <v>9</v>
      </c>
      <c r="D3179" s="33">
        <v>36016.94</v>
      </c>
      <c r="E3179" s="34">
        <v>41810.769999999997</v>
      </c>
      <c r="F3179" s="34">
        <v>143.72999999999999</v>
      </c>
      <c r="G3179" s="34">
        <v>380.81</v>
      </c>
      <c r="H3179" s="34">
        <v>35.090000000000003</v>
      </c>
    </row>
    <row r="3180" spans="1:8" x14ac:dyDescent="0.35">
      <c r="A3180" s="8" t="s">
        <v>16</v>
      </c>
      <c r="B3180" s="33">
        <v>2022</v>
      </c>
      <c r="C3180" s="8" t="s">
        <v>25</v>
      </c>
      <c r="D3180" s="33">
        <v>16918.080000000002</v>
      </c>
      <c r="E3180" s="34">
        <v>13849.39</v>
      </c>
      <c r="F3180" s="34">
        <v>60.7</v>
      </c>
      <c r="G3180" s="34">
        <v>1373.73</v>
      </c>
      <c r="H3180" s="34">
        <v>35.69</v>
      </c>
    </row>
    <row r="3181" spans="1:8" x14ac:dyDescent="0.35">
      <c r="A3181" s="8" t="s">
        <v>16</v>
      </c>
      <c r="B3181" s="33">
        <v>2020</v>
      </c>
      <c r="C3181" s="8" t="s">
        <v>15</v>
      </c>
      <c r="D3181" s="33">
        <v>24061.59</v>
      </c>
      <c r="E3181" s="34">
        <v>19712.45</v>
      </c>
      <c r="F3181" s="34">
        <v>148.24</v>
      </c>
      <c r="G3181" s="34">
        <v>436.47</v>
      </c>
      <c r="H3181" s="34">
        <v>50.72</v>
      </c>
    </row>
    <row r="3182" spans="1:8" x14ac:dyDescent="0.35">
      <c r="A3182" s="8" t="s">
        <v>27</v>
      </c>
      <c r="B3182" s="33">
        <v>2019</v>
      </c>
      <c r="C3182" s="8" t="s">
        <v>13</v>
      </c>
      <c r="D3182" s="33">
        <v>32367.96</v>
      </c>
      <c r="E3182" s="34">
        <v>31487.91</v>
      </c>
      <c r="F3182" s="34">
        <v>100.27</v>
      </c>
      <c r="G3182" s="34">
        <v>432.17</v>
      </c>
      <c r="H3182" s="34">
        <v>37.01</v>
      </c>
    </row>
    <row r="3183" spans="1:8" x14ac:dyDescent="0.35">
      <c r="A3183" s="8" t="s">
        <v>33</v>
      </c>
      <c r="B3183" s="33">
        <v>2022</v>
      </c>
      <c r="C3183" s="8" t="s">
        <v>11</v>
      </c>
      <c r="D3183" s="33">
        <v>19416.71</v>
      </c>
      <c r="E3183" s="34">
        <v>19012.689999999999</v>
      </c>
      <c r="F3183" s="34">
        <v>174.09</v>
      </c>
      <c r="G3183" s="34">
        <v>850.25</v>
      </c>
      <c r="H3183" s="34">
        <v>31.9</v>
      </c>
    </row>
    <row r="3184" spans="1:8" x14ac:dyDescent="0.35">
      <c r="A3184" s="8" t="s">
        <v>14</v>
      </c>
      <c r="B3184" s="33">
        <v>2022</v>
      </c>
      <c r="C3184" s="8" t="s">
        <v>13</v>
      </c>
      <c r="D3184" s="33">
        <v>36132.800000000003</v>
      </c>
      <c r="E3184" s="34">
        <v>38019.370000000003</v>
      </c>
      <c r="F3184" s="34">
        <v>174.75</v>
      </c>
      <c r="G3184" s="34">
        <v>291.54000000000002</v>
      </c>
      <c r="H3184" s="34">
        <v>30.7</v>
      </c>
    </row>
    <row r="3185" spans="1:8" x14ac:dyDescent="0.35">
      <c r="A3185" s="8" t="s">
        <v>30</v>
      </c>
      <c r="B3185" s="33">
        <v>2019</v>
      </c>
      <c r="C3185" s="8" t="s">
        <v>22</v>
      </c>
      <c r="D3185" s="33">
        <v>47226.41</v>
      </c>
      <c r="E3185" s="34">
        <v>56384.01</v>
      </c>
      <c r="F3185" s="34">
        <v>182.4</v>
      </c>
      <c r="G3185" s="34">
        <v>1210.94</v>
      </c>
      <c r="H3185" s="34">
        <v>56.95</v>
      </c>
    </row>
    <row r="3186" spans="1:8" x14ac:dyDescent="0.35">
      <c r="A3186" s="8" t="s">
        <v>16</v>
      </c>
      <c r="B3186" s="33">
        <v>2018</v>
      </c>
      <c r="C3186" s="8" t="s">
        <v>11</v>
      </c>
      <c r="D3186" s="33">
        <v>15455.6</v>
      </c>
      <c r="E3186" s="34">
        <v>15670.96</v>
      </c>
      <c r="F3186" s="34">
        <v>185.32</v>
      </c>
      <c r="G3186" s="34">
        <v>242.18</v>
      </c>
      <c r="H3186" s="34">
        <v>62.06</v>
      </c>
    </row>
    <row r="3187" spans="1:8" x14ac:dyDescent="0.35">
      <c r="A3187" s="8" t="s">
        <v>10</v>
      </c>
      <c r="B3187" s="33">
        <v>2021</v>
      </c>
      <c r="C3187" s="8" t="s">
        <v>13</v>
      </c>
      <c r="D3187" s="33">
        <v>49439.9</v>
      </c>
      <c r="E3187" s="34">
        <v>52836.52</v>
      </c>
      <c r="F3187" s="34">
        <v>94.15</v>
      </c>
      <c r="G3187" s="34">
        <v>237.99</v>
      </c>
      <c r="H3187" s="34">
        <v>52.97</v>
      </c>
    </row>
    <row r="3188" spans="1:8" x14ac:dyDescent="0.35">
      <c r="A3188" s="8" t="s">
        <v>27</v>
      </c>
      <c r="B3188" s="33">
        <v>2019</v>
      </c>
      <c r="C3188" s="8" t="s">
        <v>9</v>
      </c>
      <c r="D3188" s="33">
        <v>29604.66</v>
      </c>
      <c r="E3188" s="34">
        <v>23736.51</v>
      </c>
      <c r="F3188" s="34">
        <v>137.85</v>
      </c>
      <c r="G3188" s="34">
        <v>905.25</v>
      </c>
      <c r="H3188" s="34">
        <v>47.49</v>
      </c>
    </row>
    <row r="3189" spans="1:8" x14ac:dyDescent="0.35">
      <c r="A3189" s="8" t="s">
        <v>16</v>
      </c>
      <c r="B3189" s="33">
        <v>2022</v>
      </c>
      <c r="C3189" s="8" t="s">
        <v>11</v>
      </c>
      <c r="D3189" s="33">
        <v>15110.91</v>
      </c>
      <c r="E3189" s="34">
        <v>13466.97</v>
      </c>
      <c r="F3189" s="34">
        <v>103.86</v>
      </c>
      <c r="G3189" s="34">
        <v>183.22</v>
      </c>
      <c r="H3189" s="34">
        <v>34.090000000000003</v>
      </c>
    </row>
    <row r="3190" spans="1:8" x14ac:dyDescent="0.35">
      <c r="A3190" s="8" t="s">
        <v>34</v>
      </c>
      <c r="B3190" s="33">
        <v>2024</v>
      </c>
      <c r="C3190" s="8" t="s">
        <v>9</v>
      </c>
      <c r="D3190" s="33">
        <v>48698.53</v>
      </c>
      <c r="E3190" s="34">
        <v>52480.03</v>
      </c>
      <c r="F3190" s="34">
        <v>178.45</v>
      </c>
      <c r="G3190" s="34">
        <v>1066.76</v>
      </c>
      <c r="H3190" s="34">
        <v>66.849999999999994</v>
      </c>
    </row>
    <row r="3191" spans="1:8" x14ac:dyDescent="0.35">
      <c r="A3191" s="8" t="s">
        <v>29</v>
      </c>
      <c r="B3191" s="33">
        <v>2022</v>
      </c>
      <c r="C3191" s="8" t="s">
        <v>11</v>
      </c>
      <c r="D3191" s="33">
        <v>48130.47</v>
      </c>
      <c r="E3191" s="34">
        <v>46308.2</v>
      </c>
      <c r="F3191" s="34">
        <v>52.01</v>
      </c>
      <c r="G3191" s="34">
        <v>1163.3399999999999</v>
      </c>
      <c r="H3191" s="34">
        <v>33.79</v>
      </c>
    </row>
    <row r="3192" spans="1:8" x14ac:dyDescent="0.35">
      <c r="A3192" s="8" t="s">
        <v>18</v>
      </c>
      <c r="B3192" s="33">
        <v>2023</v>
      </c>
      <c r="C3192" s="8" t="s">
        <v>25</v>
      </c>
      <c r="D3192" s="33">
        <v>29749.279999999999</v>
      </c>
      <c r="E3192" s="34">
        <v>29411.3</v>
      </c>
      <c r="F3192" s="34">
        <v>199</v>
      </c>
      <c r="G3192" s="34">
        <v>1125.81</v>
      </c>
      <c r="H3192" s="34">
        <v>36.479999999999997</v>
      </c>
    </row>
    <row r="3193" spans="1:8" x14ac:dyDescent="0.35">
      <c r="A3193" s="8" t="s">
        <v>31</v>
      </c>
      <c r="B3193" s="33">
        <v>2021</v>
      </c>
      <c r="C3193" s="8" t="s">
        <v>19</v>
      </c>
      <c r="D3193" s="33">
        <v>49420.7</v>
      </c>
      <c r="E3193" s="34">
        <v>48154.17</v>
      </c>
      <c r="F3193" s="34">
        <v>159.25</v>
      </c>
      <c r="G3193" s="34">
        <v>548.37</v>
      </c>
      <c r="H3193" s="34">
        <v>66.69</v>
      </c>
    </row>
    <row r="3194" spans="1:8" x14ac:dyDescent="0.35">
      <c r="A3194" s="8" t="s">
        <v>34</v>
      </c>
      <c r="B3194" s="33">
        <v>2022</v>
      </c>
      <c r="C3194" s="8" t="s">
        <v>20</v>
      </c>
      <c r="D3194" s="33">
        <v>10154.620000000001</v>
      </c>
      <c r="E3194" s="34">
        <v>11557.75</v>
      </c>
      <c r="F3194" s="34">
        <v>121.16</v>
      </c>
      <c r="G3194" s="34">
        <v>93.24</v>
      </c>
      <c r="H3194" s="34">
        <v>52.13</v>
      </c>
    </row>
    <row r="3195" spans="1:8" x14ac:dyDescent="0.35">
      <c r="A3195" s="8" t="s">
        <v>27</v>
      </c>
      <c r="B3195" s="33">
        <v>2023</v>
      </c>
      <c r="C3195" s="8" t="s">
        <v>11</v>
      </c>
      <c r="D3195" s="33">
        <v>10271.44</v>
      </c>
      <c r="E3195" s="34">
        <v>10902.15</v>
      </c>
      <c r="F3195" s="34">
        <v>130.22999999999999</v>
      </c>
      <c r="G3195" s="34">
        <v>342.36</v>
      </c>
      <c r="H3195" s="34">
        <v>59.77</v>
      </c>
    </row>
    <row r="3196" spans="1:8" x14ac:dyDescent="0.35">
      <c r="A3196" s="8" t="s">
        <v>28</v>
      </c>
      <c r="B3196" s="33">
        <v>2022</v>
      </c>
      <c r="C3196" s="8" t="s">
        <v>9</v>
      </c>
      <c r="D3196" s="33">
        <v>7387.67</v>
      </c>
      <c r="E3196" s="34">
        <v>6592.27</v>
      </c>
      <c r="F3196" s="34">
        <v>162.25</v>
      </c>
      <c r="G3196" s="34">
        <v>310.58999999999997</v>
      </c>
      <c r="H3196" s="34">
        <v>35.770000000000003</v>
      </c>
    </row>
    <row r="3197" spans="1:8" x14ac:dyDescent="0.35">
      <c r="A3197" s="8" t="s">
        <v>21</v>
      </c>
      <c r="B3197" s="33">
        <v>2023</v>
      </c>
      <c r="C3197" s="8" t="s">
        <v>13</v>
      </c>
      <c r="D3197" s="33">
        <v>30586.38</v>
      </c>
      <c r="E3197" s="34">
        <v>28529.85</v>
      </c>
      <c r="F3197" s="34">
        <v>21.61</v>
      </c>
      <c r="G3197" s="34">
        <v>653.86</v>
      </c>
      <c r="H3197" s="34">
        <v>62.26</v>
      </c>
    </row>
    <row r="3198" spans="1:8" x14ac:dyDescent="0.35">
      <c r="A3198" s="8" t="s">
        <v>27</v>
      </c>
      <c r="B3198" s="33">
        <v>2020</v>
      </c>
      <c r="C3198" s="8" t="s">
        <v>13</v>
      </c>
      <c r="D3198" s="33">
        <v>22837.5</v>
      </c>
      <c r="E3198" s="34">
        <v>24524.92</v>
      </c>
      <c r="F3198" s="34">
        <v>38.43</v>
      </c>
      <c r="G3198" s="34">
        <v>642.13</v>
      </c>
      <c r="H3198" s="34">
        <v>61.1</v>
      </c>
    </row>
    <row r="3199" spans="1:8" x14ac:dyDescent="0.35">
      <c r="A3199" s="8" t="s">
        <v>21</v>
      </c>
      <c r="B3199" s="33">
        <v>2020</v>
      </c>
      <c r="C3199" s="8" t="s">
        <v>19</v>
      </c>
      <c r="D3199" s="33">
        <v>5453.64</v>
      </c>
      <c r="E3199" s="34">
        <v>5401.48</v>
      </c>
      <c r="F3199" s="34">
        <v>59.39</v>
      </c>
      <c r="G3199" s="34">
        <v>1172.6400000000001</v>
      </c>
      <c r="H3199" s="34">
        <v>63.93</v>
      </c>
    </row>
    <row r="3200" spans="1:8" x14ac:dyDescent="0.35">
      <c r="A3200" s="8" t="s">
        <v>32</v>
      </c>
      <c r="B3200" s="33">
        <v>2018</v>
      </c>
      <c r="C3200" s="8" t="s">
        <v>13</v>
      </c>
      <c r="D3200" s="33">
        <v>39668.22</v>
      </c>
      <c r="E3200" s="34">
        <v>42869.87</v>
      </c>
      <c r="F3200" s="34">
        <v>123.85</v>
      </c>
      <c r="G3200" s="34">
        <v>222.12</v>
      </c>
      <c r="H3200" s="34">
        <v>58.05</v>
      </c>
    </row>
    <row r="3201" spans="1:8" x14ac:dyDescent="0.35">
      <c r="A3201" s="8" t="s">
        <v>8</v>
      </c>
      <c r="B3201" s="33">
        <v>2024</v>
      </c>
      <c r="C3201" s="8" t="s">
        <v>9</v>
      </c>
      <c r="D3201" s="33">
        <v>30169.17</v>
      </c>
      <c r="E3201" s="34">
        <v>24451.32</v>
      </c>
      <c r="F3201" s="34">
        <v>145.75</v>
      </c>
      <c r="G3201" s="34">
        <v>560.4</v>
      </c>
      <c r="H3201" s="34">
        <v>38.950000000000003</v>
      </c>
    </row>
    <row r="3202" spans="1:8" x14ac:dyDescent="0.35">
      <c r="A3202" s="8" t="s">
        <v>12</v>
      </c>
      <c r="B3202" s="33">
        <v>2022</v>
      </c>
      <c r="C3202" s="8" t="s">
        <v>22</v>
      </c>
      <c r="D3202" s="33">
        <v>18581.47</v>
      </c>
      <c r="E3202" s="34">
        <v>17912.97</v>
      </c>
      <c r="F3202" s="34">
        <v>25.24</v>
      </c>
      <c r="G3202" s="34">
        <v>636.98</v>
      </c>
      <c r="H3202" s="34">
        <v>46.62</v>
      </c>
    </row>
    <row r="3203" spans="1:8" x14ac:dyDescent="0.35">
      <c r="A3203" s="8" t="s">
        <v>10</v>
      </c>
      <c r="B3203" s="33">
        <v>2018</v>
      </c>
      <c r="C3203" s="8" t="s">
        <v>25</v>
      </c>
      <c r="D3203" s="33">
        <v>24399.68</v>
      </c>
      <c r="E3203" s="34">
        <v>28258.6</v>
      </c>
      <c r="F3203" s="34">
        <v>104.23</v>
      </c>
      <c r="G3203" s="34">
        <v>1269.21</v>
      </c>
      <c r="H3203" s="34">
        <v>53.08</v>
      </c>
    </row>
    <row r="3204" spans="1:8" x14ac:dyDescent="0.35">
      <c r="A3204" s="8" t="s">
        <v>17</v>
      </c>
      <c r="B3204" s="33">
        <v>2022</v>
      </c>
      <c r="C3204" s="8" t="s">
        <v>15</v>
      </c>
      <c r="D3204" s="33">
        <v>9330.5300000000007</v>
      </c>
      <c r="E3204" s="34">
        <v>10553.98</v>
      </c>
      <c r="F3204" s="34">
        <v>198.22</v>
      </c>
      <c r="G3204" s="34">
        <v>477.18</v>
      </c>
      <c r="H3204" s="34">
        <v>38.71</v>
      </c>
    </row>
    <row r="3205" spans="1:8" x14ac:dyDescent="0.35">
      <c r="A3205" s="8" t="s">
        <v>28</v>
      </c>
      <c r="B3205" s="33">
        <v>2023</v>
      </c>
      <c r="C3205" s="8" t="s">
        <v>9</v>
      </c>
      <c r="D3205" s="33">
        <v>31640.720000000001</v>
      </c>
      <c r="E3205" s="34">
        <v>35128.75</v>
      </c>
      <c r="F3205" s="34">
        <v>136.76</v>
      </c>
      <c r="G3205" s="34">
        <v>1095.9100000000001</v>
      </c>
      <c r="H3205" s="34">
        <v>56.7</v>
      </c>
    </row>
    <row r="3206" spans="1:8" x14ac:dyDescent="0.35">
      <c r="A3206" s="8" t="s">
        <v>23</v>
      </c>
      <c r="B3206" s="33">
        <v>2019</v>
      </c>
      <c r="C3206" s="8" t="s">
        <v>19</v>
      </c>
      <c r="D3206" s="33">
        <v>9673.8700000000008</v>
      </c>
      <c r="E3206" s="34">
        <v>10923.68</v>
      </c>
      <c r="F3206" s="34">
        <v>153.44</v>
      </c>
      <c r="G3206" s="34">
        <v>1181.6199999999999</v>
      </c>
      <c r="H3206" s="34">
        <v>45.02</v>
      </c>
    </row>
    <row r="3207" spans="1:8" x14ac:dyDescent="0.35">
      <c r="A3207" s="8" t="s">
        <v>31</v>
      </c>
      <c r="B3207" s="33">
        <v>2021</v>
      </c>
      <c r="C3207" s="8" t="s">
        <v>9</v>
      </c>
      <c r="D3207" s="33">
        <v>24999.17</v>
      </c>
      <c r="E3207" s="34">
        <v>21631.22</v>
      </c>
      <c r="F3207" s="34">
        <v>60.68</v>
      </c>
      <c r="G3207" s="34">
        <v>427.12</v>
      </c>
      <c r="H3207" s="34">
        <v>66.02</v>
      </c>
    </row>
    <row r="3208" spans="1:8" x14ac:dyDescent="0.35">
      <c r="A3208" s="8" t="s">
        <v>34</v>
      </c>
      <c r="B3208" s="33">
        <v>2020</v>
      </c>
      <c r="C3208" s="8" t="s">
        <v>25</v>
      </c>
      <c r="D3208" s="33">
        <v>2724.23</v>
      </c>
      <c r="E3208" s="34">
        <v>2696.9</v>
      </c>
      <c r="F3208" s="34">
        <v>197.1</v>
      </c>
      <c r="G3208" s="34">
        <v>698.55</v>
      </c>
      <c r="H3208" s="34">
        <v>35.46</v>
      </c>
    </row>
    <row r="3209" spans="1:8" x14ac:dyDescent="0.35">
      <c r="A3209" s="8" t="s">
        <v>30</v>
      </c>
      <c r="B3209" s="33">
        <v>2024</v>
      </c>
      <c r="C3209" s="8" t="s">
        <v>15</v>
      </c>
      <c r="D3209" s="33">
        <v>44657.84</v>
      </c>
      <c r="E3209" s="34">
        <v>39602.83</v>
      </c>
      <c r="F3209" s="34">
        <v>112.49</v>
      </c>
      <c r="G3209" s="34">
        <v>1186.47</v>
      </c>
      <c r="H3209" s="34">
        <v>57.8</v>
      </c>
    </row>
    <row r="3210" spans="1:8" x14ac:dyDescent="0.35">
      <c r="A3210" s="8" t="s">
        <v>28</v>
      </c>
      <c r="B3210" s="33">
        <v>2019</v>
      </c>
      <c r="C3210" s="8" t="s">
        <v>25</v>
      </c>
      <c r="D3210" s="33">
        <v>10222.620000000001</v>
      </c>
      <c r="E3210" s="34">
        <v>9346.4500000000007</v>
      </c>
      <c r="F3210" s="34">
        <v>182.78</v>
      </c>
      <c r="G3210" s="34">
        <v>1001.16</v>
      </c>
      <c r="H3210" s="34">
        <v>47.36</v>
      </c>
    </row>
    <row r="3211" spans="1:8" x14ac:dyDescent="0.35">
      <c r="A3211" s="8" t="s">
        <v>31</v>
      </c>
      <c r="B3211" s="33">
        <v>2022</v>
      </c>
      <c r="C3211" s="8" t="s">
        <v>11</v>
      </c>
      <c r="D3211" s="33">
        <v>49077.56</v>
      </c>
      <c r="E3211" s="34">
        <v>43299.18</v>
      </c>
      <c r="F3211" s="34">
        <v>157.78</v>
      </c>
      <c r="G3211" s="34">
        <v>751.16</v>
      </c>
      <c r="H3211" s="34">
        <v>58.34</v>
      </c>
    </row>
    <row r="3212" spans="1:8" x14ac:dyDescent="0.35">
      <c r="A3212" s="8" t="s">
        <v>21</v>
      </c>
      <c r="B3212" s="33">
        <v>2019</v>
      </c>
      <c r="C3212" s="8" t="s">
        <v>11</v>
      </c>
      <c r="D3212" s="33">
        <v>17956.52</v>
      </c>
      <c r="E3212" s="34">
        <v>20776.169999999998</v>
      </c>
      <c r="F3212" s="34">
        <v>53.38</v>
      </c>
      <c r="G3212" s="34">
        <v>1020.89</v>
      </c>
      <c r="H3212" s="34">
        <v>40.450000000000003</v>
      </c>
    </row>
    <row r="3213" spans="1:8" x14ac:dyDescent="0.35">
      <c r="A3213" s="8" t="s">
        <v>8</v>
      </c>
      <c r="B3213" s="33">
        <v>2022</v>
      </c>
      <c r="C3213" s="8" t="s">
        <v>9</v>
      </c>
      <c r="D3213" s="33">
        <v>44018.09</v>
      </c>
      <c r="E3213" s="34">
        <v>40651.870000000003</v>
      </c>
      <c r="F3213" s="34">
        <v>56.74</v>
      </c>
      <c r="G3213" s="34">
        <v>520.98</v>
      </c>
      <c r="H3213" s="34">
        <v>50.79</v>
      </c>
    </row>
    <row r="3214" spans="1:8" x14ac:dyDescent="0.35">
      <c r="A3214" s="8" t="s">
        <v>32</v>
      </c>
      <c r="B3214" s="33">
        <v>2023</v>
      </c>
      <c r="C3214" s="8" t="s">
        <v>15</v>
      </c>
      <c r="D3214" s="33">
        <v>38240.080000000002</v>
      </c>
      <c r="E3214" s="34">
        <v>40202.81</v>
      </c>
      <c r="F3214" s="34">
        <v>81.28</v>
      </c>
      <c r="G3214" s="34">
        <v>1267.55</v>
      </c>
      <c r="H3214" s="34">
        <v>47.73</v>
      </c>
    </row>
    <row r="3215" spans="1:8" x14ac:dyDescent="0.35">
      <c r="A3215" s="8" t="s">
        <v>34</v>
      </c>
      <c r="B3215" s="33">
        <v>2020</v>
      </c>
      <c r="C3215" s="8" t="s">
        <v>25</v>
      </c>
      <c r="D3215" s="33">
        <v>42108.4</v>
      </c>
      <c r="E3215" s="34">
        <v>41111.410000000003</v>
      </c>
      <c r="F3215" s="34">
        <v>145.08000000000001</v>
      </c>
      <c r="G3215" s="34">
        <v>774.3</v>
      </c>
      <c r="H3215" s="34">
        <v>50.21</v>
      </c>
    </row>
    <row r="3216" spans="1:8" x14ac:dyDescent="0.35">
      <c r="A3216" s="8" t="s">
        <v>10</v>
      </c>
      <c r="B3216" s="33">
        <v>2018</v>
      </c>
      <c r="C3216" s="8" t="s">
        <v>13</v>
      </c>
      <c r="D3216" s="33">
        <v>44584.14</v>
      </c>
      <c r="E3216" s="34">
        <v>52667.37</v>
      </c>
      <c r="F3216" s="34">
        <v>72.72</v>
      </c>
      <c r="G3216" s="34">
        <v>458.48</v>
      </c>
      <c r="H3216" s="34">
        <v>67.42</v>
      </c>
    </row>
    <row r="3217" spans="1:8" x14ac:dyDescent="0.35">
      <c r="A3217" s="8" t="s">
        <v>18</v>
      </c>
      <c r="B3217" s="33">
        <v>2022</v>
      </c>
      <c r="C3217" s="8" t="s">
        <v>11</v>
      </c>
      <c r="D3217" s="33">
        <v>11790.92</v>
      </c>
      <c r="E3217" s="34">
        <v>10744.15</v>
      </c>
      <c r="F3217" s="34">
        <v>76.64</v>
      </c>
      <c r="G3217" s="34">
        <v>1181.97</v>
      </c>
      <c r="H3217" s="34">
        <v>68.11</v>
      </c>
    </row>
    <row r="3218" spans="1:8" x14ac:dyDescent="0.35">
      <c r="A3218" s="8" t="s">
        <v>29</v>
      </c>
      <c r="B3218" s="33">
        <v>2018</v>
      </c>
      <c r="C3218" s="8" t="s">
        <v>13</v>
      </c>
      <c r="D3218" s="33">
        <v>23203.3</v>
      </c>
      <c r="E3218" s="34">
        <v>22950.99</v>
      </c>
      <c r="F3218" s="34">
        <v>120.83</v>
      </c>
      <c r="G3218" s="34">
        <v>57.27</v>
      </c>
      <c r="H3218" s="34">
        <v>41.4</v>
      </c>
    </row>
    <row r="3219" spans="1:8" x14ac:dyDescent="0.35">
      <c r="A3219" s="8" t="s">
        <v>23</v>
      </c>
      <c r="B3219" s="33">
        <v>2020</v>
      </c>
      <c r="C3219" s="8" t="s">
        <v>15</v>
      </c>
      <c r="D3219" s="33">
        <v>36282.29</v>
      </c>
      <c r="E3219" s="34">
        <v>38887.61</v>
      </c>
      <c r="F3219" s="34">
        <v>31.53</v>
      </c>
      <c r="G3219" s="34">
        <v>1284.1300000000001</v>
      </c>
      <c r="H3219" s="34">
        <v>45.7</v>
      </c>
    </row>
    <row r="3220" spans="1:8" x14ac:dyDescent="0.35">
      <c r="A3220" s="8" t="s">
        <v>29</v>
      </c>
      <c r="B3220" s="33">
        <v>2019</v>
      </c>
      <c r="C3220" s="8" t="s">
        <v>11</v>
      </c>
      <c r="D3220" s="33">
        <v>26672.639999999999</v>
      </c>
      <c r="E3220" s="34">
        <v>28769.77</v>
      </c>
      <c r="F3220" s="34">
        <v>154.78</v>
      </c>
      <c r="G3220" s="34">
        <v>945.8</v>
      </c>
      <c r="H3220" s="34">
        <v>62.43</v>
      </c>
    </row>
    <row r="3221" spans="1:8" x14ac:dyDescent="0.35">
      <c r="A3221" s="8" t="s">
        <v>17</v>
      </c>
      <c r="B3221" s="33">
        <v>2018</v>
      </c>
      <c r="C3221" s="8" t="s">
        <v>22</v>
      </c>
      <c r="D3221" s="33">
        <v>14181.6</v>
      </c>
      <c r="E3221" s="34">
        <v>14290.25</v>
      </c>
      <c r="F3221" s="34">
        <v>42.93</v>
      </c>
      <c r="G3221" s="34">
        <v>789.09</v>
      </c>
      <c r="H3221" s="34">
        <v>53.46</v>
      </c>
    </row>
    <row r="3222" spans="1:8" x14ac:dyDescent="0.35">
      <c r="A3222" s="8" t="s">
        <v>16</v>
      </c>
      <c r="B3222" s="33">
        <v>2018</v>
      </c>
      <c r="C3222" s="8" t="s">
        <v>20</v>
      </c>
      <c r="D3222" s="33">
        <v>2657.35</v>
      </c>
      <c r="E3222" s="34">
        <v>2749.43</v>
      </c>
      <c r="F3222" s="34">
        <v>105.85</v>
      </c>
      <c r="G3222" s="34">
        <v>719.87</v>
      </c>
      <c r="H3222" s="34">
        <v>38.159999999999997</v>
      </c>
    </row>
    <row r="3223" spans="1:8" x14ac:dyDescent="0.35">
      <c r="A3223" s="8" t="s">
        <v>34</v>
      </c>
      <c r="B3223" s="33">
        <v>2018</v>
      </c>
      <c r="C3223" s="8" t="s">
        <v>15</v>
      </c>
      <c r="D3223" s="33">
        <v>10214.52</v>
      </c>
      <c r="E3223" s="34">
        <v>10766.71</v>
      </c>
      <c r="F3223" s="34">
        <v>130.54</v>
      </c>
      <c r="G3223" s="34">
        <v>122.3</v>
      </c>
      <c r="H3223" s="34">
        <v>34.909999999999997</v>
      </c>
    </row>
    <row r="3224" spans="1:8" x14ac:dyDescent="0.35">
      <c r="A3224" s="8" t="s">
        <v>33</v>
      </c>
      <c r="B3224" s="33">
        <v>2022</v>
      </c>
      <c r="C3224" s="8" t="s">
        <v>11</v>
      </c>
      <c r="D3224" s="33">
        <v>22759.88</v>
      </c>
      <c r="E3224" s="34">
        <v>23150.959999999999</v>
      </c>
      <c r="F3224" s="34">
        <v>140.15</v>
      </c>
      <c r="G3224" s="34">
        <v>1164.68</v>
      </c>
      <c r="H3224" s="34">
        <v>30.96</v>
      </c>
    </row>
    <row r="3225" spans="1:8" x14ac:dyDescent="0.35">
      <c r="A3225" s="8" t="s">
        <v>32</v>
      </c>
      <c r="B3225" s="33">
        <v>2024</v>
      </c>
      <c r="C3225" s="8" t="s">
        <v>19</v>
      </c>
      <c r="D3225" s="33">
        <v>49289.97</v>
      </c>
      <c r="E3225" s="34">
        <v>45872.9</v>
      </c>
      <c r="F3225" s="34">
        <v>193.92</v>
      </c>
      <c r="G3225" s="34">
        <v>785.38</v>
      </c>
      <c r="H3225" s="34">
        <v>39.14</v>
      </c>
    </row>
    <row r="3226" spans="1:8" x14ac:dyDescent="0.35">
      <c r="A3226" s="8" t="s">
        <v>32</v>
      </c>
      <c r="B3226" s="33">
        <v>2019</v>
      </c>
      <c r="C3226" s="8" t="s">
        <v>22</v>
      </c>
      <c r="D3226" s="33">
        <v>8252.2099999999991</v>
      </c>
      <c r="E3226" s="34">
        <v>9074.6</v>
      </c>
      <c r="F3226" s="34">
        <v>49.69</v>
      </c>
      <c r="G3226" s="34">
        <v>1207.75</v>
      </c>
      <c r="H3226" s="34">
        <v>46.97</v>
      </c>
    </row>
    <row r="3227" spans="1:8" x14ac:dyDescent="0.35">
      <c r="A3227" s="8" t="s">
        <v>35</v>
      </c>
      <c r="B3227" s="33">
        <v>2020</v>
      </c>
      <c r="C3227" s="8" t="s">
        <v>9</v>
      </c>
      <c r="D3227" s="33">
        <v>7815.04</v>
      </c>
      <c r="E3227" s="34">
        <v>8006.65</v>
      </c>
      <c r="F3227" s="34">
        <v>43.23</v>
      </c>
      <c r="G3227" s="34">
        <v>695.57</v>
      </c>
      <c r="H3227" s="34">
        <v>52.44</v>
      </c>
    </row>
    <row r="3228" spans="1:8" x14ac:dyDescent="0.35">
      <c r="A3228" s="8" t="s">
        <v>34</v>
      </c>
      <c r="B3228" s="33">
        <v>2022</v>
      </c>
      <c r="C3228" s="8" t="s">
        <v>9</v>
      </c>
      <c r="D3228" s="33">
        <v>4066.93</v>
      </c>
      <c r="E3228" s="34">
        <v>3535.25</v>
      </c>
      <c r="F3228" s="34">
        <v>34.090000000000003</v>
      </c>
      <c r="G3228" s="34">
        <v>763.98</v>
      </c>
      <c r="H3228" s="34">
        <v>48.21</v>
      </c>
    </row>
    <row r="3229" spans="1:8" x14ac:dyDescent="0.35">
      <c r="A3229" s="8" t="s">
        <v>12</v>
      </c>
      <c r="B3229" s="33">
        <v>2023</v>
      </c>
      <c r="C3229" s="8" t="s">
        <v>11</v>
      </c>
      <c r="D3229" s="33">
        <v>34123.410000000003</v>
      </c>
      <c r="E3229" s="34">
        <v>28542.1</v>
      </c>
      <c r="F3229" s="34">
        <v>98.44</v>
      </c>
      <c r="G3229" s="34">
        <v>1087.99</v>
      </c>
      <c r="H3229" s="34">
        <v>42.48</v>
      </c>
    </row>
    <row r="3230" spans="1:8" x14ac:dyDescent="0.35">
      <c r="A3230" s="8" t="s">
        <v>30</v>
      </c>
      <c r="B3230" s="33">
        <v>2022</v>
      </c>
      <c r="C3230" s="8" t="s">
        <v>9</v>
      </c>
      <c r="D3230" s="33">
        <v>19883.54</v>
      </c>
      <c r="E3230" s="34">
        <v>20482.16</v>
      </c>
      <c r="F3230" s="34">
        <v>89.54</v>
      </c>
      <c r="G3230" s="34">
        <v>143.28</v>
      </c>
      <c r="H3230" s="34">
        <v>41.04</v>
      </c>
    </row>
    <row r="3231" spans="1:8" x14ac:dyDescent="0.35">
      <c r="A3231" s="8" t="s">
        <v>23</v>
      </c>
      <c r="B3231" s="33">
        <v>2024</v>
      </c>
      <c r="C3231" s="8" t="s">
        <v>20</v>
      </c>
      <c r="D3231" s="33">
        <v>32403.48</v>
      </c>
      <c r="E3231" s="34">
        <v>34763.83</v>
      </c>
      <c r="F3231" s="34">
        <v>86.95</v>
      </c>
      <c r="G3231" s="34">
        <v>1116.02</v>
      </c>
      <c r="H3231" s="34">
        <v>42.14</v>
      </c>
    </row>
    <row r="3232" spans="1:8" x14ac:dyDescent="0.35">
      <c r="A3232" s="8" t="s">
        <v>34</v>
      </c>
      <c r="B3232" s="33">
        <v>2021</v>
      </c>
      <c r="C3232" s="8" t="s">
        <v>15</v>
      </c>
      <c r="D3232" s="33">
        <v>27915.58</v>
      </c>
      <c r="E3232" s="34">
        <v>29184.68</v>
      </c>
      <c r="F3232" s="34">
        <v>169.61</v>
      </c>
      <c r="G3232" s="34">
        <v>373.93</v>
      </c>
      <c r="H3232" s="34">
        <v>30.25</v>
      </c>
    </row>
    <row r="3233" spans="1:8" x14ac:dyDescent="0.35">
      <c r="A3233" s="8" t="s">
        <v>12</v>
      </c>
      <c r="B3233" s="33">
        <v>2019</v>
      </c>
      <c r="C3233" s="8" t="s">
        <v>22</v>
      </c>
      <c r="D3233" s="33">
        <v>28594.17</v>
      </c>
      <c r="E3233" s="34">
        <v>26009.58</v>
      </c>
      <c r="F3233" s="34">
        <v>107.98</v>
      </c>
      <c r="G3233" s="34">
        <v>628.83000000000004</v>
      </c>
      <c r="H3233" s="34">
        <v>56.65</v>
      </c>
    </row>
    <row r="3234" spans="1:8" x14ac:dyDescent="0.35">
      <c r="A3234" s="8" t="s">
        <v>31</v>
      </c>
      <c r="B3234" s="33">
        <v>2024</v>
      </c>
      <c r="C3234" s="8" t="s">
        <v>22</v>
      </c>
      <c r="D3234" s="33">
        <v>45663.94</v>
      </c>
      <c r="E3234" s="34">
        <v>49092.95</v>
      </c>
      <c r="F3234" s="34">
        <v>193.39</v>
      </c>
      <c r="G3234" s="34">
        <v>1099.33</v>
      </c>
      <c r="H3234" s="34">
        <v>62.77</v>
      </c>
    </row>
    <row r="3235" spans="1:8" x14ac:dyDescent="0.35">
      <c r="A3235" s="8" t="s">
        <v>31</v>
      </c>
      <c r="B3235" s="33">
        <v>2019</v>
      </c>
      <c r="C3235" s="8" t="s">
        <v>22</v>
      </c>
      <c r="D3235" s="33">
        <v>4872.53</v>
      </c>
      <c r="E3235" s="34">
        <v>5391.97</v>
      </c>
      <c r="F3235" s="34">
        <v>115.87</v>
      </c>
      <c r="G3235" s="34">
        <v>749.74</v>
      </c>
      <c r="H3235" s="34">
        <v>51.91</v>
      </c>
    </row>
    <row r="3236" spans="1:8" x14ac:dyDescent="0.35">
      <c r="A3236" s="8" t="s">
        <v>8</v>
      </c>
      <c r="B3236" s="33">
        <v>2019</v>
      </c>
      <c r="C3236" s="8" t="s">
        <v>15</v>
      </c>
      <c r="D3236" s="33">
        <v>29752.19</v>
      </c>
      <c r="E3236" s="34">
        <v>35634.720000000001</v>
      </c>
      <c r="F3236" s="34">
        <v>81.62</v>
      </c>
      <c r="G3236" s="34">
        <v>139.63999999999999</v>
      </c>
      <c r="H3236" s="34">
        <v>61.1</v>
      </c>
    </row>
    <row r="3237" spans="1:8" x14ac:dyDescent="0.35">
      <c r="A3237" s="8" t="s">
        <v>34</v>
      </c>
      <c r="B3237" s="33">
        <v>2021</v>
      </c>
      <c r="C3237" s="8" t="s">
        <v>13</v>
      </c>
      <c r="D3237" s="33">
        <v>741.25</v>
      </c>
      <c r="E3237" s="34">
        <v>702.15</v>
      </c>
      <c r="F3237" s="34">
        <v>27</v>
      </c>
      <c r="G3237" s="34">
        <v>1232.46</v>
      </c>
      <c r="H3237" s="34">
        <v>59.3</v>
      </c>
    </row>
    <row r="3238" spans="1:8" x14ac:dyDescent="0.35">
      <c r="A3238" s="8" t="s">
        <v>32</v>
      </c>
      <c r="B3238" s="33">
        <v>2019</v>
      </c>
      <c r="C3238" s="8" t="s">
        <v>22</v>
      </c>
      <c r="D3238" s="33">
        <v>951.49</v>
      </c>
      <c r="E3238" s="34">
        <v>971.59</v>
      </c>
      <c r="F3238" s="34">
        <v>59.51</v>
      </c>
      <c r="G3238" s="34">
        <v>239.46</v>
      </c>
      <c r="H3238" s="34">
        <v>42.48</v>
      </c>
    </row>
    <row r="3239" spans="1:8" x14ac:dyDescent="0.35">
      <c r="A3239" s="8" t="s">
        <v>8</v>
      </c>
      <c r="B3239" s="33">
        <v>2021</v>
      </c>
      <c r="C3239" s="8" t="s">
        <v>20</v>
      </c>
      <c r="D3239" s="33">
        <v>23084.31</v>
      </c>
      <c r="E3239" s="34">
        <v>22540.78</v>
      </c>
      <c r="F3239" s="34">
        <v>72.819999999999993</v>
      </c>
      <c r="G3239" s="34">
        <v>598.04</v>
      </c>
      <c r="H3239" s="34">
        <v>61.42</v>
      </c>
    </row>
    <row r="3240" spans="1:8" x14ac:dyDescent="0.35">
      <c r="A3240" s="8" t="s">
        <v>32</v>
      </c>
      <c r="B3240" s="33">
        <v>2018</v>
      </c>
      <c r="C3240" s="8" t="s">
        <v>9</v>
      </c>
      <c r="D3240" s="33">
        <v>28482.39</v>
      </c>
      <c r="E3240" s="34">
        <v>32840.47</v>
      </c>
      <c r="F3240" s="34">
        <v>173.83</v>
      </c>
      <c r="G3240" s="34">
        <v>1255.6400000000001</v>
      </c>
      <c r="H3240" s="34">
        <v>56.4</v>
      </c>
    </row>
    <row r="3241" spans="1:8" x14ac:dyDescent="0.35">
      <c r="A3241" s="8" t="s">
        <v>10</v>
      </c>
      <c r="B3241" s="33">
        <v>2019</v>
      </c>
      <c r="C3241" s="8" t="s">
        <v>13</v>
      </c>
      <c r="D3241" s="33">
        <v>20993.040000000001</v>
      </c>
      <c r="E3241" s="34">
        <v>23060.49</v>
      </c>
      <c r="F3241" s="34">
        <v>85.23</v>
      </c>
      <c r="G3241" s="34">
        <v>1086.5999999999999</v>
      </c>
      <c r="H3241" s="34">
        <v>53.34</v>
      </c>
    </row>
    <row r="3242" spans="1:8" x14ac:dyDescent="0.35">
      <c r="A3242" s="8" t="s">
        <v>14</v>
      </c>
      <c r="B3242" s="33">
        <v>2023</v>
      </c>
      <c r="C3242" s="8" t="s">
        <v>19</v>
      </c>
      <c r="D3242" s="33">
        <v>45741</v>
      </c>
      <c r="E3242" s="34">
        <v>53825.919999999998</v>
      </c>
      <c r="F3242" s="34">
        <v>118.48</v>
      </c>
      <c r="G3242" s="34">
        <v>486.24</v>
      </c>
      <c r="H3242" s="34">
        <v>54.47</v>
      </c>
    </row>
    <row r="3243" spans="1:8" x14ac:dyDescent="0.35">
      <c r="A3243" s="8" t="s">
        <v>16</v>
      </c>
      <c r="B3243" s="33">
        <v>2020</v>
      </c>
      <c r="C3243" s="8" t="s">
        <v>11</v>
      </c>
      <c r="D3243" s="33">
        <v>15487.59</v>
      </c>
      <c r="E3243" s="34">
        <v>13728.5</v>
      </c>
      <c r="F3243" s="34">
        <v>162.97999999999999</v>
      </c>
      <c r="G3243" s="34">
        <v>221.65</v>
      </c>
      <c r="H3243" s="34">
        <v>54.56</v>
      </c>
    </row>
    <row r="3244" spans="1:8" x14ac:dyDescent="0.35">
      <c r="A3244" s="8" t="s">
        <v>26</v>
      </c>
      <c r="B3244" s="33">
        <v>2020</v>
      </c>
      <c r="C3244" s="8" t="s">
        <v>11</v>
      </c>
      <c r="D3244" s="33">
        <v>37501.839999999997</v>
      </c>
      <c r="E3244" s="34">
        <v>32638.080000000002</v>
      </c>
      <c r="F3244" s="34">
        <v>149.76</v>
      </c>
      <c r="G3244" s="34">
        <v>241.81</v>
      </c>
      <c r="H3244" s="34">
        <v>54.74</v>
      </c>
    </row>
    <row r="3245" spans="1:8" x14ac:dyDescent="0.35">
      <c r="A3245" s="8" t="s">
        <v>17</v>
      </c>
      <c r="B3245" s="33">
        <v>2024</v>
      </c>
      <c r="C3245" s="8" t="s">
        <v>25</v>
      </c>
      <c r="D3245" s="33">
        <v>20898.45</v>
      </c>
      <c r="E3245" s="34">
        <v>18035.66</v>
      </c>
      <c r="F3245" s="34">
        <v>85.24</v>
      </c>
      <c r="G3245" s="34">
        <v>1037.9100000000001</v>
      </c>
      <c r="H3245" s="34">
        <v>69.63</v>
      </c>
    </row>
    <row r="3246" spans="1:8" x14ac:dyDescent="0.35">
      <c r="A3246" s="8" t="s">
        <v>21</v>
      </c>
      <c r="B3246" s="33">
        <v>2018</v>
      </c>
      <c r="C3246" s="8" t="s">
        <v>13</v>
      </c>
      <c r="D3246" s="33">
        <v>32954.42</v>
      </c>
      <c r="E3246" s="34">
        <v>36165.449999999997</v>
      </c>
      <c r="F3246" s="34">
        <v>121.48</v>
      </c>
      <c r="G3246" s="34">
        <v>1025.46</v>
      </c>
      <c r="H3246" s="34">
        <v>36.950000000000003</v>
      </c>
    </row>
    <row r="3247" spans="1:8" x14ac:dyDescent="0.35">
      <c r="A3247" s="8" t="s">
        <v>29</v>
      </c>
      <c r="B3247" s="33">
        <v>2023</v>
      </c>
      <c r="C3247" s="8" t="s">
        <v>22</v>
      </c>
      <c r="D3247" s="33">
        <v>44885.35</v>
      </c>
      <c r="E3247" s="34">
        <v>44685.57</v>
      </c>
      <c r="F3247" s="34">
        <v>168.07</v>
      </c>
      <c r="G3247" s="34">
        <v>1255.06</v>
      </c>
      <c r="H3247" s="34">
        <v>57.06</v>
      </c>
    </row>
    <row r="3248" spans="1:8" x14ac:dyDescent="0.35">
      <c r="A3248" s="8" t="s">
        <v>18</v>
      </c>
      <c r="B3248" s="33">
        <v>2023</v>
      </c>
      <c r="C3248" s="8" t="s">
        <v>15</v>
      </c>
      <c r="D3248" s="33">
        <v>48844.63</v>
      </c>
      <c r="E3248" s="34">
        <v>45591.87</v>
      </c>
      <c r="F3248" s="34">
        <v>155.9</v>
      </c>
      <c r="G3248" s="34">
        <v>252.03</v>
      </c>
      <c r="H3248" s="34">
        <v>60.28</v>
      </c>
    </row>
    <row r="3249" spans="1:8" x14ac:dyDescent="0.35">
      <c r="A3249" s="8" t="s">
        <v>30</v>
      </c>
      <c r="B3249" s="33">
        <v>2022</v>
      </c>
      <c r="C3249" s="8" t="s">
        <v>11</v>
      </c>
      <c r="D3249" s="33">
        <v>25266.57</v>
      </c>
      <c r="E3249" s="34">
        <v>29103.97</v>
      </c>
      <c r="F3249" s="34">
        <v>23.08</v>
      </c>
      <c r="G3249" s="34">
        <v>365.87</v>
      </c>
      <c r="H3249" s="34">
        <v>30.77</v>
      </c>
    </row>
    <row r="3250" spans="1:8" x14ac:dyDescent="0.35">
      <c r="A3250" s="8" t="s">
        <v>30</v>
      </c>
      <c r="B3250" s="33">
        <v>2022</v>
      </c>
      <c r="C3250" s="8" t="s">
        <v>20</v>
      </c>
      <c r="D3250" s="33">
        <v>29858.48</v>
      </c>
      <c r="E3250" s="34">
        <v>26602</v>
      </c>
      <c r="F3250" s="34">
        <v>148.96</v>
      </c>
      <c r="G3250" s="34">
        <v>1148.5999999999999</v>
      </c>
      <c r="H3250" s="34">
        <v>60.14</v>
      </c>
    </row>
    <row r="3251" spans="1:8" x14ac:dyDescent="0.35">
      <c r="A3251" s="8" t="s">
        <v>29</v>
      </c>
      <c r="B3251" s="33">
        <v>2024</v>
      </c>
      <c r="C3251" s="8" t="s">
        <v>11</v>
      </c>
      <c r="D3251" s="33">
        <v>34453.360000000001</v>
      </c>
      <c r="E3251" s="34">
        <v>37407.49</v>
      </c>
      <c r="F3251" s="34">
        <v>129.69</v>
      </c>
      <c r="G3251" s="34">
        <v>401.37</v>
      </c>
      <c r="H3251" s="34">
        <v>39.76</v>
      </c>
    </row>
    <row r="3252" spans="1:8" x14ac:dyDescent="0.35">
      <c r="A3252" s="8" t="s">
        <v>14</v>
      </c>
      <c r="B3252" s="33">
        <v>2020</v>
      </c>
      <c r="C3252" s="8" t="s">
        <v>13</v>
      </c>
      <c r="D3252" s="33">
        <v>5843.61</v>
      </c>
      <c r="E3252" s="34">
        <v>5831.34</v>
      </c>
      <c r="F3252" s="34">
        <v>183.29</v>
      </c>
      <c r="G3252" s="34">
        <v>945.2</v>
      </c>
      <c r="H3252" s="34">
        <v>60.94</v>
      </c>
    </row>
    <row r="3253" spans="1:8" x14ac:dyDescent="0.35">
      <c r="A3253" s="8" t="s">
        <v>35</v>
      </c>
      <c r="B3253" s="33">
        <v>2023</v>
      </c>
      <c r="C3253" s="8" t="s">
        <v>25</v>
      </c>
      <c r="D3253" s="33">
        <v>38423.54</v>
      </c>
      <c r="E3253" s="34">
        <v>38743.01</v>
      </c>
      <c r="F3253" s="34">
        <v>184.79</v>
      </c>
      <c r="G3253" s="34">
        <v>816.25</v>
      </c>
      <c r="H3253" s="34">
        <v>30.18</v>
      </c>
    </row>
    <row r="3254" spans="1:8" x14ac:dyDescent="0.35">
      <c r="A3254" s="8" t="s">
        <v>35</v>
      </c>
      <c r="B3254" s="33">
        <v>2021</v>
      </c>
      <c r="C3254" s="8" t="s">
        <v>9</v>
      </c>
      <c r="D3254" s="33">
        <v>21529.71</v>
      </c>
      <c r="E3254" s="34">
        <v>20410.14</v>
      </c>
      <c r="F3254" s="34">
        <v>57.39</v>
      </c>
      <c r="G3254" s="34">
        <v>791.89</v>
      </c>
      <c r="H3254" s="34">
        <v>37.96</v>
      </c>
    </row>
    <row r="3255" spans="1:8" x14ac:dyDescent="0.35">
      <c r="A3255" s="8" t="s">
        <v>24</v>
      </c>
      <c r="B3255" s="33">
        <v>2023</v>
      </c>
      <c r="C3255" s="8" t="s">
        <v>20</v>
      </c>
      <c r="D3255" s="33">
        <v>27290.77</v>
      </c>
      <c r="E3255" s="34">
        <v>24428.52</v>
      </c>
      <c r="F3255" s="34">
        <v>132.97</v>
      </c>
      <c r="G3255" s="34">
        <v>913.05</v>
      </c>
      <c r="H3255" s="34">
        <v>53.23</v>
      </c>
    </row>
    <row r="3256" spans="1:8" x14ac:dyDescent="0.35">
      <c r="A3256" s="8" t="s">
        <v>24</v>
      </c>
      <c r="B3256" s="33">
        <v>2022</v>
      </c>
      <c r="C3256" s="8" t="s">
        <v>25</v>
      </c>
      <c r="D3256" s="33">
        <v>41358.449999999997</v>
      </c>
      <c r="E3256" s="34">
        <v>38242.080000000002</v>
      </c>
      <c r="F3256" s="34">
        <v>29.43</v>
      </c>
      <c r="G3256" s="34">
        <v>1344.69</v>
      </c>
      <c r="H3256" s="34">
        <v>69.819999999999993</v>
      </c>
    </row>
    <row r="3257" spans="1:8" x14ac:dyDescent="0.35">
      <c r="A3257" s="8" t="s">
        <v>21</v>
      </c>
      <c r="B3257" s="33">
        <v>2021</v>
      </c>
      <c r="C3257" s="8" t="s">
        <v>13</v>
      </c>
      <c r="D3257" s="33">
        <v>35704.42</v>
      </c>
      <c r="E3257" s="34">
        <v>34459.550000000003</v>
      </c>
      <c r="F3257" s="34">
        <v>110.88</v>
      </c>
      <c r="G3257" s="34">
        <v>1098.53</v>
      </c>
      <c r="H3257" s="34">
        <v>46.83</v>
      </c>
    </row>
    <row r="3258" spans="1:8" x14ac:dyDescent="0.35">
      <c r="A3258" s="8" t="s">
        <v>14</v>
      </c>
      <c r="B3258" s="33">
        <v>2020</v>
      </c>
      <c r="C3258" s="8" t="s">
        <v>25</v>
      </c>
      <c r="D3258" s="33">
        <v>16853.16</v>
      </c>
      <c r="E3258" s="34">
        <v>17040.689999999999</v>
      </c>
      <c r="F3258" s="34">
        <v>32.64</v>
      </c>
      <c r="G3258" s="34">
        <v>284.86</v>
      </c>
      <c r="H3258" s="34">
        <v>68.650000000000006</v>
      </c>
    </row>
    <row r="3259" spans="1:8" x14ac:dyDescent="0.35">
      <c r="A3259" s="8" t="s">
        <v>33</v>
      </c>
      <c r="B3259" s="33">
        <v>2024</v>
      </c>
      <c r="C3259" s="8" t="s">
        <v>9</v>
      </c>
      <c r="D3259" s="33">
        <v>37078.589999999997</v>
      </c>
      <c r="E3259" s="34">
        <v>39001.29</v>
      </c>
      <c r="F3259" s="34">
        <v>59.38</v>
      </c>
      <c r="G3259" s="34">
        <v>137.16</v>
      </c>
      <c r="H3259" s="34">
        <v>36.340000000000003</v>
      </c>
    </row>
    <row r="3260" spans="1:8" x14ac:dyDescent="0.35">
      <c r="A3260" s="8" t="s">
        <v>33</v>
      </c>
      <c r="B3260" s="33">
        <v>2020</v>
      </c>
      <c r="C3260" s="8" t="s">
        <v>15</v>
      </c>
      <c r="D3260" s="33">
        <v>22346.15</v>
      </c>
      <c r="E3260" s="34">
        <v>21709.58</v>
      </c>
      <c r="F3260" s="34">
        <v>194.72</v>
      </c>
      <c r="G3260" s="34">
        <v>465.73</v>
      </c>
      <c r="H3260" s="34">
        <v>47.47</v>
      </c>
    </row>
    <row r="3261" spans="1:8" x14ac:dyDescent="0.35">
      <c r="A3261" s="8" t="s">
        <v>8</v>
      </c>
      <c r="B3261" s="33">
        <v>2020</v>
      </c>
      <c r="C3261" s="8" t="s">
        <v>11</v>
      </c>
      <c r="D3261" s="33">
        <v>43672.959999999999</v>
      </c>
      <c r="E3261" s="34">
        <v>47834.03</v>
      </c>
      <c r="F3261" s="34">
        <v>60.42</v>
      </c>
      <c r="G3261" s="34">
        <v>1259.67</v>
      </c>
      <c r="H3261" s="34">
        <v>57.85</v>
      </c>
    </row>
    <row r="3262" spans="1:8" x14ac:dyDescent="0.35">
      <c r="A3262" s="8" t="s">
        <v>31</v>
      </c>
      <c r="B3262" s="33">
        <v>2019</v>
      </c>
      <c r="C3262" s="8" t="s">
        <v>11</v>
      </c>
      <c r="D3262" s="33">
        <v>9645.98</v>
      </c>
      <c r="E3262" s="34">
        <v>11083.33</v>
      </c>
      <c r="F3262" s="34">
        <v>49.54</v>
      </c>
      <c r="G3262" s="34">
        <v>146.01</v>
      </c>
      <c r="H3262" s="34">
        <v>33.29</v>
      </c>
    </row>
    <row r="3263" spans="1:8" x14ac:dyDescent="0.35">
      <c r="A3263" s="8" t="s">
        <v>12</v>
      </c>
      <c r="B3263" s="33">
        <v>2018</v>
      </c>
      <c r="C3263" s="8" t="s">
        <v>15</v>
      </c>
      <c r="D3263" s="33">
        <v>2050.37</v>
      </c>
      <c r="E3263" s="34">
        <v>1861.12</v>
      </c>
      <c r="F3263" s="34">
        <v>40.549999999999997</v>
      </c>
      <c r="G3263" s="34">
        <v>263.20999999999998</v>
      </c>
      <c r="H3263" s="34">
        <v>56.11</v>
      </c>
    </row>
    <row r="3264" spans="1:8" x14ac:dyDescent="0.35">
      <c r="A3264" s="8" t="s">
        <v>8</v>
      </c>
      <c r="B3264" s="33">
        <v>2020</v>
      </c>
      <c r="C3264" s="8" t="s">
        <v>11</v>
      </c>
      <c r="D3264" s="33">
        <v>2655.52</v>
      </c>
      <c r="E3264" s="34">
        <v>2170.41</v>
      </c>
      <c r="F3264" s="34">
        <v>22.1</v>
      </c>
      <c r="G3264" s="34">
        <v>963.92</v>
      </c>
      <c r="H3264" s="34">
        <v>45.81</v>
      </c>
    </row>
    <row r="3265" spans="1:8" x14ac:dyDescent="0.35">
      <c r="A3265" s="8" t="s">
        <v>31</v>
      </c>
      <c r="B3265" s="33">
        <v>2023</v>
      </c>
      <c r="C3265" s="8" t="s">
        <v>11</v>
      </c>
      <c r="D3265" s="33">
        <v>6588.75</v>
      </c>
      <c r="E3265" s="34">
        <v>6546.04</v>
      </c>
      <c r="F3265" s="34">
        <v>117.77</v>
      </c>
      <c r="G3265" s="34">
        <v>415.85</v>
      </c>
      <c r="H3265" s="34">
        <v>33.409999999999997</v>
      </c>
    </row>
    <row r="3266" spans="1:8" x14ac:dyDescent="0.35">
      <c r="A3266" s="8" t="s">
        <v>30</v>
      </c>
      <c r="B3266" s="33">
        <v>2023</v>
      </c>
      <c r="C3266" s="8" t="s">
        <v>20</v>
      </c>
      <c r="D3266" s="33">
        <v>1807.34</v>
      </c>
      <c r="E3266" s="34">
        <v>1560.33</v>
      </c>
      <c r="F3266" s="34">
        <v>123.17</v>
      </c>
      <c r="G3266" s="34">
        <v>224.6</v>
      </c>
      <c r="H3266" s="34">
        <v>34.31</v>
      </c>
    </row>
    <row r="3267" spans="1:8" x14ac:dyDescent="0.35">
      <c r="A3267" s="8" t="s">
        <v>27</v>
      </c>
      <c r="B3267" s="33">
        <v>2024</v>
      </c>
      <c r="C3267" s="8" t="s">
        <v>9</v>
      </c>
      <c r="D3267" s="33">
        <v>46722.63</v>
      </c>
      <c r="E3267" s="34">
        <v>51041.87</v>
      </c>
      <c r="F3267" s="34">
        <v>32.36</v>
      </c>
      <c r="G3267" s="34">
        <v>1361.24</v>
      </c>
      <c r="H3267" s="34">
        <v>51.98</v>
      </c>
    </row>
    <row r="3268" spans="1:8" x14ac:dyDescent="0.35">
      <c r="A3268" s="8" t="s">
        <v>14</v>
      </c>
      <c r="B3268" s="33">
        <v>2023</v>
      </c>
      <c r="C3268" s="8" t="s">
        <v>15</v>
      </c>
      <c r="D3268" s="33">
        <v>46815.03</v>
      </c>
      <c r="E3268" s="34">
        <v>40941.21</v>
      </c>
      <c r="F3268" s="34">
        <v>144.09</v>
      </c>
      <c r="G3268" s="34">
        <v>549.6</v>
      </c>
      <c r="H3268" s="34">
        <v>56.11</v>
      </c>
    </row>
    <row r="3269" spans="1:8" x14ac:dyDescent="0.35">
      <c r="A3269" s="8" t="s">
        <v>30</v>
      </c>
      <c r="B3269" s="33">
        <v>2018</v>
      </c>
      <c r="C3269" s="8" t="s">
        <v>15</v>
      </c>
      <c r="D3269" s="33">
        <v>33769.17</v>
      </c>
      <c r="E3269" s="34">
        <v>38293.01</v>
      </c>
      <c r="F3269" s="34">
        <v>71.84</v>
      </c>
      <c r="G3269" s="34">
        <v>208.15</v>
      </c>
      <c r="H3269" s="34">
        <v>67.680000000000007</v>
      </c>
    </row>
    <row r="3270" spans="1:8" x14ac:dyDescent="0.35">
      <c r="A3270" s="8" t="s">
        <v>17</v>
      </c>
      <c r="B3270" s="33">
        <v>2024</v>
      </c>
      <c r="C3270" s="8" t="s">
        <v>25</v>
      </c>
      <c r="D3270" s="33">
        <v>16024.39</v>
      </c>
      <c r="E3270" s="34">
        <v>16640.57</v>
      </c>
      <c r="F3270" s="34">
        <v>20.84</v>
      </c>
      <c r="G3270" s="34">
        <v>1030.1400000000001</v>
      </c>
      <c r="H3270" s="34">
        <v>50.39</v>
      </c>
    </row>
    <row r="3271" spans="1:8" x14ac:dyDescent="0.35">
      <c r="A3271" s="8" t="s">
        <v>16</v>
      </c>
      <c r="B3271" s="33">
        <v>2024</v>
      </c>
      <c r="C3271" s="8" t="s">
        <v>22</v>
      </c>
      <c r="D3271" s="33">
        <v>15502.28</v>
      </c>
      <c r="E3271" s="34">
        <v>13784.37</v>
      </c>
      <c r="F3271" s="34">
        <v>131.25</v>
      </c>
      <c r="G3271" s="34">
        <v>1331.08</v>
      </c>
      <c r="H3271" s="34">
        <v>58.81</v>
      </c>
    </row>
    <row r="3272" spans="1:8" x14ac:dyDescent="0.35">
      <c r="A3272" s="8" t="s">
        <v>34</v>
      </c>
      <c r="B3272" s="33">
        <v>2024</v>
      </c>
      <c r="C3272" s="8" t="s">
        <v>9</v>
      </c>
      <c r="D3272" s="33">
        <v>8983.06</v>
      </c>
      <c r="E3272" s="34">
        <v>10583.84</v>
      </c>
      <c r="F3272" s="34">
        <v>72.739999999999995</v>
      </c>
      <c r="G3272" s="34">
        <v>402</v>
      </c>
      <c r="H3272" s="34">
        <v>54.62</v>
      </c>
    </row>
    <row r="3273" spans="1:8" x14ac:dyDescent="0.35">
      <c r="A3273" s="8" t="s">
        <v>16</v>
      </c>
      <c r="B3273" s="33">
        <v>2021</v>
      </c>
      <c r="C3273" s="8" t="s">
        <v>13</v>
      </c>
      <c r="D3273" s="33">
        <v>19195.97</v>
      </c>
      <c r="E3273" s="34">
        <v>20988.26</v>
      </c>
      <c r="F3273" s="34">
        <v>169.68</v>
      </c>
      <c r="G3273" s="34">
        <v>422.31</v>
      </c>
      <c r="H3273" s="34">
        <v>43.97</v>
      </c>
    </row>
    <row r="3274" spans="1:8" x14ac:dyDescent="0.35">
      <c r="A3274" s="8" t="s">
        <v>14</v>
      </c>
      <c r="B3274" s="33">
        <v>2022</v>
      </c>
      <c r="C3274" s="8" t="s">
        <v>20</v>
      </c>
      <c r="D3274" s="33">
        <v>32301.18</v>
      </c>
      <c r="E3274" s="34">
        <v>37418.51</v>
      </c>
      <c r="F3274" s="34">
        <v>88.09</v>
      </c>
      <c r="G3274" s="34">
        <v>208.25</v>
      </c>
      <c r="H3274" s="34">
        <v>57.91</v>
      </c>
    </row>
    <row r="3275" spans="1:8" x14ac:dyDescent="0.35">
      <c r="A3275" s="8" t="s">
        <v>27</v>
      </c>
      <c r="B3275" s="33">
        <v>2020</v>
      </c>
      <c r="C3275" s="8" t="s">
        <v>9</v>
      </c>
      <c r="D3275" s="33">
        <v>4887.7299999999996</v>
      </c>
      <c r="E3275" s="34">
        <v>5265.03</v>
      </c>
      <c r="F3275" s="34">
        <v>22.07</v>
      </c>
      <c r="G3275" s="34">
        <v>897.92</v>
      </c>
      <c r="H3275" s="34">
        <v>58.72</v>
      </c>
    </row>
    <row r="3276" spans="1:8" x14ac:dyDescent="0.35">
      <c r="A3276" s="8" t="s">
        <v>17</v>
      </c>
      <c r="B3276" s="33">
        <v>2023</v>
      </c>
      <c r="C3276" s="8" t="s">
        <v>15</v>
      </c>
      <c r="D3276" s="33">
        <v>3712.38</v>
      </c>
      <c r="E3276" s="34">
        <v>3146.93</v>
      </c>
      <c r="F3276" s="34">
        <v>157.55000000000001</v>
      </c>
      <c r="G3276" s="34">
        <v>709.35</v>
      </c>
      <c r="H3276" s="34">
        <v>43.42</v>
      </c>
    </row>
    <row r="3277" spans="1:8" x14ac:dyDescent="0.35">
      <c r="A3277" s="8" t="s">
        <v>23</v>
      </c>
      <c r="B3277" s="33">
        <v>2023</v>
      </c>
      <c r="C3277" s="8" t="s">
        <v>13</v>
      </c>
      <c r="D3277" s="33">
        <v>5114.3</v>
      </c>
      <c r="E3277" s="34">
        <v>4884.28</v>
      </c>
      <c r="F3277" s="34">
        <v>33.619999999999997</v>
      </c>
      <c r="G3277" s="34">
        <v>148.41</v>
      </c>
      <c r="H3277" s="34">
        <v>31.32</v>
      </c>
    </row>
    <row r="3278" spans="1:8" x14ac:dyDescent="0.35">
      <c r="A3278" s="8" t="s">
        <v>10</v>
      </c>
      <c r="B3278" s="33">
        <v>2022</v>
      </c>
      <c r="C3278" s="8" t="s">
        <v>25</v>
      </c>
      <c r="D3278" s="33">
        <v>39060.620000000003</v>
      </c>
      <c r="E3278" s="34">
        <v>34962.300000000003</v>
      </c>
      <c r="F3278" s="34">
        <v>199.92</v>
      </c>
      <c r="G3278" s="34">
        <v>885.96</v>
      </c>
      <c r="H3278" s="34">
        <v>44.17</v>
      </c>
    </row>
    <row r="3279" spans="1:8" x14ac:dyDescent="0.35">
      <c r="A3279" s="8" t="s">
        <v>12</v>
      </c>
      <c r="B3279" s="33">
        <v>2019</v>
      </c>
      <c r="C3279" s="8" t="s">
        <v>9</v>
      </c>
      <c r="D3279" s="33">
        <v>40255.89</v>
      </c>
      <c r="E3279" s="34">
        <v>34570.93</v>
      </c>
      <c r="F3279" s="34">
        <v>194.77</v>
      </c>
      <c r="G3279" s="34">
        <v>573.91999999999996</v>
      </c>
      <c r="H3279" s="34">
        <v>44.81</v>
      </c>
    </row>
    <row r="3280" spans="1:8" x14ac:dyDescent="0.35">
      <c r="A3280" s="8" t="s">
        <v>26</v>
      </c>
      <c r="B3280" s="33">
        <v>2021</v>
      </c>
      <c r="C3280" s="8" t="s">
        <v>11</v>
      </c>
      <c r="D3280" s="33">
        <v>24282.86</v>
      </c>
      <c r="E3280" s="34">
        <v>28463.98</v>
      </c>
      <c r="F3280" s="34">
        <v>110.28</v>
      </c>
      <c r="G3280" s="34">
        <v>101.68</v>
      </c>
      <c r="H3280" s="34">
        <v>53.01</v>
      </c>
    </row>
    <row r="3281" spans="1:8" x14ac:dyDescent="0.35">
      <c r="A3281" s="8" t="s">
        <v>10</v>
      </c>
      <c r="B3281" s="33">
        <v>2024</v>
      </c>
      <c r="C3281" s="8" t="s">
        <v>20</v>
      </c>
      <c r="D3281" s="33">
        <v>19616.759999999998</v>
      </c>
      <c r="E3281" s="34">
        <v>16787.22</v>
      </c>
      <c r="F3281" s="34">
        <v>116.5</v>
      </c>
      <c r="G3281" s="34">
        <v>253.22</v>
      </c>
      <c r="H3281" s="34">
        <v>61.54</v>
      </c>
    </row>
    <row r="3282" spans="1:8" x14ac:dyDescent="0.35">
      <c r="A3282" s="8" t="s">
        <v>32</v>
      </c>
      <c r="B3282" s="33">
        <v>2024</v>
      </c>
      <c r="C3282" s="8" t="s">
        <v>13</v>
      </c>
      <c r="D3282" s="33">
        <v>1999.43</v>
      </c>
      <c r="E3282" s="34">
        <v>2209.15</v>
      </c>
      <c r="F3282" s="34">
        <v>81.150000000000006</v>
      </c>
      <c r="G3282" s="34">
        <v>250.93</v>
      </c>
      <c r="H3282" s="34">
        <v>45.9</v>
      </c>
    </row>
    <row r="3283" spans="1:8" x14ac:dyDescent="0.35">
      <c r="A3283" s="8" t="s">
        <v>31</v>
      </c>
      <c r="B3283" s="33">
        <v>2019</v>
      </c>
      <c r="C3283" s="8" t="s">
        <v>19</v>
      </c>
      <c r="D3283" s="33">
        <v>34166.79</v>
      </c>
      <c r="E3283" s="34">
        <v>40472.400000000001</v>
      </c>
      <c r="F3283" s="34">
        <v>46.19</v>
      </c>
      <c r="G3283" s="34">
        <v>652.71</v>
      </c>
      <c r="H3283" s="34">
        <v>66.69</v>
      </c>
    </row>
    <row r="3284" spans="1:8" x14ac:dyDescent="0.35">
      <c r="A3284" s="8" t="s">
        <v>30</v>
      </c>
      <c r="B3284" s="33">
        <v>2018</v>
      </c>
      <c r="C3284" s="8" t="s">
        <v>15</v>
      </c>
      <c r="D3284" s="33">
        <v>46773.98</v>
      </c>
      <c r="E3284" s="34">
        <v>48206.73</v>
      </c>
      <c r="F3284" s="34">
        <v>84.36</v>
      </c>
      <c r="G3284" s="34">
        <v>988.47</v>
      </c>
      <c r="H3284" s="34">
        <v>32.33</v>
      </c>
    </row>
    <row r="3285" spans="1:8" x14ac:dyDescent="0.35">
      <c r="A3285" s="8" t="s">
        <v>17</v>
      </c>
      <c r="B3285" s="33">
        <v>2022</v>
      </c>
      <c r="C3285" s="8" t="s">
        <v>13</v>
      </c>
      <c r="D3285" s="33">
        <v>46538.54</v>
      </c>
      <c r="E3285" s="34">
        <v>48512.62</v>
      </c>
      <c r="F3285" s="34">
        <v>28.93</v>
      </c>
      <c r="G3285" s="34">
        <v>200.8</v>
      </c>
      <c r="H3285" s="34">
        <v>54.15</v>
      </c>
    </row>
    <row r="3286" spans="1:8" x14ac:dyDescent="0.35">
      <c r="A3286" s="8" t="s">
        <v>34</v>
      </c>
      <c r="B3286" s="33">
        <v>2021</v>
      </c>
      <c r="C3286" s="8" t="s">
        <v>13</v>
      </c>
      <c r="D3286" s="33">
        <v>11491.37</v>
      </c>
      <c r="E3286" s="34">
        <v>10326.31</v>
      </c>
      <c r="F3286" s="34">
        <v>138.19</v>
      </c>
      <c r="G3286" s="34">
        <v>463.47</v>
      </c>
      <c r="H3286" s="34">
        <v>58.49</v>
      </c>
    </row>
    <row r="3287" spans="1:8" x14ac:dyDescent="0.35">
      <c r="A3287" s="8" t="s">
        <v>30</v>
      </c>
      <c r="B3287" s="33">
        <v>2024</v>
      </c>
      <c r="C3287" s="8" t="s">
        <v>15</v>
      </c>
      <c r="D3287" s="33">
        <v>43696.76</v>
      </c>
      <c r="E3287" s="34">
        <v>38169.410000000003</v>
      </c>
      <c r="F3287" s="34">
        <v>104.85</v>
      </c>
      <c r="G3287" s="34">
        <v>1153.5</v>
      </c>
      <c r="H3287" s="34">
        <v>42</v>
      </c>
    </row>
    <row r="3288" spans="1:8" x14ac:dyDescent="0.35">
      <c r="A3288" s="8" t="s">
        <v>18</v>
      </c>
      <c r="B3288" s="33">
        <v>2023</v>
      </c>
      <c r="C3288" s="8" t="s">
        <v>20</v>
      </c>
      <c r="D3288" s="33">
        <v>17496.98</v>
      </c>
      <c r="E3288" s="34">
        <v>20725.2</v>
      </c>
      <c r="F3288" s="34">
        <v>85.12</v>
      </c>
      <c r="G3288" s="34">
        <v>1235.29</v>
      </c>
      <c r="H3288" s="34">
        <v>35.159999999999997</v>
      </c>
    </row>
    <row r="3289" spans="1:8" x14ac:dyDescent="0.35">
      <c r="A3289" s="8" t="s">
        <v>28</v>
      </c>
      <c r="B3289" s="33">
        <v>2024</v>
      </c>
      <c r="C3289" s="8" t="s">
        <v>22</v>
      </c>
      <c r="D3289" s="33">
        <v>44426.82</v>
      </c>
      <c r="E3289" s="34">
        <v>39419.51</v>
      </c>
      <c r="F3289" s="34">
        <v>73.58</v>
      </c>
      <c r="G3289" s="34">
        <v>1397.97</v>
      </c>
      <c r="H3289" s="34">
        <v>53.59</v>
      </c>
    </row>
    <row r="3290" spans="1:8" x14ac:dyDescent="0.35">
      <c r="A3290" s="8" t="s">
        <v>23</v>
      </c>
      <c r="B3290" s="33">
        <v>2023</v>
      </c>
      <c r="C3290" s="8" t="s">
        <v>13</v>
      </c>
      <c r="D3290" s="33">
        <v>9282.85</v>
      </c>
      <c r="E3290" s="34">
        <v>7976.85</v>
      </c>
      <c r="F3290" s="34">
        <v>44.24</v>
      </c>
      <c r="G3290" s="34">
        <v>253.85</v>
      </c>
      <c r="H3290" s="34">
        <v>59.5</v>
      </c>
    </row>
    <row r="3291" spans="1:8" x14ac:dyDescent="0.35">
      <c r="A3291" s="8" t="s">
        <v>23</v>
      </c>
      <c r="B3291" s="33">
        <v>2019</v>
      </c>
      <c r="C3291" s="8" t="s">
        <v>22</v>
      </c>
      <c r="D3291" s="33">
        <v>32065.24</v>
      </c>
      <c r="E3291" s="34">
        <v>36800.089999999997</v>
      </c>
      <c r="F3291" s="34">
        <v>61.8</v>
      </c>
      <c r="G3291" s="34">
        <v>738.23</v>
      </c>
      <c r="H3291" s="34">
        <v>31.96</v>
      </c>
    </row>
    <row r="3292" spans="1:8" x14ac:dyDescent="0.35">
      <c r="A3292" s="8" t="s">
        <v>29</v>
      </c>
      <c r="B3292" s="33">
        <v>2022</v>
      </c>
      <c r="C3292" s="8" t="s">
        <v>25</v>
      </c>
      <c r="D3292" s="33">
        <v>26722.17</v>
      </c>
      <c r="E3292" s="34">
        <v>27929.17</v>
      </c>
      <c r="F3292" s="34">
        <v>129.94999999999999</v>
      </c>
      <c r="G3292" s="34">
        <v>1242.06</v>
      </c>
      <c r="H3292" s="34">
        <v>37.520000000000003</v>
      </c>
    </row>
    <row r="3293" spans="1:8" x14ac:dyDescent="0.35">
      <c r="A3293" s="8" t="s">
        <v>27</v>
      </c>
      <c r="B3293" s="33">
        <v>2021</v>
      </c>
      <c r="C3293" s="8" t="s">
        <v>15</v>
      </c>
      <c r="D3293" s="33">
        <v>7398.36</v>
      </c>
      <c r="E3293" s="34">
        <v>6727.97</v>
      </c>
      <c r="F3293" s="34">
        <v>154.96</v>
      </c>
      <c r="G3293" s="34">
        <v>569.53</v>
      </c>
      <c r="H3293" s="34">
        <v>64.47</v>
      </c>
    </row>
    <row r="3294" spans="1:8" x14ac:dyDescent="0.35">
      <c r="A3294" s="8" t="s">
        <v>29</v>
      </c>
      <c r="B3294" s="33">
        <v>2019</v>
      </c>
      <c r="C3294" s="8" t="s">
        <v>19</v>
      </c>
      <c r="D3294" s="33">
        <v>3622.54</v>
      </c>
      <c r="E3294" s="34">
        <v>3115.14</v>
      </c>
      <c r="F3294" s="34">
        <v>34.51</v>
      </c>
      <c r="G3294" s="34">
        <v>1062.83</v>
      </c>
      <c r="H3294" s="34">
        <v>63.54</v>
      </c>
    </row>
    <row r="3295" spans="1:8" x14ac:dyDescent="0.35">
      <c r="A3295" s="8" t="s">
        <v>24</v>
      </c>
      <c r="B3295" s="33">
        <v>2018</v>
      </c>
      <c r="C3295" s="8" t="s">
        <v>9</v>
      </c>
      <c r="D3295" s="33">
        <v>23255.62</v>
      </c>
      <c r="E3295" s="34">
        <v>25460.94</v>
      </c>
      <c r="F3295" s="34">
        <v>151.46</v>
      </c>
      <c r="G3295" s="34">
        <v>491.13</v>
      </c>
      <c r="H3295" s="34">
        <v>42.22</v>
      </c>
    </row>
    <row r="3296" spans="1:8" x14ac:dyDescent="0.35">
      <c r="A3296" s="8" t="s">
        <v>10</v>
      </c>
      <c r="B3296" s="33">
        <v>2023</v>
      </c>
      <c r="C3296" s="8" t="s">
        <v>25</v>
      </c>
      <c r="D3296" s="33">
        <v>4809.6899999999996</v>
      </c>
      <c r="E3296" s="34">
        <v>4984.28</v>
      </c>
      <c r="F3296" s="34">
        <v>39.14</v>
      </c>
      <c r="G3296" s="34">
        <v>107.84</v>
      </c>
      <c r="H3296" s="34">
        <v>60.11</v>
      </c>
    </row>
    <row r="3297" spans="1:8" x14ac:dyDescent="0.35">
      <c r="A3297" s="8" t="s">
        <v>30</v>
      </c>
      <c r="B3297" s="33">
        <v>2019</v>
      </c>
      <c r="C3297" s="8" t="s">
        <v>15</v>
      </c>
      <c r="D3297" s="33">
        <v>14370.21</v>
      </c>
      <c r="E3297" s="34">
        <v>16927.689999999999</v>
      </c>
      <c r="F3297" s="34">
        <v>59.53</v>
      </c>
      <c r="G3297" s="34">
        <v>639.87</v>
      </c>
      <c r="H3297" s="34">
        <v>32.549999999999997</v>
      </c>
    </row>
    <row r="3298" spans="1:8" x14ac:dyDescent="0.35">
      <c r="A3298" s="8" t="s">
        <v>12</v>
      </c>
      <c r="B3298" s="33">
        <v>2022</v>
      </c>
      <c r="C3298" s="8" t="s">
        <v>11</v>
      </c>
      <c r="D3298" s="33">
        <v>8866.15</v>
      </c>
      <c r="E3298" s="34">
        <v>7180.84</v>
      </c>
      <c r="F3298" s="34">
        <v>151.04</v>
      </c>
      <c r="G3298" s="34">
        <v>1211.4100000000001</v>
      </c>
      <c r="H3298" s="34">
        <v>55.91</v>
      </c>
    </row>
    <row r="3299" spans="1:8" x14ac:dyDescent="0.35">
      <c r="A3299" s="8" t="s">
        <v>35</v>
      </c>
      <c r="B3299" s="33">
        <v>2018</v>
      </c>
      <c r="C3299" s="8" t="s">
        <v>20</v>
      </c>
      <c r="D3299" s="33">
        <v>22552.63</v>
      </c>
      <c r="E3299" s="34">
        <v>22164.55</v>
      </c>
      <c r="F3299" s="34">
        <v>172.3</v>
      </c>
      <c r="G3299" s="34">
        <v>839.76</v>
      </c>
      <c r="H3299" s="34">
        <v>46.65</v>
      </c>
    </row>
    <row r="3300" spans="1:8" x14ac:dyDescent="0.35">
      <c r="A3300" s="8" t="s">
        <v>30</v>
      </c>
      <c r="B3300" s="33">
        <v>2020</v>
      </c>
      <c r="C3300" s="8" t="s">
        <v>22</v>
      </c>
      <c r="D3300" s="33">
        <v>41734.14</v>
      </c>
      <c r="E3300" s="34">
        <v>46916.87</v>
      </c>
      <c r="F3300" s="34">
        <v>80.040000000000006</v>
      </c>
      <c r="G3300" s="34">
        <v>1192.94</v>
      </c>
      <c r="H3300" s="34">
        <v>69.61</v>
      </c>
    </row>
    <row r="3301" spans="1:8" x14ac:dyDescent="0.35">
      <c r="A3301" s="8" t="s">
        <v>29</v>
      </c>
      <c r="B3301" s="33">
        <v>2019</v>
      </c>
      <c r="C3301" s="8" t="s">
        <v>13</v>
      </c>
      <c r="D3301" s="33">
        <v>21239.11</v>
      </c>
      <c r="E3301" s="34">
        <v>19429.830000000002</v>
      </c>
      <c r="F3301" s="34">
        <v>91.54</v>
      </c>
      <c r="G3301" s="34">
        <v>531.66999999999996</v>
      </c>
      <c r="H3301" s="34">
        <v>66.48</v>
      </c>
    </row>
    <row r="3302" spans="1:8" x14ac:dyDescent="0.35">
      <c r="A3302" s="8" t="s">
        <v>23</v>
      </c>
      <c r="B3302" s="33">
        <v>2022</v>
      </c>
      <c r="C3302" s="8" t="s">
        <v>11</v>
      </c>
      <c r="D3302" s="33">
        <v>29107.43</v>
      </c>
      <c r="E3302" s="34">
        <v>29245.63</v>
      </c>
      <c r="F3302" s="34">
        <v>41.61</v>
      </c>
      <c r="G3302" s="34">
        <v>218.47</v>
      </c>
      <c r="H3302" s="34">
        <v>64.349999999999994</v>
      </c>
    </row>
    <row r="3303" spans="1:8" x14ac:dyDescent="0.35">
      <c r="A3303" s="8" t="s">
        <v>35</v>
      </c>
      <c r="B3303" s="33">
        <v>2023</v>
      </c>
      <c r="C3303" s="8" t="s">
        <v>25</v>
      </c>
      <c r="D3303" s="33">
        <v>533.57000000000005</v>
      </c>
      <c r="E3303" s="34">
        <v>560.98</v>
      </c>
      <c r="F3303" s="34">
        <v>134.44</v>
      </c>
      <c r="G3303" s="34">
        <v>69.81</v>
      </c>
      <c r="H3303" s="34">
        <v>37.15</v>
      </c>
    </row>
    <row r="3304" spans="1:8" x14ac:dyDescent="0.35">
      <c r="A3304" s="8" t="s">
        <v>18</v>
      </c>
      <c r="B3304" s="33">
        <v>2022</v>
      </c>
      <c r="C3304" s="8" t="s">
        <v>11</v>
      </c>
      <c r="D3304" s="33">
        <v>46401.05</v>
      </c>
      <c r="E3304" s="34">
        <v>48577</v>
      </c>
      <c r="F3304" s="34">
        <v>126.89</v>
      </c>
      <c r="G3304" s="34">
        <v>258.06</v>
      </c>
      <c r="H3304" s="34">
        <v>63.37</v>
      </c>
    </row>
    <row r="3305" spans="1:8" x14ac:dyDescent="0.35">
      <c r="A3305" s="8" t="s">
        <v>23</v>
      </c>
      <c r="B3305" s="33">
        <v>2020</v>
      </c>
      <c r="C3305" s="8" t="s">
        <v>19</v>
      </c>
      <c r="D3305" s="33">
        <v>22704.79</v>
      </c>
      <c r="E3305" s="34">
        <v>22767.89</v>
      </c>
      <c r="F3305" s="34">
        <v>109.48</v>
      </c>
      <c r="G3305" s="34">
        <v>1296.8900000000001</v>
      </c>
      <c r="H3305" s="34">
        <v>67.430000000000007</v>
      </c>
    </row>
    <row r="3306" spans="1:8" x14ac:dyDescent="0.35">
      <c r="A3306" s="8" t="s">
        <v>21</v>
      </c>
      <c r="B3306" s="33">
        <v>2020</v>
      </c>
      <c r="C3306" s="8" t="s">
        <v>9</v>
      </c>
      <c r="D3306" s="33">
        <v>6960.42</v>
      </c>
      <c r="E3306" s="34">
        <v>7031.06</v>
      </c>
      <c r="F3306" s="34">
        <v>97.19</v>
      </c>
      <c r="G3306" s="34">
        <v>105.43</v>
      </c>
      <c r="H3306" s="34">
        <v>37.07</v>
      </c>
    </row>
    <row r="3307" spans="1:8" x14ac:dyDescent="0.35">
      <c r="A3307" s="8" t="s">
        <v>29</v>
      </c>
      <c r="B3307" s="33">
        <v>2019</v>
      </c>
      <c r="C3307" s="8" t="s">
        <v>13</v>
      </c>
      <c r="D3307" s="33">
        <v>42902.400000000001</v>
      </c>
      <c r="E3307" s="34">
        <v>40219.21</v>
      </c>
      <c r="F3307" s="34">
        <v>161.36000000000001</v>
      </c>
      <c r="G3307" s="34">
        <v>955.17</v>
      </c>
      <c r="H3307" s="34">
        <v>62.19</v>
      </c>
    </row>
    <row r="3308" spans="1:8" x14ac:dyDescent="0.35">
      <c r="A3308" s="8" t="s">
        <v>30</v>
      </c>
      <c r="B3308" s="33">
        <v>2022</v>
      </c>
      <c r="C3308" s="8" t="s">
        <v>11</v>
      </c>
      <c r="D3308" s="33">
        <v>8042.22</v>
      </c>
      <c r="E3308" s="34">
        <v>7615.36</v>
      </c>
      <c r="F3308" s="34">
        <v>23.76</v>
      </c>
      <c r="G3308" s="34">
        <v>697.81</v>
      </c>
      <c r="H3308" s="34">
        <v>55.53</v>
      </c>
    </row>
    <row r="3309" spans="1:8" x14ac:dyDescent="0.35">
      <c r="A3309" s="8" t="s">
        <v>24</v>
      </c>
      <c r="B3309" s="33">
        <v>2021</v>
      </c>
      <c r="C3309" s="8" t="s">
        <v>13</v>
      </c>
      <c r="D3309" s="33">
        <v>5585.75</v>
      </c>
      <c r="E3309" s="34">
        <v>6072.85</v>
      </c>
      <c r="F3309" s="34">
        <v>52.1</v>
      </c>
      <c r="G3309" s="34">
        <v>1188.67</v>
      </c>
      <c r="H3309" s="34">
        <v>38.619999999999997</v>
      </c>
    </row>
    <row r="3310" spans="1:8" x14ac:dyDescent="0.35">
      <c r="A3310" s="8" t="s">
        <v>33</v>
      </c>
      <c r="B3310" s="33">
        <v>2023</v>
      </c>
      <c r="C3310" s="8" t="s">
        <v>25</v>
      </c>
      <c r="D3310" s="33">
        <v>17794.580000000002</v>
      </c>
      <c r="E3310" s="34">
        <v>17921.04</v>
      </c>
      <c r="F3310" s="34">
        <v>20.63</v>
      </c>
      <c r="G3310" s="34">
        <v>904.78</v>
      </c>
      <c r="H3310" s="34">
        <v>61.89</v>
      </c>
    </row>
    <row r="3311" spans="1:8" x14ac:dyDescent="0.35">
      <c r="A3311" s="8" t="s">
        <v>26</v>
      </c>
      <c r="B3311" s="33">
        <v>2019</v>
      </c>
      <c r="C3311" s="8" t="s">
        <v>13</v>
      </c>
      <c r="D3311" s="33">
        <v>30097.01</v>
      </c>
      <c r="E3311" s="34">
        <v>27556.1</v>
      </c>
      <c r="F3311" s="34">
        <v>83.75</v>
      </c>
      <c r="G3311" s="34">
        <v>951.46</v>
      </c>
      <c r="H3311" s="34">
        <v>61.41</v>
      </c>
    </row>
    <row r="3312" spans="1:8" x14ac:dyDescent="0.35">
      <c r="A3312" s="8" t="s">
        <v>34</v>
      </c>
      <c r="B3312" s="33">
        <v>2024</v>
      </c>
      <c r="C3312" s="8" t="s">
        <v>11</v>
      </c>
      <c r="D3312" s="33">
        <v>6267.9</v>
      </c>
      <c r="E3312" s="34">
        <v>5730.43</v>
      </c>
      <c r="F3312" s="34">
        <v>182.82</v>
      </c>
      <c r="G3312" s="34">
        <v>1254.1099999999999</v>
      </c>
      <c r="H3312" s="34">
        <v>37.770000000000003</v>
      </c>
    </row>
    <row r="3313" spans="1:8" x14ac:dyDescent="0.35">
      <c r="A3313" s="8" t="s">
        <v>24</v>
      </c>
      <c r="B3313" s="33">
        <v>2023</v>
      </c>
      <c r="C3313" s="8" t="s">
        <v>11</v>
      </c>
      <c r="D3313" s="33">
        <v>35785.61</v>
      </c>
      <c r="E3313" s="34">
        <v>41521.980000000003</v>
      </c>
      <c r="F3313" s="34">
        <v>150.06</v>
      </c>
      <c r="G3313" s="34">
        <v>163.44999999999999</v>
      </c>
      <c r="H3313" s="34">
        <v>41.76</v>
      </c>
    </row>
    <row r="3314" spans="1:8" x14ac:dyDescent="0.35">
      <c r="A3314" s="8" t="s">
        <v>24</v>
      </c>
      <c r="B3314" s="33">
        <v>2018</v>
      </c>
      <c r="C3314" s="8" t="s">
        <v>11</v>
      </c>
      <c r="D3314" s="33">
        <v>46778.67</v>
      </c>
      <c r="E3314" s="34">
        <v>46048.82</v>
      </c>
      <c r="F3314" s="34">
        <v>183.41</v>
      </c>
      <c r="G3314" s="34">
        <v>230.94</v>
      </c>
      <c r="H3314" s="34">
        <v>36.950000000000003</v>
      </c>
    </row>
    <row r="3315" spans="1:8" x14ac:dyDescent="0.35">
      <c r="A3315" s="8" t="s">
        <v>17</v>
      </c>
      <c r="B3315" s="33">
        <v>2024</v>
      </c>
      <c r="C3315" s="8" t="s">
        <v>22</v>
      </c>
      <c r="D3315" s="33">
        <v>45552.71</v>
      </c>
      <c r="E3315" s="34">
        <v>53739.43</v>
      </c>
      <c r="F3315" s="34">
        <v>156.02000000000001</v>
      </c>
      <c r="G3315" s="34">
        <v>270.5</v>
      </c>
      <c r="H3315" s="34">
        <v>67.959999999999994</v>
      </c>
    </row>
    <row r="3316" spans="1:8" x14ac:dyDescent="0.35">
      <c r="A3316" s="8" t="s">
        <v>35</v>
      </c>
      <c r="B3316" s="33">
        <v>2018</v>
      </c>
      <c r="C3316" s="8" t="s">
        <v>11</v>
      </c>
      <c r="D3316" s="33">
        <v>2537.5300000000002</v>
      </c>
      <c r="E3316" s="34">
        <v>2519.27</v>
      </c>
      <c r="F3316" s="34">
        <v>33.520000000000003</v>
      </c>
      <c r="G3316" s="34">
        <v>44.16</v>
      </c>
      <c r="H3316" s="34">
        <v>31.55</v>
      </c>
    </row>
    <row r="3317" spans="1:8" x14ac:dyDescent="0.35">
      <c r="A3317" s="8" t="s">
        <v>33</v>
      </c>
      <c r="B3317" s="33">
        <v>2022</v>
      </c>
      <c r="C3317" s="8" t="s">
        <v>20</v>
      </c>
      <c r="D3317" s="33">
        <v>27519</v>
      </c>
      <c r="E3317" s="34">
        <v>27745.27</v>
      </c>
      <c r="F3317" s="34">
        <v>163.55000000000001</v>
      </c>
      <c r="G3317" s="34">
        <v>791.56</v>
      </c>
      <c r="H3317" s="34">
        <v>42.95</v>
      </c>
    </row>
    <row r="3318" spans="1:8" x14ac:dyDescent="0.35">
      <c r="A3318" s="8" t="s">
        <v>10</v>
      </c>
      <c r="B3318" s="33">
        <v>2024</v>
      </c>
      <c r="C3318" s="8" t="s">
        <v>22</v>
      </c>
      <c r="D3318" s="33">
        <v>44612.93</v>
      </c>
      <c r="E3318" s="34">
        <v>45623.519999999997</v>
      </c>
      <c r="F3318" s="34">
        <v>93.88</v>
      </c>
      <c r="G3318" s="34">
        <v>1206.98</v>
      </c>
      <c r="H3318" s="34">
        <v>49.42</v>
      </c>
    </row>
    <row r="3319" spans="1:8" x14ac:dyDescent="0.35">
      <c r="A3319" s="8" t="s">
        <v>28</v>
      </c>
      <c r="B3319" s="33">
        <v>2021</v>
      </c>
      <c r="C3319" s="8" t="s">
        <v>15</v>
      </c>
      <c r="D3319" s="33">
        <v>1756.7</v>
      </c>
      <c r="E3319" s="34">
        <v>1780.36</v>
      </c>
      <c r="F3319" s="34">
        <v>126.15</v>
      </c>
      <c r="G3319" s="34">
        <v>183.95</v>
      </c>
      <c r="H3319" s="34">
        <v>37.21</v>
      </c>
    </row>
    <row r="3320" spans="1:8" x14ac:dyDescent="0.35">
      <c r="A3320" s="8" t="s">
        <v>30</v>
      </c>
      <c r="B3320" s="33">
        <v>2022</v>
      </c>
      <c r="C3320" s="8" t="s">
        <v>13</v>
      </c>
      <c r="D3320" s="33">
        <v>21686.39</v>
      </c>
      <c r="E3320" s="34">
        <v>18997.419999999998</v>
      </c>
      <c r="F3320" s="34">
        <v>82.69</v>
      </c>
      <c r="G3320" s="34">
        <v>440.06</v>
      </c>
      <c r="H3320" s="34">
        <v>64.180000000000007</v>
      </c>
    </row>
    <row r="3321" spans="1:8" x14ac:dyDescent="0.35">
      <c r="A3321" s="8" t="s">
        <v>26</v>
      </c>
      <c r="B3321" s="33">
        <v>2020</v>
      </c>
      <c r="C3321" s="8" t="s">
        <v>15</v>
      </c>
      <c r="D3321" s="33">
        <v>8037.57</v>
      </c>
      <c r="E3321" s="34">
        <v>9462.7099999999991</v>
      </c>
      <c r="F3321" s="34">
        <v>50.79</v>
      </c>
      <c r="G3321" s="34">
        <v>409.67</v>
      </c>
      <c r="H3321" s="34">
        <v>64.5</v>
      </c>
    </row>
    <row r="3322" spans="1:8" x14ac:dyDescent="0.35">
      <c r="A3322" s="8" t="s">
        <v>14</v>
      </c>
      <c r="B3322" s="33">
        <v>2019</v>
      </c>
      <c r="C3322" s="8" t="s">
        <v>9</v>
      </c>
      <c r="D3322" s="33">
        <v>30265.74</v>
      </c>
      <c r="E3322" s="34">
        <v>27579.4</v>
      </c>
      <c r="F3322" s="34">
        <v>73.17</v>
      </c>
      <c r="G3322" s="34">
        <v>25.11</v>
      </c>
      <c r="H3322" s="34">
        <v>32.72</v>
      </c>
    </row>
    <row r="3323" spans="1:8" x14ac:dyDescent="0.35">
      <c r="A3323" s="8" t="s">
        <v>26</v>
      </c>
      <c r="B3323" s="33">
        <v>2020</v>
      </c>
      <c r="C3323" s="8" t="s">
        <v>19</v>
      </c>
      <c r="D3323" s="33">
        <v>35756.269999999997</v>
      </c>
      <c r="E3323" s="34">
        <v>29631.95</v>
      </c>
      <c r="F3323" s="34">
        <v>182.04</v>
      </c>
      <c r="G3323" s="34">
        <v>881.59</v>
      </c>
      <c r="H3323" s="34">
        <v>50.32</v>
      </c>
    </row>
    <row r="3324" spans="1:8" x14ac:dyDescent="0.35">
      <c r="A3324" s="8" t="s">
        <v>33</v>
      </c>
      <c r="B3324" s="33">
        <v>2019</v>
      </c>
      <c r="C3324" s="8" t="s">
        <v>19</v>
      </c>
      <c r="D3324" s="33">
        <v>15462.88</v>
      </c>
      <c r="E3324" s="34">
        <v>17410.11</v>
      </c>
      <c r="F3324" s="34">
        <v>71.52</v>
      </c>
      <c r="G3324" s="34">
        <v>548.5</v>
      </c>
      <c r="H3324" s="34">
        <v>50.43</v>
      </c>
    </row>
    <row r="3325" spans="1:8" x14ac:dyDescent="0.35">
      <c r="A3325" s="8" t="s">
        <v>32</v>
      </c>
      <c r="B3325" s="33">
        <v>2019</v>
      </c>
      <c r="C3325" s="8" t="s">
        <v>9</v>
      </c>
      <c r="D3325" s="33">
        <v>13800.61</v>
      </c>
      <c r="E3325" s="34">
        <v>14300.07</v>
      </c>
      <c r="F3325" s="34">
        <v>53.27</v>
      </c>
      <c r="G3325" s="34">
        <v>265.22000000000003</v>
      </c>
      <c r="H3325" s="34">
        <v>59.43</v>
      </c>
    </row>
    <row r="3326" spans="1:8" x14ac:dyDescent="0.35">
      <c r="A3326" s="8" t="s">
        <v>10</v>
      </c>
      <c r="B3326" s="33">
        <v>2021</v>
      </c>
      <c r="C3326" s="8" t="s">
        <v>11</v>
      </c>
      <c r="D3326" s="33">
        <v>48499.44</v>
      </c>
      <c r="E3326" s="34">
        <v>49055.91</v>
      </c>
      <c r="F3326" s="34">
        <v>41.74</v>
      </c>
      <c r="G3326" s="34">
        <v>569.55999999999995</v>
      </c>
      <c r="H3326" s="34">
        <v>51.43</v>
      </c>
    </row>
    <row r="3327" spans="1:8" x14ac:dyDescent="0.35">
      <c r="A3327" s="8" t="s">
        <v>24</v>
      </c>
      <c r="B3327" s="33">
        <v>2018</v>
      </c>
      <c r="C3327" s="8" t="s">
        <v>22</v>
      </c>
      <c r="D3327" s="33">
        <v>20534.12</v>
      </c>
      <c r="E3327" s="34">
        <v>22972.25</v>
      </c>
      <c r="F3327" s="34">
        <v>90.13</v>
      </c>
      <c r="G3327" s="34">
        <v>699.74</v>
      </c>
      <c r="H3327" s="34">
        <v>38.54</v>
      </c>
    </row>
    <row r="3328" spans="1:8" x14ac:dyDescent="0.35">
      <c r="A3328" s="8" t="s">
        <v>17</v>
      </c>
      <c r="B3328" s="33">
        <v>2024</v>
      </c>
      <c r="C3328" s="8" t="s">
        <v>19</v>
      </c>
      <c r="D3328" s="33">
        <v>44313.75</v>
      </c>
      <c r="E3328" s="34">
        <v>48631.01</v>
      </c>
      <c r="F3328" s="34">
        <v>108.24</v>
      </c>
      <c r="G3328" s="34">
        <v>684.06</v>
      </c>
      <c r="H3328" s="34">
        <v>53.34</v>
      </c>
    </row>
    <row r="3329" spans="1:8" x14ac:dyDescent="0.35">
      <c r="A3329" s="8" t="s">
        <v>29</v>
      </c>
      <c r="B3329" s="33">
        <v>2020</v>
      </c>
      <c r="C3329" s="8" t="s">
        <v>11</v>
      </c>
      <c r="D3329" s="33">
        <v>25153.49</v>
      </c>
      <c r="E3329" s="34">
        <v>26899.88</v>
      </c>
      <c r="F3329" s="34">
        <v>25.7</v>
      </c>
      <c r="G3329" s="34">
        <v>260.55</v>
      </c>
      <c r="H3329" s="34">
        <v>66.62</v>
      </c>
    </row>
    <row r="3330" spans="1:8" x14ac:dyDescent="0.35">
      <c r="A3330" s="8" t="s">
        <v>18</v>
      </c>
      <c r="B3330" s="33">
        <v>2022</v>
      </c>
      <c r="C3330" s="8" t="s">
        <v>15</v>
      </c>
      <c r="D3330" s="33">
        <v>17580.509999999998</v>
      </c>
      <c r="E3330" s="34">
        <v>19982.080000000002</v>
      </c>
      <c r="F3330" s="34">
        <v>58.39</v>
      </c>
      <c r="G3330" s="34">
        <v>1265.72</v>
      </c>
      <c r="H3330" s="34">
        <v>54.68</v>
      </c>
    </row>
    <row r="3331" spans="1:8" x14ac:dyDescent="0.35">
      <c r="A3331" s="8" t="s">
        <v>31</v>
      </c>
      <c r="B3331" s="33">
        <v>2022</v>
      </c>
      <c r="C3331" s="8" t="s">
        <v>11</v>
      </c>
      <c r="D3331" s="33">
        <v>23655.31</v>
      </c>
      <c r="E3331" s="34">
        <v>23348.89</v>
      </c>
      <c r="F3331" s="34">
        <v>79.569999999999993</v>
      </c>
      <c r="G3331" s="34">
        <v>83.43</v>
      </c>
      <c r="H3331" s="34">
        <v>48.77</v>
      </c>
    </row>
    <row r="3332" spans="1:8" x14ac:dyDescent="0.35">
      <c r="A3332" s="8" t="s">
        <v>23</v>
      </c>
      <c r="B3332" s="33">
        <v>2020</v>
      </c>
      <c r="C3332" s="8" t="s">
        <v>13</v>
      </c>
      <c r="D3332" s="33">
        <v>15176.46</v>
      </c>
      <c r="E3332" s="34">
        <v>13202.09</v>
      </c>
      <c r="F3332" s="34">
        <v>63.83</v>
      </c>
      <c r="G3332" s="34">
        <v>162.07</v>
      </c>
      <c r="H3332" s="34">
        <v>43.96</v>
      </c>
    </row>
    <row r="3333" spans="1:8" x14ac:dyDescent="0.35">
      <c r="A3333" s="8" t="s">
        <v>35</v>
      </c>
      <c r="B3333" s="33">
        <v>2024</v>
      </c>
      <c r="C3333" s="8" t="s">
        <v>9</v>
      </c>
      <c r="D3333" s="33">
        <v>5214.72</v>
      </c>
      <c r="E3333" s="34">
        <v>5805.35</v>
      </c>
      <c r="F3333" s="34">
        <v>52.33</v>
      </c>
      <c r="G3333" s="34">
        <v>1376.05</v>
      </c>
      <c r="H3333" s="34">
        <v>62.29</v>
      </c>
    </row>
    <row r="3334" spans="1:8" x14ac:dyDescent="0.35">
      <c r="A3334" s="8" t="s">
        <v>29</v>
      </c>
      <c r="B3334" s="33">
        <v>2020</v>
      </c>
      <c r="C3334" s="8" t="s">
        <v>20</v>
      </c>
      <c r="D3334" s="33">
        <v>15753.94</v>
      </c>
      <c r="E3334" s="34">
        <v>13558.12</v>
      </c>
      <c r="F3334" s="34">
        <v>124.64</v>
      </c>
      <c r="G3334" s="34">
        <v>253.44</v>
      </c>
      <c r="H3334" s="34">
        <v>61.48</v>
      </c>
    </row>
    <row r="3335" spans="1:8" x14ac:dyDescent="0.35">
      <c r="A3335" s="8" t="s">
        <v>27</v>
      </c>
      <c r="B3335" s="33">
        <v>2023</v>
      </c>
      <c r="C3335" s="8" t="s">
        <v>11</v>
      </c>
      <c r="D3335" s="33">
        <v>38470.53</v>
      </c>
      <c r="E3335" s="34">
        <v>32336.93</v>
      </c>
      <c r="F3335" s="34">
        <v>186.34</v>
      </c>
      <c r="G3335" s="34">
        <v>372.01</v>
      </c>
      <c r="H3335" s="34">
        <v>35.22</v>
      </c>
    </row>
    <row r="3336" spans="1:8" x14ac:dyDescent="0.35">
      <c r="A3336" s="8" t="s">
        <v>12</v>
      </c>
      <c r="B3336" s="33">
        <v>2023</v>
      </c>
      <c r="C3336" s="8" t="s">
        <v>19</v>
      </c>
      <c r="D3336" s="33">
        <v>36023.96</v>
      </c>
      <c r="E3336" s="34">
        <v>30105.02</v>
      </c>
      <c r="F3336" s="34">
        <v>39.729999999999997</v>
      </c>
      <c r="G3336" s="34">
        <v>1099.99</v>
      </c>
      <c r="H3336" s="34">
        <v>62.02</v>
      </c>
    </row>
    <row r="3337" spans="1:8" x14ac:dyDescent="0.35">
      <c r="A3337" s="8" t="s">
        <v>16</v>
      </c>
      <c r="B3337" s="33">
        <v>2023</v>
      </c>
      <c r="C3337" s="8" t="s">
        <v>25</v>
      </c>
      <c r="D3337" s="33">
        <v>37698.370000000003</v>
      </c>
      <c r="E3337" s="34">
        <v>36436.28</v>
      </c>
      <c r="F3337" s="34">
        <v>28.26</v>
      </c>
      <c r="G3337" s="34">
        <v>90.79</v>
      </c>
      <c r="H3337" s="34">
        <v>34.42</v>
      </c>
    </row>
    <row r="3338" spans="1:8" x14ac:dyDescent="0.35">
      <c r="A3338" s="8" t="s">
        <v>17</v>
      </c>
      <c r="B3338" s="33">
        <v>2024</v>
      </c>
      <c r="C3338" s="8" t="s">
        <v>9</v>
      </c>
      <c r="D3338" s="33">
        <v>14112.86</v>
      </c>
      <c r="E3338" s="34">
        <v>16584.400000000001</v>
      </c>
      <c r="F3338" s="34">
        <v>72.25</v>
      </c>
      <c r="G3338" s="34">
        <v>1333.34</v>
      </c>
      <c r="H3338" s="34">
        <v>34.54</v>
      </c>
    </row>
    <row r="3339" spans="1:8" x14ac:dyDescent="0.35">
      <c r="A3339" s="8" t="s">
        <v>30</v>
      </c>
      <c r="B3339" s="33">
        <v>2018</v>
      </c>
      <c r="C3339" s="8" t="s">
        <v>11</v>
      </c>
      <c r="D3339" s="33">
        <v>44042.55</v>
      </c>
      <c r="E3339" s="34">
        <v>47727.23</v>
      </c>
      <c r="F3339" s="34">
        <v>30.99</v>
      </c>
      <c r="G3339" s="34">
        <v>1251.2</v>
      </c>
      <c r="H3339" s="34">
        <v>58.46</v>
      </c>
    </row>
    <row r="3340" spans="1:8" x14ac:dyDescent="0.35">
      <c r="A3340" s="8" t="s">
        <v>32</v>
      </c>
      <c r="B3340" s="33">
        <v>2020</v>
      </c>
      <c r="C3340" s="8" t="s">
        <v>22</v>
      </c>
      <c r="D3340" s="33">
        <v>14982.46</v>
      </c>
      <c r="E3340" s="34">
        <v>12154.94</v>
      </c>
      <c r="F3340" s="34">
        <v>106.96</v>
      </c>
      <c r="G3340" s="34">
        <v>427.53</v>
      </c>
      <c r="H3340" s="34">
        <v>63.19</v>
      </c>
    </row>
    <row r="3341" spans="1:8" x14ac:dyDescent="0.35">
      <c r="A3341" s="8" t="s">
        <v>18</v>
      </c>
      <c r="B3341" s="33">
        <v>2018</v>
      </c>
      <c r="C3341" s="8" t="s">
        <v>9</v>
      </c>
      <c r="D3341" s="33">
        <v>32333.47</v>
      </c>
      <c r="E3341" s="34">
        <v>38720.22</v>
      </c>
      <c r="F3341" s="34">
        <v>150.97</v>
      </c>
      <c r="G3341" s="34">
        <v>752.32</v>
      </c>
      <c r="H3341" s="34">
        <v>64.33</v>
      </c>
    </row>
    <row r="3342" spans="1:8" x14ac:dyDescent="0.35">
      <c r="A3342" s="8" t="s">
        <v>16</v>
      </c>
      <c r="B3342" s="33">
        <v>2018</v>
      </c>
      <c r="C3342" s="8" t="s">
        <v>9</v>
      </c>
      <c r="D3342" s="33">
        <v>24208.080000000002</v>
      </c>
      <c r="E3342" s="34">
        <v>21417.200000000001</v>
      </c>
      <c r="F3342" s="34">
        <v>196.57</v>
      </c>
      <c r="G3342" s="34">
        <v>1029.54</v>
      </c>
      <c r="H3342" s="34">
        <v>66.89</v>
      </c>
    </row>
    <row r="3343" spans="1:8" x14ac:dyDescent="0.35">
      <c r="A3343" s="8" t="s">
        <v>26</v>
      </c>
      <c r="B3343" s="33">
        <v>2018</v>
      </c>
      <c r="C3343" s="8" t="s">
        <v>15</v>
      </c>
      <c r="D3343" s="33">
        <v>32795.599999999999</v>
      </c>
      <c r="E3343" s="34">
        <v>37385.22</v>
      </c>
      <c r="F3343" s="34">
        <v>122.13</v>
      </c>
      <c r="G3343" s="34">
        <v>667.32</v>
      </c>
      <c r="H3343" s="34">
        <v>34.590000000000003</v>
      </c>
    </row>
    <row r="3344" spans="1:8" x14ac:dyDescent="0.35">
      <c r="A3344" s="8" t="s">
        <v>10</v>
      </c>
      <c r="B3344" s="33">
        <v>2023</v>
      </c>
      <c r="C3344" s="8" t="s">
        <v>19</v>
      </c>
      <c r="D3344" s="33">
        <v>26972.75</v>
      </c>
      <c r="E3344" s="34">
        <v>23026.53</v>
      </c>
      <c r="F3344" s="34">
        <v>103.94</v>
      </c>
      <c r="G3344" s="34">
        <v>454.48</v>
      </c>
      <c r="H3344" s="34">
        <v>37.06</v>
      </c>
    </row>
    <row r="3345" spans="1:8" x14ac:dyDescent="0.35">
      <c r="A3345" s="8" t="s">
        <v>26</v>
      </c>
      <c r="B3345" s="33">
        <v>2023</v>
      </c>
      <c r="C3345" s="8" t="s">
        <v>19</v>
      </c>
      <c r="D3345" s="33">
        <v>23314.59</v>
      </c>
      <c r="E3345" s="34">
        <v>20936.8</v>
      </c>
      <c r="F3345" s="34">
        <v>167.1</v>
      </c>
      <c r="G3345" s="34">
        <v>659.43</v>
      </c>
      <c r="H3345" s="34">
        <v>44.29</v>
      </c>
    </row>
    <row r="3346" spans="1:8" x14ac:dyDescent="0.35">
      <c r="A3346" s="8" t="s">
        <v>18</v>
      </c>
      <c r="B3346" s="33">
        <v>2018</v>
      </c>
      <c r="C3346" s="8" t="s">
        <v>25</v>
      </c>
      <c r="D3346" s="33">
        <v>25539.279999999999</v>
      </c>
      <c r="E3346" s="34">
        <v>28544.06</v>
      </c>
      <c r="F3346" s="34">
        <v>164.53</v>
      </c>
      <c r="G3346" s="34">
        <v>1094.29</v>
      </c>
      <c r="H3346" s="34">
        <v>47.99</v>
      </c>
    </row>
    <row r="3347" spans="1:8" x14ac:dyDescent="0.35">
      <c r="A3347" s="8" t="s">
        <v>21</v>
      </c>
      <c r="B3347" s="33">
        <v>2022</v>
      </c>
      <c r="C3347" s="8" t="s">
        <v>20</v>
      </c>
      <c r="D3347" s="33">
        <v>46451.63</v>
      </c>
      <c r="E3347" s="34">
        <v>39707.99</v>
      </c>
      <c r="F3347" s="34">
        <v>104.93</v>
      </c>
      <c r="G3347" s="34">
        <v>1223.69</v>
      </c>
      <c r="H3347" s="34">
        <v>58.84</v>
      </c>
    </row>
    <row r="3348" spans="1:8" x14ac:dyDescent="0.35">
      <c r="A3348" s="8" t="s">
        <v>16</v>
      </c>
      <c r="B3348" s="33">
        <v>2018</v>
      </c>
      <c r="C3348" s="8" t="s">
        <v>11</v>
      </c>
      <c r="D3348" s="33">
        <v>29156.880000000001</v>
      </c>
      <c r="E3348" s="34">
        <v>33590.67</v>
      </c>
      <c r="F3348" s="34">
        <v>90.47</v>
      </c>
      <c r="G3348" s="34">
        <v>1067.52</v>
      </c>
      <c r="H3348" s="34">
        <v>52.58</v>
      </c>
    </row>
    <row r="3349" spans="1:8" x14ac:dyDescent="0.35">
      <c r="A3349" s="8" t="s">
        <v>10</v>
      </c>
      <c r="B3349" s="33">
        <v>2021</v>
      </c>
      <c r="C3349" s="8" t="s">
        <v>20</v>
      </c>
      <c r="D3349" s="33">
        <v>39316.949999999997</v>
      </c>
      <c r="E3349" s="34">
        <v>36589.5</v>
      </c>
      <c r="F3349" s="34">
        <v>112.78</v>
      </c>
      <c r="G3349" s="34">
        <v>189.35</v>
      </c>
      <c r="H3349" s="34">
        <v>67.45</v>
      </c>
    </row>
    <row r="3350" spans="1:8" x14ac:dyDescent="0.35">
      <c r="A3350" s="8" t="s">
        <v>23</v>
      </c>
      <c r="B3350" s="33">
        <v>2021</v>
      </c>
      <c r="C3350" s="8" t="s">
        <v>11</v>
      </c>
      <c r="D3350" s="33">
        <v>27210.3</v>
      </c>
      <c r="E3350" s="34">
        <v>27979.67</v>
      </c>
      <c r="F3350" s="34">
        <v>45.43</v>
      </c>
      <c r="G3350" s="34">
        <v>1137.8699999999999</v>
      </c>
      <c r="H3350" s="34">
        <v>45.44</v>
      </c>
    </row>
    <row r="3351" spans="1:8" x14ac:dyDescent="0.35">
      <c r="A3351" s="8" t="s">
        <v>16</v>
      </c>
      <c r="B3351" s="33">
        <v>2018</v>
      </c>
      <c r="C3351" s="8" t="s">
        <v>9</v>
      </c>
      <c r="D3351" s="33">
        <v>5558.27</v>
      </c>
      <c r="E3351" s="34">
        <v>5169.3999999999996</v>
      </c>
      <c r="F3351" s="34">
        <v>180.66</v>
      </c>
      <c r="G3351" s="34">
        <v>1118.5</v>
      </c>
      <c r="H3351" s="34">
        <v>52.7</v>
      </c>
    </row>
    <row r="3352" spans="1:8" x14ac:dyDescent="0.35">
      <c r="A3352" s="8" t="s">
        <v>23</v>
      </c>
      <c r="B3352" s="33">
        <v>2021</v>
      </c>
      <c r="C3352" s="8" t="s">
        <v>20</v>
      </c>
      <c r="D3352" s="33">
        <v>35972.5</v>
      </c>
      <c r="E3352" s="34">
        <v>38671.769999999997</v>
      </c>
      <c r="F3352" s="34">
        <v>34.68</v>
      </c>
      <c r="G3352" s="34">
        <v>145.29</v>
      </c>
      <c r="H3352" s="34">
        <v>49.41</v>
      </c>
    </row>
    <row r="3353" spans="1:8" x14ac:dyDescent="0.35">
      <c r="A3353" s="8" t="s">
        <v>32</v>
      </c>
      <c r="B3353" s="33">
        <v>2021</v>
      </c>
      <c r="C3353" s="8" t="s">
        <v>22</v>
      </c>
      <c r="D3353" s="33">
        <v>34379.480000000003</v>
      </c>
      <c r="E3353" s="34">
        <v>37594.21</v>
      </c>
      <c r="F3353" s="34">
        <v>104.98</v>
      </c>
      <c r="G3353" s="34">
        <v>359.03</v>
      </c>
      <c r="H3353" s="34">
        <v>31.81</v>
      </c>
    </row>
    <row r="3354" spans="1:8" x14ac:dyDescent="0.35">
      <c r="A3354" s="8" t="s">
        <v>28</v>
      </c>
      <c r="B3354" s="33">
        <v>2018</v>
      </c>
      <c r="C3354" s="8" t="s">
        <v>25</v>
      </c>
      <c r="D3354" s="33">
        <v>43460.32</v>
      </c>
      <c r="E3354" s="34">
        <v>51777.73</v>
      </c>
      <c r="F3354" s="34">
        <v>107.63</v>
      </c>
      <c r="G3354" s="34">
        <v>541.25</v>
      </c>
      <c r="H3354" s="34">
        <v>40.229999999999997</v>
      </c>
    </row>
    <row r="3355" spans="1:8" x14ac:dyDescent="0.35">
      <c r="A3355" s="8" t="s">
        <v>21</v>
      </c>
      <c r="B3355" s="33">
        <v>2023</v>
      </c>
      <c r="C3355" s="8" t="s">
        <v>19</v>
      </c>
      <c r="D3355" s="33">
        <v>19412.2</v>
      </c>
      <c r="E3355" s="34">
        <v>18532.37</v>
      </c>
      <c r="F3355" s="34">
        <v>36.130000000000003</v>
      </c>
      <c r="G3355" s="34">
        <v>813.79</v>
      </c>
      <c r="H3355" s="34">
        <v>36.99</v>
      </c>
    </row>
    <row r="3356" spans="1:8" x14ac:dyDescent="0.35">
      <c r="A3356" s="8" t="s">
        <v>32</v>
      </c>
      <c r="B3356" s="33">
        <v>2023</v>
      </c>
      <c r="C3356" s="8" t="s">
        <v>11</v>
      </c>
      <c r="D3356" s="33">
        <v>46789.67</v>
      </c>
      <c r="E3356" s="34">
        <v>47361.14</v>
      </c>
      <c r="F3356" s="34">
        <v>174.92</v>
      </c>
      <c r="G3356" s="34">
        <v>1320.44</v>
      </c>
      <c r="H3356" s="34">
        <v>34.79</v>
      </c>
    </row>
    <row r="3357" spans="1:8" x14ac:dyDescent="0.35">
      <c r="A3357" s="8" t="s">
        <v>23</v>
      </c>
      <c r="B3357" s="33">
        <v>2020</v>
      </c>
      <c r="C3357" s="8" t="s">
        <v>20</v>
      </c>
      <c r="D3357" s="33">
        <v>40204.589999999997</v>
      </c>
      <c r="E3357" s="34">
        <v>43618.55</v>
      </c>
      <c r="F3357" s="34">
        <v>21.08</v>
      </c>
      <c r="G3357" s="34">
        <v>1051.82</v>
      </c>
      <c r="H3357" s="34">
        <v>47.65</v>
      </c>
    </row>
    <row r="3358" spans="1:8" x14ac:dyDescent="0.35">
      <c r="A3358" s="8" t="s">
        <v>8</v>
      </c>
      <c r="B3358" s="33">
        <v>2023</v>
      </c>
      <c r="C3358" s="8" t="s">
        <v>19</v>
      </c>
      <c r="D3358" s="33">
        <v>24682.22</v>
      </c>
      <c r="E3358" s="34">
        <v>28654.54</v>
      </c>
      <c r="F3358" s="34">
        <v>182.5</v>
      </c>
      <c r="G3358" s="34">
        <v>1173.32</v>
      </c>
      <c r="H3358" s="34">
        <v>41.6</v>
      </c>
    </row>
    <row r="3359" spans="1:8" x14ac:dyDescent="0.35">
      <c r="A3359" s="8" t="s">
        <v>17</v>
      </c>
      <c r="B3359" s="33">
        <v>2020</v>
      </c>
      <c r="C3359" s="8" t="s">
        <v>22</v>
      </c>
      <c r="D3359" s="33">
        <v>41022.69</v>
      </c>
      <c r="E3359" s="34">
        <v>37983.5</v>
      </c>
      <c r="F3359" s="34">
        <v>124.4</v>
      </c>
      <c r="G3359" s="34">
        <v>595.79999999999995</v>
      </c>
      <c r="H3359" s="34">
        <v>45.31</v>
      </c>
    </row>
    <row r="3360" spans="1:8" x14ac:dyDescent="0.35">
      <c r="A3360" s="8" t="s">
        <v>33</v>
      </c>
      <c r="B3360" s="33">
        <v>2020</v>
      </c>
      <c r="C3360" s="8" t="s">
        <v>20</v>
      </c>
      <c r="D3360" s="33">
        <v>23062.5</v>
      </c>
      <c r="E3360" s="34">
        <v>26536.15</v>
      </c>
      <c r="F3360" s="34">
        <v>78.77</v>
      </c>
      <c r="G3360" s="34">
        <v>1317.97</v>
      </c>
      <c r="H3360" s="34">
        <v>55.48</v>
      </c>
    </row>
    <row r="3361" spans="1:8" x14ac:dyDescent="0.35">
      <c r="A3361" s="8" t="s">
        <v>34</v>
      </c>
      <c r="B3361" s="33">
        <v>2024</v>
      </c>
      <c r="C3361" s="8" t="s">
        <v>9</v>
      </c>
      <c r="D3361" s="33">
        <v>9075.75</v>
      </c>
      <c r="E3361" s="34">
        <v>8738.84</v>
      </c>
      <c r="F3361" s="34">
        <v>83.56</v>
      </c>
      <c r="G3361" s="34">
        <v>869.57</v>
      </c>
      <c r="H3361" s="34">
        <v>44</v>
      </c>
    </row>
    <row r="3362" spans="1:8" x14ac:dyDescent="0.35">
      <c r="A3362" s="8" t="s">
        <v>34</v>
      </c>
      <c r="B3362" s="33">
        <v>2018</v>
      </c>
      <c r="C3362" s="8" t="s">
        <v>22</v>
      </c>
      <c r="D3362" s="33">
        <v>5738.46</v>
      </c>
      <c r="E3362" s="34">
        <v>6447.91</v>
      </c>
      <c r="F3362" s="34">
        <v>33.99</v>
      </c>
      <c r="G3362" s="34">
        <v>1302.6600000000001</v>
      </c>
      <c r="H3362" s="34">
        <v>61.26</v>
      </c>
    </row>
    <row r="3363" spans="1:8" x14ac:dyDescent="0.35">
      <c r="A3363" s="8" t="s">
        <v>12</v>
      </c>
      <c r="B3363" s="33">
        <v>2021</v>
      </c>
      <c r="C3363" s="8" t="s">
        <v>19</v>
      </c>
      <c r="D3363" s="33">
        <v>20741.310000000001</v>
      </c>
      <c r="E3363" s="34">
        <v>22020.13</v>
      </c>
      <c r="F3363" s="34">
        <v>189.06</v>
      </c>
      <c r="G3363" s="34">
        <v>1036.27</v>
      </c>
      <c r="H3363" s="34">
        <v>31.8</v>
      </c>
    </row>
    <row r="3364" spans="1:8" x14ac:dyDescent="0.35">
      <c r="A3364" s="8" t="s">
        <v>23</v>
      </c>
      <c r="B3364" s="33">
        <v>2023</v>
      </c>
      <c r="C3364" s="8" t="s">
        <v>20</v>
      </c>
      <c r="D3364" s="33">
        <v>5238.17</v>
      </c>
      <c r="E3364" s="34">
        <v>4223.7299999999996</v>
      </c>
      <c r="F3364" s="34">
        <v>58.54</v>
      </c>
      <c r="G3364" s="34">
        <v>99.46</v>
      </c>
      <c r="H3364" s="34">
        <v>44.58</v>
      </c>
    </row>
    <row r="3365" spans="1:8" x14ac:dyDescent="0.35">
      <c r="A3365" s="8" t="s">
        <v>18</v>
      </c>
      <c r="B3365" s="33">
        <v>2023</v>
      </c>
      <c r="C3365" s="8" t="s">
        <v>9</v>
      </c>
      <c r="D3365" s="33">
        <v>6249.74</v>
      </c>
      <c r="E3365" s="34">
        <v>6674.64</v>
      </c>
      <c r="F3365" s="34">
        <v>53.21</v>
      </c>
      <c r="G3365" s="34">
        <v>446.03</v>
      </c>
      <c r="H3365" s="34">
        <v>39.299999999999997</v>
      </c>
    </row>
    <row r="3366" spans="1:8" x14ac:dyDescent="0.35">
      <c r="A3366" s="8" t="s">
        <v>29</v>
      </c>
      <c r="B3366" s="33">
        <v>2019</v>
      </c>
      <c r="C3366" s="8" t="s">
        <v>13</v>
      </c>
      <c r="D3366" s="33">
        <v>5227.6099999999997</v>
      </c>
      <c r="E3366" s="34">
        <v>6105.45</v>
      </c>
      <c r="F3366" s="34">
        <v>55.64</v>
      </c>
      <c r="G3366" s="34">
        <v>1354.95</v>
      </c>
      <c r="H3366" s="34">
        <v>59.9</v>
      </c>
    </row>
    <row r="3367" spans="1:8" x14ac:dyDescent="0.35">
      <c r="A3367" s="8" t="s">
        <v>18</v>
      </c>
      <c r="B3367" s="33">
        <v>2024</v>
      </c>
      <c r="C3367" s="8" t="s">
        <v>11</v>
      </c>
      <c r="D3367" s="33">
        <v>38206.78</v>
      </c>
      <c r="E3367" s="34">
        <v>32981.14</v>
      </c>
      <c r="F3367" s="34">
        <v>65.260000000000005</v>
      </c>
      <c r="G3367" s="34">
        <v>981.18</v>
      </c>
      <c r="H3367" s="34">
        <v>61.86</v>
      </c>
    </row>
    <row r="3368" spans="1:8" x14ac:dyDescent="0.35">
      <c r="A3368" s="8" t="s">
        <v>31</v>
      </c>
      <c r="B3368" s="33">
        <v>2022</v>
      </c>
      <c r="C3368" s="8" t="s">
        <v>19</v>
      </c>
      <c r="D3368" s="33">
        <v>12421.08</v>
      </c>
      <c r="E3368" s="34">
        <v>12731.67</v>
      </c>
      <c r="F3368" s="34">
        <v>114.22</v>
      </c>
      <c r="G3368" s="34">
        <v>1324.66</v>
      </c>
      <c r="H3368" s="34">
        <v>53.11</v>
      </c>
    </row>
    <row r="3369" spans="1:8" x14ac:dyDescent="0.35">
      <c r="A3369" s="8" t="s">
        <v>17</v>
      </c>
      <c r="B3369" s="33">
        <v>2022</v>
      </c>
      <c r="C3369" s="8" t="s">
        <v>25</v>
      </c>
      <c r="D3369" s="33">
        <v>1393.35</v>
      </c>
      <c r="E3369" s="34">
        <v>1181.6500000000001</v>
      </c>
      <c r="F3369" s="34">
        <v>97.46</v>
      </c>
      <c r="G3369" s="34">
        <v>1196.78</v>
      </c>
      <c r="H3369" s="34">
        <v>33.39</v>
      </c>
    </row>
    <row r="3370" spans="1:8" x14ac:dyDescent="0.35">
      <c r="A3370" s="8" t="s">
        <v>16</v>
      </c>
      <c r="B3370" s="33">
        <v>2021</v>
      </c>
      <c r="C3370" s="8" t="s">
        <v>9</v>
      </c>
      <c r="D3370" s="33">
        <v>19352.73</v>
      </c>
      <c r="E3370" s="34">
        <v>16499.62</v>
      </c>
      <c r="F3370" s="34">
        <v>30.08</v>
      </c>
      <c r="G3370" s="34">
        <v>607.53</v>
      </c>
      <c r="H3370" s="34">
        <v>65.34</v>
      </c>
    </row>
    <row r="3371" spans="1:8" x14ac:dyDescent="0.35">
      <c r="A3371" s="8" t="s">
        <v>32</v>
      </c>
      <c r="B3371" s="33">
        <v>2024</v>
      </c>
      <c r="C3371" s="8" t="s">
        <v>13</v>
      </c>
      <c r="D3371" s="33">
        <v>25383.46</v>
      </c>
      <c r="E3371" s="34">
        <v>24480.33</v>
      </c>
      <c r="F3371" s="34">
        <v>22.15</v>
      </c>
      <c r="G3371" s="34">
        <v>201.71</v>
      </c>
      <c r="H3371" s="34">
        <v>56.01</v>
      </c>
    </row>
    <row r="3372" spans="1:8" x14ac:dyDescent="0.35">
      <c r="A3372" s="8" t="s">
        <v>24</v>
      </c>
      <c r="B3372" s="33">
        <v>2023</v>
      </c>
      <c r="C3372" s="8" t="s">
        <v>13</v>
      </c>
      <c r="D3372" s="33">
        <v>22462.46</v>
      </c>
      <c r="E3372" s="34">
        <v>25994.95</v>
      </c>
      <c r="F3372" s="34">
        <v>69.930000000000007</v>
      </c>
      <c r="G3372" s="34">
        <v>1190.43</v>
      </c>
      <c r="H3372" s="34">
        <v>66.930000000000007</v>
      </c>
    </row>
    <row r="3373" spans="1:8" x14ac:dyDescent="0.35">
      <c r="A3373" s="8" t="s">
        <v>23</v>
      </c>
      <c r="B3373" s="33">
        <v>2018</v>
      </c>
      <c r="C3373" s="8" t="s">
        <v>25</v>
      </c>
      <c r="D3373" s="33">
        <v>7499.8</v>
      </c>
      <c r="E3373" s="34">
        <v>6557.21</v>
      </c>
      <c r="F3373" s="34">
        <v>147.24</v>
      </c>
      <c r="G3373" s="34">
        <v>601.02</v>
      </c>
      <c r="H3373" s="34">
        <v>69.67</v>
      </c>
    </row>
    <row r="3374" spans="1:8" x14ac:dyDescent="0.35">
      <c r="A3374" s="8" t="s">
        <v>12</v>
      </c>
      <c r="B3374" s="33">
        <v>2019</v>
      </c>
      <c r="C3374" s="8" t="s">
        <v>15</v>
      </c>
      <c r="D3374" s="33">
        <v>12946.24</v>
      </c>
      <c r="E3374" s="34">
        <v>12645.64</v>
      </c>
      <c r="F3374" s="34">
        <v>148.32</v>
      </c>
      <c r="G3374" s="34">
        <v>653.75</v>
      </c>
      <c r="H3374" s="34">
        <v>50.49</v>
      </c>
    </row>
    <row r="3375" spans="1:8" x14ac:dyDescent="0.35">
      <c r="A3375" s="8" t="s">
        <v>29</v>
      </c>
      <c r="B3375" s="33">
        <v>2024</v>
      </c>
      <c r="C3375" s="8" t="s">
        <v>22</v>
      </c>
      <c r="D3375" s="33">
        <v>17849.11</v>
      </c>
      <c r="E3375" s="34">
        <v>18029.79</v>
      </c>
      <c r="F3375" s="34">
        <v>69.27</v>
      </c>
      <c r="G3375" s="34">
        <v>545.32000000000005</v>
      </c>
      <c r="H3375" s="34">
        <v>59.11</v>
      </c>
    </row>
    <row r="3376" spans="1:8" x14ac:dyDescent="0.35">
      <c r="A3376" s="8" t="s">
        <v>16</v>
      </c>
      <c r="B3376" s="33">
        <v>2024</v>
      </c>
      <c r="C3376" s="8" t="s">
        <v>15</v>
      </c>
      <c r="D3376" s="33">
        <v>19678.150000000001</v>
      </c>
      <c r="E3376" s="34">
        <v>19772.16</v>
      </c>
      <c r="F3376" s="34">
        <v>173.21</v>
      </c>
      <c r="G3376" s="34">
        <v>1137.81</v>
      </c>
      <c r="H3376" s="34">
        <v>55.62</v>
      </c>
    </row>
    <row r="3377" spans="1:8" x14ac:dyDescent="0.35">
      <c r="A3377" s="8" t="s">
        <v>12</v>
      </c>
      <c r="B3377" s="33">
        <v>2024</v>
      </c>
      <c r="C3377" s="8" t="s">
        <v>11</v>
      </c>
      <c r="D3377" s="33">
        <v>7322.68</v>
      </c>
      <c r="E3377" s="34">
        <v>7798.37</v>
      </c>
      <c r="F3377" s="34">
        <v>89.85</v>
      </c>
      <c r="G3377" s="34">
        <v>240.95</v>
      </c>
      <c r="H3377" s="34">
        <v>54.05</v>
      </c>
    </row>
    <row r="3378" spans="1:8" x14ac:dyDescent="0.35">
      <c r="A3378" s="8" t="s">
        <v>16</v>
      </c>
      <c r="B3378" s="33">
        <v>2022</v>
      </c>
      <c r="C3378" s="8" t="s">
        <v>15</v>
      </c>
      <c r="D3378" s="33">
        <v>31791.18</v>
      </c>
      <c r="E3378" s="34">
        <v>27882.5</v>
      </c>
      <c r="F3378" s="34">
        <v>140.94</v>
      </c>
      <c r="G3378" s="34">
        <v>272.42</v>
      </c>
      <c r="H3378" s="34">
        <v>58.72</v>
      </c>
    </row>
    <row r="3379" spans="1:8" x14ac:dyDescent="0.35">
      <c r="A3379" s="8" t="s">
        <v>16</v>
      </c>
      <c r="B3379" s="33">
        <v>2022</v>
      </c>
      <c r="C3379" s="8" t="s">
        <v>9</v>
      </c>
      <c r="D3379" s="33">
        <v>19895.02</v>
      </c>
      <c r="E3379" s="34">
        <v>18052.810000000001</v>
      </c>
      <c r="F3379" s="34">
        <v>90.72</v>
      </c>
      <c r="G3379" s="34">
        <v>360.53</v>
      </c>
      <c r="H3379" s="34">
        <v>43.25</v>
      </c>
    </row>
    <row r="3380" spans="1:8" x14ac:dyDescent="0.35">
      <c r="A3380" s="8" t="s">
        <v>31</v>
      </c>
      <c r="B3380" s="33">
        <v>2024</v>
      </c>
      <c r="C3380" s="8" t="s">
        <v>22</v>
      </c>
      <c r="D3380" s="33">
        <v>22381.439999999999</v>
      </c>
      <c r="E3380" s="34">
        <v>23224.97</v>
      </c>
      <c r="F3380" s="34">
        <v>115.02</v>
      </c>
      <c r="G3380" s="34">
        <v>871.36</v>
      </c>
      <c r="H3380" s="34">
        <v>52.48</v>
      </c>
    </row>
    <row r="3381" spans="1:8" x14ac:dyDescent="0.35">
      <c r="A3381" s="8" t="s">
        <v>32</v>
      </c>
      <c r="B3381" s="33">
        <v>2021</v>
      </c>
      <c r="C3381" s="8" t="s">
        <v>25</v>
      </c>
      <c r="D3381" s="33">
        <v>24999.74</v>
      </c>
      <c r="E3381" s="34">
        <v>20405.37</v>
      </c>
      <c r="F3381" s="34">
        <v>199.08</v>
      </c>
      <c r="G3381" s="34">
        <v>1245.58</v>
      </c>
      <c r="H3381" s="34">
        <v>45.23</v>
      </c>
    </row>
    <row r="3382" spans="1:8" x14ac:dyDescent="0.35">
      <c r="A3382" s="8" t="s">
        <v>23</v>
      </c>
      <c r="B3382" s="33">
        <v>2020</v>
      </c>
      <c r="C3382" s="8" t="s">
        <v>20</v>
      </c>
      <c r="D3382" s="33">
        <v>2029.71</v>
      </c>
      <c r="E3382" s="34">
        <v>1939.64</v>
      </c>
      <c r="F3382" s="34">
        <v>167.54</v>
      </c>
      <c r="G3382" s="34">
        <v>755.19</v>
      </c>
      <c r="H3382" s="34">
        <v>58.22</v>
      </c>
    </row>
    <row r="3383" spans="1:8" x14ac:dyDescent="0.35">
      <c r="A3383" s="8" t="s">
        <v>17</v>
      </c>
      <c r="B3383" s="33">
        <v>2018</v>
      </c>
      <c r="C3383" s="8" t="s">
        <v>13</v>
      </c>
      <c r="D3383" s="33">
        <v>8971.56</v>
      </c>
      <c r="E3383" s="34">
        <v>8331.7999999999993</v>
      </c>
      <c r="F3383" s="34">
        <v>29.86</v>
      </c>
      <c r="G3383" s="34">
        <v>983.07</v>
      </c>
      <c r="H3383" s="34">
        <v>34.79</v>
      </c>
    </row>
    <row r="3384" spans="1:8" x14ac:dyDescent="0.35">
      <c r="A3384" s="8" t="s">
        <v>12</v>
      </c>
      <c r="B3384" s="33">
        <v>2021</v>
      </c>
      <c r="C3384" s="8" t="s">
        <v>13</v>
      </c>
      <c r="D3384" s="33">
        <v>8025.09</v>
      </c>
      <c r="E3384" s="34">
        <v>9211.6200000000008</v>
      </c>
      <c r="F3384" s="34">
        <v>30.09</v>
      </c>
      <c r="G3384" s="34">
        <v>281.02</v>
      </c>
      <c r="H3384" s="34">
        <v>56.2</v>
      </c>
    </row>
    <row r="3385" spans="1:8" x14ac:dyDescent="0.35">
      <c r="A3385" s="8" t="s">
        <v>34</v>
      </c>
      <c r="B3385" s="33">
        <v>2021</v>
      </c>
      <c r="C3385" s="8" t="s">
        <v>22</v>
      </c>
      <c r="D3385" s="33">
        <v>13833.33</v>
      </c>
      <c r="E3385" s="34">
        <v>12039.53</v>
      </c>
      <c r="F3385" s="34">
        <v>124.84</v>
      </c>
      <c r="G3385" s="34">
        <v>377.44</v>
      </c>
      <c r="H3385" s="34">
        <v>68.180000000000007</v>
      </c>
    </row>
    <row r="3386" spans="1:8" x14ac:dyDescent="0.35">
      <c r="A3386" s="8" t="s">
        <v>31</v>
      </c>
      <c r="B3386" s="33">
        <v>2019</v>
      </c>
      <c r="C3386" s="8" t="s">
        <v>13</v>
      </c>
      <c r="D3386" s="33">
        <v>27903.119999999999</v>
      </c>
      <c r="E3386" s="34">
        <v>30467.52</v>
      </c>
      <c r="F3386" s="34">
        <v>114.51</v>
      </c>
      <c r="G3386" s="34">
        <v>1189.02</v>
      </c>
      <c r="H3386" s="34">
        <v>63.27</v>
      </c>
    </row>
    <row r="3387" spans="1:8" x14ac:dyDescent="0.35">
      <c r="A3387" s="8" t="s">
        <v>27</v>
      </c>
      <c r="B3387" s="33">
        <v>2021</v>
      </c>
      <c r="C3387" s="8" t="s">
        <v>15</v>
      </c>
      <c r="D3387" s="33">
        <v>45111.22</v>
      </c>
      <c r="E3387" s="34">
        <v>38372.58</v>
      </c>
      <c r="F3387" s="34">
        <v>101.35</v>
      </c>
      <c r="G3387" s="34">
        <v>166.36</v>
      </c>
      <c r="H3387" s="34">
        <v>69.61</v>
      </c>
    </row>
    <row r="3388" spans="1:8" x14ac:dyDescent="0.35">
      <c r="A3388" s="8" t="s">
        <v>12</v>
      </c>
      <c r="B3388" s="33">
        <v>2024</v>
      </c>
      <c r="C3388" s="8" t="s">
        <v>20</v>
      </c>
      <c r="D3388" s="33">
        <v>29844.57</v>
      </c>
      <c r="E3388" s="34">
        <v>33358.93</v>
      </c>
      <c r="F3388" s="34">
        <v>139.27000000000001</v>
      </c>
      <c r="G3388" s="34">
        <v>966.21</v>
      </c>
      <c r="H3388" s="34">
        <v>33.659999999999997</v>
      </c>
    </row>
    <row r="3389" spans="1:8" x14ac:dyDescent="0.35">
      <c r="A3389" s="8" t="s">
        <v>32</v>
      </c>
      <c r="B3389" s="33">
        <v>2018</v>
      </c>
      <c r="C3389" s="8" t="s">
        <v>9</v>
      </c>
      <c r="D3389" s="33">
        <v>6023.68</v>
      </c>
      <c r="E3389" s="34">
        <v>5862.1</v>
      </c>
      <c r="F3389" s="34">
        <v>147.63</v>
      </c>
      <c r="G3389" s="34">
        <v>1237.29</v>
      </c>
      <c r="H3389" s="34">
        <v>51.4</v>
      </c>
    </row>
    <row r="3390" spans="1:8" x14ac:dyDescent="0.35">
      <c r="A3390" s="8" t="s">
        <v>10</v>
      </c>
      <c r="B3390" s="33">
        <v>2022</v>
      </c>
      <c r="C3390" s="8" t="s">
        <v>9</v>
      </c>
      <c r="D3390" s="33">
        <v>36567.57</v>
      </c>
      <c r="E3390" s="34">
        <v>39207.300000000003</v>
      </c>
      <c r="F3390" s="34">
        <v>153.83000000000001</v>
      </c>
      <c r="G3390" s="34">
        <v>362.32</v>
      </c>
      <c r="H3390" s="34">
        <v>59.99</v>
      </c>
    </row>
    <row r="3391" spans="1:8" x14ac:dyDescent="0.35">
      <c r="A3391" s="8" t="s">
        <v>30</v>
      </c>
      <c r="B3391" s="33">
        <v>2018</v>
      </c>
      <c r="C3391" s="8" t="s">
        <v>9</v>
      </c>
      <c r="D3391" s="33">
        <v>8610.6</v>
      </c>
      <c r="E3391" s="34">
        <v>9965.75</v>
      </c>
      <c r="F3391" s="34">
        <v>176.51</v>
      </c>
      <c r="G3391" s="34">
        <v>188.16</v>
      </c>
      <c r="H3391" s="34">
        <v>39.549999999999997</v>
      </c>
    </row>
    <row r="3392" spans="1:8" x14ac:dyDescent="0.35">
      <c r="A3392" s="8" t="s">
        <v>31</v>
      </c>
      <c r="B3392" s="33">
        <v>2018</v>
      </c>
      <c r="C3392" s="8" t="s">
        <v>13</v>
      </c>
      <c r="D3392" s="33">
        <v>665.76</v>
      </c>
      <c r="E3392" s="34">
        <v>777.85</v>
      </c>
      <c r="F3392" s="34">
        <v>59.98</v>
      </c>
      <c r="G3392" s="34">
        <v>111.12</v>
      </c>
      <c r="H3392" s="34">
        <v>66.17</v>
      </c>
    </row>
    <row r="3393" spans="1:8" x14ac:dyDescent="0.35">
      <c r="A3393" s="8" t="s">
        <v>28</v>
      </c>
      <c r="B3393" s="33">
        <v>2021</v>
      </c>
      <c r="C3393" s="8" t="s">
        <v>22</v>
      </c>
      <c r="D3393" s="33">
        <v>24247.74</v>
      </c>
      <c r="E3393" s="34">
        <v>22169.09</v>
      </c>
      <c r="F3393" s="34">
        <v>169.1</v>
      </c>
      <c r="G3393" s="34">
        <v>1375.81</v>
      </c>
      <c r="H3393" s="34">
        <v>31.54</v>
      </c>
    </row>
    <row r="3394" spans="1:8" x14ac:dyDescent="0.35">
      <c r="A3394" s="8" t="s">
        <v>8</v>
      </c>
      <c r="B3394" s="33">
        <v>2024</v>
      </c>
      <c r="C3394" s="8" t="s">
        <v>22</v>
      </c>
      <c r="D3394" s="33">
        <v>29146.86</v>
      </c>
      <c r="E3394" s="34">
        <v>29856.58</v>
      </c>
      <c r="F3394" s="34">
        <v>85.87</v>
      </c>
      <c r="G3394" s="34">
        <v>1050.94</v>
      </c>
      <c r="H3394" s="34">
        <v>49.12</v>
      </c>
    </row>
    <row r="3395" spans="1:8" x14ac:dyDescent="0.35">
      <c r="A3395" s="8" t="s">
        <v>33</v>
      </c>
      <c r="B3395" s="33">
        <v>2023</v>
      </c>
      <c r="C3395" s="8" t="s">
        <v>13</v>
      </c>
      <c r="D3395" s="33">
        <v>28953.39</v>
      </c>
      <c r="E3395" s="34">
        <v>23474.35</v>
      </c>
      <c r="F3395" s="34">
        <v>85.73</v>
      </c>
      <c r="G3395" s="34">
        <v>692.25</v>
      </c>
      <c r="H3395" s="34">
        <v>48.77</v>
      </c>
    </row>
    <row r="3396" spans="1:8" x14ac:dyDescent="0.35">
      <c r="A3396" s="8" t="s">
        <v>32</v>
      </c>
      <c r="B3396" s="33">
        <v>2018</v>
      </c>
      <c r="C3396" s="8" t="s">
        <v>25</v>
      </c>
      <c r="D3396" s="33">
        <v>32055.29</v>
      </c>
      <c r="E3396" s="34">
        <v>32302.720000000001</v>
      </c>
      <c r="F3396" s="34">
        <v>183.77</v>
      </c>
      <c r="G3396" s="34">
        <v>402.02</v>
      </c>
      <c r="H3396" s="34">
        <v>67.39</v>
      </c>
    </row>
    <row r="3397" spans="1:8" x14ac:dyDescent="0.35">
      <c r="A3397" s="8" t="s">
        <v>31</v>
      </c>
      <c r="B3397" s="33">
        <v>2021</v>
      </c>
      <c r="C3397" s="8" t="s">
        <v>9</v>
      </c>
      <c r="D3397" s="33">
        <v>15039.52</v>
      </c>
      <c r="E3397" s="34">
        <v>14360.69</v>
      </c>
      <c r="F3397" s="34">
        <v>189.16</v>
      </c>
      <c r="G3397" s="34">
        <v>405.88</v>
      </c>
      <c r="H3397" s="34">
        <v>47.49</v>
      </c>
    </row>
    <row r="3398" spans="1:8" x14ac:dyDescent="0.35">
      <c r="A3398" s="8" t="s">
        <v>31</v>
      </c>
      <c r="B3398" s="33">
        <v>2019</v>
      </c>
      <c r="C3398" s="8" t="s">
        <v>25</v>
      </c>
      <c r="D3398" s="33">
        <v>23175.08</v>
      </c>
      <c r="E3398" s="34">
        <v>23172.639999999999</v>
      </c>
      <c r="F3398" s="34">
        <v>33.68</v>
      </c>
      <c r="G3398" s="34">
        <v>441.44</v>
      </c>
      <c r="H3398" s="34">
        <v>53.12</v>
      </c>
    </row>
    <row r="3399" spans="1:8" x14ac:dyDescent="0.35">
      <c r="A3399" s="8" t="s">
        <v>31</v>
      </c>
      <c r="B3399" s="33">
        <v>2020</v>
      </c>
      <c r="C3399" s="8" t="s">
        <v>11</v>
      </c>
      <c r="D3399" s="33">
        <v>36320</v>
      </c>
      <c r="E3399" s="34">
        <v>35895.51</v>
      </c>
      <c r="F3399" s="34">
        <v>42.43</v>
      </c>
      <c r="G3399" s="34">
        <v>87.64</v>
      </c>
      <c r="H3399" s="34">
        <v>41.94</v>
      </c>
    </row>
    <row r="3400" spans="1:8" x14ac:dyDescent="0.35">
      <c r="A3400" s="8" t="s">
        <v>14</v>
      </c>
      <c r="B3400" s="33">
        <v>2023</v>
      </c>
      <c r="C3400" s="8" t="s">
        <v>13</v>
      </c>
      <c r="D3400" s="33">
        <v>40955.589999999997</v>
      </c>
      <c r="E3400" s="34">
        <v>44365.919999999998</v>
      </c>
      <c r="F3400" s="34">
        <v>69.069999999999993</v>
      </c>
      <c r="G3400" s="34">
        <v>46.2</v>
      </c>
      <c r="H3400" s="34">
        <v>65.91</v>
      </c>
    </row>
    <row r="3401" spans="1:8" x14ac:dyDescent="0.35">
      <c r="A3401" s="8" t="s">
        <v>12</v>
      </c>
      <c r="B3401" s="33">
        <v>2020</v>
      </c>
      <c r="C3401" s="8" t="s">
        <v>13</v>
      </c>
      <c r="D3401" s="33">
        <v>9226.39</v>
      </c>
      <c r="E3401" s="34">
        <v>8137.32</v>
      </c>
      <c r="F3401" s="34">
        <v>38.68</v>
      </c>
      <c r="G3401" s="34">
        <v>1360.41</v>
      </c>
      <c r="H3401" s="34">
        <v>35.29</v>
      </c>
    </row>
    <row r="3402" spans="1:8" x14ac:dyDescent="0.35">
      <c r="A3402" s="8" t="s">
        <v>24</v>
      </c>
      <c r="B3402" s="33">
        <v>2022</v>
      </c>
      <c r="C3402" s="8" t="s">
        <v>20</v>
      </c>
      <c r="D3402" s="33">
        <v>47623.360000000001</v>
      </c>
      <c r="E3402" s="34">
        <v>41440.21</v>
      </c>
      <c r="F3402" s="34">
        <v>63.62</v>
      </c>
      <c r="G3402" s="34">
        <v>1017.66</v>
      </c>
      <c r="H3402" s="34">
        <v>36.880000000000003</v>
      </c>
    </row>
    <row r="3403" spans="1:8" x14ac:dyDescent="0.35">
      <c r="A3403" s="8" t="s">
        <v>30</v>
      </c>
      <c r="B3403" s="33">
        <v>2018</v>
      </c>
      <c r="C3403" s="8" t="s">
        <v>11</v>
      </c>
      <c r="D3403" s="33">
        <v>30409.26</v>
      </c>
      <c r="E3403" s="34">
        <v>34781.39</v>
      </c>
      <c r="F3403" s="34">
        <v>137.76</v>
      </c>
      <c r="G3403" s="34">
        <v>1270.57</v>
      </c>
      <c r="H3403" s="34">
        <v>43.87</v>
      </c>
    </row>
    <row r="3404" spans="1:8" x14ac:dyDescent="0.35">
      <c r="A3404" s="8" t="s">
        <v>29</v>
      </c>
      <c r="B3404" s="33">
        <v>2019</v>
      </c>
      <c r="C3404" s="8" t="s">
        <v>15</v>
      </c>
      <c r="D3404" s="33">
        <v>7833.47</v>
      </c>
      <c r="E3404" s="34">
        <v>6547.3</v>
      </c>
      <c r="F3404" s="34">
        <v>67.48</v>
      </c>
      <c r="G3404" s="34">
        <v>853.29</v>
      </c>
      <c r="H3404" s="34">
        <v>48.57</v>
      </c>
    </row>
    <row r="3405" spans="1:8" x14ac:dyDescent="0.35">
      <c r="A3405" s="8" t="s">
        <v>33</v>
      </c>
      <c r="B3405" s="33">
        <v>2021</v>
      </c>
      <c r="C3405" s="8" t="s">
        <v>22</v>
      </c>
      <c r="D3405" s="33">
        <v>34254</v>
      </c>
      <c r="E3405" s="34">
        <v>29249.07</v>
      </c>
      <c r="F3405" s="34">
        <v>191.89</v>
      </c>
      <c r="G3405" s="34">
        <v>889.85</v>
      </c>
      <c r="H3405" s="34">
        <v>66.88</v>
      </c>
    </row>
    <row r="3406" spans="1:8" x14ac:dyDescent="0.35">
      <c r="A3406" s="8" t="s">
        <v>24</v>
      </c>
      <c r="B3406" s="33">
        <v>2018</v>
      </c>
      <c r="C3406" s="8" t="s">
        <v>9</v>
      </c>
      <c r="D3406" s="33">
        <v>27243.29</v>
      </c>
      <c r="E3406" s="34">
        <v>27718.98</v>
      </c>
      <c r="F3406" s="34">
        <v>160</v>
      </c>
      <c r="G3406" s="34">
        <v>595.58000000000004</v>
      </c>
      <c r="H3406" s="34">
        <v>41.81</v>
      </c>
    </row>
    <row r="3407" spans="1:8" x14ac:dyDescent="0.35">
      <c r="A3407" s="8" t="s">
        <v>17</v>
      </c>
      <c r="B3407" s="33">
        <v>2024</v>
      </c>
      <c r="C3407" s="8" t="s">
        <v>13</v>
      </c>
      <c r="D3407" s="33">
        <v>5317.02</v>
      </c>
      <c r="E3407" s="34">
        <v>4775.7700000000004</v>
      </c>
      <c r="F3407" s="34">
        <v>112.06</v>
      </c>
      <c r="G3407" s="34">
        <v>768.63</v>
      </c>
      <c r="H3407" s="34">
        <v>34.47</v>
      </c>
    </row>
    <row r="3408" spans="1:8" x14ac:dyDescent="0.35">
      <c r="A3408" s="8" t="s">
        <v>10</v>
      </c>
      <c r="B3408" s="33">
        <v>2018</v>
      </c>
      <c r="C3408" s="8" t="s">
        <v>13</v>
      </c>
      <c r="D3408" s="33">
        <v>42498.75</v>
      </c>
      <c r="E3408" s="34">
        <v>39782.71</v>
      </c>
      <c r="F3408" s="34">
        <v>125.42</v>
      </c>
      <c r="G3408" s="34">
        <v>525.6</v>
      </c>
      <c r="H3408" s="34">
        <v>43.62</v>
      </c>
    </row>
    <row r="3409" spans="1:8" x14ac:dyDescent="0.35">
      <c r="A3409" s="8" t="s">
        <v>12</v>
      </c>
      <c r="B3409" s="33">
        <v>2024</v>
      </c>
      <c r="C3409" s="8" t="s">
        <v>19</v>
      </c>
      <c r="D3409" s="33">
        <v>14143.32</v>
      </c>
      <c r="E3409" s="34">
        <v>13506.93</v>
      </c>
      <c r="F3409" s="34">
        <v>171.49</v>
      </c>
      <c r="G3409" s="34">
        <v>86.22</v>
      </c>
      <c r="H3409" s="34">
        <v>59.68</v>
      </c>
    </row>
    <row r="3410" spans="1:8" x14ac:dyDescent="0.35">
      <c r="A3410" s="8" t="s">
        <v>27</v>
      </c>
      <c r="B3410" s="33">
        <v>2023</v>
      </c>
      <c r="C3410" s="8" t="s">
        <v>25</v>
      </c>
      <c r="D3410" s="33">
        <v>9972.7900000000009</v>
      </c>
      <c r="E3410" s="34">
        <v>8508.7900000000009</v>
      </c>
      <c r="F3410" s="34">
        <v>62.35</v>
      </c>
      <c r="G3410" s="34">
        <v>1286.68</v>
      </c>
      <c r="H3410" s="34">
        <v>48.2</v>
      </c>
    </row>
    <row r="3411" spans="1:8" x14ac:dyDescent="0.35">
      <c r="A3411" s="8" t="s">
        <v>31</v>
      </c>
      <c r="B3411" s="33">
        <v>2022</v>
      </c>
      <c r="C3411" s="8" t="s">
        <v>11</v>
      </c>
      <c r="D3411" s="33">
        <v>14467.99</v>
      </c>
      <c r="E3411" s="34">
        <v>16747.79</v>
      </c>
      <c r="F3411" s="34">
        <v>52.17</v>
      </c>
      <c r="G3411" s="34">
        <v>642.86</v>
      </c>
      <c r="H3411" s="34">
        <v>52</v>
      </c>
    </row>
    <row r="3412" spans="1:8" x14ac:dyDescent="0.35">
      <c r="A3412" s="8" t="s">
        <v>8</v>
      </c>
      <c r="B3412" s="33">
        <v>2021</v>
      </c>
      <c r="C3412" s="8" t="s">
        <v>15</v>
      </c>
      <c r="D3412" s="33">
        <v>33306.19</v>
      </c>
      <c r="E3412" s="34">
        <v>36955.43</v>
      </c>
      <c r="F3412" s="34">
        <v>67.290000000000006</v>
      </c>
      <c r="G3412" s="34">
        <v>549.4</v>
      </c>
      <c r="H3412" s="34">
        <v>66.72</v>
      </c>
    </row>
    <row r="3413" spans="1:8" x14ac:dyDescent="0.35">
      <c r="A3413" s="8" t="s">
        <v>16</v>
      </c>
      <c r="B3413" s="33">
        <v>2024</v>
      </c>
      <c r="C3413" s="8" t="s">
        <v>11</v>
      </c>
      <c r="D3413" s="33">
        <v>32300.63</v>
      </c>
      <c r="E3413" s="34">
        <v>31228.77</v>
      </c>
      <c r="F3413" s="34">
        <v>46.82</v>
      </c>
      <c r="G3413" s="34">
        <v>203.31</v>
      </c>
      <c r="H3413" s="34">
        <v>49.55</v>
      </c>
    </row>
    <row r="3414" spans="1:8" x14ac:dyDescent="0.35">
      <c r="A3414" s="8" t="s">
        <v>27</v>
      </c>
      <c r="B3414" s="33">
        <v>2020</v>
      </c>
      <c r="C3414" s="8" t="s">
        <v>11</v>
      </c>
      <c r="D3414" s="33">
        <v>36375.370000000003</v>
      </c>
      <c r="E3414" s="34">
        <v>34364.639999999999</v>
      </c>
      <c r="F3414" s="34">
        <v>49.62</v>
      </c>
      <c r="G3414" s="34">
        <v>420.74</v>
      </c>
      <c r="H3414" s="34">
        <v>60.54</v>
      </c>
    </row>
    <row r="3415" spans="1:8" x14ac:dyDescent="0.35">
      <c r="A3415" s="8" t="s">
        <v>21</v>
      </c>
      <c r="B3415" s="33">
        <v>2019</v>
      </c>
      <c r="C3415" s="8" t="s">
        <v>19</v>
      </c>
      <c r="D3415" s="33">
        <v>42336.15</v>
      </c>
      <c r="E3415" s="34">
        <v>42536.36</v>
      </c>
      <c r="F3415" s="34">
        <v>68.209999999999994</v>
      </c>
      <c r="G3415" s="34">
        <v>1382.38</v>
      </c>
      <c r="H3415" s="34">
        <v>53.75</v>
      </c>
    </row>
    <row r="3416" spans="1:8" x14ac:dyDescent="0.35">
      <c r="A3416" s="8" t="s">
        <v>31</v>
      </c>
      <c r="B3416" s="33">
        <v>2021</v>
      </c>
      <c r="C3416" s="8" t="s">
        <v>19</v>
      </c>
      <c r="D3416" s="33">
        <v>25618.78</v>
      </c>
      <c r="E3416" s="34">
        <v>20729.63</v>
      </c>
      <c r="F3416" s="34">
        <v>124</v>
      </c>
      <c r="G3416" s="34">
        <v>519.61</v>
      </c>
      <c r="H3416" s="34">
        <v>36.5</v>
      </c>
    </row>
    <row r="3417" spans="1:8" x14ac:dyDescent="0.35">
      <c r="A3417" s="8" t="s">
        <v>14</v>
      </c>
      <c r="B3417" s="33">
        <v>2024</v>
      </c>
      <c r="C3417" s="8" t="s">
        <v>15</v>
      </c>
      <c r="D3417" s="33">
        <v>33050.660000000003</v>
      </c>
      <c r="E3417" s="34">
        <v>35584.18</v>
      </c>
      <c r="F3417" s="34">
        <v>80.09</v>
      </c>
      <c r="G3417" s="34">
        <v>12.82</v>
      </c>
      <c r="H3417" s="34">
        <v>38.53</v>
      </c>
    </row>
    <row r="3418" spans="1:8" x14ac:dyDescent="0.35">
      <c r="A3418" s="8" t="s">
        <v>26</v>
      </c>
      <c r="B3418" s="33">
        <v>2020</v>
      </c>
      <c r="C3418" s="8" t="s">
        <v>11</v>
      </c>
      <c r="D3418" s="33">
        <v>12803.24</v>
      </c>
      <c r="E3418" s="34">
        <v>12143.22</v>
      </c>
      <c r="F3418" s="34">
        <v>27.39</v>
      </c>
      <c r="G3418" s="34">
        <v>1374.28</v>
      </c>
      <c r="H3418" s="34">
        <v>51.76</v>
      </c>
    </row>
    <row r="3419" spans="1:8" x14ac:dyDescent="0.35">
      <c r="A3419" s="8" t="s">
        <v>24</v>
      </c>
      <c r="B3419" s="33">
        <v>2018</v>
      </c>
      <c r="C3419" s="8" t="s">
        <v>13</v>
      </c>
      <c r="D3419" s="33">
        <v>33862.46</v>
      </c>
      <c r="E3419" s="34">
        <v>39973.68</v>
      </c>
      <c r="F3419" s="34">
        <v>92.9</v>
      </c>
      <c r="G3419" s="34">
        <v>1241.24</v>
      </c>
      <c r="H3419" s="34">
        <v>59.37</v>
      </c>
    </row>
    <row r="3420" spans="1:8" x14ac:dyDescent="0.35">
      <c r="A3420" s="8" t="s">
        <v>27</v>
      </c>
      <c r="B3420" s="33">
        <v>2020</v>
      </c>
      <c r="C3420" s="8" t="s">
        <v>11</v>
      </c>
      <c r="D3420" s="33">
        <v>41156.07</v>
      </c>
      <c r="E3420" s="34">
        <v>45644.2</v>
      </c>
      <c r="F3420" s="34">
        <v>126</v>
      </c>
      <c r="G3420" s="34">
        <v>1094.76</v>
      </c>
      <c r="H3420" s="34">
        <v>61.36</v>
      </c>
    </row>
    <row r="3421" spans="1:8" x14ac:dyDescent="0.35">
      <c r="A3421" s="8" t="s">
        <v>26</v>
      </c>
      <c r="B3421" s="33">
        <v>2022</v>
      </c>
      <c r="C3421" s="8" t="s">
        <v>9</v>
      </c>
      <c r="D3421" s="33">
        <v>16101.93</v>
      </c>
      <c r="E3421" s="34">
        <v>13941.75</v>
      </c>
      <c r="F3421" s="34">
        <v>59.26</v>
      </c>
      <c r="G3421" s="34">
        <v>849.77</v>
      </c>
      <c r="H3421" s="34">
        <v>64.66</v>
      </c>
    </row>
    <row r="3422" spans="1:8" x14ac:dyDescent="0.35">
      <c r="A3422" s="8" t="s">
        <v>8</v>
      </c>
      <c r="B3422" s="33">
        <v>2022</v>
      </c>
      <c r="C3422" s="8" t="s">
        <v>22</v>
      </c>
      <c r="D3422" s="33">
        <v>37582.449999999997</v>
      </c>
      <c r="E3422" s="34">
        <v>41611.089999999997</v>
      </c>
      <c r="F3422" s="34">
        <v>167.94</v>
      </c>
      <c r="G3422" s="34">
        <v>1209.51</v>
      </c>
      <c r="H3422" s="34">
        <v>48.1</v>
      </c>
    </row>
    <row r="3423" spans="1:8" x14ac:dyDescent="0.35">
      <c r="A3423" s="8" t="s">
        <v>16</v>
      </c>
      <c r="B3423" s="33">
        <v>2019</v>
      </c>
      <c r="C3423" s="8" t="s">
        <v>15</v>
      </c>
      <c r="D3423" s="33">
        <v>19177.34</v>
      </c>
      <c r="E3423" s="34">
        <v>19092.400000000001</v>
      </c>
      <c r="F3423" s="34">
        <v>195.24</v>
      </c>
      <c r="G3423" s="34">
        <v>1112.5899999999999</v>
      </c>
      <c r="H3423" s="34">
        <v>63.68</v>
      </c>
    </row>
    <row r="3424" spans="1:8" x14ac:dyDescent="0.35">
      <c r="A3424" s="8" t="s">
        <v>24</v>
      </c>
      <c r="B3424" s="33">
        <v>2022</v>
      </c>
      <c r="C3424" s="8" t="s">
        <v>19</v>
      </c>
      <c r="D3424" s="33">
        <v>4581.1099999999997</v>
      </c>
      <c r="E3424" s="34">
        <v>4174.8100000000004</v>
      </c>
      <c r="F3424" s="34">
        <v>155.34</v>
      </c>
      <c r="G3424" s="34">
        <v>211.45</v>
      </c>
      <c r="H3424" s="34">
        <v>62.13</v>
      </c>
    </row>
    <row r="3425" spans="1:8" x14ac:dyDescent="0.35">
      <c r="A3425" s="8" t="s">
        <v>29</v>
      </c>
      <c r="B3425" s="33">
        <v>2018</v>
      </c>
      <c r="C3425" s="8" t="s">
        <v>19</v>
      </c>
      <c r="D3425" s="33">
        <v>504.23</v>
      </c>
      <c r="E3425" s="34">
        <v>411.04</v>
      </c>
      <c r="F3425" s="34">
        <v>21.21</v>
      </c>
      <c r="G3425" s="34">
        <v>932.3</v>
      </c>
      <c r="H3425" s="34">
        <v>64.37</v>
      </c>
    </row>
    <row r="3426" spans="1:8" x14ac:dyDescent="0.35">
      <c r="A3426" s="8" t="s">
        <v>31</v>
      </c>
      <c r="B3426" s="33">
        <v>2022</v>
      </c>
      <c r="C3426" s="8" t="s">
        <v>9</v>
      </c>
      <c r="D3426" s="33">
        <v>16702.75</v>
      </c>
      <c r="E3426" s="34">
        <v>19585.759999999998</v>
      </c>
      <c r="F3426" s="34">
        <v>58.49</v>
      </c>
      <c r="G3426" s="34">
        <v>387.21</v>
      </c>
      <c r="H3426" s="34">
        <v>40.65</v>
      </c>
    </row>
    <row r="3427" spans="1:8" x14ac:dyDescent="0.35">
      <c r="A3427" s="8" t="s">
        <v>27</v>
      </c>
      <c r="B3427" s="33">
        <v>2019</v>
      </c>
      <c r="C3427" s="8" t="s">
        <v>20</v>
      </c>
      <c r="D3427" s="33">
        <v>8686.64</v>
      </c>
      <c r="E3427" s="34">
        <v>9196.6</v>
      </c>
      <c r="F3427" s="34">
        <v>183.13</v>
      </c>
      <c r="G3427" s="34">
        <v>1377.33</v>
      </c>
      <c r="H3427" s="34">
        <v>44.71</v>
      </c>
    </row>
    <row r="3428" spans="1:8" x14ac:dyDescent="0.35">
      <c r="A3428" s="8" t="s">
        <v>29</v>
      </c>
      <c r="B3428" s="33">
        <v>2021</v>
      </c>
      <c r="C3428" s="8" t="s">
        <v>13</v>
      </c>
      <c r="D3428" s="33">
        <v>3417.34</v>
      </c>
      <c r="E3428" s="34">
        <v>2795.2</v>
      </c>
      <c r="F3428" s="34">
        <v>32.630000000000003</v>
      </c>
      <c r="G3428" s="34">
        <v>809.83</v>
      </c>
      <c r="H3428" s="34">
        <v>49.02</v>
      </c>
    </row>
    <row r="3429" spans="1:8" x14ac:dyDescent="0.35">
      <c r="A3429" s="8" t="s">
        <v>17</v>
      </c>
      <c r="B3429" s="33">
        <v>2021</v>
      </c>
      <c r="C3429" s="8" t="s">
        <v>15</v>
      </c>
      <c r="D3429" s="33">
        <v>37623.800000000003</v>
      </c>
      <c r="E3429" s="34">
        <v>39764.58</v>
      </c>
      <c r="F3429" s="34">
        <v>123.82</v>
      </c>
      <c r="G3429" s="34">
        <v>924.5</v>
      </c>
      <c r="H3429" s="34">
        <v>63.26</v>
      </c>
    </row>
    <row r="3430" spans="1:8" x14ac:dyDescent="0.35">
      <c r="A3430" s="8" t="s">
        <v>8</v>
      </c>
      <c r="B3430" s="33">
        <v>2022</v>
      </c>
      <c r="C3430" s="8" t="s">
        <v>13</v>
      </c>
      <c r="D3430" s="33">
        <v>33923.620000000003</v>
      </c>
      <c r="E3430" s="34">
        <v>28921.39</v>
      </c>
      <c r="F3430" s="34">
        <v>195.02</v>
      </c>
      <c r="G3430" s="34">
        <v>909.28</v>
      </c>
      <c r="H3430" s="34">
        <v>68.7</v>
      </c>
    </row>
    <row r="3431" spans="1:8" x14ac:dyDescent="0.35">
      <c r="A3431" s="8" t="s">
        <v>12</v>
      </c>
      <c r="B3431" s="33">
        <v>2019</v>
      </c>
      <c r="C3431" s="8" t="s">
        <v>20</v>
      </c>
      <c r="D3431" s="33">
        <v>44186.66</v>
      </c>
      <c r="E3431" s="34">
        <v>44229.14</v>
      </c>
      <c r="F3431" s="34">
        <v>101.1</v>
      </c>
      <c r="G3431" s="34">
        <v>16.66</v>
      </c>
      <c r="H3431" s="34">
        <v>34.56</v>
      </c>
    </row>
    <row r="3432" spans="1:8" x14ac:dyDescent="0.35">
      <c r="A3432" s="8" t="s">
        <v>35</v>
      </c>
      <c r="B3432" s="33">
        <v>2023</v>
      </c>
      <c r="C3432" s="8" t="s">
        <v>25</v>
      </c>
      <c r="D3432" s="33">
        <v>42043.11</v>
      </c>
      <c r="E3432" s="34">
        <v>40712.879999999997</v>
      </c>
      <c r="F3432" s="34">
        <v>54.14</v>
      </c>
      <c r="G3432" s="34">
        <v>983.64</v>
      </c>
      <c r="H3432" s="34">
        <v>59.16</v>
      </c>
    </row>
    <row r="3433" spans="1:8" x14ac:dyDescent="0.35">
      <c r="A3433" s="8" t="s">
        <v>31</v>
      </c>
      <c r="B3433" s="33">
        <v>2022</v>
      </c>
      <c r="C3433" s="8" t="s">
        <v>25</v>
      </c>
      <c r="D3433" s="33">
        <v>40591.279999999999</v>
      </c>
      <c r="E3433" s="34">
        <v>45816.800000000003</v>
      </c>
      <c r="F3433" s="34">
        <v>28.55</v>
      </c>
      <c r="G3433" s="34">
        <v>866.04</v>
      </c>
      <c r="H3433" s="34">
        <v>43.32</v>
      </c>
    </row>
    <row r="3434" spans="1:8" x14ac:dyDescent="0.35">
      <c r="A3434" s="8" t="s">
        <v>14</v>
      </c>
      <c r="B3434" s="33">
        <v>2024</v>
      </c>
      <c r="C3434" s="8" t="s">
        <v>11</v>
      </c>
      <c r="D3434" s="33">
        <v>1068.0899999999999</v>
      </c>
      <c r="E3434" s="34">
        <v>1071.3599999999999</v>
      </c>
      <c r="F3434" s="34">
        <v>172.65</v>
      </c>
      <c r="G3434" s="34">
        <v>1130.56</v>
      </c>
      <c r="H3434" s="34">
        <v>52</v>
      </c>
    </row>
    <row r="3435" spans="1:8" x14ac:dyDescent="0.35">
      <c r="A3435" s="8" t="s">
        <v>21</v>
      </c>
      <c r="B3435" s="33">
        <v>2018</v>
      </c>
      <c r="C3435" s="8" t="s">
        <v>25</v>
      </c>
      <c r="D3435" s="33">
        <v>19247.18</v>
      </c>
      <c r="E3435" s="34">
        <v>19077.03</v>
      </c>
      <c r="F3435" s="34">
        <v>42.72</v>
      </c>
      <c r="G3435" s="34">
        <v>682.76</v>
      </c>
      <c r="H3435" s="34">
        <v>47.08</v>
      </c>
    </row>
    <row r="3436" spans="1:8" x14ac:dyDescent="0.35">
      <c r="A3436" s="8" t="s">
        <v>34</v>
      </c>
      <c r="B3436" s="33">
        <v>2020</v>
      </c>
      <c r="C3436" s="8" t="s">
        <v>25</v>
      </c>
      <c r="D3436" s="33">
        <v>41810.85</v>
      </c>
      <c r="E3436" s="34">
        <v>39389.599999999999</v>
      </c>
      <c r="F3436" s="34">
        <v>89.44</v>
      </c>
      <c r="G3436" s="34">
        <v>150.69</v>
      </c>
      <c r="H3436" s="34">
        <v>39.83</v>
      </c>
    </row>
    <row r="3437" spans="1:8" x14ac:dyDescent="0.35">
      <c r="A3437" s="8" t="s">
        <v>29</v>
      </c>
      <c r="B3437" s="33">
        <v>2019</v>
      </c>
      <c r="C3437" s="8" t="s">
        <v>20</v>
      </c>
      <c r="D3437" s="33">
        <v>24795.75</v>
      </c>
      <c r="E3437" s="34">
        <v>23650.69</v>
      </c>
      <c r="F3437" s="34">
        <v>27.32</v>
      </c>
      <c r="G3437" s="34">
        <v>496.57</v>
      </c>
      <c r="H3437" s="34">
        <v>66.55</v>
      </c>
    </row>
    <row r="3438" spans="1:8" x14ac:dyDescent="0.35">
      <c r="A3438" s="8" t="s">
        <v>29</v>
      </c>
      <c r="B3438" s="33">
        <v>2021</v>
      </c>
      <c r="C3438" s="8" t="s">
        <v>9</v>
      </c>
      <c r="D3438" s="33">
        <v>30570</v>
      </c>
      <c r="E3438" s="34">
        <v>29286.54</v>
      </c>
      <c r="F3438" s="34">
        <v>134.63</v>
      </c>
      <c r="G3438" s="34">
        <v>1396.92</v>
      </c>
      <c r="H3438" s="34">
        <v>52.17</v>
      </c>
    </row>
    <row r="3439" spans="1:8" x14ac:dyDescent="0.35">
      <c r="A3439" s="8" t="s">
        <v>30</v>
      </c>
      <c r="B3439" s="33">
        <v>2019</v>
      </c>
      <c r="C3439" s="8" t="s">
        <v>22</v>
      </c>
      <c r="D3439" s="33">
        <v>42432.2</v>
      </c>
      <c r="E3439" s="34">
        <v>45153.58</v>
      </c>
      <c r="F3439" s="34">
        <v>110.04</v>
      </c>
      <c r="G3439" s="34">
        <v>226.78</v>
      </c>
      <c r="H3439" s="34">
        <v>37.46</v>
      </c>
    </row>
    <row r="3440" spans="1:8" x14ac:dyDescent="0.35">
      <c r="A3440" s="8" t="s">
        <v>29</v>
      </c>
      <c r="B3440" s="33">
        <v>2023</v>
      </c>
      <c r="C3440" s="8" t="s">
        <v>9</v>
      </c>
      <c r="D3440" s="33">
        <v>29527.31</v>
      </c>
      <c r="E3440" s="34">
        <v>32708.12</v>
      </c>
      <c r="F3440" s="34">
        <v>177.67</v>
      </c>
      <c r="G3440" s="34">
        <v>871.21</v>
      </c>
      <c r="H3440" s="34">
        <v>57.64</v>
      </c>
    </row>
    <row r="3441" spans="1:8" x14ac:dyDescent="0.35">
      <c r="A3441" s="8" t="s">
        <v>23</v>
      </c>
      <c r="B3441" s="33">
        <v>2020</v>
      </c>
      <c r="C3441" s="8" t="s">
        <v>25</v>
      </c>
      <c r="D3441" s="33">
        <v>5536.51</v>
      </c>
      <c r="E3441" s="34">
        <v>5372.64</v>
      </c>
      <c r="F3441" s="34">
        <v>199.97</v>
      </c>
      <c r="G3441" s="34">
        <v>1266.71</v>
      </c>
      <c r="H3441" s="34">
        <v>46.76</v>
      </c>
    </row>
    <row r="3442" spans="1:8" x14ac:dyDescent="0.35">
      <c r="A3442" s="8" t="s">
        <v>12</v>
      </c>
      <c r="B3442" s="33">
        <v>2022</v>
      </c>
      <c r="C3442" s="8" t="s">
        <v>22</v>
      </c>
      <c r="D3442" s="33">
        <v>8884.49</v>
      </c>
      <c r="E3442" s="34">
        <v>9205.5400000000009</v>
      </c>
      <c r="F3442" s="34">
        <v>106.43</v>
      </c>
      <c r="G3442" s="34">
        <v>466.41</v>
      </c>
      <c r="H3442" s="34">
        <v>55.13</v>
      </c>
    </row>
    <row r="3443" spans="1:8" x14ac:dyDescent="0.35">
      <c r="A3443" s="8" t="s">
        <v>35</v>
      </c>
      <c r="B3443" s="33">
        <v>2020</v>
      </c>
      <c r="C3443" s="8" t="s">
        <v>22</v>
      </c>
      <c r="D3443" s="33">
        <v>36134.86</v>
      </c>
      <c r="E3443" s="34">
        <v>30614.93</v>
      </c>
      <c r="F3443" s="34">
        <v>62.98</v>
      </c>
      <c r="G3443" s="34">
        <v>1104.6199999999999</v>
      </c>
      <c r="H3443" s="34">
        <v>53.02</v>
      </c>
    </row>
    <row r="3444" spans="1:8" x14ac:dyDescent="0.35">
      <c r="A3444" s="8" t="s">
        <v>26</v>
      </c>
      <c r="B3444" s="33">
        <v>2019</v>
      </c>
      <c r="C3444" s="8" t="s">
        <v>15</v>
      </c>
      <c r="D3444" s="33">
        <v>17989.080000000002</v>
      </c>
      <c r="E3444" s="34">
        <v>20317.060000000001</v>
      </c>
      <c r="F3444" s="34">
        <v>117.72</v>
      </c>
      <c r="G3444" s="34">
        <v>156.61000000000001</v>
      </c>
      <c r="H3444" s="34">
        <v>36.119999999999997</v>
      </c>
    </row>
    <row r="3445" spans="1:8" x14ac:dyDescent="0.35">
      <c r="A3445" s="8" t="s">
        <v>32</v>
      </c>
      <c r="B3445" s="33">
        <v>2019</v>
      </c>
      <c r="C3445" s="8" t="s">
        <v>25</v>
      </c>
      <c r="D3445" s="33">
        <v>45787</v>
      </c>
      <c r="E3445" s="34">
        <v>53784.39</v>
      </c>
      <c r="F3445" s="34">
        <v>63.77</v>
      </c>
      <c r="G3445" s="34">
        <v>1144.08</v>
      </c>
      <c r="H3445" s="34">
        <v>56.42</v>
      </c>
    </row>
    <row r="3446" spans="1:8" x14ac:dyDescent="0.35">
      <c r="A3446" s="8" t="s">
        <v>35</v>
      </c>
      <c r="B3446" s="33">
        <v>2019</v>
      </c>
      <c r="C3446" s="8" t="s">
        <v>15</v>
      </c>
      <c r="D3446" s="33">
        <v>12399.19</v>
      </c>
      <c r="E3446" s="34">
        <v>10620.16</v>
      </c>
      <c r="F3446" s="34">
        <v>85.68</v>
      </c>
      <c r="G3446" s="34">
        <v>28.85</v>
      </c>
      <c r="H3446" s="34">
        <v>47.9</v>
      </c>
    </row>
    <row r="3447" spans="1:8" x14ac:dyDescent="0.35">
      <c r="A3447" s="8" t="s">
        <v>32</v>
      </c>
      <c r="B3447" s="33">
        <v>2020</v>
      </c>
      <c r="C3447" s="8" t="s">
        <v>22</v>
      </c>
      <c r="D3447" s="33">
        <v>28007.66</v>
      </c>
      <c r="E3447" s="34">
        <v>25132.52</v>
      </c>
      <c r="F3447" s="34">
        <v>117.41</v>
      </c>
      <c r="G3447" s="34">
        <v>604.29</v>
      </c>
      <c r="H3447" s="34">
        <v>49.97</v>
      </c>
    </row>
    <row r="3448" spans="1:8" x14ac:dyDescent="0.35">
      <c r="A3448" s="8" t="s">
        <v>27</v>
      </c>
      <c r="B3448" s="33">
        <v>2024</v>
      </c>
      <c r="C3448" s="8" t="s">
        <v>20</v>
      </c>
      <c r="D3448" s="33">
        <v>18392.830000000002</v>
      </c>
      <c r="E3448" s="34">
        <v>19648.54</v>
      </c>
      <c r="F3448" s="34">
        <v>139.80000000000001</v>
      </c>
      <c r="G3448" s="34">
        <v>601.79999999999995</v>
      </c>
      <c r="H3448" s="34">
        <v>38.64</v>
      </c>
    </row>
    <row r="3449" spans="1:8" x14ac:dyDescent="0.35">
      <c r="A3449" s="8" t="s">
        <v>33</v>
      </c>
      <c r="B3449" s="33">
        <v>2023</v>
      </c>
      <c r="C3449" s="8" t="s">
        <v>11</v>
      </c>
      <c r="D3449" s="33">
        <v>33989.449999999997</v>
      </c>
      <c r="E3449" s="34">
        <v>33107.879999999997</v>
      </c>
      <c r="F3449" s="34">
        <v>152.72</v>
      </c>
      <c r="G3449" s="34">
        <v>125.27</v>
      </c>
      <c r="H3449" s="34">
        <v>69.08</v>
      </c>
    </row>
    <row r="3450" spans="1:8" x14ac:dyDescent="0.35">
      <c r="A3450" s="8" t="s">
        <v>24</v>
      </c>
      <c r="B3450" s="33">
        <v>2021</v>
      </c>
      <c r="C3450" s="8" t="s">
        <v>20</v>
      </c>
      <c r="D3450" s="33">
        <v>17632.060000000001</v>
      </c>
      <c r="E3450" s="34">
        <v>15581.03</v>
      </c>
      <c r="F3450" s="34">
        <v>24.63</v>
      </c>
      <c r="G3450" s="34">
        <v>967.82</v>
      </c>
      <c r="H3450" s="34">
        <v>53.73</v>
      </c>
    </row>
    <row r="3451" spans="1:8" x14ac:dyDescent="0.35">
      <c r="A3451" s="8" t="s">
        <v>26</v>
      </c>
      <c r="B3451" s="33">
        <v>2018</v>
      </c>
      <c r="C3451" s="8" t="s">
        <v>9</v>
      </c>
      <c r="D3451" s="33">
        <v>39104.07</v>
      </c>
      <c r="E3451" s="34">
        <v>42722.78</v>
      </c>
      <c r="F3451" s="34">
        <v>141.22</v>
      </c>
      <c r="G3451" s="34">
        <v>248.56</v>
      </c>
      <c r="H3451" s="34">
        <v>44.85</v>
      </c>
    </row>
    <row r="3452" spans="1:8" x14ac:dyDescent="0.35">
      <c r="A3452" s="8" t="s">
        <v>29</v>
      </c>
      <c r="B3452" s="33">
        <v>2021</v>
      </c>
      <c r="C3452" s="8" t="s">
        <v>25</v>
      </c>
      <c r="D3452" s="33">
        <v>32740.54</v>
      </c>
      <c r="E3452" s="34">
        <v>34423.82</v>
      </c>
      <c r="F3452" s="34">
        <v>151.79</v>
      </c>
      <c r="G3452" s="34">
        <v>312.26</v>
      </c>
      <c r="H3452" s="34">
        <v>40.229999999999997</v>
      </c>
    </row>
    <row r="3453" spans="1:8" x14ac:dyDescent="0.35">
      <c r="A3453" s="8" t="s">
        <v>16</v>
      </c>
      <c r="B3453" s="33">
        <v>2020</v>
      </c>
      <c r="C3453" s="8" t="s">
        <v>19</v>
      </c>
      <c r="D3453" s="33">
        <v>35574.94</v>
      </c>
      <c r="E3453" s="34">
        <v>40820.81</v>
      </c>
      <c r="F3453" s="34">
        <v>64.17</v>
      </c>
      <c r="G3453" s="34">
        <v>279.12</v>
      </c>
      <c r="H3453" s="34">
        <v>41.83</v>
      </c>
    </row>
    <row r="3454" spans="1:8" x14ac:dyDescent="0.35">
      <c r="A3454" s="8" t="s">
        <v>16</v>
      </c>
      <c r="B3454" s="33">
        <v>2020</v>
      </c>
      <c r="C3454" s="8" t="s">
        <v>9</v>
      </c>
      <c r="D3454" s="33">
        <v>37972.33</v>
      </c>
      <c r="E3454" s="34">
        <v>32373.200000000001</v>
      </c>
      <c r="F3454" s="34">
        <v>86.65</v>
      </c>
      <c r="G3454" s="34">
        <v>711.6</v>
      </c>
      <c r="H3454" s="34">
        <v>51.7</v>
      </c>
    </row>
    <row r="3455" spans="1:8" x14ac:dyDescent="0.35">
      <c r="A3455" s="8" t="s">
        <v>30</v>
      </c>
      <c r="B3455" s="33">
        <v>2019</v>
      </c>
      <c r="C3455" s="8" t="s">
        <v>13</v>
      </c>
      <c r="D3455" s="33">
        <v>9265.19</v>
      </c>
      <c r="E3455" s="34">
        <v>7958.54</v>
      </c>
      <c r="F3455" s="34">
        <v>141.83000000000001</v>
      </c>
      <c r="G3455" s="34">
        <v>419.36</v>
      </c>
      <c r="H3455" s="34">
        <v>47.35</v>
      </c>
    </row>
    <row r="3456" spans="1:8" x14ac:dyDescent="0.35">
      <c r="A3456" s="8" t="s">
        <v>35</v>
      </c>
      <c r="B3456" s="33">
        <v>2018</v>
      </c>
      <c r="C3456" s="8" t="s">
        <v>15</v>
      </c>
      <c r="D3456" s="33">
        <v>13524.46</v>
      </c>
      <c r="E3456" s="34">
        <v>16111.36</v>
      </c>
      <c r="F3456" s="34">
        <v>113.6</v>
      </c>
      <c r="G3456" s="34">
        <v>435.05</v>
      </c>
      <c r="H3456" s="34">
        <v>60.04</v>
      </c>
    </row>
    <row r="3457" spans="1:8" x14ac:dyDescent="0.35">
      <c r="A3457" s="8" t="s">
        <v>32</v>
      </c>
      <c r="B3457" s="33">
        <v>2019</v>
      </c>
      <c r="C3457" s="8" t="s">
        <v>25</v>
      </c>
      <c r="D3457" s="33">
        <v>38681.78</v>
      </c>
      <c r="E3457" s="34">
        <v>39867.050000000003</v>
      </c>
      <c r="F3457" s="34">
        <v>185.97</v>
      </c>
      <c r="G3457" s="34">
        <v>717.14</v>
      </c>
      <c r="H3457" s="34">
        <v>49.27</v>
      </c>
    </row>
    <row r="3458" spans="1:8" x14ac:dyDescent="0.35">
      <c r="A3458" s="8" t="s">
        <v>24</v>
      </c>
      <c r="B3458" s="33">
        <v>2019</v>
      </c>
      <c r="C3458" s="8" t="s">
        <v>13</v>
      </c>
      <c r="D3458" s="33">
        <v>22768.25</v>
      </c>
      <c r="E3458" s="34">
        <v>22328.639999999999</v>
      </c>
      <c r="F3458" s="34">
        <v>26.31</v>
      </c>
      <c r="G3458" s="34">
        <v>95.03</v>
      </c>
      <c r="H3458" s="34">
        <v>50.42</v>
      </c>
    </row>
    <row r="3459" spans="1:8" x14ac:dyDescent="0.35">
      <c r="A3459" s="8" t="s">
        <v>27</v>
      </c>
      <c r="B3459" s="33">
        <v>2019</v>
      </c>
      <c r="C3459" s="8" t="s">
        <v>25</v>
      </c>
      <c r="D3459" s="33">
        <v>40688.65</v>
      </c>
      <c r="E3459" s="34">
        <v>37806.239999999998</v>
      </c>
      <c r="F3459" s="34">
        <v>97.58</v>
      </c>
      <c r="G3459" s="34">
        <v>1136.44</v>
      </c>
      <c r="H3459" s="34">
        <v>69.459999999999994</v>
      </c>
    </row>
    <row r="3460" spans="1:8" x14ac:dyDescent="0.35">
      <c r="A3460" s="8" t="s">
        <v>34</v>
      </c>
      <c r="B3460" s="33">
        <v>2018</v>
      </c>
      <c r="C3460" s="8" t="s">
        <v>25</v>
      </c>
      <c r="D3460" s="33">
        <v>15802.09</v>
      </c>
      <c r="E3460" s="34">
        <v>17956.87</v>
      </c>
      <c r="F3460" s="34">
        <v>132.33000000000001</v>
      </c>
      <c r="G3460" s="34">
        <v>122.14</v>
      </c>
      <c r="H3460" s="34">
        <v>59.4</v>
      </c>
    </row>
    <row r="3461" spans="1:8" x14ac:dyDescent="0.35">
      <c r="A3461" s="8" t="s">
        <v>27</v>
      </c>
      <c r="B3461" s="33">
        <v>2022</v>
      </c>
      <c r="C3461" s="8" t="s">
        <v>15</v>
      </c>
      <c r="D3461" s="33">
        <v>28267.81</v>
      </c>
      <c r="E3461" s="34">
        <v>27957.45</v>
      </c>
      <c r="F3461" s="34">
        <v>190.88</v>
      </c>
      <c r="G3461" s="34">
        <v>509.25</v>
      </c>
      <c r="H3461" s="34">
        <v>38.79</v>
      </c>
    </row>
    <row r="3462" spans="1:8" x14ac:dyDescent="0.35">
      <c r="A3462" s="8" t="s">
        <v>23</v>
      </c>
      <c r="B3462" s="33">
        <v>2020</v>
      </c>
      <c r="C3462" s="8" t="s">
        <v>11</v>
      </c>
      <c r="D3462" s="33">
        <v>9360.19</v>
      </c>
      <c r="E3462" s="34">
        <v>9619.3700000000008</v>
      </c>
      <c r="F3462" s="34">
        <v>158.4</v>
      </c>
      <c r="G3462" s="34">
        <v>578.55999999999995</v>
      </c>
      <c r="H3462" s="34">
        <v>62.02</v>
      </c>
    </row>
    <row r="3463" spans="1:8" x14ac:dyDescent="0.35">
      <c r="A3463" s="8" t="s">
        <v>35</v>
      </c>
      <c r="B3463" s="33">
        <v>2024</v>
      </c>
      <c r="C3463" s="8" t="s">
        <v>9</v>
      </c>
      <c r="D3463" s="33">
        <v>33614.07</v>
      </c>
      <c r="E3463" s="34">
        <v>32623.83</v>
      </c>
      <c r="F3463" s="34">
        <v>35.020000000000003</v>
      </c>
      <c r="G3463" s="34">
        <v>1045.46</v>
      </c>
      <c r="H3463" s="34">
        <v>49.35</v>
      </c>
    </row>
    <row r="3464" spans="1:8" x14ac:dyDescent="0.35">
      <c r="A3464" s="8" t="s">
        <v>8</v>
      </c>
      <c r="B3464" s="33">
        <v>2024</v>
      </c>
      <c r="C3464" s="8" t="s">
        <v>25</v>
      </c>
      <c r="D3464" s="33">
        <v>45258.75</v>
      </c>
      <c r="E3464" s="34">
        <v>42228.86</v>
      </c>
      <c r="F3464" s="34">
        <v>114.78</v>
      </c>
      <c r="G3464" s="34">
        <v>544.70000000000005</v>
      </c>
      <c r="H3464" s="34">
        <v>46.66</v>
      </c>
    </row>
    <row r="3465" spans="1:8" x14ac:dyDescent="0.35">
      <c r="A3465" s="8" t="s">
        <v>21</v>
      </c>
      <c r="B3465" s="33">
        <v>2023</v>
      </c>
      <c r="C3465" s="8" t="s">
        <v>11</v>
      </c>
      <c r="D3465" s="33">
        <v>25617.1</v>
      </c>
      <c r="E3465" s="34">
        <v>30499.99</v>
      </c>
      <c r="F3465" s="34">
        <v>66.38</v>
      </c>
      <c r="G3465" s="34">
        <v>1284.0999999999999</v>
      </c>
      <c r="H3465" s="34">
        <v>53.8</v>
      </c>
    </row>
    <row r="3466" spans="1:8" x14ac:dyDescent="0.35">
      <c r="A3466" s="8" t="s">
        <v>10</v>
      </c>
      <c r="B3466" s="33">
        <v>2020</v>
      </c>
      <c r="C3466" s="8" t="s">
        <v>25</v>
      </c>
      <c r="D3466" s="33">
        <v>48266.28</v>
      </c>
      <c r="E3466" s="34">
        <v>46014.47</v>
      </c>
      <c r="F3466" s="34">
        <v>82.99</v>
      </c>
      <c r="G3466" s="34">
        <v>185.74</v>
      </c>
      <c r="H3466" s="34">
        <v>65.77</v>
      </c>
    </row>
    <row r="3467" spans="1:8" x14ac:dyDescent="0.35">
      <c r="A3467" s="8" t="s">
        <v>27</v>
      </c>
      <c r="B3467" s="33">
        <v>2020</v>
      </c>
      <c r="C3467" s="8" t="s">
        <v>25</v>
      </c>
      <c r="D3467" s="33">
        <v>11520.09</v>
      </c>
      <c r="E3467" s="34">
        <v>11797.88</v>
      </c>
      <c r="F3467" s="34">
        <v>180.68</v>
      </c>
      <c r="G3467" s="34">
        <v>913.92</v>
      </c>
      <c r="H3467" s="34">
        <v>45.14</v>
      </c>
    </row>
    <row r="3468" spans="1:8" x14ac:dyDescent="0.35">
      <c r="A3468" s="8" t="s">
        <v>21</v>
      </c>
      <c r="B3468" s="33">
        <v>2024</v>
      </c>
      <c r="C3468" s="8" t="s">
        <v>20</v>
      </c>
      <c r="D3468" s="33">
        <v>28886.32</v>
      </c>
      <c r="E3468" s="34">
        <v>27282.46</v>
      </c>
      <c r="F3468" s="34">
        <v>142.77000000000001</v>
      </c>
      <c r="G3468" s="34">
        <v>1363.17</v>
      </c>
      <c r="H3468" s="34">
        <v>31.8</v>
      </c>
    </row>
    <row r="3469" spans="1:8" x14ac:dyDescent="0.35">
      <c r="A3469" s="8" t="s">
        <v>10</v>
      </c>
      <c r="B3469" s="33">
        <v>2018</v>
      </c>
      <c r="C3469" s="8" t="s">
        <v>19</v>
      </c>
      <c r="D3469" s="33">
        <v>18733.78</v>
      </c>
      <c r="E3469" s="34">
        <v>21957.439999999999</v>
      </c>
      <c r="F3469" s="34">
        <v>94.23</v>
      </c>
      <c r="G3469" s="34">
        <v>892.48</v>
      </c>
      <c r="H3469" s="34">
        <v>57.93</v>
      </c>
    </row>
    <row r="3470" spans="1:8" x14ac:dyDescent="0.35">
      <c r="A3470" s="8" t="s">
        <v>23</v>
      </c>
      <c r="B3470" s="33">
        <v>2020</v>
      </c>
      <c r="C3470" s="8" t="s">
        <v>11</v>
      </c>
      <c r="D3470" s="33">
        <v>40006.1</v>
      </c>
      <c r="E3470" s="34">
        <v>46604.49</v>
      </c>
      <c r="F3470" s="34">
        <v>76.33</v>
      </c>
      <c r="G3470" s="34">
        <v>1301.97</v>
      </c>
      <c r="H3470" s="34">
        <v>33.33</v>
      </c>
    </row>
    <row r="3471" spans="1:8" x14ac:dyDescent="0.35">
      <c r="A3471" s="8" t="s">
        <v>28</v>
      </c>
      <c r="B3471" s="33">
        <v>2023</v>
      </c>
      <c r="C3471" s="8" t="s">
        <v>11</v>
      </c>
      <c r="D3471" s="33">
        <v>28982.57</v>
      </c>
      <c r="E3471" s="34">
        <v>28253.05</v>
      </c>
      <c r="F3471" s="34">
        <v>47.06</v>
      </c>
      <c r="G3471" s="34">
        <v>191.98</v>
      </c>
      <c r="H3471" s="34">
        <v>33.6</v>
      </c>
    </row>
    <row r="3472" spans="1:8" x14ac:dyDescent="0.35">
      <c r="A3472" s="8" t="s">
        <v>14</v>
      </c>
      <c r="B3472" s="33">
        <v>2020</v>
      </c>
      <c r="C3472" s="8" t="s">
        <v>20</v>
      </c>
      <c r="D3472" s="33">
        <v>1761.46</v>
      </c>
      <c r="E3472" s="34">
        <v>1495.48</v>
      </c>
      <c r="F3472" s="34">
        <v>162.34</v>
      </c>
      <c r="G3472" s="34">
        <v>991.45</v>
      </c>
      <c r="H3472" s="34">
        <v>32.92</v>
      </c>
    </row>
    <row r="3473" spans="1:8" x14ac:dyDescent="0.35">
      <c r="A3473" s="8" t="s">
        <v>30</v>
      </c>
      <c r="B3473" s="33">
        <v>2022</v>
      </c>
      <c r="C3473" s="8" t="s">
        <v>9</v>
      </c>
      <c r="D3473" s="33">
        <v>28403.53</v>
      </c>
      <c r="E3473" s="34">
        <v>31672.29</v>
      </c>
      <c r="F3473" s="34">
        <v>99.03</v>
      </c>
      <c r="G3473" s="34">
        <v>11.58</v>
      </c>
      <c r="H3473" s="34">
        <v>55.44</v>
      </c>
    </row>
    <row r="3474" spans="1:8" x14ac:dyDescent="0.35">
      <c r="A3474" s="8" t="s">
        <v>12</v>
      </c>
      <c r="B3474" s="33">
        <v>2022</v>
      </c>
      <c r="C3474" s="8" t="s">
        <v>11</v>
      </c>
      <c r="D3474" s="33">
        <v>37743.879999999997</v>
      </c>
      <c r="E3474" s="34">
        <v>38738.980000000003</v>
      </c>
      <c r="F3474" s="34">
        <v>46.66</v>
      </c>
      <c r="G3474" s="34">
        <v>119.76</v>
      </c>
      <c r="H3474" s="34">
        <v>32.520000000000003</v>
      </c>
    </row>
    <row r="3475" spans="1:8" x14ac:dyDescent="0.35">
      <c r="A3475" s="8" t="s">
        <v>18</v>
      </c>
      <c r="B3475" s="33">
        <v>2019</v>
      </c>
      <c r="C3475" s="8" t="s">
        <v>22</v>
      </c>
      <c r="D3475" s="33">
        <v>46493.84</v>
      </c>
      <c r="E3475" s="34">
        <v>53600.3</v>
      </c>
      <c r="F3475" s="34">
        <v>176.13</v>
      </c>
      <c r="G3475" s="34">
        <v>1399.97</v>
      </c>
      <c r="H3475" s="34">
        <v>47.36</v>
      </c>
    </row>
    <row r="3476" spans="1:8" x14ac:dyDescent="0.35">
      <c r="A3476" s="8" t="s">
        <v>10</v>
      </c>
      <c r="B3476" s="33">
        <v>2020</v>
      </c>
      <c r="C3476" s="8" t="s">
        <v>15</v>
      </c>
      <c r="D3476" s="33">
        <v>35244.32</v>
      </c>
      <c r="E3476" s="34">
        <v>39067.47</v>
      </c>
      <c r="F3476" s="34">
        <v>30.67</v>
      </c>
      <c r="G3476" s="34">
        <v>1330.07</v>
      </c>
      <c r="H3476" s="34">
        <v>61.65</v>
      </c>
    </row>
    <row r="3477" spans="1:8" x14ac:dyDescent="0.35">
      <c r="A3477" s="8" t="s">
        <v>35</v>
      </c>
      <c r="B3477" s="33">
        <v>2020</v>
      </c>
      <c r="C3477" s="8" t="s">
        <v>20</v>
      </c>
      <c r="D3477" s="33">
        <v>29258.29</v>
      </c>
      <c r="E3477" s="34">
        <v>26546.09</v>
      </c>
      <c r="F3477" s="34">
        <v>158.11000000000001</v>
      </c>
      <c r="G3477" s="34">
        <v>609.53</v>
      </c>
      <c r="H3477" s="34">
        <v>43.02</v>
      </c>
    </row>
    <row r="3478" spans="1:8" x14ac:dyDescent="0.35">
      <c r="A3478" s="8" t="s">
        <v>21</v>
      </c>
      <c r="B3478" s="33">
        <v>2023</v>
      </c>
      <c r="C3478" s="8" t="s">
        <v>11</v>
      </c>
      <c r="D3478" s="33">
        <v>24001.75</v>
      </c>
      <c r="E3478" s="34">
        <v>24944.99</v>
      </c>
      <c r="F3478" s="34">
        <v>73.739999999999995</v>
      </c>
      <c r="G3478" s="34">
        <v>857.66</v>
      </c>
      <c r="H3478" s="34">
        <v>47.13</v>
      </c>
    </row>
    <row r="3479" spans="1:8" x14ac:dyDescent="0.35">
      <c r="A3479" s="8" t="s">
        <v>23</v>
      </c>
      <c r="B3479" s="33">
        <v>2019</v>
      </c>
      <c r="C3479" s="8" t="s">
        <v>25</v>
      </c>
      <c r="D3479" s="33">
        <v>18087.87</v>
      </c>
      <c r="E3479" s="34">
        <v>19442.240000000002</v>
      </c>
      <c r="F3479" s="34">
        <v>34.880000000000003</v>
      </c>
      <c r="G3479" s="34">
        <v>671.27</v>
      </c>
      <c r="H3479" s="34">
        <v>43.23</v>
      </c>
    </row>
    <row r="3480" spans="1:8" x14ac:dyDescent="0.35">
      <c r="A3480" s="8" t="s">
        <v>14</v>
      </c>
      <c r="B3480" s="33">
        <v>2023</v>
      </c>
      <c r="C3480" s="8" t="s">
        <v>22</v>
      </c>
      <c r="D3480" s="33">
        <v>42441.31</v>
      </c>
      <c r="E3480" s="34">
        <v>45200.44</v>
      </c>
      <c r="F3480" s="34">
        <v>77.05</v>
      </c>
      <c r="G3480" s="34">
        <v>201.51</v>
      </c>
      <c r="H3480" s="34">
        <v>53.12</v>
      </c>
    </row>
    <row r="3481" spans="1:8" x14ac:dyDescent="0.35">
      <c r="A3481" s="8" t="s">
        <v>10</v>
      </c>
      <c r="B3481" s="33">
        <v>2024</v>
      </c>
      <c r="C3481" s="8" t="s">
        <v>15</v>
      </c>
      <c r="D3481" s="33">
        <v>10968.83</v>
      </c>
      <c r="E3481" s="34">
        <v>12751.88</v>
      </c>
      <c r="F3481" s="34">
        <v>186.86</v>
      </c>
      <c r="G3481" s="34">
        <v>62.95</v>
      </c>
      <c r="H3481" s="34">
        <v>69.84</v>
      </c>
    </row>
    <row r="3482" spans="1:8" x14ac:dyDescent="0.35">
      <c r="A3482" s="8" t="s">
        <v>26</v>
      </c>
      <c r="B3482" s="33">
        <v>2018</v>
      </c>
      <c r="C3482" s="8" t="s">
        <v>22</v>
      </c>
      <c r="D3482" s="33">
        <v>15120.72</v>
      </c>
      <c r="E3482" s="34">
        <v>17927.240000000002</v>
      </c>
      <c r="F3482" s="34">
        <v>144.96</v>
      </c>
      <c r="G3482" s="34">
        <v>557.85</v>
      </c>
      <c r="H3482" s="34">
        <v>42.18</v>
      </c>
    </row>
    <row r="3483" spans="1:8" x14ac:dyDescent="0.35">
      <c r="A3483" s="8" t="s">
        <v>12</v>
      </c>
      <c r="B3483" s="33">
        <v>2023</v>
      </c>
      <c r="C3483" s="8" t="s">
        <v>11</v>
      </c>
      <c r="D3483" s="33">
        <v>41325.75</v>
      </c>
      <c r="E3483" s="34">
        <v>46510.43</v>
      </c>
      <c r="F3483" s="34">
        <v>137.47999999999999</v>
      </c>
      <c r="G3483" s="34">
        <v>1331.94</v>
      </c>
      <c r="H3483" s="34">
        <v>53.83</v>
      </c>
    </row>
    <row r="3484" spans="1:8" x14ac:dyDescent="0.35">
      <c r="A3484" s="8" t="s">
        <v>26</v>
      </c>
      <c r="B3484" s="33">
        <v>2024</v>
      </c>
      <c r="C3484" s="8" t="s">
        <v>11</v>
      </c>
      <c r="D3484" s="33">
        <v>32131.15</v>
      </c>
      <c r="E3484" s="34">
        <v>26414.69</v>
      </c>
      <c r="F3484" s="34">
        <v>171</v>
      </c>
      <c r="G3484" s="34">
        <v>841.62</v>
      </c>
      <c r="H3484" s="34">
        <v>30.67</v>
      </c>
    </row>
    <row r="3485" spans="1:8" x14ac:dyDescent="0.35">
      <c r="A3485" s="8" t="s">
        <v>12</v>
      </c>
      <c r="B3485" s="33">
        <v>2018</v>
      </c>
      <c r="C3485" s="8" t="s">
        <v>20</v>
      </c>
      <c r="D3485" s="33">
        <v>7027.51</v>
      </c>
      <c r="E3485" s="34">
        <v>6827.82</v>
      </c>
      <c r="F3485" s="34">
        <v>193.88</v>
      </c>
      <c r="G3485" s="34">
        <v>176.04</v>
      </c>
      <c r="H3485" s="34">
        <v>34.86</v>
      </c>
    </row>
    <row r="3486" spans="1:8" x14ac:dyDescent="0.35">
      <c r="A3486" s="8" t="s">
        <v>29</v>
      </c>
      <c r="B3486" s="33">
        <v>2022</v>
      </c>
      <c r="C3486" s="8" t="s">
        <v>13</v>
      </c>
      <c r="D3486" s="33">
        <v>17552.919999999998</v>
      </c>
      <c r="E3486" s="34">
        <v>18078.2</v>
      </c>
      <c r="F3486" s="34">
        <v>29.92</v>
      </c>
      <c r="G3486" s="34">
        <v>918.87</v>
      </c>
      <c r="H3486" s="34">
        <v>40.64</v>
      </c>
    </row>
    <row r="3487" spans="1:8" x14ac:dyDescent="0.35">
      <c r="A3487" s="8" t="s">
        <v>8</v>
      </c>
      <c r="B3487" s="33">
        <v>2024</v>
      </c>
      <c r="C3487" s="8" t="s">
        <v>11</v>
      </c>
      <c r="D3487" s="33">
        <v>40280.78</v>
      </c>
      <c r="E3487" s="34">
        <v>44555.83</v>
      </c>
      <c r="F3487" s="34">
        <v>91.29</v>
      </c>
      <c r="G3487" s="34">
        <v>631.94000000000005</v>
      </c>
      <c r="H3487" s="34">
        <v>36.47</v>
      </c>
    </row>
    <row r="3488" spans="1:8" x14ac:dyDescent="0.35">
      <c r="A3488" s="8" t="s">
        <v>28</v>
      </c>
      <c r="B3488" s="33">
        <v>2024</v>
      </c>
      <c r="C3488" s="8" t="s">
        <v>11</v>
      </c>
      <c r="D3488" s="33">
        <v>39430.11</v>
      </c>
      <c r="E3488" s="34">
        <v>33967.67</v>
      </c>
      <c r="F3488" s="34">
        <v>195.56</v>
      </c>
      <c r="G3488" s="34">
        <v>1238.3800000000001</v>
      </c>
      <c r="H3488" s="34">
        <v>51.91</v>
      </c>
    </row>
    <row r="3489" spans="1:8" x14ac:dyDescent="0.35">
      <c r="A3489" s="8" t="s">
        <v>10</v>
      </c>
      <c r="B3489" s="33">
        <v>2022</v>
      </c>
      <c r="C3489" s="8" t="s">
        <v>15</v>
      </c>
      <c r="D3489" s="33">
        <v>6814.9</v>
      </c>
      <c r="E3489" s="34">
        <v>5714.47</v>
      </c>
      <c r="F3489" s="34">
        <v>155.41</v>
      </c>
      <c r="G3489" s="34">
        <v>175.92</v>
      </c>
      <c r="H3489" s="34">
        <v>61.03</v>
      </c>
    </row>
    <row r="3490" spans="1:8" x14ac:dyDescent="0.35">
      <c r="A3490" s="8" t="s">
        <v>32</v>
      </c>
      <c r="B3490" s="33">
        <v>2022</v>
      </c>
      <c r="C3490" s="8" t="s">
        <v>19</v>
      </c>
      <c r="D3490" s="33">
        <v>41155.07</v>
      </c>
      <c r="E3490" s="34">
        <v>36779.53</v>
      </c>
      <c r="F3490" s="34">
        <v>167.03</v>
      </c>
      <c r="G3490" s="34">
        <v>218.12</v>
      </c>
      <c r="H3490" s="34">
        <v>43.33</v>
      </c>
    </row>
    <row r="3491" spans="1:8" x14ac:dyDescent="0.35">
      <c r="A3491" s="8" t="s">
        <v>12</v>
      </c>
      <c r="B3491" s="33">
        <v>2021</v>
      </c>
      <c r="C3491" s="8" t="s">
        <v>11</v>
      </c>
      <c r="D3491" s="33">
        <v>13820.66</v>
      </c>
      <c r="E3491" s="34">
        <v>13572.91</v>
      </c>
      <c r="F3491" s="34">
        <v>199.93</v>
      </c>
      <c r="G3491" s="34">
        <v>959.44</v>
      </c>
      <c r="H3491" s="34">
        <v>48.16</v>
      </c>
    </row>
    <row r="3492" spans="1:8" x14ac:dyDescent="0.35">
      <c r="A3492" s="8" t="s">
        <v>24</v>
      </c>
      <c r="B3492" s="33">
        <v>2022</v>
      </c>
      <c r="C3492" s="8" t="s">
        <v>19</v>
      </c>
      <c r="D3492" s="33">
        <v>37796.42</v>
      </c>
      <c r="E3492" s="34">
        <v>39306.879999999997</v>
      </c>
      <c r="F3492" s="34">
        <v>164.53</v>
      </c>
      <c r="G3492" s="34">
        <v>1122.28</v>
      </c>
      <c r="H3492" s="34">
        <v>31.53</v>
      </c>
    </row>
    <row r="3493" spans="1:8" x14ac:dyDescent="0.35">
      <c r="A3493" s="8" t="s">
        <v>10</v>
      </c>
      <c r="B3493" s="33">
        <v>2022</v>
      </c>
      <c r="C3493" s="8" t="s">
        <v>15</v>
      </c>
      <c r="D3493" s="33">
        <v>9380.4599999999991</v>
      </c>
      <c r="E3493" s="34">
        <v>10402.32</v>
      </c>
      <c r="F3493" s="34">
        <v>132.16</v>
      </c>
      <c r="G3493" s="34">
        <v>891.06</v>
      </c>
      <c r="H3493" s="34">
        <v>47.86</v>
      </c>
    </row>
    <row r="3494" spans="1:8" x14ac:dyDescent="0.35">
      <c r="A3494" s="8" t="s">
        <v>32</v>
      </c>
      <c r="B3494" s="33">
        <v>2020</v>
      </c>
      <c r="C3494" s="8" t="s">
        <v>15</v>
      </c>
      <c r="D3494" s="33">
        <v>4305.1099999999997</v>
      </c>
      <c r="E3494" s="34">
        <v>3922.57</v>
      </c>
      <c r="F3494" s="34">
        <v>80.739999999999995</v>
      </c>
      <c r="G3494" s="34">
        <v>1165.92</v>
      </c>
      <c r="H3494" s="34">
        <v>50.27</v>
      </c>
    </row>
    <row r="3495" spans="1:8" x14ac:dyDescent="0.35">
      <c r="A3495" s="8" t="s">
        <v>30</v>
      </c>
      <c r="B3495" s="33">
        <v>2020</v>
      </c>
      <c r="C3495" s="8" t="s">
        <v>19</v>
      </c>
      <c r="D3495" s="33">
        <v>43358.51</v>
      </c>
      <c r="E3495" s="34">
        <v>40559.910000000003</v>
      </c>
      <c r="F3495" s="34">
        <v>146.74</v>
      </c>
      <c r="G3495" s="34">
        <v>320.44</v>
      </c>
      <c r="H3495" s="34">
        <v>51.33</v>
      </c>
    </row>
    <row r="3496" spans="1:8" x14ac:dyDescent="0.35">
      <c r="A3496" s="8" t="s">
        <v>8</v>
      </c>
      <c r="B3496" s="33">
        <v>2024</v>
      </c>
      <c r="C3496" s="8" t="s">
        <v>9</v>
      </c>
      <c r="D3496" s="33">
        <v>33383.46</v>
      </c>
      <c r="E3496" s="34">
        <v>31641.85</v>
      </c>
      <c r="F3496" s="34">
        <v>179.15</v>
      </c>
      <c r="G3496" s="34">
        <v>700.52</v>
      </c>
      <c r="H3496" s="34">
        <v>42.09</v>
      </c>
    </row>
    <row r="3497" spans="1:8" x14ac:dyDescent="0.35">
      <c r="A3497" s="8" t="s">
        <v>28</v>
      </c>
      <c r="B3497" s="33">
        <v>2023</v>
      </c>
      <c r="C3497" s="8" t="s">
        <v>13</v>
      </c>
      <c r="D3497" s="33">
        <v>11076.21</v>
      </c>
      <c r="E3497" s="34">
        <v>9468.17</v>
      </c>
      <c r="F3497" s="34">
        <v>23.69</v>
      </c>
      <c r="G3497" s="34">
        <v>847.22</v>
      </c>
      <c r="H3497" s="34">
        <v>55.89</v>
      </c>
    </row>
    <row r="3498" spans="1:8" x14ac:dyDescent="0.35">
      <c r="A3498" s="8" t="s">
        <v>30</v>
      </c>
      <c r="B3498" s="33">
        <v>2022</v>
      </c>
      <c r="C3498" s="8" t="s">
        <v>11</v>
      </c>
      <c r="D3498" s="33">
        <v>35453.199999999997</v>
      </c>
      <c r="E3498" s="34">
        <v>29871.31</v>
      </c>
      <c r="F3498" s="34">
        <v>120.72</v>
      </c>
      <c r="G3498" s="34">
        <v>162.58000000000001</v>
      </c>
      <c r="H3498" s="34">
        <v>62.82</v>
      </c>
    </row>
    <row r="3499" spans="1:8" x14ac:dyDescent="0.35">
      <c r="A3499" s="8" t="s">
        <v>16</v>
      </c>
      <c r="B3499" s="33">
        <v>2021</v>
      </c>
      <c r="C3499" s="8" t="s">
        <v>22</v>
      </c>
      <c r="D3499" s="33">
        <v>13457.47</v>
      </c>
      <c r="E3499" s="34">
        <v>13475.25</v>
      </c>
      <c r="F3499" s="34">
        <v>90.53</v>
      </c>
      <c r="G3499" s="34">
        <v>633.97</v>
      </c>
      <c r="H3499" s="34">
        <v>44.35</v>
      </c>
    </row>
    <row r="3500" spans="1:8" x14ac:dyDescent="0.35">
      <c r="A3500" s="8" t="s">
        <v>32</v>
      </c>
      <c r="B3500" s="33">
        <v>2020</v>
      </c>
      <c r="C3500" s="8" t="s">
        <v>19</v>
      </c>
      <c r="D3500" s="33">
        <v>19988.52</v>
      </c>
      <c r="E3500" s="34">
        <v>22368.34</v>
      </c>
      <c r="F3500" s="34">
        <v>95.72</v>
      </c>
      <c r="G3500" s="34">
        <v>111.11</v>
      </c>
      <c r="H3500" s="34">
        <v>62.39</v>
      </c>
    </row>
    <row r="3501" spans="1:8" x14ac:dyDescent="0.35">
      <c r="A3501" s="8" t="s">
        <v>35</v>
      </c>
      <c r="B3501" s="33">
        <v>2020</v>
      </c>
      <c r="C3501" s="8" t="s">
        <v>25</v>
      </c>
      <c r="D3501" s="33">
        <v>44207.99</v>
      </c>
      <c r="E3501" s="34">
        <v>36016.43</v>
      </c>
      <c r="F3501" s="34">
        <v>101.07</v>
      </c>
      <c r="G3501" s="34">
        <v>1388.28</v>
      </c>
      <c r="H3501" s="34">
        <v>45.53</v>
      </c>
    </row>
    <row r="3502" spans="1:8" x14ac:dyDescent="0.35">
      <c r="A3502" s="8" t="s">
        <v>32</v>
      </c>
      <c r="B3502" s="33">
        <v>2022</v>
      </c>
      <c r="C3502" s="8" t="s">
        <v>25</v>
      </c>
      <c r="D3502" s="33">
        <v>41808.81</v>
      </c>
      <c r="E3502" s="34">
        <v>42236.58</v>
      </c>
      <c r="F3502" s="34">
        <v>67.75</v>
      </c>
      <c r="G3502" s="34">
        <v>655.29</v>
      </c>
      <c r="H3502" s="34">
        <v>45.16</v>
      </c>
    </row>
    <row r="3503" spans="1:8" x14ac:dyDescent="0.35">
      <c r="A3503" s="8" t="s">
        <v>33</v>
      </c>
      <c r="B3503" s="33">
        <v>2023</v>
      </c>
      <c r="C3503" s="8" t="s">
        <v>25</v>
      </c>
      <c r="D3503" s="33">
        <v>23698.47</v>
      </c>
      <c r="E3503" s="34">
        <v>26035.42</v>
      </c>
      <c r="F3503" s="34">
        <v>135.44999999999999</v>
      </c>
      <c r="G3503" s="34">
        <v>424.67</v>
      </c>
      <c r="H3503" s="34">
        <v>50.69</v>
      </c>
    </row>
    <row r="3504" spans="1:8" x14ac:dyDescent="0.35">
      <c r="A3504" s="8" t="s">
        <v>31</v>
      </c>
      <c r="B3504" s="33">
        <v>2024</v>
      </c>
      <c r="C3504" s="8" t="s">
        <v>20</v>
      </c>
      <c r="D3504" s="33">
        <v>13083.38</v>
      </c>
      <c r="E3504" s="34">
        <v>13486.47</v>
      </c>
      <c r="F3504" s="34">
        <v>83.71</v>
      </c>
      <c r="G3504" s="34">
        <v>96.73</v>
      </c>
      <c r="H3504" s="34">
        <v>56.13</v>
      </c>
    </row>
    <row r="3505" spans="1:8" x14ac:dyDescent="0.35">
      <c r="A3505" s="8" t="s">
        <v>12</v>
      </c>
      <c r="B3505" s="33">
        <v>2021</v>
      </c>
      <c r="C3505" s="8" t="s">
        <v>15</v>
      </c>
      <c r="D3505" s="33">
        <v>28760.63</v>
      </c>
      <c r="E3505" s="34">
        <v>23062.880000000001</v>
      </c>
      <c r="F3505" s="34">
        <v>158.32</v>
      </c>
      <c r="G3505" s="34">
        <v>427.03</v>
      </c>
      <c r="H3505" s="34">
        <v>31.41</v>
      </c>
    </row>
    <row r="3506" spans="1:8" x14ac:dyDescent="0.35">
      <c r="A3506" s="8" t="s">
        <v>23</v>
      </c>
      <c r="B3506" s="33">
        <v>2022</v>
      </c>
      <c r="C3506" s="8" t="s">
        <v>20</v>
      </c>
      <c r="D3506" s="33">
        <v>6212.78</v>
      </c>
      <c r="E3506" s="34">
        <v>6174.84</v>
      </c>
      <c r="F3506" s="34">
        <v>178.86</v>
      </c>
      <c r="G3506" s="34">
        <v>1001.38</v>
      </c>
      <c r="H3506" s="34">
        <v>40.75</v>
      </c>
    </row>
    <row r="3507" spans="1:8" x14ac:dyDescent="0.35">
      <c r="A3507" s="8" t="s">
        <v>34</v>
      </c>
      <c r="B3507" s="33">
        <v>2020</v>
      </c>
      <c r="C3507" s="8" t="s">
        <v>20</v>
      </c>
      <c r="D3507" s="33">
        <v>39039.85</v>
      </c>
      <c r="E3507" s="34">
        <v>33362.620000000003</v>
      </c>
      <c r="F3507" s="34">
        <v>123.73</v>
      </c>
      <c r="G3507" s="34">
        <v>1044.3499999999999</v>
      </c>
      <c r="H3507" s="34">
        <v>58.72</v>
      </c>
    </row>
    <row r="3508" spans="1:8" x14ac:dyDescent="0.35">
      <c r="A3508" s="8" t="s">
        <v>30</v>
      </c>
      <c r="B3508" s="33">
        <v>2018</v>
      </c>
      <c r="C3508" s="8" t="s">
        <v>9</v>
      </c>
      <c r="D3508" s="33">
        <v>18969.11</v>
      </c>
      <c r="E3508" s="34">
        <v>15680.79</v>
      </c>
      <c r="F3508" s="34">
        <v>53.34</v>
      </c>
      <c r="G3508" s="34">
        <v>1132.33</v>
      </c>
      <c r="H3508" s="34">
        <v>65.95</v>
      </c>
    </row>
    <row r="3509" spans="1:8" x14ac:dyDescent="0.35">
      <c r="A3509" s="8" t="s">
        <v>14</v>
      </c>
      <c r="B3509" s="33">
        <v>2020</v>
      </c>
      <c r="C3509" s="8" t="s">
        <v>15</v>
      </c>
      <c r="D3509" s="33">
        <v>38395.449999999997</v>
      </c>
      <c r="E3509" s="34">
        <v>33656.74</v>
      </c>
      <c r="F3509" s="34">
        <v>73.040000000000006</v>
      </c>
      <c r="G3509" s="34">
        <v>541.42999999999995</v>
      </c>
      <c r="H3509" s="34">
        <v>46.38</v>
      </c>
    </row>
    <row r="3510" spans="1:8" x14ac:dyDescent="0.35">
      <c r="A3510" s="8" t="s">
        <v>8</v>
      </c>
      <c r="B3510" s="33">
        <v>2023</v>
      </c>
      <c r="C3510" s="8" t="s">
        <v>22</v>
      </c>
      <c r="D3510" s="33">
        <v>34163.29</v>
      </c>
      <c r="E3510" s="34">
        <v>40069.69</v>
      </c>
      <c r="F3510" s="34">
        <v>91.17</v>
      </c>
      <c r="G3510" s="34">
        <v>635.01</v>
      </c>
      <c r="H3510" s="34">
        <v>56.12</v>
      </c>
    </row>
    <row r="3511" spans="1:8" x14ac:dyDescent="0.35">
      <c r="A3511" s="8" t="s">
        <v>24</v>
      </c>
      <c r="B3511" s="33">
        <v>2024</v>
      </c>
      <c r="C3511" s="8" t="s">
        <v>9</v>
      </c>
      <c r="D3511" s="33">
        <v>10616.72</v>
      </c>
      <c r="E3511" s="34">
        <v>12150.96</v>
      </c>
      <c r="F3511" s="34">
        <v>149.33000000000001</v>
      </c>
      <c r="G3511" s="34">
        <v>1263.27</v>
      </c>
      <c r="H3511" s="34">
        <v>54.82</v>
      </c>
    </row>
    <row r="3512" spans="1:8" x14ac:dyDescent="0.35">
      <c r="A3512" s="8" t="s">
        <v>18</v>
      </c>
      <c r="B3512" s="33">
        <v>2018</v>
      </c>
      <c r="C3512" s="8" t="s">
        <v>13</v>
      </c>
      <c r="D3512" s="33">
        <v>16670.87</v>
      </c>
      <c r="E3512" s="34">
        <v>15213.54</v>
      </c>
      <c r="F3512" s="34">
        <v>41.88</v>
      </c>
      <c r="G3512" s="34">
        <v>293.10000000000002</v>
      </c>
      <c r="H3512" s="34">
        <v>51.96</v>
      </c>
    </row>
    <row r="3513" spans="1:8" x14ac:dyDescent="0.35">
      <c r="A3513" s="8" t="s">
        <v>29</v>
      </c>
      <c r="B3513" s="33">
        <v>2020</v>
      </c>
      <c r="C3513" s="8" t="s">
        <v>20</v>
      </c>
      <c r="D3513" s="33">
        <v>37779.06</v>
      </c>
      <c r="E3513" s="34">
        <v>38537.1</v>
      </c>
      <c r="F3513" s="34">
        <v>115.99</v>
      </c>
      <c r="G3513" s="34">
        <v>713.79</v>
      </c>
      <c r="H3513" s="34">
        <v>50.87</v>
      </c>
    </row>
    <row r="3514" spans="1:8" x14ac:dyDescent="0.35">
      <c r="A3514" s="8" t="s">
        <v>29</v>
      </c>
      <c r="B3514" s="33">
        <v>2023</v>
      </c>
      <c r="C3514" s="8" t="s">
        <v>22</v>
      </c>
      <c r="D3514" s="33">
        <v>43452.84</v>
      </c>
      <c r="E3514" s="34">
        <v>46978.35</v>
      </c>
      <c r="F3514" s="34">
        <v>169.27</v>
      </c>
      <c r="G3514" s="34">
        <v>1297.9100000000001</v>
      </c>
      <c r="H3514" s="34">
        <v>53.51</v>
      </c>
    </row>
    <row r="3515" spans="1:8" x14ac:dyDescent="0.35">
      <c r="A3515" s="8" t="s">
        <v>18</v>
      </c>
      <c r="B3515" s="33">
        <v>2019</v>
      </c>
      <c r="C3515" s="8" t="s">
        <v>13</v>
      </c>
      <c r="D3515" s="33">
        <v>11818.08</v>
      </c>
      <c r="E3515" s="34">
        <v>12573.23</v>
      </c>
      <c r="F3515" s="34">
        <v>53.13</v>
      </c>
      <c r="G3515" s="34">
        <v>1346.06</v>
      </c>
      <c r="H3515" s="34">
        <v>37.090000000000003</v>
      </c>
    </row>
    <row r="3516" spans="1:8" x14ac:dyDescent="0.35">
      <c r="A3516" s="8" t="s">
        <v>34</v>
      </c>
      <c r="B3516" s="33">
        <v>2021</v>
      </c>
      <c r="C3516" s="8" t="s">
        <v>20</v>
      </c>
      <c r="D3516" s="33">
        <v>37858.620000000003</v>
      </c>
      <c r="E3516" s="34">
        <v>42367.34</v>
      </c>
      <c r="F3516" s="34">
        <v>78.400000000000006</v>
      </c>
      <c r="G3516" s="34">
        <v>873.33</v>
      </c>
      <c r="H3516" s="34">
        <v>64.33</v>
      </c>
    </row>
    <row r="3517" spans="1:8" x14ac:dyDescent="0.35">
      <c r="A3517" s="8" t="s">
        <v>26</v>
      </c>
      <c r="B3517" s="33">
        <v>2019</v>
      </c>
      <c r="C3517" s="8" t="s">
        <v>25</v>
      </c>
      <c r="D3517" s="33">
        <v>24684.76</v>
      </c>
      <c r="E3517" s="34">
        <v>29436.85</v>
      </c>
      <c r="F3517" s="34">
        <v>96.73</v>
      </c>
      <c r="G3517" s="34">
        <v>275.13</v>
      </c>
      <c r="H3517" s="34">
        <v>37.32</v>
      </c>
    </row>
    <row r="3518" spans="1:8" x14ac:dyDescent="0.35">
      <c r="A3518" s="8" t="s">
        <v>14</v>
      </c>
      <c r="B3518" s="33">
        <v>2023</v>
      </c>
      <c r="C3518" s="8" t="s">
        <v>20</v>
      </c>
      <c r="D3518" s="33">
        <v>18789.68</v>
      </c>
      <c r="E3518" s="34">
        <v>19530.43</v>
      </c>
      <c r="F3518" s="34">
        <v>86.12</v>
      </c>
      <c r="G3518" s="34">
        <v>53.04</v>
      </c>
      <c r="H3518" s="34">
        <v>66.459999999999994</v>
      </c>
    </row>
    <row r="3519" spans="1:8" x14ac:dyDescent="0.35">
      <c r="A3519" s="8" t="s">
        <v>14</v>
      </c>
      <c r="B3519" s="33">
        <v>2021</v>
      </c>
      <c r="C3519" s="8" t="s">
        <v>22</v>
      </c>
      <c r="D3519" s="33">
        <v>36882.589999999997</v>
      </c>
      <c r="E3519" s="34">
        <v>38144.019999999997</v>
      </c>
      <c r="F3519" s="34">
        <v>153.66999999999999</v>
      </c>
      <c r="G3519" s="34">
        <v>1006.64</v>
      </c>
      <c r="H3519" s="34">
        <v>69.72</v>
      </c>
    </row>
    <row r="3520" spans="1:8" x14ac:dyDescent="0.35">
      <c r="A3520" s="8" t="s">
        <v>10</v>
      </c>
      <c r="B3520" s="33">
        <v>2020</v>
      </c>
      <c r="C3520" s="8" t="s">
        <v>19</v>
      </c>
      <c r="D3520" s="33">
        <v>6085.28</v>
      </c>
      <c r="E3520" s="34">
        <v>5685.71</v>
      </c>
      <c r="F3520" s="34">
        <v>95.93</v>
      </c>
      <c r="G3520" s="34">
        <v>219.51</v>
      </c>
      <c r="H3520" s="34">
        <v>58.97</v>
      </c>
    </row>
    <row r="3521" spans="1:8" x14ac:dyDescent="0.35">
      <c r="A3521" s="8" t="s">
        <v>18</v>
      </c>
      <c r="B3521" s="33">
        <v>2021</v>
      </c>
      <c r="C3521" s="8" t="s">
        <v>20</v>
      </c>
      <c r="D3521" s="33">
        <v>29603.919999999998</v>
      </c>
      <c r="E3521" s="34">
        <v>30482.84</v>
      </c>
      <c r="F3521" s="34">
        <v>146.65</v>
      </c>
      <c r="G3521" s="34">
        <v>684.44</v>
      </c>
      <c r="H3521" s="34">
        <v>64.36</v>
      </c>
    </row>
    <row r="3522" spans="1:8" x14ac:dyDescent="0.35">
      <c r="A3522" s="8" t="s">
        <v>8</v>
      </c>
      <c r="B3522" s="33">
        <v>2023</v>
      </c>
      <c r="C3522" s="8" t="s">
        <v>19</v>
      </c>
      <c r="D3522" s="33">
        <v>27759.88</v>
      </c>
      <c r="E3522" s="34">
        <v>31262.21</v>
      </c>
      <c r="F3522" s="34">
        <v>36.5</v>
      </c>
      <c r="G3522" s="34">
        <v>86.32</v>
      </c>
      <c r="H3522" s="34">
        <v>64.27</v>
      </c>
    </row>
    <row r="3523" spans="1:8" x14ac:dyDescent="0.35">
      <c r="A3523" s="8" t="s">
        <v>24</v>
      </c>
      <c r="B3523" s="33">
        <v>2022</v>
      </c>
      <c r="C3523" s="8" t="s">
        <v>19</v>
      </c>
      <c r="D3523" s="33">
        <v>27413.78</v>
      </c>
      <c r="E3523" s="34">
        <v>31419.33</v>
      </c>
      <c r="F3523" s="34">
        <v>195.72</v>
      </c>
      <c r="G3523" s="34">
        <v>211.42</v>
      </c>
      <c r="H3523" s="34">
        <v>69.430000000000007</v>
      </c>
    </row>
    <row r="3524" spans="1:8" x14ac:dyDescent="0.35">
      <c r="A3524" s="8" t="s">
        <v>32</v>
      </c>
      <c r="B3524" s="33">
        <v>2018</v>
      </c>
      <c r="C3524" s="8" t="s">
        <v>11</v>
      </c>
      <c r="D3524" s="33">
        <v>7051.79</v>
      </c>
      <c r="E3524" s="34">
        <v>8068.39</v>
      </c>
      <c r="F3524" s="34">
        <v>172.93</v>
      </c>
      <c r="G3524" s="34">
        <v>810.83</v>
      </c>
      <c r="H3524" s="34">
        <v>57.06</v>
      </c>
    </row>
    <row r="3525" spans="1:8" x14ac:dyDescent="0.35">
      <c r="A3525" s="8" t="s">
        <v>30</v>
      </c>
      <c r="B3525" s="33">
        <v>2020</v>
      </c>
      <c r="C3525" s="8" t="s">
        <v>13</v>
      </c>
      <c r="D3525" s="33">
        <v>10435.280000000001</v>
      </c>
      <c r="E3525" s="34">
        <v>11697.07</v>
      </c>
      <c r="F3525" s="34">
        <v>184</v>
      </c>
      <c r="G3525" s="34">
        <v>1253.49</v>
      </c>
      <c r="H3525" s="34">
        <v>50.95</v>
      </c>
    </row>
    <row r="3526" spans="1:8" x14ac:dyDescent="0.35">
      <c r="A3526" s="8" t="s">
        <v>18</v>
      </c>
      <c r="B3526" s="33">
        <v>2023</v>
      </c>
      <c r="C3526" s="8" t="s">
        <v>11</v>
      </c>
      <c r="D3526" s="33">
        <v>41999.88</v>
      </c>
      <c r="E3526" s="34">
        <v>35491.64</v>
      </c>
      <c r="F3526" s="34">
        <v>21.29</v>
      </c>
      <c r="G3526" s="34">
        <v>625.16</v>
      </c>
      <c r="H3526" s="34">
        <v>54.64</v>
      </c>
    </row>
    <row r="3527" spans="1:8" x14ac:dyDescent="0.35">
      <c r="A3527" s="8" t="s">
        <v>8</v>
      </c>
      <c r="B3527" s="33">
        <v>2024</v>
      </c>
      <c r="C3527" s="8" t="s">
        <v>20</v>
      </c>
      <c r="D3527" s="33">
        <v>49903.519999999997</v>
      </c>
      <c r="E3527" s="34">
        <v>44884.59</v>
      </c>
      <c r="F3527" s="34">
        <v>129.94999999999999</v>
      </c>
      <c r="G3527" s="34">
        <v>64.36</v>
      </c>
      <c r="H3527" s="34">
        <v>40.590000000000003</v>
      </c>
    </row>
    <row r="3528" spans="1:8" x14ac:dyDescent="0.35">
      <c r="A3528" s="8" t="s">
        <v>14</v>
      </c>
      <c r="B3528" s="33">
        <v>2024</v>
      </c>
      <c r="C3528" s="8" t="s">
        <v>15</v>
      </c>
      <c r="D3528" s="33">
        <v>15469.35</v>
      </c>
      <c r="E3528" s="34">
        <v>17461.830000000002</v>
      </c>
      <c r="F3528" s="34">
        <v>179.3</v>
      </c>
      <c r="G3528" s="34">
        <v>1024.33</v>
      </c>
      <c r="H3528" s="34">
        <v>62.56</v>
      </c>
    </row>
    <row r="3529" spans="1:8" x14ac:dyDescent="0.35">
      <c r="A3529" s="8" t="s">
        <v>14</v>
      </c>
      <c r="B3529" s="33">
        <v>2018</v>
      </c>
      <c r="C3529" s="8" t="s">
        <v>22</v>
      </c>
      <c r="D3529" s="33">
        <v>23873.09</v>
      </c>
      <c r="E3529" s="34">
        <v>27038.639999999999</v>
      </c>
      <c r="F3529" s="34">
        <v>152.80000000000001</v>
      </c>
      <c r="G3529" s="34">
        <v>93.06</v>
      </c>
      <c r="H3529" s="34">
        <v>34.630000000000003</v>
      </c>
    </row>
    <row r="3530" spans="1:8" x14ac:dyDescent="0.35">
      <c r="A3530" s="8" t="s">
        <v>31</v>
      </c>
      <c r="B3530" s="33">
        <v>2024</v>
      </c>
      <c r="C3530" s="8" t="s">
        <v>25</v>
      </c>
      <c r="D3530" s="33">
        <v>8418.73</v>
      </c>
      <c r="E3530" s="34">
        <v>7673.55</v>
      </c>
      <c r="F3530" s="34">
        <v>120.96</v>
      </c>
      <c r="G3530" s="34">
        <v>340.94</v>
      </c>
      <c r="H3530" s="34">
        <v>55.71</v>
      </c>
    </row>
    <row r="3531" spans="1:8" x14ac:dyDescent="0.35">
      <c r="A3531" s="8" t="s">
        <v>29</v>
      </c>
      <c r="B3531" s="33">
        <v>2021</v>
      </c>
      <c r="C3531" s="8" t="s">
        <v>11</v>
      </c>
      <c r="D3531" s="33">
        <v>44857.26</v>
      </c>
      <c r="E3531" s="34">
        <v>37550.959999999999</v>
      </c>
      <c r="F3531" s="34">
        <v>85.57</v>
      </c>
      <c r="G3531" s="34">
        <v>973.35</v>
      </c>
      <c r="H3531" s="34">
        <v>55.41</v>
      </c>
    </row>
    <row r="3532" spans="1:8" x14ac:dyDescent="0.35">
      <c r="A3532" s="8" t="s">
        <v>26</v>
      </c>
      <c r="B3532" s="33">
        <v>2018</v>
      </c>
      <c r="C3532" s="8" t="s">
        <v>15</v>
      </c>
      <c r="D3532" s="33">
        <v>30422.62</v>
      </c>
      <c r="E3532" s="34">
        <v>28442.080000000002</v>
      </c>
      <c r="F3532" s="34">
        <v>186.42</v>
      </c>
      <c r="G3532" s="34">
        <v>169.12</v>
      </c>
      <c r="H3532" s="34">
        <v>60.43</v>
      </c>
    </row>
    <row r="3533" spans="1:8" x14ac:dyDescent="0.35">
      <c r="A3533" s="8" t="s">
        <v>21</v>
      </c>
      <c r="B3533" s="33">
        <v>2023</v>
      </c>
      <c r="C3533" s="8" t="s">
        <v>11</v>
      </c>
      <c r="D3533" s="33">
        <v>1765.31</v>
      </c>
      <c r="E3533" s="34">
        <v>1563.86</v>
      </c>
      <c r="F3533" s="34">
        <v>141.68</v>
      </c>
      <c r="G3533" s="34">
        <v>788.06</v>
      </c>
      <c r="H3533" s="34">
        <v>56.57</v>
      </c>
    </row>
    <row r="3534" spans="1:8" x14ac:dyDescent="0.35">
      <c r="A3534" s="8" t="s">
        <v>30</v>
      </c>
      <c r="B3534" s="33">
        <v>2020</v>
      </c>
      <c r="C3534" s="8" t="s">
        <v>11</v>
      </c>
      <c r="D3534" s="33">
        <v>45203.74</v>
      </c>
      <c r="E3534" s="34">
        <v>39651.230000000003</v>
      </c>
      <c r="F3534" s="34">
        <v>149.69</v>
      </c>
      <c r="G3534" s="34">
        <v>422.11</v>
      </c>
      <c r="H3534" s="34">
        <v>46.33</v>
      </c>
    </row>
    <row r="3535" spans="1:8" x14ac:dyDescent="0.35">
      <c r="A3535" s="8" t="s">
        <v>28</v>
      </c>
      <c r="B3535" s="33">
        <v>2019</v>
      </c>
      <c r="C3535" s="8" t="s">
        <v>9</v>
      </c>
      <c r="D3535" s="33">
        <v>20798.810000000001</v>
      </c>
      <c r="E3535" s="34">
        <v>17180.169999999998</v>
      </c>
      <c r="F3535" s="34">
        <v>113.03</v>
      </c>
      <c r="G3535" s="34">
        <v>609.22</v>
      </c>
      <c r="H3535" s="34">
        <v>49.32</v>
      </c>
    </row>
    <row r="3536" spans="1:8" x14ac:dyDescent="0.35">
      <c r="A3536" s="8" t="s">
        <v>24</v>
      </c>
      <c r="B3536" s="33">
        <v>2021</v>
      </c>
      <c r="C3536" s="8" t="s">
        <v>25</v>
      </c>
      <c r="D3536" s="33">
        <v>39791.06</v>
      </c>
      <c r="E3536" s="34">
        <v>37067.589999999997</v>
      </c>
      <c r="F3536" s="34">
        <v>91.58</v>
      </c>
      <c r="G3536" s="34">
        <v>853.22</v>
      </c>
      <c r="H3536" s="34">
        <v>36.25</v>
      </c>
    </row>
    <row r="3537" spans="1:8" x14ac:dyDescent="0.35">
      <c r="A3537" s="8" t="s">
        <v>8</v>
      </c>
      <c r="B3537" s="33">
        <v>2020</v>
      </c>
      <c r="C3537" s="8" t="s">
        <v>11</v>
      </c>
      <c r="D3537" s="33">
        <v>11978.28</v>
      </c>
      <c r="E3537" s="34">
        <v>11382.9</v>
      </c>
      <c r="F3537" s="34">
        <v>29.06</v>
      </c>
      <c r="G3537" s="34">
        <v>445.96</v>
      </c>
      <c r="H3537" s="34">
        <v>66.459999999999994</v>
      </c>
    </row>
    <row r="3538" spans="1:8" x14ac:dyDescent="0.35">
      <c r="A3538" s="8" t="s">
        <v>34</v>
      </c>
      <c r="B3538" s="33">
        <v>2020</v>
      </c>
      <c r="C3538" s="8" t="s">
        <v>9</v>
      </c>
      <c r="D3538" s="33">
        <v>44674.27</v>
      </c>
      <c r="E3538" s="34">
        <v>46816.54</v>
      </c>
      <c r="F3538" s="34">
        <v>127.61</v>
      </c>
      <c r="G3538" s="34">
        <v>604.13</v>
      </c>
      <c r="H3538" s="34">
        <v>52.48</v>
      </c>
    </row>
    <row r="3539" spans="1:8" x14ac:dyDescent="0.35">
      <c r="A3539" s="8" t="s">
        <v>35</v>
      </c>
      <c r="B3539" s="33">
        <v>2019</v>
      </c>
      <c r="C3539" s="8" t="s">
        <v>25</v>
      </c>
      <c r="D3539" s="33">
        <v>36208.68</v>
      </c>
      <c r="E3539" s="34">
        <v>36936.81</v>
      </c>
      <c r="F3539" s="34">
        <v>55.58</v>
      </c>
      <c r="G3539" s="34">
        <v>1091.48</v>
      </c>
      <c r="H3539" s="34">
        <v>37.89</v>
      </c>
    </row>
    <row r="3540" spans="1:8" x14ac:dyDescent="0.35">
      <c r="A3540" s="8" t="s">
        <v>10</v>
      </c>
      <c r="B3540" s="33">
        <v>2022</v>
      </c>
      <c r="C3540" s="8" t="s">
        <v>25</v>
      </c>
      <c r="D3540" s="33">
        <v>47546.87</v>
      </c>
      <c r="E3540" s="34">
        <v>48143.040000000001</v>
      </c>
      <c r="F3540" s="34">
        <v>146.6</v>
      </c>
      <c r="G3540" s="34">
        <v>796.35</v>
      </c>
      <c r="H3540" s="34">
        <v>33.619999999999997</v>
      </c>
    </row>
    <row r="3541" spans="1:8" x14ac:dyDescent="0.35">
      <c r="A3541" s="8" t="s">
        <v>23</v>
      </c>
      <c r="B3541" s="33">
        <v>2019</v>
      </c>
      <c r="C3541" s="8" t="s">
        <v>9</v>
      </c>
      <c r="D3541" s="33">
        <v>45557.57</v>
      </c>
      <c r="E3541" s="34">
        <v>50029.919999999998</v>
      </c>
      <c r="F3541" s="34">
        <v>155.41</v>
      </c>
      <c r="G3541" s="34">
        <v>11.71</v>
      </c>
      <c r="H3541" s="34">
        <v>58.18</v>
      </c>
    </row>
    <row r="3542" spans="1:8" x14ac:dyDescent="0.35">
      <c r="A3542" s="8" t="s">
        <v>30</v>
      </c>
      <c r="B3542" s="33">
        <v>2023</v>
      </c>
      <c r="C3542" s="8" t="s">
        <v>15</v>
      </c>
      <c r="D3542" s="33">
        <v>8699.67</v>
      </c>
      <c r="E3542" s="34">
        <v>8805.2900000000009</v>
      </c>
      <c r="F3542" s="34">
        <v>189.81</v>
      </c>
      <c r="G3542" s="34">
        <v>345.31</v>
      </c>
      <c r="H3542" s="34">
        <v>64.42</v>
      </c>
    </row>
    <row r="3543" spans="1:8" x14ac:dyDescent="0.35">
      <c r="A3543" s="8" t="s">
        <v>17</v>
      </c>
      <c r="B3543" s="33">
        <v>2024</v>
      </c>
      <c r="C3543" s="8" t="s">
        <v>22</v>
      </c>
      <c r="D3543" s="33">
        <v>13669.91</v>
      </c>
      <c r="E3543" s="34">
        <v>12235.48</v>
      </c>
      <c r="F3543" s="34">
        <v>46.99</v>
      </c>
      <c r="G3543" s="34">
        <v>478.99</v>
      </c>
      <c r="H3543" s="34">
        <v>36.68</v>
      </c>
    </row>
    <row r="3544" spans="1:8" x14ac:dyDescent="0.35">
      <c r="A3544" s="8" t="s">
        <v>29</v>
      </c>
      <c r="B3544" s="33">
        <v>2020</v>
      </c>
      <c r="C3544" s="8" t="s">
        <v>20</v>
      </c>
      <c r="D3544" s="33">
        <v>23369.68</v>
      </c>
      <c r="E3544" s="34">
        <v>26085.119999999999</v>
      </c>
      <c r="F3544" s="34">
        <v>153.69</v>
      </c>
      <c r="G3544" s="34">
        <v>1380.39</v>
      </c>
      <c r="H3544" s="34">
        <v>65.8</v>
      </c>
    </row>
    <row r="3545" spans="1:8" x14ac:dyDescent="0.35">
      <c r="A3545" s="8" t="s">
        <v>17</v>
      </c>
      <c r="B3545" s="33">
        <v>2024</v>
      </c>
      <c r="C3545" s="8" t="s">
        <v>11</v>
      </c>
      <c r="D3545" s="33">
        <v>47273.82</v>
      </c>
      <c r="E3545" s="34">
        <v>56132.73</v>
      </c>
      <c r="F3545" s="34">
        <v>158.63</v>
      </c>
      <c r="G3545" s="34">
        <v>692.1</v>
      </c>
      <c r="H3545" s="34">
        <v>49.21</v>
      </c>
    </row>
    <row r="3546" spans="1:8" x14ac:dyDescent="0.35">
      <c r="A3546" s="8" t="s">
        <v>8</v>
      </c>
      <c r="B3546" s="33">
        <v>2021</v>
      </c>
      <c r="C3546" s="8" t="s">
        <v>20</v>
      </c>
      <c r="D3546" s="33">
        <v>37989.839999999997</v>
      </c>
      <c r="E3546" s="34">
        <v>36900.47</v>
      </c>
      <c r="F3546" s="34">
        <v>39.380000000000003</v>
      </c>
      <c r="G3546" s="34">
        <v>537.12</v>
      </c>
      <c r="H3546" s="34">
        <v>61.06</v>
      </c>
    </row>
    <row r="3547" spans="1:8" x14ac:dyDescent="0.35">
      <c r="A3547" s="8" t="s">
        <v>28</v>
      </c>
      <c r="B3547" s="33">
        <v>2018</v>
      </c>
      <c r="C3547" s="8" t="s">
        <v>25</v>
      </c>
      <c r="D3547" s="33">
        <v>16713.349999999999</v>
      </c>
      <c r="E3547" s="34">
        <v>15621.78</v>
      </c>
      <c r="F3547" s="34">
        <v>115.81</v>
      </c>
      <c r="G3547" s="34">
        <v>330.05</v>
      </c>
      <c r="H3547" s="34">
        <v>54.96</v>
      </c>
    </row>
    <row r="3548" spans="1:8" x14ac:dyDescent="0.35">
      <c r="A3548" s="8" t="s">
        <v>12</v>
      </c>
      <c r="B3548" s="33">
        <v>2018</v>
      </c>
      <c r="C3548" s="8" t="s">
        <v>9</v>
      </c>
      <c r="D3548" s="33">
        <v>45877.26</v>
      </c>
      <c r="E3548" s="34">
        <v>42522.57</v>
      </c>
      <c r="F3548" s="34">
        <v>171.74</v>
      </c>
      <c r="G3548" s="34">
        <v>798.79</v>
      </c>
      <c r="H3548" s="34">
        <v>46.59</v>
      </c>
    </row>
    <row r="3549" spans="1:8" x14ac:dyDescent="0.35">
      <c r="A3549" s="8" t="s">
        <v>26</v>
      </c>
      <c r="B3549" s="33">
        <v>2022</v>
      </c>
      <c r="C3549" s="8" t="s">
        <v>15</v>
      </c>
      <c r="D3549" s="33">
        <v>27497.52</v>
      </c>
      <c r="E3549" s="34">
        <v>22111.98</v>
      </c>
      <c r="F3549" s="34">
        <v>63.61</v>
      </c>
      <c r="G3549" s="34">
        <v>648.04</v>
      </c>
      <c r="H3549" s="34">
        <v>47.3</v>
      </c>
    </row>
    <row r="3550" spans="1:8" x14ac:dyDescent="0.35">
      <c r="A3550" s="8" t="s">
        <v>35</v>
      </c>
      <c r="B3550" s="33">
        <v>2022</v>
      </c>
      <c r="C3550" s="8" t="s">
        <v>9</v>
      </c>
      <c r="D3550" s="33">
        <v>14405.3</v>
      </c>
      <c r="E3550" s="34">
        <v>17091.03</v>
      </c>
      <c r="F3550" s="34">
        <v>29.48</v>
      </c>
      <c r="G3550" s="34">
        <v>437.01</v>
      </c>
      <c r="H3550" s="34">
        <v>61.75</v>
      </c>
    </row>
    <row r="3551" spans="1:8" x14ac:dyDescent="0.35">
      <c r="A3551" s="8" t="s">
        <v>17</v>
      </c>
      <c r="B3551" s="33">
        <v>2021</v>
      </c>
      <c r="C3551" s="8" t="s">
        <v>15</v>
      </c>
      <c r="D3551" s="33">
        <v>49351.89</v>
      </c>
      <c r="E3551" s="34">
        <v>57509.15</v>
      </c>
      <c r="F3551" s="34">
        <v>63.47</v>
      </c>
      <c r="G3551" s="34">
        <v>853.9</v>
      </c>
      <c r="H3551" s="34">
        <v>32.04</v>
      </c>
    </row>
    <row r="3552" spans="1:8" x14ac:dyDescent="0.35">
      <c r="A3552" s="8" t="s">
        <v>26</v>
      </c>
      <c r="B3552" s="33">
        <v>2023</v>
      </c>
      <c r="C3552" s="8" t="s">
        <v>13</v>
      </c>
      <c r="D3552" s="33">
        <v>3612.24</v>
      </c>
      <c r="E3552" s="34">
        <v>3485.04</v>
      </c>
      <c r="F3552" s="34">
        <v>63.42</v>
      </c>
      <c r="G3552" s="34">
        <v>12.57</v>
      </c>
      <c r="H3552" s="34">
        <v>36.42</v>
      </c>
    </row>
    <row r="3553" spans="1:8" x14ac:dyDescent="0.35">
      <c r="A3553" s="8" t="s">
        <v>24</v>
      </c>
      <c r="B3553" s="33">
        <v>2018</v>
      </c>
      <c r="C3553" s="8" t="s">
        <v>19</v>
      </c>
      <c r="D3553" s="33">
        <v>49174.2</v>
      </c>
      <c r="E3553" s="34">
        <v>52321.66</v>
      </c>
      <c r="F3553" s="34">
        <v>38.89</v>
      </c>
      <c r="G3553" s="34">
        <v>1293.22</v>
      </c>
      <c r="H3553" s="34">
        <v>62.32</v>
      </c>
    </row>
    <row r="3554" spans="1:8" x14ac:dyDescent="0.35">
      <c r="A3554" s="8" t="s">
        <v>31</v>
      </c>
      <c r="B3554" s="33">
        <v>2021</v>
      </c>
      <c r="C3554" s="8" t="s">
        <v>19</v>
      </c>
      <c r="D3554" s="33">
        <v>2792.96</v>
      </c>
      <c r="E3554" s="34">
        <v>3104.14</v>
      </c>
      <c r="F3554" s="34">
        <v>127.42</v>
      </c>
      <c r="G3554" s="34">
        <v>253.61</v>
      </c>
      <c r="H3554" s="34">
        <v>68.23</v>
      </c>
    </row>
    <row r="3555" spans="1:8" x14ac:dyDescent="0.35">
      <c r="A3555" s="8" t="s">
        <v>31</v>
      </c>
      <c r="B3555" s="33">
        <v>2023</v>
      </c>
      <c r="C3555" s="8" t="s">
        <v>13</v>
      </c>
      <c r="D3555" s="33">
        <v>48008.92</v>
      </c>
      <c r="E3555" s="34">
        <v>41651.089999999997</v>
      </c>
      <c r="F3555" s="34">
        <v>115.44</v>
      </c>
      <c r="G3555" s="34">
        <v>1140.21</v>
      </c>
      <c r="H3555" s="34">
        <v>45.33</v>
      </c>
    </row>
    <row r="3556" spans="1:8" x14ac:dyDescent="0.35">
      <c r="A3556" s="8" t="s">
        <v>35</v>
      </c>
      <c r="B3556" s="33">
        <v>2021</v>
      </c>
      <c r="C3556" s="8" t="s">
        <v>25</v>
      </c>
      <c r="D3556" s="33">
        <v>25684.63</v>
      </c>
      <c r="E3556" s="34">
        <v>21722.21</v>
      </c>
      <c r="F3556" s="34">
        <v>118.91</v>
      </c>
      <c r="G3556" s="34">
        <v>1312.59</v>
      </c>
      <c r="H3556" s="34">
        <v>63.2</v>
      </c>
    </row>
    <row r="3557" spans="1:8" x14ac:dyDescent="0.35">
      <c r="A3557" s="8" t="s">
        <v>21</v>
      </c>
      <c r="B3557" s="33">
        <v>2018</v>
      </c>
      <c r="C3557" s="8" t="s">
        <v>19</v>
      </c>
      <c r="D3557" s="33">
        <v>21905.22</v>
      </c>
      <c r="E3557" s="34">
        <v>23385.17</v>
      </c>
      <c r="F3557" s="34">
        <v>49.72</v>
      </c>
      <c r="G3557" s="34">
        <v>329.25</v>
      </c>
      <c r="H3557" s="34">
        <v>30.4</v>
      </c>
    </row>
    <row r="3558" spans="1:8" x14ac:dyDescent="0.35">
      <c r="A3558" s="8" t="s">
        <v>35</v>
      </c>
      <c r="B3558" s="33">
        <v>2019</v>
      </c>
      <c r="C3558" s="8" t="s">
        <v>20</v>
      </c>
      <c r="D3558" s="33">
        <v>11341.32</v>
      </c>
      <c r="E3558" s="34">
        <v>13072.23</v>
      </c>
      <c r="F3558" s="34">
        <v>152.59</v>
      </c>
      <c r="G3558" s="34">
        <v>283.68</v>
      </c>
      <c r="H3558" s="34">
        <v>50.25</v>
      </c>
    </row>
    <row r="3559" spans="1:8" x14ac:dyDescent="0.35">
      <c r="A3559" s="8" t="s">
        <v>24</v>
      </c>
      <c r="B3559" s="33">
        <v>2023</v>
      </c>
      <c r="C3559" s="8" t="s">
        <v>9</v>
      </c>
      <c r="D3559" s="33">
        <v>48670.400000000001</v>
      </c>
      <c r="E3559" s="34">
        <v>56412.39</v>
      </c>
      <c r="F3559" s="34">
        <v>69.19</v>
      </c>
      <c r="G3559" s="34">
        <v>733.21</v>
      </c>
      <c r="H3559" s="34">
        <v>40.28</v>
      </c>
    </row>
    <row r="3560" spans="1:8" x14ac:dyDescent="0.35">
      <c r="A3560" s="8" t="s">
        <v>27</v>
      </c>
      <c r="B3560" s="33">
        <v>2020</v>
      </c>
      <c r="C3560" s="8" t="s">
        <v>11</v>
      </c>
      <c r="D3560" s="33">
        <v>14279.49</v>
      </c>
      <c r="E3560" s="34">
        <v>12545.82</v>
      </c>
      <c r="F3560" s="34">
        <v>183.48</v>
      </c>
      <c r="G3560" s="34">
        <v>587.6</v>
      </c>
      <c r="H3560" s="34">
        <v>55.88</v>
      </c>
    </row>
    <row r="3561" spans="1:8" x14ac:dyDescent="0.35">
      <c r="A3561" s="8" t="s">
        <v>18</v>
      </c>
      <c r="B3561" s="33">
        <v>2022</v>
      </c>
      <c r="C3561" s="8" t="s">
        <v>25</v>
      </c>
      <c r="D3561" s="33">
        <v>3179.96</v>
      </c>
      <c r="E3561" s="34">
        <v>2720.75</v>
      </c>
      <c r="F3561" s="34">
        <v>73.39</v>
      </c>
      <c r="G3561" s="34">
        <v>1042.55</v>
      </c>
      <c r="H3561" s="34">
        <v>62.84</v>
      </c>
    </row>
    <row r="3562" spans="1:8" x14ac:dyDescent="0.35">
      <c r="A3562" s="8" t="s">
        <v>32</v>
      </c>
      <c r="B3562" s="33">
        <v>2019</v>
      </c>
      <c r="C3562" s="8" t="s">
        <v>11</v>
      </c>
      <c r="D3562" s="33">
        <v>34887.550000000003</v>
      </c>
      <c r="E3562" s="34">
        <v>37955.699999999997</v>
      </c>
      <c r="F3562" s="34">
        <v>21.27</v>
      </c>
      <c r="G3562" s="34">
        <v>322.29000000000002</v>
      </c>
      <c r="H3562" s="34">
        <v>69.2</v>
      </c>
    </row>
    <row r="3563" spans="1:8" x14ac:dyDescent="0.35">
      <c r="A3563" s="8" t="s">
        <v>27</v>
      </c>
      <c r="B3563" s="33">
        <v>2018</v>
      </c>
      <c r="C3563" s="8" t="s">
        <v>22</v>
      </c>
      <c r="D3563" s="33">
        <v>37822.53</v>
      </c>
      <c r="E3563" s="34">
        <v>36525.980000000003</v>
      </c>
      <c r="F3563" s="34">
        <v>103.41</v>
      </c>
      <c r="G3563" s="34">
        <v>943.74</v>
      </c>
      <c r="H3563" s="34">
        <v>50.34</v>
      </c>
    </row>
    <row r="3564" spans="1:8" x14ac:dyDescent="0.35">
      <c r="A3564" s="8" t="s">
        <v>14</v>
      </c>
      <c r="B3564" s="33">
        <v>2020</v>
      </c>
      <c r="C3564" s="8" t="s">
        <v>15</v>
      </c>
      <c r="D3564" s="33">
        <v>46277.17</v>
      </c>
      <c r="E3564" s="34">
        <v>39995.42</v>
      </c>
      <c r="F3564" s="34">
        <v>95.2</v>
      </c>
      <c r="G3564" s="34">
        <v>1047.46</v>
      </c>
      <c r="H3564" s="34">
        <v>57.96</v>
      </c>
    </row>
    <row r="3565" spans="1:8" x14ac:dyDescent="0.35">
      <c r="A3565" s="8" t="s">
        <v>27</v>
      </c>
      <c r="B3565" s="33">
        <v>2023</v>
      </c>
      <c r="C3565" s="8" t="s">
        <v>9</v>
      </c>
      <c r="D3565" s="33">
        <v>12533.98</v>
      </c>
      <c r="E3565" s="34">
        <v>13274.87</v>
      </c>
      <c r="F3565" s="34">
        <v>34.549999999999997</v>
      </c>
      <c r="G3565" s="34">
        <v>684.75</v>
      </c>
      <c r="H3565" s="34">
        <v>47.1</v>
      </c>
    </row>
    <row r="3566" spans="1:8" x14ac:dyDescent="0.35">
      <c r="A3566" s="8" t="s">
        <v>10</v>
      </c>
      <c r="B3566" s="33">
        <v>2018</v>
      </c>
      <c r="C3566" s="8" t="s">
        <v>15</v>
      </c>
      <c r="D3566" s="33">
        <v>47791.45</v>
      </c>
      <c r="E3566" s="34">
        <v>52847.32</v>
      </c>
      <c r="F3566" s="34">
        <v>121.85</v>
      </c>
      <c r="G3566" s="34">
        <v>1192.52</v>
      </c>
      <c r="H3566" s="34">
        <v>57.25</v>
      </c>
    </row>
    <row r="3567" spans="1:8" x14ac:dyDescent="0.35">
      <c r="A3567" s="8" t="s">
        <v>23</v>
      </c>
      <c r="B3567" s="33">
        <v>2019</v>
      </c>
      <c r="C3567" s="8" t="s">
        <v>11</v>
      </c>
      <c r="D3567" s="33">
        <v>15269.61</v>
      </c>
      <c r="E3567" s="34">
        <v>12308.08</v>
      </c>
      <c r="F3567" s="34">
        <v>179.27</v>
      </c>
      <c r="G3567" s="34">
        <v>289.07</v>
      </c>
      <c r="H3567" s="34">
        <v>38.25</v>
      </c>
    </row>
    <row r="3568" spans="1:8" x14ac:dyDescent="0.35">
      <c r="A3568" s="8" t="s">
        <v>27</v>
      </c>
      <c r="B3568" s="33">
        <v>2022</v>
      </c>
      <c r="C3568" s="8" t="s">
        <v>15</v>
      </c>
      <c r="D3568" s="33">
        <v>34130.79</v>
      </c>
      <c r="E3568" s="34">
        <v>35657.33</v>
      </c>
      <c r="F3568" s="34">
        <v>170.5</v>
      </c>
      <c r="G3568" s="34">
        <v>577.34</v>
      </c>
      <c r="H3568" s="34">
        <v>32.270000000000003</v>
      </c>
    </row>
    <row r="3569" spans="1:8" x14ac:dyDescent="0.35">
      <c r="A3569" s="8" t="s">
        <v>14</v>
      </c>
      <c r="B3569" s="33">
        <v>2022</v>
      </c>
      <c r="C3569" s="8" t="s">
        <v>11</v>
      </c>
      <c r="D3569" s="33">
        <v>37384.57</v>
      </c>
      <c r="E3569" s="34">
        <v>32795.85</v>
      </c>
      <c r="F3569" s="34">
        <v>198.77</v>
      </c>
      <c r="G3569" s="34">
        <v>1125.95</v>
      </c>
      <c r="H3569" s="34">
        <v>30.05</v>
      </c>
    </row>
    <row r="3570" spans="1:8" x14ac:dyDescent="0.35">
      <c r="A3570" s="8" t="s">
        <v>12</v>
      </c>
      <c r="B3570" s="33">
        <v>2020</v>
      </c>
      <c r="C3570" s="8" t="s">
        <v>11</v>
      </c>
      <c r="D3570" s="33">
        <v>28571.59</v>
      </c>
      <c r="E3570" s="34">
        <v>31015.87</v>
      </c>
      <c r="F3570" s="34">
        <v>149.38999999999999</v>
      </c>
      <c r="G3570" s="34">
        <v>1294.5899999999999</v>
      </c>
      <c r="H3570" s="34">
        <v>60.69</v>
      </c>
    </row>
    <row r="3571" spans="1:8" x14ac:dyDescent="0.35">
      <c r="A3571" s="8" t="s">
        <v>32</v>
      </c>
      <c r="B3571" s="33">
        <v>2019</v>
      </c>
      <c r="C3571" s="8" t="s">
        <v>25</v>
      </c>
      <c r="D3571" s="33">
        <v>36345.449999999997</v>
      </c>
      <c r="E3571" s="34">
        <v>36499.01</v>
      </c>
      <c r="F3571" s="34">
        <v>91.99</v>
      </c>
      <c r="G3571" s="34">
        <v>832.24</v>
      </c>
      <c r="H3571" s="34">
        <v>36.11</v>
      </c>
    </row>
    <row r="3572" spans="1:8" x14ac:dyDescent="0.35">
      <c r="A3572" s="8" t="s">
        <v>29</v>
      </c>
      <c r="B3572" s="33">
        <v>2018</v>
      </c>
      <c r="C3572" s="8" t="s">
        <v>25</v>
      </c>
      <c r="D3572" s="33">
        <v>29372.42</v>
      </c>
      <c r="E3572" s="34">
        <v>32419.01</v>
      </c>
      <c r="F3572" s="34">
        <v>153.35</v>
      </c>
      <c r="G3572" s="34">
        <v>512.17999999999995</v>
      </c>
      <c r="H3572" s="34">
        <v>53.01</v>
      </c>
    </row>
    <row r="3573" spans="1:8" x14ac:dyDescent="0.35">
      <c r="A3573" s="8" t="s">
        <v>12</v>
      </c>
      <c r="B3573" s="33">
        <v>2021</v>
      </c>
      <c r="C3573" s="8" t="s">
        <v>20</v>
      </c>
      <c r="D3573" s="33">
        <v>32994.230000000003</v>
      </c>
      <c r="E3573" s="34">
        <v>29316.65</v>
      </c>
      <c r="F3573" s="34">
        <v>55.85</v>
      </c>
      <c r="G3573" s="34">
        <v>1237.8399999999999</v>
      </c>
      <c r="H3573" s="34">
        <v>48.08</v>
      </c>
    </row>
    <row r="3574" spans="1:8" x14ac:dyDescent="0.35">
      <c r="A3574" s="8" t="s">
        <v>27</v>
      </c>
      <c r="B3574" s="33">
        <v>2019</v>
      </c>
      <c r="C3574" s="8" t="s">
        <v>9</v>
      </c>
      <c r="D3574" s="33">
        <v>31690</v>
      </c>
      <c r="E3574" s="34">
        <v>31853.08</v>
      </c>
      <c r="F3574" s="34">
        <v>54.92</v>
      </c>
      <c r="G3574" s="34">
        <v>956.13</v>
      </c>
      <c r="H3574" s="34">
        <v>34.74</v>
      </c>
    </row>
    <row r="3575" spans="1:8" x14ac:dyDescent="0.35">
      <c r="A3575" s="8" t="s">
        <v>35</v>
      </c>
      <c r="B3575" s="33">
        <v>2018</v>
      </c>
      <c r="C3575" s="8" t="s">
        <v>20</v>
      </c>
      <c r="D3575" s="33">
        <v>41542.82</v>
      </c>
      <c r="E3575" s="34">
        <v>33637.17</v>
      </c>
      <c r="F3575" s="34">
        <v>53.74</v>
      </c>
      <c r="G3575" s="34">
        <v>1311.01</v>
      </c>
      <c r="H3575" s="34">
        <v>41.08</v>
      </c>
    </row>
    <row r="3576" spans="1:8" x14ac:dyDescent="0.35">
      <c r="A3576" s="8" t="s">
        <v>33</v>
      </c>
      <c r="B3576" s="33">
        <v>2023</v>
      </c>
      <c r="C3576" s="8" t="s">
        <v>25</v>
      </c>
      <c r="D3576" s="33">
        <v>6255.34</v>
      </c>
      <c r="E3576" s="34">
        <v>5710.01</v>
      </c>
      <c r="F3576" s="34">
        <v>185.16</v>
      </c>
      <c r="G3576" s="34">
        <v>1355.39</v>
      </c>
      <c r="H3576" s="34">
        <v>55.56</v>
      </c>
    </row>
    <row r="3577" spans="1:8" x14ac:dyDescent="0.35">
      <c r="A3577" s="8" t="s">
        <v>18</v>
      </c>
      <c r="B3577" s="33">
        <v>2022</v>
      </c>
      <c r="C3577" s="8" t="s">
        <v>22</v>
      </c>
      <c r="D3577" s="33">
        <v>41708.449999999997</v>
      </c>
      <c r="E3577" s="34">
        <v>43196.51</v>
      </c>
      <c r="F3577" s="34">
        <v>141.07</v>
      </c>
      <c r="G3577" s="34">
        <v>143.91999999999999</v>
      </c>
      <c r="H3577" s="34">
        <v>65.48</v>
      </c>
    </row>
    <row r="3578" spans="1:8" x14ac:dyDescent="0.35">
      <c r="A3578" s="8" t="s">
        <v>10</v>
      </c>
      <c r="B3578" s="33">
        <v>2024</v>
      </c>
      <c r="C3578" s="8" t="s">
        <v>15</v>
      </c>
      <c r="D3578" s="33">
        <v>42685.71</v>
      </c>
      <c r="E3578" s="34">
        <v>34688.01</v>
      </c>
      <c r="F3578" s="34">
        <v>54.69</v>
      </c>
      <c r="G3578" s="34">
        <v>517.67999999999995</v>
      </c>
      <c r="H3578" s="34">
        <v>45.35</v>
      </c>
    </row>
    <row r="3579" spans="1:8" x14ac:dyDescent="0.35">
      <c r="A3579" s="8" t="s">
        <v>26</v>
      </c>
      <c r="B3579" s="33">
        <v>2023</v>
      </c>
      <c r="C3579" s="8" t="s">
        <v>20</v>
      </c>
      <c r="D3579" s="33">
        <v>30858.1</v>
      </c>
      <c r="E3579" s="34">
        <v>28632.37</v>
      </c>
      <c r="F3579" s="34">
        <v>171.82</v>
      </c>
      <c r="G3579" s="34">
        <v>648.37</v>
      </c>
      <c r="H3579" s="34">
        <v>64.819999999999993</v>
      </c>
    </row>
    <row r="3580" spans="1:8" x14ac:dyDescent="0.35">
      <c r="A3580" s="8" t="s">
        <v>26</v>
      </c>
      <c r="B3580" s="33">
        <v>2019</v>
      </c>
      <c r="C3580" s="8" t="s">
        <v>25</v>
      </c>
      <c r="D3580" s="33">
        <v>5154.83</v>
      </c>
      <c r="E3580" s="34">
        <v>4460.6000000000004</v>
      </c>
      <c r="F3580" s="34">
        <v>24.11</v>
      </c>
      <c r="G3580" s="34">
        <v>704.92</v>
      </c>
      <c r="H3580" s="34">
        <v>55.41</v>
      </c>
    </row>
    <row r="3581" spans="1:8" x14ac:dyDescent="0.35">
      <c r="A3581" s="8" t="s">
        <v>35</v>
      </c>
      <c r="B3581" s="33">
        <v>2024</v>
      </c>
      <c r="C3581" s="8" t="s">
        <v>25</v>
      </c>
      <c r="D3581" s="33">
        <v>4237.6000000000004</v>
      </c>
      <c r="E3581" s="34">
        <v>4359.67</v>
      </c>
      <c r="F3581" s="34">
        <v>49.5</v>
      </c>
      <c r="G3581" s="34">
        <v>408.05</v>
      </c>
      <c r="H3581" s="34">
        <v>54.68</v>
      </c>
    </row>
    <row r="3582" spans="1:8" x14ac:dyDescent="0.35">
      <c r="A3582" s="8" t="s">
        <v>26</v>
      </c>
      <c r="B3582" s="33">
        <v>2019</v>
      </c>
      <c r="C3582" s="8" t="s">
        <v>20</v>
      </c>
      <c r="D3582" s="33">
        <v>4567.74</v>
      </c>
      <c r="E3582" s="34">
        <v>5391.11</v>
      </c>
      <c r="F3582" s="34">
        <v>160.62</v>
      </c>
      <c r="G3582" s="34">
        <v>397.54</v>
      </c>
      <c r="H3582" s="34">
        <v>57.82</v>
      </c>
    </row>
    <row r="3583" spans="1:8" x14ac:dyDescent="0.35">
      <c r="A3583" s="8" t="s">
        <v>30</v>
      </c>
      <c r="B3583" s="33">
        <v>2024</v>
      </c>
      <c r="C3583" s="8" t="s">
        <v>11</v>
      </c>
      <c r="D3583" s="33">
        <v>45968.75</v>
      </c>
      <c r="E3583" s="34">
        <v>45861.88</v>
      </c>
      <c r="F3583" s="34">
        <v>164.12</v>
      </c>
      <c r="G3583" s="34">
        <v>81.58</v>
      </c>
      <c r="H3583" s="34">
        <v>62.05</v>
      </c>
    </row>
    <row r="3584" spans="1:8" x14ac:dyDescent="0.35">
      <c r="A3584" s="8" t="s">
        <v>16</v>
      </c>
      <c r="B3584" s="33">
        <v>2020</v>
      </c>
      <c r="C3584" s="8" t="s">
        <v>15</v>
      </c>
      <c r="D3584" s="33">
        <v>44356.53</v>
      </c>
      <c r="E3584" s="34">
        <v>50160.6</v>
      </c>
      <c r="F3584" s="34">
        <v>143.58000000000001</v>
      </c>
      <c r="G3584" s="34">
        <v>1294.54</v>
      </c>
      <c r="H3584" s="34">
        <v>60.08</v>
      </c>
    </row>
    <row r="3585" spans="1:8" x14ac:dyDescent="0.35">
      <c r="A3585" s="8" t="s">
        <v>27</v>
      </c>
      <c r="B3585" s="33">
        <v>2021</v>
      </c>
      <c r="C3585" s="8" t="s">
        <v>22</v>
      </c>
      <c r="D3585" s="33">
        <v>17866.3</v>
      </c>
      <c r="E3585" s="34">
        <v>16240.51</v>
      </c>
      <c r="F3585" s="34">
        <v>183.03</v>
      </c>
      <c r="G3585" s="34">
        <v>522.78</v>
      </c>
      <c r="H3585" s="34">
        <v>55.12</v>
      </c>
    </row>
    <row r="3586" spans="1:8" x14ac:dyDescent="0.35">
      <c r="A3586" s="8" t="s">
        <v>18</v>
      </c>
      <c r="B3586" s="33">
        <v>2023</v>
      </c>
      <c r="C3586" s="8" t="s">
        <v>13</v>
      </c>
      <c r="D3586" s="33">
        <v>25519.74</v>
      </c>
      <c r="E3586" s="34">
        <v>27912.81</v>
      </c>
      <c r="F3586" s="34">
        <v>120.41</v>
      </c>
      <c r="G3586" s="34">
        <v>607.70000000000005</v>
      </c>
      <c r="H3586" s="34">
        <v>63.78</v>
      </c>
    </row>
    <row r="3587" spans="1:8" x14ac:dyDescent="0.35">
      <c r="A3587" s="8" t="s">
        <v>14</v>
      </c>
      <c r="B3587" s="33">
        <v>2021</v>
      </c>
      <c r="C3587" s="8" t="s">
        <v>11</v>
      </c>
      <c r="D3587" s="33">
        <v>18754.310000000001</v>
      </c>
      <c r="E3587" s="34">
        <v>16020.53</v>
      </c>
      <c r="F3587" s="34">
        <v>60.53</v>
      </c>
      <c r="G3587" s="34">
        <v>1374.6</v>
      </c>
      <c r="H3587" s="34">
        <v>61.1</v>
      </c>
    </row>
    <row r="3588" spans="1:8" x14ac:dyDescent="0.35">
      <c r="A3588" s="8" t="s">
        <v>16</v>
      </c>
      <c r="B3588" s="33">
        <v>2020</v>
      </c>
      <c r="C3588" s="8" t="s">
        <v>15</v>
      </c>
      <c r="D3588" s="33">
        <v>11104.84</v>
      </c>
      <c r="E3588" s="34">
        <v>12815.43</v>
      </c>
      <c r="F3588" s="34">
        <v>108.63</v>
      </c>
      <c r="G3588" s="34">
        <v>1255.47</v>
      </c>
      <c r="H3588" s="34">
        <v>36.86</v>
      </c>
    </row>
    <row r="3589" spans="1:8" x14ac:dyDescent="0.35">
      <c r="A3589" s="8" t="s">
        <v>28</v>
      </c>
      <c r="B3589" s="33">
        <v>2020</v>
      </c>
      <c r="C3589" s="8" t="s">
        <v>13</v>
      </c>
      <c r="D3589" s="33">
        <v>17500.759999999998</v>
      </c>
      <c r="E3589" s="34">
        <v>17532.96</v>
      </c>
      <c r="F3589" s="34">
        <v>43.3</v>
      </c>
      <c r="G3589" s="34">
        <v>823.03</v>
      </c>
      <c r="H3589" s="34">
        <v>42.02</v>
      </c>
    </row>
    <row r="3590" spans="1:8" x14ac:dyDescent="0.35">
      <c r="A3590" s="8" t="s">
        <v>34</v>
      </c>
      <c r="B3590" s="33">
        <v>2022</v>
      </c>
      <c r="C3590" s="8" t="s">
        <v>9</v>
      </c>
      <c r="D3590" s="33">
        <v>19157.12</v>
      </c>
      <c r="E3590" s="34">
        <v>20112.12</v>
      </c>
      <c r="F3590" s="34">
        <v>55.94</v>
      </c>
      <c r="G3590" s="34">
        <v>763.12</v>
      </c>
      <c r="H3590" s="34">
        <v>63.51</v>
      </c>
    </row>
    <row r="3591" spans="1:8" x14ac:dyDescent="0.35">
      <c r="A3591" s="8" t="s">
        <v>34</v>
      </c>
      <c r="B3591" s="33">
        <v>2022</v>
      </c>
      <c r="C3591" s="8" t="s">
        <v>19</v>
      </c>
      <c r="D3591" s="33">
        <v>32917.54</v>
      </c>
      <c r="E3591" s="34">
        <v>38422.03</v>
      </c>
      <c r="F3591" s="34">
        <v>58.78</v>
      </c>
      <c r="G3591" s="34">
        <v>1232.8</v>
      </c>
      <c r="H3591" s="34">
        <v>66.02</v>
      </c>
    </row>
    <row r="3592" spans="1:8" x14ac:dyDescent="0.35">
      <c r="A3592" s="8" t="s">
        <v>23</v>
      </c>
      <c r="B3592" s="33">
        <v>2023</v>
      </c>
      <c r="C3592" s="8" t="s">
        <v>9</v>
      </c>
      <c r="D3592" s="33">
        <v>32184.1</v>
      </c>
      <c r="E3592" s="34">
        <v>35437.17</v>
      </c>
      <c r="F3592" s="34">
        <v>164.27</v>
      </c>
      <c r="G3592" s="34">
        <v>1316.74</v>
      </c>
      <c r="H3592" s="34">
        <v>46.38</v>
      </c>
    </row>
    <row r="3593" spans="1:8" x14ac:dyDescent="0.35">
      <c r="A3593" s="8" t="s">
        <v>12</v>
      </c>
      <c r="B3593" s="33">
        <v>2022</v>
      </c>
      <c r="C3593" s="8" t="s">
        <v>22</v>
      </c>
      <c r="D3593" s="33">
        <v>49311.94</v>
      </c>
      <c r="E3593" s="34">
        <v>52127.51</v>
      </c>
      <c r="F3593" s="34">
        <v>176.29</v>
      </c>
      <c r="G3593" s="34">
        <v>818.32</v>
      </c>
      <c r="H3593" s="34">
        <v>51.58</v>
      </c>
    </row>
    <row r="3594" spans="1:8" x14ac:dyDescent="0.35">
      <c r="A3594" s="8" t="s">
        <v>27</v>
      </c>
      <c r="B3594" s="33">
        <v>2024</v>
      </c>
      <c r="C3594" s="8" t="s">
        <v>9</v>
      </c>
      <c r="D3594" s="33">
        <v>36201.480000000003</v>
      </c>
      <c r="E3594" s="34">
        <v>37772.46</v>
      </c>
      <c r="F3594" s="34">
        <v>168.93</v>
      </c>
      <c r="G3594" s="34">
        <v>508.2</v>
      </c>
      <c r="H3594" s="34">
        <v>39.96</v>
      </c>
    </row>
    <row r="3595" spans="1:8" x14ac:dyDescent="0.35">
      <c r="A3595" s="8" t="s">
        <v>16</v>
      </c>
      <c r="B3595" s="33">
        <v>2019</v>
      </c>
      <c r="C3595" s="8" t="s">
        <v>15</v>
      </c>
      <c r="D3595" s="33">
        <v>12911.61</v>
      </c>
      <c r="E3595" s="34">
        <v>11781.38</v>
      </c>
      <c r="F3595" s="34">
        <v>118.41</v>
      </c>
      <c r="G3595" s="34">
        <v>775.6</v>
      </c>
      <c r="H3595" s="34">
        <v>40.36</v>
      </c>
    </row>
    <row r="3596" spans="1:8" x14ac:dyDescent="0.35">
      <c r="A3596" s="8" t="s">
        <v>12</v>
      </c>
      <c r="B3596" s="33">
        <v>2019</v>
      </c>
      <c r="C3596" s="8" t="s">
        <v>25</v>
      </c>
      <c r="D3596" s="33">
        <v>28650.78</v>
      </c>
      <c r="E3596" s="34">
        <v>33910.870000000003</v>
      </c>
      <c r="F3596" s="34">
        <v>187.5</v>
      </c>
      <c r="G3596" s="34">
        <v>758.19</v>
      </c>
      <c r="H3596" s="34">
        <v>32.43</v>
      </c>
    </row>
    <row r="3597" spans="1:8" x14ac:dyDescent="0.35">
      <c r="A3597" s="8" t="s">
        <v>24</v>
      </c>
      <c r="B3597" s="33">
        <v>2018</v>
      </c>
      <c r="C3597" s="8" t="s">
        <v>13</v>
      </c>
      <c r="D3597" s="33">
        <v>38553.79</v>
      </c>
      <c r="E3597" s="34">
        <v>36039</v>
      </c>
      <c r="F3597" s="34">
        <v>196.7</v>
      </c>
      <c r="G3597" s="34">
        <v>131.35</v>
      </c>
      <c r="H3597" s="34">
        <v>62.19</v>
      </c>
    </row>
    <row r="3598" spans="1:8" x14ac:dyDescent="0.35">
      <c r="A3598" s="8" t="s">
        <v>24</v>
      </c>
      <c r="B3598" s="33">
        <v>2021</v>
      </c>
      <c r="C3598" s="8" t="s">
        <v>13</v>
      </c>
      <c r="D3598" s="33">
        <v>32700.17</v>
      </c>
      <c r="E3598" s="34">
        <v>34668.65</v>
      </c>
      <c r="F3598" s="34">
        <v>38.200000000000003</v>
      </c>
      <c r="G3598" s="34">
        <v>343.47</v>
      </c>
      <c r="H3598" s="34">
        <v>53.23</v>
      </c>
    </row>
    <row r="3599" spans="1:8" x14ac:dyDescent="0.35">
      <c r="A3599" s="8" t="s">
        <v>32</v>
      </c>
      <c r="B3599" s="33">
        <v>2020</v>
      </c>
      <c r="C3599" s="8" t="s">
        <v>15</v>
      </c>
      <c r="D3599" s="33">
        <v>14694.72</v>
      </c>
      <c r="E3599" s="34">
        <v>16680.060000000001</v>
      </c>
      <c r="F3599" s="34">
        <v>90.68</v>
      </c>
      <c r="G3599" s="34">
        <v>1185.57</v>
      </c>
      <c r="H3599" s="34">
        <v>48.16</v>
      </c>
    </row>
    <row r="3600" spans="1:8" x14ac:dyDescent="0.35">
      <c r="A3600" s="8" t="s">
        <v>18</v>
      </c>
      <c r="B3600" s="33">
        <v>2023</v>
      </c>
      <c r="C3600" s="8" t="s">
        <v>25</v>
      </c>
      <c r="D3600" s="33">
        <v>41956.05</v>
      </c>
      <c r="E3600" s="34">
        <v>49083.9</v>
      </c>
      <c r="F3600" s="34">
        <v>101.4</v>
      </c>
      <c r="G3600" s="34">
        <v>161.99</v>
      </c>
      <c r="H3600" s="34">
        <v>62.28</v>
      </c>
    </row>
    <row r="3601" spans="1:8" x14ac:dyDescent="0.35">
      <c r="A3601" s="8" t="s">
        <v>27</v>
      </c>
      <c r="B3601" s="33">
        <v>2020</v>
      </c>
      <c r="C3601" s="8" t="s">
        <v>19</v>
      </c>
      <c r="D3601" s="33">
        <v>7569.05</v>
      </c>
      <c r="E3601" s="34">
        <v>8700.01</v>
      </c>
      <c r="F3601" s="34">
        <v>171.67</v>
      </c>
      <c r="G3601" s="34">
        <v>1018.16</v>
      </c>
      <c r="H3601" s="34">
        <v>64.38</v>
      </c>
    </row>
    <row r="3602" spans="1:8" x14ac:dyDescent="0.35">
      <c r="A3602" s="8" t="s">
        <v>26</v>
      </c>
      <c r="B3602" s="33">
        <v>2022</v>
      </c>
      <c r="C3602" s="8" t="s">
        <v>19</v>
      </c>
      <c r="D3602" s="33">
        <v>650.11</v>
      </c>
      <c r="E3602" s="34">
        <v>603.04999999999995</v>
      </c>
      <c r="F3602" s="34">
        <v>33.369999999999997</v>
      </c>
      <c r="G3602" s="34">
        <v>350</v>
      </c>
      <c r="H3602" s="34">
        <v>43.18</v>
      </c>
    </row>
    <row r="3603" spans="1:8" x14ac:dyDescent="0.35">
      <c r="A3603" s="8" t="s">
        <v>24</v>
      </c>
      <c r="B3603" s="33">
        <v>2023</v>
      </c>
      <c r="C3603" s="8" t="s">
        <v>25</v>
      </c>
      <c r="D3603" s="33">
        <v>18793.14</v>
      </c>
      <c r="E3603" s="34">
        <v>22519.58</v>
      </c>
      <c r="F3603" s="34">
        <v>75.349999999999994</v>
      </c>
      <c r="G3603" s="34">
        <v>676.81</v>
      </c>
      <c r="H3603" s="34">
        <v>68.930000000000007</v>
      </c>
    </row>
    <row r="3604" spans="1:8" x14ac:dyDescent="0.35">
      <c r="A3604" s="8" t="s">
        <v>12</v>
      </c>
      <c r="B3604" s="33">
        <v>2019</v>
      </c>
      <c r="C3604" s="8" t="s">
        <v>25</v>
      </c>
      <c r="D3604" s="33">
        <v>19294.52</v>
      </c>
      <c r="E3604" s="34">
        <v>18193.080000000002</v>
      </c>
      <c r="F3604" s="34">
        <v>130.43</v>
      </c>
      <c r="G3604" s="34">
        <v>60.43</v>
      </c>
      <c r="H3604" s="34">
        <v>57.23</v>
      </c>
    </row>
    <row r="3605" spans="1:8" x14ac:dyDescent="0.35">
      <c r="A3605" s="8" t="s">
        <v>18</v>
      </c>
      <c r="B3605" s="33">
        <v>2019</v>
      </c>
      <c r="C3605" s="8" t="s">
        <v>9</v>
      </c>
      <c r="D3605" s="33">
        <v>16715.11</v>
      </c>
      <c r="E3605" s="34">
        <v>15023.87</v>
      </c>
      <c r="F3605" s="34">
        <v>129.83000000000001</v>
      </c>
      <c r="G3605" s="34">
        <v>421.79</v>
      </c>
      <c r="H3605" s="34">
        <v>52.26</v>
      </c>
    </row>
    <row r="3606" spans="1:8" x14ac:dyDescent="0.35">
      <c r="A3606" s="8" t="s">
        <v>35</v>
      </c>
      <c r="B3606" s="33">
        <v>2021</v>
      </c>
      <c r="C3606" s="8" t="s">
        <v>19</v>
      </c>
      <c r="D3606" s="33">
        <v>10172.69</v>
      </c>
      <c r="E3606" s="34">
        <v>11235.47</v>
      </c>
      <c r="F3606" s="34">
        <v>124.52</v>
      </c>
      <c r="G3606" s="34">
        <v>891.94</v>
      </c>
      <c r="H3606" s="34">
        <v>56.55</v>
      </c>
    </row>
    <row r="3607" spans="1:8" x14ac:dyDescent="0.35">
      <c r="A3607" s="8" t="s">
        <v>30</v>
      </c>
      <c r="B3607" s="33">
        <v>2018</v>
      </c>
      <c r="C3607" s="8" t="s">
        <v>22</v>
      </c>
      <c r="D3607" s="33">
        <v>40478.81</v>
      </c>
      <c r="E3607" s="34">
        <v>34071.96</v>
      </c>
      <c r="F3607" s="34">
        <v>151.91999999999999</v>
      </c>
      <c r="G3607" s="34">
        <v>836.06</v>
      </c>
      <c r="H3607" s="34">
        <v>45.98</v>
      </c>
    </row>
    <row r="3608" spans="1:8" x14ac:dyDescent="0.35">
      <c r="A3608" s="8" t="s">
        <v>24</v>
      </c>
      <c r="B3608" s="33">
        <v>2023</v>
      </c>
      <c r="C3608" s="8" t="s">
        <v>11</v>
      </c>
      <c r="D3608" s="33">
        <v>11778.4</v>
      </c>
      <c r="E3608" s="34">
        <v>13323.99</v>
      </c>
      <c r="F3608" s="34">
        <v>34.1</v>
      </c>
      <c r="G3608" s="34">
        <v>269.01</v>
      </c>
      <c r="H3608" s="34">
        <v>61.89</v>
      </c>
    </row>
    <row r="3609" spans="1:8" x14ac:dyDescent="0.35">
      <c r="A3609" s="8" t="s">
        <v>10</v>
      </c>
      <c r="B3609" s="33">
        <v>2021</v>
      </c>
      <c r="C3609" s="8" t="s">
        <v>25</v>
      </c>
      <c r="D3609" s="33">
        <v>49420.3</v>
      </c>
      <c r="E3609" s="34">
        <v>41747.410000000003</v>
      </c>
      <c r="F3609" s="34">
        <v>34.729999999999997</v>
      </c>
      <c r="G3609" s="34">
        <v>54.36</v>
      </c>
      <c r="H3609" s="34">
        <v>67.77</v>
      </c>
    </row>
    <row r="3610" spans="1:8" x14ac:dyDescent="0.35">
      <c r="A3610" s="8" t="s">
        <v>26</v>
      </c>
      <c r="B3610" s="33">
        <v>2018</v>
      </c>
      <c r="C3610" s="8" t="s">
        <v>22</v>
      </c>
      <c r="D3610" s="33">
        <v>48408.63</v>
      </c>
      <c r="E3610" s="34">
        <v>45144.05</v>
      </c>
      <c r="F3610" s="34">
        <v>171.01</v>
      </c>
      <c r="G3610" s="34">
        <v>1076.68</v>
      </c>
      <c r="H3610" s="34">
        <v>31.7</v>
      </c>
    </row>
    <row r="3611" spans="1:8" x14ac:dyDescent="0.35">
      <c r="A3611" s="8" t="s">
        <v>33</v>
      </c>
      <c r="B3611" s="33">
        <v>2019</v>
      </c>
      <c r="C3611" s="8" t="s">
        <v>13</v>
      </c>
      <c r="D3611" s="33">
        <v>38124.79</v>
      </c>
      <c r="E3611" s="34">
        <v>40163.08</v>
      </c>
      <c r="F3611" s="34">
        <v>168.32</v>
      </c>
      <c r="G3611" s="34">
        <v>604.82000000000005</v>
      </c>
      <c r="H3611" s="34">
        <v>49.71</v>
      </c>
    </row>
    <row r="3612" spans="1:8" x14ac:dyDescent="0.35">
      <c r="A3612" s="8" t="s">
        <v>26</v>
      </c>
      <c r="B3612" s="33">
        <v>2023</v>
      </c>
      <c r="C3612" s="8" t="s">
        <v>9</v>
      </c>
      <c r="D3612" s="33">
        <v>30851.35</v>
      </c>
      <c r="E3612" s="34">
        <v>28023.51</v>
      </c>
      <c r="F3612" s="34">
        <v>145.25</v>
      </c>
      <c r="G3612" s="34">
        <v>1160.69</v>
      </c>
      <c r="H3612" s="34">
        <v>61.55</v>
      </c>
    </row>
    <row r="3613" spans="1:8" x14ac:dyDescent="0.35">
      <c r="A3613" s="8" t="s">
        <v>32</v>
      </c>
      <c r="B3613" s="33">
        <v>2019</v>
      </c>
      <c r="C3613" s="8" t="s">
        <v>13</v>
      </c>
      <c r="D3613" s="33">
        <v>44703.97</v>
      </c>
      <c r="E3613" s="34">
        <v>37975.51</v>
      </c>
      <c r="F3613" s="34">
        <v>67.930000000000007</v>
      </c>
      <c r="G3613" s="34">
        <v>373.74</v>
      </c>
      <c r="H3613" s="34">
        <v>53.47</v>
      </c>
    </row>
    <row r="3614" spans="1:8" x14ac:dyDescent="0.35">
      <c r="A3614" s="8" t="s">
        <v>8</v>
      </c>
      <c r="B3614" s="33">
        <v>2023</v>
      </c>
      <c r="C3614" s="8" t="s">
        <v>19</v>
      </c>
      <c r="D3614" s="33">
        <v>43985.69</v>
      </c>
      <c r="E3614" s="34">
        <v>36166.53</v>
      </c>
      <c r="F3614" s="34">
        <v>152.61000000000001</v>
      </c>
      <c r="G3614" s="34">
        <v>554.79</v>
      </c>
      <c r="H3614" s="34">
        <v>60.25</v>
      </c>
    </row>
    <row r="3615" spans="1:8" x14ac:dyDescent="0.35">
      <c r="A3615" s="8" t="s">
        <v>12</v>
      </c>
      <c r="B3615" s="33">
        <v>2024</v>
      </c>
      <c r="C3615" s="8" t="s">
        <v>11</v>
      </c>
      <c r="D3615" s="33">
        <v>34851.72</v>
      </c>
      <c r="E3615" s="34">
        <v>29922.81</v>
      </c>
      <c r="F3615" s="34">
        <v>137.1</v>
      </c>
      <c r="G3615" s="34">
        <v>178.34</v>
      </c>
      <c r="H3615" s="34">
        <v>40.51</v>
      </c>
    </row>
    <row r="3616" spans="1:8" x14ac:dyDescent="0.35">
      <c r="A3616" s="8" t="s">
        <v>14</v>
      </c>
      <c r="B3616" s="33">
        <v>2021</v>
      </c>
      <c r="C3616" s="8" t="s">
        <v>13</v>
      </c>
      <c r="D3616" s="33">
        <v>24049.82</v>
      </c>
      <c r="E3616" s="34">
        <v>21338.74</v>
      </c>
      <c r="F3616" s="34">
        <v>190.25</v>
      </c>
      <c r="G3616" s="34">
        <v>1014.36</v>
      </c>
      <c r="H3616" s="34">
        <v>56.71</v>
      </c>
    </row>
    <row r="3617" spans="1:8" x14ac:dyDescent="0.35">
      <c r="A3617" s="8" t="s">
        <v>30</v>
      </c>
      <c r="B3617" s="33">
        <v>2024</v>
      </c>
      <c r="C3617" s="8" t="s">
        <v>9</v>
      </c>
      <c r="D3617" s="33">
        <v>7233.02</v>
      </c>
      <c r="E3617" s="34">
        <v>8039.87</v>
      </c>
      <c r="F3617" s="34">
        <v>55.81</v>
      </c>
      <c r="G3617" s="34">
        <v>751.03</v>
      </c>
      <c r="H3617" s="34">
        <v>58</v>
      </c>
    </row>
    <row r="3618" spans="1:8" x14ac:dyDescent="0.35">
      <c r="A3618" s="8" t="s">
        <v>26</v>
      </c>
      <c r="B3618" s="33">
        <v>2023</v>
      </c>
      <c r="C3618" s="8" t="s">
        <v>9</v>
      </c>
      <c r="D3618" s="33">
        <v>29196.12</v>
      </c>
      <c r="E3618" s="34">
        <v>24627.33</v>
      </c>
      <c r="F3618" s="34">
        <v>186.14</v>
      </c>
      <c r="G3618" s="34">
        <v>889.4</v>
      </c>
      <c r="H3618" s="34">
        <v>69.98</v>
      </c>
    </row>
    <row r="3619" spans="1:8" x14ac:dyDescent="0.35">
      <c r="A3619" s="8" t="s">
        <v>10</v>
      </c>
      <c r="B3619" s="33">
        <v>2022</v>
      </c>
      <c r="C3619" s="8" t="s">
        <v>25</v>
      </c>
      <c r="D3619" s="33">
        <v>8737.74</v>
      </c>
      <c r="E3619" s="34">
        <v>9012.64</v>
      </c>
      <c r="F3619" s="34">
        <v>72.03</v>
      </c>
      <c r="G3619" s="34">
        <v>476.62</v>
      </c>
      <c r="H3619" s="34">
        <v>46.52</v>
      </c>
    </row>
    <row r="3620" spans="1:8" x14ac:dyDescent="0.35">
      <c r="A3620" s="8" t="s">
        <v>32</v>
      </c>
      <c r="B3620" s="33">
        <v>2018</v>
      </c>
      <c r="C3620" s="8" t="s">
        <v>22</v>
      </c>
      <c r="D3620" s="33">
        <v>19604.830000000002</v>
      </c>
      <c r="E3620" s="34">
        <v>21265.77</v>
      </c>
      <c r="F3620" s="34">
        <v>70.27</v>
      </c>
      <c r="G3620" s="34">
        <v>484.05</v>
      </c>
      <c r="H3620" s="34">
        <v>52.54</v>
      </c>
    </row>
    <row r="3621" spans="1:8" x14ac:dyDescent="0.35">
      <c r="A3621" s="8" t="s">
        <v>30</v>
      </c>
      <c r="B3621" s="33">
        <v>2019</v>
      </c>
      <c r="C3621" s="8" t="s">
        <v>19</v>
      </c>
      <c r="D3621" s="33">
        <v>26504.560000000001</v>
      </c>
      <c r="E3621" s="34">
        <v>24413.89</v>
      </c>
      <c r="F3621" s="34">
        <v>76.83</v>
      </c>
      <c r="G3621" s="34">
        <v>785.48</v>
      </c>
      <c r="H3621" s="34">
        <v>58.78</v>
      </c>
    </row>
    <row r="3622" spans="1:8" x14ac:dyDescent="0.35">
      <c r="A3622" s="8" t="s">
        <v>34</v>
      </c>
      <c r="B3622" s="33">
        <v>2018</v>
      </c>
      <c r="C3622" s="8" t="s">
        <v>13</v>
      </c>
      <c r="D3622" s="33">
        <v>6904.66</v>
      </c>
      <c r="E3622" s="34">
        <v>7082.67</v>
      </c>
      <c r="F3622" s="34">
        <v>67.87</v>
      </c>
      <c r="G3622" s="34">
        <v>535.6</v>
      </c>
      <c r="H3622" s="34">
        <v>53.92</v>
      </c>
    </row>
    <row r="3623" spans="1:8" x14ac:dyDescent="0.35">
      <c r="A3623" s="8" t="s">
        <v>30</v>
      </c>
      <c r="B3623" s="33">
        <v>2020</v>
      </c>
      <c r="C3623" s="8" t="s">
        <v>25</v>
      </c>
      <c r="D3623" s="33">
        <v>18279.47</v>
      </c>
      <c r="E3623" s="34">
        <v>18369.55</v>
      </c>
      <c r="F3623" s="34">
        <v>59.73</v>
      </c>
      <c r="G3623" s="34">
        <v>290.52999999999997</v>
      </c>
      <c r="H3623" s="34">
        <v>68.23</v>
      </c>
    </row>
    <row r="3624" spans="1:8" x14ac:dyDescent="0.35">
      <c r="A3624" s="8" t="s">
        <v>29</v>
      </c>
      <c r="B3624" s="33">
        <v>2024</v>
      </c>
      <c r="C3624" s="8" t="s">
        <v>9</v>
      </c>
      <c r="D3624" s="33">
        <v>1128.02</v>
      </c>
      <c r="E3624" s="34">
        <v>1033.7</v>
      </c>
      <c r="F3624" s="34">
        <v>43.5</v>
      </c>
      <c r="G3624" s="34">
        <v>94.81</v>
      </c>
      <c r="H3624" s="34">
        <v>55.88</v>
      </c>
    </row>
    <row r="3625" spans="1:8" x14ac:dyDescent="0.35">
      <c r="A3625" s="8" t="s">
        <v>14</v>
      </c>
      <c r="B3625" s="33">
        <v>2024</v>
      </c>
      <c r="C3625" s="8" t="s">
        <v>19</v>
      </c>
      <c r="D3625" s="33">
        <v>10040.719999999999</v>
      </c>
      <c r="E3625" s="34">
        <v>8441.74</v>
      </c>
      <c r="F3625" s="34">
        <v>153.21</v>
      </c>
      <c r="G3625" s="34">
        <v>1034.6400000000001</v>
      </c>
      <c r="H3625" s="34">
        <v>31.35</v>
      </c>
    </row>
    <row r="3626" spans="1:8" x14ac:dyDescent="0.35">
      <c r="A3626" s="8" t="s">
        <v>32</v>
      </c>
      <c r="B3626" s="33">
        <v>2024</v>
      </c>
      <c r="C3626" s="8" t="s">
        <v>20</v>
      </c>
      <c r="D3626" s="33">
        <v>45521.599999999999</v>
      </c>
      <c r="E3626" s="34">
        <v>50145.26</v>
      </c>
      <c r="F3626" s="34">
        <v>71.92</v>
      </c>
      <c r="G3626" s="34">
        <v>1262.21</v>
      </c>
      <c r="H3626" s="34">
        <v>66.52</v>
      </c>
    </row>
    <row r="3627" spans="1:8" x14ac:dyDescent="0.35">
      <c r="A3627" s="8" t="s">
        <v>16</v>
      </c>
      <c r="B3627" s="33">
        <v>2019</v>
      </c>
      <c r="C3627" s="8" t="s">
        <v>25</v>
      </c>
      <c r="D3627" s="33">
        <v>36484.75</v>
      </c>
      <c r="E3627" s="34">
        <v>42175.62</v>
      </c>
      <c r="F3627" s="34">
        <v>146.08000000000001</v>
      </c>
      <c r="G3627" s="34">
        <v>82.67</v>
      </c>
      <c r="H3627" s="34">
        <v>57.94</v>
      </c>
    </row>
    <row r="3628" spans="1:8" x14ac:dyDescent="0.35">
      <c r="A3628" s="8" t="s">
        <v>31</v>
      </c>
      <c r="B3628" s="33">
        <v>2020</v>
      </c>
      <c r="C3628" s="8" t="s">
        <v>25</v>
      </c>
      <c r="D3628" s="33">
        <v>38727.949999999997</v>
      </c>
      <c r="E3628" s="34">
        <v>43289.34</v>
      </c>
      <c r="F3628" s="34">
        <v>195.51</v>
      </c>
      <c r="G3628" s="34">
        <v>998.84</v>
      </c>
      <c r="H3628" s="34">
        <v>51.53</v>
      </c>
    </row>
    <row r="3629" spans="1:8" x14ac:dyDescent="0.35">
      <c r="A3629" s="8" t="s">
        <v>21</v>
      </c>
      <c r="B3629" s="33">
        <v>2022</v>
      </c>
      <c r="C3629" s="8" t="s">
        <v>20</v>
      </c>
      <c r="D3629" s="33">
        <v>8740.2800000000007</v>
      </c>
      <c r="E3629" s="34">
        <v>8843.52</v>
      </c>
      <c r="F3629" s="34">
        <v>142.61000000000001</v>
      </c>
      <c r="G3629" s="34">
        <v>1133.6300000000001</v>
      </c>
      <c r="H3629" s="34">
        <v>37.14</v>
      </c>
    </row>
    <row r="3630" spans="1:8" x14ac:dyDescent="0.35">
      <c r="A3630" s="8" t="s">
        <v>28</v>
      </c>
      <c r="B3630" s="33">
        <v>2021</v>
      </c>
      <c r="C3630" s="8" t="s">
        <v>15</v>
      </c>
      <c r="D3630" s="33">
        <v>29608.83</v>
      </c>
      <c r="E3630" s="34">
        <v>26173.33</v>
      </c>
      <c r="F3630" s="34">
        <v>180.74</v>
      </c>
      <c r="G3630" s="34">
        <v>894.39</v>
      </c>
      <c r="H3630" s="34">
        <v>55.06</v>
      </c>
    </row>
    <row r="3631" spans="1:8" x14ac:dyDescent="0.35">
      <c r="A3631" s="8" t="s">
        <v>30</v>
      </c>
      <c r="B3631" s="33">
        <v>2021</v>
      </c>
      <c r="C3631" s="8" t="s">
        <v>20</v>
      </c>
      <c r="D3631" s="33">
        <v>31081.07</v>
      </c>
      <c r="E3631" s="34">
        <v>31302.92</v>
      </c>
      <c r="F3631" s="34">
        <v>99.62</v>
      </c>
      <c r="G3631" s="34">
        <v>46.31</v>
      </c>
      <c r="H3631" s="34">
        <v>50.06</v>
      </c>
    </row>
    <row r="3632" spans="1:8" x14ac:dyDescent="0.35">
      <c r="A3632" s="8" t="s">
        <v>35</v>
      </c>
      <c r="B3632" s="33">
        <v>2018</v>
      </c>
      <c r="C3632" s="8" t="s">
        <v>11</v>
      </c>
      <c r="D3632" s="33">
        <v>32966.239999999998</v>
      </c>
      <c r="E3632" s="34">
        <v>37189.49</v>
      </c>
      <c r="F3632" s="34">
        <v>156.30000000000001</v>
      </c>
      <c r="G3632" s="34">
        <v>1153.04</v>
      </c>
      <c r="H3632" s="34">
        <v>38.33</v>
      </c>
    </row>
    <row r="3633" spans="1:8" x14ac:dyDescent="0.35">
      <c r="A3633" s="8" t="s">
        <v>35</v>
      </c>
      <c r="B3633" s="33">
        <v>2024</v>
      </c>
      <c r="C3633" s="8" t="s">
        <v>20</v>
      </c>
      <c r="D3633" s="33">
        <v>31340.38</v>
      </c>
      <c r="E3633" s="34">
        <v>26943.89</v>
      </c>
      <c r="F3633" s="34">
        <v>26.84</v>
      </c>
      <c r="G3633" s="34">
        <v>963.26</v>
      </c>
      <c r="H3633" s="34">
        <v>45.96</v>
      </c>
    </row>
    <row r="3634" spans="1:8" x14ac:dyDescent="0.35">
      <c r="A3634" s="8" t="s">
        <v>32</v>
      </c>
      <c r="B3634" s="33">
        <v>2019</v>
      </c>
      <c r="C3634" s="8" t="s">
        <v>19</v>
      </c>
      <c r="D3634" s="33">
        <v>5728.28</v>
      </c>
      <c r="E3634" s="34">
        <v>6170.95</v>
      </c>
      <c r="F3634" s="34">
        <v>177.63</v>
      </c>
      <c r="G3634" s="34">
        <v>124.46</v>
      </c>
      <c r="H3634" s="34">
        <v>43.78</v>
      </c>
    </row>
    <row r="3635" spans="1:8" x14ac:dyDescent="0.35">
      <c r="A3635" s="8" t="s">
        <v>17</v>
      </c>
      <c r="B3635" s="33">
        <v>2018</v>
      </c>
      <c r="C3635" s="8" t="s">
        <v>25</v>
      </c>
      <c r="D3635" s="33">
        <v>33137.51</v>
      </c>
      <c r="E3635" s="34">
        <v>34312.6</v>
      </c>
      <c r="F3635" s="34">
        <v>153.28</v>
      </c>
      <c r="G3635" s="34">
        <v>15.25</v>
      </c>
      <c r="H3635" s="34">
        <v>37.590000000000003</v>
      </c>
    </row>
    <row r="3636" spans="1:8" x14ac:dyDescent="0.35">
      <c r="A3636" s="8" t="s">
        <v>24</v>
      </c>
      <c r="B3636" s="33">
        <v>2020</v>
      </c>
      <c r="C3636" s="8" t="s">
        <v>9</v>
      </c>
      <c r="D3636" s="33">
        <v>25471.29</v>
      </c>
      <c r="E3636" s="34">
        <v>20761.5</v>
      </c>
      <c r="F3636" s="34">
        <v>177.68</v>
      </c>
      <c r="G3636" s="34">
        <v>63.29</v>
      </c>
      <c r="H3636" s="34">
        <v>49.72</v>
      </c>
    </row>
    <row r="3637" spans="1:8" x14ac:dyDescent="0.35">
      <c r="A3637" s="8" t="s">
        <v>34</v>
      </c>
      <c r="B3637" s="33">
        <v>2022</v>
      </c>
      <c r="C3637" s="8" t="s">
        <v>25</v>
      </c>
      <c r="D3637" s="33">
        <v>7681.12</v>
      </c>
      <c r="E3637" s="34">
        <v>8210.6</v>
      </c>
      <c r="F3637" s="34">
        <v>126.49</v>
      </c>
      <c r="G3637" s="34">
        <v>957.91</v>
      </c>
      <c r="H3637" s="34">
        <v>55.71</v>
      </c>
    </row>
    <row r="3638" spans="1:8" x14ac:dyDescent="0.35">
      <c r="A3638" s="8" t="s">
        <v>12</v>
      </c>
      <c r="B3638" s="33">
        <v>2024</v>
      </c>
      <c r="C3638" s="8" t="s">
        <v>19</v>
      </c>
      <c r="D3638" s="33">
        <v>803.87</v>
      </c>
      <c r="E3638" s="34">
        <v>772.65</v>
      </c>
      <c r="F3638" s="34">
        <v>49.71</v>
      </c>
      <c r="G3638" s="34">
        <v>682.1</v>
      </c>
      <c r="H3638" s="34">
        <v>44.36</v>
      </c>
    </row>
    <row r="3639" spans="1:8" x14ac:dyDescent="0.35">
      <c r="A3639" s="8" t="s">
        <v>17</v>
      </c>
      <c r="B3639" s="33">
        <v>2024</v>
      </c>
      <c r="C3639" s="8" t="s">
        <v>22</v>
      </c>
      <c r="D3639" s="33">
        <v>33680.269999999997</v>
      </c>
      <c r="E3639" s="34">
        <v>31829.4</v>
      </c>
      <c r="F3639" s="34">
        <v>74.819999999999993</v>
      </c>
      <c r="G3639" s="34">
        <v>801.48</v>
      </c>
      <c r="H3639" s="34">
        <v>31.36</v>
      </c>
    </row>
    <row r="3640" spans="1:8" x14ac:dyDescent="0.35">
      <c r="A3640" s="8" t="s">
        <v>32</v>
      </c>
      <c r="B3640" s="33">
        <v>2023</v>
      </c>
      <c r="C3640" s="8" t="s">
        <v>22</v>
      </c>
      <c r="D3640" s="33">
        <v>5297.17</v>
      </c>
      <c r="E3640" s="34">
        <v>5731.9</v>
      </c>
      <c r="F3640" s="34">
        <v>129.41</v>
      </c>
      <c r="G3640" s="34">
        <v>358.81</v>
      </c>
      <c r="H3640" s="34">
        <v>62.13</v>
      </c>
    </row>
    <row r="3641" spans="1:8" x14ac:dyDescent="0.35">
      <c r="A3641" s="8" t="s">
        <v>14</v>
      </c>
      <c r="B3641" s="33">
        <v>2024</v>
      </c>
      <c r="C3641" s="8" t="s">
        <v>13</v>
      </c>
      <c r="D3641" s="33">
        <v>8921.51</v>
      </c>
      <c r="E3641" s="34">
        <v>7409.04</v>
      </c>
      <c r="F3641" s="34">
        <v>61.46</v>
      </c>
      <c r="G3641" s="34">
        <v>1161.4100000000001</v>
      </c>
      <c r="H3641" s="34">
        <v>32.54</v>
      </c>
    </row>
    <row r="3642" spans="1:8" x14ac:dyDescent="0.35">
      <c r="A3642" s="8" t="s">
        <v>34</v>
      </c>
      <c r="B3642" s="33">
        <v>2021</v>
      </c>
      <c r="C3642" s="8" t="s">
        <v>19</v>
      </c>
      <c r="D3642" s="33">
        <v>30114.03</v>
      </c>
      <c r="E3642" s="34">
        <v>31277.9</v>
      </c>
      <c r="F3642" s="34">
        <v>184.25</v>
      </c>
      <c r="G3642" s="34">
        <v>332.02</v>
      </c>
      <c r="H3642" s="34">
        <v>56.47</v>
      </c>
    </row>
    <row r="3643" spans="1:8" x14ac:dyDescent="0.35">
      <c r="A3643" s="8" t="s">
        <v>12</v>
      </c>
      <c r="B3643" s="33">
        <v>2022</v>
      </c>
      <c r="C3643" s="8" t="s">
        <v>22</v>
      </c>
      <c r="D3643" s="33">
        <v>21432.99</v>
      </c>
      <c r="E3643" s="34">
        <v>25269.32</v>
      </c>
      <c r="F3643" s="34">
        <v>76.489999999999995</v>
      </c>
      <c r="G3643" s="34">
        <v>804.72</v>
      </c>
      <c r="H3643" s="34">
        <v>64.77</v>
      </c>
    </row>
    <row r="3644" spans="1:8" x14ac:dyDescent="0.35">
      <c r="A3644" s="8" t="s">
        <v>28</v>
      </c>
      <c r="B3644" s="33">
        <v>2024</v>
      </c>
      <c r="C3644" s="8" t="s">
        <v>15</v>
      </c>
      <c r="D3644" s="33">
        <v>42071.87</v>
      </c>
      <c r="E3644" s="34">
        <v>43296.13</v>
      </c>
      <c r="F3644" s="34">
        <v>77.349999999999994</v>
      </c>
      <c r="G3644" s="34">
        <v>609.47</v>
      </c>
      <c r="H3644" s="34">
        <v>45.24</v>
      </c>
    </row>
    <row r="3645" spans="1:8" x14ac:dyDescent="0.35">
      <c r="A3645" s="8" t="s">
        <v>18</v>
      </c>
      <c r="B3645" s="33">
        <v>2022</v>
      </c>
      <c r="C3645" s="8" t="s">
        <v>9</v>
      </c>
      <c r="D3645" s="33">
        <v>42313.38</v>
      </c>
      <c r="E3645" s="34">
        <v>50532.46</v>
      </c>
      <c r="F3645" s="34">
        <v>108.37</v>
      </c>
      <c r="G3645" s="34">
        <v>1176.6400000000001</v>
      </c>
      <c r="H3645" s="34">
        <v>44.09</v>
      </c>
    </row>
    <row r="3646" spans="1:8" x14ac:dyDescent="0.35">
      <c r="A3646" s="8" t="s">
        <v>32</v>
      </c>
      <c r="B3646" s="33">
        <v>2019</v>
      </c>
      <c r="C3646" s="8" t="s">
        <v>22</v>
      </c>
      <c r="D3646" s="33">
        <v>48867.07</v>
      </c>
      <c r="E3646" s="34">
        <v>54380.4</v>
      </c>
      <c r="F3646" s="34">
        <v>181.03</v>
      </c>
      <c r="G3646" s="34">
        <v>1058.23</v>
      </c>
      <c r="H3646" s="34">
        <v>37.659999999999997</v>
      </c>
    </row>
    <row r="3647" spans="1:8" x14ac:dyDescent="0.35">
      <c r="A3647" s="8" t="s">
        <v>35</v>
      </c>
      <c r="B3647" s="33">
        <v>2022</v>
      </c>
      <c r="C3647" s="8" t="s">
        <v>25</v>
      </c>
      <c r="D3647" s="33">
        <v>4888.8599999999997</v>
      </c>
      <c r="E3647" s="34">
        <v>4334.8900000000003</v>
      </c>
      <c r="F3647" s="34">
        <v>108.03</v>
      </c>
      <c r="G3647" s="34">
        <v>1106.8</v>
      </c>
      <c r="H3647" s="34">
        <v>42.73</v>
      </c>
    </row>
    <row r="3648" spans="1:8" x14ac:dyDescent="0.35">
      <c r="A3648" s="8" t="s">
        <v>10</v>
      </c>
      <c r="B3648" s="33">
        <v>2020</v>
      </c>
      <c r="C3648" s="8" t="s">
        <v>13</v>
      </c>
      <c r="D3648" s="33">
        <v>47527.95</v>
      </c>
      <c r="E3648" s="34">
        <v>53841.19</v>
      </c>
      <c r="F3648" s="34">
        <v>82.62</v>
      </c>
      <c r="G3648" s="34">
        <v>162.27000000000001</v>
      </c>
      <c r="H3648" s="34">
        <v>65</v>
      </c>
    </row>
    <row r="3649" spans="1:8" x14ac:dyDescent="0.35">
      <c r="A3649" s="8" t="s">
        <v>30</v>
      </c>
      <c r="B3649" s="33">
        <v>2023</v>
      </c>
      <c r="C3649" s="8" t="s">
        <v>19</v>
      </c>
      <c r="D3649" s="33">
        <v>21051.75</v>
      </c>
      <c r="E3649" s="34">
        <v>19053.439999999999</v>
      </c>
      <c r="F3649" s="34">
        <v>87.34</v>
      </c>
      <c r="G3649" s="34">
        <v>173.01</v>
      </c>
      <c r="H3649" s="34">
        <v>65.86</v>
      </c>
    </row>
    <row r="3650" spans="1:8" x14ac:dyDescent="0.35">
      <c r="A3650" s="8" t="s">
        <v>21</v>
      </c>
      <c r="B3650" s="33">
        <v>2023</v>
      </c>
      <c r="C3650" s="8" t="s">
        <v>20</v>
      </c>
      <c r="D3650" s="33">
        <v>4936.8999999999996</v>
      </c>
      <c r="E3650" s="34">
        <v>4139.34</v>
      </c>
      <c r="F3650" s="34">
        <v>189.81</v>
      </c>
      <c r="G3650" s="34">
        <v>18.95</v>
      </c>
      <c r="H3650" s="34">
        <v>62.66</v>
      </c>
    </row>
    <row r="3651" spans="1:8" x14ac:dyDescent="0.35">
      <c r="A3651" s="8" t="s">
        <v>12</v>
      </c>
      <c r="B3651" s="33">
        <v>2019</v>
      </c>
      <c r="C3651" s="8" t="s">
        <v>11</v>
      </c>
      <c r="D3651" s="33">
        <v>39411.72</v>
      </c>
      <c r="E3651" s="34">
        <v>36078.17</v>
      </c>
      <c r="F3651" s="34">
        <v>115.81</v>
      </c>
      <c r="G3651" s="34">
        <v>1050.78</v>
      </c>
      <c r="H3651" s="34">
        <v>69.81</v>
      </c>
    </row>
    <row r="3652" spans="1:8" x14ac:dyDescent="0.35">
      <c r="A3652" s="8" t="s">
        <v>27</v>
      </c>
      <c r="B3652" s="33">
        <v>2024</v>
      </c>
      <c r="C3652" s="8" t="s">
        <v>25</v>
      </c>
      <c r="D3652" s="33">
        <v>22479.3</v>
      </c>
      <c r="E3652" s="34">
        <v>19768.330000000002</v>
      </c>
      <c r="F3652" s="34">
        <v>174</v>
      </c>
      <c r="G3652" s="34">
        <v>670.27</v>
      </c>
      <c r="H3652" s="34">
        <v>35.06</v>
      </c>
    </row>
    <row r="3653" spans="1:8" x14ac:dyDescent="0.35">
      <c r="A3653" s="8" t="s">
        <v>17</v>
      </c>
      <c r="B3653" s="33">
        <v>2020</v>
      </c>
      <c r="C3653" s="8" t="s">
        <v>9</v>
      </c>
      <c r="D3653" s="33">
        <v>5548.98</v>
      </c>
      <c r="E3653" s="34">
        <v>6078.55</v>
      </c>
      <c r="F3653" s="34">
        <v>176.26</v>
      </c>
      <c r="G3653" s="34">
        <v>261.14999999999998</v>
      </c>
      <c r="H3653" s="34">
        <v>33.21</v>
      </c>
    </row>
    <row r="3654" spans="1:8" x14ac:dyDescent="0.35">
      <c r="A3654" s="8" t="s">
        <v>12</v>
      </c>
      <c r="B3654" s="33">
        <v>2023</v>
      </c>
      <c r="C3654" s="8" t="s">
        <v>25</v>
      </c>
      <c r="D3654" s="33">
        <v>11091.2</v>
      </c>
      <c r="E3654" s="34">
        <v>10718.69</v>
      </c>
      <c r="F3654" s="34">
        <v>183.99</v>
      </c>
      <c r="G3654" s="34">
        <v>649.54999999999995</v>
      </c>
      <c r="H3654" s="34">
        <v>42.2</v>
      </c>
    </row>
    <row r="3655" spans="1:8" x14ac:dyDescent="0.35">
      <c r="A3655" s="8" t="s">
        <v>32</v>
      </c>
      <c r="B3655" s="33">
        <v>2020</v>
      </c>
      <c r="C3655" s="8" t="s">
        <v>20</v>
      </c>
      <c r="D3655" s="33">
        <v>36223.4</v>
      </c>
      <c r="E3655" s="34">
        <v>41779.800000000003</v>
      </c>
      <c r="F3655" s="34">
        <v>162.61000000000001</v>
      </c>
      <c r="G3655" s="34">
        <v>949.76</v>
      </c>
      <c r="H3655" s="34">
        <v>57.12</v>
      </c>
    </row>
    <row r="3656" spans="1:8" x14ac:dyDescent="0.35">
      <c r="A3656" s="8" t="s">
        <v>23</v>
      </c>
      <c r="B3656" s="33">
        <v>2020</v>
      </c>
      <c r="C3656" s="8" t="s">
        <v>11</v>
      </c>
      <c r="D3656" s="33">
        <v>6412.01</v>
      </c>
      <c r="E3656" s="34">
        <v>7430.78</v>
      </c>
      <c r="F3656" s="34">
        <v>80.84</v>
      </c>
      <c r="G3656" s="34">
        <v>560.01</v>
      </c>
      <c r="H3656" s="34">
        <v>45.67</v>
      </c>
    </row>
    <row r="3657" spans="1:8" x14ac:dyDescent="0.35">
      <c r="A3657" s="8" t="s">
        <v>16</v>
      </c>
      <c r="B3657" s="33">
        <v>2020</v>
      </c>
      <c r="C3657" s="8" t="s">
        <v>13</v>
      </c>
      <c r="D3657" s="33">
        <v>5892.7</v>
      </c>
      <c r="E3657" s="34">
        <v>6152.46</v>
      </c>
      <c r="F3657" s="34">
        <v>153.22</v>
      </c>
      <c r="G3657" s="34">
        <v>1390.16</v>
      </c>
      <c r="H3657" s="34">
        <v>43.26</v>
      </c>
    </row>
    <row r="3658" spans="1:8" x14ac:dyDescent="0.35">
      <c r="A3658" s="8" t="s">
        <v>8</v>
      </c>
      <c r="B3658" s="33">
        <v>2019</v>
      </c>
      <c r="C3658" s="8" t="s">
        <v>9</v>
      </c>
      <c r="D3658" s="33">
        <v>22811.63</v>
      </c>
      <c r="E3658" s="34">
        <v>21689.89</v>
      </c>
      <c r="F3658" s="34">
        <v>115.44</v>
      </c>
      <c r="G3658" s="34">
        <v>1383.96</v>
      </c>
      <c r="H3658" s="34">
        <v>30.72</v>
      </c>
    </row>
    <row r="3659" spans="1:8" x14ac:dyDescent="0.35">
      <c r="A3659" s="8" t="s">
        <v>31</v>
      </c>
      <c r="B3659" s="33">
        <v>2020</v>
      </c>
      <c r="C3659" s="8" t="s">
        <v>15</v>
      </c>
      <c r="D3659" s="33">
        <v>10282.780000000001</v>
      </c>
      <c r="E3659" s="34">
        <v>11947.45</v>
      </c>
      <c r="F3659" s="34">
        <v>95.65</v>
      </c>
      <c r="G3659" s="34">
        <v>1368.88</v>
      </c>
      <c r="H3659" s="34">
        <v>30.42</v>
      </c>
    </row>
    <row r="3660" spans="1:8" x14ac:dyDescent="0.35">
      <c r="A3660" s="8" t="s">
        <v>26</v>
      </c>
      <c r="B3660" s="33">
        <v>2024</v>
      </c>
      <c r="C3660" s="8" t="s">
        <v>25</v>
      </c>
      <c r="D3660" s="33">
        <v>42784.14</v>
      </c>
      <c r="E3660" s="34">
        <v>36700.239999999998</v>
      </c>
      <c r="F3660" s="34">
        <v>98.32</v>
      </c>
      <c r="G3660" s="34">
        <v>395.53</v>
      </c>
      <c r="H3660" s="34">
        <v>53.34</v>
      </c>
    </row>
    <row r="3661" spans="1:8" x14ac:dyDescent="0.35">
      <c r="A3661" s="8" t="s">
        <v>16</v>
      </c>
      <c r="B3661" s="33">
        <v>2023</v>
      </c>
      <c r="C3661" s="8" t="s">
        <v>15</v>
      </c>
      <c r="D3661" s="33">
        <v>17289.990000000002</v>
      </c>
      <c r="E3661" s="34">
        <v>17628.25</v>
      </c>
      <c r="F3661" s="34">
        <v>70.06</v>
      </c>
      <c r="G3661" s="34">
        <v>404.93</v>
      </c>
      <c r="H3661" s="34">
        <v>40.57</v>
      </c>
    </row>
    <row r="3662" spans="1:8" x14ac:dyDescent="0.35">
      <c r="A3662" s="8" t="s">
        <v>8</v>
      </c>
      <c r="B3662" s="33">
        <v>2022</v>
      </c>
      <c r="C3662" s="8" t="s">
        <v>22</v>
      </c>
      <c r="D3662" s="33">
        <v>10942.22</v>
      </c>
      <c r="E3662" s="34">
        <v>10530.58</v>
      </c>
      <c r="F3662" s="34">
        <v>50.42</v>
      </c>
      <c r="G3662" s="34">
        <v>690.47</v>
      </c>
      <c r="H3662" s="34">
        <v>46.93</v>
      </c>
    </row>
    <row r="3663" spans="1:8" x14ac:dyDescent="0.35">
      <c r="A3663" s="8" t="s">
        <v>28</v>
      </c>
      <c r="B3663" s="33">
        <v>2021</v>
      </c>
      <c r="C3663" s="8" t="s">
        <v>19</v>
      </c>
      <c r="D3663" s="33">
        <v>23784.31</v>
      </c>
      <c r="E3663" s="34">
        <v>25865.98</v>
      </c>
      <c r="F3663" s="34">
        <v>147.52000000000001</v>
      </c>
      <c r="G3663" s="34">
        <v>1142.1600000000001</v>
      </c>
      <c r="H3663" s="34">
        <v>59.13</v>
      </c>
    </row>
    <row r="3664" spans="1:8" x14ac:dyDescent="0.35">
      <c r="A3664" s="8" t="s">
        <v>23</v>
      </c>
      <c r="B3664" s="33">
        <v>2019</v>
      </c>
      <c r="C3664" s="8" t="s">
        <v>9</v>
      </c>
      <c r="D3664" s="33">
        <v>5845.91</v>
      </c>
      <c r="E3664" s="34">
        <v>4830.88</v>
      </c>
      <c r="F3664" s="34">
        <v>82.31</v>
      </c>
      <c r="G3664" s="34">
        <v>1188.9000000000001</v>
      </c>
      <c r="H3664" s="34">
        <v>68.31</v>
      </c>
    </row>
    <row r="3665" spans="1:8" x14ac:dyDescent="0.35">
      <c r="A3665" s="8" t="s">
        <v>18</v>
      </c>
      <c r="B3665" s="33">
        <v>2020</v>
      </c>
      <c r="C3665" s="8" t="s">
        <v>25</v>
      </c>
      <c r="D3665" s="33">
        <v>25811.46</v>
      </c>
      <c r="E3665" s="34">
        <v>28084.080000000002</v>
      </c>
      <c r="F3665" s="34">
        <v>99.53</v>
      </c>
      <c r="G3665" s="34">
        <v>887.96</v>
      </c>
      <c r="H3665" s="34">
        <v>36.35</v>
      </c>
    </row>
    <row r="3666" spans="1:8" x14ac:dyDescent="0.35">
      <c r="A3666" s="8" t="s">
        <v>24</v>
      </c>
      <c r="B3666" s="33">
        <v>2019</v>
      </c>
      <c r="C3666" s="8" t="s">
        <v>13</v>
      </c>
      <c r="D3666" s="33">
        <v>20294.32</v>
      </c>
      <c r="E3666" s="34">
        <v>21533.41</v>
      </c>
      <c r="F3666" s="34">
        <v>147.69</v>
      </c>
      <c r="G3666" s="34">
        <v>138.19999999999999</v>
      </c>
      <c r="H3666" s="34">
        <v>40.28</v>
      </c>
    </row>
    <row r="3667" spans="1:8" x14ac:dyDescent="0.35">
      <c r="A3667" s="8" t="s">
        <v>26</v>
      </c>
      <c r="B3667" s="33">
        <v>2021</v>
      </c>
      <c r="C3667" s="8" t="s">
        <v>15</v>
      </c>
      <c r="D3667" s="33">
        <v>22361.18</v>
      </c>
      <c r="E3667" s="34">
        <v>19748.07</v>
      </c>
      <c r="F3667" s="34">
        <v>112.8</v>
      </c>
      <c r="G3667" s="34">
        <v>1109.45</v>
      </c>
      <c r="H3667" s="34">
        <v>59.15</v>
      </c>
    </row>
    <row r="3668" spans="1:8" x14ac:dyDescent="0.35">
      <c r="A3668" s="8" t="s">
        <v>10</v>
      </c>
      <c r="B3668" s="33">
        <v>2022</v>
      </c>
      <c r="C3668" s="8" t="s">
        <v>25</v>
      </c>
      <c r="D3668" s="33">
        <v>43005.41</v>
      </c>
      <c r="E3668" s="34">
        <v>44585.89</v>
      </c>
      <c r="F3668" s="34">
        <v>170.28</v>
      </c>
      <c r="G3668" s="34">
        <v>88.76</v>
      </c>
      <c r="H3668" s="34">
        <v>69.67</v>
      </c>
    </row>
    <row r="3669" spans="1:8" x14ac:dyDescent="0.35">
      <c r="A3669" s="8" t="s">
        <v>16</v>
      </c>
      <c r="B3669" s="33">
        <v>2019</v>
      </c>
      <c r="C3669" s="8" t="s">
        <v>15</v>
      </c>
      <c r="D3669" s="33">
        <v>26150.78</v>
      </c>
      <c r="E3669" s="34">
        <v>24859.81</v>
      </c>
      <c r="F3669" s="34">
        <v>90.47</v>
      </c>
      <c r="G3669" s="34">
        <v>1312.81</v>
      </c>
      <c r="H3669" s="34">
        <v>52.65</v>
      </c>
    </row>
    <row r="3670" spans="1:8" x14ac:dyDescent="0.35">
      <c r="A3670" s="8" t="s">
        <v>34</v>
      </c>
      <c r="B3670" s="33">
        <v>2023</v>
      </c>
      <c r="C3670" s="8" t="s">
        <v>19</v>
      </c>
      <c r="D3670" s="33">
        <v>29278.85</v>
      </c>
      <c r="E3670" s="34">
        <v>33984.53</v>
      </c>
      <c r="F3670" s="34">
        <v>125.56</v>
      </c>
      <c r="G3670" s="34">
        <v>1382.06</v>
      </c>
      <c r="H3670" s="34">
        <v>47.18</v>
      </c>
    </row>
    <row r="3671" spans="1:8" x14ac:dyDescent="0.35">
      <c r="A3671" s="8" t="s">
        <v>27</v>
      </c>
      <c r="B3671" s="33">
        <v>2018</v>
      </c>
      <c r="C3671" s="8" t="s">
        <v>19</v>
      </c>
      <c r="D3671" s="33">
        <v>14921.82</v>
      </c>
      <c r="E3671" s="34">
        <v>13296.06</v>
      </c>
      <c r="F3671" s="34">
        <v>135.68</v>
      </c>
      <c r="G3671" s="34">
        <v>136.38</v>
      </c>
      <c r="H3671" s="34">
        <v>37.51</v>
      </c>
    </row>
    <row r="3672" spans="1:8" x14ac:dyDescent="0.35">
      <c r="A3672" s="8" t="s">
        <v>16</v>
      </c>
      <c r="B3672" s="33">
        <v>2022</v>
      </c>
      <c r="C3672" s="8" t="s">
        <v>25</v>
      </c>
      <c r="D3672" s="33">
        <v>21169.63</v>
      </c>
      <c r="E3672" s="34">
        <v>18682.5</v>
      </c>
      <c r="F3672" s="34">
        <v>146.80000000000001</v>
      </c>
      <c r="G3672" s="34">
        <v>596.54999999999995</v>
      </c>
      <c r="H3672" s="34">
        <v>50.59</v>
      </c>
    </row>
    <row r="3673" spans="1:8" x14ac:dyDescent="0.35">
      <c r="A3673" s="8" t="s">
        <v>18</v>
      </c>
      <c r="B3673" s="33">
        <v>2018</v>
      </c>
      <c r="C3673" s="8" t="s">
        <v>20</v>
      </c>
      <c r="D3673" s="33">
        <v>18963.25</v>
      </c>
      <c r="E3673" s="34">
        <v>21817.13</v>
      </c>
      <c r="F3673" s="34">
        <v>88.46</v>
      </c>
      <c r="G3673" s="34">
        <v>97.73</v>
      </c>
      <c r="H3673" s="34">
        <v>51.83</v>
      </c>
    </row>
    <row r="3674" spans="1:8" x14ac:dyDescent="0.35">
      <c r="A3674" s="8" t="s">
        <v>23</v>
      </c>
      <c r="B3674" s="33">
        <v>2018</v>
      </c>
      <c r="C3674" s="8" t="s">
        <v>22</v>
      </c>
      <c r="D3674" s="33">
        <v>39459.93</v>
      </c>
      <c r="E3674" s="34">
        <v>34121.18</v>
      </c>
      <c r="F3674" s="34">
        <v>97.62</v>
      </c>
      <c r="G3674" s="34">
        <v>851.69</v>
      </c>
      <c r="H3674" s="34">
        <v>60.3</v>
      </c>
    </row>
    <row r="3675" spans="1:8" x14ac:dyDescent="0.35">
      <c r="A3675" s="8" t="s">
        <v>34</v>
      </c>
      <c r="B3675" s="33">
        <v>2019</v>
      </c>
      <c r="C3675" s="8" t="s">
        <v>25</v>
      </c>
      <c r="D3675" s="33">
        <v>11440.73</v>
      </c>
      <c r="E3675" s="34">
        <v>9169.07</v>
      </c>
      <c r="F3675" s="34">
        <v>97.32</v>
      </c>
      <c r="G3675" s="34">
        <v>665.69</v>
      </c>
      <c r="H3675" s="34">
        <v>37.229999999999997</v>
      </c>
    </row>
    <row r="3676" spans="1:8" x14ac:dyDescent="0.35">
      <c r="A3676" s="8" t="s">
        <v>29</v>
      </c>
      <c r="B3676" s="33">
        <v>2023</v>
      </c>
      <c r="C3676" s="8" t="s">
        <v>20</v>
      </c>
      <c r="D3676" s="33">
        <v>14495.05</v>
      </c>
      <c r="E3676" s="34">
        <v>11697.29</v>
      </c>
      <c r="F3676" s="34">
        <v>94.35</v>
      </c>
      <c r="G3676" s="34">
        <v>792.01</v>
      </c>
      <c r="H3676" s="34">
        <v>37.36</v>
      </c>
    </row>
    <row r="3677" spans="1:8" x14ac:dyDescent="0.35">
      <c r="A3677" s="8" t="s">
        <v>10</v>
      </c>
      <c r="B3677" s="33">
        <v>2022</v>
      </c>
      <c r="C3677" s="8" t="s">
        <v>25</v>
      </c>
      <c r="D3677" s="33">
        <v>25307.75</v>
      </c>
      <c r="E3677" s="34">
        <v>24920.78</v>
      </c>
      <c r="F3677" s="34">
        <v>154.38999999999999</v>
      </c>
      <c r="G3677" s="34">
        <v>215.25</v>
      </c>
      <c r="H3677" s="34">
        <v>54.39</v>
      </c>
    </row>
    <row r="3678" spans="1:8" x14ac:dyDescent="0.35">
      <c r="A3678" s="8" t="s">
        <v>10</v>
      </c>
      <c r="B3678" s="33">
        <v>2021</v>
      </c>
      <c r="C3678" s="8" t="s">
        <v>11</v>
      </c>
      <c r="D3678" s="33">
        <v>11064.34</v>
      </c>
      <c r="E3678" s="34">
        <v>10189.89</v>
      </c>
      <c r="F3678" s="34">
        <v>173.95</v>
      </c>
      <c r="G3678" s="34">
        <v>348.95</v>
      </c>
      <c r="H3678" s="34">
        <v>43.03</v>
      </c>
    </row>
    <row r="3679" spans="1:8" x14ac:dyDescent="0.35">
      <c r="A3679" s="8" t="s">
        <v>8</v>
      </c>
      <c r="B3679" s="33">
        <v>2020</v>
      </c>
      <c r="C3679" s="8" t="s">
        <v>19</v>
      </c>
      <c r="D3679" s="33">
        <v>36883.78</v>
      </c>
      <c r="E3679" s="34">
        <v>39028.339999999997</v>
      </c>
      <c r="F3679" s="34">
        <v>110.3</v>
      </c>
      <c r="G3679" s="34">
        <v>1088.3599999999999</v>
      </c>
      <c r="H3679" s="34">
        <v>33.659999999999997</v>
      </c>
    </row>
    <row r="3680" spans="1:8" x14ac:dyDescent="0.35">
      <c r="A3680" s="8" t="s">
        <v>31</v>
      </c>
      <c r="B3680" s="33">
        <v>2020</v>
      </c>
      <c r="C3680" s="8" t="s">
        <v>9</v>
      </c>
      <c r="D3680" s="33">
        <v>25553.23</v>
      </c>
      <c r="E3680" s="34">
        <v>27719.99</v>
      </c>
      <c r="F3680" s="34">
        <v>40.369999999999997</v>
      </c>
      <c r="G3680" s="34">
        <v>572.71</v>
      </c>
      <c r="H3680" s="34">
        <v>57.82</v>
      </c>
    </row>
    <row r="3681" spans="1:8" x14ac:dyDescent="0.35">
      <c r="A3681" s="8" t="s">
        <v>12</v>
      </c>
      <c r="B3681" s="33">
        <v>2019</v>
      </c>
      <c r="C3681" s="8" t="s">
        <v>15</v>
      </c>
      <c r="D3681" s="33">
        <v>26673.200000000001</v>
      </c>
      <c r="E3681" s="34">
        <v>29875.24</v>
      </c>
      <c r="F3681" s="34">
        <v>179.56</v>
      </c>
      <c r="G3681" s="34">
        <v>237.14</v>
      </c>
      <c r="H3681" s="34">
        <v>46.48</v>
      </c>
    </row>
    <row r="3682" spans="1:8" x14ac:dyDescent="0.35">
      <c r="A3682" s="8" t="s">
        <v>8</v>
      </c>
      <c r="B3682" s="33">
        <v>2022</v>
      </c>
      <c r="C3682" s="8" t="s">
        <v>9</v>
      </c>
      <c r="D3682" s="33">
        <v>27386.44</v>
      </c>
      <c r="E3682" s="34">
        <v>31621.42</v>
      </c>
      <c r="F3682" s="34">
        <v>97.9</v>
      </c>
      <c r="G3682" s="34">
        <v>1293.4000000000001</v>
      </c>
      <c r="H3682" s="34">
        <v>69.209999999999994</v>
      </c>
    </row>
    <row r="3683" spans="1:8" x14ac:dyDescent="0.35">
      <c r="A3683" s="8" t="s">
        <v>23</v>
      </c>
      <c r="B3683" s="33">
        <v>2020</v>
      </c>
      <c r="C3683" s="8" t="s">
        <v>11</v>
      </c>
      <c r="D3683" s="33">
        <v>48176.42</v>
      </c>
      <c r="E3683" s="34">
        <v>44820</v>
      </c>
      <c r="F3683" s="34">
        <v>87.6</v>
      </c>
      <c r="G3683" s="34">
        <v>1080.19</v>
      </c>
      <c r="H3683" s="34">
        <v>62.48</v>
      </c>
    </row>
    <row r="3684" spans="1:8" x14ac:dyDescent="0.35">
      <c r="A3684" s="8" t="s">
        <v>17</v>
      </c>
      <c r="B3684" s="33">
        <v>2020</v>
      </c>
      <c r="C3684" s="8" t="s">
        <v>13</v>
      </c>
      <c r="D3684" s="33">
        <v>30600.98</v>
      </c>
      <c r="E3684" s="34">
        <v>30507.17</v>
      </c>
      <c r="F3684" s="34">
        <v>144.54</v>
      </c>
      <c r="G3684" s="34">
        <v>1235.79</v>
      </c>
      <c r="H3684" s="34">
        <v>44.17</v>
      </c>
    </row>
    <row r="3685" spans="1:8" x14ac:dyDescent="0.35">
      <c r="A3685" s="8" t="s">
        <v>14</v>
      </c>
      <c r="B3685" s="33">
        <v>2023</v>
      </c>
      <c r="C3685" s="8" t="s">
        <v>9</v>
      </c>
      <c r="D3685" s="33">
        <v>5349.94</v>
      </c>
      <c r="E3685" s="34">
        <v>5829.07</v>
      </c>
      <c r="F3685" s="34">
        <v>46.26</v>
      </c>
      <c r="G3685" s="34">
        <v>1251.0999999999999</v>
      </c>
      <c r="H3685" s="34">
        <v>45.07</v>
      </c>
    </row>
    <row r="3686" spans="1:8" x14ac:dyDescent="0.35">
      <c r="A3686" s="8" t="s">
        <v>10</v>
      </c>
      <c r="B3686" s="33">
        <v>2018</v>
      </c>
      <c r="C3686" s="8" t="s">
        <v>25</v>
      </c>
      <c r="D3686" s="33">
        <v>39228.46</v>
      </c>
      <c r="E3686" s="34">
        <v>43603.88</v>
      </c>
      <c r="F3686" s="34">
        <v>116.41</v>
      </c>
      <c r="G3686" s="34">
        <v>1242.27</v>
      </c>
      <c r="H3686" s="34">
        <v>66.930000000000007</v>
      </c>
    </row>
    <row r="3687" spans="1:8" x14ac:dyDescent="0.35">
      <c r="A3687" s="8" t="s">
        <v>31</v>
      </c>
      <c r="B3687" s="33">
        <v>2024</v>
      </c>
      <c r="C3687" s="8" t="s">
        <v>13</v>
      </c>
      <c r="D3687" s="33">
        <v>16859.400000000001</v>
      </c>
      <c r="E3687" s="34">
        <v>15936.64</v>
      </c>
      <c r="F3687" s="34">
        <v>136.15</v>
      </c>
      <c r="G3687" s="34">
        <v>748.17</v>
      </c>
      <c r="H3687" s="34">
        <v>52.32</v>
      </c>
    </row>
    <row r="3688" spans="1:8" x14ac:dyDescent="0.35">
      <c r="A3688" s="8" t="s">
        <v>32</v>
      </c>
      <c r="B3688" s="33">
        <v>2023</v>
      </c>
      <c r="C3688" s="8" t="s">
        <v>9</v>
      </c>
      <c r="D3688" s="33">
        <v>17628.330000000002</v>
      </c>
      <c r="E3688" s="34">
        <v>20816.599999999999</v>
      </c>
      <c r="F3688" s="34">
        <v>58.42</v>
      </c>
      <c r="G3688" s="34">
        <v>475.26</v>
      </c>
      <c r="H3688" s="34">
        <v>63.55</v>
      </c>
    </row>
    <row r="3689" spans="1:8" x14ac:dyDescent="0.35">
      <c r="A3689" s="8" t="s">
        <v>35</v>
      </c>
      <c r="B3689" s="33">
        <v>2021</v>
      </c>
      <c r="C3689" s="8" t="s">
        <v>22</v>
      </c>
      <c r="D3689" s="33">
        <v>2660.69</v>
      </c>
      <c r="E3689" s="34">
        <v>3025.08</v>
      </c>
      <c r="F3689" s="34">
        <v>50.85</v>
      </c>
      <c r="G3689" s="34">
        <v>981.94</v>
      </c>
      <c r="H3689" s="34">
        <v>30.73</v>
      </c>
    </row>
    <row r="3690" spans="1:8" x14ac:dyDescent="0.35">
      <c r="A3690" s="8" t="s">
        <v>30</v>
      </c>
      <c r="B3690" s="33">
        <v>2022</v>
      </c>
      <c r="C3690" s="8" t="s">
        <v>20</v>
      </c>
      <c r="D3690" s="33">
        <v>30839.37</v>
      </c>
      <c r="E3690" s="34">
        <v>35023.199999999997</v>
      </c>
      <c r="F3690" s="34">
        <v>117.33</v>
      </c>
      <c r="G3690" s="34">
        <v>1244.8699999999999</v>
      </c>
      <c r="H3690" s="34">
        <v>57.23</v>
      </c>
    </row>
    <row r="3691" spans="1:8" x14ac:dyDescent="0.35">
      <c r="A3691" s="8" t="s">
        <v>16</v>
      </c>
      <c r="B3691" s="33">
        <v>2020</v>
      </c>
      <c r="C3691" s="8" t="s">
        <v>15</v>
      </c>
      <c r="D3691" s="33">
        <v>10893.28</v>
      </c>
      <c r="E3691" s="34">
        <v>9819.52</v>
      </c>
      <c r="F3691" s="34">
        <v>41.42</v>
      </c>
      <c r="G3691" s="34">
        <v>1017.62</v>
      </c>
      <c r="H3691" s="34">
        <v>44.76</v>
      </c>
    </row>
    <row r="3692" spans="1:8" x14ac:dyDescent="0.35">
      <c r="A3692" s="8" t="s">
        <v>30</v>
      </c>
      <c r="B3692" s="33">
        <v>2019</v>
      </c>
      <c r="C3692" s="8" t="s">
        <v>20</v>
      </c>
      <c r="D3692" s="33">
        <v>47103.94</v>
      </c>
      <c r="E3692" s="34">
        <v>38307.519999999997</v>
      </c>
      <c r="F3692" s="34">
        <v>62.85</v>
      </c>
      <c r="G3692" s="34">
        <v>1267.53</v>
      </c>
      <c r="H3692" s="34">
        <v>39.229999999999997</v>
      </c>
    </row>
    <row r="3693" spans="1:8" x14ac:dyDescent="0.35">
      <c r="A3693" s="8" t="s">
        <v>32</v>
      </c>
      <c r="B3693" s="33">
        <v>2024</v>
      </c>
      <c r="C3693" s="8" t="s">
        <v>20</v>
      </c>
      <c r="D3693" s="33">
        <v>12997.52</v>
      </c>
      <c r="E3693" s="34">
        <v>14324.93</v>
      </c>
      <c r="F3693" s="34">
        <v>22.11</v>
      </c>
      <c r="G3693" s="34">
        <v>138.41</v>
      </c>
      <c r="H3693" s="34">
        <v>54.06</v>
      </c>
    </row>
    <row r="3694" spans="1:8" x14ac:dyDescent="0.35">
      <c r="A3694" s="8" t="s">
        <v>35</v>
      </c>
      <c r="B3694" s="33">
        <v>2020</v>
      </c>
      <c r="C3694" s="8" t="s">
        <v>22</v>
      </c>
      <c r="D3694" s="33">
        <v>35653.5</v>
      </c>
      <c r="E3694" s="34">
        <v>40954.480000000003</v>
      </c>
      <c r="F3694" s="34">
        <v>138.4</v>
      </c>
      <c r="G3694" s="34">
        <v>314.58999999999997</v>
      </c>
      <c r="H3694" s="34">
        <v>34</v>
      </c>
    </row>
    <row r="3695" spans="1:8" x14ac:dyDescent="0.35">
      <c r="A3695" s="8" t="s">
        <v>32</v>
      </c>
      <c r="B3695" s="33">
        <v>2021</v>
      </c>
      <c r="C3695" s="8" t="s">
        <v>11</v>
      </c>
      <c r="D3695" s="33">
        <v>28938.05</v>
      </c>
      <c r="E3695" s="34">
        <v>30887.24</v>
      </c>
      <c r="F3695" s="34">
        <v>42.06</v>
      </c>
      <c r="G3695" s="34">
        <v>492.24</v>
      </c>
      <c r="H3695" s="34">
        <v>52.21</v>
      </c>
    </row>
    <row r="3696" spans="1:8" x14ac:dyDescent="0.35">
      <c r="A3696" s="8" t="s">
        <v>29</v>
      </c>
      <c r="B3696" s="33">
        <v>2018</v>
      </c>
      <c r="C3696" s="8" t="s">
        <v>19</v>
      </c>
      <c r="D3696" s="33">
        <v>25093.21</v>
      </c>
      <c r="E3696" s="34">
        <v>21035.93</v>
      </c>
      <c r="F3696" s="34">
        <v>114.61</v>
      </c>
      <c r="G3696" s="34">
        <v>605.37</v>
      </c>
      <c r="H3696" s="34">
        <v>30.55</v>
      </c>
    </row>
    <row r="3697" spans="1:8" x14ac:dyDescent="0.35">
      <c r="A3697" s="8" t="s">
        <v>30</v>
      </c>
      <c r="B3697" s="33">
        <v>2024</v>
      </c>
      <c r="C3697" s="8" t="s">
        <v>13</v>
      </c>
      <c r="D3697" s="33">
        <v>22909.3</v>
      </c>
      <c r="E3697" s="34">
        <v>26242.35</v>
      </c>
      <c r="F3697" s="34">
        <v>194.53</v>
      </c>
      <c r="G3697" s="34">
        <v>960.24</v>
      </c>
      <c r="H3697" s="34">
        <v>49.32</v>
      </c>
    </row>
    <row r="3698" spans="1:8" x14ac:dyDescent="0.35">
      <c r="A3698" s="8" t="s">
        <v>26</v>
      </c>
      <c r="B3698" s="33">
        <v>2024</v>
      </c>
      <c r="C3698" s="8" t="s">
        <v>13</v>
      </c>
      <c r="D3698" s="33">
        <v>41263.11</v>
      </c>
      <c r="E3698" s="34">
        <v>48331.29</v>
      </c>
      <c r="F3698" s="34">
        <v>163.97</v>
      </c>
      <c r="G3698" s="34">
        <v>1255.23</v>
      </c>
      <c r="H3698" s="34">
        <v>35.380000000000003</v>
      </c>
    </row>
    <row r="3699" spans="1:8" x14ac:dyDescent="0.35">
      <c r="A3699" s="8" t="s">
        <v>28</v>
      </c>
      <c r="B3699" s="33">
        <v>2023</v>
      </c>
      <c r="C3699" s="8" t="s">
        <v>13</v>
      </c>
      <c r="D3699" s="33">
        <v>42229.35</v>
      </c>
      <c r="E3699" s="34">
        <v>39681.24</v>
      </c>
      <c r="F3699" s="34">
        <v>191.28</v>
      </c>
      <c r="G3699" s="34">
        <v>626.17999999999995</v>
      </c>
      <c r="H3699" s="34">
        <v>40.96</v>
      </c>
    </row>
    <row r="3700" spans="1:8" x14ac:dyDescent="0.35">
      <c r="A3700" s="8" t="s">
        <v>12</v>
      </c>
      <c r="B3700" s="33">
        <v>2020</v>
      </c>
      <c r="C3700" s="8" t="s">
        <v>15</v>
      </c>
      <c r="D3700" s="33">
        <v>4292.72</v>
      </c>
      <c r="E3700" s="34">
        <v>3863.42</v>
      </c>
      <c r="F3700" s="34">
        <v>181.17</v>
      </c>
      <c r="G3700" s="34">
        <v>1200.1500000000001</v>
      </c>
      <c r="H3700" s="34">
        <v>65.260000000000005</v>
      </c>
    </row>
    <row r="3701" spans="1:8" x14ac:dyDescent="0.35">
      <c r="A3701" s="8" t="s">
        <v>10</v>
      </c>
      <c r="B3701" s="33">
        <v>2021</v>
      </c>
      <c r="C3701" s="8" t="s">
        <v>11</v>
      </c>
      <c r="D3701" s="33">
        <v>32557.58</v>
      </c>
      <c r="E3701" s="34">
        <v>36985.06</v>
      </c>
      <c r="F3701" s="34">
        <v>140.24</v>
      </c>
      <c r="G3701" s="34">
        <v>410.71</v>
      </c>
      <c r="H3701" s="34">
        <v>30.7</v>
      </c>
    </row>
    <row r="3702" spans="1:8" x14ac:dyDescent="0.35">
      <c r="A3702" s="8" t="s">
        <v>12</v>
      </c>
      <c r="B3702" s="33">
        <v>2020</v>
      </c>
      <c r="C3702" s="8" t="s">
        <v>22</v>
      </c>
      <c r="D3702" s="33">
        <v>47577.88</v>
      </c>
      <c r="E3702" s="34">
        <v>43032.74</v>
      </c>
      <c r="F3702" s="34">
        <v>174.07</v>
      </c>
      <c r="G3702" s="34">
        <v>713.54</v>
      </c>
      <c r="H3702" s="34">
        <v>53.9</v>
      </c>
    </row>
    <row r="3703" spans="1:8" x14ac:dyDescent="0.35">
      <c r="A3703" s="8" t="s">
        <v>29</v>
      </c>
      <c r="B3703" s="33">
        <v>2023</v>
      </c>
      <c r="C3703" s="8" t="s">
        <v>25</v>
      </c>
      <c r="D3703" s="33">
        <v>17014.53</v>
      </c>
      <c r="E3703" s="34">
        <v>19897.45</v>
      </c>
      <c r="F3703" s="34">
        <v>132.66</v>
      </c>
      <c r="G3703" s="34">
        <v>1040.56</v>
      </c>
      <c r="H3703" s="34">
        <v>40.29</v>
      </c>
    </row>
    <row r="3704" spans="1:8" x14ac:dyDescent="0.35">
      <c r="A3704" s="8" t="s">
        <v>21</v>
      </c>
      <c r="B3704" s="33">
        <v>2020</v>
      </c>
      <c r="C3704" s="8" t="s">
        <v>15</v>
      </c>
      <c r="D3704" s="33">
        <v>34621.35</v>
      </c>
      <c r="E3704" s="34">
        <v>34571.129999999997</v>
      </c>
      <c r="F3704" s="34">
        <v>109.1</v>
      </c>
      <c r="G3704" s="34">
        <v>1320.03</v>
      </c>
      <c r="H3704" s="34">
        <v>69.91</v>
      </c>
    </row>
    <row r="3705" spans="1:8" x14ac:dyDescent="0.35">
      <c r="A3705" s="8" t="s">
        <v>17</v>
      </c>
      <c r="B3705" s="33">
        <v>2024</v>
      </c>
      <c r="C3705" s="8" t="s">
        <v>13</v>
      </c>
      <c r="D3705" s="33">
        <v>36317.93</v>
      </c>
      <c r="E3705" s="34">
        <v>30656.91</v>
      </c>
      <c r="F3705" s="34">
        <v>104.43</v>
      </c>
      <c r="G3705" s="34">
        <v>1131.98</v>
      </c>
      <c r="H3705" s="34">
        <v>45.72</v>
      </c>
    </row>
    <row r="3706" spans="1:8" x14ac:dyDescent="0.35">
      <c r="A3706" s="8" t="s">
        <v>24</v>
      </c>
      <c r="B3706" s="33">
        <v>2024</v>
      </c>
      <c r="C3706" s="8" t="s">
        <v>19</v>
      </c>
      <c r="D3706" s="33">
        <v>19352.439999999999</v>
      </c>
      <c r="E3706" s="34">
        <v>19488.919999999998</v>
      </c>
      <c r="F3706" s="34">
        <v>77.03</v>
      </c>
      <c r="G3706" s="34">
        <v>1127.53</v>
      </c>
      <c r="H3706" s="34">
        <v>69.760000000000005</v>
      </c>
    </row>
    <row r="3707" spans="1:8" x14ac:dyDescent="0.35">
      <c r="A3707" s="8" t="s">
        <v>26</v>
      </c>
      <c r="B3707" s="33">
        <v>2020</v>
      </c>
      <c r="C3707" s="8" t="s">
        <v>15</v>
      </c>
      <c r="D3707" s="33">
        <v>19749.18</v>
      </c>
      <c r="E3707" s="34">
        <v>23429.4</v>
      </c>
      <c r="F3707" s="34">
        <v>66.22</v>
      </c>
      <c r="G3707" s="34">
        <v>832.95</v>
      </c>
      <c r="H3707" s="34">
        <v>58.74</v>
      </c>
    </row>
    <row r="3708" spans="1:8" x14ac:dyDescent="0.35">
      <c r="A3708" s="8" t="s">
        <v>26</v>
      </c>
      <c r="B3708" s="33">
        <v>2021</v>
      </c>
      <c r="C3708" s="8" t="s">
        <v>13</v>
      </c>
      <c r="D3708" s="33">
        <v>16095.67</v>
      </c>
      <c r="E3708" s="34">
        <v>17266.939999999999</v>
      </c>
      <c r="F3708" s="34">
        <v>22.78</v>
      </c>
      <c r="G3708" s="34">
        <v>974.26</v>
      </c>
      <c r="H3708" s="34">
        <v>61.59</v>
      </c>
    </row>
    <row r="3709" spans="1:8" x14ac:dyDescent="0.35">
      <c r="A3709" s="8" t="s">
        <v>35</v>
      </c>
      <c r="B3709" s="33">
        <v>2020</v>
      </c>
      <c r="C3709" s="8" t="s">
        <v>13</v>
      </c>
      <c r="D3709" s="33">
        <v>48757.88</v>
      </c>
      <c r="E3709" s="34">
        <v>40130.22</v>
      </c>
      <c r="F3709" s="34">
        <v>186.65</v>
      </c>
      <c r="G3709" s="34">
        <v>1041.76</v>
      </c>
      <c r="H3709" s="34">
        <v>56.79</v>
      </c>
    </row>
    <row r="3710" spans="1:8" x14ac:dyDescent="0.35">
      <c r="A3710" s="8" t="s">
        <v>26</v>
      </c>
      <c r="B3710" s="33">
        <v>2020</v>
      </c>
      <c r="C3710" s="8" t="s">
        <v>13</v>
      </c>
      <c r="D3710" s="33">
        <v>11959.25</v>
      </c>
      <c r="E3710" s="34">
        <v>13995.3</v>
      </c>
      <c r="F3710" s="34">
        <v>47.98</v>
      </c>
      <c r="G3710" s="34">
        <v>924.6</v>
      </c>
      <c r="H3710" s="34">
        <v>59.86</v>
      </c>
    </row>
    <row r="3711" spans="1:8" x14ac:dyDescent="0.35">
      <c r="A3711" s="8" t="s">
        <v>27</v>
      </c>
      <c r="B3711" s="33">
        <v>2020</v>
      </c>
      <c r="C3711" s="8" t="s">
        <v>25</v>
      </c>
      <c r="D3711" s="33">
        <v>9207.5400000000009</v>
      </c>
      <c r="E3711" s="34">
        <v>9555.15</v>
      </c>
      <c r="F3711" s="34">
        <v>135.32</v>
      </c>
      <c r="G3711" s="34">
        <v>1070.32</v>
      </c>
      <c r="H3711" s="34">
        <v>64.680000000000007</v>
      </c>
    </row>
    <row r="3712" spans="1:8" x14ac:dyDescent="0.35">
      <c r="A3712" s="8" t="s">
        <v>14</v>
      </c>
      <c r="B3712" s="33">
        <v>2021</v>
      </c>
      <c r="C3712" s="8" t="s">
        <v>11</v>
      </c>
      <c r="D3712" s="33">
        <v>24451.1</v>
      </c>
      <c r="E3712" s="34">
        <v>26741.599999999999</v>
      </c>
      <c r="F3712" s="34">
        <v>101.72</v>
      </c>
      <c r="G3712" s="34">
        <v>469.1</v>
      </c>
      <c r="H3712" s="34">
        <v>59.24</v>
      </c>
    </row>
    <row r="3713" spans="1:8" x14ac:dyDescent="0.35">
      <c r="A3713" s="8" t="s">
        <v>28</v>
      </c>
      <c r="B3713" s="33">
        <v>2020</v>
      </c>
      <c r="C3713" s="8" t="s">
        <v>13</v>
      </c>
      <c r="D3713" s="33">
        <v>26530.69</v>
      </c>
      <c r="E3713" s="34">
        <v>26224.12</v>
      </c>
      <c r="F3713" s="34">
        <v>154.54</v>
      </c>
      <c r="G3713" s="34">
        <v>1385.15</v>
      </c>
      <c r="H3713" s="34">
        <v>49.94</v>
      </c>
    </row>
    <row r="3714" spans="1:8" x14ac:dyDescent="0.35">
      <c r="A3714" s="8" t="s">
        <v>28</v>
      </c>
      <c r="B3714" s="33">
        <v>2024</v>
      </c>
      <c r="C3714" s="8" t="s">
        <v>15</v>
      </c>
      <c r="D3714" s="33">
        <v>39257.040000000001</v>
      </c>
      <c r="E3714" s="34">
        <v>43549.74</v>
      </c>
      <c r="F3714" s="34">
        <v>110.57</v>
      </c>
      <c r="G3714" s="34">
        <v>720.43</v>
      </c>
      <c r="H3714" s="34">
        <v>64.180000000000007</v>
      </c>
    </row>
    <row r="3715" spans="1:8" x14ac:dyDescent="0.35">
      <c r="A3715" s="8" t="s">
        <v>14</v>
      </c>
      <c r="B3715" s="33">
        <v>2022</v>
      </c>
      <c r="C3715" s="8" t="s">
        <v>11</v>
      </c>
      <c r="D3715" s="33">
        <v>45022.32</v>
      </c>
      <c r="E3715" s="34">
        <v>52601.32</v>
      </c>
      <c r="F3715" s="34">
        <v>193.47</v>
      </c>
      <c r="G3715" s="34">
        <v>414.18</v>
      </c>
      <c r="H3715" s="34">
        <v>37.85</v>
      </c>
    </row>
    <row r="3716" spans="1:8" x14ac:dyDescent="0.35">
      <c r="A3716" s="8" t="s">
        <v>24</v>
      </c>
      <c r="B3716" s="33">
        <v>2022</v>
      </c>
      <c r="C3716" s="8" t="s">
        <v>11</v>
      </c>
      <c r="D3716" s="33">
        <v>39022.449999999997</v>
      </c>
      <c r="E3716" s="34">
        <v>36291.980000000003</v>
      </c>
      <c r="F3716" s="34">
        <v>168.07</v>
      </c>
      <c r="G3716" s="34">
        <v>794.76</v>
      </c>
      <c r="H3716" s="34">
        <v>51.95</v>
      </c>
    </row>
    <row r="3717" spans="1:8" x14ac:dyDescent="0.35">
      <c r="A3717" s="8" t="s">
        <v>26</v>
      </c>
      <c r="B3717" s="33">
        <v>2022</v>
      </c>
      <c r="C3717" s="8" t="s">
        <v>25</v>
      </c>
      <c r="D3717" s="33">
        <v>45076.43</v>
      </c>
      <c r="E3717" s="34">
        <v>49600.71</v>
      </c>
      <c r="F3717" s="34">
        <v>59.27</v>
      </c>
      <c r="G3717" s="34">
        <v>1060.6600000000001</v>
      </c>
      <c r="H3717" s="34">
        <v>60.5</v>
      </c>
    </row>
    <row r="3718" spans="1:8" x14ac:dyDescent="0.35">
      <c r="A3718" s="8" t="s">
        <v>8</v>
      </c>
      <c r="B3718" s="33">
        <v>2019</v>
      </c>
      <c r="C3718" s="8" t="s">
        <v>11</v>
      </c>
      <c r="D3718" s="33">
        <v>46585.74</v>
      </c>
      <c r="E3718" s="34">
        <v>48326.86</v>
      </c>
      <c r="F3718" s="34">
        <v>130.56</v>
      </c>
      <c r="G3718" s="34">
        <v>727.6</v>
      </c>
      <c r="H3718" s="34">
        <v>48.33</v>
      </c>
    </row>
    <row r="3719" spans="1:8" x14ac:dyDescent="0.35">
      <c r="A3719" s="8" t="s">
        <v>34</v>
      </c>
      <c r="B3719" s="33">
        <v>2020</v>
      </c>
      <c r="C3719" s="8" t="s">
        <v>11</v>
      </c>
      <c r="D3719" s="33">
        <v>7291.55</v>
      </c>
      <c r="E3719" s="34">
        <v>7888.77</v>
      </c>
      <c r="F3719" s="34">
        <v>55.41</v>
      </c>
      <c r="G3719" s="34">
        <v>794.28</v>
      </c>
      <c r="H3719" s="34">
        <v>34.44</v>
      </c>
    </row>
    <row r="3720" spans="1:8" x14ac:dyDescent="0.35">
      <c r="A3720" s="8" t="s">
        <v>14</v>
      </c>
      <c r="B3720" s="33">
        <v>2018</v>
      </c>
      <c r="C3720" s="8" t="s">
        <v>22</v>
      </c>
      <c r="D3720" s="33">
        <v>49713.01</v>
      </c>
      <c r="E3720" s="34">
        <v>49879.839999999997</v>
      </c>
      <c r="F3720" s="34">
        <v>137.47</v>
      </c>
      <c r="G3720" s="34">
        <v>1202.49</v>
      </c>
      <c r="H3720" s="34">
        <v>37.700000000000003</v>
      </c>
    </row>
    <row r="3721" spans="1:8" x14ac:dyDescent="0.35">
      <c r="A3721" s="8" t="s">
        <v>35</v>
      </c>
      <c r="B3721" s="33">
        <v>2018</v>
      </c>
      <c r="C3721" s="8" t="s">
        <v>19</v>
      </c>
      <c r="D3721" s="33">
        <v>45363.79</v>
      </c>
      <c r="E3721" s="34">
        <v>43666.1</v>
      </c>
      <c r="F3721" s="34">
        <v>119.47</v>
      </c>
      <c r="G3721" s="34">
        <v>1115.53</v>
      </c>
      <c r="H3721" s="34">
        <v>42.01</v>
      </c>
    </row>
    <row r="3722" spans="1:8" x14ac:dyDescent="0.35">
      <c r="A3722" s="8" t="s">
        <v>35</v>
      </c>
      <c r="B3722" s="33">
        <v>2022</v>
      </c>
      <c r="C3722" s="8" t="s">
        <v>20</v>
      </c>
      <c r="D3722" s="33">
        <v>16025.83</v>
      </c>
      <c r="E3722" s="34">
        <v>14500.02</v>
      </c>
      <c r="F3722" s="34">
        <v>94.43</v>
      </c>
      <c r="G3722" s="34">
        <v>1042.0999999999999</v>
      </c>
      <c r="H3722" s="34">
        <v>51.17</v>
      </c>
    </row>
    <row r="3723" spans="1:8" x14ac:dyDescent="0.35">
      <c r="A3723" s="8" t="s">
        <v>21</v>
      </c>
      <c r="B3723" s="33">
        <v>2018</v>
      </c>
      <c r="C3723" s="8" t="s">
        <v>22</v>
      </c>
      <c r="D3723" s="33">
        <v>36822.19</v>
      </c>
      <c r="E3723" s="34">
        <v>37779.47</v>
      </c>
      <c r="F3723" s="34">
        <v>80.08</v>
      </c>
      <c r="G3723" s="34">
        <v>1332.98</v>
      </c>
      <c r="H3723" s="34">
        <v>67.52</v>
      </c>
    </row>
    <row r="3724" spans="1:8" x14ac:dyDescent="0.35">
      <c r="A3724" s="8" t="s">
        <v>23</v>
      </c>
      <c r="B3724" s="33">
        <v>2024</v>
      </c>
      <c r="C3724" s="8" t="s">
        <v>9</v>
      </c>
      <c r="D3724" s="33">
        <v>6894.25</v>
      </c>
      <c r="E3724" s="34">
        <v>7326</v>
      </c>
      <c r="F3724" s="34">
        <v>122.79</v>
      </c>
      <c r="G3724" s="34">
        <v>313.45999999999998</v>
      </c>
      <c r="H3724" s="34">
        <v>33.549999999999997</v>
      </c>
    </row>
    <row r="3725" spans="1:8" x14ac:dyDescent="0.35">
      <c r="A3725" s="8" t="s">
        <v>28</v>
      </c>
      <c r="B3725" s="33">
        <v>2023</v>
      </c>
      <c r="C3725" s="8" t="s">
        <v>9</v>
      </c>
      <c r="D3725" s="33">
        <v>13884.82</v>
      </c>
      <c r="E3725" s="34">
        <v>14410.92</v>
      </c>
      <c r="F3725" s="34">
        <v>144.27000000000001</v>
      </c>
      <c r="G3725" s="34">
        <v>1163.04</v>
      </c>
      <c r="H3725" s="34">
        <v>66.900000000000006</v>
      </c>
    </row>
    <row r="3726" spans="1:8" x14ac:dyDescent="0.35">
      <c r="A3726" s="8" t="s">
        <v>28</v>
      </c>
      <c r="B3726" s="33">
        <v>2022</v>
      </c>
      <c r="C3726" s="8" t="s">
        <v>25</v>
      </c>
      <c r="D3726" s="33">
        <v>43108.6</v>
      </c>
      <c r="E3726" s="34">
        <v>37808.92</v>
      </c>
      <c r="F3726" s="34">
        <v>155.19999999999999</v>
      </c>
      <c r="G3726" s="34">
        <v>414.48</v>
      </c>
      <c r="H3726" s="34">
        <v>59.87</v>
      </c>
    </row>
    <row r="3727" spans="1:8" x14ac:dyDescent="0.35">
      <c r="A3727" s="8" t="s">
        <v>35</v>
      </c>
      <c r="B3727" s="33">
        <v>2020</v>
      </c>
      <c r="C3727" s="8" t="s">
        <v>22</v>
      </c>
      <c r="D3727" s="33">
        <v>29280.98</v>
      </c>
      <c r="E3727" s="34">
        <v>30273.02</v>
      </c>
      <c r="F3727" s="34">
        <v>146.85</v>
      </c>
      <c r="G3727" s="34">
        <v>72.760000000000005</v>
      </c>
      <c r="H3727" s="34">
        <v>34.03</v>
      </c>
    </row>
    <row r="3728" spans="1:8" x14ac:dyDescent="0.35">
      <c r="A3728" s="8" t="s">
        <v>34</v>
      </c>
      <c r="B3728" s="33">
        <v>2023</v>
      </c>
      <c r="C3728" s="8" t="s">
        <v>11</v>
      </c>
      <c r="D3728" s="33">
        <v>3067.42</v>
      </c>
      <c r="E3728" s="34">
        <v>3053.2</v>
      </c>
      <c r="F3728" s="34">
        <v>113.42</v>
      </c>
      <c r="G3728" s="34">
        <v>445.43</v>
      </c>
      <c r="H3728" s="34">
        <v>52.52</v>
      </c>
    </row>
    <row r="3729" spans="1:8" x14ac:dyDescent="0.35">
      <c r="A3729" s="8" t="s">
        <v>18</v>
      </c>
      <c r="B3729" s="33">
        <v>2019</v>
      </c>
      <c r="C3729" s="8" t="s">
        <v>9</v>
      </c>
      <c r="D3729" s="33">
        <v>1832.98</v>
      </c>
      <c r="E3729" s="34">
        <v>1597.18</v>
      </c>
      <c r="F3729" s="34">
        <v>117.42</v>
      </c>
      <c r="G3729" s="34">
        <v>1077.67</v>
      </c>
      <c r="H3729" s="34">
        <v>51.41</v>
      </c>
    </row>
    <row r="3730" spans="1:8" x14ac:dyDescent="0.35">
      <c r="A3730" s="8" t="s">
        <v>18</v>
      </c>
      <c r="B3730" s="33">
        <v>2023</v>
      </c>
      <c r="C3730" s="8" t="s">
        <v>20</v>
      </c>
      <c r="D3730" s="33">
        <v>7256.8</v>
      </c>
      <c r="E3730" s="34">
        <v>5877.43</v>
      </c>
      <c r="F3730" s="34">
        <v>63.78</v>
      </c>
      <c r="G3730" s="34">
        <v>1183.6099999999999</v>
      </c>
      <c r="H3730" s="34">
        <v>41.67</v>
      </c>
    </row>
    <row r="3731" spans="1:8" x14ac:dyDescent="0.35">
      <c r="A3731" s="8" t="s">
        <v>33</v>
      </c>
      <c r="B3731" s="33">
        <v>2024</v>
      </c>
      <c r="C3731" s="8" t="s">
        <v>9</v>
      </c>
      <c r="D3731" s="33">
        <v>29881.69</v>
      </c>
      <c r="E3731" s="34">
        <v>29847.43</v>
      </c>
      <c r="F3731" s="34">
        <v>169.12</v>
      </c>
      <c r="G3731" s="34">
        <v>359.36</v>
      </c>
      <c r="H3731" s="34">
        <v>48.5</v>
      </c>
    </row>
    <row r="3732" spans="1:8" x14ac:dyDescent="0.35">
      <c r="A3732" s="8" t="s">
        <v>29</v>
      </c>
      <c r="B3732" s="33">
        <v>2024</v>
      </c>
      <c r="C3732" s="8" t="s">
        <v>19</v>
      </c>
      <c r="D3732" s="33">
        <v>5005.0200000000004</v>
      </c>
      <c r="E3732" s="34">
        <v>4506.29</v>
      </c>
      <c r="F3732" s="34">
        <v>54.28</v>
      </c>
      <c r="G3732" s="34">
        <v>1307.97</v>
      </c>
      <c r="H3732" s="34">
        <v>30.96</v>
      </c>
    </row>
    <row r="3733" spans="1:8" x14ac:dyDescent="0.35">
      <c r="A3733" s="8" t="s">
        <v>26</v>
      </c>
      <c r="B3733" s="33">
        <v>2024</v>
      </c>
      <c r="C3733" s="8" t="s">
        <v>11</v>
      </c>
      <c r="D3733" s="33">
        <v>15306.6</v>
      </c>
      <c r="E3733" s="34">
        <v>15829.19</v>
      </c>
      <c r="F3733" s="34">
        <v>162.80000000000001</v>
      </c>
      <c r="G3733" s="34">
        <v>69.709999999999994</v>
      </c>
      <c r="H3733" s="34">
        <v>34.340000000000003</v>
      </c>
    </row>
    <row r="3734" spans="1:8" x14ac:dyDescent="0.35">
      <c r="A3734" s="8" t="s">
        <v>26</v>
      </c>
      <c r="B3734" s="33">
        <v>2018</v>
      </c>
      <c r="C3734" s="8" t="s">
        <v>11</v>
      </c>
      <c r="D3734" s="33">
        <v>27177.119999999999</v>
      </c>
      <c r="E3734" s="34">
        <v>32368.17</v>
      </c>
      <c r="F3734" s="34">
        <v>36.909999999999997</v>
      </c>
      <c r="G3734" s="34">
        <v>756.31</v>
      </c>
      <c r="H3734" s="34">
        <v>31.44</v>
      </c>
    </row>
    <row r="3735" spans="1:8" x14ac:dyDescent="0.35">
      <c r="A3735" s="8" t="s">
        <v>16</v>
      </c>
      <c r="B3735" s="33">
        <v>2023</v>
      </c>
      <c r="C3735" s="8" t="s">
        <v>15</v>
      </c>
      <c r="D3735" s="33">
        <v>47204.66</v>
      </c>
      <c r="E3735" s="34">
        <v>48115.64</v>
      </c>
      <c r="F3735" s="34">
        <v>48.03</v>
      </c>
      <c r="G3735" s="34">
        <v>1180.6600000000001</v>
      </c>
      <c r="H3735" s="34">
        <v>32.15</v>
      </c>
    </row>
    <row r="3736" spans="1:8" x14ac:dyDescent="0.35">
      <c r="A3736" s="8" t="s">
        <v>35</v>
      </c>
      <c r="B3736" s="33">
        <v>2019</v>
      </c>
      <c r="C3736" s="8" t="s">
        <v>22</v>
      </c>
      <c r="D3736" s="33">
        <v>49616.19</v>
      </c>
      <c r="E3736" s="34">
        <v>58171.65</v>
      </c>
      <c r="F3736" s="34">
        <v>114.59</v>
      </c>
      <c r="G3736" s="34">
        <v>1286.3800000000001</v>
      </c>
      <c r="H3736" s="34">
        <v>52.67</v>
      </c>
    </row>
    <row r="3737" spans="1:8" x14ac:dyDescent="0.35">
      <c r="A3737" s="8" t="s">
        <v>8</v>
      </c>
      <c r="B3737" s="33">
        <v>2020</v>
      </c>
      <c r="C3737" s="8" t="s">
        <v>9</v>
      </c>
      <c r="D3737" s="33">
        <v>14631.32</v>
      </c>
      <c r="E3737" s="34">
        <v>12814.96</v>
      </c>
      <c r="F3737" s="34">
        <v>158.52000000000001</v>
      </c>
      <c r="G3737" s="34">
        <v>489.53</v>
      </c>
      <c r="H3737" s="34">
        <v>30.07</v>
      </c>
    </row>
    <row r="3738" spans="1:8" x14ac:dyDescent="0.35">
      <c r="A3738" s="8" t="s">
        <v>29</v>
      </c>
      <c r="B3738" s="33">
        <v>2023</v>
      </c>
      <c r="C3738" s="8" t="s">
        <v>19</v>
      </c>
      <c r="D3738" s="33">
        <v>25784.26</v>
      </c>
      <c r="E3738" s="34">
        <v>23359.31</v>
      </c>
      <c r="F3738" s="34">
        <v>52.46</v>
      </c>
      <c r="G3738" s="34">
        <v>358.21</v>
      </c>
      <c r="H3738" s="34">
        <v>49.42</v>
      </c>
    </row>
    <row r="3739" spans="1:8" x14ac:dyDescent="0.35">
      <c r="A3739" s="8" t="s">
        <v>17</v>
      </c>
      <c r="B3739" s="33">
        <v>2021</v>
      </c>
      <c r="C3739" s="8" t="s">
        <v>11</v>
      </c>
      <c r="D3739" s="33">
        <v>19197.91</v>
      </c>
      <c r="E3739" s="34">
        <v>22186.53</v>
      </c>
      <c r="F3739" s="34">
        <v>20.73</v>
      </c>
      <c r="G3739" s="34">
        <v>452.23</v>
      </c>
      <c r="H3739" s="34">
        <v>69.11</v>
      </c>
    </row>
    <row r="3740" spans="1:8" x14ac:dyDescent="0.35">
      <c r="A3740" s="8" t="s">
        <v>23</v>
      </c>
      <c r="B3740" s="33">
        <v>2019</v>
      </c>
      <c r="C3740" s="8" t="s">
        <v>20</v>
      </c>
      <c r="D3740" s="33">
        <v>31542.14</v>
      </c>
      <c r="E3740" s="34">
        <v>37329.919999999998</v>
      </c>
      <c r="F3740" s="34">
        <v>86.58</v>
      </c>
      <c r="G3740" s="34">
        <v>1216.97</v>
      </c>
      <c r="H3740" s="34">
        <v>55.37</v>
      </c>
    </row>
    <row r="3741" spans="1:8" x14ac:dyDescent="0.35">
      <c r="A3741" s="8" t="s">
        <v>30</v>
      </c>
      <c r="B3741" s="33">
        <v>2022</v>
      </c>
      <c r="C3741" s="8" t="s">
        <v>20</v>
      </c>
      <c r="D3741" s="33">
        <v>45819.44</v>
      </c>
      <c r="E3741" s="34">
        <v>47170.79</v>
      </c>
      <c r="F3741" s="34">
        <v>129.93</v>
      </c>
      <c r="G3741" s="34">
        <v>1258.56</v>
      </c>
      <c r="H3741" s="34">
        <v>48.37</v>
      </c>
    </row>
    <row r="3742" spans="1:8" x14ac:dyDescent="0.35">
      <c r="A3742" s="8" t="s">
        <v>28</v>
      </c>
      <c r="B3742" s="33">
        <v>2024</v>
      </c>
      <c r="C3742" s="8" t="s">
        <v>15</v>
      </c>
      <c r="D3742" s="33">
        <v>39379.5</v>
      </c>
      <c r="E3742" s="34">
        <v>35484.15</v>
      </c>
      <c r="F3742" s="34">
        <v>135.79</v>
      </c>
      <c r="G3742" s="34">
        <v>627.49</v>
      </c>
      <c r="H3742" s="34">
        <v>30.64</v>
      </c>
    </row>
    <row r="3743" spans="1:8" x14ac:dyDescent="0.35">
      <c r="A3743" s="8" t="s">
        <v>26</v>
      </c>
      <c r="B3743" s="33">
        <v>2022</v>
      </c>
      <c r="C3743" s="8" t="s">
        <v>25</v>
      </c>
      <c r="D3743" s="33">
        <v>14575.48</v>
      </c>
      <c r="E3743" s="34">
        <v>17266.43</v>
      </c>
      <c r="F3743" s="34">
        <v>67.430000000000007</v>
      </c>
      <c r="G3743" s="34">
        <v>805.91</v>
      </c>
      <c r="H3743" s="34">
        <v>30.74</v>
      </c>
    </row>
    <row r="3744" spans="1:8" x14ac:dyDescent="0.35">
      <c r="A3744" s="8" t="s">
        <v>16</v>
      </c>
      <c r="B3744" s="33">
        <v>2018</v>
      </c>
      <c r="C3744" s="8" t="s">
        <v>22</v>
      </c>
      <c r="D3744" s="33">
        <v>30390.15</v>
      </c>
      <c r="E3744" s="34">
        <v>36323.370000000003</v>
      </c>
      <c r="F3744" s="34">
        <v>151.30000000000001</v>
      </c>
      <c r="G3744" s="34">
        <v>1359.08</v>
      </c>
      <c r="H3744" s="34">
        <v>34.549999999999997</v>
      </c>
    </row>
    <row r="3745" spans="1:8" x14ac:dyDescent="0.35">
      <c r="A3745" s="8" t="s">
        <v>26</v>
      </c>
      <c r="B3745" s="33">
        <v>2024</v>
      </c>
      <c r="C3745" s="8" t="s">
        <v>9</v>
      </c>
      <c r="D3745" s="33">
        <v>24519.45</v>
      </c>
      <c r="E3745" s="34">
        <v>27371.31</v>
      </c>
      <c r="F3745" s="34">
        <v>103.22</v>
      </c>
      <c r="G3745" s="34">
        <v>1044.77</v>
      </c>
      <c r="H3745" s="34">
        <v>68.010000000000005</v>
      </c>
    </row>
    <row r="3746" spans="1:8" x14ac:dyDescent="0.35">
      <c r="A3746" s="8" t="s">
        <v>32</v>
      </c>
      <c r="B3746" s="33">
        <v>2018</v>
      </c>
      <c r="C3746" s="8" t="s">
        <v>19</v>
      </c>
      <c r="D3746" s="33">
        <v>5132.8100000000004</v>
      </c>
      <c r="E3746" s="34">
        <v>6000.76</v>
      </c>
      <c r="F3746" s="34">
        <v>166.36</v>
      </c>
      <c r="G3746" s="34">
        <v>159.22999999999999</v>
      </c>
      <c r="H3746" s="34">
        <v>34.56</v>
      </c>
    </row>
    <row r="3747" spans="1:8" x14ac:dyDescent="0.35">
      <c r="A3747" s="8" t="s">
        <v>33</v>
      </c>
      <c r="B3747" s="33">
        <v>2019</v>
      </c>
      <c r="C3747" s="8" t="s">
        <v>25</v>
      </c>
      <c r="D3747" s="33">
        <v>15580.49</v>
      </c>
      <c r="E3747" s="34">
        <v>13179.24</v>
      </c>
      <c r="F3747" s="34">
        <v>101.45</v>
      </c>
      <c r="G3747" s="34">
        <v>1017.13</v>
      </c>
      <c r="H3747" s="34">
        <v>66.010000000000005</v>
      </c>
    </row>
    <row r="3748" spans="1:8" x14ac:dyDescent="0.35">
      <c r="A3748" s="8" t="s">
        <v>8</v>
      </c>
      <c r="B3748" s="33">
        <v>2021</v>
      </c>
      <c r="C3748" s="8" t="s">
        <v>22</v>
      </c>
      <c r="D3748" s="33">
        <v>44188.4</v>
      </c>
      <c r="E3748" s="34">
        <v>52053.01</v>
      </c>
      <c r="F3748" s="34">
        <v>89.32</v>
      </c>
      <c r="G3748" s="34">
        <v>1004.36</v>
      </c>
      <c r="H3748" s="34">
        <v>39.5</v>
      </c>
    </row>
    <row r="3749" spans="1:8" x14ac:dyDescent="0.35">
      <c r="A3749" s="8" t="s">
        <v>12</v>
      </c>
      <c r="B3749" s="33">
        <v>2019</v>
      </c>
      <c r="C3749" s="8" t="s">
        <v>20</v>
      </c>
      <c r="D3749" s="33">
        <v>47257.35</v>
      </c>
      <c r="E3749" s="34">
        <v>43506.34</v>
      </c>
      <c r="F3749" s="34">
        <v>128.72</v>
      </c>
      <c r="G3749" s="34">
        <v>732.43</v>
      </c>
      <c r="H3749" s="34">
        <v>31.72</v>
      </c>
    </row>
    <row r="3750" spans="1:8" x14ac:dyDescent="0.35">
      <c r="A3750" s="8" t="s">
        <v>24</v>
      </c>
      <c r="B3750" s="33">
        <v>2018</v>
      </c>
      <c r="C3750" s="8" t="s">
        <v>22</v>
      </c>
      <c r="D3750" s="33">
        <v>49595.51</v>
      </c>
      <c r="E3750" s="34">
        <v>55463.65</v>
      </c>
      <c r="F3750" s="34">
        <v>50.32</v>
      </c>
      <c r="G3750" s="34">
        <v>1374.66</v>
      </c>
      <c r="H3750" s="34">
        <v>67.680000000000007</v>
      </c>
    </row>
    <row r="3751" spans="1:8" x14ac:dyDescent="0.35">
      <c r="A3751" s="8" t="s">
        <v>18</v>
      </c>
      <c r="B3751" s="33">
        <v>2018</v>
      </c>
      <c r="C3751" s="8" t="s">
        <v>20</v>
      </c>
      <c r="D3751" s="33">
        <v>15381.73</v>
      </c>
      <c r="E3751" s="34">
        <v>18117.09</v>
      </c>
      <c r="F3751" s="34">
        <v>186.38</v>
      </c>
      <c r="G3751" s="34">
        <v>567.76</v>
      </c>
      <c r="H3751" s="34">
        <v>58.17</v>
      </c>
    </row>
    <row r="3752" spans="1:8" x14ac:dyDescent="0.35">
      <c r="A3752" s="8" t="s">
        <v>21</v>
      </c>
      <c r="B3752" s="33">
        <v>2020</v>
      </c>
      <c r="C3752" s="8" t="s">
        <v>19</v>
      </c>
      <c r="D3752" s="33">
        <v>35677.39</v>
      </c>
      <c r="E3752" s="34">
        <v>35522</v>
      </c>
      <c r="F3752" s="34">
        <v>114.56</v>
      </c>
      <c r="G3752" s="34">
        <v>895.01</v>
      </c>
      <c r="H3752" s="34">
        <v>63.23</v>
      </c>
    </row>
    <row r="3753" spans="1:8" x14ac:dyDescent="0.35">
      <c r="A3753" s="8" t="s">
        <v>8</v>
      </c>
      <c r="B3753" s="33">
        <v>2021</v>
      </c>
      <c r="C3753" s="8" t="s">
        <v>25</v>
      </c>
      <c r="D3753" s="33">
        <v>12980.36</v>
      </c>
      <c r="E3753" s="34">
        <v>14459.78</v>
      </c>
      <c r="F3753" s="34">
        <v>68</v>
      </c>
      <c r="G3753" s="34">
        <v>170.36</v>
      </c>
      <c r="H3753" s="34">
        <v>47.54</v>
      </c>
    </row>
    <row r="3754" spans="1:8" x14ac:dyDescent="0.35">
      <c r="A3754" s="8" t="s">
        <v>24</v>
      </c>
      <c r="B3754" s="33">
        <v>2018</v>
      </c>
      <c r="C3754" s="8" t="s">
        <v>22</v>
      </c>
      <c r="D3754" s="33">
        <v>13137.93</v>
      </c>
      <c r="E3754" s="34">
        <v>10954.87</v>
      </c>
      <c r="F3754" s="34">
        <v>31.67</v>
      </c>
      <c r="G3754" s="34">
        <v>942.49</v>
      </c>
      <c r="H3754" s="34">
        <v>39.17</v>
      </c>
    </row>
    <row r="3755" spans="1:8" x14ac:dyDescent="0.35">
      <c r="A3755" s="8" t="s">
        <v>29</v>
      </c>
      <c r="B3755" s="33">
        <v>2018</v>
      </c>
      <c r="C3755" s="8" t="s">
        <v>19</v>
      </c>
      <c r="D3755" s="33">
        <v>36000.160000000003</v>
      </c>
      <c r="E3755" s="34">
        <v>41755.21</v>
      </c>
      <c r="F3755" s="34">
        <v>56.39</v>
      </c>
      <c r="G3755" s="34">
        <v>821.01</v>
      </c>
      <c r="H3755" s="34">
        <v>55.51</v>
      </c>
    </row>
    <row r="3756" spans="1:8" x14ac:dyDescent="0.35">
      <c r="A3756" s="8" t="s">
        <v>16</v>
      </c>
      <c r="B3756" s="33">
        <v>2020</v>
      </c>
      <c r="C3756" s="8" t="s">
        <v>9</v>
      </c>
      <c r="D3756" s="33">
        <v>43464.27</v>
      </c>
      <c r="E3756" s="34">
        <v>36088.400000000001</v>
      </c>
      <c r="F3756" s="34">
        <v>172.77</v>
      </c>
      <c r="G3756" s="34">
        <v>22.36</v>
      </c>
      <c r="H3756" s="34">
        <v>42.63</v>
      </c>
    </row>
    <row r="3757" spans="1:8" x14ac:dyDescent="0.35">
      <c r="A3757" s="8" t="s">
        <v>18</v>
      </c>
      <c r="B3757" s="33">
        <v>2020</v>
      </c>
      <c r="C3757" s="8" t="s">
        <v>25</v>
      </c>
      <c r="D3757" s="33">
        <v>30748.43</v>
      </c>
      <c r="E3757" s="34">
        <v>28580.86</v>
      </c>
      <c r="F3757" s="34">
        <v>178.15</v>
      </c>
      <c r="G3757" s="34">
        <v>1327.68</v>
      </c>
      <c r="H3757" s="34">
        <v>35.24</v>
      </c>
    </row>
    <row r="3758" spans="1:8" x14ac:dyDescent="0.35">
      <c r="A3758" s="8" t="s">
        <v>26</v>
      </c>
      <c r="B3758" s="33">
        <v>2021</v>
      </c>
      <c r="C3758" s="8" t="s">
        <v>11</v>
      </c>
      <c r="D3758" s="33">
        <v>9981.68</v>
      </c>
      <c r="E3758" s="34">
        <v>11171.58</v>
      </c>
      <c r="F3758" s="34">
        <v>92.11</v>
      </c>
      <c r="G3758" s="34">
        <v>856.63</v>
      </c>
      <c r="H3758" s="34">
        <v>56.08</v>
      </c>
    </row>
    <row r="3759" spans="1:8" x14ac:dyDescent="0.35">
      <c r="A3759" s="8" t="s">
        <v>29</v>
      </c>
      <c r="B3759" s="33">
        <v>2019</v>
      </c>
      <c r="C3759" s="8" t="s">
        <v>9</v>
      </c>
      <c r="D3759" s="33">
        <v>25335.78</v>
      </c>
      <c r="E3759" s="34">
        <v>25052.959999999999</v>
      </c>
      <c r="F3759" s="34">
        <v>73.42</v>
      </c>
      <c r="G3759" s="34">
        <v>547.91</v>
      </c>
      <c r="H3759" s="34">
        <v>64.900000000000006</v>
      </c>
    </row>
    <row r="3760" spans="1:8" x14ac:dyDescent="0.35">
      <c r="A3760" s="8" t="s">
        <v>30</v>
      </c>
      <c r="B3760" s="33">
        <v>2019</v>
      </c>
      <c r="C3760" s="8" t="s">
        <v>13</v>
      </c>
      <c r="D3760" s="33">
        <v>25837.279999999999</v>
      </c>
      <c r="E3760" s="34">
        <v>25784.58</v>
      </c>
      <c r="F3760" s="34">
        <v>139.27000000000001</v>
      </c>
      <c r="G3760" s="34">
        <v>1154.4000000000001</v>
      </c>
      <c r="H3760" s="34">
        <v>58.36</v>
      </c>
    </row>
    <row r="3761" spans="1:8" x14ac:dyDescent="0.35">
      <c r="A3761" s="8" t="s">
        <v>35</v>
      </c>
      <c r="B3761" s="33">
        <v>2021</v>
      </c>
      <c r="C3761" s="8" t="s">
        <v>19</v>
      </c>
      <c r="D3761" s="33">
        <v>20154.43</v>
      </c>
      <c r="E3761" s="34">
        <v>19736.490000000002</v>
      </c>
      <c r="F3761" s="34">
        <v>24.34</v>
      </c>
      <c r="G3761" s="34">
        <v>565.46</v>
      </c>
      <c r="H3761" s="34">
        <v>42.33</v>
      </c>
    </row>
    <row r="3762" spans="1:8" x14ac:dyDescent="0.35">
      <c r="A3762" s="8" t="s">
        <v>12</v>
      </c>
      <c r="B3762" s="33">
        <v>2021</v>
      </c>
      <c r="C3762" s="8" t="s">
        <v>11</v>
      </c>
      <c r="D3762" s="33">
        <v>5614.12</v>
      </c>
      <c r="E3762" s="34">
        <v>6293.32</v>
      </c>
      <c r="F3762" s="34">
        <v>153.22</v>
      </c>
      <c r="G3762" s="34">
        <v>1398.6</v>
      </c>
      <c r="H3762" s="34">
        <v>60.48</v>
      </c>
    </row>
    <row r="3763" spans="1:8" x14ac:dyDescent="0.35">
      <c r="A3763" s="8" t="s">
        <v>27</v>
      </c>
      <c r="B3763" s="33">
        <v>2019</v>
      </c>
      <c r="C3763" s="8" t="s">
        <v>25</v>
      </c>
      <c r="D3763" s="33">
        <v>917.28</v>
      </c>
      <c r="E3763" s="34">
        <v>992.66</v>
      </c>
      <c r="F3763" s="34">
        <v>135.5</v>
      </c>
      <c r="G3763" s="34">
        <v>665.9</v>
      </c>
      <c r="H3763" s="34">
        <v>67.66</v>
      </c>
    </row>
    <row r="3764" spans="1:8" x14ac:dyDescent="0.35">
      <c r="A3764" s="8" t="s">
        <v>18</v>
      </c>
      <c r="B3764" s="33">
        <v>2024</v>
      </c>
      <c r="C3764" s="8" t="s">
        <v>22</v>
      </c>
      <c r="D3764" s="33">
        <v>44300.46</v>
      </c>
      <c r="E3764" s="34">
        <v>43616.35</v>
      </c>
      <c r="F3764" s="34">
        <v>123.86</v>
      </c>
      <c r="G3764" s="34">
        <v>429.22</v>
      </c>
      <c r="H3764" s="34">
        <v>52.14</v>
      </c>
    </row>
    <row r="3765" spans="1:8" x14ac:dyDescent="0.35">
      <c r="A3765" s="8" t="s">
        <v>32</v>
      </c>
      <c r="B3765" s="33">
        <v>2022</v>
      </c>
      <c r="C3765" s="8" t="s">
        <v>9</v>
      </c>
      <c r="D3765" s="33">
        <v>38189.07</v>
      </c>
      <c r="E3765" s="34">
        <v>40072.300000000003</v>
      </c>
      <c r="F3765" s="34">
        <v>49.81</v>
      </c>
      <c r="G3765" s="34">
        <v>558.44000000000005</v>
      </c>
      <c r="H3765" s="34">
        <v>50.58</v>
      </c>
    </row>
    <row r="3766" spans="1:8" x14ac:dyDescent="0.35">
      <c r="A3766" s="8" t="s">
        <v>23</v>
      </c>
      <c r="B3766" s="33">
        <v>2020</v>
      </c>
      <c r="C3766" s="8" t="s">
        <v>11</v>
      </c>
      <c r="D3766" s="33">
        <v>1175.3800000000001</v>
      </c>
      <c r="E3766" s="34">
        <v>1025.0999999999999</v>
      </c>
      <c r="F3766" s="34">
        <v>80.09</v>
      </c>
      <c r="G3766" s="34">
        <v>765.16</v>
      </c>
      <c r="H3766" s="34">
        <v>41.82</v>
      </c>
    </row>
    <row r="3767" spans="1:8" x14ac:dyDescent="0.35">
      <c r="A3767" s="8" t="s">
        <v>27</v>
      </c>
      <c r="B3767" s="33">
        <v>2020</v>
      </c>
      <c r="C3767" s="8" t="s">
        <v>11</v>
      </c>
      <c r="D3767" s="33">
        <v>26941.09</v>
      </c>
      <c r="E3767" s="34">
        <v>30233.08</v>
      </c>
      <c r="F3767" s="34">
        <v>84.62</v>
      </c>
      <c r="G3767" s="34">
        <v>744.97</v>
      </c>
      <c r="H3767" s="34">
        <v>61.53</v>
      </c>
    </row>
    <row r="3768" spans="1:8" x14ac:dyDescent="0.35">
      <c r="A3768" s="8" t="s">
        <v>18</v>
      </c>
      <c r="B3768" s="33">
        <v>2021</v>
      </c>
      <c r="C3768" s="8" t="s">
        <v>19</v>
      </c>
      <c r="D3768" s="33">
        <v>15318.23</v>
      </c>
      <c r="E3768" s="34">
        <v>14014.57</v>
      </c>
      <c r="F3768" s="34">
        <v>102.65</v>
      </c>
      <c r="G3768" s="34">
        <v>1330.3</v>
      </c>
      <c r="H3768" s="34">
        <v>37.92</v>
      </c>
    </row>
    <row r="3769" spans="1:8" x14ac:dyDescent="0.35">
      <c r="A3769" s="8" t="s">
        <v>33</v>
      </c>
      <c r="B3769" s="33">
        <v>2020</v>
      </c>
      <c r="C3769" s="8" t="s">
        <v>22</v>
      </c>
      <c r="D3769" s="33">
        <v>35825.85</v>
      </c>
      <c r="E3769" s="34">
        <v>37679.360000000001</v>
      </c>
      <c r="F3769" s="34">
        <v>188.57</v>
      </c>
      <c r="G3769" s="34">
        <v>918.13</v>
      </c>
      <c r="H3769" s="34">
        <v>33.21</v>
      </c>
    </row>
    <row r="3770" spans="1:8" x14ac:dyDescent="0.35">
      <c r="A3770" s="8" t="s">
        <v>28</v>
      </c>
      <c r="B3770" s="33">
        <v>2023</v>
      </c>
      <c r="C3770" s="8" t="s">
        <v>11</v>
      </c>
      <c r="D3770" s="33">
        <v>26233.47</v>
      </c>
      <c r="E3770" s="34">
        <v>25248.35</v>
      </c>
      <c r="F3770" s="34">
        <v>31.35</v>
      </c>
      <c r="G3770" s="34">
        <v>315.20999999999998</v>
      </c>
      <c r="H3770" s="34">
        <v>68.62</v>
      </c>
    </row>
    <row r="3771" spans="1:8" x14ac:dyDescent="0.35">
      <c r="A3771" s="8" t="s">
        <v>27</v>
      </c>
      <c r="B3771" s="33">
        <v>2019</v>
      </c>
      <c r="C3771" s="8" t="s">
        <v>15</v>
      </c>
      <c r="D3771" s="33">
        <v>13488.18</v>
      </c>
      <c r="E3771" s="34">
        <v>15473.9</v>
      </c>
      <c r="F3771" s="34">
        <v>113.95</v>
      </c>
      <c r="G3771" s="34">
        <v>32.15</v>
      </c>
      <c r="H3771" s="34">
        <v>67.17</v>
      </c>
    </row>
    <row r="3772" spans="1:8" x14ac:dyDescent="0.35">
      <c r="A3772" s="8" t="s">
        <v>16</v>
      </c>
      <c r="B3772" s="33">
        <v>2022</v>
      </c>
      <c r="C3772" s="8" t="s">
        <v>20</v>
      </c>
      <c r="D3772" s="33">
        <v>24589.27</v>
      </c>
      <c r="E3772" s="34">
        <v>20840.73</v>
      </c>
      <c r="F3772" s="34">
        <v>143.07</v>
      </c>
      <c r="G3772" s="34">
        <v>811.88</v>
      </c>
      <c r="H3772" s="34">
        <v>46.19</v>
      </c>
    </row>
    <row r="3773" spans="1:8" x14ac:dyDescent="0.35">
      <c r="A3773" s="8" t="s">
        <v>8</v>
      </c>
      <c r="B3773" s="33">
        <v>2023</v>
      </c>
      <c r="C3773" s="8" t="s">
        <v>15</v>
      </c>
      <c r="D3773" s="33">
        <v>12509.03</v>
      </c>
      <c r="E3773" s="34">
        <v>12718.88</v>
      </c>
      <c r="F3773" s="34">
        <v>26.14</v>
      </c>
      <c r="G3773" s="34">
        <v>1072.82</v>
      </c>
      <c r="H3773" s="34">
        <v>30.95</v>
      </c>
    </row>
    <row r="3774" spans="1:8" x14ac:dyDescent="0.35">
      <c r="A3774" s="8" t="s">
        <v>35</v>
      </c>
      <c r="B3774" s="33">
        <v>2022</v>
      </c>
      <c r="C3774" s="8" t="s">
        <v>22</v>
      </c>
      <c r="D3774" s="33">
        <v>39737.360000000001</v>
      </c>
      <c r="E3774" s="34">
        <v>37233.21</v>
      </c>
      <c r="F3774" s="34">
        <v>164.5</v>
      </c>
      <c r="G3774" s="34">
        <v>505.75</v>
      </c>
      <c r="H3774" s="34">
        <v>61.35</v>
      </c>
    </row>
    <row r="3775" spans="1:8" x14ac:dyDescent="0.35">
      <c r="A3775" s="8" t="s">
        <v>14</v>
      </c>
      <c r="B3775" s="33">
        <v>2018</v>
      </c>
      <c r="C3775" s="8" t="s">
        <v>11</v>
      </c>
      <c r="D3775" s="33">
        <v>33292</v>
      </c>
      <c r="E3775" s="34">
        <v>35916.14</v>
      </c>
      <c r="F3775" s="34">
        <v>161.26</v>
      </c>
      <c r="G3775" s="34">
        <v>939.23</v>
      </c>
      <c r="H3775" s="34">
        <v>61.18</v>
      </c>
    </row>
    <row r="3776" spans="1:8" x14ac:dyDescent="0.35">
      <c r="A3776" s="8" t="s">
        <v>32</v>
      </c>
      <c r="B3776" s="33">
        <v>2021</v>
      </c>
      <c r="C3776" s="8" t="s">
        <v>9</v>
      </c>
      <c r="D3776" s="33">
        <v>25147.37</v>
      </c>
      <c r="E3776" s="34">
        <v>24496.86</v>
      </c>
      <c r="F3776" s="34">
        <v>98.8</v>
      </c>
      <c r="G3776" s="34">
        <v>1129.8499999999999</v>
      </c>
      <c r="H3776" s="34">
        <v>30.55</v>
      </c>
    </row>
    <row r="3777" spans="1:8" x14ac:dyDescent="0.35">
      <c r="A3777" s="8" t="s">
        <v>12</v>
      </c>
      <c r="B3777" s="33">
        <v>2018</v>
      </c>
      <c r="C3777" s="8" t="s">
        <v>15</v>
      </c>
      <c r="D3777" s="33">
        <v>29555.99</v>
      </c>
      <c r="E3777" s="34">
        <v>31577.93</v>
      </c>
      <c r="F3777" s="34">
        <v>56.79</v>
      </c>
      <c r="G3777" s="34">
        <v>1148.53</v>
      </c>
      <c r="H3777" s="34">
        <v>49.62</v>
      </c>
    </row>
    <row r="3778" spans="1:8" x14ac:dyDescent="0.35">
      <c r="A3778" s="8" t="s">
        <v>24</v>
      </c>
      <c r="B3778" s="33">
        <v>2019</v>
      </c>
      <c r="C3778" s="8" t="s">
        <v>11</v>
      </c>
      <c r="D3778" s="33">
        <v>24893.78</v>
      </c>
      <c r="E3778" s="34">
        <v>25786.68</v>
      </c>
      <c r="F3778" s="34">
        <v>176.97</v>
      </c>
      <c r="G3778" s="34">
        <v>821.45</v>
      </c>
      <c r="H3778" s="34">
        <v>63.47</v>
      </c>
    </row>
    <row r="3779" spans="1:8" x14ac:dyDescent="0.35">
      <c r="A3779" s="8" t="s">
        <v>16</v>
      </c>
      <c r="B3779" s="33">
        <v>2024</v>
      </c>
      <c r="C3779" s="8" t="s">
        <v>20</v>
      </c>
      <c r="D3779" s="33">
        <v>21192.16</v>
      </c>
      <c r="E3779" s="34">
        <v>18305.169999999998</v>
      </c>
      <c r="F3779" s="34">
        <v>176.32</v>
      </c>
      <c r="G3779" s="34">
        <v>330.16</v>
      </c>
      <c r="H3779" s="34">
        <v>55.87</v>
      </c>
    </row>
    <row r="3780" spans="1:8" x14ac:dyDescent="0.35">
      <c r="A3780" s="8" t="s">
        <v>12</v>
      </c>
      <c r="B3780" s="33">
        <v>2019</v>
      </c>
      <c r="C3780" s="8" t="s">
        <v>25</v>
      </c>
      <c r="D3780" s="33">
        <v>10981.16</v>
      </c>
      <c r="E3780" s="34">
        <v>10432.19</v>
      </c>
      <c r="F3780" s="34">
        <v>31.15</v>
      </c>
      <c r="G3780" s="34">
        <v>225.11</v>
      </c>
      <c r="H3780" s="34">
        <v>44</v>
      </c>
    </row>
    <row r="3781" spans="1:8" x14ac:dyDescent="0.35">
      <c r="A3781" s="8" t="s">
        <v>34</v>
      </c>
      <c r="B3781" s="33">
        <v>2023</v>
      </c>
      <c r="C3781" s="8" t="s">
        <v>13</v>
      </c>
      <c r="D3781" s="33">
        <v>16739.669999999998</v>
      </c>
      <c r="E3781" s="34">
        <v>18537.919999999998</v>
      </c>
      <c r="F3781" s="34">
        <v>121.72</v>
      </c>
      <c r="G3781" s="34">
        <v>1032.79</v>
      </c>
      <c r="H3781" s="34">
        <v>54.41</v>
      </c>
    </row>
    <row r="3782" spans="1:8" x14ac:dyDescent="0.35">
      <c r="A3782" s="8" t="s">
        <v>10</v>
      </c>
      <c r="B3782" s="33">
        <v>2022</v>
      </c>
      <c r="C3782" s="8" t="s">
        <v>22</v>
      </c>
      <c r="D3782" s="33">
        <v>2307.08</v>
      </c>
      <c r="E3782" s="34">
        <v>1887.99</v>
      </c>
      <c r="F3782" s="34">
        <v>73.510000000000005</v>
      </c>
      <c r="G3782" s="34">
        <v>26.91</v>
      </c>
      <c r="H3782" s="34">
        <v>59.31</v>
      </c>
    </row>
    <row r="3783" spans="1:8" x14ac:dyDescent="0.35">
      <c r="A3783" s="8" t="s">
        <v>17</v>
      </c>
      <c r="B3783" s="33">
        <v>2020</v>
      </c>
      <c r="C3783" s="8" t="s">
        <v>22</v>
      </c>
      <c r="D3783" s="33">
        <v>23749.46</v>
      </c>
      <c r="E3783" s="34">
        <v>23322.880000000001</v>
      </c>
      <c r="F3783" s="34">
        <v>109.22</v>
      </c>
      <c r="G3783" s="34">
        <v>505.54</v>
      </c>
      <c r="H3783" s="34">
        <v>39.92</v>
      </c>
    </row>
    <row r="3784" spans="1:8" x14ac:dyDescent="0.35">
      <c r="A3784" s="8" t="s">
        <v>23</v>
      </c>
      <c r="B3784" s="33">
        <v>2024</v>
      </c>
      <c r="C3784" s="8" t="s">
        <v>22</v>
      </c>
      <c r="D3784" s="33">
        <v>43484.37</v>
      </c>
      <c r="E3784" s="34">
        <v>40215</v>
      </c>
      <c r="F3784" s="34">
        <v>102.46</v>
      </c>
      <c r="G3784" s="34">
        <v>1151.3800000000001</v>
      </c>
      <c r="H3784" s="34">
        <v>57.96</v>
      </c>
    </row>
    <row r="3785" spans="1:8" x14ac:dyDescent="0.35">
      <c r="A3785" s="8" t="s">
        <v>21</v>
      </c>
      <c r="B3785" s="33">
        <v>2024</v>
      </c>
      <c r="C3785" s="8" t="s">
        <v>19</v>
      </c>
      <c r="D3785" s="33">
        <v>22039.34</v>
      </c>
      <c r="E3785" s="34">
        <v>21863.99</v>
      </c>
      <c r="F3785" s="34">
        <v>181.91</v>
      </c>
      <c r="G3785" s="34">
        <v>1310.96</v>
      </c>
      <c r="H3785" s="34">
        <v>38.869999999999997</v>
      </c>
    </row>
    <row r="3786" spans="1:8" x14ac:dyDescent="0.35">
      <c r="A3786" s="8" t="s">
        <v>26</v>
      </c>
      <c r="B3786" s="33">
        <v>2020</v>
      </c>
      <c r="C3786" s="8" t="s">
        <v>9</v>
      </c>
      <c r="D3786" s="33">
        <v>3581.05</v>
      </c>
      <c r="E3786" s="34">
        <v>4141.8999999999996</v>
      </c>
      <c r="F3786" s="34">
        <v>32.450000000000003</v>
      </c>
      <c r="G3786" s="34">
        <v>92.21</v>
      </c>
      <c r="H3786" s="34">
        <v>65.650000000000006</v>
      </c>
    </row>
    <row r="3787" spans="1:8" x14ac:dyDescent="0.35">
      <c r="A3787" s="8" t="s">
        <v>35</v>
      </c>
      <c r="B3787" s="33">
        <v>2024</v>
      </c>
      <c r="C3787" s="8" t="s">
        <v>20</v>
      </c>
      <c r="D3787" s="33">
        <v>11432.67</v>
      </c>
      <c r="E3787" s="34">
        <v>11243.18</v>
      </c>
      <c r="F3787" s="34">
        <v>56.74</v>
      </c>
      <c r="G3787" s="34">
        <v>1003.13</v>
      </c>
      <c r="H3787" s="34">
        <v>41.91</v>
      </c>
    </row>
    <row r="3788" spans="1:8" x14ac:dyDescent="0.35">
      <c r="A3788" s="8" t="s">
        <v>14</v>
      </c>
      <c r="B3788" s="33">
        <v>2020</v>
      </c>
      <c r="C3788" s="8" t="s">
        <v>25</v>
      </c>
      <c r="D3788" s="33">
        <v>34051.26</v>
      </c>
      <c r="E3788" s="34">
        <v>39517.49</v>
      </c>
      <c r="F3788" s="34">
        <v>122.19</v>
      </c>
      <c r="G3788" s="34">
        <v>604.67999999999995</v>
      </c>
      <c r="H3788" s="34">
        <v>37.64</v>
      </c>
    </row>
    <row r="3789" spans="1:8" x14ac:dyDescent="0.35">
      <c r="A3789" s="8" t="s">
        <v>29</v>
      </c>
      <c r="B3789" s="33">
        <v>2023</v>
      </c>
      <c r="C3789" s="8" t="s">
        <v>11</v>
      </c>
      <c r="D3789" s="33">
        <v>30414.62</v>
      </c>
      <c r="E3789" s="34">
        <v>36451.49</v>
      </c>
      <c r="F3789" s="34">
        <v>85.7</v>
      </c>
      <c r="G3789" s="34">
        <v>20.58</v>
      </c>
      <c r="H3789" s="34">
        <v>40.79</v>
      </c>
    </row>
    <row r="3790" spans="1:8" x14ac:dyDescent="0.35">
      <c r="A3790" s="8" t="s">
        <v>33</v>
      </c>
      <c r="B3790" s="33">
        <v>2018</v>
      </c>
      <c r="C3790" s="8" t="s">
        <v>13</v>
      </c>
      <c r="D3790" s="33">
        <v>14904.74</v>
      </c>
      <c r="E3790" s="34">
        <v>16441.509999999998</v>
      </c>
      <c r="F3790" s="34">
        <v>99.03</v>
      </c>
      <c r="G3790" s="34">
        <v>726.38</v>
      </c>
      <c r="H3790" s="34">
        <v>53.22</v>
      </c>
    </row>
    <row r="3791" spans="1:8" x14ac:dyDescent="0.35">
      <c r="A3791" s="8" t="s">
        <v>27</v>
      </c>
      <c r="B3791" s="33">
        <v>2019</v>
      </c>
      <c r="C3791" s="8" t="s">
        <v>15</v>
      </c>
      <c r="D3791" s="33">
        <v>44135.63</v>
      </c>
      <c r="E3791" s="34">
        <v>39448.589999999997</v>
      </c>
      <c r="F3791" s="34">
        <v>149.47999999999999</v>
      </c>
      <c r="G3791" s="34">
        <v>230.09</v>
      </c>
      <c r="H3791" s="34">
        <v>46.66</v>
      </c>
    </row>
    <row r="3792" spans="1:8" x14ac:dyDescent="0.35">
      <c r="A3792" s="8" t="s">
        <v>27</v>
      </c>
      <c r="B3792" s="33">
        <v>2021</v>
      </c>
      <c r="C3792" s="8" t="s">
        <v>19</v>
      </c>
      <c r="D3792" s="33">
        <v>29796.69</v>
      </c>
      <c r="E3792" s="34">
        <v>28702.400000000001</v>
      </c>
      <c r="F3792" s="34">
        <v>183.59</v>
      </c>
      <c r="G3792" s="34">
        <v>372.63</v>
      </c>
      <c r="H3792" s="34">
        <v>36.590000000000003</v>
      </c>
    </row>
    <row r="3793" spans="1:8" x14ac:dyDescent="0.35">
      <c r="A3793" s="8" t="s">
        <v>21</v>
      </c>
      <c r="B3793" s="33">
        <v>2020</v>
      </c>
      <c r="C3793" s="8" t="s">
        <v>9</v>
      </c>
      <c r="D3793" s="33">
        <v>5210.97</v>
      </c>
      <c r="E3793" s="34">
        <v>4179.3900000000003</v>
      </c>
      <c r="F3793" s="34">
        <v>117.7</v>
      </c>
      <c r="G3793" s="34">
        <v>1201.43</v>
      </c>
      <c r="H3793" s="34">
        <v>50.38</v>
      </c>
    </row>
    <row r="3794" spans="1:8" x14ac:dyDescent="0.35">
      <c r="A3794" s="8" t="s">
        <v>12</v>
      </c>
      <c r="B3794" s="33">
        <v>2021</v>
      </c>
      <c r="C3794" s="8" t="s">
        <v>22</v>
      </c>
      <c r="D3794" s="33">
        <v>5095.01</v>
      </c>
      <c r="E3794" s="34">
        <v>4359.58</v>
      </c>
      <c r="F3794" s="34">
        <v>184.67</v>
      </c>
      <c r="G3794" s="34">
        <v>175.95</v>
      </c>
      <c r="H3794" s="34">
        <v>38.96</v>
      </c>
    </row>
    <row r="3795" spans="1:8" x14ac:dyDescent="0.35">
      <c r="A3795" s="8" t="s">
        <v>28</v>
      </c>
      <c r="B3795" s="33">
        <v>2020</v>
      </c>
      <c r="C3795" s="8" t="s">
        <v>20</v>
      </c>
      <c r="D3795" s="33">
        <v>15090.33</v>
      </c>
      <c r="E3795" s="34">
        <v>17887.810000000001</v>
      </c>
      <c r="F3795" s="34">
        <v>199.22</v>
      </c>
      <c r="G3795" s="34">
        <v>1017.73</v>
      </c>
      <c r="H3795" s="34">
        <v>52.54</v>
      </c>
    </row>
    <row r="3796" spans="1:8" x14ac:dyDescent="0.35">
      <c r="A3796" s="8" t="s">
        <v>10</v>
      </c>
      <c r="B3796" s="33">
        <v>2022</v>
      </c>
      <c r="C3796" s="8" t="s">
        <v>25</v>
      </c>
      <c r="D3796" s="33">
        <v>710.96</v>
      </c>
      <c r="E3796" s="34">
        <v>574.69000000000005</v>
      </c>
      <c r="F3796" s="34">
        <v>63.36</v>
      </c>
      <c r="G3796" s="34">
        <v>897.31</v>
      </c>
      <c r="H3796" s="34">
        <v>66.63</v>
      </c>
    </row>
    <row r="3797" spans="1:8" x14ac:dyDescent="0.35">
      <c r="A3797" s="8" t="s">
        <v>33</v>
      </c>
      <c r="B3797" s="33">
        <v>2018</v>
      </c>
      <c r="C3797" s="8" t="s">
        <v>19</v>
      </c>
      <c r="D3797" s="33">
        <v>19881.68</v>
      </c>
      <c r="E3797" s="34">
        <v>23479.759999999998</v>
      </c>
      <c r="F3797" s="34">
        <v>166.97</v>
      </c>
      <c r="G3797" s="34">
        <v>311.69</v>
      </c>
      <c r="H3797" s="34">
        <v>38.47</v>
      </c>
    </row>
    <row r="3798" spans="1:8" x14ac:dyDescent="0.35">
      <c r="A3798" s="8" t="s">
        <v>29</v>
      </c>
      <c r="B3798" s="33">
        <v>2019</v>
      </c>
      <c r="C3798" s="8" t="s">
        <v>11</v>
      </c>
      <c r="D3798" s="33">
        <v>40225.07</v>
      </c>
      <c r="E3798" s="34">
        <v>33391.699999999997</v>
      </c>
      <c r="F3798" s="34">
        <v>57.13</v>
      </c>
      <c r="G3798" s="34">
        <v>975.92</v>
      </c>
      <c r="H3798" s="34">
        <v>66.739999999999995</v>
      </c>
    </row>
    <row r="3799" spans="1:8" x14ac:dyDescent="0.35">
      <c r="A3799" s="8" t="s">
        <v>34</v>
      </c>
      <c r="B3799" s="33">
        <v>2018</v>
      </c>
      <c r="C3799" s="8" t="s">
        <v>20</v>
      </c>
      <c r="D3799" s="33">
        <v>5514.58</v>
      </c>
      <c r="E3799" s="34">
        <v>6147.13</v>
      </c>
      <c r="F3799" s="34">
        <v>46.23</v>
      </c>
      <c r="G3799" s="34">
        <v>327.19</v>
      </c>
      <c r="H3799" s="34">
        <v>66.53</v>
      </c>
    </row>
    <row r="3800" spans="1:8" x14ac:dyDescent="0.35">
      <c r="A3800" s="8" t="s">
        <v>34</v>
      </c>
      <c r="B3800" s="33">
        <v>2021</v>
      </c>
      <c r="C3800" s="8" t="s">
        <v>11</v>
      </c>
      <c r="D3800" s="33">
        <v>14251.76</v>
      </c>
      <c r="E3800" s="34">
        <v>15133.6</v>
      </c>
      <c r="F3800" s="34">
        <v>130.79</v>
      </c>
      <c r="G3800" s="34">
        <v>128.57</v>
      </c>
      <c r="H3800" s="34">
        <v>48.14</v>
      </c>
    </row>
    <row r="3801" spans="1:8" x14ac:dyDescent="0.35">
      <c r="A3801" s="8" t="s">
        <v>35</v>
      </c>
      <c r="B3801" s="33">
        <v>2018</v>
      </c>
      <c r="C3801" s="8" t="s">
        <v>15</v>
      </c>
      <c r="D3801" s="33">
        <v>42875.9</v>
      </c>
      <c r="E3801" s="34">
        <v>34893.919999999998</v>
      </c>
      <c r="F3801" s="34">
        <v>51.49</v>
      </c>
      <c r="G3801" s="34">
        <v>434.33</v>
      </c>
      <c r="H3801" s="34">
        <v>63.57</v>
      </c>
    </row>
    <row r="3802" spans="1:8" x14ac:dyDescent="0.35">
      <c r="A3802" s="8" t="s">
        <v>12</v>
      </c>
      <c r="B3802" s="33">
        <v>2021</v>
      </c>
      <c r="C3802" s="8" t="s">
        <v>15</v>
      </c>
      <c r="D3802" s="33">
        <v>22302.05</v>
      </c>
      <c r="E3802" s="34">
        <v>23266.42</v>
      </c>
      <c r="F3802" s="34">
        <v>142.66</v>
      </c>
      <c r="G3802" s="34">
        <v>1106.58</v>
      </c>
      <c r="H3802" s="34">
        <v>34.5</v>
      </c>
    </row>
    <row r="3803" spans="1:8" x14ac:dyDescent="0.35">
      <c r="A3803" s="8" t="s">
        <v>28</v>
      </c>
      <c r="B3803" s="33">
        <v>2022</v>
      </c>
      <c r="C3803" s="8" t="s">
        <v>25</v>
      </c>
      <c r="D3803" s="33">
        <v>45351</v>
      </c>
      <c r="E3803" s="34">
        <v>44837.17</v>
      </c>
      <c r="F3803" s="34">
        <v>75.8</v>
      </c>
      <c r="G3803" s="34">
        <v>139.71</v>
      </c>
      <c r="H3803" s="34">
        <v>62.17</v>
      </c>
    </row>
    <row r="3804" spans="1:8" x14ac:dyDescent="0.35">
      <c r="A3804" s="8" t="s">
        <v>34</v>
      </c>
      <c r="B3804" s="33">
        <v>2022</v>
      </c>
      <c r="C3804" s="8" t="s">
        <v>9</v>
      </c>
      <c r="D3804" s="33">
        <v>3276.1</v>
      </c>
      <c r="E3804" s="34">
        <v>3186.36</v>
      </c>
      <c r="F3804" s="34">
        <v>128.06</v>
      </c>
      <c r="G3804" s="34">
        <v>141.24</v>
      </c>
      <c r="H3804" s="34">
        <v>53.5</v>
      </c>
    </row>
    <row r="3805" spans="1:8" x14ac:dyDescent="0.35">
      <c r="A3805" s="8" t="s">
        <v>28</v>
      </c>
      <c r="B3805" s="33">
        <v>2024</v>
      </c>
      <c r="C3805" s="8" t="s">
        <v>20</v>
      </c>
      <c r="D3805" s="33">
        <v>18515.86</v>
      </c>
      <c r="E3805" s="34">
        <v>17545.54</v>
      </c>
      <c r="F3805" s="34">
        <v>153.31</v>
      </c>
      <c r="G3805" s="34">
        <v>55.7</v>
      </c>
      <c r="H3805" s="34">
        <v>44.68</v>
      </c>
    </row>
    <row r="3806" spans="1:8" x14ac:dyDescent="0.35">
      <c r="A3806" s="8" t="s">
        <v>18</v>
      </c>
      <c r="B3806" s="33">
        <v>2022</v>
      </c>
      <c r="C3806" s="8" t="s">
        <v>22</v>
      </c>
      <c r="D3806" s="33">
        <v>45818.400000000001</v>
      </c>
      <c r="E3806" s="34">
        <v>47474.91</v>
      </c>
      <c r="F3806" s="34">
        <v>163.87</v>
      </c>
      <c r="G3806" s="34">
        <v>423.39</v>
      </c>
      <c r="H3806" s="34">
        <v>38.76</v>
      </c>
    </row>
    <row r="3807" spans="1:8" x14ac:dyDescent="0.35">
      <c r="A3807" s="8" t="s">
        <v>23</v>
      </c>
      <c r="B3807" s="33">
        <v>2020</v>
      </c>
      <c r="C3807" s="8" t="s">
        <v>15</v>
      </c>
      <c r="D3807" s="33">
        <v>48179.34</v>
      </c>
      <c r="E3807" s="34">
        <v>39123.9</v>
      </c>
      <c r="F3807" s="34">
        <v>144.61000000000001</v>
      </c>
      <c r="G3807" s="34">
        <v>575.86</v>
      </c>
      <c r="H3807" s="34">
        <v>56.3</v>
      </c>
    </row>
    <row r="3808" spans="1:8" x14ac:dyDescent="0.35">
      <c r="A3808" s="8" t="s">
        <v>31</v>
      </c>
      <c r="B3808" s="33">
        <v>2024</v>
      </c>
      <c r="C3808" s="8" t="s">
        <v>9</v>
      </c>
      <c r="D3808" s="33">
        <v>11161.41</v>
      </c>
      <c r="E3808" s="34">
        <v>12094.6</v>
      </c>
      <c r="F3808" s="34">
        <v>72.150000000000006</v>
      </c>
      <c r="G3808" s="34">
        <v>1366.98</v>
      </c>
      <c r="H3808" s="34">
        <v>56.03</v>
      </c>
    </row>
    <row r="3809" spans="1:8" x14ac:dyDescent="0.35">
      <c r="A3809" s="8" t="s">
        <v>30</v>
      </c>
      <c r="B3809" s="33">
        <v>2021</v>
      </c>
      <c r="C3809" s="8" t="s">
        <v>25</v>
      </c>
      <c r="D3809" s="33">
        <v>23487.759999999998</v>
      </c>
      <c r="E3809" s="34">
        <v>23061.51</v>
      </c>
      <c r="F3809" s="34">
        <v>103.11</v>
      </c>
      <c r="G3809" s="34">
        <v>421.17</v>
      </c>
      <c r="H3809" s="34">
        <v>65.75</v>
      </c>
    </row>
    <row r="3810" spans="1:8" x14ac:dyDescent="0.35">
      <c r="A3810" s="8" t="s">
        <v>12</v>
      </c>
      <c r="B3810" s="33">
        <v>2024</v>
      </c>
      <c r="C3810" s="8" t="s">
        <v>9</v>
      </c>
      <c r="D3810" s="33">
        <v>37046.949999999997</v>
      </c>
      <c r="E3810" s="34">
        <v>40037.620000000003</v>
      </c>
      <c r="F3810" s="34">
        <v>94.86</v>
      </c>
      <c r="G3810" s="34">
        <v>279.45</v>
      </c>
      <c r="H3810" s="34">
        <v>67.17</v>
      </c>
    </row>
    <row r="3811" spans="1:8" x14ac:dyDescent="0.35">
      <c r="A3811" s="8" t="s">
        <v>34</v>
      </c>
      <c r="B3811" s="33">
        <v>2024</v>
      </c>
      <c r="C3811" s="8" t="s">
        <v>13</v>
      </c>
      <c r="D3811" s="33">
        <v>10931.38</v>
      </c>
      <c r="E3811" s="34">
        <v>12160.96</v>
      </c>
      <c r="F3811" s="34">
        <v>72.73</v>
      </c>
      <c r="G3811" s="34">
        <v>924.85</v>
      </c>
      <c r="H3811" s="34">
        <v>61.3</v>
      </c>
    </row>
    <row r="3812" spans="1:8" x14ac:dyDescent="0.35">
      <c r="A3812" s="8" t="s">
        <v>27</v>
      </c>
      <c r="B3812" s="33">
        <v>2019</v>
      </c>
      <c r="C3812" s="8" t="s">
        <v>11</v>
      </c>
      <c r="D3812" s="33">
        <v>21265.21</v>
      </c>
      <c r="E3812" s="34">
        <v>24178.54</v>
      </c>
      <c r="F3812" s="34">
        <v>156.72</v>
      </c>
      <c r="G3812" s="34">
        <v>119.71</v>
      </c>
      <c r="H3812" s="34">
        <v>68.63</v>
      </c>
    </row>
    <row r="3813" spans="1:8" x14ac:dyDescent="0.35">
      <c r="A3813" s="8" t="s">
        <v>23</v>
      </c>
      <c r="B3813" s="33">
        <v>2019</v>
      </c>
      <c r="C3813" s="8" t="s">
        <v>20</v>
      </c>
      <c r="D3813" s="33">
        <v>32289.84</v>
      </c>
      <c r="E3813" s="34">
        <v>27529.79</v>
      </c>
      <c r="F3813" s="34">
        <v>92</v>
      </c>
      <c r="G3813" s="34">
        <v>92.1</v>
      </c>
      <c r="H3813" s="34">
        <v>41.77</v>
      </c>
    </row>
    <row r="3814" spans="1:8" x14ac:dyDescent="0.35">
      <c r="A3814" s="8" t="s">
        <v>10</v>
      </c>
      <c r="B3814" s="33">
        <v>2018</v>
      </c>
      <c r="C3814" s="8" t="s">
        <v>15</v>
      </c>
      <c r="D3814" s="33">
        <v>628.70000000000005</v>
      </c>
      <c r="E3814" s="34">
        <v>624.14</v>
      </c>
      <c r="F3814" s="34">
        <v>72.010000000000005</v>
      </c>
      <c r="G3814" s="34">
        <v>797.14</v>
      </c>
      <c r="H3814" s="34">
        <v>35.049999999999997</v>
      </c>
    </row>
    <row r="3815" spans="1:8" x14ac:dyDescent="0.35">
      <c r="A3815" s="8" t="s">
        <v>12</v>
      </c>
      <c r="B3815" s="33">
        <v>2021</v>
      </c>
      <c r="C3815" s="8" t="s">
        <v>13</v>
      </c>
      <c r="D3815" s="33">
        <v>15436.69</v>
      </c>
      <c r="E3815" s="34">
        <v>12420.26</v>
      </c>
      <c r="F3815" s="34">
        <v>135.63999999999999</v>
      </c>
      <c r="G3815" s="34">
        <v>1069.72</v>
      </c>
      <c r="H3815" s="34">
        <v>40.72</v>
      </c>
    </row>
    <row r="3816" spans="1:8" x14ac:dyDescent="0.35">
      <c r="A3816" s="8" t="s">
        <v>30</v>
      </c>
      <c r="B3816" s="33">
        <v>2021</v>
      </c>
      <c r="C3816" s="8" t="s">
        <v>11</v>
      </c>
      <c r="D3816" s="33">
        <v>3807.79</v>
      </c>
      <c r="E3816" s="34">
        <v>4108.09</v>
      </c>
      <c r="F3816" s="34">
        <v>86.96</v>
      </c>
      <c r="G3816" s="34">
        <v>14.49</v>
      </c>
      <c r="H3816" s="34">
        <v>43.77</v>
      </c>
    </row>
    <row r="3817" spans="1:8" x14ac:dyDescent="0.35">
      <c r="A3817" s="8" t="s">
        <v>17</v>
      </c>
      <c r="B3817" s="33">
        <v>2020</v>
      </c>
      <c r="C3817" s="8" t="s">
        <v>13</v>
      </c>
      <c r="D3817" s="33">
        <v>17049.560000000001</v>
      </c>
      <c r="E3817" s="34">
        <v>14482.8</v>
      </c>
      <c r="F3817" s="34">
        <v>149.30000000000001</v>
      </c>
      <c r="G3817" s="34">
        <v>473.11</v>
      </c>
      <c r="H3817" s="34">
        <v>39.659999999999997</v>
      </c>
    </row>
    <row r="3818" spans="1:8" x14ac:dyDescent="0.35">
      <c r="A3818" s="8" t="s">
        <v>10</v>
      </c>
      <c r="B3818" s="33">
        <v>2021</v>
      </c>
      <c r="C3818" s="8" t="s">
        <v>19</v>
      </c>
      <c r="D3818" s="33">
        <v>17465.46</v>
      </c>
      <c r="E3818" s="34">
        <v>14797.67</v>
      </c>
      <c r="F3818" s="34">
        <v>86.39</v>
      </c>
      <c r="G3818" s="34">
        <v>1206.28</v>
      </c>
      <c r="H3818" s="34">
        <v>49.51</v>
      </c>
    </row>
    <row r="3819" spans="1:8" x14ac:dyDescent="0.35">
      <c r="A3819" s="8" t="s">
        <v>8</v>
      </c>
      <c r="B3819" s="33">
        <v>2021</v>
      </c>
      <c r="C3819" s="8" t="s">
        <v>20</v>
      </c>
      <c r="D3819" s="33">
        <v>8527.1299999999992</v>
      </c>
      <c r="E3819" s="34">
        <v>9161.94</v>
      </c>
      <c r="F3819" s="34">
        <v>60.78</v>
      </c>
      <c r="G3819" s="34">
        <v>370.06</v>
      </c>
      <c r="H3819" s="34">
        <v>62.98</v>
      </c>
    </row>
    <row r="3820" spans="1:8" x14ac:dyDescent="0.35">
      <c r="A3820" s="8" t="s">
        <v>16</v>
      </c>
      <c r="B3820" s="33">
        <v>2023</v>
      </c>
      <c r="C3820" s="8" t="s">
        <v>19</v>
      </c>
      <c r="D3820" s="33">
        <v>34194.370000000003</v>
      </c>
      <c r="E3820" s="34">
        <v>29599</v>
      </c>
      <c r="F3820" s="34">
        <v>100.29</v>
      </c>
      <c r="G3820" s="34">
        <v>709.57</v>
      </c>
      <c r="H3820" s="34">
        <v>43.3</v>
      </c>
    </row>
    <row r="3821" spans="1:8" x14ac:dyDescent="0.35">
      <c r="A3821" s="8" t="s">
        <v>26</v>
      </c>
      <c r="B3821" s="33">
        <v>2024</v>
      </c>
      <c r="C3821" s="8" t="s">
        <v>11</v>
      </c>
      <c r="D3821" s="33">
        <v>48171.35</v>
      </c>
      <c r="E3821" s="34">
        <v>54688.41</v>
      </c>
      <c r="F3821" s="34">
        <v>62.15</v>
      </c>
      <c r="G3821" s="34">
        <v>1050.4100000000001</v>
      </c>
      <c r="H3821" s="34">
        <v>35.65</v>
      </c>
    </row>
    <row r="3822" spans="1:8" x14ac:dyDescent="0.35">
      <c r="A3822" s="8" t="s">
        <v>8</v>
      </c>
      <c r="B3822" s="33">
        <v>2023</v>
      </c>
      <c r="C3822" s="8" t="s">
        <v>25</v>
      </c>
      <c r="D3822" s="33">
        <v>1329.28</v>
      </c>
      <c r="E3822" s="34">
        <v>1220.1300000000001</v>
      </c>
      <c r="F3822" s="34">
        <v>152.26</v>
      </c>
      <c r="G3822" s="34">
        <v>515.72</v>
      </c>
      <c r="H3822" s="34">
        <v>31.62</v>
      </c>
    </row>
    <row r="3823" spans="1:8" x14ac:dyDescent="0.35">
      <c r="A3823" s="8" t="s">
        <v>32</v>
      </c>
      <c r="B3823" s="33">
        <v>2020</v>
      </c>
      <c r="C3823" s="8" t="s">
        <v>13</v>
      </c>
      <c r="D3823" s="33">
        <v>46989.77</v>
      </c>
      <c r="E3823" s="34">
        <v>38729.32</v>
      </c>
      <c r="F3823" s="34">
        <v>167.7</v>
      </c>
      <c r="G3823" s="34">
        <v>827.41</v>
      </c>
      <c r="H3823" s="34">
        <v>43.31</v>
      </c>
    </row>
    <row r="3824" spans="1:8" x14ac:dyDescent="0.35">
      <c r="A3824" s="8" t="s">
        <v>21</v>
      </c>
      <c r="B3824" s="33">
        <v>2019</v>
      </c>
      <c r="C3824" s="8" t="s">
        <v>11</v>
      </c>
      <c r="D3824" s="33">
        <v>32469.15</v>
      </c>
      <c r="E3824" s="34">
        <v>31616.9</v>
      </c>
      <c r="F3824" s="34">
        <v>106.77</v>
      </c>
      <c r="G3824" s="34">
        <v>1177.17</v>
      </c>
      <c r="H3824" s="34">
        <v>53.98</v>
      </c>
    </row>
    <row r="3825" spans="1:8" x14ac:dyDescent="0.35">
      <c r="A3825" s="8" t="s">
        <v>28</v>
      </c>
      <c r="B3825" s="33">
        <v>2019</v>
      </c>
      <c r="C3825" s="8" t="s">
        <v>20</v>
      </c>
      <c r="D3825" s="33">
        <v>16597.689999999999</v>
      </c>
      <c r="E3825" s="34">
        <v>18109.91</v>
      </c>
      <c r="F3825" s="34">
        <v>23.46</v>
      </c>
      <c r="G3825" s="34">
        <v>1297.02</v>
      </c>
      <c r="H3825" s="34">
        <v>45.73</v>
      </c>
    </row>
    <row r="3826" spans="1:8" x14ac:dyDescent="0.35">
      <c r="A3826" s="8" t="s">
        <v>24</v>
      </c>
      <c r="B3826" s="33">
        <v>2021</v>
      </c>
      <c r="C3826" s="8" t="s">
        <v>15</v>
      </c>
      <c r="D3826" s="33">
        <v>20066.64</v>
      </c>
      <c r="E3826" s="34">
        <v>19117.11</v>
      </c>
      <c r="F3826" s="34">
        <v>71.58</v>
      </c>
      <c r="G3826" s="34">
        <v>1282.83</v>
      </c>
      <c r="H3826" s="34">
        <v>39.950000000000003</v>
      </c>
    </row>
    <row r="3827" spans="1:8" x14ac:dyDescent="0.35">
      <c r="A3827" s="8" t="s">
        <v>24</v>
      </c>
      <c r="B3827" s="33">
        <v>2024</v>
      </c>
      <c r="C3827" s="8" t="s">
        <v>19</v>
      </c>
      <c r="D3827" s="33">
        <v>36406.660000000003</v>
      </c>
      <c r="E3827" s="34">
        <v>38257.65</v>
      </c>
      <c r="F3827" s="34">
        <v>86.83</v>
      </c>
      <c r="G3827" s="34">
        <v>1025.96</v>
      </c>
      <c r="H3827" s="34">
        <v>40.15</v>
      </c>
    </row>
    <row r="3828" spans="1:8" x14ac:dyDescent="0.35">
      <c r="A3828" s="8" t="s">
        <v>12</v>
      </c>
      <c r="B3828" s="33">
        <v>2020</v>
      </c>
      <c r="C3828" s="8" t="s">
        <v>25</v>
      </c>
      <c r="D3828" s="33">
        <v>11814.13</v>
      </c>
      <c r="E3828" s="34">
        <v>13568.51</v>
      </c>
      <c r="F3828" s="34">
        <v>28.11</v>
      </c>
      <c r="G3828" s="34">
        <v>424.98</v>
      </c>
      <c r="H3828" s="34">
        <v>32.520000000000003</v>
      </c>
    </row>
    <row r="3829" spans="1:8" x14ac:dyDescent="0.35">
      <c r="A3829" s="8" t="s">
        <v>12</v>
      </c>
      <c r="B3829" s="33">
        <v>2024</v>
      </c>
      <c r="C3829" s="8" t="s">
        <v>15</v>
      </c>
      <c r="D3829" s="33">
        <v>23530.66</v>
      </c>
      <c r="E3829" s="34">
        <v>24956.85</v>
      </c>
      <c r="F3829" s="34">
        <v>35.86</v>
      </c>
      <c r="G3829" s="34">
        <v>1362.79</v>
      </c>
      <c r="H3829" s="34">
        <v>37.5</v>
      </c>
    </row>
    <row r="3830" spans="1:8" x14ac:dyDescent="0.35">
      <c r="A3830" s="8" t="s">
        <v>21</v>
      </c>
      <c r="B3830" s="33">
        <v>2021</v>
      </c>
      <c r="C3830" s="8" t="s">
        <v>22</v>
      </c>
      <c r="D3830" s="33">
        <v>2348.4299999999998</v>
      </c>
      <c r="E3830" s="34">
        <v>2478.7199999999998</v>
      </c>
      <c r="F3830" s="34">
        <v>23.06</v>
      </c>
      <c r="G3830" s="34">
        <v>85.69</v>
      </c>
      <c r="H3830" s="34">
        <v>69.930000000000007</v>
      </c>
    </row>
    <row r="3831" spans="1:8" x14ac:dyDescent="0.35">
      <c r="A3831" s="8" t="s">
        <v>10</v>
      </c>
      <c r="B3831" s="33">
        <v>2019</v>
      </c>
      <c r="C3831" s="8" t="s">
        <v>19</v>
      </c>
      <c r="D3831" s="33">
        <v>21638.400000000001</v>
      </c>
      <c r="E3831" s="34">
        <v>19007.22</v>
      </c>
      <c r="F3831" s="34">
        <v>50.32</v>
      </c>
      <c r="G3831" s="34">
        <v>1308.74</v>
      </c>
      <c r="H3831" s="34">
        <v>62.39</v>
      </c>
    </row>
    <row r="3832" spans="1:8" x14ac:dyDescent="0.35">
      <c r="A3832" s="8" t="s">
        <v>8</v>
      </c>
      <c r="B3832" s="33">
        <v>2023</v>
      </c>
      <c r="C3832" s="8" t="s">
        <v>9</v>
      </c>
      <c r="D3832" s="33">
        <v>43827.67</v>
      </c>
      <c r="E3832" s="34">
        <v>45552.98</v>
      </c>
      <c r="F3832" s="34">
        <v>173.72</v>
      </c>
      <c r="G3832" s="34">
        <v>745.41</v>
      </c>
      <c r="H3832" s="34">
        <v>32.51</v>
      </c>
    </row>
    <row r="3833" spans="1:8" x14ac:dyDescent="0.35">
      <c r="A3833" s="8" t="s">
        <v>30</v>
      </c>
      <c r="B3833" s="33">
        <v>2019</v>
      </c>
      <c r="C3833" s="8" t="s">
        <v>19</v>
      </c>
      <c r="D3833" s="33">
        <v>32117.43</v>
      </c>
      <c r="E3833" s="34">
        <v>26470.76</v>
      </c>
      <c r="F3833" s="34">
        <v>129.47</v>
      </c>
      <c r="G3833" s="34">
        <v>213.41</v>
      </c>
      <c r="H3833" s="34">
        <v>57.07</v>
      </c>
    </row>
    <row r="3834" spans="1:8" x14ac:dyDescent="0.35">
      <c r="A3834" s="8" t="s">
        <v>10</v>
      </c>
      <c r="B3834" s="33">
        <v>2020</v>
      </c>
      <c r="C3834" s="8" t="s">
        <v>19</v>
      </c>
      <c r="D3834" s="33">
        <v>32901.64</v>
      </c>
      <c r="E3834" s="34">
        <v>28886.13</v>
      </c>
      <c r="F3834" s="34">
        <v>191.65</v>
      </c>
      <c r="G3834" s="34">
        <v>1056.51</v>
      </c>
      <c r="H3834" s="34">
        <v>51.32</v>
      </c>
    </row>
    <row r="3835" spans="1:8" x14ac:dyDescent="0.35">
      <c r="A3835" s="8" t="s">
        <v>17</v>
      </c>
      <c r="B3835" s="33">
        <v>2020</v>
      </c>
      <c r="C3835" s="8" t="s">
        <v>9</v>
      </c>
      <c r="D3835" s="33">
        <v>1251.6199999999999</v>
      </c>
      <c r="E3835" s="34">
        <v>1204.67</v>
      </c>
      <c r="F3835" s="34">
        <v>165.82</v>
      </c>
      <c r="G3835" s="34">
        <v>260.52999999999997</v>
      </c>
      <c r="H3835" s="34">
        <v>68.45</v>
      </c>
    </row>
    <row r="3836" spans="1:8" x14ac:dyDescent="0.35">
      <c r="A3836" s="8" t="s">
        <v>28</v>
      </c>
      <c r="B3836" s="33">
        <v>2023</v>
      </c>
      <c r="C3836" s="8" t="s">
        <v>13</v>
      </c>
      <c r="D3836" s="33">
        <v>804.2</v>
      </c>
      <c r="E3836" s="34">
        <v>907.98</v>
      </c>
      <c r="F3836" s="34">
        <v>140.12</v>
      </c>
      <c r="G3836" s="34">
        <v>494.37</v>
      </c>
      <c r="H3836" s="34">
        <v>44.63</v>
      </c>
    </row>
    <row r="3837" spans="1:8" x14ac:dyDescent="0.35">
      <c r="A3837" s="8" t="s">
        <v>10</v>
      </c>
      <c r="B3837" s="33">
        <v>2022</v>
      </c>
      <c r="C3837" s="8" t="s">
        <v>25</v>
      </c>
      <c r="D3837" s="33">
        <v>25218.13</v>
      </c>
      <c r="E3837" s="34">
        <v>21911.21</v>
      </c>
      <c r="F3837" s="34">
        <v>157.16999999999999</v>
      </c>
      <c r="G3837" s="34">
        <v>1151.71</v>
      </c>
      <c r="H3837" s="34">
        <v>65.83</v>
      </c>
    </row>
    <row r="3838" spans="1:8" x14ac:dyDescent="0.35">
      <c r="A3838" s="8" t="s">
        <v>28</v>
      </c>
      <c r="B3838" s="33">
        <v>2024</v>
      </c>
      <c r="C3838" s="8" t="s">
        <v>19</v>
      </c>
      <c r="D3838" s="33">
        <v>26533.040000000001</v>
      </c>
      <c r="E3838" s="34">
        <v>23117.07</v>
      </c>
      <c r="F3838" s="34">
        <v>110.72</v>
      </c>
      <c r="G3838" s="34">
        <v>189.41</v>
      </c>
      <c r="H3838" s="34">
        <v>62.45</v>
      </c>
    </row>
    <row r="3839" spans="1:8" x14ac:dyDescent="0.35">
      <c r="A3839" s="8" t="s">
        <v>28</v>
      </c>
      <c r="B3839" s="33">
        <v>2018</v>
      </c>
      <c r="C3839" s="8" t="s">
        <v>11</v>
      </c>
      <c r="D3839" s="33">
        <v>29200.14</v>
      </c>
      <c r="E3839" s="34">
        <v>23408.15</v>
      </c>
      <c r="F3839" s="34">
        <v>33.21</v>
      </c>
      <c r="G3839" s="34">
        <v>152.57</v>
      </c>
      <c r="H3839" s="34">
        <v>49.45</v>
      </c>
    </row>
    <row r="3840" spans="1:8" x14ac:dyDescent="0.35">
      <c r="A3840" s="8" t="s">
        <v>21</v>
      </c>
      <c r="B3840" s="33">
        <v>2022</v>
      </c>
      <c r="C3840" s="8" t="s">
        <v>9</v>
      </c>
      <c r="D3840" s="33">
        <v>30072.7</v>
      </c>
      <c r="E3840" s="34">
        <v>30370.68</v>
      </c>
      <c r="F3840" s="34">
        <v>97.55</v>
      </c>
      <c r="G3840" s="34">
        <v>64.42</v>
      </c>
      <c r="H3840" s="34">
        <v>69.06</v>
      </c>
    </row>
    <row r="3841" spans="1:8" x14ac:dyDescent="0.35">
      <c r="A3841" s="8" t="s">
        <v>34</v>
      </c>
      <c r="B3841" s="33">
        <v>2022</v>
      </c>
      <c r="C3841" s="8" t="s">
        <v>20</v>
      </c>
      <c r="D3841" s="33">
        <v>22926.98</v>
      </c>
      <c r="E3841" s="34">
        <v>24139.73</v>
      </c>
      <c r="F3841" s="34">
        <v>194.18</v>
      </c>
      <c r="G3841" s="34">
        <v>965.7</v>
      </c>
      <c r="H3841" s="34">
        <v>35.020000000000003</v>
      </c>
    </row>
    <row r="3842" spans="1:8" x14ac:dyDescent="0.35">
      <c r="A3842" s="8" t="s">
        <v>10</v>
      </c>
      <c r="B3842" s="33">
        <v>2024</v>
      </c>
      <c r="C3842" s="8" t="s">
        <v>19</v>
      </c>
      <c r="D3842" s="33">
        <v>16944.66</v>
      </c>
      <c r="E3842" s="34">
        <v>18989.34</v>
      </c>
      <c r="F3842" s="34">
        <v>174</v>
      </c>
      <c r="G3842" s="34">
        <v>1220.97</v>
      </c>
      <c r="H3842" s="34">
        <v>62.35</v>
      </c>
    </row>
    <row r="3843" spans="1:8" x14ac:dyDescent="0.35">
      <c r="A3843" s="8" t="s">
        <v>17</v>
      </c>
      <c r="B3843" s="33">
        <v>2019</v>
      </c>
      <c r="C3843" s="8" t="s">
        <v>13</v>
      </c>
      <c r="D3843" s="33">
        <v>12140.59</v>
      </c>
      <c r="E3843" s="34">
        <v>12811.14</v>
      </c>
      <c r="F3843" s="34">
        <v>147.94</v>
      </c>
      <c r="G3843" s="34">
        <v>479.94</v>
      </c>
      <c r="H3843" s="34">
        <v>55.58</v>
      </c>
    </row>
    <row r="3844" spans="1:8" x14ac:dyDescent="0.35">
      <c r="A3844" s="8" t="s">
        <v>18</v>
      </c>
      <c r="B3844" s="33">
        <v>2021</v>
      </c>
      <c r="C3844" s="8" t="s">
        <v>13</v>
      </c>
      <c r="D3844" s="33">
        <v>18177.63</v>
      </c>
      <c r="E3844" s="34">
        <v>15919.66</v>
      </c>
      <c r="F3844" s="34">
        <v>29.59</v>
      </c>
      <c r="G3844" s="34">
        <v>1181.4000000000001</v>
      </c>
      <c r="H3844" s="34">
        <v>46.67</v>
      </c>
    </row>
    <row r="3845" spans="1:8" x14ac:dyDescent="0.35">
      <c r="A3845" s="8" t="s">
        <v>18</v>
      </c>
      <c r="B3845" s="33">
        <v>2018</v>
      </c>
      <c r="C3845" s="8" t="s">
        <v>13</v>
      </c>
      <c r="D3845" s="33">
        <v>48072.99</v>
      </c>
      <c r="E3845" s="34">
        <v>39852.6</v>
      </c>
      <c r="F3845" s="34">
        <v>41.42</v>
      </c>
      <c r="G3845" s="34">
        <v>104.36</v>
      </c>
      <c r="H3845" s="34">
        <v>32.43</v>
      </c>
    </row>
    <row r="3846" spans="1:8" x14ac:dyDescent="0.35">
      <c r="A3846" s="8" t="s">
        <v>30</v>
      </c>
      <c r="B3846" s="33">
        <v>2024</v>
      </c>
      <c r="C3846" s="8" t="s">
        <v>25</v>
      </c>
      <c r="D3846" s="33">
        <v>45967.48</v>
      </c>
      <c r="E3846" s="34">
        <v>46924.800000000003</v>
      </c>
      <c r="F3846" s="34">
        <v>181.02</v>
      </c>
      <c r="G3846" s="34">
        <v>1025.26</v>
      </c>
      <c r="H3846" s="34">
        <v>48.85</v>
      </c>
    </row>
    <row r="3847" spans="1:8" x14ac:dyDescent="0.35">
      <c r="A3847" s="8" t="s">
        <v>16</v>
      </c>
      <c r="B3847" s="33">
        <v>2018</v>
      </c>
      <c r="C3847" s="8" t="s">
        <v>15</v>
      </c>
      <c r="D3847" s="33">
        <v>2810.85</v>
      </c>
      <c r="E3847" s="34">
        <v>3118</v>
      </c>
      <c r="F3847" s="34">
        <v>153.34</v>
      </c>
      <c r="G3847" s="34">
        <v>1060.1300000000001</v>
      </c>
      <c r="H3847" s="34">
        <v>56.55</v>
      </c>
    </row>
    <row r="3848" spans="1:8" x14ac:dyDescent="0.35">
      <c r="A3848" s="8" t="s">
        <v>26</v>
      </c>
      <c r="B3848" s="33">
        <v>2023</v>
      </c>
      <c r="C3848" s="8" t="s">
        <v>9</v>
      </c>
      <c r="D3848" s="33">
        <v>11186.25</v>
      </c>
      <c r="E3848" s="34">
        <v>11885.8</v>
      </c>
      <c r="F3848" s="34">
        <v>146.25</v>
      </c>
      <c r="G3848" s="34">
        <v>1353.71</v>
      </c>
      <c r="H3848" s="34">
        <v>36.75</v>
      </c>
    </row>
    <row r="3849" spans="1:8" x14ac:dyDescent="0.35">
      <c r="A3849" s="8" t="s">
        <v>24</v>
      </c>
      <c r="B3849" s="33">
        <v>2021</v>
      </c>
      <c r="C3849" s="8" t="s">
        <v>22</v>
      </c>
      <c r="D3849" s="33">
        <v>11460.63</v>
      </c>
      <c r="E3849" s="34">
        <v>10850.95</v>
      </c>
      <c r="F3849" s="34">
        <v>73.19</v>
      </c>
      <c r="G3849" s="34">
        <v>1007.79</v>
      </c>
      <c r="H3849" s="34">
        <v>44.12</v>
      </c>
    </row>
    <row r="3850" spans="1:8" x14ac:dyDescent="0.35">
      <c r="A3850" s="8" t="s">
        <v>17</v>
      </c>
      <c r="B3850" s="33">
        <v>2018</v>
      </c>
      <c r="C3850" s="8" t="s">
        <v>15</v>
      </c>
      <c r="D3850" s="33">
        <v>4266.6000000000004</v>
      </c>
      <c r="E3850" s="34">
        <v>4843.21</v>
      </c>
      <c r="F3850" s="34">
        <v>110.29</v>
      </c>
      <c r="G3850" s="34">
        <v>1296.0899999999999</v>
      </c>
      <c r="H3850" s="34">
        <v>39.76</v>
      </c>
    </row>
    <row r="3851" spans="1:8" x14ac:dyDescent="0.35">
      <c r="A3851" s="8" t="s">
        <v>34</v>
      </c>
      <c r="B3851" s="33">
        <v>2020</v>
      </c>
      <c r="C3851" s="8" t="s">
        <v>25</v>
      </c>
      <c r="D3851" s="33">
        <v>7853.7</v>
      </c>
      <c r="E3851" s="34">
        <v>6310.57</v>
      </c>
      <c r="F3851" s="34">
        <v>157.05000000000001</v>
      </c>
      <c r="G3851" s="34">
        <v>1273.71</v>
      </c>
      <c r="H3851" s="34">
        <v>40.229999999999997</v>
      </c>
    </row>
    <row r="3852" spans="1:8" x14ac:dyDescent="0.35">
      <c r="A3852" s="8" t="s">
        <v>31</v>
      </c>
      <c r="B3852" s="33">
        <v>2020</v>
      </c>
      <c r="C3852" s="8" t="s">
        <v>15</v>
      </c>
      <c r="D3852" s="33">
        <v>16698.38</v>
      </c>
      <c r="E3852" s="34">
        <v>19560.349999999999</v>
      </c>
      <c r="F3852" s="34">
        <v>27.17</v>
      </c>
      <c r="G3852" s="34">
        <v>549.23</v>
      </c>
      <c r="H3852" s="34">
        <v>49.47</v>
      </c>
    </row>
    <row r="3853" spans="1:8" x14ac:dyDescent="0.35">
      <c r="A3853" s="8" t="s">
        <v>33</v>
      </c>
      <c r="B3853" s="33">
        <v>2023</v>
      </c>
      <c r="C3853" s="8" t="s">
        <v>22</v>
      </c>
      <c r="D3853" s="33">
        <v>5896.86</v>
      </c>
      <c r="E3853" s="34">
        <v>6313.63</v>
      </c>
      <c r="F3853" s="34">
        <v>140.24</v>
      </c>
      <c r="G3853" s="34">
        <v>933.29</v>
      </c>
      <c r="H3853" s="34">
        <v>32.89</v>
      </c>
    </row>
    <row r="3854" spans="1:8" x14ac:dyDescent="0.35">
      <c r="A3854" s="8" t="s">
        <v>18</v>
      </c>
      <c r="B3854" s="33">
        <v>2019</v>
      </c>
      <c r="C3854" s="8" t="s">
        <v>25</v>
      </c>
      <c r="D3854" s="33">
        <v>25562.97</v>
      </c>
      <c r="E3854" s="34">
        <v>30519.9</v>
      </c>
      <c r="F3854" s="34">
        <v>70.760000000000005</v>
      </c>
      <c r="G3854" s="34">
        <v>973.45</v>
      </c>
      <c r="H3854" s="34">
        <v>46.51</v>
      </c>
    </row>
    <row r="3855" spans="1:8" x14ac:dyDescent="0.35">
      <c r="A3855" s="8" t="s">
        <v>28</v>
      </c>
      <c r="B3855" s="33">
        <v>2018</v>
      </c>
      <c r="C3855" s="8" t="s">
        <v>13</v>
      </c>
      <c r="D3855" s="33">
        <v>39031.230000000003</v>
      </c>
      <c r="E3855" s="34">
        <v>37517.040000000001</v>
      </c>
      <c r="F3855" s="34">
        <v>188.61</v>
      </c>
      <c r="G3855" s="34">
        <v>1373.75</v>
      </c>
      <c r="H3855" s="34">
        <v>61.51</v>
      </c>
    </row>
    <row r="3856" spans="1:8" x14ac:dyDescent="0.35">
      <c r="A3856" s="8" t="s">
        <v>27</v>
      </c>
      <c r="B3856" s="33">
        <v>2018</v>
      </c>
      <c r="C3856" s="8" t="s">
        <v>19</v>
      </c>
      <c r="D3856" s="33">
        <v>9206.61</v>
      </c>
      <c r="E3856" s="34">
        <v>7509.27</v>
      </c>
      <c r="F3856" s="34">
        <v>184.06</v>
      </c>
      <c r="G3856" s="34">
        <v>137.38</v>
      </c>
      <c r="H3856" s="34">
        <v>43.89</v>
      </c>
    </row>
    <row r="3857" spans="1:8" x14ac:dyDescent="0.35">
      <c r="A3857" s="8" t="s">
        <v>23</v>
      </c>
      <c r="B3857" s="33">
        <v>2020</v>
      </c>
      <c r="C3857" s="8" t="s">
        <v>22</v>
      </c>
      <c r="D3857" s="33">
        <v>12800.16</v>
      </c>
      <c r="E3857" s="34">
        <v>10998.6</v>
      </c>
      <c r="F3857" s="34">
        <v>121.14</v>
      </c>
      <c r="G3857" s="34">
        <v>749.72</v>
      </c>
      <c r="H3857" s="34">
        <v>43.26</v>
      </c>
    </row>
    <row r="3858" spans="1:8" x14ac:dyDescent="0.35">
      <c r="A3858" s="8" t="s">
        <v>24</v>
      </c>
      <c r="B3858" s="33">
        <v>2019</v>
      </c>
      <c r="C3858" s="8" t="s">
        <v>13</v>
      </c>
      <c r="D3858" s="33">
        <v>14661.13</v>
      </c>
      <c r="E3858" s="34">
        <v>14940.14</v>
      </c>
      <c r="F3858" s="34">
        <v>102.19</v>
      </c>
      <c r="G3858" s="34">
        <v>1012.78</v>
      </c>
      <c r="H3858" s="34">
        <v>57.61</v>
      </c>
    </row>
    <row r="3859" spans="1:8" x14ac:dyDescent="0.35">
      <c r="A3859" s="8" t="s">
        <v>21</v>
      </c>
      <c r="B3859" s="33">
        <v>2020</v>
      </c>
      <c r="C3859" s="8" t="s">
        <v>20</v>
      </c>
      <c r="D3859" s="33">
        <v>13712.86</v>
      </c>
      <c r="E3859" s="34">
        <v>15754.58</v>
      </c>
      <c r="F3859" s="34">
        <v>21.8</v>
      </c>
      <c r="G3859" s="34">
        <v>427.45</v>
      </c>
      <c r="H3859" s="34">
        <v>34.24</v>
      </c>
    </row>
    <row r="3860" spans="1:8" x14ac:dyDescent="0.35">
      <c r="A3860" s="8" t="s">
        <v>8</v>
      </c>
      <c r="B3860" s="33">
        <v>2023</v>
      </c>
      <c r="C3860" s="8" t="s">
        <v>13</v>
      </c>
      <c r="D3860" s="33">
        <v>47757.98</v>
      </c>
      <c r="E3860" s="34">
        <v>52330.54</v>
      </c>
      <c r="F3860" s="34">
        <v>87.2</v>
      </c>
      <c r="G3860" s="34">
        <v>261.3</v>
      </c>
      <c r="H3860" s="34">
        <v>65.819999999999993</v>
      </c>
    </row>
    <row r="3861" spans="1:8" x14ac:dyDescent="0.35">
      <c r="A3861" s="8" t="s">
        <v>16</v>
      </c>
      <c r="B3861" s="33">
        <v>2020</v>
      </c>
      <c r="C3861" s="8" t="s">
        <v>19</v>
      </c>
      <c r="D3861" s="33">
        <v>7665.95</v>
      </c>
      <c r="E3861" s="34">
        <v>8212.39</v>
      </c>
      <c r="F3861" s="34">
        <v>82.39</v>
      </c>
      <c r="G3861" s="34">
        <v>400.12</v>
      </c>
      <c r="H3861" s="34">
        <v>41.45</v>
      </c>
    </row>
    <row r="3862" spans="1:8" x14ac:dyDescent="0.35">
      <c r="A3862" s="8" t="s">
        <v>35</v>
      </c>
      <c r="B3862" s="33">
        <v>2022</v>
      </c>
      <c r="C3862" s="8" t="s">
        <v>11</v>
      </c>
      <c r="D3862" s="33">
        <v>32959.47</v>
      </c>
      <c r="E3862" s="34">
        <v>39527.46</v>
      </c>
      <c r="F3862" s="34">
        <v>148.19</v>
      </c>
      <c r="G3862" s="34">
        <v>876.25</v>
      </c>
      <c r="H3862" s="34">
        <v>39.450000000000003</v>
      </c>
    </row>
    <row r="3863" spans="1:8" x14ac:dyDescent="0.35">
      <c r="A3863" s="8" t="s">
        <v>26</v>
      </c>
      <c r="B3863" s="33">
        <v>2022</v>
      </c>
      <c r="C3863" s="8" t="s">
        <v>9</v>
      </c>
      <c r="D3863" s="33">
        <v>41810.550000000003</v>
      </c>
      <c r="E3863" s="34">
        <v>49687.65</v>
      </c>
      <c r="F3863" s="34">
        <v>47.97</v>
      </c>
      <c r="G3863" s="34">
        <v>711</v>
      </c>
      <c r="H3863" s="34">
        <v>62.29</v>
      </c>
    </row>
    <row r="3864" spans="1:8" x14ac:dyDescent="0.35">
      <c r="A3864" s="8" t="s">
        <v>32</v>
      </c>
      <c r="B3864" s="33">
        <v>2020</v>
      </c>
      <c r="C3864" s="8" t="s">
        <v>25</v>
      </c>
      <c r="D3864" s="33">
        <v>30638.34</v>
      </c>
      <c r="E3864" s="34">
        <v>35089.910000000003</v>
      </c>
      <c r="F3864" s="34">
        <v>33.630000000000003</v>
      </c>
      <c r="G3864" s="34">
        <v>1067.04</v>
      </c>
      <c r="H3864" s="34">
        <v>44.3</v>
      </c>
    </row>
    <row r="3865" spans="1:8" x14ac:dyDescent="0.35">
      <c r="A3865" s="8" t="s">
        <v>18</v>
      </c>
      <c r="B3865" s="33">
        <v>2022</v>
      </c>
      <c r="C3865" s="8" t="s">
        <v>13</v>
      </c>
      <c r="D3865" s="33">
        <v>31151.33</v>
      </c>
      <c r="E3865" s="34">
        <v>32018.28</v>
      </c>
      <c r="F3865" s="34">
        <v>60.68</v>
      </c>
      <c r="G3865" s="34">
        <v>907.81</v>
      </c>
      <c r="H3865" s="34">
        <v>50.74</v>
      </c>
    </row>
    <row r="3866" spans="1:8" x14ac:dyDescent="0.35">
      <c r="A3866" s="8" t="s">
        <v>8</v>
      </c>
      <c r="B3866" s="33">
        <v>2018</v>
      </c>
      <c r="C3866" s="8" t="s">
        <v>9</v>
      </c>
      <c r="D3866" s="33">
        <v>795.69</v>
      </c>
      <c r="E3866" s="34">
        <v>664.48</v>
      </c>
      <c r="F3866" s="34">
        <v>102.64</v>
      </c>
      <c r="G3866" s="34">
        <v>641.08000000000004</v>
      </c>
      <c r="H3866" s="34">
        <v>45.26</v>
      </c>
    </row>
    <row r="3867" spans="1:8" x14ac:dyDescent="0.35">
      <c r="A3867" s="8" t="s">
        <v>35</v>
      </c>
      <c r="B3867" s="33">
        <v>2019</v>
      </c>
      <c r="C3867" s="8" t="s">
        <v>22</v>
      </c>
      <c r="D3867" s="33">
        <v>31775.63</v>
      </c>
      <c r="E3867" s="34">
        <v>26989.29</v>
      </c>
      <c r="F3867" s="34">
        <v>135.5</v>
      </c>
      <c r="G3867" s="34">
        <v>946.01</v>
      </c>
      <c r="H3867" s="34">
        <v>45.83</v>
      </c>
    </row>
    <row r="3868" spans="1:8" x14ac:dyDescent="0.35">
      <c r="A3868" s="8" t="s">
        <v>14</v>
      </c>
      <c r="B3868" s="33">
        <v>2018</v>
      </c>
      <c r="C3868" s="8" t="s">
        <v>9</v>
      </c>
      <c r="D3868" s="33">
        <v>6399.99</v>
      </c>
      <c r="E3868" s="34">
        <v>5880.84</v>
      </c>
      <c r="F3868" s="34">
        <v>155.86000000000001</v>
      </c>
      <c r="G3868" s="34">
        <v>303.67</v>
      </c>
      <c r="H3868" s="34">
        <v>66.319999999999993</v>
      </c>
    </row>
    <row r="3869" spans="1:8" x14ac:dyDescent="0.35">
      <c r="A3869" s="8" t="s">
        <v>29</v>
      </c>
      <c r="B3869" s="33">
        <v>2024</v>
      </c>
      <c r="C3869" s="8" t="s">
        <v>19</v>
      </c>
      <c r="D3869" s="33">
        <v>3335.93</v>
      </c>
      <c r="E3869" s="34">
        <v>2697.39</v>
      </c>
      <c r="F3869" s="34">
        <v>173.1</v>
      </c>
      <c r="G3869" s="34">
        <v>1281.32</v>
      </c>
      <c r="H3869" s="34">
        <v>47.84</v>
      </c>
    </row>
    <row r="3870" spans="1:8" x14ac:dyDescent="0.35">
      <c r="A3870" s="8" t="s">
        <v>30</v>
      </c>
      <c r="B3870" s="33">
        <v>2021</v>
      </c>
      <c r="C3870" s="8" t="s">
        <v>19</v>
      </c>
      <c r="D3870" s="33">
        <v>32269.61</v>
      </c>
      <c r="E3870" s="34">
        <v>32056</v>
      </c>
      <c r="F3870" s="34">
        <v>140.15</v>
      </c>
      <c r="G3870" s="34">
        <v>713.9</v>
      </c>
      <c r="H3870" s="34">
        <v>30.39</v>
      </c>
    </row>
    <row r="3871" spans="1:8" x14ac:dyDescent="0.35">
      <c r="A3871" s="8" t="s">
        <v>32</v>
      </c>
      <c r="B3871" s="33">
        <v>2023</v>
      </c>
      <c r="C3871" s="8" t="s">
        <v>11</v>
      </c>
      <c r="D3871" s="33">
        <v>40958.230000000003</v>
      </c>
      <c r="E3871" s="34">
        <v>45227.94</v>
      </c>
      <c r="F3871" s="34">
        <v>100.92</v>
      </c>
      <c r="G3871" s="34">
        <v>1256.74</v>
      </c>
      <c r="H3871" s="34">
        <v>43.82</v>
      </c>
    </row>
    <row r="3872" spans="1:8" x14ac:dyDescent="0.35">
      <c r="A3872" s="8" t="s">
        <v>8</v>
      </c>
      <c r="B3872" s="33">
        <v>2018</v>
      </c>
      <c r="C3872" s="8" t="s">
        <v>15</v>
      </c>
      <c r="D3872" s="33">
        <v>31405.75</v>
      </c>
      <c r="E3872" s="34">
        <v>33856.31</v>
      </c>
      <c r="F3872" s="34">
        <v>194.86</v>
      </c>
      <c r="G3872" s="34">
        <v>1232.83</v>
      </c>
      <c r="H3872" s="34">
        <v>64.67</v>
      </c>
    </row>
    <row r="3873" spans="1:8" x14ac:dyDescent="0.35">
      <c r="A3873" s="8" t="s">
        <v>31</v>
      </c>
      <c r="B3873" s="33">
        <v>2018</v>
      </c>
      <c r="C3873" s="8" t="s">
        <v>20</v>
      </c>
      <c r="D3873" s="33">
        <v>22509.21</v>
      </c>
      <c r="E3873" s="34">
        <v>23765.56</v>
      </c>
      <c r="F3873" s="34">
        <v>158.37</v>
      </c>
      <c r="G3873" s="34">
        <v>751.04</v>
      </c>
      <c r="H3873" s="34">
        <v>67.66</v>
      </c>
    </row>
    <row r="3874" spans="1:8" x14ac:dyDescent="0.35">
      <c r="A3874" s="8" t="s">
        <v>32</v>
      </c>
      <c r="B3874" s="33">
        <v>2024</v>
      </c>
      <c r="C3874" s="8" t="s">
        <v>25</v>
      </c>
      <c r="D3874" s="33">
        <v>15633.24</v>
      </c>
      <c r="E3874" s="34">
        <v>15697.13</v>
      </c>
      <c r="F3874" s="34">
        <v>139.15</v>
      </c>
      <c r="G3874" s="34">
        <v>1330.71</v>
      </c>
      <c r="H3874" s="34">
        <v>33.299999999999997</v>
      </c>
    </row>
    <row r="3875" spans="1:8" x14ac:dyDescent="0.35">
      <c r="A3875" s="8" t="s">
        <v>23</v>
      </c>
      <c r="B3875" s="33">
        <v>2021</v>
      </c>
      <c r="C3875" s="8" t="s">
        <v>13</v>
      </c>
      <c r="D3875" s="33">
        <v>47920.72</v>
      </c>
      <c r="E3875" s="34">
        <v>53947.82</v>
      </c>
      <c r="F3875" s="34">
        <v>158.76</v>
      </c>
      <c r="G3875" s="34">
        <v>50.5</v>
      </c>
      <c r="H3875" s="34">
        <v>48.32</v>
      </c>
    </row>
    <row r="3876" spans="1:8" x14ac:dyDescent="0.35">
      <c r="A3876" s="8" t="s">
        <v>8</v>
      </c>
      <c r="B3876" s="33">
        <v>2018</v>
      </c>
      <c r="C3876" s="8" t="s">
        <v>19</v>
      </c>
      <c r="D3876" s="33">
        <v>19895.96</v>
      </c>
      <c r="E3876" s="34">
        <v>19570.189999999999</v>
      </c>
      <c r="F3876" s="34">
        <v>112.61</v>
      </c>
      <c r="G3876" s="34">
        <v>1041.5899999999999</v>
      </c>
      <c r="H3876" s="34">
        <v>40.119999999999997</v>
      </c>
    </row>
    <row r="3877" spans="1:8" x14ac:dyDescent="0.35">
      <c r="A3877" s="8" t="s">
        <v>32</v>
      </c>
      <c r="B3877" s="33">
        <v>2019</v>
      </c>
      <c r="C3877" s="8" t="s">
        <v>15</v>
      </c>
      <c r="D3877" s="33">
        <v>5947.99</v>
      </c>
      <c r="E3877" s="34">
        <v>5770.54</v>
      </c>
      <c r="F3877" s="34">
        <v>123.6</v>
      </c>
      <c r="G3877" s="34">
        <v>360.17</v>
      </c>
      <c r="H3877" s="34">
        <v>30.83</v>
      </c>
    </row>
    <row r="3878" spans="1:8" x14ac:dyDescent="0.35">
      <c r="A3878" s="8" t="s">
        <v>12</v>
      </c>
      <c r="B3878" s="33">
        <v>2024</v>
      </c>
      <c r="C3878" s="8" t="s">
        <v>11</v>
      </c>
      <c r="D3878" s="33">
        <v>34319.79</v>
      </c>
      <c r="E3878" s="34">
        <v>34261.08</v>
      </c>
      <c r="F3878" s="34">
        <v>197.79</v>
      </c>
      <c r="G3878" s="34">
        <v>732.93</v>
      </c>
      <c r="H3878" s="34">
        <v>50.48</v>
      </c>
    </row>
    <row r="3879" spans="1:8" x14ac:dyDescent="0.35">
      <c r="A3879" s="8" t="s">
        <v>18</v>
      </c>
      <c r="B3879" s="33">
        <v>2022</v>
      </c>
      <c r="C3879" s="8" t="s">
        <v>11</v>
      </c>
      <c r="D3879" s="33">
        <v>1364.29</v>
      </c>
      <c r="E3879" s="34">
        <v>1239.2</v>
      </c>
      <c r="F3879" s="34">
        <v>178.83</v>
      </c>
      <c r="G3879" s="34">
        <v>1203.27</v>
      </c>
      <c r="H3879" s="34">
        <v>36.29</v>
      </c>
    </row>
    <row r="3880" spans="1:8" x14ac:dyDescent="0.35">
      <c r="A3880" s="8" t="s">
        <v>28</v>
      </c>
      <c r="B3880" s="33">
        <v>2021</v>
      </c>
      <c r="C3880" s="8" t="s">
        <v>15</v>
      </c>
      <c r="D3880" s="33">
        <v>4771.68</v>
      </c>
      <c r="E3880" s="34">
        <v>5399.86</v>
      </c>
      <c r="F3880" s="34">
        <v>124.81</v>
      </c>
      <c r="G3880" s="34">
        <v>490.67</v>
      </c>
      <c r="H3880" s="34">
        <v>55.14</v>
      </c>
    </row>
    <row r="3881" spans="1:8" x14ac:dyDescent="0.35">
      <c r="A3881" s="8" t="s">
        <v>10</v>
      </c>
      <c r="B3881" s="33">
        <v>2020</v>
      </c>
      <c r="C3881" s="8" t="s">
        <v>15</v>
      </c>
      <c r="D3881" s="33">
        <v>11831.38</v>
      </c>
      <c r="E3881" s="34">
        <v>9645.14</v>
      </c>
      <c r="F3881" s="34">
        <v>171.29</v>
      </c>
      <c r="G3881" s="34">
        <v>932.96</v>
      </c>
      <c r="H3881" s="34">
        <v>62.23</v>
      </c>
    </row>
    <row r="3882" spans="1:8" x14ac:dyDescent="0.35">
      <c r="A3882" s="8" t="s">
        <v>28</v>
      </c>
      <c r="B3882" s="33">
        <v>2020</v>
      </c>
      <c r="C3882" s="8" t="s">
        <v>25</v>
      </c>
      <c r="D3882" s="33">
        <v>20053.87</v>
      </c>
      <c r="E3882" s="34">
        <v>20908.91</v>
      </c>
      <c r="F3882" s="34">
        <v>146.93</v>
      </c>
      <c r="G3882" s="34">
        <v>1028.94</v>
      </c>
      <c r="H3882" s="34">
        <v>65.319999999999993</v>
      </c>
    </row>
    <row r="3883" spans="1:8" x14ac:dyDescent="0.35">
      <c r="A3883" s="8" t="s">
        <v>8</v>
      </c>
      <c r="B3883" s="33">
        <v>2020</v>
      </c>
      <c r="C3883" s="8" t="s">
        <v>13</v>
      </c>
      <c r="D3883" s="33">
        <v>24922.81</v>
      </c>
      <c r="E3883" s="34">
        <v>22753</v>
      </c>
      <c r="F3883" s="34">
        <v>24.48</v>
      </c>
      <c r="G3883" s="34">
        <v>367.27</v>
      </c>
      <c r="H3883" s="34">
        <v>33.67</v>
      </c>
    </row>
    <row r="3884" spans="1:8" x14ac:dyDescent="0.35">
      <c r="A3884" s="8" t="s">
        <v>18</v>
      </c>
      <c r="B3884" s="33">
        <v>2019</v>
      </c>
      <c r="C3884" s="8" t="s">
        <v>11</v>
      </c>
      <c r="D3884" s="33">
        <v>24926.49</v>
      </c>
      <c r="E3884" s="34">
        <v>23777.4</v>
      </c>
      <c r="F3884" s="34">
        <v>75.55</v>
      </c>
      <c r="G3884" s="34">
        <v>23.06</v>
      </c>
      <c r="H3884" s="34">
        <v>44.6</v>
      </c>
    </row>
    <row r="3885" spans="1:8" x14ac:dyDescent="0.35">
      <c r="A3885" s="8" t="s">
        <v>8</v>
      </c>
      <c r="B3885" s="33">
        <v>2024</v>
      </c>
      <c r="C3885" s="8" t="s">
        <v>9</v>
      </c>
      <c r="D3885" s="33">
        <v>48288.75</v>
      </c>
      <c r="E3885" s="34">
        <v>47935.55</v>
      </c>
      <c r="F3885" s="34">
        <v>125.12</v>
      </c>
      <c r="G3885" s="34">
        <v>216.45</v>
      </c>
      <c r="H3885" s="34">
        <v>32.380000000000003</v>
      </c>
    </row>
    <row r="3886" spans="1:8" x14ac:dyDescent="0.35">
      <c r="A3886" s="8" t="s">
        <v>16</v>
      </c>
      <c r="B3886" s="33">
        <v>2018</v>
      </c>
      <c r="C3886" s="8" t="s">
        <v>13</v>
      </c>
      <c r="D3886" s="33">
        <v>49713.02</v>
      </c>
      <c r="E3886" s="34">
        <v>49858.42</v>
      </c>
      <c r="F3886" s="34">
        <v>188.8</v>
      </c>
      <c r="G3886" s="34">
        <v>699.59</v>
      </c>
      <c r="H3886" s="34">
        <v>42.76</v>
      </c>
    </row>
    <row r="3887" spans="1:8" x14ac:dyDescent="0.35">
      <c r="A3887" s="8" t="s">
        <v>27</v>
      </c>
      <c r="B3887" s="33">
        <v>2023</v>
      </c>
      <c r="C3887" s="8" t="s">
        <v>25</v>
      </c>
      <c r="D3887" s="33">
        <v>36776.949999999997</v>
      </c>
      <c r="E3887" s="34">
        <v>41808.370000000003</v>
      </c>
      <c r="F3887" s="34">
        <v>185.28</v>
      </c>
      <c r="G3887" s="34">
        <v>1335.68</v>
      </c>
      <c r="H3887" s="34">
        <v>36.07</v>
      </c>
    </row>
    <row r="3888" spans="1:8" x14ac:dyDescent="0.35">
      <c r="A3888" s="8" t="s">
        <v>28</v>
      </c>
      <c r="B3888" s="33">
        <v>2020</v>
      </c>
      <c r="C3888" s="8" t="s">
        <v>13</v>
      </c>
      <c r="D3888" s="33">
        <v>10943.72</v>
      </c>
      <c r="E3888" s="34">
        <v>8850.35</v>
      </c>
      <c r="F3888" s="34">
        <v>151.32</v>
      </c>
      <c r="G3888" s="34">
        <v>911.76</v>
      </c>
      <c r="H3888" s="34">
        <v>63.96</v>
      </c>
    </row>
    <row r="3889" spans="1:8" x14ac:dyDescent="0.35">
      <c r="A3889" s="8" t="s">
        <v>10</v>
      </c>
      <c r="B3889" s="33">
        <v>2023</v>
      </c>
      <c r="C3889" s="8" t="s">
        <v>22</v>
      </c>
      <c r="D3889" s="33">
        <v>13011.74</v>
      </c>
      <c r="E3889" s="34">
        <v>14987.95</v>
      </c>
      <c r="F3889" s="34">
        <v>45.55</v>
      </c>
      <c r="G3889" s="34">
        <v>17.03</v>
      </c>
      <c r="H3889" s="34">
        <v>69.2</v>
      </c>
    </row>
    <row r="3890" spans="1:8" x14ac:dyDescent="0.35">
      <c r="A3890" s="8" t="s">
        <v>28</v>
      </c>
      <c r="B3890" s="33">
        <v>2018</v>
      </c>
      <c r="C3890" s="8" t="s">
        <v>9</v>
      </c>
      <c r="D3890" s="33">
        <v>36987.300000000003</v>
      </c>
      <c r="E3890" s="34">
        <v>40094.57</v>
      </c>
      <c r="F3890" s="34">
        <v>162.66999999999999</v>
      </c>
      <c r="G3890" s="34">
        <v>585.44000000000005</v>
      </c>
      <c r="H3890" s="34">
        <v>30.42</v>
      </c>
    </row>
    <row r="3891" spans="1:8" x14ac:dyDescent="0.35">
      <c r="A3891" s="8" t="s">
        <v>35</v>
      </c>
      <c r="B3891" s="33">
        <v>2018</v>
      </c>
      <c r="C3891" s="8" t="s">
        <v>11</v>
      </c>
      <c r="D3891" s="33">
        <v>20497.05</v>
      </c>
      <c r="E3891" s="34">
        <v>19769.05</v>
      </c>
      <c r="F3891" s="34">
        <v>155.32</v>
      </c>
      <c r="G3891" s="34">
        <v>52.89</v>
      </c>
      <c r="H3891" s="34">
        <v>43.14</v>
      </c>
    </row>
    <row r="3892" spans="1:8" x14ac:dyDescent="0.35">
      <c r="A3892" s="8" t="s">
        <v>14</v>
      </c>
      <c r="B3892" s="33">
        <v>2021</v>
      </c>
      <c r="C3892" s="8" t="s">
        <v>19</v>
      </c>
      <c r="D3892" s="33">
        <v>48643.3</v>
      </c>
      <c r="E3892" s="34">
        <v>45212.72</v>
      </c>
      <c r="F3892" s="34">
        <v>52.73</v>
      </c>
      <c r="G3892" s="34">
        <v>705.29</v>
      </c>
      <c r="H3892" s="34">
        <v>69.48</v>
      </c>
    </row>
    <row r="3893" spans="1:8" x14ac:dyDescent="0.35">
      <c r="A3893" s="8" t="s">
        <v>12</v>
      </c>
      <c r="B3893" s="33">
        <v>2020</v>
      </c>
      <c r="C3893" s="8" t="s">
        <v>25</v>
      </c>
      <c r="D3893" s="33">
        <v>27535.43</v>
      </c>
      <c r="E3893" s="34">
        <v>24000.35</v>
      </c>
      <c r="F3893" s="34">
        <v>47.86</v>
      </c>
      <c r="G3893" s="34">
        <v>1077.77</v>
      </c>
      <c r="H3893" s="34">
        <v>63.83</v>
      </c>
    </row>
    <row r="3894" spans="1:8" x14ac:dyDescent="0.35">
      <c r="A3894" s="8" t="s">
        <v>21</v>
      </c>
      <c r="B3894" s="33">
        <v>2020</v>
      </c>
      <c r="C3894" s="8" t="s">
        <v>13</v>
      </c>
      <c r="D3894" s="33">
        <v>41431.599999999999</v>
      </c>
      <c r="E3894" s="34">
        <v>41127.440000000002</v>
      </c>
      <c r="F3894" s="34">
        <v>158.86000000000001</v>
      </c>
      <c r="G3894" s="34">
        <v>822.12</v>
      </c>
      <c r="H3894" s="34">
        <v>36.869999999999997</v>
      </c>
    </row>
    <row r="3895" spans="1:8" x14ac:dyDescent="0.35">
      <c r="A3895" s="8" t="s">
        <v>16</v>
      </c>
      <c r="B3895" s="33">
        <v>2021</v>
      </c>
      <c r="C3895" s="8" t="s">
        <v>15</v>
      </c>
      <c r="D3895" s="33">
        <v>20351.560000000001</v>
      </c>
      <c r="E3895" s="34">
        <v>17289.669999999998</v>
      </c>
      <c r="F3895" s="34">
        <v>55.24</v>
      </c>
      <c r="G3895" s="34">
        <v>221.61</v>
      </c>
      <c r="H3895" s="34">
        <v>48.73</v>
      </c>
    </row>
    <row r="3896" spans="1:8" x14ac:dyDescent="0.35">
      <c r="A3896" s="8" t="s">
        <v>26</v>
      </c>
      <c r="B3896" s="33">
        <v>2024</v>
      </c>
      <c r="C3896" s="8" t="s">
        <v>25</v>
      </c>
      <c r="D3896" s="33">
        <v>10227.92</v>
      </c>
      <c r="E3896" s="34">
        <v>9614.77</v>
      </c>
      <c r="F3896" s="34">
        <v>52.35</v>
      </c>
      <c r="G3896" s="34">
        <v>108.07</v>
      </c>
      <c r="H3896" s="34">
        <v>61.37</v>
      </c>
    </row>
    <row r="3897" spans="1:8" x14ac:dyDescent="0.35">
      <c r="A3897" s="8" t="s">
        <v>28</v>
      </c>
      <c r="B3897" s="33">
        <v>2021</v>
      </c>
      <c r="C3897" s="8" t="s">
        <v>9</v>
      </c>
      <c r="D3897" s="33">
        <v>30808.240000000002</v>
      </c>
      <c r="E3897" s="34">
        <v>33062.57</v>
      </c>
      <c r="F3897" s="34">
        <v>196.29</v>
      </c>
      <c r="G3897" s="34">
        <v>687.61</v>
      </c>
      <c r="H3897" s="34">
        <v>41.73</v>
      </c>
    </row>
    <row r="3898" spans="1:8" x14ac:dyDescent="0.35">
      <c r="A3898" s="8" t="s">
        <v>23</v>
      </c>
      <c r="B3898" s="33">
        <v>2019</v>
      </c>
      <c r="C3898" s="8" t="s">
        <v>9</v>
      </c>
      <c r="D3898" s="33">
        <v>3967.86</v>
      </c>
      <c r="E3898" s="34">
        <v>3362.37</v>
      </c>
      <c r="F3898" s="34">
        <v>84.92</v>
      </c>
      <c r="G3898" s="34">
        <v>725.91</v>
      </c>
      <c r="H3898" s="34">
        <v>46.56</v>
      </c>
    </row>
    <row r="3899" spans="1:8" x14ac:dyDescent="0.35">
      <c r="A3899" s="8" t="s">
        <v>31</v>
      </c>
      <c r="B3899" s="33">
        <v>2019</v>
      </c>
      <c r="C3899" s="8" t="s">
        <v>25</v>
      </c>
      <c r="D3899" s="33">
        <v>6650.92</v>
      </c>
      <c r="E3899" s="34">
        <v>7579.11</v>
      </c>
      <c r="F3899" s="34">
        <v>162.65</v>
      </c>
      <c r="G3899" s="34">
        <v>1084.1099999999999</v>
      </c>
      <c r="H3899" s="34">
        <v>57.93</v>
      </c>
    </row>
    <row r="3900" spans="1:8" x14ac:dyDescent="0.35">
      <c r="A3900" s="8" t="s">
        <v>23</v>
      </c>
      <c r="B3900" s="33">
        <v>2023</v>
      </c>
      <c r="C3900" s="8" t="s">
        <v>25</v>
      </c>
      <c r="D3900" s="33">
        <v>28724.78</v>
      </c>
      <c r="E3900" s="34">
        <v>29908.47</v>
      </c>
      <c r="F3900" s="34">
        <v>135.86000000000001</v>
      </c>
      <c r="G3900" s="34">
        <v>1383.32</v>
      </c>
      <c r="H3900" s="34">
        <v>48.97</v>
      </c>
    </row>
    <row r="3901" spans="1:8" x14ac:dyDescent="0.35">
      <c r="A3901" s="8" t="s">
        <v>28</v>
      </c>
      <c r="B3901" s="33">
        <v>2024</v>
      </c>
      <c r="C3901" s="8" t="s">
        <v>9</v>
      </c>
      <c r="D3901" s="33">
        <v>39363.879999999997</v>
      </c>
      <c r="E3901" s="34">
        <v>38203.949999999997</v>
      </c>
      <c r="F3901" s="34">
        <v>55.09</v>
      </c>
      <c r="G3901" s="34">
        <v>322.55</v>
      </c>
      <c r="H3901" s="34">
        <v>63.49</v>
      </c>
    </row>
    <row r="3902" spans="1:8" x14ac:dyDescent="0.35">
      <c r="A3902" s="8" t="s">
        <v>16</v>
      </c>
      <c r="B3902" s="33">
        <v>2020</v>
      </c>
      <c r="C3902" s="8" t="s">
        <v>13</v>
      </c>
      <c r="D3902" s="33">
        <v>19867.48</v>
      </c>
      <c r="E3902" s="34">
        <v>20452.849999999999</v>
      </c>
      <c r="F3902" s="34">
        <v>33.93</v>
      </c>
      <c r="G3902" s="34">
        <v>679.12</v>
      </c>
      <c r="H3902" s="34">
        <v>61.67</v>
      </c>
    </row>
    <row r="3903" spans="1:8" x14ac:dyDescent="0.35">
      <c r="A3903" s="8" t="s">
        <v>34</v>
      </c>
      <c r="B3903" s="33">
        <v>2024</v>
      </c>
      <c r="C3903" s="8" t="s">
        <v>25</v>
      </c>
      <c r="D3903" s="33">
        <v>19933.91</v>
      </c>
      <c r="E3903" s="34">
        <v>22347.45</v>
      </c>
      <c r="F3903" s="34">
        <v>165.12</v>
      </c>
      <c r="G3903" s="34">
        <v>1115.19</v>
      </c>
      <c r="H3903" s="34">
        <v>52.42</v>
      </c>
    </row>
    <row r="3904" spans="1:8" x14ac:dyDescent="0.35">
      <c r="A3904" s="8" t="s">
        <v>31</v>
      </c>
      <c r="B3904" s="33">
        <v>2020</v>
      </c>
      <c r="C3904" s="8" t="s">
        <v>19</v>
      </c>
      <c r="D3904" s="33">
        <v>43793.47</v>
      </c>
      <c r="E3904" s="34">
        <v>47572.31</v>
      </c>
      <c r="F3904" s="34">
        <v>116.1</v>
      </c>
      <c r="G3904" s="34">
        <v>634.57000000000005</v>
      </c>
      <c r="H3904" s="34">
        <v>62.41</v>
      </c>
    </row>
    <row r="3905" spans="1:8" x14ac:dyDescent="0.35">
      <c r="A3905" s="8" t="s">
        <v>34</v>
      </c>
      <c r="B3905" s="33">
        <v>2021</v>
      </c>
      <c r="C3905" s="8" t="s">
        <v>25</v>
      </c>
      <c r="D3905" s="33">
        <v>20784.189999999999</v>
      </c>
      <c r="E3905" s="34">
        <v>19901.18</v>
      </c>
      <c r="F3905" s="34">
        <v>83.5</v>
      </c>
      <c r="G3905" s="34">
        <v>1211.05</v>
      </c>
      <c r="H3905" s="34">
        <v>66.900000000000006</v>
      </c>
    </row>
    <row r="3906" spans="1:8" x14ac:dyDescent="0.35">
      <c r="A3906" s="8" t="s">
        <v>34</v>
      </c>
      <c r="B3906" s="33">
        <v>2021</v>
      </c>
      <c r="C3906" s="8" t="s">
        <v>25</v>
      </c>
      <c r="D3906" s="33">
        <v>20579.73</v>
      </c>
      <c r="E3906" s="34">
        <v>19232.59</v>
      </c>
      <c r="F3906" s="34">
        <v>60.09</v>
      </c>
      <c r="G3906" s="34">
        <v>1229.5</v>
      </c>
      <c r="H3906" s="34">
        <v>34.29</v>
      </c>
    </row>
    <row r="3907" spans="1:8" x14ac:dyDescent="0.35">
      <c r="A3907" s="8" t="s">
        <v>10</v>
      </c>
      <c r="B3907" s="33">
        <v>2020</v>
      </c>
      <c r="C3907" s="8" t="s">
        <v>9</v>
      </c>
      <c r="D3907" s="33">
        <v>13334.55</v>
      </c>
      <c r="E3907" s="34">
        <v>11011.2</v>
      </c>
      <c r="F3907" s="34">
        <v>75.05</v>
      </c>
      <c r="G3907" s="34">
        <v>1066.31</v>
      </c>
      <c r="H3907" s="34">
        <v>64.66</v>
      </c>
    </row>
    <row r="3908" spans="1:8" x14ac:dyDescent="0.35">
      <c r="A3908" s="8" t="s">
        <v>24</v>
      </c>
      <c r="B3908" s="33">
        <v>2018</v>
      </c>
      <c r="C3908" s="8" t="s">
        <v>9</v>
      </c>
      <c r="D3908" s="33">
        <v>43788.58</v>
      </c>
      <c r="E3908" s="34">
        <v>44877.77</v>
      </c>
      <c r="F3908" s="34">
        <v>199.83</v>
      </c>
      <c r="G3908" s="34">
        <v>1323.68</v>
      </c>
      <c r="H3908" s="34">
        <v>53.74</v>
      </c>
    </row>
    <row r="3909" spans="1:8" x14ac:dyDescent="0.35">
      <c r="A3909" s="8" t="s">
        <v>12</v>
      </c>
      <c r="B3909" s="33">
        <v>2023</v>
      </c>
      <c r="C3909" s="8" t="s">
        <v>15</v>
      </c>
      <c r="D3909" s="33">
        <v>24881.93</v>
      </c>
      <c r="E3909" s="34">
        <v>22405.35</v>
      </c>
      <c r="F3909" s="34">
        <v>81.53</v>
      </c>
      <c r="G3909" s="34">
        <v>452.31</v>
      </c>
      <c r="H3909" s="34">
        <v>30.87</v>
      </c>
    </row>
    <row r="3910" spans="1:8" x14ac:dyDescent="0.35">
      <c r="A3910" s="8" t="s">
        <v>35</v>
      </c>
      <c r="B3910" s="33">
        <v>2020</v>
      </c>
      <c r="C3910" s="8" t="s">
        <v>22</v>
      </c>
      <c r="D3910" s="33">
        <v>48461.19</v>
      </c>
      <c r="E3910" s="34">
        <v>45557.47</v>
      </c>
      <c r="F3910" s="34">
        <v>178.87</v>
      </c>
      <c r="G3910" s="34">
        <v>1371.75</v>
      </c>
      <c r="H3910" s="34">
        <v>49.54</v>
      </c>
    </row>
    <row r="3911" spans="1:8" x14ac:dyDescent="0.35">
      <c r="A3911" s="8" t="s">
        <v>12</v>
      </c>
      <c r="B3911" s="33">
        <v>2020</v>
      </c>
      <c r="C3911" s="8" t="s">
        <v>11</v>
      </c>
      <c r="D3911" s="33">
        <v>4543.43</v>
      </c>
      <c r="E3911" s="34">
        <v>5199.2299999999996</v>
      </c>
      <c r="F3911" s="34">
        <v>155.38</v>
      </c>
      <c r="G3911" s="34">
        <v>679.69</v>
      </c>
      <c r="H3911" s="34">
        <v>68</v>
      </c>
    </row>
    <row r="3912" spans="1:8" x14ac:dyDescent="0.35">
      <c r="A3912" s="8" t="s">
        <v>10</v>
      </c>
      <c r="B3912" s="33">
        <v>2019</v>
      </c>
      <c r="C3912" s="8" t="s">
        <v>25</v>
      </c>
      <c r="D3912" s="33">
        <v>7065.82</v>
      </c>
      <c r="E3912" s="34">
        <v>7319.01</v>
      </c>
      <c r="F3912" s="34">
        <v>154.68</v>
      </c>
      <c r="G3912" s="34">
        <v>23.43</v>
      </c>
      <c r="H3912" s="34">
        <v>63.8</v>
      </c>
    </row>
    <row r="3913" spans="1:8" x14ac:dyDescent="0.35">
      <c r="A3913" s="8" t="s">
        <v>18</v>
      </c>
      <c r="B3913" s="33">
        <v>2020</v>
      </c>
      <c r="C3913" s="8" t="s">
        <v>9</v>
      </c>
      <c r="D3913" s="33">
        <v>48896.07</v>
      </c>
      <c r="E3913" s="34">
        <v>42855.11</v>
      </c>
      <c r="F3913" s="34">
        <v>75.11</v>
      </c>
      <c r="G3913" s="34">
        <v>483.41</v>
      </c>
      <c r="H3913" s="34">
        <v>52.11</v>
      </c>
    </row>
    <row r="3914" spans="1:8" x14ac:dyDescent="0.35">
      <c r="A3914" s="8" t="s">
        <v>12</v>
      </c>
      <c r="B3914" s="33">
        <v>2021</v>
      </c>
      <c r="C3914" s="8" t="s">
        <v>25</v>
      </c>
      <c r="D3914" s="33">
        <v>4246.78</v>
      </c>
      <c r="E3914" s="34">
        <v>3554.71</v>
      </c>
      <c r="F3914" s="34">
        <v>40.909999999999997</v>
      </c>
      <c r="G3914" s="34">
        <v>1117.56</v>
      </c>
      <c r="H3914" s="34">
        <v>52.29</v>
      </c>
    </row>
    <row r="3915" spans="1:8" x14ac:dyDescent="0.35">
      <c r="A3915" s="8" t="s">
        <v>27</v>
      </c>
      <c r="B3915" s="33">
        <v>2024</v>
      </c>
      <c r="C3915" s="8" t="s">
        <v>19</v>
      </c>
      <c r="D3915" s="33">
        <v>23485.33</v>
      </c>
      <c r="E3915" s="34">
        <v>26696.48</v>
      </c>
      <c r="F3915" s="34">
        <v>111.9</v>
      </c>
      <c r="G3915" s="34">
        <v>627.04</v>
      </c>
      <c r="H3915" s="34">
        <v>65.84</v>
      </c>
    </row>
    <row r="3916" spans="1:8" x14ac:dyDescent="0.35">
      <c r="A3916" s="8" t="s">
        <v>17</v>
      </c>
      <c r="B3916" s="33">
        <v>2018</v>
      </c>
      <c r="C3916" s="8" t="s">
        <v>13</v>
      </c>
      <c r="D3916" s="33">
        <v>21886.53</v>
      </c>
      <c r="E3916" s="34">
        <v>21929.06</v>
      </c>
      <c r="F3916" s="34">
        <v>54.64</v>
      </c>
      <c r="G3916" s="34">
        <v>981.93</v>
      </c>
      <c r="H3916" s="34">
        <v>69.959999999999994</v>
      </c>
    </row>
    <row r="3917" spans="1:8" x14ac:dyDescent="0.35">
      <c r="A3917" s="8" t="s">
        <v>29</v>
      </c>
      <c r="B3917" s="33">
        <v>2023</v>
      </c>
      <c r="C3917" s="8" t="s">
        <v>11</v>
      </c>
      <c r="D3917" s="33">
        <v>13772.37</v>
      </c>
      <c r="E3917" s="34">
        <v>12965.94</v>
      </c>
      <c r="F3917" s="34">
        <v>199.4</v>
      </c>
      <c r="G3917" s="34">
        <v>1243.6500000000001</v>
      </c>
      <c r="H3917" s="34">
        <v>39.869999999999997</v>
      </c>
    </row>
    <row r="3918" spans="1:8" x14ac:dyDescent="0.35">
      <c r="A3918" s="8" t="s">
        <v>8</v>
      </c>
      <c r="B3918" s="33">
        <v>2022</v>
      </c>
      <c r="C3918" s="8" t="s">
        <v>13</v>
      </c>
      <c r="D3918" s="33">
        <v>4506.0200000000004</v>
      </c>
      <c r="E3918" s="34">
        <v>4669.49</v>
      </c>
      <c r="F3918" s="34">
        <v>48.83</v>
      </c>
      <c r="G3918" s="34">
        <v>810.54</v>
      </c>
      <c r="H3918" s="34">
        <v>44.16</v>
      </c>
    </row>
    <row r="3919" spans="1:8" x14ac:dyDescent="0.35">
      <c r="A3919" s="8" t="s">
        <v>35</v>
      </c>
      <c r="B3919" s="33">
        <v>2024</v>
      </c>
      <c r="C3919" s="8" t="s">
        <v>20</v>
      </c>
      <c r="D3919" s="33">
        <v>26605.16</v>
      </c>
      <c r="E3919" s="34">
        <v>28734.29</v>
      </c>
      <c r="F3919" s="34">
        <v>194.42</v>
      </c>
      <c r="G3919" s="34">
        <v>998.99</v>
      </c>
      <c r="H3919" s="34">
        <v>44.43</v>
      </c>
    </row>
    <row r="3920" spans="1:8" x14ac:dyDescent="0.35">
      <c r="A3920" s="8" t="s">
        <v>12</v>
      </c>
      <c r="B3920" s="33">
        <v>2019</v>
      </c>
      <c r="C3920" s="8" t="s">
        <v>15</v>
      </c>
      <c r="D3920" s="33">
        <v>17980.73</v>
      </c>
      <c r="E3920" s="34">
        <v>16578.14</v>
      </c>
      <c r="F3920" s="34">
        <v>135.54</v>
      </c>
      <c r="G3920" s="34">
        <v>172.14</v>
      </c>
      <c r="H3920" s="34">
        <v>31.51</v>
      </c>
    </row>
    <row r="3921" spans="1:8" x14ac:dyDescent="0.35">
      <c r="A3921" s="8" t="s">
        <v>21</v>
      </c>
      <c r="B3921" s="33">
        <v>2019</v>
      </c>
      <c r="C3921" s="8" t="s">
        <v>19</v>
      </c>
      <c r="D3921" s="33">
        <v>37791.64</v>
      </c>
      <c r="E3921" s="34">
        <v>36116.120000000003</v>
      </c>
      <c r="F3921" s="34">
        <v>180.14</v>
      </c>
      <c r="G3921" s="34">
        <v>847.39</v>
      </c>
      <c r="H3921" s="34">
        <v>68.12</v>
      </c>
    </row>
    <row r="3922" spans="1:8" x14ac:dyDescent="0.35">
      <c r="A3922" s="8" t="s">
        <v>17</v>
      </c>
      <c r="B3922" s="33">
        <v>2021</v>
      </c>
      <c r="C3922" s="8" t="s">
        <v>20</v>
      </c>
      <c r="D3922" s="33">
        <v>32634.06</v>
      </c>
      <c r="E3922" s="34">
        <v>30546.05</v>
      </c>
      <c r="F3922" s="34">
        <v>122.05</v>
      </c>
      <c r="G3922" s="34">
        <v>1083.2</v>
      </c>
      <c r="H3922" s="34">
        <v>56.54</v>
      </c>
    </row>
    <row r="3923" spans="1:8" x14ac:dyDescent="0.35">
      <c r="A3923" s="8" t="s">
        <v>31</v>
      </c>
      <c r="B3923" s="33">
        <v>2019</v>
      </c>
      <c r="C3923" s="8" t="s">
        <v>15</v>
      </c>
      <c r="D3923" s="33">
        <v>9291.4</v>
      </c>
      <c r="E3923" s="34">
        <v>7800.49</v>
      </c>
      <c r="F3923" s="34">
        <v>158.26</v>
      </c>
      <c r="G3923" s="34">
        <v>201.86</v>
      </c>
      <c r="H3923" s="34">
        <v>60.01</v>
      </c>
    </row>
    <row r="3924" spans="1:8" x14ac:dyDescent="0.35">
      <c r="A3924" s="8" t="s">
        <v>28</v>
      </c>
      <c r="B3924" s="33">
        <v>2023</v>
      </c>
      <c r="C3924" s="8" t="s">
        <v>13</v>
      </c>
      <c r="D3924" s="33">
        <v>2591.2800000000002</v>
      </c>
      <c r="E3924" s="34">
        <v>2539.4499999999998</v>
      </c>
      <c r="F3924" s="34">
        <v>184.37</v>
      </c>
      <c r="G3924" s="34">
        <v>894.26</v>
      </c>
      <c r="H3924" s="34">
        <v>63.12</v>
      </c>
    </row>
    <row r="3925" spans="1:8" x14ac:dyDescent="0.35">
      <c r="A3925" s="8" t="s">
        <v>32</v>
      </c>
      <c r="B3925" s="33">
        <v>2019</v>
      </c>
      <c r="C3925" s="8" t="s">
        <v>19</v>
      </c>
      <c r="D3925" s="33">
        <v>44477.26</v>
      </c>
      <c r="E3925" s="34">
        <v>37883.599999999999</v>
      </c>
      <c r="F3925" s="34">
        <v>115.17</v>
      </c>
      <c r="G3925" s="34">
        <v>481.86</v>
      </c>
      <c r="H3925" s="34">
        <v>40.479999999999997</v>
      </c>
    </row>
    <row r="3926" spans="1:8" x14ac:dyDescent="0.35">
      <c r="A3926" s="8" t="s">
        <v>18</v>
      </c>
      <c r="B3926" s="33">
        <v>2020</v>
      </c>
      <c r="C3926" s="8" t="s">
        <v>15</v>
      </c>
      <c r="D3926" s="33">
        <v>47383.13</v>
      </c>
      <c r="E3926" s="34">
        <v>46675.03</v>
      </c>
      <c r="F3926" s="34">
        <v>87.78</v>
      </c>
      <c r="G3926" s="34">
        <v>292.83</v>
      </c>
      <c r="H3926" s="34">
        <v>69.489999999999995</v>
      </c>
    </row>
    <row r="3927" spans="1:8" x14ac:dyDescent="0.35">
      <c r="A3927" s="8" t="s">
        <v>12</v>
      </c>
      <c r="B3927" s="33">
        <v>2024</v>
      </c>
      <c r="C3927" s="8" t="s">
        <v>9</v>
      </c>
      <c r="D3927" s="33">
        <v>13107.39</v>
      </c>
      <c r="E3927" s="34">
        <v>14142.18</v>
      </c>
      <c r="F3927" s="34">
        <v>133.78</v>
      </c>
      <c r="G3927" s="34">
        <v>488.34</v>
      </c>
      <c r="H3927" s="34">
        <v>33.130000000000003</v>
      </c>
    </row>
    <row r="3928" spans="1:8" x14ac:dyDescent="0.35">
      <c r="A3928" s="8" t="s">
        <v>35</v>
      </c>
      <c r="B3928" s="33">
        <v>2021</v>
      </c>
      <c r="C3928" s="8" t="s">
        <v>9</v>
      </c>
      <c r="D3928" s="33">
        <v>22876.31</v>
      </c>
      <c r="E3928" s="34">
        <v>18500.740000000002</v>
      </c>
      <c r="F3928" s="34">
        <v>122.13</v>
      </c>
      <c r="G3928" s="34">
        <v>1210.8900000000001</v>
      </c>
      <c r="H3928" s="34">
        <v>31.2</v>
      </c>
    </row>
    <row r="3929" spans="1:8" x14ac:dyDescent="0.35">
      <c r="A3929" s="8" t="s">
        <v>8</v>
      </c>
      <c r="B3929" s="33">
        <v>2024</v>
      </c>
      <c r="C3929" s="8" t="s">
        <v>19</v>
      </c>
      <c r="D3929" s="33">
        <v>24658.77</v>
      </c>
      <c r="E3929" s="34">
        <v>21150.240000000002</v>
      </c>
      <c r="F3929" s="34">
        <v>190.65</v>
      </c>
      <c r="G3929" s="34">
        <v>987.02</v>
      </c>
      <c r="H3929" s="34">
        <v>55.65</v>
      </c>
    </row>
    <row r="3930" spans="1:8" x14ac:dyDescent="0.35">
      <c r="A3930" s="8" t="s">
        <v>21</v>
      </c>
      <c r="B3930" s="33">
        <v>2021</v>
      </c>
      <c r="C3930" s="8" t="s">
        <v>19</v>
      </c>
      <c r="D3930" s="33">
        <v>47795.17</v>
      </c>
      <c r="E3930" s="34">
        <v>51508.42</v>
      </c>
      <c r="F3930" s="34">
        <v>23.8</v>
      </c>
      <c r="G3930" s="34">
        <v>1384.94</v>
      </c>
      <c r="H3930" s="34">
        <v>44.59</v>
      </c>
    </row>
    <row r="3931" spans="1:8" x14ac:dyDescent="0.35">
      <c r="A3931" s="8" t="s">
        <v>21</v>
      </c>
      <c r="B3931" s="33">
        <v>2022</v>
      </c>
      <c r="C3931" s="8" t="s">
        <v>22</v>
      </c>
      <c r="D3931" s="33">
        <v>27412.14</v>
      </c>
      <c r="E3931" s="34">
        <v>24285.52</v>
      </c>
      <c r="F3931" s="34">
        <v>29.08</v>
      </c>
      <c r="G3931" s="34">
        <v>1032.17</v>
      </c>
      <c r="H3931" s="34">
        <v>37.869999999999997</v>
      </c>
    </row>
    <row r="3932" spans="1:8" x14ac:dyDescent="0.35">
      <c r="A3932" s="8" t="s">
        <v>35</v>
      </c>
      <c r="B3932" s="33">
        <v>2022</v>
      </c>
      <c r="C3932" s="8" t="s">
        <v>25</v>
      </c>
      <c r="D3932" s="33">
        <v>11754.6</v>
      </c>
      <c r="E3932" s="34">
        <v>13589.36</v>
      </c>
      <c r="F3932" s="34">
        <v>38.409999999999997</v>
      </c>
      <c r="G3932" s="34">
        <v>1325.99</v>
      </c>
      <c r="H3932" s="34">
        <v>39.56</v>
      </c>
    </row>
    <row r="3933" spans="1:8" x14ac:dyDescent="0.35">
      <c r="A3933" s="8" t="s">
        <v>28</v>
      </c>
      <c r="B3933" s="33">
        <v>2024</v>
      </c>
      <c r="C3933" s="8" t="s">
        <v>22</v>
      </c>
      <c r="D3933" s="33">
        <v>25751.15</v>
      </c>
      <c r="E3933" s="34">
        <v>27543.65</v>
      </c>
      <c r="F3933" s="34">
        <v>82.04</v>
      </c>
      <c r="G3933" s="34">
        <v>169.01</v>
      </c>
      <c r="H3933" s="34">
        <v>59.64</v>
      </c>
    </row>
    <row r="3934" spans="1:8" x14ac:dyDescent="0.35">
      <c r="A3934" s="8" t="s">
        <v>16</v>
      </c>
      <c r="B3934" s="33">
        <v>2020</v>
      </c>
      <c r="C3934" s="8" t="s">
        <v>20</v>
      </c>
      <c r="D3934" s="33">
        <v>38788.160000000003</v>
      </c>
      <c r="E3934" s="34">
        <v>38233.949999999997</v>
      </c>
      <c r="F3934" s="34">
        <v>171.57</v>
      </c>
      <c r="G3934" s="34">
        <v>933.35</v>
      </c>
      <c r="H3934" s="34">
        <v>63.84</v>
      </c>
    </row>
    <row r="3935" spans="1:8" x14ac:dyDescent="0.35">
      <c r="A3935" s="8" t="s">
        <v>8</v>
      </c>
      <c r="B3935" s="33">
        <v>2019</v>
      </c>
      <c r="C3935" s="8" t="s">
        <v>11</v>
      </c>
      <c r="D3935" s="33">
        <v>47213.66</v>
      </c>
      <c r="E3935" s="34">
        <v>41479.51</v>
      </c>
      <c r="F3935" s="34">
        <v>119.67</v>
      </c>
      <c r="G3935" s="34">
        <v>634.44000000000005</v>
      </c>
      <c r="H3935" s="34">
        <v>33.96</v>
      </c>
    </row>
    <row r="3936" spans="1:8" x14ac:dyDescent="0.35">
      <c r="A3936" s="8" t="s">
        <v>27</v>
      </c>
      <c r="B3936" s="33">
        <v>2022</v>
      </c>
      <c r="C3936" s="8" t="s">
        <v>25</v>
      </c>
      <c r="D3936" s="33">
        <v>34878.89</v>
      </c>
      <c r="E3936" s="34">
        <v>28723.34</v>
      </c>
      <c r="F3936" s="34">
        <v>109.99</v>
      </c>
      <c r="G3936" s="34">
        <v>1393.23</v>
      </c>
      <c r="H3936" s="34">
        <v>42.47</v>
      </c>
    </row>
    <row r="3937" spans="1:8" x14ac:dyDescent="0.35">
      <c r="A3937" s="8" t="s">
        <v>27</v>
      </c>
      <c r="B3937" s="33">
        <v>2018</v>
      </c>
      <c r="C3937" s="8" t="s">
        <v>22</v>
      </c>
      <c r="D3937" s="33">
        <v>14347.74</v>
      </c>
      <c r="E3937" s="34">
        <v>13176.64</v>
      </c>
      <c r="F3937" s="34">
        <v>81</v>
      </c>
      <c r="G3937" s="34">
        <v>97.11</v>
      </c>
      <c r="H3937" s="34">
        <v>35.380000000000003</v>
      </c>
    </row>
    <row r="3938" spans="1:8" x14ac:dyDescent="0.35">
      <c r="A3938" s="8" t="s">
        <v>35</v>
      </c>
      <c r="B3938" s="33">
        <v>2018</v>
      </c>
      <c r="C3938" s="8" t="s">
        <v>15</v>
      </c>
      <c r="D3938" s="33">
        <v>25357.01</v>
      </c>
      <c r="E3938" s="34">
        <v>29458.54</v>
      </c>
      <c r="F3938" s="34">
        <v>85.67</v>
      </c>
      <c r="G3938" s="34">
        <v>530.96</v>
      </c>
      <c r="H3938" s="34">
        <v>36.42</v>
      </c>
    </row>
    <row r="3939" spans="1:8" x14ac:dyDescent="0.35">
      <c r="A3939" s="8" t="s">
        <v>29</v>
      </c>
      <c r="B3939" s="33">
        <v>2020</v>
      </c>
      <c r="C3939" s="8" t="s">
        <v>19</v>
      </c>
      <c r="D3939" s="33">
        <v>37724.449999999997</v>
      </c>
      <c r="E3939" s="34">
        <v>38936.199999999997</v>
      </c>
      <c r="F3939" s="34">
        <v>174.15</v>
      </c>
      <c r="G3939" s="34">
        <v>1320.3</v>
      </c>
      <c r="H3939" s="34">
        <v>32.590000000000003</v>
      </c>
    </row>
    <row r="3940" spans="1:8" x14ac:dyDescent="0.35">
      <c r="A3940" s="8" t="s">
        <v>30</v>
      </c>
      <c r="B3940" s="33">
        <v>2024</v>
      </c>
      <c r="C3940" s="8" t="s">
        <v>11</v>
      </c>
      <c r="D3940" s="33">
        <v>25896.07</v>
      </c>
      <c r="E3940" s="34">
        <v>27820.57</v>
      </c>
      <c r="F3940" s="34">
        <v>62.31</v>
      </c>
      <c r="G3940" s="34">
        <v>913.57</v>
      </c>
      <c r="H3940" s="34">
        <v>45.84</v>
      </c>
    </row>
    <row r="3941" spans="1:8" x14ac:dyDescent="0.35">
      <c r="A3941" s="8" t="s">
        <v>30</v>
      </c>
      <c r="B3941" s="33">
        <v>2024</v>
      </c>
      <c r="C3941" s="8" t="s">
        <v>22</v>
      </c>
      <c r="D3941" s="33">
        <v>16759.439999999999</v>
      </c>
      <c r="E3941" s="34">
        <v>14835.52</v>
      </c>
      <c r="F3941" s="34">
        <v>159.4</v>
      </c>
      <c r="G3941" s="34">
        <v>635.84</v>
      </c>
      <c r="H3941" s="34">
        <v>39.729999999999997</v>
      </c>
    </row>
    <row r="3942" spans="1:8" x14ac:dyDescent="0.35">
      <c r="A3942" s="8" t="s">
        <v>18</v>
      </c>
      <c r="B3942" s="33">
        <v>2018</v>
      </c>
      <c r="C3942" s="8" t="s">
        <v>9</v>
      </c>
      <c r="D3942" s="33">
        <v>45708.36</v>
      </c>
      <c r="E3942" s="34">
        <v>44083.59</v>
      </c>
      <c r="F3942" s="34">
        <v>26.57</v>
      </c>
      <c r="G3942" s="34">
        <v>799.74</v>
      </c>
      <c r="H3942" s="34">
        <v>61.48</v>
      </c>
    </row>
    <row r="3943" spans="1:8" x14ac:dyDescent="0.35">
      <c r="A3943" s="8" t="s">
        <v>34</v>
      </c>
      <c r="B3943" s="33">
        <v>2019</v>
      </c>
      <c r="C3943" s="8" t="s">
        <v>25</v>
      </c>
      <c r="D3943" s="33">
        <v>34128.57</v>
      </c>
      <c r="E3943" s="34">
        <v>28171.7</v>
      </c>
      <c r="F3943" s="34">
        <v>188.18</v>
      </c>
      <c r="G3943" s="34">
        <v>283.36</v>
      </c>
      <c r="H3943" s="34">
        <v>45.37</v>
      </c>
    </row>
    <row r="3944" spans="1:8" x14ac:dyDescent="0.35">
      <c r="A3944" s="8" t="s">
        <v>33</v>
      </c>
      <c r="B3944" s="33">
        <v>2018</v>
      </c>
      <c r="C3944" s="8" t="s">
        <v>20</v>
      </c>
      <c r="D3944" s="33">
        <v>36276.5</v>
      </c>
      <c r="E3944" s="34">
        <v>36781.35</v>
      </c>
      <c r="F3944" s="34">
        <v>195.05</v>
      </c>
      <c r="G3944" s="34">
        <v>287.95</v>
      </c>
      <c r="H3944" s="34">
        <v>48.45</v>
      </c>
    </row>
    <row r="3945" spans="1:8" x14ac:dyDescent="0.35">
      <c r="A3945" s="8" t="s">
        <v>14</v>
      </c>
      <c r="B3945" s="33">
        <v>2019</v>
      </c>
      <c r="C3945" s="8" t="s">
        <v>19</v>
      </c>
      <c r="D3945" s="33">
        <v>16630.97</v>
      </c>
      <c r="E3945" s="34">
        <v>13435.43</v>
      </c>
      <c r="F3945" s="34">
        <v>141.55000000000001</v>
      </c>
      <c r="G3945" s="34">
        <v>413.02</v>
      </c>
      <c r="H3945" s="34">
        <v>45.87</v>
      </c>
    </row>
    <row r="3946" spans="1:8" x14ac:dyDescent="0.35">
      <c r="A3946" s="8" t="s">
        <v>31</v>
      </c>
      <c r="B3946" s="33">
        <v>2020</v>
      </c>
      <c r="C3946" s="8" t="s">
        <v>22</v>
      </c>
      <c r="D3946" s="33">
        <v>39920.99</v>
      </c>
      <c r="E3946" s="34">
        <v>42415.75</v>
      </c>
      <c r="F3946" s="34">
        <v>51.35</v>
      </c>
      <c r="G3946" s="34">
        <v>1127.43</v>
      </c>
      <c r="H3946" s="34">
        <v>57.38</v>
      </c>
    </row>
    <row r="3947" spans="1:8" x14ac:dyDescent="0.35">
      <c r="A3947" s="8" t="s">
        <v>21</v>
      </c>
      <c r="B3947" s="33">
        <v>2019</v>
      </c>
      <c r="C3947" s="8" t="s">
        <v>13</v>
      </c>
      <c r="D3947" s="33">
        <v>8022.86</v>
      </c>
      <c r="E3947" s="34">
        <v>6768.62</v>
      </c>
      <c r="F3947" s="34">
        <v>80.959999999999994</v>
      </c>
      <c r="G3947" s="34">
        <v>1122.45</v>
      </c>
      <c r="H3947" s="34">
        <v>50.78</v>
      </c>
    </row>
    <row r="3948" spans="1:8" x14ac:dyDescent="0.35">
      <c r="A3948" s="8" t="s">
        <v>31</v>
      </c>
      <c r="B3948" s="33">
        <v>2023</v>
      </c>
      <c r="C3948" s="8" t="s">
        <v>9</v>
      </c>
      <c r="D3948" s="33">
        <v>33831.35</v>
      </c>
      <c r="E3948" s="34">
        <v>30292</v>
      </c>
      <c r="F3948" s="34">
        <v>171.24</v>
      </c>
      <c r="G3948" s="34">
        <v>793.74</v>
      </c>
      <c r="H3948" s="34">
        <v>62.6</v>
      </c>
    </row>
    <row r="3949" spans="1:8" x14ac:dyDescent="0.35">
      <c r="A3949" s="8" t="s">
        <v>17</v>
      </c>
      <c r="B3949" s="33">
        <v>2018</v>
      </c>
      <c r="C3949" s="8" t="s">
        <v>25</v>
      </c>
      <c r="D3949" s="33">
        <v>13232.58</v>
      </c>
      <c r="E3949" s="34">
        <v>12779.41</v>
      </c>
      <c r="F3949" s="34">
        <v>86.63</v>
      </c>
      <c r="G3949" s="34">
        <v>417.81</v>
      </c>
      <c r="H3949" s="34">
        <v>41.12</v>
      </c>
    </row>
    <row r="3950" spans="1:8" x14ac:dyDescent="0.35">
      <c r="A3950" s="8" t="s">
        <v>21</v>
      </c>
      <c r="B3950" s="33">
        <v>2024</v>
      </c>
      <c r="C3950" s="8" t="s">
        <v>20</v>
      </c>
      <c r="D3950" s="33">
        <v>25462.07</v>
      </c>
      <c r="E3950" s="34">
        <v>20702.75</v>
      </c>
      <c r="F3950" s="34">
        <v>152.13</v>
      </c>
      <c r="G3950" s="34">
        <v>957.59</v>
      </c>
      <c r="H3950" s="34">
        <v>53.4</v>
      </c>
    </row>
    <row r="3951" spans="1:8" x14ac:dyDescent="0.35">
      <c r="A3951" s="8" t="s">
        <v>10</v>
      </c>
      <c r="B3951" s="33">
        <v>2018</v>
      </c>
      <c r="C3951" s="8" t="s">
        <v>19</v>
      </c>
      <c r="D3951" s="33">
        <v>12286.86</v>
      </c>
      <c r="E3951" s="34">
        <v>12617.84</v>
      </c>
      <c r="F3951" s="34">
        <v>88.18</v>
      </c>
      <c r="G3951" s="34">
        <v>1124.78</v>
      </c>
      <c r="H3951" s="34">
        <v>47.15</v>
      </c>
    </row>
    <row r="3952" spans="1:8" x14ac:dyDescent="0.35">
      <c r="A3952" s="8" t="s">
        <v>32</v>
      </c>
      <c r="B3952" s="33">
        <v>2018</v>
      </c>
      <c r="C3952" s="8" t="s">
        <v>22</v>
      </c>
      <c r="D3952" s="33">
        <v>1581.41</v>
      </c>
      <c r="E3952" s="34">
        <v>1654.63</v>
      </c>
      <c r="F3952" s="34">
        <v>72.790000000000006</v>
      </c>
      <c r="G3952" s="34">
        <v>875.05</v>
      </c>
      <c r="H3952" s="34">
        <v>48.48</v>
      </c>
    </row>
    <row r="3953" spans="1:8" x14ac:dyDescent="0.35">
      <c r="A3953" s="8" t="s">
        <v>24</v>
      </c>
      <c r="B3953" s="33">
        <v>2020</v>
      </c>
      <c r="C3953" s="8" t="s">
        <v>9</v>
      </c>
      <c r="D3953" s="33">
        <v>33216.949999999997</v>
      </c>
      <c r="E3953" s="34">
        <v>33519.19</v>
      </c>
      <c r="F3953" s="34">
        <v>190.22</v>
      </c>
      <c r="G3953" s="34">
        <v>454.98</v>
      </c>
      <c r="H3953" s="34">
        <v>63.56</v>
      </c>
    </row>
    <row r="3954" spans="1:8" x14ac:dyDescent="0.35">
      <c r="A3954" s="8" t="s">
        <v>26</v>
      </c>
      <c r="B3954" s="33">
        <v>2022</v>
      </c>
      <c r="C3954" s="8" t="s">
        <v>9</v>
      </c>
      <c r="D3954" s="33">
        <v>5881.53</v>
      </c>
      <c r="E3954" s="34">
        <v>5929.15</v>
      </c>
      <c r="F3954" s="34">
        <v>196.4</v>
      </c>
      <c r="G3954" s="34">
        <v>230.31</v>
      </c>
      <c r="H3954" s="34">
        <v>62.64</v>
      </c>
    </row>
    <row r="3955" spans="1:8" x14ac:dyDescent="0.35">
      <c r="A3955" s="8" t="s">
        <v>31</v>
      </c>
      <c r="B3955" s="33">
        <v>2022</v>
      </c>
      <c r="C3955" s="8" t="s">
        <v>25</v>
      </c>
      <c r="D3955" s="33">
        <v>11947.95</v>
      </c>
      <c r="E3955" s="34">
        <v>12681.14</v>
      </c>
      <c r="F3955" s="34">
        <v>56.45</v>
      </c>
      <c r="G3955" s="34">
        <v>1179.45</v>
      </c>
      <c r="H3955" s="34">
        <v>66.069999999999993</v>
      </c>
    </row>
    <row r="3956" spans="1:8" x14ac:dyDescent="0.35">
      <c r="A3956" s="8" t="s">
        <v>23</v>
      </c>
      <c r="B3956" s="33">
        <v>2018</v>
      </c>
      <c r="C3956" s="8" t="s">
        <v>20</v>
      </c>
      <c r="D3956" s="33">
        <v>29883.47</v>
      </c>
      <c r="E3956" s="34">
        <v>26779.8</v>
      </c>
      <c r="F3956" s="34">
        <v>65.22</v>
      </c>
      <c r="G3956" s="34">
        <v>442.64</v>
      </c>
      <c r="H3956" s="34">
        <v>65.09</v>
      </c>
    </row>
    <row r="3957" spans="1:8" x14ac:dyDescent="0.35">
      <c r="A3957" s="8" t="s">
        <v>30</v>
      </c>
      <c r="B3957" s="33">
        <v>2018</v>
      </c>
      <c r="C3957" s="8" t="s">
        <v>19</v>
      </c>
      <c r="D3957" s="33">
        <v>20409.63</v>
      </c>
      <c r="E3957" s="34">
        <v>17866.36</v>
      </c>
      <c r="F3957" s="34">
        <v>134.61000000000001</v>
      </c>
      <c r="G3957" s="34">
        <v>422.84</v>
      </c>
      <c r="H3957" s="34">
        <v>60.48</v>
      </c>
    </row>
    <row r="3958" spans="1:8" x14ac:dyDescent="0.35">
      <c r="A3958" s="8" t="s">
        <v>12</v>
      </c>
      <c r="B3958" s="33">
        <v>2019</v>
      </c>
      <c r="C3958" s="8" t="s">
        <v>22</v>
      </c>
      <c r="D3958" s="33">
        <v>22345.64</v>
      </c>
      <c r="E3958" s="34">
        <v>24910.18</v>
      </c>
      <c r="F3958" s="34">
        <v>163.41999999999999</v>
      </c>
      <c r="G3958" s="34">
        <v>684.69</v>
      </c>
      <c r="H3958" s="34">
        <v>33.909999999999997</v>
      </c>
    </row>
    <row r="3959" spans="1:8" x14ac:dyDescent="0.35">
      <c r="A3959" s="8" t="s">
        <v>26</v>
      </c>
      <c r="B3959" s="33">
        <v>2020</v>
      </c>
      <c r="C3959" s="8" t="s">
        <v>11</v>
      </c>
      <c r="D3959" s="33">
        <v>42577.15</v>
      </c>
      <c r="E3959" s="34">
        <v>41658.199999999997</v>
      </c>
      <c r="F3959" s="34">
        <v>131.32</v>
      </c>
      <c r="G3959" s="34">
        <v>1277.56</v>
      </c>
      <c r="H3959" s="34">
        <v>38.9</v>
      </c>
    </row>
    <row r="3960" spans="1:8" x14ac:dyDescent="0.35">
      <c r="A3960" s="8" t="s">
        <v>30</v>
      </c>
      <c r="B3960" s="33">
        <v>2022</v>
      </c>
      <c r="C3960" s="8" t="s">
        <v>20</v>
      </c>
      <c r="D3960" s="33">
        <v>8949</v>
      </c>
      <c r="E3960" s="34">
        <v>8542.5</v>
      </c>
      <c r="F3960" s="34">
        <v>27.53</v>
      </c>
      <c r="G3960" s="34">
        <v>605.80999999999995</v>
      </c>
      <c r="H3960" s="34">
        <v>47.54</v>
      </c>
    </row>
    <row r="3961" spans="1:8" x14ac:dyDescent="0.35">
      <c r="A3961" s="8" t="s">
        <v>34</v>
      </c>
      <c r="B3961" s="33">
        <v>2018</v>
      </c>
      <c r="C3961" s="8" t="s">
        <v>19</v>
      </c>
      <c r="D3961" s="33">
        <v>48739.3</v>
      </c>
      <c r="E3961" s="34">
        <v>56192.06</v>
      </c>
      <c r="F3961" s="34">
        <v>28.23</v>
      </c>
      <c r="G3961" s="34">
        <v>219.36</v>
      </c>
      <c r="H3961" s="34">
        <v>65.25</v>
      </c>
    </row>
    <row r="3962" spans="1:8" x14ac:dyDescent="0.35">
      <c r="A3962" s="8" t="s">
        <v>17</v>
      </c>
      <c r="B3962" s="33">
        <v>2020</v>
      </c>
      <c r="C3962" s="8" t="s">
        <v>25</v>
      </c>
      <c r="D3962" s="33">
        <v>38564.43</v>
      </c>
      <c r="E3962" s="34">
        <v>32658.89</v>
      </c>
      <c r="F3962" s="34">
        <v>26.13</v>
      </c>
      <c r="G3962" s="34">
        <v>362.46</v>
      </c>
      <c r="H3962" s="34">
        <v>54.73</v>
      </c>
    </row>
    <row r="3963" spans="1:8" x14ac:dyDescent="0.35">
      <c r="A3963" s="8" t="s">
        <v>27</v>
      </c>
      <c r="B3963" s="33">
        <v>2018</v>
      </c>
      <c r="C3963" s="8" t="s">
        <v>15</v>
      </c>
      <c r="D3963" s="33">
        <v>17771.61</v>
      </c>
      <c r="E3963" s="34">
        <v>17461.07</v>
      </c>
      <c r="F3963" s="34">
        <v>56.81</v>
      </c>
      <c r="G3963" s="34">
        <v>831.42</v>
      </c>
      <c r="H3963" s="34">
        <v>62.27</v>
      </c>
    </row>
    <row r="3964" spans="1:8" x14ac:dyDescent="0.35">
      <c r="A3964" s="8" t="s">
        <v>24</v>
      </c>
      <c r="B3964" s="33">
        <v>2023</v>
      </c>
      <c r="C3964" s="8" t="s">
        <v>20</v>
      </c>
      <c r="D3964" s="33">
        <v>9799.74</v>
      </c>
      <c r="E3964" s="34">
        <v>9998.61</v>
      </c>
      <c r="F3964" s="34">
        <v>130.16</v>
      </c>
      <c r="G3964" s="34">
        <v>157.63999999999999</v>
      </c>
      <c r="H3964" s="34">
        <v>38.6</v>
      </c>
    </row>
    <row r="3965" spans="1:8" x14ac:dyDescent="0.35">
      <c r="A3965" s="8" t="s">
        <v>34</v>
      </c>
      <c r="B3965" s="33">
        <v>2022</v>
      </c>
      <c r="C3965" s="8" t="s">
        <v>9</v>
      </c>
      <c r="D3965" s="33">
        <v>14859.9</v>
      </c>
      <c r="E3965" s="34">
        <v>14172.89</v>
      </c>
      <c r="F3965" s="34">
        <v>80.599999999999994</v>
      </c>
      <c r="G3965" s="34">
        <v>1244.3499999999999</v>
      </c>
      <c r="H3965" s="34">
        <v>64.89</v>
      </c>
    </row>
    <row r="3966" spans="1:8" x14ac:dyDescent="0.35">
      <c r="A3966" s="8" t="s">
        <v>21</v>
      </c>
      <c r="B3966" s="33">
        <v>2021</v>
      </c>
      <c r="C3966" s="8" t="s">
        <v>25</v>
      </c>
      <c r="D3966" s="33">
        <v>17656.439999999999</v>
      </c>
      <c r="E3966" s="34">
        <v>20511.599999999999</v>
      </c>
      <c r="F3966" s="34">
        <v>50.98</v>
      </c>
      <c r="G3966" s="34">
        <v>771.51</v>
      </c>
      <c r="H3966" s="34">
        <v>51.62</v>
      </c>
    </row>
    <row r="3967" spans="1:8" x14ac:dyDescent="0.35">
      <c r="A3967" s="8" t="s">
        <v>18</v>
      </c>
      <c r="B3967" s="33">
        <v>2022</v>
      </c>
      <c r="C3967" s="8" t="s">
        <v>19</v>
      </c>
      <c r="D3967" s="33">
        <v>41283.64</v>
      </c>
      <c r="E3967" s="34">
        <v>42195.46</v>
      </c>
      <c r="F3967" s="34">
        <v>78.150000000000006</v>
      </c>
      <c r="G3967" s="34">
        <v>513.62</v>
      </c>
      <c r="H3967" s="34">
        <v>46.16</v>
      </c>
    </row>
    <row r="3968" spans="1:8" x14ac:dyDescent="0.35">
      <c r="A3968" s="8" t="s">
        <v>27</v>
      </c>
      <c r="B3968" s="33">
        <v>2022</v>
      </c>
      <c r="C3968" s="8" t="s">
        <v>22</v>
      </c>
      <c r="D3968" s="33">
        <v>33558.639999999999</v>
      </c>
      <c r="E3968" s="34">
        <v>36201.96</v>
      </c>
      <c r="F3968" s="34">
        <v>44.06</v>
      </c>
      <c r="G3968" s="34">
        <v>1099.07</v>
      </c>
      <c r="H3968" s="34">
        <v>65.53</v>
      </c>
    </row>
    <row r="3969" spans="1:8" x14ac:dyDescent="0.35">
      <c r="A3969" s="8" t="s">
        <v>12</v>
      </c>
      <c r="B3969" s="33">
        <v>2020</v>
      </c>
      <c r="C3969" s="8" t="s">
        <v>13</v>
      </c>
      <c r="D3969" s="33">
        <v>23151</v>
      </c>
      <c r="E3969" s="34">
        <v>22695.55</v>
      </c>
      <c r="F3969" s="34">
        <v>151.32</v>
      </c>
      <c r="G3969" s="34">
        <v>361.5</v>
      </c>
      <c r="H3969" s="34">
        <v>58.35</v>
      </c>
    </row>
    <row r="3970" spans="1:8" x14ac:dyDescent="0.35">
      <c r="A3970" s="8" t="s">
        <v>12</v>
      </c>
      <c r="B3970" s="33">
        <v>2021</v>
      </c>
      <c r="C3970" s="8" t="s">
        <v>22</v>
      </c>
      <c r="D3970" s="33">
        <v>43395.8</v>
      </c>
      <c r="E3970" s="34">
        <v>42356.33</v>
      </c>
      <c r="F3970" s="34">
        <v>148.53</v>
      </c>
      <c r="G3970" s="34">
        <v>690.21</v>
      </c>
      <c r="H3970" s="34">
        <v>36.69</v>
      </c>
    </row>
    <row r="3971" spans="1:8" x14ac:dyDescent="0.35">
      <c r="A3971" s="8" t="s">
        <v>35</v>
      </c>
      <c r="B3971" s="33">
        <v>2019</v>
      </c>
      <c r="C3971" s="8" t="s">
        <v>19</v>
      </c>
      <c r="D3971" s="33">
        <v>35461.440000000002</v>
      </c>
      <c r="E3971" s="34">
        <v>32536.66</v>
      </c>
      <c r="F3971" s="34">
        <v>93</v>
      </c>
      <c r="G3971" s="34">
        <v>78.77</v>
      </c>
      <c r="H3971" s="34">
        <v>67.73</v>
      </c>
    </row>
    <row r="3972" spans="1:8" x14ac:dyDescent="0.35">
      <c r="A3972" s="8" t="s">
        <v>12</v>
      </c>
      <c r="B3972" s="33">
        <v>2021</v>
      </c>
      <c r="C3972" s="8" t="s">
        <v>22</v>
      </c>
      <c r="D3972" s="33">
        <v>5170.0600000000004</v>
      </c>
      <c r="E3972" s="34">
        <v>5685.82</v>
      </c>
      <c r="F3972" s="34">
        <v>52.39</v>
      </c>
      <c r="G3972" s="34">
        <v>483.54</v>
      </c>
      <c r="H3972" s="34">
        <v>63.67</v>
      </c>
    </row>
    <row r="3973" spans="1:8" x14ac:dyDescent="0.35">
      <c r="A3973" s="8" t="s">
        <v>17</v>
      </c>
      <c r="B3973" s="33">
        <v>2020</v>
      </c>
      <c r="C3973" s="8" t="s">
        <v>20</v>
      </c>
      <c r="D3973" s="33">
        <v>47836.43</v>
      </c>
      <c r="E3973" s="34">
        <v>53056.61</v>
      </c>
      <c r="F3973" s="34">
        <v>128.63999999999999</v>
      </c>
      <c r="G3973" s="34">
        <v>637.38</v>
      </c>
      <c r="H3973" s="34">
        <v>42.45</v>
      </c>
    </row>
    <row r="3974" spans="1:8" x14ac:dyDescent="0.35">
      <c r="A3974" s="8" t="s">
        <v>8</v>
      </c>
      <c r="B3974" s="33">
        <v>2024</v>
      </c>
      <c r="C3974" s="8" t="s">
        <v>15</v>
      </c>
      <c r="D3974" s="33">
        <v>19597.5</v>
      </c>
      <c r="E3974" s="34">
        <v>21349.34</v>
      </c>
      <c r="F3974" s="34">
        <v>135.19</v>
      </c>
      <c r="G3974" s="34">
        <v>647.32000000000005</v>
      </c>
      <c r="H3974" s="34">
        <v>33.33</v>
      </c>
    </row>
    <row r="3975" spans="1:8" x14ac:dyDescent="0.35">
      <c r="A3975" s="8" t="s">
        <v>8</v>
      </c>
      <c r="B3975" s="33">
        <v>2020</v>
      </c>
      <c r="C3975" s="8" t="s">
        <v>11</v>
      </c>
      <c r="D3975" s="33">
        <v>47574.43</v>
      </c>
      <c r="E3975" s="34">
        <v>39243.81</v>
      </c>
      <c r="F3975" s="34">
        <v>113.13</v>
      </c>
      <c r="G3975" s="34">
        <v>631.25</v>
      </c>
      <c r="H3975" s="34">
        <v>60.81</v>
      </c>
    </row>
    <row r="3976" spans="1:8" x14ac:dyDescent="0.35">
      <c r="A3976" s="8" t="s">
        <v>24</v>
      </c>
      <c r="B3976" s="33">
        <v>2022</v>
      </c>
      <c r="C3976" s="8" t="s">
        <v>20</v>
      </c>
      <c r="D3976" s="33">
        <v>11479.76</v>
      </c>
      <c r="E3976" s="34">
        <v>12719.36</v>
      </c>
      <c r="F3976" s="34">
        <v>144.51</v>
      </c>
      <c r="G3976" s="34">
        <v>454.91</v>
      </c>
      <c r="H3976" s="34">
        <v>34.01</v>
      </c>
    </row>
    <row r="3977" spans="1:8" x14ac:dyDescent="0.35">
      <c r="A3977" s="8" t="s">
        <v>29</v>
      </c>
      <c r="B3977" s="33">
        <v>2020</v>
      </c>
      <c r="C3977" s="8" t="s">
        <v>11</v>
      </c>
      <c r="D3977" s="33">
        <v>23830.2</v>
      </c>
      <c r="E3977" s="34">
        <v>25819.119999999999</v>
      </c>
      <c r="F3977" s="34">
        <v>139.08000000000001</v>
      </c>
      <c r="G3977" s="34">
        <v>302</v>
      </c>
      <c r="H3977" s="34">
        <v>46.41</v>
      </c>
    </row>
    <row r="3978" spans="1:8" x14ac:dyDescent="0.35">
      <c r="A3978" s="8" t="s">
        <v>16</v>
      </c>
      <c r="B3978" s="33">
        <v>2020</v>
      </c>
      <c r="C3978" s="8" t="s">
        <v>11</v>
      </c>
      <c r="D3978" s="33">
        <v>33229</v>
      </c>
      <c r="E3978" s="34">
        <v>36468.28</v>
      </c>
      <c r="F3978" s="34">
        <v>199.01</v>
      </c>
      <c r="G3978" s="34">
        <v>824.94</v>
      </c>
      <c r="H3978" s="34">
        <v>38.950000000000003</v>
      </c>
    </row>
    <row r="3979" spans="1:8" x14ac:dyDescent="0.35">
      <c r="A3979" s="8" t="s">
        <v>14</v>
      </c>
      <c r="B3979" s="33">
        <v>2020</v>
      </c>
      <c r="C3979" s="8" t="s">
        <v>19</v>
      </c>
      <c r="D3979" s="33">
        <v>11243.38</v>
      </c>
      <c r="E3979" s="34">
        <v>12223.77</v>
      </c>
      <c r="F3979" s="34">
        <v>193.06</v>
      </c>
      <c r="G3979" s="34">
        <v>18.98</v>
      </c>
      <c r="H3979" s="34">
        <v>68.11</v>
      </c>
    </row>
    <row r="3980" spans="1:8" x14ac:dyDescent="0.35">
      <c r="A3980" s="8" t="s">
        <v>31</v>
      </c>
      <c r="B3980" s="33">
        <v>2018</v>
      </c>
      <c r="C3980" s="8" t="s">
        <v>19</v>
      </c>
      <c r="D3980" s="33">
        <v>34590.559999999998</v>
      </c>
      <c r="E3980" s="34">
        <v>29375.24</v>
      </c>
      <c r="F3980" s="34">
        <v>193.51</v>
      </c>
      <c r="G3980" s="34">
        <v>176.71</v>
      </c>
      <c r="H3980" s="34">
        <v>37.700000000000003</v>
      </c>
    </row>
    <row r="3981" spans="1:8" x14ac:dyDescent="0.35">
      <c r="A3981" s="8" t="s">
        <v>17</v>
      </c>
      <c r="B3981" s="33">
        <v>2024</v>
      </c>
      <c r="C3981" s="8" t="s">
        <v>22</v>
      </c>
      <c r="D3981" s="33">
        <v>6522.86</v>
      </c>
      <c r="E3981" s="34">
        <v>5334.03</v>
      </c>
      <c r="F3981" s="34">
        <v>164.16</v>
      </c>
      <c r="G3981" s="34">
        <v>576.36</v>
      </c>
      <c r="H3981" s="34">
        <v>59.15</v>
      </c>
    </row>
    <row r="3982" spans="1:8" x14ac:dyDescent="0.35">
      <c r="A3982" s="8" t="s">
        <v>8</v>
      </c>
      <c r="B3982" s="33">
        <v>2024</v>
      </c>
      <c r="C3982" s="8" t="s">
        <v>20</v>
      </c>
      <c r="D3982" s="33">
        <v>6128.27</v>
      </c>
      <c r="E3982" s="34">
        <v>5386.6</v>
      </c>
      <c r="F3982" s="34">
        <v>87.95</v>
      </c>
      <c r="G3982" s="34">
        <v>250.02</v>
      </c>
      <c r="H3982" s="34">
        <v>60.31</v>
      </c>
    </row>
    <row r="3983" spans="1:8" x14ac:dyDescent="0.35">
      <c r="A3983" s="8" t="s">
        <v>31</v>
      </c>
      <c r="B3983" s="33">
        <v>2019</v>
      </c>
      <c r="C3983" s="8" t="s">
        <v>19</v>
      </c>
      <c r="D3983" s="33">
        <v>33662.639999999999</v>
      </c>
      <c r="E3983" s="34">
        <v>38715.68</v>
      </c>
      <c r="F3983" s="34">
        <v>38.22</v>
      </c>
      <c r="G3983" s="34">
        <v>1199.0999999999999</v>
      </c>
      <c r="H3983" s="34">
        <v>31.2</v>
      </c>
    </row>
    <row r="3984" spans="1:8" x14ac:dyDescent="0.35">
      <c r="A3984" s="8" t="s">
        <v>34</v>
      </c>
      <c r="B3984" s="33">
        <v>2023</v>
      </c>
      <c r="C3984" s="8" t="s">
        <v>13</v>
      </c>
      <c r="D3984" s="33">
        <v>31553.31</v>
      </c>
      <c r="E3984" s="34">
        <v>27883.34</v>
      </c>
      <c r="F3984" s="34">
        <v>92.26</v>
      </c>
      <c r="G3984" s="34">
        <v>1356.17</v>
      </c>
      <c r="H3984" s="34">
        <v>47.73</v>
      </c>
    </row>
    <row r="3985" spans="1:8" x14ac:dyDescent="0.35">
      <c r="A3985" s="8" t="s">
        <v>16</v>
      </c>
      <c r="B3985" s="33">
        <v>2022</v>
      </c>
      <c r="C3985" s="8" t="s">
        <v>22</v>
      </c>
      <c r="D3985" s="33">
        <v>38352.58</v>
      </c>
      <c r="E3985" s="34">
        <v>36719.57</v>
      </c>
      <c r="F3985" s="34">
        <v>55.06</v>
      </c>
      <c r="G3985" s="34">
        <v>1118.04</v>
      </c>
      <c r="H3985" s="34">
        <v>52.91</v>
      </c>
    </row>
    <row r="3986" spans="1:8" x14ac:dyDescent="0.35">
      <c r="A3986" s="8" t="s">
        <v>12</v>
      </c>
      <c r="B3986" s="33">
        <v>2019</v>
      </c>
      <c r="C3986" s="8" t="s">
        <v>9</v>
      </c>
      <c r="D3986" s="33">
        <v>4730.21</v>
      </c>
      <c r="E3986" s="34">
        <v>5486.39</v>
      </c>
      <c r="F3986" s="34">
        <v>89.77</v>
      </c>
      <c r="G3986" s="34">
        <v>11.29</v>
      </c>
      <c r="H3986" s="34">
        <v>51.19</v>
      </c>
    </row>
    <row r="3987" spans="1:8" x14ac:dyDescent="0.35">
      <c r="A3987" s="8" t="s">
        <v>34</v>
      </c>
      <c r="B3987" s="33">
        <v>2024</v>
      </c>
      <c r="C3987" s="8" t="s">
        <v>13</v>
      </c>
      <c r="D3987" s="33">
        <v>3771.8</v>
      </c>
      <c r="E3987" s="34">
        <v>3221.32</v>
      </c>
      <c r="F3987" s="34">
        <v>42.31</v>
      </c>
      <c r="G3987" s="34">
        <v>1374.53</v>
      </c>
      <c r="H3987" s="34">
        <v>38.630000000000003</v>
      </c>
    </row>
    <row r="3988" spans="1:8" x14ac:dyDescent="0.35">
      <c r="A3988" s="8" t="s">
        <v>35</v>
      </c>
      <c r="B3988" s="33">
        <v>2020</v>
      </c>
      <c r="C3988" s="8" t="s">
        <v>15</v>
      </c>
      <c r="D3988" s="33">
        <v>16449.71</v>
      </c>
      <c r="E3988" s="34">
        <v>13204.62</v>
      </c>
      <c r="F3988" s="34">
        <v>70.599999999999994</v>
      </c>
      <c r="G3988" s="34">
        <v>397</v>
      </c>
      <c r="H3988" s="34">
        <v>61.27</v>
      </c>
    </row>
    <row r="3989" spans="1:8" x14ac:dyDescent="0.35">
      <c r="A3989" s="8" t="s">
        <v>26</v>
      </c>
      <c r="B3989" s="33">
        <v>2020</v>
      </c>
      <c r="C3989" s="8" t="s">
        <v>20</v>
      </c>
      <c r="D3989" s="33">
        <v>45537.84</v>
      </c>
      <c r="E3989" s="34">
        <v>44766.55</v>
      </c>
      <c r="F3989" s="34">
        <v>145.38</v>
      </c>
      <c r="G3989" s="34">
        <v>489.37</v>
      </c>
      <c r="H3989" s="34">
        <v>60.45</v>
      </c>
    </row>
    <row r="3990" spans="1:8" x14ac:dyDescent="0.35">
      <c r="A3990" s="8" t="s">
        <v>27</v>
      </c>
      <c r="B3990" s="33">
        <v>2024</v>
      </c>
      <c r="C3990" s="8" t="s">
        <v>25</v>
      </c>
      <c r="D3990" s="33">
        <v>40280.76</v>
      </c>
      <c r="E3990" s="34">
        <v>45344.83</v>
      </c>
      <c r="F3990" s="34">
        <v>141.41999999999999</v>
      </c>
      <c r="G3990" s="34">
        <v>607.47</v>
      </c>
      <c r="H3990" s="34">
        <v>54.25</v>
      </c>
    </row>
    <row r="3991" spans="1:8" x14ac:dyDescent="0.35">
      <c r="A3991" s="8" t="s">
        <v>21</v>
      </c>
      <c r="B3991" s="33">
        <v>2021</v>
      </c>
      <c r="C3991" s="8" t="s">
        <v>20</v>
      </c>
      <c r="D3991" s="33">
        <v>6385.32</v>
      </c>
      <c r="E3991" s="34">
        <v>5824.93</v>
      </c>
      <c r="F3991" s="34">
        <v>22.85</v>
      </c>
      <c r="G3991" s="34">
        <v>697.78</v>
      </c>
      <c r="H3991" s="34">
        <v>45.24</v>
      </c>
    </row>
    <row r="3992" spans="1:8" x14ac:dyDescent="0.35">
      <c r="A3992" s="8" t="s">
        <v>32</v>
      </c>
      <c r="B3992" s="33">
        <v>2019</v>
      </c>
      <c r="C3992" s="8" t="s">
        <v>15</v>
      </c>
      <c r="D3992" s="33">
        <v>40586.76</v>
      </c>
      <c r="E3992" s="34">
        <v>47867.15</v>
      </c>
      <c r="F3992" s="34">
        <v>179.54</v>
      </c>
      <c r="G3992" s="34">
        <v>795.6</v>
      </c>
      <c r="H3992" s="34">
        <v>53.2</v>
      </c>
    </row>
    <row r="3993" spans="1:8" x14ac:dyDescent="0.35">
      <c r="A3993" s="8" t="s">
        <v>24</v>
      </c>
      <c r="B3993" s="33">
        <v>2021</v>
      </c>
      <c r="C3993" s="8" t="s">
        <v>13</v>
      </c>
      <c r="D3993" s="33">
        <v>28582.65</v>
      </c>
      <c r="E3993" s="34">
        <v>23208.720000000001</v>
      </c>
      <c r="F3993" s="34">
        <v>96.05</v>
      </c>
      <c r="G3993" s="34">
        <v>328.26</v>
      </c>
      <c r="H3993" s="34">
        <v>53.38</v>
      </c>
    </row>
    <row r="3994" spans="1:8" x14ac:dyDescent="0.35">
      <c r="A3994" s="8" t="s">
        <v>10</v>
      </c>
      <c r="B3994" s="33">
        <v>2018</v>
      </c>
      <c r="C3994" s="8" t="s">
        <v>19</v>
      </c>
      <c r="D3994" s="33">
        <v>12401.47</v>
      </c>
      <c r="E3994" s="34">
        <v>11448.82</v>
      </c>
      <c r="F3994" s="34">
        <v>100.24</v>
      </c>
      <c r="G3994" s="34">
        <v>321.57</v>
      </c>
      <c r="H3994" s="34">
        <v>42.82</v>
      </c>
    </row>
    <row r="3995" spans="1:8" x14ac:dyDescent="0.35">
      <c r="A3995" s="8" t="s">
        <v>31</v>
      </c>
      <c r="B3995" s="33">
        <v>2020</v>
      </c>
      <c r="C3995" s="8" t="s">
        <v>13</v>
      </c>
      <c r="D3995" s="33">
        <v>1401.62</v>
      </c>
      <c r="E3995" s="34">
        <v>1256.8399999999999</v>
      </c>
      <c r="F3995" s="34">
        <v>60.51</v>
      </c>
      <c r="G3995" s="34">
        <v>1232.33</v>
      </c>
      <c r="H3995" s="34">
        <v>52.94</v>
      </c>
    </row>
    <row r="3996" spans="1:8" x14ac:dyDescent="0.35">
      <c r="A3996" s="8" t="s">
        <v>10</v>
      </c>
      <c r="B3996" s="33">
        <v>2020</v>
      </c>
      <c r="C3996" s="8" t="s">
        <v>19</v>
      </c>
      <c r="D3996" s="33">
        <v>30545.07</v>
      </c>
      <c r="E3996" s="34">
        <v>25240.14</v>
      </c>
      <c r="F3996" s="34">
        <v>174.74</v>
      </c>
      <c r="G3996" s="34">
        <v>1191.1500000000001</v>
      </c>
      <c r="H3996" s="34">
        <v>37.380000000000003</v>
      </c>
    </row>
    <row r="3997" spans="1:8" x14ac:dyDescent="0.35">
      <c r="A3997" s="8" t="s">
        <v>17</v>
      </c>
      <c r="B3997" s="33">
        <v>2023</v>
      </c>
      <c r="C3997" s="8" t="s">
        <v>20</v>
      </c>
      <c r="D3997" s="33">
        <v>38744.410000000003</v>
      </c>
      <c r="E3997" s="34">
        <v>31808.42</v>
      </c>
      <c r="F3997" s="34">
        <v>123.07</v>
      </c>
      <c r="G3997" s="34">
        <v>603</v>
      </c>
      <c r="H3997" s="34">
        <v>31.41</v>
      </c>
    </row>
    <row r="3998" spans="1:8" x14ac:dyDescent="0.35">
      <c r="A3998" s="8" t="s">
        <v>18</v>
      </c>
      <c r="B3998" s="33">
        <v>2022</v>
      </c>
      <c r="C3998" s="8" t="s">
        <v>9</v>
      </c>
      <c r="D3998" s="33">
        <v>8352.25</v>
      </c>
      <c r="E3998" s="34">
        <v>7851.65</v>
      </c>
      <c r="F3998" s="34">
        <v>50.15</v>
      </c>
      <c r="G3998" s="34">
        <v>1108.56</v>
      </c>
      <c r="H3998" s="34">
        <v>37.32</v>
      </c>
    </row>
    <row r="3999" spans="1:8" x14ac:dyDescent="0.35">
      <c r="A3999" s="8" t="s">
        <v>27</v>
      </c>
      <c r="B3999" s="33">
        <v>2018</v>
      </c>
      <c r="C3999" s="8" t="s">
        <v>13</v>
      </c>
      <c r="D3999" s="33">
        <v>29588.57</v>
      </c>
      <c r="E3999" s="34">
        <v>30075.64</v>
      </c>
      <c r="F3999" s="34">
        <v>149.51</v>
      </c>
      <c r="G3999" s="34">
        <v>1182.92</v>
      </c>
      <c r="H3999" s="34">
        <v>56.98</v>
      </c>
    </row>
    <row r="4000" spans="1:8" x14ac:dyDescent="0.35">
      <c r="A4000" s="8" t="s">
        <v>21</v>
      </c>
      <c r="B4000" s="33">
        <v>2019</v>
      </c>
      <c r="C4000" s="8" t="s">
        <v>11</v>
      </c>
      <c r="D4000" s="33">
        <v>20653.43</v>
      </c>
      <c r="E4000" s="34">
        <v>18253.02</v>
      </c>
      <c r="F4000" s="34">
        <v>103.72</v>
      </c>
      <c r="G4000" s="34">
        <v>450.44</v>
      </c>
      <c r="H4000" s="34">
        <v>47.33</v>
      </c>
    </row>
    <row r="4001" spans="1:8" x14ac:dyDescent="0.35">
      <c r="A4001" s="8" t="s">
        <v>16</v>
      </c>
      <c r="B4001" s="33">
        <v>2020</v>
      </c>
      <c r="C4001" s="8" t="s">
        <v>9</v>
      </c>
      <c r="D4001" s="33">
        <v>32652.959999999999</v>
      </c>
      <c r="E4001" s="34">
        <v>35165.550000000003</v>
      </c>
      <c r="F4001" s="34">
        <v>134.06</v>
      </c>
      <c r="G4001" s="34">
        <v>23.49</v>
      </c>
      <c r="H4001" s="34">
        <v>44.39</v>
      </c>
    </row>
    <row r="4002" spans="1:8" x14ac:dyDescent="0.35">
      <c r="A4002" s="8" t="s">
        <v>30</v>
      </c>
      <c r="B4002" s="33">
        <v>2019</v>
      </c>
      <c r="C4002" s="8" t="s">
        <v>13</v>
      </c>
      <c r="D4002" s="33">
        <v>13538.96</v>
      </c>
      <c r="E4002" s="34">
        <v>12305.63</v>
      </c>
      <c r="F4002" s="34">
        <v>185.53</v>
      </c>
      <c r="G4002" s="34">
        <v>1073.95</v>
      </c>
      <c r="H4002" s="34">
        <v>43.13</v>
      </c>
    </row>
    <row r="4003" spans="1:8" x14ac:dyDescent="0.35">
      <c r="A4003" s="8" t="s">
        <v>10</v>
      </c>
      <c r="B4003" s="33">
        <v>2019</v>
      </c>
      <c r="C4003" s="8" t="s">
        <v>19</v>
      </c>
      <c r="D4003" s="33">
        <v>3613.99</v>
      </c>
      <c r="E4003" s="34">
        <v>3087.86</v>
      </c>
      <c r="F4003" s="34">
        <v>136.53</v>
      </c>
      <c r="G4003" s="34">
        <v>349.48</v>
      </c>
      <c r="H4003" s="34">
        <v>57.7</v>
      </c>
    </row>
    <row r="4004" spans="1:8" x14ac:dyDescent="0.35">
      <c r="A4004" s="8" t="s">
        <v>26</v>
      </c>
      <c r="B4004" s="33">
        <v>2020</v>
      </c>
      <c r="C4004" s="8" t="s">
        <v>20</v>
      </c>
      <c r="D4004" s="33">
        <v>22568.080000000002</v>
      </c>
      <c r="E4004" s="34">
        <v>22703.7</v>
      </c>
      <c r="F4004" s="34">
        <v>124.49</v>
      </c>
      <c r="G4004" s="34">
        <v>825.9</v>
      </c>
      <c r="H4004" s="34">
        <v>51.16</v>
      </c>
    </row>
    <row r="4005" spans="1:8" x14ac:dyDescent="0.35">
      <c r="A4005" s="8" t="s">
        <v>23</v>
      </c>
      <c r="B4005" s="33">
        <v>2018</v>
      </c>
      <c r="C4005" s="8" t="s">
        <v>19</v>
      </c>
      <c r="D4005" s="33">
        <v>43768.06</v>
      </c>
      <c r="E4005" s="34">
        <v>45522.98</v>
      </c>
      <c r="F4005" s="34">
        <v>53.65</v>
      </c>
      <c r="G4005" s="34">
        <v>1138.1199999999999</v>
      </c>
      <c r="H4005" s="34">
        <v>33.89</v>
      </c>
    </row>
    <row r="4006" spans="1:8" x14ac:dyDescent="0.35">
      <c r="A4006" s="8" t="s">
        <v>35</v>
      </c>
      <c r="B4006" s="33">
        <v>2018</v>
      </c>
      <c r="C4006" s="8" t="s">
        <v>11</v>
      </c>
      <c r="D4006" s="33">
        <v>9006.2999999999993</v>
      </c>
      <c r="E4006" s="34">
        <v>8000.91</v>
      </c>
      <c r="F4006" s="34">
        <v>172.54</v>
      </c>
      <c r="G4006" s="34">
        <v>1054.6099999999999</v>
      </c>
      <c r="H4006" s="34">
        <v>59.88</v>
      </c>
    </row>
    <row r="4007" spans="1:8" x14ac:dyDescent="0.35">
      <c r="A4007" s="8" t="s">
        <v>14</v>
      </c>
      <c r="B4007" s="33">
        <v>2020</v>
      </c>
      <c r="C4007" s="8" t="s">
        <v>22</v>
      </c>
      <c r="D4007" s="33">
        <v>45559.31</v>
      </c>
      <c r="E4007" s="34">
        <v>47508.31</v>
      </c>
      <c r="F4007" s="34">
        <v>137.62</v>
      </c>
      <c r="G4007" s="34">
        <v>364.73</v>
      </c>
      <c r="H4007" s="34">
        <v>36.01</v>
      </c>
    </row>
    <row r="4008" spans="1:8" x14ac:dyDescent="0.35">
      <c r="A4008" s="8" t="s">
        <v>10</v>
      </c>
      <c r="B4008" s="33">
        <v>2022</v>
      </c>
      <c r="C4008" s="8" t="s">
        <v>22</v>
      </c>
      <c r="D4008" s="33">
        <v>20372.16</v>
      </c>
      <c r="E4008" s="34">
        <v>21673.06</v>
      </c>
      <c r="F4008" s="34">
        <v>141.76</v>
      </c>
      <c r="G4008" s="34">
        <v>758.88</v>
      </c>
      <c r="H4008" s="34">
        <v>56.79</v>
      </c>
    </row>
    <row r="4009" spans="1:8" x14ac:dyDescent="0.35">
      <c r="A4009" s="8" t="s">
        <v>26</v>
      </c>
      <c r="B4009" s="33">
        <v>2022</v>
      </c>
      <c r="C4009" s="8" t="s">
        <v>11</v>
      </c>
      <c r="D4009" s="33">
        <v>18814.310000000001</v>
      </c>
      <c r="E4009" s="34">
        <v>16286.36</v>
      </c>
      <c r="F4009" s="34">
        <v>89.87</v>
      </c>
      <c r="G4009" s="34">
        <v>1387.49</v>
      </c>
      <c r="H4009" s="34">
        <v>35.71</v>
      </c>
    </row>
    <row r="4010" spans="1:8" x14ac:dyDescent="0.35">
      <c r="A4010" s="8" t="s">
        <v>26</v>
      </c>
      <c r="B4010" s="33">
        <v>2023</v>
      </c>
      <c r="C4010" s="8" t="s">
        <v>15</v>
      </c>
      <c r="D4010" s="33">
        <v>25255.87</v>
      </c>
      <c r="E4010" s="34">
        <v>29351.15</v>
      </c>
      <c r="F4010" s="34">
        <v>160.37</v>
      </c>
      <c r="G4010" s="34">
        <v>643.73</v>
      </c>
      <c r="H4010" s="34">
        <v>36.61</v>
      </c>
    </row>
    <row r="4011" spans="1:8" x14ac:dyDescent="0.35">
      <c r="A4011" s="8" t="s">
        <v>23</v>
      </c>
      <c r="B4011" s="33">
        <v>2022</v>
      </c>
      <c r="C4011" s="8" t="s">
        <v>22</v>
      </c>
      <c r="D4011" s="33">
        <v>24800.87</v>
      </c>
      <c r="E4011" s="34">
        <v>28942.48</v>
      </c>
      <c r="F4011" s="34">
        <v>94.71</v>
      </c>
      <c r="G4011" s="34">
        <v>1060.06</v>
      </c>
      <c r="H4011" s="34">
        <v>68.3</v>
      </c>
    </row>
    <row r="4012" spans="1:8" x14ac:dyDescent="0.35">
      <c r="A4012" s="8" t="s">
        <v>10</v>
      </c>
      <c r="B4012" s="33">
        <v>2018</v>
      </c>
      <c r="C4012" s="8" t="s">
        <v>13</v>
      </c>
      <c r="D4012" s="33">
        <v>24220.54</v>
      </c>
      <c r="E4012" s="34">
        <v>20618.900000000001</v>
      </c>
      <c r="F4012" s="34">
        <v>93.73</v>
      </c>
      <c r="G4012" s="34">
        <v>251.86</v>
      </c>
      <c r="H4012" s="34">
        <v>46.95</v>
      </c>
    </row>
    <row r="4013" spans="1:8" x14ac:dyDescent="0.35">
      <c r="A4013" s="8" t="s">
        <v>23</v>
      </c>
      <c r="B4013" s="33">
        <v>2024</v>
      </c>
      <c r="C4013" s="8" t="s">
        <v>15</v>
      </c>
      <c r="D4013" s="33">
        <v>7290.09</v>
      </c>
      <c r="E4013" s="34">
        <v>6996.1</v>
      </c>
      <c r="F4013" s="34">
        <v>131.22999999999999</v>
      </c>
      <c r="G4013" s="34">
        <v>502.55</v>
      </c>
      <c r="H4013" s="34">
        <v>56.59</v>
      </c>
    </row>
    <row r="4014" spans="1:8" x14ac:dyDescent="0.35">
      <c r="A4014" s="8" t="s">
        <v>23</v>
      </c>
      <c r="B4014" s="33">
        <v>2018</v>
      </c>
      <c r="C4014" s="8" t="s">
        <v>25</v>
      </c>
      <c r="D4014" s="33">
        <v>27534.23</v>
      </c>
      <c r="E4014" s="34">
        <v>29110.52</v>
      </c>
      <c r="F4014" s="34">
        <v>162.58000000000001</v>
      </c>
      <c r="G4014" s="34">
        <v>693.46</v>
      </c>
      <c r="H4014" s="34">
        <v>69.77</v>
      </c>
    </row>
    <row r="4015" spans="1:8" x14ac:dyDescent="0.35">
      <c r="A4015" s="8" t="s">
        <v>28</v>
      </c>
      <c r="B4015" s="33">
        <v>2021</v>
      </c>
      <c r="C4015" s="8" t="s">
        <v>25</v>
      </c>
      <c r="D4015" s="33">
        <v>4405.63</v>
      </c>
      <c r="E4015" s="34">
        <v>4759.8100000000004</v>
      </c>
      <c r="F4015" s="34">
        <v>116.46</v>
      </c>
      <c r="G4015" s="34">
        <v>73.64</v>
      </c>
      <c r="H4015" s="34">
        <v>47.77</v>
      </c>
    </row>
    <row r="4016" spans="1:8" x14ac:dyDescent="0.35">
      <c r="A4016" s="8" t="s">
        <v>8</v>
      </c>
      <c r="B4016" s="33">
        <v>2023</v>
      </c>
      <c r="C4016" s="8" t="s">
        <v>19</v>
      </c>
      <c r="D4016" s="33">
        <v>19342.060000000001</v>
      </c>
      <c r="E4016" s="34">
        <v>19006.54</v>
      </c>
      <c r="F4016" s="34">
        <v>175.68</v>
      </c>
      <c r="G4016" s="34">
        <v>985.03</v>
      </c>
      <c r="H4016" s="34">
        <v>66.09</v>
      </c>
    </row>
    <row r="4017" spans="1:8" x14ac:dyDescent="0.35">
      <c r="A4017" s="8" t="s">
        <v>33</v>
      </c>
      <c r="B4017" s="33">
        <v>2023</v>
      </c>
      <c r="C4017" s="8" t="s">
        <v>11</v>
      </c>
      <c r="D4017" s="33">
        <v>4171.2</v>
      </c>
      <c r="E4017" s="34">
        <v>3903.89</v>
      </c>
      <c r="F4017" s="34">
        <v>130.46</v>
      </c>
      <c r="G4017" s="34">
        <v>1045.8699999999999</v>
      </c>
      <c r="H4017" s="34">
        <v>32.58</v>
      </c>
    </row>
    <row r="4018" spans="1:8" x14ac:dyDescent="0.35">
      <c r="A4018" s="8" t="s">
        <v>16</v>
      </c>
      <c r="B4018" s="33">
        <v>2019</v>
      </c>
      <c r="C4018" s="8" t="s">
        <v>25</v>
      </c>
      <c r="D4018" s="33">
        <v>23728.91</v>
      </c>
      <c r="E4018" s="34">
        <v>23191.39</v>
      </c>
      <c r="F4018" s="34">
        <v>30.35</v>
      </c>
      <c r="G4018" s="34">
        <v>1145</v>
      </c>
      <c r="H4018" s="34">
        <v>59.57</v>
      </c>
    </row>
    <row r="4019" spans="1:8" x14ac:dyDescent="0.35">
      <c r="A4019" s="8" t="s">
        <v>32</v>
      </c>
      <c r="B4019" s="33">
        <v>2023</v>
      </c>
      <c r="C4019" s="8" t="s">
        <v>25</v>
      </c>
      <c r="D4019" s="33">
        <v>34600.629999999997</v>
      </c>
      <c r="E4019" s="34">
        <v>33104.379999999997</v>
      </c>
      <c r="F4019" s="34">
        <v>185.05</v>
      </c>
      <c r="G4019" s="34">
        <v>478.41</v>
      </c>
      <c r="H4019" s="34">
        <v>61.26</v>
      </c>
    </row>
    <row r="4020" spans="1:8" x14ac:dyDescent="0.35">
      <c r="A4020" s="8" t="s">
        <v>23</v>
      </c>
      <c r="B4020" s="33">
        <v>2023</v>
      </c>
      <c r="C4020" s="8" t="s">
        <v>15</v>
      </c>
      <c r="D4020" s="33">
        <v>18902.400000000001</v>
      </c>
      <c r="E4020" s="34">
        <v>18747.79</v>
      </c>
      <c r="F4020" s="34">
        <v>100.82</v>
      </c>
      <c r="G4020" s="34">
        <v>369.03</v>
      </c>
      <c r="H4020" s="34">
        <v>45.41</v>
      </c>
    </row>
    <row r="4021" spans="1:8" x14ac:dyDescent="0.35">
      <c r="A4021" s="8" t="s">
        <v>8</v>
      </c>
      <c r="B4021" s="33">
        <v>2023</v>
      </c>
      <c r="C4021" s="8" t="s">
        <v>13</v>
      </c>
      <c r="D4021" s="33">
        <v>17597.05</v>
      </c>
      <c r="E4021" s="34">
        <v>17582.88</v>
      </c>
      <c r="F4021" s="34">
        <v>164.06</v>
      </c>
      <c r="G4021" s="34">
        <v>222.8</v>
      </c>
      <c r="H4021" s="34">
        <v>59.52</v>
      </c>
    </row>
    <row r="4022" spans="1:8" x14ac:dyDescent="0.35">
      <c r="A4022" s="8" t="s">
        <v>30</v>
      </c>
      <c r="B4022" s="33">
        <v>2022</v>
      </c>
      <c r="C4022" s="8" t="s">
        <v>19</v>
      </c>
      <c r="D4022" s="33">
        <v>35852.300000000003</v>
      </c>
      <c r="E4022" s="34">
        <v>41996.52</v>
      </c>
      <c r="F4022" s="34">
        <v>167.88</v>
      </c>
      <c r="G4022" s="34">
        <v>1307.1500000000001</v>
      </c>
      <c r="H4022" s="34">
        <v>55.63</v>
      </c>
    </row>
    <row r="4023" spans="1:8" x14ac:dyDescent="0.35">
      <c r="A4023" s="8" t="s">
        <v>14</v>
      </c>
      <c r="B4023" s="33">
        <v>2018</v>
      </c>
      <c r="C4023" s="8" t="s">
        <v>25</v>
      </c>
      <c r="D4023" s="33">
        <v>38755.01</v>
      </c>
      <c r="E4023" s="34">
        <v>39812.519999999997</v>
      </c>
      <c r="F4023" s="34">
        <v>58.81</v>
      </c>
      <c r="G4023" s="34">
        <v>895.89</v>
      </c>
      <c r="H4023" s="34">
        <v>44.77</v>
      </c>
    </row>
    <row r="4024" spans="1:8" x14ac:dyDescent="0.35">
      <c r="A4024" s="8" t="s">
        <v>8</v>
      </c>
      <c r="B4024" s="33">
        <v>2020</v>
      </c>
      <c r="C4024" s="8" t="s">
        <v>22</v>
      </c>
      <c r="D4024" s="33">
        <v>8307.99</v>
      </c>
      <c r="E4024" s="34">
        <v>6650.19</v>
      </c>
      <c r="F4024" s="34">
        <v>149.59</v>
      </c>
      <c r="G4024" s="34">
        <v>221.14</v>
      </c>
      <c r="H4024" s="34">
        <v>50.21</v>
      </c>
    </row>
    <row r="4025" spans="1:8" x14ac:dyDescent="0.35">
      <c r="A4025" s="8" t="s">
        <v>34</v>
      </c>
      <c r="B4025" s="33">
        <v>2021</v>
      </c>
      <c r="C4025" s="8" t="s">
        <v>13</v>
      </c>
      <c r="D4025" s="33">
        <v>41548.85</v>
      </c>
      <c r="E4025" s="34">
        <v>34033.339999999997</v>
      </c>
      <c r="F4025" s="34">
        <v>106.19</v>
      </c>
      <c r="G4025" s="34">
        <v>564.04</v>
      </c>
      <c r="H4025" s="34">
        <v>41.91</v>
      </c>
    </row>
    <row r="4026" spans="1:8" x14ac:dyDescent="0.35">
      <c r="A4026" s="8" t="s">
        <v>33</v>
      </c>
      <c r="B4026" s="33">
        <v>2024</v>
      </c>
      <c r="C4026" s="8" t="s">
        <v>13</v>
      </c>
      <c r="D4026" s="33">
        <v>48474.74</v>
      </c>
      <c r="E4026" s="34">
        <v>43605.18</v>
      </c>
      <c r="F4026" s="34">
        <v>39.270000000000003</v>
      </c>
      <c r="G4026" s="34">
        <v>840.18</v>
      </c>
      <c r="H4026" s="34">
        <v>65.97</v>
      </c>
    </row>
    <row r="4027" spans="1:8" x14ac:dyDescent="0.35">
      <c r="A4027" s="8" t="s">
        <v>30</v>
      </c>
      <c r="B4027" s="33">
        <v>2021</v>
      </c>
      <c r="C4027" s="8" t="s">
        <v>9</v>
      </c>
      <c r="D4027" s="33">
        <v>28916.69</v>
      </c>
      <c r="E4027" s="34">
        <v>32196.55</v>
      </c>
      <c r="F4027" s="34">
        <v>134.55000000000001</v>
      </c>
      <c r="G4027" s="34">
        <v>950.8</v>
      </c>
      <c r="H4027" s="34">
        <v>31.46</v>
      </c>
    </row>
    <row r="4028" spans="1:8" x14ac:dyDescent="0.35">
      <c r="A4028" s="8" t="s">
        <v>24</v>
      </c>
      <c r="B4028" s="33">
        <v>2019</v>
      </c>
      <c r="C4028" s="8" t="s">
        <v>11</v>
      </c>
      <c r="D4028" s="33">
        <v>31980.71</v>
      </c>
      <c r="E4028" s="34">
        <v>35434.660000000003</v>
      </c>
      <c r="F4028" s="34">
        <v>132.11000000000001</v>
      </c>
      <c r="G4028" s="34">
        <v>355.18</v>
      </c>
      <c r="H4028" s="34">
        <v>35.31</v>
      </c>
    </row>
    <row r="4029" spans="1:8" x14ac:dyDescent="0.35">
      <c r="A4029" s="8" t="s">
        <v>28</v>
      </c>
      <c r="B4029" s="33">
        <v>2018</v>
      </c>
      <c r="C4029" s="8" t="s">
        <v>15</v>
      </c>
      <c r="D4029" s="33">
        <v>29922.27</v>
      </c>
      <c r="E4029" s="34">
        <v>35494.18</v>
      </c>
      <c r="F4029" s="34">
        <v>53.99</v>
      </c>
      <c r="G4029" s="34">
        <v>1138.6500000000001</v>
      </c>
      <c r="H4029" s="34">
        <v>51.15</v>
      </c>
    </row>
    <row r="4030" spans="1:8" x14ac:dyDescent="0.35">
      <c r="A4030" s="8" t="s">
        <v>12</v>
      </c>
      <c r="B4030" s="33">
        <v>2020</v>
      </c>
      <c r="C4030" s="8" t="s">
        <v>9</v>
      </c>
      <c r="D4030" s="33">
        <v>38681.870000000003</v>
      </c>
      <c r="E4030" s="34">
        <v>33973.5</v>
      </c>
      <c r="F4030" s="34">
        <v>27.75</v>
      </c>
      <c r="G4030" s="34">
        <v>1054.51</v>
      </c>
      <c r="H4030" s="34">
        <v>64.91</v>
      </c>
    </row>
    <row r="4031" spans="1:8" x14ac:dyDescent="0.35">
      <c r="A4031" s="8" t="s">
        <v>33</v>
      </c>
      <c r="B4031" s="33">
        <v>2019</v>
      </c>
      <c r="C4031" s="8" t="s">
        <v>15</v>
      </c>
      <c r="D4031" s="33">
        <v>17963.27</v>
      </c>
      <c r="E4031" s="34">
        <v>20605.61</v>
      </c>
      <c r="F4031" s="34">
        <v>22.52</v>
      </c>
      <c r="G4031" s="34">
        <v>315.39</v>
      </c>
      <c r="H4031" s="34">
        <v>39.22</v>
      </c>
    </row>
    <row r="4032" spans="1:8" x14ac:dyDescent="0.35">
      <c r="A4032" s="8" t="s">
        <v>8</v>
      </c>
      <c r="B4032" s="33">
        <v>2022</v>
      </c>
      <c r="C4032" s="8" t="s">
        <v>20</v>
      </c>
      <c r="D4032" s="33">
        <v>16867.64</v>
      </c>
      <c r="E4032" s="34">
        <v>19167.490000000002</v>
      </c>
      <c r="F4032" s="34">
        <v>157.32</v>
      </c>
      <c r="G4032" s="34">
        <v>1287.8499999999999</v>
      </c>
      <c r="H4032" s="34">
        <v>44.16</v>
      </c>
    </row>
    <row r="4033" spans="1:8" x14ac:dyDescent="0.35">
      <c r="A4033" s="8" t="s">
        <v>35</v>
      </c>
      <c r="B4033" s="33">
        <v>2018</v>
      </c>
      <c r="C4033" s="8" t="s">
        <v>13</v>
      </c>
      <c r="D4033" s="33">
        <v>21928.77</v>
      </c>
      <c r="E4033" s="34">
        <v>25233.25</v>
      </c>
      <c r="F4033" s="34">
        <v>150.63999999999999</v>
      </c>
      <c r="G4033" s="34">
        <v>1101.44</v>
      </c>
      <c r="H4033" s="34">
        <v>56.04</v>
      </c>
    </row>
    <row r="4034" spans="1:8" x14ac:dyDescent="0.35">
      <c r="A4034" s="8" t="s">
        <v>33</v>
      </c>
      <c r="B4034" s="33">
        <v>2021</v>
      </c>
      <c r="C4034" s="8" t="s">
        <v>22</v>
      </c>
      <c r="D4034" s="33">
        <v>40857.910000000003</v>
      </c>
      <c r="E4034" s="34">
        <v>46463.12</v>
      </c>
      <c r="F4034" s="34">
        <v>44.34</v>
      </c>
      <c r="G4034" s="34">
        <v>602.65</v>
      </c>
      <c r="H4034" s="34">
        <v>61.24</v>
      </c>
    </row>
    <row r="4035" spans="1:8" x14ac:dyDescent="0.35">
      <c r="A4035" s="8" t="s">
        <v>26</v>
      </c>
      <c r="B4035" s="33">
        <v>2023</v>
      </c>
      <c r="C4035" s="8" t="s">
        <v>13</v>
      </c>
      <c r="D4035" s="33">
        <v>28810.62</v>
      </c>
      <c r="E4035" s="34">
        <v>34553.599999999999</v>
      </c>
      <c r="F4035" s="34">
        <v>129.68</v>
      </c>
      <c r="G4035" s="34">
        <v>856.13</v>
      </c>
      <c r="H4035" s="34">
        <v>50.22</v>
      </c>
    </row>
    <row r="4036" spans="1:8" x14ac:dyDescent="0.35">
      <c r="A4036" s="8" t="s">
        <v>12</v>
      </c>
      <c r="B4036" s="33">
        <v>2019</v>
      </c>
      <c r="C4036" s="8" t="s">
        <v>9</v>
      </c>
      <c r="D4036" s="33">
        <v>17230.55</v>
      </c>
      <c r="E4036" s="34">
        <v>19353.55</v>
      </c>
      <c r="F4036" s="34">
        <v>177.45</v>
      </c>
      <c r="G4036" s="34">
        <v>224.07</v>
      </c>
      <c r="H4036" s="34">
        <v>64.09</v>
      </c>
    </row>
    <row r="4037" spans="1:8" x14ac:dyDescent="0.35">
      <c r="A4037" s="8" t="s">
        <v>21</v>
      </c>
      <c r="B4037" s="33">
        <v>2018</v>
      </c>
      <c r="C4037" s="8" t="s">
        <v>15</v>
      </c>
      <c r="D4037" s="33">
        <v>38851.370000000003</v>
      </c>
      <c r="E4037" s="34">
        <v>34204.69</v>
      </c>
      <c r="F4037" s="34">
        <v>149.05000000000001</v>
      </c>
      <c r="G4037" s="34">
        <v>219.4</v>
      </c>
      <c r="H4037" s="34">
        <v>41.67</v>
      </c>
    </row>
    <row r="4038" spans="1:8" x14ac:dyDescent="0.35">
      <c r="A4038" s="8" t="s">
        <v>23</v>
      </c>
      <c r="B4038" s="33">
        <v>2018</v>
      </c>
      <c r="C4038" s="8" t="s">
        <v>25</v>
      </c>
      <c r="D4038" s="33">
        <v>23843.3</v>
      </c>
      <c r="E4038" s="34">
        <v>20013.400000000001</v>
      </c>
      <c r="F4038" s="34">
        <v>114.45</v>
      </c>
      <c r="G4038" s="34">
        <v>1259.8900000000001</v>
      </c>
      <c r="H4038" s="34">
        <v>69.22</v>
      </c>
    </row>
    <row r="4039" spans="1:8" x14ac:dyDescent="0.35">
      <c r="A4039" s="8" t="s">
        <v>23</v>
      </c>
      <c r="B4039" s="33">
        <v>2018</v>
      </c>
      <c r="C4039" s="8" t="s">
        <v>22</v>
      </c>
      <c r="D4039" s="33">
        <v>17775.87</v>
      </c>
      <c r="E4039" s="34">
        <v>14626.15</v>
      </c>
      <c r="F4039" s="34">
        <v>192.6</v>
      </c>
      <c r="G4039" s="34">
        <v>498.22</v>
      </c>
      <c r="H4039" s="34">
        <v>36.200000000000003</v>
      </c>
    </row>
    <row r="4040" spans="1:8" x14ac:dyDescent="0.35">
      <c r="A4040" s="8" t="s">
        <v>14</v>
      </c>
      <c r="B4040" s="33">
        <v>2020</v>
      </c>
      <c r="C4040" s="8" t="s">
        <v>19</v>
      </c>
      <c r="D4040" s="33">
        <v>39332.550000000003</v>
      </c>
      <c r="E4040" s="34">
        <v>43838.89</v>
      </c>
      <c r="F4040" s="34">
        <v>160.59</v>
      </c>
      <c r="G4040" s="34">
        <v>676.21</v>
      </c>
      <c r="H4040" s="34">
        <v>57.25</v>
      </c>
    </row>
    <row r="4041" spans="1:8" x14ac:dyDescent="0.35">
      <c r="A4041" s="8" t="s">
        <v>26</v>
      </c>
      <c r="B4041" s="33">
        <v>2022</v>
      </c>
      <c r="C4041" s="8" t="s">
        <v>22</v>
      </c>
      <c r="D4041" s="33">
        <v>37794.81</v>
      </c>
      <c r="E4041" s="34">
        <v>31849.599999999999</v>
      </c>
      <c r="F4041" s="34">
        <v>48.76</v>
      </c>
      <c r="G4041" s="34">
        <v>76.599999999999994</v>
      </c>
      <c r="H4041" s="34">
        <v>38.69</v>
      </c>
    </row>
    <row r="4042" spans="1:8" x14ac:dyDescent="0.35">
      <c r="A4042" s="8" t="s">
        <v>29</v>
      </c>
      <c r="B4042" s="33">
        <v>2023</v>
      </c>
      <c r="C4042" s="8" t="s">
        <v>20</v>
      </c>
      <c r="D4042" s="33">
        <v>32843.06</v>
      </c>
      <c r="E4042" s="34">
        <v>27504.95</v>
      </c>
      <c r="F4042" s="34">
        <v>143.86000000000001</v>
      </c>
      <c r="G4042" s="34">
        <v>491.46</v>
      </c>
      <c r="H4042" s="34">
        <v>54.56</v>
      </c>
    </row>
    <row r="4043" spans="1:8" x14ac:dyDescent="0.35">
      <c r="A4043" s="8" t="s">
        <v>27</v>
      </c>
      <c r="B4043" s="33">
        <v>2020</v>
      </c>
      <c r="C4043" s="8" t="s">
        <v>15</v>
      </c>
      <c r="D4043" s="33">
        <v>14284.62</v>
      </c>
      <c r="E4043" s="34">
        <v>13705.76</v>
      </c>
      <c r="F4043" s="34">
        <v>80.430000000000007</v>
      </c>
      <c r="G4043" s="34">
        <v>493.89</v>
      </c>
      <c r="H4043" s="34">
        <v>47.7</v>
      </c>
    </row>
    <row r="4044" spans="1:8" x14ac:dyDescent="0.35">
      <c r="A4044" s="8" t="s">
        <v>26</v>
      </c>
      <c r="B4044" s="33">
        <v>2024</v>
      </c>
      <c r="C4044" s="8" t="s">
        <v>25</v>
      </c>
      <c r="D4044" s="33">
        <v>31449.81</v>
      </c>
      <c r="E4044" s="34">
        <v>34344.230000000003</v>
      </c>
      <c r="F4044" s="34">
        <v>119.49</v>
      </c>
      <c r="G4044" s="34">
        <v>1207.32</v>
      </c>
      <c r="H4044" s="34">
        <v>46.1</v>
      </c>
    </row>
    <row r="4045" spans="1:8" x14ac:dyDescent="0.35">
      <c r="A4045" s="8" t="s">
        <v>28</v>
      </c>
      <c r="B4045" s="33">
        <v>2021</v>
      </c>
      <c r="C4045" s="8" t="s">
        <v>20</v>
      </c>
      <c r="D4045" s="33">
        <v>14721.03</v>
      </c>
      <c r="E4045" s="34">
        <v>15984.7</v>
      </c>
      <c r="F4045" s="34">
        <v>177.51</v>
      </c>
      <c r="G4045" s="34">
        <v>481.19</v>
      </c>
      <c r="H4045" s="34">
        <v>40.590000000000003</v>
      </c>
    </row>
    <row r="4046" spans="1:8" x14ac:dyDescent="0.35">
      <c r="A4046" s="8" t="s">
        <v>17</v>
      </c>
      <c r="B4046" s="33">
        <v>2020</v>
      </c>
      <c r="C4046" s="8" t="s">
        <v>20</v>
      </c>
      <c r="D4046" s="33">
        <v>17673.400000000001</v>
      </c>
      <c r="E4046" s="34">
        <v>21146.85</v>
      </c>
      <c r="F4046" s="34">
        <v>194.93</v>
      </c>
      <c r="G4046" s="34">
        <v>1373.6</v>
      </c>
      <c r="H4046" s="34">
        <v>42.92</v>
      </c>
    </row>
    <row r="4047" spans="1:8" x14ac:dyDescent="0.35">
      <c r="A4047" s="8" t="s">
        <v>12</v>
      </c>
      <c r="B4047" s="33">
        <v>2019</v>
      </c>
      <c r="C4047" s="8" t="s">
        <v>20</v>
      </c>
      <c r="D4047" s="33">
        <v>42043.14</v>
      </c>
      <c r="E4047" s="34">
        <v>36734.879999999997</v>
      </c>
      <c r="F4047" s="34">
        <v>66.680000000000007</v>
      </c>
      <c r="G4047" s="34">
        <v>1383.97</v>
      </c>
      <c r="H4047" s="34">
        <v>61.51</v>
      </c>
    </row>
    <row r="4048" spans="1:8" x14ac:dyDescent="0.35">
      <c r="A4048" s="8" t="s">
        <v>18</v>
      </c>
      <c r="B4048" s="33">
        <v>2021</v>
      </c>
      <c r="C4048" s="8" t="s">
        <v>9</v>
      </c>
      <c r="D4048" s="33">
        <v>35106.61</v>
      </c>
      <c r="E4048" s="34">
        <v>41960.33</v>
      </c>
      <c r="F4048" s="34">
        <v>100.15</v>
      </c>
      <c r="G4048" s="34">
        <v>163.09</v>
      </c>
      <c r="H4048" s="34">
        <v>33.700000000000003</v>
      </c>
    </row>
    <row r="4049" spans="1:8" x14ac:dyDescent="0.35">
      <c r="A4049" s="8" t="s">
        <v>10</v>
      </c>
      <c r="B4049" s="33">
        <v>2023</v>
      </c>
      <c r="C4049" s="8" t="s">
        <v>19</v>
      </c>
      <c r="D4049" s="33">
        <v>22413.83</v>
      </c>
      <c r="E4049" s="34">
        <v>18004.61</v>
      </c>
      <c r="F4049" s="34">
        <v>53.68</v>
      </c>
      <c r="G4049" s="34">
        <v>891.19</v>
      </c>
      <c r="H4049" s="34">
        <v>39.61</v>
      </c>
    </row>
    <row r="4050" spans="1:8" x14ac:dyDescent="0.35">
      <c r="A4050" s="8" t="s">
        <v>32</v>
      </c>
      <c r="B4050" s="33">
        <v>2023</v>
      </c>
      <c r="C4050" s="8" t="s">
        <v>15</v>
      </c>
      <c r="D4050" s="33">
        <v>20235.810000000001</v>
      </c>
      <c r="E4050" s="34">
        <v>16744.080000000002</v>
      </c>
      <c r="F4050" s="34">
        <v>108.17</v>
      </c>
      <c r="G4050" s="34">
        <v>94.52</v>
      </c>
      <c r="H4050" s="34">
        <v>54.46</v>
      </c>
    </row>
    <row r="4051" spans="1:8" x14ac:dyDescent="0.35">
      <c r="A4051" s="8" t="s">
        <v>10</v>
      </c>
      <c r="B4051" s="33">
        <v>2021</v>
      </c>
      <c r="C4051" s="8" t="s">
        <v>9</v>
      </c>
      <c r="D4051" s="33">
        <v>43600.25</v>
      </c>
      <c r="E4051" s="34">
        <v>51461.96</v>
      </c>
      <c r="F4051" s="34">
        <v>97.81</v>
      </c>
      <c r="G4051" s="34">
        <v>508.93</v>
      </c>
      <c r="H4051" s="34">
        <v>53.94</v>
      </c>
    </row>
    <row r="4052" spans="1:8" x14ac:dyDescent="0.35">
      <c r="A4052" s="8" t="s">
        <v>35</v>
      </c>
      <c r="B4052" s="33">
        <v>2019</v>
      </c>
      <c r="C4052" s="8" t="s">
        <v>25</v>
      </c>
      <c r="D4052" s="33">
        <v>45483.34</v>
      </c>
      <c r="E4052" s="34">
        <v>42243.95</v>
      </c>
      <c r="F4052" s="34">
        <v>160.54</v>
      </c>
      <c r="G4052" s="34">
        <v>1053.42</v>
      </c>
      <c r="H4052" s="34">
        <v>34.04</v>
      </c>
    </row>
    <row r="4053" spans="1:8" x14ac:dyDescent="0.35">
      <c r="A4053" s="8" t="s">
        <v>30</v>
      </c>
      <c r="B4053" s="33">
        <v>2024</v>
      </c>
      <c r="C4053" s="8" t="s">
        <v>22</v>
      </c>
      <c r="D4053" s="33">
        <v>12488.76</v>
      </c>
      <c r="E4053" s="34">
        <v>13219.64</v>
      </c>
      <c r="F4053" s="34">
        <v>27.03</v>
      </c>
      <c r="G4053" s="34">
        <v>710.49</v>
      </c>
      <c r="H4053" s="34">
        <v>54.35</v>
      </c>
    </row>
    <row r="4054" spans="1:8" x14ac:dyDescent="0.35">
      <c r="A4054" s="8" t="s">
        <v>27</v>
      </c>
      <c r="B4054" s="33">
        <v>2021</v>
      </c>
      <c r="C4054" s="8" t="s">
        <v>11</v>
      </c>
      <c r="D4054" s="33">
        <v>25919.77</v>
      </c>
      <c r="E4054" s="34">
        <v>26176.34</v>
      </c>
      <c r="F4054" s="34">
        <v>43.74</v>
      </c>
      <c r="G4054" s="34">
        <v>441.37</v>
      </c>
      <c r="H4054" s="34">
        <v>60.04</v>
      </c>
    </row>
    <row r="4055" spans="1:8" x14ac:dyDescent="0.35">
      <c r="A4055" s="8" t="s">
        <v>35</v>
      </c>
      <c r="B4055" s="33">
        <v>2018</v>
      </c>
      <c r="C4055" s="8" t="s">
        <v>25</v>
      </c>
      <c r="D4055" s="33">
        <v>38623.78</v>
      </c>
      <c r="E4055" s="34">
        <v>38544.07</v>
      </c>
      <c r="F4055" s="34">
        <v>166.34</v>
      </c>
      <c r="G4055" s="34">
        <v>652</v>
      </c>
      <c r="H4055" s="34">
        <v>33.299999999999997</v>
      </c>
    </row>
    <row r="4056" spans="1:8" x14ac:dyDescent="0.35">
      <c r="A4056" s="8" t="s">
        <v>17</v>
      </c>
      <c r="B4056" s="33">
        <v>2021</v>
      </c>
      <c r="C4056" s="8" t="s">
        <v>9</v>
      </c>
      <c r="D4056" s="33">
        <v>44733.13</v>
      </c>
      <c r="E4056" s="34">
        <v>45485.4</v>
      </c>
      <c r="F4056" s="34">
        <v>128.31</v>
      </c>
      <c r="G4056" s="34">
        <v>1014.79</v>
      </c>
      <c r="H4056" s="34">
        <v>58.6</v>
      </c>
    </row>
    <row r="4057" spans="1:8" x14ac:dyDescent="0.35">
      <c r="A4057" s="8" t="s">
        <v>24</v>
      </c>
      <c r="B4057" s="33">
        <v>2021</v>
      </c>
      <c r="C4057" s="8" t="s">
        <v>19</v>
      </c>
      <c r="D4057" s="33">
        <v>48731.01</v>
      </c>
      <c r="E4057" s="34">
        <v>51453.67</v>
      </c>
      <c r="F4057" s="34">
        <v>127.89</v>
      </c>
      <c r="G4057" s="34">
        <v>1282.07</v>
      </c>
      <c r="H4057" s="34">
        <v>55.97</v>
      </c>
    </row>
    <row r="4058" spans="1:8" x14ac:dyDescent="0.35">
      <c r="A4058" s="8" t="s">
        <v>12</v>
      </c>
      <c r="B4058" s="33">
        <v>2019</v>
      </c>
      <c r="C4058" s="8" t="s">
        <v>20</v>
      </c>
      <c r="D4058" s="33">
        <v>8253.32</v>
      </c>
      <c r="E4058" s="34">
        <v>8452.4699999999993</v>
      </c>
      <c r="F4058" s="34">
        <v>43.85</v>
      </c>
      <c r="G4058" s="34">
        <v>167.21</v>
      </c>
      <c r="H4058" s="34">
        <v>59.63</v>
      </c>
    </row>
    <row r="4059" spans="1:8" x14ac:dyDescent="0.35">
      <c r="A4059" s="8" t="s">
        <v>35</v>
      </c>
      <c r="B4059" s="33">
        <v>2024</v>
      </c>
      <c r="C4059" s="8" t="s">
        <v>11</v>
      </c>
      <c r="D4059" s="33">
        <v>41099.29</v>
      </c>
      <c r="E4059" s="34">
        <v>43634.85</v>
      </c>
      <c r="F4059" s="34">
        <v>148.06</v>
      </c>
      <c r="G4059" s="34">
        <v>1054.79</v>
      </c>
      <c r="H4059" s="34">
        <v>59.01</v>
      </c>
    </row>
    <row r="4060" spans="1:8" x14ac:dyDescent="0.35">
      <c r="A4060" s="8" t="s">
        <v>28</v>
      </c>
      <c r="B4060" s="33">
        <v>2020</v>
      </c>
      <c r="C4060" s="8" t="s">
        <v>19</v>
      </c>
      <c r="D4060" s="33">
        <v>25528.240000000002</v>
      </c>
      <c r="E4060" s="34">
        <v>26821.15</v>
      </c>
      <c r="F4060" s="34">
        <v>62.02</v>
      </c>
      <c r="G4060" s="34">
        <v>157.03</v>
      </c>
      <c r="H4060" s="34">
        <v>40.79</v>
      </c>
    </row>
    <row r="4061" spans="1:8" x14ac:dyDescent="0.35">
      <c r="A4061" s="8" t="s">
        <v>26</v>
      </c>
      <c r="B4061" s="33">
        <v>2021</v>
      </c>
      <c r="C4061" s="8" t="s">
        <v>9</v>
      </c>
      <c r="D4061" s="33">
        <v>41094.839999999997</v>
      </c>
      <c r="E4061" s="34">
        <v>38219.46</v>
      </c>
      <c r="F4061" s="34">
        <v>79.03</v>
      </c>
      <c r="G4061" s="34">
        <v>1211.31</v>
      </c>
      <c r="H4061" s="34">
        <v>37.36</v>
      </c>
    </row>
    <row r="4062" spans="1:8" x14ac:dyDescent="0.35">
      <c r="A4062" s="8" t="s">
        <v>17</v>
      </c>
      <c r="B4062" s="33">
        <v>2018</v>
      </c>
      <c r="C4062" s="8" t="s">
        <v>9</v>
      </c>
      <c r="D4062" s="33">
        <v>44135.77</v>
      </c>
      <c r="E4062" s="34">
        <v>44014.239999999998</v>
      </c>
      <c r="F4062" s="34">
        <v>170.31</v>
      </c>
      <c r="G4062" s="34">
        <v>190.75</v>
      </c>
      <c r="H4062" s="34">
        <v>62.35</v>
      </c>
    </row>
    <row r="4063" spans="1:8" x14ac:dyDescent="0.35">
      <c r="A4063" s="8" t="s">
        <v>14</v>
      </c>
      <c r="B4063" s="33">
        <v>2020</v>
      </c>
      <c r="C4063" s="8" t="s">
        <v>25</v>
      </c>
      <c r="D4063" s="33">
        <v>2748.15</v>
      </c>
      <c r="E4063" s="34">
        <v>2227.25</v>
      </c>
      <c r="F4063" s="34">
        <v>138.93</v>
      </c>
      <c r="G4063" s="34">
        <v>784.79</v>
      </c>
      <c r="H4063" s="34">
        <v>36.65</v>
      </c>
    </row>
    <row r="4064" spans="1:8" x14ac:dyDescent="0.35">
      <c r="A4064" s="8" t="s">
        <v>28</v>
      </c>
      <c r="B4064" s="33">
        <v>2018</v>
      </c>
      <c r="C4064" s="8" t="s">
        <v>20</v>
      </c>
      <c r="D4064" s="33">
        <v>19031.96</v>
      </c>
      <c r="E4064" s="34">
        <v>17002.43</v>
      </c>
      <c r="F4064" s="34">
        <v>174.25</v>
      </c>
      <c r="G4064" s="34">
        <v>1060.8900000000001</v>
      </c>
      <c r="H4064" s="34">
        <v>49.71</v>
      </c>
    </row>
    <row r="4065" spans="1:8" x14ac:dyDescent="0.35">
      <c r="A4065" s="8" t="s">
        <v>32</v>
      </c>
      <c r="B4065" s="33">
        <v>2023</v>
      </c>
      <c r="C4065" s="8" t="s">
        <v>19</v>
      </c>
      <c r="D4065" s="33">
        <v>38683.68</v>
      </c>
      <c r="E4065" s="34">
        <v>46155.58</v>
      </c>
      <c r="F4065" s="34">
        <v>103.97</v>
      </c>
      <c r="G4065" s="34">
        <v>785.29</v>
      </c>
      <c r="H4065" s="34">
        <v>54.22</v>
      </c>
    </row>
    <row r="4066" spans="1:8" x14ac:dyDescent="0.35">
      <c r="A4066" s="8" t="s">
        <v>23</v>
      </c>
      <c r="B4066" s="33">
        <v>2021</v>
      </c>
      <c r="C4066" s="8" t="s">
        <v>13</v>
      </c>
      <c r="D4066" s="33">
        <v>36669.199999999997</v>
      </c>
      <c r="E4066" s="34">
        <v>31771.48</v>
      </c>
      <c r="F4066" s="34">
        <v>142.11000000000001</v>
      </c>
      <c r="G4066" s="34">
        <v>354.57</v>
      </c>
      <c r="H4066" s="34">
        <v>56.63</v>
      </c>
    </row>
    <row r="4067" spans="1:8" x14ac:dyDescent="0.35">
      <c r="A4067" s="8" t="s">
        <v>26</v>
      </c>
      <c r="B4067" s="33">
        <v>2022</v>
      </c>
      <c r="C4067" s="8" t="s">
        <v>11</v>
      </c>
      <c r="D4067" s="33">
        <v>12289.15</v>
      </c>
      <c r="E4067" s="34">
        <v>13239.72</v>
      </c>
      <c r="F4067" s="34">
        <v>137.34</v>
      </c>
      <c r="G4067" s="34">
        <v>1037.97</v>
      </c>
      <c r="H4067" s="34">
        <v>60.7</v>
      </c>
    </row>
    <row r="4068" spans="1:8" x14ac:dyDescent="0.35">
      <c r="A4068" s="8" t="s">
        <v>16</v>
      </c>
      <c r="B4068" s="33">
        <v>2024</v>
      </c>
      <c r="C4068" s="8" t="s">
        <v>13</v>
      </c>
      <c r="D4068" s="33">
        <v>9720.84</v>
      </c>
      <c r="E4068" s="34">
        <v>10304.870000000001</v>
      </c>
      <c r="F4068" s="34">
        <v>40.11</v>
      </c>
      <c r="G4068" s="34">
        <v>116.33</v>
      </c>
      <c r="H4068" s="34">
        <v>53.31</v>
      </c>
    </row>
    <row r="4069" spans="1:8" x14ac:dyDescent="0.35">
      <c r="A4069" s="8" t="s">
        <v>31</v>
      </c>
      <c r="B4069" s="33">
        <v>2023</v>
      </c>
      <c r="C4069" s="8" t="s">
        <v>22</v>
      </c>
      <c r="D4069" s="33">
        <v>41009.81</v>
      </c>
      <c r="E4069" s="34">
        <v>44634.39</v>
      </c>
      <c r="F4069" s="34">
        <v>98.55</v>
      </c>
      <c r="G4069" s="34">
        <v>706.53</v>
      </c>
      <c r="H4069" s="34">
        <v>65.8</v>
      </c>
    </row>
    <row r="4070" spans="1:8" x14ac:dyDescent="0.35">
      <c r="A4070" s="8" t="s">
        <v>17</v>
      </c>
      <c r="B4070" s="33">
        <v>2021</v>
      </c>
      <c r="C4070" s="8" t="s">
        <v>22</v>
      </c>
      <c r="D4070" s="33">
        <v>1650.24</v>
      </c>
      <c r="E4070" s="34">
        <v>1546.86</v>
      </c>
      <c r="F4070" s="34">
        <v>47.2</v>
      </c>
      <c r="G4070" s="34">
        <v>442.62</v>
      </c>
      <c r="H4070" s="34">
        <v>62.1</v>
      </c>
    </row>
    <row r="4071" spans="1:8" x14ac:dyDescent="0.35">
      <c r="A4071" s="8" t="s">
        <v>17</v>
      </c>
      <c r="B4071" s="33">
        <v>2023</v>
      </c>
      <c r="C4071" s="8" t="s">
        <v>9</v>
      </c>
      <c r="D4071" s="33">
        <v>13158.48</v>
      </c>
      <c r="E4071" s="34">
        <v>14397.43</v>
      </c>
      <c r="F4071" s="34">
        <v>43.99</v>
      </c>
      <c r="G4071" s="34">
        <v>1323.82</v>
      </c>
      <c r="H4071" s="34">
        <v>50.27</v>
      </c>
    </row>
    <row r="4072" spans="1:8" x14ac:dyDescent="0.35">
      <c r="A4072" s="8" t="s">
        <v>24</v>
      </c>
      <c r="B4072" s="33">
        <v>2022</v>
      </c>
      <c r="C4072" s="8" t="s">
        <v>9</v>
      </c>
      <c r="D4072" s="33">
        <v>23481.71</v>
      </c>
      <c r="E4072" s="34">
        <v>19223.310000000001</v>
      </c>
      <c r="F4072" s="34">
        <v>73.28</v>
      </c>
      <c r="G4072" s="34">
        <v>828.05</v>
      </c>
      <c r="H4072" s="34">
        <v>60.52</v>
      </c>
    </row>
    <row r="4073" spans="1:8" x14ac:dyDescent="0.35">
      <c r="A4073" s="8" t="s">
        <v>35</v>
      </c>
      <c r="B4073" s="33">
        <v>2021</v>
      </c>
      <c r="C4073" s="8" t="s">
        <v>22</v>
      </c>
      <c r="D4073" s="33">
        <v>14619.47</v>
      </c>
      <c r="E4073" s="34">
        <v>14294.85</v>
      </c>
      <c r="F4073" s="34">
        <v>77.72</v>
      </c>
      <c r="G4073" s="34">
        <v>751.85</v>
      </c>
      <c r="H4073" s="34">
        <v>34.39</v>
      </c>
    </row>
    <row r="4074" spans="1:8" x14ac:dyDescent="0.35">
      <c r="A4074" s="8" t="s">
        <v>31</v>
      </c>
      <c r="B4074" s="33">
        <v>2018</v>
      </c>
      <c r="C4074" s="8" t="s">
        <v>22</v>
      </c>
      <c r="D4074" s="33">
        <v>19119.939999999999</v>
      </c>
      <c r="E4074" s="34">
        <v>22634.44</v>
      </c>
      <c r="F4074" s="34">
        <v>136.85</v>
      </c>
      <c r="G4074" s="34">
        <v>1050.8399999999999</v>
      </c>
      <c r="H4074" s="34">
        <v>68.84</v>
      </c>
    </row>
    <row r="4075" spans="1:8" x14ac:dyDescent="0.35">
      <c r="A4075" s="8" t="s">
        <v>14</v>
      </c>
      <c r="B4075" s="33">
        <v>2021</v>
      </c>
      <c r="C4075" s="8" t="s">
        <v>25</v>
      </c>
      <c r="D4075" s="33">
        <v>35575.75</v>
      </c>
      <c r="E4075" s="34">
        <v>32976.58</v>
      </c>
      <c r="F4075" s="34">
        <v>140.53</v>
      </c>
      <c r="G4075" s="34">
        <v>587.53</v>
      </c>
      <c r="H4075" s="34">
        <v>45.29</v>
      </c>
    </row>
    <row r="4076" spans="1:8" x14ac:dyDescent="0.35">
      <c r="A4076" s="8" t="s">
        <v>24</v>
      </c>
      <c r="B4076" s="33">
        <v>2018</v>
      </c>
      <c r="C4076" s="8" t="s">
        <v>9</v>
      </c>
      <c r="D4076" s="33">
        <v>34170.589999999997</v>
      </c>
      <c r="E4076" s="34">
        <v>34859.68</v>
      </c>
      <c r="F4076" s="34">
        <v>94.39</v>
      </c>
      <c r="G4076" s="34">
        <v>777.03</v>
      </c>
      <c r="H4076" s="34">
        <v>41.6</v>
      </c>
    </row>
    <row r="4077" spans="1:8" x14ac:dyDescent="0.35">
      <c r="A4077" s="8" t="s">
        <v>12</v>
      </c>
      <c r="B4077" s="33">
        <v>2018</v>
      </c>
      <c r="C4077" s="8" t="s">
        <v>25</v>
      </c>
      <c r="D4077" s="33">
        <v>49511.53</v>
      </c>
      <c r="E4077" s="34">
        <v>40027.800000000003</v>
      </c>
      <c r="F4077" s="34">
        <v>150.16999999999999</v>
      </c>
      <c r="G4077" s="34">
        <v>552.21</v>
      </c>
      <c r="H4077" s="34">
        <v>67.31</v>
      </c>
    </row>
    <row r="4078" spans="1:8" x14ac:dyDescent="0.35">
      <c r="A4078" s="8" t="s">
        <v>30</v>
      </c>
      <c r="B4078" s="33">
        <v>2022</v>
      </c>
      <c r="C4078" s="8" t="s">
        <v>13</v>
      </c>
      <c r="D4078" s="33">
        <v>43147.54</v>
      </c>
      <c r="E4078" s="34">
        <v>35382.31</v>
      </c>
      <c r="F4078" s="34">
        <v>43.19</v>
      </c>
      <c r="G4078" s="34">
        <v>843.07</v>
      </c>
      <c r="H4078" s="34">
        <v>44.77</v>
      </c>
    </row>
    <row r="4079" spans="1:8" x14ac:dyDescent="0.35">
      <c r="A4079" s="8" t="s">
        <v>28</v>
      </c>
      <c r="B4079" s="33">
        <v>2019</v>
      </c>
      <c r="C4079" s="8" t="s">
        <v>11</v>
      </c>
      <c r="D4079" s="33">
        <v>13160.74</v>
      </c>
      <c r="E4079" s="34">
        <v>15727.17</v>
      </c>
      <c r="F4079" s="34">
        <v>149.72999999999999</v>
      </c>
      <c r="G4079" s="34">
        <v>211.06</v>
      </c>
      <c r="H4079" s="34">
        <v>63.14</v>
      </c>
    </row>
    <row r="4080" spans="1:8" x14ac:dyDescent="0.35">
      <c r="A4080" s="8" t="s">
        <v>16</v>
      </c>
      <c r="B4080" s="33">
        <v>2022</v>
      </c>
      <c r="C4080" s="8" t="s">
        <v>20</v>
      </c>
      <c r="D4080" s="33">
        <v>5759.15</v>
      </c>
      <c r="E4080" s="34">
        <v>6427.88</v>
      </c>
      <c r="F4080" s="34">
        <v>168.77</v>
      </c>
      <c r="G4080" s="34">
        <v>1394.2</v>
      </c>
      <c r="H4080" s="34">
        <v>37.22</v>
      </c>
    </row>
    <row r="4081" spans="1:8" x14ac:dyDescent="0.35">
      <c r="A4081" s="8" t="s">
        <v>29</v>
      </c>
      <c r="B4081" s="33">
        <v>2019</v>
      </c>
      <c r="C4081" s="8" t="s">
        <v>20</v>
      </c>
      <c r="D4081" s="33">
        <v>12625.72</v>
      </c>
      <c r="E4081" s="34">
        <v>11788.01</v>
      </c>
      <c r="F4081" s="34">
        <v>175.12</v>
      </c>
      <c r="G4081" s="34">
        <v>1009.26</v>
      </c>
      <c r="H4081" s="34">
        <v>40.520000000000003</v>
      </c>
    </row>
    <row r="4082" spans="1:8" x14ac:dyDescent="0.35">
      <c r="A4082" s="8" t="s">
        <v>14</v>
      </c>
      <c r="B4082" s="33">
        <v>2020</v>
      </c>
      <c r="C4082" s="8" t="s">
        <v>13</v>
      </c>
      <c r="D4082" s="33">
        <v>15521.69</v>
      </c>
      <c r="E4082" s="34">
        <v>13453.46</v>
      </c>
      <c r="F4082" s="34">
        <v>46.46</v>
      </c>
      <c r="G4082" s="34">
        <v>314.37</v>
      </c>
      <c r="H4082" s="34">
        <v>39.49</v>
      </c>
    </row>
    <row r="4083" spans="1:8" x14ac:dyDescent="0.35">
      <c r="A4083" s="8" t="s">
        <v>18</v>
      </c>
      <c r="B4083" s="33">
        <v>2019</v>
      </c>
      <c r="C4083" s="8" t="s">
        <v>13</v>
      </c>
      <c r="D4083" s="33">
        <v>11084.93</v>
      </c>
      <c r="E4083" s="34">
        <v>12598.47</v>
      </c>
      <c r="F4083" s="34">
        <v>25.04</v>
      </c>
      <c r="G4083" s="34">
        <v>1345.63</v>
      </c>
      <c r="H4083" s="34">
        <v>52.43</v>
      </c>
    </row>
    <row r="4084" spans="1:8" x14ac:dyDescent="0.35">
      <c r="A4084" s="8" t="s">
        <v>27</v>
      </c>
      <c r="B4084" s="33">
        <v>2019</v>
      </c>
      <c r="C4084" s="8" t="s">
        <v>25</v>
      </c>
      <c r="D4084" s="33">
        <v>15583.63</v>
      </c>
      <c r="E4084" s="34">
        <v>13255.85</v>
      </c>
      <c r="F4084" s="34">
        <v>46.61</v>
      </c>
      <c r="G4084" s="34">
        <v>973.05</v>
      </c>
      <c r="H4084" s="34">
        <v>41.62</v>
      </c>
    </row>
    <row r="4085" spans="1:8" x14ac:dyDescent="0.35">
      <c r="A4085" s="8" t="s">
        <v>21</v>
      </c>
      <c r="B4085" s="33">
        <v>2023</v>
      </c>
      <c r="C4085" s="8" t="s">
        <v>25</v>
      </c>
      <c r="D4085" s="33">
        <v>9508.41</v>
      </c>
      <c r="E4085" s="34">
        <v>10582.75</v>
      </c>
      <c r="F4085" s="34">
        <v>20.66</v>
      </c>
      <c r="G4085" s="34">
        <v>48.13</v>
      </c>
      <c r="H4085" s="34">
        <v>40.75</v>
      </c>
    </row>
    <row r="4086" spans="1:8" x14ac:dyDescent="0.35">
      <c r="A4086" s="8" t="s">
        <v>10</v>
      </c>
      <c r="B4086" s="33">
        <v>2021</v>
      </c>
      <c r="C4086" s="8" t="s">
        <v>9</v>
      </c>
      <c r="D4086" s="33">
        <v>39348.870000000003</v>
      </c>
      <c r="E4086" s="34">
        <v>34608.370000000003</v>
      </c>
      <c r="F4086" s="34">
        <v>130.96</v>
      </c>
      <c r="G4086" s="34">
        <v>283.67</v>
      </c>
      <c r="H4086" s="34">
        <v>59.29</v>
      </c>
    </row>
    <row r="4087" spans="1:8" x14ac:dyDescent="0.35">
      <c r="A4087" s="8" t="s">
        <v>28</v>
      </c>
      <c r="B4087" s="33">
        <v>2024</v>
      </c>
      <c r="C4087" s="8" t="s">
        <v>15</v>
      </c>
      <c r="D4087" s="33">
        <v>24121.200000000001</v>
      </c>
      <c r="E4087" s="34">
        <v>28455.91</v>
      </c>
      <c r="F4087" s="34">
        <v>23.33</v>
      </c>
      <c r="G4087" s="34">
        <v>710.14</v>
      </c>
      <c r="H4087" s="34">
        <v>32.32</v>
      </c>
    </row>
    <row r="4088" spans="1:8" x14ac:dyDescent="0.35">
      <c r="A4088" s="8" t="s">
        <v>16</v>
      </c>
      <c r="B4088" s="33">
        <v>2022</v>
      </c>
      <c r="C4088" s="8" t="s">
        <v>9</v>
      </c>
      <c r="D4088" s="33">
        <v>4710.18</v>
      </c>
      <c r="E4088" s="34">
        <v>5007.17</v>
      </c>
      <c r="F4088" s="34">
        <v>121.85</v>
      </c>
      <c r="G4088" s="34">
        <v>315.22000000000003</v>
      </c>
      <c r="H4088" s="34">
        <v>32.35</v>
      </c>
    </row>
    <row r="4089" spans="1:8" x14ac:dyDescent="0.35">
      <c r="A4089" s="8" t="s">
        <v>35</v>
      </c>
      <c r="B4089" s="33">
        <v>2018</v>
      </c>
      <c r="C4089" s="8" t="s">
        <v>9</v>
      </c>
      <c r="D4089" s="33">
        <v>21411.4</v>
      </c>
      <c r="E4089" s="34">
        <v>21402.77</v>
      </c>
      <c r="F4089" s="34">
        <v>151.44</v>
      </c>
      <c r="G4089" s="34">
        <v>539.4</v>
      </c>
      <c r="H4089" s="34">
        <v>50.87</v>
      </c>
    </row>
    <row r="4090" spans="1:8" x14ac:dyDescent="0.35">
      <c r="A4090" s="8" t="s">
        <v>21</v>
      </c>
      <c r="B4090" s="33">
        <v>2019</v>
      </c>
      <c r="C4090" s="8" t="s">
        <v>11</v>
      </c>
      <c r="D4090" s="33">
        <v>14892.8</v>
      </c>
      <c r="E4090" s="34">
        <v>15282.22</v>
      </c>
      <c r="F4090" s="34">
        <v>80.87</v>
      </c>
      <c r="G4090" s="34">
        <v>1310.1099999999999</v>
      </c>
      <c r="H4090" s="34">
        <v>48.52</v>
      </c>
    </row>
    <row r="4091" spans="1:8" x14ac:dyDescent="0.35">
      <c r="A4091" s="8" t="s">
        <v>35</v>
      </c>
      <c r="B4091" s="33">
        <v>2020</v>
      </c>
      <c r="C4091" s="8" t="s">
        <v>25</v>
      </c>
      <c r="D4091" s="33">
        <v>39525.760000000002</v>
      </c>
      <c r="E4091" s="34">
        <v>40409.949999999997</v>
      </c>
      <c r="F4091" s="34">
        <v>47.56</v>
      </c>
      <c r="G4091" s="34">
        <v>1032.0899999999999</v>
      </c>
      <c r="H4091" s="34">
        <v>58.84</v>
      </c>
    </row>
    <row r="4092" spans="1:8" x14ac:dyDescent="0.35">
      <c r="A4092" s="8" t="s">
        <v>30</v>
      </c>
      <c r="B4092" s="33">
        <v>2019</v>
      </c>
      <c r="C4092" s="8" t="s">
        <v>25</v>
      </c>
      <c r="D4092" s="33">
        <v>42335.87</v>
      </c>
      <c r="E4092" s="34">
        <v>38012.230000000003</v>
      </c>
      <c r="F4092" s="34">
        <v>133.31</v>
      </c>
      <c r="G4092" s="34">
        <v>81.11</v>
      </c>
      <c r="H4092" s="34">
        <v>56.83</v>
      </c>
    </row>
    <row r="4093" spans="1:8" x14ac:dyDescent="0.35">
      <c r="A4093" s="8" t="s">
        <v>28</v>
      </c>
      <c r="B4093" s="33">
        <v>2021</v>
      </c>
      <c r="C4093" s="8" t="s">
        <v>19</v>
      </c>
      <c r="D4093" s="33">
        <v>41616.06</v>
      </c>
      <c r="E4093" s="34">
        <v>45467.27</v>
      </c>
      <c r="F4093" s="34">
        <v>198.75</v>
      </c>
      <c r="G4093" s="34">
        <v>971.5</v>
      </c>
      <c r="H4093" s="34">
        <v>69.959999999999994</v>
      </c>
    </row>
    <row r="4094" spans="1:8" x14ac:dyDescent="0.35">
      <c r="A4094" s="8" t="s">
        <v>12</v>
      </c>
      <c r="B4094" s="33">
        <v>2020</v>
      </c>
      <c r="C4094" s="8" t="s">
        <v>15</v>
      </c>
      <c r="D4094" s="33">
        <v>42992.46</v>
      </c>
      <c r="E4094" s="34">
        <v>47767.22</v>
      </c>
      <c r="F4094" s="34">
        <v>48.44</v>
      </c>
      <c r="G4094" s="34">
        <v>592.58000000000004</v>
      </c>
      <c r="H4094" s="34">
        <v>58.25</v>
      </c>
    </row>
    <row r="4095" spans="1:8" x14ac:dyDescent="0.35">
      <c r="A4095" s="8" t="s">
        <v>29</v>
      </c>
      <c r="B4095" s="33">
        <v>2021</v>
      </c>
      <c r="C4095" s="8" t="s">
        <v>25</v>
      </c>
      <c r="D4095" s="33">
        <v>2991.83</v>
      </c>
      <c r="E4095" s="34">
        <v>2960.43</v>
      </c>
      <c r="F4095" s="34">
        <v>53.02</v>
      </c>
      <c r="G4095" s="34">
        <v>146.91999999999999</v>
      </c>
      <c r="H4095" s="34">
        <v>60.27</v>
      </c>
    </row>
    <row r="4096" spans="1:8" x14ac:dyDescent="0.35">
      <c r="A4096" s="8" t="s">
        <v>23</v>
      </c>
      <c r="B4096" s="33">
        <v>2022</v>
      </c>
      <c r="C4096" s="8" t="s">
        <v>11</v>
      </c>
      <c r="D4096" s="33">
        <v>34343.360000000001</v>
      </c>
      <c r="E4096" s="34">
        <v>37433.1</v>
      </c>
      <c r="F4096" s="34">
        <v>137.02000000000001</v>
      </c>
      <c r="G4096" s="34">
        <v>467.65</v>
      </c>
      <c r="H4096" s="34">
        <v>32.24</v>
      </c>
    </row>
    <row r="4097" spans="1:8" x14ac:dyDescent="0.35">
      <c r="A4097" s="8" t="s">
        <v>29</v>
      </c>
      <c r="B4097" s="33">
        <v>2023</v>
      </c>
      <c r="C4097" s="8" t="s">
        <v>11</v>
      </c>
      <c r="D4097" s="33">
        <v>45324.58</v>
      </c>
      <c r="E4097" s="34">
        <v>48623.38</v>
      </c>
      <c r="F4097" s="34">
        <v>83.97</v>
      </c>
      <c r="G4097" s="34">
        <v>167.59</v>
      </c>
      <c r="H4097" s="34">
        <v>62.21</v>
      </c>
    </row>
    <row r="4098" spans="1:8" x14ac:dyDescent="0.35">
      <c r="A4098" s="8" t="s">
        <v>35</v>
      </c>
      <c r="B4098" s="33">
        <v>2023</v>
      </c>
      <c r="C4098" s="8" t="s">
        <v>11</v>
      </c>
      <c r="D4098" s="33">
        <v>26357.4</v>
      </c>
      <c r="E4098" s="34">
        <v>31374.01</v>
      </c>
      <c r="F4098" s="34">
        <v>110.76</v>
      </c>
      <c r="G4098" s="34">
        <v>189.93</v>
      </c>
      <c r="H4098" s="34">
        <v>35.75</v>
      </c>
    </row>
    <row r="4099" spans="1:8" x14ac:dyDescent="0.35">
      <c r="A4099" s="8" t="s">
        <v>12</v>
      </c>
      <c r="B4099" s="33">
        <v>2022</v>
      </c>
      <c r="C4099" s="8" t="s">
        <v>13</v>
      </c>
      <c r="D4099" s="33">
        <v>15916.02</v>
      </c>
      <c r="E4099" s="34">
        <v>14934.3</v>
      </c>
      <c r="F4099" s="34">
        <v>135.53</v>
      </c>
      <c r="G4099" s="34">
        <v>733.39</v>
      </c>
      <c r="H4099" s="34">
        <v>51.45</v>
      </c>
    </row>
    <row r="4100" spans="1:8" x14ac:dyDescent="0.35">
      <c r="A4100" s="8" t="s">
        <v>32</v>
      </c>
      <c r="B4100" s="33">
        <v>2018</v>
      </c>
      <c r="C4100" s="8" t="s">
        <v>19</v>
      </c>
      <c r="D4100" s="33">
        <v>31339.96</v>
      </c>
      <c r="E4100" s="34">
        <v>37294.58</v>
      </c>
      <c r="F4100" s="34">
        <v>181.56</v>
      </c>
      <c r="G4100" s="34">
        <v>604.77</v>
      </c>
      <c r="H4100" s="34">
        <v>57.43</v>
      </c>
    </row>
    <row r="4101" spans="1:8" x14ac:dyDescent="0.35">
      <c r="A4101" s="8" t="s">
        <v>21</v>
      </c>
      <c r="B4101" s="33">
        <v>2023</v>
      </c>
      <c r="C4101" s="8" t="s">
        <v>19</v>
      </c>
      <c r="D4101" s="33">
        <v>37116.04</v>
      </c>
      <c r="E4101" s="34">
        <v>32648.86</v>
      </c>
      <c r="F4101" s="34">
        <v>177.79</v>
      </c>
      <c r="G4101" s="34">
        <v>374.43</v>
      </c>
      <c r="H4101" s="34">
        <v>31.2</v>
      </c>
    </row>
    <row r="4102" spans="1:8" x14ac:dyDescent="0.35">
      <c r="A4102" s="8" t="s">
        <v>17</v>
      </c>
      <c r="B4102" s="33">
        <v>2018</v>
      </c>
      <c r="C4102" s="8" t="s">
        <v>9</v>
      </c>
      <c r="D4102" s="33">
        <v>36259.769999999997</v>
      </c>
      <c r="E4102" s="34">
        <v>37544.620000000003</v>
      </c>
      <c r="F4102" s="34">
        <v>55.69</v>
      </c>
      <c r="G4102" s="34">
        <v>1023.87</v>
      </c>
      <c r="H4102" s="34">
        <v>56.3</v>
      </c>
    </row>
    <row r="4103" spans="1:8" x14ac:dyDescent="0.35">
      <c r="A4103" s="8" t="s">
        <v>28</v>
      </c>
      <c r="B4103" s="33">
        <v>2022</v>
      </c>
      <c r="C4103" s="8" t="s">
        <v>20</v>
      </c>
      <c r="D4103" s="33">
        <v>14919.1</v>
      </c>
      <c r="E4103" s="34">
        <v>17084.2</v>
      </c>
      <c r="F4103" s="34">
        <v>132.51</v>
      </c>
      <c r="G4103" s="34">
        <v>803.19</v>
      </c>
      <c r="H4103" s="34">
        <v>36.11</v>
      </c>
    </row>
    <row r="4104" spans="1:8" x14ac:dyDescent="0.35">
      <c r="A4104" s="8" t="s">
        <v>33</v>
      </c>
      <c r="B4104" s="33">
        <v>2020</v>
      </c>
      <c r="C4104" s="8" t="s">
        <v>15</v>
      </c>
      <c r="D4104" s="33">
        <v>42030.89</v>
      </c>
      <c r="E4104" s="34">
        <v>45789.18</v>
      </c>
      <c r="F4104" s="34">
        <v>63.52</v>
      </c>
      <c r="G4104" s="34">
        <v>585.27</v>
      </c>
      <c r="H4104" s="34">
        <v>60.06</v>
      </c>
    </row>
    <row r="4105" spans="1:8" x14ac:dyDescent="0.35">
      <c r="A4105" s="8" t="s">
        <v>10</v>
      </c>
      <c r="B4105" s="33">
        <v>2020</v>
      </c>
      <c r="C4105" s="8" t="s">
        <v>20</v>
      </c>
      <c r="D4105" s="33">
        <v>30761.09</v>
      </c>
      <c r="E4105" s="34">
        <v>24828.6</v>
      </c>
      <c r="F4105" s="34">
        <v>79.05</v>
      </c>
      <c r="G4105" s="34">
        <v>576.35</v>
      </c>
      <c r="H4105" s="34">
        <v>60.97</v>
      </c>
    </row>
    <row r="4106" spans="1:8" x14ac:dyDescent="0.35">
      <c r="A4106" s="8" t="s">
        <v>35</v>
      </c>
      <c r="B4106" s="33">
        <v>2021</v>
      </c>
      <c r="C4106" s="8" t="s">
        <v>25</v>
      </c>
      <c r="D4106" s="33">
        <v>13002.52</v>
      </c>
      <c r="E4106" s="34">
        <v>15565.35</v>
      </c>
      <c r="F4106" s="34">
        <v>58.26</v>
      </c>
      <c r="G4106" s="34">
        <v>982.98</v>
      </c>
      <c r="H4106" s="34">
        <v>38.01</v>
      </c>
    </row>
    <row r="4107" spans="1:8" x14ac:dyDescent="0.35">
      <c r="A4107" s="8" t="s">
        <v>27</v>
      </c>
      <c r="B4107" s="33">
        <v>2019</v>
      </c>
      <c r="C4107" s="8" t="s">
        <v>11</v>
      </c>
      <c r="D4107" s="33">
        <v>15490.93</v>
      </c>
      <c r="E4107" s="34">
        <v>12642.13</v>
      </c>
      <c r="F4107" s="34">
        <v>159.05000000000001</v>
      </c>
      <c r="G4107" s="34">
        <v>375.62</v>
      </c>
      <c r="H4107" s="34">
        <v>66.650000000000006</v>
      </c>
    </row>
    <row r="4108" spans="1:8" x14ac:dyDescent="0.35">
      <c r="A4108" s="8" t="s">
        <v>21</v>
      </c>
      <c r="B4108" s="33">
        <v>2023</v>
      </c>
      <c r="C4108" s="8" t="s">
        <v>15</v>
      </c>
      <c r="D4108" s="33">
        <v>17821.64</v>
      </c>
      <c r="E4108" s="34">
        <v>16109.76</v>
      </c>
      <c r="F4108" s="34">
        <v>24.35</v>
      </c>
      <c r="G4108" s="34">
        <v>66.180000000000007</v>
      </c>
      <c r="H4108" s="34">
        <v>68.81</v>
      </c>
    </row>
    <row r="4109" spans="1:8" x14ac:dyDescent="0.35">
      <c r="A4109" s="8" t="s">
        <v>24</v>
      </c>
      <c r="B4109" s="33">
        <v>2018</v>
      </c>
      <c r="C4109" s="8" t="s">
        <v>13</v>
      </c>
      <c r="D4109" s="33">
        <v>883.58</v>
      </c>
      <c r="E4109" s="34">
        <v>732.83</v>
      </c>
      <c r="F4109" s="34">
        <v>125.68</v>
      </c>
      <c r="G4109" s="34">
        <v>376.86</v>
      </c>
      <c r="H4109" s="34">
        <v>47.51</v>
      </c>
    </row>
    <row r="4110" spans="1:8" x14ac:dyDescent="0.35">
      <c r="A4110" s="8" t="s">
        <v>28</v>
      </c>
      <c r="B4110" s="33">
        <v>2022</v>
      </c>
      <c r="C4110" s="8" t="s">
        <v>20</v>
      </c>
      <c r="D4110" s="33">
        <v>28088.1</v>
      </c>
      <c r="E4110" s="34">
        <v>24215.09</v>
      </c>
      <c r="F4110" s="34">
        <v>76.319999999999993</v>
      </c>
      <c r="G4110" s="34">
        <v>729.94</v>
      </c>
      <c r="H4110" s="34">
        <v>54.91</v>
      </c>
    </row>
    <row r="4111" spans="1:8" x14ac:dyDescent="0.35">
      <c r="A4111" s="8" t="s">
        <v>12</v>
      </c>
      <c r="B4111" s="33">
        <v>2024</v>
      </c>
      <c r="C4111" s="8" t="s">
        <v>22</v>
      </c>
      <c r="D4111" s="33">
        <v>24366.95</v>
      </c>
      <c r="E4111" s="34">
        <v>23847.84</v>
      </c>
      <c r="F4111" s="34">
        <v>29.73</v>
      </c>
      <c r="G4111" s="34">
        <v>1298.6300000000001</v>
      </c>
      <c r="H4111" s="34">
        <v>42.29</v>
      </c>
    </row>
    <row r="4112" spans="1:8" x14ac:dyDescent="0.35">
      <c r="A4112" s="8" t="s">
        <v>34</v>
      </c>
      <c r="B4112" s="33">
        <v>2022</v>
      </c>
      <c r="C4112" s="8" t="s">
        <v>11</v>
      </c>
      <c r="D4112" s="33">
        <v>48638.45</v>
      </c>
      <c r="E4112" s="34">
        <v>41147.199999999997</v>
      </c>
      <c r="F4112" s="34">
        <v>165.93</v>
      </c>
      <c r="G4112" s="34">
        <v>112.72</v>
      </c>
      <c r="H4112" s="34">
        <v>33.42</v>
      </c>
    </row>
    <row r="4113" spans="1:8" x14ac:dyDescent="0.35">
      <c r="A4113" s="8" t="s">
        <v>30</v>
      </c>
      <c r="B4113" s="33">
        <v>2024</v>
      </c>
      <c r="C4113" s="8" t="s">
        <v>13</v>
      </c>
      <c r="D4113" s="33">
        <v>25626.17</v>
      </c>
      <c r="E4113" s="34">
        <v>20892.25</v>
      </c>
      <c r="F4113" s="34">
        <v>168.75</v>
      </c>
      <c r="G4113" s="34">
        <v>850.52</v>
      </c>
      <c r="H4113" s="34">
        <v>43.5</v>
      </c>
    </row>
    <row r="4114" spans="1:8" x14ac:dyDescent="0.35">
      <c r="A4114" s="8" t="s">
        <v>21</v>
      </c>
      <c r="B4114" s="33">
        <v>2021</v>
      </c>
      <c r="C4114" s="8" t="s">
        <v>25</v>
      </c>
      <c r="D4114" s="33">
        <v>31434.87</v>
      </c>
      <c r="E4114" s="34">
        <v>37218.26</v>
      </c>
      <c r="F4114" s="34">
        <v>83.98</v>
      </c>
      <c r="G4114" s="34">
        <v>883.02</v>
      </c>
      <c r="H4114" s="34">
        <v>50.73</v>
      </c>
    </row>
    <row r="4115" spans="1:8" x14ac:dyDescent="0.35">
      <c r="A4115" s="8" t="s">
        <v>23</v>
      </c>
      <c r="B4115" s="33">
        <v>2018</v>
      </c>
      <c r="C4115" s="8" t="s">
        <v>11</v>
      </c>
      <c r="D4115" s="33">
        <v>3875.26</v>
      </c>
      <c r="E4115" s="34">
        <v>4171.74</v>
      </c>
      <c r="F4115" s="34">
        <v>111.03</v>
      </c>
      <c r="G4115" s="34">
        <v>984.53</v>
      </c>
      <c r="H4115" s="34">
        <v>63.24</v>
      </c>
    </row>
    <row r="4116" spans="1:8" x14ac:dyDescent="0.35">
      <c r="A4116" s="8" t="s">
        <v>29</v>
      </c>
      <c r="B4116" s="33">
        <v>2019</v>
      </c>
      <c r="C4116" s="8" t="s">
        <v>25</v>
      </c>
      <c r="D4116" s="33">
        <v>17731.47</v>
      </c>
      <c r="E4116" s="34">
        <v>19809.54</v>
      </c>
      <c r="F4116" s="34">
        <v>102.18</v>
      </c>
      <c r="G4116" s="34">
        <v>1019.24</v>
      </c>
      <c r="H4116" s="34">
        <v>41.73</v>
      </c>
    </row>
    <row r="4117" spans="1:8" x14ac:dyDescent="0.35">
      <c r="A4117" s="8" t="s">
        <v>23</v>
      </c>
      <c r="B4117" s="33">
        <v>2023</v>
      </c>
      <c r="C4117" s="8" t="s">
        <v>20</v>
      </c>
      <c r="D4117" s="33">
        <v>2267.0500000000002</v>
      </c>
      <c r="E4117" s="34">
        <v>2347.17</v>
      </c>
      <c r="F4117" s="34">
        <v>146.55000000000001</v>
      </c>
      <c r="G4117" s="34">
        <v>129.91</v>
      </c>
      <c r="H4117" s="34">
        <v>35.9</v>
      </c>
    </row>
    <row r="4118" spans="1:8" x14ac:dyDescent="0.35">
      <c r="A4118" s="8" t="s">
        <v>32</v>
      </c>
      <c r="B4118" s="33">
        <v>2022</v>
      </c>
      <c r="C4118" s="8" t="s">
        <v>15</v>
      </c>
      <c r="D4118" s="33">
        <v>27384.23</v>
      </c>
      <c r="E4118" s="34">
        <v>27460.01</v>
      </c>
      <c r="F4118" s="34">
        <v>166.87</v>
      </c>
      <c r="G4118" s="34">
        <v>1125.17</v>
      </c>
      <c r="H4118" s="34">
        <v>32.880000000000003</v>
      </c>
    </row>
    <row r="4119" spans="1:8" x14ac:dyDescent="0.35">
      <c r="A4119" s="8" t="s">
        <v>14</v>
      </c>
      <c r="B4119" s="33">
        <v>2022</v>
      </c>
      <c r="C4119" s="8" t="s">
        <v>22</v>
      </c>
      <c r="D4119" s="33">
        <v>37658.839999999997</v>
      </c>
      <c r="E4119" s="34">
        <v>44908.91</v>
      </c>
      <c r="F4119" s="34">
        <v>161.69999999999999</v>
      </c>
      <c r="G4119" s="34">
        <v>1057.6099999999999</v>
      </c>
      <c r="H4119" s="34">
        <v>61.06</v>
      </c>
    </row>
    <row r="4120" spans="1:8" x14ac:dyDescent="0.35">
      <c r="A4120" s="8" t="s">
        <v>33</v>
      </c>
      <c r="B4120" s="33">
        <v>2018</v>
      </c>
      <c r="C4120" s="8" t="s">
        <v>22</v>
      </c>
      <c r="D4120" s="33">
        <v>23944.71</v>
      </c>
      <c r="E4120" s="34">
        <v>20221.28</v>
      </c>
      <c r="F4120" s="34">
        <v>92.54</v>
      </c>
      <c r="G4120" s="34">
        <v>1107.6400000000001</v>
      </c>
      <c r="H4120" s="34">
        <v>59.08</v>
      </c>
    </row>
    <row r="4121" spans="1:8" x14ac:dyDescent="0.35">
      <c r="A4121" s="8" t="s">
        <v>18</v>
      </c>
      <c r="B4121" s="33">
        <v>2023</v>
      </c>
      <c r="C4121" s="8" t="s">
        <v>9</v>
      </c>
      <c r="D4121" s="33">
        <v>14270.47</v>
      </c>
      <c r="E4121" s="34">
        <v>16875.48</v>
      </c>
      <c r="F4121" s="34">
        <v>131.80000000000001</v>
      </c>
      <c r="G4121" s="34">
        <v>672.26</v>
      </c>
      <c r="H4121" s="34">
        <v>45.11</v>
      </c>
    </row>
    <row r="4122" spans="1:8" x14ac:dyDescent="0.35">
      <c r="A4122" s="8" t="s">
        <v>33</v>
      </c>
      <c r="B4122" s="33">
        <v>2024</v>
      </c>
      <c r="C4122" s="8" t="s">
        <v>25</v>
      </c>
      <c r="D4122" s="33">
        <v>10750.06</v>
      </c>
      <c r="E4122" s="34">
        <v>11143.47</v>
      </c>
      <c r="F4122" s="34">
        <v>194.86</v>
      </c>
      <c r="G4122" s="34">
        <v>539.34</v>
      </c>
      <c r="H4122" s="34">
        <v>42.15</v>
      </c>
    </row>
    <row r="4123" spans="1:8" x14ac:dyDescent="0.35">
      <c r="A4123" s="8" t="s">
        <v>28</v>
      </c>
      <c r="B4123" s="33">
        <v>2021</v>
      </c>
      <c r="C4123" s="8" t="s">
        <v>20</v>
      </c>
      <c r="D4123" s="33">
        <v>25760.32</v>
      </c>
      <c r="E4123" s="34">
        <v>24901.13</v>
      </c>
      <c r="F4123" s="34">
        <v>65.31</v>
      </c>
      <c r="G4123" s="34">
        <v>431.85</v>
      </c>
      <c r="H4123" s="34">
        <v>34.51</v>
      </c>
    </row>
    <row r="4124" spans="1:8" x14ac:dyDescent="0.35">
      <c r="A4124" s="8" t="s">
        <v>14</v>
      </c>
      <c r="B4124" s="33">
        <v>2023</v>
      </c>
      <c r="C4124" s="8" t="s">
        <v>19</v>
      </c>
      <c r="D4124" s="33">
        <v>31881.43</v>
      </c>
      <c r="E4124" s="34">
        <v>36280.050000000003</v>
      </c>
      <c r="F4124" s="34">
        <v>188.46</v>
      </c>
      <c r="G4124" s="34">
        <v>587.85</v>
      </c>
      <c r="H4124" s="34">
        <v>60.03</v>
      </c>
    </row>
    <row r="4125" spans="1:8" x14ac:dyDescent="0.35">
      <c r="A4125" s="8" t="s">
        <v>33</v>
      </c>
      <c r="B4125" s="33">
        <v>2018</v>
      </c>
      <c r="C4125" s="8" t="s">
        <v>11</v>
      </c>
      <c r="D4125" s="33">
        <v>24351.4</v>
      </c>
      <c r="E4125" s="34">
        <v>26008.75</v>
      </c>
      <c r="F4125" s="34">
        <v>74.06</v>
      </c>
      <c r="G4125" s="34">
        <v>350</v>
      </c>
      <c r="H4125" s="34">
        <v>69.489999999999995</v>
      </c>
    </row>
    <row r="4126" spans="1:8" x14ac:dyDescent="0.35">
      <c r="A4126" s="8" t="s">
        <v>29</v>
      </c>
      <c r="B4126" s="33">
        <v>2023</v>
      </c>
      <c r="C4126" s="8" t="s">
        <v>22</v>
      </c>
      <c r="D4126" s="33">
        <v>24170.61</v>
      </c>
      <c r="E4126" s="34">
        <v>24194.62</v>
      </c>
      <c r="F4126" s="34">
        <v>35.97</v>
      </c>
      <c r="G4126" s="34">
        <v>487.76</v>
      </c>
      <c r="H4126" s="34">
        <v>53.64</v>
      </c>
    </row>
    <row r="4127" spans="1:8" x14ac:dyDescent="0.35">
      <c r="A4127" s="8" t="s">
        <v>16</v>
      </c>
      <c r="B4127" s="33">
        <v>2019</v>
      </c>
      <c r="C4127" s="8" t="s">
        <v>19</v>
      </c>
      <c r="D4127" s="33">
        <v>20186.78</v>
      </c>
      <c r="E4127" s="34">
        <v>23092.05</v>
      </c>
      <c r="F4127" s="34">
        <v>74.13</v>
      </c>
      <c r="G4127" s="34">
        <v>457.32</v>
      </c>
      <c r="H4127" s="34">
        <v>57.42</v>
      </c>
    </row>
    <row r="4128" spans="1:8" x14ac:dyDescent="0.35">
      <c r="A4128" s="8" t="s">
        <v>29</v>
      </c>
      <c r="B4128" s="33">
        <v>2020</v>
      </c>
      <c r="C4128" s="8" t="s">
        <v>9</v>
      </c>
      <c r="D4128" s="33">
        <v>33030.51</v>
      </c>
      <c r="E4128" s="34">
        <v>30017</v>
      </c>
      <c r="F4128" s="34">
        <v>169.29</v>
      </c>
      <c r="G4128" s="34">
        <v>1212.1300000000001</v>
      </c>
      <c r="H4128" s="34">
        <v>68.41</v>
      </c>
    </row>
    <row r="4129" spans="1:8" x14ac:dyDescent="0.35">
      <c r="A4129" s="8" t="s">
        <v>14</v>
      </c>
      <c r="B4129" s="33">
        <v>2024</v>
      </c>
      <c r="C4129" s="8" t="s">
        <v>20</v>
      </c>
      <c r="D4129" s="33">
        <v>46890.11</v>
      </c>
      <c r="E4129" s="34">
        <v>50991.35</v>
      </c>
      <c r="F4129" s="34">
        <v>101.17</v>
      </c>
      <c r="G4129" s="34">
        <v>970.27</v>
      </c>
      <c r="H4129" s="34">
        <v>69.48</v>
      </c>
    </row>
    <row r="4130" spans="1:8" x14ac:dyDescent="0.35">
      <c r="A4130" s="8" t="s">
        <v>12</v>
      </c>
      <c r="B4130" s="33">
        <v>2022</v>
      </c>
      <c r="C4130" s="8" t="s">
        <v>19</v>
      </c>
      <c r="D4130" s="33">
        <v>41004.31</v>
      </c>
      <c r="E4130" s="34">
        <v>46604.29</v>
      </c>
      <c r="F4130" s="34">
        <v>25.18</v>
      </c>
      <c r="G4130" s="34">
        <v>647.16999999999996</v>
      </c>
      <c r="H4130" s="34">
        <v>54.86</v>
      </c>
    </row>
    <row r="4131" spans="1:8" x14ac:dyDescent="0.35">
      <c r="A4131" s="8" t="s">
        <v>30</v>
      </c>
      <c r="B4131" s="33">
        <v>2021</v>
      </c>
      <c r="C4131" s="8" t="s">
        <v>11</v>
      </c>
      <c r="D4131" s="33">
        <v>30750.799999999999</v>
      </c>
      <c r="E4131" s="34">
        <v>33432.300000000003</v>
      </c>
      <c r="F4131" s="34">
        <v>137.34</v>
      </c>
      <c r="G4131" s="34">
        <v>230.4</v>
      </c>
      <c r="H4131" s="34">
        <v>34.81</v>
      </c>
    </row>
    <row r="4132" spans="1:8" x14ac:dyDescent="0.35">
      <c r="A4132" s="8" t="s">
        <v>17</v>
      </c>
      <c r="B4132" s="33">
        <v>2021</v>
      </c>
      <c r="C4132" s="8" t="s">
        <v>22</v>
      </c>
      <c r="D4132" s="33">
        <v>30637.42</v>
      </c>
      <c r="E4132" s="34">
        <v>25279.55</v>
      </c>
      <c r="F4132" s="34">
        <v>174.6</v>
      </c>
      <c r="G4132" s="34">
        <v>1027.22</v>
      </c>
      <c r="H4132" s="34">
        <v>66.37</v>
      </c>
    </row>
    <row r="4133" spans="1:8" x14ac:dyDescent="0.35">
      <c r="A4133" s="8" t="s">
        <v>30</v>
      </c>
      <c r="B4133" s="33">
        <v>2022</v>
      </c>
      <c r="C4133" s="8" t="s">
        <v>20</v>
      </c>
      <c r="D4133" s="33">
        <v>34149.18</v>
      </c>
      <c r="E4133" s="34">
        <v>38842.47</v>
      </c>
      <c r="F4133" s="34">
        <v>101.9</v>
      </c>
      <c r="G4133" s="34">
        <v>942.49</v>
      </c>
      <c r="H4133" s="34">
        <v>35.92</v>
      </c>
    </row>
    <row r="4134" spans="1:8" x14ac:dyDescent="0.35">
      <c r="A4134" s="8" t="s">
        <v>10</v>
      </c>
      <c r="B4134" s="33">
        <v>2022</v>
      </c>
      <c r="C4134" s="8" t="s">
        <v>19</v>
      </c>
      <c r="D4134" s="33">
        <v>46815.5</v>
      </c>
      <c r="E4134" s="34">
        <v>42424.43</v>
      </c>
      <c r="F4134" s="34">
        <v>118.25</v>
      </c>
      <c r="G4134" s="34">
        <v>1051.3399999999999</v>
      </c>
      <c r="H4134" s="34">
        <v>31.52</v>
      </c>
    </row>
    <row r="4135" spans="1:8" x14ac:dyDescent="0.35">
      <c r="A4135" s="8" t="s">
        <v>17</v>
      </c>
      <c r="B4135" s="33">
        <v>2021</v>
      </c>
      <c r="C4135" s="8" t="s">
        <v>11</v>
      </c>
      <c r="D4135" s="33">
        <v>12513.65</v>
      </c>
      <c r="E4135" s="34">
        <v>10732.01</v>
      </c>
      <c r="F4135" s="34">
        <v>89.82</v>
      </c>
      <c r="G4135" s="34">
        <v>1376.59</v>
      </c>
      <c r="H4135" s="34">
        <v>30.84</v>
      </c>
    </row>
    <row r="4136" spans="1:8" x14ac:dyDescent="0.35">
      <c r="A4136" s="8" t="s">
        <v>8</v>
      </c>
      <c r="B4136" s="33">
        <v>2023</v>
      </c>
      <c r="C4136" s="8" t="s">
        <v>20</v>
      </c>
      <c r="D4136" s="33">
        <v>41819.440000000002</v>
      </c>
      <c r="E4136" s="34">
        <v>36925.57</v>
      </c>
      <c r="F4136" s="34">
        <v>196.26</v>
      </c>
      <c r="G4136" s="34">
        <v>813.71</v>
      </c>
      <c r="H4136" s="34">
        <v>67.98</v>
      </c>
    </row>
    <row r="4137" spans="1:8" x14ac:dyDescent="0.35">
      <c r="A4137" s="8" t="s">
        <v>33</v>
      </c>
      <c r="B4137" s="33">
        <v>2023</v>
      </c>
      <c r="C4137" s="8" t="s">
        <v>11</v>
      </c>
      <c r="D4137" s="33">
        <v>49107.7</v>
      </c>
      <c r="E4137" s="34">
        <v>50025.56</v>
      </c>
      <c r="F4137" s="34">
        <v>115.42</v>
      </c>
      <c r="G4137" s="34">
        <v>233.71</v>
      </c>
      <c r="H4137" s="34">
        <v>57.95</v>
      </c>
    </row>
    <row r="4138" spans="1:8" x14ac:dyDescent="0.35">
      <c r="A4138" s="8" t="s">
        <v>35</v>
      </c>
      <c r="B4138" s="33">
        <v>2023</v>
      </c>
      <c r="C4138" s="8" t="s">
        <v>20</v>
      </c>
      <c r="D4138" s="33">
        <v>42525.41</v>
      </c>
      <c r="E4138" s="34">
        <v>43267.76</v>
      </c>
      <c r="F4138" s="34">
        <v>95.59</v>
      </c>
      <c r="G4138" s="34">
        <v>1200.8599999999999</v>
      </c>
      <c r="H4138" s="34">
        <v>34.979999999999997</v>
      </c>
    </row>
    <row r="4139" spans="1:8" x14ac:dyDescent="0.35">
      <c r="A4139" s="8" t="s">
        <v>16</v>
      </c>
      <c r="B4139" s="33">
        <v>2023</v>
      </c>
      <c r="C4139" s="8" t="s">
        <v>25</v>
      </c>
      <c r="D4139" s="33">
        <v>11040.53</v>
      </c>
      <c r="E4139" s="34">
        <v>11278.52</v>
      </c>
      <c r="F4139" s="34">
        <v>83.92</v>
      </c>
      <c r="G4139" s="34">
        <v>172.33</v>
      </c>
      <c r="H4139" s="34">
        <v>64.77</v>
      </c>
    </row>
    <row r="4140" spans="1:8" x14ac:dyDescent="0.35">
      <c r="A4140" s="8" t="s">
        <v>29</v>
      </c>
      <c r="B4140" s="33">
        <v>2021</v>
      </c>
      <c r="C4140" s="8" t="s">
        <v>20</v>
      </c>
      <c r="D4140" s="33">
        <v>44081.72</v>
      </c>
      <c r="E4140" s="34">
        <v>44429.64</v>
      </c>
      <c r="F4140" s="34">
        <v>107.15</v>
      </c>
      <c r="G4140" s="34">
        <v>349.13</v>
      </c>
      <c r="H4140" s="34">
        <v>64.64</v>
      </c>
    </row>
    <row r="4141" spans="1:8" x14ac:dyDescent="0.35">
      <c r="A4141" s="8" t="s">
        <v>30</v>
      </c>
      <c r="B4141" s="33">
        <v>2023</v>
      </c>
      <c r="C4141" s="8" t="s">
        <v>11</v>
      </c>
      <c r="D4141" s="33">
        <v>35076.449999999997</v>
      </c>
      <c r="E4141" s="34">
        <v>35115.4</v>
      </c>
      <c r="F4141" s="34">
        <v>56.36</v>
      </c>
      <c r="G4141" s="34">
        <v>377.48</v>
      </c>
      <c r="H4141" s="34">
        <v>31.52</v>
      </c>
    </row>
    <row r="4142" spans="1:8" x14ac:dyDescent="0.35">
      <c r="A4142" s="8" t="s">
        <v>28</v>
      </c>
      <c r="B4142" s="33">
        <v>2022</v>
      </c>
      <c r="C4142" s="8" t="s">
        <v>11</v>
      </c>
      <c r="D4142" s="33">
        <v>20946.36</v>
      </c>
      <c r="E4142" s="34">
        <v>17515.05</v>
      </c>
      <c r="F4142" s="34">
        <v>161.72999999999999</v>
      </c>
      <c r="G4142" s="34">
        <v>517.33000000000004</v>
      </c>
      <c r="H4142" s="34">
        <v>62.44</v>
      </c>
    </row>
    <row r="4143" spans="1:8" x14ac:dyDescent="0.35">
      <c r="A4143" s="8" t="s">
        <v>35</v>
      </c>
      <c r="B4143" s="33">
        <v>2024</v>
      </c>
      <c r="C4143" s="8" t="s">
        <v>13</v>
      </c>
      <c r="D4143" s="33">
        <v>41633.949999999997</v>
      </c>
      <c r="E4143" s="34">
        <v>38231.15</v>
      </c>
      <c r="F4143" s="34">
        <v>168.63</v>
      </c>
      <c r="G4143" s="34">
        <v>563.08000000000004</v>
      </c>
      <c r="H4143" s="34">
        <v>65.239999999999995</v>
      </c>
    </row>
    <row r="4144" spans="1:8" x14ac:dyDescent="0.35">
      <c r="A4144" s="8" t="s">
        <v>34</v>
      </c>
      <c r="B4144" s="33">
        <v>2021</v>
      </c>
      <c r="C4144" s="8" t="s">
        <v>15</v>
      </c>
      <c r="D4144" s="33">
        <v>42467.040000000001</v>
      </c>
      <c r="E4144" s="34">
        <v>34601.29</v>
      </c>
      <c r="F4144" s="34">
        <v>38.39</v>
      </c>
      <c r="G4144" s="34">
        <v>1389.49</v>
      </c>
      <c r="H4144" s="34">
        <v>37.71</v>
      </c>
    </row>
    <row r="4145" spans="1:8" x14ac:dyDescent="0.35">
      <c r="A4145" s="8" t="s">
        <v>27</v>
      </c>
      <c r="B4145" s="33">
        <v>2019</v>
      </c>
      <c r="C4145" s="8" t="s">
        <v>15</v>
      </c>
      <c r="D4145" s="33">
        <v>30419.87</v>
      </c>
      <c r="E4145" s="34">
        <v>36046.03</v>
      </c>
      <c r="F4145" s="34">
        <v>27.9</v>
      </c>
      <c r="G4145" s="34">
        <v>1363.88</v>
      </c>
      <c r="H4145" s="34">
        <v>46.26</v>
      </c>
    </row>
    <row r="4146" spans="1:8" x14ac:dyDescent="0.35">
      <c r="A4146" s="8" t="s">
        <v>27</v>
      </c>
      <c r="B4146" s="33">
        <v>2020</v>
      </c>
      <c r="C4146" s="8" t="s">
        <v>25</v>
      </c>
      <c r="D4146" s="33">
        <v>28809.15</v>
      </c>
      <c r="E4146" s="34">
        <v>23817.33</v>
      </c>
      <c r="F4146" s="34">
        <v>114.87</v>
      </c>
      <c r="G4146" s="34">
        <v>189.05</v>
      </c>
      <c r="H4146" s="34">
        <v>59.88</v>
      </c>
    </row>
    <row r="4147" spans="1:8" x14ac:dyDescent="0.35">
      <c r="A4147" s="8" t="s">
        <v>28</v>
      </c>
      <c r="B4147" s="33">
        <v>2019</v>
      </c>
      <c r="C4147" s="8" t="s">
        <v>25</v>
      </c>
      <c r="D4147" s="33">
        <v>20245.330000000002</v>
      </c>
      <c r="E4147" s="34">
        <v>22805.62</v>
      </c>
      <c r="F4147" s="34">
        <v>167.95</v>
      </c>
      <c r="G4147" s="34">
        <v>635.17999999999995</v>
      </c>
      <c r="H4147" s="34">
        <v>33.06</v>
      </c>
    </row>
    <row r="4148" spans="1:8" x14ac:dyDescent="0.35">
      <c r="A4148" s="8" t="s">
        <v>8</v>
      </c>
      <c r="B4148" s="33">
        <v>2023</v>
      </c>
      <c r="C4148" s="8" t="s">
        <v>19</v>
      </c>
      <c r="D4148" s="33">
        <v>22703.51</v>
      </c>
      <c r="E4148" s="34">
        <v>24955.67</v>
      </c>
      <c r="F4148" s="34">
        <v>66.84</v>
      </c>
      <c r="G4148" s="34">
        <v>1357.71</v>
      </c>
      <c r="H4148" s="34">
        <v>49.76</v>
      </c>
    </row>
    <row r="4149" spans="1:8" x14ac:dyDescent="0.35">
      <c r="A4149" s="8" t="s">
        <v>28</v>
      </c>
      <c r="B4149" s="33">
        <v>2023</v>
      </c>
      <c r="C4149" s="8" t="s">
        <v>13</v>
      </c>
      <c r="D4149" s="33">
        <v>13326.03</v>
      </c>
      <c r="E4149" s="34">
        <v>11474.94</v>
      </c>
      <c r="F4149" s="34">
        <v>139.32</v>
      </c>
      <c r="G4149" s="34">
        <v>1018.74</v>
      </c>
      <c r="H4149" s="34">
        <v>43.19</v>
      </c>
    </row>
    <row r="4150" spans="1:8" x14ac:dyDescent="0.35">
      <c r="A4150" s="8" t="s">
        <v>18</v>
      </c>
      <c r="B4150" s="33">
        <v>2019</v>
      </c>
      <c r="C4150" s="8" t="s">
        <v>15</v>
      </c>
      <c r="D4150" s="33">
        <v>45581.29</v>
      </c>
      <c r="E4150" s="34">
        <v>37684.559999999998</v>
      </c>
      <c r="F4150" s="34">
        <v>29.71</v>
      </c>
      <c r="G4150" s="34">
        <v>394.29</v>
      </c>
      <c r="H4150" s="34">
        <v>61.63</v>
      </c>
    </row>
    <row r="4151" spans="1:8" x14ac:dyDescent="0.35">
      <c r="A4151" s="8" t="s">
        <v>29</v>
      </c>
      <c r="B4151" s="33">
        <v>2023</v>
      </c>
      <c r="C4151" s="8" t="s">
        <v>19</v>
      </c>
      <c r="D4151" s="33">
        <v>19686</v>
      </c>
      <c r="E4151" s="34">
        <v>21084.15</v>
      </c>
      <c r="F4151" s="34">
        <v>36.770000000000003</v>
      </c>
      <c r="G4151" s="34">
        <v>1092.68</v>
      </c>
      <c r="H4151" s="34">
        <v>35.82</v>
      </c>
    </row>
    <row r="4152" spans="1:8" x14ac:dyDescent="0.35">
      <c r="A4152" s="8" t="s">
        <v>33</v>
      </c>
      <c r="B4152" s="33">
        <v>2021</v>
      </c>
      <c r="C4152" s="8" t="s">
        <v>9</v>
      </c>
      <c r="D4152" s="33">
        <v>41191.760000000002</v>
      </c>
      <c r="E4152" s="34">
        <v>47097.13</v>
      </c>
      <c r="F4152" s="34">
        <v>40.08</v>
      </c>
      <c r="G4152" s="34">
        <v>550.15</v>
      </c>
      <c r="H4152" s="34">
        <v>67.44</v>
      </c>
    </row>
    <row r="4153" spans="1:8" x14ac:dyDescent="0.35">
      <c r="A4153" s="8" t="s">
        <v>30</v>
      </c>
      <c r="B4153" s="33">
        <v>2021</v>
      </c>
      <c r="C4153" s="8" t="s">
        <v>13</v>
      </c>
      <c r="D4153" s="33">
        <v>1532.37</v>
      </c>
      <c r="E4153" s="34">
        <v>1367.1</v>
      </c>
      <c r="F4153" s="34">
        <v>57.91</v>
      </c>
      <c r="G4153" s="34">
        <v>1060.6600000000001</v>
      </c>
      <c r="H4153" s="34">
        <v>67.3</v>
      </c>
    </row>
    <row r="4154" spans="1:8" x14ac:dyDescent="0.35">
      <c r="A4154" s="8" t="s">
        <v>18</v>
      </c>
      <c r="B4154" s="33">
        <v>2022</v>
      </c>
      <c r="C4154" s="8" t="s">
        <v>13</v>
      </c>
      <c r="D4154" s="33">
        <v>31688.19</v>
      </c>
      <c r="E4154" s="34">
        <v>25866.5</v>
      </c>
      <c r="F4154" s="34">
        <v>26.21</v>
      </c>
      <c r="G4154" s="34">
        <v>266.91000000000003</v>
      </c>
      <c r="H4154" s="34">
        <v>64.94</v>
      </c>
    </row>
    <row r="4155" spans="1:8" x14ac:dyDescent="0.35">
      <c r="A4155" s="8" t="s">
        <v>18</v>
      </c>
      <c r="B4155" s="33">
        <v>2024</v>
      </c>
      <c r="C4155" s="8" t="s">
        <v>25</v>
      </c>
      <c r="D4155" s="33">
        <v>32539.06</v>
      </c>
      <c r="E4155" s="34">
        <v>36744</v>
      </c>
      <c r="F4155" s="34">
        <v>159.49</v>
      </c>
      <c r="G4155" s="34">
        <v>52.6</v>
      </c>
      <c r="H4155" s="34">
        <v>33.799999999999997</v>
      </c>
    </row>
    <row r="4156" spans="1:8" x14ac:dyDescent="0.35">
      <c r="A4156" s="8" t="s">
        <v>21</v>
      </c>
      <c r="B4156" s="33">
        <v>2022</v>
      </c>
      <c r="C4156" s="8" t="s">
        <v>11</v>
      </c>
      <c r="D4156" s="33">
        <v>20894.32</v>
      </c>
      <c r="E4156" s="34">
        <v>20180.47</v>
      </c>
      <c r="F4156" s="34">
        <v>109.99</v>
      </c>
      <c r="G4156" s="34">
        <v>624.72</v>
      </c>
      <c r="H4156" s="34">
        <v>39.49</v>
      </c>
    </row>
    <row r="4157" spans="1:8" x14ac:dyDescent="0.35">
      <c r="A4157" s="8" t="s">
        <v>8</v>
      </c>
      <c r="B4157" s="33">
        <v>2023</v>
      </c>
      <c r="C4157" s="8" t="s">
        <v>22</v>
      </c>
      <c r="D4157" s="33">
        <v>18746.740000000002</v>
      </c>
      <c r="E4157" s="34">
        <v>17600.48</v>
      </c>
      <c r="F4157" s="34">
        <v>66.86</v>
      </c>
      <c r="G4157" s="34">
        <v>832.71</v>
      </c>
      <c r="H4157" s="34">
        <v>57.07</v>
      </c>
    </row>
    <row r="4158" spans="1:8" x14ac:dyDescent="0.35">
      <c r="A4158" s="8" t="s">
        <v>30</v>
      </c>
      <c r="B4158" s="33">
        <v>2023</v>
      </c>
      <c r="C4158" s="8" t="s">
        <v>20</v>
      </c>
      <c r="D4158" s="33">
        <v>44680.27</v>
      </c>
      <c r="E4158" s="34">
        <v>53062.49</v>
      </c>
      <c r="F4158" s="34">
        <v>140.02000000000001</v>
      </c>
      <c r="G4158" s="34">
        <v>904.94</v>
      </c>
      <c r="H4158" s="34">
        <v>61.57</v>
      </c>
    </row>
    <row r="4159" spans="1:8" x14ac:dyDescent="0.35">
      <c r="A4159" s="8" t="s">
        <v>17</v>
      </c>
      <c r="B4159" s="33">
        <v>2020</v>
      </c>
      <c r="C4159" s="8" t="s">
        <v>20</v>
      </c>
      <c r="D4159" s="33">
        <v>4100.72</v>
      </c>
      <c r="E4159" s="34">
        <v>3967.38</v>
      </c>
      <c r="F4159" s="34">
        <v>161.82</v>
      </c>
      <c r="G4159" s="34">
        <v>735.45</v>
      </c>
      <c r="H4159" s="34">
        <v>50.56</v>
      </c>
    </row>
    <row r="4160" spans="1:8" x14ac:dyDescent="0.35">
      <c r="A4160" s="8" t="s">
        <v>34</v>
      </c>
      <c r="B4160" s="33">
        <v>2020</v>
      </c>
      <c r="C4160" s="8" t="s">
        <v>19</v>
      </c>
      <c r="D4160" s="33">
        <v>10163.57</v>
      </c>
      <c r="E4160" s="34">
        <v>8929.2800000000007</v>
      </c>
      <c r="F4160" s="34">
        <v>44.65</v>
      </c>
      <c r="G4160" s="34">
        <v>667.06</v>
      </c>
      <c r="H4160" s="34">
        <v>58.97</v>
      </c>
    </row>
    <row r="4161" spans="1:8" x14ac:dyDescent="0.35">
      <c r="A4161" s="8" t="s">
        <v>18</v>
      </c>
      <c r="B4161" s="33">
        <v>2020</v>
      </c>
      <c r="C4161" s="8" t="s">
        <v>9</v>
      </c>
      <c r="D4161" s="33">
        <v>3193.99</v>
      </c>
      <c r="E4161" s="34">
        <v>3543.2</v>
      </c>
      <c r="F4161" s="34">
        <v>146.15</v>
      </c>
      <c r="G4161" s="34">
        <v>1089.03</v>
      </c>
      <c r="H4161" s="34">
        <v>43.5</v>
      </c>
    </row>
    <row r="4162" spans="1:8" x14ac:dyDescent="0.35">
      <c r="A4162" s="8" t="s">
        <v>27</v>
      </c>
      <c r="B4162" s="33">
        <v>2022</v>
      </c>
      <c r="C4162" s="8" t="s">
        <v>13</v>
      </c>
      <c r="D4162" s="33">
        <v>13520.49</v>
      </c>
      <c r="E4162" s="34">
        <v>12198.85</v>
      </c>
      <c r="F4162" s="34">
        <v>168.69</v>
      </c>
      <c r="G4162" s="34">
        <v>1060.3800000000001</v>
      </c>
      <c r="H4162" s="34">
        <v>46.82</v>
      </c>
    </row>
    <row r="4163" spans="1:8" x14ac:dyDescent="0.35">
      <c r="A4163" s="8" t="s">
        <v>23</v>
      </c>
      <c r="B4163" s="33">
        <v>2022</v>
      </c>
      <c r="C4163" s="8" t="s">
        <v>15</v>
      </c>
      <c r="D4163" s="33">
        <v>46515.03</v>
      </c>
      <c r="E4163" s="34">
        <v>45618.46</v>
      </c>
      <c r="F4163" s="34">
        <v>100.96</v>
      </c>
      <c r="G4163" s="34">
        <v>335.06</v>
      </c>
      <c r="H4163" s="34">
        <v>54.33</v>
      </c>
    </row>
    <row r="4164" spans="1:8" x14ac:dyDescent="0.35">
      <c r="A4164" s="8" t="s">
        <v>32</v>
      </c>
      <c r="B4164" s="33">
        <v>2024</v>
      </c>
      <c r="C4164" s="8" t="s">
        <v>13</v>
      </c>
      <c r="D4164" s="33">
        <v>39004.36</v>
      </c>
      <c r="E4164" s="34">
        <v>44355.91</v>
      </c>
      <c r="F4164" s="34">
        <v>58.31</v>
      </c>
      <c r="G4164" s="34">
        <v>896.32</v>
      </c>
      <c r="H4164" s="34">
        <v>38.520000000000003</v>
      </c>
    </row>
    <row r="4165" spans="1:8" x14ac:dyDescent="0.35">
      <c r="A4165" s="8" t="s">
        <v>26</v>
      </c>
      <c r="B4165" s="33">
        <v>2023</v>
      </c>
      <c r="C4165" s="8" t="s">
        <v>19</v>
      </c>
      <c r="D4165" s="33">
        <v>38139.33</v>
      </c>
      <c r="E4165" s="34">
        <v>41925</v>
      </c>
      <c r="F4165" s="34">
        <v>58.97</v>
      </c>
      <c r="G4165" s="34">
        <v>1053.52</v>
      </c>
      <c r="H4165" s="34">
        <v>59.51</v>
      </c>
    </row>
    <row r="4166" spans="1:8" x14ac:dyDescent="0.35">
      <c r="A4166" s="8" t="s">
        <v>35</v>
      </c>
      <c r="B4166" s="33">
        <v>2022</v>
      </c>
      <c r="C4166" s="8" t="s">
        <v>25</v>
      </c>
      <c r="D4166" s="33">
        <v>37878.43</v>
      </c>
      <c r="E4166" s="34">
        <v>45092.53</v>
      </c>
      <c r="F4166" s="34">
        <v>32.950000000000003</v>
      </c>
      <c r="G4166" s="34">
        <v>245.46</v>
      </c>
      <c r="H4166" s="34">
        <v>45.18</v>
      </c>
    </row>
    <row r="4167" spans="1:8" x14ac:dyDescent="0.35">
      <c r="A4167" s="8" t="s">
        <v>31</v>
      </c>
      <c r="B4167" s="33">
        <v>2021</v>
      </c>
      <c r="C4167" s="8" t="s">
        <v>19</v>
      </c>
      <c r="D4167" s="33">
        <v>49387.02</v>
      </c>
      <c r="E4167" s="34">
        <v>46708.71</v>
      </c>
      <c r="F4167" s="34">
        <v>129.97</v>
      </c>
      <c r="G4167" s="34">
        <v>774.46</v>
      </c>
      <c r="H4167" s="34">
        <v>43.94</v>
      </c>
    </row>
    <row r="4168" spans="1:8" x14ac:dyDescent="0.35">
      <c r="A4168" s="8" t="s">
        <v>33</v>
      </c>
      <c r="B4168" s="33">
        <v>2019</v>
      </c>
      <c r="C4168" s="8" t="s">
        <v>13</v>
      </c>
      <c r="D4168" s="33">
        <v>14842.05</v>
      </c>
      <c r="E4168" s="34">
        <v>15528.45</v>
      </c>
      <c r="F4168" s="34">
        <v>171.78</v>
      </c>
      <c r="G4168" s="34">
        <v>1382.56</v>
      </c>
      <c r="H4168" s="34">
        <v>46.64</v>
      </c>
    </row>
    <row r="4169" spans="1:8" x14ac:dyDescent="0.35">
      <c r="A4169" s="8" t="s">
        <v>18</v>
      </c>
      <c r="B4169" s="33">
        <v>2020</v>
      </c>
      <c r="C4169" s="8" t="s">
        <v>25</v>
      </c>
      <c r="D4169" s="33">
        <v>31713.3</v>
      </c>
      <c r="E4169" s="34">
        <v>27576.98</v>
      </c>
      <c r="F4169" s="34">
        <v>187.98</v>
      </c>
      <c r="G4169" s="34">
        <v>132.66999999999999</v>
      </c>
      <c r="H4169" s="34">
        <v>46.88</v>
      </c>
    </row>
    <row r="4170" spans="1:8" x14ac:dyDescent="0.35">
      <c r="A4170" s="8" t="s">
        <v>26</v>
      </c>
      <c r="B4170" s="33">
        <v>2022</v>
      </c>
      <c r="C4170" s="8" t="s">
        <v>9</v>
      </c>
      <c r="D4170" s="33">
        <v>2042.26</v>
      </c>
      <c r="E4170" s="34">
        <v>2256.48</v>
      </c>
      <c r="F4170" s="34">
        <v>78.13</v>
      </c>
      <c r="G4170" s="34">
        <v>212.94</v>
      </c>
      <c r="H4170" s="34">
        <v>43.55</v>
      </c>
    </row>
    <row r="4171" spans="1:8" x14ac:dyDescent="0.35">
      <c r="A4171" s="8" t="s">
        <v>12</v>
      </c>
      <c r="B4171" s="33">
        <v>2020</v>
      </c>
      <c r="C4171" s="8" t="s">
        <v>19</v>
      </c>
      <c r="D4171" s="33">
        <v>20302.830000000002</v>
      </c>
      <c r="E4171" s="34">
        <v>20726.29</v>
      </c>
      <c r="F4171" s="34">
        <v>159.93</v>
      </c>
      <c r="G4171" s="34">
        <v>839.95</v>
      </c>
      <c r="H4171" s="34">
        <v>49.56</v>
      </c>
    </row>
    <row r="4172" spans="1:8" x14ac:dyDescent="0.35">
      <c r="A4172" s="8" t="s">
        <v>26</v>
      </c>
      <c r="B4172" s="33">
        <v>2021</v>
      </c>
      <c r="C4172" s="8" t="s">
        <v>13</v>
      </c>
      <c r="D4172" s="33">
        <v>2712.29</v>
      </c>
      <c r="E4172" s="34">
        <v>2735.91</v>
      </c>
      <c r="F4172" s="34">
        <v>185.47</v>
      </c>
      <c r="G4172" s="34">
        <v>228.39</v>
      </c>
      <c r="H4172" s="34">
        <v>66.790000000000006</v>
      </c>
    </row>
    <row r="4173" spans="1:8" x14ac:dyDescent="0.35">
      <c r="A4173" s="8" t="s">
        <v>10</v>
      </c>
      <c r="B4173" s="33">
        <v>2021</v>
      </c>
      <c r="C4173" s="8" t="s">
        <v>15</v>
      </c>
      <c r="D4173" s="33">
        <v>39887.410000000003</v>
      </c>
      <c r="E4173" s="34">
        <v>35684.559999999998</v>
      </c>
      <c r="F4173" s="34">
        <v>126.56</v>
      </c>
      <c r="G4173" s="34">
        <v>992.7</v>
      </c>
      <c r="H4173" s="34">
        <v>53.11</v>
      </c>
    </row>
    <row r="4174" spans="1:8" x14ac:dyDescent="0.35">
      <c r="A4174" s="8" t="s">
        <v>12</v>
      </c>
      <c r="B4174" s="33">
        <v>2021</v>
      </c>
      <c r="C4174" s="8" t="s">
        <v>13</v>
      </c>
      <c r="D4174" s="33">
        <v>28451.49</v>
      </c>
      <c r="E4174" s="34">
        <v>34008.33</v>
      </c>
      <c r="F4174" s="34">
        <v>179.67</v>
      </c>
      <c r="G4174" s="34">
        <v>1075.42</v>
      </c>
      <c r="H4174" s="34">
        <v>30.52</v>
      </c>
    </row>
    <row r="4175" spans="1:8" x14ac:dyDescent="0.35">
      <c r="A4175" s="8" t="s">
        <v>24</v>
      </c>
      <c r="B4175" s="33">
        <v>2024</v>
      </c>
      <c r="C4175" s="8" t="s">
        <v>22</v>
      </c>
      <c r="D4175" s="33">
        <v>7125.82</v>
      </c>
      <c r="E4175" s="34">
        <v>6079.02</v>
      </c>
      <c r="F4175" s="34">
        <v>165.78</v>
      </c>
      <c r="G4175" s="34">
        <v>684.89</v>
      </c>
      <c r="H4175" s="34">
        <v>32.08</v>
      </c>
    </row>
    <row r="4176" spans="1:8" x14ac:dyDescent="0.35">
      <c r="A4176" s="8" t="s">
        <v>28</v>
      </c>
      <c r="B4176" s="33">
        <v>2020</v>
      </c>
      <c r="C4176" s="8" t="s">
        <v>19</v>
      </c>
      <c r="D4176" s="33">
        <v>42110.44</v>
      </c>
      <c r="E4176" s="34">
        <v>39772.839999999997</v>
      </c>
      <c r="F4176" s="34">
        <v>162.4</v>
      </c>
      <c r="G4176" s="34">
        <v>674.12</v>
      </c>
      <c r="H4176" s="34">
        <v>50.56</v>
      </c>
    </row>
    <row r="4177" spans="1:8" x14ac:dyDescent="0.35">
      <c r="A4177" s="8" t="s">
        <v>8</v>
      </c>
      <c r="B4177" s="33">
        <v>2021</v>
      </c>
      <c r="C4177" s="8" t="s">
        <v>20</v>
      </c>
      <c r="D4177" s="33">
        <v>23064.47</v>
      </c>
      <c r="E4177" s="34">
        <v>21332.400000000001</v>
      </c>
      <c r="F4177" s="34">
        <v>168.07</v>
      </c>
      <c r="G4177" s="34">
        <v>642.95000000000005</v>
      </c>
      <c r="H4177" s="34">
        <v>50.13</v>
      </c>
    </row>
    <row r="4178" spans="1:8" x14ac:dyDescent="0.35">
      <c r="A4178" s="8" t="s">
        <v>14</v>
      </c>
      <c r="B4178" s="33">
        <v>2024</v>
      </c>
      <c r="C4178" s="8" t="s">
        <v>9</v>
      </c>
      <c r="D4178" s="33">
        <v>32948.339999999997</v>
      </c>
      <c r="E4178" s="34">
        <v>27988.9</v>
      </c>
      <c r="F4178" s="34">
        <v>58.41</v>
      </c>
      <c r="G4178" s="34">
        <v>925.96</v>
      </c>
      <c r="H4178" s="34">
        <v>36.92</v>
      </c>
    </row>
    <row r="4179" spans="1:8" x14ac:dyDescent="0.35">
      <c r="A4179" s="8" t="s">
        <v>23</v>
      </c>
      <c r="B4179" s="33">
        <v>2021</v>
      </c>
      <c r="C4179" s="8" t="s">
        <v>20</v>
      </c>
      <c r="D4179" s="33">
        <v>29944.880000000001</v>
      </c>
      <c r="E4179" s="34">
        <v>34923.519999999997</v>
      </c>
      <c r="F4179" s="34">
        <v>28.65</v>
      </c>
      <c r="G4179" s="34">
        <v>260.73</v>
      </c>
      <c r="H4179" s="34">
        <v>42.21</v>
      </c>
    </row>
    <row r="4180" spans="1:8" x14ac:dyDescent="0.35">
      <c r="A4180" s="8" t="s">
        <v>28</v>
      </c>
      <c r="B4180" s="33">
        <v>2019</v>
      </c>
      <c r="C4180" s="8" t="s">
        <v>13</v>
      </c>
      <c r="D4180" s="33">
        <v>38709.379999999997</v>
      </c>
      <c r="E4180" s="34">
        <v>38601.9</v>
      </c>
      <c r="F4180" s="34">
        <v>163.77000000000001</v>
      </c>
      <c r="G4180" s="34">
        <v>740.53</v>
      </c>
      <c r="H4180" s="34">
        <v>49</v>
      </c>
    </row>
    <row r="4181" spans="1:8" x14ac:dyDescent="0.35">
      <c r="A4181" s="8" t="s">
        <v>8</v>
      </c>
      <c r="B4181" s="33">
        <v>2018</v>
      </c>
      <c r="C4181" s="8" t="s">
        <v>25</v>
      </c>
      <c r="D4181" s="33">
        <v>15382.11</v>
      </c>
      <c r="E4181" s="34">
        <v>14887.14</v>
      </c>
      <c r="F4181" s="34">
        <v>172.81</v>
      </c>
      <c r="G4181" s="34">
        <v>763.91</v>
      </c>
      <c r="H4181" s="34">
        <v>62.85</v>
      </c>
    </row>
    <row r="4182" spans="1:8" x14ac:dyDescent="0.35">
      <c r="A4182" s="8" t="s">
        <v>31</v>
      </c>
      <c r="B4182" s="33">
        <v>2024</v>
      </c>
      <c r="C4182" s="8" t="s">
        <v>20</v>
      </c>
      <c r="D4182" s="33">
        <v>16270.95</v>
      </c>
      <c r="E4182" s="34">
        <v>16900.740000000002</v>
      </c>
      <c r="F4182" s="34">
        <v>144.49</v>
      </c>
      <c r="G4182" s="34">
        <v>846.88</v>
      </c>
      <c r="H4182" s="34">
        <v>47.01</v>
      </c>
    </row>
    <row r="4183" spans="1:8" x14ac:dyDescent="0.35">
      <c r="A4183" s="8" t="s">
        <v>8</v>
      </c>
      <c r="B4183" s="33">
        <v>2022</v>
      </c>
      <c r="C4183" s="8" t="s">
        <v>19</v>
      </c>
      <c r="D4183" s="33">
        <v>8997.9500000000007</v>
      </c>
      <c r="E4183" s="34">
        <v>8132.68</v>
      </c>
      <c r="F4183" s="34">
        <v>165.36</v>
      </c>
      <c r="G4183" s="34">
        <v>585.41999999999996</v>
      </c>
      <c r="H4183" s="34">
        <v>54.71</v>
      </c>
    </row>
    <row r="4184" spans="1:8" x14ac:dyDescent="0.35">
      <c r="A4184" s="8" t="s">
        <v>30</v>
      </c>
      <c r="B4184" s="33">
        <v>2019</v>
      </c>
      <c r="C4184" s="8" t="s">
        <v>25</v>
      </c>
      <c r="D4184" s="33">
        <v>36423.94</v>
      </c>
      <c r="E4184" s="34">
        <v>37742.699999999997</v>
      </c>
      <c r="F4184" s="34">
        <v>70.959999999999994</v>
      </c>
      <c r="G4184" s="34">
        <v>183.99</v>
      </c>
      <c r="H4184" s="34">
        <v>62.79</v>
      </c>
    </row>
    <row r="4185" spans="1:8" x14ac:dyDescent="0.35">
      <c r="A4185" s="8" t="s">
        <v>16</v>
      </c>
      <c r="B4185" s="33">
        <v>2021</v>
      </c>
      <c r="C4185" s="8" t="s">
        <v>9</v>
      </c>
      <c r="D4185" s="33">
        <v>34844.76</v>
      </c>
      <c r="E4185" s="34">
        <v>28235.33</v>
      </c>
      <c r="F4185" s="34">
        <v>190.53</v>
      </c>
      <c r="G4185" s="34">
        <v>1239.9100000000001</v>
      </c>
      <c r="H4185" s="34">
        <v>51.37</v>
      </c>
    </row>
    <row r="4186" spans="1:8" x14ac:dyDescent="0.35">
      <c r="A4186" s="8" t="s">
        <v>10</v>
      </c>
      <c r="B4186" s="33">
        <v>2020</v>
      </c>
      <c r="C4186" s="8" t="s">
        <v>22</v>
      </c>
      <c r="D4186" s="33">
        <v>37903.21</v>
      </c>
      <c r="E4186" s="34">
        <v>39273.22</v>
      </c>
      <c r="F4186" s="34">
        <v>155.96</v>
      </c>
      <c r="G4186" s="34">
        <v>1215.47</v>
      </c>
      <c r="H4186" s="34">
        <v>59.45</v>
      </c>
    </row>
    <row r="4187" spans="1:8" x14ac:dyDescent="0.35">
      <c r="A4187" s="8" t="s">
        <v>29</v>
      </c>
      <c r="B4187" s="33">
        <v>2022</v>
      </c>
      <c r="C4187" s="8" t="s">
        <v>13</v>
      </c>
      <c r="D4187" s="33">
        <v>44003.89</v>
      </c>
      <c r="E4187" s="34">
        <v>35541.279999999999</v>
      </c>
      <c r="F4187" s="34">
        <v>93.26</v>
      </c>
      <c r="G4187" s="34">
        <v>1175.9100000000001</v>
      </c>
      <c r="H4187" s="34">
        <v>31.42</v>
      </c>
    </row>
    <row r="4188" spans="1:8" x14ac:dyDescent="0.35">
      <c r="A4188" s="8" t="s">
        <v>21</v>
      </c>
      <c r="B4188" s="33">
        <v>2020</v>
      </c>
      <c r="C4188" s="8" t="s">
        <v>20</v>
      </c>
      <c r="D4188" s="33">
        <v>14912.46</v>
      </c>
      <c r="E4188" s="34">
        <v>12840.38</v>
      </c>
      <c r="F4188" s="34">
        <v>34.049999999999997</v>
      </c>
      <c r="G4188" s="34">
        <v>160.05000000000001</v>
      </c>
      <c r="H4188" s="34">
        <v>53.64</v>
      </c>
    </row>
    <row r="4189" spans="1:8" x14ac:dyDescent="0.35">
      <c r="A4189" s="8" t="s">
        <v>32</v>
      </c>
      <c r="B4189" s="33">
        <v>2023</v>
      </c>
      <c r="C4189" s="8" t="s">
        <v>15</v>
      </c>
      <c r="D4189" s="33">
        <v>5164.03</v>
      </c>
      <c r="E4189" s="34">
        <v>5766.99</v>
      </c>
      <c r="F4189" s="34">
        <v>189.15</v>
      </c>
      <c r="G4189" s="34">
        <v>1245.9100000000001</v>
      </c>
      <c r="H4189" s="34">
        <v>51.75</v>
      </c>
    </row>
    <row r="4190" spans="1:8" x14ac:dyDescent="0.35">
      <c r="A4190" s="8" t="s">
        <v>28</v>
      </c>
      <c r="B4190" s="33">
        <v>2020</v>
      </c>
      <c r="C4190" s="8" t="s">
        <v>19</v>
      </c>
      <c r="D4190" s="33">
        <v>31602.42</v>
      </c>
      <c r="E4190" s="34">
        <v>25537.29</v>
      </c>
      <c r="F4190" s="34">
        <v>134.31</v>
      </c>
      <c r="G4190" s="34">
        <v>473.71</v>
      </c>
      <c r="H4190" s="34">
        <v>60.73</v>
      </c>
    </row>
    <row r="4191" spans="1:8" x14ac:dyDescent="0.35">
      <c r="A4191" s="8" t="s">
        <v>24</v>
      </c>
      <c r="B4191" s="33">
        <v>2021</v>
      </c>
      <c r="C4191" s="8" t="s">
        <v>22</v>
      </c>
      <c r="D4191" s="33">
        <v>37875.46</v>
      </c>
      <c r="E4191" s="34">
        <v>45347.88</v>
      </c>
      <c r="F4191" s="34">
        <v>143.31</v>
      </c>
      <c r="G4191" s="34">
        <v>725.96</v>
      </c>
      <c r="H4191" s="34">
        <v>44.54</v>
      </c>
    </row>
    <row r="4192" spans="1:8" x14ac:dyDescent="0.35">
      <c r="A4192" s="8" t="s">
        <v>31</v>
      </c>
      <c r="B4192" s="33">
        <v>2023</v>
      </c>
      <c r="C4192" s="8" t="s">
        <v>19</v>
      </c>
      <c r="D4192" s="33">
        <v>41910.99</v>
      </c>
      <c r="E4192" s="34">
        <v>47436.94</v>
      </c>
      <c r="F4192" s="34">
        <v>89.8</v>
      </c>
      <c r="G4192" s="34">
        <v>324.8</v>
      </c>
      <c r="H4192" s="34">
        <v>67.44</v>
      </c>
    </row>
    <row r="4193" spans="1:8" x14ac:dyDescent="0.35">
      <c r="A4193" s="8" t="s">
        <v>14</v>
      </c>
      <c r="B4193" s="33">
        <v>2021</v>
      </c>
      <c r="C4193" s="8" t="s">
        <v>15</v>
      </c>
      <c r="D4193" s="33">
        <v>40449.32</v>
      </c>
      <c r="E4193" s="34">
        <v>47696.47</v>
      </c>
      <c r="F4193" s="34">
        <v>197.31</v>
      </c>
      <c r="G4193" s="34">
        <v>168.32</v>
      </c>
      <c r="H4193" s="34">
        <v>43.1</v>
      </c>
    </row>
    <row r="4194" spans="1:8" x14ac:dyDescent="0.35">
      <c r="A4194" s="8" t="s">
        <v>14</v>
      </c>
      <c r="B4194" s="33">
        <v>2020</v>
      </c>
      <c r="C4194" s="8" t="s">
        <v>19</v>
      </c>
      <c r="D4194" s="33">
        <v>42442.57</v>
      </c>
      <c r="E4194" s="34">
        <v>45788.95</v>
      </c>
      <c r="F4194" s="34">
        <v>188.32</v>
      </c>
      <c r="G4194" s="34">
        <v>142.91</v>
      </c>
      <c r="H4194" s="34">
        <v>32.35</v>
      </c>
    </row>
    <row r="4195" spans="1:8" x14ac:dyDescent="0.35">
      <c r="A4195" s="8" t="s">
        <v>34</v>
      </c>
      <c r="B4195" s="33">
        <v>2022</v>
      </c>
      <c r="C4195" s="8" t="s">
        <v>11</v>
      </c>
      <c r="D4195" s="33">
        <v>19047.02</v>
      </c>
      <c r="E4195" s="34">
        <v>16267.32</v>
      </c>
      <c r="F4195" s="34">
        <v>170.58</v>
      </c>
      <c r="G4195" s="34">
        <v>272.33</v>
      </c>
      <c r="H4195" s="34">
        <v>32.49</v>
      </c>
    </row>
    <row r="4196" spans="1:8" x14ac:dyDescent="0.35">
      <c r="A4196" s="8" t="s">
        <v>17</v>
      </c>
      <c r="B4196" s="33">
        <v>2018</v>
      </c>
      <c r="C4196" s="8" t="s">
        <v>20</v>
      </c>
      <c r="D4196" s="33">
        <v>47749.55</v>
      </c>
      <c r="E4196" s="34">
        <v>39099.53</v>
      </c>
      <c r="F4196" s="34">
        <v>188.54</v>
      </c>
      <c r="G4196" s="34">
        <v>359.58</v>
      </c>
      <c r="H4196" s="34">
        <v>43.16</v>
      </c>
    </row>
    <row r="4197" spans="1:8" x14ac:dyDescent="0.35">
      <c r="A4197" s="8" t="s">
        <v>32</v>
      </c>
      <c r="B4197" s="33">
        <v>2018</v>
      </c>
      <c r="C4197" s="8" t="s">
        <v>25</v>
      </c>
      <c r="D4197" s="33">
        <v>49341.91</v>
      </c>
      <c r="E4197" s="34">
        <v>52775.19</v>
      </c>
      <c r="F4197" s="34">
        <v>106.29</v>
      </c>
      <c r="G4197" s="34">
        <v>906.36</v>
      </c>
      <c r="H4197" s="34">
        <v>58.87</v>
      </c>
    </row>
    <row r="4198" spans="1:8" x14ac:dyDescent="0.35">
      <c r="A4198" s="8" t="s">
        <v>10</v>
      </c>
      <c r="B4198" s="33">
        <v>2020</v>
      </c>
      <c r="C4198" s="8" t="s">
        <v>22</v>
      </c>
      <c r="D4198" s="33">
        <v>44590.66</v>
      </c>
      <c r="E4198" s="34">
        <v>45630.59</v>
      </c>
      <c r="F4198" s="34">
        <v>166.39</v>
      </c>
      <c r="G4198" s="34">
        <v>908.86</v>
      </c>
      <c r="H4198" s="34">
        <v>40.15</v>
      </c>
    </row>
    <row r="4199" spans="1:8" x14ac:dyDescent="0.35">
      <c r="A4199" s="8" t="s">
        <v>32</v>
      </c>
      <c r="B4199" s="33">
        <v>2019</v>
      </c>
      <c r="C4199" s="8" t="s">
        <v>11</v>
      </c>
      <c r="D4199" s="33">
        <v>31133.27</v>
      </c>
      <c r="E4199" s="34">
        <v>28268.89</v>
      </c>
      <c r="F4199" s="34">
        <v>23.93</v>
      </c>
      <c r="G4199" s="34">
        <v>457.91</v>
      </c>
      <c r="H4199" s="34">
        <v>40.46</v>
      </c>
    </row>
    <row r="4200" spans="1:8" x14ac:dyDescent="0.35">
      <c r="A4200" s="8" t="s">
        <v>23</v>
      </c>
      <c r="B4200" s="33">
        <v>2021</v>
      </c>
      <c r="C4200" s="8" t="s">
        <v>20</v>
      </c>
      <c r="D4200" s="33">
        <v>7225.77</v>
      </c>
      <c r="E4200" s="34">
        <v>7393.73</v>
      </c>
      <c r="F4200" s="34">
        <v>105.58</v>
      </c>
      <c r="G4200" s="34">
        <v>1247.06</v>
      </c>
      <c r="H4200" s="34">
        <v>32.270000000000003</v>
      </c>
    </row>
    <row r="4201" spans="1:8" x14ac:dyDescent="0.35">
      <c r="A4201" s="8" t="s">
        <v>23</v>
      </c>
      <c r="B4201" s="33">
        <v>2024</v>
      </c>
      <c r="C4201" s="8" t="s">
        <v>22</v>
      </c>
      <c r="D4201" s="33">
        <v>2886.99</v>
      </c>
      <c r="E4201" s="34">
        <v>3327</v>
      </c>
      <c r="F4201" s="34">
        <v>147.87</v>
      </c>
      <c r="G4201" s="34">
        <v>13.72</v>
      </c>
      <c r="H4201" s="34">
        <v>65.87</v>
      </c>
    </row>
    <row r="4202" spans="1:8" x14ac:dyDescent="0.35">
      <c r="A4202" s="8" t="s">
        <v>14</v>
      </c>
      <c r="B4202" s="33">
        <v>2020</v>
      </c>
      <c r="C4202" s="8" t="s">
        <v>15</v>
      </c>
      <c r="D4202" s="33">
        <v>12396.63</v>
      </c>
      <c r="E4202" s="34">
        <v>11857.8</v>
      </c>
      <c r="F4202" s="34">
        <v>135.94999999999999</v>
      </c>
      <c r="G4202" s="34">
        <v>820.55</v>
      </c>
      <c r="H4202" s="34">
        <v>30.09</v>
      </c>
    </row>
    <row r="4203" spans="1:8" x14ac:dyDescent="0.35">
      <c r="A4203" s="8" t="s">
        <v>28</v>
      </c>
      <c r="B4203" s="33">
        <v>2023</v>
      </c>
      <c r="C4203" s="8" t="s">
        <v>19</v>
      </c>
      <c r="D4203" s="33">
        <v>28316.47</v>
      </c>
      <c r="E4203" s="34">
        <v>30769.01</v>
      </c>
      <c r="F4203" s="34">
        <v>178.99</v>
      </c>
      <c r="G4203" s="34">
        <v>518.97</v>
      </c>
      <c r="H4203" s="34">
        <v>62.13</v>
      </c>
    </row>
    <row r="4204" spans="1:8" x14ac:dyDescent="0.35">
      <c r="A4204" s="8" t="s">
        <v>24</v>
      </c>
      <c r="B4204" s="33">
        <v>2024</v>
      </c>
      <c r="C4204" s="8" t="s">
        <v>20</v>
      </c>
      <c r="D4204" s="33">
        <v>34832.33</v>
      </c>
      <c r="E4204" s="34">
        <v>32198.66</v>
      </c>
      <c r="F4204" s="34">
        <v>198.47</v>
      </c>
      <c r="G4204" s="34">
        <v>1366.62</v>
      </c>
      <c r="H4204" s="34">
        <v>31.53</v>
      </c>
    </row>
    <row r="4205" spans="1:8" x14ac:dyDescent="0.35">
      <c r="A4205" s="8" t="s">
        <v>24</v>
      </c>
      <c r="B4205" s="33">
        <v>2020</v>
      </c>
      <c r="C4205" s="8" t="s">
        <v>13</v>
      </c>
      <c r="D4205" s="33">
        <v>2394.5700000000002</v>
      </c>
      <c r="E4205" s="34">
        <v>2590.56</v>
      </c>
      <c r="F4205" s="34">
        <v>183.97</v>
      </c>
      <c r="G4205" s="34">
        <v>1231.32</v>
      </c>
      <c r="H4205" s="34">
        <v>52.7</v>
      </c>
    </row>
    <row r="4206" spans="1:8" x14ac:dyDescent="0.35">
      <c r="A4206" s="8" t="s">
        <v>21</v>
      </c>
      <c r="B4206" s="33">
        <v>2019</v>
      </c>
      <c r="C4206" s="8" t="s">
        <v>15</v>
      </c>
      <c r="D4206" s="33">
        <v>12613.45</v>
      </c>
      <c r="E4206" s="34">
        <v>10764.24</v>
      </c>
      <c r="F4206" s="34">
        <v>101.54</v>
      </c>
      <c r="G4206" s="34">
        <v>391.98</v>
      </c>
      <c r="H4206" s="34">
        <v>63.16</v>
      </c>
    </row>
    <row r="4207" spans="1:8" x14ac:dyDescent="0.35">
      <c r="A4207" s="8" t="s">
        <v>29</v>
      </c>
      <c r="B4207" s="33">
        <v>2021</v>
      </c>
      <c r="C4207" s="8" t="s">
        <v>13</v>
      </c>
      <c r="D4207" s="33">
        <v>7913.03</v>
      </c>
      <c r="E4207" s="34">
        <v>8075.1</v>
      </c>
      <c r="F4207" s="34">
        <v>152.35</v>
      </c>
      <c r="G4207" s="34">
        <v>177.73</v>
      </c>
      <c r="H4207" s="34">
        <v>60.35</v>
      </c>
    </row>
    <row r="4208" spans="1:8" x14ac:dyDescent="0.35">
      <c r="A4208" s="8" t="s">
        <v>34</v>
      </c>
      <c r="B4208" s="33">
        <v>2023</v>
      </c>
      <c r="C4208" s="8" t="s">
        <v>22</v>
      </c>
      <c r="D4208" s="33">
        <v>32703.24</v>
      </c>
      <c r="E4208" s="34">
        <v>32320.61</v>
      </c>
      <c r="F4208" s="34">
        <v>73.56</v>
      </c>
      <c r="G4208" s="34">
        <v>1392.18</v>
      </c>
      <c r="H4208" s="34">
        <v>31.6</v>
      </c>
    </row>
    <row r="4209" spans="1:8" x14ac:dyDescent="0.35">
      <c r="A4209" s="8" t="s">
        <v>30</v>
      </c>
      <c r="B4209" s="33">
        <v>2018</v>
      </c>
      <c r="C4209" s="8" t="s">
        <v>15</v>
      </c>
      <c r="D4209" s="33">
        <v>34292.47</v>
      </c>
      <c r="E4209" s="34">
        <v>33457.33</v>
      </c>
      <c r="F4209" s="34">
        <v>148.49</v>
      </c>
      <c r="G4209" s="34">
        <v>158.13</v>
      </c>
      <c r="H4209" s="34">
        <v>67.48</v>
      </c>
    </row>
    <row r="4210" spans="1:8" x14ac:dyDescent="0.35">
      <c r="A4210" s="8" t="s">
        <v>17</v>
      </c>
      <c r="B4210" s="33">
        <v>2019</v>
      </c>
      <c r="C4210" s="8" t="s">
        <v>25</v>
      </c>
      <c r="D4210" s="33">
        <v>26061.19</v>
      </c>
      <c r="E4210" s="34">
        <v>29622.9</v>
      </c>
      <c r="F4210" s="34">
        <v>191.51</v>
      </c>
      <c r="G4210" s="34">
        <v>418.61</v>
      </c>
      <c r="H4210" s="34">
        <v>49.9</v>
      </c>
    </row>
    <row r="4211" spans="1:8" x14ac:dyDescent="0.35">
      <c r="A4211" s="8" t="s">
        <v>34</v>
      </c>
      <c r="B4211" s="33">
        <v>2024</v>
      </c>
      <c r="C4211" s="8" t="s">
        <v>9</v>
      </c>
      <c r="D4211" s="33">
        <v>23569.68</v>
      </c>
      <c r="E4211" s="34">
        <v>27289.4</v>
      </c>
      <c r="F4211" s="34">
        <v>199.15</v>
      </c>
      <c r="G4211" s="34">
        <v>1095.32</v>
      </c>
      <c r="H4211" s="34">
        <v>58.4</v>
      </c>
    </row>
    <row r="4212" spans="1:8" x14ac:dyDescent="0.35">
      <c r="A4212" s="8" t="s">
        <v>32</v>
      </c>
      <c r="B4212" s="33">
        <v>2020</v>
      </c>
      <c r="C4212" s="8" t="s">
        <v>19</v>
      </c>
      <c r="D4212" s="33">
        <v>5978.9</v>
      </c>
      <c r="E4212" s="34">
        <v>5833.47</v>
      </c>
      <c r="F4212" s="34">
        <v>41.22</v>
      </c>
      <c r="G4212" s="34">
        <v>937.24</v>
      </c>
      <c r="H4212" s="34">
        <v>61.55</v>
      </c>
    </row>
    <row r="4213" spans="1:8" x14ac:dyDescent="0.35">
      <c r="A4213" s="8" t="s">
        <v>17</v>
      </c>
      <c r="B4213" s="33">
        <v>2018</v>
      </c>
      <c r="C4213" s="8" t="s">
        <v>19</v>
      </c>
      <c r="D4213" s="33">
        <v>30127.25</v>
      </c>
      <c r="E4213" s="34">
        <v>28702.33</v>
      </c>
      <c r="F4213" s="34">
        <v>133.83000000000001</v>
      </c>
      <c r="G4213" s="34">
        <v>1256.67</v>
      </c>
      <c r="H4213" s="34">
        <v>41.92</v>
      </c>
    </row>
    <row r="4214" spans="1:8" x14ac:dyDescent="0.35">
      <c r="A4214" s="8" t="s">
        <v>16</v>
      </c>
      <c r="B4214" s="33">
        <v>2019</v>
      </c>
      <c r="C4214" s="8" t="s">
        <v>19</v>
      </c>
      <c r="D4214" s="33">
        <v>37711.58</v>
      </c>
      <c r="E4214" s="34">
        <v>44058.28</v>
      </c>
      <c r="F4214" s="34">
        <v>76.61</v>
      </c>
      <c r="G4214" s="34">
        <v>1261.04</v>
      </c>
      <c r="H4214" s="34">
        <v>62.43</v>
      </c>
    </row>
    <row r="4215" spans="1:8" x14ac:dyDescent="0.35">
      <c r="A4215" s="8" t="s">
        <v>24</v>
      </c>
      <c r="B4215" s="33">
        <v>2021</v>
      </c>
      <c r="C4215" s="8" t="s">
        <v>19</v>
      </c>
      <c r="D4215" s="33">
        <v>24498.79</v>
      </c>
      <c r="E4215" s="34">
        <v>28438.43</v>
      </c>
      <c r="F4215" s="34">
        <v>52.33</v>
      </c>
      <c r="G4215" s="34">
        <v>45.91</v>
      </c>
      <c r="H4215" s="34">
        <v>62.65</v>
      </c>
    </row>
    <row r="4216" spans="1:8" x14ac:dyDescent="0.35">
      <c r="A4216" s="8" t="s">
        <v>24</v>
      </c>
      <c r="B4216" s="33">
        <v>2020</v>
      </c>
      <c r="C4216" s="8" t="s">
        <v>25</v>
      </c>
      <c r="D4216" s="33">
        <v>26718.55</v>
      </c>
      <c r="E4216" s="34">
        <v>30067.32</v>
      </c>
      <c r="F4216" s="34">
        <v>117</v>
      </c>
      <c r="G4216" s="34">
        <v>371.31</v>
      </c>
      <c r="H4216" s="34">
        <v>43.57</v>
      </c>
    </row>
    <row r="4217" spans="1:8" x14ac:dyDescent="0.35">
      <c r="A4217" s="8" t="s">
        <v>23</v>
      </c>
      <c r="B4217" s="33">
        <v>2022</v>
      </c>
      <c r="C4217" s="8" t="s">
        <v>20</v>
      </c>
      <c r="D4217" s="33">
        <v>3719.16</v>
      </c>
      <c r="E4217" s="34">
        <v>3803.6</v>
      </c>
      <c r="F4217" s="34">
        <v>61.05</v>
      </c>
      <c r="G4217" s="34">
        <v>882.69</v>
      </c>
      <c r="H4217" s="34">
        <v>50.28</v>
      </c>
    </row>
    <row r="4218" spans="1:8" x14ac:dyDescent="0.35">
      <c r="A4218" s="8" t="s">
        <v>23</v>
      </c>
      <c r="B4218" s="33">
        <v>2020</v>
      </c>
      <c r="C4218" s="8" t="s">
        <v>22</v>
      </c>
      <c r="D4218" s="33">
        <v>12302.84</v>
      </c>
      <c r="E4218" s="34">
        <v>11330.03</v>
      </c>
      <c r="F4218" s="34">
        <v>64.8</v>
      </c>
      <c r="G4218" s="34">
        <v>889.93</v>
      </c>
      <c r="H4218" s="34">
        <v>41.99</v>
      </c>
    </row>
    <row r="4219" spans="1:8" x14ac:dyDescent="0.35">
      <c r="A4219" s="8" t="s">
        <v>12</v>
      </c>
      <c r="B4219" s="33">
        <v>2022</v>
      </c>
      <c r="C4219" s="8" t="s">
        <v>20</v>
      </c>
      <c r="D4219" s="33">
        <v>5457.06</v>
      </c>
      <c r="E4219" s="34">
        <v>5389.62</v>
      </c>
      <c r="F4219" s="34">
        <v>147.69999999999999</v>
      </c>
      <c r="G4219" s="34">
        <v>667.61</v>
      </c>
      <c r="H4219" s="34">
        <v>41.52</v>
      </c>
    </row>
    <row r="4220" spans="1:8" x14ac:dyDescent="0.35">
      <c r="A4220" s="8" t="s">
        <v>32</v>
      </c>
      <c r="B4220" s="33">
        <v>2019</v>
      </c>
      <c r="C4220" s="8" t="s">
        <v>15</v>
      </c>
      <c r="D4220" s="33">
        <v>40705.199999999997</v>
      </c>
      <c r="E4220" s="34">
        <v>40258.76</v>
      </c>
      <c r="F4220" s="34">
        <v>60.06</v>
      </c>
      <c r="G4220" s="34">
        <v>1009.32</v>
      </c>
      <c r="H4220" s="34">
        <v>62.85</v>
      </c>
    </row>
    <row r="4221" spans="1:8" x14ac:dyDescent="0.35">
      <c r="A4221" s="8" t="s">
        <v>29</v>
      </c>
      <c r="B4221" s="33">
        <v>2022</v>
      </c>
      <c r="C4221" s="8" t="s">
        <v>22</v>
      </c>
      <c r="D4221" s="33">
        <v>21309.4</v>
      </c>
      <c r="E4221" s="34">
        <v>17977.599999999999</v>
      </c>
      <c r="F4221" s="34">
        <v>161.31</v>
      </c>
      <c r="G4221" s="34">
        <v>811.37</v>
      </c>
      <c r="H4221" s="34">
        <v>55.74</v>
      </c>
    </row>
    <row r="4222" spans="1:8" x14ac:dyDescent="0.35">
      <c r="A4222" s="8" t="s">
        <v>30</v>
      </c>
      <c r="B4222" s="33">
        <v>2020</v>
      </c>
      <c r="C4222" s="8" t="s">
        <v>11</v>
      </c>
      <c r="D4222" s="33">
        <v>28455.74</v>
      </c>
      <c r="E4222" s="34">
        <v>28701.79</v>
      </c>
      <c r="F4222" s="34">
        <v>64.52</v>
      </c>
      <c r="G4222" s="34">
        <v>1270.2</v>
      </c>
      <c r="H4222" s="34">
        <v>56.37</v>
      </c>
    </row>
    <row r="4223" spans="1:8" x14ac:dyDescent="0.35">
      <c r="A4223" s="8" t="s">
        <v>33</v>
      </c>
      <c r="B4223" s="33">
        <v>2019</v>
      </c>
      <c r="C4223" s="8" t="s">
        <v>15</v>
      </c>
      <c r="D4223" s="33">
        <v>562.22</v>
      </c>
      <c r="E4223" s="34">
        <v>627.72</v>
      </c>
      <c r="F4223" s="34">
        <v>122.17</v>
      </c>
      <c r="G4223" s="34">
        <v>462.18</v>
      </c>
      <c r="H4223" s="34">
        <v>61.5</v>
      </c>
    </row>
    <row r="4224" spans="1:8" x14ac:dyDescent="0.35">
      <c r="A4224" s="8" t="s">
        <v>21</v>
      </c>
      <c r="B4224" s="33">
        <v>2022</v>
      </c>
      <c r="C4224" s="8" t="s">
        <v>15</v>
      </c>
      <c r="D4224" s="33">
        <v>29919.89</v>
      </c>
      <c r="E4224" s="34">
        <v>25147.81</v>
      </c>
      <c r="F4224" s="34">
        <v>32.57</v>
      </c>
      <c r="G4224" s="34">
        <v>1017.44</v>
      </c>
      <c r="H4224" s="34">
        <v>54.87</v>
      </c>
    </row>
    <row r="4225" spans="1:8" x14ac:dyDescent="0.35">
      <c r="A4225" s="8" t="s">
        <v>29</v>
      </c>
      <c r="B4225" s="33">
        <v>2021</v>
      </c>
      <c r="C4225" s="8" t="s">
        <v>20</v>
      </c>
      <c r="D4225" s="33">
        <v>40334.35</v>
      </c>
      <c r="E4225" s="34">
        <v>38795.4</v>
      </c>
      <c r="F4225" s="34">
        <v>50.85</v>
      </c>
      <c r="G4225" s="34">
        <v>985.08</v>
      </c>
      <c r="H4225" s="34">
        <v>63.02</v>
      </c>
    </row>
    <row r="4226" spans="1:8" x14ac:dyDescent="0.35">
      <c r="A4226" s="8" t="s">
        <v>12</v>
      </c>
      <c r="B4226" s="33">
        <v>2020</v>
      </c>
      <c r="C4226" s="8" t="s">
        <v>25</v>
      </c>
      <c r="D4226" s="33">
        <v>21625.02</v>
      </c>
      <c r="E4226" s="34">
        <v>23407.4</v>
      </c>
      <c r="F4226" s="34">
        <v>143.29</v>
      </c>
      <c r="G4226" s="34">
        <v>1267.24</v>
      </c>
      <c r="H4226" s="34">
        <v>41.42</v>
      </c>
    </row>
    <row r="4227" spans="1:8" x14ac:dyDescent="0.35">
      <c r="A4227" s="8" t="s">
        <v>35</v>
      </c>
      <c r="B4227" s="33">
        <v>2021</v>
      </c>
      <c r="C4227" s="8" t="s">
        <v>25</v>
      </c>
      <c r="D4227" s="33">
        <v>30450.77</v>
      </c>
      <c r="E4227" s="34">
        <v>30812.12</v>
      </c>
      <c r="F4227" s="34">
        <v>21.46</v>
      </c>
      <c r="G4227" s="34">
        <v>87.15</v>
      </c>
      <c r="H4227" s="34">
        <v>65.55</v>
      </c>
    </row>
    <row r="4228" spans="1:8" x14ac:dyDescent="0.35">
      <c r="A4228" s="8" t="s">
        <v>18</v>
      </c>
      <c r="B4228" s="33">
        <v>2023</v>
      </c>
      <c r="C4228" s="8" t="s">
        <v>25</v>
      </c>
      <c r="D4228" s="33">
        <v>8619.86</v>
      </c>
      <c r="E4228" s="34">
        <v>9439.1</v>
      </c>
      <c r="F4228" s="34">
        <v>74.56</v>
      </c>
      <c r="G4228" s="34">
        <v>1106.7</v>
      </c>
      <c r="H4228" s="34">
        <v>45.19</v>
      </c>
    </row>
    <row r="4229" spans="1:8" x14ac:dyDescent="0.35">
      <c r="A4229" s="8" t="s">
        <v>30</v>
      </c>
      <c r="B4229" s="33">
        <v>2018</v>
      </c>
      <c r="C4229" s="8" t="s">
        <v>11</v>
      </c>
      <c r="D4229" s="33">
        <v>24221.08</v>
      </c>
      <c r="E4229" s="34">
        <v>24937.45</v>
      </c>
      <c r="F4229" s="34">
        <v>144.93</v>
      </c>
      <c r="G4229" s="34">
        <v>814.89</v>
      </c>
      <c r="H4229" s="34">
        <v>45.39</v>
      </c>
    </row>
    <row r="4230" spans="1:8" x14ac:dyDescent="0.35">
      <c r="A4230" s="8" t="s">
        <v>21</v>
      </c>
      <c r="B4230" s="33">
        <v>2018</v>
      </c>
      <c r="C4230" s="8" t="s">
        <v>9</v>
      </c>
      <c r="D4230" s="33">
        <v>42649.16</v>
      </c>
      <c r="E4230" s="34">
        <v>45762.45</v>
      </c>
      <c r="F4230" s="34">
        <v>78.08</v>
      </c>
      <c r="G4230" s="34">
        <v>222.74</v>
      </c>
      <c r="H4230" s="34">
        <v>46.48</v>
      </c>
    </row>
    <row r="4231" spans="1:8" x14ac:dyDescent="0.35">
      <c r="A4231" s="8" t="s">
        <v>14</v>
      </c>
      <c r="B4231" s="33">
        <v>2024</v>
      </c>
      <c r="C4231" s="8" t="s">
        <v>20</v>
      </c>
      <c r="D4231" s="33">
        <v>22354.93</v>
      </c>
      <c r="E4231" s="34">
        <v>18257.96</v>
      </c>
      <c r="F4231" s="34">
        <v>27.61</v>
      </c>
      <c r="G4231" s="34">
        <v>690.29</v>
      </c>
      <c r="H4231" s="34">
        <v>46.97</v>
      </c>
    </row>
    <row r="4232" spans="1:8" x14ac:dyDescent="0.35">
      <c r="A4232" s="8" t="s">
        <v>12</v>
      </c>
      <c r="B4232" s="33">
        <v>2022</v>
      </c>
      <c r="C4232" s="8" t="s">
        <v>25</v>
      </c>
      <c r="D4232" s="33">
        <v>18850.259999999998</v>
      </c>
      <c r="E4232" s="34">
        <v>18542.54</v>
      </c>
      <c r="F4232" s="34">
        <v>167.04</v>
      </c>
      <c r="G4232" s="34">
        <v>946.56</v>
      </c>
      <c r="H4232" s="34">
        <v>67.680000000000007</v>
      </c>
    </row>
    <row r="4233" spans="1:8" x14ac:dyDescent="0.35">
      <c r="A4233" s="8" t="s">
        <v>24</v>
      </c>
      <c r="B4233" s="33">
        <v>2021</v>
      </c>
      <c r="C4233" s="8" t="s">
        <v>20</v>
      </c>
      <c r="D4233" s="33">
        <v>2047.11</v>
      </c>
      <c r="E4233" s="34">
        <v>2369.73</v>
      </c>
      <c r="F4233" s="34">
        <v>72.27</v>
      </c>
      <c r="G4233" s="34">
        <v>35.049999999999997</v>
      </c>
      <c r="H4233" s="34">
        <v>62.62</v>
      </c>
    </row>
    <row r="4234" spans="1:8" x14ac:dyDescent="0.35">
      <c r="A4234" s="8" t="s">
        <v>29</v>
      </c>
      <c r="B4234" s="33">
        <v>2023</v>
      </c>
      <c r="C4234" s="8" t="s">
        <v>25</v>
      </c>
      <c r="D4234" s="33">
        <v>30417.22</v>
      </c>
      <c r="E4234" s="34">
        <v>28835.35</v>
      </c>
      <c r="F4234" s="34">
        <v>25.72</v>
      </c>
      <c r="G4234" s="34">
        <v>680.5</v>
      </c>
      <c r="H4234" s="34">
        <v>61.9</v>
      </c>
    </row>
    <row r="4235" spans="1:8" x14ac:dyDescent="0.35">
      <c r="A4235" s="8" t="s">
        <v>24</v>
      </c>
      <c r="B4235" s="33">
        <v>2022</v>
      </c>
      <c r="C4235" s="8" t="s">
        <v>22</v>
      </c>
      <c r="D4235" s="33">
        <v>11890.66</v>
      </c>
      <c r="E4235" s="34">
        <v>13680.35</v>
      </c>
      <c r="F4235" s="34">
        <v>178.86</v>
      </c>
      <c r="G4235" s="34">
        <v>381.88</v>
      </c>
      <c r="H4235" s="34">
        <v>52.96</v>
      </c>
    </row>
    <row r="4236" spans="1:8" x14ac:dyDescent="0.35">
      <c r="A4236" s="8" t="s">
        <v>26</v>
      </c>
      <c r="B4236" s="33">
        <v>2022</v>
      </c>
      <c r="C4236" s="8" t="s">
        <v>9</v>
      </c>
      <c r="D4236" s="33">
        <v>41759.370000000003</v>
      </c>
      <c r="E4236" s="34">
        <v>35161.449999999997</v>
      </c>
      <c r="F4236" s="34">
        <v>92.07</v>
      </c>
      <c r="G4236" s="34">
        <v>1097.0899999999999</v>
      </c>
      <c r="H4236" s="34">
        <v>42.12</v>
      </c>
    </row>
    <row r="4237" spans="1:8" x14ac:dyDescent="0.35">
      <c r="A4237" s="8" t="s">
        <v>35</v>
      </c>
      <c r="B4237" s="33">
        <v>2022</v>
      </c>
      <c r="C4237" s="8" t="s">
        <v>19</v>
      </c>
      <c r="D4237" s="33">
        <v>29113.22</v>
      </c>
      <c r="E4237" s="34">
        <v>27117.15</v>
      </c>
      <c r="F4237" s="34">
        <v>21.72</v>
      </c>
      <c r="G4237" s="34">
        <v>725.76</v>
      </c>
      <c r="H4237" s="34">
        <v>46.3</v>
      </c>
    </row>
    <row r="4238" spans="1:8" x14ac:dyDescent="0.35">
      <c r="A4238" s="8" t="s">
        <v>32</v>
      </c>
      <c r="B4238" s="33">
        <v>2023</v>
      </c>
      <c r="C4238" s="8" t="s">
        <v>11</v>
      </c>
      <c r="D4238" s="33">
        <v>16069.8</v>
      </c>
      <c r="E4238" s="34">
        <v>16316.85</v>
      </c>
      <c r="F4238" s="34">
        <v>42.72</v>
      </c>
      <c r="G4238" s="34">
        <v>1354.29</v>
      </c>
      <c r="H4238" s="34">
        <v>54.06</v>
      </c>
    </row>
    <row r="4239" spans="1:8" x14ac:dyDescent="0.35">
      <c r="A4239" s="8" t="s">
        <v>26</v>
      </c>
      <c r="B4239" s="33">
        <v>2023</v>
      </c>
      <c r="C4239" s="8" t="s">
        <v>11</v>
      </c>
      <c r="D4239" s="33">
        <v>19085.740000000002</v>
      </c>
      <c r="E4239" s="34">
        <v>21107.47</v>
      </c>
      <c r="F4239" s="34">
        <v>168.14</v>
      </c>
      <c r="G4239" s="34">
        <v>872.11</v>
      </c>
      <c r="H4239" s="34">
        <v>62.02</v>
      </c>
    </row>
    <row r="4240" spans="1:8" x14ac:dyDescent="0.35">
      <c r="A4240" s="8" t="s">
        <v>30</v>
      </c>
      <c r="B4240" s="33">
        <v>2023</v>
      </c>
      <c r="C4240" s="8" t="s">
        <v>15</v>
      </c>
      <c r="D4240" s="33">
        <v>45330.2</v>
      </c>
      <c r="E4240" s="34">
        <v>45565.69</v>
      </c>
      <c r="F4240" s="34">
        <v>135.78</v>
      </c>
      <c r="G4240" s="34">
        <v>854.62</v>
      </c>
      <c r="H4240" s="34">
        <v>39.71</v>
      </c>
    </row>
    <row r="4241" spans="1:8" x14ac:dyDescent="0.35">
      <c r="A4241" s="8" t="s">
        <v>12</v>
      </c>
      <c r="B4241" s="33">
        <v>2019</v>
      </c>
      <c r="C4241" s="8" t="s">
        <v>9</v>
      </c>
      <c r="D4241" s="33">
        <v>24914.11</v>
      </c>
      <c r="E4241" s="34">
        <v>29706.21</v>
      </c>
      <c r="F4241" s="34">
        <v>32.57</v>
      </c>
      <c r="G4241" s="34">
        <v>1267.52</v>
      </c>
      <c r="H4241" s="34">
        <v>43.3</v>
      </c>
    </row>
    <row r="4242" spans="1:8" x14ac:dyDescent="0.35">
      <c r="A4242" s="8" t="s">
        <v>10</v>
      </c>
      <c r="B4242" s="33">
        <v>2019</v>
      </c>
      <c r="C4242" s="8" t="s">
        <v>19</v>
      </c>
      <c r="D4242" s="33">
        <v>6272.68</v>
      </c>
      <c r="E4242" s="34">
        <v>5946.07</v>
      </c>
      <c r="F4242" s="34">
        <v>165.54</v>
      </c>
      <c r="G4242" s="34">
        <v>148.68</v>
      </c>
      <c r="H4242" s="34">
        <v>40.57</v>
      </c>
    </row>
    <row r="4243" spans="1:8" x14ac:dyDescent="0.35">
      <c r="A4243" s="8" t="s">
        <v>26</v>
      </c>
      <c r="B4243" s="33">
        <v>2022</v>
      </c>
      <c r="C4243" s="8" t="s">
        <v>9</v>
      </c>
      <c r="D4243" s="33">
        <v>43846.87</v>
      </c>
      <c r="E4243" s="34">
        <v>44810.33</v>
      </c>
      <c r="F4243" s="34">
        <v>67.92</v>
      </c>
      <c r="G4243" s="34">
        <v>167.79</v>
      </c>
      <c r="H4243" s="34">
        <v>40.76</v>
      </c>
    </row>
    <row r="4244" spans="1:8" x14ac:dyDescent="0.35">
      <c r="A4244" s="8" t="s">
        <v>35</v>
      </c>
      <c r="B4244" s="33">
        <v>2021</v>
      </c>
      <c r="C4244" s="8" t="s">
        <v>15</v>
      </c>
      <c r="D4244" s="33">
        <v>13864.8</v>
      </c>
      <c r="E4244" s="34">
        <v>15565.97</v>
      </c>
      <c r="F4244" s="34">
        <v>47.7</v>
      </c>
      <c r="G4244" s="34">
        <v>909.74</v>
      </c>
      <c r="H4244" s="34">
        <v>45.46</v>
      </c>
    </row>
    <row r="4245" spans="1:8" x14ac:dyDescent="0.35">
      <c r="A4245" s="8" t="s">
        <v>27</v>
      </c>
      <c r="B4245" s="33">
        <v>2023</v>
      </c>
      <c r="C4245" s="8" t="s">
        <v>11</v>
      </c>
      <c r="D4245" s="33">
        <v>35127.949999999997</v>
      </c>
      <c r="E4245" s="34">
        <v>38873.69</v>
      </c>
      <c r="F4245" s="34">
        <v>186.21</v>
      </c>
      <c r="G4245" s="34">
        <v>877.4</v>
      </c>
      <c r="H4245" s="34">
        <v>51.37</v>
      </c>
    </row>
    <row r="4246" spans="1:8" x14ac:dyDescent="0.35">
      <c r="A4246" s="8" t="s">
        <v>21</v>
      </c>
      <c r="B4246" s="33">
        <v>2023</v>
      </c>
      <c r="C4246" s="8" t="s">
        <v>15</v>
      </c>
      <c r="D4246" s="33">
        <v>13534.93</v>
      </c>
      <c r="E4246" s="34">
        <v>12427.64</v>
      </c>
      <c r="F4246" s="34">
        <v>148.55000000000001</v>
      </c>
      <c r="G4246" s="34">
        <v>1189.8</v>
      </c>
      <c r="H4246" s="34">
        <v>54.12</v>
      </c>
    </row>
    <row r="4247" spans="1:8" x14ac:dyDescent="0.35">
      <c r="A4247" s="8" t="s">
        <v>33</v>
      </c>
      <c r="B4247" s="33">
        <v>2022</v>
      </c>
      <c r="C4247" s="8" t="s">
        <v>15</v>
      </c>
      <c r="D4247" s="33">
        <v>14779.69</v>
      </c>
      <c r="E4247" s="34">
        <v>12125.54</v>
      </c>
      <c r="F4247" s="34">
        <v>183.18</v>
      </c>
      <c r="G4247" s="34">
        <v>830.63</v>
      </c>
      <c r="H4247" s="34">
        <v>50.83</v>
      </c>
    </row>
    <row r="4248" spans="1:8" x14ac:dyDescent="0.35">
      <c r="A4248" s="8" t="s">
        <v>12</v>
      </c>
      <c r="B4248" s="33">
        <v>2021</v>
      </c>
      <c r="C4248" s="8" t="s">
        <v>25</v>
      </c>
      <c r="D4248" s="33">
        <v>12746.19</v>
      </c>
      <c r="E4248" s="34">
        <v>12488.54</v>
      </c>
      <c r="F4248" s="34">
        <v>119.42</v>
      </c>
      <c r="G4248" s="34">
        <v>553.49</v>
      </c>
      <c r="H4248" s="34">
        <v>58.65</v>
      </c>
    </row>
    <row r="4249" spans="1:8" x14ac:dyDescent="0.35">
      <c r="A4249" s="8" t="s">
        <v>29</v>
      </c>
      <c r="B4249" s="33">
        <v>2020</v>
      </c>
      <c r="C4249" s="8" t="s">
        <v>22</v>
      </c>
      <c r="D4249" s="33">
        <v>15449.15</v>
      </c>
      <c r="E4249" s="34">
        <v>12990.26</v>
      </c>
      <c r="F4249" s="34">
        <v>123.5</v>
      </c>
      <c r="G4249" s="34">
        <v>42.67</v>
      </c>
      <c r="H4249" s="34">
        <v>39.520000000000003</v>
      </c>
    </row>
    <row r="4250" spans="1:8" x14ac:dyDescent="0.35">
      <c r="A4250" s="8" t="s">
        <v>23</v>
      </c>
      <c r="B4250" s="33">
        <v>2024</v>
      </c>
      <c r="C4250" s="8" t="s">
        <v>19</v>
      </c>
      <c r="D4250" s="33">
        <v>37100.54</v>
      </c>
      <c r="E4250" s="34">
        <v>35853.129999999997</v>
      </c>
      <c r="F4250" s="34">
        <v>144.38</v>
      </c>
      <c r="G4250" s="34">
        <v>321.20999999999998</v>
      </c>
      <c r="H4250" s="34">
        <v>40.1</v>
      </c>
    </row>
    <row r="4251" spans="1:8" x14ac:dyDescent="0.35">
      <c r="A4251" s="8" t="s">
        <v>17</v>
      </c>
      <c r="B4251" s="33">
        <v>2019</v>
      </c>
      <c r="C4251" s="8" t="s">
        <v>25</v>
      </c>
      <c r="D4251" s="33">
        <v>35356.04</v>
      </c>
      <c r="E4251" s="34">
        <v>37868.53</v>
      </c>
      <c r="F4251" s="34">
        <v>76.959999999999994</v>
      </c>
      <c r="G4251" s="34">
        <v>458.31</v>
      </c>
      <c r="H4251" s="34">
        <v>56.26</v>
      </c>
    </row>
    <row r="4252" spans="1:8" x14ac:dyDescent="0.35">
      <c r="A4252" s="8" t="s">
        <v>30</v>
      </c>
      <c r="B4252" s="33">
        <v>2024</v>
      </c>
      <c r="C4252" s="8" t="s">
        <v>19</v>
      </c>
      <c r="D4252" s="33">
        <v>12930</v>
      </c>
      <c r="E4252" s="34">
        <v>13350.78</v>
      </c>
      <c r="F4252" s="34">
        <v>172.99</v>
      </c>
      <c r="G4252" s="34">
        <v>86.63</v>
      </c>
      <c r="H4252" s="34">
        <v>52.4</v>
      </c>
    </row>
    <row r="4253" spans="1:8" x14ac:dyDescent="0.35">
      <c r="A4253" s="8" t="s">
        <v>32</v>
      </c>
      <c r="B4253" s="33">
        <v>2024</v>
      </c>
      <c r="C4253" s="8" t="s">
        <v>25</v>
      </c>
      <c r="D4253" s="33">
        <v>13512.16</v>
      </c>
      <c r="E4253" s="34">
        <v>15702.23</v>
      </c>
      <c r="F4253" s="34">
        <v>168.7</v>
      </c>
      <c r="G4253" s="34">
        <v>406.53</v>
      </c>
      <c r="H4253" s="34">
        <v>37.200000000000003</v>
      </c>
    </row>
    <row r="4254" spans="1:8" x14ac:dyDescent="0.35">
      <c r="A4254" s="8" t="s">
        <v>18</v>
      </c>
      <c r="B4254" s="33">
        <v>2022</v>
      </c>
      <c r="C4254" s="8" t="s">
        <v>19</v>
      </c>
      <c r="D4254" s="33">
        <v>10642.53</v>
      </c>
      <c r="E4254" s="34">
        <v>9247.43</v>
      </c>
      <c r="F4254" s="34">
        <v>73.8</v>
      </c>
      <c r="G4254" s="34">
        <v>1201.1600000000001</v>
      </c>
      <c r="H4254" s="34">
        <v>52.48</v>
      </c>
    </row>
    <row r="4255" spans="1:8" x14ac:dyDescent="0.35">
      <c r="A4255" s="8" t="s">
        <v>34</v>
      </c>
      <c r="B4255" s="33">
        <v>2019</v>
      </c>
      <c r="C4255" s="8" t="s">
        <v>11</v>
      </c>
      <c r="D4255" s="33">
        <v>34493.480000000003</v>
      </c>
      <c r="E4255" s="34">
        <v>36121.71</v>
      </c>
      <c r="F4255" s="34">
        <v>196.8</v>
      </c>
      <c r="G4255" s="34">
        <v>118.39</v>
      </c>
      <c r="H4255" s="34">
        <v>65.709999999999994</v>
      </c>
    </row>
    <row r="4256" spans="1:8" x14ac:dyDescent="0.35">
      <c r="A4256" s="8" t="s">
        <v>29</v>
      </c>
      <c r="B4256" s="33">
        <v>2020</v>
      </c>
      <c r="C4256" s="8" t="s">
        <v>25</v>
      </c>
      <c r="D4256" s="33">
        <v>11092.49</v>
      </c>
      <c r="E4256" s="34">
        <v>10035</v>
      </c>
      <c r="F4256" s="34">
        <v>150.02000000000001</v>
      </c>
      <c r="G4256" s="34">
        <v>1215.76</v>
      </c>
      <c r="H4256" s="34">
        <v>55.88</v>
      </c>
    </row>
    <row r="4257" spans="1:8" x14ac:dyDescent="0.35">
      <c r="A4257" s="8" t="s">
        <v>33</v>
      </c>
      <c r="B4257" s="33">
        <v>2024</v>
      </c>
      <c r="C4257" s="8" t="s">
        <v>22</v>
      </c>
      <c r="D4257" s="33">
        <v>13338.14</v>
      </c>
      <c r="E4257" s="34">
        <v>12307.87</v>
      </c>
      <c r="F4257" s="34">
        <v>112.42</v>
      </c>
      <c r="G4257" s="34">
        <v>450.02</v>
      </c>
      <c r="H4257" s="34">
        <v>43.32</v>
      </c>
    </row>
    <row r="4258" spans="1:8" x14ac:dyDescent="0.35">
      <c r="A4258" s="8" t="s">
        <v>32</v>
      </c>
      <c r="B4258" s="33">
        <v>2020</v>
      </c>
      <c r="C4258" s="8" t="s">
        <v>22</v>
      </c>
      <c r="D4258" s="33">
        <v>25111.5</v>
      </c>
      <c r="E4258" s="34">
        <v>28295.66</v>
      </c>
      <c r="F4258" s="34">
        <v>190.76</v>
      </c>
      <c r="G4258" s="34">
        <v>1022.31</v>
      </c>
      <c r="H4258" s="34">
        <v>58.01</v>
      </c>
    </row>
    <row r="4259" spans="1:8" x14ac:dyDescent="0.35">
      <c r="A4259" s="8" t="s">
        <v>8</v>
      </c>
      <c r="B4259" s="33">
        <v>2023</v>
      </c>
      <c r="C4259" s="8" t="s">
        <v>20</v>
      </c>
      <c r="D4259" s="33">
        <v>1434.79</v>
      </c>
      <c r="E4259" s="34">
        <v>1521.97</v>
      </c>
      <c r="F4259" s="34">
        <v>98.79</v>
      </c>
      <c r="G4259" s="34">
        <v>1150.57</v>
      </c>
      <c r="H4259" s="34">
        <v>61.54</v>
      </c>
    </row>
    <row r="4260" spans="1:8" x14ac:dyDescent="0.35">
      <c r="A4260" s="8" t="s">
        <v>8</v>
      </c>
      <c r="B4260" s="33">
        <v>2024</v>
      </c>
      <c r="C4260" s="8" t="s">
        <v>25</v>
      </c>
      <c r="D4260" s="33">
        <v>17941.25</v>
      </c>
      <c r="E4260" s="34">
        <v>14499.25</v>
      </c>
      <c r="F4260" s="34">
        <v>165.11</v>
      </c>
      <c r="G4260" s="34">
        <v>492.54</v>
      </c>
      <c r="H4260" s="34">
        <v>32.909999999999997</v>
      </c>
    </row>
    <row r="4261" spans="1:8" x14ac:dyDescent="0.35">
      <c r="A4261" s="8" t="s">
        <v>23</v>
      </c>
      <c r="B4261" s="33">
        <v>2022</v>
      </c>
      <c r="C4261" s="8" t="s">
        <v>19</v>
      </c>
      <c r="D4261" s="33">
        <v>48372.88</v>
      </c>
      <c r="E4261" s="34">
        <v>48305</v>
      </c>
      <c r="F4261" s="34">
        <v>177.17</v>
      </c>
      <c r="G4261" s="34">
        <v>1289.27</v>
      </c>
      <c r="H4261" s="34">
        <v>35.56</v>
      </c>
    </row>
    <row r="4262" spans="1:8" x14ac:dyDescent="0.35">
      <c r="A4262" s="8" t="s">
        <v>24</v>
      </c>
      <c r="B4262" s="33">
        <v>2024</v>
      </c>
      <c r="C4262" s="8" t="s">
        <v>13</v>
      </c>
      <c r="D4262" s="33">
        <v>9666.4</v>
      </c>
      <c r="E4262" s="34">
        <v>9795.89</v>
      </c>
      <c r="F4262" s="34">
        <v>192.07</v>
      </c>
      <c r="G4262" s="34">
        <v>300.95999999999998</v>
      </c>
      <c r="H4262" s="34">
        <v>62.59</v>
      </c>
    </row>
    <row r="4263" spans="1:8" x14ac:dyDescent="0.35">
      <c r="A4263" s="8" t="s">
        <v>17</v>
      </c>
      <c r="B4263" s="33">
        <v>2021</v>
      </c>
      <c r="C4263" s="8" t="s">
        <v>11</v>
      </c>
      <c r="D4263" s="33">
        <v>10461.91</v>
      </c>
      <c r="E4263" s="34">
        <v>12442.68</v>
      </c>
      <c r="F4263" s="34">
        <v>39.159999999999997</v>
      </c>
      <c r="G4263" s="34">
        <v>874.9</v>
      </c>
      <c r="H4263" s="34">
        <v>33.03</v>
      </c>
    </row>
    <row r="4264" spans="1:8" x14ac:dyDescent="0.35">
      <c r="A4264" s="8" t="s">
        <v>30</v>
      </c>
      <c r="B4264" s="33">
        <v>2022</v>
      </c>
      <c r="C4264" s="8" t="s">
        <v>11</v>
      </c>
      <c r="D4264" s="33">
        <v>24836.07</v>
      </c>
      <c r="E4264" s="34">
        <v>23121.8</v>
      </c>
      <c r="F4264" s="34">
        <v>68.62</v>
      </c>
      <c r="G4264" s="34">
        <v>1310.94</v>
      </c>
      <c r="H4264" s="34">
        <v>50.31</v>
      </c>
    </row>
    <row r="4265" spans="1:8" x14ac:dyDescent="0.35">
      <c r="A4265" s="8" t="s">
        <v>26</v>
      </c>
      <c r="B4265" s="33">
        <v>2019</v>
      </c>
      <c r="C4265" s="8" t="s">
        <v>11</v>
      </c>
      <c r="D4265" s="33">
        <v>13807.04</v>
      </c>
      <c r="E4265" s="34">
        <v>11632.83</v>
      </c>
      <c r="F4265" s="34">
        <v>23.49</v>
      </c>
      <c r="G4265" s="34">
        <v>654.04999999999995</v>
      </c>
      <c r="H4265" s="34">
        <v>54.44</v>
      </c>
    </row>
    <row r="4266" spans="1:8" x14ac:dyDescent="0.35">
      <c r="A4266" s="8" t="s">
        <v>26</v>
      </c>
      <c r="B4266" s="33">
        <v>2022</v>
      </c>
      <c r="C4266" s="8" t="s">
        <v>11</v>
      </c>
      <c r="D4266" s="33">
        <v>49395.14</v>
      </c>
      <c r="E4266" s="34">
        <v>40327.449999999997</v>
      </c>
      <c r="F4266" s="34">
        <v>100.35</v>
      </c>
      <c r="G4266" s="34">
        <v>1122.9100000000001</v>
      </c>
      <c r="H4266" s="34">
        <v>41.63</v>
      </c>
    </row>
    <row r="4267" spans="1:8" x14ac:dyDescent="0.35">
      <c r="A4267" s="8" t="s">
        <v>16</v>
      </c>
      <c r="B4267" s="33">
        <v>2018</v>
      </c>
      <c r="C4267" s="8" t="s">
        <v>15</v>
      </c>
      <c r="D4267" s="33">
        <v>20942.04</v>
      </c>
      <c r="E4267" s="34">
        <v>18650.07</v>
      </c>
      <c r="F4267" s="34">
        <v>124.24</v>
      </c>
      <c r="G4267" s="34">
        <v>128.07</v>
      </c>
      <c r="H4267" s="34">
        <v>48.63</v>
      </c>
    </row>
    <row r="4268" spans="1:8" x14ac:dyDescent="0.35">
      <c r="A4268" s="8" t="s">
        <v>18</v>
      </c>
      <c r="B4268" s="33">
        <v>2019</v>
      </c>
      <c r="C4268" s="8" t="s">
        <v>19</v>
      </c>
      <c r="D4268" s="33">
        <v>10367.07</v>
      </c>
      <c r="E4268" s="34">
        <v>11883.66</v>
      </c>
      <c r="F4268" s="34">
        <v>128.72999999999999</v>
      </c>
      <c r="G4268" s="34">
        <v>462.9</v>
      </c>
      <c r="H4268" s="34">
        <v>53.3</v>
      </c>
    </row>
    <row r="4269" spans="1:8" x14ac:dyDescent="0.35">
      <c r="A4269" s="8" t="s">
        <v>12</v>
      </c>
      <c r="B4269" s="33">
        <v>2023</v>
      </c>
      <c r="C4269" s="8" t="s">
        <v>13</v>
      </c>
      <c r="D4269" s="33">
        <v>39760.39</v>
      </c>
      <c r="E4269" s="34">
        <v>38052.74</v>
      </c>
      <c r="F4269" s="34">
        <v>70.239999999999995</v>
      </c>
      <c r="G4269" s="34">
        <v>841.5</v>
      </c>
      <c r="H4269" s="34">
        <v>41.85</v>
      </c>
    </row>
    <row r="4270" spans="1:8" x14ac:dyDescent="0.35">
      <c r="A4270" s="8" t="s">
        <v>12</v>
      </c>
      <c r="B4270" s="33">
        <v>2024</v>
      </c>
      <c r="C4270" s="8" t="s">
        <v>11</v>
      </c>
      <c r="D4270" s="33">
        <v>47659.16</v>
      </c>
      <c r="E4270" s="34">
        <v>56031.37</v>
      </c>
      <c r="F4270" s="34">
        <v>89.22</v>
      </c>
      <c r="G4270" s="34">
        <v>1024.82</v>
      </c>
      <c r="H4270" s="34">
        <v>62.61</v>
      </c>
    </row>
    <row r="4271" spans="1:8" x14ac:dyDescent="0.35">
      <c r="A4271" s="8" t="s">
        <v>27</v>
      </c>
      <c r="B4271" s="33">
        <v>2022</v>
      </c>
      <c r="C4271" s="8" t="s">
        <v>15</v>
      </c>
      <c r="D4271" s="33">
        <v>14009.07</v>
      </c>
      <c r="E4271" s="34">
        <v>12256.59</v>
      </c>
      <c r="F4271" s="34">
        <v>145.34</v>
      </c>
      <c r="G4271" s="34">
        <v>1284.28</v>
      </c>
      <c r="H4271" s="34">
        <v>50.62</v>
      </c>
    </row>
    <row r="4272" spans="1:8" x14ac:dyDescent="0.35">
      <c r="A4272" s="8" t="s">
        <v>27</v>
      </c>
      <c r="B4272" s="33">
        <v>2019</v>
      </c>
      <c r="C4272" s="8" t="s">
        <v>19</v>
      </c>
      <c r="D4272" s="33">
        <v>43154.38</v>
      </c>
      <c r="E4272" s="34">
        <v>37000.11</v>
      </c>
      <c r="F4272" s="34">
        <v>175.09</v>
      </c>
      <c r="G4272" s="34">
        <v>1097.3499999999999</v>
      </c>
      <c r="H4272" s="34">
        <v>30.54</v>
      </c>
    </row>
    <row r="4273" spans="1:8" x14ac:dyDescent="0.35">
      <c r="A4273" s="8" t="s">
        <v>10</v>
      </c>
      <c r="B4273" s="33">
        <v>2023</v>
      </c>
      <c r="C4273" s="8" t="s">
        <v>20</v>
      </c>
      <c r="D4273" s="33">
        <v>21517.15</v>
      </c>
      <c r="E4273" s="34">
        <v>25165.97</v>
      </c>
      <c r="F4273" s="34">
        <v>61.64</v>
      </c>
      <c r="G4273" s="34">
        <v>511.25</v>
      </c>
      <c r="H4273" s="34">
        <v>30.58</v>
      </c>
    </row>
    <row r="4274" spans="1:8" x14ac:dyDescent="0.35">
      <c r="A4274" s="8" t="s">
        <v>8</v>
      </c>
      <c r="B4274" s="33">
        <v>2019</v>
      </c>
      <c r="C4274" s="8" t="s">
        <v>13</v>
      </c>
      <c r="D4274" s="33">
        <v>15479.16</v>
      </c>
      <c r="E4274" s="34">
        <v>16007.31</v>
      </c>
      <c r="F4274" s="34">
        <v>34.64</v>
      </c>
      <c r="G4274" s="34">
        <v>221.5</v>
      </c>
      <c r="H4274" s="34">
        <v>31.2</v>
      </c>
    </row>
    <row r="4275" spans="1:8" x14ac:dyDescent="0.35">
      <c r="A4275" s="8" t="s">
        <v>14</v>
      </c>
      <c r="B4275" s="33">
        <v>2018</v>
      </c>
      <c r="C4275" s="8" t="s">
        <v>13</v>
      </c>
      <c r="D4275" s="33">
        <v>7634.8</v>
      </c>
      <c r="E4275" s="34">
        <v>6920.6</v>
      </c>
      <c r="F4275" s="34">
        <v>152.62</v>
      </c>
      <c r="G4275" s="34">
        <v>819.72</v>
      </c>
      <c r="H4275" s="34">
        <v>69.38</v>
      </c>
    </row>
    <row r="4276" spans="1:8" x14ac:dyDescent="0.35">
      <c r="A4276" s="8" t="s">
        <v>14</v>
      </c>
      <c r="B4276" s="33">
        <v>2018</v>
      </c>
      <c r="C4276" s="8" t="s">
        <v>15</v>
      </c>
      <c r="D4276" s="33">
        <v>3715.38</v>
      </c>
      <c r="E4276" s="34">
        <v>4207.47</v>
      </c>
      <c r="F4276" s="34">
        <v>146.4</v>
      </c>
      <c r="G4276" s="34">
        <v>1024.27</v>
      </c>
      <c r="H4276" s="34">
        <v>65.040000000000006</v>
      </c>
    </row>
    <row r="4277" spans="1:8" x14ac:dyDescent="0.35">
      <c r="A4277" s="8" t="s">
        <v>32</v>
      </c>
      <c r="B4277" s="33">
        <v>2022</v>
      </c>
      <c r="C4277" s="8" t="s">
        <v>20</v>
      </c>
      <c r="D4277" s="33">
        <v>44914.43</v>
      </c>
      <c r="E4277" s="34">
        <v>37679.79</v>
      </c>
      <c r="F4277" s="34">
        <v>167.65</v>
      </c>
      <c r="G4277" s="34">
        <v>907.89</v>
      </c>
      <c r="H4277" s="34">
        <v>59.33</v>
      </c>
    </row>
    <row r="4278" spans="1:8" x14ac:dyDescent="0.35">
      <c r="A4278" s="8" t="s">
        <v>35</v>
      </c>
      <c r="B4278" s="33">
        <v>2023</v>
      </c>
      <c r="C4278" s="8" t="s">
        <v>25</v>
      </c>
      <c r="D4278" s="33">
        <v>48952.68</v>
      </c>
      <c r="E4278" s="34">
        <v>45037.440000000002</v>
      </c>
      <c r="F4278" s="34">
        <v>127.04</v>
      </c>
      <c r="G4278" s="34">
        <v>485.67</v>
      </c>
      <c r="H4278" s="34">
        <v>62.91</v>
      </c>
    </row>
    <row r="4279" spans="1:8" x14ac:dyDescent="0.35">
      <c r="A4279" s="8" t="s">
        <v>31</v>
      </c>
      <c r="B4279" s="33">
        <v>2023</v>
      </c>
      <c r="C4279" s="8" t="s">
        <v>20</v>
      </c>
      <c r="D4279" s="33">
        <v>18528.169999999998</v>
      </c>
      <c r="E4279" s="34">
        <v>15310.1</v>
      </c>
      <c r="F4279" s="34">
        <v>39.67</v>
      </c>
      <c r="G4279" s="34">
        <v>585.84</v>
      </c>
      <c r="H4279" s="34">
        <v>33.51</v>
      </c>
    </row>
    <row r="4280" spans="1:8" x14ac:dyDescent="0.35">
      <c r="A4280" s="8" t="s">
        <v>24</v>
      </c>
      <c r="B4280" s="33">
        <v>2021</v>
      </c>
      <c r="C4280" s="8" t="s">
        <v>20</v>
      </c>
      <c r="D4280" s="33">
        <v>6924.7</v>
      </c>
      <c r="E4280" s="34">
        <v>6480.12</v>
      </c>
      <c r="F4280" s="34">
        <v>81.489999999999995</v>
      </c>
      <c r="G4280" s="34">
        <v>812.17</v>
      </c>
      <c r="H4280" s="34">
        <v>57.4</v>
      </c>
    </row>
    <row r="4281" spans="1:8" x14ac:dyDescent="0.35">
      <c r="A4281" s="8" t="s">
        <v>10</v>
      </c>
      <c r="B4281" s="33">
        <v>2018</v>
      </c>
      <c r="C4281" s="8" t="s">
        <v>25</v>
      </c>
      <c r="D4281" s="33">
        <v>16533</v>
      </c>
      <c r="E4281" s="34">
        <v>13724.03</v>
      </c>
      <c r="F4281" s="34">
        <v>79.02</v>
      </c>
      <c r="G4281" s="34">
        <v>1017.5</v>
      </c>
      <c r="H4281" s="34">
        <v>54.83</v>
      </c>
    </row>
    <row r="4282" spans="1:8" x14ac:dyDescent="0.35">
      <c r="A4282" s="8" t="s">
        <v>10</v>
      </c>
      <c r="B4282" s="33">
        <v>2023</v>
      </c>
      <c r="C4282" s="8" t="s">
        <v>13</v>
      </c>
      <c r="D4282" s="33">
        <v>42686.47</v>
      </c>
      <c r="E4282" s="34">
        <v>35909.269999999997</v>
      </c>
      <c r="F4282" s="34">
        <v>131.08000000000001</v>
      </c>
      <c r="G4282" s="34">
        <v>932.12</v>
      </c>
      <c r="H4282" s="34">
        <v>39.68</v>
      </c>
    </row>
    <row r="4283" spans="1:8" x14ac:dyDescent="0.35">
      <c r="A4283" s="8" t="s">
        <v>32</v>
      </c>
      <c r="B4283" s="33">
        <v>2018</v>
      </c>
      <c r="C4283" s="8" t="s">
        <v>19</v>
      </c>
      <c r="D4283" s="33">
        <v>12735.64</v>
      </c>
      <c r="E4283" s="34">
        <v>14984.8</v>
      </c>
      <c r="F4283" s="34">
        <v>119.17</v>
      </c>
      <c r="G4283" s="34">
        <v>970.84</v>
      </c>
      <c r="H4283" s="34">
        <v>54.49</v>
      </c>
    </row>
    <row r="4284" spans="1:8" x14ac:dyDescent="0.35">
      <c r="A4284" s="8" t="s">
        <v>8</v>
      </c>
      <c r="B4284" s="33">
        <v>2019</v>
      </c>
      <c r="C4284" s="8" t="s">
        <v>13</v>
      </c>
      <c r="D4284" s="33">
        <v>46106.35</v>
      </c>
      <c r="E4284" s="34">
        <v>45513.19</v>
      </c>
      <c r="F4284" s="34">
        <v>80.87</v>
      </c>
      <c r="G4284" s="34">
        <v>231.28</v>
      </c>
      <c r="H4284" s="34">
        <v>33.14</v>
      </c>
    </row>
    <row r="4285" spans="1:8" x14ac:dyDescent="0.35">
      <c r="A4285" s="8" t="s">
        <v>23</v>
      </c>
      <c r="B4285" s="33">
        <v>2024</v>
      </c>
      <c r="C4285" s="8" t="s">
        <v>13</v>
      </c>
      <c r="D4285" s="33">
        <v>35892.199999999997</v>
      </c>
      <c r="E4285" s="34">
        <v>36287.72</v>
      </c>
      <c r="F4285" s="34">
        <v>154.65</v>
      </c>
      <c r="G4285" s="34">
        <v>183.52</v>
      </c>
      <c r="H4285" s="34">
        <v>30.62</v>
      </c>
    </row>
    <row r="4286" spans="1:8" x14ac:dyDescent="0.35">
      <c r="A4286" s="8" t="s">
        <v>34</v>
      </c>
      <c r="B4286" s="33">
        <v>2023</v>
      </c>
      <c r="C4286" s="8" t="s">
        <v>9</v>
      </c>
      <c r="D4286" s="33">
        <v>6482.29</v>
      </c>
      <c r="E4286" s="34">
        <v>6869.84</v>
      </c>
      <c r="F4286" s="34">
        <v>30.16</v>
      </c>
      <c r="G4286" s="34">
        <v>291.70999999999998</v>
      </c>
      <c r="H4286" s="34">
        <v>54.49</v>
      </c>
    </row>
    <row r="4287" spans="1:8" x14ac:dyDescent="0.35">
      <c r="A4287" s="8" t="s">
        <v>17</v>
      </c>
      <c r="B4287" s="33">
        <v>2020</v>
      </c>
      <c r="C4287" s="8" t="s">
        <v>13</v>
      </c>
      <c r="D4287" s="33">
        <v>21627.599999999999</v>
      </c>
      <c r="E4287" s="34">
        <v>24587.61</v>
      </c>
      <c r="F4287" s="34">
        <v>118.9</v>
      </c>
      <c r="G4287" s="34">
        <v>1069.58</v>
      </c>
      <c r="H4287" s="34">
        <v>58.52</v>
      </c>
    </row>
    <row r="4288" spans="1:8" x14ac:dyDescent="0.35">
      <c r="A4288" s="8" t="s">
        <v>28</v>
      </c>
      <c r="B4288" s="33">
        <v>2023</v>
      </c>
      <c r="C4288" s="8" t="s">
        <v>15</v>
      </c>
      <c r="D4288" s="33">
        <v>20092.05</v>
      </c>
      <c r="E4288" s="34">
        <v>18645.740000000002</v>
      </c>
      <c r="F4288" s="34">
        <v>24.02</v>
      </c>
      <c r="G4288" s="34">
        <v>317.2</v>
      </c>
      <c r="H4288" s="34">
        <v>64.09</v>
      </c>
    </row>
    <row r="4289" spans="1:8" x14ac:dyDescent="0.35">
      <c r="A4289" s="8" t="s">
        <v>8</v>
      </c>
      <c r="B4289" s="33">
        <v>2022</v>
      </c>
      <c r="C4289" s="8" t="s">
        <v>13</v>
      </c>
      <c r="D4289" s="33">
        <v>48373.39</v>
      </c>
      <c r="E4289" s="34">
        <v>50449.34</v>
      </c>
      <c r="F4289" s="34">
        <v>58.89</v>
      </c>
      <c r="G4289" s="34">
        <v>1328.37</v>
      </c>
      <c r="H4289" s="34">
        <v>33.97</v>
      </c>
    </row>
    <row r="4290" spans="1:8" x14ac:dyDescent="0.35">
      <c r="A4290" s="8" t="s">
        <v>30</v>
      </c>
      <c r="B4290" s="33">
        <v>2024</v>
      </c>
      <c r="C4290" s="8" t="s">
        <v>20</v>
      </c>
      <c r="D4290" s="33">
        <v>17324.62</v>
      </c>
      <c r="E4290" s="34">
        <v>20112.650000000001</v>
      </c>
      <c r="F4290" s="34">
        <v>140</v>
      </c>
      <c r="G4290" s="34">
        <v>243.99</v>
      </c>
      <c r="H4290" s="34">
        <v>31.13</v>
      </c>
    </row>
    <row r="4291" spans="1:8" x14ac:dyDescent="0.35">
      <c r="A4291" s="8" t="s">
        <v>21</v>
      </c>
      <c r="B4291" s="33">
        <v>2019</v>
      </c>
      <c r="C4291" s="8" t="s">
        <v>15</v>
      </c>
      <c r="D4291" s="33">
        <v>28539.63</v>
      </c>
      <c r="E4291" s="34">
        <v>27498.23</v>
      </c>
      <c r="F4291" s="34">
        <v>113.87</v>
      </c>
      <c r="G4291" s="34">
        <v>572.35</v>
      </c>
      <c r="H4291" s="34">
        <v>58.52</v>
      </c>
    </row>
    <row r="4292" spans="1:8" x14ac:dyDescent="0.35">
      <c r="A4292" s="8" t="s">
        <v>23</v>
      </c>
      <c r="B4292" s="33">
        <v>2019</v>
      </c>
      <c r="C4292" s="8" t="s">
        <v>13</v>
      </c>
      <c r="D4292" s="33">
        <v>20167.009999999998</v>
      </c>
      <c r="E4292" s="34">
        <v>18982.009999999998</v>
      </c>
      <c r="F4292" s="34">
        <v>61.78</v>
      </c>
      <c r="G4292" s="34">
        <v>651.99</v>
      </c>
      <c r="H4292" s="34">
        <v>63.3</v>
      </c>
    </row>
    <row r="4293" spans="1:8" x14ac:dyDescent="0.35">
      <c r="A4293" s="8" t="s">
        <v>30</v>
      </c>
      <c r="B4293" s="33">
        <v>2022</v>
      </c>
      <c r="C4293" s="8" t="s">
        <v>15</v>
      </c>
      <c r="D4293" s="33">
        <v>16309.24</v>
      </c>
      <c r="E4293" s="34">
        <v>13445.9</v>
      </c>
      <c r="F4293" s="34">
        <v>54.53</v>
      </c>
      <c r="G4293" s="34">
        <v>286.48</v>
      </c>
      <c r="H4293" s="34">
        <v>56.3</v>
      </c>
    </row>
    <row r="4294" spans="1:8" x14ac:dyDescent="0.35">
      <c r="A4294" s="8" t="s">
        <v>12</v>
      </c>
      <c r="B4294" s="33">
        <v>2019</v>
      </c>
      <c r="C4294" s="8" t="s">
        <v>11</v>
      </c>
      <c r="D4294" s="33">
        <v>39516.230000000003</v>
      </c>
      <c r="E4294" s="34">
        <v>43657.2</v>
      </c>
      <c r="F4294" s="34">
        <v>83.82</v>
      </c>
      <c r="G4294" s="34">
        <v>241.94</v>
      </c>
      <c r="H4294" s="34">
        <v>42.42</v>
      </c>
    </row>
    <row r="4295" spans="1:8" x14ac:dyDescent="0.35">
      <c r="A4295" s="8" t="s">
        <v>26</v>
      </c>
      <c r="B4295" s="33">
        <v>2023</v>
      </c>
      <c r="C4295" s="8" t="s">
        <v>25</v>
      </c>
      <c r="D4295" s="33">
        <v>6367.24</v>
      </c>
      <c r="E4295" s="34">
        <v>5602.06</v>
      </c>
      <c r="F4295" s="34">
        <v>136.13</v>
      </c>
      <c r="G4295" s="34">
        <v>857.6</v>
      </c>
      <c r="H4295" s="34">
        <v>58.67</v>
      </c>
    </row>
    <row r="4296" spans="1:8" x14ac:dyDescent="0.35">
      <c r="A4296" s="8" t="s">
        <v>29</v>
      </c>
      <c r="B4296" s="33">
        <v>2020</v>
      </c>
      <c r="C4296" s="8" t="s">
        <v>13</v>
      </c>
      <c r="D4296" s="33">
        <v>17786.740000000002</v>
      </c>
      <c r="E4296" s="34">
        <v>19470.900000000001</v>
      </c>
      <c r="F4296" s="34">
        <v>128.44</v>
      </c>
      <c r="G4296" s="34">
        <v>957.51</v>
      </c>
      <c r="H4296" s="34">
        <v>45.88</v>
      </c>
    </row>
    <row r="4297" spans="1:8" x14ac:dyDescent="0.35">
      <c r="A4297" s="8" t="s">
        <v>30</v>
      </c>
      <c r="B4297" s="33">
        <v>2023</v>
      </c>
      <c r="C4297" s="8" t="s">
        <v>19</v>
      </c>
      <c r="D4297" s="33">
        <v>26861.08</v>
      </c>
      <c r="E4297" s="34">
        <v>23432.21</v>
      </c>
      <c r="F4297" s="34">
        <v>107.89</v>
      </c>
      <c r="G4297" s="34">
        <v>853.88</v>
      </c>
      <c r="H4297" s="34">
        <v>55.24</v>
      </c>
    </row>
    <row r="4298" spans="1:8" x14ac:dyDescent="0.35">
      <c r="A4298" s="8" t="s">
        <v>17</v>
      </c>
      <c r="B4298" s="33">
        <v>2020</v>
      </c>
      <c r="C4298" s="8" t="s">
        <v>11</v>
      </c>
      <c r="D4298" s="33">
        <v>3236.77</v>
      </c>
      <c r="E4298" s="34">
        <v>3128.03</v>
      </c>
      <c r="F4298" s="34">
        <v>28.91</v>
      </c>
      <c r="G4298" s="34">
        <v>846.7</v>
      </c>
      <c r="H4298" s="34">
        <v>50.11</v>
      </c>
    </row>
    <row r="4299" spans="1:8" x14ac:dyDescent="0.35">
      <c r="A4299" s="8" t="s">
        <v>17</v>
      </c>
      <c r="B4299" s="33">
        <v>2020</v>
      </c>
      <c r="C4299" s="8" t="s">
        <v>15</v>
      </c>
      <c r="D4299" s="33">
        <v>46073</v>
      </c>
      <c r="E4299" s="34">
        <v>42721.58</v>
      </c>
      <c r="F4299" s="34">
        <v>142.01</v>
      </c>
      <c r="G4299" s="34">
        <v>582.04999999999995</v>
      </c>
      <c r="H4299" s="34">
        <v>55.67</v>
      </c>
    </row>
    <row r="4300" spans="1:8" x14ac:dyDescent="0.35">
      <c r="A4300" s="8" t="s">
        <v>33</v>
      </c>
      <c r="B4300" s="33">
        <v>2018</v>
      </c>
      <c r="C4300" s="8" t="s">
        <v>9</v>
      </c>
      <c r="D4300" s="33">
        <v>24411.49</v>
      </c>
      <c r="E4300" s="34">
        <v>22266.81</v>
      </c>
      <c r="F4300" s="34">
        <v>188.9</v>
      </c>
      <c r="G4300" s="34">
        <v>715.16</v>
      </c>
      <c r="H4300" s="34">
        <v>55.23</v>
      </c>
    </row>
    <row r="4301" spans="1:8" x14ac:dyDescent="0.35">
      <c r="A4301" s="8" t="s">
        <v>14</v>
      </c>
      <c r="B4301" s="33">
        <v>2024</v>
      </c>
      <c r="C4301" s="8" t="s">
        <v>13</v>
      </c>
      <c r="D4301" s="33">
        <v>11016.36</v>
      </c>
      <c r="E4301" s="34">
        <v>10330.11</v>
      </c>
      <c r="F4301" s="34">
        <v>199.71</v>
      </c>
      <c r="G4301" s="34">
        <v>1212.3</v>
      </c>
      <c r="H4301" s="34">
        <v>57.56</v>
      </c>
    </row>
    <row r="4302" spans="1:8" x14ac:dyDescent="0.35">
      <c r="A4302" s="8" t="s">
        <v>35</v>
      </c>
      <c r="B4302" s="33">
        <v>2018</v>
      </c>
      <c r="C4302" s="8" t="s">
        <v>22</v>
      </c>
      <c r="D4302" s="33">
        <v>18824.66</v>
      </c>
      <c r="E4302" s="34">
        <v>16221.22</v>
      </c>
      <c r="F4302" s="34">
        <v>121.56</v>
      </c>
      <c r="G4302" s="34">
        <v>1190.79</v>
      </c>
      <c r="H4302" s="34">
        <v>51.6</v>
      </c>
    </row>
    <row r="4303" spans="1:8" x14ac:dyDescent="0.35">
      <c r="A4303" s="8" t="s">
        <v>18</v>
      </c>
      <c r="B4303" s="33">
        <v>2024</v>
      </c>
      <c r="C4303" s="8" t="s">
        <v>20</v>
      </c>
      <c r="D4303" s="33">
        <v>30251.98</v>
      </c>
      <c r="E4303" s="34">
        <v>30485.18</v>
      </c>
      <c r="F4303" s="34">
        <v>155.22</v>
      </c>
      <c r="G4303" s="34">
        <v>673.12</v>
      </c>
      <c r="H4303" s="34">
        <v>33.25</v>
      </c>
    </row>
    <row r="4304" spans="1:8" x14ac:dyDescent="0.35">
      <c r="A4304" s="8" t="s">
        <v>23</v>
      </c>
      <c r="B4304" s="33">
        <v>2021</v>
      </c>
      <c r="C4304" s="8" t="s">
        <v>20</v>
      </c>
      <c r="D4304" s="33">
        <v>28188.81</v>
      </c>
      <c r="E4304" s="34">
        <v>25430.05</v>
      </c>
      <c r="F4304" s="34">
        <v>158.6</v>
      </c>
      <c r="G4304" s="34">
        <v>334.9</v>
      </c>
      <c r="H4304" s="34">
        <v>53.62</v>
      </c>
    </row>
    <row r="4305" spans="1:8" x14ac:dyDescent="0.35">
      <c r="A4305" s="8" t="s">
        <v>16</v>
      </c>
      <c r="B4305" s="33">
        <v>2018</v>
      </c>
      <c r="C4305" s="8" t="s">
        <v>15</v>
      </c>
      <c r="D4305" s="33">
        <v>28017.919999999998</v>
      </c>
      <c r="E4305" s="34">
        <v>33552.639999999999</v>
      </c>
      <c r="F4305" s="34">
        <v>132.71</v>
      </c>
      <c r="G4305" s="34">
        <v>226.82</v>
      </c>
      <c r="H4305" s="34">
        <v>56.25</v>
      </c>
    </row>
    <row r="4306" spans="1:8" x14ac:dyDescent="0.35">
      <c r="A4306" s="8" t="s">
        <v>32</v>
      </c>
      <c r="B4306" s="33">
        <v>2022</v>
      </c>
      <c r="C4306" s="8" t="s">
        <v>19</v>
      </c>
      <c r="D4306" s="33">
        <v>47128.3</v>
      </c>
      <c r="E4306" s="34">
        <v>42676.68</v>
      </c>
      <c r="F4306" s="34">
        <v>74.290000000000006</v>
      </c>
      <c r="G4306" s="34">
        <v>783.58</v>
      </c>
      <c r="H4306" s="34">
        <v>32.159999999999997</v>
      </c>
    </row>
    <row r="4307" spans="1:8" x14ac:dyDescent="0.35">
      <c r="A4307" s="8" t="s">
        <v>17</v>
      </c>
      <c r="B4307" s="33">
        <v>2023</v>
      </c>
      <c r="C4307" s="8" t="s">
        <v>13</v>
      </c>
      <c r="D4307" s="33">
        <v>29274.27</v>
      </c>
      <c r="E4307" s="34">
        <v>32530.11</v>
      </c>
      <c r="F4307" s="34">
        <v>131.41</v>
      </c>
      <c r="G4307" s="34">
        <v>472.82</v>
      </c>
      <c r="H4307" s="34">
        <v>52.1</v>
      </c>
    </row>
    <row r="4308" spans="1:8" x14ac:dyDescent="0.35">
      <c r="A4308" s="8" t="s">
        <v>31</v>
      </c>
      <c r="B4308" s="33">
        <v>2021</v>
      </c>
      <c r="C4308" s="8" t="s">
        <v>25</v>
      </c>
      <c r="D4308" s="33">
        <v>10846.69</v>
      </c>
      <c r="E4308" s="34">
        <v>11717.08</v>
      </c>
      <c r="F4308" s="34">
        <v>197.88</v>
      </c>
      <c r="G4308" s="34">
        <v>122.85</v>
      </c>
      <c r="H4308" s="34">
        <v>37.11</v>
      </c>
    </row>
    <row r="4309" spans="1:8" x14ac:dyDescent="0.35">
      <c r="A4309" s="8" t="s">
        <v>29</v>
      </c>
      <c r="B4309" s="33">
        <v>2023</v>
      </c>
      <c r="C4309" s="8" t="s">
        <v>20</v>
      </c>
      <c r="D4309" s="33">
        <v>20059.23</v>
      </c>
      <c r="E4309" s="34">
        <v>20402.650000000001</v>
      </c>
      <c r="F4309" s="34">
        <v>86.38</v>
      </c>
      <c r="G4309" s="34">
        <v>691.1</v>
      </c>
      <c r="H4309" s="34">
        <v>48.02</v>
      </c>
    </row>
    <row r="4310" spans="1:8" x14ac:dyDescent="0.35">
      <c r="A4310" s="8" t="s">
        <v>26</v>
      </c>
      <c r="B4310" s="33">
        <v>2018</v>
      </c>
      <c r="C4310" s="8" t="s">
        <v>25</v>
      </c>
      <c r="D4310" s="33">
        <v>23891.65</v>
      </c>
      <c r="E4310" s="34">
        <v>20701.810000000001</v>
      </c>
      <c r="F4310" s="34">
        <v>99.24</v>
      </c>
      <c r="G4310" s="34">
        <v>1111.73</v>
      </c>
      <c r="H4310" s="34">
        <v>58.82</v>
      </c>
    </row>
    <row r="4311" spans="1:8" x14ac:dyDescent="0.35">
      <c r="A4311" s="8" t="s">
        <v>10</v>
      </c>
      <c r="B4311" s="33">
        <v>2022</v>
      </c>
      <c r="C4311" s="8" t="s">
        <v>19</v>
      </c>
      <c r="D4311" s="33">
        <v>15955.86</v>
      </c>
      <c r="E4311" s="34">
        <v>15880.58</v>
      </c>
      <c r="F4311" s="34">
        <v>41.11</v>
      </c>
      <c r="G4311" s="34">
        <v>1178.6300000000001</v>
      </c>
      <c r="H4311" s="34">
        <v>62.6</v>
      </c>
    </row>
    <row r="4312" spans="1:8" x14ac:dyDescent="0.35">
      <c r="A4312" s="8" t="s">
        <v>31</v>
      </c>
      <c r="B4312" s="33">
        <v>2022</v>
      </c>
      <c r="C4312" s="8" t="s">
        <v>22</v>
      </c>
      <c r="D4312" s="33">
        <v>44822.55</v>
      </c>
      <c r="E4312" s="34">
        <v>49895.35</v>
      </c>
      <c r="F4312" s="34">
        <v>197.44</v>
      </c>
      <c r="G4312" s="34">
        <v>147.11000000000001</v>
      </c>
      <c r="H4312" s="34">
        <v>58.43</v>
      </c>
    </row>
    <row r="4313" spans="1:8" x14ac:dyDescent="0.35">
      <c r="A4313" s="8" t="s">
        <v>35</v>
      </c>
      <c r="B4313" s="33">
        <v>2019</v>
      </c>
      <c r="C4313" s="8" t="s">
        <v>11</v>
      </c>
      <c r="D4313" s="33">
        <v>4850.3</v>
      </c>
      <c r="E4313" s="34">
        <v>4607.66</v>
      </c>
      <c r="F4313" s="34">
        <v>39.08</v>
      </c>
      <c r="G4313" s="34">
        <v>1303.56</v>
      </c>
      <c r="H4313" s="34">
        <v>59.11</v>
      </c>
    </row>
    <row r="4314" spans="1:8" x14ac:dyDescent="0.35">
      <c r="A4314" s="8" t="s">
        <v>32</v>
      </c>
      <c r="B4314" s="33">
        <v>2020</v>
      </c>
      <c r="C4314" s="8" t="s">
        <v>15</v>
      </c>
      <c r="D4314" s="33">
        <v>12696.71</v>
      </c>
      <c r="E4314" s="34">
        <v>11643.15</v>
      </c>
      <c r="F4314" s="34">
        <v>112.93</v>
      </c>
      <c r="G4314" s="34">
        <v>1114.5899999999999</v>
      </c>
      <c r="H4314" s="34">
        <v>64.180000000000007</v>
      </c>
    </row>
    <row r="4315" spans="1:8" x14ac:dyDescent="0.35">
      <c r="A4315" s="8" t="s">
        <v>32</v>
      </c>
      <c r="B4315" s="33">
        <v>2024</v>
      </c>
      <c r="C4315" s="8" t="s">
        <v>25</v>
      </c>
      <c r="D4315" s="33">
        <v>44657.279999999999</v>
      </c>
      <c r="E4315" s="34">
        <v>35786.01</v>
      </c>
      <c r="F4315" s="34">
        <v>61.37</v>
      </c>
      <c r="G4315" s="34">
        <v>532.42999999999995</v>
      </c>
      <c r="H4315" s="34">
        <v>67.86</v>
      </c>
    </row>
    <row r="4316" spans="1:8" x14ac:dyDescent="0.35">
      <c r="A4316" s="8" t="s">
        <v>12</v>
      </c>
      <c r="B4316" s="33">
        <v>2018</v>
      </c>
      <c r="C4316" s="8" t="s">
        <v>11</v>
      </c>
      <c r="D4316" s="33">
        <v>33073.050000000003</v>
      </c>
      <c r="E4316" s="34">
        <v>27678.55</v>
      </c>
      <c r="F4316" s="34">
        <v>26.72</v>
      </c>
      <c r="G4316" s="34">
        <v>442.73</v>
      </c>
      <c r="H4316" s="34">
        <v>38.229999999999997</v>
      </c>
    </row>
    <row r="4317" spans="1:8" x14ac:dyDescent="0.35">
      <c r="A4317" s="8" t="s">
        <v>34</v>
      </c>
      <c r="B4317" s="33">
        <v>2024</v>
      </c>
      <c r="C4317" s="8" t="s">
        <v>9</v>
      </c>
      <c r="D4317" s="33">
        <v>6638.89</v>
      </c>
      <c r="E4317" s="34">
        <v>7472.43</v>
      </c>
      <c r="F4317" s="34">
        <v>190.81</v>
      </c>
      <c r="G4317" s="34">
        <v>859.16</v>
      </c>
      <c r="H4317" s="34">
        <v>46.5</v>
      </c>
    </row>
    <row r="4318" spans="1:8" x14ac:dyDescent="0.35">
      <c r="A4318" s="8" t="s">
        <v>35</v>
      </c>
      <c r="B4318" s="33">
        <v>2019</v>
      </c>
      <c r="C4318" s="8" t="s">
        <v>11</v>
      </c>
      <c r="D4318" s="33">
        <v>29636.36</v>
      </c>
      <c r="E4318" s="34">
        <v>24638.240000000002</v>
      </c>
      <c r="F4318" s="34">
        <v>102.09</v>
      </c>
      <c r="G4318" s="34">
        <v>576.05999999999995</v>
      </c>
      <c r="H4318" s="34">
        <v>45.68</v>
      </c>
    </row>
    <row r="4319" spans="1:8" x14ac:dyDescent="0.35">
      <c r="A4319" s="8" t="s">
        <v>17</v>
      </c>
      <c r="B4319" s="33">
        <v>2022</v>
      </c>
      <c r="C4319" s="8" t="s">
        <v>15</v>
      </c>
      <c r="D4319" s="33">
        <v>3118.62</v>
      </c>
      <c r="E4319" s="34">
        <v>2909.39</v>
      </c>
      <c r="F4319" s="34">
        <v>53.67</v>
      </c>
      <c r="G4319" s="34">
        <v>718.13</v>
      </c>
      <c r="H4319" s="34">
        <v>69.489999999999995</v>
      </c>
    </row>
    <row r="4320" spans="1:8" x14ac:dyDescent="0.35">
      <c r="A4320" s="8" t="s">
        <v>14</v>
      </c>
      <c r="B4320" s="33">
        <v>2019</v>
      </c>
      <c r="C4320" s="8" t="s">
        <v>9</v>
      </c>
      <c r="D4320" s="33">
        <v>22247.62</v>
      </c>
      <c r="E4320" s="34">
        <v>20257.28</v>
      </c>
      <c r="F4320" s="34">
        <v>174.26</v>
      </c>
      <c r="G4320" s="34">
        <v>816.6</v>
      </c>
      <c r="H4320" s="34">
        <v>49.44</v>
      </c>
    </row>
    <row r="4321" spans="1:8" x14ac:dyDescent="0.35">
      <c r="A4321" s="8" t="s">
        <v>16</v>
      </c>
      <c r="B4321" s="33">
        <v>2024</v>
      </c>
      <c r="C4321" s="8" t="s">
        <v>22</v>
      </c>
      <c r="D4321" s="33">
        <v>21206.07</v>
      </c>
      <c r="E4321" s="34">
        <v>22699.83</v>
      </c>
      <c r="F4321" s="34">
        <v>122.95</v>
      </c>
      <c r="G4321" s="34">
        <v>828.48</v>
      </c>
      <c r="H4321" s="34">
        <v>66.38</v>
      </c>
    </row>
    <row r="4322" spans="1:8" x14ac:dyDescent="0.35">
      <c r="A4322" s="8" t="s">
        <v>8</v>
      </c>
      <c r="B4322" s="33">
        <v>2019</v>
      </c>
      <c r="C4322" s="8" t="s">
        <v>15</v>
      </c>
      <c r="D4322" s="33">
        <v>1160.27</v>
      </c>
      <c r="E4322" s="34">
        <v>1158.3399999999999</v>
      </c>
      <c r="F4322" s="34">
        <v>162.82</v>
      </c>
      <c r="G4322" s="34">
        <v>862.09</v>
      </c>
      <c r="H4322" s="34">
        <v>31.66</v>
      </c>
    </row>
    <row r="4323" spans="1:8" x14ac:dyDescent="0.35">
      <c r="A4323" s="8" t="s">
        <v>30</v>
      </c>
      <c r="B4323" s="33">
        <v>2018</v>
      </c>
      <c r="C4323" s="8" t="s">
        <v>15</v>
      </c>
      <c r="D4323" s="33">
        <v>20437.009999999998</v>
      </c>
      <c r="E4323" s="34">
        <v>18175.82</v>
      </c>
      <c r="F4323" s="34">
        <v>141.35</v>
      </c>
      <c r="G4323" s="34">
        <v>1218.82</v>
      </c>
      <c r="H4323" s="34">
        <v>48.58</v>
      </c>
    </row>
    <row r="4324" spans="1:8" x14ac:dyDescent="0.35">
      <c r="A4324" s="8" t="s">
        <v>16</v>
      </c>
      <c r="B4324" s="33">
        <v>2023</v>
      </c>
      <c r="C4324" s="8" t="s">
        <v>11</v>
      </c>
      <c r="D4324" s="33">
        <v>26977.56</v>
      </c>
      <c r="E4324" s="34">
        <v>24530.02</v>
      </c>
      <c r="F4324" s="34">
        <v>193.92</v>
      </c>
      <c r="G4324" s="34">
        <v>341.15</v>
      </c>
      <c r="H4324" s="34">
        <v>68.48</v>
      </c>
    </row>
    <row r="4325" spans="1:8" x14ac:dyDescent="0.35">
      <c r="A4325" s="8" t="s">
        <v>24</v>
      </c>
      <c r="B4325" s="33">
        <v>2022</v>
      </c>
      <c r="C4325" s="8" t="s">
        <v>11</v>
      </c>
      <c r="D4325" s="33">
        <v>25659.439999999999</v>
      </c>
      <c r="E4325" s="34">
        <v>27457.72</v>
      </c>
      <c r="F4325" s="34">
        <v>59.04</v>
      </c>
      <c r="G4325" s="34">
        <v>560.91</v>
      </c>
      <c r="H4325" s="34">
        <v>58.83</v>
      </c>
    </row>
    <row r="4326" spans="1:8" x14ac:dyDescent="0.35">
      <c r="A4326" s="8" t="s">
        <v>33</v>
      </c>
      <c r="B4326" s="33">
        <v>2022</v>
      </c>
      <c r="C4326" s="8" t="s">
        <v>19</v>
      </c>
      <c r="D4326" s="33">
        <v>30588.9</v>
      </c>
      <c r="E4326" s="34">
        <v>31101.57</v>
      </c>
      <c r="F4326" s="34">
        <v>21.56</v>
      </c>
      <c r="G4326" s="34">
        <v>964.88</v>
      </c>
      <c r="H4326" s="34">
        <v>57.23</v>
      </c>
    </row>
    <row r="4327" spans="1:8" x14ac:dyDescent="0.35">
      <c r="A4327" s="8" t="s">
        <v>24</v>
      </c>
      <c r="B4327" s="33">
        <v>2022</v>
      </c>
      <c r="C4327" s="8" t="s">
        <v>13</v>
      </c>
      <c r="D4327" s="33">
        <v>42054.559999999998</v>
      </c>
      <c r="E4327" s="34">
        <v>40586.17</v>
      </c>
      <c r="F4327" s="34">
        <v>164.65</v>
      </c>
      <c r="G4327" s="34">
        <v>677.49</v>
      </c>
      <c r="H4327" s="34">
        <v>53.46</v>
      </c>
    </row>
    <row r="4328" spans="1:8" x14ac:dyDescent="0.35">
      <c r="A4328" s="8" t="s">
        <v>16</v>
      </c>
      <c r="B4328" s="33">
        <v>2019</v>
      </c>
      <c r="C4328" s="8" t="s">
        <v>9</v>
      </c>
      <c r="D4328" s="33">
        <v>20333.88</v>
      </c>
      <c r="E4328" s="34">
        <v>19202.66</v>
      </c>
      <c r="F4328" s="34">
        <v>29.37</v>
      </c>
      <c r="G4328" s="34">
        <v>694.96</v>
      </c>
      <c r="H4328" s="34">
        <v>67.92</v>
      </c>
    </row>
    <row r="4329" spans="1:8" x14ac:dyDescent="0.35">
      <c r="A4329" s="8" t="s">
        <v>26</v>
      </c>
      <c r="B4329" s="33">
        <v>2018</v>
      </c>
      <c r="C4329" s="8" t="s">
        <v>11</v>
      </c>
      <c r="D4329" s="33">
        <v>3695.8</v>
      </c>
      <c r="E4329" s="34">
        <v>3320.68</v>
      </c>
      <c r="F4329" s="34">
        <v>167.39</v>
      </c>
      <c r="G4329" s="34">
        <v>385.12</v>
      </c>
      <c r="H4329" s="34">
        <v>44.05</v>
      </c>
    </row>
    <row r="4330" spans="1:8" x14ac:dyDescent="0.35">
      <c r="A4330" s="8" t="s">
        <v>33</v>
      </c>
      <c r="B4330" s="33">
        <v>2024</v>
      </c>
      <c r="C4330" s="8" t="s">
        <v>9</v>
      </c>
      <c r="D4330" s="33">
        <v>5443.2</v>
      </c>
      <c r="E4330" s="34">
        <v>6472.66</v>
      </c>
      <c r="F4330" s="34">
        <v>91.07</v>
      </c>
      <c r="G4330" s="34">
        <v>781.44</v>
      </c>
      <c r="H4330" s="34">
        <v>61.41</v>
      </c>
    </row>
    <row r="4331" spans="1:8" x14ac:dyDescent="0.35">
      <c r="A4331" s="8" t="s">
        <v>30</v>
      </c>
      <c r="B4331" s="33">
        <v>2024</v>
      </c>
      <c r="C4331" s="8" t="s">
        <v>22</v>
      </c>
      <c r="D4331" s="33">
        <v>27555.01</v>
      </c>
      <c r="E4331" s="34">
        <v>32211.96</v>
      </c>
      <c r="F4331" s="34">
        <v>198.85</v>
      </c>
      <c r="G4331" s="34">
        <v>879.18</v>
      </c>
      <c r="H4331" s="34">
        <v>58.24</v>
      </c>
    </row>
    <row r="4332" spans="1:8" x14ac:dyDescent="0.35">
      <c r="A4332" s="8" t="s">
        <v>14</v>
      </c>
      <c r="B4332" s="33">
        <v>2023</v>
      </c>
      <c r="C4332" s="8" t="s">
        <v>13</v>
      </c>
      <c r="D4332" s="33">
        <v>17163.86</v>
      </c>
      <c r="E4332" s="34">
        <v>15214.37</v>
      </c>
      <c r="F4332" s="34">
        <v>93.25</v>
      </c>
      <c r="G4332" s="34">
        <v>795.91</v>
      </c>
      <c r="H4332" s="34">
        <v>37.65</v>
      </c>
    </row>
    <row r="4333" spans="1:8" x14ac:dyDescent="0.35">
      <c r="A4333" s="8" t="s">
        <v>30</v>
      </c>
      <c r="B4333" s="33">
        <v>2018</v>
      </c>
      <c r="C4333" s="8" t="s">
        <v>22</v>
      </c>
      <c r="D4333" s="33">
        <v>20127.91</v>
      </c>
      <c r="E4333" s="34">
        <v>23658.57</v>
      </c>
      <c r="F4333" s="34">
        <v>23.63</v>
      </c>
      <c r="G4333" s="34">
        <v>1318.56</v>
      </c>
      <c r="H4333" s="34">
        <v>33.81</v>
      </c>
    </row>
    <row r="4334" spans="1:8" x14ac:dyDescent="0.35">
      <c r="A4334" s="8" t="s">
        <v>33</v>
      </c>
      <c r="B4334" s="33">
        <v>2019</v>
      </c>
      <c r="C4334" s="8" t="s">
        <v>11</v>
      </c>
      <c r="D4334" s="33">
        <v>33616.769999999997</v>
      </c>
      <c r="E4334" s="34">
        <v>37461.32</v>
      </c>
      <c r="F4334" s="34">
        <v>96.66</v>
      </c>
      <c r="G4334" s="34">
        <v>793.41</v>
      </c>
      <c r="H4334" s="34">
        <v>67.61</v>
      </c>
    </row>
    <row r="4335" spans="1:8" x14ac:dyDescent="0.35">
      <c r="A4335" s="8" t="s">
        <v>29</v>
      </c>
      <c r="B4335" s="33">
        <v>2021</v>
      </c>
      <c r="C4335" s="8" t="s">
        <v>20</v>
      </c>
      <c r="D4335" s="33">
        <v>24828.02</v>
      </c>
      <c r="E4335" s="34">
        <v>28575.73</v>
      </c>
      <c r="F4335" s="34">
        <v>127.59</v>
      </c>
      <c r="G4335" s="34">
        <v>84.87</v>
      </c>
      <c r="H4335" s="34">
        <v>54.24</v>
      </c>
    </row>
    <row r="4336" spans="1:8" x14ac:dyDescent="0.35">
      <c r="A4336" s="8" t="s">
        <v>17</v>
      </c>
      <c r="B4336" s="33">
        <v>2018</v>
      </c>
      <c r="C4336" s="8" t="s">
        <v>9</v>
      </c>
      <c r="D4336" s="33">
        <v>39189.879999999997</v>
      </c>
      <c r="E4336" s="34">
        <v>31790.93</v>
      </c>
      <c r="F4336" s="34">
        <v>130.79</v>
      </c>
      <c r="G4336" s="34">
        <v>81.489999999999995</v>
      </c>
      <c r="H4336" s="34">
        <v>55.08</v>
      </c>
    </row>
    <row r="4337" spans="1:8" x14ac:dyDescent="0.35">
      <c r="A4337" s="8" t="s">
        <v>8</v>
      </c>
      <c r="B4337" s="33">
        <v>2019</v>
      </c>
      <c r="C4337" s="8" t="s">
        <v>22</v>
      </c>
      <c r="D4337" s="33">
        <v>18656.62</v>
      </c>
      <c r="E4337" s="34">
        <v>18849.189999999999</v>
      </c>
      <c r="F4337" s="34">
        <v>124.85</v>
      </c>
      <c r="G4337" s="34">
        <v>851.83</v>
      </c>
      <c r="H4337" s="34">
        <v>33.19</v>
      </c>
    </row>
    <row r="4338" spans="1:8" x14ac:dyDescent="0.35">
      <c r="A4338" s="8" t="s">
        <v>31</v>
      </c>
      <c r="B4338" s="33">
        <v>2020</v>
      </c>
      <c r="C4338" s="8" t="s">
        <v>11</v>
      </c>
      <c r="D4338" s="33">
        <v>41121.47</v>
      </c>
      <c r="E4338" s="34">
        <v>43606.7</v>
      </c>
      <c r="F4338" s="34">
        <v>79.56</v>
      </c>
      <c r="G4338" s="34">
        <v>644.19000000000005</v>
      </c>
      <c r="H4338" s="34">
        <v>49.93</v>
      </c>
    </row>
    <row r="4339" spans="1:8" x14ac:dyDescent="0.35">
      <c r="A4339" s="8" t="s">
        <v>8</v>
      </c>
      <c r="B4339" s="33">
        <v>2023</v>
      </c>
      <c r="C4339" s="8" t="s">
        <v>13</v>
      </c>
      <c r="D4339" s="33">
        <v>37510.620000000003</v>
      </c>
      <c r="E4339" s="34">
        <v>39567.06</v>
      </c>
      <c r="F4339" s="34">
        <v>163.63999999999999</v>
      </c>
      <c r="G4339" s="34">
        <v>483.55</v>
      </c>
      <c r="H4339" s="34">
        <v>62.31</v>
      </c>
    </row>
    <row r="4340" spans="1:8" x14ac:dyDescent="0.35">
      <c r="A4340" s="8" t="s">
        <v>17</v>
      </c>
      <c r="B4340" s="33">
        <v>2018</v>
      </c>
      <c r="C4340" s="8" t="s">
        <v>19</v>
      </c>
      <c r="D4340" s="33">
        <v>12159.07</v>
      </c>
      <c r="E4340" s="34">
        <v>10518.83</v>
      </c>
      <c r="F4340" s="34">
        <v>82.6</v>
      </c>
      <c r="G4340" s="34">
        <v>660.32</v>
      </c>
      <c r="H4340" s="34">
        <v>61.64</v>
      </c>
    </row>
    <row r="4341" spans="1:8" x14ac:dyDescent="0.35">
      <c r="A4341" s="8" t="s">
        <v>24</v>
      </c>
      <c r="B4341" s="33">
        <v>2024</v>
      </c>
      <c r="C4341" s="8" t="s">
        <v>20</v>
      </c>
      <c r="D4341" s="33">
        <v>34569.480000000003</v>
      </c>
      <c r="E4341" s="34">
        <v>40686.83</v>
      </c>
      <c r="F4341" s="34">
        <v>139.97999999999999</v>
      </c>
      <c r="G4341" s="34">
        <v>1130.72</v>
      </c>
      <c r="H4341" s="34">
        <v>51.8</v>
      </c>
    </row>
    <row r="4342" spans="1:8" x14ac:dyDescent="0.35">
      <c r="A4342" s="8" t="s">
        <v>12</v>
      </c>
      <c r="B4342" s="33">
        <v>2020</v>
      </c>
      <c r="C4342" s="8" t="s">
        <v>13</v>
      </c>
      <c r="D4342" s="33">
        <v>30427.46</v>
      </c>
      <c r="E4342" s="34">
        <v>33884</v>
      </c>
      <c r="F4342" s="34">
        <v>54.92</v>
      </c>
      <c r="G4342" s="34">
        <v>515.99</v>
      </c>
      <c r="H4342" s="34">
        <v>53.03</v>
      </c>
    </row>
    <row r="4343" spans="1:8" x14ac:dyDescent="0.35">
      <c r="A4343" s="8" t="s">
        <v>28</v>
      </c>
      <c r="B4343" s="33">
        <v>2023</v>
      </c>
      <c r="C4343" s="8" t="s">
        <v>25</v>
      </c>
      <c r="D4343" s="33">
        <v>4743.07</v>
      </c>
      <c r="E4343" s="34">
        <v>4114.13</v>
      </c>
      <c r="F4343" s="34">
        <v>114.16</v>
      </c>
      <c r="G4343" s="34">
        <v>344.64</v>
      </c>
      <c r="H4343" s="34">
        <v>57.84</v>
      </c>
    </row>
    <row r="4344" spans="1:8" x14ac:dyDescent="0.35">
      <c r="A4344" s="8" t="s">
        <v>26</v>
      </c>
      <c r="B4344" s="33">
        <v>2021</v>
      </c>
      <c r="C4344" s="8" t="s">
        <v>11</v>
      </c>
      <c r="D4344" s="33">
        <v>43200.15</v>
      </c>
      <c r="E4344" s="34">
        <v>41602.230000000003</v>
      </c>
      <c r="F4344" s="34">
        <v>156.1</v>
      </c>
      <c r="G4344" s="34">
        <v>73.260000000000005</v>
      </c>
      <c r="H4344" s="34">
        <v>60.36</v>
      </c>
    </row>
    <row r="4345" spans="1:8" x14ac:dyDescent="0.35">
      <c r="A4345" s="8" t="s">
        <v>12</v>
      </c>
      <c r="B4345" s="33">
        <v>2020</v>
      </c>
      <c r="C4345" s="8" t="s">
        <v>20</v>
      </c>
      <c r="D4345" s="33">
        <v>15846.89</v>
      </c>
      <c r="E4345" s="34">
        <v>15977.17</v>
      </c>
      <c r="F4345" s="34">
        <v>29.66</v>
      </c>
      <c r="G4345" s="34">
        <v>14.29</v>
      </c>
      <c r="H4345" s="34">
        <v>68.66</v>
      </c>
    </row>
    <row r="4346" spans="1:8" x14ac:dyDescent="0.35">
      <c r="A4346" s="8" t="s">
        <v>17</v>
      </c>
      <c r="B4346" s="33">
        <v>2021</v>
      </c>
      <c r="C4346" s="8" t="s">
        <v>11</v>
      </c>
      <c r="D4346" s="33">
        <v>31604.43</v>
      </c>
      <c r="E4346" s="34">
        <v>26619.06</v>
      </c>
      <c r="F4346" s="34">
        <v>94.24</v>
      </c>
      <c r="G4346" s="34">
        <v>1041.21</v>
      </c>
      <c r="H4346" s="34">
        <v>58.07</v>
      </c>
    </row>
    <row r="4347" spans="1:8" x14ac:dyDescent="0.35">
      <c r="A4347" s="8" t="s">
        <v>35</v>
      </c>
      <c r="B4347" s="33">
        <v>2021</v>
      </c>
      <c r="C4347" s="8" t="s">
        <v>15</v>
      </c>
      <c r="D4347" s="33">
        <v>16371.07</v>
      </c>
      <c r="E4347" s="34">
        <v>14569.73</v>
      </c>
      <c r="F4347" s="34">
        <v>47.48</v>
      </c>
      <c r="G4347" s="34">
        <v>750.16</v>
      </c>
      <c r="H4347" s="34">
        <v>34.54</v>
      </c>
    </row>
    <row r="4348" spans="1:8" x14ac:dyDescent="0.35">
      <c r="A4348" s="8" t="s">
        <v>30</v>
      </c>
      <c r="B4348" s="33">
        <v>2024</v>
      </c>
      <c r="C4348" s="8" t="s">
        <v>19</v>
      </c>
      <c r="D4348" s="33">
        <v>46119.45</v>
      </c>
      <c r="E4348" s="34">
        <v>49919.74</v>
      </c>
      <c r="F4348" s="34">
        <v>167.45</v>
      </c>
      <c r="G4348" s="34">
        <v>74.180000000000007</v>
      </c>
      <c r="H4348" s="34">
        <v>67.86</v>
      </c>
    </row>
    <row r="4349" spans="1:8" x14ac:dyDescent="0.35">
      <c r="A4349" s="8" t="s">
        <v>16</v>
      </c>
      <c r="B4349" s="33">
        <v>2018</v>
      </c>
      <c r="C4349" s="8" t="s">
        <v>13</v>
      </c>
      <c r="D4349" s="33">
        <v>45091.91</v>
      </c>
      <c r="E4349" s="34">
        <v>49126.26</v>
      </c>
      <c r="F4349" s="34">
        <v>25.51</v>
      </c>
      <c r="G4349" s="34">
        <v>1153.08</v>
      </c>
      <c r="H4349" s="34">
        <v>67.08</v>
      </c>
    </row>
    <row r="4350" spans="1:8" x14ac:dyDescent="0.35">
      <c r="A4350" s="8" t="s">
        <v>10</v>
      </c>
      <c r="B4350" s="33">
        <v>2024</v>
      </c>
      <c r="C4350" s="8" t="s">
        <v>9</v>
      </c>
      <c r="D4350" s="33">
        <v>19489.91</v>
      </c>
      <c r="E4350" s="34">
        <v>16282.94</v>
      </c>
      <c r="F4350" s="34">
        <v>74.42</v>
      </c>
      <c r="G4350" s="34">
        <v>741.77</v>
      </c>
      <c r="H4350" s="34">
        <v>64.61</v>
      </c>
    </row>
    <row r="4351" spans="1:8" x14ac:dyDescent="0.35">
      <c r="A4351" s="8" t="s">
        <v>18</v>
      </c>
      <c r="B4351" s="33">
        <v>2022</v>
      </c>
      <c r="C4351" s="8" t="s">
        <v>9</v>
      </c>
      <c r="D4351" s="33">
        <v>23277.06</v>
      </c>
      <c r="E4351" s="34">
        <v>22356.43</v>
      </c>
      <c r="F4351" s="34">
        <v>46.29</v>
      </c>
      <c r="G4351" s="34">
        <v>629.91</v>
      </c>
      <c r="H4351" s="34">
        <v>32.049999999999997</v>
      </c>
    </row>
    <row r="4352" spans="1:8" x14ac:dyDescent="0.35">
      <c r="A4352" s="8" t="s">
        <v>17</v>
      </c>
      <c r="B4352" s="33">
        <v>2020</v>
      </c>
      <c r="C4352" s="8" t="s">
        <v>11</v>
      </c>
      <c r="D4352" s="33">
        <v>24031.22</v>
      </c>
      <c r="E4352" s="34">
        <v>23043.58</v>
      </c>
      <c r="F4352" s="34">
        <v>126.36</v>
      </c>
      <c r="G4352" s="34">
        <v>266.97000000000003</v>
      </c>
      <c r="H4352" s="34">
        <v>37.82</v>
      </c>
    </row>
    <row r="4353" spans="1:8" x14ac:dyDescent="0.35">
      <c r="A4353" s="8" t="s">
        <v>12</v>
      </c>
      <c r="B4353" s="33">
        <v>2020</v>
      </c>
      <c r="C4353" s="8" t="s">
        <v>15</v>
      </c>
      <c r="D4353" s="33">
        <v>5422.74</v>
      </c>
      <c r="E4353" s="34">
        <v>5240.92</v>
      </c>
      <c r="F4353" s="34">
        <v>162.21</v>
      </c>
      <c r="G4353" s="34">
        <v>961.64</v>
      </c>
      <c r="H4353" s="34">
        <v>55.72</v>
      </c>
    </row>
    <row r="4354" spans="1:8" x14ac:dyDescent="0.35">
      <c r="A4354" s="8" t="s">
        <v>30</v>
      </c>
      <c r="B4354" s="33">
        <v>2018</v>
      </c>
      <c r="C4354" s="8" t="s">
        <v>25</v>
      </c>
      <c r="D4354" s="33">
        <v>21948.76</v>
      </c>
      <c r="E4354" s="34">
        <v>21902.54</v>
      </c>
      <c r="F4354" s="34">
        <v>30.5</v>
      </c>
      <c r="G4354" s="34">
        <v>31.37</v>
      </c>
      <c r="H4354" s="34">
        <v>46.71</v>
      </c>
    </row>
    <row r="4355" spans="1:8" x14ac:dyDescent="0.35">
      <c r="A4355" s="8" t="s">
        <v>18</v>
      </c>
      <c r="B4355" s="33">
        <v>2020</v>
      </c>
      <c r="C4355" s="8" t="s">
        <v>20</v>
      </c>
      <c r="D4355" s="33">
        <v>1081.28</v>
      </c>
      <c r="E4355" s="34">
        <v>1229.69</v>
      </c>
      <c r="F4355" s="34">
        <v>61.13</v>
      </c>
      <c r="G4355" s="34">
        <v>223.81</v>
      </c>
      <c r="H4355" s="34">
        <v>63.93</v>
      </c>
    </row>
    <row r="4356" spans="1:8" x14ac:dyDescent="0.35">
      <c r="A4356" s="8" t="s">
        <v>18</v>
      </c>
      <c r="B4356" s="33">
        <v>2022</v>
      </c>
      <c r="C4356" s="8" t="s">
        <v>11</v>
      </c>
      <c r="D4356" s="33">
        <v>14430.76</v>
      </c>
      <c r="E4356" s="34">
        <v>16888.060000000001</v>
      </c>
      <c r="F4356" s="34">
        <v>144.34</v>
      </c>
      <c r="G4356" s="34">
        <v>963.08</v>
      </c>
      <c r="H4356" s="34">
        <v>44.8</v>
      </c>
    </row>
    <row r="4357" spans="1:8" x14ac:dyDescent="0.35">
      <c r="A4357" s="8" t="s">
        <v>29</v>
      </c>
      <c r="B4357" s="33">
        <v>2021</v>
      </c>
      <c r="C4357" s="8" t="s">
        <v>11</v>
      </c>
      <c r="D4357" s="33">
        <v>44576.73</v>
      </c>
      <c r="E4357" s="34">
        <v>43740.2</v>
      </c>
      <c r="F4357" s="34">
        <v>197.32</v>
      </c>
      <c r="G4357" s="34">
        <v>901.66</v>
      </c>
      <c r="H4357" s="34">
        <v>32.369999999999997</v>
      </c>
    </row>
    <row r="4358" spans="1:8" x14ac:dyDescent="0.35">
      <c r="A4358" s="8" t="s">
        <v>23</v>
      </c>
      <c r="B4358" s="33">
        <v>2021</v>
      </c>
      <c r="C4358" s="8" t="s">
        <v>22</v>
      </c>
      <c r="D4358" s="33">
        <v>46520.88</v>
      </c>
      <c r="E4358" s="34">
        <v>39478.68</v>
      </c>
      <c r="F4358" s="34">
        <v>151.88</v>
      </c>
      <c r="G4358" s="34">
        <v>999.48</v>
      </c>
      <c r="H4358" s="34">
        <v>35.130000000000003</v>
      </c>
    </row>
    <row r="4359" spans="1:8" x14ac:dyDescent="0.35">
      <c r="A4359" s="8" t="s">
        <v>18</v>
      </c>
      <c r="B4359" s="33">
        <v>2022</v>
      </c>
      <c r="C4359" s="8" t="s">
        <v>11</v>
      </c>
      <c r="D4359" s="33">
        <v>31463.73</v>
      </c>
      <c r="E4359" s="34">
        <v>28077.99</v>
      </c>
      <c r="F4359" s="34">
        <v>132.09</v>
      </c>
      <c r="G4359" s="34">
        <v>726.58</v>
      </c>
      <c r="H4359" s="34">
        <v>55.88</v>
      </c>
    </row>
    <row r="4360" spans="1:8" x14ac:dyDescent="0.35">
      <c r="A4360" s="8" t="s">
        <v>23</v>
      </c>
      <c r="B4360" s="33">
        <v>2021</v>
      </c>
      <c r="C4360" s="8" t="s">
        <v>22</v>
      </c>
      <c r="D4360" s="33">
        <v>3453.37</v>
      </c>
      <c r="E4360" s="34">
        <v>3784.44</v>
      </c>
      <c r="F4360" s="34">
        <v>192.15</v>
      </c>
      <c r="G4360" s="34">
        <v>1086.8800000000001</v>
      </c>
      <c r="H4360" s="34">
        <v>44.02</v>
      </c>
    </row>
    <row r="4361" spans="1:8" x14ac:dyDescent="0.35">
      <c r="A4361" s="8" t="s">
        <v>17</v>
      </c>
      <c r="B4361" s="33">
        <v>2022</v>
      </c>
      <c r="C4361" s="8" t="s">
        <v>19</v>
      </c>
      <c r="D4361" s="33">
        <v>26277.31</v>
      </c>
      <c r="E4361" s="34">
        <v>30674.720000000001</v>
      </c>
      <c r="F4361" s="34">
        <v>20.75</v>
      </c>
      <c r="G4361" s="34">
        <v>656.63</v>
      </c>
      <c r="H4361" s="34">
        <v>43.06</v>
      </c>
    </row>
    <row r="4362" spans="1:8" x14ac:dyDescent="0.35">
      <c r="A4362" s="8" t="s">
        <v>16</v>
      </c>
      <c r="B4362" s="33">
        <v>2018</v>
      </c>
      <c r="C4362" s="8" t="s">
        <v>13</v>
      </c>
      <c r="D4362" s="33">
        <v>41442.17</v>
      </c>
      <c r="E4362" s="34">
        <v>49120.49</v>
      </c>
      <c r="F4362" s="34">
        <v>143.82</v>
      </c>
      <c r="G4362" s="34">
        <v>88.96</v>
      </c>
      <c r="H4362" s="34">
        <v>41.44</v>
      </c>
    </row>
    <row r="4363" spans="1:8" x14ac:dyDescent="0.35">
      <c r="A4363" s="8" t="s">
        <v>16</v>
      </c>
      <c r="B4363" s="33">
        <v>2018</v>
      </c>
      <c r="C4363" s="8" t="s">
        <v>25</v>
      </c>
      <c r="D4363" s="33">
        <v>7407.11</v>
      </c>
      <c r="E4363" s="34">
        <v>8434.11</v>
      </c>
      <c r="F4363" s="34">
        <v>65.06</v>
      </c>
      <c r="G4363" s="34">
        <v>946.68</v>
      </c>
      <c r="H4363" s="34">
        <v>39.03</v>
      </c>
    </row>
    <row r="4364" spans="1:8" x14ac:dyDescent="0.35">
      <c r="A4364" s="8" t="s">
        <v>27</v>
      </c>
      <c r="B4364" s="33">
        <v>2021</v>
      </c>
      <c r="C4364" s="8" t="s">
        <v>11</v>
      </c>
      <c r="D4364" s="33">
        <v>7622.58</v>
      </c>
      <c r="E4364" s="34">
        <v>6157.83</v>
      </c>
      <c r="F4364" s="34">
        <v>134.33000000000001</v>
      </c>
      <c r="G4364" s="34">
        <v>432.37</v>
      </c>
      <c r="H4364" s="34">
        <v>46.42</v>
      </c>
    </row>
    <row r="4365" spans="1:8" x14ac:dyDescent="0.35">
      <c r="A4365" s="8" t="s">
        <v>27</v>
      </c>
      <c r="B4365" s="33">
        <v>2022</v>
      </c>
      <c r="C4365" s="8" t="s">
        <v>15</v>
      </c>
      <c r="D4365" s="33">
        <v>30652.52</v>
      </c>
      <c r="E4365" s="34">
        <v>26069.74</v>
      </c>
      <c r="F4365" s="34">
        <v>76.599999999999994</v>
      </c>
      <c r="G4365" s="34">
        <v>112.13</v>
      </c>
      <c r="H4365" s="34">
        <v>65.33</v>
      </c>
    </row>
    <row r="4366" spans="1:8" x14ac:dyDescent="0.35">
      <c r="A4366" s="8" t="s">
        <v>31</v>
      </c>
      <c r="B4366" s="33">
        <v>2020</v>
      </c>
      <c r="C4366" s="8" t="s">
        <v>19</v>
      </c>
      <c r="D4366" s="33">
        <v>36153.21</v>
      </c>
      <c r="E4366" s="34">
        <v>36870.870000000003</v>
      </c>
      <c r="F4366" s="34">
        <v>176.39</v>
      </c>
      <c r="G4366" s="34">
        <v>1120.5899999999999</v>
      </c>
      <c r="H4366" s="34">
        <v>60.62</v>
      </c>
    </row>
    <row r="4367" spans="1:8" x14ac:dyDescent="0.35">
      <c r="A4367" s="8" t="s">
        <v>16</v>
      </c>
      <c r="B4367" s="33">
        <v>2023</v>
      </c>
      <c r="C4367" s="8" t="s">
        <v>9</v>
      </c>
      <c r="D4367" s="33">
        <v>11603.07</v>
      </c>
      <c r="E4367" s="34">
        <v>11644.19</v>
      </c>
      <c r="F4367" s="34">
        <v>26.14</v>
      </c>
      <c r="G4367" s="34">
        <v>140.02000000000001</v>
      </c>
      <c r="H4367" s="34">
        <v>45.24</v>
      </c>
    </row>
    <row r="4368" spans="1:8" x14ac:dyDescent="0.35">
      <c r="A4368" s="8" t="s">
        <v>32</v>
      </c>
      <c r="B4368" s="33">
        <v>2019</v>
      </c>
      <c r="C4368" s="8" t="s">
        <v>19</v>
      </c>
      <c r="D4368" s="33">
        <v>33343.15</v>
      </c>
      <c r="E4368" s="34">
        <v>26737.93</v>
      </c>
      <c r="F4368" s="34">
        <v>167.41</v>
      </c>
      <c r="G4368" s="34">
        <v>795.46</v>
      </c>
      <c r="H4368" s="34">
        <v>66.430000000000007</v>
      </c>
    </row>
    <row r="4369" spans="1:8" x14ac:dyDescent="0.35">
      <c r="A4369" s="8" t="s">
        <v>10</v>
      </c>
      <c r="B4369" s="33">
        <v>2023</v>
      </c>
      <c r="C4369" s="8" t="s">
        <v>25</v>
      </c>
      <c r="D4369" s="33">
        <v>11475.82</v>
      </c>
      <c r="E4369" s="34">
        <v>12885.65</v>
      </c>
      <c r="F4369" s="34">
        <v>136.27000000000001</v>
      </c>
      <c r="G4369" s="34">
        <v>20.81</v>
      </c>
      <c r="H4369" s="34">
        <v>38.520000000000003</v>
      </c>
    </row>
    <row r="4370" spans="1:8" x14ac:dyDescent="0.35">
      <c r="A4370" s="8" t="s">
        <v>32</v>
      </c>
      <c r="B4370" s="33">
        <v>2024</v>
      </c>
      <c r="C4370" s="8" t="s">
        <v>20</v>
      </c>
      <c r="D4370" s="33">
        <v>10072.959999999999</v>
      </c>
      <c r="E4370" s="34">
        <v>9513.0400000000009</v>
      </c>
      <c r="F4370" s="34">
        <v>181.16</v>
      </c>
      <c r="G4370" s="34">
        <v>27.82</v>
      </c>
      <c r="H4370" s="34">
        <v>43.75</v>
      </c>
    </row>
    <row r="4371" spans="1:8" x14ac:dyDescent="0.35">
      <c r="A4371" s="8" t="s">
        <v>29</v>
      </c>
      <c r="B4371" s="33">
        <v>2024</v>
      </c>
      <c r="C4371" s="8" t="s">
        <v>11</v>
      </c>
      <c r="D4371" s="33">
        <v>34364.949999999997</v>
      </c>
      <c r="E4371" s="34">
        <v>32364.26</v>
      </c>
      <c r="F4371" s="34">
        <v>80.989999999999995</v>
      </c>
      <c r="G4371" s="34">
        <v>117.11</v>
      </c>
      <c r="H4371" s="34">
        <v>68.44</v>
      </c>
    </row>
    <row r="4372" spans="1:8" x14ac:dyDescent="0.35">
      <c r="A4372" s="8" t="s">
        <v>23</v>
      </c>
      <c r="B4372" s="33">
        <v>2019</v>
      </c>
      <c r="C4372" s="8" t="s">
        <v>15</v>
      </c>
      <c r="D4372" s="33">
        <v>14796.52</v>
      </c>
      <c r="E4372" s="34">
        <v>16707.61</v>
      </c>
      <c r="F4372" s="34">
        <v>92.42</v>
      </c>
      <c r="G4372" s="34">
        <v>703.18</v>
      </c>
      <c r="H4372" s="34">
        <v>54.66</v>
      </c>
    </row>
    <row r="4373" spans="1:8" x14ac:dyDescent="0.35">
      <c r="A4373" s="8" t="s">
        <v>21</v>
      </c>
      <c r="B4373" s="33">
        <v>2020</v>
      </c>
      <c r="C4373" s="8" t="s">
        <v>25</v>
      </c>
      <c r="D4373" s="33">
        <v>23360.75</v>
      </c>
      <c r="E4373" s="34">
        <v>22195.26</v>
      </c>
      <c r="F4373" s="34">
        <v>180.18</v>
      </c>
      <c r="G4373" s="34">
        <v>362.85</v>
      </c>
      <c r="H4373" s="34">
        <v>40.46</v>
      </c>
    </row>
    <row r="4374" spans="1:8" x14ac:dyDescent="0.35">
      <c r="A4374" s="8" t="s">
        <v>17</v>
      </c>
      <c r="B4374" s="33">
        <v>2022</v>
      </c>
      <c r="C4374" s="8" t="s">
        <v>19</v>
      </c>
      <c r="D4374" s="33">
        <v>1011.68</v>
      </c>
      <c r="E4374" s="34">
        <v>919.94</v>
      </c>
      <c r="F4374" s="34">
        <v>37.25</v>
      </c>
      <c r="G4374" s="34">
        <v>956.73</v>
      </c>
      <c r="H4374" s="34">
        <v>45.72</v>
      </c>
    </row>
    <row r="4375" spans="1:8" x14ac:dyDescent="0.35">
      <c r="A4375" s="8" t="s">
        <v>10</v>
      </c>
      <c r="B4375" s="33">
        <v>2018</v>
      </c>
      <c r="C4375" s="8" t="s">
        <v>15</v>
      </c>
      <c r="D4375" s="33">
        <v>27660.959999999999</v>
      </c>
      <c r="E4375" s="34">
        <v>27545.69</v>
      </c>
      <c r="F4375" s="34">
        <v>74.290000000000006</v>
      </c>
      <c r="G4375" s="34">
        <v>471.86</v>
      </c>
      <c r="H4375" s="34">
        <v>50.38</v>
      </c>
    </row>
    <row r="4376" spans="1:8" x14ac:dyDescent="0.35">
      <c r="A4376" s="8" t="s">
        <v>17</v>
      </c>
      <c r="B4376" s="33">
        <v>2020</v>
      </c>
      <c r="C4376" s="8" t="s">
        <v>19</v>
      </c>
      <c r="D4376" s="33">
        <v>37063.699999999997</v>
      </c>
      <c r="E4376" s="34">
        <v>38958.870000000003</v>
      </c>
      <c r="F4376" s="34">
        <v>65.78</v>
      </c>
      <c r="G4376" s="34">
        <v>970.37</v>
      </c>
      <c r="H4376" s="34">
        <v>57.16</v>
      </c>
    </row>
    <row r="4377" spans="1:8" x14ac:dyDescent="0.35">
      <c r="A4377" s="8" t="s">
        <v>31</v>
      </c>
      <c r="B4377" s="33">
        <v>2024</v>
      </c>
      <c r="C4377" s="8" t="s">
        <v>20</v>
      </c>
      <c r="D4377" s="33">
        <v>9529.0300000000007</v>
      </c>
      <c r="E4377" s="34">
        <v>7712.48</v>
      </c>
      <c r="F4377" s="34">
        <v>29.71</v>
      </c>
      <c r="G4377" s="34">
        <v>205.53</v>
      </c>
      <c r="H4377" s="34">
        <v>52.34</v>
      </c>
    </row>
    <row r="4378" spans="1:8" x14ac:dyDescent="0.35">
      <c r="A4378" s="8" t="s">
        <v>16</v>
      </c>
      <c r="B4378" s="33">
        <v>2023</v>
      </c>
      <c r="C4378" s="8" t="s">
        <v>11</v>
      </c>
      <c r="D4378" s="33">
        <v>37980.82</v>
      </c>
      <c r="E4378" s="34">
        <v>40452.6</v>
      </c>
      <c r="F4378" s="34">
        <v>28.37</v>
      </c>
      <c r="G4378" s="34">
        <v>1076.3900000000001</v>
      </c>
      <c r="H4378" s="34">
        <v>57.82</v>
      </c>
    </row>
    <row r="4379" spans="1:8" x14ac:dyDescent="0.35">
      <c r="A4379" s="8" t="s">
        <v>12</v>
      </c>
      <c r="B4379" s="33">
        <v>2021</v>
      </c>
      <c r="C4379" s="8" t="s">
        <v>11</v>
      </c>
      <c r="D4379" s="33">
        <v>16122.55</v>
      </c>
      <c r="E4379" s="34">
        <v>16004.94</v>
      </c>
      <c r="F4379" s="34">
        <v>99.02</v>
      </c>
      <c r="G4379" s="34">
        <v>974.12</v>
      </c>
      <c r="H4379" s="34">
        <v>38.33</v>
      </c>
    </row>
    <row r="4380" spans="1:8" x14ac:dyDescent="0.35">
      <c r="A4380" s="8" t="s">
        <v>12</v>
      </c>
      <c r="B4380" s="33">
        <v>2019</v>
      </c>
      <c r="C4380" s="8" t="s">
        <v>25</v>
      </c>
      <c r="D4380" s="33">
        <v>20978.66</v>
      </c>
      <c r="E4380" s="34">
        <v>21563.279999999999</v>
      </c>
      <c r="F4380" s="34">
        <v>44.01</v>
      </c>
      <c r="G4380" s="34">
        <v>384.7</v>
      </c>
      <c r="H4380" s="34">
        <v>57.49</v>
      </c>
    </row>
    <row r="4381" spans="1:8" x14ac:dyDescent="0.35">
      <c r="A4381" s="8" t="s">
        <v>24</v>
      </c>
      <c r="B4381" s="33">
        <v>2023</v>
      </c>
      <c r="C4381" s="8" t="s">
        <v>15</v>
      </c>
      <c r="D4381" s="33">
        <v>22494.61</v>
      </c>
      <c r="E4381" s="34">
        <v>22123.439999999999</v>
      </c>
      <c r="F4381" s="34">
        <v>110.24</v>
      </c>
      <c r="G4381" s="34">
        <v>907.33</v>
      </c>
      <c r="H4381" s="34">
        <v>33.97</v>
      </c>
    </row>
    <row r="4382" spans="1:8" x14ac:dyDescent="0.35">
      <c r="A4382" s="8" t="s">
        <v>14</v>
      </c>
      <c r="B4382" s="33">
        <v>2023</v>
      </c>
      <c r="C4382" s="8" t="s">
        <v>20</v>
      </c>
      <c r="D4382" s="33">
        <v>21227.75</v>
      </c>
      <c r="E4382" s="34">
        <v>17377.689999999999</v>
      </c>
      <c r="F4382" s="34">
        <v>20.51</v>
      </c>
      <c r="G4382" s="34">
        <v>538.55999999999995</v>
      </c>
      <c r="H4382" s="34">
        <v>31</v>
      </c>
    </row>
    <row r="4383" spans="1:8" x14ac:dyDescent="0.35">
      <c r="A4383" s="8" t="s">
        <v>18</v>
      </c>
      <c r="B4383" s="33">
        <v>2021</v>
      </c>
      <c r="C4383" s="8" t="s">
        <v>11</v>
      </c>
      <c r="D4383" s="33">
        <v>39111.74</v>
      </c>
      <c r="E4383" s="34">
        <v>39806.89</v>
      </c>
      <c r="F4383" s="34">
        <v>51.92</v>
      </c>
      <c r="G4383" s="34">
        <v>863.99</v>
      </c>
      <c r="H4383" s="34">
        <v>40.69</v>
      </c>
    </row>
    <row r="4384" spans="1:8" x14ac:dyDescent="0.35">
      <c r="A4384" s="8" t="s">
        <v>34</v>
      </c>
      <c r="B4384" s="33">
        <v>2020</v>
      </c>
      <c r="C4384" s="8" t="s">
        <v>19</v>
      </c>
      <c r="D4384" s="33">
        <v>16164.38</v>
      </c>
      <c r="E4384" s="34">
        <v>17607.22</v>
      </c>
      <c r="F4384" s="34">
        <v>151.09</v>
      </c>
      <c r="G4384" s="34">
        <v>920.06</v>
      </c>
      <c r="H4384" s="34">
        <v>32.380000000000003</v>
      </c>
    </row>
    <row r="4385" spans="1:8" x14ac:dyDescent="0.35">
      <c r="A4385" s="8" t="s">
        <v>30</v>
      </c>
      <c r="B4385" s="33">
        <v>2023</v>
      </c>
      <c r="C4385" s="8" t="s">
        <v>15</v>
      </c>
      <c r="D4385" s="33">
        <v>15736.94</v>
      </c>
      <c r="E4385" s="34">
        <v>18485.23</v>
      </c>
      <c r="F4385" s="34">
        <v>42.93</v>
      </c>
      <c r="G4385" s="34">
        <v>675.35</v>
      </c>
      <c r="H4385" s="34">
        <v>35.19</v>
      </c>
    </row>
    <row r="4386" spans="1:8" x14ac:dyDescent="0.35">
      <c r="A4386" s="8" t="s">
        <v>31</v>
      </c>
      <c r="B4386" s="33">
        <v>2019</v>
      </c>
      <c r="C4386" s="8" t="s">
        <v>15</v>
      </c>
      <c r="D4386" s="33">
        <v>43821.86</v>
      </c>
      <c r="E4386" s="34">
        <v>39412.04</v>
      </c>
      <c r="F4386" s="34">
        <v>46.19</v>
      </c>
      <c r="G4386" s="34">
        <v>425.07</v>
      </c>
      <c r="H4386" s="34">
        <v>63.12</v>
      </c>
    </row>
    <row r="4387" spans="1:8" x14ac:dyDescent="0.35">
      <c r="A4387" s="8" t="s">
        <v>33</v>
      </c>
      <c r="B4387" s="33">
        <v>2022</v>
      </c>
      <c r="C4387" s="8" t="s">
        <v>15</v>
      </c>
      <c r="D4387" s="33">
        <v>37480.14</v>
      </c>
      <c r="E4387" s="34">
        <v>30030.39</v>
      </c>
      <c r="F4387" s="34">
        <v>167.72</v>
      </c>
      <c r="G4387" s="34">
        <v>498.14</v>
      </c>
      <c r="H4387" s="34">
        <v>47.75</v>
      </c>
    </row>
    <row r="4388" spans="1:8" x14ac:dyDescent="0.35">
      <c r="A4388" s="8" t="s">
        <v>17</v>
      </c>
      <c r="B4388" s="33">
        <v>2019</v>
      </c>
      <c r="C4388" s="8" t="s">
        <v>9</v>
      </c>
      <c r="D4388" s="33">
        <v>3823.85</v>
      </c>
      <c r="E4388" s="34">
        <v>4044.24</v>
      </c>
      <c r="F4388" s="34">
        <v>86.78</v>
      </c>
      <c r="G4388" s="34">
        <v>1173.69</v>
      </c>
      <c r="H4388" s="34">
        <v>43.82</v>
      </c>
    </row>
    <row r="4389" spans="1:8" x14ac:dyDescent="0.35">
      <c r="A4389" s="8" t="s">
        <v>21</v>
      </c>
      <c r="B4389" s="33">
        <v>2022</v>
      </c>
      <c r="C4389" s="8" t="s">
        <v>9</v>
      </c>
      <c r="D4389" s="33">
        <v>21318.41</v>
      </c>
      <c r="E4389" s="34">
        <v>25152.62</v>
      </c>
      <c r="F4389" s="34">
        <v>179.31</v>
      </c>
      <c r="G4389" s="34">
        <v>1114.25</v>
      </c>
      <c r="H4389" s="34">
        <v>30.27</v>
      </c>
    </row>
    <row r="4390" spans="1:8" x14ac:dyDescent="0.35">
      <c r="A4390" s="8" t="s">
        <v>33</v>
      </c>
      <c r="B4390" s="33">
        <v>2021</v>
      </c>
      <c r="C4390" s="8" t="s">
        <v>9</v>
      </c>
      <c r="D4390" s="33">
        <v>42859.72</v>
      </c>
      <c r="E4390" s="34">
        <v>50711.06</v>
      </c>
      <c r="F4390" s="34">
        <v>127.01</v>
      </c>
      <c r="G4390" s="34">
        <v>24.58</v>
      </c>
      <c r="H4390" s="34">
        <v>57.57</v>
      </c>
    </row>
    <row r="4391" spans="1:8" x14ac:dyDescent="0.35">
      <c r="A4391" s="8" t="s">
        <v>29</v>
      </c>
      <c r="B4391" s="33">
        <v>2018</v>
      </c>
      <c r="C4391" s="8" t="s">
        <v>11</v>
      </c>
      <c r="D4391" s="33">
        <v>43304.58</v>
      </c>
      <c r="E4391" s="34">
        <v>41725.589999999997</v>
      </c>
      <c r="F4391" s="34">
        <v>85</v>
      </c>
      <c r="G4391" s="34">
        <v>1108.78</v>
      </c>
      <c r="H4391" s="34">
        <v>48.8</v>
      </c>
    </row>
    <row r="4392" spans="1:8" x14ac:dyDescent="0.35">
      <c r="A4392" s="8" t="s">
        <v>30</v>
      </c>
      <c r="B4392" s="33">
        <v>2020</v>
      </c>
      <c r="C4392" s="8" t="s">
        <v>25</v>
      </c>
      <c r="D4392" s="33">
        <v>28093.54</v>
      </c>
      <c r="E4392" s="34">
        <v>27792.33</v>
      </c>
      <c r="F4392" s="34">
        <v>109.11</v>
      </c>
      <c r="G4392" s="34">
        <v>1386.45</v>
      </c>
      <c r="H4392" s="34">
        <v>53.14</v>
      </c>
    </row>
    <row r="4393" spans="1:8" x14ac:dyDescent="0.35">
      <c r="A4393" s="8" t="s">
        <v>32</v>
      </c>
      <c r="B4393" s="33">
        <v>2018</v>
      </c>
      <c r="C4393" s="8" t="s">
        <v>15</v>
      </c>
      <c r="D4393" s="33">
        <v>26293.200000000001</v>
      </c>
      <c r="E4393" s="34">
        <v>25146.6</v>
      </c>
      <c r="F4393" s="34">
        <v>105.94</v>
      </c>
      <c r="G4393" s="34">
        <v>1373.66</v>
      </c>
      <c r="H4393" s="34">
        <v>31.16</v>
      </c>
    </row>
    <row r="4394" spans="1:8" x14ac:dyDescent="0.35">
      <c r="A4394" s="8" t="s">
        <v>10</v>
      </c>
      <c r="B4394" s="33">
        <v>2020</v>
      </c>
      <c r="C4394" s="8" t="s">
        <v>15</v>
      </c>
      <c r="D4394" s="33">
        <v>21236.93</v>
      </c>
      <c r="E4394" s="34">
        <v>23525.599999999999</v>
      </c>
      <c r="F4394" s="34">
        <v>124.11</v>
      </c>
      <c r="G4394" s="34">
        <v>666.37</v>
      </c>
      <c r="H4394" s="34">
        <v>63.05</v>
      </c>
    </row>
    <row r="4395" spans="1:8" x14ac:dyDescent="0.35">
      <c r="A4395" s="8" t="s">
        <v>28</v>
      </c>
      <c r="B4395" s="33">
        <v>2023</v>
      </c>
      <c r="C4395" s="8" t="s">
        <v>22</v>
      </c>
      <c r="D4395" s="33">
        <v>7047.63</v>
      </c>
      <c r="E4395" s="34">
        <v>7770.09</v>
      </c>
      <c r="F4395" s="34">
        <v>192.1</v>
      </c>
      <c r="G4395" s="34">
        <v>1066.28</v>
      </c>
      <c r="H4395" s="34">
        <v>38.35</v>
      </c>
    </row>
    <row r="4396" spans="1:8" x14ac:dyDescent="0.35">
      <c r="A4396" s="8" t="s">
        <v>31</v>
      </c>
      <c r="B4396" s="33">
        <v>2019</v>
      </c>
      <c r="C4396" s="8" t="s">
        <v>25</v>
      </c>
      <c r="D4396" s="33">
        <v>26444.57</v>
      </c>
      <c r="E4396" s="34">
        <v>21751.45</v>
      </c>
      <c r="F4396" s="34">
        <v>122.56</v>
      </c>
      <c r="G4396" s="34">
        <v>831.79</v>
      </c>
      <c r="H4396" s="34">
        <v>32.04</v>
      </c>
    </row>
    <row r="4397" spans="1:8" x14ac:dyDescent="0.35">
      <c r="A4397" s="8" t="s">
        <v>31</v>
      </c>
      <c r="B4397" s="33">
        <v>2021</v>
      </c>
      <c r="C4397" s="8" t="s">
        <v>11</v>
      </c>
      <c r="D4397" s="33">
        <v>38866.800000000003</v>
      </c>
      <c r="E4397" s="34">
        <v>41263.43</v>
      </c>
      <c r="F4397" s="34">
        <v>24.9</v>
      </c>
      <c r="G4397" s="34">
        <v>644.33000000000004</v>
      </c>
      <c r="H4397" s="34">
        <v>52.54</v>
      </c>
    </row>
    <row r="4398" spans="1:8" x14ac:dyDescent="0.35">
      <c r="A4398" s="8" t="s">
        <v>21</v>
      </c>
      <c r="B4398" s="33">
        <v>2020</v>
      </c>
      <c r="C4398" s="8" t="s">
        <v>22</v>
      </c>
      <c r="D4398" s="33">
        <v>49872.89</v>
      </c>
      <c r="E4398" s="34">
        <v>52126.46</v>
      </c>
      <c r="F4398" s="34">
        <v>149.75</v>
      </c>
      <c r="G4398" s="34">
        <v>970.59</v>
      </c>
      <c r="H4398" s="34">
        <v>34.47</v>
      </c>
    </row>
    <row r="4399" spans="1:8" x14ac:dyDescent="0.35">
      <c r="A4399" s="8" t="s">
        <v>26</v>
      </c>
      <c r="B4399" s="33">
        <v>2022</v>
      </c>
      <c r="C4399" s="8" t="s">
        <v>25</v>
      </c>
      <c r="D4399" s="33">
        <v>574.78</v>
      </c>
      <c r="E4399" s="34">
        <v>680.3</v>
      </c>
      <c r="F4399" s="34">
        <v>75.400000000000006</v>
      </c>
      <c r="G4399" s="34">
        <v>1104.8699999999999</v>
      </c>
      <c r="H4399" s="34">
        <v>54.17</v>
      </c>
    </row>
    <row r="4400" spans="1:8" x14ac:dyDescent="0.35">
      <c r="A4400" s="8" t="s">
        <v>28</v>
      </c>
      <c r="B4400" s="33">
        <v>2022</v>
      </c>
      <c r="C4400" s="8" t="s">
        <v>11</v>
      </c>
      <c r="D4400" s="33">
        <v>6744.99</v>
      </c>
      <c r="E4400" s="34">
        <v>6123.36</v>
      </c>
      <c r="F4400" s="34">
        <v>28.23</v>
      </c>
      <c r="G4400" s="34">
        <v>1308.31</v>
      </c>
      <c r="H4400" s="34">
        <v>36.85</v>
      </c>
    </row>
    <row r="4401" spans="1:8" x14ac:dyDescent="0.35">
      <c r="A4401" s="8" t="s">
        <v>34</v>
      </c>
      <c r="B4401" s="33">
        <v>2023</v>
      </c>
      <c r="C4401" s="8" t="s">
        <v>15</v>
      </c>
      <c r="D4401" s="33">
        <v>25544.81</v>
      </c>
      <c r="E4401" s="34">
        <v>20534.78</v>
      </c>
      <c r="F4401" s="34">
        <v>83.1</v>
      </c>
      <c r="G4401" s="34">
        <v>254.13</v>
      </c>
      <c r="H4401" s="34">
        <v>61.58</v>
      </c>
    </row>
    <row r="4402" spans="1:8" x14ac:dyDescent="0.35">
      <c r="A4402" s="8" t="s">
        <v>17</v>
      </c>
      <c r="B4402" s="33">
        <v>2023</v>
      </c>
      <c r="C4402" s="8" t="s">
        <v>19</v>
      </c>
      <c r="D4402" s="33">
        <v>31227.83</v>
      </c>
      <c r="E4402" s="34">
        <v>27531.759999999998</v>
      </c>
      <c r="F4402" s="34">
        <v>175.43</v>
      </c>
      <c r="G4402" s="34">
        <v>426.57</v>
      </c>
      <c r="H4402" s="34">
        <v>30.56</v>
      </c>
    </row>
    <row r="4403" spans="1:8" x14ac:dyDescent="0.35">
      <c r="A4403" s="8" t="s">
        <v>28</v>
      </c>
      <c r="B4403" s="33">
        <v>2021</v>
      </c>
      <c r="C4403" s="8" t="s">
        <v>9</v>
      </c>
      <c r="D4403" s="33">
        <v>30956.74</v>
      </c>
      <c r="E4403" s="34">
        <v>31992.48</v>
      </c>
      <c r="F4403" s="34">
        <v>137.76</v>
      </c>
      <c r="G4403" s="34">
        <v>776.66</v>
      </c>
      <c r="H4403" s="34">
        <v>37.979999999999997</v>
      </c>
    </row>
    <row r="4404" spans="1:8" x14ac:dyDescent="0.35">
      <c r="A4404" s="8" t="s">
        <v>21</v>
      </c>
      <c r="B4404" s="33">
        <v>2023</v>
      </c>
      <c r="C4404" s="8" t="s">
        <v>25</v>
      </c>
      <c r="D4404" s="33">
        <v>34812.379999999997</v>
      </c>
      <c r="E4404" s="34">
        <v>40287.24</v>
      </c>
      <c r="F4404" s="34">
        <v>113.55</v>
      </c>
      <c r="G4404" s="34">
        <v>948.77</v>
      </c>
      <c r="H4404" s="34">
        <v>43.02</v>
      </c>
    </row>
    <row r="4405" spans="1:8" x14ac:dyDescent="0.35">
      <c r="A4405" s="8" t="s">
        <v>21</v>
      </c>
      <c r="B4405" s="33">
        <v>2024</v>
      </c>
      <c r="C4405" s="8" t="s">
        <v>13</v>
      </c>
      <c r="D4405" s="33">
        <v>6165.28</v>
      </c>
      <c r="E4405" s="34">
        <v>6649.18</v>
      </c>
      <c r="F4405" s="34">
        <v>59.55</v>
      </c>
      <c r="G4405" s="34">
        <v>587.30999999999995</v>
      </c>
      <c r="H4405" s="34">
        <v>52.46</v>
      </c>
    </row>
    <row r="4406" spans="1:8" x14ac:dyDescent="0.35">
      <c r="A4406" s="8" t="s">
        <v>18</v>
      </c>
      <c r="B4406" s="33">
        <v>2023</v>
      </c>
      <c r="C4406" s="8" t="s">
        <v>11</v>
      </c>
      <c r="D4406" s="33">
        <v>7564.96</v>
      </c>
      <c r="E4406" s="34">
        <v>8080.02</v>
      </c>
      <c r="F4406" s="34">
        <v>84.93</v>
      </c>
      <c r="G4406" s="34">
        <v>622.85</v>
      </c>
      <c r="H4406" s="34">
        <v>49.72</v>
      </c>
    </row>
    <row r="4407" spans="1:8" x14ac:dyDescent="0.35">
      <c r="A4407" s="8" t="s">
        <v>28</v>
      </c>
      <c r="B4407" s="33">
        <v>2021</v>
      </c>
      <c r="C4407" s="8" t="s">
        <v>9</v>
      </c>
      <c r="D4407" s="33">
        <v>39467.81</v>
      </c>
      <c r="E4407" s="34">
        <v>44238.51</v>
      </c>
      <c r="F4407" s="34">
        <v>160.81</v>
      </c>
      <c r="G4407" s="34">
        <v>1064.83</v>
      </c>
      <c r="H4407" s="34">
        <v>49.61</v>
      </c>
    </row>
    <row r="4408" spans="1:8" x14ac:dyDescent="0.35">
      <c r="A4408" s="8" t="s">
        <v>12</v>
      </c>
      <c r="B4408" s="33">
        <v>2021</v>
      </c>
      <c r="C4408" s="8" t="s">
        <v>13</v>
      </c>
      <c r="D4408" s="33">
        <v>2575.08</v>
      </c>
      <c r="E4408" s="34">
        <v>2948.07</v>
      </c>
      <c r="F4408" s="34">
        <v>144.91999999999999</v>
      </c>
      <c r="G4408" s="34">
        <v>761.84</v>
      </c>
      <c r="H4408" s="34">
        <v>51.87</v>
      </c>
    </row>
    <row r="4409" spans="1:8" x14ac:dyDescent="0.35">
      <c r="A4409" s="8" t="s">
        <v>14</v>
      </c>
      <c r="B4409" s="33">
        <v>2018</v>
      </c>
      <c r="C4409" s="8" t="s">
        <v>19</v>
      </c>
      <c r="D4409" s="33">
        <v>29641.32</v>
      </c>
      <c r="E4409" s="34">
        <v>30420.81</v>
      </c>
      <c r="F4409" s="34">
        <v>178.31</v>
      </c>
      <c r="G4409" s="34">
        <v>153.55000000000001</v>
      </c>
      <c r="H4409" s="34">
        <v>60.79</v>
      </c>
    </row>
    <row r="4410" spans="1:8" x14ac:dyDescent="0.35">
      <c r="A4410" s="8" t="s">
        <v>29</v>
      </c>
      <c r="B4410" s="33">
        <v>2024</v>
      </c>
      <c r="C4410" s="8" t="s">
        <v>19</v>
      </c>
      <c r="D4410" s="33">
        <v>44974.080000000002</v>
      </c>
      <c r="E4410" s="34">
        <v>51881.79</v>
      </c>
      <c r="F4410" s="34">
        <v>35.979999999999997</v>
      </c>
      <c r="G4410" s="34">
        <v>309.36</v>
      </c>
      <c r="H4410" s="34">
        <v>58.07</v>
      </c>
    </row>
    <row r="4411" spans="1:8" x14ac:dyDescent="0.35">
      <c r="A4411" s="8" t="s">
        <v>32</v>
      </c>
      <c r="B4411" s="33">
        <v>2019</v>
      </c>
      <c r="C4411" s="8" t="s">
        <v>13</v>
      </c>
      <c r="D4411" s="33">
        <v>49647.16</v>
      </c>
      <c r="E4411" s="34">
        <v>56893.55</v>
      </c>
      <c r="F4411" s="34">
        <v>144.88</v>
      </c>
      <c r="G4411" s="34">
        <v>884.84</v>
      </c>
      <c r="H4411" s="34">
        <v>57.73</v>
      </c>
    </row>
    <row r="4412" spans="1:8" x14ac:dyDescent="0.35">
      <c r="A4412" s="8" t="s">
        <v>18</v>
      </c>
      <c r="B4412" s="33">
        <v>2024</v>
      </c>
      <c r="C4412" s="8" t="s">
        <v>20</v>
      </c>
      <c r="D4412" s="33">
        <v>19391.400000000001</v>
      </c>
      <c r="E4412" s="34">
        <v>22473.119999999999</v>
      </c>
      <c r="F4412" s="34">
        <v>145.34</v>
      </c>
      <c r="G4412" s="34">
        <v>954.1</v>
      </c>
      <c r="H4412" s="34">
        <v>49.5</v>
      </c>
    </row>
    <row r="4413" spans="1:8" x14ac:dyDescent="0.35">
      <c r="A4413" s="8" t="s">
        <v>8</v>
      </c>
      <c r="B4413" s="33">
        <v>2024</v>
      </c>
      <c r="C4413" s="8" t="s">
        <v>9</v>
      </c>
      <c r="D4413" s="33">
        <v>22251.13</v>
      </c>
      <c r="E4413" s="34">
        <v>22714.85</v>
      </c>
      <c r="F4413" s="34">
        <v>64.89</v>
      </c>
      <c r="G4413" s="34">
        <v>1289.83</v>
      </c>
      <c r="H4413" s="34">
        <v>31.34</v>
      </c>
    </row>
    <row r="4414" spans="1:8" x14ac:dyDescent="0.35">
      <c r="A4414" s="8" t="s">
        <v>8</v>
      </c>
      <c r="B4414" s="33">
        <v>2021</v>
      </c>
      <c r="C4414" s="8" t="s">
        <v>22</v>
      </c>
      <c r="D4414" s="33">
        <v>7127.97</v>
      </c>
      <c r="E4414" s="34">
        <v>6705.08</v>
      </c>
      <c r="F4414" s="34">
        <v>20.71</v>
      </c>
      <c r="G4414" s="34">
        <v>697.57</v>
      </c>
      <c r="H4414" s="34">
        <v>48.44</v>
      </c>
    </row>
    <row r="4415" spans="1:8" x14ac:dyDescent="0.35">
      <c r="A4415" s="8" t="s">
        <v>16</v>
      </c>
      <c r="B4415" s="33">
        <v>2023</v>
      </c>
      <c r="C4415" s="8" t="s">
        <v>22</v>
      </c>
      <c r="D4415" s="33">
        <v>2719.91</v>
      </c>
      <c r="E4415" s="34">
        <v>2582.0100000000002</v>
      </c>
      <c r="F4415" s="34">
        <v>27.85</v>
      </c>
      <c r="G4415" s="34">
        <v>361.98</v>
      </c>
      <c r="H4415" s="34">
        <v>44.08</v>
      </c>
    </row>
    <row r="4416" spans="1:8" x14ac:dyDescent="0.35">
      <c r="A4416" s="8" t="s">
        <v>24</v>
      </c>
      <c r="B4416" s="33">
        <v>2024</v>
      </c>
      <c r="C4416" s="8" t="s">
        <v>22</v>
      </c>
      <c r="D4416" s="33">
        <v>43993.85</v>
      </c>
      <c r="E4416" s="34">
        <v>51377.53</v>
      </c>
      <c r="F4416" s="34">
        <v>93.19</v>
      </c>
      <c r="G4416" s="34">
        <v>827.64</v>
      </c>
      <c r="H4416" s="34">
        <v>66.88</v>
      </c>
    </row>
    <row r="4417" spans="1:8" x14ac:dyDescent="0.35">
      <c r="A4417" s="8" t="s">
        <v>29</v>
      </c>
      <c r="B4417" s="33">
        <v>2019</v>
      </c>
      <c r="C4417" s="8" t="s">
        <v>11</v>
      </c>
      <c r="D4417" s="33">
        <v>20260.04</v>
      </c>
      <c r="E4417" s="34">
        <v>18393.599999999999</v>
      </c>
      <c r="F4417" s="34">
        <v>116.36</v>
      </c>
      <c r="G4417" s="34">
        <v>1054</v>
      </c>
      <c r="H4417" s="34">
        <v>51.2</v>
      </c>
    </row>
    <row r="4418" spans="1:8" x14ac:dyDescent="0.35">
      <c r="A4418" s="8" t="s">
        <v>34</v>
      </c>
      <c r="B4418" s="33">
        <v>2024</v>
      </c>
      <c r="C4418" s="8" t="s">
        <v>22</v>
      </c>
      <c r="D4418" s="33">
        <v>36252.86</v>
      </c>
      <c r="E4418" s="34">
        <v>40806</v>
      </c>
      <c r="F4418" s="34">
        <v>124.33</v>
      </c>
      <c r="G4418" s="34">
        <v>948.36</v>
      </c>
      <c r="H4418" s="34">
        <v>54.8</v>
      </c>
    </row>
    <row r="4419" spans="1:8" x14ac:dyDescent="0.35">
      <c r="A4419" s="8" t="s">
        <v>12</v>
      </c>
      <c r="B4419" s="33">
        <v>2022</v>
      </c>
      <c r="C4419" s="8" t="s">
        <v>20</v>
      </c>
      <c r="D4419" s="33">
        <v>29993.64</v>
      </c>
      <c r="E4419" s="34">
        <v>26143.71</v>
      </c>
      <c r="F4419" s="34">
        <v>170.9</v>
      </c>
      <c r="G4419" s="34">
        <v>1395.33</v>
      </c>
      <c r="H4419" s="34">
        <v>30.97</v>
      </c>
    </row>
    <row r="4420" spans="1:8" x14ac:dyDescent="0.35">
      <c r="A4420" s="8" t="s">
        <v>32</v>
      </c>
      <c r="B4420" s="33">
        <v>2023</v>
      </c>
      <c r="C4420" s="8" t="s">
        <v>19</v>
      </c>
      <c r="D4420" s="33">
        <v>35565.43</v>
      </c>
      <c r="E4420" s="34">
        <v>32461.74</v>
      </c>
      <c r="F4420" s="34">
        <v>165.87</v>
      </c>
      <c r="G4420" s="34">
        <v>286.81</v>
      </c>
      <c r="H4420" s="34">
        <v>65.95</v>
      </c>
    </row>
    <row r="4421" spans="1:8" x14ac:dyDescent="0.35">
      <c r="A4421" s="8" t="s">
        <v>10</v>
      </c>
      <c r="B4421" s="33">
        <v>2021</v>
      </c>
      <c r="C4421" s="8" t="s">
        <v>9</v>
      </c>
      <c r="D4421" s="33">
        <v>22829.41</v>
      </c>
      <c r="E4421" s="34">
        <v>24110.26</v>
      </c>
      <c r="F4421" s="34">
        <v>40.64</v>
      </c>
      <c r="G4421" s="34">
        <v>900.54</v>
      </c>
      <c r="H4421" s="34">
        <v>44.89</v>
      </c>
    </row>
    <row r="4422" spans="1:8" x14ac:dyDescent="0.35">
      <c r="A4422" s="8" t="s">
        <v>27</v>
      </c>
      <c r="B4422" s="33">
        <v>2024</v>
      </c>
      <c r="C4422" s="8" t="s">
        <v>19</v>
      </c>
      <c r="D4422" s="33">
        <v>42109.96</v>
      </c>
      <c r="E4422" s="34">
        <v>38051.03</v>
      </c>
      <c r="F4422" s="34">
        <v>121.87</v>
      </c>
      <c r="G4422" s="34">
        <v>153.07</v>
      </c>
      <c r="H4422" s="34">
        <v>65.540000000000006</v>
      </c>
    </row>
    <row r="4423" spans="1:8" x14ac:dyDescent="0.35">
      <c r="A4423" s="8" t="s">
        <v>21</v>
      </c>
      <c r="B4423" s="33">
        <v>2019</v>
      </c>
      <c r="C4423" s="8" t="s">
        <v>20</v>
      </c>
      <c r="D4423" s="33">
        <v>22940.7</v>
      </c>
      <c r="E4423" s="34">
        <v>26488.41</v>
      </c>
      <c r="F4423" s="34">
        <v>25.23</v>
      </c>
      <c r="G4423" s="34">
        <v>74.819999999999993</v>
      </c>
      <c r="H4423" s="34">
        <v>56.54</v>
      </c>
    </row>
    <row r="4424" spans="1:8" x14ac:dyDescent="0.35">
      <c r="A4424" s="8" t="s">
        <v>21</v>
      </c>
      <c r="B4424" s="33">
        <v>2021</v>
      </c>
      <c r="C4424" s="8" t="s">
        <v>25</v>
      </c>
      <c r="D4424" s="33">
        <v>47715.07</v>
      </c>
      <c r="E4424" s="34">
        <v>47347.02</v>
      </c>
      <c r="F4424" s="34">
        <v>29.42</v>
      </c>
      <c r="G4424" s="34">
        <v>689.62</v>
      </c>
      <c r="H4424" s="34">
        <v>56.88</v>
      </c>
    </row>
    <row r="4425" spans="1:8" x14ac:dyDescent="0.35">
      <c r="A4425" s="8" t="s">
        <v>12</v>
      </c>
      <c r="B4425" s="33">
        <v>2018</v>
      </c>
      <c r="C4425" s="8" t="s">
        <v>15</v>
      </c>
      <c r="D4425" s="33">
        <v>11103.8</v>
      </c>
      <c r="E4425" s="34">
        <v>10173.77</v>
      </c>
      <c r="F4425" s="34">
        <v>70.209999999999994</v>
      </c>
      <c r="G4425" s="34">
        <v>490.84</v>
      </c>
      <c r="H4425" s="34">
        <v>69.14</v>
      </c>
    </row>
    <row r="4426" spans="1:8" x14ac:dyDescent="0.35">
      <c r="A4426" s="8" t="s">
        <v>24</v>
      </c>
      <c r="B4426" s="33">
        <v>2018</v>
      </c>
      <c r="C4426" s="8" t="s">
        <v>13</v>
      </c>
      <c r="D4426" s="33">
        <v>1114.54</v>
      </c>
      <c r="E4426" s="34">
        <v>1314.03</v>
      </c>
      <c r="F4426" s="34">
        <v>109.34</v>
      </c>
      <c r="G4426" s="34">
        <v>68.91</v>
      </c>
      <c r="H4426" s="34">
        <v>51.64</v>
      </c>
    </row>
    <row r="4427" spans="1:8" x14ac:dyDescent="0.35">
      <c r="A4427" s="8" t="s">
        <v>33</v>
      </c>
      <c r="B4427" s="33">
        <v>2021</v>
      </c>
      <c r="C4427" s="8" t="s">
        <v>13</v>
      </c>
      <c r="D4427" s="33">
        <v>5460.86</v>
      </c>
      <c r="E4427" s="34">
        <v>5639.52</v>
      </c>
      <c r="F4427" s="34">
        <v>53.64</v>
      </c>
      <c r="G4427" s="34">
        <v>187.44</v>
      </c>
      <c r="H4427" s="34">
        <v>67.540000000000006</v>
      </c>
    </row>
    <row r="4428" spans="1:8" x14ac:dyDescent="0.35">
      <c r="A4428" s="8" t="s">
        <v>27</v>
      </c>
      <c r="B4428" s="33">
        <v>2018</v>
      </c>
      <c r="C4428" s="8" t="s">
        <v>25</v>
      </c>
      <c r="D4428" s="33">
        <v>35406.82</v>
      </c>
      <c r="E4428" s="34">
        <v>38643.839999999997</v>
      </c>
      <c r="F4428" s="34">
        <v>104.87</v>
      </c>
      <c r="G4428" s="34">
        <v>154.72999999999999</v>
      </c>
      <c r="H4428" s="34">
        <v>39.229999999999997</v>
      </c>
    </row>
    <row r="4429" spans="1:8" x14ac:dyDescent="0.35">
      <c r="A4429" s="8" t="s">
        <v>26</v>
      </c>
      <c r="B4429" s="33">
        <v>2024</v>
      </c>
      <c r="C4429" s="8" t="s">
        <v>13</v>
      </c>
      <c r="D4429" s="33">
        <v>36311.050000000003</v>
      </c>
      <c r="E4429" s="34">
        <v>37535.07</v>
      </c>
      <c r="F4429" s="34">
        <v>153.46</v>
      </c>
      <c r="G4429" s="34">
        <v>255.12</v>
      </c>
      <c r="H4429" s="34">
        <v>53.38</v>
      </c>
    </row>
    <row r="4430" spans="1:8" x14ac:dyDescent="0.35">
      <c r="A4430" s="8" t="s">
        <v>14</v>
      </c>
      <c r="B4430" s="33">
        <v>2018</v>
      </c>
      <c r="C4430" s="8" t="s">
        <v>15</v>
      </c>
      <c r="D4430" s="33">
        <v>47669.1</v>
      </c>
      <c r="E4430" s="34">
        <v>41733.57</v>
      </c>
      <c r="F4430" s="34">
        <v>64.36</v>
      </c>
      <c r="G4430" s="34">
        <v>477.47</v>
      </c>
      <c r="H4430" s="34">
        <v>65.510000000000005</v>
      </c>
    </row>
    <row r="4431" spans="1:8" x14ac:dyDescent="0.35">
      <c r="A4431" s="8" t="s">
        <v>17</v>
      </c>
      <c r="B4431" s="33">
        <v>2018</v>
      </c>
      <c r="C4431" s="8" t="s">
        <v>25</v>
      </c>
      <c r="D4431" s="33">
        <v>10004.35</v>
      </c>
      <c r="E4431" s="34">
        <v>11998.56</v>
      </c>
      <c r="F4431" s="34">
        <v>118.36</v>
      </c>
      <c r="G4431" s="34">
        <v>1362.29</v>
      </c>
      <c r="H4431" s="34">
        <v>48.17</v>
      </c>
    </row>
    <row r="4432" spans="1:8" x14ac:dyDescent="0.35">
      <c r="A4432" s="8" t="s">
        <v>17</v>
      </c>
      <c r="B4432" s="33">
        <v>2019</v>
      </c>
      <c r="C4432" s="8" t="s">
        <v>19</v>
      </c>
      <c r="D4432" s="33">
        <v>10809.83</v>
      </c>
      <c r="E4432" s="34">
        <v>9014.74</v>
      </c>
      <c r="F4432" s="34">
        <v>34.659999999999997</v>
      </c>
      <c r="G4432" s="34">
        <v>121.14</v>
      </c>
      <c r="H4432" s="34">
        <v>69.28</v>
      </c>
    </row>
    <row r="4433" spans="1:8" x14ac:dyDescent="0.35">
      <c r="A4433" s="8" t="s">
        <v>34</v>
      </c>
      <c r="B4433" s="33">
        <v>2019</v>
      </c>
      <c r="C4433" s="8" t="s">
        <v>22</v>
      </c>
      <c r="D4433" s="33">
        <v>4275.46</v>
      </c>
      <c r="E4433" s="34">
        <v>4274.4799999999996</v>
      </c>
      <c r="F4433" s="34">
        <v>137.01</v>
      </c>
      <c r="G4433" s="34">
        <v>96.67</v>
      </c>
      <c r="H4433" s="34">
        <v>53</v>
      </c>
    </row>
    <row r="4434" spans="1:8" x14ac:dyDescent="0.35">
      <c r="A4434" s="8" t="s">
        <v>16</v>
      </c>
      <c r="B4434" s="33">
        <v>2022</v>
      </c>
      <c r="C4434" s="8" t="s">
        <v>13</v>
      </c>
      <c r="D4434" s="33">
        <v>1993.1</v>
      </c>
      <c r="E4434" s="34">
        <v>1653.46</v>
      </c>
      <c r="F4434" s="34">
        <v>149.71</v>
      </c>
      <c r="G4434" s="34">
        <v>1042.48</v>
      </c>
      <c r="H4434" s="34">
        <v>49.14</v>
      </c>
    </row>
    <row r="4435" spans="1:8" x14ac:dyDescent="0.35">
      <c r="A4435" s="8" t="s">
        <v>28</v>
      </c>
      <c r="B4435" s="33">
        <v>2023</v>
      </c>
      <c r="C4435" s="8" t="s">
        <v>22</v>
      </c>
      <c r="D4435" s="33">
        <v>37300.19</v>
      </c>
      <c r="E4435" s="34">
        <v>34241.74</v>
      </c>
      <c r="F4435" s="34">
        <v>117.96</v>
      </c>
      <c r="G4435" s="34">
        <v>1162.68</v>
      </c>
      <c r="H4435" s="34">
        <v>57.89</v>
      </c>
    </row>
    <row r="4436" spans="1:8" x14ac:dyDescent="0.35">
      <c r="A4436" s="8" t="s">
        <v>14</v>
      </c>
      <c r="B4436" s="33">
        <v>2022</v>
      </c>
      <c r="C4436" s="8" t="s">
        <v>11</v>
      </c>
      <c r="D4436" s="33">
        <v>5117.99</v>
      </c>
      <c r="E4436" s="34">
        <v>4340.83</v>
      </c>
      <c r="F4436" s="34">
        <v>148.16999999999999</v>
      </c>
      <c r="G4436" s="34">
        <v>860.14</v>
      </c>
      <c r="H4436" s="34">
        <v>49.71</v>
      </c>
    </row>
    <row r="4437" spans="1:8" x14ac:dyDescent="0.35">
      <c r="A4437" s="8" t="s">
        <v>21</v>
      </c>
      <c r="B4437" s="33">
        <v>2019</v>
      </c>
      <c r="C4437" s="8" t="s">
        <v>13</v>
      </c>
      <c r="D4437" s="33">
        <v>12616.07</v>
      </c>
      <c r="E4437" s="34">
        <v>13450.5</v>
      </c>
      <c r="F4437" s="34">
        <v>123.63</v>
      </c>
      <c r="G4437" s="34">
        <v>410.18</v>
      </c>
      <c r="H4437" s="34">
        <v>42.13</v>
      </c>
    </row>
    <row r="4438" spans="1:8" x14ac:dyDescent="0.35">
      <c r="A4438" s="8" t="s">
        <v>24</v>
      </c>
      <c r="B4438" s="33">
        <v>2022</v>
      </c>
      <c r="C4438" s="8" t="s">
        <v>22</v>
      </c>
      <c r="D4438" s="33">
        <v>22874.2</v>
      </c>
      <c r="E4438" s="34">
        <v>19013.91</v>
      </c>
      <c r="F4438" s="34">
        <v>128.93</v>
      </c>
      <c r="G4438" s="34">
        <v>952.95</v>
      </c>
      <c r="H4438" s="34">
        <v>56.07</v>
      </c>
    </row>
    <row r="4439" spans="1:8" x14ac:dyDescent="0.35">
      <c r="A4439" s="8" t="s">
        <v>24</v>
      </c>
      <c r="B4439" s="33">
        <v>2024</v>
      </c>
      <c r="C4439" s="8" t="s">
        <v>22</v>
      </c>
      <c r="D4439" s="33">
        <v>34920.22</v>
      </c>
      <c r="E4439" s="34">
        <v>41297.31</v>
      </c>
      <c r="F4439" s="34">
        <v>119.51</v>
      </c>
      <c r="G4439" s="34">
        <v>166.78</v>
      </c>
      <c r="H4439" s="34">
        <v>34.07</v>
      </c>
    </row>
    <row r="4440" spans="1:8" x14ac:dyDescent="0.35">
      <c r="A4440" s="8" t="s">
        <v>14</v>
      </c>
      <c r="B4440" s="33">
        <v>2018</v>
      </c>
      <c r="C4440" s="8" t="s">
        <v>15</v>
      </c>
      <c r="D4440" s="33">
        <v>6088.35</v>
      </c>
      <c r="E4440" s="34">
        <v>6794.92</v>
      </c>
      <c r="F4440" s="34">
        <v>101.67</v>
      </c>
      <c r="G4440" s="34">
        <v>1149.02</v>
      </c>
      <c r="H4440" s="34">
        <v>54.07</v>
      </c>
    </row>
    <row r="4441" spans="1:8" x14ac:dyDescent="0.35">
      <c r="A4441" s="8" t="s">
        <v>8</v>
      </c>
      <c r="B4441" s="33">
        <v>2023</v>
      </c>
      <c r="C4441" s="8" t="s">
        <v>13</v>
      </c>
      <c r="D4441" s="33">
        <v>20112.72</v>
      </c>
      <c r="E4441" s="34">
        <v>23111.23</v>
      </c>
      <c r="F4441" s="34">
        <v>182.53</v>
      </c>
      <c r="G4441" s="34">
        <v>397.74</v>
      </c>
      <c r="H4441" s="34">
        <v>46.93</v>
      </c>
    </row>
    <row r="4442" spans="1:8" x14ac:dyDescent="0.35">
      <c r="A4442" s="8" t="s">
        <v>27</v>
      </c>
      <c r="B4442" s="33">
        <v>2024</v>
      </c>
      <c r="C4442" s="8" t="s">
        <v>15</v>
      </c>
      <c r="D4442" s="33">
        <v>7001.67</v>
      </c>
      <c r="E4442" s="34">
        <v>6253.55</v>
      </c>
      <c r="F4442" s="34">
        <v>115.35</v>
      </c>
      <c r="G4442" s="34">
        <v>506.46</v>
      </c>
      <c r="H4442" s="34">
        <v>52.79</v>
      </c>
    </row>
    <row r="4443" spans="1:8" x14ac:dyDescent="0.35">
      <c r="A4443" s="8" t="s">
        <v>17</v>
      </c>
      <c r="B4443" s="33">
        <v>2022</v>
      </c>
      <c r="C4443" s="8" t="s">
        <v>15</v>
      </c>
      <c r="D4443" s="33">
        <v>25815.31</v>
      </c>
      <c r="E4443" s="34">
        <v>29076.17</v>
      </c>
      <c r="F4443" s="34">
        <v>192.98</v>
      </c>
      <c r="G4443" s="34">
        <v>173.91</v>
      </c>
      <c r="H4443" s="34">
        <v>34.65</v>
      </c>
    </row>
    <row r="4444" spans="1:8" x14ac:dyDescent="0.35">
      <c r="A4444" s="8" t="s">
        <v>31</v>
      </c>
      <c r="B4444" s="33">
        <v>2024</v>
      </c>
      <c r="C4444" s="8" t="s">
        <v>11</v>
      </c>
      <c r="D4444" s="33">
        <v>9741.44</v>
      </c>
      <c r="E4444" s="34">
        <v>10923.48</v>
      </c>
      <c r="F4444" s="34">
        <v>120.83</v>
      </c>
      <c r="G4444" s="34">
        <v>1136.78</v>
      </c>
      <c r="H4444" s="34">
        <v>51.6</v>
      </c>
    </row>
    <row r="4445" spans="1:8" x14ac:dyDescent="0.35">
      <c r="A4445" s="8" t="s">
        <v>29</v>
      </c>
      <c r="B4445" s="33">
        <v>2021</v>
      </c>
      <c r="C4445" s="8" t="s">
        <v>22</v>
      </c>
      <c r="D4445" s="33">
        <v>41721.49</v>
      </c>
      <c r="E4445" s="34">
        <v>41115.120000000003</v>
      </c>
      <c r="F4445" s="34">
        <v>24.6</v>
      </c>
      <c r="G4445" s="34">
        <v>567.16</v>
      </c>
      <c r="H4445" s="34">
        <v>44.66</v>
      </c>
    </row>
    <row r="4446" spans="1:8" x14ac:dyDescent="0.35">
      <c r="A4446" s="8" t="s">
        <v>21</v>
      </c>
      <c r="B4446" s="33">
        <v>2021</v>
      </c>
      <c r="C4446" s="8" t="s">
        <v>15</v>
      </c>
      <c r="D4446" s="33">
        <v>49192.28</v>
      </c>
      <c r="E4446" s="34">
        <v>59029.87</v>
      </c>
      <c r="F4446" s="34">
        <v>28.54</v>
      </c>
      <c r="G4446" s="34">
        <v>1290.93</v>
      </c>
      <c r="H4446" s="34">
        <v>41.14</v>
      </c>
    </row>
    <row r="4447" spans="1:8" x14ac:dyDescent="0.35">
      <c r="A4447" s="8" t="s">
        <v>10</v>
      </c>
      <c r="B4447" s="33">
        <v>2021</v>
      </c>
      <c r="C4447" s="8" t="s">
        <v>13</v>
      </c>
      <c r="D4447" s="33">
        <v>46625.67</v>
      </c>
      <c r="E4447" s="34">
        <v>48880.59</v>
      </c>
      <c r="F4447" s="34">
        <v>121.33</v>
      </c>
      <c r="G4447" s="34">
        <v>914.66</v>
      </c>
      <c r="H4447" s="34">
        <v>64.540000000000006</v>
      </c>
    </row>
    <row r="4448" spans="1:8" x14ac:dyDescent="0.35">
      <c r="A4448" s="8" t="s">
        <v>16</v>
      </c>
      <c r="B4448" s="33">
        <v>2020</v>
      </c>
      <c r="C4448" s="8" t="s">
        <v>11</v>
      </c>
      <c r="D4448" s="33">
        <v>8909.19</v>
      </c>
      <c r="E4448" s="34">
        <v>8804.1299999999992</v>
      </c>
      <c r="F4448" s="34">
        <v>159.94</v>
      </c>
      <c r="G4448" s="34">
        <v>1036.76</v>
      </c>
      <c r="H4448" s="34">
        <v>48.9</v>
      </c>
    </row>
    <row r="4449" spans="1:8" x14ac:dyDescent="0.35">
      <c r="A4449" s="8" t="s">
        <v>23</v>
      </c>
      <c r="B4449" s="33">
        <v>2018</v>
      </c>
      <c r="C4449" s="8" t="s">
        <v>19</v>
      </c>
      <c r="D4449" s="33">
        <v>16809.82</v>
      </c>
      <c r="E4449" s="34">
        <v>18628.91</v>
      </c>
      <c r="F4449" s="34">
        <v>20.83</v>
      </c>
      <c r="G4449" s="34">
        <v>1337.61</v>
      </c>
      <c r="H4449" s="34">
        <v>36.520000000000003</v>
      </c>
    </row>
    <row r="4450" spans="1:8" x14ac:dyDescent="0.35">
      <c r="A4450" s="8" t="s">
        <v>14</v>
      </c>
      <c r="B4450" s="33">
        <v>2023</v>
      </c>
      <c r="C4450" s="8" t="s">
        <v>13</v>
      </c>
      <c r="D4450" s="33">
        <v>40463.949999999997</v>
      </c>
      <c r="E4450" s="34">
        <v>38574.46</v>
      </c>
      <c r="F4450" s="34">
        <v>197.39</v>
      </c>
      <c r="G4450" s="34">
        <v>725.6</v>
      </c>
      <c r="H4450" s="34">
        <v>58.54</v>
      </c>
    </row>
    <row r="4451" spans="1:8" x14ac:dyDescent="0.35">
      <c r="A4451" s="8" t="s">
        <v>16</v>
      </c>
      <c r="B4451" s="33">
        <v>2020</v>
      </c>
      <c r="C4451" s="8" t="s">
        <v>19</v>
      </c>
      <c r="D4451" s="33">
        <v>11109.1</v>
      </c>
      <c r="E4451" s="34">
        <v>12458.95</v>
      </c>
      <c r="F4451" s="34">
        <v>71.05</v>
      </c>
      <c r="G4451" s="34">
        <v>1050.53</v>
      </c>
      <c r="H4451" s="34">
        <v>36.53</v>
      </c>
    </row>
    <row r="4452" spans="1:8" x14ac:dyDescent="0.35">
      <c r="A4452" s="8" t="s">
        <v>35</v>
      </c>
      <c r="B4452" s="33">
        <v>2019</v>
      </c>
      <c r="C4452" s="8" t="s">
        <v>25</v>
      </c>
      <c r="D4452" s="33">
        <v>3050.44</v>
      </c>
      <c r="E4452" s="34">
        <v>3309.9</v>
      </c>
      <c r="F4452" s="34">
        <v>27.19</v>
      </c>
      <c r="G4452" s="34">
        <v>749.25</v>
      </c>
      <c r="H4452" s="34">
        <v>53.23</v>
      </c>
    </row>
    <row r="4453" spans="1:8" x14ac:dyDescent="0.35">
      <c r="A4453" s="8" t="s">
        <v>14</v>
      </c>
      <c r="B4453" s="33">
        <v>2019</v>
      </c>
      <c r="C4453" s="8" t="s">
        <v>13</v>
      </c>
      <c r="D4453" s="33">
        <v>40180.370000000003</v>
      </c>
      <c r="E4453" s="34">
        <v>36904.959999999999</v>
      </c>
      <c r="F4453" s="34">
        <v>144.18</v>
      </c>
      <c r="G4453" s="34">
        <v>1353.6</v>
      </c>
      <c r="H4453" s="34">
        <v>40.520000000000003</v>
      </c>
    </row>
    <row r="4454" spans="1:8" x14ac:dyDescent="0.35">
      <c r="A4454" s="8" t="s">
        <v>17</v>
      </c>
      <c r="B4454" s="33">
        <v>2021</v>
      </c>
      <c r="C4454" s="8" t="s">
        <v>22</v>
      </c>
      <c r="D4454" s="33">
        <v>39804.76</v>
      </c>
      <c r="E4454" s="34">
        <v>38327.61</v>
      </c>
      <c r="F4454" s="34">
        <v>122.11</v>
      </c>
      <c r="G4454" s="34">
        <v>730.23</v>
      </c>
      <c r="H4454" s="34">
        <v>50.77</v>
      </c>
    </row>
    <row r="4455" spans="1:8" x14ac:dyDescent="0.35">
      <c r="A4455" s="8" t="s">
        <v>18</v>
      </c>
      <c r="B4455" s="33">
        <v>2018</v>
      </c>
      <c r="C4455" s="8" t="s">
        <v>11</v>
      </c>
      <c r="D4455" s="33">
        <v>12236.96</v>
      </c>
      <c r="E4455" s="34">
        <v>11797.57</v>
      </c>
      <c r="F4455" s="34">
        <v>169.76</v>
      </c>
      <c r="G4455" s="34">
        <v>257.61</v>
      </c>
      <c r="H4455" s="34">
        <v>47.53</v>
      </c>
    </row>
    <row r="4456" spans="1:8" x14ac:dyDescent="0.35">
      <c r="A4456" s="8" t="s">
        <v>27</v>
      </c>
      <c r="B4456" s="33">
        <v>2023</v>
      </c>
      <c r="C4456" s="8" t="s">
        <v>13</v>
      </c>
      <c r="D4456" s="33">
        <v>39089.47</v>
      </c>
      <c r="E4456" s="34">
        <v>43319.68</v>
      </c>
      <c r="F4456" s="34">
        <v>146</v>
      </c>
      <c r="G4456" s="34">
        <v>1208.04</v>
      </c>
      <c r="H4456" s="34">
        <v>54.47</v>
      </c>
    </row>
    <row r="4457" spans="1:8" x14ac:dyDescent="0.35">
      <c r="A4457" s="8" t="s">
        <v>26</v>
      </c>
      <c r="B4457" s="33">
        <v>2019</v>
      </c>
      <c r="C4457" s="8" t="s">
        <v>20</v>
      </c>
      <c r="D4457" s="33">
        <v>6050.53</v>
      </c>
      <c r="E4457" s="34">
        <v>5040.95</v>
      </c>
      <c r="F4457" s="34">
        <v>124.6</v>
      </c>
      <c r="G4457" s="34">
        <v>1083.6199999999999</v>
      </c>
      <c r="H4457" s="34">
        <v>60.17</v>
      </c>
    </row>
    <row r="4458" spans="1:8" x14ac:dyDescent="0.35">
      <c r="A4458" s="8" t="s">
        <v>21</v>
      </c>
      <c r="B4458" s="33">
        <v>2023</v>
      </c>
      <c r="C4458" s="8" t="s">
        <v>15</v>
      </c>
      <c r="D4458" s="33">
        <v>16404.78</v>
      </c>
      <c r="E4458" s="34">
        <v>16488.93</v>
      </c>
      <c r="F4458" s="34">
        <v>144.96</v>
      </c>
      <c r="G4458" s="34">
        <v>1258.6500000000001</v>
      </c>
      <c r="H4458" s="34">
        <v>48.67</v>
      </c>
    </row>
    <row r="4459" spans="1:8" x14ac:dyDescent="0.35">
      <c r="A4459" s="8" t="s">
        <v>8</v>
      </c>
      <c r="B4459" s="33">
        <v>2018</v>
      </c>
      <c r="C4459" s="8" t="s">
        <v>25</v>
      </c>
      <c r="D4459" s="33">
        <v>1098.79</v>
      </c>
      <c r="E4459" s="34">
        <v>1258.1300000000001</v>
      </c>
      <c r="F4459" s="34">
        <v>113.71</v>
      </c>
      <c r="G4459" s="34">
        <v>51.71</v>
      </c>
      <c r="H4459" s="34">
        <v>62.91</v>
      </c>
    </row>
    <row r="4460" spans="1:8" x14ac:dyDescent="0.35">
      <c r="A4460" s="8" t="s">
        <v>27</v>
      </c>
      <c r="B4460" s="33">
        <v>2019</v>
      </c>
      <c r="C4460" s="8" t="s">
        <v>13</v>
      </c>
      <c r="D4460" s="33">
        <v>13413.85</v>
      </c>
      <c r="E4460" s="34">
        <v>16060.04</v>
      </c>
      <c r="F4460" s="34">
        <v>153.19</v>
      </c>
      <c r="G4460" s="34">
        <v>1365.68</v>
      </c>
      <c r="H4460" s="34">
        <v>43.03</v>
      </c>
    </row>
    <row r="4461" spans="1:8" x14ac:dyDescent="0.35">
      <c r="A4461" s="8" t="s">
        <v>18</v>
      </c>
      <c r="B4461" s="33">
        <v>2023</v>
      </c>
      <c r="C4461" s="8" t="s">
        <v>15</v>
      </c>
      <c r="D4461" s="33">
        <v>18477.47</v>
      </c>
      <c r="E4461" s="34">
        <v>16169.26</v>
      </c>
      <c r="F4461" s="34">
        <v>189.68</v>
      </c>
      <c r="G4461" s="34">
        <v>116.27</v>
      </c>
      <c r="H4461" s="34">
        <v>62.14</v>
      </c>
    </row>
    <row r="4462" spans="1:8" x14ac:dyDescent="0.35">
      <c r="A4462" s="8" t="s">
        <v>31</v>
      </c>
      <c r="B4462" s="33">
        <v>2024</v>
      </c>
      <c r="C4462" s="8" t="s">
        <v>11</v>
      </c>
      <c r="D4462" s="33">
        <v>23781.08</v>
      </c>
      <c r="E4462" s="34">
        <v>20518.47</v>
      </c>
      <c r="F4462" s="34">
        <v>95.72</v>
      </c>
      <c r="G4462" s="34">
        <v>220.58</v>
      </c>
      <c r="H4462" s="34">
        <v>62.52</v>
      </c>
    </row>
    <row r="4463" spans="1:8" x14ac:dyDescent="0.35">
      <c r="A4463" s="8" t="s">
        <v>27</v>
      </c>
      <c r="B4463" s="33">
        <v>2021</v>
      </c>
      <c r="C4463" s="8" t="s">
        <v>20</v>
      </c>
      <c r="D4463" s="33">
        <v>24407.25</v>
      </c>
      <c r="E4463" s="34">
        <v>23085.93</v>
      </c>
      <c r="F4463" s="34">
        <v>27.03</v>
      </c>
      <c r="G4463" s="34">
        <v>965.22</v>
      </c>
      <c r="H4463" s="34">
        <v>36.24</v>
      </c>
    </row>
    <row r="4464" spans="1:8" x14ac:dyDescent="0.35">
      <c r="A4464" s="8" t="s">
        <v>29</v>
      </c>
      <c r="B4464" s="33">
        <v>2018</v>
      </c>
      <c r="C4464" s="8" t="s">
        <v>19</v>
      </c>
      <c r="D4464" s="33">
        <v>10143.42</v>
      </c>
      <c r="E4464" s="34">
        <v>8282.51</v>
      </c>
      <c r="F4464" s="34">
        <v>122.22</v>
      </c>
      <c r="G4464" s="34">
        <v>835.71</v>
      </c>
      <c r="H4464" s="34">
        <v>46.78</v>
      </c>
    </row>
    <row r="4465" spans="1:8" x14ac:dyDescent="0.35">
      <c r="A4465" s="8" t="s">
        <v>28</v>
      </c>
      <c r="B4465" s="33">
        <v>2023</v>
      </c>
      <c r="C4465" s="8" t="s">
        <v>11</v>
      </c>
      <c r="D4465" s="33">
        <v>42517.89</v>
      </c>
      <c r="E4465" s="34">
        <v>45806.9</v>
      </c>
      <c r="F4465" s="34">
        <v>40.380000000000003</v>
      </c>
      <c r="G4465" s="34">
        <v>1119.79</v>
      </c>
      <c r="H4465" s="34">
        <v>39.869999999999997</v>
      </c>
    </row>
    <row r="4466" spans="1:8" x14ac:dyDescent="0.35">
      <c r="A4466" s="8" t="s">
        <v>28</v>
      </c>
      <c r="B4466" s="33">
        <v>2021</v>
      </c>
      <c r="C4466" s="8" t="s">
        <v>20</v>
      </c>
      <c r="D4466" s="33">
        <v>24957.79</v>
      </c>
      <c r="E4466" s="34">
        <v>23552.71</v>
      </c>
      <c r="F4466" s="34">
        <v>44.93</v>
      </c>
      <c r="G4466" s="34">
        <v>734.5</v>
      </c>
      <c r="H4466" s="34">
        <v>33.770000000000003</v>
      </c>
    </row>
    <row r="4467" spans="1:8" x14ac:dyDescent="0.35">
      <c r="A4467" s="8" t="s">
        <v>18</v>
      </c>
      <c r="B4467" s="33">
        <v>2022</v>
      </c>
      <c r="C4467" s="8" t="s">
        <v>9</v>
      </c>
      <c r="D4467" s="33">
        <v>37787.32</v>
      </c>
      <c r="E4467" s="34">
        <v>41231.550000000003</v>
      </c>
      <c r="F4467" s="34">
        <v>83.06</v>
      </c>
      <c r="G4467" s="34">
        <v>222.81</v>
      </c>
      <c r="H4467" s="34">
        <v>50.4</v>
      </c>
    </row>
    <row r="4468" spans="1:8" x14ac:dyDescent="0.35">
      <c r="A4468" s="8" t="s">
        <v>12</v>
      </c>
      <c r="B4468" s="33">
        <v>2018</v>
      </c>
      <c r="C4468" s="8" t="s">
        <v>15</v>
      </c>
      <c r="D4468" s="33">
        <v>15418.31</v>
      </c>
      <c r="E4468" s="34">
        <v>14446.9</v>
      </c>
      <c r="F4468" s="34">
        <v>85.5</v>
      </c>
      <c r="G4468" s="34">
        <v>17.79</v>
      </c>
      <c r="H4468" s="34">
        <v>31.57</v>
      </c>
    </row>
    <row r="4469" spans="1:8" x14ac:dyDescent="0.35">
      <c r="A4469" s="8" t="s">
        <v>32</v>
      </c>
      <c r="B4469" s="33">
        <v>2023</v>
      </c>
      <c r="C4469" s="8" t="s">
        <v>13</v>
      </c>
      <c r="D4469" s="33">
        <v>23820.09</v>
      </c>
      <c r="E4469" s="34">
        <v>22406.26</v>
      </c>
      <c r="F4469" s="34">
        <v>123.31</v>
      </c>
      <c r="G4469" s="34">
        <v>1363.28</v>
      </c>
      <c r="H4469" s="34">
        <v>56.33</v>
      </c>
    </row>
    <row r="4470" spans="1:8" x14ac:dyDescent="0.35">
      <c r="A4470" s="8" t="s">
        <v>35</v>
      </c>
      <c r="B4470" s="33">
        <v>2023</v>
      </c>
      <c r="C4470" s="8" t="s">
        <v>13</v>
      </c>
      <c r="D4470" s="33">
        <v>38824.25</v>
      </c>
      <c r="E4470" s="34">
        <v>31165.16</v>
      </c>
      <c r="F4470" s="34">
        <v>89.32</v>
      </c>
      <c r="G4470" s="34">
        <v>1155.79</v>
      </c>
      <c r="H4470" s="34">
        <v>67.7</v>
      </c>
    </row>
    <row r="4471" spans="1:8" x14ac:dyDescent="0.35">
      <c r="A4471" s="8" t="s">
        <v>26</v>
      </c>
      <c r="B4471" s="33">
        <v>2023</v>
      </c>
      <c r="C4471" s="8" t="s">
        <v>13</v>
      </c>
      <c r="D4471" s="33">
        <v>38384.300000000003</v>
      </c>
      <c r="E4471" s="34">
        <v>41110.120000000003</v>
      </c>
      <c r="F4471" s="34">
        <v>155.28</v>
      </c>
      <c r="G4471" s="34">
        <v>301.83</v>
      </c>
      <c r="H4471" s="34">
        <v>42.32</v>
      </c>
    </row>
    <row r="4472" spans="1:8" x14ac:dyDescent="0.35">
      <c r="A4472" s="8" t="s">
        <v>26</v>
      </c>
      <c r="B4472" s="33">
        <v>2020</v>
      </c>
      <c r="C4472" s="8" t="s">
        <v>19</v>
      </c>
      <c r="D4472" s="33">
        <v>44864.56</v>
      </c>
      <c r="E4472" s="34">
        <v>46271.11</v>
      </c>
      <c r="F4472" s="34">
        <v>46.66</v>
      </c>
      <c r="G4472" s="34">
        <v>762.99</v>
      </c>
      <c r="H4472" s="34">
        <v>35.979999999999997</v>
      </c>
    </row>
    <row r="4473" spans="1:8" x14ac:dyDescent="0.35">
      <c r="A4473" s="8" t="s">
        <v>28</v>
      </c>
      <c r="B4473" s="33">
        <v>2023</v>
      </c>
      <c r="C4473" s="8" t="s">
        <v>9</v>
      </c>
      <c r="D4473" s="33">
        <v>26493.15</v>
      </c>
      <c r="E4473" s="34">
        <v>24338.43</v>
      </c>
      <c r="F4473" s="34">
        <v>68.05</v>
      </c>
      <c r="G4473" s="34">
        <v>893.81</v>
      </c>
      <c r="H4473" s="34">
        <v>69.94</v>
      </c>
    </row>
    <row r="4474" spans="1:8" x14ac:dyDescent="0.35">
      <c r="A4474" s="8" t="s">
        <v>29</v>
      </c>
      <c r="B4474" s="33">
        <v>2023</v>
      </c>
      <c r="C4474" s="8" t="s">
        <v>20</v>
      </c>
      <c r="D4474" s="33">
        <v>22081.35</v>
      </c>
      <c r="E4474" s="34">
        <v>21954.34</v>
      </c>
      <c r="F4474" s="34">
        <v>64.900000000000006</v>
      </c>
      <c r="G4474" s="34">
        <v>417.68</v>
      </c>
      <c r="H4474" s="34">
        <v>57.16</v>
      </c>
    </row>
    <row r="4475" spans="1:8" x14ac:dyDescent="0.35">
      <c r="A4475" s="8" t="s">
        <v>23</v>
      </c>
      <c r="B4475" s="33">
        <v>2022</v>
      </c>
      <c r="C4475" s="8" t="s">
        <v>19</v>
      </c>
      <c r="D4475" s="33">
        <v>5754.96</v>
      </c>
      <c r="E4475" s="34">
        <v>5176.17</v>
      </c>
      <c r="F4475" s="34">
        <v>138.03</v>
      </c>
      <c r="G4475" s="34">
        <v>876.07</v>
      </c>
      <c r="H4475" s="34">
        <v>47.77</v>
      </c>
    </row>
    <row r="4476" spans="1:8" x14ac:dyDescent="0.35">
      <c r="A4476" s="8" t="s">
        <v>27</v>
      </c>
      <c r="B4476" s="33">
        <v>2024</v>
      </c>
      <c r="C4476" s="8" t="s">
        <v>13</v>
      </c>
      <c r="D4476" s="33">
        <v>48061.2</v>
      </c>
      <c r="E4476" s="34">
        <v>40348.26</v>
      </c>
      <c r="F4476" s="34">
        <v>102.55</v>
      </c>
      <c r="G4476" s="34">
        <v>148.08000000000001</v>
      </c>
      <c r="H4476" s="34">
        <v>67.86</v>
      </c>
    </row>
    <row r="4477" spans="1:8" x14ac:dyDescent="0.35">
      <c r="A4477" s="8" t="s">
        <v>16</v>
      </c>
      <c r="B4477" s="33">
        <v>2019</v>
      </c>
      <c r="C4477" s="8" t="s">
        <v>13</v>
      </c>
      <c r="D4477" s="33">
        <v>22082.54</v>
      </c>
      <c r="E4477" s="34">
        <v>26283.89</v>
      </c>
      <c r="F4477" s="34">
        <v>146.74</v>
      </c>
      <c r="G4477" s="34">
        <v>1093.49</v>
      </c>
      <c r="H4477" s="34">
        <v>46.21</v>
      </c>
    </row>
    <row r="4478" spans="1:8" x14ac:dyDescent="0.35">
      <c r="A4478" s="8" t="s">
        <v>21</v>
      </c>
      <c r="B4478" s="33">
        <v>2024</v>
      </c>
      <c r="C4478" s="8" t="s">
        <v>9</v>
      </c>
      <c r="D4478" s="33">
        <v>14884.47</v>
      </c>
      <c r="E4478" s="34">
        <v>16805.560000000001</v>
      </c>
      <c r="F4478" s="34">
        <v>33.18</v>
      </c>
      <c r="G4478" s="34">
        <v>427.48</v>
      </c>
      <c r="H4478" s="34">
        <v>61</v>
      </c>
    </row>
    <row r="4479" spans="1:8" x14ac:dyDescent="0.35">
      <c r="A4479" s="8" t="s">
        <v>10</v>
      </c>
      <c r="B4479" s="33">
        <v>2023</v>
      </c>
      <c r="C4479" s="8" t="s">
        <v>13</v>
      </c>
      <c r="D4479" s="33">
        <v>6932.17</v>
      </c>
      <c r="E4479" s="34">
        <v>5755.96</v>
      </c>
      <c r="F4479" s="34">
        <v>98.51</v>
      </c>
      <c r="G4479" s="34">
        <v>862.35</v>
      </c>
      <c r="H4479" s="34">
        <v>45.62</v>
      </c>
    </row>
    <row r="4480" spans="1:8" x14ac:dyDescent="0.35">
      <c r="A4480" s="8" t="s">
        <v>29</v>
      </c>
      <c r="B4480" s="33">
        <v>2018</v>
      </c>
      <c r="C4480" s="8" t="s">
        <v>22</v>
      </c>
      <c r="D4480" s="33">
        <v>41164.11</v>
      </c>
      <c r="E4480" s="34">
        <v>44860.98</v>
      </c>
      <c r="F4480" s="34">
        <v>118.7</v>
      </c>
      <c r="G4480" s="34">
        <v>1045.49</v>
      </c>
      <c r="H4480" s="34">
        <v>59.02</v>
      </c>
    </row>
    <row r="4481" spans="1:8" x14ac:dyDescent="0.35">
      <c r="A4481" s="8" t="s">
        <v>31</v>
      </c>
      <c r="B4481" s="33">
        <v>2022</v>
      </c>
      <c r="C4481" s="8" t="s">
        <v>22</v>
      </c>
      <c r="D4481" s="33">
        <v>13640.73</v>
      </c>
      <c r="E4481" s="34">
        <v>12172.06</v>
      </c>
      <c r="F4481" s="34">
        <v>193.59</v>
      </c>
      <c r="G4481" s="34">
        <v>879.77</v>
      </c>
      <c r="H4481" s="34">
        <v>57.32</v>
      </c>
    </row>
    <row r="4482" spans="1:8" x14ac:dyDescent="0.35">
      <c r="A4482" s="8" t="s">
        <v>21</v>
      </c>
      <c r="B4482" s="33">
        <v>2021</v>
      </c>
      <c r="C4482" s="8" t="s">
        <v>9</v>
      </c>
      <c r="D4482" s="33">
        <v>21081.25</v>
      </c>
      <c r="E4482" s="34">
        <v>21851.24</v>
      </c>
      <c r="F4482" s="34">
        <v>52.68</v>
      </c>
      <c r="G4482" s="34">
        <v>492.72</v>
      </c>
      <c r="H4482" s="34">
        <v>32.83</v>
      </c>
    </row>
    <row r="4483" spans="1:8" x14ac:dyDescent="0.35">
      <c r="A4483" s="8" t="s">
        <v>24</v>
      </c>
      <c r="B4483" s="33">
        <v>2022</v>
      </c>
      <c r="C4483" s="8" t="s">
        <v>22</v>
      </c>
      <c r="D4483" s="33">
        <v>43266.7</v>
      </c>
      <c r="E4483" s="34">
        <v>45722.33</v>
      </c>
      <c r="F4483" s="34">
        <v>56.36</v>
      </c>
      <c r="G4483" s="34">
        <v>1289.02</v>
      </c>
      <c r="H4483" s="34">
        <v>32.049999999999997</v>
      </c>
    </row>
    <row r="4484" spans="1:8" x14ac:dyDescent="0.35">
      <c r="A4484" s="8" t="s">
        <v>26</v>
      </c>
      <c r="B4484" s="33">
        <v>2020</v>
      </c>
      <c r="C4484" s="8" t="s">
        <v>15</v>
      </c>
      <c r="D4484" s="33">
        <v>44297.88</v>
      </c>
      <c r="E4484" s="34">
        <v>49936.7</v>
      </c>
      <c r="F4484" s="34">
        <v>57.61</v>
      </c>
      <c r="G4484" s="34">
        <v>828.54</v>
      </c>
      <c r="H4484" s="34">
        <v>69.5</v>
      </c>
    </row>
    <row r="4485" spans="1:8" x14ac:dyDescent="0.35">
      <c r="A4485" s="8" t="s">
        <v>12</v>
      </c>
      <c r="B4485" s="33">
        <v>2021</v>
      </c>
      <c r="C4485" s="8" t="s">
        <v>25</v>
      </c>
      <c r="D4485" s="33">
        <v>16844.8</v>
      </c>
      <c r="E4485" s="34">
        <v>14205.02</v>
      </c>
      <c r="F4485" s="34">
        <v>104.13</v>
      </c>
      <c r="G4485" s="34">
        <v>726.49</v>
      </c>
      <c r="H4485" s="34">
        <v>36.15</v>
      </c>
    </row>
    <row r="4486" spans="1:8" x14ac:dyDescent="0.35">
      <c r="A4486" s="8" t="s">
        <v>8</v>
      </c>
      <c r="B4486" s="33">
        <v>2022</v>
      </c>
      <c r="C4486" s="8" t="s">
        <v>20</v>
      </c>
      <c r="D4486" s="33">
        <v>23374.75</v>
      </c>
      <c r="E4486" s="34">
        <v>20755.29</v>
      </c>
      <c r="F4486" s="34">
        <v>88.6</v>
      </c>
      <c r="G4486" s="34">
        <v>1282.72</v>
      </c>
      <c r="H4486" s="34">
        <v>68.069999999999993</v>
      </c>
    </row>
    <row r="4487" spans="1:8" x14ac:dyDescent="0.35">
      <c r="A4487" s="8" t="s">
        <v>12</v>
      </c>
      <c r="B4487" s="33">
        <v>2024</v>
      </c>
      <c r="C4487" s="8" t="s">
        <v>19</v>
      </c>
      <c r="D4487" s="33">
        <v>15446.96</v>
      </c>
      <c r="E4487" s="34">
        <v>14357.89</v>
      </c>
      <c r="F4487" s="34">
        <v>184.54</v>
      </c>
      <c r="G4487" s="34">
        <v>807.79</v>
      </c>
      <c r="H4487" s="34">
        <v>55.9</v>
      </c>
    </row>
    <row r="4488" spans="1:8" x14ac:dyDescent="0.35">
      <c r="A4488" s="8" t="s">
        <v>32</v>
      </c>
      <c r="B4488" s="33">
        <v>2023</v>
      </c>
      <c r="C4488" s="8" t="s">
        <v>25</v>
      </c>
      <c r="D4488" s="33">
        <v>38768.71</v>
      </c>
      <c r="E4488" s="34">
        <v>42416.9</v>
      </c>
      <c r="F4488" s="34">
        <v>164.11</v>
      </c>
      <c r="G4488" s="34">
        <v>228.2</v>
      </c>
      <c r="H4488" s="34">
        <v>50.76</v>
      </c>
    </row>
    <row r="4489" spans="1:8" x14ac:dyDescent="0.35">
      <c r="A4489" s="8" t="s">
        <v>18</v>
      </c>
      <c r="B4489" s="33">
        <v>2023</v>
      </c>
      <c r="C4489" s="8" t="s">
        <v>15</v>
      </c>
      <c r="D4489" s="33">
        <v>8414.7999999999993</v>
      </c>
      <c r="E4489" s="34">
        <v>9984.14</v>
      </c>
      <c r="F4489" s="34">
        <v>158.88</v>
      </c>
      <c r="G4489" s="34">
        <v>25.39</v>
      </c>
      <c r="H4489" s="34">
        <v>57.91</v>
      </c>
    </row>
    <row r="4490" spans="1:8" x14ac:dyDescent="0.35">
      <c r="A4490" s="8" t="s">
        <v>24</v>
      </c>
      <c r="B4490" s="33">
        <v>2023</v>
      </c>
      <c r="C4490" s="8" t="s">
        <v>15</v>
      </c>
      <c r="D4490" s="33">
        <v>44969.56</v>
      </c>
      <c r="E4490" s="34">
        <v>48115.31</v>
      </c>
      <c r="F4490" s="34">
        <v>178.15</v>
      </c>
      <c r="G4490" s="34">
        <v>330.28</v>
      </c>
      <c r="H4490" s="34">
        <v>37.99</v>
      </c>
    </row>
    <row r="4491" spans="1:8" x14ac:dyDescent="0.35">
      <c r="A4491" s="8" t="s">
        <v>24</v>
      </c>
      <c r="B4491" s="33">
        <v>2019</v>
      </c>
      <c r="C4491" s="8" t="s">
        <v>19</v>
      </c>
      <c r="D4491" s="33">
        <v>42832.47</v>
      </c>
      <c r="E4491" s="34">
        <v>39205.910000000003</v>
      </c>
      <c r="F4491" s="34">
        <v>172.02</v>
      </c>
      <c r="G4491" s="34">
        <v>1292.03</v>
      </c>
      <c r="H4491" s="34">
        <v>45.79</v>
      </c>
    </row>
    <row r="4492" spans="1:8" x14ac:dyDescent="0.35">
      <c r="A4492" s="8" t="s">
        <v>18</v>
      </c>
      <c r="B4492" s="33">
        <v>2020</v>
      </c>
      <c r="C4492" s="8" t="s">
        <v>13</v>
      </c>
      <c r="D4492" s="33">
        <v>15700.61</v>
      </c>
      <c r="E4492" s="34">
        <v>18354.830000000002</v>
      </c>
      <c r="F4492" s="34">
        <v>145.93</v>
      </c>
      <c r="G4492" s="34">
        <v>1318.08</v>
      </c>
      <c r="H4492" s="34">
        <v>53.6</v>
      </c>
    </row>
    <row r="4493" spans="1:8" x14ac:dyDescent="0.35">
      <c r="A4493" s="8" t="s">
        <v>35</v>
      </c>
      <c r="B4493" s="33">
        <v>2018</v>
      </c>
      <c r="C4493" s="8" t="s">
        <v>25</v>
      </c>
      <c r="D4493" s="33">
        <v>19268.21</v>
      </c>
      <c r="E4493" s="34">
        <v>17241.57</v>
      </c>
      <c r="F4493" s="34">
        <v>47.39</v>
      </c>
      <c r="G4493" s="34">
        <v>755.37</v>
      </c>
      <c r="H4493" s="34">
        <v>49.51</v>
      </c>
    </row>
    <row r="4494" spans="1:8" x14ac:dyDescent="0.35">
      <c r="A4494" s="8" t="s">
        <v>12</v>
      </c>
      <c r="B4494" s="33">
        <v>2018</v>
      </c>
      <c r="C4494" s="8" t="s">
        <v>19</v>
      </c>
      <c r="D4494" s="33">
        <v>25412.81</v>
      </c>
      <c r="E4494" s="34">
        <v>24517.81</v>
      </c>
      <c r="F4494" s="34">
        <v>53.13</v>
      </c>
      <c r="G4494" s="34">
        <v>905.82</v>
      </c>
      <c r="H4494" s="34">
        <v>63.74</v>
      </c>
    </row>
    <row r="4495" spans="1:8" x14ac:dyDescent="0.35">
      <c r="A4495" s="8" t="s">
        <v>8</v>
      </c>
      <c r="B4495" s="33">
        <v>2023</v>
      </c>
      <c r="C4495" s="8" t="s">
        <v>22</v>
      </c>
      <c r="D4495" s="33">
        <v>24491.1</v>
      </c>
      <c r="E4495" s="34">
        <v>28821.19</v>
      </c>
      <c r="F4495" s="34">
        <v>153.93</v>
      </c>
      <c r="G4495" s="34">
        <v>320</v>
      </c>
      <c r="H4495" s="34">
        <v>44.13</v>
      </c>
    </row>
    <row r="4496" spans="1:8" x14ac:dyDescent="0.35">
      <c r="A4496" s="8" t="s">
        <v>17</v>
      </c>
      <c r="B4496" s="33">
        <v>2018</v>
      </c>
      <c r="C4496" s="8" t="s">
        <v>22</v>
      </c>
      <c r="D4496" s="33">
        <v>3072.05</v>
      </c>
      <c r="E4496" s="34">
        <v>3486.72</v>
      </c>
      <c r="F4496" s="34">
        <v>93.1</v>
      </c>
      <c r="G4496" s="34">
        <v>509.61</v>
      </c>
      <c r="H4496" s="34">
        <v>54.15</v>
      </c>
    </row>
    <row r="4497" spans="1:8" x14ac:dyDescent="0.35">
      <c r="A4497" s="8" t="s">
        <v>14</v>
      </c>
      <c r="B4497" s="33">
        <v>2019</v>
      </c>
      <c r="C4497" s="8" t="s">
        <v>15</v>
      </c>
      <c r="D4497" s="33">
        <v>18698.62</v>
      </c>
      <c r="E4497" s="34">
        <v>20495.740000000002</v>
      </c>
      <c r="F4497" s="34">
        <v>199.8</v>
      </c>
      <c r="G4497" s="34">
        <v>245.4</v>
      </c>
      <c r="H4497" s="34">
        <v>35.1</v>
      </c>
    </row>
    <row r="4498" spans="1:8" x14ac:dyDescent="0.35">
      <c r="A4498" s="8" t="s">
        <v>33</v>
      </c>
      <c r="B4498" s="33">
        <v>2020</v>
      </c>
      <c r="C4498" s="8" t="s">
        <v>19</v>
      </c>
      <c r="D4498" s="33">
        <v>33887.03</v>
      </c>
      <c r="E4498" s="34">
        <v>32310.06</v>
      </c>
      <c r="F4498" s="34">
        <v>104.43</v>
      </c>
      <c r="G4498" s="34">
        <v>426.96</v>
      </c>
      <c r="H4498" s="34">
        <v>37.42</v>
      </c>
    </row>
    <row r="4499" spans="1:8" x14ac:dyDescent="0.35">
      <c r="A4499" s="8" t="s">
        <v>30</v>
      </c>
      <c r="B4499" s="33">
        <v>2024</v>
      </c>
      <c r="C4499" s="8" t="s">
        <v>15</v>
      </c>
      <c r="D4499" s="33">
        <v>12211.81</v>
      </c>
      <c r="E4499" s="34">
        <v>11994.85</v>
      </c>
      <c r="F4499" s="34">
        <v>66.66</v>
      </c>
      <c r="G4499" s="34">
        <v>1324.92</v>
      </c>
      <c r="H4499" s="34">
        <v>52.25</v>
      </c>
    </row>
    <row r="4500" spans="1:8" x14ac:dyDescent="0.35">
      <c r="A4500" s="8" t="s">
        <v>28</v>
      </c>
      <c r="B4500" s="33">
        <v>2022</v>
      </c>
      <c r="C4500" s="8" t="s">
        <v>22</v>
      </c>
      <c r="D4500" s="33">
        <v>38347.96</v>
      </c>
      <c r="E4500" s="34">
        <v>41285.160000000003</v>
      </c>
      <c r="F4500" s="34">
        <v>72.47</v>
      </c>
      <c r="G4500" s="34">
        <v>506.24</v>
      </c>
      <c r="H4500" s="34">
        <v>59.52</v>
      </c>
    </row>
    <row r="4501" spans="1:8" x14ac:dyDescent="0.35">
      <c r="A4501" s="8" t="s">
        <v>30</v>
      </c>
      <c r="B4501" s="33">
        <v>2018</v>
      </c>
      <c r="C4501" s="8" t="s">
        <v>22</v>
      </c>
      <c r="D4501" s="33">
        <v>21201.55</v>
      </c>
      <c r="E4501" s="34">
        <v>19115.21</v>
      </c>
      <c r="F4501" s="34">
        <v>52.05</v>
      </c>
      <c r="G4501" s="34">
        <v>542.78</v>
      </c>
      <c r="H4501" s="34">
        <v>33.299999999999997</v>
      </c>
    </row>
    <row r="4502" spans="1:8" x14ac:dyDescent="0.35">
      <c r="A4502" s="8" t="s">
        <v>21</v>
      </c>
      <c r="B4502" s="33">
        <v>2021</v>
      </c>
      <c r="C4502" s="8" t="s">
        <v>13</v>
      </c>
      <c r="D4502" s="33">
        <v>607.89</v>
      </c>
      <c r="E4502" s="34">
        <v>612.11</v>
      </c>
      <c r="F4502" s="34">
        <v>136.62</v>
      </c>
      <c r="G4502" s="34">
        <v>129.37</v>
      </c>
      <c r="H4502" s="34">
        <v>41.94</v>
      </c>
    </row>
    <row r="4503" spans="1:8" x14ac:dyDescent="0.35">
      <c r="A4503" s="8" t="s">
        <v>34</v>
      </c>
      <c r="B4503" s="33">
        <v>2020</v>
      </c>
      <c r="C4503" s="8" t="s">
        <v>13</v>
      </c>
      <c r="D4503" s="33">
        <v>35936.68</v>
      </c>
      <c r="E4503" s="34">
        <v>30314.9</v>
      </c>
      <c r="F4503" s="34">
        <v>140.07</v>
      </c>
      <c r="G4503" s="34">
        <v>78.16</v>
      </c>
      <c r="H4503" s="34">
        <v>39.700000000000003</v>
      </c>
    </row>
    <row r="4504" spans="1:8" x14ac:dyDescent="0.35">
      <c r="A4504" s="8" t="s">
        <v>12</v>
      </c>
      <c r="B4504" s="33">
        <v>2020</v>
      </c>
      <c r="C4504" s="8" t="s">
        <v>11</v>
      </c>
      <c r="D4504" s="33">
        <v>19452.21</v>
      </c>
      <c r="E4504" s="34">
        <v>23192.66</v>
      </c>
      <c r="F4504" s="34">
        <v>175.7</v>
      </c>
      <c r="G4504" s="34">
        <v>445.83</v>
      </c>
      <c r="H4504" s="34">
        <v>50.32</v>
      </c>
    </row>
    <row r="4505" spans="1:8" x14ac:dyDescent="0.35">
      <c r="A4505" s="8" t="s">
        <v>28</v>
      </c>
      <c r="B4505" s="33">
        <v>2023</v>
      </c>
      <c r="C4505" s="8" t="s">
        <v>13</v>
      </c>
      <c r="D4505" s="33">
        <v>37128.769999999997</v>
      </c>
      <c r="E4505" s="34">
        <v>31765.22</v>
      </c>
      <c r="F4505" s="34">
        <v>93.57</v>
      </c>
      <c r="G4505" s="34">
        <v>671.42</v>
      </c>
      <c r="H4505" s="34">
        <v>62.43</v>
      </c>
    </row>
    <row r="4506" spans="1:8" x14ac:dyDescent="0.35">
      <c r="A4506" s="8" t="s">
        <v>29</v>
      </c>
      <c r="B4506" s="33">
        <v>2019</v>
      </c>
      <c r="C4506" s="8" t="s">
        <v>9</v>
      </c>
      <c r="D4506" s="33">
        <v>45845.58</v>
      </c>
      <c r="E4506" s="34">
        <v>43305.89</v>
      </c>
      <c r="F4506" s="34">
        <v>53.95</v>
      </c>
      <c r="G4506" s="34">
        <v>1280.0899999999999</v>
      </c>
      <c r="H4506" s="34">
        <v>59.84</v>
      </c>
    </row>
    <row r="4507" spans="1:8" x14ac:dyDescent="0.35">
      <c r="A4507" s="8" t="s">
        <v>30</v>
      </c>
      <c r="B4507" s="33">
        <v>2023</v>
      </c>
      <c r="C4507" s="8" t="s">
        <v>19</v>
      </c>
      <c r="D4507" s="33">
        <v>8534.59</v>
      </c>
      <c r="E4507" s="34">
        <v>8703.64</v>
      </c>
      <c r="F4507" s="34">
        <v>43.65</v>
      </c>
      <c r="G4507" s="34">
        <v>487.73</v>
      </c>
      <c r="H4507" s="34">
        <v>56.02</v>
      </c>
    </row>
    <row r="4508" spans="1:8" x14ac:dyDescent="0.35">
      <c r="A4508" s="8" t="s">
        <v>31</v>
      </c>
      <c r="B4508" s="33">
        <v>2021</v>
      </c>
      <c r="C4508" s="8" t="s">
        <v>13</v>
      </c>
      <c r="D4508" s="33">
        <v>20087.93</v>
      </c>
      <c r="E4508" s="34">
        <v>23773.4</v>
      </c>
      <c r="F4508" s="34">
        <v>59.64</v>
      </c>
      <c r="G4508" s="34">
        <v>957.49</v>
      </c>
      <c r="H4508" s="34">
        <v>34</v>
      </c>
    </row>
    <row r="4509" spans="1:8" x14ac:dyDescent="0.35">
      <c r="A4509" s="8" t="s">
        <v>26</v>
      </c>
      <c r="B4509" s="33">
        <v>2018</v>
      </c>
      <c r="C4509" s="8" t="s">
        <v>20</v>
      </c>
      <c r="D4509" s="33">
        <v>15663.37</v>
      </c>
      <c r="E4509" s="34">
        <v>12969.3</v>
      </c>
      <c r="F4509" s="34">
        <v>45.44</v>
      </c>
      <c r="G4509" s="34">
        <v>1120.22</v>
      </c>
      <c r="H4509" s="34">
        <v>43.23</v>
      </c>
    </row>
    <row r="4510" spans="1:8" x14ac:dyDescent="0.35">
      <c r="A4510" s="8" t="s">
        <v>16</v>
      </c>
      <c r="B4510" s="33">
        <v>2019</v>
      </c>
      <c r="C4510" s="8" t="s">
        <v>22</v>
      </c>
      <c r="D4510" s="33">
        <v>21755.05</v>
      </c>
      <c r="E4510" s="34">
        <v>19070.82</v>
      </c>
      <c r="F4510" s="34">
        <v>145.69999999999999</v>
      </c>
      <c r="G4510" s="34">
        <v>1224.2</v>
      </c>
      <c r="H4510" s="34">
        <v>44.11</v>
      </c>
    </row>
    <row r="4511" spans="1:8" x14ac:dyDescent="0.35">
      <c r="A4511" s="8" t="s">
        <v>24</v>
      </c>
      <c r="B4511" s="33">
        <v>2024</v>
      </c>
      <c r="C4511" s="8" t="s">
        <v>9</v>
      </c>
      <c r="D4511" s="33">
        <v>17611.63</v>
      </c>
      <c r="E4511" s="34">
        <v>18603.78</v>
      </c>
      <c r="F4511" s="34">
        <v>142.77000000000001</v>
      </c>
      <c r="G4511" s="34">
        <v>154.37</v>
      </c>
      <c r="H4511" s="34">
        <v>68.38</v>
      </c>
    </row>
    <row r="4512" spans="1:8" x14ac:dyDescent="0.35">
      <c r="A4512" s="8" t="s">
        <v>30</v>
      </c>
      <c r="B4512" s="33">
        <v>2022</v>
      </c>
      <c r="C4512" s="8" t="s">
        <v>25</v>
      </c>
      <c r="D4512" s="33">
        <v>22620.3</v>
      </c>
      <c r="E4512" s="34">
        <v>21652.05</v>
      </c>
      <c r="F4512" s="34">
        <v>138.18</v>
      </c>
      <c r="G4512" s="34">
        <v>665.27</v>
      </c>
      <c r="H4512" s="34">
        <v>42.14</v>
      </c>
    </row>
    <row r="4513" spans="1:8" x14ac:dyDescent="0.35">
      <c r="A4513" s="8" t="s">
        <v>28</v>
      </c>
      <c r="B4513" s="33">
        <v>2023</v>
      </c>
      <c r="C4513" s="8" t="s">
        <v>9</v>
      </c>
      <c r="D4513" s="33">
        <v>16001.7</v>
      </c>
      <c r="E4513" s="34">
        <v>17823.32</v>
      </c>
      <c r="F4513" s="34">
        <v>107.75</v>
      </c>
      <c r="G4513" s="34">
        <v>755.37</v>
      </c>
      <c r="H4513" s="34">
        <v>60.5</v>
      </c>
    </row>
    <row r="4514" spans="1:8" x14ac:dyDescent="0.35">
      <c r="A4514" s="8" t="s">
        <v>16</v>
      </c>
      <c r="B4514" s="33">
        <v>2018</v>
      </c>
      <c r="C4514" s="8" t="s">
        <v>13</v>
      </c>
      <c r="D4514" s="33">
        <v>2912.85</v>
      </c>
      <c r="E4514" s="34">
        <v>2730</v>
      </c>
      <c r="F4514" s="34">
        <v>143.47</v>
      </c>
      <c r="G4514" s="34">
        <v>368.9</v>
      </c>
      <c r="H4514" s="34">
        <v>36.11</v>
      </c>
    </row>
    <row r="4515" spans="1:8" x14ac:dyDescent="0.35">
      <c r="A4515" s="8" t="s">
        <v>30</v>
      </c>
      <c r="B4515" s="33">
        <v>2021</v>
      </c>
      <c r="C4515" s="8" t="s">
        <v>9</v>
      </c>
      <c r="D4515" s="33">
        <v>24341.89</v>
      </c>
      <c r="E4515" s="34">
        <v>20010.29</v>
      </c>
      <c r="F4515" s="34">
        <v>79.66</v>
      </c>
      <c r="G4515" s="34">
        <v>1122.45</v>
      </c>
      <c r="H4515" s="34">
        <v>31.99</v>
      </c>
    </row>
    <row r="4516" spans="1:8" x14ac:dyDescent="0.35">
      <c r="A4516" s="8" t="s">
        <v>18</v>
      </c>
      <c r="B4516" s="33">
        <v>2022</v>
      </c>
      <c r="C4516" s="8" t="s">
        <v>15</v>
      </c>
      <c r="D4516" s="33">
        <v>21153.26</v>
      </c>
      <c r="E4516" s="34">
        <v>21898.79</v>
      </c>
      <c r="F4516" s="34">
        <v>144.72</v>
      </c>
      <c r="G4516" s="34">
        <v>1168.57</v>
      </c>
      <c r="H4516" s="34">
        <v>46.53</v>
      </c>
    </row>
    <row r="4517" spans="1:8" x14ac:dyDescent="0.35">
      <c r="A4517" s="8" t="s">
        <v>35</v>
      </c>
      <c r="B4517" s="33">
        <v>2021</v>
      </c>
      <c r="C4517" s="8" t="s">
        <v>9</v>
      </c>
      <c r="D4517" s="33">
        <v>16980.14</v>
      </c>
      <c r="E4517" s="34">
        <v>14139.82</v>
      </c>
      <c r="F4517" s="34">
        <v>156.05000000000001</v>
      </c>
      <c r="G4517" s="34">
        <v>1005.22</v>
      </c>
      <c r="H4517" s="34">
        <v>50.46</v>
      </c>
    </row>
    <row r="4518" spans="1:8" x14ac:dyDescent="0.35">
      <c r="A4518" s="8" t="s">
        <v>23</v>
      </c>
      <c r="B4518" s="33">
        <v>2021</v>
      </c>
      <c r="C4518" s="8" t="s">
        <v>19</v>
      </c>
      <c r="D4518" s="33">
        <v>39094.080000000002</v>
      </c>
      <c r="E4518" s="34">
        <v>37554.85</v>
      </c>
      <c r="F4518" s="34">
        <v>60.22</v>
      </c>
      <c r="G4518" s="34">
        <v>782.57</v>
      </c>
      <c r="H4518" s="34">
        <v>47.73</v>
      </c>
    </row>
    <row r="4519" spans="1:8" x14ac:dyDescent="0.35">
      <c r="A4519" s="8" t="s">
        <v>29</v>
      </c>
      <c r="B4519" s="33">
        <v>2022</v>
      </c>
      <c r="C4519" s="8" t="s">
        <v>22</v>
      </c>
      <c r="D4519" s="33">
        <v>10883.89</v>
      </c>
      <c r="E4519" s="34">
        <v>12004.85</v>
      </c>
      <c r="F4519" s="34">
        <v>77.59</v>
      </c>
      <c r="G4519" s="34">
        <v>687.98</v>
      </c>
      <c r="H4519" s="34">
        <v>39.44</v>
      </c>
    </row>
    <row r="4520" spans="1:8" x14ac:dyDescent="0.35">
      <c r="A4520" s="8" t="s">
        <v>24</v>
      </c>
      <c r="B4520" s="33">
        <v>2020</v>
      </c>
      <c r="C4520" s="8" t="s">
        <v>9</v>
      </c>
      <c r="D4520" s="33">
        <v>33202.629999999997</v>
      </c>
      <c r="E4520" s="34">
        <v>31071.35</v>
      </c>
      <c r="F4520" s="34">
        <v>177.83</v>
      </c>
      <c r="G4520" s="34">
        <v>446.38</v>
      </c>
      <c r="H4520" s="34">
        <v>53.95</v>
      </c>
    </row>
    <row r="4521" spans="1:8" x14ac:dyDescent="0.35">
      <c r="A4521" s="8" t="s">
        <v>16</v>
      </c>
      <c r="B4521" s="33">
        <v>2022</v>
      </c>
      <c r="C4521" s="8" t="s">
        <v>11</v>
      </c>
      <c r="D4521" s="33">
        <v>17404.36</v>
      </c>
      <c r="E4521" s="34">
        <v>16904.52</v>
      </c>
      <c r="F4521" s="34">
        <v>94.17</v>
      </c>
      <c r="G4521" s="34">
        <v>825.6</v>
      </c>
      <c r="H4521" s="34">
        <v>57.59</v>
      </c>
    </row>
    <row r="4522" spans="1:8" x14ac:dyDescent="0.35">
      <c r="A4522" s="8" t="s">
        <v>23</v>
      </c>
      <c r="B4522" s="33">
        <v>2018</v>
      </c>
      <c r="C4522" s="8" t="s">
        <v>20</v>
      </c>
      <c r="D4522" s="33">
        <v>33314.43</v>
      </c>
      <c r="E4522" s="34">
        <v>27333.06</v>
      </c>
      <c r="F4522" s="34">
        <v>145.56</v>
      </c>
      <c r="G4522" s="34">
        <v>1053.5899999999999</v>
      </c>
      <c r="H4522" s="34">
        <v>36.18</v>
      </c>
    </row>
    <row r="4523" spans="1:8" x14ac:dyDescent="0.35">
      <c r="A4523" s="8" t="s">
        <v>28</v>
      </c>
      <c r="B4523" s="33">
        <v>2020</v>
      </c>
      <c r="C4523" s="8" t="s">
        <v>20</v>
      </c>
      <c r="D4523" s="33">
        <v>21911.61</v>
      </c>
      <c r="E4523" s="34">
        <v>21742.45</v>
      </c>
      <c r="F4523" s="34">
        <v>31.31</v>
      </c>
      <c r="G4523" s="34">
        <v>637.73</v>
      </c>
      <c r="H4523" s="34">
        <v>49.59</v>
      </c>
    </row>
    <row r="4524" spans="1:8" x14ac:dyDescent="0.35">
      <c r="A4524" s="8" t="s">
        <v>35</v>
      </c>
      <c r="B4524" s="33">
        <v>2020</v>
      </c>
      <c r="C4524" s="8" t="s">
        <v>13</v>
      </c>
      <c r="D4524" s="33">
        <v>38769.449999999997</v>
      </c>
      <c r="E4524" s="34">
        <v>39650.620000000003</v>
      </c>
      <c r="F4524" s="34">
        <v>32.619999999999997</v>
      </c>
      <c r="G4524" s="34">
        <v>1091.58</v>
      </c>
      <c r="H4524" s="34">
        <v>67</v>
      </c>
    </row>
    <row r="4525" spans="1:8" x14ac:dyDescent="0.35">
      <c r="A4525" s="8" t="s">
        <v>24</v>
      </c>
      <c r="B4525" s="33">
        <v>2023</v>
      </c>
      <c r="C4525" s="8" t="s">
        <v>22</v>
      </c>
      <c r="D4525" s="33">
        <v>20356.45</v>
      </c>
      <c r="E4525" s="34">
        <v>21635.279999999999</v>
      </c>
      <c r="F4525" s="34">
        <v>32.200000000000003</v>
      </c>
      <c r="G4525" s="34">
        <v>928.58</v>
      </c>
      <c r="H4525" s="34">
        <v>65.989999999999995</v>
      </c>
    </row>
    <row r="4526" spans="1:8" x14ac:dyDescent="0.35">
      <c r="A4526" s="8" t="s">
        <v>10</v>
      </c>
      <c r="B4526" s="33">
        <v>2020</v>
      </c>
      <c r="C4526" s="8" t="s">
        <v>19</v>
      </c>
      <c r="D4526" s="33">
        <v>2485.8000000000002</v>
      </c>
      <c r="E4526" s="34">
        <v>2257.38</v>
      </c>
      <c r="F4526" s="34">
        <v>196.31</v>
      </c>
      <c r="G4526" s="34">
        <v>930.59</v>
      </c>
      <c r="H4526" s="34">
        <v>35.06</v>
      </c>
    </row>
    <row r="4527" spans="1:8" x14ac:dyDescent="0.35">
      <c r="A4527" s="8" t="s">
        <v>35</v>
      </c>
      <c r="B4527" s="33">
        <v>2019</v>
      </c>
      <c r="C4527" s="8" t="s">
        <v>13</v>
      </c>
      <c r="D4527" s="33">
        <v>17005.27</v>
      </c>
      <c r="E4527" s="34">
        <v>16808.36</v>
      </c>
      <c r="F4527" s="34">
        <v>79.33</v>
      </c>
      <c r="G4527" s="34">
        <v>665.99</v>
      </c>
      <c r="H4527" s="34">
        <v>67.599999999999994</v>
      </c>
    </row>
    <row r="4528" spans="1:8" x14ac:dyDescent="0.35">
      <c r="A4528" s="8" t="s">
        <v>32</v>
      </c>
      <c r="B4528" s="33">
        <v>2024</v>
      </c>
      <c r="C4528" s="8" t="s">
        <v>9</v>
      </c>
      <c r="D4528" s="33">
        <v>30718.53</v>
      </c>
      <c r="E4528" s="34">
        <v>30692.35</v>
      </c>
      <c r="F4528" s="34">
        <v>71.42</v>
      </c>
      <c r="G4528" s="34">
        <v>131.66999999999999</v>
      </c>
      <c r="H4528" s="34">
        <v>41.46</v>
      </c>
    </row>
    <row r="4529" spans="1:8" x14ac:dyDescent="0.35">
      <c r="A4529" s="8" t="s">
        <v>32</v>
      </c>
      <c r="B4529" s="33">
        <v>2021</v>
      </c>
      <c r="C4529" s="8" t="s">
        <v>15</v>
      </c>
      <c r="D4529" s="33">
        <v>14187.7</v>
      </c>
      <c r="E4529" s="34">
        <v>12177.46</v>
      </c>
      <c r="F4529" s="34">
        <v>182.9</v>
      </c>
      <c r="G4529" s="34">
        <v>571.63</v>
      </c>
      <c r="H4529" s="34">
        <v>46.76</v>
      </c>
    </row>
    <row r="4530" spans="1:8" x14ac:dyDescent="0.35">
      <c r="A4530" s="8" t="s">
        <v>10</v>
      </c>
      <c r="B4530" s="33">
        <v>2023</v>
      </c>
      <c r="C4530" s="8" t="s">
        <v>15</v>
      </c>
      <c r="D4530" s="33">
        <v>23321.82</v>
      </c>
      <c r="E4530" s="34">
        <v>26952.6</v>
      </c>
      <c r="F4530" s="34">
        <v>133.44</v>
      </c>
      <c r="G4530" s="34">
        <v>735.15</v>
      </c>
      <c r="H4530" s="34">
        <v>40.47</v>
      </c>
    </row>
    <row r="4531" spans="1:8" x14ac:dyDescent="0.35">
      <c r="A4531" s="8" t="s">
        <v>33</v>
      </c>
      <c r="B4531" s="33">
        <v>2022</v>
      </c>
      <c r="C4531" s="8" t="s">
        <v>9</v>
      </c>
      <c r="D4531" s="33">
        <v>20115.810000000001</v>
      </c>
      <c r="E4531" s="34">
        <v>21021.75</v>
      </c>
      <c r="F4531" s="34">
        <v>124.74</v>
      </c>
      <c r="G4531" s="34">
        <v>33.520000000000003</v>
      </c>
      <c r="H4531" s="34">
        <v>60.25</v>
      </c>
    </row>
    <row r="4532" spans="1:8" x14ac:dyDescent="0.35">
      <c r="A4532" s="8" t="s">
        <v>21</v>
      </c>
      <c r="B4532" s="33">
        <v>2020</v>
      </c>
      <c r="C4532" s="8" t="s">
        <v>15</v>
      </c>
      <c r="D4532" s="33">
        <v>32024.639999999999</v>
      </c>
      <c r="E4532" s="34">
        <v>30790.83</v>
      </c>
      <c r="F4532" s="34">
        <v>84.91</v>
      </c>
      <c r="G4532" s="34">
        <v>1389.61</v>
      </c>
      <c r="H4532" s="34">
        <v>41.99</v>
      </c>
    </row>
    <row r="4533" spans="1:8" x14ac:dyDescent="0.35">
      <c r="A4533" s="8" t="s">
        <v>27</v>
      </c>
      <c r="B4533" s="33">
        <v>2023</v>
      </c>
      <c r="C4533" s="8" t="s">
        <v>25</v>
      </c>
      <c r="D4533" s="33">
        <v>48787.45</v>
      </c>
      <c r="E4533" s="34">
        <v>57469.17</v>
      </c>
      <c r="F4533" s="34">
        <v>111.93</v>
      </c>
      <c r="G4533" s="34">
        <v>919.52</v>
      </c>
      <c r="H4533" s="34">
        <v>40.950000000000003</v>
      </c>
    </row>
    <row r="4534" spans="1:8" x14ac:dyDescent="0.35">
      <c r="A4534" s="8" t="s">
        <v>27</v>
      </c>
      <c r="B4534" s="33">
        <v>2020</v>
      </c>
      <c r="C4534" s="8" t="s">
        <v>25</v>
      </c>
      <c r="D4534" s="33">
        <v>36925.480000000003</v>
      </c>
      <c r="E4534" s="34">
        <v>31807.4</v>
      </c>
      <c r="F4534" s="34">
        <v>196.65</v>
      </c>
      <c r="G4534" s="34">
        <v>383.31</v>
      </c>
      <c r="H4534" s="34">
        <v>54.96</v>
      </c>
    </row>
    <row r="4535" spans="1:8" x14ac:dyDescent="0.35">
      <c r="A4535" s="8" t="s">
        <v>34</v>
      </c>
      <c r="B4535" s="33">
        <v>2020</v>
      </c>
      <c r="C4535" s="8" t="s">
        <v>22</v>
      </c>
      <c r="D4535" s="33">
        <v>43274.46</v>
      </c>
      <c r="E4535" s="34">
        <v>44367.94</v>
      </c>
      <c r="F4535" s="34">
        <v>107.63</v>
      </c>
      <c r="G4535" s="34">
        <v>339.88</v>
      </c>
      <c r="H4535" s="34">
        <v>34.65</v>
      </c>
    </row>
    <row r="4536" spans="1:8" x14ac:dyDescent="0.35">
      <c r="A4536" s="8" t="s">
        <v>29</v>
      </c>
      <c r="B4536" s="33">
        <v>2020</v>
      </c>
      <c r="C4536" s="8" t="s">
        <v>9</v>
      </c>
      <c r="D4536" s="33">
        <v>35824.19</v>
      </c>
      <c r="E4536" s="34">
        <v>39183.410000000003</v>
      </c>
      <c r="F4536" s="34">
        <v>169.7</v>
      </c>
      <c r="G4536" s="34">
        <v>1180.32</v>
      </c>
      <c r="H4536" s="34">
        <v>32.76</v>
      </c>
    </row>
    <row r="4537" spans="1:8" x14ac:dyDescent="0.35">
      <c r="A4537" s="8" t="s">
        <v>30</v>
      </c>
      <c r="B4537" s="33">
        <v>2024</v>
      </c>
      <c r="C4537" s="8" t="s">
        <v>15</v>
      </c>
      <c r="D4537" s="33">
        <v>42070.19</v>
      </c>
      <c r="E4537" s="34">
        <v>44375.44</v>
      </c>
      <c r="F4537" s="34">
        <v>103.24</v>
      </c>
      <c r="G4537" s="34">
        <v>1127.8599999999999</v>
      </c>
      <c r="H4537" s="34">
        <v>36.380000000000003</v>
      </c>
    </row>
    <row r="4538" spans="1:8" x14ac:dyDescent="0.35">
      <c r="A4538" s="8" t="s">
        <v>34</v>
      </c>
      <c r="B4538" s="33">
        <v>2021</v>
      </c>
      <c r="C4538" s="8" t="s">
        <v>11</v>
      </c>
      <c r="D4538" s="33">
        <v>1947.27</v>
      </c>
      <c r="E4538" s="34">
        <v>1969.97</v>
      </c>
      <c r="F4538" s="34">
        <v>176.55</v>
      </c>
      <c r="G4538" s="34">
        <v>637.49</v>
      </c>
      <c r="H4538" s="34">
        <v>59.29</v>
      </c>
    </row>
    <row r="4539" spans="1:8" x14ac:dyDescent="0.35">
      <c r="A4539" s="8" t="s">
        <v>8</v>
      </c>
      <c r="B4539" s="33">
        <v>2019</v>
      </c>
      <c r="C4539" s="8" t="s">
        <v>22</v>
      </c>
      <c r="D4539" s="33">
        <v>24548.23</v>
      </c>
      <c r="E4539" s="34">
        <v>22927.99</v>
      </c>
      <c r="F4539" s="34">
        <v>23.63</v>
      </c>
      <c r="G4539" s="34">
        <v>256.24</v>
      </c>
      <c r="H4539" s="34">
        <v>55.55</v>
      </c>
    </row>
    <row r="4540" spans="1:8" x14ac:dyDescent="0.35">
      <c r="A4540" s="8" t="s">
        <v>16</v>
      </c>
      <c r="B4540" s="33">
        <v>2021</v>
      </c>
      <c r="C4540" s="8" t="s">
        <v>25</v>
      </c>
      <c r="D4540" s="33">
        <v>19627.11</v>
      </c>
      <c r="E4540" s="34">
        <v>17656.79</v>
      </c>
      <c r="F4540" s="34">
        <v>146.52000000000001</v>
      </c>
      <c r="G4540" s="34">
        <v>126.74</v>
      </c>
      <c r="H4540" s="34">
        <v>60.39</v>
      </c>
    </row>
    <row r="4541" spans="1:8" x14ac:dyDescent="0.35">
      <c r="A4541" s="8" t="s">
        <v>14</v>
      </c>
      <c r="B4541" s="33">
        <v>2023</v>
      </c>
      <c r="C4541" s="8" t="s">
        <v>9</v>
      </c>
      <c r="D4541" s="33">
        <v>15155.89</v>
      </c>
      <c r="E4541" s="34">
        <v>17812.77</v>
      </c>
      <c r="F4541" s="34">
        <v>95.41</v>
      </c>
      <c r="G4541" s="34">
        <v>1243.55</v>
      </c>
      <c r="H4541" s="34">
        <v>42.32</v>
      </c>
    </row>
    <row r="4542" spans="1:8" x14ac:dyDescent="0.35">
      <c r="A4542" s="8" t="s">
        <v>23</v>
      </c>
      <c r="B4542" s="33">
        <v>2019</v>
      </c>
      <c r="C4542" s="8" t="s">
        <v>22</v>
      </c>
      <c r="D4542" s="33">
        <v>6031.18</v>
      </c>
      <c r="E4542" s="34">
        <v>5410.01</v>
      </c>
      <c r="F4542" s="34">
        <v>31.36</v>
      </c>
      <c r="G4542" s="34">
        <v>273.19</v>
      </c>
      <c r="H4542" s="34">
        <v>44.74</v>
      </c>
    </row>
    <row r="4543" spans="1:8" x14ac:dyDescent="0.35">
      <c r="A4543" s="8" t="s">
        <v>32</v>
      </c>
      <c r="B4543" s="33">
        <v>2019</v>
      </c>
      <c r="C4543" s="8" t="s">
        <v>15</v>
      </c>
      <c r="D4543" s="33">
        <v>37390.07</v>
      </c>
      <c r="E4543" s="34">
        <v>36986.97</v>
      </c>
      <c r="F4543" s="34">
        <v>53.46</v>
      </c>
      <c r="G4543" s="34">
        <v>928.69</v>
      </c>
      <c r="H4543" s="34">
        <v>56.13</v>
      </c>
    </row>
    <row r="4544" spans="1:8" x14ac:dyDescent="0.35">
      <c r="A4544" s="8" t="s">
        <v>33</v>
      </c>
      <c r="B4544" s="33">
        <v>2019</v>
      </c>
      <c r="C4544" s="8" t="s">
        <v>9</v>
      </c>
      <c r="D4544" s="33">
        <v>11625.88</v>
      </c>
      <c r="E4544" s="34">
        <v>11305.18</v>
      </c>
      <c r="F4544" s="34">
        <v>27.81</v>
      </c>
      <c r="G4544" s="34">
        <v>17.45</v>
      </c>
      <c r="H4544" s="34">
        <v>67.88</v>
      </c>
    </row>
    <row r="4545" spans="1:8" x14ac:dyDescent="0.35">
      <c r="A4545" s="8" t="s">
        <v>24</v>
      </c>
      <c r="B4545" s="33">
        <v>2022</v>
      </c>
      <c r="C4545" s="8" t="s">
        <v>13</v>
      </c>
      <c r="D4545" s="33">
        <v>31844.6</v>
      </c>
      <c r="E4545" s="34">
        <v>28277.58</v>
      </c>
      <c r="F4545" s="34">
        <v>168.62</v>
      </c>
      <c r="G4545" s="34">
        <v>779.34</v>
      </c>
      <c r="H4545" s="34">
        <v>39.78</v>
      </c>
    </row>
    <row r="4546" spans="1:8" x14ac:dyDescent="0.35">
      <c r="A4546" s="8" t="s">
        <v>24</v>
      </c>
      <c r="B4546" s="33">
        <v>2022</v>
      </c>
      <c r="C4546" s="8" t="s">
        <v>11</v>
      </c>
      <c r="D4546" s="33">
        <v>29791.77</v>
      </c>
      <c r="E4546" s="34">
        <v>34363.629999999997</v>
      </c>
      <c r="F4546" s="34">
        <v>170.28</v>
      </c>
      <c r="G4546" s="34">
        <v>639.17999999999995</v>
      </c>
      <c r="H4546" s="34">
        <v>47.95</v>
      </c>
    </row>
    <row r="4547" spans="1:8" x14ac:dyDescent="0.35">
      <c r="A4547" s="8" t="s">
        <v>34</v>
      </c>
      <c r="B4547" s="33">
        <v>2022</v>
      </c>
      <c r="C4547" s="8" t="s">
        <v>15</v>
      </c>
      <c r="D4547" s="33">
        <v>2849.62</v>
      </c>
      <c r="E4547" s="34">
        <v>2986.54</v>
      </c>
      <c r="F4547" s="34">
        <v>20.21</v>
      </c>
      <c r="G4547" s="34">
        <v>177.3</v>
      </c>
      <c r="H4547" s="34">
        <v>64.930000000000007</v>
      </c>
    </row>
    <row r="4548" spans="1:8" x14ac:dyDescent="0.35">
      <c r="A4548" s="8" t="s">
        <v>24</v>
      </c>
      <c r="B4548" s="33">
        <v>2023</v>
      </c>
      <c r="C4548" s="8" t="s">
        <v>19</v>
      </c>
      <c r="D4548" s="33">
        <v>16834.41</v>
      </c>
      <c r="E4548" s="34">
        <v>19328.03</v>
      </c>
      <c r="F4548" s="34">
        <v>50.06</v>
      </c>
      <c r="G4548" s="34">
        <v>1187.4000000000001</v>
      </c>
      <c r="H4548" s="34">
        <v>56.01</v>
      </c>
    </row>
    <row r="4549" spans="1:8" x14ac:dyDescent="0.35">
      <c r="A4549" s="8" t="s">
        <v>29</v>
      </c>
      <c r="B4549" s="33">
        <v>2023</v>
      </c>
      <c r="C4549" s="8" t="s">
        <v>11</v>
      </c>
      <c r="D4549" s="33">
        <v>23852.66</v>
      </c>
      <c r="E4549" s="34">
        <v>27457.11</v>
      </c>
      <c r="F4549" s="34">
        <v>41.4</v>
      </c>
      <c r="G4549" s="34">
        <v>170.52</v>
      </c>
      <c r="H4549" s="34">
        <v>40.6</v>
      </c>
    </row>
    <row r="4550" spans="1:8" x14ac:dyDescent="0.35">
      <c r="A4550" s="8" t="s">
        <v>24</v>
      </c>
      <c r="B4550" s="33">
        <v>2018</v>
      </c>
      <c r="C4550" s="8" t="s">
        <v>15</v>
      </c>
      <c r="D4550" s="33">
        <v>41121.800000000003</v>
      </c>
      <c r="E4550" s="34">
        <v>37089.42</v>
      </c>
      <c r="F4550" s="34">
        <v>134.05000000000001</v>
      </c>
      <c r="G4550" s="34">
        <v>494.02</v>
      </c>
      <c r="H4550" s="34">
        <v>59.13</v>
      </c>
    </row>
    <row r="4551" spans="1:8" x14ac:dyDescent="0.35">
      <c r="A4551" s="8" t="s">
        <v>17</v>
      </c>
      <c r="B4551" s="33">
        <v>2021</v>
      </c>
      <c r="C4551" s="8" t="s">
        <v>20</v>
      </c>
      <c r="D4551" s="33">
        <v>15544.31</v>
      </c>
      <c r="E4551" s="34">
        <v>14550.89</v>
      </c>
      <c r="F4551" s="34">
        <v>104.67</v>
      </c>
      <c r="G4551" s="34">
        <v>378.06</v>
      </c>
      <c r="H4551" s="34">
        <v>61.15</v>
      </c>
    </row>
    <row r="4552" spans="1:8" x14ac:dyDescent="0.35">
      <c r="A4552" s="8" t="s">
        <v>23</v>
      </c>
      <c r="B4552" s="33">
        <v>2019</v>
      </c>
      <c r="C4552" s="8" t="s">
        <v>9</v>
      </c>
      <c r="D4552" s="33">
        <v>47699.32</v>
      </c>
      <c r="E4552" s="34">
        <v>50363.8</v>
      </c>
      <c r="F4552" s="34">
        <v>198.64</v>
      </c>
      <c r="G4552" s="34">
        <v>300.52</v>
      </c>
      <c r="H4552" s="34">
        <v>48.6</v>
      </c>
    </row>
    <row r="4553" spans="1:8" x14ac:dyDescent="0.35">
      <c r="A4553" s="8" t="s">
        <v>16</v>
      </c>
      <c r="B4553" s="33">
        <v>2020</v>
      </c>
      <c r="C4553" s="8" t="s">
        <v>9</v>
      </c>
      <c r="D4553" s="33">
        <v>1204.73</v>
      </c>
      <c r="E4553" s="34">
        <v>1259.67</v>
      </c>
      <c r="F4553" s="34">
        <v>135.47</v>
      </c>
      <c r="G4553" s="34">
        <v>495.6</v>
      </c>
      <c r="H4553" s="34">
        <v>39.25</v>
      </c>
    </row>
    <row r="4554" spans="1:8" x14ac:dyDescent="0.35">
      <c r="A4554" s="8" t="s">
        <v>17</v>
      </c>
      <c r="B4554" s="33">
        <v>2020</v>
      </c>
      <c r="C4554" s="8" t="s">
        <v>11</v>
      </c>
      <c r="D4554" s="33">
        <v>8043.25</v>
      </c>
      <c r="E4554" s="34">
        <v>9336.34</v>
      </c>
      <c r="F4554" s="34">
        <v>41.03</v>
      </c>
      <c r="G4554" s="34">
        <v>1208.6199999999999</v>
      </c>
      <c r="H4554" s="34">
        <v>69.47</v>
      </c>
    </row>
    <row r="4555" spans="1:8" x14ac:dyDescent="0.35">
      <c r="A4555" s="8" t="s">
        <v>33</v>
      </c>
      <c r="B4555" s="33">
        <v>2022</v>
      </c>
      <c r="C4555" s="8" t="s">
        <v>22</v>
      </c>
      <c r="D4555" s="33">
        <v>1035.72</v>
      </c>
      <c r="E4555" s="34">
        <v>984.88</v>
      </c>
      <c r="F4555" s="34">
        <v>37.01</v>
      </c>
      <c r="G4555" s="34">
        <v>1166.98</v>
      </c>
      <c r="H4555" s="34">
        <v>53.83</v>
      </c>
    </row>
    <row r="4556" spans="1:8" x14ac:dyDescent="0.35">
      <c r="A4556" s="8" t="s">
        <v>31</v>
      </c>
      <c r="B4556" s="33">
        <v>2021</v>
      </c>
      <c r="C4556" s="8" t="s">
        <v>20</v>
      </c>
      <c r="D4556" s="33">
        <v>9253.3799999999992</v>
      </c>
      <c r="E4556" s="34">
        <v>8607.67</v>
      </c>
      <c r="F4556" s="34">
        <v>48.57</v>
      </c>
      <c r="G4556" s="34">
        <v>569.01</v>
      </c>
      <c r="H4556" s="34">
        <v>59.89</v>
      </c>
    </row>
    <row r="4557" spans="1:8" x14ac:dyDescent="0.35">
      <c r="A4557" s="8" t="s">
        <v>21</v>
      </c>
      <c r="B4557" s="33">
        <v>2024</v>
      </c>
      <c r="C4557" s="8" t="s">
        <v>19</v>
      </c>
      <c r="D4557" s="33">
        <v>33622.660000000003</v>
      </c>
      <c r="E4557" s="34">
        <v>37639.57</v>
      </c>
      <c r="F4557" s="34">
        <v>150.86000000000001</v>
      </c>
      <c r="G4557" s="34">
        <v>76.83</v>
      </c>
      <c r="H4557" s="34">
        <v>41.28</v>
      </c>
    </row>
    <row r="4558" spans="1:8" x14ac:dyDescent="0.35">
      <c r="A4558" s="8" t="s">
        <v>8</v>
      </c>
      <c r="B4558" s="33">
        <v>2022</v>
      </c>
      <c r="C4558" s="8" t="s">
        <v>11</v>
      </c>
      <c r="D4558" s="33">
        <v>31651.360000000001</v>
      </c>
      <c r="E4558" s="34">
        <v>26405.59</v>
      </c>
      <c r="F4558" s="34">
        <v>67.599999999999994</v>
      </c>
      <c r="G4558" s="34">
        <v>884.79</v>
      </c>
      <c r="H4558" s="34">
        <v>65.7</v>
      </c>
    </row>
    <row r="4559" spans="1:8" x14ac:dyDescent="0.35">
      <c r="A4559" s="8" t="s">
        <v>27</v>
      </c>
      <c r="B4559" s="33">
        <v>2020</v>
      </c>
      <c r="C4559" s="8" t="s">
        <v>22</v>
      </c>
      <c r="D4559" s="33">
        <v>17989.060000000001</v>
      </c>
      <c r="E4559" s="34">
        <v>20475.61</v>
      </c>
      <c r="F4559" s="34">
        <v>195.8</v>
      </c>
      <c r="G4559" s="34">
        <v>400.75</v>
      </c>
      <c r="H4559" s="34">
        <v>39.979999999999997</v>
      </c>
    </row>
    <row r="4560" spans="1:8" x14ac:dyDescent="0.35">
      <c r="A4560" s="8" t="s">
        <v>12</v>
      </c>
      <c r="B4560" s="33">
        <v>2018</v>
      </c>
      <c r="C4560" s="8" t="s">
        <v>19</v>
      </c>
      <c r="D4560" s="33">
        <v>18095.43</v>
      </c>
      <c r="E4560" s="34">
        <v>21226.57</v>
      </c>
      <c r="F4560" s="34">
        <v>166.18</v>
      </c>
      <c r="G4560" s="34">
        <v>1100.6099999999999</v>
      </c>
      <c r="H4560" s="34">
        <v>69.59</v>
      </c>
    </row>
    <row r="4561" spans="1:8" x14ac:dyDescent="0.35">
      <c r="A4561" s="8" t="s">
        <v>16</v>
      </c>
      <c r="B4561" s="33">
        <v>2022</v>
      </c>
      <c r="C4561" s="8" t="s">
        <v>25</v>
      </c>
      <c r="D4561" s="33">
        <v>22099.49</v>
      </c>
      <c r="E4561" s="34">
        <v>18873.66</v>
      </c>
      <c r="F4561" s="34">
        <v>175.5</v>
      </c>
      <c r="G4561" s="34">
        <v>1277.99</v>
      </c>
      <c r="H4561" s="34">
        <v>60.29</v>
      </c>
    </row>
    <row r="4562" spans="1:8" x14ac:dyDescent="0.35">
      <c r="A4562" s="8" t="s">
        <v>8</v>
      </c>
      <c r="B4562" s="33">
        <v>2024</v>
      </c>
      <c r="C4562" s="8" t="s">
        <v>25</v>
      </c>
      <c r="D4562" s="33">
        <v>48239.94</v>
      </c>
      <c r="E4562" s="34">
        <v>50223.97</v>
      </c>
      <c r="F4562" s="34">
        <v>158.19999999999999</v>
      </c>
      <c r="G4562" s="34">
        <v>1032.5999999999999</v>
      </c>
      <c r="H4562" s="34">
        <v>42.16</v>
      </c>
    </row>
    <row r="4563" spans="1:8" x14ac:dyDescent="0.35">
      <c r="A4563" s="8" t="s">
        <v>8</v>
      </c>
      <c r="B4563" s="33">
        <v>2019</v>
      </c>
      <c r="C4563" s="8" t="s">
        <v>22</v>
      </c>
      <c r="D4563" s="33">
        <v>49902.879999999997</v>
      </c>
      <c r="E4563" s="34">
        <v>53795.1</v>
      </c>
      <c r="F4563" s="34">
        <v>114.38</v>
      </c>
      <c r="G4563" s="34">
        <v>1286.43</v>
      </c>
      <c r="H4563" s="34">
        <v>57.74</v>
      </c>
    </row>
    <row r="4564" spans="1:8" x14ac:dyDescent="0.35">
      <c r="A4564" s="8" t="s">
        <v>33</v>
      </c>
      <c r="B4564" s="33">
        <v>2021</v>
      </c>
      <c r="C4564" s="8" t="s">
        <v>11</v>
      </c>
      <c r="D4564" s="33">
        <v>13833.6</v>
      </c>
      <c r="E4564" s="34">
        <v>14947.19</v>
      </c>
      <c r="F4564" s="34">
        <v>193.72</v>
      </c>
      <c r="G4564" s="34">
        <v>762.08</v>
      </c>
      <c r="H4564" s="34">
        <v>67.73</v>
      </c>
    </row>
    <row r="4565" spans="1:8" x14ac:dyDescent="0.35">
      <c r="A4565" s="8" t="s">
        <v>28</v>
      </c>
      <c r="B4565" s="33">
        <v>2020</v>
      </c>
      <c r="C4565" s="8" t="s">
        <v>11</v>
      </c>
      <c r="D4565" s="33">
        <v>28246.37</v>
      </c>
      <c r="E4565" s="34">
        <v>27153.02</v>
      </c>
      <c r="F4565" s="34">
        <v>93.73</v>
      </c>
      <c r="G4565" s="34">
        <v>1265.1600000000001</v>
      </c>
      <c r="H4565" s="34">
        <v>62.57</v>
      </c>
    </row>
    <row r="4566" spans="1:8" x14ac:dyDescent="0.35">
      <c r="A4566" s="8" t="s">
        <v>8</v>
      </c>
      <c r="B4566" s="33">
        <v>2023</v>
      </c>
      <c r="C4566" s="8" t="s">
        <v>9</v>
      </c>
      <c r="D4566" s="33">
        <v>24162.400000000001</v>
      </c>
      <c r="E4566" s="34">
        <v>19831.43</v>
      </c>
      <c r="F4566" s="34">
        <v>177.6</v>
      </c>
      <c r="G4566" s="34">
        <v>1092.6300000000001</v>
      </c>
      <c r="H4566" s="34">
        <v>39.72</v>
      </c>
    </row>
    <row r="4567" spans="1:8" x14ac:dyDescent="0.35">
      <c r="A4567" s="8" t="s">
        <v>34</v>
      </c>
      <c r="B4567" s="33">
        <v>2020</v>
      </c>
      <c r="C4567" s="8" t="s">
        <v>22</v>
      </c>
      <c r="D4567" s="33">
        <v>40155.35</v>
      </c>
      <c r="E4567" s="34">
        <v>47142.53</v>
      </c>
      <c r="F4567" s="34">
        <v>156.69999999999999</v>
      </c>
      <c r="G4567" s="34">
        <v>78.319999999999993</v>
      </c>
      <c r="H4567" s="34">
        <v>30.64</v>
      </c>
    </row>
    <row r="4568" spans="1:8" x14ac:dyDescent="0.35">
      <c r="A4568" s="8" t="s">
        <v>18</v>
      </c>
      <c r="B4568" s="33">
        <v>2018</v>
      </c>
      <c r="C4568" s="8" t="s">
        <v>22</v>
      </c>
      <c r="D4568" s="33">
        <v>26004.03</v>
      </c>
      <c r="E4568" s="34">
        <v>25273.67</v>
      </c>
      <c r="F4568" s="34">
        <v>67.069999999999993</v>
      </c>
      <c r="G4568" s="34">
        <v>166.31</v>
      </c>
      <c r="H4568" s="34">
        <v>42.13</v>
      </c>
    </row>
    <row r="4569" spans="1:8" x14ac:dyDescent="0.35">
      <c r="A4569" s="8" t="s">
        <v>34</v>
      </c>
      <c r="B4569" s="33">
        <v>2024</v>
      </c>
      <c r="C4569" s="8" t="s">
        <v>22</v>
      </c>
      <c r="D4569" s="33">
        <v>9049.1200000000008</v>
      </c>
      <c r="E4569" s="34">
        <v>7668.69</v>
      </c>
      <c r="F4569" s="34">
        <v>52.21</v>
      </c>
      <c r="G4569" s="34">
        <v>1111.26</v>
      </c>
      <c r="H4569" s="34">
        <v>47.61</v>
      </c>
    </row>
    <row r="4570" spans="1:8" x14ac:dyDescent="0.35">
      <c r="A4570" s="8" t="s">
        <v>27</v>
      </c>
      <c r="B4570" s="33">
        <v>2024</v>
      </c>
      <c r="C4570" s="8" t="s">
        <v>25</v>
      </c>
      <c r="D4570" s="33">
        <v>10519.94</v>
      </c>
      <c r="E4570" s="34">
        <v>11336.34</v>
      </c>
      <c r="F4570" s="34">
        <v>134.36000000000001</v>
      </c>
      <c r="G4570" s="34">
        <v>1201.6300000000001</v>
      </c>
      <c r="H4570" s="34">
        <v>66.7</v>
      </c>
    </row>
    <row r="4571" spans="1:8" x14ac:dyDescent="0.35">
      <c r="A4571" s="8" t="s">
        <v>16</v>
      </c>
      <c r="B4571" s="33">
        <v>2020</v>
      </c>
      <c r="C4571" s="8" t="s">
        <v>13</v>
      </c>
      <c r="D4571" s="33">
        <v>46663.86</v>
      </c>
      <c r="E4571" s="34">
        <v>45252.87</v>
      </c>
      <c r="F4571" s="34">
        <v>151.36000000000001</v>
      </c>
      <c r="G4571" s="34">
        <v>1020.74</v>
      </c>
      <c r="H4571" s="34">
        <v>35.07</v>
      </c>
    </row>
    <row r="4572" spans="1:8" x14ac:dyDescent="0.35">
      <c r="A4572" s="8" t="s">
        <v>32</v>
      </c>
      <c r="B4572" s="33">
        <v>2021</v>
      </c>
      <c r="C4572" s="8" t="s">
        <v>22</v>
      </c>
      <c r="D4572" s="33">
        <v>16288.16</v>
      </c>
      <c r="E4572" s="34">
        <v>18370.07</v>
      </c>
      <c r="F4572" s="34">
        <v>186.26</v>
      </c>
      <c r="G4572" s="34">
        <v>1369.24</v>
      </c>
      <c r="H4572" s="34">
        <v>50.17</v>
      </c>
    </row>
    <row r="4573" spans="1:8" x14ac:dyDescent="0.35">
      <c r="A4573" s="8" t="s">
        <v>32</v>
      </c>
      <c r="B4573" s="33">
        <v>2020</v>
      </c>
      <c r="C4573" s="8" t="s">
        <v>13</v>
      </c>
      <c r="D4573" s="33">
        <v>47786.37</v>
      </c>
      <c r="E4573" s="34">
        <v>40743.03</v>
      </c>
      <c r="F4573" s="34">
        <v>72.819999999999993</v>
      </c>
      <c r="G4573" s="34">
        <v>510.3</v>
      </c>
      <c r="H4573" s="34">
        <v>49.68</v>
      </c>
    </row>
    <row r="4574" spans="1:8" x14ac:dyDescent="0.35">
      <c r="A4574" s="8" t="s">
        <v>17</v>
      </c>
      <c r="B4574" s="33">
        <v>2024</v>
      </c>
      <c r="C4574" s="8" t="s">
        <v>11</v>
      </c>
      <c r="D4574" s="33">
        <v>34744.9</v>
      </c>
      <c r="E4574" s="34">
        <v>30622.04</v>
      </c>
      <c r="F4574" s="34">
        <v>98.46</v>
      </c>
      <c r="G4574" s="34">
        <v>546.29999999999995</v>
      </c>
      <c r="H4574" s="34">
        <v>34.22</v>
      </c>
    </row>
    <row r="4575" spans="1:8" x14ac:dyDescent="0.35">
      <c r="A4575" s="8" t="s">
        <v>14</v>
      </c>
      <c r="B4575" s="33">
        <v>2024</v>
      </c>
      <c r="C4575" s="8" t="s">
        <v>13</v>
      </c>
      <c r="D4575" s="33">
        <v>19279.87</v>
      </c>
      <c r="E4575" s="34">
        <v>20683.87</v>
      </c>
      <c r="F4575" s="34">
        <v>107.37</v>
      </c>
      <c r="G4575" s="34">
        <v>164.65</v>
      </c>
      <c r="H4575" s="34">
        <v>53.62</v>
      </c>
    </row>
    <row r="4576" spans="1:8" x14ac:dyDescent="0.35">
      <c r="A4576" s="8" t="s">
        <v>17</v>
      </c>
      <c r="B4576" s="33">
        <v>2021</v>
      </c>
      <c r="C4576" s="8" t="s">
        <v>15</v>
      </c>
      <c r="D4576" s="33">
        <v>31951.48</v>
      </c>
      <c r="E4576" s="34">
        <v>36597.78</v>
      </c>
      <c r="F4576" s="34">
        <v>79.03</v>
      </c>
      <c r="G4576" s="34">
        <v>1359.78</v>
      </c>
      <c r="H4576" s="34">
        <v>43.85</v>
      </c>
    </row>
    <row r="4577" spans="1:8" x14ac:dyDescent="0.35">
      <c r="A4577" s="8" t="s">
        <v>17</v>
      </c>
      <c r="B4577" s="33">
        <v>2022</v>
      </c>
      <c r="C4577" s="8" t="s">
        <v>9</v>
      </c>
      <c r="D4577" s="33">
        <v>32986.36</v>
      </c>
      <c r="E4577" s="34">
        <v>34639.82</v>
      </c>
      <c r="F4577" s="34">
        <v>60.94</v>
      </c>
      <c r="G4577" s="34">
        <v>873.46</v>
      </c>
      <c r="H4577" s="34">
        <v>54.73</v>
      </c>
    </row>
    <row r="4578" spans="1:8" x14ac:dyDescent="0.35">
      <c r="A4578" s="8" t="s">
        <v>30</v>
      </c>
      <c r="B4578" s="33">
        <v>2019</v>
      </c>
      <c r="C4578" s="8" t="s">
        <v>20</v>
      </c>
      <c r="D4578" s="33">
        <v>20510.13</v>
      </c>
      <c r="E4578" s="34">
        <v>17424.62</v>
      </c>
      <c r="F4578" s="34">
        <v>100.61</v>
      </c>
      <c r="G4578" s="34">
        <v>176.55</v>
      </c>
      <c r="H4578" s="34">
        <v>66.27</v>
      </c>
    </row>
    <row r="4579" spans="1:8" x14ac:dyDescent="0.35">
      <c r="A4579" s="8" t="s">
        <v>8</v>
      </c>
      <c r="B4579" s="33">
        <v>2022</v>
      </c>
      <c r="C4579" s="8" t="s">
        <v>9</v>
      </c>
      <c r="D4579" s="33">
        <v>40051.480000000003</v>
      </c>
      <c r="E4579" s="34">
        <v>39577.85</v>
      </c>
      <c r="F4579" s="34">
        <v>145.96</v>
      </c>
      <c r="G4579" s="34">
        <v>1369.91</v>
      </c>
      <c r="H4579" s="34">
        <v>40.42</v>
      </c>
    </row>
    <row r="4580" spans="1:8" x14ac:dyDescent="0.35">
      <c r="A4580" s="8" t="s">
        <v>33</v>
      </c>
      <c r="B4580" s="33">
        <v>2022</v>
      </c>
      <c r="C4580" s="8" t="s">
        <v>22</v>
      </c>
      <c r="D4580" s="33">
        <v>40755.53</v>
      </c>
      <c r="E4580" s="34">
        <v>45348.62</v>
      </c>
      <c r="F4580" s="34">
        <v>123.59</v>
      </c>
      <c r="G4580" s="34">
        <v>271.64999999999998</v>
      </c>
      <c r="H4580" s="34">
        <v>56.39</v>
      </c>
    </row>
    <row r="4581" spans="1:8" x14ac:dyDescent="0.35">
      <c r="A4581" s="8" t="s">
        <v>23</v>
      </c>
      <c r="B4581" s="33">
        <v>2021</v>
      </c>
      <c r="C4581" s="8" t="s">
        <v>9</v>
      </c>
      <c r="D4581" s="33">
        <v>4995.3599999999997</v>
      </c>
      <c r="E4581" s="34">
        <v>4604.68</v>
      </c>
      <c r="F4581" s="34">
        <v>58.01</v>
      </c>
      <c r="G4581" s="34">
        <v>1197.3</v>
      </c>
      <c r="H4581" s="34">
        <v>67.010000000000005</v>
      </c>
    </row>
    <row r="4582" spans="1:8" x14ac:dyDescent="0.35">
      <c r="A4582" s="8" t="s">
        <v>31</v>
      </c>
      <c r="B4582" s="33">
        <v>2024</v>
      </c>
      <c r="C4582" s="8" t="s">
        <v>25</v>
      </c>
      <c r="D4582" s="33">
        <v>39454.31</v>
      </c>
      <c r="E4582" s="34">
        <v>39951.72</v>
      </c>
      <c r="F4582" s="34">
        <v>104.91</v>
      </c>
      <c r="G4582" s="34">
        <v>1200.1500000000001</v>
      </c>
      <c r="H4582" s="34">
        <v>54.22</v>
      </c>
    </row>
    <row r="4583" spans="1:8" x14ac:dyDescent="0.35">
      <c r="A4583" s="8" t="s">
        <v>27</v>
      </c>
      <c r="B4583" s="33">
        <v>2018</v>
      </c>
      <c r="C4583" s="8" t="s">
        <v>11</v>
      </c>
      <c r="D4583" s="33">
        <v>38507.89</v>
      </c>
      <c r="E4583" s="34">
        <v>40945.620000000003</v>
      </c>
      <c r="F4583" s="34">
        <v>21.23</v>
      </c>
      <c r="G4583" s="34">
        <v>1350.85</v>
      </c>
      <c r="H4583" s="34">
        <v>68.569999999999993</v>
      </c>
    </row>
    <row r="4584" spans="1:8" x14ac:dyDescent="0.35">
      <c r="A4584" s="8" t="s">
        <v>12</v>
      </c>
      <c r="B4584" s="33">
        <v>2022</v>
      </c>
      <c r="C4584" s="8" t="s">
        <v>9</v>
      </c>
      <c r="D4584" s="33">
        <v>14359.43</v>
      </c>
      <c r="E4584" s="34">
        <v>15849.56</v>
      </c>
      <c r="F4584" s="34">
        <v>127.62</v>
      </c>
      <c r="G4584" s="34">
        <v>468.67</v>
      </c>
      <c r="H4584" s="34">
        <v>56.42</v>
      </c>
    </row>
    <row r="4585" spans="1:8" x14ac:dyDescent="0.35">
      <c r="A4585" s="8" t="s">
        <v>35</v>
      </c>
      <c r="B4585" s="33">
        <v>2019</v>
      </c>
      <c r="C4585" s="8" t="s">
        <v>25</v>
      </c>
      <c r="D4585" s="33">
        <v>13810.52</v>
      </c>
      <c r="E4585" s="34">
        <v>14005.96</v>
      </c>
      <c r="F4585" s="34">
        <v>93.6</v>
      </c>
      <c r="G4585" s="34">
        <v>651.87</v>
      </c>
      <c r="H4585" s="34">
        <v>30.71</v>
      </c>
    </row>
    <row r="4586" spans="1:8" x14ac:dyDescent="0.35">
      <c r="A4586" s="8" t="s">
        <v>34</v>
      </c>
      <c r="B4586" s="33">
        <v>2018</v>
      </c>
      <c r="C4586" s="8" t="s">
        <v>20</v>
      </c>
      <c r="D4586" s="33">
        <v>7791.46</v>
      </c>
      <c r="E4586" s="34">
        <v>8600.1</v>
      </c>
      <c r="F4586" s="34">
        <v>39.49</v>
      </c>
      <c r="G4586" s="34">
        <v>206.86</v>
      </c>
      <c r="H4586" s="34">
        <v>59.93</v>
      </c>
    </row>
    <row r="4587" spans="1:8" x14ac:dyDescent="0.35">
      <c r="A4587" s="8" t="s">
        <v>10</v>
      </c>
      <c r="B4587" s="33">
        <v>2024</v>
      </c>
      <c r="C4587" s="8" t="s">
        <v>19</v>
      </c>
      <c r="D4587" s="33">
        <v>10487.16</v>
      </c>
      <c r="E4587" s="34">
        <v>10653.06</v>
      </c>
      <c r="F4587" s="34">
        <v>57.36</v>
      </c>
      <c r="G4587" s="34">
        <v>1054.81</v>
      </c>
      <c r="H4587" s="34">
        <v>43.74</v>
      </c>
    </row>
    <row r="4588" spans="1:8" x14ac:dyDescent="0.35">
      <c r="A4588" s="8" t="s">
        <v>31</v>
      </c>
      <c r="B4588" s="33">
        <v>2019</v>
      </c>
      <c r="C4588" s="8" t="s">
        <v>9</v>
      </c>
      <c r="D4588" s="33">
        <v>21160.880000000001</v>
      </c>
      <c r="E4588" s="34">
        <v>23556.19</v>
      </c>
      <c r="F4588" s="34">
        <v>101.92</v>
      </c>
      <c r="G4588" s="34">
        <v>575.84</v>
      </c>
      <c r="H4588" s="34">
        <v>43.37</v>
      </c>
    </row>
    <row r="4589" spans="1:8" x14ac:dyDescent="0.35">
      <c r="A4589" s="8" t="s">
        <v>27</v>
      </c>
      <c r="B4589" s="33">
        <v>2019</v>
      </c>
      <c r="C4589" s="8" t="s">
        <v>15</v>
      </c>
      <c r="D4589" s="33">
        <v>20939.650000000001</v>
      </c>
      <c r="E4589" s="34">
        <v>22387.48</v>
      </c>
      <c r="F4589" s="34">
        <v>157.21</v>
      </c>
      <c r="G4589" s="34">
        <v>555.88</v>
      </c>
      <c r="H4589" s="34">
        <v>35.03</v>
      </c>
    </row>
    <row r="4590" spans="1:8" x14ac:dyDescent="0.35">
      <c r="A4590" s="8" t="s">
        <v>24</v>
      </c>
      <c r="B4590" s="33">
        <v>2024</v>
      </c>
      <c r="C4590" s="8" t="s">
        <v>22</v>
      </c>
      <c r="D4590" s="33">
        <v>5223.1400000000003</v>
      </c>
      <c r="E4590" s="34">
        <v>5743.53</v>
      </c>
      <c r="F4590" s="34">
        <v>48.44</v>
      </c>
      <c r="G4590" s="34">
        <v>1135.58</v>
      </c>
      <c r="H4590" s="34">
        <v>54.71</v>
      </c>
    </row>
    <row r="4591" spans="1:8" x14ac:dyDescent="0.35">
      <c r="A4591" s="8" t="s">
        <v>34</v>
      </c>
      <c r="B4591" s="33">
        <v>2019</v>
      </c>
      <c r="C4591" s="8" t="s">
        <v>9</v>
      </c>
      <c r="D4591" s="33">
        <v>35504.92</v>
      </c>
      <c r="E4591" s="34">
        <v>31774.81</v>
      </c>
      <c r="F4591" s="34">
        <v>146.69</v>
      </c>
      <c r="G4591" s="34">
        <v>200.15</v>
      </c>
      <c r="H4591" s="34">
        <v>38.31</v>
      </c>
    </row>
    <row r="4592" spans="1:8" x14ac:dyDescent="0.35">
      <c r="A4592" s="8" t="s">
        <v>35</v>
      </c>
      <c r="B4592" s="33">
        <v>2020</v>
      </c>
      <c r="C4592" s="8" t="s">
        <v>9</v>
      </c>
      <c r="D4592" s="33">
        <v>23158.51</v>
      </c>
      <c r="E4592" s="34">
        <v>22429.61</v>
      </c>
      <c r="F4592" s="34">
        <v>91.93</v>
      </c>
      <c r="G4592" s="34">
        <v>1278.8800000000001</v>
      </c>
      <c r="H4592" s="34">
        <v>42.91</v>
      </c>
    </row>
    <row r="4593" spans="1:8" x14ac:dyDescent="0.35">
      <c r="A4593" s="8" t="s">
        <v>8</v>
      </c>
      <c r="B4593" s="33">
        <v>2023</v>
      </c>
      <c r="C4593" s="8" t="s">
        <v>25</v>
      </c>
      <c r="D4593" s="33">
        <v>42006.8</v>
      </c>
      <c r="E4593" s="34">
        <v>42368.02</v>
      </c>
      <c r="F4593" s="34">
        <v>33.380000000000003</v>
      </c>
      <c r="G4593" s="34">
        <v>636.91999999999996</v>
      </c>
      <c r="H4593" s="34">
        <v>36.29</v>
      </c>
    </row>
    <row r="4594" spans="1:8" x14ac:dyDescent="0.35">
      <c r="A4594" s="8" t="s">
        <v>27</v>
      </c>
      <c r="B4594" s="33">
        <v>2018</v>
      </c>
      <c r="C4594" s="8" t="s">
        <v>9</v>
      </c>
      <c r="D4594" s="33">
        <v>43258.42</v>
      </c>
      <c r="E4594" s="34">
        <v>37950.980000000003</v>
      </c>
      <c r="F4594" s="34">
        <v>56.35</v>
      </c>
      <c r="G4594" s="34">
        <v>1339.74</v>
      </c>
      <c r="H4594" s="34">
        <v>61.4</v>
      </c>
    </row>
    <row r="4595" spans="1:8" x14ac:dyDescent="0.35">
      <c r="A4595" s="8" t="s">
        <v>12</v>
      </c>
      <c r="B4595" s="33">
        <v>2018</v>
      </c>
      <c r="C4595" s="8" t="s">
        <v>20</v>
      </c>
      <c r="D4595" s="33">
        <v>35962.339999999997</v>
      </c>
      <c r="E4595" s="34">
        <v>34399.03</v>
      </c>
      <c r="F4595" s="34">
        <v>160.46</v>
      </c>
      <c r="G4595" s="34">
        <v>371.69</v>
      </c>
      <c r="H4595" s="34">
        <v>69.78</v>
      </c>
    </row>
    <row r="4596" spans="1:8" x14ac:dyDescent="0.35">
      <c r="A4596" s="8" t="s">
        <v>32</v>
      </c>
      <c r="B4596" s="33">
        <v>2021</v>
      </c>
      <c r="C4596" s="8" t="s">
        <v>25</v>
      </c>
      <c r="D4596" s="33">
        <v>30280.23</v>
      </c>
      <c r="E4596" s="34">
        <v>31631.33</v>
      </c>
      <c r="F4596" s="34">
        <v>43.98</v>
      </c>
      <c r="G4596" s="34">
        <v>1197.03</v>
      </c>
      <c r="H4596" s="34">
        <v>63.62</v>
      </c>
    </row>
    <row r="4597" spans="1:8" x14ac:dyDescent="0.35">
      <c r="A4597" s="8" t="s">
        <v>8</v>
      </c>
      <c r="B4597" s="33">
        <v>2019</v>
      </c>
      <c r="C4597" s="8" t="s">
        <v>25</v>
      </c>
      <c r="D4597" s="33">
        <v>45488.89</v>
      </c>
      <c r="E4597" s="34">
        <v>52569.21</v>
      </c>
      <c r="F4597" s="34">
        <v>126.53</v>
      </c>
      <c r="G4597" s="34">
        <v>1278.17</v>
      </c>
      <c r="H4597" s="34">
        <v>33.47</v>
      </c>
    </row>
    <row r="4598" spans="1:8" x14ac:dyDescent="0.35">
      <c r="A4598" s="8" t="s">
        <v>33</v>
      </c>
      <c r="B4598" s="33">
        <v>2020</v>
      </c>
      <c r="C4598" s="8" t="s">
        <v>19</v>
      </c>
      <c r="D4598" s="33">
        <v>672.51</v>
      </c>
      <c r="E4598" s="34">
        <v>741.07</v>
      </c>
      <c r="F4598" s="34">
        <v>142.08000000000001</v>
      </c>
      <c r="G4598" s="34">
        <v>94.3</v>
      </c>
      <c r="H4598" s="34">
        <v>49.68</v>
      </c>
    </row>
    <row r="4599" spans="1:8" x14ac:dyDescent="0.35">
      <c r="A4599" s="8" t="s">
        <v>24</v>
      </c>
      <c r="B4599" s="33">
        <v>2023</v>
      </c>
      <c r="C4599" s="8" t="s">
        <v>11</v>
      </c>
      <c r="D4599" s="33">
        <v>10355.42</v>
      </c>
      <c r="E4599" s="34">
        <v>9724.6299999999992</v>
      </c>
      <c r="F4599" s="34">
        <v>182.31</v>
      </c>
      <c r="G4599" s="34">
        <v>38.82</v>
      </c>
      <c r="H4599" s="34">
        <v>32.020000000000003</v>
      </c>
    </row>
    <row r="4600" spans="1:8" x14ac:dyDescent="0.35">
      <c r="A4600" s="8" t="s">
        <v>12</v>
      </c>
      <c r="B4600" s="33">
        <v>2021</v>
      </c>
      <c r="C4600" s="8" t="s">
        <v>9</v>
      </c>
      <c r="D4600" s="33">
        <v>16837.169999999998</v>
      </c>
      <c r="E4600" s="34">
        <v>14297.95</v>
      </c>
      <c r="F4600" s="34">
        <v>112.62</v>
      </c>
      <c r="G4600" s="34">
        <v>501.37</v>
      </c>
      <c r="H4600" s="34">
        <v>56.57</v>
      </c>
    </row>
    <row r="4601" spans="1:8" x14ac:dyDescent="0.35">
      <c r="A4601" s="8" t="s">
        <v>14</v>
      </c>
      <c r="B4601" s="33">
        <v>2020</v>
      </c>
      <c r="C4601" s="8" t="s">
        <v>11</v>
      </c>
      <c r="D4601" s="33">
        <v>46265.68</v>
      </c>
      <c r="E4601" s="34">
        <v>38294.97</v>
      </c>
      <c r="F4601" s="34">
        <v>148.31</v>
      </c>
      <c r="G4601" s="34">
        <v>1120.6600000000001</v>
      </c>
      <c r="H4601" s="34">
        <v>67.510000000000005</v>
      </c>
    </row>
    <row r="4602" spans="1:8" x14ac:dyDescent="0.35">
      <c r="A4602" s="8" t="s">
        <v>24</v>
      </c>
      <c r="B4602" s="33">
        <v>2019</v>
      </c>
      <c r="C4602" s="8" t="s">
        <v>22</v>
      </c>
      <c r="D4602" s="33">
        <v>29303.89</v>
      </c>
      <c r="E4602" s="34">
        <v>31878.38</v>
      </c>
      <c r="F4602" s="34">
        <v>29.79</v>
      </c>
      <c r="G4602" s="34">
        <v>1115.4000000000001</v>
      </c>
      <c r="H4602" s="34">
        <v>39.89</v>
      </c>
    </row>
    <row r="4603" spans="1:8" x14ac:dyDescent="0.35">
      <c r="A4603" s="8" t="s">
        <v>21</v>
      </c>
      <c r="B4603" s="33">
        <v>2018</v>
      </c>
      <c r="C4603" s="8" t="s">
        <v>9</v>
      </c>
      <c r="D4603" s="33">
        <v>18642.509999999998</v>
      </c>
      <c r="E4603" s="34">
        <v>16976.66</v>
      </c>
      <c r="F4603" s="34">
        <v>116.01</v>
      </c>
      <c r="G4603" s="34">
        <v>300.13</v>
      </c>
      <c r="H4603" s="34">
        <v>52.44</v>
      </c>
    </row>
    <row r="4604" spans="1:8" x14ac:dyDescent="0.35">
      <c r="A4604" s="8" t="s">
        <v>18</v>
      </c>
      <c r="B4604" s="33">
        <v>2024</v>
      </c>
      <c r="C4604" s="8" t="s">
        <v>11</v>
      </c>
      <c r="D4604" s="33">
        <v>20177.39</v>
      </c>
      <c r="E4604" s="34">
        <v>19881.84</v>
      </c>
      <c r="F4604" s="34">
        <v>64.67</v>
      </c>
      <c r="G4604" s="34">
        <v>191.53</v>
      </c>
      <c r="H4604" s="34">
        <v>62.55</v>
      </c>
    </row>
    <row r="4605" spans="1:8" x14ac:dyDescent="0.35">
      <c r="A4605" s="8" t="s">
        <v>10</v>
      </c>
      <c r="B4605" s="33">
        <v>2019</v>
      </c>
      <c r="C4605" s="8" t="s">
        <v>15</v>
      </c>
      <c r="D4605" s="33">
        <v>4497.26</v>
      </c>
      <c r="E4605" s="34">
        <v>4340.2</v>
      </c>
      <c r="F4605" s="34">
        <v>58.48</v>
      </c>
      <c r="G4605" s="34">
        <v>1173.18</v>
      </c>
      <c r="H4605" s="34">
        <v>69.900000000000006</v>
      </c>
    </row>
    <row r="4606" spans="1:8" x14ac:dyDescent="0.35">
      <c r="A4606" s="8" t="s">
        <v>30</v>
      </c>
      <c r="B4606" s="33">
        <v>2021</v>
      </c>
      <c r="C4606" s="8" t="s">
        <v>25</v>
      </c>
      <c r="D4606" s="33">
        <v>26319.97</v>
      </c>
      <c r="E4606" s="34">
        <v>25169.7</v>
      </c>
      <c r="F4606" s="34">
        <v>112.48</v>
      </c>
      <c r="G4606" s="34">
        <v>425.19</v>
      </c>
      <c r="H4606" s="34">
        <v>52.89</v>
      </c>
    </row>
    <row r="4607" spans="1:8" x14ac:dyDescent="0.35">
      <c r="A4607" s="8" t="s">
        <v>29</v>
      </c>
      <c r="B4607" s="33">
        <v>2019</v>
      </c>
      <c r="C4607" s="8" t="s">
        <v>13</v>
      </c>
      <c r="D4607" s="33">
        <v>6677.64</v>
      </c>
      <c r="E4607" s="34">
        <v>7070.94</v>
      </c>
      <c r="F4607" s="34">
        <v>69.98</v>
      </c>
      <c r="G4607" s="34">
        <v>932.08</v>
      </c>
      <c r="H4607" s="34">
        <v>35.69</v>
      </c>
    </row>
    <row r="4608" spans="1:8" x14ac:dyDescent="0.35">
      <c r="A4608" s="8" t="s">
        <v>35</v>
      </c>
      <c r="B4608" s="33">
        <v>2024</v>
      </c>
      <c r="C4608" s="8" t="s">
        <v>25</v>
      </c>
      <c r="D4608" s="33">
        <v>14744.2</v>
      </c>
      <c r="E4608" s="34">
        <v>12073.93</v>
      </c>
      <c r="F4608" s="34">
        <v>162.52000000000001</v>
      </c>
      <c r="G4608" s="34">
        <v>414.5</v>
      </c>
      <c r="H4608" s="34">
        <v>57.27</v>
      </c>
    </row>
    <row r="4609" spans="1:8" x14ac:dyDescent="0.35">
      <c r="A4609" s="8" t="s">
        <v>21</v>
      </c>
      <c r="B4609" s="33">
        <v>2021</v>
      </c>
      <c r="C4609" s="8" t="s">
        <v>13</v>
      </c>
      <c r="D4609" s="33">
        <v>3330.42</v>
      </c>
      <c r="E4609" s="34">
        <v>2790.97</v>
      </c>
      <c r="F4609" s="34">
        <v>147.03</v>
      </c>
      <c r="G4609" s="34">
        <v>33.53</v>
      </c>
      <c r="H4609" s="34">
        <v>36.54</v>
      </c>
    </row>
    <row r="4610" spans="1:8" x14ac:dyDescent="0.35">
      <c r="A4610" s="8" t="s">
        <v>18</v>
      </c>
      <c r="B4610" s="33">
        <v>2022</v>
      </c>
      <c r="C4610" s="8" t="s">
        <v>13</v>
      </c>
      <c r="D4610" s="33">
        <v>22836.46</v>
      </c>
      <c r="E4610" s="34">
        <v>20920.04</v>
      </c>
      <c r="F4610" s="34">
        <v>64.959999999999994</v>
      </c>
      <c r="G4610" s="34">
        <v>820.66</v>
      </c>
      <c r="H4610" s="34">
        <v>47.49</v>
      </c>
    </row>
    <row r="4611" spans="1:8" x14ac:dyDescent="0.35">
      <c r="A4611" s="8" t="s">
        <v>28</v>
      </c>
      <c r="B4611" s="33">
        <v>2019</v>
      </c>
      <c r="C4611" s="8" t="s">
        <v>25</v>
      </c>
      <c r="D4611" s="33">
        <v>23264.75</v>
      </c>
      <c r="E4611" s="34">
        <v>25238.78</v>
      </c>
      <c r="F4611" s="34">
        <v>96.73</v>
      </c>
      <c r="G4611" s="34">
        <v>1064.52</v>
      </c>
      <c r="H4611" s="34">
        <v>31.61</v>
      </c>
    </row>
    <row r="4612" spans="1:8" x14ac:dyDescent="0.35">
      <c r="A4612" s="8" t="s">
        <v>33</v>
      </c>
      <c r="B4612" s="33">
        <v>2018</v>
      </c>
      <c r="C4612" s="8" t="s">
        <v>15</v>
      </c>
      <c r="D4612" s="33">
        <v>37820.839999999997</v>
      </c>
      <c r="E4612" s="34">
        <v>31751.279999999999</v>
      </c>
      <c r="F4612" s="34">
        <v>188.69</v>
      </c>
      <c r="G4612" s="34">
        <v>546.20000000000005</v>
      </c>
      <c r="H4612" s="34">
        <v>58.6</v>
      </c>
    </row>
    <row r="4613" spans="1:8" x14ac:dyDescent="0.35">
      <c r="A4613" s="8" t="s">
        <v>16</v>
      </c>
      <c r="B4613" s="33">
        <v>2022</v>
      </c>
      <c r="C4613" s="8" t="s">
        <v>15</v>
      </c>
      <c r="D4613" s="33">
        <v>42201.42</v>
      </c>
      <c r="E4613" s="34">
        <v>49235.91</v>
      </c>
      <c r="F4613" s="34">
        <v>84.23</v>
      </c>
      <c r="G4613" s="34">
        <v>205.94</v>
      </c>
      <c r="H4613" s="34">
        <v>49.13</v>
      </c>
    </row>
    <row r="4614" spans="1:8" x14ac:dyDescent="0.35">
      <c r="A4614" s="8" t="s">
        <v>18</v>
      </c>
      <c r="B4614" s="33">
        <v>2024</v>
      </c>
      <c r="C4614" s="8" t="s">
        <v>9</v>
      </c>
      <c r="D4614" s="33">
        <v>22500.01</v>
      </c>
      <c r="E4614" s="34">
        <v>21129.02</v>
      </c>
      <c r="F4614" s="34">
        <v>52.15</v>
      </c>
      <c r="G4614" s="34">
        <v>737.52</v>
      </c>
      <c r="H4614" s="34">
        <v>47.4</v>
      </c>
    </row>
    <row r="4615" spans="1:8" x14ac:dyDescent="0.35">
      <c r="A4615" s="8" t="s">
        <v>17</v>
      </c>
      <c r="B4615" s="33">
        <v>2022</v>
      </c>
      <c r="C4615" s="8" t="s">
        <v>20</v>
      </c>
      <c r="D4615" s="33">
        <v>16867.830000000002</v>
      </c>
      <c r="E4615" s="34">
        <v>19455.59</v>
      </c>
      <c r="F4615" s="34">
        <v>124.35</v>
      </c>
      <c r="G4615" s="34">
        <v>214.15</v>
      </c>
      <c r="H4615" s="34">
        <v>45.91</v>
      </c>
    </row>
    <row r="4616" spans="1:8" x14ac:dyDescent="0.35">
      <c r="A4616" s="8" t="s">
        <v>30</v>
      </c>
      <c r="B4616" s="33">
        <v>2021</v>
      </c>
      <c r="C4616" s="8" t="s">
        <v>11</v>
      </c>
      <c r="D4616" s="33">
        <v>43058.71</v>
      </c>
      <c r="E4616" s="34">
        <v>51219.63</v>
      </c>
      <c r="F4616" s="34">
        <v>31.1</v>
      </c>
      <c r="G4616" s="34">
        <v>961.1</v>
      </c>
      <c r="H4616" s="34">
        <v>43.04</v>
      </c>
    </row>
    <row r="4617" spans="1:8" x14ac:dyDescent="0.35">
      <c r="A4617" s="8" t="s">
        <v>17</v>
      </c>
      <c r="B4617" s="33">
        <v>2024</v>
      </c>
      <c r="C4617" s="8" t="s">
        <v>19</v>
      </c>
      <c r="D4617" s="33">
        <v>28541.94</v>
      </c>
      <c r="E4617" s="34">
        <v>29937.14</v>
      </c>
      <c r="F4617" s="34">
        <v>38.07</v>
      </c>
      <c r="G4617" s="34">
        <v>311.81</v>
      </c>
      <c r="H4617" s="34">
        <v>62.16</v>
      </c>
    </row>
    <row r="4618" spans="1:8" x14ac:dyDescent="0.35">
      <c r="A4618" s="8" t="s">
        <v>17</v>
      </c>
      <c r="B4618" s="33">
        <v>2023</v>
      </c>
      <c r="C4618" s="8" t="s">
        <v>22</v>
      </c>
      <c r="D4618" s="33">
        <v>5307.21</v>
      </c>
      <c r="E4618" s="34">
        <v>4368.62</v>
      </c>
      <c r="F4618" s="34">
        <v>82.8</v>
      </c>
      <c r="G4618" s="34">
        <v>967.12</v>
      </c>
      <c r="H4618" s="34">
        <v>54.49</v>
      </c>
    </row>
    <row r="4619" spans="1:8" x14ac:dyDescent="0.35">
      <c r="A4619" s="8" t="s">
        <v>26</v>
      </c>
      <c r="B4619" s="33">
        <v>2018</v>
      </c>
      <c r="C4619" s="8" t="s">
        <v>9</v>
      </c>
      <c r="D4619" s="33">
        <v>9322.17</v>
      </c>
      <c r="E4619" s="34">
        <v>11179.24</v>
      </c>
      <c r="F4619" s="34">
        <v>153.62</v>
      </c>
      <c r="G4619" s="34">
        <v>900.87</v>
      </c>
      <c r="H4619" s="34">
        <v>41.75</v>
      </c>
    </row>
    <row r="4620" spans="1:8" x14ac:dyDescent="0.35">
      <c r="A4620" s="8" t="s">
        <v>34</v>
      </c>
      <c r="B4620" s="33">
        <v>2022</v>
      </c>
      <c r="C4620" s="8" t="s">
        <v>15</v>
      </c>
      <c r="D4620" s="33">
        <v>33284.79</v>
      </c>
      <c r="E4620" s="34">
        <v>28126.49</v>
      </c>
      <c r="F4620" s="34">
        <v>138.44999999999999</v>
      </c>
      <c r="G4620" s="34">
        <v>1113.8699999999999</v>
      </c>
      <c r="H4620" s="34">
        <v>64.06</v>
      </c>
    </row>
    <row r="4621" spans="1:8" x14ac:dyDescent="0.35">
      <c r="A4621" s="8" t="s">
        <v>10</v>
      </c>
      <c r="B4621" s="33">
        <v>2019</v>
      </c>
      <c r="C4621" s="8" t="s">
        <v>25</v>
      </c>
      <c r="D4621" s="33">
        <v>34680</v>
      </c>
      <c r="E4621" s="34">
        <v>28045.7</v>
      </c>
      <c r="F4621" s="34">
        <v>160.94</v>
      </c>
      <c r="G4621" s="34">
        <v>690.05</v>
      </c>
      <c r="H4621" s="34">
        <v>69.95</v>
      </c>
    </row>
    <row r="4622" spans="1:8" x14ac:dyDescent="0.35">
      <c r="A4622" s="8" t="s">
        <v>32</v>
      </c>
      <c r="B4622" s="33">
        <v>2019</v>
      </c>
      <c r="C4622" s="8" t="s">
        <v>25</v>
      </c>
      <c r="D4622" s="33">
        <v>42830.12</v>
      </c>
      <c r="E4622" s="34">
        <v>47766.01</v>
      </c>
      <c r="F4622" s="34">
        <v>162.33000000000001</v>
      </c>
      <c r="G4622" s="34">
        <v>207.39</v>
      </c>
      <c r="H4622" s="34">
        <v>39.04</v>
      </c>
    </row>
    <row r="4623" spans="1:8" x14ac:dyDescent="0.35">
      <c r="A4623" s="8" t="s">
        <v>14</v>
      </c>
      <c r="B4623" s="33">
        <v>2021</v>
      </c>
      <c r="C4623" s="8" t="s">
        <v>20</v>
      </c>
      <c r="D4623" s="33">
        <v>11217.16</v>
      </c>
      <c r="E4623" s="34">
        <v>9051.7199999999993</v>
      </c>
      <c r="F4623" s="34">
        <v>138.97</v>
      </c>
      <c r="G4623" s="34">
        <v>1101.3699999999999</v>
      </c>
      <c r="H4623" s="34">
        <v>45.37</v>
      </c>
    </row>
    <row r="4624" spans="1:8" x14ac:dyDescent="0.35">
      <c r="A4624" s="8" t="s">
        <v>12</v>
      </c>
      <c r="B4624" s="33">
        <v>2021</v>
      </c>
      <c r="C4624" s="8" t="s">
        <v>22</v>
      </c>
      <c r="D4624" s="33">
        <v>7220.82</v>
      </c>
      <c r="E4624" s="34">
        <v>7643.14</v>
      </c>
      <c r="F4624" s="34">
        <v>116.18</v>
      </c>
      <c r="G4624" s="34">
        <v>969.65</v>
      </c>
      <c r="H4624" s="34">
        <v>54.09</v>
      </c>
    </row>
    <row r="4625" spans="1:8" x14ac:dyDescent="0.35">
      <c r="A4625" s="8" t="s">
        <v>10</v>
      </c>
      <c r="B4625" s="33">
        <v>2022</v>
      </c>
      <c r="C4625" s="8" t="s">
        <v>13</v>
      </c>
      <c r="D4625" s="33">
        <v>35663.599999999999</v>
      </c>
      <c r="E4625" s="34">
        <v>38690.79</v>
      </c>
      <c r="F4625" s="34">
        <v>43.77</v>
      </c>
      <c r="G4625" s="34">
        <v>467.77</v>
      </c>
      <c r="H4625" s="34">
        <v>64.44</v>
      </c>
    </row>
    <row r="4626" spans="1:8" x14ac:dyDescent="0.35">
      <c r="A4626" s="8" t="s">
        <v>14</v>
      </c>
      <c r="B4626" s="33">
        <v>2021</v>
      </c>
      <c r="C4626" s="8" t="s">
        <v>22</v>
      </c>
      <c r="D4626" s="33">
        <v>27667.38</v>
      </c>
      <c r="E4626" s="34">
        <v>28962.89</v>
      </c>
      <c r="F4626" s="34">
        <v>125.26</v>
      </c>
      <c r="G4626" s="34">
        <v>821.78</v>
      </c>
      <c r="H4626" s="34">
        <v>53.05</v>
      </c>
    </row>
    <row r="4627" spans="1:8" x14ac:dyDescent="0.35">
      <c r="A4627" s="8" t="s">
        <v>14</v>
      </c>
      <c r="B4627" s="33">
        <v>2024</v>
      </c>
      <c r="C4627" s="8" t="s">
        <v>11</v>
      </c>
      <c r="D4627" s="33">
        <v>31850.76</v>
      </c>
      <c r="E4627" s="34">
        <v>37235.910000000003</v>
      </c>
      <c r="F4627" s="34">
        <v>166.61</v>
      </c>
      <c r="G4627" s="34">
        <v>397.67</v>
      </c>
      <c r="H4627" s="34">
        <v>68.28</v>
      </c>
    </row>
    <row r="4628" spans="1:8" x14ac:dyDescent="0.35">
      <c r="A4628" s="8" t="s">
        <v>17</v>
      </c>
      <c r="B4628" s="33">
        <v>2021</v>
      </c>
      <c r="C4628" s="8" t="s">
        <v>9</v>
      </c>
      <c r="D4628" s="33">
        <v>2082.38</v>
      </c>
      <c r="E4628" s="34">
        <v>1845.54</v>
      </c>
      <c r="F4628" s="34">
        <v>85.73</v>
      </c>
      <c r="G4628" s="34">
        <v>333.79</v>
      </c>
      <c r="H4628" s="34">
        <v>36.58</v>
      </c>
    </row>
    <row r="4629" spans="1:8" x14ac:dyDescent="0.35">
      <c r="A4629" s="8" t="s">
        <v>14</v>
      </c>
      <c r="B4629" s="33">
        <v>2022</v>
      </c>
      <c r="C4629" s="8" t="s">
        <v>20</v>
      </c>
      <c r="D4629" s="33">
        <v>49249.34</v>
      </c>
      <c r="E4629" s="34">
        <v>46203.040000000001</v>
      </c>
      <c r="F4629" s="34">
        <v>130.9</v>
      </c>
      <c r="G4629" s="34">
        <v>554.41999999999996</v>
      </c>
      <c r="H4629" s="34">
        <v>66.069999999999993</v>
      </c>
    </row>
    <row r="4630" spans="1:8" x14ac:dyDescent="0.35">
      <c r="A4630" s="8" t="s">
        <v>8</v>
      </c>
      <c r="B4630" s="33">
        <v>2020</v>
      </c>
      <c r="C4630" s="8" t="s">
        <v>20</v>
      </c>
      <c r="D4630" s="33">
        <v>47066.77</v>
      </c>
      <c r="E4630" s="34">
        <v>42938.46</v>
      </c>
      <c r="F4630" s="34">
        <v>64.069999999999993</v>
      </c>
      <c r="G4630" s="34">
        <v>702.55</v>
      </c>
      <c r="H4630" s="34">
        <v>57.4</v>
      </c>
    </row>
    <row r="4631" spans="1:8" x14ac:dyDescent="0.35">
      <c r="A4631" s="8" t="s">
        <v>17</v>
      </c>
      <c r="B4631" s="33">
        <v>2021</v>
      </c>
      <c r="C4631" s="8" t="s">
        <v>15</v>
      </c>
      <c r="D4631" s="33">
        <v>20312.93</v>
      </c>
      <c r="E4631" s="34">
        <v>18227.93</v>
      </c>
      <c r="F4631" s="34">
        <v>100.56</v>
      </c>
      <c r="G4631" s="34">
        <v>1357.45</v>
      </c>
      <c r="H4631" s="34">
        <v>38.11</v>
      </c>
    </row>
    <row r="4632" spans="1:8" x14ac:dyDescent="0.35">
      <c r="A4632" s="8" t="s">
        <v>21</v>
      </c>
      <c r="B4632" s="33">
        <v>2021</v>
      </c>
      <c r="C4632" s="8" t="s">
        <v>19</v>
      </c>
      <c r="D4632" s="33">
        <v>17942.490000000002</v>
      </c>
      <c r="E4632" s="34">
        <v>15560.93</v>
      </c>
      <c r="F4632" s="34">
        <v>131.93</v>
      </c>
      <c r="G4632" s="34">
        <v>827.52</v>
      </c>
      <c r="H4632" s="34">
        <v>52.89</v>
      </c>
    </row>
    <row r="4633" spans="1:8" x14ac:dyDescent="0.35">
      <c r="A4633" s="8" t="s">
        <v>27</v>
      </c>
      <c r="B4633" s="33">
        <v>2021</v>
      </c>
      <c r="C4633" s="8" t="s">
        <v>9</v>
      </c>
      <c r="D4633" s="33">
        <v>4876.6499999999996</v>
      </c>
      <c r="E4633" s="34">
        <v>4178.05</v>
      </c>
      <c r="F4633" s="34">
        <v>35.1</v>
      </c>
      <c r="G4633" s="34">
        <v>752.3</v>
      </c>
      <c r="H4633" s="34">
        <v>62.37</v>
      </c>
    </row>
    <row r="4634" spans="1:8" x14ac:dyDescent="0.35">
      <c r="A4634" s="8" t="s">
        <v>33</v>
      </c>
      <c r="B4634" s="33">
        <v>2022</v>
      </c>
      <c r="C4634" s="8" t="s">
        <v>20</v>
      </c>
      <c r="D4634" s="33">
        <v>37365.339999999997</v>
      </c>
      <c r="E4634" s="34">
        <v>43081.43</v>
      </c>
      <c r="F4634" s="34">
        <v>150.77000000000001</v>
      </c>
      <c r="G4634" s="34">
        <v>237.06</v>
      </c>
      <c r="H4634" s="34">
        <v>40.409999999999997</v>
      </c>
    </row>
    <row r="4635" spans="1:8" x14ac:dyDescent="0.35">
      <c r="A4635" s="8" t="s">
        <v>8</v>
      </c>
      <c r="B4635" s="33">
        <v>2023</v>
      </c>
      <c r="C4635" s="8" t="s">
        <v>25</v>
      </c>
      <c r="D4635" s="33">
        <v>4270.43</v>
      </c>
      <c r="E4635" s="34">
        <v>5040.7</v>
      </c>
      <c r="F4635" s="34">
        <v>69.09</v>
      </c>
      <c r="G4635" s="34">
        <v>637.62</v>
      </c>
      <c r="H4635" s="34">
        <v>50.96</v>
      </c>
    </row>
    <row r="4636" spans="1:8" x14ac:dyDescent="0.35">
      <c r="A4636" s="8" t="s">
        <v>12</v>
      </c>
      <c r="B4636" s="33">
        <v>2019</v>
      </c>
      <c r="C4636" s="8" t="s">
        <v>15</v>
      </c>
      <c r="D4636" s="33">
        <v>39853.72</v>
      </c>
      <c r="E4636" s="34">
        <v>45320.14</v>
      </c>
      <c r="F4636" s="34">
        <v>148.62</v>
      </c>
      <c r="G4636" s="34">
        <v>1192.75</v>
      </c>
      <c r="H4636" s="34">
        <v>66</v>
      </c>
    </row>
    <row r="4637" spans="1:8" x14ac:dyDescent="0.35">
      <c r="A4637" s="8" t="s">
        <v>30</v>
      </c>
      <c r="B4637" s="33">
        <v>2023</v>
      </c>
      <c r="C4637" s="8" t="s">
        <v>13</v>
      </c>
      <c r="D4637" s="33">
        <v>47563.03</v>
      </c>
      <c r="E4637" s="34">
        <v>44152.92</v>
      </c>
      <c r="F4637" s="34">
        <v>50.81</v>
      </c>
      <c r="G4637" s="34">
        <v>1104.1500000000001</v>
      </c>
      <c r="H4637" s="34">
        <v>61.07</v>
      </c>
    </row>
    <row r="4638" spans="1:8" x14ac:dyDescent="0.35">
      <c r="A4638" s="8" t="s">
        <v>31</v>
      </c>
      <c r="B4638" s="33">
        <v>2023</v>
      </c>
      <c r="C4638" s="8" t="s">
        <v>22</v>
      </c>
      <c r="D4638" s="33">
        <v>29183.93</v>
      </c>
      <c r="E4638" s="34">
        <v>24719.3</v>
      </c>
      <c r="F4638" s="34">
        <v>182.49</v>
      </c>
      <c r="G4638" s="34">
        <v>156.88999999999999</v>
      </c>
      <c r="H4638" s="34">
        <v>40.020000000000003</v>
      </c>
    </row>
    <row r="4639" spans="1:8" x14ac:dyDescent="0.35">
      <c r="A4639" s="8" t="s">
        <v>35</v>
      </c>
      <c r="B4639" s="33">
        <v>2023</v>
      </c>
      <c r="C4639" s="8" t="s">
        <v>19</v>
      </c>
      <c r="D4639" s="33">
        <v>25255.13</v>
      </c>
      <c r="E4639" s="34">
        <v>21478.560000000001</v>
      </c>
      <c r="F4639" s="34">
        <v>128.32</v>
      </c>
      <c r="G4639" s="34">
        <v>458.67</v>
      </c>
      <c r="H4639" s="34">
        <v>68.52</v>
      </c>
    </row>
    <row r="4640" spans="1:8" x14ac:dyDescent="0.35">
      <c r="A4640" s="8" t="s">
        <v>12</v>
      </c>
      <c r="B4640" s="33">
        <v>2018</v>
      </c>
      <c r="C4640" s="8" t="s">
        <v>22</v>
      </c>
      <c r="D4640" s="33">
        <v>35026.379999999997</v>
      </c>
      <c r="E4640" s="34">
        <v>39926.44</v>
      </c>
      <c r="F4640" s="34">
        <v>190.84</v>
      </c>
      <c r="G4640" s="34">
        <v>453.26</v>
      </c>
      <c r="H4640" s="34">
        <v>52.53</v>
      </c>
    </row>
    <row r="4641" spans="1:8" x14ac:dyDescent="0.35">
      <c r="A4641" s="8" t="s">
        <v>12</v>
      </c>
      <c r="B4641" s="33">
        <v>2023</v>
      </c>
      <c r="C4641" s="8" t="s">
        <v>9</v>
      </c>
      <c r="D4641" s="33">
        <v>4781.4399999999996</v>
      </c>
      <c r="E4641" s="34">
        <v>4913.99</v>
      </c>
      <c r="F4641" s="34">
        <v>174.3</v>
      </c>
      <c r="G4641" s="34">
        <v>677.87</v>
      </c>
      <c r="H4641" s="34">
        <v>62.47</v>
      </c>
    </row>
    <row r="4642" spans="1:8" x14ac:dyDescent="0.35">
      <c r="A4642" s="8" t="s">
        <v>8</v>
      </c>
      <c r="B4642" s="33">
        <v>2018</v>
      </c>
      <c r="C4642" s="8" t="s">
        <v>13</v>
      </c>
      <c r="D4642" s="33">
        <v>25698.19</v>
      </c>
      <c r="E4642" s="34">
        <v>29519.119999999999</v>
      </c>
      <c r="F4642" s="34">
        <v>129.72</v>
      </c>
      <c r="G4642" s="34">
        <v>1215.2</v>
      </c>
      <c r="H4642" s="34">
        <v>35.96</v>
      </c>
    </row>
    <row r="4643" spans="1:8" x14ac:dyDescent="0.35">
      <c r="A4643" s="8" t="s">
        <v>34</v>
      </c>
      <c r="B4643" s="33">
        <v>2022</v>
      </c>
      <c r="C4643" s="8" t="s">
        <v>11</v>
      </c>
      <c r="D4643" s="33">
        <v>4292.1899999999996</v>
      </c>
      <c r="E4643" s="34">
        <v>4940.03</v>
      </c>
      <c r="F4643" s="34">
        <v>198.75</v>
      </c>
      <c r="G4643" s="34">
        <v>1073.1600000000001</v>
      </c>
      <c r="H4643" s="34">
        <v>47.07</v>
      </c>
    </row>
    <row r="4644" spans="1:8" x14ac:dyDescent="0.35">
      <c r="A4644" s="8" t="s">
        <v>12</v>
      </c>
      <c r="B4644" s="33">
        <v>2020</v>
      </c>
      <c r="C4644" s="8" t="s">
        <v>15</v>
      </c>
      <c r="D4644" s="33">
        <v>31178.13</v>
      </c>
      <c r="E4644" s="34">
        <v>27150.05</v>
      </c>
      <c r="F4644" s="34">
        <v>120.51</v>
      </c>
      <c r="G4644" s="34">
        <v>1065.1099999999999</v>
      </c>
      <c r="H4644" s="34">
        <v>52.09</v>
      </c>
    </row>
    <row r="4645" spans="1:8" x14ac:dyDescent="0.35">
      <c r="A4645" s="8" t="s">
        <v>27</v>
      </c>
      <c r="B4645" s="33">
        <v>2024</v>
      </c>
      <c r="C4645" s="8" t="s">
        <v>13</v>
      </c>
      <c r="D4645" s="33">
        <v>48884.83</v>
      </c>
      <c r="E4645" s="34">
        <v>49493.39</v>
      </c>
      <c r="F4645" s="34">
        <v>53.16</v>
      </c>
      <c r="G4645" s="34">
        <v>750.5</v>
      </c>
      <c r="H4645" s="34">
        <v>39.799999999999997</v>
      </c>
    </row>
    <row r="4646" spans="1:8" x14ac:dyDescent="0.35">
      <c r="A4646" s="8" t="s">
        <v>17</v>
      </c>
      <c r="B4646" s="33">
        <v>2022</v>
      </c>
      <c r="C4646" s="8" t="s">
        <v>15</v>
      </c>
      <c r="D4646" s="33">
        <v>37990.58</v>
      </c>
      <c r="E4646" s="34">
        <v>41710.730000000003</v>
      </c>
      <c r="F4646" s="34">
        <v>38.29</v>
      </c>
      <c r="G4646" s="34">
        <v>627.03</v>
      </c>
      <c r="H4646" s="34">
        <v>68.12</v>
      </c>
    </row>
    <row r="4647" spans="1:8" x14ac:dyDescent="0.35">
      <c r="A4647" s="8" t="s">
        <v>26</v>
      </c>
      <c r="B4647" s="33">
        <v>2022</v>
      </c>
      <c r="C4647" s="8" t="s">
        <v>22</v>
      </c>
      <c r="D4647" s="33">
        <v>31665.64</v>
      </c>
      <c r="E4647" s="34">
        <v>31253.42</v>
      </c>
      <c r="F4647" s="34">
        <v>107.86</v>
      </c>
      <c r="G4647" s="34">
        <v>315.01</v>
      </c>
      <c r="H4647" s="34">
        <v>49.21</v>
      </c>
    </row>
    <row r="4648" spans="1:8" x14ac:dyDescent="0.35">
      <c r="A4648" s="8" t="s">
        <v>34</v>
      </c>
      <c r="B4648" s="33">
        <v>2021</v>
      </c>
      <c r="C4648" s="8" t="s">
        <v>19</v>
      </c>
      <c r="D4648" s="33">
        <v>40014.07</v>
      </c>
      <c r="E4648" s="34">
        <v>38998.71</v>
      </c>
      <c r="F4648" s="34">
        <v>163.93</v>
      </c>
      <c r="G4648" s="34">
        <v>1084.75</v>
      </c>
      <c r="H4648" s="34">
        <v>63.71</v>
      </c>
    </row>
    <row r="4649" spans="1:8" x14ac:dyDescent="0.35">
      <c r="A4649" s="8" t="s">
        <v>32</v>
      </c>
      <c r="B4649" s="33">
        <v>2019</v>
      </c>
      <c r="C4649" s="8" t="s">
        <v>19</v>
      </c>
      <c r="D4649" s="33">
        <v>49545.19</v>
      </c>
      <c r="E4649" s="34">
        <v>52033.37</v>
      </c>
      <c r="F4649" s="34">
        <v>28.52</v>
      </c>
      <c r="G4649" s="34">
        <v>288.89999999999998</v>
      </c>
      <c r="H4649" s="34">
        <v>60.06</v>
      </c>
    </row>
    <row r="4650" spans="1:8" x14ac:dyDescent="0.35">
      <c r="A4650" s="8" t="s">
        <v>10</v>
      </c>
      <c r="B4650" s="33">
        <v>2023</v>
      </c>
      <c r="C4650" s="8" t="s">
        <v>11</v>
      </c>
      <c r="D4650" s="33">
        <v>25607.05</v>
      </c>
      <c r="E4650" s="34">
        <v>26209.52</v>
      </c>
      <c r="F4650" s="34">
        <v>172.27</v>
      </c>
      <c r="G4650" s="34">
        <v>624.95000000000005</v>
      </c>
      <c r="H4650" s="34">
        <v>39.28</v>
      </c>
    </row>
    <row r="4651" spans="1:8" x14ac:dyDescent="0.35">
      <c r="A4651" s="8" t="s">
        <v>12</v>
      </c>
      <c r="B4651" s="33">
        <v>2022</v>
      </c>
      <c r="C4651" s="8" t="s">
        <v>20</v>
      </c>
      <c r="D4651" s="33">
        <v>24563.9</v>
      </c>
      <c r="E4651" s="34">
        <v>20249.73</v>
      </c>
      <c r="F4651" s="34">
        <v>178.92</v>
      </c>
      <c r="G4651" s="34">
        <v>566.23</v>
      </c>
      <c r="H4651" s="34">
        <v>61.88</v>
      </c>
    </row>
    <row r="4652" spans="1:8" x14ac:dyDescent="0.35">
      <c r="A4652" s="8" t="s">
        <v>35</v>
      </c>
      <c r="B4652" s="33">
        <v>2023</v>
      </c>
      <c r="C4652" s="8" t="s">
        <v>11</v>
      </c>
      <c r="D4652" s="33">
        <v>7295.93</v>
      </c>
      <c r="E4652" s="34">
        <v>6657.76</v>
      </c>
      <c r="F4652" s="34">
        <v>166.02</v>
      </c>
      <c r="G4652" s="34">
        <v>366.41</v>
      </c>
      <c r="H4652" s="34">
        <v>58.51</v>
      </c>
    </row>
    <row r="4653" spans="1:8" x14ac:dyDescent="0.35">
      <c r="A4653" s="8" t="s">
        <v>29</v>
      </c>
      <c r="B4653" s="33">
        <v>2022</v>
      </c>
      <c r="C4653" s="8" t="s">
        <v>9</v>
      </c>
      <c r="D4653" s="33">
        <v>29204.959999999999</v>
      </c>
      <c r="E4653" s="34">
        <v>24683.22</v>
      </c>
      <c r="F4653" s="34">
        <v>85.66</v>
      </c>
      <c r="G4653" s="34">
        <v>870.28</v>
      </c>
      <c r="H4653" s="34">
        <v>36.450000000000003</v>
      </c>
    </row>
    <row r="4654" spans="1:8" x14ac:dyDescent="0.35">
      <c r="A4654" s="8" t="s">
        <v>28</v>
      </c>
      <c r="B4654" s="33">
        <v>2018</v>
      </c>
      <c r="C4654" s="8" t="s">
        <v>19</v>
      </c>
      <c r="D4654" s="33">
        <v>22938.77</v>
      </c>
      <c r="E4654" s="34">
        <v>26410.18</v>
      </c>
      <c r="F4654" s="34">
        <v>70.569999999999993</v>
      </c>
      <c r="G4654" s="34">
        <v>66.290000000000006</v>
      </c>
      <c r="H4654" s="34">
        <v>37.43</v>
      </c>
    </row>
    <row r="4655" spans="1:8" x14ac:dyDescent="0.35">
      <c r="A4655" s="8" t="s">
        <v>32</v>
      </c>
      <c r="B4655" s="33">
        <v>2018</v>
      </c>
      <c r="C4655" s="8" t="s">
        <v>9</v>
      </c>
      <c r="D4655" s="33">
        <v>31680.84</v>
      </c>
      <c r="E4655" s="34">
        <v>33876.11</v>
      </c>
      <c r="F4655" s="34">
        <v>104.42</v>
      </c>
      <c r="G4655" s="34">
        <v>1016.87</v>
      </c>
      <c r="H4655" s="34">
        <v>33</v>
      </c>
    </row>
    <row r="4656" spans="1:8" x14ac:dyDescent="0.35">
      <c r="A4656" s="8" t="s">
        <v>8</v>
      </c>
      <c r="B4656" s="33">
        <v>2023</v>
      </c>
      <c r="C4656" s="8" t="s">
        <v>20</v>
      </c>
      <c r="D4656" s="33">
        <v>35501.370000000003</v>
      </c>
      <c r="E4656" s="34">
        <v>36953.269999999997</v>
      </c>
      <c r="F4656" s="34">
        <v>198.19</v>
      </c>
      <c r="G4656" s="34">
        <v>1305.18</v>
      </c>
      <c r="H4656" s="34">
        <v>37.67</v>
      </c>
    </row>
    <row r="4657" spans="1:8" x14ac:dyDescent="0.35">
      <c r="A4657" s="8" t="s">
        <v>35</v>
      </c>
      <c r="B4657" s="33">
        <v>2019</v>
      </c>
      <c r="C4657" s="8" t="s">
        <v>19</v>
      </c>
      <c r="D4657" s="33">
        <v>49471.83</v>
      </c>
      <c r="E4657" s="34">
        <v>56098.82</v>
      </c>
      <c r="F4657" s="34">
        <v>50.52</v>
      </c>
      <c r="G4657" s="34">
        <v>735.68</v>
      </c>
      <c r="H4657" s="34">
        <v>60.35</v>
      </c>
    </row>
    <row r="4658" spans="1:8" x14ac:dyDescent="0.35">
      <c r="A4658" s="8" t="s">
        <v>24</v>
      </c>
      <c r="B4658" s="33">
        <v>2022</v>
      </c>
      <c r="C4658" s="8" t="s">
        <v>11</v>
      </c>
      <c r="D4658" s="33">
        <v>32441.69</v>
      </c>
      <c r="E4658" s="34">
        <v>30647.040000000001</v>
      </c>
      <c r="F4658" s="34">
        <v>116.98</v>
      </c>
      <c r="G4658" s="34">
        <v>585.25</v>
      </c>
      <c r="H4658" s="34">
        <v>36.49</v>
      </c>
    </row>
    <row r="4659" spans="1:8" x14ac:dyDescent="0.35">
      <c r="A4659" s="8" t="s">
        <v>12</v>
      </c>
      <c r="B4659" s="33">
        <v>2022</v>
      </c>
      <c r="C4659" s="8" t="s">
        <v>11</v>
      </c>
      <c r="D4659" s="33">
        <v>31959.38</v>
      </c>
      <c r="E4659" s="34">
        <v>32497.74</v>
      </c>
      <c r="F4659" s="34">
        <v>168.9</v>
      </c>
      <c r="G4659" s="34">
        <v>213.83</v>
      </c>
      <c r="H4659" s="34">
        <v>60.96</v>
      </c>
    </row>
    <row r="4660" spans="1:8" x14ac:dyDescent="0.35">
      <c r="A4660" s="8" t="s">
        <v>35</v>
      </c>
      <c r="B4660" s="33">
        <v>2020</v>
      </c>
      <c r="C4660" s="8" t="s">
        <v>9</v>
      </c>
      <c r="D4660" s="33">
        <v>35838.42</v>
      </c>
      <c r="E4660" s="34">
        <v>31091.49</v>
      </c>
      <c r="F4660" s="34">
        <v>98.54</v>
      </c>
      <c r="G4660" s="34">
        <v>1226.47</v>
      </c>
      <c r="H4660" s="34">
        <v>63.22</v>
      </c>
    </row>
    <row r="4661" spans="1:8" x14ac:dyDescent="0.35">
      <c r="A4661" s="8" t="s">
        <v>32</v>
      </c>
      <c r="B4661" s="33">
        <v>2018</v>
      </c>
      <c r="C4661" s="8" t="s">
        <v>15</v>
      </c>
      <c r="D4661" s="33">
        <v>49068.87</v>
      </c>
      <c r="E4661" s="34">
        <v>47258.54</v>
      </c>
      <c r="F4661" s="34">
        <v>139.01</v>
      </c>
      <c r="G4661" s="34">
        <v>202.79</v>
      </c>
      <c r="H4661" s="34">
        <v>49.73</v>
      </c>
    </row>
    <row r="4662" spans="1:8" x14ac:dyDescent="0.35">
      <c r="A4662" s="8" t="s">
        <v>12</v>
      </c>
      <c r="B4662" s="33">
        <v>2024</v>
      </c>
      <c r="C4662" s="8" t="s">
        <v>9</v>
      </c>
      <c r="D4662" s="33">
        <v>29925.45</v>
      </c>
      <c r="E4662" s="34">
        <v>31118.14</v>
      </c>
      <c r="F4662" s="34">
        <v>95.47</v>
      </c>
      <c r="G4662" s="34">
        <v>1136.32</v>
      </c>
      <c r="H4662" s="34">
        <v>68.75</v>
      </c>
    </row>
    <row r="4663" spans="1:8" x14ac:dyDescent="0.35">
      <c r="A4663" s="8" t="s">
        <v>28</v>
      </c>
      <c r="B4663" s="33">
        <v>2022</v>
      </c>
      <c r="C4663" s="8" t="s">
        <v>13</v>
      </c>
      <c r="D4663" s="33">
        <v>12152.83</v>
      </c>
      <c r="E4663" s="34">
        <v>13781.51</v>
      </c>
      <c r="F4663" s="34">
        <v>59.92</v>
      </c>
      <c r="G4663" s="34">
        <v>1186.71</v>
      </c>
      <c r="H4663" s="34">
        <v>51.41</v>
      </c>
    </row>
    <row r="4664" spans="1:8" x14ac:dyDescent="0.35">
      <c r="A4664" s="8" t="s">
        <v>23</v>
      </c>
      <c r="B4664" s="33">
        <v>2020</v>
      </c>
      <c r="C4664" s="8" t="s">
        <v>9</v>
      </c>
      <c r="D4664" s="33">
        <v>47893.14</v>
      </c>
      <c r="E4664" s="34">
        <v>45240.33</v>
      </c>
      <c r="F4664" s="34">
        <v>166.14</v>
      </c>
      <c r="G4664" s="34">
        <v>314.39999999999998</v>
      </c>
      <c r="H4664" s="34">
        <v>53.42</v>
      </c>
    </row>
    <row r="4665" spans="1:8" x14ac:dyDescent="0.35">
      <c r="A4665" s="8" t="s">
        <v>31</v>
      </c>
      <c r="B4665" s="33">
        <v>2021</v>
      </c>
      <c r="C4665" s="8" t="s">
        <v>25</v>
      </c>
      <c r="D4665" s="33">
        <v>49782.61</v>
      </c>
      <c r="E4665" s="34">
        <v>57744.19</v>
      </c>
      <c r="F4665" s="34">
        <v>35.82</v>
      </c>
      <c r="G4665" s="34">
        <v>250.73</v>
      </c>
      <c r="H4665" s="34">
        <v>68.239999999999995</v>
      </c>
    </row>
    <row r="4666" spans="1:8" x14ac:dyDescent="0.35">
      <c r="A4666" s="8" t="s">
        <v>10</v>
      </c>
      <c r="B4666" s="33">
        <v>2020</v>
      </c>
      <c r="C4666" s="8" t="s">
        <v>11</v>
      </c>
      <c r="D4666" s="33">
        <v>47003.82</v>
      </c>
      <c r="E4666" s="34">
        <v>46531.42</v>
      </c>
      <c r="F4666" s="34">
        <v>93.44</v>
      </c>
      <c r="G4666" s="34">
        <v>1258.97</v>
      </c>
      <c r="H4666" s="34">
        <v>34.869999999999997</v>
      </c>
    </row>
    <row r="4667" spans="1:8" x14ac:dyDescent="0.35">
      <c r="A4667" s="8" t="s">
        <v>32</v>
      </c>
      <c r="B4667" s="33">
        <v>2022</v>
      </c>
      <c r="C4667" s="8" t="s">
        <v>9</v>
      </c>
      <c r="D4667" s="33">
        <v>4052.81</v>
      </c>
      <c r="E4667" s="34">
        <v>3583.44</v>
      </c>
      <c r="F4667" s="34">
        <v>96.86</v>
      </c>
      <c r="G4667" s="34">
        <v>1363.66</v>
      </c>
      <c r="H4667" s="34">
        <v>59.7</v>
      </c>
    </row>
    <row r="4668" spans="1:8" x14ac:dyDescent="0.35">
      <c r="A4668" s="8" t="s">
        <v>34</v>
      </c>
      <c r="B4668" s="33">
        <v>2021</v>
      </c>
      <c r="C4668" s="8" t="s">
        <v>19</v>
      </c>
      <c r="D4668" s="33">
        <v>12756.11</v>
      </c>
      <c r="E4668" s="34">
        <v>13401.74</v>
      </c>
      <c r="F4668" s="34">
        <v>161.63999999999999</v>
      </c>
      <c r="G4668" s="34">
        <v>156.88999999999999</v>
      </c>
      <c r="H4668" s="34">
        <v>45.29</v>
      </c>
    </row>
    <row r="4669" spans="1:8" x14ac:dyDescent="0.35">
      <c r="A4669" s="8" t="s">
        <v>27</v>
      </c>
      <c r="B4669" s="33">
        <v>2018</v>
      </c>
      <c r="C4669" s="8" t="s">
        <v>13</v>
      </c>
      <c r="D4669" s="33">
        <v>16279.53</v>
      </c>
      <c r="E4669" s="34">
        <v>19028.32</v>
      </c>
      <c r="F4669" s="34">
        <v>157.65</v>
      </c>
      <c r="G4669" s="34">
        <v>1294.76</v>
      </c>
      <c r="H4669" s="34">
        <v>62.68</v>
      </c>
    </row>
    <row r="4670" spans="1:8" x14ac:dyDescent="0.35">
      <c r="A4670" s="8" t="s">
        <v>31</v>
      </c>
      <c r="B4670" s="33">
        <v>2019</v>
      </c>
      <c r="C4670" s="8" t="s">
        <v>20</v>
      </c>
      <c r="D4670" s="33">
        <v>4964.13</v>
      </c>
      <c r="E4670" s="34">
        <v>5528.95</v>
      </c>
      <c r="F4670" s="34">
        <v>179.26</v>
      </c>
      <c r="G4670" s="34">
        <v>1137.75</v>
      </c>
      <c r="H4670" s="34">
        <v>52.09</v>
      </c>
    </row>
    <row r="4671" spans="1:8" x14ac:dyDescent="0.35">
      <c r="A4671" s="8" t="s">
        <v>32</v>
      </c>
      <c r="B4671" s="33">
        <v>2021</v>
      </c>
      <c r="C4671" s="8" t="s">
        <v>11</v>
      </c>
      <c r="D4671" s="33">
        <v>39301.42</v>
      </c>
      <c r="E4671" s="34">
        <v>40486.01</v>
      </c>
      <c r="F4671" s="34">
        <v>22.46</v>
      </c>
      <c r="G4671" s="34">
        <v>128.6</v>
      </c>
      <c r="H4671" s="34">
        <v>62.81</v>
      </c>
    </row>
    <row r="4672" spans="1:8" x14ac:dyDescent="0.35">
      <c r="A4672" s="8" t="s">
        <v>24</v>
      </c>
      <c r="B4672" s="33">
        <v>2021</v>
      </c>
      <c r="C4672" s="8" t="s">
        <v>20</v>
      </c>
      <c r="D4672" s="33">
        <v>4707.93</v>
      </c>
      <c r="E4672" s="34">
        <v>4508</v>
      </c>
      <c r="F4672" s="34">
        <v>98.62</v>
      </c>
      <c r="G4672" s="34">
        <v>1379.34</v>
      </c>
      <c r="H4672" s="34">
        <v>56.4</v>
      </c>
    </row>
    <row r="4673" spans="1:8" x14ac:dyDescent="0.35">
      <c r="A4673" s="8" t="s">
        <v>31</v>
      </c>
      <c r="B4673" s="33">
        <v>2018</v>
      </c>
      <c r="C4673" s="8" t="s">
        <v>25</v>
      </c>
      <c r="D4673" s="33">
        <v>47313.98</v>
      </c>
      <c r="E4673" s="34">
        <v>47579.64</v>
      </c>
      <c r="F4673" s="34">
        <v>37.28</v>
      </c>
      <c r="G4673" s="34">
        <v>625.79</v>
      </c>
      <c r="H4673" s="34">
        <v>62.85</v>
      </c>
    </row>
    <row r="4674" spans="1:8" x14ac:dyDescent="0.35">
      <c r="A4674" s="8" t="s">
        <v>10</v>
      </c>
      <c r="B4674" s="33">
        <v>2023</v>
      </c>
      <c r="C4674" s="8" t="s">
        <v>19</v>
      </c>
      <c r="D4674" s="33">
        <v>26834.02</v>
      </c>
      <c r="E4674" s="34">
        <v>28019.55</v>
      </c>
      <c r="F4674" s="34">
        <v>134.12</v>
      </c>
      <c r="G4674" s="34">
        <v>1106.6600000000001</v>
      </c>
      <c r="H4674" s="34">
        <v>44.36</v>
      </c>
    </row>
    <row r="4675" spans="1:8" x14ac:dyDescent="0.35">
      <c r="A4675" s="8" t="s">
        <v>27</v>
      </c>
      <c r="B4675" s="33">
        <v>2018</v>
      </c>
      <c r="C4675" s="8" t="s">
        <v>22</v>
      </c>
      <c r="D4675" s="33">
        <v>10344.1</v>
      </c>
      <c r="E4675" s="34">
        <v>9857.6</v>
      </c>
      <c r="F4675" s="34">
        <v>105.41</v>
      </c>
      <c r="G4675" s="34">
        <v>1305.05</v>
      </c>
      <c r="H4675" s="34">
        <v>55.46</v>
      </c>
    </row>
    <row r="4676" spans="1:8" x14ac:dyDescent="0.35">
      <c r="A4676" s="8" t="s">
        <v>12</v>
      </c>
      <c r="B4676" s="33">
        <v>2023</v>
      </c>
      <c r="C4676" s="8" t="s">
        <v>20</v>
      </c>
      <c r="D4676" s="33">
        <v>45074.35</v>
      </c>
      <c r="E4676" s="34">
        <v>54083.25</v>
      </c>
      <c r="F4676" s="34">
        <v>177.56</v>
      </c>
      <c r="G4676" s="34">
        <v>537.67999999999995</v>
      </c>
      <c r="H4676" s="34">
        <v>31.91</v>
      </c>
    </row>
    <row r="4677" spans="1:8" x14ac:dyDescent="0.35">
      <c r="A4677" s="8" t="s">
        <v>12</v>
      </c>
      <c r="B4677" s="33">
        <v>2022</v>
      </c>
      <c r="C4677" s="8" t="s">
        <v>9</v>
      </c>
      <c r="D4677" s="33">
        <v>29670.13</v>
      </c>
      <c r="E4677" s="34">
        <v>30742.73</v>
      </c>
      <c r="F4677" s="34">
        <v>172.11</v>
      </c>
      <c r="G4677" s="34">
        <v>161.94</v>
      </c>
      <c r="H4677" s="34">
        <v>62.48</v>
      </c>
    </row>
    <row r="4678" spans="1:8" x14ac:dyDescent="0.35">
      <c r="A4678" s="8" t="s">
        <v>33</v>
      </c>
      <c r="B4678" s="33">
        <v>2019</v>
      </c>
      <c r="C4678" s="8" t="s">
        <v>20</v>
      </c>
      <c r="D4678" s="33">
        <v>8062.96</v>
      </c>
      <c r="E4678" s="34">
        <v>6608.43</v>
      </c>
      <c r="F4678" s="34">
        <v>139.07</v>
      </c>
      <c r="G4678" s="34">
        <v>529.69000000000005</v>
      </c>
      <c r="H4678" s="34">
        <v>48.6</v>
      </c>
    </row>
    <row r="4679" spans="1:8" x14ac:dyDescent="0.35">
      <c r="A4679" s="8" t="s">
        <v>32</v>
      </c>
      <c r="B4679" s="33">
        <v>2024</v>
      </c>
      <c r="C4679" s="8" t="s">
        <v>11</v>
      </c>
      <c r="D4679" s="33">
        <v>9355.9699999999993</v>
      </c>
      <c r="E4679" s="34">
        <v>9822.33</v>
      </c>
      <c r="F4679" s="34">
        <v>86.16</v>
      </c>
      <c r="G4679" s="34">
        <v>1361.33</v>
      </c>
      <c r="H4679" s="34">
        <v>42.61</v>
      </c>
    </row>
    <row r="4680" spans="1:8" x14ac:dyDescent="0.35">
      <c r="A4680" s="8" t="s">
        <v>27</v>
      </c>
      <c r="B4680" s="33">
        <v>2018</v>
      </c>
      <c r="C4680" s="8" t="s">
        <v>9</v>
      </c>
      <c r="D4680" s="33">
        <v>10249.280000000001</v>
      </c>
      <c r="E4680" s="34">
        <v>8745.2099999999991</v>
      </c>
      <c r="F4680" s="34">
        <v>23.77</v>
      </c>
      <c r="G4680" s="34">
        <v>1384.22</v>
      </c>
      <c r="H4680" s="34">
        <v>39.99</v>
      </c>
    </row>
    <row r="4681" spans="1:8" x14ac:dyDescent="0.35">
      <c r="A4681" s="8" t="s">
        <v>8</v>
      </c>
      <c r="B4681" s="33">
        <v>2022</v>
      </c>
      <c r="C4681" s="8" t="s">
        <v>22</v>
      </c>
      <c r="D4681" s="33">
        <v>47030.67</v>
      </c>
      <c r="E4681" s="34">
        <v>42346.44</v>
      </c>
      <c r="F4681" s="34">
        <v>192.88</v>
      </c>
      <c r="G4681" s="34">
        <v>883.32</v>
      </c>
      <c r="H4681" s="34">
        <v>33.770000000000003</v>
      </c>
    </row>
    <row r="4682" spans="1:8" x14ac:dyDescent="0.35">
      <c r="A4682" s="8" t="s">
        <v>10</v>
      </c>
      <c r="B4682" s="33">
        <v>2021</v>
      </c>
      <c r="C4682" s="8" t="s">
        <v>13</v>
      </c>
      <c r="D4682" s="33">
        <v>3365.39</v>
      </c>
      <c r="E4682" s="34">
        <v>3278.78</v>
      </c>
      <c r="F4682" s="34">
        <v>87.34</v>
      </c>
      <c r="G4682" s="34">
        <v>198.07</v>
      </c>
      <c r="H4682" s="34">
        <v>68.87</v>
      </c>
    </row>
    <row r="4683" spans="1:8" x14ac:dyDescent="0.35">
      <c r="A4683" s="8" t="s">
        <v>30</v>
      </c>
      <c r="B4683" s="33">
        <v>2024</v>
      </c>
      <c r="C4683" s="8" t="s">
        <v>13</v>
      </c>
      <c r="D4683" s="33">
        <v>11269.07</v>
      </c>
      <c r="E4683" s="34">
        <v>13498.84</v>
      </c>
      <c r="F4683" s="34">
        <v>38.35</v>
      </c>
      <c r="G4683" s="34">
        <v>1230.6500000000001</v>
      </c>
      <c r="H4683" s="34">
        <v>31.35</v>
      </c>
    </row>
    <row r="4684" spans="1:8" x14ac:dyDescent="0.35">
      <c r="A4684" s="8" t="s">
        <v>35</v>
      </c>
      <c r="B4684" s="33">
        <v>2024</v>
      </c>
      <c r="C4684" s="8" t="s">
        <v>22</v>
      </c>
      <c r="D4684" s="33">
        <v>17898.72</v>
      </c>
      <c r="E4684" s="34">
        <v>14550.68</v>
      </c>
      <c r="F4684" s="34">
        <v>75.37</v>
      </c>
      <c r="G4684" s="34">
        <v>545.64</v>
      </c>
      <c r="H4684" s="34">
        <v>50.77</v>
      </c>
    </row>
    <row r="4685" spans="1:8" x14ac:dyDescent="0.35">
      <c r="A4685" s="8" t="s">
        <v>10</v>
      </c>
      <c r="B4685" s="33">
        <v>2021</v>
      </c>
      <c r="C4685" s="8" t="s">
        <v>11</v>
      </c>
      <c r="D4685" s="33">
        <v>39451.22</v>
      </c>
      <c r="E4685" s="34">
        <v>41268.51</v>
      </c>
      <c r="F4685" s="34">
        <v>115.7</v>
      </c>
      <c r="G4685" s="34">
        <v>700.56</v>
      </c>
      <c r="H4685" s="34">
        <v>45.34</v>
      </c>
    </row>
    <row r="4686" spans="1:8" x14ac:dyDescent="0.35">
      <c r="A4686" s="8" t="s">
        <v>31</v>
      </c>
      <c r="B4686" s="33">
        <v>2018</v>
      </c>
      <c r="C4686" s="8" t="s">
        <v>19</v>
      </c>
      <c r="D4686" s="33">
        <v>27169.14</v>
      </c>
      <c r="E4686" s="34">
        <v>22294.880000000001</v>
      </c>
      <c r="F4686" s="34">
        <v>83.93</v>
      </c>
      <c r="G4686" s="34">
        <v>534.94000000000005</v>
      </c>
      <c r="H4686" s="34">
        <v>67.900000000000006</v>
      </c>
    </row>
    <row r="4687" spans="1:8" x14ac:dyDescent="0.35">
      <c r="A4687" s="8" t="s">
        <v>34</v>
      </c>
      <c r="B4687" s="33">
        <v>2024</v>
      </c>
      <c r="C4687" s="8" t="s">
        <v>22</v>
      </c>
      <c r="D4687" s="33">
        <v>17975.330000000002</v>
      </c>
      <c r="E4687" s="34">
        <v>19843.900000000001</v>
      </c>
      <c r="F4687" s="34">
        <v>167.86</v>
      </c>
      <c r="G4687" s="34">
        <v>371.59</v>
      </c>
      <c r="H4687" s="34">
        <v>51.81</v>
      </c>
    </row>
    <row r="4688" spans="1:8" x14ac:dyDescent="0.35">
      <c r="A4688" s="8" t="s">
        <v>8</v>
      </c>
      <c r="B4688" s="33">
        <v>2021</v>
      </c>
      <c r="C4688" s="8" t="s">
        <v>19</v>
      </c>
      <c r="D4688" s="33">
        <v>4529.47</v>
      </c>
      <c r="E4688" s="34">
        <v>3756.14</v>
      </c>
      <c r="F4688" s="34">
        <v>66.14</v>
      </c>
      <c r="G4688" s="34">
        <v>829.14</v>
      </c>
      <c r="H4688" s="34">
        <v>30.28</v>
      </c>
    </row>
    <row r="4689" spans="1:8" x14ac:dyDescent="0.35">
      <c r="A4689" s="8" t="s">
        <v>28</v>
      </c>
      <c r="B4689" s="33">
        <v>2024</v>
      </c>
      <c r="C4689" s="8" t="s">
        <v>13</v>
      </c>
      <c r="D4689" s="33">
        <v>46977.59</v>
      </c>
      <c r="E4689" s="34">
        <v>38449.129999999997</v>
      </c>
      <c r="F4689" s="34">
        <v>122.48</v>
      </c>
      <c r="G4689" s="34">
        <v>270.52</v>
      </c>
      <c r="H4689" s="34">
        <v>30.24</v>
      </c>
    </row>
    <row r="4690" spans="1:8" x14ac:dyDescent="0.35">
      <c r="A4690" s="8" t="s">
        <v>28</v>
      </c>
      <c r="B4690" s="33">
        <v>2023</v>
      </c>
      <c r="C4690" s="8" t="s">
        <v>15</v>
      </c>
      <c r="D4690" s="33">
        <v>36629.83</v>
      </c>
      <c r="E4690" s="34">
        <v>41345.519999999997</v>
      </c>
      <c r="F4690" s="34">
        <v>170.98</v>
      </c>
      <c r="G4690" s="34">
        <v>1394.89</v>
      </c>
      <c r="H4690" s="34">
        <v>34.21</v>
      </c>
    </row>
    <row r="4691" spans="1:8" x14ac:dyDescent="0.35">
      <c r="A4691" s="8" t="s">
        <v>29</v>
      </c>
      <c r="B4691" s="33">
        <v>2023</v>
      </c>
      <c r="C4691" s="8" t="s">
        <v>11</v>
      </c>
      <c r="D4691" s="33">
        <v>44685.41</v>
      </c>
      <c r="E4691" s="34">
        <v>50697.78</v>
      </c>
      <c r="F4691" s="34">
        <v>31.08</v>
      </c>
      <c r="G4691" s="34">
        <v>666.22</v>
      </c>
      <c r="H4691" s="34">
        <v>31.19</v>
      </c>
    </row>
    <row r="4692" spans="1:8" x14ac:dyDescent="0.35">
      <c r="A4692" s="8" t="s">
        <v>32</v>
      </c>
      <c r="B4692" s="33">
        <v>2020</v>
      </c>
      <c r="C4692" s="8" t="s">
        <v>20</v>
      </c>
      <c r="D4692" s="33">
        <v>33797.33</v>
      </c>
      <c r="E4692" s="34">
        <v>36879.699999999997</v>
      </c>
      <c r="F4692" s="34">
        <v>128.13</v>
      </c>
      <c r="G4692" s="34">
        <v>1351.74</v>
      </c>
      <c r="H4692" s="34">
        <v>51.63</v>
      </c>
    </row>
    <row r="4693" spans="1:8" x14ac:dyDescent="0.35">
      <c r="A4693" s="8" t="s">
        <v>18</v>
      </c>
      <c r="B4693" s="33">
        <v>2021</v>
      </c>
      <c r="C4693" s="8" t="s">
        <v>20</v>
      </c>
      <c r="D4693" s="33">
        <v>33889.65</v>
      </c>
      <c r="E4693" s="34">
        <v>30737.74</v>
      </c>
      <c r="F4693" s="34">
        <v>31.08</v>
      </c>
      <c r="G4693" s="34">
        <v>1377.9</v>
      </c>
      <c r="H4693" s="34">
        <v>64.28</v>
      </c>
    </row>
    <row r="4694" spans="1:8" x14ac:dyDescent="0.35">
      <c r="A4694" s="8" t="s">
        <v>23</v>
      </c>
      <c r="B4694" s="33">
        <v>2019</v>
      </c>
      <c r="C4694" s="8" t="s">
        <v>20</v>
      </c>
      <c r="D4694" s="33">
        <v>32671.47</v>
      </c>
      <c r="E4694" s="34">
        <v>34088.46</v>
      </c>
      <c r="F4694" s="34">
        <v>50.48</v>
      </c>
      <c r="G4694" s="34">
        <v>715.63</v>
      </c>
      <c r="H4694" s="34">
        <v>41.8</v>
      </c>
    </row>
    <row r="4695" spans="1:8" x14ac:dyDescent="0.35">
      <c r="A4695" s="8" t="s">
        <v>27</v>
      </c>
      <c r="B4695" s="33">
        <v>2022</v>
      </c>
      <c r="C4695" s="8" t="s">
        <v>19</v>
      </c>
      <c r="D4695" s="33">
        <v>10015.200000000001</v>
      </c>
      <c r="E4695" s="34">
        <v>11946.25</v>
      </c>
      <c r="F4695" s="34">
        <v>23.9</v>
      </c>
      <c r="G4695" s="34">
        <v>1220.3900000000001</v>
      </c>
      <c r="H4695" s="34">
        <v>56.67</v>
      </c>
    </row>
    <row r="4696" spans="1:8" x14ac:dyDescent="0.35">
      <c r="A4696" s="8" t="s">
        <v>16</v>
      </c>
      <c r="B4696" s="33">
        <v>2018</v>
      </c>
      <c r="C4696" s="8" t="s">
        <v>9</v>
      </c>
      <c r="D4696" s="33">
        <v>4019.68</v>
      </c>
      <c r="E4696" s="34">
        <v>3411.2</v>
      </c>
      <c r="F4696" s="34">
        <v>133.12</v>
      </c>
      <c r="G4696" s="34">
        <v>402.95</v>
      </c>
      <c r="H4696" s="34">
        <v>44.21</v>
      </c>
    </row>
    <row r="4697" spans="1:8" x14ac:dyDescent="0.35">
      <c r="A4697" s="8" t="s">
        <v>24</v>
      </c>
      <c r="B4697" s="33">
        <v>2022</v>
      </c>
      <c r="C4697" s="8" t="s">
        <v>19</v>
      </c>
      <c r="D4697" s="33">
        <v>2912.45</v>
      </c>
      <c r="E4697" s="34">
        <v>3297.05</v>
      </c>
      <c r="F4697" s="34">
        <v>140.49</v>
      </c>
      <c r="G4697" s="34">
        <v>819.3</v>
      </c>
      <c r="H4697" s="34">
        <v>31.42</v>
      </c>
    </row>
    <row r="4698" spans="1:8" x14ac:dyDescent="0.35">
      <c r="A4698" s="8" t="s">
        <v>21</v>
      </c>
      <c r="B4698" s="33">
        <v>2022</v>
      </c>
      <c r="C4698" s="8" t="s">
        <v>9</v>
      </c>
      <c r="D4698" s="33">
        <v>47424.14</v>
      </c>
      <c r="E4698" s="34">
        <v>52059.72</v>
      </c>
      <c r="F4698" s="34">
        <v>120.63</v>
      </c>
      <c r="G4698" s="34">
        <v>813.98</v>
      </c>
      <c r="H4698" s="34">
        <v>55.74</v>
      </c>
    </row>
    <row r="4699" spans="1:8" x14ac:dyDescent="0.35">
      <c r="A4699" s="8" t="s">
        <v>18</v>
      </c>
      <c r="B4699" s="33">
        <v>2022</v>
      </c>
      <c r="C4699" s="8" t="s">
        <v>9</v>
      </c>
      <c r="D4699" s="33">
        <v>13833.1</v>
      </c>
      <c r="E4699" s="34">
        <v>15670.87</v>
      </c>
      <c r="F4699" s="34">
        <v>21.07</v>
      </c>
      <c r="G4699" s="34">
        <v>934.88</v>
      </c>
      <c r="H4699" s="34">
        <v>48.76</v>
      </c>
    </row>
    <row r="4700" spans="1:8" x14ac:dyDescent="0.35">
      <c r="A4700" s="8" t="s">
        <v>18</v>
      </c>
      <c r="B4700" s="33">
        <v>2020</v>
      </c>
      <c r="C4700" s="8" t="s">
        <v>9</v>
      </c>
      <c r="D4700" s="33">
        <v>32583.11</v>
      </c>
      <c r="E4700" s="34">
        <v>32441.26</v>
      </c>
      <c r="F4700" s="34">
        <v>24.79</v>
      </c>
      <c r="G4700" s="34">
        <v>222.22</v>
      </c>
      <c r="H4700" s="34">
        <v>39.18</v>
      </c>
    </row>
    <row r="4701" spans="1:8" x14ac:dyDescent="0.35">
      <c r="A4701" s="8" t="s">
        <v>27</v>
      </c>
      <c r="B4701" s="33">
        <v>2021</v>
      </c>
      <c r="C4701" s="8" t="s">
        <v>19</v>
      </c>
      <c r="D4701" s="33">
        <v>29592.06</v>
      </c>
      <c r="E4701" s="34">
        <v>29260.03</v>
      </c>
      <c r="F4701" s="34">
        <v>110.94</v>
      </c>
      <c r="G4701" s="34">
        <v>824.14</v>
      </c>
      <c r="H4701" s="34">
        <v>68.19</v>
      </c>
    </row>
    <row r="4702" spans="1:8" x14ac:dyDescent="0.35">
      <c r="A4702" s="8" t="s">
        <v>27</v>
      </c>
      <c r="B4702" s="33">
        <v>2024</v>
      </c>
      <c r="C4702" s="8" t="s">
        <v>13</v>
      </c>
      <c r="D4702" s="33">
        <v>40479.949999999997</v>
      </c>
      <c r="E4702" s="34">
        <v>45457.05</v>
      </c>
      <c r="F4702" s="34">
        <v>146.15</v>
      </c>
      <c r="G4702" s="34">
        <v>768</v>
      </c>
      <c r="H4702" s="34">
        <v>49.72</v>
      </c>
    </row>
    <row r="4703" spans="1:8" x14ac:dyDescent="0.35">
      <c r="A4703" s="8" t="s">
        <v>26</v>
      </c>
      <c r="B4703" s="33">
        <v>2023</v>
      </c>
      <c r="C4703" s="8" t="s">
        <v>22</v>
      </c>
      <c r="D4703" s="33">
        <v>19435.29</v>
      </c>
      <c r="E4703" s="34">
        <v>17713.11</v>
      </c>
      <c r="F4703" s="34">
        <v>188.88</v>
      </c>
      <c r="G4703" s="34">
        <v>86.56</v>
      </c>
      <c r="H4703" s="34">
        <v>69.95</v>
      </c>
    </row>
    <row r="4704" spans="1:8" x14ac:dyDescent="0.35">
      <c r="A4704" s="8" t="s">
        <v>33</v>
      </c>
      <c r="B4704" s="33">
        <v>2024</v>
      </c>
      <c r="C4704" s="8" t="s">
        <v>13</v>
      </c>
      <c r="D4704" s="33">
        <v>21718.22</v>
      </c>
      <c r="E4704" s="34">
        <v>25018.76</v>
      </c>
      <c r="F4704" s="34">
        <v>147.72</v>
      </c>
      <c r="G4704" s="34">
        <v>634.49</v>
      </c>
      <c r="H4704" s="34">
        <v>34.56</v>
      </c>
    </row>
    <row r="4705" spans="1:8" x14ac:dyDescent="0.35">
      <c r="A4705" s="8" t="s">
        <v>35</v>
      </c>
      <c r="B4705" s="33">
        <v>2024</v>
      </c>
      <c r="C4705" s="8" t="s">
        <v>25</v>
      </c>
      <c r="D4705" s="33">
        <v>33486.25</v>
      </c>
      <c r="E4705" s="34">
        <v>35017.71</v>
      </c>
      <c r="F4705" s="34">
        <v>97.42</v>
      </c>
      <c r="G4705" s="34">
        <v>200.3</v>
      </c>
      <c r="H4705" s="34">
        <v>54.79</v>
      </c>
    </row>
    <row r="4706" spans="1:8" x14ac:dyDescent="0.35">
      <c r="A4706" s="8" t="s">
        <v>12</v>
      </c>
      <c r="B4706" s="33">
        <v>2020</v>
      </c>
      <c r="C4706" s="8" t="s">
        <v>20</v>
      </c>
      <c r="D4706" s="33">
        <v>14355.23</v>
      </c>
      <c r="E4706" s="34">
        <v>13064.2</v>
      </c>
      <c r="F4706" s="34">
        <v>115.01</v>
      </c>
      <c r="G4706" s="34">
        <v>38.200000000000003</v>
      </c>
      <c r="H4706" s="34">
        <v>33.81</v>
      </c>
    </row>
    <row r="4707" spans="1:8" x14ac:dyDescent="0.35">
      <c r="A4707" s="8" t="s">
        <v>30</v>
      </c>
      <c r="B4707" s="33">
        <v>2022</v>
      </c>
      <c r="C4707" s="8" t="s">
        <v>15</v>
      </c>
      <c r="D4707" s="33">
        <v>4458.37</v>
      </c>
      <c r="E4707" s="34">
        <v>5320.8</v>
      </c>
      <c r="F4707" s="34">
        <v>107.31</v>
      </c>
      <c r="G4707" s="34">
        <v>887.89</v>
      </c>
      <c r="H4707" s="34">
        <v>49.09</v>
      </c>
    </row>
    <row r="4708" spans="1:8" x14ac:dyDescent="0.35">
      <c r="A4708" s="8" t="s">
        <v>14</v>
      </c>
      <c r="B4708" s="33">
        <v>2021</v>
      </c>
      <c r="C4708" s="8" t="s">
        <v>19</v>
      </c>
      <c r="D4708" s="33">
        <v>36769.1</v>
      </c>
      <c r="E4708" s="34">
        <v>31633.83</v>
      </c>
      <c r="F4708" s="34">
        <v>170.35</v>
      </c>
      <c r="G4708" s="34">
        <v>159.41</v>
      </c>
      <c r="H4708" s="34">
        <v>43.02</v>
      </c>
    </row>
    <row r="4709" spans="1:8" x14ac:dyDescent="0.35">
      <c r="A4709" s="8" t="s">
        <v>23</v>
      </c>
      <c r="B4709" s="33">
        <v>2019</v>
      </c>
      <c r="C4709" s="8" t="s">
        <v>13</v>
      </c>
      <c r="D4709" s="33">
        <v>6464.98</v>
      </c>
      <c r="E4709" s="34">
        <v>6420.22</v>
      </c>
      <c r="F4709" s="34">
        <v>185.61</v>
      </c>
      <c r="G4709" s="34">
        <v>77.48</v>
      </c>
      <c r="H4709" s="34">
        <v>41.5</v>
      </c>
    </row>
    <row r="4710" spans="1:8" x14ac:dyDescent="0.35">
      <c r="A4710" s="8" t="s">
        <v>28</v>
      </c>
      <c r="B4710" s="33">
        <v>2022</v>
      </c>
      <c r="C4710" s="8" t="s">
        <v>15</v>
      </c>
      <c r="D4710" s="33">
        <v>12988.33</v>
      </c>
      <c r="E4710" s="34">
        <v>14462.26</v>
      </c>
      <c r="F4710" s="34">
        <v>179.56</v>
      </c>
      <c r="G4710" s="34">
        <v>722.51</v>
      </c>
      <c r="H4710" s="34">
        <v>34.58</v>
      </c>
    </row>
    <row r="4711" spans="1:8" x14ac:dyDescent="0.35">
      <c r="A4711" s="8" t="s">
        <v>29</v>
      </c>
      <c r="B4711" s="33">
        <v>2024</v>
      </c>
      <c r="C4711" s="8" t="s">
        <v>22</v>
      </c>
      <c r="D4711" s="33">
        <v>49203.54</v>
      </c>
      <c r="E4711" s="34">
        <v>48789.55</v>
      </c>
      <c r="F4711" s="34">
        <v>157.65</v>
      </c>
      <c r="G4711" s="34">
        <v>770.05</v>
      </c>
      <c r="H4711" s="34">
        <v>57.34</v>
      </c>
    </row>
    <row r="4712" spans="1:8" x14ac:dyDescent="0.35">
      <c r="A4712" s="8" t="s">
        <v>33</v>
      </c>
      <c r="B4712" s="33">
        <v>2018</v>
      </c>
      <c r="C4712" s="8" t="s">
        <v>15</v>
      </c>
      <c r="D4712" s="33">
        <v>43998.58</v>
      </c>
      <c r="E4712" s="34">
        <v>48056.49</v>
      </c>
      <c r="F4712" s="34">
        <v>21.23</v>
      </c>
      <c r="G4712" s="34">
        <v>356.48</v>
      </c>
      <c r="H4712" s="34">
        <v>32.270000000000003</v>
      </c>
    </row>
    <row r="4713" spans="1:8" x14ac:dyDescent="0.35">
      <c r="A4713" s="8" t="s">
        <v>18</v>
      </c>
      <c r="B4713" s="33">
        <v>2022</v>
      </c>
      <c r="C4713" s="8" t="s">
        <v>13</v>
      </c>
      <c r="D4713" s="33">
        <v>33815.51</v>
      </c>
      <c r="E4713" s="34">
        <v>36419.480000000003</v>
      </c>
      <c r="F4713" s="34">
        <v>51.61</v>
      </c>
      <c r="G4713" s="34">
        <v>1276.8399999999999</v>
      </c>
      <c r="H4713" s="34">
        <v>52.2</v>
      </c>
    </row>
    <row r="4714" spans="1:8" x14ac:dyDescent="0.35">
      <c r="A4714" s="8" t="s">
        <v>23</v>
      </c>
      <c r="B4714" s="33">
        <v>2021</v>
      </c>
      <c r="C4714" s="8" t="s">
        <v>15</v>
      </c>
      <c r="D4714" s="33">
        <v>9704.27</v>
      </c>
      <c r="E4714" s="34">
        <v>10030.84</v>
      </c>
      <c r="F4714" s="34">
        <v>48.19</v>
      </c>
      <c r="G4714" s="34">
        <v>223.5</v>
      </c>
      <c r="H4714" s="34">
        <v>38.04</v>
      </c>
    </row>
    <row r="4715" spans="1:8" x14ac:dyDescent="0.35">
      <c r="A4715" s="8" t="s">
        <v>14</v>
      </c>
      <c r="B4715" s="33">
        <v>2020</v>
      </c>
      <c r="C4715" s="8" t="s">
        <v>19</v>
      </c>
      <c r="D4715" s="33">
        <v>49271.3</v>
      </c>
      <c r="E4715" s="34">
        <v>46555.07</v>
      </c>
      <c r="F4715" s="34">
        <v>105.22</v>
      </c>
      <c r="G4715" s="34">
        <v>944.57</v>
      </c>
      <c r="H4715" s="34">
        <v>47.68</v>
      </c>
    </row>
    <row r="4716" spans="1:8" x14ac:dyDescent="0.35">
      <c r="A4716" s="8" t="s">
        <v>24</v>
      </c>
      <c r="B4716" s="33">
        <v>2020</v>
      </c>
      <c r="C4716" s="8" t="s">
        <v>19</v>
      </c>
      <c r="D4716" s="33">
        <v>10437.43</v>
      </c>
      <c r="E4716" s="34">
        <v>8905.98</v>
      </c>
      <c r="F4716" s="34">
        <v>130.87</v>
      </c>
      <c r="G4716" s="34">
        <v>951.7</v>
      </c>
      <c r="H4716" s="34">
        <v>49.16</v>
      </c>
    </row>
    <row r="4717" spans="1:8" x14ac:dyDescent="0.35">
      <c r="A4717" s="8" t="s">
        <v>18</v>
      </c>
      <c r="B4717" s="33">
        <v>2021</v>
      </c>
      <c r="C4717" s="8" t="s">
        <v>11</v>
      </c>
      <c r="D4717" s="33">
        <v>34322.22</v>
      </c>
      <c r="E4717" s="34">
        <v>39582.089999999997</v>
      </c>
      <c r="F4717" s="34">
        <v>64.75</v>
      </c>
      <c r="G4717" s="34">
        <v>1254.55</v>
      </c>
      <c r="H4717" s="34">
        <v>51.42</v>
      </c>
    </row>
    <row r="4718" spans="1:8" x14ac:dyDescent="0.35">
      <c r="A4718" s="8" t="s">
        <v>35</v>
      </c>
      <c r="B4718" s="33">
        <v>2023</v>
      </c>
      <c r="C4718" s="8" t="s">
        <v>11</v>
      </c>
      <c r="D4718" s="33">
        <v>16263.94</v>
      </c>
      <c r="E4718" s="34">
        <v>13066.74</v>
      </c>
      <c r="F4718" s="34">
        <v>146.13999999999999</v>
      </c>
      <c r="G4718" s="34">
        <v>532.67999999999995</v>
      </c>
      <c r="H4718" s="34">
        <v>40.630000000000003</v>
      </c>
    </row>
    <row r="4719" spans="1:8" x14ac:dyDescent="0.35">
      <c r="A4719" s="8" t="s">
        <v>30</v>
      </c>
      <c r="B4719" s="33">
        <v>2021</v>
      </c>
      <c r="C4719" s="8" t="s">
        <v>15</v>
      </c>
      <c r="D4719" s="33">
        <v>33599.83</v>
      </c>
      <c r="E4719" s="34">
        <v>39763.83</v>
      </c>
      <c r="F4719" s="34">
        <v>169.44</v>
      </c>
      <c r="G4719" s="34">
        <v>815.8</v>
      </c>
      <c r="H4719" s="34">
        <v>43.54</v>
      </c>
    </row>
    <row r="4720" spans="1:8" x14ac:dyDescent="0.35">
      <c r="A4720" s="8" t="s">
        <v>32</v>
      </c>
      <c r="B4720" s="33">
        <v>2018</v>
      </c>
      <c r="C4720" s="8" t="s">
        <v>15</v>
      </c>
      <c r="D4720" s="33">
        <v>9308.2199999999993</v>
      </c>
      <c r="E4720" s="34">
        <v>7605.26</v>
      </c>
      <c r="F4720" s="34">
        <v>129.57</v>
      </c>
      <c r="G4720" s="34">
        <v>861.81</v>
      </c>
      <c r="H4720" s="34">
        <v>55.22</v>
      </c>
    </row>
    <row r="4721" spans="1:8" x14ac:dyDescent="0.35">
      <c r="A4721" s="8" t="s">
        <v>31</v>
      </c>
      <c r="B4721" s="33">
        <v>2020</v>
      </c>
      <c r="C4721" s="8" t="s">
        <v>13</v>
      </c>
      <c r="D4721" s="33">
        <v>47506.32</v>
      </c>
      <c r="E4721" s="34">
        <v>44077.62</v>
      </c>
      <c r="F4721" s="34">
        <v>174.74</v>
      </c>
      <c r="G4721" s="34">
        <v>1333.24</v>
      </c>
      <c r="H4721" s="34">
        <v>67.489999999999995</v>
      </c>
    </row>
    <row r="4722" spans="1:8" x14ac:dyDescent="0.35">
      <c r="A4722" s="8" t="s">
        <v>14</v>
      </c>
      <c r="B4722" s="33">
        <v>2019</v>
      </c>
      <c r="C4722" s="8" t="s">
        <v>15</v>
      </c>
      <c r="D4722" s="33">
        <v>15275.11</v>
      </c>
      <c r="E4722" s="34">
        <v>14852.28</v>
      </c>
      <c r="F4722" s="34">
        <v>47.19</v>
      </c>
      <c r="G4722" s="34">
        <v>332.57</v>
      </c>
      <c r="H4722" s="34">
        <v>51.43</v>
      </c>
    </row>
    <row r="4723" spans="1:8" x14ac:dyDescent="0.35">
      <c r="A4723" s="8" t="s">
        <v>33</v>
      </c>
      <c r="B4723" s="33">
        <v>2018</v>
      </c>
      <c r="C4723" s="8" t="s">
        <v>22</v>
      </c>
      <c r="D4723" s="33">
        <v>4339.55</v>
      </c>
      <c r="E4723" s="34">
        <v>3612.6</v>
      </c>
      <c r="F4723" s="34">
        <v>89.44</v>
      </c>
      <c r="G4723" s="34">
        <v>159.97</v>
      </c>
      <c r="H4723" s="34">
        <v>48.97</v>
      </c>
    </row>
    <row r="4724" spans="1:8" x14ac:dyDescent="0.35">
      <c r="A4724" s="8" t="s">
        <v>10</v>
      </c>
      <c r="B4724" s="33">
        <v>2018</v>
      </c>
      <c r="C4724" s="8" t="s">
        <v>15</v>
      </c>
      <c r="D4724" s="33">
        <v>46852.41</v>
      </c>
      <c r="E4724" s="34">
        <v>43412.14</v>
      </c>
      <c r="F4724" s="34">
        <v>175.62</v>
      </c>
      <c r="G4724" s="34">
        <v>1155.7</v>
      </c>
      <c r="H4724" s="34">
        <v>66.17</v>
      </c>
    </row>
    <row r="4725" spans="1:8" x14ac:dyDescent="0.35">
      <c r="A4725" s="8" t="s">
        <v>30</v>
      </c>
      <c r="B4725" s="33">
        <v>2020</v>
      </c>
      <c r="C4725" s="8" t="s">
        <v>13</v>
      </c>
      <c r="D4725" s="33">
        <v>6084.82</v>
      </c>
      <c r="E4725" s="34">
        <v>5954.67</v>
      </c>
      <c r="F4725" s="34">
        <v>130.44999999999999</v>
      </c>
      <c r="G4725" s="34">
        <v>756.39</v>
      </c>
      <c r="H4725" s="34">
        <v>33.869999999999997</v>
      </c>
    </row>
    <row r="4726" spans="1:8" x14ac:dyDescent="0.35">
      <c r="A4726" s="8" t="s">
        <v>29</v>
      </c>
      <c r="B4726" s="33">
        <v>2022</v>
      </c>
      <c r="C4726" s="8" t="s">
        <v>25</v>
      </c>
      <c r="D4726" s="33">
        <v>49863.6</v>
      </c>
      <c r="E4726" s="34">
        <v>48160.79</v>
      </c>
      <c r="F4726" s="34">
        <v>93.37</v>
      </c>
      <c r="G4726" s="34">
        <v>456.04</v>
      </c>
      <c r="H4726" s="34">
        <v>56.01</v>
      </c>
    </row>
    <row r="4727" spans="1:8" x14ac:dyDescent="0.35">
      <c r="A4727" s="8" t="s">
        <v>10</v>
      </c>
      <c r="B4727" s="33">
        <v>2021</v>
      </c>
      <c r="C4727" s="8" t="s">
        <v>15</v>
      </c>
      <c r="D4727" s="33">
        <v>16017.19</v>
      </c>
      <c r="E4727" s="34">
        <v>13035.14</v>
      </c>
      <c r="F4727" s="34">
        <v>148.56</v>
      </c>
      <c r="G4727" s="34">
        <v>212.57</v>
      </c>
      <c r="H4727" s="34">
        <v>42.69</v>
      </c>
    </row>
    <row r="4728" spans="1:8" x14ac:dyDescent="0.35">
      <c r="A4728" s="8" t="s">
        <v>17</v>
      </c>
      <c r="B4728" s="33">
        <v>2021</v>
      </c>
      <c r="C4728" s="8" t="s">
        <v>19</v>
      </c>
      <c r="D4728" s="33">
        <v>8211.7000000000007</v>
      </c>
      <c r="E4728" s="34">
        <v>8134.4</v>
      </c>
      <c r="F4728" s="34">
        <v>104.72</v>
      </c>
      <c r="G4728" s="34">
        <v>337.39</v>
      </c>
      <c r="H4728" s="34">
        <v>56.23</v>
      </c>
    </row>
    <row r="4729" spans="1:8" x14ac:dyDescent="0.35">
      <c r="A4729" s="8" t="s">
        <v>28</v>
      </c>
      <c r="B4729" s="33">
        <v>2018</v>
      </c>
      <c r="C4729" s="8" t="s">
        <v>19</v>
      </c>
      <c r="D4729" s="33">
        <v>29421.119999999999</v>
      </c>
      <c r="E4729" s="34">
        <v>31400.82</v>
      </c>
      <c r="F4729" s="34">
        <v>161.43</v>
      </c>
      <c r="G4729" s="34">
        <v>988.66</v>
      </c>
      <c r="H4729" s="34">
        <v>62.03</v>
      </c>
    </row>
    <row r="4730" spans="1:8" x14ac:dyDescent="0.35">
      <c r="A4730" s="8" t="s">
        <v>8</v>
      </c>
      <c r="B4730" s="33">
        <v>2022</v>
      </c>
      <c r="C4730" s="8" t="s">
        <v>19</v>
      </c>
      <c r="D4730" s="33">
        <v>11494.16</v>
      </c>
      <c r="E4730" s="34">
        <v>9480.19</v>
      </c>
      <c r="F4730" s="34">
        <v>135.55000000000001</v>
      </c>
      <c r="G4730" s="34">
        <v>13.02</v>
      </c>
      <c r="H4730" s="34">
        <v>63.72</v>
      </c>
    </row>
    <row r="4731" spans="1:8" x14ac:dyDescent="0.35">
      <c r="A4731" s="8" t="s">
        <v>34</v>
      </c>
      <c r="B4731" s="33">
        <v>2019</v>
      </c>
      <c r="C4731" s="8" t="s">
        <v>9</v>
      </c>
      <c r="D4731" s="33">
        <v>24621.86</v>
      </c>
      <c r="E4731" s="34">
        <v>21888.82</v>
      </c>
      <c r="F4731" s="34">
        <v>193.12</v>
      </c>
      <c r="G4731" s="34">
        <v>1238.17</v>
      </c>
      <c r="H4731" s="34">
        <v>52.02</v>
      </c>
    </row>
    <row r="4732" spans="1:8" x14ac:dyDescent="0.35">
      <c r="A4732" s="8" t="s">
        <v>17</v>
      </c>
      <c r="B4732" s="33">
        <v>2022</v>
      </c>
      <c r="C4732" s="8" t="s">
        <v>11</v>
      </c>
      <c r="D4732" s="33">
        <v>39736.58</v>
      </c>
      <c r="E4732" s="34">
        <v>40836.99</v>
      </c>
      <c r="F4732" s="34">
        <v>181.15</v>
      </c>
      <c r="G4732" s="34">
        <v>260.3</v>
      </c>
      <c r="H4732" s="34">
        <v>50.77</v>
      </c>
    </row>
    <row r="4733" spans="1:8" x14ac:dyDescent="0.35">
      <c r="A4733" s="8" t="s">
        <v>30</v>
      </c>
      <c r="B4733" s="33">
        <v>2018</v>
      </c>
      <c r="C4733" s="8" t="s">
        <v>15</v>
      </c>
      <c r="D4733" s="33">
        <v>19182.27</v>
      </c>
      <c r="E4733" s="34">
        <v>22488.25</v>
      </c>
      <c r="F4733" s="34">
        <v>164.99</v>
      </c>
      <c r="G4733" s="34">
        <v>618.47</v>
      </c>
      <c r="H4733" s="34">
        <v>68.56</v>
      </c>
    </row>
    <row r="4734" spans="1:8" x14ac:dyDescent="0.35">
      <c r="A4734" s="8" t="s">
        <v>17</v>
      </c>
      <c r="B4734" s="33">
        <v>2023</v>
      </c>
      <c r="C4734" s="8" t="s">
        <v>11</v>
      </c>
      <c r="D4734" s="33">
        <v>24201.119999999999</v>
      </c>
      <c r="E4734" s="34">
        <v>25444.62</v>
      </c>
      <c r="F4734" s="34">
        <v>149.36000000000001</v>
      </c>
      <c r="G4734" s="34">
        <v>880.91</v>
      </c>
      <c r="H4734" s="34">
        <v>35.58</v>
      </c>
    </row>
    <row r="4735" spans="1:8" x14ac:dyDescent="0.35">
      <c r="A4735" s="8" t="s">
        <v>8</v>
      </c>
      <c r="B4735" s="33">
        <v>2023</v>
      </c>
      <c r="C4735" s="8" t="s">
        <v>25</v>
      </c>
      <c r="D4735" s="33">
        <v>21391.07</v>
      </c>
      <c r="E4735" s="34">
        <v>21174.67</v>
      </c>
      <c r="F4735" s="34">
        <v>60.25</v>
      </c>
      <c r="G4735" s="34">
        <v>562</v>
      </c>
      <c r="H4735" s="34">
        <v>61.38</v>
      </c>
    </row>
    <row r="4736" spans="1:8" x14ac:dyDescent="0.35">
      <c r="A4736" s="8" t="s">
        <v>23</v>
      </c>
      <c r="B4736" s="33">
        <v>2018</v>
      </c>
      <c r="C4736" s="8" t="s">
        <v>11</v>
      </c>
      <c r="D4736" s="33">
        <v>32429.599999999999</v>
      </c>
      <c r="E4736" s="34">
        <v>27834.54</v>
      </c>
      <c r="F4736" s="34">
        <v>89.23</v>
      </c>
      <c r="G4736" s="34">
        <v>479.02</v>
      </c>
      <c r="H4736" s="34">
        <v>63.22</v>
      </c>
    </row>
    <row r="4737" spans="1:8" x14ac:dyDescent="0.35">
      <c r="A4737" s="8" t="s">
        <v>30</v>
      </c>
      <c r="B4737" s="33">
        <v>2021</v>
      </c>
      <c r="C4737" s="8" t="s">
        <v>25</v>
      </c>
      <c r="D4737" s="33">
        <v>34148.49</v>
      </c>
      <c r="E4737" s="34">
        <v>28571.97</v>
      </c>
      <c r="F4737" s="34">
        <v>115.08</v>
      </c>
      <c r="G4737" s="34">
        <v>1255.52</v>
      </c>
      <c r="H4737" s="34">
        <v>64.709999999999994</v>
      </c>
    </row>
    <row r="4738" spans="1:8" x14ac:dyDescent="0.35">
      <c r="A4738" s="8" t="s">
        <v>30</v>
      </c>
      <c r="B4738" s="33">
        <v>2019</v>
      </c>
      <c r="C4738" s="8" t="s">
        <v>11</v>
      </c>
      <c r="D4738" s="33">
        <v>40309.07</v>
      </c>
      <c r="E4738" s="34">
        <v>38890.379999999997</v>
      </c>
      <c r="F4738" s="34">
        <v>131.29</v>
      </c>
      <c r="G4738" s="34">
        <v>692.55</v>
      </c>
      <c r="H4738" s="34">
        <v>31.12</v>
      </c>
    </row>
    <row r="4739" spans="1:8" x14ac:dyDescent="0.35">
      <c r="A4739" s="8" t="s">
        <v>17</v>
      </c>
      <c r="B4739" s="33">
        <v>2021</v>
      </c>
      <c r="C4739" s="8" t="s">
        <v>19</v>
      </c>
      <c r="D4739" s="33">
        <v>23760.35</v>
      </c>
      <c r="E4739" s="34">
        <v>27916.65</v>
      </c>
      <c r="F4739" s="34">
        <v>53.93</v>
      </c>
      <c r="G4739" s="34">
        <v>1209.25</v>
      </c>
      <c r="H4739" s="34">
        <v>52.66</v>
      </c>
    </row>
    <row r="4740" spans="1:8" x14ac:dyDescent="0.35">
      <c r="A4740" s="8" t="s">
        <v>29</v>
      </c>
      <c r="B4740" s="33">
        <v>2020</v>
      </c>
      <c r="C4740" s="8" t="s">
        <v>13</v>
      </c>
      <c r="D4740" s="33">
        <v>25155.81</v>
      </c>
      <c r="E4740" s="34">
        <v>23889.69</v>
      </c>
      <c r="F4740" s="34">
        <v>78.040000000000006</v>
      </c>
      <c r="G4740" s="34">
        <v>113.77</v>
      </c>
      <c r="H4740" s="34">
        <v>56.56</v>
      </c>
    </row>
    <row r="4741" spans="1:8" x14ac:dyDescent="0.35">
      <c r="A4741" s="8" t="s">
        <v>34</v>
      </c>
      <c r="B4741" s="33">
        <v>2021</v>
      </c>
      <c r="C4741" s="8" t="s">
        <v>22</v>
      </c>
      <c r="D4741" s="33">
        <v>12323.57</v>
      </c>
      <c r="E4741" s="34">
        <v>14126.47</v>
      </c>
      <c r="F4741" s="34">
        <v>55.61</v>
      </c>
      <c r="G4741" s="34">
        <v>517.26</v>
      </c>
      <c r="H4741" s="34">
        <v>59.66</v>
      </c>
    </row>
    <row r="4742" spans="1:8" x14ac:dyDescent="0.35">
      <c r="A4742" s="8" t="s">
        <v>17</v>
      </c>
      <c r="B4742" s="33">
        <v>2019</v>
      </c>
      <c r="C4742" s="8" t="s">
        <v>15</v>
      </c>
      <c r="D4742" s="33">
        <v>23809.33</v>
      </c>
      <c r="E4742" s="34">
        <v>25022.87</v>
      </c>
      <c r="F4742" s="34">
        <v>62.32</v>
      </c>
      <c r="G4742" s="34">
        <v>1104.05</v>
      </c>
      <c r="H4742" s="34">
        <v>53.38</v>
      </c>
    </row>
    <row r="4743" spans="1:8" x14ac:dyDescent="0.35">
      <c r="A4743" s="8" t="s">
        <v>21</v>
      </c>
      <c r="B4743" s="33">
        <v>2019</v>
      </c>
      <c r="C4743" s="8" t="s">
        <v>9</v>
      </c>
      <c r="D4743" s="33">
        <v>30648.13</v>
      </c>
      <c r="E4743" s="34">
        <v>29454.76</v>
      </c>
      <c r="F4743" s="34">
        <v>66.349999999999994</v>
      </c>
      <c r="G4743" s="34">
        <v>328.68</v>
      </c>
      <c r="H4743" s="34">
        <v>52.11</v>
      </c>
    </row>
    <row r="4744" spans="1:8" x14ac:dyDescent="0.35">
      <c r="A4744" s="8" t="s">
        <v>27</v>
      </c>
      <c r="B4744" s="33">
        <v>2020</v>
      </c>
      <c r="C4744" s="8" t="s">
        <v>11</v>
      </c>
      <c r="D4744" s="33">
        <v>36439.379999999997</v>
      </c>
      <c r="E4744" s="34">
        <v>43390.19</v>
      </c>
      <c r="F4744" s="34">
        <v>34.39</v>
      </c>
      <c r="G4744" s="34">
        <v>161.96</v>
      </c>
      <c r="H4744" s="34">
        <v>41.25</v>
      </c>
    </row>
    <row r="4745" spans="1:8" x14ac:dyDescent="0.35">
      <c r="A4745" s="8" t="s">
        <v>21</v>
      </c>
      <c r="B4745" s="33">
        <v>2021</v>
      </c>
      <c r="C4745" s="8" t="s">
        <v>22</v>
      </c>
      <c r="D4745" s="33">
        <v>24879.69</v>
      </c>
      <c r="E4745" s="34">
        <v>21462.2</v>
      </c>
      <c r="F4745" s="34">
        <v>157.13999999999999</v>
      </c>
      <c r="G4745" s="34">
        <v>945.37</v>
      </c>
      <c r="H4745" s="34">
        <v>62.44</v>
      </c>
    </row>
    <row r="4746" spans="1:8" x14ac:dyDescent="0.35">
      <c r="A4746" s="8" t="s">
        <v>12</v>
      </c>
      <c r="B4746" s="33">
        <v>2019</v>
      </c>
      <c r="C4746" s="8" t="s">
        <v>15</v>
      </c>
      <c r="D4746" s="33">
        <v>2899.9</v>
      </c>
      <c r="E4746" s="34">
        <v>3054.29</v>
      </c>
      <c r="F4746" s="34">
        <v>191.88</v>
      </c>
      <c r="G4746" s="34">
        <v>285.33999999999997</v>
      </c>
      <c r="H4746" s="34">
        <v>44.81</v>
      </c>
    </row>
    <row r="4747" spans="1:8" x14ac:dyDescent="0.35">
      <c r="A4747" s="8" t="s">
        <v>8</v>
      </c>
      <c r="B4747" s="33">
        <v>2024</v>
      </c>
      <c r="C4747" s="8" t="s">
        <v>25</v>
      </c>
      <c r="D4747" s="33">
        <v>15025.78</v>
      </c>
      <c r="E4747" s="34">
        <v>15189.24</v>
      </c>
      <c r="F4747" s="34">
        <v>133.36000000000001</v>
      </c>
      <c r="G4747" s="34">
        <v>598</v>
      </c>
      <c r="H4747" s="34">
        <v>38.1</v>
      </c>
    </row>
    <row r="4748" spans="1:8" x14ac:dyDescent="0.35">
      <c r="A4748" s="8" t="s">
        <v>16</v>
      </c>
      <c r="B4748" s="33">
        <v>2018</v>
      </c>
      <c r="C4748" s="8" t="s">
        <v>9</v>
      </c>
      <c r="D4748" s="33">
        <v>28866.29</v>
      </c>
      <c r="E4748" s="34">
        <v>32462.83</v>
      </c>
      <c r="F4748" s="34">
        <v>92.86</v>
      </c>
      <c r="G4748" s="34">
        <v>444.1</v>
      </c>
      <c r="H4748" s="34">
        <v>58.93</v>
      </c>
    </row>
    <row r="4749" spans="1:8" x14ac:dyDescent="0.35">
      <c r="A4749" s="8" t="s">
        <v>34</v>
      </c>
      <c r="B4749" s="33">
        <v>2022</v>
      </c>
      <c r="C4749" s="8" t="s">
        <v>19</v>
      </c>
      <c r="D4749" s="33">
        <v>36615.480000000003</v>
      </c>
      <c r="E4749" s="34">
        <v>30051.68</v>
      </c>
      <c r="F4749" s="34">
        <v>183.7</v>
      </c>
      <c r="G4749" s="34">
        <v>714.62</v>
      </c>
      <c r="H4749" s="34">
        <v>56.81</v>
      </c>
    </row>
    <row r="4750" spans="1:8" x14ac:dyDescent="0.35">
      <c r="A4750" s="8" t="s">
        <v>12</v>
      </c>
      <c r="B4750" s="33">
        <v>2020</v>
      </c>
      <c r="C4750" s="8" t="s">
        <v>22</v>
      </c>
      <c r="D4750" s="33">
        <v>7438.05</v>
      </c>
      <c r="E4750" s="34">
        <v>8013.88</v>
      </c>
      <c r="F4750" s="34">
        <v>132.9</v>
      </c>
      <c r="G4750" s="34">
        <v>639.86</v>
      </c>
      <c r="H4750" s="34">
        <v>35.76</v>
      </c>
    </row>
    <row r="4751" spans="1:8" x14ac:dyDescent="0.35">
      <c r="A4751" s="8" t="s">
        <v>21</v>
      </c>
      <c r="B4751" s="33">
        <v>2021</v>
      </c>
      <c r="C4751" s="8" t="s">
        <v>20</v>
      </c>
      <c r="D4751" s="33">
        <v>39808.6</v>
      </c>
      <c r="E4751" s="34">
        <v>42700.81</v>
      </c>
      <c r="F4751" s="34">
        <v>71.680000000000007</v>
      </c>
      <c r="G4751" s="34">
        <v>1161.99</v>
      </c>
      <c r="H4751" s="34">
        <v>55.79</v>
      </c>
    </row>
    <row r="4752" spans="1:8" x14ac:dyDescent="0.35">
      <c r="A4752" s="8" t="s">
        <v>8</v>
      </c>
      <c r="B4752" s="33">
        <v>2021</v>
      </c>
      <c r="C4752" s="8" t="s">
        <v>19</v>
      </c>
      <c r="D4752" s="33">
        <v>16549.79</v>
      </c>
      <c r="E4752" s="34">
        <v>15387.42</v>
      </c>
      <c r="F4752" s="34">
        <v>163.89</v>
      </c>
      <c r="G4752" s="34">
        <v>256.51</v>
      </c>
      <c r="H4752" s="34">
        <v>30.95</v>
      </c>
    </row>
    <row r="4753" spans="1:8" x14ac:dyDescent="0.35">
      <c r="A4753" s="8" t="s">
        <v>27</v>
      </c>
      <c r="B4753" s="33">
        <v>2021</v>
      </c>
      <c r="C4753" s="8" t="s">
        <v>19</v>
      </c>
      <c r="D4753" s="33">
        <v>17589.93</v>
      </c>
      <c r="E4753" s="34">
        <v>17704.919999999998</v>
      </c>
      <c r="F4753" s="34">
        <v>55.11</v>
      </c>
      <c r="G4753" s="34">
        <v>730.32</v>
      </c>
      <c r="H4753" s="34">
        <v>41.58</v>
      </c>
    </row>
    <row r="4754" spans="1:8" x14ac:dyDescent="0.35">
      <c r="A4754" s="8" t="s">
        <v>26</v>
      </c>
      <c r="B4754" s="33">
        <v>2018</v>
      </c>
      <c r="C4754" s="8" t="s">
        <v>15</v>
      </c>
      <c r="D4754" s="33">
        <v>31678.47</v>
      </c>
      <c r="E4754" s="34">
        <v>28501.17</v>
      </c>
      <c r="F4754" s="34">
        <v>64.69</v>
      </c>
      <c r="G4754" s="34">
        <v>188.34</v>
      </c>
      <c r="H4754" s="34">
        <v>36.729999999999997</v>
      </c>
    </row>
    <row r="4755" spans="1:8" x14ac:dyDescent="0.35">
      <c r="A4755" s="8" t="s">
        <v>23</v>
      </c>
      <c r="B4755" s="33">
        <v>2020</v>
      </c>
      <c r="C4755" s="8" t="s">
        <v>19</v>
      </c>
      <c r="D4755" s="33">
        <v>43728.47</v>
      </c>
      <c r="E4755" s="34">
        <v>35376.28</v>
      </c>
      <c r="F4755" s="34">
        <v>121.68</v>
      </c>
      <c r="G4755" s="34">
        <v>1072.19</v>
      </c>
      <c r="H4755" s="34">
        <v>32.18</v>
      </c>
    </row>
    <row r="4756" spans="1:8" x14ac:dyDescent="0.35">
      <c r="A4756" s="8" t="s">
        <v>33</v>
      </c>
      <c r="B4756" s="33">
        <v>2018</v>
      </c>
      <c r="C4756" s="8" t="s">
        <v>20</v>
      </c>
      <c r="D4756" s="33">
        <v>16309.66</v>
      </c>
      <c r="E4756" s="34">
        <v>14734.12</v>
      </c>
      <c r="F4756" s="34">
        <v>117.67</v>
      </c>
      <c r="G4756" s="34">
        <v>1290.51</v>
      </c>
      <c r="H4756" s="34">
        <v>48.94</v>
      </c>
    </row>
    <row r="4757" spans="1:8" x14ac:dyDescent="0.35">
      <c r="A4757" s="8" t="s">
        <v>17</v>
      </c>
      <c r="B4757" s="33">
        <v>2018</v>
      </c>
      <c r="C4757" s="8" t="s">
        <v>9</v>
      </c>
      <c r="D4757" s="33">
        <v>41045.65</v>
      </c>
      <c r="E4757" s="34">
        <v>48366.27</v>
      </c>
      <c r="F4757" s="34">
        <v>146.44999999999999</v>
      </c>
      <c r="G4757" s="34">
        <v>391.78</v>
      </c>
      <c r="H4757" s="34">
        <v>56.43</v>
      </c>
    </row>
    <row r="4758" spans="1:8" x14ac:dyDescent="0.35">
      <c r="A4758" s="8" t="s">
        <v>21</v>
      </c>
      <c r="B4758" s="33">
        <v>2018</v>
      </c>
      <c r="C4758" s="8" t="s">
        <v>20</v>
      </c>
      <c r="D4758" s="33">
        <v>41093.25</v>
      </c>
      <c r="E4758" s="34">
        <v>38246.33</v>
      </c>
      <c r="F4758" s="34">
        <v>62.06</v>
      </c>
      <c r="G4758" s="34">
        <v>1100.52</v>
      </c>
      <c r="H4758" s="34">
        <v>49.79</v>
      </c>
    </row>
    <row r="4759" spans="1:8" x14ac:dyDescent="0.35">
      <c r="A4759" s="8" t="s">
        <v>21</v>
      </c>
      <c r="B4759" s="33">
        <v>2024</v>
      </c>
      <c r="C4759" s="8" t="s">
        <v>11</v>
      </c>
      <c r="D4759" s="33">
        <v>1272.94</v>
      </c>
      <c r="E4759" s="34">
        <v>1162.1500000000001</v>
      </c>
      <c r="F4759" s="34">
        <v>46.61</v>
      </c>
      <c r="G4759" s="34">
        <v>474.04</v>
      </c>
      <c r="H4759" s="34">
        <v>30.52</v>
      </c>
    </row>
    <row r="4760" spans="1:8" x14ac:dyDescent="0.35">
      <c r="A4760" s="8" t="s">
        <v>26</v>
      </c>
      <c r="B4760" s="33">
        <v>2024</v>
      </c>
      <c r="C4760" s="8" t="s">
        <v>20</v>
      </c>
      <c r="D4760" s="33">
        <v>45457.1</v>
      </c>
      <c r="E4760" s="34">
        <v>53715.15</v>
      </c>
      <c r="F4760" s="34">
        <v>83.69</v>
      </c>
      <c r="G4760" s="34">
        <v>1103.5899999999999</v>
      </c>
      <c r="H4760" s="34">
        <v>38.58</v>
      </c>
    </row>
    <row r="4761" spans="1:8" x14ac:dyDescent="0.35">
      <c r="A4761" s="8" t="s">
        <v>17</v>
      </c>
      <c r="B4761" s="33">
        <v>2021</v>
      </c>
      <c r="C4761" s="8" t="s">
        <v>9</v>
      </c>
      <c r="D4761" s="33">
        <v>36219.97</v>
      </c>
      <c r="E4761" s="34">
        <v>29468.1</v>
      </c>
      <c r="F4761" s="34">
        <v>110.18</v>
      </c>
      <c r="G4761" s="34">
        <v>567.52</v>
      </c>
      <c r="H4761" s="34">
        <v>48.61</v>
      </c>
    </row>
    <row r="4762" spans="1:8" x14ac:dyDescent="0.35">
      <c r="A4762" s="8" t="s">
        <v>32</v>
      </c>
      <c r="B4762" s="33">
        <v>2022</v>
      </c>
      <c r="C4762" s="8" t="s">
        <v>22</v>
      </c>
      <c r="D4762" s="33">
        <v>16907.04</v>
      </c>
      <c r="E4762" s="34">
        <v>16406.2</v>
      </c>
      <c r="F4762" s="34">
        <v>28.41</v>
      </c>
      <c r="G4762" s="34">
        <v>276.76</v>
      </c>
      <c r="H4762" s="34">
        <v>33.46</v>
      </c>
    </row>
    <row r="4763" spans="1:8" x14ac:dyDescent="0.35">
      <c r="A4763" s="8" t="s">
        <v>14</v>
      </c>
      <c r="B4763" s="33">
        <v>2024</v>
      </c>
      <c r="C4763" s="8" t="s">
        <v>20</v>
      </c>
      <c r="D4763" s="33">
        <v>8544.6200000000008</v>
      </c>
      <c r="E4763" s="34">
        <v>9823.34</v>
      </c>
      <c r="F4763" s="34">
        <v>77.69</v>
      </c>
      <c r="G4763" s="34">
        <v>523.41</v>
      </c>
      <c r="H4763" s="34">
        <v>69.48</v>
      </c>
    </row>
    <row r="4764" spans="1:8" x14ac:dyDescent="0.35">
      <c r="A4764" s="8" t="s">
        <v>27</v>
      </c>
      <c r="B4764" s="33">
        <v>2022</v>
      </c>
      <c r="C4764" s="8" t="s">
        <v>15</v>
      </c>
      <c r="D4764" s="33">
        <v>7656.09</v>
      </c>
      <c r="E4764" s="34">
        <v>8767.08</v>
      </c>
      <c r="F4764" s="34">
        <v>116.73</v>
      </c>
      <c r="G4764" s="34">
        <v>668.48</v>
      </c>
      <c r="H4764" s="34">
        <v>59.25</v>
      </c>
    </row>
    <row r="4765" spans="1:8" x14ac:dyDescent="0.35">
      <c r="A4765" s="8" t="s">
        <v>18</v>
      </c>
      <c r="B4765" s="33">
        <v>2022</v>
      </c>
      <c r="C4765" s="8" t="s">
        <v>22</v>
      </c>
      <c r="D4765" s="33">
        <v>1056.3599999999999</v>
      </c>
      <c r="E4765" s="34">
        <v>1092.6199999999999</v>
      </c>
      <c r="F4765" s="34">
        <v>36.17</v>
      </c>
      <c r="G4765" s="34">
        <v>863.52</v>
      </c>
      <c r="H4765" s="34">
        <v>39.72</v>
      </c>
    </row>
    <row r="4766" spans="1:8" x14ac:dyDescent="0.35">
      <c r="A4766" s="8" t="s">
        <v>12</v>
      </c>
      <c r="B4766" s="33">
        <v>2021</v>
      </c>
      <c r="C4766" s="8" t="s">
        <v>22</v>
      </c>
      <c r="D4766" s="33">
        <v>22461.34</v>
      </c>
      <c r="E4766" s="34">
        <v>21525.279999999999</v>
      </c>
      <c r="F4766" s="34">
        <v>124.92</v>
      </c>
      <c r="G4766" s="34">
        <v>302.63</v>
      </c>
      <c r="H4766" s="34">
        <v>66.319999999999993</v>
      </c>
    </row>
    <row r="4767" spans="1:8" x14ac:dyDescent="0.35">
      <c r="A4767" s="8" t="s">
        <v>28</v>
      </c>
      <c r="B4767" s="33">
        <v>2019</v>
      </c>
      <c r="C4767" s="8" t="s">
        <v>11</v>
      </c>
      <c r="D4767" s="33">
        <v>25304.57</v>
      </c>
      <c r="E4767" s="34">
        <v>24182.49</v>
      </c>
      <c r="F4767" s="34">
        <v>197.73</v>
      </c>
      <c r="G4767" s="34">
        <v>841.73</v>
      </c>
      <c r="H4767" s="34">
        <v>32.130000000000003</v>
      </c>
    </row>
    <row r="4768" spans="1:8" x14ac:dyDescent="0.35">
      <c r="A4768" s="8" t="s">
        <v>29</v>
      </c>
      <c r="B4768" s="33">
        <v>2019</v>
      </c>
      <c r="C4768" s="8" t="s">
        <v>9</v>
      </c>
      <c r="D4768" s="33">
        <v>47590.1</v>
      </c>
      <c r="E4768" s="34">
        <v>51766.67</v>
      </c>
      <c r="F4768" s="34">
        <v>173.17</v>
      </c>
      <c r="G4768" s="34">
        <v>730.17</v>
      </c>
      <c r="H4768" s="34">
        <v>34.14</v>
      </c>
    </row>
    <row r="4769" spans="1:8" x14ac:dyDescent="0.35">
      <c r="A4769" s="8" t="s">
        <v>12</v>
      </c>
      <c r="B4769" s="33">
        <v>2021</v>
      </c>
      <c r="C4769" s="8" t="s">
        <v>19</v>
      </c>
      <c r="D4769" s="33">
        <v>1580</v>
      </c>
      <c r="E4769" s="34">
        <v>1370.7</v>
      </c>
      <c r="F4769" s="34">
        <v>42.5</v>
      </c>
      <c r="G4769" s="34">
        <v>797.76</v>
      </c>
      <c r="H4769" s="34">
        <v>69.63</v>
      </c>
    </row>
    <row r="4770" spans="1:8" x14ac:dyDescent="0.35">
      <c r="A4770" s="8" t="s">
        <v>23</v>
      </c>
      <c r="B4770" s="33">
        <v>2024</v>
      </c>
      <c r="C4770" s="8" t="s">
        <v>15</v>
      </c>
      <c r="D4770" s="33">
        <v>8603.66</v>
      </c>
      <c r="E4770" s="34">
        <v>9492.0499999999993</v>
      </c>
      <c r="F4770" s="34">
        <v>180.94</v>
      </c>
      <c r="G4770" s="34">
        <v>844.33</v>
      </c>
      <c r="H4770" s="34">
        <v>50.24</v>
      </c>
    </row>
    <row r="4771" spans="1:8" x14ac:dyDescent="0.35">
      <c r="A4771" s="8" t="s">
        <v>14</v>
      </c>
      <c r="B4771" s="33">
        <v>2020</v>
      </c>
      <c r="C4771" s="8" t="s">
        <v>15</v>
      </c>
      <c r="D4771" s="33">
        <v>6545</v>
      </c>
      <c r="E4771" s="34">
        <v>5540.07</v>
      </c>
      <c r="F4771" s="34">
        <v>68.25</v>
      </c>
      <c r="G4771" s="34">
        <v>815.51</v>
      </c>
      <c r="H4771" s="34">
        <v>46.94</v>
      </c>
    </row>
    <row r="4772" spans="1:8" x14ac:dyDescent="0.35">
      <c r="A4772" s="8" t="s">
        <v>30</v>
      </c>
      <c r="B4772" s="33">
        <v>2019</v>
      </c>
      <c r="C4772" s="8" t="s">
        <v>11</v>
      </c>
      <c r="D4772" s="33">
        <v>3919.77</v>
      </c>
      <c r="E4772" s="34">
        <v>4562.9799999999996</v>
      </c>
      <c r="F4772" s="34">
        <v>34.299999999999997</v>
      </c>
      <c r="G4772" s="34">
        <v>178.46</v>
      </c>
      <c r="H4772" s="34">
        <v>57.36</v>
      </c>
    </row>
    <row r="4773" spans="1:8" x14ac:dyDescent="0.35">
      <c r="A4773" s="8" t="s">
        <v>34</v>
      </c>
      <c r="B4773" s="33">
        <v>2021</v>
      </c>
      <c r="C4773" s="8" t="s">
        <v>15</v>
      </c>
      <c r="D4773" s="33">
        <v>1042.95</v>
      </c>
      <c r="E4773" s="34">
        <v>1207.9000000000001</v>
      </c>
      <c r="F4773" s="34">
        <v>57.72</v>
      </c>
      <c r="G4773" s="34">
        <v>314.14</v>
      </c>
      <c r="H4773" s="34">
        <v>43.24</v>
      </c>
    </row>
    <row r="4774" spans="1:8" x14ac:dyDescent="0.35">
      <c r="A4774" s="8" t="s">
        <v>26</v>
      </c>
      <c r="B4774" s="33">
        <v>2023</v>
      </c>
      <c r="C4774" s="8" t="s">
        <v>13</v>
      </c>
      <c r="D4774" s="33">
        <v>33238.1</v>
      </c>
      <c r="E4774" s="34">
        <v>39785.69</v>
      </c>
      <c r="F4774" s="34">
        <v>95.99</v>
      </c>
      <c r="G4774" s="34">
        <v>628.71</v>
      </c>
      <c r="H4774" s="34">
        <v>66.81</v>
      </c>
    </row>
    <row r="4775" spans="1:8" x14ac:dyDescent="0.35">
      <c r="A4775" s="8" t="s">
        <v>16</v>
      </c>
      <c r="B4775" s="33">
        <v>2024</v>
      </c>
      <c r="C4775" s="8" t="s">
        <v>19</v>
      </c>
      <c r="D4775" s="33">
        <v>1018.55</v>
      </c>
      <c r="E4775" s="34">
        <v>1113.3900000000001</v>
      </c>
      <c r="F4775" s="34">
        <v>80.91</v>
      </c>
      <c r="G4775" s="34">
        <v>629.54</v>
      </c>
      <c r="H4775" s="34">
        <v>46.08</v>
      </c>
    </row>
    <row r="4776" spans="1:8" x14ac:dyDescent="0.35">
      <c r="A4776" s="8" t="s">
        <v>21</v>
      </c>
      <c r="B4776" s="33">
        <v>2022</v>
      </c>
      <c r="C4776" s="8" t="s">
        <v>11</v>
      </c>
      <c r="D4776" s="33">
        <v>6861.18</v>
      </c>
      <c r="E4776" s="34">
        <v>6515.67</v>
      </c>
      <c r="F4776" s="34">
        <v>177.28</v>
      </c>
      <c r="G4776" s="34">
        <v>992.66</v>
      </c>
      <c r="H4776" s="34">
        <v>56.4</v>
      </c>
    </row>
    <row r="4777" spans="1:8" x14ac:dyDescent="0.35">
      <c r="A4777" s="8" t="s">
        <v>35</v>
      </c>
      <c r="B4777" s="33">
        <v>2018</v>
      </c>
      <c r="C4777" s="8" t="s">
        <v>11</v>
      </c>
      <c r="D4777" s="33">
        <v>14551.06</v>
      </c>
      <c r="E4777" s="34">
        <v>12081.08</v>
      </c>
      <c r="F4777" s="34">
        <v>107.7</v>
      </c>
      <c r="G4777" s="34">
        <v>738.52</v>
      </c>
      <c r="H4777" s="34">
        <v>67.48</v>
      </c>
    </row>
    <row r="4778" spans="1:8" x14ac:dyDescent="0.35">
      <c r="A4778" s="8" t="s">
        <v>24</v>
      </c>
      <c r="B4778" s="33">
        <v>2023</v>
      </c>
      <c r="C4778" s="8" t="s">
        <v>11</v>
      </c>
      <c r="D4778" s="33">
        <v>41492.82</v>
      </c>
      <c r="E4778" s="34">
        <v>42210.23</v>
      </c>
      <c r="F4778" s="34">
        <v>116.67</v>
      </c>
      <c r="G4778" s="34">
        <v>1212.8900000000001</v>
      </c>
      <c r="H4778" s="34">
        <v>43.25</v>
      </c>
    </row>
    <row r="4779" spans="1:8" x14ac:dyDescent="0.35">
      <c r="A4779" s="8" t="s">
        <v>14</v>
      </c>
      <c r="B4779" s="33">
        <v>2018</v>
      </c>
      <c r="C4779" s="8" t="s">
        <v>25</v>
      </c>
      <c r="D4779" s="33">
        <v>5040.46</v>
      </c>
      <c r="E4779" s="34">
        <v>4639.8999999999996</v>
      </c>
      <c r="F4779" s="34">
        <v>72.430000000000007</v>
      </c>
      <c r="G4779" s="34">
        <v>392.73</v>
      </c>
      <c r="H4779" s="34">
        <v>64.34</v>
      </c>
    </row>
    <row r="4780" spans="1:8" x14ac:dyDescent="0.35">
      <c r="A4780" s="8" t="s">
        <v>34</v>
      </c>
      <c r="B4780" s="33">
        <v>2023</v>
      </c>
      <c r="C4780" s="8" t="s">
        <v>13</v>
      </c>
      <c r="D4780" s="33">
        <v>47943.19</v>
      </c>
      <c r="E4780" s="34">
        <v>55889.29</v>
      </c>
      <c r="F4780" s="34">
        <v>115.49</v>
      </c>
      <c r="G4780" s="34">
        <v>880.02</v>
      </c>
      <c r="H4780" s="34">
        <v>54.88</v>
      </c>
    </row>
    <row r="4781" spans="1:8" x14ac:dyDescent="0.35">
      <c r="A4781" s="8" t="s">
        <v>23</v>
      </c>
      <c r="B4781" s="33">
        <v>2019</v>
      </c>
      <c r="C4781" s="8" t="s">
        <v>25</v>
      </c>
      <c r="D4781" s="33">
        <v>4161.03</v>
      </c>
      <c r="E4781" s="34">
        <v>4646.92</v>
      </c>
      <c r="F4781" s="34">
        <v>80.31</v>
      </c>
      <c r="G4781" s="34">
        <v>910.86</v>
      </c>
      <c r="H4781" s="34">
        <v>56.44</v>
      </c>
    </row>
    <row r="4782" spans="1:8" x14ac:dyDescent="0.35">
      <c r="A4782" s="8" t="s">
        <v>23</v>
      </c>
      <c r="B4782" s="33">
        <v>2020</v>
      </c>
      <c r="C4782" s="8" t="s">
        <v>9</v>
      </c>
      <c r="D4782" s="33">
        <v>21072.9</v>
      </c>
      <c r="E4782" s="34">
        <v>18403.169999999998</v>
      </c>
      <c r="F4782" s="34">
        <v>82.01</v>
      </c>
      <c r="G4782" s="34">
        <v>1333.12</v>
      </c>
      <c r="H4782" s="34">
        <v>32.78</v>
      </c>
    </row>
    <row r="4783" spans="1:8" x14ac:dyDescent="0.35">
      <c r="A4783" s="8" t="s">
        <v>32</v>
      </c>
      <c r="B4783" s="33">
        <v>2020</v>
      </c>
      <c r="C4783" s="8" t="s">
        <v>15</v>
      </c>
      <c r="D4783" s="33">
        <v>32673.37</v>
      </c>
      <c r="E4783" s="34">
        <v>35211.93</v>
      </c>
      <c r="F4783" s="34">
        <v>85.08</v>
      </c>
      <c r="G4783" s="34">
        <v>855.55</v>
      </c>
      <c r="H4783" s="34">
        <v>40.270000000000003</v>
      </c>
    </row>
    <row r="4784" spans="1:8" x14ac:dyDescent="0.35">
      <c r="A4784" s="8" t="s">
        <v>8</v>
      </c>
      <c r="B4784" s="33">
        <v>2019</v>
      </c>
      <c r="C4784" s="8" t="s">
        <v>20</v>
      </c>
      <c r="D4784" s="33">
        <v>8462.09</v>
      </c>
      <c r="E4784" s="34">
        <v>8775.27</v>
      </c>
      <c r="F4784" s="34">
        <v>46.95</v>
      </c>
      <c r="G4784" s="34">
        <v>739.11</v>
      </c>
      <c r="H4784" s="34">
        <v>36.58</v>
      </c>
    </row>
    <row r="4785" spans="1:8" x14ac:dyDescent="0.35">
      <c r="A4785" s="8" t="s">
        <v>14</v>
      </c>
      <c r="B4785" s="33">
        <v>2024</v>
      </c>
      <c r="C4785" s="8" t="s">
        <v>15</v>
      </c>
      <c r="D4785" s="33">
        <v>22568.53</v>
      </c>
      <c r="E4785" s="34">
        <v>19426.189999999999</v>
      </c>
      <c r="F4785" s="34">
        <v>34.78</v>
      </c>
      <c r="G4785" s="34">
        <v>337.57</v>
      </c>
      <c r="H4785" s="34">
        <v>46.97</v>
      </c>
    </row>
    <row r="4786" spans="1:8" x14ac:dyDescent="0.35">
      <c r="A4786" s="8" t="s">
        <v>16</v>
      </c>
      <c r="B4786" s="33">
        <v>2021</v>
      </c>
      <c r="C4786" s="8" t="s">
        <v>9</v>
      </c>
      <c r="D4786" s="33">
        <v>27620.400000000001</v>
      </c>
      <c r="E4786" s="34">
        <v>28761.71</v>
      </c>
      <c r="F4786" s="34">
        <v>46</v>
      </c>
      <c r="G4786" s="34">
        <v>356.51</v>
      </c>
      <c r="H4786" s="34">
        <v>39.520000000000003</v>
      </c>
    </row>
    <row r="4787" spans="1:8" x14ac:dyDescent="0.35">
      <c r="A4787" s="8" t="s">
        <v>33</v>
      </c>
      <c r="B4787" s="33">
        <v>2018</v>
      </c>
      <c r="C4787" s="8" t="s">
        <v>11</v>
      </c>
      <c r="D4787" s="33">
        <v>15199.18</v>
      </c>
      <c r="E4787" s="34">
        <v>15062.69</v>
      </c>
      <c r="F4787" s="34">
        <v>159.26</v>
      </c>
      <c r="G4787" s="34">
        <v>958.19</v>
      </c>
      <c r="H4787" s="34">
        <v>65.45</v>
      </c>
    </row>
    <row r="4788" spans="1:8" x14ac:dyDescent="0.35">
      <c r="A4788" s="8" t="s">
        <v>8</v>
      </c>
      <c r="B4788" s="33">
        <v>2021</v>
      </c>
      <c r="C4788" s="8" t="s">
        <v>15</v>
      </c>
      <c r="D4788" s="33">
        <v>18881.509999999998</v>
      </c>
      <c r="E4788" s="34">
        <v>15365.31</v>
      </c>
      <c r="F4788" s="34">
        <v>67.510000000000005</v>
      </c>
      <c r="G4788" s="34">
        <v>26.35</v>
      </c>
      <c r="H4788" s="34">
        <v>31.28</v>
      </c>
    </row>
    <row r="4789" spans="1:8" x14ac:dyDescent="0.35">
      <c r="A4789" s="8" t="s">
        <v>23</v>
      </c>
      <c r="B4789" s="33">
        <v>2022</v>
      </c>
      <c r="C4789" s="8" t="s">
        <v>9</v>
      </c>
      <c r="D4789" s="33">
        <v>43837.31</v>
      </c>
      <c r="E4789" s="34">
        <v>52355.28</v>
      </c>
      <c r="F4789" s="34">
        <v>39.83</v>
      </c>
      <c r="G4789" s="34">
        <v>726.66</v>
      </c>
      <c r="H4789" s="34">
        <v>35.28</v>
      </c>
    </row>
    <row r="4790" spans="1:8" x14ac:dyDescent="0.35">
      <c r="A4790" s="8" t="s">
        <v>31</v>
      </c>
      <c r="B4790" s="33">
        <v>2023</v>
      </c>
      <c r="C4790" s="8" t="s">
        <v>20</v>
      </c>
      <c r="D4790" s="33">
        <v>3551.88</v>
      </c>
      <c r="E4790" s="34">
        <v>3421.91</v>
      </c>
      <c r="F4790" s="34">
        <v>188.57</v>
      </c>
      <c r="G4790" s="34">
        <v>163.24</v>
      </c>
      <c r="H4790" s="34">
        <v>48.64</v>
      </c>
    </row>
    <row r="4791" spans="1:8" x14ac:dyDescent="0.35">
      <c r="A4791" s="8" t="s">
        <v>30</v>
      </c>
      <c r="B4791" s="33">
        <v>2023</v>
      </c>
      <c r="C4791" s="8" t="s">
        <v>9</v>
      </c>
      <c r="D4791" s="33">
        <v>24249.02</v>
      </c>
      <c r="E4791" s="34">
        <v>25360.3</v>
      </c>
      <c r="F4791" s="34">
        <v>68.540000000000006</v>
      </c>
      <c r="G4791" s="34">
        <v>327.16000000000003</v>
      </c>
      <c r="H4791" s="34">
        <v>51.89</v>
      </c>
    </row>
    <row r="4792" spans="1:8" x14ac:dyDescent="0.35">
      <c r="A4792" s="8" t="s">
        <v>8</v>
      </c>
      <c r="B4792" s="33">
        <v>2024</v>
      </c>
      <c r="C4792" s="8" t="s">
        <v>25</v>
      </c>
      <c r="D4792" s="33">
        <v>13016.6</v>
      </c>
      <c r="E4792" s="34">
        <v>11189.42</v>
      </c>
      <c r="F4792" s="34">
        <v>89.81</v>
      </c>
      <c r="G4792" s="34">
        <v>380.82</v>
      </c>
      <c r="H4792" s="34">
        <v>36.44</v>
      </c>
    </row>
    <row r="4793" spans="1:8" x14ac:dyDescent="0.35">
      <c r="A4793" s="8" t="s">
        <v>30</v>
      </c>
      <c r="B4793" s="33">
        <v>2022</v>
      </c>
      <c r="C4793" s="8" t="s">
        <v>13</v>
      </c>
      <c r="D4793" s="33">
        <v>40603.040000000001</v>
      </c>
      <c r="E4793" s="34">
        <v>45593.42</v>
      </c>
      <c r="F4793" s="34">
        <v>41.33</v>
      </c>
      <c r="G4793" s="34">
        <v>49.59</v>
      </c>
      <c r="H4793" s="34">
        <v>58.38</v>
      </c>
    </row>
    <row r="4794" spans="1:8" x14ac:dyDescent="0.35">
      <c r="A4794" s="8" t="s">
        <v>32</v>
      </c>
      <c r="B4794" s="33">
        <v>2024</v>
      </c>
      <c r="C4794" s="8" t="s">
        <v>15</v>
      </c>
      <c r="D4794" s="33">
        <v>36988.46</v>
      </c>
      <c r="E4794" s="34">
        <v>36817.82</v>
      </c>
      <c r="F4794" s="34">
        <v>64.52</v>
      </c>
      <c r="G4794" s="34">
        <v>975.59</v>
      </c>
      <c r="H4794" s="34">
        <v>43</v>
      </c>
    </row>
    <row r="4795" spans="1:8" x14ac:dyDescent="0.35">
      <c r="A4795" s="8" t="s">
        <v>35</v>
      </c>
      <c r="B4795" s="33">
        <v>2020</v>
      </c>
      <c r="C4795" s="8" t="s">
        <v>13</v>
      </c>
      <c r="D4795" s="33">
        <v>9874.6299999999992</v>
      </c>
      <c r="E4795" s="34">
        <v>9214.16</v>
      </c>
      <c r="F4795" s="34">
        <v>195.43</v>
      </c>
      <c r="G4795" s="34">
        <v>240.73</v>
      </c>
      <c r="H4795" s="34">
        <v>38.86</v>
      </c>
    </row>
    <row r="4796" spans="1:8" x14ac:dyDescent="0.35">
      <c r="A4796" s="8" t="s">
        <v>21</v>
      </c>
      <c r="B4796" s="33">
        <v>2021</v>
      </c>
      <c r="C4796" s="8" t="s">
        <v>22</v>
      </c>
      <c r="D4796" s="33">
        <v>45343.46</v>
      </c>
      <c r="E4796" s="34">
        <v>37547.980000000003</v>
      </c>
      <c r="F4796" s="34">
        <v>177.12</v>
      </c>
      <c r="G4796" s="34">
        <v>282.68</v>
      </c>
      <c r="H4796" s="34">
        <v>58.79</v>
      </c>
    </row>
    <row r="4797" spans="1:8" x14ac:dyDescent="0.35">
      <c r="A4797" s="8" t="s">
        <v>32</v>
      </c>
      <c r="B4797" s="33">
        <v>2021</v>
      </c>
      <c r="C4797" s="8" t="s">
        <v>11</v>
      </c>
      <c r="D4797" s="33">
        <v>16718.189999999999</v>
      </c>
      <c r="E4797" s="34">
        <v>15509.58</v>
      </c>
      <c r="F4797" s="34">
        <v>111.25</v>
      </c>
      <c r="G4797" s="34">
        <v>568.23</v>
      </c>
      <c r="H4797" s="34">
        <v>68.650000000000006</v>
      </c>
    </row>
    <row r="4798" spans="1:8" x14ac:dyDescent="0.35">
      <c r="A4798" s="8" t="s">
        <v>29</v>
      </c>
      <c r="B4798" s="33">
        <v>2018</v>
      </c>
      <c r="C4798" s="8" t="s">
        <v>13</v>
      </c>
      <c r="D4798" s="33">
        <v>36202.22</v>
      </c>
      <c r="E4798" s="34">
        <v>39794.18</v>
      </c>
      <c r="F4798" s="34">
        <v>26.47</v>
      </c>
      <c r="G4798" s="34">
        <v>79.08</v>
      </c>
      <c r="H4798" s="34">
        <v>37.369999999999997</v>
      </c>
    </row>
    <row r="4799" spans="1:8" x14ac:dyDescent="0.35">
      <c r="A4799" s="8" t="s">
        <v>29</v>
      </c>
      <c r="B4799" s="33">
        <v>2018</v>
      </c>
      <c r="C4799" s="8" t="s">
        <v>25</v>
      </c>
      <c r="D4799" s="33">
        <v>11210.4</v>
      </c>
      <c r="E4799" s="34">
        <v>11031.59</v>
      </c>
      <c r="F4799" s="34">
        <v>74.709999999999994</v>
      </c>
      <c r="G4799" s="34">
        <v>895.43</v>
      </c>
      <c r="H4799" s="34">
        <v>57.78</v>
      </c>
    </row>
    <row r="4800" spans="1:8" x14ac:dyDescent="0.35">
      <c r="A4800" s="8" t="s">
        <v>30</v>
      </c>
      <c r="B4800" s="33">
        <v>2022</v>
      </c>
      <c r="C4800" s="8" t="s">
        <v>13</v>
      </c>
      <c r="D4800" s="33">
        <v>28090.89</v>
      </c>
      <c r="E4800" s="34">
        <v>27605.03</v>
      </c>
      <c r="F4800" s="34">
        <v>59.51</v>
      </c>
      <c r="G4800" s="34">
        <v>897.04</v>
      </c>
      <c r="H4800" s="34">
        <v>51.59</v>
      </c>
    </row>
    <row r="4801" spans="1:8" x14ac:dyDescent="0.35">
      <c r="A4801" s="8" t="s">
        <v>30</v>
      </c>
      <c r="B4801" s="33">
        <v>2019</v>
      </c>
      <c r="C4801" s="8" t="s">
        <v>9</v>
      </c>
      <c r="D4801" s="33">
        <v>44697.57</v>
      </c>
      <c r="E4801" s="34">
        <v>45167.12</v>
      </c>
      <c r="F4801" s="34">
        <v>166.78</v>
      </c>
      <c r="G4801" s="34">
        <v>862.08</v>
      </c>
      <c r="H4801" s="34">
        <v>67.489999999999995</v>
      </c>
    </row>
    <row r="4802" spans="1:8" x14ac:dyDescent="0.35">
      <c r="A4802" s="8" t="s">
        <v>31</v>
      </c>
      <c r="B4802" s="33">
        <v>2022</v>
      </c>
      <c r="C4802" s="8" t="s">
        <v>22</v>
      </c>
      <c r="D4802" s="33">
        <v>30397.21</v>
      </c>
      <c r="E4802" s="34">
        <v>32529.22</v>
      </c>
      <c r="F4802" s="34">
        <v>164.45</v>
      </c>
      <c r="G4802" s="34">
        <v>384.01</v>
      </c>
      <c r="H4802" s="34">
        <v>63.29</v>
      </c>
    </row>
    <row r="4803" spans="1:8" x14ac:dyDescent="0.35">
      <c r="A4803" s="8" t="s">
        <v>27</v>
      </c>
      <c r="B4803" s="33">
        <v>2023</v>
      </c>
      <c r="C4803" s="8" t="s">
        <v>19</v>
      </c>
      <c r="D4803" s="33">
        <v>29863.47</v>
      </c>
      <c r="E4803" s="34">
        <v>33995.1</v>
      </c>
      <c r="F4803" s="34">
        <v>180.59</v>
      </c>
      <c r="G4803" s="34">
        <v>448.42</v>
      </c>
      <c r="H4803" s="34">
        <v>48.87</v>
      </c>
    </row>
    <row r="4804" spans="1:8" x14ac:dyDescent="0.35">
      <c r="A4804" s="8" t="s">
        <v>24</v>
      </c>
      <c r="B4804" s="33">
        <v>2018</v>
      </c>
      <c r="C4804" s="8" t="s">
        <v>15</v>
      </c>
      <c r="D4804" s="33">
        <v>39721.620000000003</v>
      </c>
      <c r="E4804" s="34">
        <v>40257.480000000003</v>
      </c>
      <c r="F4804" s="34">
        <v>166.04</v>
      </c>
      <c r="G4804" s="34">
        <v>760.78</v>
      </c>
      <c r="H4804" s="34">
        <v>33.049999999999997</v>
      </c>
    </row>
    <row r="4805" spans="1:8" x14ac:dyDescent="0.35">
      <c r="A4805" s="8" t="s">
        <v>23</v>
      </c>
      <c r="B4805" s="33">
        <v>2021</v>
      </c>
      <c r="C4805" s="8" t="s">
        <v>19</v>
      </c>
      <c r="D4805" s="33">
        <v>9405.1299999999992</v>
      </c>
      <c r="E4805" s="34">
        <v>10469.56</v>
      </c>
      <c r="F4805" s="34">
        <v>112.99</v>
      </c>
      <c r="G4805" s="34">
        <v>610.12</v>
      </c>
      <c r="H4805" s="34">
        <v>32.979999999999997</v>
      </c>
    </row>
    <row r="4806" spans="1:8" x14ac:dyDescent="0.35">
      <c r="A4806" s="8" t="s">
        <v>34</v>
      </c>
      <c r="B4806" s="33">
        <v>2020</v>
      </c>
      <c r="C4806" s="8" t="s">
        <v>25</v>
      </c>
      <c r="D4806" s="33">
        <v>26713.77</v>
      </c>
      <c r="E4806" s="34">
        <v>27185.5</v>
      </c>
      <c r="F4806" s="34">
        <v>161.9</v>
      </c>
      <c r="G4806" s="34">
        <v>1237.1600000000001</v>
      </c>
      <c r="H4806" s="34">
        <v>39.81</v>
      </c>
    </row>
    <row r="4807" spans="1:8" x14ac:dyDescent="0.35">
      <c r="A4807" s="8" t="s">
        <v>18</v>
      </c>
      <c r="B4807" s="33">
        <v>2020</v>
      </c>
      <c r="C4807" s="8" t="s">
        <v>15</v>
      </c>
      <c r="D4807" s="33">
        <v>36704.46</v>
      </c>
      <c r="E4807" s="34">
        <v>32559.23</v>
      </c>
      <c r="F4807" s="34">
        <v>69.5</v>
      </c>
      <c r="G4807" s="34">
        <v>862.88</v>
      </c>
      <c r="H4807" s="34">
        <v>30.17</v>
      </c>
    </row>
    <row r="4808" spans="1:8" x14ac:dyDescent="0.35">
      <c r="A4808" s="8" t="s">
        <v>28</v>
      </c>
      <c r="B4808" s="33">
        <v>2021</v>
      </c>
      <c r="C4808" s="8" t="s">
        <v>19</v>
      </c>
      <c r="D4808" s="33">
        <v>11952.27</v>
      </c>
      <c r="E4808" s="34">
        <v>11098.78</v>
      </c>
      <c r="F4808" s="34">
        <v>31.53</v>
      </c>
      <c r="G4808" s="34">
        <v>1030.51</v>
      </c>
      <c r="H4808" s="34">
        <v>31.39</v>
      </c>
    </row>
    <row r="4809" spans="1:8" x14ac:dyDescent="0.35">
      <c r="A4809" s="8" t="s">
        <v>26</v>
      </c>
      <c r="B4809" s="33">
        <v>2018</v>
      </c>
      <c r="C4809" s="8" t="s">
        <v>11</v>
      </c>
      <c r="D4809" s="33">
        <v>39421.129999999997</v>
      </c>
      <c r="E4809" s="34">
        <v>37027.49</v>
      </c>
      <c r="F4809" s="34">
        <v>21.86</v>
      </c>
      <c r="G4809" s="34">
        <v>901.98</v>
      </c>
      <c r="H4809" s="34">
        <v>46.37</v>
      </c>
    </row>
    <row r="4810" spans="1:8" x14ac:dyDescent="0.35">
      <c r="A4810" s="8" t="s">
        <v>35</v>
      </c>
      <c r="B4810" s="33">
        <v>2022</v>
      </c>
      <c r="C4810" s="8" t="s">
        <v>19</v>
      </c>
      <c r="D4810" s="33">
        <v>667.04</v>
      </c>
      <c r="E4810" s="34">
        <v>723.18</v>
      </c>
      <c r="F4810" s="34">
        <v>116.05</v>
      </c>
      <c r="G4810" s="34">
        <v>855.07</v>
      </c>
      <c r="H4810" s="34">
        <v>38.86</v>
      </c>
    </row>
    <row r="4811" spans="1:8" x14ac:dyDescent="0.35">
      <c r="A4811" s="8" t="s">
        <v>30</v>
      </c>
      <c r="B4811" s="33">
        <v>2024</v>
      </c>
      <c r="C4811" s="8" t="s">
        <v>11</v>
      </c>
      <c r="D4811" s="33">
        <v>10757.54</v>
      </c>
      <c r="E4811" s="34">
        <v>12190.96</v>
      </c>
      <c r="F4811" s="34">
        <v>62.42</v>
      </c>
      <c r="G4811" s="34">
        <v>1002.29</v>
      </c>
      <c r="H4811" s="34">
        <v>49.69</v>
      </c>
    </row>
    <row r="4812" spans="1:8" x14ac:dyDescent="0.35">
      <c r="A4812" s="8" t="s">
        <v>21</v>
      </c>
      <c r="B4812" s="33">
        <v>2022</v>
      </c>
      <c r="C4812" s="8" t="s">
        <v>19</v>
      </c>
      <c r="D4812" s="33">
        <v>18732.3</v>
      </c>
      <c r="E4812" s="34">
        <v>16899.36</v>
      </c>
      <c r="F4812" s="34">
        <v>134.05000000000001</v>
      </c>
      <c r="G4812" s="34">
        <v>705.09</v>
      </c>
      <c r="H4812" s="34">
        <v>56.43</v>
      </c>
    </row>
    <row r="4813" spans="1:8" x14ac:dyDescent="0.35">
      <c r="A4813" s="8" t="s">
        <v>14</v>
      </c>
      <c r="B4813" s="33">
        <v>2023</v>
      </c>
      <c r="C4813" s="8" t="s">
        <v>22</v>
      </c>
      <c r="D4813" s="33">
        <v>1914.02</v>
      </c>
      <c r="E4813" s="34">
        <v>2194.11</v>
      </c>
      <c r="F4813" s="34">
        <v>73.569999999999993</v>
      </c>
      <c r="G4813" s="34">
        <v>644.03</v>
      </c>
      <c r="H4813" s="34">
        <v>34.79</v>
      </c>
    </row>
    <row r="4814" spans="1:8" x14ac:dyDescent="0.35">
      <c r="A4814" s="8" t="s">
        <v>35</v>
      </c>
      <c r="B4814" s="33">
        <v>2019</v>
      </c>
      <c r="C4814" s="8" t="s">
        <v>22</v>
      </c>
      <c r="D4814" s="33">
        <v>21483.66</v>
      </c>
      <c r="E4814" s="34">
        <v>17967.18</v>
      </c>
      <c r="F4814" s="34">
        <v>177.66</v>
      </c>
      <c r="G4814" s="34">
        <v>1027.97</v>
      </c>
      <c r="H4814" s="34">
        <v>47.89</v>
      </c>
    </row>
    <row r="4815" spans="1:8" x14ac:dyDescent="0.35">
      <c r="A4815" s="8" t="s">
        <v>18</v>
      </c>
      <c r="B4815" s="33">
        <v>2023</v>
      </c>
      <c r="C4815" s="8" t="s">
        <v>13</v>
      </c>
      <c r="D4815" s="33">
        <v>49946.21</v>
      </c>
      <c r="E4815" s="34">
        <v>44175.06</v>
      </c>
      <c r="F4815" s="34">
        <v>136.91</v>
      </c>
      <c r="G4815" s="34">
        <v>114.6</v>
      </c>
      <c r="H4815" s="34">
        <v>60.76</v>
      </c>
    </row>
    <row r="4816" spans="1:8" x14ac:dyDescent="0.35">
      <c r="A4816" s="8" t="s">
        <v>14</v>
      </c>
      <c r="B4816" s="33">
        <v>2021</v>
      </c>
      <c r="C4816" s="8" t="s">
        <v>20</v>
      </c>
      <c r="D4816" s="33">
        <v>6212.51</v>
      </c>
      <c r="E4816" s="34">
        <v>7239.19</v>
      </c>
      <c r="F4816" s="34">
        <v>131.29</v>
      </c>
      <c r="G4816" s="34">
        <v>77.8</v>
      </c>
      <c r="H4816" s="34">
        <v>32.93</v>
      </c>
    </row>
    <row r="4817" spans="1:8" x14ac:dyDescent="0.35">
      <c r="A4817" s="8" t="s">
        <v>17</v>
      </c>
      <c r="B4817" s="33">
        <v>2018</v>
      </c>
      <c r="C4817" s="8" t="s">
        <v>20</v>
      </c>
      <c r="D4817" s="33">
        <v>49510.25</v>
      </c>
      <c r="E4817" s="34">
        <v>57519.3</v>
      </c>
      <c r="F4817" s="34">
        <v>181.94</v>
      </c>
      <c r="G4817" s="34">
        <v>864.67</v>
      </c>
      <c r="H4817" s="34">
        <v>36.32</v>
      </c>
    </row>
    <row r="4818" spans="1:8" x14ac:dyDescent="0.35">
      <c r="A4818" s="8" t="s">
        <v>17</v>
      </c>
      <c r="B4818" s="33">
        <v>2021</v>
      </c>
      <c r="C4818" s="8" t="s">
        <v>19</v>
      </c>
      <c r="D4818" s="33">
        <v>47129.75</v>
      </c>
      <c r="E4818" s="34">
        <v>50177.46</v>
      </c>
      <c r="F4818" s="34">
        <v>124.12</v>
      </c>
      <c r="G4818" s="34">
        <v>1279.24</v>
      </c>
      <c r="H4818" s="34">
        <v>55.49</v>
      </c>
    </row>
    <row r="4819" spans="1:8" x14ac:dyDescent="0.35">
      <c r="A4819" s="8" t="s">
        <v>33</v>
      </c>
      <c r="B4819" s="33">
        <v>2024</v>
      </c>
      <c r="C4819" s="8" t="s">
        <v>9</v>
      </c>
      <c r="D4819" s="33">
        <v>19512.89</v>
      </c>
      <c r="E4819" s="34">
        <v>22673</v>
      </c>
      <c r="F4819" s="34">
        <v>125.7</v>
      </c>
      <c r="G4819" s="34">
        <v>203.15</v>
      </c>
      <c r="H4819" s="34">
        <v>30.5</v>
      </c>
    </row>
    <row r="4820" spans="1:8" x14ac:dyDescent="0.35">
      <c r="A4820" s="8" t="s">
        <v>26</v>
      </c>
      <c r="B4820" s="33">
        <v>2019</v>
      </c>
      <c r="C4820" s="8" t="s">
        <v>13</v>
      </c>
      <c r="D4820" s="33">
        <v>16497.28</v>
      </c>
      <c r="E4820" s="34">
        <v>14226.2</v>
      </c>
      <c r="F4820" s="34">
        <v>154.87</v>
      </c>
      <c r="G4820" s="34">
        <v>663.3</v>
      </c>
      <c r="H4820" s="34">
        <v>40.36</v>
      </c>
    </row>
    <row r="4821" spans="1:8" x14ac:dyDescent="0.35">
      <c r="A4821" s="8" t="s">
        <v>14</v>
      </c>
      <c r="B4821" s="33">
        <v>2024</v>
      </c>
      <c r="C4821" s="8" t="s">
        <v>25</v>
      </c>
      <c r="D4821" s="33">
        <v>30320.54</v>
      </c>
      <c r="E4821" s="34">
        <v>34017.9</v>
      </c>
      <c r="F4821" s="34">
        <v>99.02</v>
      </c>
      <c r="G4821" s="34">
        <v>638.57000000000005</v>
      </c>
      <c r="H4821" s="34">
        <v>37.630000000000003</v>
      </c>
    </row>
    <row r="4822" spans="1:8" x14ac:dyDescent="0.35">
      <c r="A4822" s="8" t="s">
        <v>32</v>
      </c>
      <c r="B4822" s="33">
        <v>2021</v>
      </c>
      <c r="C4822" s="8" t="s">
        <v>15</v>
      </c>
      <c r="D4822" s="33">
        <v>47255.72</v>
      </c>
      <c r="E4822" s="34">
        <v>54127.33</v>
      </c>
      <c r="F4822" s="34">
        <v>121.91</v>
      </c>
      <c r="G4822" s="34">
        <v>402.4</v>
      </c>
      <c r="H4822" s="34">
        <v>49.01</v>
      </c>
    </row>
    <row r="4823" spans="1:8" x14ac:dyDescent="0.35">
      <c r="A4823" s="8" t="s">
        <v>21</v>
      </c>
      <c r="B4823" s="33">
        <v>2024</v>
      </c>
      <c r="C4823" s="8" t="s">
        <v>20</v>
      </c>
      <c r="D4823" s="33">
        <v>14103.65</v>
      </c>
      <c r="E4823" s="34">
        <v>12207.56</v>
      </c>
      <c r="F4823" s="34">
        <v>147.59</v>
      </c>
      <c r="G4823" s="34">
        <v>552.99</v>
      </c>
      <c r="H4823" s="34">
        <v>62.34</v>
      </c>
    </row>
    <row r="4824" spans="1:8" x14ac:dyDescent="0.35">
      <c r="A4824" s="8" t="s">
        <v>17</v>
      </c>
      <c r="B4824" s="33">
        <v>2021</v>
      </c>
      <c r="C4824" s="8" t="s">
        <v>19</v>
      </c>
      <c r="D4824" s="33">
        <v>5518.25</v>
      </c>
      <c r="E4824" s="34">
        <v>6170.28</v>
      </c>
      <c r="F4824" s="34">
        <v>120.02</v>
      </c>
      <c r="G4824" s="34">
        <v>673.23</v>
      </c>
      <c r="H4824" s="34">
        <v>45.05</v>
      </c>
    </row>
    <row r="4825" spans="1:8" x14ac:dyDescent="0.35">
      <c r="A4825" s="8" t="s">
        <v>21</v>
      </c>
      <c r="B4825" s="33">
        <v>2021</v>
      </c>
      <c r="C4825" s="8" t="s">
        <v>25</v>
      </c>
      <c r="D4825" s="33">
        <v>37173.949999999997</v>
      </c>
      <c r="E4825" s="34">
        <v>38377.01</v>
      </c>
      <c r="F4825" s="34">
        <v>34.72</v>
      </c>
      <c r="G4825" s="34">
        <v>1235.3900000000001</v>
      </c>
      <c r="H4825" s="34">
        <v>67.650000000000006</v>
      </c>
    </row>
    <row r="4826" spans="1:8" x14ac:dyDescent="0.35">
      <c r="A4826" s="8" t="s">
        <v>26</v>
      </c>
      <c r="B4826" s="33">
        <v>2023</v>
      </c>
      <c r="C4826" s="8" t="s">
        <v>20</v>
      </c>
      <c r="D4826" s="33">
        <v>16056.57</v>
      </c>
      <c r="E4826" s="34">
        <v>13556.44</v>
      </c>
      <c r="F4826" s="34">
        <v>48.71</v>
      </c>
      <c r="G4826" s="34">
        <v>699.83</v>
      </c>
      <c r="H4826" s="34">
        <v>38.1</v>
      </c>
    </row>
    <row r="4827" spans="1:8" x14ac:dyDescent="0.35">
      <c r="A4827" s="8" t="s">
        <v>21</v>
      </c>
      <c r="B4827" s="33">
        <v>2019</v>
      </c>
      <c r="C4827" s="8" t="s">
        <v>13</v>
      </c>
      <c r="D4827" s="33">
        <v>43182.89</v>
      </c>
      <c r="E4827" s="34">
        <v>42799.38</v>
      </c>
      <c r="F4827" s="34">
        <v>94.96</v>
      </c>
      <c r="G4827" s="34">
        <v>1289.6400000000001</v>
      </c>
      <c r="H4827" s="34">
        <v>66.61</v>
      </c>
    </row>
    <row r="4828" spans="1:8" x14ac:dyDescent="0.35">
      <c r="A4828" s="8" t="s">
        <v>17</v>
      </c>
      <c r="B4828" s="33">
        <v>2018</v>
      </c>
      <c r="C4828" s="8" t="s">
        <v>25</v>
      </c>
      <c r="D4828" s="33">
        <v>6713.85</v>
      </c>
      <c r="E4828" s="34">
        <v>6741.79</v>
      </c>
      <c r="F4828" s="34">
        <v>135.31</v>
      </c>
      <c r="G4828" s="34">
        <v>673.72</v>
      </c>
      <c r="H4828" s="34">
        <v>56.74</v>
      </c>
    </row>
    <row r="4829" spans="1:8" x14ac:dyDescent="0.35">
      <c r="A4829" s="8" t="s">
        <v>30</v>
      </c>
      <c r="B4829" s="33">
        <v>2020</v>
      </c>
      <c r="C4829" s="8" t="s">
        <v>15</v>
      </c>
      <c r="D4829" s="33">
        <v>8065.52</v>
      </c>
      <c r="E4829" s="34">
        <v>7887.22</v>
      </c>
      <c r="F4829" s="34">
        <v>122.62</v>
      </c>
      <c r="G4829" s="34">
        <v>1237.8900000000001</v>
      </c>
      <c r="H4829" s="34">
        <v>66.02</v>
      </c>
    </row>
    <row r="4830" spans="1:8" x14ac:dyDescent="0.35">
      <c r="A4830" s="8" t="s">
        <v>28</v>
      </c>
      <c r="B4830" s="33">
        <v>2022</v>
      </c>
      <c r="C4830" s="8" t="s">
        <v>25</v>
      </c>
      <c r="D4830" s="33">
        <v>25329.17</v>
      </c>
      <c r="E4830" s="34">
        <v>20287.27</v>
      </c>
      <c r="F4830" s="34">
        <v>141.22</v>
      </c>
      <c r="G4830" s="34">
        <v>697.69</v>
      </c>
      <c r="H4830" s="34">
        <v>55.98</v>
      </c>
    </row>
    <row r="4831" spans="1:8" x14ac:dyDescent="0.35">
      <c r="A4831" s="8" t="s">
        <v>14</v>
      </c>
      <c r="B4831" s="33">
        <v>2022</v>
      </c>
      <c r="C4831" s="8" t="s">
        <v>13</v>
      </c>
      <c r="D4831" s="33">
        <v>15099.47</v>
      </c>
      <c r="E4831" s="34">
        <v>15702.68</v>
      </c>
      <c r="F4831" s="34">
        <v>156.85</v>
      </c>
      <c r="G4831" s="34">
        <v>780.13</v>
      </c>
      <c r="H4831" s="34">
        <v>50.43</v>
      </c>
    </row>
    <row r="4832" spans="1:8" x14ac:dyDescent="0.35">
      <c r="A4832" s="8" t="s">
        <v>30</v>
      </c>
      <c r="B4832" s="33">
        <v>2022</v>
      </c>
      <c r="C4832" s="8" t="s">
        <v>22</v>
      </c>
      <c r="D4832" s="33">
        <v>30285.61</v>
      </c>
      <c r="E4832" s="34">
        <v>34430.51</v>
      </c>
      <c r="F4832" s="34">
        <v>189.56</v>
      </c>
      <c r="G4832" s="34">
        <v>826.89</v>
      </c>
      <c r="H4832" s="34">
        <v>47.57</v>
      </c>
    </row>
    <row r="4833" spans="1:8" x14ac:dyDescent="0.35">
      <c r="A4833" s="8" t="s">
        <v>30</v>
      </c>
      <c r="B4833" s="33">
        <v>2021</v>
      </c>
      <c r="C4833" s="8" t="s">
        <v>15</v>
      </c>
      <c r="D4833" s="33">
        <v>13471.66</v>
      </c>
      <c r="E4833" s="34">
        <v>15002.37</v>
      </c>
      <c r="F4833" s="34">
        <v>60.17</v>
      </c>
      <c r="G4833" s="34">
        <v>109.5</v>
      </c>
      <c r="H4833" s="34">
        <v>31.63</v>
      </c>
    </row>
    <row r="4834" spans="1:8" x14ac:dyDescent="0.35">
      <c r="A4834" s="8" t="s">
        <v>10</v>
      </c>
      <c r="B4834" s="33">
        <v>2022</v>
      </c>
      <c r="C4834" s="8" t="s">
        <v>19</v>
      </c>
      <c r="D4834" s="33">
        <v>45275.35</v>
      </c>
      <c r="E4834" s="34">
        <v>37831.82</v>
      </c>
      <c r="F4834" s="34">
        <v>103.89</v>
      </c>
      <c r="G4834" s="34">
        <v>1079.3399999999999</v>
      </c>
      <c r="H4834" s="34">
        <v>56.99</v>
      </c>
    </row>
    <row r="4835" spans="1:8" x14ac:dyDescent="0.35">
      <c r="A4835" s="8" t="s">
        <v>14</v>
      </c>
      <c r="B4835" s="33">
        <v>2022</v>
      </c>
      <c r="C4835" s="8" t="s">
        <v>15</v>
      </c>
      <c r="D4835" s="33">
        <v>16567.099999999999</v>
      </c>
      <c r="E4835" s="34">
        <v>16473.93</v>
      </c>
      <c r="F4835" s="34">
        <v>92.13</v>
      </c>
      <c r="G4835" s="34">
        <v>557.53</v>
      </c>
      <c r="H4835" s="34">
        <v>68.05</v>
      </c>
    </row>
    <row r="4836" spans="1:8" x14ac:dyDescent="0.35">
      <c r="A4836" s="8" t="s">
        <v>35</v>
      </c>
      <c r="B4836" s="33">
        <v>2020</v>
      </c>
      <c r="C4836" s="8" t="s">
        <v>25</v>
      </c>
      <c r="D4836" s="33">
        <v>6622.48</v>
      </c>
      <c r="E4836" s="34">
        <v>6811.8</v>
      </c>
      <c r="F4836" s="34">
        <v>21.41</v>
      </c>
      <c r="G4836" s="34">
        <v>693.34</v>
      </c>
      <c r="H4836" s="34">
        <v>50.07</v>
      </c>
    </row>
    <row r="4837" spans="1:8" x14ac:dyDescent="0.35">
      <c r="A4837" s="8" t="s">
        <v>10</v>
      </c>
      <c r="B4837" s="33">
        <v>2019</v>
      </c>
      <c r="C4837" s="8" t="s">
        <v>20</v>
      </c>
      <c r="D4837" s="33">
        <v>16879.87</v>
      </c>
      <c r="E4837" s="34">
        <v>15654.53</v>
      </c>
      <c r="F4837" s="34">
        <v>110.5</v>
      </c>
      <c r="G4837" s="34">
        <v>96.67</v>
      </c>
      <c r="H4837" s="34">
        <v>39.28</v>
      </c>
    </row>
    <row r="4838" spans="1:8" x14ac:dyDescent="0.35">
      <c r="A4838" s="8" t="s">
        <v>18</v>
      </c>
      <c r="B4838" s="33">
        <v>2019</v>
      </c>
      <c r="C4838" s="8" t="s">
        <v>13</v>
      </c>
      <c r="D4838" s="33">
        <v>25419.74</v>
      </c>
      <c r="E4838" s="34">
        <v>21521.64</v>
      </c>
      <c r="F4838" s="34">
        <v>71.209999999999994</v>
      </c>
      <c r="G4838" s="34">
        <v>1257.1400000000001</v>
      </c>
      <c r="H4838" s="34">
        <v>52.72</v>
      </c>
    </row>
    <row r="4839" spans="1:8" x14ac:dyDescent="0.35">
      <c r="A4839" s="8" t="s">
        <v>12</v>
      </c>
      <c r="B4839" s="33">
        <v>2018</v>
      </c>
      <c r="C4839" s="8" t="s">
        <v>22</v>
      </c>
      <c r="D4839" s="33">
        <v>39497.4</v>
      </c>
      <c r="E4839" s="34">
        <v>32599.41</v>
      </c>
      <c r="F4839" s="34">
        <v>63.46</v>
      </c>
      <c r="G4839" s="34">
        <v>231.18</v>
      </c>
      <c r="H4839" s="34">
        <v>42.32</v>
      </c>
    </row>
    <row r="4840" spans="1:8" x14ac:dyDescent="0.35">
      <c r="A4840" s="8" t="s">
        <v>17</v>
      </c>
      <c r="B4840" s="33">
        <v>2020</v>
      </c>
      <c r="C4840" s="8" t="s">
        <v>13</v>
      </c>
      <c r="D4840" s="33">
        <v>37020.22</v>
      </c>
      <c r="E4840" s="34">
        <v>40772.78</v>
      </c>
      <c r="F4840" s="34">
        <v>103.94</v>
      </c>
      <c r="G4840" s="34">
        <v>1083.31</v>
      </c>
      <c r="H4840" s="34">
        <v>67.67</v>
      </c>
    </row>
    <row r="4841" spans="1:8" x14ac:dyDescent="0.35">
      <c r="A4841" s="8" t="s">
        <v>33</v>
      </c>
      <c r="B4841" s="33">
        <v>2024</v>
      </c>
      <c r="C4841" s="8" t="s">
        <v>19</v>
      </c>
      <c r="D4841" s="33">
        <v>31221.599999999999</v>
      </c>
      <c r="E4841" s="34">
        <v>34554.54</v>
      </c>
      <c r="F4841" s="34">
        <v>162.65</v>
      </c>
      <c r="G4841" s="34">
        <v>574.63</v>
      </c>
      <c r="H4841" s="34">
        <v>64.48</v>
      </c>
    </row>
    <row r="4842" spans="1:8" x14ac:dyDescent="0.35">
      <c r="A4842" s="8" t="s">
        <v>18</v>
      </c>
      <c r="B4842" s="33">
        <v>2023</v>
      </c>
      <c r="C4842" s="8" t="s">
        <v>25</v>
      </c>
      <c r="D4842" s="33">
        <v>18014.05</v>
      </c>
      <c r="E4842" s="34">
        <v>15852.44</v>
      </c>
      <c r="F4842" s="34">
        <v>180.34</v>
      </c>
      <c r="G4842" s="34">
        <v>944.68</v>
      </c>
      <c r="H4842" s="34">
        <v>61.14</v>
      </c>
    </row>
    <row r="4843" spans="1:8" x14ac:dyDescent="0.35">
      <c r="A4843" s="8" t="s">
        <v>24</v>
      </c>
      <c r="B4843" s="33">
        <v>2019</v>
      </c>
      <c r="C4843" s="8" t="s">
        <v>25</v>
      </c>
      <c r="D4843" s="33">
        <v>8193.0499999999993</v>
      </c>
      <c r="E4843" s="34">
        <v>8727.09</v>
      </c>
      <c r="F4843" s="34">
        <v>109.95</v>
      </c>
      <c r="G4843" s="34">
        <v>348.55</v>
      </c>
      <c r="H4843" s="34">
        <v>65.09</v>
      </c>
    </row>
    <row r="4844" spans="1:8" x14ac:dyDescent="0.35">
      <c r="A4844" s="8" t="s">
        <v>16</v>
      </c>
      <c r="B4844" s="33">
        <v>2024</v>
      </c>
      <c r="C4844" s="8" t="s">
        <v>20</v>
      </c>
      <c r="D4844" s="33">
        <v>39440.620000000003</v>
      </c>
      <c r="E4844" s="34">
        <v>43051.91</v>
      </c>
      <c r="F4844" s="34">
        <v>82.83</v>
      </c>
      <c r="G4844" s="34">
        <v>1317.74</v>
      </c>
      <c r="H4844" s="34">
        <v>50.69</v>
      </c>
    </row>
    <row r="4845" spans="1:8" x14ac:dyDescent="0.35">
      <c r="A4845" s="8" t="s">
        <v>14</v>
      </c>
      <c r="B4845" s="33">
        <v>2020</v>
      </c>
      <c r="C4845" s="8" t="s">
        <v>13</v>
      </c>
      <c r="D4845" s="33">
        <v>46386.41</v>
      </c>
      <c r="E4845" s="34">
        <v>43676.29</v>
      </c>
      <c r="F4845" s="34">
        <v>137.25</v>
      </c>
      <c r="G4845" s="34">
        <v>971.79</v>
      </c>
      <c r="H4845" s="34">
        <v>53.38</v>
      </c>
    </row>
    <row r="4846" spans="1:8" x14ac:dyDescent="0.35">
      <c r="A4846" s="8" t="s">
        <v>18</v>
      </c>
      <c r="B4846" s="33">
        <v>2019</v>
      </c>
      <c r="C4846" s="8" t="s">
        <v>19</v>
      </c>
      <c r="D4846" s="33">
        <v>32792.410000000003</v>
      </c>
      <c r="E4846" s="34">
        <v>32698.720000000001</v>
      </c>
      <c r="F4846" s="34">
        <v>168.46</v>
      </c>
      <c r="G4846" s="34">
        <v>212.84</v>
      </c>
      <c r="H4846" s="34">
        <v>60.01</v>
      </c>
    </row>
    <row r="4847" spans="1:8" x14ac:dyDescent="0.35">
      <c r="A4847" s="8" t="s">
        <v>33</v>
      </c>
      <c r="B4847" s="33">
        <v>2021</v>
      </c>
      <c r="C4847" s="8" t="s">
        <v>25</v>
      </c>
      <c r="D4847" s="33">
        <v>25597.33</v>
      </c>
      <c r="E4847" s="34">
        <v>30002.61</v>
      </c>
      <c r="F4847" s="34">
        <v>66.94</v>
      </c>
      <c r="G4847" s="34">
        <v>1091.69</v>
      </c>
      <c r="H4847" s="34">
        <v>67.8</v>
      </c>
    </row>
    <row r="4848" spans="1:8" x14ac:dyDescent="0.35">
      <c r="A4848" s="8" t="s">
        <v>23</v>
      </c>
      <c r="B4848" s="33">
        <v>2024</v>
      </c>
      <c r="C4848" s="8" t="s">
        <v>9</v>
      </c>
      <c r="D4848" s="33">
        <v>38598.67</v>
      </c>
      <c r="E4848" s="34">
        <v>37070.92</v>
      </c>
      <c r="F4848" s="34">
        <v>185.59</v>
      </c>
      <c r="G4848" s="34">
        <v>884.49</v>
      </c>
      <c r="H4848" s="34">
        <v>57.46</v>
      </c>
    </row>
    <row r="4849" spans="1:8" x14ac:dyDescent="0.35">
      <c r="A4849" s="8" t="s">
        <v>30</v>
      </c>
      <c r="B4849" s="33">
        <v>2022</v>
      </c>
      <c r="C4849" s="8" t="s">
        <v>19</v>
      </c>
      <c r="D4849" s="33">
        <v>44297.49</v>
      </c>
      <c r="E4849" s="34">
        <v>44282.37</v>
      </c>
      <c r="F4849" s="34">
        <v>57.05</v>
      </c>
      <c r="G4849" s="34">
        <v>813.38</v>
      </c>
      <c r="H4849" s="34">
        <v>40.5</v>
      </c>
    </row>
    <row r="4850" spans="1:8" x14ac:dyDescent="0.35">
      <c r="A4850" s="8" t="s">
        <v>32</v>
      </c>
      <c r="B4850" s="33">
        <v>2020</v>
      </c>
      <c r="C4850" s="8" t="s">
        <v>25</v>
      </c>
      <c r="D4850" s="33">
        <v>33111.42</v>
      </c>
      <c r="E4850" s="34">
        <v>39369.699999999997</v>
      </c>
      <c r="F4850" s="34">
        <v>164.91</v>
      </c>
      <c r="G4850" s="34">
        <v>230.96</v>
      </c>
      <c r="H4850" s="34">
        <v>51.22</v>
      </c>
    </row>
    <row r="4851" spans="1:8" x14ac:dyDescent="0.35">
      <c r="A4851" s="8" t="s">
        <v>16</v>
      </c>
      <c r="B4851" s="33">
        <v>2020</v>
      </c>
      <c r="C4851" s="8" t="s">
        <v>19</v>
      </c>
      <c r="D4851" s="33">
        <v>21762.42</v>
      </c>
      <c r="E4851" s="34">
        <v>21727.81</v>
      </c>
      <c r="F4851" s="34">
        <v>37.18</v>
      </c>
      <c r="G4851" s="34">
        <v>1187.1400000000001</v>
      </c>
      <c r="H4851" s="34">
        <v>56.21</v>
      </c>
    </row>
    <row r="4852" spans="1:8" x14ac:dyDescent="0.35">
      <c r="A4852" s="8" t="s">
        <v>31</v>
      </c>
      <c r="B4852" s="33">
        <v>2018</v>
      </c>
      <c r="C4852" s="8" t="s">
        <v>20</v>
      </c>
      <c r="D4852" s="33">
        <v>19923.11</v>
      </c>
      <c r="E4852" s="34">
        <v>17562.599999999999</v>
      </c>
      <c r="F4852" s="34">
        <v>173.48</v>
      </c>
      <c r="G4852" s="34">
        <v>745.6</v>
      </c>
      <c r="H4852" s="34">
        <v>64.87</v>
      </c>
    </row>
    <row r="4853" spans="1:8" x14ac:dyDescent="0.35">
      <c r="A4853" s="8" t="s">
        <v>8</v>
      </c>
      <c r="B4853" s="33">
        <v>2022</v>
      </c>
      <c r="C4853" s="8" t="s">
        <v>9</v>
      </c>
      <c r="D4853" s="33">
        <v>8853.7099999999991</v>
      </c>
      <c r="E4853" s="34">
        <v>10483.39</v>
      </c>
      <c r="F4853" s="34">
        <v>188.06</v>
      </c>
      <c r="G4853" s="34">
        <v>664.73</v>
      </c>
      <c r="H4853" s="34">
        <v>57.54</v>
      </c>
    </row>
    <row r="4854" spans="1:8" x14ac:dyDescent="0.35">
      <c r="A4854" s="8" t="s">
        <v>16</v>
      </c>
      <c r="B4854" s="33">
        <v>2021</v>
      </c>
      <c r="C4854" s="8" t="s">
        <v>11</v>
      </c>
      <c r="D4854" s="33">
        <v>23188.93</v>
      </c>
      <c r="E4854" s="34">
        <v>23494.560000000001</v>
      </c>
      <c r="F4854" s="34">
        <v>117.77</v>
      </c>
      <c r="G4854" s="34">
        <v>1043.6500000000001</v>
      </c>
      <c r="H4854" s="34">
        <v>36.909999999999997</v>
      </c>
    </row>
    <row r="4855" spans="1:8" x14ac:dyDescent="0.35">
      <c r="A4855" s="8" t="s">
        <v>30</v>
      </c>
      <c r="B4855" s="33">
        <v>2022</v>
      </c>
      <c r="C4855" s="8" t="s">
        <v>13</v>
      </c>
      <c r="D4855" s="33">
        <v>14342.41</v>
      </c>
      <c r="E4855" s="34">
        <v>11795.32</v>
      </c>
      <c r="F4855" s="34">
        <v>196.2</v>
      </c>
      <c r="G4855" s="34">
        <v>555.71</v>
      </c>
      <c r="H4855" s="34">
        <v>42.31</v>
      </c>
    </row>
    <row r="4856" spans="1:8" x14ac:dyDescent="0.35">
      <c r="A4856" s="8" t="s">
        <v>30</v>
      </c>
      <c r="B4856" s="33">
        <v>2018</v>
      </c>
      <c r="C4856" s="8" t="s">
        <v>13</v>
      </c>
      <c r="D4856" s="33">
        <v>20022.830000000002</v>
      </c>
      <c r="E4856" s="34">
        <v>21093.19</v>
      </c>
      <c r="F4856" s="34">
        <v>161.79</v>
      </c>
      <c r="G4856" s="34">
        <v>1203.03</v>
      </c>
      <c r="H4856" s="34">
        <v>30.4</v>
      </c>
    </row>
    <row r="4857" spans="1:8" x14ac:dyDescent="0.35">
      <c r="A4857" s="8" t="s">
        <v>33</v>
      </c>
      <c r="B4857" s="33">
        <v>2023</v>
      </c>
      <c r="C4857" s="8" t="s">
        <v>9</v>
      </c>
      <c r="D4857" s="33">
        <v>32016.16</v>
      </c>
      <c r="E4857" s="34">
        <v>30111.200000000001</v>
      </c>
      <c r="F4857" s="34">
        <v>73.959999999999994</v>
      </c>
      <c r="G4857" s="34">
        <v>65.959999999999994</v>
      </c>
      <c r="H4857" s="34">
        <v>62.98</v>
      </c>
    </row>
    <row r="4858" spans="1:8" x14ac:dyDescent="0.35">
      <c r="A4858" s="8" t="s">
        <v>12</v>
      </c>
      <c r="B4858" s="33">
        <v>2021</v>
      </c>
      <c r="C4858" s="8" t="s">
        <v>13</v>
      </c>
      <c r="D4858" s="33">
        <v>14909.86</v>
      </c>
      <c r="E4858" s="34">
        <v>16461.12</v>
      </c>
      <c r="F4858" s="34">
        <v>38.659999999999997</v>
      </c>
      <c r="G4858" s="34">
        <v>376.84</v>
      </c>
      <c r="H4858" s="34">
        <v>58.89</v>
      </c>
    </row>
    <row r="4859" spans="1:8" x14ac:dyDescent="0.35">
      <c r="A4859" s="8" t="s">
        <v>33</v>
      </c>
      <c r="B4859" s="33">
        <v>2024</v>
      </c>
      <c r="C4859" s="8" t="s">
        <v>25</v>
      </c>
      <c r="D4859" s="33">
        <v>47238.43</v>
      </c>
      <c r="E4859" s="34">
        <v>44081.88</v>
      </c>
      <c r="F4859" s="34">
        <v>48.9</v>
      </c>
      <c r="G4859" s="34">
        <v>280.32</v>
      </c>
      <c r="H4859" s="34">
        <v>63.51</v>
      </c>
    </row>
    <row r="4860" spans="1:8" x14ac:dyDescent="0.35">
      <c r="A4860" s="8" t="s">
        <v>16</v>
      </c>
      <c r="B4860" s="33">
        <v>2022</v>
      </c>
      <c r="C4860" s="8" t="s">
        <v>25</v>
      </c>
      <c r="D4860" s="33">
        <v>40990.980000000003</v>
      </c>
      <c r="E4860" s="34">
        <v>40497.51</v>
      </c>
      <c r="F4860" s="34">
        <v>24.31</v>
      </c>
      <c r="G4860" s="34">
        <v>463.06</v>
      </c>
      <c r="H4860" s="34">
        <v>52.8</v>
      </c>
    </row>
    <row r="4861" spans="1:8" x14ac:dyDescent="0.35">
      <c r="A4861" s="8" t="s">
        <v>34</v>
      </c>
      <c r="B4861" s="33">
        <v>2023</v>
      </c>
      <c r="C4861" s="8" t="s">
        <v>19</v>
      </c>
      <c r="D4861" s="33">
        <v>48342.31</v>
      </c>
      <c r="E4861" s="34">
        <v>54488.55</v>
      </c>
      <c r="F4861" s="34">
        <v>61.5</v>
      </c>
      <c r="G4861" s="34">
        <v>1378.57</v>
      </c>
      <c r="H4861" s="34">
        <v>69.56</v>
      </c>
    </row>
    <row r="4862" spans="1:8" x14ac:dyDescent="0.35">
      <c r="A4862" s="8" t="s">
        <v>14</v>
      </c>
      <c r="B4862" s="33">
        <v>2020</v>
      </c>
      <c r="C4862" s="8" t="s">
        <v>20</v>
      </c>
      <c r="D4862" s="33">
        <v>27412.82</v>
      </c>
      <c r="E4862" s="34">
        <v>22801.73</v>
      </c>
      <c r="F4862" s="34">
        <v>184.82</v>
      </c>
      <c r="G4862" s="34">
        <v>232.83</v>
      </c>
      <c r="H4862" s="34">
        <v>39.659999999999997</v>
      </c>
    </row>
    <row r="4863" spans="1:8" x14ac:dyDescent="0.35">
      <c r="A4863" s="8" t="s">
        <v>30</v>
      </c>
      <c r="B4863" s="33">
        <v>2019</v>
      </c>
      <c r="C4863" s="8" t="s">
        <v>15</v>
      </c>
      <c r="D4863" s="33">
        <v>17108.77</v>
      </c>
      <c r="E4863" s="34">
        <v>14857.49</v>
      </c>
      <c r="F4863" s="34">
        <v>103.22</v>
      </c>
      <c r="G4863" s="34">
        <v>620.33000000000004</v>
      </c>
      <c r="H4863" s="34">
        <v>54.25</v>
      </c>
    </row>
    <row r="4864" spans="1:8" x14ac:dyDescent="0.35">
      <c r="A4864" s="8" t="s">
        <v>32</v>
      </c>
      <c r="B4864" s="33">
        <v>2024</v>
      </c>
      <c r="C4864" s="8" t="s">
        <v>9</v>
      </c>
      <c r="D4864" s="33">
        <v>40762.089999999997</v>
      </c>
      <c r="E4864" s="34">
        <v>45030.05</v>
      </c>
      <c r="F4864" s="34">
        <v>112.73</v>
      </c>
      <c r="G4864" s="34">
        <v>1283.53</v>
      </c>
      <c r="H4864" s="34">
        <v>51.92</v>
      </c>
    </row>
    <row r="4865" spans="1:8" x14ac:dyDescent="0.35">
      <c r="A4865" s="8" t="s">
        <v>14</v>
      </c>
      <c r="B4865" s="33">
        <v>2022</v>
      </c>
      <c r="C4865" s="8" t="s">
        <v>11</v>
      </c>
      <c r="D4865" s="33">
        <v>40765.370000000003</v>
      </c>
      <c r="E4865" s="34">
        <v>34446.239999999998</v>
      </c>
      <c r="F4865" s="34">
        <v>169.23</v>
      </c>
      <c r="G4865" s="34">
        <v>907.62</v>
      </c>
      <c r="H4865" s="34">
        <v>40.11</v>
      </c>
    </row>
    <row r="4866" spans="1:8" x14ac:dyDescent="0.35">
      <c r="A4866" s="8" t="s">
        <v>23</v>
      </c>
      <c r="B4866" s="33">
        <v>2023</v>
      </c>
      <c r="C4866" s="8" t="s">
        <v>25</v>
      </c>
      <c r="D4866" s="33">
        <v>27778.91</v>
      </c>
      <c r="E4866" s="34">
        <v>23145.16</v>
      </c>
      <c r="F4866" s="34">
        <v>105.48</v>
      </c>
      <c r="G4866" s="34">
        <v>782.65</v>
      </c>
      <c r="H4866" s="34">
        <v>31.75</v>
      </c>
    </row>
    <row r="4867" spans="1:8" x14ac:dyDescent="0.35">
      <c r="A4867" s="8" t="s">
        <v>29</v>
      </c>
      <c r="B4867" s="33">
        <v>2018</v>
      </c>
      <c r="C4867" s="8" t="s">
        <v>20</v>
      </c>
      <c r="D4867" s="33">
        <v>26032.71</v>
      </c>
      <c r="E4867" s="34">
        <v>27914.26</v>
      </c>
      <c r="F4867" s="34">
        <v>59.22</v>
      </c>
      <c r="G4867" s="34">
        <v>91.28</v>
      </c>
      <c r="H4867" s="34">
        <v>63.83</v>
      </c>
    </row>
    <row r="4868" spans="1:8" x14ac:dyDescent="0.35">
      <c r="A4868" s="8" t="s">
        <v>8</v>
      </c>
      <c r="B4868" s="33">
        <v>2019</v>
      </c>
      <c r="C4868" s="8" t="s">
        <v>20</v>
      </c>
      <c r="D4868" s="33">
        <v>900.67</v>
      </c>
      <c r="E4868" s="34">
        <v>917.74</v>
      </c>
      <c r="F4868" s="34">
        <v>168.02</v>
      </c>
      <c r="G4868" s="34">
        <v>216.36</v>
      </c>
      <c r="H4868" s="34">
        <v>56.06</v>
      </c>
    </row>
    <row r="4869" spans="1:8" x14ac:dyDescent="0.35">
      <c r="A4869" s="8" t="s">
        <v>31</v>
      </c>
      <c r="B4869" s="33">
        <v>2018</v>
      </c>
      <c r="C4869" s="8" t="s">
        <v>13</v>
      </c>
      <c r="D4869" s="33">
        <v>1268.5999999999999</v>
      </c>
      <c r="E4869" s="34">
        <v>1257.4000000000001</v>
      </c>
      <c r="F4869" s="34">
        <v>121.76</v>
      </c>
      <c r="G4869" s="34">
        <v>573.23</v>
      </c>
      <c r="H4869" s="34">
        <v>54.66</v>
      </c>
    </row>
    <row r="4870" spans="1:8" x14ac:dyDescent="0.35">
      <c r="A4870" s="8" t="s">
        <v>14</v>
      </c>
      <c r="B4870" s="33">
        <v>2022</v>
      </c>
      <c r="C4870" s="8" t="s">
        <v>20</v>
      </c>
      <c r="D4870" s="33">
        <v>39051.33</v>
      </c>
      <c r="E4870" s="34">
        <v>37515.629999999997</v>
      </c>
      <c r="F4870" s="34">
        <v>112.51</v>
      </c>
      <c r="G4870" s="34">
        <v>1128.01</v>
      </c>
      <c r="H4870" s="34">
        <v>42.57</v>
      </c>
    </row>
    <row r="4871" spans="1:8" x14ac:dyDescent="0.35">
      <c r="A4871" s="8" t="s">
        <v>8</v>
      </c>
      <c r="B4871" s="33">
        <v>2024</v>
      </c>
      <c r="C4871" s="8" t="s">
        <v>25</v>
      </c>
      <c r="D4871" s="33">
        <v>49147.86</v>
      </c>
      <c r="E4871" s="34">
        <v>56321.02</v>
      </c>
      <c r="F4871" s="34">
        <v>183.59</v>
      </c>
      <c r="G4871" s="34">
        <v>1395.51</v>
      </c>
      <c r="H4871" s="34">
        <v>35.14</v>
      </c>
    </row>
    <row r="4872" spans="1:8" x14ac:dyDescent="0.35">
      <c r="A4872" s="8" t="s">
        <v>16</v>
      </c>
      <c r="B4872" s="33">
        <v>2018</v>
      </c>
      <c r="C4872" s="8" t="s">
        <v>15</v>
      </c>
      <c r="D4872" s="33">
        <v>40906.29</v>
      </c>
      <c r="E4872" s="34">
        <v>44848.78</v>
      </c>
      <c r="F4872" s="34">
        <v>50.35</v>
      </c>
      <c r="G4872" s="34">
        <v>933.91</v>
      </c>
      <c r="H4872" s="34">
        <v>45.48</v>
      </c>
    </row>
    <row r="4873" spans="1:8" x14ac:dyDescent="0.35">
      <c r="A4873" s="8" t="s">
        <v>32</v>
      </c>
      <c r="B4873" s="33">
        <v>2024</v>
      </c>
      <c r="C4873" s="8" t="s">
        <v>19</v>
      </c>
      <c r="D4873" s="33">
        <v>29351.78</v>
      </c>
      <c r="E4873" s="34">
        <v>24462.85</v>
      </c>
      <c r="F4873" s="34">
        <v>197.13</v>
      </c>
      <c r="G4873" s="34">
        <v>1072.06</v>
      </c>
      <c r="H4873" s="34">
        <v>52.28</v>
      </c>
    </row>
    <row r="4874" spans="1:8" x14ac:dyDescent="0.35">
      <c r="A4874" s="8" t="s">
        <v>16</v>
      </c>
      <c r="B4874" s="33">
        <v>2019</v>
      </c>
      <c r="C4874" s="8" t="s">
        <v>22</v>
      </c>
      <c r="D4874" s="33">
        <v>23977.63</v>
      </c>
      <c r="E4874" s="34">
        <v>25526.1</v>
      </c>
      <c r="F4874" s="34">
        <v>58.49</v>
      </c>
      <c r="G4874" s="34">
        <v>1080.48</v>
      </c>
      <c r="H4874" s="34">
        <v>64.16</v>
      </c>
    </row>
    <row r="4875" spans="1:8" x14ac:dyDescent="0.35">
      <c r="A4875" s="8" t="s">
        <v>30</v>
      </c>
      <c r="B4875" s="33">
        <v>2019</v>
      </c>
      <c r="C4875" s="8" t="s">
        <v>11</v>
      </c>
      <c r="D4875" s="33">
        <v>31553.1</v>
      </c>
      <c r="E4875" s="34">
        <v>29944.06</v>
      </c>
      <c r="F4875" s="34">
        <v>86.61</v>
      </c>
      <c r="G4875" s="34">
        <v>1397.75</v>
      </c>
      <c r="H4875" s="34">
        <v>62.29</v>
      </c>
    </row>
    <row r="4876" spans="1:8" x14ac:dyDescent="0.35">
      <c r="A4876" s="8" t="s">
        <v>23</v>
      </c>
      <c r="B4876" s="33">
        <v>2024</v>
      </c>
      <c r="C4876" s="8" t="s">
        <v>9</v>
      </c>
      <c r="D4876" s="33">
        <v>14970.85</v>
      </c>
      <c r="E4876" s="34">
        <v>15563.82</v>
      </c>
      <c r="F4876" s="34">
        <v>145.72</v>
      </c>
      <c r="G4876" s="34">
        <v>1060.8699999999999</v>
      </c>
      <c r="H4876" s="34">
        <v>67.540000000000006</v>
      </c>
    </row>
    <row r="4877" spans="1:8" x14ac:dyDescent="0.35">
      <c r="A4877" s="8" t="s">
        <v>28</v>
      </c>
      <c r="B4877" s="33">
        <v>2022</v>
      </c>
      <c r="C4877" s="8" t="s">
        <v>9</v>
      </c>
      <c r="D4877" s="33">
        <v>45805.21</v>
      </c>
      <c r="E4877" s="34">
        <v>41400.33</v>
      </c>
      <c r="F4877" s="34">
        <v>36.53</v>
      </c>
      <c r="G4877" s="34">
        <v>402.4</v>
      </c>
      <c r="H4877" s="34">
        <v>61.27</v>
      </c>
    </row>
    <row r="4878" spans="1:8" x14ac:dyDescent="0.35">
      <c r="A4878" s="8" t="s">
        <v>16</v>
      </c>
      <c r="B4878" s="33">
        <v>2024</v>
      </c>
      <c r="C4878" s="8" t="s">
        <v>20</v>
      </c>
      <c r="D4878" s="33">
        <v>19242.47</v>
      </c>
      <c r="E4878" s="34">
        <v>16275.03</v>
      </c>
      <c r="F4878" s="34">
        <v>73.290000000000006</v>
      </c>
      <c r="G4878" s="34">
        <v>539.1</v>
      </c>
      <c r="H4878" s="34">
        <v>66.09</v>
      </c>
    </row>
    <row r="4879" spans="1:8" x14ac:dyDescent="0.35">
      <c r="A4879" s="8" t="s">
        <v>10</v>
      </c>
      <c r="B4879" s="33">
        <v>2018</v>
      </c>
      <c r="C4879" s="8" t="s">
        <v>15</v>
      </c>
      <c r="D4879" s="33">
        <v>25144.22</v>
      </c>
      <c r="E4879" s="34">
        <v>28765.81</v>
      </c>
      <c r="F4879" s="34">
        <v>24.34</v>
      </c>
      <c r="G4879" s="34">
        <v>539.27</v>
      </c>
      <c r="H4879" s="34">
        <v>31.28</v>
      </c>
    </row>
    <row r="4880" spans="1:8" x14ac:dyDescent="0.35">
      <c r="A4880" s="8" t="s">
        <v>29</v>
      </c>
      <c r="B4880" s="33">
        <v>2024</v>
      </c>
      <c r="C4880" s="8" t="s">
        <v>25</v>
      </c>
      <c r="D4880" s="33">
        <v>31031.85</v>
      </c>
      <c r="E4880" s="34">
        <v>28026.74</v>
      </c>
      <c r="F4880" s="34">
        <v>84.55</v>
      </c>
      <c r="G4880" s="34">
        <v>998.56</v>
      </c>
      <c r="H4880" s="34">
        <v>44.95</v>
      </c>
    </row>
    <row r="4881" spans="1:8" x14ac:dyDescent="0.35">
      <c r="A4881" s="8" t="s">
        <v>18</v>
      </c>
      <c r="B4881" s="33">
        <v>2022</v>
      </c>
      <c r="C4881" s="8" t="s">
        <v>15</v>
      </c>
      <c r="D4881" s="33">
        <v>21861.61</v>
      </c>
      <c r="E4881" s="34">
        <v>21387.279999999999</v>
      </c>
      <c r="F4881" s="34">
        <v>57.56</v>
      </c>
      <c r="G4881" s="34">
        <v>525.58000000000004</v>
      </c>
      <c r="H4881" s="34">
        <v>68.84</v>
      </c>
    </row>
    <row r="4882" spans="1:8" x14ac:dyDescent="0.35">
      <c r="A4882" s="8" t="s">
        <v>21</v>
      </c>
      <c r="B4882" s="33">
        <v>2023</v>
      </c>
      <c r="C4882" s="8" t="s">
        <v>15</v>
      </c>
      <c r="D4882" s="33">
        <v>26751.05</v>
      </c>
      <c r="E4882" s="34">
        <v>29812.25</v>
      </c>
      <c r="F4882" s="34">
        <v>187.89</v>
      </c>
      <c r="G4882" s="34">
        <v>1002.72</v>
      </c>
      <c r="H4882" s="34">
        <v>50.54</v>
      </c>
    </row>
    <row r="4883" spans="1:8" x14ac:dyDescent="0.35">
      <c r="A4883" s="8" t="s">
        <v>27</v>
      </c>
      <c r="B4883" s="33">
        <v>2018</v>
      </c>
      <c r="C4883" s="8" t="s">
        <v>25</v>
      </c>
      <c r="D4883" s="33">
        <v>28209.01</v>
      </c>
      <c r="E4883" s="34">
        <v>31943.64</v>
      </c>
      <c r="F4883" s="34">
        <v>122.47</v>
      </c>
      <c r="G4883" s="34">
        <v>153.4</v>
      </c>
      <c r="H4883" s="34">
        <v>46.15</v>
      </c>
    </row>
    <row r="4884" spans="1:8" x14ac:dyDescent="0.35">
      <c r="A4884" s="8" t="s">
        <v>12</v>
      </c>
      <c r="B4884" s="33">
        <v>2022</v>
      </c>
      <c r="C4884" s="8" t="s">
        <v>9</v>
      </c>
      <c r="D4884" s="33">
        <v>774.9</v>
      </c>
      <c r="E4884" s="34">
        <v>828.01</v>
      </c>
      <c r="F4884" s="34">
        <v>98.07</v>
      </c>
      <c r="G4884" s="34">
        <v>1038.1600000000001</v>
      </c>
      <c r="H4884" s="34">
        <v>57.79</v>
      </c>
    </row>
    <row r="4885" spans="1:8" x14ac:dyDescent="0.35">
      <c r="A4885" s="8" t="s">
        <v>12</v>
      </c>
      <c r="B4885" s="33">
        <v>2018</v>
      </c>
      <c r="C4885" s="8" t="s">
        <v>11</v>
      </c>
      <c r="D4885" s="33">
        <v>19787</v>
      </c>
      <c r="E4885" s="34">
        <v>19354.37</v>
      </c>
      <c r="F4885" s="34">
        <v>34.29</v>
      </c>
      <c r="G4885" s="34">
        <v>953.7</v>
      </c>
      <c r="H4885" s="34">
        <v>43.75</v>
      </c>
    </row>
    <row r="4886" spans="1:8" x14ac:dyDescent="0.35">
      <c r="A4886" s="8" t="s">
        <v>26</v>
      </c>
      <c r="B4886" s="33">
        <v>2019</v>
      </c>
      <c r="C4886" s="8" t="s">
        <v>25</v>
      </c>
      <c r="D4886" s="33">
        <v>37668.6</v>
      </c>
      <c r="E4886" s="34">
        <v>42234.27</v>
      </c>
      <c r="F4886" s="34">
        <v>162.25</v>
      </c>
      <c r="G4886" s="34">
        <v>39.83</v>
      </c>
      <c r="H4886" s="34">
        <v>45.3</v>
      </c>
    </row>
    <row r="4887" spans="1:8" x14ac:dyDescent="0.35">
      <c r="A4887" s="8" t="s">
        <v>32</v>
      </c>
      <c r="B4887" s="33">
        <v>2023</v>
      </c>
      <c r="C4887" s="8" t="s">
        <v>19</v>
      </c>
      <c r="D4887" s="33">
        <v>12845.61</v>
      </c>
      <c r="E4887" s="34">
        <v>12010.8</v>
      </c>
      <c r="F4887" s="34">
        <v>182.01</v>
      </c>
      <c r="G4887" s="34">
        <v>49.3</v>
      </c>
      <c r="H4887" s="34">
        <v>50.94</v>
      </c>
    </row>
    <row r="4888" spans="1:8" x14ac:dyDescent="0.35">
      <c r="A4888" s="8" t="s">
        <v>34</v>
      </c>
      <c r="B4888" s="33">
        <v>2023</v>
      </c>
      <c r="C4888" s="8" t="s">
        <v>22</v>
      </c>
      <c r="D4888" s="33">
        <v>27669.02</v>
      </c>
      <c r="E4888" s="34">
        <v>22227.77</v>
      </c>
      <c r="F4888" s="34">
        <v>194.11</v>
      </c>
      <c r="G4888" s="34">
        <v>501.96</v>
      </c>
      <c r="H4888" s="34">
        <v>46.69</v>
      </c>
    </row>
    <row r="4889" spans="1:8" x14ac:dyDescent="0.35">
      <c r="A4889" s="8" t="s">
        <v>14</v>
      </c>
      <c r="B4889" s="33">
        <v>2022</v>
      </c>
      <c r="C4889" s="8" t="s">
        <v>11</v>
      </c>
      <c r="D4889" s="33">
        <v>22616.21</v>
      </c>
      <c r="E4889" s="34">
        <v>23341.3</v>
      </c>
      <c r="F4889" s="34">
        <v>145.32</v>
      </c>
      <c r="G4889" s="34">
        <v>795.67</v>
      </c>
      <c r="H4889" s="34">
        <v>61.63</v>
      </c>
    </row>
    <row r="4890" spans="1:8" x14ac:dyDescent="0.35">
      <c r="A4890" s="8" t="s">
        <v>27</v>
      </c>
      <c r="B4890" s="33">
        <v>2021</v>
      </c>
      <c r="C4890" s="8" t="s">
        <v>22</v>
      </c>
      <c r="D4890" s="33">
        <v>2742.85</v>
      </c>
      <c r="E4890" s="34">
        <v>2688.34</v>
      </c>
      <c r="F4890" s="34">
        <v>21.97</v>
      </c>
      <c r="G4890" s="34">
        <v>694.62</v>
      </c>
      <c r="H4890" s="34">
        <v>48.4</v>
      </c>
    </row>
    <row r="4891" spans="1:8" x14ac:dyDescent="0.35">
      <c r="A4891" s="8" t="s">
        <v>26</v>
      </c>
      <c r="B4891" s="33">
        <v>2021</v>
      </c>
      <c r="C4891" s="8" t="s">
        <v>9</v>
      </c>
      <c r="D4891" s="33">
        <v>29731.200000000001</v>
      </c>
      <c r="E4891" s="34">
        <v>32140.93</v>
      </c>
      <c r="F4891" s="34">
        <v>156.41999999999999</v>
      </c>
      <c r="G4891" s="34">
        <v>1290.77</v>
      </c>
      <c r="H4891" s="34">
        <v>53.64</v>
      </c>
    </row>
    <row r="4892" spans="1:8" x14ac:dyDescent="0.35">
      <c r="A4892" s="8" t="s">
        <v>12</v>
      </c>
      <c r="B4892" s="33">
        <v>2019</v>
      </c>
      <c r="C4892" s="8" t="s">
        <v>25</v>
      </c>
      <c r="D4892" s="33">
        <v>15441.12</v>
      </c>
      <c r="E4892" s="34">
        <v>15740.11</v>
      </c>
      <c r="F4892" s="34">
        <v>121.86</v>
      </c>
      <c r="G4892" s="34">
        <v>1025.58</v>
      </c>
      <c r="H4892" s="34">
        <v>62.9</v>
      </c>
    </row>
    <row r="4893" spans="1:8" x14ac:dyDescent="0.35">
      <c r="A4893" s="8" t="s">
        <v>18</v>
      </c>
      <c r="B4893" s="33">
        <v>2022</v>
      </c>
      <c r="C4893" s="8" t="s">
        <v>19</v>
      </c>
      <c r="D4893" s="33">
        <v>20520.29</v>
      </c>
      <c r="E4893" s="34">
        <v>17776.849999999999</v>
      </c>
      <c r="F4893" s="34">
        <v>195.94</v>
      </c>
      <c r="G4893" s="34">
        <v>878.38</v>
      </c>
      <c r="H4893" s="34">
        <v>65.680000000000007</v>
      </c>
    </row>
    <row r="4894" spans="1:8" x14ac:dyDescent="0.35">
      <c r="A4894" s="8" t="s">
        <v>31</v>
      </c>
      <c r="B4894" s="33">
        <v>2022</v>
      </c>
      <c r="C4894" s="8" t="s">
        <v>19</v>
      </c>
      <c r="D4894" s="33">
        <v>4328.3100000000004</v>
      </c>
      <c r="E4894" s="34">
        <v>4270.03</v>
      </c>
      <c r="F4894" s="34">
        <v>78.760000000000005</v>
      </c>
      <c r="G4894" s="34">
        <v>977.54</v>
      </c>
      <c r="H4894" s="34">
        <v>59.95</v>
      </c>
    </row>
    <row r="4895" spans="1:8" x14ac:dyDescent="0.35">
      <c r="A4895" s="8" t="s">
        <v>18</v>
      </c>
      <c r="B4895" s="33">
        <v>2019</v>
      </c>
      <c r="C4895" s="8" t="s">
        <v>25</v>
      </c>
      <c r="D4895" s="33">
        <v>26816.63</v>
      </c>
      <c r="E4895" s="34">
        <v>21739.57</v>
      </c>
      <c r="F4895" s="34">
        <v>184.53</v>
      </c>
      <c r="G4895" s="34">
        <v>655.97</v>
      </c>
      <c r="H4895" s="34">
        <v>63.03</v>
      </c>
    </row>
    <row r="4896" spans="1:8" x14ac:dyDescent="0.35">
      <c r="A4896" s="8" t="s">
        <v>23</v>
      </c>
      <c r="B4896" s="33">
        <v>2019</v>
      </c>
      <c r="C4896" s="8" t="s">
        <v>15</v>
      </c>
      <c r="D4896" s="33">
        <v>9878.15</v>
      </c>
      <c r="E4896" s="34">
        <v>8967.73</v>
      </c>
      <c r="F4896" s="34">
        <v>50.87</v>
      </c>
      <c r="G4896" s="34">
        <v>1258.3599999999999</v>
      </c>
      <c r="H4896" s="34">
        <v>41.87</v>
      </c>
    </row>
    <row r="4897" spans="1:8" x14ac:dyDescent="0.35">
      <c r="A4897" s="8" t="s">
        <v>30</v>
      </c>
      <c r="B4897" s="33">
        <v>2022</v>
      </c>
      <c r="C4897" s="8" t="s">
        <v>19</v>
      </c>
      <c r="D4897" s="33">
        <v>15743.78</v>
      </c>
      <c r="E4897" s="34">
        <v>13878.75</v>
      </c>
      <c r="F4897" s="34">
        <v>119.34</v>
      </c>
      <c r="G4897" s="34">
        <v>1276.98</v>
      </c>
      <c r="H4897" s="34">
        <v>35.79</v>
      </c>
    </row>
    <row r="4898" spans="1:8" x14ac:dyDescent="0.35">
      <c r="A4898" s="8" t="s">
        <v>18</v>
      </c>
      <c r="B4898" s="33">
        <v>2023</v>
      </c>
      <c r="C4898" s="8" t="s">
        <v>20</v>
      </c>
      <c r="D4898" s="33">
        <v>45170.97</v>
      </c>
      <c r="E4898" s="34">
        <v>36197.040000000001</v>
      </c>
      <c r="F4898" s="34">
        <v>108.1</v>
      </c>
      <c r="G4898" s="34">
        <v>618.86</v>
      </c>
      <c r="H4898" s="34">
        <v>44.88</v>
      </c>
    </row>
    <row r="4899" spans="1:8" x14ac:dyDescent="0.35">
      <c r="A4899" s="8" t="s">
        <v>34</v>
      </c>
      <c r="B4899" s="33">
        <v>2021</v>
      </c>
      <c r="C4899" s="8" t="s">
        <v>11</v>
      </c>
      <c r="D4899" s="33">
        <v>45549.05</v>
      </c>
      <c r="E4899" s="34">
        <v>39531.64</v>
      </c>
      <c r="F4899" s="34">
        <v>122.17</v>
      </c>
      <c r="G4899" s="34">
        <v>678.52</v>
      </c>
      <c r="H4899" s="34">
        <v>35.72</v>
      </c>
    </row>
    <row r="4900" spans="1:8" x14ac:dyDescent="0.35">
      <c r="A4900" s="8" t="s">
        <v>28</v>
      </c>
      <c r="B4900" s="33">
        <v>2020</v>
      </c>
      <c r="C4900" s="8" t="s">
        <v>9</v>
      </c>
      <c r="D4900" s="33">
        <v>13664.52</v>
      </c>
      <c r="E4900" s="34">
        <v>13738.79</v>
      </c>
      <c r="F4900" s="34">
        <v>32.01</v>
      </c>
      <c r="G4900" s="34">
        <v>1166.68</v>
      </c>
      <c r="H4900" s="34">
        <v>64.569999999999993</v>
      </c>
    </row>
    <row r="4901" spans="1:8" x14ac:dyDescent="0.35">
      <c r="A4901" s="8" t="s">
        <v>31</v>
      </c>
      <c r="B4901" s="33">
        <v>2024</v>
      </c>
      <c r="C4901" s="8" t="s">
        <v>11</v>
      </c>
      <c r="D4901" s="33">
        <v>10996.23</v>
      </c>
      <c r="E4901" s="34">
        <v>11939.82</v>
      </c>
      <c r="F4901" s="34">
        <v>150.33000000000001</v>
      </c>
      <c r="G4901" s="34">
        <v>628.47</v>
      </c>
      <c r="H4901" s="34">
        <v>64.72</v>
      </c>
    </row>
    <row r="4902" spans="1:8" x14ac:dyDescent="0.35">
      <c r="A4902" s="8" t="s">
        <v>31</v>
      </c>
      <c r="B4902" s="33">
        <v>2021</v>
      </c>
      <c r="C4902" s="8" t="s">
        <v>9</v>
      </c>
      <c r="D4902" s="33">
        <v>21033.18</v>
      </c>
      <c r="E4902" s="34">
        <v>19354.7</v>
      </c>
      <c r="F4902" s="34">
        <v>142.30000000000001</v>
      </c>
      <c r="G4902" s="34">
        <v>457.37</v>
      </c>
      <c r="H4902" s="34">
        <v>34.65</v>
      </c>
    </row>
    <row r="4903" spans="1:8" x14ac:dyDescent="0.35">
      <c r="A4903" s="8" t="s">
        <v>33</v>
      </c>
      <c r="B4903" s="33">
        <v>2019</v>
      </c>
      <c r="C4903" s="8" t="s">
        <v>20</v>
      </c>
      <c r="D4903" s="33">
        <v>40916.949999999997</v>
      </c>
      <c r="E4903" s="34">
        <v>36728.449999999997</v>
      </c>
      <c r="F4903" s="34">
        <v>104.19</v>
      </c>
      <c r="G4903" s="34">
        <v>179.36</v>
      </c>
      <c r="H4903" s="34">
        <v>37.08</v>
      </c>
    </row>
    <row r="4904" spans="1:8" x14ac:dyDescent="0.35">
      <c r="A4904" s="8" t="s">
        <v>31</v>
      </c>
      <c r="B4904" s="33">
        <v>2021</v>
      </c>
      <c r="C4904" s="8" t="s">
        <v>11</v>
      </c>
      <c r="D4904" s="33">
        <v>23349.11</v>
      </c>
      <c r="E4904" s="34">
        <v>18721.66</v>
      </c>
      <c r="F4904" s="34">
        <v>91.48</v>
      </c>
      <c r="G4904" s="34">
        <v>1051.18</v>
      </c>
      <c r="H4904" s="34">
        <v>42.07</v>
      </c>
    </row>
    <row r="4905" spans="1:8" x14ac:dyDescent="0.35">
      <c r="A4905" s="8" t="s">
        <v>16</v>
      </c>
      <c r="B4905" s="33">
        <v>2021</v>
      </c>
      <c r="C4905" s="8" t="s">
        <v>22</v>
      </c>
      <c r="D4905" s="33">
        <v>22533.71</v>
      </c>
      <c r="E4905" s="34">
        <v>20760.009999999998</v>
      </c>
      <c r="F4905" s="34">
        <v>44.11</v>
      </c>
      <c r="G4905" s="34">
        <v>926.51</v>
      </c>
      <c r="H4905" s="34">
        <v>64.260000000000005</v>
      </c>
    </row>
    <row r="4906" spans="1:8" x14ac:dyDescent="0.35">
      <c r="A4906" s="8" t="s">
        <v>32</v>
      </c>
      <c r="B4906" s="33">
        <v>2022</v>
      </c>
      <c r="C4906" s="8" t="s">
        <v>11</v>
      </c>
      <c r="D4906" s="33">
        <v>9703.0400000000009</v>
      </c>
      <c r="E4906" s="34">
        <v>10265.17</v>
      </c>
      <c r="F4906" s="34">
        <v>112.27</v>
      </c>
      <c r="G4906" s="34">
        <v>516.48</v>
      </c>
      <c r="H4906" s="34">
        <v>57.59</v>
      </c>
    </row>
    <row r="4907" spans="1:8" x14ac:dyDescent="0.35">
      <c r="A4907" s="8" t="s">
        <v>14</v>
      </c>
      <c r="B4907" s="33">
        <v>2021</v>
      </c>
      <c r="C4907" s="8" t="s">
        <v>11</v>
      </c>
      <c r="D4907" s="33">
        <v>40051.760000000002</v>
      </c>
      <c r="E4907" s="34">
        <v>36062.019999999997</v>
      </c>
      <c r="F4907" s="34">
        <v>165.9</v>
      </c>
      <c r="G4907" s="34">
        <v>934.3</v>
      </c>
      <c r="H4907" s="34">
        <v>46.81</v>
      </c>
    </row>
    <row r="4908" spans="1:8" x14ac:dyDescent="0.35">
      <c r="A4908" s="8" t="s">
        <v>14</v>
      </c>
      <c r="B4908" s="33">
        <v>2023</v>
      </c>
      <c r="C4908" s="8" t="s">
        <v>22</v>
      </c>
      <c r="D4908" s="33">
        <v>48056.639999999999</v>
      </c>
      <c r="E4908" s="34">
        <v>42840.51</v>
      </c>
      <c r="F4908" s="34">
        <v>41.67</v>
      </c>
      <c r="G4908" s="34">
        <v>65.209999999999994</v>
      </c>
      <c r="H4908" s="34">
        <v>50.34</v>
      </c>
    </row>
    <row r="4909" spans="1:8" x14ac:dyDescent="0.35">
      <c r="A4909" s="8" t="s">
        <v>27</v>
      </c>
      <c r="B4909" s="33">
        <v>2021</v>
      </c>
      <c r="C4909" s="8" t="s">
        <v>9</v>
      </c>
      <c r="D4909" s="33">
        <v>4577.91</v>
      </c>
      <c r="E4909" s="34">
        <v>4783.99</v>
      </c>
      <c r="F4909" s="34">
        <v>74.87</v>
      </c>
      <c r="G4909" s="34">
        <v>1287.29</v>
      </c>
      <c r="H4909" s="34">
        <v>66.459999999999994</v>
      </c>
    </row>
    <row r="4910" spans="1:8" x14ac:dyDescent="0.35">
      <c r="A4910" s="8" t="s">
        <v>35</v>
      </c>
      <c r="B4910" s="33">
        <v>2018</v>
      </c>
      <c r="C4910" s="8" t="s">
        <v>11</v>
      </c>
      <c r="D4910" s="33">
        <v>8292.42</v>
      </c>
      <c r="E4910" s="34">
        <v>7515.12</v>
      </c>
      <c r="F4910" s="34">
        <v>33.090000000000003</v>
      </c>
      <c r="G4910" s="34">
        <v>872.74</v>
      </c>
      <c r="H4910" s="34">
        <v>42.06</v>
      </c>
    </row>
    <row r="4911" spans="1:8" x14ac:dyDescent="0.35">
      <c r="A4911" s="8" t="s">
        <v>16</v>
      </c>
      <c r="B4911" s="33">
        <v>2020</v>
      </c>
      <c r="C4911" s="8" t="s">
        <v>9</v>
      </c>
      <c r="D4911" s="33">
        <v>18287.46</v>
      </c>
      <c r="E4911" s="34">
        <v>20891.53</v>
      </c>
      <c r="F4911" s="34">
        <v>48.07</v>
      </c>
      <c r="G4911" s="34">
        <v>748.71</v>
      </c>
      <c r="H4911" s="34">
        <v>59.28</v>
      </c>
    </row>
    <row r="4912" spans="1:8" x14ac:dyDescent="0.35">
      <c r="A4912" s="8" t="s">
        <v>26</v>
      </c>
      <c r="B4912" s="33">
        <v>2019</v>
      </c>
      <c r="C4912" s="8" t="s">
        <v>11</v>
      </c>
      <c r="D4912" s="33">
        <v>46077.87</v>
      </c>
      <c r="E4912" s="34">
        <v>40197.25</v>
      </c>
      <c r="F4912" s="34">
        <v>103.27</v>
      </c>
      <c r="G4912" s="34">
        <v>635.96</v>
      </c>
      <c r="H4912" s="34">
        <v>66.73</v>
      </c>
    </row>
    <row r="4913" spans="1:8" x14ac:dyDescent="0.35">
      <c r="A4913" s="8" t="s">
        <v>29</v>
      </c>
      <c r="B4913" s="33">
        <v>2021</v>
      </c>
      <c r="C4913" s="8" t="s">
        <v>15</v>
      </c>
      <c r="D4913" s="33">
        <v>2023.43</v>
      </c>
      <c r="E4913" s="34">
        <v>2269.7199999999998</v>
      </c>
      <c r="F4913" s="34">
        <v>86.01</v>
      </c>
      <c r="G4913" s="34">
        <v>751.03</v>
      </c>
      <c r="H4913" s="34">
        <v>60.36</v>
      </c>
    </row>
    <row r="4914" spans="1:8" x14ac:dyDescent="0.35">
      <c r="A4914" s="8" t="s">
        <v>27</v>
      </c>
      <c r="B4914" s="33">
        <v>2020</v>
      </c>
      <c r="C4914" s="8" t="s">
        <v>13</v>
      </c>
      <c r="D4914" s="33">
        <v>24310.75</v>
      </c>
      <c r="E4914" s="34">
        <v>27198.959999999999</v>
      </c>
      <c r="F4914" s="34">
        <v>30.83</v>
      </c>
      <c r="G4914" s="34">
        <v>683.94</v>
      </c>
      <c r="H4914" s="34">
        <v>34.119999999999997</v>
      </c>
    </row>
    <row r="4915" spans="1:8" x14ac:dyDescent="0.35">
      <c r="A4915" s="8" t="s">
        <v>31</v>
      </c>
      <c r="B4915" s="33">
        <v>2020</v>
      </c>
      <c r="C4915" s="8" t="s">
        <v>19</v>
      </c>
      <c r="D4915" s="33">
        <v>48812.37</v>
      </c>
      <c r="E4915" s="34">
        <v>51448.93</v>
      </c>
      <c r="F4915" s="34">
        <v>97.27</v>
      </c>
      <c r="G4915" s="34">
        <v>419.89</v>
      </c>
      <c r="H4915" s="34">
        <v>52.7</v>
      </c>
    </row>
    <row r="4916" spans="1:8" x14ac:dyDescent="0.35">
      <c r="A4916" s="8" t="s">
        <v>28</v>
      </c>
      <c r="B4916" s="33">
        <v>2023</v>
      </c>
      <c r="C4916" s="8" t="s">
        <v>15</v>
      </c>
      <c r="D4916" s="33">
        <v>33360.769999999997</v>
      </c>
      <c r="E4916" s="34">
        <v>27292.27</v>
      </c>
      <c r="F4916" s="34">
        <v>169.06</v>
      </c>
      <c r="G4916" s="34">
        <v>1035.81</v>
      </c>
      <c r="H4916" s="34">
        <v>49.84</v>
      </c>
    </row>
    <row r="4917" spans="1:8" x14ac:dyDescent="0.35">
      <c r="A4917" s="8" t="s">
        <v>18</v>
      </c>
      <c r="B4917" s="33">
        <v>2021</v>
      </c>
      <c r="C4917" s="8" t="s">
        <v>13</v>
      </c>
      <c r="D4917" s="33">
        <v>26597.49</v>
      </c>
      <c r="E4917" s="34">
        <v>30591.08</v>
      </c>
      <c r="F4917" s="34">
        <v>35.58</v>
      </c>
      <c r="G4917" s="34">
        <v>142.02000000000001</v>
      </c>
      <c r="H4917" s="34">
        <v>58.02</v>
      </c>
    </row>
    <row r="4918" spans="1:8" x14ac:dyDescent="0.35">
      <c r="A4918" s="8" t="s">
        <v>27</v>
      </c>
      <c r="B4918" s="33">
        <v>2022</v>
      </c>
      <c r="C4918" s="8" t="s">
        <v>19</v>
      </c>
      <c r="D4918" s="33">
        <v>30563.439999999999</v>
      </c>
      <c r="E4918" s="34">
        <v>33735.760000000002</v>
      </c>
      <c r="F4918" s="34">
        <v>93.44</v>
      </c>
      <c r="G4918" s="34">
        <v>1035.8599999999999</v>
      </c>
      <c r="H4918" s="34">
        <v>43.95</v>
      </c>
    </row>
    <row r="4919" spans="1:8" x14ac:dyDescent="0.35">
      <c r="A4919" s="8" t="s">
        <v>26</v>
      </c>
      <c r="B4919" s="33">
        <v>2024</v>
      </c>
      <c r="C4919" s="8" t="s">
        <v>19</v>
      </c>
      <c r="D4919" s="33">
        <v>7310.4</v>
      </c>
      <c r="E4919" s="34">
        <v>7589.49</v>
      </c>
      <c r="F4919" s="34">
        <v>21.95</v>
      </c>
      <c r="G4919" s="34">
        <v>1189.45</v>
      </c>
      <c r="H4919" s="34">
        <v>51.92</v>
      </c>
    </row>
    <row r="4920" spans="1:8" x14ac:dyDescent="0.35">
      <c r="A4920" s="8" t="s">
        <v>35</v>
      </c>
      <c r="B4920" s="33">
        <v>2024</v>
      </c>
      <c r="C4920" s="8" t="s">
        <v>19</v>
      </c>
      <c r="D4920" s="33">
        <v>14383.99</v>
      </c>
      <c r="E4920" s="34">
        <v>12328.25</v>
      </c>
      <c r="F4920" s="34">
        <v>40.130000000000003</v>
      </c>
      <c r="G4920" s="34">
        <v>544.34</v>
      </c>
      <c r="H4920" s="34">
        <v>30.42</v>
      </c>
    </row>
    <row r="4921" spans="1:8" x14ac:dyDescent="0.35">
      <c r="A4921" s="8" t="s">
        <v>12</v>
      </c>
      <c r="B4921" s="33">
        <v>2021</v>
      </c>
      <c r="C4921" s="8" t="s">
        <v>13</v>
      </c>
      <c r="D4921" s="33">
        <v>38712.730000000003</v>
      </c>
      <c r="E4921" s="34">
        <v>37409.74</v>
      </c>
      <c r="F4921" s="34">
        <v>71.53</v>
      </c>
      <c r="G4921" s="34">
        <v>1104.69</v>
      </c>
      <c r="H4921" s="34">
        <v>47.88</v>
      </c>
    </row>
    <row r="4922" spans="1:8" x14ac:dyDescent="0.35">
      <c r="A4922" s="8" t="s">
        <v>14</v>
      </c>
      <c r="B4922" s="33">
        <v>2018</v>
      </c>
      <c r="C4922" s="8" t="s">
        <v>22</v>
      </c>
      <c r="D4922" s="33">
        <v>34613.71</v>
      </c>
      <c r="E4922" s="34">
        <v>33294.82</v>
      </c>
      <c r="F4922" s="34">
        <v>129.22999999999999</v>
      </c>
      <c r="G4922" s="34">
        <v>1187.6600000000001</v>
      </c>
      <c r="H4922" s="34">
        <v>31.54</v>
      </c>
    </row>
    <row r="4923" spans="1:8" x14ac:dyDescent="0.35">
      <c r="A4923" s="8" t="s">
        <v>16</v>
      </c>
      <c r="B4923" s="33">
        <v>2020</v>
      </c>
      <c r="C4923" s="8" t="s">
        <v>25</v>
      </c>
      <c r="D4923" s="33">
        <v>28546.73</v>
      </c>
      <c r="E4923" s="34">
        <v>32013.46</v>
      </c>
      <c r="F4923" s="34">
        <v>152.26</v>
      </c>
      <c r="G4923" s="34">
        <v>1236.2</v>
      </c>
      <c r="H4923" s="34">
        <v>66.459999999999994</v>
      </c>
    </row>
    <row r="4924" spans="1:8" x14ac:dyDescent="0.35">
      <c r="A4924" s="8" t="s">
        <v>34</v>
      </c>
      <c r="B4924" s="33">
        <v>2024</v>
      </c>
      <c r="C4924" s="8" t="s">
        <v>15</v>
      </c>
      <c r="D4924" s="33">
        <v>45578.99</v>
      </c>
      <c r="E4924" s="34">
        <v>53724.37</v>
      </c>
      <c r="F4924" s="34">
        <v>135.47</v>
      </c>
      <c r="G4924" s="34">
        <v>234.25</v>
      </c>
      <c r="H4924" s="34">
        <v>36.340000000000003</v>
      </c>
    </row>
    <row r="4925" spans="1:8" x14ac:dyDescent="0.35">
      <c r="A4925" s="8" t="s">
        <v>8</v>
      </c>
      <c r="B4925" s="33">
        <v>2018</v>
      </c>
      <c r="C4925" s="8" t="s">
        <v>13</v>
      </c>
      <c r="D4925" s="33">
        <v>1253.44</v>
      </c>
      <c r="E4925" s="34">
        <v>1330.44</v>
      </c>
      <c r="F4925" s="34">
        <v>76.06</v>
      </c>
      <c r="G4925" s="34">
        <v>1046.3599999999999</v>
      </c>
      <c r="H4925" s="34">
        <v>69.75</v>
      </c>
    </row>
    <row r="4926" spans="1:8" x14ac:dyDescent="0.35">
      <c r="A4926" s="8" t="s">
        <v>8</v>
      </c>
      <c r="B4926" s="33">
        <v>2020</v>
      </c>
      <c r="C4926" s="8" t="s">
        <v>22</v>
      </c>
      <c r="D4926" s="33">
        <v>29746.78</v>
      </c>
      <c r="E4926" s="34">
        <v>26264.07</v>
      </c>
      <c r="F4926" s="34">
        <v>146.32</v>
      </c>
      <c r="G4926" s="34">
        <v>1129.78</v>
      </c>
      <c r="H4926" s="34">
        <v>49.59</v>
      </c>
    </row>
    <row r="4927" spans="1:8" x14ac:dyDescent="0.35">
      <c r="A4927" s="8" t="s">
        <v>14</v>
      </c>
      <c r="B4927" s="33">
        <v>2022</v>
      </c>
      <c r="C4927" s="8" t="s">
        <v>9</v>
      </c>
      <c r="D4927" s="33">
        <v>1050.83</v>
      </c>
      <c r="E4927" s="34">
        <v>927.65</v>
      </c>
      <c r="F4927" s="34">
        <v>30.01</v>
      </c>
      <c r="G4927" s="34">
        <v>107</v>
      </c>
      <c r="H4927" s="34">
        <v>49.22</v>
      </c>
    </row>
    <row r="4928" spans="1:8" x14ac:dyDescent="0.35">
      <c r="A4928" s="8" t="s">
        <v>17</v>
      </c>
      <c r="B4928" s="33">
        <v>2018</v>
      </c>
      <c r="C4928" s="8" t="s">
        <v>19</v>
      </c>
      <c r="D4928" s="33">
        <v>3235.89</v>
      </c>
      <c r="E4928" s="34">
        <v>3766.53</v>
      </c>
      <c r="F4928" s="34">
        <v>171.14</v>
      </c>
      <c r="G4928" s="34">
        <v>509.96</v>
      </c>
      <c r="H4928" s="34">
        <v>40.869999999999997</v>
      </c>
    </row>
    <row r="4929" spans="1:8" x14ac:dyDescent="0.35">
      <c r="A4929" s="8" t="s">
        <v>32</v>
      </c>
      <c r="B4929" s="33">
        <v>2020</v>
      </c>
      <c r="C4929" s="8" t="s">
        <v>11</v>
      </c>
      <c r="D4929" s="33">
        <v>26023.48</v>
      </c>
      <c r="E4929" s="34">
        <v>21343.200000000001</v>
      </c>
      <c r="F4929" s="34">
        <v>177.97</v>
      </c>
      <c r="G4929" s="34">
        <v>739.38</v>
      </c>
      <c r="H4929" s="34">
        <v>49.83</v>
      </c>
    </row>
    <row r="4930" spans="1:8" x14ac:dyDescent="0.35">
      <c r="A4930" s="8" t="s">
        <v>29</v>
      </c>
      <c r="B4930" s="33">
        <v>2021</v>
      </c>
      <c r="C4930" s="8" t="s">
        <v>20</v>
      </c>
      <c r="D4930" s="33">
        <v>24719.7</v>
      </c>
      <c r="E4930" s="34">
        <v>27456.45</v>
      </c>
      <c r="F4930" s="34">
        <v>34.14</v>
      </c>
      <c r="G4930" s="34">
        <v>1166.6099999999999</v>
      </c>
      <c r="H4930" s="34">
        <v>37.14</v>
      </c>
    </row>
    <row r="4931" spans="1:8" x14ac:dyDescent="0.35">
      <c r="A4931" s="8" t="s">
        <v>30</v>
      </c>
      <c r="B4931" s="33">
        <v>2024</v>
      </c>
      <c r="C4931" s="8" t="s">
        <v>9</v>
      </c>
      <c r="D4931" s="33">
        <v>5026.34</v>
      </c>
      <c r="E4931" s="34">
        <v>4505.63</v>
      </c>
      <c r="F4931" s="34">
        <v>180.57</v>
      </c>
      <c r="G4931" s="34">
        <v>621.12</v>
      </c>
      <c r="H4931" s="34">
        <v>58.77</v>
      </c>
    </row>
    <row r="4932" spans="1:8" x14ac:dyDescent="0.35">
      <c r="A4932" s="8" t="s">
        <v>14</v>
      </c>
      <c r="B4932" s="33">
        <v>2019</v>
      </c>
      <c r="C4932" s="8" t="s">
        <v>9</v>
      </c>
      <c r="D4932" s="33">
        <v>28422.69</v>
      </c>
      <c r="E4932" s="34">
        <v>24747.99</v>
      </c>
      <c r="F4932" s="34">
        <v>66.73</v>
      </c>
      <c r="G4932" s="34">
        <v>265.49</v>
      </c>
      <c r="H4932" s="34">
        <v>41.64</v>
      </c>
    </row>
    <row r="4933" spans="1:8" x14ac:dyDescent="0.35">
      <c r="A4933" s="8" t="s">
        <v>10</v>
      </c>
      <c r="B4933" s="33">
        <v>2019</v>
      </c>
      <c r="C4933" s="8" t="s">
        <v>15</v>
      </c>
      <c r="D4933" s="33">
        <v>6059.1</v>
      </c>
      <c r="E4933" s="34">
        <v>5024.8599999999997</v>
      </c>
      <c r="F4933" s="34">
        <v>30.99</v>
      </c>
      <c r="G4933" s="34">
        <v>209.67</v>
      </c>
      <c r="H4933" s="34">
        <v>38.31</v>
      </c>
    </row>
    <row r="4934" spans="1:8" x14ac:dyDescent="0.35">
      <c r="A4934" s="8" t="s">
        <v>16</v>
      </c>
      <c r="B4934" s="33">
        <v>2018</v>
      </c>
      <c r="C4934" s="8" t="s">
        <v>13</v>
      </c>
      <c r="D4934" s="33">
        <v>22968.7</v>
      </c>
      <c r="E4934" s="34">
        <v>26508.6</v>
      </c>
      <c r="F4934" s="34">
        <v>74.55</v>
      </c>
      <c r="G4934" s="34">
        <v>956.4</v>
      </c>
      <c r="H4934" s="34">
        <v>32.11</v>
      </c>
    </row>
    <row r="4935" spans="1:8" x14ac:dyDescent="0.35">
      <c r="A4935" s="8" t="s">
        <v>10</v>
      </c>
      <c r="B4935" s="33">
        <v>2021</v>
      </c>
      <c r="C4935" s="8" t="s">
        <v>13</v>
      </c>
      <c r="D4935" s="33">
        <v>6642.26</v>
      </c>
      <c r="E4935" s="34">
        <v>6676.68</v>
      </c>
      <c r="F4935" s="34">
        <v>150.02000000000001</v>
      </c>
      <c r="G4935" s="34">
        <v>1122.96</v>
      </c>
      <c r="H4935" s="34">
        <v>51.28</v>
      </c>
    </row>
    <row r="4936" spans="1:8" x14ac:dyDescent="0.35">
      <c r="A4936" s="8" t="s">
        <v>30</v>
      </c>
      <c r="B4936" s="33">
        <v>2023</v>
      </c>
      <c r="C4936" s="8" t="s">
        <v>15</v>
      </c>
      <c r="D4936" s="33">
        <v>26355.09</v>
      </c>
      <c r="E4936" s="34">
        <v>23707.1</v>
      </c>
      <c r="F4936" s="34">
        <v>166.17</v>
      </c>
      <c r="G4936" s="34">
        <v>526.26</v>
      </c>
      <c r="H4936" s="34">
        <v>50.52</v>
      </c>
    </row>
    <row r="4937" spans="1:8" x14ac:dyDescent="0.35">
      <c r="A4937" s="8" t="s">
        <v>16</v>
      </c>
      <c r="B4937" s="33">
        <v>2021</v>
      </c>
      <c r="C4937" s="8" t="s">
        <v>11</v>
      </c>
      <c r="D4937" s="33">
        <v>39691.839999999997</v>
      </c>
      <c r="E4937" s="34">
        <v>40555.879999999997</v>
      </c>
      <c r="F4937" s="34">
        <v>29.57</v>
      </c>
      <c r="G4937" s="34">
        <v>1052.55</v>
      </c>
      <c r="H4937" s="34">
        <v>33.67</v>
      </c>
    </row>
    <row r="4938" spans="1:8" x14ac:dyDescent="0.35">
      <c r="A4938" s="8" t="s">
        <v>14</v>
      </c>
      <c r="B4938" s="33">
        <v>2022</v>
      </c>
      <c r="C4938" s="8" t="s">
        <v>13</v>
      </c>
      <c r="D4938" s="33">
        <v>10423.98</v>
      </c>
      <c r="E4938" s="34">
        <v>10154.950000000001</v>
      </c>
      <c r="F4938" s="34">
        <v>110.85</v>
      </c>
      <c r="G4938" s="34">
        <v>904.77</v>
      </c>
      <c r="H4938" s="34">
        <v>66.37</v>
      </c>
    </row>
    <row r="4939" spans="1:8" x14ac:dyDescent="0.35">
      <c r="A4939" s="8" t="s">
        <v>16</v>
      </c>
      <c r="B4939" s="33">
        <v>2022</v>
      </c>
      <c r="C4939" s="8" t="s">
        <v>13</v>
      </c>
      <c r="D4939" s="33">
        <v>13987.54</v>
      </c>
      <c r="E4939" s="34">
        <v>16784.34</v>
      </c>
      <c r="F4939" s="34">
        <v>160.47</v>
      </c>
      <c r="G4939" s="34">
        <v>49.9</v>
      </c>
      <c r="H4939" s="34">
        <v>67.25</v>
      </c>
    </row>
    <row r="4940" spans="1:8" x14ac:dyDescent="0.35">
      <c r="A4940" s="8" t="s">
        <v>26</v>
      </c>
      <c r="B4940" s="33">
        <v>2023</v>
      </c>
      <c r="C4940" s="8" t="s">
        <v>22</v>
      </c>
      <c r="D4940" s="33">
        <v>49354.39</v>
      </c>
      <c r="E4940" s="34">
        <v>40732.129999999997</v>
      </c>
      <c r="F4940" s="34">
        <v>145.56</v>
      </c>
      <c r="G4940" s="34">
        <v>993.5</v>
      </c>
      <c r="H4940" s="34">
        <v>31.45</v>
      </c>
    </row>
    <row r="4941" spans="1:8" x14ac:dyDescent="0.35">
      <c r="A4941" s="8" t="s">
        <v>32</v>
      </c>
      <c r="B4941" s="33">
        <v>2023</v>
      </c>
      <c r="C4941" s="8" t="s">
        <v>19</v>
      </c>
      <c r="D4941" s="33">
        <v>16354.7</v>
      </c>
      <c r="E4941" s="34">
        <v>14218.16</v>
      </c>
      <c r="F4941" s="34">
        <v>29.29</v>
      </c>
      <c r="G4941" s="34">
        <v>1296.1600000000001</v>
      </c>
      <c r="H4941" s="34">
        <v>61.24</v>
      </c>
    </row>
    <row r="4942" spans="1:8" x14ac:dyDescent="0.35">
      <c r="A4942" s="8" t="s">
        <v>29</v>
      </c>
      <c r="B4942" s="33">
        <v>2024</v>
      </c>
      <c r="C4942" s="8" t="s">
        <v>20</v>
      </c>
      <c r="D4942" s="33">
        <v>4773.8999999999996</v>
      </c>
      <c r="E4942" s="34">
        <v>5048.74</v>
      </c>
      <c r="F4942" s="34">
        <v>137.16</v>
      </c>
      <c r="G4942" s="34">
        <v>1380.39</v>
      </c>
      <c r="H4942" s="34">
        <v>46.47</v>
      </c>
    </row>
    <row r="4943" spans="1:8" x14ac:dyDescent="0.35">
      <c r="A4943" s="8" t="s">
        <v>34</v>
      </c>
      <c r="B4943" s="33">
        <v>2020</v>
      </c>
      <c r="C4943" s="8" t="s">
        <v>19</v>
      </c>
      <c r="D4943" s="33">
        <v>4959.9399999999996</v>
      </c>
      <c r="E4943" s="34">
        <v>4521.22</v>
      </c>
      <c r="F4943" s="34">
        <v>103.89</v>
      </c>
      <c r="G4943" s="34">
        <v>740.15</v>
      </c>
      <c r="H4943" s="34">
        <v>53.03</v>
      </c>
    </row>
    <row r="4944" spans="1:8" x14ac:dyDescent="0.35">
      <c r="A4944" s="8" t="s">
        <v>8</v>
      </c>
      <c r="B4944" s="33">
        <v>2020</v>
      </c>
      <c r="C4944" s="8" t="s">
        <v>9</v>
      </c>
      <c r="D4944" s="33">
        <v>33225.07</v>
      </c>
      <c r="E4944" s="34">
        <v>30909.64</v>
      </c>
      <c r="F4944" s="34">
        <v>160.74</v>
      </c>
      <c r="G4944" s="34">
        <v>1210.52</v>
      </c>
      <c r="H4944" s="34">
        <v>31.86</v>
      </c>
    </row>
    <row r="4945" spans="1:8" x14ac:dyDescent="0.35">
      <c r="A4945" s="8" t="s">
        <v>32</v>
      </c>
      <c r="B4945" s="33">
        <v>2020</v>
      </c>
      <c r="C4945" s="8" t="s">
        <v>11</v>
      </c>
      <c r="D4945" s="33">
        <v>9796.08</v>
      </c>
      <c r="E4945" s="34">
        <v>9485.67</v>
      </c>
      <c r="F4945" s="34">
        <v>148.85</v>
      </c>
      <c r="G4945" s="34">
        <v>609.99</v>
      </c>
      <c r="H4945" s="34">
        <v>56.1</v>
      </c>
    </row>
    <row r="4946" spans="1:8" x14ac:dyDescent="0.35">
      <c r="A4946" s="8" t="s">
        <v>33</v>
      </c>
      <c r="B4946" s="33">
        <v>2019</v>
      </c>
      <c r="C4946" s="8" t="s">
        <v>22</v>
      </c>
      <c r="D4946" s="33">
        <v>4326.7299999999996</v>
      </c>
      <c r="E4946" s="34">
        <v>3500.66</v>
      </c>
      <c r="F4946" s="34">
        <v>36.28</v>
      </c>
      <c r="G4946" s="34">
        <v>425.53</v>
      </c>
      <c r="H4946" s="34">
        <v>36.090000000000003</v>
      </c>
    </row>
    <row r="4947" spans="1:8" x14ac:dyDescent="0.35">
      <c r="A4947" s="8" t="s">
        <v>23</v>
      </c>
      <c r="B4947" s="33">
        <v>2020</v>
      </c>
      <c r="C4947" s="8" t="s">
        <v>22</v>
      </c>
      <c r="D4947" s="33">
        <v>8894.5</v>
      </c>
      <c r="E4947" s="34">
        <v>7220.35</v>
      </c>
      <c r="F4947" s="34">
        <v>122.53</v>
      </c>
      <c r="G4947" s="34">
        <v>272.36</v>
      </c>
      <c r="H4947" s="34">
        <v>43.53</v>
      </c>
    </row>
    <row r="4948" spans="1:8" x14ac:dyDescent="0.35">
      <c r="A4948" s="8" t="s">
        <v>33</v>
      </c>
      <c r="B4948" s="33">
        <v>2018</v>
      </c>
      <c r="C4948" s="8" t="s">
        <v>20</v>
      </c>
      <c r="D4948" s="33">
        <v>10396.75</v>
      </c>
      <c r="E4948" s="34">
        <v>9029.24</v>
      </c>
      <c r="F4948" s="34">
        <v>50.44</v>
      </c>
      <c r="G4948" s="34">
        <v>694.67</v>
      </c>
      <c r="H4948" s="34">
        <v>47.65</v>
      </c>
    </row>
    <row r="4949" spans="1:8" x14ac:dyDescent="0.35">
      <c r="A4949" s="8" t="s">
        <v>24</v>
      </c>
      <c r="B4949" s="33">
        <v>2021</v>
      </c>
      <c r="C4949" s="8" t="s">
        <v>25</v>
      </c>
      <c r="D4949" s="33">
        <v>33635.620000000003</v>
      </c>
      <c r="E4949" s="34">
        <v>37867.07</v>
      </c>
      <c r="F4949" s="34">
        <v>41.41</v>
      </c>
      <c r="G4949" s="34">
        <v>150.63</v>
      </c>
      <c r="H4949" s="34">
        <v>63.25</v>
      </c>
    </row>
    <row r="4950" spans="1:8" x14ac:dyDescent="0.35">
      <c r="A4950" s="8" t="s">
        <v>23</v>
      </c>
      <c r="B4950" s="33">
        <v>2020</v>
      </c>
      <c r="C4950" s="8" t="s">
        <v>19</v>
      </c>
      <c r="D4950" s="33">
        <v>44111.09</v>
      </c>
      <c r="E4950" s="34">
        <v>41739.25</v>
      </c>
      <c r="F4950" s="34">
        <v>145.05000000000001</v>
      </c>
      <c r="G4950" s="34">
        <v>717.61</v>
      </c>
      <c r="H4950" s="34">
        <v>32.65</v>
      </c>
    </row>
    <row r="4951" spans="1:8" x14ac:dyDescent="0.35">
      <c r="A4951" s="8" t="s">
        <v>34</v>
      </c>
      <c r="B4951" s="33">
        <v>2022</v>
      </c>
      <c r="C4951" s="8" t="s">
        <v>11</v>
      </c>
      <c r="D4951" s="33">
        <v>24389.200000000001</v>
      </c>
      <c r="E4951" s="34">
        <v>22916.51</v>
      </c>
      <c r="F4951" s="34">
        <v>42.54</v>
      </c>
      <c r="G4951" s="34">
        <v>727.53</v>
      </c>
      <c r="H4951" s="34">
        <v>69.98</v>
      </c>
    </row>
    <row r="4952" spans="1:8" x14ac:dyDescent="0.35">
      <c r="A4952" s="8" t="s">
        <v>28</v>
      </c>
      <c r="B4952" s="33">
        <v>2018</v>
      </c>
      <c r="C4952" s="8" t="s">
        <v>19</v>
      </c>
      <c r="D4952" s="33">
        <v>15536.9</v>
      </c>
      <c r="E4952" s="34">
        <v>16808.189999999999</v>
      </c>
      <c r="F4952" s="34">
        <v>133.63</v>
      </c>
      <c r="G4952" s="34">
        <v>814.42</v>
      </c>
      <c r="H4952" s="34">
        <v>49.5</v>
      </c>
    </row>
    <row r="4953" spans="1:8" x14ac:dyDescent="0.35">
      <c r="A4953" s="8" t="s">
        <v>31</v>
      </c>
      <c r="B4953" s="33">
        <v>2019</v>
      </c>
      <c r="C4953" s="8" t="s">
        <v>11</v>
      </c>
      <c r="D4953" s="33">
        <v>38634.33</v>
      </c>
      <c r="E4953" s="34">
        <v>40979.199999999997</v>
      </c>
      <c r="F4953" s="34">
        <v>20.84</v>
      </c>
      <c r="G4953" s="34">
        <v>899.24</v>
      </c>
      <c r="H4953" s="34">
        <v>57.66</v>
      </c>
    </row>
    <row r="4954" spans="1:8" x14ac:dyDescent="0.35">
      <c r="A4954" s="8" t="s">
        <v>17</v>
      </c>
      <c r="B4954" s="33">
        <v>2023</v>
      </c>
      <c r="C4954" s="8" t="s">
        <v>20</v>
      </c>
      <c r="D4954" s="33">
        <v>33417.69</v>
      </c>
      <c r="E4954" s="34">
        <v>38195.07</v>
      </c>
      <c r="F4954" s="34">
        <v>96.26</v>
      </c>
      <c r="G4954" s="34">
        <v>1398.6</v>
      </c>
      <c r="H4954" s="34">
        <v>48.15</v>
      </c>
    </row>
    <row r="4955" spans="1:8" x14ac:dyDescent="0.35">
      <c r="A4955" s="8" t="s">
        <v>10</v>
      </c>
      <c r="B4955" s="33">
        <v>2021</v>
      </c>
      <c r="C4955" s="8" t="s">
        <v>19</v>
      </c>
      <c r="D4955" s="33">
        <v>45420.52</v>
      </c>
      <c r="E4955" s="34">
        <v>45464.21</v>
      </c>
      <c r="F4955" s="34">
        <v>196.72</v>
      </c>
      <c r="G4955" s="34">
        <v>422.66</v>
      </c>
      <c r="H4955" s="34">
        <v>66.2</v>
      </c>
    </row>
    <row r="4956" spans="1:8" x14ac:dyDescent="0.35">
      <c r="A4956" s="8" t="s">
        <v>14</v>
      </c>
      <c r="B4956" s="33">
        <v>2021</v>
      </c>
      <c r="C4956" s="8" t="s">
        <v>11</v>
      </c>
      <c r="D4956" s="33">
        <v>23322.31</v>
      </c>
      <c r="E4956" s="34">
        <v>27573.1</v>
      </c>
      <c r="F4956" s="34">
        <v>84.24</v>
      </c>
      <c r="G4956" s="34">
        <v>942.96</v>
      </c>
      <c r="H4956" s="34">
        <v>51.44</v>
      </c>
    </row>
    <row r="4957" spans="1:8" x14ac:dyDescent="0.35">
      <c r="A4957" s="8" t="s">
        <v>26</v>
      </c>
      <c r="B4957" s="33">
        <v>2023</v>
      </c>
      <c r="C4957" s="8" t="s">
        <v>13</v>
      </c>
      <c r="D4957" s="33">
        <v>18301.61</v>
      </c>
      <c r="E4957" s="34">
        <v>15305.6</v>
      </c>
      <c r="F4957" s="34">
        <v>166.22</v>
      </c>
      <c r="G4957" s="34">
        <v>1368.68</v>
      </c>
      <c r="H4957" s="34">
        <v>66.790000000000006</v>
      </c>
    </row>
    <row r="4958" spans="1:8" x14ac:dyDescent="0.35">
      <c r="A4958" s="8" t="s">
        <v>30</v>
      </c>
      <c r="B4958" s="33">
        <v>2018</v>
      </c>
      <c r="C4958" s="8" t="s">
        <v>15</v>
      </c>
      <c r="D4958" s="33">
        <v>1788.61</v>
      </c>
      <c r="E4958" s="34">
        <v>2042.03</v>
      </c>
      <c r="F4958" s="34">
        <v>93.33</v>
      </c>
      <c r="G4958" s="34">
        <v>1199.5899999999999</v>
      </c>
      <c r="H4958" s="34">
        <v>57.04</v>
      </c>
    </row>
    <row r="4959" spans="1:8" x14ac:dyDescent="0.35">
      <c r="A4959" s="8" t="s">
        <v>16</v>
      </c>
      <c r="B4959" s="33">
        <v>2022</v>
      </c>
      <c r="C4959" s="8" t="s">
        <v>20</v>
      </c>
      <c r="D4959" s="33">
        <v>49492.05</v>
      </c>
      <c r="E4959" s="34">
        <v>40998.089999999997</v>
      </c>
      <c r="F4959" s="34">
        <v>50.81</v>
      </c>
      <c r="G4959" s="34">
        <v>335.3</v>
      </c>
      <c r="H4959" s="34">
        <v>45.81</v>
      </c>
    </row>
    <row r="4960" spans="1:8" x14ac:dyDescent="0.35">
      <c r="A4960" s="8" t="s">
        <v>32</v>
      </c>
      <c r="B4960" s="33">
        <v>2021</v>
      </c>
      <c r="C4960" s="8" t="s">
        <v>9</v>
      </c>
      <c r="D4960" s="33">
        <v>44681.18</v>
      </c>
      <c r="E4960" s="34">
        <v>45270.29</v>
      </c>
      <c r="F4960" s="34">
        <v>90.79</v>
      </c>
      <c r="G4960" s="34">
        <v>92.56</v>
      </c>
      <c r="H4960" s="34">
        <v>58.65</v>
      </c>
    </row>
    <row r="4961" spans="1:8" x14ac:dyDescent="0.35">
      <c r="A4961" s="8" t="s">
        <v>30</v>
      </c>
      <c r="B4961" s="33">
        <v>2022</v>
      </c>
      <c r="C4961" s="8" t="s">
        <v>19</v>
      </c>
      <c r="D4961" s="33">
        <v>46394.35</v>
      </c>
      <c r="E4961" s="34">
        <v>41792.65</v>
      </c>
      <c r="F4961" s="34">
        <v>77.59</v>
      </c>
      <c r="G4961" s="34">
        <v>1071.06</v>
      </c>
      <c r="H4961" s="34">
        <v>65.03</v>
      </c>
    </row>
    <row r="4962" spans="1:8" x14ac:dyDescent="0.35">
      <c r="A4962" s="8" t="s">
        <v>29</v>
      </c>
      <c r="B4962" s="33">
        <v>2019</v>
      </c>
      <c r="C4962" s="8" t="s">
        <v>25</v>
      </c>
      <c r="D4962" s="33">
        <v>19482.740000000002</v>
      </c>
      <c r="E4962" s="34">
        <v>21320.79</v>
      </c>
      <c r="F4962" s="34">
        <v>30.3</v>
      </c>
      <c r="G4962" s="34">
        <v>1053.99</v>
      </c>
      <c r="H4962" s="34">
        <v>61.11</v>
      </c>
    </row>
    <row r="4963" spans="1:8" x14ac:dyDescent="0.35">
      <c r="A4963" s="8" t="s">
        <v>30</v>
      </c>
      <c r="B4963" s="33">
        <v>2024</v>
      </c>
      <c r="C4963" s="8" t="s">
        <v>15</v>
      </c>
      <c r="D4963" s="33">
        <v>36005.360000000001</v>
      </c>
      <c r="E4963" s="34">
        <v>31410.97</v>
      </c>
      <c r="F4963" s="34">
        <v>111.78</v>
      </c>
      <c r="G4963" s="34">
        <v>120.03</v>
      </c>
      <c r="H4963" s="34">
        <v>59.35</v>
      </c>
    </row>
    <row r="4964" spans="1:8" x14ac:dyDescent="0.35">
      <c r="A4964" s="8" t="s">
        <v>10</v>
      </c>
      <c r="B4964" s="33">
        <v>2023</v>
      </c>
      <c r="C4964" s="8" t="s">
        <v>11</v>
      </c>
      <c r="D4964" s="33">
        <v>15185.55</v>
      </c>
      <c r="E4964" s="34">
        <v>14374.28</v>
      </c>
      <c r="F4964" s="34">
        <v>166.84</v>
      </c>
      <c r="G4964" s="34">
        <v>1226.47</v>
      </c>
      <c r="H4964" s="34">
        <v>49.81</v>
      </c>
    </row>
    <row r="4965" spans="1:8" x14ac:dyDescent="0.35">
      <c r="A4965" s="8" t="s">
        <v>29</v>
      </c>
      <c r="B4965" s="33">
        <v>2020</v>
      </c>
      <c r="C4965" s="8" t="s">
        <v>15</v>
      </c>
      <c r="D4965" s="33">
        <v>30540.22</v>
      </c>
      <c r="E4965" s="34">
        <v>27976.09</v>
      </c>
      <c r="F4965" s="34">
        <v>109</v>
      </c>
      <c r="G4965" s="34">
        <v>569.4</v>
      </c>
      <c r="H4965" s="34">
        <v>63.82</v>
      </c>
    </row>
    <row r="4966" spans="1:8" x14ac:dyDescent="0.35">
      <c r="A4966" s="8" t="s">
        <v>30</v>
      </c>
      <c r="B4966" s="33">
        <v>2020</v>
      </c>
      <c r="C4966" s="8" t="s">
        <v>15</v>
      </c>
      <c r="D4966" s="33">
        <v>2658.11</v>
      </c>
      <c r="E4966" s="34">
        <v>2269.6</v>
      </c>
      <c r="F4966" s="34">
        <v>137.54</v>
      </c>
      <c r="G4966" s="34">
        <v>1144.33</v>
      </c>
      <c r="H4966" s="34">
        <v>47.68</v>
      </c>
    </row>
    <row r="4967" spans="1:8" x14ac:dyDescent="0.35">
      <c r="A4967" s="8" t="s">
        <v>10</v>
      </c>
      <c r="B4967" s="33">
        <v>2023</v>
      </c>
      <c r="C4967" s="8" t="s">
        <v>25</v>
      </c>
      <c r="D4967" s="33">
        <v>14212.01</v>
      </c>
      <c r="E4967" s="34">
        <v>14161.88</v>
      </c>
      <c r="F4967" s="34">
        <v>94.42</v>
      </c>
      <c r="G4967" s="34">
        <v>539.65</v>
      </c>
      <c r="H4967" s="34">
        <v>59.81</v>
      </c>
    </row>
    <row r="4968" spans="1:8" x14ac:dyDescent="0.35">
      <c r="A4968" s="8" t="s">
        <v>29</v>
      </c>
      <c r="B4968" s="33">
        <v>2024</v>
      </c>
      <c r="C4968" s="8" t="s">
        <v>19</v>
      </c>
      <c r="D4968" s="33">
        <v>4778.57</v>
      </c>
      <c r="E4968" s="34">
        <v>3898.87</v>
      </c>
      <c r="F4968" s="34">
        <v>152.62</v>
      </c>
      <c r="G4968" s="34">
        <v>1308.47</v>
      </c>
      <c r="H4968" s="34">
        <v>30.75</v>
      </c>
    </row>
    <row r="4969" spans="1:8" x14ac:dyDescent="0.35">
      <c r="A4969" s="8" t="s">
        <v>24</v>
      </c>
      <c r="B4969" s="33">
        <v>2019</v>
      </c>
      <c r="C4969" s="8" t="s">
        <v>11</v>
      </c>
      <c r="D4969" s="33">
        <v>24982.19</v>
      </c>
      <c r="E4969" s="34">
        <v>21423.5</v>
      </c>
      <c r="F4969" s="34">
        <v>190.36</v>
      </c>
      <c r="G4969" s="34">
        <v>806.57</v>
      </c>
      <c r="H4969" s="34">
        <v>35.93</v>
      </c>
    </row>
    <row r="4970" spans="1:8" x14ac:dyDescent="0.35">
      <c r="A4970" s="8" t="s">
        <v>35</v>
      </c>
      <c r="B4970" s="33">
        <v>2021</v>
      </c>
      <c r="C4970" s="8" t="s">
        <v>11</v>
      </c>
      <c r="D4970" s="33">
        <v>9867.52</v>
      </c>
      <c r="E4970" s="34">
        <v>10616.89</v>
      </c>
      <c r="F4970" s="34">
        <v>193.95</v>
      </c>
      <c r="G4970" s="34">
        <v>355.22</v>
      </c>
      <c r="H4970" s="34">
        <v>51.74</v>
      </c>
    </row>
    <row r="4971" spans="1:8" x14ac:dyDescent="0.35">
      <c r="A4971" s="8" t="s">
        <v>32</v>
      </c>
      <c r="B4971" s="33">
        <v>2020</v>
      </c>
      <c r="C4971" s="8" t="s">
        <v>13</v>
      </c>
      <c r="D4971" s="33">
        <v>25719.66</v>
      </c>
      <c r="E4971" s="34">
        <v>23451.89</v>
      </c>
      <c r="F4971" s="34">
        <v>90.62</v>
      </c>
      <c r="G4971" s="34">
        <v>836.11</v>
      </c>
      <c r="H4971" s="34">
        <v>50.24</v>
      </c>
    </row>
    <row r="4972" spans="1:8" x14ac:dyDescent="0.35">
      <c r="A4972" s="8" t="s">
        <v>21</v>
      </c>
      <c r="B4972" s="33">
        <v>2023</v>
      </c>
      <c r="C4972" s="8" t="s">
        <v>20</v>
      </c>
      <c r="D4972" s="33">
        <v>2205.14</v>
      </c>
      <c r="E4972" s="34">
        <v>1966.44</v>
      </c>
      <c r="F4972" s="34">
        <v>97.16</v>
      </c>
      <c r="G4972" s="34">
        <v>162.25</v>
      </c>
      <c r="H4972" s="34">
        <v>44.34</v>
      </c>
    </row>
    <row r="4973" spans="1:8" x14ac:dyDescent="0.35">
      <c r="A4973" s="8" t="s">
        <v>32</v>
      </c>
      <c r="B4973" s="33">
        <v>2020</v>
      </c>
      <c r="C4973" s="8" t="s">
        <v>25</v>
      </c>
      <c r="D4973" s="33">
        <v>32589.56</v>
      </c>
      <c r="E4973" s="34">
        <v>36951.42</v>
      </c>
      <c r="F4973" s="34">
        <v>119.7</v>
      </c>
      <c r="G4973" s="34">
        <v>153.6</v>
      </c>
      <c r="H4973" s="34">
        <v>45.03</v>
      </c>
    </row>
    <row r="4974" spans="1:8" x14ac:dyDescent="0.35">
      <c r="A4974" s="8" t="s">
        <v>14</v>
      </c>
      <c r="B4974" s="33">
        <v>2022</v>
      </c>
      <c r="C4974" s="8" t="s">
        <v>25</v>
      </c>
      <c r="D4974" s="33">
        <v>8236.9500000000007</v>
      </c>
      <c r="E4974" s="34">
        <v>7306.92</v>
      </c>
      <c r="F4974" s="34">
        <v>28.16</v>
      </c>
      <c r="G4974" s="34">
        <v>313.2</v>
      </c>
      <c r="H4974" s="34">
        <v>30.22</v>
      </c>
    </row>
    <row r="4975" spans="1:8" x14ac:dyDescent="0.35">
      <c r="A4975" s="8" t="s">
        <v>18</v>
      </c>
      <c r="B4975" s="33">
        <v>2024</v>
      </c>
      <c r="C4975" s="8" t="s">
        <v>22</v>
      </c>
      <c r="D4975" s="33">
        <v>43604.59</v>
      </c>
      <c r="E4975" s="34">
        <v>43474.62</v>
      </c>
      <c r="F4975" s="34">
        <v>173.77</v>
      </c>
      <c r="G4975" s="34">
        <v>1328.97</v>
      </c>
      <c r="H4975" s="34">
        <v>49.61</v>
      </c>
    </row>
    <row r="4976" spans="1:8" x14ac:dyDescent="0.35">
      <c r="A4976" s="8" t="s">
        <v>14</v>
      </c>
      <c r="B4976" s="33">
        <v>2020</v>
      </c>
      <c r="C4976" s="8" t="s">
        <v>20</v>
      </c>
      <c r="D4976" s="33">
        <v>15276.34</v>
      </c>
      <c r="E4976" s="34">
        <v>15690.75</v>
      </c>
      <c r="F4976" s="34">
        <v>22.84</v>
      </c>
      <c r="G4976" s="34">
        <v>815.72</v>
      </c>
      <c r="H4976" s="34">
        <v>60.47</v>
      </c>
    </row>
    <row r="4977" spans="1:8" x14ac:dyDescent="0.35">
      <c r="A4977" s="8" t="s">
        <v>31</v>
      </c>
      <c r="B4977" s="33">
        <v>2023</v>
      </c>
      <c r="C4977" s="8" t="s">
        <v>20</v>
      </c>
      <c r="D4977" s="33">
        <v>21088.7</v>
      </c>
      <c r="E4977" s="34">
        <v>17571.099999999999</v>
      </c>
      <c r="F4977" s="34">
        <v>178.19</v>
      </c>
      <c r="G4977" s="34">
        <v>1192.2</v>
      </c>
      <c r="H4977" s="34">
        <v>44.45</v>
      </c>
    </row>
    <row r="4978" spans="1:8" x14ac:dyDescent="0.35">
      <c r="A4978" s="8" t="s">
        <v>32</v>
      </c>
      <c r="B4978" s="33">
        <v>2018</v>
      </c>
      <c r="C4978" s="8" t="s">
        <v>15</v>
      </c>
      <c r="D4978" s="33">
        <v>44473.73</v>
      </c>
      <c r="E4978" s="34">
        <v>44465.52</v>
      </c>
      <c r="F4978" s="34">
        <v>159.88999999999999</v>
      </c>
      <c r="G4978" s="34">
        <v>679.96</v>
      </c>
      <c r="H4978" s="34">
        <v>64.569999999999993</v>
      </c>
    </row>
    <row r="4979" spans="1:8" x14ac:dyDescent="0.35">
      <c r="A4979" s="8" t="s">
        <v>23</v>
      </c>
      <c r="B4979" s="33">
        <v>2019</v>
      </c>
      <c r="C4979" s="8" t="s">
        <v>11</v>
      </c>
      <c r="D4979" s="33">
        <v>43392.94</v>
      </c>
      <c r="E4979" s="34">
        <v>49097.64</v>
      </c>
      <c r="F4979" s="34">
        <v>109.67</v>
      </c>
      <c r="G4979" s="34">
        <v>98.37</v>
      </c>
      <c r="H4979" s="34">
        <v>65.69</v>
      </c>
    </row>
    <row r="4980" spans="1:8" x14ac:dyDescent="0.35">
      <c r="A4980" s="8" t="s">
        <v>32</v>
      </c>
      <c r="B4980" s="33">
        <v>2024</v>
      </c>
      <c r="C4980" s="8" t="s">
        <v>19</v>
      </c>
      <c r="D4980" s="33">
        <v>39686.449999999997</v>
      </c>
      <c r="E4980" s="34">
        <v>43305.99</v>
      </c>
      <c r="F4980" s="34">
        <v>63.98</v>
      </c>
      <c r="G4980" s="34">
        <v>1060.47</v>
      </c>
      <c r="H4980" s="34">
        <v>69.62</v>
      </c>
    </row>
    <row r="4981" spans="1:8" x14ac:dyDescent="0.35">
      <c r="A4981" s="8" t="s">
        <v>28</v>
      </c>
      <c r="B4981" s="33">
        <v>2018</v>
      </c>
      <c r="C4981" s="8" t="s">
        <v>15</v>
      </c>
      <c r="D4981" s="33">
        <v>44803.85</v>
      </c>
      <c r="E4981" s="34">
        <v>35993.32</v>
      </c>
      <c r="F4981" s="34">
        <v>71.86</v>
      </c>
      <c r="G4981" s="34">
        <v>176.48</v>
      </c>
      <c r="H4981" s="34">
        <v>40.090000000000003</v>
      </c>
    </row>
    <row r="4982" spans="1:8" x14ac:dyDescent="0.35">
      <c r="A4982" s="8" t="s">
        <v>24</v>
      </c>
      <c r="B4982" s="33">
        <v>2019</v>
      </c>
      <c r="C4982" s="8" t="s">
        <v>13</v>
      </c>
      <c r="D4982" s="33">
        <v>45200.78</v>
      </c>
      <c r="E4982" s="34">
        <v>42110.63</v>
      </c>
      <c r="F4982" s="34">
        <v>132.36000000000001</v>
      </c>
      <c r="G4982" s="34">
        <v>181.45</v>
      </c>
      <c r="H4982" s="34">
        <v>53.04</v>
      </c>
    </row>
    <row r="4983" spans="1:8" x14ac:dyDescent="0.35">
      <c r="A4983" s="8" t="s">
        <v>12</v>
      </c>
      <c r="B4983" s="33">
        <v>2018</v>
      </c>
      <c r="C4983" s="8" t="s">
        <v>13</v>
      </c>
      <c r="D4983" s="33">
        <v>22425.89</v>
      </c>
      <c r="E4983" s="34">
        <v>19728.689999999999</v>
      </c>
      <c r="F4983" s="34">
        <v>139.85</v>
      </c>
      <c r="G4983" s="34">
        <v>579.96</v>
      </c>
      <c r="H4983" s="34">
        <v>45.13</v>
      </c>
    </row>
    <row r="4984" spans="1:8" x14ac:dyDescent="0.35">
      <c r="A4984" s="8" t="s">
        <v>21</v>
      </c>
      <c r="B4984" s="33">
        <v>2018</v>
      </c>
      <c r="C4984" s="8" t="s">
        <v>9</v>
      </c>
      <c r="D4984" s="33">
        <v>46466.94</v>
      </c>
      <c r="E4984" s="34">
        <v>46343.29</v>
      </c>
      <c r="F4984" s="34">
        <v>182.33</v>
      </c>
      <c r="G4984" s="34">
        <v>640.21</v>
      </c>
      <c r="H4984" s="34">
        <v>69.91</v>
      </c>
    </row>
    <row r="4985" spans="1:8" x14ac:dyDescent="0.35">
      <c r="A4985" s="8" t="s">
        <v>26</v>
      </c>
      <c r="B4985" s="33">
        <v>2018</v>
      </c>
      <c r="C4985" s="8" t="s">
        <v>9</v>
      </c>
      <c r="D4985" s="33">
        <v>18801.21</v>
      </c>
      <c r="E4985" s="34">
        <v>18488.3</v>
      </c>
      <c r="F4985" s="34">
        <v>55.01</v>
      </c>
      <c r="G4985" s="34">
        <v>927.52</v>
      </c>
      <c r="H4985" s="34">
        <v>51.69</v>
      </c>
    </row>
    <row r="4986" spans="1:8" x14ac:dyDescent="0.35">
      <c r="A4986" s="8" t="s">
        <v>18</v>
      </c>
      <c r="B4986" s="33">
        <v>2019</v>
      </c>
      <c r="C4986" s="8" t="s">
        <v>15</v>
      </c>
      <c r="D4986" s="33">
        <v>7902.76</v>
      </c>
      <c r="E4986" s="34">
        <v>8000.18</v>
      </c>
      <c r="F4986" s="34">
        <v>38.51</v>
      </c>
      <c r="G4986" s="34">
        <v>1355.35</v>
      </c>
      <c r="H4986" s="34">
        <v>31.61</v>
      </c>
    </row>
    <row r="4987" spans="1:8" x14ac:dyDescent="0.35">
      <c r="A4987" s="8" t="s">
        <v>24</v>
      </c>
      <c r="B4987" s="33">
        <v>2023</v>
      </c>
      <c r="C4987" s="8" t="s">
        <v>13</v>
      </c>
      <c r="D4987" s="33">
        <v>9821.36</v>
      </c>
      <c r="E4987" s="34">
        <v>8333.6</v>
      </c>
      <c r="F4987" s="34">
        <v>50.23</v>
      </c>
      <c r="G4987" s="34">
        <v>60.53</v>
      </c>
      <c r="H4987" s="34">
        <v>66.209999999999994</v>
      </c>
    </row>
    <row r="4988" spans="1:8" x14ac:dyDescent="0.35">
      <c r="A4988" s="8" t="s">
        <v>28</v>
      </c>
      <c r="B4988" s="33">
        <v>2022</v>
      </c>
      <c r="C4988" s="8" t="s">
        <v>20</v>
      </c>
      <c r="D4988" s="33">
        <v>21611.84</v>
      </c>
      <c r="E4988" s="34">
        <v>19333.919999999998</v>
      </c>
      <c r="F4988" s="34">
        <v>129.82</v>
      </c>
      <c r="G4988" s="34">
        <v>391.78</v>
      </c>
      <c r="H4988" s="34">
        <v>41.07</v>
      </c>
    </row>
    <row r="4989" spans="1:8" x14ac:dyDescent="0.35">
      <c r="A4989" s="8" t="s">
        <v>12</v>
      </c>
      <c r="B4989" s="33">
        <v>2019</v>
      </c>
      <c r="C4989" s="8" t="s">
        <v>13</v>
      </c>
      <c r="D4989" s="33">
        <v>18154.900000000001</v>
      </c>
      <c r="E4989" s="34">
        <v>16980.32</v>
      </c>
      <c r="F4989" s="34">
        <v>105</v>
      </c>
      <c r="G4989" s="34">
        <v>23.82</v>
      </c>
      <c r="H4989" s="34">
        <v>62.94</v>
      </c>
    </row>
    <row r="4990" spans="1:8" x14ac:dyDescent="0.35">
      <c r="A4990" s="8" t="s">
        <v>27</v>
      </c>
      <c r="B4990" s="33">
        <v>2019</v>
      </c>
      <c r="C4990" s="8" t="s">
        <v>9</v>
      </c>
      <c r="D4990" s="33">
        <v>44319.58</v>
      </c>
      <c r="E4990" s="34">
        <v>37349.47</v>
      </c>
      <c r="F4990" s="34">
        <v>113.72</v>
      </c>
      <c r="G4990" s="34">
        <v>1378.23</v>
      </c>
      <c r="H4990" s="34">
        <v>61.61</v>
      </c>
    </row>
    <row r="4991" spans="1:8" x14ac:dyDescent="0.35">
      <c r="A4991" s="8" t="s">
        <v>21</v>
      </c>
      <c r="B4991" s="33">
        <v>2022</v>
      </c>
      <c r="C4991" s="8" t="s">
        <v>19</v>
      </c>
      <c r="D4991" s="33">
        <v>3925.48</v>
      </c>
      <c r="E4991" s="34">
        <v>4499.38</v>
      </c>
      <c r="F4991" s="34">
        <v>47.21</v>
      </c>
      <c r="G4991" s="34">
        <v>79.180000000000007</v>
      </c>
      <c r="H4991" s="34">
        <v>38.1</v>
      </c>
    </row>
    <row r="4992" spans="1:8" x14ac:dyDescent="0.35">
      <c r="A4992" s="8" t="s">
        <v>18</v>
      </c>
      <c r="B4992" s="33">
        <v>2021</v>
      </c>
      <c r="C4992" s="8" t="s">
        <v>22</v>
      </c>
      <c r="D4992" s="33">
        <v>21794.85</v>
      </c>
      <c r="E4992" s="34">
        <v>22964.45</v>
      </c>
      <c r="F4992" s="34">
        <v>90.37</v>
      </c>
      <c r="G4992" s="34">
        <v>726.54</v>
      </c>
      <c r="H4992" s="34">
        <v>60.1</v>
      </c>
    </row>
    <row r="4993" spans="1:8" x14ac:dyDescent="0.35">
      <c r="A4993" s="8" t="s">
        <v>14</v>
      </c>
      <c r="B4993" s="33">
        <v>2019</v>
      </c>
      <c r="C4993" s="8" t="s">
        <v>19</v>
      </c>
      <c r="D4993" s="33">
        <v>26583.09</v>
      </c>
      <c r="E4993" s="34">
        <v>23562.82</v>
      </c>
      <c r="F4993" s="34">
        <v>125.57</v>
      </c>
      <c r="G4993" s="34">
        <v>571.09</v>
      </c>
      <c r="H4993" s="34">
        <v>31.78</v>
      </c>
    </row>
    <row r="4994" spans="1:8" x14ac:dyDescent="0.35">
      <c r="A4994" s="8" t="s">
        <v>17</v>
      </c>
      <c r="B4994" s="33">
        <v>2018</v>
      </c>
      <c r="C4994" s="8" t="s">
        <v>20</v>
      </c>
      <c r="D4994" s="33">
        <v>48984.17</v>
      </c>
      <c r="E4994" s="34">
        <v>49978.44</v>
      </c>
      <c r="F4994" s="34">
        <v>28.07</v>
      </c>
      <c r="G4994" s="34">
        <v>1380.08</v>
      </c>
      <c r="H4994" s="34">
        <v>60.39</v>
      </c>
    </row>
    <row r="4995" spans="1:8" x14ac:dyDescent="0.35">
      <c r="A4995" s="8" t="s">
        <v>14</v>
      </c>
      <c r="B4995" s="33">
        <v>2021</v>
      </c>
      <c r="C4995" s="8" t="s">
        <v>20</v>
      </c>
      <c r="D4995" s="33">
        <v>42126.64</v>
      </c>
      <c r="E4995" s="34">
        <v>36406.75</v>
      </c>
      <c r="F4995" s="34">
        <v>144.30000000000001</v>
      </c>
      <c r="G4995" s="34">
        <v>1138.46</v>
      </c>
      <c r="H4995" s="34">
        <v>41.26</v>
      </c>
    </row>
    <row r="4996" spans="1:8" x14ac:dyDescent="0.35">
      <c r="A4996" s="8" t="s">
        <v>10</v>
      </c>
      <c r="B4996" s="33">
        <v>2023</v>
      </c>
      <c r="C4996" s="8" t="s">
        <v>11</v>
      </c>
      <c r="D4996" s="33">
        <v>39980.400000000001</v>
      </c>
      <c r="E4996" s="34">
        <v>37618.449999999997</v>
      </c>
      <c r="F4996" s="34">
        <v>32.340000000000003</v>
      </c>
      <c r="G4996" s="34">
        <v>27.08</v>
      </c>
      <c r="H4996" s="34">
        <v>56.38</v>
      </c>
    </row>
    <row r="4997" spans="1:8" x14ac:dyDescent="0.35">
      <c r="A4997" s="8" t="s">
        <v>14</v>
      </c>
      <c r="B4997" s="33">
        <v>2021</v>
      </c>
      <c r="C4997" s="8" t="s">
        <v>15</v>
      </c>
      <c r="D4997" s="33">
        <v>47524.74</v>
      </c>
      <c r="E4997" s="34">
        <v>48058.400000000001</v>
      </c>
      <c r="F4997" s="34">
        <v>77.41</v>
      </c>
      <c r="G4997" s="34">
        <v>1087.46</v>
      </c>
      <c r="H4997" s="34">
        <v>39.729999999999997</v>
      </c>
    </row>
    <row r="4998" spans="1:8" x14ac:dyDescent="0.35">
      <c r="A4998" s="8" t="s">
        <v>8</v>
      </c>
      <c r="B4998" s="33">
        <v>2021</v>
      </c>
      <c r="C4998" s="8" t="s">
        <v>15</v>
      </c>
      <c r="D4998" s="33">
        <v>32337.72</v>
      </c>
      <c r="E4998" s="34">
        <v>32705.08</v>
      </c>
      <c r="F4998" s="34">
        <v>194.35</v>
      </c>
      <c r="G4998" s="34">
        <v>1336.32</v>
      </c>
      <c r="H4998" s="34">
        <v>64.83</v>
      </c>
    </row>
    <row r="4999" spans="1:8" x14ac:dyDescent="0.35">
      <c r="A4999" s="8" t="s">
        <v>17</v>
      </c>
      <c r="B4999" s="33">
        <v>2018</v>
      </c>
      <c r="C4999" s="8" t="s">
        <v>19</v>
      </c>
      <c r="D4999" s="33">
        <v>20640.96</v>
      </c>
      <c r="E4999" s="34">
        <v>22485.33</v>
      </c>
      <c r="F4999" s="34">
        <v>21.04</v>
      </c>
      <c r="G4999" s="34">
        <v>16.13</v>
      </c>
      <c r="H4999" s="34">
        <v>31.23</v>
      </c>
    </row>
    <row r="5000" spans="1:8" x14ac:dyDescent="0.35">
      <c r="A5000" s="8" t="s">
        <v>8</v>
      </c>
      <c r="B5000" s="33">
        <v>2021</v>
      </c>
      <c r="C5000" s="8" t="s">
        <v>15</v>
      </c>
      <c r="D5000" s="33">
        <v>26566.639999999999</v>
      </c>
      <c r="E5000" s="34">
        <v>29357.57</v>
      </c>
      <c r="F5000" s="34">
        <v>197.14</v>
      </c>
      <c r="G5000" s="34">
        <v>1086.17</v>
      </c>
      <c r="H5000" s="34">
        <v>69.95</v>
      </c>
    </row>
    <row r="5001" spans="1:8" x14ac:dyDescent="0.35">
      <c r="A5001" s="8" t="s">
        <v>14</v>
      </c>
      <c r="B5001" s="33">
        <v>2024</v>
      </c>
      <c r="C5001" s="8" t="s">
        <v>25</v>
      </c>
      <c r="D5001" s="33">
        <v>80860.27</v>
      </c>
      <c r="E5001" s="34">
        <v>7360.38</v>
      </c>
      <c r="F5001" s="34">
        <v>51.5</v>
      </c>
      <c r="G5001" s="34">
        <v>879.67</v>
      </c>
      <c r="H5001" s="34">
        <v>54.27</v>
      </c>
    </row>
    <row r="5002" spans="1:8" x14ac:dyDescent="0.35">
      <c r="A5002" s="39" t="s">
        <v>74</v>
      </c>
      <c r="B5002" s="38"/>
      <c r="C5002" s="38"/>
      <c r="D5002" s="38"/>
      <c r="E5002" s="38"/>
      <c r="F5002" s="38"/>
      <c r="G5002" s="38"/>
      <c r="H5002" s="40">
        <f>SUBTOTAL(109,Table1[Household Waste (%)])</f>
        <v>250304.4500000003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F79C8-1DF3-4423-837E-8882FDFDC290}">
  <dimension ref="A1:C9"/>
  <sheetViews>
    <sheetView workbookViewId="0">
      <selection activeCell="C15" sqref="C15"/>
    </sheetView>
  </sheetViews>
  <sheetFormatPr defaultRowHeight="14.5" x14ac:dyDescent="0.35"/>
  <cols>
    <col min="1" max="1" width="21.7265625" bestFit="1" customWidth="1"/>
    <col min="2" max="2" width="14.36328125" bestFit="1" customWidth="1"/>
    <col min="3" max="3" width="45.36328125" bestFit="1" customWidth="1"/>
  </cols>
  <sheetData>
    <row r="1" spans="1:3" x14ac:dyDescent="0.35">
      <c r="A1" s="8" t="s">
        <v>36</v>
      </c>
      <c r="B1" s="8" t="s">
        <v>37</v>
      </c>
      <c r="C1" s="8" t="s">
        <v>38</v>
      </c>
    </row>
    <row r="2" spans="1:3" x14ac:dyDescent="0.35">
      <c r="A2" s="8" t="s">
        <v>0</v>
      </c>
      <c r="B2" s="8" t="s">
        <v>45</v>
      </c>
      <c r="C2" s="8" t="s">
        <v>50</v>
      </c>
    </row>
    <row r="3" spans="1:3" x14ac:dyDescent="0.35">
      <c r="A3" s="8" t="s">
        <v>1</v>
      </c>
      <c r="B3" s="8" t="s">
        <v>46</v>
      </c>
      <c r="C3" s="8" t="s">
        <v>51</v>
      </c>
    </row>
    <row r="4" spans="1:3" x14ac:dyDescent="0.35">
      <c r="A4" s="8" t="s">
        <v>39</v>
      </c>
      <c r="B4" s="8" t="s">
        <v>45</v>
      </c>
      <c r="C4" s="8" t="s">
        <v>52</v>
      </c>
    </row>
    <row r="5" spans="1:3" x14ac:dyDescent="0.35">
      <c r="A5" s="8" t="s">
        <v>40</v>
      </c>
      <c r="B5" s="8" t="s">
        <v>47</v>
      </c>
      <c r="C5" s="8" t="s">
        <v>53</v>
      </c>
    </row>
    <row r="6" spans="1:3" x14ac:dyDescent="0.35">
      <c r="A6" s="8" t="s">
        <v>41</v>
      </c>
      <c r="B6" s="8" t="s">
        <v>48</v>
      </c>
      <c r="C6" s="8" t="s">
        <v>54</v>
      </c>
    </row>
    <row r="7" spans="1:3" x14ac:dyDescent="0.35">
      <c r="A7" s="8" t="s">
        <v>42</v>
      </c>
      <c r="B7" s="8" t="s">
        <v>48</v>
      </c>
      <c r="C7" s="8" t="s">
        <v>55</v>
      </c>
    </row>
    <row r="8" spans="1:3" x14ac:dyDescent="0.35">
      <c r="A8" s="8" t="s">
        <v>43</v>
      </c>
      <c r="B8" s="8" t="s">
        <v>48</v>
      </c>
      <c r="C8" s="8" t="s">
        <v>56</v>
      </c>
    </row>
    <row r="9" spans="1:3" x14ac:dyDescent="0.35">
      <c r="A9" s="8" t="s">
        <v>44</v>
      </c>
      <c r="B9" s="8" t="s">
        <v>49</v>
      </c>
      <c r="C9" s="8" t="s">
        <v>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30A92-0576-44DD-B01B-CB591B59968B}">
  <dimension ref="A1:N5000"/>
  <sheetViews>
    <sheetView tabSelected="1" topLeftCell="F1" workbookViewId="0">
      <selection activeCell="G7" sqref="G7"/>
    </sheetView>
  </sheetViews>
  <sheetFormatPr defaultRowHeight="14.5" x14ac:dyDescent="0.35"/>
  <cols>
    <col min="1" max="1" width="10.26953125" customWidth="1"/>
    <col min="2" max="2" width="8.7265625" style="4"/>
    <col min="3" max="3" width="19.08984375" customWidth="1"/>
    <col min="4" max="4" width="18.7265625" style="4" bestFit="1" customWidth="1"/>
    <col min="5" max="5" width="23.81640625" style="4" bestFit="1" customWidth="1"/>
    <col min="6" max="6" width="30.453125" style="4" bestFit="1" customWidth="1"/>
    <col min="7" max="7" width="30.453125" style="4" customWidth="1"/>
    <col min="8" max="8" width="26.54296875" style="4" bestFit="1" customWidth="1"/>
    <col min="9" max="9" width="26.54296875" style="4" customWidth="1"/>
    <col min="10" max="10" width="22.08984375" style="4" bestFit="1" customWidth="1"/>
    <col min="11" max="11" width="22.08984375" style="4" customWidth="1"/>
    <col min="12" max="12" width="20.90625" style="4" bestFit="1" customWidth="1"/>
    <col min="13" max="13" width="10.54296875" bestFit="1" customWidth="1"/>
  </cols>
  <sheetData>
    <row r="1" spans="1:14" x14ac:dyDescent="0.35">
      <c r="A1" s="5" t="s">
        <v>0</v>
      </c>
      <c r="B1" s="6" t="s">
        <v>1</v>
      </c>
      <c r="C1" s="5" t="s">
        <v>2</v>
      </c>
      <c r="D1" s="6" t="s">
        <v>59</v>
      </c>
      <c r="E1" s="7" t="s">
        <v>60</v>
      </c>
      <c r="F1" s="7" t="s">
        <v>58</v>
      </c>
      <c r="G1" s="7" t="s">
        <v>76</v>
      </c>
      <c r="H1" s="7" t="s">
        <v>42</v>
      </c>
      <c r="I1" s="7" t="s">
        <v>61</v>
      </c>
      <c r="J1" s="7" t="s">
        <v>43</v>
      </c>
      <c r="K1" s="7" t="s">
        <v>62</v>
      </c>
      <c r="L1" s="7" t="s">
        <v>44</v>
      </c>
      <c r="M1" s="3" t="s">
        <v>63</v>
      </c>
      <c r="N1" s="3" t="s">
        <v>64</v>
      </c>
    </row>
    <row r="2" spans="1:14" x14ac:dyDescent="0.35">
      <c r="A2" s="8" t="s">
        <v>10</v>
      </c>
      <c r="B2" s="9">
        <v>2019</v>
      </c>
      <c r="C2" s="8" t="s">
        <v>11</v>
      </c>
      <c r="D2" s="9">
        <v>3916.97</v>
      </c>
      <c r="E2" s="10">
        <v>4394.4799999999996</v>
      </c>
      <c r="F2" s="10">
        <f>IFERROR(Table2[[#This Row],[Economic loss ($ million)]]*1000000 / Table2[[#This Row],[Total Waste (tons)]], NA())</f>
        <v>1121908.0054225589</v>
      </c>
      <c r="G2" s="10" t="str">
        <f t="shared" ref="G2:G65" si="0">IF(F2&gt;1100000,"High",IF(F2&gt;=950000,"Medium","Low"))</f>
        <v>High</v>
      </c>
      <c r="H2" s="10">
        <v>192.52</v>
      </c>
      <c r="I2" s="10">
        <f>IFERROR(Table2[[#This Row],[Total Waste (tons)]] / (Table2[[#This Row],[Population (million)]]*1000), NA())</f>
        <v>3.3942841792389878E-3</v>
      </c>
      <c r="J2" s="10">
        <v>1153.99</v>
      </c>
      <c r="K2" s="10">
        <f>IFERROR(Table2[[#This Row],[Total Waste (tons)]] * Table2[[#This Row],[Household waste (%)]], NA())</f>
        <v>119898.45169999999</v>
      </c>
      <c r="L2" s="10">
        <v>30.61</v>
      </c>
      <c r="M2" s="14">
        <f>SUMIFS(Table2[Household waste (%)], Table2[Country], "Australia", Table2[Year], 2020)</f>
        <v>1412.17</v>
      </c>
      <c r="N2" s="14">
        <f>COUNTIFS(Table2[Year], "USA")</f>
        <v>0</v>
      </c>
    </row>
    <row r="3" spans="1:14" x14ac:dyDescent="0.35">
      <c r="A3" s="11" t="s">
        <v>12</v>
      </c>
      <c r="B3" s="12">
        <v>2022</v>
      </c>
      <c r="C3" s="11" t="s">
        <v>13</v>
      </c>
      <c r="D3" s="12">
        <v>9700.16</v>
      </c>
      <c r="E3" s="13">
        <v>8909.16</v>
      </c>
      <c r="F3" s="13">
        <f>IFERROR(Table2[[#This Row],[Economic loss ($ million)]]*1000000 / Table2[[#This Row],[Total Waste (tons)]], NA())</f>
        <v>918454.9533203576</v>
      </c>
      <c r="G3" s="13" t="str">
        <f t="shared" si="0"/>
        <v>Low</v>
      </c>
      <c r="H3" s="13">
        <v>166.94</v>
      </c>
      <c r="I3" s="13">
        <f>IFERROR(Table2[[#This Row],[Total Waste (tons)]] / (Table2[[#This Row],[Population (million)]]*1000), NA())</f>
        <v>9.6412519505819447E-3</v>
      </c>
      <c r="J3" s="13">
        <v>1006.11</v>
      </c>
      <c r="K3" s="13">
        <f>IFERROR(Table2[[#This Row],[Total Waste (tons)]] * Table2[[#This Row],[Household waste (%)]], NA())</f>
        <v>466383.69279999996</v>
      </c>
      <c r="L3" s="13">
        <v>48.08</v>
      </c>
      <c r="M3" s="10">
        <f>SUMIFS(Table2[Household waste (%)], Table2[Country], "Australia", Table2[Year], 2020)</f>
        <v>1412.17</v>
      </c>
      <c r="N3" s="10">
        <f>COUNTIFS(Table2[Year], "USA")</f>
        <v>0</v>
      </c>
    </row>
    <row r="4" spans="1:14" x14ac:dyDescent="0.35">
      <c r="A4" s="8" t="s">
        <v>14</v>
      </c>
      <c r="B4" s="9">
        <v>2023</v>
      </c>
      <c r="C4" s="8" t="s">
        <v>9</v>
      </c>
      <c r="D4" s="9">
        <v>46299.69</v>
      </c>
      <c r="E4" s="10">
        <v>40551.22</v>
      </c>
      <c r="F4" s="10">
        <f>IFERROR(Table2[[#This Row],[Economic loss ($ million)]]*1000000 / Table2[[#This Row],[Total Waste (tons)]], NA())</f>
        <v>875842.14926709014</v>
      </c>
      <c r="G4" s="10" t="str">
        <f t="shared" si="0"/>
        <v>Low</v>
      </c>
      <c r="H4" s="10">
        <v>120.19</v>
      </c>
      <c r="I4" s="10">
        <f>IFERROR(Table2[[#This Row],[Total Waste (tons)]] / (Table2[[#This Row],[Population (million)]]*1000), NA())</f>
        <v>4.8580546665967159E-2</v>
      </c>
      <c r="J4" s="10">
        <v>953.05</v>
      </c>
      <c r="K4" s="10">
        <f>IFERROR(Table2[[#This Row],[Total Waste (tons)]] * Table2[[#This Row],[Household waste (%)]], NA())</f>
        <v>1477423.1079000002</v>
      </c>
      <c r="L4" s="10">
        <v>31.91</v>
      </c>
      <c r="M4" s="10">
        <f>SUMIFS(Table2[Household waste (%)], Table2[Country], "Australia", Table2[Year], 2020)</f>
        <v>1412.17</v>
      </c>
      <c r="N4" s="10">
        <f>COUNTIFS(Table2[Year], "USA")</f>
        <v>0</v>
      </c>
    </row>
    <row r="5" spans="1:14" x14ac:dyDescent="0.35">
      <c r="A5" s="11" t="s">
        <v>14</v>
      </c>
      <c r="B5" s="12">
        <v>2023</v>
      </c>
      <c r="C5" s="11" t="s">
        <v>15</v>
      </c>
      <c r="D5" s="12">
        <v>33096.57</v>
      </c>
      <c r="E5" s="13">
        <v>36980.82</v>
      </c>
      <c r="F5" s="13">
        <f>IFERROR(Table2[[#This Row],[Economic loss ($ million)]]*1000000 / Table2[[#This Row],[Total Waste (tons)]], NA())</f>
        <v>1117361.1041869293</v>
      </c>
      <c r="G5" s="13" t="str">
        <f t="shared" si="0"/>
        <v>High</v>
      </c>
      <c r="H5" s="13">
        <v>104.74</v>
      </c>
      <c r="I5" s="13">
        <f>IFERROR(Table2[[#This Row],[Total Waste (tons)]] / (Table2[[#This Row],[Population (million)]]*1000), NA())</f>
        <v>2.993891286059323E-2</v>
      </c>
      <c r="J5" s="13">
        <v>1105.47</v>
      </c>
      <c r="K5" s="13">
        <f>IFERROR(Table2[[#This Row],[Total Waste (tons)]] * Table2[[#This Row],[Household waste (%)]], NA())</f>
        <v>1193462.3142000001</v>
      </c>
      <c r="L5" s="13">
        <v>36.06</v>
      </c>
      <c r="M5" s="10">
        <f>SUMIFS(Table2[Household waste (%)], Table2[Country], "Australia", Table2[Year], 2020)</f>
        <v>1412.17</v>
      </c>
      <c r="N5" s="10">
        <f>COUNTIFS(Table2[Year], "USA")</f>
        <v>0</v>
      </c>
    </row>
    <row r="6" spans="1:14" x14ac:dyDescent="0.35">
      <c r="A6" s="8" t="s">
        <v>16</v>
      </c>
      <c r="B6" s="9">
        <v>2024</v>
      </c>
      <c r="C6" s="8" t="s">
        <v>9</v>
      </c>
      <c r="D6" s="9">
        <v>11962.89</v>
      </c>
      <c r="E6" s="10">
        <v>11196.04</v>
      </c>
      <c r="F6" s="10">
        <f>IFERROR(Table2[[#This Row],[Economic loss ($ million)]]*1000000 / Table2[[#This Row],[Total Waste (tons)]], NA())</f>
        <v>935897.59665097657</v>
      </c>
      <c r="G6" s="10" t="str">
        <f t="shared" si="0"/>
        <v>Low</v>
      </c>
      <c r="H6" s="10">
        <v>136.21</v>
      </c>
      <c r="I6" s="10">
        <f>IFERROR(Table2[[#This Row],[Total Waste (tons)]] / (Table2[[#This Row],[Population (million)]]*1000), NA())</f>
        <v>9.1186819217781712E-3</v>
      </c>
      <c r="J6" s="10">
        <v>1311.91</v>
      </c>
      <c r="K6" s="10">
        <f>IFERROR(Table2[[#This Row],[Total Waste (tons)]] * Table2[[#This Row],[Household waste (%)]], NA())</f>
        <v>443703.59010000003</v>
      </c>
      <c r="L6" s="10">
        <v>37.090000000000003</v>
      </c>
      <c r="M6" s="10">
        <f>SUMIFS(Table2[Household waste (%)], Table2[Country], "Australia", Table2[Year], 2020)</f>
        <v>1412.17</v>
      </c>
      <c r="N6" s="10">
        <f>COUNTIFS(Table2[Year], "USA")</f>
        <v>0</v>
      </c>
    </row>
    <row r="7" spans="1:14" x14ac:dyDescent="0.35">
      <c r="A7" s="11" t="s">
        <v>12</v>
      </c>
      <c r="B7" s="12">
        <v>2024</v>
      </c>
      <c r="C7" s="11" t="s">
        <v>11</v>
      </c>
      <c r="D7" s="12">
        <v>45038.720000000001</v>
      </c>
      <c r="E7" s="13">
        <v>39191.25</v>
      </c>
      <c r="F7" s="13">
        <f>IFERROR(Table2[[#This Row],[Economic loss ($ million)]]*1000000 / Table2[[#This Row],[Total Waste (tons)]], NA())</f>
        <v>870167.93550083123</v>
      </c>
      <c r="G7" s="13" t="str">
        <f t="shared" si="0"/>
        <v>Low</v>
      </c>
      <c r="H7" s="13">
        <v>179.27</v>
      </c>
      <c r="I7" s="13">
        <f>IFERROR(Table2[[#This Row],[Total Waste (tons)]] / (Table2[[#This Row],[Population (million)]]*1000), NA())</f>
        <v>3.337561228648709E-2</v>
      </c>
      <c r="J7" s="13">
        <v>1349.45</v>
      </c>
      <c r="K7" s="13">
        <f>IFERROR(Table2[[#This Row],[Total Waste (tons)]] * Table2[[#This Row],[Household waste (%)]], NA())</f>
        <v>3104518.9696000004</v>
      </c>
      <c r="L7" s="13">
        <v>68.930000000000007</v>
      </c>
      <c r="M7" s="10">
        <f>SUMIFS(Table2[Household waste (%)], Table2[Country], "Australia", Table2[Year], 2020)</f>
        <v>1412.17</v>
      </c>
      <c r="N7" s="10">
        <f>COUNTIFS(Table2[Year], "USA")</f>
        <v>0</v>
      </c>
    </row>
    <row r="8" spans="1:14" x14ac:dyDescent="0.35">
      <c r="A8" s="8" t="s">
        <v>17</v>
      </c>
      <c r="B8" s="9">
        <v>2019</v>
      </c>
      <c r="C8" s="8" t="s">
        <v>9</v>
      </c>
      <c r="D8" s="9">
        <v>12791.2</v>
      </c>
      <c r="E8" s="10">
        <v>12233.28</v>
      </c>
      <c r="F8" s="10">
        <f>IFERROR(Table2[[#This Row],[Economic loss ($ million)]]*1000000 / Table2[[#This Row],[Total Waste (tons)]], NA())</f>
        <v>956382.51297767204</v>
      </c>
      <c r="G8" s="10" t="str">
        <f t="shared" si="0"/>
        <v>Medium</v>
      </c>
      <c r="H8" s="10">
        <v>90.8</v>
      </c>
      <c r="I8" s="10">
        <f>IFERROR(Table2[[#This Row],[Total Waste (tons)]] / (Table2[[#This Row],[Population (million)]]*1000), NA())</f>
        <v>1.0405355937166983E-2</v>
      </c>
      <c r="J8" s="10">
        <v>1229.29</v>
      </c>
      <c r="K8" s="10">
        <f>IFERROR(Table2[[#This Row],[Total Waste (tons)]] * Table2[[#This Row],[Household waste (%)]], NA())</f>
        <v>766192.88</v>
      </c>
      <c r="L8" s="10">
        <v>59.9</v>
      </c>
      <c r="M8" s="10">
        <f>SUMIFS(Table2[Household waste (%)], Table2[Country], "Australia", Table2[Year], 2020)</f>
        <v>1412.17</v>
      </c>
      <c r="N8" s="10">
        <f>COUNTIFS(Table2[Year], "USA")</f>
        <v>0</v>
      </c>
    </row>
    <row r="9" spans="1:14" x14ac:dyDescent="0.35">
      <c r="A9" s="11" t="s">
        <v>18</v>
      </c>
      <c r="B9" s="12">
        <v>2019</v>
      </c>
      <c r="C9" s="11" t="s">
        <v>19</v>
      </c>
      <c r="D9" s="12">
        <v>14795.65</v>
      </c>
      <c r="E9" s="13">
        <v>14346.97</v>
      </c>
      <c r="F9" s="13">
        <f>IFERROR(Table2[[#This Row],[Economic loss ($ million)]]*1000000 / Table2[[#This Row],[Total Waste (tons)]], NA())</f>
        <v>969674.8706545505</v>
      </c>
      <c r="G9" s="13" t="str">
        <f t="shared" si="0"/>
        <v>Medium</v>
      </c>
      <c r="H9" s="13">
        <v>128.91</v>
      </c>
      <c r="I9" s="13">
        <f>IFERROR(Table2[[#This Row],[Total Waste (tons)]] / (Table2[[#This Row],[Population (million)]]*1000), NA())</f>
        <v>3.2855128461350566E-2</v>
      </c>
      <c r="J9" s="13">
        <v>450.33</v>
      </c>
      <c r="K9" s="13">
        <f>IFERROR(Table2[[#This Row],[Total Waste (tons)]] * Table2[[#This Row],[Household waste (%)]], NA())</f>
        <v>873091.30649999995</v>
      </c>
      <c r="L9" s="13">
        <v>59.01</v>
      </c>
      <c r="M9" s="10">
        <f>SUMIFS(Table2[Household waste (%)], Table2[Country], "Australia", Table2[Year], 2020)</f>
        <v>1412.17</v>
      </c>
      <c r="N9" s="10">
        <f>COUNTIFS(Table2[Year], "USA")</f>
        <v>0</v>
      </c>
    </row>
    <row r="10" spans="1:14" x14ac:dyDescent="0.35">
      <c r="A10" s="8" t="s">
        <v>16</v>
      </c>
      <c r="B10" s="9">
        <v>2019</v>
      </c>
      <c r="C10" s="8" t="s">
        <v>20</v>
      </c>
      <c r="D10" s="9">
        <v>12118.32</v>
      </c>
      <c r="E10" s="10">
        <v>13631.17</v>
      </c>
      <c r="F10" s="10">
        <f>IFERROR(Table2[[#This Row],[Economic loss ($ million)]]*1000000 / Table2[[#This Row],[Total Waste (tons)]], NA())</f>
        <v>1124839.9118029561</v>
      </c>
      <c r="G10" s="10" t="str">
        <f t="shared" si="0"/>
        <v>High</v>
      </c>
      <c r="H10" s="10">
        <v>141.75</v>
      </c>
      <c r="I10" s="10">
        <f>IFERROR(Table2[[#This Row],[Total Waste (tons)]] / (Table2[[#This Row],[Population (million)]]*1000), NA())</f>
        <v>3.3731336636419307E-2</v>
      </c>
      <c r="J10" s="10">
        <v>359.26</v>
      </c>
      <c r="K10" s="10">
        <f>IFERROR(Table2[[#This Row],[Total Waste (tons)]] * Table2[[#This Row],[Household waste (%)]], NA())</f>
        <v>514059.13439999998</v>
      </c>
      <c r="L10" s="10">
        <v>42.42</v>
      </c>
      <c r="M10" s="10">
        <f>SUMIFS(Table2[Household waste (%)], Table2[Country], "Australia", Table2[Year], 2020)</f>
        <v>1412.17</v>
      </c>
      <c r="N10" s="10">
        <f>COUNTIFS(Table2[Year], "USA")</f>
        <v>0</v>
      </c>
    </row>
    <row r="11" spans="1:14" x14ac:dyDescent="0.35">
      <c r="A11" s="11" t="s">
        <v>21</v>
      </c>
      <c r="B11" s="12">
        <v>2024</v>
      </c>
      <c r="C11" s="11" t="s">
        <v>22</v>
      </c>
      <c r="D11" s="12">
        <v>39478.699999999997</v>
      </c>
      <c r="E11" s="13">
        <v>40087.26</v>
      </c>
      <c r="F11" s="13">
        <f>IFERROR(Table2[[#This Row],[Economic loss ($ million)]]*1000000 / Table2[[#This Row],[Total Waste (tons)]], NA())</f>
        <v>1015414.8946140577</v>
      </c>
      <c r="G11" s="13" t="str">
        <f t="shared" si="0"/>
        <v>Medium</v>
      </c>
      <c r="H11" s="13">
        <v>155.55000000000001</v>
      </c>
      <c r="I11" s="13">
        <f>IFERROR(Table2[[#This Row],[Total Waste (tons)]] / (Table2[[#This Row],[Population (million)]]*1000), NA())</f>
        <v>0.10504124095359726</v>
      </c>
      <c r="J11" s="13">
        <v>375.84</v>
      </c>
      <c r="K11" s="13">
        <f>IFERROR(Table2[[#This Row],[Total Waste (tons)]] * Table2[[#This Row],[Household waste (%)]], NA())</f>
        <v>1230156.2919999999</v>
      </c>
      <c r="L11" s="13">
        <v>31.16</v>
      </c>
      <c r="M11" s="10">
        <f>SUMIFS(Table2[Household waste (%)], Table2[Country], "Australia", Table2[Year], 2020)</f>
        <v>1412.17</v>
      </c>
      <c r="N11" s="10">
        <f>COUNTIFS(Table2[Year], "USA")</f>
        <v>0</v>
      </c>
    </row>
    <row r="12" spans="1:14" x14ac:dyDescent="0.35">
      <c r="A12" s="8" t="s">
        <v>23</v>
      </c>
      <c r="B12" s="9">
        <v>2022</v>
      </c>
      <c r="C12" s="8" t="s">
        <v>22</v>
      </c>
      <c r="D12" s="9">
        <v>41025.9</v>
      </c>
      <c r="E12" s="10">
        <v>35437.9</v>
      </c>
      <c r="F12" s="10">
        <f>IFERROR(Table2[[#This Row],[Economic loss ($ million)]]*1000000 / Table2[[#This Row],[Total Waste (tons)]], NA())</f>
        <v>863793.35980441619</v>
      </c>
      <c r="G12" s="10" t="str">
        <f t="shared" si="0"/>
        <v>Low</v>
      </c>
      <c r="H12" s="10">
        <v>49.95</v>
      </c>
      <c r="I12" s="10">
        <f>IFERROR(Table2[[#This Row],[Total Waste (tons)]] / (Table2[[#This Row],[Population (million)]]*1000), NA())</f>
        <v>3.3643505572275571E-2</v>
      </c>
      <c r="J12" s="10">
        <v>1219.43</v>
      </c>
      <c r="K12" s="10">
        <f>IFERROR(Table2[[#This Row],[Total Waste (tons)]] * Table2[[#This Row],[Household waste (%)]], NA())</f>
        <v>1386265.1610000001</v>
      </c>
      <c r="L12" s="10">
        <v>33.79</v>
      </c>
      <c r="M12" s="10">
        <f>SUMIFS(Table2[Household waste (%)], Table2[Country], "Australia", Table2[Year], 2020)</f>
        <v>1412.17</v>
      </c>
      <c r="N12" s="10">
        <f>COUNTIFS(Table2[Year], "USA")</f>
        <v>0</v>
      </c>
    </row>
    <row r="13" spans="1:14" x14ac:dyDescent="0.35">
      <c r="A13" s="11" t="s">
        <v>24</v>
      </c>
      <c r="B13" s="12">
        <v>2024</v>
      </c>
      <c r="C13" s="11" t="s">
        <v>15</v>
      </c>
      <c r="D13" s="12">
        <v>22924.85</v>
      </c>
      <c r="E13" s="13">
        <v>22406.240000000002</v>
      </c>
      <c r="F13" s="13">
        <f>IFERROR(Table2[[#This Row],[Economic loss ($ million)]]*1000000 / Table2[[#This Row],[Total Waste (tons)]], NA())</f>
        <v>977377.82362807181</v>
      </c>
      <c r="G13" s="13" t="str">
        <f t="shared" si="0"/>
        <v>Medium</v>
      </c>
      <c r="H13" s="13">
        <v>89.59</v>
      </c>
      <c r="I13" s="13">
        <f>IFERROR(Table2[[#This Row],[Total Waste (tons)]] / (Table2[[#This Row],[Population (million)]]*1000), NA())</f>
        <v>2.7420429400155492E-2</v>
      </c>
      <c r="J13" s="13">
        <v>836.05</v>
      </c>
      <c r="K13" s="13">
        <f>IFERROR(Table2[[#This Row],[Total Waste (tons)]] * Table2[[#This Row],[Household waste (%)]], NA())</f>
        <v>1041475.9354999999</v>
      </c>
      <c r="L13" s="13">
        <v>45.43</v>
      </c>
      <c r="M13" s="10">
        <f>SUMIFS(Table2[Household waste (%)], Table2[Country], "Australia", Table2[Year], 2020)</f>
        <v>1412.17</v>
      </c>
      <c r="N13" s="10">
        <f>COUNTIFS(Table2[Year], "USA")</f>
        <v>0</v>
      </c>
    </row>
    <row r="14" spans="1:14" x14ac:dyDescent="0.35">
      <c r="A14" s="8" t="s">
        <v>14</v>
      </c>
      <c r="B14" s="9">
        <v>2018</v>
      </c>
      <c r="C14" s="8" t="s">
        <v>15</v>
      </c>
      <c r="D14" s="9">
        <v>29295.07</v>
      </c>
      <c r="E14" s="10">
        <v>34102.25</v>
      </c>
      <c r="F14" s="10">
        <f>IFERROR(Table2[[#This Row],[Economic loss ($ million)]]*1000000 / Table2[[#This Row],[Total Waste (tons)]], NA())</f>
        <v>1164095.1873472226</v>
      </c>
      <c r="G14" s="10" t="str">
        <f t="shared" si="0"/>
        <v>High</v>
      </c>
      <c r="H14" s="10">
        <v>46.64</v>
      </c>
      <c r="I14" s="10">
        <f>IFERROR(Table2[[#This Row],[Total Waste (tons)]] / (Table2[[#This Row],[Population (million)]]*1000), NA())</f>
        <v>2.2767068460360758E-2</v>
      </c>
      <c r="J14" s="10">
        <v>1286.73</v>
      </c>
      <c r="K14" s="10">
        <f>IFERROR(Table2[[#This Row],[Total Waste (tons)]] * Table2[[#This Row],[Household waste (%)]], NA())</f>
        <v>965272.55650000006</v>
      </c>
      <c r="L14" s="10">
        <v>32.950000000000003</v>
      </c>
      <c r="M14" s="10">
        <f>SUMIFS(Table2[Household waste (%)], Table2[Country], "Australia", Table2[Year], 2020)</f>
        <v>1412.17</v>
      </c>
      <c r="N14" s="10">
        <f>COUNTIFS(Table2[Year], "USA")</f>
        <v>0</v>
      </c>
    </row>
    <row r="15" spans="1:14" x14ac:dyDescent="0.35">
      <c r="A15" s="11" t="s">
        <v>24</v>
      </c>
      <c r="B15" s="12">
        <v>2022</v>
      </c>
      <c r="C15" s="11" t="s">
        <v>25</v>
      </c>
      <c r="D15" s="12">
        <v>32457.98</v>
      </c>
      <c r="E15" s="13">
        <v>27905.84</v>
      </c>
      <c r="F15" s="13">
        <f>IFERROR(Table2[[#This Row],[Economic loss ($ million)]]*1000000 / Table2[[#This Row],[Total Waste (tons)]], NA())</f>
        <v>859752.82503717113</v>
      </c>
      <c r="G15" s="13" t="str">
        <f t="shared" si="0"/>
        <v>Low</v>
      </c>
      <c r="H15" s="13">
        <v>46.77</v>
      </c>
      <c r="I15" s="13">
        <f>IFERROR(Table2[[#This Row],[Total Waste (tons)]] / (Table2[[#This Row],[Population (million)]]*1000), NA())</f>
        <v>3.7497666358595194E-2</v>
      </c>
      <c r="J15" s="13">
        <v>865.6</v>
      </c>
      <c r="K15" s="13">
        <f>IFERROR(Table2[[#This Row],[Total Waste (tons)]] * Table2[[#This Row],[Household waste (%)]], NA())</f>
        <v>1507997.7508</v>
      </c>
      <c r="L15" s="13">
        <v>46.46</v>
      </c>
      <c r="M15" s="10">
        <f>SUMIFS(Table2[Household waste (%)], Table2[Country], "Australia", Table2[Year], 2020)</f>
        <v>1412.17</v>
      </c>
      <c r="N15" s="10">
        <f>COUNTIFS(Table2[Year], "USA")</f>
        <v>0</v>
      </c>
    </row>
    <row r="16" spans="1:14" x14ac:dyDescent="0.35">
      <c r="A16" s="8" t="s">
        <v>24</v>
      </c>
      <c r="B16" s="9">
        <v>2021</v>
      </c>
      <c r="C16" s="8" t="s">
        <v>19</v>
      </c>
      <c r="D16" s="9">
        <v>43264.26</v>
      </c>
      <c r="E16" s="10">
        <v>44777.94</v>
      </c>
      <c r="F16" s="10">
        <f>IFERROR(Table2[[#This Row],[Economic loss ($ million)]]*1000000 / Table2[[#This Row],[Total Waste (tons)]], NA())</f>
        <v>1034986.8459555299</v>
      </c>
      <c r="G16" s="10" t="str">
        <f t="shared" si="0"/>
        <v>Medium</v>
      </c>
      <c r="H16" s="10">
        <v>41.81</v>
      </c>
      <c r="I16" s="10">
        <f>IFERROR(Table2[[#This Row],[Total Waste (tons)]] / (Table2[[#This Row],[Population (million)]]*1000), NA())</f>
        <v>6.5041432394239151E-2</v>
      </c>
      <c r="J16" s="10">
        <v>665.18</v>
      </c>
      <c r="K16" s="10">
        <f>IFERROR(Table2[[#This Row],[Total Waste (tons)]] * Table2[[#This Row],[Household waste (%)]], NA())</f>
        <v>2086202.6172</v>
      </c>
      <c r="L16" s="10">
        <v>48.22</v>
      </c>
      <c r="M16" s="10">
        <f>SUMIFS(Table2[Household waste (%)], Table2[Country], "Australia", Table2[Year], 2020)</f>
        <v>1412.17</v>
      </c>
      <c r="N16" s="10">
        <f>COUNTIFS(Table2[Year], "USA")</f>
        <v>0</v>
      </c>
    </row>
    <row r="17" spans="1:14" x14ac:dyDescent="0.35">
      <c r="A17" s="11" t="s">
        <v>26</v>
      </c>
      <c r="B17" s="12">
        <v>2021</v>
      </c>
      <c r="C17" s="11" t="s">
        <v>22</v>
      </c>
      <c r="D17" s="12">
        <v>23131.08</v>
      </c>
      <c r="E17" s="13">
        <v>21882.67</v>
      </c>
      <c r="F17" s="13">
        <f>IFERROR(Table2[[#This Row],[Economic loss ($ million)]]*1000000 / Table2[[#This Row],[Total Waste (tons)]], NA())</f>
        <v>946028.89272787946</v>
      </c>
      <c r="G17" s="13" t="str">
        <f t="shared" si="0"/>
        <v>Low</v>
      </c>
      <c r="H17" s="13">
        <v>50.79</v>
      </c>
      <c r="I17" s="13">
        <f>IFERROR(Table2[[#This Row],[Total Waste (tons)]] / (Table2[[#This Row],[Population (million)]]*1000), NA())</f>
        <v>2.7115419782899212E-2</v>
      </c>
      <c r="J17" s="13">
        <v>853.06</v>
      </c>
      <c r="K17" s="13">
        <f>IFERROR(Table2[[#This Row],[Total Waste (tons)]] * Table2[[#This Row],[Household waste (%)]], NA())</f>
        <v>1151465.1624</v>
      </c>
      <c r="L17" s="13">
        <v>49.78</v>
      </c>
      <c r="M17" s="10">
        <f>SUMIFS(Table2[Household waste (%)], Table2[Country], "Australia", Table2[Year], 2020)</f>
        <v>1412.17</v>
      </c>
      <c r="N17" s="10">
        <f>COUNTIFS(Table2[Year], "USA")</f>
        <v>0</v>
      </c>
    </row>
    <row r="18" spans="1:14" x14ac:dyDescent="0.35">
      <c r="A18" s="8" t="s">
        <v>27</v>
      </c>
      <c r="B18" s="9">
        <v>2020</v>
      </c>
      <c r="C18" s="8" t="s">
        <v>11</v>
      </c>
      <c r="D18" s="9">
        <v>18483.82</v>
      </c>
      <c r="E18" s="10">
        <v>21071.65</v>
      </c>
      <c r="F18" s="10">
        <f>IFERROR(Table2[[#This Row],[Economic loss ($ million)]]*1000000 / Table2[[#This Row],[Total Waste (tons)]], NA())</f>
        <v>1140005.1504505021</v>
      </c>
      <c r="G18" s="10" t="str">
        <f t="shared" si="0"/>
        <v>High</v>
      </c>
      <c r="H18" s="10">
        <v>198.62</v>
      </c>
      <c r="I18" s="10">
        <f>IFERROR(Table2[[#This Row],[Total Waste (tons)]] / (Table2[[#This Row],[Population (million)]]*1000), NA())</f>
        <v>0.12914910564561208</v>
      </c>
      <c r="J18" s="10">
        <v>143.12</v>
      </c>
      <c r="K18" s="10">
        <f>IFERROR(Table2[[#This Row],[Total Waste (tons)]] * Table2[[#This Row],[Household waste (%)]], NA())</f>
        <v>902564.93059999996</v>
      </c>
      <c r="L18" s="10">
        <v>48.83</v>
      </c>
      <c r="M18" s="10">
        <f>SUMIFS(Table2[Household waste (%)], Table2[Country], "Australia", Table2[Year], 2020)</f>
        <v>1412.17</v>
      </c>
      <c r="N18" s="10">
        <f>COUNTIFS(Table2[Year], "USA")</f>
        <v>0</v>
      </c>
    </row>
    <row r="19" spans="1:14" x14ac:dyDescent="0.35">
      <c r="A19" s="11" t="s">
        <v>18</v>
      </c>
      <c r="B19" s="12">
        <v>2022</v>
      </c>
      <c r="C19" s="11" t="s">
        <v>19</v>
      </c>
      <c r="D19" s="12">
        <v>25829.56</v>
      </c>
      <c r="E19" s="13">
        <v>20806.34</v>
      </c>
      <c r="F19" s="13">
        <f>IFERROR(Table2[[#This Row],[Economic loss ($ million)]]*1000000 / Table2[[#This Row],[Total Waste (tons)]], NA())</f>
        <v>805524.36820449121</v>
      </c>
      <c r="G19" s="13" t="str">
        <f t="shared" si="0"/>
        <v>Low</v>
      </c>
      <c r="H19" s="13">
        <v>119.62</v>
      </c>
      <c r="I19" s="13">
        <f>IFERROR(Table2[[#This Row],[Total Waste (tons)]] / (Table2[[#This Row],[Population (million)]]*1000), NA())</f>
        <v>0.13961169666504514</v>
      </c>
      <c r="J19" s="13">
        <v>185.01</v>
      </c>
      <c r="K19" s="13">
        <f>IFERROR(Table2[[#This Row],[Total Waste (tons)]] * Table2[[#This Row],[Household waste (%)]], NA())</f>
        <v>839718.99560000002</v>
      </c>
      <c r="L19" s="13">
        <v>32.51</v>
      </c>
      <c r="M19" s="10">
        <f>SUMIFS(Table2[Household waste (%)], Table2[Country], "Australia", Table2[Year], 2020)</f>
        <v>1412.17</v>
      </c>
      <c r="N19" s="10">
        <f>COUNTIFS(Table2[Year], "USA")</f>
        <v>0</v>
      </c>
    </row>
    <row r="20" spans="1:14" x14ac:dyDescent="0.35">
      <c r="A20" s="8" t="s">
        <v>17</v>
      </c>
      <c r="B20" s="9">
        <v>2018</v>
      </c>
      <c r="C20" s="8" t="s">
        <v>11</v>
      </c>
      <c r="D20" s="9">
        <v>11314.08</v>
      </c>
      <c r="E20" s="10">
        <v>10287.700000000001</v>
      </c>
      <c r="F20" s="10">
        <f>IFERROR(Table2[[#This Row],[Economic loss ($ million)]]*1000000 / Table2[[#This Row],[Total Waste (tons)]], NA())</f>
        <v>909282.94655862427</v>
      </c>
      <c r="G20" s="10" t="str">
        <f t="shared" si="0"/>
        <v>Low</v>
      </c>
      <c r="H20" s="10">
        <v>111.67</v>
      </c>
      <c r="I20" s="10">
        <f>IFERROR(Table2[[#This Row],[Total Waste (tons)]] / (Table2[[#This Row],[Population (million)]]*1000), NA())</f>
        <v>1.186559275106972E-2</v>
      </c>
      <c r="J20" s="10">
        <v>953.52</v>
      </c>
      <c r="K20" s="10">
        <f>IFERROR(Table2[[#This Row],[Total Waste (tons)]] * Table2[[#This Row],[Household waste (%)]], NA())</f>
        <v>381850.2</v>
      </c>
      <c r="L20" s="10">
        <v>33.75</v>
      </c>
      <c r="M20" s="10">
        <f>SUMIFS(Table2[Household waste (%)], Table2[Country], "Australia", Table2[Year], 2020)</f>
        <v>1412.17</v>
      </c>
      <c r="N20" s="10">
        <f>COUNTIFS(Table2[Year], "USA")</f>
        <v>0</v>
      </c>
    </row>
    <row r="21" spans="1:14" x14ac:dyDescent="0.35">
      <c r="A21" s="11" t="s">
        <v>27</v>
      </c>
      <c r="B21" s="12">
        <v>2019</v>
      </c>
      <c r="C21" s="11" t="s">
        <v>9</v>
      </c>
      <c r="D21" s="12">
        <v>10653.37</v>
      </c>
      <c r="E21" s="13">
        <v>8992.33</v>
      </c>
      <c r="F21" s="13">
        <f>IFERROR(Table2[[#This Row],[Economic loss ($ million)]]*1000000 / Table2[[#This Row],[Total Waste (tons)]], NA())</f>
        <v>844083.13988906785</v>
      </c>
      <c r="G21" s="13" t="str">
        <f t="shared" si="0"/>
        <v>Low</v>
      </c>
      <c r="H21" s="13">
        <v>74.16</v>
      </c>
      <c r="I21" s="13">
        <f>IFERROR(Table2[[#This Row],[Total Waste (tons)]] / (Table2[[#This Row],[Population (million)]]*1000), NA())</f>
        <v>0.28213373940677966</v>
      </c>
      <c r="J21" s="13">
        <v>37.76</v>
      </c>
      <c r="K21" s="13">
        <f>IFERROR(Table2[[#This Row],[Total Waste (tons)]] * Table2[[#This Row],[Household waste (%)]], NA())</f>
        <v>494742.50280000002</v>
      </c>
      <c r="L21" s="13">
        <v>46.44</v>
      </c>
      <c r="M21" s="10">
        <f>SUMIFS(Table2[Household waste (%)], Table2[Country], "Australia", Table2[Year], 2020)</f>
        <v>1412.17</v>
      </c>
      <c r="N21" s="10">
        <f>COUNTIFS(Table2[Year], "USA")</f>
        <v>0</v>
      </c>
    </row>
    <row r="22" spans="1:14" x14ac:dyDescent="0.35">
      <c r="A22" s="8" t="s">
        <v>8</v>
      </c>
      <c r="B22" s="9">
        <v>2020</v>
      </c>
      <c r="C22" s="8" t="s">
        <v>9</v>
      </c>
      <c r="D22" s="9">
        <v>1322.82</v>
      </c>
      <c r="E22" s="10">
        <v>1394.01</v>
      </c>
      <c r="F22" s="10">
        <f>IFERROR(Table2[[#This Row],[Economic loss ($ million)]]*1000000 / Table2[[#This Row],[Total Waste (tons)]], NA())</f>
        <v>1053816.8458293646</v>
      </c>
      <c r="G22" s="10" t="str">
        <f t="shared" si="0"/>
        <v>Medium</v>
      </c>
      <c r="H22" s="10">
        <v>88.85</v>
      </c>
      <c r="I22" s="10">
        <f>IFERROR(Table2[[#This Row],[Total Waste (tons)]] / (Table2[[#This Row],[Population (million)]]*1000), NA())</f>
        <v>6.428321508407036E-3</v>
      </c>
      <c r="J22" s="10">
        <v>205.78</v>
      </c>
      <c r="K22" s="10">
        <f>IFERROR(Table2[[#This Row],[Total Waste (tons)]] * Table2[[#This Row],[Household waste (%)]], NA())</f>
        <v>40517.976599999995</v>
      </c>
      <c r="L22" s="10">
        <v>30.63</v>
      </c>
      <c r="M22" s="10">
        <f>SUMIFS(Table2[Household waste (%)], Table2[Country], "Australia", Table2[Year], 2020)</f>
        <v>1412.17</v>
      </c>
      <c r="N22" s="10">
        <f>COUNTIFS(Table2[Year], "USA")</f>
        <v>0</v>
      </c>
    </row>
    <row r="23" spans="1:14" x14ac:dyDescent="0.35">
      <c r="A23" s="11" t="s">
        <v>16</v>
      </c>
      <c r="B23" s="12">
        <v>2023</v>
      </c>
      <c r="C23" s="11" t="s">
        <v>19</v>
      </c>
      <c r="D23" s="12">
        <v>33403.26</v>
      </c>
      <c r="E23" s="13">
        <v>39125.379999999997</v>
      </c>
      <c r="F23" s="13">
        <f>IFERROR(Table2[[#This Row],[Economic loss ($ million)]]*1000000 / Table2[[#This Row],[Total Waste (tons)]], NA())</f>
        <v>1171304.2379695873</v>
      </c>
      <c r="G23" s="13" t="str">
        <f t="shared" si="0"/>
        <v>High</v>
      </c>
      <c r="H23" s="13">
        <v>137.6</v>
      </c>
      <c r="I23" s="13">
        <f>IFERROR(Table2[[#This Row],[Total Waste (tons)]] / (Table2[[#This Row],[Population (million)]]*1000), NA())</f>
        <v>2.5710439420878844E-2</v>
      </c>
      <c r="J23" s="13">
        <v>1299.21</v>
      </c>
      <c r="K23" s="13">
        <f>IFERROR(Table2[[#This Row],[Total Waste (tons)]] * Table2[[#This Row],[Household waste (%)]], NA())</f>
        <v>1220889.1529999999</v>
      </c>
      <c r="L23" s="13">
        <v>36.549999999999997</v>
      </c>
      <c r="M23" s="10">
        <f>SUMIFS(Table2[Household waste (%)], Table2[Country], "Australia", Table2[Year], 2020)</f>
        <v>1412.17</v>
      </c>
      <c r="N23" s="10">
        <f>COUNTIFS(Table2[Year], "USA")</f>
        <v>0</v>
      </c>
    </row>
    <row r="24" spans="1:14" x14ac:dyDescent="0.35">
      <c r="A24" s="8" t="s">
        <v>28</v>
      </c>
      <c r="B24" s="9">
        <v>2023</v>
      </c>
      <c r="C24" s="8" t="s">
        <v>9</v>
      </c>
      <c r="D24" s="9">
        <v>30875.29</v>
      </c>
      <c r="E24" s="10">
        <v>31341.599999999999</v>
      </c>
      <c r="F24" s="10">
        <f>IFERROR(Table2[[#This Row],[Economic loss ($ million)]]*1000000 / Table2[[#This Row],[Total Waste (tons)]], NA())</f>
        <v>1015103.0160364485</v>
      </c>
      <c r="G24" s="10" t="str">
        <f t="shared" si="0"/>
        <v>Medium</v>
      </c>
      <c r="H24" s="10">
        <v>198.26</v>
      </c>
      <c r="I24" s="10">
        <f>IFERROR(Table2[[#This Row],[Total Waste (tons)]] / (Table2[[#This Row],[Population (million)]]*1000), NA())</f>
        <v>8.8457741233096493E-2</v>
      </c>
      <c r="J24" s="10">
        <v>349.04</v>
      </c>
      <c r="K24" s="10">
        <f>IFERROR(Table2[[#This Row],[Total Waste (tons)]] * Table2[[#This Row],[Household waste (%)]], NA())</f>
        <v>1625275.2656</v>
      </c>
      <c r="L24" s="10">
        <v>52.64</v>
      </c>
      <c r="M24" s="10">
        <f>SUMIFS(Table2[Household waste (%)], Table2[Country], "Australia", Table2[Year], 2020)</f>
        <v>1412.17</v>
      </c>
      <c r="N24" s="10">
        <f>COUNTIFS(Table2[Year], "USA")</f>
        <v>0</v>
      </c>
    </row>
    <row r="25" spans="1:14" x14ac:dyDescent="0.35">
      <c r="A25" s="11" t="s">
        <v>27</v>
      </c>
      <c r="B25" s="12">
        <v>2024</v>
      </c>
      <c r="C25" s="11" t="s">
        <v>11</v>
      </c>
      <c r="D25" s="12">
        <v>33085.769999999997</v>
      </c>
      <c r="E25" s="13">
        <v>28923.13</v>
      </c>
      <c r="F25" s="13">
        <f>IFERROR(Table2[[#This Row],[Economic loss ($ million)]]*1000000 / Table2[[#This Row],[Total Waste (tons)]], NA())</f>
        <v>874186.39493655437</v>
      </c>
      <c r="G25" s="13" t="str">
        <f t="shared" si="0"/>
        <v>Low</v>
      </c>
      <c r="H25" s="13">
        <v>37.71</v>
      </c>
      <c r="I25" s="13">
        <f>IFERROR(Table2[[#This Row],[Total Waste (tons)]] / (Table2[[#This Row],[Population (million)]]*1000), NA())</f>
        <v>5.9889166440401841E-2</v>
      </c>
      <c r="J25" s="13">
        <v>552.45000000000005</v>
      </c>
      <c r="K25" s="13">
        <f>IFERROR(Table2[[#This Row],[Total Waste (tons)]] * Table2[[#This Row],[Household waste (%)]], NA())</f>
        <v>1289021.5991999998</v>
      </c>
      <c r="L25" s="13">
        <v>38.96</v>
      </c>
      <c r="M25" s="10">
        <f>SUMIFS(Table2[Household waste (%)], Table2[Country], "Australia", Table2[Year], 2020)</f>
        <v>1412.17</v>
      </c>
      <c r="N25" s="10">
        <f>COUNTIFS(Table2[Year], "USA")</f>
        <v>0</v>
      </c>
    </row>
    <row r="26" spans="1:14" x14ac:dyDescent="0.35">
      <c r="A26" s="8" t="s">
        <v>12</v>
      </c>
      <c r="B26" s="9">
        <v>2018</v>
      </c>
      <c r="C26" s="8" t="s">
        <v>15</v>
      </c>
      <c r="D26" s="9">
        <v>12336.2</v>
      </c>
      <c r="E26" s="10">
        <v>10077.91</v>
      </c>
      <c r="F26" s="10">
        <f>IFERROR(Table2[[#This Row],[Economic loss ($ million)]]*1000000 / Table2[[#This Row],[Total Waste (tons)]], NA())</f>
        <v>816937.95496181969</v>
      </c>
      <c r="G26" s="10" t="str">
        <f t="shared" si="0"/>
        <v>Low</v>
      </c>
      <c r="H26" s="10">
        <v>38.86</v>
      </c>
      <c r="I26" s="10">
        <f>IFERROR(Table2[[#This Row],[Total Waste (tons)]] / (Table2[[#This Row],[Population (million)]]*1000), NA())</f>
        <v>1.789904383279407E-2</v>
      </c>
      <c r="J26" s="10">
        <v>689.21</v>
      </c>
      <c r="K26" s="10">
        <f>IFERROR(Table2[[#This Row],[Total Waste (tons)]] * Table2[[#This Row],[Household waste (%)]], NA())</f>
        <v>455452.50400000007</v>
      </c>
      <c r="L26" s="10">
        <v>36.92</v>
      </c>
      <c r="M26" s="10">
        <f>SUMIFS(Table2[Household waste (%)], Table2[Country], "Australia", Table2[Year], 2020)</f>
        <v>1412.17</v>
      </c>
      <c r="N26" s="10">
        <f>COUNTIFS(Table2[Year], "USA")</f>
        <v>0</v>
      </c>
    </row>
    <row r="27" spans="1:14" x14ac:dyDescent="0.35">
      <c r="A27" s="11" t="s">
        <v>26</v>
      </c>
      <c r="B27" s="12">
        <v>2021</v>
      </c>
      <c r="C27" s="11" t="s">
        <v>25</v>
      </c>
      <c r="D27" s="12">
        <v>5949.18</v>
      </c>
      <c r="E27" s="13">
        <v>6656.14</v>
      </c>
      <c r="F27" s="13">
        <f>IFERROR(Table2[[#This Row],[Economic loss ($ million)]]*1000000 / Table2[[#This Row],[Total Waste (tons)]], NA())</f>
        <v>1118833.1837328842</v>
      </c>
      <c r="G27" s="13" t="str">
        <f t="shared" si="0"/>
        <v>High</v>
      </c>
      <c r="H27" s="13">
        <v>35.46</v>
      </c>
      <c r="I27" s="13">
        <f>IFERROR(Table2[[#This Row],[Total Waste (tons)]] / (Table2[[#This Row],[Population (million)]]*1000), NA())</f>
        <v>8.5179330784760105E-3</v>
      </c>
      <c r="J27" s="13">
        <v>698.43</v>
      </c>
      <c r="K27" s="13">
        <f>IFERROR(Table2[[#This Row],[Total Waste (tons)]] * Table2[[#This Row],[Household waste (%)]], NA())</f>
        <v>365755.58639999997</v>
      </c>
      <c r="L27" s="13">
        <v>61.48</v>
      </c>
      <c r="M27" s="10">
        <f>SUMIFS(Table2[Household waste (%)], Table2[Country], "Australia", Table2[Year], 2020)</f>
        <v>1412.17</v>
      </c>
      <c r="N27" s="10">
        <f>COUNTIFS(Table2[Year], "USA")</f>
        <v>0</v>
      </c>
    </row>
    <row r="28" spans="1:14" x14ac:dyDescent="0.35">
      <c r="A28" s="8" t="s">
        <v>14</v>
      </c>
      <c r="B28" s="9">
        <v>2018</v>
      </c>
      <c r="C28" s="8" t="s">
        <v>22</v>
      </c>
      <c r="D28" s="9">
        <v>17470.52</v>
      </c>
      <c r="E28" s="10">
        <v>16267.24</v>
      </c>
      <c r="F28" s="10">
        <f>IFERROR(Table2[[#This Row],[Economic loss ($ million)]]*1000000 / Table2[[#This Row],[Total Waste (tons)]], NA())</f>
        <v>931125.1181991148</v>
      </c>
      <c r="G28" s="10" t="str">
        <f t="shared" si="0"/>
        <v>Low</v>
      </c>
      <c r="H28" s="10">
        <v>73.760000000000005</v>
      </c>
      <c r="I28" s="10">
        <f>IFERROR(Table2[[#This Row],[Total Waste (tons)]] / (Table2[[#This Row],[Population (million)]]*1000), NA())</f>
        <v>2.042380173018471E-2</v>
      </c>
      <c r="J28" s="10">
        <v>855.4</v>
      </c>
      <c r="K28" s="10">
        <f>IFERROR(Table2[[#This Row],[Total Waste (tons)]] * Table2[[#This Row],[Household waste (%)]], NA())</f>
        <v>1050152.9572000001</v>
      </c>
      <c r="L28" s="10">
        <v>60.11</v>
      </c>
      <c r="M28" s="10">
        <f>SUMIFS(Table2[Household waste (%)], Table2[Country], "Australia", Table2[Year], 2020)</f>
        <v>1412.17</v>
      </c>
      <c r="N28" s="10">
        <f>COUNTIFS(Table2[Year], "USA")</f>
        <v>0</v>
      </c>
    </row>
    <row r="29" spans="1:14" x14ac:dyDescent="0.35">
      <c r="A29" s="11" t="s">
        <v>29</v>
      </c>
      <c r="B29" s="12">
        <v>2021</v>
      </c>
      <c r="C29" s="11" t="s">
        <v>9</v>
      </c>
      <c r="D29" s="12">
        <v>41676.18</v>
      </c>
      <c r="E29" s="13">
        <v>43058.29</v>
      </c>
      <c r="F29" s="13">
        <f>IFERROR(Table2[[#This Row],[Economic loss ($ million)]]*1000000 / Table2[[#This Row],[Total Waste (tons)]], NA())</f>
        <v>1033163.0682082666</v>
      </c>
      <c r="G29" s="13" t="str">
        <f t="shared" si="0"/>
        <v>Medium</v>
      </c>
      <c r="H29" s="13">
        <v>135.22</v>
      </c>
      <c r="I29" s="13">
        <f>IFERROR(Table2[[#This Row],[Total Waste (tons)]] / (Table2[[#This Row],[Population (million)]]*1000), NA())</f>
        <v>3.1440907102011258E-2</v>
      </c>
      <c r="J29" s="13">
        <v>1325.54</v>
      </c>
      <c r="K29" s="13">
        <f>IFERROR(Table2[[#This Row],[Total Waste (tons)]] * Table2[[#This Row],[Household waste (%)]], NA())</f>
        <v>2263850.0976</v>
      </c>
      <c r="L29" s="13">
        <v>54.32</v>
      </c>
      <c r="M29" s="10">
        <f>SUMIFS(Table2[Household waste (%)], Table2[Country], "Australia", Table2[Year], 2020)</f>
        <v>1412.17</v>
      </c>
      <c r="N29" s="10">
        <f>COUNTIFS(Table2[Year], "USA")</f>
        <v>0</v>
      </c>
    </row>
    <row r="30" spans="1:14" x14ac:dyDescent="0.35">
      <c r="A30" s="8" t="s">
        <v>30</v>
      </c>
      <c r="B30" s="9">
        <v>2018</v>
      </c>
      <c r="C30" s="8" t="s">
        <v>19</v>
      </c>
      <c r="D30" s="9">
        <v>20604.34</v>
      </c>
      <c r="E30" s="10">
        <v>23257.47</v>
      </c>
      <c r="F30" s="10">
        <f>IFERROR(Table2[[#This Row],[Economic loss ($ million)]]*1000000 / Table2[[#This Row],[Total Waste (tons)]], NA())</f>
        <v>1128765.5901620726</v>
      </c>
      <c r="G30" s="10" t="str">
        <f t="shared" si="0"/>
        <v>High</v>
      </c>
      <c r="H30" s="10">
        <v>31.88</v>
      </c>
      <c r="I30" s="10">
        <f>IFERROR(Table2[[#This Row],[Total Waste (tons)]] / (Table2[[#This Row],[Population (million)]]*1000), NA())</f>
        <v>4.9955970420657046E-2</v>
      </c>
      <c r="J30" s="10">
        <v>412.45</v>
      </c>
      <c r="K30" s="10">
        <f>IFERROR(Table2[[#This Row],[Total Waste (tons)]] * Table2[[#This Row],[Household waste (%)]], NA())</f>
        <v>1391411.0802</v>
      </c>
      <c r="L30" s="10">
        <v>67.53</v>
      </c>
      <c r="M30" s="10">
        <f>SUMIFS(Table2[Household waste (%)], Table2[Country], "Australia", Table2[Year], 2020)</f>
        <v>1412.17</v>
      </c>
      <c r="N30" s="10">
        <f>COUNTIFS(Table2[Year], "USA")</f>
        <v>0</v>
      </c>
    </row>
    <row r="31" spans="1:14" x14ac:dyDescent="0.35">
      <c r="A31" s="11" t="s">
        <v>31</v>
      </c>
      <c r="B31" s="12">
        <v>2020</v>
      </c>
      <c r="C31" s="11" t="s">
        <v>25</v>
      </c>
      <c r="D31" s="12">
        <v>49310.46</v>
      </c>
      <c r="E31" s="13">
        <v>49520.57</v>
      </c>
      <c r="F31" s="13">
        <f>IFERROR(Table2[[#This Row],[Economic loss ($ million)]]*1000000 / Table2[[#This Row],[Total Waste (tons)]], NA())</f>
        <v>1004260.9620757949</v>
      </c>
      <c r="G31" s="13" t="str">
        <f t="shared" si="0"/>
        <v>Medium</v>
      </c>
      <c r="H31" s="13">
        <v>21.69</v>
      </c>
      <c r="I31" s="13">
        <f>IFERROR(Table2[[#This Row],[Total Waste (tons)]] / (Table2[[#This Row],[Population (million)]]*1000), NA())</f>
        <v>5.0113783956827952E-2</v>
      </c>
      <c r="J31" s="13">
        <v>983.97</v>
      </c>
      <c r="K31" s="13">
        <f>IFERROR(Table2[[#This Row],[Total Waste (tons)]] * Table2[[#This Row],[Household waste (%)]], NA())</f>
        <v>2735251.2161999997</v>
      </c>
      <c r="L31" s="13">
        <v>55.47</v>
      </c>
      <c r="M31" s="10">
        <f>SUMIFS(Table2[Household waste (%)], Table2[Country], "Australia", Table2[Year], 2020)</f>
        <v>1412.17</v>
      </c>
      <c r="N31" s="10">
        <f>COUNTIFS(Table2[Year], "USA")</f>
        <v>0</v>
      </c>
    </row>
    <row r="32" spans="1:14" x14ac:dyDescent="0.35">
      <c r="A32" s="8" t="s">
        <v>10</v>
      </c>
      <c r="B32" s="9">
        <v>2024</v>
      </c>
      <c r="C32" s="8" t="s">
        <v>22</v>
      </c>
      <c r="D32" s="9">
        <v>26812.66</v>
      </c>
      <c r="E32" s="10">
        <v>28028.3</v>
      </c>
      <c r="F32" s="10">
        <f>IFERROR(Table2[[#This Row],[Economic loss ($ million)]]*1000000 / Table2[[#This Row],[Total Waste (tons)]], NA())</f>
        <v>1045338.2842284205</v>
      </c>
      <c r="G32" s="10" t="str">
        <f t="shared" si="0"/>
        <v>Medium</v>
      </c>
      <c r="H32" s="10">
        <v>57</v>
      </c>
      <c r="I32" s="10">
        <f>IFERROR(Table2[[#This Row],[Total Waste (tons)]] / (Table2[[#This Row],[Population (million)]]*1000), NA())</f>
        <v>3.0070497723347463E-2</v>
      </c>
      <c r="J32" s="10">
        <v>891.66</v>
      </c>
      <c r="K32" s="10">
        <f>IFERROR(Table2[[#This Row],[Total Waste (tons)]] * Table2[[#This Row],[Household waste (%)]], NA())</f>
        <v>1308725.9346</v>
      </c>
      <c r="L32" s="10">
        <v>48.81</v>
      </c>
      <c r="M32" s="10">
        <f>SUMIFS(Table2[Household waste (%)], Table2[Country], "Australia", Table2[Year], 2020)</f>
        <v>1412.17</v>
      </c>
      <c r="N32" s="10">
        <f>COUNTIFS(Table2[Year], "USA")</f>
        <v>0</v>
      </c>
    </row>
    <row r="33" spans="1:14" x14ac:dyDescent="0.35">
      <c r="A33" s="11" t="s">
        <v>31</v>
      </c>
      <c r="B33" s="12">
        <v>2022</v>
      </c>
      <c r="C33" s="11" t="s">
        <v>25</v>
      </c>
      <c r="D33" s="12">
        <v>17868.63</v>
      </c>
      <c r="E33" s="13">
        <v>20588.93</v>
      </c>
      <c r="F33" s="13">
        <f>IFERROR(Table2[[#This Row],[Economic loss ($ million)]]*1000000 / Table2[[#This Row],[Total Waste (tons)]], NA())</f>
        <v>1152238.8677811336</v>
      </c>
      <c r="G33" s="13" t="str">
        <f t="shared" si="0"/>
        <v>High</v>
      </c>
      <c r="H33" s="13">
        <v>82.52</v>
      </c>
      <c r="I33" s="13">
        <f>IFERROR(Table2[[#This Row],[Total Waste (tons)]] / (Table2[[#This Row],[Population (million)]]*1000), NA())</f>
        <v>1.9903571110319016E-2</v>
      </c>
      <c r="J33" s="13">
        <v>897.76</v>
      </c>
      <c r="K33" s="13">
        <f>IFERROR(Table2[[#This Row],[Total Waste (tons)]] * Table2[[#This Row],[Household waste (%)]], NA())</f>
        <v>975448.51170000015</v>
      </c>
      <c r="L33" s="13">
        <v>54.59</v>
      </c>
      <c r="M33" s="10">
        <f>SUMIFS(Table2[Household waste (%)], Table2[Country], "Australia", Table2[Year], 2020)</f>
        <v>1412.17</v>
      </c>
      <c r="N33" s="10">
        <f>COUNTIFS(Table2[Year], "USA")</f>
        <v>0</v>
      </c>
    </row>
    <row r="34" spans="1:14" x14ac:dyDescent="0.35">
      <c r="A34" s="8" t="s">
        <v>24</v>
      </c>
      <c r="B34" s="9">
        <v>2019</v>
      </c>
      <c r="C34" s="8" t="s">
        <v>25</v>
      </c>
      <c r="D34" s="9">
        <v>13732.64</v>
      </c>
      <c r="E34" s="10">
        <v>15129.94</v>
      </c>
      <c r="F34" s="10">
        <f>IFERROR(Table2[[#This Row],[Economic loss ($ million)]]*1000000 / Table2[[#This Row],[Total Waste (tons)]], NA())</f>
        <v>1101750.282538536</v>
      </c>
      <c r="G34" s="10" t="str">
        <f t="shared" si="0"/>
        <v>High</v>
      </c>
      <c r="H34" s="10">
        <v>156.84</v>
      </c>
      <c r="I34" s="10">
        <f>IFERROR(Table2[[#This Row],[Total Waste (tons)]] / (Table2[[#This Row],[Population (million)]]*1000), NA())</f>
        <v>2.218950361944157E-2</v>
      </c>
      <c r="J34" s="10">
        <v>618.88</v>
      </c>
      <c r="K34" s="10">
        <f>IFERROR(Table2[[#This Row],[Total Waste (tons)]] * Table2[[#This Row],[Household waste (%)]], NA())</f>
        <v>523762.88959999999</v>
      </c>
      <c r="L34" s="10">
        <v>38.14</v>
      </c>
      <c r="M34" s="10">
        <f>SUMIFS(Table2[Household waste (%)], Table2[Country], "Australia", Table2[Year], 2020)</f>
        <v>1412.17</v>
      </c>
      <c r="N34" s="10">
        <f>COUNTIFS(Table2[Year], "USA")</f>
        <v>0</v>
      </c>
    </row>
    <row r="35" spans="1:14" x14ac:dyDescent="0.35">
      <c r="A35" s="11" t="s">
        <v>27</v>
      </c>
      <c r="B35" s="12">
        <v>2019</v>
      </c>
      <c r="C35" s="11" t="s">
        <v>15</v>
      </c>
      <c r="D35" s="12">
        <v>29827.95</v>
      </c>
      <c r="E35" s="13">
        <v>31970.55</v>
      </c>
      <c r="F35" s="13">
        <f>IFERROR(Table2[[#This Row],[Economic loss ($ million)]]*1000000 / Table2[[#This Row],[Total Waste (tons)]], NA())</f>
        <v>1071831.9562692039</v>
      </c>
      <c r="G35" s="13" t="str">
        <f t="shared" si="0"/>
        <v>Medium</v>
      </c>
      <c r="H35" s="13">
        <v>102.81</v>
      </c>
      <c r="I35" s="13">
        <f>IFERROR(Table2[[#This Row],[Total Waste (tons)]] / (Table2[[#This Row],[Population (million)]]*1000), NA())</f>
        <v>2.41443661971831E-2</v>
      </c>
      <c r="J35" s="13">
        <v>1235.4000000000001</v>
      </c>
      <c r="K35" s="13">
        <f>IFERROR(Table2[[#This Row],[Total Waste (tons)]] * Table2[[#This Row],[Household waste (%)]], NA())</f>
        <v>1988927.7060000002</v>
      </c>
      <c r="L35" s="13">
        <v>66.680000000000007</v>
      </c>
      <c r="M35" s="10">
        <f>SUMIFS(Table2[Household waste (%)], Table2[Country], "Australia", Table2[Year], 2020)</f>
        <v>1412.17</v>
      </c>
      <c r="N35" s="10">
        <f>COUNTIFS(Table2[Year], "USA")</f>
        <v>0</v>
      </c>
    </row>
    <row r="36" spans="1:14" x14ac:dyDescent="0.35">
      <c r="A36" s="8" t="s">
        <v>32</v>
      </c>
      <c r="B36" s="9">
        <v>2021</v>
      </c>
      <c r="C36" s="8" t="s">
        <v>22</v>
      </c>
      <c r="D36" s="9">
        <v>28802.2</v>
      </c>
      <c r="E36" s="10">
        <v>29584.639999999999</v>
      </c>
      <c r="F36" s="10">
        <f>IFERROR(Table2[[#This Row],[Economic loss ($ million)]]*1000000 / Table2[[#This Row],[Total Waste (tons)]], NA())</f>
        <v>1027165.980376499</v>
      </c>
      <c r="G36" s="10" t="str">
        <f t="shared" si="0"/>
        <v>Medium</v>
      </c>
      <c r="H36" s="10">
        <v>190.42</v>
      </c>
      <c r="I36" s="10">
        <f>IFERROR(Table2[[#This Row],[Total Waste (tons)]] / (Table2[[#This Row],[Population (million)]]*1000), NA())</f>
        <v>4.187522717029412E-2</v>
      </c>
      <c r="J36" s="10">
        <v>687.81</v>
      </c>
      <c r="K36" s="10">
        <f>IFERROR(Table2[[#This Row],[Total Waste (tons)]] * Table2[[#This Row],[Household waste (%)]], NA())</f>
        <v>971498.20599999989</v>
      </c>
      <c r="L36" s="10">
        <v>33.729999999999997</v>
      </c>
      <c r="M36" s="10">
        <f>SUMIFS(Table2[Household waste (%)], Table2[Country], "Australia", Table2[Year], 2020)</f>
        <v>1412.17</v>
      </c>
      <c r="N36" s="10">
        <f>COUNTIFS(Table2[Year], "USA")</f>
        <v>0</v>
      </c>
    </row>
    <row r="37" spans="1:14" x14ac:dyDescent="0.35">
      <c r="A37" s="11" t="s">
        <v>33</v>
      </c>
      <c r="B37" s="12">
        <v>2023</v>
      </c>
      <c r="C37" s="11" t="s">
        <v>22</v>
      </c>
      <c r="D37" s="12">
        <v>29848.3</v>
      </c>
      <c r="E37" s="13">
        <v>27362.18</v>
      </c>
      <c r="F37" s="13">
        <f>IFERROR(Table2[[#This Row],[Economic loss ($ million)]]*1000000 / Table2[[#This Row],[Total Waste (tons)]], NA())</f>
        <v>916708.15423323947</v>
      </c>
      <c r="G37" s="13" t="str">
        <f t="shared" si="0"/>
        <v>Low</v>
      </c>
      <c r="H37" s="13">
        <v>47.82</v>
      </c>
      <c r="I37" s="13">
        <f>IFERROR(Table2[[#This Row],[Total Waste (tons)]] / (Table2[[#This Row],[Population (million)]]*1000), NA())</f>
        <v>2.6372415621134477E-2</v>
      </c>
      <c r="J37" s="13">
        <v>1131.8</v>
      </c>
      <c r="K37" s="13">
        <f>IFERROR(Table2[[#This Row],[Total Waste (tons)]] * Table2[[#This Row],[Household waste (%)]], NA())</f>
        <v>1491519.551</v>
      </c>
      <c r="L37" s="13">
        <v>49.97</v>
      </c>
      <c r="M37" s="10">
        <f>SUMIFS(Table2[Household waste (%)], Table2[Country], "Australia", Table2[Year], 2020)</f>
        <v>1412.17</v>
      </c>
      <c r="N37" s="10">
        <f>COUNTIFS(Table2[Year], "USA")</f>
        <v>0</v>
      </c>
    </row>
    <row r="38" spans="1:14" x14ac:dyDescent="0.35">
      <c r="A38" s="8" t="s">
        <v>26</v>
      </c>
      <c r="B38" s="9">
        <v>2024</v>
      </c>
      <c r="C38" s="8" t="s">
        <v>20</v>
      </c>
      <c r="D38" s="9">
        <v>39420.559999999998</v>
      </c>
      <c r="E38" s="10">
        <v>34541.01</v>
      </c>
      <c r="F38" s="10">
        <f>IFERROR(Table2[[#This Row],[Economic loss ($ million)]]*1000000 / Table2[[#This Row],[Total Waste (tons)]], NA())</f>
        <v>876218.14606388146</v>
      </c>
      <c r="G38" s="10" t="str">
        <f t="shared" si="0"/>
        <v>Low</v>
      </c>
      <c r="H38" s="10">
        <v>65.63</v>
      </c>
      <c r="I38" s="10">
        <f>IFERROR(Table2[[#This Row],[Total Waste (tons)]] / (Table2[[#This Row],[Population (million)]]*1000), NA())</f>
        <v>7.6734004243474194E-2</v>
      </c>
      <c r="J38" s="10">
        <v>513.73</v>
      </c>
      <c r="K38" s="10">
        <f>IFERROR(Table2[[#This Row],[Total Waste (tons)]] * Table2[[#This Row],[Household waste (%)]], NA())</f>
        <v>2226867.4344000001</v>
      </c>
      <c r="L38" s="10">
        <v>56.49</v>
      </c>
      <c r="M38" s="10">
        <f>SUMIFS(Table2[Household waste (%)], Table2[Country], "Australia", Table2[Year], 2020)</f>
        <v>1412.17</v>
      </c>
      <c r="N38" s="10">
        <f>COUNTIFS(Table2[Year], "USA")</f>
        <v>0</v>
      </c>
    </row>
    <row r="39" spans="1:14" x14ac:dyDescent="0.35">
      <c r="A39" s="11" t="s">
        <v>26</v>
      </c>
      <c r="B39" s="12">
        <v>2024</v>
      </c>
      <c r="C39" s="11" t="s">
        <v>11</v>
      </c>
      <c r="D39" s="12">
        <v>37292.94</v>
      </c>
      <c r="E39" s="13">
        <v>35268.410000000003</v>
      </c>
      <c r="F39" s="13">
        <f>IFERROR(Table2[[#This Row],[Economic loss ($ million)]]*1000000 / Table2[[#This Row],[Total Waste (tons)]], NA())</f>
        <v>945712.78102504113</v>
      </c>
      <c r="G39" s="13" t="str">
        <f t="shared" si="0"/>
        <v>Low</v>
      </c>
      <c r="H39" s="13">
        <v>80.599999999999994</v>
      </c>
      <c r="I39" s="13">
        <f>IFERROR(Table2[[#This Row],[Total Waste (tons)]] / (Table2[[#This Row],[Population (million)]]*1000), NA())</f>
        <v>6.0173196075900354E-2</v>
      </c>
      <c r="J39" s="13">
        <v>619.76</v>
      </c>
      <c r="K39" s="13">
        <f>IFERROR(Table2[[#This Row],[Total Waste (tons)]] * Table2[[#This Row],[Household waste (%)]], NA())</f>
        <v>2125697.58</v>
      </c>
      <c r="L39" s="13">
        <v>57</v>
      </c>
      <c r="M39" s="10">
        <f>SUMIFS(Table2[Household waste (%)], Table2[Country], "Australia", Table2[Year], 2020)</f>
        <v>1412.17</v>
      </c>
      <c r="N39" s="10">
        <f>COUNTIFS(Table2[Year], "USA")</f>
        <v>0</v>
      </c>
    </row>
    <row r="40" spans="1:14" x14ac:dyDescent="0.35">
      <c r="A40" s="8" t="s">
        <v>23</v>
      </c>
      <c r="B40" s="9">
        <v>2020</v>
      </c>
      <c r="C40" s="8" t="s">
        <v>15</v>
      </c>
      <c r="D40" s="9">
        <v>44797.11</v>
      </c>
      <c r="E40" s="10">
        <v>41233.800000000003</v>
      </c>
      <c r="F40" s="10">
        <f>IFERROR(Table2[[#This Row],[Economic loss ($ million)]]*1000000 / Table2[[#This Row],[Total Waste (tons)]], NA())</f>
        <v>920456.69910402701</v>
      </c>
      <c r="G40" s="10" t="str">
        <f t="shared" si="0"/>
        <v>Low</v>
      </c>
      <c r="H40" s="10">
        <v>64.739999999999995</v>
      </c>
      <c r="I40" s="10">
        <f>IFERROR(Table2[[#This Row],[Total Waste (tons)]] / (Table2[[#This Row],[Population (million)]]*1000), NA())</f>
        <v>3.6283834023148637E-2</v>
      </c>
      <c r="J40" s="10">
        <v>1234.6300000000001</v>
      </c>
      <c r="K40" s="10">
        <f>IFERROR(Table2[[#This Row],[Total Waste (tons)]] * Table2[[#This Row],[Household waste (%)]], NA())</f>
        <v>2942722.1559000001</v>
      </c>
      <c r="L40" s="10">
        <v>65.69</v>
      </c>
      <c r="M40" s="10">
        <f>SUMIFS(Table2[Household waste (%)], Table2[Country], "Australia", Table2[Year], 2020)</f>
        <v>1412.17</v>
      </c>
      <c r="N40" s="10">
        <f>COUNTIFS(Table2[Year], "USA")</f>
        <v>0</v>
      </c>
    </row>
    <row r="41" spans="1:14" x14ac:dyDescent="0.35">
      <c r="A41" s="11" t="s">
        <v>23</v>
      </c>
      <c r="B41" s="12">
        <v>2023</v>
      </c>
      <c r="C41" s="11" t="s">
        <v>25</v>
      </c>
      <c r="D41" s="12">
        <v>40398.07</v>
      </c>
      <c r="E41" s="13">
        <v>48103.94</v>
      </c>
      <c r="F41" s="13">
        <f>IFERROR(Table2[[#This Row],[Economic loss ($ million)]]*1000000 / Table2[[#This Row],[Total Waste (tons)]], NA())</f>
        <v>1190748.4689243818</v>
      </c>
      <c r="G41" s="13" t="str">
        <f t="shared" si="0"/>
        <v>High</v>
      </c>
      <c r="H41" s="13">
        <v>177.95</v>
      </c>
      <c r="I41" s="13">
        <f>IFERROR(Table2[[#This Row],[Total Waste (tons)]] / (Table2[[#This Row],[Population (million)]]*1000), NA())</f>
        <v>0.10984004459066316</v>
      </c>
      <c r="J41" s="13">
        <v>367.79</v>
      </c>
      <c r="K41" s="13">
        <f>IFERROR(Table2[[#This Row],[Total Waste (tons)]] * Table2[[#This Row],[Household waste (%)]], NA())</f>
        <v>1303241.7382</v>
      </c>
      <c r="L41" s="13">
        <v>32.26</v>
      </c>
      <c r="M41" s="10">
        <f>SUMIFS(Table2[Household waste (%)], Table2[Country], "Australia", Table2[Year], 2020)</f>
        <v>1412.17</v>
      </c>
      <c r="N41" s="10">
        <f>COUNTIFS(Table2[Year], "USA")</f>
        <v>0</v>
      </c>
    </row>
    <row r="42" spans="1:14" x14ac:dyDescent="0.35">
      <c r="A42" s="8" t="s">
        <v>34</v>
      </c>
      <c r="B42" s="9">
        <v>2020</v>
      </c>
      <c r="C42" s="8" t="s">
        <v>13</v>
      </c>
      <c r="D42" s="9">
        <v>13679.64</v>
      </c>
      <c r="E42" s="10">
        <v>14249.79</v>
      </c>
      <c r="F42" s="10">
        <f>IFERROR(Table2[[#This Row],[Economic loss ($ million)]]*1000000 / Table2[[#This Row],[Total Waste (tons)]], NA())</f>
        <v>1041678.7283875892</v>
      </c>
      <c r="G42" s="10" t="str">
        <f t="shared" si="0"/>
        <v>Medium</v>
      </c>
      <c r="H42" s="10">
        <v>182.75</v>
      </c>
      <c r="I42" s="10">
        <f>IFERROR(Table2[[#This Row],[Total Waste (tons)]] / (Table2[[#This Row],[Population (million)]]*1000), NA())</f>
        <v>1.7624768089053802E-2</v>
      </c>
      <c r="J42" s="10">
        <v>776.16</v>
      </c>
      <c r="K42" s="10">
        <f>IFERROR(Table2[[#This Row],[Total Waste (tons)]] * Table2[[#This Row],[Household waste (%)]], NA())</f>
        <v>699576.78960000002</v>
      </c>
      <c r="L42" s="10">
        <v>51.14</v>
      </c>
      <c r="M42" s="10">
        <f>SUMIFS(Table2[Household waste (%)], Table2[Country], "Australia", Table2[Year], 2020)</f>
        <v>1412.17</v>
      </c>
      <c r="N42" s="10">
        <f>COUNTIFS(Table2[Year], "USA")</f>
        <v>0</v>
      </c>
    </row>
    <row r="43" spans="1:14" x14ac:dyDescent="0.35">
      <c r="A43" s="11" t="s">
        <v>17</v>
      </c>
      <c r="B43" s="12">
        <v>2024</v>
      </c>
      <c r="C43" s="11" t="s">
        <v>22</v>
      </c>
      <c r="D43" s="12">
        <v>11766.79</v>
      </c>
      <c r="E43" s="13">
        <v>11890.12</v>
      </c>
      <c r="F43" s="13">
        <f>IFERROR(Table2[[#This Row],[Economic loss ($ million)]]*1000000 / Table2[[#This Row],[Total Waste (tons)]], NA())</f>
        <v>1010481.1932566145</v>
      </c>
      <c r="G43" s="13" t="str">
        <f t="shared" si="0"/>
        <v>Medium</v>
      </c>
      <c r="H43" s="13">
        <v>21.26</v>
      </c>
      <c r="I43" s="13">
        <f>IFERROR(Table2[[#This Row],[Total Waste (tons)]] / (Table2[[#This Row],[Population (million)]]*1000), NA())</f>
        <v>0.13893954422009683</v>
      </c>
      <c r="J43" s="13">
        <v>84.69</v>
      </c>
      <c r="K43" s="13">
        <f>IFERROR(Table2[[#This Row],[Total Waste (tons)]] * Table2[[#This Row],[Household waste (%)]], NA())</f>
        <v>437959.92380000005</v>
      </c>
      <c r="L43" s="13">
        <v>37.22</v>
      </c>
      <c r="M43" s="10">
        <f>SUMIFS(Table2[Household waste (%)], Table2[Country], "Australia", Table2[Year], 2020)</f>
        <v>1412.17</v>
      </c>
      <c r="N43" s="10">
        <f>COUNTIFS(Table2[Year], "USA")</f>
        <v>0</v>
      </c>
    </row>
    <row r="44" spans="1:14" x14ac:dyDescent="0.35">
      <c r="A44" s="8" t="s">
        <v>31</v>
      </c>
      <c r="B44" s="9">
        <v>2021</v>
      </c>
      <c r="C44" s="8" t="s">
        <v>19</v>
      </c>
      <c r="D44" s="9">
        <v>24444.03</v>
      </c>
      <c r="E44" s="10">
        <v>26615.82</v>
      </c>
      <c r="F44" s="10">
        <f>IFERROR(Table2[[#This Row],[Economic loss ($ million)]]*1000000 / Table2[[#This Row],[Total Waste (tons)]], NA())</f>
        <v>1088847.4609137692</v>
      </c>
      <c r="G44" s="10" t="str">
        <f t="shared" si="0"/>
        <v>Medium</v>
      </c>
      <c r="H44" s="10">
        <v>123.83</v>
      </c>
      <c r="I44" s="10">
        <f>IFERROR(Table2[[#This Row],[Total Waste (tons)]] / (Table2[[#This Row],[Population (million)]]*1000), NA())</f>
        <v>8.0466225557969576E-2</v>
      </c>
      <c r="J44" s="10">
        <v>303.77999999999997</v>
      </c>
      <c r="K44" s="10">
        <f>IFERROR(Table2[[#This Row],[Total Waste (tons)]] * Table2[[#This Row],[Household waste (%)]], NA())</f>
        <v>1484485.9418999997</v>
      </c>
      <c r="L44" s="10">
        <v>60.73</v>
      </c>
      <c r="M44" s="10">
        <f>SUMIFS(Table2[Household waste (%)], Table2[Country], "Australia", Table2[Year], 2020)</f>
        <v>1412.17</v>
      </c>
      <c r="N44" s="10">
        <f>COUNTIFS(Table2[Year], "USA")</f>
        <v>0</v>
      </c>
    </row>
    <row r="45" spans="1:14" x14ac:dyDescent="0.35">
      <c r="A45" s="11" t="s">
        <v>34</v>
      </c>
      <c r="B45" s="12">
        <v>2019</v>
      </c>
      <c r="C45" s="11" t="s">
        <v>25</v>
      </c>
      <c r="D45" s="12">
        <v>15476.91</v>
      </c>
      <c r="E45" s="13">
        <v>13087.99</v>
      </c>
      <c r="F45" s="13">
        <f>IFERROR(Table2[[#This Row],[Economic loss ($ million)]]*1000000 / Table2[[#This Row],[Total Waste (tons)]], NA())</f>
        <v>845646.19164936675</v>
      </c>
      <c r="G45" s="13" t="str">
        <f t="shared" si="0"/>
        <v>Low</v>
      </c>
      <c r="H45" s="13">
        <v>176.5</v>
      </c>
      <c r="I45" s="13">
        <f>IFERROR(Table2[[#This Row],[Total Waste (tons)]] / (Table2[[#This Row],[Population (million)]]*1000), NA())</f>
        <v>1.1586247941308579E-2</v>
      </c>
      <c r="J45" s="13">
        <v>1335.8</v>
      </c>
      <c r="K45" s="13">
        <f>IFERROR(Table2[[#This Row],[Total Waste (tons)]] * Table2[[#This Row],[Household waste (%)]], NA())</f>
        <v>568002.59700000007</v>
      </c>
      <c r="L45" s="13">
        <v>36.700000000000003</v>
      </c>
      <c r="M45" s="10">
        <f>SUMIFS(Table2[Household waste (%)], Table2[Country], "Australia", Table2[Year], 2020)</f>
        <v>1412.17</v>
      </c>
      <c r="N45" s="10">
        <f>COUNTIFS(Table2[Year], "USA")</f>
        <v>0</v>
      </c>
    </row>
    <row r="46" spans="1:14" x14ac:dyDescent="0.35">
      <c r="A46" s="8" t="s">
        <v>27</v>
      </c>
      <c r="B46" s="9">
        <v>2018</v>
      </c>
      <c r="C46" s="8" t="s">
        <v>22</v>
      </c>
      <c r="D46" s="9">
        <v>2751.15</v>
      </c>
      <c r="E46" s="10">
        <v>2310.7600000000002</v>
      </c>
      <c r="F46" s="10">
        <f>IFERROR(Table2[[#This Row],[Economic loss ($ million)]]*1000000 / Table2[[#This Row],[Total Waste (tons)]], NA())</f>
        <v>839925.12222161633</v>
      </c>
      <c r="G46" s="10" t="str">
        <f t="shared" si="0"/>
        <v>Low</v>
      </c>
      <c r="H46" s="10">
        <v>52.39</v>
      </c>
      <c r="I46" s="10">
        <f>IFERROR(Table2[[#This Row],[Total Waste (tons)]] / (Table2[[#This Row],[Population (million)]]*1000), NA())</f>
        <v>4.4165382392602585E-3</v>
      </c>
      <c r="J46" s="10">
        <v>622.91999999999996</v>
      </c>
      <c r="K46" s="10">
        <f>IFERROR(Table2[[#This Row],[Total Waste (tons)]] * Table2[[#This Row],[Household waste (%)]], NA())</f>
        <v>140308.65</v>
      </c>
      <c r="L46" s="10">
        <v>51</v>
      </c>
      <c r="M46" s="10">
        <f>SUMIFS(Table2[Household waste (%)], Table2[Country], "Australia", Table2[Year], 2020)</f>
        <v>1412.17</v>
      </c>
      <c r="N46" s="10">
        <f>COUNTIFS(Table2[Year], "USA")</f>
        <v>0</v>
      </c>
    </row>
    <row r="47" spans="1:14" x14ac:dyDescent="0.35">
      <c r="A47" s="11" t="s">
        <v>28</v>
      </c>
      <c r="B47" s="12">
        <v>2024</v>
      </c>
      <c r="C47" s="11" t="s">
        <v>9</v>
      </c>
      <c r="D47" s="12">
        <v>20238.650000000001</v>
      </c>
      <c r="E47" s="13">
        <v>18395.86</v>
      </c>
      <c r="F47" s="13">
        <f>IFERROR(Table2[[#This Row],[Economic loss ($ million)]]*1000000 / Table2[[#This Row],[Total Waste (tons)]], NA())</f>
        <v>908946.99004133174</v>
      </c>
      <c r="G47" s="13" t="str">
        <f t="shared" si="0"/>
        <v>Low</v>
      </c>
      <c r="H47" s="13">
        <v>22.64</v>
      </c>
      <c r="I47" s="13">
        <f>IFERROR(Table2[[#This Row],[Total Waste (tons)]] / (Table2[[#This Row],[Population (million)]]*1000), NA())</f>
        <v>4.3281971770744228E-2</v>
      </c>
      <c r="J47" s="13">
        <v>467.6</v>
      </c>
      <c r="K47" s="13">
        <f>IFERROR(Table2[[#This Row],[Total Waste (tons)]] * Table2[[#This Row],[Household waste (%)]], NA())</f>
        <v>1030147.285</v>
      </c>
      <c r="L47" s="13">
        <v>50.9</v>
      </c>
      <c r="M47" s="10">
        <f>SUMIFS(Table2[Household waste (%)], Table2[Country], "Australia", Table2[Year], 2020)</f>
        <v>1412.17</v>
      </c>
      <c r="N47" s="10">
        <f>COUNTIFS(Table2[Year], "USA")</f>
        <v>0</v>
      </c>
    </row>
    <row r="48" spans="1:14" x14ac:dyDescent="0.35">
      <c r="A48" s="8" t="s">
        <v>24</v>
      </c>
      <c r="B48" s="9">
        <v>2022</v>
      </c>
      <c r="C48" s="8" t="s">
        <v>13</v>
      </c>
      <c r="D48" s="9">
        <v>8731.68</v>
      </c>
      <c r="E48" s="10">
        <v>10040.120000000001</v>
      </c>
      <c r="F48" s="10">
        <f>IFERROR(Table2[[#This Row],[Economic loss ($ million)]]*1000000 / Table2[[#This Row],[Total Waste (tons)]], NA())</f>
        <v>1149849.7425466806</v>
      </c>
      <c r="G48" s="10" t="str">
        <f t="shared" si="0"/>
        <v>High</v>
      </c>
      <c r="H48" s="10">
        <v>63.83</v>
      </c>
      <c r="I48" s="10">
        <f>IFERROR(Table2[[#This Row],[Total Waste (tons)]] / (Table2[[#This Row],[Population (million)]]*1000), NA())</f>
        <v>1.6068309379658086E-2</v>
      </c>
      <c r="J48" s="10">
        <v>543.41</v>
      </c>
      <c r="K48" s="10">
        <f>IFERROR(Table2[[#This Row],[Total Waste (tons)]] * Table2[[#This Row],[Household waste (%)]], NA())</f>
        <v>375112.97280000005</v>
      </c>
      <c r="L48" s="10">
        <v>42.96</v>
      </c>
      <c r="M48" s="10">
        <f>SUMIFS(Table2[Household waste (%)], Table2[Country], "Australia", Table2[Year], 2020)</f>
        <v>1412.17</v>
      </c>
      <c r="N48" s="10">
        <f>COUNTIFS(Table2[Year], "USA")</f>
        <v>0</v>
      </c>
    </row>
    <row r="49" spans="1:14" x14ac:dyDescent="0.35">
      <c r="A49" s="11" t="s">
        <v>18</v>
      </c>
      <c r="B49" s="12">
        <v>2023</v>
      </c>
      <c r="C49" s="11" t="s">
        <v>20</v>
      </c>
      <c r="D49" s="12">
        <v>23609.83</v>
      </c>
      <c r="E49" s="13">
        <v>25520.57</v>
      </c>
      <c r="F49" s="13">
        <f>IFERROR(Table2[[#This Row],[Economic loss ($ million)]]*1000000 / Table2[[#This Row],[Total Waste (tons)]], NA())</f>
        <v>1080929.8499819778</v>
      </c>
      <c r="G49" s="13" t="str">
        <f t="shared" si="0"/>
        <v>Medium</v>
      </c>
      <c r="H49" s="13">
        <v>152.21</v>
      </c>
      <c r="I49" s="13">
        <f>IFERROR(Table2[[#This Row],[Total Waste (tons)]] / (Table2[[#This Row],[Population (million)]]*1000), NA())</f>
        <v>8.6524095723238173E-2</v>
      </c>
      <c r="J49" s="13">
        <v>272.87</v>
      </c>
      <c r="K49" s="13">
        <f>IFERROR(Table2[[#This Row],[Total Waste (tons)]] * Table2[[#This Row],[Household waste (%)]], NA())</f>
        <v>1561554.1562000001</v>
      </c>
      <c r="L49" s="13">
        <v>66.14</v>
      </c>
      <c r="M49" s="10">
        <f>SUMIFS(Table2[Household waste (%)], Table2[Country], "Australia", Table2[Year], 2020)</f>
        <v>1412.17</v>
      </c>
      <c r="N49" s="10">
        <f>COUNTIFS(Table2[Year], "USA")</f>
        <v>0</v>
      </c>
    </row>
    <row r="50" spans="1:14" x14ac:dyDescent="0.35">
      <c r="A50" s="8" t="s">
        <v>33</v>
      </c>
      <c r="B50" s="9">
        <v>2024</v>
      </c>
      <c r="C50" s="8" t="s">
        <v>20</v>
      </c>
      <c r="D50" s="9">
        <v>38427.68</v>
      </c>
      <c r="E50" s="10">
        <v>31258.66</v>
      </c>
      <c r="F50" s="10">
        <f>IFERROR(Table2[[#This Row],[Economic loss ($ million)]]*1000000 / Table2[[#This Row],[Total Waste (tons)]], NA())</f>
        <v>813441.24859996757</v>
      </c>
      <c r="G50" s="10" t="str">
        <f t="shared" si="0"/>
        <v>Low</v>
      </c>
      <c r="H50" s="10">
        <v>92.89</v>
      </c>
      <c r="I50" s="10">
        <f>IFERROR(Table2[[#This Row],[Total Waste (tons)]] / (Table2[[#This Row],[Population (million)]]*1000), NA())</f>
        <v>4.0355460340463965E-2</v>
      </c>
      <c r="J50" s="10">
        <v>952.23</v>
      </c>
      <c r="K50" s="10">
        <f>IFERROR(Table2[[#This Row],[Total Waste (tons)]] * Table2[[#This Row],[Household waste (%)]], NA())</f>
        <v>1563622.2992</v>
      </c>
      <c r="L50" s="10">
        <v>40.69</v>
      </c>
      <c r="M50" s="10">
        <f>SUMIFS(Table2[Household waste (%)], Table2[Country], "Australia", Table2[Year], 2020)</f>
        <v>1412.17</v>
      </c>
      <c r="N50" s="10">
        <f>COUNTIFS(Table2[Year], "USA")</f>
        <v>0</v>
      </c>
    </row>
    <row r="51" spans="1:14" x14ac:dyDescent="0.35">
      <c r="A51" s="11" t="s">
        <v>12</v>
      </c>
      <c r="B51" s="12">
        <v>2023</v>
      </c>
      <c r="C51" s="11" t="s">
        <v>25</v>
      </c>
      <c r="D51" s="12">
        <v>33550.410000000003</v>
      </c>
      <c r="E51" s="13">
        <v>32946.480000000003</v>
      </c>
      <c r="F51" s="13">
        <f>IFERROR(Table2[[#This Row],[Economic loss ($ million)]]*1000000 / Table2[[#This Row],[Total Waste (tons)]], NA())</f>
        <v>981999.32579065359</v>
      </c>
      <c r="G51" s="13" t="str">
        <f t="shared" si="0"/>
        <v>Medium</v>
      </c>
      <c r="H51" s="13">
        <v>193.85</v>
      </c>
      <c r="I51" s="13">
        <f>IFERROR(Table2[[#This Row],[Total Waste (tons)]] / (Table2[[#This Row],[Population (million)]]*1000), NA())</f>
        <v>2.5163436585914651E-2</v>
      </c>
      <c r="J51" s="13">
        <v>1333.3</v>
      </c>
      <c r="K51" s="13">
        <f>IFERROR(Table2[[#This Row],[Total Waste (tons)]] * Table2[[#This Row],[Household waste (%)]], NA())</f>
        <v>1845943.5582000003</v>
      </c>
      <c r="L51" s="13">
        <v>55.02</v>
      </c>
      <c r="M51" s="10">
        <f>SUMIFS(Table2[Household waste (%)], Table2[Country], "Australia", Table2[Year], 2020)</f>
        <v>1412.17</v>
      </c>
      <c r="N51" s="10">
        <f>COUNTIFS(Table2[Year], "USA")</f>
        <v>0</v>
      </c>
    </row>
    <row r="52" spans="1:14" x14ac:dyDescent="0.35">
      <c r="A52" s="8" t="s">
        <v>8</v>
      </c>
      <c r="B52" s="9">
        <v>2020</v>
      </c>
      <c r="C52" s="8" t="s">
        <v>15</v>
      </c>
      <c r="D52" s="9">
        <v>45243.85</v>
      </c>
      <c r="E52" s="10">
        <v>37828.94</v>
      </c>
      <c r="F52" s="10">
        <f>IFERROR(Table2[[#This Row],[Economic loss ($ million)]]*1000000 / Table2[[#This Row],[Total Waste (tons)]], NA())</f>
        <v>836112.31139701861</v>
      </c>
      <c r="G52" s="10" t="str">
        <f t="shared" si="0"/>
        <v>Low</v>
      </c>
      <c r="H52" s="10">
        <v>47.21</v>
      </c>
      <c r="I52" s="10">
        <f>IFERROR(Table2[[#This Row],[Total Waste (tons)]] / (Table2[[#This Row],[Population (million)]]*1000), NA())</f>
        <v>8.0854674124774373E-2</v>
      </c>
      <c r="J52" s="10">
        <v>559.57000000000005</v>
      </c>
      <c r="K52" s="10">
        <f>IFERROR(Table2[[#This Row],[Total Waste (tons)]] * Table2[[#This Row],[Household waste (%)]], NA())</f>
        <v>2277575.409</v>
      </c>
      <c r="L52" s="10">
        <v>50.34</v>
      </c>
      <c r="M52" s="10">
        <f>SUMIFS(Table2[Household waste (%)], Table2[Country], "Australia", Table2[Year], 2020)</f>
        <v>1412.17</v>
      </c>
      <c r="N52" s="10">
        <f>COUNTIFS(Table2[Year], "USA")</f>
        <v>0</v>
      </c>
    </row>
    <row r="53" spans="1:14" x14ac:dyDescent="0.35">
      <c r="A53" s="11" t="s">
        <v>18</v>
      </c>
      <c r="B53" s="12">
        <v>2023</v>
      </c>
      <c r="C53" s="11" t="s">
        <v>19</v>
      </c>
      <c r="D53" s="12">
        <v>30022.09</v>
      </c>
      <c r="E53" s="13">
        <v>24487.08</v>
      </c>
      <c r="F53" s="13">
        <f>IFERROR(Table2[[#This Row],[Economic loss ($ million)]]*1000000 / Table2[[#This Row],[Total Waste (tons)]], NA())</f>
        <v>815635.4204520738</v>
      </c>
      <c r="G53" s="13" t="str">
        <f t="shared" si="0"/>
        <v>Low</v>
      </c>
      <c r="H53" s="13">
        <v>92.64</v>
      </c>
      <c r="I53" s="13">
        <f>IFERROR(Table2[[#This Row],[Total Waste (tons)]] / (Table2[[#This Row],[Population (million)]]*1000), NA())</f>
        <v>2.349091179393285E-2</v>
      </c>
      <c r="J53" s="13">
        <v>1278.03</v>
      </c>
      <c r="K53" s="13">
        <f>IFERROR(Table2[[#This Row],[Total Waste (tons)]] * Table2[[#This Row],[Household waste (%)]], NA())</f>
        <v>1640106.7767</v>
      </c>
      <c r="L53" s="13">
        <v>54.63</v>
      </c>
      <c r="M53" s="10">
        <f>SUMIFS(Table2[Household waste (%)], Table2[Country], "Australia", Table2[Year], 2020)</f>
        <v>1412.17</v>
      </c>
      <c r="N53" s="10">
        <f>COUNTIFS(Table2[Year], "USA")</f>
        <v>0</v>
      </c>
    </row>
    <row r="54" spans="1:14" x14ac:dyDescent="0.35">
      <c r="A54" s="8" t="s">
        <v>31</v>
      </c>
      <c r="B54" s="9">
        <v>2019</v>
      </c>
      <c r="C54" s="8" t="s">
        <v>11</v>
      </c>
      <c r="D54" s="9">
        <v>49481.61</v>
      </c>
      <c r="E54" s="10">
        <v>51126.239999999998</v>
      </c>
      <c r="F54" s="10">
        <f>IFERROR(Table2[[#This Row],[Economic loss ($ million)]]*1000000 / Table2[[#This Row],[Total Waste (tons)]], NA())</f>
        <v>1033237.1966069818</v>
      </c>
      <c r="G54" s="10" t="str">
        <f t="shared" si="0"/>
        <v>Medium</v>
      </c>
      <c r="H54" s="10">
        <v>95.46</v>
      </c>
      <c r="I54" s="10">
        <f>IFERROR(Table2[[#This Row],[Total Waste (tons)]] / (Table2[[#This Row],[Population (million)]]*1000), NA())</f>
        <v>3.8603824369236532E-2</v>
      </c>
      <c r="J54" s="10">
        <v>1281.78</v>
      </c>
      <c r="K54" s="10">
        <f>IFERROR(Table2[[#This Row],[Total Waste (tons)]] * Table2[[#This Row],[Household waste (%)]], NA())</f>
        <v>2934259.4729999998</v>
      </c>
      <c r="L54" s="10">
        <v>59.3</v>
      </c>
      <c r="M54" s="10">
        <f>SUMIFS(Table2[Household waste (%)], Table2[Country], "Australia", Table2[Year], 2020)</f>
        <v>1412.17</v>
      </c>
      <c r="N54" s="10">
        <f>COUNTIFS(Table2[Year], "USA")</f>
        <v>0</v>
      </c>
    </row>
    <row r="55" spans="1:14" x14ac:dyDescent="0.35">
      <c r="A55" s="11" t="s">
        <v>8</v>
      </c>
      <c r="B55" s="12">
        <v>2022</v>
      </c>
      <c r="C55" s="11" t="s">
        <v>20</v>
      </c>
      <c r="D55" s="12">
        <v>13313.78</v>
      </c>
      <c r="E55" s="13">
        <v>13273.68</v>
      </c>
      <c r="F55" s="13">
        <f>IFERROR(Table2[[#This Row],[Economic loss ($ million)]]*1000000 / Table2[[#This Row],[Total Waste (tons)]], NA())</f>
        <v>996988.0830237543</v>
      </c>
      <c r="G55" s="13" t="str">
        <f t="shared" si="0"/>
        <v>Medium</v>
      </c>
      <c r="H55" s="13">
        <v>140.85</v>
      </c>
      <c r="I55" s="13">
        <f>IFERROR(Table2[[#This Row],[Total Waste (tons)]] / (Table2[[#This Row],[Population (million)]]*1000), NA())</f>
        <v>7.257443445080404E-2</v>
      </c>
      <c r="J55" s="13">
        <v>183.45</v>
      </c>
      <c r="K55" s="13">
        <f>IFERROR(Table2[[#This Row],[Total Waste (tons)]] * Table2[[#This Row],[Household waste (%)]], NA())</f>
        <v>550391.66520000005</v>
      </c>
      <c r="L55" s="13">
        <v>41.34</v>
      </c>
      <c r="M55" s="10">
        <f>SUMIFS(Table2[Household waste (%)], Table2[Country], "Australia", Table2[Year], 2020)</f>
        <v>1412.17</v>
      </c>
      <c r="N55" s="10">
        <f>COUNTIFS(Table2[Year], "USA")</f>
        <v>0</v>
      </c>
    </row>
    <row r="56" spans="1:14" x14ac:dyDescent="0.35">
      <c r="A56" s="8" t="s">
        <v>18</v>
      </c>
      <c r="B56" s="9">
        <v>2021</v>
      </c>
      <c r="C56" s="8" t="s">
        <v>22</v>
      </c>
      <c r="D56" s="9">
        <v>33936.660000000003</v>
      </c>
      <c r="E56" s="10">
        <v>31082.9</v>
      </c>
      <c r="F56" s="10">
        <f>IFERROR(Table2[[#This Row],[Economic loss ($ million)]]*1000000 / Table2[[#This Row],[Total Waste (tons)]], NA())</f>
        <v>915909.22618784511</v>
      </c>
      <c r="G56" s="10" t="str">
        <f t="shared" si="0"/>
        <v>Low</v>
      </c>
      <c r="H56" s="10">
        <v>24.93</v>
      </c>
      <c r="I56" s="10">
        <f>IFERROR(Table2[[#This Row],[Total Waste (tons)]] / (Table2[[#This Row],[Population (million)]]*1000), NA())</f>
        <v>2.7489093191851284E-2</v>
      </c>
      <c r="J56" s="10">
        <v>1234.55</v>
      </c>
      <c r="K56" s="10">
        <f>IFERROR(Table2[[#This Row],[Total Waste (tons)]] * Table2[[#This Row],[Household waste (%)]], NA())</f>
        <v>2257127.2566000004</v>
      </c>
      <c r="L56" s="10">
        <v>66.510000000000005</v>
      </c>
      <c r="M56" s="10">
        <f>SUMIFS(Table2[Household waste (%)], Table2[Country], "Australia", Table2[Year], 2020)</f>
        <v>1412.17</v>
      </c>
      <c r="N56" s="10">
        <f>COUNTIFS(Table2[Year], "USA")</f>
        <v>0</v>
      </c>
    </row>
    <row r="57" spans="1:14" x14ac:dyDescent="0.35">
      <c r="A57" s="11" t="s">
        <v>34</v>
      </c>
      <c r="B57" s="12">
        <v>2020</v>
      </c>
      <c r="C57" s="11" t="s">
        <v>11</v>
      </c>
      <c r="D57" s="12">
        <v>26418.47</v>
      </c>
      <c r="E57" s="13">
        <v>24820.06</v>
      </c>
      <c r="F57" s="13">
        <f>IFERROR(Table2[[#This Row],[Economic loss ($ million)]]*1000000 / Table2[[#This Row],[Total Waste (tons)]], NA())</f>
        <v>939496.49620133184</v>
      </c>
      <c r="G57" s="13" t="str">
        <f t="shared" si="0"/>
        <v>Low</v>
      </c>
      <c r="H57" s="13">
        <v>85.69</v>
      </c>
      <c r="I57" s="13">
        <f>IFERROR(Table2[[#This Row],[Total Waste (tons)]] / (Table2[[#This Row],[Population (million)]]*1000), NA())</f>
        <v>2.1011731301498426E-2</v>
      </c>
      <c r="J57" s="13">
        <v>1257.32</v>
      </c>
      <c r="K57" s="13">
        <f>IFERROR(Table2[[#This Row],[Total Waste (tons)]] * Table2[[#This Row],[Household waste (%)]], NA())</f>
        <v>1718257.2888000002</v>
      </c>
      <c r="L57" s="13">
        <v>65.040000000000006</v>
      </c>
      <c r="M57" s="10">
        <f>SUMIFS(Table2[Household waste (%)], Table2[Country], "Australia", Table2[Year], 2020)</f>
        <v>1412.17</v>
      </c>
      <c r="N57" s="10">
        <f>COUNTIFS(Table2[Year], "USA")</f>
        <v>0</v>
      </c>
    </row>
    <row r="58" spans="1:14" x14ac:dyDescent="0.35">
      <c r="A58" s="8" t="s">
        <v>30</v>
      </c>
      <c r="B58" s="9">
        <v>2021</v>
      </c>
      <c r="C58" s="8" t="s">
        <v>22</v>
      </c>
      <c r="D58" s="9">
        <v>25204.06</v>
      </c>
      <c r="E58" s="10">
        <v>22725.56</v>
      </c>
      <c r="F58" s="10">
        <f>IFERROR(Table2[[#This Row],[Economic loss ($ million)]]*1000000 / Table2[[#This Row],[Total Waste (tons)]], NA())</f>
        <v>901662.66863354552</v>
      </c>
      <c r="G58" s="10" t="str">
        <f t="shared" si="0"/>
        <v>Low</v>
      </c>
      <c r="H58" s="10">
        <v>65.790000000000006</v>
      </c>
      <c r="I58" s="10">
        <f>IFERROR(Table2[[#This Row],[Total Waste (tons)]] / (Table2[[#This Row],[Population (million)]]*1000), NA())</f>
        <v>2.1056199299910611E-2</v>
      </c>
      <c r="J58" s="10">
        <v>1196.99</v>
      </c>
      <c r="K58" s="10">
        <f>IFERROR(Table2[[#This Row],[Total Waste (tons)]] * Table2[[#This Row],[Household waste (%)]], NA())</f>
        <v>1531398.6856</v>
      </c>
      <c r="L58" s="10">
        <v>60.76</v>
      </c>
      <c r="M58" s="10">
        <f>SUMIFS(Table2[Household waste (%)], Table2[Country], "Australia", Table2[Year], 2020)</f>
        <v>1412.17</v>
      </c>
      <c r="N58" s="10">
        <f>COUNTIFS(Table2[Year], "USA")</f>
        <v>0</v>
      </c>
    </row>
    <row r="59" spans="1:14" x14ac:dyDescent="0.35">
      <c r="A59" s="11" t="s">
        <v>23</v>
      </c>
      <c r="B59" s="12">
        <v>2022</v>
      </c>
      <c r="C59" s="11" t="s">
        <v>11</v>
      </c>
      <c r="D59" s="12">
        <v>3891.45</v>
      </c>
      <c r="E59" s="13">
        <v>4059.29</v>
      </c>
      <c r="F59" s="13">
        <f>IFERROR(Table2[[#This Row],[Economic loss ($ million)]]*1000000 / Table2[[#This Row],[Total Waste (tons)]], NA())</f>
        <v>1043130.4526590346</v>
      </c>
      <c r="G59" s="13" t="str">
        <f t="shared" si="0"/>
        <v>Medium</v>
      </c>
      <c r="H59" s="13">
        <v>183.91</v>
      </c>
      <c r="I59" s="13">
        <f>IFERROR(Table2[[#This Row],[Total Waste (tons)]] / (Table2[[#This Row],[Population (million)]]*1000), NA())</f>
        <v>2.4320042497343916E-2</v>
      </c>
      <c r="J59" s="13">
        <v>160.01</v>
      </c>
      <c r="K59" s="13">
        <f>IFERROR(Table2[[#This Row],[Total Waste (tons)]] * Table2[[#This Row],[Household waste (%)]], NA())</f>
        <v>170328.7665</v>
      </c>
      <c r="L59" s="13">
        <v>43.77</v>
      </c>
      <c r="M59" s="10">
        <f>SUMIFS(Table2[Household waste (%)], Table2[Country], "Australia", Table2[Year], 2020)</f>
        <v>1412.17</v>
      </c>
      <c r="N59" s="10">
        <f>COUNTIFS(Table2[Year], "USA")</f>
        <v>0</v>
      </c>
    </row>
    <row r="60" spans="1:14" x14ac:dyDescent="0.35">
      <c r="A60" s="8" t="s">
        <v>32</v>
      </c>
      <c r="B60" s="9">
        <v>2024</v>
      </c>
      <c r="C60" s="8" t="s">
        <v>22</v>
      </c>
      <c r="D60" s="9">
        <v>29007.66</v>
      </c>
      <c r="E60" s="10">
        <v>28622.38</v>
      </c>
      <c r="F60" s="10">
        <f>IFERROR(Table2[[#This Row],[Economic loss ($ million)]]*1000000 / Table2[[#This Row],[Total Waste (tons)]], NA())</f>
        <v>986717.99104098708</v>
      </c>
      <c r="G60" s="10" t="str">
        <f t="shared" si="0"/>
        <v>Medium</v>
      </c>
      <c r="H60" s="10">
        <v>34.53</v>
      </c>
      <c r="I60" s="10">
        <f>IFERROR(Table2[[#This Row],[Total Waste (tons)]] / (Table2[[#This Row],[Population (million)]]*1000), NA())</f>
        <v>2.1859248541845639E-2</v>
      </c>
      <c r="J60" s="10">
        <v>1327.02</v>
      </c>
      <c r="K60" s="10">
        <f>IFERROR(Table2[[#This Row],[Total Waste (tons)]] * Table2[[#This Row],[Household waste (%)]], NA())</f>
        <v>1649665.6242</v>
      </c>
      <c r="L60" s="10">
        <v>56.87</v>
      </c>
      <c r="M60" s="10">
        <f>SUMIFS(Table2[Household waste (%)], Table2[Country], "Australia", Table2[Year], 2020)</f>
        <v>1412.17</v>
      </c>
      <c r="N60" s="10">
        <f>COUNTIFS(Table2[Year], "USA")</f>
        <v>0</v>
      </c>
    </row>
    <row r="61" spans="1:14" x14ac:dyDescent="0.35">
      <c r="A61" s="11" t="s">
        <v>30</v>
      </c>
      <c r="B61" s="12">
        <v>2021</v>
      </c>
      <c r="C61" s="11" t="s">
        <v>19</v>
      </c>
      <c r="D61" s="12">
        <v>32727.8</v>
      </c>
      <c r="E61" s="13">
        <v>37447.1</v>
      </c>
      <c r="F61" s="13">
        <f>IFERROR(Table2[[#This Row],[Economic loss ($ million)]]*1000000 / Table2[[#This Row],[Total Waste (tons)]], NA())</f>
        <v>1144198.5101351144</v>
      </c>
      <c r="G61" s="13" t="str">
        <f t="shared" si="0"/>
        <v>High</v>
      </c>
      <c r="H61" s="13">
        <v>100.48</v>
      </c>
      <c r="I61" s="13">
        <f>IFERROR(Table2[[#This Row],[Total Waste (tons)]] / (Table2[[#This Row],[Population (million)]]*1000), NA())</f>
        <v>0.12533624387254902</v>
      </c>
      <c r="J61" s="13">
        <v>261.12</v>
      </c>
      <c r="K61" s="13">
        <f>IFERROR(Table2[[#This Row],[Total Waste (tons)]] * Table2[[#This Row],[Household waste (%)]], NA())</f>
        <v>1277693.3119999999</v>
      </c>
      <c r="L61" s="13">
        <v>39.04</v>
      </c>
      <c r="M61" s="10">
        <f>SUMIFS(Table2[Household waste (%)], Table2[Country], "Australia", Table2[Year], 2020)</f>
        <v>1412.17</v>
      </c>
      <c r="N61" s="10">
        <f>COUNTIFS(Table2[Year], "USA")</f>
        <v>0</v>
      </c>
    </row>
    <row r="62" spans="1:14" x14ac:dyDescent="0.35">
      <c r="A62" s="8" t="s">
        <v>28</v>
      </c>
      <c r="B62" s="9">
        <v>2023</v>
      </c>
      <c r="C62" s="8" t="s">
        <v>13</v>
      </c>
      <c r="D62" s="9">
        <v>46189.14</v>
      </c>
      <c r="E62" s="10">
        <v>42351.8</v>
      </c>
      <c r="F62" s="10">
        <f>IFERROR(Table2[[#This Row],[Economic loss ($ million)]]*1000000 / Table2[[#This Row],[Total Waste (tons)]], NA())</f>
        <v>916921.16371943709</v>
      </c>
      <c r="G62" s="10" t="str">
        <f t="shared" si="0"/>
        <v>Low</v>
      </c>
      <c r="H62" s="10">
        <v>150.94999999999999</v>
      </c>
      <c r="I62" s="10">
        <f>IFERROR(Table2[[#This Row],[Total Waste (tons)]] / (Table2[[#This Row],[Population (million)]]*1000), NA())</f>
        <v>0.18196879801441909</v>
      </c>
      <c r="J62" s="10">
        <v>253.83</v>
      </c>
      <c r="K62" s="10">
        <f>IFERROR(Table2[[#This Row],[Total Waste (tons)]] * Table2[[#This Row],[Household waste (%)]], NA())</f>
        <v>1524703.5114</v>
      </c>
      <c r="L62" s="10">
        <v>33.01</v>
      </c>
      <c r="M62" s="10">
        <f>SUMIFS(Table2[Household waste (%)], Table2[Country], "Australia", Table2[Year], 2020)</f>
        <v>1412.17</v>
      </c>
      <c r="N62" s="10">
        <f>COUNTIFS(Table2[Year], "USA")</f>
        <v>0</v>
      </c>
    </row>
    <row r="63" spans="1:14" x14ac:dyDescent="0.35">
      <c r="A63" s="11" t="s">
        <v>27</v>
      </c>
      <c r="B63" s="12">
        <v>2024</v>
      </c>
      <c r="C63" s="11" t="s">
        <v>9</v>
      </c>
      <c r="D63" s="12">
        <v>1104.56</v>
      </c>
      <c r="E63" s="13">
        <v>1300.1400000000001</v>
      </c>
      <c r="F63" s="13">
        <f>IFERROR(Table2[[#This Row],[Economic loss ($ million)]]*1000000 / Table2[[#This Row],[Total Waste (tons)]], NA())</f>
        <v>1177065.9810241184</v>
      </c>
      <c r="G63" s="13" t="str">
        <f t="shared" si="0"/>
        <v>High</v>
      </c>
      <c r="H63" s="13">
        <v>134.77000000000001</v>
      </c>
      <c r="I63" s="13">
        <f>IFERROR(Table2[[#This Row],[Total Waste (tons)]] / (Table2[[#This Row],[Population (million)]]*1000), NA())</f>
        <v>1.2185962357406058E-3</v>
      </c>
      <c r="J63" s="13">
        <v>906.42</v>
      </c>
      <c r="K63" s="13">
        <f>IFERROR(Table2[[#This Row],[Total Waste (tons)]] * Table2[[#This Row],[Household waste (%)]], NA())</f>
        <v>41807.595999999998</v>
      </c>
      <c r="L63" s="13">
        <v>37.85</v>
      </c>
      <c r="M63" s="10">
        <f>SUMIFS(Table2[Household waste (%)], Table2[Country], "Australia", Table2[Year], 2020)</f>
        <v>1412.17</v>
      </c>
      <c r="N63" s="10">
        <f>COUNTIFS(Table2[Year], "USA")</f>
        <v>0</v>
      </c>
    </row>
    <row r="64" spans="1:14" x14ac:dyDescent="0.35">
      <c r="A64" s="8" t="s">
        <v>30</v>
      </c>
      <c r="B64" s="9">
        <v>2021</v>
      </c>
      <c r="C64" s="8" t="s">
        <v>11</v>
      </c>
      <c r="D64" s="9">
        <v>41701.22</v>
      </c>
      <c r="E64" s="10">
        <v>42629.63</v>
      </c>
      <c r="F64" s="10">
        <f>IFERROR(Table2[[#This Row],[Economic loss ($ million)]]*1000000 / Table2[[#This Row],[Total Waste (tons)]], NA())</f>
        <v>1022263.3774263678</v>
      </c>
      <c r="G64" s="10" t="str">
        <f t="shared" si="0"/>
        <v>Medium</v>
      </c>
      <c r="H64" s="10">
        <v>154.94999999999999</v>
      </c>
      <c r="I64" s="10">
        <f>IFERROR(Table2[[#This Row],[Total Waste (tons)]] / (Table2[[#This Row],[Population (million)]]*1000), NA())</f>
        <v>4.902795805116629E-2</v>
      </c>
      <c r="J64" s="10">
        <v>850.56</v>
      </c>
      <c r="K64" s="10">
        <f>IFERROR(Table2[[#This Row],[Total Waste (tons)]] * Table2[[#This Row],[Household waste (%)]], NA())</f>
        <v>2685558.5680000004</v>
      </c>
      <c r="L64" s="10">
        <v>64.400000000000006</v>
      </c>
      <c r="M64" s="10">
        <f>SUMIFS(Table2[Household waste (%)], Table2[Country], "Australia", Table2[Year], 2020)</f>
        <v>1412.17</v>
      </c>
      <c r="N64" s="10">
        <f>COUNTIFS(Table2[Year], "USA")</f>
        <v>0</v>
      </c>
    </row>
    <row r="65" spans="1:14" x14ac:dyDescent="0.35">
      <c r="A65" s="11" t="s">
        <v>35</v>
      </c>
      <c r="B65" s="12">
        <v>2022</v>
      </c>
      <c r="C65" s="11" t="s">
        <v>11</v>
      </c>
      <c r="D65" s="12">
        <v>11484.88</v>
      </c>
      <c r="E65" s="13">
        <v>10827.65</v>
      </c>
      <c r="F65" s="13">
        <f>IFERROR(Table2[[#This Row],[Economic loss ($ million)]]*1000000 / Table2[[#This Row],[Total Waste (tons)]], NA())</f>
        <v>942774.32589630899</v>
      </c>
      <c r="G65" s="13" t="str">
        <f t="shared" si="0"/>
        <v>Low</v>
      </c>
      <c r="H65" s="13">
        <v>196.26</v>
      </c>
      <c r="I65" s="13">
        <f>IFERROR(Table2[[#This Row],[Total Waste (tons)]] / (Table2[[#This Row],[Population (million)]]*1000), NA())</f>
        <v>0.29253387671930714</v>
      </c>
      <c r="J65" s="13">
        <v>39.26</v>
      </c>
      <c r="K65" s="13">
        <f>IFERROR(Table2[[#This Row],[Total Waste (tons)]] * Table2[[#This Row],[Household waste (%)]], NA())</f>
        <v>723891.98639999994</v>
      </c>
      <c r="L65" s="13">
        <v>63.03</v>
      </c>
      <c r="M65" s="10">
        <f>SUMIFS(Table2[Household waste (%)], Table2[Country], "Australia", Table2[Year], 2020)</f>
        <v>1412.17</v>
      </c>
      <c r="N65" s="10">
        <f>COUNTIFS(Table2[Year], "USA")</f>
        <v>0</v>
      </c>
    </row>
    <row r="66" spans="1:14" x14ac:dyDescent="0.35">
      <c r="A66" s="8" t="s">
        <v>10</v>
      </c>
      <c r="B66" s="9">
        <v>2021</v>
      </c>
      <c r="C66" s="8" t="s">
        <v>15</v>
      </c>
      <c r="D66" s="9">
        <v>23043.63</v>
      </c>
      <c r="E66" s="10">
        <v>22714.51</v>
      </c>
      <c r="F66" s="10">
        <f>IFERROR(Table2[[#This Row],[Economic loss ($ million)]]*1000000 / Table2[[#This Row],[Total Waste (tons)]], NA())</f>
        <v>985717.52801099478</v>
      </c>
      <c r="G66" s="10" t="str">
        <f t="shared" ref="G66:G129" si="1">IF(F66&gt;1100000,"High",IF(F66&gt;=950000,"Medium","Low"))</f>
        <v>Medium</v>
      </c>
      <c r="H66" s="10">
        <v>167.69</v>
      </c>
      <c r="I66" s="10">
        <f>IFERROR(Table2[[#This Row],[Total Waste (tons)]] / (Table2[[#This Row],[Population (million)]]*1000), NA())</f>
        <v>4.8288237882693159E-2</v>
      </c>
      <c r="J66" s="10">
        <v>477.21</v>
      </c>
      <c r="K66" s="10">
        <f>IFERROR(Table2[[#This Row],[Total Waste (tons)]] * Table2[[#This Row],[Household waste (%)]], NA())</f>
        <v>1292286.7704</v>
      </c>
      <c r="L66" s="10">
        <v>56.08</v>
      </c>
      <c r="M66" s="10">
        <f>SUMIFS(Table2[Household waste (%)], Table2[Country], "Australia", Table2[Year], 2020)</f>
        <v>1412.17</v>
      </c>
      <c r="N66" s="10">
        <f>COUNTIFS(Table2[Year], "USA")</f>
        <v>0</v>
      </c>
    </row>
    <row r="67" spans="1:14" x14ac:dyDescent="0.35">
      <c r="A67" s="11" t="s">
        <v>35</v>
      </c>
      <c r="B67" s="12">
        <v>2024</v>
      </c>
      <c r="C67" s="11" t="s">
        <v>22</v>
      </c>
      <c r="D67" s="12">
        <v>49640.44</v>
      </c>
      <c r="E67" s="13">
        <v>43002.21</v>
      </c>
      <c r="F67" s="13">
        <f>IFERROR(Table2[[#This Row],[Economic loss ($ million)]]*1000000 / Table2[[#This Row],[Total Waste (tons)]], NA())</f>
        <v>866273.74777499959</v>
      </c>
      <c r="G67" s="13" t="str">
        <f t="shared" si="1"/>
        <v>Low</v>
      </c>
      <c r="H67" s="13">
        <v>147.97</v>
      </c>
      <c r="I67" s="13">
        <f>IFERROR(Table2[[#This Row],[Total Waste (tons)]] / (Table2[[#This Row],[Population (million)]]*1000), NA())</f>
        <v>4.1367378061483849E-2</v>
      </c>
      <c r="J67" s="13">
        <v>1199.99</v>
      </c>
      <c r="K67" s="13">
        <f>IFERROR(Table2[[#This Row],[Total Waste (tons)]] * Table2[[#This Row],[Household waste (%)]], NA())</f>
        <v>3299103.6423999998</v>
      </c>
      <c r="L67" s="13">
        <v>66.459999999999994</v>
      </c>
      <c r="M67" s="10">
        <f>SUMIFS(Table2[Household waste (%)], Table2[Country], "Australia", Table2[Year], 2020)</f>
        <v>1412.17</v>
      </c>
      <c r="N67" s="10">
        <f>COUNTIFS(Table2[Year], "USA")</f>
        <v>0</v>
      </c>
    </row>
    <row r="68" spans="1:14" x14ac:dyDescent="0.35">
      <c r="A68" s="8" t="s">
        <v>23</v>
      </c>
      <c r="B68" s="9">
        <v>2019</v>
      </c>
      <c r="C68" s="8" t="s">
        <v>22</v>
      </c>
      <c r="D68" s="9">
        <v>47373.71</v>
      </c>
      <c r="E68" s="10">
        <v>50237.279999999999</v>
      </c>
      <c r="F68" s="10">
        <f>IFERROR(Table2[[#This Row],[Economic loss ($ million)]]*1000000 / Table2[[#This Row],[Total Waste (tons)]], NA())</f>
        <v>1060446.3952685995</v>
      </c>
      <c r="G68" s="10" t="str">
        <f t="shared" si="1"/>
        <v>Medium</v>
      </c>
      <c r="H68" s="10">
        <v>122.91</v>
      </c>
      <c r="I68" s="10">
        <f>IFERROR(Table2[[#This Row],[Total Waste (tons)]] / (Table2[[#This Row],[Population (million)]]*1000), NA())</f>
        <v>3.5531437271711333E-2</v>
      </c>
      <c r="J68" s="10">
        <v>1333.29</v>
      </c>
      <c r="K68" s="10">
        <f>IFERROR(Table2[[#This Row],[Total Waste (tons)]] * Table2[[#This Row],[Household waste (%)]], NA())</f>
        <v>2682773.1973000001</v>
      </c>
      <c r="L68" s="10">
        <v>56.63</v>
      </c>
      <c r="M68" s="10">
        <f>SUMIFS(Table2[Household waste (%)], Table2[Country], "Australia", Table2[Year], 2020)</f>
        <v>1412.17</v>
      </c>
      <c r="N68" s="10">
        <f>COUNTIFS(Table2[Year], "USA")</f>
        <v>0</v>
      </c>
    </row>
    <row r="69" spans="1:14" x14ac:dyDescent="0.35">
      <c r="A69" s="11" t="s">
        <v>17</v>
      </c>
      <c r="B69" s="12">
        <v>2021</v>
      </c>
      <c r="C69" s="11" t="s">
        <v>13</v>
      </c>
      <c r="D69" s="12">
        <v>16464.38</v>
      </c>
      <c r="E69" s="13">
        <v>18670.32</v>
      </c>
      <c r="F69" s="13">
        <f>IFERROR(Table2[[#This Row],[Economic loss ($ million)]]*1000000 / Table2[[#This Row],[Total Waste (tons)]], NA())</f>
        <v>1133982.5732885173</v>
      </c>
      <c r="G69" s="13" t="str">
        <f t="shared" si="1"/>
        <v>High</v>
      </c>
      <c r="H69" s="13">
        <v>37.64</v>
      </c>
      <c r="I69" s="13">
        <f>IFERROR(Table2[[#This Row],[Total Waste (tons)]] / (Table2[[#This Row],[Population (million)]]*1000), NA())</f>
        <v>1.3897627227375938E-2</v>
      </c>
      <c r="J69" s="13">
        <v>1184.69</v>
      </c>
      <c r="K69" s="13">
        <f>IFERROR(Table2[[#This Row],[Total Waste (tons)]] * Table2[[#This Row],[Household waste (%)]], NA())</f>
        <v>797205.27960000013</v>
      </c>
      <c r="L69" s="13">
        <v>48.42</v>
      </c>
      <c r="M69" s="10">
        <f>SUMIFS(Table2[Household waste (%)], Table2[Country], "Australia", Table2[Year], 2020)</f>
        <v>1412.17</v>
      </c>
      <c r="N69" s="10">
        <f>COUNTIFS(Table2[Year], "USA")</f>
        <v>0</v>
      </c>
    </row>
    <row r="70" spans="1:14" x14ac:dyDescent="0.35">
      <c r="A70" s="8" t="s">
        <v>12</v>
      </c>
      <c r="B70" s="9">
        <v>2024</v>
      </c>
      <c r="C70" s="8" t="s">
        <v>9</v>
      </c>
      <c r="D70" s="9">
        <v>26111.99</v>
      </c>
      <c r="E70" s="10">
        <v>21589.27</v>
      </c>
      <c r="F70" s="10">
        <f>IFERROR(Table2[[#This Row],[Economic loss ($ million)]]*1000000 / Table2[[#This Row],[Total Waste (tons)]], NA())</f>
        <v>826795.27680578921</v>
      </c>
      <c r="G70" s="10" t="str">
        <f t="shared" si="1"/>
        <v>Low</v>
      </c>
      <c r="H70" s="10">
        <v>168.69</v>
      </c>
      <c r="I70" s="10">
        <f>IFERROR(Table2[[#This Row],[Total Waste (tons)]] / (Table2[[#This Row],[Population (million)]]*1000), NA())</f>
        <v>2.2275103433567926E-2</v>
      </c>
      <c r="J70" s="10">
        <v>1172.25</v>
      </c>
      <c r="K70" s="10">
        <f>IFERROR(Table2[[#This Row],[Total Waste (tons)]] * Table2[[#This Row],[Household waste (%)]], NA())</f>
        <v>1313694.2169000001</v>
      </c>
      <c r="L70" s="10">
        <v>50.31</v>
      </c>
      <c r="M70" s="10">
        <f>SUMIFS(Table2[Household waste (%)], Table2[Country], "Australia", Table2[Year], 2020)</f>
        <v>1412.17</v>
      </c>
      <c r="N70" s="10">
        <f>COUNTIFS(Table2[Year], "USA")</f>
        <v>0</v>
      </c>
    </row>
    <row r="71" spans="1:14" x14ac:dyDescent="0.35">
      <c r="A71" s="11" t="s">
        <v>35</v>
      </c>
      <c r="B71" s="12">
        <v>2022</v>
      </c>
      <c r="C71" s="11" t="s">
        <v>20</v>
      </c>
      <c r="D71" s="12">
        <v>29147.18</v>
      </c>
      <c r="E71" s="13">
        <v>33953.620000000003</v>
      </c>
      <c r="F71" s="13">
        <f>IFERROR(Table2[[#This Row],[Economic loss ($ million)]]*1000000 / Table2[[#This Row],[Total Waste (tons)]], NA())</f>
        <v>1164902.4022221018</v>
      </c>
      <c r="G71" s="13" t="str">
        <f t="shared" si="1"/>
        <v>High</v>
      </c>
      <c r="H71" s="13">
        <v>131.16</v>
      </c>
      <c r="I71" s="13">
        <f>IFERROR(Table2[[#This Row],[Total Waste (tons)]] / (Table2[[#This Row],[Population (million)]]*1000), NA())</f>
        <v>2.2120914065405312E-2</v>
      </c>
      <c r="J71" s="13">
        <v>1317.63</v>
      </c>
      <c r="K71" s="13">
        <f>IFERROR(Table2[[#This Row],[Total Waste (tons)]] * Table2[[#This Row],[Household waste (%)]], NA())</f>
        <v>1305793.6639999999</v>
      </c>
      <c r="L71" s="13">
        <v>44.8</v>
      </c>
      <c r="M71" s="10">
        <f>SUMIFS(Table2[Household waste (%)], Table2[Country], "Australia", Table2[Year], 2020)</f>
        <v>1412.17</v>
      </c>
      <c r="N71" s="10">
        <f>COUNTIFS(Table2[Year], "USA")</f>
        <v>0</v>
      </c>
    </row>
    <row r="72" spans="1:14" x14ac:dyDescent="0.35">
      <c r="A72" s="8" t="s">
        <v>27</v>
      </c>
      <c r="B72" s="9">
        <v>2023</v>
      </c>
      <c r="C72" s="8" t="s">
        <v>13</v>
      </c>
      <c r="D72" s="9">
        <v>12894.18</v>
      </c>
      <c r="E72" s="10">
        <v>13051.48</v>
      </c>
      <c r="F72" s="10">
        <f>IFERROR(Table2[[#This Row],[Economic loss ($ million)]]*1000000 / Table2[[#This Row],[Total Waste (tons)]], NA())</f>
        <v>1012199.302320892</v>
      </c>
      <c r="G72" s="10" t="str">
        <f t="shared" si="1"/>
        <v>Medium</v>
      </c>
      <c r="H72" s="10">
        <v>160.37</v>
      </c>
      <c r="I72" s="10">
        <f>IFERROR(Table2[[#This Row],[Total Waste (tons)]] / (Table2[[#This Row],[Population (million)]]*1000), NA())</f>
        <v>3.0792806992405788E-2</v>
      </c>
      <c r="J72" s="10">
        <v>418.74</v>
      </c>
      <c r="K72" s="10">
        <f>IFERROR(Table2[[#This Row],[Total Waste (tons)]] * Table2[[#This Row],[Household waste (%)]], NA())</f>
        <v>604350.21659999993</v>
      </c>
      <c r="L72" s="10">
        <v>46.87</v>
      </c>
      <c r="M72" s="10">
        <f>SUMIFS(Table2[Household waste (%)], Table2[Country], "Australia", Table2[Year], 2020)</f>
        <v>1412.17</v>
      </c>
      <c r="N72" s="10">
        <f>COUNTIFS(Table2[Year], "USA")</f>
        <v>0</v>
      </c>
    </row>
    <row r="73" spans="1:14" x14ac:dyDescent="0.35">
      <c r="A73" s="11" t="s">
        <v>28</v>
      </c>
      <c r="B73" s="12">
        <v>2018</v>
      </c>
      <c r="C73" s="11" t="s">
        <v>9</v>
      </c>
      <c r="D73" s="12">
        <v>24353.78</v>
      </c>
      <c r="E73" s="13">
        <v>26604.16</v>
      </c>
      <c r="F73" s="13">
        <f>IFERROR(Table2[[#This Row],[Economic loss ($ million)]]*1000000 / Table2[[#This Row],[Total Waste (tons)]], NA())</f>
        <v>1092403.7254175739</v>
      </c>
      <c r="G73" s="13" t="str">
        <f t="shared" si="1"/>
        <v>Medium</v>
      </c>
      <c r="H73" s="13">
        <v>188.03</v>
      </c>
      <c r="I73" s="13">
        <f>IFERROR(Table2[[#This Row],[Total Waste (tons)]] / (Table2[[#This Row],[Population (million)]]*1000), NA())</f>
        <v>5.6624845962472969E-2</v>
      </c>
      <c r="J73" s="13">
        <v>430.09</v>
      </c>
      <c r="K73" s="13">
        <f>IFERROR(Table2[[#This Row],[Total Waste (tons)]] * Table2[[#This Row],[Household waste (%)]], NA())</f>
        <v>761786.23840000003</v>
      </c>
      <c r="L73" s="13">
        <v>31.28</v>
      </c>
      <c r="M73" s="10">
        <f>SUMIFS(Table2[Household waste (%)], Table2[Country], "Australia", Table2[Year], 2020)</f>
        <v>1412.17</v>
      </c>
      <c r="N73" s="10">
        <f>COUNTIFS(Table2[Year], "USA")</f>
        <v>0</v>
      </c>
    </row>
    <row r="74" spans="1:14" x14ac:dyDescent="0.35">
      <c r="A74" s="8" t="s">
        <v>12</v>
      </c>
      <c r="B74" s="9">
        <v>2023</v>
      </c>
      <c r="C74" s="8" t="s">
        <v>11</v>
      </c>
      <c r="D74" s="9">
        <v>46296.01</v>
      </c>
      <c r="E74" s="10">
        <v>45513.35</v>
      </c>
      <c r="F74" s="10">
        <f>IFERROR(Table2[[#This Row],[Economic loss ($ million)]]*1000000 / Table2[[#This Row],[Total Waste (tons)]], NA())</f>
        <v>983094.4394560135</v>
      </c>
      <c r="G74" s="10" t="str">
        <f t="shared" si="1"/>
        <v>Medium</v>
      </c>
      <c r="H74" s="10">
        <v>53.07</v>
      </c>
      <c r="I74" s="10">
        <f>IFERROR(Table2[[#This Row],[Total Waste (tons)]] / (Table2[[#This Row],[Population (million)]]*1000), NA())</f>
        <v>6.1350909741455857E-2</v>
      </c>
      <c r="J74" s="10">
        <v>754.61</v>
      </c>
      <c r="K74" s="10">
        <f>IFERROR(Table2[[#This Row],[Total Waste (tons)]] * Table2[[#This Row],[Household waste (%)]], NA())</f>
        <v>1581471.7015999998</v>
      </c>
      <c r="L74" s="10">
        <v>34.159999999999997</v>
      </c>
      <c r="M74" s="10">
        <f>SUMIFS(Table2[Household waste (%)], Table2[Country], "Australia", Table2[Year], 2020)</f>
        <v>1412.17</v>
      </c>
      <c r="N74" s="10">
        <f>COUNTIFS(Table2[Year], "USA")</f>
        <v>0</v>
      </c>
    </row>
    <row r="75" spans="1:14" x14ac:dyDescent="0.35">
      <c r="A75" s="11" t="s">
        <v>10</v>
      </c>
      <c r="B75" s="12">
        <v>2023</v>
      </c>
      <c r="C75" s="11" t="s">
        <v>11</v>
      </c>
      <c r="D75" s="12">
        <v>35998.11</v>
      </c>
      <c r="E75" s="13">
        <v>32227.85</v>
      </c>
      <c r="F75" s="13">
        <f>IFERROR(Table2[[#This Row],[Economic loss ($ million)]]*1000000 / Table2[[#This Row],[Total Waste (tons)]], NA())</f>
        <v>895265.05697104649</v>
      </c>
      <c r="G75" s="13" t="str">
        <f t="shared" si="1"/>
        <v>Low</v>
      </c>
      <c r="H75" s="13">
        <v>69.8</v>
      </c>
      <c r="I75" s="13">
        <f>IFERROR(Table2[[#This Row],[Total Waste (tons)]] / (Table2[[#This Row],[Population (million)]]*1000), NA())</f>
        <v>5.3564630607841682E-2</v>
      </c>
      <c r="J75" s="13">
        <v>672.05</v>
      </c>
      <c r="K75" s="13">
        <f>IFERROR(Table2[[#This Row],[Total Waste (tons)]] * Table2[[#This Row],[Household waste (%)]], NA())</f>
        <v>1738708.713</v>
      </c>
      <c r="L75" s="13">
        <v>48.3</v>
      </c>
      <c r="M75" s="10">
        <f>SUMIFS(Table2[Household waste (%)], Table2[Country], "Australia", Table2[Year], 2020)</f>
        <v>1412.17</v>
      </c>
      <c r="N75" s="10">
        <f>COUNTIFS(Table2[Year], "USA")</f>
        <v>0</v>
      </c>
    </row>
    <row r="76" spans="1:14" x14ac:dyDescent="0.35">
      <c r="A76" s="8" t="s">
        <v>16</v>
      </c>
      <c r="B76" s="9">
        <v>2024</v>
      </c>
      <c r="C76" s="8" t="s">
        <v>25</v>
      </c>
      <c r="D76" s="9">
        <v>19940.669999999998</v>
      </c>
      <c r="E76" s="10">
        <v>16685</v>
      </c>
      <c r="F76" s="10">
        <f>IFERROR(Table2[[#This Row],[Economic loss ($ million)]]*1000000 / Table2[[#This Row],[Total Waste (tons)]], NA())</f>
        <v>836732.16597035108</v>
      </c>
      <c r="G76" s="10" t="str">
        <f t="shared" si="1"/>
        <v>Low</v>
      </c>
      <c r="H76" s="10">
        <v>69.489999999999995</v>
      </c>
      <c r="I76" s="10">
        <f>IFERROR(Table2[[#This Row],[Total Waste (tons)]] / (Table2[[#This Row],[Population (million)]]*1000), NA())</f>
        <v>1.5993607584276419E-2</v>
      </c>
      <c r="J76" s="10">
        <v>1246.79</v>
      </c>
      <c r="K76" s="10">
        <f>IFERROR(Table2[[#This Row],[Total Waste (tons)]] * Table2[[#This Row],[Household waste (%)]], NA())</f>
        <v>1089558.2087999999</v>
      </c>
      <c r="L76" s="10">
        <v>54.64</v>
      </c>
      <c r="M76" s="10">
        <f>SUMIFS(Table2[Household waste (%)], Table2[Country], "Australia", Table2[Year], 2020)</f>
        <v>1412.17</v>
      </c>
      <c r="N76" s="10">
        <f>COUNTIFS(Table2[Year], "USA")</f>
        <v>0</v>
      </c>
    </row>
    <row r="77" spans="1:14" x14ac:dyDescent="0.35">
      <c r="A77" s="11" t="s">
        <v>30</v>
      </c>
      <c r="B77" s="12">
        <v>2019</v>
      </c>
      <c r="C77" s="11" t="s">
        <v>13</v>
      </c>
      <c r="D77" s="12">
        <v>20682.45</v>
      </c>
      <c r="E77" s="13">
        <v>18331.22</v>
      </c>
      <c r="F77" s="13">
        <f>IFERROR(Table2[[#This Row],[Economic loss ($ million)]]*1000000 / Table2[[#This Row],[Total Waste (tons)]], NA())</f>
        <v>886317.62678019283</v>
      </c>
      <c r="G77" s="13" t="str">
        <f t="shared" si="1"/>
        <v>Low</v>
      </c>
      <c r="H77" s="13">
        <v>75.790000000000006</v>
      </c>
      <c r="I77" s="13">
        <f>IFERROR(Table2[[#This Row],[Total Waste (tons)]] / (Table2[[#This Row],[Population (million)]]*1000), NA())</f>
        <v>2.6190593777305021E-2</v>
      </c>
      <c r="J77" s="13">
        <v>789.69</v>
      </c>
      <c r="K77" s="13">
        <f>IFERROR(Table2[[#This Row],[Total Waste (tons)]] * Table2[[#This Row],[Household waste (%)]], NA())</f>
        <v>1382828.6070000001</v>
      </c>
      <c r="L77" s="13">
        <v>66.86</v>
      </c>
      <c r="M77" s="10">
        <f>SUMIFS(Table2[Household waste (%)], Table2[Country], "Australia", Table2[Year], 2020)</f>
        <v>1412.17</v>
      </c>
      <c r="N77" s="10">
        <f>COUNTIFS(Table2[Year], "USA")</f>
        <v>0</v>
      </c>
    </row>
    <row r="78" spans="1:14" x14ac:dyDescent="0.35">
      <c r="A78" s="8" t="s">
        <v>16</v>
      </c>
      <c r="B78" s="9">
        <v>2024</v>
      </c>
      <c r="C78" s="8" t="s">
        <v>15</v>
      </c>
      <c r="D78" s="9">
        <v>25894.46</v>
      </c>
      <c r="E78" s="10">
        <v>23584.07</v>
      </c>
      <c r="F78" s="10">
        <f>IFERROR(Table2[[#This Row],[Economic loss ($ million)]]*1000000 / Table2[[#This Row],[Total Waste (tons)]], NA())</f>
        <v>910776.66805950005</v>
      </c>
      <c r="G78" s="10" t="str">
        <f t="shared" si="1"/>
        <v>Low</v>
      </c>
      <c r="H78" s="10">
        <v>85.66</v>
      </c>
      <c r="I78" s="10">
        <f>IFERROR(Table2[[#This Row],[Total Waste (tons)]] / (Table2[[#This Row],[Population (million)]]*1000), NA())</f>
        <v>1.9649615650207539E-2</v>
      </c>
      <c r="J78" s="10">
        <v>1317.81</v>
      </c>
      <c r="K78" s="10">
        <f>IFERROR(Table2[[#This Row],[Total Waste (tons)]] * Table2[[#This Row],[Household waste (%)]], NA())</f>
        <v>1669156.8915999997</v>
      </c>
      <c r="L78" s="10">
        <v>64.459999999999994</v>
      </c>
      <c r="M78" s="10">
        <f>SUMIFS(Table2[Household waste (%)], Table2[Country], "Australia", Table2[Year], 2020)</f>
        <v>1412.17</v>
      </c>
      <c r="N78" s="10">
        <f>COUNTIFS(Table2[Year], "USA")</f>
        <v>0</v>
      </c>
    </row>
    <row r="79" spans="1:14" x14ac:dyDescent="0.35">
      <c r="A79" s="11" t="s">
        <v>23</v>
      </c>
      <c r="B79" s="12">
        <v>2024</v>
      </c>
      <c r="C79" s="11" t="s">
        <v>20</v>
      </c>
      <c r="D79" s="12">
        <v>6206.67</v>
      </c>
      <c r="E79" s="13">
        <v>5227.1000000000004</v>
      </c>
      <c r="F79" s="13">
        <f>IFERROR(Table2[[#This Row],[Economic loss ($ million)]]*1000000 / Table2[[#This Row],[Total Waste (tons)]], NA())</f>
        <v>842174.62826282042</v>
      </c>
      <c r="G79" s="13" t="str">
        <f t="shared" si="1"/>
        <v>Low</v>
      </c>
      <c r="H79" s="13">
        <v>109.03</v>
      </c>
      <c r="I79" s="13">
        <f>IFERROR(Table2[[#This Row],[Total Waste (tons)]] / (Table2[[#This Row],[Population (million)]]*1000), NA())</f>
        <v>4.7615054736825958E-3</v>
      </c>
      <c r="J79" s="13">
        <v>1303.51</v>
      </c>
      <c r="K79" s="13">
        <f>IFERROR(Table2[[#This Row],[Total Waste (tons)]] * Table2[[#This Row],[Household waste (%)]], NA())</f>
        <v>392075.34390000004</v>
      </c>
      <c r="L79" s="13">
        <v>63.17</v>
      </c>
      <c r="M79" s="10">
        <f>SUMIFS(Table2[Household waste (%)], Table2[Country], "Australia", Table2[Year], 2020)</f>
        <v>1412.17</v>
      </c>
      <c r="N79" s="10">
        <f>COUNTIFS(Table2[Year], "USA")</f>
        <v>0</v>
      </c>
    </row>
    <row r="80" spans="1:14" x14ac:dyDescent="0.35">
      <c r="A80" s="8" t="s">
        <v>18</v>
      </c>
      <c r="B80" s="9">
        <v>2023</v>
      </c>
      <c r="C80" s="8" t="s">
        <v>11</v>
      </c>
      <c r="D80" s="9">
        <v>6158.59</v>
      </c>
      <c r="E80" s="10">
        <v>5344.53</v>
      </c>
      <c r="F80" s="10">
        <f>IFERROR(Table2[[#This Row],[Economic loss ($ million)]]*1000000 / Table2[[#This Row],[Total Waste (tons)]], NA())</f>
        <v>867817.14645722474</v>
      </c>
      <c r="G80" s="10" t="str">
        <f t="shared" si="1"/>
        <v>Low</v>
      </c>
      <c r="H80" s="10">
        <v>52.96</v>
      </c>
      <c r="I80" s="10">
        <f>IFERROR(Table2[[#This Row],[Total Waste (tons)]] / (Table2[[#This Row],[Population (million)]]*1000), NA())</f>
        <v>2.272290890307346E-2</v>
      </c>
      <c r="J80" s="10">
        <v>271.02999999999997</v>
      </c>
      <c r="K80" s="10">
        <f>IFERROR(Table2[[#This Row],[Total Waste (tons)]] * Table2[[#This Row],[Household waste (%)]], NA())</f>
        <v>241108.7985</v>
      </c>
      <c r="L80" s="10">
        <v>39.15</v>
      </c>
      <c r="M80" s="10">
        <f>SUMIFS(Table2[Household waste (%)], Table2[Country], "Australia", Table2[Year], 2020)</f>
        <v>1412.17</v>
      </c>
      <c r="N80" s="10">
        <f>COUNTIFS(Table2[Year], "USA")</f>
        <v>0</v>
      </c>
    </row>
    <row r="81" spans="1:14" x14ac:dyDescent="0.35">
      <c r="A81" s="11" t="s">
        <v>33</v>
      </c>
      <c r="B81" s="12">
        <v>2018</v>
      </c>
      <c r="C81" s="11" t="s">
        <v>13</v>
      </c>
      <c r="D81" s="12">
        <v>2995.27</v>
      </c>
      <c r="E81" s="13">
        <v>3247.61</v>
      </c>
      <c r="F81" s="13">
        <f>IFERROR(Table2[[#This Row],[Economic loss ($ million)]]*1000000 / Table2[[#This Row],[Total Waste (tons)]], NA())</f>
        <v>1084246.1614478829</v>
      </c>
      <c r="G81" s="13" t="str">
        <f t="shared" si="1"/>
        <v>Medium</v>
      </c>
      <c r="H81" s="13">
        <v>47.23</v>
      </c>
      <c r="I81" s="13">
        <f>IFERROR(Table2[[#This Row],[Total Waste (tons)]] / (Table2[[#This Row],[Population (million)]]*1000), NA())</f>
        <v>5.0582106187516884E-3</v>
      </c>
      <c r="J81" s="13">
        <v>592.16</v>
      </c>
      <c r="K81" s="13">
        <f>IFERROR(Table2[[#This Row],[Total Waste (tons)]] * Table2[[#This Row],[Household waste (%)]], NA())</f>
        <v>147337.33129999999</v>
      </c>
      <c r="L81" s="13">
        <v>49.19</v>
      </c>
      <c r="M81" s="10">
        <f>SUMIFS(Table2[Household waste (%)], Table2[Country], "Australia", Table2[Year], 2020)</f>
        <v>1412.17</v>
      </c>
      <c r="N81" s="10">
        <f>COUNTIFS(Table2[Year], "USA")</f>
        <v>0</v>
      </c>
    </row>
    <row r="82" spans="1:14" x14ac:dyDescent="0.35">
      <c r="A82" s="8" t="s">
        <v>10</v>
      </c>
      <c r="B82" s="9">
        <v>2018</v>
      </c>
      <c r="C82" s="8" t="s">
        <v>22</v>
      </c>
      <c r="D82" s="9">
        <v>22227.759999999998</v>
      </c>
      <c r="E82" s="10">
        <v>24684.1</v>
      </c>
      <c r="F82" s="10">
        <f>IFERROR(Table2[[#This Row],[Economic loss ($ million)]]*1000000 / Table2[[#This Row],[Total Waste (tons)]], NA())</f>
        <v>1110507.7614658428</v>
      </c>
      <c r="G82" s="10" t="str">
        <f t="shared" si="1"/>
        <v>High</v>
      </c>
      <c r="H82" s="10">
        <v>186.41</v>
      </c>
      <c r="I82" s="10">
        <f>IFERROR(Table2[[#This Row],[Total Waste (tons)]] / (Table2[[#This Row],[Population (million)]]*1000), NA())</f>
        <v>5.8736780910604337E-2</v>
      </c>
      <c r="J82" s="10">
        <v>378.43</v>
      </c>
      <c r="K82" s="10">
        <f>IFERROR(Table2[[#This Row],[Total Waste (tons)]] * Table2[[#This Row],[Household waste (%)]], NA())</f>
        <v>761745.33519999997</v>
      </c>
      <c r="L82" s="10">
        <v>34.270000000000003</v>
      </c>
      <c r="M82" s="10">
        <f>SUMIFS(Table2[Household waste (%)], Table2[Country], "Australia", Table2[Year], 2020)</f>
        <v>1412.17</v>
      </c>
      <c r="N82" s="10">
        <f>COUNTIFS(Table2[Year], "USA")</f>
        <v>0</v>
      </c>
    </row>
    <row r="83" spans="1:14" x14ac:dyDescent="0.35">
      <c r="A83" s="11" t="s">
        <v>33</v>
      </c>
      <c r="B83" s="12">
        <v>2021</v>
      </c>
      <c r="C83" s="11" t="s">
        <v>20</v>
      </c>
      <c r="D83" s="12">
        <v>37912.85</v>
      </c>
      <c r="E83" s="13">
        <v>31508.32</v>
      </c>
      <c r="F83" s="13">
        <f>IFERROR(Table2[[#This Row],[Economic loss ($ million)]]*1000000 / Table2[[#This Row],[Total Waste (tons)]], NA())</f>
        <v>831072.31453188043</v>
      </c>
      <c r="G83" s="13" t="str">
        <f t="shared" si="1"/>
        <v>Low</v>
      </c>
      <c r="H83" s="13">
        <v>147.55000000000001</v>
      </c>
      <c r="I83" s="13">
        <f>IFERROR(Table2[[#This Row],[Total Waste (tons)]] / (Table2[[#This Row],[Population (million)]]*1000), NA())</f>
        <v>3.1379874026436237E-2</v>
      </c>
      <c r="J83" s="13">
        <v>1208.19</v>
      </c>
      <c r="K83" s="13">
        <f>IFERROR(Table2[[#This Row],[Total Waste (tons)]] * Table2[[#This Row],[Household waste (%)]], NA())</f>
        <v>2379410.466</v>
      </c>
      <c r="L83" s="13">
        <v>62.76</v>
      </c>
      <c r="M83" s="10">
        <f>SUMIFS(Table2[Household waste (%)], Table2[Country], "Australia", Table2[Year], 2020)</f>
        <v>1412.17</v>
      </c>
      <c r="N83" s="10">
        <f>COUNTIFS(Table2[Year], "USA")</f>
        <v>0</v>
      </c>
    </row>
    <row r="84" spans="1:14" x14ac:dyDescent="0.35">
      <c r="A84" s="8" t="s">
        <v>14</v>
      </c>
      <c r="B84" s="9">
        <v>2023</v>
      </c>
      <c r="C84" s="8" t="s">
        <v>11</v>
      </c>
      <c r="D84" s="9">
        <v>45216.87</v>
      </c>
      <c r="E84" s="10">
        <v>53291.62</v>
      </c>
      <c r="F84" s="10">
        <f>IFERROR(Table2[[#This Row],[Economic loss ($ million)]]*1000000 / Table2[[#This Row],[Total Waste (tons)]], NA())</f>
        <v>1178578.2607243711</v>
      </c>
      <c r="G84" s="10" t="str">
        <f t="shared" si="1"/>
        <v>High</v>
      </c>
      <c r="H84" s="10">
        <v>199.27</v>
      </c>
      <c r="I84" s="10">
        <f>IFERROR(Table2[[#This Row],[Total Waste (tons)]] / (Table2[[#This Row],[Population (million)]]*1000), NA())</f>
        <v>3.5929463086715033E-2</v>
      </c>
      <c r="J84" s="10">
        <v>1258.49</v>
      </c>
      <c r="K84" s="10">
        <f>IFERROR(Table2[[#This Row],[Total Waste (tons)]] * Table2[[#This Row],[Household waste (%)]], NA())</f>
        <v>3010991.3733000006</v>
      </c>
      <c r="L84" s="10">
        <v>66.59</v>
      </c>
      <c r="M84" s="10">
        <f>SUMIFS(Table2[Household waste (%)], Table2[Country], "Australia", Table2[Year], 2020)</f>
        <v>1412.17</v>
      </c>
      <c r="N84" s="10">
        <f>COUNTIFS(Table2[Year], "USA")</f>
        <v>0</v>
      </c>
    </row>
    <row r="85" spans="1:14" x14ac:dyDescent="0.35">
      <c r="A85" s="11" t="s">
        <v>27</v>
      </c>
      <c r="B85" s="12">
        <v>2020</v>
      </c>
      <c r="C85" s="11" t="s">
        <v>19</v>
      </c>
      <c r="D85" s="12">
        <v>6000.35</v>
      </c>
      <c r="E85" s="13">
        <v>6335.63</v>
      </c>
      <c r="F85" s="13">
        <f>IFERROR(Table2[[#This Row],[Economic loss ($ million)]]*1000000 / Table2[[#This Row],[Total Waste (tons)]], NA())</f>
        <v>1055876.7405234694</v>
      </c>
      <c r="G85" s="13" t="str">
        <f t="shared" si="1"/>
        <v>Medium</v>
      </c>
      <c r="H85" s="13">
        <v>119.75</v>
      </c>
      <c r="I85" s="13">
        <f>IFERROR(Table2[[#This Row],[Total Waste (tons)]] / (Table2[[#This Row],[Population (million)]]*1000), NA())</f>
        <v>6.4039937244522241E-3</v>
      </c>
      <c r="J85" s="13">
        <v>936.97</v>
      </c>
      <c r="K85" s="13">
        <f>IFERROR(Table2[[#This Row],[Total Waste (tons)]] * Table2[[#This Row],[Household waste (%)]], NA())</f>
        <v>282556.48150000005</v>
      </c>
      <c r="L85" s="13">
        <v>47.09</v>
      </c>
      <c r="M85" s="10">
        <f>SUMIFS(Table2[Household waste (%)], Table2[Country], "Australia", Table2[Year], 2020)</f>
        <v>1412.17</v>
      </c>
      <c r="N85" s="10">
        <f>COUNTIFS(Table2[Year], "USA")</f>
        <v>0</v>
      </c>
    </row>
    <row r="86" spans="1:14" x14ac:dyDescent="0.35">
      <c r="A86" s="8" t="s">
        <v>17</v>
      </c>
      <c r="B86" s="9">
        <v>2019</v>
      </c>
      <c r="C86" s="8" t="s">
        <v>20</v>
      </c>
      <c r="D86" s="9">
        <v>11699.76</v>
      </c>
      <c r="E86" s="10">
        <v>13226.55</v>
      </c>
      <c r="F86" s="10">
        <f>IFERROR(Table2[[#This Row],[Economic loss ($ million)]]*1000000 / Table2[[#This Row],[Total Waste (tons)]], NA())</f>
        <v>1130497.5486676649</v>
      </c>
      <c r="G86" s="10" t="str">
        <f t="shared" si="1"/>
        <v>High</v>
      </c>
      <c r="H86" s="10">
        <v>139.02000000000001</v>
      </c>
      <c r="I86" s="10">
        <f>IFERROR(Table2[[#This Row],[Total Waste (tons)]] / (Table2[[#This Row],[Population (million)]]*1000), NA())</f>
        <v>8.1782189291206495E-2</v>
      </c>
      <c r="J86" s="10">
        <v>143.06</v>
      </c>
      <c r="K86" s="10">
        <f>IFERROR(Table2[[#This Row],[Total Waste (tons)]] * Table2[[#This Row],[Household waste (%)]], NA())</f>
        <v>634009.99439999997</v>
      </c>
      <c r="L86" s="10">
        <v>54.19</v>
      </c>
      <c r="M86" s="10">
        <f>SUMIFS(Table2[Household waste (%)], Table2[Country], "Australia", Table2[Year], 2020)</f>
        <v>1412.17</v>
      </c>
      <c r="N86" s="10">
        <f>COUNTIFS(Table2[Year], "USA")</f>
        <v>0</v>
      </c>
    </row>
    <row r="87" spans="1:14" x14ac:dyDescent="0.35">
      <c r="A87" s="11" t="s">
        <v>27</v>
      </c>
      <c r="B87" s="12">
        <v>2021</v>
      </c>
      <c r="C87" s="11" t="s">
        <v>11</v>
      </c>
      <c r="D87" s="12">
        <v>34919.42</v>
      </c>
      <c r="E87" s="13">
        <v>40964.21</v>
      </c>
      <c r="F87" s="13">
        <f>IFERROR(Table2[[#This Row],[Economic loss ($ million)]]*1000000 / Table2[[#This Row],[Total Waste (tons)]], NA())</f>
        <v>1173106.8270893388</v>
      </c>
      <c r="G87" s="13" t="str">
        <f t="shared" si="1"/>
        <v>High</v>
      </c>
      <c r="H87" s="13">
        <v>196.62</v>
      </c>
      <c r="I87" s="13">
        <f>IFERROR(Table2[[#This Row],[Total Waste (tons)]] / (Table2[[#This Row],[Population (million)]]*1000), NA())</f>
        <v>0.10174359721453337</v>
      </c>
      <c r="J87" s="13">
        <v>343.21</v>
      </c>
      <c r="K87" s="13">
        <f>IFERROR(Table2[[#This Row],[Total Waste (tons)]] * Table2[[#This Row],[Household waste (%)]], NA())</f>
        <v>1233353.9143999999</v>
      </c>
      <c r="L87" s="13">
        <v>35.32</v>
      </c>
      <c r="M87" s="10">
        <f>SUMIFS(Table2[Household waste (%)], Table2[Country], "Australia", Table2[Year], 2020)</f>
        <v>1412.17</v>
      </c>
      <c r="N87" s="10">
        <f>COUNTIFS(Table2[Year], "USA")</f>
        <v>0</v>
      </c>
    </row>
    <row r="88" spans="1:14" x14ac:dyDescent="0.35">
      <c r="A88" s="8" t="s">
        <v>18</v>
      </c>
      <c r="B88" s="9">
        <v>2023</v>
      </c>
      <c r="C88" s="8" t="s">
        <v>15</v>
      </c>
      <c r="D88" s="9">
        <v>37270.620000000003</v>
      </c>
      <c r="E88" s="10">
        <v>43998.68</v>
      </c>
      <c r="F88" s="10">
        <f>IFERROR(Table2[[#This Row],[Economic loss ($ million)]]*1000000 / Table2[[#This Row],[Total Waste (tons)]], NA())</f>
        <v>1180519.1327646279</v>
      </c>
      <c r="G88" s="10" t="str">
        <f t="shared" si="1"/>
        <v>High</v>
      </c>
      <c r="H88" s="10">
        <v>148.18</v>
      </c>
      <c r="I88" s="10">
        <f>IFERROR(Table2[[#This Row],[Total Waste (tons)]] / (Table2[[#This Row],[Population (million)]]*1000), NA())</f>
        <v>8.1040704500978486E-2</v>
      </c>
      <c r="J88" s="10">
        <v>459.9</v>
      </c>
      <c r="K88" s="10">
        <f>IFERROR(Table2[[#This Row],[Total Waste (tons)]] * Table2[[#This Row],[Household waste (%)]], NA())</f>
        <v>1534058.7191999999</v>
      </c>
      <c r="L88" s="10">
        <v>41.16</v>
      </c>
      <c r="M88" s="10">
        <f>SUMIFS(Table2[Household waste (%)], Table2[Country], "Australia", Table2[Year], 2020)</f>
        <v>1412.17</v>
      </c>
      <c r="N88" s="10">
        <f>COUNTIFS(Table2[Year], "USA")</f>
        <v>0</v>
      </c>
    </row>
    <row r="89" spans="1:14" x14ac:dyDescent="0.35">
      <c r="A89" s="11" t="s">
        <v>29</v>
      </c>
      <c r="B89" s="12">
        <v>2018</v>
      </c>
      <c r="C89" s="11" t="s">
        <v>15</v>
      </c>
      <c r="D89" s="12">
        <v>30435.06</v>
      </c>
      <c r="E89" s="13">
        <v>28495.47</v>
      </c>
      <c r="F89" s="13">
        <f>IFERROR(Table2[[#This Row],[Economic loss ($ million)]]*1000000 / Table2[[#This Row],[Total Waste (tons)]], NA())</f>
        <v>936271.19512825005</v>
      </c>
      <c r="G89" s="13" t="str">
        <f t="shared" si="1"/>
        <v>Low</v>
      </c>
      <c r="H89" s="13">
        <v>131.24</v>
      </c>
      <c r="I89" s="13">
        <f>IFERROR(Table2[[#This Row],[Total Waste (tons)]] / (Table2[[#This Row],[Population (million)]]*1000), NA())</f>
        <v>3.4725777006982796E-2</v>
      </c>
      <c r="J89" s="13">
        <v>876.44</v>
      </c>
      <c r="K89" s="13">
        <f>IFERROR(Table2[[#This Row],[Total Waste (tons)]] * Table2[[#This Row],[Household waste (%)]], NA())</f>
        <v>1215576.2963999999</v>
      </c>
      <c r="L89" s="13">
        <v>39.94</v>
      </c>
      <c r="M89" s="10">
        <f>SUMIFS(Table2[Household waste (%)], Table2[Country], "Australia", Table2[Year], 2020)</f>
        <v>1412.17</v>
      </c>
      <c r="N89" s="10">
        <f>COUNTIFS(Table2[Year], "USA")</f>
        <v>0</v>
      </c>
    </row>
    <row r="90" spans="1:14" x14ac:dyDescent="0.35">
      <c r="A90" s="8" t="s">
        <v>32</v>
      </c>
      <c r="B90" s="9">
        <v>2021</v>
      </c>
      <c r="C90" s="8" t="s">
        <v>15</v>
      </c>
      <c r="D90" s="9">
        <v>29977.13</v>
      </c>
      <c r="E90" s="10">
        <v>30214.94</v>
      </c>
      <c r="F90" s="10">
        <f>IFERROR(Table2[[#This Row],[Economic loss ($ million)]]*1000000 / Table2[[#This Row],[Total Waste (tons)]], NA())</f>
        <v>1007933.0476266406</v>
      </c>
      <c r="G90" s="10" t="str">
        <f t="shared" si="1"/>
        <v>Medium</v>
      </c>
      <c r="H90" s="10">
        <v>92.79</v>
      </c>
      <c r="I90" s="10">
        <f>IFERROR(Table2[[#This Row],[Total Waste (tons)]] / (Table2[[#This Row],[Population (million)]]*1000), NA())</f>
        <v>9.0826026359642487E-2</v>
      </c>
      <c r="J90" s="10">
        <v>330.05</v>
      </c>
      <c r="K90" s="10">
        <f>IFERROR(Table2[[#This Row],[Total Waste (tons)]] * Table2[[#This Row],[Household waste (%)]], NA())</f>
        <v>1393636.7737</v>
      </c>
      <c r="L90" s="10">
        <v>46.49</v>
      </c>
      <c r="M90" s="10">
        <f>SUMIFS(Table2[Household waste (%)], Table2[Country], "Australia", Table2[Year], 2020)</f>
        <v>1412.17</v>
      </c>
      <c r="N90" s="10">
        <f>COUNTIFS(Table2[Year], "USA")</f>
        <v>0</v>
      </c>
    </row>
    <row r="91" spans="1:14" x14ac:dyDescent="0.35">
      <c r="A91" s="11" t="s">
        <v>10</v>
      </c>
      <c r="B91" s="12">
        <v>2024</v>
      </c>
      <c r="C91" s="11" t="s">
        <v>19</v>
      </c>
      <c r="D91" s="12">
        <v>41624.99</v>
      </c>
      <c r="E91" s="13">
        <v>42883.64</v>
      </c>
      <c r="F91" s="13">
        <f>IFERROR(Table2[[#This Row],[Economic loss ($ million)]]*1000000 / Table2[[#This Row],[Total Waste (tons)]], NA())</f>
        <v>1030237.845102185</v>
      </c>
      <c r="G91" s="13" t="str">
        <f t="shared" si="1"/>
        <v>Medium</v>
      </c>
      <c r="H91" s="13">
        <v>88.01</v>
      </c>
      <c r="I91" s="13">
        <f>IFERROR(Table2[[#This Row],[Total Waste (tons)]] / (Table2[[#This Row],[Population (million)]]*1000), NA())</f>
        <v>6.1729753377526654E-2</v>
      </c>
      <c r="J91" s="13">
        <v>674.31</v>
      </c>
      <c r="K91" s="13">
        <f>IFERROR(Table2[[#This Row],[Total Waste (tons)]] * Table2[[#This Row],[Household waste (%)]], NA())</f>
        <v>1875205.7994999997</v>
      </c>
      <c r="L91" s="13">
        <v>45.05</v>
      </c>
      <c r="M91" s="10">
        <f>SUMIFS(Table2[Household waste (%)], Table2[Country], "Australia", Table2[Year], 2020)</f>
        <v>1412.17</v>
      </c>
      <c r="N91" s="10">
        <f>COUNTIFS(Table2[Year], "USA")</f>
        <v>0</v>
      </c>
    </row>
    <row r="92" spans="1:14" x14ac:dyDescent="0.35">
      <c r="A92" s="8" t="s">
        <v>14</v>
      </c>
      <c r="B92" s="9">
        <v>2022</v>
      </c>
      <c r="C92" s="8" t="s">
        <v>9</v>
      </c>
      <c r="D92" s="9">
        <v>23626.74</v>
      </c>
      <c r="E92" s="10">
        <v>24156.13</v>
      </c>
      <c r="F92" s="10">
        <f>IFERROR(Table2[[#This Row],[Economic loss ($ million)]]*1000000 / Table2[[#This Row],[Total Waste (tons)]], NA())</f>
        <v>1022406.3920794828</v>
      </c>
      <c r="G92" s="10" t="str">
        <f t="shared" si="1"/>
        <v>Medium</v>
      </c>
      <c r="H92" s="10">
        <v>198.38</v>
      </c>
      <c r="I92" s="10">
        <f>IFERROR(Table2[[#This Row],[Total Waste (tons)]] / (Table2[[#This Row],[Population (million)]]*1000), NA())</f>
        <v>3.1706509923909984E-2</v>
      </c>
      <c r="J92" s="10">
        <v>745.17</v>
      </c>
      <c r="K92" s="10">
        <f>IFERROR(Table2[[#This Row],[Total Waste (tons)]] * Table2[[#This Row],[Household waste (%)]], NA())</f>
        <v>1575431.0232000002</v>
      </c>
      <c r="L92" s="10">
        <v>66.680000000000007</v>
      </c>
      <c r="M92" s="10">
        <f>SUMIFS(Table2[Household waste (%)], Table2[Country], "Australia", Table2[Year], 2020)</f>
        <v>1412.17</v>
      </c>
      <c r="N92" s="10">
        <f>COUNTIFS(Table2[Year], "USA")</f>
        <v>0</v>
      </c>
    </row>
    <row r="93" spans="1:14" x14ac:dyDescent="0.35">
      <c r="A93" s="11" t="s">
        <v>12</v>
      </c>
      <c r="B93" s="12">
        <v>2022</v>
      </c>
      <c r="C93" s="11" t="s">
        <v>15</v>
      </c>
      <c r="D93" s="12">
        <v>48456.51</v>
      </c>
      <c r="E93" s="13">
        <v>42311.26</v>
      </c>
      <c r="F93" s="13">
        <f>IFERROR(Table2[[#This Row],[Economic loss ($ million)]]*1000000 / Table2[[#This Row],[Total Waste (tons)]], NA())</f>
        <v>873180.09489333839</v>
      </c>
      <c r="G93" s="13" t="str">
        <f t="shared" si="1"/>
        <v>Low</v>
      </c>
      <c r="H93" s="13">
        <v>191.89</v>
      </c>
      <c r="I93" s="13">
        <f>IFERROR(Table2[[#This Row],[Total Waste (tons)]] / (Table2[[#This Row],[Population (million)]]*1000), NA())</f>
        <v>0.13088218134673041</v>
      </c>
      <c r="J93" s="13">
        <v>370.23</v>
      </c>
      <c r="K93" s="13">
        <f>IFERROR(Table2[[#This Row],[Total Waste (tons)]] * Table2[[#This Row],[Household waste (%)]], NA())</f>
        <v>2792064.1061999998</v>
      </c>
      <c r="L93" s="13">
        <v>57.62</v>
      </c>
      <c r="M93" s="10">
        <f>SUMIFS(Table2[Household waste (%)], Table2[Country], "Australia", Table2[Year], 2020)</f>
        <v>1412.17</v>
      </c>
      <c r="N93" s="10">
        <f>COUNTIFS(Table2[Year], "USA")</f>
        <v>0</v>
      </c>
    </row>
    <row r="94" spans="1:14" x14ac:dyDescent="0.35">
      <c r="A94" s="8" t="s">
        <v>28</v>
      </c>
      <c r="B94" s="9">
        <v>2023</v>
      </c>
      <c r="C94" s="8" t="s">
        <v>15</v>
      </c>
      <c r="D94" s="9">
        <v>11714.16</v>
      </c>
      <c r="E94" s="10">
        <v>10116</v>
      </c>
      <c r="F94" s="10">
        <f>IFERROR(Table2[[#This Row],[Economic loss ($ million)]]*1000000 / Table2[[#This Row],[Total Waste (tons)]], NA())</f>
        <v>863570.24319285376</v>
      </c>
      <c r="G94" s="10" t="str">
        <f t="shared" si="1"/>
        <v>Low</v>
      </c>
      <c r="H94" s="10">
        <v>103.42</v>
      </c>
      <c r="I94" s="10">
        <f>IFERROR(Table2[[#This Row],[Total Waste (tons)]] / (Table2[[#This Row],[Population (million)]]*1000), NA())</f>
        <v>1.2748024812275547E-2</v>
      </c>
      <c r="J94" s="10">
        <v>918.9</v>
      </c>
      <c r="K94" s="10">
        <f>IFERROR(Table2[[#This Row],[Total Waste (tons)]] * Table2[[#This Row],[Household waste (%)]], NA())</f>
        <v>367707.48239999998</v>
      </c>
      <c r="L94" s="10">
        <v>31.39</v>
      </c>
      <c r="M94" s="10">
        <f>SUMIFS(Table2[Household waste (%)], Table2[Country], "Australia", Table2[Year], 2020)</f>
        <v>1412.17</v>
      </c>
      <c r="N94" s="10">
        <f>COUNTIFS(Table2[Year], "USA")</f>
        <v>0</v>
      </c>
    </row>
    <row r="95" spans="1:14" x14ac:dyDescent="0.35">
      <c r="A95" s="11" t="s">
        <v>8</v>
      </c>
      <c r="B95" s="12">
        <v>2023</v>
      </c>
      <c r="C95" s="11" t="s">
        <v>15</v>
      </c>
      <c r="D95" s="12">
        <v>3628.5</v>
      </c>
      <c r="E95" s="13">
        <v>4199.04</v>
      </c>
      <c r="F95" s="13">
        <f>IFERROR(Table2[[#This Row],[Economic loss ($ million)]]*1000000 / Table2[[#This Row],[Total Waste (tons)]], NA())</f>
        <v>1157238.5283174866</v>
      </c>
      <c r="G95" s="13" t="str">
        <f t="shared" si="1"/>
        <v>High</v>
      </c>
      <c r="H95" s="13">
        <v>100.92</v>
      </c>
      <c r="I95" s="13">
        <f>IFERROR(Table2[[#This Row],[Total Waste (tons)]] / (Table2[[#This Row],[Population (million)]]*1000), NA())</f>
        <v>5.5435031701168746E-3</v>
      </c>
      <c r="J95" s="13">
        <v>654.54999999999995</v>
      </c>
      <c r="K95" s="13">
        <f>IFERROR(Table2[[#This Row],[Total Waste (tons)]] * Table2[[#This Row],[Household waste (%)]], NA())</f>
        <v>214190.35500000001</v>
      </c>
      <c r="L95" s="13">
        <v>59.03</v>
      </c>
      <c r="M95" s="10">
        <f>SUMIFS(Table2[Household waste (%)], Table2[Country], "Australia", Table2[Year], 2020)</f>
        <v>1412.17</v>
      </c>
      <c r="N95" s="10">
        <f>COUNTIFS(Table2[Year], "USA")</f>
        <v>0</v>
      </c>
    </row>
    <row r="96" spans="1:14" x14ac:dyDescent="0.35">
      <c r="A96" s="8" t="s">
        <v>27</v>
      </c>
      <c r="B96" s="9">
        <v>2020</v>
      </c>
      <c r="C96" s="8" t="s">
        <v>22</v>
      </c>
      <c r="D96" s="9">
        <v>5522.93</v>
      </c>
      <c r="E96" s="10">
        <v>4526.3500000000004</v>
      </c>
      <c r="F96" s="10">
        <f>IFERROR(Table2[[#This Row],[Economic loss ($ million)]]*1000000 / Table2[[#This Row],[Total Waste (tons)]], NA())</f>
        <v>819555.92411998694</v>
      </c>
      <c r="G96" s="10" t="str">
        <f t="shared" si="1"/>
        <v>Low</v>
      </c>
      <c r="H96" s="10">
        <v>179.95</v>
      </c>
      <c r="I96" s="10">
        <f>IFERROR(Table2[[#This Row],[Total Waste (tons)]] / (Table2[[#This Row],[Population (million)]]*1000), NA())</f>
        <v>1.2986878923977709E-2</v>
      </c>
      <c r="J96" s="10">
        <v>425.27</v>
      </c>
      <c r="K96" s="10">
        <f>IFERROR(Table2[[#This Row],[Total Waste (tons)]] * Table2[[#This Row],[Household waste (%)]], NA())</f>
        <v>182146.23139999999</v>
      </c>
      <c r="L96" s="10">
        <v>32.979999999999997</v>
      </c>
      <c r="M96" s="10">
        <f>SUMIFS(Table2[Household waste (%)], Table2[Country], "Australia", Table2[Year], 2020)</f>
        <v>1412.17</v>
      </c>
      <c r="N96" s="10">
        <f>COUNTIFS(Table2[Year], "USA")</f>
        <v>0</v>
      </c>
    </row>
    <row r="97" spans="1:14" x14ac:dyDescent="0.35">
      <c r="A97" s="11" t="s">
        <v>18</v>
      </c>
      <c r="B97" s="12">
        <v>2019</v>
      </c>
      <c r="C97" s="11" t="s">
        <v>22</v>
      </c>
      <c r="D97" s="12">
        <v>5222.79</v>
      </c>
      <c r="E97" s="13">
        <v>5146.97</v>
      </c>
      <c r="F97" s="13">
        <f>IFERROR(Table2[[#This Row],[Economic loss ($ million)]]*1000000 / Table2[[#This Row],[Total Waste (tons)]], NA())</f>
        <v>985482.85494917468</v>
      </c>
      <c r="G97" s="13" t="str">
        <f t="shared" si="1"/>
        <v>Medium</v>
      </c>
      <c r="H97" s="13">
        <v>39.159999999999997</v>
      </c>
      <c r="I97" s="13">
        <f>IFERROR(Table2[[#This Row],[Total Waste (tons)]] / (Table2[[#This Row],[Population (million)]]*1000), NA())</f>
        <v>3.7608390399861743E-3</v>
      </c>
      <c r="J97" s="13">
        <v>1388.73</v>
      </c>
      <c r="K97" s="13">
        <f>IFERROR(Table2[[#This Row],[Total Waste (tons)]] * Table2[[#This Row],[Household waste (%)]], NA())</f>
        <v>316971.1251</v>
      </c>
      <c r="L97" s="13">
        <v>60.69</v>
      </c>
      <c r="M97" s="10">
        <f>SUMIFS(Table2[Household waste (%)], Table2[Country], "Australia", Table2[Year], 2020)</f>
        <v>1412.17</v>
      </c>
      <c r="N97" s="10">
        <f>COUNTIFS(Table2[Year], "USA")</f>
        <v>0</v>
      </c>
    </row>
    <row r="98" spans="1:14" x14ac:dyDescent="0.35">
      <c r="A98" s="8" t="s">
        <v>16</v>
      </c>
      <c r="B98" s="9">
        <v>2018</v>
      </c>
      <c r="C98" s="8" t="s">
        <v>11</v>
      </c>
      <c r="D98" s="9">
        <v>24858.69</v>
      </c>
      <c r="E98" s="10">
        <v>21034.400000000001</v>
      </c>
      <c r="F98" s="10">
        <f>IFERROR(Table2[[#This Row],[Economic loss ($ million)]]*1000000 / Table2[[#This Row],[Total Waste (tons)]], NA())</f>
        <v>846158.82816029328</v>
      </c>
      <c r="G98" s="10" t="str">
        <f t="shared" si="1"/>
        <v>Low</v>
      </c>
      <c r="H98" s="10">
        <v>156.15</v>
      </c>
      <c r="I98" s="10">
        <f>IFERROR(Table2[[#This Row],[Total Waste (tons)]] / (Table2[[#This Row],[Population (million)]]*1000), NA())</f>
        <v>2.3509480891629388E-2</v>
      </c>
      <c r="J98" s="10">
        <v>1057.3900000000001</v>
      </c>
      <c r="K98" s="10">
        <f>IFERROR(Table2[[#This Row],[Total Waste (tons)]] * Table2[[#This Row],[Household waste (%)]], NA())</f>
        <v>1442052.6068999998</v>
      </c>
      <c r="L98" s="10">
        <v>58.01</v>
      </c>
      <c r="M98" s="10">
        <f>SUMIFS(Table2[Household waste (%)], Table2[Country], "Australia", Table2[Year], 2020)</f>
        <v>1412.17</v>
      </c>
      <c r="N98" s="10">
        <f>COUNTIFS(Table2[Year], "USA")</f>
        <v>0</v>
      </c>
    </row>
    <row r="99" spans="1:14" x14ac:dyDescent="0.35">
      <c r="A99" s="11" t="s">
        <v>30</v>
      </c>
      <c r="B99" s="12">
        <v>2018</v>
      </c>
      <c r="C99" s="11" t="s">
        <v>19</v>
      </c>
      <c r="D99" s="12">
        <v>49002.55</v>
      </c>
      <c r="E99" s="13">
        <v>39733.879999999997</v>
      </c>
      <c r="F99" s="13">
        <f>IFERROR(Table2[[#This Row],[Economic loss ($ million)]]*1000000 / Table2[[#This Row],[Total Waste (tons)]], NA())</f>
        <v>810853.31273576571</v>
      </c>
      <c r="G99" s="13" t="str">
        <f t="shared" si="1"/>
        <v>Low</v>
      </c>
      <c r="H99" s="13">
        <v>69.3</v>
      </c>
      <c r="I99" s="13">
        <f>IFERROR(Table2[[#This Row],[Total Waste (tons)]] / (Table2[[#This Row],[Population (million)]]*1000), NA())</f>
        <v>3.8271282411746328E-2</v>
      </c>
      <c r="J99" s="13">
        <v>1280.4000000000001</v>
      </c>
      <c r="K99" s="13">
        <f>IFERROR(Table2[[#This Row],[Total Waste (tons)]] * Table2[[#This Row],[Household waste (%)]], NA())</f>
        <v>3271900.2634999999</v>
      </c>
      <c r="L99" s="13">
        <v>66.77</v>
      </c>
      <c r="M99" s="10">
        <f>SUMIFS(Table2[Household waste (%)], Table2[Country], "Australia", Table2[Year], 2020)</f>
        <v>1412.17</v>
      </c>
      <c r="N99" s="10">
        <f>COUNTIFS(Table2[Year], "USA")</f>
        <v>0</v>
      </c>
    </row>
    <row r="100" spans="1:14" x14ac:dyDescent="0.35">
      <c r="A100" s="8" t="s">
        <v>26</v>
      </c>
      <c r="B100" s="9">
        <v>2022</v>
      </c>
      <c r="C100" s="8" t="s">
        <v>9</v>
      </c>
      <c r="D100" s="9">
        <v>37440.239999999998</v>
      </c>
      <c r="E100" s="10">
        <v>33827.9</v>
      </c>
      <c r="F100" s="10">
        <f>IFERROR(Table2[[#This Row],[Economic loss ($ million)]]*1000000 / Table2[[#This Row],[Total Waste (tons)]], NA())</f>
        <v>903517.17830868613</v>
      </c>
      <c r="G100" s="10" t="str">
        <f t="shared" si="1"/>
        <v>Low</v>
      </c>
      <c r="H100" s="10">
        <v>94.17</v>
      </c>
      <c r="I100" s="10">
        <f>IFERROR(Table2[[#This Row],[Total Waste (tons)]] / (Table2[[#This Row],[Population (million)]]*1000), NA())</f>
        <v>3.9284242335214992E-2</v>
      </c>
      <c r="J100" s="10">
        <v>953.06</v>
      </c>
      <c r="K100" s="10">
        <f>IFERROR(Table2[[#This Row],[Total Waste (tons)]] * Table2[[#This Row],[Household waste (%)]], NA())</f>
        <v>1712142.1751999997</v>
      </c>
      <c r="L100" s="10">
        <v>45.73</v>
      </c>
      <c r="M100" s="10">
        <f>SUMIFS(Table2[Household waste (%)], Table2[Country], "Australia", Table2[Year], 2020)</f>
        <v>1412.17</v>
      </c>
      <c r="N100" s="10">
        <f>COUNTIFS(Table2[Year], "USA")</f>
        <v>0</v>
      </c>
    </row>
    <row r="101" spans="1:14" x14ac:dyDescent="0.35">
      <c r="A101" s="11" t="s">
        <v>26</v>
      </c>
      <c r="B101" s="12">
        <v>2023</v>
      </c>
      <c r="C101" s="11" t="s">
        <v>25</v>
      </c>
      <c r="D101" s="12">
        <v>30854.25</v>
      </c>
      <c r="E101" s="13">
        <v>28373.57</v>
      </c>
      <c r="F101" s="13">
        <f>IFERROR(Table2[[#This Row],[Economic loss ($ million)]]*1000000 / Table2[[#This Row],[Total Waste (tons)]], NA())</f>
        <v>919600.05509775796</v>
      </c>
      <c r="G101" s="13" t="str">
        <f t="shared" si="1"/>
        <v>Low</v>
      </c>
      <c r="H101" s="13">
        <v>115.04</v>
      </c>
      <c r="I101" s="13">
        <f>IFERROR(Table2[[#This Row],[Total Waste (tons)]] / (Table2[[#This Row],[Population (million)]]*1000), NA())</f>
        <v>4.1272723624543518E-2</v>
      </c>
      <c r="J101" s="13">
        <v>747.57</v>
      </c>
      <c r="K101" s="13">
        <f>IFERROR(Table2[[#This Row],[Total Waste (tons)]] * Table2[[#This Row],[Household waste (%)]], NA())</f>
        <v>1604112.4575</v>
      </c>
      <c r="L101" s="13">
        <v>51.99</v>
      </c>
      <c r="M101" s="10">
        <f>SUMIFS(Table2[Household waste (%)], Table2[Country], "Australia", Table2[Year], 2020)</f>
        <v>1412.17</v>
      </c>
      <c r="N101" s="10">
        <f>COUNTIFS(Table2[Year], "USA")</f>
        <v>0</v>
      </c>
    </row>
    <row r="102" spans="1:14" x14ac:dyDescent="0.35">
      <c r="A102" s="8" t="s">
        <v>28</v>
      </c>
      <c r="B102" s="9">
        <v>2024</v>
      </c>
      <c r="C102" s="8" t="s">
        <v>19</v>
      </c>
      <c r="D102" s="9">
        <v>46852.800000000003</v>
      </c>
      <c r="E102" s="10">
        <v>55386.73</v>
      </c>
      <c r="F102" s="10">
        <f>IFERROR(Table2[[#This Row],[Economic loss ($ million)]]*1000000 / Table2[[#This Row],[Total Waste (tons)]], NA())</f>
        <v>1182143.4364648431</v>
      </c>
      <c r="G102" s="10" t="str">
        <f t="shared" si="1"/>
        <v>High</v>
      </c>
      <c r="H102" s="10">
        <v>139.02000000000001</v>
      </c>
      <c r="I102" s="10">
        <f>IFERROR(Table2[[#This Row],[Total Waste (tons)]] / (Table2[[#This Row],[Population (million)]]*1000), NA())</f>
        <v>1.9115789473684213</v>
      </c>
      <c r="J102" s="10">
        <v>24.51</v>
      </c>
      <c r="K102" s="10">
        <f>IFERROR(Table2[[#This Row],[Total Waste (tons)]] * Table2[[#This Row],[Household waste (%)]], NA())</f>
        <v>2945635.5359999998</v>
      </c>
      <c r="L102" s="10">
        <v>62.87</v>
      </c>
      <c r="M102" s="10">
        <f>SUMIFS(Table2[Household waste (%)], Table2[Country], "Australia", Table2[Year], 2020)</f>
        <v>1412.17</v>
      </c>
      <c r="N102" s="10">
        <f>COUNTIFS(Table2[Year], "USA")</f>
        <v>0</v>
      </c>
    </row>
    <row r="103" spans="1:14" x14ac:dyDescent="0.35">
      <c r="A103" s="11" t="s">
        <v>27</v>
      </c>
      <c r="B103" s="12">
        <v>2022</v>
      </c>
      <c r="C103" s="11" t="s">
        <v>19</v>
      </c>
      <c r="D103" s="12">
        <v>11318.5</v>
      </c>
      <c r="E103" s="13">
        <v>12341.11</v>
      </c>
      <c r="F103" s="13">
        <f>IFERROR(Table2[[#This Row],[Economic loss ($ million)]]*1000000 / Table2[[#This Row],[Total Waste (tons)]], NA())</f>
        <v>1090348.54441843</v>
      </c>
      <c r="G103" s="13" t="str">
        <f t="shared" si="1"/>
        <v>Medium</v>
      </c>
      <c r="H103" s="13">
        <v>64.349999999999994</v>
      </c>
      <c r="I103" s="13">
        <f>IFERROR(Table2[[#This Row],[Total Waste (tons)]] / (Table2[[#This Row],[Population (million)]]*1000), NA())</f>
        <v>1.1117823289622316E-2</v>
      </c>
      <c r="J103" s="13">
        <v>1018.05</v>
      </c>
      <c r="K103" s="13">
        <f>IFERROR(Table2[[#This Row],[Total Waste (tons)]] * Table2[[#This Row],[Household waste (%)]], NA())</f>
        <v>781202.87</v>
      </c>
      <c r="L103" s="13">
        <v>69.02</v>
      </c>
      <c r="M103" s="10">
        <f>SUMIFS(Table2[Household waste (%)], Table2[Country], "Australia", Table2[Year], 2020)</f>
        <v>1412.17</v>
      </c>
      <c r="N103" s="10">
        <f>COUNTIFS(Table2[Year], "USA")</f>
        <v>0</v>
      </c>
    </row>
    <row r="104" spans="1:14" x14ac:dyDescent="0.35">
      <c r="A104" s="8" t="s">
        <v>35</v>
      </c>
      <c r="B104" s="9">
        <v>2021</v>
      </c>
      <c r="C104" s="8" t="s">
        <v>15</v>
      </c>
      <c r="D104" s="9">
        <v>40184.32</v>
      </c>
      <c r="E104" s="10">
        <v>39105.550000000003</v>
      </c>
      <c r="F104" s="10">
        <f>IFERROR(Table2[[#This Row],[Economic loss ($ million)]]*1000000 / Table2[[#This Row],[Total Waste (tons)]], NA())</f>
        <v>973154.45427470224</v>
      </c>
      <c r="G104" s="10" t="str">
        <f t="shared" si="1"/>
        <v>Medium</v>
      </c>
      <c r="H104" s="10">
        <v>152.13999999999999</v>
      </c>
      <c r="I104" s="10">
        <f>IFERROR(Table2[[#This Row],[Total Waste (tons)]] / (Table2[[#This Row],[Population (million)]]*1000), NA())</f>
        <v>0.10646263081202809</v>
      </c>
      <c r="J104" s="10">
        <v>377.45</v>
      </c>
      <c r="K104" s="10">
        <f>IFERROR(Table2[[#This Row],[Total Waste (tons)]] * Table2[[#This Row],[Household waste (%)]], NA())</f>
        <v>2182008.5759999999</v>
      </c>
      <c r="L104" s="10">
        <v>54.3</v>
      </c>
      <c r="M104" s="10">
        <f>SUMIFS(Table2[Household waste (%)], Table2[Country], "Australia", Table2[Year], 2020)</f>
        <v>1412.17</v>
      </c>
      <c r="N104" s="10">
        <f>COUNTIFS(Table2[Year], "USA")</f>
        <v>0</v>
      </c>
    </row>
    <row r="105" spans="1:14" x14ac:dyDescent="0.35">
      <c r="A105" s="11" t="s">
        <v>23</v>
      </c>
      <c r="B105" s="12">
        <v>2023</v>
      </c>
      <c r="C105" s="11" t="s">
        <v>9</v>
      </c>
      <c r="D105" s="12">
        <v>2192.54</v>
      </c>
      <c r="E105" s="13">
        <v>2459.5100000000002</v>
      </c>
      <c r="F105" s="13">
        <f>IFERROR(Table2[[#This Row],[Economic loss ($ million)]]*1000000 / Table2[[#This Row],[Total Waste (tons)]], NA())</f>
        <v>1121762.8868800569</v>
      </c>
      <c r="G105" s="13" t="str">
        <f t="shared" si="1"/>
        <v>High</v>
      </c>
      <c r="H105" s="13">
        <v>181.4</v>
      </c>
      <c r="I105" s="13">
        <f>IFERROR(Table2[[#This Row],[Total Waste (tons)]] / (Table2[[#This Row],[Population (million)]]*1000), NA())</f>
        <v>3.1060646842992535E-3</v>
      </c>
      <c r="J105" s="13">
        <v>705.89</v>
      </c>
      <c r="K105" s="13">
        <f>IFERROR(Table2[[#This Row],[Total Waste (tons)]] * Table2[[#This Row],[Household waste (%)]], NA())</f>
        <v>127649.67879999999</v>
      </c>
      <c r="L105" s="13">
        <v>58.22</v>
      </c>
      <c r="M105" s="10">
        <f>SUMIFS(Table2[Household waste (%)], Table2[Country], "Australia", Table2[Year], 2020)</f>
        <v>1412.17</v>
      </c>
      <c r="N105" s="10">
        <f>COUNTIFS(Table2[Year], "USA")</f>
        <v>0</v>
      </c>
    </row>
    <row r="106" spans="1:14" x14ac:dyDescent="0.35">
      <c r="A106" s="8" t="s">
        <v>31</v>
      </c>
      <c r="B106" s="9">
        <v>2023</v>
      </c>
      <c r="C106" s="8" t="s">
        <v>22</v>
      </c>
      <c r="D106" s="9">
        <v>27521.46</v>
      </c>
      <c r="E106" s="10">
        <v>25452.38</v>
      </c>
      <c r="F106" s="10">
        <f>IFERROR(Table2[[#This Row],[Economic loss ($ million)]]*1000000 / Table2[[#This Row],[Total Waste (tons)]], NA())</f>
        <v>924819.39548265247</v>
      </c>
      <c r="G106" s="10" t="str">
        <f t="shared" si="1"/>
        <v>Low</v>
      </c>
      <c r="H106" s="10">
        <v>176.44</v>
      </c>
      <c r="I106" s="10">
        <f>IFERROR(Table2[[#This Row],[Total Waste (tons)]] / (Table2[[#This Row],[Population (million)]]*1000), NA())</f>
        <v>2.4658596899919363E-2</v>
      </c>
      <c r="J106" s="10">
        <v>1116.0999999999999</v>
      </c>
      <c r="K106" s="10">
        <f>IFERROR(Table2[[#This Row],[Total Waste (tons)]] * Table2[[#This Row],[Household waste (%)]], NA())</f>
        <v>1400291.8848000001</v>
      </c>
      <c r="L106" s="10">
        <v>50.88</v>
      </c>
      <c r="M106" s="10">
        <f>SUMIFS(Table2[Household waste (%)], Table2[Country], "Australia", Table2[Year], 2020)</f>
        <v>1412.17</v>
      </c>
      <c r="N106" s="10">
        <f>COUNTIFS(Table2[Year], "USA")</f>
        <v>0</v>
      </c>
    </row>
    <row r="107" spans="1:14" x14ac:dyDescent="0.35">
      <c r="A107" s="11" t="s">
        <v>31</v>
      </c>
      <c r="B107" s="12">
        <v>2021</v>
      </c>
      <c r="C107" s="11" t="s">
        <v>20</v>
      </c>
      <c r="D107" s="12">
        <v>33487.17</v>
      </c>
      <c r="E107" s="13">
        <v>37702.25</v>
      </c>
      <c r="F107" s="13">
        <f>IFERROR(Table2[[#This Row],[Economic loss ($ million)]]*1000000 / Table2[[#This Row],[Total Waste (tons)]], NA())</f>
        <v>1125871.4904842661</v>
      </c>
      <c r="G107" s="13" t="str">
        <f t="shared" si="1"/>
        <v>High</v>
      </c>
      <c r="H107" s="13">
        <v>86.33</v>
      </c>
      <c r="I107" s="13">
        <f>IFERROR(Table2[[#This Row],[Total Waste (tons)]] / (Table2[[#This Row],[Population (million)]]*1000), NA())</f>
        <v>3.2642385074277691E-2</v>
      </c>
      <c r="J107" s="13">
        <v>1025.8800000000001</v>
      </c>
      <c r="K107" s="13">
        <f>IFERROR(Table2[[#This Row],[Total Waste (tons)]] * Table2[[#This Row],[Household waste (%)]], NA())</f>
        <v>1030735.0926</v>
      </c>
      <c r="L107" s="13">
        <v>30.78</v>
      </c>
      <c r="M107" s="10">
        <f>SUMIFS(Table2[Household waste (%)], Table2[Country], "Australia", Table2[Year], 2020)</f>
        <v>1412.17</v>
      </c>
      <c r="N107" s="10">
        <f>COUNTIFS(Table2[Year], "USA")</f>
        <v>0</v>
      </c>
    </row>
    <row r="108" spans="1:14" x14ac:dyDescent="0.35">
      <c r="A108" s="8" t="s">
        <v>24</v>
      </c>
      <c r="B108" s="9">
        <v>2024</v>
      </c>
      <c r="C108" s="8" t="s">
        <v>11</v>
      </c>
      <c r="D108" s="9">
        <v>35924.32</v>
      </c>
      <c r="E108" s="10">
        <v>30004.9</v>
      </c>
      <c r="F108" s="10">
        <f>IFERROR(Table2[[#This Row],[Economic loss ($ million)]]*1000000 / Table2[[#This Row],[Total Waste (tons)]], NA())</f>
        <v>835225.27357511572</v>
      </c>
      <c r="G108" s="10" t="str">
        <f t="shared" si="1"/>
        <v>Low</v>
      </c>
      <c r="H108" s="10">
        <v>192.56</v>
      </c>
      <c r="I108" s="10">
        <f>IFERROR(Table2[[#This Row],[Total Waste (tons)]] / (Table2[[#This Row],[Population (million)]]*1000), NA())</f>
        <v>3.2384091154941765E-2</v>
      </c>
      <c r="J108" s="10">
        <v>1109.32</v>
      </c>
      <c r="K108" s="10">
        <f>IFERROR(Table2[[#This Row],[Total Waste (tons)]] * Table2[[#This Row],[Household waste (%)]], NA())</f>
        <v>1518521.0064000001</v>
      </c>
      <c r="L108" s="10">
        <v>42.27</v>
      </c>
      <c r="M108" s="10">
        <f>SUMIFS(Table2[Household waste (%)], Table2[Country], "Australia", Table2[Year], 2020)</f>
        <v>1412.17</v>
      </c>
      <c r="N108" s="10">
        <f>COUNTIFS(Table2[Year], "USA")</f>
        <v>0</v>
      </c>
    </row>
    <row r="109" spans="1:14" x14ac:dyDescent="0.35">
      <c r="A109" s="11" t="s">
        <v>31</v>
      </c>
      <c r="B109" s="12">
        <v>2019</v>
      </c>
      <c r="C109" s="11" t="s">
        <v>19</v>
      </c>
      <c r="D109" s="12">
        <v>43465.47</v>
      </c>
      <c r="E109" s="13">
        <v>42742.96</v>
      </c>
      <c r="F109" s="13">
        <f>IFERROR(Table2[[#This Row],[Economic loss ($ million)]]*1000000 / Table2[[#This Row],[Total Waste (tons)]], NA())</f>
        <v>983377.37979136081</v>
      </c>
      <c r="G109" s="13" t="str">
        <f t="shared" si="1"/>
        <v>Medium</v>
      </c>
      <c r="H109" s="13">
        <v>129.35</v>
      </c>
      <c r="I109" s="13">
        <f>IFERROR(Table2[[#This Row],[Total Waste (tons)]] / (Table2[[#This Row],[Population (million)]]*1000), NA())</f>
        <v>4.8844192475389944E-2</v>
      </c>
      <c r="J109" s="13">
        <v>889.88</v>
      </c>
      <c r="K109" s="13">
        <f>IFERROR(Table2[[#This Row],[Total Waste (tons)]] * Table2[[#This Row],[Household waste (%)]], NA())</f>
        <v>1965508.5534000001</v>
      </c>
      <c r="L109" s="13">
        <v>45.22</v>
      </c>
      <c r="M109" s="10">
        <f>SUMIFS(Table2[Household waste (%)], Table2[Country], "Australia", Table2[Year], 2020)</f>
        <v>1412.17</v>
      </c>
      <c r="N109" s="10">
        <f>COUNTIFS(Table2[Year], "USA")</f>
        <v>0</v>
      </c>
    </row>
    <row r="110" spans="1:14" x14ac:dyDescent="0.35">
      <c r="A110" s="8" t="s">
        <v>29</v>
      </c>
      <c r="B110" s="9">
        <v>2024</v>
      </c>
      <c r="C110" s="8" t="s">
        <v>19</v>
      </c>
      <c r="D110" s="9">
        <v>33791.279999999999</v>
      </c>
      <c r="E110" s="10">
        <v>31479.67</v>
      </c>
      <c r="F110" s="10">
        <f>IFERROR(Table2[[#This Row],[Economic loss ($ million)]]*1000000 / Table2[[#This Row],[Total Waste (tons)]], NA())</f>
        <v>931591.52302014013</v>
      </c>
      <c r="G110" s="10" t="str">
        <f t="shared" si="1"/>
        <v>Low</v>
      </c>
      <c r="H110" s="10">
        <v>65.900000000000006</v>
      </c>
      <c r="I110" s="10">
        <f>IFERROR(Table2[[#This Row],[Total Waste (tons)]] / (Table2[[#This Row],[Population (million)]]*1000), NA())</f>
        <v>0.15397466508703181</v>
      </c>
      <c r="J110" s="10">
        <v>219.46</v>
      </c>
      <c r="K110" s="10">
        <f>IFERROR(Table2[[#This Row],[Total Waste (tons)]] * Table2[[#This Row],[Household waste (%)]], NA())</f>
        <v>1028268.6503999999</v>
      </c>
      <c r="L110" s="10">
        <v>30.43</v>
      </c>
      <c r="M110" s="10">
        <f>SUMIFS(Table2[Household waste (%)], Table2[Country], "Australia", Table2[Year], 2020)</f>
        <v>1412.17</v>
      </c>
      <c r="N110" s="10">
        <f>COUNTIFS(Table2[Year], "USA")</f>
        <v>0</v>
      </c>
    </row>
    <row r="111" spans="1:14" x14ac:dyDescent="0.35">
      <c r="A111" s="11" t="s">
        <v>10</v>
      </c>
      <c r="B111" s="12">
        <v>2023</v>
      </c>
      <c r="C111" s="11" t="s">
        <v>19</v>
      </c>
      <c r="D111" s="12">
        <v>48216.19</v>
      </c>
      <c r="E111" s="13">
        <v>51593.84</v>
      </c>
      <c r="F111" s="13">
        <f>IFERROR(Table2[[#This Row],[Economic loss ($ million)]]*1000000 / Table2[[#This Row],[Total Waste (tons)]], NA())</f>
        <v>1070052.1961606671</v>
      </c>
      <c r="G111" s="13" t="str">
        <f t="shared" si="1"/>
        <v>Medium</v>
      </c>
      <c r="H111" s="13">
        <v>151.13999999999999</v>
      </c>
      <c r="I111" s="13">
        <f>IFERROR(Table2[[#This Row],[Total Waste (tons)]] / (Table2[[#This Row],[Population (million)]]*1000), NA())</f>
        <v>0.13657429753002492</v>
      </c>
      <c r="J111" s="13">
        <v>353.04</v>
      </c>
      <c r="K111" s="13">
        <f>IFERROR(Table2[[#This Row],[Total Waste (tons)]] * Table2[[#This Row],[Household waste (%)]], NA())</f>
        <v>2736268.7825000002</v>
      </c>
      <c r="L111" s="13">
        <v>56.75</v>
      </c>
      <c r="M111" s="10">
        <f>SUMIFS(Table2[Household waste (%)], Table2[Country], "Australia", Table2[Year], 2020)</f>
        <v>1412.17</v>
      </c>
      <c r="N111" s="10">
        <f>COUNTIFS(Table2[Year], "USA")</f>
        <v>0</v>
      </c>
    </row>
    <row r="112" spans="1:14" x14ac:dyDescent="0.35">
      <c r="A112" s="8" t="s">
        <v>14</v>
      </c>
      <c r="B112" s="9">
        <v>2024</v>
      </c>
      <c r="C112" s="8" t="s">
        <v>22</v>
      </c>
      <c r="D112" s="9">
        <v>1314.06</v>
      </c>
      <c r="E112" s="10">
        <v>1332.64</v>
      </c>
      <c r="F112" s="10">
        <f>IFERROR(Table2[[#This Row],[Economic loss ($ million)]]*1000000 / Table2[[#This Row],[Total Waste (tons)]], NA())</f>
        <v>1014139.3848073909</v>
      </c>
      <c r="G112" s="10" t="str">
        <f t="shared" si="1"/>
        <v>Medium</v>
      </c>
      <c r="H112" s="10">
        <v>128.69</v>
      </c>
      <c r="I112" s="10">
        <f>IFERROR(Table2[[#This Row],[Total Waste (tons)]] / (Table2[[#This Row],[Population (million)]]*1000), NA())</f>
        <v>1.2135422919571863E-3</v>
      </c>
      <c r="J112" s="10">
        <v>1082.83</v>
      </c>
      <c r="K112" s="10">
        <f>IFERROR(Table2[[#This Row],[Total Waste (tons)]] * Table2[[#This Row],[Household waste (%)]], NA())</f>
        <v>53626.7886</v>
      </c>
      <c r="L112" s="10">
        <v>40.81</v>
      </c>
      <c r="M112" s="10">
        <f>SUMIFS(Table2[Household waste (%)], Table2[Country], "Australia", Table2[Year], 2020)</f>
        <v>1412.17</v>
      </c>
      <c r="N112" s="10">
        <f>COUNTIFS(Table2[Year], "USA")</f>
        <v>0</v>
      </c>
    </row>
    <row r="113" spans="1:14" x14ac:dyDescent="0.35">
      <c r="A113" s="11" t="s">
        <v>26</v>
      </c>
      <c r="B113" s="12">
        <v>2018</v>
      </c>
      <c r="C113" s="11" t="s">
        <v>13</v>
      </c>
      <c r="D113" s="12">
        <v>21847</v>
      </c>
      <c r="E113" s="13">
        <v>20986.45</v>
      </c>
      <c r="F113" s="13">
        <f>IFERROR(Table2[[#This Row],[Economic loss ($ million)]]*1000000 / Table2[[#This Row],[Total Waste (tons)]], NA())</f>
        <v>960610.15242367378</v>
      </c>
      <c r="G113" s="13" t="str">
        <f t="shared" si="1"/>
        <v>Medium</v>
      </c>
      <c r="H113" s="13">
        <v>84.77</v>
      </c>
      <c r="I113" s="13">
        <f>IFERROR(Table2[[#This Row],[Total Waste (tons)]] / (Table2[[#This Row],[Population (million)]]*1000), NA())</f>
        <v>2.581716338540805E-2</v>
      </c>
      <c r="J113" s="13">
        <v>846.22</v>
      </c>
      <c r="K113" s="13">
        <f>IFERROR(Table2[[#This Row],[Total Waste (tons)]] * Table2[[#This Row],[Household waste (%)]], NA())</f>
        <v>756561.6100000001</v>
      </c>
      <c r="L113" s="13">
        <v>34.630000000000003</v>
      </c>
      <c r="M113" s="10">
        <f>SUMIFS(Table2[Household waste (%)], Table2[Country], "Australia", Table2[Year], 2020)</f>
        <v>1412.17</v>
      </c>
      <c r="N113" s="10">
        <f>COUNTIFS(Table2[Year], "USA")</f>
        <v>0</v>
      </c>
    </row>
    <row r="114" spans="1:14" x14ac:dyDescent="0.35">
      <c r="A114" s="8" t="s">
        <v>27</v>
      </c>
      <c r="B114" s="9">
        <v>2024</v>
      </c>
      <c r="C114" s="8" t="s">
        <v>11</v>
      </c>
      <c r="D114" s="9">
        <v>37050.71</v>
      </c>
      <c r="E114" s="10">
        <v>38365.47</v>
      </c>
      <c r="F114" s="10">
        <f>IFERROR(Table2[[#This Row],[Economic loss ($ million)]]*1000000 / Table2[[#This Row],[Total Waste (tons)]], NA())</f>
        <v>1035485.4198475549</v>
      </c>
      <c r="G114" s="10" t="str">
        <f t="shared" si="1"/>
        <v>Medium</v>
      </c>
      <c r="H114" s="10">
        <v>196.14</v>
      </c>
      <c r="I114" s="10">
        <f>IFERROR(Table2[[#This Row],[Total Waste (tons)]] / (Table2[[#This Row],[Population (million)]]*1000), NA())</f>
        <v>0.31759566260929195</v>
      </c>
      <c r="J114" s="10">
        <v>116.66</v>
      </c>
      <c r="K114" s="10">
        <f>IFERROR(Table2[[#This Row],[Total Waste (tons)]] * Table2[[#This Row],[Household waste (%)]], NA())</f>
        <v>2506110.0244</v>
      </c>
      <c r="L114" s="10">
        <v>67.64</v>
      </c>
      <c r="M114" s="10">
        <f>SUMIFS(Table2[Household waste (%)], Table2[Country], "Australia", Table2[Year], 2020)</f>
        <v>1412.17</v>
      </c>
      <c r="N114" s="10">
        <f>COUNTIFS(Table2[Year], "USA")</f>
        <v>0</v>
      </c>
    </row>
    <row r="115" spans="1:14" x14ac:dyDescent="0.35">
      <c r="A115" s="11" t="s">
        <v>14</v>
      </c>
      <c r="B115" s="12">
        <v>2020</v>
      </c>
      <c r="C115" s="11" t="s">
        <v>15</v>
      </c>
      <c r="D115" s="12">
        <v>41479.300000000003</v>
      </c>
      <c r="E115" s="13">
        <v>45051.73</v>
      </c>
      <c r="F115" s="13">
        <f>IFERROR(Table2[[#This Row],[Economic loss ($ million)]]*1000000 / Table2[[#This Row],[Total Waste (tons)]], NA())</f>
        <v>1086125.6096414356</v>
      </c>
      <c r="G115" s="13" t="str">
        <f t="shared" si="1"/>
        <v>Medium</v>
      </c>
      <c r="H115" s="13">
        <v>157.4</v>
      </c>
      <c r="I115" s="13">
        <f>IFERROR(Table2[[#This Row],[Total Waste (tons)]] / (Table2[[#This Row],[Population (million)]]*1000), NA())</f>
        <v>0.77430091469105844</v>
      </c>
      <c r="J115" s="13">
        <v>53.57</v>
      </c>
      <c r="K115" s="13">
        <f>IFERROR(Table2[[#This Row],[Total Waste (tons)]] * Table2[[#This Row],[Household waste (%)]], NA())</f>
        <v>1649216.9680000001</v>
      </c>
      <c r="L115" s="13">
        <v>39.76</v>
      </c>
      <c r="M115" s="10">
        <f>SUMIFS(Table2[Household waste (%)], Table2[Country], "Australia", Table2[Year], 2020)</f>
        <v>1412.17</v>
      </c>
      <c r="N115" s="10">
        <f>COUNTIFS(Table2[Year], "USA")</f>
        <v>0</v>
      </c>
    </row>
    <row r="116" spans="1:14" x14ac:dyDescent="0.35">
      <c r="A116" s="8" t="s">
        <v>14</v>
      </c>
      <c r="B116" s="9">
        <v>2020</v>
      </c>
      <c r="C116" s="8" t="s">
        <v>25</v>
      </c>
      <c r="D116" s="9">
        <v>24927.16</v>
      </c>
      <c r="E116" s="10">
        <v>21789.99</v>
      </c>
      <c r="F116" s="10">
        <f>IFERROR(Table2[[#This Row],[Economic loss ($ million)]]*1000000 / Table2[[#This Row],[Total Waste (tons)]], NA())</f>
        <v>874146.51328109577</v>
      </c>
      <c r="G116" s="10" t="str">
        <f t="shared" si="1"/>
        <v>Low</v>
      </c>
      <c r="H116" s="10">
        <v>48.66</v>
      </c>
      <c r="I116" s="10">
        <f>IFERROR(Table2[[#This Row],[Total Waste (tons)]] / (Table2[[#This Row],[Population (million)]]*1000), NA())</f>
        <v>4.175263810257613E-2</v>
      </c>
      <c r="J116" s="10">
        <v>597.02</v>
      </c>
      <c r="K116" s="10">
        <f>IFERROR(Table2[[#This Row],[Total Waste (tons)]] * Table2[[#This Row],[Household waste (%)]], NA())</f>
        <v>1581379.0304</v>
      </c>
      <c r="L116" s="10">
        <v>63.44</v>
      </c>
      <c r="M116" s="10">
        <f>SUMIFS(Table2[Household waste (%)], Table2[Country], "Australia", Table2[Year], 2020)</f>
        <v>1412.17</v>
      </c>
      <c r="N116" s="10">
        <f>COUNTIFS(Table2[Year], "USA")</f>
        <v>0</v>
      </c>
    </row>
    <row r="117" spans="1:14" x14ac:dyDescent="0.35">
      <c r="A117" s="11" t="s">
        <v>31</v>
      </c>
      <c r="B117" s="12">
        <v>2020</v>
      </c>
      <c r="C117" s="11" t="s">
        <v>9</v>
      </c>
      <c r="D117" s="12">
        <v>48169.18</v>
      </c>
      <c r="E117" s="13">
        <v>53898.55</v>
      </c>
      <c r="F117" s="13">
        <f>IFERROR(Table2[[#This Row],[Economic loss ($ million)]]*1000000 / Table2[[#This Row],[Total Waste (tons)]], NA())</f>
        <v>1118942.6517121529</v>
      </c>
      <c r="G117" s="13" t="str">
        <f t="shared" si="1"/>
        <v>High</v>
      </c>
      <c r="H117" s="13">
        <v>60.39</v>
      </c>
      <c r="I117" s="13">
        <f>IFERROR(Table2[[#This Row],[Total Waste (tons)]] / (Table2[[#This Row],[Population (million)]]*1000), NA())</f>
        <v>3.9120270281245179E-2</v>
      </c>
      <c r="J117" s="13">
        <v>1231.31</v>
      </c>
      <c r="K117" s="13">
        <f>IFERROR(Table2[[#This Row],[Total Waste (tons)]] * Table2[[#This Row],[Household waste (%)]], NA())</f>
        <v>1526963.0060000001</v>
      </c>
      <c r="L117" s="13">
        <v>31.7</v>
      </c>
      <c r="M117" s="10">
        <f>SUMIFS(Table2[Household waste (%)], Table2[Country], "Australia", Table2[Year], 2020)</f>
        <v>1412.17</v>
      </c>
      <c r="N117" s="10">
        <f>COUNTIFS(Table2[Year], "USA")</f>
        <v>0</v>
      </c>
    </row>
    <row r="118" spans="1:14" x14ac:dyDescent="0.35">
      <c r="A118" s="8" t="s">
        <v>26</v>
      </c>
      <c r="B118" s="9">
        <v>2023</v>
      </c>
      <c r="C118" s="8" t="s">
        <v>11</v>
      </c>
      <c r="D118" s="9">
        <v>16972.96</v>
      </c>
      <c r="E118" s="10">
        <v>14320.65</v>
      </c>
      <c r="F118" s="10">
        <f>IFERROR(Table2[[#This Row],[Economic loss ($ million)]]*1000000 / Table2[[#This Row],[Total Waste (tons)]], NA())</f>
        <v>843733.20858589199</v>
      </c>
      <c r="G118" s="10" t="str">
        <f t="shared" si="1"/>
        <v>Low</v>
      </c>
      <c r="H118" s="10">
        <v>99.26</v>
      </c>
      <c r="I118" s="10">
        <f>IFERROR(Table2[[#This Row],[Total Waste (tons)]] / (Table2[[#This Row],[Population (million)]]*1000), NA())</f>
        <v>0.10261765417170496</v>
      </c>
      <c r="J118" s="10">
        <v>165.4</v>
      </c>
      <c r="K118" s="10">
        <f>IFERROR(Table2[[#This Row],[Total Waste (tons)]] * Table2[[#This Row],[Household waste (%)]], NA())</f>
        <v>585057.93119999999</v>
      </c>
      <c r="L118" s="10">
        <v>34.47</v>
      </c>
      <c r="M118" s="10">
        <f>SUMIFS(Table2[Household waste (%)], Table2[Country], "Australia", Table2[Year], 2020)</f>
        <v>1412.17</v>
      </c>
      <c r="N118" s="10">
        <f>COUNTIFS(Table2[Year], "USA")</f>
        <v>0</v>
      </c>
    </row>
    <row r="119" spans="1:14" x14ac:dyDescent="0.35">
      <c r="A119" s="11" t="s">
        <v>29</v>
      </c>
      <c r="B119" s="12">
        <v>2023</v>
      </c>
      <c r="C119" s="11" t="s">
        <v>13</v>
      </c>
      <c r="D119" s="12">
        <v>13937.28</v>
      </c>
      <c r="E119" s="13">
        <v>15512.11</v>
      </c>
      <c r="F119" s="13">
        <f>IFERROR(Table2[[#This Row],[Economic loss ($ million)]]*1000000 / Table2[[#This Row],[Total Waste (tons)]], NA())</f>
        <v>1112994.0705790513</v>
      </c>
      <c r="G119" s="13" t="str">
        <f t="shared" si="1"/>
        <v>High</v>
      </c>
      <c r="H119" s="13">
        <v>108.3</v>
      </c>
      <c r="I119" s="13">
        <f>IFERROR(Table2[[#This Row],[Total Waste (tons)]] / (Table2[[#This Row],[Population (million)]]*1000), NA())</f>
        <v>0.50008180839612493</v>
      </c>
      <c r="J119" s="13">
        <v>27.87</v>
      </c>
      <c r="K119" s="13">
        <f>IFERROR(Table2[[#This Row],[Total Waste (tons)]] * Table2[[#This Row],[Household waste (%)]], NA())</f>
        <v>566271.68640000001</v>
      </c>
      <c r="L119" s="13">
        <v>40.630000000000003</v>
      </c>
      <c r="M119" s="10">
        <f>SUMIFS(Table2[Household waste (%)], Table2[Country], "Australia", Table2[Year], 2020)</f>
        <v>1412.17</v>
      </c>
      <c r="N119" s="10">
        <f>COUNTIFS(Table2[Year], "USA")</f>
        <v>0</v>
      </c>
    </row>
    <row r="120" spans="1:14" x14ac:dyDescent="0.35">
      <c r="A120" s="8" t="s">
        <v>12</v>
      </c>
      <c r="B120" s="9">
        <v>2019</v>
      </c>
      <c r="C120" s="8" t="s">
        <v>15</v>
      </c>
      <c r="D120" s="9">
        <v>23004.2</v>
      </c>
      <c r="E120" s="10">
        <v>19818.330000000002</v>
      </c>
      <c r="F120" s="10">
        <f>IFERROR(Table2[[#This Row],[Economic loss ($ million)]]*1000000 / Table2[[#This Row],[Total Waste (tons)]], NA())</f>
        <v>861509.20266733901</v>
      </c>
      <c r="G120" s="10" t="str">
        <f t="shared" si="1"/>
        <v>Low</v>
      </c>
      <c r="H120" s="10">
        <v>76.510000000000005</v>
      </c>
      <c r="I120" s="10">
        <f>IFERROR(Table2[[#This Row],[Total Waste (tons)]] / (Table2[[#This Row],[Population (million)]]*1000), NA())</f>
        <v>0.11525150300601203</v>
      </c>
      <c r="J120" s="10">
        <v>199.6</v>
      </c>
      <c r="K120" s="10">
        <f>IFERROR(Table2[[#This Row],[Total Waste (tons)]] * Table2[[#This Row],[Household waste (%)]], NA())</f>
        <v>1104431.642</v>
      </c>
      <c r="L120" s="10">
        <v>48.01</v>
      </c>
      <c r="M120" s="10">
        <f>SUMIFS(Table2[Household waste (%)], Table2[Country], "Australia", Table2[Year], 2020)</f>
        <v>1412.17</v>
      </c>
      <c r="N120" s="10">
        <f>COUNTIFS(Table2[Year], "USA")</f>
        <v>0</v>
      </c>
    </row>
    <row r="121" spans="1:14" x14ac:dyDescent="0.35">
      <c r="A121" s="11" t="s">
        <v>18</v>
      </c>
      <c r="B121" s="12">
        <v>2018</v>
      </c>
      <c r="C121" s="11" t="s">
        <v>11</v>
      </c>
      <c r="D121" s="12">
        <v>10099.58</v>
      </c>
      <c r="E121" s="13">
        <v>10925.71</v>
      </c>
      <c r="F121" s="13">
        <f>IFERROR(Table2[[#This Row],[Economic loss ($ million)]]*1000000 / Table2[[#This Row],[Total Waste (tons)]], NA())</f>
        <v>1081798.451024696</v>
      </c>
      <c r="G121" s="13" t="str">
        <f t="shared" si="1"/>
        <v>Medium</v>
      </c>
      <c r="H121" s="13">
        <v>145.46</v>
      </c>
      <c r="I121" s="13">
        <f>IFERROR(Table2[[#This Row],[Total Waste (tons)]] / (Table2[[#This Row],[Population (million)]]*1000), NA())</f>
        <v>7.4050899279256817E-3</v>
      </c>
      <c r="J121" s="13">
        <v>1363.87</v>
      </c>
      <c r="K121" s="13">
        <f>IFERROR(Table2[[#This Row],[Total Waste (tons)]] * Table2[[#This Row],[Household waste (%)]], NA())</f>
        <v>592845.34600000002</v>
      </c>
      <c r="L121" s="13">
        <v>58.7</v>
      </c>
      <c r="M121" s="10">
        <f>SUMIFS(Table2[Household waste (%)], Table2[Country], "Australia", Table2[Year], 2020)</f>
        <v>1412.17</v>
      </c>
      <c r="N121" s="10">
        <f>COUNTIFS(Table2[Year], "USA")</f>
        <v>0</v>
      </c>
    </row>
    <row r="122" spans="1:14" x14ac:dyDescent="0.35">
      <c r="A122" s="8" t="s">
        <v>23</v>
      </c>
      <c r="B122" s="9">
        <v>2024</v>
      </c>
      <c r="C122" s="8" t="s">
        <v>13</v>
      </c>
      <c r="D122" s="9">
        <v>47567.09</v>
      </c>
      <c r="E122" s="10">
        <v>46165.99</v>
      </c>
      <c r="F122" s="10">
        <f>IFERROR(Table2[[#This Row],[Economic loss ($ million)]]*1000000 / Table2[[#This Row],[Total Waste (tons)]], NA())</f>
        <v>970544.76109427761</v>
      </c>
      <c r="G122" s="10" t="str">
        <f t="shared" si="1"/>
        <v>Medium</v>
      </c>
      <c r="H122" s="10">
        <v>94.32</v>
      </c>
      <c r="I122" s="10">
        <f>IFERROR(Table2[[#This Row],[Total Waste (tons)]] / (Table2[[#This Row],[Population (million)]]*1000), NA())</f>
        <v>1.4586657467034652</v>
      </c>
      <c r="J122" s="10">
        <v>32.61</v>
      </c>
      <c r="K122" s="10">
        <f>IFERROR(Table2[[#This Row],[Total Waste (tons)]] * Table2[[#This Row],[Household waste (%)]], NA())</f>
        <v>3130865.8637999995</v>
      </c>
      <c r="L122" s="10">
        <v>65.819999999999993</v>
      </c>
      <c r="M122" s="10">
        <f>SUMIFS(Table2[Household waste (%)], Table2[Country], "Australia", Table2[Year], 2020)</f>
        <v>1412.17</v>
      </c>
      <c r="N122" s="10">
        <f>COUNTIFS(Table2[Year], "USA")</f>
        <v>0</v>
      </c>
    </row>
    <row r="123" spans="1:14" x14ac:dyDescent="0.35">
      <c r="A123" s="11" t="s">
        <v>21</v>
      </c>
      <c r="B123" s="12">
        <v>2024</v>
      </c>
      <c r="C123" s="11" t="s">
        <v>9</v>
      </c>
      <c r="D123" s="12">
        <v>16963.98</v>
      </c>
      <c r="E123" s="13">
        <v>19065.759999999998</v>
      </c>
      <c r="F123" s="13">
        <f>IFERROR(Table2[[#This Row],[Economic loss ($ million)]]*1000000 / Table2[[#This Row],[Total Waste (tons)]], NA())</f>
        <v>1123896.6327477396</v>
      </c>
      <c r="G123" s="13" t="str">
        <f t="shared" si="1"/>
        <v>High</v>
      </c>
      <c r="H123" s="13">
        <v>193.04</v>
      </c>
      <c r="I123" s="13">
        <f>IFERROR(Table2[[#This Row],[Total Waste (tons)]] / (Table2[[#This Row],[Population (million)]]*1000), NA())</f>
        <v>1.3374314096499527E-2</v>
      </c>
      <c r="J123" s="13">
        <v>1268.4000000000001</v>
      </c>
      <c r="K123" s="13">
        <f>IFERROR(Table2[[#This Row],[Total Waste (tons)]] * Table2[[#This Row],[Household waste (%)]], NA())</f>
        <v>604087.32779999997</v>
      </c>
      <c r="L123" s="13">
        <v>35.61</v>
      </c>
      <c r="M123" s="10">
        <f>SUMIFS(Table2[Household waste (%)], Table2[Country], "Australia", Table2[Year], 2020)</f>
        <v>1412.17</v>
      </c>
      <c r="N123" s="10">
        <f>COUNTIFS(Table2[Year], "USA")</f>
        <v>0</v>
      </c>
    </row>
    <row r="124" spans="1:14" x14ac:dyDescent="0.35">
      <c r="A124" s="8" t="s">
        <v>29</v>
      </c>
      <c r="B124" s="9">
        <v>2021</v>
      </c>
      <c r="C124" s="8" t="s">
        <v>22</v>
      </c>
      <c r="D124" s="9">
        <v>30672.66</v>
      </c>
      <c r="E124" s="10">
        <v>31614.27</v>
      </c>
      <c r="F124" s="10">
        <f>IFERROR(Table2[[#This Row],[Economic loss ($ million)]]*1000000 / Table2[[#This Row],[Total Waste (tons)]], NA())</f>
        <v>1030698.6743243005</v>
      </c>
      <c r="G124" s="10" t="str">
        <f t="shared" si="1"/>
        <v>Medium</v>
      </c>
      <c r="H124" s="10">
        <v>20.47</v>
      </c>
      <c r="I124" s="10">
        <f>IFERROR(Table2[[#This Row],[Total Waste (tons)]] / (Table2[[#This Row],[Population (million)]]*1000), NA())</f>
        <v>6.52040985523267E-2</v>
      </c>
      <c r="J124" s="10">
        <v>470.41</v>
      </c>
      <c r="K124" s="10">
        <f>IFERROR(Table2[[#This Row],[Total Waste (tons)]] * Table2[[#This Row],[Household waste (%)]], NA())</f>
        <v>1633319.145</v>
      </c>
      <c r="L124" s="10">
        <v>53.25</v>
      </c>
      <c r="M124" s="10">
        <f>SUMIFS(Table2[Household waste (%)], Table2[Country], "Australia", Table2[Year], 2020)</f>
        <v>1412.17</v>
      </c>
      <c r="N124" s="10">
        <f>COUNTIFS(Table2[Year], "USA")</f>
        <v>0</v>
      </c>
    </row>
    <row r="125" spans="1:14" x14ac:dyDescent="0.35">
      <c r="A125" s="11" t="s">
        <v>34</v>
      </c>
      <c r="B125" s="12">
        <v>2022</v>
      </c>
      <c r="C125" s="11" t="s">
        <v>19</v>
      </c>
      <c r="D125" s="12">
        <v>38383.370000000003</v>
      </c>
      <c r="E125" s="13">
        <v>42044.15</v>
      </c>
      <c r="F125" s="13">
        <f>IFERROR(Table2[[#This Row],[Economic loss ($ million)]]*1000000 / Table2[[#This Row],[Total Waste (tons)]], NA())</f>
        <v>1095374.116446784</v>
      </c>
      <c r="G125" s="13" t="str">
        <f t="shared" si="1"/>
        <v>Medium</v>
      </c>
      <c r="H125" s="13">
        <v>140.83000000000001</v>
      </c>
      <c r="I125" s="13">
        <f>IFERROR(Table2[[#This Row],[Total Waste (tons)]] / (Table2[[#This Row],[Population (million)]]*1000), NA())</f>
        <v>7.4529368361779383E-2</v>
      </c>
      <c r="J125" s="13">
        <v>515.01</v>
      </c>
      <c r="K125" s="13">
        <f>IFERROR(Table2[[#This Row],[Total Waste (tons)]] * Table2[[#This Row],[Household waste (%)]], NA())</f>
        <v>2658432.2062000004</v>
      </c>
      <c r="L125" s="13">
        <v>69.260000000000005</v>
      </c>
      <c r="M125" s="10">
        <f>SUMIFS(Table2[Household waste (%)], Table2[Country], "Australia", Table2[Year], 2020)</f>
        <v>1412.17</v>
      </c>
      <c r="N125" s="10">
        <f>COUNTIFS(Table2[Year], "USA")</f>
        <v>0</v>
      </c>
    </row>
    <row r="126" spans="1:14" x14ac:dyDescent="0.35">
      <c r="A126" s="8" t="s">
        <v>31</v>
      </c>
      <c r="B126" s="9">
        <v>2022</v>
      </c>
      <c r="C126" s="8" t="s">
        <v>13</v>
      </c>
      <c r="D126" s="9">
        <v>8037.7</v>
      </c>
      <c r="E126" s="10">
        <v>8365.3700000000008</v>
      </c>
      <c r="F126" s="10">
        <f>IFERROR(Table2[[#This Row],[Economic loss ($ million)]]*1000000 / Table2[[#This Row],[Total Waste (tons)]], NA())</f>
        <v>1040766.6372220911</v>
      </c>
      <c r="G126" s="10" t="str">
        <f t="shared" si="1"/>
        <v>Medium</v>
      </c>
      <c r="H126" s="10">
        <v>196.29</v>
      </c>
      <c r="I126" s="10">
        <f>IFERROR(Table2[[#This Row],[Total Waste (tons)]] / (Table2[[#This Row],[Population (million)]]*1000), NA())</f>
        <v>9.1288743511987909E-3</v>
      </c>
      <c r="J126" s="10">
        <v>880.47</v>
      </c>
      <c r="K126" s="10">
        <f>IFERROR(Table2[[#This Row],[Total Waste (tons)]] * Table2[[#This Row],[Household waste (%)]], NA())</f>
        <v>308326.17199999996</v>
      </c>
      <c r="L126" s="10">
        <v>38.36</v>
      </c>
      <c r="M126" s="10">
        <f>SUMIFS(Table2[Household waste (%)], Table2[Country], "Australia", Table2[Year], 2020)</f>
        <v>1412.17</v>
      </c>
      <c r="N126" s="10">
        <f>COUNTIFS(Table2[Year], "USA")</f>
        <v>0</v>
      </c>
    </row>
    <row r="127" spans="1:14" x14ac:dyDescent="0.35">
      <c r="A127" s="11" t="s">
        <v>29</v>
      </c>
      <c r="B127" s="12">
        <v>2019</v>
      </c>
      <c r="C127" s="11" t="s">
        <v>25</v>
      </c>
      <c r="D127" s="12">
        <v>24425.55</v>
      </c>
      <c r="E127" s="13">
        <v>26942.73</v>
      </c>
      <c r="F127" s="13">
        <f>IFERROR(Table2[[#This Row],[Economic loss ($ million)]]*1000000 / Table2[[#This Row],[Total Waste (tons)]], NA())</f>
        <v>1103055.2024417056</v>
      </c>
      <c r="G127" s="13" t="str">
        <f t="shared" si="1"/>
        <v>High</v>
      </c>
      <c r="H127" s="13">
        <v>54.77</v>
      </c>
      <c r="I127" s="13">
        <f>IFERROR(Table2[[#This Row],[Total Waste (tons)]] / (Table2[[#This Row],[Population (million)]]*1000), NA())</f>
        <v>2.5260406432597343E-2</v>
      </c>
      <c r="J127" s="13">
        <v>966.95</v>
      </c>
      <c r="K127" s="13">
        <f>IFERROR(Table2[[#This Row],[Total Waste (tons)]] * Table2[[#This Row],[Household waste (%)]], NA())</f>
        <v>1434024.0404999999</v>
      </c>
      <c r="L127" s="13">
        <v>58.71</v>
      </c>
      <c r="M127" s="10">
        <f>SUMIFS(Table2[Household waste (%)], Table2[Country], "Australia", Table2[Year], 2020)</f>
        <v>1412.17</v>
      </c>
      <c r="N127" s="10">
        <f>COUNTIFS(Table2[Year], "USA")</f>
        <v>0</v>
      </c>
    </row>
    <row r="128" spans="1:14" x14ac:dyDescent="0.35">
      <c r="A128" s="8" t="s">
        <v>24</v>
      </c>
      <c r="B128" s="9">
        <v>2021</v>
      </c>
      <c r="C128" s="8" t="s">
        <v>25</v>
      </c>
      <c r="D128" s="9">
        <v>34908.959999999999</v>
      </c>
      <c r="E128" s="10">
        <v>40850.93</v>
      </c>
      <c r="F128" s="10">
        <f>IFERROR(Table2[[#This Row],[Economic loss ($ million)]]*1000000 / Table2[[#This Row],[Total Waste (tons)]], NA())</f>
        <v>1170213.320591619</v>
      </c>
      <c r="G128" s="10" t="str">
        <f t="shared" si="1"/>
        <v>High</v>
      </c>
      <c r="H128" s="10">
        <v>121.91</v>
      </c>
      <c r="I128" s="10">
        <f>IFERROR(Table2[[#This Row],[Total Waste (tons)]] / (Table2[[#This Row],[Population (million)]]*1000), NA())</f>
        <v>0.14717719971331</v>
      </c>
      <c r="J128" s="10">
        <v>237.19</v>
      </c>
      <c r="K128" s="10">
        <f>IFERROR(Table2[[#This Row],[Total Waste (tons)]] * Table2[[#This Row],[Household waste (%)]], NA())</f>
        <v>1406831.0879999998</v>
      </c>
      <c r="L128" s="10">
        <v>40.299999999999997</v>
      </c>
      <c r="M128" s="10">
        <f>SUMIFS(Table2[Household waste (%)], Table2[Country], "Australia", Table2[Year], 2020)</f>
        <v>1412.17</v>
      </c>
      <c r="N128" s="10">
        <f>COUNTIFS(Table2[Year], "USA")</f>
        <v>0</v>
      </c>
    </row>
    <row r="129" spans="1:14" x14ac:dyDescent="0.35">
      <c r="A129" s="11" t="s">
        <v>16</v>
      </c>
      <c r="B129" s="12">
        <v>2022</v>
      </c>
      <c r="C129" s="11" t="s">
        <v>22</v>
      </c>
      <c r="D129" s="12">
        <v>11629.26</v>
      </c>
      <c r="E129" s="13">
        <v>11829.8</v>
      </c>
      <c r="F129" s="13">
        <f>IFERROR(Table2[[#This Row],[Economic loss ($ million)]]*1000000 / Table2[[#This Row],[Total Waste (tons)]], NA())</f>
        <v>1017244.4334377252</v>
      </c>
      <c r="G129" s="13" t="str">
        <f t="shared" si="1"/>
        <v>Medium</v>
      </c>
      <c r="H129" s="13">
        <v>64.13</v>
      </c>
      <c r="I129" s="13">
        <f>IFERROR(Table2[[#This Row],[Total Waste (tons)]] / (Table2[[#This Row],[Population (million)]]*1000), NA())</f>
        <v>1.6233594371623604E-2</v>
      </c>
      <c r="J129" s="13">
        <v>716.37</v>
      </c>
      <c r="K129" s="13">
        <f>IFERROR(Table2[[#This Row],[Total Waste (tons)]] * Table2[[#This Row],[Household waste (%)]], NA())</f>
        <v>373648.12380000006</v>
      </c>
      <c r="L129" s="13">
        <v>32.130000000000003</v>
      </c>
      <c r="M129" s="10">
        <f>SUMIFS(Table2[Household waste (%)], Table2[Country], "Australia", Table2[Year], 2020)</f>
        <v>1412.17</v>
      </c>
      <c r="N129" s="10">
        <f>COUNTIFS(Table2[Year], "USA")</f>
        <v>0</v>
      </c>
    </row>
    <row r="130" spans="1:14" x14ac:dyDescent="0.35">
      <c r="A130" s="8" t="s">
        <v>17</v>
      </c>
      <c r="B130" s="9">
        <v>2020</v>
      </c>
      <c r="C130" s="8" t="s">
        <v>19</v>
      </c>
      <c r="D130" s="9">
        <v>6880.38</v>
      </c>
      <c r="E130" s="10">
        <v>7585.37</v>
      </c>
      <c r="F130" s="10">
        <f>IFERROR(Table2[[#This Row],[Economic loss ($ million)]]*1000000 / Table2[[#This Row],[Total Waste (tons)]], NA())</f>
        <v>1102463.8174054341</v>
      </c>
      <c r="G130" s="10" t="str">
        <f t="shared" ref="G130:G193" si="2">IF(F130&gt;1100000,"High",IF(F130&gt;=950000,"Medium","Low"))</f>
        <v>High</v>
      </c>
      <c r="H130" s="10">
        <v>71.67</v>
      </c>
      <c r="I130" s="10">
        <f>IFERROR(Table2[[#This Row],[Total Waste (tons)]] / (Table2[[#This Row],[Population (million)]]*1000), NA())</f>
        <v>4.9596188224439192E-3</v>
      </c>
      <c r="J130" s="10">
        <v>1387.28</v>
      </c>
      <c r="K130" s="10">
        <f>IFERROR(Table2[[#This Row],[Total Waste (tons)]] * Table2[[#This Row],[Household waste (%)]], NA())</f>
        <v>274527.16200000001</v>
      </c>
      <c r="L130" s="10">
        <v>39.9</v>
      </c>
      <c r="M130" s="10">
        <f>SUMIFS(Table2[Household waste (%)], Table2[Country], "Australia", Table2[Year], 2020)</f>
        <v>1412.17</v>
      </c>
      <c r="N130" s="10">
        <f>COUNTIFS(Table2[Year], "USA")</f>
        <v>0</v>
      </c>
    </row>
    <row r="131" spans="1:14" x14ac:dyDescent="0.35">
      <c r="A131" s="11" t="s">
        <v>32</v>
      </c>
      <c r="B131" s="12">
        <v>2018</v>
      </c>
      <c r="C131" s="11" t="s">
        <v>22</v>
      </c>
      <c r="D131" s="12">
        <v>1325.37</v>
      </c>
      <c r="E131" s="13">
        <v>1513.38</v>
      </c>
      <c r="F131" s="13">
        <f>IFERROR(Table2[[#This Row],[Economic loss ($ million)]]*1000000 / Table2[[#This Row],[Total Waste (tons)]], NA())</f>
        <v>1141854.7273591526</v>
      </c>
      <c r="G131" s="13" t="str">
        <f t="shared" si="2"/>
        <v>High</v>
      </c>
      <c r="H131" s="13">
        <v>154.74</v>
      </c>
      <c r="I131" s="13">
        <f>IFERROR(Table2[[#This Row],[Total Waste (tons)]] / (Table2[[#This Row],[Population (million)]]*1000), NA())</f>
        <v>5.9884782215796125E-3</v>
      </c>
      <c r="J131" s="13">
        <v>221.32</v>
      </c>
      <c r="K131" s="13">
        <f>IFERROR(Table2[[#This Row],[Total Waste (tons)]] * Table2[[#This Row],[Household waste (%)]], NA())</f>
        <v>41258.768099999994</v>
      </c>
      <c r="L131" s="13">
        <v>31.13</v>
      </c>
      <c r="M131" s="10">
        <f>SUMIFS(Table2[Household waste (%)], Table2[Country], "Australia", Table2[Year], 2020)</f>
        <v>1412.17</v>
      </c>
      <c r="N131" s="10">
        <f>COUNTIFS(Table2[Year], "USA")</f>
        <v>0</v>
      </c>
    </row>
    <row r="132" spans="1:14" x14ac:dyDescent="0.35">
      <c r="A132" s="8" t="s">
        <v>10</v>
      </c>
      <c r="B132" s="9">
        <v>2024</v>
      </c>
      <c r="C132" s="8" t="s">
        <v>22</v>
      </c>
      <c r="D132" s="9">
        <v>3567.42</v>
      </c>
      <c r="E132" s="10">
        <v>3713.77</v>
      </c>
      <c r="F132" s="10">
        <f>IFERROR(Table2[[#This Row],[Economic loss ($ million)]]*1000000 / Table2[[#This Row],[Total Waste (tons)]], NA())</f>
        <v>1041024.0453885441</v>
      </c>
      <c r="G132" s="10" t="str">
        <f t="shared" si="2"/>
        <v>Medium</v>
      </c>
      <c r="H132" s="10">
        <v>51.71</v>
      </c>
      <c r="I132" s="10">
        <f>IFERROR(Table2[[#This Row],[Total Waste (tons)]] / (Table2[[#This Row],[Population (million)]]*1000), NA())</f>
        <v>1.3943404338479579E-2</v>
      </c>
      <c r="J132" s="10">
        <v>255.85</v>
      </c>
      <c r="K132" s="10">
        <f>IFERROR(Table2[[#This Row],[Total Waste (tons)]] * Table2[[#This Row],[Household waste (%)]], NA())</f>
        <v>206196.87599999999</v>
      </c>
      <c r="L132" s="10">
        <v>57.8</v>
      </c>
      <c r="M132" s="10">
        <f>SUMIFS(Table2[Household waste (%)], Table2[Country], "Australia", Table2[Year], 2020)</f>
        <v>1412.17</v>
      </c>
      <c r="N132" s="10">
        <f>COUNTIFS(Table2[Year], "USA")</f>
        <v>0</v>
      </c>
    </row>
    <row r="133" spans="1:14" x14ac:dyDescent="0.35">
      <c r="A133" s="11" t="s">
        <v>26</v>
      </c>
      <c r="B133" s="12">
        <v>2019</v>
      </c>
      <c r="C133" s="11" t="s">
        <v>13</v>
      </c>
      <c r="D133" s="12">
        <v>8646.0400000000009</v>
      </c>
      <c r="E133" s="13">
        <v>10179.33</v>
      </c>
      <c r="F133" s="13">
        <f>IFERROR(Table2[[#This Row],[Economic loss ($ million)]]*1000000 / Table2[[#This Row],[Total Waste (tons)]], NA())</f>
        <v>1177340.1464716794</v>
      </c>
      <c r="G133" s="13" t="str">
        <f t="shared" si="2"/>
        <v>High</v>
      </c>
      <c r="H133" s="13">
        <v>132.05000000000001</v>
      </c>
      <c r="I133" s="13">
        <f>IFERROR(Table2[[#This Row],[Total Waste (tons)]] / (Table2[[#This Row],[Population (million)]]*1000), NA())</f>
        <v>0.11813143872113678</v>
      </c>
      <c r="J133" s="13">
        <v>73.19</v>
      </c>
      <c r="K133" s="13">
        <f>IFERROR(Table2[[#This Row],[Total Waste (tons)]] * Table2[[#This Row],[Household waste (%)]], NA())</f>
        <v>297250.85520000005</v>
      </c>
      <c r="L133" s="13">
        <v>34.380000000000003</v>
      </c>
      <c r="M133" s="10">
        <f>SUMIFS(Table2[Household waste (%)], Table2[Country], "Australia", Table2[Year], 2020)</f>
        <v>1412.17</v>
      </c>
      <c r="N133" s="10">
        <f>COUNTIFS(Table2[Year], "USA")</f>
        <v>0</v>
      </c>
    </row>
    <row r="134" spans="1:14" x14ac:dyDescent="0.35">
      <c r="A134" s="8" t="s">
        <v>18</v>
      </c>
      <c r="B134" s="9">
        <v>2021</v>
      </c>
      <c r="C134" s="8" t="s">
        <v>15</v>
      </c>
      <c r="D134" s="9">
        <v>41619.64</v>
      </c>
      <c r="E134" s="10">
        <v>44143.49</v>
      </c>
      <c r="F134" s="10">
        <f>IFERROR(Table2[[#This Row],[Economic loss ($ million)]]*1000000 / Table2[[#This Row],[Total Waste (tons)]], NA())</f>
        <v>1060640.8416795533</v>
      </c>
      <c r="G134" s="10" t="str">
        <f t="shared" si="2"/>
        <v>Medium</v>
      </c>
      <c r="H134" s="10">
        <v>72.03</v>
      </c>
      <c r="I134" s="10">
        <f>IFERROR(Table2[[#This Row],[Total Waste (tons)]] / (Table2[[#This Row],[Population (million)]]*1000), NA())</f>
        <v>0.38249829978862238</v>
      </c>
      <c r="J134" s="10">
        <v>108.81</v>
      </c>
      <c r="K134" s="10">
        <f>IFERROR(Table2[[#This Row],[Total Waste (tons)]] * Table2[[#This Row],[Household waste (%)]], NA())</f>
        <v>1956955.4728000001</v>
      </c>
      <c r="L134" s="10">
        <v>47.02</v>
      </c>
      <c r="M134" s="10">
        <f>SUMIFS(Table2[Household waste (%)], Table2[Country], "Australia", Table2[Year], 2020)</f>
        <v>1412.17</v>
      </c>
      <c r="N134" s="10">
        <f>COUNTIFS(Table2[Year], "USA")</f>
        <v>0</v>
      </c>
    </row>
    <row r="135" spans="1:14" x14ac:dyDescent="0.35">
      <c r="A135" s="11" t="s">
        <v>18</v>
      </c>
      <c r="B135" s="12">
        <v>2020</v>
      </c>
      <c r="C135" s="11" t="s">
        <v>25</v>
      </c>
      <c r="D135" s="12">
        <v>10908.22</v>
      </c>
      <c r="E135" s="13">
        <v>11660.55</v>
      </c>
      <c r="F135" s="13">
        <f>IFERROR(Table2[[#This Row],[Economic loss ($ million)]]*1000000 / Table2[[#This Row],[Total Waste (tons)]], NA())</f>
        <v>1068969.0893656344</v>
      </c>
      <c r="G135" s="13" t="str">
        <f t="shared" si="2"/>
        <v>Medium</v>
      </c>
      <c r="H135" s="13">
        <v>45.21</v>
      </c>
      <c r="I135" s="13">
        <f>IFERROR(Table2[[#This Row],[Total Waste (tons)]] / (Table2[[#This Row],[Population (million)]]*1000), NA())</f>
        <v>1.9210362256309104E-2</v>
      </c>
      <c r="J135" s="13">
        <v>567.83000000000004</v>
      </c>
      <c r="K135" s="13">
        <f>IFERROR(Table2[[#This Row],[Total Waste (tons)]] * Table2[[#This Row],[Household waste (%)]], NA())</f>
        <v>348190.3824</v>
      </c>
      <c r="L135" s="13">
        <v>31.92</v>
      </c>
      <c r="M135" s="10">
        <f>SUMIFS(Table2[Household waste (%)], Table2[Country], "Australia", Table2[Year], 2020)</f>
        <v>1412.17</v>
      </c>
      <c r="N135" s="10">
        <f>COUNTIFS(Table2[Year], "USA")</f>
        <v>0</v>
      </c>
    </row>
    <row r="136" spans="1:14" x14ac:dyDescent="0.35">
      <c r="A136" s="8" t="s">
        <v>27</v>
      </c>
      <c r="B136" s="9">
        <v>2022</v>
      </c>
      <c r="C136" s="8" t="s">
        <v>20</v>
      </c>
      <c r="D136" s="9">
        <v>42281.31</v>
      </c>
      <c r="E136" s="10">
        <v>42664.53</v>
      </c>
      <c r="F136" s="10">
        <f>IFERROR(Table2[[#This Row],[Economic loss ($ million)]]*1000000 / Table2[[#This Row],[Total Waste (tons)]], NA())</f>
        <v>1009063.5791558966</v>
      </c>
      <c r="G136" s="10" t="str">
        <f t="shared" si="2"/>
        <v>Medium</v>
      </c>
      <c r="H136" s="10">
        <v>35.36</v>
      </c>
      <c r="I136" s="10">
        <f>IFERROR(Table2[[#This Row],[Total Waste (tons)]] / (Table2[[#This Row],[Population (million)]]*1000), NA())</f>
        <v>4.2521556795896816E-2</v>
      </c>
      <c r="J136" s="10">
        <v>994.35</v>
      </c>
      <c r="K136" s="10">
        <f>IFERROR(Table2[[#This Row],[Total Waste (tons)]] * Table2[[#This Row],[Household waste (%)]], NA())</f>
        <v>2101803.9200999998</v>
      </c>
      <c r="L136" s="10">
        <v>49.71</v>
      </c>
      <c r="M136" s="10">
        <f>SUMIFS(Table2[Household waste (%)], Table2[Country], "Australia", Table2[Year], 2020)</f>
        <v>1412.17</v>
      </c>
      <c r="N136" s="10">
        <f>COUNTIFS(Table2[Year], "USA")</f>
        <v>0</v>
      </c>
    </row>
    <row r="137" spans="1:14" x14ac:dyDescent="0.35">
      <c r="A137" s="11" t="s">
        <v>12</v>
      </c>
      <c r="B137" s="12">
        <v>2020</v>
      </c>
      <c r="C137" s="11" t="s">
        <v>9</v>
      </c>
      <c r="D137" s="12">
        <v>1474.15</v>
      </c>
      <c r="E137" s="13">
        <v>1540.57</v>
      </c>
      <c r="F137" s="13">
        <f>IFERROR(Table2[[#This Row],[Economic loss ($ million)]]*1000000 / Table2[[#This Row],[Total Waste (tons)]], NA())</f>
        <v>1045056.4732218566</v>
      </c>
      <c r="G137" s="13" t="str">
        <f t="shared" si="2"/>
        <v>Medium</v>
      </c>
      <c r="H137" s="13">
        <v>196.14</v>
      </c>
      <c r="I137" s="13">
        <f>IFERROR(Table2[[#This Row],[Total Waste (tons)]] / (Table2[[#This Row],[Population (million)]]*1000), NA())</f>
        <v>1.3921522334498065E-2</v>
      </c>
      <c r="J137" s="13">
        <v>105.89</v>
      </c>
      <c r="K137" s="13">
        <f>IFERROR(Table2[[#This Row],[Total Waste (tons)]] * Table2[[#This Row],[Household waste (%)]], NA())</f>
        <v>85913.462000000014</v>
      </c>
      <c r="L137" s="13">
        <v>58.28</v>
      </c>
      <c r="M137" s="10">
        <f>SUMIFS(Table2[Household waste (%)], Table2[Country], "Australia", Table2[Year], 2020)</f>
        <v>1412.17</v>
      </c>
      <c r="N137" s="10">
        <f>COUNTIFS(Table2[Year], "USA")</f>
        <v>0</v>
      </c>
    </row>
    <row r="138" spans="1:14" x14ac:dyDescent="0.35">
      <c r="A138" s="8" t="s">
        <v>18</v>
      </c>
      <c r="B138" s="9">
        <v>2018</v>
      </c>
      <c r="C138" s="8" t="s">
        <v>19</v>
      </c>
      <c r="D138" s="9">
        <v>5636.3</v>
      </c>
      <c r="E138" s="10">
        <v>5593.44</v>
      </c>
      <c r="F138" s="10">
        <f>IFERROR(Table2[[#This Row],[Economic loss ($ million)]]*1000000 / Table2[[#This Row],[Total Waste (tons)]], NA())</f>
        <v>992395.72059684538</v>
      </c>
      <c r="G138" s="10" t="str">
        <f t="shared" si="2"/>
        <v>Medium</v>
      </c>
      <c r="H138" s="10">
        <v>34.72</v>
      </c>
      <c r="I138" s="10">
        <f>IFERROR(Table2[[#This Row],[Total Waste (tons)]] / (Table2[[#This Row],[Population (million)]]*1000), NA())</f>
        <v>6.1822549331461358E-3</v>
      </c>
      <c r="J138" s="10">
        <v>911.69</v>
      </c>
      <c r="K138" s="10">
        <f>IFERROR(Table2[[#This Row],[Total Waste (tons)]] * Table2[[#This Row],[Household waste (%)]], NA())</f>
        <v>331245.35100000002</v>
      </c>
      <c r="L138" s="10">
        <v>58.77</v>
      </c>
      <c r="M138" s="10">
        <f>SUMIFS(Table2[Household waste (%)], Table2[Country], "Australia", Table2[Year], 2020)</f>
        <v>1412.17</v>
      </c>
      <c r="N138" s="10">
        <f>COUNTIFS(Table2[Year], "USA")</f>
        <v>0</v>
      </c>
    </row>
    <row r="139" spans="1:14" x14ac:dyDescent="0.35">
      <c r="A139" s="11" t="s">
        <v>35</v>
      </c>
      <c r="B139" s="12">
        <v>2020</v>
      </c>
      <c r="C139" s="11" t="s">
        <v>19</v>
      </c>
      <c r="D139" s="12">
        <v>23475.18</v>
      </c>
      <c r="E139" s="13">
        <v>20967.939999999999</v>
      </c>
      <c r="F139" s="13">
        <f>IFERROR(Table2[[#This Row],[Economic loss ($ million)]]*1000000 / Table2[[#This Row],[Total Waste (tons)]], NA())</f>
        <v>893196.13310739258</v>
      </c>
      <c r="G139" s="13" t="str">
        <f t="shared" si="2"/>
        <v>Low</v>
      </c>
      <c r="H139" s="13">
        <v>44.9</v>
      </c>
      <c r="I139" s="13">
        <f>IFERROR(Table2[[#This Row],[Total Waste (tons)]] / (Table2[[#This Row],[Population (million)]]*1000), NA())</f>
        <v>7.0306019766397124E-2</v>
      </c>
      <c r="J139" s="13">
        <v>333.9</v>
      </c>
      <c r="K139" s="13">
        <f>IFERROR(Table2[[#This Row],[Total Waste (tons)]] * Table2[[#This Row],[Household waste (%)]], NA())</f>
        <v>1085961.8267999999</v>
      </c>
      <c r="L139" s="13">
        <v>46.26</v>
      </c>
      <c r="M139" s="10">
        <f>SUMIFS(Table2[Household waste (%)], Table2[Country], "Australia", Table2[Year], 2020)</f>
        <v>1412.17</v>
      </c>
      <c r="N139" s="10">
        <f>COUNTIFS(Table2[Year], "USA")</f>
        <v>0</v>
      </c>
    </row>
    <row r="140" spans="1:14" x14ac:dyDescent="0.35">
      <c r="A140" s="8" t="s">
        <v>34</v>
      </c>
      <c r="B140" s="9">
        <v>2019</v>
      </c>
      <c r="C140" s="8" t="s">
        <v>9</v>
      </c>
      <c r="D140" s="9">
        <v>27030.65</v>
      </c>
      <c r="E140" s="10">
        <v>27392.400000000001</v>
      </c>
      <c r="F140" s="10">
        <f>IFERROR(Table2[[#This Row],[Economic loss ($ million)]]*1000000 / Table2[[#This Row],[Total Waste (tons)]], NA())</f>
        <v>1013382.9560147462</v>
      </c>
      <c r="G140" s="10" t="str">
        <f t="shared" si="2"/>
        <v>Medium</v>
      </c>
      <c r="H140" s="10">
        <v>169.05</v>
      </c>
      <c r="I140" s="10">
        <f>IFERROR(Table2[[#This Row],[Total Waste (tons)]] / (Table2[[#This Row],[Population (million)]]*1000), NA())</f>
        <v>2.938241880081743E-2</v>
      </c>
      <c r="J140" s="10">
        <v>919.96</v>
      </c>
      <c r="K140" s="10">
        <f>IFERROR(Table2[[#This Row],[Total Waste (tons)]] * Table2[[#This Row],[Household waste (%)]], NA())</f>
        <v>1393430.0075000001</v>
      </c>
      <c r="L140" s="10">
        <v>51.55</v>
      </c>
      <c r="M140" s="10">
        <f>SUMIFS(Table2[Household waste (%)], Table2[Country], "Australia", Table2[Year], 2020)</f>
        <v>1412.17</v>
      </c>
      <c r="N140" s="10">
        <f>COUNTIFS(Table2[Year], "USA")</f>
        <v>0</v>
      </c>
    </row>
    <row r="141" spans="1:14" x14ac:dyDescent="0.35">
      <c r="A141" s="11" t="s">
        <v>16</v>
      </c>
      <c r="B141" s="12">
        <v>2023</v>
      </c>
      <c r="C141" s="11" t="s">
        <v>19</v>
      </c>
      <c r="D141" s="12">
        <v>43446.92</v>
      </c>
      <c r="E141" s="13">
        <v>47096.44</v>
      </c>
      <c r="F141" s="13">
        <f>IFERROR(Table2[[#This Row],[Economic loss ($ million)]]*1000000 / Table2[[#This Row],[Total Waste (tons)]], NA())</f>
        <v>1083999.5102069376</v>
      </c>
      <c r="G141" s="13" t="str">
        <f t="shared" si="2"/>
        <v>Medium</v>
      </c>
      <c r="H141" s="13">
        <v>35.450000000000003</v>
      </c>
      <c r="I141" s="13">
        <f>IFERROR(Table2[[#This Row],[Total Waste (tons)]] / (Table2[[#This Row],[Population (million)]]*1000), NA())</f>
        <v>2.6902117647058827</v>
      </c>
      <c r="J141" s="13">
        <v>16.149999999999999</v>
      </c>
      <c r="K141" s="13">
        <f>IFERROR(Table2[[#This Row],[Total Waste (tons)]] * Table2[[#This Row],[Household waste (%)]], NA())</f>
        <v>2381760.1543999999</v>
      </c>
      <c r="L141" s="13">
        <v>54.82</v>
      </c>
      <c r="M141" s="10">
        <f>SUMIFS(Table2[Household waste (%)], Table2[Country], "Australia", Table2[Year], 2020)</f>
        <v>1412.17</v>
      </c>
      <c r="N141" s="10">
        <f>COUNTIFS(Table2[Year], "USA")</f>
        <v>0</v>
      </c>
    </row>
    <row r="142" spans="1:14" x14ac:dyDescent="0.35">
      <c r="A142" s="8" t="s">
        <v>21</v>
      </c>
      <c r="B142" s="9">
        <v>2019</v>
      </c>
      <c r="C142" s="8" t="s">
        <v>20</v>
      </c>
      <c r="D142" s="9">
        <v>34585.58</v>
      </c>
      <c r="E142" s="10">
        <v>33098.129999999997</v>
      </c>
      <c r="F142" s="10">
        <f>IFERROR(Table2[[#This Row],[Economic loss ($ million)]]*1000000 / Table2[[#This Row],[Total Waste (tons)]], NA())</f>
        <v>956992.19154341181</v>
      </c>
      <c r="G142" s="10" t="str">
        <f t="shared" si="2"/>
        <v>Medium</v>
      </c>
      <c r="H142" s="10">
        <v>132.07</v>
      </c>
      <c r="I142" s="10">
        <f>IFERROR(Table2[[#This Row],[Total Waste (tons)]] / (Table2[[#This Row],[Population (million)]]*1000), NA())</f>
        <v>2.5532515853739564E-2</v>
      </c>
      <c r="J142" s="10">
        <v>1354.57</v>
      </c>
      <c r="K142" s="10">
        <f>IFERROR(Table2[[#This Row],[Total Waste (tons)]] * Table2[[#This Row],[Household waste (%)]], NA())</f>
        <v>1184556.115</v>
      </c>
      <c r="L142" s="10">
        <v>34.25</v>
      </c>
      <c r="M142" s="10">
        <f>SUMIFS(Table2[Household waste (%)], Table2[Country], "Australia", Table2[Year], 2020)</f>
        <v>1412.17</v>
      </c>
      <c r="N142" s="10">
        <f>COUNTIFS(Table2[Year], "USA")</f>
        <v>0</v>
      </c>
    </row>
    <row r="143" spans="1:14" x14ac:dyDescent="0.35">
      <c r="A143" s="11" t="s">
        <v>21</v>
      </c>
      <c r="B143" s="12">
        <v>2020</v>
      </c>
      <c r="C143" s="11" t="s">
        <v>15</v>
      </c>
      <c r="D143" s="12">
        <v>20690.04</v>
      </c>
      <c r="E143" s="13">
        <v>17002.439999999999</v>
      </c>
      <c r="F143" s="13">
        <f>IFERROR(Table2[[#This Row],[Economic loss ($ million)]]*1000000 / Table2[[#This Row],[Total Waste (tons)]], NA())</f>
        <v>821769.31509073917</v>
      </c>
      <c r="G143" s="13" t="str">
        <f t="shared" si="2"/>
        <v>Low</v>
      </c>
      <c r="H143" s="13">
        <v>92.56</v>
      </c>
      <c r="I143" s="13">
        <f>IFERROR(Table2[[#This Row],[Total Waste (tons)]] / (Table2[[#This Row],[Population (million)]]*1000), NA())</f>
        <v>1.7216878999442471E-2</v>
      </c>
      <c r="J143" s="13">
        <v>1201.73</v>
      </c>
      <c r="K143" s="13">
        <f>IFERROR(Table2[[#This Row],[Total Waste (tons)]] * Table2[[#This Row],[Household waste (%)]], NA())</f>
        <v>1255264.7268000001</v>
      </c>
      <c r="L143" s="13">
        <v>60.67</v>
      </c>
      <c r="M143" s="10">
        <f>SUMIFS(Table2[Household waste (%)], Table2[Country], "Australia", Table2[Year], 2020)</f>
        <v>1412.17</v>
      </c>
      <c r="N143" s="10">
        <f>COUNTIFS(Table2[Year], "USA")</f>
        <v>0</v>
      </c>
    </row>
    <row r="144" spans="1:14" x14ac:dyDescent="0.35">
      <c r="A144" s="8" t="s">
        <v>8</v>
      </c>
      <c r="B144" s="9">
        <v>2023</v>
      </c>
      <c r="C144" s="8" t="s">
        <v>25</v>
      </c>
      <c r="D144" s="9">
        <v>35899.519999999997</v>
      </c>
      <c r="E144" s="10">
        <v>36123.81</v>
      </c>
      <c r="F144" s="10">
        <f>IFERROR(Table2[[#This Row],[Economic loss ($ million)]]*1000000 / Table2[[#This Row],[Total Waste (tons)]], NA())</f>
        <v>1006247.7158468972</v>
      </c>
      <c r="G144" s="10" t="str">
        <f t="shared" si="2"/>
        <v>Medium</v>
      </c>
      <c r="H144" s="10">
        <v>127.57</v>
      </c>
      <c r="I144" s="10">
        <f>IFERROR(Table2[[#This Row],[Total Waste (tons)]] / (Table2[[#This Row],[Population (million)]]*1000), NA())</f>
        <v>7.1273044928428189E-2</v>
      </c>
      <c r="J144" s="10">
        <v>503.69</v>
      </c>
      <c r="K144" s="10">
        <f>IFERROR(Table2[[#This Row],[Total Waste (tons)]] * Table2[[#This Row],[Household waste (%)]], NA())</f>
        <v>2317314.0159999998</v>
      </c>
      <c r="L144" s="10">
        <v>64.55</v>
      </c>
      <c r="M144" s="10">
        <f>SUMIFS(Table2[Household waste (%)], Table2[Country], "Australia", Table2[Year], 2020)</f>
        <v>1412.17</v>
      </c>
      <c r="N144" s="10">
        <f>COUNTIFS(Table2[Year], "USA")</f>
        <v>0</v>
      </c>
    </row>
    <row r="145" spans="1:14" x14ac:dyDescent="0.35">
      <c r="A145" s="11" t="s">
        <v>17</v>
      </c>
      <c r="B145" s="12">
        <v>2024</v>
      </c>
      <c r="C145" s="11" t="s">
        <v>13</v>
      </c>
      <c r="D145" s="12">
        <v>41094.36</v>
      </c>
      <c r="E145" s="13">
        <v>42324.94</v>
      </c>
      <c r="F145" s="13">
        <f>IFERROR(Table2[[#This Row],[Economic loss ($ million)]]*1000000 / Table2[[#This Row],[Total Waste (tons)]], NA())</f>
        <v>1029945.2284936424</v>
      </c>
      <c r="G145" s="13" t="str">
        <f t="shared" si="2"/>
        <v>Medium</v>
      </c>
      <c r="H145" s="13">
        <v>81.2</v>
      </c>
      <c r="I145" s="13">
        <f>IFERROR(Table2[[#This Row],[Total Waste (tons)]] / (Table2[[#This Row],[Population (million)]]*1000), NA())</f>
        <v>5.4065123866910501E-2</v>
      </c>
      <c r="J145" s="13">
        <v>760.09</v>
      </c>
      <c r="K145" s="13">
        <f>IFERROR(Table2[[#This Row],[Total Waste (tons)]] * Table2[[#This Row],[Household waste (%)]], NA())</f>
        <v>2517440.4936000002</v>
      </c>
      <c r="L145" s="13">
        <v>61.26</v>
      </c>
      <c r="M145" s="10">
        <f>SUMIFS(Table2[Household waste (%)], Table2[Country], "Australia", Table2[Year], 2020)</f>
        <v>1412.17</v>
      </c>
      <c r="N145" s="10">
        <f>COUNTIFS(Table2[Year], "USA")</f>
        <v>0</v>
      </c>
    </row>
    <row r="146" spans="1:14" x14ac:dyDescent="0.35">
      <c r="A146" s="8" t="s">
        <v>24</v>
      </c>
      <c r="B146" s="9">
        <v>2022</v>
      </c>
      <c r="C146" s="8" t="s">
        <v>25</v>
      </c>
      <c r="D146" s="9">
        <v>48642.96</v>
      </c>
      <c r="E146" s="10">
        <v>50037.63</v>
      </c>
      <c r="F146" s="10">
        <f>IFERROR(Table2[[#This Row],[Economic loss ($ million)]]*1000000 / Table2[[#This Row],[Total Waste (tons)]], NA())</f>
        <v>1028671.5693288402</v>
      </c>
      <c r="G146" s="10" t="str">
        <f t="shared" si="2"/>
        <v>Medium</v>
      </c>
      <c r="H146" s="10">
        <v>57.61</v>
      </c>
      <c r="I146" s="10">
        <f>IFERROR(Table2[[#This Row],[Total Waste (tons)]] / (Table2[[#This Row],[Population (million)]]*1000), NA())</f>
        <v>4.3998878386323548E-2</v>
      </c>
      <c r="J146" s="10">
        <v>1105.55</v>
      </c>
      <c r="K146" s="10">
        <f>IFERROR(Table2[[#This Row],[Total Waste (tons)]] * Table2[[#This Row],[Household waste (%)]], NA())</f>
        <v>2524569.6239999998</v>
      </c>
      <c r="L146" s="10">
        <v>51.9</v>
      </c>
      <c r="M146" s="10">
        <f>SUMIFS(Table2[Household waste (%)], Table2[Country], "Australia", Table2[Year], 2020)</f>
        <v>1412.17</v>
      </c>
      <c r="N146" s="10">
        <f>COUNTIFS(Table2[Year], "USA")</f>
        <v>0</v>
      </c>
    </row>
    <row r="147" spans="1:14" x14ac:dyDescent="0.35">
      <c r="A147" s="11" t="s">
        <v>24</v>
      </c>
      <c r="B147" s="12">
        <v>2020</v>
      </c>
      <c r="C147" s="11" t="s">
        <v>13</v>
      </c>
      <c r="D147" s="12">
        <v>10517.37</v>
      </c>
      <c r="E147" s="13">
        <v>11093.88</v>
      </c>
      <c r="F147" s="13">
        <f>IFERROR(Table2[[#This Row],[Economic loss ($ million)]]*1000000 / Table2[[#This Row],[Total Waste (tons)]], NA())</f>
        <v>1054815.0345571183</v>
      </c>
      <c r="G147" s="13" t="str">
        <f t="shared" si="2"/>
        <v>Medium</v>
      </c>
      <c r="H147" s="13">
        <v>77.33</v>
      </c>
      <c r="I147" s="13">
        <f>IFERROR(Table2[[#This Row],[Total Waste (tons)]] / (Table2[[#This Row],[Population (million)]]*1000), NA())</f>
        <v>0.16165647094989241</v>
      </c>
      <c r="J147" s="13">
        <v>65.06</v>
      </c>
      <c r="K147" s="13">
        <f>IFERROR(Table2[[#This Row],[Total Waste (tons)]] * Table2[[#This Row],[Household waste (%)]], NA())</f>
        <v>681210.05489999999</v>
      </c>
      <c r="L147" s="13">
        <v>64.77</v>
      </c>
      <c r="M147" s="10">
        <f>SUMIFS(Table2[Household waste (%)], Table2[Country], "Australia", Table2[Year], 2020)</f>
        <v>1412.17</v>
      </c>
      <c r="N147" s="10">
        <f>COUNTIFS(Table2[Year], "USA")</f>
        <v>0</v>
      </c>
    </row>
    <row r="148" spans="1:14" x14ac:dyDescent="0.35">
      <c r="A148" s="8" t="s">
        <v>24</v>
      </c>
      <c r="B148" s="9">
        <v>2020</v>
      </c>
      <c r="C148" s="8" t="s">
        <v>13</v>
      </c>
      <c r="D148" s="9">
        <v>19143.400000000001</v>
      </c>
      <c r="E148" s="10">
        <v>18627.53</v>
      </c>
      <c r="F148" s="10">
        <f>IFERROR(Table2[[#This Row],[Economic loss ($ million)]]*1000000 / Table2[[#This Row],[Total Waste (tons)]], NA())</f>
        <v>973052.33135179745</v>
      </c>
      <c r="G148" s="10" t="str">
        <f t="shared" si="2"/>
        <v>Medium</v>
      </c>
      <c r="H148" s="10">
        <v>199.02</v>
      </c>
      <c r="I148" s="10">
        <f>IFERROR(Table2[[#This Row],[Total Waste (tons)]] / (Table2[[#This Row],[Population (million)]]*1000), NA())</f>
        <v>3.5147431425109246E-2</v>
      </c>
      <c r="J148" s="10">
        <v>544.66</v>
      </c>
      <c r="K148" s="10">
        <f>IFERROR(Table2[[#This Row],[Total Waste (tons)]] * Table2[[#This Row],[Household waste (%)]], NA())</f>
        <v>764587.39600000007</v>
      </c>
      <c r="L148" s="10">
        <v>39.94</v>
      </c>
      <c r="M148" s="10">
        <f>SUMIFS(Table2[Household waste (%)], Table2[Country], "Australia", Table2[Year], 2020)</f>
        <v>1412.17</v>
      </c>
      <c r="N148" s="10">
        <f>COUNTIFS(Table2[Year], "USA")</f>
        <v>0</v>
      </c>
    </row>
    <row r="149" spans="1:14" x14ac:dyDescent="0.35">
      <c r="A149" s="11" t="s">
        <v>27</v>
      </c>
      <c r="B149" s="12">
        <v>2023</v>
      </c>
      <c r="C149" s="11" t="s">
        <v>11</v>
      </c>
      <c r="D149" s="12">
        <v>31798.5</v>
      </c>
      <c r="E149" s="13">
        <v>27380.38</v>
      </c>
      <c r="F149" s="13">
        <f>IFERROR(Table2[[#This Row],[Economic loss ($ million)]]*1000000 / Table2[[#This Row],[Total Waste (tons)]], NA())</f>
        <v>861058.85497743601</v>
      </c>
      <c r="G149" s="13" t="str">
        <f t="shared" si="2"/>
        <v>Low</v>
      </c>
      <c r="H149" s="13">
        <v>45.11</v>
      </c>
      <c r="I149" s="13">
        <f>IFERROR(Table2[[#This Row],[Total Waste (tons)]] / (Table2[[#This Row],[Population (million)]]*1000), NA())</f>
        <v>6.8771356892599167E-2</v>
      </c>
      <c r="J149" s="13">
        <v>462.38</v>
      </c>
      <c r="K149" s="13">
        <f>IFERROR(Table2[[#This Row],[Total Waste (tons)]] * Table2[[#This Row],[Household waste (%)]], NA())</f>
        <v>996882.97500000009</v>
      </c>
      <c r="L149" s="13">
        <v>31.35</v>
      </c>
      <c r="M149" s="10">
        <f>SUMIFS(Table2[Household waste (%)], Table2[Country], "Australia", Table2[Year], 2020)</f>
        <v>1412.17</v>
      </c>
      <c r="N149" s="10">
        <f>COUNTIFS(Table2[Year], "USA")</f>
        <v>0</v>
      </c>
    </row>
    <row r="150" spans="1:14" x14ac:dyDescent="0.35">
      <c r="A150" s="8" t="s">
        <v>12</v>
      </c>
      <c r="B150" s="9">
        <v>2018</v>
      </c>
      <c r="C150" s="8" t="s">
        <v>15</v>
      </c>
      <c r="D150" s="9">
        <v>6860.69</v>
      </c>
      <c r="E150" s="10">
        <v>7700.46</v>
      </c>
      <c r="F150" s="10">
        <f>IFERROR(Table2[[#This Row],[Economic loss ($ million)]]*1000000 / Table2[[#This Row],[Total Waste (tons)]], NA())</f>
        <v>1122403.1402089295</v>
      </c>
      <c r="G150" s="10" t="str">
        <f t="shared" si="2"/>
        <v>High</v>
      </c>
      <c r="H150" s="10">
        <v>104.38</v>
      </c>
      <c r="I150" s="10">
        <f>IFERROR(Table2[[#This Row],[Total Waste (tons)]] / (Table2[[#This Row],[Population (million)]]*1000), NA())</f>
        <v>1.3833709722950355E-2</v>
      </c>
      <c r="J150" s="10">
        <v>495.94</v>
      </c>
      <c r="K150" s="10">
        <f>IFERROR(Table2[[#This Row],[Total Waste (tons)]] * Table2[[#This Row],[Household waste (%)]], NA())</f>
        <v>371574.97039999993</v>
      </c>
      <c r="L150" s="10">
        <v>54.16</v>
      </c>
      <c r="M150" s="10">
        <f>SUMIFS(Table2[Household waste (%)], Table2[Country], "Australia", Table2[Year], 2020)</f>
        <v>1412.17</v>
      </c>
      <c r="N150" s="10">
        <f>COUNTIFS(Table2[Year], "USA")</f>
        <v>0</v>
      </c>
    </row>
    <row r="151" spans="1:14" x14ac:dyDescent="0.35">
      <c r="A151" s="11" t="s">
        <v>26</v>
      </c>
      <c r="B151" s="12">
        <v>2018</v>
      </c>
      <c r="C151" s="11" t="s">
        <v>15</v>
      </c>
      <c r="D151" s="12">
        <v>49122.58</v>
      </c>
      <c r="E151" s="13">
        <v>51296.9</v>
      </c>
      <c r="F151" s="13">
        <f>IFERROR(Table2[[#This Row],[Economic loss ($ million)]]*1000000 / Table2[[#This Row],[Total Waste (tons)]], NA())</f>
        <v>1044263.1474161169</v>
      </c>
      <c r="G151" s="13" t="str">
        <f t="shared" si="2"/>
        <v>Medium</v>
      </c>
      <c r="H151" s="13">
        <v>99.49</v>
      </c>
      <c r="I151" s="13">
        <f>IFERROR(Table2[[#This Row],[Total Waste (tons)]] / (Table2[[#This Row],[Population (million)]]*1000), NA())</f>
        <v>9.1129749183734052E-2</v>
      </c>
      <c r="J151" s="13">
        <v>539.04</v>
      </c>
      <c r="K151" s="13">
        <f>IFERROR(Table2[[#This Row],[Total Waste (tons)]] * Table2[[#This Row],[Household waste (%)]], NA())</f>
        <v>3134020.6039999998</v>
      </c>
      <c r="L151" s="13">
        <v>63.8</v>
      </c>
      <c r="M151" s="10">
        <f>SUMIFS(Table2[Household waste (%)], Table2[Country], "Australia", Table2[Year], 2020)</f>
        <v>1412.17</v>
      </c>
      <c r="N151" s="10">
        <f>COUNTIFS(Table2[Year], "USA")</f>
        <v>0</v>
      </c>
    </row>
    <row r="152" spans="1:14" x14ac:dyDescent="0.35">
      <c r="A152" s="8" t="s">
        <v>32</v>
      </c>
      <c r="B152" s="9">
        <v>2020</v>
      </c>
      <c r="C152" s="8" t="s">
        <v>25</v>
      </c>
      <c r="D152" s="9">
        <v>40262.79</v>
      </c>
      <c r="E152" s="10">
        <v>41152.89</v>
      </c>
      <c r="F152" s="10">
        <f>IFERROR(Table2[[#This Row],[Economic loss ($ million)]]*1000000 / Table2[[#This Row],[Total Waste (tons)]], NA())</f>
        <v>1022107.2608232067</v>
      </c>
      <c r="G152" s="10" t="str">
        <f t="shared" si="2"/>
        <v>Medium</v>
      </c>
      <c r="H152" s="10">
        <v>58.15</v>
      </c>
      <c r="I152" s="10">
        <f>IFERROR(Table2[[#This Row],[Total Waste (tons)]] / (Table2[[#This Row],[Population (million)]]*1000), NA())</f>
        <v>4.9327750756526963E-2</v>
      </c>
      <c r="J152" s="10">
        <v>816.23</v>
      </c>
      <c r="K152" s="10">
        <f>IFERROR(Table2[[#This Row],[Total Waste (tons)]] * Table2[[#This Row],[Household waste (%)]], NA())</f>
        <v>2122251.6609</v>
      </c>
      <c r="L152" s="10">
        <v>52.71</v>
      </c>
      <c r="M152" s="10">
        <f>SUMIFS(Table2[Household waste (%)], Table2[Country], "Australia", Table2[Year], 2020)</f>
        <v>1412.17</v>
      </c>
      <c r="N152" s="10">
        <f>COUNTIFS(Table2[Year], "USA")</f>
        <v>0</v>
      </c>
    </row>
    <row r="153" spans="1:14" x14ac:dyDescent="0.35">
      <c r="A153" s="11" t="s">
        <v>12</v>
      </c>
      <c r="B153" s="12">
        <v>2022</v>
      </c>
      <c r="C153" s="11" t="s">
        <v>15</v>
      </c>
      <c r="D153" s="12">
        <v>14791.28</v>
      </c>
      <c r="E153" s="13">
        <v>16497.72</v>
      </c>
      <c r="F153" s="13">
        <f>IFERROR(Table2[[#This Row],[Economic loss ($ million)]]*1000000 / Table2[[#This Row],[Total Waste (tons)]], NA())</f>
        <v>1115367.973562802</v>
      </c>
      <c r="G153" s="13" t="str">
        <f t="shared" si="2"/>
        <v>High</v>
      </c>
      <c r="H153" s="13">
        <v>159.66999999999999</v>
      </c>
      <c r="I153" s="13">
        <f>IFERROR(Table2[[#This Row],[Total Waste (tons)]] / (Table2[[#This Row],[Population (million)]]*1000), NA())</f>
        <v>2.2156897404017557E-2</v>
      </c>
      <c r="J153" s="13">
        <v>667.57</v>
      </c>
      <c r="K153" s="13">
        <f>IFERROR(Table2[[#This Row],[Total Waste (tons)]] * Table2[[#This Row],[Household waste (%)]], NA())</f>
        <v>871058.47920000006</v>
      </c>
      <c r="L153" s="13">
        <v>58.89</v>
      </c>
      <c r="M153" s="10">
        <f>SUMIFS(Table2[Household waste (%)], Table2[Country], "Australia", Table2[Year], 2020)</f>
        <v>1412.17</v>
      </c>
      <c r="N153" s="10">
        <f>COUNTIFS(Table2[Year], "USA")</f>
        <v>0</v>
      </c>
    </row>
    <row r="154" spans="1:14" x14ac:dyDescent="0.35">
      <c r="A154" s="8" t="s">
        <v>35</v>
      </c>
      <c r="B154" s="9">
        <v>2023</v>
      </c>
      <c r="C154" s="8" t="s">
        <v>22</v>
      </c>
      <c r="D154" s="9">
        <v>6743.26</v>
      </c>
      <c r="E154" s="10">
        <v>6479.62</v>
      </c>
      <c r="F154" s="10">
        <f>IFERROR(Table2[[#This Row],[Economic loss ($ million)]]*1000000 / Table2[[#This Row],[Total Waste (tons)]], NA())</f>
        <v>960903.18332675879</v>
      </c>
      <c r="G154" s="10" t="str">
        <f t="shared" si="2"/>
        <v>Medium</v>
      </c>
      <c r="H154" s="10">
        <v>55.33</v>
      </c>
      <c r="I154" s="10">
        <f>IFERROR(Table2[[#This Row],[Total Waste (tons)]] / (Table2[[#This Row],[Population (million)]]*1000), NA())</f>
        <v>6.0302978814733999E-3</v>
      </c>
      <c r="J154" s="10">
        <v>1118.23</v>
      </c>
      <c r="K154" s="10">
        <f>IFERROR(Table2[[#This Row],[Total Waste (tons)]] * Table2[[#This Row],[Household waste (%)]], NA())</f>
        <v>300344.80040000001</v>
      </c>
      <c r="L154" s="10">
        <v>44.54</v>
      </c>
      <c r="M154" s="10">
        <f>SUMIFS(Table2[Household waste (%)], Table2[Country], "Australia", Table2[Year], 2020)</f>
        <v>1412.17</v>
      </c>
      <c r="N154" s="10">
        <f>COUNTIFS(Table2[Year], "USA")</f>
        <v>0</v>
      </c>
    </row>
    <row r="155" spans="1:14" x14ac:dyDescent="0.35">
      <c r="A155" s="11" t="s">
        <v>24</v>
      </c>
      <c r="B155" s="12">
        <v>2019</v>
      </c>
      <c r="C155" s="11" t="s">
        <v>13</v>
      </c>
      <c r="D155" s="12">
        <v>4194.0600000000004</v>
      </c>
      <c r="E155" s="13">
        <v>3640.51</v>
      </c>
      <c r="F155" s="13">
        <f>IFERROR(Table2[[#This Row],[Economic loss ($ million)]]*1000000 / Table2[[#This Row],[Total Waste (tons)]], NA())</f>
        <v>868015.71746708429</v>
      </c>
      <c r="G155" s="13" t="str">
        <f t="shared" si="2"/>
        <v>Low</v>
      </c>
      <c r="H155" s="13">
        <v>187.66</v>
      </c>
      <c r="I155" s="13">
        <f>IFERROR(Table2[[#This Row],[Total Waste (tons)]] / (Table2[[#This Row],[Population (million)]]*1000), NA())</f>
        <v>1.242573993422807E-2</v>
      </c>
      <c r="J155" s="13">
        <v>337.53</v>
      </c>
      <c r="K155" s="13">
        <f>IFERROR(Table2[[#This Row],[Total Waste (tons)]] * Table2[[#This Row],[Household waste (%)]], NA())</f>
        <v>204041.019</v>
      </c>
      <c r="L155" s="13">
        <v>48.65</v>
      </c>
      <c r="M155" s="10">
        <f>SUMIFS(Table2[Household waste (%)], Table2[Country], "Australia", Table2[Year], 2020)</f>
        <v>1412.17</v>
      </c>
      <c r="N155" s="10">
        <f>COUNTIFS(Table2[Year], "USA")</f>
        <v>0</v>
      </c>
    </row>
    <row r="156" spans="1:14" x14ac:dyDescent="0.35">
      <c r="A156" s="8" t="s">
        <v>29</v>
      </c>
      <c r="B156" s="9">
        <v>2023</v>
      </c>
      <c r="C156" s="8" t="s">
        <v>15</v>
      </c>
      <c r="D156" s="9">
        <v>46787.67</v>
      </c>
      <c r="E156" s="10">
        <v>50857</v>
      </c>
      <c r="F156" s="10">
        <f>IFERROR(Table2[[#This Row],[Economic loss ($ million)]]*1000000 / Table2[[#This Row],[Total Waste (tons)]], NA())</f>
        <v>1086974.4101383977</v>
      </c>
      <c r="G156" s="10" t="str">
        <f t="shared" si="2"/>
        <v>Medium</v>
      </c>
      <c r="H156" s="10">
        <v>53.42</v>
      </c>
      <c r="I156" s="10">
        <f>IFERROR(Table2[[#This Row],[Total Waste (tons)]] / (Table2[[#This Row],[Population (million)]]*1000), NA())</f>
        <v>7.0522835523935845E-2</v>
      </c>
      <c r="J156" s="10">
        <v>663.44</v>
      </c>
      <c r="K156" s="10">
        <f>IFERROR(Table2[[#This Row],[Total Waste (tons)]] * Table2[[#This Row],[Household waste (%)]], NA())</f>
        <v>3229284.9833999998</v>
      </c>
      <c r="L156" s="10">
        <v>69.02</v>
      </c>
      <c r="M156" s="10">
        <f>SUMIFS(Table2[Household waste (%)], Table2[Country], "Australia", Table2[Year], 2020)</f>
        <v>1412.17</v>
      </c>
      <c r="N156" s="10">
        <f>COUNTIFS(Table2[Year], "USA")</f>
        <v>0</v>
      </c>
    </row>
    <row r="157" spans="1:14" x14ac:dyDescent="0.35">
      <c r="A157" s="11" t="s">
        <v>31</v>
      </c>
      <c r="B157" s="12">
        <v>2024</v>
      </c>
      <c r="C157" s="11" t="s">
        <v>9</v>
      </c>
      <c r="D157" s="12">
        <v>34377.5</v>
      </c>
      <c r="E157" s="13">
        <v>29795.03</v>
      </c>
      <c r="F157" s="13">
        <f>IFERROR(Table2[[#This Row],[Economic loss ($ million)]]*1000000 / Table2[[#This Row],[Total Waste (tons)]], NA())</f>
        <v>866701.47625627229</v>
      </c>
      <c r="G157" s="13" t="str">
        <f t="shared" si="2"/>
        <v>Low</v>
      </c>
      <c r="H157" s="13">
        <v>119.44</v>
      </c>
      <c r="I157" s="13">
        <f>IFERROR(Table2[[#This Row],[Total Waste (tons)]] / (Table2[[#This Row],[Population (million)]]*1000), NA())</f>
        <v>4.346300697886113E-2</v>
      </c>
      <c r="J157" s="13">
        <v>790.96</v>
      </c>
      <c r="K157" s="13">
        <f>IFERROR(Table2[[#This Row],[Total Waste (tons)]] * Table2[[#This Row],[Household waste (%)]], NA())</f>
        <v>1051951.5</v>
      </c>
      <c r="L157" s="13">
        <v>30.6</v>
      </c>
      <c r="M157" s="10">
        <f>SUMIFS(Table2[Household waste (%)], Table2[Country], "Australia", Table2[Year], 2020)</f>
        <v>1412.17</v>
      </c>
      <c r="N157" s="10">
        <f>COUNTIFS(Table2[Year], "USA")</f>
        <v>0</v>
      </c>
    </row>
    <row r="158" spans="1:14" x14ac:dyDescent="0.35">
      <c r="A158" s="8" t="s">
        <v>35</v>
      </c>
      <c r="B158" s="9">
        <v>2023</v>
      </c>
      <c r="C158" s="8" t="s">
        <v>25</v>
      </c>
      <c r="D158" s="9">
        <v>23215.07</v>
      </c>
      <c r="E158" s="10">
        <v>23317.07</v>
      </c>
      <c r="F158" s="10">
        <f>IFERROR(Table2[[#This Row],[Economic loss ($ million)]]*1000000 / Table2[[#This Row],[Total Waste (tons)]], NA())</f>
        <v>1004393.6977144588</v>
      </c>
      <c r="G158" s="10" t="str">
        <f t="shared" si="2"/>
        <v>Medium</v>
      </c>
      <c r="H158" s="10">
        <v>195.51</v>
      </c>
      <c r="I158" s="10">
        <f>IFERROR(Table2[[#This Row],[Total Waste (tons)]] / (Table2[[#This Row],[Population (million)]]*1000), NA())</f>
        <v>3.4666950392736609E-2</v>
      </c>
      <c r="J158" s="10">
        <v>669.66</v>
      </c>
      <c r="K158" s="10">
        <f>IFERROR(Table2[[#This Row],[Total Waste (tons)]] * Table2[[#This Row],[Household waste (%)]], NA())</f>
        <v>831795.95809999993</v>
      </c>
      <c r="L158" s="10">
        <v>35.83</v>
      </c>
      <c r="M158" s="10">
        <f>SUMIFS(Table2[Household waste (%)], Table2[Country], "Australia", Table2[Year], 2020)</f>
        <v>1412.17</v>
      </c>
      <c r="N158" s="10">
        <f>COUNTIFS(Table2[Year], "USA")</f>
        <v>0</v>
      </c>
    </row>
    <row r="159" spans="1:14" x14ac:dyDescent="0.35">
      <c r="A159" s="11" t="s">
        <v>35</v>
      </c>
      <c r="B159" s="12">
        <v>2022</v>
      </c>
      <c r="C159" s="11" t="s">
        <v>11</v>
      </c>
      <c r="D159" s="12">
        <v>43199.69</v>
      </c>
      <c r="E159" s="13">
        <v>47597.87</v>
      </c>
      <c r="F159" s="13">
        <f>IFERROR(Table2[[#This Row],[Economic loss ($ million)]]*1000000 / Table2[[#This Row],[Total Waste (tons)]], NA())</f>
        <v>1101810.45280649</v>
      </c>
      <c r="G159" s="13" t="str">
        <f t="shared" si="2"/>
        <v>High</v>
      </c>
      <c r="H159" s="13">
        <v>60.43</v>
      </c>
      <c r="I159" s="13">
        <f>IFERROR(Table2[[#This Row],[Total Waste (tons)]] / (Table2[[#This Row],[Population (million)]]*1000), NA())</f>
        <v>4.0107781151064448E-2</v>
      </c>
      <c r="J159" s="13">
        <v>1077.0899999999999</v>
      </c>
      <c r="K159" s="13">
        <f>IFERROR(Table2[[#This Row],[Total Waste (tons)]] * Table2[[#This Row],[Household waste (%)]], NA())</f>
        <v>2239471.9296000004</v>
      </c>
      <c r="L159" s="13">
        <v>51.84</v>
      </c>
      <c r="M159" s="10">
        <f>SUMIFS(Table2[Household waste (%)], Table2[Country], "Australia", Table2[Year], 2020)</f>
        <v>1412.17</v>
      </c>
      <c r="N159" s="10">
        <f>COUNTIFS(Table2[Year], "USA")</f>
        <v>0</v>
      </c>
    </row>
    <row r="160" spans="1:14" x14ac:dyDescent="0.35">
      <c r="A160" s="8" t="s">
        <v>18</v>
      </c>
      <c r="B160" s="9">
        <v>2023</v>
      </c>
      <c r="C160" s="8" t="s">
        <v>25</v>
      </c>
      <c r="D160" s="9">
        <v>8030.17</v>
      </c>
      <c r="E160" s="10">
        <v>7356.13</v>
      </c>
      <c r="F160" s="10">
        <f>IFERROR(Table2[[#This Row],[Economic loss ($ million)]]*1000000 / Table2[[#This Row],[Total Waste (tons)]], NA())</f>
        <v>916061.55286874378</v>
      </c>
      <c r="G160" s="10" t="str">
        <f t="shared" si="2"/>
        <v>Low</v>
      </c>
      <c r="H160" s="10">
        <v>76.42</v>
      </c>
      <c r="I160" s="10">
        <f>IFERROR(Table2[[#This Row],[Total Waste (tons)]] / (Table2[[#This Row],[Population (million)]]*1000), NA())</f>
        <v>1.7672417966944694E-2</v>
      </c>
      <c r="J160" s="10">
        <v>454.39</v>
      </c>
      <c r="K160" s="10">
        <f>IFERROR(Table2[[#This Row],[Total Waste (tons)]] * Table2[[#This Row],[Household waste (%)]], NA())</f>
        <v>401749.40510000003</v>
      </c>
      <c r="L160" s="10">
        <v>50.03</v>
      </c>
      <c r="M160" s="10">
        <f>SUMIFS(Table2[Household waste (%)], Table2[Country], "Australia", Table2[Year], 2020)</f>
        <v>1412.17</v>
      </c>
      <c r="N160" s="10">
        <f>COUNTIFS(Table2[Year], "USA")</f>
        <v>0</v>
      </c>
    </row>
    <row r="161" spans="1:14" x14ac:dyDescent="0.35">
      <c r="A161" s="11" t="s">
        <v>23</v>
      </c>
      <c r="B161" s="12">
        <v>2021</v>
      </c>
      <c r="C161" s="11" t="s">
        <v>25</v>
      </c>
      <c r="D161" s="12">
        <v>6814.57</v>
      </c>
      <c r="E161" s="13">
        <v>6646.62</v>
      </c>
      <c r="F161" s="13">
        <f>IFERROR(Table2[[#This Row],[Economic loss ($ million)]]*1000000 / Table2[[#This Row],[Total Waste (tons)]], NA())</f>
        <v>975354.27767269255</v>
      </c>
      <c r="G161" s="13" t="str">
        <f t="shared" si="2"/>
        <v>Medium</v>
      </c>
      <c r="H161" s="13">
        <v>55.24</v>
      </c>
      <c r="I161" s="13">
        <f>IFERROR(Table2[[#This Row],[Total Waste (tons)]] / (Table2[[#This Row],[Population (million)]]*1000), NA())</f>
        <v>2.0229079466856651E-2</v>
      </c>
      <c r="J161" s="13">
        <v>336.87</v>
      </c>
      <c r="K161" s="13">
        <f>IFERROR(Table2[[#This Row],[Total Waste (tons)]] * Table2[[#This Row],[Household waste (%)]], NA())</f>
        <v>214727.10070000001</v>
      </c>
      <c r="L161" s="13">
        <v>31.51</v>
      </c>
      <c r="M161" s="10">
        <f>SUMIFS(Table2[Household waste (%)], Table2[Country], "Australia", Table2[Year], 2020)</f>
        <v>1412.17</v>
      </c>
      <c r="N161" s="10">
        <f>COUNTIFS(Table2[Year], "USA")</f>
        <v>0</v>
      </c>
    </row>
    <row r="162" spans="1:14" x14ac:dyDescent="0.35">
      <c r="A162" s="8" t="s">
        <v>14</v>
      </c>
      <c r="B162" s="9">
        <v>2024</v>
      </c>
      <c r="C162" s="8" t="s">
        <v>25</v>
      </c>
      <c r="D162" s="9">
        <v>3959.24</v>
      </c>
      <c r="E162" s="10">
        <v>4269.63</v>
      </c>
      <c r="F162" s="10">
        <f>IFERROR(Table2[[#This Row],[Economic loss ($ million)]]*1000000 / Table2[[#This Row],[Total Waste (tons)]], NA())</f>
        <v>1078396.3588971621</v>
      </c>
      <c r="G162" s="10" t="str">
        <f t="shared" si="2"/>
        <v>Medium</v>
      </c>
      <c r="H162" s="10">
        <v>107.29</v>
      </c>
      <c r="I162" s="10">
        <f>IFERROR(Table2[[#This Row],[Total Waste (tons)]] / (Table2[[#This Row],[Population (million)]]*1000), NA())</f>
        <v>4.0110222978654428E-3</v>
      </c>
      <c r="J162" s="10">
        <v>987.09</v>
      </c>
      <c r="K162" s="10">
        <f>IFERROR(Table2[[#This Row],[Total Waste (tons)]] * Table2[[#This Row],[Household waste (%)]], NA())</f>
        <v>134178.64359999998</v>
      </c>
      <c r="L162" s="10">
        <v>33.89</v>
      </c>
      <c r="M162" s="10">
        <f>SUMIFS(Table2[Household waste (%)], Table2[Country], "Australia", Table2[Year], 2020)</f>
        <v>1412.17</v>
      </c>
      <c r="N162" s="10">
        <f>COUNTIFS(Table2[Year], "USA")</f>
        <v>0</v>
      </c>
    </row>
    <row r="163" spans="1:14" x14ac:dyDescent="0.35">
      <c r="A163" s="11" t="s">
        <v>27</v>
      </c>
      <c r="B163" s="12">
        <v>2024</v>
      </c>
      <c r="C163" s="11" t="s">
        <v>19</v>
      </c>
      <c r="D163" s="12">
        <v>7049.17</v>
      </c>
      <c r="E163" s="13">
        <v>7695.97</v>
      </c>
      <c r="F163" s="13">
        <f>IFERROR(Table2[[#This Row],[Economic loss ($ million)]]*1000000 / Table2[[#This Row],[Total Waste (tons)]], NA())</f>
        <v>1091755.4832696614</v>
      </c>
      <c r="G163" s="13" t="str">
        <f t="shared" si="2"/>
        <v>Medium</v>
      </c>
      <c r="H163" s="13">
        <v>136.52000000000001</v>
      </c>
      <c r="I163" s="13">
        <f>IFERROR(Table2[[#This Row],[Total Waste (tons)]] / (Table2[[#This Row],[Population (million)]]*1000), NA())</f>
        <v>1.0961405091044799E-2</v>
      </c>
      <c r="J163" s="13">
        <v>643.09</v>
      </c>
      <c r="K163" s="13">
        <f>IFERROR(Table2[[#This Row],[Total Waste (tons)]] * Table2[[#This Row],[Household waste (%)]], NA())</f>
        <v>290707.7708</v>
      </c>
      <c r="L163" s="13">
        <v>41.24</v>
      </c>
      <c r="M163" s="10">
        <f>SUMIFS(Table2[Household waste (%)], Table2[Country], "Australia", Table2[Year], 2020)</f>
        <v>1412.17</v>
      </c>
      <c r="N163" s="10">
        <f>COUNTIFS(Table2[Year], "USA")</f>
        <v>0</v>
      </c>
    </row>
    <row r="164" spans="1:14" x14ac:dyDescent="0.35">
      <c r="A164" s="8" t="s">
        <v>28</v>
      </c>
      <c r="B164" s="9">
        <v>2019</v>
      </c>
      <c r="C164" s="8" t="s">
        <v>20</v>
      </c>
      <c r="D164" s="9">
        <v>4927.29</v>
      </c>
      <c r="E164" s="10">
        <v>5656.69</v>
      </c>
      <c r="F164" s="10">
        <f>IFERROR(Table2[[#This Row],[Economic loss ($ million)]]*1000000 / Table2[[#This Row],[Total Waste (tons)]], NA())</f>
        <v>1148032.6913983142</v>
      </c>
      <c r="G164" s="10" t="str">
        <f t="shared" si="2"/>
        <v>High</v>
      </c>
      <c r="H164" s="10">
        <v>114.23</v>
      </c>
      <c r="I164" s="10">
        <f>IFERROR(Table2[[#This Row],[Total Waste (tons)]] / (Table2[[#This Row],[Population (million)]]*1000), NA())</f>
        <v>1.2143959185685414E-2</v>
      </c>
      <c r="J164" s="10">
        <v>405.74</v>
      </c>
      <c r="K164" s="10">
        <f>IFERROR(Table2[[#This Row],[Total Waste (tons)]] * Table2[[#This Row],[Household waste (%)]], NA())</f>
        <v>330276.2487</v>
      </c>
      <c r="L164" s="10">
        <v>67.03</v>
      </c>
      <c r="M164" s="10">
        <f>SUMIFS(Table2[Household waste (%)], Table2[Country], "Australia", Table2[Year], 2020)</f>
        <v>1412.17</v>
      </c>
      <c r="N164" s="10">
        <f>COUNTIFS(Table2[Year], "USA")</f>
        <v>0</v>
      </c>
    </row>
    <row r="165" spans="1:14" x14ac:dyDescent="0.35">
      <c r="A165" s="11" t="s">
        <v>8</v>
      </c>
      <c r="B165" s="12">
        <v>2021</v>
      </c>
      <c r="C165" s="11" t="s">
        <v>20</v>
      </c>
      <c r="D165" s="12">
        <v>38211</v>
      </c>
      <c r="E165" s="13">
        <v>45495.03</v>
      </c>
      <c r="F165" s="13">
        <f>IFERROR(Table2[[#This Row],[Economic loss ($ million)]]*1000000 / Table2[[#This Row],[Total Waste (tons)]], NA())</f>
        <v>1190626.5211588286</v>
      </c>
      <c r="G165" s="13" t="str">
        <f t="shared" si="2"/>
        <v>High</v>
      </c>
      <c r="H165" s="13">
        <v>181.25</v>
      </c>
      <c r="I165" s="13">
        <f>IFERROR(Table2[[#This Row],[Total Waste (tons)]] / (Table2[[#This Row],[Population (million)]]*1000), NA())</f>
        <v>2.7906110555259371E-2</v>
      </c>
      <c r="J165" s="13">
        <v>1369.27</v>
      </c>
      <c r="K165" s="13">
        <f>IFERROR(Table2[[#This Row],[Total Waste (tons)]] * Table2[[#This Row],[Household waste (%)]], NA())</f>
        <v>1539903.2999999998</v>
      </c>
      <c r="L165" s="13">
        <v>40.299999999999997</v>
      </c>
      <c r="M165" s="10">
        <f>SUMIFS(Table2[Household waste (%)], Table2[Country], "Australia", Table2[Year], 2020)</f>
        <v>1412.17</v>
      </c>
      <c r="N165" s="10">
        <f>COUNTIFS(Table2[Year], "USA")</f>
        <v>0</v>
      </c>
    </row>
    <row r="166" spans="1:14" x14ac:dyDescent="0.35">
      <c r="A166" s="8" t="s">
        <v>33</v>
      </c>
      <c r="B166" s="9">
        <v>2024</v>
      </c>
      <c r="C166" s="8" t="s">
        <v>13</v>
      </c>
      <c r="D166" s="9">
        <v>5058.24</v>
      </c>
      <c r="E166" s="10">
        <v>4824.18</v>
      </c>
      <c r="F166" s="10">
        <f>IFERROR(Table2[[#This Row],[Economic loss ($ million)]]*1000000 / Table2[[#This Row],[Total Waste (tons)]], NA())</f>
        <v>953726.98804327205</v>
      </c>
      <c r="G166" s="10" t="str">
        <f t="shared" si="2"/>
        <v>Medium</v>
      </c>
      <c r="H166" s="10">
        <v>144.75</v>
      </c>
      <c r="I166" s="10">
        <f>IFERROR(Table2[[#This Row],[Total Waste (tons)]] / (Table2[[#This Row],[Population (million)]]*1000), NA())</f>
        <v>3.6599544155421293E-3</v>
      </c>
      <c r="J166" s="10">
        <v>1382.05</v>
      </c>
      <c r="K166" s="10">
        <f>IFERROR(Table2[[#This Row],[Total Waste (tons)]] * Table2[[#This Row],[Household waste (%)]], NA())</f>
        <v>320692.41599999997</v>
      </c>
      <c r="L166" s="10">
        <v>63.4</v>
      </c>
      <c r="M166" s="10">
        <f>SUMIFS(Table2[Household waste (%)], Table2[Country], "Australia", Table2[Year], 2020)</f>
        <v>1412.17</v>
      </c>
      <c r="N166" s="10">
        <f>COUNTIFS(Table2[Year], "USA")</f>
        <v>0</v>
      </c>
    </row>
    <row r="167" spans="1:14" x14ac:dyDescent="0.35">
      <c r="A167" s="11" t="s">
        <v>26</v>
      </c>
      <c r="B167" s="12">
        <v>2022</v>
      </c>
      <c r="C167" s="11" t="s">
        <v>11</v>
      </c>
      <c r="D167" s="12">
        <v>36132.58</v>
      </c>
      <c r="E167" s="13">
        <v>36878.620000000003</v>
      </c>
      <c r="F167" s="13">
        <f>IFERROR(Table2[[#This Row],[Economic loss ($ million)]]*1000000 / Table2[[#This Row],[Total Waste (tons)]], NA())</f>
        <v>1020647.293938047</v>
      </c>
      <c r="G167" s="13" t="str">
        <f t="shared" si="2"/>
        <v>Medium</v>
      </c>
      <c r="H167" s="13">
        <v>116.97</v>
      </c>
      <c r="I167" s="13">
        <f>IFERROR(Table2[[#This Row],[Total Waste (tons)]] / (Table2[[#This Row],[Population (million)]]*1000), NA())</f>
        <v>3.6164404676114981E-2</v>
      </c>
      <c r="J167" s="13">
        <v>999.12</v>
      </c>
      <c r="K167" s="13">
        <f>IFERROR(Table2[[#This Row],[Total Waste (tons)]] * Table2[[#This Row],[Household waste (%)]], NA())</f>
        <v>1370147.4336000001</v>
      </c>
      <c r="L167" s="13">
        <v>37.92</v>
      </c>
      <c r="M167" s="10">
        <f>SUMIFS(Table2[Household waste (%)], Table2[Country], "Australia", Table2[Year], 2020)</f>
        <v>1412.17</v>
      </c>
      <c r="N167" s="10">
        <f>COUNTIFS(Table2[Year], "USA")</f>
        <v>0</v>
      </c>
    </row>
    <row r="168" spans="1:14" x14ac:dyDescent="0.35">
      <c r="A168" s="8" t="s">
        <v>32</v>
      </c>
      <c r="B168" s="9">
        <v>2020</v>
      </c>
      <c r="C168" s="8" t="s">
        <v>25</v>
      </c>
      <c r="D168" s="9">
        <v>578.58000000000004</v>
      </c>
      <c r="E168" s="10">
        <v>646.46</v>
      </c>
      <c r="F168" s="10">
        <f>IFERROR(Table2[[#This Row],[Economic loss ($ million)]]*1000000 / Table2[[#This Row],[Total Waste (tons)]], NA())</f>
        <v>1117321.7186905872</v>
      </c>
      <c r="G168" s="10" t="str">
        <f t="shared" si="2"/>
        <v>High</v>
      </c>
      <c r="H168" s="10">
        <v>94.43</v>
      </c>
      <c r="I168" s="10">
        <f>IFERROR(Table2[[#This Row],[Total Waste (tons)]] / (Table2[[#This Row],[Population (million)]]*1000), NA())</f>
        <v>1.0833411350572022E-3</v>
      </c>
      <c r="J168" s="10">
        <v>534.07000000000005</v>
      </c>
      <c r="K168" s="10">
        <f>IFERROR(Table2[[#This Row],[Total Waste (tons)]] * Table2[[#This Row],[Household waste (%)]], NA())</f>
        <v>21679.392599999999</v>
      </c>
      <c r="L168" s="10">
        <v>37.47</v>
      </c>
      <c r="M168" s="10">
        <f>SUMIFS(Table2[Household waste (%)], Table2[Country], "Australia", Table2[Year], 2020)</f>
        <v>1412.17</v>
      </c>
      <c r="N168" s="10">
        <f>COUNTIFS(Table2[Year], "USA")</f>
        <v>0</v>
      </c>
    </row>
    <row r="169" spans="1:14" x14ac:dyDescent="0.35">
      <c r="A169" s="11" t="s">
        <v>18</v>
      </c>
      <c r="B169" s="12">
        <v>2021</v>
      </c>
      <c r="C169" s="11" t="s">
        <v>9</v>
      </c>
      <c r="D169" s="12">
        <v>24046.92</v>
      </c>
      <c r="E169" s="13">
        <v>22580.75</v>
      </c>
      <c r="F169" s="13">
        <f>IFERROR(Table2[[#This Row],[Economic loss ($ million)]]*1000000 / Table2[[#This Row],[Total Waste (tons)]], NA())</f>
        <v>939028.78206439747</v>
      </c>
      <c r="G169" s="13" t="str">
        <f t="shared" si="2"/>
        <v>Low</v>
      </c>
      <c r="H169" s="13">
        <v>46.84</v>
      </c>
      <c r="I169" s="13">
        <f>IFERROR(Table2[[#This Row],[Total Waste (tons)]] / (Table2[[#This Row],[Population (million)]]*1000), NA())</f>
        <v>0.9009711502435368</v>
      </c>
      <c r="J169" s="13">
        <v>26.69</v>
      </c>
      <c r="K169" s="13">
        <f>IFERROR(Table2[[#This Row],[Total Waste (tons)]] * Table2[[#This Row],[Household waste (%)]], NA())</f>
        <v>885167.12520000001</v>
      </c>
      <c r="L169" s="13">
        <v>36.81</v>
      </c>
      <c r="M169" s="10">
        <f>SUMIFS(Table2[Household waste (%)], Table2[Country], "Australia", Table2[Year], 2020)</f>
        <v>1412.17</v>
      </c>
      <c r="N169" s="10">
        <f>COUNTIFS(Table2[Year], "USA")</f>
        <v>0</v>
      </c>
    </row>
    <row r="170" spans="1:14" x14ac:dyDescent="0.35">
      <c r="A170" s="8" t="s">
        <v>23</v>
      </c>
      <c r="B170" s="9">
        <v>2024</v>
      </c>
      <c r="C170" s="8" t="s">
        <v>15</v>
      </c>
      <c r="D170" s="9">
        <v>40854.18</v>
      </c>
      <c r="E170" s="10">
        <v>40444.58</v>
      </c>
      <c r="F170" s="10">
        <f>IFERROR(Table2[[#This Row],[Economic loss ($ million)]]*1000000 / Table2[[#This Row],[Total Waste (tons)]], NA())</f>
        <v>989974.09812166099</v>
      </c>
      <c r="G170" s="10" t="str">
        <f t="shared" si="2"/>
        <v>Medium</v>
      </c>
      <c r="H170" s="10">
        <v>68.81</v>
      </c>
      <c r="I170" s="10">
        <f>IFERROR(Table2[[#This Row],[Total Waste (tons)]] / (Table2[[#This Row],[Population (million)]]*1000), NA())</f>
        <v>0.86886814121650358</v>
      </c>
      <c r="J170" s="10">
        <v>47.02</v>
      </c>
      <c r="K170" s="10">
        <f>IFERROR(Table2[[#This Row],[Total Waste (tons)]] * Table2[[#This Row],[Household waste (%)]], NA())</f>
        <v>2041483.3746</v>
      </c>
      <c r="L170" s="10">
        <v>49.97</v>
      </c>
      <c r="M170" s="10">
        <f>SUMIFS(Table2[Household waste (%)], Table2[Country], "Australia", Table2[Year], 2020)</f>
        <v>1412.17</v>
      </c>
      <c r="N170" s="10">
        <f>COUNTIFS(Table2[Year], "USA")</f>
        <v>0</v>
      </c>
    </row>
    <row r="171" spans="1:14" x14ac:dyDescent="0.35">
      <c r="A171" s="11" t="s">
        <v>10</v>
      </c>
      <c r="B171" s="12">
        <v>2023</v>
      </c>
      <c r="C171" s="11" t="s">
        <v>15</v>
      </c>
      <c r="D171" s="12">
        <v>32931.800000000003</v>
      </c>
      <c r="E171" s="13">
        <v>37000.199999999997</v>
      </c>
      <c r="F171" s="13">
        <f>IFERROR(Table2[[#This Row],[Economic loss ($ million)]]*1000000 / Table2[[#This Row],[Total Waste (tons)]], NA())</f>
        <v>1123540.1648254876</v>
      </c>
      <c r="G171" s="13" t="str">
        <f t="shared" si="2"/>
        <v>High</v>
      </c>
      <c r="H171" s="13">
        <v>24.98</v>
      </c>
      <c r="I171" s="13">
        <f>IFERROR(Table2[[#This Row],[Total Waste (tons)]] / (Table2[[#This Row],[Population (million)]]*1000), NA())</f>
        <v>9.1942040314925463E-2</v>
      </c>
      <c r="J171" s="13">
        <v>358.18</v>
      </c>
      <c r="K171" s="13">
        <f>IFERROR(Table2[[#This Row],[Total Waste (tons)]] * Table2[[#This Row],[Household waste (%)]], NA())</f>
        <v>1451633.7440000002</v>
      </c>
      <c r="L171" s="13">
        <v>44.08</v>
      </c>
      <c r="M171" s="10">
        <f>SUMIFS(Table2[Household waste (%)], Table2[Country], "Australia", Table2[Year], 2020)</f>
        <v>1412.17</v>
      </c>
      <c r="N171" s="10">
        <f>COUNTIFS(Table2[Year], "USA")</f>
        <v>0</v>
      </c>
    </row>
    <row r="172" spans="1:14" x14ac:dyDescent="0.35">
      <c r="A172" s="8" t="s">
        <v>21</v>
      </c>
      <c r="B172" s="9">
        <v>2024</v>
      </c>
      <c r="C172" s="8" t="s">
        <v>20</v>
      </c>
      <c r="D172" s="9">
        <v>23137.63</v>
      </c>
      <c r="E172" s="10">
        <v>27294.6</v>
      </c>
      <c r="F172" s="10">
        <f>IFERROR(Table2[[#This Row],[Economic loss ($ million)]]*1000000 / Table2[[#This Row],[Total Waste (tons)]], NA())</f>
        <v>1179662.7398743951</v>
      </c>
      <c r="G172" s="10" t="str">
        <f t="shared" si="2"/>
        <v>High</v>
      </c>
      <c r="H172" s="10">
        <v>173.68</v>
      </c>
      <c r="I172" s="10">
        <f>IFERROR(Table2[[#This Row],[Total Waste (tons)]] / (Table2[[#This Row],[Population (million)]]*1000), NA())</f>
        <v>2.8623990202021454E-2</v>
      </c>
      <c r="J172" s="10">
        <v>808.33</v>
      </c>
      <c r="K172" s="10">
        <f>IFERROR(Table2[[#This Row],[Total Waste (tons)]] * Table2[[#This Row],[Household waste (%)]], NA())</f>
        <v>804264.01879999996</v>
      </c>
      <c r="L172" s="10">
        <v>34.76</v>
      </c>
      <c r="M172" s="10">
        <f>SUMIFS(Table2[Household waste (%)], Table2[Country], "Australia", Table2[Year], 2020)</f>
        <v>1412.17</v>
      </c>
      <c r="N172" s="10">
        <f>COUNTIFS(Table2[Year], "USA")</f>
        <v>0</v>
      </c>
    </row>
    <row r="173" spans="1:14" x14ac:dyDescent="0.35">
      <c r="A173" s="11" t="s">
        <v>31</v>
      </c>
      <c r="B173" s="12">
        <v>2021</v>
      </c>
      <c r="C173" s="11" t="s">
        <v>15</v>
      </c>
      <c r="D173" s="12">
        <v>3088.35</v>
      </c>
      <c r="E173" s="13">
        <v>2809.98</v>
      </c>
      <c r="F173" s="13">
        <f>IFERROR(Table2[[#This Row],[Economic loss ($ million)]]*1000000 / Table2[[#This Row],[Total Waste (tons)]], NA())</f>
        <v>909864.49074748659</v>
      </c>
      <c r="G173" s="13" t="str">
        <f t="shared" si="2"/>
        <v>Low</v>
      </c>
      <c r="H173" s="13">
        <v>179.07</v>
      </c>
      <c r="I173" s="13">
        <f>IFERROR(Table2[[#This Row],[Total Waste (tons)]] / (Table2[[#This Row],[Population (million)]]*1000), NA())</f>
        <v>7.8915293215791483E-3</v>
      </c>
      <c r="J173" s="13">
        <v>391.35</v>
      </c>
      <c r="K173" s="13">
        <f>IFERROR(Table2[[#This Row],[Total Waste (tons)]] * Table2[[#This Row],[Household waste (%)]], NA())</f>
        <v>131193.10799999998</v>
      </c>
      <c r="L173" s="13">
        <v>42.48</v>
      </c>
      <c r="M173" s="10">
        <f>SUMIFS(Table2[Household waste (%)], Table2[Country], "Australia", Table2[Year], 2020)</f>
        <v>1412.17</v>
      </c>
      <c r="N173" s="10">
        <f>COUNTIFS(Table2[Year], "USA")</f>
        <v>0</v>
      </c>
    </row>
    <row r="174" spans="1:14" x14ac:dyDescent="0.35">
      <c r="A174" s="8" t="s">
        <v>28</v>
      </c>
      <c r="B174" s="9">
        <v>2023</v>
      </c>
      <c r="C174" s="8" t="s">
        <v>9</v>
      </c>
      <c r="D174" s="9">
        <v>31130.27</v>
      </c>
      <c r="E174" s="10">
        <v>36622.71</v>
      </c>
      <c r="F174" s="10">
        <f>IFERROR(Table2[[#This Row],[Economic loss ($ million)]]*1000000 / Table2[[#This Row],[Total Waste (tons)]], NA())</f>
        <v>1176434.0624093527</v>
      </c>
      <c r="G174" s="10" t="str">
        <f t="shared" si="2"/>
        <v>High</v>
      </c>
      <c r="H174" s="10">
        <v>139.05000000000001</v>
      </c>
      <c r="I174" s="10">
        <f>IFERROR(Table2[[#This Row],[Total Waste (tons)]] / (Table2[[#This Row],[Population (million)]]*1000), NA())</f>
        <v>7.4978371348057515E-2</v>
      </c>
      <c r="J174" s="10">
        <v>415.19</v>
      </c>
      <c r="K174" s="10">
        <f>IFERROR(Table2[[#This Row],[Total Waste (tons)]] * Table2[[#This Row],[Household waste (%)]], NA())</f>
        <v>1886805.6647000001</v>
      </c>
      <c r="L174" s="10">
        <v>60.61</v>
      </c>
      <c r="M174" s="10">
        <f>SUMIFS(Table2[Household waste (%)], Table2[Country], "Australia", Table2[Year], 2020)</f>
        <v>1412.17</v>
      </c>
      <c r="N174" s="10">
        <f>COUNTIFS(Table2[Year], "USA")</f>
        <v>0</v>
      </c>
    </row>
    <row r="175" spans="1:14" x14ac:dyDescent="0.35">
      <c r="A175" s="11" t="s">
        <v>26</v>
      </c>
      <c r="B175" s="12">
        <v>2019</v>
      </c>
      <c r="C175" s="11" t="s">
        <v>9</v>
      </c>
      <c r="D175" s="12">
        <v>31515.32</v>
      </c>
      <c r="E175" s="13">
        <v>37428.53</v>
      </c>
      <c r="F175" s="13">
        <f>IFERROR(Table2[[#This Row],[Economic loss ($ million)]]*1000000 / Table2[[#This Row],[Total Waste (tons)]], NA())</f>
        <v>1187629.6988258408</v>
      </c>
      <c r="G175" s="13" t="str">
        <f t="shared" si="2"/>
        <v>High</v>
      </c>
      <c r="H175" s="13">
        <v>179.92</v>
      </c>
      <c r="I175" s="13">
        <f>IFERROR(Table2[[#This Row],[Total Waste (tons)]] / (Table2[[#This Row],[Population (million)]]*1000), NA())</f>
        <v>2.4728565263446977E-2</v>
      </c>
      <c r="J175" s="13">
        <v>1274.45</v>
      </c>
      <c r="K175" s="13">
        <f>IFERROR(Table2[[#This Row],[Total Waste (tons)]] * Table2[[#This Row],[Household waste (%)]], NA())</f>
        <v>1154406.1716</v>
      </c>
      <c r="L175" s="13">
        <v>36.630000000000003</v>
      </c>
      <c r="M175" s="10">
        <f>SUMIFS(Table2[Household waste (%)], Table2[Country], "Australia", Table2[Year], 2020)</f>
        <v>1412.17</v>
      </c>
      <c r="N175" s="10">
        <f>COUNTIFS(Table2[Year], "USA")</f>
        <v>0</v>
      </c>
    </row>
    <row r="176" spans="1:14" x14ac:dyDescent="0.35">
      <c r="A176" s="8" t="s">
        <v>16</v>
      </c>
      <c r="B176" s="9">
        <v>2018</v>
      </c>
      <c r="C176" s="8" t="s">
        <v>25</v>
      </c>
      <c r="D176" s="9">
        <v>41159.800000000003</v>
      </c>
      <c r="E176" s="10">
        <v>38825.97</v>
      </c>
      <c r="F176" s="10">
        <f>IFERROR(Table2[[#This Row],[Economic loss ($ million)]]*1000000 / Table2[[#This Row],[Total Waste (tons)]], NA())</f>
        <v>943298.31534652738</v>
      </c>
      <c r="G176" s="10" t="str">
        <f t="shared" si="2"/>
        <v>Low</v>
      </c>
      <c r="H176" s="10">
        <v>81.599999999999994</v>
      </c>
      <c r="I176" s="10">
        <f>IFERROR(Table2[[#This Row],[Total Waste (tons)]] / (Table2[[#This Row],[Population (million)]]*1000), NA())</f>
        <v>4.9279599631239304E-2</v>
      </c>
      <c r="J176" s="10">
        <v>835.23</v>
      </c>
      <c r="K176" s="10">
        <f>IFERROR(Table2[[#This Row],[Total Waste (tons)]] * Table2[[#This Row],[Household waste (%)]], NA())</f>
        <v>1285832.152</v>
      </c>
      <c r="L176" s="10">
        <v>31.24</v>
      </c>
      <c r="M176" s="10">
        <f>SUMIFS(Table2[Household waste (%)], Table2[Country], "Australia", Table2[Year], 2020)</f>
        <v>1412.17</v>
      </c>
      <c r="N176" s="10">
        <f>COUNTIFS(Table2[Year], "USA")</f>
        <v>0</v>
      </c>
    </row>
    <row r="177" spans="1:14" x14ac:dyDescent="0.35">
      <c r="A177" s="11" t="s">
        <v>32</v>
      </c>
      <c r="B177" s="12">
        <v>2022</v>
      </c>
      <c r="C177" s="11" t="s">
        <v>13</v>
      </c>
      <c r="D177" s="12">
        <v>40267.47</v>
      </c>
      <c r="E177" s="13">
        <v>39933.879999999997</v>
      </c>
      <c r="F177" s="13">
        <f>IFERROR(Table2[[#This Row],[Economic loss ($ million)]]*1000000 / Table2[[#This Row],[Total Waste (tons)]], NA())</f>
        <v>991715.64540806762</v>
      </c>
      <c r="G177" s="13" t="str">
        <f t="shared" si="2"/>
        <v>Medium</v>
      </c>
      <c r="H177" s="13">
        <v>171.17</v>
      </c>
      <c r="I177" s="13">
        <f>IFERROR(Table2[[#This Row],[Total Waste (tons)]] / (Table2[[#This Row],[Population (million)]]*1000), NA())</f>
        <v>4.7657758630892499E-2</v>
      </c>
      <c r="J177" s="13">
        <v>844.93</v>
      </c>
      <c r="K177" s="13">
        <f>IFERROR(Table2[[#This Row],[Total Waste (tons)]] * Table2[[#This Row],[Household waste (%)]], NA())</f>
        <v>1728682.4871</v>
      </c>
      <c r="L177" s="13">
        <v>42.93</v>
      </c>
      <c r="M177" s="10">
        <f>SUMIFS(Table2[Household waste (%)], Table2[Country], "Australia", Table2[Year], 2020)</f>
        <v>1412.17</v>
      </c>
      <c r="N177" s="10">
        <f>COUNTIFS(Table2[Year], "USA")</f>
        <v>0</v>
      </c>
    </row>
    <row r="178" spans="1:14" x14ac:dyDescent="0.35">
      <c r="A178" s="8" t="s">
        <v>30</v>
      </c>
      <c r="B178" s="9">
        <v>2019</v>
      </c>
      <c r="C178" s="8" t="s">
        <v>13</v>
      </c>
      <c r="D178" s="9">
        <v>20750.009999999998</v>
      </c>
      <c r="E178" s="10">
        <v>20032.02</v>
      </c>
      <c r="F178" s="10">
        <f>IFERROR(Table2[[#This Row],[Economic loss ($ million)]]*1000000 / Table2[[#This Row],[Total Waste (tons)]], NA())</f>
        <v>965398.08896477649</v>
      </c>
      <c r="G178" s="10" t="str">
        <f t="shared" si="2"/>
        <v>Medium</v>
      </c>
      <c r="H178" s="10">
        <v>32.25</v>
      </c>
      <c r="I178" s="10">
        <f>IFERROR(Table2[[#This Row],[Total Waste (tons)]] / (Table2[[#This Row],[Population (million)]]*1000), NA())</f>
        <v>2.1610316708151511E-2</v>
      </c>
      <c r="J178" s="10">
        <v>960.19</v>
      </c>
      <c r="K178" s="10">
        <f>IFERROR(Table2[[#This Row],[Total Waste (tons)]] * Table2[[#This Row],[Household waste (%)]], NA())</f>
        <v>995792.97989999992</v>
      </c>
      <c r="L178" s="10">
        <v>47.99</v>
      </c>
      <c r="M178" s="10">
        <f>SUMIFS(Table2[Household waste (%)], Table2[Country], "Australia", Table2[Year], 2020)</f>
        <v>1412.17</v>
      </c>
      <c r="N178" s="10">
        <f>COUNTIFS(Table2[Year], "USA")</f>
        <v>0</v>
      </c>
    </row>
    <row r="179" spans="1:14" x14ac:dyDescent="0.35">
      <c r="A179" s="11" t="s">
        <v>17</v>
      </c>
      <c r="B179" s="12">
        <v>2019</v>
      </c>
      <c r="C179" s="11" t="s">
        <v>25</v>
      </c>
      <c r="D179" s="12">
        <v>8381.26</v>
      </c>
      <c r="E179" s="13">
        <v>7150.57</v>
      </c>
      <c r="F179" s="13">
        <f>IFERROR(Table2[[#This Row],[Economic loss ($ million)]]*1000000 / Table2[[#This Row],[Total Waste (tons)]], NA())</f>
        <v>853161.69645136886</v>
      </c>
      <c r="G179" s="13" t="str">
        <f t="shared" si="2"/>
        <v>Low</v>
      </c>
      <c r="H179" s="13">
        <v>132.06</v>
      </c>
      <c r="I179" s="13">
        <f>IFERROR(Table2[[#This Row],[Total Waste (tons)]] / (Table2[[#This Row],[Population (million)]]*1000), NA())</f>
        <v>6.4081810535973702E-3</v>
      </c>
      <c r="J179" s="13">
        <v>1307.9000000000001</v>
      </c>
      <c r="K179" s="13">
        <f>IFERROR(Table2[[#This Row],[Total Waste (tons)]] * Table2[[#This Row],[Household waste (%)]], NA())</f>
        <v>314548.68780000001</v>
      </c>
      <c r="L179" s="13">
        <v>37.53</v>
      </c>
      <c r="M179" s="10">
        <f>SUMIFS(Table2[Household waste (%)], Table2[Country], "Australia", Table2[Year], 2020)</f>
        <v>1412.17</v>
      </c>
      <c r="N179" s="10">
        <f>COUNTIFS(Table2[Year], "USA")</f>
        <v>0</v>
      </c>
    </row>
    <row r="180" spans="1:14" x14ac:dyDescent="0.35">
      <c r="A180" s="8" t="s">
        <v>27</v>
      </c>
      <c r="B180" s="9">
        <v>2022</v>
      </c>
      <c r="C180" s="8" t="s">
        <v>20</v>
      </c>
      <c r="D180" s="9">
        <v>25689.200000000001</v>
      </c>
      <c r="E180" s="10">
        <v>27161.16</v>
      </c>
      <c r="F180" s="10">
        <f>IFERROR(Table2[[#This Row],[Economic loss ($ million)]]*1000000 / Table2[[#This Row],[Total Waste (tons)]], NA())</f>
        <v>1057298.7870389114</v>
      </c>
      <c r="G180" s="10" t="str">
        <f t="shared" si="2"/>
        <v>Medium</v>
      </c>
      <c r="H180" s="10">
        <v>190.25</v>
      </c>
      <c r="I180" s="10">
        <f>IFERROR(Table2[[#This Row],[Total Waste (tons)]] / (Table2[[#This Row],[Population (million)]]*1000), NA())</f>
        <v>3.5568293527172036E-2</v>
      </c>
      <c r="J180" s="10">
        <v>722.25</v>
      </c>
      <c r="K180" s="10">
        <f>IFERROR(Table2[[#This Row],[Total Waste (tons)]] * Table2[[#This Row],[Household waste (%)]], NA())</f>
        <v>1053770.9840000002</v>
      </c>
      <c r="L180" s="10">
        <v>41.02</v>
      </c>
      <c r="M180" s="10">
        <f>SUMIFS(Table2[Household waste (%)], Table2[Country], "Australia", Table2[Year], 2020)</f>
        <v>1412.17</v>
      </c>
      <c r="N180" s="10">
        <f>COUNTIFS(Table2[Year], "USA")</f>
        <v>0</v>
      </c>
    </row>
    <row r="181" spans="1:14" x14ac:dyDescent="0.35">
      <c r="A181" s="11" t="s">
        <v>26</v>
      </c>
      <c r="B181" s="12">
        <v>2020</v>
      </c>
      <c r="C181" s="11" t="s">
        <v>11</v>
      </c>
      <c r="D181" s="12">
        <v>15808.38</v>
      </c>
      <c r="E181" s="13">
        <v>16825.54</v>
      </c>
      <c r="F181" s="13">
        <f>IFERROR(Table2[[#This Row],[Economic loss ($ million)]]*1000000 / Table2[[#This Row],[Total Waste (tons)]], NA())</f>
        <v>1064343.0889186622</v>
      </c>
      <c r="G181" s="13" t="str">
        <f t="shared" si="2"/>
        <v>Medium</v>
      </c>
      <c r="H181" s="13">
        <v>194.85</v>
      </c>
      <c r="I181" s="13">
        <f>IFERROR(Table2[[#This Row],[Total Waste (tons)]] / (Table2[[#This Row],[Population (million)]]*1000), NA())</f>
        <v>1.439743169398907E-2</v>
      </c>
      <c r="J181" s="13">
        <v>1098</v>
      </c>
      <c r="K181" s="13">
        <f>IFERROR(Table2[[#This Row],[Total Waste (tons)]] * Table2[[#This Row],[Household waste (%)]], NA())</f>
        <v>524205.88079999993</v>
      </c>
      <c r="L181" s="13">
        <v>33.159999999999997</v>
      </c>
      <c r="M181" s="10">
        <f>SUMIFS(Table2[Household waste (%)], Table2[Country], "Australia", Table2[Year], 2020)</f>
        <v>1412.17</v>
      </c>
      <c r="N181" s="10">
        <f>COUNTIFS(Table2[Year], "USA")</f>
        <v>0</v>
      </c>
    </row>
    <row r="182" spans="1:14" x14ac:dyDescent="0.35">
      <c r="A182" s="8" t="s">
        <v>21</v>
      </c>
      <c r="B182" s="9">
        <v>2022</v>
      </c>
      <c r="C182" s="8" t="s">
        <v>19</v>
      </c>
      <c r="D182" s="9">
        <v>3751.19</v>
      </c>
      <c r="E182" s="10">
        <v>3403.5</v>
      </c>
      <c r="F182" s="10">
        <f>IFERROR(Table2[[#This Row],[Economic loss ($ million)]]*1000000 / Table2[[#This Row],[Total Waste (tons)]], NA())</f>
        <v>907312.07963339635</v>
      </c>
      <c r="G182" s="10" t="str">
        <f t="shared" si="2"/>
        <v>Low</v>
      </c>
      <c r="H182" s="10">
        <v>112.55</v>
      </c>
      <c r="I182" s="10">
        <f>IFERROR(Table2[[#This Row],[Total Waste (tons)]] / (Table2[[#This Row],[Population (million)]]*1000), NA())</f>
        <v>6.2480262500416404E-3</v>
      </c>
      <c r="J182" s="10">
        <v>600.38</v>
      </c>
      <c r="K182" s="10">
        <f>IFERROR(Table2[[#This Row],[Total Waste (tons)]] * Table2[[#This Row],[Household waste (%)]], NA())</f>
        <v>260595.16930000001</v>
      </c>
      <c r="L182" s="10">
        <v>69.47</v>
      </c>
      <c r="M182" s="10">
        <f>SUMIFS(Table2[Household waste (%)], Table2[Country], "Australia", Table2[Year], 2020)</f>
        <v>1412.17</v>
      </c>
      <c r="N182" s="10">
        <f>COUNTIFS(Table2[Year], "USA")</f>
        <v>0</v>
      </c>
    </row>
    <row r="183" spans="1:14" x14ac:dyDescent="0.35">
      <c r="A183" s="11" t="s">
        <v>31</v>
      </c>
      <c r="B183" s="12">
        <v>2020</v>
      </c>
      <c r="C183" s="11" t="s">
        <v>11</v>
      </c>
      <c r="D183" s="12">
        <v>15333.15</v>
      </c>
      <c r="E183" s="13">
        <v>13655.73</v>
      </c>
      <c r="F183" s="13">
        <f>IFERROR(Table2[[#This Row],[Economic loss ($ million)]]*1000000 / Table2[[#This Row],[Total Waste (tons)]], NA())</f>
        <v>890601.73545553267</v>
      </c>
      <c r="G183" s="13" t="str">
        <f t="shared" si="2"/>
        <v>Low</v>
      </c>
      <c r="H183" s="13">
        <v>32.53</v>
      </c>
      <c r="I183" s="13">
        <f>IFERROR(Table2[[#This Row],[Total Waste (tons)]] / (Table2[[#This Row],[Population (million)]]*1000), NA())</f>
        <v>2.555950991831972E-2</v>
      </c>
      <c r="J183" s="13">
        <v>599.9</v>
      </c>
      <c r="K183" s="13">
        <f>IFERROR(Table2[[#This Row],[Total Waste (tons)]] * Table2[[#This Row],[Household waste (%)]], NA())</f>
        <v>1004167.9934999999</v>
      </c>
      <c r="L183" s="13">
        <v>65.489999999999995</v>
      </c>
      <c r="M183" s="10">
        <f>SUMIFS(Table2[Household waste (%)], Table2[Country], "Australia", Table2[Year], 2020)</f>
        <v>1412.17</v>
      </c>
      <c r="N183" s="10">
        <f>COUNTIFS(Table2[Year], "USA")</f>
        <v>0</v>
      </c>
    </row>
    <row r="184" spans="1:14" x14ac:dyDescent="0.35">
      <c r="A184" s="8" t="s">
        <v>8</v>
      </c>
      <c r="B184" s="9">
        <v>2020</v>
      </c>
      <c r="C184" s="8" t="s">
        <v>9</v>
      </c>
      <c r="D184" s="9">
        <v>45456.99</v>
      </c>
      <c r="E184" s="10">
        <v>47399.77</v>
      </c>
      <c r="F184" s="10">
        <f>IFERROR(Table2[[#This Row],[Economic loss ($ million)]]*1000000 / Table2[[#This Row],[Total Waste (tons)]], NA())</f>
        <v>1042738.8615040283</v>
      </c>
      <c r="G184" s="10" t="str">
        <f t="shared" si="2"/>
        <v>Medium</v>
      </c>
      <c r="H184" s="10">
        <v>105.52</v>
      </c>
      <c r="I184" s="10">
        <f>IFERROR(Table2[[#This Row],[Total Waste (tons)]] / (Table2[[#This Row],[Population (million)]]*1000), NA())</f>
        <v>5.06383009535692E-2</v>
      </c>
      <c r="J184" s="10">
        <v>897.68</v>
      </c>
      <c r="K184" s="10">
        <f>IFERROR(Table2[[#This Row],[Total Waste (tons)]] * Table2[[#This Row],[Household waste (%)]], NA())</f>
        <v>2471951.1162</v>
      </c>
      <c r="L184" s="10">
        <v>54.38</v>
      </c>
      <c r="M184" s="10">
        <f>SUMIFS(Table2[Household waste (%)], Table2[Country], "Australia", Table2[Year], 2020)</f>
        <v>1412.17</v>
      </c>
      <c r="N184" s="10">
        <f>COUNTIFS(Table2[Year], "USA")</f>
        <v>0</v>
      </c>
    </row>
    <row r="185" spans="1:14" x14ac:dyDescent="0.35">
      <c r="A185" s="11" t="s">
        <v>24</v>
      </c>
      <c r="B185" s="12">
        <v>2022</v>
      </c>
      <c r="C185" s="11" t="s">
        <v>19</v>
      </c>
      <c r="D185" s="12">
        <v>12712.22</v>
      </c>
      <c r="E185" s="13">
        <v>11265.97</v>
      </c>
      <c r="F185" s="13">
        <f>IFERROR(Table2[[#This Row],[Economic loss ($ million)]]*1000000 / Table2[[#This Row],[Total Waste (tons)]], NA())</f>
        <v>886231.51581706421</v>
      </c>
      <c r="G185" s="13" t="str">
        <f t="shared" si="2"/>
        <v>Low</v>
      </c>
      <c r="H185" s="13">
        <v>31.29</v>
      </c>
      <c r="I185" s="13">
        <f>IFERROR(Table2[[#This Row],[Total Waste (tons)]] / (Table2[[#This Row],[Population (million)]]*1000), NA())</f>
        <v>1.088887746798578E-2</v>
      </c>
      <c r="J185" s="13">
        <v>1167.45</v>
      </c>
      <c r="K185" s="13">
        <f>IFERROR(Table2[[#This Row],[Total Waste (tons)]] * Table2[[#This Row],[Household waste (%)]], NA())</f>
        <v>619974.96940000006</v>
      </c>
      <c r="L185" s="13">
        <v>48.77</v>
      </c>
      <c r="M185" s="10">
        <f>SUMIFS(Table2[Household waste (%)], Table2[Country], "Australia", Table2[Year], 2020)</f>
        <v>1412.17</v>
      </c>
      <c r="N185" s="10">
        <f>COUNTIFS(Table2[Year], "USA")</f>
        <v>0</v>
      </c>
    </row>
    <row r="186" spans="1:14" x14ac:dyDescent="0.35">
      <c r="A186" s="8" t="s">
        <v>31</v>
      </c>
      <c r="B186" s="9">
        <v>2019</v>
      </c>
      <c r="C186" s="8" t="s">
        <v>20</v>
      </c>
      <c r="D186" s="9">
        <v>48904.89</v>
      </c>
      <c r="E186" s="10">
        <v>57120.77</v>
      </c>
      <c r="F186" s="10">
        <f>IFERROR(Table2[[#This Row],[Economic loss ($ million)]]*1000000 / Table2[[#This Row],[Total Waste (tons)]], NA())</f>
        <v>1167997.1062198484</v>
      </c>
      <c r="G186" s="10" t="str">
        <f t="shared" si="2"/>
        <v>High</v>
      </c>
      <c r="H186" s="10">
        <v>186.51</v>
      </c>
      <c r="I186" s="10">
        <f>IFERROR(Table2[[#This Row],[Total Waste (tons)]] / (Table2[[#This Row],[Population (million)]]*1000), NA())</f>
        <v>0.51729310344827584</v>
      </c>
      <c r="J186" s="10">
        <v>94.54</v>
      </c>
      <c r="K186" s="10">
        <f>IFERROR(Table2[[#This Row],[Total Waste (tons)]] * Table2[[#This Row],[Household waste (%)]], NA())</f>
        <v>1732211.2038</v>
      </c>
      <c r="L186" s="10">
        <v>35.42</v>
      </c>
      <c r="M186" s="10">
        <f>SUMIFS(Table2[Household waste (%)], Table2[Country], "Australia", Table2[Year], 2020)</f>
        <v>1412.17</v>
      </c>
      <c r="N186" s="10">
        <f>COUNTIFS(Table2[Year], "USA")</f>
        <v>0</v>
      </c>
    </row>
    <row r="187" spans="1:14" x14ac:dyDescent="0.35">
      <c r="A187" s="11" t="s">
        <v>35</v>
      </c>
      <c r="B187" s="12">
        <v>2018</v>
      </c>
      <c r="C187" s="11" t="s">
        <v>9</v>
      </c>
      <c r="D187" s="12">
        <v>38921.019999999997</v>
      </c>
      <c r="E187" s="13">
        <v>38773.26</v>
      </c>
      <c r="F187" s="13">
        <f>IFERROR(Table2[[#This Row],[Economic loss ($ million)]]*1000000 / Table2[[#This Row],[Total Waste (tons)]], NA())</f>
        <v>996203.5938420936</v>
      </c>
      <c r="G187" s="13" t="str">
        <f t="shared" si="2"/>
        <v>Medium</v>
      </c>
      <c r="H187" s="13">
        <v>130.38999999999999</v>
      </c>
      <c r="I187" s="13">
        <f>IFERROR(Table2[[#This Row],[Total Waste (tons)]] / (Table2[[#This Row],[Population (million)]]*1000), NA())</f>
        <v>3.2296653417530345E-2</v>
      </c>
      <c r="J187" s="13">
        <v>1205.1099999999999</v>
      </c>
      <c r="K187" s="13">
        <f>IFERROR(Table2[[#This Row],[Total Waste (tons)]] * Table2[[#This Row],[Household waste (%)]], NA())</f>
        <v>2364451.9649999999</v>
      </c>
      <c r="L187" s="13">
        <v>60.75</v>
      </c>
      <c r="M187" s="10">
        <f>SUMIFS(Table2[Household waste (%)], Table2[Country], "Australia", Table2[Year], 2020)</f>
        <v>1412.17</v>
      </c>
      <c r="N187" s="10">
        <f>COUNTIFS(Table2[Year], "USA")</f>
        <v>0</v>
      </c>
    </row>
    <row r="188" spans="1:14" x14ac:dyDescent="0.35">
      <c r="A188" s="8" t="s">
        <v>32</v>
      </c>
      <c r="B188" s="9">
        <v>2024</v>
      </c>
      <c r="C188" s="8" t="s">
        <v>19</v>
      </c>
      <c r="D188" s="9">
        <v>6167.66</v>
      </c>
      <c r="E188" s="10">
        <v>6479.29</v>
      </c>
      <c r="F188" s="10">
        <f>IFERROR(Table2[[#This Row],[Economic loss ($ million)]]*1000000 / Table2[[#This Row],[Total Waste (tons)]], NA())</f>
        <v>1050526.4557384811</v>
      </c>
      <c r="G188" s="10" t="str">
        <f t="shared" si="2"/>
        <v>Medium</v>
      </c>
      <c r="H188" s="10">
        <v>165.44</v>
      </c>
      <c r="I188" s="10">
        <f>IFERROR(Table2[[#This Row],[Total Waste (tons)]] / (Table2[[#This Row],[Population (million)]]*1000), NA())</f>
        <v>5.1815577454612663E-3</v>
      </c>
      <c r="J188" s="10">
        <v>1190.31</v>
      </c>
      <c r="K188" s="10">
        <f>IFERROR(Table2[[#This Row],[Total Waste (tons)]] * Table2[[#This Row],[Household waste (%)]], NA())</f>
        <v>385355.39679999999</v>
      </c>
      <c r="L188" s="10">
        <v>62.48</v>
      </c>
      <c r="M188" s="10">
        <f>SUMIFS(Table2[Household waste (%)], Table2[Country], "Australia", Table2[Year], 2020)</f>
        <v>1412.17</v>
      </c>
      <c r="N188" s="10">
        <f>COUNTIFS(Table2[Year], "USA")</f>
        <v>0</v>
      </c>
    </row>
    <row r="189" spans="1:14" x14ac:dyDescent="0.35">
      <c r="A189" s="11" t="s">
        <v>23</v>
      </c>
      <c r="B189" s="12">
        <v>2020</v>
      </c>
      <c r="C189" s="11" t="s">
        <v>11</v>
      </c>
      <c r="D189" s="12">
        <v>3471.38</v>
      </c>
      <c r="E189" s="13">
        <v>3642.06</v>
      </c>
      <c r="F189" s="13">
        <f>IFERROR(Table2[[#This Row],[Economic loss ($ million)]]*1000000 / Table2[[#This Row],[Total Waste (tons)]], NA())</f>
        <v>1049167.7661333533</v>
      </c>
      <c r="G189" s="13" t="str">
        <f t="shared" si="2"/>
        <v>Medium</v>
      </c>
      <c r="H189" s="13">
        <v>162.63999999999999</v>
      </c>
      <c r="I189" s="13">
        <f>IFERROR(Table2[[#This Row],[Total Waste (tons)]] / (Table2[[#This Row],[Population (million)]]*1000), NA())</f>
        <v>2.8881234660343611E-3</v>
      </c>
      <c r="J189" s="13">
        <v>1201.95</v>
      </c>
      <c r="K189" s="13">
        <f>IFERROR(Table2[[#This Row],[Total Waste (tons)]] * Table2[[#This Row],[Household waste (%)]], NA())</f>
        <v>183844.28480000002</v>
      </c>
      <c r="L189" s="13">
        <v>52.96</v>
      </c>
      <c r="M189" s="10">
        <f>SUMIFS(Table2[Household waste (%)], Table2[Country], "Australia", Table2[Year], 2020)</f>
        <v>1412.17</v>
      </c>
      <c r="N189" s="10">
        <f>COUNTIFS(Table2[Year], "USA")</f>
        <v>0</v>
      </c>
    </row>
    <row r="190" spans="1:14" x14ac:dyDescent="0.35">
      <c r="A190" s="8" t="s">
        <v>27</v>
      </c>
      <c r="B190" s="9">
        <v>2020</v>
      </c>
      <c r="C190" s="8" t="s">
        <v>20</v>
      </c>
      <c r="D190" s="9">
        <v>36432.74</v>
      </c>
      <c r="E190" s="10">
        <v>38640.080000000002</v>
      </c>
      <c r="F190" s="10">
        <f>IFERROR(Table2[[#This Row],[Economic loss ($ million)]]*1000000 / Table2[[#This Row],[Total Waste (tons)]], NA())</f>
        <v>1060586.7140379781</v>
      </c>
      <c r="G190" s="10" t="str">
        <f t="shared" si="2"/>
        <v>Medium</v>
      </c>
      <c r="H190" s="10">
        <v>160.6</v>
      </c>
      <c r="I190" s="10">
        <f>IFERROR(Table2[[#This Row],[Total Waste (tons)]] / (Table2[[#This Row],[Population (million)]]*1000), NA())</f>
        <v>4.6100469447924175E-2</v>
      </c>
      <c r="J190" s="10">
        <v>790.29</v>
      </c>
      <c r="K190" s="10">
        <f>IFERROR(Table2[[#This Row],[Total Waste (tons)]] * Table2[[#This Row],[Household waste (%)]], NA())</f>
        <v>1547298.4678</v>
      </c>
      <c r="L190" s="10">
        <v>42.47</v>
      </c>
      <c r="M190" s="10">
        <f>SUMIFS(Table2[Household waste (%)], Table2[Country], "Australia", Table2[Year], 2020)</f>
        <v>1412.17</v>
      </c>
      <c r="N190" s="10">
        <f>COUNTIFS(Table2[Year], "USA")</f>
        <v>0</v>
      </c>
    </row>
    <row r="191" spans="1:14" x14ac:dyDescent="0.35">
      <c r="A191" s="11" t="s">
        <v>33</v>
      </c>
      <c r="B191" s="12">
        <v>2019</v>
      </c>
      <c r="C191" s="11" t="s">
        <v>22</v>
      </c>
      <c r="D191" s="12">
        <v>19231.849999999999</v>
      </c>
      <c r="E191" s="13">
        <v>16773.79</v>
      </c>
      <c r="F191" s="13">
        <f>IFERROR(Table2[[#This Row],[Economic loss ($ million)]]*1000000 / Table2[[#This Row],[Total Waste (tons)]], NA())</f>
        <v>872188.06303085771</v>
      </c>
      <c r="G191" s="13" t="str">
        <f t="shared" si="2"/>
        <v>Low</v>
      </c>
      <c r="H191" s="13">
        <v>70.91</v>
      </c>
      <c r="I191" s="13">
        <f>IFERROR(Table2[[#This Row],[Total Waste (tons)]] / (Table2[[#This Row],[Population (million)]]*1000), NA())</f>
        <v>1.5566298118949719E-2</v>
      </c>
      <c r="J191" s="13">
        <v>1235.48</v>
      </c>
      <c r="K191" s="13">
        <f>IFERROR(Table2[[#This Row],[Total Waste (tons)]] * Table2[[#This Row],[Household waste (%)]], NA())</f>
        <v>1095253.8574999999</v>
      </c>
      <c r="L191" s="13">
        <v>56.95</v>
      </c>
      <c r="M191" s="10">
        <f>SUMIFS(Table2[Household waste (%)], Table2[Country], "Australia", Table2[Year], 2020)</f>
        <v>1412.17</v>
      </c>
      <c r="N191" s="10">
        <f>COUNTIFS(Table2[Year], "USA")</f>
        <v>0</v>
      </c>
    </row>
    <row r="192" spans="1:14" x14ac:dyDescent="0.35">
      <c r="A192" s="8" t="s">
        <v>33</v>
      </c>
      <c r="B192" s="9">
        <v>2018</v>
      </c>
      <c r="C192" s="8" t="s">
        <v>25</v>
      </c>
      <c r="D192" s="9">
        <v>4198.4799999999996</v>
      </c>
      <c r="E192" s="10">
        <v>4740.46</v>
      </c>
      <c r="F192" s="10">
        <f>IFERROR(Table2[[#This Row],[Economic loss ($ million)]]*1000000 / Table2[[#This Row],[Total Waste (tons)]], NA())</f>
        <v>1129089.5752748614</v>
      </c>
      <c r="G192" s="10" t="str">
        <f t="shared" si="2"/>
        <v>High</v>
      </c>
      <c r="H192" s="10">
        <v>183.39</v>
      </c>
      <c r="I192" s="10">
        <f>IFERROR(Table2[[#This Row],[Total Waste (tons)]] / (Table2[[#This Row],[Population (million)]]*1000), NA())</f>
        <v>5.2335115864527628E-3</v>
      </c>
      <c r="J192" s="10">
        <v>802.23</v>
      </c>
      <c r="K192" s="10">
        <f>IFERROR(Table2[[#This Row],[Total Waste (tons)]] * Table2[[#This Row],[Household waste (%)]], NA())</f>
        <v>236752.28719999999</v>
      </c>
      <c r="L192" s="10">
        <v>56.39</v>
      </c>
      <c r="M192" s="10">
        <f>SUMIFS(Table2[Household waste (%)], Table2[Country], "Australia", Table2[Year], 2020)</f>
        <v>1412.17</v>
      </c>
      <c r="N192" s="10">
        <f>COUNTIFS(Table2[Year], "USA")</f>
        <v>0</v>
      </c>
    </row>
    <row r="193" spans="1:14" x14ac:dyDescent="0.35">
      <c r="A193" s="11" t="s">
        <v>33</v>
      </c>
      <c r="B193" s="12">
        <v>2019</v>
      </c>
      <c r="C193" s="11" t="s">
        <v>22</v>
      </c>
      <c r="D193" s="12">
        <v>48375.92</v>
      </c>
      <c r="E193" s="13">
        <v>54885.58</v>
      </c>
      <c r="F193" s="13">
        <f>IFERROR(Table2[[#This Row],[Economic loss ($ million)]]*1000000 / Table2[[#This Row],[Total Waste (tons)]], NA())</f>
        <v>1134564.055836044</v>
      </c>
      <c r="G193" s="13" t="str">
        <f t="shared" si="2"/>
        <v>High</v>
      </c>
      <c r="H193" s="13">
        <v>111.57</v>
      </c>
      <c r="I193" s="13">
        <f>IFERROR(Table2[[#This Row],[Total Waste (tons)]] / (Table2[[#This Row],[Population (million)]]*1000), NA())</f>
        <v>0.55445180515759307</v>
      </c>
      <c r="J193" s="13">
        <v>87.25</v>
      </c>
      <c r="K193" s="13">
        <f>IFERROR(Table2[[#This Row],[Total Waste (tons)]] * Table2[[#This Row],[Household waste (%)]], NA())</f>
        <v>1993571.6632000001</v>
      </c>
      <c r="L193" s="13">
        <v>41.21</v>
      </c>
      <c r="M193" s="10">
        <f>SUMIFS(Table2[Household waste (%)], Table2[Country], "Australia", Table2[Year], 2020)</f>
        <v>1412.17</v>
      </c>
      <c r="N193" s="10">
        <f>COUNTIFS(Table2[Year], "USA")</f>
        <v>0</v>
      </c>
    </row>
    <row r="194" spans="1:14" x14ac:dyDescent="0.35">
      <c r="A194" s="8" t="s">
        <v>34</v>
      </c>
      <c r="B194" s="9">
        <v>2020</v>
      </c>
      <c r="C194" s="8" t="s">
        <v>22</v>
      </c>
      <c r="D194" s="9">
        <v>23721</v>
      </c>
      <c r="E194" s="10">
        <v>27890.37</v>
      </c>
      <c r="F194" s="10">
        <f>IFERROR(Table2[[#This Row],[Economic loss ($ million)]]*1000000 / Table2[[#This Row],[Total Waste (tons)]], NA())</f>
        <v>1175767.0418616417</v>
      </c>
      <c r="G194" s="10" t="str">
        <f t="shared" ref="G194:G257" si="3">IF(F194&gt;1100000,"High",IF(F194&gt;=950000,"Medium","Low"))</f>
        <v>High</v>
      </c>
      <c r="H194" s="10">
        <v>55.83</v>
      </c>
      <c r="I194" s="10">
        <f>IFERROR(Table2[[#This Row],[Total Waste (tons)]] / (Table2[[#This Row],[Population (million)]]*1000), NA())</f>
        <v>7.6811734991257041E-2</v>
      </c>
      <c r="J194" s="10">
        <v>308.82</v>
      </c>
      <c r="K194" s="10">
        <f>IFERROR(Table2[[#This Row],[Total Waste (tons)]] * Table2[[#This Row],[Household waste (%)]], NA())</f>
        <v>1649083.92</v>
      </c>
      <c r="L194" s="10">
        <v>69.52</v>
      </c>
      <c r="M194" s="10">
        <f>SUMIFS(Table2[Household waste (%)], Table2[Country], "Australia", Table2[Year], 2020)</f>
        <v>1412.17</v>
      </c>
      <c r="N194" s="10">
        <f>COUNTIFS(Table2[Year], "USA")</f>
        <v>0</v>
      </c>
    </row>
    <row r="195" spans="1:14" x14ac:dyDescent="0.35">
      <c r="A195" s="11" t="s">
        <v>29</v>
      </c>
      <c r="B195" s="12">
        <v>2022</v>
      </c>
      <c r="C195" s="11" t="s">
        <v>9</v>
      </c>
      <c r="D195" s="12">
        <v>49893.96</v>
      </c>
      <c r="E195" s="13">
        <v>42739.19</v>
      </c>
      <c r="F195" s="13">
        <f>IFERROR(Table2[[#This Row],[Economic loss ($ million)]]*1000000 / Table2[[#This Row],[Total Waste (tons)]], NA())</f>
        <v>856600.47829436674</v>
      </c>
      <c r="G195" s="13" t="str">
        <f t="shared" si="3"/>
        <v>Low</v>
      </c>
      <c r="H195" s="13">
        <v>123.54</v>
      </c>
      <c r="I195" s="13">
        <f>IFERROR(Table2[[#This Row],[Total Waste (tons)]] / (Table2[[#This Row],[Population (million)]]*1000), NA())</f>
        <v>0.11162708906638029</v>
      </c>
      <c r="J195" s="13">
        <v>446.97</v>
      </c>
      <c r="K195" s="13">
        <f>IFERROR(Table2[[#This Row],[Total Waste (tons)]] * Table2[[#This Row],[Household waste (%)]], NA())</f>
        <v>3094922.3388</v>
      </c>
      <c r="L195" s="13">
        <v>62.03</v>
      </c>
      <c r="M195" s="10">
        <f>SUMIFS(Table2[Household waste (%)], Table2[Country], "Australia", Table2[Year], 2020)</f>
        <v>1412.17</v>
      </c>
      <c r="N195" s="10">
        <f>COUNTIFS(Table2[Year], "USA")</f>
        <v>0</v>
      </c>
    </row>
    <row r="196" spans="1:14" x14ac:dyDescent="0.35">
      <c r="A196" s="8" t="s">
        <v>14</v>
      </c>
      <c r="B196" s="9">
        <v>2023</v>
      </c>
      <c r="C196" s="8" t="s">
        <v>20</v>
      </c>
      <c r="D196" s="9">
        <v>42544.59</v>
      </c>
      <c r="E196" s="10">
        <v>39659.69</v>
      </c>
      <c r="F196" s="10">
        <f>IFERROR(Table2[[#This Row],[Economic loss ($ million)]]*1000000 / Table2[[#This Row],[Total Waste (tons)]], NA())</f>
        <v>932191.14345678268</v>
      </c>
      <c r="G196" s="10" t="str">
        <f t="shared" si="3"/>
        <v>Low</v>
      </c>
      <c r="H196" s="10">
        <v>97.09</v>
      </c>
      <c r="I196" s="10">
        <f>IFERROR(Table2[[#This Row],[Total Waste (tons)]] / (Table2[[#This Row],[Population (million)]]*1000), NA())</f>
        <v>0.73088112008245998</v>
      </c>
      <c r="J196" s="10">
        <v>58.21</v>
      </c>
      <c r="K196" s="10">
        <f>IFERROR(Table2[[#This Row],[Total Waste (tons)]] * Table2[[#This Row],[Household waste (%)]], NA())</f>
        <v>2782841.6318999995</v>
      </c>
      <c r="L196" s="10">
        <v>65.41</v>
      </c>
      <c r="M196" s="10">
        <f>SUMIFS(Table2[Household waste (%)], Table2[Country], "Australia", Table2[Year], 2020)</f>
        <v>1412.17</v>
      </c>
      <c r="N196" s="10">
        <f>COUNTIFS(Table2[Year], "USA")</f>
        <v>0</v>
      </c>
    </row>
    <row r="197" spans="1:14" x14ac:dyDescent="0.35">
      <c r="A197" s="11" t="s">
        <v>14</v>
      </c>
      <c r="B197" s="12">
        <v>2023</v>
      </c>
      <c r="C197" s="11" t="s">
        <v>25</v>
      </c>
      <c r="D197" s="12">
        <v>15275.97</v>
      </c>
      <c r="E197" s="13">
        <v>13016.74</v>
      </c>
      <c r="F197" s="13">
        <f>IFERROR(Table2[[#This Row],[Economic loss ($ million)]]*1000000 / Table2[[#This Row],[Total Waste (tons)]], NA())</f>
        <v>852105.62733495818</v>
      </c>
      <c r="G197" s="13" t="str">
        <f t="shared" si="3"/>
        <v>Low</v>
      </c>
      <c r="H197" s="13">
        <v>39.68</v>
      </c>
      <c r="I197" s="13">
        <f>IFERROR(Table2[[#This Row],[Total Waste (tons)]] / (Table2[[#This Row],[Population (million)]]*1000), NA())</f>
        <v>2.3860501077754521E-2</v>
      </c>
      <c r="J197" s="13">
        <v>640.22</v>
      </c>
      <c r="K197" s="13">
        <f>IFERROR(Table2[[#This Row],[Total Waste (tons)]] * Table2[[#This Row],[Household waste (%)]], NA())</f>
        <v>926945.85959999997</v>
      </c>
      <c r="L197" s="13">
        <v>60.68</v>
      </c>
      <c r="M197" s="10">
        <f>SUMIFS(Table2[Household waste (%)], Table2[Country], "Australia", Table2[Year], 2020)</f>
        <v>1412.17</v>
      </c>
      <c r="N197" s="10">
        <f>COUNTIFS(Table2[Year], "USA")</f>
        <v>0</v>
      </c>
    </row>
    <row r="198" spans="1:14" x14ac:dyDescent="0.35">
      <c r="A198" s="8" t="s">
        <v>8</v>
      </c>
      <c r="B198" s="9">
        <v>2021</v>
      </c>
      <c r="C198" s="8" t="s">
        <v>19</v>
      </c>
      <c r="D198" s="9">
        <v>3714.44</v>
      </c>
      <c r="E198" s="10">
        <v>3261.31</v>
      </c>
      <c r="F198" s="10">
        <f>IFERROR(Table2[[#This Row],[Economic loss ($ million)]]*1000000 / Table2[[#This Row],[Total Waste (tons)]], NA())</f>
        <v>878008.52887649275</v>
      </c>
      <c r="G198" s="10" t="str">
        <f t="shared" si="3"/>
        <v>Low</v>
      </c>
      <c r="H198" s="10">
        <v>170.97</v>
      </c>
      <c r="I198" s="10">
        <f>IFERROR(Table2[[#This Row],[Total Waste (tons)]] / (Table2[[#This Row],[Population (million)]]*1000), NA())</f>
        <v>1.5971964224286206E-2</v>
      </c>
      <c r="J198" s="10">
        <v>232.56</v>
      </c>
      <c r="K198" s="10">
        <f>IFERROR(Table2[[#This Row],[Total Waste (tons)]] * Table2[[#This Row],[Household waste (%)]], NA())</f>
        <v>138102.8792</v>
      </c>
      <c r="L198" s="10">
        <v>37.18</v>
      </c>
      <c r="M198" s="10">
        <f>SUMIFS(Table2[Household waste (%)], Table2[Country], "Australia", Table2[Year], 2020)</f>
        <v>1412.17</v>
      </c>
      <c r="N198" s="10">
        <f>COUNTIFS(Table2[Year], "USA")</f>
        <v>0</v>
      </c>
    </row>
    <row r="199" spans="1:14" x14ac:dyDescent="0.35">
      <c r="A199" s="11" t="s">
        <v>14</v>
      </c>
      <c r="B199" s="12">
        <v>2022</v>
      </c>
      <c r="C199" s="11" t="s">
        <v>13</v>
      </c>
      <c r="D199" s="12">
        <v>739.5</v>
      </c>
      <c r="E199" s="13">
        <v>763.45</v>
      </c>
      <c r="F199" s="13">
        <f>IFERROR(Table2[[#This Row],[Economic loss ($ million)]]*1000000 / Table2[[#This Row],[Total Waste (tons)]], NA())</f>
        <v>1032386.7478025693</v>
      </c>
      <c r="G199" s="13" t="str">
        <f t="shared" si="3"/>
        <v>Medium</v>
      </c>
      <c r="H199" s="13">
        <v>172.65</v>
      </c>
      <c r="I199" s="13">
        <f>IFERROR(Table2[[#This Row],[Total Waste (tons)]] / (Table2[[#This Row],[Population (million)]]*1000), NA())</f>
        <v>1.0984685313646558E-3</v>
      </c>
      <c r="J199" s="13">
        <v>673.21</v>
      </c>
      <c r="K199" s="13">
        <f>IFERROR(Table2[[#This Row],[Total Waste (tons)]] * Table2[[#This Row],[Household waste (%)]], NA())</f>
        <v>43978.065000000002</v>
      </c>
      <c r="L199" s="13">
        <v>59.47</v>
      </c>
      <c r="M199" s="10">
        <f>SUMIFS(Table2[Household waste (%)], Table2[Country], "Australia", Table2[Year], 2020)</f>
        <v>1412.17</v>
      </c>
      <c r="N199" s="10">
        <f>COUNTIFS(Table2[Year], "USA")</f>
        <v>0</v>
      </c>
    </row>
    <row r="200" spans="1:14" x14ac:dyDescent="0.35">
      <c r="A200" s="8" t="s">
        <v>35</v>
      </c>
      <c r="B200" s="9">
        <v>2021</v>
      </c>
      <c r="C200" s="8" t="s">
        <v>19</v>
      </c>
      <c r="D200" s="9">
        <v>32933.1</v>
      </c>
      <c r="E200" s="10">
        <v>26687.759999999998</v>
      </c>
      <c r="F200" s="10">
        <f>IFERROR(Table2[[#This Row],[Economic loss ($ million)]]*1000000 / Table2[[#This Row],[Total Waste (tons)]], NA())</f>
        <v>810362.82645727252</v>
      </c>
      <c r="G200" s="10" t="str">
        <f t="shared" si="3"/>
        <v>Low</v>
      </c>
      <c r="H200" s="10">
        <v>174.87</v>
      </c>
      <c r="I200" s="10">
        <f>IFERROR(Table2[[#This Row],[Total Waste (tons)]] / (Table2[[#This Row],[Population (million)]]*1000), NA())</f>
        <v>8.9657791571381901E-2</v>
      </c>
      <c r="J200" s="10">
        <v>367.32</v>
      </c>
      <c r="K200" s="10">
        <f>IFERROR(Table2[[#This Row],[Total Waste (tons)]] * Table2[[#This Row],[Household waste (%)]], NA())</f>
        <v>1497797.3879999998</v>
      </c>
      <c r="L200" s="10">
        <v>45.48</v>
      </c>
      <c r="M200" s="10">
        <f>SUMIFS(Table2[Household waste (%)], Table2[Country], "Australia", Table2[Year], 2020)</f>
        <v>1412.17</v>
      </c>
      <c r="N200" s="10">
        <f>COUNTIFS(Table2[Year], "USA")</f>
        <v>0</v>
      </c>
    </row>
    <row r="201" spans="1:14" x14ac:dyDescent="0.35">
      <c r="A201" s="11" t="s">
        <v>24</v>
      </c>
      <c r="B201" s="12">
        <v>2018</v>
      </c>
      <c r="C201" s="11" t="s">
        <v>20</v>
      </c>
      <c r="D201" s="12">
        <v>25308.57</v>
      </c>
      <c r="E201" s="13">
        <v>30171.15</v>
      </c>
      <c r="F201" s="13">
        <f>IFERROR(Table2[[#This Row],[Economic loss ($ million)]]*1000000 / Table2[[#This Row],[Total Waste (tons)]], NA())</f>
        <v>1192131.7561600676</v>
      </c>
      <c r="G201" s="13" t="str">
        <f t="shared" si="3"/>
        <v>High</v>
      </c>
      <c r="H201" s="13">
        <v>66.16</v>
      </c>
      <c r="I201" s="13">
        <f>IFERROR(Table2[[#This Row],[Total Waste (tons)]] / (Table2[[#This Row],[Population (million)]]*1000), NA())</f>
        <v>2.4920066168434112E-2</v>
      </c>
      <c r="J201" s="13">
        <v>1015.59</v>
      </c>
      <c r="K201" s="13">
        <f>IFERROR(Table2[[#This Row],[Total Waste (tons)]] * Table2[[#This Row],[Household waste (%)]], NA())</f>
        <v>872639.49359999993</v>
      </c>
      <c r="L201" s="13">
        <v>34.479999999999997</v>
      </c>
      <c r="M201" s="10">
        <f>SUMIFS(Table2[Household waste (%)], Table2[Country], "Australia", Table2[Year], 2020)</f>
        <v>1412.17</v>
      </c>
      <c r="N201" s="10">
        <f>COUNTIFS(Table2[Year], "USA")</f>
        <v>0</v>
      </c>
    </row>
    <row r="202" spans="1:14" x14ac:dyDescent="0.35">
      <c r="A202" s="8" t="s">
        <v>28</v>
      </c>
      <c r="B202" s="9">
        <v>2022</v>
      </c>
      <c r="C202" s="8" t="s">
        <v>11</v>
      </c>
      <c r="D202" s="9">
        <v>16593.43</v>
      </c>
      <c r="E202" s="10">
        <v>16794.72</v>
      </c>
      <c r="F202" s="10">
        <f>IFERROR(Table2[[#This Row],[Economic loss ($ million)]]*1000000 / Table2[[#This Row],[Total Waste (tons)]], NA())</f>
        <v>1012130.7047427808</v>
      </c>
      <c r="G202" s="10" t="str">
        <f t="shared" si="3"/>
        <v>Medium</v>
      </c>
      <c r="H202" s="10">
        <v>40</v>
      </c>
      <c r="I202" s="10">
        <f>IFERROR(Table2[[#This Row],[Total Waste (tons)]] / (Table2[[#This Row],[Population (million)]]*1000), NA())</f>
        <v>0.91524710424710432</v>
      </c>
      <c r="J202" s="10">
        <v>18.13</v>
      </c>
      <c r="K202" s="10">
        <f>IFERROR(Table2[[#This Row],[Total Waste (tons)]] * Table2[[#This Row],[Household waste (%)]], NA())</f>
        <v>968060.70620000013</v>
      </c>
      <c r="L202" s="10">
        <v>58.34</v>
      </c>
      <c r="M202" s="10">
        <f>SUMIFS(Table2[Household waste (%)], Table2[Country], "Australia", Table2[Year], 2020)</f>
        <v>1412.17</v>
      </c>
      <c r="N202" s="10">
        <f>COUNTIFS(Table2[Year], "USA")</f>
        <v>0</v>
      </c>
    </row>
    <row r="203" spans="1:14" x14ac:dyDescent="0.35">
      <c r="A203" s="11" t="s">
        <v>21</v>
      </c>
      <c r="B203" s="12">
        <v>2019</v>
      </c>
      <c r="C203" s="11" t="s">
        <v>25</v>
      </c>
      <c r="D203" s="12">
        <v>49576.05</v>
      </c>
      <c r="E203" s="13">
        <v>40382.720000000001</v>
      </c>
      <c r="F203" s="13">
        <f>IFERROR(Table2[[#This Row],[Economic loss ($ million)]]*1000000 / Table2[[#This Row],[Total Waste (tons)]], NA())</f>
        <v>814561.06325534196</v>
      </c>
      <c r="G203" s="13" t="str">
        <f t="shared" si="3"/>
        <v>Low</v>
      </c>
      <c r="H203" s="13">
        <v>104.51</v>
      </c>
      <c r="I203" s="13">
        <f>IFERROR(Table2[[#This Row],[Total Waste (tons)]] / (Table2[[#This Row],[Population (million)]]*1000), NA())</f>
        <v>0.28653363772974222</v>
      </c>
      <c r="J203" s="13">
        <v>173.02</v>
      </c>
      <c r="K203" s="13">
        <f>IFERROR(Table2[[#This Row],[Total Waste (tons)]] * Table2[[#This Row],[Household waste (%)]], NA())</f>
        <v>2185312.284</v>
      </c>
      <c r="L203" s="13">
        <v>44.08</v>
      </c>
      <c r="M203" s="10">
        <f>SUMIFS(Table2[Household waste (%)], Table2[Country], "Australia", Table2[Year], 2020)</f>
        <v>1412.17</v>
      </c>
      <c r="N203" s="10">
        <f>COUNTIFS(Table2[Year], "USA")</f>
        <v>0</v>
      </c>
    </row>
    <row r="204" spans="1:14" x14ac:dyDescent="0.35">
      <c r="A204" s="8" t="s">
        <v>16</v>
      </c>
      <c r="B204" s="9">
        <v>2020</v>
      </c>
      <c r="C204" s="8" t="s">
        <v>13</v>
      </c>
      <c r="D204" s="9">
        <v>4364.47</v>
      </c>
      <c r="E204" s="10">
        <v>4652.6099999999997</v>
      </c>
      <c r="F204" s="10">
        <f>IFERROR(Table2[[#This Row],[Economic loss ($ million)]]*1000000 / Table2[[#This Row],[Total Waste (tons)]], NA())</f>
        <v>1066019.470863587</v>
      </c>
      <c r="G204" s="10" t="str">
        <f t="shared" si="3"/>
        <v>Medium</v>
      </c>
      <c r="H204" s="10">
        <v>169.33</v>
      </c>
      <c r="I204" s="10">
        <f>IFERROR(Table2[[#This Row],[Total Waste (tons)]] / (Table2[[#This Row],[Population (million)]]*1000), NA())</f>
        <v>1.6296889585900452E-2</v>
      </c>
      <c r="J204" s="10">
        <v>267.81</v>
      </c>
      <c r="K204" s="10">
        <f>IFERROR(Table2[[#This Row],[Total Waste (tons)]] * Table2[[#This Row],[Household waste (%)]], NA())</f>
        <v>225992.25660000002</v>
      </c>
      <c r="L204" s="10">
        <v>51.78</v>
      </c>
      <c r="M204" s="10">
        <f>SUMIFS(Table2[Household waste (%)], Table2[Country], "Australia", Table2[Year], 2020)</f>
        <v>1412.17</v>
      </c>
      <c r="N204" s="10">
        <f>COUNTIFS(Table2[Year], "USA")</f>
        <v>0</v>
      </c>
    </row>
    <row r="205" spans="1:14" x14ac:dyDescent="0.35">
      <c r="A205" s="11" t="s">
        <v>26</v>
      </c>
      <c r="B205" s="12">
        <v>2021</v>
      </c>
      <c r="C205" s="11" t="s">
        <v>11</v>
      </c>
      <c r="D205" s="12">
        <v>24385.74</v>
      </c>
      <c r="E205" s="13">
        <v>25811.86</v>
      </c>
      <c r="F205" s="13">
        <f>IFERROR(Table2[[#This Row],[Economic loss ($ million)]]*1000000 / Table2[[#This Row],[Total Waste (tons)]], NA())</f>
        <v>1058481.7192342738</v>
      </c>
      <c r="G205" s="13" t="str">
        <f t="shared" si="3"/>
        <v>Medium</v>
      </c>
      <c r="H205" s="13">
        <v>54.04</v>
      </c>
      <c r="I205" s="13">
        <f>IFERROR(Table2[[#This Row],[Total Waste (tons)]] / (Table2[[#This Row],[Population (million)]]*1000), NA())</f>
        <v>2.2975070661390616E-2</v>
      </c>
      <c r="J205" s="13">
        <v>1061.4000000000001</v>
      </c>
      <c r="K205" s="13">
        <f>IFERROR(Table2[[#This Row],[Total Waste (tons)]] * Table2[[#This Row],[Household waste (%)]], NA())</f>
        <v>1589950.2480000001</v>
      </c>
      <c r="L205" s="13">
        <v>65.2</v>
      </c>
      <c r="M205" s="10">
        <f>SUMIFS(Table2[Household waste (%)], Table2[Country], "Australia", Table2[Year], 2020)</f>
        <v>1412.17</v>
      </c>
      <c r="N205" s="10">
        <f>COUNTIFS(Table2[Year], "USA")</f>
        <v>0</v>
      </c>
    </row>
    <row r="206" spans="1:14" x14ac:dyDescent="0.35">
      <c r="A206" s="8" t="s">
        <v>14</v>
      </c>
      <c r="B206" s="9">
        <v>2023</v>
      </c>
      <c r="C206" s="8" t="s">
        <v>13</v>
      </c>
      <c r="D206" s="9">
        <v>16869.71</v>
      </c>
      <c r="E206" s="10">
        <v>14181.75</v>
      </c>
      <c r="F206" s="10">
        <f>IFERROR(Table2[[#This Row],[Economic loss ($ million)]]*1000000 / Table2[[#This Row],[Total Waste (tons)]], NA())</f>
        <v>840663.5324495798</v>
      </c>
      <c r="G206" s="10" t="str">
        <f t="shared" si="3"/>
        <v>Low</v>
      </c>
      <c r="H206" s="10">
        <v>157.22</v>
      </c>
      <c r="I206" s="10">
        <f>IFERROR(Table2[[#This Row],[Total Waste (tons)]] / (Table2[[#This Row],[Population (million)]]*1000), NA())</f>
        <v>1.9300844354949429E-2</v>
      </c>
      <c r="J206" s="10">
        <v>874.04</v>
      </c>
      <c r="K206" s="10">
        <f>IFERROR(Table2[[#This Row],[Total Waste (tons)]] * Table2[[#This Row],[Household waste (%)]], NA())</f>
        <v>625866.24100000004</v>
      </c>
      <c r="L206" s="10">
        <v>37.1</v>
      </c>
      <c r="M206" s="10">
        <f>SUMIFS(Table2[Household waste (%)], Table2[Country], "Australia", Table2[Year], 2020)</f>
        <v>1412.17</v>
      </c>
      <c r="N206" s="10">
        <f>COUNTIFS(Table2[Year], "USA")</f>
        <v>0</v>
      </c>
    </row>
    <row r="207" spans="1:14" x14ac:dyDescent="0.35">
      <c r="A207" s="11" t="s">
        <v>26</v>
      </c>
      <c r="B207" s="12">
        <v>2023</v>
      </c>
      <c r="C207" s="11" t="s">
        <v>19</v>
      </c>
      <c r="D207" s="12">
        <v>21397.48</v>
      </c>
      <c r="E207" s="13">
        <v>18490.310000000001</v>
      </c>
      <c r="F207" s="13">
        <f>IFERROR(Table2[[#This Row],[Economic loss ($ million)]]*1000000 / Table2[[#This Row],[Total Waste (tons)]], NA())</f>
        <v>864134.93551577104</v>
      </c>
      <c r="G207" s="13" t="str">
        <f t="shared" si="3"/>
        <v>Low</v>
      </c>
      <c r="H207" s="13">
        <v>177.98</v>
      </c>
      <c r="I207" s="13">
        <f>IFERROR(Table2[[#This Row],[Total Waste (tons)]] / (Table2[[#This Row],[Population (million)]]*1000), NA())</f>
        <v>2.2371770610068481E-2</v>
      </c>
      <c r="J207" s="13">
        <v>956.45</v>
      </c>
      <c r="K207" s="13">
        <f>IFERROR(Table2[[#This Row],[Total Waste (tons)]] * Table2[[#This Row],[Household waste (%)]], NA())</f>
        <v>978078.81079999998</v>
      </c>
      <c r="L207" s="13">
        <v>45.71</v>
      </c>
      <c r="M207" s="10">
        <f>SUMIFS(Table2[Household waste (%)], Table2[Country], "Australia", Table2[Year], 2020)</f>
        <v>1412.17</v>
      </c>
      <c r="N207" s="10">
        <f>COUNTIFS(Table2[Year], "USA")</f>
        <v>0</v>
      </c>
    </row>
    <row r="208" spans="1:14" x14ac:dyDescent="0.35">
      <c r="A208" s="8" t="s">
        <v>33</v>
      </c>
      <c r="B208" s="9">
        <v>2019</v>
      </c>
      <c r="C208" s="8" t="s">
        <v>9</v>
      </c>
      <c r="D208" s="9">
        <v>39896.879999999997</v>
      </c>
      <c r="E208" s="10">
        <v>34365.58</v>
      </c>
      <c r="F208" s="10">
        <f>IFERROR(Table2[[#This Row],[Economic loss ($ million)]]*1000000 / Table2[[#This Row],[Total Waste (tons)]], NA())</f>
        <v>861360.08630248788</v>
      </c>
      <c r="G208" s="10" t="str">
        <f t="shared" si="3"/>
        <v>Low</v>
      </c>
      <c r="H208" s="10">
        <v>92.78</v>
      </c>
      <c r="I208" s="10">
        <f>IFERROR(Table2[[#This Row],[Total Waste (tons)]] / (Table2[[#This Row],[Population (million)]]*1000), NA())</f>
        <v>5.3556453453251891E-2</v>
      </c>
      <c r="J208" s="10">
        <v>744.95</v>
      </c>
      <c r="K208" s="10">
        <f>IFERROR(Table2[[#This Row],[Total Waste (tons)]] * Table2[[#This Row],[Household waste (%)]], NA())</f>
        <v>2768843.4720000001</v>
      </c>
      <c r="L208" s="10">
        <v>69.400000000000006</v>
      </c>
      <c r="M208" s="10">
        <f>SUMIFS(Table2[Household waste (%)], Table2[Country], "Australia", Table2[Year], 2020)</f>
        <v>1412.17</v>
      </c>
      <c r="N208" s="10">
        <f>COUNTIFS(Table2[Year], "USA")</f>
        <v>0</v>
      </c>
    </row>
    <row r="209" spans="1:14" x14ac:dyDescent="0.35">
      <c r="A209" s="11" t="s">
        <v>21</v>
      </c>
      <c r="B209" s="12">
        <v>2018</v>
      </c>
      <c r="C209" s="11" t="s">
        <v>20</v>
      </c>
      <c r="D209" s="12">
        <v>11229.86</v>
      </c>
      <c r="E209" s="13">
        <v>9641.07</v>
      </c>
      <c r="F209" s="13">
        <f>IFERROR(Table2[[#This Row],[Economic loss ($ million)]]*1000000 / Table2[[#This Row],[Total Waste (tons)]], NA())</f>
        <v>858520.94327088667</v>
      </c>
      <c r="G209" s="13" t="str">
        <f t="shared" si="3"/>
        <v>Low</v>
      </c>
      <c r="H209" s="13">
        <v>175.21</v>
      </c>
      <c r="I209" s="13">
        <f>IFERROR(Table2[[#This Row],[Total Waste (tons)]] / (Table2[[#This Row],[Population (million)]]*1000), NA())</f>
        <v>1.3507980994767547E-2</v>
      </c>
      <c r="J209" s="13">
        <v>831.35</v>
      </c>
      <c r="K209" s="13">
        <f>IFERROR(Table2[[#This Row],[Total Waste (tons)]] * Table2[[#This Row],[Household waste (%)]], NA())</f>
        <v>351719.21520000004</v>
      </c>
      <c r="L209" s="13">
        <v>31.32</v>
      </c>
      <c r="M209" s="10">
        <f>SUMIFS(Table2[Household waste (%)], Table2[Country], "Australia", Table2[Year], 2020)</f>
        <v>1412.17</v>
      </c>
      <c r="N209" s="10">
        <f>COUNTIFS(Table2[Year], "USA")</f>
        <v>0</v>
      </c>
    </row>
    <row r="210" spans="1:14" x14ac:dyDescent="0.35">
      <c r="A210" s="8" t="s">
        <v>29</v>
      </c>
      <c r="B210" s="9">
        <v>2023</v>
      </c>
      <c r="C210" s="8" t="s">
        <v>22</v>
      </c>
      <c r="D210" s="9">
        <v>9716.2199999999993</v>
      </c>
      <c r="E210" s="10">
        <v>10604.28</v>
      </c>
      <c r="F210" s="10">
        <f>IFERROR(Table2[[#This Row],[Economic loss ($ million)]]*1000000 / Table2[[#This Row],[Total Waste (tons)]], NA())</f>
        <v>1091399.7418749267</v>
      </c>
      <c r="G210" s="10" t="str">
        <f t="shared" si="3"/>
        <v>Medium</v>
      </c>
      <c r="H210" s="10">
        <v>149.41999999999999</v>
      </c>
      <c r="I210" s="10">
        <f>IFERROR(Table2[[#This Row],[Total Waste (tons)]] / (Table2[[#This Row],[Population (million)]]*1000), NA())</f>
        <v>1.0081680933852139E-2</v>
      </c>
      <c r="J210" s="10">
        <v>963.75</v>
      </c>
      <c r="K210" s="10">
        <f>IFERROR(Table2[[#This Row],[Total Waste (tons)]] * Table2[[#This Row],[Household waste (%)]], NA())</f>
        <v>404194.75199999998</v>
      </c>
      <c r="L210" s="10">
        <v>41.6</v>
      </c>
      <c r="M210" s="10">
        <f>SUMIFS(Table2[Household waste (%)], Table2[Country], "Australia", Table2[Year], 2020)</f>
        <v>1412.17</v>
      </c>
      <c r="N210" s="10">
        <f>COUNTIFS(Table2[Year], "USA")</f>
        <v>0</v>
      </c>
    </row>
    <row r="211" spans="1:14" x14ac:dyDescent="0.35">
      <c r="A211" s="11" t="s">
        <v>17</v>
      </c>
      <c r="B211" s="12">
        <v>2024</v>
      </c>
      <c r="C211" s="11" t="s">
        <v>22</v>
      </c>
      <c r="D211" s="12">
        <v>30243.94</v>
      </c>
      <c r="E211" s="13">
        <v>26197.119999999999</v>
      </c>
      <c r="F211" s="13">
        <f>IFERROR(Table2[[#This Row],[Economic loss ($ million)]]*1000000 / Table2[[#This Row],[Total Waste (tons)]], NA())</f>
        <v>866194.02101710299</v>
      </c>
      <c r="G211" s="13" t="str">
        <f t="shared" si="3"/>
        <v>Low</v>
      </c>
      <c r="H211" s="13">
        <v>171.54</v>
      </c>
      <c r="I211" s="13">
        <f>IFERROR(Table2[[#This Row],[Total Waste (tons)]] / (Table2[[#This Row],[Population (million)]]*1000), NA())</f>
        <v>3.5030508710155672E-2</v>
      </c>
      <c r="J211" s="13">
        <v>863.36</v>
      </c>
      <c r="K211" s="13">
        <f>IFERROR(Table2[[#This Row],[Total Waste (tons)]] * Table2[[#This Row],[Household waste (%)]], NA())</f>
        <v>1384265.1338</v>
      </c>
      <c r="L211" s="13">
        <v>45.77</v>
      </c>
      <c r="M211" s="10">
        <f>SUMIFS(Table2[Household waste (%)], Table2[Country], "Australia", Table2[Year], 2020)</f>
        <v>1412.17</v>
      </c>
      <c r="N211" s="10">
        <f>COUNTIFS(Table2[Year], "USA")</f>
        <v>0</v>
      </c>
    </row>
    <row r="212" spans="1:14" x14ac:dyDescent="0.35">
      <c r="A212" s="8" t="s">
        <v>23</v>
      </c>
      <c r="B212" s="9">
        <v>2021</v>
      </c>
      <c r="C212" s="8" t="s">
        <v>20</v>
      </c>
      <c r="D212" s="9">
        <v>3818.33</v>
      </c>
      <c r="E212" s="10">
        <v>4240.41</v>
      </c>
      <c r="F212" s="10">
        <f>IFERROR(Table2[[#This Row],[Economic loss ($ million)]]*1000000 / Table2[[#This Row],[Total Waste (tons)]], NA())</f>
        <v>1110540.4718816865</v>
      </c>
      <c r="G212" s="10" t="str">
        <f t="shared" si="3"/>
        <v>High</v>
      </c>
      <c r="H212" s="10">
        <v>59.44</v>
      </c>
      <c r="I212" s="10">
        <f>IFERROR(Table2[[#This Row],[Total Waste (tons)]] / (Table2[[#This Row],[Population (million)]]*1000), NA())</f>
        <v>3.9331788215904405E-2</v>
      </c>
      <c r="J212" s="10">
        <v>97.08</v>
      </c>
      <c r="K212" s="10">
        <f>IFERROR(Table2[[#This Row],[Total Waste (tons)]] * Table2[[#This Row],[Household waste (%)]], NA())</f>
        <v>139636.32809999998</v>
      </c>
      <c r="L212" s="10">
        <v>36.57</v>
      </c>
      <c r="M212" s="10">
        <f>SUMIFS(Table2[Household waste (%)], Table2[Country], "Australia", Table2[Year], 2020)</f>
        <v>1412.17</v>
      </c>
      <c r="N212" s="10">
        <f>COUNTIFS(Table2[Year], "USA")</f>
        <v>0</v>
      </c>
    </row>
    <row r="213" spans="1:14" x14ac:dyDescent="0.35">
      <c r="A213" s="11" t="s">
        <v>12</v>
      </c>
      <c r="B213" s="12">
        <v>2020</v>
      </c>
      <c r="C213" s="11" t="s">
        <v>20</v>
      </c>
      <c r="D213" s="12">
        <v>35940.67</v>
      </c>
      <c r="E213" s="13">
        <v>41777.449999999997</v>
      </c>
      <c r="F213" s="13">
        <f>IFERROR(Table2[[#This Row],[Economic loss ($ million)]]*1000000 / Table2[[#This Row],[Total Waste (tons)]], NA())</f>
        <v>1162400.4226966277</v>
      </c>
      <c r="G213" s="13" t="str">
        <f t="shared" si="3"/>
        <v>High</v>
      </c>
      <c r="H213" s="13">
        <v>65.48</v>
      </c>
      <c r="I213" s="13">
        <f>IFERROR(Table2[[#This Row],[Total Waste (tons)]] / (Table2[[#This Row],[Population (million)]]*1000), NA())</f>
        <v>3.9745067899323215E-2</v>
      </c>
      <c r="J213" s="13">
        <v>904.28</v>
      </c>
      <c r="K213" s="13">
        <f>IFERROR(Table2[[#This Row],[Total Waste (tons)]] * Table2[[#This Row],[Household waste (%)]], NA())</f>
        <v>2179801.6354999999</v>
      </c>
      <c r="L213" s="13">
        <v>60.65</v>
      </c>
      <c r="M213" s="10">
        <f>SUMIFS(Table2[Household waste (%)], Table2[Country], "Australia", Table2[Year], 2020)</f>
        <v>1412.17</v>
      </c>
      <c r="N213" s="10">
        <f>COUNTIFS(Table2[Year], "USA")</f>
        <v>0</v>
      </c>
    </row>
    <row r="214" spans="1:14" x14ac:dyDescent="0.35">
      <c r="A214" s="8" t="s">
        <v>32</v>
      </c>
      <c r="B214" s="9">
        <v>2021</v>
      </c>
      <c r="C214" s="8" t="s">
        <v>15</v>
      </c>
      <c r="D214" s="9">
        <v>4959.43</v>
      </c>
      <c r="E214" s="10">
        <v>4817.6000000000004</v>
      </c>
      <c r="F214" s="10">
        <f>IFERROR(Table2[[#This Row],[Economic loss ($ million)]]*1000000 / Table2[[#This Row],[Total Waste (tons)]], NA())</f>
        <v>971401.95546665636</v>
      </c>
      <c r="G214" s="10" t="str">
        <f t="shared" si="3"/>
        <v>Medium</v>
      </c>
      <c r="H214" s="10">
        <v>155.88999999999999</v>
      </c>
      <c r="I214" s="10">
        <f>IFERROR(Table2[[#This Row],[Total Waste (tons)]] / (Table2[[#This Row],[Population (million)]]*1000), NA())</f>
        <v>6.4072839554022458E-3</v>
      </c>
      <c r="J214" s="10">
        <v>774.03</v>
      </c>
      <c r="K214" s="10">
        <f>IFERROR(Table2[[#This Row],[Total Waste (tons)]] * Table2[[#This Row],[Household waste (%)]], NA())</f>
        <v>214644.13040000002</v>
      </c>
      <c r="L214" s="10">
        <v>43.28</v>
      </c>
      <c r="M214" s="10">
        <f>SUMIFS(Table2[Household waste (%)], Table2[Country], "Australia", Table2[Year], 2020)</f>
        <v>1412.17</v>
      </c>
      <c r="N214" s="10">
        <f>COUNTIFS(Table2[Year], "USA")</f>
        <v>0</v>
      </c>
    </row>
    <row r="215" spans="1:14" x14ac:dyDescent="0.35">
      <c r="A215" s="11" t="s">
        <v>18</v>
      </c>
      <c r="B215" s="12">
        <v>2020</v>
      </c>
      <c r="C215" s="11" t="s">
        <v>13</v>
      </c>
      <c r="D215" s="12">
        <v>20329.78</v>
      </c>
      <c r="E215" s="13">
        <v>17755.810000000001</v>
      </c>
      <c r="F215" s="13">
        <f>IFERROR(Table2[[#This Row],[Economic loss ($ million)]]*1000000 / Table2[[#This Row],[Total Waste (tons)]], NA())</f>
        <v>873389.18571671715</v>
      </c>
      <c r="G215" s="13" t="str">
        <f t="shared" si="3"/>
        <v>Low</v>
      </c>
      <c r="H215" s="13">
        <v>62.5</v>
      </c>
      <c r="I215" s="13">
        <f>IFERROR(Table2[[#This Row],[Total Waste (tons)]] / (Table2[[#This Row],[Population (million)]]*1000), NA())</f>
        <v>0.39675604996096797</v>
      </c>
      <c r="J215" s="13">
        <v>51.24</v>
      </c>
      <c r="K215" s="13">
        <f>IFERROR(Table2[[#This Row],[Total Waste (tons)]] * Table2[[#This Row],[Household waste (%)]], NA())</f>
        <v>1371243.6610000001</v>
      </c>
      <c r="L215" s="13">
        <v>67.45</v>
      </c>
      <c r="M215" s="10">
        <f>SUMIFS(Table2[Household waste (%)], Table2[Country], "Australia", Table2[Year], 2020)</f>
        <v>1412.17</v>
      </c>
      <c r="N215" s="10">
        <f>COUNTIFS(Table2[Year], "USA")</f>
        <v>0</v>
      </c>
    </row>
    <row r="216" spans="1:14" x14ac:dyDescent="0.35">
      <c r="A216" s="8" t="s">
        <v>31</v>
      </c>
      <c r="B216" s="9">
        <v>2021</v>
      </c>
      <c r="C216" s="8" t="s">
        <v>20</v>
      </c>
      <c r="D216" s="9">
        <v>44554.11</v>
      </c>
      <c r="E216" s="10">
        <v>53406.23</v>
      </c>
      <c r="F216" s="10">
        <f>IFERROR(Table2[[#This Row],[Economic loss ($ million)]]*1000000 / Table2[[#This Row],[Total Waste (tons)]], NA())</f>
        <v>1198682.4560068646</v>
      </c>
      <c r="G216" s="10" t="str">
        <f t="shared" si="3"/>
        <v>High</v>
      </c>
      <c r="H216" s="10">
        <v>169.72</v>
      </c>
      <c r="I216" s="10">
        <f>IFERROR(Table2[[#This Row],[Total Waste (tons)]] / (Table2[[#This Row],[Population (million)]]*1000), NA())</f>
        <v>6.6819805633042378E-2</v>
      </c>
      <c r="J216" s="10">
        <v>666.78</v>
      </c>
      <c r="K216" s="10">
        <f>IFERROR(Table2[[#This Row],[Total Waste (tons)]] * Table2[[#This Row],[Household waste (%)]], NA())</f>
        <v>2293200.0416999999</v>
      </c>
      <c r="L216" s="10">
        <v>51.47</v>
      </c>
      <c r="M216" s="10">
        <f>SUMIFS(Table2[Household waste (%)], Table2[Country], "Australia", Table2[Year], 2020)</f>
        <v>1412.17</v>
      </c>
      <c r="N216" s="10">
        <f>COUNTIFS(Table2[Year], "USA")</f>
        <v>0</v>
      </c>
    </row>
    <row r="217" spans="1:14" x14ac:dyDescent="0.35">
      <c r="A217" s="11" t="s">
        <v>33</v>
      </c>
      <c r="B217" s="12">
        <v>2022</v>
      </c>
      <c r="C217" s="11" t="s">
        <v>15</v>
      </c>
      <c r="D217" s="12">
        <v>31835.4</v>
      </c>
      <c r="E217" s="13">
        <v>33619.040000000001</v>
      </c>
      <c r="F217" s="13">
        <f>IFERROR(Table2[[#This Row],[Economic loss ($ million)]]*1000000 / Table2[[#This Row],[Total Waste (tons)]], NA())</f>
        <v>1056026.9385652449</v>
      </c>
      <c r="G217" s="13" t="str">
        <f t="shared" si="3"/>
        <v>Medium</v>
      </c>
      <c r="H217" s="13">
        <v>186.04</v>
      </c>
      <c r="I217" s="13">
        <f>IFERROR(Table2[[#This Row],[Total Waste (tons)]] / (Table2[[#This Row],[Population (million)]]*1000), NA())</f>
        <v>2.9335704610167618E-2</v>
      </c>
      <c r="J217" s="13">
        <v>1085.21</v>
      </c>
      <c r="K217" s="13">
        <f>IFERROR(Table2[[#This Row],[Total Waste (tons)]] * Table2[[#This Row],[Household waste (%)]], NA())</f>
        <v>1299202.6740000001</v>
      </c>
      <c r="L217" s="13">
        <v>40.81</v>
      </c>
      <c r="M217" s="10">
        <f>SUMIFS(Table2[Household waste (%)], Table2[Country], "Australia", Table2[Year], 2020)</f>
        <v>1412.17</v>
      </c>
      <c r="N217" s="10">
        <f>COUNTIFS(Table2[Year], "USA")</f>
        <v>0</v>
      </c>
    </row>
    <row r="218" spans="1:14" x14ac:dyDescent="0.35">
      <c r="A218" s="8" t="s">
        <v>12</v>
      </c>
      <c r="B218" s="9">
        <v>2023</v>
      </c>
      <c r="C218" s="8" t="s">
        <v>15</v>
      </c>
      <c r="D218" s="9">
        <v>35643.89</v>
      </c>
      <c r="E218" s="10">
        <v>41185.440000000002</v>
      </c>
      <c r="F218" s="10">
        <f>IFERROR(Table2[[#This Row],[Economic loss ($ million)]]*1000000 / Table2[[#This Row],[Total Waste (tons)]], NA())</f>
        <v>1155469.8434991243</v>
      </c>
      <c r="G218" s="10" t="str">
        <f t="shared" si="3"/>
        <v>High</v>
      </c>
      <c r="H218" s="10">
        <v>65.930000000000007</v>
      </c>
      <c r="I218" s="10">
        <f>IFERROR(Table2[[#This Row],[Total Waste (tons)]] / (Table2[[#This Row],[Population (million)]]*1000), NA())</f>
        <v>3.3552558997674925E-2</v>
      </c>
      <c r="J218" s="10">
        <v>1062.33</v>
      </c>
      <c r="K218" s="10">
        <f>IFERROR(Table2[[#This Row],[Total Waste (tons)]] * Table2[[#This Row],[Household waste (%)]], NA())</f>
        <v>1147020.3802</v>
      </c>
      <c r="L218" s="10">
        <v>32.18</v>
      </c>
      <c r="M218" s="10">
        <f>SUMIFS(Table2[Household waste (%)], Table2[Country], "Australia", Table2[Year], 2020)</f>
        <v>1412.17</v>
      </c>
      <c r="N218" s="10">
        <f>COUNTIFS(Table2[Year], "USA")</f>
        <v>0</v>
      </c>
    </row>
    <row r="219" spans="1:14" x14ac:dyDescent="0.35">
      <c r="A219" s="11" t="s">
        <v>29</v>
      </c>
      <c r="B219" s="12">
        <v>2019</v>
      </c>
      <c r="C219" s="11" t="s">
        <v>9</v>
      </c>
      <c r="D219" s="12">
        <v>16133.76</v>
      </c>
      <c r="E219" s="13">
        <v>15262.81</v>
      </c>
      <c r="F219" s="13">
        <f>IFERROR(Table2[[#This Row],[Economic loss ($ million)]]*1000000 / Table2[[#This Row],[Total Waste (tons)]], NA())</f>
        <v>946016.92351937795</v>
      </c>
      <c r="G219" s="13" t="str">
        <f t="shared" si="3"/>
        <v>Low</v>
      </c>
      <c r="H219" s="13">
        <v>129.19999999999999</v>
      </c>
      <c r="I219" s="13">
        <f>IFERROR(Table2[[#This Row],[Total Waste (tons)]] / (Table2[[#This Row],[Population (million)]]*1000), NA())</f>
        <v>3.1315527950310555E-2</v>
      </c>
      <c r="J219" s="13">
        <v>515.20000000000005</v>
      </c>
      <c r="K219" s="13">
        <f>IFERROR(Table2[[#This Row],[Total Waste (tons)]] * Table2[[#This Row],[Household waste (%)]], NA())</f>
        <v>805074.62399999995</v>
      </c>
      <c r="L219" s="13">
        <v>49.9</v>
      </c>
      <c r="M219" s="10">
        <f>SUMIFS(Table2[Household waste (%)], Table2[Country], "Australia", Table2[Year], 2020)</f>
        <v>1412.17</v>
      </c>
      <c r="N219" s="10">
        <f>COUNTIFS(Table2[Year], "USA")</f>
        <v>0</v>
      </c>
    </row>
    <row r="220" spans="1:14" x14ac:dyDescent="0.35">
      <c r="A220" s="8" t="s">
        <v>28</v>
      </c>
      <c r="B220" s="9">
        <v>2021</v>
      </c>
      <c r="C220" s="8" t="s">
        <v>20</v>
      </c>
      <c r="D220" s="9">
        <v>1709.16</v>
      </c>
      <c r="E220" s="10">
        <v>1961.3</v>
      </c>
      <c r="F220" s="10">
        <f>IFERROR(Table2[[#This Row],[Economic loss ($ million)]]*1000000 / Table2[[#This Row],[Total Waste (tons)]], NA())</f>
        <v>1147522.7597182242</v>
      </c>
      <c r="G220" s="10" t="str">
        <f t="shared" si="3"/>
        <v>High</v>
      </c>
      <c r="H220" s="10">
        <v>194.1</v>
      </c>
      <c r="I220" s="10">
        <f>IFERROR(Table2[[#This Row],[Total Waste (tons)]] / (Table2[[#This Row],[Population (million)]]*1000), NA())</f>
        <v>7.0044670300397531E-3</v>
      </c>
      <c r="J220" s="10">
        <v>244.01</v>
      </c>
      <c r="K220" s="10">
        <f>IFERROR(Table2[[#This Row],[Total Waste (tons)]] * Table2[[#This Row],[Household waste (%)]], NA())</f>
        <v>51975.5556</v>
      </c>
      <c r="L220" s="10">
        <v>30.41</v>
      </c>
      <c r="M220" s="10">
        <f>SUMIFS(Table2[Household waste (%)], Table2[Country], "Australia", Table2[Year], 2020)</f>
        <v>1412.17</v>
      </c>
      <c r="N220" s="10">
        <f>COUNTIFS(Table2[Year], "USA")</f>
        <v>0</v>
      </c>
    </row>
    <row r="221" spans="1:14" x14ac:dyDescent="0.35">
      <c r="A221" s="11" t="s">
        <v>33</v>
      </c>
      <c r="B221" s="12">
        <v>2023</v>
      </c>
      <c r="C221" s="11" t="s">
        <v>9</v>
      </c>
      <c r="D221" s="12">
        <v>41482.57</v>
      </c>
      <c r="E221" s="13">
        <v>46333.09</v>
      </c>
      <c r="F221" s="13">
        <f>IFERROR(Table2[[#This Row],[Economic loss ($ million)]]*1000000 / Table2[[#This Row],[Total Waste (tons)]], NA())</f>
        <v>1116929.110226295</v>
      </c>
      <c r="G221" s="13" t="str">
        <f t="shared" si="3"/>
        <v>High</v>
      </c>
      <c r="H221" s="13">
        <v>121.92</v>
      </c>
      <c r="I221" s="13">
        <f>IFERROR(Table2[[#This Row],[Total Waste (tons)]] / (Table2[[#This Row],[Population (million)]]*1000), NA())</f>
        <v>0.16951726533447756</v>
      </c>
      <c r="J221" s="13">
        <v>244.71</v>
      </c>
      <c r="K221" s="13">
        <f>IFERROR(Table2[[#This Row],[Total Waste (tons)]] * Table2[[#This Row],[Household waste (%)]], NA())</f>
        <v>2549518.7522</v>
      </c>
      <c r="L221" s="13">
        <v>61.46</v>
      </c>
      <c r="M221" s="10">
        <f>SUMIFS(Table2[Household waste (%)], Table2[Country], "Australia", Table2[Year], 2020)</f>
        <v>1412.17</v>
      </c>
      <c r="N221" s="10">
        <f>COUNTIFS(Table2[Year], "USA")</f>
        <v>0</v>
      </c>
    </row>
    <row r="222" spans="1:14" x14ac:dyDescent="0.35">
      <c r="A222" s="8" t="s">
        <v>10</v>
      </c>
      <c r="B222" s="9">
        <v>2021</v>
      </c>
      <c r="C222" s="8" t="s">
        <v>9</v>
      </c>
      <c r="D222" s="9">
        <v>46273.760000000002</v>
      </c>
      <c r="E222" s="10">
        <v>53925.1</v>
      </c>
      <c r="F222" s="10">
        <f>IFERROR(Table2[[#This Row],[Economic loss ($ million)]]*1000000 / Table2[[#This Row],[Total Waste (tons)]], NA())</f>
        <v>1165349.4334586167</v>
      </c>
      <c r="G222" s="10" t="str">
        <f t="shared" si="3"/>
        <v>High</v>
      </c>
      <c r="H222" s="10">
        <v>65.3</v>
      </c>
      <c r="I222" s="10">
        <f>IFERROR(Table2[[#This Row],[Total Waste (tons)]] / (Table2[[#This Row],[Population (million)]]*1000), NA())</f>
        <v>8.6235109951546776E-2</v>
      </c>
      <c r="J222" s="10">
        <v>536.6</v>
      </c>
      <c r="K222" s="10">
        <f>IFERROR(Table2[[#This Row],[Total Waste (tons)]] * Table2[[#This Row],[Household waste (%)]], NA())</f>
        <v>2264637.8144</v>
      </c>
      <c r="L222" s="10">
        <v>48.94</v>
      </c>
      <c r="M222" s="10">
        <f>SUMIFS(Table2[Household waste (%)], Table2[Country], "Australia", Table2[Year], 2020)</f>
        <v>1412.17</v>
      </c>
      <c r="N222" s="10">
        <f>COUNTIFS(Table2[Year], "USA")</f>
        <v>0</v>
      </c>
    </row>
    <row r="223" spans="1:14" x14ac:dyDescent="0.35">
      <c r="A223" s="11" t="s">
        <v>17</v>
      </c>
      <c r="B223" s="12">
        <v>2024</v>
      </c>
      <c r="C223" s="11" t="s">
        <v>9</v>
      </c>
      <c r="D223" s="12">
        <v>31630.65</v>
      </c>
      <c r="E223" s="13">
        <v>36217.51</v>
      </c>
      <c r="F223" s="13">
        <f>IFERROR(Table2[[#This Row],[Economic loss ($ million)]]*1000000 / Table2[[#This Row],[Total Waste (tons)]], NA())</f>
        <v>1145013.1438968217</v>
      </c>
      <c r="G223" s="13" t="str">
        <f t="shared" si="3"/>
        <v>High</v>
      </c>
      <c r="H223" s="13">
        <v>181.08</v>
      </c>
      <c r="I223" s="13">
        <f>IFERROR(Table2[[#This Row],[Total Waste (tons)]] / (Table2[[#This Row],[Population (million)]]*1000), NA())</f>
        <v>0.11701187481503404</v>
      </c>
      <c r="J223" s="13">
        <v>270.32</v>
      </c>
      <c r="K223" s="13">
        <f>IFERROR(Table2[[#This Row],[Total Waste (tons)]] * Table2[[#This Row],[Household waste (%)]], NA())</f>
        <v>1772581.6260000002</v>
      </c>
      <c r="L223" s="13">
        <v>56.04</v>
      </c>
      <c r="M223" s="10">
        <f>SUMIFS(Table2[Household waste (%)], Table2[Country], "Australia", Table2[Year], 2020)</f>
        <v>1412.17</v>
      </c>
      <c r="N223" s="10">
        <f>COUNTIFS(Table2[Year], "USA")</f>
        <v>0</v>
      </c>
    </row>
    <row r="224" spans="1:14" x14ac:dyDescent="0.35">
      <c r="A224" s="8" t="s">
        <v>8</v>
      </c>
      <c r="B224" s="9">
        <v>2018</v>
      </c>
      <c r="C224" s="8" t="s">
        <v>22</v>
      </c>
      <c r="D224" s="9">
        <v>3623.19</v>
      </c>
      <c r="E224" s="10">
        <v>3779.23</v>
      </c>
      <c r="F224" s="10">
        <f>IFERROR(Table2[[#This Row],[Economic loss ($ million)]]*1000000 / Table2[[#This Row],[Total Waste (tons)]], NA())</f>
        <v>1043067.0210505107</v>
      </c>
      <c r="G224" s="10" t="str">
        <f t="shared" si="3"/>
        <v>Medium</v>
      </c>
      <c r="H224" s="10">
        <v>164.96</v>
      </c>
      <c r="I224" s="10">
        <f>IFERROR(Table2[[#This Row],[Total Waste (tons)]] / (Table2[[#This Row],[Population (million)]]*1000), NA())</f>
        <v>2.8617159917541405E-3</v>
      </c>
      <c r="J224" s="10">
        <v>1266.0899999999999</v>
      </c>
      <c r="K224" s="10">
        <f>IFERROR(Table2[[#This Row],[Total Waste (tons)]] * Table2[[#This Row],[Household waste (%)]], NA())</f>
        <v>165833.4063</v>
      </c>
      <c r="L224" s="10">
        <v>45.77</v>
      </c>
      <c r="M224" s="10">
        <f>SUMIFS(Table2[Household waste (%)], Table2[Country], "Australia", Table2[Year], 2020)</f>
        <v>1412.17</v>
      </c>
      <c r="N224" s="10">
        <f>COUNTIFS(Table2[Year], "USA")</f>
        <v>0</v>
      </c>
    </row>
    <row r="225" spans="1:14" x14ac:dyDescent="0.35">
      <c r="A225" s="11" t="s">
        <v>8</v>
      </c>
      <c r="B225" s="12">
        <v>2018</v>
      </c>
      <c r="C225" s="11" t="s">
        <v>22</v>
      </c>
      <c r="D225" s="12">
        <v>46482.1</v>
      </c>
      <c r="E225" s="13">
        <v>55692.74</v>
      </c>
      <c r="F225" s="13">
        <f>IFERROR(Table2[[#This Row],[Economic loss ($ million)]]*1000000 / Table2[[#This Row],[Total Waste (tons)]], NA())</f>
        <v>1198154.5584214139</v>
      </c>
      <c r="G225" s="13" t="str">
        <f t="shared" si="3"/>
        <v>High</v>
      </c>
      <c r="H225" s="13">
        <v>112.9</v>
      </c>
      <c r="I225" s="13">
        <f>IFERROR(Table2[[#This Row],[Total Waste (tons)]] / (Table2[[#This Row],[Population (million)]]*1000), NA())</f>
        <v>0.19704989613803042</v>
      </c>
      <c r="J225" s="13">
        <v>235.89</v>
      </c>
      <c r="K225" s="13">
        <f>IFERROR(Table2[[#This Row],[Total Waste (tons)]] * Table2[[#This Row],[Household waste (%)]], NA())</f>
        <v>1631986.531</v>
      </c>
      <c r="L225" s="13">
        <v>35.11</v>
      </c>
      <c r="M225" s="10">
        <f>SUMIFS(Table2[Household waste (%)], Table2[Country], "Australia", Table2[Year], 2020)</f>
        <v>1412.17</v>
      </c>
      <c r="N225" s="10">
        <f>COUNTIFS(Table2[Year], "USA")</f>
        <v>0</v>
      </c>
    </row>
    <row r="226" spans="1:14" x14ac:dyDescent="0.35">
      <c r="A226" s="8" t="s">
        <v>33</v>
      </c>
      <c r="B226" s="9">
        <v>2024</v>
      </c>
      <c r="C226" s="8" t="s">
        <v>13</v>
      </c>
      <c r="D226" s="9">
        <v>7654.24</v>
      </c>
      <c r="E226" s="10">
        <v>8374.5</v>
      </c>
      <c r="F226" s="10">
        <f>IFERROR(Table2[[#This Row],[Economic loss ($ million)]]*1000000 / Table2[[#This Row],[Total Waste (tons)]], NA())</f>
        <v>1094099.4795041704</v>
      </c>
      <c r="G226" s="10" t="str">
        <f t="shared" si="3"/>
        <v>Medium</v>
      </c>
      <c r="H226" s="10">
        <v>40.54</v>
      </c>
      <c r="I226" s="10">
        <f>IFERROR(Table2[[#This Row],[Total Waste (tons)]] / (Table2[[#This Row],[Population (million)]]*1000), NA())</f>
        <v>8.9971554176364096E-3</v>
      </c>
      <c r="J226" s="10">
        <v>850.74</v>
      </c>
      <c r="K226" s="10">
        <f>IFERROR(Table2[[#This Row],[Total Waste (tons)]] * Table2[[#This Row],[Household waste (%)]], NA())</f>
        <v>466143.21599999996</v>
      </c>
      <c r="L226" s="10">
        <v>60.9</v>
      </c>
      <c r="M226" s="10">
        <f>SUMIFS(Table2[Household waste (%)], Table2[Country], "Australia", Table2[Year], 2020)</f>
        <v>1412.17</v>
      </c>
      <c r="N226" s="10">
        <f>COUNTIFS(Table2[Year], "USA")</f>
        <v>0</v>
      </c>
    </row>
    <row r="227" spans="1:14" x14ac:dyDescent="0.35">
      <c r="A227" s="11" t="s">
        <v>33</v>
      </c>
      <c r="B227" s="12">
        <v>2020</v>
      </c>
      <c r="C227" s="11" t="s">
        <v>15</v>
      </c>
      <c r="D227" s="12">
        <v>46944.56</v>
      </c>
      <c r="E227" s="13">
        <v>50437.65</v>
      </c>
      <c r="F227" s="13">
        <f>IFERROR(Table2[[#This Row],[Economic loss ($ million)]]*1000000 / Table2[[#This Row],[Total Waste (tons)]], NA())</f>
        <v>1074408.8345912711</v>
      </c>
      <c r="G227" s="13" t="str">
        <f t="shared" si="3"/>
        <v>Medium</v>
      </c>
      <c r="H227" s="13">
        <v>151.66</v>
      </c>
      <c r="I227" s="13">
        <f>IFERROR(Table2[[#This Row],[Total Waste (tons)]] / (Table2[[#This Row],[Population (million)]]*1000), NA())</f>
        <v>0.28553348336475881</v>
      </c>
      <c r="J227" s="13">
        <v>164.41</v>
      </c>
      <c r="K227" s="13">
        <f>IFERROR(Table2[[#This Row],[Total Waste (tons)]] * Table2[[#This Row],[Household waste (%)]], NA())</f>
        <v>1585317.7912000001</v>
      </c>
      <c r="L227" s="13">
        <v>33.770000000000003</v>
      </c>
      <c r="M227" s="10">
        <f>SUMIFS(Table2[Household waste (%)], Table2[Country], "Australia", Table2[Year], 2020)</f>
        <v>1412.17</v>
      </c>
      <c r="N227" s="10">
        <f>COUNTIFS(Table2[Year], "USA")</f>
        <v>0</v>
      </c>
    </row>
    <row r="228" spans="1:14" x14ac:dyDescent="0.35">
      <c r="A228" s="8" t="s">
        <v>31</v>
      </c>
      <c r="B228" s="9">
        <v>2020</v>
      </c>
      <c r="C228" s="8" t="s">
        <v>11</v>
      </c>
      <c r="D228" s="9">
        <v>8933.08</v>
      </c>
      <c r="E228" s="10">
        <v>8058.58</v>
      </c>
      <c r="F228" s="10">
        <f>IFERROR(Table2[[#This Row],[Economic loss ($ million)]]*1000000 / Table2[[#This Row],[Total Waste (tons)]], NA())</f>
        <v>902105.43284063286</v>
      </c>
      <c r="G228" s="10" t="str">
        <f t="shared" si="3"/>
        <v>Low</v>
      </c>
      <c r="H228" s="10">
        <v>118.63</v>
      </c>
      <c r="I228" s="10">
        <f>IFERROR(Table2[[#This Row],[Total Waste (tons)]] / (Table2[[#This Row],[Population (million)]]*1000), NA())</f>
        <v>9.2427108122090013E-2</v>
      </c>
      <c r="J228" s="10">
        <v>96.65</v>
      </c>
      <c r="K228" s="10">
        <f>IFERROR(Table2[[#This Row],[Total Waste (tons)]] * Table2[[#This Row],[Household waste (%)]], NA())</f>
        <v>576719.64480000001</v>
      </c>
      <c r="L228" s="10">
        <v>64.56</v>
      </c>
      <c r="M228" s="10">
        <f>SUMIFS(Table2[Household waste (%)], Table2[Country], "Australia", Table2[Year], 2020)</f>
        <v>1412.17</v>
      </c>
      <c r="N228" s="10">
        <f>COUNTIFS(Table2[Year], "USA")</f>
        <v>0</v>
      </c>
    </row>
    <row r="229" spans="1:14" x14ac:dyDescent="0.35">
      <c r="A229" s="11" t="s">
        <v>12</v>
      </c>
      <c r="B229" s="12">
        <v>2021</v>
      </c>
      <c r="C229" s="11" t="s">
        <v>19</v>
      </c>
      <c r="D229" s="12">
        <v>49843.31</v>
      </c>
      <c r="E229" s="13">
        <v>53122.46</v>
      </c>
      <c r="F229" s="13">
        <f>IFERROR(Table2[[#This Row],[Economic loss ($ million)]]*1000000 / Table2[[#This Row],[Total Waste (tons)]], NA())</f>
        <v>1065789.1701012633</v>
      </c>
      <c r="G229" s="13" t="str">
        <f t="shared" si="3"/>
        <v>Medium</v>
      </c>
      <c r="H229" s="13">
        <v>182.65</v>
      </c>
      <c r="I229" s="13">
        <f>IFERROR(Table2[[#This Row],[Total Waste (tons)]] / (Table2[[#This Row],[Population (million)]]*1000), NA())</f>
        <v>4.2078199132152563E-2</v>
      </c>
      <c r="J229" s="13">
        <v>1184.54</v>
      </c>
      <c r="K229" s="13">
        <f>IFERROR(Table2[[#This Row],[Total Waste (tons)]] * Table2[[#This Row],[Household waste (%)]], NA())</f>
        <v>1732553.4555999998</v>
      </c>
      <c r="L229" s="13">
        <v>34.76</v>
      </c>
      <c r="M229" s="10">
        <f>SUMIFS(Table2[Household waste (%)], Table2[Country], "Australia", Table2[Year], 2020)</f>
        <v>1412.17</v>
      </c>
      <c r="N229" s="10">
        <f>COUNTIFS(Table2[Year], "USA")</f>
        <v>0</v>
      </c>
    </row>
    <row r="230" spans="1:14" x14ac:dyDescent="0.35">
      <c r="A230" s="8" t="s">
        <v>30</v>
      </c>
      <c r="B230" s="9">
        <v>2021</v>
      </c>
      <c r="C230" s="8" t="s">
        <v>15</v>
      </c>
      <c r="D230" s="9">
        <v>1504.09</v>
      </c>
      <c r="E230" s="10">
        <v>1538.77</v>
      </c>
      <c r="F230" s="10">
        <f>IFERROR(Table2[[#This Row],[Economic loss ($ million)]]*1000000 / Table2[[#This Row],[Total Waste (tons)]], NA())</f>
        <v>1023057.130889774</v>
      </c>
      <c r="G230" s="10" t="str">
        <f t="shared" si="3"/>
        <v>Medium</v>
      </c>
      <c r="H230" s="10">
        <v>141.38999999999999</v>
      </c>
      <c r="I230" s="10">
        <f>IFERROR(Table2[[#This Row],[Total Waste (tons)]] / (Table2[[#This Row],[Population (million)]]*1000), NA())</f>
        <v>5.2583205146133401E-3</v>
      </c>
      <c r="J230" s="10">
        <v>286.04000000000002</v>
      </c>
      <c r="K230" s="10">
        <f>IFERROR(Table2[[#This Row],[Total Waste (tons)]] * Table2[[#This Row],[Household waste (%)]], NA())</f>
        <v>54448.058000000005</v>
      </c>
      <c r="L230" s="10">
        <v>36.200000000000003</v>
      </c>
      <c r="M230" s="10">
        <f>SUMIFS(Table2[Household waste (%)], Table2[Country], "Australia", Table2[Year], 2020)</f>
        <v>1412.17</v>
      </c>
      <c r="N230" s="10">
        <f>COUNTIFS(Table2[Year], "USA")</f>
        <v>0</v>
      </c>
    </row>
    <row r="231" spans="1:14" x14ac:dyDescent="0.35">
      <c r="A231" s="11" t="s">
        <v>18</v>
      </c>
      <c r="B231" s="12">
        <v>2021</v>
      </c>
      <c r="C231" s="11" t="s">
        <v>22</v>
      </c>
      <c r="D231" s="12">
        <v>47308.57</v>
      </c>
      <c r="E231" s="13">
        <v>48088.55</v>
      </c>
      <c r="F231" s="13">
        <f>IFERROR(Table2[[#This Row],[Economic loss ($ million)]]*1000000 / Table2[[#This Row],[Total Waste (tons)]], NA())</f>
        <v>1016487.0762316426</v>
      </c>
      <c r="G231" s="13" t="str">
        <f t="shared" si="3"/>
        <v>Medium</v>
      </c>
      <c r="H231" s="13">
        <v>86.74</v>
      </c>
      <c r="I231" s="13">
        <f>IFERROR(Table2[[#This Row],[Total Waste (tons)]] / (Table2[[#This Row],[Population (million)]]*1000), NA())</f>
        <v>5.6382821252353825E-2</v>
      </c>
      <c r="J231" s="13">
        <v>839.06</v>
      </c>
      <c r="K231" s="13">
        <f>IFERROR(Table2[[#This Row],[Total Waste (tons)]] * Table2[[#This Row],[Household waste (%)]], NA())</f>
        <v>2848922.0853999997</v>
      </c>
      <c r="L231" s="13">
        <v>60.22</v>
      </c>
      <c r="M231" s="10">
        <f>SUMIFS(Table2[Household waste (%)], Table2[Country], "Australia", Table2[Year], 2020)</f>
        <v>1412.17</v>
      </c>
      <c r="N231" s="10">
        <f>COUNTIFS(Table2[Year], "USA")</f>
        <v>0</v>
      </c>
    </row>
    <row r="232" spans="1:14" x14ac:dyDescent="0.35">
      <c r="A232" s="8" t="s">
        <v>16</v>
      </c>
      <c r="B232" s="9">
        <v>2020</v>
      </c>
      <c r="C232" s="8" t="s">
        <v>19</v>
      </c>
      <c r="D232" s="9">
        <v>27939.53</v>
      </c>
      <c r="E232" s="10">
        <v>25519.13</v>
      </c>
      <c r="F232" s="10">
        <f>IFERROR(Table2[[#This Row],[Economic loss ($ million)]]*1000000 / Table2[[#This Row],[Total Waste (tons)]], NA())</f>
        <v>913370.05311112967</v>
      </c>
      <c r="G232" s="10" t="str">
        <f t="shared" si="3"/>
        <v>Low</v>
      </c>
      <c r="H232" s="10">
        <v>85.87</v>
      </c>
      <c r="I232" s="10">
        <f>IFERROR(Table2[[#This Row],[Total Waste (tons)]] / (Table2[[#This Row],[Population (million)]]*1000), NA())</f>
        <v>2.228992548625405E-2</v>
      </c>
      <c r="J232" s="10">
        <v>1253.46</v>
      </c>
      <c r="K232" s="10">
        <f>IFERROR(Table2[[#This Row],[Total Waste (tons)]] * Table2[[#This Row],[Household waste (%)]], NA())</f>
        <v>1049967.5373999998</v>
      </c>
      <c r="L232" s="10">
        <v>37.58</v>
      </c>
      <c r="M232" s="10">
        <f>SUMIFS(Table2[Household waste (%)], Table2[Country], "Australia", Table2[Year], 2020)</f>
        <v>1412.17</v>
      </c>
      <c r="N232" s="10">
        <f>COUNTIFS(Table2[Year], "USA")</f>
        <v>0</v>
      </c>
    </row>
    <row r="233" spans="1:14" x14ac:dyDescent="0.35">
      <c r="A233" s="11" t="s">
        <v>29</v>
      </c>
      <c r="B233" s="12">
        <v>2018</v>
      </c>
      <c r="C233" s="11" t="s">
        <v>11</v>
      </c>
      <c r="D233" s="12">
        <v>13854.47</v>
      </c>
      <c r="E233" s="13">
        <v>15117.89</v>
      </c>
      <c r="F233" s="13">
        <f>IFERROR(Table2[[#This Row],[Economic loss ($ million)]]*1000000 / Table2[[#This Row],[Total Waste (tons)]], NA())</f>
        <v>1091192.2289340552</v>
      </c>
      <c r="G233" s="13" t="str">
        <f t="shared" si="3"/>
        <v>Medium</v>
      </c>
      <c r="H233" s="13">
        <v>103.59</v>
      </c>
      <c r="I233" s="13">
        <f>IFERROR(Table2[[#This Row],[Total Waste (tons)]] / (Table2[[#This Row],[Population (million)]]*1000), NA())</f>
        <v>0.16616059006956105</v>
      </c>
      <c r="J233" s="13">
        <v>83.38</v>
      </c>
      <c r="K233" s="13">
        <f>IFERROR(Table2[[#This Row],[Total Waste (tons)]] * Table2[[#This Row],[Household waste (%)]], NA())</f>
        <v>939471.61069999996</v>
      </c>
      <c r="L233" s="13">
        <v>67.81</v>
      </c>
      <c r="M233" s="10">
        <f>SUMIFS(Table2[Household waste (%)], Table2[Country], "Australia", Table2[Year], 2020)</f>
        <v>1412.17</v>
      </c>
      <c r="N233" s="10">
        <f>COUNTIFS(Table2[Year], "USA")</f>
        <v>0</v>
      </c>
    </row>
    <row r="234" spans="1:14" x14ac:dyDescent="0.35">
      <c r="A234" s="8" t="s">
        <v>17</v>
      </c>
      <c r="B234" s="9">
        <v>2018</v>
      </c>
      <c r="C234" s="8" t="s">
        <v>20</v>
      </c>
      <c r="D234" s="9">
        <v>38417.129999999997</v>
      </c>
      <c r="E234" s="10">
        <v>34206.81</v>
      </c>
      <c r="F234" s="10">
        <f>IFERROR(Table2[[#This Row],[Economic loss ($ million)]]*1000000 / Table2[[#This Row],[Total Waste (tons)]], NA())</f>
        <v>890405.13958226447</v>
      </c>
      <c r="G234" s="10" t="str">
        <f t="shared" si="3"/>
        <v>Low</v>
      </c>
      <c r="H234" s="10">
        <v>41.04</v>
      </c>
      <c r="I234" s="10">
        <f>IFERROR(Table2[[#This Row],[Total Waste (tons)]] / (Table2[[#This Row],[Population (million)]]*1000), NA())</f>
        <v>4.7565968353019829E-2</v>
      </c>
      <c r="J234" s="10">
        <v>807.66</v>
      </c>
      <c r="K234" s="10">
        <f>IFERROR(Table2[[#This Row],[Total Waste (tons)]] * Table2[[#This Row],[Household waste (%)]], NA())</f>
        <v>1575486.5012999999</v>
      </c>
      <c r="L234" s="10">
        <v>41.01</v>
      </c>
      <c r="M234" s="10">
        <f>SUMIFS(Table2[Household waste (%)], Table2[Country], "Australia", Table2[Year], 2020)</f>
        <v>1412.17</v>
      </c>
      <c r="N234" s="10">
        <f>COUNTIFS(Table2[Year], "USA")</f>
        <v>0</v>
      </c>
    </row>
    <row r="235" spans="1:14" x14ac:dyDescent="0.35">
      <c r="A235" s="11" t="s">
        <v>33</v>
      </c>
      <c r="B235" s="12">
        <v>2023</v>
      </c>
      <c r="C235" s="11" t="s">
        <v>22</v>
      </c>
      <c r="D235" s="12">
        <v>38328.79</v>
      </c>
      <c r="E235" s="13">
        <v>41982.15</v>
      </c>
      <c r="F235" s="13">
        <f>IFERROR(Table2[[#This Row],[Economic loss ($ million)]]*1000000 / Table2[[#This Row],[Total Waste (tons)]], NA())</f>
        <v>1095316.3405367087</v>
      </c>
      <c r="G235" s="13" t="str">
        <f t="shared" si="3"/>
        <v>Medium</v>
      </c>
      <c r="H235" s="13">
        <v>32.630000000000003</v>
      </c>
      <c r="I235" s="13">
        <f>IFERROR(Table2[[#This Row],[Total Waste (tons)]] / (Table2[[#This Row],[Population (million)]]*1000), NA())</f>
        <v>4.8769948212899698E-2</v>
      </c>
      <c r="J235" s="13">
        <v>785.91</v>
      </c>
      <c r="K235" s="13">
        <f>IFERROR(Table2[[#This Row],[Total Waste (tons)]] * Table2[[#This Row],[Household waste (%)]], NA())</f>
        <v>2213104.3346000002</v>
      </c>
      <c r="L235" s="13">
        <v>57.74</v>
      </c>
      <c r="M235" s="10">
        <f>SUMIFS(Table2[Household waste (%)], Table2[Country], "Australia", Table2[Year], 2020)</f>
        <v>1412.17</v>
      </c>
      <c r="N235" s="10">
        <f>COUNTIFS(Table2[Year], "USA")</f>
        <v>0</v>
      </c>
    </row>
    <row r="236" spans="1:14" x14ac:dyDescent="0.35">
      <c r="A236" s="8" t="s">
        <v>10</v>
      </c>
      <c r="B236" s="9">
        <v>2024</v>
      </c>
      <c r="C236" s="8" t="s">
        <v>13</v>
      </c>
      <c r="D236" s="9">
        <v>42665.84</v>
      </c>
      <c r="E236" s="10">
        <v>50088.639999999999</v>
      </c>
      <c r="F236" s="10">
        <f>IFERROR(Table2[[#This Row],[Economic loss ($ million)]]*1000000 / Table2[[#This Row],[Total Waste (tons)]], NA())</f>
        <v>1173975.2457703869</v>
      </c>
      <c r="G236" s="10" t="str">
        <f t="shared" si="3"/>
        <v>High</v>
      </c>
      <c r="H236" s="10">
        <v>158.69</v>
      </c>
      <c r="I236" s="10">
        <f>IFERROR(Table2[[#This Row],[Total Waste (tons)]] / (Table2[[#This Row],[Population (million)]]*1000), NA())</f>
        <v>6.4534720856715008E-2</v>
      </c>
      <c r="J236" s="10">
        <v>661.13</v>
      </c>
      <c r="K236" s="10">
        <f>IFERROR(Table2[[#This Row],[Total Waste (tons)]] * Table2[[#This Row],[Household waste (%)]], NA())</f>
        <v>2029614.0088</v>
      </c>
      <c r="L236" s="10">
        <v>47.57</v>
      </c>
      <c r="M236" s="10">
        <f>SUMIFS(Table2[Household waste (%)], Table2[Country], "Australia", Table2[Year], 2020)</f>
        <v>1412.17</v>
      </c>
      <c r="N236" s="10">
        <f>COUNTIFS(Table2[Year], "USA")</f>
        <v>0</v>
      </c>
    </row>
    <row r="237" spans="1:14" x14ac:dyDescent="0.35">
      <c r="A237" s="11" t="s">
        <v>27</v>
      </c>
      <c r="B237" s="12">
        <v>2022</v>
      </c>
      <c r="C237" s="11" t="s">
        <v>13</v>
      </c>
      <c r="D237" s="12">
        <v>37587.480000000003</v>
      </c>
      <c r="E237" s="13">
        <v>37984.639999999999</v>
      </c>
      <c r="F237" s="13">
        <f>IFERROR(Table2[[#This Row],[Economic loss ($ million)]]*1000000 / Table2[[#This Row],[Total Waste (tons)]], NA())</f>
        <v>1010566.2843053058</v>
      </c>
      <c r="G237" s="13" t="str">
        <f t="shared" si="3"/>
        <v>Medium</v>
      </c>
      <c r="H237" s="13">
        <v>60.13</v>
      </c>
      <c r="I237" s="13">
        <f>IFERROR(Table2[[#This Row],[Total Waste (tons)]] / (Table2[[#This Row],[Population (million)]]*1000), NA())</f>
        <v>0.10409737454303757</v>
      </c>
      <c r="J237" s="13">
        <v>361.08</v>
      </c>
      <c r="K237" s="13">
        <f>IFERROR(Table2[[#This Row],[Total Waste (tons)]] * Table2[[#This Row],[Household waste (%)]], NA())</f>
        <v>1626410.2596000002</v>
      </c>
      <c r="L237" s="13">
        <v>43.27</v>
      </c>
      <c r="M237" s="10">
        <f>SUMIFS(Table2[Household waste (%)], Table2[Country], "Australia", Table2[Year], 2020)</f>
        <v>1412.17</v>
      </c>
      <c r="N237" s="10">
        <f>COUNTIFS(Table2[Year], "USA")</f>
        <v>0</v>
      </c>
    </row>
    <row r="238" spans="1:14" x14ac:dyDescent="0.35">
      <c r="A238" s="8" t="s">
        <v>32</v>
      </c>
      <c r="B238" s="9">
        <v>2018</v>
      </c>
      <c r="C238" s="8" t="s">
        <v>11</v>
      </c>
      <c r="D238" s="9">
        <v>44840.34</v>
      </c>
      <c r="E238" s="10">
        <v>52923.07</v>
      </c>
      <c r="F238" s="10">
        <f>IFERROR(Table2[[#This Row],[Economic loss ($ million)]]*1000000 / Table2[[#This Row],[Total Waste (tons)]], NA())</f>
        <v>1180255.7696930934</v>
      </c>
      <c r="G238" s="10" t="str">
        <f t="shared" si="3"/>
        <v>High</v>
      </c>
      <c r="H238" s="10">
        <v>161.21</v>
      </c>
      <c r="I238" s="10">
        <f>IFERROR(Table2[[#This Row],[Total Waste (tons)]] / (Table2[[#This Row],[Population (million)]]*1000), NA())</f>
        <v>0.91810687960687953</v>
      </c>
      <c r="J238" s="10">
        <v>48.84</v>
      </c>
      <c r="K238" s="10">
        <f>IFERROR(Table2[[#This Row],[Total Waste (tons)]] * Table2[[#This Row],[Household waste (%)]], NA())</f>
        <v>2052790.7651999998</v>
      </c>
      <c r="L238" s="10">
        <v>45.78</v>
      </c>
      <c r="M238" s="10">
        <f>SUMIFS(Table2[Household waste (%)], Table2[Country], "Australia", Table2[Year], 2020)</f>
        <v>1412.17</v>
      </c>
      <c r="N238" s="10">
        <f>COUNTIFS(Table2[Year], "USA")</f>
        <v>0</v>
      </c>
    </row>
    <row r="239" spans="1:14" x14ac:dyDescent="0.35">
      <c r="A239" s="11" t="s">
        <v>28</v>
      </c>
      <c r="B239" s="12">
        <v>2020</v>
      </c>
      <c r="C239" s="11" t="s">
        <v>9</v>
      </c>
      <c r="D239" s="12">
        <v>14928.8</v>
      </c>
      <c r="E239" s="13">
        <v>16120.56</v>
      </c>
      <c r="F239" s="13">
        <f>IFERROR(Table2[[#This Row],[Economic loss ($ million)]]*1000000 / Table2[[#This Row],[Total Waste (tons)]], NA())</f>
        <v>1079829.5911258776</v>
      </c>
      <c r="G239" s="13" t="str">
        <f t="shared" si="3"/>
        <v>Medium</v>
      </c>
      <c r="H239" s="13">
        <v>34.49</v>
      </c>
      <c r="I239" s="13">
        <f>IFERROR(Table2[[#This Row],[Total Waste (tons)]] / (Table2[[#This Row],[Population (million)]]*1000), NA())</f>
        <v>1.262648645905577E-2</v>
      </c>
      <c r="J239" s="13">
        <v>1182.3399999999999</v>
      </c>
      <c r="K239" s="13">
        <f>IFERROR(Table2[[#This Row],[Total Waste (tons)]] * Table2[[#This Row],[Household waste (%)]], NA())</f>
        <v>718523.14399999997</v>
      </c>
      <c r="L239" s="13">
        <v>48.13</v>
      </c>
      <c r="M239" s="10">
        <f>SUMIFS(Table2[Household waste (%)], Table2[Country], "Australia", Table2[Year], 2020)</f>
        <v>1412.17</v>
      </c>
      <c r="N239" s="10">
        <f>COUNTIFS(Table2[Year], "USA")</f>
        <v>0</v>
      </c>
    </row>
    <row r="240" spans="1:14" x14ac:dyDescent="0.35">
      <c r="A240" s="8" t="s">
        <v>31</v>
      </c>
      <c r="B240" s="9">
        <v>2019</v>
      </c>
      <c r="C240" s="8" t="s">
        <v>11</v>
      </c>
      <c r="D240" s="9">
        <v>48827.14</v>
      </c>
      <c r="E240" s="10">
        <v>47821.599999999999</v>
      </c>
      <c r="F240" s="10">
        <f>IFERROR(Table2[[#This Row],[Economic loss ($ million)]]*1000000 / Table2[[#This Row],[Total Waste (tons)]], NA())</f>
        <v>979406.12536388577</v>
      </c>
      <c r="G240" s="10" t="str">
        <f t="shared" si="3"/>
        <v>Medium</v>
      </c>
      <c r="H240" s="10">
        <v>195.5</v>
      </c>
      <c r="I240" s="10">
        <f>IFERROR(Table2[[#This Row],[Total Waste (tons)]] / (Table2[[#This Row],[Population (million)]]*1000), NA())</f>
        <v>0.12286339045318437</v>
      </c>
      <c r="J240" s="10">
        <v>397.41</v>
      </c>
      <c r="K240" s="10">
        <f>IFERROR(Table2[[#This Row],[Total Waste (tons)]] * Table2[[#This Row],[Household waste (%)]], NA())</f>
        <v>3159115.9580000001</v>
      </c>
      <c r="L240" s="10">
        <v>64.7</v>
      </c>
      <c r="M240" s="10">
        <f>SUMIFS(Table2[Household waste (%)], Table2[Country], "Australia", Table2[Year], 2020)</f>
        <v>1412.17</v>
      </c>
      <c r="N240" s="10">
        <f>COUNTIFS(Table2[Year], "USA")</f>
        <v>0</v>
      </c>
    </row>
    <row r="241" spans="1:14" x14ac:dyDescent="0.35">
      <c r="A241" s="11" t="s">
        <v>16</v>
      </c>
      <c r="B241" s="12">
        <v>2023</v>
      </c>
      <c r="C241" s="11" t="s">
        <v>15</v>
      </c>
      <c r="D241" s="12">
        <v>41053.019999999997</v>
      </c>
      <c r="E241" s="13">
        <v>45487.65</v>
      </c>
      <c r="F241" s="13">
        <f>IFERROR(Table2[[#This Row],[Economic loss ($ million)]]*1000000 / Table2[[#This Row],[Total Waste (tons)]], NA())</f>
        <v>1108022.0164070756</v>
      </c>
      <c r="G241" s="13" t="str">
        <f t="shared" si="3"/>
        <v>High</v>
      </c>
      <c r="H241" s="13">
        <v>157.25</v>
      </c>
      <c r="I241" s="13">
        <f>IFERROR(Table2[[#This Row],[Total Waste (tons)]] / (Table2[[#This Row],[Population (million)]]*1000), NA())</f>
        <v>4.6318507988085567E-2</v>
      </c>
      <c r="J241" s="13">
        <v>886.32</v>
      </c>
      <c r="K241" s="13">
        <f>IFERROR(Table2[[#This Row],[Total Waste (tons)]] * Table2[[#This Row],[Household waste (%)]], NA())</f>
        <v>2376969.8579999995</v>
      </c>
      <c r="L241" s="13">
        <v>57.9</v>
      </c>
      <c r="M241" s="10">
        <f>SUMIFS(Table2[Household waste (%)], Table2[Country], "Australia", Table2[Year], 2020)</f>
        <v>1412.17</v>
      </c>
      <c r="N241" s="10">
        <f>COUNTIFS(Table2[Year], "USA")</f>
        <v>0</v>
      </c>
    </row>
    <row r="242" spans="1:14" x14ac:dyDescent="0.35">
      <c r="A242" s="8" t="s">
        <v>23</v>
      </c>
      <c r="B242" s="9">
        <v>2022</v>
      </c>
      <c r="C242" s="8" t="s">
        <v>22</v>
      </c>
      <c r="D242" s="9">
        <v>47284.74</v>
      </c>
      <c r="E242" s="10">
        <v>54679.88</v>
      </c>
      <c r="F242" s="10">
        <f>IFERROR(Table2[[#This Row],[Economic loss ($ million)]]*1000000 / Table2[[#This Row],[Total Waste (tons)]], NA())</f>
        <v>1156395.911239017</v>
      </c>
      <c r="G242" s="10" t="str">
        <f t="shared" si="3"/>
        <v>High</v>
      </c>
      <c r="H242" s="10">
        <v>86.66</v>
      </c>
      <c r="I242" s="10">
        <f>IFERROR(Table2[[#This Row],[Total Waste (tons)]] / (Table2[[#This Row],[Population (million)]]*1000), NA())</f>
        <v>5.3056787962433093E-2</v>
      </c>
      <c r="J242" s="10">
        <v>891.21</v>
      </c>
      <c r="K242" s="10">
        <f>IFERROR(Table2[[#This Row],[Total Waste (tons)]] * Table2[[#This Row],[Household waste (%)]], NA())</f>
        <v>1614773.8709999998</v>
      </c>
      <c r="L242" s="10">
        <v>34.15</v>
      </c>
      <c r="M242" s="10">
        <f>SUMIFS(Table2[Household waste (%)], Table2[Country], "Australia", Table2[Year], 2020)</f>
        <v>1412.17</v>
      </c>
      <c r="N242" s="10">
        <f>COUNTIFS(Table2[Year], "USA")</f>
        <v>0</v>
      </c>
    </row>
    <row r="243" spans="1:14" x14ac:dyDescent="0.35">
      <c r="A243" s="11" t="s">
        <v>26</v>
      </c>
      <c r="B243" s="12">
        <v>2019</v>
      </c>
      <c r="C243" s="11" t="s">
        <v>22</v>
      </c>
      <c r="D243" s="12">
        <v>21011.84</v>
      </c>
      <c r="E243" s="13">
        <v>17190.439999999999</v>
      </c>
      <c r="F243" s="13">
        <f>IFERROR(Table2[[#This Row],[Economic loss ($ million)]]*1000000 / Table2[[#This Row],[Total Waste (tons)]], NA())</f>
        <v>818131.11084036424</v>
      </c>
      <c r="G243" s="13" t="str">
        <f t="shared" si="3"/>
        <v>Low</v>
      </c>
      <c r="H243" s="13">
        <v>179.55</v>
      </c>
      <c r="I243" s="13">
        <f>IFERROR(Table2[[#This Row],[Total Waste (tons)]] / (Table2[[#This Row],[Population (million)]]*1000), NA())</f>
        <v>8.2818335895313552E-2</v>
      </c>
      <c r="J243" s="13">
        <v>253.71</v>
      </c>
      <c r="K243" s="13">
        <f>IFERROR(Table2[[#This Row],[Total Waste (tons)]] * Table2[[#This Row],[Household waste (%)]], NA())</f>
        <v>720495.99359999993</v>
      </c>
      <c r="L243" s="13">
        <v>34.29</v>
      </c>
      <c r="M243" s="10">
        <f>SUMIFS(Table2[Household waste (%)], Table2[Country], "Australia", Table2[Year], 2020)</f>
        <v>1412.17</v>
      </c>
      <c r="N243" s="10">
        <f>COUNTIFS(Table2[Year], "USA")</f>
        <v>0</v>
      </c>
    </row>
    <row r="244" spans="1:14" x14ac:dyDescent="0.35">
      <c r="A244" s="8" t="s">
        <v>29</v>
      </c>
      <c r="B244" s="9">
        <v>2024</v>
      </c>
      <c r="C244" s="8" t="s">
        <v>9</v>
      </c>
      <c r="D244" s="9">
        <v>47975.09</v>
      </c>
      <c r="E244" s="10">
        <v>57145.29</v>
      </c>
      <c r="F244" s="10">
        <f>IFERROR(Table2[[#This Row],[Economic loss ($ million)]]*1000000 / Table2[[#This Row],[Total Waste (tons)]], NA())</f>
        <v>1191145.02963934</v>
      </c>
      <c r="G244" s="10" t="str">
        <f t="shared" si="3"/>
        <v>High</v>
      </c>
      <c r="H244" s="10">
        <v>197.07</v>
      </c>
      <c r="I244" s="10">
        <f>IFERROR(Table2[[#This Row],[Total Waste (tons)]] / (Table2[[#This Row],[Population (million)]]*1000), NA())</f>
        <v>4.0239119312224784E-2</v>
      </c>
      <c r="J244" s="10">
        <v>1192.25</v>
      </c>
      <c r="K244" s="10">
        <f>IFERROR(Table2[[#This Row],[Total Waste (tons)]] * Table2[[#This Row],[Household waste (%)]], NA())</f>
        <v>1815857.1565</v>
      </c>
      <c r="L244" s="10">
        <v>37.85</v>
      </c>
      <c r="M244" s="10">
        <f>SUMIFS(Table2[Household waste (%)], Table2[Country], "Australia", Table2[Year], 2020)</f>
        <v>1412.17</v>
      </c>
      <c r="N244" s="10">
        <f>COUNTIFS(Table2[Year], "USA")</f>
        <v>0</v>
      </c>
    </row>
    <row r="245" spans="1:14" x14ac:dyDescent="0.35">
      <c r="A245" s="11" t="s">
        <v>24</v>
      </c>
      <c r="B245" s="12">
        <v>2021</v>
      </c>
      <c r="C245" s="11" t="s">
        <v>11</v>
      </c>
      <c r="D245" s="12">
        <v>9749.6</v>
      </c>
      <c r="E245" s="13">
        <v>8533.14</v>
      </c>
      <c r="F245" s="13">
        <f>IFERROR(Table2[[#This Row],[Economic loss ($ million)]]*1000000 / Table2[[#This Row],[Total Waste (tons)]], NA())</f>
        <v>875229.75301550818</v>
      </c>
      <c r="G245" s="13" t="str">
        <f t="shared" si="3"/>
        <v>Low</v>
      </c>
      <c r="H245" s="13">
        <v>88.77</v>
      </c>
      <c r="I245" s="13">
        <f>IFERROR(Table2[[#This Row],[Total Waste (tons)]] / (Table2[[#This Row],[Population (million)]]*1000), NA())</f>
        <v>7.3791286972843696E-3</v>
      </c>
      <c r="J245" s="13">
        <v>1321.24</v>
      </c>
      <c r="K245" s="13">
        <f>IFERROR(Table2[[#This Row],[Total Waste (tons)]] * Table2[[#This Row],[Household waste (%)]], NA())</f>
        <v>486310.04800000007</v>
      </c>
      <c r="L245" s="13">
        <v>49.88</v>
      </c>
      <c r="M245" s="10">
        <f>SUMIFS(Table2[Household waste (%)], Table2[Country], "Australia", Table2[Year], 2020)</f>
        <v>1412.17</v>
      </c>
      <c r="N245" s="10">
        <f>COUNTIFS(Table2[Year], "USA")</f>
        <v>0</v>
      </c>
    </row>
    <row r="246" spans="1:14" x14ac:dyDescent="0.35">
      <c r="A246" s="8" t="s">
        <v>17</v>
      </c>
      <c r="B246" s="9">
        <v>2022</v>
      </c>
      <c r="C246" s="8" t="s">
        <v>22</v>
      </c>
      <c r="D246" s="9">
        <v>19970.98</v>
      </c>
      <c r="E246" s="10">
        <v>20997.66</v>
      </c>
      <c r="F246" s="10">
        <f>IFERROR(Table2[[#This Row],[Economic loss ($ million)]]*1000000 / Table2[[#This Row],[Total Waste (tons)]], NA())</f>
        <v>1051408.593869705</v>
      </c>
      <c r="G246" s="10" t="str">
        <f t="shared" si="3"/>
        <v>Medium</v>
      </c>
      <c r="H246" s="10">
        <v>100.95</v>
      </c>
      <c r="I246" s="10">
        <f>IFERROR(Table2[[#This Row],[Total Waste (tons)]] / (Table2[[#This Row],[Population (million)]]*1000), NA())</f>
        <v>0.11089444166805486</v>
      </c>
      <c r="J246" s="10">
        <v>180.09</v>
      </c>
      <c r="K246" s="10">
        <f>IFERROR(Table2[[#This Row],[Total Waste (tons)]] * Table2[[#This Row],[Household waste (%)]], NA())</f>
        <v>1149529.6088</v>
      </c>
      <c r="L246" s="10">
        <v>57.56</v>
      </c>
      <c r="M246" s="10">
        <f>SUMIFS(Table2[Household waste (%)], Table2[Country], "Australia", Table2[Year], 2020)</f>
        <v>1412.17</v>
      </c>
      <c r="N246" s="10">
        <f>COUNTIFS(Table2[Year], "USA")</f>
        <v>0</v>
      </c>
    </row>
    <row r="247" spans="1:14" x14ac:dyDescent="0.35">
      <c r="A247" s="11" t="s">
        <v>28</v>
      </c>
      <c r="B247" s="12">
        <v>2018</v>
      </c>
      <c r="C247" s="11" t="s">
        <v>25</v>
      </c>
      <c r="D247" s="12">
        <v>28264.6</v>
      </c>
      <c r="E247" s="13">
        <v>26586.74</v>
      </c>
      <c r="F247" s="13">
        <f>IFERROR(Table2[[#This Row],[Economic loss ($ million)]]*1000000 / Table2[[#This Row],[Total Waste (tons)]], NA())</f>
        <v>940637.40509329701</v>
      </c>
      <c r="G247" s="13" t="str">
        <f t="shared" si="3"/>
        <v>Low</v>
      </c>
      <c r="H247" s="13">
        <v>131.87</v>
      </c>
      <c r="I247" s="13">
        <f>IFERROR(Table2[[#This Row],[Total Waste (tons)]] / (Table2[[#This Row],[Population (million)]]*1000), NA())</f>
        <v>3.8478272707471138E-2</v>
      </c>
      <c r="J247" s="13">
        <v>734.56</v>
      </c>
      <c r="K247" s="13">
        <f>IFERROR(Table2[[#This Row],[Total Waste (tons)]] * Table2[[#This Row],[Household waste (%)]], NA())</f>
        <v>1081686.2420000001</v>
      </c>
      <c r="L247" s="13">
        <v>38.270000000000003</v>
      </c>
      <c r="M247" s="10">
        <f>SUMIFS(Table2[Household waste (%)], Table2[Country], "Australia", Table2[Year], 2020)</f>
        <v>1412.17</v>
      </c>
      <c r="N247" s="10">
        <f>COUNTIFS(Table2[Year], "USA")</f>
        <v>0</v>
      </c>
    </row>
    <row r="248" spans="1:14" x14ac:dyDescent="0.35">
      <c r="A248" s="8" t="s">
        <v>32</v>
      </c>
      <c r="B248" s="9">
        <v>2020</v>
      </c>
      <c r="C248" s="8" t="s">
        <v>15</v>
      </c>
      <c r="D248" s="9">
        <v>14149.17</v>
      </c>
      <c r="E248" s="10">
        <v>13279.14</v>
      </c>
      <c r="F248" s="10">
        <f>IFERROR(Table2[[#This Row],[Economic loss ($ million)]]*1000000 / Table2[[#This Row],[Total Waste (tons)]], NA())</f>
        <v>938510.1740950176</v>
      </c>
      <c r="G248" s="10" t="str">
        <f t="shared" si="3"/>
        <v>Low</v>
      </c>
      <c r="H248" s="10">
        <v>39.32</v>
      </c>
      <c r="I248" s="10">
        <f>IFERROR(Table2[[#This Row],[Total Waste (tons)]] / (Table2[[#This Row],[Population (million)]]*1000), NA())</f>
        <v>1.824686947886979E-2</v>
      </c>
      <c r="J248" s="10">
        <v>775.43</v>
      </c>
      <c r="K248" s="10">
        <f>IFERROR(Table2[[#This Row],[Total Waste (tons)]] * Table2[[#This Row],[Household waste (%)]], NA())</f>
        <v>622846.46340000001</v>
      </c>
      <c r="L248" s="10">
        <v>44.02</v>
      </c>
      <c r="M248" s="10">
        <f>SUMIFS(Table2[Household waste (%)], Table2[Country], "Australia", Table2[Year], 2020)</f>
        <v>1412.17</v>
      </c>
      <c r="N248" s="10">
        <f>COUNTIFS(Table2[Year], "USA")</f>
        <v>0</v>
      </c>
    </row>
    <row r="249" spans="1:14" x14ac:dyDescent="0.35">
      <c r="A249" s="11" t="s">
        <v>32</v>
      </c>
      <c r="B249" s="12">
        <v>2020</v>
      </c>
      <c r="C249" s="11" t="s">
        <v>9</v>
      </c>
      <c r="D249" s="12">
        <v>16677.830000000002</v>
      </c>
      <c r="E249" s="13">
        <v>19617.080000000002</v>
      </c>
      <c r="F249" s="13">
        <f>IFERROR(Table2[[#This Row],[Economic loss ($ million)]]*1000000 / Table2[[#This Row],[Total Waste (tons)]], NA())</f>
        <v>1176236.9564865453</v>
      </c>
      <c r="G249" s="13" t="str">
        <f t="shared" si="3"/>
        <v>High</v>
      </c>
      <c r="H249" s="13">
        <v>150.27000000000001</v>
      </c>
      <c r="I249" s="13">
        <f>IFERROR(Table2[[#This Row],[Total Waste (tons)]] / (Table2[[#This Row],[Population (million)]]*1000), NA())</f>
        <v>7.3965894979599087E-2</v>
      </c>
      <c r="J249" s="13">
        <v>225.48</v>
      </c>
      <c r="K249" s="13">
        <f>IFERROR(Table2[[#This Row],[Total Waste (tons)]] * Table2[[#This Row],[Household waste (%)]], NA())</f>
        <v>664444.7472000001</v>
      </c>
      <c r="L249" s="13">
        <v>39.840000000000003</v>
      </c>
      <c r="M249" s="10">
        <f>SUMIFS(Table2[Household waste (%)], Table2[Country], "Australia", Table2[Year], 2020)</f>
        <v>1412.17</v>
      </c>
      <c r="N249" s="10">
        <f>COUNTIFS(Table2[Year], "USA")</f>
        <v>0</v>
      </c>
    </row>
    <row r="250" spans="1:14" x14ac:dyDescent="0.35">
      <c r="A250" s="8" t="s">
        <v>23</v>
      </c>
      <c r="B250" s="9">
        <v>2019</v>
      </c>
      <c r="C250" s="8" t="s">
        <v>25</v>
      </c>
      <c r="D250" s="9">
        <v>33127.97</v>
      </c>
      <c r="E250" s="10">
        <v>33984.19</v>
      </c>
      <c r="F250" s="10">
        <f>IFERROR(Table2[[#This Row],[Economic loss ($ million)]]*1000000 / Table2[[#This Row],[Total Waste (tons)]], NA())</f>
        <v>1025845.8335962029</v>
      </c>
      <c r="G250" s="10" t="str">
        <f t="shared" si="3"/>
        <v>Medium</v>
      </c>
      <c r="H250" s="10">
        <v>116.88</v>
      </c>
      <c r="I250" s="10">
        <f>IFERROR(Table2[[#This Row],[Total Waste (tons)]] / (Table2[[#This Row],[Population (million)]]*1000), NA())</f>
        <v>8.3555210855528653E-2</v>
      </c>
      <c r="J250" s="10">
        <v>396.48</v>
      </c>
      <c r="K250" s="10">
        <f>IFERROR(Table2[[#This Row],[Total Waste (tons)]] * Table2[[#This Row],[Household waste (%)]], NA())</f>
        <v>1252237.2660000001</v>
      </c>
      <c r="L250" s="10">
        <v>37.799999999999997</v>
      </c>
      <c r="M250" s="10">
        <f>SUMIFS(Table2[Household waste (%)], Table2[Country], "Australia", Table2[Year], 2020)</f>
        <v>1412.17</v>
      </c>
      <c r="N250" s="10">
        <f>COUNTIFS(Table2[Year], "USA")</f>
        <v>0</v>
      </c>
    </row>
    <row r="251" spans="1:14" x14ac:dyDescent="0.35">
      <c r="A251" s="11" t="s">
        <v>28</v>
      </c>
      <c r="B251" s="12">
        <v>2023</v>
      </c>
      <c r="C251" s="11" t="s">
        <v>20</v>
      </c>
      <c r="D251" s="12">
        <v>49823.95</v>
      </c>
      <c r="E251" s="13">
        <v>57142.48</v>
      </c>
      <c r="F251" s="13">
        <f>IFERROR(Table2[[#This Row],[Economic loss ($ million)]]*1000000 / Table2[[#This Row],[Total Waste (tons)]], NA())</f>
        <v>1146887.7919153341</v>
      </c>
      <c r="G251" s="13" t="str">
        <f t="shared" si="3"/>
        <v>High</v>
      </c>
      <c r="H251" s="13">
        <v>59.49</v>
      </c>
      <c r="I251" s="13">
        <f>IFERROR(Table2[[#This Row],[Total Waste (tons)]] / (Table2[[#This Row],[Population (million)]]*1000), NA())</f>
        <v>4.8463577382863041E-2</v>
      </c>
      <c r="J251" s="13">
        <v>1028.07</v>
      </c>
      <c r="K251" s="13">
        <f>IFERROR(Table2[[#This Row],[Total Waste (tons)]] * Table2[[#This Row],[Household waste (%)]], NA())</f>
        <v>3232577.8759999997</v>
      </c>
      <c r="L251" s="13">
        <v>64.88</v>
      </c>
      <c r="M251" s="10">
        <f>SUMIFS(Table2[Household waste (%)], Table2[Country], "Australia", Table2[Year], 2020)</f>
        <v>1412.17</v>
      </c>
      <c r="N251" s="10">
        <f>COUNTIFS(Table2[Year], "USA")</f>
        <v>0</v>
      </c>
    </row>
    <row r="252" spans="1:14" x14ac:dyDescent="0.35">
      <c r="A252" s="8" t="s">
        <v>14</v>
      </c>
      <c r="B252" s="9">
        <v>2020</v>
      </c>
      <c r="C252" s="8" t="s">
        <v>22</v>
      </c>
      <c r="D252" s="9">
        <v>35800</v>
      </c>
      <c r="E252" s="10">
        <v>38746.589999999997</v>
      </c>
      <c r="F252" s="10">
        <f>IFERROR(Table2[[#This Row],[Economic loss ($ million)]]*1000000 / Table2[[#This Row],[Total Waste (tons)]], NA())</f>
        <v>1082306.9832402235</v>
      </c>
      <c r="G252" s="10" t="str">
        <f t="shared" si="3"/>
        <v>Medium</v>
      </c>
      <c r="H252" s="10">
        <v>63.99</v>
      </c>
      <c r="I252" s="10">
        <f>IFERROR(Table2[[#This Row],[Total Waste (tons)]] / (Table2[[#This Row],[Population (million)]]*1000), NA())</f>
        <v>3.5367106615032007E-2</v>
      </c>
      <c r="J252" s="10">
        <v>1012.24</v>
      </c>
      <c r="K252" s="10">
        <f>IFERROR(Table2[[#This Row],[Total Waste (tons)]] * Table2[[#This Row],[Household waste (%)]], NA())</f>
        <v>1453838</v>
      </c>
      <c r="L252" s="10">
        <v>40.61</v>
      </c>
      <c r="M252" s="10">
        <f>SUMIFS(Table2[Household waste (%)], Table2[Country], "Australia", Table2[Year], 2020)</f>
        <v>1412.17</v>
      </c>
      <c r="N252" s="10">
        <f>COUNTIFS(Table2[Year], "USA")</f>
        <v>0</v>
      </c>
    </row>
    <row r="253" spans="1:14" x14ac:dyDescent="0.35">
      <c r="A253" s="11" t="s">
        <v>33</v>
      </c>
      <c r="B253" s="12">
        <v>2020</v>
      </c>
      <c r="C253" s="11" t="s">
        <v>19</v>
      </c>
      <c r="D253" s="12">
        <v>39534.300000000003</v>
      </c>
      <c r="E253" s="13">
        <v>35806.769999999997</v>
      </c>
      <c r="F253" s="13">
        <f>IFERROR(Table2[[#This Row],[Economic loss ($ million)]]*1000000 / Table2[[#This Row],[Total Waste (tons)]], NA())</f>
        <v>905714.02554237703</v>
      </c>
      <c r="G253" s="13" t="str">
        <f t="shared" si="3"/>
        <v>Low</v>
      </c>
      <c r="H253" s="13">
        <v>29.72</v>
      </c>
      <c r="I253" s="13">
        <f>IFERROR(Table2[[#This Row],[Total Waste (tons)]] / (Table2[[#This Row],[Population (million)]]*1000), NA())</f>
        <v>3.5482866323215283E-2</v>
      </c>
      <c r="J253" s="13">
        <v>1114.18</v>
      </c>
      <c r="K253" s="13">
        <f>IFERROR(Table2[[#This Row],[Total Waste (tons)]] * Table2[[#This Row],[Household waste (%)]], NA())</f>
        <v>1509024.2310000001</v>
      </c>
      <c r="L253" s="13">
        <v>38.17</v>
      </c>
      <c r="M253" s="10">
        <f>SUMIFS(Table2[Household waste (%)], Table2[Country], "Australia", Table2[Year], 2020)</f>
        <v>1412.17</v>
      </c>
      <c r="N253" s="10">
        <f>COUNTIFS(Table2[Year], "USA")</f>
        <v>0</v>
      </c>
    </row>
    <row r="254" spans="1:14" x14ac:dyDescent="0.35">
      <c r="A254" s="8" t="s">
        <v>18</v>
      </c>
      <c r="B254" s="9">
        <v>2021</v>
      </c>
      <c r="C254" s="8" t="s">
        <v>15</v>
      </c>
      <c r="D254" s="9">
        <v>44741.46</v>
      </c>
      <c r="E254" s="10">
        <v>52445.59</v>
      </c>
      <c r="F254" s="10">
        <f>IFERROR(Table2[[#This Row],[Economic loss ($ million)]]*1000000 / Table2[[#This Row],[Total Waste (tons)]], NA())</f>
        <v>1172192.1904202499</v>
      </c>
      <c r="G254" s="10" t="str">
        <f t="shared" si="3"/>
        <v>High</v>
      </c>
      <c r="H254" s="10">
        <v>54.59</v>
      </c>
      <c r="I254" s="10">
        <f>IFERROR(Table2[[#This Row],[Total Waste (tons)]] / (Table2[[#This Row],[Population (million)]]*1000), NA())</f>
        <v>4.6569789953577446E-2</v>
      </c>
      <c r="J254" s="10">
        <v>960.74</v>
      </c>
      <c r="K254" s="10">
        <f>IFERROR(Table2[[#This Row],[Total Waste (tons)]] * Table2[[#This Row],[Household waste (%)]], NA())</f>
        <v>2882692.2678</v>
      </c>
      <c r="L254" s="10">
        <v>64.430000000000007</v>
      </c>
      <c r="M254" s="10">
        <f>SUMIFS(Table2[Household waste (%)], Table2[Country], "Australia", Table2[Year], 2020)</f>
        <v>1412.17</v>
      </c>
      <c r="N254" s="10">
        <f>COUNTIFS(Table2[Year], "USA")</f>
        <v>0</v>
      </c>
    </row>
    <row r="255" spans="1:14" x14ac:dyDescent="0.35">
      <c r="A255" s="11" t="s">
        <v>34</v>
      </c>
      <c r="B255" s="12">
        <v>2018</v>
      </c>
      <c r="C255" s="11" t="s">
        <v>19</v>
      </c>
      <c r="D255" s="12">
        <v>5566.38</v>
      </c>
      <c r="E255" s="13">
        <v>6572.58</v>
      </c>
      <c r="F255" s="13">
        <f>IFERROR(Table2[[#This Row],[Economic loss ($ million)]]*1000000 / Table2[[#This Row],[Total Waste (tons)]], NA())</f>
        <v>1180763.7998124454</v>
      </c>
      <c r="G255" s="13" t="str">
        <f t="shared" si="3"/>
        <v>High</v>
      </c>
      <c r="H255" s="13">
        <v>177.5</v>
      </c>
      <c r="I255" s="13">
        <f>IFERROR(Table2[[#This Row],[Total Waste (tons)]] / (Table2[[#This Row],[Population (million)]]*1000), NA())</f>
        <v>4.9155598728364537E-2</v>
      </c>
      <c r="J255" s="13">
        <v>113.24</v>
      </c>
      <c r="K255" s="13">
        <f>IFERROR(Table2[[#This Row],[Total Waste (tons)]] * Table2[[#This Row],[Household waste (%)]], NA())</f>
        <v>271583.6802</v>
      </c>
      <c r="L255" s="13">
        <v>48.79</v>
      </c>
      <c r="M255" s="10">
        <f>SUMIFS(Table2[Household waste (%)], Table2[Country], "Australia", Table2[Year], 2020)</f>
        <v>1412.17</v>
      </c>
      <c r="N255" s="10">
        <f>COUNTIFS(Table2[Year], "USA")</f>
        <v>0</v>
      </c>
    </row>
    <row r="256" spans="1:14" x14ac:dyDescent="0.35">
      <c r="A256" s="8" t="s">
        <v>17</v>
      </c>
      <c r="B256" s="9">
        <v>2023</v>
      </c>
      <c r="C256" s="8" t="s">
        <v>22</v>
      </c>
      <c r="D256" s="9">
        <v>47358.87</v>
      </c>
      <c r="E256" s="10">
        <v>41016.65</v>
      </c>
      <c r="F256" s="10">
        <f>IFERROR(Table2[[#This Row],[Economic loss ($ million)]]*1000000 / Table2[[#This Row],[Total Waste (tons)]], NA())</f>
        <v>866081.68649294204</v>
      </c>
      <c r="G256" s="10" t="str">
        <f t="shared" si="3"/>
        <v>Low</v>
      </c>
      <c r="H256" s="10">
        <v>172.4</v>
      </c>
      <c r="I256" s="10">
        <f>IFERROR(Table2[[#This Row],[Total Waste (tons)]] / (Table2[[#This Row],[Population (million)]]*1000), NA())</f>
        <v>5.7085014826064949E-2</v>
      </c>
      <c r="J256" s="10">
        <v>829.62</v>
      </c>
      <c r="K256" s="10">
        <f>IFERROR(Table2[[#This Row],[Total Waste (tons)]] * Table2[[#This Row],[Household waste (%)]], NA())</f>
        <v>1612569.5234999999</v>
      </c>
      <c r="L256" s="10">
        <v>34.049999999999997</v>
      </c>
      <c r="M256" s="10">
        <f>SUMIFS(Table2[Household waste (%)], Table2[Country], "Australia", Table2[Year], 2020)</f>
        <v>1412.17</v>
      </c>
      <c r="N256" s="10">
        <f>COUNTIFS(Table2[Year], "USA")</f>
        <v>0</v>
      </c>
    </row>
    <row r="257" spans="1:14" x14ac:dyDescent="0.35">
      <c r="A257" s="11" t="s">
        <v>8</v>
      </c>
      <c r="B257" s="12">
        <v>2022</v>
      </c>
      <c r="C257" s="11" t="s">
        <v>11</v>
      </c>
      <c r="D257" s="12">
        <v>6445.46</v>
      </c>
      <c r="E257" s="13">
        <v>6889.42</v>
      </c>
      <c r="F257" s="13">
        <f>IFERROR(Table2[[#This Row],[Economic loss ($ million)]]*1000000 / Table2[[#This Row],[Total Waste (tons)]], NA())</f>
        <v>1068879.4903699658</v>
      </c>
      <c r="G257" s="13" t="str">
        <f t="shared" si="3"/>
        <v>Medium</v>
      </c>
      <c r="H257" s="13">
        <v>168.41</v>
      </c>
      <c r="I257" s="13">
        <f>IFERROR(Table2[[#This Row],[Total Waste (tons)]] / (Table2[[#This Row],[Population (million)]]*1000), NA())</f>
        <v>2.144126941884834E-2</v>
      </c>
      <c r="J257" s="13">
        <v>300.61</v>
      </c>
      <c r="K257" s="13">
        <f>IFERROR(Table2[[#This Row],[Total Waste (tons)]] * Table2[[#This Row],[Household waste (%)]], NA())</f>
        <v>290948.06440000003</v>
      </c>
      <c r="L257" s="13">
        <v>45.14</v>
      </c>
      <c r="M257" s="10">
        <f>SUMIFS(Table2[Household waste (%)], Table2[Country], "Australia", Table2[Year], 2020)</f>
        <v>1412.17</v>
      </c>
      <c r="N257" s="10">
        <f>COUNTIFS(Table2[Year], "USA")</f>
        <v>0</v>
      </c>
    </row>
    <row r="258" spans="1:14" x14ac:dyDescent="0.35">
      <c r="A258" s="8" t="s">
        <v>10</v>
      </c>
      <c r="B258" s="9">
        <v>2022</v>
      </c>
      <c r="C258" s="8" t="s">
        <v>11</v>
      </c>
      <c r="D258" s="9">
        <v>10489.55</v>
      </c>
      <c r="E258" s="10">
        <v>11668.87</v>
      </c>
      <c r="F258" s="10">
        <f>IFERROR(Table2[[#This Row],[Economic loss ($ million)]]*1000000 / Table2[[#This Row],[Total Waste (tons)]], NA())</f>
        <v>1112428.0831875533</v>
      </c>
      <c r="G258" s="10" t="str">
        <f t="shared" ref="G258:G321" si="4">IF(F258&gt;1100000,"High",IF(F258&gt;=950000,"Medium","Low"))</f>
        <v>High</v>
      </c>
      <c r="H258" s="10">
        <v>116.66</v>
      </c>
      <c r="I258" s="10">
        <f>IFERROR(Table2[[#This Row],[Total Waste (tons)]] / (Table2[[#This Row],[Population (million)]]*1000), NA())</f>
        <v>7.6039333376827665E-3</v>
      </c>
      <c r="J258" s="10">
        <v>1379.49</v>
      </c>
      <c r="K258" s="10">
        <f>IFERROR(Table2[[#This Row],[Total Waste (tons)]] * Table2[[#This Row],[Household waste (%)]], NA())</f>
        <v>693673.94149999996</v>
      </c>
      <c r="L258" s="10">
        <v>66.13</v>
      </c>
      <c r="M258" s="10">
        <f>SUMIFS(Table2[Household waste (%)], Table2[Country], "Australia", Table2[Year], 2020)</f>
        <v>1412.17</v>
      </c>
      <c r="N258" s="10">
        <f>COUNTIFS(Table2[Year], "USA")</f>
        <v>0</v>
      </c>
    </row>
    <row r="259" spans="1:14" x14ac:dyDescent="0.35">
      <c r="A259" s="11" t="s">
        <v>18</v>
      </c>
      <c r="B259" s="12">
        <v>2019</v>
      </c>
      <c r="C259" s="11" t="s">
        <v>25</v>
      </c>
      <c r="D259" s="12">
        <v>27231.360000000001</v>
      </c>
      <c r="E259" s="13">
        <v>25786.68</v>
      </c>
      <c r="F259" s="13">
        <f>IFERROR(Table2[[#This Row],[Economic loss ($ million)]]*1000000 / Table2[[#This Row],[Total Waste (tons)]], NA())</f>
        <v>946947.93062116613</v>
      </c>
      <c r="G259" s="13" t="str">
        <f t="shared" si="4"/>
        <v>Low</v>
      </c>
      <c r="H259" s="13">
        <v>164.63</v>
      </c>
      <c r="I259" s="13">
        <f>IFERROR(Table2[[#This Row],[Total Waste (tons)]] / (Table2[[#This Row],[Population (million)]]*1000), NA())</f>
        <v>3.70267999184173E-2</v>
      </c>
      <c r="J259" s="13">
        <v>735.45</v>
      </c>
      <c r="K259" s="13">
        <f>IFERROR(Table2[[#This Row],[Total Waste (tons)]] * Table2[[#This Row],[Household waste (%)]], NA())</f>
        <v>1621355.1743999999</v>
      </c>
      <c r="L259" s="13">
        <v>59.54</v>
      </c>
      <c r="M259" s="10">
        <f>SUMIFS(Table2[Household waste (%)], Table2[Country], "Australia", Table2[Year], 2020)</f>
        <v>1412.17</v>
      </c>
      <c r="N259" s="10">
        <f>COUNTIFS(Table2[Year], "USA")</f>
        <v>0</v>
      </c>
    </row>
    <row r="260" spans="1:14" x14ac:dyDescent="0.35">
      <c r="A260" s="8" t="s">
        <v>34</v>
      </c>
      <c r="B260" s="9">
        <v>2020</v>
      </c>
      <c r="C260" s="8" t="s">
        <v>13</v>
      </c>
      <c r="D260" s="9">
        <v>20868.28</v>
      </c>
      <c r="E260" s="10">
        <v>22147.11</v>
      </c>
      <c r="F260" s="10">
        <f>IFERROR(Table2[[#This Row],[Economic loss ($ million)]]*1000000 / Table2[[#This Row],[Total Waste (tons)]], NA())</f>
        <v>1061281.0447243378</v>
      </c>
      <c r="G260" s="10" t="str">
        <f t="shared" si="4"/>
        <v>Medium</v>
      </c>
      <c r="H260" s="10">
        <v>176.22</v>
      </c>
      <c r="I260" s="10">
        <f>IFERROR(Table2[[#This Row],[Total Waste (tons)]] / (Table2[[#This Row],[Population (million)]]*1000), NA())</f>
        <v>2.2381012644652028E-2</v>
      </c>
      <c r="J260" s="10">
        <v>932.41</v>
      </c>
      <c r="K260" s="10">
        <f>IFERROR(Table2[[#This Row],[Total Waste (tons)]] * Table2[[#This Row],[Household waste (%)]], NA())</f>
        <v>1106436.2056</v>
      </c>
      <c r="L260" s="10">
        <v>53.02</v>
      </c>
      <c r="M260" s="10">
        <f>SUMIFS(Table2[Household waste (%)], Table2[Country], "Australia", Table2[Year], 2020)</f>
        <v>1412.17</v>
      </c>
      <c r="N260" s="10">
        <f>COUNTIFS(Table2[Year], "USA")</f>
        <v>0</v>
      </c>
    </row>
    <row r="261" spans="1:14" x14ac:dyDescent="0.35">
      <c r="A261" s="11" t="s">
        <v>16</v>
      </c>
      <c r="B261" s="12">
        <v>2018</v>
      </c>
      <c r="C261" s="11" t="s">
        <v>19</v>
      </c>
      <c r="D261" s="12">
        <v>48231.23</v>
      </c>
      <c r="E261" s="13">
        <v>51550.44</v>
      </c>
      <c r="F261" s="13">
        <f>IFERROR(Table2[[#This Row],[Economic loss ($ million)]]*1000000 / Table2[[#This Row],[Total Waste (tons)]], NA())</f>
        <v>1068818.6886380464</v>
      </c>
      <c r="G261" s="13" t="str">
        <f t="shared" si="4"/>
        <v>Medium</v>
      </c>
      <c r="H261" s="13">
        <v>63.65</v>
      </c>
      <c r="I261" s="13">
        <f>IFERROR(Table2[[#This Row],[Total Waste (tons)]] / (Table2[[#This Row],[Population (million)]]*1000), NA())</f>
        <v>3.5598944532605085E-2</v>
      </c>
      <c r="J261" s="13">
        <v>1354.85</v>
      </c>
      <c r="K261" s="13">
        <f>IFERROR(Table2[[#This Row],[Total Waste (tons)]] * Table2[[#This Row],[Household waste (%)]], NA())</f>
        <v>2368635.7053</v>
      </c>
      <c r="L261" s="13">
        <v>49.11</v>
      </c>
      <c r="M261" s="10">
        <f>SUMIFS(Table2[Household waste (%)], Table2[Country], "Australia", Table2[Year], 2020)</f>
        <v>1412.17</v>
      </c>
      <c r="N261" s="10">
        <f>COUNTIFS(Table2[Year], "USA")</f>
        <v>0</v>
      </c>
    </row>
    <row r="262" spans="1:14" x14ac:dyDescent="0.35">
      <c r="A262" s="8" t="s">
        <v>23</v>
      </c>
      <c r="B262" s="9">
        <v>2020</v>
      </c>
      <c r="C262" s="8" t="s">
        <v>15</v>
      </c>
      <c r="D262" s="9">
        <v>25634.29</v>
      </c>
      <c r="E262" s="10">
        <v>28608.02</v>
      </c>
      <c r="F262" s="10">
        <f>IFERROR(Table2[[#This Row],[Economic loss ($ million)]]*1000000 / Table2[[#This Row],[Total Waste (tons)]], NA())</f>
        <v>1116005.9436013247</v>
      </c>
      <c r="G262" s="10" t="str">
        <f t="shared" si="4"/>
        <v>High</v>
      </c>
      <c r="H262" s="10">
        <v>91.48</v>
      </c>
      <c r="I262" s="10">
        <f>IFERROR(Table2[[#This Row],[Total Waste (tons)]] / (Table2[[#This Row],[Population (million)]]*1000), NA())</f>
        <v>2.6242056017362108E-2</v>
      </c>
      <c r="J262" s="10">
        <v>976.84</v>
      </c>
      <c r="K262" s="10">
        <f>IFERROR(Table2[[#This Row],[Total Waste (tons)]] * Table2[[#This Row],[Household waste (%)]], NA())</f>
        <v>1323498.3927000002</v>
      </c>
      <c r="L262" s="10">
        <v>51.63</v>
      </c>
      <c r="M262" s="10">
        <f>SUMIFS(Table2[Household waste (%)], Table2[Country], "Australia", Table2[Year], 2020)</f>
        <v>1412.17</v>
      </c>
      <c r="N262" s="10">
        <f>COUNTIFS(Table2[Year], "USA")</f>
        <v>0</v>
      </c>
    </row>
    <row r="263" spans="1:14" x14ac:dyDescent="0.35">
      <c r="A263" s="11" t="s">
        <v>18</v>
      </c>
      <c r="B263" s="12">
        <v>2024</v>
      </c>
      <c r="C263" s="11" t="s">
        <v>13</v>
      </c>
      <c r="D263" s="12">
        <v>47696.15</v>
      </c>
      <c r="E263" s="13">
        <v>42730.6</v>
      </c>
      <c r="F263" s="13">
        <f>IFERROR(Table2[[#This Row],[Economic loss ($ million)]]*1000000 / Table2[[#This Row],[Total Waste (tons)]], NA())</f>
        <v>895892.01644157863</v>
      </c>
      <c r="G263" s="13" t="str">
        <f t="shared" si="4"/>
        <v>Low</v>
      </c>
      <c r="H263" s="13">
        <v>29.76</v>
      </c>
      <c r="I263" s="13">
        <f>IFERROR(Table2[[#This Row],[Total Waste (tons)]] / (Table2[[#This Row],[Population (million)]]*1000), NA())</f>
        <v>4.1478159160282108E-2</v>
      </c>
      <c r="J263" s="13">
        <v>1149.9100000000001</v>
      </c>
      <c r="K263" s="13">
        <f>IFERROR(Table2[[#This Row],[Total Waste (tons)]] * Table2[[#This Row],[Household waste (%)]], NA())</f>
        <v>1679858.4029999999</v>
      </c>
      <c r="L263" s="13">
        <v>35.22</v>
      </c>
      <c r="M263" s="10">
        <f>SUMIFS(Table2[Household waste (%)], Table2[Country], "Australia", Table2[Year], 2020)</f>
        <v>1412.17</v>
      </c>
      <c r="N263" s="10">
        <f>COUNTIFS(Table2[Year], "USA")</f>
        <v>0</v>
      </c>
    </row>
    <row r="264" spans="1:14" x14ac:dyDescent="0.35">
      <c r="A264" s="8" t="s">
        <v>17</v>
      </c>
      <c r="B264" s="9">
        <v>2019</v>
      </c>
      <c r="C264" s="8" t="s">
        <v>19</v>
      </c>
      <c r="D264" s="9">
        <v>7525.2</v>
      </c>
      <c r="E264" s="10">
        <v>7500.46</v>
      </c>
      <c r="F264" s="10">
        <f>IFERROR(Table2[[#This Row],[Economic loss ($ million)]]*1000000 / Table2[[#This Row],[Total Waste (tons)]], NA())</f>
        <v>996712.37973741558</v>
      </c>
      <c r="G264" s="10" t="str">
        <f t="shared" si="4"/>
        <v>Medium</v>
      </c>
      <c r="H264" s="10">
        <v>56.25</v>
      </c>
      <c r="I264" s="10">
        <f>IFERROR(Table2[[#This Row],[Total Waste (tons)]] / (Table2[[#This Row],[Population (million)]]*1000), NA())</f>
        <v>1.311810337313693E-2</v>
      </c>
      <c r="J264" s="10">
        <v>573.65</v>
      </c>
      <c r="K264" s="10">
        <f>IFERROR(Table2[[#This Row],[Total Waste (tons)]] * Table2[[#This Row],[Household waste (%)]], NA())</f>
        <v>463778.076</v>
      </c>
      <c r="L264" s="10">
        <v>61.63</v>
      </c>
      <c r="M264" s="10">
        <f>SUMIFS(Table2[Household waste (%)], Table2[Country], "Australia", Table2[Year], 2020)</f>
        <v>1412.17</v>
      </c>
      <c r="N264" s="10">
        <f>COUNTIFS(Table2[Year], "USA")</f>
        <v>0</v>
      </c>
    </row>
    <row r="265" spans="1:14" x14ac:dyDescent="0.35">
      <c r="A265" s="11" t="s">
        <v>29</v>
      </c>
      <c r="B265" s="12">
        <v>2022</v>
      </c>
      <c r="C265" s="11" t="s">
        <v>15</v>
      </c>
      <c r="D265" s="12">
        <v>16295.06</v>
      </c>
      <c r="E265" s="13">
        <v>15742.71</v>
      </c>
      <c r="F265" s="13">
        <f>IFERROR(Table2[[#This Row],[Economic loss ($ million)]]*1000000 / Table2[[#This Row],[Total Waste (tons)]], NA())</f>
        <v>966103.22392185114</v>
      </c>
      <c r="G265" s="13" t="str">
        <f t="shared" si="4"/>
        <v>Medium</v>
      </c>
      <c r="H265" s="13">
        <v>194.26</v>
      </c>
      <c r="I265" s="13">
        <f>IFERROR(Table2[[#This Row],[Total Waste (tons)]] / (Table2[[#This Row],[Population (million)]]*1000), NA())</f>
        <v>1.6203832423455942E-2</v>
      </c>
      <c r="J265" s="13">
        <v>1005.63</v>
      </c>
      <c r="K265" s="13">
        <f>IFERROR(Table2[[#This Row],[Total Waste (tons)]] * Table2[[#This Row],[Household waste (%)]], NA())</f>
        <v>531381.90659999999</v>
      </c>
      <c r="L265" s="13">
        <v>32.61</v>
      </c>
      <c r="M265" s="10">
        <f>SUMIFS(Table2[Household waste (%)], Table2[Country], "Australia", Table2[Year], 2020)</f>
        <v>1412.17</v>
      </c>
      <c r="N265" s="10">
        <f>COUNTIFS(Table2[Year], "USA")</f>
        <v>0</v>
      </c>
    </row>
    <row r="266" spans="1:14" x14ac:dyDescent="0.35">
      <c r="A266" s="8" t="s">
        <v>33</v>
      </c>
      <c r="B266" s="9">
        <v>2019</v>
      </c>
      <c r="C266" s="8" t="s">
        <v>13</v>
      </c>
      <c r="D266" s="9">
        <v>48254.61</v>
      </c>
      <c r="E266" s="10">
        <v>55699.76</v>
      </c>
      <c r="F266" s="10">
        <f>IFERROR(Table2[[#This Row],[Economic loss ($ million)]]*1000000 / Table2[[#This Row],[Total Waste (tons)]], NA())</f>
        <v>1154288.8855593279</v>
      </c>
      <c r="G266" s="10" t="str">
        <f t="shared" si="4"/>
        <v>High</v>
      </c>
      <c r="H266" s="10">
        <v>47.58</v>
      </c>
      <c r="I266" s="10">
        <f>IFERROR(Table2[[#This Row],[Total Waste (tons)]] / (Table2[[#This Row],[Population (million)]]*1000), NA())</f>
        <v>4.3365964789301985E-2</v>
      </c>
      <c r="J266" s="10">
        <v>1112.73</v>
      </c>
      <c r="K266" s="10">
        <f>IFERROR(Table2[[#This Row],[Total Waste (tons)]] * Table2[[#This Row],[Household waste (%)]], NA())</f>
        <v>1562484.2718000002</v>
      </c>
      <c r="L266" s="10">
        <v>32.380000000000003</v>
      </c>
      <c r="M266" s="10">
        <f>SUMIFS(Table2[Household waste (%)], Table2[Country], "Australia", Table2[Year], 2020)</f>
        <v>1412.17</v>
      </c>
      <c r="N266" s="10">
        <f>COUNTIFS(Table2[Year], "USA")</f>
        <v>0</v>
      </c>
    </row>
    <row r="267" spans="1:14" x14ac:dyDescent="0.35">
      <c r="A267" s="11" t="s">
        <v>21</v>
      </c>
      <c r="B267" s="12">
        <v>2018</v>
      </c>
      <c r="C267" s="11" t="s">
        <v>19</v>
      </c>
      <c r="D267" s="12">
        <v>9673.67</v>
      </c>
      <c r="E267" s="13">
        <v>10064.780000000001</v>
      </c>
      <c r="F267" s="13">
        <f>IFERROR(Table2[[#This Row],[Economic loss ($ million)]]*1000000 / Table2[[#This Row],[Total Waste (tons)]], NA())</f>
        <v>1040430.3640707198</v>
      </c>
      <c r="G267" s="13" t="str">
        <f t="shared" si="4"/>
        <v>Medium</v>
      </c>
      <c r="H267" s="13">
        <v>140.33000000000001</v>
      </c>
      <c r="I267" s="13">
        <f>IFERROR(Table2[[#This Row],[Total Waste (tons)]] / (Table2[[#This Row],[Population (million)]]*1000), NA())</f>
        <v>9.8954265080452956E-3</v>
      </c>
      <c r="J267" s="13">
        <v>977.59</v>
      </c>
      <c r="K267" s="13">
        <f>IFERROR(Table2[[#This Row],[Total Waste (tons)]] * Table2[[#This Row],[Household waste (%)]], NA())</f>
        <v>394298.7892</v>
      </c>
      <c r="L267" s="13">
        <v>40.76</v>
      </c>
      <c r="M267" s="10">
        <f>SUMIFS(Table2[Household waste (%)], Table2[Country], "Australia", Table2[Year], 2020)</f>
        <v>1412.17</v>
      </c>
      <c r="N267" s="10">
        <f>COUNTIFS(Table2[Year], "USA")</f>
        <v>0</v>
      </c>
    </row>
    <row r="268" spans="1:14" x14ac:dyDescent="0.35">
      <c r="A268" s="8" t="s">
        <v>31</v>
      </c>
      <c r="B268" s="9">
        <v>2024</v>
      </c>
      <c r="C268" s="8" t="s">
        <v>9</v>
      </c>
      <c r="D268" s="9">
        <v>27091.599999999999</v>
      </c>
      <c r="E268" s="10">
        <v>29279.15</v>
      </c>
      <c r="F268" s="10">
        <f>IFERROR(Table2[[#This Row],[Economic loss ($ million)]]*1000000 / Table2[[#This Row],[Total Waste (tons)]], NA())</f>
        <v>1080746.4306279437</v>
      </c>
      <c r="G268" s="10" t="str">
        <f t="shared" si="4"/>
        <v>Medium</v>
      </c>
      <c r="H268" s="10">
        <v>138.61000000000001</v>
      </c>
      <c r="I268" s="10">
        <f>IFERROR(Table2[[#This Row],[Total Waste (tons)]] / (Table2[[#This Row],[Population (million)]]*1000), NA())</f>
        <v>2.3538059202238112E-2</v>
      </c>
      <c r="J268" s="10">
        <v>1150.97</v>
      </c>
      <c r="K268" s="10">
        <f>IFERROR(Table2[[#This Row],[Total Waste (tons)]] * Table2[[#This Row],[Household waste (%)]], NA())</f>
        <v>1259217.5679999997</v>
      </c>
      <c r="L268" s="10">
        <v>46.48</v>
      </c>
      <c r="M268" s="10">
        <f>SUMIFS(Table2[Household waste (%)], Table2[Country], "Australia", Table2[Year], 2020)</f>
        <v>1412.17</v>
      </c>
      <c r="N268" s="10">
        <f>COUNTIFS(Table2[Year], "USA")</f>
        <v>0</v>
      </c>
    </row>
    <row r="269" spans="1:14" x14ac:dyDescent="0.35">
      <c r="A269" s="11" t="s">
        <v>26</v>
      </c>
      <c r="B269" s="12">
        <v>2021</v>
      </c>
      <c r="C269" s="11" t="s">
        <v>22</v>
      </c>
      <c r="D269" s="12">
        <v>24720.560000000001</v>
      </c>
      <c r="E269" s="13">
        <v>27802.44</v>
      </c>
      <c r="F269" s="13">
        <f>IFERROR(Table2[[#This Row],[Economic loss ($ million)]]*1000000 / Table2[[#This Row],[Total Waste (tons)]], NA())</f>
        <v>1124668.6968256382</v>
      </c>
      <c r="G269" s="13" t="str">
        <f t="shared" si="4"/>
        <v>High</v>
      </c>
      <c r="H269" s="13">
        <v>134.46</v>
      </c>
      <c r="I269" s="13">
        <f>IFERROR(Table2[[#This Row],[Total Waste (tons)]] / (Table2[[#This Row],[Population (million)]]*1000), NA())</f>
        <v>4.0664835255218704E-2</v>
      </c>
      <c r="J269" s="13">
        <v>607.91</v>
      </c>
      <c r="K269" s="13">
        <f>IFERROR(Table2[[#This Row],[Total Waste (tons)]] * Table2[[#This Row],[Household waste (%)]], NA())</f>
        <v>969045.95200000016</v>
      </c>
      <c r="L269" s="13">
        <v>39.200000000000003</v>
      </c>
      <c r="M269" s="10">
        <f>SUMIFS(Table2[Household waste (%)], Table2[Country], "Australia", Table2[Year], 2020)</f>
        <v>1412.17</v>
      </c>
      <c r="N269" s="10">
        <f>COUNTIFS(Table2[Year], "USA")</f>
        <v>0</v>
      </c>
    </row>
    <row r="270" spans="1:14" x14ac:dyDescent="0.35">
      <c r="A270" s="8" t="s">
        <v>17</v>
      </c>
      <c r="B270" s="9">
        <v>2021</v>
      </c>
      <c r="C270" s="8" t="s">
        <v>19</v>
      </c>
      <c r="D270" s="9">
        <v>15173.36</v>
      </c>
      <c r="E270" s="10">
        <v>16088.2</v>
      </c>
      <c r="F270" s="10">
        <f>IFERROR(Table2[[#This Row],[Economic loss ($ million)]]*1000000 / Table2[[#This Row],[Total Waste (tons)]], NA())</f>
        <v>1060292.5126669372</v>
      </c>
      <c r="G270" s="10" t="str">
        <f t="shared" si="4"/>
        <v>Medium</v>
      </c>
      <c r="H270" s="10">
        <v>145</v>
      </c>
      <c r="I270" s="10">
        <f>IFERROR(Table2[[#This Row],[Total Waste (tons)]] / (Table2[[#This Row],[Population (million)]]*1000), NA())</f>
        <v>2.8277381240798375E-2</v>
      </c>
      <c r="J270" s="10">
        <v>536.59</v>
      </c>
      <c r="K270" s="10">
        <f>IFERROR(Table2[[#This Row],[Total Waste (tons)]] * Table2[[#This Row],[Household waste (%)]], NA())</f>
        <v>907822.12880000006</v>
      </c>
      <c r="L270" s="10">
        <v>59.83</v>
      </c>
      <c r="M270" s="10">
        <f>SUMIFS(Table2[Household waste (%)], Table2[Country], "Australia", Table2[Year], 2020)</f>
        <v>1412.17</v>
      </c>
      <c r="N270" s="10">
        <f>COUNTIFS(Table2[Year], "USA")</f>
        <v>0</v>
      </c>
    </row>
    <row r="271" spans="1:14" x14ac:dyDescent="0.35">
      <c r="A271" s="11" t="s">
        <v>27</v>
      </c>
      <c r="B271" s="12">
        <v>2023</v>
      </c>
      <c r="C271" s="11" t="s">
        <v>22</v>
      </c>
      <c r="D271" s="12">
        <v>16959.330000000002</v>
      </c>
      <c r="E271" s="13">
        <v>16228.69</v>
      </c>
      <c r="F271" s="13">
        <f>IFERROR(Table2[[#This Row],[Economic loss ($ million)]]*1000000 / Table2[[#This Row],[Total Waste (tons)]], NA())</f>
        <v>956918.10938285873</v>
      </c>
      <c r="G271" s="13" t="str">
        <f t="shared" si="4"/>
        <v>Medium</v>
      </c>
      <c r="H271" s="13">
        <v>62.9</v>
      </c>
      <c r="I271" s="13">
        <f>IFERROR(Table2[[#This Row],[Total Waste (tons)]] / (Table2[[#This Row],[Population (million)]]*1000), NA())</f>
        <v>3.2883487803932215E-2</v>
      </c>
      <c r="J271" s="13">
        <v>515.74</v>
      </c>
      <c r="K271" s="13">
        <f>IFERROR(Table2[[#This Row],[Total Waste (tons)]] * Table2[[#This Row],[Household waste (%)]], NA())</f>
        <v>984489.10650000011</v>
      </c>
      <c r="L271" s="13">
        <v>58.05</v>
      </c>
      <c r="M271" s="10">
        <f>SUMIFS(Table2[Household waste (%)], Table2[Country], "Australia", Table2[Year], 2020)</f>
        <v>1412.17</v>
      </c>
      <c r="N271" s="10">
        <f>COUNTIFS(Table2[Year], "USA")</f>
        <v>0</v>
      </c>
    </row>
    <row r="272" spans="1:14" x14ac:dyDescent="0.35">
      <c r="A272" s="8" t="s">
        <v>29</v>
      </c>
      <c r="B272" s="9">
        <v>2018</v>
      </c>
      <c r="C272" s="8" t="s">
        <v>9</v>
      </c>
      <c r="D272" s="9">
        <v>22685.51</v>
      </c>
      <c r="E272" s="10">
        <v>26055.96</v>
      </c>
      <c r="F272" s="10">
        <f>IFERROR(Table2[[#This Row],[Economic loss ($ million)]]*1000000 / Table2[[#This Row],[Total Waste (tons)]], NA())</f>
        <v>1148572.8114554181</v>
      </c>
      <c r="G272" s="10" t="str">
        <f t="shared" si="4"/>
        <v>High</v>
      </c>
      <c r="H272" s="10">
        <v>116.34</v>
      </c>
      <c r="I272" s="10">
        <f>IFERROR(Table2[[#This Row],[Total Waste (tons)]] / (Table2[[#This Row],[Population (million)]]*1000), NA())</f>
        <v>7.4089650217185402E-2</v>
      </c>
      <c r="J272" s="10">
        <v>306.19</v>
      </c>
      <c r="K272" s="10">
        <f>IFERROR(Table2[[#This Row],[Total Waste (tons)]] * Table2[[#This Row],[Household waste (%)]], NA())</f>
        <v>708014.76709999994</v>
      </c>
      <c r="L272" s="10">
        <v>31.21</v>
      </c>
      <c r="M272" s="10">
        <f>SUMIFS(Table2[Household waste (%)], Table2[Country], "Australia", Table2[Year], 2020)</f>
        <v>1412.17</v>
      </c>
      <c r="N272" s="10">
        <f>COUNTIFS(Table2[Year], "USA")</f>
        <v>0</v>
      </c>
    </row>
    <row r="273" spans="1:14" x14ac:dyDescent="0.35">
      <c r="A273" s="11" t="s">
        <v>26</v>
      </c>
      <c r="B273" s="12">
        <v>2024</v>
      </c>
      <c r="C273" s="11" t="s">
        <v>22</v>
      </c>
      <c r="D273" s="12">
        <v>31823.4</v>
      </c>
      <c r="E273" s="13">
        <v>32839.68</v>
      </c>
      <c r="F273" s="13">
        <f>IFERROR(Table2[[#This Row],[Economic loss ($ million)]]*1000000 / Table2[[#This Row],[Total Waste (tons)]], NA())</f>
        <v>1031934.9912328663</v>
      </c>
      <c r="G273" s="13" t="str">
        <f t="shared" si="4"/>
        <v>Medium</v>
      </c>
      <c r="H273" s="13">
        <v>82.47</v>
      </c>
      <c r="I273" s="13">
        <f>IFERROR(Table2[[#This Row],[Total Waste (tons)]] / (Table2[[#This Row],[Population (million)]]*1000), NA())</f>
        <v>2.9444028090043581E-2</v>
      </c>
      <c r="J273" s="13">
        <v>1080.81</v>
      </c>
      <c r="K273" s="13">
        <f>IFERROR(Table2[[#This Row],[Total Waste (tons)]] * Table2[[#This Row],[Household waste (%)]], NA())</f>
        <v>1814888.5020000001</v>
      </c>
      <c r="L273" s="13">
        <v>57.03</v>
      </c>
      <c r="M273" s="10">
        <f>SUMIFS(Table2[Household waste (%)], Table2[Country], "Australia", Table2[Year], 2020)</f>
        <v>1412.17</v>
      </c>
      <c r="N273" s="10">
        <f>COUNTIFS(Table2[Year], "USA")</f>
        <v>0</v>
      </c>
    </row>
    <row r="274" spans="1:14" x14ac:dyDescent="0.35">
      <c r="A274" s="8" t="s">
        <v>35</v>
      </c>
      <c r="B274" s="9">
        <v>2020</v>
      </c>
      <c r="C274" s="8" t="s">
        <v>9</v>
      </c>
      <c r="D274" s="9">
        <v>26312.28</v>
      </c>
      <c r="E274" s="10">
        <v>28731.45</v>
      </c>
      <c r="F274" s="10">
        <f>IFERROR(Table2[[#This Row],[Economic loss ($ million)]]*1000000 / Table2[[#This Row],[Total Waste (tons)]], NA())</f>
        <v>1091940.7212145813</v>
      </c>
      <c r="G274" s="10" t="str">
        <f t="shared" si="4"/>
        <v>Medium</v>
      </c>
      <c r="H274" s="10">
        <v>129.82</v>
      </c>
      <c r="I274" s="10">
        <f>IFERROR(Table2[[#This Row],[Total Waste (tons)]] / (Table2[[#This Row],[Population (million)]]*1000), NA())</f>
        <v>2.2207266742625648E-2</v>
      </c>
      <c r="J274" s="10">
        <v>1184.8499999999999</v>
      </c>
      <c r="K274" s="10">
        <f>IFERROR(Table2[[#This Row],[Total Waste (tons)]] * Table2[[#This Row],[Household waste (%)]], NA())</f>
        <v>1575842.4491999999</v>
      </c>
      <c r="L274" s="10">
        <v>59.89</v>
      </c>
      <c r="M274" s="10">
        <f>SUMIFS(Table2[Household waste (%)], Table2[Country], "Australia", Table2[Year], 2020)</f>
        <v>1412.17</v>
      </c>
      <c r="N274" s="10">
        <f>COUNTIFS(Table2[Year], "USA")</f>
        <v>0</v>
      </c>
    </row>
    <row r="275" spans="1:14" x14ac:dyDescent="0.35">
      <c r="A275" s="11" t="s">
        <v>33</v>
      </c>
      <c r="B275" s="12">
        <v>2024</v>
      </c>
      <c r="C275" s="11" t="s">
        <v>11</v>
      </c>
      <c r="D275" s="12">
        <v>12463.29</v>
      </c>
      <c r="E275" s="13">
        <v>14521.65</v>
      </c>
      <c r="F275" s="13">
        <f>IFERROR(Table2[[#This Row],[Economic loss ($ million)]]*1000000 / Table2[[#This Row],[Total Waste (tons)]], NA())</f>
        <v>1165153.8237495876</v>
      </c>
      <c r="G275" s="13" t="str">
        <f t="shared" si="4"/>
        <v>High</v>
      </c>
      <c r="H275" s="13">
        <v>110.45</v>
      </c>
      <c r="I275" s="13">
        <f>IFERROR(Table2[[#This Row],[Total Waste (tons)]] / (Table2[[#This Row],[Population (million)]]*1000), NA())</f>
        <v>1.0382268168338277E-2</v>
      </c>
      <c r="J275" s="13">
        <v>1200.44</v>
      </c>
      <c r="K275" s="13">
        <f>IFERROR(Table2[[#This Row],[Total Waste (tons)]] * Table2[[#This Row],[Household waste (%)]], NA())</f>
        <v>802012.71149999998</v>
      </c>
      <c r="L275" s="13">
        <v>64.349999999999994</v>
      </c>
      <c r="M275" s="10">
        <f>SUMIFS(Table2[Household waste (%)], Table2[Country], "Australia", Table2[Year], 2020)</f>
        <v>1412.17</v>
      </c>
      <c r="N275" s="10">
        <f>COUNTIFS(Table2[Year], "USA")</f>
        <v>0</v>
      </c>
    </row>
    <row r="276" spans="1:14" x14ac:dyDescent="0.35">
      <c r="A276" s="8" t="s">
        <v>24</v>
      </c>
      <c r="B276" s="9">
        <v>2019</v>
      </c>
      <c r="C276" s="8" t="s">
        <v>25</v>
      </c>
      <c r="D276" s="9">
        <v>13335.53</v>
      </c>
      <c r="E276" s="10">
        <v>15984.75</v>
      </c>
      <c r="F276" s="10">
        <f>IFERROR(Table2[[#This Row],[Economic loss ($ million)]]*1000000 / Table2[[#This Row],[Total Waste (tons)]], NA())</f>
        <v>1198658.7709674831</v>
      </c>
      <c r="G276" s="10" t="str">
        <f t="shared" si="4"/>
        <v>High</v>
      </c>
      <c r="H276" s="10">
        <v>52.08</v>
      </c>
      <c r="I276" s="10">
        <f>IFERROR(Table2[[#This Row],[Total Waste (tons)]] / (Table2[[#This Row],[Population (million)]]*1000), NA())</f>
        <v>4.1818589482266612E-2</v>
      </c>
      <c r="J276" s="10">
        <v>318.89</v>
      </c>
      <c r="K276" s="10">
        <f>IFERROR(Table2[[#This Row],[Total Waste (tons)]] * Table2[[#This Row],[Household waste (%)]], NA())</f>
        <v>579028.71260000009</v>
      </c>
      <c r="L276" s="10">
        <v>43.42</v>
      </c>
      <c r="M276" s="10">
        <f>SUMIFS(Table2[Household waste (%)], Table2[Country], "Australia", Table2[Year], 2020)</f>
        <v>1412.17</v>
      </c>
      <c r="N276" s="10">
        <f>COUNTIFS(Table2[Year], "USA")</f>
        <v>0</v>
      </c>
    </row>
    <row r="277" spans="1:14" x14ac:dyDescent="0.35">
      <c r="A277" s="11" t="s">
        <v>14</v>
      </c>
      <c r="B277" s="12">
        <v>2023</v>
      </c>
      <c r="C277" s="11" t="s">
        <v>20</v>
      </c>
      <c r="D277" s="12">
        <v>13851.18</v>
      </c>
      <c r="E277" s="13">
        <v>11430.7</v>
      </c>
      <c r="F277" s="13">
        <f>IFERROR(Table2[[#This Row],[Economic loss ($ million)]]*1000000 / Table2[[#This Row],[Total Waste (tons)]], NA())</f>
        <v>825250.98944638646</v>
      </c>
      <c r="G277" s="13" t="str">
        <f t="shared" si="4"/>
        <v>Low</v>
      </c>
      <c r="H277" s="13">
        <v>119.26</v>
      </c>
      <c r="I277" s="13">
        <f>IFERROR(Table2[[#This Row],[Total Waste (tons)]] / (Table2[[#This Row],[Population (million)]]*1000), NA())</f>
        <v>1.1965841943398182E-2</v>
      </c>
      <c r="J277" s="13">
        <v>1157.56</v>
      </c>
      <c r="K277" s="13">
        <f>IFERROR(Table2[[#This Row],[Total Waste (tons)]] * Table2[[#This Row],[Household waste (%)]], NA())</f>
        <v>721923.50159999996</v>
      </c>
      <c r="L277" s="13">
        <v>52.12</v>
      </c>
      <c r="M277" s="10">
        <f>SUMIFS(Table2[Household waste (%)], Table2[Country], "Australia", Table2[Year], 2020)</f>
        <v>1412.17</v>
      </c>
      <c r="N277" s="10">
        <f>COUNTIFS(Table2[Year], "USA")</f>
        <v>0</v>
      </c>
    </row>
    <row r="278" spans="1:14" x14ac:dyDescent="0.35">
      <c r="A278" s="8" t="s">
        <v>24</v>
      </c>
      <c r="B278" s="9">
        <v>2024</v>
      </c>
      <c r="C278" s="8" t="s">
        <v>19</v>
      </c>
      <c r="D278" s="9">
        <v>13285.19</v>
      </c>
      <c r="E278" s="10">
        <v>14486.71</v>
      </c>
      <c r="F278" s="10">
        <f>IFERROR(Table2[[#This Row],[Economic loss ($ million)]]*1000000 / Table2[[#This Row],[Total Waste (tons)]], NA())</f>
        <v>1090440.5582456857</v>
      </c>
      <c r="G278" s="10" t="str">
        <f t="shared" si="4"/>
        <v>Medium</v>
      </c>
      <c r="H278" s="10">
        <v>82.34</v>
      </c>
      <c r="I278" s="10">
        <f>IFERROR(Table2[[#This Row],[Total Waste (tons)]] / (Table2[[#This Row],[Population (million)]]*1000), NA())</f>
        <v>4.2723147671726268E-2</v>
      </c>
      <c r="J278" s="10">
        <v>310.95999999999998</v>
      </c>
      <c r="K278" s="10">
        <f>IFERROR(Table2[[#This Row],[Total Waste (tons)]] * Table2[[#This Row],[Household waste (%)]], NA())</f>
        <v>540972.93680000002</v>
      </c>
      <c r="L278" s="10">
        <v>40.72</v>
      </c>
      <c r="M278" s="10">
        <f>SUMIFS(Table2[Household waste (%)], Table2[Country], "Australia", Table2[Year], 2020)</f>
        <v>1412.17</v>
      </c>
      <c r="N278" s="10">
        <f>COUNTIFS(Table2[Year], "USA")</f>
        <v>0</v>
      </c>
    </row>
    <row r="279" spans="1:14" x14ac:dyDescent="0.35">
      <c r="A279" s="11" t="s">
        <v>31</v>
      </c>
      <c r="B279" s="12">
        <v>2022</v>
      </c>
      <c r="C279" s="11" t="s">
        <v>13</v>
      </c>
      <c r="D279" s="12">
        <v>11936.85</v>
      </c>
      <c r="E279" s="13">
        <v>13402.52</v>
      </c>
      <c r="F279" s="13">
        <f>IFERROR(Table2[[#This Row],[Economic loss ($ million)]]*1000000 / Table2[[#This Row],[Total Waste (tons)]], NA())</f>
        <v>1122785.3244365137</v>
      </c>
      <c r="G279" s="13" t="str">
        <f t="shared" si="4"/>
        <v>High</v>
      </c>
      <c r="H279" s="13">
        <v>137.37</v>
      </c>
      <c r="I279" s="13">
        <f>IFERROR(Table2[[#This Row],[Total Waste (tons)]] / (Table2[[#This Row],[Population (million)]]*1000), NA())</f>
        <v>0.1607007269789984</v>
      </c>
      <c r="J279" s="13">
        <v>74.28</v>
      </c>
      <c r="K279" s="13">
        <f>IFERROR(Table2[[#This Row],[Total Waste (tons)]] * Table2[[#This Row],[Household waste (%)]], NA())</f>
        <v>756199.44750000001</v>
      </c>
      <c r="L279" s="13">
        <v>63.35</v>
      </c>
      <c r="M279" s="10">
        <f>SUMIFS(Table2[Household waste (%)], Table2[Country], "Australia", Table2[Year], 2020)</f>
        <v>1412.17</v>
      </c>
      <c r="N279" s="10">
        <f>COUNTIFS(Table2[Year], "USA")</f>
        <v>0</v>
      </c>
    </row>
    <row r="280" spans="1:14" x14ac:dyDescent="0.35">
      <c r="A280" s="8" t="s">
        <v>32</v>
      </c>
      <c r="B280" s="9">
        <v>2024</v>
      </c>
      <c r="C280" s="8" t="s">
        <v>9</v>
      </c>
      <c r="D280" s="9">
        <v>28461.83</v>
      </c>
      <c r="E280" s="10">
        <v>24132.13</v>
      </c>
      <c r="F280" s="10">
        <f>IFERROR(Table2[[#This Row],[Economic loss ($ million)]]*1000000 / Table2[[#This Row],[Total Waste (tons)]], NA())</f>
        <v>847876.96363866969</v>
      </c>
      <c r="G280" s="10" t="str">
        <f t="shared" si="4"/>
        <v>Low</v>
      </c>
      <c r="H280" s="10">
        <v>86.06</v>
      </c>
      <c r="I280" s="10">
        <f>IFERROR(Table2[[#This Row],[Total Waste (tons)]] / (Table2[[#This Row],[Population (million)]]*1000), NA())</f>
        <v>2.2831565859136854E-2</v>
      </c>
      <c r="J280" s="10">
        <v>1246.5999999999999</v>
      </c>
      <c r="K280" s="10">
        <f>IFERROR(Table2[[#This Row],[Total Waste (tons)]] * Table2[[#This Row],[Household waste (%)]], NA())</f>
        <v>1605247.2120000001</v>
      </c>
      <c r="L280" s="10">
        <v>56.4</v>
      </c>
      <c r="M280" s="10">
        <f>SUMIFS(Table2[Household waste (%)], Table2[Country], "Australia", Table2[Year], 2020)</f>
        <v>1412.17</v>
      </c>
      <c r="N280" s="10">
        <f>COUNTIFS(Table2[Year], "USA")</f>
        <v>0</v>
      </c>
    </row>
    <row r="281" spans="1:14" x14ac:dyDescent="0.35">
      <c r="A281" s="11" t="s">
        <v>30</v>
      </c>
      <c r="B281" s="12">
        <v>2024</v>
      </c>
      <c r="C281" s="11" t="s">
        <v>11</v>
      </c>
      <c r="D281" s="12">
        <v>32998.71</v>
      </c>
      <c r="E281" s="13">
        <v>31325.02</v>
      </c>
      <c r="F281" s="13">
        <f>IFERROR(Table2[[#This Row],[Economic loss ($ million)]]*1000000 / Table2[[#This Row],[Total Waste (tons)]], NA())</f>
        <v>949280.13852662733</v>
      </c>
      <c r="G281" s="13" t="str">
        <f t="shared" si="4"/>
        <v>Low</v>
      </c>
      <c r="H281" s="13">
        <v>49.89</v>
      </c>
      <c r="I281" s="13">
        <f>IFERROR(Table2[[#This Row],[Total Waste (tons)]] / (Table2[[#This Row],[Population (million)]]*1000), NA())</f>
        <v>3.7982814981928681E-2</v>
      </c>
      <c r="J281" s="13">
        <v>868.78</v>
      </c>
      <c r="K281" s="13">
        <f>IFERROR(Table2[[#This Row],[Total Waste (tons)]] * Table2[[#This Row],[Household waste (%)]], NA())</f>
        <v>1968703.0385999999</v>
      </c>
      <c r="L281" s="13">
        <v>59.66</v>
      </c>
      <c r="M281" s="10">
        <f>SUMIFS(Table2[Household waste (%)], Table2[Country], "Australia", Table2[Year], 2020)</f>
        <v>1412.17</v>
      </c>
      <c r="N281" s="10">
        <f>COUNTIFS(Table2[Year], "USA")</f>
        <v>0</v>
      </c>
    </row>
    <row r="282" spans="1:14" x14ac:dyDescent="0.35">
      <c r="A282" s="8" t="s">
        <v>17</v>
      </c>
      <c r="B282" s="9">
        <v>2018</v>
      </c>
      <c r="C282" s="8" t="s">
        <v>9</v>
      </c>
      <c r="D282" s="9">
        <v>18784.36</v>
      </c>
      <c r="E282" s="10">
        <v>19388.71</v>
      </c>
      <c r="F282" s="10">
        <f>IFERROR(Table2[[#This Row],[Economic loss ($ million)]]*1000000 / Table2[[#This Row],[Total Waste (tons)]], NA())</f>
        <v>1032173.0418284147</v>
      </c>
      <c r="G282" s="10" t="str">
        <f t="shared" si="4"/>
        <v>Medium</v>
      </c>
      <c r="H282" s="10">
        <v>80.73</v>
      </c>
      <c r="I282" s="10">
        <f>IFERROR(Table2[[#This Row],[Total Waste (tons)]] / (Table2[[#This Row],[Population (million)]]*1000), NA())</f>
        <v>0.15202622207834252</v>
      </c>
      <c r="J282" s="10">
        <v>123.56</v>
      </c>
      <c r="K282" s="10">
        <f>IFERROR(Table2[[#This Row],[Total Waste (tons)]] * Table2[[#This Row],[Household waste (%)]], NA())</f>
        <v>1165945.2252</v>
      </c>
      <c r="L282" s="10">
        <v>62.07</v>
      </c>
      <c r="M282" s="10">
        <f>SUMIFS(Table2[Household waste (%)], Table2[Country], "Australia", Table2[Year], 2020)</f>
        <v>1412.17</v>
      </c>
      <c r="N282" s="10">
        <f>COUNTIFS(Table2[Year], "USA")</f>
        <v>0</v>
      </c>
    </row>
    <row r="283" spans="1:14" x14ac:dyDescent="0.35">
      <c r="A283" s="11" t="s">
        <v>17</v>
      </c>
      <c r="B283" s="12">
        <v>2020</v>
      </c>
      <c r="C283" s="11" t="s">
        <v>25</v>
      </c>
      <c r="D283" s="12">
        <v>11226.72</v>
      </c>
      <c r="E283" s="13">
        <v>9121.44</v>
      </c>
      <c r="F283" s="13">
        <f>IFERROR(Table2[[#This Row],[Economic loss ($ million)]]*1000000 / Table2[[#This Row],[Total Waste (tons)]], NA())</f>
        <v>812475.95023301558</v>
      </c>
      <c r="G283" s="13" t="str">
        <f t="shared" si="4"/>
        <v>Low</v>
      </c>
      <c r="H283" s="13">
        <v>166.54</v>
      </c>
      <c r="I283" s="13">
        <f>IFERROR(Table2[[#This Row],[Total Waste (tons)]] / (Table2[[#This Row],[Population (million)]]*1000), NA())</f>
        <v>0.26484359518754419</v>
      </c>
      <c r="J283" s="13">
        <v>42.39</v>
      </c>
      <c r="K283" s="13">
        <f>IFERROR(Table2[[#This Row],[Total Waste (tons)]] * Table2[[#This Row],[Household waste (%)]], NA())</f>
        <v>680451.49919999996</v>
      </c>
      <c r="L283" s="13">
        <v>60.61</v>
      </c>
      <c r="M283" s="10">
        <f>SUMIFS(Table2[Household waste (%)], Table2[Country], "Australia", Table2[Year], 2020)</f>
        <v>1412.17</v>
      </c>
      <c r="N283" s="10">
        <f>COUNTIFS(Table2[Year], "USA")</f>
        <v>0</v>
      </c>
    </row>
    <row r="284" spans="1:14" x14ac:dyDescent="0.35">
      <c r="A284" s="8" t="s">
        <v>14</v>
      </c>
      <c r="B284" s="9">
        <v>2024</v>
      </c>
      <c r="C284" s="8" t="s">
        <v>9</v>
      </c>
      <c r="D284" s="9">
        <v>39609.599999999999</v>
      </c>
      <c r="E284" s="10">
        <v>33231.19</v>
      </c>
      <c r="F284" s="10">
        <f>IFERROR(Table2[[#This Row],[Economic loss ($ million)]]*1000000 / Table2[[#This Row],[Total Waste (tons)]], NA())</f>
        <v>838968.07844562945</v>
      </c>
      <c r="G284" s="10" t="str">
        <f t="shared" si="4"/>
        <v>Low</v>
      </c>
      <c r="H284" s="10">
        <v>64.459999999999994</v>
      </c>
      <c r="I284" s="10">
        <f>IFERROR(Table2[[#This Row],[Total Waste (tons)]] / (Table2[[#This Row],[Population (million)]]*1000), NA())</f>
        <v>4.629615344156527E-2</v>
      </c>
      <c r="J284" s="10">
        <v>855.57</v>
      </c>
      <c r="K284" s="10">
        <f>IFERROR(Table2[[#This Row],[Total Waste (tons)]] * Table2[[#This Row],[Household waste (%)]], NA())</f>
        <v>1825606.4640000002</v>
      </c>
      <c r="L284" s="10">
        <v>46.09</v>
      </c>
      <c r="M284" s="10">
        <f>SUMIFS(Table2[Household waste (%)], Table2[Country], "Australia", Table2[Year], 2020)</f>
        <v>1412.17</v>
      </c>
      <c r="N284" s="10">
        <f>COUNTIFS(Table2[Year], "USA")</f>
        <v>0</v>
      </c>
    </row>
    <row r="285" spans="1:14" x14ac:dyDescent="0.35">
      <c r="A285" s="11" t="s">
        <v>26</v>
      </c>
      <c r="B285" s="12">
        <v>2020</v>
      </c>
      <c r="C285" s="11" t="s">
        <v>20</v>
      </c>
      <c r="D285" s="12">
        <v>32669.75</v>
      </c>
      <c r="E285" s="13">
        <v>37578.410000000003</v>
      </c>
      <c r="F285" s="13">
        <f>IFERROR(Table2[[#This Row],[Economic loss ($ million)]]*1000000 / Table2[[#This Row],[Total Waste (tons)]], NA())</f>
        <v>1150250.9201937572</v>
      </c>
      <c r="G285" s="13" t="str">
        <f t="shared" si="4"/>
        <v>High</v>
      </c>
      <c r="H285" s="13">
        <v>112.89</v>
      </c>
      <c r="I285" s="13">
        <f>IFERROR(Table2[[#This Row],[Total Waste (tons)]] / (Table2[[#This Row],[Population (million)]]*1000), NA())</f>
        <v>0.1359370448966005</v>
      </c>
      <c r="J285" s="13">
        <v>240.33</v>
      </c>
      <c r="K285" s="13">
        <f>IFERROR(Table2[[#This Row],[Total Waste (tons)]] * Table2[[#This Row],[Household waste (%)]], NA())</f>
        <v>1870016.49</v>
      </c>
      <c r="L285" s="13">
        <v>57.24</v>
      </c>
      <c r="M285" s="10">
        <f>SUMIFS(Table2[Household waste (%)], Table2[Country], "Australia", Table2[Year], 2020)</f>
        <v>1412.17</v>
      </c>
      <c r="N285" s="10">
        <f>COUNTIFS(Table2[Year], "USA")</f>
        <v>0</v>
      </c>
    </row>
    <row r="286" spans="1:14" x14ac:dyDescent="0.35">
      <c r="A286" s="8" t="s">
        <v>29</v>
      </c>
      <c r="B286" s="9">
        <v>2020</v>
      </c>
      <c r="C286" s="8" t="s">
        <v>22</v>
      </c>
      <c r="D286" s="9">
        <v>4595.08</v>
      </c>
      <c r="E286" s="10">
        <v>3780.96</v>
      </c>
      <c r="F286" s="10">
        <f>IFERROR(Table2[[#This Row],[Economic loss ($ million)]]*1000000 / Table2[[#This Row],[Total Waste (tons)]], NA())</f>
        <v>822827.89418247342</v>
      </c>
      <c r="G286" s="10" t="str">
        <f t="shared" si="4"/>
        <v>Low</v>
      </c>
      <c r="H286" s="10">
        <v>28.93</v>
      </c>
      <c r="I286" s="10">
        <f>IFERROR(Table2[[#This Row],[Total Waste (tons)]] / (Table2[[#This Row],[Population (million)]]*1000), NA())</f>
        <v>8.8859065594059407E-3</v>
      </c>
      <c r="J286" s="10">
        <v>517.12</v>
      </c>
      <c r="K286" s="10">
        <f>IFERROR(Table2[[#This Row],[Total Waste (tons)]] * Table2[[#This Row],[Household waste (%)]], NA())</f>
        <v>271523.27720000001</v>
      </c>
      <c r="L286" s="10">
        <v>59.09</v>
      </c>
      <c r="M286" s="10">
        <f>SUMIFS(Table2[Household waste (%)], Table2[Country], "Australia", Table2[Year], 2020)</f>
        <v>1412.17</v>
      </c>
      <c r="N286" s="10">
        <f>COUNTIFS(Table2[Year], "USA")</f>
        <v>0</v>
      </c>
    </row>
    <row r="287" spans="1:14" x14ac:dyDescent="0.35">
      <c r="A287" s="11" t="s">
        <v>10</v>
      </c>
      <c r="B287" s="12">
        <v>2020</v>
      </c>
      <c r="C287" s="11" t="s">
        <v>11</v>
      </c>
      <c r="D287" s="12">
        <v>26344.41</v>
      </c>
      <c r="E287" s="13">
        <v>21515.45</v>
      </c>
      <c r="F287" s="13">
        <f>IFERROR(Table2[[#This Row],[Economic loss ($ million)]]*1000000 / Table2[[#This Row],[Total Waste (tons)]], NA())</f>
        <v>816698.87463792134</v>
      </c>
      <c r="G287" s="13" t="str">
        <f t="shared" si="4"/>
        <v>Low</v>
      </c>
      <c r="H287" s="13">
        <v>52.9</v>
      </c>
      <c r="I287" s="13">
        <f>IFERROR(Table2[[#This Row],[Total Waste (tons)]] / (Table2[[#This Row],[Population (million)]]*1000), NA())</f>
        <v>1.9915339955549508E-2</v>
      </c>
      <c r="J287" s="13">
        <v>1322.82</v>
      </c>
      <c r="K287" s="13">
        <f>IFERROR(Table2[[#This Row],[Total Waste (tons)]] * Table2[[#This Row],[Household waste (%)]], NA())</f>
        <v>926006.01149999991</v>
      </c>
      <c r="L287" s="13">
        <v>35.15</v>
      </c>
      <c r="M287" s="10">
        <f>SUMIFS(Table2[Household waste (%)], Table2[Country], "Australia", Table2[Year], 2020)</f>
        <v>1412.17</v>
      </c>
      <c r="N287" s="10">
        <f>COUNTIFS(Table2[Year], "USA")</f>
        <v>0</v>
      </c>
    </row>
    <row r="288" spans="1:14" x14ac:dyDescent="0.35">
      <c r="A288" s="8" t="s">
        <v>27</v>
      </c>
      <c r="B288" s="9">
        <v>2023</v>
      </c>
      <c r="C288" s="8" t="s">
        <v>19</v>
      </c>
      <c r="D288" s="9">
        <v>27318.34</v>
      </c>
      <c r="E288" s="10">
        <v>25841.38</v>
      </c>
      <c r="F288" s="10">
        <f>IFERROR(Table2[[#This Row],[Economic loss ($ million)]]*1000000 / Table2[[#This Row],[Total Waste (tons)]], NA())</f>
        <v>945935.22153981542</v>
      </c>
      <c r="G288" s="10" t="str">
        <f t="shared" si="4"/>
        <v>Low</v>
      </c>
      <c r="H288" s="10">
        <v>35.520000000000003</v>
      </c>
      <c r="I288" s="10">
        <f>IFERROR(Table2[[#This Row],[Total Waste (tons)]] / (Table2[[#This Row],[Population (million)]]*1000), NA())</f>
        <v>8.0459281948575975E-2</v>
      </c>
      <c r="J288" s="10">
        <v>339.53</v>
      </c>
      <c r="K288" s="10">
        <f>IFERROR(Table2[[#This Row],[Total Waste (tons)]] * Table2[[#This Row],[Household waste (%)]], NA())</f>
        <v>1561243.1310000001</v>
      </c>
      <c r="L288" s="10">
        <v>57.15</v>
      </c>
      <c r="M288" s="10">
        <f>SUMIFS(Table2[Household waste (%)], Table2[Country], "Australia", Table2[Year], 2020)</f>
        <v>1412.17</v>
      </c>
      <c r="N288" s="10">
        <f>COUNTIFS(Table2[Year], "USA")</f>
        <v>0</v>
      </c>
    </row>
    <row r="289" spans="1:14" x14ac:dyDescent="0.35">
      <c r="A289" s="11" t="s">
        <v>34</v>
      </c>
      <c r="B289" s="12">
        <v>2023</v>
      </c>
      <c r="C289" s="11" t="s">
        <v>19</v>
      </c>
      <c r="D289" s="12">
        <v>37886.839999999997</v>
      </c>
      <c r="E289" s="13">
        <v>41860.68</v>
      </c>
      <c r="F289" s="13">
        <f>IFERROR(Table2[[#This Row],[Economic loss ($ million)]]*1000000 / Table2[[#This Row],[Total Waste (tons)]], NA())</f>
        <v>1104887.0795241832</v>
      </c>
      <c r="G289" s="13" t="str">
        <f t="shared" si="4"/>
        <v>High</v>
      </c>
      <c r="H289" s="13">
        <v>129.59</v>
      </c>
      <c r="I289" s="13">
        <f>IFERROR(Table2[[#This Row],[Total Waste (tons)]] / (Table2[[#This Row],[Population (million)]]*1000), NA())</f>
        <v>5.7634842399902637E-2</v>
      </c>
      <c r="J289" s="13">
        <v>657.36</v>
      </c>
      <c r="K289" s="13">
        <f>IFERROR(Table2[[#This Row],[Total Waste (tons)]] * Table2[[#This Row],[Household waste (%)]], NA())</f>
        <v>1200633.9595999999</v>
      </c>
      <c r="L289" s="13">
        <v>31.69</v>
      </c>
      <c r="M289" s="10">
        <f>SUMIFS(Table2[Household waste (%)], Table2[Country], "Australia", Table2[Year], 2020)</f>
        <v>1412.17</v>
      </c>
      <c r="N289" s="10">
        <f>COUNTIFS(Table2[Year], "USA")</f>
        <v>0</v>
      </c>
    </row>
    <row r="290" spans="1:14" x14ac:dyDescent="0.35">
      <c r="A290" s="8" t="s">
        <v>10</v>
      </c>
      <c r="B290" s="9">
        <v>2024</v>
      </c>
      <c r="C290" s="8" t="s">
        <v>25</v>
      </c>
      <c r="D290" s="9">
        <v>2225.09</v>
      </c>
      <c r="E290" s="10">
        <v>1836.76</v>
      </c>
      <c r="F290" s="10">
        <f>IFERROR(Table2[[#This Row],[Economic loss ($ million)]]*1000000 / Table2[[#This Row],[Total Waste (tons)]], NA())</f>
        <v>825476.72228988481</v>
      </c>
      <c r="G290" s="10" t="str">
        <f t="shared" si="4"/>
        <v>Low</v>
      </c>
      <c r="H290" s="10">
        <v>104.14</v>
      </c>
      <c r="I290" s="10">
        <f>IFERROR(Table2[[#This Row],[Total Waste (tons)]] / (Table2[[#This Row],[Population (million)]]*1000), NA())</f>
        <v>1.9226561824937356E-3</v>
      </c>
      <c r="J290" s="10">
        <v>1157.3</v>
      </c>
      <c r="K290" s="10">
        <f>IFERROR(Table2[[#This Row],[Total Waste (tons)]] * Table2[[#This Row],[Household waste (%)]], NA())</f>
        <v>139869.1574</v>
      </c>
      <c r="L290" s="10">
        <v>62.86</v>
      </c>
      <c r="M290" s="10">
        <f>SUMIFS(Table2[Household waste (%)], Table2[Country], "Australia", Table2[Year], 2020)</f>
        <v>1412.17</v>
      </c>
      <c r="N290" s="10">
        <f>COUNTIFS(Table2[Year], "USA")</f>
        <v>0</v>
      </c>
    </row>
    <row r="291" spans="1:14" x14ac:dyDescent="0.35">
      <c r="A291" s="11" t="s">
        <v>30</v>
      </c>
      <c r="B291" s="12">
        <v>2022</v>
      </c>
      <c r="C291" s="11" t="s">
        <v>19</v>
      </c>
      <c r="D291" s="12">
        <v>3703.66</v>
      </c>
      <c r="E291" s="13">
        <v>3078.03</v>
      </c>
      <c r="F291" s="13">
        <f>IFERROR(Table2[[#This Row],[Economic loss ($ million)]]*1000000 / Table2[[#This Row],[Total Waste (tons)]], NA())</f>
        <v>831077.90671929927</v>
      </c>
      <c r="G291" s="13" t="str">
        <f t="shared" si="4"/>
        <v>Low</v>
      </c>
      <c r="H291" s="13">
        <v>160.61000000000001</v>
      </c>
      <c r="I291" s="13">
        <f>IFERROR(Table2[[#This Row],[Total Waste (tons)]] / (Table2[[#This Row],[Population (million)]]*1000), NA())</f>
        <v>5.6316581768417846E-3</v>
      </c>
      <c r="J291" s="13">
        <v>657.65</v>
      </c>
      <c r="K291" s="13">
        <f>IFERROR(Table2[[#This Row],[Total Waste (tons)]] * Table2[[#This Row],[Household waste (%)]], NA())</f>
        <v>135109.51679999998</v>
      </c>
      <c r="L291" s="13">
        <v>36.479999999999997</v>
      </c>
      <c r="M291" s="10">
        <f>SUMIFS(Table2[Household waste (%)], Table2[Country], "Australia", Table2[Year], 2020)</f>
        <v>1412.17</v>
      </c>
      <c r="N291" s="10">
        <f>COUNTIFS(Table2[Year], "USA")</f>
        <v>0</v>
      </c>
    </row>
    <row r="292" spans="1:14" x14ac:dyDescent="0.35">
      <c r="A292" s="8" t="s">
        <v>10</v>
      </c>
      <c r="B292" s="9">
        <v>2020</v>
      </c>
      <c r="C292" s="8" t="s">
        <v>22</v>
      </c>
      <c r="D292" s="9">
        <v>41783.18</v>
      </c>
      <c r="E292" s="10">
        <v>41756.910000000003</v>
      </c>
      <c r="F292" s="10">
        <f>IFERROR(Table2[[#This Row],[Economic loss ($ million)]]*1000000 / Table2[[#This Row],[Total Waste (tons)]], NA())</f>
        <v>999371.27810760215</v>
      </c>
      <c r="G292" s="10" t="str">
        <f t="shared" si="4"/>
        <v>Medium</v>
      </c>
      <c r="H292" s="10">
        <v>139.1</v>
      </c>
      <c r="I292" s="10">
        <f>IFERROR(Table2[[#This Row],[Total Waste (tons)]] / (Table2[[#This Row],[Population (million)]]*1000), NA())</f>
        <v>3.5722500555717046E-2</v>
      </c>
      <c r="J292" s="10">
        <v>1169.6600000000001</v>
      </c>
      <c r="K292" s="10">
        <f>IFERROR(Table2[[#This Row],[Total Waste (tons)]] * Table2[[#This Row],[Household waste (%)]], NA())</f>
        <v>1700575.4260000002</v>
      </c>
      <c r="L292" s="10">
        <v>40.700000000000003</v>
      </c>
      <c r="M292" s="10">
        <f>SUMIFS(Table2[Household waste (%)], Table2[Country], "Australia", Table2[Year], 2020)</f>
        <v>1412.17</v>
      </c>
      <c r="N292" s="10">
        <f>COUNTIFS(Table2[Year], "USA")</f>
        <v>0</v>
      </c>
    </row>
    <row r="293" spans="1:14" x14ac:dyDescent="0.35">
      <c r="A293" s="11" t="s">
        <v>26</v>
      </c>
      <c r="B293" s="12">
        <v>2020</v>
      </c>
      <c r="C293" s="11" t="s">
        <v>11</v>
      </c>
      <c r="D293" s="12">
        <v>44433.25</v>
      </c>
      <c r="E293" s="13">
        <v>44849.49</v>
      </c>
      <c r="F293" s="13">
        <f>IFERROR(Table2[[#This Row],[Economic loss ($ million)]]*1000000 / Table2[[#This Row],[Total Waste (tons)]], NA())</f>
        <v>1009367.7595044252</v>
      </c>
      <c r="G293" s="13" t="str">
        <f t="shared" si="4"/>
        <v>Medium</v>
      </c>
      <c r="H293" s="13">
        <v>150.83000000000001</v>
      </c>
      <c r="I293" s="13">
        <f>IFERROR(Table2[[#This Row],[Total Waste (tons)]] / (Table2[[#This Row],[Population (million)]]*1000), NA())</f>
        <v>3.9420185065251911E-2</v>
      </c>
      <c r="J293" s="13">
        <v>1127.17</v>
      </c>
      <c r="K293" s="13">
        <f>IFERROR(Table2[[#This Row],[Total Waste (tons)]] * Table2[[#This Row],[Household waste (%)]], NA())</f>
        <v>2722425.2275</v>
      </c>
      <c r="L293" s="13">
        <v>61.27</v>
      </c>
      <c r="M293" s="10">
        <f>SUMIFS(Table2[Household waste (%)], Table2[Country], "Australia", Table2[Year], 2020)</f>
        <v>1412.17</v>
      </c>
      <c r="N293" s="10">
        <f>COUNTIFS(Table2[Year], "USA")</f>
        <v>0</v>
      </c>
    </row>
    <row r="294" spans="1:14" x14ac:dyDescent="0.35">
      <c r="A294" s="8" t="s">
        <v>29</v>
      </c>
      <c r="B294" s="9">
        <v>2018</v>
      </c>
      <c r="C294" s="8" t="s">
        <v>11</v>
      </c>
      <c r="D294" s="9">
        <v>12950.96</v>
      </c>
      <c r="E294" s="10">
        <v>11413.42</v>
      </c>
      <c r="F294" s="10">
        <f>IFERROR(Table2[[#This Row],[Economic loss ($ million)]]*1000000 / Table2[[#This Row],[Total Waste (tons)]], NA())</f>
        <v>881279.84334752022</v>
      </c>
      <c r="G294" s="10" t="str">
        <f t="shared" si="4"/>
        <v>Low</v>
      </c>
      <c r="H294" s="10">
        <v>31.78</v>
      </c>
      <c r="I294" s="10">
        <f>IFERROR(Table2[[#This Row],[Total Waste (tons)]] / (Table2[[#This Row],[Population (million)]]*1000), NA())</f>
        <v>7.4379508385021817E-2</v>
      </c>
      <c r="J294" s="10">
        <v>174.12</v>
      </c>
      <c r="K294" s="10">
        <f>IFERROR(Table2[[#This Row],[Total Waste (tons)]] * Table2[[#This Row],[Household waste (%)]], NA())</f>
        <v>519592.51519999991</v>
      </c>
      <c r="L294" s="10">
        <v>40.119999999999997</v>
      </c>
      <c r="M294" s="10">
        <f>SUMIFS(Table2[Household waste (%)], Table2[Country], "Australia", Table2[Year], 2020)</f>
        <v>1412.17</v>
      </c>
      <c r="N294" s="10">
        <f>COUNTIFS(Table2[Year], "USA")</f>
        <v>0</v>
      </c>
    </row>
    <row r="295" spans="1:14" x14ac:dyDescent="0.35">
      <c r="A295" s="11" t="s">
        <v>12</v>
      </c>
      <c r="B295" s="12">
        <v>2019</v>
      </c>
      <c r="C295" s="11" t="s">
        <v>13</v>
      </c>
      <c r="D295" s="12">
        <v>21322.29</v>
      </c>
      <c r="E295" s="13">
        <v>21219.75</v>
      </c>
      <c r="F295" s="13">
        <f>IFERROR(Table2[[#This Row],[Economic loss ($ million)]]*1000000 / Table2[[#This Row],[Total Waste (tons)]], NA())</f>
        <v>995190.94806420885</v>
      </c>
      <c r="G295" s="13" t="str">
        <f t="shared" si="4"/>
        <v>Medium</v>
      </c>
      <c r="H295" s="13">
        <v>142.93</v>
      </c>
      <c r="I295" s="13">
        <f>IFERROR(Table2[[#This Row],[Total Waste (tons)]] / (Table2[[#This Row],[Population (million)]]*1000), NA())</f>
        <v>0.29393837882547563</v>
      </c>
      <c r="J295" s="13">
        <v>72.540000000000006</v>
      </c>
      <c r="K295" s="13">
        <f>IFERROR(Table2[[#This Row],[Total Waste (tons)]] * Table2[[#This Row],[Household waste (%)]], NA())</f>
        <v>940526.21189999999</v>
      </c>
      <c r="L295" s="13">
        <v>44.11</v>
      </c>
      <c r="M295" s="10">
        <f>SUMIFS(Table2[Household waste (%)], Table2[Country], "Australia", Table2[Year], 2020)</f>
        <v>1412.17</v>
      </c>
      <c r="N295" s="10">
        <f>COUNTIFS(Table2[Year], "USA")</f>
        <v>0</v>
      </c>
    </row>
    <row r="296" spans="1:14" x14ac:dyDescent="0.35">
      <c r="A296" s="8" t="s">
        <v>10</v>
      </c>
      <c r="B296" s="9">
        <v>2022</v>
      </c>
      <c r="C296" s="8" t="s">
        <v>15</v>
      </c>
      <c r="D296" s="9">
        <v>30712.33</v>
      </c>
      <c r="E296" s="10">
        <v>35453.71</v>
      </c>
      <c r="F296" s="10">
        <f>IFERROR(Table2[[#This Row],[Economic loss ($ million)]]*1000000 / Table2[[#This Row],[Total Waste (tons)]], NA())</f>
        <v>1154380.3417064091</v>
      </c>
      <c r="G296" s="10" t="str">
        <f t="shared" si="4"/>
        <v>High</v>
      </c>
      <c r="H296" s="10">
        <v>84.58</v>
      </c>
      <c r="I296" s="10">
        <f>IFERROR(Table2[[#This Row],[Total Waste (tons)]] / (Table2[[#This Row],[Population (million)]]*1000), NA())</f>
        <v>2.664913620311158E-2</v>
      </c>
      <c r="J296" s="10">
        <v>1152.47</v>
      </c>
      <c r="K296" s="10">
        <f>IFERROR(Table2[[#This Row],[Total Waste (tons)]] * Table2[[#This Row],[Household waste (%)]], NA())</f>
        <v>1464363.8944000001</v>
      </c>
      <c r="L296" s="10">
        <v>47.68</v>
      </c>
      <c r="M296" s="10">
        <f>SUMIFS(Table2[Household waste (%)], Table2[Country], "Australia", Table2[Year], 2020)</f>
        <v>1412.17</v>
      </c>
      <c r="N296" s="10">
        <f>COUNTIFS(Table2[Year], "USA")</f>
        <v>0</v>
      </c>
    </row>
    <row r="297" spans="1:14" x14ac:dyDescent="0.35">
      <c r="A297" s="11" t="s">
        <v>14</v>
      </c>
      <c r="B297" s="12">
        <v>2024</v>
      </c>
      <c r="C297" s="11" t="s">
        <v>13</v>
      </c>
      <c r="D297" s="12">
        <v>10300.52</v>
      </c>
      <c r="E297" s="13">
        <v>11104.21</v>
      </c>
      <c r="F297" s="13">
        <f>IFERROR(Table2[[#This Row],[Economic loss ($ million)]]*1000000 / Table2[[#This Row],[Total Waste (tons)]], NA())</f>
        <v>1078024.21625316</v>
      </c>
      <c r="G297" s="13" t="str">
        <f t="shared" si="4"/>
        <v>Medium</v>
      </c>
      <c r="H297" s="13">
        <v>62.1</v>
      </c>
      <c r="I297" s="13">
        <f>IFERROR(Table2[[#This Row],[Total Waste (tons)]] / (Table2[[#This Row],[Population (million)]]*1000), NA())</f>
        <v>7.8314275287391273E-3</v>
      </c>
      <c r="J297" s="13">
        <v>1315.28</v>
      </c>
      <c r="K297" s="13">
        <f>IFERROR(Table2[[#This Row],[Total Waste (tons)]] * Table2[[#This Row],[Household waste (%)]], NA())</f>
        <v>513583.92720000003</v>
      </c>
      <c r="L297" s="13">
        <v>49.86</v>
      </c>
      <c r="M297" s="10">
        <f>SUMIFS(Table2[Household waste (%)], Table2[Country], "Australia", Table2[Year], 2020)</f>
        <v>1412.17</v>
      </c>
      <c r="N297" s="10">
        <f>COUNTIFS(Table2[Year], "USA")</f>
        <v>0</v>
      </c>
    </row>
    <row r="298" spans="1:14" x14ac:dyDescent="0.35">
      <c r="A298" s="8" t="s">
        <v>33</v>
      </c>
      <c r="B298" s="9">
        <v>2021</v>
      </c>
      <c r="C298" s="8" t="s">
        <v>20</v>
      </c>
      <c r="D298" s="9">
        <v>29871.200000000001</v>
      </c>
      <c r="E298" s="10">
        <v>31874.06</v>
      </c>
      <c r="F298" s="10">
        <f>IFERROR(Table2[[#This Row],[Economic loss ($ million)]]*1000000 / Table2[[#This Row],[Total Waste (tons)]], NA())</f>
        <v>1067049.8674308364</v>
      </c>
      <c r="G298" s="10" t="str">
        <f t="shared" si="4"/>
        <v>Medium</v>
      </c>
      <c r="H298" s="10">
        <v>58.5</v>
      </c>
      <c r="I298" s="10">
        <f>IFERROR(Table2[[#This Row],[Total Waste (tons)]] / (Table2[[#This Row],[Population (million)]]*1000), NA())</f>
        <v>3.5172795459630035E-2</v>
      </c>
      <c r="J298" s="10">
        <v>849.27</v>
      </c>
      <c r="K298" s="10">
        <f>IFERROR(Table2[[#This Row],[Total Waste (tons)]] * Table2[[#This Row],[Household waste (%)]], NA())</f>
        <v>1757920.12</v>
      </c>
      <c r="L298" s="10">
        <v>58.85</v>
      </c>
      <c r="M298" s="10">
        <f>SUMIFS(Table2[Household waste (%)], Table2[Country], "Australia", Table2[Year], 2020)</f>
        <v>1412.17</v>
      </c>
      <c r="N298" s="10">
        <f>COUNTIFS(Table2[Year], "USA")</f>
        <v>0</v>
      </c>
    </row>
    <row r="299" spans="1:14" x14ac:dyDescent="0.35">
      <c r="A299" s="11" t="s">
        <v>33</v>
      </c>
      <c r="B299" s="12">
        <v>2021</v>
      </c>
      <c r="C299" s="11" t="s">
        <v>15</v>
      </c>
      <c r="D299" s="12">
        <v>3774.42</v>
      </c>
      <c r="E299" s="13">
        <v>4430.59</v>
      </c>
      <c r="F299" s="13">
        <f>IFERROR(Table2[[#This Row],[Economic loss ($ million)]]*1000000 / Table2[[#This Row],[Total Waste (tons)]], NA())</f>
        <v>1173846.5777523434</v>
      </c>
      <c r="G299" s="13" t="str">
        <f t="shared" si="4"/>
        <v>High</v>
      </c>
      <c r="H299" s="13">
        <v>159.63</v>
      </c>
      <c r="I299" s="13">
        <f>IFERROR(Table2[[#This Row],[Total Waste (tons)]] / (Table2[[#This Row],[Population (million)]]*1000), NA())</f>
        <v>7.4751351672509066E-3</v>
      </c>
      <c r="J299" s="13">
        <v>504.93</v>
      </c>
      <c r="K299" s="13">
        <f>IFERROR(Table2[[#This Row],[Total Waste (tons)]] * Table2[[#This Row],[Household waste (%)]], NA())</f>
        <v>205441.68059999999</v>
      </c>
      <c r="L299" s="13">
        <v>54.43</v>
      </c>
      <c r="M299" s="10">
        <f>SUMIFS(Table2[Household waste (%)], Table2[Country], "Australia", Table2[Year], 2020)</f>
        <v>1412.17</v>
      </c>
      <c r="N299" s="10">
        <f>COUNTIFS(Table2[Year], "USA")</f>
        <v>0</v>
      </c>
    </row>
    <row r="300" spans="1:14" x14ac:dyDescent="0.35">
      <c r="A300" s="8" t="s">
        <v>16</v>
      </c>
      <c r="B300" s="9">
        <v>2019</v>
      </c>
      <c r="C300" s="8" t="s">
        <v>20</v>
      </c>
      <c r="D300" s="9">
        <v>16766</v>
      </c>
      <c r="E300" s="10">
        <v>18496.75</v>
      </c>
      <c r="F300" s="10">
        <f>IFERROR(Table2[[#This Row],[Economic loss ($ million)]]*1000000 / Table2[[#This Row],[Total Waste (tons)]], NA())</f>
        <v>1103229.7506859119</v>
      </c>
      <c r="G300" s="10" t="str">
        <f t="shared" si="4"/>
        <v>High</v>
      </c>
      <c r="H300" s="10">
        <v>132.32</v>
      </c>
      <c r="I300" s="10">
        <f>IFERROR(Table2[[#This Row],[Total Waste (tons)]] / (Table2[[#This Row],[Population (million)]]*1000), NA())</f>
        <v>0.16949049737161342</v>
      </c>
      <c r="J300" s="10">
        <v>98.92</v>
      </c>
      <c r="K300" s="10">
        <f>IFERROR(Table2[[#This Row],[Total Waste (tons)]] * Table2[[#This Row],[Household waste (%)]], NA())</f>
        <v>535673.69999999995</v>
      </c>
      <c r="L300" s="10">
        <v>31.95</v>
      </c>
      <c r="M300" s="10">
        <f>SUMIFS(Table2[Household waste (%)], Table2[Country], "Australia", Table2[Year], 2020)</f>
        <v>1412.17</v>
      </c>
      <c r="N300" s="10">
        <f>COUNTIFS(Table2[Year], "USA")</f>
        <v>0</v>
      </c>
    </row>
    <row r="301" spans="1:14" x14ac:dyDescent="0.35">
      <c r="A301" s="11" t="s">
        <v>23</v>
      </c>
      <c r="B301" s="12">
        <v>2019</v>
      </c>
      <c r="C301" s="11" t="s">
        <v>20</v>
      </c>
      <c r="D301" s="12">
        <v>3285.83</v>
      </c>
      <c r="E301" s="13">
        <v>2642.49</v>
      </c>
      <c r="F301" s="13">
        <f>IFERROR(Table2[[#This Row],[Economic loss ($ million)]]*1000000 / Table2[[#This Row],[Total Waste (tons)]], NA())</f>
        <v>804207.76485697681</v>
      </c>
      <c r="G301" s="13" t="str">
        <f t="shared" si="4"/>
        <v>Low</v>
      </c>
      <c r="H301" s="13">
        <v>30.27</v>
      </c>
      <c r="I301" s="13">
        <f>IFERROR(Table2[[#This Row],[Total Waste (tons)]] / (Table2[[#This Row],[Population (million)]]*1000), NA())</f>
        <v>3.2520734773055682E-3</v>
      </c>
      <c r="J301" s="13">
        <v>1010.38</v>
      </c>
      <c r="K301" s="13">
        <f>IFERROR(Table2[[#This Row],[Total Waste (tons)]] * Table2[[#This Row],[Household waste (%)]], NA())</f>
        <v>134324.7304</v>
      </c>
      <c r="L301" s="13">
        <v>40.880000000000003</v>
      </c>
      <c r="M301" s="10">
        <f>SUMIFS(Table2[Household waste (%)], Table2[Country], "Australia", Table2[Year], 2020)</f>
        <v>1412.17</v>
      </c>
      <c r="N301" s="10">
        <f>COUNTIFS(Table2[Year], "USA")</f>
        <v>0</v>
      </c>
    </row>
    <row r="302" spans="1:14" x14ac:dyDescent="0.35">
      <c r="A302" s="8" t="s">
        <v>33</v>
      </c>
      <c r="B302" s="9">
        <v>2022</v>
      </c>
      <c r="C302" s="8" t="s">
        <v>13</v>
      </c>
      <c r="D302" s="9">
        <v>30609.13</v>
      </c>
      <c r="E302" s="10">
        <v>26741.35</v>
      </c>
      <c r="F302" s="10">
        <f>IFERROR(Table2[[#This Row],[Economic loss ($ million)]]*1000000 / Table2[[#This Row],[Total Waste (tons)]], NA())</f>
        <v>873639.6624144495</v>
      </c>
      <c r="G302" s="10" t="str">
        <f t="shared" si="4"/>
        <v>Low</v>
      </c>
      <c r="H302" s="10">
        <v>87.04</v>
      </c>
      <c r="I302" s="10">
        <f>IFERROR(Table2[[#This Row],[Total Waste (tons)]] / (Table2[[#This Row],[Population (million)]]*1000), NA())</f>
        <v>0.13212954329620996</v>
      </c>
      <c r="J302" s="10">
        <v>231.66</v>
      </c>
      <c r="K302" s="10">
        <f>IFERROR(Table2[[#This Row],[Total Waste (tons)]] * Table2[[#This Row],[Household waste (%)]], NA())</f>
        <v>1303642.8467000001</v>
      </c>
      <c r="L302" s="10">
        <v>42.59</v>
      </c>
      <c r="M302" s="10">
        <f>SUMIFS(Table2[Household waste (%)], Table2[Country], "Australia", Table2[Year], 2020)</f>
        <v>1412.17</v>
      </c>
      <c r="N302" s="10">
        <f>COUNTIFS(Table2[Year], "USA")</f>
        <v>0</v>
      </c>
    </row>
    <row r="303" spans="1:14" x14ac:dyDescent="0.35">
      <c r="A303" s="11" t="s">
        <v>31</v>
      </c>
      <c r="B303" s="12">
        <v>2019</v>
      </c>
      <c r="C303" s="11" t="s">
        <v>22</v>
      </c>
      <c r="D303" s="12">
        <v>20490.36</v>
      </c>
      <c r="E303" s="13">
        <v>18726.21</v>
      </c>
      <c r="F303" s="13">
        <f>IFERROR(Table2[[#This Row],[Economic loss ($ million)]]*1000000 / Table2[[#This Row],[Total Waste (tons)]], NA())</f>
        <v>913903.41604539892</v>
      </c>
      <c r="G303" s="13" t="str">
        <f t="shared" si="4"/>
        <v>Low</v>
      </c>
      <c r="H303" s="13">
        <v>106.77</v>
      </c>
      <c r="I303" s="13">
        <f>IFERROR(Table2[[#This Row],[Total Waste (tons)]] / (Table2[[#This Row],[Population (million)]]*1000), NA())</f>
        <v>6.0981399363114197E-2</v>
      </c>
      <c r="J303" s="13">
        <v>336.01</v>
      </c>
      <c r="K303" s="13">
        <f>IFERROR(Table2[[#This Row],[Total Waste (tons)]] * Table2[[#This Row],[Household waste (%)]], NA())</f>
        <v>1057097.6724</v>
      </c>
      <c r="L303" s="13">
        <v>51.59</v>
      </c>
      <c r="M303" s="10">
        <f>SUMIFS(Table2[Household waste (%)], Table2[Country], "Australia", Table2[Year], 2020)</f>
        <v>1412.17</v>
      </c>
      <c r="N303" s="10">
        <f>COUNTIFS(Table2[Year], "USA")</f>
        <v>0</v>
      </c>
    </row>
    <row r="304" spans="1:14" x14ac:dyDescent="0.35">
      <c r="A304" s="8" t="s">
        <v>24</v>
      </c>
      <c r="B304" s="9">
        <v>2020</v>
      </c>
      <c r="C304" s="8" t="s">
        <v>15</v>
      </c>
      <c r="D304" s="9">
        <v>36826.44</v>
      </c>
      <c r="E304" s="10">
        <v>42048.9</v>
      </c>
      <c r="F304" s="10">
        <f>IFERROR(Table2[[#This Row],[Economic loss ($ million)]]*1000000 / Table2[[#This Row],[Total Waste (tons)]], NA())</f>
        <v>1141812.7845102595</v>
      </c>
      <c r="G304" s="10" t="str">
        <f t="shared" si="4"/>
        <v>High</v>
      </c>
      <c r="H304" s="10">
        <v>150.4</v>
      </c>
      <c r="I304" s="10">
        <f>IFERROR(Table2[[#This Row],[Total Waste (tons)]] / (Table2[[#This Row],[Population (million)]]*1000), NA())</f>
        <v>7.1366303631642189E-2</v>
      </c>
      <c r="J304" s="10">
        <v>516.02</v>
      </c>
      <c r="K304" s="10">
        <f>IFERROR(Table2[[#This Row],[Total Waste (tons)]] * Table2[[#This Row],[Household waste (%)]], NA())</f>
        <v>2037238.6608000002</v>
      </c>
      <c r="L304" s="10">
        <v>55.32</v>
      </c>
      <c r="M304" s="10">
        <f>SUMIFS(Table2[Household waste (%)], Table2[Country], "Australia", Table2[Year], 2020)</f>
        <v>1412.17</v>
      </c>
      <c r="N304" s="10">
        <f>COUNTIFS(Table2[Year], "USA")</f>
        <v>0</v>
      </c>
    </row>
    <row r="305" spans="1:14" x14ac:dyDescent="0.35">
      <c r="A305" s="11" t="s">
        <v>28</v>
      </c>
      <c r="B305" s="12">
        <v>2021</v>
      </c>
      <c r="C305" s="11" t="s">
        <v>19</v>
      </c>
      <c r="D305" s="12">
        <v>12148.41</v>
      </c>
      <c r="E305" s="13">
        <v>12962.53</v>
      </c>
      <c r="F305" s="13">
        <f>IFERROR(Table2[[#This Row],[Economic loss ($ million)]]*1000000 / Table2[[#This Row],[Total Waste (tons)]], NA())</f>
        <v>1067014.5311197103</v>
      </c>
      <c r="G305" s="13" t="str">
        <f t="shared" si="4"/>
        <v>Medium</v>
      </c>
      <c r="H305" s="13">
        <v>113.06</v>
      </c>
      <c r="I305" s="13">
        <f>IFERROR(Table2[[#This Row],[Total Waste (tons)]] / (Table2[[#This Row],[Population (million)]]*1000), NA())</f>
        <v>2.8668137625070794E-2</v>
      </c>
      <c r="J305" s="13">
        <v>423.76</v>
      </c>
      <c r="K305" s="13">
        <f>IFERROR(Table2[[#This Row],[Total Waste (tons)]] * Table2[[#This Row],[Household waste (%)]], NA())</f>
        <v>809084.10599999991</v>
      </c>
      <c r="L305" s="13">
        <v>66.599999999999994</v>
      </c>
      <c r="M305" s="10">
        <f>SUMIFS(Table2[Household waste (%)], Table2[Country], "Australia", Table2[Year], 2020)</f>
        <v>1412.17</v>
      </c>
      <c r="N305" s="10">
        <f>COUNTIFS(Table2[Year], "USA")</f>
        <v>0</v>
      </c>
    </row>
    <row r="306" spans="1:14" x14ac:dyDescent="0.35">
      <c r="A306" s="8" t="s">
        <v>27</v>
      </c>
      <c r="B306" s="9">
        <v>2019</v>
      </c>
      <c r="C306" s="8" t="s">
        <v>13</v>
      </c>
      <c r="D306" s="9">
        <v>26723.91</v>
      </c>
      <c r="E306" s="10">
        <v>22010.240000000002</v>
      </c>
      <c r="F306" s="10">
        <f>IFERROR(Table2[[#This Row],[Economic loss ($ million)]]*1000000 / Table2[[#This Row],[Total Waste (tons)]], NA())</f>
        <v>823616.00529263867</v>
      </c>
      <c r="G306" s="10" t="str">
        <f t="shared" si="4"/>
        <v>Low</v>
      </c>
      <c r="H306" s="10">
        <v>87.54</v>
      </c>
      <c r="I306" s="10">
        <f>IFERROR(Table2[[#This Row],[Total Waste (tons)]] / (Table2[[#This Row],[Population (million)]]*1000), NA())</f>
        <v>3.4872132473836678E-2</v>
      </c>
      <c r="J306" s="10">
        <v>766.34</v>
      </c>
      <c r="K306" s="10">
        <f>IFERROR(Table2[[#This Row],[Total Waste (tons)]] * Table2[[#This Row],[Household waste (%)]], NA())</f>
        <v>1377350.3214</v>
      </c>
      <c r="L306" s="10">
        <v>51.54</v>
      </c>
      <c r="M306" s="10">
        <f>SUMIFS(Table2[Household waste (%)], Table2[Country], "Australia", Table2[Year], 2020)</f>
        <v>1412.17</v>
      </c>
      <c r="N306" s="10">
        <f>COUNTIFS(Table2[Year], "USA")</f>
        <v>0</v>
      </c>
    </row>
    <row r="307" spans="1:14" x14ac:dyDescent="0.35">
      <c r="A307" s="11" t="s">
        <v>16</v>
      </c>
      <c r="B307" s="12">
        <v>2021</v>
      </c>
      <c r="C307" s="11" t="s">
        <v>9</v>
      </c>
      <c r="D307" s="12">
        <v>20385.310000000001</v>
      </c>
      <c r="E307" s="13">
        <v>21467.14</v>
      </c>
      <c r="F307" s="13">
        <f>IFERROR(Table2[[#This Row],[Economic loss ($ million)]]*1000000 / Table2[[#This Row],[Total Waste (tons)]], NA())</f>
        <v>1053069.0973058541</v>
      </c>
      <c r="G307" s="13" t="str">
        <f t="shared" si="4"/>
        <v>Medium</v>
      </c>
      <c r="H307" s="13">
        <v>134.21</v>
      </c>
      <c r="I307" s="13">
        <f>IFERROR(Table2[[#This Row],[Total Waste (tons)]] / (Table2[[#This Row],[Population (million)]]*1000), NA())</f>
        <v>2.3813223526663162E-2</v>
      </c>
      <c r="J307" s="13">
        <v>856.05</v>
      </c>
      <c r="K307" s="13">
        <f>IFERROR(Table2[[#This Row],[Total Waste (tons)]] * Table2[[#This Row],[Household waste (%)]], NA())</f>
        <v>904700.05780000007</v>
      </c>
      <c r="L307" s="13">
        <v>44.38</v>
      </c>
      <c r="M307" s="10">
        <f>SUMIFS(Table2[Household waste (%)], Table2[Country], "Australia", Table2[Year], 2020)</f>
        <v>1412.17</v>
      </c>
      <c r="N307" s="10">
        <f>COUNTIFS(Table2[Year], "USA")</f>
        <v>0</v>
      </c>
    </row>
    <row r="308" spans="1:14" x14ac:dyDescent="0.35">
      <c r="A308" s="8" t="s">
        <v>24</v>
      </c>
      <c r="B308" s="9">
        <v>2024</v>
      </c>
      <c r="C308" s="8" t="s">
        <v>11</v>
      </c>
      <c r="D308" s="9">
        <v>9272.98</v>
      </c>
      <c r="E308" s="10">
        <v>10324.969999999999</v>
      </c>
      <c r="F308" s="10">
        <f>IFERROR(Table2[[#This Row],[Economic loss ($ million)]]*1000000 / Table2[[#This Row],[Total Waste (tons)]], NA())</f>
        <v>1113446.8099791007</v>
      </c>
      <c r="G308" s="10" t="str">
        <f t="shared" si="4"/>
        <v>High</v>
      </c>
      <c r="H308" s="10">
        <v>182.31</v>
      </c>
      <c r="I308" s="10">
        <f>IFERROR(Table2[[#This Row],[Total Waste (tons)]] / (Table2[[#This Row],[Population (million)]]*1000), NA())</f>
        <v>1.3729815365936718E-2</v>
      </c>
      <c r="J308" s="10">
        <v>675.39</v>
      </c>
      <c r="K308" s="10">
        <f>IFERROR(Table2[[#This Row],[Total Waste (tons)]] * Table2[[#This Row],[Household waste (%)]], NA())</f>
        <v>428782.59519999998</v>
      </c>
      <c r="L308" s="10">
        <v>46.24</v>
      </c>
      <c r="M308" s="10">
        <f>SUMIFS(Table2[Household waste (%)], Table2[Country], "Australia", Table2[Year], 2020)</f>
        <v>1412.17</v>
      </c>
      <c r="N308" s="10">
        <f>COUNTIFS(Table2[Year], "USA")</f>
        <v>0</v>
      </c>
    </row>
    <row r="309" spans="1:14" x14ac:dyDescent="0.35">
      <c r="A309" s="11" t="s">
        <v>8</v>
      </c>
      <c r="B309" s="12">
        <v>2021</v>
      </c>
      <c r="C309" s="11" t="s">
        <v>13</v>
      </c>
      <c r="D309" s="12">
        <v>34325.040000000001</v>
      </c>
      <c r="E309" s="13">
        <v>33080.21</v>
      </c>
      <c r="F309" s="13">
        <f>IFERROR(Table2[[#This Row],[Economic loss ($ million)]]*1000000 / Table2[[#This Row],[Total Waste (tons)]], NA())</f>
        <v>963734.05537182186</v>
      </c>
      <c r="G309" s="13" t="str">
        <f t="shared" si="4"/>
        <v>Medium</v>
      </c>
      <c r="H309" s="13">
        <v>80.55</v>
      </c>
      <c r="I309" s="13">
        <f>IFERROR(Table2[[#This Row],[Total Waste (tons)]] / (Table2[[#This Row],[Population (million)]]*1000), NA())</f>
        <v>4.152406759977257E-2</v>
      </c>
      <c r="J309" s="13">
        <v>826.63</v>
      </c>
      <c r="K309" s="13">
        <f>IFERROR(Table2[[#This Row],[Total Waste (tons)]] * Table2[[#This Row],[Household waste (%)]], NA())</f>
        <v>1657556.1816</v>
      </c>
      <c r="L309" s="13">
        <v>48.29</v>
      </c>
      <c r="M309" s="10">
        <f>SUMIFS(Table2[Household waste (%)], Table2[Country], "Australia", Table2[Year], 2020)</f>
        <v>1412.17</v>
      </c>
      <c r="N309" s="10">
        <f>COUNTIFS(Table2[Year], "USA")</f>
        <v>0</v>
      </c>
    </row>
    <row r="310" spans="1:14" x14ac:dyDescent="0.35">
      <c r="A310" s="8" t="s">
        <v>14</v>
      </c>
      <c r="B310" s="9">
        <v>2018</v>
      </c>
      <c r="C310" s="8" t="s">
        <v>20</v>
      </c>
      <c r="D310" s="9">
        <v>23329.02</v>
      </c>
      <c r="E310" s="10">
        <v>19639.5</v>
      </c>
      <c r="F310" s="10">
        <f>IFERROR(Table2[[#This Row],[Economic loss ($ million)]]*1000000 / Table2[[#This Row],[Total Waste (tons)]], NA())</f>
        <v>841848.47884737549</v>
      </c>
      <c r="G310" s="10" t="str">
        <f t="shared" si="4"/>
        <v>Low</v>
      </c>
      <c r="H310" s="10">
        <v>138.91</v>
      </c>
      <c r="I310" s="10">
        <f>IFERROR(Table2[[#This Row],[Total Waste (tons)]] / (Table2[[#This Row],[Population (million)]]*1000), NA())</f>
        <v>1.7901884649620923E-2</v>
      </c>
      <c r="J310" s="10">
        <v>1303.1600000000001</v>
      </c>
      <c r="K310" s="10">
        <f>IFERROR(Table2[[#This Row],[Total Waste (tons)]] * Table2[[#This Row],[Household waste (%)]], NA())</f>
        <v>1524318.1668</v>
      </c>
      <c r="L310" s="10">
        <v>65.34</v>
      </c>
      <c r="M310" s="10">
        <f>SUMIFS(Table2[Household waste (%)], Table2[Country], "Australia", Table2[Year], 2020)</f>
        <v>1412.17</v>
      </c>
      <c r="N310" s="10">
        <f>COUNTIFS(Table2[Year], "USA")</f>
        <v>0</v>
      </c>
    </row>
    <row r="311" spans="1:14" x14ac:dyDescent="0.35">
      <c r="A311" s="11" t="s">
        <v>29</v>
      </c>
      <c r="B311" s="12">
        <v>2019</v>
      </c>
      <c r="C311" s="11" t="s">
        <v>22</v>
      </c>
      <c r="D311" s="12">
        <v>27999.24</v>
      </c>
      <c r="E311" s="13">
        <v>24345.31</v>
      </c>
      <c r="F311" s="13">
        <f>IFERROR(Table2[[#This Row],[Economic loss ($ million)]]*1000000 / Table2[[#This Row],[Total Waste (tons)]], NA())</f>
        <v>869498.95782885526</v>
      </c>
      <c r="G311" s="13" t="str">
        <f t="shared" si="4"/>
        <v>Low</v>
      </c>
      <c r="H311" s="13">
        <v>35.5</v>
      </c>
      <c r="I311" s="13">
        <f>IFERROR(Table2[[#This Row],[Total Waste (tons)]] / (Table2[[#This Row],[Population (million)]]*1000), NA())</f>
        <v>8.711920097078317E-2</v>
      </c>
      <c r="J311" s="13">
        <v>321.39</v>
      </c>
      <c r="K311" s="13">
        <f>IFERROR(Table2[[#This Row],[Total Waste (tons)]] * Table2[[#This Row],[Household waste (%)]], NA())</f>
        <v>1151888.7336000002</v>
      </c>
      <c r="L311" s="13">
        <v>41.14</v>
      </c>
      <c r="M311" s="10">
        <f>SUMIFS(Table2[Household waste (%)], Table2[Country], "Australia", Table2[Year], 2020)</f>
        <v>1412.17</v>
      </c>
      <c r="N311" s="10">
        <f>COUNTIFS(Table2[Year], "USA")</f>
        <v>0</v>
      </c>
    </row>
    <row r="312" spans="1:14" x14ac:dyDescent="0.35">
      <c r="A312" s="8" t="s">
        <v>16</v>
      </c>
      <c r="B312" s="9">
        <v>2019</v>
      </c>
      <c r="C312" s="8" t="s">
        <v>9</v>
      </c>
      <c r="D312" s="9">
        <v>10668.39</v>
      </c>
      <c r="E312" s="10">
        <v>10113.76</v>
      </c>
      <c r="F312" s="10">
        <f>IFERROR(Table2[[#This Row],[Economic loss ($ million)]]*1000000 / Table2[[#This Row],[Total Waste (tons)]], NA())</f>
        <v>948011.83683761093</v>
      </c>
      <c r="G312" s="10" t="str">
        <f t="shared" si="4"/>
        <v>Low</v>
      </c>
      <c r="H312" s="10">
        <v>78.36</v>
      </c>
      <c r="I312" s="10">
        <f>IFERROR(Table2[[#This Row],[Total Waste (tons)]] / (Table2[[#This Row],[Population (million)]]*1000), NA())</f>
        <v>1.504242689151462E-2</v>
      </c>
      <c r="J312" s="10">
        <v>709.22</v>
      </c>
      <c r="K312" s="10">
        <f>IFERROR(Table2[[#This Row],[Total Waste (tons)]] * Table2[[#This Row],[Household waste (%)]], NA())</f>
        <v>448925.85119999998</v>
      </c>
      <c r="L312" s="10">
        <v>42.08</v>
      </c>
      <c r="M312" s="10">
        <f>SUMIFS(Table2[Household waste (%)], Table2[Country], "Australia", Table2[Year], 2020)</f>
        <v>1412.17</v>
      </c>
      <c r="N312" s="10">
        <f>COUNTIFS(Table2[Year], "USA")</f>
        <v>0</v>
      </c>
    </row>
    <row r="313" spans="1:14" x14ac:dyDescent="0.35">
      <c r="A313" s="11" t="s">
        <v>17</v>
      </c>
      <c r="B313" s="12">
        <v>2018</v>
      </c>
      <c r="C313" s="11" t="s">
        <v>22</v>
      </c>
      <c r="D313" s="12">
        <v>6216.13</v>
      </c>
      <c r="E313" s="13">
        <v>7024.47</v>
      </c>
      <c r="F313" s="13">
        <f>IFERROR(Table2[[#This Row],[Economic loss ($ million)]]*1000000 / Table2[[#This Row],[Total Waste (tons)]], NA())</f>
        <v>1130039.1079337143</v>
      </c>
      <c r="G313" s="13" t="str">
        <f t="shared" si="4"/>
        <v>High</v>
      </c>
      <c r="H313" s="13">
        <v>129.81</v>
      </c>
      <c r="I313" s="13">
        <f>IFERROR(Table2[[#This Row],[Total Waste (tons)]] / (Table2[[#This Row],[Population (million)]]*1000), NA())</f>
        <v>7.7640483119543365E-3</v>
      </c>
      <c r="J313" s="13">
        <v>800.63</v>
      </c>
      <c r="K313" s="13">
        <f>IFERROR(Table2[[#This Row],[Total Waste (tons)]] * Table2[[#This Row],[Household waste (%)]], NA())</f>
        <v>213088.93640000001</v>
      </c>
      <c r="L313" s="13">
        <v>34.28</v>
      </c>
      <c r="M313" s="10">
        <f>SUMIFS(Table2[Household waste (%)], Table2[Country], "Australia", Table2[Year], 2020)</f>
        <v>1412.17</v>
      </c>
      <c r="N313" s="10">
        <f>COUNTIFS(Table2[Year], "USA")</f>
        <v>0</v>
      </c>
    </row>
    <row r="314" spans="1:14" x14ac:dyDescent="0.35">
      <c r="A314" s="8" t="s">
        <v>8</v>
      </c>
      <c r="B314" s="9">
        <v>2022</v>
      </c>
      <c r="C314" s="8" t="s">
        <v>19</v>
      </c>
      <c r="D314" s="9">
        <v>25947.66</v>
      </c>
      <c r="E314" s="10">
        <v>23899.18</v>
      </c>
      <c r="F314" s="10">
        <f>IFERROR(Table2[[#This Row],[Economic loss ($ million)]]*1000000 / Table2[[#This Row],[Total Waste (tons)]], NA())</f>
        <v>921053.38207761315</v>
      </c>
      <c r="G314" s="10" t="str">
        <f t="shared" si="4"/>
        <v>Low</v>
      </c>
      <c r="H314" s="10">
        <v>48.07</v>
      </c>
      <c r="I314" s="10">
        <f>IFERROR(Table2[[#This Row],[Total Waste (tons)]] / (Table2[[#This Row],[Population (million)]]*1000), NA())</f>
        <v>5.5218360962737544E-2</v>
      </c>
      <c r="J314" s="10">
        <v>469.91</v>
      </c>
      <c r="K314" s="10">
        <f>IFERROR(Table2[[#This Row],[Total Waste (tons)]] * Table2[[#This Row],[Household waste (%)]], NA())</f>
        <v>1619652.9372</v>
      </c>
      <c r="L314" s="10">
        <v>62.42</v>
      </c>
      <c r="M314" s="10">
        <f>SUMIFS(Table2[Household waste (%)], Table2[Country], "Australia", Table2[Year], 2020)</f>
        <v>1412.17</v>
      </c>
      <c r="N314" s="10">
        <f>COUNTIFS(Table2[Year], "USA")</f>
        <v>0</v>
      </c>
    </row>
    <row r="315" spans="1:14" x14ac:dyDescent="0.35">
      <c r="A315" s="11" t="s">
        <v>21</v>
      </c>
      <c r="B315" s="12">
        <v>2019</v>
      </c>
      <c r="C315" s="11" t="s">
        <v>22</v>
      </c>
      <c r="D315" s="12">
        <v>8209.84</v>
      </c>
      <c r="E315" s="13">
        <v>7556.2</v>
      </c>
      <c r="F315" s="13">
        <f>IFERROR(Table2[[#This Row],[Economic loss ($ million)]]*1000000 / Table2[[#This Row],[Total Waste (tons)]], NA())</f>
        <v>920383.34486421174</v>
      </c>
      <c r="G315" s="13" t="str">
        <f t="shared" si="4"/>
        <v>Low</v>
      </c>
      <c r="H315" s="13">
        <v>21.33</v>
      </c>
      <c r="I315" s="13">
        <f>IFERROR(Table2[[#This Row],[Total Waste (tons)]] / (Table2[[#This Row],[Population (million)]]*1000), NA())</f>
        <v>1.9507758108589759E-2</v>
      </c>
      <c r="J315" s="13">
        <v>420.85</v>
      </c>
      <c r="K315" s="13">
        <f>IFERROR(Table2[[#This Row],[Total Waste (tons)]] * Table2[[#This Row],[Household waste (%)]], NA())</f>
        <v>337013.93199999997</v>
      </c>
      <c r="L315" s="13">
        <v>41.05</v>
      </c>
      <c r="M315" s="10">
        <f>SUMIFS(Table2[Household waste (%)], Table2[Country], "Australia", Table2[Year], 2020)</f>
        <v>1412.17</v>
      </c>
      <c r="N315" s="10">
        <f>COUNTIFS(Table2[Year], "USA")</f>
        <v>0</v>
      </c>
    </row>
    <row r="316" spans="1:14" x14ac:dyDescent="0.35">
      <c r="A316" s="8" t="s">
        <v>31</v>
      </c>
      <c r="B316" s="9">
        <v>2022</v>
      </c>
      <c r="C316" s="8" t="s">
        <v>9</v>
      </c>
      <c r="D316" s="9">
        <v>43281.08</v>
      </c>
      <c r="E316" s="10">
        <v>38481.97</v>
      </c>
      <c r="F316" s="10">
        <f>IFERROR(Table2[[#This Row],[Economic loss ($ million)]]*1000000 / Table2[[#This Row],[Total Waste (tons)]], NA())</f>
        <v>889117.60057743476</v>
      </c>
      <c r="G316" s="10" t="str">
        <f t="shared" si="4"/>
        <v>Low</v>
      </c>
      <c r="H316" s="10">
        <v>187.09</v>
      </c>
      <c r="I316" s="10">
        <f>IFERROR(Table2[[#This Row],[Total Waste (tons)]] / (Table2[[#This Row],[Population (million)]]*1000), NA())</f>
        <v>3.9010239030897356E-2</v>
      </c>
      <c r="J316" s="10">
        <v>1109.48</v>
      </c>
      <c r="K316" s="10">
        <f>IFERROR(Table2[[#This Row],[Total Waste (tons)]] * Table2[[#This Row],[Household waste (%)]], NA())</f>
        <v>1317476.0752000001</v>
      </c>
      <c r="L316" s="10">
        <v>30.44</v>
      </c>
      <c r="M316" s="10">
        <f>SUMIFS(Table2[Household waste (%)], Table2[Country], "Australia", Table2[Year], 2020)</f>
        <v>1412.17</v>
      </c>
      <c r="N316" s="10">
        <f>COUNTIFS(Table2[Year], "USA")</f>
        <v>0</v>
      </c>
    </row>
    <row r="317" spans="1:14" x14ac:dyDescent="0.35">
      <c r="A317" s="11" t="s">
        <v>30</v>
      </c>
      <c r="B317" s="12">
        <v>2021</v>
      </c>
      <c r="C317" s="11" t="s">
        <v>20</v>
      </c>
      <c r="D317" s="12">
        <v>15742.16</v>
      </c>
      <c r="E317" s="13">
        <v>17297.580000000002</v>
      </c>
      <c r="F317" s="13">
        <f>IFERROR(Table2[[#This Row],[Economic loss ($ million)]]*1000000 / Table2[[#This Row],[Total Waste (tons)]], NA())</f>
        <v>1098806.0088323331</v>
      </c>
      <c r="G317" s="13" t="str">
        <f t="shared" si="4"/>
        <v>Medium</v>
      </c>
      <c r="H317" s="13">
        <v>100.01</v>
      </c>
      <c r="I317" s="13">
        <f>IFERROR(Table2[[#This Row],[Total Waste (tons)]] / (Table2[[#This Row],[Population (million)]]*1000), NA())</f>
        <v>0.11567462708501727</v>
      </c>
      <c r="J317" s="13">
        <v>136.09</v>
      </c>
      <c r="K317" s="13">
        <f>IFERROR(Table2[[#This Row],[Total Waste (tons)]] * Table2[[#This Row],[Household waste (%)]], NA())</f>
        <v>1042130.9920000001</v>
      </c>
      <c r="L317" s="13">
        <v>66.2</v>
      </c>
      <c r="M317" s="10">
        <f>SUMIFS(Table2[Household waste (%)], Table2[Country], "Australia", Table2[Year], 2020)</f>
        <v>1412.17</v>
      </c>
      <c r="N317" s="10">
        <f>COUNTIFS(Table2[Year], "USA")</f>
        <v>0</v>
      </c>
    </row>
    <row r="318" spans="1:14" x14ac:dyDescent="0.35">
      <c r="A318" s="8" t="s">
        <v>34</v>
      </c>
      <c r="B318" s="9">
        <v>2020</v>
      </c>
      <c r="C318" s="8" t="s">
        <v>11</v>
      </c>
      <c r="D318" s="9">
        <v>19747.12</v>
      </c>
      <c r="E318" s="10">
        <v>19112.57</v>
      </c>
      <c r="F318" s="10">
        <f>IFERROR(Table2[[#This Row],[Economic loss ($ million)]]*1000000 / Table2[[#This Row],[Total Waste (tons)]], NA())</f>
        <v>967866.20023578126</v>
      </c>
      <c r="G318" s="10" t="str">
        <f t="shared" si="4"/>
        <v>Medium</v>
      </c>
      <c r="H318" s="10">
        <v>167.79</v>
      </c>
      <c r="I318" s="10">
        <f>IFERROR(Table2[[#This Row],[Total Waste (tons)]] / (Table2[[#This Row],[Population (million)]]*1000), NA())</f>
        <v>1.6877880341880341E-2</v>
      </c>
      <c r="J318" s="10">
        <v>1170</v>
      </c>
      <c r="K318" s="10">
        <f>IFERROR(Table2[[#This Row],[Total Waste (tons)]] * Table2[[#This Row],[Household waste (%)]], NA())</f>
        <v>792846.8679999999</v>
      </c>
      <c r="L318" s="10">
        <v>40.15</v>
      </c>
      <c r="M318" s="10">
        <f>SUMIFS(Table2[Household waste (%)], Table2[Country], "Australia", Table2[Year], 2020)</f>
        <v>1412.17</v>
      </c>
      <c r="N318" s="10">
        <f>COUNTIFS(Table2[Year], "USA")</f>
        <v>0</v>
      </c>
    </row>
    <row r="319" spans="1:14" x14ac:dyDescent="0.35">
      <c r="A319" s="11" t="s">
        <v>35</v>
      </c>
      <c r="B319" s="12">
        <v>2024</v>
      </c>
      <c r="C319" s="11" t="s">
        <v>20</v>
      </c>
      <c r="D319" s="12">
        <v>10668.1</v>
      </c>
      <c r="E319" s="13">
        <v>9622.69</v>
      </c>
      <c r="F319" s="13">
        <f>IFERROR(Table2[[#This Row],[Economic loss ($ million)]]*1000000 / Table2[[#This Row],[Total Waste (tons)]], NA())</f>
        <v>902005.98044637754</v>
      </c>
      <c r="G319" s="13" t="str">
        <f t="shared" si="4"/>
        <v>Low</v>
      </c>
      <c r="H319" s="13">
        <v>102.58</v>
      </c>
      <c r="I319" s="13">
        <f>IFERROR(Table2[[#This Row],[Total Waste (tons)]] / (Table2[[#This Row],[Population (million)]]*1000), NA())</f>
        <v>1.4462474920015183E-2</v>
      </c>
      <c r="J319" s="13">
        <v>737.64</v>
      </c>
      <c r="K319" s="13">
        <f>IFERROR(Table2[[#This Row],[Total Waste (tons)]] * Table2[[#This Row],[Household waste (%)]], NA())</f>
        <v>620350.01500000001</v>
      </c>
      <c r="L319" s="13">
        <v>58.15</v>
      </c>
      <c r="M319" s="10">
        <f>SUMIFS(Table2[Household waste (%)], Table2[Country], "Australia", Table2[Year], 2020)</f>
        <v>1412.17</v>
      </c>
      <c r="N319" s="10">
        <f>COUNTIFS(Table2[Year], "USA")</f>
        <v>0</v>
      </c>
    </row>
    <row r="320" spans="1:14" x14ac:dyDescent="0.35">
      <c r="A320" s="8" t="s">
        <v>17</v>
      </c>
      <c r="B320" s="9">
        <v>2019</v>
      </c>
      <c r="C320" s="8" t="s">
        <v>20</v>
      </c>
      <c r="D320" s="9">
        <v>24674.19</v>
      </c>
      <c r="E320" s="10">
        <v>28985.24</v>
      </c>
      <c r="F320" s="10">
        <f>IFERROR(Table2[[#This Row],[Economic loss ($ million)]]*1000000 / Table2[[#This Row],[Total Waste (tons)]], NA())</f>
        <v>1174719.0079998574</v>
      </c>
      <c r="G320" s="10" t="str">
        <f t="shared" si="4"/>
        <v>High</v>
      </c>
      <c r="H320" s="10">
        <v>172.4</v>
      </c>
      <c r="I320" s="10">
        <f>IFERROR(Table2[[#This Row],[Total Waste (tons)]] / (Table2[[#This Row],[Population (million)]]*1000), NA())</f>
        <v>6.2741093904950793E-2</v>
      </c>
      <c r="J320" s="10">
        <v>393.27</v>
      </c>
      <c r="K320" s="10">
        <f>IFERROR(Table2[[#This Row],[Total Waste (tons)]] * Table2[[#This Row],[Household waste (%)]], NA())</f>
        <v>1300576.5548999999</v>
      </c>
      <c r="L320" s="10">
        <v>52.71</v>
      </c>
      <c r="M320" s="10">
        <f>SUMIFS(Table2[Household waste (%)], Table2[Country], "Australia", Table2[Year], 2020)</f>
        <v>1412.17</v>
      </c>
      <c r="N320" s="10">
        <f>COUNTIFS(Table2[Year], "USA")</f>
        <v>0</v>
      </c>
    </row>
    <row r="321" spans="1:14" x14ac:dyDescent="0.35">
      <c r="A321" s="11" t="s">
        <v>31</v>
      </c>
      <c r="B321" s="12">
        <v>2023</v>
      </c>
      <c r="C321" s="11" t="s">
        <v>20</v>
      </c>
      <c r="D321" s="12">
        <v>8416.1</v>
      </c>
      <c r="E321" s="13">
        <v>6929.97</v>
      </c>
      <c r="F321" s="13">
        <f>IFERROR(Table2[[#This Row],[Economic loss ($ million)]]*1000000 / Table2[[#This Row],[Total Waste (tons)]], NA())</f>
        <v>823418.21033495315</v>
      </c>
      <c r="G321" s="13" t="str">
        <f t="shared" si="4"/>
        <v>Low</v>
      </c>
      <c r="H321" s="13">
        <v>126.12</v>
      </c>
      <c r="I321" s="13">
        <f>IFERROR(Table2[[#This Row],[Total Waste (tons)]] / (Table2[[#This Row],[Population (million)]]*1000), NA())</f>
        <v>1.0134629047601845E-2</v>
      </c>
      <c r="J321" s="13">
        <v>830.43</v>
      </c>
      <c r="K321" s="13">
        <f>IFERROR(Table2[[#This Row],[Total Waste (tons)]] * Table2[[#This Row],[Household waste (%)]], NA())</f>
        <v>559754.8110000001</v>
      </c>
      <c r="L321" s="13">
        <v>66.510000000000005</v>
      </c>
      <c r="M321" s="10">
        <f>SUMIFS(Table2[Household waste (%)], Table2[Country], "Australia", Table2[Year], 2020)</f>
        <v>1412.17</v>
      </c>
      <c r="N321" s="10">
        <f>COUNTIFS(Table2[Year], "USA")</f>
        <v>0</v>
      </c>
    </row>
    <row r="322" spans="1:14" x14ac:dyDescent="0.35">
      <c r="A322" s="8" t="s">
        <v>28</v>
      </c>
      <c r="B322" s="9">
        <v>2023</v>
      </c>
      <c r="C322" s="8" t="s">
        <v>25</v>
      </c>
      <c r="D322" s="9">
        <v>5158.83</v>
      </c>
      <c r="E322" s="10">
        <v>5533.23</v>
      </c>
      <c r="F322" s="10">
        <f>IFERROR(Table2[[#This Row],[Economic loss ($ million)]]*1000000 / Table2[[#This Row],[Total Waste (tons)]], NA())</f>
        <v>1072574.5954024459</v>
      </c>
      <c r="G322" s="10" t="str">
        <f t="shared" ref="G322:G385" si="5">IF(F322&gt;1100000,"High",IF(F322&gt;=950000,"Medium","Low"))</f>
        <v>Medium</v>
      </c>
      <c r="H322" s="10">
        <v>187.33</v>
      </c>
      <c r="I322" s="10">
        <f>IFERROR(Table2[[#This Row],[Total Waste (tons)]] / (Table2[[#This Row],[Population (million)]]*1000), NA())</f>
        <v>5.4069551728836299E-3</v>
      </c>
      <c r="J322" s="10">
        <v>954.11</v>
      </c>
      <c r="K322" s="10">
        <f>IFERROR(Table2[[#This Row],[Total Waste (tons)]] * Table2[[#This Row],[Household waste (%)]], NA())</f>
        <v>266040.86310000002</v>
      </c>
      <c r="L322" s="10">
        <v>51.57</v>
      </c>
      <c r="M322" s="10">
        <f>SUMIFS(Table2[Household waste (%)], Table2[Country], "Australia", Table2[Year], 2020)</f>
        <v>1412.17</v>
      </c>
      <c r="N322" s="10">
        <f>COUNTIFS(Table2[Year], "USA")</f>
        <v>0</v>
      </c>
    </row>
    <row r="323" spans="1:14" x14ac:dyDescent="0.35">
      <c r="A323" s="11" t="s">
        <v>24</v>
      </c>
      <c r="B323" s="12">
        <v>2024</v>
      </c>
      <c r="C323" s="11" t="s">
        <v>13</v>
      </c>
      <c r="D323" s="12">
        <v>2512.6799999999998</v>
      </c>
      <c r="E323" s="13">
        <v>2273.25</v>
      </c>
      <c r="F323" s="13">
        <f>IFERROR(Table2[[#This Row],[Economic loss ($ million)]]*1000000 / Table2[[#This Row],[Total Waste (tons)]], NA())</f>
        <v>904711.30426476919</v>
      </c>
      <c r="G323" s="13" t="str">
        <f t="shared" si="5"/>
        <v>Low</v>
      </c>
      <c r="H323" s="13">
        <v>183.28</v>
      </c>
      <c r="I323" s="13">
        <f>IFERROR(Table2[[#This Row],[Total Waste (tons)]] / (Table2[[#This Row],[Population (million)]]*1000), NA())</f>
        <v>3.0622273137202328E-3</v>
      </c>
      <c r="J323" s="13">
        <v>820.54</v>
      </c>
      <c r="K323" s="13">
        <f>IFERROR(Table2[[#This Row],[Total Waste (tons)]] * Table2[[#This Row],[Household waste (%)]], NA())</f>
        <v>169555.6464</v>
      </c>
      <c r="L323" s="13">
        <v>67.48</v>
      </c>
      <c r="M323" s="10">
        <f>SUMIFS(Table2[Household waste (%)], Table2[Country], "Australia", Table2[Year], 2020)</f>
        <v>1412.17</v>
      </c>
      <c r="N323" s="10">
        <f>COUNTIFS(Table2[Year], "USA")</f>
        <v>0</v>
      </c>
    </row>
    <row r="324" spans="1:14" x14ac:dyDescent="0.35">
      <c r="A324" s="8" t="s">
        <v>12</v>
      </c>
      <c r="B324" s="9">
        <v>2020</v>
      </c>
      <c r="C324" s="8" t="s">
        <v>9</v>
      </c>
      <c r="D324" s="9">
        <v>41105.94</v>
      </c>
      <c r="E324" s="10">
        <v>47590.19</v>
      </c>
      <c r="F324" s="10">
        <f>IFERROR(Table2[[#This Row],[Economic loss ($ million)]]*1000000 / Table2[[#This Row],[Total Waste (tons)]], NA())</f>
        <v>1157744.8417430667</v>
      </c>
      <c r="G324" s="10" t="str">
        <f t="shared" si="5"/>
        <v>High</v>
      </c>
      <c r="H324" s="10">
        <v>54.75</v>
      </c>
      <c r="I324" s="10">
        <f>IFERROR(Table2[[#This Row],[Total Waste (tons)]] / (Table2[[#This Row],[Population (million)]]*1000), NA())</f>
        <v>5.705196391394865E-2</v>
      </c>
      <c r="J324" s="10">
        <v>720.5</v>
      </c>
      <c r="K324" s="10">
        <f>IFERROR(Table2[[#This Row],[Total Waste (tons)]] * Table2[[#This Row],[Household waste (%)]], NA())</f>
        <v>1534484.7402000001</v>
      </c>
      <c r="L324" s="10">
        <v>37.33</v>
      </c>
      <c r="M324" s="10">
        <f>SUMIFS(Table2[Household waste (%)], Table2[Country], "Australia", Table2[Year], 2020)</f>
        <v>1412.17</v>
      </c>
      <c r="N324" s="10">
        <f>COUNTIFS(Table2[Year], "USA")</f>
        <v>0</v>
      </c>
    </row>
    <row r="325" spans="1:14" x14ac:dyDescent="0.35">
      <c r="A325" s="11" t="s">
        <v>31</v>
      </c>
      <c r="B325" s="12">
        <v>2021</v>
      </c>
      <c r="C325" s="11" t="s">
        <v>25</v>
      </c>
      <c r="D325" s="12">
        <v>32589.23</v>
      </c>
      <c r="E325" s="13">
        <v>36377.68</v>
      </c>
      <c r="F325" s="13">
        <f>IFERROR(Table2[[#This Row],[Economic loss ($ million)]]*1000000 / Table2[[#This Row],[Total Waste (tons)]], NA())</f>
        <v>1116248.5275043319</v>
      </c>
      <c r="G325" s="13" t="str">
        <f t="shared" si="5"/>
        <v>High</v>
      </c>
      <c r="H325" s="13">
        <v>173.23</v>
      </c>
      <c r="I325" s="13">
        <f>IFERROR(Table2[[#This Row],[Total Waste (tons)]] / (Table2[[#This Row],[Population (million)]]*1000), NA())</f>
        <v>0.23999727520435968</v>
      </c>
      <c r="J325" s="13">
        <v>135.79</v>
      </c>
      <c r="K325" s="13">
        <f>IFERROR(Table2[[#This Row],[Total Waste (tons)]] * Table2[[#This Row],[Household waste (%)]], NA())</f>
        <v>1101841.8663000001</v>
      </c>
      <c r="L325" s="13">
        <v>33.81</v>
      </c>
      <c r="M325" s="10">
        <f>SUMIFS(Table2[Household waste (%)], Table2[Country], "Australia", Table2[Year], 2020)</f>
        <v>1412.17</v>
      </c>
      <c r="N325" s="10">
        <f>COUNTIFS(Table2[Year], "USA")</f>
        <v>0</v>
      </c>
    </row>
    <row r="326" spans="1:14" x14ac:dyDescent="0.35">
      <c r="A326" s="8" t="s">
        <v>26</v>
      </c>
      <c r="B326" s="9">
        <v>2021</v>
      </c>
      <c r="C326" s="8" t="s">
        <v>25</v>
      </c>
      <c r="D326" s="9">
        <v>19203.37</v>
      </c>
      <c r="E326" s="10">
        <v>19148.46</v>
      </c>
      <c r="F326" s="10">
        <f>IFERROR(Table2[[#This Row],[Economic loss ($ million)]]*1000000 / Table2[[#This Row],[Total Waste (tons)]], NA())</f>
        <v>997140.60604987573</v>
      </c>
      <c r="G326" s="10" t="str">
        <f t="shared" si="5"/>
        <v>Medium</v>
      </c>
      <c r="H326" s="10">
        <v>174.87</v>
      </c>
      <c r="I326" s="10">
        <f>IFERROR(Table2[[#This Row],[Total Waste (tons)]] / (Table2[[#This Row],[Population (million)]]*1000), NA())</f>
        <v>1.526196701768329E-2</v>
      </c>
      <c r="J326" s="10">
        <v>1258.25</v>
      </c>
      <c r="K326" s="10">
        <f>IFERROR(Table2[[#This Row],[Total Waste (tons)]] * Table2[[#This Row],[Household waste (%)]], NA())</f>
        <v>658675.5909999999</v>
      </c>
      <c r="L326" s="10">
        <v>34.299999999999997</v>
      </c>
      <c r="M326" s="10">
        <f>SUMIFS(Table2[Household waste (%)], Table2[Country], "Australia", Table2[Year], 2020)</f>
        <v>1412.17</v>
      </c>
      <c r="N326" s="10">
        <f>COUNTIFS(Table2[Year], "USA")</f>
        <v>0</v>
      </c>
    </row>
    <row r="327" spans="1:14" x14ac:dyDescent="0.35">
      <c r="A327" s="11" t="s">
        <v>21</v>
      </c>
      <c r="B327" s="12">
        <v>2018</v>
      </c>
      <c r="C327" s="11" t="s">
        <v>9</v>
      </c>
      <c r="D327" s="12">
        <v>48569.06</v>
      </c>
      <c r="E327" s="13">
        <v>50526.39</v>
      </c>
      <c r="F327" s="13">
        <f>IFERROR(Table2[[#This Row],[Economic loss ($ million)]]*1000000 / Table2[[#This Row],[Total Waste (tons)]], NA())</f>
        <v>1040299.9358027518</v>
      </c>
      <c r="G327" s="13" t="str">
        <f t="shared" si="5"/>
        <v>Medium</v>
      </c>
      <c r="H327" s="13">
        <v>111.18</v>
      </c>
      <c r="I327" s="13">
        <f>IFERROR(Table2[[#This Row],[Total Waste (tons)]] / (Table2[[#This Row],[Population (million)]]*1000), NA())</f>
        <v>6.2662477905791589E-2</v>
      </c>
      <c r="J327" s="13">
        <v>775.09</v>
      </c>
      <c r="K327" s="13">
        <f>IFERROR(Table2[[#This Row],[Total Waste (tons)]] * Table2[[#This Row],[Household waste (%)]], NA())</f>
        <v>1461443.0153999999</v>
      </c>
      <c r="L327" s="13">
        <v>30.09</v>
      </c>
      <c r="M327" s="10">
        <f>SUMIFS(Table2[Household waste (%)], Table2[Country], "Australia", Table2[Year], 2020)</f>
        <v>1412.17</v>
      </c>
      <c r="N327" s="10">
        <f>COUNTIFS(Table2[Year], "USA")</f>
        <v>0</v>
      </c>
    </row>
    <row r="328" spans="1:14" x14ac:dyDescent="0.35">
      <c r="A328" s="8" t="s">
        <v>23</v>
      </c>
      <c r="B328" s="9">
        <v>2018</v>
      </c>
      <c r="C328" s="8" t="s">
        <v>15</v>
      </c>
      <c r="D328" s="9">
        <v>23990.63</v>
      </c>
      <c r="E328" s="10">
        <v>25812.35</v>
      </c>
      <c r="F328" s="10">
        <f>IFERROR(Table2[[#This Row],[Economic loss ($ million)]]*1000000 / Table2[[#This Row],[Total Waste (tons)]], NA())</f>
        <v>1075934.6461514349</v>
      </c>
      <c r="G328" s="10" t="str">
        <f t="shared" si="5"/>
        <v>Medium</v>
      </c>
      <c r="H328" s="10">
        <v>158.80000000000001</v>
      </c>
      <c r="I328" s="10">
        <f>IFERROR(Table2[[#This Row],[Total Waste (tons)]] / (Table2[[#This Row],[Population (million)]]*1000), NA())</f>
        <v>3.8198598837672161E-2</v>
      </c>
      <c r="J328" s="10">
        <v>628.04999999999995</v>
      </c>
      <c r="K328" s="10">
        <f>IFERROR(Table2[[#This Row],[Total Waste (tons)]] * Table2[[#This Row],[Household waste (%)]], NA())</f>
        <v>1390976.7274</v>
      </c>
      <c r="L328" s="10">
        <v>57.98</v>
      </c>
      <c r="M328" s="10">
        <f>SUMIFS(Table2[Household waste (%)], Table2[Country], "Australia", Table2[Year], 2020)</f>
        <v>1412.17</v>
      </c>
      <c r="N328" s="10">
        <f>COUNTIFS(Table2[Year], "USA")</f>
        <v>0</v>
      </c>
    </row>
    <row r="329" spans="1:14" x14ac:dyDescent="0.35">
      <c r="A329" s="11" t="s">
        <v>29</v>
      </c>
      <c r="B329" s="12">
        <v>2020</v>
      </c>
      <c r="C329" s="11" t="s">
        <v>20</v>
      </c>
      <c r="D329" s="12">
        <v>31991.72</v>
      </c>
      <c r="E329" s="13">
        <v>31110.65</v>
      </c>
      <c r="F329" s="13">
        <f>IFERROR(Table2[[#This Row],[Economic loss ($ million)]]*1000000 / Table2[[#This Row],[Total Waste (tons)]], NA())</f>
        <v>972459.43637916306</v>
      </c>
      <c r="G329" s="13" t="str">
        <f t="shared" si="5"/>
        <v>Medium</v>
      </c>
      <c r="H329" s="13">
        <v>89.08</v>
      </c>
      <c r="I329" s="13">
        <f>IFERROR(Table2[[#This Row],[Total Waste (tons)]] / (Table2[[#This Row],[Population (million)]]*1000), NA())</f>
        <v>0.10493217003411179</v>
      </c>
      <c r="J329" s="13">
        <v>304.88</v>
      </c>
      <c r="K329" s="13">
        <f>IFERROR(Table2[[#This Row],[Total Waste (tons)]] * Table2[[#This Row],[Household waste (%)]], NA())</f>
        <v>1909265.8496000001</v>
      </c>
      <c r="L329" s="13">
        <v>59.68</v>
      </c>
      <c r="M329" s="10">
        <f>SUMIFS(Table2[Household waste (%)], Table2[Country], "Australia", Table2[Year], 2020)</f>
        <v>1412.17</v>
      </c>
      <c r="N329" s="10">
        <f>COUNTIFS(Table2[Year], "USA")</f>
        <v>0</v>
      </c>
    </row>
    <row r="330" spans="1:14" x14ac:dyDescent="0.35">
      <c r="A330" s="8" t="s">
        <v>28</v>
      </c>
      <c r="B330" s="9">
        <v>2019</v>
      </c>
      <c r="C330" s="8" t="s">
        <v>11</v>
      </c>
      <c r="D330" s="9">
        <v>3007.77</v>
      </c>
      <c r="E330" s="10">
        <v>2560.4899999999998</v>
      </c>
      <c r="F330" s="10">
        <f>IFERROR(Table2[[#This Row],[Economic loss ($ million)]]*1000000 / Table2[[#This Row],[Total Waste (tons)]], NA())</f>
        <v>851291.82085066347</v>
      </c>
      <c r="G330" s="10" t="str">
        <f t="shared" si="5"/>
        <v>Low</v>
      </c>
      <c r="H330" s="10">
        <v>109.09</v>
      </c>
      <c r="I330" s="10">
        <f>IFERROR(Table2[[#This Row],[Total Waste (tons)]] / (Table2[[#This Row],[Population (million)]]*1000), NA())</f>
        <v>2.2922804905001789E-3</v>
      </c>
      <c r="J330" s="10">
        <v>1312.13</v>
      </c>
      <c r="K330" s="10">
        <f>IFERROR(Table2[[#This Row],[Total Waste (tons)]] * Table2[[#This Row],[Household waste (%)]], NA())</f>
        <v>118806.91499999999</v>
      </c>
      <c r="L330" s="10">
        <v>39.5</v>
      </c>
      <c r="M330" s="10">
        <f>SUMIFS(Table2[Household waste (%)], Table2[Country], "Australia", Table2[Year], 2020)</f>
        <v>1412.17</v>
      </c>
      <c r="N330" s="10">
        <f>COUNTIFS(Table2[Year], "USA")</f>
        <v>0</v>
      </c>
    </row>
    <row r="331" spans="1:14" x14ac:dyDescent="0.35">
      <c r="A331" s="11" t="s">
        <v>29</v>
      </c>
      <c r="B331" s="12">
        <v>2023</v>
      </c>
      <c r="C331" s="11" t="s">
        <v>25</v>
      </c>
      <c r="D331" s="12">
        <v>26866.42</v>
      </c>
      <c r="E331" s="13">
        <v>29648.63</v>
      </c>
      <c r="F331" s="13">
        <f>IFERROR(Table2[[#This Row],[Economic loss ($ million)]]*1000000 / Table2[[#This Row],[Total Waste (tons)]], NA())</f>
        <v>1103557.1542468257</v>
      </c>
      <c r="G331" s="13" t="str">
        <f t="shared" si="5"/>
        <v>High</v>
      </c>
      <c r="H331" s="13">
        <v>171.62</v>
      </c>
      <c r="I331" s="13">
        <f>IFERROR(Table2[[#This Row],[Total Waste (tons)]] / (Table2[[#This Row],[Population (million)]]*1000), NA())</f>
        <v>2.162130710853942E-2</v>
      </c>
      <c r="J331" s="13">
        <v>1242.5899999999999</v>
      </c>
      <c r="K331" s="13">
        <f>IFERROR(Table2[[#This Row],[Total Waste (tons)]] * Table2[[#This Row],[Household waste (%)]], NA())</f>
        <v>1754108.5618</v>
      </c>
      <c r="L331" s="13">
        <v>65.290000000000006</v>
      </c>
      <c r="M331" s="10">
        <f>SUMIFS(Table2[Household waste (%)], Table2[Country], "Australia", Table2[Year], 2020)</f>
        <v>1412.17</v>
      </c>
      <c r="N331" s="10">
        <f>COUNTIFS(Table2[Year], "USA")</f>
        <v>0</v>
      </c>
    </row>
    <row r="332" spans="1:14" x14ac:dyDescent="0.35">
      <c r="A332" s="8" t="s">
        <v>35</v>
      </c>
      <c r="B332" s="9">
        <v>2021</v>
      </c>
      <c r="C332" s="8" t="s">
        <v>9</v>
      </c>
      <c r="D332" s="9">
        <v>41913.300000000003</v>
      </c>
      <c r="E332" s="10">
        <v>38652.18</v>
      </c>
      <c r="F332" s="10">
        <f>IFERROR(Table2[[#This Row],[Economic loss ($ million)]]*1000000 / Table2[[#This Row],[Total Waste (tons)]], NA())</f>
        <v>922193.67122130678</v>
      </c>
      <c r="G332" s="10" t="str">
        <f t="shared" si="5"/>
        <v>Low</v>
      </c>
      <c r="H332" s="10">
        <v>30.71</v>
      </c>
      <c r="I332" s="10">
        <f>IFERROR(Table2[[#This Row],[Total Waste (tons)]] / (Table2[[#This Row],[Population (million)]]*1000), NA())</f>
        <v>0.51057741503228171</v>
      </c>
      <c r="J332" s="10">
        <v>82.09</v>
      </c>
      <c r="K332" s="10">
        <f>IFERROR(Table2[[#This Row],[Total Waste (tons)]] * Table2[[#This Row],[Household waste (%)]], NA())</f>
        <v>2766277.8000000003</v>
      </c>
      <c r="L332" s="10">
        <v>66</v>
      </c>
      <c r="M332" s="10">
        <f>SUMIFS(Table2[Household waste (%)], Table2[Country], "Australia", Table2[Year], 2020)</f>
        <v>1412.17</v>
      </c>
      <c r="N332" s="10">
        <f>COUNTIFS(Table2[Year], "USA")</f>
        <v>0</v>
      </c>
    </row>
    <row r="333" spans="1:14" x14ac:dyDescent="0.35">
      <c r="A333" s="11" t="s">
        <v>33</v>
      </c>
      <c r="B333" s="12">
        <v>2018</v>
      </c>
      <c r="C333" s="11" t="s">
        <v>20</v>
      </c>
      <c r="D333" s="12">
        <v>35789.49</v>
      </c>
      <c r="E333" s="13">
        <v>40299.58</v>
      </c>
      <c r="F333" s="13">
        <f>IFERROR(Table2[[#This Row],[Economic loss ($ million)]]*1000000 / Table2[[#This Row],[Total Waste (tons)]], NA())</f>
        <v>1126017.1631392345</v>
      </c>
      <c r="G333" s="13" t="str">
        <f t="shared" si="5"/>
        <v>High</v>
      </c>
      <c r="H333" s="13">
        <v>119.33</v>
      </c>
      <c r="I333" s="13">
        <f>IFERROR(Table2[[#This Row],[Total Waste (tons)]] / (Table2[[#This Row],[Population (million)]]*1000), NA())</f>
        <v>0.13879965095986035</v>
      </c>
      <c r="J333" s="13">
        <v>257.85000000000002</v>
      </c>
      <c r="K333" s="13">
        <f>IFERROR(Table2[[#This Row],[Total Waste (tons)]] * Table2[[#This Row],[Household waste (%)]], NA())</f>
        <v>1587263.8814999999</v>
      </c>
      <c r="L333" s="13">
        <v>44.35</v>
      </c>
      <c r="M333" s="10">
        <f>SUMIFS(Table2[Household waste (%)], Table2[Country], "Australia", Table2[Year], 2020)</f>
        <v>1412.17</v>
      </c>
      <c r="N333" s="10">
        <f>COUNTIFS(Table2[Year], "USA")</f>
        <v>0</v>
      </c>
    </row>
    <row r="334" spans="1:14" x14ac:dyDescent="0.35">
      <c r="A334" s="8" t="s">
        <v>28</v>
      </c>
      <c r="B334" s="9">
        <v>2021</v>
      </c>
      <c r="C334" s="8" t="s">
        <v>20</v>
      </c>
      <c r="D334" s="9">
        <v>40825.300000000003</v>
      </c>
      <c r="E334" s="10">
        <v>44057.3</v>
      </c>
      <c r="F334" s="10">
        <f>IFERROR(Table2[[#This Row],[Economic loss ($ million)]]*1000000 / Table2[[#This Row],[Total Waste (tons)]], NA())</f>
        <v>1079166.5952240399</v>
      </c>
      <c r="G334" s="10" t="str">
        <f t="shared" si="5"/>
        <v>Medium</v>
      </c>
      <c r="H334" s="10">
        <v>158.6</v>
      </c>
      <c r="I334" s="10">
        <f>IFERROR(Table2[[#This Row],[Total Waste (tons)]] / (Table2[[#This Row],[Population (million)]]*1000), NA())</f>
        <v>0.10435915132924337</v>
      </c>
      <c r="J334" s="10">
        <v>391.2</v>
      </c>
      <c r="K334" s="10">
        <f>IFERROR(Table2[[#This Row],[Total Waste (tons)]] * Table2[[#This Row],[Household waste (%)]], NA())</f>
        <v>1511352.6060000001</v>
      </c>
      <c r="L334" s="10">
        <v>37.020000000000003</v>
      </c>
      <c r="M334" s="10">
        <f>SUMIFS(Table2[Household waste (%)], Table2[Country], "Australia", Table2[Year], 2020)</f>
        <v>1412.17</v>
      </c>
      <c r="N334" s="10">
        <f>COUNTIFS(Table2[Year], "USA")</f>
        <v>0</v>
      </c>
    </row>
    <row r="335" spans="1:14" x14ac:dyDescent="0.35">
      <c r="A335" s="11" t="s">
        <v>30</v>
      </c>
      <c r="B335" s="12">
        <v>2020</v>
      </c>
      <c r="C335" s="11" t="s">
        <v>22</v>
      </c>
      <c r="D335" s="12">
        <v>33829.339999999997</v>
      </c>
      <c r="E335" s="13">
        <v>37634.44</v>
      </c>
      <c r="F335" s="13">
        <f>IFERROR(Table2[[#This Row],[Economic loss ($ million)]]*1000000 / Table2[[#This Row],[Total Waste (tons)]], NA())</f>
        <v>1112479.2857324441</v>
      </c>
      <c r="G335" s="13" t="str">
        <f t="shared" si="5"/>
        <v>High</v>
      </c>
      <c r="H335" s="13">
        <v>58.46</v>
      </c>
      <c r="I335" s="13">
        <f>IFERROR(Table2[[#This Row],[Total Waste (tons)]] / (Table2[[#This Row],[Population (million)]]*1000), NA())</f>
        <v>3.5056674162426547E-2</v>
      </c>
      <c r="J335" s="13">
        <v>964.99</v>
      </c>
      <c r="K335" s="13">
        <f>IFERROR(Table2[[#This Row],[Total Waste (tons)]] * Table2[[#This Row],[Household waste (%)]], NA())</f>
        <v>1840992.6827999998</v>
      </c>
      <c r="L335" s="13">
        <v>54.42</v>
      </c>
      <c r="M335" s="10">
        <f>SUMIFS(Table2[Household waste (%)], Table2[Country], "Australia", Table2[Year], 2020)</f>
        <v>1412.17</v>
      </c>
      <c r="N335" s="10">
        <f>COUNTIFS(Table2[Year], "USA")</f>
        <v>0</v>
      </c>
    </row>
    <row r="336" spans="1:14" x14ac:dyDescent="0.35">
      <c r="A336" s="8" t="s">
        <v>34</v>
      </c>
      <c r="B336" s="9">
        <v>2018</v>
      </c>
      <c r="C336" s="8" t="s">
        <v>20</v>
      </c>
      <c r="D336" s="9">
        <v>33169.17</v>
      </c>
      <c r="E336" s="10">
        <v>31095.77</v>
      </c>
      <c r="F336" s="10">
        <f>IFERROR(Table2[[#This Row],[Economic loss ($ million)]]*1000000 / Table2[[#This Row],[Total Waste (tons)]], NA())</f>
        <v>937490.14521617524</v>
      </c>
      <c r="G336" s="10" t="str">
        <f t="shared" si="5"/>
        <v>Low</v>
      </c>
      <c r="H336" s="10">
        <v>88.57</v>
      </c>
      <c r="I336" s="10">
        <f>IFERROR(Table2[[#This Row],[Total Waste (tons)]] / (Table2[[#This Row],[Population (million)]]*1000), NA())</f>
        <v>4.1582571740193308E-2</v>
      </c>
      <c r="J336" s="10">
        <v>797.67</v>
      </c>
      <c r="K336" s="10">
        <f>IFERROR(Table2[[#This Row],[Total Waste (tons)]] * Table2[[#This Row],[Household waste (%)]], NA())</f>
        <v>1021278.7442999999</v>
      </c>
      <c r="L336" s="10">
        <v>30.79</v>
      </c>
      <c r="M336" s="10">
        <f>SUMIFS(Table2[Household waste (%)], Table2[Country], "Australia", Table2[Year], 2020)</f>
        <v>1412.17</v>
      </c>
      <c r="N336" s="10">
        <f>COUNTIFS(Table2[Year], "USA")</f>
        <v>0</v>
      </c>
    </row>
    <row r="337" spans="1:14" x14ac:dyDescent="0.35">
      <c r="A337" s="11" t="s">
        <v>16</v>
      </c>
      <c r="B337" s="12">
        <v>2019</v>
      </c>
      <c r="C337" s="11" t="s">
        <v>22</v>
      </c>
      <c r="D337" s="12">
        <v>40010.99</v>
      </c>
      <c r="E337" s="13">
        <v>42792.66</v>
      </c>
      <c r="F337" s="13">
        <f>IFERROR(Table2[[#This Row],[Economic loss ($ million)]]*1000000 / Table2[[#This Row],[Total Waste (tons)]], NA())</f>
        <v>1069522.6486522828</v>
      </c>
      <c r="G337" s="13" t="str">
        <f t="shared" si="5"/>
        <v>Medium</v>
      </c>
      <c r="H337" s="13">
        <v>87.37</v>
      </c>
      <c r="I337" s="13">
        <f>IFERROR(Table2[[#This Row],[Total Waste (tons)]] / (Table2[[#This Row],[Population (million)]]*1000), NA())</f>
        <v>4.8093600500036054E-2</v>
      </c>
      <c r="J337" s="13">
        <v>831.94</v>
      </c>
      <c r="K337" s="13">
        <f>IFERROR(Table2[[#This Row],[Total Waste (tons)]] * Table2[[#This Row],[Household waste (%)]], NA())</f>
        <v>1508014.2130999998</v>
      </c>
      <c r="L337" s="13">
        <v>37.69</v>
      </c>
      <c r="M337" s="10">
        <f>SUMIFS(Table2[Household waste (%)], Table2[Country], "Australia", Table2[Year], 2020)</f>
        <v>1412.17</v>
      </c>
      <c r="N337" s="10">
        <f>COUNTIFS(Table2[Year], "USA")</f>
        <v>0</v>
      </c>
    </row>
    <row r="338" spans="1:14" x14ac:dyDescent="0.35">
      <c r="A338" s="8" t="s">
        <v>18</v>
      </c>
      <c r="B338" s="9">
        <v>2019</v>
      </c>
      <c r="C338" s="8" t="s">
        <v>25</v>
      </c>
      <c r="D338" s="9">
        <v>11188.67</v>
      </c>
      <c r="E338" s="10">
        <v>9813.6200000000008</v>
      </c>
      <c r="F338" s="10">
        <f>IFERROR(Table2[[#This Row],[Economic loss ($ million)]]*1000000 / Table2[[#This Row],[Total Waste (tons)]], NA())</f>
        <v>877103.35544796661</v>
      </c>
      <c r="G338" s="10" t="str">
        <f t="shared" si="5"/>
        <v>Low</v>
      </c>
      <c r="H338" s="10">
        <v>100.52</v>
      </c>
      <c r="I338" s="10">
        <f>IFERROR(Table2[[#This Row],[Total Waste (tons)]] / (Table2[[#This Row],[Population (million)]]*1000), NA())</f>
        <v>1.7946091168639527E-2</v>
      </c>
      <c r="J338" s="10">
        <v>623.46</v>
      </c>
      <c r="K338" s="10">
        <f>IFERROR(Table2[[#This Row],[Total Waste (tons)]] * Table2[[#This Row],[Household waste (%)]], NA())</f>
        <v>624999.10620000004</v>
      </c>
      <c r="L338" s="10">
        <v>55.86</v>
      </c>
      <c r="M338" s="10">
        <f>SUMIFS(Table2[Household waste (%)], Table2[Country], "Australia", Table2[Year], 2020)</f>
        <v>1412.17</v>
      </c>
      <c r="N338" s="10">
        <f>COUNTIFS(Table2[Year], "USA")</f>
        <v>0</v>
      </c>
    </row>
    <row r="339" spans="1:14" x14ac:dyDescent="0.35">
      <c r="A339" s="11" t="s">
        <v>30</v>
      </c>
      <c r="B339" s="12">
        <v>2022</v>
      </c>
      <c r="C339" s="11" t="s">
        <v>19</v>
      </c>
      <c r="D339" s="12">
        <v>49188.61</v>
      </c>
      <c r="E339" s="13">
        <v>44353.01</v>
      </c>
      <c r="F339" s="13">
        <f>IFERROR(Table2[[#This Row],[Economic loss ($ million)]]*1000000 / Table2[[#This Row],[Total Waste (tons)]], NA())</f>
        <v>901692.68861226202</v>
      </c>
      <c r="G339" s="13" t="str">
        <f t="shared" si="5"/>
        <v>Low</v>
      </c>
      <c r="H339" s="13">
        <v>164.75</v>
      </c>
      <c r="I339" s="13">
        <f>IFERROR(Table2[[#This Row],[Total Waste (tons)]] / (Table2[[#This Row],[Population (million)]]*1000), NA())</f>
        <v>7.4639024612303123E-2</v>
      </c>
      <c r="J339" s="13">
        <v>659.02</v>
      </c>
      <c r="K339" s="13">
        <f>IFERROR(Table2[[#This Row],[Total Waste (tons)]] * Table2[[#This Row],[Household waste (%)]], NA())</f>
        <v>3139708.9762999997</v>
      </c>
      <c r="L339" s="13">
        <v>63.83</v>
      </c>
      <c r="M339" s="10">
        <f>SUMIFS(Table2[Household waste (%)], Table2[Country], "Australia", Table2[Year], 2020)</f>
        <v>1412.17</v>
      </c>
      <c r="N339" s="10">
        <f>COUNTIFS(Table2[Year], "USA")</f>
        <v>0</v>
      </c>
    </row>
    <row r="340" spans="1:14" x14ac:dyDescent="0.35">
      <c r="A340" s="8" t="s">
        <v>32</v>
      </c>
      <c r="B340" s="9">
        <v>2022</v>
      </c>
      <c r="C340" s="8" t="s">
        <v>13</v>
      </c>
      <c r="D340" s="9">
        <v>8075.18</v>
      </c>
      <c r="E340" s="10">
        <v>9515</v>
      </c>
      <c r="F340" s="10">
        <f>IFERROR(Table2[[#This Row],[Economic loss ($ million)]]*1000000 / Table2[[#This Row],[Total Waste (tons)]], NA())</f>
        <v>1178301.9078212497</v>
      </c>
      <c r="G340" s="10" t="str">
        <f t="shared" si="5"/>
        <v>High</v>
      </c>
      <c r="H340" s="10">
        <v>192.64</v>
      </c>
      <c r="I340" s="10">
        <f>IFERROR(Table2[[#This Row],[Total Waste (tons)]] / (Table2[[#This Row],[Population (million)]]*1000), NA())</f>
        <v>1.4626564509409698E-2</v>
      </c>
      <c r="J340" s="10">
        <v>552.09</v>
      </c>
      <c r="K340" s="10">
        <f>IFERROR(Table2[[#This Row],[Total Waste (tons)]] * Table2[[#This Row],[Household waste (%)]], NA())</f>
        <v>507282.8076</v>
      </c>
      <c r="L340" s="10">
        <v>62.82</v>
      </c>
      <c r="M340" s="10">
        <f>SUMIFS(Table2[Household waste (%)], Table2[Country], "Australia", Table2[Year], 2020)</f>
        <v>1412.17</v>
      </c>
      <c r="N340" s="10">
        <f>COUNTIFS(Table2[Year], "USA")</f>
        <v>0</v>
      </c>
    </row>
    <row r="341" spans="1:14" x14ac:dyDescent="0.35">
      <c r="A341" s="11" t="s">
        <v>32</v>
      </c>
      <c r="B341" s="12">
        <v>2023</v>
      </c>
      <c r="C341" s="11" t="s">
        <v>22</v>
      </c>
      <c r="D341" s="12">
        <v>10961.77</v>
      </c>
      <c r="E341" s="13">
        <v>12576.03</v>
      </c>
      <c r="F341" s="13">
        <f>IFERROR(Table2[[#This Row],[Economic loss ($ million)]]*1000000 / Table2[[#This Row],[Total Waste (tons)]], NA())</f>
        <v>1147262.7139595156</v>
      </c>
      <c r="G341" s="13" t="str">
        <f t="shared" si="5"/>
        <v>High</v>
      </c>
      <c r="H341" s="13">
        <v>176.8</v>
      </c>
      <c r="I341" s="13">
        <f>IFERROR(Table2[[#This Row],[Total Waste (tons)]] / (Table2[[#This Row],[Population (million)]]*1000), NA())</f>
        <v>1.1212022338597496E-2</v>
      </c>
      <c r="J341" s="13">
        <v>977.68</v>
      </c>
      <c r="K341" s="13">
        <f>IFERROR(Table2[[#This Row],[Total Waste (tons)]] * Table2[[#This Row],[Household waste (%)]], NA())</f>
        <v>354284.40640000004</v>
      </c>
      <c r="L341" s="13">
        <v>32.32</v>
      </c>
      <c r="M341" s="10">
        <f>SUMIFS(Table2[Household waste (%)], Table2[Country], "Australia", Table2[Year], 2020)</f>
        <v>1412.17</v>
      </c>
      <c r="N341" s="10">
        <f>COUNTIFS(Table2[Year], "USA")</f>
        <v>0</v>
      </c>
    </row>
    <row r="342" spans="1:14" x14ac:dyDescent="0.35">
      <c r="A342" s="8" t="s">
        <v>26</v>
      </c>
      <c r="B342" s="9">
        <v>2022</v>
      </c>
      <c r="C342" s="8" t="s">
        <v>25</v>
      </c>
      <c r="D342" s="9">
        <v>37256.43</v>
      </c>
      <c r="E342" s="10">
        <v>39190.01</v>
      </c>
      <c r="F342" s="10">
        <f>IFERROR(Table2[[#This Row],[Economic loss ($ million)]]*1000000 / Table2[[#This Row],[Total Waste (tons)]], NA())</f>
        <v>1051899.2292068778</v>
      </c>
      <c r="G342" s="10" t="str">
        <f t="shared" si="5"/>
        <v>Medium</v>
      </c>
      <c r="H342" s="10">
        <v>38.82</v>
      </c>
      <c r="I342" s="10">
        <f>IFERROR(Table2[[#This Row],[Total Waste (tons)]] / (Table2[[#This Row],[Population (million)]]*1000), NA())</f>
        <v>3.1049094939662646E-2</v>
      </c>
      <c r="J342" s="10">
        <v>1199.92</v>
      </c>
      <c r="K342" s="10">
        <f>IFERROR(Table2[[#This Row],[Total Waste (tons)]] * Table2[[#This Row],[Household waste (%)]], NA())</f>
        <v>2222718.6137999999</v>
      </c>
      <c r="L342" s="10">
        <v>59.66</v>
      </c>
      <c r="M342" s="10">
        <f>SUMIFS(Table2[Household waste (%)], Table2[Country], "Australia", Table2[Year], 2020)</f>
        <v>1412.17</v>
      </c>
      <c r="N342" s="10">
        <f>COUNTIFS(Table2[Year], "USA")</f>
        <v>0</v>
      </c>
    </row>
    <row r="343" spans="1:14" x14ac:dyDescent="0.35">
      <c r="A343" s="11" t="s">
        <v>26</v>
      </c>
      <c r="B343" s="12">
        <v>2018</v>
      </c>
      <c r="C343" s="11" t="s">
        <v>9</v>
      </c>
      <c r="D343" s="12">
        <v>49446.48</v>
      </c>
      <c r="E343" s="13">
        <v>52898.91</v>
      </c>
      <c r="F343" s="13">
        <f>IFERROR(Table2[[#This Row],[Economic loss ($ million)]]*1000000 / Table2[[#This Row],[Total Waste (tons)]], NA())</f>
        <v>1069821.5525149615</v>
      </c>
      <c r="G343" s="13" t="str">
        <f t="shared" si="5"/>
        <v>Medium</v>
      </c>
      <c r="H343" s="13">
        <v>46.3</v>
      </c>
      <c r="I343" s="13">
        <f>IFERROR(Table2[[#This Row],[Total Waste (tons)]] / (Table2[[#This Row],[Population (million)]]*1000), NA())</f>
        <v>4.8777737222677101E-2</v>
      </c>
      <c r="J343" s="13">
        <v>1013.71</v>
      </c>
      <c r="K343" s="13">
        <f>IFERROR(Table2[[#This Row],[Total Waste (tons)]] * Table2[[#This Row],[Household waste (%)]], NA())</f>
        <v>1734088.0536000002</v>
      </c>
      <c r="L343" s="13">
        <v>35.07</v>
      </c>
      <c r="M343" s="10">
        <f>SUMIFS(Table2[Household waste (%)], Table2[Country], "Australia", Table2[Year], 2020)</f>
        <v>1412.17</v>
      </c>
      <c r="N343" s="10">
        <f>COUNTIFS(Table2[Year], "USA")</f>
        <v>0</v>
      </c>
    </row>
    <row r="344" spans="1:14" x14ac:dyDescent="0.35">
      <c r="A344" s="8" t="s">
        <v>12</v>
      </c>
      <c r="B344" s="9">
        <v>2022</v>
      </c>
      <c r="C344" s="8" t="s">
        <v>13</v>
      </c>
      <c r="D344" s="9">
        <v>740.99</v>
      </c>
      <c r="E344" s="10">
        <v>831.86</v>
      </c>
      <c r="F344" s="10">
        <f>IFERROR(Table2[[#This Row],[Economic loss ($ million)]]*1000000 / Table2[[#This Row],[Total Waste (tons)]], NA())</f>
        <v>1122633.233916787</v>
      </c>
      <c r="G344" s="10" t="str">
        <f t="shared" si="5"/>
        <v>High</v>
      </c>
      <c r="H344" s="10">
        <v>53.1</v>
      </c>
      <c r="I344" s="10">
        <f>IFERROR(Table2[[#This Row],[Total Waste (tons)]] / (Table2[[#This Row],[Population (million)]]*1000), NA())</f>
        <v>5.4466136453846495E-4</v>
      </c>
      <c r="J344" s="10">
        <v>1360.46</v>
      </c>
      <c r="K344" s="10">
        <f>IFERROR(Table2[[#This Row],[Total Waste (tons)]] * Table2[[#This Row],[Household waste (%)]], NA())</f>
        <v>24904.673900000002</v>
      </c>
      <c r="L344" s="10">
        <v>33.61</v>
      </c>
      <c r="M344" s="10">
        <f>SUMIFS(Table2[Household waste (%)], Table2[Country], "Australia", Table2[Year], 2020)</f>
        <v>1412.17</v>
      </c>
      <c r="N344" s="10">
        <f>COUNTIFS(Table2[Year], "USA")</f>
        <v>0</v>
      </c>
    </row>
    <row r="345" spans="1:14" x14ac:dyDescent="0.35">
      <c r="A345" s="11" t="s">
        <v>26</v>
      </c>
      <c r="B345" s="12">
        <v>2018</v>
      </c>
      <c r="C345" s="11" t="s">
        <v>20</v>
      </c>
      <c r="D345" s="12">
        <v>2436.5</v>
      </c>
      <c r="E345" s="13">
        <v>2216.85</v>
      </c>
      <c r="F345" s="13">
        <f>IFERROR(Table2[[#This Row],[Economic loss ($ million)]]*1000000 / Table2[[#This Row],[Total Waste (tons)]], NA())</f>
        <v>909850.19495177513</v>
      </c>
      <c r="G345" s="13" t="str">
        <f t="shared" si="5"/>
        <v>Low</v>
      </c>
      <c r="H345" s="13">
        <v>61.08</v>
      </c>
      <c r="I345" s="13">
        <f>IFERROR(Table2[[#This Row],[Total Waste (tons)]] / (Table2[[#This Row],[Population (million)]]*1000), NA())</f>
        <v>2.6818932305998897E-3</v>
      </c>
      <c r="J345" s="13">
        <v>908.5</v>
      </c>
      <c r="K345" s="13">
        <f>IFERROR(Table2[[#This Row],[Total Waste (tons)]] * Table2[[#This Row],[Household waste (%)]], NA())</f>
        <v>146872.22</v>
      </c>
      <c r="L345" s="13">
        <v>60.28</v>
      </c>
      <c r="M345" s="10">
        <f>SUMIFS(Table2[Household waste (%)], Table2[Country], "Australia", Table2[Year], 2020)</f>
        <v>1412.17</v>
      </c>
      <c r="N345" s="10">
        <f>COUNTIFS(Table2[Year], "USA")</f>
        <v>0</v>
      </c>
    </row>
    <row r="346" spans="1:14" x14ac:dyDescent="0.35">
      <c r="A346" s="8" t="s">
        <v>31</v>
      </c>
      <c r="B346" s="9">
        <v>2018</v>
      </c>
      <c r="C346" s="8" t="s">
        <v>11</v>
      </c>
      <c r="D346" s="9">
        <v>11181.65</v>
      </c>
      <c r="E346" s="10">
        <v>13164.79</v>
      </c>
      <c r="F346" s="10">
        <f>IFERROR(Table2[[#This Row],[Economic loss ($ million)]]*1000000 / Table2[[#This Row],[Total Waste (tons)]], NA())</f>
        <v>1177356.6512992268</v>
      </c>
      <c r="G346" s="10" t="str">
        <f t="shared" si="5"/>
        <v>High</v>
      </c>
      <c r="H346" s="10">
        <v>122.54</v>
      </c>
      <c r="I346" s="10">
        <f>IFERROR(Table2[[#This Row],[Total Waste (tons)]] / (Table2[[#This Row],[Population (million)]]*1000), NA())</f>
        <v>0.2752744953225012</v>
      </c>
      <c r="J346" s="10">
        <v>40.619999999999997</v>
      </c>
      <c r="K346" s="10">
        <f>IFERROR(Table2[[#This Row],[Total Waste (tons)]] * Table2[[#This Row],[Household waste (%)]], NA())</f>
        <v>379952.46699999995</v>
      </c>
      <c r="L346" s="10">
        <v>33.979999999999997</v>
      </c>
      <c r="M346" s="10">
        <f>SUMIFS(Table2[Household waste (%)], Table2[Country], "Australia", Table2[Year], 2020)</f>
        <v>1412.17</v>
      </c>
      <c r="N346" s="10">
        <f>COUNTIFS(Table2[Year], "USA")</f>
        <v>0</v>
      </c>
    </row>
    <row r="347" spans="1:14" x14ac:dyDescent="0.35">
      <c r="A347" s="11" t="s">
        <v>18</v>
      </c>
      <c r="B347" s="12">
        <v>2022</v>
      </c>
      <c r="C347" s="11" t="s">
        <v>13</v>
      </c>
      <c r="D347" s="12">
        <v>49529.61</v>
      </c>
      <c r="E347" s="13">
        <v>52776.18</v>
      </c>
      <c r="F347" s="13">
        <f>IFERROR(Table2[[#This Row],[Economic loss ($ million)]]*1000000 / Table2[[#This Row],[Total Waste (tons)]], NA())</f>
        <v>1065548.0630677287</v>
      </c>
      <c r="G347" s="13" t="str">
        <f t="shared" si="5"/>
        <v>Medium</v>
      </c>
      <c r="H347" s="13">
        <v>118.72</v>
      </c>
      <c r="I347" s="13">
        <f>IFERROR(Table2[[#This Row],[Total Waste (tons)]] / (Table2[[#This Row],[Population (million)]]*1000), NA())</f>
        <v>5.4838527884498278E-2</v>
      </c>
      <c r="J347" s="13">
        <v>903.19</v>
      </c>
      <c r="K347" s="13">
        <f>IFERROR(Table2[[#This Row],[Total Waste (tons)]] * Table2[[#This Row],[Household waste (%)]], NA())</f>
        <v>2037152.8593000001</v>
      </c>
      <c r="L347" s="13">
        <v>41.13</v>
      </c>
      <c r="M347" s="10">
        <f>SUMIFS(Table2[Household waste (%)], Table2[Country], "Australia", Table2[Year], 2020)</f>
        <v>1412.17</v>
      </c>
      <c r="N347" s="10">
        <f>COUNTIFS(Table2[Year], "USA")</f>
        <v>0</v>
      </c>
    </row>
    <row r="348" spans="1:14" x14ac:dyDescent="0.35">
      <c r="A348" s="8" t="s">
        <v>33</v>
      </c>
      <c r="B348" s="9">
        <v>2019</v>
      </c>
      <c r="C348" s="8" t="s">
        <v>22</v>
      </c>
      <c r="D348" s="9">
        <v>31383.34</v>
      </c>
      <c r="E348" s="10">
        <v>36151.599999999999</v>
      </c>
      <c r="F348" s="10">
        <f>IFERROR(Table2[[#This Row],[Economic loss ($ million)]]*1000000 / Table2[[#This Row],[Total Waste (tons)]], NA())</f>
        <v>1151936.0272042428</v>
      </c>
      <c r="G348" s="10" t="str">
        <f t="shared" si="5"/>
        <v>High</v>
      </c>
      <c r="H348" s="10">
        <v>66.73</v>
      </c>
      <c r="I348" s="10">
        <f>IFERROR(Table2[[#This Row],[Total Waste (tons)]] / (Table2[[#This Row],[Population (million)]]*1000), NA())</f>
        <v>2.6047724179144117E-2</v>
      </c>
      <c r="J348" s="10">
        <v>1204.8399999999999</v>
      </c>
      <c r="K348" s="10">
        <f>IFERROR(Table2[[#This Row],[Total Waste (tons)]] * Table2[[#This Row],[Household waste (%)]], NA())</f>
        <v>1057304.7245999998</v>
      </c>
      <c r="L348" s="10">
        <v>33.69</v>
      </c>
      <c r="M348" s="10">
        <f>SUMIFS(Table2[Household waste (%)], Table2[Country], "Australia", Table2[Year], 2020)</f>
        <v>1412.17</v>
      </c>
      <c r="N348" s="10">
        <f>COUNTIFS(Table2[Year], "USA")</f>
        <v>0</v>
      </c>
    </row>
    <row r="349" spans="1:14" x14ac:dyDescent="0.35">
      <c r="A349" s="11" t="s">
        <v>29</v>
      </c>
      <c r="B349" s="12">
        <v>2018</v>
      </c>
      <c r="C349" s="11" t="s">
        <v>15</v>
      </c>
      <c r="D349" s="12">
        <v>26441.53</v>
      </c>
      <c r="E349" s="13">
        <v>27000.75</v>
      </c>
      <c r="F349" s="13">
        <f>IFERROR(Table2[[#This Row],[Economic loss ($ million)]]*1000000 / Table2[[#This Row],[Total Waste (tons)]], NA())</f>
        <v>1021149.3056566697</v>
      </c>
      <c r="G349" s="13" t="str">
        <f t="shared" si="5"/>
        <v>Medium</v>
      </c>
      <c r="H349" s="13">
        <v>103.49</v>
      </c>
      <c r="I349" s="13">
        <f>IFERROR(Table2[[#This Row],[Total Waste (tons)]] / (Table2[[#This Row],[Population (million)]]*1000), NA())</f>
        <v>6.2210973343058133E-2</v>
      </c>
      <c r="J349" s="13">
        <v>425.03</v>
      </c>
      <c r="K349" s="13">
        <f>IFERROR(Table2[[#This Row],[Total Waste (tons)]] * Table2[[#This Row],[Household waste (%)]], NA())</f>
        <v>1013239.4295999999</v>
      </c>
      <c r="L349" s="13">
        <v>38.32</v>
      </c>
      <c r="M349" s="10">
        <f>SUMIFS(Table2[Household waste (%)], Table2[Country], "Australia", Table2[Year], 2020)</f>
        <v>1412.17</v>
      </c>
      <c r="N349" s="10">
        <f>COUNTIFS(Table2[Year], "USA")</f>
        <v>0</v>
      </c>
    </row>
    <row r="350" spans="1:14" x14ac:dyDescent="0.35">
      <c r="A350" s="8" t="s">
        <v>17</v>
      </c>
      <c r="B350" s="9">
        <v>2018</v>
      </c>
      <c r="C350" s="8" t="s">
        <v>13</v>
      </c>
      <c r="D350" s="9">
        <v>9960.73</v>
      </c>
      <c r="E350" s="10">
        <v>11541.31</v>
      </c>
      <c r="F350" s="10">
        <f>IFERROR(Table2[[#This Row],[Economic loss ($ million)]]*1000000 / Table2[[#This Row],[Total Waste (tons)]], NA())</f>
        <v>1158681.1408400789</v>
      </c>
      <c r="G350" s="10" t="str">
        <f t="shared" si="5"/>
        <v>High</v>
      </c>
      <c r="H350" s="10">
        <v>70.91</v>
      </c>
      <c r="I350" s="10">
        <f>IFERROR(Table2[[#This Row],[Total Waste (tons)]] / (Table2[[#This Row],[Population (million)]]*1000), NA())</f>
        <v>1.0144135978491118E-2</v>
      </c>
      <c r="J350" s="10">
        <v>981.92</v>
      </c>
      <c r="K350" s="10">
        <f>IFERROR(Table2[[#This Row],[Total Waste (tons)]] * Table2[[#This Row],[Household waste (%)]], NA())</f>
        <v>606907.27889999992</v>
      </c>
      <c r="L350" s="10">
        <v>60.93</v>
      </c>
      <c r="M350" s="10">
        <f>SUMIFS(Table2[Household waste (%)], Table2[Country], "Australia", Table2[Year], 2020)</f>
        <v>1412.17</v>
      </c>
      <c r="N350" s="10">
        <f>COUNTIFS(Table2[Year], "USA")</f>
        <v>0</v>
      </c>
    </row>
    <row r="351" spans="1:14" x14ac:dyDescent="0.35">
      <c r="A351" s="11" t="s">
        <v>32</v>
      </c>
      <c r="B351" s="12">
        <v>2022</v>
      </c>
      <c r="C351" s="11" t="s">
        <v>13</v>
      </c>
      <c r="D351" s="12">
        <v>25268.13</v>
      </c>
      <c r="E351" s="13">
        <v>22719.63</v>
      </c>
      <c r="F351" s="13">
        <f>IFERROR(Table2[[#This Row],[Economic loss ($ million)]]*1000000 / Table2[[#This Row],[Total Waste (tons)]], NA())</f>
        <v>899141.72516921512</v>
      </c>
      <c r="G351" s="13" t="str">
        <f t="shared" si="5"/>
        <v>Low</v>
      </c>
      <c r="H351" s="13">
        <v>60.51</v>
      </c>
      <c r="I351" s="13">
        <f>IFERROR(Table2[[#This Row],[Total Waste (tons)]] / (Table2[[#This Row],[Population (million)]]*1000), NA())</f>
        <v>7.1658244002041863E-2</v>
      </c>
      <c r="J351" s="13">
        <v>352.62</v>
      </c>
      <c r="K351" s="13">
        <f>IFERROR(Table2[[#This Row],[Total Waste (tons)]] * Table2[[#This Row],[Household waste (%)]], NA())</f>
        <v>816665.96160000004</v>
      </c>
      <c r="L351" s="13">
        <v>32.32</v>
      </c>
      <c r="M351" s="10">
        <f>SUMIFS(Table2[Household waste (%)], Table2[Country], "Australia", Table2[Year], 2020)</f>
        <v>1412.17</v>
      </c>
      <c r="N351" s="10">
        <f>COUNTIFS(Table2[Year], "USA")</f>
        <v>0</v>
      </c>
    </row>
    <row r="352" spans="1:14" x14ac:dyDescent="0.35">
      <c r="A352" s="8" t="s">
        <v>34</v>
      </c>
      <c r="B352" s="9">
        <v>2019</v>
      </c>
      <c r="C352" s="8" t="s">
        <v>13</v>
      </c>
      <c r="D352" s="9">
        <v>3732.53</v>
      </c>
      <c r="E352" s="10">
        <v>4168.82</v>
      </c>
      <c r="F352" s="10">
        <f>IFERROR(Table2[[#This Row],[Economic loss ($ million)]]*1000000 / Table2[[#This Row],[Total Waste (tons)]], NA())</f>
        <v>1116888.5447672221</v>
      </c>
      <c r="G352" s="10" t="str">
        <f t="shared" si="5"/>
        <v>High</v>
      </c>
      <c r="H352" s="10">
        <v>113.6</v>
      </c>
      <c r="I352" s="10">
        <f>IFERROR(Table2[[#This Row],[Total Waste (tons)]] / (Table2[[#This Row],[Population (million)]]*1000), NA())</f>
        <v>3.6616047166387086E-3</v>
      </c>
      <c r="J352" s="10">
        <v>1019.37</v>
      </c>
      <c r="K352" s="10">
        <f>IFERROR(Table2[[#This Row],[Total Waste (tons)]] * Table2[[#This Row],[Household waste (%)]], NA())</f>
        <v>211858.40280000001</v>
      </c>
      <c r="L352" s="10">
        <v>56.76</v>
      </c>
      <c r="M352" s="10">
        <f>SUMIFS(Table2[Household waste (%)], Table2[Country], "Australia", Table2[Year], 2020)</f>
        <v>1412.17</v>
      </c>
      <c r="N352" s="10">
        <f>COUNTIFS(Table2[Year], "USA")</f>
        <v>0</v>
      </c>
    </row>
    <row r="353" spans="1:14" x14ac:dyDescent="0.35">
      <c r="A353" s="11" t="s">
        <v>14</v>
      </c>
      <c r="B353" s="12">
        <v>2018</v>
      </c>
      <c r="C353" s="11" t="s">
        <v>25</v>
      </c>
      <c r="D353" s="12">
        <v>13444.76</v>
      </c>
      <c r="E353" s="13">
        <v>14984.01</v>
      </c>
      <c r="F353" s="13">
        <f>IFERROR(Table2[[#This Row],[Economic loss ($ million)]]*1000000 / Table2[[#This Row],[Total Waste (tons)]], NA())</f>
        <v>1114486.9822890107</v>
      </c>
      <c r="G353" s="13" t="str">
        <f t="shared" si="5"/>
        <v>High</v>
      </c>
      <c r="H353" s="13">
        <v>163.9</v>
      </c>
      <c r="I353" s="13">
        <f>IFERROR(Table2[[#This Row],[Total Waste (tons)]] / (Table2[[#This Row],[Population (million)]]*1000), NA())</f>
        <v>2.6271611692981086E-2</v>
      </c>
      <c r="J353" s="13">
        <v>511.76</v>
      </c>
      <c r="K353" s="13">
        <f>IFERROR(Table2[[#This Row],[Total Waste (tons)]] * Table2[[#This Row],[Household waste (%)]], NA())</f>
        <v>686220.55039999995</v>
      </c>
      <c r="L353" s="13">
        <v>51.04</v>
      </c>
      <c r="M353" s="10">
        <f>SUMIFS(Table2[Household waste (%)], Table2[Country], "Australia", Table2[Year], 2020)</f>
        <v>1412.17</v>
      </c>
      <c r="N353" s="10">
        <f>COUNTIFS(Table2[Year], "USA")</f>
        <v>0</v>
      </c>
    </row>
    <row r="354" spans="1:14" x14ac:dyDescent="0.35">
      <c r="A354" s="8" t="s">
        <v>30</v>
      </c>
      <c r="B354" s="9">
        <v>2022</v>
      </c>
      <c r="C354" s="8" t="s">
        <v>9</v>
      </c>
      <c r="D354" s="9">
        <v>42384.09</v>
      </c>
      <c r="E354" s="10">
        <v>36474.21</v>
      </c>
      <c r="F354" s="10">
        <f>IFERROR(Table2[[#This Row],[Economic loss ($ million)]]*1000000 / Table2[[#This Row],[Total Waste (tons)]], NA())</f>
        <v>860563.71624352445</v>
      </c>
      <c r="G354" s="10" t="str">
        <f t="shared" si="5"/>
        <v>Low</v>
      </c>
      <c r="H354" s="10">
        <v>67.16</v>
      </c>
      <c r="I354" s="10">
        <f>IFERROR(Table2[[#This Row],[Total Waste (tons)]] / (Table2[[#This Row],[Population (million)]]*1000), NA())</f>
        <v>4.490553583726227E-2</v>
      </c>
      <c r="J354" s="10">
        <v>943.85</v>
      </c>
      <c r="K354" s="10">
        <f>IFERROR(Table2[[#This Row],[Total Waste (tons)]] * Table2[[#This Row],[Household waste (%)]], NA())</f>
        <v>2326886.5409999997</v>
      </c>
      <c r="L354" s="10">
        <v>54.9</v>
      </c>
      <c r="M354" s="10">
        <f>SUMIFS(Table2[Household waste (%)], Table2[Country], "Australia", Table2[Year], 2020)</f>
        <v>1412.17</v>
      </c>
      <c r="N354" s="10">
        <f>COUNTIFS(Table2[Year], "USA")</f>
        <v>0</v>
      </c>
    </row>
    <row r="355" spans="1:14" x14ac:dyDescent="0.35">
      <c r="A355" s="11" t="s">
        <v>10</v>
      </c>
      <c r="B355" s="12">
        <v>2019</v>
      </c>
      <c r="C355" s="11" t="s">
        <v>15</v>
      </c>
      <c r="D355" s="12">
        <v>23745.49</v>
      </c>
      <c r="E355" s="13">
        <v>20351.509999999998</v>
      </c>
      <c r="F355" s="13">
        <f>IFERROR(Table2[[#This Row],[Economic loss ($ million)]]*1000000 / Table2[[#This Row],[Total Waste (tons)]], NA())</f>
        <v>857068.43699582526</v>
      </c>
      <c r="G355" s="13" t="str">
        <f t="shared" si="5"/>
        <v>Low</v>
      </c>
      <c r="H355" s="13">
        <v>20.09</v>
      </c>
      <c r="I355" s="13">
        <f>IFERROR(Table2[[#This Row],[Total Waste (tons)]] / (Table2[[#This Row],[Population (million)]]*1000), NA())</f>
        <v>0.39411601659751039</v>
      </c>
      <c r="J355" s="13">
        <v>60.25</v>
      </c>
      <c r="K355" s="13">
        <f>IFERROR(Table2[[#This Row],[Total Waste (tons)]] * Table2[[#This Row],[Household waste (%)]], NA())</f>
        <v>1621579.5121000002</v>
      </c>
      <c r="L355" s="13">
        <v>68.290000000000006</v>
      </c>
      <c r="M355" s="10">
        <f>SUMIFS(Table2[Household waste (%)], Table2[Country], "Australia", Table2[Year], 2020)</f>
        <v>1412.17</v>
      </c>
      <c r="N355" s="10">
        <f>COUNTIFS(Table2[Year], "USA")</f>
        <v>0</v>
      </c>
    </row>
    <row r="356" spans="1:14" x14ac:dyDescent="0.35">
      <c r="A356" s="8" t="s">
        <v>34</v>
      </c>
      <c r="B356" s="9">
        <v>2024</v>
      </c>
      <c r="C356" s="8" t="s">
        <v>19</v>
      </c>
      <c r="D356" s="9">
        <v>7620.64</v>
      </c>
      <c r="E356" s="10">
        <v>8232.41</v>
      </c>
      <c r="F356" s="10">
        <f>IFERROR(Table2[[#This Row],[Economic loss ($ million)]]*1000000 / Table2[[#This Row],[Total Waste (tons)]], NA())</f>
        <v>1080278.0343908123</v>
      </c>
      <c r="G356" s="10" t="str">
        <f t="shared" si="5"/>
        <v>Medium</v>
      </c>
      <c r="H356" s="10">
        <v>175.09</v>
      </c>
      <c r="I356" s="10">
        <f>IFERROR(Table2[[#This Row],[Total Waste (tons)]] / (Table2[[#This Row],[Population (million)]]*1000), NA())</f>
        <v>5.7620372610694415E-3</v>
      </c>
      <c r="J356" s="10">
        <v>1322.56</v>
      </c>
      <c r="K356" s="10">
        <f>IFERROR(Table2[[#This Row],[Total Waste (tons)]] * Table2[[#This Row],[Household waste (%)]], NA())</f>
        <v>471870.02880000003</v>
      </c>
      <c r="L356" s="10">
        <v>61.92</v>
      </c>
      <c r="M356" s="10">
        <f>SUMIFS(Table2[Household waste (%)], Table2[Country], "Australia", Table2[Year], 2020)</f>
        <v>1412.17</v>
      </c>
      <c r="N356" s="10">
        <f>COUNTIFS(Table2[Year], "USA")</f>
        <v>0</v>
      </c>
    </row>
    <row r="357" spans="1:14" x14ac:dyDescent="0.35">
      <c r="A357" s="11" t="s">
        <v>24</v>
      </c>
      <c r="B357" s="12">
        <v>2018</v>
      </c>
      <c r="C357" s="11" t="s">
        <v>22</v>
      </c>
      <c r="D357" s="12">
        <v>46203.29</v>
      </c>
      <c r="E357" s="13">
        <v>51020.59</v>
      </c>
      <c r="F357" s="13">
        <f>IFERROR(Table2[[#This Row],[Economic loss ($ million)]]*1000000 / Table2[[#This Row],[Total Waste (tons)]], NA())</f>
        <v>1104263.1379713435</v>
      </c>
      <c r="G357" s="13" t="str">
        <f t="shared" si="5"/>
        <v>High</v>
      </c>
      <c r="H357" s="13">
        <v>64.260000000000005</v>
      </c>
      <c r="I357" s="13">
        <f>IFERROR(Table2[[#This Row],[Total Waste (tons)]] / (Table2[[#This Row],[Population (million)]]*1000), NA())</f>
        <v>3.7522771939513054E-2</v>
      </c>
      <c r="J357" s="13">
        <v>1231.3399999999999</v>
      </c>
      <c r="K357" s="13">
        <f>IFERROR(Table2[[#This Row],[Total Waste (tons)]] * Table2[[#This Row],[Household waste (%)]], NA())</f>
        <v>2742627.2944</v>
      </c>
      <c r="L357" s="13">
        <v>59.36</v>
      </c>
      <c r="M357" s="10">
        <f>SUMIFS(Table2[Household waste (%)], Table2[Country], "Australia", Table2[Year], 2020)</f>
        <v>1412.17</v>
      </c>
      <c r="N357" s="10">
        <f>COUNTIFS(Table2[Year], "USA")</f>
        <v>0</v>
      </c>
    </row>
    <row r="358" spans="1:14" x14ac:dyDescent="0.35">
      <c r="A358" s="8" t="s">
        <v>31</v>
      </c>
      <c r="B358" s="9">
        <v>2022</v>
      </c>
      <c r="C358" s="8" t="s">
        <v>9</v>
      </c>
      <c r="D358" s="9">
        <v>49520.12</v>
      </c>
      <c r="E358" s="10">
        <v>43991.89</v>
      </c>
      <c r="F358" s="10">
        <f>IFERROR(Table2[[#This Row],[Economic loss ($ million)]]*1000000 / Table2[[#This Row],[Total Waste (tons)]], NA())</f>
        <v>888363.9619613199</v>
      </c>
      <c r="G358" s="10" t="str">
        <f t="shared" si="5"/>
        <v>Low</v>
      </c>
      <c r="H358" s="10">
        <v>53.18</v>
      </c>
      <c r="I358" s="10">
        <f>IFERROR(Table2[[#This Row],[Total Waste (tons)]] / (Table2[[#This Row],[Population (million)]]*1000), NA())</f>
        <v>3.561419961739281E-2</v>
      </c>
      <c r="J358" s="10">
        <v>1390.46</v>
      </c>
      <c r="K358" s="10">
        <f>IFERROR(Table2[[#This Row],[Total Waste (tons)]] * Table2[[#This Row],[Household waste (%)]], NA())</f>
        <v>1521258.0863999999</v>
      </c>
      <c r="L358" s="10">
        <v>30.72</v>
      </c>
      <c r="M358" s="10">
        <f>SUMIFS(Table2[Household waste (%)], Table2[Country], "Australia", Table2[Year], 2020)</f>
        <v>1412.17</v>
      </c>
      <c r="N358" s="10">
        <f>COUNTIFS(Table2[Year], "USA")</f>
        <v>0</v>
      </c>
    </row>
    <row r="359" spans="1:14" x14ac:dyDescent="0.35">
      <c r="A359" s="11" t="s">
        <v>16</v>
      </c>
      <c r="B359" s="12">
        <v>2020</v>
      </c>
      <c r="C359" s="11" t="s">
        <v>11</v>
      </c>
      <c r="D359" s="12">
        <v>5505.18</v>
      </c>
      <c r="E359" s="13">
        <v>6279.76</v>
      </c>
      <c r="F359" s="13">
        <f>IFERROR(Table2[[#This Row],[Economic loss ($ million)]]*1000000 / Table2[[#This Row],[Total Waste (tons)]], NA())</f>
        <v>1140700.2132536992</v>
      </c>
      <c r="G359" s="13" t="str">
        <f t="shared" si="5"/>
        <v>High</v>
      </c>
      <c r="H359" s="13">
        <v>37.04</v>
      </c>
      <c r="I359" s="13">
        <f>IFERROR(Table2[[#This Row],[Total Waste (tons)]] / (Table2[[#This Row],[Population (million)]]*1000), NA())</f>
        <v>7.4158819963629019E-3</v>
      </c>
      <c r="J359" s="13">
        <v>742.35</v>
      </c>
      <c r="K359" s="13">
        <f>IFERROR(Table2[[#This Row],[Total Waste (tons)]] * Table2[[#This Row],[Household waste (%)]], NA())</f>
        <v>346275.82199999999</v>
      </c>
      <c r="L359" s="13">
        <v>62.9</v>
      </c>
      <c r="M359" s="10">
        <f>SUMIFS(Table2[Household waste (%)], Table2[Country], "Australia", Table2[Year], 2020)</f>
        <v>1412.17</v>
      </c>
      <c r="N359" s="10">
        <f>COUNTIFS(Table2[Year], "USA")</f>
        <v>0</v>
      </c>
    </row>
    <row r="360" spans="1:14" x14ac:dyDescent="0.35">
      <c r="A360" s="8" t="s">
        <v>17</v>
      </c>
      <c r="B360" s="9">
        <v>2020</v>
      </c>
      <c r="C360" s="8" t="s">
        <v>9</v>
      </c>
      <c r="D360" s="9">
        <v>28052.23</v>
      </c>
      <c r="E360" s="10">
        <v>32720.639999999999</v>
      </c>
      <c r="F360" s="10">
        <f>IFERROR(Table2[[#This Row],[Economic loss ($ million)]]*1000000 / Table2[[#This Row],[Total Waste (tons)]], NA())</f>
        <v>1166418.4986362939</v>
      </c>
      <c r="G360" s="10" t="str">
        <f t="shared" si="5"/>
        <v>High</v>
      </c>
      <c r="H360" s="10">
        <v>142.25</v>
      </c>
      <c r="I360" s="10">
        <f>IFERROR(Table2[[#This Row],[Total Waste (tons)]] / (Table2[[#This Row],[Population (million)]]*1000), NA())</f>
        <v>6.7326429222867565E-2</v>
      </c>
      <c r="J360" s="10">
        <v>416.66</v>
      </c>
      <c r="K360" s="10">
        <f>IFERROR(Table2[[#This Row],[Total Waste (tons)]] * Table2[[#This Row],[Household waste (%)]], NA())</f>
        <v>1191097.6858000001</v>
      </c>
      <c r="L360" s="10">
        <v>42.46</v>
      </c>
      <c r="M360" s="10">
        <f>SUMIFS(Table2[Household waste (%)], Table2[Country], "Australia", Table2[Year], 2020)</f>
        <v>1412.17</v>
      </c>
      <c r="N360" s="10">
        <f>COUNTIFS(Table2[Year], "USA")</f>
        <v>0</v>
      </c>
    </row>
    <row r="361" spans="1:14" x14ac:dyDescent="0.35">
      <c r="A361" s="11" t="s">
        <v>23</v>
      </c>
      <c r="B361" s="12">
        <v>2023</v>
      </c>
      <c r="C361" s="11" t="s">
        <v>15</v>
      </c>
      <c r="D361" s="12">
        <v>36013.660000000003</v>
      </c>
      <c r="E361" s="13">
        <v>34055.43</v>
      </c>
      <c r="F361" s="13">
        <f>IFERROR(Table2[[#This Row],[Economic loss ($ million)]]*1000000 / Table2[[#This Row],[Total Waste (tons)]], NA())</f>
        <v>945625.35437942145</v>
      </c>
      <c r="G361" s="13" t="str">
        <f t="shared" si="5"/>
        <v>Low</v>
      </c>
      <c r="H361" s="13">
        <v>28.84</v>
      </c>
      <c r="I361" s="13">
        <f>IFERROR(Table2[[#This Row],[Total Waste (tons)]] / (Table2[[#This Row],[Population (million)]]*1000), NA())</f>
        <v>2.954676052409199E-2</v>
      </c>
      <c r="J361" s="13">
        <v>1218.8699999999999</v>
      </c>
      <c r="K361" s="13">
        <f>IFERROR(Table2[[#This Row],[Total Waste (tons)]] * Table2[[#This Row],[Household waste (%)]], NA())</f>
        <v>1642583.0326</v>
      </c>
      <c r="L361" s="13">
        <v>45.61</v>
      </c>
      <c r="M361" s="10">
        <f>SUMIFS(Table2[Household waste (%)], Table2[Country], "Australia", Table2[Year], 2020)</f>
        <v>1412.17</v>
      </c>
      <c r="N361" s="10">
        <f>COUNTIFS(Table2[Year], "USA")</f>
        <v>0</v>
      </c>
    </row>
    <row r="362" spans="1:14" x14ac:dyDescent="0.35">
      <c r="A362" s="8" t="s">
        <v>16</v>
      </c>
      <c r="B362" s="9">
        <v>2020</v>
      </c>
      <c r="C362" s="8" t="s">
        <v>13</v>
      </c>
      <c r="D362" s="9">
        <v>32563.439999999999</v>
      </c>
      <c r="E362" s="10">
        <v>33379</v>
      </c>
      <c r="F362" s="10">
        <f>IFERROR(Table2[[#This Row],[Economic loss ($ million)]]*1000000 / Table2[[#This Row],[Total Waste (tons)]], NA())</f>
        <v>1025045.2654879214</v>
      </c>
      <c r="G362" s="10" t="str">
        <f t="shared" si="5"/>
        <v>Medium</v>
      </c>
      <c r="H362" s="10">
        <v>36.130000000000003</v>
      </c>
      <c r="I362" s="10">
        <f>IFERROR(Table2[[#This Row],[Total Waste (tons)]] / (Table2[[#This Row],[Population (million)]]*1000), NA())</f>
        <v>2.7565999881485493E-2</v>
      </c>
      <c r="J362" s="10">
        <v>1181.29</v>
      </c>
      <c r="K362" s="10">
        <f>IFERROR(Table2[[#This Row],[Total Waste (tons)]] * Table2[[#This Row],[Household waste (%)]], NA())</f>
        <v>1106831.3256000001</v>
      </c>
      <c r="L362" s="10">
        <v>33.99</v>
      </c>
      <c r="M362" s="10">
        <f>SUMIFS(Table2[Household waste (%)], Table2[Country], "Australia", Table2[Year], 2020)</f>
        <v>1412.17</v>
      </c>
      <c r="N362" s="10">
        <f>COUNTIFS(Table2[Year], "USA")</f>
        <v>0</v>
      </c>
    </row>
    <row r="363" spans="1:14" x14ac:dyDescent="0.35">
      <c r="A363" s="11" t="s">
        <v>30</v>
      </c>
      <c r="B363" s="12">
        <v>2019</v>
      </c>
      <c r="C363" s="11" t="s">
        <v>15</v>
      </c>
      <c r="D363" s="12">
        <v>8970.5300000000007</v>
      </c>
      <c r="E363" s="13">
        <v>10242.07</v>
      </c>
      <c r="F363" s="13">
        <f>IFERROR(Table2[[#This Row],[Economic loss ($ million)]]*1000000 / Table2[[#This Row],[Total Waste (tons)]], NA())</f>
        <v>1141746.3628124536</v>
      </c>
      <c r="G363" s="13" t="str">
        <f t="shared" si="5"/>
        <v>High</v>
      </c>
      <c r="H363" s="13">
        <v>51.07</v>
      </c>
      <c r="I363" s="13">
        <f>IFERROR(Table2[[#This Row],[Total Waste (tons)]] / (Table2[[#This Row],[Population (million)]]*1000), NA())</f>
        <v>7.5777411724953544E-2</v>
      </c>
      <c r="J363" s="13">
        <v>118.38</v>
      </c>
      <c r="K363" s="13">
        <f>IFERROR(Table2[[#This Row],[Total Waste (tons)]] * Table2[[#This Row],[Household waste (%)]], NA())</f>
        <v>341238.96120000002</v>
      </c>
      <c r="L363" s="13">
        <v>38.04</v>
      </c>
      <c r="M363" s="10">
        <f>SUMIFS(Table2[Household waste (%)], Table2[Country], "Australia", Table2[Year], 2020)</f>
        <v>1412.17</v>
      </c>
      <c r="N363" s="10">
        <f>COUNTIFS(Table2[Year], "USA")</f>
        <v>0</v>
      </c>
    </row>
    <row r="364" spans="1:14" x14ac:dyDescent="0.35">
      <c r="A364" s="8" t="s">
        <v>33</v>
      </c>
      <c r="B364" s="9">
        <v>2018</v>
      </c>
      <c r="C364" s="8" t="s">
        <v>11</v>
      </c>
      <c r="D364" s="9">
        <v>8375.59</v>
      </c>
      <c r="E364" s="10">
        <v>9834.6200000000008</v>
      </c>
      <c r="F364" s="10">
        <f>IFERROR(Table2[[#This Row],[Economic loss ($ million)]]*1000000 / Table2[[#This Row],[Total Waste (tons)]], NA())</f>
        <v>1174200.2652947435</v>
      </c>
      <c r="G364" s="10" t="str">
        <f t="shared" si="5"/>
        <v>High</v>
      </c>
      <c r="H364" s="10">
        <v>174.41</v>
      </c>
      <c r="I364" s="10">
        <f>IFERROR(Table2[[#This Row],[Total Waste (tons)]] / (Table2[[#This Row],[Population (million)]]*1000), NA())</f>
        <v>8.111165988766221E-2</v>
      </c>
      <c r="J364" s="10">
        <v>103.26</v>
      </c>
      <c r="K364" s="10">
        <f>IFERROR(Table2[[#This Row],[Total Waste (tons)]] * Table2[[#This Row],[Household waste (%)]], NA())</f>
        <v>459819.891</v>
      </c>
      <c r="L364" s="10">
        <v>54.9</v>
      </c>
      <c r="M364" s="10">
        <f>SUMIFS(Table2[Household waste (%)], Table2[Country], "Australia", Table2[Year], 2020)</f>
        <v>1412.17</v>
      </c>
      <c r="N364" s="10">
        <f>COUNTIFS(Table2[Year], "USA")</f>
        <v>0</v>
      </c>
    </row>
    <row r="365" spans="1:14" x14ac:dyDescent="0.35">
      <c r="A365" s="11" t="s">
        <v>32</v>
      </c>
      <c r="B365" s="12">
        <v>2023</v>
      </c>
      <c r="C365" s="11" t="s">
        <v>20</v>
      </c>
      <c r="D365" s="12">
        <v>42828.76</v>
      </c>
      <c r="E365" s="13">
        <v>44223.92</v>
      </c>
      <c r="F365" s="13">
        <f>IFERROR(Table2[[#This Row],[Economic loss ($ million)]]*1000000 / Table2[[#This Row],[Total Waste (tons)]], NA())</f>
        <v>1032575.3068732319</v>
      </c>
      <c r="G365" s="13" t="str">
        <f t="shared" si="5"/>
        <v>Medium</v>
      </c>
      <c r="H365" s="13">
        <v>108.41</v>
      </c>
      <c r="I365" s="13">
        <f>IFERROR(Table2[[#This Row],[Total Waste (tons)]] / (Table2[[#This Row],[Population (million)]]*1000), NA())</f>
        <v>3.1215159797383478E-2</v>
      </c>
      <c r="J365" s="13">
        <v>1372.05</v>
      </c>
      <c r="K365" s="13">
        <f>IFERROR(Table2[[#This Row],[Total Waste (tons)]] * Table2[[#This Row],[Household waste (%)]], NA())</f>
        <v>1690022.8696000001</v>
      </c>
      <c r="L365" s="13">
        <v>39.46</v>
      </c>
      <c r="M365" s="10">
        <f>SUMIFS(Table2[Household waste (%)], Table2[Country], "Australia", Table2[Year], 2020)</f>
        <v>1412.17</v>
      </c>
      <c r="N365" s="10">
        <f>COUNTIFS(Table2[Year], "USA")</f>
        <v>0</v>
      </c>
    </row>
    <row r="366" spans="1:14" x14ac:dyDescent="0.35">
      <c r="A366" s="8" t="s">
        <v>30</v>
      </c>
      <c r="B366" s="9">
        <v>2018</v>
      </c>
      <c r="C366" s="8" t="s">
        <v>11</v>
      </c>
      <c r="D366" s="9">
        <v>11621.64</v>
      </c>
      <c r="E366" s="10">
        <v>13270.71</v>
      </c>
      <c r="F366" s="10">
        <f>IFERROR(Table2[[#This Row],[Economic loss ($ million)]]*1000000 / Table2[[#This Row],[Total Waste (tons)]], NA())</f>
        <v>1141896.4965357729</v>
      </c>
      <c r="G366" s="10" t="str">
        <f t="shared" si="5"/>
        <v>High</v>
      </c>
      <c r="H366" s="10">
        <v>172.63</v>
      </c>
      <c r="I366" s="10">
        <f>IFERROR(Table2[[#This Row],[Total Waste (tons)]] / (Table2[[#This Row],[Population (million)]]*1000), NA())</f>
        <v>1.0571854816701537E-2</v>
      </c>
      <c r="J366" s="10">
        <v>1099.3</v>
      </c>
      <c r="K366" s="10">
        <f>IFERROR(Table2[[#This Row],[Total Waste (tons)]] * Table2[[#This Row],[Household waste (%)]], NA())</f>
        <v>476022.37439999997</v>
      </c>
      <c r="L366" s="10">
        <v>40.96</v>
      </c>
      <c r="M366" s="10">
        <f>SUMIFS(Table2[Household waste (%)], Table2[Country], "Australia", Table2[Year], 2020)</f>
        <v>1412.17</v>
      </c>
      <c r="N366" s="10">
        <f>COUNTIFS(Table2[Year], "USA")</f>
        <v>0</v>
      </c>
    </row>
    <row r="367" spans="1:14" x14ac:dyDescent="0.35">
      <c r="A367" s="11" t="s">
        <v>32</v>
      </c>
      <c r="B367" s="12">
        <v>2024</v>
      </c>
      <c r="C367" s="11" t="s">
        <v>13</v>
      </c>
      <c r="D367" s="12">
        <v>47299.18</v>
      </c>
      <c r="E367" s="13">
        <v>47088.76</v>
      </c>
      <c r="F367" s="13">
        <f>IFERROR(Table2[[#This Row],[Economic loss ($ million)]]*1000000 / Table2[[#This Row],[Total Waste (tons)]], NA())</f>
        <v>995551.29708379717</v>
      </c>
      <c r="G367" s="13" t="str">
        <f t="shared" si="5"/>
        <v>Medium</v>
      </c>
      <c r="H367" s="13">
        <v>69.3</v>
      </c>
      <c r="I367" s="13">
        <f>IFERROR(Table2[[#This Row],[Total Waste (tons)]] / (Table2[[#This Row],[Population (million)]]*1000), NA())</f>
        <v>4.3473910605796008E-2</v>
      </c>
      <c r="J367" s="13">
        <v>1087.99</v>
      </c>
      <c r="K367" s="13">
        <f>IFERROR(Table2[[#This Row],[Total Waste (tons)]] * Table2[[#This Row],[Household waste (%)]], NA())</f>
        <v>2400433.3850000002</v>
      </c>
      <c r="L367" s="13">
        <v>50.75</v>
      </c>
      <c r="M367" s="10">
        <f>SUMIFS(Table2[Household waste (%)], Table2[Country], "Australia", Table2[Year], 2020)</f>
        <v>1412.17</v>
      </c>
      <c r="N367" s="10">
        <f>COUNTIFS(Table2[Year], "USA")</f>
        <v>0</v>
      </c>
    </row>
    <row r="368" spans="1:14" x14ac:dyDescent="0.35">
      <c r="A368" s="8" t="s">
        <v>35</v>
      </c>
      <c r="B368" s="9">
        <v>2018</v>
      </c>
      <c r="C368" s="8" t="s">
        <v>25</v>
      </c>
      <c r="D368" s="9">
        <v>32067.33</v>
      </c>
      <c r="E368" s="10">
        <v>35582.94</v>
      </c>
      <c r="F368" s="10">
        <f>IFERROR(Table2[[#This Row],[Economic loss ($ million)]]*1000000 / Table2[[#This Row],[Total Waste (tons)]], NA())</f>
        <v>1109632.1396262175</v>
      </c>
      <c r="G368" s="10" t="str">
        <f t="shared" si="5"/>
        <v>High</v>
      </c>
      <c r="H368" s="10">
        <v>67.69</v>
      </c>
      <c r="I368" s="10">
        <f>IFERROR(Table2[[#This Row],[Total Waste (tons)]] / (Table2[[#This Row],[Population (million)]]*1000), NA())</f>
        <v>3.0004800044912704E-2</v>
      </c>
      <c r="J368" s="10">
        <v>1068.74</v>
      </c>
      <c r="K368" s="10">
        <f>IFERROR(Table2[[#This Row],[Total Waste (tons)]] * Table2[[#This Row],[Household waste (%)]], NA())</f>
        <v>1846757.5347000002</v>
      </c>
      <c r="L368" s="10">
        <v>57.59</v>
      </c>
      <c r="M368" s="10">
        <f>SUMIFS(Table2[Household waste (%)], Table2[Country], "Australia", Table2[Year], 2020)</f>
        <v>1412.17</v>
      </c>
      <c r="N368" s="10">
        <f>COUNTIFS(Table2[Year], "USA")</f>
        <v>0</v>
      </c>
    </row>
    <row r="369" spans="1:14" x14ac:dyDescent="0.35">
      <c r="A369" s="11" t="s">
        <v>35</v>
      </c>
      <c r="B369" s="12">
        <v>2020</v>
      </c>
      <c r="C369" s="11" t="s">
        <v>15</v>
      </c>
      <c r="D369" s="12">
        <v>20253.990000000002</v>
      </c>
      <c r="E369" s="13">
        <v>19827.79</v>
      </c>
      <c r="F369" s="13">
        <f>IFERROR(Table2[[#This Row],[Economic loss ($ million)]]*1000000 / Table2[[#This Row],[Total Waste (tons)]], NA())</f>
        <v>978957.23262428783</v>
      </c>
      <c r="G369" s="13" t="str">
        <f t="shared" si="5"/>
        <v>Medium</v>
      </c>
      <c r="H369" s="13">
        <v>141.59</v>
      </c>
      <c r="I369" s="13">
        <f>IFERROR(Table2[[#This Row],[Total Waste (tons)]] / (Table2[[#This Row],[Population (million)]]*1000), NA())</f>
        <v>1.6288543970404922E-2</v>
      </c>
      <c r="J369" s="13">
        <v>1243.45</v>
      </c>
      <c r="K369" s="13">
        <f>IFERROR(Table2[[#This Row],[Total Waste (tons)]] * Table2[[#This Row],[Household waste (%)]], NA())</f>
        <v>1142730.1158</v>
      </c>
      <c r="L369" s="13">
        <v>56.42</v>
      </c>
      <c r="M369" s="10">
        <f>SUMIFS(Table2[Household waste (%)], Table2[Country], "Australia", Table2[Year], 2020)</f>
        <v>1412.17</v>
      </c>
      <c r="N369" s="10">
        <f>COUNTIFS(Table2[Year], "USA")</f>
        <v>0</v>
      </c>
    </row>
    <row r="370" spans="1:14" x14ac:dyDescent="0.35">
      <c r="A370" s="8" t="s">
        <v>34</v>
      </c>
      <c r="B370" s="9">
        <v>2021</v>
      </c>
      <c r="C370" s="8" t="s">
        <v>25</v>
      </c>
      <c r="D370" s="9">
        <v>16436.490000000002</v>
      </c>
      <c r="E370" s="10">
        <v>13228.23</v>
      </c>
      <c r="F370" s="10">
        <f>IFERROR(Table2[[#This Row],[Economic loss ($ million)]]*1000000 / Table2[[#This Row],[Total Waste (tons)]], NA())</f>
        <v>804808.69090663514</v>
      </c>
      <c r="G370" s="10" t="str">
        <f t="shared" si="5"/>
        <v>Low</v>
      </c>
      <c r="H370" s="10">
        <v>189.1</v>
      </c>
      <c r="I370" s="10">
        <f>IFERROR(Table2[[#This Row],[Total Waste (tons)]] / (Table2[[#This Row],[Population (million)]]*1000), NA())</f>
        <v>1.9709912221795859E-2</v>
      </c>
      <c r="J370" s="10">
        <v>833.92</v>
      </c>
      <c r="K370" s="10">
        <f>IFERROR(Table2[[#This Row],[Total Waste (tons)]] * Table2[[#This Row],[Household waste (%)]], NA())</f>
        <v>1084643.9750999999</v>
      </c>
      <c r="L370" s="10">
        <v>65.989999999999995</v>
      </c>
      <c r="M370" s="10">
        <f>SUMIFS(Table2[Household waste (%)], Table2[Country], "Australia", Table2[Year], 2020)</f>
        <v>1412.17</v>
      </c>
      <c r="N370" s="10">
        <f>COUNTIFS(Table2[Year], "USA")</f>
        <v>0</v>
      </c>
    </row>
    <row r="371" spans="1:14" x14ac:dyDescent="0.35">
      <c r="A371" s="11" t="s">
        <v>32</v>
      </c>
      <c r="B371" s="12">
        <v>2020</v>
      </c>
      <c r="C371" s="11" t="s">
        <v>9</v>
      </c>
      <c r="D371" s="12">
        <v>7871.05</v>
      </c>
      <c r="E371" s="13">
        <v>6643.78</v>
      </c>
      <c r="F371" s="13">
        <f>IFERROR(Table2[[#This Row],[Economic loss ($ million)]]*1000000 / Table2[[#This Row],[Total Waste (tons)]], NA())</f>
        <v>844077.98197190976</v>
      </c>
      <c r="G371" s="13" t="str">
        <f t="shared" si="5"/>
        <v>Low</v>
      </c>
      <c r="H371" s="13">
        <v>69.87</v>
      </c>
      <c r="I371" s="13">
        <f>IFERROR(Table2[[#This Row],[Total Waste (tons)]] / (Table2[[#This Row],[Population (million)]]*1000), NA())</f>
        <v>1.7419993803116148E-2</v>
      </c>
      <c r="J371" s="13">
        <v>451.84</v>
      </c>
      <c r="K371" s="13">
        <f>IFERROR(Table2[[#This Row],[Total Waste (tons)]] * Table2[[#This Row],[Household waste (%)]], NA())</f>
        <v>345381.674</v>
      </c>
      <c r="L371" s="13">
        <v>43.88</v>
      </c>
      <c r="M371" s="10">
        <f>SUMIFS(Table2[Household waste (%)], Table2[Country], "Australia", Table2[Year], 2020)</f>
        <v>1412.17</v>
      </c>
      <c r="N371" s="10">
        <f>COUNTIFS(Table2[Year], "USA")</f>
        <v>0</v>
      </c>
    </row>
    <row r="372" spans="1:14" x14ac:dyDescent="0.35">
      <c r="A372" s="8" t="s">
        <v>32</v>
      </c>
      <c r="B372" s="9">
        <v>2021</v>
      </c>
      <c r="C372" s="8" t="s">
        <v>13</v>
      </c>
      <c r="D372" s="9">
        <v>17352.04</v>
      </c>
      <c r="E372" s="10">
        <v>19072.79</v>
      </c>
      <c r="F372" s="10">
        <f>IFERROR(Table2[[#This Row],[Economic loss ($ million)]]*1000000 / Table2[[#This Row],[Total Waste (tons)]], NA())</f>
        <v>1099167.0143683394</v>
      </c>
      <c r="G372" s="10" t="str">
        <f t="shared" si="5"/>
        <v>Medium</v>
      </c>
      <c r="H372" s="10">
        <v>125.83</v>
      </c>
      <c r="I372" s="10">
        <f>IFERROR(Table2[[#This Row],[Total Waste (tons)]] / (Table2[[#This Row],[Population (million)]]*1000), NA())</f>
        <v>2.7881481481481483E-2</v>
      </c>
      <c r="J372" s="10">
        <v>622.35</v>
      </c>
      <c r="K372" s="10">
        <f>IFERROR(Table2[[#This Row],[Total Waste (tons)]] * Table2[[#This Row],[Household waste (%)]], NA())</f>
        <v>1092657.9588000001</v>
      </c>
      <c r="L372" s="10">
        <v>62.97</v>
      </c>
      <c r="M372" s="10">
        <f>SUMIFS(Table2[Household waste (%)], Table2[Country], "Australia", Table2[Year], 2020)</f>
        <v>1412.17</v>
      </c>
      <c r="N372" s="10">
        <f>COUNTIFS(Table2[Year], "USA")</f>
        <v>0</v>
      </c>
    </row>
    <row r="373" spans="1:14" x14ac:dyDescent="0.35">
      <c r="A373" s="11" t="s">
        <v>12</v>
      </c>
      <c r="B373" s="12">
        <v>2021</v>
      </c>
      <c r="C373" s="11" t="s">
        <v>20</v>
      </c>
      <c r="D373" s="12">
        <v>48936.24</v>
      </c>
      <c r="E373" s="13">
        <v>52003.78</v>
      </c>
      <c r="F373" s="13">
        <f>IFERROR(Table2[[#This Row],[Economic loss ($ million)]]*1000000 / Table2[[#This Row],[Total Waste (tons)]], NA())</f>
        <v>1062684.4236500394</v>
      </c>
      <c r="G373" s="13" t="str">
        <f t="shared" si="5"/>
        <v>Medium</v>
      </c>
      <c r="H373" s="13">
        <v>110.24</v>
      </c>
      <c r="I373" s="13">
        <f>IFERROR(Table2[[#This Row],[Total Waste (tons)]] / (Table2[[#This Row],[Population (million)]]*1000), NA())</f>
        <v>0.23238788109032196</v>
      </c>
      <c r="J373" s="13">
        <v>210.58</v>
      </c>
      <c r="K373" s="13">
        <f>IFERROR(Table2[[#This Row],[Total Waste (tons)]] * Table2[[#This Row],[Household waste (%)]], NA())</f>
        <v>1620278.9064</v>
      </c>
      <c r="L373" s="13">
        <v>33.11</v>
      </c>
      <c r="M373" s="10">
        <f>SUMIFS(Table2[Household waste (%)], Table2[Country], "Australia", Table2[Year], 2020)</f>
        <v>1412.17</v>
      </c>
      <c r="N373" s="10">
        <f>COUNTIFS(Table2[Year], "USA")</f>
        <v>0</v>
      </c>
    </row>
    <row r="374" spans="1:14" x14ac:dyDescent="0.35">
      <c r="A374" s="8" t="s">
        <v>18</v>
      </c>
      <c r="B374" s="9">
        <v>2018</v>
      </c>
      <c r="C374" s="8" t="s">
        <v>19</v>
      </c>
      <c r="D374" s="9">
        <v>45513.32</v>
      </c>
      <c r="E374" s="10">
        <v>41588.01</v>
      </c>
      <c r="F374" s="10">
        <f>IFERROR(Table2[[#This Row],[Economic loss ($ million)]]*1000000 / Table2[[#This Row],[Total Waste (tons)]], NA())</f>
        <v>913754.69862449064</v>
      </c>
      <c r="G374" s="10" t="str">
        <f t="shared" si="5"/>
        <v>Low</v>
      </c>
      <c r="H374" s="10">
        <v>33.520000000000003</v>
      </c>
      <c r="I374" s="10">
        <f>IFERROR(Table2[[#This Row],[Total Waste (tons)]] / (Table2[[#This Row],[Population (million)]]*1000), NA())</f>
        <v>3.5913328230661797E-2</v>
      </c>
      <c r="J374" s="10">
        <v>1267.31</v>
      </c>
      <c r="K374" s="10">
        <f>IFERROR(Table2[[#This Row],[Total Waste (tons)]] * Table2[[#This Row],[Household waste (%)]], NA())</f>
        <v>2953814.4680000003</v>
      </c>
      <c r="L374" s="10">
        <v>64.900000000000006</v>
      </c>
      <c r="M374" s="10">
        <f>SUMIFS(Table2[Household waste (%)], Table2[Country], "Australia", Table2[Year], 2020)</f>
        <v>1412.17</v>
      </c>
      <c r="N374" s="10">
        <f>COUNTIFS(Table2[Year], "USA")</f>
        <v>0</v>
      </c>
    </row>
    <row r="375" spans="1:14" x14ac:dyDescent="0.35">
      <c r="A375" s="11" t="s">
        <v>28</v>
      </c>
      <c r="B375" s="12">
        <v>2024</v>
      </c>
      <c r="C375" s="11" t="s">
        <v>25</v>
      </c>
      <c r="D375" s="12">
        <v>13588.97</v>
      </c>
      <c r="E375" s="13">
        <v>12125.32</v>
      </c>
      <c r="F375" s="13">
        <f>IFERROR(Table2[[#This Row],[Economic loss ($ million)]]*1000000 / Table2[[#This Row],[Total Waste (tons)]], NA())</f>
        <v>892291.32156447473</v>
      </c>
      <c r="G375" s="13" t="str">
        <f t="shared" si="5"/>
        <v>Low</v>
      </c>
      <c r="H375" s="13">
        <v>192.19</v>
      </c>
      <c r="I375" s="13">
        <f>IFERROR(Table2[[#This Row],[Total Waste (tons)]] / (Table2[[#This Row],[Population (million)]]*1000), NA())</f>
        <v>3.154869639913635E-2</v>
      </c>
      <c r="J375" s="13">
        <v>430.73</v>
      </c>
      <c r="K375" s="13">
        <f>IFERROR(Table2[[#This Row],[Total Waste (tons)]] * Table2[[#This Row],[Household waste (%)]], NA())</f>
        <v>529018.60210000002</v>
      </c>
      <c r="L375" s="13">
        <v>38.93</v>
      </c>
      <c r="M375" s="10">
        <f>SUMIFS(Table2[Household waste (%)], Table2[Country], "Australia", Table2[Year], 2020)</f>
        <v>1412.17</v>
      </c>
      <c r="N375" s="10">
        <f>COUNTIFS(Table2[Year], "USA")</f>
        <v>0</v>
      </c>
    </row>
    <row r="376" spans="1:14" x14ac:dyDescent="0.35">
      <c r="A376" s="8" t="s">
        <v>16</v>
      </c>
      <c r="B376" s="9">
        <v>2024</v>
      </c>
      <c r="C376" s="8" t="s">
        <v>25</v>
      </c>
      <c r="D376" s="9">
        <v>42905.2</v>
      </c>
      <c r="E376" s="10">
        <v>43781.19</v>
      </c>
      <c r="F376" s="10">
        <f>IFERROR(Table2[[#This Row],[Economic loss ($ million)]]*1000000 / Table2[[#This Row],[Total Waste (tons)]], NA())</f>
        <v>1020416.8725469174</v>
      </c>
      <c r="G376" s="10" t="str">
        <f t="shared" si="5"/>
        <v>Medium</v>
      </c>
      <c r="H376" s="10">
        <v>147.07</v>
      </c>
      <c r="I376" s="10">
        <f>IFERROR(Table2[[#This Row],[Total Waste (tons)]] / (Table2[[#This Row],[Population (million)]]*1000), NA())</f>
        <v>4.9503524823758811E-2</v>
      </c>
      <c r="J376" s="10">
        <v>866.71</v>
      </c>
      <c r="K376" s="10">
        <f>IFERROR(Table2[[#This Row],[Total Waste (tons)]] * Table2[[#This Row],[Household waste (%)]], NA())</f>
        <v>1428743.1599999997</v>
      </c>
      <c r="L376" s="10">
        <v>33.299999999999997</v>
      </c>
      <c r="M376" s="10">
        <f>SUMIFS(Table2[Household waste (%)], Table2[Country], "Australia", Table2[Year], 2020)</f>
        <v>1412.17</v>
      </c>
      <c r="N376" s="10">
        <f>COUNTIFS(Table2[Year], "USA")</f>
        <v>0</v>
      </c>
    </row>
    <row r="377" spans="1:14" x14ac:dyDescent="0.35">
      <c r="A377" s="11" t="s">
        <v>28</v>
      </c>
      <c r="B377" s="12">
        <v>2019</v>
      </c>
      <c r="C377" s="11" t="s">
        <v>22</v>
      </c>
      <c r="D377" s="12">
        <v>13942.38</v>
      </c>
      <c r="E377" s="13">
        <v>11285.35</v>
      </c>
      <c r="F377" s="13">
        <f>IFERROR(Table2[[#This Row],[Economic loss ($ million)]]*1000000 / Table2[[#This Row],[Total Waste (tons)]], NA())</f>
        <v>809427.80213995033</v>
      </c>
      <c r="G377" s="13" t="str">
        <f t="shared" si="5"/>
        <v>Low</v>
      </c>
      <c r="H377" s="13">
        <v>182.91</v>
      </c>
      <c r="I377" s="13">
        <f>IFERROR(Table2[[#This Row],[Total Waste (tons)]] / (Table2[[#This Row],[Population (million)]]*1000), NA())</f>
        <v>1.758957925944616E-2</v>
      </c>
      <c r="J377" s="13">
        <v>792.65</v>
      </c>
      <c r="K377" s="13">
        <f>IFERROR(Table2[[#This Row],[Total Waste (tons)]] * Table2[[#This Row],[Household waste (%)]], NA())</f>
        <v>736018.2402</v>
      </c>
      <c r="L377" s="13">
        <v>52.79</v>
      </c>
      <c r="M377" s="10">
        <f>SUMIFS(Table2[Household waste (%)], Table2[Country], "Australia", Table2[Year], 2020)</f>
        <v>1412.17</v>
      </c>
      <c r="N377" s="10">
        <f>COUNTIFS(Table2[Year], "USA")</f>
        <v>0</v>
      </c>
    </row>
    <row r="378" spans="1:14" x14ac:dyDescent="0.35">
      <c r="A378" s="8" t="s">
        <v>28</v>
      </c>
      <c r="B378" s="9">
        <v>2021</v>
      </c>
      <c r="C378" s="8" t="s">
        <v>13</v>
      </c>
      <c r="D378" s="9">
        <v>6632.86</v>
      </c>
      <c r="E378" s="10">
        <v>6267.87</v>
      </c>
      <c r="F378" s="10">
        <f>IFERROR(Table2[[#This Row],[Economic loss ($ million)]]*1000000 / Table2[[#This Row],[Total Waste (tons)]], NA())</f>
        <v>944972.45532093255</v>
      </c>
      <c r="G378" s="10" t="str">
        <f t="shared" si="5"/>
        <v>Low</v>
      </c>
      <c r="H378" s="10">
        <v>37.729999999999997</v>
      </c>
      <c r="I378" s="10">
        <f>IFERROR(Table2[[#This Row],[Total Waste (tons)]] / (Table2[[#This Row],[Population (million)]]*1000), NA())</f>
        <v>2.6866736876215165E-2</v>
      </c>
      <c r="J378" s="10">
        <v>246.88</v>
      </c>
      <c r="K378" s="10">
        <f>IFERROR(Table2[[#This Row],[Total Waste (tons)]] * Table2[[#This Row],[Household waste (%)]], NA())</f>
        <v>230292.89919999999</v>
      </c>
      <c r="L378" s="10">
        <v>34.72</v>
      </c>
      <c r="M378" s="10">
        <f>SUMIFS(Table2[Household waste (%)], Table2[Country], "Australia", Table2[Year], 2020)</f>
        <v>1412.17</v>
      </c>
      <c r="N378" s="10">
        <f>COUNTIFS(Table2[Year], "USA")</f>
        <v>0</v>
      </c>
    </row>
    <row r="379" spans="1:14" x14ac:dyDescent="0.35">
      <c r="A379" s="11" t="s">
        <v>30</v>
      </c>
      <c r="B379" s="12">
        <v>2022</v>
      </c>
      <c r="C379" s="11" t="s">
        <v>25</v>
      </c>
      <c r="D379" s="12">
        <v>39084.33</v>
      </c>
      <c r="E379" s="13">
        <v>38765.74</v>
      </c>
      <c r="F379" s="13">
        <f>IFERROR(Table2[[#This Row],[Economic loss ($ million)]]*1000000 / Table2[[#This Row],[Total Waste (tons)]], NA())</f>
        <v>991848.65136488201</v>
      </c>
      <c r="G379" s="13" t="str">
        <f t="shared" si="5"/>
        <v>Medium</v>
      </c>
      <c r="H379" s="13">
        <v>137.49</v>
      </c>
      <c r="I379" s="13">
        <f>IFERROR(Table2[[#This Row],[Total Waste (tons)]] / (Table2[[#This Row],[Population (million)]]*1000), NA())</f>
        <v>8.8146887686062256E-2</v>
      </c>
      <c r="J379" s="13">
        <v>443.4</v>
      </c>
      <c r="K379" s="13">
        <f>IFERROR(Table2[[#This Row],[Total Waste (tons)]] * Table2[[#This Row],[Household waste (%)]], NA())</f>
        <v>2064825.1539</v>
      </c>
      <c r="L379" s="13">
        <v>52.83</v>
      </c>
      <c r="M379" s="10">
        <f>SUMIFS(Table2[Household waste (%)], Table2[Country], "Australia", Table2[Year], 2020)</f>
        <v>1412.17</v>
      </c>
      <c r="N379" s="10">
        <f>COUNTIFS(Table2[Year], "USA")</f>
        <v>0</v>
      </c>
    </row>
    <row r="380" spans="1:14" x14ac:dyDescent="0.35">
      <c r="A380" s="8" t="s">
        <v>23</v>
      </c>
      <c r="B380" s="9">
        <v>2021</v>
      </c>
      <c r="C380" s="8" t="s">
        <v>20</v>
      </c>
      <c r="D380" s="9">
        <v>24682.87</v>
      </c>
      <c r="E380" s="10">
        <v>29268.22</v>
      </c>
      <c r="F380" s="10">
        <f>IFERROR(Table2[[#This Row],[Economic loss ($ million)]]*1000000 / Table2[[#This Row],[Total Waste (tons)]], NA())</f>
        <v>1185770.5364084486</v>
      </c>
      <c r="G380" s="10" t="str">
        <f t="shared" si="5"/>
        <v>High</v>
      </c>
      <c r="H380" s="10">
        <v>95.83</v>
      </c>
      <c r="I380" s="10">
        <f>IFERROR(Table2[[#This Row],[Total Waste (tons)]] / (Table2[[#This Row],[Population (million)]]*1000), NA())</f>
        <v>3.7849035483178459E-2</v>
      </c>
      <c r="J380" s="10">
        <v>652.14</v>
      </c>
      <c r="K380" s="10">
        <f>IFERROR(Table2[[#This Row],[Total Waste (tons)]] * Table2[[#This Row],[Household waste (%)]], NA())</f>
        <v>1616727.9849999999</v>
      </c>
      <c r="L380" s="10">
        <v>65.5</v>
      </c>
      <c r="M380" s="10">
        <f>SUMIFS(Table2[Household waste (%)], Table2[Country], "Australia", Table2[Year], 2020)</f>
        <v>1412.17</v>
      </c>
      <c r="N380" s="10">
        <f>COUNTIFS(Table2[Year], "USA")</f>
        <v>0</v>
      </c>
    </row>
    <row r="381" spans="1:14" x14ac:dyDescent="0.35">
      <c r="A381" s="11" t="s">
        <v>32</v>
      </c>
      <c r="B381" s="12">
        <v>2022</v>
      </c>
      <c r="C381" s="11" t="s">
        <v>13</v>
      </c>
      <c r="D381" s="12">
        <v>37496.51</v>
      </c>
      <c r="E381" s="13">
        <v>42211.61</v>
      </c>
      <c r="F381" s="13">
        <f>IFERROR(Table2[[#This Row],[Economic loss ($ million)]]*1000000 / Table2[[#This Row],[Total Waste (tons)]], NA())</f>
        <v>1125747.7029195516</v>
      </c>
      <c r="G381" s="13" t="str">
        <f t="shared" si="5"/>
        <v>High</v>
      </c>
      <c r="H381" s="13">
        <v>156.9</v>
      </c>
      <c r="I381" s="13">
        <f>IFERROR(Table2[[#This Row],[Total Waste (tons)]] / (Table2[[#This Row],[Population (million)]]*1000), NA())</f>
        <v>0.53543495644723693</v>
      </c>
      <c r="J381" s="13">
        <v>70.03</v>
      </c>
      <c r="K381" s="13">
        <f>IFERROR(Table2[[#This Row],[Total Waste (tons)]] * Table2[[#This Row],[Household waste (%)]], NA())</f>
        <v>1740587.9942000001</v>
      </c>
      <c r="L381" s="13">
        <v>46.42</v>
      </c>
      <c r="M381" s="10">
        <f>SUMIFS(Table2[Household waste (%)], Table2[Country], "Australia", Table2[Year], 2020)</f>
        <v>1412.17</v>
      </c>
      <c r="N381" s="10">
        <f>COUNTIFS(Table2[Year], "USA")</f>
        <v>0</v>
      </c>
    </row>
    <row r="382" spans="1:14" x14ac:dyDescent="0.35">
      <c r="A382" s="8" t="s">
        <v>16</v>
      </c>
      <c r="B382" s="9">
        <v>2019</v>
      </c>
      <c r="C382" s="8" t="s">
        <v>25</v>
      </c>
      <c r="D382" s="9">
        <v>15309.05</v>
      </c>
      <c r="E382" s="10">
        <v>17658.66</v>
      </c>
      <c r="F382" s="10">
        <f>IFERROR(Table2[[#This Row],[Economic loss ($ million)]]*1000000 / Table2[[#This Row],[Total Waste (tons)]], NA())</f>
        <v>1153478.4980126135</v>
      </c>
      <c r="G382" s="10" t="str">
        <f t="shared" si="5"/>
        <v>High</v>
      </c>
      <c r="H382" s="10">
        <v>55.57</v>
      </c>
      <c r="I382" s="10">
        <f>IFERROR(Table2[[#This Row],[Total Waste (tons)]] / (Table2[[#This Row],[Population (million)]]*1000), NA())</f>
        <v>1.9960688953791592E-2</v>
      </c>
      <c r="J382" s="10">
        <v>766.96</v>
      </c>
      <c r="K382" s="10">
        <f>IFERROR(Table2[[#This Row],[Total Waste (tons)]] * Table2[[#This Row],[Household waste (%)]], NA())</f>
        <v>888843.44299999997</v>
      </c>
      <c r="L382" s="10">
        <v>58.06</v>
      </c>
      <c r="M382" s="10">
        <f>SUMIFS(Table2[Household waste (%)], Table2[Country], "Australia", Table2[Year], 2020)</f>
        <v>1412.17</v>
      </c>
      <c r="N382" s="10">
        <f>COUNTIFS(Table2[Year], "USA")</f>
        <v>0</v>
      </c>
    </row>
    <row r="383" spans="1:14" x14ac:dyDescent="0.35">
      <c r="A383" s="11" t="s">
        <v>10</v>
      </c>
      <c r="B383" s="12">
        <v>2020</v>
      </c>
      <c r="C383" s="11" t="s">
        <v>25</v>
      </c>
      <c r="D383" s="12">
        <v>9225.11</v>
      </c>
      <c r="E383" s="13">
        <v>9884.5400000000009</v>
      </c>
      <c r="F383" s="13">
        <f>IFERROR(Table2[[#This Row],[Economic loss ($ million)]]*1000000 / Table2[[#This Row],[Total Waste (tons)]], NA())</f>
        <v>1071482.0744684886</v>
      </c>
      <c r="G383" s="13" t="str">
        <f t="shared" si="5"/>
        <v>Medium</v>
      </c>
      <c r="H383" s="13">
        <v>119.89</v>
      </c>
      <c r="I383" s="13">
        <f>IFERROR(Table2[[#This Row],[Total Waste (tons)]] / (Table2[[#This Row],[Population (million)]]*1000), NA())</f>
        <v>9.8896976843910814E-3</v>
      </c>
      <c r="J383" s="13">
        <v>932.8</v>
      </c>
      <c r="K383" s="13">
        <f>IFERROR(Table2[[#This Row],[Total Waste (tons)]] * Table2[[#This Row],[Household waste (%)]], NA())</f>
        <v>500369.96640000003</v>
      </c>
      <c r="L383" s="13">
        <v>54.24</v>
      </c>
      <c r="M383" s="10">
        <f>SUMIFS(Table2[Household waste (%)], Table2[Country], "Australia", Table2[Year], 2020)</f>
        <v>1412.17</v>
      </c>
      <c r="N383" s="10">
        <f>COUNTIFS(Table2[Year], "USA")</f>
        <v>0</v>
      </c>
    </row>
    <row r="384" spans="1:14" x14ac:dyDescent="0.35">
      <c r="A384" s="8" t="s">
        <v>12</v>
      </c>
      <c r="B384" s="9">
        <v>2022</v>
      </c>
      <c r="C384" s="8" t="s">
        <v>25</v>
      </c>
      <c r="D384" s="9">
        <v>17933.14</v>
      </c>
      <c r="E384" s="10">
        <v>16338.87</v>
      </c>
      <c r="F384" s="10">
        <f>IFERROR(Table2[[#This Row],[Economic loss ($ million)]]*1000000 / Table2[[#This Row],[Total Waste (tons)]], NA())</f>
        <v>911099.22746379056</v>
      </c>
      <c r="G384" s="10" t="str">
        <f t="shared" si="5"/>
        <v>Low</v>
      </c>
      <c r="H384" s="10">
        <v>55.04</v>
      </c>
      <c r="I384" s="10">
        <f>IFERROR(Table2[[#This Row],[Total Waste (tons)]] / (Table2[[#This Row],[Population (million)]]*1000), NA())</f>
        <v>3.3592724411808779E-2</v>
      </c>
      <c r="J384" s="10">
        <v>533.84</v>
      </c>
      <c r="K384" s="10">
        <f>IFERROR(Table2[[#This Row],[Total Waste (tons)]] * Table2[[#This Row],[Household waste (%)]], NA())</f>
        <v>636805.8014</v>
      </c>
      <c r="L384" s="10">
        <v>35.51</v>
      </c>
      <c r="M384" s="10">
        <f>SUMIFS(Table2[Household waste (%)], Table2[Country], "Australia", Table2[Year], 2020)</f>
        <v>1412.17</v>
      </c>
      <c r="N384" s="10">
        <f>COUNTIFS(Table2[Year], "USA")</f>
        <v>0</v>
      </c>
    </row>
    <row r="385" spans="1:14" x14ac:dyDescent="0.35">
      <c r="A385" s="11" t="s">
        <v>14</v>
      </c>
      <c r="B385" s="12">
        <v>2022</v>
      </c>
      <c r="C385" s="11" t="s">
        <v>11</v>
      </c>
      <c r="D385" s="12">
        <v>47744.44</v>
      </c>
      <c r="E385" s="13">
        <v>53650.75</v>
      </c>
      <c r="F385" s="13">
        <f>IFERROR(Table2[[#This Row],[Economic loss ($ million)]]*1000000 / Table2[[#This Row],[Total Waste (tons)]], NA())</f>
        <v>1123706.7604102173</v>
      </c>
      <c r="G385" s="13" t="str">
        <f t="shared" si="5"/>
        <v>High</v>
      </c>
      <c r="H385" s="13">
        <v>31.56</v>
      </c>
      <c r="I385" s="13">
        <f>IFERROR(Table2[[#This Row],[Total Waste (tons)]] / (Table2[[#This Row],[Population (million)]]*1000), NA())</f>
        <v>6.2785282205039192E-2</v>
      </c>
      <c r="J385" s="13">
        <v>760.44</v>
      </c>
      <c r="K385" s="13">
        <f>IFERROR(Table2[[#This Row],[Total Waste (tons)]] * Table2[[#This Row],[Household waste (%)]], NA())</f>
        <v>2446425.1056000004</v>
      </c>
      <c r="L385" s="13">
        <v>51.24</v>
      </c>
      <c r="M385" s="10">
        <f>SUMIFS(Table2[Household waste (%)], Table2[Country], "Australia", Table2[Year], 2020)</f>
        <v>1412.17</v>
      </c>
      <c r="N385" s="10">
        <f>COUNTIFS(Table2[Year], "USA")</f>
        <v>0</v>
      </c>
    </row>
    <row r="386" spans="1:14" x14ac:dyDescent="0.35">
      <c r="A386" s="8" t="s">
        <v>14</v>
      </c>
      <c r="B386" s="9">
        <v>2023</v>
      </c>
      <c r="C386" s="8" t="s">
        <v>25</v>
      </c>
      <c r="D386" s="9">
        <v>24942.52</v>
      </c>
      <c r="E386" s="10">
        <v>22397.14</v>
      </c>
      <c r="F386" s="10">
        <f>IFERROR(Table2[[#This Row],[Economic loss ($ million)]]*1000000 / Table2[[#This Row],[Total Waste (tons)]], NA())</f>
        <v>897950.16702402162</v>
      </c>
      <c r="G386" s="10" t="str">
        <f t="shared" ref="G386:G449" si="6">IF(F386&gt;1100000,"High",IF(F386&gt;=950000,"Medium","Low"))</f>
        <v>Low</v>
      </c>
      <c r="H386" s="10">
        <v>156.77000000000001</v>
      </c>
      <c r="I386" s="10">
        <f>IFERROR(Table2[[#This Row],[Total Waste (tons)]] / (Table2[[#This Row],[Population (million)]]*1000), NA())</f>
        <v>3.1514169835875017E-2</v>
      </c>
      <c r="J386" s="10">
        <v>791.47</v>
      </c>
      <c r="K386" s="10">
        <f>IFERROR(Table2[[#This Row],[Total Waste (tons)]] * Table2[[#This Row],[Household waste (%)]], NA())</f>
        <v>775961.79720000003</v>
      </c>
      <c r="L386" s="10">
        <v>31.11</v>
      </c>
      <c r="M386" s="10">
        <f>SUMIFS(Table2[Household waste (%)], Table2[Country], "Australia", Table2[Year], 2020)</f>
        <v>1412.17</v>
      </c>
      <c r="N386" s="10">
        <f>COUNTIFS(Table2[Year], "USA")</f>
        <v>0</v>
      </c>
    </row>
    <row r="387" spans="1:14" x14ac:dyDescent="0.35">
      <c r="A387" s="11" t="s">
        <v>30</v>
      </c>
      <c r="B387" s="12">
        <v>2019</v>
      </c>
      <c r="C387" s="11" t="s">
        <v>19</v>
      </c>
      <c r="D387" s="12">
        <v>21830.31</v>
      </c>
      <c r="E387" s="13">
        <v>25941.84</v>
      </c>
      <c r="F387" s="13">
        <f>IFERROR(Table2[[#This Row],[Economic loss ($ million)]]*1000000 / Table2[[#This Row],[Total Waste (tons)]], NA())</f>
        <v>1188340.4312627718</v>
      </c>
      <c r="G387" s="13" t="str">
        <f t="shared" si="6"/>
        <v>High</v>
      </c>
      <c r="H387" s="13">
        <v>135.31</v>
      </c>
      <c r="I387" s="13">
        <f>IFERROR(Table2[[#This Row],[Total Waste (tons)]] / (Table2[[#This Row],[Population (million)]]*1000), NA())</f>
        <v>2.4566530125362925E-2</v>
      </c>
      <c r="J387" s="13">
        <v>888.62</v>
      </c>
      <c r="K387" s="13">
        <f>IFERROR(Table2[[#This Row],[Total Waste (tons)]] * Table2[[#This Row],[Household waste (%)]], NA())</f>
        <v>1087586.0442000001</v>
      </c>
      <c r="L387" s="13">
        <v>49.82</v>
      </c>
      <c r="M387" s="10">
        <f>SUMIFS(Table2[Household waste (%)], Table2[Country], "Australia", Table2[Year], 2020)</f>
        <v>1412.17</v>
      </c>
      <c r="N387" s="10">
        <f>COUNTIFS(Table2[Year], "USA")</f>
        <v>0</v>
      </c>
    </row>
    <row r="388" spans="1:14" x14ac:dyDescent="0.35">
      <c r="A388" s="8" t="s">
        <v>18</v>
      </c>
      <c r="B388" s="9">
        <v>2024</v>
      </c>
      <c r="C388" s="8" t="s">
        <v>20</v>
      </c>
      <c r="D388" s="9">
        <v>38667.49</v>
      </c>
      <c r="E388" s="10">
        <v>32165.91</v>
      </c>
      <c r="F388" s="10">
        <f>IFERROR(Table2[[#This Row],[Economic loss ($ million)]]*1000000 / Table2[[#This Row],[Total Waste (tons)]], NA())</f>
        <v>831859.2698931325</v>
      </c>
      <c r="G388" s="10" t="str">
        <f t="shared" si="6"/>
        <v>Low</v>
      </c>
      <c r="H388" s="10">
        <v>104.41</v>
      </c>
      <c r="I388" s="10">
        <f>IFERROR(Table2[[#This Row],[Total Waste (tons)]] / (Table2[[#This Row],[Population (million)]]*1000), NA())</f>
        <v>5.0882293338947809E-2</v>
      </c>
      <c r="J388" s="10">
        <v>759.94</v>
      </c>
      <c r="K388" s="10">
        <f>IFERROR(Table2[[#This Row],[Total Waste (tons)]] * Table2[[#This Row],[Household waste (%)]], NA())</f>
        <v>1623647.9051000001</v>
      </c>
      <c r="L388" s="10">
        <v>41.99</v>
      </c>
      <c r="M388" s="10">
        <f>SUMIFS(Table2[Household waste (%)], Table2[Country], "Australia", Table2[Year], 2020)</f>
        <v>1412.17</v>
      </c>
      <c r="N388" s="10">
        <f>COUNTIFS(Table2[Year], "USA")</f>
        <v>0</v>
      </c>
    </row>
    <row r="389" spans="1:14" x14ac:dyDescent="0.35">
      <c r="A389" s="11" t="s">
        <v>27</v>
      </c>
      <c r="B389" s="12">
        <v>2022</v>
      </c>
      <c r="C389" s="11" t="s">
        <v>11</v>
      </c>
      <c r="D389" s="12">
        <v>1452.89</v>
      </c>
      <c r="E389" s="13">
        <v>1463.53</v>
      </c>
      <c r="F389" s="13">
        <f>IFERROR(Table2[[#This Row],[Economic loss ($ million)]]*1000000 / Table2[[#This Row],[Total Waste (tons)]], NA())</f>
        <v>1007323.3348704994</v>
      </c>
      <c r="G389" s="13" t="str">
        <f t="shared" si="6"/>
        <v>Medium</v>
      </c>
      <c r="H389" s="13">
        <v>151.26</v>
      </c>
      <c r="I389" s="13">
        <f>IFERROR(Table2[[#This Row],[Total Waste (tons)]] / (Table2[[#This Row],[Population (million)]]*1000), NA())</f>
        <v>1.5012916425560057E-3</v>
      </c>
      <c r="J389" s="13">
        <v>967.76</v>
      </c>
      <c r="K389" s="13">
        <f>IFERROR(Table2[[#This Row],[Total Waste (tons)]] * Table2[[#This Row],[Household waste (%)]], NA())</f>
        <v>85531.634300000005</v>
      </c>
      <c r="L389" s="13">
        <v>58.87</v>
      </c>
      <c r="M389" s="10">
        <f>SUMIFS(Table2[Household waste (%)], Table2[Country], "Australia", Table2[Year], 2020)</f>
        <v>1412.17</v>
      </c>
      <c r="N389" s="10">
        <f>COUNTIFS(Table2[Year], "USA")</f>
        <v>0</v>
      </c>
    </row>
    <row r="390" spans="1:14" x14ac:dyDescent="0.35">
      <c r="A390" s="8" t="s">
        <v>26</v>
      </c>
      <c r="B390" s="9">
        <v>2022</v>
      </c>
      <c r="C390" s="8" t="s">
        <v>13</v>
      </c>
      <c r="D390" s="9">
        <v>11765.21</v>
      </c>
      <c r="E390" s="10">
        <v>13641.61</v>
      </c>
      <c r="F390" s="10">
        <f>IFERROR(Table2[[#This Row],[Economic loss ($ million)]]*1000000 / Table2[[#This Row],[Total Waste (tons)]], NA())</f>
        <v>1159487.1659749381</v>
      </c>
      <c r="G390" s="10" t="str">
        <f t="shared" si="6"/>
        <v>High</v>
      </c>
      <c r="H390" s="10">
        <v>174.43</v>
      </c>
      <c r="I390" s="10">
        <f>IFERROR(Table2[[#This Row],[Total Waste (tons)]] / (Table2[[#This Row],[Population (million)]]*1000), NA())</f>
        <v>9.50962261253324E-3</v>
      </c>
      <c r="J390" s="10">
        <v>1237.19</v>
      </c>
      <c r="K390" s="10">
        <f>IFERROR(Table2[[#This Row],[Total Waste (tons)]] * Table2[[#This Row],[Household waste (%)]], NA())</f>
        <v>627438.64929999993</v>
      </c>
      <c r="L390" s="10">
        <v>53.33</v>
      </c>
      <c r="M390" s="10">
        <f>SUMIFS(Table2[Household waste (%)], Table2[Country], "Australia", Table2[Year], 2020)</f>
        <v>1412.17</v>
      </c>
      <c r="N390" s="10">
        <f>COUNTIFS(Table2[Year], "USA")</f>
        <v>0</v>
      </c>
    </row>
    <row r="391" spans="1:14" x14ac:dyDescent="0.35">
      <c r="A391" s="11" t="s">
        <v>18</v>
      </c>
      <c r="B391" s="12">
        <v>2023</v>
      </c>
      <c r="C391" s="11" t="s">
        <v>19</v>
      </c>
      <c r="D391" s="12">
        <v>20556.93</v>
      </c>
      <c r="E391" s="13">
        <v>17089.990000000002</v>
      </c>
      <c r="F391" s="13">
        <f>IFERROR(Table2[[#This Row],[Economic loss ($ million)]]*1000000 / Table2[[#This Row],[Total Waste (tons)]], NA())</f>
        <v>831349.33085825562</v>
      </c>
      <c r="G391" s="13" t="str">
        <f t="shared" si="6"/>
        <v>Low</v>
      </c>
      <c r="H391" s="13">
        <v>48.42</v>
      </c>
      <c r="I391" s="13">
        <f>IFERROR(Table2[[#This Row],[Total Waste (tons)]] / (Table2[[#This Row],[Population (million)]]*1000), NA())</f>
        <v>1.8208731930272108E-2</v>
      </c>
      <c r="J391" s="13">
        <v>1128.96</v>
      </c>
      <c r="K391" s="13">
        <f>IFERROR(Table2[[#This Row],[Total Waste (tons)]] * Table2[[#This Row],[Household waste (%)]], NA())</f>
        <v>738610.49490000005</v>
      </c>
      <c r="L391" s="13">
        <v>35.93</v>
      </c>
      <c r="M391" s="10">
        <f>SUMIFS(Table2[Household waste (%)], Table2[Country], "Australia", Table2[Year], 2020)</f>
        <v>1412.17</v>
      </c>
      <c r="N391" s="10">
        <f>COUNTIFS(Table2[Year], "USA")</f>
        <v>0</v>
      </c>
    </row>
    <row r="392" spans="1:14" x14ac:dyDescent="0.35">
      <c r="A392" s="8" t="s">
        <v>21</v>
      </c>
      <c r="B392" s="9">
        <v>2018</v>
      </c>
      <c r="C392" s="8" t="s">
        <v>9</v>
      </c>
      <c r="D392" s="9">
        <v>6607.86</v>
      </c>
      <c r="E392" s="10">
        <v>6138.7</v>
      </c>
      <c r="F392" s="10">
        <f>IFERROR(Table2[[#This Row],[Economic loss ($ million)]]*1000000 / Table2[[#This Row],[Total Waste (tons)]], NA())</f>
        <v>928999.70641024481</v>
      </c>
      <c r="G392" s="10" t="str">
        <f t="shared" si="6"/>
        <v>Low</v>
      </c>
      <c r="H392" s="10">
        <v>71.260000000000005</v>
      </c>
      <c r="I392" s="10">
        <f>IFERROR(Table2[[#This Row],[Total Waste (tons)]] / (Table2[[#This Row],[Population (million)]]*1000), NA())</f>
        <v>1.2352756435421457E-2</v>
      </c>
      <c r="J392" s="10">
        <v>534.92999999999995</v>
      </c>
      <c r="K392" s="10">
        <f>IFERROR(Table2[[#This Row],[Total Waste (tons)]] * Table2[[#This Row],[Household waste (%)]], NA())</f>
        <v>258763.79759999996</v>
      </c>
      <c r="L392" s="10">
        <v>39.159999999999997</v>
      </c>
      <c r="M392" s="10">
        <f>SUMIFS(Table2[Household waste (%)], Table2[Country], "Australia", Table2[Year], 2020)</f>
        <v>1412.17</v>
      </c>
      <c r="N392" s="10">
        <f>COUNTIFS(Table2[Year], "USA")</f>
        <v>0</v>
      </c>
    </row>
    <row r="393" spans="1:14" x14ac:dyDescent="0.35">
      <c r="A393" s="11" t="s">
        <v>34</v>
      </c>
      <c r="B393" s="12">
        <v>2022</v>
      </c>
      <c r="C393" s="11" t="s">
        <v>19</v>
      </c>
      <c r="D393" s="12">
        <v>17362.259999999998</v>
      </c>
      <c r="E393" s="13">
        <v>16343.72</v>
      </c>
      <c r="F393" s="13">
        <f>IFERROR(Table2[[#This Row],[Economic loss ($ million)]]*1000000 / Table2[[#This Row],[Total Waste (tons)]], NA())</f>
        <v>941335.97815030999</v>
      </c>
      <c r="G393" s="13" t="str">
        <f t="shared" si="6"/>
        <v>Low</v>
      </c>
      <c r="H393" s="13">
        <v>139.27000000000001</v>
      </c>
      <c r="I393" s="13">
        <f>IFERROR(Table2[[#This Row],[Total Waste (tons)]] / (Table2[[#This Row],[Population (million)]]*1000), NA())</f>
        <v>2.4453198501450661E-2</v>
      </c>
      <c r="J393" s="13">
        <v>710.02</v>
      </c>
      <c r="K393" s="13">
        <f>IFERROR(Table2[[#This Row],[Total Waste (tons)]] * Table2[[#This Row],[Household waste (%)]], NA())</f>
        <v>1209455.0315999999</v>
      </c>
      <c r="L393" s="13">
        <v>69.66</v>
      </c>
      <c r="M393" s="10">
        <f>SUMIFS(Table2[Household waste (%)], Table2[Country], "Australia", Table2[Year], 2020)</f>
        <v>1412.17</v>
      </c>
      <c r="N393" s="10">
        <f>COUNTIFS(Table2[Year], "USA")</f>
        <v>0</v>
      </c>
    </row>
    <row r="394" spans="1:14" x14ac:dyDescent="0.35">
      <c r="A394" s="8" t="s">
        <v>32</v>
      </c>
      <c r="B394" s="9">
        <v>2023</v>
      </c>
      <c r="C394" s="8" t="s">
        <v>11</v>
      </c>
      <c r="D394" s="9">
        <v>32521.119999999999</v>
      </c>
      <c r="E394" s="10">
        <v>32543.38</v>
      </c>
      <c r="F394" s="10">
        <f>IFERROR(Table2[[#This Row],[Economic loss ($ million)]]*1000000 / Table2[[#This Row],[Total Waste (tons)]], NA())</f>
        <v>1000684.4782713511</v>
      </c>
      <c r="G394" s="10" t="str">
        <f t="shared" si="6"/>
        <v>Medium</v>
      </c>
      <c r="H394" s="10">
        <v>136.11000000000001</v>
      </c>
      <c r="I394" s="10">
        <f>IFERROR(Table2[[#This Row],[Total Waste (tons)]] / (Table2[[#This Row],[Population (million)]]*1000), NA())</f>
        <v>4.3105161307425179E-2</v>
      </c>
      <c r="J394" s="10">
        <v>754.46</v>
      </c>
      <c r="K394" s="10">
        <f>IFERROR(Table2[[#This Row],[Total Waste (tons)]] * Table2[[#This Row],[Household waste (%)]], NA())</f>
        <v>1900859.4639999999</v>
      </c>
      <c r="L394" s="10">
        <v>58.45</v>
      </c>
      <c r="M394" s="10">
        <f>SUMIFS(Table2[Household waste (%)], Table2[Country], "Australia", Table2[Year], 2020)</f>
        <v>1412.17</v>
      </c>
      <c r="N394" s="10">
        <f>COUNTIFS(Table2[Year], "USA")</f>
        <v>0</v>
      </c>
    </row>
    <row r="395" spans="1:14" x14ac:dyDescent="0.35">
      <c r="A395" s="11" t="s">
        <v>17</v>
      </c>
      <c r="B395" s="12">
        <v>2020</v>
      </c>
      <c r="C395" s="11" t="s">
        <v>22</v>
      </c>
      <c r="D395" s="12">
        <v>48689.95</v>
      </c>
      <c r="E395" s="13">
        <v>41106.230000000003</v>
      </c>
      <c r="F395" s="13">
        <f>IFERROR(Table2[[#This Row],[Economic loss ($ million)]]*1000000 / Table2[[#This Row],[Total Waste (tons)]], NA())</f>
        <v>844244.65418428241</v>
      </c>
      <c r="G395" s="13" t="str">
        <f t="shared" si="6"/>
        <v>Low</v>
      </c>
      <c r="H395" s="13">
        <v>93.46</v>
      </c>
      <c r="I395" s="13">
        <f>IFERROR(Table2[[#This Row],[Total Waste (tons)]] / (Table2[[#This Row],[Population (million)]]*1000), NA())</f>
        <v>6.5252284971454605E-2</v>
      </c>
      <c r="J395" s="13">
        <v>746.18</v>
      </c>
      <c r="K395" s="13">
        <f>IFERROR(Table2[[#This Row],[Total Waste (tons)]] * Table2[[#This Row],[Household waste (%)]], NA())</f>
        <v>2857613.1654999997</v>
      </c>
      <c r="L395" s="13">
        <v>58.69</v>
      </c>
      <c r="M395" s="10">
        <f>SUMIFS(Table2[Household waste (%)], Table2[Country], "Australia", Table2[Year], 2020)</f>
        <v>1412.17</v>
      </c>
      <c r="N395" s="10">
        <f>COUNTIFS(Table2[Year], "USA")</f>
        <v>0</v>
      </c>
    </row>
    <row r="396" spans="1:14" x14ac:dyDescent="0.35">
      <c r="A396" s="8" t="s">
        <v>24</v>
      </c>
      <c r="B396" s="9">
        <v>2020</v>
      </c>
      <c r="C396" s="8" t="s">
        <v>25</v>
      </c>
      <c r="D396" s="9">
        <v>29313.73</v>
      </c>
      <c r="E396" s="10">
        <v>30309.69</v>
      </c>
      <c r="F396" s="10">
        <f>IFERROR(Table2[[#This Row],[Economic loss ($ million)]]*1000000 / Table2[[#This Row],[Total Waste (tons)]], NA())</f>
        <v>1033975.887749529</v>
      </c>
      <c r="G396" s="10" t="str">
        <f t="shared" si="6"/>
        <v>Medium</v>
      </c>
      <c r="H396" s="10">
        <v>143.83000000000001</v>
      </c>
      <c r="I396" s="10">
        <f>IFERROR(Table2[[#This Row],[Total Waste (tons)]] / (Table2[[#This Row],[Population (million)]]*1000), NA())</f>
        <v>2.269180690808317E-2</v>
      </c>
      <c r="J396" s="10">
        <v>1291.82</v>
      </c>
      <c r="K396" s="10">
        <f>IFERROR(Table2[[#This Row],[Total Waste (tons)]] * Table2[[#This Row],[Household waste (%)]], NA())</f>
        <v>1823900.2805999999</v>
      </c>
      <c r="L396" s="10">
        <v>62.22</v>
      </c>
      <c r="M396" s="10">
        <f>SUMIFS(Table2[Household waste (%)], Table2[Country], "Australia", Table2[Year], 2020)</f>
        <v>1412.17</v>
      </c>
      <c r="N396" s="10">
        <f>COUNTIFS(Table2[Year], "USA")</f>
        <v>0</v>
      </c>
    </row>
    <row r="397" spans="1:14" x14ac:dyDescent="0.35">
      <c r="A397" s="11" t="s">
        <v>14</v>
      </c>
      <c r="B397" s="12">
        <v>2019</v>
      </c>
      <c r="C397" s="11" t="s">
        <v>19</v>
      </c>
      <c r="D397" s="12">
        <v>22523.27</v>
      </c>
      <c r="E397" s="13">
        <v>25385.21</v>
      </c>
      <c r="F397" s="13">
        <f>IFERROR(Table2[[#This Row],[Economic loss ($ million)]]*1000000 / Table2[[#This Row],[Total Waste (tons)]], NA())</f>
        <v>1127065.9189362824</v>
      </c>
      <c r="G397" s="13" t="str">
        <f t="shared" si="6"/>
        <v>High</v>
      </c>
      <c r="H397" s="13">
        <v>197.42</v>
      </c>
      <c r="I397" s="13">
        <f>IFERROR(Table2[[#This Row],[Total Waste (tons)]] / (Table2[[#This Row],[Population (million)]]*1000), NA())</f>
        <v>2.3977760981114399E-2</v>
      </c>
      <c r="J397" s="13">
        <v>939.34</v>
      </c>
      <c r="K397" s="13">
        <f>IFERROR(Table2[[#This Row],[Total Waste (tons)]] * Table2[[#This Row],[Household waste (%)]], NA())</f>
        <v>1532483.2908000001</v>
      </c>
      <c r="L397" s="13">
        <v>68.040000000000006</v>
      </c>
      <c r="M397" s="10">
        <f>SUMIFS(Table2[Household waste (%)], Table2[Country], "Australia", Table2[Year], 2020)</f>
        <v>1412.17</v>
      </c>
      <c r="N397" s="10">
        <f>COUNTIFS(Table2[Year], "USA")</f>
        <v>0</v>
      </c>
    </row>
    <row r="398" spans="1:14" x14ac:dyDescent="0.35">
      <c r="A398" s="8" t="s">
        <v>30</v>
      </c>
      <c r="B398" s="9">
        <v>2023</v>
      </c>
      <c r="C398" s="8" t="s">
        <v>25</v>
      </c>
      <c r="D398" s="9">
        <v>41431.57</v>
      </c>
      <c r="E398" s="10">
        <v>41218.18</v>
      </c>
      <c r="F398" s="10">
        <f>IFERROR(Table2[[#This Row],[Economic loss ($ million)]]*1000000 / Table2[[#This Row],[Total Waste (tons)]], NA())</f>
        <v>994849.57968042244</v>
      </c>
      <c r="G398" s="10" t="str">
        <f t="shared" si="6"/>
        <v>Medium</v>
      </c>
      <c r="H398" s="10">
        <v>87.76</v>
      </c>
      <c r="I398" s="10">
        <f>IFERROR(Table2[[#This Row],[Total Waste (tons)]] / (Table2[[#This Row],[Population (million)]]*1000), NA())</f>
        <v>6.4250930463370756E-2</v>
      </c>
      <c r="J398" s="10">
        <v>644.84</v>
      </c>
      <c r="K398" s="10">
        <f>IFERROR(Table2[[#This Row],[Total Waste (tons)]] * Table2[[#This Row],[Household waste (%)]], NA())</f>
        <v>1934440.0033</v>
      </c>
      <c r="L398" s="10">
        <v>46.69</v>
      </c>
      <c r="M398" s="10">
        <f>SUMIFS(Table2[Household waste (%)], Table2[Country], "Australia", Table2[Year], 2020)</f>
        <v>1412.17</v>
      </c>
      <c r="N398" s="10">
        <f>COUNTIFS(Table2[Year], "USA")</f>
        <v>0</v>
      </c>
    </row>
    <row r="399" spans="1:14" x14ac:dyDescent="0.35">
      <c r="A399" s="11" t="s">
        <v>35</v>
      </c>
      <c r="B399" s="12">
        <v>2020</v>
      </c>
      <c r="C399" s="11" t="s">
        <v>25</v>
      </c>
      <c r="D399" s="12">
        <v>13613.53</v>
      </c>
      <c r="E399" s="13">
        <v>13351.41</v>
      </c>
      <c r="F399" s="13">
        <f>IFERROR(Table2[[#This Row],[Economic loss ($ million)]]*1000000 / Table2[[#This Row],[Total Waste (tons)]], NA())</f>
        <v>980745.62585898</v>
      </c>
      <c r="G399" s="13" t="str">
        <f t="shared" si="6"/>
        <v>Medium</v>
      </c>
      <c r="H399" s="13">
        <v>66.86</v>
      </c>
      <c r="I399" s="13">
        <f>IFERROR(Table2[[#This Row],[Total Waste (tons)]] / (Table2[[#This Row],[Population (million)]]*1000), NA())</f>
        <v>4.253164833791552E-2</v>
      </c>
      <c r="J399" s="13">
        <v>320.08</v>
      </c>
      <c r="K399" s="13">
        <f>IFERROR(Table2[[#This Row],[Total Waste (tons)]] * Table2[[#This Row],[Household waste (%)]], NA())</f>
        <v>504109.01590000006</v>
      </c>
      <c r="L399" s="13">
        <v>37.03</v>
      </c>
      <c r="M399" s="10">
        <f>SUMIFS(Table2[Household waste (%)], Table2[Country], "Australia", Table2[Year], 2020)</f>
        <v>1412.17</v>
      </c>
      <c r="N399" s="10">
        <f>COUNTIFS(Table2[Year], "USA")</f>
        <v>0</v>
      </c>
    </row>
    <row r="400" spans="1:14" x14ac:dyDescent="0.35">
      <c r="A400" s="8" t="s">
        <v>35</v>
      </c>
      <c r="B400" s="9">
        <v>2019</v>
      </c>
      <c r="C400" s="8" t="s">
        <v>25</v>
      </c>
      <c r="D400" s="9">
        <v>44602.78</v>
      </c>
      <c r="E400" s="10">
        <v>51869.78</v>
      </c>
      <c r="F400" s="10">
        <f>IFERROR(Table2[[#This Row],[Economic loss ($ million)]]*1000000 / Table2[[#This Row],[Total Waste (tons)]], NA())</f>
        <v>1162927.064187479</v>
      </c>
      <c r="G400" s="10" t="str">
        <f t="shared" si="6"/>
        <v>High</v>
      </c>
      <c r="H400" s="10">
        <v>24.9</v>
      </c>
      <c r="I400" s="10">
        <f>IFERROR(Table2[[#This Row],[Total Waste (tons)]] / (Table2[[#This Row],[Population (million)]]*1000), NA())</f>
        <v>3.7720966814383819E-2</v>
      </c>
      <c r="J400" s="10">
        <v>1182.44</v>
      </c>
      <c r="K400" s="10">
        <f>IFERROR(Table2[[#This Row],[Total Waste (tons)]] * Table2[[#This Row],[Household waste (%)]], NA())</f>
        <v>2988832.2878</v>
      </c>
      <c r="L400" s="10">
        <v>67.010000000000005</v>
      </c>
      <c r="M400" s="10">
        <f>SUMIFS(Table2[Household waste (%)], Table2[Country], "Australia", Table2[Year], 2020)</f>
        <v>1412.17</v>
      </c>
      <c r="N400" s="10">
        <f>COUNTIFS(Table2[Year], "USA")</f>
        <v>0</v>
      </c>
    </row>
    <row r="401" spans="1:14" x14ac:dyDescent="0.35">
      <c r="A401" s="11" t="s">
        <v>34</v>
      </c>
      <c r="B401" s="12">
        <v>2023</v>
      </c>
      <c r="C401" s="11" t="s">
        <v>9</v>
      </c>
      <c r="D401" s="12">
        <v>33865.11</v>
      </c>
      <c r="E401" s="13">
        <v>38931.11</v>
      </c>
      <c r="F401" s="13">
        <f>IFERROR(Table2[[#This Row],[Economic loss ($ million)]]*1000000 / Table2[[#This Row],[Total Waste (tons)]], NA())</f>
        <v>1149593.4901732195</v>
      </c>
      <c r="G401" s="13" t="str">
        <f t="shared" si="6"/>
        <v>High</v>
      </c>
      <c r="H401" s="13">
        <v>113.98</v>
      </c>
      <c r="I401" s="13">
        <f>IFERROR(Table2[[#This Row],[Total Waste (tons)]] / (Table2[[#This Row],[Population (million)]]*1000), NA())</f>
        <v>9.5750706853653028E-2</v>
      </c>
      <c r="J401" s="13">
        <v>353.68</v>
      </c>
      <c r="K401" s="13">
        <f>IFERROR(Table2[[#This Row],[Total Waste (tons)]] * Table2[[#This Row],[Household waste (%)]], NA())</f>
        <v>1684111.9202999999</v>
      </c>
      <c r="L401" s="13">
        <v>49.73</v>
      </c>
      <c r="M401" s="10">
        <f>SUMIFS(Table2[Household waste (%)], Table2[Country], "Australia", Table2[Year], 2020)</f>
        <v>1412.17</v>
      </c>
      <c r="N401" s="10">
        <f>COUNTIFS(Table2[Year], "USA")</f>
        <v>0</v>
      </c>
    </row>
    <row r="402" spans="1:14" x14ac:dyDescent="0.35">
      <c r="A402" s="8" t="s">
        <v>35</v>
      </c>
      <c r="B402" s="9">
        <v>2022</v>
      </c>
      <c r="C402" s="8" t="s">
        <v>19</v>
      </c>
      <c r="D402" s="9">
        <v>34057.08</v>
      </c>
      <c r="E402" s="10">
        <v>39020.78</v>
      </c>
      <c r="F402" s="10">
        <f>IFERROR(Table2[[#This Row],[Economic loss ($ million)]]*1000000 / Table2[[#This Row],[Total Waste (tons)]], NA())</f>
        <v>1145746.4938274215</v>
      </c>
      <c r="G402" s="10" t="str">
        <f t="shared" si="6"/>
        <v>High</v>
      </c>
      <c r="H402" s="10">
        <v>184.44</v>
      </c>
      <c r="I402" s="10">
        <f>IFERROR(Table2[[#This Row],[Total Waste (tons)]] / (Table2[[#This Row],[Population (million)]]*1000), NA())</f>
        <v>9.4192217274663273E-2</v>
      </c>
      <c r="J402" s="10">
        <v>361.57</v>
      </c>
      <c r="K402" s="10">
        <f>IFERROR(Table2[[#This Row],[Total Waste (tons)]] * Table2[[#This Row],[Household waste (%)]], NA())</f>
        <v>1635420.9816000003</v>
      </c>
      <c r="L402" s="10">
        <v>48.02</v>
      </c>
      <c r="M402" s="10">
        <f>SUMIFS(Table2[Household waste (%)], Table2[Country], "Australia", Table2[Year], 2020)</f>
        <v>1412.17</v>
      </c>
      <c r="N402" s="10">
        <f>COUNTIFS(Table2[Year], "USA")</f>
        <v>0</v>
      </c>
    </row>
    <row r="403" spans="1:14" x14ac:dyDescent="0.35">
      <c r="A403" s="11" t="s">
        <v>18</v>
      </c>
      <c r="B403" s="12">
        <v>2022</v>
      </c>
      <c r="C403" s="11" t="s">
        <v>13</v>
      </c>
      <c r="D403" s="12">
        <v>4585.3</v>
      </c>
      <c r="E403" s="13">
        <v>5242.22</v>
      </c>
      <c r="F403" s="13">
        <f>IFERROR(Table2[[#This Row],[Economic loss ($ million)]]*1000000 / Table2[[#This Row],[Total Waste (tons)]], NA())</f>
        <v>1143266.5256362725</v>
      </c>
      <c r="G403" s="13" t="str">
        <f t="shared" si="6"/>
        <v>High</v>
      </c>
      <c r="H403" s="13">
        <v>190.76</v>
      </c>
      <c r="I403" s="13">
        <f>IFERROR(Table2[[#This Row],[Total Waste (tons)]] / (Table2[[#This Row],[Population (million)]]*1000), NA())</f>
        <v>6.7044391156860454E-3</v>
      </c>
      <c r="J403" s="13">
        <v>683.92</v>
      </c>
      <c r="K403" s="13">
        <f>IFERROR(Table2[[#This Row],[Total Waste (tons)]] * Table2[[#This Row],[Household waste (%)]], NA())</f>
        <v>277273.09100000001</v>
      </c>
      <c r="L403" s="13">
        <v>60.47</v>
      </c>
      <c r="M403" s="10">
        <f>SUMIFS(Table2[Household waste (%)], Table2[Country], "Australia", Table2[Year], 2020)</f>
        <v>1412.17</v>
      </c>
      <c r="N403" s="10">
        <f>COUNTIFS(Table2[Year], "USA")</f>
        <v>0</v>
      </c>
    </row>
    <row r="404" spans="1:14" x14ac:dyDescent="0.35">
      <c r="A404" s="8" t="s">
        <v>10</v>
      </c>
      <c r="B404" s="9">
        <v>2023</v>
      </c>
      <c r="C404" s="8" t="s">
        <v>13</v>
      </c>
      <c r="D404" s="9">
        <v>3191.57</v>
      </c>
      <c r="E404" s="10">
        <v>3288.83</v>
      </c>
      <c r="F404" s="10">
        <f>IFERROR(Table2[[#This Row],[Economic loss ($ million)]]*1000000 / Table2[[#This Row],[Total Waste (tons)]], NA())</f>
        <v>1030474.0300228414</v>
      </c>
      <c r="G404" s="10" t="str">
        <f t="shared" si="6"/>
        <v>Medium</v>
      </c>
      <c r="H404" s="10">
        <v>59.33</v>
      </c>
      <c r="I404" s="10">
        <f>IFERROR(Table2[[#This Row],[Total Waste (tons)]] / (Table2[[#This Row],[Population (million)]]*1000), NA())</f>
        <v>3.7913637443573295E-3</v>
      </c>
      <c r="J404" s="10">
        <v>841.8</v>
      </c>
      <c r="K404" s="10">
        <f>IFERROR(Table2[[#This Row],[Total Waste (tons)]] * Table2[[#This Row],[Household waste (%)]], NA())</f>
        <v>110683.64760000001</v>
      </c>
      <c r="L404" s="10">
        <v>34.68</v>
      </c>
      <c r="M404" s="10">
        <f>SUMIFS(Table2[Household waste (%)], Table2[Country], "Australia", Table2[Year], 2020)</f>
        <v>1412.17</v>
      </c>
      <c r="N404" s="10">
        <f>COUNTIFS(Table2[Year], "USA")</f>
        <v>0</v>
      </c>
    </row>
    <row r="405" spans="1:14" x14ac:dyDescent="0.35">
      <c r="A405" s="11" t="s">
        <v>32</v>
      </c>
      <c r="B405" s="12">
        <v>2019</v>
      </c>
      <c r="C405" s="11" t="s">
        <v>25</v>
      </c>
      <c r="D405" s="12">
        <v>37475.82</v>
      </c>
      <c r="E405" s="13">
        <v>30740.02</v>
      </c>
      <c r="F405" s="13">
        <f>IFERROR(Table2[[#This Row],[Economic loss ($ million)]]*1000000 / Table2[[#This Row],[Total Waste (tons)]], NA())</f>
        <v>820262.77210211812</v>
      </c>
      <c r="G405" s="13" t="str">
        <f t="shared" si="6"/>
        <v>Low</v>
      </c>
      <c r="H405" s="13">
        <v>87.45</v>
      </c>
      <c r="I405" s="13">
        <f>IFERROR(Table2[[#This Row],[Total Waste (tons)]] / (Table2[[#This Row],[Population (million)]]*1000), NA())</f>
        <v>3.7774236468097973E-2</v>
      </c>
      <c r="J405" s="13">
        <v>992.1</v>
      </c>
      <c r="K405" s="13">
        <f>IFERROR(Table2[[#This Row],[Total Waste (tons)]] * Table2[[#This Row],[Household waste (%)]], NA())</f>
        <v>1987717.4927999999</v>
      </c>
      <c r="L405" s="13">
        <v>53.04</v>
      </c>
      <c r="M405" s="10">
        <f>SUMIFS(Table2[Household waste (%)], Table2[Country], "Australia", Table2[Year], 2020)</f>
        <v>1412.17</v>
      </c>
      <c r="N405" s="10">
        <f>COUNTIFS(Table2[Year], "USA")</f>
        <v>0</v>
      </c>
    </row>
    <row r="406" spans="1:14" x14ac:dyDescent="0.35">
      <c r="A406" s="8" t="s">
        <v>26</v>
      </c>
      <c r="B406" s="9">
        <v>2018</v>
      </c>
      <c r="C406" s="8" t="s">
        <v>9</v>
      </c>
      <c r="D406" s="9">
        <v>15547.35</v>
      </c>
      <c r="E406" s="10">
        <v>12545.33</v>
      </c>
      <c r="F406" s="10">
        <f>IFERROR(Table2[[#This Row],[Economic loss ($ million)]]*1000000 / Table2[[#This Row],[Total Waste (tons)]], NA())</f>
        <v>806911.14562931948</v>
      </c>
      <c r="G406" s="10" t="str">
        <f t="shared" si="6"/>
        <v>Low</v>
      </c>
      <c r="H406" s="10">
        <v>150.15</v>
      </c>
      <c r="I406" s="10">
        <f>IFERROR(Table2[[#This Row],[Total Waste (tons)]] / (Table2[[#This Row],[Population (million)]]*1000), NA())</f>
        <v>1.3322721897547516E-2</v>
      </c>
      <c r="J406" s="10">
        <v>1166.98</v>
      </c>
      <c r="K406" s="10">
        <f>IFERROR(Table2[[#This Row],[Total Waste (tons)]] * Table2[[#This Row],[Household waste (%)]], NA())</f>
        <v>1064371.581</v>
      </c>
      <c r="L406" s="10">
        <v>68.459999999999994</v>
      </c>
      <c r="M406" s="10">
        <f>SUMIFS(Table2[Household waste (%)], Table2[Country], "Australia", Table2[Year], 2020)</f>
        <v>1412.17</v>
      </c>
      <c r="N406" s="10">
        <f>COUNTIFS(Table2[Year], "USA")</f>
        <v>0</v>
      </c>
    </row>
    <row r="407" spans="1:14" x14ac:dyDescent="0.35">
      <c r="A407" s="11" t="s">
        <v>10</v>
      </c>
      <c r="B407" s="12">
        <v>2020</v>
      </c>
      <c r="C407" s="11" t="s">
        <v>11</v>
      </c>
      <c r="D407" s="12">
        <v>33358.71</v>
      </c>
      <c r="E407" s="13">
        <v>35916.660000000003</v>
      </c>
      <c r="F407" s="13">
        <f>IFERROR(Table2[[#This Row],[Economic loss ($ million)]]*1000000 / Table2[[#This Row],[Total Waste (tons)]], NA())</f>
        <v>1076680.1234220387</v>
      </c>
      <c r="G407" s="13" t="str">
        <f t="shared" si="6"/>
        <v>Medium</v>
      </c>
      <c r="H407" s="13">
        <v>165.02</v>
      </c>
      <c r="I407" s="13">
        <f>IFERROR(Table2[[#This Row],[Total Waste (tons)]] / (Table2[[#This Row],[Population (million)]]*1000), NA())</f>
        <v>3.1012606331055639E-2</v>
      </c>
      <c r="J407" s="13">
        <v>1075.6500000000001</v>
      </c>
      <c r="K407" s="13">
        <f>IFERROR(Table2[[#This Row],[Total Waste (tons)]] * Table2[[#This Row],[Household waste (%)]], NA())</f>
        <v>1857412.9727999999</v>
      </c>
      <c r="L407" s="13">
        <v>55.68</v>
      </c>
      <c r="M407" s="10">
        <f>SUMIFS(Table2[Household waste (%)], Table2[Country], "Australia", Table2[Year], 2020)</f>
        <v>1412.17</v>
      </c>
      <c r="N407" s="10">
        <f>COUNTIFS(Table2[Year], "USA")</f>
        <v>0</v>
      </c>
    </row>
    <row r="408" spans="1:14" x14ac:dyDescent="0.35">
      <c r="A408" s="8" t="s">
        <v>14</v>
      </c>
      <c r="B408" s="9">
        <v>2018</v>
      </c>
      <c r="C408" s="8" t="s">
        <v>25</v>
      </c>
      <c r="D408" s="9">
        <v>1508.85</v>
      </c>
      <c r="E408" s="10">
        <v>1646.31</v>
      </c>
      <c r="F408" s="10">
        <f>IFERROR(Table2[[#This Row],[Economic loss ($ million)]]*1000000 / Table2[[#This Row],[Total Waste (tons)]], NA())</f>
        <v>1091102.4952778607</v>
      </c>
      <c r="G408" s="10" t="str">
        <f t="shared" si="6"/>
        <v>Medium</v>
      </c>
      <c r="H408" s="10">
        <v>71.489999999999995</v>
      </c>
      <c r="I408" s="10">
        <f>IFERROR(Table2[[#This Row],[Total Waste (tons)]] / (Table2[[#This Row],[Population (million)]]*1000), NA())</f>
        <v>1.1213380103747082E-3</v>
      </c>
      <c r="J408" s="10">
        <v>1345.58</v>
      </c>
      <c r="K408" s="10">
        <f>IFERROR(Table2[[#This Row],[Total Waste (tons)]] * Table2[[#This Row],[Household waste (%)]], NA())</f>
        <v>55963.246500000001</v>
      </c>
      <c r="L408" s="10">
        <v>37.090000000000003</v>
      </c>
      <c r="M408" s="10">
        <f>SUMIFS(Table2[Household waste (%)], Table2[Country], "Australia", Table2[Year], 2020)</f>
        <v>1412.17</v>
      </c>
      <c r="N408" s="10">
        <f>COUNTIFS(Table2[Year], "USA")</f>
        <v>0</v>
      </c>
    </row>
    <row r="409" spans="1:14" x14ac:dyDescent="0.35">
      <c r="A409" s="11" t="s">
        <v>18</v>
      </c>
      <c r="B409" s="12">
        <v>2021</v>
      </c>
      <c r="C409" s="11" t="s">
        <v>13</v>
      </c>
      <c r="D409" s="12">
        <v>38783.980000000003</v>
      </c>
      <c r="E409" s="13">
        <v>31056.35</v>
      </c>
      <c r="F409" s="13">
        <f>IFERROR(Table2[[#This Row],[Economic loss ($ million)]]*1000000 / Table2[[#This Row],[Total Waste (tons)]], NA())</f>
        <v>800752.01152640849</v>
      </c>
      <c r="G409" s="13" t="str">
        <f t="shared" si="6"/>
        <v>Low</v>
      </c>
      <c r="H409" s="13">
        <v>22.59</v>
      </c>
      <c r="I409" s="13">
        <f>IFERROR(Table2[[#This Row],[Total Waste (tons)]] / (Table2[[#This Row],[Population (million)]]*1000), NA())</f>
        <v>6.7140967714013677E-2</v>
      </c>
      <c r="J409" s="13">
        <v>577.65</v>
      </c>
      <c r="K409" s="13">
        <f>IFERROR(Table2[[#This Row],[Total Waste (tons)]] * Table2[[#This Row],[Household waste (%)]], NA())</f>
        <v>1277932.1410000003</v>
      </c>
      <c r="L409" s="13">
        <v>32.950000000000003</v>
      </c>
      <c r="M409" s="10">
        <f>SUMIFS(Table2[Household waste (%)], Table2[Country], "Australia", Table2[Year], 2020)</f>
        <v>1412.17</v>
      </c>
      <c r="N409" s="10">
        <f>COUNTIFS(Table2[Year], "USA")</f>
        <v>0</v>
      </c>
    </row>
    <row r="410" spans="1:14" x14ac:dyDescent="0.35">
      <c r="A410" s="8" t="s">
        <v>17</v>
      </c>
      <c r="B410" s="9">
        <v>2020</v>
      </c>
      <c r="C410" s="8" t="s">
        <v>20</v>
      </c>
      <c r="D410" s="9">
        <v>14578.42</v>
      </c>
      <c r="E410" s="10">
        <v>12421.07</v>
      </c>
      <c r="F410" s="10">
        <f>IFERROR(Table2[[#This Row],[Economic loss ($ million)]]*1000000 / Table2[[#This Row],[Total Waste (tons)]], NA())</f>
        <v>852017.57117712346</v>
      </c>
      <c r="G410" s="10" t="str">
        <f t="shared" si="6"/>
        <v>Low</v>
      </c>
      <c r="H410" s="10">
        <v>27.85</v>
      </c>
      <c r="I410" s="10">
        <f>IFERROR(Table2[[#This Row],[Total Waste (tons)]] / (Table2[[#This Row],[Population (million)]]*1000), NA())</f>
        <v>1.4737436944632585E-2</v>
      </c>
      <c r="J410" s="10">
        <v>989.21</v>
      </c>
      <c r="K410" s="10">
        <f>IFERROR(Table2[[#This Row],[Total Waste (tons)]] * Table2[[#This Row],[Household waste (%)]], NA())</f>
        <v>737230.69940000004</v>
      </c>
      <c r="L410" s="10">
        <v>50.57</v>
      </c>
      <c r="M410" s="10">
        <f>SUMIFS(Table2[Household waste (%)], Table2[Country], "Australia", Table2[Year], 2020)</f>
        <v>1412.17</v>
      </c>
      <c r="N410" s="10">
        <f>COUNTIFS(Table2[Year], "USA")</f>
        <v>0</v>
      </c>
    </row>
    <row r="411" spans="1:14" x14ac:dyDescent="0.35">
      <c r="A411" s="11" t="s">
        <v>27</v>
      </c>
      <c r="B411" s="12">
        <v>2018</v>
      </c>
      <c r="C411" s="11" t="s">
        <v>15</v>
      </c>
      <c r="D411" s="12">
        <v>38111.67</v>
      </c>
      <c r="E411" s="13">
        <v>34589.19</v>
      </c>
      <c r="F411" s="13">
        <f>IFERROR(Table2[[#This Row],[Economic loss ($ million)]]*1000000 / Table2[[#This Row],[Total Waste (tons)]], NA())</f>
        <v>907574.76646916813</v>
      </c>
      <c r="G411" s="13" t="str">
        <f t="shared" si="6"/>
        <v>Low</v>
      </c>
      <c r="H411" s="13">
        <v>193.35</v>
      </c>
      <c r="I411" s="13">
        <f>IFERROR(Table2[[#This Row],[Total Waste (tons)]] / (Table2[[#This Row],[Population (million)]]*1000), NA())</f>
        <v>2.8451311644295801E-2</v>
      </c>
      <c r="J411" s="13">
        <v>1339.54</v>
      </c>
      <c r="K411" s="13">
        <f>IFERROR(Table2[[#This Row],[Total Waste (tons)]] * Table2[[#This Row],[Household waste (%)]], NA())</f>
        <v>1569057.4539000001</v>
      </c>
      <c r="L411" s="13">
        <v>41.17</v>
      </c>
      <c r="M411" s="10">
        <f>SUMIFS(Table2[Household waste (%)], Table2[Country], "Australia", Table2[Year], 2020)</f>
        <v>1412.17</v>
      </c>
      <c r="N411" s="10">
        <f>COUNTIFS(Table2[Year], "USA")</f>
        <v>0</v>
      </c>
    </row>
    <row r="412" spans="1:14" x14ac:dyDescent="0.35">
      <c r="A412" s="8" t="s">
        <v>27</v>
      </c>
      <c r="B412" s="9">
        <v>2022</v>
      </c>
      <c r="C412" s="8" t="s">
        <v>15</v>
      </c>
      <c r="D412" s="9">
        <v>24701.03</v>
      </c>
      <c r="E412" s="10">
        <v>25708.18</v>
      </c>
      <c r="F412" s="10">
        <f>IFERROR(Table2[[#This Row],[Economic loss ($ million)]]*1000000 / Table2[[#This Row],[Total Waste (tons)]], NA())</f>
        <v>1040773.6033679568</v>
      </c>
      <c r="G412" s="10" t="str">
        <f t="shared" si="6"/>
        <v>Medium</v>
      </c>
      <c r="H412" s="10">
        <v>54.58</v>
      </c>
      <c r="I412" s="10">
        <f>IFERROR(Table2[[#This Row],[Total Waste (tons)]] / (Table2[[#This Row],[Population (million)]]*1000), NA())</f>
        <v>2.4271187273388291E-2</v>
      </c>
      <c r="J412" s="10">
        <v>1017.71</v>
      </c>
      <c r="K412" s="10">
        <f>IFERROR(Table2[[#This Row],[Total Waste (tons)]] * Table2[[#This Row],[Household waste (%)]], NA())</f>
        <v>1420062.2146999999</v>
      </c>
      <c r="L412" s="10">
        <v>57.49</v>
      </c>
      <c r="M412" s="10">
        <f>SUMIFS(Table2[Household waste (%)], Table2[Country], "Australia", Table2[Year], 2020)</f>
        <v>1412.17</v>
      </c>
      <c r="N412" s="10">
        <f>COUNTIFS(Table2[Year], "USA")</f>
        <v>0</v>
      </c>
    </row>
    <row r="413" spans="1:14" x14ac:dyDescent="0.35">
      <c r="A413" s="11" t="s">
        <v>23</v>
      </c>
      <c r="B413" s="12">
        <v>2023</v>
      </c>
      <c r="C413" s="11" t="s">
        <v>19</v>
      </c>
      <c r="D413" s="12">
        <v>7153.42</v>
      </c>
      <c r="E413" s="13">
        <v>7576.53</v>
      </c>
      <c r="F413" s="13">
        <f>IFERROR(Table2[[#This Row],[Economic loss ($ million)]]*1000000 / Table2[[#This Row],[Total Waste (tons)]], NA())</f>
        <v>1059147.9320381021</v>
      </c>
      <c r="G413" s="13" t="str">
        <f t="shared" si="6"/>
        <v>Medium</v>
      </c>
      <c r="H413" s="13">
        <v>161.84</v>
      </c>
      <c r="I413" s="13">
        <f>IFERROR(Table2[[#This Row],[Total Waste (tons)]] / (Table2[[#This Row],[Population (million)]]*1000), NA())</f>
        <v>9.2431000620219143E-3</v>
      </c>
      <c r="J413" s="13">
        <v>773.92</v>
      </c>
      <c r="K413" s="13">
        <f>IFERROR(Table2[[#This Row],[Total Waste (tons)]] * Table2[[#This Row],[Household waste (%)]], NA())</f>
        <v>486790.23099999997</v>
      </c>
      <c r="L413" s="13">
        <v>68.05</v>
      </c>
      <c r="M413" s="10">
        <f>SUMIFS(Table2[Household waste (%)], Table2[Country], "Australia", Table2[Year], 2020)</f>
        <v>1412.17</v>
      </c>
      <c r="N413" s="10">
        <f>COUNTIFS(Table2[Year], "USA")</f>
        <v>0</v>
      </c>
    </row>
    <row r="414" spans="1:14" x14ac:dyDescent="0.35">
      <c r="A414" s="8" t="s">
        <v>34</v>
      </c>
      <c r="B414" s="9">
        <v>2018</v>
      </c>
      <c r="C414" s="8" t="s">
        <v>19</v>
      </c>
      <c r="D414" s="9">
        <v>24143.37</v>
      </c>
      <c r="E414" s="10">
        <v>22274.87</v>
      </c>
      <c r="F414" s="10">
        <f>IFERROR(Table2[[#This Row],[Economic loss ($ million)]]*1000000 / Table2[[#This Row],[Total Waste (tons)]], NA())</f>
        <v>922608.15288006607</v>
      </c>
      <c r="G414" s="10" t="str">
        <f t="shared" si="6"/>
        <v>Low</v>
      </c>
      <c r="H414" s="10">
        <v>101.35</v>
      </c>
      <c r="I414" s="10">
        <f>IFERROR(Table2[[#This Row],[Total Waste (tons)]] / (Table2[[#This Row],[Population (million)]]*1000), NA())</f>
        <v>0.13192377465712254</v>
      </c>
      <c r="J414" s="10">
        <v>183.01</v>
      </c>
      <c r="K414" s="10">
        <f>IFERROR(Table2[[#This Row],[Total Waste (tons)]] * Table2[[#This Row],[Household waste (%)]], NA())</f>
        <v>1353960.1895999999</v>
      </c>
      <c r="L414" s="10">
        <v>56.08</v>
      </c>
      <c r="M414" s="10">
        <f>SUMIFS(Table2[Household waste (%)], Table2[Country], "Australia", Table2[Year], 2020)</f>
        <v>1412.17</v>
      </c>
      <c r="N414" s="10">
        <f>COUNTIFS(Table2[Year], "USA")</f>
        <v>0</v>
      </c>
    </row>
    <row r="415" spans="1:14" x14ac:dyDescent="0.35">
      <c r="A415" s="11" t="s">
        <v>29</v>
      </c>
      <c r="B415" s="12">
        <v>2023</v>
      </c>
      <c r="C415" s="11" t="s">
        <v>13</v>
      </c>
      <c r="D415" s="12">
        <v>19324.439999999999</v>
      </c>
      <c r="E415" s="13">
        <v>22476.63</v>
      </c>
      <c r="F415" s="13">
        <f>IFERROR(Table2[[#This Row],[Economic loss ($ million)]]*1000000 / Table2[[#This Row],[Total Waste (tons)]], NA())</f>
        <v>1163119.3452436398</v>
      </c>
      <c r="G415" s="13" t="str">
        <f t="shared" si="6"/>
        <v>High</v>
      </c>
      <c r="H415" s="13">
        <v>132.93</v>
      </c>
      <c r="I415" s="13">
        <f>IFERROR(Table2[[#This Row],[Total Waste (tons)]] / (Table2[[#This Row],[Population (million)]]*1000), NA())</f>
        <v>0.14695391634980987</v>
      </c>
      <c r="J415" s="13">
        <v>131.5</v>
      </c>
      <c r="K415" s="13">
        <f>IFERROR(Table2[[#This Row],[Total Waste (tons)]] * Table2[[#This Row],[Household waste (%)]], NA())</f>
        <v>618575.32439999992</v>
      </c>
      <c r="L415" s="13">
        <v>32.01</v>
      </c>
      <c r="M415" s="10">
        <f>SUMIFS(Table2[Household waste (%)], Table2[Country], "Australia", Table2[Year], 2020)</f>
        <v>1412.17</v>
      </c>
      <c r="N415" s="10">
        <f>COUNTIFS(Table2[Year], "USA")</f>
        <v>0</v>
      </c>
    </row>
    <row r="416" spans="1:14" x14ac:dyDescent="0.35">
      <c r="A416" s="8" t="s">
        <v>30</v>
      </c>
      <c r="B416" s="9">
        <v>2023</v>
      </c>
      <c r="C416" s="8" t="s">
        <v>19</v>
      </c>
      <c r="D416" s="9">
        <v>515.29999999999995</v>
      </c>
      <c r="E416" s="10">
        <v>467.63</v>
      </c>
      <c r="F416" s="10">
        <f>IFERROR(Table2[[#This Row],[Economic loss ($ million)]]*1000000 / Table2[[#This Row],[Total Waste (tons)]], NA())</f>
        <v>907490.78206869797</v>
      </c>
      <c r="G416" s="10" t="str">
        <f t="shared" si="6"/>
        <v>Low</v>
      </c>
      <c r="H416" s="10">
        <v>78.959999999999994</v>
      </c>
      <c r="I416" s="10">
        <f>IFERROR(Table2[[#This Row],[Total Waste (tons)]] / (Table2[[#This Row],[Population (million)]]*1000), NA())</f>
        <v>7.28133389854458E-3</v>
      </c>
      <c r="J416" s="10">
        <v>70.77</v>
      </c>
      <c r="K416" s="10">
        <f>IFERROR(Table2[[#This Row],[Total Waste (tons)]] * Table2[[#This Row],[Household waste (%)]], NA())</f>
        <v>29145.367999999999</v>
      </c>
      <c r="L416" s="10">
        <v>56.56</v>
      </c>
      <c r="M416" s="10">
        <f>SUMIFS(Table2[Household waste (%)], Table2[Country], "Australia", Table2[Year], 2020)</f>
        <v>1412.17</v>
      </c>
      <c r="N416" s="10">
        <f>COUNTIFS(Table2[Year], "USA")</f>
        <v>0</v>
      </c>
    </row>
    <row r="417" spans="1:14" x14ac:dyDescent="0.35">
      <c r="A417" s="11" t="s">
        <v>21</v>
      </c>
      <c r="B417" s="12">
        <v>2024</v>
      </c>
      <c r="C417" s="11" t="s">
        <v>13</v>
      </c>
      <c r="D417" s="12">
        <v>42244.94</v>
      </c>
      <c r="E417" s="13">
        <v>47489.87</v>
      </c>
      <c r="F417" s="13">
        <f>IFERROR(Table2[[#This Row],[Economic loss ($ million)]]*1000000 / Table2[[#This Row],[Total Waste (tons)]], NA())</f>
        <v>1124155.2242706462</v>
      </c>
      <c r="G417" s="13" t="str">
        <f t="shared" si="6"/>
        <v>High</v>
      </c>
      <c r="H417" s="13">
        <v>110.12</v>
      </c>
      <c r="I417" s="13">
        <f>IFERROR(Table2[[#This Row],[Total Waste (tons)]] / (Table2[[#This Row],[Population (million)]]*1000), NA())</f>
        <v>4.6433726464348915E-2</v>
      </c>
      <c r="J417" s="13">
        <v>909.79</v>
      </c>
      <c r="K417" s="13">
        <f>IFERROR(Table2[[#This Row],[Total Waste (tons)]] * Table2[[#This Row],[Household waste (%)]], NA())</f>
        <v>2023110.1766000001</v>
      </c>
      <c r="L417" s="13">
        <v>47.89</v>
      </c>
      <c r="M417" s="10">
        <f>SUMIFS(Table2[Household waste (%)], Table2[Country], "Australia", Table2[Year], 2020)</f>
        <v>1412.17</v>
      </c>
      <c r="N417" s="10">
        <f>COUNTIFS(Table2[Year], "USA")</f>
        <v>0</v>
      </c>
    </row>
    <row r="418" spans="1:14" x14ac:dyDescent="0.35">
      <c r="A418" s="8" t="s">
        <v>17</v>
      </c>
      <c r="B418" s="9">
        <v>2020</v>
      </c>
      <c r="C418" s="8" t="s">
        <v>20</v>
      </c>
      <c r="D418" s="9">
        <v>44945.69</v>
      </c>
      <c r="E418" s="10">
        <v>52772.31</v>
      </c>
      <c r="F418" s="10">
        <f>IFERROR(Table2[[#This Row],[Economic loss ($ million)]]*1000000 / Table2[[#This Row],[Total Waste (tons)]], NA())</f>
        <v>1174135.0505465595</v>
      </c>
      <c r="G418" s="10" t="str">
        <f t="shared" si="6"/>
        <v>High</v>
      </c>
      <c r="H418" s="10">
        <v>73.47</v>
      </c>
      <c r="I418" s="10">
        <f>IFERROR(Table2[[#This Row],[Total Waste (tons)]] / (Table2[[#This Row],[Population (million)]]*1000), NA())</f>
        <v>4.6563299007521292E-2</v>
      </c>
      <c r="J418" s="10">
        <v>965.26</v>
      </c>
      <c r="K418" s="10">
        <f>IFERROR(Table2[[#This Row],[Total Waste (tons)]] * Table2[[#This Row],[Household waste (%)]], NA())</f>
        <v>2570893.4680000003</v>
      </c>
      <c r="L418" s="10">
        <v>57.2</v>
      </c>
      <c r="M418" s="10">
        <f>SUMIFS(Table2[Household waste (%)], Table2[Country], "Australia", Table2[Year], 2020)</f>
        <v>1412.17</v>
      </c>
      <c r="N418" s="10">
        <f>COUNTIFS(Table2[Year], "USA")</f>
        <v>0</v>
      </c>
    </row>
    <row r="419" spans="1:14" x14ac:dyDescent="0.35">
      <c r="A419" s="11" t="s">
        <v>27</v>
      </c>
      <c r="B419" s="12">
        <v>2018</v>
      </c>
      <c r="C419" s="11" t="s">
        <v>20</v>
      </c>
      <c r="D419" s="12">
        <v>31149.31</v>
      </c>
      <c r="E419" s="13">
        <v>36064.1</v>
      </c>
      <c r="F419" s="13">
        <f>IFERROR(Table2[[#This Row],[Economic loss ($ million)]]*1000000 / Table2[[#This Row],[Total Waste (tons)]], NA())</f>
        <v>1157781.6651476389</v>
      </c>
      <c r="G419" s="13" t="str">
        <f t="shared" si="6"/>
        <v>High</v>
      </c>
      <c r="H419" s="13">
        <v>186.72</v>
      </c>
      <c r="I419" s="13">
        <f>IFERROR(Table2[[#This Row],[Total Waste (tons)]] / (Table2[[#This Row],[Population (million)]]*1000), NA())</f>
        <v>3.9095462817696894E-2</v>
      </c>
      <c r="J419" s="13">
        <v>796.75</v>
      </c>
      <c r="K419" s="13">
        <f>IFERROR(Table2[[#This Row],[Total Waste (tons)]] * Table2[[#This Row],[Household waste (%)]], NA())</f>
        <v>1683620.2054999999</v>
      </c>
      <c r="L419" s="13">
        <v>54.05</v>
      </c>
      <c r="M419" s="10">
        <f>SUMIFS(Table2[Household waste (%)], Table2[Country], "Australia", Table2[Year], 2020)</f>
        <v>1412.17</v>
      </c>
      <c r="N419" s="10">
        <f>COUNTIFS(Table2[Year], "USA")</f>
        <v>0</v>
      </c>
    </row>
    <row r="420" spans="1:14" x14ac:dyDescent="0.35">
      <c r="A420" s="8" t="s">
        <v>32</v>
      </c>
      <c r="B420" s="9">
        <v>2022</v>
      </c>
      <c r="C420" s="8" t="s">
        <v>20</v>
      </c>
      <c r="D420" s="9">
        <v>19812.18</v>
      </c>
      <c r="E420" s="10">
        <v>21933.49</v>
      </c>
      <c r="F420" s="10">
        <f>IFERROR(Table2[[#This Row],[Economic loss ($ million)]]*1000000 / Table2[[#This Row],[Total Waste (tons)]], NA())</f>
        <v>1107071.0037966543</v>
      </c>
      <c r="G420" s="10" t="str">
        <f t="shared" si="6"/>
        <v>High</v>
      </c>
      <c r="H420" s="10">
        <v>39.200000000000003</v>
      </c>
      <c r="I420" s="10">
        <f>IFERROR(Table2[[#This Row],[Total Waste (tons)]] / (Table2[[#This Row],[Population (million)]]*1000), NA())</f>
        <v>1.9700870084025258E-2</v>
      </c>
      <c r="J420" s="10">
        <v>1005.65</v>
      </c>
      <c r="K420" s="10">
        <f>IFERROR(Table2[[#This Row],[Total Waste (tons)]] * Table2[[#This Row],[Household waste (%)]], NA())</f>
        <v>886396.93320000009</v>
      </c>
      <c r="L420" s="10">
        <v>44.74</v>
      </c>
      <c r="M420" s="10">
        <f>SUMIFS(Table2[Household waste (%)], Table2[Country], "Australia", Table2[Year], 2020)</f>
        <v>1412.17</v>
      </c>
      <c r="N420" s="10">
        <f>COUNTIFS(Table2[Year], "USA")</f>
        <v>0</v>
      </c>
    </row>
    <row r="421" spans="1:14" x14ac:dyDescent="0.35">
      <c r="A421" s="11" t="s">
        <v>27</v>
      </c>
      <c r="B421" s="12">
        <v>2019</v>
      </c>
      <c r="C421" s="11" t="s">
        <v>11</v>
      </c>
      <c r="D421" s="12">
        <v>44530.83</v>
      </c>
      <c r="E421" s="13">
        <v>45440.33</v>
      </c>
      <c r="F421" s="13">
        <f>IFERROR(Table2[[#This Row],[Economic loss ($ million)]]*1000000 / Table2[[#This Row],[Total Waste (tons)]], NA())</f>
        <v>1020424.0522801842</v>
      </c>
      <c r="G421" s="13" t="str">
        <f t="shared" si="6"/>
        <v>Medium</v>
      </c>
      <c r="H421" s="13">
        <v>159.81</v>
      </c>
      <c r="I421" s="13">
        <f>IFERROR(Table2[[#This Row],[Total Waste (tons)]] / (Table2[[#This Row],[Population (million)]]*1000), NA())</f>
        <v>3.3664068642273969E-2</v>
      </c>
      <c r="J421" s="13">
        <v>1322.8</v>
      </c>
      <c r="K421" s="13">
        <f>IFERROR(Table2[[#This Row],[Total Waste (tons)]] * Table2[[#This Row],[Household waste (%)]], NA())</f>
        <v>1465509.6152999999</v>
      </c>
      <c r="L421" s="13">
        <v>32.909999999999997</v>
      </c>
      <c r="M421" s="10">
        <f>SUMIFS(Table2[Household waste (%)], Table2[Country], "Australia", Table2[Year], 2020)</f>
        <v>1412.17</v>
      </c>
      <c r="N421" s="10">
        <f>COUNTIFS(Table2[Year], "USA")</f>
        <v>0</v>
      </c>
    </row>
    <row r="422" spans="1:14" x14ac:dyDescent="0.35">
      <c r="A422" s="8" t="s">
        <v>21</v>
      </c>
      <c r="B422" s="9">
        <v>2020</v>
      </c>
      <c r="C422" s="8" t="s">
        <v>11</v>
      </c>
      <c r="D422" s="9">
        <v>43497.58</v>
      </c>
      <c r="E422" s="10">
        <v>35854.370000000003</v>
      </c>
      <c r="F422" s="10">
        <f>IFERROR(Table2[[#This Row],[Economic loss ($ million)]]*1000000 / Table2[[#This Row],[Total Waste (tons)]], NA())</f>
        <v>824284.24753744912</v>
      </c>
      <c r="G422" s="10" t="str">
        <f t="shared" si="6"/>
        <v>Low</v>
      </c>
      <c r="H422" s="10">
        <v>34.54</v>
      </c>
      <c r="I422" s="10">
        <f>IFERROR(Table2[[#This Row],[Total Waste (tons)]] / (Table2[[#This Row],[Population (million)]]*1000), NA())</f>
        <v>5.0792381886545696E-2</v>
      </c>
      <c r="J422" s="10">
        <v>856.38</v>
      </c>
      <c r="K422" s="10">
        <f>IFERROR(Table2[[#This Row],[Total Waste (tons)]] * Table2[[#This Row],[Household waste (%)]], NA())</f>
        <v>3020906.9310000003</v>
      </c>
      <c r="L422" s="10">
        <v>69.45</v>
      </c>
      <c r="M422" s="10">
        <f>SUMIFS(Table2[Household waste (%)], Table2[Country], "Australia", Table2[Year], 2020)</f>
        <v>1412.17</v>
      </c>
      <c r="N422" s="10">
        <f>COUNTIFS(Table2[Year], "USA")</f>
        <v>0</v>
      </c>
    </row>
    <row r="423" spans="1:14" x14ac:dyDescent="0.35">
      <c r="A423" s="11" t="s">
        <v>24</v>
      </c>
      <c r="B423" s="12">
        <v>2023</v>
      </c>
      <c r="C423" s="11" t="s">
        <v>25</v>
      </c>
      <c r="D423" s="12">
        <v>37466.65</v>
      </c>
      <c r="E423" s="13">
        <v>37017.5</v>
      </c>
      <c r="F423" s="13">
        <f>IFERROR(Table2[[#This Row],[Economic loss ($ million)]]*1000000 / Table2[[#This Row],[Total Waste (tons)]], NA())</f>
        <v>988012.00534341868</v>
      </c>
      <c r="G423" s="13" t="str">
        <f t="shared" si="6"/>
        <v>Medium</v>
      </c>
      <c r="H423" s="13">
        <v>42.3</v>
      </c>
      <c r="I423" s="13">
        <f>IFERROR(Table2[[#This Row],[Total Waste (tons)]] / (Table2[[#This Row],[Population (million)]]*1000), NA())</f>
        <v>6.5144662945768789E-2</v>
      </c>
      <c r="J423" s="13">
        <v>575.13</v>
      </c>
      <c r="K423" s="13">
        <f>IFERROR(Table2[[#This Row],[Total Waste (tons)]] * Table2[[#This Row],[Household waste (%)]], NA())</f>
        <v>2010085.7725</v>
      </c>
      <c r="L423" s="13">
        <v>53.65</v>
      </c>
      <c r="M423" s="10">
        <f>SUMIFS(Table2[Household waste (%)], Table2[Country], "Australia", Table2[Year], 2020)</f>
        <v>1412.17</v>
      </c>
      <c r="N423" s="10">
        <f>COUNTIFS(Table2[Year], "USA")</f>
        <v>0</v>
      </c>
    </row>
    <row r="424" spans="1:14" x14ac:dyDescent="0.35">
      <c r="A424" s="8" t="s">
        <v>8</v>
      </c>
      <c r="B424" s="9">
        <v>2020</v>
      </c>
      <c r="C424" s="8" t="s">
        <v>13</v>
      </c>
      <c r="D424" s="9">
        <v>42719.21</v>
      </c>
      <c r="E424" s="10">
        <v>36764.089999999997</v>
      </c>
      <c r="F424" s="10">
        <f>IFERROR(Table2[[#This Row],[Economic loss ($ million)]]*1000000 / Table2[[#This Row],[Total Waste (tons)]], NA())</f>
        <v>860598.54571280698</v>
      </c>
      <c r="G424" s="10" t="str">
        <f t="shared" si="6"/>
        <v>Low</v>
      </c>
      <c r="H424" s="10">
        <v>103.18</v>
      </c>
      <c r="I424" s="10">
        <f>IFERROR(Table2[[#This Row],[Total Waste (tons)]] / (Table2[[#This Row],[Population (million)]]*1000), NA())</f>
        <v>4.9502543541490432E-2</v>
      </c>
      <c r="J424" s="10">
        <v>862.97</v>
      </c>
      <c r="K424" s="10">
        <f>IFERROR(Table2[[#This Row],[Total Waste (tons)]] * Table2[[#This Row],[Household waste (%)]], NA())</f>
        <v>1830518.1485000001</v>
      </c>
      <c r="L424" s="10">
        <v>42.85</v>
      </c>
      <c r="M424" s="10">
        <f>SUMIFS(Table2[Household waste (%)], Table2[Country], "Australia", Table2[Year], 2020)</f>
        <v>1412.17</v>
      </c>
      <c r="N424" s="10">
        <f>COUNTIFS(Table2[Year], "USA")</f>
        <v>0</v>
      </c>
    </row>
    <row r="425" spans="1:14" x14ac:dyDescent="0.35">
      <c r="A425" s="11" t="s">
        <v>35</v>
      </c>
      <c r="B425" s="12">
        <v>2024</v>
      </c>
      <c r="C425" s="11" t="s">
        <v>9</v>
      </c>
      <c r="D425" s="12">
        <v>25477.84</v>
      </c>
      <c r="E425" s="13">
        <v>26272.99</v>
      </c>
      <c r="F425" s="13">
        <f>IFERROR(Table2[[#This Row],[Economic loss ($ million)]]*1000000 / Table2[[#This Row],[Total Waste (tons)]], NA())</f>
        <v>1031209.4745865427</v>
      </c>
      <c r="G425" s="13" t="str">
        <f t="shared" si="6"/>
        <v>Medium</v>
      </c>
      <c r="H425" s="13">
        <v>143.08000000000001</v>
      </c>
      <c r="I425" s="13">
        <f>IFERROR(Table2[[#This Row],[Total Waste (tons)]] / (Table2[[#This Row],[Population (million)]]*1000), NA())</f>
        <v>5.8879711585126296E-2</v>
      </c>
      <c r="J425" s="13">
        <v>432.71</v>
      </c>
      <c r="K425" s="13">
        <f>IFERROR(Table2[[#This Row],[Total Waste (tons)]] * Table2[[#This Row],[Household waste (%)]], NA())</f>
        <v>1415039.2335999999</v>
      </c>
      <c r="L425" s="13">
        <v>55.54</v>
      </c>
      <c r="M425" s="10">
        <f>SUMIFS(Table2[Household waste (%)], Table2[Country], "Australia", Table2[Year], 2020)</f>
        <v>1412.17</v>
      </c>
      <c r="N425" s="10">
        <f>COUNTIFS(Table2[Year], "USA")</f>
        <v>0</v>
      </c>
    </row>
    <row r="426" spans="1:14" x14ac:dyDescent="0.35">
      <c r="A426" s="8" t="s">
        <v>27</v>
      </c>
      <c r="B426" s="9">
        <v>2019</v>
      </c>
      <c r="C426" s="8" t="s">
        <v>11</v>
      </c>
      <c r="D426" s="9">
        <v>33716.46</v>
      </c>
      <c r="E426" s="10">
        <v>28974.75</v>
      </c>
      <c r="F426" s="10">
        <f>IFERROR(Table2[[#This Row],[Economic loss ($ million)]]*1000000 / Table2[[#This Row],[Total Waste (tons)]], NA())</f>
        <v>859365.12907938741</v>
      </c>
      <c r="G426" s="10" t="str">
        <f t="shared" si="6"/>
        <v>Low</v>
      </c>
      <c r="H426" s="10">
        <v>181.97</v>
      </c>
      <c r="I426" s="10">
        <f>IFERROR(Table2[[#This Row],[Total Waste (tons)]] / (Table2[[#This Row],[Population (million)]]*1000), NA())</f>
        <v>0.10896664727554779</v>
      </c>
      <c r="J426" s="10">
        <v>309.42</v>
      </c>
      <c r="K426" s="10">
        <f>IFERROR(Table2[[#This Row],[Total Waste (tons)]] * Table2[[#This Row],[Household waste (%)]], NA())</f>
        <v>2229332.3352000001</v>
      </c>
      <c r="L426" s="10">
        <v>66.12</v>
      </c>
      <c r="M426" s="10">
        <f>SUMIFS(Table2[Household waste (%)], Table2[Country], "Australia", Table2[Year], 2020)</f>
        <v>1412.17</v>
      </c>
      <c r="N426" s="10">
        <f>COUNTIFS(Table2[Year], "USA")</f>
        <v>0</v>
      </c>
    </row>
    <row r="427" spans="1:14" x14ac:dyDescent="0.35">
      <c r="A427" s="11" t="s">
        <v>21</v>
      </c>
      <c r="B427" s="12">
        <v>2022</v>
      </c>
      <c r="C427" s="11" t="s">
        <v>15</v>
      </c>
      <c r="D427" s="12">
        <v>33231.300000000003</v>
      </c>
      <c r="E427" s="13">
        <v>33766.93</v>
      </c>
      <c r="F427" s="13">
        <f>IFERROR(Table2[[#This Row],[Economic loss ($ million)]]*1000000 / Table2[[#This Row],[Total Waste (tons)]], NA())</f>
        <v>1016118.2379262923</v>
      </c>
      <c r="G427" s="13" t="str">
        <f t="shared" si="6"/>
        <v>Medium</v>
      </c>
      <c r="H427" s="13">
        <v>113.61</v>
      </c>
      <c r="I427" s="13">
        <f>IFERROR(Table2[[#This Row],[Total Waste (tons)]] / (Table2[[#This Row],[Population (million)]]*1000), NA())</f>
        <v>2.6952237280712429E-2</v>
      </c>
      <c r="J427" s="13">
        <v>1232.97</v>
      </c>
      <c r="K427" s="13">
        <f>IFERROR(Table2[[#This Row],[Total Waste (tons)]] * Table2[[#This Row],[Household waste (%)]], NA())</f>
        <v>1669540.5120000001</v>
      </c>
      <c r="L427" s="13">
        <v>50.24</v>
      </c>
      <c r="M427" s="10">
        <f>SUMIFS(Table2[Household waste (%)], Table2[Country], "Australia", Table2[Year], 2020)</f>
        <v>1412.17</v>
      </c>
      <c r="N427" s="10">
        <f>COUNTIFS(Table2[Year], "USA")</f>
        <v>0</v>
      </c>
    </row>
    <row r="428" spans="1:14" x14ac:dyDescent="0.35">
      <c r="A428" s="8" t="s">
        <v>30</v>
      </c>
      <c r="B428" s="9">
        <v>2022</v>
      </c>
      <c r="C428" s="8" t="s">
        <v>15</v>
      </c>
      <c r="D428" s="9">
        <v>12742.04</v>
      </c>
      <c r="E428" s="10">
        <v>12835.43</v>
      </c>
      <c r="F428" s="10">
        <f>IFERROR(Table2[[#This Row],[Economic loss ($ million)]]*1000000 / Table2[[#This Row],[Total Waste (tons)]], NA())</f>
        <v>1007329.2816534871</v>
      </c>
      <c r="G428" s="10" t="str">
        <f t="shared" si="6"/>
        <v>Medium</v>
      </c>
      <c r="H428" s="10">
        <v>66.34</v>
      </c>
      <c r="I428" s="10">
        <f>IFERROR(Table2[[#This Row],[Total Waste (tons)]] / (Table2[[#This Row],[Population (million)]]*1000), NA())</f>
        <v>1.8634979598402972E-2</v>
      </c>
      <c r="J428" s="10">
        <v>683.77</v>
      </c>
      <c r="K428" s="10">
        <f>IFERROR(Table2[[#This Row],[Total Waste (tons)]] * Table2[[#This Row],[Household waste (%)]], NA())</f>
        <v>538096.34920000006</v>
      </c>
      <c r="L428" s="10">
        <v>42.23</v>
      </c>
      <c r="M428" s="10">
        <f>SUMIFS(Table2[Household waste (%)], Table2[Country], "Australia", Table2[Year], 2020)</f>
        <v>1412.17</v>
      </c>
      <c r="N428" s="10">
        <f>COUNTIFS(Table2[Year], "USA")</f>
        <v>0</v>
      </c>
    </row>
    <row r="429" spans="1:14" x14ac:dyDescent="0.35">
      <c r="A429" s="11" t="s">
        <v>8</v>
      </c>
      <c r="B429" s="12">
        <v>2018</v>
      </c>
      <c r="C429" s="11" t="s">
        <v>15</v>
      </c>
      <c r="D429" s="12">
        <v>49778.91</v>
      </c>
      <c r="E429" s="13">
        <v>43169.98</v>
      </c>
      <c r="F429" s="13">
        <f>IFERROR(Table2[[#This Row],[Economic loss ($ million)]]*1000000 / Table2[[#This Row],[Total Waste (tons)]], NA())</f>
        <v>867234.33679041977</v>
      </c>
      <c r="G429" s="13" t="str">
        <f t="shared" si="6"/>
        <v>Low</v>
      </c>
      <c r="H429" s="13">
        <v>36.840000000000003</v>
      </c>
      <c r="I429" s="13">
        <f>IFERROR(Table2[[#This Row],[Total Waste (tons)]] / (Table2[[#This Row],[Population (million)]]*1000), NA())</f>
        <v>0.10847678092789122</v>
      </c>
      <c r="J429" s="13">
        <v>458.89</v>
      </c>
      <c r="K429" s="13">
        <f>IFERROR(Table2[[#This Row],[Total Waste (tons)]] * Table2[[#This Row],[Household waste (%)]], NA())</f>
        <v>3200783.9130000002</v>
      </c>
      <c r="L429" s="13">
        <v>64.3</v>
      </c>
      <c r="M429" s="10">
        <f>SUMIFS(Table2[Household waste (%)], Table2[Country], "Australia", Table2[Year], 2020)</f>
        <v>1412.17</v>
      </c>
      <c r="N429" s="10">
        <f>COUNTIFS(Table2[Year], "USA")</f>
        <v>0</v>
      </c>
    </row>
    <row r="430" spans="1:14" x14ac:dyDescent="0.35">
      <c r="A430" s="8" t="s">
        <v>18</v>
      </c>
      <c r="B430" s="9">
        <v>2020</v>
      </c>
      <c r="C430" s="8" t="s">
        <v>9</v>
      </c>
      <c r="D430" s="9">
        <v>20105.439999999999</v>
      </c>
      <c r="E430" s="10">
        <v>20917.28</v>
      </c>
      <c r="F430" s="10">
        <f>IFERROR(Table2[[#This Row],[Economic loss ($ million)]]*1000000 / Table2[[#This Row],[Total Waste (tons)]], NA())</f>
        <v>1040379.1212726507</v>
      </c>
      <c r="G430" s="10" t="str">
        <f t="shared" si="6"/>
        <v>Medium</v>
      </c>
      <c r="H430" s="10">
        <v>106.83</v>
      </c>
      <c r="I430" s="10">
        <f>IFERROR(Table2[[#This Row],[Total Waste (tons)]] / (Table2[[#This Row],[Population (million)]]*1000), NA())</f>
        <v>2.8454584052761186E-2</v>
      </c>
      <c r="J430" s="10">
        <v>706.58</v>
      </c>
      <c r="K430" s="10">
        <f>IFERROR(Table2[[#This Row],[Total Waste (tons)]] * Table2[[#This Row],[Household waste (%)]], NA())</f>
        <v>1280314.4191999999</v>
      </c>
      <c r="L430" s="10">
        <v>63.68</v>
      </c>
      <c r="M430" s="10">
        <f>SUMIFS(Table2[Household waste (%)], Table2[Country], "Australia", Table2[Year], 2020)</f>
        <v>1412.17</v>
      </c>
      <c r="N430" s="10">
        <f>COUNTIFS(Table2[Year], "USA")</f>
        <v>0</v>
      </c>
    </row>
    <row r="431" spans="1:14" x14ac:dyDescent="0.35">
      <c r="A431" s="11" t="s">
        <v>24</v>
      </c>
      <c r="B431" s="12">
        <v>2024</v>
      </c>
      <c r="C431" s="11" t="s">
        <v>15</v>
      </c>
      <c r="D431" s="12">
        <v>38466.65</v>
      </c>
      <c r="E431" s="13">
        <v>45817.07</v>
      </c>
      <c r="F431" s="13">
        <f>IFERROR(Table2[[#This Row],[Economic loss ($ million)]]*1000000 / Table2[[#This Row],[Total Waste (tons)]], NA())</f>
        <v>1191085.5247337627</v>
      </c>
      <c r="G431" s="13" t="str">
        <f t="shared" si="6"/>
        <v>High</v>
      </c>
      <c r="H431" s="13">
        <v>134.68</v>
      </c>
      <c r="I431" s="13">
        <f>IFERROR(Table2[[#This Row],[Total Waste (tons)]] / (Table2[[#This Row],[Population (million)]]*1000), NA())</f>
        <v>4.2688547331039842E-2</v>
      </c>
      <c r="J431" s="13">
        <v>901.1</v>
      </c>
      <c r="K431" s="13">
        <f>IFERROR(Table2[[#This Row],[Total Waste (tons)]] * Table2[[#This Row],[Household waste (%)]], NA())</f>
        <v>1552898.6605</v>
      </c>
      <c r="L431" s="13">
        <v>40.369999999999997</v>
      </c>
      <c r="M431" s="10">
        <f>SUMIFS(Table2[Household waste (%)], Table2[Country], "Australia", Table2[Year], 2020)</f>
        <v>1412.17</v>
      </c>
      <c r="N431" s="10">
        <f>COUNTIFS(Table2[Year], "USA")</f>
        <v>0</v>
      </c>
    </row>
    <row r="432" spans="1:14" x14ac:dyDescent="0.35">
      <c r="A432" s="8" t="s">
        <v>34</v>
      </c>
      <c r="B432" s="9">
        <v>2022</v>
      </c>
      <c r="C432" s="8" t="s">
        <v>15</v>
      </c>
      <c r="D432" s="9">
        <v>29561.89</v>
      </c>
      <c r="E432" s="10">
        <v>27591.25</v>
      </c>
      <c r="F432" s="10">
        <f>IFERROR(Table2[[#This Row],[Economic loss ($ million)]]*1000000 / Table2[[#This Row],[Total Waste (tons)]], NA())</f>
        <v>933338.49764003593</v>
      </c>
      <c r="G432" s="10" t="str">
        <f t="shared" si="6"/>
        <v>Low</v>
      </c>
      <c r="H432" s="10">
        <v>169.82</v>
      </c>
      <c r="I432" s="10">
        <f>IFERROR(Table2[[#This Row],[Total Waste (tons)]] / (Table2[[#This Row],[Population (million)]]*1000), NA())</f>
        <v>3.1121382475865624E-2</v>
      </c>
      <c r="J432" s="10">
        <v>949.89</v>
      </c>
      <c r="K432" s="10">
        <f>IFERROR(Table2[[#This Row],[Total Waste (tons)]] * Table2[[#This Row],[Household waste (%)]], NA())</f>
        <v>1172128.9384999999</v>
      </c>
      <c r="L432" s="10">
        <v>39.65</v>
      </c>
      <c r="M432" s="10">
        <f>SUMIFS(Table2[Household waste (%)], Table2[Country], "Australia", Table2[Year], 2020)</f>
        <v>1412.17</v>
      </c>
      <c r="N432" s="10">
        <f>COUNTIFS(Table2[Year], "USA")</f>
        <v>0</v>
      </c>
    </row>
    <row r="433" spans="1:14" x14ac:dyDescent="0.35">
      <c r="A433" s="11" t="s">
        <v>18</v>
      </c>
      <c r="B433" s="12">
        <v>2022</v>
      </c>
      <c r="C433" s="11" t="s">
        <v>20</v>
      </c>
      <c r="D433" s="12">
        <v>2157.21</v>
      </c>
      <c r="E433" s="13">
        <v>2050.67</v>
      </c>
      <c r="F433" s="13">
        <f>IFERROR(Table2[[#This Row],[Economic loss ($ million)]]*1000000 / Table2[[#This Row],[Total Waste (tons)]], NA())</f>
        <v>950612.13326472614</v>
      </c>
      <c r="G433" s="13" t="str">
        <f t="shared" si="6"/>
        <v>Medium</v>
      </c>
      <c r="H433" s="13">
        <v>27.7</v>
      </c>
      <c r="I433" s="13">
        <f>IFERROR(Table2[[#This Row],[Total Waste (tons)]] / (Table2[[#This Row],[Population (million)]]*1000), NA())</f>
        <v>1.6597370223046324E-3</v>
      </c>
      <c r="J433" s="13">
        <v>1299.73</v>
      </c>
      <c r="K433" s="13">
        <f>IFERROR(Table2[[#This Row],[Total Waste (tons)]] * Table2[[#This Row],[Household waste (%)]], NA())</f>
        <v>97872.617700000003</v>
      </c>
      <c r="L433" s="13">
        <v>45.37</v>
      </c>
      <c r="M433" s="10">
        <f>SUMIFS(Table2[Household waste (%)], Table2[Country], "Australia", Table2[Year], 2020)</f>
        <v>1412.17</v>
      </c>
      <c r="N433" s="10">
        <f>COUNTIFS(Table2[Year], "USA")</f>
        <v>0</v>
      </c>
    </row>
    <row r="434" spans="1:14" x14ac:dyDescent="0.35">
      <c r="A434" s="8" t="s">
        <v>27</v>
      </c>
      <c r="B434" s="9">
        <v>2020</v>
      </c>
      <c r="C434" s="8" t="s">
        <v>9</v>
      </c>
      <c r="D434" s="9">
        <v>26368.68</v>
      </c>
      <c r="E434" s="10">
        <v>23936.55</v>
      </c>
      <c r="F434" s="10">
        <f>IFERROR(Table2[[#This Row],[Economic loss ($ million)]]*1000000 / Table2[[#This Row],[Total Waste (tons)]], NA())</f>
        <v>907764.43872048205</v>
      </c>
      <c r="G434" s="10" t="str">
        <f t="shared" si="6"/>
        <v>Low</v>
      </c>
      <c r="H434" s="10">
        <v>155.26</v>
      </c>
      <c r="I434" s="10">
        <f>IFERROR(Table2[[#This Row],[Total Waste (tons)]] / (Table2[[#This Row],[Population (million)]]*1000), NA())</f>
        <v>0.91717147826086953</v>
      </c>
      <c r="J434" s="10">
        <v>28.75</v>
      </c>
      <c r="K434" s="10">
        <f>IFERROR(Table2[[#This Row],[Total Waste (tons)]] * Table2[[#This Row],[Household waste (%)]], NA())</f>
        <v>1077687.9516</v>
      </c>
      <c r="L434" s="10">
        <v>40.869999999999997</v>
      </c>
      <c r="M434" s="10">
        <f>SUMIFS(Table2[Household waste (%)], Table2[Country], "Australia", Table2[Year], 2020)</f>
        <v>1412.17</v>
      </c>
      <c r="N434" s="10">
        <f>COUNTIFS(Table2[Year], "USA")</f>
        <v>0</v>
      </c>
    </row>
    <row r="435" spans="1:14" x14ac:dyDescent="0.35">
      <c r="A435" s="11" t="s">
        <v>34</v>
      </c>
      <c r="B435" s="12">
        <v>2018</v>
      </c>
      <c r="C435" s="11" t="s">
        <v>9</v>
      </c>
      <c r="D435" s="12">
        <v>33562.71</v>
      </c>
      <c r="E435" s="13">
        <v>39533.599999999999</v>
      </c>
      <c r="F435" s="13">
        <f>IFERROR(Table2[[#This Row],[Economic loss ($ million)]]*1000000 / Table2[[#This Row],[Total Waste (tons)]], NA())</f>
        <v>1177902.4995299843</v>
      </c>
      <c r="G435" s="13" t="str">
        <f t="shared" si="6"/>
        <v>High</v>
      </c>
      <c r="H435" s="13">
        <v>139.08000000000001</v>
      </c>
      <c r="I435" s="13">
        <f>IFERROR(Table2[[#This Row],[Total Waste (tons)]] / (Table2[[#This Row],[Population (million)]]*1000), NA())</f>
        <v>4.0555245414340607E-2</v>
      </c>
      <c r="J435" s="13">
        <v>827.58</v>
      </c>
      <c r="K435" s="13">
        <f>IFERROR(Table2[[#This Row],[Total Waste (tons)]] * Table2[[#This Row],[Household waste (%)]], NA())</f>
        <v>2082566.1554999999</v>
      </c>
      <c r="L435" s="13">
        <v>62.05</v>
      </c>
      <c r="M435" s="10">
        <f>SUMIFS(Table2[Household waste (%)], Table2[Country], "Australia", Table2[Year], 2020)</f>
        <v>1412.17</v>
      </c>
      <c r="N435" s="10">
        <f>COUNTIFS(Table2[Year], "USA")</f>
        <v>0</v>
      </c>
    </row>
    <row r="436" spans="1:14" x14ac:dyDescent="0.35">
      <c r="A436" s="8" t="s">
        <v>30</v>
      </c>
      <c r="B436" s="9">
        <v>2020</v>
      </c>
      <c r="C436" s="8" t="s">
        <v>22</v>
      </c>
      <c r="D436" s="9">
        <v>9609.17</v>
      </c>
      <c r="E436" s="10">
        <v>8928.64</v>
      </c>
      <c r="F436" s="10">
        <f>IFERROR(Table2[[#This Row],[Economic loss ($ million)]]*1000000 / Table2[[#This Row],[Total Waste (tons)]], NA())</f>
        <v>929179.10704046243</v>
      </c>
      <c r="G436" s="10" t="str">
        <f t="shared" si="6"/>
        <v>Low</v>
      </c>
      <c r="H436" s="10">
        <v>186.83</v>
      </c>
      <c r="I436" s="10">
        <f>IFERROR(Table2[[#This Row],[Total Waste (tons)]] / (Table2[[#This Row],[Population (million)]]*1000), NA())</f>
        <v>0.15396843454574588</v>
      </c>
      <c r="J436" s="10">
        <v>62.41</v>
      </c>
      <c r="K436" s="10">
        <f>IFERROR(Table2[[#This Row],[Total Waste (tons)]] * Table2[[#This Row],[Household waste (%)]], NA())</f>
        <v>405218.69890000002</v>
      </c>
      <c r="L436" s="10">
        <v>42.17</v>
      </c>
      <c r="M436" s="10">
        <f>SUMIFS(Table2[Household waste (%)], Table2[Country], "Australia", Table2[Year], 2020)</f>
        <v>1412.17</v>
      </c>
      <c r="N436" s="10">
        <f>COUNTIFS(Table2[Year], "USA")</f>
        <v>0</v>
      </c>
    </row>
    <row r="437" spans="1:14" x14ac:dyDescent="0.35">
      <c r="A437" s="11" t="s">
        <v>10</v>
      </c>
      <c r="B437" s="12">
        <v>2020</v>
      </c>
      <c r="C437" s="11" t="s">
        <v>22</v>
      </c>
      <c r="D437" s="12">
        <v>21546.05</v>
      </c>
      <c r="E437" s="13">
        <v>17858.810000000001</v>
      </c>
      <c r="F437" s="13">
        <f>IFERROR(Table2[[#This Row],[Economic loss ($ million)]]*1000000 / Table2[[#This Row],[Total Waste (tons)]], NA())</f>
        <v>828867.0081058942</v>
      </c>
      <c r="G437" s="13" t="str">
        <f t="shared" si="6"/>
        <v>Low</v>
      </c>
      <c r="H437" s="13">
        <v>111.91</v>
      </c>
      <c r="I437" s="13">
        <f>IFERROR(Table2[[#This Row],[Total Waste (tons)]] / (Table2[[#This Row],[Population (million)]]*1000), NA())</f>
        <v>2.9004576967086221E-2</v>
      </c>
      <c r="J437" s="13">
        <v>742.85</v>
      </c>
      <c r="K437" s="13">
        <f>IFERROR(Table2[[#This Row],[Total Waste (tons)]] * Table2[[#This Row],[Household waste (%)]], NA())</f>
        <v>1411697.1959999998</v>
      </c>
      <c r="L437" s="13">
        <v>65.52</v>
      </c>
      <c r="M437" s="10">
        <f>SUMIFS(Table2[Household waste (%)], Table2[Country], "Australia", Table2[Year], 2020)</f>
        <v>1412.17</v>
      </c>
      <c r="N437" s="10">
        <f>COUNTIFS(Table2[Year], "USA")</f>
        <v>0</v>
      </c>
    </row>
    <row r="438" spans="1:14" x14ac:dyDescent="0.35">
      <c r="A438" s="8" t="s">
        <v>31</v>
      </c>
      <c r="B438" s="9">
        <v>2021</v>
      </c>
      <c r="C438" s="8" t="s">
        <v>9</v>
      </c>
      <c r="D438" s="9">
        <v>49285.440000000002</v>
      </c>
      <c r="E438" s="10">
        <v>58668.959999999999</v>
      </c>
      <c r="F438" s="10">
        <f>IFERROR(Table2[[#This Row],[Economic loss ($ million)]]*1000000 / Table2[[#This Row],[Total Waste (tons)]], NA())</f>
        <v>1190391.3204386528</v>
      </c>
      <c r="G438" s="10" t="str">
        <f t="shared" si="6"/>
        <v>High</v>
      </c>
      <c r="H438" s="10">
        <v>128.66999999999999</v>
      </c>
      <c r="I438" s="10">
        <f>IFERROR(Table2[[#This Row],[Total Waste (tons)]] / (Table2[[#This Row],[Population (million)]]*1000), NA())</f>
        <v>0.86999894086496032</v>
      </c>
      <c r="J438" s="10">
        <v>56.65</v>
      </c>
      <c r="K438" s="10">
        <f>IFERROR(Table2[[#This Row],[Total Waste (tons)]] * Table2[[#This Row],[Household waste (%)]], NA())</f>
        <v>2101038.3072000002</v>
      </c>
      <c r="L438" s="10">
        <v>42.63</v>
      </c>
      <c r="M438" s="10">
        <f>SUMIFS(Table2[Household waste (%)], Table2[Country], "Australia", Table2[Year], 2020)</f>
        <v>1412.17</v>
      </c>
      <c r="N438" s="10">
        <f>COUNTIFS(Table2[Year], "USA")</f>
        <v>0</v>
      </c>
    </row>
    <row r="439" spans="1:14" x14ac:dyDescent="0.35">
      <c r="A439" s="11" t="s">
        <v>32</v>
      </c>
      <c r="B439" s="12">
        <v>2020</v>
      </c>
      <c r="C439" s="11" t="s">
        <v>9</v>
      </c>
      <c r="D439" s="12">
        <v>25902.43</v>
      </c>
      <c r="E439" s="13">
        <v>29646.51</v>
      </c>
      <c r="F439" s="13">
        <f>IFERROR(Table2[[#This Row],[Economic loss ($ million)]]*1000000 / Table2[[#This Row],[Total Waste (tons)]], NA())</f>
        <v>1144545.5117531444</v>
      </c>
      <c r="G439" s="13" t="str">
        <f t="shared" si="6"/>
        <v>High</v>
      </c>
      <c r="H439" s="13">
        <v>189.28</v>
      </c>
      <c r="I439" s="13">
        <f>IFERROR(Table2[[#This Row],[Total Waste (tons)]] / (Table2[[#This Row],[Population (million)]]*1000), NA())</f>
        <v>5.2935563639336221E-2</v>
      </c>
      <c r="J439" s="13">
        <v>489.32</v>
      </c>
      <c r="K439" s="13">
        <f>IFERROR(Table2[[#This Row],[Total Waste (tons)]] * Table2[[#This Row],[Household waste (%)]], NA())</f>
        <v>1134526.4339999999</v>
      </c>
      <c r="L439" s="13">
        <v>43.8</v>
      </c>
      <c r="M439" s="10">
        <f>SUMIFS(Table2[Household waste (%)], Table2[Country], "Australia", Table2[Year], 2020)</f>
        <v>1412.17</v>
      </c>
      <c r="N439" s="10">
        <f>COUNTIFS(Table2[Year], "USA")</f>
        <v>0</v>
      </c>
    </row>
    <row r="440" spans="1:14" x14ac:dyDescent="0.35">
      <c r="A440" s="8" t="s">
        <v>27</v>
      </c>
      <c r="B440" s="9">
        <v>2018</v>
      </c>
      <c r="C440" s="8" t="s">
        <v>13</v>
      </c>
      <c r="D440" s="9">
        <v>10602.68</v>
      </c>
      <c r="E440" s="10">
        <v>12099.68</v>
      </c>
      <c r="F440" s="10">
        <f>IFERROR(Table2[[#This Row],[Economic loss ($ million)]]*1000000 / Table2[[#This Row],[Total Waste (tons)]], NA())</f>
        <v>1141190.7178185137</v>
      </c>
      <c r="G440" s="10" t="str">
        <f t="shared" si="6"/>
        <v>High</v>
      </c>
      <c r="H440" s="10">
        <v>36.26</v>
      </c>
      <c r="I440" s="10">
        <f>IFERROR(Table2[[#This Row],[Total Waste (tons)]] / (Table2[[#This Row],[Population (million)]]*1000), NA())</f>
        <v>3.37729502452698E-2</v>
      </c>
      <c r="J440" s="10">
        <v>313.94</v>
      </c>
      <c r="K440" s="10">
        <f>IFERROR(Table2[[#This Row],[Total Waste (tons)]] * Table2[[#This Row],[Household waste (%)]], NA())</f>
        <v>715892.95360000001</v>
      </c>
      <c r="L440" s="10">
        <v>67.52</v>
      </c>
      <c r="M440" s="10">
        <f>SUMIFS(Table2[Household waste (%)], Table2[Country], "Australia", Table2[Year], 2020)</f>
        <v>1412.17</v>
      </c>
      <c r="N440" s="10">
        <f>COUNTIFS(Table2[Year], "USA")</f>
        <v>0</v>
      </c>
    </row>
    <row r="441" spans="1:14" x14ac:dyDescent="0.35">
      <c r="A441" s="11" t="s">
        <v>17</v>
      </c>
      <c r="B441" s="12">
        <v>2018</v>
      </c>
      <c r="C441" s="11" t="s">
        <v>25</v>
      </c>
      <c r="D441" s="12">
        <v>5502.68</v>
      </c>
      <c r="E441" s="13">
        <v>6029.14</v>
      </c>
      <c r="F441" s="13">
        <f>IFERROR(Table2[[#This Row],[Economic loss ($ million)]]*1000000 / Table2[[#This Row],[Total Waste (tons)]], NA())</f>
        <v>1095673.380970727</v>
      </c>
      <c r="G441" s="13" t="str">
        <f t="shared" si="6"/>
        <v>Medium</v>
      </c>
      <c r="H441" s="13">
        <v>191.85</v>
      </c>
      <c r="I441" s="13">
        <f>IFERROR(Table2[[#This Row],[Total Waste (tons)]] / (Table2[[#This Row],[Population (million)]]*1000), NA())</f>
        <v>6.4484783143684155E-3</v>
      </c>
      <c r="J441" s="13">
        <v>853.33</v>
      </c>
      <c r="K441" s="13">
        <f>IFERROR(Table2[[#This Row],[Total Waste (tons)]] * Table2[[#This Row],[Household waste (%)]], NA())</f>
        <v>371761.06080000004</v>
      </c>
      <c r="L441" s="13">
        <v>67.56</v>
      </c>
      <c r="M441" s="10">
        <f>SUMIFS(Table2[Household waste (%)], Table2[Country], "Australia", Table2[Year], 2020)</f>
        <v>1412.17</v>
      </c>
      <c r="N441" s="10">
        <f>COUNTIFS(Table2[Year], "USA")</f>
        <v>0</v>
      </c>
    </row>
    <row r="442" spans="1:14" x14ac:dyDescent="0.35">
      <c r="A442" s="8" t="s">
        <v>31</v>
      </c>
      <c r="B442" s="9">
        <v>2018</v>
      </c>
      <c r="C442" s="8" t="s">
        <v>25</v>
      </c>
      <c r="D442" s="9">
        <v>9028.01</v>
      </c>
      <c r="E442" s="10">
        <v>7669.53</v>
      </c>
      <c r="F442" s="10">
        <f>IFERROR(Table2[[#This Row],[Economic loss ($ million)]]*1000000 / Table2[[#This Row],[Total Waste (tons)]], NA())</f>
        <v>849526.0860366791</v>
      </c>
      <c r="G442" s="10" t="str">
        <f t="shared" si="6"/>
        <v>Low</v>
      </c>
      <c r="H442" s="10">
        <v>28.27</v>
      </c>
      <c r="I442" s="10">
        <f>IFERROR(Table2[[#This Row],[Total Waste (tons)]] / (Table2[[#This Row],[Population (million)]]*1000), NA())</f>
        <v>9.0470087183084479E-3</v>
      </c>
      <c r="J442" s="10">
        <v>997.9</v>
      </c>
      <c r="K442" s="10">
        <f>IFERROR(Table2[[#This Row],[Total Waste (tons)]] * Table2[[#This Row],[Household waste (%)]], NA())</f>
        <v>568493.78969999996</v>
      </c>
      <c r="L442" s="10">
        <v>62.97</v>
      </c>
      <c r="M442" s="10">
        <f>SUMIFS(Table2[Household waste (%)], Table2[Country], "Australia", Table2[Year], 2020)</f>
        <v>1412.17</v>
      </c>
      <c r="N442" s="10">
        <f>COUNTIFS(Table2[Year], "USA")</f>
        <v>0</v>
      </c>
    </row>
    <row r="443" spans="1:14" x14ac:dyDescent="0.35">
      <c r="A443" s="11" t="s">
        <v>29</v>
      </c>
      <c r="B443" s="12">
        <v>2023</v>
      </c>
      <c r="C443" s="11" t="s">
        <v>19</v>
      </c>
      <c r="D443" s="12">
        <v>11862.67</v>
      </c>
      <c r="E443" s="13">
        <v>10071.379999999999</v>
      </c>
      <c r="F443" s="13">
        <f>IFERROR(Table2[[#This Row],[Economic loss ($ million)]]*1000000 / Table2[[#This Row],[Total Waste (tons)]], NA())</f>
        <v>848997.73828320263</v>
      </c>
      <c r="G443" s="13" t="str">
        <f t="shared" si="6"/>
        <v>Low</v>
      </c>
      <c r="H443" s="13">
        <v>136.18</v>
      </c>
      <c r="I443" s="13">
        <f>IFERROR(Table2[[#This Row],[Total Waste (tons)]] / (Table2[[#This Row],[Population (million)]]*1000), NA())</f>
        <v>8.5673934552913059E-3</v>
      </c>
      <c r="J443" s="13">
        <v>1384.63</v>
      </c>
      <c r="K443" s="13">
        <f>IFERROR(Table2[[#This Row],[Total Waste (tons)]] * Table2[[#This Row],[Household waste (%)]], NA())</f>
        <v>486250.84330000001</v>
      </c>
      <c r="L443" s="13">
        <v>40.99</v>
      </c>
      <c r="M443" s="10">
        <f>SUMIFS(Table2[Household waste (%)], Table2[Country], "Australia", Table2[Year], 2020)</f>
        <v>1412.17</v>
      </c>
      <c r="N443" s="10">
        <f>COUNTIFS(Table2[Year], "USA")</f>
        <v>0</v>
      </c>
    </row>
    <row r="444" spans="1:14" x14ac:dyDescent="0.35">
      <c r="A444" s="8" t="s">
        <v>10</v>
      </c>
      <c r="B444" s="9">
        <v>2023</v>
      </c>
      <c r="C444" s="8" t="s">
        <v>9</v>
      </c>
      <c r="D444" s="9">
        <v>11877.33</v>
      </c>
      <c r="E444" s="10">
        <v>9911.33</v>
      </c>
      <c r="F444" s="10">
        <f>IFERROR(Table2[[#This Row],[Economic loss ($ million)]]*1000000 / Table2[[#This Row],[Total Waste (tons)]], NA())</f>
        <v>834474.58309232804</v>
      </c>
      <c r="G444" s="10" t="str">
        <f t="shared" si="6"/>
        <v>Low</v>
      </c>
      <c r="H444" s="10">
        <v>164.78</v>
      </c>
      <c r="I444" s="10">
        <f>IFERROR(Table2[[#This Row],[Total Waste (tons)]] / (Table2[[#This Row],[Population (million)]]*1000), NA())</f>
        <v>4.4148719473664645E-2</v>
      </c>
      <c r="J444" s="10">
        <v>269.02999999999997</v>
      </c>
      <c r="K444" s="10">
        <f>IFERROR(Table2[[#This Row],[Total Waste (tons)]] * Table2[[#This Row],[Household waste (%)]], NA())</f>
        <v>733900.22069999995</v>
      </c>
      <c r="L444" s="10">
        <v>61.79</v>
      </c>
      <c r="M444" s="10">
        <f>SUMIFS(Table2[Household waste (%)], Table2[Country], "Australia", Table2[Year], 2020)</f>
        <v>1412.17</v>
      </c>
      <c r="N444" s="10">
        <f>COUNTIFS(Table2[Year], "USA")</f>
        <v>0</v>
      </c>
    </row>
    <row r="445" spans="1:14" x14ac:dyDescent="0.35">
      <c r="A445" s="11" t="s">
        <v>10</v>
      </c>
      <c r="B445" s="12">
        <v>2023</v>
      </c>
      <c r="C445" s="11" t="s">
        <v>25</v>
      </c>
      <c r="D445" s="12">
        <v>22177.05</v>
      </c>
      <c r="E445" s="13">
        <v>19044.939999999999</v>
      </c>
      <c r="F445" s="13">
        <f>IFERROR(Table2[[#This Row],[Economic loss ($ million)]]*1000000 / Table2[[#This Row],[Total Waste (tons)]], NA())</f>
        <v>858767.96057185251</v>
      </c>
      <c r="G445" s="13" t="str">
        <f t="shared" si="6"/>
        <v>Low</v>
      </c>
      <c r="H445" s="13">
        <v>106.83</v>
      </c>
      <c r="I445" s="13">
        <f>IFERROR(Table2[[#This Row],[Total Waste (tons)]] / (Table2[[#This Row],[Population (million)]]*1000), NA())</f>
        <v>1.9728189800112084E-2</v>
      </c>
      <c r="J445" s="13">
        <v>1124.1300000000001</v>
      </c>
      <c r="K445" s="13">
        <f>IFERROR(Table2[[#This Row],[Total Waste (tons)]] * Table2[[#This Row],[Household waste (%)]], NA())</f>
        <v>1394049.3629999999</v>
      </c>
      <c r="L445" s="13">
        <v>62.86</v>
      </c>
      <c r="M445" s="10">
        <f>SUMIFS(Table2[Household waste (%)], Table2[Country], "Australia", Table2[Year], 2020)</f>
        <v>1412.17</v>
      </c>
      <c r="N445" s="10">
        <f>COUNTIFS(Table2[Year], "USA")</f>
        <v>0</v>
      </c>
    </row>
    <row r="446" spans="1:14" x14ac:dyDescent="0.35">
      <c r="A446" s="8" t="s">
        <v>14</v>
      </c>
      <c r="B446" s="9">
        <v>2023</v>
      </c>
      <c r="C446" s="8" t="s">
        <v>20</v>
      </c>
      <c r="D446" s="9">
        <v>17060.48</v>
      </c>
      <c r="E446" s="10">
        <v>15970.34</v>
      </c>
      <c r="F446" s="10">
        <f>IFERROR(Table2[[#This Row],[Economic loss ($ million)]]*1000000 / Table2[[#This Row],[Total Waste (tons)]], NA())</f>
        <v>936101.44614922907</v>
      </c>
      <c r="G446" s="10" t="str">
        <f t="shared" si="6"/>
        <v>Low</v>
      </c>
      <c r="H446" s="10">
        <v>182.68</v>
      </c>
      <c r="I446" s="10">
        <f>IFERROR(Table2[[#This Row],[Total Waste (tons)]] / (Table2[[#This Row],[Population (million)]]*1000), NA())</f>
        <v>0.17535697399527186</v>
      </c>
      <c r="J446" s="10">
        <v>97.29</v>
      </c>
      <c r="K446" s="10">
        <f>IFERROR(Table2[[#This Row],[Total Waste (tons)]] * Table2[[#This Row],[Household waste (%)]], NA())</f>
        <v>1188944.8511999999</v>
      </c>
      <c r="L446" s="10">
        <v>69.69</v>
      </c>
      <c r="M446" s="10">
        <f>SUMIFS(Table2[Household waste (%)], Table2[Country], "Australia", Table2[Year], 2020)</f>
        <v>1412.17</v>
      </c>
      <c r="N446" s="10">
        <f>COUNTIFS(Table2[Year], "USA")</f>
        <v>0</v>
      </c>
    </row>
    <row r="447" spans="1:14" x14ac:dyDescent="0.35">
      <c r="A447" s="11" t="s">
        <v>29</v>
      </c>
      <c r="B447" s="12">
        <v>2018</v>
      </c>
      <c r="C447" s="11" t="s">
        <v>13</v>
      </c>
      <c r="D447" s="12">
        <v>22079.89</v>
      </c>
      <c r="E447" s="13">
        <v>24757.97</v>
      </c>
      <c r="F447" s="13">
        <f>IFERROR(Table2[[#This Row],[Economic loss ($ million)]]*1000000 / Table2[[#This Row],[Total Waste (tons)]], NA())</f>
        <v>1121290.4593274696</v>
      </c>
      <c r="G447" s="13" t="str">
        <f t="shared" si="6"/>
        <v>High</v>
      </c>
      <c r="H447" s="13">
        <v>61.95</v>
      </c>
      <c r="I447" s="13">
        <f>IFERROR(Table2[[#This Row],[Total Waste (tons)]] / (Table2[[#This Row],[Population (million)]]*1000), NA())</f>
        <v>1.6085359190482783E-2</v>
      </c>
      <c r="J447" s="13">
        <v>1372.67</v>
      </c>
      <c r="K447" s="13">
        <f>IFERROR(Table2[[#This Row],[Total Waste (tons)]] * Table2[[#This Row],[Household waste (%)]], NA())</f>
        <v>1058730.7254999999</v>
      </c>
      <c r="L447" s="13">
        <v>47.95</v>
      </c>
      <c r="M447" s="10">
        <f>SUMIFS(Table2[Household waste (%)], Table2[Country], "Australia", Table2[Year], 2020)</f>
        <v>1412.17</v>
      </c>
      <c r="N447" s="10">
        <f>COUNTIFS(Table2[Year], "USA")</f>
        <v>0</v>
      </c>
    </row>
    <row r="448" spans="1:14" x14ac:dyDescent="0.35">
      <c r="A448" s="8" t="s">
        <v>28</v>
      </c>
      <c r="B448" s="9">
        <v>2018</v>
      </c>
      <c r="C448" s="8" t="s">
        <v>13</v>
      </c>
      <c r="D448" s="9">
        <v>29030.31</v>
      </c>
      <c r="E448" s="10">
        <v>28892.66</v>
      </c>
      <c r="F448" s="10">
        <f>IFERROR(Table2[[#This Row],[Economic loss ($ million)]]*1000000 / Table2[[#This Row],[Total Waste (tons)]], NA())</f>
        <v>995258.40406113467</v>
      </c>
      <c r="G448" s="10" t="str">
        <f t="shared" si="6"/>
        <v>Medium</v>
      </c>
      <c r="H448" s="10">
        <v>153.79</v>
      </c>
      <c r="I448" s="10">
        <f>IFERROR(Table2[[#This Row],[Total Waste (tons)]] / (Table2[[#This Row],[Population (million)]]*1000), NA())</f>
        <v>3.8063053140856708E-2</v>
      </c>
      <c r="J448" s="10">
        <v>762.69</v>
      </c>
      <c r="K448" s="10">
        <f>IFERROR(Table2[[#This Row],[Total Waste (tons)]] * Table2[[#This Row],[Household waste (%)]], NA())</f>
        <v>1343522.7468000001</v>
      </c>
      <c r="L448" s="10">
        <v>46.28</v>
      </c>
      <c r="M448" s="10">
        <f>SUMIFS(Table2[Household waste (%)], Table2[Country], "Australia", Table2[Year], 2020)</f>
        <v>1412.17</v>
      </c>
      <c r="N448" s="10">
        <f>COUNTIFS(Table2[Year], "USA")</f>
        <v>0</v>
      </c>
    </row>
    <row r="449" spans="1:14" x14ac:dyDescent="0.35">
      <c r="A449" s="11" t="s">
        <v>33</v>
      </c>
      <c r="B449" s="12">
        <v>2019</v>
      </c>
      <c r="C449" s="11" t="s">
        <v>13</v>
      </c>
      <c r="D449" s="12">
        <v>10124.27</v>
      </c>
      <c r="E449" s="13">
        <v>10160.74</v>
      </c>
      <c r="F449" s="13">
        <f>IFERROR(Table2[[#This Row],[Economic loss ($ million)]]*1000000 / Table2[[#This Row],[Total Waste (tons)]], NA())</f>
        <v>1003602.2350253401</v>
      </c>
      <c r="G449" s="13" t="str">
        <f t="shared" si="6"/>
        <v>Medium</v>
      </c>
      <c r="H449" s="13">
        <v>154.41999999999999</v>
      </c>
      <c r="I449" s="13">
        <f>IFERROR(Table2[[#This Row],[Total Waste (tons)]] / (Table2[[#This Row],[Population (million)]]*1000), NA())</f>
        <v>4.1685963684275538E-2</v>
      </c>
      <c r="J449" s="13">
        <v>242.87</v>
      </c>
      <c r="K449" s="13">
        <f>IFERROR(Table2[[#This Row],[Total Waste (tons)]] * Table2[[#This Row],[Household waste (%)]], NA())</f>
        <v>347161.21830000001</v>
      </c>
      <c r="L449" s="13">
        <v>34.29</v>
      </c>
      <c r="M449" s="10">
        <f>SUMIFS(Table2[Household waste (%)], Table2[Country], "Australia", Table2[Year], 2020)</f>
        <v>1412.17</v>
      </c>
      <c r="N449" s="10">
        <f>COUNTIFS(Table2[Year], "USA")</f>
        <v>0</v>
      </c>
    </row>
    <row r="450" spans="1:14" x14ac:dyDescent="0.35">
      <c r="A450" s="8" t="s">
        <v>21</v>
      </c>
      <c r="B450" s="9">
        <v>2020</v>
      </c>
      <c r="C450" s="8" t="s">
        <v>22</v>
      </c>
      <c r="D450" s="9">
        <v>41869.35</v>
      </c>
      <c r="E450" s="10">
        <v>41561.96</v>
      </c>
      <c r="F450" s="10">
        <f>IFERROR(Table2[[#This Row],[Economic loss ($ million)]]*1000000 / Table2[[#This Row],[Total Waste (tons)]], NA())</f>
        <v>992658.35270908196</v>
      </c>
      <c r="G450" s="10" t="str">
        <f t="shared" ref="G450:G513" si="7">IF(F450&gt;1100000,"High",IF(F450&gt;=950000,"Medium","Low"))</f>
        <v>Medium</v>
      </c>
      <c r="H450" s="10">
        <v>117.62</v>
      </c>
      <c r="I450" s="10">
        <f>IFERROR(Table2[[#This Row],[Total Waste (tons)]] / (Table2[[#This Row],[Population (million)]]*1000), NA())</f>
        <v>3.0106456414349503E-2</v>
      </c>
      <c r="J450" s="10">
        <v>1390.71</v>
      </c>
      <c r="K450" s="10">
        <f>IFERROR(Table2[[#This Row],[Total Waste (tons)]] * Table2[[#This Row],[Household waste (%)]], NA())</f>
        <v>1835970.9975000001</v>
      </c>
      <c r="L450" s="10">
        <v>43.85</v>
      </c>
      <c r="M450" s="10">
        <f>SUMIFS(Table2[Household waste (%)], Table2[Country], "Australia", Table2[Year], 2020)</f>
        <v>1412.17</v>
      </c>
      <c r="N450" s="10">
        <f>COUNTIFS(Table2[Year], "USA")</f>
        <v>0</v>
      </c>
    </row>
    <row r="451" spans="1:14" x14ac:dyDescent="0.35">
      <c r="A451" s="11" t="s">
        <v>32</v>
      </c>
      <c r="B451" s="12">
        <v>2020</v>
      </c>
      <c r="C451" s="11" t="s">
        <v>25</v>
      </c>
      <c r="D451" s="12">
        <v>30612.78</v>
      </c>
      <c r="E451" s="13">
        <v>29423.02</v>
      </c>
      <c r="F451" s="13">
        <f>IFERROR(Table2[[#This Row],[Economic loss ($ million)]]*1000000 / Table2[[#This Row],[Total Waste (tons)]], NA())</f>
        <v>961135.18602361507</v>
      </c>
      <c r="G451" s="13" t="str">
        <f t="shared" si="7"/>
        <v>Medium</v>
      </c>
      <c r="H451" s="13">
        <v>69.19</v>
      </c>
      <c r="I451" s="13">
        <f>IFERROR(Table2[[#This Row],[Total Waste (tons)]] / (Table2[[#This Row],[Population (million)]]*1000), NA())</f>
        <v>3.6369747300139005E-2</v>
      </c>
      <c r="J451" s="13">
        <v>841.71</v>
      </c>
      <c r="K451" s="13">
        <f>IFERROR(Table2[[#This Row],[Total Waste (tons)]] * Table2[[#This Row],[Household waste (%)]], NA())</f>
        <v>1609313.8446</v>
      </c>
      <c r="L451" s="13">
        <v>52.57</v>
      </c>
      <c r="M451" s="10">
        <f>SUMIFS(Table2[Household waste (%)], Table2[Country], "Australia", Table2[Year], 2020)</f>
        <v>1412.17</v>
      </c>
      <c r="N451" s="10">
        <f>COUNTIFS(Table2[Year], "USA")</f>
        <v>0</v>
      </c>
    </row>
    <row r="452" spans="1:14" x14ac:dyDescent="0.35">
      <c r="A452" s="8" t="s">
        <v>30</v>
      </c>
      <c r="B452" s="9">
        <v>2018</v>
      </c>
      <c r="C452" s="8" t="s">
        <v>15</v>
      </c>
      <c r="D452" s="9">
        <v>16676.990000000002</v>
      </c>
      <c r="E452" s="10">
        <v>15802.19</v>
      </c>
      <c r="F452" s="10">
        <f>IFERROR(Table2[[#This Row],[Economic loss ($ million)]]*1000000 / Table2[[#This Row],[Total Waste (tons)]], NA())</f>
        <v>947544.49094231019</v>
      </c>
      <c r="G452" s="10" t="str">
        <f t="shared" si="7"/>
        <v>Low</v>
      </c>
      <c r="H452" s="10">
        <v>140.28</v>
      </c>
      <c r="I452" s="10">
        <f>IFERROR(Table2[[#This Row],[Total Waste (tons)]] / (Table2[[#This Row],[Population (million)]]*1000), NA())</f>
        <v>1.2741225456490184E-2</v>
      </c>
      <c r="J452" s="10">
        <v>1308.9000000000001</v>
      </c>
      <c r="K452" s="10">
        <f>IFERROR(Table2[[#This Row],[Total Waste (tons)]] * Table2[[#This Row],[Household waste (%)]], NA())</f>
        <v>858531.44520000007</v>
      </c>
      <c r="L452" s="10">
        <v>51.48</v>
      </c>
      <c r="M452" s="10">
        <f>SUMIFS(Table2[Household waste (%)], Table2[Country], "Australia", Table2[Year], 2020)</f>
        <v>1412.17</v>
      </c>
      <c r="N452" s="10">
        <f>COUNTIFS(Table2[Year], "USA")</f>
        <v>0</v>
      </c>
    </row>
    <row r="453" spans="1:14" x14ac:dyDescent="0.35">
      <c r="A453" s="11" t="s">
        <v>14</v>
      </c>
      <c r="B453" s="12">
        <v>2024</v>
      </c>
      <c r="C453" s="11" t="s">
        <v>20</v>
      </c>
      <c r="D453" s="12">
        <v>4646.46</v>
      </c>
      <c r="E453" s="13">
        <v>5532.06</v>
      </c>
      <c r="F453" s="13">
        <f>IFERROR(Table2[[#This Row],[Economic loss ($ million)]]*1000000 / Table2[[#This Row],[Total Waste (tons)]], NA())</f>
        <v>1190596.7123358427</v>
      </c>
      <c r="G453" s="13" t="str">
        <f t="shared" si="7"/>
        <v>High</v>
      </c>
      <c r="H453" s="13">
        <v>31.12</v>
      </c>
      <c r="I453" s="13">
        <f>IFERROR(Table2[[#This Row],[Total Waste (tons)]] / (Table2[[#This Row],[Population (million)]]*1000), NA())</f>
        <v>1.325250278086763E-2</v>
      </c>
      <c r="J453" s="13">
        <v>350.61</v>
      </c>
      <c r="K453" s="13">
        <f>IFERROR(Table2[[#This Row],[Total Waste (tons)]] * Table2[[#This Row],[Household waste (%)]], NA())</f>
        <v>255137.11859999999</v>
      </c>
      <c r="L453" s="13">
        <v>54.91</v>
      </c>
      <c r="M453" s="10">
        <f>SUMIFS(Table2[Household waste (%)], Table2[Country], "Australia", Table2[Year], 2020)</f>
        <v>1412.17</v>
      </c>
      <c r="N453" s="10">
        <f>COUNTIFS(Table2[Year], "USA")</f>
        <v>0</v>
      </c>
    </row>
    <row r="454" spans="1:14" x14ac:dyDescent="0.35">
      <c r="A454" s="8" t="s">
        <v>33</v>
      </c>
      <c r="B454" s="9">
        <v>2024</v>
      </c>
      <c r="C454" s="8" t="s">
        <v>25</v>
      </c>
      <c r="D454" s="9">
        <v>7710.62</v>
      </c>
      <c r="E454" s="10">
        <v>8555.34</v>
      </c>
      <c r="F454" s="10">
        <f>IFERROR(Table2[[#This Row],[Economic loss ($ million)]]*1000000 / Table2[[#This Row],[Total Waste (tons)]], NA())</f>
        <v>1109552.7986076346</v>
      </c>
      <c r="G454" s="10" t="str">
        <f t="shared" si="7"/>
        <v>High</v>
      </c>
      <c r="H454" s="10">
        <v>82.11</v>
      </c>
      <c r="I454" s="10">
        <f>IFERROR(Table2[[#This Row],[Total Waste (tons)]] / (Table2[[#This Row],[Population (million)]]*1000), NA())</f>
        <v>0.20248476890756303</v>
      </c>
      <c r="J454" s="10">
        <v>38.08</v>
      </c>
      <c r="K454" s="10">
        <f>IFERROR(Table2[[#This Row],[Total Waste (tons)]] * Table2[[#This Row],[Household waste (%)]], NA())</f>
        <v>244735.07879999999</v>
      </c>
      <c r="L454" s="10">
        <v>31.74</v>
      </c>
      <c r="M454" s="10">
        <f>SUMIFS(Table2[Household waste (%)], Table2[Country], "Australia", Table2[Year], 2020)</f>
        <v>1412.17</v>
      </c>
      <c r="N454" s="10">
        <f>COUNTIFS(Table2[Year], "USA")</f>
        <v>0</v>
      </c>
    </row>
    <row r="455" spans="1:14" x14ac:dyDescent="0.35">
      <c r="A455" s="11" t="s">
        <v>24</v>
      </c>
      <c r="B455" s="12">
        <v>2022</v>
      </c>
      <c r="C455" s="11" t="s">
        <v>19</v>
      </c>
      <c r="D455" s="12">
        <v>39571.910000000003</v>
      </c>
      <c r="E455" s="13">
        <v>37077.050000000003</v>
      </c>
      <c r="F455" s="13">
        <f>IFERROR(Table2[[#This Row],[Economic loss ($ million)]]*1000000 / Table2[[#This Row],[Total Waste (tons)]], NA())</f>
        <v>936953.76341450273</v>
      </c>
      <c r="G455" s="13" t="str">
        <f t="shared" si="7"/>
        <v>Low</v>
      </c>
      <c r="H455" s="13">
        <v>89.73</v>
      </c>
      <c r="I455" s="13">
        <f>IFERROR(Table2[[#This Row],[Total Waste (tons)]] / (Table2[[#This Row],[Population (million)]]*1000), NA())</f>
        <v>6.4559768333469297E-2</v>
      </c>
      <c r="J455" s="13">
        <v>612.95000000000005</v>
      </c>
      <c r="K455" s="13">
        <f>IFERROR(Table2[[#This Row],[Total Waste (tons)]] * Table2[[#This Row],[Household waste (%)]], NA())</f>
        <v>2092958.3199000002</v>
      </c>
      <c r="L455" s="13">
        <v>52.89</v>
      </c>
      <c r="M455" s="10">
        <f>SUMIFS(Table2[Household waste (%)], Table2[Country], "Australia", Table2[Year], 2020)</f>
        <v>1412.17</v>
      </c>
      <c r="N455" s="10">
        <f>COUNTIFS(Table2[Year], "USA")</f>
        <v>0</v>
      </c>
    </row>
    <row r="456" spans="1:14" x14ac:dyDescent="0.35">
      <c r="A456" s="8" t="s">
        <v>34</v>
      </c>
      <c r="B456" s="9">
        <v>2024</v>
      </c>
      <c r="C456" s="8" t="s">
        <v>9</v>
      </c>
      <c r="D456" s="9">
        <v>43629.68</v>
      </c>
      <c r="E456" s="10">
        <v>40012.99</v>
      </c>
      <c r="F456" s="10">
        <f>IFERROR(Table2[[#This Row],[Economic loss ($ million)]]*1000000 / Table2[[#This Row],[Total Waste (tons)]], NA())</f>
        <v>917104.8240555512</v>
      </c>
      <c r="G456" s="10" t="str">
        <f t="shared" si="7"/>
        <v>Low</v>
      </c>
      <c r="H456" s="10">
        <v>20.87</v>
      </c>
      <c r="I456" s="10">
        <f>IFERROR(Table2[[#This Row],[Total Waste (tons)]] / (Table2[[#This Row],[Population (million)]]*1000), NA())</f>
        <v>5.5423882113821141E-2</v>
      </c>
      <c r="J456" s="10">
        <v>787.2</v>
      </c>
      <c r="K456" s="10">
        <f>IFERROR(Table2[[#This Row],[Total Waste (tons)]] * Table2[[#This Row],[Household waste (%)]], NA())</f>
        <v>1918397.0296</v>
      </c>
      <c r="L456" s="10">
        <v>43.97</v>
      </c>
      <c r="M456" s="10">
        <f>SUMIFS(Table2[Household waste (%)], Table2[Country], "Australia", Table2[Year], 2020)</f>
        <v>1412.17</v>
      </c>
      <c r="N456" s="10">
        <f>COUNTIFS(Table2[Year], "USA")</f>
        <v>0</v>
      </c>
    </row>
    <row r="457" spans="1:14" x14ac:dyDescent="0.35">
      <c r="A457" s="11" t="s">
        <v>21</v>
      </c>
      <c r="B457" s="12">
        <v>2019</v>
      </c>
      <c r="C457" s="11" t="s">
        <v>20</v>
      </c>
      <c r="D457" s="12">
        <v>34179.49</v>
      </c>
      <c r="E457" s="13">
        <v>37491.339999999997</v>
      </c>
      <c r="F457" s="13">
        <f>IFERROR(Table2[[#This Row],[Economic loss ($ million)]]*1000000 / Table2[[#This Row],[Total Waste (tons)]], NA())</f>
        <v>1096895.82846321</v>
      </c>
      <c r="G457" s="13" t="str">
        <f t="shared" si="7"/>
        <v>Medium</v>
      </c>
      <c r="H457" s="13">
        <v>182.41</v>
      </c>
      <c r="I457" s="13">
        <f>IFERROR(Table2[[#This Row],[Total Waste (tons)]] / (Table2[[#This Row],[Population (million)]]*1000), NA())</f>
        <v>0.23199273739224868</v>
      </c>
      <c r="J457" s="13">
        <v>147.33000000000001</v>
      </c>
      <c r="K457" s="13">
        <f>IFERROR(Table2[[#This Row],[Total Waste (tons)]] * Table2[[#This Row],[Household waste (%)]], NA())</f>
        <v>1319670.1088999999</v>
      </c>
      <c r="L457" s="13">
        <v>38.61</v>
      </c>
      <c r="M457" s="10">
        <f>SUMIFS(Table2[Household waste (%)], Table2[Country], "Australia", Table2[Year], 2020)</f>
        <v>1412.17</v>
      </c>
      <c r="N457" s="10">
        <f>COUNTIFS(Table2[Year], "USA")</f>
        <v>0</v>
      </c>
    </row>
    <row r="458" spans="1:14" x14ac:dyDescent="0.35">
      <c r="A458" s="8" t="s">
        <v>14</v>
      </c>
      <c r="B458" s="9">
        <v>2021</v>
      </c>
      <c r="C458" s="8" t="s">
        <v>22</v>
      </c>
      <c r="D458" s="9">
        <v>32642.85</v>
      </c>
      <c r="E458" s="10">
        <v>31509.7</v>
      </c>
      <c r="F458" s="10">
        <f>IFERROR(Table2[[#This Row],[Economic loss ($ million)]]*1000000 / Table2[[#This Row],[Total Waste (tons)]], NA())</f>
        <v>965286.42566442583</v>
      </c>
      <c r="G458" s="10" t="str">
        <f t="shared" si="7"/>
        <v>Medium</v>
      </c>
      <c r="H458" s="10">
        <v>47.56</v>
      </c>
      <c r="I458" s="10">
        <f>IFERROR(Table2[[#This Row],[Total Waste (tons)]] / (Table2[[#This Row],[Population (million)]]*1000), NA())</f>
        <v>5.9153815486653494E-2</v>
      </c>
      <c r="J458" s="10">
        <v>551.83000000000004</v>
      </c>
      <c r="K458" s="10">
        <f>IFERROR(Table2[[#This Row],[Total Waste (tons)]] * Table2[[#This Row],[Household waste (%)]], NA())</f>
        <v>1727133.1934999998</v>
      </c>
      <c r="L458" s="10">
        <v>52.91</v>
      </c>
      <c r="M458" s="10">
        <f>SUMIFS(Table2[Household waste (%)], Table2[Country], "Australia", Table2[Year], 2020)</f>
        <v>1412.17</v>
      </c>
      <c r="N458" s="10">
        <f>COUNTIFS(Table2[Year], "USA")</f>
        <v>0</v>
      </c>
    </row>
    <row r="459" spans="1:14" x14ac:dyDescent="0.35">
      <c r="A459" s="11" t="s">
        <v>33</v>
      </c>
      <c r="B459" s="12">
        <v>2021</v>
      </c>
      <c r="C459" s="11" t="s">
        <v>11</v>
      </c>
      <c r="D459" s="12">
        <v>13763.5</v>
      </c>
      <c r="E459" s="13">
        <v>13330.87</v>
      </c>
      <c r="F459" s="13">
        <f>IFERROR(Table2[[#This Row],[Economic loss ($ million)]]*1000000 / Table2[[#This Row],[Total Waste (tons)]], NA())</f>
        <v>968566.86162676651</v>
      </c>
      <c r="G459" s="13" t="str">
        <f t="shared" si="7"/>
        <v>Medium</v>
      </c>
      <c r="H459" s="13">
        <v>84.12</v>
      </c>
      <c r="I459" s="13">
        <f>IFERROR(Table2[[#This Row],[Total Waste (tons)]] / (Table2[[#This Row],[Population (million)]]*1000), NA())</f>
        <v>2.2979764250175311E-2</v>
      </c>
      <c r="J459" s="13">
        <v>598.94000000000005</v>
      </c>
      <c r="K459" s="13">
        <f>IFERROR(Table2[[#This Row],[Total Waste (tons)]] * Table2[[#This Row],[Household waste (%)]], NA())</f>
        <v>835169.18</v>
      </c>
      <c r="L459" s="13">
        <v>60.68</v>
      </c>
      <c r="M459" s="10">
        <f>SUMIFS(Table2[Household waste (%)], Table2[Country], "Australia", Table2[Year], 2020)</f>
        <v>1412.17</v>
      </c>
      <c r="N459" s="10">
        <f>COUNTIFS(Table2[Year], "USA")</f>
        <v>0</v>
      </c>
    </row>
    <row r="460" spans="1:14" x14ac:dyDescent="0.35">
      <c r="A460" s="8" t="s">
        <v>10</v>
      </c>
      <c r="B460" s="9">
        <v>2023</v>
      </c>
      <c r="C460" s="8" t="s">
        <v>22</v>
      </c>
      <c r="D460" s="9">
        <v>37589.730000000003</v>
      </c>
      <c r="E460" s="10">
        <v>35781.769999999997</v>
      </c>
      <c r="F460" s="10">
        <f>IFERROR(Table2[[#This Row],[Economic loss ($ million)]]*1000000 / Table2[[#This Row],[Total Waste (tons)]], NA())</f>
        <v>951902.82026500313</v>
      </c>
      <c r="G460" s="10" t="str">
        <f t="shared" si="7"/>
        <v>Medium</v>
      </c>
      <c r="H460" s="10">
        <v>79.67</v>
      </c>
      <c r="I460" s="10">
        <f>IFERROR(Table2[[#This Row],[Total Waste (tons)]] / (Table2[[#This Row],[Population (million)]]*1000), NA())</f>
        <v>3.1222521242929409E-2</v>
      </c>
      <c r="J460" s="10">
        <v>1203.93</v>
      </c>
      <c r="K460" s="10">
        <f>IFERROR(Table2[[#This Row],[Total Waste (tons)]] * Table2[[#This Row],[Household waste (%)]], NA())</f>
        <v>1300228.7607000002</v>
      </c>
      <c r="L460" s="10">
        <v>34.590000000000003</v>
      </c>
      <c r="M460" s="10">
        <f>SUMIFS(Table2[Household waste (%)], Table2[Country], "Australia", Table2[Year], 2020)</f>
        <v>1412.17</v>
      </c>
      <c r="N460" s="10">
        <f>COUNTIFS(Table2[Year], "USA")</f>
        <v>0</v>
      </c>
    </row>
    <row r="461" spans="1:14" x14ac:dyDescent="0.35">
      <c r="A461" s="11" t="s">
        <v>14</v>
      </c>
      <c r="B461" s="12">
        <v>2020</v>
      </c>
      <c r="C461" s="11" t="s">
        <v>22</v>
      </c>
      <c r="D461" s="12">
        <v>47544.6</v>
      </c>
      <c r="E461" s="13">
        <v>38386.61</v>
      </c>
      <c r="F461" s="13">
        <f>IFERROR(Table2[[#This Row],[Economic loss ($ million)]]*1000000 / Table2[[#This Row],[Total Waste (tons)]], NA())</f>
        <v>807381.06956415658</v>
      </c>
      <c r="G461" s="13" t="str">
        <f t="shared" si="7"/>
        <v>Low</v>
      </c>
      <c r="H461" s="13">
        <v>153.13</v>
      </c>
      <c r="I461" s="13">
        <f>IFERROR(Table2[[#This Row],[Total Waste (tons)]] / (Table2[[#This Row],[Population (million)]]*1000), NA())</f>
        <v>7.5516764878730602E-2</v>
      </c>
      <c r="J461" s="13">
        <v>629.59</v>
      </c>
      <c r="K461" s="13">
        <f>IFERROR(Table2[[#This Row],[Total Waste (tons)]] * Table2[[#This Row],[Household waste (%)]], NA())</f>
        <v>2852200.554</v>
      </c>
      <c r="L461" s="13">
        <v>59.99</v>
      </c>
      <c r="M461" s="10">
        <f>SUMIFS(Table2[Household waste (%)], Table2[Country], "Australia", Table2[Year], 2020)</f>
        <v>1412.17</v>
      </c>
      <c r="N461" s="10">
        <f>COUNTIFS(Table2[Year], "USA")</f>
        <v>0</v>
      </c>
    </row>
    <row r="462" spans="1:14" x14ac:dyDescent="0.35">
      <c r="A462" s="8" t="s">
        <v>24</v>
      </c>
      <c r="B462" s="9">
        <v>2023</v>
      </c>
      <c r="C462" s="8" t="s">
        <v>19</v>
      </c>
      <c r="D462" s="9">
        <v>4220.33</v>
      </c>
      <c r="E462" s="10">
        <v>4951.63</v>
      </c>
      <c r="F462" s="10">
        <f>IFERROR(Table2[[#This Row],[Economic loss ($ million)]]*1000000 / Table2[[#This Row],[Total Waste (tons)]], NA())</f>
        <v>1173280.2885082446</v>
      </c>
      <c r="G462" s="10" t="str">
        <f t="shared" si="7"/>
        <v>High</v>
      </c>
      <c r="H462" s="10">
        <v>37.86</v>
      </c>
      <c r="I462" s="10">
        <f>IFERROR(Table2[[#This Row],[Total Waste (tons)]] / (Table2[[#This Row],[Population (million)]]*1000), NA())</f>
        <v>1.4544336078850329E-2</v>
      </c>
      <c r="J462" s="10">
        <v>290.17</v>
      </c>
      <c r="K462" s="10">
        <f>IFERROR(Table2[[#This Row],[Total Waste (tons)]] * Table2[[#This Row],[Household waste (%)]], NA())</f>
        <v>229417.13879999999</v>
      </c>
      <c r="L462" s="10">
        <v>54.36</v>
      </c>
      <c r="M462" s="10">
        <f>SUMIFS(Table2[Household waste (%)], Table2[Country], "Australia", Table2[Year], 2020)</f>
        <v>1412.17</v>
      </c>
      <c r="N462" s="10">
        <f>COUNTIFS(Table2[Year], "USA")</f>
        <v>0</v>
      </c>
    </row>
    <row r="463" spans="1:14" x14ac:dyDescent="0.35">
      <c r="A463" s="11" t="s">
        <v>33</v>
      </c>
      <c r="B463" s="12">
        <v>2018</v>
      </c>
      <c r="C463" s="11" t="s">
        <v>13</v>
      </c>
      <c r="D463" s="12">
        <v>20192.240000000002</v>
      </c>
      <c r="E463" s="13">
        <v>22576.99</v>
      </c>
      <c r="F463" s="13">
        <f>IFERROR(Table2[[#This Row],[Economic loss ($ million)]]*1000000 / Table2[[#This Row],[Total Waste (tons)]], NA())</f>
        <v>1118102.3006858078</v>
      </c>
      <c r="G463" s="13" t="str">
        <f t="shared" si="7"/>
        <v>High</v>
      </c>
      <c r="H463" s="13">
        <v>147.53</v>
      </c>
      <c r="I463" s="13">
        <f>IFERROR(Table2[[#This Row],[Total Waste (tons)]] / (Table2[[#This Row],[Population (million)]]*1000), NA())</f>
        <v>0.93396114708603151</v>
      </c>
      <c r="J463" s="13">
        <v>21.62</v>
      </c>
      <c r="K463" s="13">
        <f>IFERROR(Table2[[#This Row],[Total Waste (tons)]] * Table2[[#This Row],[Household waste (%)]], NA())</f>
        <v>613440.25120000006</v>
      </c>
      <c r="L463" s="13">
        <v>30.38</v>
      </c>
      <c r="M463" s="10">
        <f>SUMIFS(Table2[Household waste (%)], Table2[Country], "Australia", Table2[Year], 2020)</f>
        <v>1412.17</v>
      </c>
      <c r="N463" s="10">
        <f>COUNTIFS(Table2[Year], "USA")</f>
        <v>0</v>
      </c>
    </row>
    <row r="464" spans="1:14" x14ac:dyDescent="0.35">
      <c r="A464" s="8" t="s">
        <v>18</v>
      </c>
      <c r="B464" s="9">
        <v>2019</v>
      </c>
      <c r="C464" s="8" t="s">
        <v>13</v>
      </c>
      <c r="D464" s="9">
        <v>48064.86</v>
      </c>
      <c r="E464" s="10">
        <v>43609.06</v>
      </c>
      <c r="F464" s="10">
        <f>IFERROR(Table2[[#This Row],[Economic loss ($ million)]]*1000000 / Table2[[#This Row],[Total Waste (tons)]], NA())</f>
        <v>907296.09947891242</v>
      </c>
      <c r="G464" s="10" t="str">
        <f t="shared" si="7"/>
        <v>Low</v>
      </c>
      <c r="H464" s="10">
        <v>74.989999999999995</v>
      </c>
      <c r="I464" s="10">
        <f>IFERROR(Table2[[#This Row],[Total Waste (tons)]] / (Table2[[#This Row],[Population (million)]]*1000), NA())</f>
        <v>0.11270396510891739</v>
      </c>
      <c r="J464" s="10">
        <v>426.47</v>
      </c>
      <c r="K464" s="10">
        <f>IFERROR(Table2[[#This Row],[Total Waste (tons)]] * Table2[[#This Row],[Household waste (%)]], NA())</f>
        <v>2434004.5104</v>
      </c>
      <c r="L464" s="10">
        <v>50.64</v>
      </c>
      <c r="M464" s="10">
        <f>SUMIFS(Table2[Household waste (%)], Table2[Country], "Australia", Table2[Year], 2020)</f>
        <v>1412.17</v>
      </c>
      <c r="N464" s="10">
        <f>COUNTIFS(Table2[Year], "USA")</f>
        <v>0</v>
      </c>
    </row>
    <row r="465" spans="1:14" x14ac:dyDescent="0.35">
      <c r="A465" s="11" t="s">
        <v>18</v>
      </c>
      <c r="B465" s="12">
        <v>2024</v>
      </c>
      <c r="C465" s="11" t="s">
        <v>15</v>
      </c>
      <c r="D465" s="12">
        <v>28113.02</v>
      </c>
      <c r="E465" s="13">
        <v>22698.02</v>
      </c>
      <c r="F465" s="13">
        <f>IFERROR(Table2[[#This Row],[Economic loss ($ million)]]*1000000 / Table2[[#This Row],[Total Waste (tons)]], NA())</f>
        <v>807384.62107592856</v>
      </c>
      <c r="G465" s="13" t="str">
        <f t="shared" si="7"/>
        <v>Low</v>
      </c>
      <c r="H465" s="13">
        <v>108.53</v>
      </c>
      <c r="I465" s="13">
        <f>IFERROR(Table2[[#This Row],[Total Waste (tons)]] / (Table2[[#This Row],[Population (million)]]*1000), NA())</f>
        <v>0.14688865666962747</v>
      </c>
      <c r="J465" s="13">
        <v>191.39</v>
      </c>
      <c r="K465" s="13">
        <f>IFERROR(Table2[[#This Row],[Total Waste (tons)]] * Table2[[#This Row],[Household waste (%)]], NA())</f>
        <v>920139.14459999988</v>
      </c>
      <c r="L465" s="13">
        <v>32.729999999999997</v>
      </c>
      <c r="M465" s="10">
        <f>SUMIFS(Table2[Household waste (%)], Table2[Country], "Australia", Table2[Year], 2020)</f>
        <v>1412.17</v>
      </c>
      <c r="N465" s="10">
        <f>COUNTIFS(Table2[Year], "USA")</f>
        <v>0</v>
      </c>
    </row>
    <row r="466" spans="1:14" x14ac:dyDescent="0.35">
      <c r="A466" s="8" t="s">
        <v>34</v>
      </c>
      <c r="B466" s="9">
        <v>2024</v>
      </c>
      <c r="C466" s="8" t="s">
        <v>9</v>
      </c>
      <c r="D466" s="9">
        <v>32749.78</v>
      </c>
      <c r="E466" s="10">
        <v>35677.31</v>
      </c>
      <c r="F466" s="10">
        <f>IFERROR(Table2[[#This Row],[Economic loss ($ million)]]*1000000 / Table2[[#This Row],[Total Waste (tons)]], NA())</f>
        <v>1089390.8294956486</v>
      </c>
      <c r="G466" s="10" t="str">
        <f t="shared" si="7"/>
        <v>Medium</v>
      </c>
      <c r="H466" s="10">
        <v>130.84</v>
      </c>
      <c r="I466" s="10">
        <f>IFERROR(Table2[[#This Row],[Total Waste (tons)]] / (Table2[[#This Row],[Population (million)]]*1000), NA())</f>
        <v>5.704443399348557E-2</v>
      </c>
      <c r="J466" s="10">
        <v>574.11</v>
      </c>
      <c r="K466" s="10">
        <f>IFERROR(Table2[[#This Row],[Total Waste (tons)]] * Table2[[#This Row],[Household waste (%)]], NA())</f>
        <v>1872304.9225999999</v>
      </c>
      <c r="L466" s="10">
        <v>57.17</v>
      </c>
      <c r="M466" s="10">
        <f>SUMIFS(Table2[Household waste (%)], Table2[Country], "Australia", Table2[Year], 2020)</f>
        <v>1412.17</v>
      </c>
      <c r="N466" s="10">
        <f>COUNTIFS(Table2[Year], "USA")</f>
        <v>0</v>
      </c>
    </row>
    <row r="467" spans="1:14" x14ac:dyDescent="0.35">
      <c r="A467" s="11" t="s">
        <v>18</v>
      </c>
      <c r="B467" s="12">
        <v>2018</v>
      </c>
      <c r="C467" s="11" t="s">
        <v>22</v>
      </c>
      <c r="D467" s="12">
        <v>18838.27</v>
      </c>
      <c r="E467" s="13">
        <v>16086.77</v>
      </c>
      <c r="F467" s="13">
        <f>IFERROR(Table2[[#This Row],[Economic loss ($ million)]]*1000000 / Table2[[#This Row],[Total Waste (tons)]], NA())</f>
        <v>853940.94043667486</v>
      </c>
      <c r="G467" s="13" t="str">
        <f t="shared" si="7"/>
        <v>Low</v>
      </c>
      <c r="H467" s="13">
        <v>53.22</v>
      </c>
      <c r="I467" s="13">
        <f>IFERROR(Table2[[#This Row],[Total Waste (tons)]] / (Table2[[#This Row],[Population (million)]]*1000), NA())</f>
        <v>1.5448675999048721E-2</v>
      </c>
      <c r="J467" s="13">
        <v>1219.4100000000001</v>
      </c>
      <c r="K467" s="13">
        <f>IFERROR(Table2[[#This Row],[Total Waste (tons)]] * Table2[[#This Row],[Household waste (%)]], NA())</f>
        <v>846591.85379999992</v>
      </c>
      <c r="L467" s="13">
        <v>44.94</v>
      </c>
      <c r="M467" s="10">
        <f>SUMIFS(Table2[Household waste (%)], Table2[Country], "Australia", Table2[Year], 2020)</f>
        <v>1412.17</v>
      </c>
      <c r="N467" s="10">
        <f>COUNTIFS(Table2[Year], "USA")</f>
        <v>0</v>
      </c>
    </row>
    <row r="468" spans="1:14" x14ac:dyDescent="0.35">
      <c r="A468" s="8" t="s">
        <v>34</v>
      </c>
      <c r="B468" s="9">
        <v>2024</v>
      </c>
      <c r="C468" s="8" t="s">
        <v>20</v>
      </c>
      <c r="D468" s="9">
        <v>46372.26</v>
      </c>
      <c r="E468" s="10">
        <v>48183.74</v>
      </c>
      <c r="F468" s="10">
        <f>IFERROR(Table2[[#This Row],[Economic loss ($ million)]]*1000000 / Table2[[#This Row],[Total Waste (tons)]], NA())</f>
        <v>1039063.8713748262</v>
      </c>
      <c r="G468" s="10" t="str">
        <f t="shared" si="7"/>
        <v>Medium</v>
      </c>
      <c r="H468" s="10">
        <v>181.94</v>
      </c>
      <c r="I468" s="10">
        <f>IFERROR(Table2[[#This Row],[Total Waste (tons)]] / (Table2[[#This Row],[Population (million)]]*1000), NA())</f>
        <v>0.10229024573168043</v>
      </c>
      <c r="J468" s="10">
        <v>453.34</v>
      </c>
      <c r="K468" s="10">
        <f>IFERROR(Table2[[#This Row],[Total Waste (tons)]] * Table2[[#This Row],[Household waste (%)]], NA())</f>
        <v>2097881.0424000002</v>
      </c>
      <c r="L468" s="10">
        <v>45.24</v>
      </c>
      <c r="M468" s="10">
        <f>SUMIFS(Table2[Household waste (%)], Table2[Country], "Australia", Table2[Year], 2020)</f>
        <v>1412.17</v>
      </c>
      <c r="N468" s="10">
        <f>COUNTIFS(Table2[Year], "USA")</f>
        <v>0</v>
      </c>
    </row>
    <row r="469" spans="1:14" x14ac:dyDescent="0.35">
      <c r="A469" s="11" t="s">
        <v>17</v>
      </c>
      <c r="B469" s="12">
        <v>2018</v>
      </c>
      <c r="C469" s="11" t="s">
        <v>19</v>
      </c>
      <c r="D469" s="12">
        <v>40724.83</v>
      </c>
      <c r="E469" s="13">
        <v>34325.21</v>
      </c>
      <c r="F469" s="13">
        <f>IFERROR(Table2[[#This Row],[Economic loss ($ million)]]*1000000 / Table2[[#This Row],[Total Waste (tons)]], NA())</f>
        <v>842857.04814482958</v>
      </c>
      <c r="G469" s="13" t="str">
        <f t="shared" si="7"/>
        <v>Low</v>
      </c>
      <c r="H469" s="13">
        <v>167.3</v>
      </c>
      <c r="I469" s="13">
        <f>IFERROR(Table2[[#This Row],[Total Waste (tons)]] / (Table2[[#This Row],[Population (million)]]*1000), NA())</f>
        <v>4.8968712799855714E-2</v>
      </c>
      <c r="J469" s="13">
        <v>831.65</v>
      </c>
      <c r="K469" s="13">
        <f>IFERROR(Table2[[#This Row],[Total Waste (tons)]] * Table2[[#This Row],[Household waste (%)]], NA())</f>
        <v>2719196.8991</v>
      </c>
      <c r="L469" s="13">
        <v>66.77</v>
      </c>
      <c r="M469" s="10">
        <f>SUMIFS(Table2[Household waste (%)], Table2[Country], "Australia", Table2[Year], 2020)</f>
        <v>1412.17</v>
      </c>
      <c r="N469" s="10">
        <f>COUNTIFS(Table2[Year], "USA")</f>
        <v>0</v>
      </c>
    </row>
    <row r="470" spans="1:14" x14ac:dyDescent="0.35">
      <c r="A470" s="8" t="s">
        <v>34</v>
      </c>
      <c r="B470" s="9">
        <v>2021</v>
      </c>
      <c r="C470" s="8" t="s">
        <v>22</v>
      </c>
      <c r="D470" s="9">
        <v>28669.98</v>
      </c>
      <c r="E470" s="10">
        <v>30460.6</v>
      </c>
      <c r="F470" s="10">
        <f>IFERROR(Table2[[#This Row],[Economic loss ($ million)]]*1000000 / Table2[[#This Row],[Total Waste (tons)]], NA())</f>
        <v>1062456.2695893056</v>
      </c>
      <c r="G470" s="10" t="str">
        <f t="shared" si="7"/>
        <v>Medium</v>
      </c>
      <c r="H470" s="10">
        <v>107.63</v>
      </c>
      <c r="I470" s="10">
        <f>IFERROR(Table2[[#This Row],[Total Waste (tons)]] / (Table2[[#This Row],[Population (million)]]*1000), NA())</f>
        <v>3.9757571555358334E-2</v>
      </c>
      <c r="J470" s="10">
        <v>721.12</v>
      </c>
      <c r="K470" s="10">
        <f>IFERROR(Table2[[#This Row],[Total Waste (tons)]] * Table2[[#This Row],[Household waste (%)]], NA())</f>
        <v>1161994.2894000001</v>
      </c>
      <c r="L470" s="10">
        <v>40.53</v>
      </c>
      <c r="M470" s="10">
        <f>SUMIFS(Table2[Household waste (%)], Table2[Country], "Australia", Table2[Year], 2020)</f>
        <v>1412.17</v>
      </c>
      <c r="N470" s="10">
        <f>COUNTIFS(Table2[Year], "USA")</f>
        <v>0</v>
      </c>
    </row>
    <row r="471" spans="1:14" x14ac:dyDescent="0.35">
      <c r="A471" s="11" t="s">
        <v>28</v>
      </c>
      <c r="B471" s="12">
        <v>2022</v>
      </c>
      <c r="C471" s="11" t="s">
        <v>11</v>
      </c>
      <c r="D471" s="12">
        <v>27081.29</v>
      </c>
      <c r="E471" s="13">
        <v>24870.73</v>
      </c>
      <c r="F471" s="13">
        <f>IFERROR(Table2[[#This Row],[Economic loss ($ million)]]*1000000 / Table2[[#This Row],[Total Waste (tons)]], NA())</f>
        <v>918373.16464614496</v>
      </c>
      <c r="G471" s="13" t="str">
        <f t="shared" si="7"/>
        <v>Low</v>
      </c>
      <c r="H471" s="13">
        <v>52.05</v>
      </c>
      <c r="I471" s="13">
        <f>IFERROR(Table2[[#This Row],[Total Waste (tons)]] / (Table2[[#This Row],[Population (million)]]*1000), NA())</f>
        <v>2.4581811415293007E-2</v>
      </c>
      <c r="J471" s="13">
        <v>1101.68</v>
      </c>
      <c r="K471" s="13">
        <f>IFERROR(Table2[[#This Row],[Total Waste (tons)]] * Table2[[#This Row],[Household waste (%)]], NA())</f>
        <v>1574777.0135000001</v>
      </c>
      <c r="L471" s="13">
        <v>58.15</v>
      </c>
      <c r="M471" s="10">
        <f>SUMIFS(Table2[Household waste (%)], Table2[Country], "Australia", Table2[Year], 2020)</f>
        <v>1412.17</v>
      </c>
      <c r="N471" s="10">
        <f>COUNTIFS(Table2[Year], "USA")</f>
        <v>0</v>
      </c>
    </row>
    <row r="472" spans="1:14" x14ac:dyDescent="0.35">
      <c r="A472" s="8" t="s">
        <v>32</v>
      </c>
      <c r="B472" s="9">
        <v>2019</v>
      </c>
      <c r="C472" s="8" t="s">
        <v>25</v>
      </c>
      <c r="D472" s="9">
        <v>13508.24</v>
      </c>
      <c r="E472" s="10">
        <v>15870.96</v>
      </c>
      <c r="F472" s="10">
        <f>IFERROR(Table2[[#This Row],[Economic loss ($ million)]]*1000000 / Table2[[#This Row],[Total Waste (tons)]], NA())</f>
        <v>1174909.536697601</v>
      </c>
      <c r="G472" s="10" t="str">
        <f t="shared" si="7"/>
        <v>High</v>
      </c>
      <c r="H472" s="10">
        <v>175.87</v>
      </c>
      <c r="I472" s="10">
        <f>IFERROR(Table2[[#This Row],[Total Waste (tons)]] / (Table2[[#This Row],[Population (million)]]*1000), NA())</f>
        <v>2.8072570086660156E-2</v>
      </c>
      <c r="J472" s="10">
        <v>481.19</v>
      </c>
      <c r="K472" s="10">
        <f>IFERROR(Table2[[#This Row],[Total Waste (tons)]] * Table2[[#This Row],[Household waste (%)]], NA())</f>
        <v>501696.03360000002</v>
      </c>
      <c r="L472" s="10">
        <v>37.14</v>
      </c>
      <c r="M472" s="10">
        <f>SUMIFS(Table2[Household waste (%)], Table2[Country], "Australia", Table2[Year], 2020)</f>
        <v>1412.17</v>
      </c>
      <c r="N472" s="10">
        <f>COUNTIFS(Table2[Year], "USA")</f>
        <v>0</v>
      </c>
    </row>
    <row r="473" spans="1:14" x14ac:dyDescent="0.35">
      <c r="A473" s="11" t="s">
        <v>34</v>
      </c>
      <c r="B473" s="12">
        <v>2020</v>
      </c>
      <c r="C473" s="11" t="s">
        <v>11</v>
      </c>
      <c r="D473" s="12">
        <v>3043.2</v>
      </c>
      <c r="E473" s="13">
        <v>2749.9</v>
      </c>
      <c r="F473" s="13">
        <f>IFERROR(Table2[[#This Row],[Economic loss ($ million)]]*1000000 / Table2[[#This Row],[Total Waste (tons)]], NA())</f>
        <v>903621.18822292332</v>
      </c>
      <c r="G473" s="13" t="str">
        <f t="shared" si="7"/>
        <v>Low</v>
      </c>
      <c r="H473" s="13">
        <v>143.94</v>
      </c>
      <c r="I473" s="13">
        <f>IFERROR(Table2[[#This Row],[Total Waste (tons)]] / (Table2[[#This Row],[Population (million)]]*1000), NA())</f>
        <v>6.1726942658363922E-3</v>
      </c>
      <c r="J473" s="13">
        <v>493.01</v>
      </c>
      <c r="K473" s="13">
        <f>IFERROR(Table2[[#This Row],[Total Waste (tons)]] * Table2[[#This Row],[Household waste (%)]], NA())</f>
        <v>178788</v>
      </c>
      <c r="L473" s="13">
        <v>58.75</v>
      </c>
      <c r="M473" s="10">
        <f>SUMIFS(Table2[Household waste (%)], Table2[Country], "Australia", Table2[Year], 2020)</f>
        <v>1412.17</v>
      </c>
      <c r="N473" s="10">
        <f>COUNTIFS(Table2[Year], "USA")</f>
        <v>0</v>
      </c>
    </row>
    <row r="474" spans="1:14" x14ac:dyDescent="0.35">
      <c r="A474" s="8" t="s">
        <v>21</v>
      </c>
      <c r="B474" s="9">
        <v>2023</v>
      </c>
      <c r="C474" s="8" t="s">
        <v>15</v>
      </c>
      <c r="D474" s="9">
        <v>8389.64</v>
      </c>
      <c r="E474" s="10">
        <v>7379.73</v>
      </c>
      <c r="F474" s="10">
        <f>IFERROR(Table2[[#This Row],[Economic loss ($ million)]]*1000000 / Table2[[#This Row],[Total Waste (tons)]], NA())</f>
        <v>879624.15550607664</v>
      </c>
      <c r="G474" s="10" t="str">
        <f t="shared" si="7"/>
        <v>Low</v>
      </c>
      <c r="H474" s="10">
        <v>155.47</v>
      </c>
      <c r="I474" s="10">
        <f>IFERROR(Table2[[#This Row],[Total Waste (tons)]] / (Table2[[#This Row],[Population (million)]]*1000), NA())</f>
        <v>7.1576630379142064E-3</v>
      </c>
      <c r="J474" s="10">
        <v>1172.1199999999999</v>
      </c>
      <c r="K474" s="10">
        <f>IFERROR(Table2[[#This Row],[Total Waste (tons)]] * Table2[[#This Row],[Household waste (%)]], NA())</f>
        <v>471749.45719999995</v>
      </c>
      <c r="L474" s="10">
        <v>56.23</v>
      </c>
      <c r="M474" s="10">
        <f>SUMIFS(Table2[Household waste (%)], Table2[Country], "Australia", Table2[Year], 2020)</f>
        <v>1412.17</v>
      </c>
      <c r="N474" s="10">
        <f>COUNTIFS(Table2[Year], "USA")</f>
        <v>0</v>
      </c>
    </row>
    <row r="475" spans="1:14" x14ac:dyDescent="0.35">
      <c r="A475" s="11" t="s">
        <v>31</v>
      </c>
      <c r="B475" s="12">
        <v>2023</v>
      </c>
      <c r="C475" s="11" t="s">
        <v>9</v>
      </c>
      <c r="D475" s="12">
        <v>40294.06</v>
      </c>
      <c r="E475" s="13">
        <v>35993.26</v>
      </c>
      <c r="F475" s="13">
        <f>IFERROR(Table2[[#This Row],[Economic loss ($ million)]]*1000000 / Table2[[#This Row],[Total Waste (tons)]], NA())</f>
        <v>893264.66481660085</v>
      </c>
      <c r="G475" s="13" t="str">
        <f t="shared" si="7"/>
        <v>Low</v>
      </c>
      <c r="H475" s="13">
        <v>157.24</v>
      </c>
      <c r="I475" s="13">
        <f>IFERROR(Table2[[#This Row],[Total Waste (tons)]] / (Table2[[#This Row],[Population (million)]]*1000), NA())</f>
        <v>6.495375191424195E-2</v>
      </c>
      <c r="J475" s="13">
        <v>620.35</v>
      </c>
      <c r="K475" s="13">
        <f>IFERROR(Table2[[#This Row],[Total Waste (tons)]] * Table2[[#This Row],[Household waste (%)]], NA())</f>
        <v>2707357.8913999996</v>
      </c>
      <c r="L475" s="13">
        <v>67.19</v>
      </c>
      <c r="M475" s="10">
        <f>SUMIFS(Table2[Household waste (%)], Table2[Country], "Australia", Table2[Year], 2020)</f>
        <v>1412.17</v>
      </c>
      <c r="N475" s="10">
        <f>COUNTIFS(Table2[Year], "USA")</f>
        <v>0</v>
      </c>
    </row>
    <row r="476" spans="1:14" x14ac:dyDescent="0.35">
      <c r="A476" s="8" t="s">
        <v>32</v>
      </c>
      <c r="B476" s="9">
        <v>2019</v>
      </c>
      <c r="C476" s="8" t="s">
        <v>19</v>
      </c>
      <c r="D476" s="9">
        <v>22942.54</v>
      </c>
      <c r="E476" s="10">
        <v>19760.77</v>
      </c>
      <c r="F476" s="10">
        <f>IFERROR(Table2[[#This Row],[Economic loss ($ million)]]*1000000 / Table2[[#This Row],[Total Waste (tons)]], NA())</f>
        <v>861315.70436403295</v>
      </c>
      <c r="G476" s="10" t="str">
        <f t="shared" si="7"/>
        <v>Low</v>
      </c>
      <c r="H476" s="10">
        <v>39.799999999999997</v>
      </c>
      <c r="I476" s="10">
        <f>IFERROR(Table2[[#This Row],[Total Waste (tons)]] / (Table2[[#This Row],[Population (million)]]*1000), NA())</f>
        <v>1.9843569717256114E-2</v>
      </c>
      <c r="J476" s="10">
        <v>1156.17</v>
      </c>
      <c r="K476" s="10">
        <f>IFERROR(Table2[[#This Row],[Total Waste (tons)]] * Table2[[#This Row],[Household waste (%)]], NA())</f>
        <v>792894.18240000005</v>
      </c>
      <c r="L476" s="10">
        <v>34.56</v>
      </c>
      <c r="M476" s="10">
        <f>SUMIFS(Table2[Household waste (%)], Table2[Country], "Australia", Table2[Year], 2020)</f>
        <v>1412.17</v>
      </c>
      <c r="N476" s="10">
        <f>COUNTIFS(Table2[Year], "USA")</f>
        <v>0</v>
      </c>
    </row>
    <row r="477" spans="1:14" x14ac:dyDescent="0.35">
      <c r="A477" s="11" t="s">
        <v>28</v>
      </c>
      <c r="B477" s="12">
        <v>2023</v>
      </c>
      <c r="C477" s="11" t="s">
        <v>22</v>
      </c>
      <c r="D477" s="12">
        <v>40851.800000000003</v>
      </c>
      <c r="E477" s="13">
        <v>40926.25</v>
      </c>
      <c r="F477" s="13">
        <f>IFERROR(Table2[[#This Row],[Economic loss ($ million)]]*1000000 / Table2[[#This Row],[Total Waste (tons)]], NA())</f>
        <v>1001822.4411164257</v>
      </c>
      <c r="G477" s="13" t="str">
        <f t="shared" si="7"/>
        <v>Medium</v>
      </c>
      <c r="H477" s="13">
        <v>47.25</v>
      </c>
      <c r="I477" s="13">
        <f>IFERROR(Table2[[#This Row],[Total Waste (tons)]] / (Table2[[#This Row],[Population (million)]]*1000), NA())</f>
        <v>3.7813486370157821E-2</v>
      </c>
      <c r="J477" s="13">
        <v>1080.3499999999999</v>
      </c>
      <c r="K477" s="13">
        <f>IFERROR(Table2[[#This Row],[Total Waste (tons)]] * Table2[[#This Row],[Household waste (%)]], NA())</f>
        <v>1370986.4080000003</v>
      </c>
      <c r="L477" s="13">
        <v>33.56</v>
      </c>
      <c r="M477" s="10">
        <f>SUMIFS(Table2[Household waste (%)], Table2[Country], "Australia", Table2[Year], 2020)</f>
        <v>1412.17</v>
      </c>
      <c r="N477" s="10">
        <f>COUNTIFS(Table2[Year], "USA")</f>
        <v>0</v>
      </c>
    </row>
    <row r="478" spans="1:14" x14ac:dyDescent="0.35">
      <c r="A478" s="8" t="s">
        <v>35</v>
      </c>
      <c r="B478" s="9">
        <v>2019</v>
      </c>
      <c r="C478" s="8" t="s">
        <v>11</v>
      </c>
      <c r="D478" s="9">
        <v>34166.400000000001</v>
      </c>
      <c r="E478" s="10">
        <v>40937.71</v>
      </c>
      <c r="F478" s="10">
        <f>IFERROR(Table2[[#This Row],[Economic loss ($ million)]]*1000000 / Table2[[#This Row],[Total Waste (tons)]], NA())</f>
        <v>1198186.2297461834</v>
      </c>
      <c r="G478" s="10" t="str">
        <f t="shared" si="7"/>
        <v>High</v>
      </c>
      <c r="H478" s="10">
        <v>105.59</v>
      </c>
      <c r="I478" s="10">
        <f>IFERROR(Table2[[#This Row],[Total Waste (tons)]] / (Table2[[#This Row],[Population (million)]]*1000), NA())</f>
        <v>8.144358894901195E-2</v>
      </c>
      <c r="J478" s="10">
        <v>419.51</v>
      </c>
      <c r="K478" s="10">
        <f>IFERROR(Table2[[#This Row],[Total Waste (tons)]] * Table2[[#This Row],[Household waste (%)]], NA())</f>
        <v>1513571.52</v>
      </c>
      <c r="L478" s="10">
        <v>44.3</v>
      </c>
      <c r="M478" s="10">
        <f>SUMIFS(Table2[Household waste (%)], Table2[Country], "Australia", Table2[Year], 2020)</f>
        <v>1412.17</v>
      </c>
      <c r="N478" s="10">
        <f>COUNTIFS(Table2[Year], "USA")</f>
        <v>0</v>
      </c>
    </row>
    <row r="479" spans="1:14" x14ac:dyDescent="0.35">
      <c r="A479" s="11" t="s">
        <v>34</v>
      </c>
      <c r="B479" s="12">
        <v>2019</v>
      </c>
      <c r="C479" s="11" t="s">
        <v>11</v>
      </c>
      <c r="D479" s="12">
        <v>31130.68</v>
      </c>
      <c r="E479" s="13">
        <v>34061.129999999997</v>
      </c>
      <c r="F479" s="13">
        <f>IFERROR(Table2[[#This Row],[Economic loss ($ million)]]*1000000 / Table2[[#This Row],[Total Waste (tons)]], NA())</f>
        <v>1094133.8255380222</v>
      </c>
      <c r="G479" s="13" t="str">
        <f t="shared" si="7"/>
        <v>Medium</v>
      </c>
      <c r="H479" s="13">
        <v>94.35</v>
      </c>
      <c r="I479" s="13">
        <f>IFERROR(Table2[[#This Row],[Total Waste (tons)]] / (Table2[[#This Row],[Population (million)]]*1000), NA())</f>
        <v>0.14934363156632285</v>
      </c>
      <c r="J479" s="13">
        <v>208.45</v>
      </c>
      <c r="K479" s="13">
        <f>IFERROR(Table2[[#This Row],[Total Waste (tons)]] * Table2[[#This Row],[Household waste (%)]], NA())</f>
        <v>1967770.2828000002</v>
      </c>
      <c r="L479" s="13">
        <v>63.21</v>
      </c>
      <c r="M479" s="10">
        <f>SUMIFS(Table2[Household waste (%)], Table2[Country], "Australia", Table2[Year], 2020)</f>
        <v>1412.17</v>
      </c>
      <c r="N479" s="10">
        <f>COUNTIFS(Table2[Year], "USA")</f>
        <v>0</v>
      </c>
    </row>
    <row r="480" spans="1:14" x14ac:dyDescent="0.35">
      <c r="A480" s="8" t="s">
        <v>26</v>
      </c>
      <c r="B480" s="9">
        <v>2023</v>
      </c>
      <c r="C480" s="8" t="s">
        <v>20</v>
      </c>
      <c r="D480" s="9">
        <v>14249.66</v>
      </c>
      <c r="E480" s="10">
        <v>14160.14</v>
      </c>
      <c r="F480" s="10">
        <f>IFERROR(Table2[[#This Row],[Economic loss ($ million)]]*1000000 / Table2[[#This Row],[Total Waste (tons)]], NA())</f>
        <v>993717.74484443839</v>
      </c>
      <c r="G480" s="10" t="str">
        <f t="shared" si="7"/>
        <v>Medium</v>
      </c>
      <c r="H480" s="10">
        <v>77.06</v>
      </c>
      <c r="I480" s="10">
        <f>IFERROR(Table2[[#This Row],[Total Waste (tons)]] / (Table2[[#This Row],[Population (million)]]*1000), NA())</f>
        <v>2.2288775574047424E-2</v>
      </c>
      <c r="J480" s="10">
        <v>639.32000000000005</v>
      </c>
      <c r="K480" s="10">
        <f>IFERROR(Table2[[#This Row],[Total Waste (tons)]] * Table2[[#This Row],[Household waste (%)]], NA())</f>
        <v>683413.6936</v>
      </c>
      <c r="L480" s="10">
        <v>47.96</v>
      </c>
      <c r="M480" s="10">
        <f>SUMIFS(Table2[Household waste (%)], Table2[Country], "Australia", Table2[Year], 2020)</f>
        <v>1412.17</v>
      </c>
      <c r="N480" s="10">
        <f>COUNTIFS(Table2[Year], "USA")</f>
        <v>0</v>
      </c>
    </row>
    <row r="481" spans="1:14" x14ac:dyDescent="0.35">
      <c r="A481" s="11" t="s">
        <v>10</v>
      </c>
      <c r="B481" s="12">
        <v>2018</v>
      </c>
      <c r="C481" s="11" t="s">
        <v>13</v>
      </c>
      <c r="D481" s="12">
        <v>5962.53</v>
      </c>
      <c r="E481" s="13">
        <v>5420.45</v>
      </c>
      <c r="F481" s="13">
        <f>IFERROR(Table2[[#This Row],[Economic loss ($ million)]]*1000000 / Table2[[#This Row],[Total Waste (tons)]], NA())</f>
        <v>909085.57273506385</v>
      </c>
      <c r="G481" s="13" t="str">
        <f t="shared" si="7"/>
        <v>Low</v>
      </c>
      <c r="H481" s="13">
        <v>79.010000000000005</v>
      </c>
      <c r="I481" s="13">
        <f>IFERROR(Table2[[#This Row],[Total Waste (tons)]] / (Table2[[#This Row],[Population (million)]]*1000), NA())</f>
        <v>3.2696479491116474E-2</v>
      </c>
      <c r="J481" s="13">
        <v>182.36</v>
      </c>
      <c r="K481" s="13">
        <f>IFERROR(Table2[[#This Row],[Total Waste (tons)]] * Table2[[#This Row],[Household waste (%)]], NA())</f>
        <v>316491.09239999996</v>
      </c>
      <c r="L481" s="13">
        <v>53.08</v>
      </c>
      <c r="M481" s="10">
        <f>SUMIFS(Table2[Household waste (%)], Table2[Country], "Australia", Table2[Year], 2020)</f>
        <v>1412.17</v>
      </c>
      <c r="N481" s="10">
        <f>COUNTIFS(Table2[Year], "USA")</f>
        <v>0</v>
      </c>
    </row>
    <row r="482" spans="1:14" x14ac:dyDescent="0.35">
      <c r="A482" s="8" t="s">
        <v>31</v>
      </c>
      <c r="B482" s="9">
        <v>2021</v>
      </c>
      <c r="C482" s="8" t="s">
        <v>9</v>
      </c>
      <c r="D482" s="9">
        <v>44001.94</v>
      </c>
      <c r="E482" s="10">
        <v>46100.59</v>
      </c>
      <c r="F482" s="10">
        <f>IFERROR(Table2[[#This Row],[Economic loss ($ million)]]*1000000 / Table2[[#This Row],[Total Waste (tons)]], NA())</f>
        <v>1047694.4880157557</v>
      </c>
      <c r="G482" s="10" t="str">
        <f t="shared" si="7"/>
        <v>Medium</v>
      </c>
      <c r="H482" s="10">
        <v>127.6</v>
      </c>
      <c r="I482" s="10">
        <f>IFERROR(Table2[[#This Row],[Total Waste (tons)]] / (Table2[[#This Row],[Population (million)]]*1000), NA())</f>
        <v>5.3122550735835619E-2</v>
      </c>
      <c r="J482" s="10">
        <v>828.31</v>
      </c>
      <c r="K482" s="10">
        <f>IFERROR(Table2[[#This Row],[Total Waste (tons)]] * Table2[[#This Row],[Household waste (%)]], NA())</f>
        <v>1615751.2368000001</v>
      </c>
      <c r="L482" s="10">
        <v>36.72</v>
      </c>
      <c r="M482" s="10">
        <f>SUMIFS(Table2[Household waste (%)], Table2[Country], "Australia", Table2[Year], 2020)</f>
        <v>1412.17</v>
      </c>
      <c r="N482" s="10">
        <f>COUNTIFS(Table2[Year], "USA")</f>
        <v>0</v>
      </c>
    </row>
    <row r="483" spans="1:14" x14ac:dyDescent="0.35">
      <c r="A483" s="11" t="s">
        <v>27</v>
      </c>
      <c r="B483" s="12">
        <v>2020</v>
      </c>
      <c r="C483" s="11" t="s">
        <v>13</v>
      </c>
      <c r="D483" s="12">
        <v>28279.75</v>
      </c>
      <c r="E483" s="13">
        <v>25265.27</v>
      </c>
      <c r="F483" s="13">
        <f>IFERROR(Table2[[#This Row],[Economic loss ($ million)]]*1000000 / Table2[[#This Row],[Total Waste (tons)]], NA())</f>
        <v>893404.99827615172</v>
      </c>
      <c r="G483" s="13" t="str">
        <f t="shared" si="7"/>
        <v>Low</v>
      </c>
      <c r="H483" s="13">
        <v>67.41</v>
      </c>
      <c r="I483" s="13">
        <f>IFERROR(Table2[[#This Row],[Total Waste (tons)]] / (Table2[[#This Row],[Population (million)]]*1000), NA())</f>
        <v>3.1075623880531412E-2</v>
      </c>
      <c r="J483" s="13">
        <v>910.03</v>
      </c>
      <c r="K483" s="13">
        <f>IFERROR(Table2[[#This Row],[Total Waste (tons)]] * Table2[[#This Row],[Household waste (%)]], NA())</f>
        <v>1463477.0625</v>
      </c>
      <c r="L483" s="13">
        <v>51.75</v>
      </c>
      <c r="M483" s="10">
        <f>SUMIFS(Table2[Household waste (%)], Table2[Country], "Australia", Table2[Year], 2020)</f>
        <v>1412.17</v>
      </c>
      <c r="N483" s="10">
        <f>COUNTIFS(Table2[Year], "USA")</f>
        <v>0</v>
      </c>
    </row>
    <row r="484" spans="1:14" x14ac:dyDescent="0.35">
      <c r="A484" s="8" t="s">
        <v>8</v>
      </c>
      <c r="B484" s="9">
        <v>2021</v>
      </c>
      <c r="C484" s="8" t="s">
        <v>13</v>
      </c>
      <c r="D484" s="9">
        <v>5147.13</v>
      </c>
      <c r="E484" s="10">
        <v>4816.3999999999996</v>
      </c>
      <c r="F484" s="10">
        <f>IFERROR(Table2[[#This Row],[Economic loss ($ million)]]*1000000 / Table2[[#This Row],[Total Waste (tons)]], NA())</f>
        <v>935744.77427226433</v>
      </c>
      <c r="G484" s="10" t="str">
        <f t="shared" si="7"/>
        <v>Low</v>
      </c>
      <c r="H484" s="10">
        <v>137.27000000000001</v>
      </c>
      <c r="I484" s="10">
        <f>IFERROR(Table2[[#This Row],[Total Waste (tons)]] / (Table2[[#This Row],[Population (million)]]*1000), NA())</f>
        <v>8.5293640009279827E-3</v>
      </c>
      <c r="J484" s="10">
        <v>603.46</v>
      </c>
      <c r="K484" s="10">
        <f>IFERROR(Table2[[#This Row],[Total Waste (tons)]] * Table2[[#This Row],[Household waste (%)]], NA())</f>
        <v>245106.33059999999</v>
      </c>
      <c r="L484" s="10">
        <v>47.62</v>
      </c>
      <c r="M484" s="10">
        <f>SUMIFS(Table2[Household waste (%)], Table2[Country], "Australia", Table2[Year], 2020)</f>
        <v>1412.17</v>
      </c>
      <c r="N484" s="10">
        <f>COUNTIFS(Table2[Year], "USA")</f>
        <v>0</v>
      </c>
    </row>
    <row r="485" spans="1:14" x14ac:dyDescent="0.35">
      <c r="A485" s="11" t="s">
        <v>34</v>
      </c>
      <c r="B485" s="12">
        <v>2019</v>
      </c>
      <c r="C485" s="11" t="s">
        <v>9</v>
      </c>
      <c r="D485" s="12">
        <v>6994.9</v>
      </c>
      <c r="E485" s="13">
        <v>6098.7</v>
      </c>
      <c r="F485" s="13">
        <f>IFERROR(Table2[[#This Row],[Economic loss ($ million)]]*1000000 / Table2[[#This Row],[Total Waste (tons)]], NA())</f>
        <v>871878.08260303945</v>
      </c>
      <c r="G485" s="13" t="str">
        <f t="shared" si="7"/>
        <v>Low</v>
      </c>
      <c r="H485" s="13">
        <v>52.34</v>
      </c>
      <c r="I485" s="13">
        <f>IFERROR(Table2[[#This Row],[Total Waste (tons)]] / (Table2[[#This Row],[Population (million)]]*1000), NA())</f>
        <v>0.13616702355460386</v>
      </c>
      <c r="J485" s="13">
        <v>51.37</v>
      </c>
      <c r="K485" s="13">
        <f>IFERROR(Table2[[#This Row],[Total Waste (tons)]] * Table2[[#This Row],[Household waste (%)]], NA())</f>
        <v>398639.35099999997</v>
      </c>
      <c r="L485" s="13">
        <v>56.99</v>
      </c>
      <c r="M485" s="10">
        <f>SUMIFS(Table2[Household waste (%)], Table2[Country], "Australia", Table2[Year], 2020)</f>
        <v>1412.17</v>
      </c>
      <c r="N485" s="10">
        <f>COUNTIFS(Table2[Year], "USA")</f>
        <v>0</v>
      </c>
    </row>
    <row r="486" spans="1:14" x14ac:dyDescent="0.35">
      <c r="A486" s="8" t="s">
        <v>35</v>
      </c>
      <c r="B486" s="9">
        <v>2022</v>
      </c>
      <c r="C486" s="8" t="s">
        <v>11</v>
      </c>
      <c r="D486" s="9">
        <v>7696.78</v>
      </c>
      <c r="E486" s="10">
        <v>8450.6</v>
      </c>
      <c r="F486" s="10">
        <f>IFERROR(Table2[[#This Row],[Economic loss ($ million)]]*1000000 / Table2[[#This Row],[Total Waste (tons)]], NA())</f>
        <v>1097939.657882907</v>
      </c>
      <c r="G486" s="10" t="str">
        <f t="shared" si="7"/>
        <v>Medium</v>
      </c>
      <c r="H486" s="10">
        <v>77.25</v>
      </c>
      <c r="I486" s="10">
        <f>IFERROR(Table2[[#This Row],[Total Waste (tons)]] / (Table2[[#This Row],[Population (million)]]*1000), NA())</f>
        <v>5.7421515965383465E-3</v>
      </c>
      <c r="J486" s="10">
        <v>1340.4</v>
      </c>
      <c r="K486" s="10">
        <f>IFERROR(Table2[[#This Row],[Total Waste (tons)]] * Table2[[#This Row],[Household waste (%)]], NA())</f>
        <v>323033.8566</v>
      </c>
      <c r="L486" s="10">
        <v>41.97</v>
      </c>
      <c r="M486" s="10">
        <f>SUMIFS(Table2[Household waste (%)], Table2[Country], "Australia", Table2[Year], 2020)</f>
        <v>1412.17</v>
      </c>
      <c r="N486" s="10">
        <f>COUNTIFS(Table2[Year], "USA")</f>
        <v>0</v>
      </c>
    </row>
    <row r="487" spans="1:14" x14ac:dyDescent="0.35">
      <c r="A487" s="11" t="s">
        <v>26</v>
      </c>
      <c r="B487" s="12">
        <v>2023</v>
      </c>
      <c r="C487" s="11" t="s">
        <v>13</v>
      </c>
      <c r="D487" s="12">
        <v>32010.17</v>
      </c>
      <c r="E487" s="13">
        <v>35709.120000000003</v>
      </c>
      <c r="F487" s="13">
        <f>IFERROR(Table2[[#This Row],[Economic loss ($ million)]]*1000000 / Table2[[#This Row],[Total Waste (tons)]], NA())</f>
        <v>1115555.462529565</v>
      </c>
      <c r="G487" s="13" t="str">
        <f t="shared" si="7"/>
        <v>High</v>
      </c>
      <c r="H487" s="13">
        <v>64.25</v>
      </c>
      <c r="I487" s="13">
        <f>IFERROR(Table2[[#This Row],[Total Waste (tons)]] / (Table2[[#This Row],[Population (million)]]*1000), NA())</f>
        <v>2.5990297331969274E-2</v>
      </c>
      <c r="J487" s="13">
        <v>1231.6199999999999</v>
      </c>
      <c r="K487" s="13">
        <f>IFERROR(Table2[[#This Row],[Total Waste (tons)]] * Table2[[#This Row],[Household waste (%)]], NA())</f>
        <v>1704861.6541999998</v>
      </c>
      <c r="L487" s="13">
        <v>53.26</v>
      </c>
      <c r="M487" s="10">
        <f>SUMIFS(Table2[Household waste (%)], Table2[Country], "Australia", Table2[Year], 2020)</f>
        <v>1412.17</v>
      </c>
      <c r="N487" s="10">
        <f>COUNTIFS(Table2[Year], "USA")</f>
        <v>0</v>
      </c>
    </row>
    <row r="488" spans="1:14" x14ac:dyDescent="0.35">
      <c r="A488" s="8" t="s">
        <v>33</v>
      </c>
      <c r="B488" s="9">
        <v>2023</v>
      </c>
      <c r="C488" s="8" t="s">
        <v>22</v>
      </c>
      <c r="D488" s="9">
        <v>4159.18</v>
      </c>
      <c r="E488" s="10">
        <v>4790.84</v>
      </c>
      <c r="F488" s="10">
        <f>IFERROR(Table2[[#This Row],[Economic loss ($ million)]]*1000000 / Table2[[#This Row],[Total Waste (tons)]], NA())</f>
        <v>1151871.2823200726</v>
      </c>
      <c r="G488" s="10" t="str">
        <f t="shared" si="7"/>
        <v>High</v>
      </c>
      <c r="H488" s="10">
        <v>46.69</v>
      </c>
      <c r="I488" s="10">
        <f>IFERROR(Table2[[#This Row],[Total Waste (tons)]] / (Table2[[#This Row],[Population (million)]]*1000), NA())</f>
        <v>3.3220818223933294E-3</v>
      </c>
      <c r="J488" s="10">
        <v>1251.98</v>
      </c>
      <c r="K488" s="10">
        <f>IFERROR(Table2[[#This Row],[Total Waste (tons)]] * Table2[[#This Row],[Household waste (%)]], NA())</f>
        <v>130057.5586</v>
      </c>
      <c r="L488" s="10">
        <v>31.27</v>
      </c>
      <c r="M488" s="10">
        <f>SUMIFS(Table2[Household waste (%)], Table2[Country], "Australia", Table2[Year], 2020)</f>
        <v>1412.17</v>
      </c>
      <c r="N488" s="10">
        <f>COUNTIFS(Table2[Year], "USA")</f>
        <v>0</v>
      </c>
    </row>
    <row r="489" spans="1:14" x14ac:dyDescent="0.35">
      <c r="A489" s="11" t="s">
        <v>17</v>
      </c>
      <c r="B489" s="12">
        <v>2021</v>
      </c>
      <c r="C489" s="11" t="s">
        <v>19</v>
      </c>
      <c r="D489" s="12">
        <v>1264.68</v>
      </c>
      <c r="E489" s="13">
        <v>1294.02</v>
      </c>
      <c r="F489" s="13">
        <f>IFERROR(Table2[[#This Row],[Economic loss ($ million)]]*1000000 / Table2[[#This Row],[Total Waste (tons)]], NA())</f>
        <v>1023199.5445488186</v>
      </c>
      <c r="G489" s="13" t="str">
        <f t="shared" si="7"/>
        <v>Medium</v>
      </c>
      <c r="H489" s="13">
        <v>94.71</v>
      </c>
      <c r="I489" s="13">
        <f>IFERROR(Table2[[#This Row],[Total Waste (tons)]] / (Table2[[#This Row],[Population (million)]]*1000), NA())</f>
        <v>5.6501809408926419E-3</v>
      </c>
      <c r="J489" s="13">
        <v>223.83</v>
      </c>
      <c r="K489" s="13">
        <f>IFERROR(Table2[[#This Row],[Total Waste (tons)]] * Table2[[#This Row],[Household waste (%)]], NA())</f>
        <v>83165.356800000009</v>
      </c>
      <c r="L489" s="13">
        <v>65.760000000000005</v>
      </c>
      <c r="M489" s="10">
        <f>SUMIFS(Table2[Household waste (%)], Table2[Country], "Australia", Table2[Year], 2020)</f>
        <v>1412.17</v>
      </c>
      <c r="N489" s="10">
        <f>COUNTIFS(Table2[Year], "USA")</f>
        <v>0</v>
      </c>
    </row>
    <row r="490" spans="1:14" x14ac:dyDescent="0.35">
      <c r="A490" s="8" t="s">
        <v>18</v>
      </c>
      <c r="B490" s="9">
        <v>2023</v>
      </c>
      <c r="C490" s="8" t="s">
        <v>11</v>
      </c>
      <c r="D490" s="9">
        <v>13538.84</v>
      </c>
      <c r="E490" s="10">
        <v>13488.94</v>
      </c>
      <c r="F490" s="10">
        <f>IFERROR(Table2[[#This Row],[Economic loss ($ million)]]*1000000 / Table2[[#This Row],[Total Waste (tons)]], NA())</f>
        <v>996314.30757731094</v>
      </c>
      <c r="G490" s="10" t="str">
        <f t="shared" si="7"/>
        <v>Medium</v>
      </c>
      <c r="H490" s="10">
        <v>118.35</v>
      </c>
      <c r="I490" s="10">
        <f>IFERROR(Table2[[#This Row],[Total Waste (tons)]] / (Table2[[#This Row],[Population (million)]]*1000), NA())</f>
        <v>9.9752733488550297E-3</v>
      </c>
      <c r="J490" s="10">
        <v>1357.24</v>
      </c>
      <c r="K490" s="10">
        <f>IFERROR(Table2[[#This Row],[Total Waste (tons)]] * Table2[[#This Row],[Household waste (%)]], NA())</f>
        <v>806102.53359999997</v>
      </c>
      <c r="L490" s="10">
        <v>59.54</v>
      </c>
      <c r="M490" s="10">
        <f>SUMIFS(Table2[Household waste (%)], Table2[Country], "Australia", Table2[Year], 2020)</f>
        <v>1412.17</v>
      </c>
      <c r="N490" s="10">
        <f>COUNTIFS(Table2[Year], "USA")</f>
        <v>0</v>
      </c>
    </row>
    <row r="491" spans="1:14" x14ac:dyDescent="0.35">
      <c r="A491" s="11" t="s">
        <v>8</v>
      </c>
      <c r="B491" s="12">
        <v>2024</v>
      </c>
      <c r="C491" s="11" t="s">
        <v>13</v>
      </c>
      <c r="D491" s="12">
        <v>7143.71</v>
      </c>
      <c r="E491" s="13">
        <v>7952.53</v>
      </c>
      <c r="F491" s="13">
        <f>IFERROR(Table2[[#This Row],[Economic loss ($ million)]]*1000000 / Table2[[#This Row],[Total Waste (tons)]], NA())</f>
        <v>1113221.2813790033</v>
      </c>
      <c r="G491" s="13" t="str">
        <f t="shared" si="7"/>
        <v>High</v>
      </c>
      <c r="H491" s="13">
        <v>27.61</v>
      </c>
      <c r="I491" s="13">
        <f>IFERROR(Table2[[#This Row],[Total Waste (tons)]] / (Table2[[#This Row],[Population (million)]]*1000), NA())</f>
        <v>8.0492507042253525E-2</v>
      </c>
      <c r="J491" s="13">
        <v>88.75</v>
      </c>
      <c r="K491" s="13">
        <f>IFERROR(Table2[[#This Row],[Total Waste (tons)]] * Table2[[#This Row],[Household waste (%)]], NA())</f>
        <v>388689.2611</v>
      </c>
      <c r="L491" s="13">
        <v>54.41</v>
      </c>
      <c r="M491" s="10">
        <f>SUMIFS(Table2[Household waste (%)], Table2[Country], "Australia", Table2[Year], 2020)</f>
        <v>1412.17</v>
      </c>
      <c r="N491" s="10">
        <f>COUNTIFS(Table2[Year], "USA")</f>
        <v>0</v>
      </c>
    </row>
    <row r="492" spans="1:14" x14ac:dyDescent="0.35">
      <c r="A492" s="8" t="s">
        <v>21</v>
      </c>
      <c r="B492" s="9">
        <v>2023</v>
      </c>
      <c r="C492" s="8" t="s">
        <v>22</v>
      </c>
      <c r="D492" s="9">
        <v>24038.76</v>
      </c>
      <c r="E492" s="10">
        <v>22319.98</v>
      </c>
      <c r="F492" s="10">
        <f>IFERROR(Table2[[#This Row],[Economic loss ($ million)]]*1000000 / Table2[[#This Row],[Total Waste (tons)]], NA())</f>
        <v>928499.63974847295</v>
      </c>
      <c r="G492" s="10" t="str">
        <f t="shared" si="7"/>
        <v>Low</v>
      </c>
      <c r="H492" s="10">
        <v>63.27</v>
      </c>
      <c r="I492" s="10">
        <f>IFERROR(Table2[[#This Row],[Total Waste (tons)]] / (Table2[[#This Row],[Population (million)]]*1000), NA())</f>
        <v>2.0202845689024852E-2</v>
      </c>
      <c r="J492" s="10">
        <v>1189.8699999999999</v>
      </c>
      <c r="K492" s="10">
        <f>IFERROR(Table2[[#This Row],[Total Waste (tons)]] * Table2[[#This Row],[Household waste (%)]], NA())</f>
        <v>1179101.1779999998</v>
      </c>
      <c r="L492" s="10">
        <v>49.05</v>
      </c>
      <c r="M492" s="10">
        <f>SUMIFS(Table2[Household waste (%)], Table2[Country], "Australia", Table2[Year], 2020)</f>
        <v>1412.17</v>
      </c>
      <c r="N492" s="10">
        <f>COUNTIFS(Table2[Year], "USA")</f>
        <v>0</v>
      </c>
    </row>
    <row r="493" spans="1:14" x14ac:dyDescent="0.35">
      <c r="A493" s="11" t="s">
        <v>16</v>
      </c>
      <c r="B493" s="12">
        <v>2018</v>
      </c>
      <c r="C493" s="11" t="s">
        <v>20</v>
      </c>
      <c r="D493" s="12">
        <v>6040.4</v>
      </c>
      <c r="E493" s="13">
        <v>6825.51</v>
      </c>
      <c r="F493" s="13">
        <f>IFERROR(Table2[[#This Row],[Economic loss ($ million)]]*1000000 / Table2[[#This Row],[Total Waste (tons)]], NA())</f>
        <v>1129976.4916230715</v>
      </c>
      <c r="G493" s="13" t="str">
        <f t="shared" si="7"/>
        <v>High</v>
      </c>
      <c r="H493" s="13">
        <v>185.41</v>
      </c>
      <c r="I493" s="13">
        <f>IFERROR(Table2[[#This Row],[Total Waste (tons)]] / (Table2[[#This Row],[Population (million)]]*1000), NA())</f>
        <v>7.0229043134519241E-3</v>
      </c>
      <c r="J493" s="13">
        <v>860.1</v>
      </c>
      <c r="K493" s="13">
        <f>IFERROR(Table2[[#This Row],[Total Waste (tons)]] * Table2[[#This Row],[Household waste (%)]], NA())</f>
        <v>205977.63999999998</v>
      </c>
      <c r="L493" s="13">
        <v>34.1</v>
      </c>
      <c r="M493" s="10">
        <f>SUMIFS(Table2[Household waste (%)], Table2[Country], "Australia", Table2[Year], 2020)</f>
        <v>1412.17</v>
      </c>
      <c r="N493" s="10">
        <f>COUNTIFS(Table2[Year], "USA")</f>
        <v>0</v>
      </c>
    </row>
    <row r="494" spans="1:14" x14ac:dyDescent="0.35">
      <c r="A494" s="8" t="s">
        <v>14</v>
      </c>
      <c r="B494" s="9">
        <v>2018</v>
      </c>
      <c r="C494" s="8" t="s">
        <v>13</v>
      </c>
      <c r="D494" s="9">
        <v>41959.48</v>
      </c>
      <c r="E494" s="10">
        <v>33789.279999999999</v>
      </c>
      <c r="F494" s="10">
        <f>IFERROR(Table2[[#This Row],[Economic loss ($ million)]]*1000000 / Table2[[#This Row],[Total Waste (tons)]], NA())</f>
        <v>805283.5735809881</v>
      </c>
      <c r="G494" s="10" t="str">
        <f t="shared" si="7"/>
        <v>Low</v>
      </c>
      <c r="H494" s="10">
        <v>100.25</v>
      </c>
      <c r="I494" s="10">
        <f>IFERROR(Table2[[#This Row],[Total Waste (tons)]] / (Table2[[#This Row],[Population (million)]]*1000), NA())</f>
        <v>0.3415505087505088</v>
      </c>
      <c r="J494" s="10">
        <v>122.85</v>
      </c>
      <c r="K494" s="10">
        <f>IFERROR(Table2[[#This Row],[Total Waste (tons)]] * Table2[[#This Row],[Household waste (%)]], NA())</f>
        <v>1784117.0896000003</v>
      </c>
      <c r="L494" s="10">
        <v>42.52</v>
      </c>
      <c r="M494" s="10">
        <f>SUMIFS(Table2[Household waste (%)], Table2[Country], "Australia", Table2[Year], 2020)</f>
        <v>1412.17</v>
      </c>
      <c r="N494" s="10">
        <f>COUNTIFS(Table2[Year], "USA")</f>
        <v>0</v>
      </c>
    </row>
    <row r="495" spans="1:14" x14ac:dyDescent="0.35">
      <c r="A495" s="11" t="s">
        <v>18</v>
      </c>
      <c r="B495" s="12">
        <v>2024</v>
      </c>
      <c r="C495" s="11" t="s">
        <v>22</v>
      </c>
      <c r="D495" s="12">
        <v>3044.54</v>
      </c>
      <c r="E495" s="13">
        <v>3598.9</v>
      </c>
      <c r="F495" s="13">
        <f>IFERROR(Table2[[#This Row],[Economic loss ($ million)]]*1000000 / Table2[[#This Row],[Total Waste (tons)]], NA())</f>
        <v>1182083.3360704738</v>
      </c>
      <c r="G495" s="13" t="str">
        <f t="shared" si="7"/>
        <v>High</v>
      </c>
      <c r="H495" s="13">
        <v>177.55</v>
      </c>
      <c r="I495" s="13">
        <f>IFERROR(Table2[[#This Row],[Total Waste (tons)]] / (Table2[[#This Row],[Population (million)]]*1000), NA())</f>
        <v>2.3681676402641546E-3</v>
      </c>
      <c r="J495" s="13">
        <v>1285.6099999999999</v>
      </c>
      <c r="K495" s="13">
        <f>IFERROR(Table2[[#This Row],[Total Waste (tons)]] * Table2[[#This Row],[Household waste (%)]], NA())</f>
        <v>122573.1804</v>
      </c>
      <c r="L495" s="13">
        <v>40.26</v>
      </c>
      <c r="M495" s="10">
        <f>SUMIFS(Table2[Household waste (%)], Table2[Country], "Australia", Table2[Year], 2020)</f>
        <v>1412.17</v>
      </c>
      <c r="N495" s="10">
        <f>COUNTIFS(Table2[Year], "USA")</f>
        <v>0</v>
      </c>
    </row>
    <row r="496" spans="1:14" x14ac:dyDescent="0.35">
      <c r="A496" s="8" t="s">
        <v>23</v>
      </c>
      <c r="B496" s="9">
        <v>2021</v>
      </c>
      <c r="C496" s="8" t="s">
        <v>15</v>
      </c>
      <c r="D496" s="9">
        <v>2124.6799999999998</v>
      </c>
      <c r="E496" s="10">
        <v>1743.54</v>
      </c>
      <c r="F496" s="10">
        <f>IFERROR(Table2[[#This Row],[Economic loss ($ million)]]*1000000 / Table2[[#This Row],[Total Waste (tons)]], NA())</f>
        <v>820612.98642619129</v>
      </c>
      <c r="G496" s="10" t="str">
        <f t="shared" si="7"/>
        <v>Low</v>
      </c>
      <c r="H496" s="10">
        <v>199.84</v>
      </c>
      <c r="I496" s="10">
        <f>IFERROR(Table2[[#This Row],[Total Waste (tons)]] / (Table2[[#This Row],[Population (million)]]*1000), NA())</f>
        <v>6.5152249241053626E-3</v>
      </c>
      <c r="J496" s="10">
        <v>326.11</v>
      </c>
      <c r="K496" s="10">
        <f>IFERROR(Table2[[#This Row],[Total Waste (tons)]] * Table2[[#This Row],[Household waste (%)]], NA())</f>
        <v>67543.5772</v>
      </c>
      <c r="L496" s="10">
        <v>31.79</v>
      </c>
      <c r="M496" s="10">
        <f>SUMIFS(Table2[Household waste (%)], Table2[Country], "Australia", Table2[Year], 2020)</f>
        <v>1412.17</v>
      </c>
      <c r="N496" s="10">
        <f>COUNTIFS(Table2[Year], "USA")</f>
        <v>0</v>
      </c>
    </row>
    <row r="497" spans="1:14" x14ac:dyDescent="0.35">
      <c r="A497" s="11" t="s">
        <v>21</v>
      </c>
      <c r="B497" s="12">
        <v>2023</v>
      </c>
      <c r="C497" s="11" t="s">
        <v>25</v>
      </c>
      <c r="D497" s="12">
        <v>4162.13</v>
      </c>
      <c r="E497" s="13">
        <v>3946.3</v>
      </c>
      <c r="F497" s="13">
        <f>IFERROR(Table2[[#This Row],[Economic loss ($ million)]]*1000000 / Table2[[#This Row],[Total Waste (tons)]], NA())</f>
        <v>948144.33955690952</v>
      </c>
      <c r="G497" s="13" t="str">
        <f t="shared" si="7"/>
        <v>Low</v>
      </c>
      <c r="H497" s="13">
        <v>97.69</v>
      </c>
      <c r="I497" s="13">
        <f>IFERROR(Table2[[#This Row],[Total Waste (tons)]] / (Table2[[#This Row],[Population (million)]]*1000), NA())</f>
        <v>5.6272375750365047E-3</v>
      </c>
      <c r="J497" s="13">
        <v>739.64</v>
      </c>
      <c r="K497" s="13">
        <f>IFERROR(Table2[[#This Row],[Total Waste (tons)]] * Table2[[#This Row],[Household waste (%)]], NA())</f>
        <v>208689.19820000001</v>
      </c>
      <c r="L497" s="13">
        <v>50.14</v>
      </c>
      <c r="M497" s="10">
        <f>SUMIFS(Table2[Household waste (%)], Table2[Country], "Australia", Table2[Year], 2020)</f>
        <v>1412.17</v>
      </c>
      <c r="N497" s="10">
        <f>COUNTIFS(Table2[Year], "USA")</f>
        <v>0</v>
      </c>
    </row>
    <row r="498" spans="1:14" x14ac:dyDescent="0.35">
      <c r="A498" s="8" t="s">
        <v>17</v>
      </c>
      <c r="B498" s="9">
        <v>2021</v>
      </c>
      <c r="C498" s="8" t="s">
        <v>25</v>
      </c>
      <c r="D498" s="9">
        <v>1116.5</v>
      </c>
      <c r="E498" s="10">
        <v>1142.6300000000001</v>
      </c>
      <c r="F498" s="10">
        <f>IFERROR(Table2[[#This Row],[Economic loss ($ million)]]*1000000 / Table2[[#This Row],[Total Waste (tons)]], NA())</f>
        <v>1023403.4930586654</v>
      </c>
      <c r="G498" s="10" t="str">
        <f t="shared" si="7"/>
        <v>Medium</v>
      </c>
      <c r="H498" s="10">
        <v>46.69</v>
      </c>
      <c r="I498" s="10">
        <f>IFERROR(Table2[[#This Row],[Total Waste (tons)]] / (Table2[[#This Row],[Population (million)]]*1000), NA())</f>
        <v>8.6196913432513183E-4</v>
      </c>
      <c r="J498" s="10">
        <v>1295.29</v>
      </c>
      <c r="K498" s="10">
        <f>IFERROR(Table2[[#This Row],[Total Waste (tons)]] * Table2[[#This Row],[Household waste (%)]], NA())</f>
        <v>41868.75</v>
      </c>
      <c r="L498" s="10">
        <v>37.5</v>
      </c>
      <c r="M498" s="10">
        <f>SUMIFS(Table2[Household waste (%)], Table2[Country], "Australia", Table2[Year], 2020)</f>
        <v>1412.17</v>
      </c>
      <c r="N498" s="10">
        <f>COUNTIFS(Table2[Year], "USA")</f>
        <v>0</v>
      </c>
    </row>
    <row r="499" spans="1:14" x14ac:dyDescent="0.35">
      <c r="A499" s="11" t="s">
        <v>32</v>
      </c>
      <c r="B499" s="12">
        <v>2018</v>
      </c>
      <c r="C499" s="11" t="s">
        <v>19</v>
      </c>
      <c r="D499" s="12">
        <v>15659.36</v>
      </c>
      <c r="E499" s="13">
        <v>15841.03</v>
      </c>
      <c r="F499" s="13">
        <f>IFERROR(Table2[[#This Row],[Economic loss ($ million)]]*1000000 / Table2[[#This Row],[Total Waste (tons)]], NA())</f>
        <v>1011601.368127433</v>
      </c>
      <c r="G499" s="13" t="str">
        <f t="shared" si="7"/>
        <v>Medium</v>
      </c>
      <c r="H499" s="13">
        <v>120</v>
      </c>
      <c r="I499" s="13">
        <f>IFERROR(Table2[[#This Row],[Total Waste (tons)]] / (Table2[[#This Row],[Population (million)]]*1000), NA())</f>
        <v>2.7428291179149446E-2</v>
      </c>
      <c r="J499" s="13">
        <v>570.91999999999996</v>
      </c>
      <c r="K499" s="13">
        <f>IFERROR(Table2[[#This Row],[Total Waste (tons)]] * Table2[[#This Row],[Household waste (%)]], NA())</f>
        <v>1050899.6496000001</v>
      </c>
      <c r="L499" s="13">
        <v>67.11</v>
      </c>
      <c r="M499" s="10">
        <f>SUMIFS(Table2[Household waste (%)], Table2[Country], "Australia", Table2[Year], 2020)</f>
        <v>1412.17</v>
      </c>
      <c r="N499" s="10">
        <f>COUNTIFS(Table2[Year], "USA")</f>
        <v>0</v>
      </c>
    </row>
    <row r="500" spans="1:14" x14ac:dyDescent="0.35">
      <c r="A500" s="8" t="s">
        <v>33</v>
      </c>
      <c r="B500" s="9">
        <v>2023</v>
      </c>
      <c r="C500" s="8" t="s">
        <v>13</v>
      </c>
      <c r="D500" s="9">
        <v>41189.15</v>
      </c>
      <c r="E500" s="10">
        <v>40978.800000000003</v>
      </c>
      <c r="F500" s="10">
        <f>IFERROR(Table2[[#This Row],[Economic loss ($ million)]]*1000000 / Table2[[#This Row],[Total Waste (tons)]], NA())</f>
        <v>994893.07256886817</v>
      </c>
      <c r="G500" s="10" t="str">
        <f t="shared" si="7"/>
        <v>Medium</v>
      </c>
      <c r="H500" s="10">
        <v>104.1</v>
      </c>
      <c r="I500" s="10">
        <f>IFERROR(Table2[[#This Row],[Total Waste (tons)]] / (Table2[[#This Row],[Population (million)]]*1000), NA())</f>
        <v>0.12723696404300014</v>
      </c>
      <c r="J500" s="10">
        <v>323.72000000000003</v>
      </c>
      <c r="K500" s="10">
        <f>IFERROR(Table2[[#This Row],[Total Waste (tons)]] * Table2[[#This Row],[Household waste (%)]], NA())</f>
        <v>1926828.4370000002</v>
      </c>
      <c r="L500" s="10">
        <v>46.78</v>
      </c>
      <c r="M500" s="10">
        <f>SUMIFS(Table2[Household waste (%)], Table2[Country], "Australia", Table2[Year], 2020)</f>
        <v>1412.17</v>
      </c>
      <c r="N500" s="10">
        <f>COUNTIFS(Table2[Year], "USA")</f>
        <v>0</v>
      </c>
    </row>
    <row r="501" spans="1:14" x14ac:dyDescent="0.35">
      <c r="A501" s="11" t="s">
        <v>31</v>
      </c>
      <c r="B501" s="12">
        <v>2020</v>
      </c>
      <c r="C501" s="11" t="s">
        <v>15</v>
      </c>
      <c r="D501" s="12">
        <v>13192.66</v>
      </c>
      <c r="E501" s="13">
        <v>12870.35</v>
      </c>
      <c r="F501" s="13">
        <f>IFERROR(Table2[[#This Row],[Economic loss ($ million)]]*1000000 / Table2[[#This Row],[Total Waste (tons)]], NA())</f>
        <v>975568.99063570204</v>
      </c>
      <c r="G501" s="13" t="str">
        <f t="shared" si="7"/>
        <v>Medium</v>
      </c>
      <c r="H501" s="13">
        <v>138.68</v>
      </c>
      <c r="I501" s="13">
        <f>IFERROR(Table2[[#This Row],[Total Waste (tons)]] / (Table2[[#This Row],[Population (million)]]*1000), NA())</f>
        <v>9.7873480076858584E-3</v>
      </c>
      <c r="J501" s="13">
        <v>1347.93</v>
      </c>
      <c r="K501" s="13">
        <f>IFERROR(Table2[[#This Row],[Total Waste (tons)]] * Table2[[#This Row],[Household waste (%)]], NA())</f>
        <v>442217.96320000006</v>
      </c>
      <c r="L501" s="13">
        <v>33.520000000000003</v>
      </c>
      <c r="M501" s="10">
        <f>SUMIFS(Table2[Household waste (%)], Table2[Country], "Australia", Table2[Year], 2020)</f>
        <v>1412.17</v>
      </c>
      <c r="N501" s="10">
        <f>COUNTIFS(Table2[Year], "USA")</f>
        <v>0</v>
      </c>
    </row>
    <row r="502" spans="1:14" x14ac:dyDescent="0.35">
      <c r="A502" s="8" t="s">
        <v>17</v>
      </c>
      <c r="B502" s="9">
        <v>2019</v>
      </c>
      <c r="C502" s="8" t="s">
        <v>11</v>
      </c>
      <c r="D502" s="9">
        <v>26698.82</v>
      </c>
      <c r="E502" s="10">
        <v>23943.29</v>
      </c>
      <c r="F502" s="10">
        <f>IFERROR(Table2[[#This Row],[Economic loss ($ million)]]*1000000 / Table2[[#This Row],[Total Waste (tons)]], NA())</f>
        <v>896792.06796405232</v>
      </c>
      <c r="G502" s="10" t="str">
        <f t="shared" si="7"/>
        <v>Low</v>
      </c>
      <c r="H502" s="10">
        <v>164.01</v>
      </c>
      <c r="I502" s="10">
        <f>IFERROR(Table2[[#This Row],[Total Waste (tons)]] / (Table2[[#This Row],[Population (million)]]*1000), NA())</f>
        <v>2.106831327678043E-2</v>
      </c>
      <c r="J502" s="10">
        <v>1267.25</v>
      </c>
      <c r="K502" s="10">
        <f>IFERROR(Table2[[#This Row],[Total Waste (tons)]] * Table2[[#This Row],[Household waste (%)]], NA())</f>
        <v>1195306.1714000001</v>
      </c>
      <c r="L502" s="10">
        <v>44.77</v>
      </c>
      <c r="M502" s="10">
        <f>SUMIFS(Table2[Household waste (%)], Table2[Country], "Australia", Table2[Year], 2020)</f>
        <v>1412.17</v>
      </c>
      <c r="N502" s="10">
        <f>COUNTIFS(Table2[Year], "USA")</f>
        <v>0</v>
      </c>
    </row>
    <row r="503" spans="1:14" x14ac:dyDescent="0.35">
      <c r="A503" s="11" t="s">
        <v>16</v>
      </c>
      <c r="B503" s="12">
        <v>2023</v>
      </c>
      <c r="C503" s="11" t="s">
        <v>22</v>
      </c>
      <c r="D503" s="12">
        <v>11292.96</v>
      </c>
      <c r="E503" s="13">
        <v>12418.68</v>
      </c>
      <c r="F503" s="13">
        <f>IFERROR(Table2[[#This Row],[Economic loss ($ million)]]*1000000 / Table2[[#This Row],[Total Waste (tons)]], NA())</f>
        <v>1099683.3425426106</v>
      </c>
      <c r="G503" s="13" t="str">
        <f t="shared" si="7"/>
        <v>Medium</v>
      </c>
      <c r="H503" s="13">
        <v>191.13</v>
      </c>
      <c r="I503" s="13">
        <f>IFERROR(Table2[[#This Row],[Total Waste (tons)]] / (Table2[[#This Row],[Population (million)]]*1000), NA())</f>
        <v>1.6349074905174159E-2</v>
      </c>
      <c r="J503" s="13">
        <v>690.74</v>
      </c>
      <c r="K503" s="13">
        <f>IFERROR(Table2[[#This Row],[Total Waste (tons)]] * Table2[[#This Row],[Household waste (%)]], NA())</f>
        <v>697340.27999999991</v>
      </c>
      <c r="L503" s="13">
        <v>61.75</v>
      </c>
      <c r="M503" s="10">
        <f>SUMIFS(Table2[Household waste (%)], Table2[Country], "Australia", Table2[Year], 2020)</f>
        <v>1412.17</v>
      </c>
      <c r="N503" s="10">
        <f>COUNTIFS(Table2[Year], "USA")</f>
        <v>0</v>
      </c>
    </row>
    <row r="504" spans="1:14" x14ac:dyDescent="0.35">
      <c r="A504" s="8" t="s">
        <v>27</v>
      </c>
      <c r="B504" s="9">
        <v>2024</v>
      </c>
      <c r="C504" s="8" t="s">
        <v>19</v>
      </c>
      <c r="D504" s="9">
        <v>6791.87</v>
      </c>
      <c r="E504" s="10">
        <v>5504.78</v>
      </c>
      <c r="F504" s="10">
        <f>IFERROR(Table2[[#This Row],[Economic loss ($ million)]]*1000000 / Table2[[#This Row],[Total Waste (tons)]], NA())</f>
        <v>810495.48946019285</v>
      </c>
      <c r="G504" s="10" t="str">
        <f t="shared" si="7"/>
        <v>Low</v>
      </c>
      <c r="H504" s="10">
        <v>191.39</v>
      </c>
      <c r="I504" s="10">
        <f>IFERROR(Table2[[#This Row],[Total Waste (tons)]] / (Table2[[#This Row],[Population (million)]]*1000), NA())</f>
        <v>9.3359037800687286E-2</v>
      </c>
      <c r="J504" s="10">
        <v>72.75</v>
      </c>
      <c r="K504" s="10">
        <f>IFERROR(Table2[[#This Row],[Total Waste (tons)]] * Table2[[#This Row],[Household waste (%)]], NA())</f>
        <v>425238.98070000001</v>
      </c>
      <c r="L504" s="10">
        <v>62.61</v>
      </c>
      <c r="M504" s="10">
        <f>SUMIFS(Table2[Household waste (%)], Table2[Country], "Australia", Table2[Year], 2020)</f>
        <v>1412.17</v>
      </c>
      <c r="N504" s="10">
        <f>COUNTIFS(Table2[Year], "USA")</f>
        <v>0</v>
      </c>
    </row>
    <row r="505" spans="1:14" x14ac:dyDescent="0.35">
      <c r="A505" s="11" t="s">
        <v>18</v>
      </c>
      <c r="B505" s="12">
        <v>2022</v>
      </c>
      <c r="C505" s="11" t="s">
        <v>20</v>
      </c>
      <c r="D505" s="12">
        <v>7115.91</v>
      </c>
      <c r="E505" s="13">
        <v>7979.12</v>
      </c>
      <c r="F505" s="13">
        <f>IFERROR(Table2[[#This Row],[Economic loss ($ million)]]*1000000 / Table2[[#This Row],[Total Waste (tons)]], NA())</f>
        <v>1121307.0429502341</v>
      </c>
      <c r="G505" s="13" t="str">
        <f t="shared" si="7"/>
        <v>High</v>
      </c>
      <c r="H505" s="13">
        <v>40.1</v>
      </c>
      <c r="I505" s="13">
        <f>IFERROR(Table2[[#This Row],[Total Waste (tons)]] / (Table2[[#This Row],[Population (million)]]*1000), NA())</f>
        <v>4.0456592188299507E-2</v>
      </c>
      <c r="J505" s="13">
        <v>175.89</v>
      </c>
      <c r="K505" s="13">
        <f>IFERROR(Table2[[#This Row],[Total Waste (tons)]] * Table2[[#This Row],[Household waste (%)]], NA())</f>
        <v>434710.94190000003</v>
      </c>
      <c r="L505" s="13">
        <v>61.09</v>
      </c>
      <c r="M505" s="10">
        <f>SUMIFS(Table2[Household waste (%)], Table2[Country], "Australia", Table2[Year], 2020)</f>
        <v>1412.17</v>
      </c>
      <c r="N505" s="10">
        <f>COUNTIFS(Table2[Year], "USA")</f>
        <v>0</v>
      </c>
    </row>
    <row r="506" spans="1:14" x14ac:dyDescent="0.35">
      <c r="A506" s="8" t="s">
        <v>35</v>
      </c>
      <c r="B506" s="9">
        <v>2020</v>
      </c>
      <c r="C506" s="8" t="s">
        <v>22</v>
      </c>
      <c r="D506" s="9">
        <v>16740.03</v>
      </c>
      <c r="E506" s="10">
        <v>13885.5</v>
      </c>
      <c r="F506" s="10">
        <f>IFERROR(Table2[[#This Row],[Economic loss ($ million)]]*1000000 / Table2[[#This Row],[Total Waste (tons)]], NA())</f>
        <v>829478.80021720391</v>
      </c>
      <c r="G506" s="10" t="str">
        <f t="shared" si="7"/>
        <v>Low</v>
      </c>
      <c r="H506" s="10">
        <v>102.4</v>
      </c>
      <c r="I506" s="10">
        <f>IFERROR(Table2[[#This Row],[Total Waste (tons)]] / (Table2[[#This Row],[Population (million)]]*1000), NA())</f>
        <v>7.2018714506969533E-2</v>
      </c>
      <c r="J506" s="10">
        <v>232.44</v>
      </c>
      <c r="K506" s="10">
        <f>IFERROR(Table2[[#This Row],[Total Waste (tons)]] * Table2[[#This Row],[Household waste (%)]], NA())</f>
        <v>578368.03649999993</v>
      </c>
      <c r="L506" s="10">
        <v>34.549999999999997</v>
      </c>
      <c r="M506" s="10">
        <f>SUMIFS(Table2[Household waste (%)], Table2[Country], "Australia", Table2[Year], 2020)</f>
        <v>1412.17</v>
      </c>
      <c r="N506" s="10">
        <f>COUNTIFS(Table2[Year], "USA")</f>
        <v>0</v>
      </c>
    </row>
    <row r="507" spans="1:14" x14ac:dyDescent="0.35">
      <c r="A507" s="11" t="s">
        <v>33</v>
      </c>
      <c r="B507" s="12">
        <v>2021</v>
      </c>
      <c r="C507" s="11" t="s">
        <v>25</v>
      </c>
      <c r="D507" s="12">
        <v>36475.35</v>
      </c>
      <c r="E507" s="13">
        <v>36156.44</v>
      </c>
      <c r="F507" s="13">
        <f>IFERROR(Table2[[#This Row],[Economic loss ($ million)]]*1000000 / Table2[[#This Row],[Total Waste (tons)]], NA())</f>
        <v>991256.8350954823</v>
      </c>
      <c r="G507" s="13" t="str">
        <f t="shared" si="7"/>
        <v>Medium</v>
      </c>
      <c r="H507" s="13">
        <v>169.79</v>
      </c>
      <c r="I507" s="13">
        <f>IFERROR(Table2[[#This Row],[Total Waste (tons)]] / (Table2[[#This Row],[Population (million)]]*1000), NA())</f>
        <v>0.19668562954974386</v>
      </c>
      <c r="J507" s="13">
        <v>185.45</v>
      </c>
      <c r="K507" s="13">
        <f>IFERROR(Table2[[#This Row],[Total Waste (tons)]] * Table2[[#This Row],[Household waste (%)]], NA())</f>
        <v>2510233.5869999998</v>
      </c>
      <c r="L507" s="13">
        <v>68.819999999999993</v>
      </c>
      <c r="M507" s="10">
        <f>SUMIFS(Table2[Household waste (%)], Table2[Country], "Australia", Table2[Year], 2020)</f>
        <v>1412.17</v>
      </c>
      <c r="N507" s="10">
        <f>COUNTIFS(Table2[Year], "USA")</f>
        <v>0</v>
      </c>
    </row>
    <row r="508" spans="1:14" x14ac:dyDescent="0.35">
      <c r="A508" s="8" t="s">
        <v>31</v>
      </c>
      <c r="B508" s="9">
        <v>2023</v>
      </c>
      <c r="C508" s="8" t="s">
        <v>15</v>
      </c>
      <c r="D508" s="9">
        <v>7329.99</v>
      </c>
      <c r="E508" s="10">
        <v>7119.51</v>
      </c>
      <c r="F508" s="10">
        <f>IFERROR(Table2[[#This Row],[Economic loss ($ million)]]*1000000 / Table2[[#This Row],[Total Waste (tons)]], NA())</f>
        <v>971285.09042986424</v>
      </c>
      <c r="G508" s="10" t="str">
        <f t="shared" si="7"/>
        <v>Medium</v>
      </c>
      <c r="H508" s="10">
        <v>27.24</v>
      </c>
      <c r="I508" s="10">
        <f>IFERROR(Table2[[#This Row],[Total Waste (tons)]] / (Table2[[#This Row],[Population (million)]]*1000), NA())</f>
        <v>9.4624470721883704E-3</v>
      </c>
      <c r="J508" s="10">
        <v>774.64</v>
      </c>
      <c r="K508" s="10">
        <f>IFERROR(Table2[[#This Row],[Total Waste (tons)]] * Table2[[#This Row],[Household waste (%)]], NA())</f>
        <v>364447.10279999999</v>
      </c>
      <c r="L508" s="10">
        <v>49.72</v>
      </c>
      <c r="M508" s="10">
        <f>SUMIFS(Table2[Household waste (%)], Table2[Country], "Australia", Table2[Year], 2020)</f>
        <v>1412.17</v>
      </c>
      <c r="N508" s="10">
        <f>COUNTIFS(Table2[Year], "USA")</f>
        <v>0</v>
      </c>
    </row>
    <row r="509" spans="1:14" x14ac:dyDescent="0.35">
      <c r="A509" s="11" t="s">
        <v>21</v>
      </c>
      <c r="B509" s="12">
        <v>2019</v>
      </c>
      <c r="C509" s="11" t="s">
        <v>20</v>
      </c>
      <c r="D509" s="12">
        <v>30026.37</v>
      </c>
      <c r="E509" s="13">
        <v>30917.26</v>
      </c>
      <c r="F509" s="13">
        <f>IFERROR(Table2[[#This Row],[Economic loss ($ million)]]*1000000 / Table2[[#This Row],[Total Waste (tons)]], NA())</f>
        <v>1029670.2531807874</v>
      </c>
      <c r="G509" s="13" t="str">
        <f t="shared" si="7"/>
        <v>Medium</v>
      </c>
      <c r="H509" s="13">
        <v>176.89</v>
      </c>
      <c r="I509" s="13">
        <f>IFERROR(Table2[[#This Row],[Total Waste (tons)]] / (Table2[[#This Row],[Population (million)]]*1000), NA())</f>
        <v>5.4549760191846521E-2</v>
      </c>
      <c r="J509" s="13">
        <v>550.44000000000005</v>
      </c>
      <c r="K509" s="13">
        <f>IFERROR(Table2[[#This Row],[Total Waste (tons)]] * Table2[[#This Row],[Household waste (%)]], NA())</f>
        <v>1305246.3038999999</v>
      </c>
      <c r="L509" s="13">
        <v>43.47</v>
      </c>
      <c r="M509" s="10">
        <f>SUMIFS(Table2[Household waste (%)], Table2[Country], "Australia", Table2[Year], 2020)</f>
        <v>1412.17</v>
      </c>
      <c r="N509" s="10">
        <f>COUNTIFS(Table2[Year], "USA")</f>
        <v>0</v>
      </c>
    </row>
    <row r="510" spans="1:14" x14ac:dyDescent="0.35">
      <c r="A510" s="8" t="s">
        <v>29</v>
      </c>
      <c r="B510" s="9">
        <v>2023</v>
      </c>
      <c r="C510" s="8" t="s">
        <v>15</v>
      </c>
      <c r="D510" s="9">
        <v>43508.87</v>
      </c>
      <c r="E510" s="10">
        <v>38666.550000000003</v>
      </c>
      <c r="F510" s="10">
        <f>IFERROR(Table2[[#This Row],[Economic loss ($ million)]]*1000000 / Table2[[#This Row],[Total Waste (tons)]], NA())</f>
        <v>888704.99279802025</v>
      </c>
      <c r="G510" s="10" t="str">
        <f t="shared" si="7"/>
        <v>Low</v>
      </c>
      <c r="H510" s="10">
        <v>70.84</v>
      </c>
      <c r="I510" s="10">
        <f>IFERROR(Table2[[#This Row],[Total Waste (tons)]] / (Table2[[#This Row],[Population (million)]]*1000), NA())</f>
        <v>3.2132158102299753E-2</v>
      </c>
      <c r="J510" s="10">
        <v>1354.06</v>
      </c>
      <c r="K510" s="10">
        <f>IFERROR(Table2[[#This Row],[Total Waste (tons)]] * Table2[[#This Row],[Household waste (%)]], NA())</f>
        <v>2615318.1757</v>
      </c>
      <c r="L510" s="10">
        <v>60.11</v>
      </c>
      <c r="M510" s="10">
        <f>SUMIFS(Table2[Household waste (%)], Table2[Country], "Australia", Table2[Year], 2020)</f>
        <v>1412.17</v>
      </c>
      <c r="N510" s="10">
        <f>COUNTIFS(Table2[Year], "USA")</f>
        <v>0</v>
      </c>
    </row>
    <row r="511" spans="1:14" x14ac:dyDescent="0.35">
      <c r="A511" s="11" t="s">
        <v>28</v>
      </c>
      <c r="B511" s="12">
        <v>2018</v>
      </c>
      <c r="C511" s="11" t="s">
        <v>19</v>
      </c>
      <c r="D511" s="12">
        <v>39209.050000000003</v>
      </c>
      <c r="E511" s="13">
        <v>45135.64</v>
      </c>
      <c r="F511" s="13">
        <f>IFERROR(Table2[[#This Row],[Economic loss ($ million)]]*1000000 / Table2[[#This Row],[Total Waste (tons)]], NA())</f>
        <v>1151153.6239720166</v>
      </c>
      <c r="G511" s="13" t="str">
        <f t="shared" si="7"/>
        <v>High</v>
      </c>
      <c r="H511" s="13">
        <v>83.84</v>
      </c>
      <c r="I511" s="13">
        <f>IFERROR(Table2[[#This Row],[Total Waste (tons)]] / (Table2[[#This Row],[Population (million)]]*1000), NA())</f>
        <v>7.383723776882227E-2</v>
      </c>
      <c r="J511" s="13">
        <v>531.02</v>
      </c>
      <c r="K511" s="13">
        <f>IFERROR(Table2[[#This Row],[Total Waste (tons)]] * Table2[[#This Row],[Household waste (%)]], NA())</f>
        <v>1675010.6160000002</v>
      </c>
      <c r="L511" s="13">
        <v>42.72</v>
      </c>
      <c r="M511" s="10">
        <f>SUMIFS(Table2[Household waste (%)], Table2[Country], "Australia", Table2[Year], 2020)</f>
        <v>1412.17</v>
      </c>
      <c r="N511" s="10">
        <f>COUNTIFS(Table2[Year], "USA")</f>
        <v>0</v>
      </c>
    </row>
    <row r="512" spans="1:14" x14ac:dyDescent="0.35">
      <c r="A512" s="8" t="s">
        <v>29</v>
      </c>
      <c r="B512" s="9">
        <v>2024</v>
      </c>
      <c r="C512" s="8" t="s">
        <v>22</v>
      </c>
      <c r="D512" s="9">
        <v>14042.05</v>
      </c>
      <c r="E512" s="10">
        <v>13913.87</v>
      </c>
      <c r="F512" s="10">
        <f>IFERROR(Table2[[#This Row],[Economic loss ($ million)]]*1000000 / Table2[[#This Row],[Total Waste (tons)]], NA())</f>
        <v>990871.70320572855</v>
      </c>
      <c r="G512" s="10" t="str">
        <f t="shared" si="7"/>
        <v>Medium</v>
      </c>
      <c r="H512" s="10">
        <v>159.81</v>
      </c>
      <c r="I512" s="10">
        <f>IFERROR(Table2[[#This Row],[Total Waste (tons)]] / (Table2[[#This Row],[Population (million)]]*1000), NA())</f>
        <v>2.0899017710968894E-2</v>
      </c>
      <c r="J512" s="10">
        <v>671.9</v>
      </c>
      <c r="K512" s="10">
        <f>IFERROR(Table2[[#This Row],[Total Waste (tons)]] * Table2[[#This Row],[Household waste (%)]], NA())</f>
        <v>820476.98149999999</v>
      </c>
      <c r="L512" s="10">
        <v>58.43</v>
      </c>
      <c r="M512" s="10">
        <f>SUMIFS(Table2[Household waste (%)], Table2[Country], "Australia", Table2[Year], 2020)</f>
        <v>1412.17</v>
      </c>
      <c r="N512" s="10">
        <f>COUNTIFS(Table2[Year], "USA")</f>
        <v>0</v>
      </c>
    </row>
    <row r="513" spans="1:14" x14ac:dyDescent="0.35">
      <c r="A513" s="11" t="s">
        <v>8</v>
      </c>
      <c r="B513" s="12">
        <v>2023</v>
      </c>
      <c r="C513" s="11" t="s">
        <v>22</v>
      </c>
      <c r="D513" s="12">
        <v>45075.81</v>
      </c>
      <c r="E513" s="13">
        <v>49946.6</v>
      </c>
      <c r="F513" s="13">
        <f>IFERROR(Table2[[#This Row],[Economic loss ($ million)]]*1000000 / Table2[[#This Row],[Total Waste (tons)]], NA())</f>
        <v>1108057.7365110023</v>
      </c>
      <c r="G513" s="13" t="str">
        <f t="shared" si="7"/>
        <v>High</v>
      </c>
      <c r="H513" s="13">
        <v>98.29</v>
      </c>
      <c r="I513" s="13">
        <f>IFERROR(Table2[[#This Row],[Total Waste (tons)]] / (Table2[[#This Row],[Population (million)]]*1000), NA())</f>
        <v>4.9056232723156956E-2</v>
      </c>
      <c r="J513" s="13">
        <v>918.86</v>
      </c>
      <c r="K513" s="13">
        <f>IFERROR(Table2[[#This Row],[Total Waste (tons)]] * Table2[[#This Row],[Household waste (%)]], NA())</f>
        <v>2286245.0831999998</v>
      </c>
      <c r="L513" s="13">
        <v>50.72</v>
      </c>
      <c r="M513" s="10">
        <f>SUMIFS(Table2[Household waste (%)], Table2[Country], "Australia", Table2[Year], 2020)</f>
        <v>1412.17</v>
      </c>
      <c r="N513" s="10">
        <f>COUNTIFS(Table2[Year], "USA")</f>
        <v>0</v>
      </c>
    </row>
    <row r="514" spans="1:14" x14ac:dyDescent="0.35">
      <c r="A514" s="8" t="s">
        <v>34</v>
      </c>
      <c r="B514" s="9">
        <v>2020</v>
      </c>
      <c r="C514" s="8" t="s">
        <v>22</v>
      </c>
      <c r="D514" s="9">
        <v>2396.5300000000002</v>
      </c>
      <c r="E514" s="10">
        <v>2509.06</v>
      </c>
      <c r="F514" s="10">
        <f>IFERROR(Table2[[#This Row],[Economic loss ($ million)]]*1000000 / Table2[[#This Row],[Total Waste (tons)]], NA())</f>
        <v>1046955.3896675609</v>
      </c>
      <c r="G514" s="10" t="str">
        <f t="shared" ref="G514:G577" si="8">IF(F514&gt;1100000,"High",IF(F514&gt;=950000,"Medium","Low"))</f>
        <v>Medium</v>
      </c>
      <c r="H514" s="10">
        <v>193.85</v>
      </c>
      <c r="I514" s="10">
        <f>IFERROR(Table2[[#This Row],[Total Waste (tons)]] / (Table2[[#This Row],[Population (million)]]*1000), NA())</f>
        <v>1.7184846833409823E-3</v>
      </c>
      <c r="J514" s="10">
        <v>1394.56</v>
      </c>
      <c r="K514" s="10">
        <f>IFERROR(Table2[[#This Row],[Total Waste (tons)]] * Table2[[#This Row],[Household waste (%)]], NA())</f>
        <v>96891.707900000009</v>
      </c>
      <c r="L514" s="10">
        <v>40.43</v>
      </c>
      <c r="M514" s="10">
        <f>SUMIFS(Table2[Household waste (%)], Table2[Country], "Australia", Table2[Year], 2020)</f>
        <v>1412.17</v>
      </c>
      <c r="N514" s="10">
        <f>COUNTIFS(Table2[Year], "USA")</f>
        <v>0</v>
      </c>
    </row>
    <row r="515" spans="1:14" x14ac:dyDescent="0.35">
      <c r="A515" s="11" t="s">
        <v>8</v>
      </c>
      <c r="B515" s="12">
        <v>2023</v>
      </c>
      <c r="C515" s="11" t="s">
        <v>13</v>
      </c>
      <c r="D515" s="12">
        <v>37062.879999999997</v>
      </c>
      <c r="E515" s="13">
        <v>34362.980000000003</v>
      </c>
      <c r="F515" s="13">
        <f>IFERROR(Table2[[#This Row],[Economic loss ($ million)]]*1000000 / Table2[[#This Row],[Total Waste (tons)]], NA())</f>
        <v>927153.52935335843</v>
      </c>
      <c r="G515" s="13" t="str">
        <f t="shared" si="8"/>
        <v>Low</v>
      </c>
      <c r="H515" s="13">
        <v>36.36</v>
      </c>
      <c r="I515" s="13">
        <f>IFERROR(Table2[[#This Row],[Total Waste (tons)]] / (Table2[[#This Row],[Population (million)]]*1000), NA())</f>
        <v>3.0742524407136752E-2</v>
      </c>
      <c r="J515" s="13">
        <v>1205.5899999999999</v>
      </c>
      <c r="K515" s="13">
        <f>IFERROR(Table2[[#This Row],[Total Waste (tons)]] * Table2[[#This Row],[Household waste (%)]], NA())</f>
        <v>1403941.8944000001</v>
      </c>
      <c r="L515" s="13">
        <v>37.880000000000003</v>
      </c>
      <c r="M515" s="10">
        <f>SUMIFS(Table2[Household waste (%)], Table2[Country], "Australia", Table2[Year], 2020)</f>
        <v>1412.17</v>
      </c>
      <c r="N515" s="10">
        <f>COUNTIFS(Table2[Year], "USA")</f>
        <v>0</v>
      </c>
    </row>
    <row r="516" spans="1:14" x14ac:dyDescent="0.35">
      <c r="A516" s="8" t="s">
        <v>16</v>
      </c>
      <c r="B516" s="9">
        <v>2019</v>
      </c>
      <c r="C516" s="8" t="s">
        <v>15</v>
      </c>
      <c r="D516" s="9">
        <v>16866.23</v>
      </c>
      <c r="E516" s="10">
        <v>14349.29</v>
      </c>
      <c r="F516" s="10">
        <f>IFERROR(Table2[[#This Row],[Economic loss ($ million)]]*1000000 / Table2[[#This Row],[Total Waste (tons)]], NA())</f>
        <v>850770.44484748517</v>
      </c>
      <c r="G516" s="10" t="str">
        <f t="shared" si="8"/>
        <v>Low</v>
      </c>
      <c r="H516" s="10">
        <v>34.729999999999997</v>
      </c>
      <c r="I516" s="10">
        <f>IFERROR(Table2[[#This Row],[Total Waste (tons)]] / (Table2[[#This Row],[Population (million)]]*1000), NA())</f>
        <v>1.2669468544600939E-2</v>
      </c>
      <c r="J516" s="10">
        <v>1331.25</v>
      </c>
      <c r="K516" s="10">
        <f>IFERROR(Table2[[#This Row],[Total Waste (tons)]] * Table2[[#This Row],[Household waste (%)]], NA())</f>
        <v>846853.40830000001</v>
      </c>
      <c r="L516" s="10">
        <v>50.21</v>
      </c>
      <c r="M516" s="10">
        <f>SUMIFS(Table2[Household waste (%)], Table2[Country], "Australia", Table2[Year], 2020)</f>
        <v>1412.17</v>
      </c>
      <c r="N516" s="10">
        <f>COUNTIFS(Table2[Year], "USA")</f>
        <v>0</v>
      </c>
    </row>
    <row r="517" spans="1:14" x14ac:dyDescent="0.35">
      <c r="A517" s="11" t="s">
        <v>23</v>
      </c>
      <c r="B517" s="12">
        <v>2018</v>
      </c>
      <c r="C517" s="11" t="s">
        <v>25</v>
      </c>
      <c r="D517" s="12">
        <v>22795.27</v>
      </c>
      <c r="E517" s="13">
        <v>27006.77</v>
      </c>
      <c r="F517" s="13">
        <f>IFERROR(Table2[[#This Row],[Economic loss ($ million)]]*1000000 / Table2[[#This Row],[Total Waste (tons)]], NA())</f>
        <v>1184753.2404748879</v>
      </c>
      <c r="G517" s="13" t="str">
        <f t="shared" si="8"/>
        <v>High</v>
      </c>
      <c r="H517" s="13">
        <v>49.55</v>
      </c>
      <c r="I517" s="13">
        <f>IFERROR(Table2[[#This Row],[Total Waste (tons)]] / (Table2[[#This Row],[Population (million)]]*1000), NA())</f>
        <v>1.8619935633535908E-2</v>
      </c>
      <c r="J517" s="13">
        <v>1224.24</v>
      </c>
      <c r="K517" s="13">
        <f>IFERROR(Table2[[#This Row],[Total Waste (tons)]] * Table2[[#This Row],[Household waste (%)]], NA())</f>
        <v>1357458.3285000001</v>
      </c>
      <c r="L517" s="13">
        <v>59.55</v>
      </c>
      <c r="M517" s="10">
        <f>SUMIFS(Table2[Household waste (%)], Table2[Country], "Australia", Table2[Year], 2020)</f>
        <v>1412.17</v>
      </c>
      <c r="N517" s="10">
        <f>COUNTIFS(Table2[Year], "USA")</f>
        <v>0</v>
      </c>
    </row>
    <row r="518" spans="1:14" x14ac:dyDescent="0.35">
      <c r="A518" s="8" t="s">
        <v>32</v>
      </c>
      <c r="B518" s="9">
        <v>2021</v>
      </c>
      <c r="C518" s="8" t="s">
        <v>11</v>
      </c>
      <c r="D518" s="9">
        <v>43186.82</v>
      </c>
      <c r="E518" s="10">
        <v>38566.31</v>
      </c>
      <c r="F518" s="10">
        <f>IFERROR(Table2[[#This Row],[Economic loss ($ million)]]*1000000 / Table2[[#This Row],[Total Waste (tons)]], NA())</f>
        <v>893011.1084817081</v>
      </c>
      <c r="G518" s="10" t="str">
        <f t="shared" si="8"/>
        <v>Low</v>
      </c>
      <c r="H518" s="10">
        <v>37.630000000000003</v>
      </c>
      <c r="I518" s="10">
        <f>IFERROR(Table2[[#This Row],[Total Waste (tons)]] / (Table2[[#This Row],[Population (million)]]*1000), NA())</f>
        <v>4.2645225634442577E-2</v>
      </c>
      <c r="J518" s="10">
        <v>1012.7</v>
      </c>
      <c r="K518" s="10">
        <f>IFERROR(Table2[[#This Row],[Total Waste (tons)]] * Table2[[#This Row],[Household waste (%)]], NA())</f>
        <v>1893310.1888000001</v>
      </c>
      <c r="L518" s="10">
        <v>43.84</v>
      </c>
      <c r="M518" s="10">
        <f>SUMIFS(Table2[Household waste (%)], Table2[Country], "Australia", Table2[Year], 2020)</f>
        <v>1412.17</v>
      </c>
      <c r="N518" s="10">
        <f>COUNTIFS(Table2[Year], "USA")</f>
        <v>0</v>
      </c>
    </row>
    <row r="519" spans="1:14" x14ac:dyDescent="0.35">
      <c r="A519" s="11" t="s">
        <v>23</v>
      </c>
      <c r="B519" s="12">
        <v>2023</v>
      </c>
      <c r="C519" s="11" t="s">
        <v>9</v>
      </c>
      <c r="D519" s="12">
        <v>23699.63</v>
      </c>
      <c r="E519" s="13">
        <v>24189.61</v>
      </c>
      <c r="F519" s="13">
        <f>IFERROR(Table2[[#This Row],[Economic loss ($ million)]]*1000000 / Table2[[#This Row],[Total Waste (tons)]], NA())</f>
        <v>1020674.5843711484</v>
      </c>
      <c r="G519" s="13" t="str">
        <f t="shared" si="8"/>
        <v>Medium</v>
      </c>
      <c r="H519" s="13">
        <v>70.28</v>
      </c>
      <c r="I519" s="13">
        <f>IFERROR(Table2[[#This Row],[Total Waste (tons)]] / (Table2[[#This Row],[Population (million)]]*1000), NA())</f>
        <v>1.8187115340342262E-2</v>
      </c>
      <c r="J519" s="13">
        <v>1303.0999999999999</v>
      </c>
      <c r="K519" s="13">
        <f>IFERROR(Table2[[#This Row],[Total Waste (tons)]] * Table2[[#This Row],[Household waste (%)]], NA())</f>
        <v>1179530.5851</v>
      </c>
      <c r="L519" s="13">
        <v>49.77</v>
      </c>
      <c r="M519" s="10">
        <f>SUMIFS(Table2[Household waste (%)], Table2[Country], "Australia", Table2[Year], 2020)</f>
        <v>1412.17</v>
      </c>
      <c r="N519" s="10">
        <f>COUNTIFS(Table2[Year], "USA")</f>
        <v>0</v>
      </c>
    </row>
    <row r="520" spans="1:14" x14ac:dyDescent="0.35">
      <c r="A520" s="8" t="s">
        <v>34</v>
      </c>
      <c r="B520" s="9">
        <v>2018</v>
      </c>
      <c r="C520" s="8" t="s">
        <v>11</v>
      </c>
      <c r="D520" s="9">
        <v>5143.07</v>
      </c>
      <c r="E520" s="10">
        <v>4171.2299999999996</v>
      </c>
      <c r="F520" s="10">
        <f>IFERROR(Table2[[#This Row],[Economic loss ($ million)]]*1000000 / Table2[[#This Row],[Total Waste (tons)]], NA())</f>
        <v>811038.93199975882</v>
      </c>
      <c r="G520" s="10" t="str">
        <f t="shared" si="8"/>
        <v>Low</v>
      </c>
      <c r="H520" s="10">
        <v>119.45</v>
      </c>
      <c r="I520" s="10">
        <f>IFERROR(Table2[[#This Row],[Total Waste (tons)]] / (Table2[[#This Row],[Population (million)]]*1000), NA())</f>
        <v>4.7471570980247367E-2</v>
      </c>
      <c r="J520" s="10">
        <v>108.34</v>
      </c>
      <c r="K520" s="10">
        <f>IFERROR(Table2[[#This Row],[Total Waste (tons)]] * Table2[[#This Row],[Household waste (%)]], NA())</f>
        <v>168281.25039999999</v>
      </c>
      <c r="L520" s="10">
        <v>32.72</v>
      </c>
      <c r="M520" s="10">
        <f>SUMIFS(Table2[Household waste (%)], Table2[Country], "Australia", Table2[Year], 2020)</f>
        <v>1412.17</v>
      </c>
      <c r="N520" s="10">
        <f>COUNTIFS(Table2[Year], "USA")</f>
        <v>0</v>
      </c>
    </row>
    <row r="521" spans="1:14" x14ac:dyDescent="0.35">
      <c r="A521" s="11" t="s">
        <v>35</v>
      </c>
      <c r="B521" s="12">
        <v>2021</v>
      </c>
      <c r="C521" s="11" t="s">
        <v>20</v>
      </c>
      <c r="D521" s="12">
        <v>23679.43</v>
      </c>
      <c r="E521" s="13">
        <v>24717.39</v>
      </c>
      <c r="F521" s="13">
        <f>IFERROR(Table2[[#This Row],[Economic loss ($ million)]]*1000000 / Table2[[#This Row],[Total Waste (tons)]], NA())</f>
        <v>1043833.8253919119</v>
      </c>
      <c r="G521" s="13" t="str">
        <f t="shared" si="8"/>
        <v>Medium</v>
      </c>
      <c r="H521" s="13">
        <v>105.91</v>
      </c>
      <c r="I521" s="13">
        <f>IFERROR(Table2[[#This Row],[Total Waste (tons)]] / (Table2[[#This Row],[Population (million)]]*1000), NA())</f>
        <v>0.96179650690495533</v>
      </c>
      <c r="J521" s="13">
        <v>24.62</v>
      </c>
      <c r="K521" s="13">
        <f>IFERROR(Table2[[#This Row],[Total Waste (tons)]] * Table2[[#This Row],[Household waste (%)]], NA())</f>
        <v>1372459.7628000001</v>
      </c>
      <c r="L521" s="13">
        <v>57.96</v>
      </c>
      <c r="M521" s="10">
        <f>SUMIFS(Table2[Household waste (%)], Table2[Country], "Australia", Table2[Year], 2020)</f>
        <v>1412.17</v>
      </c>
      <c r="N521" s="10">
        <f>COUNTIFS(Table2[Year], "USA")</f>
        <v>0</v>
      </c>
    </row>
    <row r="522" spans="1:14" x14ac:dyDescent="0.35">
      <c r="A522" s="8" t="s">
        <v>27</v>
      </c>
      <c r="B522" s="9">
        <v>2021</v>
      </c>
      <c r="C522" s="8" t="s">
        <v>22</v>
      </c>
      <c r="D522" s="9">
        <v>27720.79</v>
      </c>
      <c r="E522" s="10">
        <v>23629.95</v>
      </c>
      <c r="F522" s="10">
        <f>IFERROR(Table2[[#This Row],[Economic loss ($ million)]]*1000000 / Table2[[#This Row],[Total Waste (tons)]], NA())</f>
        <v>852427.00514667865</v>
      </c>
      <c r="G522" s="10" t="str">
        <f t="shared" si="8"/>
        <v>Low</v>
      </c>
      <c r="H522" s="10">
        <v>35.700000000000003</v>
      </c>
      <c r="I522" s="10">
        <f>IFERROR(Table2[[#This Row],[Total Waste (tons)]] / (Table2[[#This Row],[Population (million)]]*1000), NA())</f>
        <v>5.734426263420285E-2</v>
      </c>
      <c r="J522" s="10">
        <v>483.41</v>
      </c>
      <c r="K522" s="10">
        <f>IFERROR(Table2[[#This Row],[Total Waste (tons)]] * Table2[[#This Row],[Household waste (%)]], NA())</f>
        <v>1366912.1549000002</v>
      </c>
      <c r="L522" s="10">
        <v>49.31</v>
      </c>
      <c r="M522" s="10">
        <f>SUMIFS(Table2[Household waste (%)], Table2[Country], "Australia", Table2[Year], 2020)</f>
        <v>1412.17</v>
      </c>
      <c r="N522" s="10">
        <f>COUNTIFS(Table2[Year], "USA")</f>
        <v>0</v>
      </c>
    </row>
    <row r="523" spans="1:14" x14ac:dyDescent="0.35">
      <c r="A523" s="11" t="s">
        <v>34</v>
      </c>
      <c r="B523" s="12">
        <v>2022</v>
      </c>
      <c r="C523" s="11" t="s">
        <v>19</v>
      </c>
      <c r="D523" s="12">
        <v>22093.45</v>
      </c>
      <c r="E523" s="13">
        <v>22206.46</v>
      </c>
      <c r="F523" s="13">
        <f>IFERROR(Table2[[#This Row],[Economic loss ($ million)]]*1000000 / Table2[[#This Row],[Total Waste (tons)]], NA())</f>
        <v>1005115.0906716696</v>
      </c>
      <c r="G523" s="13" t="str">
        <f t="shared" si="8"/>
        <v>Medium</v>
      </c>
      <c r="H523" s="13">
        <v>43.27</v>
      </c>
      <c r="I523" s="13">
        <f>IFERROR(Table2[[#This Row],[Total Waste (tons)]] / (Table2[[#This Row],[Population (million)]]*1000), NA())</f>
        <v>3.4738128930817611E-2</v>
      </c>
      <c r="J523" s="13">
        <v>636</v>
      </c>
      <c r="K523" s="13">
        <f>IFERROR(Table2[[#This Row],[Total Waste (tons)]] * Table2[[#This Row],[Household waste (%)]], NA())</f>
        <v>1277664.2135000001</v>
      </c>
      <c r="L523" s="13">
        <v>57.83</v>
      </c>
      <c r="M523" s="10">
        <f>SUMIFS(Table2[Household waste (%)], Table2[Country], "Australia", Table2[Year], 2020)</f>
        <v>1412.17</v>
      </c>
      <c r="N523" s="10">
        <f>COUNTIFS(Table2[Year], "USA")</f>
        <v>0</v>
      </c>
    </row>
    <row r="524" spans="1:14" x14ac:dyDescent="0.35">
      <c r="A524" s="8" t="s">
        <v>33</v>
      </c>
      <c r="B524" s="9">
        <v>2018</v>
      </c>
      <c r="C524" s="8" t="s">
        <v>13</v>
      </c>
      <c r="D524" s="9">
        <v>3556.98</v>
      </c>
      <c r="E524" s="10">
        <v>3687.98</v>
      </c>
      <c r="F524" s="10">
        <f>IFERROR(Table2[[#This Row],[Economic loss ($ million)]]*1000000 / Table2[[#This Row],[Total Waste (tons)]], NA())</f>
        <v>1036828.9953837243</v>
      </c>
      <c r="G524" s="10" t="str">
        <f t="shared" si="8"/>
        <v>Medium</v>
      </c>
      <c r="H524" s="10">
        <v>153.96</v>
      </c>
      <c r="I524" s="10">
        <f>IFERROR(Table2[[#This Row],[Total Waste (tons)]] / (Table2[[#This Row],[Population (million)]]*1000), NA())</f>
        <v>4.0037144593773211E-3</v>
      </c>
      <c r="J524" s="10">
        <v>888.42</v>
      </c>
      <c r="K524" s="10">
        <f>IFERROR(Table2[[#This Row],[Total Waste (tons)]] * Table2[[#This Row],[Household waste (%)]], NA())</f>
        <v>224729.9964</v>
      </c>
      <c r="L524" s="10">
        <v>63.18</v>
      </c>
      <c r="M524" s="10">
        <f>SUMIFS(Table2[Household waste (%)], Table2[Country], "Australia", Table2[Year], 2020)</f>
        <v>1412.17</v>
      </c>
      <c r="N524" s="10">
        <f>COUNTIFS(Table2[Year], "USA")</f>
        <v>0</v>
      </c>
    </row>
    <row r="525" spans="1:14" x14ac:dyDescent="0.35">
      <c r="A525" s="11" t="s">
        <v>32</v>
      </c>
      <c r="B525" s="12">
        <v>2024</v>
      </c>
      <c r="C525" s="11" t="s">
        <v>15</v>
      </c>
      <c r="D525" s="12">
        <v>13936.71</v>
      </c>
      <c r="E525" s="13">
        <v>13293.1</v>
      </c>
      <c r="F525" s="13">
        <f>IFERROR(Table2[[#This Row],[Economic loss ($ million)]]*1000000 / Table2[[#This Row],[Total Waste (tons)]], NA())</f>
        <v>953819.0864271411</v>
      </c>
      <c r="G525" s="13" t="str">
        <f t="shared" si="8"/>
        <v>Medium</v>
      </c>
      <c r="H525" s="13">
        <v>31.23</v>
      </c>
      <c r="I525" s="13">
        <f>IFERROR(Table2[[#This Row],[Total Waste (tons)]] / (Table2[[#This Row],[Population (million)]]*1000), NA())</f>
        <v>2.5399970839636223E-2</v>
      </c>
      <c r="J525" s="13">
        <v>548.69000000000005</v>
      </c>
      <c r="K525" s="13">
        <f>IFERROR(Table2[[#This Row],[Total Waste (tons)]] * Table2[[#This Row],[Household waste (%)]], NA())</f>
        <v>794810.57129999995</v>
      </c>
      <c r="L525" s="13">
        <v>57.03</v>
      </c>
      <c r="M525" s="10">
        <f>SUMIFS(Table2[Household waste (%)], Table2[Country], "Australia", Table2[Year], 2020)</f>
        <v>1412.17</v>
      </c>
      <c r="N525" s="10">
        <f>COUNTIFS(Table2[Year], "USA")</f>
        <v>0</v>
      </c>
    </row>
    <row r="526" spans="1:14" x14ac:dyDescent="0.35">
      <c r="A526" s="8" t="s">
        <v>24</v>
      </c>
      <c r="B526" s="9">
        <v>2022</v>
      </c>
      <c r="C526" s="8" t="s">
        <v>25</v>
      </c>
      <c r="D526" s="9">
        <v>2909.42</v>
      </c>
      <c r="E526" s="10">
        <v>3013.57</v>
      </c>
      <c r="F526" s="10">
        <f>IFERROR(Table2[[#This Row],[Economic loss ($ million)]]*1000000 / Table2[[#This Row],[Total Waste (tons)]], NA())</f>
        <v>1035797.5129063524</v>
      </c>
      <c r="G526" s="10" t="str">
        <f t="shared" si="8"/>
        <v>Medium</v>
      </c>
      <c r="H526" s="10">
        <v>165.59</v>
      </c>
      <c r="I526" s="10">
        <f>IFERROR(Table2[[#This Row],[Total Waste (tons)]] / (Table2[[#This Row],[Population (million)]]*1000), NA())</f>
        <v>5.8446734566785195E-3</v>
      </c>
      <c r="J526" s="10">
        <v>497.79</v>
      </c>
      <c r="K526" s="10">
        <f>IFERROR(Table2[[#This Row],[Total Waste (tons)]] * Table2[[#This Row],[Household waste (%)]], NA())</f>
        <v>179802.15599999999</v>
      </c>
      <c r="L526" s="10">
        <v>61.8</v>
      </c>
      <c r="M526" s="10">
        <f>SUMIFS(Table2[Household waste (%)], Table2[Country], "Australia", Table2[Year], 2020)</f>
        <v>1412.17</v>
      </c>
      <c r="N526" s="10">
        <f>COUNTIFS(Table2[Year], "USA")</f>
        <v>0</v>
      </c>
    </row>
    <row r="527" spans="1:14" x14ac:dyDescent="0.35">
      <c r="A527" s="11" t="s">
        <v>17</v>
      </c>
      <c r="B527" s="12">
        <v>2019</v>
      </c>
      <c r="C527" s="11" t="s">
        <v>25</v>
      </c>
      <c r="D527" s="12">
        <v>42999.33</v>
      </c>
      <c r="E527" s="13">
        <v>46248.08</v>
      </c>
      <c r="F527" s="13">
        <f>IFERROR(Table2[[#This Row],[Economic loss ($ million)]]*1000000 / Table2[[#This Row],[Total Waste (tons)]], NA())</f>
        <v>1075553.5028103925</v>
      </c>
      <c r="G527" s="13" t="str">
        <f t="shared" si="8"/>
        <v>Medium</v>
      </c>
      <c r="H527" s="13">
        <v>176.09</v>
      </c>
      <c r="I527" s="13">
        <f>IFERROR(Table2[[#This Row],[Total Waste (tons)]] / (Table2[[#This Row],[Population (million)]]*1000), NA())</f>
        <v>0.18029069182389937</v>
      </c>
      <c r="J527" s="13">
        <v>238.5</v>
      </c>
      <c r="K527" s="13">
        <f>IFERROR(Table2[[#This Row],[Total Waste (tons)]] * Table2[[#This Row],[Household waste (%)]], NA())</f>
        <v>2133626.7546000001</v>
      </c>
      <c r="L527" s="13">
        <v>49.62</v>
      </c>
      <c r="M527" s="10">
        <f>SUMIFS(Table2[Household waste (%)], Table2[Country], "Australia", Table2[Year], 2020)</f>
        <v>1412.17</v>
      </c>
      <c r="N527" s="10">
        <f>COUNTIFS(Table2[Year], "USA")</f>
        <v>0</v>
      </c>
    </row>
    <row r="528" spans="1:14" x14ac:dyDescent="0.35">
      <c r="A528" s="8" t="s">
        <v>30</v>
      </c>
      <c r="B528" s="9">
        <v>2018</v>
      </c>
      <c r="C528" s="8" t="s">
        <v>11</v>
      </c>
      <c r="D528" s="9">
        <v>30566.99</v>
      </c>
      <c r="E528" s="10">
        <v>29522.29</v>
      </c>
      <c r="F528" s="10">
        <f>IFERROR(Table2[[#This Row],[Economic loss ($ million)]]*1000000 / Table2[[#This Row],[Total Waste (tons)]], NA())</f>
        <v>965822.60798331792</v>
      </c>
      <c r="G528" s="10" t="str">
        <f t="shared" si="8"/>
        <v>Medium</v>
      </c>
      <c r="H528" s="10">
        <v>132.9</v>
      </c>
      <c r="I528" s="10">
        <f>IFERROR(Table2[[#This Row],[Total Waste (tons)]] / (Table2[[#This Row],[Population (million)]]*1000), NA())</f>
        <v>3.9496317448831926E-2</v>
      </c>
      <c r="J528" s="10">
        <v>773.92</v>
      </c>
      <c r="K528" s="10">
        <f>IFERROR(Table2[[#This Row],[Total Waste (tons)]] * Table2[[#This Row],[Household waste (%)]], NA())</f>
        <v>1337000.1426000001</v>
      </c>
      <c r="L528" s="10">
        <v>43.74</v>
      </c>
      <c r="M528" s="10">
        <f>SUMIFS(Table2[Household waste (%)], Table2[Country], "Australia", Table2[Year], 2020)</f>
        <v>1412.17</v>
      </c>
      <c r="N528" s="10">
        <f>COUNTIFS(Table2[Year], "USA")</f>
        <v>0</v>
      </c>
    </row>
    <row r="529" spans="1:14" x14ac:dyDescent="0.35">
      <c r="A529" s="11" t="s">
        <v>12</v>
      </c>
      <c r="B529" s="12">
        <v>2024</v>
      </c>
      <c r="C529" s="11" t="s">
        <v>9</v>
      </c>
      <c r="D529" s="12">
        <v>9448.44</v>
      </c>
      <c r="E529" s="13">
        <v>9574.7800000000007</v>
      </c>
      <c r="F529" s="13">
        <f>IFERROR(Table2[[#This Row],[Economic loss ($ million)]]*1000000 / Table2[[#This Row],[Total Waste (tons)]], NA())</f>
        <v>1013371.5195312665</v>
      </c>
      <c r="G529" s="13" t="str">
        <f t="shared" si="8"/>
        <v>Medium</v>
      </c>
      <c r="H529" s="13">
        <v>136.94999999999999</v>
      </c>
      <c r="I529" s="13">
        <f>IFERROR(Table2[[#This Row],[Total Waste (tons)]] / (Table2[[#This Row],[Population (million)]]*1000), NA())</f>
        <v>2.3914652357690653E-2</v>
      </c>
      <c r="J529" s="13">
        <v>395.09</v>
      </c>
      <c r="K529" s="13">
        <f>IFERROR(Table2[[#This Row],[Total Waste (tons)]] * Table2[[#This Row],[Household waste (%)]], NA())</f>
        <v>346757.74800000002</v>
      </c>
      <c r="L529" s="13">
        <v>36.700000000000003</v>
      </c>
      <c r="M529" s="10">
        <f>SUMIFS(Table2[Household waste (%)], Table2[Country], "Australia", Table2[Year], 2020)</f>
        <v>1412.17</v>
      </c>
      <c r="N529" s="10">
        <f>COUNTIFS(Table2[Year], "USA")</f>
        <v>0</v>
      </c>
    </row>
    <row r="530" spans="1:14" x14ac:dyDescent="0.35">
      <c r="A530" s="8" t="s">
        <v>8</v>
      </c>
      <c r="B530" s="9">
        <v>2021</v>
      </c>
      <c r="C530" s="8" t="s">
        <v>9</v>
      </c>
      <c r="D530" s="9">
        <v>6306.54</v>
      </c>
      <c r="E530" s="10">
        <v>6017.22</v>
      </c>
      <c r="F530" s="10">
        <f>IFERROR(Table2[[#This Row],[Economic loss ($ million)]]*1000000 / Table2[[#This Row],[Total Waste (tons)]], NA())</f>
        <v>954123.81432608049</v>
      </c>
      <c r="G530" s="10" t="str">
        <f t="shared" si="8"/>
        <v>Medium</v>
      </c>
      <c r="H530" s="10">
        <v>160.19999999999999</v>
      </c>
      <c r="I530" s="10">
        <f>IFERROR(Table2[[#This Row],[Total Waste (tons)]] / (Table2[[#This Row],[Population (million)]]*1000), NA())</f>
        <v>5.0152209180265288E-3</v>
      </c>
      <c r="J530" s="10">
        <v>1257.48</v>
      </c>
      <c r="K530" s="10">
        <f>IFERROR(Table2[[#This Row],[Total Waste (tons)]] * Table2[[#This Row],[Household waste (%)]], NA())</f>
        <v>195944.19779999999</v>
      </c>
      <c r="L530" s="10">
        <v>31.07</v>
      </c>
      <c r="M530" s="10">
        <f>SUMIFS(Table2[Household waste (%)], Table2[Country], "Australia", Table2[Year], 2020)</f>
        <v>1412.17</v>
      </c>
      <c r="N530" s="10">
        <f>COUNTIFS(Table2[Year], "USA")</f>
        <v>0</v>
      </c>
    </row>
    <row r="531" spans="1:14" x14ac:dyDescent="0.35">
      <c r="A531" s="11" t="s">
        <v>24</v>
      </c>
      <c r="B531" s="12">
        <v>2018</v>
      </c>
      <c r="C531" s="11" t="s">
        <v>22</v>
      </c>
      <c r="D531" s="12">
        <v>17195.43</v>
      </c>
      <c r="E531" s="13">
        <v>16888.39</v>
      </c>
      <c r="F531" s="13">
        <f>IFERROR(Table2[[#This Row],[Economic loss ($ million)]]*1000000 / Table2[[#This Row],[Total Waste (tons)]], NA())</f>
        <v>982144.09293632081</v>
      </c>
      <c r="G531" s="13" t="str">
        <f t="shared" si="8"/>
        <v>Medium</v>
      </c>
      <c r="H531" s="13">
        <v>76.790000000000006</v>
      </c>
      <c r="I531" s="13">
        <f>IFERROR(Table2[[#This Row],[Total Waste (tons)]] / (Table2[[#This Row],[Population (million)]]*1000), NA())</f>
        <v>5.6887650114136372E-2</v>
      </c>
      <c r="J531" s="13">
        <v>302.27</v>
      </c>
      <c r="K531" s="13">
        <f>IFERROR(Table2[[#This Row],[Total Waste (tons)]] * Table2[[#This Row],[Household waste (%)]], NA())</f>
        <v>658756.92330000002</v>
      </c>
      <c r="L531" s="13">
        <v>38.31</v>
      </c>
      <c r="M531" s="10">
        <f>SUMIFS(Table2[Household waste (%)], Table2[Country], "Australia", Table2[Year], 2020)</f>
        <v>1412.17</v>
      </c>
      <c r="N531" s="10">
        <f>COUNTIFS(Table2[Year], "USA")</f>
        <v>0</v>
      </c>
    </row>
    <row r="532" spans="1:14" x14ac:dyDescent="0.35">
      <c r="A532" s="8" t="s">
        <v>27</v>
      </c>
      <c r="B532" s="9">
        <v>2020</v>
      </c>
      <c r="C532" s="8" t="s">
        <v>11</v>
      </c>
      <c r="D532" s="9">
        <v>13560.18</v>
      </c>
      <c r="E532" s="10">
        <v>12193.31</v>
      </c>
      <c r="F532" s="10">
        <f>IFERROR(Table2[[#This Row],[Economic loss ($ million)]]*1000000 / Table2[[#This Row],[Total Waste (tons)]], NA())</f>
        <v>899199.71563799295</v>
      </c>
      <c r="G532" s="10" t="str">
        <f t="shared" si="8"/>
        <v>Low</v>
      </c>
      <c r="H532" s="10">
        <v>198.08</v>
      </c>
      <c r="I532" s="10">
        <f>IFERROR(Table2[[#This Row],[Total Waste (tons)]] / (Table2[[#This Row],[Population (million)]]*1000), NA())</f>
        <v>1.3279062252122565E-2</v>
      </c>
      <c r="J532" s="10">
        <v>1021.17</v>
      </c>
      <c r="K532" s="10">
        <f>IFERROR(Table2[[#This Row],[Total Waste (tons)]] * Table2[[#This Row],[Household waste (%)]], NA())</f>
        <v>937008.43799999997</v>
      </c>
      <c r="L532" s="10">
        <v>69.099999999999994</v>
      </c>
      <c r="M532" s="10">
        <f>SUMIFS(Table2[Household waste (%)], Table2[Country], "Australia", Table2[Year], 2020)</f>
        <v>1412.17</v>
      </c>
      <c r="N532" s="10">
        <f>COUNTIFS(Table2[Year], "USA")</f>
        <v>0</v>
      </c>
    </row>
    <row r="533" spans="1:14" x14ac:dyDescent="0.35">
      <c r="A533" s="11" t="s">
        <v>8</v>
      </c>
      <c r="B533" s="12">
        <v>2018</v>
      </c>
      <c r="C533" s="11" t="s">
        <v>25</v>
      </c>
      <c r="D533" s="12">
        <v>27437.11</v>
      </c>
      <c r="E533" s="13">
        <v>32891.879999999997</v>
      </c>
      <c r="F533" s="13">
        <f>IFERROR(Table2[[#This Row],[Economic loss ($ million)]]*1000000 / Table2[[#This Row],[Total Waste (tons)]], NA())</f>
        <v>1198809.9329703455</v>
      </c>
      <c r="G533" s="13" t="str">
        <f t="shared" si="8"/>
        <v>High</v>
      </c>
      <c r="H533" s="13">
        <v>196.25</v>
      </c>
      <c r="I533" s="13">
        <f>IFERROR(Table2[[#This Row],[Total Waste (tons)]] / (Table2[[#This Row],[Population (million)]]*1000), NA())</f>
        <v>3.8561263211153586E-2</v>
      </c>
      <c r="J533" s="13">
        <v>711.52</v>
      </c>
      <c r="K533" s="13">
        <f>IFERROR(Table2[[#This Row],[Total Waste (tons)]] * Table2[[#This Row],[Household waste (%)]], NA())</f>
        <v>1781765.9234</v>
      </c>
      <c r="L533" s="13">
        <v>64.94</v>
      </c>
      <c r="M533" s="10">
        <f>SUMIFS(Table2[Household waste (%)], Table2[Country], "Australia", Table2[Year], 2020)</f>
        <v>1412.17</v>
      </c>
      <c r="N533" s="10">
        <f>COUNTIFS(Table2[Year], "USA")</f>
        <v>0</v>
      </c>
    </row>
    <row r="534" spans="1:14" x14ac:dyDescent="0.35">
      <c r="A534" s="8" t="s">
        <v>23</v>
      </c>
      <c r="B534" s="9">
        <v>2022</v>
      </c>
      <c r="C534" s="8" t="s">
        <v>20</v>
      </c>
      <c r="D534" s="9">
        <v>34191.949999999997</v>
      </c>
      <c r="E534" s="10">
        <v>27453.58</v>
      </c>
      <c r="F534" s="10">
        <f>IFERROR(Table2[[#This Row],[Economic loss ($ million)]]*1000000 / Table2[[#This Row],[Total Waste (tons)]], NA())</f>
        <v>802925.24994918401</v>
      </c>
      <c r="G534" s="10" t="str">
        <f t="shared" si="8"/>
        <v>Low</v>
      </c>
      <c r="H534" s="10">
        <v>88.82</v>
      </c>
      <c r="I534" s="10">
        <f>IFERROR(Table2[[#This Row],[Total Waste (tons)]] / (Table2[[#This Row],[Population (million)]]*1000), NA())</f>
        <v>3.3354095130326208E-2</v>
      </c>
      <c r="J534" s="10">
        <v>1025.1199999999999</v>
      </c>
      <c r="K534" s="10">
        <f>IFERROR(Table2[[#This Row],[Total Waste (tons)]] * Table2[[#This Row],[Household waste (%)]], NA())</f>
        <v>2115114.0269999998</v>
      </c>
      <c r="L534" s="10">
        <v>61.86</v>
      </c>
      <c r="M534" s="10">
        <f>SUMIFS(Table2[Household waste (%)], Table2[Country], "Australia", Table2[Year], 2020)</f>
        <v>1412.17</v>
      </c>
      <c r="N534" s="10">
        <f>COUNTIFS(Table2[Year], "USA")</f>
        <v>0</v>
      </c>
    </row>
    <row r="535" spans="1:14" x14ac:dyDescent="0.35">
      <c r="A535" s="11" t="s">
        <v>35</v>
      </c>
      <c r="B535" s="12">
        <v>2023</v>
      </c>
      <c r="C535" s="11" t="s">
        <v>15</v>
      </c>
      <c r="D535" s="12">
        <v>27838.3</v>
      </c>
      <c r="E535" s="13">
        <v>22942.91</v>
      </c>
      <c r="F535" s="13">
        <f>IFERROR(Table2[[#This Row],[Economic loss ($ million)]]*1000000 / Table2[[#This Row],[Total Waste (tons)]], NA())</f>
        <v>824149.10393235215</v>
      </c>
      <c r="G535" s="13" t="str">
        <f t="shared" si="8"/>
        <v>Low</v>
      </c>
      <c r="H535" s="13">
        <v>107.53</v>
      </c>
      <c r="I535" s="13">
        <f>IFERROR(Table2[[#This Row],[Total Waste (tons)]] / (Table2[[#This Row],[Population (million)]]*1000), NA())</f>
        <v>3.6212893826261153E-2</v>
      </c>
      <c r="J535" s="13">
        <v>768.74</v>
      </c>
      <c r="K535" s="13">
        <f>IFERROR(Table2[[#This Row],[Total Waste (tons)]] * Table2[[#This Row],[Household waste (%)]], NA())</f>
        <v>1371314.6579999998</v>
      </c>
      <c r="L535" s="13">
        <v>49.26</v>
      </c>
      <c r="M535" s="10">
        <f>SUMIFS(Table2[Household waste (%)], Table2[Country], "Australia", Table2[Year], 2020)</f>
        <v>1412.17</v>
      </c>
      <c r="N535" s="10">
        <f>COUNTIFS(Table2[Year], "USA")</f>
        <v>0</v>
      </c>
    </row>
    <row r="536" spans="1:14" x14ac:dyDescent="0.35">
      <c r="A536" s="8" t="s">
        <v>29</v>
      </c>
      <c r="B536" s="9">
        <v>2024</v>
      </c>
      <c r="C536" s="8" t="s">
        <v>19</v>
      </c>
      <c r="D536" s="9">
        <v>32261.02</v>
      </c>
      <c r="E536" s="10">
        <v>30056.23</v>
      </c>
      <c r="F536" s="10">
        <f>IFERROR(Table2[[#This Row],[Economic loss ($ million)]]*1000000 / Table2[[#This Row],[Total Waste (tons)]], NA())</f>
        <v>931657.77151497384</v>
      </c>
      <c r="G536" s="10" t="str">
        <f t="shared" si="8"/>
        <v>Low</v>
      </c>
      <c r="H536" s="10">
        <v>37.22</v>
      </c>
      <c r="I536" s="10">
        <f>IFERROR(Table2[[#This Row],[Total Waste (tons)]] / (Table2[[#This Row],[Population (million)]]*1000), NA())</f>
        <v>3.0379038561137529E-2</v>
      </c>
      <c r="J536" s="10">
        <v>1061.95</v>
      </c>
      <c r="K536" s="10">
        <f>IFERROR(Table2[[#This Row],[Total Waste (tons)]] * Table2[[#This Row],[Household waste (%)]], NA())</f>
        <v>1363350.7052</v>
      </c>
      <c r="L536" s="10">
        <v>42.26</v>
      </c>
      <c r="M536" s="10">
        <f>SUMIFS(Table2[Household waste (%)], Table2[Country], "Australia", Table2[Year], 2020)</f>
        <v>1412.17</v>
      </c>
      <c r="N536" s="10">
        <f>COUNTIFS(Table2[Year], "USA")</f>
        <v>0</v>
      </c>
    </row>
    <row r="537" spans="1:14" x14ac:dyDescent="0.35">
      <c r="A537" s="11" t="s">
        <v>28</v>
      </c>
      <c r="B537" s="12">
        <v>2018</v>
      </c>
      <c r="C537" s="11" t="s">
        <v>25</v>
      </c>
      <c r="D537" s="12">
        <v>46469.96</v>
      </c>
      <c r="E537" s="13">
        <v>43064.09</v>
      </c>
      <c r="F537" s="13">
        <f>IFERROR(Table2[[#This Row],[Economic loss ($ million)]]*1000000 / Table2[[#This Row],[Total Waste (tons)]], NA())</f>
        <v>926708.1357504935</v>
      </c>
      <c r="G537" s="13" t="str">
        <f t="shared" si="8"/>
        <v>Low</v>
      </c>
      <c r="H537" s="13">
        <v>62.5</v>
      </c>
      <c r="I537" s="13">
        <f>IFERROR(Table2[[#This Row],[Total Waste (tons)]] / (Table2[[#This Row],[Population (million)]]*1000), NA())</f>
        <v>3.7820428094734272E-2</v>
      </c>
      <c r="J537" s="13">
        <v>1228.7</v>
      </c>
      <c r="K537" s="13">
        <f>IFERROR(Table2[[#This Row],[Total Waste (tons)]] * Table2[[#This Row],[Household waste (%)]], NA())</f>
        <v>1567431.7507999998</v>
      </c>
      <c r="L537" s="13">
        <v>33.729999999999997</v>
      </c>
      <c r="M537" s="10">
        <f>SUMIFS(Table2[Household waste (%)], Table2[Country], "Australia", Table2[Year], 2020)</f>
        <v>1412.17</v>
      </c>
      <c r="N537" s="10">
        <f>COUNTIFS(Table2[Year], "USA")</f>
        <v>0</v>
      </c>
    </row>
    <row r="538" spans="1:14" x14ac:dyDescent="0.35">
      <c r="A538" s="8" t="s">
        <v>16</v>
      </c>
      <c r="B538" s="9">
        <v>2021</v>
      </c>
      <c r="C538" s="8" t="s">
        <v>19</v>
      </c>
      <c r="D538" s="9">
        <v>28457.93</v>
      </c>
      <c r="E538" s="10">
        <v>28368.1</v>
      </c>
      <c r="F538" s="10">
        <f>IFERROR(Table2[[#This Row],[Economic loss ($ million)]]*1000000 / Table2[[#This Row],[Total Waste (tons)]], NA())</f>
        <v>996843.41060646367</v>
      </c>
      <c r="G538" s="10" t="str">
        <f t="shared" si="8"/>
        <v>Medium</v>
      </c>
      <c r="H538" s="10">
        <v>151.29</v>
      </c>
      <c r="I538" s="10">
        <f>IFERROR(Table2[[#This Row],[Total Waste (tons)]] / (Table2[[#This Row],[Population (million)]]*1000), NA())</f>
        <v>0.20611233432316942</v>
      </c>
      <c r="J538" s="10">
        <v>138.07</v>
      </c>
      <c r="K538" s="10">
        <f>IFERROR(Table2[[#This Row],[Total Waste (tons)]] * Table2[[#This Row],[Household waste (%)]], NA())</f>
        <v>1575431.0048</v>
      </c>
      <c r="L538" s="10">
        <v>55.36</v>
      </c>
      <c r="M538" s="10">
        <f>SUMIFS(Table2[Household waste (%)], Table2[Country], "Australia", Table2[Year], 2020)</f>
        <v>1412.17</v>
      </c>
      <c r="N538" s="10">
        <f>COUNTIFS(Table2[Year], "USA")</f>
        <v>0</v>
      </c>
    </row>
    <row r="539" spans="1:14" x14ac:dyDescent="0.35">
      <c r="A539" s="11" t="s">
        <v>29</v>
      </c>
      <c r="B539" s="12">
        <v>2018</v>
      </c>
      <c r="C539" s="11" t="s">
        <v>19</v>
      </c>
      <c r="D539" s="12">
        <v>32782.58</v>
      </c>
      <c r="E539" s="13">
        <v>28850.82</v>
      </c>
      <c r="F539" s="13">
        <f>IFERROR(Table2[[#This Row],[Economic loss ($ million)]]*1000000 / Table2[[#This Row],[Total Waste (tons)]], NA())</f>
        <v>880065.57141018182</v>
      </c>
      <c r="G539" s="13" t="str">
        <f t="shared" si="8"/>
        <v>Low</v>
      </c>
      <c r="H539" s="13">
        <v>50.32</v>
      </c>
      <c r="I539" s="13">
        <f>IFERROR(Table2[[#This Row],[Total Waste (tons)]] / (Table2[[#This Row],[Population (million)]]*1000), NA())</f>
        <v>0.13796801481419133</v>
      </c>
      <c r="J539" s="13">
        <v>237.61</v>
      </c>
      <c r="K539" s="13">
        <f>IFERROR(Table2[[#This Row],[Total Waste (tons)]] * Table2[[#This Row],[Household waste (%)]], NA())</f>
        <v>1202137.2086</v>
      </c>
      <c r="L539" s="13">
        <v>36.67</v>
      </c>
      <c r="M539" s="10">
        <f>SUMIFS(Table2[Household waste (%)], Table2[Country], "Australia", Table2[Year], 2020)</f>
        <v>1412.17</v>
      </c>
      <c r="N539" s="10">
        <f>COUNTIFS(Table2[Year], "USA")</f>
        <v>0</v>
      </c>
    </row>
    <row r="540" spans="1:14" x14ac:dyDescent="0.35">
      <c r="A540" s="8" t="s">
        <v>35</v>
      </c>
      <c r="B540" s="9">
        <v>2023</v>
      </c>
      <c r="C540" s="8" t="s">
        <v>11</v>
      </c>
      <c r="D540" s="9">
        <v>29270.959999999999</v>
      </c>
      <c r="E540" s="10">
        <v>28088.74</v>
      </c>
      <c r="F540" s="10">
        <f>IFERROR(Table2[[#This Row],[Economic loss ($ million)]]*1000000 / Table2[[#This Row],[Total Waste (tons)]], NA())</f>
        <v>959611.16410257819</v>
      </c>
      <c r="G540" s="10" t="str">
        <f t="shared" si="8"/>
        <v>Medium</v>
      </c>
      <c r="H540" s="10">
        <v>53.89</v>
      </c>
      <c r="I540" s="10">
        <f>IFERROR(Table2[[#This Row],[Total Waste (tons)]] / (Table2[[#This Row],[Population (million)]]*1000), NA())</f>
        <v>0.15081904369332233</v>
      </c>
      <c r="J540" s="10">
        <v>194.08</v>
      </c>
      <c r="K540" s="10">
        <f>IFERROR(Table2[[#This Row],[Total Waste (tons)]] * Table2[[#This Row],[Household waste (%)]], NA())</f>
        <v>1289678.4976000001</v>
      </c>
      <c r="L540" s="10">
        <v>44.06</v>
      </c>
      <c r="M540" s="10">
        <f>SUMIFS(Table2[Household waste (%)], Table2[Country], "Australia", Table2[Year], 2020)</f>
        <v>1412.17</v>
      </c>
      <c r="N540" s="10">
        <f>COUNTIFS(Table2[Year], "USA")</f>
        <v>0</v>
      </c>
    </row>
    <row r="541" spans="1:14" x14ac:dyDescent="0.35">
      <c r="A541" s="11" t="s">
        <v>21</v>
      </c>
      <c r="B541" s="12">
        <v>2018</v>
      </c>
      <c r="C541" s="11" t="s">
        <v>25</v>
      </c>
      <c r="D541" s="12">
        <v>46279.34</v>
      </c>
      <c r="E541" s="13">
        <v>49889.95</v>
      </c>
      <c r="F541" s="13">
        <f>IFERROR(Table2[[#This Row],[Economic loss ($ million)]]*1000000 / Table2[[#This Row],[Total Waste (tons)]], NA())</f>
        <v>1078017.7504692159</v>
      </c>
      <c r="G541" s="13" t="str">
        <f t="shared" si="8"/>
        <v>Medium</v>
      </c>
      <c r="H541" s="13">
        <v>59.23</v>
      </c>
      <c r="I541" s="13">
        <f>IFERROR(Table2[[#This Row],[Total Waste (tons)]] / (Table2[[#This Row],[Population (million)]]*1000), NA())</f>
        <v>1.7165927299703263</v>
      </c>
      <c r="J541" s="13">
        <v>26.96</v>
      </c>
      <c r="K541" s="13">
        <f>IFERROR(Table2[[#This Row],[Total Waste (tons)]] * Table2[[#This Row],[Household waste (%)]], NA())</f>
        <v>2098768.0690000001</v>
      </c>
      <c r="L541" s="13">
        <v>45.35</v>
      </c>
      <c r="M541" s="10">
        <f>SUMIFS(Table2[Household waste (%)], Table2[Country], "Australia", Table2[Year], 2020)</f>
        <v>1412.17</v>
      </c>
      <c r="N541" s="10">
        <f>COUNTIFS(Table2[Year], "USA")</f>
        <v>0</v>
      </c>
    </row>
    <row r="542" spans="1:14" x14ac:dyDescent="0.35">
      <c r="A542" s="8" t="s">
        <v>26</v>
      </c>
      <c r="B542" s="9">
        <v>2023</v>
      </c>
      <c r="C542" s="8" t="s">
        <v>19</v>
      </c>
      <c r="D542" s="9">
        <v>30627.200000000001</v>
      </c>
      <c r="E542" s="10">
        <v>32844.639999999999</v>
      </c>
      <c r="F542" s="10">
        <f>IFERROR(Table2[[#This Row],[Economic loss ($ million)]]*1000000 / Table2[[#This Row],[Total Waste (tons)]], NA())</f>
        <v>1072401.0030299863</v>
      </c>
      <c r="G542" s="10" t="str">
        <f t="shared" si="8"/>
        <v>Medium</v>
      </c>
      <c r="H542" s="10">
        <v>191.73</v>
      </c>
      <c r="I542" s="10">
        <f>IFERROR(Table2[[#This Row],[Total Waste (tons)]] / (Table2[[#This Row],[Population (million)]]*1000), NA())</f>
        <v>6.7582858908160112E-2</v>
      </c>
      <c r="J542" s="10">
        <v>453.18</v>
      </c>
      <c r="K542" s="10">
        <f>IFERROR(Table2[[#This Row],[Total Waste (tons)]] * Table2[[#This Row],[Household waste (%)]], NA())</f>
        <v>1544223.4240000001</v>
      </c>
      <c r="L542" s="10">
        <v>50.42</v>
      </c>
      <c r="M542" s="10">
        <f>SUMIFS(Table2[Household waste (%)], Table2[Country], "Australia", Table2[Year], 2020)</f>
        <v>1412.17</v>
      </c>
      <c r="N542" s="10">
        <f>COUNTIFS(Table2[Year], "USA")</f>
        <v>0</v>
      </c>
    </row>
    <row r="543" spans="1:14" x14ac:dyDescent="0.35">
      <c r="A543" s="11" t="s">
        <v>10</v>
      </c>
      <c r="B543" s="12">
        <v>2020</v>
      </c>
      <c r="C543" s="11" t="s">
        <v>15</v>
      </c>
      <c r="D543" s="12">
        <v>19025.02</v>
      </c>
      <c r="E543" s="13">
        <v>15990.02</v>
      </c>
      <c r="F543" s="13">
        <f>IFERROR(Table2[[#This Row],[Economic loss ($ million)]]*1000000 / Table2[[#This Row],[Total Waste (tons)]], NA())</f>
        <v>840473.22946309648</v>
      </c>
      <c r="G543" s="13" t="str">
        <f t="shared" si="8"/>
        <v>Low</v>
      </c>
      <c r="H543" s="13">
        <v>93.52</v>
      </c>
      <c r="I543" s="13">
        <f>IFERROR(Table2[[#This Row],[Total Waste (tons)]] / (Table2[[#This Row],[Population (million)]]*1000), NA())</f>
        <v>5.4293598926971262E-2</v>
      </c>
      <c r="J543" s="13">
        <v>350.41</v>
      </c>
      <c r="K543" s="13">
        <f>IFERROR(Table2[[#This Row],[Total Waste (tons)]] * Table2[[#This Row],[Household waste (%)]], NA())</f>
        <v>1215128.0274</v>
      </c>
      <c r="L543" s="13">
        <v>63.87</v>
      </c>
      <c r="M543" s="10">
        <f>SUMIFS(Table2[Household waste (%)], Table2[Country], "Australia", Table2[Year], 2020)</f>
        <v>1412.17</v>
      </c>
      <c r="N543" s="10">
        <f>COUNTIFS(Table2[Year], "USA")</f>
        <v>0</v>
      </c>
    </row>
    <row r="544" spans="1:14" x14ac:dyDescent="0.35">
      <c r="A544" s="8" t="s">
        <v>31</v>
      </c>
      <c r="B544" s="9">
        <v>2024</v>
      </c>
      <c r="C544" s="8" t="s">
        <v>13</v>
      </c>
      <c r="D544" s="9">
        <v>24562.19</v>
      </c>
      <c r="E544" s="10">
        <v>22556.23</v>
      </c>
      <c r="F544" s="10">
        <f>IFERROR(Table2[[#This Row],[Economic loss ($ million)]]*1000000 / Table2[[#This Row],[Total Waste (tons)]], NA())</f>
        <v>918331.38657424285</v>
      </c>
      <c r="G544" s="10" t="str">
        <f t="shared" si="8"/>
        <v>Low</v>
      </c>
      <c r="H544" s="10">
        <v>163.15</v>
      </c>
      <c r="I544" s="10">
        <f>IFERROR(Table2[[#This Row],[Total Waste (tons)]] / (Table2[[#This Row],[Population (million)]]*1000), NA())</f>
        <v>3.0726934961282006E-2</v>
      </c>
      <c r="J544" s="10">
        <v>799.37</v>
      </c>
      <c r="K544" s="10">
        <f>IFERROR(Table2[[#This Row],[Total Waste (tons)]] * Table2[[#This Row],[Household waste (%)]], NA())</f>
        <v>814727.84230000002</v>
      </c>
      <c r="L544" s="10">
        <v>33.17</v>
      </c>
      <c r="M544" s="10">
        <f>SUMIFS(Table2[Household waste (%)], Table2[Country], "Australia", Table2[Year], 2020)</f>
        <v>1412.17</v>
      </c>
      <c r="N544" s="10">
        <f>COUNTIFS(Table2[Year], "USA")</f>
        <v>0</v>
      </c>
    </row>
    <row r="545" spans="1:14" x14ac:dyDescent="0.35">
      <c r="A545" s="11" t="s">
        <v>18</v>
      </c>
      <c r="B545" s="12">
        <v>2024</v>
      </c>
      <c r="C545" s="11" t="s">
        <v>9</v>
      </c>
      <c r="D545" s="12">
        <v>13311.78</v>
      </c>
      <c r="E545" s="13">
        <v>15226.26</v>
      </c>
      <c r="F545" s="13">
        <f>IFERROR(Table2[[#This Row],[Economic loss ($ million)]]*1000000 / Table2[[#This Row],[Total Waste (tons)]], NA())</f>
        <v>1143818.4825770857</v>
      </c>
      <c r="G545" s="13" t="str">
        <f t="shared" si="8"/>
        <v>High</v>
      </c>
      <c r="H545" s="13">
        <v>49.49</v>
      </c>
      <c r="I545" s="13">
        <f>IFERROR(Table2[[#This Row],[Total Waste (tons)]] / (Table2[[#This Row],[Population (million)]]*1000), NA())</f>
        <v>0.14217430310797821</v>
      </c>
      <c r="J545" s="13">
        <v>93.63</v>
      </c>
      <c r="K545" s="13">
        <f>IFERROR(Table2[[#This Row],[Total Waste (tons)]] * Table2[[#This Row],[Household waste (%)]], NA())</f>
        <v>524084.77860000002</v>
      </c>
      <c r="L545" s="13">
        <v>39.369999999999997</v>
      </c>
      <c r="M545" s="10">
        <f>SUMIFS(Table2[Household waste (%)], Table2[Country], "Australia", Table2[Year], 2020)</f>
        <v>1412.17</v>
      </c>
      <c r="N545" s="10">
        <f>COUNTIFS(Table2[Year], "USA")</f>
        <v>0</v>
      </c>
    </row>
    <row r="546" spans="1:14" x14ac:dyDescent="0.35">
      <c r="A546" s="8" t="s">
        <v>33</v>
      </c>
      <c r="B546" s="9">
        <v>2024</v>
      </c>
      <c r="C546" s="8" t="s">
        <v>11</v>
      </c>
      <c r="D546" s="9">
        <v>11274.34</v>
      </c>
      <c r="E546" s="10">
        <v>9453.84</v>
      </c>
      <c r="F546" s="10">
        <f>IFERROR(Table2[[#This Row],[Economic loss ($ million)]]*1000000 / Table2[[#This Row],[Total Waste (tons)]], NA())</f>
        <v>838527.13329560752</v>
      </c>
      <c r="G546" s="10" t="str">
        <f t="shared" si="8"/>
        <v>Low</v>
      </c>
      <c r="H546" s="10">
        <v>162.85</v>
      </c>
      <c r="I546" s="10">
        <f>IFERROR(Table2[[#This Row],[Total Waste (tons)]] / (Table2[[#This Row],[Population (million)]]*1000), NA())</f>
        <v>1.2543490354019715E-2</v>
      </c>
      <c r="J546" s="10">
        <v>898.82</v>
      </c>
      <c r="K546" s="10">
        <f>IFERROR(Table2[[#This Row],[Total Waste (tons)]] * Table2[[#This Row],[Household waste (%)]], NA())</f>
        <v>562138.59239999996</v>
      </c>
      <c r="L546" s="10">
        <v>49.86</v>
      </c>
      <c r="M546" s="10">
        <f>SUMIFS(Table2[Household waste (%)], Table2[Country], "Australia", Table2[Year], 2020)</f>
        <v>1412.17</v>
      </c>
      <c r="N546" s="10">
        <f>COUNTIFS(Table2[Year], "USA")</f>
        <v>0</v>
      </c>
    </row>
    <row r="547" spans="1:14" x14ac:dyDescent="0.35">
      <c r="A547" s="11" t="s">
        <v>12</v>
      </c>
      <c r="B547" s="12">
        <v>2020</v>
      </c>
      <c r="C547" s="11" t="s">
        <v>15</v>
      </c>
      <c r="D547" s="12">
        <v>20221.650000000001</v>
      </c>
      <c r="E547" s="13">
        <v>18088.05</v>
      </c>
      <c r="F547" s="13">
        <f>IFERROR(Table2[[#This Row],[Economic loss ($ million)]]*1000000 / Table2[[#This Row],[Total Waste (tons)]], NA())</f>
        <v>894489.32208796008</v>
      </c>
      <c r="G547" s="13" t="str">
        <f t="shared" si="8"/>
        <v>Low</v>
      </c>
      <c r="H547" s="13">
        <v>196.72</v>
      </c>
      <c r="I547" s="13">
        <f>IFERROR(Table2[[#This Row],[Total Waste (tons)]] / (Table2[[#This Row],[Population (million)]]*1000), NA())</f>
        <v>4.306785508913169E-2</v>
      </c>
      <c r="J547" s="13">
        <v>469.53</v>
      </c>
      <c r="K547" s="13">
        <f>IFERROR(Table2[[#This Row],[Total Waste (tons)]] * Table2[[#This Row],[Household waste (%)]], NA())</f>
        <v>790059.86550000007</v>
      </c>
      <c r="L547" s="13">
        <v>39.07</v>
      </c>
      <c r="M547" s="10">
        <f>SUMIFS(Table2[Household waste (%)], Table2[Country], "Australia", Table2[Year], 2020)</f>
        <v>1412.17</v>
      </c>
      <c r="N547" s="10">
        <f>COUNTIFS(Table2[Year], "USA")</f>
        <v>0</v>
      </c>
    </row>
    <row r="548" spans="1:14" x14ac:dyDescent="0.35">
      <c r="A548" s="8" t="s">
        <v>33</v>
      </c>
      <c r="B548" s="9">
        <v>2022</v>
      </c>
      <c r="C548" s="8" t="s">
        <v>20</v>
      </c>
      <c r="D548" s="9">
        <v>36554.67</v>
      </c>
      <c r="E548" s="10">
        <v>38456.400000000001</v>
      </c>
      <c r="F548" s="10">
        <f>IFERROR(Table2[[#This Row],[Economic loss ($ million)]]*1000000 / Table2[[#This Row],[Total Waste (tons)]], NA())</f>
        <v>1052024.2694025142</v>
      </c>
      <c r="G548" s="10" t="str">
        <f t="shared" si="8"/>
        <v>Medium</v>
      </c>
      <c r="H548" s="10">
        <v>132.91999999999999</v>
      </c>
      <c r="I548" s="10">
        <f>IFERROR(Table2[[#This Row],[Total Waste (tons)]] / (Table2[[#This Row],[Population (million)]]*1000), NA())</f>
        <v>0.11163776569753237</v>
      </c>
      <c r="J548" s="10">
        <v>327.44</v>
      </c>
      <c r="K548" s="10">
        <f>IFERROR(Table2[[#This Row],[Total Waste (tons)]] * Table2[[#This Row],[Household waste (%)]], NA())</f>
        <v>2408221.6595999999</v>
      </c>
      <c r="L548" s="10">
        <v>65.88</v>
      </c>
      <c r="M548" s="10">
        <f>SUMIFS(Table2[Household waste (%)], Table2[Country], "Australia", Table2[Year], 2020)</f>
        <v>1412.17</v>
      </c>
      <c r="N548" s="10">
        <f>COUNTIFS(Table2[Year], "USA")</f>
        <v>0</v>
      </c>
    </row>
    <row r="549" spans="1:14" x14ac:dyDescent="0.35">
      <c r="A549" s="11" t="s">
        <v>35</v>
      </c>
      <c r="B549" s="12">
        <v>2020</v>
      </c>
      <c r="C549" s="11" t="s">
        <v>22</v>
      </c>
      <c r="D549" s="12">
        <v>36147.050000000003</v>
      </c>
      <c r="E549" s="13">
        <v>34984.68</v>
      </c>
      <c r="F549" s="13">
        <f>IFERROR(Table2[[#This Row],[Economic loss ($ million)]]*1000000 / Table2[[#This Row],[Total Waste (tons)]], NA())</f>
        <v>967843.29564929905</v>
      </c>
      <c r="G549" s="13" t="str">
        <f t="shared" si="8"/>
        <v>Medium</v>
      </c>
      <c r="H549" s="13">
        <v>105.09</v>
      </c>
      <c r="I549" s="13">
        <f>IFERROR(Table2[[#This Row],[Total Waste (tons)]] / (Table2[[#This Row],[Population (million)]]*1000), NA())</f>
        <v>2.7056175149700601E-2</v>
      </c>
      <c r="J549" s="13">
        <v>1336</v>
      </c>
      <c r="K549" s="13">
        <f>IFERROR(Table2[[#This Row],[Total Waste (tons)]] * Table2[[#This Row],[Household waste (%)]], NA())</f>
        <v>1414795.5370000002</v>
      </c>
      <c r="L549" s="13">
        <v>39.14</v>
      </c>
      <c r="M549" s="10">
        <f>SUMIFS(Table2[Household waste (%)], Table2[Country], "Australia", Table2[Year], 2020)</f>
        <v>1412.17</v>
      </c>
      <c r="N549" s="10">
        <f>COUNTIFS(Table2[Year], "USA")</f>
        <v>0</v>
      </c>
    </row>
    <row r="550" spans="1:14" x14ac:dyDescent="0.35">
      <c r="A550" s="8" t="s">
        <v>12</v>
      </c>
      <c r="B550" s="9">
        <v>2018</v>
      </c>
      <c r="C550" s="8" t="s">
        <v>9</v>
      </c>
      <c r="D550" s="9">
        <v>9120.4599999999991</v>
      </c>
      <c r="E550" s="10">
        <v>9814.7900000000009</v>
      </c>
      <c r="F550" s="10">
        <f>IFERROR(Table2[[#This Row],[Economic loss ($ million)]]*1000000 / Table2[[#This Row],[Total Waste (tons)]], NA())</f>
        <v>1076128.8356069762</v>
      </c>
      <c r="G550" s="10" t="str">
        <f t="shared" si="8"/>
        <v>Medium</v>
      </c>
      <c r="H550" s="10">
        <v>145.25</v>
      </c>
      <c r="I550" s="10">
        <f>IFERROR(Table2[[#This Row],[Total Waste (tons)]] / (Table2[[#This Row],[Population (million)]]*1000), NA())</f>
        <v>6.5655441496177483E-3</v>
      </c>
      <c r="J550" s="10">
        <v>1389.14</v>
      </c>
      <c r="K550" s="10">
        <f>IFERROR(Table2[[#This Row],[Total Waste (tons)]] * Table2[[#This Row],[Household waste (%)]], NA())</f>
        <v>502719.75519999996</v>
      </c>
      <c r="L550" s="10">
        <v>55.12</v>
      </c>
      <c r="M550" s="10">
        <f>SUMIFS(Table2[Household waste (%)], Table2[Country], "Australia", Table2[Year], 2020)</f>
        <v>1412.17</v>
      </c>
      <c r="N550" s="10">
        <f>COUNTIFS(Table2[Year], "USA")</f>
        <v>0</v>
      </c>
    </row>
    <row r="551" spans="1:14" x14ac:dyDescent="0.35">
      <c r="A551" s="11" t="s">
        <v>26</v>
      </c>
      <c r="B551" s="12">
        <v>2023</v>
      </c>
      <c r="C551" s="11" t="s">
        <v>20</v>
      </c>
      <c r="D551" s="12">
        <v>31856.68</v>
      </c>
      <c r="E551" s="13">
        <v>28869.02</v>
      </c>
      <c r="F551" s="13">
        <f>IFERROR(Table2[[#This Row],[Economic loss ($ million)]]*1000000 / Table2[[#This Row],[Total Waste (tons)]], NA())</f>
        <v>906215.58806504635</v>
      </c>
      <c r="G551" s="13" t="str">
        <f t="shared" si="8"/>
        <v>Low</v>
      </c>
      <c r="H551" s="13">
        <v>185.37</v>
      </c>
      <c r="I551" s="13">
        <f>IFERROR(Table2[[#This Row],[Total Waste (tons)]] / (Table2[[#This Row],[Population (million)]]*1000), NA())</f>
        <v>3.8823096421955736E-2</v>
      </c>
      <c r="J551" s="13">
        <v>820.56</v>
      </c>
      <c r="K551" s="13">
        <f>IFERROR(Table2[[#This Row],[Total Waste (tons)]] * Table2[[#This Row],[Household waste (%)]], NA())</f>
        <v>1230942.1152000001</v>
      </c>
      <c r="L551" s="13">
        <v>38.64</v>
      </c>
      <c r="M551" s="10">
        <f>SUMIFS(Table2[Household waste (%)], Table2[Country], "Australia", Table2[Year], 2020)</f>
        <v>1412.17</v>
      </c>
      <c r="N551" s="10">
        <f>COUNTIFS(Table2[Year], "USA")</f>
        <v>0</v>
      </c>
    </row>
    <row r="552" spans="1:14" x14ac:dyDescent="0.35">
      <c r="A552" s="8" t="s">
        <v>12</v>
      </c>
      <c r="B552" s="9">
        <v>2020</v>
      </c>
      <c r="C552" s="8" t="s">
        <v>19</v>
      </c>
      <c r="D552" s="9">
        <v>12106.78</v>
      </c>
      <c r="E552" s="10">
        <v>13854.25</v>
      </c>
      <c r="F552" s="10">
        <f>IFERROR(Table2[[#This Row],[Economic loss ($ million)]]*1000000 / Table2[[#This Row],[Total Waste (tons)]], NA())</f>
        <v>1144338.1311959084</v>
      </c>
      <c r="G552" s="10" t="str">
        <f t="shared" si="8"/>
        <v>High</v>
      </c>
      <c r="H552" s="10">
        <v>25.09</v>
      </c>
      <c r="I552" s="10">
        <f>IFERROR(Table2[[#This Row],[Total Waste (tons)]] / (Table2[[#This Row],[Population (million)]]*1000), NA())</f>
        <v>4.5876392572944298E-2</v>
      </c>
      <c r="J552" s="10">
        <v>263.89999999999998</v>
      </c>
      <c r="K552" s="10">
        <f>IFERROR(Table2[[#This Row],[Total Waste (tons)]] * Table2[[#This Row],[Household waste (%)]], NA())</f>
        <v>704372.46039999998</v>
      </c>
      <c r="L552" s="10">
        <v>58.18</v>
      </c>
      <c r="M552" s="10">
        <f>SUMIFS(Table2[Household waste (%)], Table2[Country], "Australia", Table2[Year], 2020)</f>
        <v>1412.17</v>
      </c>
      <c r="N552" s="10">
        <f>COUNTIFS(Table2[Year], "USA")</f>
        <v>0</v>
      </c>
    </row>
    <row r="553" spans="1:14" x14ac:dyDescent="0.35">
      <c r="A553" s="11" t="s">
        <v>33</v>
      </c>
      <c r="B553" s="12">
        <v>2019</v>
      </c>
      <c r="C553" s="11" t="s">
        <v>11</v>
      </c>
      <c r="D553" s="12">
        <v>48412.38</v>
      </c>
      <c r="E553" s="13">
        <v>45154.71</v>
      </c>
      <c r="F553" s="13">
        <f>IFERROR(Table2[[#This Row],[Economic loss ($ million)]]*1000000 / Table2[[#This Row],[Total Waste (tons)]], NA())</f>
        <v>932709.98038105131</v>
      </c>
      <c r="G553" s="13" t="str">
        <f t="shared" si="8"/>
        <v>Low</v>
      </c>
      <c r="H553" s="13">
        <v>82.96</v>
      </c>
      <c r="I553" s="13">
        <f>IFERROR(Table2[[#This Row],[Total Waste (tons)]] / (Table2[[#This Row],[Population (million)]]*1000), NA())</f>
        <v>0.11784902629016553</v>
      </c>
      <c r="J553" s="13">
        <v>410.8</v>
      </c>
      <c r="K553" s="13">
        <f>IFERROR(Table2[[#This Row],[Total Waste (tons)]] * Table2[[#This Row],[Household waste (%)]], NA())</f>
        <v>3217002.6510000001</v>
      </c>
      <c r="L553" s="13">
        <v>66.45</v>
      </c>
      <c r="M553" s="10">
        <f>SUMIFS(Table2[Household waste (%)], Table2[Country], "Australia", Table2[Year], 2020)</f>
        <v>1412.17</v>
      </c>
      <c r="N553" s="10">
        <f>COUNTIFS(Table2[Year], "USA")</f>
        <v>0</v>
      </c>
    </row>
    <row r="554" spans="1:14" x14ac:dyDescent="0.35">
      <c r="A554" s="8" t="s">
        <v>32</v>
      </c>
      <c r="B554" s="9">
        <v>2019</v>
      </c>
      <c r="C554" s="8" t="s">
        <v>19</v>
      </c>
      <c r="D554" s="9">
        <v>25633.360000000001</v>
      </c>
      <c r="E554" s="10">
        <v>28551.45</v>
      </c>
      <c r="F554" s="10">
        <f>IFERROR(Table2[[#This Row],[Economic loss ($ million)]]*1000000 / Table2[[#This Row],[Total Waste (tons)]], NA())</f>
        <v>1113839.5434699156</v>
      </c>
      <c r="G554" s="10" t="str">
        <f t="shared" si="8"/>
        <v>High</v>
      </c>
      <c r="H554" s="10">
        <v>184.24</v>
      </c>
      <c r="I554" s="10">
        <f>IFERROR(Table2[[#This Row],[Total Waste (tons)]] / (Table2[[#This Row],[Population (million)]]*1000), NA())</f>
        <v>2.139161638668436E-2</v>
      </c>
      <c r="J554" s="10">
        <v>1198.29</v>
      </c>
      <c r="K554" s="10">
        <f>IFERROR(Table2[[#This Row],[Total Waste (tons)]] * Table2[[#This Row],[Household waste (%)]], NA())</f>
        <v>854872.5560000001</v>
      </c>
      <c r="L554" s="10">
        <v>33.35</v>
      </c>
      <c r="M554" s="10">
        <f>SUMIFS(Table2[Household waste (%)], Table2[Country], "Australia", Table2[Year], 2020)</f>
        <v>1412.17</v>
      </c>
      <c r="N554" s="10">
        <f>COUNTIFS(Table2[Year], "USA")</f>
        <v>0</v>
      </c>
    </row>
    <row r="555" spans="1:14" x14ac:dyDescent="0.35">
      <c r="A555" s="11" t="s">
        <v>35</v>
      </c>
      <c r="B555" s="12">
        <v>2020</v>
      </c>
      <c r="C555" s="11" t="s">
        <v>9</v>
      </c>
      <c r="D555" s="12">
        <v>23142.09</v>
      </c>
      <c r="E555" s="13">
        <v>21236.33</v>
      </c>
      <c r="F555" s="13">
        <f>IFERROR(Table2[[#This Row],[Economic loss ($ million)]]*1000000 / Table2[[#This Row],[Total Waste (tons)]], NA())</f>
        <v>917649.61591628066</v>
      </c>
      <c r="G555" s="13" t="str">
        <f t="shared" si="8"/>
        <v>Low</v>
      </c>
      <c r="H555" s="13">
        <v>21.84</v>
      </c>
      <c r="I555" s="13">
        <f>IFERROR(Table2[[#This Row],[Total Waste (tons)]] / (Table2[[#This Row],[Population (million)]]*1000), NA())</f>
        <v>2.4531037333842143E-2</v>
      </c>
      <c r="J555" s="13">
        <v>943.38</v>
      </c>
      <c r="K555" s="13">
        <f>IFERROR(Table2[[#This Row],[Total Waste (tons)]] * Table2[[#This Row],[Household waste (%)]], NA())</f>
        <v>823858.40399999998</v>
      </c>
      <c r="L555" s="13">
        <v>35.6</v>
      </c>
      <c r="M555" s="10">
        <f>SUMIFS(Table2[Household waste (%)], Table2[Country], "Australia", Table2[Year], 2020)</f>
        <v>1412.17</v>
      </c>
      <c r="N555" s="10">
        <f>COUNTIFS(Table2[Year], "USA")</f>
        <v>0</v>
      </c>
    </row>
    <row r="556" spans="1:14" x14ac:dyDescent="0.35">
      <c r="A556" s="8" t="s">
        <v>10</v>
      </c>
      <c r="B556" s="9">
        <v>2018</v>
      </c>
      <c r="C556" s="8" t="s">
        <v>11</v>
      </c>
      <c r="D556" s="9">
        <v>44944.160000000003</v>
      </c>
      <c r="E556" s="10">
        <v>47468.77</v>
      </c>
      <c r="F556" s="10">
        <f>IFERROR(Table2[[#This Row],[Economic loss ($ million)]]*1000000 / Table2[[#This Row],[Total Waste (tons)]], NA())</f>
        <v>1056172.1478385623</v>
      </c>
      <c r="G556" s="10" t="str">
        <f t="shared" si="8"/>
        <v>Medium</v>
      </c>
      <c r="H556" s="10">
        <v>135.79</v>
      </c>
      <c r="I556" s="10">
        <f>IFERROR(Table2[[#This Row],[Total Waste (tons)]] / (Table2[[#This Row],[Population (million)]]*1000), NA())</f>
        <v>3.6751813297789704E-2</v>
      </c>
      <c r="J556" s="10">
        <v>1222.9100000000001</v>
      </c>
      <c r="K556" s="10">
        <f>IFERROR(Table2[[#This Row],[Total Waste (tons)]] * Table2[[#This Row],[Household waste (%)]], NA())</f>
        <v>1956419.2848000003</v>
      </c>
      <c r="L556" s="10">
        <v>43.53</v>
      </c>
      <c r="M556" s="10">
        <f>SUMIFS(Table2[Household waste (%)], Table2[Country], "Australia", Table2[Year], 2020)</f>
        <v>1412.17</v>
      </c>
      <c r="N556" s="10">
        <f>COUNTIFS(Table2[Year], "USA")</f>
        <v>0</v>
      </c>
    </row>
    <row r="557" spans="1:14" x14ac:dyDescent="0.35">
      <c r="A557" s="11" t="s">
        <v>16</v>
      </c>
      <c r="B557" s="12">
        <v>2020</v>
      </c>
      <c r="C557" s="11" t="s">
        <v>11</v>
      </c>
      <c r="D557" s="12">
        <v>34376.019999999997</v>
      </c>
      <c r="E557" s="13">
        <v>33216.93</v>
      </c>
      <c r="F557" s="13">
        <f>IFERROR(Table2[[#This Row],[Economic loss ($ million)]]*1000000 / Table2[[#This Row],[Total Waste (tons)]], NA())</f>
        <v>966282.01868628198</v>
      </c>
      <c r="G557" s="13" t="str">
        <f t="shared" si="8"/>
        <v>Medium</v>
      </c>
      <c r="H557" s="13">
        <v>31.23</v>
      </c>
      <c r="I557" s="13">
        <f>IFERROR(Table2[[#This Row],[Total Waste (tons)]] / (Table2[[#This Row],[Population (million)]]*1000), NA())</f>
        <v>0.1006264855687606</v>
      </c>
      <c r="J557" s="13">
        <v>341.62</v>
      </c>
      <c r="K557" s="13">
        <f>IFERROR(Table2[[#This Row],[Total Waste (tons)]] * Table2[[#This Row],[Household waste (%)]], NA())</f>
        <v>1286694.4286</v>
      </c>
      <c r="L557" s="13">
        <v>37.43</v>
      </c>
      <c r="M557" s="10">
        <f>SUMIFS(Table2[Household waste (%)], Table2[Country], "Australia", Table2[Year], 2020)</f>
        <v>1412.17</v>
      </c>
      <c r="N557" s="10">
        <f>COUNTIFS(Table2[Year], "USA")</f>
        <v>0</v>
      </c>
    </row>
    <row r="558" spans="1:14" x14ac:dyDescent="0.35">
      <c r="A558" s="8" t="s">
        <v>14</v>
      </c>
      <c r="B558" s="9">
        <v>2021</v>
      </c>
      <c r="C558" s="8" t="s">
        <v>11</v>
      </c>
      <c r="D558" s="9">
        <v>8164.82</v>
      </c>
      <c r="E558" s="10">
        <v>7396.43</v>
      </c>
      <c r="F558" s="10">
        <f>IFERROR(Table2[[#This Row],[Economic loss ($ million)]]*1000000 / Table2[[#This Row],[Total Waste (tons)]], NA())</f>
        <v>905890.14822127135</v>
      </c>
      <c r="G558" s="10" t="str">
        <f t="shared" si="8"/>
        <v>Low</v>
      </c>
      <c r="H558" s="10">
        <v>55.7</v>
      </c>
      <c r="I558" s="10">
        <f>IFERROR(Table2[[#This Row],[Total Waste (tons)]] / (Table2[[#This Row],[Population (million)]]*1000), NA())</f>
        <v>8.3778692141149424E-3</v>
      </c>
      <c r="J558" s="10">
        <v>974.57</v>
      </c>
      <c r="K558" s="10">
        <f>IFERROR(Table2[[#This Row],[Total Waste (tons)]] * Table2[[#This Row],[Household waste (%)]], NA())</f>
        <v>256130.40340000001</v>
      </c>
      <c r="L558" s="10">
        <v>31.37</v>
      </c>
      <c r="M558" s="10">
        <f>SUMIFS(Table2[Household waste (%)], Table2[Country], "Australia", Table2[Year], 2020)</f>
        <v>1412.17</v>
      </c>
      <c r="N558" s="10">
        <f>COUNTIFS(Table2[Year], "USA")</f>
        <v>0</v>
      </c>
    </row>
    <row r="559" spans="1:14" x14ac:dyDescent="0.35">
      <c r="A559" s="11" t="s">
        <v>18</v>
      </c>
      <c r="B559" s="12">
        <v>2018</v>
      </c>
      <c r="C559" s="11" t="s">
        <v>20</v>
      </c>
      <c r="D559" s="12">
        <v>15882.09</v>
      </c>
      <c r="E559" s="13">
        <v>17533.349999999999</v>
      </c>
      <c r="F559" s="13">
        <f>IFERROR(Table2[[#This Row],[Economic loss ($ million)]]*1000000 / Table2[[#This Row],[Total Waste (tons)]], NA())</f>
        <v>1103969.943502398</v>
      </c>
      <c r="G559" s="13" t="str">
        <f t="shared" si="8"/>
        <v>High</v>
      </c>
      <c r="H559" s="13">
        <v>64.38</v>
      </c>
      <c r="I559" s="13">
        <f>IFERROR(Table2[[#This Row],[Total Waste (tons)]] / (Table2[[#This Row],[Population (million)]]*1000), NA())</f>
        <v>0.36301919999999999</v>
      </c>
      <c r="J559" s="13">
        <v>43.75</v>
      </c>
      <c r="K559" s="13">
        <f>IFERROR(Table2[[#This Row],[Total Waste (tons)]] * Table2[[#This Row],[Household waste (%)]], NA())</f>
        <v>897814.5477</v>
      </c>
      <c r="L559" s="13">
        <v>56.53</v>
      </c>
      <c r="M559" s="10">
        <f>SUMIFS(Table2[Household waste (%)], Table2[Country], "Australia", Table2[Year], 2020)</f>
        <v>1412.17</v>
      </c>
      <c r="N559" s="10">
        <f>COUNTIFS(Table2[Year], "USA")</f>
        <v>0</v>
      </c>
    </row>
    <row r="560" spans="1:14" x14ac:dyDescent="0.35">
      <c r="A560" s="8" t="s">
        <v>31</v>
      </c>
      <c r="B560" s="9">
        <v>2021</v>
      </c>
      <c r="C560" s="8" t="s">
        <v>11</v>
      </c>
      <c r="D560" s="9">
        <v>17180.080000000002</v>
      </c>
      <c r="E560" s="10">
        <v>16230.16</v>
      </c>
      <c r="F560" s="10">
        <f>IFERROR(Table2[[#This Row],[Economic loss ($ million)]]*1000000 / Table2[[#This Row],[Total Waste (tons)]], NA())</f>
        <v>944708.05723838299</v>
      </c>
      <c r="G560" s="10" t="str">
        <f t="shared" si="8"/>
        <v>Low</v>
      </c>
      <c r="H560" s="10">
        <v>167.41</v>
      </c>
      <c r="I560" s="10">
        <f>IFERROR(Table2[[#This Row],[Total Waste (tons)]] / (Table2[[#This Row],[Population (million)]]*1000), NA())</f>
        <v>3.0946735116635146E-2</v>
      </c>
      <c r="J560" s="10">
        <v>555.15</v>
      </c>
      <c r="K560" s="10">
        <f>IFERROR(Table2[[#This Row],[Total Waste (tons)]] * Table2[[#This Row],[Household waste (%)]], NA())</f>
        <v>924975.50720000011</v>
      </c>
      <c r="L560" s="10">
        <v>53.84</v>
      </c>
      <c r="M560" s="10">
        <f>SUMIFS(Table2[Household waste (%)], Table2[Country], "Australia", Table2[Year], 2020)</f>
        <v>1412.17</v>
      </c>
      <c r="N560" s="10">
        <f>COUNTIFS(Table2[Year], "USA")</f>
        <v>0</v>
      </c>
    </row>
    <row r="561" spans="1:14" x14ac:dyDescent="0.35">
      <c r="A561" s="11" t="s">
        <v>16</v>
      </c>
      <c r="B561" s="12">
        <v>2023</v>
      </c>
      <c r="C561" s="11" t="s">
        <v>15</v>
      </c>
      <c r="D561" s="12">
        <v>35046.879999999997</v>
      </c>
      <c r="E561" s="13">
        <v>28836.400000000001</v>
      </c>
      <c r="F561" s="13">
        <f>IFERROR(Table2[[#This Row],[Economic loss ($ million)]]*1000000 / Table2[[#This Row],[Total Waste (tons)]], NA())</f>
        <v>822795.06763512199</v>
      </c>
      <c r="G561" s="13" t="str">
        <f t="shared" si="8"/>
        <v>Low</v>
      </c>
      <c r="H561" s="13">
        <v>61.06</v>
      </c>
      <c r="I561" s="13">
        <f>IFERROR(Table2[[#This Row],[Total Waste (tons)]] / (Table2[[#This Row],[Population (million)]]*1000), NA())</f>
        <v>3.9928088863571631E-2</v>
      </c>
      <c r="J561" s="13">
        <v>877.75</v>
      </c>
      <c r="K561" s="13">
        <f>IFERROR(Table2[[#This Row],[Total Waste (tons)]] * Table2[[#This Row],[Household waste (%)]], NA())</f>
        <v>1138322.6623999998</v>
      </c>
      <c r="L561" s="13">
        <v>32.479999999999997</v>
      </c>
      <c r="M561" s="10">
        <f>SUMIFS(Table2[Household waste (%)], Table2[Country], "Australia", Table2[Year], 2020)</f>
        <v>1412.17</v>
      </c>
      <c r="N561" s="10">
        <f>COUNTIFS(Table2[Year], "USA")</f>
        <v>0</v>
      </c>
    </row>
    <row r="562" spans="1:14" x14ac:dyDescent="0.35">
      <c r="A562" s="8" t="s">
        <v>23</v>
      </c>
      <c r="B562" s="9">
        <v>2019</v>
      </c>
      <c r="C562" s="8" t="s">
        <v>13</v>
      </c>
      <c r="D562" s="9">
        <v>18282.900000000001</v>
      </c>
      <c r="E562" s="10">
        <v>19907.88</v>
      </c>
      <c r="F562" s="10">
        <f>IFERROR(Table2[[#This Row],[Economic loss ($ million)]]*1000000 / Table2[[#This Row],[Total Waste (tons)]], NA())</f>
        <v>1088879.7729025481</v>
      </c>
      <c r="G562" s="10" t="str">
        <f t="shared" si="8"/>
        <v>Medium</v>
      </c>
      <c r="H562" s="10">
        <v>117.04</v>
      </c>
      <c r="I562" s="10">
        <f>IFERROR(Table2[[#This Row],[Total Waste (tons)]] / (Table2[[#This Row],[Population (million)]]*1000), NA())</f>
        <v>8.3705246772273603E-2</v>
      </c>
      <c r="J562" s="10">
        <v>218.42</v>
      </c>
      <c r="K562" s="10">
        <f>IFERROR(Table2[[#This Row],[Total Waste (tons)]] * Table2[[#This Row],[Household waste (%)]], NA())</f>
        <v>1117085.1900000002</v>
      </c>
      <c r="L562" s="10">
        <v>61.1</v>
      </c>
      <c r="M562" s="10">
        <f>SUMIFS(Table2[Household waste (%)], Table2[Country], "Australia", Table2[Year], 2020)</f>
        <v>1412.17</v>
      </c>
      <c r="N562" s="10">
        <f>COUNTIFS(Table2[Year], "USA")</f>
        <v>0</v>
      </c>
    </row>
    <row r="563" spans="1:14" x14ac:dyDescent="0.35">
      <c r="A563" s="11" t="s">
        <v>35</v>
      </c>
      <c r="B563" s="12">
        <v>2019</v>
      </c>
      <c r="C563" s="11" t="s">
        <v>22</v>
      </c>
      <c r="D563" s="12">
        <v>27908.29</v>
      </c>
      <c r="E563" s="13">
        <v>31702.71</v>
      </c>
      <c r="F563" s="13">
        <f>IFERROR(Table2[[#This Row],[Economic loss ($ million)]]*1000000 / Table2[[#This Row],[Total Waste (tons)]], NA())</f>
        <v>1135960.3186006739</v>
      </c>
      <c r="G563" s="13" t="str">
        <f t="shared" si="8"/>
        <v>High</v>
      </c>
      <c r="H563" s="13">
        <v>122.95</v>
      </c>
      <c r="I563" s="13">
        <f>IFERROR(Table2[[#This Row],[Total Waste (tons)]] / (Table2[[#This Row],[Population (million)]]*1000), NA())</f>
        <v>3.3238003930209016E-2</v>
      </c>
      <c r="J563" s="13">
        <v>839.65</v>
      </c>
      <c r="K563" s="13">
        <f>IFERROR(Table2[[#This Row],[Total Waste (tons)]] * Table2[[#This Row],[Household waste (%)]], NA())</f>
        <v>1832737.4043000001</v>
      </c>
      <c r="L563" s="13">
        <v>65.67</v>
      </c>
      <c r="M563" s="10">
        <f>SUMIFS(Table2[Household waste (%)], Table2[Country], "Australia", Table2[Year], 2020)</f>
        <v>1412.17</v>
      </c>
      <c r="N563" s="10">
        <f>COUNTIFS(Table2[Year], "USA")</f>
        <v>0</v>
      </c>
    </row>
    <row r="564" spans="1:14" x14ac:dyDescent="0.35">
      <c r="A564" s="8" t="s">
        <v>29</v>
      </c>
      <c r="B564" s="9">
        <v>2018</v>
      </c>
      <c r="C564" s="8" t="s">
        <v>19</v>
      </c>
      <c r="D564" s="9">
        <v>24333.7</v>
      </c>
      <c r="E564" s="10">
        <v>23559.3</v>
      </c>
      <c r="F564" s="10">
        <f>IFERROR(Table2[[#This Row],[Economic loss ($ million)]]*1000000 / Table2[[#This Row],[Total Waste (tons)]], NA())</f>
        <v>968175.82200816146</v>
      </c>
      <c r="G564" s="10" t="str">
        <f t="shared" si="8"/>
        <v>Medium</v>
      </c>
      <c r="H564" s="10">
        <v>144.41</v>
      </c>
      <c r="I564" s="10">
        <f>IFERROR(Table2[[#This Row],[Total Waste (tons)]] / (Table2[[#This Row],[Population (million)]]*1000), NA())</f>
        <v>3.1827896512935883E-2</v>
      </c>
      <c r="J564" s="10">
        <v>764.54</v>
      </c>
      <c r="K564" s="10">
        <f>IFERROR(Table2[[#This Row],[Total Waste (tons)]] * Table2[[#This Row],[Household waste (%)]], NA())</f>
        <v>1181401.135</v>
      </c>
      <c r="L564" s="10">
        <v>48.55</v>
      </c>
      <c r="M564" s="10">
        <f>SUMIFS(Table2[Household waste (%)], Table2[Country], "Australia", Table2[Year], 2020)</f>
        <v>1412.17</v>
      </c>
      <c r="N564" s="10">
        <f>COUNTIFS(Table2[Year], "USA")</f>
        <v>0</v>
      </c>
    </row>
    <row r="565" spans="1:14" x14ac:dyDescent="0.35">
      <c r="A565" s="11" t="s">
        <v>17</v>
      </c>
      <c r="B565" s="12">
        <v>2021</v>
      </c>
      <c r="C565" s="11" t="s">
        <v>20</v>
      </c>
      <c r="D565" s="12">
        <v>27103.78</v>
      </c>
      <c r="E565" s="13">
        <v>29818.560000000001</v>
      </c>
      <c r="F565" s="13">
        <f>IFERROR(Table2[[#This Row],[Economic loss ($ million)]]*1000000 / Table2[[#This Row],[Total Waste (tons)]], NA())</f>
        <v>1100162.4127704697</v>
      </c>
      <c r="G565" s="13" t="str">
        <f t="shared" si="8"/>
        <v>High</v>
      </c>
      <c r="H565" s="13">
        <v>34.950000000000003</v>
      </c>
      <c r="I565" s="13">
        <f>IFERROR(Table2[[#This Row],[Total Waste (tons)]] / (Table2[[#This Row],[Population (million)]]*1000), NA())</f>
        <v>3.7393292220244748E-2</v>
      </c>
      <c r="J565" s="13">
        <v>724.83</v>
      </c>
      <c r="K565" s="13">
        <f>IFERROR(Table2[[#This Row],[Total Waste (tons)]] * Table2[[#This Row],[Household waste (%)]], NA())</f>
        <v>1106647.3373999998</v>
      </c>
      <c r="L565" s="13">
        <v>40.83</v>
      </c>
      <c r="M565" s="10">
        <f>SUMIFS(Table2[Household waste (%)], Table2[Country], "Australia", Table2[Year], 2020)</f>
        <v>1412.17</v>
      </c>
      <c r="N565" s="10">
        <f>COUNTIFS(Table2[Year], "USA")</f>
        <v>0</v>
      </c>
    </row>
    <row r="566" spans="1:14" x14ac:dyDescent="0.35">
      <c r="A566" s="8" t="s">
        <v>31</v>
      </c>
      <c r="B566" s="9">
        <v>2019</v>
      </c>
      <c r="C566" s="8" t="s">
        <v>19</v>
      </c>
      <c r="D566" s="9">
        <v>23412.25</v>
      </c>
      <c r="E566" s="10">
        <v>23514.13</v>
      </c>
      <c r="F566" s="10">
        <f>IFERROR(Table2[[#This Row],[Economic loss ($ million)]]*1000000 / Table2[[#This Row],[Total Waste (tons)]], NA())</f>
        <v>1004351.5680893549</v>
      </c>
      <c r="G566" s="10" t="str">
        <f t="shared" si="8"/>
        <v>Medium</v>
      </c>
      <c r="H566" s="10">
        <v>178.36</v>
      </c>
      <c r="I566" s="10">
        <f>IFERROR(Table2[[#This Row],[Total Waste (tons)]] / (Table2[[#This Row],[Population (million)]]*1000), NA())</f>
        <v>3.2849155348523965E-2</v>
      </c>
      <c r="J566" s="10">
        <v>712.72</v>
      </c>
      <c r="K566" s="10">
        <f>IFERROR(Table2[[#This Row],[Total Waste (tons)]] * Table2[[#This Row],[Household waste (%)]], NA())</f>
        <v>787822.21250000002</v>
      </c>
      <c r="L566" s="10">
        <v>33.65</v>
      </c>
      <c r="M566" s="10">
        <f>SUMIFS(Table2[Household waste (%)], Table2[Country], "Australia", Table2[Year], 2020)</f>
        <v>1412.17</v>
      </c>
      <c r="N566" s="10">
        <f>COUNTIFS(Table2[Year], "USA")</f>
        <v>0</v>
      </c>
    </row>
    <row r="567" spans="1:14" x14ac:dyDescent="0.35">
      <c r="A567" s="11" t="s">
        <v>35</v>
      </c>
      <c r="B567" s="12">
        <v>2021</v>
      </c>
      <c r="C567" s="11" t="s">
        <v>20</v>
      </c>
      <c r="D567" s="12">
        <v>24006.25</v>
      </c>
      <c r="E567" s="13">
        <v>24000.12</v>
      </c>
      <c r="F567" s="13">
        <f>IFERROR(Table2[[#This Row],[Economic loss ($ million)]]*1000000 / Table2[[#This Row],[Total Waste (tons)]], NA())</f>
        <v>999744.64983077324</v>
      </c>
      <c r="G567" s="13" t="str">
        <f t="shared" si="8"/>
        <v>Medium</v>
      </c>
      <c r="H567" s="13">
        <v>149.30000000000001</v>
      </c>
      <c r="I567" s="13">
        <f>IFERROR(Table2[[#This Row],[Total Waste (tons)]] / (Table2[[#This Row],[Population (million)]]*1000), NA())</f>
        <v>6.9226166445585102E-2</v>
      </c>
      <c r="J567" s="13">
        <v>346.78</v>
      </c>
      <c r="K567" s="13">
        <f>IFERROR(Table2[[#This Row],[Total Waste (tons)]] * Table2[[#This Row],[Household waste (%)]], NA())</f>
        <v>1566167.7499999998</v>
      </c>
      <c r="L567" s="13">
        <v>65.239999999999995</v>
      </c>
      <c r="M567" s="10">
        <f>SUMIFS(Table2[Household waste (%)], Table2[Country], "Australia", Table2[Year], 2020)</f>
        <v>1412.17</v>
      </c>
      <c r="N567" s="10">
        <f>COUNTIFS(Table2[Year], "USA")</f>
        <v>0</v>
      </c>
    </row>
    <row r="568" spans="1:14" x14ac:dyDescent="0.35">
      <c r="A568" s="8" t="s">
        <v>23</v>
      </c>
      <c r="B568" s="9">
        <v>2020</v>
      </c>
      <c r="C568" s="8" t="s">
        <v>22</v>
      </c>
      <c r="D568" s="9">
        <v>20684.599999999999</v>
      </c>
      <c r="E568" s="10">
        <v>23718.31</v>
      </c>
      <c r="F568" s="10">
        <f>IFERROR(Table2[[#This Row],[Economic loss ($ million)]]*1000000 / Table2[[#This Row],[Total Waste (tons)]], NA())</f>
        <v>1146665.1518521027</v>
      </c>
      <c r="G568" s="10" t="str">
        <f t="shared" si="8"/>
        <v>High</v>
      </c>
      <c r="H568" s="10">
        <v>177.96</v>
      </c>
      <c r="I568" s="10">
        <f>IFERROR(Table2[[#This Row],[Total Waste (tons)]] / (Table2[[#This Row],[Population (million)]]*1000), NA())</f>
        <v>2.2823630666019331E-2</v>
      </c>
      <c r="J568" s="10">
        <v>906.28</v>
      </c>
      <c r="K568" s="10">
        <f>IFERROR(Table2[[#This Row],[Total Waste (tons)]] * Table2[[#This Row],[Household waste (%)]], NA())</f>
        <v>712998.16199999989</v>
      </c>
      <c r="L568" s="10">
        <v>34.47</v>
      </c>
      <c r="M568" s="10">
        <f>SUMIFS(Table2[Household waste (%)], Table2[Country], "Australia", Table2[Year], 2020)</f>
        <v>1412.17</v>
      </c>
      <c r="N568" s="10">
        <f>COUNTIFS(Table2[Year], "USA")</f>
        <v>0</v>
      </c>
    </row>
    <row r="569" spans="1:14" x14ac:dyDescent="0.35">
      <c r="A569" s="11" t="s">
        <v>34</v>
      </c>
      <c r="B569" s="12">
        <v>2019</v>
      </c>
      <c r="C569" s="11" t="s">
        <v>15</v>
      </c>
      <c r="D569" s="12">
        <v>43986.15</v>
      </c>
      <c r="E569" s="13">
        <v>45143.65</v>
      </c>
      <c r="F569" s="13">
        <f>IFERROR(Table2[[#This Row],[Economic loss ($ million)]]*1000000 / Table2[[#This Row],[Total Waste (tons)]], NA())</f>
        <v>1026315.1014580725</v>
      </c>
      <c r="G569" s="13" t="str">
        <f t="shared" si="8"/>
        <v>Medium</v>
      </c>
      <c r="H569" s="13">
        <v>98.37</v>
      </c>
      <c r="I569" s="13">
        <f>IFERROR(Table2[[#This Row],[Total Waste (tons)]] / (Table2[[#This Row],[Population (million)]]*1000), NA())</f>
        <v>5.4564586357039188E-2</v>
      </c>
      <c r="J569" s="13">
        <v>806.13</v>
      </c>
      <c r="K569" s="13">
        <f>IFERROR(Table2[[#This Row],[Total Waste (tons)]] * Table2[[#This Row],[Household waste (%)]], NA())</f>
        <v>1881727.4970000002</v>
      </c>
      <c r="L569" s="13">
        <v>42.78</v>
      </c>
      <c r="M569" s="10">
        <f>SUMIFS(Table2[Household waste (%)], Table2[Country], "Australia", Table2[Year], 2020)</f>
        <v>1412.17</v>
      </c>
      <c r="N569" s="10">
        <f>COUNTIFS(Table2[Year], "USA")</f>
        <v>0</v>
      </c>
    </row>
    <row r="570" spans="1:14" x14ac:dyDescent="0.35">
      <c r="A570" s="8" t="s">
        <v>10</v>
      </c>
      <c r="B570" s="9">
        <v>2019</v>
      </c>
      <c r="C570" s="8" t="s">
        <v>19</v>
      </c>
      <c r="D570" s="9">
        <v>43932.7</v>
      </c>
      <c r="E570" s="10">
        <v>51906.76</v>
      </c>
      <c r="F570" s="10">
        <f>IFERROR(Table2[[#This Row],[Economic loss ($ million)]]*1000000 / Table2[[#This Row],[Total Waste (tons)]], NA())</f>
        <v>1181506.258436199</v>
      </c>
      <c r="G570" s="10" t="str">
        <f t="shared" si="8"/>
        <v>High</v>
      </c>
      <c r="H570" s="10">
        <v>52.28</v>
      </c>
      <c r="I570" s="10">
        <f>IFERROR(Table2[[#This Row],[Total Waste (tons)]] / (Table2[[#This Row],[Population (million)]]*1000), NA())</f>
        <v>3.5898301206886689E-2</v>
      </c>
      <c r="J570" s="10">
        <v>1223.81</v>
      </c>
      <c r="K570" s="10">
        <f>IFERROR(Table2[[#This Row],[Total Waste (tons)]] * Table2[[#This Row],[Household waste (%)]], NA())</f>
        <v>1415511.5939999998</v>
      </c>
      <c r="L570" s="10">
        <v>32.22</v>
      </c>
      <c r="M570" s="10">
        <f>SUMIFS(Table2[Household waste (%)], Table2[Country], "Australia", Table2[Year], 2020)</f>
        <v>1412.17</v>
      </c>
      <c r="N570" s="10">
        <f>COUNTIFS(Table2[Year], "USA")</f>
        <v>0</v>
      </c>
    </row>
    <row r="571" spans="1:14" x14ac:dyDescent="0.35">
      <c r="A571" s="11" t="s">
        <v>34</v>
      </c>
      <c r="B571" s="12">
        <v>2022</v>
      </c>
      <c r="C571" s="11" t="s">
        <v>11</v>
      </c>
      <c r="D571" s="12">
        <v>34297.800000000003</v>
      </c>
      <c r="E571" s="13">
        <v>39263.78</v>
      </c>
      <c r="F571" s="13">
        <f>IFERROR(Table2[[#This Row],[Economic loss ($ million)]]*1000000 / Table2[[#This Row],[Total Waste (tons)]], NA())</f>
        <v>1144790.0448425263</v>
      </c>
      <c r="G571" s="13" t="str">
        <f t="shared" si="8"/>
        <v>High</v>
      </c>
      <c r="H571" s="13">
        <v>50.86</v>
      </c>
      <c r="I571" s="13">
        <f>IFERROR(Table2[[#This Row],[Total Waste (tons)]] / (Table2[[#This Row],[Population (million)]]*1000), NA())</f>
        <v>3.3227862817283474E-2</v>
      </c>
      <c r="J571" s="13">
        <v>1032.2</v>
      </c>
      <c r="K571" s="13">
        <f>IFERROR(Table2[[#This Row],[Total Waste (tons)]] * Table2[[#This Row],[Household waste (%)]], NA())</f>
        <v>2157674.5980000002</v>
      </c>
      <c r="L571" s="13">
        <v>62.91</v>
      </c>
      <c r="M571" s="10">
        <f>SUMIFS(Table2[Household waste (%)], Table2[Country], "Australia", Table2[Year], 2020)</f>
        <v>1412.17</v>
      </c>
      <c r="N571" s="10">
        <f>COUNTIFS(Table2[Year], "USA")</f>
        <v>0</v>
      </c>
    </row>
    <row r="572" spans="1:14" x14ac:dyDescent="0.35">
      <c r="A572" s="8" t="s">
        <v>21</v>
      </c>
      <c r="B572" s="9">
        <v>2019</v>
      </c>
      <c r="C572" s="8" t="s">
        <v>11</v>
      </c>
      <c r="D572" s="9">
        <v>46009.35</v>
      </c>
      <c r="E572" s="10">
        <v>45497.33</v>
      </c>
      <c r="F572" s="10">
        <f>IFERROR(Table2[[#This Row],[Economic loss ($ million)]]*1000000 / Table2[[#This Row],[Total Waste (tons)]], NA())</f>
        <v>988871.39244523132</v>
      </c>
      <c r="G572" s="10" t="str">
        <f t="shared" si="8"/>
        <v>Medium</v>
      </c>
      <c r="H572" s="10">
        <v>40.04</v>
      </c>
      <c r="I572" s="10">
        <f>IFERROR(Table2[[#This Row],[Total Waste (tons)]] / (Table2[[#This Row],[Population (million)]]*1000), NA())</f>
        <v>3.976023401920202E-2</v>
      </c>
      <c r="J572" s="10">
        <v>1157.17</v>
      </c>
      <c r="K572" s="10">
        <f>IFERROR(Table2[[#This Row],[Total Waste (tons)]] * Table2[[#This Row],[Household waste (%)]], NA())</f>
        <v>3063302.523</v>
      </c>
      <c r="L572" s="10">
        <v>66.58</v>
      </c>
      <c r="M572" s="10">
        <f>SUMIFS(Table2[Household waste (%)], Table2[Country], "Australia", Table2[Year], 2020)</f>
        <v>1412.17</v>
      </c>
      <c r="N572" s="10">
        <f>COUNTIFS(Table2[Year], "USA")</f>
        <v>0</v>
      </c>
    </row>
    <row r="573" spans="1:14" x14ac:dyDescent="0.35">
      <c r="A573" s="11" t="s">
        <v>23</v>
      </c>
      <c r="B573" s="12">
        <v>2023</v>
      </c>
      <c r="C573" s="11" t="s">
        <v>13</v>
      </c>
      <c r="D573" s="12">
        <v>34738.28</v>
      </c>
      <c r="E573" s="13">
        <v>27945.72</v>
      </c>
      <c r="F573" s="13">
        <f>IFERROR(Table2[[#This Row],[Economic loss ($ million)]]*1000000 / Table2[[#This Row],[Total Waste (tons)]], NA())</f>
        <v>804464.70003696217</v>
      </c>
      <c r="G573" s="13" t="str">
        <f t="shared" si="8"/>
        <v>Low</v>
      </c>
      <c r="H573" s="13">
        <v>133.57</v>
      </c>
      <c r="I573" s="13">
        <f>IFERROR(Table2[[#This Row],[Total Waste (tons)]] / (Table2[[#This Row],[Population (million)]]*1000), NA())</f>
        <v>0.27498044803292959</v>
      </c>
      <c r="J573" s="13">
        <v>126.33</v>
      </c>
      <c r="K573" s="13">
        <f>IFERROR(Table2[[#This Row],[Total Waste (tons)]] * Table2[[#This Row],[Household waste (%)]], NA())</f>
        <v>1993282.5064000001</v>
      </c>
      <c r="L573" s="13">
        <v>57.38</v>
      </c>
      <c r="M573" s="10">
        <f>SUMIFS(Table2[Household waste (%)], Table2[Country], "Australia", Table2[Year], 2020)</f>
        <v>1412.17</v>
      </c>
      <c r="N573" s="10">
        <f>COUNTIFS(Table2[Year], "USA")</f>
        <v>0</v>
      </c>
    </row>
    <row r="574" spans="1:14" x14ac:dyDescent="0.35">
      <c r="A574" s="8" t="s">
        <v>12</v>
      </c>
      <c r="B574" s="9">
        <v>2024</v>
      </c>
      <c r="C574" s="8" t="s">
        <v>15</v>
      </c>
      <c r="D574" s="9">
        <v>32804.559999999998</v>
      </c>
      <c r="E574" s="10">
        <v>27648.66</v>
      </c>
      <c r="F574" s="10">
        <f>IFERROR(Table2[[#This Row],[Economic loss ($ million)]]*1000000 / Table2[[#This Row],[Total Waste (tons)]], NA())</f>
        <v>842829.77732364042</v>
      </c>
      <c r="G574" s="10" t="str">
        <f t="shared" si="8"/>
        <v>Low</v>
      </c>
      <c r="H574" s="10">
        <v>199.49</v>
      </c>
      <c r="I574" s="10">
        <f>IFERROR(Table2[[#This Row],[Total Waste (tons)]] / (Table2[[#This Row],[Population (million)]]*1000), NA())</f>
        <v>3.9419555630324801E-2</v>
      </c>
      <c r="J574" s="10">
        <v>832.19</v>
      </c>
      <c r="K574" s="10">
        <f>IFERROR(Table2[[#This Row],[Total Waste (tons)]] * Table2[[#This Row],[Household waste (%)]], NA())</f>
        <v>1458490.7375999999</v>
      </c>
      <c r="L574" s="10">
        <v>44.46</v>
      </c>
      <c r="M574" s="10">
        <f>SUMIFS(Table2[Household waste (%)], Table2[Country], "Australia", Table2[Year], 2020)</f>
        <v>1412.17</v>
      </c>
      <c r="N574" s="10">
        <f>COUNTIFS(Table2[Year], "USA")</f>
        <v>0</v>
      </c>
    </row>
    <row r="575" spans="1:14" x14ac:dyDescent="0.35">
      <c r="A575" s="11" t="s">
        <v>8</v>
      </c>
      <c r="B575" s="12">
        <v>2018</v>
      </c>
      <c r="C575" s="11" t="s">
        <v>11</v>
      </c>
      <c r="D575" s="12">
        <v>16184.37</v>
      </c>
      <c r="E575" s="13">
        <v>13070.43</v>
      </c>
      <c r="F575" s="13">
        <f>IFERROR(Table2[[#This Row],[Economic loss ($ million)]]*1000000 / Table2[[#This Row],[Total Waste (tons)]], NA())</f>
        <v>807595.84710433579</v>
      </c>
      <c r="G575" s="13" t="str">
        <f t="shared" si="8"/>
        <v>Low</v>
      </c>
      <c r="H575" s="13">
        <v>87.6</v>
      </c>
      <c r="I575" s="13">
        <f>IFERROR(Table2[[#This Row],[Total Waste (tons)]] / (Table2[[#This Row],[Population (million)]]*1000), NA())</f>
        <v>2.07603709689833E-2</v>
      </c>
      <c r="J575" s="13">
        <v>779.58</v>
      </c>
      <c r="K575" s="13">
        <f>IFERROR(Table2[[#This Row],[Total Waste (tons)]] * Table2[[#This Row],[Household waste (%)]], NA())</f>
        <v>854534.73600000003</v>
      </c>
      <c r="L575" s="13">
        <v>52.8</v>
      </c>
      <c r="M575" s="10">
        <f>SUMIFS(Table2[Household waste (%)], Table2[Country], "Australia", Table2[Year], 2020)</f>
        <v>1412.17</v>
      </c>
      <c r="N575" s="10">
        <f>COUNTIFS(Table2[Year], "USA")</f>
        <v>0</v>
      </c>
    </row>
    <row r="576" spans="1:14" x14ac:dyDescent="0.35">
      <c r="A576" s="8" t="s">
        <v>16</v>
      </c>
      <c r="B576" s="9">
        <v>2023</v>
      </c>
      <c r="C576" s="8" t="s">
        <v>15</v>
      </c>
      <c r="D576" s="9">
        <v>29511.37</v>
      </c>
      <c r="E576" s="10">
        <v>26246.42</v>
      </c>
      <c r="F576" s="10">
        <f>IFERROR(Table2[[#This Row],[Economic loss ($ million)]]*1000000 / Table2[[#This Row],[Total Waste (tons)]], NA())</f>
        <v>889366.36963990494</v>
      </c>
      <c r="G576" s="10" t="str">
        <f t="shared" si="8"/>
        <v>Low</v>
      </c>
      <c r="H576" s="10">
        <v>29.4</v>
      </c>
      <c r="I576" s="10">
        <f>IFERROR(Table2[[#This Row],[Total Waste (tons)]] / (Table2[[#This Row],[Population (million)]]*1000), NA())</f>
        <v>0.53501395939086294</v>
      </c>
      <c r="J576" s="10">
        <v>55.16</v>
      </c>
      <c r="K576" s="10">
        <f>IFERROR(Table2[[#This Row],[Total Waste (tons)]] * Table2[[#This Row],[Household waste (%)]], NA())</f>
        <v>1303222.0991999998</v>
      </c>
      <c r="L576" s="10">
        <v>44.16</v>
      </c>
      <c r="M576" s="10">
        <f>SUMIFS(Table2[Household waste (%)], Table2[Country], "Australia", Table2[Year], 2020)</f>
        <v>1412.17</v>
      </c>
      <c r="N576" s="10">
        <f>COUNTIFS(Table2[Year], "USA")</f>
        <v>0</v>
      </c>
    </row>
    <row r="577" spans="1:14" x14ac:dyDescent="0.35">
      <c r="A577" s="11" t="s">
        <v>12</v>
      </c>
      <c r="B577" s="12">
        <v>2019</v>
      </c>
      <c r="C577" s="11" t="s">
        <v>20</v>
      </c>
      <c r="D577" s="12">
        <v>31122.240000000002</v>
      </c>
      <c r="E577" s="13">
        <v>29274.75</v>
      </c>
      <c r="F577" s="13">
        <f>IFERROR(Table2[[#This Row],[Economic loss ($ million)]]*1000000 / Table2[[#This Row],[Total Waste (tons)]], NA())</f>
        <v>940637.62762577494</v>
      </c>
      <c r="G577" s="13" t="str">
        <f t="shared" si="8"/>
        <v>Low</v>
      </c>
      <c r="H577" s="13">
        <v>53.28</v>
      </c>
      <c r="I577" s="13">
        <f>IFERROR(Table2[[#This Row],[Total Waste (tons)]] / (Table2[[#This Row],[Population (million)]]*1000), NA())</f>
        <v>2.8542563143124419E-2</v>
      </c>
      <c r="J577" s="13">
        <v>1090.3800000000001</v>
      </c>
      <c r="K577" s="13">
        <f>IFERROR(Table2[[#This Row],[Total Waste (tons)]] * Table2[[#This Row],[Household waste (%)]], NA())</f>
        <v>1569183.3408000001</v>
      </c>
      <c r="L577" s="13">
        <v>50.42</v>
      </c>
      <c r="M577" s="10">
        <f>SUMIFS(Table2[Household waste (%)], Table2[Country], "Australia", Table2[Year], 2020)</f>
        <v>1412.17</v>
      </c>
      <c r="N577" s="10">
        <f>COUNTIFS(Table2[Year], "USA")</f>
        <v>0</v>
      </c>
    </row>
    <row r="578" spans="1:14" x14ac:dyDescent="0.35">
      <c r="A578" s="8" t="s">
        <v>12</v>
      </c>
      <c r="B578" s="9">
        <v>2024</v>
      </c>
      <c r="C578" s="8" t="s">
        <v>13</v>
      </c>
      <c r="D578" s="9">
        <v>7521.02</v>
      </c>
      <c r="E578" s="10">
        <v>6162.1</v>
      </c>
      <c r="F578" s="10">
        <f>IFERROR(Table2[[#This Row],[Economic loss ($ million)]]*1000000 / Table2[[#This Row],[Total Waste (tons)]], NA())</f>
        <v>819317.06071782811</v>
      </c>
      <c r="G578" s="10" t="str">
        <f t="shared" ref="G578:G641" si="9">IF(F578&gt;1100000,"High",IF(F578&gt;=950000,"Medium","Low"))</f>
        <v>Low</v>
      </c>
      <c r="H578" s="10">
        <v>125.48</v>
      </c>
      <c r="I578" s="10">
        <f>IFERROR(Table2[[#This Row],[Total Waste (tons)]] / (Table2[[#This Row],[Population (million)]]*1000), NA())</f>
        <v>9.2677042130297101E-3</v>
      </c>
      <c r="J578" s="10">
        <v>811.53</v>
      </c>
      <c r="K578" s="10">
        <f>IFERROR(Table2[[#This Row],[Total Waste (tons)]] * Table2[[#This Row],[Household waste (%)]], NA())</f>
        <v>359880.80700000003</v>
      </c>
      <c r="L578" s="10">
        <v>47.85</v>
      </c>
      <c r="M578" s="10">
        <f>SUMIFS(Table2[Household waste (%)], Table2[Country], "Australia", Table2[Year], 2020)</f>
        <v>1412.17</v>
      </c>
      <c r="N578" s="10">
        <f>COUNTIFS(Table2[Year], "USA")</f>
        <v>0</v>
      </c>
    </row>
    <row r="579" spans="1:14" x14ac:dyDescent="0.35">
      <c r="A579" s="11" t="s">
        <v>31</v>
      </c>
      <c r="B579" s="12">
        <v>2022</v>
      </c>
      <c r="C579" s="11" t="s">
        <v>19</v>
      </c>
      <c r="D579" s="12">
        <v>28725.46</v>
      </c>
      <c r="E579" s="13">
        <v>28821.33</v>
      </c>
      <c r="F579" s="13">
        <f>IFERROR(Table2[[#This Row],[Economic loss ($ million)]]*1000000 / Table2[[#This Row],[Total Waste (tons)]], NA())</f>
        <v>1003337.4574332318</v>
      </c>
      <c r="G579" s="13" t="str">
        <f t="shared" si="9"/>
        <v>Medium</v>
      </c>
      <c r="H579" s="13">
        <v>126.02</v>
      </c>
      <c r="I579" s="13">
        <f>IFERROR(Table2[[#This Row],[Total Waste (tons)]] / (Table2[[#This Row],[Population (million)]]*1000), NA())</f>
        <v>6.965436469447138E-2</v>
      </c>
      <c r="J579" s="13">
        <v>412.4</v>
      </c>
      <c r="K579" s="13">
        <f>IFERROR(Table2[[#This Row],[Total Waste (tons)]] * Table2[[#This Row],[Household waste (%)]], NA())</f>
        <v>1403813.2301999999</v>
      </c>
      <c r="L579" s="13">
        <v>48.87</v>
      </c>
      <c r="M579" s="10">
        <f>SUMIFS(Table2[Household waste (%)], Table2[Country], "Australia", Table2[Year], 2020)</f>
        <v>1412.17</v>
      </c>
      <c r="N579" s="10">
        <f>COUNTIFS(Table2[Year], "USA")</f>
        <v>0</v>
      </c>
    </row>
    <row r="580" spans="1:14" x14ac:dyDescent="0.35">
      <c r="A580" s="8" t="s">
        <v>28</v>
      </c>
      <c r="B580" s="9">
        <v>2018</v>
      </c>
      <c r="C580" s="8" t="s">
        <v>25</v>
      </c>
      <c r="D580" s="9">
        <v>18905.86</v>
      </c>
      <c r="E580" s="10">
        <v>18077.939999999999</v>
      </c>
      <c r="F580" s="10">
        <f>IFERROR(Table2[[#This Row],[Economic loss ($ million)]]*1000000 / Table2[[#This Row],[Total Waste (tons)]], NA())</f>
        <v>956208.28674284054</v>
      </c>
      <c r="G580" s="10" t="str">
        <f t="shared" si="9"/>
        <v>Medium</v>
      </c>
      <c r="H580" s="10">
        <v>47.45</v>
      </c>
      <c r="I580" s="10">
        <f>IFERROR(Table2[[#This Row],[Total Waste (tons)]] / (Table2[[#This Row],[Population (million)]]*1000), NA())</f>
        <v>2.9988357337732377E-2</v>
      </c>
      <c r="J580" s="10">
        <v>630.44000000000005</v>
      </c>
      <c r="K580" s="10">
        <f>IFERROR(Table2[[#This Row],[Total Waste (tons)]] * Table2[[#This Row],[Household waste (%)]], NA())</f>
        <v>1277090.8429999999</v>
      </c>
      <c r="L580" s="10">
        <v>67.55</v>
      </c>
      <c r="M580" s="10">
        <f>SUMIFS(Table2[Household waste (%)], Table2[Country], "Australia", Table2[Year], 2020)</f>
        <v>1412.17</v>
      </c>
      <c r="N580" s="10">
        <f>COUNTIFS(Table2[Year], "USA")</f>
        <v>0</v>
      </c>
    </row>
    <row r="581" spans="1:14" x14ac:dyDescent="0.35">
      <c r="A581" s="11" t="s">
        <v>17</v>
      </c>
      <c r="B581" s="12">
        <v>2021</v>
      </c>
      <c r="C581" s="11" t="s">
        <v>19</v>
      </c>
      <c r="D581" s="12">
        <v>44966.77</v>
      </c>
      <c r="E581" s="13">
        <v>51324.35</v>
      </c>
      <c r="F581" s="13">
        <f>IFERROR(Table2[[#This Row],[Economic loss ($ million)]]*1000000 / Table2[[#This Row],[Total Waste (tons)]], NA())</f>
        <v>1141383.9597551704</v>
      </c>
      <c r="G581" s="13" t="str">
        <f t="shared" si="9"/>
        <v>High</v>
      </c>
      <c r="H581" s="13">
        <v>194.58</v>
      </c>
      <c r="I581" s="13">
        <f>IFERROR(Table2[[#This Row],[Total Waste (tons)]] / (Table2[[#This Row],[Population (million)]]*1000), NA())</f>
        <v>6.0482292493308401E-2</v>
      </c>
      <c r="J581" s="13">
        <v>743.47</v>
      </c>
      <c r="K581" s="13">
        <f>IFERROR(Table2[[#This Row],[Total Waste (tons)]] * Table2[[#This Row],[Household waste (%)]], NA())</f>
        <v>2323882.6735999999</v>
      </c>
      <c r="L581" s="13">
        <v>51.68</v>
      </c>
      <c r="M581" s="10">
        <f>SUMIFS(Table2[Household waste (%)], Table2[Country], "Australia", Table2[Year], 2020)</f>
        <v>1412.17</v>
      </c>
      <c r="N581" s="10">
        <f>COUNTIFS(Table2[Year], "USA")</f>
        <v>0</v>
      </c>
    </row>
    <row r="582" spans="1:14" x14ac:dyDescent="0.35">
      <c r="A582" s="8" t="s">
        <v>27</v>
      </c>
      <c r="B582" s="9">
        <v>2020</v>
      </c>
      <c r="C582" s="8" t="s">
        <v>9</v>
      </c>
      <c r="D582" s="9">
        <v>30142.42</v>
      </c>
      <c r="E582" s="10">
        <v>34331.56</v>
      </c>
      <c r="F582" s="10">
        <f>IFERROR(Table2[[#This Row],[Economic loss ($ million)]]*1000000 / Table2[[#This Row],[Total Waste (tons)]], NA())</f>
        <v>1138978.2240443865</v>
      </c>
      <c r="G582" s="10" t="str">
        <f t="shared" si="9"/>
        <v>High</v>
      </c>
      <c r="H582" s="10">
        <v>185.41</v>
      </c>
      <c r="I582" s="10">
        <f>IFERROR(Table2[[#This Row],[Total Waste (tons)]] / (Table2[[#This Row],[Population (million)]]*1000), NA())</f>
        <v>0.16488386849734696</v>
      </c>
      <c r="J582" s="10">
        <v>182.81</v>
      </c>
      <c r="K582" s="10">
        <f>IFERROR(Table2[[#This Row],[Total Waste (tons)]] * Table2[[#This Row],[Household waste (%)]], NA())</f>
        <v>2025872.0481999996</v>
      </c>
      <c r="L582" s="10">
        <v>67.209999999999994</v>
      </c>
      <c r="M582" s="10">
        <f>SUMIFS(Table2[Household waste (%)], Table2[Country], "Australia", Table2[Year], 2020)</f>
        <v>1412.17</v>
      </c>
      <c r="N582" s="10">
        <f>COUNTIFS(Table2[Year], "USA")</f>
        <v>0</v>
      </c>
    </row>
    <row r="583" spans="1:14" x14ac:dyDescent="0.35">
      <c r="A583" s="11" t="s">
        <v>35</v>
      </c>
      <c r="B583" s="12">
        <v>2024</v>
      </c>
      <c r="C583" s="11" t="s">
        <v>22</v>
      </c>
      <c r="D583" s="12">
        <v>1034.78</v>
      </c>
      <c r="E583" s="13">
        <v>918.78</v>
      </c>
      <c r="F583" s="13">
        <f>IFERROR(Table2[[#This Row],[Economic loss ($ million)]]*1000000 / Table2[[#This Row],[Total Waste (tons)]], NA())</f>
        <v>887898.87705599261</v>
      </c>
      <c r="G583" s="13" t="str">
        <f t="shared" si="9"/>
        <v>Low</v>
      </c>
      <c r="H583" s="13">
        <v>144.59</v>
      </c>
      <c r="I583" s="13">
        <f>IFERROR(Table2[[#This Row],[Total Waste (tons)]] / (Table2[[#This Row],[Population (million)]]*1000), NA())</f>
        <v>9.4323008768891394E-4</v>
      </c>
      <c r="J583" s="13">
        <v>1097.06</v>
      </c>
      <c r="K583" s="13">
        <f>IFERROR(Table2[[#This Row],[Total Waste (tons)]] * Table2[[#This Row],[Household waste (%)]], NA())</f>
        <v>42105.198199999999</v>
      </c>
      <c r="L583" s="13">
        <v>40.69</v>
      </c>
      <c r="M583" s="10">
        <f>SUMIFS(Table2[Household waste (%)], Table2[Country], "Australia", Table2[Year], 2020)</f>
        <v>1412.17</v>
      </c>
      <c r="N583" s="10">
        <f>COUNTIFS(Table2[Year], "USA")</f>
        <v>0</v>
      </c>
    </row>
    <row r="584" spans="1:14" x14ac:dyDescent="0.35">
      <c r="A584" s="8" t="s">
        <v>14</v>
      </c>
      <c r="B584" s="9">
        <v>2020</v>
      </c>
      <c r="C584" s="8" t="s">
        <v>13</v>
      </c>
      <c r="D584" s="9">
        <v>23031.759999999998</v>
      </c>
      <c r="E584" s="10">
        <v>25472.53</v>
      </c>
      <c r="F584" s="10">
        <f>IFERROR(Table2[[#This Row],[Economic loss ($ million)]]*1000000 / Table2[[#This Row],[Total Waste (tons)]], NA())</f>
        <v>1105974.0983754608</v>
      </c>
      <c r="G584" s="10" t="str">
        <f t="shared" si="9"/>
        <v>High</v>
      </c>
      <c r="H584" s="10">
        <v>117.75</v>
      </c>
      <c r="I584" s="10">
        <f>IFERROR(Table2[[#This Row],[Total Waste (tons)]] / (Table2[[#This Row],[Population (million)]]*1000), NA())</f>
        <v>2.1705755402463504E-2</v>
      </c>
      <c r="J584" s="10">
        <v>1061.0899999999999</v>
      </c>
      <c r="K584" s="10">
        <f>IFERROR(Table2[[#This Row],[Total Waste (tons)]] * Table2[[#This Row],[Household waste (%)]], NA())</f>
        <v>839507.652</v>
      </c>
      <c r="L584" s="10">
        <v>36.450000000000003</v>
      </c>
      <c r="M584" s="10">
        <f>SUMIFS(Table2[Household waste (%)], Table2[Country], "Australia", Table2[Year], 2020)</f>
        <v>1412.17</v>
      </c>
      <c r="N584" s="10">
        <f>COUNTIFS(Table2[Year], "USA")</f>
        <v>0</v>
      </c>
    </row>
    <row r="585" spans="1:14" x14ac:dyDescent="0.35">
      <c r="A585" s="11" t="s">
        <v>28</v>
      </c>
      <c r="B585" s="12">
        <v>2023</v>
      </c>
      <c r="C585" s="11" t="s">
        <v>20</v>
      </c>
      <c r="D585" s="12">
        <v>22878.01</v>
      </c>
      <c r="E585" s="13">
        <v>18853.740000000002</v>
      </c>
      <c r="F585" s="13">
        <f>IFERROR(Table2[[#This Row],[Economic loss ($ million)]]*1000000 / Table2[[#This Row],[Total Waste (tons)]], NA())</f>
        <v>824098.77432521456</v>
      </c>
      <c r="G585" s="13" t="str">
        <f t="shared" si="9"/>
        <v>Low</v>
      </c>
      <c r="H585" s="13">
        <v>96.88</v>
      </c>
      <c r="I585" s="13">
        <f>IFERROR(Table2[[#This Row],[Total Waste (tons)]] / (Table2[[#This Row],[Population (million)]]*1000), NA())</f>
        <v>3.1260090727734807E-2</v>
      </c>
      <c r="J585" s="13">
        <v>731.86</v>
      </c>
      <c r="K585" s="13">
        <f>IFERROR(Table2[[#This Row],[Total Waste (tons)]] * Table2[[#This Row],[Household waste (%)]], NA())</f>
        <v>1393270.8089999999</v>
      </c>
      <c r="L585" s="13">
        <v>60.9</v>
      </c>
      <c r="M585" s="10">
        <f>SUMIFS(Table2[Household waste (%)], Table2[Country], "Australia", Table2[Year], 2020)</f>
        <v>1412.17</v>
      </c>
      <c r="N585" s="10">
        <f>COUNTIFS(Table2[Year], "USA")</f>
        <v>0</v>
      </c>
    </row>
    <row r="586" spans="1:14" x14ac:dyDescent="0.35">
      <c r="A586" s="8" t="s">
        <v>30</v>
      </c>
      <c r="B586" s="9">
        <v>2019</v>
      </c>
      <c r="C586" s="8" t="s">
        <v>25</v>
      </c>
      <c r="D586" s="9">
        <v>31125.26</v>
      </c>
      <c r="E586" s="10">
        <v>28142.7</v>
      </c>
      <c r="F586" s="10">
        <f>IFERROR(Table2[[#This Row],[Economic loss ($ million)]]*1000000 / Table2[[#This Row],[Total Waste (tons)]], NA())</f>
        <v>904175.57957748789</v>
      </c>
      <c r="G586" s="10" t="str">
        <f t="shared" si="9"/>
        <v>Low</v>
      </c>
      <c r="H586" s="10">
        <v>128.08000000000001</v>
      </c>
      <c r="I586" s="10">
        <f>IFERROR(Table2[[#This Row],[Total Waste (tons)]] / (Table2[[#This Row],[Population (million)]]*1000), NA())</f>
        <v>3.4487058458538312E-2</v>
      </c>
      <c r="J586" s="10">
        <v>902.52</v>
      </c>
      <c r="K586" s="10">
        <f>IFERROR(Table2[[#This Row],[Total Waste (tons)]] * Table2[[#This Row],[Household waste (%)]], NA())</f>
        <v>1549415.4427999998</v>
      </c>
      <c r="L586" s="10">
        <v>49.78</v>
      </c>
      <c r="M586" s="10">
        <f>SUMIFS(Table2[Household waste (%)], Table2[Country], "Australia", Table2[Year], 2020)</f>
        <v>1412.17</v>
      </c>
      <c r="N586" s="10">
        <f>COUNTIFS(Table2[Year], "USA")</f>
        <v>0</v>
      </c>
    </row>
    <row r="587" spans="1:14" x14ac:dyDescent="0.35">
      <c r="A587" s="11" t="s">
        <v>33</v>
      </c>
      <c r="B587" s="12">
        <v>2019</v>
      </c>
      <c r="C587" s="11" t="s">
        <v>13</v>
      </c>
      <c r="D587" s="12">
        <v>47749.85</v>
      </c>
      <c r="E587" s="13">
        <v>39215.5</v>
      </c>
      <c r="F587" s="13">
        <f>IFERROR(Table2[[#This Row],[Economic loss ($ million)]]*1000000 / Table2[[#This Row],[Total Waste (tons)]], NA())</f>
        <v>821269.5956112952</v>
      </c>
      <c r="G587" s="13" t="str">
        <f t="shared" si="9"/>
        <v>Low</v>
      </c>
      <c r="H587" s="13">
        <v>82.49</v>
      </c>
      <c r="I587" s="13">
        <f>IFERROR(Table2[[#This Row],[Total Waste (tons)]] / (Table2[[#This Row],[Population (million)]]*1000), NA())</f>
        <v>9.2817280590922327E-2</v>
      </c>
      <c r="J587" s="13">
        <v>514.45000000000005</v>
      </c>
      <c r="K587" s="13">
        <f>IFERROR(Table2[[#This Row],[Total Waste (tons)]] * Table2[[#This Row],[Household waste (%)]], NA())</f>
        <v>2779518.7684999998</v>
      </c>
      <c r="L587" s="13">
        <v>58.21</v>
      </c>
      <c r="M587" s="10">
        <f>SUMIFS(Table2[Household waste (%)], Table2[Country], "Australia", Table2[Year], 2020)</f>
        <v>1412.17</v>
      </c>
      <c r="N587" s="10">
        <f>COUNTIFS(Table2[Year], "USA")</f>
        <v>0</v>
      </c>
    </row>
    <row r="588" spans="1:14" x14ac:dyDescent="0.35">
      <c r="A588" s="8" t="s">
        <v>35</v>
      </c>
      <c r="B588" s="9">
        <v>2021</v>
      </c>
      <c r="C588" s="8" t="s">
        <v>20</v>
      </c>
      <c r="D588" s="9">
        <v>40454.79</v>
      </c>
      <c r="E588" s="10">
        <v>34950.620000000003</v>
      </c>
      <c r="F588" s="10">
        <f>IFERROR(Table2[[#This Row],[Economic loss ($ million)]]*1000000 / Table2[[#This Row],[Total Waste (tons)]], NA())</f>
        <v>863942.68762734893</v>
      </c>
      <c r="G588" s="10" t="str">
        <f t="shared" si="9"/>
        <v>Low</v>
      </c>
      <c r="H588" s="10">
        <v>42.27</v>
      </c>
      <c r="I588" s="10">
        <f>IFERROR(Table2[[#This Row],[Total Waste (tons)]] / (Table2[[#This Row],[Population (million)]]*1000), NA())</f>
        <v>3.5611924400742963E-2</v>
      </c>
      <c r="J588" s="10">
        <v>1135.99</v>
      </c>
      <c r="K588" s="10">
        <f>IFERROR(Table2[[#This Row],[Total Waste (tons)]] * Table2[[#This Row],[Household waste (%)]], NA())</f>
        <v>2695502.6576999999</v>
      </c>
      <c r="L588" s="10">
        <v>66.63</v>
      </c>
      <c r="M588" s="10">
        <f>SUMIFS(Table2[Household waste (%)], Table2[Country], "Australia", Table2[Year], 2020)</f>
        <v>1412.17</v>
      </c>
      <c r="N588" s="10">
        <f>COUNTIFS(Table2[Year], "USA")</f>
        <v>0</v>
      </c>
    </row>
    <row r="589" spans="1:14" x14ac:dyDescent="0.35">
      <c r="A589" s="11" t="s">
        <v>18</v>
      </c>
      <c r="B589" s="12">
        <v>2024</v>
      </c>
      <c r="C589" s="11" t="s">
        <v>22</v>
      </c>
      <c r="D589" s="12">
        <v>39984.129999999997</v>
      </c>
      <c r="E589" s="13">
        <v>38330.43</v>
      </c>
      <c r="F589" s="13">
        <f>IFERROR(Table2[[#This Row],[Economic loss ($ million)]]*1000000 / Table2[[#This Row],[Total Waste (tons)]], NA())</f>
        <v>958641.09085279587</v>
      </c>
      <c r="G589" s="13" t="str">
        <f t="shared" si="9"/>
        <v>Medium</v>
      </c>
      <c r="H589" s="13">
        <v>165.75</v>
      </c>
      <c r="I589" s="13">
        <f>IFERROR(Table2[[#This Row],[Total Waste (tons)]] / (Table2[[#This Row],[Population (million)]]*1000), NA())</f>
        <v>4.7088903806293568E-2</v>
      </c>
      <c r="J589" s="13">
        <v>849.12</v>
      </c>
      <c r="K589" s="13">
        <f>IFERROR(Table2[[#This Row],[Total Waste (tons)]] * Table2[[#This Row],[Household waste (%)]], NA())</f>
        <v>1814879.6606999999</v>
      </c>
      <c r="L589" s="13">
        <v>45.39</v>
      </c>
      <c r="M589" s="10">
        <f>SUMIFS(Table2[Household waste (%)], Table2[Country], "Australia", Table2[Year], 2020)</f>
        <v>1412.17</v>
      </c>
      <c r="N589" s="10">
        <f>COUNTIFS(Table2[Year], "USA")</f>
        <v>0</v>
      </c>
    </row>
    <row r="590" spans="1:14" x14ac:dyDescent="0.35">
      <c r="A590" s="8" t="s">
        <v>28</v>
      </c>
      <c r="B590" s="9">
        <v>2021</v>
      </c>
      <c r="C590" s="8" t="s">
        <v>19</v>
      </c>
      <c r="D590" s="9">
        <v>23379.55</v>
      </c>
      <c r="E590" s="10">
        <v>21260.31</v>
      </c>
      <c r="F590" s="10">
        <f>IFERROR(Table2[[#This Row],[Economic loss ($ million)]]*1000000 / Table2[[#This Row],[Total Waste (tons)]], NA())</f>
        <v>909354.97047633515</v>
      </c>
      <c r="G590" s="10" t="str">
        <f t="shared" si="9"/>
        <v>Low</v>
      </c>
      <c r="H590" s="10">
        <v>97.11</v>
      </c>
      <c r="I590" s="10">
        <f>IFERROR(Table2[[#This Row],[Total Waste (tons)]] / (Table2[[#This Row],[Population (million)]]*1000), NA())</f>
        <v>2.1521194826713306E-2</v>
      </c>
      <c r="J590" s="10">
        <v>1086.3499999999999</v>
      </c>
      <c r="K590" s="10">
        <f>IFERROR(Table2[[#This Row],[Total Waste (tons)]] * Table2[[#This Row],[Household waste (%)]], NA())</f>
        <v>1312761.7324999999</v>
      </c>
      <c r="L590" s="10">
        <v>56.15</v>
      </c>
      <c r="M590" s="10">
        <f>SUMIFS(Table2[Household waste (%)], Table2[Country], "Australia", Table2[Year], 2020)</f>
        <v>1412.17</v>
      </c>
      <c r="N590" s="10">
        <f>COUNTIFS(Table2[Year], "USA")</f>
        <v>0</v>
      </c>
    </row>
    <row r="591" spans="1:14" x14ac:dyDescent="0.35">
      <c r="A591" s="11" t="s">
        <v>10</v>
      </c>
      <c r="B591" s="12">
        <v>2018</v>
      </c>
      <c r="C591" s="11" t="s">
        <v>22</v>
      </c>
      <c r="D591" s="12">
        <v>47458.45</v>
      </c>
      <c r="E591" s="13">
        <v>55336.83</v>
      </c>
      <c r="F591" s="13">
        <f>IFERROR(Table2[[#This Row],[Economic loss ($ million)]]*1000000 / Table2[[#This Row],[Total Waste (tons)]], NA())</f>
        <v>1166005.8430058295</v>
      </c>
      <c r="G591" s="13" t="str">
        <f t="shared" si="9"/>
        <v>High</v>
      </c>
      <c r="H591" s="13">
        <v>20.91</v>
      </c>
      <c r="I591" s="13">
        <f>IFERROR(Table2[[#This Row],[Total Waste (tons)]] / (Table2[[#This Row],[Population (million)]]*1000), NA())</f>
        <v>3.440963008077029E-2</v>
      </c>
      <c r="J591" s="13">
        <v>1379.22</v>
      </c>
      <c r="K591" s="13">
        <f>IFERROR(Table2[[#This Row],[Total Waste (tons)]] * Table2[[#This Row],[Household waste (%)]], NA())</f>
        <v>3219106.6634999998</v>
      </c>
      <c r="L591" s="13">
        <v>67.83</v>
      </c>
      <c r="M591" s="10">
        <f>SUMIFS(Table2[Household waste (%)], Table2[Country], "Australia", Table2[Year], 2020)</f>
        <v>1412.17</v>
      </c>
      <c r="N591" s="10">
        <f>COUNTIFS(Table2[Year], "USA")</f>
        <v>0</v>
      </c>
    </row>
    <row r="592" spans="1:14" x14ac:dyDescent="0.35">
      <c r="A592" s="8" t="s">
        <v>17</v>
      </c>
      <c r="B592" s="9">
        <v>2020</v>
      </c>
      <c r="C592" s="8" t="s">
        <v>22</v>
      </c>
      <c r="D592" s="9">
        <v>20230.7</v>
      </c>
      <c r="E592" s="10">
        <v>24122.91</v>
      </c>
      <c r="F592" s="10">
        <f>IFERROR(Table2[[#This Row],[Economic loss ($ million)]]*1000000 / Table2[[#This Row],[Total Waste (tons)]], NA())</f>
        <v>1192391.2667381752</v>
      </c>
      <c r="G592" s="10" t="str">
        <f t="shared" si="9"/>
        <v>High</v>
      </c>
      <c r="H592" s="10">
        <v>32.229999999999997</v>
      </c>
      <c r="I592" s="10">
        <f>IFERROR(Table2[[#This Row],[Total Waste (tons)]] / (Table2[[#This Row],[Population (million)]]*1000), NA())</f>
        <v>2.1985350851454592E-2</v>
      </c>
      <c r="J592" s="10">
        <v>920.19</v>
      </c>
      <c r="K592" s="10">
        <f>IFERROR(Table2[[#This Row],[Total Waste (tons)]] * Table2[[#This Row],[Household waste (%)]], NA())</f>
        <v>1280198.696</v>
      </c>
      <c r="L592" s="10">
        <v>63.28</v>
      </c>
      <c r="M592" s="10">
        <f>SUMIFS(Table2[Household waste (%)], Table2[Country], "Australia", Table2[Year], 2020)</f>
        <v>1412.17</v>
      </c>
      <c r="N592" s="10">
        <f>COUNTIFS(Table2[Year], "USA")</f>
        <v>0</v>
      </c>
    </row>
    <row r="593" spans="1:14" x14ac:dyDescent="0.35">
      <c r="A593" s="11" t="s">
        <v>31</v>
      </c>
      <c r="B593" s="12">
        <v>2020</v>
      </c>
      <c r="C593" s="11" t="s">
        <v>11</v>
      </c>
      <c r="D593" s="12">
        <v>36543.9</v>
      </c>
      <c r="E593" s="13">
        <v>42077.440000000002</v>
      </c>
      <c r="F593" s="13">
        <f>IFERROR(Table2[[#This Row],[Economic loss ($ million)]]*1000000 / Table2[[#This Row],[Total Waste (tons)]], NA())</f>
        <v>1151421.7147047797</v>
      </c>
      <c r="G593" s="13" t="str">
        <f t="shared" si="9"/>
        <v>High</v>
      </c>
      <c r="H593" s="13">
        <v>75.66</v>
      </c>
      <c r="I593" s="13">
        <f>IFERROR(Table2[[#This Row],[Total Waste (tons)]] / (Table2[[#This Row],[Population (million)]]*1000), NA())</f>
        <v>4.9218699493589056E-2</v>
      </c>
      <c r="J593" s="13">
        <v>742.48</v>
      </c>
      <c r="K593" s="13">
        <f>IFERROR(Table2[[#This Row],[Total Waste (tons)]] * Table2[[#This Row],[Household waste (%)]], NA())</f>
        <v>2462327.9819999998</v>
      </c>
      <c r="L593" s="13">
        <v>67.38</v>
      </c>
      <c r="M593" s="10">
        <f>SUMIFS(Table2[Household waste (%)], Table2[Country], "Australia", Table2[Year], 2020)</f>
        <v>1412.17</v>
      </c>
      <c r="N593" s="10">
        <f>COUNTIFS(Table2[Year], "USA")</f>
        <v>0</v>
      </c>
    </row>
    <row r="594" spans="1:14" x14ac:dyDescent="0.35">
      <c r="A594" s="8" t="s">
        <v>23</v>
      </c>
      <c r="B594" s="9">
        <v>2020</v>
      </c>
      <c r="C594" s="8" t="s">
        <v>19</v>
      </c>
      <c r="D594" s="9">
        <v>37140.65</v>
      </c>
      <c r="E594" s="10">
        <v>31065.59</v>
      </c>
      <c r="F594" s="10">
        <f>IFERROR(Table2[[#This Row],[Economic loss ($ million)]]*1000000 / Table2[[#This Row],[Total Waste (tons)]], NA())</f>
        <v>836430.97253279085</v>
      </c>
      <c r="G594" s="10" t="str">
        <f t="shared" si="9"/>
        <v>Low</v>
      </c>
      <c r="H594" s="10">
        <v>160.88999999999999</v>
      </c>
      <c r="I594" s="10">
        <f>IFERROR(Table2[[#This Row],[Total Waste (tons)]] / (Table2[[#This Row],[Population (million)]]*1000), NA())</f>
        <v>0.19075834617360041</v>
      </c>
      <c r="J594" s="10">
        <v>194.7</v>
      </c>
      <c r="K594" s="10">
        <f>IFERROR(Table2[[#This Row],[Total Waste (tons)]] * Table2[[#This Row],[Household waste (%)]], NA())</f>
        <v>1760838.2164999999</v>
      </c>
      <c r="L594" s="10">
        <v>47.41</v>
      </c>
      <c r="M594" s="10">
        <f>SUMIFS(Table2[Household waste (%)], Table2[Country], "Australia", Table2[Year], 2020)</f>
        <v>1412.17</v>
      </c>
      <c r="N594" s="10">
        <f>COUNTIFS(Table2[Year], "USA")</f>
        <v>0</v>
      </c>
    </row>
    <row r="595" spans="1:14" x14ac:dyDescent="0.35">
      <c r="A595" s="11" t="s">
        <v>24</v>
      </c>
      <c r="B595" s="12">
        <v>2018</v>
      </c>
      <c r="C595" s="11" t="s">
        <v>20</v>
      </c>
      <c r="D595" s="12">
        <v>14616.52</v>
      </c>
      <c r="E595" s="13">
        <v>17039.16</v>
      </c>
      <c r="F595" s="13">
        <f>IFERROR(Table2[[#This Row],[Economic loss ($ million)]]*1000000 / Table2[[#This Row],[Total Waste (tons)]], NA())</f>
        <v>1165746.703045595</v>
      </c>
      <c r="G595" s="13" t="str">
        <f t="shared" si="9"/>
        <v>High</v>
      </c>
      <c r="H595" s="13">
        <v>165.79</v>
      </c>
      <c r="I595" s="13">
        <f>IFERROR(Table2[[#This Row],[Total Waste (tons)]] / (Table2[[#This Row],[Population (million)]]*1000), NA())</f>
        <v>5.1641181458451105E-2</v>
      </c>
      <c r="J595" s="13">
        <v>283.04000000000002</v>
      </c>
      <c r="K595" s="13">
        <f>IFERROR(Table2[[#This Row],[Total Waste (tons)]] * Table2[[#This Row],[Household waste (%)]], NA())</f>
        <v>753481.60600000003</v>
      </c>
      <c r="L595" s="13">
        <v>51.55</v>
      </c>
      <c r="M595" s="10">
        <f>SUMIFS(Table2[Household waste (%)], Table2[Country], "Australia", Table2[Year], 2020)</f>
        <v>1412.17</v>
      </c>
      <c r="N595" s="10">
        <f>COUNTIFS(Table2[Year], "USA")</f>
        <v>0</v>
      </c>
    </row>
    <row r="596" spans="1:14" x14ac:dyDescent="0.35">
      <c r="A596" s="8" t="s">
        <v>18</v>
      </c>
      <c r="B596" s="9">
        <v>2019</v>
      </c>
      <c r="C596" s="8" t="s">
        <v>22</v>
      </c>
      <c r="D596" s="9">
        <v>28457.58</v>
      </c>
      <c r="E596" s="10">
        <v>28855.919999999998</v>
      </c>
      <c r="F596" s="10">
        <f>IFERROR(Table2[[#This Row],[Economic loss ($ million)]]*1000000 / Table2[[#This Row],[Total Waste (tons)]], NA())</f>
        <v>1013997.6765417157</v>
      </c>
      <c r="G596" s="10" t="str">
        <f t="shared" si="9"/>
        <v>Medium</v>
      </c>
      <c r="H596" s="10">
        <v>156.07</v>
      </c>
      <c r="I596" s="10">
        <f>IFERROR(Table2[[#This Row],[Total Waste (tons)]] / (Table2[[#This Row],[Population (million)]]*1000), NA())</f>
        <v>2.2275294707015045E-2</v>
      </c>
      <c r="J596" s="10">
        <v>1277.54</v>
      </c>
      <c r="K596" s="10">
        <f>IFERROR(Table2[[#This Row],[Total Waste (tons)]] * Table2[[#This Row],[Household waste (%)]], NA())</f>
        <v>1882753.4928000001</v>
      </c>
      <c r="L596" s="10">
        <v>66.16</v>
      </c>
      <c r="M596" s="10">
        <f>SUMIFS(Table2[Household waste (%)], Table2[Country], "Australia", Table2[Year], 2020)</f>
        <v>1412.17</v>
      </c>
      <c r="N596" s="10">
        <f>COUNTIFS(Table2[Year], "USA")</f>
        <v>0</v>
      </c>
    </row>
    <row r="597" spans="1:14" x14ac:dyDescent="0.35">
      <c r="A597" s="11" t="s">
        <v>34</v>
      </c>
      <c r="B597" s="12">
        <v>2019</v>
      </c>
      <c r="C597" s="11" t="s">
        <v>20</v>
      </c>
      <c r="D597" s="12">
        <v>37997.83</v>
      </c>
      <c r="E597" s="13">
        <v>43183.88</v>
      </c>
      <c r="F597" s="13">
        <f>IFERROR(Table2[[#This Row],[Economic loss ($ million)]]*1000000 / Table2[[#This Row],[Total Waste (tons)]], NA())</f>
        <v>1136482.7938858613</v>
      </c>
      <c r="G597" s="13" t="str">
        <f t="shared" si="9"/>
        <v>High</v>
      </c>
      <c r="H597" s="13">
        <v>104.24</v>
      </c>
      <c r="I597" s="13">
        <f>IFERROR(Table2[[#This Row],[Total Waste (tons)]] / (Table2[[#This Row],[Population (million)]]*1000), NA())</f>
        <v>0.14156637234082189</v>
      </c>
      <c r="J597" s="13">
        <v>268.41000000000003</v>
      </c>
      <c r="K597" s="13">
        <f>IFERROR(Table2[[#This Row],[Total Waste (tons)]] * Table2[[#This Row],[Household waste (%)]], NA())</f>
        <v>2349025.8506</v>
      </c>
      <c r="L597" s="13">
        <v>61.82</v>
      </c>
      <c r="M597" s="10">
        <f>SUMIFS(Table2[Household waste (%)], Table2[Country], "Australia", Table2[Year], 2020)</f>
        <v>1412.17</v>
      </c>
      <c r="N597" s="10">
        <f>COUNTIFS(Table2[Year], "USA")</f>
        <v>0</v>
      </c>
    </row>
    <row r="598" spans="1:14" x14ac:dyDescent="0.35">
      <c r="A598" s="8" t="s">
        <v>12</v>
      </c>
      <c r="B598" s="9">
        <v>2019</v>
      </c>
      <c r="C598" s="8" t="s">
        <v>9</v>
      </c>
      <c r="D598" s="9">
        <v>4786.6099999999997</v>
      </c>
      <c r="E598" s="10">
        <v>4613.1400000000003</v>
      </c>
      <c r="F598" s="10">
        <f>IFERROR(Table2[[#This Row],[Economic loss ($ million)]]*1000000 / Table2[[#This Row],[Total Waste (tons)]], NA())</f>
        <v>963759.32027050469</v>
      </c>
      <c r="G598" s="10" t="str">
        <f t="shared" si="9"/>
        <v>Medium</v>
      </c>
      <c r="H598" s="10">
        <v>56.82</v>
      </c>
      <c r="I598" s="10">
        <f>IFERROR(Table2[[#This Row],[Total Waste (tons)]] / (Table2[[#This Row],[Population (million)]]*1000), NA())</f>
        <v>6.9647731571748682E-3</v>
      </c>
      <c r="J598" s="10">
        <v>687.26</v>
      </c>
      <c r="K598" s="10">
        <f>IFERROR(Table2[[#This Row],[Total Waste (tons)]] * Table2[[#This Row],[Household waste (%)]], NA())</f>
        <v>181412.51899999997</v>
      </c>
      <c r="L598" s="10">
        <v>37.9</v>
      </c>
      <c r="M598" s="10">
        <f>SUMIFS(Table2[Household waste (%)], Table2[Country], "Australia", Table2[Year], 2020)</f>
        <v>1412.17</v>
      </c>
      <c r="N598" s="10">
        <f>COUNTIFS(Table2[Year], "USA")</f>
        <v>0</v>
      </c>
    </row>
    <row r="599" spans="1:14" x14ac:dyDescent="0.35">
      <c r="A599" s="11" t="s">
        <v>31</v>
      </c>
      <c r="B599" s="12">
        <v>2019</v>
      </c>
      <c r="C599" s="11" t="s">
        <v>25</v>
      </c>
      <c r="D599" s="12">
        <v>34188.550000000003</v>
      </c>
      <c r="E599" s="13">
        <v>27863.119999999999</v>
      </c>
      <c r="F599" s="13">
        <f>IFERROR(Table2[[#This Row],[Economic loss ($ million)]]*1000000 / Table2[[#This Row],[Total Waste (tons)]], NA())</f>
        <v>814983.9639294442</v>
      </c>
      <c r="G599" s="13" t="str">
        <f t="shared" si="9"/>
        <v>Low</v>
      </c>
      <c r="H599" s="13">
        <v>100.58</v>
      </c>
      <c r="I599" s="13">
        <f>IFERROR(Table2[[#This Row],[Total Waste (tons)]] / (Table2[[#This Row],[Population (million)]]*1000), NA())</f>
        <v>3.0336430105237008E-2</v>
      </c>
      <c r="J599" s="13">
        <v>1126.98</v>
      </c>
      <c r="K599" s="13">
        <f>IFERROR(Table2[[#This Row],[Total Waste (tons)]] * Table2[[#This Row],[Household waste (%)]], NA())</f>
        <v>1784300.4245</v>
      </c>
      <c r="L599" s="13">
        <v>52.19</v>
      </c>
      <c r="M599" s="10">
        <f>SUMIFS(Table2[Household waste (%)], Table2[Country], "Australia", Table2[Year], 2020)</f>
        <v>1412.17</v>
      </c>
      <c r="N599" s="10">
        <f>COUNTIFS(Table2[Year], "USA")</f>
        <v>0</v>
      </c>
    </row>
    <row r="600" spans="1:14" x14ac:dyDescent="0.35">
      <c r="A600" s="8" t="s">
        <v>29</v>
      </c>
      <c r="B600" s="9">
        <v>2022</v>
      </c>
      <c r="C600" s="8" t="s">
        <v>9</v>
      </c>
      <c r="D600" s="9">
        <v>34773.589999999997</v>
      </c>
      <c r="E600" s="10">
        <v>38031.519999999997</v>
      </c>
      <c r="F600" s="10">
        <f>IFERROR(Table2[[#This Row],[Economic loss ($ million)]]*1000000 / Table2[[#This Row],[Total Waste (tons)]], NA())</f>
        <v>1093689.780088855</v>
      </c>
      <c r="G600" s="10" t="str">
        <f t="shared" si="9"/>
        <v>Medium</v>
      </c>
      <c r="H600" s="10">
        <v>147.56</v>
      </c>
      <c r="I600" s="10">
        <f>IFERROR(Table2[[#This Row],[Total Waste (tons)]] / (Table2[[#This Row],[Population (million)]]*1000), NA())</f>
        <v>5.2230635204349847E-2</v>
      </c>
      <c r="J600" s="10">
        <v>665.77</v>
      </c>
      <c r="K600" s="10">
        <f>IFERROR(Table2[[#This Row],[Total Waste (tons)]] * Table2[[#This Row],[Household waste (%)]], NA())</f>
        <v>1093629.4054999999</v>
      </c>
      <c r="L600" s="10">
        <v>31.45</v>
      </c>
      <c r="M600" s="10">
        <f>SUMIFS(Table2[Household waste (%)], Table2[Country], "Australia", Table2[Year], 2020)</f>
        <v>1412.17</v>
      </c>
      <c r="N600" s="10">
        <f>COUNTIFS(Table2[Year], "USA")</f>
        <v>0</v>
      </c>
    </row>
    <row r="601" spans="1:14" x14ac:dyDescent="0.35">
      <c r="A601" s="11" t="s">
        <v>35</v>
      </c>
      <c r="B601" s="12">
        <v>2022</v>
      </c>
      <c r="C601" s="11" t="s">
        <v>9</v>
      </c>
      <c r="D601" s="12">
        <v>22312.82</v>
      </c>
      <c r="E601" s="13">
        <v>23816.82</v>
      </c>
      <c r="F601" s="13">
        <f>IFERROR(Table2[[#This Row],[Economic loss ($ million)]]*1000000 / Table2[[#This Row],[Total Waste (tons)]], NA())</f>
        <v>1067405.1957574165</v>
      </c>
      <c r="G601" s="13" t="str">
        <f t="shared" si="9"/>
        <v>Medium</v>
      </c>
      <c r="H601" s="13">
        <v>165.49</v>
      </c>
      <c r="I601" s="13">
        <f>IFERROR(Table2[[#This Row],[Total Waste (tons)]] / (Table2[[#This Row],[Population (million)]]*1000), NA())</f>
        <v>3.2779708824868879E-2</v>
      </c>
      <c r="J601" s="13">
        <v>680.69</v>
      </c>
      <c r="K601" s="13">
        <f>IFERROR(Table2[[#This Row],[Total Waste (tons)]] * Table2[[#This Row],[Household waste (%)]], NA())</f>
        <v>1033752.9506</v>
      </c>
      <c r="L601" s="13">
        <v>46.33</v>
      </c>
      <c r="M601" s="10">
        <f>SUMIFS(Table2[Household waste (%)], Table2[Country], "Australia", Table2[Year], 2020)</f>
        <v>1412.17</v>
      </c>
      <c r="N601" s="10">
        <f>COUNTIFS(Table2[Year], "USA")</f>
        <v>0</v>
      </c>
    </row>
    <row r="602" spans="1:14" x14ac:dyDescent="0.35">
      <c r="A602" s="8" t="s">
        <v>16</v>
      </c>
      <c r="B602" s="9">
        <v>2024</v>
      </c>
      <c r="C602" s="8" t="s">
        <v>15</v>
      </c>
      <c r="D602" s="9">
        <v>14354.36</v>
      </c>
      <c r="E602" s="10">
        <v>15921.53</v>
      </c>
      <c r="F602" s="10">
        <f>IFERROR(Table2[[#This Row],[Economic loss ($ million)]]*1000000 / Table2[[#This Row],[Total Waste (tons)]], NA())</f>
        <v>1109177.2813277638</v>
      </c>
      <c r="G602" s="10" t="str">
        <f t="shared" si="9"/>
        <v>High</v>
      </c>
      <c r="H602" s="10">
        <v>83.92</v>
      </c>
      <c r="I602" s="10">
        <f>IFERROR(Table2[[#This Row],[Total Waste (tons)]] / (Table2[[#This Row],[Population (million)]]*1000), NA())</f>
        <v>1.8457926139286082E-2</v>
      </c>
      <c r="J602" s="10">
        <v>777.68</v>
      </c>
      <c r="K602" s="10">
        <f>IFERROR(Table2[[#This Row],[Total Waste (tons)]] * Table2[[#This Row],[Household waste (%)]], NA())</f>
        <v>491493.28640000004</v>
      </c>
      <c r="L602" s="10">
        <v>34.24</v>
      </c>
      <c r="M602" s="10">
        <f>SUMIFS(Table2[Household waste (%)], Table2[Country], "Australia", Table2[Year], 2020)</f>
        <v>1412.17</v>
      </c>
      <c r="N602" s="10">
        <f>COUNTIFS(Table2[Year], "USA")</f>
        <v>0</v>
      </c>
    </row>
    <row r="603" spans="1:14" x14ac:dyDescent="0.35">
      <c r="A603" s="11" t="s">
        <v>10</v>
      </c>
      <c r="B603" s="12">
        <v>2019</v>
      </c>
      <c r="C603" s="11" t="s">
        <v>22</v>
      </c>
      <c r="D603" s="12">
        <v>23496.66</v>
      </c>
      <c r="E603" s="13">
        <v>22381.03</v>
      </c>
      <c r="F603" s="13">
        <f>IFERROR(Table2[[#This Row],[Economic loss ($ million)]]*1000000 / Table2[[#This Row],[Total Waste (tons)]], NA())</f>
        <v>952519.63470552838</v>
      </c>
      <c r="G603" s="13" t="str">
        <f t="shared" si="9"/>
        <v>Medium</v>
      </c>
      <c r="H603" s="13">
        <v>79.81</v>
      </c>
      <c r="I603" s="13">
        <f>IFERROR(Table2[[#This Row],[Total Waste (tons)]] / (Table2[[#This Row],[Population (million)]]*1000), NA())</f>
        <v>3.6836703978929547E-2</v>
      </c>
      <c r="J603" s="13">
        <v>637.86</v>
      </c>
      <c r="K603" s="13">
        <f>IFERROR(Table2[[#This Row],[Total Waste (tons)]] * Table2[[#This Row],[Household waste (%)]], NA())</f>
        <v>1193630.328</v>
      </c>
      <c r="L603" s="13">
        <v>50.8</v>
      </c>
      <c r="M603" s="10">
        <f>SUMIFS(Table2[Household waste (%)], Table2[Country], "Australia", Table2[Year], 2020)</f>
        <v>1412.17</v>
      </c>
      <c r="N603" s="10">
        <f>COUNTIFS(Table2[Year], "USA")</f>
        <v>0</v>
      </c>
    </row>
    <row r="604" spans="1:14" x14ac:dyDescent="0.35">
      <c r="A604" s="8" t="s">
        <v>30</v>
      </c>
      <c r="B604" s="9">
        <v>2018</v>
      </c>
      <c r="C604" s="8" t="s">
        <v>19</v>
      </c>
      <c r="D604" s="9">
        <v>27955.74</v>
      </c>
      <c r="E604" s="10">
        <v>27444.880000000001</v>
      </c>
      <c r="F604" s="10">
        <f>IFERROR(Table2[[#This Row],[Economic loss ($ million)]]*1000000 / Table2[[#This Row],[Total Waste (tons)]], NA())</f>
        <v>981726.11420767254</v>
      </c>
      <c r="G604" s="10" t="str">
        <f t="shared" si="9"/>
        <v>Medium</v>
      </c>
      <c r="H604" s="10">
        <v>180.8</v>
      </c>
      <c r="I604" s="10">
        <f>IFERROR(Table2[[#This Row],[Total Waste (tons)]] / (Table2[[#This Row],[Population (million)]]*1000), NA())</f>
        <v>0.26068388660947411</v>
      </c>
      <c r="J604" s="10">
        <v>107.24</v>
      </c>
      <c r="K604" s="10">
        <f>IFERROR(Table2[[#This Row],[Total Waste (tons)]] * Table2[[#This Row],[Household waste (%)]], NA())</f>
        <v>1356971.6196000001</v>
      </c>
      <c r="L604" s="10">
        <v>48.54</v>
      </c>
      <c r="M604" s="10">
        <f>SUMIFS(Table2[Household waste (%)], Table2[Country], "Australia", Table2[Year], 2020)</f>
        <v>1412.17</v>
      </c>
      <c r="N604" s="10">
        <f>COUNTIFS(Table2[Year], "USA")</f>
        <v>0</v>
      </c>
    </row>
    <row r="605" spans="1:14" x14ac:dyDescent="0.35">
      <c r="A605" s="11" t="s">
        <v>21</v>
      </c>
      <c r="B605" s="12">
        <v>2023</v>
      </c>
      <c r="C605" s="11" t="s">
        <v>13</v>
      </c>
      <c r="D605" s="12">
        <v>8999.8799999999992</v>
      </c>
      <c r="E605" s="13">
        <v>8655.15</v>
      </c>
      <c r="F605" s="13">
        <f>IFERROR(Table2[[#This Row],[Economic loss ($ million)]]*1000000 / Table2[[#This Row],[Total Waste (tons)]], NA())</f>
        <v>961696.15594874602</v>
      </c>
      <c r="G605" s="13" t="str">
        <f t="shared" si="9"/>
        <v>Medium</v>
      </c>
      <c r="H605" s="13">
        <v>196.23</v>
      </c>
      <c r="I605" s="13">
        <f>IFERROR(Table2[[#This Row],[Total Waste (tons)]] / (Table2[[#This Row],[Population (million)]]*1000), NA())</f>
        <v>7.0869103021426374E-3</v>
      </c>
      <c r="J605" s="13">
        <v>1269.93</v>
      </c>
      <c r="K605" s="13">
        <f>IFERROR(Table2[[#This Row],[Total Waste (tons)]] * Table2[[#This Row],[Household waste (%)]], NA())</f>
        <v>417774.42959999997</v>
      </c>
      <c r="L605" s="13">
        <v>46.42</v>
      </c>
      <c r="M605" s="10">
        <f>SUMIFS(Table2[Household waste (%)], Table2[Country], "Australia", Table2[Year], 2020)</f>
        <v>1412.17</v>
      </c>
      <c r="N605" s="10">
        <f>COUNTIFS(Table2[Year], "USA")</f>
        <v>0</v>
      </c>
    </row>
    <row r="606" spans="1:14" x14ac:dyDescent="0.35">
      <c r="A606" s="8" t="s">
        <v>21</v>
      </c>
      <c r="B606" s="9">
        <v>2019</v>
      </c>
      <c r="C606" s="8" t="s">
        <v>22</v>
      </c>
      <c r="D606" s="9">
        <v>8371.48</v>
      </c>
      <c r="E606" s="10">
        <v>8826.82</v>
      </c>
      <c r="F606" s="10">
        <f>IFERROR(Table2[[#This Row],[Economic loss ($ million)]]*1000000 / Table2[[#This Row],[Total Waste (tons)]], NA())</f>
        <v>1054391.8160229733</v>
      </c>
      <c r="G606" s="10" t="str">
        <f t="shared" si="9"/>
        <v>Medium</v>
      </c>
      <c r="H606" s="10">
        <v>92.24</v>
      </c>
      <c r="I606" s="10">
        <f>IFERROR(Table2[[#This Row],[Total Waste (tons)]] / (Table2[[#This Row],[Population (million)]]*1000), NA())</f>
        <v>1.5413967704516579E-2</v>
      </c>
      <c r="J606" s="10">
        <v>543.11</v>
      </c>
      <c r="K606" s="10">
        <f>IFERROR(Table2[[#This Row],[Total Waste (tons)]] * Table2[[#This Row],[Household waste (%)]], NA())</f>
        <v>580813.28239999991</v>
      </c>
      <c r="L606" s="10">
        <v>69.38</v>
      </c>
      <c r="M606" s="10">
        <f>SUMIFS(Table2[Household waste (%)], Table2[Country], "Australia", Table2[Year], 2020)</f>
        <v>1412.17</v>
      </c>
      <c r="N606" s="10">
        <f>COUNTIFS(Table2[Year], "USA")</f>
        <v>0</v>
      </c>
    </row>
    <row r="607" spans="1:14" x14ac:dyDescent="0.35">
      <c r="A607" s="11" t="s">
        <v>10</v>
      </c>
      <c r="B607" s="12">
        <v>2019</v>
      </c>
      <c r="C607" s="11" t="s">
        <v>20</v>
      </c>
      <c r="D607" s="12">
        <v>7175.3</v>
      </c>
      <c r="E607" s="13">
        <v>7270.2</v>
      </c>
      <c r="F607" s="13">
        <f>IFERROR(Table2[[#This Row],[Economic loss ($ million)]]*1000000 / Table2[[#This Row],[Total Waste (tons)]], NA())</f>
        <v>1013225.92783577</v>
      </c>
      <c r="G607" s="13" t="str">
        <f t="shared" si="9"/>
        <v>Medium</v>
      </c>
      <c r="H607" s="13">
        <v>31.16</v>
      </c>
      <c r="I607" s="13">
        <f>IFERROR(Table2[[#This Row],[Total Waste (tons)]] / (Table2[[#This Row],[Population (million)]]*1000), NA())</f>
        <v>3.6649811012360811E-2</v>
      </c>
      <c r="J607" s="13">
        <v>195.78</v>
      </c>
      <c r="K607" s="13">
        <f>IFERROR(Table2[[#This Row],[Total Waste (tons)]] * Table2[[#This Row],[Household waste (%)]], NA())</f>
        <v>246184.54300000003</v>
      </c>
      <c r="L607" s="13">
        <v>34.31</v>
      </c>
      <c r="M607" s="10">
        <f>SUMIFS(Table2[Household waste (%)], Table2[Country], "Australia", Table2[Year], 2020)</f>
        <v>1412.17</v>
      </c>
      <c r="N607" s="10">
        <f>COUNTIFS(Table2[Year], "USA")</f>
        <v>0</v>
      </c>
    </row>
    <row r="608" spans="1:14" x14ac:dyDescent="0.35">
      <c r="A608" s="8" t="s">
        <v>14</v>
      </c>
      <c r="B608" s="9">
        <v>2019</v>
      </c>
      <c r="C608" s="8" t="s">
        <v>22</v>
      </c>
      <c r="D608" s="9">
        <v>35394.14</v>
      </c>
      <c r="E608" s="10">
        <v>33417.83</v>
      </c>
      <c r="F608" s="10">
        <f>IFERROR(Table2[[#This Row],[Economic loss ($ million)]]*1000000 / Table2[[#This Row],[Total Waste (tons)]], NA())</f>
        <v>944162.79078966181</v>
      </c>
      <c r="G608" s="10" t="str">
        <f t="shared" si="9"/>
        <v>Low</v>
      </c>
      <c r="H608" s="10">
        <v>73.87</v>
      </c>
      <c r="I608" s="10">
        <f>IFERROR(Table2[[#This Row],[Total Waste (tons)]] / (Table2[[#This Row],[Population (million)]]*1000), NA())</f>
        <v>4.0380299365673347E-2</v>
      </c>
      <c r="J608" s="10">
        <v>876.52</v>
      </c>
      <c r="K608" s="10">
        <f>IFERROR(Table2[[#This Row],[Total Waste (tons)]] * Table2[[#This Row],[Household waste (%)]], NA())</f>
        <v>1754841.4612</v>
      </c>
      <c r="L608" s="10">
        <v>49.58</v>
      </c>
      <c r="M608" s="10">
        <f>SUMIFS(Table2[Household waste (%)], Table2[Country], "Australia", Table2[Year], 2020)</f>
        <v>1412.17</v>
      </c>
      <c r="N608" s="10">
        <f>COUNTIFS(Table2[Year], "USA")</f>
        <v>0</v>
      </c>
    </row>
    <row r="609" spans="1:14" x14ac:dyDescent="0.35">
      <c r="A609" s="11" t="s">
        <v>14</v>
      </c>
      <c r="B609" s="12">
        <v>2018</v>
      </c>
      <c r="C609" s="11" t="s">
        <v>13</v>
      </c>
      <c r="D609" s="12">
        <v>44601.51</v>
      </c>
      <c r="E609" s="13">
        <v>40578.39</v>
      </c>
      <c r="F609" s="13">
        <f>IFERROR(Table2[[#This Row],[Economic loss ($ million)]]*1000000 / Table2[[#This Row],[Total Waste (tons)]], NA())</f>
        <v>909798.56959999783</v>
      </c>
      <c r="G609" s="13" t="str">
        <f t="shared" si="9"/>
        <v>Low</v>
      </c>
      <c r="H609" s="13">
        <v>48.8</v>
      </c>
      <c r="I609" s="13">
        <f>IFERROR(Table2[[#This Row],[Total Waste (tons)]] / (Table2[[#This Row],[Population (million)]]*1000), NA())</f>
        <v>0.27362889570552146</v>
      </c>
      <c r="J609" s="13">
        <v>163</v>
      </c>
      <c r="K609" s="13">
        <f>IFERROR(Table2[[#This Row],[Total Waste (tons)]] * Table2[[#This Row],[Household waste (%)]], NA())</f>
        <v>1649809.8549000002</v>
      </c>
      <c r="L609" s="13">
        <v>36.99</v>
      </c>
      <c r="M609" s="10">
        <f>SUMIFS(Table2[Household waste (%)], Table2[Country], "Australia", Table2[Year], 2020)</f>
        <v>1412.17</v>
      </c>
      <c r="N609" s="10">
        <f>COUNTIFS(Table2[Year], "USA")</f>
        <v>0</v>
      </c>
    </row>
    <row r="610" spans="1:14" x14ac:dyDescent="0.35">
      <c r="A610" s="8" t="s">
        <v>21</v>
      </c>
      <c r="B610" s="9">
        <v>2019</v>
      </c>
      <c r="C610" s="8" t="s">
        <v>11</v>
      </c>
      <c r="D610" s="9">
        <v>16335.15</v>
      </c>
      <c r="E610" s="10">
        <v>15430.81</v>
      </c>
      <c r="F610" s="10">
        <f>IFERROR(Table2[[#This Row],[Economic loss ($ million)]]*1000000 / Table2[[#This Row],[Total Waste (tons)]], NA())</f>
        <v>944638.40246339946</v>
      </c>
      <c r="G610" s="10" t="str">
        <f t="shared" si="9"/>
        <v>Low</v>
      </c>
      <c r="H610" s="10">
        <v>23.54</v>
      </c>
      <c r="I610" s="10">
        <f>IFERROR(Table2[[#This Row],[Total Waste (tons)]] / (Table2[[#This Row],[Population (million)]]*1000), NA())</f>
        <v>1.448999414551067E-2</v>
      </c>
      <c r="J610" s="10">
        <v>1127.3399999999999</v>
      </c>
      <c r="K610" s="10">
        <f>IFERROR(Table2[[#This Row],[Total Waste (tons)]] * Table2[[#This Row],[Household waste (%)]], NA())</f>
        <v>804179.43449999997</v>
      </c>
      <c r="L610" s="10">
        <v>49.23</v>
      </c>
      <c r="M610" s="10">
        <f>SUMIFS(Table2[Household waste (%)], Table2[Country], "Australia", Table2[Year], 2020)</f>
        <v>1412.17</v>
      </c>
      <c r="N610" s="10">
        <f>COUNTIFS(Table2[Year], "USA")</f>
        <v>0</v>
      </c>
    </row>
    <row r="611" spans="1:14" x14ac:dyDescent="0.35">
      <c r="A611" s="11" t="s">
        <v>21</v>
      </c>
      <c r="B611" s="12">
        <v>2024</v>
      </c>
      <c r="C611" s="11" t="s">
        <v>11</v>
      </c>
      <c r="D611" s="12">
        <v>44823.94</v>
      </c>
      <c r="E611" s="13">
        <v>52763.9</v>
      </c>
      <c r="F611" s="13">
        <f>IFERROR(Table2[[#This Row],[Economic loss ($ million)]]*1000000 / Table2[[#This Row],[Total Waste (tons)]], NA())</f>
        <v>1177136.5926333114</v>
      </c>
      <c r="G611" s="13" t="str">
        <f t="shared" si="9"/>
        <v>High</v>
      </c>
      <c r="H611" s="13">
        <v>103.61</v>
      </c>
      <c r="I611" s="13">
        <f>IFERROR(Table2[[#This Row],[Total Waste (tons)]] / (Table2[[#This Row],[Population (million)]]*1000), NA())</f>
        <v>0.19686389389081646</v>
      </c>
      <c r="J611" s="13">
        <v>227.69</v>
      </c>
      <c r="K611" s="13">
        <f>IFERROR(Table2[[#This Row],[Total Waste (tons)]] * Table2[[#This Row],[Household waste (%)]], NA())</f>
        <v>2450076.5603999998</v>
      </c>
      <c r="L611" s="13">
        <v>54.66</v>
      </c>
      <c r="M611" s="10">
        <f>SUMIFS(Table2[Household waste (%)], Table2[Country], "Australia", Table2[Year], 2020)</f>
        <v>1412.17</v>
      </c>
      <c r="N611" s="10">
        <f>COUNTIFS(Table2[Year], "USA")</f>
        <v>0</v>
      </c>
    </row>
    <row r="612" spans="1:14" x14ac:dyDescent="0.35">
      <c r="A612" s="8" t="s">
        <v>21</v>
      </c>
      <c r="B612" s="9">
        <v>2020</v>
      </c>
      <c r="C612" s="8" t="s">
        <v>22</v>
      </c>
      <c r="D612" s="9">
        <v>9384.3799999999992</v>
      </c>
      <c r="E612" s="10">
        <v>11112.64</v>
      </c>
      <c r="F612" s="10">
        <f>IFERROR(Table2[[#This Row],[Economic loss ($ million)]]*1000000 / Table2[[#This Row],[Total Waste (tons)]], NA())</f>
        <v>1184163.4716411741</v>
      </c>
      <c r="G612" s="10" t="str">
        <f t="shared" si="9"/>
        <v>High</v>
      </c>
      <c r="H612" s="10">
        <v>47.73</v>
      </c>
      <c r="I612" s="10">
        <f>IFERROR(Table2[[#This Row],[Total Waste (tons)]] / (Table2[[#This Row],[Population (million)]]*1000), NA())</f>
        <v>7.1148766471060962E-3</v>
      </c>
      <c r="J612" s="10">
        <v>1318.98</v>
      </c>
      <c r="K612" s="10">
        <f>IFERROR(Table2[[#This Row],[Total Waste (tons)]] * Table2[[#This Row],[Household waste (%)]], NA())</f>
        <v>511073.33479999995</v>
      </c>
      <c r="L612" s="10">
        <v>54.46</v>
      </c>
      <c r="M612" s="10">
        <f>SUMIFS(Table2[Household waste (%)], Table2[Country], "Australia", Table2[Year], 2020)</f>
        <v>1412.17</v>
      </c>
      <c r="N612" s="10">
        <f>COUNTIFS(Table2[Year], "USA")</f>
        <v>0</v>
      </c>
    </row>
    <row r="613" spans="1:14" x14ac:dyDescent="0.35">
      <c r="A613" s="11" t="s">
        <v>16</v>
      </c>
      <c r="B613" s="12">
        <v>2024</v>
      </c>
      <c r="C613" s="11" t="s">
        <v>9</v>
      </c>
      <c r="D613" s="12">
        <v>3826.59</v>
      </c>
      <c r="E613" s="13">
        <v>3414.23</v>
      </c>
      <c r="F613" s="13">
        <f>IFERROR(Table2[[#This Row],[Economic loss ($ million)]]*1000000 / Table2[[#This Row],[Total Waste (tons)]], NA())</f>
        <v>892238.25912888499</v>
      </c>
      <c r="G613" s="13" t="str">
        <f t="shared" si="9"/>
        <v>Low</v>
      </c>
      <c r="H613" s="13">
        <v>167.08</v>
      </c>
      <c r="I613" s="13">
        <f>IFERROR(Table2[[#This Row],[Total Waste (tons)]] / (Table2[[#This Row],[Population (million)]]*1000), NA())</f>
        <v>2.7718267621855376E-3</v>
      </c>
      <c r="J613" s="13">
        <v>1380.53</v>
      </c>
      <c r="K613" s="13">
        <f>IFERROR(Table2[[#This Row],[Total Waste (tons)]] * Table2[[#This Row],[Household waste (%)]], NA())</f>
        <v>124134.5796</v>
      </c>
      <c r="L613" s="13">
        <v>32.44</v>
      </c>
      <c r="M613" s="10">
        <f>SUMIFS(Table2[Household waste (%)], Table2[Country], "Australia", Table2[Year], 2020)</f>
        <v>1412.17</v>
      </c>
      <c r="N613" s="10">
        <f>COUNTIFS(Table2[Year], "USA")</f>
        <v>0</v>
      </c>
    </row>
    <row r="614" spans="1:14" x14ac:dyDescent="0.35">
      <c r="A614" s="8" t="s">
        <v>23</v>
      </c>
      <c r="B614" s="9">
        <v>2019</v>
      </c>
      <c r="C614" s="8" t="s">
        <v>20</v>
      </c>
      <c r="D614" s="9">
        <v>23249.73</v>
      </c>
      <c r="E614" s="10">
        <v>20742.89</v>
      </c>
      <c r="F614" s="10">
        <f>IFERROR(Table2[[#This Row],[Economic loss ($ million)]]*1000000 / Table2[[#This Row],[Total Waste (tons)]], NA())</f>
        <v>892177.67260092916</v>
      </c>
      <c r="G614" s="10" t="str">
        <f t="shared" si="9"/>
        <v>Low</v>
      </c>
      <c r="H614" s="10">
        <v>165.17</v>
      </c>
      <c r="I614" s="10">
        <f>IFERROR(Table2[[#This Row],[Total Waste (tons)]] / (Table2[[#This Row],[Population (million)]]*1000), NA())</f>
        <v>9.9315378043571115E-2</v>
      </c>
      <c r="J614" s="10">
        <v>234.1</v>
      </c>
      <c r="K614" s="10">
        <f>IFERROR(Table2[[#This Row],[Total Waste (tons)]] * Table2[[#This Row],[Household waste (%)]], NA())</f>
        <v>1130169.3753</v>
      </c>
      <c r="L614" s="10">
        <v>48.61</v>
      </c>
      <c r="M614" s="10">
        <f>SUMIFS(Table2[Household waste (%)], Table2[Country], "Australia", Table2[Year], 2020)</f>
        <v>1412.17</v>
      </c>
      <c r="N614" s="10">
        <f>COUNTIFS(Table2[Year], "USA")</f>
        <v>0</v>
      </c>
    </row>
    <row r="615" spans="1:14" x14ac:dyDescent="0.35">
      <c r="A615" s="11" t="s">
        <v>35</v>
      </c>
      <c r="B615" s="12">
        <v>2024</v>
      </c>
      <c r="C615" s="11" t="s">
        <v>9</v>
      </c>
      <c r="D615" s="12">
        <v>32314.45</v>
      </c>
      <c r="E615" s="13">
        <v>34638.559999999998</v>
      </c>
      <c r="F615" s="13">
        <f>IFERROR(Table2[[#This Row],[Economic loss ($ million)]]*1000000 / Table2[[#This Row],[Total Waste (tons)]], NA())</f>
        <v>1071921.6944741439</v>
      </c>
      <c r="G615" s="13" t="str">
        <f t="shared" si="9"/>
        <v>Medium</v>
      </c>
      <c r="H615" s="13">
        <v>25.06</v>
      </c>
      <c r="I615" s="13">
        <f>IFERROR(Table2[[#This Row],[Total Waste (tons)]] / (Table2[[#This Row],[Population (million)]]*1000), NA())</f>
        <v>2.8229870095833807E-2</v>
      </c>
      <c r="J615" s="13">
        <v>1144.69</v>
      </c>
      <c r="K615" s="13">
        <f>IFERROR(Table2[[#This Row],[Total Waste (tons)]] * Table2[[#This Row],[Household waste (%)]], NA())</f>
        <v>1646098.0829999999</v>
      </c>
      <c r="L615" s="13">
        <v>50.94</v>
      </c>
      <c r="M615" s="10">
        <f>SUMIFS(Table2[Household waste (%)], Table2[Country], "Australia", Table2[Year], 2020)</f>
        <v>1412.17</v>
      </c>
      <c r="N615" s="10">
        <f>COUNTIFS(Table2[Year], "USA")</f>
        <v>0</v>
      </c>
    </row>
    <row r="616" spans="1:14" x14ac:dyDescent="0.35">
      <c r="A616" s="8" t="s">
        <v>30</v>
      </c>
      <c r="B616" s="9">
        <v>2021</v>
      </c>
      <c r="C616" s="8" t="s">
        <v>13</v>
      </c>
      <c r="D616" s="9">
        <v>4823.97</v>
      </c>
      <c r="E616" s="10">
        <v>4800.67</v>
      </c>
      <c r="F616" s="10">
        <f>IFERROR(Table2[[#This Row],[Economic loss ($ million)]]*1000000 / Table2[[#This Row],[Total Waste (tons)]], NA())</f>
        <v>995169.95337864861</v>
      </c>
      <c r="G616" s="10" t="str">
        <f t="shared" si="9"/>
        <v>Medium</v>
      </c>
      <c r="H616" s="10">
        <v>93.91</v>
      </c>
      <c r="I616" s="10">
        <f>IFERROR(Table2[[#This Row],[Total Waste (tons)]] / (Table2[[#This Row],[Population (million)]]*1000), NA())</f>
        <v>6.895720166962091E-3</v>
      </c>
      <c r="J616" s="10">
        <v>699.56</v>
      </c>
      <c r="K616" s="10">
        <f>IFERROR(Table2[[#This Row],[Total Waste (tons)]] * Table2[[#This Row],[Household waste (%)]], NA())</f>
        <v>201063.06960000002</v>
      </c>
      <c r="L616" s="10">
        <v>41.68</v>
      </c>
      <c r="M616" s="10">
        <f>SUMIFS(Table2[Household waste (%)], Table2[Country], "Australia", Table2[Year], 2020)</f>
        <v>1412.17</v>
      </c>
      <c r="N616" s="10">
        <f>COUNTIFS(Table2[Year], "USA")</f>
        <v>0</v>
      </c>
    </row>
    <row r="617" spans="1:14" x14ac:dyDescent="0.35">
      <c r="A617" s="11" t="s">
        <v>27</v>
      </c>
      <c r="B617" s="12">
        <v>2024</v>
      </c>
      <c r="C617" s="11" t="s">
        <v>20</v>
      </c>
      <c r="D617" s="12">
        <v>14124.13</v>
      </c>
      <c r="E617" s="13">
        <v>12918.47</v>
      </c>
      <c r="F617" s="13">
        <f>IFERROR(Table2[[#This Row],[Economic loss ($ million)]]*1000000 / Table2[[#This Row],[Total Waste (tons)]], NA())</f>
        <v>914638.28214551986</v>
      </c>
      <c r="G617" s="13" t="str">
        <f t="shared" si="9"/>
        <v>Low</v>
      </c>
      <c r="H617" s="13">
        <v>198.89</v>
      </c>
      <c r="I617" s="13">
        <f>IFERROR(Table2[[#This Row],[Total Waste (tons)]] / (Table2[[#This Row],[Population (million)]]*1000), NA())</f>
        <v>1.7642151413332665E-2</v>
      </c>
      <c r="J617" s="13">
        <v>800.59</v>
      </c>
      <c r="K617" s="13">
        <f>IFERROR(Table2[[#This Row],[Total Waste (tons)]] * Table2[[#This Row],[Household waste (%)]], NA())</f>
        <v>532197.21840000001</v>
      </c>
      <c r="L617" s="13">
        <v>37.68</v>
      </c>
      <c r="M617" s="10">
        <f>SUMIFS(Table2[Household waste (%)], Table2[Country], "Australia", Table2[Year], 2020)</f>
        <v>1412.17</v>
      </c>
      <c r="N617" s="10">
        <f>COUNTIFS(Table2[Year], "USA")</f>
        <v>0</v>
      </c>
    </row>
    <row r="618" spans="1:14" x14ac:dyDescent="0.35">
      <c r="A618" s="8" t="s">
        <v>12</v>
      </c>
      <c r="B618" s="9">
        <v>2019</v>
      </c>
      <c r="C618" s="8" t="s">
        <v>9</v>
      </c>
      <c r="D618" s="9">
        <v>36202.160000000003</v>
      </c>
      <c r="E618" s="10">
        <v>35040.6</v>
      </c>
      <c r="F618" s="10">
        <f>IFERROR(Table2[[#This Row],[Economic loss ($ million)]]*1000000 / Table2[[#This Row],[Total Waste (tons)]], NA())</f>
        <v>967914.62166898325</v>
      </c>
      <c r="G618" s="10" t="str">
        <f t="shared" si="9"/>
        <v>Medium</v>
      </c>
      <c r="H618" s="10">
        <v>48.78</v>
      </c>
      <c r="I618" s="10">
        <f>IFERROR(Table2[[#This Row],[Total Waste (tons)]] / (Table2[[#This Row],[Population (million)]]*1000), NA())</f>
        <v>3.1536081396564344E-2</v>
      </c>
      <c r="J618" s="10">
        <v>1147.96</v>
      </c>
      <c r="K618" s="10">
        <f>IFERROR(Table2[[#This Row],[Total Waste (tons)]] * Table2[[#This Row],[Household waste (%)]], NA())</f>
        <v>2147150.1096000001</v>
      </c>
      <c r="L618" s="10">
        <v>59.31</v>
      </c>
      <c r="M618" s="10">
        <f>SUMIFS(Table2[Household waste (%)], Table2[Country], "Australia", Table2[Year], 2020)</f>
        <v>1412.17</v>
      </c>
      <c r="N618" s="10">
        <f>COUNTIFS(Table2[Year], "USA")</f>
        <v>0</v>
      </c>
    </row>
    <row r="619" spans="1:14" x14ac:dyDescent="0.35">
      <c r="A619" s="11" t="s">
        <v>16</v>
      </c>
      <c r="B619" s="12">
        <v>2018</v>
      </c>
      <c r="C619" s="11" t="s">
        <v>20</v>
      </c>
      <c r="D619" s="12">
        <v>502.61</v>
      </c>
      <c r="E619" s="13">
        <v>406.69</v>
      </c>
      <c r="F619" s="13">
        <f>IFERROR(Table2[[#This Row],[Economic loss ($ million)]]*1000000 / Table2[[#This Row],[Total Waste (tons)]], NA())</f>
        <v>809156.20461192576</v>
      </c>
      <c r="G619" s="13" t="str">
        <f t="shared" si="9"/>
        <v>Low</v>
      </c>
      <c r="H619" s="13">
        <v>159.84</v>
      </c>
      <c r="I619" s="13">
        <f>IFERROR(Table2[[#This Row],[Total Waste (tons)]] / (Table2[[#This Row],[Population (million)]]*1000), NA())</f>
        <v>6.1378484985406725E-4</v>
      </c>
      <c r="J619" s="13">
        <v>818.87</v>
      </c>
      <c r="K619" s="13">
        <f>IFERROR(Table2[[#This Row],[Total Waste (tons)]] * Table2[[#This Row],[Household waste (%)]], NA())</f>
        <v>33222.521000000001</v>
      </c>
      <c r="L619" s="13">
        <v>66.099999999999994</v>
      </c>
      <c r="M619" s="10">
        <f>SUMIFS(Table2[Household waste (%)], Table2[Country], "Australia", Table2[Year], 2020)</f>
        <v>1412.17</v>
      </c>
      <c r="N619" s="10">
        <f>COUNTIFS(Table2[Year], "USA")</f>
        <v>0</v>
      </c>
    </row>
    <row r="620" spans="1:14" x14ac:dyDescent="0.35">
      <c r="A620" s="8" t="s">
        <v>12</v>
      </c>
      <c r="B620" s="9">
        <v>2022</v>
      </c>
      <c r="C620" s="8" t="s">
        <v>19</v>
      </c>
      <c r="D620" s="9">
        <v>31865.01</v>
      </c>
      <c r="E620" s="10">
        <v>30788.79</v>
      </c>
      <c r="F620" s="10">
        <f>IFERROR(Table2[[#This Row],[Economic loss ($ million)]]*1000000 / Table2[[#This Row],[Total Waste (tons)]], NA())</f>
        <v>966225.65001548722</v>
      </c>
      <c r="G620" s="10" t="str">
        <f t="shared" si="9"/>
        <v>Medium</v>
      </c>
      <c r="H620" s="10">
        <v>181.09</v>
      </c>
      <c r="I620" s="10">
        <f>IFERROR(Table2[[#This Row],[Total Waste (tons)]] / (Table2[[#This Row],[Population (million)]]*1000), NA())</f>
        <v>2.4436169968021716E-2</v>
      </c>
      <c r="J620" s="10">
        <v>1304.01</v>
      </c>
      <c r="K620" s="10">
        <f>IFERROR(Table2[[#This Row],[Total Waste (tons)]] * Table2[[#This Row],[Household waste (%)]], NA())</f>
        <v>1870476.0870000001</v>
      </c>
      <c r="L620" s="10">
        <v>58.7</v>
      </c>
      <c r="M620" s="10">
        <f>SUMIFS(Table2[Household waste (%)], Table2[Country], "Australia", Table2[Year], 2020)</f>
        <v>1412.17</v>
      </c>
      <c r="N620" s="10">
        <f>COUNTIFS(Table2[Year], "USA")</f>
        <v>0</v>
      </c>
    </row>
    <row r="621" spans="1:14" x14ac:dyDescent="0.35">
      <c r="A621" s="11" t="s">
        <v>16</v>
      </c>
      <c r="B621" s="12">
        <v>2018</v>
      </c>
      <c r="C621" s="11" t="s">
        <v>9</v>
      </c>
      <c r="D621" s="12">
        <v>6328.46</v>
      </c>
      <c r="E621" s="13">
        <v>6402.8</v>
      </c>
      <c r="F621" s="13">
        <f>IFERROR(Table2[[#This Row],[Economic loss ($ million)]]*1000000 / Table2[[#This Row],[Total Waste (tons)]], NA())</f>
        <v>1011746.9336931892</v>
      </c>
      <c r="G621" s="13" t="str">
        <f t="shared" si="9"/>
        <v>Medium</v>
      </c>
      <c r="H621" s="13">
        <v>77.930000000000007</v>
      </c>
      <c r="I621" s="13">
        <f>IFERROR(Table2[[#This Row],[Total Waste (tons)]] / (Table2[[#This Row],[Population (million)]]*1000), NA())</f>
        <v>9.8356594448416271E-3</v>
      </c>
      <c r="J621" s="13">
        <v>643.41999999999996</v>
      </c>
      <c r="K621" s="13">
        <f>IFERROR(Table2[[#This Row],[Total Waste (tons)]] * Table2[[#This Row],[Household waste (%)]], NA())</f>
        <v>435524.61719999998</v>
      </c>
      <c r="L621" s="13">
        <v>68.819999999999993</v>
      </c>
      <c r="M621" s="10">
        <f>SUMIFS(Table2[Household waste (%)], Table2[Country], "Australia", Table2[Year], 2020)</f>
        <v>1412.17</v>
      </c>
      <c r="N621" s="10">
        <f>COUNTIFS(Table2[Year], "USA")</f>
        <v>0</v>
      </c>
    </row>
    <row r="622" spans="1:14" x14ac:dyDescent="0.35">
      <c r="A622" s="8" t="s">
        <v>29</v>
      </c>
      <c r="B622" s="9">
        <v>2019</v>
      </c>
      <c r="C622" s="8" t="s">
        <v>22</v>
      </c>
      <c r="D622" s="9">
        <v>4760.53</v>
      </c>
      <c r="E622" s="10">
        <v>4322.82</v>
      </c>
      <c r="F622" s="10">
        <f>IFERROR(Table2[[#This Row],[Economic loss ($ million)]]*1000000 / Table2[[#This Row],[Total Waste (tons)]], NA())</f>
        <v>908054.35529237299</v>
      </c>
      <c r="G622" s="10" t="str">
        <f t="shared" si="9"/>
        <v>Low</v>
      </c>
      <c r="H622" s="10">
        <v>45.4</v>
      </c>
      <c r="I622" s="10">
        <f>IFERROR(Table2[[#This Row],[Total Waste (tons)]] / (Table2[[#This Row],[Population (million)]]*1000), NA())</f>
        <v>4.8502103901131924E-3</v>
      </c>
      <c r="J622" s="10">
        <v>981.51</v>
      </c>
      <c r="K622" s="10">
        <f>IFERROR(Table2[[#This Row],[Total Waste (tons)]] * Table2[[#This Row],[Household waste (%)]], NA())</f>
        <v>258830.01609999998</v>
      </c>
      <c r="L622" s="10">
        <v>54.37</v>
      </c>
      <c r="M622" s="10">
        <f>SUMIFS(Table2[Household waste (%)], Table2[Country], "Australia", Table2[Year], 2020)</f>
        <v>1412.17</v>
      </c>
      <c r="N622" s="10">
        <f>COUNTIFS(Table2[Year], "USA")</f>
        <v>0</v>
      </c>
    </row>
    <row r="623" spans="1:14" x14ac:dyDescent="0.35">
      <c r="A623" s="11" t="s">
        <v>18</v>
      </c>
      <c r="B623" s="12">
        <v>2024</v>
      </c>
      <c r="C623" s="11" t="s">
        <v>15</v>
      </c>
      <c r="D623" s="12">
        <v>42759.18</v>
      </c>
      <c r="E623" s="13">
        <v>42036.89</v>
      </c>
      <c r="F623" s="13">
        <f>IFERROR(Table2[[#This Row],[Economic loss ($ million)]]*1000000 / Table2[[#This Row],[Total Waste (tons)]], NA())</f>
        <v>983107.95482981671</v>
      </c>
      <c r="G623" s="13" t="str">
        <f t="shared" si="9"/>
        <v>Medium</v>
      </c>
      <c r="H623" s="13">
        <v>117.14</v>
      </c>
      <c r="I623" s="13">
        <f>IFERROR(Table2[[#This Row],[Total Waste (tons)]] / (Table2[[#This Row],[Population (million)]]*1000), NA())</f>
        <v>8.8385588490636241E-2</v>
      </c>
      <c r="J623" s="13">
        <v>483.78</v>
      </c>
      <c r="K623" s="13">
        <f>IFERROR(Table2[[#This Row],[Total Waste (tons)]] * Table2[[#This Row],[Household waste (%)]], NA())</f>
        <v>2086647.9839999999</v>
      </c>
      <c r="L623" s="13">
        <v>48.8</v>
      </c>
      <c r="M623" s="10">
        <f>SUMIFS(Table2[Household waste (%)], Table2[Country], "Australia", Table2[Year], 2020)</f>
        <v>1412.17</v>
      </c>
      <c r="N623" s="10">
        <f>COUNTIFS(Table2[Year], "USA")</f>
        <v>0</v>
      </c>
    </row>
    <row r="624" spans="1:14" x14ac:dyDescent="0.35">
      <c r="A624" s="8" t="s">
        <v>29</v>
      </c>
      <c r="B624" s="9">
        <v>2022</v>
      </c>
      <c r="C624" s="8" t="s">
        <v>20</v>
      </c>
      <c r="D624" s="9">
        <v>31901.94</v>
      </c>
      <c r="E624" s="10">
        <v>36181.410000000003</v>
      </c>
      <c r="F624" s="10">
        <f>IFERROR(Table2[[#This Row],[Economic loss ($ million)]]*1000000 / Table2[[#This Row],[Total Waste (tons)]], NA())</f>
        <v>1134144.5065723276</v>
      </c>
      <c r="G624" s="10" t="str">
        <f t="shared" si="9"/>
        <v>High</v>
      </c>
      <c r="H624" s="10">
        <v>103.08</v>
      </c>
      <c r="I624" s="10">
        <f>IFERROR(Table2[[#This Row],[Total Waste (tons)]] / (Table2[[#This Row],[Population (million)]]*1000), NA())</f>
        <v>0.2026163226421086</v>
      </c>
      <c r="J624" s="10">
        <v>157.44999999999999</v>
      </c>
      <c r="K624" s="10">
        <f>IFERROR(Table2[[#This Row],[Total Waste (tons)]] * Table2[[#This Row],[Household waste (%)]], NA())</f>
        <v>1320740.3159999999</v>
      </c>
      <c r="L624" s="10">
        <v>41.4</v>
      </c>
      <c r="M624" s="10">
        <f>SUMIFS(Table2[Household waste (%)], Table2[Country], "Australia", Table2[Year], 2020)</f>
        <v>1412.17</v>
      </c>
      <c r="N624" s="10">
        <f>COUNTIFS(Table2[Year], "USA")</f>
        <v>0</v>
      </c>
    </row>
    <row r="625" spans="1:14" x14ac:dyDescent="0.35">
      <c r="A625" s="11" t="s">
        <v>8</v>
      </c>
      <c r="B625" s="12">
        <v>2018</v>
      </c>
      <c r="C625" s="11" t="s">
        <v>25</v>
      </c>
      <c r="D625" s="12">
        <v>13304.77</v>
      </c>
      <c r="E625" s="13">
        <v>14606.84</v>
      </c>
      <c r="F625" s="13">
        <f>IFERROR(Table2[[#This Row],[Economic loss ($ million)]]*1000000 / Table2[[#This Row],[Total Waste (tons)]], NA())</f>
        <v>1097864.9010843479</v>
      </c>
      <c r="G625" s="13" t="str">
        <f t="shared" si="9"/>
        <v>Medium</v>
      </c>
      <c r="H625" s="13">
        <v>73.11</v>
      </c>
      <c r="I625" s="13">
        <f>IFERROR(Table2[[#This Row],[Total Waste (tons)]] / (Table2[[#This Row],[Population (million)]]*1000), NA())</f>
        <v>1.2651208565505962E-2</v>
      </c>
      <c r="J625" s="13">
        <v>1051.6600000000001</v>
      </c>
      <c r="K625" s="13">
        <f>IFERROR(Table2[[#This Row],[Total Waste (tons)]] * Table2[[#This Row],[Household waste (%)]], NA())</f>
        <v>420164.63659999997</v>
      </c>
      <c r="L625" s="13">
        <v>31.58</v>
      </c>
      <c r="M625" s="10">
        <f>SUMIFS(Table2[Household waste (%)], Table2[Country], "Australia", Table2[Year], 2020)</f>
        <v>1412.17</v>
      </c>
      <c r="N625" s="10">
        <f>COUNTIFS(Table2[Year], "USA")</f>
        <v>0</v>
      </c>
    </row>
    <row r="626" spans="1:14" x14ac:dyDescent="0.35">
      <c r="A626" s="8" t="s">
        <v>10</v>
      </c>
      <c r="B626" s="9">
        <v>2018</v>
      </c>
      <c r="C626" s="8" t="s">
        <v>13</v>
      </c>
      <c r="D626" s="9">
        <v>26115</v>
      </c>
      <c r="E626" s="10">
        <v>30823.67</v>
      </c>
      <c r="F626" s="10">
        <f>IFERROR(Table2[[#This Row],[Economic loss ($ million)]]*1000000 / Table2[[#This Row],[Total Waste (tons)]], NA())</f>
        <v>1180305.1885889336</v>
      </c>
      <c r="G626" s="10" t="str">
        <f t="shared" si="9"/>
        <v>High</v>
      </c>
      <c r="H626" s="10">
        <v>144.24</v>
      </c>
      <c r="I626" s="10">
        <f>IFERROR(Table2[[#This Row],[Total Waste (tons)]] / (Table2[[#This Row],[Population (million)]]*1000), NA())</f>
        <v>2.2091292063545771E-2</v>
      </c>
      <c r="J626" s="10">
        <v>1182.1400000000001</v>
      </c>
      <c r="K626" s="10">
        <f>IFERROR(Table2[[#This Row],[Total Waste (tons)]] * Table2[[#This Row],[Household waste (%)]], NA())</f>
        <v>1613123.55</v>
      </c>
      <c r="L626" s="10">
        <v>61.77</v>
      </c>
      <c r="M626" s="10">
        <f>SUMIFS(Table2[Household waste (%)], Table2[Country], "Australia", Table2[Year], 2020)</f>
        <v>1412.17</v>
      </c>
      <c r="N626" s="10">
        <f>COUNTIFS(Table2[Year], "USA")</f>
        <v>0</v>
      </c>
    </row>
    <row r="627" spans="1:14" x14ac:dyDescent="0.35">
      <c r="A627" s="11" t="s">
        <v>16</v>
      </c>
      <c r="B627" s="12">
        <v>2021</v>
      </c>
      <c r="C627" s="11" t="s">
        <v>20</v>
      </c>
      <c r="D627" s="12">
        <v>38697.269999999997</v>
      </c>
      <c r="E627" s="13">
        <v>39372.589999999997</v>
      </c>
      <c r="F627" s="13">
        <f>IFERROR(Table2[[#This Row],[Economic loss ($ million)]]*1000000 / Table2[[#This Row],[Total Waste (tons)]], NA())</f>
        <v>1017451.3602639154</v>
      </c>
      <c r="G627" s="13" t="str">
        <f t="shared" si="9"/>
        <v>Medium</v>
      </c>
      <c r="H627" s="13">
        <v>164.88</v>
      </c>
      <c r="I627" s="13">
        <f>IFERROR(Table2[[#This Row],[Total Waste (tons)]] / (Table2[[#This Row],[Population (million)]]*1000), NA())</f>
        <v>2.9265121379414654E-2</v>
      </c>
      <c r="J627" s="13">
        <v>1322.3</v>
      </c>
      <c r="K627" s="13">
        <f>IFERROR(Table2[[#This Row],[Total Waste (tons)]] * Table2[[#This Row],[Household waste (%)]], NA())</f>
        <v>2061790.5455999998</v>
      </c>
      <c r="L627" s="13">
        <v>53.28</v>
      </c>
      <c r="M627" s="10">
        <f>SUMIFS(Table2[Household waste (%)], Table2[Country], "Australia", Table2[Year], 2020)</f>
        <v>1412.17</v>
      </c>
      <c r="N627" s="10">
        <f>COUNTIFS(Table2[Year], "USA")</f>
        <v>0</v>
      </c>
    </row>
    <row r="628" spans="1:14" x14ac:dyDescent="0.35">
      <c r="A628" s="8" t="s">
        <v>29</v>
      </c>
      <c r="B628" s="9">
        <v>2018</v>
      </c>
      <c r="C628" s="8" t="s">
        <v>20</v>
      </c>
      <c r="D628" s="9">
        <v>4642.49</v>
      </c>
      <c r="E628" s="10">
        <v>5249.63</v>
      </c>
      <c r="F628" s="10">
        <f>IFERROR(Table2[[#This Row],[Economic loss ($ million)]]*1000000 / Table2[[#This Row],[Total Waste (tons)]], NA())</f>
        <v>1130778.9569821367</v>
      </c>
      <c r="G628" s="10" t="str">
        <f t="shared" si="9"/>
        <v>High</v>
      </c>
      <c r="H628" s="10">
        <v>195.04</v>
      </c>
      <c r="I628" s="10">
        <f>IFERROR(Table2[[#This Row],[Total Waste (tons)]] / (Table2[[#This Row],[Population (million)]]*1000), NA())</f>
        <v>5.0140837464493623E-3</v>
      </c>
      <c r="J628" s="10">
        <v>925.89</v>
      </c>
      <c r="K628" s="10">
        <f>IFERROR(Table2[[#This Row],[Total Waste (tons)]] * Table2[[#This Row],[Household waste (%)]], NA())</f>
        <v>166618.96609999999</v>
      </c>
      <c r="L628" s="10">
        <v>35.89</v>
      </c>
      <c r="M628" s="10">
        <f>SUMIFS(Table2[Household waste (%)], Table2[Country], "Australia", Table2[Year], 2020)</f>
        <v>1412.17</v>
      </c>
      <c r="N628" s="10">
        <f>COUNTIFS(Table2[Year], "USA")</f>
        <v>0</v>
      </c>
    </row>
    <row r="629" spans="1:14" x14ac:dyDescent="0.35">
      <c r="A629" s="11" t="s">
        <v>29</v>
      </c>
      <c r="B629" s="12">
        <v>2020</v>
      </c>
      <c r="C629" s="11" t="s">
        <v>13</v>
      </c>
      <c r="D629" s="12">
        <v>32534.82</v>
      </c>
      <c r="E629" s="13">
        <v>28567.08</v>
      </c>
      <c r="F629" s="13">
        <f>IFERROR(Table2[[#This Row],[Economic loss ($ million)]]*1000000 / Table2[[#This Row],[Total Waste (tons)]], NA())</f>
        <v>878046.35157040984</v>
      </c>
      <c r="G629" s="13" t="str">
        <f t="shared" si="9"/>
        <v>Low</v>
      </c>
      <c r="H629" s="13">
        <v>55.41</v>
      </c>
      <c r="I629" s="13">
        <f>IFERROR(Table2[[#This Row],[Total Waste (tons)]] / (Table2[[#This Row],[Population (million)]]*1000), NA())</f>
        <v>5.9344119363782283E-2</v>
      </c>
      <c r="J629" s="13">
        <v>548.24</v>
      </c>
      <c r="K629" s="13">
        <f>IFERROR(Table2[[#This Row],[Total Waste (tons)]] * Table2[[#This Row],[Household waste (%)]], NA())</f>
        <v>1460813.4179999998</v>
      </c>
      <c r="L629" s="13">
        <v>44.9</v>
      </c>
      <c r="M629" s="10">
        <f>SUMIFS(Table2[Household waste (%)], Table2[Country], "Australia", Table2[Year], 2020)</f>
        <v>1412.17</v>
      </c>
      <c r="N629" s="10">
        <f>COUNTIFS(Table2[Year], "USA")</f>
        <v>0</v>
      </c>
    </row>
    <row r="630" spans="1:14" x14ac:dyDescent="0.35">
      <c r="A630" s="8" t="s">
        <v>27</v>
      </c>
      <c r="B630" s="9">
        <v>2018</v>
      </c>
      <c r="C630" s="8" t="s">
        <v>11</v>
      </c>
      <c r="D630" s="9">
        <v>33461.64</v>
      </c>
      <c r="E630" s="10">
        <v>38879.360000000001</v>
      </c>
      <c r="F630" s="10">
        <f>IFERROR(Table2[[#This Row],[Economic loss ($ million)]]*1000000 / Table2[[#This Row],[Total Waste (tons)]], NA())</f>
        <v>1161908.382255024</v>
      </c>
      <c r="G630" s="10" t="str">
        <f t="shared" si="9"/>
        <v>High</v>
      </c>
      <c r="H630" s="10">
        <v>46.66</v>
      </c>
      <c r="I630" s="10">
        <f>IFERROR(Table2[[#This Row],[Total Waste (tons)]] / (Table2[[#This Row],[Population (million)]]*1000), NA())</f>
        <v>0.44651240992794233</v>
      </c>
      <c r="J630" s="10">
        <v>74.94</v>
      </c>
      <c r="K630" s="10">
        <f>IFERROR(Table2[[#This Row],[Total Waste (tons)]] * Table2[[#This Row],[Household waste (%)]], NA())</f>
        <v>1205288.2728000002</v>
      </c>
      <c r="L630" s="10">
        <v>36.020000000000003</v>
      </c>
      <c r="M630" s="10">
        <f>SUMIFS(Table2[Household waste (%)], Table2[Country], "Australia", Table2[Year], 2020)</f>
        <v>1412.17</v>
      </c>
      <c r="N630" s="10">
        <f>COUNTIFS(Table2[Year], "USA")</f>
        <v>0</v>
      </c>
    </row>
    <row r="631" spans="1:14" x14ac:dyDescent="0.35">
      <c r="A631" s="11" t="s">
        <v>12</v>
      </c>
      <c r="B631" s="12">
        <v>2018</v>
      </c>
      <c r="C631" s="11" t="s">
        <v>13</v>
      </c>
      <c r="D631" s="12">
        <v>29875.17</v>
      </c>
      <c r="E631" s="13">
        <v>26717.15</v>
      </c>
      <c r="F631" s="13">
        <f>IFERROR(Table2[[#This Row],[Economic loss ($ million)]]*1000000 / Table2[[#This Row],[Total Waste (tons)]], NA())</f>
        <v>894292.81908688729</v>
      </c>
      <c r="G631" s="13" t="str">
        <f t="shared" si="9"/>
        <v>Low</v>
      </c>
      <c r="H631" s="13">
        <v>152.07</v>
      </c>
      <c r="I631" s="13">
        <f>IFERROR(Table2[[#This Row],[Total Waste (tons)]] / (Table2[[#This Row],[Population (million)]]*1000), NA())</f>
        <v>2.9010370845107349E-2</v>
      </c>
      <c r="J631" s="13">
        <v>1029.81</v>
      </c>
      <c r="K631" s="13">
        <f>IFERROR(Table2[[#This Row],[Total Waste (tons)]] * Table2[[#This Row],[Household waste (%)]], NA())</f>
        <v>1820891.6114999999</v>
      </c>
      <c r="L631" s="13">
        <v>60.95</v>
      </c>
      <c r="M631" s="10">
        <f>SUMIFS(Table2[Household waste (%)], Table2[Country], "Australia", Table2[Year], 2020)</f>
        <v>1412.17</v>
      </c>
      <c r="N631" s="10">
        <f>COUNTIFS(Table2[Year], "USA")</f>
        <v>0</v>
      </c>
    </row>
    <row r="632" spans="1:14" x14ac:dyDescent="0.35">
      <c r="A632" s="8" t="s">
        <v>26</v>
      </c>
      <c r="B632" s="9">
        <v>2023</v>
      </c>
      <c r="C632" s="8" t="s">
        <v>22</v>
      </c>
      <c r="D632" s="9">
        <v>30809.52</v>
      </c>
      <c r="E632" s="10">
        <v>29577.54</v>
      </c>
      <c r="F632" s="10">
        <f>IFERROR(Table2[[#This Row],[Economic loss ($ million)]]*1000000 / Table2[[#This Row],[Total Waste (tons)]], NA())</f>
        <v>960013.00896605977</v>
      </c>
      <c r="G632" s="10" t="str">
        <f t="shared" si="9"/>
        <v>Medium</v>
      </c>
      <c r="H632" s="10">
        <v>165.09</v>
      </c>
      <c r="I632" s="10">
        <f>IFERROR(Table2[[#This Row],[Total Waste (tons)]] / (Table2[[#This Row],[Population (million)]]*1000), NA())</f>
        <v>2.364306927273983E-2</v>
      </c>
      <c r="J632" s="10">
        <v>1303.1099999999999</v>
      </c>
      <c r="K632" s="10">
        <f>IFERROR(Table2[[#This Row],[Total Waste (tons)]] * Table2[[#This Row],[Household waste (%)]], NA())</f>
        <v>1835015.0112000001</v>
      </c>
      <c r="L632" s="10">
        <v>59.56</v>
      </c>
      <c r="M632" s="10">
        <f>SUMIFS(Table2[Household waste (%)], Table2[Country], "Australia", Table2[Year], 2020)</f>
        <v>1412.17</v>
      </c>
      <c r="N632" s="10">
        <f>COUNTIFS(Table2[Year], "USA")</f>
        <v>0</v>
      </c>
    </row>
    <row r="633" spans="1:14" x14ac:dyDescent="0.35">
      <c r="A633" s="11" t="s">
        <v>17</v>
      </c>
      <c r="B633" s="12">
        <v>2019</v>
      </c>
      <c r="C633" s="11" t="s">
        <v>11</v>
      </c>
      <c r="D633" s="12">
        <v>29803.85</v>
      </c>
      <c r="E633" s="13">
        <v>33831.42</v>
      </c>
      <c r="F633" s="13">
        <f>IFERROR(Table2[[#This Row],[Economic loss ($ million)]]*1000000 / Table2[[#This Row],[Total Waste (tons)]], NA())</f>
        <v>1135135.896872384</v>
      </c>
      <c r="G633" s="13" t="str">
        <f t="shared" si="9"/>
        <v>High</v>
      </c>
      <c r="H633" s="13">
        <v>124.2</v>
      </c>
      <c r="I633" s="13">
        <f>IFERROR(Table2[[#This Row],[Total Waste (tons)]] / (Table2[[#This Row],[Population (million)]]*1000), NA())</f>
        <v>5.4203600982086021E-2</v>
      </c>
      <c r="J633" s="13">
        <v>549.85</v>
      </c>
      <c r="K633" s="13">
        <f>IFERROR(Table2[[#This Row],[Total Waste (tons)]] * Table2[[#This Row],[Household waste (%)]], NA())</f>
        <v>1450851.4179999998</v>
      </c>
      <c r="L633" s="13">
        <v>48.68</v>
      </c>
      <c r="M633" s="10">
        <f>SUMIFS(Table2[Household waste (%)], Table2[Country], "Australia", Table2[Year], 2020)</f>
        <v>1412.17</v>
      </c>
      <c r="N633" s="10">
        <f>COUNTIFS(Table2[Year], "USA")</f>
        <v>0</v>
      </c>
    </row>
    <row r="634" spans="1:14" x14ac:dyDescent="0.35">
      <c r="A634" s="8" t="s">
        <v>10</v>
      </c>
      <c r="B634" s="9">
        <v>2024</v>
      </c>
      <c r="C634" s="8" t="s">
        <v>9</v>
      </c>
      <c r="D634" s="9">
        <v>40420.06</v>
      </c>
      <c r="E634" s="10">
        <v>41377.71</v>
      </c>
      <c r="F634" s="10">
        <f>IFERROR(Table2[[#This Row],[Economic loss ($ million)]]*1000000 / Table2[[#This Row],[Total Waste (tons)]], NA())</f>
        <v>1023692.4438014195</v>
      </c>
      <c r="G634" s="10" t="str">
        <f t="shared" si="9"/>
        <v>Medium</v>
      </c>
      <c r="H634" s="10">
        <v>148.52000000000001</v>
      </c>
      <c r="I634" s="10">
        <f>IFERROR(Table2[[#This Row],[Total Waste (tons)]] / (Table2[[#This Row],[Population (million)]]*1000), NA())</f>
        <v>3.7492287285848115E-2</v>
      </c>
      <c r="J634" s="10">
        <v>1078.0899999999999</v>
      </c>
      <c r="K634" s="10">
        <f>IFERROR(Table2[[#This Row],[Total Waste (tons)]] * Table2[[#This Row],[Household waste (%)]], NA())</f>
        <v>2669744.9629999995</v>
      </c>
      <c r="L634" s="10">
        <v>66.05</v>
      </c>
      <c r="M634" s="10">
        <f>SUMIFS(Table2[Household waste (%)], Table2[Country], "Australia", Table2[Year], 2020)</f>
        <v>1412.17</v>
      </c>
      <c r="N634" s="10">
        <f>COUNTIFS(Table2[Year], "USA")</f>
        <v>0</v>
      </c>
    </row>
    <row r="635" spans="1:14" x14ac:dyDescent="0.35">
      <c r="A635" s="11" t="s">
        <v>30</v>
      </c>
      <c r="B635" s="12">
        <v>2018</v>
      </c>
      <c r="C635" s="11" t="s">
        <v>20</v>
      </c>
      <c r="D635" s="12">
        <v>29193.22</v>
      </c>
      <c r="E635" s="13">
        <v>32608.45</v>
      </c>
      <c r="F635" s="13">
        <f>IFERROR(Table2[[#This Row],[Economic loss ($ million)]]*1000000 / Table2[[#This Row],[Total Waste (tons)]], NA())</f>
        <v>1116987.0949487586</v>
      </c>
      <c r="G635" s="13" t="str">
        <f t="shared" si="9"/>
        <v>High</v>
      </c>
      <c r="H635" s="13">
        <v>153.99</v>
      </c>
      <c r="I635" s="13">
        <f>IFERROR(Table2[[#This Row],[Total Waste (tons)]] / (Table2[[#This Row],[Population (million)]]*1000), NA())</f>
        <v>3.1697651440297944E-2</v>
      </c>
      <c r="J635" s="13">
        <v>920.99</v>
      </c>
      <c r="K635" s="13">
        <f>IFERROR(Table2[[#This Row],[Total Waste (tons)]] * Table2[[#This Row],[Household waste (%)]], NA())</f>
        <v>1721232.2512000001</v>
      </c>
      <c r="L635" s="13">
        <v>58.96</v>
      </c>
      <c r="M635" s="10">
        <f>SUMIFS(Table2[Household waste (%)], Table2[Country], "Australia", Table2[Year], 2020)</f>
        <v>1412.17</v>
      </c>
      <c r="N635" s="10">
        <f>COUNTIFS(Table2[Year], "USA")</f>
        <v>0</v>
      </c>
    </row>
    <row r="636" spans="1:14" x14ac:dyDescent="0.35">
      <c r="A636" s="8" t="s">
        <v>8</v>
      </c>
      <c r="B636" s="9">
        <v>2018</v>
      </c>
      <c r="C636" s="8" t="s">
        <v>11</v>
      </c>
      <c r="D636" s="9">
        <v>19741.34</v>
      </c>
      <c r="E636" s="10">
        <v>21470.57</v>
      </c>
      <c r="F636" s="10">
        <f>IFERROR(Table2[[#This Row],[Economic loss ($ million)]]*1000000 / Table2[[#This Row],[Total Waste (tons)]], NA())</f>
        <v>1087594.3578298129</v>
      </c>
      <c r="G636" s="10" t="str">
        <f t="shared" si="9"/>
        <v>Medium</v>
      </c>
      <c r="H636" s="10">
        <v>156.19999999999999</v>
      </c>
      <c r="I636" s="10">
        <f>IFERROR(Table2[[#This Row],[Total Waste (tons)]] / (Table2[[#This Row],[Population (million)]]*1000), NA())</f>
        <v>5.4531075631180599E-2</v>
      </c>
      <c r="J636" s="10">
        <v>362.02</v>
      </c>
      <c r="K636" s="10">
        <f>IFERROR(Table2[[#This Row],[Total Waste (tons)]] * Table2[[#This Row],[Household waste (%)]], NA())</f>
        <v>625603.06460000004</v>
      </c>
      <c r="L636" s="10">
        <v>31.69</v>
      </c>
      <c r="M636" s="10">
        <f>SUMIFS(Table2[Household waste (%)], Table2[Country], "Australia", Table2[Year], 2020)</f>
        <v>1412.17</v>
      </c>
      <c r="N636" s="10">
        <f>COUNTIFS(Table2[Year], "USA")</f>
        <v>0</v>
      </c>
    </row>
    <row r="637" spans="1:14" x14ac:dyDescent="0.35">
      <c r="A637" s="11" t="s">
        <v>23</v>
      </c>
      <c r="B637" s="12">
        <v>2020</v>
      </c>
      <c r="C637" s="11" t="s">
        <v>22</v>
      </c>
      <c r="D637" s="12">
        <v>9847.1299999999992</v>
      </c>
      <c r="E637" s="13">
        <v>7935</v>
      </c>
      <c r="F637" s="13">
        <f>IFERROR(Table2[[#This Row],[Economic loss ($ million)]]*1000000 / Table2[[#This Row],[Total Waste (tons)]], NA())</f>
        <v>805818.54814550036</v>
      </c>
      <c r="G637" s="13" t="str">
        <f t="shared" si="9"/>
        <v>Low</v>
      </c>
      <c r="H637" s="13">
        <v>154.38999999999999</v>
      </c>
      <c r="I637" s="13">
        <f>IFERROR(Table2[[#This Row],[Total Waste (tons)]] / (Table2[[#This Row],[Population (million)]]*1000), NA())</f>
        <v>7.4477033966887764E-3</v>
      </c>
      <c r="J637" s="13">
        <v>1322.17</v>
      </c>
      <c r="K637" s="13">
        <f>IFERROR(Table2[[#This Row],[Total Waste (tons)]] * Table2[[#This Row],[Household waste (%)]], NA())</f>
        <v>574678.50679999997</v>
      </c>
      <c r="L637" s="13">
        <v>58.36</v>
      </c>
      <c r="M637" s="10">
        <f>SUMIFS(Table2[Household waste (%)], Table2[Country], "Australia", Table2[Year], 2020)</f>
        <v>1412.17</v>
      </c>
      <c r="N637" s="10">
        <f>COUNTIFS(Table2[Year], "USA")</f>
        <v>0</v>
      </c>
    </row>
    <row r="638" spans="1:14" x14ac:dyDescent="0.35">
      <c r="A638" s="8" t="s">
        <v>17</v>
      </c>
      <c r="B638" s="9">
        <v>2024</v>
      </c>
      <c r="C638" s="8" t="s">
        <v>19</v>
      </c>
      <c r="D638" s="9">
        <v>21595.8</v>
      </c>
      <c r="E638" s="10">
        <v>20770.57</v>
      </c>
      <c r="F638" s="10">
        <f>IFERROR(Table2[[#This Row],[Economic loss ($ million)]]*1000000 / Table2[[#This Row],[Total Waste (tons)]], NA())</f>
        <v>961787.47719463974</v>
      </c>
      <c r="G638" s="10" t="str">
        <f t="shared" si="9"/>
        <v>Medium</v>
      </c>
      <c r="H638" s="10">
        <v>187.58</v>
      </c>
      <c r="I638" s="10">
        <f>IFERROR(Table2[[#This Row],[Total Waste (tons)]] / (Table2[[#This Row],[Population (million)]]*1000), NA())</f>
        <v>5.9486007051564566E-2</v>
      </c>
      <c r="J638" s="10">
        <v>363.04</v>
      </c>
      <c r="K638" s="10">
        <f>IFERROR(Table2[[#This Row],[Total Waste (tons)]] * Table2[[#This Row],[Household waste (%)]], NA())</f>
        <v>834029.79599999997</v>
      </c>
      <c r="L638" s="10">
        <v>38.619999999999997</v>
      </c>
      <c r="M638" s="10">
        <f>SUMIFS(Table2[Household waste (%)], Table2[Country], "Australia", Table2[Year], 2020)</f>
        <v>1412.17</v>
      </c>
      <c r="N638" s="10">
        <f>COUNTIFS(Table2[Year], "USA")</f>
        <v>0</v>
      </c>
    </row>
    <row r="639" spans="1:14" x14ac:dyDescent="0.35">
      <c r="A639" s="11" t="s">
        <v>23</v>
      </c>
      <c r="B639" s="12">
        <v>2022</v>
      </c>
      <c r="C639" s="11" t="s">
        <v>19</v>
      </c>
      <c r="D639" s="12">
        <v>19458.71</v>
      </c>
      <c r="E639" s="13">
        <v>22447.19</v>
      </c>
      <c r="F639" s="13">
        <f>IFERROR(Table2[[#This Row],[Economic loss ($ million)]]*1000000 / Table2[[#This Row],[Total Waste (tons)]], NA())</f>
        <v>1153580.5816521239</v>
      </c>
      <c r="G639" s="13" t="str">
        <f t="shared" si="9"/>
        <v>High</v>
      </c>
      <c r="H639" s="13">
        <v>82.62</v>
      </c>
      <c r="I639" s="13">
        <f>IFERROR(Table2[[#This Row],[Total Waste (tons)]] / (Table2[[#This Row],[Population (million)]]*1000), NA())</f>
        <v>1.8327361947011008E-2</v>
      </c>
      <c r="J639" s="13">
        <v>1061.73</v>
      </c>
      <c r="K639" s="13">
        <f>IFERROR(Table2[[#This Row],[Total Waste (tons)]] * Table2[[#This Row],[Household waste (%)]], NA())</f>
        <v>989280.81640000001</v>
      </c>
      <c r="L639" s="13">
        <v>50.84</v>
      </c>
      <c r="M639" s="10">
        <f>SUMIFS(Table2[Household waste (%)], Table2[Country], "Australia", Table2[Year], 2020)</f>
        <v>1412.17</v>
      </c>
      <c r="N639" s="10">
        <f>COUNTIFS(Table2[Year], "USA")</f>
        <v>0</v>
      </c>
    </row>
    <row r="640" spans="1:14" x14ac:dyDescent="0.35">
      <c r="A640" s="8" t="s">
        <v>32</v>
      </c>
      <c r="B640" s="9">
        <v>2022</v>
      </c>
      <c r="C640" s="8" t="s">
        <v>25</v>
      </c>
      <c r="D640" s="9">
        <v>40766.07</v>
      </c>
      <c r="E640" s="10">
        <v>40014.78</v>
      </c>
      <c r="F640" s="10">
        <f>IFERROR(Table2[[#This Row],[Economic loss ($ million)]]*1000000 / Table2[[#This Row],[Total Waste (tons)]], NA())</f>
        <v>981570.70328339224</v>
      </c>
      <c r="G640" s="10" t="str">
        <f t="shared" si="9"/>
        <v>Medium</v>
      </c>
      <c r="H640" s="10">
        <v>102.87</v>
      </c>
      <c r="I640" s="10">
        <f>IFERROR(Table2[[#This Row],[Total Waste (tons)]] / (Table2[[#This Row],[Population (million)]]*1000), NA())</f>
        <v>4.2621824226836462E-2</v>
      </c>
      <c r="J640" s="10">
        <v>956.46</v>
      </c>
      <c r="K640" s="10">
        <f>IFERROR(Table2[[#This Row],[Total Waste (tons)]] * Table2[[#This Row],[Household waste (%)]], NA())</f>
        <v>2851178.9358000001</v>
      </c>
      <c r="L640" s="10">
        <v>69.94</v>
      </c>
      <c r="M640" s="10">
        <f>SUMIFS(Table2[Household waste (%)], Table2[Country], "Australia", Table2[Year], 2020)</f>
        <v>1412.17</v>
      </c>
      <c r="N640" s="10">
        <f>COUNTIFS(Table2[Year], "USA")</f>
        <v>0</v>
      </c>
    </row>
    <row r="641" spans="1:14" x14ac:dyDescent="0.35">
      <c r="A641" s="11" t="s">
        <v>33</v>
      </c>
      <c r="B641" s="12">
        <v>2023</v>
      </c>
      <c r="C641" s="11" t="s">
        <v>15</v>
      </c>
      <c r="D641" s="12">
        <v>7828.63</v>
      </c>
      <c r="E641" s="13">
        <v>6513.48</v>
      </c>
      <c r="F641" s="13">
        <f>IFERROR(Table2[[#This Row],[Economic loss ($ million)]]*1000000 / Table2[[#This Row],[Total Waste (tons)]], NA())</f>
        <v>832007.64373843186</v>
      </c>
      <c r="G641" s="13" t="str">
        <f t="shared" si="9"/>
        <v>Low</v>
      </c>
      <c r="H641" s="13">
        <v>174.68</v>
      </c>
      <c r="I641" s="13">
        <f>IFERROR(Table2[[#This Row],[Total Waste (tons)]] / (Table2[[#This Row],[Population (million)]]*1000), NA())</f>
        <v>5.6159872022037462E-3</v>
      </c>
      <c r="J641" s="13">
        <v>1393.99</v>
      </c>
      <c r="K641" s="13">
        <f>IFERROR(Table2[[#This Row],[Total Waste (tons)]] * Table2[[#This Row],[Household waste (%)]], NA())</f>
        <v>261711.10089999999</v>
      </c>
      <c r="L641" s="13">
        <v>33.43</v>
      </c>
      <c r="M641" s="10">
        <f>SUMIFS(Table2[Household waste (%)], Table2[Country], "Australia", Table2[Year], 2020)</f>
        <v>1412.17</v>
      </c>
      <c r="N641" s="10">
        <f>COUNTIFS(Table2[Year], "USA")</f>
        <v>0</v>
      </c>
    </row>
    <row r="642" spans="1:14" x14ac:dyDescent="0.35">
      <c r="A642" s="8" t="s">
        <v>27</v>
      </c>
      <c r="B642" s="9">
        <v>2022</v>
      </c>
      <c r="C642" s="8" t="s">
        <v>15</v>
      </c>
      <c r="D642" s="9">
        <v>15899.39</v>
      </c>
      <c r="E642" s="10">
        <v>16551.560000000001</v>
      </c>
      <c r="F642" s="10">
        <f>IFERROR(Table2[[#This Row],[Economic loss ($ million)]]*1000000 / Table2[[#This Row],[Total Waste (tons)]], NA())</f>
        <v>1041018.5547999013</v>
      </c>
      <c r="G642" s="10" t="str">
        <f t="shared" ref="G642:G705" si="10">IF(F642&gt;1100000,"High",IF(F642&gt;=950000,"Medium","Low"))</f>
        <v>Medium</v>
      </c>
      <c r="H642" s="10">
        <v>196.11</v>
      </c>
      <c r="I642" s="10">
        <f>IFERROR(Table2[[#This Row],[Total Waste (tons)]] / (Table2[[#This Row],[Population (million)]]*1000), NA())</f>
        <v>1.1712516667034999E-2</v>
      </c>
      <c r="J642" s="10">
        <v>1357.47</v>
      </c>
      <c r="K642" s="10">
        <f>IFERROR(Table2[[#This Row],[Total Waste (tons)]] * Table2[[#This Row],[Household waste (%)]], NA())</f>
        <v>1084179.4040999999</v>
      </c>
      <c r="L642" s="10">
        <v>68.19</v>
      </c>
      <c r="M642" s="10">
        <f>SUMIFS(Table2[Household waste (%)], Table2[Country], "Australia", Table2[Year], 2020)</f>
        <v>1412.17</v>
      </c>
      <c r="N642" s="10">
        <f>COUNTIFS(Table2[Year], "USA")</f>
        <v>0</v>
      </c>
    </row>
    <row r="643" spans="1:14" x14ac:dyDescent="0.35">
      <c r="A643" s="11" t="s">
        <v>16</v>
      </c>
      <c r="B643" s="12">
        <v>2021</v>
      </c>
      <c r="C643" s="11" t="s">
        <v>22</v>
      </c>
      <c r="D643" s="12">
        <v>10037.84</v>
      </c>
      <c r="E643" s="13">
        <v>10618.35</v>
      </c>
      <c r="F643" s="13">
        <f>IFERROR(Table2[[#This Row],[Economic loss ($ million)]]*1000000 / Table2[[#This Row],[Total Waste (tons)]], NA())</f>
        <v>1057832.1630948491</v>
      </c>
      <c r="G643" s="13" t="str">
        <f t="shared" si="10"/>
        <v>Medium</v>
      </c>
      <c r="H643" s="13">
        <v>107.95</v>
      </c>
      <c r="I643" s="13">
        <f>IFERROR(Table2[[#This Row],[Total Waste (tons)]] / (Table2[[#This Row],[Population (million)]]*1000), NA())</f>
        <v>8.418323017829887E-3</v>
      </c>
      <c r="J643" s="13">
        <v>1192.3800000000001</v>
      </c>
      <c r="K643" s="13">
        <f>IFERROR(Table2[[#This Row],[Total Waste (tons)]] * Table2[[#This Row],[Household waste (%)]], NA())</f>
        <v>644429.3280000001</v>
      </c>
      <c r="L643" s="13">
        <v>64.2</v>
      </c>
      <c r="M643" s="10">
        <f>SUMIFS(Table2[Household waste (%)], Table2[Country], "Australia", Table2[Year], 2020)</f>
        <v>1412.17</v>
      </c>
      <c r="N643" s="10">
        <f>COUNTIFS(Table2[Year], "USA")</f>
        <v>0</v>
      </c>
    </row>
    <row r="644" spans="1:14" x14ac:dyDescent="0.35">
      <c r="A644" s="8" t="s">
        <v>28</v>
      </c>
      <c r="B644" s="9">
        <v>2019</v>
      </c>
      <c r="C644" s="8" t="s">
        <v>13</v>
      </c>
      <c r="D644" s="9">
        <v>28818.65</v>
      </c>
      <c r="E644" s="10">
        <v>26518.28</v>
      </c>
      <c r="F644" s="10">
        <f>IFERROR(Table2[[#This Row],[Economic loss ($ million)]]*1000000 / Table2[[#This Row],[Total Waste (tons)]], NA())</f>
        <v>920177.73212832655</v>
      </c>
      <c r="G644" s="10" t="str">
        <f t="shared" si="10"/>
        <v>Low</v>
      </c>
      <c r="H644" s="10">
        <v>185.1</v>
      </c>
      <c r="I644" s="10">
        <f>IFERROR(Table2[[#This Row],[Total Waste (tons)]] / (Table2[[#This Row],[Population (million)]]*1000), NA())</f>
        <v>3.2353968093586163E-2</v>
      </c>
      <c r="J644" s="10">
        <v>890.73</v>
      </c>
      <c r="K644" s="10">
        <f>IFERROR(Table2[[#This Row],[Total Waste (tons)]] * Table2[[#This Row],[Household waste (%)]], NA())</f>
        <v>926807.78399999999</v>
      </c>
      <c r="L644" s="10">
        <v>32.159999999999997</v>
      </c>
      <c r="M644" s="10">
        <f>SUMIFS(Table2[Household waste (%)], Table2[Country], "Australia", Table2[Year], 2020)</f>
        <v>1412.17</v>
      </c>
      <c r="N644" s="10">
        <f>COUNTIFS(Table2[Year], "USA")</f>
        <v>0</v>
      </c>
    </row>
    <row r="645" spans="1:14" x14ac:dyDescent="0.35">
      <c r="A645" s="11" t="s">
        <v>8</v>
      </c>
      <c r="B645" s="12">
        <v>2023</v>
      </c>
      <c r="C645" s="11" t="s">
        <v>11</v>
      </c>
      <c r="D645" s="12">
        <v>13625.18</v>
      </c>
      <c r="E645" s="13">
        <v>13845.11</v>
      </c>
      <c r="F645" s="13">
        <f>IFERROR(Table2[[#This Row],[Economic loss ($ million)]]*1000000 / Table2[[#This Row],[Total Waste (tons)]], NA())</f>
        <v>1016141.4381314595</v>
      </c>
      <c r="G645" s="13" t="str">
        <f t="shared" si="10"/>
        <v>Medium</v>
      </c>
      <c r="H645" s="13">
        <v>128.26</v>
      </c>
      <c r="I645" s="13">
        <f>IFERROR(Table2[[#This Row],[Total Waste (tons)]] / (Table2[[#This Row],[Population (million)]]*1000), NA())</f>
        <v>1.1149901800327333</v>
      </c>
      <c r="J645" s="13">
        <v>12.22</v>
      </c>
      <c r="K645" s="13">
        <f>IFERROR(Table2[[#This Row],[Total Waste (tons)]] * Table2[[#This Row],[Household waste (%)]], NA())</f>
        <v>951037.56400000001</v>
      </c>
      <c r="L645" s="13">
        <v>69.8</v>
      </c>
      <c r="M645" s="10">
        <f>SUMIFS(Table2[Household waste (%)], Table2[Country], "Australia", Table2[Year], 2020)</f>
        <v>1412.17</v>
      </c>
      <c r="N645" s="10">
        <f>COUNTIFS(Table2[Year], "USA")</f>
        <v>0</v>
      </c>
    </row>
    <row r="646" spans="1:14" x14ac:dyDescent="0.35">
      <c r="A646" s="8" t="s">
        <v>34</v>
      </c>
      <c r="B646" s="9">
        <v>2019</v>
      </c>
      <c r="C646" s="8" t="s">
        <v>15</v>
      </c>
      <c r="D646" s="9">
        <v>49616.68</v>
      </c>
      <c r="E646" s="10">
        <v>47664.9</v>
      </c>
      <c r="F646" s="10">
        <f>IFERROR(Table2[[#This Row],[Economic loss ($ million)]]*1000000 / Table2[[#This Row],[Total Waste (tons)]], NA())</f>
        <v>960662.82548530051</v>
      </c>
      <c r="G646" s="10" t="str">
        <f t="shared" si="10"/>
        <v>Medium</v>
      </c>
      <c r="H646" s="10">
        <v>111.65</v>
      </c>
      <c r="I646" s="10">
        <f>IFERROR(Table2[[#This Row],[Total Waste (tons)]] / (Table2[[#This Row],[Population (million)]]*1000), NA())</f>
        <v>4.1499050693788106E-2</v>
      </c>
      <c r="J646" s="10">
        <v>1195.6099999999999</v>
      </c>
      <c r="K646" s="10">
        <f>IFERROR(Table2[[#This Row],[Total Waste (tons)]] * Table2[[#This Row],[Household waste (%)]], NA())</f>
        <v>2821700.5915999999</v>
      </c>
      <c r="L646" s="10">
        <v>56.87</v>
      </c>
      <c r="M646" s="10">
        <f>SUMIFS(Table2[Household waste (%)], Table2[Country], "Australia", Table2[Year], 2020)</f>
        <v>1412.17</v>
      </c>
      <c r="N646" s="10">
        <f>COUNTIFS(Table2[Year], "USA")</f>
        <v>0</v>
      </c>
    </row>
    <row r="647" spans="1:14" x14ac:dyDescent="0.35">
      <c r="A647" s="11" t="s">
        <v>14</v>
      </c>
      <c r="B647" s="12">
        <v>2021</v>
      </c>
      <c r="C647" s="11" t="s">
        <v>9</v>
      </c>
      <c r="D647" s="12">
        <v>42837.63</v>
      </c>
      <c r="E647" s="13">
        <v>46371.3</v>
      </c>
      <c r="F647" s="13">
        <f>IFERROR(Table2[[#This Row],[Economic loss ($ million)]]*1000000 / Table2[[#This Row],[Total Waste (tons)]], NA())</f>
        <v>1082489.85763218</v>
      </c>
      <c r="G647" s="13" t="str">
        <f t="shared" si="10"/>
        <v>Medium</v>
      </c>
      <c r="H647" s="13">
        <v>57.13</v>
      </c>
      <c r="I647" s="13">
        <f>IFERROR(Table2[[#This Row],[Total Waste (tons)]] / (Table2[[#This Row],[Population (million)]]*1000), NA())</f>
        <v>0.47329168047729531</v>
      </c>
      <c r="J647" s="13">
        <v>90.51</v>
      </c>
      <c r="K647" s="13">
        <f>IFERROR(Table2[[#This Row],[Total Waste (tons)]] * Table2[[#This Row],[Household waste (%)]], NA())</f>
        <v>2056206.2399999998</v>
      </c>
      <c r="L647" s="13">
        <v>48</v>
      </c>
      <c r="M647" s="10">
        <f>SUMIFS(Table2[Household waste (%)], Table2[Country], "Australia", Table2[Year], 2020)</f>
        <v>1412.17</v>
      </c>
      <c r="N647" s="10">
        <f>COUNTIFS(Table2[Year], "USA")</f>
        <v>0</v>
      </c>
    </row>
    <row r="648" spans="1:14" x14ac:dyDescent="0.35">
      <c r="A648" s="8" t="s">
        <v>30</v>
      </c>
      <c r="B648" s="9">
        <v>2024</v>
      </c>
      <c r="C648" s="8" t="s">
        <v>19</v>
      </c>
      <c r="D648" s="9">
        <v>816.85</v>
      </c>
      <c r="E648" s="10">
        <v>717.12</v>
      </c>
      <c r="F648" s="10">
        <f>IFERROR(Table2[[#This Row],[Economic loss ($ million)]]*1000000 / Table2[[#This Row],[Total Waste (tons)]], NA())</f>
        <v>877909.04082756932</v>
      </c>
      <c r="G648" s="10" t="str">
        <f t="shared" si="10"/>
        <v>Low</v>
      </c>
      <c r="H648" s="10">
        <v>108.96</v>
      </c>
      <c r="I648" s="10">
        <f>IFERROR(Table2[[#This Row],[Total Waste (tons)]] / (Table2[[#This Row],[Population (million)]]*1000), NA())</f>
        <v>8.9094062213690504E-4</v>
      </c>
      <c r="J648" s="10">
        <v>916.84</v>
      </c>
      <c r="K648" s="10">
        <f>IFERROR(Table2[[#This Row],[Total Waste (tons)]] * Table2[[#This Row],[Household waste (%)]], NA())</f>
        <v>26531.287999999997</v>
      </c>
      <c r="L648" s="10">
        <v>32.479999999999997</v>
      </c>
      <c r="M648" s="10">
        <f>SUMIFS(Table2[Household waste (%)], Table2[Country], "Australia", Table2[Year], 2020)</f>
        <v>1412.17</v>
      </c>
      <c r="N648" s="10">
        <f>COUNTIFS(Table2[Year], "USA")</f>
        <v>0</v>
      </c>
    </row>
    <row r="649" spans="1:14" x14ac:dyDescent="0.35">
      <c r="A649" s="11" t="s">
        <v>29</v>
      </c>
      <c r="B649" s="12">
        <v>2018</v>
      </c>
      <c r="C649" s="11" t="s">
        <v>19</v>
      </c>
      <c r="D649" s="12">
        <v>17134.55</v>
      </c>
      <c r="E649" s="13">
        <v>19550.91</v>
      </c>
      <c r="F649" s="13">
        <f>IFERROR(Table2[[#This Row],[Economic loss ($ million)]]*1000000 / Table2[[#This Row],[Total Waste (tons)]], NA())</f>
        <v>1141022.6705691132</v>
      </c>
      <c r="G649" s="13" t="str">
        <f t="shared" si="10"/>
        <v>High</v>
      </c>
      <c r="H649" s="13">
        <v>185.98</v>
      </c>
      <c r="I649" s="13">
        <f>IFERROR(Table2[[#This Row],[Total Waste (tons)]] / (Table2[[#This Row],[Population (million)]]*1000), NA())</f>
        <v>2.9093880531123714E-2</v>
      </c>
      <c r="J649" s="13">
        <v>588.94000000000005</v>
      </c>
      <c r="K649" s="13">
        <f>IFERROR(Table2[[#This Row],[Total Waste (tons)]] * Table2[[#This Row],[Household waste (%)]], NA())</f>
        <v>640489.47900000005</v>
      </c>
      <c r="L649" s="13">
        <v>37.380000000000003</v>
      </c>
      <c r="M649" s="10">
        <f>SUMIFS(Table2[Household waste (%)], Table2[Country], "Australia", Table2[Year], 2020)</f>
        <v>1412.17</v>
      </c>
      <c r="N649" s="10">
        <f>COUNTIFS(Table2[Year], "USA")</f>
        <v>0</v>
      </c>
    </row>
    <row r="650" spans="1:14" x14ac:dyDescent="0.35">
      <c r="A650" s="8" t="s">
        <v>10</v>
      </c>
      <c r="B650" s="9">
        <v>2021</v>
      </c>
      <c r="C650" s="8" t="s">
        <v>9</v>
      </c>
      <c r="D650" s="9">
        <v>38562.46</v>
      </c>
      <c r="E650" s="10">
        <v>44717.25</v>
      </c>
      <c r="F650" s="10">
        <f>IFERROR(Table2[[#This Row],[Economic loss ($ million)]]*1000000 / Table2[[#This Row],[Total Waste (tons)]], NA())</f>
        <v>1159605.7409200554</v>
      </c>
      <c r="G650" s="10" t="str">
        <f t="shared" si="10"/>
        <v>High</v>
      </c>
      <c r="H650" s="10">
        <v>76.12</v>
      </c>
      <c r="I650" s="10">
        <f>IFERROR(Table2[[#This Row],[Total Waste (tons)]] / (Table2[[#This Row],[Population (million)]]*1000), NA())</f>
        <v>2.8936023651589277E-2</v>
      </c>
      <c r="J650" s="10">
        <v>1332.68</v>
      </c>
      <c r="K650" s="10">
        <f>IFERROR(Table2[[#This Row],[Total Waste (tons)]] * Table2[[#This Row],[Household waste (%)]], NA())</f>
        <v>1289914.287</v>
      </c>
      <c r="L650" s="10">
        <v>33.450000000000003</v>
      </c>
      <c r="M650" s="10">
        <f>SUMIFS(Table2[Household waste (%)], Table2[Country], "Australia", Table2[Year], 2020)</f>
        <v>1412.17</v>
      </c>
      <c r="N650" s="10">
        <f>COUNTIFS(Table2[Year], "USA")</f>
        <v>0</v>
      </c>
    </row>
    <row r="651" spans="1:14" x14ac:dyDescent="0.35">
      <c r="A651" s="11" t="s">
        <v>33</v>
      </c>
      <c r="B651" s="12">
        <v>2023</v>
      </c>
      <c r="C651" s="11" t="s">
        <v>11</v>
      </c>
      <c r="D651" s="12">
        <v>14451.64</v>
      </c>
      <c r="E651" s="13">
        <v>12964.99</v>
      </c>
      <c r="F651" s="13">
        <f>IFERROR(Table2[[#This Row],[Economic loss ($ million)]]*1000000 / Table2[[#This Row],[Total Waste (tons)]], NA())</f>
        <v>897129.32234680629</v>
      </c>
      <c r="G651" s="13" t="str">
        <f t="shared" si="10"/>
        <v>Low</v>
      </c>
      <c r="H651" s="13">
        <v>197.13</v>
      </c>
      <c r="I651" s="13">
        <f>IFERROR(Table2[[#This Row],[Total Waste (tons)]] / (Table2[[#This Row],[Population (million)]]*1000), NA())</f>
        <v>1.1952493197363306E-2</v>
      </c>
      <c r="J651" s="13">
        <v>1209.0899999999999</v>
      </c>
      <c r="K651" s="13">
        <f>IFERROR(Table2[[#This Row],[Total Waste (tons)]] * Table2[[#This Row],[Household waste (%)]], NA())</f>
        <v>467799.58679999993</v>
      </c>
      <c r="L651" s="13">
        <v>32.369999999999997</v>
      </c>
      <c r="M651" s="10">
        <f>SUMIFS(Table2[Household waste (%)], Table2[Country], "Australia", Table2[Year], 2020)</f>
        <v>1412.17</v>
      </c>
      <c r="N651" s="10">
        <f>COUNTIFS(Table2[Year], "USA")</f>
        <v>0</v>
      </c>
    </row>
    <row r="652" spans="1:14" x14ac:dyDescent="0.35">
      <c r="A652" s="8" t="s">
        <v>27</v>
      </c>
      <c r="B652" s="9">
        <v>2021</v>
      </c>
      <c r="C652" s="8" t="s">
        <v>11</v>
      </c>
      <c r="D652" s="9">
        <v>13211.89</v>
      </c>
      <c r="E652" s="10">
        <v>12016.28</v>
      </c>
      <c r="F652" s="10">
        <f>IFERROR(Table2[[#This Row],[Economic loss ($ million)]]*1000000 / Table2[[#This Row],[Total Waste (tons)]], NA())</f>
        <v>909504.9989062883</v>
      </c>
      <c r="G652" s="10" t="str">
        <f t="shared" si="10"/>
        <v>Low</v>
      </c>
      <c r="H652" s="10">
        <v>98.46</v>
      </c>
      <c r="I652" s="10">
        <f>IFERROR(Table2[[#This Row],[Total Waste (tons)]] / (Table2[[#This Row],[Population (million)]]*1000), NA())</f>
        <v>2.9204000884173298E-2</v>
      </c>
      <c r="J652" s="10">
        <v>452.4</v>
      </c>
      <c r="K652" s="10">
        <f>IFERROR(Table2[[#This Row],[Total Waste (tons)]] * Table2[[#This Row],[Household waste (%)]], NA())</f>
        <v>566129.4865</v>
      </c>
      <c r="L652" s="10">
        <v>42.85</v>
      </c>
      <c r="M652" s="10">
        <f>SUMIFS(Table2[Household waste (%)], Table2[Country], "Australia", Table2[Year], 2020)</f>
        <v>1412.17</v>
      </c>
      <c r="N652" s="10">
        <f>COUNTIFS(Table2[Year], "USA")</f>
        <v>0</v>
      </c>
    </row>
    <row r="653" spans="1:14" x14ac:dyDescent="0.35">
      <c r="A653" s="11" t="s">
        <v>30</v>
      </c>
      <c r="B653" s="12">
        <v>2020</v>
      </c>
      <c r="C653" s="11" t="s">
        <v>19</v>
      </c>
      <c r="D653" s="12">
        <v>23277.43</v>
      </c>
      <c r="E653" s="13">
        <v>23991.94</v>
      </c>
      <c r="F653" s="13">
        <f>IFERROR(Table2[[#This Row],[Economic loss ($ million)]]*1000000 / Table2[[#This Row],[Total Waste (tons)]], NA())</f>
        <v>1030695.3989336451</v>
      </c>
      <c r="G653" s="13" t="str">
        <f t="shared" si="10"/>
        <v>Medium</v>
      </c>
      <c r="H653" s="13">
        <v>95.85</v>
      </c>
      <c r="I653" s="13">
        <f>IFERROR(Table2[[#This Row],[Total Waste (tons)]] / (Table2[[#This Row],[Population (million)]]*1000), NA())</f>
        <v>6.0066136815214305E-2</v>
      </c>
      <c r="J653" s="13">
        <v>387.53</v>
      </c>
      <c r="K653" s="13">
        <f>IFERROR(Table2[[#This Row],[Total Waste (tons)]] * Table2[[#This Row],[Household waste (%)]], NA())</f>
        <v>740920.5969</v>
      </c>
      <c r="L653" s="13">
        <v>31.83</v>
      </c>
      <c r="M653" s="10">
        <f>SUMIFS(Table2[Household waste (%)], Table2[Country], "Australia", Table2[Year], 2020)</f>
        <v>1412.17</v>
      </c>
      <c r="N653" s="10">
        <f>COUNTIFS(Table2[Year], "USA")</f>
        <v>0</v>
      </c>
    </row>
    <row r="654" spans="1:14" x14ac:dyDescent="0.35">
      <c r="A654" s="8" t="s">
        <v>31</v>
      </c>
      <c r="B654" s="9">
        <v>2022</v>
      </c>
      <c r="C654" s="8" t="s">
        <v>22</v>
      </c>
      <c r="D654" s="9">
        <v>33412.339999999997</v>
      </c>
      <c r="E654" s="10">
        <v>34850.589999999997</v>
      </c>
      <c r="F654" s="10">
        <f>IFERROR(Table2[[#This Row],[Economic loss ($ million)]]*1000000 / Table2[[#This Row],[Total Waste (tons)]], NA())</f>
        <v>1043045.4736184297</v>
      </c>
      <c r="G654" s="10" t="str">
        <f t="shared" si="10"/>
        <v>Medium</v>
      </c>
      <c r="H654" s="10">
        <v>104.15</v>
      </c>
      <c r="I654" s="10">
        <f>IFERROR(Table2[[#This Row],[Total Waste (tons)]] / (Table2[[#This Row],[Population (million)]]*1000), NA())</f>
        <v>0.10087353198683693</v>
      </c>
      <c r="J654" s="10">
        <v>331.23</v>
      </c>
      <c r="K654" s="10">
        <f>IFERROR(Table2[[#This Row],[Total Waste (tons)]] * Table2[[#This Row],[Household waste (%)]], NA())</f>
        <v>2171467.9765999997</v>
      </c>
      <c r="L654" s="10">
        <v>64.989999999999995</v>
      </c>
      <c r="M654" s="10">
        <f>SUMIFS(Table2[Household waste (%)], Table2[Country], "Australia", Table2[Year], 2020)</f>
        <v>1412.17</v>
      </c>
      <c r="N654" s="10">
        <f>COUNTIFS(Table2[Year], "USA")</f>
        <v>0</v>
      </c>
    </row>
    <row r="655" spans="1:14" x14ac:dyDescent="0.35">
      <c r="A655" s="11" t="s">
        <v>26</v>
      </c>
      <c r="B655" s="12">
        <v>2019</v>
      </c>
      <c r="C655" s="11" t="s">
        <v>22</v>
      </c>
      <c r="D655" s="12">
        <v>12212.08</v>
      </c>
      <c r="E655" s="13">
        <v>14310.38</v>
      </c>
      <c r="F655" s="13">
        <f>IFERROR(Table2[[#This Row],[Economic loss ($ million)]]*1000000 / Table2[[#This Row],[Total Waste (tons)]], NA())</f>
        <v>1171821.6716562617</v>
      </c>
      <c r="G655" s="13" t="str">
        <f t="shared" si="10"/>
        <v>High</v>
      </c>
      <c r="H655" s="13">
        <v>72.569999999999993</v>
      </c>
      <c r="I655" s="13">
        <f>IFERROR(Table2[[#This Row],[Total Waste (tons)]] / (Table2[[#This Row],[Population (million)]]*1000), NA())</f>
        <v>3.6040845236689885E-2</v>
      </c>
      <c r="J655" s="13">
        <v>338.84</v>
      </c>
      <c r="K655" s="13">
        <f>IFERROR(Table2[[#This Row],[Total Waste (tons)]] * Table2[[#This Row],[Household waste (%)]], NA())</f>
        <v>652491.43440000003</v>
      </c>
      <c r="L655" s="13">
        <v>53.43</v>
      </c>
      <c r="M655" s="10">
        <f>SUMIFS(Table2[Household waste (%)], Table2[Country], "Australia", Table2[Year], 2020)</f>
        <v>1412.17</v>
      </c>
      <c r="N655" s="10">
        <f>COUNTIFS(Table2[Year], "USA")</f>
        <v>0</v>
      </c>
    </row>
    <row r="656" spans="1:14" x14ac:dyDescent="0.35">
      <c r="A656" s="8" t="s">
        <v>10</v>
      </c>
      <c r="B656" s="9">
        <v>2021</v>
      </c>
      <c r="C656" s="8" t="s">
        <v>22</v>
      </c>
      <c r="D656" s="9">
        <v>33260.089999999997</v>
      </c>
      <c r="E656" s="10">
        <v>27667.81</v>
      </c>
      <c r="F656" s="10">
        <f>IFERROR(Table2[[#This Row],[Economic loss ($ million)]]*1000000 / Table2[[#This Row],[Total Waste (tons)]], NA())</f>
        <v>831862.15070374147</v>
      </c>
      <c r="G656" s="10" t="str">
        <f t="shared" si="10"/>
        <v>Low</v>
      </c>
      <c r="H656" s="10">
        <v>111.38</v>
      </c>
      <c r="I656" s="10">
        <f>IFERROR(Table2[[#This Row],[Total Waste (tons)]] / (Table2[[#This Row],[Population (million)]]*1000), NA())</f>
        <v>2.3936043582768397E-2</v>
      </c>
      <c r="J656" s="10">
        <v>1389.54</v>
      </c>
      <c r="K656" s="10">
        <f>IFERROR(Table2[[#This Row],[Total Waste (tons)]] * Table2[[#This Row],[Household waste (%)]], NA())</f>
        <v>1635066.0243999998</v>
      </c>
      <c r="L656" s="10">
        <v>49.16</v>
      </c>
      <c r="M656" s="10">
        <f>SUMIFS(Table2[Household waste (%)], Table2[Country], "Australia", Table2[Year], 2020)</f>
        <v>1412.17</v>
      </c>
      <c r="N656" s="10">
        <f>COUNTIFS(Table2[Year], "USA")</f>
        <v>0</v>
      </c>
    </row>
    <row r="657" spans="1:14" x14ac:dyDescent="0.35">
      <c r="A657" s="11" t="s">
        <v>29</v>
      </c>
      <c r="B657" s="12">
        <v>2020</v>
      </c>
      <c r="C657" s="11" t="s">
        <v>13</v>
      </c>
      <c r="D657" s="12">
        <v>21604.19</v>
      </c>
      <c r="E657" s="13">
        <v>20115.5</v>
      </c>
      <c r="F657" s="13">
        <f>IFERROR(Table2[[#This Row],[Economic loss ($ million)]]*1000000 / Table2[[#This Row],[Total Waste (tons)]], NA())</f>
        <v>931092.53343911539</v>
      </c>
      <c r="G657" s="13" t="str">
        <f t="shared" si="10"/>
        <v>Low</v>
      </c>
      <c r="H657" s="13">
        <v>154.15</v>
      </c>
      <c r="I657" s="13">
        <f>IFERROR(Table2[[#This Row],[Total Waste (tons)]] / (Table2[[#This Row],[Population (million)]]*1000), NA())</f>
        <v>4.9102663757443515E-2</v>
      </c>
      <c r="J657" s="13">
        <v>439.98</v>
      </c>
      <c r="K657" s="13">
        <f>IFERROR(Table2[[#This Row],[Total Waste (tons)]] * Table2[[#This Row],[Household waste (%)]], NA())</f>
        <v>757442.90139999997</v>
      </c>
      <c r="L657" s="13">
        <v>35.06</v>
      </c>
      <c r="M657" s="10">
        <f>SUMIFS(Table2[Household waste (%)], Table2[Country], "Australia", Table2[Year], 2020)</f>
        <v>1412.17</v>
      </c>
      <c r="N657" s="10">
        <f>COUNTIFS(Table2[Year], "USA")</f>
        <v>0</v>
      </c>
    </row>
    <row r="658" spans="1:14" x14ac:dyDescent="0.35">
      <c r="A658" s="8" t="s">
        <v>30</v>
      </c>
      <c r="B658" s="9">
        <v>2021</v>
      </c>
      <c r="C658" s="8" t="s">
        <v>11</v>
      </c>
      <c r="D658" s="9">
        <v>37107.01</v>
      </c>
      <c r="E658" s="10">
        <v>30234.05</v>
      </c>
      <c r="F658" s="10">
        <f>IFERROR(Table2[[#This Row],[Economic loss ($ million)]]*1000000 / Table2[[#This Row],[Total Waste (tons)]], NA())</f>
        <v>814780.01056943147</v>
      </c>
      <c r="G658" s="10" t="str">
        <f t="shared" si="10"/>
        <v>Low</v>
      </c>
      <c r="H658" s="10">
        <v>177.34</v>
      </c>
      <c r="I658" s="10">
        <f>IFERROR(Table2[[#This Row],[Total Waste (tons)]] / (Table2[[#This Row],[Population (million)]]*1000), NA())</f>
        <v>6.1480233945258138E-2</v>
      </c>
      <c r="J658" s="10">
        <v>603.55999999999995</v>
      </c>
      <c r="K658" s="10">
        <f>IFERROR(Table2[[#This Row],[Total Waste (tons)]] * Table2[[#This Row],[Household waste (%)]], NA())</f>
        <v>1971495.4413000003</v>
      </c>
      <c r="L658" s="10">
        <v>53.13</v>
      </c>
      <c r="M658" s="10">
        <f>SUMIFS(Table2[Household waste (%)], Table2[Country], "Australia", Table2[Year], 2020)</f>
        <v>1412.17</v>
      </c>
      <c r="N658" s="10">
        <f>COUNTIFS(Table2[Year], "USA")</f>
        <v>0</v>
      </c>
    </row>
    <row r="659" spans="1:14" x14ac:dyDescent="0.35">
      <c r="A659" s="11" t="s">
        <v>12</v>
      </c>
      <c r="B659" s="12">
        <v>2020</v>
      </c>
      <c r="C659" s="11" t="s">
        <v>13</v>
      </c>
      <c r="D659" s="12">
        <v>19907.82</v>
      </c>
      <c r="E659" s="13">
        <v>22080.71</v>
      </c>
      <c r="F659" s="13">
        <f>IFERROR(Table2[[#This Row],[Economic loss ($ million)]]*1000000 / Table2[[#This Row],[Total Waste (tons)]], NA())</f>
        <v>1109147.5611091522</v>
      </c>
      <c r="G659" s="13" t="str">
        <f t="shared" si="10"/>
        <v>High</v>
      </c>
      <c r="H659" s="13">
        <v>66.88</v>
      </c>
      <c r="I659" s="13">
        <f>IFERROR(Table2[[#This Row],[Total Waste (tons)]] / (Table2[[#This Row],[Population (million)]]*1000), NA())</f>
        <v>2.6707924710554207E-2</v>
      </c>
      <c r="J659" s="13">
        <v>745.39</v>
      </c>
      <c r="K659" s="13">
        <f>IFERROR(Table2[[#This Row],[Total Waste (tons)]] * Table2[[#This Row],[Household waste (%)]], NA())</f>
        <v>1030030.6068000001</v>
      </c>
      <c r="L659" s="13">
        <v>51.74</v>
      </c>
      <c r="M659" s="10">
        <f>SUMIFS(Table2[Household waste (%)], Table2[Country], "Australia", Table2[Year], 2020)</f>
        <v>1412.17</v>
      </c>
      <c r="N659" s="10">
        <f>COUNTIFS(Table2[Year], "USA")</f>
        <v>0</v>
      </c>
    </row>
    <row r="660" spans="1:14" x14ac:dyDescent="0.35">
      <c r="A660" s="8" t="s">
        <v>17</v>
      </c>
      <c r="B660" s="9">
        <v>2020</v>
      </c>
      <c r="C660" s="8" t="s">
        <v>11</v>
      </c>
      <c r="D660" s="9">
        <v>13556.49</v>
      </c>
      <c r="E660" s="10">
        <v>12779.94</v>
      </c>
      <c r="F660" s="10">
        <f>IFERROR(Table2[[#This Row],[Economic loss ($ million)]]*1000000 / Table2[[#This Row],[Total Waste (tons)]], NA())</f>
        <v>942717.47332827304</v>
      </c>
      <c r="G660" s="10" t="str">
        <f t="shared" si="10"/>
        <v>Low</v>
      </c>
      <c r="H660" s="10">
        <v>30.6</v>
      </c>
      <c r="I660" s="10">
        <f>IFERROR(Table2[[#This Row],[Total Waste (tons)]] / (Table2[[#This Row],[Population (million)]]*1000), NA())</f>
        <v>1.0807236983713199E-2</v>
      </c>
      <c r="J660" s="10">
        <v>1254.3900000000001</v>
      </c>
      <c r="K660" s="10">
        <f>IFERROR(Table2[[#This Row],[Total Waste (tons)]] * Table2[[#This Row],[Household waste (%)]], NA())</f>
        <v>410354.9523</v>
      </c>
      <c r="L660" s="10">
        <v>30.27</v>
      </c>
      <c r="M660" s="10">
        <f>SUMIFS(Table2[Household waste (%)], Table2[Country], "Australia", Table2[Year], 2020)</f>
        <v>1412.17</v>
      </c>
      <c r="N660" s="10">
        <f>COUNTIFS(Table2[Year], "USA")</f>
        <v>0</v>
      </c>
    </row>
    <row r="661" spans="1:14" x14ac:dyDescent="0.35">
      <c r="A661" s="11" t="s">
        <v>23</v>
      </c>
      <c r="B661" s="12">
        <v>2019</v>
      </c>
      <c r="C661" s="11" t="s">
        <v>15</v>
      </c>
      <c r="D661" s="12">
        <v>42337.48</v>
      </c>
      <c r="E661" s="13">
        <v>47448.959999999999</v>
      </c>
      <c r="F661" s="13">
        <f>IFERROR(Table2[[#This Row],[Economic loss ($ million)]]*1000000 / Table2[[#This Row],[Total Waste (tons)]], NA())</f>
        <v>1120731.796035097</v>
      </c>
      <c r="G661" s="13" t="str">
        <f t="shared" si="10"/>
        <v>High</v>
      </c>
      <c r="H661" s="13">
        <v>159.22999999999999</v>
      </c>
      <c r="I661" s="13">
        <f>IFERROR(Table2[[#This Row],[Total Waste (tons)]] / (Table2[[#This Row],[Population (million)]]*1000), NA())</f>
        <v>6.4209961174472224E-2</v>
      </c>
      <c r="J661" s="13">
        <v>659.36</v>
      </c>
      <c r="K661" s="13">
        <f>IFERROR(Table2[[#This Row],[Total Waste (tons)]] * Table2[[#This Row],[Household waste (%)]], NA())</f>
        <v>1654972.0932000002</v>
      </c>
      <c r="L661" s="13">
        <v>39.090000000000003</v>
      </c>
      <c r="M661" s="10">
        <f>SUMIFS(Table2[Household waste (%)], Table2[Country], "Australia", Table2[Year], 2020)</f>
        <v>1412.17</v>
      </c>
      <c r="N661" s="10">
        <f>COUNTIFS(Table2[Year], "USA")</f>
        <v>0</v>
      </c>
    </row>
    <row r="662" spans="1:14" x14ac:dyDescent="0.35">
      <c r="A662" s="8" t="s">
        <v>32</v>
      </c>
      <c r="B662" s="9">
        <v>2022</v>
      </c>
      <c r="C662" s="8" t="s">
        <v>13</v>
      </c>
      <c r="D662" s="9">
        <v>4388.4399999999996</v>
      </c>
      <c r="E662" s="10">
        <v>4018.63</v>
      </c>
      <c r="F662" s="10">
        <f>IFERROR(Table2[[#This Row],[Economic loss ($ million)]]*1000000 / Table2[[#This Row],[Total Waste (tons)]], NA())</f>
        <v>915730.87475275958</v>
      </c>
      <c r="G662" s="10" t="str">
        <f t="shared" si="10"/>
        <v>Low</v>
      </c>
      <c r="H662" s="10">
        <v>81.760000000000005</v>
      </c>
      <c r="I662" s="10">
        <f>IFERROR(Table2[[#This Row],[Total Waste (tons)]] / (Table2[[#This Row],[Population (million)]]*1000), NA())</f>
        <v>3.1663540073306588E-3</v>
      </c>
      <c r="J662" s="10">
        <v>1385.96</v>
      </c>
      <c r="K662" s="10">
        <f>IFERROR(Table2[[#This Row],[Total Waste (tons)]] * Table2[[#This Row],[Household waste (%)]], NA())</f>
        <v>135997.75559999997</v>
      </c>
      <c r="L662" s="10">
        <v>30.99</v>
      </c>
      <c r="M662" s="10">
        <f>SUMIFS(Table2[Household waste (%)], Table2[Country], "Australia", Table2[Year], 2020)</f>
        <v>1412.17</v>
      </c>
      <c r="N662" s="10">
        <f>COUNTIFS(Table2[Year], "USA")</f>
        <v>0</v>
      </c>
    </row>
    <row r="663" spans="1:14" x14ac:dyDescent="0.35">
      <c r="A663" s="11" t="s">
        <v>10</v>
      </c>
      <c r="B663" s="12">
        <v>2019</v>
      </c>
      <c r="C663" s="11" t="s">
        <v>11</v>
      </c>
      <c r="D663" s="12">
        <v>14058.04</v>
      </c>
      <c r="E663" s="13">
        <v>11492.19</v>
      </c>
      <c r="F663" s="13">
        <f>IFERROR(Table2[[#This Row],[Economic loss ($ million)]]*1000000 / Table2[[#This Row],[Total Waste (tons)]], NA())</f>
        <v>817481.66885284148</v>
      </c>
      <c r="G663" s="13" t="str">
        <f t="shared" si="10"/>
        <v>Low</v>
      </c>
      <c r="H663" s="13">
        <v>37.06</v>
      </c>
      <c r="I663" s="13">
        <f>IFERROR(Table2[[#This Row],[Total Waste (tons)]] / (Table2[[#This Row],[Population (million)]]*1000), NA())</f>
        <v>4.124769673141248E-2</v>
      </c>
      <c r="J663" s="13">
        <v>340.82</v>
      </c>
      <c r="K663" s="13">
        <f>IFERROR(Table2[[#This Row],[Total Waste (tons)]] * Table2[[#This Row],[Household waste (%)]], NA())</f>
        <v>714991.91440000001</v>
      </c>
      <c r="L663" s="13">
        <v>50.86</v>
      </c>
      <c r="M663" s="10">
        <f>SUMIFS(Table2[Household waste (%)], Table2[Country], "Australia", Table2[Year], 2020)</f>
        <v>1412.17</v>
      </c>
      <c r="N663" s="10">
        <f>COUNTIFS(Table2[Year], "USA")</f>
        <v>0</v>
      </c>
    </row>
    <row r="664" spans="1:14" x14ac:dyDescent="0.35">
      <c r="A664" s="8" t="s">
        <v>18</v>
      </c>
      <c r="B664" s="9">
        <v>2022</v>
      </c>
      <c r="C664" s="8" t="s">
        <v>9</v>
      </c>
      <c r="D664" s="9">
        <v>11625.2</v>
      </c>
      <c r="E664" s="10">
        <v>13304.61</v>
      </c>
      <c r="F664" s="10">
        <f>IFERROR(Table2[[#This Row],[Economic loss ($ million)]]*1000000 / Table2[[#This Row],[Total Waste (tons)]], NA())</f>
        <v>1144462.8909610156</v>
      </c>
      <c r="G664" s="10" t="str">
        <f t="shared" si="10"/>
        <v>High</v>
      </c>
      <c r="H664" s="10">
        <v>51.32</v>
      </c>
      <c r="I664" s="10">
        <f>IFERROR(Table2[[#This Row],[Total Waste (tons)]] / (Table2[[#This Row],[Population (million)]]*1000), NA())</f>
        <v>9.4935240988452806E-3</v>
      </c>
      <c r="J664" s="10">
        <v>1224.54</v>
      </c>
      <c r="K664" s="10">
        <f>IFERROR(Table2[[#This Row],[Total Waste (tons)]] * Table2[[#This Row],[Household waste (%)]], NA())</f>
        <v>703440.85200000007</v>
      </c>
      <c r="L664" s="10">
        <v>60.51</v>
      </c>
      <c r="M664" s="10">
        <f>SUMIFS(Table2[Household waste (%)], Table2[Country], "Australia", Table2[Year], 2020)</f>
        <v>1412.17</v>
      </c>
      <c r="N664" s="10">
        <f>COUNTIFS(Table2[Year], "USA")</f>
        <v>0</v>
      </c>
    </row>
    <row r="665" spans="1:14" x14ac:dyDescent="0.35">
      <c r="A665" s="11" t="s">
        <v>28</v>
      </c>
      <c r="B665" s="12">
        <v>2018</v>
      </c>
      <c r="C665" s="11" t="s">
        <v>20</v>
      </c>
      <c r="D665" s="12">
        <v>26758.51</v>
      </c>
      <c r="E665" s="13">
        <v>31431.22</v>
      </c>
      <c r="F665" s="13">
        <f>IFERROR(Table2[[#This Row],[Economic loss ($ million)]]*1000000 / Table2[[#This Row],[Total Waste (tons)]], NA())</f>
        <v>1174625.1940037021</v>
      </c>
      <c r="G665" s="13" t="str">
        <f t="shared" si="10"/>
        <v>High</v>
      </c>
      <c r="H665" s="13">
        <v>68.180000000000007</v>
      </c>
      <c r="I665" s="13">
        <f>IFERROR(Table2[[#This Row],[Total Waste (tons)]] / (Table2[[#This Row],[Population (million)]]*1000), NA())</f>
        <v>2.2029266967431752E-2</v>
      </c>
      <c r="J665" s="13">
        <v>1214.68</v>
      </c>
      <c r="K665" s="13">
        <f>IFERROR(Table2[[#This Row],[Total Waste (tons)]] * Table2[[#This Row],[Household waste (%)]], NA())</f>
        <v>841019.9693</v>
      </c>
      <c r="L665" s="13">
        <v>31.43</v>
      </c>
      <c r="M665" s="10">
        <f>SUMIFS(Table2[Household waste (%)], Table2[Country], "Australia", Table2[Year], 2020)</f>
        <v>1412.17</v>
      </c>
      <c r="N665" s="10">
        <f>COUNTIFS(Table2[Year], "USA")</f>
        <v>0</v>
      </c>
    </row>
    <row r="666" spans="1:14" x14ac:dyDescent="0.35">
      <c r="A666" s="8" t="s">
        <v>14</v>
      </c>
      <c r="B666" s="9">
        <v>2018</v>
      </c>
      <c r="C666" s="8" t="s">
        <v>25</v>
      </c>
      <c r="D666" s="9">
        <v>30566.39</v>
      </c>
      <c r="E666" s="10">
        <v>30720.11</v>
      </c>
      <c r="F666" s="10">
        <f>IFERROR(Table2[[#This Row],[Economic loss ($ million)]]*1000000 / Table2[[#This Row],[Total Waste (tons)]], NA())</f>
        <v>1005029.0531528257</v>
      </c>
      <c r="G666" s="10" t="str">
        <f t="shared" si="10"/>
        <v>Medium</v>
      </c>
      <c r="H666" s="10">
        <v>172.65</v>
      </c>
      <c r="I666" s="10">
        <f>IFERROR(Table2[[#This Row],[Total Waste (tons)]] / (Table2[[#This Row],[Population (million)]]*1000), NA())</f>
        <v>2.7081057854168512E-2</v>
      </c>
      <c r="J666" s="10">
        <v>1128.7</v>
      </c>
      <c r="K666" s="10">
        <f>IFERROR(Table2[[#This Row],[Total Waste (tons)]] * Table2[[#This Row],[Household waste (%)]], NA())</f>
        <v>1081744.5421</v>
      </c>
      <c r="L666" s="10">
        <v>35.39</v>
      </c>
      <c r="M666" s="10">
        <f>SUMIFS(Table2[Household waste (%)], Table2[Country], "Australia", Table2[Year], 2020)</f>
        <v>1412.17</v>
      </c>
      <c r="N666" s="10">
        <f>COUNTIFS(Table2[Year], "USA")</f>
        <v>0</v>
      </c>
    </row>
    <row r="667" spans="1:14" x14ac:dyDescent="0.35">
      <c r="A667" s="11" t="s">
        <v>32</v>
      </c>
      <c r="B667" s="12">
        <v>2018</v>
      </c>
      <c r="C667" s="11" t="s">
        <v>13</v>
      </c>
      <c r="D667" s="12">
        <v>41903.980000000003</v>
      </c>
      <c r="E667" s="13">
        <v>47300.42</v>
      </c>
      <c r="F667" s="13">
        <f>IFERROR(Table2[[#This Row],[Economic loss ($ million)]]*1000000 / Table2[[#This Row],[Total Waste (tons)]], NA())</f>
        <v>1128781.0847561497</v>
      </c>
      <c r="G667" s="13" t="str">
        <f t="shared" si="10"/>
        <v>High</v>
      </c>
      <c r="H667" s="13">
        <v>70.08</v>
      </c>
      <c r="I667" s="13">
        <f>IFERROR(Table2[[#This Row],[Total Waste (tons)]] / (Table2[[#This Row],[Population (million)]]*1000), NA())</f>
        <v>4.1347851398687657E-2</v>
      </c>
      <c r="J667" s="13">
        <v>1013.45</v>
      </c>
      <c r="K667" s="13">
        <f>IFERROR(Table2[[#This Row],[Total Waste (tons)]] * Table2[[#This Row],[Household waste (%)]], NA())</f>
        <v>2629893.7848</v>
      </c>
      <c r="L667" s="13">
        <v>62.76</v>
      </c>
      <c r="M667" s="10">
        <f>SUMIFS(Table2[Household waste (%)], Table2[Country], "Australia", Table2[Year], 2020)</f>
        <v>1412.17</v>
      </c>
      <c r="N667" s="10">
        <f>COUNTIFS(Table2[Year], "USA")</f>
        <v>0</v>
      </c>
    </row>
    <row r="668" spans="1:14" x14ac:dyDescent="0.35">
      <c r="A668" s="8" t="s">
        <v>16</v>
      </c>
      <c r="B668" s="9">
        <v>2024</v>
      </c>
      <c r="C668" s="8" t="s">
        <v>15</v>
      </c>
      <c r="D668" s="9">
        <v>9530.67</v>
      </c>
      <c r="E668" s="10">
        <v>11364.44</v>
      </c>
      <c r="F668" s="10">
        <f>IFERROR(Table2[[#This Row],[Economic loss ($ million)]]*1000000 / Table2[[#This Row],[Total Waste (tons)]], NA())</f>
        <v>1192407.2494378674</v>
      </c>
      <c r="G668" s="10" t="str">
        <f t="shared" si="10"/>
        <v>High</v>
      </c>
      <c r="H668" s="10">
        <v>155.78</v>
      </c>
      <c r="I668" s="10">
        <f>IFERROR(Table2[[#This Row],[Total Waste (tons)]] / (Table2[[#This Row],[Population (million)]]*1000), NA())</f>
        <v>0.15409329021827001</v>
      </c>
      <c r="J668" s="10">
        <v>61.85</v>
      </c>
      <c r="K668" s="10">
        <f>IFERROR(Table2[[#This Row],[Total Waste (tons)]] * Table2[[#This Row],[Household waste (%)]], NA())</f>
        <v>313844.96309999999</v>
      </c>
      <c r="L668" s="10">
        <v>32.93</v>
      </c>
      <c r="M668" s="10">
        <f>SUMIFS(Table2[Household waste (%)], Table2[Country], "Australia", Table2[Year], 2020)</f>
        <v>1412.17</v>
      </c>
      <c r="N668" s="10">
        <f>COUNTIFS(Table2[Year], "USA")</f>
        <v>0</v>
      </c>
    </row>
    <row r="669" spans="1:14" x14ac:dyDescent="0.35">
      <c r="A669" s="11" t="s">
        <v>26</v>
      </c>
      <c r="B669" s="12">
        <v>2021</v>
      </c>
      <c r="C669" s="11" t="s">
        <v>11</v>
      </c>
      <c r="D669" s="12">
        <v>18670.95</v>
      </c>
      <c r="E669" s="13">
        <v>21899.65</v>
      </c>
      <c r="F669" s="13">
        <f>IFERROR(Table2[[#This Row],[Economic loss ($ million)]]*1000000 / Table2[[#This Row],[Total Waste (tons)]], NA())</f>
        <v>1172926.39099778</v>
      </c>
      <c r="G669" s="13" t="str">
        <f t="shared" si="10"/>
        <v>High</v>
      </c>
      <c r="H669" s="13">
        <v>117.64</v>
      </c>
      <c r="I669" s="13">
        <f>IFERROR(Table2[[#This Row],[Total Waste (tons)]] / (Table2[[#This Row],[Population (million)]]*1000), NA())</f>
        <v>0.8030516129032258</v>
      </c>
      <c r="J669" s="13">
        <v>23.25</v>
      </c>
      <c r="K669" s="13">
        <f>IFERROR(Table2[[#This Row],[Total Waste (tons)]] * Table2[[#This Row],[Household waste (%)]], NA())</f>
        <v>1143035.5590000001</v>
      </c>
      <c r="L669" s="13">
        <v>61.22</v>
      </c>
      <c r="M669" s="10">
        <f>SUMIFS(Table2[Household waste (%)], Table2[Country], "Australia", Table2[Year], 2020)</f>
        <v>1412.17</v>
      </c>
      <c r="N669" s="10">
        <f>COUNTIFS(Table2[Year], "USA")</f>
        <v>0</v>
      </c>
    </row>
    <row r="670" spans="1:14" x14ac:dyDescent="0.35">
      <c r="A670" s="8" t="s">
        <v>33</v>
      </c>
      <c r="B670" s="9">
        <v>2019</v>
      </c>
      <c r="C670" s="8" t="s">
        <v>15</v>
      </c>
      <c r="D670" s="9">
        <v>7445.37</v>
      </c>
      <c r="E670" s="10">
        <v>7752.69</v>
      </c>
      <c r="F670" s="10">
        <f>IFERROR(Table2[[#This Row],[Economic loss ($ million)]]*1000000 / Table2[[#This Row],[Total Waste (tons)]], NA())</f>
        <v>1041276.6591855072</v>
      </c>
      <c r="G670" s="10" t="str">
        <f t="shared" si="10"/>
        <v>Medium</v>
      </c>
      <c r="H670" s="10">
        <v>165.9</v>
      </c>
      <c r="I670" s="10">
        <f>IFERROR(Table2[[#This Row],[Total Waste (tons)]] / (Table2[[#This Row],[Population (million)]]*1000), NA())</f>
        <v>3.1124827557376365E-2</v>
      </c>
      <c r="J670" s="10">
        <v>239.21</v>
      </c>
      <c r="K670" s="10">
        <f>IFERROR(Table2[[#This Row],[Total Waste (tons)]] * Table2[[#This Row],[Household waste (%)]], NA())</f>
        <v>481045.35570000001</v>
      </c>
      <c r="L670" s="10">
        <v>64.61</v>
      </c>
      <c r="M670" s="10">
        <f>SUMIFS(Table2[Household waste (%)], Table2[Country], "Australia", Table2[Year], 2020)</f>
        <v>1412.17</v>
      </c>
      <c r="N670" s="10">
        <f>COUNTIFS(Table2[Year], "USA")</f>
        <v>0</v>
      </c>
    </row>
    <row r="671" spans="1:14" x14ac:dyDescent="0.35">
      <c r="A671" s="11" t="s">
        <v>35</v>
      </c>
      <c r="B671" s="12">
        <v>2018</v>
      </c>
      <c r="C671" s="11" t="s">
        <v>15</v>
      </c>
      <c r="D671" s="12">
        <v>36240.18</v>
      </c>
      <c r="E671" s="13">
        <v>36650.65</v>
      </c>
      <c r="F671" s="13">
        <f>IFERROR(Table2[[#This Row],[Economic loss ($ million)]]*1000000 / Table2[[#This Row],[Total Waste (tons)]], NA())</f>
        <v>1011326.3786217397</v>
      </c>
      <c r="G671" s="13" t="str">
        <f t="shared" si="10"/>
        <v>Medium</v>
      </c>
      <c r="H671" s="13">
        <v>143.13</v>
      </c>
      <c r="I671" s="13">
        <f>IFERROR(Table2[[#This Row],[Total Waste (tons)]] / (Table2[[#This Row],[Population (million)]]*1000), NA())</f>
        <v>0.11076526682560059</v>
      </c>
      <c r="J671" s="13">
        <v>327.18</v>
      </c>
      <c r="K671" s="13">
        <f>IFERROR(Table2[[#This Row],[Total Waste (tons)]] * Table2[[#This Row],[Household waste (%)]], NA())</f>
        <v>1227454.8965999999</v>
      </c>
      <c r="L671" s="13">
        <v>33.869999999999997</v>
      </c>
      <c r="M671" s="10">
        <f>SUMIFS(Table2[Household waste (%)], Table2[Country], "Australia", Table2[Year], 2020)</f>
        <v>1412.17</v>
      </c>
      <c r="N671" s="10">
        <f>COUNTIFS(Table2[Year], "USA")</f>
        <v>0</v>
      </c>
    </row>
    <row r="672" spans="1:14" x14ac:dyDescent="0.35">
      <c r="A672" s="8" t="s">
        <v>23</v>
      </c>
      <c r="B672" s="9">
        <v>2020</v>
      </c>
      <c r="C672" s="8" t="s">
        <v>9</v>
      </c>
      <c r="D672" s="9">
        <v>9347.5300000000007</v>
      </c>
      <c r="E672" s="10">
        <v>8304.4599999999991</v>
      </c>
      <c r="F672" s="10">
        <f>IFERROR(Table2[[#This Row],[Economic loss ($ million)]]*1000000 / Table2[[#This Row],[Total Waste (tons)]], NA())</f>
        <v>888412.23296421603</v>
      </c>
      <c r="G672" s="10" t="str">
        <f t="shared" si="10"/>
        <v>Low</v>
      </c>
      <c r="H672" s="10">
        <v>49.01</v>
      </c>
      <c r="I672" s="10">
        <f>IFERROR(Table2[[#This Row],[Total Waste (tons)]] / (Table2[[#This Row],[Population (million)]]*1000), NA())</f>
        <v>1.1588804859905778E-2</v>
      </c>
      <c r="J672" s="10">
        <v>806.6</v>
      </c>
      <c r="K672" s="10">
        <f>IFERROR(Table2[[#This Row],[Total Waste (tons)]] * Table2[[#This Row],[Household waste (%)]], NA())</f>
        <v>584033.67440000002</v>
      </c>
      <c r="L672" s="10">
        <v>62.48</v>
      </c>
      <c r="M672" s="10">
        <f>SUMIFS(Table2[Household waste (%)], Table2[Country], "Australia", Table2[Year], 2020)</f>
        <v>1412.17</v>
      </c>
      <c r="N672" s="10">
        <f>COUNTIFS(Table2[Year], "USA")</f>
        <v>0</v>
      </c>
    </row>
    <row r="673" spans="1:14" x14ac:dyDescent="0.35">
      <c r="A673" s="11" t="s">
        <v>23</v>
      </c>
      <c r="B673" s="12">
        <v>2021</v>
      </c>
      <c r="C673" s="11" t="s">
        <v>15</v>
      </c>
      <c r="D673" s="12">
        <v>42369.17</v>
      </c>
      <c r="E673" s="13">
        <v>34591.370000000003</v>
      </c>
      <c r="F673" s="13">
        <f>IFERROR(Table2[[#This Row],[Economic loss ($ million)]]*1000000 / Table2[[#This Row],[Total Waste (tons)]], NA())</f>
        <v>816427.84128176223</v>
      </c>
      <c r="G673" s="13" t="str">
        <f t="shared" si="10"/>
        <v>Low</v>
      </c>
      <c r="H673" s="13">
        <v>87.31</v>
      </c>
      <c r="I673" s="13">
        <f>IFERROR(Table2[[#This Row],[Total Waste (tons)]] / (Table2[[#This Row],[Population (million)]]*1000), NA())</f>
        <v>0.20090649153587178</v>
      </c>
      <c r="J673" s="13">
        <v>210.89</v>
      </c>
      <c r="K673" s="13">
        <f>IFERROR(Table2[[#This Row],[Total Waste (tons)]] * Table2[[#This Row],[Household waste (%)]], NA())</f>
        <v>1856193.3377</v>
      </c>
      <c r="L673" s="13">
        <v>43.81</v>
      </c>
      <c r="M673" s="10">
        <f>SUMIFS(Table2[Household waste (%)], Table2[Country], "Australia", Table2[Year], 2020)</f>
        <v>1412.17</v>
      </c>
      <c r="N673" s="10">
        <f>COUNTIFS(Table2[Year], "USA")</f>
        <v>0</v>
      </c>
    </row>
    <row r="674" spans="1:14" x14ac:dyDescent="0.35">
      <c r="A674" s="8" t="s">
        <v>29</v>
      </c>
      <c r="B674" s="9">
        <v>2018</v>
      </c>
      <c r="C674" s="8" t="s">
        <v>25</v>
      </c>
      <c r="D674" s="9">
        <v>1683.27</v>
      </c>
      <c r="E674" s="10">
        <v>1442.35</v>
      </c>
      <c r="F674" s="10">
        <f>IFERROR(Table2[[#This Row],[Economic loss ($ million)]]*1000000 / Table2[[#This Row],[Total Waste (tons)]], NA())</f>
        <v>856873.82297551795</v>
      </c>
      <c r="G674" s="10" t="str">
        <f t="shared" si="10"/>
        <v>Low</v>
      </c>
      <c r="H674" s="10">
        <v>160.65</v>
      </c>
      <c r="I674" s="10">
        <f>IFERROR(Table2[[#This Row],[Total Waste (tons)]] / (Table2[[#This Row],[Population (million)]]*1000), NA())</f>
        <v>1.7254043748334323E-3</v>
      </c>
      <c r="J674" s="10">
        <v>975.58</v>
      </c>
      <c r="K674" s="10">
        <f>IFERROR(Table2[[#This Row],[Total Waste (tons)]] * Table2[[#This Row],[Household waste (%)]], NA())</f>
        <v>111617.63370000001</v>
      </c>
      <c r="L674" s="10">
        <v>66.31</v>
      </c>
      <c r="M674" s="10">
        <f>SUMIFS(Table2[Household waste (%)], Table2[Country], "Australia", Table2[Year], 2020)</f>
        <v>1412.17</v>
      </c>
      <c r="N674" s="10">
        <f>COUNTIFS(Table2[Year], "USA")</f>
        <v>0</v>
      </c>
    </row>
    <row r="675" spans="1:14" x14ac:dyDescent="0.35">
      <c r="A675" s="11" t="s">
        <v>28</v>
      </c>
      <c r="B675" s="12">
        <v>2021</v>
      </c>
      <c r="C675" s="11" t="s">
        <v>22</v>
      </c>
      <c r="D675" s="12">
        <v>17554.59</v>
      </c>
      <c r="E675" s="13">
        <v>19405.7</v>
      </c>
      <c r="F675" s="13">
        <f>IFERROR(Table2[[#This Row],[Economic loss ($ million)]]*1000000 / Table2[[#This Row],[Total Waste (tons)]], NA())</f>
        <v>1105448.7743661345</v>
      </c>
      <c r="G675" s="13" t="str">
        <f t="shared" si="10"/>
        <v>High</v>
      </c>
      <c r="H675" s="13">
        <v>93.22</v>
      </c>
      <c r="I675" s="13">
        <f>IFERROR(Table2[[#This Row],[Total Waste (tons)]] / (Table2[[#This Row],[Population (million)]]*1000), NA())</f>
        <v>0.14208490489680292</v>
      </c>
      <c r="J675" s="13">
        <v>123.55</v>
      </c>
      <c r="K675" s="13">
        <f>IFERROR(Table2[[#This Row],[Total Waste (tons)]] * Table2[[#This Row],[Household waste (%)]], NA())</f>
        <v>955496.33369999996</v>
      </c>
      <c r="L675" s="13">
        <v>54.43</v>
      </c>
      <c r="M675" s="10">
        <f>SUMIFS(Table2[Household waste (%)], Table2[Country], "Australia", Table2[Year], 2020)</f>
        <v>1412.17</v>
      </c>
      <c r="N675" s="10">
        <f>COUNTIFS(Table2[Year], "USA")</f>
        <v>0</v>
      </c>
    </row>
    <row r="676" spans="1:14" x14ac:dyDescent="0.35">
      <c r="A676" s="8" t="s">
        <v>31</v>
      </c>
      <c r="B676" s="9">
        <v>2019</v>
      </c>
      <c r="C676" s="8" t="s">
        <v>9</v>
      </c>
      <c r="D676" s="9">
        <v>3998.23</v>
      </c>
      <c r="E676" s="10">
        <v>3882.12</v>
      </c>
      <c r="F676" s="10">
        <f>IFERROR(Table2[[#This Row],[Economic loss ($ million)]]*1000000 / Table2[[#This Row],[Total Waste (tons)]], NA())</f>
        <v>970959.64964496787</v>
      </c>
      <c r="G676" s="10" t="str">
        <f t="shared" si="10"/>
        <v>Medium</v>
      </c>
      <c r="H676" s="10">
        <v>49.84</v>
      </c>
      <c r="I676" s="10">
        <f>IFERROR(Table2[[#This Row],[Total Waste (tons)]] / (Table2[[#This Row],[Population (million)]]*1000), NA())</f>
        <v>3.7286834718219886E-3</v>
      </c>
      <c r="J676" s="10">
        <v>1072.29</v>
      </c>
      <c r="K676" s="10">
        <f>IFERROR(Table2[[#This Row],[Total Waste (tons)]] * Table2[[#This Row],[Household waste (%)]], NA())</f>
        <v>121026.4221</v>
      </c>
      <c r="L676" s="10">
        <v>30.27</v>
      </c>
      <c r="M676" s="10">
        <f>SUMIFS(Table2[Household waste (%)], Table2[Country], "Australia", Table2[Year], 2020)</f>
        <v>1412.17</v>
      </c>
      <c r="N676" s="10">
        <f>COUNTIFS(Table2[Year], "USA")</f>
        <v>0</v>
      </c>
    </row>
    <row r="677" spans="1:14" x14ac:dyDescent="0.35">
      <c r="A677" s="11" t="s">
        <v>31</v>
      </c>
      <c r="B677" s="12">
        <v>2024</v>
      </c>
      <c r="C677" s="11" t="s">
        <v>19</v>
      </c>
      <c r="D677" s="12">
        <v>1831.93</v>
      </c>
      <c r="E677" s="13">
        <v>1767.05</v>
      </c>
      <c r="F677" s="13">
        <f>IFERROR(Table2[[#This Row],[Economic loss ($ million)]]*1000000 / Table2[[#This Row],[Total Waste (tons)]], NA())</f>
        <v>964583.79959932959</v>
      </c>
      <c r="G677" s="13" t="str">
        <f t="shared" si="10"/>
        <v>Medium</v>
      </c>
      <c r="H677" s="13">
        <v>77.489999999999995</v>
      </c>
      <c r="I677" s="13">
        <f>IFERROR(Table2[[#This Row],[Total Waste (tons)]] / (Table2[[#This Row],[Population (million)]]*1000), NA())</f>
        <v>3.3365449412621801E-3</v>
      </c>
      <c r="J677" s="13">
        <v>549.04999999999995</v>
      </c>
      <c r="K677" s="13">
        <f>IFERROR(Table2[[#This Row],[Total Waste (tons)]] * Table2[[#This Row],[Household waste (%)]], NA())</f>
        <v>109732.607</v>
      </c>
      <c r="L677" s="13">
        <v>59.9</v>
      </c>
      <c r="M677" s="10">
        <f>SUMIFS(Table2[Household waste (%)], Table2[Country], "Australia", Table2[Year], 2020)</f>
        <v>1412.17</v>
      </c>
      <c r="N677" s="10">
        <f>COUNTIFS(Table2[Year], "USA")</f>
        <v>0</v>
      </c>
    </row>
    <row r="678" spans="1:14" x14ac:dyDescent="0.35">
      <c r="A678" s="8" t="s">
        <v>12</v>
      </c>
      <c r="B678" s="9">
        <v>2021</v>
      </c>
      <c r="C678" s="8" t="s">
        <v>22</v>
      </c>
      <c r="D678" s="9">
        <v>33764.19</v>
      </c>
      <c r="E678" s="10">
        <v>31725.21</v>
      </c>
      <c r="F678" s="10">
        <f>IFERROR(Table2[[#This Row],[Economic loss ($ million)]]*1000000 / Table2[[#This Row],[Total Waste (tons)]], NA())</f>
        <v>939611.16792672942</v>
      </c>
      <c r="G678" s="10" t="str">
        <f t="shared" si="10"/>
        <v>Low</v>
      </c>
      <c r="H678" s="10">
        <v>191.3</v>
      </c>
      <c r="I678" s="10">
        <f>IFERROR(Table2[[#This Row],[Total Waste (tons)]] / (Table2[[#This Row],[Population (million)]]*1000), NA())</f>
        <v>9.220653776831067E-2</v>
      </c>
      <c r="J678" s="10">
        <v>366.18</v>
      </c>
      <c r="K678" s="10">
        <f>IFERROR(Table2[[#This Row],[Total Waste (tons)]] * Table2[[#This Row],[Household waste (%)]], NA())</f>
        <v>1274598.1725000001</v>
      </c>
      <c r="L678" s="10">
        <v>37.75</v>
      </c>
      <c r="M678" s="10">
        <f>SUMIFS(Table2[Household waste (%)], Table2[Country], "Australia", Table2[Year], 2020)</f>
        <v>1412.17</v>
      </c>
      <c r="N678" s="10">
        <f>COUNTIFS(Table2[Year], "USA")</f>
        <v>0</v>
      </c>
    </row>
    <row r="679" spans="1:14" x14ac:dyDescent="0.35">
      <c r="A679" s="11" t="s">
        <v>12</v>
      </c>
      <c r="B679" s="12">
        <v>2021</v>
      </c>
      <c r="C679" s="11" t="s">
        <v>20</v>
      </c>
      <c r="D679" s="12">
        <v>33215.360000000001</v>
      </c>
      <c r="E679" s="13">
        <v>37140.57</v>
      </c>
      <c r="F679" s="13">
        <f>IFERROR(Table2[[#This Row],[Economic loss ($ million)]]*1000000 / Table2[[#This Row],[Total Waste (tons)]], NA())</f>
        <v>1118174.5433438024</v>
      </c>
      <c r="G679" s="13" t="str">
        <f t="shared" si="10"/>
        <v>High</v>
      </c>
      <c r="H679" s="13">
        <v>196.35</v>
      </c>
      <c r="I679" s="13">
        <f>IFERROR(Table2[[#This Row],[Total Waste (tons)]] / (Table2[[#This Row],[Population (million)]]*1000), NA())</f>
        <v>2.8437808219178082</v>
      </c>
      <c r="J679" s="13">
        <v>11.68</v>
      </c>
      <c r="K679" s="13">
        <f>IFERROR(Table2[[#This Row],[Total Waste (tons)]] * Table2[[#This Row],[Household waste (%)]], NA())</f>
        <v>1894936.2879999999</v>
      </c>
      <c r="L679" s="13">
        <v>57.05</v>
      </c>
      <c r="M679" s="10">
        <f>SUMIFS(Table2[Household waste (%)], Table2[Country], "Australia", Table2[Year], 2020)</f>
        <v>1412.17</v>
      </c>
      <c r="N679" s="10">
        <f>COUNTIFS(Table2[Year], "USA")</f>
        <v>0</v>
      </c>
    </row>
    <row r="680" spans="1:14" x14ac:dyDescent="0.35">
      <c r="A680" s="8" t="s">
        <v>30</v>
      </c>
      <c r="B680" s="9">
        <v>2023</v>
      </c>
      <c r="C680" s="8" t="s">
        <v>25</v>
      </c>
      <c r="D680" s="9">
        <v>45674.14</v>
      </c>
      <c r="E680" s="10">
        <v>49013</v>
      </c>
      <c r="F680" s="10">
        <f>IFERROR(Table2[[#This Row],[Economic loss ($ million)]]*1000000 / Table2[[#This Row],[Total Waste (tons)]], NA())</f>
        <v>1073101.7595514662</v>
      </c>
      <c r="G680" s="10" t="str">
        <f t="shared" si="10"/>
        <v>Medium</v>
      </c>
      <c r="H680" s="10">
        <v>39.909999999999997</v>
      </c>
      <c r="I680" s="10">
        <f>IFERROR(Table2[[#This Row],[Total Waste (tons)]] / (Table2[[#This Row],[Population (million)]]*1000), NA())</f>
        <v>0.11314161856870371</v>
      </c>
      <c r="J680" s="10">
        <v>403.69</v>
      </c>
      <c r="K680" s="10">
        <f>IFERROR(Table2[[#This Row],[Total Waste (tons)]] * Table2[[#This Row],[Household waste (%)]], NA())</f>
        <v>1591743.7790000001</v>
      </c>
      <c r="L680" s="10">
        <v>34.85</v>
      </c>
      <c r="M680" s="10">
        <f>SUMIFS(Table2[Household waste (%)], Table2[Country], "Australia", Table2[Year], 2020)</f>
        <v>1412.17</v>
      </c>
      <c r="N680" s="10">
        <f>COUNTIFS(Table2[Year], "USA")</f>
        <v>0</v>
      </c>
    </row>
    <row r="681" spans="1:14" x14ac:dyDescent="0.35">
      <c r="A681" s="11" t="s">
        <v>21</v>
      </c>
      <c r="B681" s="12">
        <v>2020</v>
      </c>
      <c r="C681" s="11" t="s">
        <v>25</v>
      </c>
      <c r="D681" s="12">
        <v>5856.51</v>
      </c>
      <c r="E681" s="13">
        <v>4821.21</v>
      </c>
      <c r="F681" s="13">
        <f>IFERROR(Table2[[#This Row],[Economic loss ($ million)]]*1000000 / Table2[[#This Row],[Total Waste (tons)]], NA())</f>
        <v>823222.36280651786</v>
      </c>
      <c r="G681" s="13" t="str">
        <f t="shared" si="10"/>
        <v>Low</v>
      </c>
      <c r="H681" s="13">
        <v>88.94</v>
      </c>
      <c r="I681" s="13">
        <f>IFERROR(Table2[[#This Row],[Total Waste (tons)]] / (Table2[[#This Row],[Population (million)]]*1000), NA())</f>
        <v>0.10679266958424508</v>
      </c>
      <c r="J681" s="13">
        <v>54.84</v>
      </c>
      <c r="K681" s="13">
        <f>IFERROR(Table2[[#This Row],[Total Waste (tons)]] * Table2[[#This Row],[Household waste (%)]], NA())</f>
        <v>273089.0613</v>
      </c>
      <c r="L681" s="13">
        <v>46.63</v>
      </c>
      <c r="M681" s="10">
        <f>SUMIFS(Table2[Household waste (%)], Table2[Country], "Australia", Table2[Year], 2020)</f>
        <v>1412.17</v>
      </c>
      <c r="N681" s="10">
        <f>COUNTIFS(Table2[Year], "USA")</f>
        <v>0</v>
      </c>
    </row>
    <row r="682" spans="1:14" x14ac:dyDescent="0.35">
      <c r="A682" s="8" t="s">
        <v>27</v>
      </c>
      <c r="B682" s="9">
        <v>2019</v>
      </c>
      <c r="C682" s="8" t="s">
        <v>11</v>
      </c>
      <c r="D682" s="9">
        <v>31970.21</v>
      </c>
      <c r="E682" s="10">
        <v>29382.42</v>
      </c>
      <c r="F682" s="10">
        <f>IFERROR(Table2[[#This Row],[Economic loss ($ million)]]*1000000 / Table2[[#This Row],[Total Waste (tons)]], NA())</f>
        <v>919056.2088894631</v>
      </c>
      <c r="G682" s="10" t="str">
        <f t="shared" si="10"/>
        <v>Low</v>
      </c>
      <c r="H682" s="10">
        <v>46.54</v>
      </c>
      <c r="I682" s="10">
        <f>IFERROR(Table2[[#This Row],[Total Waste (tons)]] / (Table2[[#This Row],[Population (million)]]*1000), NA())</f>
        <v>3.7697607508814131E-2</v>
      </c>
      <c r="J682" s="10">
        <v>848.07</v>
      </c>
      <c r="K682" s="10">
        <f>IFERROR(Table2[[#This Row],[Total Waste (tons)]] * Table2[[#This Row],[Household waste (%)]], NA())</f>
        <v>1985989.4452</v>
      </c>
      <c r="L682" s="10">
        <v>62.12</v>
      </c>
      <c r="M682" s="10">
        <f>SUMIFS(Table2[Household waste (%)], Table2[Country], "Australia", Table2[Year], 2020)</f>
        <v>1412.17</v>
      </c>
      <c r="N682" s="10">
        <f>COUNTIFS(Table2[Year], "USA")</f>
        <v>0</v>
      </c>
    </row>
    <row r="683" spans="1:14" x14ac:dyDescent="0.35">
      <c r="A683" s="11" t="s">
        <v>8</v>
      </c>
      <c r="B683" s="12">
        <v>2020</v>
      </c>
      <c r="C683" s="11" t="s">
        <v>11</v>
      </c>
      <c r="D683" s="12">
        <v>23528.03</v>
      </c>
      <c r="E683" s="13">
        <v>26354.400000000001</v>
      </c>
      <c r="F683" s="13">
        <f>IFERROR(Table2[[#This Row],[Economic loss ($ million)]]*1000000 / Table2[[#This Row],[Total Waste (tons)]], NA())</f>
        <v>1120127.7795038514</v>
      </c>
      <c r="G683" s="13" t="str">
        <f t="shared" si="10"/>
        <v>High</v>
      </c>
      <c r="H683" s="13">
        <v>29.26</v>
      </c>
      <c r="I683" s="13">
        <f>IFERROR(Table2[[#This Row],[Total Waste (tons)]] / (Table2[[#This Row],[Population (million)]]*1000), NA())</f>
        <v>0.18667113614725483</v>
      </c>
      <c r="J683" s="13">
        <v>126.04</v>
      </c>
      <c r="K683" s="13">
        <f>IFERROR(Table2[[#This Row],[Total Waste (tons)]] * Table2[[#This Row],[Household waste (%)]], NA())</f>
        <v>868184.30699999991</v>
      </c>
      <c r="L683" s="13">
        <v>36.9</v>
      </c>
      <c r="M683" s="10">
        <f>SUMIFS(Table2[Household waste (%)], Table2[Country], "Australia", Table2[Year], 2020)</f>
        <v>1412.17</v>
      </c>
      <c r="N683" s="10">
        <f>COUNTIFS(Table2[Year], "USA")</f>
        <v>0</v>
      </c>
    </row>
    <row r="684" spans="1:14" x14ac:dyDescent="0.35">
      <c r="A684" s="8" t="s">
        <v>8</v>
      </c>
      <c r="B684" s="9">
        <v>2024</v>
      </c>
      <c r="C684" s="8" t="s">
        <v>25</v>
      </c>
      <c r="D684" s="9">
        <v>10846.97</v>
      </c>
      <c r="E684" s="10">
        <v>10032.31</v>
      </c>
      <c r="F684" s="10">
        <f>IFERROR(Table2[[#This Row],[Economic loss ($ million)]]*1000000 / Table2[[#This Row],[Total Waste (tons)]], NA())</f>
        <v>924895.15505251708</v>
      </c>
      <c r="G684" s="10" t="str">
        <f t="shared" si="10"/>
        <v>Low</v>
      </c>
      <c r="H684" s="10">
        <v>45.76</v>
      </c>
      <c r="I684" s="10">
        <f>IFERROR(Table2[[#This Row],[Total Waste (tons)]] / (Table2[[#This Row],[Population (million)]]*1000), NA())</f>
        <v>9.8630337528187954E-3</v>
      </c>
      <c r="J684" s="10">
        <v>1099.76</v>
      </c>
      <c r="K684" s="10">
        <f>IFERROR(Table2[[#This Row],[Total Waste (tons)]] * Table2[[#This Row],[Household waste (%)]], NA())</f>
        <v>575974.10699999996</v>
      </c>
      <c r="L684" s="10">
        <v>53.1</v>
      </c>
      <c r="M684" s="10">
        <f>SUMIFS(Table2[Household waste (%)], Table2[Country], "Australia", Table2[Year], 2020)</f>
        <v>1412.17</v>
      </c>
      <c r="N684" s="10">
        <f>COUNTIFS(Table2[Year], "USA")</f>
        <v>0</v>
      </c>
    </row>
    <row r="685" spans="1:14" x14ac:dyDescent="0.35">
      <c r="A685" s="11" t="s">
        <v>8</v>
      </c>
      <c r="B685" s="12">
        <v>2021</v>
      </c>
      <c r="C685" s="11" t="s">
        <v>20</v>
      </c>
      <c r="D685" s="12">
        <v>42427.67</v>
      </c>
      <c r="E685" s="13">
        <v>42969.85</v>
      </c>
      <c r="F685" s="13">
        <f>IFERROR(Table2[[#This Row],[Economic loss ($ million)]]*1000000 / Table2[[#This Row],[Total Waste (tons)]], NA())</f>
        <v>1012778.9246970197</v>
      </c>
      <c r="G685" s="13" t="str">
        <f t="shared" si="10"/>
        <v>Medium</v>
      </c>
      <c r="H685" s="13">
        <v>133.84</v>
      </c>
      <c r="I685" s="13">
        <f>IFERROR(Table2[[#This Row],[Total Waste (tons)]] / (Table2[[#This Row],[Population (million)]]*1000), NA())</f>
        <v>9.8351074433806987E-2</v>
      </c>
      <c r="J685" s="13">
        <v>431.39</v>
      </c>
      <c r="K685" s="13">
        <f>IFERROR(Table2[[#This Row],[Total Waste (tons)]] * Table2[[#This Row],[Household waste (%)]], NA())</f>
        <v>1942763.0092999998</v>
      </c>
      <c r="L685" s="13">
        <v>45.79</v>
      </c>
      <c r="M685" s="10">
        <f>SUMIFS(Table2[Household waste (%)], Table2[Country], "Australia", Table2[Year], 2020)</f>
        <v>1412.17</v>
      </c>
      <c r="N685" s="10">
        <f>COUNTIFS(Table2[Year], "USA")</f>
        <v>0</v>
      </c>
    </row>
    <row r="686" spans="1:14" x14ac:dyDescent="0.35">
      <c r="A686" s="8" t="s">
        <v>30</v>
      </c>
      <c r="B686" s="9">
        <v>2023</v>
      </c>
      <c r="C686" s="8" t="s">
        <v>11</v>
      </c>
      <c r="D686" s="9">
        <v>14473.2</v>
      </c>
      <c r="E686" s="10">
        <v>12874.04</v>
      </c>
      <c r="F686" s="10">
        <f>IFERROR(Table2[[#This Row],[Economic loss ($ million)]]*1000000 / Table2[[#This Row],[Total Waste (tons)]], NA())</f>
        <v>889508.88538816571</v>
      </c>
      <c r="G686" s="10" t="str">
        <f t="shared" si="10"/>
        <v>Low</v>
      </c>
      <c r="H686" s="10">
        <v>112.53</v>
      </c>
      <c r="I686" s="10">
        <f>IFERROR(Table2[[#This Row],[Total Waste (tons)]] / (Table2[[#This Row],[Population (million)]]*1000), NA())</f>
        <v>0.12758462623413258</v>
      </c>
      <c r="J686" s="10">
        <v>113.44</v>
      </c>
      <c r="K686" s="10">
        <f>IFERROR(Table2[[#This Row],[Total Waste (tons)]] * Table2[[#This Row],[Household waste (%)]], NA())</f>
        <v>701081.80799999996</v>
      </c>
      <c r="L686" s="10">
        <v>48.44</v>
      </c>
      <c r="M686" s="10">
        <f>SUMIFS(Table2[Household waste (%)], Table2[Country], "Australia", Table2[Year], 2020)</f>
        <v>1412.17</v>
      </c>
      <c r="N686" s="10">
        <f>COUNTIFS(Table2[Year], "USA")</f>
        <v>0</v>
      </c>
    </row>
    <row r="687" spans="1:14" x14ac:dyDescent="0.35">
      <c r="A687" s="11" t="s">
        <v>18</v>
      </c>
      <c r="B687" s="12">
        <v>2021</v>
      </c>
      <c r="C687" s="11" t="s">
        <v>13</v>
      </c>
      <c r="D687" s="12">
        <v>15835.41</v>
      </c>
      <c r="E687" s="13">
        <v>13294.51</v>
      </c>
      <c r="F687" s="13">
        <f>IFERROR(Table2[[#This Row],[Economic loss ($ million)]]*1000000 / Table2[[#This Row],[Total Waste (tons)]], NA())</f>
        <v>839543.1504457416</v>
      </c>
      <c r="G687" s="13" t="str">
        <f t="shared" si="10"/>
        <v>Low</v>
      </c>
      <c r="H687" s="13">
        <v>99.6</v>
      </c>
      <c r="I687" s="13">
        <f>IFERROR(Table2[[#This Row],[Total Waste (tons)]] / (Table2[[#This Row],[Population (million)]]*1000), NA())</f>
        <v>1.6996071739060436E-2</v>
      </c>
      <c r="J687" s="13">
        <v>931.71</v>
      </c>
      <c r="K687" s="13">
        <f>IFERROR(Table2[[#This Row],[Total Waste (tons)]] * Table2[[#This Row],[Household waste (%)]], NA())</f>
        <v>477595.9656</v>
      </c>
      <c r="L687" s="13">
        <v>30.16</v>
      </c>
      <c r="M687" s="10">
        <f>SUMIFS(Table2[Household waste (%)], Table2[Country], "Australia", Table2[Year], 2020)</f>
        <v>1412.17</v>
      </c>
      <c r="N687" s="10">
        <f>COUNTIFS(Table2[Year], "USA")</f>
        <v>0</v>
      </c>
    </row>
    <row r="688" spans="1:14" x14ac:dyDescent="0.35">
      <c r="A688" s="8" t="s">
        <v>16</v>
      </c>
      <c r="B688" s="9">
        <v>2022</v>
      </c>
      <c r="C688" s="8" t="s">
        <v>20</v>
      </c>
      <c r="D688" s="9">
        <v>32365.55</v>
      </c>
      <c r="E688" s="10">
        <v>27479.09</v>
      </c>
      <c r="F688" s="10">
        <f>IFERROR(Table2[[#This Row],[Economic loss ($ million)]]*1000000 / Table2[[#This Row],[Total Waste (tons)]], NA())</f>
        <v>849022.80356737331</v>
      </c>
      <c r="G688" s="10" t="str">
        <f t="shared" si="10"/>
        <v>Low</v>
      </c>
      <c r="H688" s="10">
        <v>191.92</v>
      </c>
      <c r="I688" s="10">
        <f>IFERROR(Table2[[#This Row],[Total Waste (tons)]] / (Table2[[#This Row],[Population (million)]]*1000), NA())</f>
        <v>2.6568338532260712E-2</v>
      </c>
      <c r="J688" s="10">
        <v>1218.2</v>
      </c>
      <c r="K688" s="10">
        <f>IFERROR(Table2[[#This Row],[Total Waste (tons)]] * Table2[[#This Row],[Household waste (%)]], NA())</f>
        <v>1737382.7239999999</v>
      </c>
      <c r="L688" s="10">
        <v>53.68</v>
      </c>
      <c r="M688" s="10">
        <f>SUMIFS(Table2[Household waste (%)], Table2[Country], "Australia", Table2[Year], 2020)</f>
        <v>1412.17</v>
      </c>
      <c r="N688" s="10">
        <f>COUNTIFS(Table2[Year], "USA")</f>
        <v>0</v>
      </c>
    </row>
    <row r="689" spans="1:14" x14ac:dyDescent="0.35">
      <c r="A689" s="11" t="s">
        <v>14</v>
      </c>
      <c r="B689" s="12">
        <v>2023</v>
      </c>
      <c r="C689" s="11" t="s">
        <v>22</v>
      </c>
      <c r="D689" s="12">
        <v>20381.900000000001</v>
      </c>
      <c r="E689" s="13">
        <v>20085.37</v>
      </c>
      <c r="F689" s="13">
        <f>IFERROR(Table2[[#This Row],[Economic loss ($ million)]]*1000000 / Table2[[#This Row],[Total Waste (tons)]], NA())</f>
        <v>985451.30728734797</v>
      </c>
      <c r="G689" s="13" t="str">
        <f t="shared" si="10"/>
        <v>Medium</v>
      </c>
      <c r="H689" s="13">
        <v>51.3</v>
      </c>
      <c r="I689" s="13">
        <f>IFERROR(Table2[[#This Row],[Total Waste (tons)]] / (Table2[[#This Row],[Population (million)]]*1000), NA())</f>
        <v>3.1122631281589277E-2</v>
      </c>
      <c r="J689" s="13">
        <v>654.89</v>
      </c>
      <c r="K689" s="13">
        <f>IFERROR(Table2[[#This Row],[Total Waste (tons)]] * Table2[[#This Row],[Household waste (%)]], NA())</f>
        <v>951427.09200000006</v>
      </c>
      <c r="L689" s="13">
        <v>46.68</v>
      </c>
      <c r="M689" s="10">
        <f>SUMIFS(Table2[Household waste (%)], Table2[Country], "Australia", Table2[Year], 2020)</f>
        <v>1412.17</v>
      </c>
      <c r="N689" s="10">
        <f>COUNTIFS(Table2[Year], "USA")</f>
        <v>0</v>
      </c>
    </row>
    <row r="690" spans="1:14" x14ac:dyDescent="0.35">
      <c r="A690" s="8" t="s">
        <v>24</v>
      </c>
      <c r="B690" s="9">
        <v>2019</v>
      </c>
      <c r="C690" s="8" t="s">
        <v>20</v>
      </c>
      <c r="D690" s="9">
        <v>5748.71</v>
      </c>
      <c r="E690" s="10">
        <v>6266.35</v>
      </c>
      <c r="F690" s="10">
        <f>IFERROR(Table2[[#This Row],[Economic loss ($ million)]]*1000000 / Table2[[#This Row],[Total Waste (tons)]], NA())</f>
        <v>1090044.549124934</v>
      </c>
      <c r="G690" s="10" t="str">
        <f t="shared" si="10"/>
        <v>Medium</v>
      </c>
      <c r="H690" s="10">
        <v>133.37</v>
      </c>
      <c r="I690" s="10">
        <f>IFERROR(Table2[[#This Row],[Total Waste (tons)]] / (Table2[[#This Row],[Population (million)]]*1000), NA())</f>
        <v>4.580097996255428E-3</v>
      </c>
      <c r="J690" s="10">
        <v>1255.1500000000001</v>
      </c>
      <c r="K690" s="10">
        <f>IFERROR(Table2[[#This Row],[Total Waste (tons)]] * Table2[[#This Row],[Household waste (%)]], NA())</f>
        <v>278697.4608</v>
      </c>
      <c r="L690" s="10">
        <v>48.48</v>
      </c>
      <c r="M690" s="10">
        <f>SUMIFS(Table2[Household waste (%)], Table2[Country], "Australia", Table2[Year], 2020)</f>
        <v>1412.17</v>
      </c>
      <c r="N690" s="10">
        <f>COUNTIFS(Table2[Year], "USA")</f>
        <v>0</v>
      </c>
    </row>
    <row r="691" spans="1:14" x14ac:dyDescent="0.35">
      <c r="A691" s="11" t="s">
        <v>21</v>
      </c>
      <c r="B691" s="12">
        <v>2019</v>
      </c>
      <c r="C691" s="11" t="s">
        <v>22</v>
      </c>
      <c r="D691" s="12">
        <v>40328</v>
      </c>
      <c r="E691" s="13">
        <v>37664.720000000001</v>
      </c>
      <c r="F691" s="13">
        <f>IFERROR(Table2[[#This Row],[Economic loss ($ million)]]*1000000 / Table2[[#This Row],[Total Waste (tons)]], NA())</f>
        <v>933959.5318389209</v>
      </c>
      <c r="G691" s="13" t="str">
        <f t="shared" si="10"/>
        <v>Low</v>
      </c>
      <c r="H691" s="13">
        <v>44.22</v>
      </c>
      <c r="I691" s="13">
        <f>IFERROR(Table2[[#This Row],[Total Waste (tons)]] / (Table2[[#This Row],[Population (million)]]*1000), NA())</f>
        <v>0.1805758294899924</v>
      </c>
      <c r="J691" s="13">
        <v>223.33</v>
      </c>
      <c r="K691" s="13">
        <f>IFERROR(Table2[[#This Row],[Total Waste (tons)]] * Table2[[#This Row],[Household waste (%)]], NA())</f>
        <v>2513240.96</v>
      </c>
      <c r="L691" s="13">
        <v>62.32</v>
      </c>
      <c r="M691" s="10">
        <f>SUMIFS(Table2[Household waste (%)], Table2[Country], "Australia", Table2[Year], 2020)</f>
        <v>1412.17</v>
      </c>
      <c r="N691" s="10">
        <f>COUNTIFS(Table2[Year], "USA")</f>
        <v>0</v>
      </c>
    </row>
    <row r="692" spans="1:14" x14ac:dyDescent="0.35">
      <c r="A692" s="8" t="s">
        <v>32</v>
      </c>
      <c r="B692" s="9">
        <v>2021</v>
      </c>
      <c r="C692" s="8" t="s">
        <v>19</v>
      </c>
      <c r="D692" s="9">
        <v>16557.810000000001</v>
      </c>
      <c r="E692" s="10">
        <v>18891.23</v>
      </c>
      <c r="F692" s="10">
        <f>IFERROR(Table2[[#This Row],[Economic loss ($ million)]]*1000000 / Table2[[#This Row],[Total Waste (tons)]], NA())</f>
        <v>1140925.6417364373</v>
      </c>
      <c r="G692" s="10" t="str">
        <f t="shared" si="10"/>
        <v>High</v>
      </c>
      <c r="H692" s="10">
        <v>23.44</v>
      </c>
      <c r="I692" s="10">
        <f>IFERROR(Table2[[#This Row],[Total Waste (tons)]] / (Table2[[#This Row],[Population (million)]]*1000), NA())</f>
        <v>3.8376234181615912E-2</v>
      </c>
      <c r="J692" s="10">
        <v>431.46</v>
      </c>
      <c r="K692" s="10">
        <f>IFERROR(Table2[[#This Row],[Total Waste (tons)]] * Table2[[#This Row],[Household waste (%)]], NA())</f>
        <v>530843.38860000006</v>
      </c>
      <c r="L692" s="10">
        <v>32.06</v>
      </c>
      <c r="M692" s="10">
        <f>SUMIFS(Table2[Household waste (%)], Table2[Country], "Australia", Table2[Year], 2020)</f>
        <v>1412.17</v>
      </c>
      <c r="N692" s="10">
        <f>COUNTIFS(Table2[Year], "USA")</f>
        <v>0</v>
      </c>
    </row>
    <row r="693" spans="1:14" x14ac:dyDescent="0.35">
      <c r="A693" s="11" t="s">
        <v>24</v>
      </c>
      <c r="B693" s="12">
        <v>2022</v>
      </c>
      <c r="C693" s="11" t="s">
        <v>25</v>
      </c>
      <c r="D693" s="12">
        <v>43533.11</v>
      </c>
      <c r="E693" s="13">
        <v>42609.120000000003</v>
      </c>
      <c r="F693" s="13">
        <f>IFERROR(Table2[[#This Row],[Economic loss ($ million)]]*1000000 / Table2[[#This Row],[Total Waste (tons)]], NA())</f>
        <v>978775.00596672273</v>
      </c>
      <c r="G693" s="13" t="str">
        <f t="shared" si="10"/>
        <v>Medium</v>
      </c>
      <c r="H693" s="13">
        <v>100</v>
      </c>
      <c r="I693" s="13">
        <f>IFERROR(Table2[[#This Row],[Total Waste (tons)]] / (Table2[[#This Row],[Population (million)]]*1000), NA())</f>
        <v>5.9704734344570319E-2</v>
      </c>
      <c r="J693" s="13">
        <v>729.14</v>
      </c>
      <c r="K693" s="13">
        <f>IFERROR(Table2[[#This Row],[Total Waste (tons)]] * Table2[[#This Row],[Household waste (%)]], NA())</f>
        <v>1363892.3362999998</v>
      </c>
      <c r="L693" s="13">
        <v>31.33</v>
      </c>
      <c r="M693" s="10">
        <f>SUMIFS(Table2[Household waste (%)], Table2[Country], "Australia", Table2[Year], 2020)</f>
        <v>1412.17</v>
      </c>
      <c r="N693" s="10">
        <f>COUNTIFS(Table2[Year], "USA")</f>
        <v>0</v>
      </c>
    </row>
    <row r="694" spans="1:14" x14ac:dyDescent="0.35">
      <c r="A694" s="8" t="s">
        <v>35</v>
      </c>
      <c r="B694" s="9">
        <v>2019</v>
      </c>
      <c r="C694" s="8" t="s">
        <v>19</v>
      </c>
      <c r="D694" s="9">
        <v>46093.27</v>
      </c>
      <c r="E694" s="10">
        <v>40675.22</v>
      </c>
      <c r="F694" s="10">
        <f>IFERROR(Table2[[#This Row],[Economic loss ($ million)]]*1000000 / Table2[[#This Row],[Total Waste (tons)]], NA())</f>
        <v>882454.64034120389</v>
      </c>
      <c r="G694" s="10" t="str">
        <f t="shared" si="10"/>
        <v>Low</v>
      </c>
      <c r="H694" s="10">
        <v>119.95</v>
      </c>
      <c r="I694" s="10">
        <f>IFERROR(Table2[[#This Row],[Total Waste (tons)]] / (Table2[[#This Row],[Population (million)]]*1000), NA())</f>
        <v>3.9648760472757921E-2</v>
      </c>
      <c r="J694" s="10">
        <v>1162.54</v>
      </c>
      <c r="K694" s="10">
        <f>IFERROR(Table2[[#This Row],[Total Waste (tons)]] * Table2[[#This Row],[Household waste (%)]], NA())</f>
        <v>2250734.3740999997</v>
      </c>
      <c r="L694" s="10">
        <v>48.83</v>
      </c>
      <c r="M694" s="10">
        <f>SUMIFS(Table2[Household waste (%)], Table2[Country], "Australia", Table2[Year], 2020)</f>
        <v>1412.17</v>
      </c>
      <c r="N694" s="10">
        <f>COUNTIFS(Table2[Year], "USA")</f>
        <v>0</v>
      </c>
    </row>
    <row r="695" spans="1:14" x14ac:dyDescent="0.35">
      <c r="A695" s="11" t="s">
        <v>24</v>
      </c>
      <c r="B695" s="12">
        <v>2020</v>
      </c>
      <c r="C695" s="11" t="s">
        <v>9</v>
      </c>
      <c r="D695" s="12">
        <v>3092.34</v>
      </c>
      <c r="E695" s="13">
        <v>3485.97</v>
      </c>
      <c r="F695" s="13">
        <f>IFERROR(Table2[[#This Row],[Economic loss ($ million)]]*1000000 / Table2[[#This Row],[Total Waste (tons)]], NA())</f>
        <v>1127291.9536661557</v>
      </c>
      <c r="G695" s="13" t="str">
        <f t="shared" si="10"/>
        <v>High</v>
      </c>
      <c r="H695" s="13">
        <v>118.56</v>
      </c>
      <c r="I695" s="13">
        <f>IFERROR(Table2[[#This Row],[Total Waste (tons)]] / (Table2[[#This Row],[Population (million)]]*1000), NA())</f>
        <v>2.7807312555077966E-3</v>
      </c>
      <c r="J695" s="13">
        <v>1112.06</v>
      </c>
      <c r="K695" s="13">
        <f>IFERROR(Table2[[#This Row],[Total Waste (tons)]] * Table2[[#This Row],[Household waste (%)]], NA())</f>
        <v>173449.35060000001</v>
      </c>
      <c r="L695" s="13">
        <v>56.09</v>
      </c>
      <c r="M695" s="10">
        <f>SUMIFS(Table2[Household waste (%)], Table2[Country], "Australia", Table2[Year], 2020)</f>
        <v>1412.17</v>
      </c>
      <c r="N695" s="10">
        <f>COUNTIFS(Table2[Year], "USA")</f>
        <v>0</v>
      </c>
    </row>
    <row r="696" spans="1:14" x14ac:dyDescent="0.35">
      <c r="A696" s="8" t="s">
        <v>34</v>
      </c>
      <c r="B696" s="9">
        <v>2020</v>
      </c>
      <c r="C696" s="8" t="s">
        <v>15</v>
      </c>
      <c r="D696" s="9">
        <v>4731.2</v>
      </c>
      <c r="E696" s="10">
        <v>3892.21</v>
      </c>
      <c r="F696" s="10">
        <f>IFERROR(Table2[[#This Row],[Economic loss ($ million)]]*1000000 / Table2[[#This Row],[Total Waste (tons)]], NA())</f>
        <v>822668.66756848164</v>
      </c>
      <c r="G696" s="10" t="str">
        <f t="shared" si="10"/>
        <v>Low</v>
      </c>
      <c r="H696" s="10">
        <v>189.07</v>
      </c>
      <c r="I696" s="10">
        <f>IFERROR(Table2[[#This Row],[Total Waste (tons)]] / (Table2[[#This Row],[Population (million)]]*1000), NA())</f>
        <v>5.9242934598865531E-3</v>
      </c>
      <c r="J696" s="10">
        <v>798.61</v>
      </c>
      <c r="K696" s="10">
        <f>IFERROR(Table2[[#This Row],[Total Waste (tons)]] * Table2[[#This Row],[Household waste (%)]], NA())</f>
        <v>174581.28</v>
      </c>
      <c r="L696" s="10">
        <v>36.9</v>
      </c>
      <c r="M696" s="10">
        <f>SUMIFS(Table2[Household waste (%)], Table2[Country], "Australia", Table2[Year], 2020)</f>
        <v>1412.17</v>
      </c>
      <c r="N696" s="10">
        <f>COUNTIFS(Table2[Year], "USA")</f>
        <v>0</v>
      </c>
    </row>
    <row r="697" spans="1:14" x14ac:dyDescent="0.35">
      <c r="A697" s="11" t="s">
        <v>33</v>
      </c>
      <c r="B697" s="12">
        <v>2020</v>
      </c>
      <c r="C697" s="11" t="s">
        <v>20</v>
      </c>
      <c r="D697" s="12">
        <v>16302.75</v>
      </c>
      <c r="E697" s="13">
        <v>13133.25</v>
      </c>
      <c r="F697" s="13">
        <f>IFERROR(Table2[[#This Row],[Economic loss ($ million)]]*1000000 / Table2[[#This Row],[Total Waste (tons)]], NA())</f>
        <v>805584.94732483779</v>
      </c>
      <c r="G697" s="13" t="str">
        <f t="shared" si="10"/>
        <v>Low</v>
      </c>
      <c r="H697" s="13">
        <v>174.93</v>
      </c>
      <c r="I697" s="13">
        <f>IFERROR(Table2[[#This Row],[Total Waste (tons)]] / (Table2[[#This Row],[Population (million)]]*1000), NA())</f>
        <v>2.6699557811988208E-2</v>
      </c>
      <c r="J697" s="13">
        <v>610.6</v>
      </c>
      <c r="K697" s="13">
        <f>IFERROR(Table2[[#This Row],[Total Waste (tons)]] * Table2[[#This Row],[Household waste (%)]], NA())</f>
        <v>585105.69750000001</v>
      </c>
      <c r="L697" s="13">
        <v>35.89</v>
      </c>
      <c r="M697" s="10">
        <f>SUMIFS(Table2[Household waste (%)], Table2[Country], "Australia", Table2[Year], 2020)</f>
        <v>1412.17</v>
      </c>
      <c r="N697" s="10">
        <f>COUNTIFS(Table2[Year], "USA")</f>
        <v>0</v>
      </c>
    </row>
    <row r="698" spans="1:14" x14ac:dyDescent="0.35">
      <c r="A698" s="8" t="s">
        <v>24</v>
      </c>
      <c r="B698" s="9">
        <v>2018</v>
      </c>
      <c r="C698" s="8" t="s">
        <v>13</v>
      </c>
      <c r="D698" s="9">
        <v>16533.400000000001</v>
      </c>
      <c r="E698" s="10">
        <v>14169.22</v>
      </c>
      <c r="F698" s="10">
        <f>IFERROR(Table2[[#This Row],[Economic loss ($ million)]]*1000000 / Table2[[#This Row],[Total Waste (tons)]], NA())</f>
        <v>857005.81852492527</v>
      </c>
      <c r="G698" s="10" t="str">
        <f t="shared" si="10"/>
        <v>Low</v>
      </c>
      <c r="H698" s="10">
        <v>168.61</v>
      </c>
      <c r="I698" s="10">
        <f>IFERROR(Table2[[#This Row],[Total Waste (tons)]] / (Table2[[#This Row],[Population (million)]]*1000), NA())</f>
        <v>2.156464803245119E-2</v>
      </c>
      <c r="J698" s="10">
        <v>766.69</v>
      </c>
      <c r="K698" s="10">
        <f>IFERROR(Table2[[#This Row],[Total Waste (tons)]] * Table2[[#This Row],[Household waste (%)]], NA())</f>
        <v>546924.87199999997</v>
      </c>
      <c r="L698" s="10">
        <v>33.08</v>
      </c>
      <c r="M698" s="10">
        <f>SUMIFS(Table2[Household waste (%)], Table2[Country], "Australia", Table2[Year], 2020)</f>
        <v>1412.17</v>
      </c>
      <c r="N698" s="10">
        <f>COUNTIFS(Table2[Year], "USA")</f>
        <v>0</v>
      </c>
    </row>
    <row r="699" spans="1:14" x14ac:dyDescent="0.35">
      <c r="A699" s="11" t="s">
        <v>23</v>
      </c>
      <c r="B699" s="12">
        <v>2019</v>
      </c>
      <c r="C699" s="11" t="s">
        <v>15</v>
      </c>
      <c r="D699" s="12">
        <v>26278.87</v>
      </c>
      <c r="E699" s="13">
        <v>23864.95</v>
      </c>
      <c r="F699" s="13">
        <f>IFERROR(Table2[[#This Row],[Economic loss ($ million)]]*1000000 / Table2[[#This Row],[Total Waste (tons)]], NA())</f>
        <v>908142.16897454113</v>
      </c>
      <c r="G699" s="13" t="str">
        <f t="shared" si="10"/>
        <v>Low</v>
      </c>
      <c r="H699" s="13">
        <v>63.04</v>
      </c>
      <c r="I699" s="13">
        <f>IFERROR(Table2[[#This Row],[Total Waste (tons)]] / (Table2[[#This Row],[Population (million)]]*1000), NA())</f>
        <v>2.9809170003516454E-2</v>
      </c>
      <c r="J699" s="13">
        <v>881.57</v>
      </c>
      <c r="K699" s="13">
        <f>IFERROR(Table2[[#This Row],[Total Waste (tons)]] * Table2[[#This Row],[Household waste (%)]], NA())</f>
        <v>929483.63189999992</v>
      </c>
      <c r="L699" s="13">
        <v>35.369999999999997</v>
      </c>
      <c r="M699" s="10">
        <f>SUMIFS(Table2[Household waste (%)], Table2[Country], "Australia", Table2[Year], 2020)</f>
        <v>1412.17</v>
      </c>
      <c r="N699" s="10">
        <f>COUNTIFS(Table2[Year], "USA")</f>
        <v>0</v>
      </c>
    </row>
    <row r="700" spans="1:14" x14ac:dyDescent="0.35">
      <c r="A700" s="8" t="s">
        <v>34</v>
      </c>
      <c r="B700" s="9">
        <v>2022</v>
      </c>
      <c r="C700" s="8" t="s">
        <v>9</v>
      </c>
      <c r="D700" s="9">
        <v>38657.089999999997</v>
      </c>
      <c r="E700" s="10">
        <v>36583.54</v>
      </c>
      <c r="F700" s="10">
        <f>IFERROR(Table2[[#This Row],[Economic loss ($ million)]]*1000000 / Table2[[#This Row],[Total Waste (tons)]], NA())</f>
        <v>946360.42185275722</v>
      </c>
      <c r="G700" s="10" t="str">
        <f t="shared" si="10"/>
        <v>Low</v>
      </c>
      <c r="H700" s="10">
        <v>67.33</v>
      </c>
      <c r="I700" s="10">
        <f>IFERROR(Table2[[#This Row],[Total Waste (tons)]] / (Table2[[#This Row],[Population (million)]]*1000), NA())</f>
        <v>3.8131636055159894E-2</v>
      </c>
      <c r="J700" s="10">
        <v>1013.78</v>
      </c>
      <c r="K700" s="10">
        <f>IFERROR(Table2[[#This Row],[Total Waste (tons)]] * Table2[[#This Row],[Household waste (%)]], NA())</f>
        <v>1702458.2435999999</v>
      </c>
      <c r="L700" s="10">
        <v>44.04</v>
      </c>
      <c r="M700" s="10">
        <f>SUMIFS(Table2[Household waste (%)], Table2[Country], "Australia", Table2[Year], 2020)</f>
        <v>1412.17</v>
      </c>
      <c r="N700" s="10">
        <f>COUNTIFS(Table2[Year], "USA")</f>
        <v>0</v>
      </c>
    </row>
    <row r="701" spans="1:14" x14ac:dyDescent="0.35">
      <c r="A701" s="11" t="s">
        <v>34</v>
      </c>
      <c r="B701" s="12">
        <v>2021</v>
      </c>
      <c r="C701" s="11" t="s">
        <v>19</v>
      </c>
      <c r="D701" s="12">
        <v>47835.45</v>
      </c>
      <c r="E701" s="13">
        <v>49884.39</v>
      </c>
      <c r="F701" s="13">
        <f>IFERROR(Table2[[#This Row],[Economic loss ($ million)]]*1000000 / Table2[[#This Row],[Total Waste (tons)]], NA())</f>
        <v>1042833.0871769786</v>
      </c>
      <c r="G701" s="13" t="str">
        <f t="shared" si="10"/>
        <v>Medium</v>
      </c>
      <c r="H701" s="13">
        <v>151.93</v>
      </c>
      <c r="I701" s="13">
        <f>IFERROR(Table2[[#This Row],[Total Waste (tons)]] / (Table2[[#This Row],[Population (million)]]*1000), NA())</f>
        <v>4.1083394168420148E-2</v>
      </c>
      <c r="J701" s="13">
        <v>1164.3499999999999</v>
      </c>
      <c r="K701" s="13">
        <f>IFERROR(Table2[[#This Row],[Total Waste (tons)]] * Table2[[#This Row],[Household waste (%)]], NA())</f>
        <v>2216216.3984999997</v>
      </c>
      <c r="L701" s="13">
        <v>46.33</v>
      </c>
      <c r="M701" s="10">
        <f>SUMIFS(Table2[Household waste (%)], Table2[Country], "Australia", Table2[Year], 2020)</f>
        <v>1412.17</v>
      </c>
      <c r="N701" s="10">
        <f>COUNTIFS(Table2[Year], "USA")</f>
        <v>0</v>
      </c>
    </row>
    <row r="702" spans="1:14" x14ac:dyDescent="0.35">
      <c r="A702" s="8" t="s">
        <v>34</v>
      </c>
      <c r="B702" s="9">
        <v>2019</v>
      </c>
      <c r="C702" s="8" t="s">
        <v>15</v>
      </c>
      <c r="D702" s="9">
        <v>9916.26</v>
      </c>
      <c r="E702" s="10">
        <v>11592.97</v>
      </c>
      <c r="F702" s="10">
        <f>IFERROR(Table2[[#This Row],[Economic loss ($ million)]]*1000000 / Table2[[#This Row],[Total Waste (tons)]], NA())</f>
        <v>1169086.9339851919</v>
      </c>
      <c r="G702" s="10" t="str">
        <f t="shared" si="10"/>
        <v>High</v>
      </c>
      <c r="H702" s="10">
        <v>168.12</v>
      </c>
      <c r="I702" s="10">
        <f>IFERROR(Table2[[#This Row],[Total Waste (tons)]] / (Table2[[#This Row],[Population (million)]]*1000), NA())</f>
        <v>1.9076334115655416E-2</v>
      </c>
      <c r="J702" s="10">
        <v>519.82000000000005</v>
      </c>
      <c r="K702" s="10">
        <f>IFERROR(Table2[[#This Row],[Total Waste (tons)]] * Table2[[#This Row],[Household waste (%)]], NA())</f>
        <v>459420.32579999999</v>
      </c>
      <c r="L702" s="10">
        <v>46.33</v>
      </c>
      <c r="M702" s="10">
        <f>SUMIFS(Table2[Household waste (%)], Table2[Country], "Australia", Table2[Year], 2020)</f>
        <v>1412.17</v>
      </c>
      <c r="N702" s="10">
        <f>COUNTIFS(Table2[Year], "USA")</f>
        <v>0</v>
      </c>
    </row>
    <row r="703" spans="1:14" x14ac:dyDescent="0.35">
      <c r="A703" s="11" t="s">
        <v>17</v>
      </c>
      <c r="B703" s="12">
        <v>2024</v>
      </c>
      <c r="C703" s="11" t="s">
        <v>19</v>
      </c>
      <c r="D703" s="12">
        <v>23632.77</v>
      </c>
      <c r="E703" s="13">
        <v>22368.76</v>
      </c>
      <c r="F703" s="13">
        <f>IFERROR(Table2[[#This Row],[Economic loss ($ million)]]*1000000 / Table2[[#This Row],[Total Waste (tons)]], NA())</f>
        <v>946514.52199636353</v>
      </c>
      <c r="G703" s="13" t="str">
        <f t="shared" si="10"/>
        <v>Low</v>
      </c>
      <c r="H703" s="13">
        <v>83.34</v>
      </c>
      <c r="I703" s="13">
        <f>IFERROR(Table2[[#This Row],[Total Waste (tons)]] / (Table2[[#This Row],[Population (million)]]*1000), NA())</f>
        <v>0.60164893075356418</v>
      </c>
      <c r="J703" s="13">
        <v>39.28</v>
      </c>
      <c r="K703" s="13">
        <f>IFERROR(Table2[[#This Row],[Total Waste (tons)]] * Table2[[#This Row],[Household waste (%)]], NA())</f>
        <v>1479884.0574</v>
      </c>
      <c r="L703" s="13">
        <v>62.62</v>
      </c>
      <c r="M703" s="10">
        <f>SUMIFS(Table2[Household waste (%)], Table2[Country], "Australia", Table2[Year], 2020)</f>
        <v>1412.17</v>
      </c>
      <c r="N703" s="10">
        <f>COUNTIFS(Table2[Year], "USA")</f>
        <v>0</v>
      </c>
    </row>
    <row r="704" spans="1:14" x14ac:dyDescent="0.35">
      <c r="A704" s="8" t="s">
        <v>24</v>
      </c>
      <c r="B704" s="9">
        <v>2022</v>
      </c>
      <c r="C704" s="8" t="s">
        <v>22</v>
      </c>
      <c r="D704" s="9">
        <v>1746.66</v>
      </c>
      <c r="E704" s="10">
        <v>1480.35</v>
      </c>
      <c r="F704" s="10">
        <f>IFERROR(Table2[[#This Row],[Economic loss ($ million)]]*1000000 / Table2[[#This Row],[Total Waste (tons)]], NA())</f>
        <v>847531.86080862896</v>
      </c>
      <c r="G704" s="10" t="str">
        <f t="shared" si="10"/>
        <v>Low</v>
      </c>
      <c r="H704" s="10">
        <v>104.05</v>
      </c>
      <c r="I704" s="10">
        <f>IFERROR(Table2[[#This Row],[Total Waste (tons)]] / (Table2[[#This Row],[Population (million)]]*1000), NA())</f>
        <v>1.9998626043348333E-3</v>
      </c>
      <c r="J704" s="10">
        <v>873.39</v>
      </c>
      <c r="K704" s="10">
        <f>IFERROR(Table2[[#This Row],[Total Waste (tons)]] * Table2[[#This Row],[Household waste (%)]], NA())</f>
        <v>116013.1572</v>
      </c>
      <c r="L704" s="10">
        <v>66.42</v>
      </c>
      <c r="M704" s="10">
        <f>SUMIFS(Table2[Household waste (%)], Table2[Country], "Australia", Table2[Year], 2020)</f>
        <v>1412.17</v>
      </c>
      <c r="N704" s="10">
        <f>COUNTIFS(Table2[Year], "USA")</f>
        <v>0</v>
      </c>
    </row>
    <row r="705" spans="1:14" x14ac:dyDescent="0.35">
      <c r="A705" s="11" t="s">
        <v>18</v>
      </c>
      <c r="B705" s="12">
        <v>2021</v>
      </c>
      <c r="C705" s="11" t="s">
        <v>11</v>
      </c>
      <c r="D705" s="12">
        <v>19252.09</v>
      </c>
      <c r="E705" s="13">
        <v>21204.560000000001</v>
      </c>
      <c r="F705" s="13">
        <f>IFERROR(Table2[[#This Row],[Economic loss ($ million)]]*1000000 / Table2[[#This Row],[Total Waste (tons)]], NA())</f>
        <v>1101416.0021067841</v>
      </c>
      <c r="G705" s="13" t="str">
        <f t="shared" si="10"/>
        <v>High</v>
      </c>
      <c r="H705" s="13">
        <v>114.12</v>
      </c>
      <c r="I705" s="13">
        <f>IFERROR(Table2[[#This Row],[Total Waste (tons)]] / (Table2[[#This Row],[Population (million)]]*1000), NA())</f>
        <v>4.3027199177543357E-2</v>
      </c>
      <c r="J705" s="13">
        <v>447.44</v>
      </c>
      <c r="K705" s="13">
        <f>IFERROR(Table2[[#This Row],[Total Waste (tons)]] * Table2[[#This Row],[Household waste (%)]], NA())</f>
        <v>1167254.2167</v>
      </c>
      <c r="L705" s="13">
        <v>60.63</v>
      </c>
      <c r="M705" s="10">
        <f>SUMIFS(Table2[Household waste (%)], Table2[Country], "Australia", Table2[Year], 2020)</f>
        <v>1412.17</v>
      </c>
      <c r="N705" s="10">
        <f>COUNTIFS(Table2[Year], "USA")</f>
        <v>0</v>
      </c>
    </row>
    <row r="706" spans="1:14" x14ac:dyDescent="0.35">
      <c r="A706" s="8" t="s">
        <v>34</v>
      </c>
      <c r="B706" s="9">
        <v>2022</v>
      </c>
      <c r="C706" s="8" t="s">
        <v>13</v>
      </c>
      <c r="D706" s="9">
        <v>41031.17</v>
      </c>
      <c r="E706" s="10">
        <v>41606</v>
      </c>
      <c r="F706" s="10">
        <f>IFERROR(Table2[[#This Row],[Economic loss ($ million)]]*1000000 / Table2[[#This Row],[Total Waste (tons)]], NA())</f>
        <v>1014009.5931946372</v>
      </c>
      <c r="G706" s="10" t="str">
        <f t="shared" ref="G706:G769" si="11">IF(F706&gt;1100000,"High",IF(F706&gt;=950000,"Medium","Low"))</f>
        <v>Medium</v>
      </c>
      <c r="H706" s="10">
        <v>198.76</v>
      </c>
      <c r="I706" s="10">
        <f>IFERROR(Table2[[#This Row],[Total Waste (tons)]] / (Table2[[#This Row],[Population (million)]]*1000), NA())</f>
        <v>2.9754077200310366E-2</v>
      </c>
      <c r="J706" s="10">
        <v>1379.01</v>
      </c>
      <c r="K706" s="10">
        <f>IFERROR(Table2[[#This Row],[Total Waste (tons)]] * Table2[[#This Row],[Household waste (%)]], NA())</f>
        <v>1635092.1244999999</v>
      </c>
      <c r="L706" s="10">
        <v>39.85</v>
      </c>
      <c r="M706" s="10">
        <f>SUMIFS(Table2[Household waste (%)], Table2[Country], "Australia", Table2[Year], 2020)</f>
        <v>1412.17</v>
      </c>
      <c r="N706" s="10">
        <f>COUNTIFS(Table2[Year], "USA")</f>
        <v>0</v>
      </c>
    </row>
    <row r="707" spans="1:14" x14ac:dyDescent="0.35">
      <c r="A707" s="11" t="s">
        <v>10</v>
      </c>
      <c r="B707" s="12">
        <v>2021</v>
      </c>
      <c r="C707" s="11" t="s">
        <v>13</v>
      </c>
      <c r="D707" s="12">
        <v>30286.7</v>
      </c>
      <c r="E707" s="13">
        <v>29077.279999999999</v>
      </c>
      <c r="F707" s="13">
        <f>IFERROR(Table2[[#This Row],[Economic loss ($ million)]]*1000000 / Table2[[#This Row],[Total Waste (tons)]], NA())</f>
        <v>960067.62044065539</v>
      </c>
      <c r="G707" s="13" t="str">
        <f t="shared" si="11"/>
        <v>Medium</v>
      </c>
      <c r="H707" s="13">
        <v>105.28</v>
      </c>
      <c r="I707" s="13">
        <f>IFERROR(Table2[[#This Row],[Total Waste (tons)]] / (Table2[[#This Row],[Population (million)]]*1000), NA())</f>
        <v>6.5048754295532654E-2</v>
      </c>
      <c r="J707" s="13">
        <v>465.6</v>
      </c>
      <c r="K707" s="13">
        <f>IFERROR(Table2[[#This Row],[Total Waste (tons)]] * Table2[[#This Row],[Household waste (%)]], NA())</f>
        <v>1880804.07</v>
      </c>
      <c r="L707" s="13">
        <v>62.1</v>
      </c>
      <c r="M707" s="10">
        <f>SUMIFS(Table2[Household waste (%)], Table2[Country], "Australia", Table2[Year], 2020)</f>
        <v>1412.17</v>
      </c>
      <c r="N707" s="10">
        <f>COUNTIFS(Table2[Year], "USA")</f>
        <v>0</v>
      </c>
    </row>
    <row r="708" spans="1:14" x14ac:dyDescent="0.35">
      <c r="A708" s="8" t="s">
        <v>21</v>
      </c>
      <c r="B708" s="9">
        <v>2023</v>
      </c>
      <c r="C708" s="8" t="s">
        <v>15</v>
      </c>
      <c r="D708" s="9">
        <v>17647.73</v>
      </c>
      <c r="E708" s="10">
        <v>18779.23</v>
      </c>
      <c r="F708" s="10">
        <f>IFERROR(Table2[[#This Row],[Economic loss ($ million)]]*1000000 / Table2[[#This Row],[Total Waste (tons)]], NA())</f>
        <v>1064115.8947921349</v>
      </c>
      <c r="G708" s="10" t="str">
        <f t="shared" si="11"/>
        <v>Medium</v>
      </c>
      <c r="H708" s="10">
        <v>121.14</v>
      </c>
      <c r="I708" s="10">
        <f>IFERROR(Table2[[#This Row],[Total Waste (tons)]] / (Table2[[#This Row],[Population (million)]]*1000), NA())</f>
        <v>1.8419507358313329E-2</v>
      </c>
      <c r="J708" s="10">
        <v>958.1</v>
      </c>
      <c r="K708" s="10">
        <f>IFERROR(Table2[[#This Row],[Total Waste (tons)]] * Table2[[#This Row],[Household waste (%)]], NA())</f>
        <v>1069805.3925999999</v>
      </c>
      <c r="L708" s="10">
        <v>60.62</v>
      </c>
      <c r="M708" s="10">
        <f>SUMIFS(Table2[Household waste (%)], Table2[Country], "Australia", Table2[Year], 2020)</f>
        <v>1412.17</v>
      </c>
      <c r="N708" s="10">
        <f>COUNTIFS(Table2[Year], "USA")</f>
        <v>0</v>
      </c>
    </row>
    <row r="709" spans="1:14" x14ac:dyDescent="0.35">
      <c r="A709" s="11" t="s">
        <v>18</v>
      </c>
      <c r="B709" s="12">
        <v>2021</v>
      </c>
      <c r="C709" s="11" t="s">
        <v>22</v>
      </c>
      <c r="D709" s="12">
        <v>43069.52</v>
      </c>
      <c r="E709" s="13">
        <v>37488.26</v>
      </c>
      <c r="F709" s="13">
        <f>IFERROR(Table2[[#This Row],[Economic loss ($ million)]]*1000000 / Table2[[#This Row],[Total Waste (tons)]], NA())</f>
        <v>870412.76522236608</v>
      </c>
      <c r="G709" s="13" t="str">
        <f t="shared" si="11"/>
        <v>Low</v>
      </c>
      <c r="H709" s="13">
        <v>29.25</v>
      </c>
      <c r="I709" s="13">
        <f>IFERROR(Table2[[#This Row],[Total Waste (tons)]] / (Table2[[#This Row],[Population (million)]]*1000), NA())</f>
        <v>4.297325989782886E-2</v>
      </c>
      <c r="J709" s="13">
        <v>1002.24</v>
      </c>
      <c r="K709" s="13">
        <f>IFERROR(Table2[[#This Row],[Total Waste (tons)]] * Table2[[#This Row],[Household waste (%)]], NA())</f>
        <v>2436873.4415999996</v>
      </c>
      <c r="L709" s="13">
        <v>56.58</v>
      </c>
      <c r="M709" s="10">
        <f>SUMIFS(Table2[Household waste (%)], Table2[Country], "Australia", Table2[Year], 2020)</f>
        <v>1412.17</v>
      </c>
      <c r="N709" s="10">
        <f>COUNTIFS(Table2[Year], "USA")</f>
        <v>0</v>
      </c>
    </row>
    <row r="710" spans="1:14" x14ac:dyDescent="0.35">
      <c r="A710" s="8" t="s">
        <v>31</v>
      </c>
      <c r="B710" s="9">
        <v>2020</v>
      </c>
      <c r="C710" s="8" t="s">
        <v>22</v>
      </c>
      <c r="D710" s="9">
        <v>47333.67</v>
      </c>
      <c r="E710" s="10">
        <v>50584.97</v>
      </c>
      <c r="F710" s="10">
        <f>IFERROR(Table2[[#This Row],[Economic loss ($ million)]]*1000000 / Table2[[#This Row],[Total Waste (tons)]], NA())</f>
        <v>1068688.9480574823</v>
      </c>
      <c r="G710" s="10" t="str">
        <f t="shared" si="11"/>
        <v>Medium</v>
      </c>
      <c r="H710" s="10">
        <v>85</v>
      </c>
      <c r="I710" s="10">
        <f>IFERROR(Table2[[#This Row],[Total Waste (tons)]] / (Table2[[#This Row],[Population (million)]]*1000), NA())</f>
        <v>3.5642287013749795E-2</v>
      </c>
      <c r="J710" s="10">
        <v>1328.02</v>
      </c>
      <c r="K710" s="10">
        <f>IFERROR(Table2[[#This Row],[Total Waste (tons)]] * Table2[[#This Row],[Household waste (%)]], NA())</f>
        <v>2071321.3991999999</v>
      </c>
      <c r="L710" s="10">
        <v>43.76</v>
      </c>
      <c r="M710" s="10">
        <f>SUMIFS(Table2[Household waste (%)], Table2[Country], "Australia", Table2[Year], 2020)</f>
        <v>1412.17</v>
      </c>
      <c r="N710" s="10">
        <f>COUNTIFS(Table2[Year], "USA")</f>
        <v>0</v>
      </c>
    </row>
    <row r="711" spans="1:14" x14ac:dyDescent="0.35">
      <c r="A711" s="11" t="s">
        <v>29</v>
      </c>
      <c r="B711" s="12">
        <v>2018</v>
      </c>
      <c r="C711" s="11" t="s">
        <v>22</v>
      </c>
      <c r="D711" s="12">
        <v>38344.76</v>
      </c>
      <c r="E711" s="13">
        <v>38343.99</v>
      </c>
      <c r="F711" s="13">
        <f>IFERROR(Table2[[#This Row],[Economic loss ($ million)]]*1000000 / Table2[[#This Row],[Total Waste (tons)]], NA())</f>
        <v>999979.91902935365</v>
      </c>
      <c r="G711" s="13" t="str">
        <f t="shared" si="11"/>
        <v>Medium</v>
      </c>
      <c r="H711" s="13">
        <v>176.9</v>
      </c>
      <c r="I711" s="13">
        <f>IFERROR(Table2[[#This Row],[Total Waste (tons)]] / (Table2[[#This Row],[Population (million)]]*1000), NA())</f>
        <v>3.7866879974719048E-2</v>
      </c>
      <c r="J711" s="13">
        <v>1012.62</v>
      </c>
      <c r="K711" s="13">
        <f>IFERROR(Table2[[#This Row],[Total Waste (tons)]] * Table2[[#This Row],[Household waste (%)]], NA())</f>
        <v>1231250.2435999999</v>
      </c>
      <c r="L711" s="13">
        <v>32.11</v>
      </c>
      <c r="M711" s="10">
        <f>SUMIFS(Table2[Household waste (%)], Table2[Country], "Australia", Table2[Year], 2020)</f>
        <v>1412.17</v>
      </c>
      <c r="N711" s="10">
        <f>COUNTIFS(Table2[Year], "USA")</f>
        <v>0</v>
      </c>
    </row>
    <row r="712" spans="1:14" x14ac:dyDescent="0.35">
      <c r="A712" s="8" t="s">
        <v>26</v>
      </c>
      <c r="B712" s="9">
        <v>2020</v>
      </c>
      <c r="C712" s="8" t="s">
        <v>25</v>
      </c>
      <c r="D712" s="9">
        <v>18128.419999999998</v>
      </c>
      <c r="E712" s="10">
        <v>16756.25</v>
      </c>
      <c r="F712" s="10">
        <f>IFERROR(Table2[[#This Row],[Economic loss ($ million)]]*1000000 / Table2[[#This Row],[Total Waste (tons)]], NA())</f>
        <v>924308.35119662946</v>
      </c>
      <c r="G712" s="10" t="str">
        <f t="shared" si="11"/>
        <v>Low</v>
      </c>
      <c r="H712" s="10">
        <v>104.88</v>
      </c>
      <c r="I712" s="10">
        <f>IFERROR(Table2[[#This Row],[Total Waste (tons)]] / (Table2[[#This Row],[Population (million)]]*1000), NA())</f>
        <v>4.2072036946784561E-2</v>
      </c>
      <c r="J712" s="10">
        <v>430.89</v>
      </c>
      <c r="K712" s="10">
        <f>IFERROR(Table2[[#This Row],[Total Waste (tons)]] * Table2[[#This Row],[Household waste (%)]], NA())</f>
        <v>965700.93339999998</v>
      </c>
      <c r="L712" s="10">
        <v>53.27</v>
      </c>
      <c r="M712" s="10">
        <f>SUMIFS(Table2[Household waste (%)], Table2[Country], "Australia", Table2[Year], 2020)</f>
        <v>1412.17</v>
      </c>
      <c r="N712" s="10">
        <f>COUNTIFS(Table2[Year], "USA")</f>
        <v>0</v>
      </c>
    </row>
    <row r="713" spans="1:14" x14ac:dyDescent="0.35">
      <c r="A713" s="11" t="s">
        <v>31</v>
      </c>
      <c r="B713" s="12">
        <v>2018</v>
      </c>
      <c r="C713" s="11" t="s">
        <v>22</v>
      </c>
      <c r="D713" s="12">
        <v>17583.939999999999</v>
      </c>
      <c r="E713" s="13">
        <v>20555.060000000001</v>
      </c>
      <c r="F713" s="13">
        <f>IFERROR(Table2[[#This Row],[Economic loss ($ million)]]*1000000 / Table2[[#This Row],[Total Waste (tons)]], NA())</f>
        <v>1168967.8194989292</v>
      </c>
      <c r="G713" s="13" t="str">
        <f t="shared" si="11"/>
        <v>High</v>
      </c>
      <c r="H713" s="13">
        <v>109.29</v>
      </c>
      <c r="I713" s="13">
        <f>IFERROR(Table2[[#This Row],[Total Waste (tons)]] / (Table2[[#This Row],[Population (million)]]*1000), NA())</f>
        <v>4.0611437017876111E-2</v>
      </c>
      <c r="J713" s="13">
        <v>432.98</v>
      </c>
      <c r="K713" s="13">
        <f>IFERROR(Table2[[#This Row],[Total Waste (tons)]] * Table2[[#This Row],[Household waste (%)]], NA())</f>
        <v>1052047.1301999998</v>
      </c>
      <c r="L713" s="13">
        <v>59.83</v>
      </c>
      <c r="M713" s="10">
        <f>SUMIFS(Table2[Household waste (%)], Table2[Country], "Australia", Table2[Year], 2020)</f>
        <v>1412.17</v>
      </c>
      <c r="N713" s="10">
        <f>COUNTIFS(Table2[Year], "USA")</f>
        <v>0</v>
      </c>
    </row>
    <row r="714" spans="1:14" x14ac:dyDescent="0.35">
      <c r="A714" s="8" t="s">
        <v>10</v>
      </c>
      <c r="B714" s="9">
        <v>2022</v>
      </c>
      <c r="C714" s="8" t="s">
        <v>13</v>
      </c>
      <c r="D714" s="9">
        <v>17070.669999999998</v>
      </c>
      <c r="E714" s="10">
        <v>19787.98</v>
      </c>
      <c r="F714" s="10">
        <f>IFERROR(Table2[[#This Row],[Economic loss ($ million)]]*1000000 / Table2[[#This Row],[Total Waste (tons)]], NA())</f>
        <v>1159180.0438998588</v>
      </c>
      <c r="G714" s="10" t="str">
        <f t="shared" si="11"/>
        <v>High</v>
      </c>
      <c r="H714" s="10">
        <v>170.23</v>
      </c>
      <c r="I714" s="10">
        <f>IFERROR(Table2[[#This Row],[Total Waste (tons)]] / (Table2[[#This Row],[Population (million)]]*1000), NA())</f>
        <v>7.8826514591799027E-2</v>
      </c>
      <c r="J714" s="10">
        <v>216.56</v>
      </c>
      <c r="K714" s="10">
        <f>IFERROR(Table2[[#This Row],[Total Waste (tons)]] * Table2[[#This Row],[Household waste (%)]], NA())</f>
        <v>675827.82530000003</v>
      </c>
      <c r="L714" s="10">
        <v>39.590000000000003</v>
      </c>
      <c r="M714" s="10">
        <f>SUMIFS(Table2[Household waste (%)], Table2[Country], "Australia", Table2[Year], 2020)</f>
        <v>1412.17</v>
      </c>
      <c r="N714" s="10">
        <f>COUNTIFS(Table2[Year], "USA")</f>
        <v>0</v>
      </c>
    </row>
    <row r="715" spans="1:14" x14ac:dyDescent="0.35">
      <c r="A715" s="11" t="s">
        <v>12</v>
      </c>
      <c r="B715" s="12">
        <v>2024</v>
      </c>
      <c r="C715" s="11" t="s">
        <v>22</v>
      </c>
      <c r="D715" s="12">
        <v>26229.040000000001</v>
      </c>
      <c r="E715" s="13">
        <v>24689.61</v>
      </c>
      <c r="F715" s="13">
        <f>IFERROR(Table2[[#This Row],[Economic loss ($ million)]]*1000000 / Table2[[#This Row],[Total Waste (tons)]], NA())</f>
        <v>941308.1836010773</v>
      </c>
      <c r="G715" s="13" t="str">
        <f t="shared" si="11"/>
        <v>Low</v>
      </c>
      <c r="H715" s="13">
        <v>152.53</v>
      </c>
      <c r="I715" s="13">
        <f>IFERROR(Table2[[#This Row],[Total Waste (tons)]] / (Table2[[#This Row],[Population (million)]]*1000), NA())</f>
        <v>7.2596291170772209E-2</v>
      </c>
      <c r="J715" s="13">
        <v>361.3</v>
      </c>
      <c r="K715" s="13">
        <f>IFERROR(Table2[[#This Row],[Total Waste (tons)]] * Table2[[#This Row],[Household waste (%)]], NA())</f>
        <v>1332959.8128</v>
      </c>
      <c r="L715" s="13">
        <v>50.82</v>
      </c>
      <c r="M715" s="10">
        <f>SUMIFS(Table2[Household waste (%)], Table2[Country], "Australia", Table2[Year], 2020)</f>
        <v>1412.17</v>
      </c>
      <c r="N715" s="10">
        <f>COUNTIFS(Table2[Year], "USA")</f>
        <v>0</v>
      </c>
    </row>
    <row r="716" spans="1:14" x14ac:dyDescent="0.35">
      <c r="A716" s="8" t="s">
        <v>21</v>
      </c>
      <c r="B716" s="9">
        <v>2020</v>
      </c>
      <c r="C716" s="8" t="s">
        <v>15</v>
      </c>
      <c r="D716" s="9">
        <v>13833.36</v>
      </c>
      <c r="E716" s="10">
        <v>13544.7</v>
      </c>
      <c r="F716" s="10">
        <f>IFERROR(Table2[[#This Row],[Economic loss ($ million)]]*1000000 / Table2[[#This Row],[Total Waste (tons)]], NA())</f>
        <v>979133.05227363412</v>
      </c>
      <c r="G716" s="10" t="str">
        <f t="shared" si="11"/>
        <v>Medium</v>
      </c>
      <c r="H716" s="10">
        <v>64.58</v>
      </c>
      <c r="I716" s="10">
        <f>IFERROR(Table2[[#This Row],[Total Waste (tons)]] / (Table2[[#This Row],[Population (million)]]*1000), NA())</f>
        <v>1.9007089859851608E-2</v>
      </c>
      <c r="J716" s="10">
        <v>727.8</v>
      </c>
      <c r="K716" s="10">
        <f>IFERROR(Table2[[#This Row],[Total Waste (tons)]] * Table2[[#This Row],[Household waste (%)]], NA())</f>
        <v>417214.13760000002</v>
      </c>
      <c r="L716" s="10">
        <v>30.16</v>
      </c>
      <c r="M716" s="10">
        <f>SUMIFS(Table2[Household waste (%)], Table2[Country], "Australia", Table2[Year], 2020)</f>
        <v>1412.17</v>
      </c>
      <c r="N716" s="10">
        <f>COUNTIFS(Table2[Year], "USA")</f>
        <v>0</v>
      </c>
    </row>
    <row r="717" spans="1:14" x14ac:dyDescent="0.35">
      <c r="A717" s="11" t="s">
        <v>32</v>
      </c>
      <c r="B717" s="12">
        <v>2022</v>
      </c>
      <c r="C717" s="11" t="s">
        <v>11</v>
      </c>
      <c r="D717" s="12">
        <v>39270.11</v>
      </c>
      <c r="E717" s="13">
        <v>33056.94</v>
      </c>
      <c r="F717" s="13">
        <f>IFERROR(Table2[[#This Row],[Economic loss ($ million)]]*1000000 / Table2[[#This Row],[Total Waste (tons)]], NA())</f>
        <v>841783.73831904226</v>
      </c>
      <c r="G717" s="13" t="str">
        <f t="shared" si="11"/>
        <v>Low</v>
      </c>
      <c r="H717" s="13">
        <v>67.81</v>
      </c>
      <c r="I717" s="13">
        <f>IFERROR(Table2[[#This Row],[Total Waste (tons)]] / (Table2[[#This Row],[Population (million)]]*1000), NA())</f>
        <v>0.10669775845673142</v>
      </c>
      <c r="J717" s="13">
        <v>368.05</v>
      </c>
      <c r="K717" s="13">
        <f>IFERROR(Table2[[#This Row],[Total Waste (tons)]] * Table2[[#This Row],[Household waste (%)]], NA())</f>
        <v>1979998.9462000001</v>
      </c>
      <c r="L717" s="13">
        <v>50.42</v>
      </c>
      <c r="M717" s="10">
        <f>SUMIFS(Table2[Household waste (%)], Table2[Country], "Australia", Table2[Year], 2020)</f>
        <v>1412.17</v>
      </c>
      <c r="N717" s="10">
        <f>COUNTIFS(Table2[Year], "USA")</f>
        <v>0</v>
      </c>
    </row>
    <row r="718" spans="1:14" x14ac:dyDescent="0.35">
      <c r="A718" s="8" t="s">
        <v>14</v>
      </c>
      <c r="B718" s="9">
        <v>2023</v>
      </c>
      <c r="C718" s="8" t="s">
        <v>22</v>
      </c>
      <c r="D718" s="9">
        <v>692.3</v>
      </c>
      <c r="E718" s="10">
        <v>823.34</v>
      </c>
      <c r="F718" s="10">
        <f>IFERROR(Table2[[#This Row],[Economic loss ($ million)]]*1000000 / Table2[[#This Row],[Total Waste (tons)]], NA())</f>
        <v>1189282.1031344794</v>
      </c>
      <c r="G718" s="10" t="str">
        <f t="shared" si="11"/>
        <v>High</v>
      </c>
      <c r="H718" s="10">
        <v>177.65</v>
      </c>
      <c r="I718" s="10">
        <f>IFERROR(Table2[[#This Row],[Total Waste (tons)]] / (Table2[[#This Row],[Population (million)]]*1000), NA())</f>
        <v>3.9431565757247818E-3</v>
      </c>
      <c r="J718" s="10">
        <v>175.57</v>
      </c>
      <c r="K718" s="10">
        <f>IFERROR(Table2[[#This Row],[Total Waste (tons)]] * Table2[[#This Row],[Household waste (%)]], NA())</f>
        <v>25490.485999999997</v>
      </c>
      <c r="L718" s="10">
        <v>36.82</v>
      </c>
      <c r="M718" s="10">
        <f>SUMIFS(Table2[Household waste (%)], Table2[Country], "Australia", Table2[Year], 2020)</f>
        <v>1412.17</v>
      </c>
      <c r="N718" s="10">
        <f>COUNTIFS(Table2[Year], "USA")</f>
        <v>0</v>
      </c>
    </row>
    <row r="719" spans="1:14" x14ac:dyDescent="0.35">
      <c r="A719" s="11" t="s">
        <v>14</v>
      </c>
      <c r="B719" s="12">
        <v>2021</v>
      </c>
      <c r="C719" s="11" t="s">
        <v>11</v>
      </c>
      <c r="D719" s="12">
        <v>35983.910000000003</v>
      </c>
      <c r="E719" s="13">
        <v>32823.22</v>
      </c>
      <c r="F719" s="13">
        <f>IFERROR(Table2[[#This Row],[Economic loss ($ million)]]*1000000 / Table2[[#This Row],[Total Waste (tons)]], NA())</f>
        <v>912163.79765289533</v>
      </c>
      <c r="G719" s="13" t="str">
        <f t="shared" si="11"/>
        <v>Low</v>
      </c>
      <c r="H719" s="13">
        <v>26.35</v>
      </c>
      <c r="I719" s="13">
        <f>IFERROR(Table2[[#This Row],[Total Waste (tons)]] / (Table2[[#This Row],[Population (million)]]*1000), NA())</f>
        <v>3.6582026127179389E-2</v>
      </c>
      <c r="J719" s="13">
        <v>983.65</v>
      </c>
      <c r="K719" s="13">
        <f>IFERROR(Table2[[#This Row],[Total Waste (tons)]] * Table2[[#This Row],[Household waste (%)]], NA())</f>
        <v>1721470.2544000002</v>
      </c>
      <c r="L719" s="13">
        <v>47.84</v>
      </c>
      <c r="M719" s="10">
        <f>SUMIFS(Table2[Household waste (%)], Table2[Country], "Australia", Table2[Year], 2020)</f>
        <v>1412.17</v>
      </c>
      <c r="N719" s="10">
        <f>COUNTIFS(Table2[Year], "USA")</f>
        <v>0</v>
      </c>
    </row>
    <row r="720" spans="1:14" x14ac:dyDescent="0.35">
      <c r="A720" s="8" t="s">
        <v>12</v>
      </c>
      <c r="B720" s="9">
        <v>2018</v>
      </c>
      <c r="C720" s="8" t="s">
        <v>19</v>
      </c>
      <c r="D720" s="9">
        <v>18612.96</v>
      </c>
      <c r="E720" s="10">
        <v>19427.45</v>
      </c>
      <c r="F720" s="10">
        <f>IFERROR(Table2[[#This Row],[Economic loss ($ million)]]*1000000 / Table2[[#This Row],[Total Waste (tons)]], NA())</f>
        <v>1043759.2945990321</v>
      </c>
      <c r="G720" s="10" t="str">
        <f t="shared" si="11"/>
        <v>Medium</v>
      </c>
      <c r="H720" s="10">
        <v>42.69</v>
      </c>
      <c r="I720" s="10">
        <f>IFERROR(Table2[[#This Row],[Total Waste (tons)]] / (Table2[[#This Row],[Population (million)]]*1000), NA())</f>
        <v>1.3733765227593024E-2</v>
      </c>
      <c r="J720" s="10">
        <v>1355.27</v>
      </c>
      <c r="K720" s="10">
        <f>IFERROR(Table2[[#This Row],[Total Waste (tons)]] * Table2[[#This Row],[Household waste (%)]], NA())</f>
        <v>1179131.0160000001</v>
      </c>
      <c r="L720" s="10">
        <v>63.35</v>
      </c>
      <c r="M720" s="10">
        <f>SUMIFS(Table2[Household waste (%)], Table2[Country], "Australia", Table2[Year], 2020)</f>
        <v>1412.17</v>
      </c>
      <c r="N720" s="10">
        <f>COUNTIFS(Table2[Year], "USA")</f>
        <v>0</v>
      </c>
    </row>
    <row r="721" spans="1:14" x14ac:dyDescent="0.35">
      <c r="A721" s="11" t="s">
        <v>16</v>
      </c>
      <c r="B721" s="12">
        <v>2018</v>
      </c>
      <c r="C721" s="11" t="s">
        <v>19</v>
      </c>
      <c r="D721" s="12">
        <v>25849.34</v>
      </c>
      <c r="E721" s="13">
        <v>24973.599999999999</v>
      </c>
      <c r="F721" s="13">
        <f>IFERROR(Table2[[#This Row],[Economic loss ($ million)]]*1000000 / Table2[[#This Row],[Total Waste (tons)]], NA())</f>
        <v>966121.37872765807</v>
      </c>
      <c r="G721" s="13" t="str">
        <f t="shared" si="11"/>
        <v>Medium</v>
      </c>
      <c r="H721" s="13">
        <v>34.31</v>
      </c>
      <c r="I721" s="13">
        <f>IFERROR(Table2[[#This Row],[Total Waste (tons)]] / (Table2[[#This Row],[Population (million)]]*1000), NA())</f>
        <v>3.2423129507682662E-2</v>
      </c>
      <c r="J721" s="13">
        <v>797.25</v>
      </c>
      <c r="K721" s="13">
        <f>IFERROR(Table2[[#This Row],[Total Waste (tons)]] * Table2[[#This Row],[Household waste (%)]], NA())</f>
        <v>1473929.3668000002</v>
      </c>
      <c r="L721" s="13">
        <v>57.02</v>
      </c>
      <c r="M721" s="10">
        <f>SUMIFS(Table2[Household waste (%)], Table2[Country], "Australia", Table2[Year], 2020)</f>
        <v>1412.17</v>
      </c>
      <c r="N721" s="10">
        <f>COUNTIFS(Table2[Year], "USA")</f>
        <v>0</v>
      </c>
    </row>
    <row r="722" spans="1:14" x14ac:dyDescent="0.35">
      <c r="A722" s="8" t="s">
        <v>14</v>
      </c>
      <c r="B722" s="9">
        <v>2022</v>
      </c>
      <c r="C722" s="8" t="s">
        <v>15</v>
      </c>
      <c r="D722" s="9">
        <v>41661.370000000003</v>
      </c>
      <c r="E722" s="10">
        <v>46602.71</v>
      </c>
      <c r="F722" s="10">
        <f>IFERROR(Table2[[#This Row],[Economic loss ($ million)]]*1000000 / Table2[[#This Row],[Total Waste (tons)]], NA())</f>
        <v>1118607.2373520122</v>
      </c>
      <c r="G722" s="10" t="str">
        <f t="shared" si="11"/>
        <v>High</v>
      </c>
      <c r="H722" s="10">
        <v>148.49</v>
      </c>
      <c r="I722" s="10">
        <f>IFERROR(Table2[[#This Row],[Total Waste (tons)]] / (Table2[[#This Row],[Population (million)]]*1000), NA())</f>
        <v>3.3742919160585423E-2</v>
      </c>
      <c r="J722" s="10">
        <v>1234.67</v>
      </c>
      <c r="K722" s="10">
        <f>IFERROR(Table2[[#This Row],[Total Waste (tons)]] * Table2[[#This Row],[Household waste (%)]], NA())</f>
        <v>1448565.8349000001</v>
      </c>
      <c r="L722" s="10">
        <v>34.770000000000003</v>
      </c>
      <c r="M722" s="10">
        <f>SUMIFS(Table2[Household waste (%)], Table2[Country], "Australia", Table2[Year], 2020)</f>
        <v>1412.17</v>
      </c>
      <c r="N722" s="10">
        <f>COUNTIFS(Table2[Year], "USA")</f>
        <v>0</v>
      </c>
    </row>
    <row r="723" spans="1:14" x14ac:dyDescent="0.35">
      <c r="A723" s="11" t="s">
        <v>32</v>
      </c>
      <c r="B723" s="12">
        <v>2018</v>
      </c>
      <c r="C723" s="11" t="s">
        <v>20</v>
      </c>
      <c r="D723" s="12">
        <v>44062.69</v>
      </c>
      <c r="E723" s="13">
        <v>40962.720000000001</v>
      </c>
      <c r="F723" s="13">
        <f>IFERROR(Table2[[#This Row],[Economic loss ($ million)]]*1000000 / Table2[[#This Row],[Total Waste (tons)]], NA())</f>
        <v>929646.37429081148</v>
      </c>
      <c r="G723" s="13" t="str">
        <f t="shared" si="11"/>
        <v>Low</v>
      </c>
      <c r="H723" s="13">
        <v>163.08000000000001</v>
      </c>
      <c r="I723" s="13">
        <f>IFERROR(Table2[[#This Row],[Total Waste (tons)]] / (Table2[[#This Row],[Population (million)]]*1000), NA())</f>
        <v>0.41615687570834908</v>
      </c>
      <c r="J723" s="13">
        <v>105.88</v>
      </c>
      <c r="K723" s="13">
        <f>IFERROR(Table2[[#This Row],[Total Waste (tons)]] * Table2[[#This Row],[Household waste (%)]], NA())</f>
        <v>1416615.4835000001</v>
      </c>
      <c r="L723" s="13">
        <v>32.15</v>
      </c>
      <c r="M723" s="10">
        <f>SUMIFS(Table2[Household waste (%)], Table2[Country], "Australia", Table2[Year], 2020)</f>
        <v>1412.17</v>
      </c>
      <c r="N723" s="10">
        <f>COUNTIFS(Table2[Year], "USA")</f>
        <v>0</v>
      </c>
    </row>
    <row r="724" spans="1:14" x14ac:dyDescent="0.35">
      <c r="A724" s="8" t="s">
        <v>32</v>
      </c>
      <c r="B724" s="9">
        <v>2024</v>
      </c>
      <c r="C724" s="8" t="s">
        <v>19</v>
      </c>
      <c r="D724" s="9">
        <v>31935.65</v>
      </c>
      <c r="E724" s="10">
        <v>27163.23</v>
      </c>
      <c r="F724" s="10">
        <f>IFERROR(Table2[[#This Row],[Economic loss ($ million)]]*1000000 / Table2[[#This Row],[Total Waste (tons)]], NA())</f>
        <v>850561.36324139324</v>
      </c>
      <c r="G724" s="10" t="str">
        <f t="shared" si="11"/>
        <v>Low</v>
      </c>
      <c r="H724" s="10">
        <v>121.64</v>
      </c>
      <c r="I724" s="10">
        <f>IFERROR(Table2[[#This Row],[Total Waste (tons)]] / (Table2[[#This Row],[Population (million)]]*1000), NA())</f>
        <v>4.1136694446949111E-2</v>
      </c>
      <c r="J724" s="10">
        <v>776.33</v>
      </c>
      <c r="K724" s="10">
        <f>IFERROR(Table2[[#This Row],[Total Waste (tons)]] * Table2[[#This Row],[Household waste (%)]], NA())</f>
        <v>1380897.5060000001</v>
      </c>
      <c r="L724" s="10">
        <v>43.24</v>
      </c>
      <c r="M724" s="10">
        <f>SUMIFS(Table2[Household waste (%)], Table2[Country], "Australia", Table2[Year], 2020)</f>
        <v>1412.17</v>
      </c>
      <c r="N724" s="10">
        <f>COUNTIFS(Table2[Year], "USA")</f>
        <v>0</v>
      </c>
    </row>
    <row r="725" spans="1:14" x14ac:dyDescent="0.35">
      <c r="A725" s="11" t="s">
        <v>10</v>
      </c>
      <c r="B725" s="12">
        <v>2021</v>
      </c>
      <c r="C725" s="11" t="s">
        <v>11</v>
      </c>
      <c r="D725" s="12">
        <v>13173.08</v>
      </c>
      <c r="E725" s="13">
        <v>11332.58</v>
      </c>
      <c r="F725" s="13">
        <f>IFERROR(Table2[[#This Row],[Economic loss ($ million)]]*1000000 / Table2[[#This Row],[Total Waste (tons)]], NA())</f>
        <v>860283.2443134028</v>
      </c>
      <c r="G725" s="13" t="str">
        <f t="shared" si="11"/>
        <v>Low</v>
      </c>
      <c r="H725" s="13">
        <v>119.06</v>
      </c>
      <c r="I725" s="13">
        <f>IFERROR(Table2[[#This Row],[Total Waste (tons)]] / (Table2[[#This Row],[Population (million)]]*1000), NA())</f>
        <v>1.1905393680861832E-2</v>
      </c>
      <c r="J725" s="13">
        <v>1106.48</v>
      </c>
      <c r="K725" s="13">
        <f>IFERROR(Table2[[#This Row],[Total Waste (tons)]] * Table2[[#This Row],[Household waste (%)]], NA())</f>
        <v>803294.41839999997</v>
      </c>
      <c r="L725" s="13">
        <v>60.98</v>
      </c>
      <c r="M725" s="10">
        <f>SUMIFS(Table2[Household waste (%)], Table2[Country], "Australia", Table2[Year], 2020)</f>
        <v>1412.17</v>
      </c>
      <c r="N725" s="10">
        <f>COUNTIFS(Table2[Year], "USA")</f>
        <v>0</v>
      </c>
    </row>
    <row r="726" spans="1:14" x14ac:dyDescent="0.35">
      <c r="A726" s="8" t="s">
        <v>29</v>
      </c>
      <c r="B726" s="9">
        <v>2021</v>
      </c>
      <c r="C726" s="8" t="s">
        <v>25</v>
      </c>
      <c r="D726" s="9">
        <v>38807.86</v>
      </c>
      <c r="E726" s="10">
        <v>33303.360000000001</v>
      </c>
      <c r="F726" s="10">
        <f>IFERROR(Table2[[#This Row],[Economic loss ($ million)]]*1000000 / Table2[[#This Row],[Total Waste (tons)]], NA())</f>
        <v>858160.17683015764</v>
      </c>
      <c r="G726" s="10" t="str">
        <f t="shared" si="11"/>
        <v>Low</v>
      </c>
      <c r="H726" s="10">
        <v>120.93</v>
      </c>
      <c r="I726" s="10">
        <f>IFERROR(Table2[[#This Row],[Total Waste (tons)]] / (Table2[[#This Row],[Population (million)]]*1000), NA())</f>
        <v>0.13140062301076724</v>
      </c>
      <c r="J726" s="10">
        <v>295.33999999999997</v>
      </c>
      <c r="K726" s="10">
        <f>IFERROR(Table2[[#This Row],[Total Waste (tons)]] * Table2[[#This Row],[Household waste (%)]], NA())</f>
        <v>1444816.6277999999</v>
      </c>
      <c r="L726" s="10">
        <v>37.229999999999997</v>
      </c>
      <c r="M726" s="10">
        <f>SUMIFS(Table2[Household waste (%)], Table2[Country], "Australia", Table2[Year], 2020)</f>
        <v>1412.17</v>
      </c>
      <c r="N726" s="10">
        <f>COUNTIFS(Table2[Year], "USA")</f>
        <v>0</v>
      </c>
    </row>
    <row r="727" spans="1:14" x14ac:dyDescent="0.35">
      <c r="A727" s="11" t="s">
        <v>24</v>
      </c>
      <c r="B727" s="12">
        <v>2019</v>
      </c>
      <c r="C727" s="11" t="s">
        <v>11</v>
      </c>
      <c r="D727" s="12">
        <v>35944.75</v>
      </c>
      <c r="E727" s="13">
        <v>32280.28</v>
      </c>
      <c r="F727" s="13">
        <f>IFERROR(Table2[[#This Row],[Economic loss ($ million)]]*1000000 / Table2[[#This Row],[Total Waste (tons)]], NA())</f>
        <v>898052.70588889893</v>
      </c>
      <c r="G727" s="13" t="str">
        <f t="shared" si="11"/>
        <v>Low</v>
      </c>
      <c r="H727" s="13">
        <v>145.01</v>
      </c>
      <c r="I727" s="13">
        <f>IFERROR(Table2[[#This Row],[Total Waste (tons)]] / (Table2[[#This Row],[Population (million)]]*1000), NA())</f>
        <v>3.3686412880491831E-2</v>
      </c>
      <c r="J727" s="13">
        <v>1067.04</v>
      </c>
      <c r="K727" s="13">
        <f>IFERROR(Table2[[#This Row],[Total Waste (tons)]] * Table2[[#This Row],[Household waste (%)]], NA())</f>
        <v>1440306.1325000001</v>
      </c>
      <c r="L727" s="13">
        <v>40.07</v>
      </c>
      <c r="M727" s="10">
        <f>SUMIFS(Table2[Household waste (%)], Table2[Country], "Australia", Table2[Year], 2020)</f>
        <v>1412.17</v>
      </c>
      <c r="N727" s="10">
        <f>COUNTIFS(Table2[Year], "USA")</f>
        <v>0</v>
      </c>
    </row>
    <row r="728" spans="1:14" x14ac:dyDescent="0.35">
      <c r="A728" s="8" t="s">
        <v>12</v>
      </c>
      <c r="B728" s="9">
        <v>2020</v>
      </c>
      <c r="C728" s="8" t="s">
        <v>9</v>
      </c>
      <c r="D728" s="9">
        <v>32102.11</v>
      </c>
      <c r="E728" s="10">
        <v>35880.14</v>
      </c>
      <c r="F728" s="10">
        <f>IFERROR(Table2[[#This Row],[Economic loss ($ million)]]*1000000 / Table2[[#This Row],[Total Waste (tons)]], NA())</f>
        <v>1117687.9027577939</v>
      </c>
      <c r="G728" s="10" t="str">
        <f t="shared" si="11"/>
        <v>High</v>
      </c>
      <c r="H728" s="10">
        <v>87.98</v>
      </c>
      <c r="I728" s="10">
        <f>IFERROR(Table2[[#This Row],[Total Waste (tons)]] / (Table2[[#This Row],[Population (million)]]*1000), NA())</f>
        <v>2.4269586385732539E-2</v>
      </c>
      <c r="J728" s="10">
        <v>1322.73</v>
      </c>
      <c r="K728" s="10">
        <f>IFERROR(Table2[[#This Row],[Total Waste (tons)]] * Table2[[#This Row],[Household waste (%)]], NA())</f>
        <v>1444915.9711</v>
      </c>
      <c r="L728" s="10">
        <v>45.01</v>
      </c>
      <c r="M728" s="10">
        <f>SUMIFS(Table2[Household waste (%)], Table2[Country], "Australia", Table2[Year], 2020)</f>
        <v>1412.17</v>
      </c>
      <c r="N728" s="10">
        <f>COUNTIFS(Table2[Year], "USA")</f>
        <v>0</v>
      </c>
    </row>
    <row r="729" spans="1:14" x14ac:dyDescent="0.35">
      <c r="A729" s="11" t="s">
        <v>24</v>
      </c>
      <c r="B729" s="12">
        <v>2021</v>
      </c>
      <c r="C729" s="11" t="s">
        <v>9</v>
      </c>
      <c r="D729" s="12">
        <v>47993.43</v>
      </c>
      <c r="E729" s="13">
        <v>40894.14</v>
      </c>
      <c r="F729" s="13">
        <f>IFERROR(Table2[[#This Row],[Economic loss ($ million)]]*1000000 / Table2[[#This Row],[Total Waste (tons)]], NA())</f>
        <v>852077.87815957307</v>
      </c>
      <c r="G729" s="13" t="str">
        <f t="shared" si="11"/>
        <v>Low</v>
      </c>
      <c r="H729" s="13">
        <v>89.28</v>
      </c>
      <c r="I729" s="13">
        <f>IFERROR(Table2[[#This Row],[Total Waste (tons)]] / (Table2[[#This Row],[Population (million)]]*1000), NA())</f>
        <v>5.1494544049956549E-2</v>
      </c>
      <c r="J729" s="13">
        <v>932.01</v>
      </c>
      <c r="K729" s="13">
        <f>IFERROR(Table2[[#This Row],[Total Waste (tons)]] * Table2[[#This Row],[Household waste (%)]], NA())</f>
        <v>2402071.1714999997</v>
      </c>
      <c r="L729" s="13">
        <v>50.05</v>
      </c>
      <c r="M729" s="10">
        <f>SUMIFS(Table2[Household waste (%)], Table2[Country], "Australia", Table2[Year], 2020)</f>
        <v>1412.17</v>
      </c>
      <c r="N729" s="10">
        <f>COUNTIFS(Table2[Year], "USA")</f>
        <v>0</v>
      </c>
    </row>
    <row r="730" spans="1:14" x14ac:dyDescent="0.35">
      <c r="A730" s="8" t="s">
        <v>35</v>
      </c>
      <c r="B730" s="9">
        <v>2020</v>
      </c>
      <c r="C730" s="8" t="s">
        <v>19</v>
      </c>
      <c r="D730" s="9">
        <v>28261.040000000001</v>
      </c>
      <c r="E730" s="10">
        <v>30809.279999999999</v>
      </c>
      <c r="F730" s="10">
        <f>IFERROR(Table2[[#This Row],[Economic loss ($ million)]]*1000000 / Table2[[#This Row],[Total Waste (tons)]], NA())</f>
        <v>1090167.9485256027</v>
      </c>
      <c r="G730" s="10" t="str">
        <f t="shared" si="11"/>
        <v>Medium</v>
      </c>
      <c r="H730" s="10">
        <v>107.85</v>
      </c>
      <c r="I730" s="10">
        <f>IFERROR(Table2[[#This Row],[Total Waste (tons)]] / (Table2[[#This Row],[Population (million)]]*1000), NA())</f>
        <v>2.1870484445132333E-2</v>
      </c>
      <c r="J730" s="10">
        <v>1292.2</v>
      </c>
      <c r="K730" s="10">
        <f>IFERROR(Table2[[#This Row],[Total Waste (tons)]] * Table2[[#This Row],[Household waste (%)]], NA())</f>
        <v>1762641.0648000001</v>
      </c>
      <c r="L730" s="10">
        <v>62.37</v>
      </c>
      <c r="M730" s="10">
        <f>SUMIFS(Table2[Household waste (%)], Table2[Country], "Australia", Table2[Year], 2020)</f>
        <v>1412.17</v>
      </c>
      <c r="N730" s="10">
        <f>COUNTIFS(Table2[Year], "USA")</f>
        <v>0</v>
      </c>
    </row>
    <row r="731" spans="1:14" x14ac:dyDescent="0.35">
      <c r="A731" s="11" t="s">
        <v>8</v>
      </c>
      <c r="B731" s="12">
        <v>2020</v>
      </c>
      <c r="C731" s="11" t="s">
        <v>11</v>
      </c>
      <c r="D731" s="12">
        <v>16118.96</v>
      </c>
      <c r="E731" s="13">
        <v>13978.13</v>
      </c>
      <c r="F731" s="13">
        <f>IFERROR(Table2[[#This Row],[Economic loss ($ million)]]*1000000 / Table2[[#This Row],[Total Waste (tons)]], NA())</f>
        <v>867185.6000635277</v>
      </c>
      <c r="G731" s="13" t="str">
        <f t="shared" si="11"/>
        <v>Low</v>
      </c>
      <c r="H731" s="13">
        <v>97.51</v>
      </c>
      <c r="I731" s="13">
        <f>IFERROR(Table2[[#This Row],[Total Waste (tons)]] / (Table2[[#This Row],[Population (million)]]*1000), NA())</f>
        <v>1.5210871001226761E-2</v>
      </c>
      <c r="J731" s="13">
        <v>1059.7</v>
      </c>
      <c r="K731" s="13">
        <f>IFERROR(Table2[[#This Row],[Total Waste (tons)]] * Table2[[#This Row],[Household waste (%)]], NA())</f>
        <v>743084.05599999998</v>
      </c>
      <c r="L731" s="13">
        <v>46.1</v>
      </c>
      <c r="M731" s="10">
        <f>SUMIFS(Table2[Household waste (%)], Table2[Country], "Australia", Table2[Year], 2020)</f>
        <v>1412.17</v>
      </c>
      <c r="N731" s="10">
        <f>COUNTIFS(Table2[Year], "USA")</f>
        <v>0</v>
      </c>
    </row>
    <row r="732" spans="1:14" x14ac:dyDescent="0.35">
      <c r="A732" s="8" t="s">
        <v>23</v>
      </c>
      <c r="B732" s="9">
        <v>2021</v>
      </c>
      <c r="C732" s="8" t="s">
        <v>15</v>
      </c>
      <c r="D732" s="9">
        <v>45793.5</v>
      </c>
      <c r="E732" s="10">
        <v>41233</v>
      </c>
      <c r="F732" s="10">
        <f>IFERROR(Table2[[#This Row],[Economic loss ($ million)]]*1000000 / Table2[[#This Row],[Total Waste (tons)]], NA())</f>
        <v>900411.63047157344</v>
      </c>
      <c r="G732" s="10" t="str">
        <f t="shared" si="11"/>
        <v>Low</v>
      </c>
      <c r="H732" s="10">
        <v>179.37</v>
      </c>
      <c r="I732" s="10">
        <f>IFERROR(Table2[[#This Row],[Total Waste (tons)]] / (Table2[[#This Row],[Population (million)]]*1000), NA())</f>
        <v>3.9421760801632191E-2</v>
      </c>
      <c r="J732" s="10">
        <v>1161.6300000000001</v>
      </c>
      <c r="K732" s="10">
        <f>IFERROR(Table2[[#This Row],[Total Waste (tons)]] * Table2[[#This Row],[Household waste (%)]], NA())</f>
        <v>1518512.4599999997</v>
      </c>
      <c r="L732" s="10">
        <v>33.159999999999997</v>
      </c>
      <c r="M732" s="10">
        <f>SUMIFS(Table2[Household waste (%)], Table2[Country], "Australia", Table2[Year], 2020)</f>
        <v>1412.17</v>
      </c>
      <c r="N732" s="10">
        <f>COUNTIFS(Table2[Year], "USA")</f>
        <v>0</v>
      </c>
    </row>
    <row r="733" spans="1:14" x14ac:dyDescent="0.35">
      <c r="A733" s="11" t="s">
        <v>18</v>
      </c>
      <c r="B733" s="12">
        <v>2022</v>
      </c>
      <c r="C733" s="11" t="s">
        <v>11</v>
      </c>
      <c r="D733" s="12">
        <v>45377.13</v>
      </c>
      <c r="E733" s="13">
        <v>37742</v>
      </c>
      <c r="F733" s="13">
        <f>IFERROR(Table2[[#This Row],[Economic loss ($ million)]]*1000000 / Table2[[#This Row],[Total Waste (tons)]], NA())</f>
        <v>831740.57063547219</v>
      </c>
      <c r="G733" s="13" t="str">
        <f t="shared" si="11"/>
        <v>Low</v>
      </c>
      <c r="H733" s="13">
        <v>155.56</v>
      </c>
      <c r="I733" s="13">
        <f>IFERROR(Table2[[#This Row],[Total Waste (tons)]] / (Table2[[#This Row],[Population (million)]]*1000), NA())</f>
        <v>6.663504067667185E-2</v>
      </c>
      <c r="J733" s="13">
        <v>680.98</v>
      </c>
      <c r="K733" s="13">
        <f>IFERROR(Table2[[#This Row],[Total Waste (tons)]] * Table2[[#This Row],[Household waste (%)]], NA())</f>
        <v>2881901.5262999996</v>
      </c>
      <c r="L733" s="13">
        <v>63.51</v>
      </c>
      <c r="M733" s="10">
        <f>SUMIFS(Table2[Household waste (%)], Table2[Country], "Australia", Table2[Year], 2020)</f>
        <v>1412.17</v>
      </c>
      <c r="N733" s="10">
        <f>COUNTIFS(Table2[Year], "USA")</f>
        <v>0</v>
      </c>
    </row>
    <row r="734" spans="1:14" x14ac:dyDescent="0.35">
      <c r="A734" s="8" t="s">
        <v>14</v>
      </c>
      <c r="B734" s="9">
        <v>2018</v>
      </c>
      <c r="C734" s="8" t="s">
        <v>22</v>
      </c>
      <c r="D734" s="9">
        <v>36547.58</v>
      </c>
      <c r="E734" s="10">
        <v>31061.02</v>
      </c>
      <c r="F734" s="10">
        <f>IFERROR(Table2[[#This Row],[Economic loss ($ million)]]*1000000 / Table2[[#This Row],[Total Waste (tons)]], NA())</f>
        <v>849878.97967526165</v>
      </c>
      <c r="G734" s="10" t="str">
        <f t="shared" si="11"/>
        <v>Low</v>
      </c>
      <c r="H734" s="10">
        <v>53.5</v>
      </c>
      <c r="I734" s="10">
        <f>IFERROR(Table2[[#This Row],[Total Waste (tons)]] / (Table2[[#This Row],[Population (million)]]*1000), NA())</f>
        <v>5.3744070114553774E-2</v>
      </c>
      <c r="J734" s="10">
        <v>680.03</v>
      </c>
      <c r="K734" s="10">
        <f>IFERROR(Table2[[#This Row],[Total Waste (tons)]] * Table2[[#This Row],[Household waste (%)]], NA())</f>
        <v>1374189.0080000001</v>
      </c>
      <c r="L734" s="10">
        <v>37.6</v>
      </c>
      <c r="M734" s="10">
        <f>SUMIFS(Table2[Household waste (%)], Table2[Country], "Australia", Table2[Year], 2020)</f>
        <v>1412.17</v>
      </c>
      <c r="N734" s="10">
        <f>COUNTIFS(Table2[Year], "USA")</f>
        <v>0</v>
      </c>
    </row>
    <row r="735" spans="1:14" x14ac:dyDescent="0.35">
      <c r="A735" s="11" t="s">
        <v>16</v>
      </c>
      <c r="B735" s="12">
        <v>2019</v>
      </c>
      <c r="C735" s="11" t="s">
        <v>25</v>
      </c>
      <c r="D735" s="12">
        <v>38833.949999999997</v>
      </c>
      <c r="E735" s="13">
        <v>44329.65</v>
      </c>
      <c r="F735" s="13">
        <f>IFERROR(Table2[[#This Row],[Economic loss ($ million)]]*1000000 / Table2[[#This Row],[Total Waste (tons)]], NA())</f>
        <v>1141517.9243934753</v>
      </c>
      <c r="G735" s="13" t="str">
        <f t="shared" si="11"/>
        <v>High</v>
      </c>
      <c r="H735" s="13">
        <v>35.56</v>
      </c>
      <c r="I735" s="13">
        <f>IFERROR(Table2[[#This Row],[Total Waste (tons)]] / (Table2[[#This Row],[Population (million)]]*1000), NA())</f>
        <v>3.6118220965596776E-2</v>
      </c>
      <c r="J735" s="13">
        <v>1075.19</v>
      </c>
      <c r="K735" s="13">
        <f>IFERROR(Table2[[#This Row],[Total Waste (tons)]] * Table2[[#This Row],[Household waste (%)]], NA())</f>
        <v>1862087.9025000001</v>
      </c>
      <c r="L735" s="13">
        <v>47.95</v>
      </c>
      <c r="M735" s="10">
        <f>SUMIFS(Table2[Household waste (%)], Table2[Country], "Australia", Table2[Year], 2020)</f>
        <v>1412.17</v>
      </c>
      <c r="N735" s="10">
        <f>COUNTIFS(Table2[Year], "USA")</f>
        <v>0</v>
      </c>
    </row>
    <row r="736" spans="1:14" x14ac:dyDescent="0.35">
      <c r="A736" s="8" t="s">
        <v>27</v>
      </c>
      <c r="B736" s="9">
        <v>2024</v>
      </c>
      <c r="C736" s="8" t="s">
        <v>25</v>
      </c>
      <c r="D736" s="9">
        <v>47562.85</v>
      </c>
      <c r="E736" s="10">
        <v>55737.39</v>
      </c>
      <c r="F736" s="10">
        <f>IFERROR(Table2[[#This Row],[Economic loss ($ million)]]*1000000 / Table2[[#This Row],[Total Waste (tons)]], NA())</f>
        <v>1171868.1702210864</v>
      </c>
      <c r="G736" s="10" t="str">
        <f t="shared" si="11"/>
        <v>High</v>
      </c>
      <c r="H736" s="10">
        <v>165.18</v>
      </c>
      <c r="I736" s="10">
        <f>IFERROR(Table2[[#This Row],[Total Waste (tons)]] / (Table2[[#This Row],[Population (million)]]*1000), NA())</f>
        <v>0.55785655641566967</v>
      </c>
      <c r="J736" s="10">
        <v>85.26</v>
      </c>
      <c r="K736" s="10">
        <f>IFERROR(Table2[[#This Row],[Total Waste (tons)]] * Table2[[#This Row],[Household waste (%)]], NA())</f>
        <v>2072789.0029999998</v>
      </c>
      <c r="L736" s="10">
        <v>43.58</v>
      </c>
      <c r="M736" s="10">
        <f>SUMIFS(Table2[Household waste (%)], Table2[Country], "Australia", Table2[Year], 2020)</f>
        <v>1412.17</v>
      </c>
      <c r="N736" s="10">
        <f>COUNTIFS(Table2[Year], "USA")</f>
        <v>0</v>
      </c>
    </row>
    <row r="737" spans="1:14" x14ac:dyDescent="0.35">
      <c r="A737" s="11" t="s">
        <v>35</v>
      </c>
      <c r="B737" s="12">
        <v>2019</v>
      </c>
      <c r="C737" s="11" t="s">
        <v>19</v>
      </c>
      <c r="D737" s="12">
        <v>8848.11</v>
      </c>
      <c r="E737" s="13">
        <v>9464.59</v>
      </c>
      <c r="F737" s="13">
        <f>IFERROR(Table2[[#This Row],[Economic loss ($ million)]]*1000000 / Table2[[#This Row],[Total Waste (tons)]], NA())</f>
        <v>1069673.6365167249</v>
      </c>
      <c r="G737" s="13" t="str">
        <f t="shared" si="11"/>
        <v>Medium</v>
      </c>
      <c r="H737" s="13">
        <v>131.91</v>
      </c>
      <c r="I737" s="13">
        <f>IFERROR(Table2[[#This Row],[Total Waste (tons)]] / (Table2[[#This Row],[Population (million)]]*1000), NA())</f>
        <v>1.4154484810673322E-2</v>
      </c>
      <c r="J737" s="13">
        <v>625.11</v>
      </c>
      <c r="K737" s="13">
        <f>IFERROR(Table2[[#This Row],[Total Waste (tons)]] * Table2[[#This Row],[Household waste (%)]], NA())</f>
        <v>381353.54100000003</v>
      </c>
      <c r="L737" s="13">
        <v>43.1</v>
      </c>
      <c r="M737" s="10">
        <f>SUMIFS(Table2[Household waste (%)], Table2[Country], "Australia", Table2[Year], 2020)</f>
        <v>1412.17</v>
      </c>
      <c r="N737" s="10">
        <f>COUNTIFS(Table2[Year], "USA")</f>
        <v>0</v>
      </c>
    </row>
    <row r="738" spans="1:14" x14ac:dyDescent="0.35">
      <c r="A738" s="8" t="s">
        <v>12</v>
      </c>
      <c r="B738" s="9">
        <v>2023</v>
      </c>
      <c r="C738" s="8" t="s">
        <v>22</v>
      </c>
      <c r="D738" s="9">
        <v>20660.740000000002</v>
      </c>
      <c r="E738" s="10">
        <v>19312.939999999999</v>
      </c>
      <c r="F738" s="10">
        <f>IFERROR(Table2[[#This Row],[Economic loss ($ million)]]*1000000 / Table2[[#This Row],[Total Waste (tons)]], NA())</f>
        <v>934765.16330005601</v>
      </c>
      <c r="G738" s="10" t="str">
        <f t="shared" si="11"/>
        <v>Low</v>
      </c>
      <c r="H738" s="10">
        <v>111.07</v>
      </c>
      <c r="I738" s="10">
        <f>IFERROR(Table2[[#This Row],[Total Waste (tons)]] / (Table2[[#This Row],[Population (million)]]*1000), NA())</f>
        <v>2.6990215417575673E-2</v>
      </c>
      <c r="J738" s="10">
        <v>765.49</v>
      </c>
      <c r="K738" s="10">
        <f>IFERROR(Table2[[#This Row],[Total Waste (tons)]] * Table2[[#This Row],[Household waste (%)]], NA())</f>
        <v>1339022.5594000001</v>
      </c>
      <c r="L738" s="10">
        <v>64.81</v>
      </c>
      <c r="M738" s="10">
        <f>SUMIFS(Table2[Household waste (%)], Table2[Country], "Australia", Table2[Year], 2020)</f>
        <v>1412.17</v>
      </c>
      <c r="N738" s="10">
        <f>COUNTIFS(Table2[Year], "USA")</f>
        <v>0</v>
      </c>
    </row>
    <row r="739" spans="1:14" x14ac:dyDescent="0.35">
      <c r="A739" s="11" t="s">
        <v>12</v>
      </c>
      <c r="B739" s="12">
        <v>2021</v>
      </c>
      <c r="C739" s="11" t="s">
        <v>15</v>
      </c>
      <c r="D739" s="12">
        <v>1109.54</v>
      </c>
      <c r="E739" s="13">
        <v>1214.82</v>
      </c>
      <c r="F739" s="13">
        <f>IFERROR(Table2[[#This Row],[Economic loss ($ million)]]*1000000 / Table2[[#This Row],[Total Waste (tons)]], NA())</f>
        <v>1094886.1690430269</v>
      </c>
      <c r="G739" s="13" t="str">
        <f t="shared" si="11"/>
        <v>Medium</v>
      </c>
      <c r="H739" s="13">
        <v>170.78</v>
      </c>
      <c r="I739" s="13">
        <f>IFERROR(Table2[[#This Row],[Total Waste (tons)]] / (Table2[[#This Row],[Population (million)]]*1000), NA())</f>
        <v>2.2519585954942155E-2</v>
      </c>
      <c r="J739" s="13">
        <v>49.27</v>
      </c>
      <c r="K739" s="13">
        <f>IFERROR(Table2[[#This Row],[Total Waste (tons)]] * Table2[[#This Row],[Household waste (%)]], NA())</f>
        <v>49141.526599999997</v>
      </c>
      <c r="L739" s="13">
        <v>44.29</v>
      </c>
      <c r="M739" s="10">
        <f>SUMIFS(Table2[Household waste (%)], Table2[Country], "Australia", Table2[Year], 2020)</f>
        <v>1412.17</v>
      </c>
      <c r="N739" s="10">
        <f>COUNTIFS(Table2[Year], "USA")</f>
        <v>0</v>
      </c>
    </row>
    <row r="740" spans="1:14" x14ac:dyDescent="0.35">
      <c r="A740" s="8" t="s">
        <v>31</v>
      </c>
      <c r="B740" s="9">
        <v>2024</v>
      </c>
      <c r="C740" s="8" t="s">
        <v>13</v>
      </c>
      <c r="D740" s="9">
        <v>29583.53</v>
      </c>
      <c r="E740" s="10">
        <v>33481.65</v>
      </c>
      <c r="F740" s="10">
        <f>IFERROR(Table2[[#This Row],[Economic loss ($ million)]]*1000000 / Table2[[#This Row],[Total Waste (tons)]], NA())</f>
        <v>1131766.5606504702</v>
      </c>
      <c r="G740" s="10" t="str">
        <f t="shared" si="11"/>
        <v>High</v>
      </c>
      <c r="H740" s="10">
        <v>45.69</v>
      </c>
      <c r="I740" s="10">
        <f>IFERROR(Table2[[#This Row],[Total Waste (tons)]] / (Table2[[#This Row],[Population (million)]]*1000), NA())</f>
        <v>2.7806421595811676E-2</v>
      </c>
      <c r="J740" s="10">
        <v>1063.9100000000001</v>
      </c>
      <c r="K740" s="10">
        <f>IFERROR(Table2[[#This Row],[Total Waste (tons)]] * Table2[[#This Row],[Household waste (%)]], NA())</f>
        <v>1831812.1776000001</v>
      </c>
      <c r="L740" s="10">
        <v>61.92</v>
      </c>
      <c r="M740" s="10">
        <f>SUMIFS(Table2[Household waste (%)], Table2[Country], "Australia", Table2[Year], 2020)</f>
        <v>1412.17</v>
      </c>
      <c r="N740" s="10">
        <f>COUNTIFS(Table2[Year], "USA")</f>
        <v>0</v>
      </c>
    </row>
    <row r="741" spans="1:14" x14ac:dyDescent="0.35">
      <c r="A741" s="11" t="s">
        <v>34</v>
      </c>
      <c r="B741" s="12">
        <v>2023</v>
      </c>
      <c r="C741" s="11" t="s">
        <v>20</v>
      </c>
      <c r="D741" s="12">
        <v>36095.480000000003</v>
      </c>
      <c r="E741" s="13">
        <v>43115.74</v>
      </c>
      <c r="F741" s="13">
        <f>IFERROR(Table2[[#This Row],[Economic loss ($ million)]]*1000000 / Table2[[#This Row],[Total Waste (tons)]], NA())</f>
        <v>1194491.3878413583</v>
      </c>
      <c r="G741" s="13" t="str">
        <f t="shared" si="11"/>
        <v>High</v>
      </c>
      <c r="H741" s="13">
        <v>37.43</v>
      </c>
      <c r="I741" s="13">
        <f>IFERROR(Table2[[#This Row],[Total Waste (tons)]] / (Table2[[#This Row],[Population (million)]]*1000), NA())</f>
        <v>4.0135075332184356E-2</v>
      </c>
      <c r="J741" s="13">
        <v>899.35</v>
      </c>
      <c r="K741" s="13">
        <f>IFERROR(Table2[[#This Row],[Total Waste (tons)]] * Table2[[#This Row],[Household waste (%)]], NA())</f>
        <v>1261537.0260000003</v>
      </c>
      <c r="L741" s="13">
        <v>34.950000000000003</v>
      </c>
      <c r="M741" s="10">
        <f>SUMIFS(Table2[Household waste (%)], Table2[Country], "Australia", Table2[Year], 2020)</f>
        <v>1412.17</v>
      </c>
      <c r="N741" s="10">
        <f>COUNTIFS(Table2[Year], "USA")</f>
        <v>0</v>
      </c>
    </row>
    <row r="742" spans="1:14" x14ac:dyDescent="0.35">
      <c r="A742" s="8" t="s">
        <v>31</v>
      </c>
      <c r="B742" s="9">
        <v>2019</v>
      </c>
      <c r="C742" s="8" t="s">
        <v>20</v>
      </c>
      <c r="D742" s="9">
        <v>7738.36</v>
      </c>
      <c r="E742" s="10">
        <v>6877.19</v>
      </c>
      <c r="F742" s="10">
        <f>IFERROR(Table2[[#This Row],[Economic loss ($ million)]]*1000000 / Table2[[#This Row],[Total Waste (tons)]], NA())</f>
        <v>888714.14614983019</v>
      </c>
      <c r="G742" s="10" t="str">
        <f t="shared" si="11"/>
        <v>Low</v>
      </c>
      <c r="H742" s="10">
        <v>175.24</v>
      </c>
      <c r="I742" s="10">
        <f>IFERROR(Table2[[#This Row],[Total Waste (tons)]] / (Table2[[#This Row],[Population (million)]]*1000), NA())</f>
        <v>7.6389769103957506E-3</v>
      </c>
      <c r="J742" s="10">
        <v>1013.01</v>
      </c>
      <c r="K742" s="10">
        <f>IFERROR(Table2[[#This Row],[Total Waste (tons)]] * Table2[[#This Row],[Household waste (%)]], NA())</f>
        <v>465617.12119999999</v>
      </c>
      <c r="L742" s="10">
        <v>60.17</v>
      </c>
      <c r="M742" s="10">
        <f>SUMIFS(Table2[Household waste (%)], Table2[Country], "Australia", Table2[Year], 2020)</f>
        <v>1412.17</v>
      </c>
      <c r="N742" s="10">
        <f>COUNTIFS(Table2[Year], "USA")</f>
        <v>0</v>
      </c>
    </row>
    <row r="743" spans="1:14" x14ac:dyDescent="0.35">
      <c r="A743" s="11" t="s">
        <v>35</v>
      </c>
      <c r="B743" s="12">
        <v>2020</v>
      </c>
      <c r="C743" s="11" t="s">
        <v>11</v>
      </c>
      <c r="D743" s="12">
        <v>42303.27</v>
      </c>
      <c r="E743" s="13">
        <v>44822.91</v>
      </c>
      <c r="F743" s="13">
        <f>IFERROR(Table2[[#This Row],[Economic loss ($ million)]]*1000000 / Table2[[#This Row],[Total Waste (tons)]], NA())</f>
        <v>1059561.3530585226</v>
      </c>
      <c r="G743" s="13" t="str">
        <f t="shared" si="11"/>
        <v>Medium</v>
      </c>
      <c r="H743" s="13">
        <v>119.73</v>
      </c>
      <c r="I743" s="13">
        <f>IFERROR(Table2[[#This Row],[Total Waste (tons)]] / (Table2[[#This Row],[Population (million)]]*1000), NA())</f>
        <v>8.3652896974490798E-2</v>
      </c>
      <c r="J743" s="13">
        <v>505.7</v>
      </c>
      <c r="K743" s="13">
        <f>IFERROR(Table2[[#This Row],[Total Waste (tons)]] * Table2[[#This Row],[Household waste (%)]], NA())</f>
        <v>1350320.3784</v>
      </c>
      <c r="L743" s="13">
        <v>31.92</v>
      </c>
      <c r="M743" s="10">
        <f>SUMIFS(Table2[Household waste (%)], Table2[Country], "Australia", Table2[Year], 2020)</f>
        <v>1412.17</v>
      </c>
      <c r="N743" s="10">
        <f>COUNTIFS(Table2[Year], "USA")</f>
        <v>0</v>
      </c>
    </row>
    <row r="744" spans="1:14" x14ac:dyDescent="0.35">
      <c r="A744" s="8" t="s">
        <v>29</v>
      </c>
      <c r="B744" s="9">
        <v>2020</v>
      </c>
      <c r="C744" s="8" t="s">
        <v>15</v>
      </c>
      <c r="D744" s="9">
        <v>4989.08</v>
      </c>
      <c r="E744" s="10">
        <v>5864.14</v>
      </c>
      <c r="F744" s="10">
        <f>IFERROR(Table2[[#This Row],[Economic loss ($ million)]]*1000000 / Table2[[#This Row],[Total Waste (tons)]], NA())</f>
        <v>1175395.0628171929</v>
      </c>
      <c r="G744" s="10" t="str">
        <f t="shared" si="11"/>
        <v>High</v>
      </c>
      <c r="H744" s="10">
        <v>100.6</v>
      </c>
      <c r="I744" s="10">
        <f>IFERROR(Table2[[#This Row],[Total Waste (tons)]] / (Table2[[#This Row],[Population (million)]]*1000), NA())</f>
        <v>3.8470162776531188E-3</v>
      </c>
      <c r="J744" s="10">
        <v>1296.8699999999999</v>
      </c>
      <c r="K744" s="10">
        <f>IFERROR(Table2[[#This Row],[Total Waste (tons)]] * Table2[[#This Row],[Household waste (%)]], NA())</f>
        <v>316207.89040000003</v>
      </c>
      <c r="L744" s="10">
        <v>63.38</v>
      </c>
      <c r="M744" s="10">
        <f>SUMIFS(Table2[Household waste (%)], Table2[Country], "Australia", Table2[Year], 2020)</f>
        <v>1412.17</v>
      </c>
      <c r="N744" s="10">
        <f>COUNTIFS(Table2[Year], "USA")</f>
        <v>0</v>
      </c>
    </row>
    <row r="745" spans="1:14" x14ac:dyDescent="0.35">
      <c r="A745" s="11" t="s">
        <v>17</v>
      </c>
      <c r="B745" s="12">
        <v>2020</v>
      </c>
      <c r="C745" s="11" t="s">
        <v>25</v>
      </c>
      <c r="D745" s="12">
        <v>27757.71</v>
      </c>
      <c r="E745" s="13">
        <v>22778.29</v>
      </c>
      <c r="F745" s="13">
        <f>IFERROR(Table2[[#This Row],[Economic loss ($ million)]]*1000000 / Table2[[#This Row],[Total Waste (tons)]], NA())</f>
        <v>820611.28241486778</v>
      </c>
      <c r="G745" s="13" t="str">
        <f t="shared" si="11"/>
        <v>Low</v>
      </c>
      <c r="H745" s="13">
        <v>193.39</v>
      </c>
      <c r="I745" s="13">
        <f>IFERROR(Table2[[#This Row],[Total Waste (tons)]] / (Table2[[#This Row],[Population (million)]]*1000), NA())</f>
        <v>7.4301916590823913E-2</v>
      </c>
      <c r="J745" s="13">
        <v>373.58</v>
      </c>
      <c r="K745" s="13">
        <f>IFERROR(Table2[[#This Row],[Total Waste (tons)]] * Table2[[#This Row],[Household waste (%)]], NA())</f>
        <v>893520.68489999988</v>
      </c>
      <c r="L745" s="13">
        <v>32.19</v>
      </c>
      <c r="M745" s="10">
        <f>SUMIFS(Table2[Household waste (%)], Table2[Country], "Australia", Table2[Year], 2020)</f>
        <v>1412.17</v>
      </c>
      <c r="N745" s="10">
        <f>COUNTIFS(Table2[Year], "USA")</f>
        <v>0</v>
      </c>
    </row>
    <row r="746" spans="1:14" x14ac:dyDescent="0.35">
      <c r="A746" s="8" t="s">
        <v>32</v>
      </c>
      <c r="B746" s="9">
        <v>2020</v>
      </c>
      <c r="C746" s="8" t="s">
        <v>25</v>
      </c>
      <c r="D746" s="9">
        <v>23311.38</v>
      </c>
      <c r="E746" s="10">
        <v>26725.02</v>
      </c>
      <c r="F746" s="10">
        <f>IFERROR(Table2[[#This Row],[Economic loss ($ million)]]*1000000 / Table2[[#This Row],[Total Waste (tons)]], NA())</f>
        <v>1146436.6330950805</v>
      </c>
      <c r="G746" s="10" t="str">
        <f t="shared" si="11"/>
        <v>High</v>
      </c>
      <c r="H746" s="10">
        <v>41.11</v>
      </c>
      <c r="I746" s="10">
        <f>IFERROR(Table2[[#This Row],[Total Waste (tons)]] / (Table2[[#This Row],[Population (million)]]*1000), NA())</f>
        <v>3.6209602510135296E-2</v>
      </c>
      <c r="J746" s="10">
        <v>643.79</v>
      </c>
      <c r="K746" s="10">
        <f>IFERROR(Table2[[#This Row],[Total Waste (tons)]] * Table2[[#This Row],[Household waste (%)]], NA())</f>
        <v>1312663.8078000001</v>
      </c>
      <c r="L746" s="10">
        <v>56.31</v>
      </c>
      <c r="M746" s="10">
        <f>SUMIFS(Table2[Household waste (%)], Table2[Country], "Australia", Table2[Year], 2020)</f>
        <v>1412.17</v>
      </c>
      <c r="N746" s="10">
        <f>COUNTIFS(Table2[Year], "USA")</f>
        <v>0</v>
      </c>
    </row>
    <row r="747" spans="1:14" x14ac:dyDescent="0.35">
      <c r="A747" s="11" t="s">
        <v>17</v>
      </c>
      <c r="B747" s="12">
        <v>2019</v>
      </c>
      <c r="C747" s="11" t="s">
        <v>19</v>
      </c>
      <c r="D747" s="12">
        <v>6679.89</v>
      </c>
      <c r="E747" s="13">
        <v>6925.21</v>
      </c>
      <c r="F747" s="13">
        <f>IFERROR(Table2[[#This Row],[Economic loss ($ million)]]*1000000 / Table2[[#This Row],[Total Waste (tons)]], NA())</f>
        <v>1036725.1556537608</v>
      </c>
      <c r="G747" s="13" t="str">
        <f t="shared" si="11"/>
        <v>Medium</v>
      </c>
      <c r="H747" s="13">
        <v>59.68</v>
      </c>
      <c r="I747" s="13">
        <f>IFERROR(Table2[[#This Row],[Total Waste (tons)]] / (Table2[[#This Row],[Population (million)]]*1000), NA())</f>
        <v>2.1509176970633696E-2</v>
      </c>
      <c r="J747" s="13">
        <v>310.56</v>
      </c>
      <c r="K747" s="13">
        <f>IFERROR(Table2[[#This Row],[Total Waste (tons)]] * Table2[[#This Row],[Household waste (%)]], NA())</f>
        <v>341008.38449999999</v>
      </c>
      <c r="L747" s="13">
        <v>51.05</v>
      </c>
      <c r="M747" s="10">
        <f>SUMIFS(Table2[Household waste (%)], Table2[Country], "Australia", Table2[Year], 2020)</f>
        <v>1412.17</v>
      </c>
      <c r="N747" s="10">
        <f>COUNTIFS(Table2[Year], "USA")</f>
        <v>0</v>
      </c>
    </row>
    <row r="748" spans="1:14" x14ac:dyDescent="0.35">
      <c r="A748" s="8" t="s">
        <v>24</v>
      </c>
      <c r="B748" s="9">
        <v>2018</v>
      </c>
      <c r="C748" s="8" t="s">
        <v>22</v>
      </c>
      <c r="D748" s="9">
        <v>42469.51</v>
      </c>
      <c r="E748" s="10">
        <v>39368.14</v>
      </c>
      <c r="F748" s="10">
        <f>IFERROR(Table2[[#This Row],[Economic loss ($ million)]]*1000000 / Table2[[#This Row],[Total Waste (tons)]], NA())</f>
        <v>926974.19866629015</v>
      </c>
      <c r="G748" s="10" t="str">
        <f t="shared" si="11"/>
        <v>Low</v>
      </c>
      <c r="H748" s="10">
        <v>166.01</v>
      </c>
      <c r="I748" s="10">
        <f>IFERROR(Table2[[#This Row],[Total Waste (tons)]] / (Table2[[#This Row],[Population (million)]]*1000), NA())</f>
        <v>3.9757641287761769E-2</v>
      </c>
      <c r="J748" s="10">
        <v>1068.21</v>
      </c>
      <c r="K748" s="10">
        <f>IFERROR(Table2[[#This Row],[Total Waste (tons)]] * Table2[[#This Row],[Household waste (%)]], NA())</f>
        <v>1344159.9915</v>
      </c>
      <c r="L748" s="10">
        <v>31.65</v>
      </c>
      <c r="M748" s="10">
        <f>SUMIFS(Table2[Household waste (%)], Table2[Country], "Australia", Table2[Year], 2020)</f>
        <v>1412.17</v>
      </c>
      <c r="N748" s="10">
        <f>COUNTIFS(Table2[Year], "USA")</f>
        <v>0</v>
      </c>
    </row>
    <row r="749" spans="1:14" x14ac:dyDescent="0.35">
      <c r="A749" s="11" t="s">
        <v>18</v>
      </c>
      <c r="B749" s="12">
        <v>2021</v>
      </c>
      <c r="C749" s="11" t="s">
        <v>25</v>
      </c>
      <c r="D749" s="12">
        <v>13761.51</v>
      </c>
      <c r="E749" s="13">
        <v>15410.13</v>
      </c>
      <c r="F749" s="13">
        <f>IFERROR(Table2[[#This Row],[Economic loss ($ million)]]*1000000 / Table2[[#This Row],[Total Waste (tons)]], NA())</f>
        <v>1119799.3534139786</v>
      </c>
      <c r="G749" s="13" t="str">
        <f t="shared" si="11"/>
        <v>High</v>
      </c>
      <c r="H749" s="13">
        <v>80.78</v>
      </c>
      <c r="I749" s="13">
        <f>IFERROR(Table2[[#This Row],[Total Waste (tons)]] / (Table2[[#This Row],[Population (million)]]*1000), NA())</f>
        <v>9.9164186633039098E-3</v>
      </c>
      <c r="J749" s="13">
        <v>1387.75</v>
      </c>
      <c r="K749" s="13">
        <f>IFERROR(Table2[[#This Row],[Total Waste (tons)]] * Table2[[#This Row],[Household waste (%)]], NA())</f>
        <v>743259.15509999997</v>
      </c>
      <c r="L749" s="13">
        <v>54.01</v>
      </c>
      <c r="M749" s="10">
        <f>SUMIFS(Table2[Household waste (%)], Table2[Country], "Australia", Table2[Year], 2020)</f>
        <v>1412.17</v>
      </c>
      <c r="N749" s="10">
        <f>COUNTIFS(Table2[Year], "USA")</f>
        <v>0</v>
      </c>
    </row>
    <row r="750" spans="1:14" x14ac:dyDescent="0.35">
      <c r="A750" s="8" t="s">
        <v>31</v>
      </c>
      <c r="B750" s="9">
        <v>2020</v>
      </c>
      <c r="C750" s="8" t="s">
        <v>22</v>
      </c>
      <c r="D750" s="9">
        <v>40358.980000000003</v>
      </c>
      <c r="E750" s="10">
        <v>46152.36</v>
      </c>
      <c r="F750" s="10">
        <f>IFERROR(Table2[[#This Row],[Economic loss ($ million)]]*1000000 / Table2[[#This Row],[Total Waste (tons)]], NA())</f>
        <v>1143546.2442311475</v>
      </c>
      <c r="G750" s="10" t="str">
        <f t="shared" si="11"/>
        <v>High</v>
      </c>
      <c r="H750" s="10">
        <v>57.91</v>
      </c>
      <c r="I750" s="10">
        <f>IFERROR(Table2[[#This Row],[Total Waste (tons)]] / (Table2[[#This Row],[Population (million)]]*1000), NA())</f>
        <v>5.5389465305226177E-2</v>
      </c>
      <c r="J750" s="10">
        <v>728.64</v>
      </c>
      <c r="K750" s="10">
        <f>IFERROR(Table2[[#This Row],[Total Waste (tons)]] * Table2[[#This Row],[Household waste (%)]], NA())</f>
        <v>2428399.8266000003</v>
      </c>
      <c r="L750" s="10">
        <v>60.17</v>
      </c>
      <c r="M750" s="10">
        <f>SUMIFS(Table2[Household waste (%)], Table2[Country], "Australia", Table2[Year], 2020)</f>
        <v>1412.17</v>
      </c>
      <c r="N750" s="10">
        <f>COUNTIFS(Table2[Year], "USA")</f>
        <v>0</v>
      </c>
    </row>
    <row r="751" spans="1:14" x14ac:dyDescent="0.35">
      <c r="A751" s="11" t="s">
        <v>18</v>
      </c>
      <c r="B751" s="12">
        <v>2020</v>
      </c>
      <c r="C751" s="11" t="s">
        <v>13</v>
      </c>
      <c r="D751" s="12">
        <v>25957.96</v>
      </c>
      <c r="E751" s="13">
        <v>25162.71</v>
      </c>
      <c r="F751" s="13">
        <f>IFERROR(Table2[[#This Row],[Economic loss ($ million)]]*1000000 / Table2[[#This Row],[Total Waste (tons)]], NA())</f>
        <v>969363.92536239373</v>
      </c>
      <c r="G751" s="13" t="str">
        <f t="shared" si="11"/>
        <v>Medium</v>
      </c>
      <c r="H751" s="13">
        <v>147.22999999999999</v>
      </c>
      <c r="I751" s="13">
        <f>IFERROR(Table2[[#This Row],[Total Waste (tons)]] / (Table2[[#This Row],[Population (million)]]*1000), NA())</f>
        <v>2.2031692143166328E-2</v>
      </c>
      <c r="J751" s="13">
        <v>1178.21</v>
      </c>
      <c r="K751" s="13">
        <f>IFERROR(Table2[[#This Row],[Total Waste (tons)]] * Table2[[#This Row],[Household waste (%)]], NA())</f>
        <v>1653002.8928</v>
      </c>
      <c r="L751" s="13">
        <v>63.68</v>
      </c>
      <c r="M751" s="10">
        <f>SUMIFS(Table2[Household waste (%)], Table2[Country], "Australia", Table2[Year], 2020)</f>
        <v>1412.17</v>
      </c>
      <c r="N751" s="10">
        <f>COUNTIFS(Table2[Year], "USA")</f>
        <v>0</v>
      </c>
    </row>
    <row r="752" spans="1:14" x14ac:dyDescent="0.35">
      <c r="A752" s="8" t="s">
        <v>24</v>
      </c>
      <c r="B752" s="9">
        <v>2019</v>
      </c>
      <c r="C752" s="8" t="s">
        <v>22</v>
      </c>
      <c r="D752" s="9">
        <v>5059.87</v>
      </c>
      <c r="E752" s="10">
        <v>5395.54</v>
      </c>
      <c r="F752" s="10">
        <f>IFERROR(Table2[[#This Row],[Economic loss ($ million)]]*1000000 / Table2[[#This Row],[Total Waste (tons)]], NA())</f>
        <v>1066339.6490423668</v>
      </c>
      <c r="G752" s="10" t="str">
        <f t="shared" si="11"/>
        <v>Medium</v>
      </c>
      <c r="H752" s="10">
        <v>129.44</v>
      </c>
      <c r="I752" s="10">
        <f>IFERROR(Table2[[#This Row],[Total Waste (tons)]] / (Table2[[#This Row],[Population (million)]]*1000), NA())</f>
        <v>1.6570722122154904E-2</v>
      </c>
      <c r="J752" s="10">
        <v>305.35000000000002</v>
      </c>
      <c r="K752" s="10">
        <f>IFERROR(Table2[[#This Row],[Total Waste (tons)]] * Table2[[#This Row],[Household waste (%)]], NA())</f>
        <v>193034.0405</v>
      </c>
      <c r="L752" s="10">
        <v>38.15</v>
      </c>
      <c r="M752" s="10">
        <f>SUMIFS(Table2[Household waste (%)], Table2[Country], "Australia", Table2[Year], 2020)</f>
        <v>1412.17</v>
      </c>
      <c r="N752" s="10">
        <f>COUNTIFS(Table2[Year], "USA")</f>
        <v>0</v>
      </c>
    </row>
    <row r="753" spans="1:14" x14ac:dyDescent="0.35">
      <c r="A753" s="11" t="s">
        <v>10</v>
      </c>
      <c r="B753" s="12">
        <v>2021</v>
      </c>
      <c r="C753" s="11" t="s">
        <v>15</v>
      </c>
      <c r="D753" s="12">
        <v>33470.6</v>
      </c>
      <c r="E753" s="13">
        <v>35751.86</v>
      </c>
      <c r="F753" s="13">
        <f>IFERROR(Table2[[#This Row],[Economic loss ($ million)]]*1000000 / Table2[[#This Row],[Total Waste (tons)]], NA())</f>
        <v>1068157.1289430128</v>
      </c>
      <c r="G753" s="13" t="str">
        <f t="shared" si="11"/>
        <v>Medium</v>
      </c>
      <c r="H753" s="13">
        <v>81.8</v>
      </c>
      <c r="I753" s="13">
        <f>IFERROR(Table2[[#This Row],[Total Waste (tons)]] / (Table2[[#This Row],[Population (million)]]*1000), NA())</f>
        <v>0.3501841389412011</v>
      </c>
      <c r="J753" s="13">
        <v>95.58</v>
      </c>
      <c r="K753" s="13">
        <f>IFERROR(Table2[[#This Row],[Total Waste (tons)]] * Table2[[#This Row],[Household waste (%)]], NA())</f>
        <v>1935939.504</v>
      </c>
      <c r="L753" s="13">
        <v>57.84</v>
      </c>
      <c r="M753" s="10">
        <f>SUMIFS(Table2[Household waste (%)], Table2[Country], "Australia", Table2[Year], 2020)</f>
        <v>1412.17</v>
      </c>
      <c r="N753" s="10">
        <f>COUNTIFS(Table2[Year], "USA")</f>
        <v>0</v>
      </c>
    </row>
    <row r="754" spans="1:14" x14ac:dyDescent="0.35">
      <c r="A754" s="8" t="s">
        <v>16</v>
      </c>
      <c r="B754" s="9">
        <v>2018</v>
      </c>
      <c r="C754" s="8" t="s">
        <v>22</v>
      </c>
      <c r="D754" s="9">
        <v>28760.38</v>
      </c>
      <c r="E754" s="10">
        <v>29664.82</v>
      </c>
      <c r="F754" s="10">
        <f>IFERROR(Table2[[#This Row],[Economic loss ($ million)]]*1000000 / Table2[[#This Row],[Total Waste (tons)]], NA())</f>
        <v>1031447.4287196483</v>
      </c>
      <c r="G754" s="10" t="str">
        <f t="shared" si="11"/>
        <v>Medium</v>
      </c>
      <c r="H754" s="10">
        <v>73.11</v>
      </c>
      <c r="I754" s="10">
        <f>IFERROR(Table2[[#This Row],[Total Waste (tons)]] / (Table2[[#This Row],[Population (million)]]*1000), NA())</f>
        <v>8.725313997937019E-2</v>
      </c>
      <c r="J754" s="10">
        <v>329.62</v>
      </c>
      <c r="K754" s="10">
        <f>IFERROR(Table2[[#This Row],[Total Waste (tons)]] * Table2[[#This Row],[Household waste (%)]], NA())</f>
        <v>1283863.3632</v>
      </c>
      <c r="L754" s="10">
        <v>44.64</v>
      </c>
      <c r="M754" s="10">
        <f>SUMIFS(Table2[Household waste (%)], Table2[Country], "Australia", Table2[Year], 2020)</f>
        <v>1412.17</v>
      </c>
      <c r="N754" s="10">
        <f>COUNTIFS(Table2[Year], "USA")</f>
        <v>0</v>
      </c>
    </row>
    <row r="755" spans="1:14" x14ac:dyDescent="0.35">
      <c r="A755" s="11" t="s">
        <v>8</v>
      </c>
      <c r="B755" s="12">
        <v>2020</v>
      </c>
      <c r="C755" s="11" t="s">
        <v>13</v>
      </c>
      <c r="D755" s="12">
        <v>10200.44</v>
      </c>
      <c r="E755" s="13">
        <v>12125.39</v>
      </c>
      <c r="F755" s="13">
        <f>IFERROR(Table2[[#This Row],[Economic loss ($ million)]]*1000000 / Table2[[#This Row],[Total Waste (tons)]], NA())</f>
        <v>1188712.4476983345</v>
      </c>
      <c r="G755" s="13" t="str">
        <f t="shared" si="11"/>
        <v>High</v>
      </c>
      <c r="H755" s="13">
        <v>182.11</v>
      </c>
      <c r="I755" s="13">
        <f>IFERROR(Table2[[#This Row],[Total Waste (tons)]] / (Table2[[#This Row],[Population (million)]]*1000), NA())</f>
        <v>1.141946823397705E-2</v>
      </c>
      <c r="J755" s="13">
        <v>893.25</v>
      </c>
      <c r="K755" s="13">
        <f>IFERROR(Table2[[#This Row],[Total Waste (tons)]] * Table2[[#This Row],[Household waste (%)]], NA())</f>
        <v>465140.06400000001</v>
      </c>
      <c r="L755" s="13">
        <v>45.6</v>
      </c>
      <c r="M755" s="10">
        <f>SUMIFS(Table2[Household waste (%)], Table2[Country], "Australia", Table2[Year], 2020)</f>
        <v>1412.17</v>
      </c>
      <c r="N755" s="10">
        <f>COUNTIFS(Table2[Year], "USA")</f>
        <v>0</v>
      </c>
    </row>
    <row r="756" spans="1:14" x14ac:dyDescent="0.35">
      <c r="A756" s="8" t="s">
        <v>34</v>
      </c>
      <c r="B756" s="9">
        <v>2022</v>
      </c>
      <c r="C756" s="8" t="s">
        <v>11</v>
      </c>
      <c r="D756" s="9">
        <v>12914.29</v>
      </c>
      <c r="E756" s="10">
        <v>11233.79</v>
      </c>
      <c r="F756" s="10">
        <f>IFERROR(Table2[[#This Row],[Economic loss ($ million)]]*1000000 / Table2[[#This Row],[Total Waste (tons)]], NA())</f>
        <v>869872.83079441451</v>
      </c>
      <c r="G756" s="10" t="str">
        <f t="shared" si="11"/>
        <v>Low</v>
      </c>
      <c r="H756" s="10">
        <v>190.73</v>
      </c>
      <c r="I756" s="10">
        <f>IFERROR(Table2[[#This Row],[Total Waste (tons)]] / (Table2[[#This Row],[Population (million)]]*1000), NA())</f>
        <v>1.1719381828741516E-2</v>
      </c>
      <c r="J756" s="10">
        <v>1101.96</v>
      </c>
      <c r="K756" s="10">
        <f>IFERROR(Table2[[#This Row],[Total Waste (tons)]] * Table2[[#This Row],[Household waste (%)]], NA())</f>
        <v>880496.29220000014</v>
      </c>
      <c r="L756" s="10">
        <v>68.180000000000007</v>
      </c>
      <c r="M756" s="10">
        <f>SUMIFS(Table2[Household waste (%)], Table2[Country], "Australia", Table2[Year], 2020)</f>
        <v>1412.17</v>
      </c>
      <c r="N756" s="10">
        <f>COUNTIFS(Table2[Year], "USA")</f>
        <v>0</v>
      </c>
    </row>
    <row r="757" spans="1:14" x14ac:dyDescent="0.35">
      <c r="A757" s="11" t="s">
        <v>28</v>
      </c>
      <c r="B757" s="12">
        <v>2020</v>
      </c>
      <c r="C757" s="11" t="s">
        <v>20</v>
      </c>
      <c r="D757" s="12">
        <v>42307.43</v>
      </c>
      <c r="E757" s="13">
        <v>34262.07</v>
      </c>
      <c r="F757" s="13">
        <f>IFERROR(Table2[[#This Row],[Economic loss ($ million)]]*1000000 / Table2[[#This Row],[Total Waste (tons)]], NA())</f>
        <v>809835.76643629733</v>
      </c>
      <c r="G757" s="13" t="str">
        <f t="shared" si="11"/>
        <v>Low</v>
      </c>
      <c r="H757" s="13">
        <v>191.86</v>
      </c>
      <c r="I757" s="13">
        <f>IFERROR(Table2[[#This Row],[Total Waste (tons)]] / (Table2[[#This Row],[Population (million)]]*1000), NA())</f>
        <v>3.1947737243915517E-2</v>
      </c>
      <c r="J757" s="13">
        <v>1324.27</v>
      </c>
      <c r="K757" s="13">
        <f>IFERROR(Table2[[#This Row],[Total Waste (tons)]] * Table2[[#This Row],[Household waste (%)]], NA())</f>
        <v>2331985.5416000001</v>
      </c>
      <c r="L757" s="13">
        <v>55.12</v>
      </c>
      <c r="M757" s="10">
        <f>SUMIFS(Table2[Household waste (%)], Table2[Country], "Australia", Table2[Year], 2020)</f>
        <v>1412.17</v>
      </c>
      <c r="N757" s="10">
        <f>COUNTIFS(Table2[Year], "USA")</f>
        <v>0</v>
      </c>
    </row>
    <row r="758" spans="1:14" x14ac:dyDescent="0.35">
      <c r="A758" s="8" t="s">
        <v>21</v>
      </c>
      <c r="B758" s="9">
        <v>2023</v>
      </c>
      <c r="C758" s="8" t="s">
        <v>19</v>
      </c>
      <c r="D758" s="9">
        <v>19445.22</v>
      </c>
      <c r="E758" s="10">
        <v>19020.37</v>
      </c>
      <c r="F758" s="10">
        <f>IFERROR(Table2[[#This Row],[Economic loss ($ million)]]*1000000 / Table2[[#This Row],[Total Waste (tons)]], NA())</f>
        <v>978151.4428738784</v>
      </c>
      <c r="G758" s="10" t="str">
        <f t="shared" si="11"/>
        <v>Medium</v>
      </c>
      <c r="H758" s="10">
        <v>73.58</v>
      </c>
      <c r="I758" s="10">
        <f>IFERROR(Table2[[#This Row],[Total Waste (tons)]] / (Table2[[#This Row],[Population (million)]]*1000), NA())</f>
        <v>1.4731896904404747E-2</v>
      </c>
      <c r="J758" s="10">
        <v>1319.94</v>
      </c>
      <c r="K758" s="10">
        <f>IFERROR(Table2[[#This Row],[Total Waste (tons)]] * Table2[[#This Row],[Household waste (%)]], NA())</f>
        <v>609024.29040000006</v>
      </c>
      <c r="L758" s="10">
        <v>31.32</v>
      </c>
      <c r="M758" s="10">
        <f>SUMIFS(Table2[Household waste (%)], Table2[Country], "Australia", Table2[Year], 2020)</f>
        <v>1412.17</v>
      </c>
      <c r="N758" s="10">
        <f>COUNTIFS(Table2[Year], "USA")</f>
        <v>0</v>
      </c>
    </row>
    <row r="759" spans="1:14" x14ac:dyDescent="0.35">
      <c r="A759" s="11" t="s">
        <v>8</v>
      </c>
      <c r="B759" s="12">
        <v>2018</v>
      </c>
      <c r="C759" s="11" t="s">
        <v>11</v>
      </c>
      <c r="D759" s="12">
        <v>8659.7999999999993</v>
      </c>
      <c r="E759" s="13">
        <v>8592.27</v>
      </c>
      <c r="F759" s="13">
        <f>IFERROR(Table2[[#This Row],[Economic loss ($ million)]]*1000000 / Table2[[#This Row],[Total Waste (tons)]], NA())</f>
        <v>992201.89842721552</v>
      </c>
      <c r="G759" s="13" t="str">
        <f t="shared" si="11"/>
        <v>Medium</v>
      </c>
      <c r="H759" s="13">
        <v>43.29</v>
      </c>
      <c r="I759" s="13">
        <f>IFERROR(Table2[[#This Row],[Total Waste (tons)]] / (Table2[[#This Row],[Population (million)]]*1000), NA())</f>
        <v>2.0523284749377885E-2</v>
      </c>
      <c r="J759" s="13">
        <v>421.95</v>
      </c>
      <c r="K759" s="13">
        <f>IFERROR(Table2[[#This Row],[Total Waste (tons)]] * Table2[[#This Row],[Household waste (%)]], NA())</f>
        <v>478194.15599999996</v>
      </c>
      <c r="L759" s="13">
        <v>55.22</v>
      </c>
      <c r="M759" s="10">
        <f>SUMIFS(Table2[Household waste (%)], Table2[Country], "Australia", Table2[Year], 2020)</f>
        <v>1412.17</v>
      </c>
      <c r="N759" s="10">
        <f>COUNTIFS(Table2[Year], "USA")</f>
        <v>0</v>
      </c>
    </row>
    <row r="760" spans="1:14" x14ac:dyDescent="0.35">
      <c r="A760" s="8" t="s">
        <v>21</v>
      </c>
      <c r="B760" s="9">
        <v>2020</v>
      </c>
      <c r="C760" s="8" t="s">
        <v>9</v>
      </c>
      <c r="D760" s="9">
        <v>33461.35</v>
      </c>
      <c r="E760" s="10">
        <v>35714.089999999997</v>
      </c>
      <c r="F760" s="10">
        <f>IFERROR(Table2[[#This Row],[Economic loss ($ million)]]*1000000 / Table2[[#This Row],[Total Waste (tons)]], NA())</f>
        <v>1067323.643546958</v>
      </c>
      <c r="G760" s="10" t="str">
        <f t="shared" si="11"/>
        <v>Medium</v>
      </c>
      <c r="H760" s="10">
        <v>83.09</v>
      </c>
      <c r="I760" s="10">
        <f>IFERROR(Table2[[#This Row],[Total Waste (tons)]] / (Table2[[#This Row],[Population (million)]]*1000), NA())</f>
        <v>8.6595455604151023E-2</v>
      </c>
      <c r="J760" s="10">
        <v>386.41</v>
      </c>
      <c r="K760" s="10">
        <f>IFERROR(Table2[[#This Row],[Total Waste (tons)]] * Table2[[#This Row],[Household waste (%)]], NA())</f>
        <v>1357526.9694999999</v>
      </c>
      <c r="L760" s="10">
        <v>40.57</v>
      </c>
      <c r="M760" s="10">
        <f>SUMIFS(Table2[Household waste (%)], Table2[Country], "Australia", Table2[Year], 2020)</f>
        <v>1412.17</v>
      </c>
      <c r="N760" s="10">
        <f>COUNTIFS(Table2[Year], "USA")</f>
        <v>0</v>
      </c>
    </row>
    <row r="761" spans="1:14" x14ac:dyDescent="0.35">
      <c r="A761" s="11" t="s">
        <v>12</v>
      </c>
      <c r="B761" s="12">
        <v>2024</v>
      </c>
      <c r="C761" s="11" t="s">
        <v>13</v>
      </c>
      <c r="D761" s="12">
        <v>14674.52</v>
      </c>
      <c r="E761" s="13">
        <v>14947.46</v>
      </c>
      <c r="F761" s="13">
        <f>IFERROR(Table2[[#This Row],[Economic loss ($ million)]]*1000000 / Table2[[#This Row],[Total Waste (tons)]], NA())</f>
        <v>1018599.5862215596</v>
      </c>
      <c r="G761" s="13" t="str">
        <f t="shared" si="11"/>
        <v>Medium</v>
      </c>
      <c r="H761" s="13">
        <v>133.02000000000001</v>
      </c>
      <c r="I761" s="13">
        <f>IFERROR(Table2[[#This Row],[Total Waste (tons)]] / (Table2[[#This Row],[Population (million)]]*1000), NA())</f>
        <v>1.9721166509877704E-2</v>
      </c>
      <c r="J761" s="13">
        <v>744.1</v>
      </c>
      <c r="K761" s="13">
        <f>IFERROR(Table2[[#This Row],[Total Waste (tons)]] * Table2[[#This Row],[Household waste (%)]], NA())</f>
        <v>773934.18480000005</v>
      </c>
      <c r="L761" s="13">
        <v>52.74</v>
      </c>
      <c r="M761" s="10">
        <f>SUMIFS(Table2[Household waste (%)], Table2[Country], "Australia", Table2[Year], 2020)</f>
        <v>1412.17</v>
      </c>
      <c r="N761" s="10">
        <f>COUNTIFS(Table2[Year], "USA")</f>
        <v>0</v>
      </c>
    </row>
    <row r="762" spans="1:14" x14ac:dyDescent="0.35">
      <c r="A762" s="8" t="s">
        <v>10</v>
      </c>
      <c r="B762" s="9">
        <v>2020</v>
      </c>
      <c r="C762" s="8" t="s">
        <v>19</v>
      </c>
      <c r="D762" s="9">
        <v>31593.9</v>
      </c>
      <c r="E762" s="10">
        <v>37852.85</v>
      </c>
      <c r="F762" s="10">
        <f>IFERROR(Table2[[#This Row],[Economic loss ($ million)]]*1000000 / Table2[[#This Row],[Total Waste (tons)]], NA())</f>
        <v>1198106.2800097486</v>
      </c>
      <c r="G762" s="10" t="str">
        <f t="shared" si="11"/>
        <v>High</v>
      </c>
      <c r="H762" s="10">
        <v>170.62</v>
      </c>
      <c r="I762" s="10">
        <f>IFERROR(Table2[[#This Row],[Total Waste (tons)]] / (Table2[[#This Row],[Population (million)]]*1000), NA())</f>
        <v>0.41304614982350635</v>
      </c>
      <c r="J762" s="10">
        <v>76.489999999999995</v>
      </c>
      <c r="K762" s="10">
        <f>IFERROR(Table2[[#This Row],[Total Waste (tons)]] * Table2[[#This Row],[Household waste (%)]], NA())</f>
        <v>2172396.5640000002</v>
      </c>
      <c r="L762" s="10">
        <v>68.760000000000005</v>
      </c>
      <c r="M762" s="10">
        <f>SUMIFS(Table2[Household waste (%)], Table2[Country], "Australia", Table2[Year], 2020)</f>
        <v>1412.17</v>
      </c>
      <c r="N762" s="10">
        <f>COUNTIFS(Table2[Year], "USA")</f>
        <v>0</v>
      </c>
    </row>
    <row r="763" spans="1:14" x14ac:dyDescent="0.35">
      <c r="A763" s="11" t="s">
        <v>31</v>
      </c>
      <c r="B763" s="12">
        <v>2021</v>
      </c>
      <c r="C763" s="11" t="s">
        <v>20</v>
      </c>
      <c r="D763" s="12">
        <v>29822.97</v>
      </c>
      <c r="E763" s="13">
        <v>24565.55</v>
      </c>
      <c r="F763" s="13">
        <f>IFERROR(Table2[[#This Row],[Economic loss ($ million)]]*1000000 / Table2[[#This Row],[Total Waste (tons)]], NA())</f>
        <v>823712.39350071433</v>
      </c>
      <c r="G763" s="13" t="str">
        <f t="shared" si="11"/>
        <v>Low</v>
      </c>
      <c r="H763" s="13">
        <v>52.23</v>
      </c>
      <c r="I763" s="13">
        <f>IFERROR(Table2[[#This Row],[Total Waste (tons)]] / (Table2[[#This Row],[Population (million)]]*1000), NA())</f>
        <v>3.7224272002196787E-2</v>
      </c>
      <c r="J763" s="13">
        <v>801.17</v>
      </c>
      <c r="K763" s="13">
        <f>IFERROR(Table2[[#This Row],[Total Waste (tons)]] * Table2[[#This Row],[Household waste (%)]], NA())</f>
        <v>1308631.9236000001</v>
      </c>
      <c r="L763" s="13">
        <v>43.88</v>
      </c>
      <c r="M763" s="10">
        <f>SUMIFS(Table2[Household waste (%)], Table2[Country], "Australia", Table2[Year], 2020)</f>
        <v>1412.17</v>
      </c>
      <c r="N763" s="10">
        <f>COUNTIFS(Table2[Year], "USA")</f>
        <v>0</v>
      </c>
    </row>
    <row r="764" spans="1:14" x14ac:dyDescent="0.35">
      <c r="A764" s="8" t="s">
        <v>12</v>
      </c>
      <c r="B764" s="9">
        <v>2018</v>
      </c>
      <c r="C764" s="8" t="s">
        <v>15</v>
      </c>
      <c r="D764" s="9">
        <v>26503</v>
      </c>
      <c r="E764" s="10">
        <v>23734.01</v>
      </c>
      <c r="F764" s="10">
        <f>IFERROR(Table2[[#This Row],[Economic loss ($ million)]]*1000000 / Table2[[#This Row],[Total Waste (tons)]], NA())</f>
        <v>895521.63905972906</v>
      </c>
      <c r="G764" s="10" t="str">
        <f t="shared" si="11"/>
        <v>Low</v>
      </c>
      <c r="H764" s="10">
        <v>144.19</v>
      </c>
      <c r="I764" s="10">
        <f>IFERROR(Table2[[#This Row],[Total Waste (tons)]] / (Table2[[#This Row],[Population (million)]]*1000), NA())</f>
        <v>4.4857234737572568E-2</v>
      </c>
      <c r="J764" s="10">
        <v>590.83000000000004</v>
      </c>
      <c r="K764" s="10">
        <f>IFERROR(Table2[[#This Row],[Total Waste (tons)]] * Table2[[#This Row],[Household waste (%)]], NA())</f>
        <v>973455.19</v>
      </c>
      <c r="L764" s="10">
        <v>36.729999999999997</v>
      </c>
      <c r="M764" s="10">
        <f>SUMIFS(Table2[Household waste (%)], Table2[Country], "Australia", Table2[Year], 2020)</f>
        <v>1412.17</v>
      </c>
      <c r="N764" s="10">
        <f>COUNTIFS(Table2[Year], "USA")</f>
        <v>0</v>
      </c>
    </row>
    <row r="765" spans="1:14" x14ac:dyDescent="0.35">
      <c r="A765" s="11" t="s">
        <v>30</v>
      </c>
      <c r="B765" s="12">
        <v>2024</v>
      </c>
      <c r="C765" s="11" t="s">
        <v>13</v>
      </c>
      <c r="D765" s="12">
        <v>23080.87</v>
      </c>
      <c r="E765" s="13">
        <v>20864.580000000002</v>
      </c>
      <c r="F765" s="13">
        <f>IFERROR(Table2[[#This Row],[Economic loss ($ million)]]*1000000 / Table2[[#This Row],[Total Waste (tons)]], NA())</f>
        <v>903977.18976797676</v>
      </c>
      <c r="G765" s="13" t="str">
        <f t="shared" si="11"/>
        <v>Low</v>
      </c>
      <c r="H765" s="13">
        <v>81.56</v>
      </c>
      <c r="I765" s="13">
        <f>IFERROR(Table2[[#This Row],[Total Waste (tons)]] / (Table2[[#This Row],[Population (million)]]*1000), NA())</f>
        <v>3.9713123075070113E-2</v>
      </c>
      <c r="J765" s="13">
        <v>581.19000000000005</v>
      </c>
      <c r="K765" s="13">
        <f>IFERROR(Table2[[#This Row],[Total Waste (tons)]] * Table2[[#This Row],[Household waste (%)]], NA())</f>
        <v>1383467.3477999999</v>
      </c>
      <c r="L765" s="13">
        <v>59.94</v>
      </c>
      <c r="M765" s="10">
        <f>SUMIFS(Table2[Household waste (%)], Table2[Country], "Australia", Table2[Year], 2020)</f>
        <v>1412.17</v>
      </c>
      <c r="N765" s="10">
        <f>COUNTIFS(Table2[Year], "USA")</f>
        <v>0</v>
      </c>
    </row>
    <row r="766" spans="1:14" x14ac:dyDescent="0.35">
      <c r="A766" s="8" t="s">
        <v>16</v>
      </c>
      <c r="B766" s="9">
        <v>2019</v>
      </c>
      <c r="C766" s="8" t="s">
        <v>25</v>
      </c>
      <c r="D766" s="9">
        <v>34344.01</v>
      </c>
      <c r="E766" s="10">
        <v>34071.17</v>
      </c>
      <c r="F766" s="10">
        <f>IFERROR(Table2[[#This Row],[Economic loss ($ million)]]*1000000 / Table2[[#This Row],[Total Waste (tons)]], NA())</f>
        <v>992055.67433738802</v>
      </c>
      <c r="G766" s="10" t="str">
        <f t="shared" si="11"/>
        <v>Medium</v>
      </c>
      <c r="H766" s="10">
        <v>91.93</v>
      </c>
      <c r="I766" s="10">
        <f>IFERROR(Table2[[#This Row],[Total Waste (tons)]] / (Table2[[#This Row],[Population (million)]]*1000), NA())</f>
        <v>3.6377512975320415E-2</v>
      </c>
      <c r="J766" s="10">
        <v>944.1</v>
      </c>
      <c r="K766" s="10">
        <f>IFERROR(Table2[[#This Row],[Total Waste (tons)]] * Table2[[#This Row],[Household waste (%)]], NA())</f>
        <v>1795504.8428000002</v>
      </c>
      <c r="L766" s="10">
        <v>52.28</v>
      </c>
      <c r="M766" s="10">
        <f>SUMIFS(Table2[Household waste (%)], Table2[Country], "Australia", Table2[Year], 2020)</f>
        <v>1412.17</v>
      </c>
      <c r="N766" s="10">
        <f>COUNTIFS(Table2[Year], "USA")</f>
        <v>0</v>
      </c>
    </row>
    <row r="767" spans="1:14" x14ac:dyDescent="0.35">
      <c r="A767" s="11" t="s">
        <v>17</v>
      </c>
      <c r="B767" s="12">
        <v>2020</v>
      </c>
      <c r="C767" s="11" t="s">
        <v>19</v>
      </c>
      <c r="D767" s="12">
        <v>33660.29</v>
      </c>
      <c r="E767" s="13">
        <v>39305.74</v>
      </c>
      <c r="F767" s="13">
        <f>IFERROR(Table2[[#This Row],[Economic loss ($ million)]]*1000000 / Table2[[#This Row],[Total Waste (tons)]], NA())</f>
        <v>1167718.4005247727</v>
      </c>
      <c r="G767" s="13" t="str">
        <f t="shared" si="11"/>
        <v>High</v>
      </c>
      <c r="H767" s="13">
        <v>183.03</v>
      </c>
      <c r="I767" s="13">
        <f>IFERROR(Table2[[#This Row],[Total Waste (tons)]] / (Table2[[#This Row],[Population (million)]]*1000), NA())</f>
        <v>4.3583910605844801E-2</v>
      </c>
      <c r="J767" s="13">
        <v>772.31</v>
      </c>
      <c r="K767" s="13">
        <f>IFERROR(Table2[[#This Row],[Total Waste (tons)]] * Table2[[#This Row],[Household waste (%)]], NA())</f>
        <v>1059625.9292000001</v>
      </c>
      <c r="L767" s="13">
        <v>31.48</v>
      </c>
      <c r="M767" s="10">
        <f>SUMIFS(Table2[Household waste (%)], Table2[Country], "Australia", Table2[Year], 2020)</f>
        <v>1412.17</v>
      </c>
      <c r="N767" s="10">
        <f>COUNTIFS(Table2[Year], "USA")</f>
        <v>0</v>
      </c>
    </row>
    <row r="768" spans="1:14" x14ac:dyDescent="0.35">
      <c r="A768" s="8" t="s">
        <v>27</v>
      </c>
      <c r="B768" s="9">
        <v>2022</v>
      </c>
      <c r="C768" s="8" t="s">
        <v>11</v>
      </c>
      <c r="D768" s="9">
        <v>9735.2800000000007</v>
      </c>
      <c r="E768" s="10">
        <v>10734.45</v>
      </c>
      <c r="F768" s="10">
        <f>IFERROR(Table2[[#This Row],[Economic loss ($ million)]]*1000000 / Table2[[#This Row],[Total Waste (tons)]], NA())</f>
        <v>1102633.9252697404</v>
      </c>
      <c r="G768" s="10" t="str">
        <f t="shared" si="11"/>
        <v>High</v>
      </c>
      <c r="H768" s="10">
        <v>59.33</v>
      </c>
      <c r="I768" s="10">
        <f>IFERROR(Table2[[#This Row],[Total Waste (tons)]] / (Table2[[#This Row],[Population (million)]]*1000), NA())</f>
        <v>1.0039372595930744E-2</v>
      </c>
      <c r="J768" s="10">
        <v>969.71</v>
      </c>
      <c r="K768" s="10">
        <f>IFERROR(Table2[[#This Row],[Total Waste (tons)]] * Table2[[#This Row],[Household waste (%)]], NA())</f>
        <v>553645.37360000005</v>
      </c>
      <c r="L768" s="10">
        <v>56.87</v>
      </c>
      <c r="M768" s="10">
        <f>SUMIFS(Table2[Household waste (%)], Table2[Country], "Australia", Table2[Year], 2020)</f>
        <v>1412.17</v>
      </c>
      <c r="N768" s="10">
        <f>COUNTIFS(Table2[Year], "USA")</f>
        <v>0</v>
      </c>
    </row>
    <row r="769" spans="1:14" x14ac:dyDescent="0.35">
      <c r="A769" s="11" t="s">
        <v>28</v>
      </c>
      <c r="B769" s="12">
        <v>2021</v>
      </c>
      <c r="C769" s="11" t="s">
        <v>11</v>
      </c>
      <c r="D769" s="12">
        <v>39944.94</v>
      </c>
      <c r="E769" s="13">
        <v>33732.85</v>
      </c>
      <c r="F769" s="13">
        <f>IFERROR(Table2[[#This Row],[Economic loss ($ million)]]*1000000 / Table2[[#This Row],[Total Waste (tons)]], NA())</f>
        <v>844483.68178798107</v>
      </c>
      <c r="G769" s="13" t="str">
        <f t="shared" si="11"/>
        <v>Low</v>
      </c>
      <c r="H769" s="13">
        <v>150.86000000000001</v>
      </c>
      <c r="I769" s="13">
        <f>IFERROR(Table2[[#This Row],[Total Waste (tons)]] / (Table2[[#This Row],[Population (million)]]*1000), NA())</f>
        <v>5.231271117630111E-2</v>
      </c>
      <c r="J769" s="13">
        <v>763.58</v>
      </c>
      <c r="K769" s="13">
        <f>IFERROR(Table2[[#This Row],[Total Waste (tons)]] * Table2[[#This Row],[Household waste (%)]], NA())</f>
        <v>2308418.0826000003</v>
      </c>
      <c r="L769" s="13">
        <v>57.79</v>
      </c>
      <c r="M769" s="10">
        <f>SUMIFS(Table2[Household waste (%)], Table2[Country], "Australia", Table2[Year], 2020)</f>
        <v>1412.17</v>
      </c>
      <c r="N769" s="10">
        <f>COUNTIFS(Table2[Year], "USA")</f>
        <v>0</v>
      </c>
    </row>
    <row r="770" spans="1:14" x14ac:dyDescent="0.35">
      <c r="A770" s="8" t="s">
        <v>28</v>
      </c>
      <c r="B770" s="9">
        <v>2019</v>
      </c>
      <c r="C770" s="8" t="s">
        <v>9</v>
      </c>
      <c r="D770" s="9">
        <v>14839.7</v>
      </c>
      <c r="E770" s="10">
        <v>16743.919999999998</v>
      </c>
      <c r="F770" s="10">
        <f>IFERROR(Table2[[#This Row],[Economic loss ($ million)]]*1000000 / Table2[[#This Row],[Total Waste (tons)]], NA())</f>
        <v>1128319.3056463404</v>
      </c>
      <c r="G770" s="10" t="str">
        <f t="shared" ref="G770:G833" si="12">IF(F770&gt;1100000,"High",IF(F770&gt;=950000,"Medium","Low"))</f>
        <v>High</v>
      </c>
      <c r="H770" s="10">
        <v>98.64</v>
      </c>
      <c r="I770" s="10">
        <f>IFERROR(Table2[[#This Row],[Total Waste (tons)]] / (Table2[[#This Row],[Population (million)]]*1000), NA())</f>
        <v>1.7691372301236276E-2</v>
      </c>
      <c r="J770" s="10">
        <v>838.81</v>
      </c>
      <c r="K770" s="10">
        <f>IFERROR(Table2[[#This Row],[Total Waste (tons)]] * Table2[[#This Row],[Household waste (%)]], NA())</f>
        <v>935939.87900000007</v>
      </c>
      <c r="L770" s="10">
        <v>63.07</v>
      </c>
      <c r="M770" s="10">
        <f>SUMIFS(Table2[Household waste (%)], Table2[Country], "Australia", Table2[Year], 2020)</f>
        <v>1412.17</v>
      </c>
      <c r="N770" s="10">
        <f>COUNTIFS(Table2[Year], "USA")</f>
        <v>0</v>
      </c>
    </row>
    <row r="771" spans="1:14" x14ac:dyDescent="0.35">
      <c r="A771" s="11" t="s">
        <v>26</v>
      </c>
      <c r="B771" s="12">
        <v>2023</v>
      </c>
      <c r="C771" s="11" t="s">
        <v>20</v>
      </c>
      <c r="D771" s="12">
        <v>13744.82</v>
      </c>
      <c r="E771" s="13">
        <v>14829.62</v>
      </c>
      <c r="F771" s="13">
        <f>IFERROR(Table2[[#This Row],[Economic loss ($ million)]]*1000000 / Table2[[#This Row],[Total Waste (tons)]], NA())</f>
        <v>1078924.2783826925</v>
      </c>
      <c r="G771" s="13" t="str">
        <f t="shared" si="12"/>
        <v>Medium</v>
      </c>
      <c r="H771" s="13">
        <v>184.28</v>
      </c>
      <c r="I771" s="13">
        <f>IFERROR(Table2[[#This Row],[Total Waste (tons)]] / (Table2[[#This Row],[Population (million)]]*1000), NA())</f>
        <v>1.5659151238963259E-2</v>
      </c>
      <c r="J771" s="13">
        <v>877.75</v>
      </c>
      <c r="K771" s="13">
        <f>IFERROR(Table2[[#This Row],[Total Waste (tons)]] * Table2[[#This Row],[Household waste (%)]], NA())</f>
        <v>857401.87160000007</v>
      </c>
      <c r="L771" s="13">
        <v>62.38</v>
      </c>
      <c r="M771" s="10">
        <f>SUMIFS(Table2[Household waste (%)], Table2[Country], "Australia", Table2[Year], 2020)</f>
        <v>1412.17</v>
      </c>
      <c r="N771" s="10">
        <f>COUNTIFS(Table2[Year], "USA")</f>
        <v>0</v>
      </c>
    </row>
    <row r="772" spans="1:14" x14ac:dyDescent="0.35">
      <c r="A772" s="8" t="s">
        <v>26</v>
      </c>
      <c r="B772" s="9">
        <v>2019</v>
      </c>
      <c r="C772" s="8" t="s">
        <v>25</v>
      </c>
      <c r="D772" s="9">
        <v>32860.51</v>
      </c>
      <c r="E772" s="10">
        <v>32933.760000000002</v>
      </c>
      <c r="F772" s="10">
        <f>IFERROR(Table2[[#This Row],[Economic loss ($ million)]]*1000000 / Table2[[#This Row],[Total Waste (tons)]], NA())</f>
        <v>1002229.1193898086</v>
      </c>
      <c r="G772" s="10" t="str">
        <f t="shared" si="12"/>
        <v>Medium</v>
      </c>
      <c r="H772" s="10">
        <v>44.7</v>
      </c>
      <c r="I772" s="10">
        <f>IFERROR(Table2[[#This Row],[Total Waste (tons)]] / (Table2[[#This Row],[Population (million)]]*1000), NA())</f>
        <v>3.3296696727125347E-2</v>
      </c>
      <c r="J772" s="10">
        <v>986.9</v>
      </c>
      <c r="K772" s="10">
        <f>IFERROR(Table2[[#This Row],[Total Waste (tons)]] * Table2[[#This Row],[Household waste (%)]], NA())</f>
        <v>1230297.4944</v>
      </c>
      <c r="L772" s="10">
        <v>37.44</v>
      </c>
      <c r="M772" s="10">
        <f>SUMIFS(Table2[Household waste (%)], Table2[Country], "Australia", Table2[Year], 2020)</f>
        <v>1412.17</v>
      </c>
      <c r="N772" s="10">
        <f>COUNTIFS(Table2[Year], "USA")</f>
        <v>0</v>
      </c>
    </row>
    <row r="773" spans="1:14" x14ac:dyDescent="0.35">
      <c r="A773" s="11" t="s">
        <v>31</v>
      </c>
      <c r="B773" s="12">
        <v>2024</v>
      </c>
      <c r="C773" s="11" t="s">
        <v>9</v>
      </c>
      <c r="D773" s="12">
        <v>48462.45</v>
      </c>
      <c r="E773" s="13">
        <v>49443.65</v>
      </c>
      <c r="F773" s="13">
        <f>IFERROR(Table2[[#This Row],[Economic loss ($ million)]]*1000000 / Table2[[#This Row],[Total Waste (tons)]], NA())</f>
        <v>1020246.6032980174</v>
      </c>
      <c r="G773" s="13" t="str">
        <f t="shared" si="12"/>
        <v>Medium</v>
      </c>
      <c r="H773" s="13">
        <v>71.760000000000005</v>
      </c>
      <c r="I773" s="13">
        <f>IFERROR(Table2[[#This Row],[Total Waste (tons)]] / (Table2[[#This Row],[Population (million)]]*1000), NA())</f>
        <v>4.565984849912378E-2</v>
      </c>
      <c r="J773" s="13">
        <v>1061.3800000000001</v>
      </c>
      <c r="K773" s="13">
        <f>IFERROR(Table2[[#This Row],[Total Waste (tons)]] * Table2[[#This Row],[Household waste (%)]], NA())</f>
        <v>1922505.3914999999</v>
      </c>
      <c r="L773" s="13">
        <v>39.67</v>
      </c>
      <c r="M773" s="10">
        <f>SUMIFS(Table2[Household waste (%)], Table2[Country], "Australia", Table2[Year], 2020)</f>
        <v>1412.17</v>
      </c>
      <c r="N773" s="10">
        <f>COUNTIFS(Table2[Year], "USA")</f>
        <v>0</v>
      </c>
    </row>
    <row r="774" spans="1:14" x14ac:dyDescent="0.35">
      <c r="A774" s="8" t="s">
        <v>31</v>
      </c>
      <c r="B774" s="9">
        <v>2022</v>
      </c>
      <c r="C774" s="8" t="s">
        <v>15</v>
      </c>
      <c r="D774" s="9">
        <v>15696.72</v>
      </c>
      <c r="E774" s="10">
        <v>14452.61</v>
      </c>
      <c r="F774" s="10">
        <f>IFERROR(Table2[[#This Row],[Economic loss ($ million)]]*1000000 / Table2[[#This Row],[Total Waste (tons)]], NA())</f>
        <v>920740.76622377161</v>
      </c>
      <c r="G774" s="10" t="str">
        <f t="shared" si="12"/>
        <v>Low</v>
      </c>
      <c r="H774" s="10">
        <v>57.68</v>
      </c>
      <c r="I774" s="10">
        <f>IFERROR(Table2[[#This Row],[Total Waste (tons)]] / (Table2[[#This Row],[Population (million)]]*1000), NA())</f>
        <v>1.4309160688077157E-2</v>
      </c>
      <c r="J774" s="10">
        <v>1096.97</v>
      </c>
      <c r="K774" s="10">
        <f>IFERROR(Table2[[#This Row],[Total Waste (tons)]] * Table2[[#This Row],[Household waste (%)]], NA())</f>
        <v>737902.80719999992</v>
      </c>
      <c r="L774" s="10">
        <v>47.01</v>
      </c>
      <c r="M774" s="10">
        <f>SUMIFS(Table2[Household waste (%)], Table2[Country], "Australia", Table2[Year], 2020)</f>
        <v>1412.17</v>
      </c>
      <c r="N774" s="10">
        <f>COUNTIFS(Table2[Year], "USA")</f>
        <v>0</v>
      </c>
    </row>
    <row r="775" spans="1:14" x14ac:dyDescent="0.35">
      <c r="A775" s="11" t="s">
        <v>35</v>
      </c>
      <c r="B775" s="12">
        <v>2023</v>
      </c>
      <c r="C775" s="11" t="s">
        <v>22</v>
      </c>
      <c r="D775" s="12">
        <v>43576.62</v>
      </c>
      <c r="E775" s="13">
        <v>43775.85</v>
      </c>
      <c r="F775" s="13">
        <f>IFERROR(Table2[[#This Row],[Economic loss ($ million)]]*1000000 / Table2[[#This Row],[Total Waste (tons)]], NA())</f>
        <v>1004571.947067028</v>
      </c>
      <c r="G775" s="13" t="str">
        <f t="shared" si="12"/>
        <v>Medium</v>
      </c>
      <c r="H775" s="13">
        <v>131.91</v>
      </c>
      <c r="I775" s="13">
        <f>IFERROR(Table2[[#This Row],[Total Waste (tons)]] / (Table2[[#This Row],[Population (million)]]*1000), NA())</f>
        <v>7.4643062692702988E-2</v>
      </c>
      <c r="J775" s="13">
        <v>583.79999999999995</v>
      </c>
      <c r="K775" s="13">
        <f>IFERROR(Table2[[#This Row],[Total Waste (tons)]] * Table2[[#This Row],[Household waste (%)]], NA())</f>
        <v>2001474.1566000001</v>
      </c>
      <c r="L775" s="13">
        <v>45.93</v>
      </c>
      <c r="M775" s="10">
        <f>SUMIFS(Table2[Household waste (%)], Table2[Country], "Australia", Table2[Year], 2020)</f>
        <v>1412.17</v>
      </c>
      <c r="N775" s="10">
        <f>COUNTIFS(Table2[Year], "USA")</f>
        <v>0</v>
      </c>
    </row>
    <row r="776" spans="1:14" x14ac:dyDescent="0.35">
      <c r="A776" s="8" t="s">
        <v>10</v>
      </c>
      <c r="B776" s="9">
        <v>2024</v>
      </c>
      <c r="C776" s="8" t="s">
        <v>19</v>
      </c>
      <c r="D776" s="9">
        <v>8838.5300000000007</v>
      </c>
      <c r="E776" s="10">
        <v>8867.16</v>
      </c>
      <c r="F776" s="10">
        <f>IFERROR(Table2[[#This Row],[Economic loss ($ million)]]*1000000 / Table2[[#This Row],[Total Waste (tons)]], NA())</f>
        <v>1003239.2264324497</v>
      </c>
      <c r="G776" s="10" t="str">
        <f t="shared" si="12"/>
        <v>Medium</v>
      </c>
      <c r="H776" s="10">
        <v>107.69</v>
      </c>
      <c r="I776" s="10">
        <f>IFERROR(Table2[[#This Row],[Total Waste (tons)]] / (Table2[[#This Row],[Population (million)]]*1000), NA())</f>
        <v>8.3058742822775412E-3</v>
      </c>
      <c r="J776" s="10">
        <v>1064.1300000000001</v>
      </c>
      <c r="K776" s="10">
        <f>IFERROR(Table2[[#This Row],[Total Waste (tons)]] * Table2[[#This Row],[Household waste (%)]], NA())</f>
        <v>437507.23500000004</v>
      </c>
      <c r="L776" s="10">
        <v>49.5</v>
      </c>
      <c r="M776" s="10">
        <f>SUMIFS(Table2[Household waste (%)], Table2[Country], "Australia", Table2[Year], 2020)</f>
        <v>1412.17</v>
      </c>
      <c r="N776" s="10">
        <f>COUNTIFS(Table2[Year], "USA")</f>
        <v>0</v>
      </c>
    </row>
    <row r="777" spans="1:14" x14ac:dyDescent="0.35">
      <c r="A777" s="11" t="s">
        <v>34</v>
      </c>
      <c r="B777" s="12">
        <v>2018</v>
      </c>
      <c r="C777" s="11" t="s">
        <v>22</v>
      </c>
      <c r="D777" s="12">
        <v>35652.980000000003</v>
      </c>
      <c r="E777" s="13">
        <v>29748.42</v>
      </c>
      <c r="F777" s="13">
        <f>IFERROR(Table2[[#This Row],[Economic loss ($ million)]]*1000000 / Table2[[#This Row],[Total Waste (tons)]], NA())</f>
        <v>834388.03712901415</v>
      </c>
      <c r="G777" s="13" t="str">
        <f t="shared" si="12"/>
        <v>Low</v>
      </c>
      <c r="H777" s="13">
        <v>57.03</v>
      </c>
      <c r="I777" s="13">
        <f>IFERROR(Table2[[#This Row],[Total Waste (tons)]] / (Table2[[#This Row],[Population (million)]]*1000), NA())</f>
        <v>5.6027312013828871E-2</v>
      </c>
      <c r="J777" s="13">
        <v>636.35</v>
      </c>
      <c r="K777" s="13">
        <f>IFERROR(Table2[[#This Row],[Total Waste (tons)]] * Table2[[#This Row],[Household waste (%)]], NA())</f>
        <v>1329499.6242000002</v>
      </c>
      <c r="L777" s="13">
        <v>37.29</v>
      </c>
      <c r="M777" s="10">
        <f>SUMIFS(Table2[Household waste (%)], Table2[Country], "Australia", Table2[Year], 2020)</f>
        <v>1412.17</v>
      </c>
      <c r="N777" s="10">
        <f>COUNTIFS(Table2[Year], "USA")</f>
        <v>0</v>
      </c>
    </row>
    <row r="778" spans="1:14" x14ac:dyDescent="0.35">
      <c r="A778" s="8" t="s">
        <v>17</v>
      </c>
      <c r="B778" s="9">
        <v>2021</v>
      </c>
      <c r="C778" s="8" t="s">
        <v>11</v>
      </c>
      <c r="D778" s="9">
        <v>20674.88</v>
      </c>
      <c r="E778" s="10">
        <v>21332.67</v>
      </c>
      <c r="F778" s="10">
        <f>IFERROR(Table2[[#This Row],[Economic loss ($ million)]]*1000000 / Table2[[#This Row],[Total Waste (tons)]], NA())</f>
        <v>1031815.9041310034</v>
      </c>
      <c r="G778" s="10" t="str">
        <f t="shared" si="12"/>
        <v>Medium</v>
      </c>
      <c r="H778" s="10">
        <v>30.96</v>
      </c>
      <c r="I778" s="10">
        <f>IFERROR(Table2[[#This Row],[Total Waste (tons)]] / (Table2[[#This Row],[Population (million)]]*1000), NA())</f>
        <v>3.2952742225976633E-2</v>
      </c>
      <c r="J778" s="10">
        <v>627.41</v>
      </c>
      <c r="K778" s="10">
        <f>IFERROR(Table2[[#This Row],[Total Waste (tons)]] * Table2[[#This Row],[Household waste (%)]], NA())</f>
        <v>1208653.4848</v>
      </c>
      <c r="L778" s="10">
        <v>58.46</v>
      </c>
      <c r="M778" s="10">
        <f>SUMIFS(Table2[Household waste (%)], Table2[Country], "Australia", Table2[Year], 2020)</f>
        <v>1412.17</v>
      </c>
      <c r="N778" s="10">
        <f>COUNTIFS(Table2[Year], "USA")</f>
        <v>0</v>
      </c>
    </row>
    <row r="779" spans="1:14" x14ac:dyDescent="0.35">
      <c r="A779" s="11" t="s">
        <v>31</v>
      </c>
      <c r="B779" s="12">
        <v>2020</v>
      </c>
      <c r="C779" s="11" t="s">
        <v>9</v>
      </c>
      <c r="D779" s="12">
        <v>42565.57</v>
      </c>
      <c r="E779" s="13">
        <v>42401.65</v>
      </c>
      <c r="F779" s="13">
        <f>IFERROR(Table2[[#This Row],[Economic loss ($ million)]]*1000000 / Table2[[#This Row],[Total Waste (tons)]], NA())</f>
        <v>996149.00023657619</v>
      </c>
      <c r="G779" s="13" t="str">
        <f t="shared" si="12"/>
        <v>Medium</v>
      </c>
      <c r="H779" s="13">
        <v>84.56</v>
      </c>
      <c r="I779" s="13">
        <f>IFERROR(Table2[[#This Row],[Total Waste (tons)]] / (Table2[[#This Row],[Population (million)]]*1000), NA())</f>
        <v>6.2379931414502605E-2</v>
      </c>
      <c r="J779" s="13">
        <v>682.36</v>
      </c>
      <c r="K779" s="13">
        <f>IFERROR(Table2[[#This Row],[Total Waste (tons)]] * Table2[[#This Row],[Household waste (%)]], NA())</f>
        <v>2504558.1388000003</v>
      </c>
      <c r="L779" s="13">
        <v>58.84</v>
      </c>
      <c r="M779" s="10">
        <f>SUMIFS(Table2[Household waste (%)], Table2[Country], "Australia", Table2[Year], 2020)</f>
        <v>1412.17</v>
      </c>
      <c r="N779" s="10">
        <f>COUNTIFS(Table2[Year], "USA")</f>
        <v>0</v>
      </c>
    </row>
    <row r="780" spans="1:14" x14ac:dyDescent="0.35">
      <c r="A780" s="8" t="s">
        <v>35</v>
      </c>
      <c r="B780" s="9">
        <v>2023</v>
      </c>
      <c r="C780" s="8" t="s">
        <v>11</v>
      </c>
      <c r="D780" s="9">
        <v>9879.9599999999991</v>
      </c>
      <c r="E780" s="10">
        <v>10722.25</v>
      </c>
      <c r="F780" s="10">
        <f>IFERROR(Table2[[#This Row],[Economic loss ($ million)]]*1000000 / Table2[[#This Row],[Total Waste (tons)]], NA())</f>
        <v>1085252.3694427914</v>
      </c>
      <c r="G780" s="10" t="str">
        <f t="shared" si="12"/>
        <v>Medium</v>
      </c>
      <c r="H780" s="10">
        <v>95.61</v>
      </c>
      <c r="I780" s="10">
        <f>IFERROR(Table2[[#This Row],[Total Waste (tons)]] / (Table2[[#This Row],[Population (million)]]*1000), NA())</f>
        <v>2.185493397040281E-2</v>
      </c>
      <c r="J780" s="10">
        <v>452.07</v>
      </c>
      <c r="K780" s="10">
        <f>IFERROR(Table2[[#This Row],[Total Waste (tons)]] * Table2[[#This Row],[Household waste (%)]], NA())</f>
        <v>444104.20199999999</v>
      </c>
      <c r="L780" s="10">
        <v>44.95</v>
      </c>
      <c r="M780" s="10">
        <f>SUMIFS(Table2[Household waste (%)], Table2[Country], "Australia", Table2[Year], 2020)</f>
        <v>1412.17</v>
      </c>
      <c r="N780" s="10">
        <f>COUNTIFS(Table2[Year], "USA")</f>
        <v>0</v>
      </c>
    </row>
    <row r="781" spans="1:14" x14ac:dyDescent="0.35">
      <c r="A781" s="11" t="s">
        <v>16</v>
      </c>
      <c r="B781" s="12">
        <v>2019</v>
      </c>
      <c r="C781" s="11" t="s">
        <v>19</v>
      </c>
      <c r="D781" s="12">
        <v>31831.93</v>
      </c>
      <c r="E781" s="13">
        <v>31374.26</v>
      </c>
      <c r="F781" s="13">
        <f>IFERROR(Table2[[#This Row],[Economic loss ($ million)]]*1000000 / Table2[[#This Row],[Total Waste (tons)]], NA())</f>
        <v>985622.29811387497</v>
      </c>
      <c r="G781" s="13" t="str">
        <f t="shared" si="12"/>
        <v>Medium</v>
      </c>
      <c r="H781" s="13">
        <v>167.48</v>
      </c>
      <c r="I781" s="13">
        <f>IFERROR(Table2[[#This Row],[Total Waste (tons)]] / (Table2[[#This Row],[Population (million)]]*1000), NA())</f>
        <v>8.6120691521021586E-2</v>
      </c>
      <c r="J781" s="13">
        <v>369.62</v>
      </c>
      <c r="K781" s="13">
        <f>IFERROR(Table2[[#This Row],[Total Waste (tons)]] * Table2[[#This Row],[Household waste (%)]], NA())</f>
        <v>1595098.0123000001</v>
      </c>
      <c r="L781" s="13">
        <v>50.11</v>
      </c>
      <c r="M781" s="10">
        <f>SUMIFS(Table2[Household waste (%)], Table2[Country], "Australia", Table2[Year], 2020)</f>
        <v>1412.17</v>
      </c>
      <c r="N781" s="10">
        <f>COUNTIFS(Table2[Year], "USA")</f>
        <v>0</v>
      </c>
    </row>
    <row r="782" spans="1:14" x14ac:dyDescent="0.35">
      <c r="A782" s="8" t="s">
        <v>10</v>
      </c>
      <c r="B782" s="9">
        <v>2021</v>
      </c>
      <c r="C782" s="8" t="s">
        <v>20</v>
      </c>
      <c r="D782" s="9">
        <v>43627.15</v>
      </c>
      <c r="E782" s="10">
        <v>35038.76</v>
      </c>
      <c r="F782" s="10">
        <f>IFERROR(Table2[[#This Row],[Economic loss ($ million)]]*1000000 / Table2[[#This Row],[Total Waste (tons)]], NA())</f>
        <v>803141.16324353067</v>
      </c>
      <c r="G782" s="10" t="str">
        <f t="shared" si="12"/>
        <v>Low</v>
      </c>
      <c r="H782" s="10">
        <v>44.55</v>
      </c>
      <c r="I782" s="10">
        <f>IFERROR(Table2[[#This Row],[Total Waste (tons)]] / (Table2[[#This Row],[Population (million)]]*1000), NA())</f>
        <v>4.574610980622431E-2</v>
      </c>
      <c r="J782" s="10">
        <v>953.68</v>
      </c>
      <c r="K782" s="10">
        <f>IFERROR(Table2[[#This Row],[Total Waste (tons)]] * Table2[[#This Row],[Household waste (%)]], NA())</f>
        <v>2804789.4735000003</v>
      </c>
      <c r="L782" s="10">
        <v>64.290000000000006</v>
      </c>
      <c r="M782" s="10">
        <f>SUMIFS(Table2[Household waste (%)], Table2[Country], "Australia", Table2[Year], 2020)</f>
        <v>1412.17</v>
      </c>
      <c r="N782" s="10">
        <f>COUNTIFS(Table2[Year], "USA")</f>
        <v>0</v>
      </c>
    </row>
    <row r="783" spans="1:14" x14ac:dyDescent="0.35">
      <c r="A783" s="11" t="s">
        <v>32</v>
      </c>
      <c r="B783" s="12">
        <v>2024</v>
      </c>
      <c r="C783" s="11" t="s">
        <v>11</v>
      </c>
      <c r="D783" s="12">
        <v>37542.25</v>
      </c>
      <c r="E783" s="13">
        <v>32066.37</v>
      </c>
      <c r="F783" s="13">
        <f>IFERROR(Table2[[#This Row],[Economic loss ($ million)]]*1000000 / Table2[[#This Row],[Total Waste (tons)]], NA())</f>
        <v>854140.86795543693</v>
      </c>
      <c r="G783" s="13" t="str">
        <f t="shared" si="12"/>
        <v>Low</v>
      </c>
      <c r="H783" s="13">
        <v>156.09</v>
      </c>
      <c r="I783" s="13">
        <f>IFERROR(Table2[[#This Row],[Total Waste (tons)]] / (Table2[[#This Row],[Population (million)]]*1000), NA())</f>
        <v>0.27614748069143069</v>
      </c>
      <c r="J783" s="13">
        <v>135.94999999999999</v>
      </c>
      <c r="K783" s="13">
        <f>IFERROR(Table2[[#This Row],[Total Waste (tons)]] * Table2[[#This Row],[Household waste (%)]], NA())</f>
        <v>1690527.5175000001</v>
      </c>
      <c r="L783" s="13">
        <v>45.03</v>
      </c>
      <c r="M783" s="10">
        <f>SUMIFS(Table2[Household waste (%)], Table2[Country], "Australia", Table2[Year], 2020)</f>
        <v>1412.17</v>
      </c>
      <c r="N783" s="10">
        <f>COUNTIFS(Table2[Year], "USA")</f>
        <v>0</v>
      </c>
    </row>
    <row r="784" spans="1:14" x14ac:dyDescent="0.35">
      <c r="A784" s="8" t="s">
        <v>14</v>
      </c>
      <c r="B784" s="9">
        <v>2024</v>
      </c>
      <c r="C784" s="8" t="s">
        <v>9</v>
      </c>
      <c r="D784" s="9">
        <v>31099.34</v>
      </c>
      <c r="E784" s="10">
        <v>29441.29</v>
      </c>
      <c r="F784" s="10">
        <f>IFERROR(Table2[[#This Row],[Economic loss ($ million)]]*1000000 / Table2[[#This Row],[Total Waste (tons)]], NA())</f>
        <v>946685.36374083825</v>
      </c>
      <c r="G784" s="10" t="str">
        <f t="shared" si="12"/>
        <v>Low</v>
      </c>
      <c r="H784" s="10">
        <v>79.2</v>
      </c>
      <c r="I784" s="10">
        <f>IFERROR(Table2[[#This Row],[Total Waste (tons)]] / (Table2[[#This Row],[Population (million)]]*1000), NA())</f>
        <v>3.1596350594857103E-2</v>
      </c>
      <c r="J784" s="10">
        <v>984.27</v>
      </c>
      <c r="K784" s="10">
        <f>IFERROR(Table2[[#This Row],[Total Waste (tons)]] * Table2[[#This Row],[Household waste (%)]], NA())</f>
        <v>1397293.3462</v>
      </c>
      <c r="L784" s="10">
        <v>44.93</v>
      </c>
      <c r="M784" s="10">
        <f>SUMIFS(Table2[Household waste (%)], Table2[Country], "Australia", Table2[Year], 2020)</f>
        <v>1412.17</v>
      </c>
      <c r="N784" s="10">
        <f>COUNTIFS(Table2[Year], "USA")</f>
        <v>0</v>
      </c>
    </row>
    <row r="785" spans="1:14" x14ac:dyDescent="0.35">
      <c r="A785" s="11" t="s">
        <v>17</v>
      </c>
      <c r="B785" s="12">
        <v>2021</v>
      </c>
      <c r="C785" s="11" t="s">
        <v>25</v>
      </c>
      <c r="D785" s="12">
        <v>41217.83</v>
      </c>
      <c r="E785" s="13">
        <v>37654.449999999997</v>
      </c>
      <c r="F785" s="13">
        <f>IFERROR(Table2[[#This Row],[Economic loss ($ million)]]*1000000 / Table2[[#This Row],[Total Waste (tons)]], NA())</f>
        <v>913547.60791628284</v>
      </c>
      <c r="G785" s="13" t="str">
        <f t="shared" si="12"/>
        <v>Low</v>
      </c>
      <c r="H785" s="13">
        <v>57.17</v>
      </c>
      <c r="I785" s="13">
        <f>IFERROR(Table2[[#This Row],[Total Waste (tons)]] / (Table2[[#This Row],[Population (million)]]*1000), NA())</f>
        <v>4.0850583256523854E-2</v>
      </c>
      <c r="J785" s="13">
        <v>1008.99</v>
      </c>
      <c r="K785" s="13">
        <f>IFERROR(Table2[[#This Row],[Total Waste (tons)]] * Table2[[#This Row],[Household waste (%)]], NA())</f>
        <v>1404291.4681000002</v>
      </c>
      <c r="L785" s="13">
        <v>34.07</v>
      </c>
      <c r="M785" s="10">
        <f>SUMIFS(Table2[Household waste (%)], Table2[Country], "Australia", Table2[Year], 2020)</f>
        <v>1412.17</v>
      </c>
      <c r="N785" s="10">
        <f>COUNTIFS(Table2[Year], "USA")</f>
        <v>0</v>
      </c>
    </row>
    <row r="786" spans="1:14" x14ac:dyDescent="0.35">
      <c r="A786" s="8" t="s">
        <v>24</v>
      </c>
      <c r="B786" s="9">
        <v>2023</v>
      </c>
      <c r="C786" s="8" t="s">
        <v>9</v>
      </c>
      <c r="D786" s="9">
        <v>2475.4299999999998</v>
      </c>
      <c r="E786" s="10">
        <v>2330.35</v>
      </c>
      <c r="F786" s="10">
        <f>IFERROR(Table2[[#This Row],[Economic loss ($ million)]]*1000000 / Table2[[#This Row],[Total Waste (tons)]], NA())</f>
        <v>941392.00058171724</v>
      </c>
      <c r="G786" s="10" t="str">
        <f t="shared" si="12"/>
        <v>Low</v>
      </c>
      <c r="H786" s="10">
        <v>49.42</v>
      </c>
      <c r="I786" s="10">
        <f>IFERROR(Table2[[#This Row],[Total Waste (tons)]] / (Table2[[#This Row],[Population (million)]]*1000), NA())</f>
        <v>2.7170877878515136E-3</v>
      </c>
      <c r="J786" s="10">
        <v>911.06</v>
      </c>
      <c r="K786" s="10">
        <f>IFERROR(Table2[[#This Row],[Total Waste (tons)]] * Table2[[#This Row],[Household waste (%)]], NA())</f>
        <v>84882.494699999996</v>
      </c>
      <c r="L786" s="10">
        <v>34.29</v>
      </c>
      <c r="M786" s="10">
        <f>SUMIFS(Table2[Household waste (%)], Table2[Country], "Australia", Table2[Year], 2020)</f>
        <v>1412.17</v>
      </c>
      <c r="N786" s="10">
        <f>COUNTIFS(Table2[Year], "USA")</f>
        <v>0</v>
      </c>
    </row>
    <row r="787" spans="1:14" x14ac:dyDescent="0.35">
      <c r="A787" s="11" t="s">
        <v>34</v>
      </c>
      <c r="B787" s="12">
        <v>2022</v>
      </c>
      <c r="C787" s="11" t="s">
        <v>9</v>
      </c>
      <c r="D787" s="12">
        <v>28964.9</v>
      </c>
      <c r="E787" s="13">
        <v>26287.08</v>
      </c>
      <c r="F787" s="13">
        <f>IFERROR(Table2[[#This Row],[Economic loss ($ million)]]*1000000 / Table2[[#This Row],[Total Waste (tons)]], NA())</f>
        <v>907549.4823044443</v>
      </c>
      <c r="G787" s="13" t="str">
        <f t="shared" si="12"/>
        <v>Low</v>
      </c>
      <c r="H787" s="13">
        <v>123.57</v>
      </c>
      <c r="I787" s="13">
        <f>IFERROR(Table2[[#This Row],[Total Waste (tons)]] / (Table2[[#This Row],[Population (million)]]*1000), NA())</f>
        <v>7.6501241350166393E-2</v>
      </c>
      <c r="J787" s="13">
        <v>378.62</v>
      </c>
      <c r="K787" s="13">
        <f>IFERROR(Table2[[#This Row],[Total Waste (tons)]] * Table2[[#This Row],[Household waste (%)]], NA())</f>
        <v>1207836.33</v>
      </c>
      <c r="L787" s="13">
        <v>41.7</v>
      </c>
      <c r="M787" s="10">
        <f>SUMIFS(Table2[Household waste (%)], Table2[Country], "Australia", Table2[Year], 2020)</f>
        <v>1412.17</v>
      </c>
      <c r="N787" s="10">
        <f>COUNTIFS(Table2[Year], "USA")</f>
        <v>0</v>
      </c>
    </row>
    <row r="788" spans="1:14" x14ac:dyDescent="0.35">
      <c r="A788" s="8" t="s">
        <v>8</v>
      </c>
      <c r="B788" s="9">
        <v>2021</v>
      </c>
      <c r="C788" s="8" t="s">
        <v>13</v>
      </c>
      <c r="D788" s="9">
        <v>33322.199999999997</v>
      </c>
      <c r="E788" s="10">
        <v>39144.379999999997</v>
      </c>
      <c r="F788" s="10">
        <f>IFERROR(Table2[[#This Row],[Economic loss ($ million)]]*1000000 / Table2[[#This Row],[Total Waste (tons)]], NA())</f>
        <v>1174723.7577350836</v>
      </c>
      <c r="G788" s="10" t="str">
        <f t="shared" si="12"/>
        <v>High</v>
      </c>
      <c r="H788" s="10">
        <v>149.24</v>
      </c>
      <c r="I788" s="10">
        <f>IFERROR(Table2[[#This Row],[Total Waste (tons)]] / (Table2[[#This Row],[Population (million)]]*1000), NA())</f>
        <v>2.9519236731837387E-2</v>
      </c>
      <c r="J788" s="10">
        <v>1128.83</v>
      </c>
      <c r="K788" s="10">
        <f>IFERROR(Table2[[#This Row],[Total Waste (tons)]] * Table2[[#This Row],[Household waste (%)]], NA())</f>
        <v>1363544.4239999999</v>
      </c>
      <c r="L788" s="10">
        <v>40.92</v>
      </c>
      <c r="M788" s="10">
        <f>SUMIFS(Table2[Household waste (%)], Table2[Country], "Australia", Table2[Year], 2020)</f>
        <v>1412.17</v>
      </c>
      <c r="N788" s="10">
        <f>COUNTIFS(Table2[Year], "USA")</f>
        <v>0</v>
      </c>
    </row>
    <row r="789" spans="1:14" x14ac:dyDescent="0.35">
      <c r="A789" s="11" t="s">
        <v>26</v>
      </c>
      <c r="B789" s="12">
        <v>2023</v>
      </c>
      <c r="C789" s="11" t="s">
        <v>11</v>
      </c>
      <c r="D789" s="12">
        <v>48522.23</v>
      </c>
      <c r="E789" s="13">
        <v>44276.44</v>
      </c>
      <c r="F789" s="13">
        <f>IFERROR(Table2[[#This Row],[Economic loss ($ million)]]*1000000 / Table2[[#This Row],[Total Waste (tons)]], NA())</f>
        <v>912498.0447106408</v>
      </c>
      <c r="G789" s="13" t="str">
        <f t="shared" si="12"/>
        <v>Low</v>
      </c>
      <c r="H789" s="13">
        <v>171.9</v>
      </c>
      <c r="I789" s="13">
        <f>IFERROR(Table2[[#This Row],[Total Waste (tons)]] / (Table2[[#This Row],[Population (million)]]*1000), NA())</f>
        <v>4.3173468933792453E-2</v>
      </c>
      <c r="J789" s="13">
        <v>1123.8900000000001</v>
      </c>
      <c r="K789" s="13">
        <f>IFERROR(Table2[[#This Row],[Total Waste (tons)]] * Table2[[#This Row],[Household waste (%)]], NA())</f>
        <v>2248520.1382000004</v>
      </c>
      <c r="L789" s="13">
        <v>46.34</v>
      </c>
      <c r="M789" s="10">
        <f>SUMIFS(Table2[Household waste (%)], Table2[Country], "Australia", Table2[Year], 2020)</f>
        <v>1412.17</v>
      </c>
      <c r="N789" s="10">
        <f>COUNTIFS(Table2[Year], "USA")</f>
        <v>0</v>
      </c>
    </row>
    <row r="790" spans="1:14" x14ac:dyDescent="0.35">
      <c r="A790" s="8" t="s">
        <v>10</v>
      </c>
      <c r="B790" s="9">
        <v>2018</v>
      </c>
      <c r="C790" s="8" t="s">
        <v>11</v>
      </c>
      <c r="D790" s="9">
        <v>40227.99</v>
      </c>
      <c r="E790" s="10">
        <v>36890.75</v>
      </c>
      <c r="F790" s="10">
        <f>IFERROR(Table2[[#This Row],[Economic loss ($ million)]]*1000000 / Table2[[#This Row],[Total Waste (tons)]], NA())</f>
        <v>917041.84076808218</v>
      </c>
      <c r="G790" s="10" t="str">
        <f t="shared" si="12"/>
        <v>Low</v>
      </c>
      <c r="H790" s="10">
        <v>55.64</v>
      </c>
      <c r="I790" s="10">
        <f>IFERROR(Table2[[#This Row],[Total Waste (tons)]] / (Table2[[#This Row],[Population (million)]]*1000), NA())</f>
        <v>2.4862787391841779</v>
      </c>
      <c r="J790" s="10">
        <v>16.18</v>
      </c>
      <c r="K790" s="10">
        <f>IFERROR(Table2[[#This Row],[Total Waste (tons)]] * Table2[[#This Row],[Household waste (%)]], NA())</f>
        <v>2510628.8558999998</v>
      </c>
      <c r="L790" s="10">
        <v>62.41</v>
      </c>
      <c r="M790" s="10">
        <f>SUMIFS(Table2[Household waste (%)], Table2[Country], "Australia", Table2[Year], 2020)</f>
        <v>1412.17</v>
      </c>
      <c r="N790" s="10">
        <f>COUNTIFS(Table2[Year], "USA")</f>
        <v>0</v>
      </c>
    </row>
    <row r="791" spans="1:14" x14ac:dyDescent="0.35">
      <c r="A791" s="11" t="s">
        <v>17</v>
      </c>
      <c r="B791" s="12">
        <v>2023</v>
      </c>
      <c r="C791" s="11" t="s">
        <v>11</v>
      </c>
      <c r="D791" s="12">
        <v>10738.97</v>
      </c>
      <c r="E791" s="13">
        <v>8613.14</v>
      </c>
      <c r="F791" s="13">
        <f>IFERROR(Table2[[#This Row],[Economic loss ($ million)]]*1000000 / Table2[[#This Row],[Total Waste (tons)]], NA())</f>
        <v>802045.26132394455</v>
      </c>
      <c r="G791" s="13" t="str">
        <f t="shared" si="12"/>
        <v>Low</v>
      </c>
      <c r="H791" s="13">
        <v>162.96</v>
      </c>
      <c r="I791" s="13">
        <f>IFERROR(Table2[[#This Row],[Total Waste (tons)]] / (Table2[[#This Row],[Population (million)]]*1000), NA())</f>
        <v>1.0869512849320336E-2</v>
      </c>
      <c r="J791" s="13">
        <v>987.99</v>
      </c>
      <c r="K791" s="13">
        <f>IFERROR(Table2[[#This Row],[Total Waste (tons)]] * Table2[[#This Row],[Household waste (%)]], NA())</f>
        <v>736371.17289999989</v>
      </c>
      <c r="L791" s="13">
        <v>68.569999999999993</v>
      </c>
      <c r="M791" s="10">
        <f>SUMIFS(Table2[Household waste (%)], Table2[Country], "Australia", Table2[Year], 2020)</f>
        <v>1412.17</v>
      </c>
      <c r="N791" s="10">
        <f>COUNTIFS(Table2[Year], "USA")</f>
        <v>0</v>
      </c>
    </row>
    <row r="792" spans="1:14" x14ac:dyDescent="0.35">
      <c r="A792" s="8" t="s">
        <v>24</v>
      </c>
      <c r="B792" s="9">
        <v>2022</v>
      </c>
      <c r="C792" s="8" t="s">
        <v>9</v>
      </c>
      <c r="D792" s="9">
        <v>26681.9</v>
      </c>
      <c r="E792" s="10">
        <v>27854.54</v>
      </c>
      <c r="F792" s="10">
        <f>IFERROR(Table2[[#This Row],[Economic loss ($ million)]]*1000000 / Table2[[#This Row],[Total Waste (tons)]], NA())</f>
        <v>1043948.8941941916</v>
      </c>
      <c r="G792" s="10" t="str">
        <f t="shared" si="12"/>
        <v>Medium</v>
      </c>
      <c r="H792" s="10">
        <v>70.709999999999994</v>
      </c>
      <c r="I792" s="10">
        <f>IFERROR(Table2[[#This Row],[Total Waste (tons)]] / (Table2[[#This Row],[Population (million)]]*1000), NA())</f>
        <v>2.3018504938963898E-2</v>
      </c>
      <c r="J792" s="10">
        <v>1159.1500000000001</v>
      </c>
      <c r="K792" s="10">
        <f>IFERROR(Table2[[#This Row],[Total Waste (tons)]] * Table2[[#This Row],[Household waste (%)]], NA())</f>
        <v>1270325.2590000001</v>
      </c>
      <c r="L792" s="10">
        <v>47.61</v>
      </c>
      <c r="M792" s="10">
        <f>SUMIFS(Table2[Household waste (%)], Table2[Country], "Australia", Table2[Year], 2020)</f>
        <v>1412.17</v>
      </c>
      <c r="N792" s="10">
        <f>COUNTIFS(Table2[Year], "USA")</f>
        <v>0</v>
      </c>
    </row>
    <row r="793" spans="1:14" x14ac:dyDescent="0.35">
      <c r="A793" s="11" t="s">
        <v>28</v>
      </c>
      <c r="B793" s="12">
        <v>2024</v>
      </c>
      <c r="C793" s="11" t="s">
        <v>11</v>
      </c>
      <c r="D793" s="12">
        <v>49164.98</v>
      </c>
      <c r="E793" s="13">
        <v>56638.77</v>
      </c>
      <c r="F793" s="13">
        <f>IFERROR(Table2[[#This Row],[Economic loss ($ million)]]*1000000 / Table2[[#This Row],[Total Waste (tons)]], NA())</f>
        <v>1152014.5030060012</v>
      </c>
      <c r="G793" s="13" t="str">
        <f t="shared" si="12"/>
        <v>High</v>
      </c>
      <c r="H793" s="13">
        <v>185.73</v>
      </c>
      <c r="I793" s="13">
        <f>IFERROR(Table2[[#This Row],[Total Waste (tons)]] / (Table2[[#This Row],[Population (million)]]*1000), NA())</f>
        <v>7.4221373469603419E-2</v>
      </c>
      <c r="J793" s="13">
        <v>662.41</v>
      </c>
      <c r="K793" s="13">
        <f>IFERROR(Table2[[#This Row],[Total Waste (tons)]] * Table2[[#This Row],[Household waste (%)]], NA())</f>
        <v>1907601.2239999999</v>
      </c>
      <c r="L793" s="13">
        <v>38.799999999999997</v>
      </c>
      <c r="M793" s="10">
        <f>SUMIFS(Table2[Household waste (%)], Table2[Country], "Australia", Table2[Year], 2020)</f>
        <v>1412.17</v>
      </c>
      <c r="N793" s="10">
        <f>COUNTIFS(Table2[Year], "USA")</f>
        <v>0</v>
      </c>
    </row>
    <row r="794" spans="1:14" x14ac:dyDescent="0.35">
      <c r="A794" s="8" t="s">
        <v>30</v>
      </c>
      <c r="B794" s="9">
        <v>2024</v>
      </c>
      <c r="C794" s="8" t="s">
        <v>9</v>
      </c>
      <c r="D794" s="9">
        <v>46577.19</v>
      </c>
      <c r="E794" s="10">
        <v>54740.160000000003</v>
      </c>
      <c r="F794" s="10">
        <f>IFERROR(Table2[[#This Row],[Economic loss ($ million)]]*1000000 / Table2[[#This Row],[Total Waste (tons)]], NA())</f>
        <v>1175256.8156215521</v>
      </c>
      <c r="G794" s="10" t="str">
        <f t="shared" si="12"/>
        <v>High</v>
      </c>
      <c r="H794" s="10">
        <v>138.28</v>
      </c>
      <c r="I794" s="10">
        <f>IFERROR(Table2[[#This Row],[Total Waste (tons)]] / (Table2[[#This Row],[Population (million)]]*1000), NA())</f>
        <v>4.553534138901924E-2</v>
      </c>
      <c r="J794" s="10">
        <v>1022.88</v>
      </c>
      <c r="K794" s="10">
        <f>IFERROR(Table2[[#This Row],[Total Waste (tons)]] * Table2[[#This Row],[Household waste (%)]], NA())</f>
        <v>1932021.8411999999</v>
      </c>
      <c r="L794" s="10">
        <v>41.48</v>
      </c>
      <c r="M794" s="10">
        <f>SUMIFS(Table2[Household waste (%)], Table2[Country], "Australia", Table2[Year], 2020)</f>
        <v>1412.17</v>
      </c>
      <c r="N794" s="10">
        <f>COUNTIFS(Table2[Year], "USA")</f>
        <v>0</v>
      </c>
    </row>
    <row r="795" spans="1:14" x14ac:dyDescent="0.35">
      <c r="A795" s="11" t="s">
        <v>34</v>
      </c>
      <c r="B795" s="12">
        <v>2021</v>
      </c>
      <c r="C795" s="11" t="s">
        <v>11</v>
      </c>
      <c r="D795" s="12">
        <v>1633.99</v>
      </c>
      <c r="E795" s="13">
        <v>1856.49</v>
      </c>
      <c r="F795" s="13">
        <f>IFERROR(Table2[[#This Row],[Economic loss ($ million)]]*1000000 / Table2[[#This Row],[Total Waste (tons)]], NA())</f>
        <v>1136169.7440008812</v>
      </c>
      <c r="G795" s="13" t="str">
        <f t="shared" si="12"/>
        <v>High</v>
      </c>
      <c r="H795" s="13">
        <v>60.41</v>
      </c>
      <c r="I795" s="13">
        <f>IFERROR(Table2[[#This Row],[Total Waste (tons)]] / (Table2[[#This Row],[Population (million)]]*1000), NA())</f>
        <v>2.6707038017717631E-3</v>
      </c>
      <c r="J795" s="13">
        <v>611.82000000000005</v>
      </c>
      <c r="K795" s="13">
        <f>IFERROR(Table2[[#This Row],[Total Waste (tons)]] * Table2[[#This Row],[Household waste (%)]], NA())</f>
        <v>74264.84550000001</v>
      </c>
      <c r="L795" s="13">
        <v>45.45</v>
      </c>
      <c r="M795" s="10">
        <f>SUMIFS(Table2[Household waste (%)], Table2[Country], "Australia", Table2[Year], 2020)</f>
        <v>1412.17</v>
      </c>
      <c r="N795" s="10">
        <f>COUNTIFS(Table2[Year], "USA")</f>
        <v>0</v>
      </c>
    </row>
    <row r="796" spans="1:14" x14ac:dyDescent="0.35">
      <c r="A796" s="8" t="s">
        <v>26</v>
      </c>
      <c r="B796" s="9">
        <v>2018</v>
      </c>
      <c r="C796" s="8" t="s">
        <v>25</v>
      </c>
      <c r="D796" s="9">
        <v>42496.97</v>
      </c>
      <c r="E796" s="10">
        <v>47062.1</v>
      </c>
      <c r="F796" s="10">
        <f>IFERROR(Table2[[#This Row],[Economic loss ($ million)]]*1000000 / Table2[[#This Row],[Total Waste (tons)]], NA())</f>
        <v>1107422.4821204899</v>
      </c>
      <c r="G796" s="10" t="str">
        <f t="shared" si="12"/>
        <v>High</v>
      </c>
      <c r="H796" s="10">
        <v>177.79</v>
      </c>
      <c r="I796" s="10">
        <f>IFERROR(Table2[[#This Row],[Total Waste (tons)]] / (Table2[[#This Row],[Population (million)]]*1000), NA())</f>
        <v>0.11225953613693998</v>
      </c>
      <c r="J796" s="10">
        <v>378.56</v>
      </c>
      <c r="K796" s="10">
        <f>IFERROR(Table2[[#This Row],[Total Waste (tons)]] * Table2[[#This Row],[Household waste (%)]], NA())</f>
        <v>2490322.4420000003</v>
      </c>
      <c r="L796" s="10">
        <v>58.6</v>
      </c>
      <c r="M796" s="10">
        <f>SUMIFS(Table2[Household waste (%)], Table2[Country], "Australia", Table2[Year], 2020)</f>
        <v>1412.17</v>
      </c>
      <c r="N796" s="10">
        <f>COUNTIFS(Table2[Year], "USA")</f>
        <v>0</v>
      </c>
    </row>
    <row r="797" spans="1:14" x14ac:dyDescent="0.35">
      <c r="A797" s="11" t="s">
        <v>30</v>
      </c>
      <c r="B797" s="12">
        <v>2023</v>
      </c>
      <c r="C797" s="11" t="s">
        <v>9</v>
      </c>
      <c r="D797" s="12">
        <v>41515.29</v>
      </c>
      <c r="E797" s="13">
        <v>42488.1</v>
      </c>
      <c r="F797" s="13">
        <f>IFERROR(Table2[[#This Row],[Economic loss ($ million)]]*1000000 / Table2[[#This Row],[Total Waste (tons)]], NA())</f>
        <v>1023432.5714694513</v>
      </c>
      <c r="G797" s="13" t="str">
        <f t="shared" si="12"/>
        <v>Medium</v>
      </c>
      <c r="H797" s="13">
        <v>185.66</v>
      </c>
      <c r="I797" s="13">
        <f>IFERROR(Table2[[#This Row],[Total Waste (tons)]] / (Table2[[#This Row],[Population (million)]]*1000), NA())</f>
        <v>0.66734110271660507</v>
      </c>
      <c r="J797" s="13">
        <v>62.21</v>
      </c>
      <c r="K797" s="13">
        <f>IFERROR(Table2[[#This Row],[Total Waste (tons)]] * Table2[[#This Row],[Household waste (%)]], NA())</f>
        <v>1967409.5931000002</v>
      </c>
      <c r="L797" s="13">
        <v>47.39</v>
      </c>
      <c r="M797" s="10">
        <f>SUMIFS(Table2[Household waste (%)], Table2[Country], "Australia", Table2[Year], 2020)</f>
        <v>1412.17</v>
      </c>
      <c r="N797" s="10">
        <f>COUNTIFS(Table2[Year], "USA")</f>
        <v>0</v>
      </c>
    </row>
    <row r="798" spans="1:14" x14ac:dyDescent="0.35">
      <c r="A798" s="8" t="s">
        <v>26</v>
      </c>
      <c r="B798" s="9">
        <v>2019</v>
      </c>
      <c r="C798" s="8" t="s">
        <v>20</v>
      </c>
      <c r="D798" s="9">
        <v>21203.25</v>
      </c>
      <c r="E798" s="10">
        <v>21102.37</v>
      </c>
      <c r="F798" s="10">
        <f>IFERROR(Table2[[#This Row],[Economic loss ($ million)]]*1000000 / Table2[[#This Row],[Total Waste (tons)]], NA())</f>
        <v>995242.23880772991</v>
      </c>
      <c r="G798" s="10" t="str">
        <f t="shared" si="12"/>
        <v>Medium</v>
      </c>
      <c r="H798" s="10">
        <v>21.18</v>
      </c>
      <c r="I798" s="10">
        <f>IFERROR(Table2[[#This Row],[Total Waste (tons)]] / (Table2[[#This Row],[Population (million)]]*1000), NA())</f>
        <v>1.8694124596639099E-2</v>
      </c>
      <c r="J798" s="10">
        <v>1134.22</v>
      </c>
      <c r="K798" s="10">
        <f>IFERROR(Table2[[#This Row],[Total Waste (tons)]] * Table2[[#This Row],[Household waste (%)]], NA())</f>
        <v>1274103.2925</v>
      </c>
      <c r="L798" s="10">
        <v>60.09</v>
      </c>
      <c r="M798" s="10">
        <f>SUMIFS(Table2[Household waste (%)], Table2[Country], "Australia", Table2[Year], 2020)</f>
        <v>1412.17</v>
      </c>
      <c r="N798" s="10">
        <f>COUNTIFS(Table2[Year], "USA")</f>
        <v>0</v>
      </c>
    </row>
    <row r="799" spans="1:14" x14ac:dyDescent="0.35">
      <c r="A799" s="11" t="s">
        <v>34</v>
      </c>
      <c r="B799" s="12">
        <v>2024</v>
      </c>
      <c r="C799" s="11" t="s">
        <v>22</v>
      </c>
      <c r="D799" s="12">
        <v>8352.67</v>
      </c>
      <c r="E799" s="13">
        <v>9536.98</v>
      </c>
      <c r="F799" s="13">
        <f>IFERROR(Table2[[#This Row],[Economic loss ($ million)]]*1000000 / Table2[[#This Row],[Total Waste (tons)]], NA())</f>
        <v>1141788.1946730805</v>
      </c>
      <c r="G799" s="13" t="str">
        <f t="shared" si="12"/>
        <v>High</v>
      </c>
      <c r="H799" s="13">
        <v>27.32</v>
      </c>
      <c r="I799" s="13">
        <f>IFERROR(Table2[[#This Row],[Total Waste (tons)]] / (Table2[[#This Row],[Population (million)]]*1000), NA())</f>
        <v>7.8574909220898957E-3</v>
      </c>
      <c r="J799" s="13">
        <v>1063.02</v>
      </c>
      <c r="K799" s="13">
        <f>IFERROR(Table2[[#This Row],[Total Waste (tons)]] * Table2[[#This Row],[Household waste (%)]], NA())</f>
        <v>261856.20450000002</v>
      </c>
      <c r="L799" s="13">
        <v>31.35</v>
      </c>
      <c r="M799" s="10">
        <f>SUMIFS(Table2[Household waste (%)], Table2[Country], "Australia", Table2[Year], 2020)</f>
        <v>1412.17</v>
      </c>
      <c r="N799" s="10">
        <f>COUNTIFS(Table2[Year], "USA")</f>
        <v>0</v>
      </c>
    </row>
    <row r="800" spans="1:14" x14ac:dyDescent="0.35">
      <c r="A800" s="8" t="s">
        <v>24</v>
      </c>
      <c r="B800" s="9">
        <v>2019</v>
      </c>
      <c r="C800" s="8" t="s">
        <v>22</v>
      </c>
      <c r="D800" s="9">
        <v>43889.15</v>
      </c>
      <c r="E800" s="10">
        <v>38039.160000000003</v>
      </c>
      <c r="F800" s="10">
        <f>IFERROR(Table2[[#This Row],[Economic loss ($ million)]]*1000000 / Table2[[#This Row],[Total Waste (tons)]], NA())</f>
        <v>866709.88159943861</v>
      </c>
      <c r="G800" s="10" t="str">
        <f t="shared" si="12"/>
        <v>Low</v>
      </c>
      <c r="H800" s="10">
        <v>124.76</v>
      </c>
      <c r="I800" s="10">
        <f>IFERROR(Table2[[#This Row],[Total Waste (tons)]] / (Table2[[#This Row],[Population (million)]]*1000), NA())</f>
        <v>4.737755972235716E-2</v>
      </c>
      <c r="J800" s="10">
        <v>926.37</v>
      </c>
      <c r="K800" s="10">
        <f>IFERROR(Table2[[#This Row],[Total Waste (tons)]] * Table2[[#This Row],[Household waste (%)]], NA())</f>
        <v>2362991.8360000001</v>
      </c>
      <c r="L800" s="10">
        <v>53.84</v>
      </c>
      <c r="M800" s="10">
        <f>SUMIFS(Table2[Household waste (%)], Table2[Country], "Australia", Table2[Year], 2020)</f>
        <v>1412.17</v>
      </c>
      <c r="N800" s="10">
        <f>COUNTIFS(Table2[Year], "USA")</f>
        <v>0</v>
      </c>
    </row>
    <row r="801" spans="1:14" x14ac:dyDescent="0.35">
      <c r="A801" s="11" t="s">
        <v>35</v>
      </c>
      <c r="B801" s="12">
        <v>2018</v>
      </c>
      <c r="C801" s="11" t="s">
        <v>20</v>
      </c>
      <c r="D801" s="12">
        <v>38982.81</v>
      </c>
      <c r="E801" s="13">
        <v>44850.25</v>
      </c>
      <c r="F801" s="13">
        <f>IFERROR(Table2[[#This Row],[Economic loss ($ million)]]*1000000 / Table2[[#This Row],[Total Waste (tons)]], NA())</f>
        <v>1150513.5212161464</v>
      </c>
      <c r="G801" s="13" t="str">
        <f t="shared" si="12"/>
        <v>High</v>
      </c>
      <c r="H801" s="13">
        <v>47.51</v>
      </c>
      <c r="I801" s="13">
        <f>IFERROR(Table2[[#This Row],[Total Waste (tons)]] / (Table2[[#This Row],[Population (million)]]*1000), NA())</f>
        <v>5.736393601836455E-2</v>
      </c>
      <c r="J801" s="13">
        <v>679.57</v>
      </c>
      <c r="K801" s="13">
        <f>IFERROR(Table2[[#This Row],[Total Waste (tons)]] * Table2[[#This Row],[Household waste (%)]], NA())</f>
        <v>2600933.0831999998</v>
      </c>
      <c r="L801" s="13">
        <v>66.72</v>
      </c>
      <c r="M801" s="10">
        <f>SUMIFS(Table2[Household waste (%)], Table2[Country], "Australia", Table2[Year], 2020)</f>
        <v>1412.17</v>
      </c>
      <c r="N801" s="10">
        <f>COUNTIFS(Table2[Year], "USA")</f>
        <v>0</v>
      </c>
    </row>
    <row r="802" spans="1:14" x14ac:dyDescent="0.35">
      <c r="A802" s="8" t="s">
        <v>30</v>
      </c>
      <c r="B802" s="9">
        <v>2024</v>
      </c>
      <c r="C802" s="8" t="s">
        <v>25</v>
      </c>
      <c r="D802" s="9">
        <v>5740.16</v>
      </c>
      <c r="E802" s="10">
        <v>6006.83</v>
      </c>
      <c r="F802" s="10">
        <f>IFERROR(Table2[[#This Row],[Economic loss ($ million)]]*1000000 / Table2[[#This Row],[Total Waste (tons)]], NA())</f>
        <v>1046456.8931876464</v>
      </c>
      <c r="G802" s="10" t="str">
        <f t="shared" si="12"/>
        <v>Medium</v>
      </c>
      <c r="H802" s="10">
        <v>105.41</v>
      </c>
      <c r="I802" s="10">
        <f>IFERROR(Table2[[#This Row],[Total Waste (tons)]] / (Table2[[#This Row],[Population (million)]]*1000), NA())</f>
        <v>4.5653930582508825E-3</v>
      </c>
      <c r="J802" s="10">
        <v>1257.32</v>
      </c>
      <c r="K802" s="10">
        <f>IFERROR(Table2[[#This Row],[Total Waste (tons)]] * Table2[[#This Row],[Household waste (%)]], NA())</f>
        <v>400663.16799999995</v>
      </c>
      <c r="L802" s="10">
        <v>69.8</v>
      </c>
      <c r="M802" s="10">
        <f>SUMIFS(Table2[Household waste (%)], Table2[Country], "Australia", Table2[Year], 2020)</f>
        <v>1412.17</v>
      </c>
      <c r="N802" s="10">
        <f>COUNTIFS(Table2[Year], "USA")</f>
        <v>0</v>
      </c>
    </row>
    <row r="803" spans="1:14" x14ac:dyDescent="0.35">
      <c r="A803" s="11" t="s">
        <v>8</v>
      </c>
      <c r="B803" s="12">
        <v>2021</v>
      </c>
      <c r="C803" s="11" t="s">
        <v>9</v>
      </c>
      <c r="D803" s="12">
        <v>24267.79</v>
      </c>
      <c r="E803" s="13">
        <v>21302.14</v>
      </c>
      <c r="F803" s="13">
        <f>IFERROR(Table2[[#This Row],[Economic loss ($ million)]]*1000000 / Table2[[#This Row],[Total Waste (tons)]], NA())</f>
        <v>877794.80537782796</v>
      </c>
      <c r="G803" s="13" t="str">
        <f t="shared" si="12"/>
        <v>Low</v>
      </c>
      <c r="H803" s="13">
        <v>43.56</v>
      </c>
      <c r="I803" s="13">
        <f>IFERROR(Table2[[#This Row],[Total Waste (tons)]] / (Table2[[#This Row],[Population (million)]]*1000), NA())</f>
        <v>0.20226529421570263</v>
      </c>
      <c r="J803" s="13">
        <v>119.98</v>
      </c>
      <c r="K803" s="13">
        <f>IFERROR(Table2[[#This Row],[Total Waste (tons)]] * Table2[[#This Row],[Household waste (%)]], NA())</f>
        <v>827774.31689999998</v>
      </c>
      <c r="L803" s="13">
        <v>34.11</v>
      </c>
      <c r="M803" s="10">
        <f>SUMIFS(Table2[Household waste (%)], Table2[Country], "Australia", Table2[Year], 2020)</f>
        <v>1412.17</v>
      </c>
      <c r="N803" s="10">
        <f>COUNTIFS(Table2[Year], "USA")</f>
        <v>0</v>
      </c>
    </row>
    <row r="804" spans="1:14" x14ac:dyDescent="0.35">
      <c r="A804" s="8" t="s">
        <v>28</v>
      </c>
      <c r="B804" s="9">
        <v>2023</v>
      </c>
      <c r="C804" s="8" t="s">
        <v>25</v>
      </c>
      <c r="D804" s="9">
        <v>15102.01</v>
      </c>
      <c r="E804" s="10">
        <v>16515.169999999998</v>
      </c>
      <c r="F804" s="10">
        <f>IFERROR(Table2[[#This Row],[Economic loss ($ million)]]*1000000 / Table2[[#This Row],[Total Waste (tons)]], NA())</f>
        <v>1093574.2990502587</v>
      </c>
      <c r="G804" s="10" t="str">
        <f t="shared" si="12"/>
        <v>Medium</v>
      </c>
      <c r="H804" s="10">
        <v>182.79</v>
      </c>
      <c r="I804" s="10">
        <f>IFERROR(Table2[[#This Row],[Total Waste (tons)]] / (Table2[[#This Row],[Population (million)]]*1000), NA())</f>
        <v>2.759769379774131E-2</v>
      </c>
      <c r="J804" s="10">
        <v>547.22</v>
      </c>
      <c r="K804" s="10">
        <f>IFERROR(Table2[[#This Row],[Total Waste (tons)]] * Table2[[#This Row],[Household waste (%)]], NA())</f>
        <v>975438.82590000005</v>
      </c>
      <c r="L804" s="10">
        <v>64.59</v>
      </c>
      <c r="M804" s="10">
        <f>SUMIFS(Table2[Household waste (%)], Table2[Country], "Australia", Table2[Year], 2020)</f>
        <v>1412.17</v>
      </c>
      <c r="N804" s="10">
        <f>COUNTIFS(Table2[Year], "USA")</f>
        <v>0</v>
      </c>
    </row>
    <row r="805" spans="1:14" x14ac:dyDescent="0.35">
      <c r="A805" s="11" t="s">
        <v>34</v>
      </c>
      <c r="B805" s="12">
        <v>2023</v>
      </c>
      <c r="C805" s="11" t="s">
        <v>19</v>
      </c>
      <c r="D805" s="12">
        <v>9594.9</v>
      </c>
      <c r="E805" s="13">
        <v>8635.68</v>
      </c>
      <c r="F805" s="13">
        <f>IFERROR(Table2[[#This Row],[Economic loss ($ million)]]*1000000 / Table2[[#This Row],[Total Waste (tons)]], NA())</f>
        <v>900028.13994934817</v>
      </c>
      <c r="G805" s="13" t="str">
        <f t="shared" si="12"/>
        <v>Low</v>
      </c>
      <c r="H805" s="13">
        <v>89.41</v>
      </c>
      <c r="I805" s="13">
        <f>IFERROR(Table2[[#This Row],[Total Waste (tons)]] / (Table2[[#This Row],[Population (million)]]*1000), NA())</f>
        <v>7.2774642759625011E-3</v>
      </c>
      <c r="J805" s="13">
        <v>1318.44</v>
      </c>
      <c r="K805" s="13">
        <f>IFERROR(Table2[[#This Row],[Total Waste (tons)]] * Table2[[#This Row],[Household waste (%)]], NA())</f>
        <v>580587.39899999998</v>
      </c>
      <c r="L805" s="13">
        <v>60.51</v>
      </c>
      <c r="M805" s="10">
        <f>SUMIFS(Table2[Household waste (%)], Table2[Country], "Australia", Table2[Year], 2020)</f>
        <v>1412.17</v>
      </c>
      <c r="N805" s="10">
        <f>COUNTIFS(Table2[Year], "USA")</f>
        <v>0</v>
      </c>
    </row>
    <row r="806" spans="1:14" x14ac:dyDescent="0.35">
      <c r="A806" s="8" t="s">
        <v>35</v>
      </c>
      <c r="B806" s="9">
        <v>2024</v>
      </c>
      <c r="C806" s="8" t="s">
        <v>19</v>
      </c>
      <c r="D806" s="9">
        <v>44122.03</v>
      </c>
      <c r="E806" s="10">
        <v>37487.870000000003</v>
      </c>
      <c r="F806" s="10">
        <f>IFERROR(Table2[[#This Row],[Economic loss ($ million)]]*1000000 / Table2[[#This Row],[Total Waste (tons)]], NA())</f>
        <v>849640.64436745096</v>
      </c>
      <c r="G806" s="10" t="str">
        <f t="shared" si="12"/>
        <v>Low</v>
      </c>
      <c r="H806" s="10">
        <v>81.040000000000006</v>
      </c>
      <c r="I806" s="10">
        <f>IFERROR(Table2[[#This Row],[Total Waste (tons)]] / (Table2[[#This Row],[Population (million)]]*1000), NA())</f>
        <v>7.9829980097702188E-2</v>
      </c>
      <c r="J806" s="10">
        <v>552.70000000000005</v>
      </c>
      <c r="K806" s="10">
        <f>IFERROR(Table2[[#This Row],[Total Waste (tons)]] * Table2[[#This Row],[Household waste (%)]], NA())</f>
        <v>1396462.2494999999</v>
      </c>
      <c r="L806" s="10">
        <v>31.65</v>
      </c>
      <c r="M806" s="10">
        <f>SUMIFS(Table2[Household waste (%)], Table2[Country], "Australia", Table2[Year], 2020)</f>
        <v>1412.17</v>
      </c>
      <c r="N806" s="10">
        <f>COUNTIFS(Table2[Year], "USA")</f>
        <v>0</v>
      </c>
    </row>
    <row r="807" spans="1:14" x14ac:dyDescent="0.35">
      <c r="A807" s="11" t="s">
        <v>18</v>
      </c>
      <c r="B807" s="12">
        <v>2018</v>
      </c>
      <c r="C807" s="11" t="s">
        <v>19</v>
      </c>
      <c r="D807" s="12">
        <v>32934.75</v>
      </c>
      <c r="E807" s="13">
        <v>26985.79</v>
      </c>
      <c r="F807" s="13">
        <f>IFERROR(Table2[[#This Row],[Economic loss ($ million)]]*1000000 / Table2[[#This Row],[Total Waste (tons)]], NA())</f>
        <v>819371.33271089045</v>
      </c>
      <c r="G807" s="13" t="str">
        <f t="shared" si="12"/>
        <v>Low</v>
      </c>
      <c r="H807" s="13">
        <v>182.05</v>
      </c>
      <c r="I807" s="13">
        <f>IFERROR(Table2[[#This Row],[Total Waste (tons)]] / (Table2[[#This Row],[Population (million)]]*1000), NA())</f>
        <v>0.75939013142725387</v>
      </c>
      <c r="J807" s="13">
        <v>43.37</v>
      </c>
      <c r="K807" s="13">
        <f>IFERROR(Table2[[#This Row],[Total Waste (tons)]] * Table2[[#This Row],[Household waste (%)]], NA())</f>
        <v>1765302.6</v>
      </c>
      <c r="L807" s="13">
        <v>53.6</v>
      </c>
      <c r="M807" s="10">
        <f>SUMIFS(Table2[Household waste (%)], Table2[Country], "Australia", Table2[Year], 2020)</f>
        <v>1412.17</v>
      </c>
      <c r="N807" s="10">
        <f>COUNTIFS(Table2[Year], "USA")</f>
        <v>0</v>
      </c>
    </row>
    <row r="808" spans="1:14" x14ac:dyDescent="0.35">
      <c r="A808" s="8" t="s">
        <v>29</v>
      </c>
      <c r="B808" s="9">
        <v>2020</v>
      </c>
      <c r="C808" s="8" t="s">
        <v>19</v>
      </c>
      <c r="D808" s="9">
        <v>9550.41</v>
      </c>
      <c r="E808" s="10">
        <v>8401.6200000000008</v>
      </c>
      <c r="F808" s="10">
        <f>IFERROR(Table2[[#This Row],[Economic loss ($ million)]]*1000000 / Table2[[#This Row],[Total Waste (tons)]], NA())</f>
        <v>879713.01755631447</v>
      </c>
      <c r="G808" s="10" t="str">
        <f t="shared" si="12"/>
        <v>Low</v>
      </c>
      <c r="H808" s="10">
        <v>47.94</v>
      </c>
      <c r="I808" s="10">
        <f>IFERROR(Table2[[#This Row],[Total Waste (tons)]] / (Table2[[#This Row],[Population (million)]]*1000), NA())</f>
        <v>9.482891810310588E-3</v>
      </c>
      <c r="J808" s="10">
        <v>1007.12</v>
      </c>
      <c r="K808" s="10">
        <f>IFERROR(Table2[[#This Row],[Total Waste (tons)]] * Table2[[#This Row],[Household waste (%)]], NA())</f>
        <v>423560.68349999998</v>
      </c>
      <c r="L808" s="10">
        <v>44.35</v>
      </c>
      <c r="M808" s="10">
        <f>SUMIFS(Table2[Household waste (%)], Table2[Country], "Australia", Table2[Year], 2020)</f>
        <v>1412.17</v>
      </c>
      <c r="N808" s="10">
        <f>COUNTIFS(Table2[Year], "USA")</f>
        <v>0</v>
      </c>
    </row>
    <row r="809" spans="1:14" x14ac:dyDescent="0.35">
      <c r="A809" s="11" t="s">
        <v>27</v>
      </c>
      <c r="B809" s="12">
        <v>2018</v>
      </c>
      <c r="C809" s="11" t="s">
        <v>20</v>
      </c>
      <c r="D809" s="12">
        <v>37772.93</v>
      </c>
      <c r="E809" s="13">
        <v>36707.67</v>
      </c>
      <c r="F809" s="13">
        <f>IFERROR(Table2[[#This Row],[Economic loss ($ million)]]*1000000 / Table2[[#This Row],[Total Waste (tons)]], NA())</f>
        <v>971798.32223764481</v>
      </c>
      <c r="G809" s="13" t="str">
        <f t="shared" si="12"/>
        <v>Medium</v>
      </c>
      <c r="H809" s="13">
        <v>36.24</v>
      </c>
      <c r="I809" s="13">
        <f>IFERROR(Table2[[#This Row],[Total Waste (tons)]] / (Table2[[#This Row],[Population (million)]]*1000), NA())</f>
        <v>4.127016366933986E-2</v>
      </c>
      <c r="J809" s="13">
        <v>915.26</v>
      </c>
      <c r="K809" s="13">
        <f>IFERROR(Table2[[#This Row],[Total Waste (tons)]] * Table2[[#This Row],[Household waste (%)]], NA())</f>
        <v>1421395.3559000001</v>
      </c>
      <c r="L809" s="13">
        <v>37.630000000000003</v>
      </c>
      <c r="M809" s="10">
        <f>SUMIFS(Table2[Household waste (%)], Table2[Country], "Australia", Table2[Year], 2020)</f>
        <v>1412.17</v>
      </c>
      <c r="N809" s="10">
        <f>COUNTIFS(Table2[Year], "USA")</f>
        <v>0</v>
      </c>
    </row>
    <row r="810" spans="1:14" x14ac:dyDescent="0.35">
      <c r="A810" s="8" t="s">
        <v>18</v>
      </c>
      <c r="B810" s="9">
        <v>2018</v>
      </c>
      <c r="C810" s="8" t="s">
        <v>11</v>
      </c>
      <c r="D810" s="9">
        <v>3847.14</v>
      </c>
      <c r="E810" s="10">
        <v>4473.37</v>
      </c>
      <c r="F810" s="10">
        <f>IFERROR(Table2[[#This Row],[Economic loss ($ million)]]*1000000 / Table2[[#This Row],[Total Waste (tons)]], NA())</f>
        <v>1162778.0637044662</v>
      </c>
      <c r="G810" s="10" t="str">
        <f t="shared" si="12"/>
        <v>High</v>
      </c>
      <c r="H810" s="10">
        <v>54.85</v>
      </c>
      <c r="I810" s="10">
        <f>IFERROR(Table2[[#This Row],[Total Waste (tons)]] / (Table2[[#This Row],[Population (million)]]*1000), NA())</f>
        <v>2.8871594746716698E-3</v>
      </c>
      <c r="J810" s="10">
        <v>1332.5</v>
      </c>
      <c r="K810" s="10">
        <f>IFERROR(Table2[[#This Row],[Total Waste (tons)]] * Table2[[#This Row],[Household waste (%)]], NA())</f>
        <v>139958.95320000002</v>
      </c>
      <c r="L810" s="10">
        <v>36.380000000000003</v>
      </c>
      <c r="M810" s="10">
        <f>SUMIFS(Table2[Household waste (%)], Table2[Country], "Australia", Table2[Year], 2020)</f>
        <v>1412.17</v>
      </c>
      <c r="N810" s="10">
        <f>COUNTIFS(Table2[Year], "USA")</f>
        <v>0</v>
      </c>
    </row>
    <row r="811" spans="1:14" x14ac:dyDescent="0.35">
      <c r="A811" s="11" t="s">
        <v>26</v>
      </c>
      <c r="B811" s="12">
        <v>2024</v>
      </c>
      <c r="C811" s="11" t="s">
        <v>25</v>
      </c>
      <c r="D811" s="12">
        <v>49284.51</v>
      </c>
      <c r="E811" s="13">
        <v>52917.99</v>
      </c>
      <c r="F811" s="13">
        <f>IFERROR(Table2[[#This Row],[Economic loss ($ million)]]*1000000 / Table2[[#This Row],[Total Waste (tons)]], NA())</f>
        <v>1073724.5840528798</v>
      </c>
      <c r="G811" s="13" t="str">
        <f t="shared" si="12"/>
        <v>Medium</v>
      </c>
      <c r="H811" s="13">
        <v>116.39</v>
      </c>
      <c r="I811" s="13">
        <f>IFERROR(Table2[[#This Row],[Total Waste (tons)]] / (Table2[[#This Row],[Population (million)]]*1000), NA())</f>
        <v>0.59336034192150255</v>
      </c>
      <c r="J811" s="13">
        <v>83.06</v>
      </c>
      <c r="K811" s="13">
        <f>IFERROR(Table2[[#This Row],[Total Waste (tons)]] * Table2[[#This Row],[Household waste (%)]], NA())</f>
        <v>1975816.0059000002</v>
      </c>
      <c r="L811" s="13">
        <v>40.090000000000003</v>
      </c>
      <c r="M811" s="10">
        <f>SUMIFS(Table2[Household waste (%)], Table2[Country], "Australia", Table2[Year], 2020)</f>
        <v>1412.17</v>
      </c>
      <c r="N811" s="10">
        <f>COUNTIFS(Table2[Year], "USA")</f>
        <v>0</v>
      </c>
    </row>
    <row r="812" spans="1:14" x14ac:dyDescent="0.35">
      <c r="A812" s="8" t="s">
        <v>27</v>
      </c>
      <c r="B812" s="9">
        <v>2021</v>
      </c>
      <c r="C812" s="8" t="s">
        <v>13</v>
      </c>
      <c r="D812" s="9">
        <v>37469.440000000002</v>
      </c>
      <c r="E812" s="10">
        <v>42045.64</v>
      </c>
      <c r="F812" s="10">
        <f>IFERROR(Table2[[#This Row],[Economic loss ($ million)]]*1000000 / Table2[[#This Row],[Total Waste (tons)]], NA())</f>
        <v>1122131.5290540771</v>
      </c>
      <c r="G812" s="10" t="str">
        <f t="shared" si="12"/>
        <v>High</v>
      </c>
      <c r="H812" s="10">
        <v>80.52</v>
      </c>
      <c r="I812" s="10">
        <f>IFERROR(Table2[[#This Row],[Total Waste (tons)]] / (Table2[[#This Row],[Population (million)]]*1000), NA())</f>
        <v>0.14146885146870045</v>
      </c>
      <c r="J812" s="10">
        <v>264.86</v>
      </c>
      <c r="K812" s="10">
        <f>IFERROR(Table2[[#This Row],[Total Waste (tons)]] * Table2[[#This Row],[Household waste (%)]], NA())</f>
        <v>2324229.3632</v>
      </c>
      <c r="L812" s="10">
        <v>62.03</v>
      </c>
      <c r="M812" s="10">
        <f>SUMIFS(Table2[Household waste (%)], Table2[Country], "Australia", Table2[Year], 2020)</f>
        <v>1412.17</v>
      </c>
      <c r="N812" s="10">
        <f>COUNTIFS(Table2[Year], "USA")</f>
        <v>0</v>
      </c>
    </row>
    <row r="813" spans="1:14" x14ac:dyDescent="0.35">
      <c r="A813" s="11" t="s">
        <v>26</v>
      </c>
      <c r="B813" s="12">
        <v>2021</v>
      </c>
      <c r="C813" s="11" t="s">
        <v>9</v>
      </c>
      <c r="D813" s="12">
        <v>22503.66</v>
      </c>
      <c r="E813" s="13">
        <v>21736.97</v>
      </c>
      <c r="F813" s="13">
        <f>IFERROR(Table2[[#This Row],[Economic loss ($ million)]]*1000000 / Table2[[#This Row],[Total Waste (tons)]], NA())</f>
        <v>965930.4308721337</v>
      </c>
      <c r="G813" s="13" t="str">
        <f t="shared" si="12"/>
        <v>Medium</v>
      </c>
      <c r="H813" s="13">
        <v>180.76</v>
      </c>
      <c r="I813" s="13">
        <f>IFERROR(Table2[[#This Row],[Total Waste (tons)]] / (Table2[[#This Row],[Population (million)]]*1000), NA())</f>
        <v>5.6879132544737643E-2</v>
      </c>
      <c r="J813" s="13">
        <v>395.64</v>
      </c>
      <c r="K813" s="13">
        <f>IFERROR(Table2[[#This Row],[Total Waste (tons)]] * Table2[[#This Row],[Household waste (%)]], NA())</f>
        <v>940427.95140000002</v>
      </c>
      <c r="L813" s="13">
        <v>41.79</v>
      </c>
      <c r="M813" s="10">
        <f>SUMIFS(Table2[Household waste (%)], Table2[Country], "Australia", Table2[Year], 2020)</f>
        <v>1412.17</v>
      </c>
      <c r="N813" s="10">
        <f>COUNTIFS(Table2[Year], "USA")</f>
        <v>0</v>
      </c>
    </row>
    <row r="814" spans="1:14" x14ac:dyDescent="0.35">
      <c r="A814" s="8" t="s">
        <v>8</v>
      </c>
      <c r="B814" s="9">
        <v>2021</v>
      </c>
      <c r="C814" s="8" t="s">
        <v>19</v>
      </c>
      <c r="D814" s="9">
        <v>36458.5</v>
      </c>
      <c r="E814" s="10">
        <v>42052.73</v>
      </c>
      <c r="F814" s="10">
        <f>IFERROR(Table2[[#This Row],[Economic loss ($ million)]]*1000000 / Table2[[#This Row],[Total Waste (tons)]], NA())</f>
        <v>1153441.0356981226</v>
      </c>
      <c r="G814" s="10" t="str">
        <f t="shared" si="12"/>
        <v>High</v>
      </c>
      <c r="H814" s="10">
        <v>59.66</v>
      </c>
      <c r="I814" s="10">
        <f>IFERROR(Table2[[#This Row],[Total Waste (tons)]] / (Table2[[#This Row],[Population (million)]]*1000), NA())</f>
        <v>6.033678113363674E-2</v>
      </c>
      <c r="J814" s="10">
        <v>604.25</v>
      </c>
      <c r="K814" s="10">
        <f>IFERROR(Table2[[#This Row],[Total Waste (tons)]] * Table2[[#This Row],[Household waste (%)]], NA())</f>
        <v>1157192.79</v>
      </c>
      <c r="L814" s="10">
        <v>31.74</v>
      </c>
      <c r="M814" s="10">
        <f>SUMIFS(Table2[Household waste (%)], Table2[Country], "Australia", Table2[Year], 2020)</f>
        <v>1412.17</v>
      </c>
      <c r="N814" s="10">
        <f>COUNTIFS(Table2[Year], "USA")</f>
        <v>0</v>
      </c>
    </row>
    <row r="815" spans="1:14" x14ac:dyDescent="0.35">
      <c r="A815" s="11" t="s">
        <v>10</v>
      </c>
      <c r="B815" s="12">
        <v>2023</v>
      </c>
      <c r="C815" s="11" t="s">
        <v>9</v>
      </c>
      <c r="D815" s="12">
        <v>20585.97</v>
      </c>
      <c r="E815" s="13">
        <v>21867.46</v>
      </c>
      <c r="F815" s="13">
        <f>IFERROR(Table2[[#This Row],[Economic loss ($ million)]]*1000000 / Table2[[#This Row],[Total Waste (tons)]], NA())</f>
        <v>1062250.6493500185</v>
      </c>
      <c r="G815" s="13" t="str">
        <f t="shared" si="12"/>
        <v>Medium</v>
      </c>
      <c r="H815" s="13">
        <v>197.18</v>
      </c>
      <c r="I815" s="13">
        <f>IFERROR(Table2[[#This Row],[Total Waste (tons)]] / (Table2[[#This Row],[Population (million)]]*1000), NA())</f>
        <v>1.7879854084335782E-2</v>
      </c>
      <c r="J815" s="13">
        <v>1151.3499999999999</v>
      </c>
      <c r="K815" s="13">
        <f>IFERROR(Table2[[#This Row],[Total Waste (tons)]] * Table2[[#This Row],[Household waste (%)]], NA())</f>
        <v>1324089.5903999999</v>
      </c>
      <c r="L815" s="13">
        <v>64.319999999999993</v>
      </c>
      <c r="M815" s="10">
        <f>SUMIFS(Table2[Household waste (%)], Table2[Country], "Australia", Table2[Year], 2020)</f>
        <v>1412.17</v>
      </c>
      <c r="N815" s="10">
        <f>COUNTIFS(Table2[Year], "USA")</f>
        <v>0</v>
      </c>
    </row>
    <row r="816" spans="1:14" x14ac:dyDescent="0.35">
      <c r="A816" s="8" t="s">
        <v>33</v>
      </c>
      <c r="B816" s="9">
        <v>2021</v>
      </c>
      <c r="C816" s="8" t="s">
        <v>22</v>
      </c>
      <c r="D816" s="9">
        <v>8879.6299999999992</v>
      </c>
      <c r="E816" s="10">
        <v>8321.7199999999993</v>
      </c>
      <c r="F816" s="10">
        <f>IFERROR(Table2[[#This Row],[Economic loss ($ million)]]*1000000 / Table2[[#This Row],[Total Waste (tons)]], NA())</f>
        <v>937169.6793672709</v>
      </c>
      <c r="G816" s="10" t="str">
        <f t="shared" si="12"/>
        <v>Low</v>
      </c>
      <c r="H816" s="10">
        <v>146.78</v>
      </c>
      <c r="I816" s="10">
        <f>IFERROR(Table2[[#This Row],[Total Waste (tons)]] / (Table2[[#This Row],[Population (million)]]*1000), NA())</f>
        <v>4.5350510725229824E-2</v>
      </c>
      <c r="J816" s="10">
        <v>195.8</v>
      </c>
      <c r="K816" s="10">
        <f>IFERROR(Table2[[#This Row],[Total Waste (tons)]] * Table2[[#This Row],[Household waste (%)]], NA())</f>
        <v>452150.75959999999</v>
      </c>
      <c r="L816" s="10">
        <v>50.92</v>
      </c>
      <c r="M816" s="10">
        <f>SUMIFS(Table2[Household waste (%)], Table2[Country], "Australia", Table2[Year], 2020)</f>
        <v>1412.17</v>
      </c>
      <c r="N816" s="10">
        <f>COUNTIFS(Table2[Year], "USA")</f>
        <v>0</v>
      </c>
    </row>
    <row r="817" spans="1:14" x14ac:dyDescent="0.35">
      <c r="A817" s="11" t="s">
        <v>32</v>
      </c>
      <c r="B817" s="12">
        <v>2020</v>
      </c>
      <c r="C817" s="11" t="s">
        <v>15</v>
      </c>
      <c r="D817" s="12">
        <v>20467.580000000002</v>
      </c>
      <c r="E817" s="13">
        <v>17710.61</v>
      </c>
      <c r="F817" s="13">
        <f>IFERROR(Table2[[#This Row],[Economic loss ($ million)]]*1000000 / Table2[[#This Row],[Total Waste (tons)]], NA())</f>
        <v>865300.63642111083</v>
      </c>
      <c r="G817" s="13" t="str">
        <f t="shared" si="12"/>
        <v>Low</v>
      </c>
      <c r="H817" s="13">
        <v>161.6</v>
      </c>
      <c r="I817" s="13">
        <f>IFERROR(Table2[[#This Row],[Total Waste (tons)]] / (Table2[[#This Row],[Population (million)]]*1000), NA())</f>
        <v>2.8282247923834793E-2</v>
      </c>
      <c r="J817" s="13">
        <v>723.69</v>
      </c>
      <c r="K817" s="13">
        <f>IFERROR(Table2[[#This Row],[Total Waste (tons)]] * Table2[[#This Row],[Household waste (%)]], NA())</f>
        <v>847562.4878</v>
      </c>
      <c r="L817" s="13">
        <v>41.41</v>
      </c>
      <c r="M817" s="10">
        <f>SUMIFS(Table2[Household waste (%)], Table2[Country], "Australia", Table2[Year], 2020)</f>
        <v>1412.17</v>
      </c>
      <c r="N817" s="10">
        <f>COUNTIFS(Table2[Year], "USA")</f>
        <v>0</v>
      </c>
    </row>
    <row r="818" spans="1:14" x14ac:dyDescent="0.35">
      <c r="A818" s="8" t="s">
        <v>32</v>
      </c>
      <c r="B818" s="9">
        <v>2020</v>
      </c>
      <c r="C818" s="8" t="s">
        <v>25</v>
      </c>
      <c r="D818" s="9">
        <v>27926.81</v>
      </c>
      <c r="E818" s="10">
        <v>23557.01</v>
      </c>
      <c r="F818" s="10">
        <f>IFERROR(Table2[[#This Row],[Economic loss ($ million)]]*1000000 / Table2[[#This Row],[Total Waste (tons)]], NA())</f>
        <v>843526.70426733303</v>
      </c>
      <c r="G818" s="10" t="str">
        <f t="shared" si="12"/>
        <v>Low</v>
      </c>
      <c r="H818" s="10">
        <v>178.45</v>
      </c>
      <c r="I818" s="10">
        <f>IFERROR(Table2[[#This Row],[Total Waste (tons)]] / (Table2[[#This Row],[Population (million)]]*1000), NA())</f>
        <v>6.4941538962397974E-2</v>
      </c>
      <c r="J818" s="10">
        <v>430.03</v>
      </c>
      <c r="K818" s="10">
        <f>IFERROR(Table2[[#This Row],[Total Waste (tons)]] * Table2[[#This Row],[Household waste (%)]], NA())</f>
        <v>1284074.7238</v>
      </c>
      <c r="L818" s="10">
        <v>45.98</v>
      </c>
      <c r="M818" s="10">
        <f>SUMIFS(Table2[Household waste (%)], Table2[Country], "Australia", Table2[Year], 2020)</f>
        <v>1412.17</v>
      </c>
      <c r="N818" s="10">
        <f>COUNTIFS(Table2[Year], "USA")</f>
        <v>0</v>
      </c>
    </row>
    <row r="819" spans="1:14" x14ac:dyDescent="0.35">
      <c r="A819" s="11" t="s">
        <v>34</v>
      </c>
      <c r="B819" s="12">
        <v>2019</v>
      </c>
      <c r="C819" s="11" t="s">
        <v>13</v>
      </c>
      <c r="D819" s="12">
        <v>35500.69</v>
      </c>
      <c r="E819" s="13">
        <v>35693.769999999997</v>
      </c>
      <c r="F819" s="13">
        <f>IFERROR(Table2[[#This Row],[Economic loss ($ million)]]*1000000 / Table2[[#This Row],[Total Waste (tons)]], NA())</f>
        <v>1005438.7675281804</v>
      </c>
      <c r="G819" s="13" t="str">
        <f t="shared" si="12"/>
        <v>Medium</v>
      </c>
      <c r="H819" s="13">
        <v>182.79</v>
      </c>
      <c r="I819" s="13">
        <f>IFERROR(Table2[[#This Row],[Total Waste (tons)]] / (Table2[[#This Row],[Population (million)]]*1000), NA())</f>
        <v>7.7438028967803857E-2</v>
      </c>
      <c r="J819" s="13">
        <v>458.44</v>
      </c>
      <c r="K819" s="13">
        <f>IFERROR(Table2[[#This Row],[Total Waste (tons)]] * Table2[[#This Row],[Household waste (%)]], NA())</f>
        <v>1461563.4073000001</v>
      </c>
      <c r="L819" s="13">
        <v>41.17</v>
      </c>
      <c r="M819" s="10">
        <f>SUMIFS(Table2[Household waste (%)], Table2[Country], "Australia", Table2[Year], 2020)</f>
        <v>1412.17</v>
      </c>
      <c r="N819" s="10">
        <f>COUNTIFS(Table2[Year], "USA")</f>
        <v>0</v>
      </c>
    </row>
    <row r="820" spans="1:14" x14ac:dyDescent="0.35">
      <c r="A820" s="8" t="s">
        <v>27</v>
      </c>
      <c r="B820" s="9">
        <v>2020</v>
      </c>
      <c r="C820" s="8" t="s">
        <v>22</v>
      </c>
      <c r="D820" s="9">
        <v>44816.92</v>
      </c>
      <c r="E820" s="10">
        <v>44060.44</v>
      </c>
      <c r="F820" s="10">
        <f>IFERROR(Table2[[#This Row],[Economic loss ($ million)]]*1000000 / Table2[[#This Row],[Total Waste (tons)]], NA())</f>
        <v>983120.66067904711</v>
      </c>
      <c r="G820" s="10" t="str">
        <f t="shared" si="12"/>
        <v>Medium</v>
      </c>
      <c r="H820" s="10">
        <v>128.59</v>
      </c>
      <c r="I820" s="10">
        <f>IFERROR(Table2[[#This Row],[Total Waste (tons)]] / (Table2[[#This Row],[Population (million)]]*1000), NA())</f>
        <v>4.1427335416242994E-2</v>
      </c>
      <c r="J820" s="10">
        <v>1081.82</v>
      </c>
      <c r="K820" s="10">
        <f>IFERROR(Table2[[#This Row],[Total Waste (tons)]] * Table2[[#This Row],[Household waste (%)]], NA())</f>
        <v>3024245.7615999999</v>
      </c>
      <c r="L820" s="10">
        <v>67.48</v>
      </c>
      <c r="M820" s="10">
        <f>SUMIFS(Table2[Household waste (%)], Table2[Country], "Australia", Table2[Year], 2020)</f>
        <v>1412.17</v>
      </c>
      <c r="N820" s="10">
        <f>COUNTIFS(Table2[Year], "USA")</f>
        <v>0</v>
      </c>
    </row>
    <row r="821" spans="1:14" x14ac:dyDescent="0.35">
      <c r="A821" s="11" t="s">
        <v>29</v>
      </c>
      <c r="B821" s="12">
        <v>2024</v>
      </c>
      <c r="C821" s="11" t="s">
        <v>15</v>
      </c>
      <c r="D821" s="12">
        <v>38566.47</v>
      </c>
      <c r="E821" s="13">
        <v>31631.59</v>
      </c>
      <c r="F821" s="13">
        <f>IFERROR(Table2[[#This Row],[Economic loss ($ million)]]*1000000 / Table2[[#This Row],[Total Waste (tons)]], NA())</f>
        <v>820183.69843026856</v>
      </c>
      <c r="G821" s="13" t="str">
        <f t="shared" si="12"/>
        <v>Low</v>
      </c>
      <c r="H821" s="13">
        <v>172.43</v>
      </c>
      <c r="I821" s="13">
        <f>IFERROR(Table2[[#This Row],[Total Waste (tons)]] / (Table2[[#This Row],[Population (million)]]*1000), NA())</f>
        <v>4.4935648870971505E-2</v>
      </c>
      <c r="J821" s="13">
        <v>858.26</v>
      </c>
      <c r="K821" s="13">
        <f>IFERROR(Table2[[#This Row],[Total Waste (tons)]] * Table2[[#This Row],[Household waste (%)]], NA())</f>
        <v>1448556.6132</v>
      </c>
      <c r="L821" s="13">
        <v>37.56</v>
      </c>
      <c r="M821" s="10">
        <f>SUMIFS(Table2[Household waste (%)], Table2[Country], "Australia", Table2[Year], 2020)</f>
        <v>1412.17</v>
      </c>
      <c r="N821" s="10">
        <f>COUNTIFS(Table2[Year], "USA")</f>
        <v>0</v>
      </c>
    </row>
    <row r="822" spans="1:14" x14ac:dyDescent="0.35">
      <c r="A822" s="8" t="s">
        <v>24</v>
      </c>
      <c r="B822" s="9">
        <v>2024</v>
      </c>
      <c r="C822" s="8" t="s">
        <v>20</v>
      </c>
      <c r="D822" s="9">
        <v>26806.05</v>
      </c>
      <c r="E822" s="10">
        <v>24067.040000000001</v>
      </c>
      <c r="F822" s="10">
        <f>IFERROR(Table2[[#This Row],[Economic loss ($ million)]]*1000000 / Table2[[#This Row],[Total Waste (tons)]], NA())</f>
        <v>897821.20081101102</v>
      </c>
      <c r="G822" s="10" t="str">
        <f t="shared" si="12"/>
        <v>Low</v>
      </c>
      <c r="H822" s="10">
        <v>92.95</v>
      </c>
      <c r="I822" s="10">
        <f>IFERROR(Table2[[#This Row],[Total Waste (tons)]] / (Table2[[#This Row],[Population (million)]]*1000), NA())</f>
        <v>3.4538092845270763E-2</v>
      </c>
      <c r="J822" s="10">
        <v>776.13</v>
      </c>
      <c r="K822" s="10">
        <f>IFERROR(Table2[[#This Row],[Total Waste (tons)]] * Table2[[#This Row],[Household waste (%)]], NA())</f>
        <v>1749630.8834999998</v>
      </c>
      <c r="L822" s="10">
        <v>65.27</v>
      </c>
      <c r="M822" s="10">
        <f>SUMIFS(Table2[Household waste (%)], Table2[Country], "Australia", Table2[Year], 2020)</f>
        <v>1412.17</v>
      </c>
      <c r="N822" s="10">
        <f>COUNTIFS(Table2[Year], "USA")</f>
        <v>0</v>
      </c>
    </row>
    <row r="823" spans="1:14" x14ac:dyDescent="0.35">
      <c r="A823" s="11" t="s">
        <v>16</v>
      </c>
      <c r="B823" s="12">
        <v>2020</v>
      </c>
      <c r="C823" s="11" t="s">
        <v>9</v>
      </c>
      <c r="D823" s="12">
        <v>43185.71</v>
      </c>
      <c r="E823" s="13">
        <v>38857.86</v>
      </c>
      <c r="F823" s="13">
        <f>IFERROR(Table2[[#This Row],[Economic loss ($ million)]]*1000000 / Table2[[#This Row],[Total Waste (tons)]], NA())</f>
        <v>899785.13725952408</v>
      </c>
      <c r="G823" s="13" t="str">
        <f t="shared" si="12"/>
        <v>Low</v>
      </c>
      <c r="H823" s="13">
        <v>130.57</v>
      </c>
      <c r="I823" s="13">
        <f>IFERROR(Table2[[#This Row],[Total Waste (tons)]] / (Table2[[#This Row],[Population (million)]]*1000), NA())</f>
        <v>3.2609970475190854E-2</v>
      </c>
      <c r="J823" s="13">
        <v>1324.31</v>
      </c>
      <c r="K823" s="13">
        <f>IFERROR(Table2[[#This Row],[Total Waste (tons)]] * Table2[[#This Row],[Household waste (%)]], NA())</f>
        <v>1441970.8569</v>
      </c>
      <c r="L823" s="13">
        <v>33.39</v>
      </c>
      <c r="M823" s="10">
        <f>SUMIFS(Table2[Household waste (%)], Table2[Country], "Australia", Table2[Year], 2020)</f>
        <v>1412.17</v>
      </c>
      <c r="N823" s="10">
        <f>COUNTIFS(Table2[Year], "USA")</f>
        <v>0</v>
      </c>
    </row>
    <row r="824" spans="1:14" x14ac:dyDescent="0.35">
      <c r="A824" s="8" t="s">
        <v>24</v>
      </c>
      <c r="B824" s="9">
        <v>2022</v>
      </c>
      <c r="C824" s="8" t="s">
        <v>15</v>
      </c>
      <c r="D824" s="9">
        <v>22759.439999999999</v>
      </c>
      <c r="E824" s="10">
        <v>22153.17</v>
      </c>
      <c r="F824" s="10">
        <f>IFERROR(Table2[[#This Row],[Economic loss ($ million)]]*1000000 / Table2[[#This Row],[Total Waste (tons)]], NA())</f>
        <v>973361.82261074975</v>
      </c>
      <c r="G824" s="10" t="str">
        <f t="shared" si="12"/>
        <v>Medium</v>
      </c>
      <c r="H824" s="10">
        <v>76.02</v>
      </c>
      <c r="I824" s="10">
        <f>IFERROR(Table2[[#This Row],[Total Waste (tons)]] / (Table2[[#This Row],[Population (million)]]*1000), NA())</f>
        <v>2.1684537477252588E-2</v>
      </c>
      <c r="J824" s="10">
        <v>1049.57</v>
      </c>
      <c r="K824" s="10">
        <f>IFERROR(Table2[[#This Row],[Total Waste (tons)]] * Table2[[#This Row],[Household waste (%)]], NA())</f>
        <v>1559932.0176000001</v>
      </c>
      <c r="L824" s="10">
        <v>68.540000000000006</v>
      </c>
      <c r="M824" s="10">
        <f>SUMIFS(Table2[Household waste (%)], Table2[Country], "Australia", Table2[Year], 2020)</f>
        <v>1412.17</v>
      </c>
      <c r="N824" s="10">
        <f>COUNTIFS(Table2[Year], "USA")</f>
        <v>0</v>
      </c>
    </row>
    <row r="825" spans="1:14" x14ac:dyDescent="0.35">
      <c r="A825" s="11" t="s">
        <v>10</v>
      </c>
      <c r="B825" s="12">
        <v>2024</v>
      </c>
      <c r="C825" s="11" t="s">
        <v>15</v>
      </c>
      <c r="D825" s="12">
        <v>16338.96</v>
      </c>
      <c r="E825" s="13">
        <v>13830.73</v>
      </c>
      <c r="F825" s="13">
        <f>IFERROR(Table2[[#This Row],[Economic loss ($ million)]]*1000000 / Table2[[#This Row],[Total Waste (tons)]], NA())</f>
        <v>846487.78135205677</v>
      </c>
      <c r="G825" s="13" t="str">
        <f t="shared" si="12"/>
        <v>Low</v>
      </c>
      <c r="H825" s="13">
        <v>167.76</v>
      </c>
      <c r="I825" s="13">
        <f>IFERROR(Table2[[#This Row],[Total Waste (tons)]] / (Table2[[#This Row],[Population (million)]]*1000), NA())</f>
        <v>1.3065732655215429E-2</v>
      </c>
      <c r="J825" s="13">
        <v>1250.52</v>
      </c>
      <c r="K825" s="13">
        <f>IFERROR(Table2[[#This Row],[Total Waste (tons)]] * Table2[[#This Row],[Household waste (%)]], NA())</f>
        <v>632481.14159999997</v>
      </c>
      <c r="L825" s="13">
        <v>38.71</v>
      </c>
      <c r="M825" s="10">
        <f>SUMIFS(Table2[Household waste (%)], Table2[Country], "Australia", Table2[Year], 2020)</f>
        <v>1412.17</v>
      </c>
      <c r="N825" s="10">
        <f>COUNTIFS(Table2[Year], "USA")</f>
        <v>0</v>
      </c>
    </row>
    <row r="826" spans="1:14" x14ac:dyDescent="0.35">
      <c r="A826" s="8" t="s">
        <v>17</v>
      </c>
      <c r="B826" s="9">
        <v>2022</v>
      </c>
      <c r="C826" s="8" t="s">
        <v>13</v>
      </c>
      <c r="D826" s="9">
        <v>43568.25</v>
      </c>
      <c r="E826" s="10">
        <v>41325.89</v>
      </c>
      <c r="F826" s="10">
        <f>IFERROR(Table2[[#This Row],[Economic loss ($ million)]]*1000000 / Table2[[#This Row],[Total Waste (tons)]], NA())</f>
        <v>948532.2453851141</v>
      </c>
      <c r="G826" s="10" t="str">
        <f t="shared" si="12"/>
        <v>Low</v>
      </c>
      <c r="H826" s="10">
        <v>68.510000000000005</v>
      </c>
      <c r="I826" s="10">
        <f>IFERROR(Table2[[#This Row],[Total Waste (tons)]] / (Table2[[#This Row],[Population (million)]]*1000), NA())</f>
        <v>3.7594161755442612E-2</v>
      </c>
      <c r="J826" s="10">
        <v>1158.9100000000001</v>
      </c>
      <c r="K826" s="10">
        <f>IFERROR(Table2[[#This Row],[Total Waste (tons)]] * Table2[[#This Row],[Household waste (%)]], NA())</f>
        <v>1668663.9749999999</v>
      </c>
      <c r="L826" s="10">
        <v>38.299999999999997</v>
      </c>
      <c r="M826" s="10">
        <f>SUMIFS(Table2[Household waste (%)], Table2[Country], "Australia", Table2[Year], 2020)</f>
        <v>1412.17</v>
      </c>
      <c r="N826" s="10">
        <f>COUNTIFS(Table2[Year], "USA")</f>
        <v>0</v>
      </c>
    </row>
    <row r="827" spans="1:14" x14ac:dyDescent="0.35">
      <c r="A827" s="11" t="s">
        <v>17</v>
      </c>
      <c r="B827" s="12">
        <v>2021</v>
      </c>
      <c r="C827" s="11" t="s">
        <v>20</v>
      </c>
      <c r="D827" s="12">
        <v>6153.96</v>
      </c>
      <c r="E827" s="13">
        <v>6170.8</v>
      </c>
      <c r="F827" s="13">
        <f>IFERROR(Table2[[#This Row],[Economic loss ($ million)]]*1000000 / Table2[[#This Row],[Total Waste (tons)]], NA())</f>
        <v>1002736.4493756866</v>
      </c>
      <c r="G827" s="13" t="str">
        <f t="shared" si="12"/>
        <v>Medium</v>
      </c>
      <c r="H827" s="13">
        <v>176.24</v>
      </c>
      <c r="I827" s="13">
        <f>IFERROR(Table2[[#This Row],[Total Waste (tons)]] / (Table2[[#This Row],[Population (million)]]*1000), NA())</f>
        <v>1.0057133518548783E-2</v>
      </c>
      <c r="J827" s="13">
        <v>611.9</v>
      </c>
      <c r="K827" s="13">
        <f>IFERROR(Table2[[#This Row],[Total Waste (tons)]] * Table2[[#This Row],[Household waste (%)]], NA())</f>
        <v>409792.19640000002</v>
      </c>
      <c r="L827" s="13">
        <v>66.59</v>
      </c>
      <c r="M827" s="10">
        <f>SUMIFS(Table2[Household waste (%)], Table2[Country], "Australia", Table2[Year], 2020)</f>
        <v>1412.17</v>
      </c>
      <c r="N827" s="10">
        <f>COUNTIFS(Table2[Year], "USA")</f>
        <v>0</v>
      </c>
    </row>
    <row r="828" spans="1:14" x14ac:dyDescent="0.35">
      <c r="A828" s="8" t="s">
        <v>24</v>
      </c>
      <c r="B828" s="9">
        <v>2024</v>
      </c>
      <c r="C828" s="8" t="s">
        <v>22</v>
      </c>
      <c r="D828" s="9">
        <v>9827.4500000000007</v>
      </c>
      <c r="E828" s="10">
        <v>9747.39</v>
      </c>
      <c r="F828" s="10">
        <f>IFERROR(Table2[[#This Row],[Economic loss ($ million)]]*1000000 / Table2[[#This Row],[Total Waste (tons)]], NA())</f>
        <v>991853.43095106049</v>
      </c>
      <c r="G828" s="10" t="str">
        <f t="shared" si="12"/>
        <v>Medium</v>
      </c>
      <c r="H828" s="10">
        <v>53.24</v>
      </c>
      <c r="I828" s="10">
        <f>IFERROR(Table2[[#This Row],[Total Waste (tons)]] / (Table2[[#This Row],[Population (million)]]*1000), NA())</f>
        <v>1.7094784998608406E-2</v>
      </c>
      <c r="J828" s="10">
        <v>574.88</v>
      </c>
      <c r="K828" s="10">
        <f>IFERROR(Table2[[#This Row],[Total Waste (tons)]] * Table2[[#This Row],[Household waste (%)]], NA())</f>
        <v>360569.14049999998</v>
      </c>
      <c r="L828" s="10">
        <v>36.69</v>
      </c>
      <c r="M828" s="10">
        <f>SUMIFS(Table2[Household waste (%)], Table2[Country], "Australia", Table2[Year], 2020)</f>
        <v>1412.17</v>
      </c>
      <c r="N828" s="10">
        <f>COUNTIFS(Table2[Year], "USA")</f>
        <v>0</v>
      </c>
    </row>
    <row r="829" spans="1:14" x14ac:dyDescent="0.35">
      <c r="A829" s="11" t="s">
        <v>12</v>
      </c>
      <c r="B829" s="12">
        <v>2024</v>
      </c>
      <c r="C829" s="11" t="s">
        <v>11</v>
      </c>
      <c r="D829" s="12">
        <v>11296.78</v>
      </c>
      <c r="E829" s="13">
        <v>11830.97</v>
      </c>
      <c r="F829" s="13">
        <f>IFERROR(Table2[[#This Row],[Economic loss ($ million)]]*1000000 / Table2[[#This Row],[Total Waste (tons)]], NA())</f>
        <v>1047286.9260090042</v>
      </c>
      <c r="G829" s="13" t="str">
        <f t="shared" si="12"/>
        <v>Medium</v>
      </c>
      <c r="H829" s="13">
        <v>21.64</v>
      </c>
      <c r="I829" s="13">
        <f>IFERROR(Table2[[#This Row],[Total Waste (tons)]] / (Table2[[#This Row],[Population (million)]]*1000), NA())</f>
        <v>1.7502447942488845E-2</v>
      </c>
      <c r="J829" s="13">
        <v>645.44000000000005</v>
      </c>
      <c r="K829" s="13">
        <f>IFERROR(Table2[[#This Row],[Total Waste (tons)]] * Table2[[#This Row],[Household waste (%)]], NA())</f>
        <v>544504.79600000009</v>
      </c>
      <c r="L829" s="13">
        <v>48.2</v>
      </c>
      <c r="M829" s="10">
        <f>SUMIFS(Table2[Household waste (%)], Table2[Country], "Australia", Table2[Year], 2020)</f>
        <v>1412.17</v>
      </c>
      <c r="N829" s="10">
        <f>COUNTIFS(Table2[Year], "USA")</f>
        <v>0</v>
      </c>
    </row>
    <row r="830" spans="1:14" x14ac:dyDescent="0.35">
      <c r="A830" s="8" t="s">
        <v>21</v>
      </c>
      <c r="B830" s="9">
        <v>2021</v>
      </c>
      <c r="C830" s="8" t="s">
        <v>9</v>
      </c>
      <c r="D830" s="9">
        <v>37450.89</v>
      </c>
      <c r="E830" s="10">
        <v>33480.639999999999</v>
      </c>
      <c r="F830" s="10">
        <f>IFERROR(Table2[[#This Row],[Economic loss ($ million)]]*1000000 / Table2[[#This Row],[Total Waste (tons)]], NA())</f>
        <v>893987.83313293755</v>
      </c>
      <c r="G830" s="10" t="str">
        <f t="shared" si="12"/>
        <v>Low</v>
      </c>
      <c r="H830" s="10">
        <v>164.68</v>
      </c>
      <c r="I830" s="10">
        <f>IFERROR(Table2[[#This Row],[Total Waste (tons)]] / (Table2[[#This Row],[Population (million)]]*1000), NA())</f>
        <v>9.7675890668196749E-2</v>
      </c>
      <c r="J830" s="10">
        <v>383.42</v>
      </c>
      <c r="K830" s="10">
        <f>IFERROR(Table2[[#This Row],[Total Waste (tons)]] * Table2[[#This Row],[Household waste (%)]], NA())</f>
        <v>1283816.5092</v>
      </c>
      <c r="L830" s="10">
        <v>34.28</v>
      </c>
      <c r="M830" s="10">
        <f>SUMIFS(Table2[Household waste (%)], Table2[Country], "Australia", Table2[Year], 2020)</f>
        <v>1412.17</v>
      </c>
      <c r="N830" s="10">
        <f>COUNTIFS(Table2[Year], "USA")</f>
        <v>0</v>
      </c>
    </row>
    <row r="831" spans="1:14" x14ac:dyDescent="0.35">
      <c r="A831" s="11" t="s">
        <v>32</v>
      </c>
      <c r="B831" s="12">
        <v>2020</v>
      </c>
      <c r="C831" s="11" t="s">
        <v>19</v>
      </c>
      <c r="D831" s="12">
        <v>5391.02</v>
      </c>
      <c r="E831" s="13">
        <v>4886.51</v>
      </c>
      <c r="F831" s="13">
        <f>IFERROR(Table2[[#This Row],[Economic loss ($ million)]]*1000000 / Table2[[#This Row],[Total Waste (tons)]], NA())</f>
        <v>906416.59648823412</v>
      </c>
      <c r="G831" s="13" t="str">
        <f t="shared" si="12"/>
        <v>Low</v>
      </c>
      <c r="H831" s="13">
        <v>70.55</v>
      </c>
      <c r="I831" s="13">
        <f>IFERROR(Table2[[#This Row],[Total Waste (tons)]] / (Table2[[#This Row],[Population (million)]]*1000), NA())</f>
        <v>4.853233226204302E-3</v>
      </c>
      <c r="J831" s="13">
        <v>1110.81</v>
      </c>
      <c r="K831" s="13">
        <f>IFERROR(Table2[[#This Row],[Total Waste (tons)]] * Table2[[#This Row],[Household waste (%)]], NA())</f>
        <v>284268.48460000003</v>
      </c>
      <c r="L831" s="13">
        <v>52.73</v>
      </c>
      <c r="M831" s="10">
        <f>SUMIFS(Table2[Household waste (%)], Table2[Country], "Australia", Table2[Year], 2020)</f>
        <v>1412.17</v>
      </c>
      <c r="N831" s="10">
        <f>COUNTIFS(Table2[Year], "USA")</f>
        <v>0</v>
      </c>
    </row>
    <row r="832" spans="1:14" x14ac:dyDescent="0.35">
      <c r="A832" s="8" t="s">
        <v>21</v>
      </c>
      <c r="B832" s="9">
        <v>2021</v>
      </c>
      <c r="C832" s="8" t="s">
        <v>15</v>
      </c>
      <c r="D832" s="9">
        <v>46108.05</v>
      </c>
      <c r="E832" s="10">
        <v>47253.01</v>
      </c>
      <c r="F832" s="10">
        <f>IFERROR(Table2[[#This Row],[Economic loss ($ million)]]*1000000 / Table2[[#This Row],[Total Waste (tons)]], NA())</f>
        <v>1024832.1063241668</v>
      </c>
      <c r="G832" s="10" t="str">
        <f t="shared" si="12"/>
        <v>Medium</v>
      </c>
      <c r="H832" s="10">
        <v>104.11</v>
      </c>
      <c r="I832" s="10">
        <f>IFERROR(Table2[[#This Row],[Total Waste (tons)]] / (Table2[[#This Row],[Population (million)]]*1000), NA())</f>
        <v>4.3550749962218534E-2</v>
      </c>
      <c r="J832" s="10">
        <v>1058.72</v>
      </c>
      <c r="K832" s="10">
        <f>IFERROR(Table2[[#This Row],[Total Waste (tons)]] * Table2[[#This Row],[Household waste (%)]], NA())</f>
        <v>2778010.0125000002</v>
      </c>
      <c r="L832" s="10">
        <v>60.25</v>
      </c>
      <c r="M832" s="10">
        <f>SUMIFS(Table2[Household waste (%)], Table2[Country], "Australia", Table2[Year], 2020)</f>
        <v>1412.17</v>
      </c>
      <c r="N832" s="10">
        <f>COUNTIFS(Table2[Year], "USA")</f>
        <v>0</v>
      </c>
    </row>
    <row r="833" spans="1:14" x14ac:dyDescent="0.35">
      <c r="A833" s="11" t="s">
        <v>21</v>
      </c>
      <c r="B833" s="12">
        <v>2024</v>
      </c>
      <c r="C833" s="11" t="s">
        <v>9</v>
      </c>
      <c r="D833" s="12">
        <v>45682.04</v>
      </c>
      <c r="E833" s="13">
        <v>39117.339999999997</v>
      </c>
      <c r="F833" s="13">
        <f>IFERROR(Table2[[#This Row],[Economic loss ($ million)]]*1000000 / Table2[[#This Row],[Total Waste (tons)]], NA())</f>
        <v>856295.82216555998</v>
      </c>
      <c r="G833" s="13" t="str">
        <f t="shared" si="12"/>
        <v>Low</v>
      </c>
      <c r="H833" s="13">
        <v>42.62</v>
      </c>
      <c r="I833" s="13">
        <f>IFERROR(Table2[[#This Row],[Total Waste (tons)]] / (Table2[[#This Row],[Population (million)]]*1000), NA())</f>
        <v>0.11302959224069675</v>
      </c>
      <c r="J833" s="13">
        <v>404.16</v>
      </c>
      <c r="K833" s="13">
        <f>IFERROR(Table2[[#This Row],[Total Waste (tons)]] * Table2[[#This Row],[Household waste (%)]], NA())</f>
        <v>1471418.5084000002</v>
      </c>
      <c r="L833" s="13">
        <v>32.21</v>
      </c>
      <c r="M833" s="10">
        <f>SUMIFS(Table2[Household waste (%)], Table2[Country], "Australia", Table2[Year], 2020)</f>
        <v>1412.17</v>
      </c>
      <c r="N833" s="10">
        <f>COUNTIFS(Table2[Year], "USA")</f>
        <v>0</v>
      </c>
    </row>
    <row r="834" spans="1:14" x14ac:dyDescent="0.35">
      <c r="A834" s="8" t="s">
        <v>31</v>
      </c>
      <c r="B834" s="9">
        <v>2018</v>
      </c>
      <c r="C834" s="8" t="s">
        <v>11</v>
      </c>
      <c r="D834" s="9">
        <v>35797.75</v>
      </c>
      <c r="E834" s="10">
        <v>29894.59</v>
      </c>
      <c r="F834" s="10">
        <f>IFERROR(Table2[[#This Row],[Economic loss ($ million)]]*1000000 / Table2[[#This Row],[Total Waste (tons)]], NA())</f>
        <v>835096.89854809316</v>
      </c>
      <c r="G834" s="10" t="str">
        <f t="shared" ref="G834:G897" si="13">IF(F834&gt;1100000,"High",IF(F834&gt;=950000,"Medium","Low"))</f>
        <v>Low</v>
      </c>
      <c r="H834" s="10">
        <v>77.260000000000005</v>
      </c>
      <c r="I834" s="10">
        <f>IFERROR(Table2[[#This Row],[Total Waste (tons)]] / (Table2[[#This Row],[Population (million)]]*1000), NA())</f>
        <v>5.5982093987020094E-2</v>
      </c>
      <c r="J834" s="10">
        <v>639.45000000000005</v>
      </c>
      <c r="K834" s="10">
        <f>IFERROR(Table2[[#This Row],[Total Waste (tons)]] * Table2[[#This Row],[Household waste (%)]], NA())</f>
        <v>2384488.1274999999</v>
      </c>
      <c r="L834" s="10">
        <v>66.61</v>
      </c>
      <c r="M834" s="10">
        <f>SUMIFS(Table2[Household waste (%)], Table2[Country], "Australia", Table2[Year], 2020)</f>
        <v>1412.17</v>
      </c>
      <c r="N834" s="10">
        <f>COUNTIFS(Table2[Year], "USA")</f>
        <v>0</v>
      </c>
    </row>
    <row r="835" spans="1:14" x14ac:dyDescent="0.35">
      <c r="A835" s="11" t="s">
        <v>12</v>
      </c>
      <c r="B835" s="12">
        <v>2018</v>
      </c>
      <c r="C835" s="11" t="s">
        <v>9</v>
      </c>
      <c r="D835" s="12">
        <v>36830.980000000003</v>
      </c>
      <c r="E835" s="13">
        <v>43300.12</v>
      </c>
      <c r="F835" s="13">
        <f>IFERROR(Table2[[#This Row],[Economic loss ($ million)]]*1000000 / Table2[[#This Row],[Total Waste (tons)]], NA())</f>
        <v>1175643.9823214044</v>
      </c>
      <c r="G835" s="13" t="str">
        <f t="shared" si="13"/>
        <v>High</v>
      </c>
      <c r="H835" s="13">
        <v>150.55000000000001</v>
      </c>
      <c r="I835" s="13">
        <f>IFERROR(Table2[[#This Row],[Total Waste (tons)]] / (Table2[[#This Row],[Population (million)]]*1000), NA())</f>
        <v>0.13411616051270847</v>
      </c>
      <c r="J835" s="13">
        <v>274.62</v>
      </c>
      <c r="K835" s="13">
        <f>IFERROR(Table2[[#This Row],[Total Waste (tons)]] * Table2[[#This Row],[Household waste (%)]], NA())</f>
        <v>2469517.2090000003</v>
      </c>
      <c r="L835" s="13">
        <v>67.05</v>
      </c>
      <c r="M835" s="10">
        <f>SUMIFS(Table2[Household waste (%)], Table2[Country], "Australia", Table2[Year], 2020)</f>
        <v>1412.17</v>
      </c>
      <c r="N835" s="10">
        <f>COUNTIFS(Table2[Year], "USA")</f>
        <v>0</v>
      </c>
    </row>
    <row r="836" spans="1:14" x14ac:dyDescent="0.35">
      <c r="A836" s="8" t="s">
        <v>12</v>
      </c>
      <c r="B836" s="9">
        <v>2024</v>
      </c>
      <c r="C836" s="8" t="s">
        <v>19</v>
      </c>
      <c r="D836" s="9">
        <v>38470.33</v>
      </c>
      <c r="E836" s="10">
        <v>43779.81</v>
      </c>
      <c r="F836" s="10">
        <f>IFERROR(Table2[[#This Row],[Economic loss ($ million)]]*1000000 / Table2[[#This Row],[Total Waste (tons)]], NA())</f>
        <v>1138014.9325467185</v>
      </c>
      <c r="G836" s="10" t="str">
        <f t="shared" si="13"/>
        <v>High</v>
      </c>
      <c r="H836" s="10">
        <v>119.22</v>
      </c>
      <c r="I836" s="10">
        <f>IFERROR(Table2[[#This Row],[Total Waste (tons)]] / (Table2[[#This Row],[Population (million)]]*1000), NA())</f>
        <v>0.11390853640482042</v>
      </c>
      <c r="J836" s="10">
        <v>337.73</v>
      </c>
      <c r="K836" s="10">
        <f>IFERROR(Table2[[#This Row],[Total Waste (tons)]] * Table2[[#This Row],[Household waste (%)]], NA())</f>
        <v>1219124.7577000002</v>
      </c>
      <c r="L836" s="10">
        <v>31.69</v>
      </c>
      <c r="M836" s="10">
        <f>SUMIFS(Table2[Household waste (%)], Table2[Country], "Australia", Table2[Year], 2020)</f>
        <v>1412.17</v>
      </c>
      <c r="N836" s="10">
        <f>COUNTIFS(Table2[Year], "USA")</f>
        <v>0</v>
      </c>
    </row>
    <row r="837" spans="1:14" x14ac:dyDescent="0.35">
      <c r="A837" s="11" t="s">
        <v>29</v>
      </c>
      <c r="B837" s="12">
        <v>2021</v>
      </c>
      <c r="C837" s="11" t="s">
        <v>15</v>
      </c>
      <c r="D837" s="12">
        <v>45204.06</v>
      </c>
      <c r="E837" s="13">
        <v>38358.519999999997</v>
      </c>
      <c r="F837" s="13">
        <f>IFERROR(Table2[[#This Row],[Economic loss ($ million)]]*1000000 / Table2[[#This Row],[Total Waste (tons)]], NA())</f>
        <v>848563.60247287527</v>
      </c>
      <c r="G837" s="13" t="str">
        <f t="shared" si="13"/>
        <v>Low</v>
      </c>
      <c r="H837" s="13">
        <v>81.87</v>
      </c>
      <c r="I837" s="13">
        <f>IFERROR(Table2[[#This Row],[Total Waste (tons)]] / (Table2[[#This Row],[Population (million)]]*1000), NA())</f>
        <v>6.1707815166200254E-2</v>
      </c>
      <c r="J837" s="13">
        <v>732.55</v>
      </c>
      <c r="K837" s="13">
        <f>IFERROR(Table2[[#This Row],[Total Waste (tons)]] * Table2[[#This Row],[Household waste (%)]], NA())</f>
        <v>2207766.2903999998</v>
      </c>
      <c r="L837" s="13">
        <v>48.84</v>
      </c>
      <c r="M837" s="10">
        <f>SUMIFS(Table2[Household waste (%)], Table2[Country], "Australia", Table2[Year], 2020)</f>
        <v>1412.17</v>
      </c>
      <c r="N837" s="10">
        <f>COUNTIFS(Table2[Year], "USA")</f>
        <v>0</v>
      </c>
    </row>
    <row r="838" spans="1:14" x14ac:dyDescent="0.35">
      <c r="A838" s="8" t="s">
        <v>27</v>
      </c>
      <c r="B838" s="9">
        <v>2021</v>
      </c>
      <c r="C838" s="8" t="s">
        <v>22</v>
      </c>
      <c r="D838" s="9">
        <v>11082.19</v>
      </c>
      <c r="E838" s="10">
        <v>9026.56</v>
      </c>
      <c r="F838" s="10">
        <f>IFERROR(Table2[[#This Row],[Economic loss ($ million)]]*1000000 / Table2[[#This Row],[Total Waste (tons)]], NA())</f>
        <v>814510.48935273616</v>
      </c>
      <c r="G838" s="10" t="str">
        <f t="shared" si="13"/>
        <v>Low</v>
      </c>
      <c r="H838" s="10">
        <v>179.11</v>
      </c>
      <c r="I838" s="10">
        <f>IFERROR(Table2[[#This Row],[Total Waste (tons)]] / (Table2[[#This Row],[Population (million)]]*1000), NA())</f>
        <v>1.7528454384410985E-2</v>
      </c>
      <c r="J838" s="10">
        <v>632.24</v>
      </c>
      <c r="K838" s="10">
        <f>IFERROR(Table2[[#This Row],[Total Waste (tons)]] * Table2[[#This Row],[Household waste (%)]], NA())</f>
        <v>497701.15289999999</v>
      </c>
      <c r="L838" s="10">
        <v>44.91</v>
      </c>
      <c r="M838" s="10">
        <f>SUMIFS(Table2[Household waste (%)], Table2[Country], "Australia", Table2[Year], 2020)</f>
        <v>1412.17</v>
      </c>
      <c r="N838" s="10">
        <f>COUNTIFS(Table2[Year], "USA")</f>
        <v>0</v>
      </c>
    </row>
    <row r="839" spans="1:14" x14ac:dyDescent="0.35">
      <c r="A839" s="11" t="s">
        <v>35</v>
      </c>
      <c r="B839" s="12">
        <v>2024</v>
      </c>
      <c r="C839" s="11" t="s">
        <v>15</v>
      </c>
      <c r="D839" s="12">
        <v>28825.21</v>
      </c>
      <c r="E839" s="13">
        <v>30502.34</v>
      </c>
      <c r="F839" s="13">
        <f>IFERROR(Table2[[#This Row],[Economic loss ($ million)]]*1000000 / Table2[[#This Row],[Total Waste (tons)]], NA())</f>
        <v>1058182.750446571</v>
      </c>
      <c r="G839" s="13" t="str">
        <f t="shared" si="13"/>
        <v>Medium</v>
      </c>
      <c r="H839" s="13">
        <v>107.12</v>
      </c>
      <c r="I839" s="13">
        <f>IFERROR(Table2[[#This Row],[Total Waste (tons)]] / (Table2[[#This Row],[Population (million)]]*1000), NA())</f>
        <v>5.3599378939734842E-2</v>
      </c>
      <c r="J839" s="13">
        <v>537.79</v>
      </c>
      <c r="K839" s="13">
        <f>IFERROR(Table2[[#This Row],[Total Waste (tons)]] * Table2[[#This Row],[Household waste (%)]], NA())</f>
        <v>1559443.861</v>
      </c>
      <c r="L839" s="13">
        <v>54.1</v>
      </c>
      <c r="M839" s="10">
        <f>SUMIFS(Table2[Household waste (%)], Table2[Country], "Australia", Table2[Year], 2020)</f>
        <v>1412.17</v>
      </c>
      <c r="N839" s="10">
        <f>COUNTIFS(Table2[Year], "USA")</f>
        <v>0</v>
      </c>
    </row>
    <row r="840" spans="1:14" x14ac:dyDescent="0.35">
      <c r="A840" s="8" t="s">
        <v>27</v>
      </c>
      <c r="B840" s="9">
        <v>2023</v>
      </c>
      <c r="C840" s="8" t="s">
        <v>19</v>
      </c>
      <c r="D840" s="9">
        <v>47231.97</v>
      </c>
      <c r="E840" s="10">
        <v>53421.64</v>
      </c>
      <c r="F840" s="10">
        <f>IFERROR(Table2[[#This Row],[Economic loss ($ million)]]*1000000 / Table2[[#This Row],[Total Waste (tons)]], NA())</f>
        <v>1131048.3132505377</v>
      </c>
      <c r="G840" s="10" t="str">
        <f t="shared" si="13"/>
        <v>High</v>
      </c>
      <c r="H840" s="10">
        <v>109.68</v>
      </c>
      <c r="I840" s="10">
        <f>IFERROR(Table2[[#This Row],[Total Waste (tons)]] / (Table2[[#This Row],[Population (million)]]*1000), NA())</f>
        <v>3.7041486616840903E-2</v>
      </c>
      <c r="J840" s="10">
        <v>1275.1099999999999</v>
      </c>
      <c r="K840" s="10">
        <f>IFERROR(Table2[[#This Row],[Total Waste (tons)]] * Table2[[#This Row],[Household waste (%)]], NA())</f>
        <v>3033709.4331000005</v>
      </c>
      <c r="L840" s="10">
        <v>64.23</v>
      </c>
      <c r="M840" s="10">
        <f>SUMIFS(Table2[Household waste (%)], Table2[Country], "Australia", Table2[Year], 2020)</f>
        <v>1412.17</v>
      </c>
      <c r="N840" s="10">
        <f>COUNTIFS(Table2[Year], "USA")</f>
        <v>0</v>
      </c>
    </row>
    <row r="841" spans="1:14" x14ac:dyDescent="0.35">
      <c r="A841" s="11" t="s">
        <v>23</v>
      </c>
      <c r="B841" s="12">
        <v>2021</v>
      </c>
      <c r="C841" s="11" t="s">
        <v>25</v>
      </c>
      <c r="D841" s="12">
        <v>40472.730000000003</v>
      </c>
      <c r="E841" s="13">
        <v>33719.67</v>
      </c>
      <c r="F841" s="13">
        <f>IFERROR(Table2[[#This Row],[Economic loss ($ million)]]*1000000 / Table2[[#This Row],[Total Waste (tons)]], NA())</f>
        <v>833145.4290333268</v>
      </c>
      <c r="G841" s="13" t="str">
        <f t="shared" si="13"/>
        <v>Low</v>
      </c>
      <c r="H841" s="13">
        <v>109.15</v>
      </c>
      <c r="I841" s="13">
        <f>IFERROR(Table2[[#This Row],[Total Waste (tons)]] / (Table2[[#This Row],[Population (million)]]*1000), NA())</f>
        <v>4.0102185803178633E-2</v>
      </c>
      <c r="J841" s="13">
        <v>1009.24</v>
      </c>
      <c r="K841" s="13">
        <f>IFERROR(Table2[[#This Row],[Total Waste (tons)]] * Table2[[#This Row],[Household waste (%)]], NA())</f>
        <v>2333657.6118000001</v>
      </c>
      <c r="L841" s="13">
        <v>57.66</v>
      </c>
      <c r="M841" s="10">
        <f>SUMIFS(Table2[Household waste (%)], Table2[Country], "Australia", Table2[Year], 2020)</f>
        <v>1412.17</v>
      </c>
      <c r="N841" s="10">
        <f>COUNTIFS(Table2[Year], "USA")</f>
        <v>0</v>
      </c>
    </row>
    <row r="842" spans="1:14" x14ac:dyDescent="0.35">
      <c r="A842" s="8" t="s">
        <v>35</v>
      </c>
      <c r="B842" s="9">
        <v>2023</v>
      </c>
      <c r="C842" s="8" t="s">
        <v>13</v>
      </c>
      <c r="D842" s="9">
        <v>22963.66</v>
      </c>
      <c r="E842" s="10">
        <v>24723.96</v>
      </c>
      <c r="F842" s="10">
        <f>IFERROR(Table2[[#This Row],[Economic loss ($ million)]]*1000000 / Table2[[#This Row],[Total Waste (tons)]], NA())</f>
        <v>1076655.8989290034</v>
      </c>
      <c r="G842" s="10" t="str">
        <f t="shared" si="13"/>
        <v>Medium</v>
      </c>
      <c r="H842" s="10">
        <v>105.7</v>
      </c>
      <c r="I842" s="10">
        <f>IFERROR(Table2[[#This Row],[Total Waste (tons)]] / (Table2[[#This Row],[Population (million)]]*1000), NA())</f>
        <v>1.8152803908238604E-2</v>
      </c>
      <c r="J842" s="10">
        <v>1265.02</v>
      </c>
      <c r="K842" s="10">
        <f>IFERROR(Table2[[#This Row],[Total Waste (tons)]] * Table2[[#This Row],[Household waste (%)]], NA())</f>
        <v>707280.728</v>
      </c>
      <c r="L842" s="10">
        <v>30.8</v>
      </c>
      <c r="M842" s="10">
        <f>SUMIFS(Table2[Household waste (%)], Table2[Country], "Australia", Table2[Year], 2020)</f>
        <v>1412.17</v>
      </c>
      <c r="N842" s="10">
        <f>COUNTIFS(Table2[Year], "USA")</f>
        <v>0</v>
      </c>
    </row>
    <row r="843" spans="1:14" x14ac:dyDescent="0.35">
      <c r="A843" s="11" t="s">
        <v>10</v>
      </c>
      <c r="B843" s="12">
        <v>2022</v>
      </c>
      <c r="C843" s="11" t="s">
        <v>25</v>
      </c>
      <c r="D843" s="12">
        <v>47937.02</v>
      </c>
      <c r="E843" s="13">
        <v>39218.6</v>
      </c>
      <c r="F843" s="13">
        <f>IFERROR(Table2[[#This Row],[Economic loss ($ million)]]*1000000 / Table2[[#This Row],[Total Waste (tons)]], NA())</f>
        <v>818127.61827915045</v>
      </c>
      <c r="G843" s="13" t="str">
        <f t="shared" si="13"/>
        <v>Low</v>
      </c>
      <c r="H843" s="13">
        <v>164.71</v>
      </c>
      <c r="I843" s="13">
        <f>IFERROR(Table2[[#This Row],[Total Waste (tons)]] / (Table2[[#This Row],[Population (million)]]*1000), NA())</f>
        <v>5.0276907264069803E-2</v>
      </c>
      <c r="J843" s="13">
        <v>953.46</v>
      </c>
      <c r="K843" s="13">
        <f>IFERROR(Table2[[#This Row],[Total Waste (tons)]] * Table2[[#This Row],[Household waste (%)]], NA())</f>
        <v>1847972.1209999998</v>
      </c>
      <c r="L843" s="13">
        <v>38.549999999999997</v>
      </c>
      <c r="M843" s="10">
        <f>SUMIFS(Table2[Household waste (%)], Table2[Country], "Australia", Table2[Year], 2020)</f>
        <v>1412.17</v>
      </c>
      <c r="N843" s="10">
        <f>COUNTIFS(Table2[Year], "USA")</f>
        <v>0</v>
      </c>
    </row>
    <row r="844" spans="1:14" x14ac:dyDescent="0.35">
      <c r="A844" s="8" t="s">
        <v>33</v>
      </c>
      <c r="B844" s="9">
        <v>2020</v>
      </c>
      <c r="C844" s="8" t="s">
        <v>15</v>
      </c>
      <c r="D844" s="9">
        <v>12428.8</v>
      </c>
      <c r="E844" s="10">
        <v>12685.51</v>
      </c>
      <c r="F844" s="10">
        <f>IFERROR(Table2[[#This Row],[Economic loss ($ million)]]*1000000 / Table2[[#This Row],[Total Waste (tons)]], NA())</f>
        <v>1020654.4477342946</v>
      </c>
      <c r="G844" s="10" t="str">
        <f t="shared" si="13"/>
        <v>Medium</v>
      </c>
      <c r="H844" s="10">
        <v>99.23</v>
      </c>
      <c r="I844" s="10">
        <f>IFERROR(Table2[[#This Row],[Total Waste (tons)]] / (Table2[[#This Row],[Population (million)]]*1000), NA())</f>
        <v>1.1678129815462096E-2</v>
      </c>
      <c r="J844" s="10">
        <v>1064.28</v>
      </c>
      <c r="K844" s="10">
        <f>IFERROR(Table2[[#This Row],[Total Waste (tons)]] * Table2[[#This Row],[Household waste (%)]], NA())</f>
        <v>710803.07199999993</v>
      </c>
      <c r="L844" s="10">
        <v>57.19</v>
      </c>
      <c r="M844" s="10">
        <f>SUMIFS(Table2[Household waste (%)], Table2[Country], "Australia", Table2[Year], 2020)</f>
        <v>1412.17</v>
      </c>
      <c r="N844" s="10">
        <f>COUNTIFS(Table2[Year], "USA")</f>
        <v>0</v>
      </c>
    </row>
    <row r="845" spans="1:14" x14ac:dyDescent="0.35">
      <c r="A845" s="11" t="s">
        <v>12</v>
      </c>
      <c r="B845" s="12">
        <v>2021</v>
      </c>
      <c r="C845" s="11" t="s">
        <v>22</v>
      </c>
      <c r="D845" s="12">
        <v>18157.79</v>
      </c>
      <c r="E845" s="13">
        <v>16818.650000000001</v>
      </c>
      <c r="F845" s="13">
        <f>IFERROR(Table2[[#This Row],[Economic loss ($ million)]]*1000000 / Table2[[#This Row],[Total Waste (tons)]], NA())</f>
        <v>926249.83547006547</v>
      </c>
      <c r="G845" s="13" t="str">
        <f t="shared" si="13"/>
        <v>Low</v>
      </c>
      <c r="H845" s="13">
        <v>186.62</v>
      </c>
      <c r="I845" s="13">
        <f>IFERROR(Table2[[#This Row],[Total Waste (tons)]] / (Table2[[#This Row],[Population (million)]]*1000), NA())</f>
        <v>6.2725542351803235E-2</v>
      </c>
      <c r="J845" s="13">
        <v>289.48</v>
      </c>
      <c r="K845" s="13">
        <f>IFERROR(Table2[[#This Row],[Total Waste (tons)]] * Table2[[#This Row],[Household waste (%)]], NA())</f>
        <v>1233821.8305000002</v>
      </c>
      <c r="L845" s="13">
        <v>67.95</v>
      </c>
      <c r="M845" s="10">
        <f>SUMIFS(Table2[Household waste (%)], Table2[Country], "Australia", Table2[Year], 2020)</f>
        <v>1412.17</v>
      </c>
      <c r="N845" s="10">
        <f>COUNTIFS(Table2[Year], "USA")</f>
        <v>0</v>
      </c>
    </row>
    <row r="846" spans="1:14" x14ac:dyDescent="0.35">
      <c r="A846" s="8" t="s">
        <v>32</v>
      </c>
      <c r="B846" s="9">
        <v>2019</v>
      </c>
      <c r="C846" s="8" t="s">
        <v>20</v>
      </c>
      <c r="D846" s="9">
        <v>9450.08</v>
      </c>
      <c r="E846" s="10">
        <v>8058.23</v>
      </c>
      <c r="F846" s="10">
        <f>IFERROR(Table2[[#This Row],[Economic loss ($ million)]]*1000000 / Table2[[#This Row],[Total Waste (tons)]], NA())</f>
        <v>852715.53256692004</v>
      </c>
      <c r="G846" s="10" t="str">
        <f t="shared" si="13"/>
        <v>Low</v>
      </c>
      <c r="H846" s="10">
        <v>54.77</v>
      </c>
      <c r="I846" s="10">
        <f>IFERROR(Table2[[#This Row],[Total Waste (tons)]] / (Table2[[#This Row],[Population (million)]]*1000), NA())</f>
        <v>1.2912238512304098E-2</v>
      </c>
      <c r="J846" s="10">
        <v>731.87</v>
      </c>
      <c r="K846" s="10">
        <f>IFERROR(Table2[[#This Row],[Total Waste (tons)]] * Table2[[#This Row],[Household waste (%)]], NA())</f>
        <v>364962.08959999995</v>
      </c>
      <c r="L846" s="10">
        <v>38.619999999999997</v>
      </c>
      <c r="M846" s="10">
        <f>SUMIFS(Table2[Household waste (%)], Table2[Country], "Australia", Table2[Year], 2020)</f>
        <v>1412.17</v>
      </c>
      <c r="N846" s="10">
        <f>COUNTIFS(Table2[Year], "USA")</f>
        <v>0</v>
      </c>
    </row>
    <row r="847" spans="1:14" x14ac:dyDescent="0.35">
      <c r="A847" s="11" t="s">
        <v>29</v>
      </c>
      <c r="B847" s="12">
        <v>2019</v>
      </c>
      <c r="C847" s="11" t="s">
        <v>22</v>
      </c>
      <c r="D847" s="12">
        <v>35747.35</v>
      </c>
      <c r="E847" s="13">
        <v>38945.32</v>
      </c>
      <c r="F847" s="13">
        <f>IFERROR(Table2[[#This Row],[Economic loss ($ million)]]*1000000 / Table2[[#This Row],[Total Waste (tons)]], NA())</f>
        <v>1089460.337619432</v>
      </c>
      <c r="G847" s="13" t="str">
        <f t="shared" si="13"/>
        <v>Medium</v>
      </c>
      <c r="H847" s="13">
        <v>147.61000000000001</v>
      </c>
      <c r="I847" s="13">
        <f>IFERROR(Table2[[#This Row],[Total Waste (tons)]] / (Table2[[#This Row],[Population (million)]]*1000), NA())</f>
        <v>2.7759972975701427E-2</v>
      </c>
      <c r="J847" s="13">
        <v>1287.73</v>
      </c>
      <c r="K847" s="13">
        <f>IFERROR(Table2[[#This Row],[Total Waste (tons)]] * Table2[[#This Row],[Household waste (%)]], NA())</f>
        <v>1185739.5995</v>
      </c>
      <c r="L847" s="13">
        <v>33.17</v>
      </c>
      <c r="M847" s="10">
        <f>SUMIFS(Table2[Household waste (%)], Table2[Country], "Australia", Table2[Year], 2020)</f>
        <v>1412.17</v>
      </c>
      <c r="N847" s="10">
        <f>COUNTIFS(Table2[Year], "USA")</f>
        <v>0</v>
      </c>
    </row>
    <row r="848" spans="1:14" x14ac:dyDescent="0.35">
      <c r="A848" s="8" t="s">
        <v>33</v>
      </c>
      <c r="B848" s="9">
        <v>2023</v>
      </c>
      <c r="C848" s="8" t="s">
        <v>15</v>
      </c>
      <c r="D848" s="9">
        <v>27610.31</v>
      </c>
      <c r="E848" s="10">
        <v>27250.78</v>
      </c>
      <c r="F848" s="10">
        <f>IFERROR(Table2[[#This Row],[Economic loss ($ million)]]*1000000 / Table2[[#This Row],[Total Waste (tons)]], NA())</f>
        <v>986978.41494717007</v>
      </c>
      <c r="G848" s="10" t="str">
        <f t="shared" si="13"/>
        <v>Medium</v>
      </c>
      <c r="H848" s="10">
        <v>141.58000000000001</v>
      </c>
      <c r="I848" s="10">
        <f>IFERROR(Table2[[#This Row],[Total Waste (tons)]] / (Table2[[#This Row],[Population (million)]]*1000), NA())</f>
        <v>6.2056796727501577E-2</v>
      </c>
      <c r="J848" s="10">
        <v>444.92</v>
      </c>
      <c r="K848" s="10">
        <f>IFERROR(Table2[[#This Row],[Total Waste (tons)]] * Table2[[#This Row],[Household waste (%)]], NA())</f>
        <v>1346278.7156</v>
      </c>
      <c r="L848" s="10">
        <v>48.76</v>
      </c>
      <c r="M848" s="10">
        <f>SUMIFS(Table2[Household waste (%)], Table2[Country], "Australia", Table2[Year], 2020)</f>
        <v>1412.17</v>
      </c>
      <c r="N848" s="10">
        <f>COUNTIFS(Table2[Year], "USA")</f>
        <v>0</v>
      </c>
    </row>
    <row r="849" spans="1:14" x14ac:dyDescent="0.35">
      <c r="A849" s="11" t="s">
        <v>10</v>
      </c>
      <c r="B849" s="12">
        <v>2018</v>
      </c>
      <c r="C849" s="11" t="s">
        <v>9</v>
      </c>
      <c r="D849" s="12">
        <v>33348.239999999998</v>
      </c>
      <c r="E849" s="13">
        <v>32688.799999999999</v>
      </c>
      <c r="F849" s="13">
        <f>IFERROR(Table2[[#This Row],[Economic loss ($ million)]]*1000000 / Table2[[#This Row],[Total Waste (tons)]], NA())</f>
        <v>980225.64309240913</v>
      </c>
      <c r="G849" s="13" t="str">
        <f t="shared" si="13"/>
        <v>Medium</v>
      </c>
      <c r="H849" s="13">
        <v>92</v>
      </c>
      <c r="I849" s="13">
        <f>IFERROR(Table2[[#This Row],[Total Waste (tons)]] / (Table2[[#This Row],[Population (million)]]*1000), NA())</f>
        <v>3.8471488065710692E-2</v>
      </c>
      <c r="J849" s="13">
        <v>866.83</v>
      </c>
      <c r="K849" s="13">
        <f>IFERROR(Table2[[#This Row],[Total Waste (tons)]] * Table2[[#This Row],[Household waste (%)]], NA())</f>
        <v>1315588.068</v>
      </c>
      <c r="L849" s="13">
        <v>39.450000000000003</v>
      </c>
      <c r="M849" s="10">
        <f>SUMIFS(Table2[Household waste (%)], Table2[Country], "Australia", Table2[Year], 2020)</f>
        <v>1412.17</v>
      </c>
      <c r="N849" s="10">
        <f>COUNTIFS(Table2[Year], "USA")</f>
        <v>0</v>
      </c>
    </row>
    <row r="850" spans="1:14" x14ac:dyDescent="0.35">
      <c r="A850" s="8" t="s">
        <v>34</v>
      </c>
      <c r="B850" s="9">
        <v>2018</v>
      </c>
      <c r="C850" s="8" t="s">
        <v>25</v>
      </c>
      <c r="D850" s="9">
        <v>35404.449999999997</v>
      </c>
      <c r="E850" s="10">
        <v>34573.33</v>
      </c>
      <c r="F850" s="10">
        <f>IFERROR(Table2[[#This Row],[Economic loss ($ million)]]*1000000 / Table2[[#This Row],[Total Waste (tons)]], NA())</f>
        <v>976524.98485359899</v>
      </c>
      <c r="G850" s="10" t="str">
        <f t="shared" si="13"/>
        <v>Medium</v>
      </c>
      <c r="H850" s="10">
        <v>52.83</v>
      </c>
      <c r="I850" s="10">
        <f>IFERROR(Table2[[#This Row],[Total Waste (tons)]] / (Table2[[#This Row],[Population (million)]]*1000), NA())</f>
        <v>3.1754578721724935E-2</v>
      </c>
      <c r="J850" s="10">
        <v>1114.94</v>
      </c>
      <c r="K850" s="10">
        <f>IFERROR(Table2[[#This Row],[Total Waste (tons)]] * Table2[[#This Row],[Household waste (%)]], NA())</f>
        <v>2380595.2179999994</v>
      </c>
      <c r="L850" s="10">
        <v>67.239999999999995</v>
      </c>
      <c r="M850" s="10">
        <f>SUMIFS(Table2[Household waste (%)], Table2[Country], "Australia", Table2[Year], 2020)</f>
        <v>1412.17</v>
      </c>
      <c r="N850" s="10">
        <f>COUNTIFS(Table2[Year], "USA")</f>
        <v>0</v>
      </c>
    </row>
    <row r="851" spans="1:14" x14ac:dyDescent="0.35">
      <c r="A851" s="11" t="s">
        <v>24</v>
      </c>
      <c r="B851" s="12">
        <v>2022</v>
      </c>
      <c r="C851" s="11" t="s">
        <v>19</v>
      </c>
      <c r="D851" s="12">
        <v>35709.120000000003</v>
      </c>
      <c r="E851" s="13">
        <v>34134.17</v>
      </c>
      <c r="F851" s="13">
        <f>IFERROR(Table2[[#This Row],[Economic loss ($ million)]]*1000000 / Table2[[#This Row],[Total Waste (tons)]], NA())</f>
        <v>955895.02065578755</v>
      </c>
      <c r="G851" s="13" t="str">
        <f t="shared" si="13"/>
        <v>Medium</v>
      </c>
      <c r="H851" s="13">
        <v>141.9</v>
      </c>
      <c r="I851" s="13">
        <f>IFERROR(Table2[[#This Row],[Total Waste (tons)]] / (Table2[[#This Row],[Population (million)]]*1000), NA())</f>
        <v>0.6201653351858285</v>
      </c>
      <c r="J851" s="13">
        <v>57.58</v>
      </c>
      <c r="K851" s="13">
        <f>IFERROR(Table2[[#This Row],[Total Waste (tons)]] * Table2[[#This Row],[Household waste (%)]], NA())</f>
        <v>1668687.1776000001</v>
      </c>
      <c r="L851" s="13">
        <v>46.73</v>
      </c>
      <c r="M851" s="10">
        <f>SUMIFS(Table2[Household waste (%)], Table2[Country], "Australia", Table2[Year], 2020)</f>
        <v>1412.17</v>
      </c>
      <c r="N851" s="10">
        <f>COUNTIFS(Table2[Year], "USA")</f>
        <v>0</v>
      </c>
    </row>
    <row r="852" spans="1:14" x14ac:dyDescent="0.35">
      <c r="A852" s="8" t="s">
        <v>28</v>
      </c>
      <c r="B852" s="9">
        <v>2024</v>
      </c>
      <c r="C852" s="8" t="s">
        <v>9</v>
      </c>
      <c r="D852" s="9">
        <v>25148.53</v>
      </c>
      <c r="E852" s="10">
        <v>26580.93</v>
      </c>
      <c r="F852" s="10">
        <f>IFERROR(Table2[[#This Row],[Economic loss ($ million)]]*1000000 / Table2[[#This Row],[Total Waste (tons)]], NA())</f>
        <v>1056957.603486168</v>
      </c>
      <c r="G852" s="10" t="str">
        <f t="shared" si="13"/>
        <v>Medium</v>
      </c>
      <c r="H852" s="10">
        <v>96.84</v>
      </c>
      <c r="I852" s="10">
        <f>IFERROR(Table2[[#This Row],[Total Waste (tons)]] / (Table2[[#This Row],[Population (million)]]*1000), NA())</f>
        <v>1.8306482256596906E-2</v>
      </c>
      <c r="J852" s="10">
        <v>1373.75</v>
      </c>
      <c r="K852" s="10">
        <f>IFERROR(Table2[[#This Row],[Total Waste (tons)]] * Table2[[#This Row],[Household waste (%)]], NA())</f>
        <v>1553676.1834</v>
      </c>
      <c r="L852" s="10">
        <v>61.78</v>
      </c>
      <c r="M852" s="10">
        <f>SUMIFS(Table2[Household waste (%)], Table2[Country], "Australia", Table2[Year], 2020)</f>
        <v>1412.17</v>
      </c>
      <c r="N852" s="10">
        <f>COUNTIFS(Table2[Year], "USA")</f>
        <v>0</v>
      </c>
    </row>
    <row r="853" spans="1:14" x14ac:dyDescent="0.35">
      <c r="A853" s="11" t="s">
        <v>8</v>
      </c>
      <c r="B853" s="12">
        <v>2019</v>
      </c>
      <c r="C853" s="11" t="s">
        <v>11</v>
      </c>
      <c r="D853" s="12">
        <v>40257.449999999997</v>
      </c>
      <c r="E853" s="13">
        <v>42998.94</v>
      </c>
      <c r="F853" s="13">
        <f>IFERROR(Table2[[#This Row],[Economic loss ($ million)]]*1000000 / Table2[[#This Row],[Total Waste (tons)]], NA())</f>
        <v>1068098.9481450019</v>
      </c>
      <c r="G853" s="13" t="str">
        <f t="shared" si="13"/>
        <v>Medium</v>
      </c>
      <c r="H853" s="13">
        <v>145.47</v>
      </c>
      <c r="I853" s="13">
        <f>IFERROR(Table2[[#This Row],[Total Waste (tons)]] / (Table2[[#This Row],[Population (million)]]*1000), NA())</f>
        <v>0.43634782137437672</v>
      </c>
      <c r="J853" s="13">
        <v>92.26</v>
      </c>
      <c r="K853" s="13">
        <f>IFERROR(Table2[[#This Row],[Total Waste (tons)]] * Table2[[#This Row],[Household waste (%)]], NA())</f>
        <v>1221008.4584999999</v>
      </c>
      <c r="L853" s="13">
        <v>30.33</v>
      </c>
      <c r="M853" s="10">
        <f>SUMIFS(Table2[Household waste (%)], Table2[Country], "Australia", Table2[Year], 2020)</f>
        <v>1412.17</v>
      </c>
      <c r="N853" s="10">
        <f>COUNTIFS(Table2[Year], "USA")</f>
        <v>0</v>
      </c>
    </row>
    <row r="854" spans="1:14" x14ac:dyDescent="0.35">
      <c r="A854" s="8" t="s">
        <v>32</v>
      </c>
      <c r="B854" s="9">
        <v>2022</v>
      </c>
      <c r="C854" s="8" t="s">
        <v>25</v>
      </c>
      <c r="D854" s="9">
        <v>32266.14</v>
      </c>
      <c r="E854" s="10">
        <v>28182.03</v>
      </c>
      <c r="F854" s="10">
        <f>IFERROR(Table2[[#This Row],[Economic loss ($ million)]]*1000000 / Table2[[#This Row],[Total Waste (tons)]], NA())</f>
        <v>873424.27696650417</v>
      </c>
      <c r="G854" s="10" t="str">
        <f t="shared" si="13"/>
        <v>Low</v>
      </c>
      <c r="H854" s="10">
        <v>62.43</v>
      </c>
      <c r="I854" s="10">
        <f>IFERROR(Table2[[#This Row],[Total Waste (tons)]] / (Table2[[#This Row],[Population (million)]]*1000), NA())</f>
        <v>5.2149825446082231E-2</v>
      </c>
      <c r="J854" s="10">
        <v>618.72</v>
      </c>
      <c r="K854" s="10">
        <f>IFERROR(Table2[[#This Row],[Total Waste (tons)]] * Table2[[#This Row],[Household waste (%)]], NA())</f>
        <v>1968557.2013999999</v>
      </c>
      <c r="L854" s="10">
        <v>61.01</v>
      </c>
      <c r="M854" s="10">
        <f>SUMIFS(Table2[Household waste (%)], Table2[Country], "Australia", Table2[Year], 2020)</f>
        <v>1412.17</v>
      </c>
      <c r="N854" s="10">
        <f>COUNTIFS(Table2[Year], "USA")</f>
        <v>0</v>
      </c>
    </row>
    <row r="855" spans="1:14" x14ac:dyDescent="0.35">
      <c r="A855" s="11" t="s">
        <v>26</v>
      </c>
      <c r="B855" s="12">
        <v>2019</v>
      </c>
      <c r="C855" s="11" t="s">
        <v>15</v>
      </c>
      <c r="D855" s="12">
        <v>27129.87</v>
      </c>
      <c r="E855" s="13">
        <v>25612.86</v>
      </c>
      <c r="F855" s="13">
        <f>IFERROR(Table2[[#This Row],[Economic loss ($ million)]]*1000000 / Table2[[#This Row],[Total Waste (tons)]], NA())</f>
        <v>944083.40327469318</v>
      </c>
      <c r="G855" s="13" t="str">
        <f t="shared" si="13"/>
        <v>Low</v>
      </c>
      <c r="H855" s="13">
        <v>68.38</v>
      </c>
      <c r="I855" s="13">
        <f>IFERROR(Table2[[#This Row],[Total Waste (tons)]] / (Table2[[#This Row],[Population (million)]]*1000), NA())</f>
        <v>3.769503417995887E-2</v>
      </c>
      <c r="J855" s="13">
        <v>719.72</v>
      </c>
      <c r="K855" s="13">
        <f>IFERROR(Table2[[#This Row],[Total Waste (tons)]] * Table2[[#This Row],[Household waste (%)]], NA())</f>
        <v>1640814.5375999999</v>
      </c>
      <c r="L855" s="13">
        <v>60.48</v>
      </c>
      <c r="M855" s="10">
        <f>SUMIFS(Table2[Household waste (%)], Table2[Country], "Australia", Table2[Year], 2020)</f>
        <v>1412.17</v>
      </c>
      <c r="N855" s="10">
        <f>COUNTIFS(Table2[Year], "USA")</f>
        <v>0</v>
      </c>
    </row>
    <row r="856" spans="1:14" x14ac:dyDescent="0.35">
      <c r="A856" s="8" t="s">
        <v>12</v>
      </c>
      <c r="B856" s="9">
        <v>2018</v>
      </c>
      <c r="C856" s="8" t="s">
        <v>25</v>
      </c>
      <c r="D856" s="9">
        <v>42434.63</v>
      </c>
      <c r="E856" s="10">
        <v>42409.63</v>
      </c>
      <c r="F856" s="10">
        <f>IFERROR(Table2[[#This Row],[Economic loss ($ million)]]*1000000 / Table2[[#This Row],[Total Waste (tons)]], NA())</f>
        <v>999410.85853700154</v>
      </c>
      <c r="G856" s="10" t="str">
        <f t="shared" si="13"/>
        <v>Medium</v>
      </c>
      <c r="H856" s="10">
        <v>59.74</v>
      </c>
      <c r="I856" s="10">
        <f>IFERROR(Table2[[#This Row],[Total Waste (tons)]] / (Table2[[#This Row],[Population (million)]]*1000), NA())</f>
        <v>3.2718029576400562E-2</v>
      </c>
      <c r="J856" s="10">
        <v>1296.98</v>
      </c>
      <c r="K856" s="10">
        <f>IFERROR(Table2[[#This Row],[Total Waste (tons)]] * Table2[[#This Row],[Household waste (%)]], NA())</f>
        <v>2467149.3881999999</v>
      </c>
      <c r="L856" s="10">
        <v>58.14</v>
      </c>
      <c r="M856" s="10">
        <f>SUMIFS(Table2[Household waste (%)], Table2[Country], "Australia", Table2[Year], 2020)</f>
        <v>1412.17</v>
      </c>
      <c r="N856" s="10">
        <f>COUNTIFS(Table2[Year], "USA")</f>
        <v>0</v>
      </c>
    </row>
    <row r="857" spans="1:14" x14ac:dyDescent="0.35">
      <c r="A857" s="11" t="s">
        <v>18</v>
      </c>
      <c r="B857" s="12">
        <v>2024</v>
      </c>
      <c r="C857" s="11" t="s">
        <v>19</v>
      </c>
      <c r="D857" s="12">
        <v>4897.7299999999996</v>
      </c>
      <c r="E857" s="13">
        <v>3924.03</v>
      </c>
      <c r="F857" s="13">
        <f>IFERROR(Table2[[#This Row],[Economic loss ($ million)]]*1000000 / Table2[[#This Row],[Total Waste (tons)]], NA())</f>
        <v>801193.61418453045</v>
      </c>
      <c r="G857" s="13" t="str">
        <f t="shared" si="13"/>
        <v>Low</v>
      </c>
      <c r="H857" s="13">
        <v>164.04</v>
      </c>
      <c r="I857" s="13">
        <f>IFERROR(Table2[[#This Row],[Total Waste (tons)]] / (Table2[[#This Row],[Population (million)]]*1000), NA())</f>
        <v>4.5920810831083106E-3</v>
      </c>
      <c r="J857" s="13">
        <v>1066.56</v>
      </c>
      <c r="K857" s="13">
        <f>IFERROR(Table2[[#This Row],[Total Waste (tons)]] * Table2[[#This Row],[Household waste (%)]], NA())</f>
        <v>186799.42219999997</v>
      </c>
      <c r="L857" s="13">
        <v>38.14</v>
      </c>
      <c r="M857" s="10">
        <f>SUMIFS(Table2[Household waste (%)], Table2[Country], "Australia", Table2[Year], 2020)</f>
        <v>1412.17</v>
      </c>
      <c r="N857" s="10">
        <f>COUNTIFS(Table2[Year], "USA")</f>
        <v>0</v>
      </c>
    </row>
    <row r="858" spans="1:14" x14ac:dyDescent="0.35">
      <c r="A858" s="8" t="s">
        <v>28</v>
      </c>
      <c r="B858" s="9">
        <v>2018</v>
      </c>
      <c r="C858" s="8" t="s">
        <v>9</v>
      </c>
      <c r="D858" s="9">
        <v>6845.55</v>
      </c>
      <c r="E858" s="10">
        <v>6342</v>
      </c>
      <c r="F858" s="10">
        <f>IFERROR(Table2[[#This Row],[Economic loss ($ million)]]*1000000 / Table2[[#This Row],[Total Waste (tons)]], NA())</f>
        <v>926441.26476324035</v>
      </c>
      <c r="G858" s="10" t="str">
        <f t="shared" si="13"/>
        <v>Low</v>
      </c>
      <c r="H858" s="10">
        <v>140.04</v>
      </c>
      <c r="I858" s="10">
        <f>IFERROR(Table2[[#This Row],[Total Waste (tons)]] / (Table2[[#This Row],[Population (million)]]*1000), NA())</f>
        <v>5.0654871578573492E-3</v>
      </c>
      <c r="J858" s="10">
        <v>1351.41</v>
      </c>
      <c r="K858" s="10">
        <f>IFERROR(Table2[[#This Row],[Total Waste (tons)]] * Table2[[#This Row],[Household waste (%)]], NA())</f>
        <v>402039.15149999998</v>
      </c>
      <c r="L858" s="10">
        <v>58.73</v>
      </c>
      <c r="M858" s="10">
        <f>SUMIFS(Table2[Household waste (%)], Table2[Country], "Australia", Table2[Year], 2020)</f>
        <v>1412.17</v>
      </c>
      <c r="N858" s="10">
        <f>COUNTIFS(Table2[Year], "USA")</f>
        <v>0</v>
      </c>
    </row>
    <row r="859" spans="1:14" x14ac:dyDescent="0.35">
      <c r="A859" s="11" t="s">
        <v>29</v>
      </c>
      <c r="B859" s="12">
        <v>2019</v>
      </c>
      <c r="C859" s="11" t="s">
        <v>19</v>
      </c>
      <c r="D859" s="12">
        <v>44700.35</v>
      </c>
      <c r="E859" s="13">
        <v>45771.57</v>
      </c>
      <c r="F859" s="13">
        <f>IFERROR(Table2[[#This Row],[Economic loss ($ million)]]*1000000 / Table2[[#This Row],[Total Waste (tons)]], NA())</f>
        <v>1023964.4656026184</v>
      </c>
      <c r="G859" s="13" t="str">
        <f t="shared" si="13"/>
        <v>Medium</v>
      </c>
      <c r="H859" s="13">
        <v>55.69</v>
      </c>
      <c r="I859" s="13">
        <f>IFERROR(Table2[[#This Row],[Total Waste (tons)]] / (Table2[[#This Row],[Population (million)]]*1000), NA())</f>
        <v>7.9559223992168721E-2</v>
      </c>
      <c r="J859" s="13">
        <v>561.85</v>
      </c>
      <c r="K859" s="13">
        <f>IFERROR(Table2[[#This Row],[Total Waste (tons)]] * Table2[[#This Row],[Household waste (%)]], NA())</f>
        <v>2916250.8339999998</v>
      </c>
      <c r="L859" s="13">
        <v>65.239999999999995</v>
      </c>
      <c r="M859" s="10">
        <f>SUMIFS(Table2[Household waste (%)], Table2[Country], "Australia", Table2[Year], 2020)</f>
        <v>1412.17</v>
      </c>
      <c r="N859" s="10">
        <f>COUNTIFS(Table2[Year], "USA")</f>
        <v>0</v>
      </c>
    </row>
    <row r="860" spans="1:14" x14ac:dyDescent="0.35">
      <c r="A860" s="8" t="s">
        <v>28</v>
      </c>
      <c r="B860" s="9">
        <v>2021</v>
      </c>
      <c r="C860" s="8" t="s">
        <v>25</v>
      </c>
      <c r="D860" s="9">
        <v>7244.15</v>
      </c>
      <c r="E860" s="10">
        <v>5905.22</v>
      </c>
      <c r="F860" s="10">
        <f>IFERROR(Table2[[#This Row],[Economic loss ($ million)]]*1000000 / Table2[[#This Row],[Total Waste (tons)]], NA())</f>
        <v>815170.86200589442</v>
      </c>
      <c r="G860" s="10" t="str">
        <f t="shared" si="13"/>
        <v>Low</v>
      </c>
      <c r="H860" s="10">
        <v>119.33</v>
      </c>
      <c r="I860" s="10">
        <f>IFERROR(Table2[[#This Row],[Total Waste (tons)]] / (Table2[[#This Row],[Population (million)]]*1000), NA())</f>
        <v>1.0606213671834966E-2</v>
      </c>
      <c r="J860" s="10">
        <v>683.01</v>
      </c>
      <c r="K860" s="10">
        <f>IFERROR(Table2[[#This Row],[Total Waste (tons)]] * Table2[[#This Row],[Household waste (%)]], NA())</f>
        <v>404151.12849999999</v>
      </c>
      <c r="L860" s="10">
        <v>55.79</v>
      </c>
      <c r="M860" s="10">
        <f>SUMIFS(Table2[Household waste (%)], Table2[Country], "Australia", Table2[Year], 2020)</f>
        <v>1412.17</v>
      </c>
      <c r="N860" s="10">
        <f>COUNTIFS(Table2[Year], "USA")</f>
        <v>0</v>
      </c>
    </row>
    <row r="861" spans="1:14" x14ac:dyDescent="0.35">
      <c r="A861" s="11" t="s">
        <v>18</v>
      </c>
      <c r="B861" s="12">
        <v>2022</v>
      </c>
      <c r="C861" s="11" t="s">
        <v>9</v>
      </c>
      <c r="D861" s="12">
        <v>33854.230000000003</v>
      </c>
      <c r="E861" s="13">
        <v>30364.97</v>
      </c>
      <c r="F861" s="13">
        <f>IFERROR(Table2[[#This Row],[Economic loss ($ million)]]*1000000 / Table2[[#This Row],[Total Waste (tons)]], NA())</f>
        <v>896932.82050721569</v>
      </c>
      <c r="G861" s="13" t="str">
        <f t="shared" si="13"/>
        <v>Low</v>
      </c>
      <c r="H861" s="13">
        <v>82.99</v>
      </c>
      <c r="I861" s="13">
        <f>IFERROR(Table2[[#This Row],[Total Waste (tons)]] / (Table2[[#This Row],[Population (million)]]*1000), NA())</f>
        <v>6.6361325100460652E-2</v>
      </c>
      <c r="J861" s="13">
        <v>510.15</v>
      </c>
      <c r="K861" s="13">
        <f>IFERROR(Table2[[#This Row],[Total Waste (tons)]] * Table2[[#This Row],[Household waste (%)]], NA())</f>
        <v>1247189.8332000002</v>
      </c>
      <c r="L861" s="13">
        <v>36.840000000000003</v>
      </c>
      <c r="M861" s="10">
        <f>SUMIFS(Table2[Household waste (%)], Table2[Country], "Australia", Table2[Year], 2020)</f>
        <v>1412.17</v>
      </c>
      <c r="N861" s="10">
        <f>COUNTIFS(Table2[Year], "USA")</f>
        <v>0</v>
      </c>
    </row>
    <row r="862" spans="1:14" x14ac:dyDescent="0.35">
      <c r="A862" s="8" t="s">
        <v>17</v>
      </c>
      <c r="B862" s="9">
        <v>2022</v>
      </c>
      <c r="C862" s="8" t="s">
        <v>9</v>
      </c>
      <c r="D862" s="9">
        <v>44291.93</v>
      </c>
      <c r="E862" s="10">
        <v>47222.04</v>
      </c>
      <c r="F862" s="10">
        <f>IFERROR(Table2[[#This Row],[Economic loss ($ million)]]*1000000 / Table2[[#This Row],[Total Waste (tons)]], NA())</f>
        <v>1066154.489090902</v>
      </c>
      <c r="G862" s="10" t="str">
        <f t="shared" si="13"/>
        <v>Medium</v>
      </c>
      <c r="H862" s="10">
        <v>70.22</v>
      </c>
      <c r="I862" s="10">
        <f>IFERROR(Table2[[#This Row],[Total Waste (tons)]] / (Table2[[#This Row],[Population (million)]]*1000), NA())</f>
        <v>0.44300790158031605</v>
      </c>
      <c r="J862" s="10">
        <v>99.98</v>
      </c>
      <c r="K862" s="10">
        <f>IFERROR(Table2[[#This Row],[Total Waste (tons)]] * Table2[[#This Row],[Household waste (%)]], NA())</f>
        <v>2231870.3527000002</v>
      </c>
      <c r="L862" s="10">
        <v>50.39</v>
      </c>
      <c r="M862" s="10">
        <f>SUMIFS(Table2[Household waste (%)], Table2[Country], "Australia", Table2[Year], 2020)</f>
        <v>1412.17</v>
      </c>
      <c r="N862" s="10">
        <f>COUNTIFS(Table2[Year], "USA")</f>
        <v>0</v>
      </c>
    </row>
    <row r="863" spans="1:14" x14ac:dyDescent="0.35">
      <c r="A863" s="11" t="s">
        <v>23</v>
      </c>
      <c r="B863" s="12">
        <v>2019</v>
      </c>
      <c r="C863" s="11" t="s">
        <v>13</v>
      </c>
      <c r="D863" s="12">
        <v>32886.269999999997</v>
      </c>
      <c r="E863" s="13">
        <v>38702.18</v>
      </c>
      <c r="F863" s="13">
        <f>IFERROR(Table2[[#This Row],[Economic loss ($ million)]]*1000000 / Table2[[#This Row],[Total Waste (tons)]], NA())</f>
        <v>1176849.1835650562</v>
      </c>
      <c r="G863" s="13" t="str">
        <f t="shared" si="13"/>
        <v>High</v>
      </c>
      <c r="H863" s="13">
        <v>199.4</v>
      </c>
      <c r="I863" s="13">
        <f>IFERROR(Table2[[#This Row],[Total Waste (tons)]] / (Table2[[#This Row],[Population (million)]]*1000), NA())</f>
        <v>3.7936357973421923E-2</v>
      </c>
      <c r="J863" s="13">
        <v>866.88</v>
      </c>
      <c r="K863" s="13">
        <f>IFERROR(Table2[[#This Row],[Total Waste (tons)]] * Table2[[#This Row],[Household waste (%)]], NA())</f>
        <v>1312162.1729999997</v>
      </c>
      <c r="L863" s="13">
        <v>39.9</v>
      </c>
      <c r="M863" s="10">
        <f>SUMIFS(Table2[Household waste (%)], Table2[Country], "Australia", Table2[Year], 2020)</f>
        <v>1412.17</v>
      </c>
      <c r="N863" s="10">
        <f>COUNTIFS(Table2[Year], "USA")</f>
        <v>0</v>
      </c>
    </row>
    <row r="864" spans="1:14" x14ac:dyDescent="0.35">
      <c r="A864" s="8" t="s">
        <v>32</v>
      </c>
      <c r="B864" s="9">
        <v>2019</v>
      </c>
      <c r="C864" s="8" t="s">
        <v>13</v>
      </c>
      <c r="D864" s="9">
        <v>43730.86</v>
      </c>
      <c r="E864" s="10">
        <v>35135.24</v>
      </c>
      <c r="F864" s="10">
        <f>IFERROR(Table2[[#This Row],[Economic loss ($ million)]]*1000000 / Table2[[#This Row],[Total Waste (tons)]], NA())</f>
        <v>803442.69470117893</v>
      </c>
      <c r="G864" s="10" t="str">
        <f t="shared" si="13"/>
        <v>Low</v>
      </c>
      <c r="H864" s="10">
        <v>134.63</v>
      </c>
      <c r="I864" s="10">
        <f>IFERROR(Table2[[#This Row],[Total Waste (tons)]] / (Table2[[#This Row],[Population (million)]]*1000), NA())</f>
        <v>4.2814626982572941E-2</v>
      </c>
      <c r="J864" s="10">
        <v>1021.4</v>
      </c>
      <c r="K864" s="10">
        <f>IFERROR(Table2[[#This Row],[Total Waste (tons)]] * Table2[[#This Row],[Household waste (%)]], NA())</f>
        <v>1421690.2585999998</v>
      </c>
      <c r="L864" s="10">
        <v>32.51</v>
      </c>
      <c r="M864" s="10">
        <f>SUMIFS(Table2[Household waste (%)], Table2[Country], "Australia", Table2[Year], 2020)</f>
        <v>1412.17</v>
      </c>
      <c r="N864" s="10">
        <f>COUNTIFS(Table2[Year], "USA")</f>
        <v>0</v>
      </c>
    </row>
    <row r="865" spans="1:14" x14ac:dyDescent="0.35">
      <c r="A865" s="11" t="s">
        <v>14</v>
      </c>
      <c r="B865" s="12">
        <v>2023</v>
      </c>
      <c r="C865" s="11" t="s">
        <v>9</v>
      </c>
      <c r="D865" s="12">
        <v>42584.45</v>
      </c>
      <c r="E865" s="13">
        <v>34687.74</v>
      </c>
      <c r="F865" s="13">
        <f>IFERROR(Table2[[#This Row],[Economic loss ($ million)]]*1000000 / Table2[[#This Row],[Total Waste (tons)]], NA())</f>
        <v>814563.53199348599</v>
      </c>
      <c r="G865" s="13" t="str">
        <f t="shared" si="13"/>
        <v>Low</v>
      </c>
      <c r="H865" s="13">
        <v>190.89</v>
      </c>
      <c r="I865" s="13">
        <f>IFERROR(Table2[[#This Row],[Total Waste (tons)]] / (Table2[[#This Row],[Population (million)]]*1000), NA())</f>
        <v>6.3449028547589242E-2</v>
      </c>
      <c r="J865" s="13">
        <v>671.16</v>
      </c>
      <c r="K865" s="13">
        <f>IFERROR(Table2[[#This Row],[Total Waste (tons)]] * Table2[[#This Row],[Household waste (%)]], NA())</f>
        <v>2811425.3889999995</v>
      </c>
      <c r="L865" s="13">
        <v>66.02</v>
      </c>
      <c r="M865" s="10">
        <f>SUMIFS(Table2[Household waste (%)], Table2[Country], "Australia", Table2[Year], 2020)</f>
        <v>1412.17</v>
      </c>
      <c r="N865" s="10">
        <f>COUNTIFS(Table2[Year], "USA")</f>
        <v>0</v>
      </c>
    </row>
    <row r="866" spans="1:14" x14ac:dyDescent="0.35">
      <c r="A866" s="8" t="s">
        <v>34</v>
      </c>
      <c r="B866" s="9">
        <v>2022</v>
      </c>
      <c r="C866" s="8" t="s">
        <v>15</v>
      </c>
      <c r="D866" s="9">
        <v>14279.35</v>
      </c>
      <c r="E866" s="10">
        <v>12857.6</v>
      </c>
      <c r="F866" s="10">
        <f>IFERROR(Table2[[#This Row],[Economic loss ($ million)]]*1000000 / Table2[[#This Row],[Total Waste (tons)]], NA())</f>
        <v>900433.14296519093</v>
      </c>
      <c r="G866" s="10" t="str">
        <f t="shared" si="13"/>
        <v>Low</v>
      </c>
      <c r="H866" s="10">
        <v>69.69</v>
      </c>
      <c r="I866" s="10">
        <f>IFERROR(Table2[[#This Row],[Total Waste (tons)]] / (Table2[[#This Row],[Population (million)]]*1000), NA())</f>
        <v>1.4843244872714422E-2</v>
      </c>
      <c r="J866" s="10">
        <v>962.01</v>
      </c>
      <c r="K866" s="10">
        <f>IFERROR(Table2[[#This Row],[Total Waste (tons)]] * Table2[[#This Row],[Household waste (%)]], NA())</f>
        <v>461365.79850000003</v>
      </c>
      <c r="L866" s="10">
        <v>32.31</v>
      </c>
      <c r="M866" s="10">
        <f>SUMIFS(Table2[Household waste (%)], Table2[Country], "Australia", Table2[Year], 2020)</f>
        <v>1412.17</v>
      </c>
      <c r="N866" s="10">
        <f>COUNTIFS(Table2[Year], "USA")</f>
        <v>0</v>
      </c>
    </row>
    <row r="867" spans="1:14" x14ac:dyDescent="0.35">
      <c r="A867" s="11" t="s">
        <v>14</v>
      </c>
      <c r="B867" s="12">
        <v>2018</v>
      </c>
      <c r="C867" s="11" t="s">
        <v>9</v>
      </c>
      <c r="D867" s="12">
        <v>8482.02</v>
      </c>
      <c r="E867" s="13">
        <v>9641.15</v>
      </c>
      <c r="F867" s="13">
        <f>IFERROR(Table2[[#This Row],[Economic loss ($ million)]]*1000000 / Table2[[#This Row],[Total Waste (tons)]], NA())</f>
        <v>1136657.3056889749</v>
      </c>
      <c r="G867" s="13" t="str">
        <f t="shared" si="13"/>
        <v>High</v>
      </c>
      <c r="H867" s="13">
        <v>127.48</v>
      </c>
      <c r="I867" s="13">
        <f>IFERROR(Table2[[#This Row],[Total Waste (tons)]] / (Table2[[#This Row],[Population (million)]]*1000), NA())</f>
        <v>6.6457365373616129E-3</v>
      </c>
      <c r="J867" s="13">
        <v>1276.31</v>
      </c>
      <c r="K867" s="13">
        <f>IFERROR(Table2[[#This Row],[Total Waste (tons)]] * Table2[[#This Row],[Household waste (%)]], NA())</f>
        <v>438944.53500000003</v>
      </c>
      <c r="L867" s="13">
        <v>51.75</v>
      </c>
      <c r="M867" s="10">
        <f>SUMIFS(Table2[Household waste (%)], Table2[Country], "Australia", Table2[Year], 2020)</f>
        <v>1412.17</v>
      </c>
      <c r="N867" s="10">
        <f>COUNTIFS(Table2[Year], "USA")</f>
        <v>0</v>
      </c>
    </row>
    <row r="868" spans="1:14" x14ac:dyDescent="0.35">
      <c r="A868" s="8" t="s">
        <v>16</v>
      </c>
      <c r="B868" s="9">
        <v>2023</v>
      </c>
      <c r="C868" s="8" t="s">
        <v>11</v>
      </c>
      <c r="D868" s="9">
        <v>12889.02</v>
      </c>
      <c r="E868" s="10">
        <v>12044.44</v>
      </c>
      <c r="F868" s="10">
        <f>IFERROR(Table2[[#This Row],[Economic loss ($ million)]]*1000000 / Table2[[#This Row],[Total Waste (tons)]], NA())</f>
        <v>934472.90794800536</v>
      </c>
      <c r="G868" s="10" t="str">
        <f t="shared" si="13"/>
        <v>Low</v>
      </c>
      <c r="H868" s="10">
        <v>25.54</v>
      </c>
      <c r="I868" s="10">
        <f>IFERROR(Table2[[#This Row],[Total Waste (tons)]] / (Table2[[#This Row],[Population (million)]]*1000), NA())</f>
        <v>1.4009499793482752E-2</v>
      </c>
      <c r="J868" s="10">
        <v>920.02</v>
      </c>
      <c r="K868" s="10">
        <f>IFERROR(Table2[[#This Row],[Total Waste (tons)]] * Table2[[#This Row],[Household waste (%)]], NA())</f>
        <v>450857.91959999996</v>
      </c>
      <c r="L868" s="10">
        <v>34.979999999999997</v>
      </c>
      <c r="M868" s="10">
        <f>SUMIFS(Table2[Household waste (%)], Table2[Country], "Australia", Table2[Year], 2020)</f>
        <v>1412.17</v>
      </c>
      <c r="N868" s="10">
        <f>COUNTIFS(Table2[Year], "USA")</f>
        <v>0</v>
      </c>
    </row>
    <row r="869" spans="1:14" x14ac:dyDescent="0.35">
      <c r="A869" s="11" t="s">
        <v>10</v>
      </c>
      <c r="B869" s="12">
        <v>2018</v>
      </c>
      <c r="C869" s="11" t="s">
        <v>11</v>
      </c>
      <c r="D869" s="12">
        <v>26522.14</v>
      </c>
      <c r="E869" s="13">
        <v>21329.27</v>
      </c>
      <c r="F869" s="13">
        <f>IFERROR(Table2[[#This Row],[Economic loss ($ million)]]*1000000 / Table2[[#This Row],[Total Waste (tons)]], NA())</f>
        <v>804206.22166989546</v>
      </c>
      <c r="G869" s="13" t="str">
        <f t="shared" si="13"/>
        <v>Low</v>
      </c>
      <c r="H869" s="13">
        <v>36.950000000000003</v>
      </c>
      <c r="I869" s="13">
        <f>IFERROR(Table2[[#This Row],[Total Waste (tons)]] / (Table2[[#This Row],[Population (million)]]*1000), NA())</f>
        <v>2.4453158278090741E-2</v>
      </c>
      <c r="J869" s="13">
        <v>1084.6099999999999</v>
      </c>
      <c r="K869" s="13">
        <f>IFERROR(Table2[[#This Row],[Total Waste (tons)]] * Table2[[#This Row],[Household waste (%)]], NA())</f>
        <v>909974.62340000004</v>
      </c>
      <c r="L869" s="13">
        <v>34.31</v>
      </c>
      <c r="M869" s="10">
        <f>SUMIFS(Table2[Household waste (%)], Table2[Country], "Australia", Table2[Year], 2020)</f>
        <v>1412.17</v>
      </c>
      <c r="N869" s="10">
        <f>COUNTIFS(Table2[Year], "USA")</f>
        <v>0</v>
      </c>
    </row>
    <row r="870" spans="1:14" x14ac:dyDescent="0.35">
      <c r="A870" s="8" t="s">
        <v>31</v>
      </c>
      <c r="B870" s="9">
        <v>2023</v>
      </c>
      <c r="C870" s="8" t="s">
        <v>19</v>
      </c>
      <c r="D870" s="9">
        <v>12996.1</v>
      </c>
      <c r="E870" s="10">
        <v>10791.47</v>
      </c>
      <c r="F870" s="10">
        <f>IFERROR(Table2[[#This Row],[Economic loss ($ million)]]*1000000 / Table2[[#This Row],[Total Waste (tons)]], NA())</f>
        <v>830362.18557875056</v>
      </c>
      <c r="G870" s="10" t="str">
        <f t="shared" si="13"/>
        <v>Low</v>
      </c>
      <c r="H870" s="10">
        <v>176.69</v>
      </c>
      <c r="I870" s="10">
        <f>IFERROR(Table2[[#This Row],[Total Waste (tons)]] / (Table2[[#This Row],[Population (million)]]*1000), NA())</f>
        <v>1.0658744023161019E-2</v>
      </c>
      <c r="J870" s="10">
        <v>1219.29</v>
      </c>
      <c r="K870" s="10">
        <f>IFERROR(Table2[[#This Row],[Total Waste (tons)]] * Table2[[#This Row],[Household waste (%)]], NA())</f>
        <v>415875.2</v>
      </c>
      <c r="L870" s="10">
        <v>32</v>
      </c>
      <c r="M870" s="10">
        <f>SUMIFS(Table2[Household waste (%)], Table2[Country], "Australia", Table2[Year], 2020)</f>
        <v>1412.17</v>
      </c>
      <c r="N870" s="10">
        <f>COUNTIFS(Table2[Year], "USA")</f>
        <v>0</v>
      </c>
    </row>
    <row r="871" spans="1:14" x14ac:dyDescent="0.35">
      <c r="A871" s="11" t="s">
        <v>8</v>
      </c>
      <c r="B871" s="12">
        <v>2018</v>
      </c>
      <c r="C871" s="11" t="s">
        <v>11</v>
      </c>
      <c r="D871" s="12">
        <v>10234.379999999999</v>
      </c>
      <c r="E871" s="13">
        <v>10925.55</v>
      </c>
      <c r="F871" s="13">
        <f>IFERROR(Table2[[#This Row],[Economic loss ($ million)]]*1000000 / Table2[[#This Row],[Total Waste (tons)]], NA())</f>
        <v>1067534.1349451556</v>
      </c>
      <c r="G871" s="13" t="str">
        <f t="shared" si="13"/>
        <v>Medium</v>
      </c>
      <c r="H871" s="13">
        <v>75.3</v>
      </c>
      <c r="I871" s="13">
        <f>IFERROR(Table2[[#This Row],[Total Waste (tons)]] / (Table2[[#This Row],[Population (million)]]*1000), NA())</f>
        <v>7.7057990874456004E-3</v>
      </c>
      <c r="J871" s="13">
        <v>1328.14</v>
      </c>
      <c r="K871" s="13">
        <f>IFERROR(Table2[[#This Row],[Total Waste (tons)]] * Table2[[#This Row],[Household waste (%)]], NA())</f>
        <v>484904.92439999996</v>
      </c>
      <c r="L871" s="13">
        <v>47.38</v>
      </c>
      <c r="M871" s="10">
        <f>SUMIFS(Table2[Household waste (%)], Table2[Country], "Australia", Table2[Year], 2020)</f>
        <v>1412.17</v>
      </c>
      <c r="N871" s="10">
        <f>COUNTIFS(Table2[Year], "USA")</f>
        <v>0</v>
      </c>
    </row>
    <row r="872" spans="1:14" x14ac:dyDescent="0.35">
      <c r="A872" s="8" t="s">
        <v>12</v>
      </c>
      <c r="B872" s="9">
        <v>2019</v>
      </c>
      <c r="C872" s="8" t="s">
        <v>9</v>
      </c>
      <c r="D872" s="9">
        <v>11503.27</v>
      </c>
      <c r="E872" s="10">
        <v>12818.4</v>
      </c>
      <c r="F872" s="10">
        <f>IFERROR(Table2[[#This Row],[Economic loss ($ million)]]*1000000 / Table2[[#This Row],[Total Waste (tons)]], NA())</f>
        <v>1114326.621908379</v>
      </c>
      <c r="G872" s="10" t="str">
        <f t="shared" si="13"/>
        <v>High</v>
      </c>
      <c r="H872" s="10">
        <v>116.23</v>
      </c>
      <c r="I872" s="10">
        <f>IFERROR(Table2[[#This Row],[Total Waste (tons)]] / (Table2[[#This Row],[Population (million)]]*1000), NA())</f>
        <v>1.1643339372653017E-2</v>
      </c>
      <c r="J872" s="10">
        <v>987.97</v>
      </c>
      <c r="K872" s="10">
        <f>IFERROR(Table2[[#This Row],[Total Waste (tons)]] * Table2[[#This Row],[Household waste (%)]], NA())</f>
        <v>405950.3983</v>
      </c>
      <c r="L872" s="10">
        <v>35.29</v>
      </c>
      <c r="M872" s="10">
        <f>SUMIFS(Table2[Household waste (%)], Table2[Country], "Australia", Table2[Year], 2020)</f>
        <v>1412.17</v>
      </c>
      <c r="N872" s="10">
        <f>COUNTIFS(Table2[Year], "USA")</f>
        <v>0</v>
      </c>
    </row>
    <row r="873" spans="1:14" x14ac:dyDescent="0.35">
      <c r="A873" s="11" t="s">
        <v>10</v>
      </c>
      <c r="B873" s="12">
        <v>2020</v>
      </c>
      <c r="C873" s="11" t="s">
        <v>9</v>
      </c>
      <c r="D873" s="12">
        <v>24515.11</v>
      </c>
      <c r="E873" s="13">
        <v>26391.040000000001</v>
      </c>
      <c r="F873" s="13">
        <f>IFERROR(Table2[[#This Row],[Economic loss ($ million)]]*1000000 / Table2[[#This Row],[Total Waste (tons)]], NA())</f>
        <v>1076521.3780399109</v>
      </c>
      <c r="G873" s="13" t="str">
        <f t="shared" si="13"/>
        <v>Medium</v>
      </c>
      <c r="H873" s="13">
        <v>156.80000000000001</v>
      </c>
      <c r="I873" s="13">
        <f>IFERROR(Table2[[#This Row],[Total Waste (tons)]] / (Table2[[#This Row],[Population (million)]]*1000), NA())</f>
        <v>9.5119349707057765E-2</v>
      </c>
      <c r="J873" s="13">
        <v>257.73</v>
      </c>
      <c r="K873" s="13">
        <f>IFERROR(Table2[[#This Row],[Total Waste (tons)]] * Table2[[#This Row],[Household waste (%)]], NA())</f>
        <v>1384368.2616999999</v>
      </c>
      <c r="L873" s="13">
        <v>56.47</v>
      </c>
      <c r="M873" s="10">
        <f>SUMIFS(Table2[Household waste (%)], Table2[Country], "Australia", Table2[Year], 2020)</f>
        <v>1412.17</v>
      </c>
      <c r="N873" s="10">
        <f>COUNTIFS(Table2[Year], "USA")</f>
        <v>0</v>
      </c>
    </row>
    <row r="874" spans="1:14" x14ac:dyDescent="0.35">
      <c r="A874" s="8" t="s">
        <v>23</v>
      </c>
      <c r="B874" s="9">
        <v>2020</v>
      </c>
      <c r="C874" s="8" t="s">
        <v>20</v>
      </c>
      <c r="D874" s="9">
        <v>23708.54</v>
      </c>
      <c r="E874" s="10">
        <v>21422.03</v>
      </c>
      <c r="F874" s="10">
        <f>IFERROR(Table2[[#This Row],[Economic loss ($ million)]]*1000000 / Table2[[#This Row],[Total Waste (tons)]], NA())</f>
        <v>903557.53665135009</v>
      </c>
      <c r="G874" s="10" t="str">
        <f t="shared" si="13"/>
        <v>Low</v>
      </c>
      <c r="H874" s="10">
        <v>25.93</v>
      </c>
      <c r="I874" s="10">
        <f>IFERROR(Table2[[#This Row],[Total Waste (tons)]] / (Table2[[#This Row],[Population (million)]]*1000), NA())</f>
        <v>2.3732034714367224E-2</v>
      </c>
      <c r="J874" s="10">
        <v>999.01</v>
      </c>
      <c r="K874" s="10">
        <f>IFERROR(Table2[[#This Row],[Total Waste (tons)]] * Table2[[#This Row],[Household waste (%)]], NA())</f>
        <v>1205816.3444000001</v>
      </c>
      <c r="L874" s="10">
        <v>50.86</v>
      </c>
      <c r="M874" s="10">
        <f>SUMIFS(Table2[Household waste (%)], Table2[Country], "Australia", Table2[Year], 2020)</f>
        <v>1412.17</v>
      </c>
      <c r="N874" s="10">
        <f>COUNTIFS(Table2[Year], "USA")</f>
        <v>0</v>
      </c>
    </row>
    <row r="875" spans="1:14" x14ac:dyDescent="0.35">
      <c r="A875" s="11" t="s">
        <v>29</v>
      </c>
      <c r="B875" s="12">
        <v>2019</v>
      </c>
      <c r="C875" s="11" t="s">
        <v>19</v>
      </c>
      <c r="D875" s="12">
        <v>35215.19</v>
      </c>
      <c r="E875" s="13">
        <v>30350.95</v>
      </c>
      <c r="F875" s="13">
        <f>IFERROR(Table2[[#This Row],[Economic loss ($ million)]]*1000000 / Table2[[#This Row],[Total Waste (tons)]], NA())</f>
        <v>861870.97102131206</v>
      </c>
      <c r="G875" s="13" t="str">
        <f t="shared" si="13"/>
        <v>Low</v>
      </c>
      <c r="H875" s="13">
        <v>97.75</v>
      </c>
      <c r="I875" s="13">
        <f>IFERROR(Table2[[#This Row],[Total Waste (tons)]] / (Table2[[#This Row],[Population (million)]]*1000), NA())</f>
        <v>0.1880751441999573</v>
      </c>
      <c r="J875" s="13">
        <v>187.24</v>
      </c>
      <c r="K875" s="13">
        <f>IFERROR(Table2[[#This Row],[Total Waste (tons)]] * Table2[[#This Row],[Household waste (%)]], NA())</f>
        <v>2386885.5782000003</v>
      </c>
      <c r="L875" s="13">
        <v>67.78</v>
      </c>
      <c r="M875" s="10">
        <f>SUMIFS(Table2[Household waste (%)], Table2[Country], "Australia", Table2[Year], 2020)</f>
        <v>1412.17</v>
      </c>
      <c r="N875" s="10">
        <f>COUNTIFS(Table2[Year], "USA")</f>
        <v>0</v>
      </c>
    </row>
    <row r="876" spans="1:14" x14ac:dyDescent="0.35">
      <c r="A876" s="8" t="s">
        <v>23</v>
      </c>
      <c r="B876" s="9">
        <v>2018</v>
      </c>
      <c r="C876" s="8" t="s">
        <v>13</v>
      </c>
      <c r="D876" s="9">
        <v>5983.65</v>
      </c>
      <c r="E876" s="10">
        <v>6409.36</v>
      </c>
      <c r="F876" s="10">
        <f>IFERROR(Table2[[#This Row],[Economic loss ($ million)]]*1000000 / Table2[[#This Row],[Total Waste (tons)]], NA())</f>
        <v>1071145.538258421</v>
      </c>
      <c r="G876" s="10" t="str">
        <f t="shared" si="13"/>
        <v>Medium</v>
      </c>
      <c r="H876" s="10">
        <v>103.06</v>
      </c>
      <c r="I876" s="10">
        <f>IFERROR(Table2[[#This Row],[Total Waste (tons)]] / (Table2[[#This Row],[Population (million)]]*1000), NA())</f>
        <v>7.0378494724832683E-3</v>
      </c>
      <c r="J876" s="10">
        <v>850.21</v>
      </c>
      <c r="K876" s="10">
        <f>IFERROR(Table2[[#This Row],[Total Waste (tons)]] * Table2[[#This Row],[Household waste (%)]], NA())</f>
        <v>193750.587</v>
      </c>
      <c r="L876" s="10">
        <v>32.380000000000003</v>
      </c>
      <c r="M876" s="10">
        <f>SUMIFS(Table2[Household waste (%)], Table2[Country], "Australia", Table2[Year], 2020)</f>
        <v>1412.17</v>
      </c>
      <c r="N876" s="10">
        <f>COUNTIFS(Table2[Year], "USA")</f>
        <v>0</v>
      </c>
    </row>
    <row r="877" spans="1:14" x14ac:dyDescent="0.35">
      <c r="A877" s="11" t="s">
        <v>33</v>
      </c>
      <c r="B877" s="12">
        <v>2019</v>
      </c>
      <c r="C877" s="11" t="s">
        <v>22</v>
      </c>
      <c r="D877" s="12">
        <v>46830.94</v>
      </c>
      <c r="E877" s="13">
        <v>53089</v>
      </c>
      <c r="F877" s="13">
        <f>IFERROR(Table2[[#This Row],[Economic loss ($ million)]]*1000000 / Table2[[#This Row],[Total Waste (tons)]], NA())</f>
        <v>1133630.8859057708</v>
      </c>
      <c r="G877" s="13" t="str">
        <f t="shared" si="13"/>
        <v>High</v>
      </c>
      <c r="H877" s="13">
        <v>109.93</v>
      </c>
      <c r="I877" s="13">
        <f>IFERROR(Table2[[#This Row],[Total Waste (tons)]] / (Table2[[#This Row],[Population (million)]]*1000), NA())</f>
        <v>3.565680914891349E-2</v>
      </c>
      <c r="J877" s="13">
        <v>1313.38</v>
      </c>
      <c r="K877" s="13">
        <f>IFERROR(Table2[[#This Row],[Total Waste (tons)]] * Table2[[#This Row],[Household waste (%)]], NA())</f>
        <v>1776297.5542000001</v>
      </c>
      <c r="L877" s="13">
        <v>37.93</v>
      </c>
      <c r="M877" s="10">
        <f>SUMIFS(Table2[Household waste (%)], Table2[Country], "Australia", Table2[Year], 2020)</f>
        <v>1412.17</v>
      </c>
      <c r="N877" s="10">
        <f>COUNTIFS(Table2[Year], "USA")</f>
        <v>0</v>
      </c>
    </row>
    <row r="878" spans="1:14" x14ac:dyDescent="0.35">
      <c r="A878" s="8" t="s">
        <v>12</v>
      </c>
      <c r="B878" s="9">
        <v>2023</v>
      </c>
      <c r="C878" s="8" t="s">
        <v>13</v>
      </c>
      <c r="D878" s="9">
        <v>39640.67</v>
      </c>
      <c r="E878" s="10">
        <v>45257.9</v>
      </c>
      <c r="F878" s="10">
        <f>IFERROR(Table2[[#This Row],[Economic loss ($ million)]]*1000000 / Table2[[#This Row],[Total Waste (tons)]], NA())</f>
        <v>1141703.7098515239</v>
      </c>
      <c r="G878" s="10" t="str">
        <f t="shared" si="13"/>
        <v>High</v>
      </c>
      <c r="H878" s="10">
        <v>172.04</v>
      </c>
      <c r="I878" s="10">
        <f>IFERROR(Table2[[#This Row],[Total Waste (tons)]] / (Table2[[#This Row],[Population (million)]]*1000), NA())</f>
        <v>4.4799310617618805E-2</v>
      </c>
      <c r="J878" s="10">
        <v>884.85</v>
      </c>
      <c r="K878" s="10">
        <f>IFERROR(Table2[[#This Row],[Total Waste (tons)]] * Table2[[#This Row],[Household waste (%)]], NA())</f>
        <v>1773523.5758</v>
      </c>
      <c r="L878" s="10">
        <v>44.74</v>
      </c>
      <c r="M878" s="10">
        <f>SUMIFS(Table2[Household waste (%)], Table2[Country], "Australia", Table2[Year], 2020)</f>
        <v>1412.17</v>
      </c>
      <c r="N878" s="10">
        <f>COUNTIFS(Table2[Year], "USA")</f>
        <v>0</v>
      </c>
    </row>
    <row r="879" spans="1:14" x14ac:dyDescent="0.35">
      <c r="A879" s="11" t="s">
        <v>29</v>
      </c>
      <c r="B879" s="12">
        <v>2024</v>
      </c>
      <c r="C879" s="11" t="s">
        <v>25</v>
      </c>
      <c r="D879" s="12">
        <v>40774.51</v>
      </c>
      <c r="E879" s="13">
        <v>40166.639999999999</v>
      </c>
      <c r="F879" s="13">
        <f>IFERROR(Table2[[#This Row],[Economic loss ($ million)]]*1000000 / Table2[[#This Row],[Total Waste (tons)]], NA())</f>
        <v>985091.91158888233</v>
      </c>
      <c r="G879" s="13" t="str">
        <f t="shared" si="13"/>
        <v>Medium</v>
      </c>
      <c r="H879" s="13">
        <v>170.8</v>
      </c>
      <c r="I879" s="13">
        <f>IFERROR(Table2[[#This Row],[Total Waste (tons)]] / (Table2[[#This Row],[Population (million)]]*1000), NA())</f>
        <v>9.738359207069501E-2</v>
      </c>
      <c r="J879" s="13">
        <v>418.7</v>
      </c>
      <c r="K879" s="13">
        <f>IFERROR(Table2[[#This Row],[Total Waste (tons)]] * Table2[[#This Row],[Household waste (%)]], NA())</f>
        <v>1290513.2415</v>
      </c>
      <c r="L879" s="13">
        <v>31.65</v>
      </c>
      <c r="M879" s="10">
        <f>SUMIFS(Table2[Household waste (%)], Table2[Country], "Australia", Table2[Year], 2020)</f>
        <v>1412.17</v>
      </c>
      <c r="N879" s="10">
        <f>COUNTIFS(Table2[Year], "USA")</f>
        <v>0</v>
      </c>
    </row>
    <row r="880" spans="1:14" x14ac:dyDescent="0.35">
      <c r="A880" s="8" t="s">
        <v>10</v>
      </c>
      <c r="B880" s="9">
        <v>2018</v>
      </c>
      <c r="C880" s="8" t="s">
        <v>13</v>
      </c>
      <c r="D880" s="9">
        <v>12446.82</v>
      </c>
      <c r="E880" s="10">
        <v>13000.65</v>
      </c>
      <c r="F880" s="10">
        <f>IFERROR(Table2[[#This Row],[Economic loss ($ million)]]*1000000 / Table2[[#This Row],[Total Waste (tons)]], NA())</f>
        <v>1044495.7025167875</v>
      </c>
      <c r="G880" s="10" t="str">
        <f t="shared" si="13"/>
        <v>Medium</v>
      </c>
      <c r="H880" s="10">
        <v>96.34</v>
      </c>
      <c r="I880" s="10">
        <f>IFERROR(Table2[[#This Row],[Total Waste (tons)]] / (Table2[[#This Row],[Population (million)]]*1000), NA())</f>
        <v>1.1726684316145505E-2</v>
      </c>
      <c r="J880" s="10">
        <v>1061.4100000000001</v>
      </c>
      <c r="K880" s="10">
        <f>IFERROR(Table2[[#This Row],[Total Waste (tons)]] * Table2[[#This Row],[Household waste (%)]], NA())</f>
        <v>851735.89260000002</v>
      </c>
      <c r="L880" s="10">
        <v>68.430000000000007</v>
      </c>
      <c r="M880" s="10">
        <f>SUMIFS(Table2[Household waste (%)], Table2[Country], "Australia", Table2[Year], 2020)</f>
        <v>1412.17</v>
      </c>
      <c r="N880" s="10">
        <f>COUNTIFS(Table2[Year], "USA")</f>
        <v>0</v>
      </c>
    </row>
    <row r="881" spans="1:14" x14ac:dyDescent="0.35">
      <c r="A881" s="11" t="s">
        <v>8</v>
      </c>
      <c r="B881" s="12">
        <v>2021</v>
      </c>
      <c r="C881" s="11" t="s">
        <v>20</v>
      </c>
      <c r="D881" s="12">
        <v>26079.42</v>
      </c>
      <c r="E881" s="13">
        <v>25803.49</v>
      </c>
      <c r="F881" s="13">
        <f>IFERROR(Table2[[#This Row],[Economic loss ($ million)]]*1000000 / Table2[[#This Row],[Total Waste (tons)]], NA())</f>
        <v>989419.62666347646</v>
      </c>
      <c r="G881" s="13" t="str">
        <f t="shared" si="13"/>
        <v>Medium</v>
      </c>
      <c r="H881" s="13">
        <v>160.44</v>
      </c>
      <c r="I881" s="13">
        <f>IFERROR(Table2[[#This Row],[Total Waste (tons)]] / (Table2[[#This Row],[Population (million)]]*1000), NA())</f>
        <v>0.26655171708912506</v>
      </c>
      <c r="J881" s="13">
        <v>97.84</v>
      </c>
      <c r="K881" s="13">
        <f>IFERROR(Table2[[#This Row],[Total Waste (tons)]] * Table2[[#This Row],[Household waste (%)]], NA())</f>
        <v>930774.49979999987</v>
      </c>
      <c r="L881" s="13">
        <v>35.69</v>
      </c>
      <c r="M881" s="10">
        <f>SUMIFS(Table2[Household waste (%)], Table2[Country], "Australia", Table2[Year], 2020)</f>
        <v>1412.17</v>
      </c>
      <c r="N881" s="10">
        <f>COUNTIFS(Table2[Year], "USA")</f>
        <v>0</v>
      </c>
    </row>
    <row r="882" spans="1:14" x14ac:dyDescent="0.35">
      <c r="A882" s="8" t="s">
        <v>28</v>
      </c>
      <c r="B882" s="9">
        <v>2024</v>
      </c>
      <c r="C882" s="8" t="s">
        <v>11</v>
      </c>
      <c r="D882" s="9">
        <v>17805.95</v>
      </c>
      <c r="E882" s="10">
        <v>14344.08</v>
      </c>
      <c r="F882" s="10">
        <f>IFERROR(Table2[[#This Row],[Economic loss ($ million)]]*1000000 / Table2[[#This Row],[Total Waste (tons)]], NA())</f>
        <v>805577.91075455106</v>
      </c>
      <c r="G882" s="10" t="str">
        <f t="shared" si="13"/>
        <v>Low</v>
      </c>
      <c r="H882" s="10">
        <v>98.43</v>
      </c>
      <c r="I882" s="10">
        <f>IFERROR(Table2[[#This Row],[Total Waste (tons)]] / (Table2[[#This Row],[Population (million)]]*1000), NA())</f>
        <v>2.4131881386712926E-2</v>
      </c>
      <c r="J882" s="10">
        <v>737.86</v>
      </c>
      <c r="K882" s="10">
        <f>IFERROR(Table2[[#This Row],[Total Waste (tons)]] * Table2[[#This Row],[Household waste (%)]], NA())</f>
        <v>1050907.169</v>
      </c>
      <c r="L882" s="10">
        <v>59.02</v>
      </c>
      <c r="M882" s="10">
        <f>SUMIFS(Table2[Household waste (%)], Table2[Country], "Australia", Table2[Year], 2020)</f>
        <v>1412.17</v>
      </c>
      <c r="N882" s="10">
        <f>COUNTIFS(Table2[Year], "USA")</f>
        <v>0</v>
      </c>
    </row>
    <row r="883" spans="1:14" x14ac:dyDescent="0.35">
      <c r="A883" s="11" t="s">
        <v>18</v>
      </c>
      <c r="B883" s="12">
        <v>2024</v>
      </c>
      <c r="C883" s="11" t="s">
        <v>9</v>
      </c>
      <c r="D883" s="12">
        <v>1770.01</v>
      </c>
      <c r="E883" s="13">
        <v>1586.6</v>
      </c>
      <c r="F883" s="13">
        <f>IFERROR(Table2[[#This Row],[Economic loss ($ million)]]*1000000 / Table2[[#This Row],[Total Waste (tons)]], NA())</f>
        <v>896379.11650216661</v>
      </c>
      <c r="G883" s="13" t="str">
        <f t="shared" si="13"/>
        <v>Low</v>
      </c>
      <c r="H883" s="13">
        <v>124.12</v>
      </c>
      <c r="I883" s="13">
        <f>IFERROR(Table2[[#This Row],[Total Waste (tons)]] / (Table2[[#This Row],[Population (million)]]*1000), NA())</f>
        <v>3.8023845327604727E-3</v>
      </c>
      <c r="J883" s="13">
        <v>465.5</v>
      </c>
      <c r="K883" s="13">
        <f>IFERROR(Table2[[#This Row],[Total Waste (tons)]] * Table2[[#This Row],[Household waste (%)]], NA())</f>
        <v>64605.364999999998</v>
      </c>
      <c r="L883" s="13">
        <v>36.5</v>
      </c>
      <c r="M883" s="10">
        <f>SUMIFS(Table2[Household waste (%)], Table2[Country], "Australia", Table2[Year], 2020)</f>
        <v>1412.17</v>
      </c>
      <c r="N883" s="10">
        <f>COUNTIFS(Table2[Year], "USA")</f>
        <v>0</v>
      </c>
    </row>
    <row r="884" spans="1:14" x14ac:dyDescent="0.35">
      <c r="A884" s="8" t="s">
        <v>12</v>
      </c>
      <c r="B884" s="9">
        <v>2020</v>
      </c>
      <c r="C884" s="8" t="s">
        <v>25</v>
      </c>
      <c r="D884" s="9">
        <v>42605.03</v>
      </c>
      <c r="E884" s="10">
        <v>41963.21</v>
      </c>
      <c r="F884" s="10">
        <f>IFERROR(Table2[[#This Row],[Economic loss ($ million)]]*1000000 / Table2[[#This Row],[Total Waste (tons)]], NA())</f>
        <v>984935.58154987812</v>
      </c>
      <c r="G884" s="10" t="str">
        <f t="shared" si="13"/>
        <v>Medium</v>
      </c>
      <c r="H884" s="10">
        <v>164.67</v>
      </c>
      <c r="I884" s="10">
        <f>IFERROR(Table2[[#This Row],[Total Waste (tons)]] / (Table2[[#This Row],[Population (million)]]*1000), NA())</f>
        <v>5.0110005527915974E-2</v>
      </c>
      <c r="J884" s="10">
        <v>850.23</v>
      </c>
      <c r="K884" s="10">
        <f>IFERROR(Table2[[#This Row],[Total Waste (tons)]] * Table2[[#This Row],[Household waste (%)]], NA())</f>
        <v>2580160.6168</v>
      </c>
      <c r="L884" s="10">
        <v>60.56</v>
      </c>
      <c r="M884" s="10">
        <f>SUMIFS(Table2[Household waste (%)], Table2[Country], "Australia", Table2[Year], 2020)</f>
        <v>1412.17</v>
      </c>
      <c r="N884" s="10">
        <f>COUNTIFS(Table2[Year], "USA")</f>
        <v>0</v>
      </c>
    </row>
    <row r="885" spans="1:14" x14ac:dyDescent="0.35">
      <c r="A885" s="11" t="s">
        <v>28</v>
      </c>
      <c r="B885" s="12">
        <v>2020</v>
      </c>
      <c r="C885" s="11" t="s">
        <v>19</v>
      </c>
      <c r="D885" s="12">
        <v>47037.46</v>
      </c>
      <c r="E885" s="13">
        <v>37722.959999999999</v>
      </c>
      <c r="F885" s="13">
        <f>IFERROR(Table2[[#This Row],[Economic loss ($ million)]]*1000000 / Table2[[#This Row],[Total Waste (tons)]], NA())</f>
        <v>801976.97749835986</v>
      </c>
      <c r="G885" s="13" t="str">
        <f t="shared" si="13"/>
        <v>Low</v>
      </c>
      <c r="H885" s="13">
        <v>35.83</v>
      </c>
      <c r="I885" s="13">
        <f>IFERROR(Table2[[#This Row],[Total Waste (tons)]] / (Table2[[#This Row],[Population (million)]]*1000), NA())</f>
        <v>0.74144798234552334</v>
      </c>
      <c r="J885" s="13">
        <v>63.44</v>
      </c>
      <c r="K885" s="13">
        <f>IFERROR(Table2[[#This Row],[Total Waste (tons)]] * Table2[[#This Row],[Household waste (%)]], NA())</f>
        <v>3292151.8253999995</v>
      </c>
      <c r="L885" s="13">
        <v>69.989999999999995</v>
      </c>
      <c r="M885" s="10">
        <f>SUMIFS(Table2[Household waste (%)], Table2[Country], "Australia", Table2[Year], 2020)</f>
        <v>1412.17</v>
      </c>
      <c r="N885" s="10">
        <f>COUNTIFS(Table2[Year], "USA")</f>
        <v>0</v>
      </c>
    </row>
    <row r="886" spans="1:14" x14ac:dyDescent="0.35">
      <c r="A886" s="8" t="s">
        <v>26</v>
      </c>
      <c r="B886" s="9">
        <v>2019</v>
      </c>
      <c r="C886" s="8" t="s">
        <v>25</v>
      </c>
      <c r="D886" s="9">
        <v>11535.53</v>
      </c>
      <c r="E886" s="10">
        <v>11122.14</v>
      </c>
      <c r="F886" s="10">
        <f>IFERROR(Table2[[#This Row],[Economic loss ($ million)]]*1000000 / Table2[[#This Row],[Total Waste (tons)]], NA())</f>
        <v>964163.76187309984</v>
      </c>
      <c r="G886" s="10" t="str">
        <f t="shared" si="13"/>
        <v>Medium</v>
      </c>
      <c r="H886" s="10">
        <v>137.86000000000001</v>
      </c>
      <c r="I886" s="10">
        <f>IFERROR(Table2[[#This Row],[Total Waste (tons)]] / (Table2[[#This Row],[Population (million)]]*1000), NA())</f>
        <v>8.277741898447143E-3</v>
      </c>
      <c r="J886" s="10">
        <v>1393.56</v>
      </c>
      <c r="K886" s="10">
        <f>IFERROR(Table2[[#This Row],[Total Waste (tons)]] * Table2[[#This Row],[Household waste (%)]], NA())</f>
        <v>596502.25630000001</v>
      </c>
      <c r="L886" s="10">
        <v>51.71</v>
      </c>
      <c r="M886" s="10">
        <f>SUMIFS(Table2[Household waste (%)], Table2[Country], "Australia", Table2[Year], 2020)</f>
        <v>1412.17</v>
      </c>
      <c r="N886" s="10">
        <f>COUNTIFS(Table2[Year], "USA")</f>
        <v>0</v>
      </c>
    </row>
    <row r="887" spans="1:14" x14ac:dyDescent="0.35">
      <c r="A887" s="11" t="s">
        <v>26</v>
      </c>
      <c r="B887" s="12">
        <v>2022</v>
      </c>
      <c r="C887" s="11" t="s">
        <v>22</v>
      </c>
      <c r="D887" s="12">
        <v>2544.85</v>
      </c>
      <c r="E887" s="13">
        <v>2094.59</v>
      </c>
      <c r="F887" s="13">
        <f>IFERROR(Table2[[#This Row],[Economic loss ($ million)]]*1000000 / Table2[[#This Row],[Total Waste (tons)]], NA())</f>
        <v>823070.12201112066</v>
      </c>
      <c r="G887" s="13" t="str">
        <f t="shared" si="13"/>
        <v>Low</v>
      </c>
      <c r="H887" s="13">
        <v>54.43</v>
      </c>
      <c r="I887" s="13">
        <f>IFERROR(Table2[[#This Row],[Total Waste (tons)]] / (Table2[[#This Row],[Population (million)]]*1000), NA())</f>
        <v>1.6026513004597266E-2</v>
      </c>
      <c r="J887" s="13">
        <v>158.79</v>
      </c>
      <c r="K887" s="13">
        <f>IFERROR(Table2[[#This Row],[Total Waste (tons)]] * Table2[[#This Row],[Household waste (%)]], NA())</f>
        <v>128972.99799999999</v>
      </c>
      <c r="L887" s="13">
        <v>50.68</v>
      </c>
      <c r="M887" s="10">
        <f>SUMIFS(Table2[Household waste (%)], Table2[Country], "Australia", Table2[Year], 2020)</f>
        <v>1412.17</v>
      </c>
      <c r="N887" s="10">
        <f>COUNTIFS(Table2[Year], "USA")</f>
        <v>0</v>
      </c>
    </row>
    <row r="888" spans="1:14" x14ac:dyDescent="0.35">
      <c r="A888" s="8" t="s">
        <v>17</v>
      </c>
      <c r="B888" s="9">
        <v>2024</v>
      </c>
      <c r="C888" s="8" t="s">
        <v>22</v>
      </c>
      <c r="D888" s="9">
        <v>44571.72</v>
      </c>
      <c r="E888" s="10">
        <v>38799.410000000003</v>
      </c>
      <c r="F888" s="10">
        <f>IFERROR(Table2[[#This Row],[Economic loss ($ million)]]*1000000 / Table2[[#This Row],[Total Waste (tons)]], NA())</f>
        <v>870493.89164250332</v>
      </c>
      <c r="G888" s="10" t="str">
        <f t="shared" si="13"/>
        <v>Low</v>
      </c>
      <c r="H888" s="10">
        <v>64.52</v>
      </c>
      <c r="I888" s="10">
        <f>IFERROR(Table2[[#This Row],[Total Waste (tons)]] / (Table2[[#This Row],[Population (million)]]*1000), NA())</f>
        <v>0.16806832579185521</v>
      </c>
      <c r="J888" s="10">
        <v>265.2</v>
      </c>
      <c r="K888" s="10">
        <f>IFERROR(Table2[[#This Row],[Total Waste (tons)]] * Table2[[#This Row],[Household waste (%)]], NA())</f>
        <v>1625084.9112</v>
      </c>
      <c r="L888" s="10">
        <v>36.46</v>
      </c>
      <c r="M888" s="10">
        <f>SUMIFS(Table2[Household waste (%)], Table2[Country], "Australia", Table2[Year], 2020)</f>
        <v>1412.17</v>
      </c>
      <c r="N888" s="10">
        <f>COUNTIFS(Table2[Year], "USA")</f>
        <v>0</v>
      </c>
    </row>
    <row r="889" spans="1:14" x14ac:dyDescent="0.35">
      <c r="A889" s="11" t="s">
        <v>12</v>
      </c>
      <c r="B889" s="12">
        <v>2023</v>
      </c>
      <c r="C889" s="11" t="s">
        <v>13</v>
      </c>
      <c r="D889" s="12">
        <v>34265.32</v>
      </c>
      <c r="E889" s="13">
        <v>31824.29</v>
      </c>
      <c r="F889" s="13">
        <f>IFERROR(Table2[[#This Row],[Economic loss ($ million)]]*1000000 / Table2[[#This Row],[Total Waste (tons)]], NA())</f>
        <v>928760.91628503695</v>
      </c>
      <c r="G889" s="13" t="str">
        <f t="shared" si="13"/>
        <v>Low</v>
      </c>
      <c r="H889" s="13">
        <v>36.36</v>
      </c>
      <c r="I889" s="13">
        <f>IFERROR(Table2[[#This Row],[Total Waste (tons)]] / (Table2[[#This Row],[Population (million)]]*1000), NA())</f>
        <v>0.39848028840562855</v>
      </c>
      <c r="J889" s="13">
        <v>85.99</v>
      </c>
      <c r="K889" s="13">
        <f>IFERROR(Table2[[#This Row],[Total Waste (tons)]] * Table2[[#This Row],[Household waste (%)]], NA())</f>
        <v>1970941.2064</v>
      </c>
      <c r="L889" s="13">
        <v>57.52</v>
      </c>
      <c r="M889" s="10">
        <f>SUMIFS(Table2[Household waste (%)], Table2[Country], "Australia", Table2[Year], 2020)</f>
        <v>1412.17</v>
      </c>
      <c r="N889" s="10">
        <f>COUNTIFS(Table2[Year], "USA")</f>
        <v>0</v>
      </c>
    </row>
    <row r="890" spans="1:14" x14ac:dyDescent="0.35">
      <c r="A890" s="8" t="s">
        <v>31</v>
      </c>
      <c r="B890" s="9">
        <v>2018</v>
      </c>
      <c r="C890" s="8" t="s">
        <v>15</v>
      </c>
      <c r="D890" s="9">
        <v>30869.97</v>
      </c>
      <c r="E890" s="10">
        <v>27152.97</v>
      </c>
      <c r="F890" s="10">
        <f>IFERROR(Table2[[#This Row],[Economic loss ($ million)]]*1000000 / Table2[[#This Row],[Total Waste (tons)]], NA())</f>
        <v>879591.71971984417</v>
      </c>
      <c r="G890" s="10" t="str">
        <f t="shared" si="13"/>
        <v>Low</v>
      </c>
      <c r="H890" s="10">
        <v>81</v>
      </c>
      <c r="I890" s="10">
        <f>IFERROR(Table2[[#This Row],[Total Waste (tons)]] / (Table2[[#This Row],[Population (million)]]*1000), NA())</f>
        <v>4.8390842255419876E-2</v>
      </c>
      <c r="J890" s="10">
        <v>637.92999999999995</v>
      </c>
      <c r="K890" s="10">
        <f>IFERROR(Table2[[#This Row],[Total Waste (tons)]] * Table2[[#This Row],[Household waste (%)]], NA())</f>
        <v>1650308.5962</v>
      </c>
      <c r="L890" s="10">
        <v>53.46</v>
      </c>
      <c r="M890" s="10">
        <f>SUMIFS(Table2[Household waste (%)], Table2[Country], "Australia", Table2[Year], 2020)</f>
        <v>1412.17</v>
      </c>
      <c r="N890" s="10">
        <f>COUNTIFS(Table2[Year], "USA")</f>
        <v>0</v>
      </c>
    </row>
    <row r="891" spans="1:14" x14ac:dyDescent="0.35">
      <c r="A891" s="11" t="s">
        <v>17</v>
      </c>
      <c r="B891" s="12">
        <v>2022</v>
      </c>
      <c r="C891" s="11" t="s">
        <v>19</v>
      </c>
      <c r="D891" s="12">
        <v>46425.16</v>
      </c>
      <c r="E891" s="13">
        <v>51894.080000000002</v>
      </c>
      <c r="F891" s="13">
        <f>IFERROR(Table2[[#This Row],[Economic loss ($ million)]]*1000000 / Table2[[#This Row],[Total Waste (tons)]], NA())</f>
        <v>1117800.7787156792</v>
      </c>
      <c r="G891" s="13" t="str">
        <f t="shared" si="13"/>
        <v>High</v>
      </c>
      <c r="H891" s="13">
        <v>119.52</v>
      </c>
      <c r="I891" s="13">
        <f>IFERROR(Table2[[#This Row],[Total Waste (tons)]] / (Table2[[#This Row],[Population (million)]]*1000), NA())</f>
        <v>3.7672363146534237E-2</v>
      </c>
      <c r="J891" s="13">
        <v>1232.3399999999999</v>
      </c>
      <c r="K891" s="13">
        <f>IFERROR(Table2[[#This Row],[Total Waste (tons)]] * Table2[[#This Row],[Household waste (%)]], NA())</f>
        <v>1521352.4932000004</v>
      </c>
      <c r="L891" s="13">
        <v>32.770000000000003</v>
      </c>
      <c r="M891" s="10">
        <f>SUMIFS(Table2[Household waste (%)], Table2[Country], "Australia", Table2[Year], 2020)</f>
        <v>1412.17</v>
      </c>
      <c r="N891" s="10">
        <f>COUNTIFS(Table2[Year], "USA")</f>
        <v>0</v>
      </c>
    </row>
    <row r="892" spans="1:14" x14ac:dyDescent="0.35">
      <c r="A892" s="8" t="s">
        <v>31</v>
      </c>
      <c r="B892" s="9">
        <v>2018</v>
      </c>
      <c r="C892" s="8" t="s">
        <v>20</v>
      </c>
      <c r="D892" s="9">
        <v>15983.89</v>
      </c>
      <c r="E892" s="10">
        <v>13743.01</v>
      </c>
      <c r="F892" s="10">
        <f>IFERROR(Table2[[#This Row],[Economic loss ($ million)]]*1000000 / Table2[[#This Row],[Total Waste (tons)]], NA())</f>
        <v>859803.8399913914</v>
      </c>
      <c r="G892" s="10" t="str">
        <f t="shared" si="13"/>
        <v>Low</v>
      </c>
      <c r="H892" s="10">
        <v>118.51</v>
      </c>
      <c r="I892" s="10">
        <f>IFERROR(Table2[[#This Row],[Total Waste (tons)]] / (Table2[[#This Row],[Population (million)]]*1000), NA())</f>
        <v>2.6048515367817215E-2</v>
      </c>
      <c r="J892" s="10">
        <v>613.62</v>
      </c>
      <c r="K892" s="10">
        <f>IFERROR(Table2[[#This Row],[Total Waste (tons)]] * Table2[[#This Row],[Household waste (%)]], NA())</f>
        <v>709524.87709999993</v>
      </c>
      <c r="L892" s="10">
        <v>44.39</v>
      </c>
      <c r="M892" s="10">
        <f>SUMIFS(Table2[Household waste (%)], Table2[Country], "Australia", Table2[Year], 2020)</f>
        <v>1412.17</v>
      </c>
      <c r="N892" s="10">
        <f>COUNTIFS(Table2[Year], "USA")</f>
        <v>0</v>
      </c>
    </row>
    <row r="893" spans="1:14" x14ac:dyDescent="0.35">
      <c r="A893" s="11" t="s">
        <v>21</v>
      </c>
      <c r="B893" s="12">
        <v>2024</v>
      </c>
      <c r="C893" s="11" t="s">
        <v>13</v>
      </c>
      <c r="D893" s="12">
        <v>37272.33</v>
      </c>
      <c r="E893" s="13">
        <v>36169.5</v>
      </c>
      <c r="F893" s="13">
        <f>IFERROR(Table2[[#This Row],[Economic loss ($ million)]]*1000000 / Table2[[#This Row],[Total Waste (tons)]], NA())</f>
        <v>970411.56267933873</v>
      </c>
      <c r="G893" s="13" t="str">
        <f t="shared" si="13"/>
        <v>Medium</v>
      </c>
      <c r="H893" s="13">
        <v>164.31</v>
      </c>
      <c r="I893" s="13">
        <f>IFERROR(Table2[[#This Row],[Total Waste (tons)]] / (Table2[[#This Row],[Population (million)]]*1000), NA())</f>
        <v>0.16814332115306538</v>
      </c>
      <c r="J893" s="13">
        <v>221.67</v>
      </c>
      <c r="K893" s="13">
        <f>IFERROR(Table2[[#This Row],[Total Waste (tons)]] * Table2[[#This Row],[Household waste (%)]], NA())</f>
        <v>2395865.3724000002</v>
      </c>
      <c r="L893" s="13">
        <v>64.28</v>
      </c>
      <c r="M893" s="10">
        <f>SUMIFS(Table2[Household waste (%)], Table2[Country], "Australia", Table2[Year], 2020)</f>
        <v>1412.17</v>
      </c>
      <c r="N893" s="10">
        <f>COUNTIFS(Table2[Year], "USA")</f>
        <v>0</v>
      </c>
    </row>
    <row r="894" spans="1:14" x14ac:dyDescent="0.35">
      <c r="A894" s="8" t="s">
        <v>29</v>
      </c>
      <c r="B894" s="9">
        <v>2022</v>
      </c>
      <c r="C894" s="8" t="s">
        <v>25</v>
      </c>
      <c r="D894" s="9">
        <v>38743.72</v>
      </c>
      <c r="E894" s="10">
        <v>34924.65</v>
      </c>
      <c r="F894" s="10">
        <f>IFERROR(Table2[[#This Row],[Economic loss ($ million)]]*1000000 / Table2[[#This Row],[Total Waste (tons)]], NA())</f>
        <v>901427.37971469958</v>
      </c>
      <c r="G894" s="10" t="str">
        <f t="shared" si="13"/>
        <v>Low</v>
      </c>
      <c r="H894" s="10">
        <v>175.76</v>
      </c>
      <c r="I894" s="10">
        <f>IFERROR(Table2[[#This Row],[Total Waste (tons)]] / (Table2[[#This Row],[Population (million)]]*1000), NA())</f>
        <v>4.2728588128901339E-2</v>
      </c>
      <c r="J894" s="10">
        <v>906.74</v>
      </c>
      <c r="K894" s="10">
        <f>IFERROR(Table2[[#This Row],[Total Waste (tons)]] * Table2[[#This Row],[Household waste (%)]], NA())</f>
        <v>2037919.672</v>
      </c>
      <c r="L894" s="10">
        <v>52.6</v>
      </c>
      <c r="M894" s="10">
        <f>SUMIFS(Table2[Household waste (%)], Table2[Country], "Australia", Table2[Year], 2020)</f>
        <v>1412.17</v>
      </c>
      <c r="N894" s="10">
        <f>COUNTIFS(Table2[Year], "USA")</f>
        <v>0</v>
      </c>
    </row>
    <row r="895" spans="1:14" x14ac:dyDescent="0.35">
      <c r="A895" s="11" t="s">
        <v>16</v>
      </c>
      <c r="B895" s="12">
        <v>2023</v>
      </c>
      <c r="C895" s="11" t="s">
        <v>11</v>
      </c>
      <c r="D895" s="12">
        <v>22824.99</v>
      </c>
      <c r="E895" s="13">
        <v>21668.59</v>
      </c>
      <c r="F895" s="13">
        <f>IFERROR(Table2[[#This Row],[Economic loss ($ million)]]*1000000 / Table2[[#This Row],[Total Waste (tons)]], NA())</f>
        <v>949336.23191072582</v>
      </c>
      <c r="G895" s="13" t="str">
        <f t="shared" si="13"/>
        <v>Low</v>
      </c>
      <c r="H895" s="13">
        <v>69.44</v>
      </c>
      <c r="I895" s="13">
        <f>IFERROR(Table2[[#This Row],[Total Waste (tons)]] / (Table2[[#This Row],[Population (million)]]*1000), NA())</f>
        <v>2.3649408375986905E-2</v>
      </c>
      <c r="J895" s="13">
        <v>965.14</v>
      </c>
      <c r="K895" s="13">
        <f>IFERROR(Table2[[#This Row],[Total Waste (tons)]] * Table2[[#This Row],[Household waste (%)]], NA())</f>
        <v>1421312.1273000003</v>
      </c>
      <c r="L895" s="13">
        <v>62.27</v>
      </c>
      <c r="M895" s="10">
        <f>SUMIFS(Table2[Household waste (%)], Table2[Country], "Australia", Table2[Year], 2020)</f>
        <v>1412.17</v>
      </c>
      <c r="N895" s="10">
        <f>COUNTIFS(Table2[Year], "USA")</f>
        <v>0</v>
      </c>
    </row>
    <row r="896" spans="1:14" x14ac:dyDescent="0.35">
      <c r="A896" s="8" t="s">
        <v>8</v>
      </c>
      <c r="B896" s="9">
        <v>2019</v>
      </c>
      <c r="C896" s="8" t="s">
        <v>13</v>
      </c>
      <c r="D896" s="9">
        <v>47790.7</v>
      </c>
      <c r="E896" s="10">
        <v>44900.9</v>
      </c>
      <c r="F896" s="10">
        <f>IFERROR(Table2[[#This Row],[Economic loss ($ million)]]*1000000 / Table2[[#This Row],[Total Waste (tons)]], NA())</f>
        <v>939532.16839259525</v>
      </c>
      <c r="G896" s="10" t="str">
        <f t="shared" si="13"/>
        <v>Low</v>
      </c>
      <c r="H896" s="10">
        <v>55.76</v>
      </c>
      <c r="I896" s="10">
        <f>IFERROR(Table2[[#This Row],[Total Waste (tons)]] / (Table2[[#This Row],[Population (million)]]*1000), NA())</f>
        <v>6.5990113364907968E-2</v>
      </c>
      <c r="J896" s="10">
        <v>724.21</v>
      </c>
      <c r="K896" s="10">
        <f>IFERROR(Table2[[#This Row],[Total Waste (tons)]] * Table2[[#This Row],[Household waste (%)]], NA())</f>
        <v>2590255.94</v>
      </c>
      <c r="L896" s="10">
        <v>54.2</v>
      </c>
      <c r="M896" s="10">
        <f>SUMIFS(Table2[Household waste (%)], Table2[Country], "Australia", Table2[Year], 2020)</f>
        <v>1412.17</v>
      </c>
      <c r="N896" s="10">
        <f>COUNTIFS(Table2[Year], "USA")</f>
        <v>0</v>
      </c>
    </row>
    <row r="897" spans="1:14" x14ac:dyDescent="0.35">
      <c r="A897" s="11" t="s">
        <v>18</v>
      </c>
      <c r="B897" s="12">
        <v>2021</v>
      </c>
      <c r="C897" s="11" t="s">
        <v>11</v>
      </c>
      <c r="D897" s="12">
        <v>2385.3000000000002</v>
      </c>
      <c r="E897" s="13">
        <v>2575</v>
      </c>
      <c r="F897" s="13">
        <f>IFERROR(Table2[[#This Row],[Economic loss ($ million)]]*1000000 / Table2[[#This Row],[Total Waste (tons)]], NA())</f>
        <v>1079528.7804469038</v>
      </c>
      <c r="G897" s="13" t="str">
        <f t="shared" si="13"/>
        <v>Medium</v>
      </c>
      <c r="H897" s="13">
        <v>81.73</v>
      </c>
      <c r="I897" s="13">
        <f>IFERROR(Table2[[#This Row],[Total Waste (tons)]] / (Table2[[#This Row],[Population (million)]]*1000), NA())</f>
        <v>6.9999413076652197E-3</v>
      </c>
      <c r="J897" s="13">
        <v>340.76</v>
      </c>
      <c r="K897" s="13">
        <f>IFERROR(Table2[[#This Row],[Total Waste (tons)]] * Table2[[#This Row],[Household waste (%)]], NA())</f>
        <v>74898.42</v>
      </c>
      <c r="L897" s="13">
        <v>31.4</v>
      </c>
      <c r="M897" s="10">
        <f>SUMIFS(Table2[Household waste (%)], Table2[Country], "Australia", Table2[Year], 2020)</f>
        <v>1412.17</v>
      </c>
      <c r="N897" s="10">
        <f>COUNTIFS(Table2[Year], "USA")</f>
        <v>0</v>
      </c>
    </row>
    <row r="898" spans="1:14" x14ac:dyDescent="0.35">
      <c r="A898" s="8" t="s">
        <v>18</v>
      </c>
      <c r="B898" s="9">
        <v>2021</v>
      </c>
      <c r="C898" s="8" t="s">
        <v>22</v>
      </c>
      <c r="D898" s="9">
        <v>17123.97</v>
      </c>
      <c r="E898" s="10">
        <v>18075.66</v>
      </c>
      <c r="F898" s="10">
        <f>IFERROR(Table2[[#This Row],[Economic loss ($ million)]]*1000000 / Table2[[#This Row],[Total Waste (tons)]], NA())</f>
        <v>1055576.4813883696</v>
      </c>
      <c r="G898" s="10" t="str">
        <f t="shared" ref="G898:G961" si="14">IF(F898&gt;1100000,"High",IF(F898&gt;=950000,"Medium","Low"))</f>
        <v>Medium</v>
      </c>
      <c r="H898" s="10">
        <v>26.65</v>
      </c>
      <c r="I898" s="10">
        <f>IFERROR(Table2[[#This Row],[Total Waste (tons)]] / (Table2[[#This Row],[Population (million)]]*1000), NA())</f>
        <v>1.9175993012239781E-2</v>
      </c>
      <c r="J898" s="10">
        <v>892.99</v>
      </c>
      <c r="K898" s="10">
        <f>IFERROR(Table2[[#This Row],[Total Waste (tons)]] * Table2[[#This Row],[Household waste (%)]], NA())</f>
        <v>1194396.9075</v>
      </c>
      <c r="L898" s="10">
        <v>69.75</v>
      </c>
      <c r="M898" s="10">
        <f>SUMIFS(Table2[Household waste (%)], Table2[Country], "Australia", Table2[Year], 2020)</f>
        <v>1412.17</v>
      </c>
      <c r="N898" s="10">
        <f>COUNTIFS(Table2[Year], "USA")</f>
        <v>0</v>
      </c>
    </row>
    <row r="899" spans="1:14" x14ac:dyDescent="0.35">
      <c r="A899" s="11" t="s">
        <v>24</v>
      </c>
      <c r="B899" s="12">
        <v>2019</v>
      </c>
      <c r="C899" s="11" t="s">
        <v>9</v>
      </c>
      <c r="D899" s="12">
        <v>25898.1</v>
      </c>
      <c r="E899" s="13">
        <v>27122.01</v>
      </c>
      <c r="F899" s="13">
        <f>IFERROR(Table2[[#This Row],[Economic loss ($ million)]]*1000000 / Table2[[#This Row],[Total Waste (tons)]], NA())</f>
        <v>1047258.6792081273</v>
      </c>
      <c r="G899" s="13" t="str">
        <f t="shared" si="14"/>
        <v>Medium</v>
      </c>
      <c r="H899" s="13">
        <v>167.21</v>
      </c>
      <c r="I899" s="13">
        <f>IFERROR(Table2[[#This Row],[Total Waste (tons)]] / (Table2[[#This Row],[Population (million)]]*1000), NA())</f>
        <v>2.380296318082388E-2</v>
      </c>
      <c r="J899" s="13">
        <v>1088.02</v>
      </c>
      <c r="K899" s="13">
        <f>IFERROR(Table2[[#This Row],[Total Waste (tons)]] * Table2[[#This Row],[Household waste (%)]], NA())</f>
        <v>1259165.622</v>
      </c>
      <c r="L899" s="13">
        <v>48.62</v>
      </c>
      <c r="M899" s="10">
        <f>SUMIFS(Table2[Household waste (%)], Table2[Country], "Australia", Table2[Year], 2020)</f>
        <v>1412.17</v>
      </c>
      <c r="N899" s="10">
        <f>COUNTIFS(Table2[Year], "USA")</f>
        <v>0</v>
      </c>
    </row>
    <row r="900" spans="1:14" x14ac:dyDescent="0.35">
      <c r="A900" s="8" t="s">
        <v>18</v>
      </c>
      <c r="B900" s="9">
        <v>2020</v>
      </c>
      <c r="C900" s="8" t="s">
        <v>19</v>
      </c>
      <c r="D900" s="9">
        <v>37962.199999999997</v>
      </c>
      <c r="E900" s="10">
        <v>38039.760000000002</v>
      </c>
      <c r="F900" s="10">
        <f>IFERROR(Table2[[#This Row],[Economic loss ($ million)]]*1000000 / Table2[[#This Row],[Total Waste (tons)]], NA())</f>
        <v>1002043.0849634637</v>
      </c>
      <c r="G900" s="10" t="str">
        <f t="shared" si="14"/>
        <v>Medium</v>
      </c>
      <c r="H900" s="10">
        <v>105.57</v>
      </c>
      <c r="I900" s="10">
        <f>IFERROR(Table2[[#This Row],[Total Waste (tons)]] / (Table2[[#This Row],[Population (million)]]*1000), NA())</f>
        <v>3.3950901041899566E-2</v>
      </c>
      <c r="J900" s="10">
        <v>1118.1500000000001</v>
      </c>
      <c r="K900" s="10">
        <f>IFERROR(Table2[[#This Row],[Total Waste (tons)]] * Table2[[#This Row],[Household waste (%)]], NA())</f>
        <v>1715132.1959999998</v>
      </c>
      <c r="L900" s="10">
        <v>45.18</v>
      </c>
      <c r="M900" s="10">
        <f>SUMIFS(Table2[Household waste (%)], Table2[Country], "Australia", Table2[Year], 2020)</f>
        <v>1412.17</v>
      </c>
      <c r="N900" s="10">
        <f>COUNTIFS(Table2[Year], "USA")</f>
        <v>0</v>
      </c>
    </row>
    <row r="901" spans="1:14" x14ac:dyDescent="0.35">
      <c r="A901" s="11" t="s">
        <v>12</v>
      </c>
      <c r="B901" s="12">
        <v>2023</v>
      </c>
      <c r="C901" s="11" t="s">
        <v>9</v>
      </c>
      <c r="D901" s="12">
        <v>11793.7</v>
      </c>
      <c r="E901" s="13">
        <v>14057.41</v>
      </c>
      <c r="F901" s="13">
        <f>IFERROR(Table2[[#This Row],[Economic loss ($ million)]]*1000000 / Table2[[#This Row],[Total Waste (tons)]], NA())</f>
        <v>1191942.3081814866</v>
      </c>
      <c r="G901" s="13" t="str">
        <f t="shared" si="14"/>
        <v>High</v>
      </c>
      <c r="H901" s="13">
        <v>186.27</v>
      </c>
      <c r="I901" s="13">
        <f>IFERROR(Table2[[#This Row],[Total Waste (tons)]] / (Table2[[#This Row],[Population (million)]]*1000), NA())</f>
        <v>1.0855462385979769E-2</v>
      </c>
      <c r="J901" s="13">
        <v>1086.43</v>
      </c>
      <c r="K901" s="13">
        <f>IFERROR(Table2[[#This Row],[Total Waste (tons)]] * Table2[[#This Row],[Household waste (%)]], NA())</f>
        <v>710806.29900000012</v>
      </c>
      <c r="L901" s="13">
        <v>60.27</v>
      </c>
      <c r="M901" s="10">
        <f>SUMIFS(Table2[Household waste (%)], Table2[Country], "Australia", Table2[Year], 2020)</f>
        <v>1412.17</v>
      </c>
      <c r="N901" s="10">
        <f>COUNTIFS(Table2[Year], "USA")</f>
        <v>0</v>
      </c>
    </row>
    <row r="902" spans="1:14" x14ac:dyDescent="0.35">
      <c r="A902" s="8" t="s">
        <v>32</v>
      </c>
      <c r="B902" s="9">
        <v>2018</v>
      </c>
      <c r="C902" s="8" t="s">
        <v>20</v>
      </c>
      <c r="D902" s="9">
        <v>40578.720000000001</v>
      </c>
      <c r="E902" s="10">
        <v>40705.86</v>
      </c>
      <c r="F902" s="10">
        <f>IFERROR(Table2[[#This Row],[Economic loss ($ million)]]*1000000 / Table2[[#This Row],[Total Waste (tons)]], NA())</f>
        <v>1003133.1693064739</v>
      </c>
      <c r="G902" s="10" t="str">
        <f t="shared" si="14"/>
        <v>Medium</v>
      </c>
      <c r="H902" s="10">
        <v>79.650000000000006</v>
      </c>
      <c r="I902" s="10">
        <f>IFERROR(Table2[[#This Row],[Total Waste (tons)]] / (Table2[[#This Row],[Population (million)]]*1000), NA())</f>
        <v>3.1596474289095837E-2</v>
      </c>
      <c r="J902" s="10">
        <v>1284.28</v>
      </c>
      <c r="K902" s="10">
        <f>IFERROR(Table2[[#This Row],[Total Waste (tons)]] * Table2[[#This Row],[Household waste (%)]], NA())</f>
        <v>2276466.1920000003</v>
      </c>
      <c r="L902" s="10">
        <v>56.1</v>
      </c>
      <c r="M902" s="10">
        <f>SUMIFS(Table2[Household waste (%)], Table2[Country], "Australia", Table2[Year], 2020)</f>
        <v>1412.17</v>
      </c>
      <c r="N902" s="10">
        <f>COUNTIFS(Table2[Year], "USA")</f>
        <v>0</v>
      </c>
    </row>
    <row r="903" spans="1:14" x14ac:dyDescent="0.35">
      <c r="A903" s="11" t="s">
        <v>17</v>
      </c>
      <c r="B903" s="12">
        <v>2020</v>
      </c>
      <c r="C903" s="11" t="s">
        <v>25</v>
      </c>
      <c r="D903" s="12">
        <v>635.89</v>
      </c>
      <c r="E903" s="13">
        <v>678.39</v>
      </c>
      <c r="F903" s="13">
        <f>IFERROR(Table2[[#This Row],[Economic loss ($ million)]]*1000000 / Table2[[#This Row],[Total Waste (tons)]], NA())</f>
        <v>1066835.4589630282</v>
      </c>
      <c r="G903" s="13" t="str">
        <f t="shared" si="14"/>
        <v>Medium</v>
      </c>
      <c r="H903" s="13">
        <v>121.86</v>
      </c>
      <c r="I903" s="13">
        <f>IFERROR(Table2[[#This Row],[Total Waste (tons)]] / (Table2[[#This Row],[Population (million)]]*1000), NA())</f>
        <v>5.7780342198758777E-4</v>
      </c>
      <c r="J903" s="13">
        <v>1100.53</v>
      </c>
      <c r="K903" s="13">
        <f>IFERROR(Table2[[#This Row],[Total Waste (tons)]] * Table2[[#This Row],[Household waste (%)]], NA())</f>
        <v>28106.338</v>
      </c>
      <c r="L903" s="13">
        <v>44.2</v>
      </c>
      <c r="M903" s="10">
        <f>SUMIFS(Table2[Household waste (%)], Table2[Country], "Australia", Table2[Year], 2020)</f>
        <v>1412.17</v>
      </c>
      <c r="N903" s="10">
        <f>COUNTIFS(Table2[Year], "USA")</f>
        <v>0</v>
      </c>
    </row>
    <row r="904" spans="1:14" x14ac:dyDescent="0.35">
      <c r="A904" s="8" t="s">
        <v>33</v>
      </c>
      <c r="B904" s="9">
        <v>2024</v>
      </c>
      <c r="C904" s="8" t="s">
        <v>22</v>
      </c>
      <c r="D904" s="9">
        <v>44274.37</v>
      </c>
      <c r="E904" s="10">
        <v>48037.82</v>
      </c>
      <c r="F904" s="10">
        <f>IFERROR(Table2[[#This Row],[Economic loss ($ million)]]*1000000 / Table2[[#This Row],[Total Waste (tons)]], NA())</f>
        <v>1085002.9034856961</v>
      </c>
      <c r="G904" s="10" t="str">
        <f t="shared" si="14"/>
        <v>Medium</v>
      </c>
      <c r="H904" s="10">
        <v>93.24</v>
      </c>
      <c r="I904" s="10">
        <f>IFERROR(Table2[[#This Row],[Total Waste (tons)]] / (Table2[[#This Row],[Population (million)]]*1000), NA())</f>
        <v>6.9651024132397821E-2</v>
      </c>
      <c r="J904" s="10">
        <v>635.66</v>
      </c>
      <c r="K904" s="10">
        <f>IFERROR(Table2[[#This Row],[Total Waste (tons)]] * Table2[[#This Row],[Household waste (%)]], NA())</f>
        <v>1912210.0403</v>
      </c>
      <c r="L904" s="10">
        <v>43.19</v>
      </c>
      <c r="M904" s="10">
        <f>SUMIFS(Table2[Household waste (%)], Table2[Country], "Australia", Table2[Year], 2020)</f>
        <v>1412.17</v>
      </c>
      <c r="N904" s="10">
        <f>COUNTIFS(Table2[Year], "USA")</f>
        <v>0</v>
      </c>
    </row>
    <row r="905" spans="1:14" x14ac:dyDescent="0.35">
      <c r="A905" s="11" t="s">
        <v>29</v>
      </c>
      <c r="B905" s="12">
        <v>2022</v>
      </c>
      <c r="C905" s="11" t="s">
        <v>25</v>
      </c>
      <c r="D905" s="12">
        <v>18914.73</v>
      </c>
      <c r="E905" s="13">
        <v>17461.66</v>
      </c>
      <c r="F905" s="13">
        <f>IFERROR(Table2[[#This Row],[Economic loss ($ million)]]*1000000 / Table2[[#This Row],[Total Waste (tons)]], NA())</f>
        <v>923177.86190973921</v>
      </c>
      <c r="G905" s="13" t="str">
        <f t="shared" si="14"/>
        <v>Low</v>
      </c>
      <c r="H905" s="13">
        <v>141.38999999999999</v>
      </c>
      <c r="I905" s="13">
        <f>IFERROR(Table2[[#This Row],[Total Waste (tons)]] / (Table2[[#This Row],[Population (million)]]*1000), NA())</f>
        <v>1.9839654702217373E-2</v>
      </c>
      <c r="J905" s="13">
        <v>953.38</v>
      </c>
      <c r="K905" s="13">
        <f>IFERROR(Table2[[#This Row],[Total Waste (tons)]] * Table2[[#This Row],[Household waste (%)]], NA())</f>
        <v>1145665.1961000001</v>
      </c>
      <c r="L905" s="13">
        <v>60.57</v>
      </c>
      <c r="M905" s="10">
        <f>SUMIFS(Table2[Household waste (%)], Table2[Country], "Australia", Table2[Year], 2020)</f>
        <v>1412.17</v>
      </c>
      <c r="N905" s="10">
        <f>COUNTIFS(Table2[Year], "USA")</f>
        <v>0</v>
      </c>
    </row>
    <row r="906" spans="1:14" x14ac:dyDescent="0.35">
      <c r="A906" s="8" t="s">
        <v>17</v>
      </c>
      <c r="B906" s="9">
        <v>2022</v>
      </c>
      <c r="C906" s="8" t="s">
        <v>22</v>
      </c>
      <c r="D906" s="9">
        <v>43403.34</v>
      </c>
      <c r="E906" s="10">
        <v>50453.95</v>
      </c>
      <c r="F906" s="10">
        <f>IFERROR(Table2[[#This Row],[Economic loss ($ million)]]*1000000 / Table2[[#This Row],[Total Waste (tons)]], NA())</f>
        <v>1162443.9501660473</v>
      </c>
      <c r="G906" s="10" t="str">
        <f t="shared" si="14"/>
        <v>High</v>
      </c>
      <c r="H906" s="10">
        <v>121.87</v>
      </c>
      <c r="I906" s="10">
        <f>IFERROR(Table2[[#This Row],[Total Waste (tons)]] / (Table2[[#This Row],[Population (million)]]*1000), NA())</f>
        <v>7.1167016462254859E-2</v>
      </c>
      <c r="J906" s="10">
        <v>609.88</v>
      </c>
      <c r="K906" s="10">
        <f>IFERROR(Table2[[#This Row],[Total Waste (tons)]] * Table2[[#This Row],[Household waste (%)]], NA())</f>
        <v>2218344.7073999997</v>
      </c>
      <c r="L906" s="10">
        <v>51.11</v>
      </c>
      <c r="M906" s="10">
        <f>SUMIFS(Table2[Household waste (%)], Table2[Country], "Australia", Table2[Year], 2020)</f>
        <v>1412.17</v>
      </c>
      <c r="N906" s="10">
        <f>COUNTIFS(Table2[Year], "USA")</f>
        <v>0</v>
      </c>
    </row>
    <row r="907" spans="1:14" x14ac:dyDescent="0.35">
      <c r="A907" s="11" t="s">
        <v>30</v>
      </c>
      <c r="B907" s="12">
        <v>2022</v>
      </c>
      <c r="C907" s="11" t="s">
        <v>9</v>
      </c>
      <c r="D907" s="12">
        <v>13377.2</v>
      </c>
      <c r="E907" s="13">
        <v>13169.52</v>
      </c>
      <c r="F907" s="13">
        <f>IFERROR(Table2[[#This Row],[Economic loss ($ million)]]*1000000 / Table2[[#This Row],[Total Waste (tons)]], NA())</f>
        <v>984475.07699668081</v>
      </c>
      <c r="G907" s="13" t="str">
        <f t="shared" si="14"/>
        <v>Medium</v>
      </c>
      <c r="H907" s="13">
        <v>124.92</v>
      </c>
      <c r="I907" s="13">
        <f>IFERROR(Table2[[#This Row],[Total Waste (tons)]] / (Table2[[#This Row],[Population (million)]]*1000), NA())</f>
        <v>5.731693731522345E-2</v>
      </c>
      <c r="J907" s="13">
        <v>233.39</v>
      </c>
      <c r="K907" s="13">
        <f>IFERROR(Table2[[#This Row],[Total Waste (tons)]] * Table2[[#This Row],[Household waste (%)]], NA())</f>
        <v>645717.44400000013</v>
      </c>
      <c r="L907" s="13">
        <v>48.27</v>
      </c>
      <c r="M907" s="10">
        <f>SUMIFS(Table2[Household waste (%)], Table2[Country], "Australia", Table2[Year], 2020)</f>
        <v>1412.17</v>
      </c>
      <c r="N907" s="10">
        <f>COUNTIFS(Table2[Year], "USA")</f>
        <v>0</v>
      </c>
    </row>
    <row r="908" spans="1:14" x14ac:dyDescent="0.35">
      <c r="A908" s="8" t="s">
        <v>30</v>
      </c>
      <c r="B908" s="9">
        <v>2018</v>
      </c>
      <c r="C908" s="8" t="s">
        <v>22</v>
      </c>
      <c r="D908" s="9">
        <v>6676.42</v>
      </c>
      <c r="E908" s="10">
        <v>5689.53</v>
      </c>
      <c r="F908" s="10">
        <f>IFERROR(Table2[[#This Row],[Economic loss ($ million)]]*1000000 / Table2[[#This Row],[Total Waste (tons)]], NA())</f>
        <v>852182.75662705465</v>
      </c>
      <c r="G908" s="10" t="str">
        <f t="shared" si="14"/>
        <v>Low</v>
      </c>
      <c r="H908" s="10">
        <v>47.56</v>
      </c>
      <c r="I908" s="10">
        <f>IFERROR(Table2[[#This Row],[Total Waste (tons)]] / (Table2[[#This Row],[Population (million)]]*1000), NA())</f>
        <v>2.4459334701055099E-2</v>
      </c>
      <c r="J908" s="10">
        <v>272.95999999999998</v>
      </c>
      <c r="K908" s="10">
        <f>IFERROR(Table2[[#This Row],[Total Waste (tons)]] * Table2[[#This Row],[Household waste (%)]], NA())</f>
        <v>432832.30859999999</v>
      </c>
      <c r="L908" s="10">
        <v>64.83</v>
      </c>
      <c r="M908" s="10">
        <f>SUMIFS(Table2[Household waste (%)], Table2[Country], "Australia", Table2[Year], 2020)</f>
        <v>1412.17</v>
      </c>
      <c r="N908" s="10">
        <f>COUNTIFS(Table2[Year], "USA")</f>
        <v>0</v>
      </c>
    </row>
    <row r="909" spans="1:14" x14ac:dyDescent="0.35">
      <c r="A909" s="11" t="s">
        <v>23</v>
      </c>
      <c r="B909" s="12">
        <v>2021</v>
      </c>
      <c r="C909" s="11" t="s">
        <v>22</v>
      </c>
      <c r="D909" s="12">
        <v>48272.56</v>
      </c>
      <c r="E909" s="13">
        <v>45655.35</v>
      </c>
      <c r="F909" s="13">
        <f>IFERROR(Table2[[#This Row],[Economic loss ($ million)]]*1000000 / Table2[[#This Row],[Total Waste (tons)]], NA())</f>
        <v>945782.65581937239</v>
      </c>
      <c r="G909" s="13" t="str">
        <f t="shared" si="14"/>
        <v>Low</v>
      </c>
      <c r="H909" s="13">
        <v>146.66</v>
      </c>
      <c r="I909" s="13">
        <f>IFERROR(Table2[[#This Row],[Total Waste (tons)]] / (Table2[[#This Row],[Population (million)]]*1000), NA())</f>
        <v>0.20444079281721159</v>
      </c>
      <c r="J909" s="13">
        <v>236.12</v>
      </c>
      <c r="K909" s="13">
        <f>IFERROR(Table2[[#This Row],[Total Waste (tons)]] * Table2[[#This Row],[Household waste (%)]], NA())</f>
        <v>3165231.7591999997</v>
      </c>
      <c r="L909" s="13">
        <v>65.569999999999993</v>
      </c>
      <c r="M909" s="10">
        <f>SUMIFS(Table2[Household waste (%)], Table2[Country], "Australia", Table2[Year], 2020)</f>
        <v>1412.17</v>
      </c>
      <c r="N909" s="10">
        <f>COUNTIFS(Table2[Year], "USA")</f>
        <v>0</v>
      </c>
    </row>
    <row r="910" spans="1:14" x14ac:dyDescent="0.35">
      <c r="A910" s="8" t="s">
        <v>16</v>
      </c>
      <c r="B910" s="9">
        <v>2020</v>
      </c>
      <c r="C910" s="8" t="s">
        <v>19</v>
      </c>
      <c r="D910" s="9">
        <v>16124.59</v>
      </c>
      <c r="E910" s="10">
        <v>13779.36</v>
      </c>
      <c r="F910" s="10">
        <f>IFERROR(Table2[[#This Row],[Economic loss ($ million)]]*1000000 / Table2[[#This Row],[Total Waste (tons)]], NA())</f>
        <v>854555.68172586092</v>
      </c>
      <c r="G910" s="10" t="str">
        <f t="shared" si="14"/>
        <v>Low</v>
      </c>
      <c r="H910" s="10">
        <v>122.51</v>
      </c>
      <c r="I910" s="10">
        <f>IFERROR(Table2[[#This Row],[Total Waste (tons)]] / (Table2[[#This Row],[Population (million)]]*1000), NA())</f>
        <v>1.1769945546650316E-2</v>
      </c>
      <c r="J910" s="10">
        <v>1369.98</v>
      </c>
      <c r="K910" s="10">
        <f>IFERROR(Table2[[#This Row],[Total Waste (tons)]] * Table2[[#This Row],[Household waste (%)]], NA())</f>
        <v>612089.43640000001</v>
      </c>
      <c r="L910" s="10">
        <v>37.96</v>
      </c>
      <c r="M910" s="10">
        <f>SUMIFS(Table2[Household waste (%)], Table2[Country], "Australia", Table2[Year], 2020)</f>
        <v>1412.17</v>
      </c>
      <c r="N910" s="10">
        <f>COUNTIFS(Table2[Year], "USA")</f>
        <v>0</v>
      </c>
    </row>
    <row r="911" spans="1:14" x14ac:dyDescent="0.35">
      <c r="A911" s="11" t="s">
        <v>18</v>
      </c>
      <c r="B911" s="12">
        <v>2024</v>
      </c>
      <c r="C911" s="11" t="s">
        <v>15</v>
      </c>
      <c r="D911" s="12">
        <v>28410.76</v>
      </c>
      <c r="E911" s="13">
        <v>27734.23</v>
      </c>
      <c r="F911" s="13">
        <f>IFERROR(Table2[[#This Row],[Economic loss ($ million)]]*1000000 / Table2[[#This Row],[Total Waste (tons)]], NA())</f>
        <v>976187.543029472</v>
      </c>
      <c r="G911" s="13" t="str">
        <f t="shared" si="14"/>
        <v>Medium</v>
      </c>
      <c r="H911" s="13">
        <v>139.37</v>
      </c>
      <c r="I911" s="13">
        <f>IFERROR(Table2[[#This Row],[Total Waste (tons)]] / (Table2[[#This Row],[Population (million)]]*1000), NA())</f>
        <v>4.8819094095814142E-2</v>
      </c>
      <c r="J911" s="13">
        <v>581.96</v>
      </c>
      <c r="K911" s="13">
        <f>IFERROR(Table2[[#This Row],[Total Waste (tons)]] * Table2[[#This Row],[Household waste (%)]], NA())</f>
        <v>1698111.1251999999</v>
      </c>
      <c r="L911" s="13">
        <v>59.77</v>
      </c>
      <c r="M911" s="10">
        <f>SUMIFS(Table2[Household waste (%)], Table2[Country], "Australia", Table2[Year], 2020)</f>
        <v>1412.17</v>
      </c>
      <c r="N911" s="10">
        <f>COUNTIFS(Table2[Year], "USA")</f>
        <v>0</v>
      </c>
    </row>
    <row r="912" spans="1:14" x14ac:dyDescent="0.35">
      <c r="A912" s="8" t="s">
        <v>14</v>
      </c>
      <c r="B912" s="9">
        <v>2020</v>
      </c>
      <c r="C912" s="8" t="s">
        <v>20</v>
      </c>
      <c r="D912" s="9">
        <v>46292.03</v>
      </c>
      <c r="E912" s="10">
        <v>47192.54</v>
      </c>
      <c r="F912" s="10">
        <f>IFERROR(Table2[[#This Row],[Economic loss ($ million)]]*1000000 / Table2[[#This Row],[Total Waste (tons)]], NA())</f>
        <v>1019452.8086152195</v>
      </c>
      <c r="G912" s="10" t="str">
        <f t="shared" si="14"/>
        <v>Medium</v>
      </c>
      <c r="H912" s="10">
        <v>86.61</v>
      </c>
      <c r="I912" s="10">
        <f>IFERROR(Table2[[#This Row],[Total Waste (tons)]] / (Table2[[#This Row],[Population (million)]]*1000), NA())</f>
        <v>0.95133641594739005</v>
      </c>
      <c r="J912" s="10">
        <v>48.66</v>
      </c>
      <c r="K912" s="10">
        <f>IFERROR(Table2[[#This Row],[Total Waste (tons)]] * Table2[[#This Row],[Household waste (%)]], NA())</f>
        <v>2819184.6269999999</v>
      </c>
      <c r="L912" s="10">
        <v>60.9</v>
      </c>
      <c r="M912" s="10">
        <f>SUMIFS(Table2[Household waste (%)], Table2[Country], "Australia", Table2[Year], 2020)</f>
        <v>1412.17</v>
      </c>
      <c r="N912" s="10">
        <f>COUNTIFS(Table2[Year], "USA")</f>
        <v>0</v>
      </c>
    </row>
    <row r="913" spans="1:14" x14ac:dyDescent="0.35">
      <c r="A913" s="11" t="s">
        <v>33</v>
      </c>
      <c r="B913" s="12">
        <v>2018</v>
      </c>
      <c r="C913" s="11" t="s">
        <v>9</v>
      </c>
      <c r="D913" s="12">
        <v>43517.47</v>
      </c>
      <c r="E913" s="13">
        <v>39926.28</v>
      </c>
      <c r="F913" s="13">
        <f>IFERROR(Table2[[#This Row],[Economic loss ($ million)]]*1000000 / Table2[[#This Row],[Total Waste (tons)]], NA())</f>
        <v>917477.05002152012</v>
      </c>
      <c r="G913" s="13" t="str">
        <f t="shared" si="14"/>
        <v>Low</v>
      </c>
      <c r="H913" s="13">
        <v>175.83</v>
      </c>
      <c r="I913" s="13">
        <f>IFERROR(Table2[[#This Row],[Total Waste (tons)]] / (Table2[[#This Row],[Population (million)]]*1000), NA())</f>
        <v>6.2054343486196671E-2</v>
      </c>
      <c r="J913" s="13">
        <v>701.28</v>
      </c>
      <c r="K913" s="13">
        <f>IFERROR(Table2[[#This Row],[Total Waste (tons)]] * Table2[[#This Row],[Household waste (%)]], NA())</f>
        <v>1413882.6003</v>
      </c>
      <c r="L913" s="13">
        <v>32.49</v>
      </c>
      <c r="M913" s="10">
        <f>SUMIFS(Table2[Household waste (%)], Table2[Country], "Australia", Table2[Year], 2020)</f>
        <v>1412.17</v>
      </c>
      <c r="N913" s="10">
        <f>COUNTIFS(Table2[Year], "USA")</f>
        <v>0</v>
      </c>
    </row>
    <row r="914" spans="1:14" x14ac:dyDescent="0.35">
      <c r="A914" s="8" t="s">
        <v>12</v>
      </c>
      <c r="B914" s="9">
        <v>2018</v>
      </c>
      <c r="C914" s="8" t="s">
        <v>13</v>
      </c>
      <c r="D914" s="9">
        <v>19101.73</v>
      </c>
      <c r="E914" s="10">
        <v>21537.88</v>
      </c>
      <c r="F914" s="10">
        <f>IFERROR(Table2[[#This Row],[Economic loss ($ million)]]*1000000 / Table2[[#This Row],[Total Waste (tons)]], NA())</f>
        <v>1127535.5687678552</v>
      </c>
      <c r="G914" s="10" t="str">
        <f t="shared" si="14"/>
        <v>High</v>
      </c>
      <c r="H914" s="10">
        <v>81.45</v>
      </c>
      <c r="I914" s="10">
        <f>IFERROR(Table2[[#This Row],[Total Waste (tons)]] / (Table2[[#This Row],[Population (million)]]*1000), NA())</f>
        <v>0.21798162729658793</v>
      </c>
      <c r="J914" s="10">
        <v>87.63</v>
      </c>
      <c r="K914" s="10">
        <f>IFERROR(Table2[[#This Row],[Total Waste (tons)]] * Table2[[#This Row],[Household waste (%)]], NA())</f>
        <v>1148396.0075999999</v>
      </c>
      <c r="L914" s="10">
        <v>60.12</v>
      </c>
      <c r="M914" s="10">
        <f>SUMIFS(Table2[Household waste (%)], Table2[Country], "Australia", Table2[Year], 2020)</f>
        <v>1412.17</v>
      </c>
      <c r="N914" s="10">
        <f>COUNTIFS(Table2[Year], "USA")</f>
        <v>0</v>
      </c>
    </row>
    <row r="915" spans="1:14" x14ac:dyDescent="0.35">
      <c r="A915" s="11" t="s">
        <v>31</v>
      </c>
      <c r="B915" s="12">
        <v>2022</v>
      </c>
      <c r="C915" s="11" t="s">
        <v>22</v>
      </c>
      <c r="D915" s="12">
        <v>13620.65</v>
      </c>
      <c r="E915" s="13">
        <v>11080.62</v>
      </c>
      <c r="F915" s="13">
        <f>IFERROR(Table2[[#This Row],[Economic loss ($ million)]]*1000000 / Table2[[#This Row],[Total Waste (tons)]], NA())</f>
        <v>813516.24188272958</v>
      </c>
      <c r="G915" s="13" t="str">
        <f t="shared" si="14"/>
        <v>Low</v>
      </c>
      <c r="H915" s="13">
        <v>42.48</v>
      </c>
      <c r="I915" s="13">
        <f>IFERROR(Table2[[#This Row],[Total Waste (tons)]] / (Table2[[#This Row],[Population (million)]]*1000), NA())</f>
        <v>2.1782584359507435E-2</v>
      </c>
      <c r="J915" s="13">
        <v>625.29999999999995</v>
      </c>
      <c r="K915" s="13">
        <f>IFERROR(Table2[[#This Row],[Total Waste (tons)]] * Table2[[#This Row],[Household waste (%)]], NA())</f>
        <v>443079.74450000003</v>
      </c>
      <c r="L915" s="13">
        <v>32.53</v>
      </c>
      <c r="M915" s="10">
        <f>SUMIFS(Table2[Household waste (%)], Table2[Country], "Australia", Table2[Year], 2020)</f>
        <v>1412.17</v>
      </c>
      <c r="N915" s="10">
        <f>COUNTIFS(Table2[Year], "USA")</f>
        <v>0</v>
      </c>
    </row>
    <row r="916" spans="1:14" x14ac:dyDescent="0.35">
      <c r="A916" s="8" t="s">
        <v>34</v>
      </c>
      <c r="B916" s="9">
        <v>2018</v>
      </c>
      <c r="C916" s="8" t="s">
        <v>25</v>
      </c>
      <c r="D916" s="9">
        <v>38704.629999999997</v>
      </c>
      <c r="E916" s="10">
        <v>45379.18</v>
      </c>
      <c r="F916" s="10">
        <f>IFERROR(Table2[[#This Row],[Economic loss ($ million)]]*1000000 / Table2[[#This Row],[Total Waste (tons)]], NA())</f>
        <v>1172448.3608291824</v>
      </c>
      <c r="G916" s="10" t="str">
        <f t="shared" si="14"/>
        <v>High</v>
      </c>
      <c r="H916" s="10">
        <v>144.29</v>
      </c>
      <c r="I916" s="10">
        <f>IFERROR(Table2[[#This Row],[Total Waste (tons)]] / (Table2[[#This Row],[Population (million)]]*1000), NA())</f>
        <v>0.68967622950819663</v>
      </c>
      <c r="J916" s="10">
        <v>56.12</v>
      </c>
      <c r="K916" s="10">
        <f>IFERROR(Table2[[#This Row],[Total Waste (tons)]] * Table2[[#This Row],[Household waste (%)]], NA())</f>
        <v>2281250.8921999997</v>
      </c>
      <c r="L916" s="10">
        <v>58.94</v>
      </c>
      <c r="M916" s="10">
        <f>SUMIFS(Table2[Household waste (%)], Table2[Country], "Australia", Table2[Year], 2020)</f>
        <v>1412.17</v>
      </c>
      <c r="N916" s="10">
        <f>COUNTIFS(Table2[Year], "USA")</f>
        <v>0</v>
      </c>
    </row>
    <row r="917" spans="1:14" x14ac:dyDescent="0.35">
      <c r="A917" s="11" t="s">
        <v>8</v>
      </c>
      <c r="B917" s="12">
        <v>2018</v>
      </c>
      <c r="C917" s="11" t="s">
        <v>9</v>
      </c>
      <c r="D917" s="12">
        <v>18097.21</v>
      </c>
      <c r="E917" s="13">
        <v>18489.13</v>
      </c>
      <c r="F917" s="13">
        <f>IFERROR(Table2[[#This Row],[Economic loss ($ million)]]*1000000 / Table2[[#This Row],[Total Waste (tons)]], NA())</f>
        <v>1021656.3768669314</v>
      </c>
      <c r="G917" s="13" t="str">
        <f t="shared" si="14"/>
        <v>Medium</v>
      </c>
      <c r="H917" s="13">
        <v>39.5</v>
      </c>
      <c r="I917" s="13">
        <f>IFERROR(Table2[[#This Row],[Total Waste (tons)]] / (Table2[[#This Row],[Population (million)]]*1000), NA())</f>
        <v>9.1566535114349312E-2</v>
      </c>
      <c r="J917" s="13">
        <v>197.64</v>
      </c>
      <c r="K917" s="13">
        <f>IFERROR(Table2[[#This Row],[Total Waste (tons)]] * Table2[[#This Row],[Household waste (%)]], NA())</f>
        <v>1079317.6044000001</v>
      </c>
      <c r="L917" s="13">
        <v>59.64</v>
      </c>
      <c r="M917" s="10">
        <f>SUMIFS(Table2[Household waste (%)], Table2[Country], "Australia", Table2[Year], 2020)</f>
        <v>1412.17</v>
      </c>
      <c r="N917" s="10">
        <f>COUNTIFS(Table2[Year], "USA")</f>
        <v>0</v>
      </c>
    </row>
    <row r="918" spans="1:14" x14ac:dyDescent="0.35">
      <c r="A918" s="8" t="s">
        <v>33</v>
      </c>
      <c r="B918" s="9">
        <v>2021</v>
      </c>
      <c r="C918" s="8" t="s">
        <v>15</v>
      </c>
      <c r="D918" s="9">
        <v>23393.34</v>
      </c>
      <c r="E918" s="10">
        <v>25594.240000000002</v>
      </c>
      <c r="F918" s="10">
        <f>IFERROR(Table2[[#This Row],[Economic loss ($ million)]]*1000000 / Table2[[#This Row],[Total Waste (tons)]], NA())</f>
        <v>1094082.3328349008</v>
      </c>
      <c r="G918" s="10" t="str">
        <f t="shared" si="14"/>
        <v>Medium</v>
      </c>
      <c r="H918" s="10">
        <v>101.54</v>
      </c>
      <c r="I918" s="10">
        <f>IFERROR(Table2[[#This Row],[Total Waste (tons)]] / (Table2[[#This Row],[Population (million)]]*1000), NA())</f>
        <v>6.2500574420903579E-2</v>
      </c>
      <c r="J918" s="10">
        <v>374.29</v>
      </c>
      <c r="K918" s="10">
        <f>IFERROR(Table2[[#This Row],[Total Waste (tons)]] * Table2[[#This Row],[Household waste (%)]], NA())</f>
        <v>738995.61060000001</v>
      </c>
      <c r="L918" s="10">
        <v>31.59</v>
      </c>
      <c r="M918" s="10">
        <f>SUMIFS(Table2[Household waste (%)], Table2[Country], "Australia", Table2[Year], 2020)</f>
        <v>1412.17</v>
      </c>
      <c r="N918" s="10">
        <f>COUNTIFS(Table2[Year], "USA")</f>
        <v>0</v>
      </c>
    </row>
    <row r="919" spans="1:14" x14ac:dyDescent="0.35">
      <c r="A919" s="11" t="s">
        <v>10</v>
      </c>
      <c r="B919" s="12">
        <v>2023</v>
      </c>
      <c r="C919" s="11" t="s">
        <v>25</v>
      </c>
      <c r="D919" s="12">
        <v>46548.17</v>
      </c>
      <c r="E919" s="13">
        <v>38763.17</v>
      </c>
      <c r="F919" s="13">
        <f>IFERROR(Table2[[#This Row],[Economic loss ($ million)]]*1000000 / Table2[[#This Row],[Total Waste (tons)]], NA())</f>
        <v>832753.89773647382</v>
      </c>
      <c r="G919" s="13" t="str">
        <f t="shared" si="14"/>
        <v>Low</v>
      </c>
      <c r="H919" s="13">
        <v>78.95</v>
      </c>
      <c r="I919" s="13">
        <f>IFERROR(Table2[[#This Row],[Total Waste (tons)]] / (Table2[[#This Row],[Population (million)]]*1000), NA())</f>
        <v>2.1401457471264367</v>
      </c>
      <c r="J919" s="13">
        <v>21.75</v>
      </c>
      <c r="K919" s="13">
        <f>IFERROR(Table2[[#This Row],[Total Waste (tons)]] * Table2[[#This Row],[Household waste (%)]], NA())</f>
        <v>3027492.9768000003</v>
      </c>
      <c r="L919" s="13">
        <v>65.040000000000006</v>
      </c>
      <c r="M919" s="10">
        <f>SUMIFS(Table2[Household waste (%)], Table2[Country], "Australia", Table2[Year], 2020)</f>
        <v>1412.17</v>
      </c>
      <c r="N919" s="10">
        <f>COUNTIFS(Table2[Year], "USA")</f>
        <v>0</v>
      </c>
    </row>
    <row r="920" spans="1:14" x14ac:dyDescent="0.35">
      <c r="A920" s="8" t="s">
        <v>28</v>
      </c>
      <c r="B920" s="9">
        <v>2022</v>
      </c>
      <c r="C920" s="8" t="s">
        <v>9</v>
      </c>
      <c r="D920" s="9">
        <v>15570.99</v>
      </c>
      <c r="E920" s="10">
        <v>18315.75</v>
      </c>
      <c r="F920" s="10">
        <f>IFERROR(Table2[[#This Row],[Economic loss ($ million)]]*1000000 / Table2[[#This Row],[Total Waste (tons)]], NA())</f>
        <v>1176273.9556059055</v>
      </c>
      <c r="G920" s="10" t="str">
        <f t="shared" si="14"/>
        <v>High</v>
      </c>
      <c r="H920" s="10">
        <v>189.25</v>
      </c>
      <c r="I920" s="10">
        <f>IFERROR(Table2[[#This Row],[Total Waste (tons)]] / (Table2[[#This Row],[Population (million)]]*1000), NA())</f>
        <v>9.4656474164133739E-2</v>
      </c>
      <c r="J920" s="10">
        <v>164.5</v>
      </c>
      <c r="K920" s="10">
        <f>IFERROR(Table2[[#This Row],[Total Waste (tons)]] * Table2[[#This Row],[Household waste (%)]], NA())</f>
        <v>574413.82109999994</v>
      </c>
      <c r="L920" s="10">
        <v>36.89</v>
      </c>
      <c r="M920" s="10">
        <f>SUMIFS(Table2[Household waste (%)], Table2[Country], "Australia", Table2[Year], 2020)</f>
        <v>1412.17</v>
      </c>
      <c r="N920" s="10">
        <f>COUNTIFS(Table2[Year], "USA")</f>
        <v>0</v>
      </c>
    </row>
    <row r="921" spans="1:14" x14ac:dyDescent="0.35">
      <c r="A921" s="11" t="s">
        <v>12</v>
      </c>
      <c r="B921" s="12">
        <v>2023</v>
      </c>
      <c r="C921" s="11" t="s">
        <v>11</v>
      </c>
      <c r="D921" s="12">
        <v>15781.53</v>
      </c>
      <c r="E921" s="13">
        <v>15316.49</v>
      </c>
      <c r="F921" s="13">
        <f>IFERROR(Table2[[#This Row],[Economic loss ($ million)]]*1000000 / Table2[[#This Row],[Total Waste (tons)]], NA())</f>
        <v>970532.64163867501</v>
      </c>
      <c r="G921" s="13" t="str">
        <f t="shared" si="14"/>
        <v>Medium</v>
      </c>
      <c r="H921" s="13">
        <v>87.81</v>
      </c>
      <c r="I921" s="13">
        <f>IFERROR(Table2[[#This Row],[Total Waste (tons)]] / (Table2[[#This Row],[Population (million)]]*1000), NA())</f>
        <v>1.1649464826160773E-2</v>
      </c>
      <c r="J921" s="13">
        <v>1354.7</v>
      </c>
      <c r="K921" s="13">
        <f>IFERROR(Table2[[#This Row],[Total Waste (tons)]] * Table2[[#This Row],[Household waste (%)]], NA())</f>
        <v>658721.06220000004</v>
      </c>
      <c r="L921" s="13">
        <v>41.74</v>
      </c>
      <c r="M921" s="10">
        <f>SUMIFS(Table2[Household waste (%)], Table2[Country], "Australia", Table2[Year], 2020)</f>
        <v>1412.17</v>
      </c>
      <c r="N921" s="10">
        <f>COUNTIFS(Table2[Year], "USA")</f>
        <v>0</v>
      </c>
    </row>
    <row r="922" spans="1:14" x14ac:dyDescent="0.35">
      <c r="A922" s="8" t="s">
        <v>26</v>
      </c>
      <c r="B922" s="9">
        <v>2020</v>
      </c>
      <c r="C922" s="8" t="s">
        <v>22</v>
      </c>
      <c r="D922" s="9">
        <v>41933.58</v>
      </c>
      <c r="E922" s="10">
        <v>39978.85</v>
      </c>
      <c r="F922" s="10">
        <f>IFERROR(Table2[[#This Row],[Economic loss ($ million)]]*1000000 / Table2[[#This Row],[Total Waste (tons)]], NA())</f>
        <v>953385.09137545608</v>
      </c>
      <c r="G922" s="10" t="str">
        <f t="shared" si="14"/>
        <v>Medium</v>
      </c>
      <c r="H922" s="10">
        <v>100.94</v>
      </c>
      <c r="I922" s="10">
        <f>IFERROR(Table2[[#This Row],[Total Waste (tons)]] / (Table2[[#This Row],[Population (million)]]*1000), NA())</f>
        <v>0.3411175465712194</v>
      </c>
      <c r="J922" s="10">
        <v>122.93</v>
      </c>
      <c r="K922" s="10">
        <f>IFERROR(Table2[[#This Row],[Total Waste (tons)]] * Table2[[#This Row],[Household waste (%)]], NA())</f>
        <v>2756294.2134000002</v>
      </c>
      <c r="L922" s="10">
        <v>65.73</v>
      </c>
      <c r="M922" s="10">
        <f>SUMIFS(Table2[Household waste (%)], Table2[Country], "Australia", Table2[Year], 2020)</f>
        <v>1412.17</v>
      </c>
      <c r="N922" s="10">
        <f>COUNTIFS(Table2[Year], "USA")</f>
        <v>0</v>
      </c>
    </row>
    <row r="923" spans="1:14" x14ac:dyDescent="0.35">
      <c r="A923" s="11" t="s">
        <v>21</v>
      </c>
      <c r="B923" s="12">
        <v>2018</v>
      </c>
      <c r="C923" s="11" t="s">
        <v>13</v>
      </c>
      <c r="D923" s="12">
        <v>31464.15</v>
      </c>
      <c r="E923" s="13">
        <v>29967.55</v>
      </c>
      <c r="F923" s="13">
        <f>IFERROR(Table2[[#This Row],[Economic loss ($ million)]]*1000000 / Table2[[#This Row],[Total Waste (tons)]], NA())</f>
        <v>952434.75511018094</v>
      </c>
      <c r="G923" s="13" t="str">
        <f t="shared" si="14"/>
        <v>Medium</v>
      </c>
      <c r="H923" s="13">
        <v>152.91999999999999</v>
      </c>
      <c r="I923" s="13">
        <f>IFERROR(Table2[[#This Row],[Total Waste (tons)]] / (Table2[[#This Row],[Population (million)]]*1000), NA())</f>
        <v>3.7274057313446983E-2</v>
      </c>
      <c r="J923" s="13">
        <v>844.13</v>
      </c>
      <c r="K923" s="13">
        <f>IFERROR(Table2[[#This Row],[Total Waste (tons)]] * Table2[[#This Row],[Household waste (%)]], NA())</f>
        <v>1814222.889</v>
      </c>
      <c r="L923" s="13">
        <v>57.66</v>
      </c>
      <c r="M923" s="10">
        <f>SUMIFS(Table2[Household waste (%)], Table2[Country], "Australia", Table2[Year], 2020)</f>
        <v>1412.17</v>
      </c>
      <c r="N923" s="10">
        <f>COUNTIFS(Table2[Year], "USA")</f>
        <v>0</v>
      </c>
    </row>
    <row r="924" spans="1:14" x14ac:dyDescent="0.35">
      <c r="A924" s="8" t="s">
        <v>33</v>
      </c>
      <c r="B924" s="9">
        <v>2024</v>
      </c>
      <c r="C924" s="8" t="s">
        <v>20</v>
      </c>
      <c r="D924" s="9">
        <v>45096.37</v>
      </c>
      <c r="E924" s="10">
        <v>36342.17</v>
      </c>
      <c r="F924" s="10">
        <f>IFERROR(Table2[[#This Row],[Economic loss ($ million)]]*1000000 / Table2[[#This Row],[Total Waste (tons)]], NA())</f>
        <v>805877.94538673502</v>
      </c>
      <c r="G924" s="10" t="str">
        <f t="shared" si="14"/>
        <v>Low</v>
      </c>
      <c r="H924" s="10">
        <v>142.82</v>
      </c>
      <c r="I924" s="10">
        <f>IFERROR(Table2[[#This Row],[Total Waste (tons)]] / (Table2[[#This Row],[Population (million)]]*1000), NA())</f>
        <v>6.7998145355850428E-2</v>
      </c>
      <c r="J924" s="10">
        <v>663.2</v>
      </c>
      <c r="K924" s="10">
        <f>IFERROR(Table2[[#This Row],[Total Waste (tons)]] * Table2[[#This Row],[Household waste (%)]], NA())</f>
        <v>1898557.1770000001</v>
      </c>
      <c r="L924" s="10">
        <v>42.1</v>
      </c>
      <c r="M924" s="10">
        <f>SUMIFS(Table2[Household waste (%)], Table2[Country], "Australia", Table2[Year], 2020)</f>
        <v>1412.17</v>
      </c>
      <c r="N924" s="10">
        <f>COUNTIFS(Table2[Year], "USA")</f>
        <v>0</v>
      </c>
    </row>
    <row r="925" spans="1:14" x14ac:dyDescent="0.35">
      <c r="A925" s="11" t="s">
        <v>31</v>
      </c>
      <c r="B925" s="12">
        <v>2022</v>
      </c>
      <c r="C925" s="11" t="s">
        <v>9</v>
      </c>
      <c r="D925" s="12">
        <v>34127.57</v>
      </c>
      <c r="E925" s="13">
        <v>38894.660000000003</v>
      </c>
      <c r="F925" s="13">
        <f>IFERROR(Table2[[#This Row],[Economic loss ($ million)]]*1000000 / Table2[[#This Row],[Total Waste (tons)]], NA())</f>
        <v>1139684.425231565</v>
      </c>
      <c r="G925" s="13" t="str">
        <f t="shared" si="14"/>
        <v>High</v>
      </c>
      <c r="H925" s="13">
        <v>178.13</v>
      </c>
      <c r="I925" s="13">
        <f>IFERROR(Table2[[#This Row],[Total Waste (tons)]] / (Table2[[#This Row],[Population (million)]]*1000), NA())</f>
        <v>3.2680478415750565E-2</v>
      </c>
      <c r="J925" s="13">
        <v>1044.28</v>
      </c>
      <c r="K925" s="13">
        <f>IFERROR(Table2[[#This Row],[Total Waste (tons)]] * Table2[[#This Row],[Household waste (%)]], NA())</f>
        <v>1426532.426</v>
      </c>
      <c r="L925" s="13">
        <v>41.8</v>
      </c>
      <c r="M925" s="10">
        <f>SUMIFS(Table2[Household waste (%)], Table2[Country], "Australia", Table2[Year], 2020)</f>
        <v>1412.17</v>
      </c>
      <c r="N925" s="10">
        <f>COUNTIFS(Table2[Year], "USA")</f>
        <v>0</v>
      </c>
    </row>
    <row r="926" spans="1:14" x14ac:dyDescent="0.35">
      <c r="A926" s="8" t="s">
        <v>16</v>
      </c>
      <c r="B926" s="9">
        <v>2023</v>
      </c>
      <c r="C926" s="8" t="s">
        <v>15</v>
      </c>
      <c r="D926" s="9">
        <v>36185.230000000003</v>
      </c>
      <c r="E926" s="10">
        <v>35302.89</v>
      </c>
      <c r="F926" s="10">
        <f>IFERROR(Table2[[#This Row],[Economic loss ($ million)]]*1000000 / Table2[[#This Row],[Total Waste (tons)]], NA())</f>
        <v>975616.01791670243</v>
      </c>
      <c r="G926" s="10" t="str">
        <f t="shared" si="14"/>
        <v>Medium</v>
      </c>
      <c r="H926" s="10">
        <v>54.87</v>
      </c>
      <c r="I926" s="10">
        <f>IFERROR(Table2[[#This Row],[Total Waste (tons)]] / (Table2[[#This Row],[Population (million)]]*1000), NA())</f>
        <v>3.0466641407762906E-2</v>
      </c>
      <c r="J926" s="10">
        <v>1187.7</v>
      </c>
      <c r="K926" s="10">
        <f>IFERROR(Table2[[#This Row],[Total Waste (tons)]] * Table2[[#This Row],[Household waste (%)]], NA())</f>
        <v>2509807.5528000002</v>
      </c>
      <c r="L926" s="10">
        <v>69.36</v>
      </c>
      <c r="M926" s="10">
        <f>SUMIFS(Table2[Household waste (%)], Table2[Country], "Australia", Table2[Year], 2020)</f>
        <v>1412.17</v>
      </c>
      <c r="N926" s="10">
        <f>COUNTIFS(Table2[Year], "USA")</f>
        <v>0</v>
      </c>
    </row>
    <row r="927" spans="1:14" x14ac:dyDescent="0.35">
      <c r="A927" s="11" t="s">
        <v>24</v>
      </c>
      <c r="B927" s="12">
        <v>2022</v>
      </c>
      <c r="C927" s="11" t="s">
        <v>9</v>
      </c>
      <c r="D927" s="12">
        <v>37308.22</v>
      </c>
      <c r="E927" s="13">
        <v>35650.720000000001</v>
      </c>
      <c r="F927" s="13">
        <f>IFERROR(Table2[[#This Row],[Economic loss ($ million)]]*1000000 / Table2[[#This Row],[Total Waste (tons)]], NA())</f>
        <v>955572.79334152094</v>
      </c>
      <c r="G927" s="13" t="str">
        <f t="shared" si="14"/>
        <v>Medium</v>
      </c>
      <c r="H927" s="13">
        <v>38.46</v>
      </c>
      <c r="I927" s="13">
        <f>IFERROR(Table2[[#This Row],[Total Waste (tons)]] / (Table2[[#This Row],[Population (million)]]*1000), NA())</f>
        <v>3.7552310015098136E-2</v>
      </c>
      <c r="J927" s="13">
        <v>993.5</v>
      </c>
      <c r="K927" s="13">
        <f>IFERROR(Table2[[#This Row],[Total Waste (tons)]] * Table2[[#This Row],[Household waste (%)]], NA())</f>
        <v>1823625.7936000002</v>
      </c>
      <c r="L927" s="13">
        <v>48.88</v>
      </c>
      <c r="M927" s="10">
        <f>SUMIFS(Table2[Household waste (%)], Table2[Country], "Australia", Table2[Year], 2020)</f>
        <v>1412.17</v>
      </c>
      <c r="N927" s="10">
        <f>COUNTIFS(Table2[Year], "USA")</f>
        <v>0</v>
      </c>
    </row>
    <row r="928" spans="1:14" x14ac:dyDescent="0.35">
      <c r="A928" s="8" t="s">
        <v>34</v>
      </c>
      <c r="B928" s="9">
        <v>2022</v>
      </c>
      <c r="C928" s="8" t="s">
        <v>11</v>
      </c>
      <c r="D928" s="9">
        <v>26371.71</v>
      </c>
      <c r="E928" s="10">
        <v>29653.89</v>
      </c>
      <c r="F928" s="10">
        <f>IFERROR(Table2[[#This Row],[Economic loss ($ million)]]*1000000 / Table2[[#This Row],[Total Waste (tons)]], NA())</f>
        <v>1124458.3684561979</v>
      </c>
      <c r="G928" s="10" t="str">
        <f t="shared" si="14"/>
        <v>High</v>
      </c>
      <c r="H928" s="10">
        <v>101.13</v>
      </c>
      <c r="I928" s="10">
        <f>IFERROR(Table2[[#This Row],[Total Waste (tons)]] / (Table2[[#This Row],[Population (million)]]*1000), NA())</f>
        <v>4.8010540880045145E-2</v>
      </c>
      <c r="J928" s="10">
        <v>549.29</v>
      </c>
      <c r="K928" s="10">
        <f>IFERROR(Table2[[#This Row],[Total Waste (tons)]] * Table2[[#This Row],[Household waste (%)]], NA())</f>
        <v>1836262.1672999999</v>
      </c>
      <c r="L928" s="10">
        <v>69.63</v>
      </c>
      <c r="M928" s="10">
        <f>SUMIFS(Table2[Household waste (%)], Table2[Country], "Australia", Table2[Year], 2020)</f>
        <v>1412.17</v>
      </c>
      <c r="N928" s="10">
        <f>COUNTIFS(Table2[Year], "USA")</f>
        <v>0</v>
      </c>
    </row>
    <row r="929" spans="1:14" x14ac:dyDescent="0.35">
      <c r="A929" s="11" t="s">
        <v>35</v>
      </c>
      <c r="B929" s="12">
        <v>2023</v>
      </c>
      <c r="C929" s="11" t="s">
        <v>13</v>
      </c>
      <c r="D929" s="12">
        <v>49901.29</v>
      </c>
      <c r="E929" s="13">
        <v>58558.02</v>
      </c>
      <c r="F929" s="13">
        <f>IFERROR(Table2[[#This Row],[Economic loss ($ million)]]*1000000 / Table2[[#This Row],[Total Waste (tons)]], NA())</f>
        <v>1173477.0784482725</v>
      </c>
      <c r="G929" s="13" t="str">
        <f t="shared" si="14"/>
        <v>High</v>
      </c>
      <c r="H929" s="13">
        <v>140.66</v>
      </c>
      <c r="I929" s="13">
        <f>IFERROR(Table2[[#This Row],[Total Waste (tons)]] / (Table2[[#This Row],[Population (million)]]*1000), NA())</f>
        <v>6.457289820002847E-2</v>
      </c>
      <c r="J929" s="13">
        <v>772.79</v>
      </c>
      <c r="K929" s="13">
        <f>IFERROR(Table2[[#This Row],[Total Waste (tons)]] * Table2[[#This Row],[Household waste (%)]], NA())</f>
        <v>1864312.1943999999</v>
      </c>
      <c r="L929" s="13">
        <v>37.36</v>
      </c>
      <c r="M929" s="10">
        <f>SUMIFS(Table2[Household waste (%)], Table2[Country], "Australia", Table2[Year], 2020)</f>
        <v>1412.17</v>
      </c>
      <c r="N929" s="10">
        <f>COUNTIFS(Table2[Year], "USA")</f>
        <v>0</v>
      </c>
    </row>
    <row r="930" spans="1:14" x14ac:dyDescent="0.35">
      <c r="A930" s="8" t="s">
        <v>27</v>
      </c>
      <c r="B930" s="9">
        <v>2023</v>
      </c>
      <c r="C930" s="8" t="s">
        <v>22</v>
      </c>
      <c r="D930" s="9">
        <v>24337.9</v>
      </c>
      <c r="E930" s="10">
        <v>28971.13</v>
      </c>
      <c r="F930" s="10">
        <f>IFERROR(Table2[[#This Row],[Economic loss ($ million)]]*1000000 / Table2[[#This Row],[Total Waste (tons)]], NA())</f>
        <v>1190370.9851712759</v>
      </c>
      <c r="G930" s="10" t="str">
        <f t="shared" si="14"/>
        <v>High</v>
      </c>
      <c r="H930" s="10">
        <v>180.03</v>
      </c>
      <c r="I930" s="10">
        <f>IFERROR(Table2[[#This Row],[Total Waste (tons)]] / (Table2[[#This Row],[Population (million)]]*1000), NA())</f>
        <v>2.1794093416433843E-2</v>
      </c>
      <c r="J930" s="10">
        <v>1116.72</v>
      </c>
      <c r="K930" s="10">
        <f>IFERROR(Table2[[#This Row],[Total Waste (tons)]] * Table2[[#This Row],[Household waste (%)]], NA())</f>
        <v>1354647.514</v>
      </c>
      <c r="L930" s="10">
        <v>55.66</v>
      </c>
      <c r="M930" s="10">
        <f>SUMIFS(Table2[Household waste (%)], Table2[Country], "Australia", Table2[Year], 2020)</f>
        <v>1412.17</v>
      </c>
      <c r="N930" s="10">
        <f>COUNTIFS(Table2[Year], "USA")</f>
        <v>0</v>
      </c>
    </row>
    <row r="931" spans="1:14" x14ac:dyDescent="0.35">
      <c r="A931" s="11" t="s">
        <v>21</v>
      </c>
      <c r="B931" s="12">
        <v>2023</v>
      </c>
      <c r="C931" s="11" t="s">
        <v>22</v>
      </c>
      <c r="D931" s="12">
        <v>43003.8</v>
      </c>
      <c r="E931" s="13">
        <v>37348.25</v>
      </c>
      <c r="F931" s="13">
        <f>IFERROR(Table2[[#This Row],[Economic loss ($ million)]]*1000000 / Table2[[#This Row],[Total Waste (tons)]], NA())</f>
        <v>868487.20345643873</v>
      </c>
      <c r="G931" s="13" t="str">
        <f t="shared" si="14"/>
        <v>Low</v>
      </c>
      <c r="H931" s="13">
        <v>116.74</v>
      </c>
      <c r="I931" s="13">
        <f>IFERROR(Table2[[#This Row],[Total Waste (tons)]] / (Table2[[#This Row],[Population (million)]]*1000), NA())</f>
        <v>6.0425753147482018E-2</v>
      </c>
      <c r="J931" s="13">
        <v>711.68</v>
      </c>
      <c r="K931" s="13">
        <f>IFERROR(Table2[[#This Row],[Total Waste (tons)]] * Table2[[#This Row],[Household waste (%)]], NA())</f>
        <v>2360908.62</v>
      </c>
      <c r="L931" s="13">
        <v>54.9</v>
      </c>
      <c r="M931" s="10">
        <f>SUMIFS(Table2[Household waste (%)], Table2[Country], "Australia", Table2[Year], 2020)</f>
        <v>1412.17</v>
      </c>
      <c r="N931" s="10">
        <f>COUNTIFS(Table2[Year], "USA")</f>
        <v>0</v>
      </c>
    </row>
    <row r="932" spans="1:14" x14ac:dyDescent="0.35">
      <c r="A932" s="8" t="s">
        <v>34</v>
      </c>
      <c r="B932" s="9">
        <v>2018</v>
      </c>
      <c r="C932" s="8" t="s">
        <v>15</v>
      </c>
      <c r="D932" s="9">
        <v>46460.21</v>
      </c>
      <c r="E932" s="10">
        <v>46687.14</v>
      </c>
      <c r="F932" s="10">
        <f>IFERROR(Table2[[#This Row],[Economic loss ($ million)]]*1000000 / Table2[[#This Row],[Total Waste (tons)]], NA())</f>
        <v>1004884.394624992</v>
      </c>
      <c r="G932" s="10" t="str">
        <f t="shared" si="14"/>
        <v>Medium</v>
      </c>
      <c r="H932" s="10">
        <v>23.32</v>
      </c>
      <c r="I932" s="10">
        <f>IFERROR(Table2[[#This Row],[Total Waste (tons)]] / (Table2[[#This Row],[Population (million)]]*1000), NA())</f>
        <v>7.7906314977530353E-2</v>
      </c>
      <c r="J932" s="10">
        <v>596.36</v>
      </c>
      <c r="K932" s="10">
        <f>IFERROR(Table2[[#This Row],[Total Waste (tons)]] * Table2[[#This Row],[Household waste (%)]], NA())</f>
        <v>1449093.9499000001</v>
      </c>
      <c r="L932" s="10">
        <v>31.19</v>
      </c>
      <c r="M932" s="10">
        <f>SUMIFS(Table2[Household waste (%)], Table2[Country], "Australia", Table2[Year], 2020)</f>
        <v>1412.17</v>
      </c>
      <c r="N932" s="10">
        <f>COUNTIFS(Table2[Year], "USA")</f>
        <v>0</v>
      </c>
    </row>
    <row r="933" spans="1:14" x14ac:dyDescent="0.35">
      <c r="A933" s="11" t="s">
        <v>29</v>
      </c>
      <c r="B933" s="12">
        <v>2020</v>
      </c>
      <c r="C933" s="11" t="s">
        <v>15</v>
      </c>
      <c r="D933" s="12">
        <v>37089.1</v>
      </c>
      <c r="E933" s="13">
        <v>42160.67</v>
      </c>
      <c r="F933" s="13">
        <f>IFERROR(Table2[[#This Row],[Economic loss ($ million)]]*1000000 / Table2[[#This Row],[Total Waste (tons)]], NA())</f>
        <v>1136740.1743369347</v>
      </c>
      <c r="G933" s="13" t="str">
        <f t="shared" si="14"/>
        <v>High</v>
      </c>
      <c r="H933" s="13">
        <v>163.28</v>
      </c>
      <c r="I933" s="13">
        <f>IFERROR(Table2[[#This Row],[Total Waste (tons)]] / (Table2[[#This Row],[Population (million)]]*1000), NA())</f>
        <v>2.6937060600778572E-2</v>
      </c>
      <c r="J933" s="13">
        <v>1376.88</v>
      </c>
      <c r="K933" s="13">
        <f>IFERROR(Table2[[#This Row],[Total Waste (tons)]] * Table2[[#This Row],[Household waste (%)]], NA())</f>
        <v>2568420.1749999998</v>
      </c>
      <c r="L933" s="13">
        <v>69.25</v>
      </c>
      <c r="M933" s="10">
        <f>SUMIFS(Table2[Household waste (%)], Table2[Country], "Australia", Table2[Year], 2020)</f>
        <v>1412.17</v>
      </c>
      <c r="N933" s="10">
        <f>COUNTIFS(Table2[Year], "USA")</f>
        <v>0</v>
      </c>
    </row>
    <row r="934" spans="1:14" x14ac:dyDescent="0.35">
      <c r="A934" s="8" t="s">
        <v>29</v>
      </c>
      <c r="B934" s="9">
        <v>2019</v>
      </c>
      <c r="C934" s="8" t="s">
        <v>9</v>
      </c>
      <c r="D934" s="9">
        <v>32733.05</v>
      </c>
      <c r="E934" s="10">
        <v>27650.11</v>
      </c>
      <c r="F934" s="10">
        <f>IFERROR(Table2[[#This Row],[Economic loss ($ million)]]*1000000 / Table2[[#This Row],[Total Waste (tons)]], NA())</f>
        <v>844715.35649748496</v>
      </c>
      <c r="G934" s="10" t="str">
        <f t="shared" si="14"/>
        <v>Low</v>
      </c>
      <c r="H934" s="10">
        <v>184.63</v>
      </c>
      <c r="I934" s="10">
        <f>IFERROR(Table2[[#This Row],[Total Waste (tons)]] / (Table2[[#This Row],[Population (million)]]*1000), NA())</f>
        <v>0.11145821983110869</v>
      </c>
      <c r="J934" s="10">
        <v>293.68</v>
      </c>
      <c r="K934" s="10">
        <f>IFERROR(Table2[[#This Row],[Total Waste (tons)]] * Table2[[#This Row],[Household waste (%)]], NA())</f>
        <v>2261526.4245000002</v>
      </c>
      <c r="L934" s="10">
        <v>69.09</v>
      </c>
      <c r="M934" s="10">
        <f>SUMIFS(Table2[Household waste (%)], Table2[Country], "Australia", Table2[Year], 2020)</f>
        <v>1412.17</v>
      </c>
      <c r="N934" s="10">
        <f>COUNTIFS(Table2[Year], "USA")</f>
        <v>0</v>
      </c>
    </row>
    <row r="935" spans="1:14" x14ac:dyDescent="0.35">
      <c r="A935" s="11" t="s">
        <v>17</v>
      </c>
      <c r="B935" s="12">
        <v>2024</v>
      </c>
      <c r="C935" s="11" t="s">
        <v>13</v>
      </c>
      <c r="D935" s="12">
        <v>41378.19</v>
      </c>
      <c r="E935" s="13">
        <v>49135.69</v>
      </c>
      <c r="F935" s="13">
        <f>IFERROR(Table2[[#This Row],[Economic loss ($ million)]]*1000000 / Table2[[#This Row],[Total Waste (tons)]], NA())</f>
        <v>1187477.9926333171</v>
      </c>
      <c r="G935" s="13" t="str">
        <f t="shared" si="14"/>
        <v>High</v>
      </c>
      <c r="H935" s="13">
        <v>129.79</v>
      </c>
      <c r="I935" s="13">
        <f>IFERROR(Table2[[#This Row],[Total Waste (tons)]] / (Table2[[#This Row],[Population (million)]]*1000), NA())</f>
        <v>0.13593807286704557</v>
      </c>
      <c r="J935" s="13">
        <v>304.39</v>
      </c>
      <c r="K935" s="13">
        <f>IFERROR(Table2[[#This Row],[Total Waste (tons)]] * Table2[[#This Row],[Household waste (%)]], NA())</f>
        <v>1419685.6989000002</v>
      </c>
      <c r="L935" s="13">
        <v>34.31</v>
      </c>
      <c r="M935" s="10">
        <f>SUMIFS(Table2[Household waste (%)], Table2[Country], "Australia", Table2[Year], 2020)</f>
        <v>1412.17</v>
      </c>
      <c r="N935" s="10">
        <f>COUNTIFS(Table2[Year], "USA")</f>
        <v>0</v>
      </c>
    </row>
    <row r="936" spans="1:14" x14ac:dyDescent="0.35">
      <c r="A936" s="8" t="s">
        <v>30</v>
      </c>
      <c r="B936" s="9">
        <v>2023</v>
      </c>
      <c r="C936" s="8" t="s">
        <v>13</v>
      </c>
      <c r="D936" s="9">
        <v>3279.54</v>
      </c>
      <c r="E936" s="10">
        <v>2827.11</v>
      </c>
      <c r="F936" s="10">
        <f>IFERROR(Table2[[#This Row],[Economic loss ($ million)]]*1000000 / Table2[[#This Row],[Total Waste (tons)]], NA())</f>
        <v>862044.67699738382</v>
      </c>
      <c r="G936" s="10" t="str">
        <f t="shared" si="14"/>
        <v>Low</v>
      </c>
      <c r="H936" s="10">
        <v>136.78</v>
      </c>
      <c r="I936" s="10">
        <f>IFERROR(Table2[[#This Row],[Total Waste (tons)]] / (Table2[[#This Row],[Population (million)]]*1000), NA())</f>
        <v>2.725115293531098E-3</v>
      </c>
      <c r="J936" s="10">
        <v>1203.45</v>
      </c>
      <c r="K936" s="10">
        <f>IFERROR(Table2[[#This Row],[Total Waste (tons)]] * Table2[[#This Row],[Household waste (%)]], NA())</f>
        <v>169847.37659999999</v>
      </c>
      <c r="L936" s="10">
        <v>51.79</v>
      </c>
      <c r="M936" s="10">
        <f>SUMIFS(Table2[Household waste (%)], Table2[Country], "Australia", Table2[Year], 2020)</f>
        <v>1412.17</v>
      </c>
      <c r="N936" s="10">
        <f>COUNTIFS(Table2[Year], "USA")</f>
        <v>0</v>
      </c>
    </row>
    <row r="937" spans="1:14" x14ac:dyDescent="0.35">
      <c r="A937" s="11" t="s">
        <v>34</v>
      </c>
      <c r="B937" s="12">
        <v>2021</v>
      </c>
      <c r="C937" s="11" t="s">
        <v>25</v>
      </c>
      <c r="D937" s="12">
        <v>9245.76</v>
      </c>
      <c r="E937" s="13">
        <v>10467.85</v>
      </c>
      <c r="F937" s="13">
        <f>IFERROR(Table2[[#This Row],[Economic loss ($ million)]]*1000000 / Table2[[#This Row],[Total Waste (tons)]], NA())</f>
        <v>1132178.4255702072</v>
      </c>
      <c r="G937" s="13" t="str">
        <f t="shared" si="14"/>
        <v>High</v>
      </c>
      <c r="H937" s="13">
        <v>158.44</v>
      </c>
      <c r="I937" s="13">
        <f>IFERROR(Table2[[#This Row],[Total Waste (tons)]] / (Table2[[#This Row],[Population (million)]]*1000), NA())</f>
        <v>0.15277197620621283</v>
      </c>
      <c r="J937" s="13">
        <v>60.52</v>
      </c>
      <c r="K937" s="13">
        <f>IFERROR(Table2[[#This Row],[Total Waste (tons)]] * Table2[[#This Row],[Household waste (%)]], NA())</f>
        <v>427339.02720000001</v>
      </c>
      <c r="L937" s="13">
        <v>46.22</v>
      </c>
      <c r="M937" s="10">
        <f>SUMIFS(Table2[Household waste (%)], Table2[Country], "Australia", Table2[Year], 2020)</f>
        <v>1412.17</v>
      </c>
      <c r="N937" s="10">
        <f>COUNTIFS(Table2[Year], "USA")</f>
        <v>0</v>
      </c>
    </row>
    <row r="938" spans="1:14" x14ac:dyDescent="0.35">
      <c r="A938" s="8" t="s">
        <v>21</v>
      </c>
      <c r="B938" s="9">
        <v>2024</v>
      </c>
      <c r="C938" s="8" t="s">
        <v>19</v>
      </c>
      <c r="D938" s="9">
        <v>27306.53</v>
      </c>
      <c r="E938" s="10">
        <v>29348.47</v>
      </c>
      <c r="F938" s="10">
        <f>IFERROR(Table2[[#This Row],[Economic loss ($ million)]]*1000000 / Table2[[#This Row],[Total Waste (tons)]], NA())</f>
        <v>1074778.4504292563</v>
      </c>
      <c r="G938" s="10" t="str">
        <f t="shared" si="14"/>
        <v>Medium</v>
      </c>
      <c r="H938" s="10">
        <v>170.03</v>
      </c>
      <c r="I938" s="10">
        <f>IFERROR(Table2[[#This Row],[Total Waste (tons)]] / (Table2[[#This Row],[Population (million)]]*1000), NA())</f>
        <v>2.5999533453302484E-2</v>
      </c>
      <c r="J938" s="10">
        <v>1050.27</v>
      </c>
      <c r="K938" s="10">
        <f>IFERROR(Table2[[#This Row],[Total Waste (tons)]] * Table2[[#This Row],[Household waste (%)]], NA())</f>
        <v>1907907.2511</v>
      </c>
      <c r="L938" s="10">
        <v>69.87</v>
      </c>
      <c r="M938" s="10">
        <f>SUMIFS(Table2[Household waste (%)], Table2[Country], "Australia", Table2[Year], 2020)</f>
        <v>1412.17</v>
      </c>
      <c r="N938" s="10">
        <f>COUNTIFS(Table2[Year], "USA")</f>
        <v>0</v>
      </c>
    </row>
    <row r="939" spans="1:14" x14ac:dyDescent="0.35">
      <c r="A939" s="11" t="s">
        <v>17</v>
      </c>
      <c r="B939" s="12">
        <v>2022</v>
      </c>
      <c r="C939" s="11" t="s">
        <v>9</v>
      </c>
      <c r="D939" s="12">
        <v>6956.39</v>
      </c>
      <c r="E939" s="13">
        <v>8270.9699999999993</v>
      </c>
      <c r="F939" s="13">
        <f>IFERROR(Table2[[#This Row],[Economic loss ($ million)]]*1000000 / Table2[[#This Row],[Total Waste (tons)]], NA())</f>
        <v>1188974.4537037169</v>
      </c>
      <c r="G939" s="13" t="str">
        <f t="shared" si="14"/>
        <v>High</v>
      </c>
      <c r="H939" s="13">
        <v>53.14</v>
      </c>
      <c r="I939" s="13">
        <f>IFERROR(Table2[[#This Row],[Total Waste (tons)]] / (Table2[[#This Row],[Population (million)]]*1000), NA())</f>
        <v>6.4416386550731081E-3</v>
      </c>
      <c r="J939" s="13">
        <v>1079.9100000000001</v>
      </c>
      <c r="K939" s="13">
        <f>IFERROR(Table2[[#This Row],[Total Waste (tons)]] * Table2[[#This Row],[Household waste (%)]], NA())</f>
        <v>308655.02429999999</v>
      </c>
      <c r="L939" s="13">
        <v>44.37</v>
      </c>
      <c r="M939" s="10">
        <f>SUMIFS(Table2[Household waste (%)], Table2[Country], "Australia", Table2[Year], 2020)</f>
        <v>1412.17</v>
      </c>
      <c r="N939" s="10">
        <f>COUNTIFS(Table2[Year], "USA")</f>
        <v>0</v>
      </c>
    </row>
    <row r="940" spans="1:14" x14ac:dyDescent="0.35">
      <c r="A940" s="8" t="s">
        <v>17</v>
      </c>
      <c r="B940" s="9">
        <v>2023</v>
      </c>
      <c r="C940" s="8" t="s">
        <v>25</v>
      </c>
      <c r="D940" s="9">
        <v>38641.379999999997</v>
      </c>
      <c r="E940" s="10">
        <v>34253.480000000003</v>
      </c>
      <c r="F940" s="10">
        <f>IFERROR(Table2[[#This Row],[Economic loss ($ million)]]*1000000 / Table2[[#This Row],[Total Waste (tons)]], NA())</f>
        <v>886445.56690263143</v>
      </c>
      <c r="G940" s="10" t="str">
        <f t="shared" si="14"/>
        <v>Low</v>
      </c>
      <c r="H940" s="10">
        <v>174.9</v>
      </c>
      <c r="I940" s="10">
        <f>IFERROR(Table2[[#This Row],[Total Waste (tons)]] / (Table2[[#This Row],[Population (million)]]*1000), NA())</f>
        <v>0.12656026464037731</v>
      </c>
      <c r="J940" s="10">
        <v>305.32</v>
      </c>
      <c r="K940" s="10">
        <f>IFERROR(Table2[[#This Row],[Total Waste (tons)]] * Table2[[#This Row],[Household waste (%)]], NA())</f>
        <v>2620271.9778</v>
      </c>
      <c r="L940" s="10">
        <v>67.81</v>
      </c>
      <c r="M940" s="10">
        <f>SUMIFS(Table2[Household waste (%)], Table2[Country], "Australia", Table2[Year], 2020)</f>
        <v>1412.17</v>
      </c>
      <c r="N940" s="10">
        <f>COUNTIFS(Table2[Year], "USA")</f>
        <v>0</v>
      </c>
    </row>
    <row r="941" spans="1:14" x14ac:dyDescent="0.35">
      <c r="A941" s="11" t="s">
        <v>30</v>
      </c>
      <c r="B941" s="12">
        <v>2023</v>
      </c>
      <c r="C941" s="11" t="s">
        <v>13</v>
      </c>
      <c r="D941" s="12">
        <v>6420.44</v>
      </c>
      <c r="E941" s="13">
        <v>6483.5</v>
      </c>
      <c r="F941" s="13">
        <f>IFERROR(Table2[[#This Row],[Economic loss ($ million)]]*1000000 / Table2[[#This Row],[Total Waste (tons)]], NA())</f>
        <v>1009821.7567643339</v>
      </c>
      <c r="G941" s="13" t="str">
        <f t="shared" si="14"/>
        <v>Medium</v>
      </c>
      <c r="H941" s="13">
        <v>58.89</v>
      </c>
      <c r="I941" s="13">
        <f>IFERROR(Table2[[#This Row],[Total Waste (tons)]] / (Table2[[#This Row],[Population (million)]]*1000), NA())</f>
        <v>7.9581050596197224E-3</v>
      </c>
      <c r="J941" s="13">
        <v>806.78</v>
      </c>
      <c r="K941" s="13">
        <f>IFERROR(Table2[[#This Row],[Total Waste (tons)]] * Table2[[#This Row],[Household waste (%)]], NA())</f>
        <v>316463.48759999999</v>
      </c>
      <c r="L941" s="13">
        <v>49.29</v>
      </c>
      <c r="M941" s="10">
        <f>SUMIFS(Table2[Household waste (%)], Table2[Country], "Australia", Table2[Year], 2020)</f>
        <v>1412.17</v>
      </c>
      <c r="N941" s="10">
        <f>COUNTIFS(Table2[Year], "USA")</f>
        <v>0</v>
      </c>
    </row>
    <row r="942" spans="1:14" x14ac:dyDescent="0.35">
      <c r="A942" s="8" t="s">
        <v>23</v>
      </c>
      <c r="B942" s="9">
        <v>2019</v>
      </c>
      <c r="C942" s="8" t="s">
        <v>13</v>
      </c>
      <c r="D942" s="9">
        <v>31365.78</v>
      </c>
      <c r="E942" s="10">
        <v>33290.07</v>
      </c>
      <c r="F942" s="10">
        <f>IFERROR(Table2[[#This Row],[Economic loss ($ million)]]*1000000 / Table2[[#This Row],[Total Waste (tons)]], NA())</f>
        <v>1061349.9807752271</v>
      </c>
      <c r="G942" s="10" t="str">
        <f t="shared" si="14"/>
        <v>Medium</v>
      </c>
      <c r="H942" s="10">
        <v>101.5</v>
      </c>
      <c r="I942" s="10">
        <f>IFERROR(Table2[[#This Row],[Total Waste (tons)]] / (Table2[[#This Row],[Population (million)]]*1000), NA())</f>
        <v>2.3128718273924521E-2</v>
      </c>
      <c r="J942" s="10">
        <v>1356.14</v>
      </c>
      <c r="K942" s="10">
        <f>IFERROR(Table2[[#This Row],[Total Waste (tons)]] * Table2[[#This Row],[Household waste (%)]], NA())</f>
        <v>1640116.6361999998</v>
      </c>
      <c r="L942" s="10">
        <v>52.29</v>
      </c>
      <c r="M942" s="10">
        <f>SUMIFS(Table2[Household waste (%)], Table2[Country], "Australia", Table2[Year], 2020)</f>
        <v>1412.17</v>
      </c>
      <c r="N942" s="10">
        <f>COUNTIFS(Table2[Year], "USA")</f>
        <v>0</v>
      </c>
    </row>
    <row r="943" spans="1:14" x14ac:dyDescent="0.35">
      <c r="A943" s="11" t="s">
        <v>8</v>
      </c>
      <c r="B943" s="12">
        <v>2020</v>
      </c>
      <c r="C943" s="11" t="s">
        <v>19</v>
      </c>
      <c r="D943" s="12">
        <v>44121.24</v>
      </c>
      <c r="E943" s="13">
        <v>51283.18</v>
      </c>
      <c r="F943" s="13">
        <f>IFERROR(Table2[[#This Row],[Economic loss ($ million)]]*1000000 / Table2[[#This Row],[Total Waste (tons)]], NA())</f>
        <v>1162324.0869930221</v>
      </c>
      <c r="G943" s="13" t="str">
        <f t="shared" si="14"/>
        <v>High</v>
      </c>
      <c r="H943" s="13">
        <v>105.84</v>
      </c>
      <c r="I943" s="13">
        <f>IFERROR(Table2[[#This Row],[Total Waste (tons)]] / (Table2[[#This Row],[Population (million)]]*1000), NA())</f>
        <v>4.9353721559766438E-2</v>
      </c>
      <c r="J943" s="13">
        <v>893.98</v>
      </c>
      <c r="K943" s="13">
        <f>IFERROR(Table2[[#This Row],[Total Waste (tons)]] * Table2[[#This Row],[Household waste (%)]], NA())</f>
        <v>2928767.9111999995</v>
      </c>
      <c r="L943" s="13">
        <v>66.38</v>
      </c>
      <c r="M943" s="10">
        <f>SUMIFS(Table2[Household waste (%)], Table2[Country], "Australia", Table2[Year], 2020)</f>
        <v>1412.17</v>
      </c>
      <c r="N943" s="10">
        <f>COUNTIFS(Table2[Year], "USA")</f>
        <v>0</v>
      </c>
    </row>
    <row r="944" spans="1:14" x14ac:dyDescent="0.35">
      <c r="A944" s="8" t="s">
        <v>14</v>
      </c>
      <c r="B944" s="9">
        <v>2022</v>
      </c>
      <c r="C944" s="8" t="s">
        <v>25</v>
      </c>
      <c r="D944" s="9">
        <v>4249.76</v>
      </c>
      <c r="E944" s="10">
        <v>3658.99</v>
      </c>
      <c r="F944" s="10">
        <f>IFERROR(Table2[[#This Row],[Economic loss ($ million)]]*1000000 / Table2[[#This Row],[Total Waste (tons)]], NA())</f>
        <v>860987.44399683748</v>
      </c>
      <c r="G944" s="10" t="str">
        <f t="shared" si="14"/>
        <v>Low</v>
      </c>
      <c r="H944" s="10">
        <v>188.54</v>
      </c>
      <c r="I944" s="10">
        <f>IFERROR(Table2[[#This Row],[Total Waste (tons)]] / (Table2[[#This Row],[Population (million)]]*1000), NA())</f>
        <v>3.0896559746415799E-3</v>
      </c>
      <c r="J944" s="10">
        <v>1375.48</v>
      </c>
      <c r="K944" s="10">
        <f>IFERROR(Table2[[#This Row],[Total Waste (tons)]] * Table2[[#This Row],[Household waste (%)]], NA())</f>
        <v>144746.82560000001</v>
      </c>
      <c r="L944" s="10">
        <v>34.06</v>
      </c>
      <c r="M944" s="10">
        <f>SUMIFS(Table2[Household waste (%)], Table2[Country], "Australia", Table2[Year], 2020)</f>
        <v>1412.17</v>
      </c>
      <c r="N944" s="10">
        <f>COUNTIFS(Table2[Year], "USA")</f>
        <v>0</v>
      </c>
    </row>
    <row r="945" spans="1:14" x14ac:dyDescent="0.35">
      <c r="A945" s="11" t="s">
        <v>24</v>
      </c>
      <c r="B945" s="12">
        <v>2020</v>
      </c>
      <c r="C945" s="11" t="s">
        <v>11</v>
      </c>
      <c r="D945" s="12">
        <v>10222.14</v>
      </c>
      <c r="E945" s="13">
        <v>10349.68</v>
      </c>
      <c r="F945" s="13">
        <f>IFERROR(Table2[[#This Row],[Economic loss ($ million)]]*1000000 / Table2[[#This Row],[Total Waste (tons)]], NA())</f>
        <v>1012476.839487622</v>
      </c>
      <c r="G945" s="13" t="str">
        <f t="shared" si="14"/>
        <v>Medium</v>
      </c>
      <c r="H945" s="13">
        <v>179.42</v>
      </c>
      <c r="I945" s="13">
        <f>IFERROR(Table2[[#This Row],[Total Waste (tons)]] / (Table2[[#This Row],[Population (million)]]*1000), NA())</f>
        <v>2.4938739661860498E-2</v>
      </c>
      <c r="J945" s="13">
        <v>409.89</v>
      </c>
      <c r="K945" s="13">
        <f>IFERROR(Table2[[#This Row],[Total Waste (tons)]] * Table2[[#This Row],[Household waste (%)]], NA())</f>
        <v>425649.90959999996</v>
      </c>
      <c r="L945" s="13">
        <v>41.64</v>
      </c>
      <c r="M945" s="10">
        <f>SUMIFS(Table2[Household waste (%)], Table2[Country], "Australia", Table2[Year], 2020)</f>
        <v>1412.17</v>
      </c>
      <c r="N945" s="10">
        <f>COUNTIFS(Table2[Year], "USA")</f>
        <v>0</v>
      </c>
    </row>
    <row r="946" spans="1:14" x14ac:dyDescent="0.35">
      <c r="A946" s="8" t="s">
        <v>18</v>
      </c>
      <c r="B946" s="9">
        <v>2022</v>
      </c>
      <c r="C946" s="8" t="s">
        <v>15</v>
      </c>
      <c r="D946" s="9">
        <v>3352.93</v>
      </c>
      <c r="E946" s="10">
        <v>3963.47</v>
      </c>
      <c r="F946" s="10">
        <f>IFERROR(Table2[[#This Row],[Economic loss ($ million)]]*1000000 / Table2[[#This Row],[Total Waste (tons)]], NA())</f>
        <v>1182091.4841645963</v>
      </c>
      <c r="G946" s="10" t="str">
        <f t="shared" si="14"/>
        <v>High</v>
      </c>
      <c r="H946" s="10">
        <v>74.94</v>
      </c>
      <c r="I946" s="10">
        <f>IFERROR(Table2[[#This Row],[Total Waste (tons)]] / (Table2[[#This Row],[Population (million)]]*1000), NA())</f>
        <v>7.4043901684959033E-3</v>
      </c>
      <c r="J946" s="10">
        <v>452.83</v>
      </c>
      <c r="K946" s="10">
        <f>IFERROR(Table2[[#This Row],[Total Waste (tons)]] * Table2[[#This Row],[Household waste (%)]], NA())</f>
        <v>145047.7518</v>
      </c>
      <c r="L946" s="10">
        <v>43.26</v>
      </c>
      <c r="M946" s="10">
        <f>SUMIFS(Table2[Household waste (%)], Table2[Country], "Australia", Table2[Year], 2020)</f>
        <v>1412.17</v>
      </c>
      <c r="N946" s="10">
        <f>COUNTIFS(Table2[Year], "USA")</f>
        <v>0</v>
      </c>
    </row>
    <row r="947" spans="1:14" x14ac:dyDescent="0.35">
      <c r="A947" s="11" t="s">
        <v>32</v>
      </c>
      <c r="B947" s="12">
        <v>2021</v>
      </c>
      <c r="C947" s="11" t="s">
        <v>13</v>
      </c>
      <c r="D947" s="12">
        <v>39058.870000000003</v>
      </c>
      <c r="E947" s="13">
        <v>43276.88</v>
      </c>
      <c r="F947" s="13">
        <f>IFERROR(Table2[[#This Row],[Economic loss ($ million)]]*1000000 / Table2[[#This Row],[Total Waste (tons)]], NA())</f>
        <v>1107991.0913961411</v>
      </c>
      <c r="G947" s="13" t="str">
        <f t="shared" si="14"/>
        <v>High</v>
      </c>
      <c r="H947" s="13">
        <v>77.3</v>
      </c>
      <c r="I947" s="13">
        <f>IFERROR(Table2[[#This Row],[Total Waste (tons)]] / (Table2[[#This Row],[Population (million)]]*1000), NA())</f>
        <v>5.9827328983242965E-2</v>
      </c>
      <c r="J947" s="13">
        <v>652.86</v>
      </c>
      <c r="K947" s="13">
        <f>IFERROR(Table2[[#This Row],[Total Waste (tons)]] * Table2[[#This Row],[Household waste (%)]], NA())</f>
        <v>2077541.2953000001</v>
      </c>
      <c r="L947" s="13">
        <v>53.19</v>
      </c>
      <c r="M947" s="10">
        <f>SUMIFS(Table2[Household waste (%)], Table2[Country], "Australia", Table2[Year], 2020)</f>
        <v>1412.17</v>
      </c>
      <c r="N947" s="10">
        <f>COUNTIFS(Table2[Year], "USA")</f>
        <v>0</v>
      </c>
    </row>
    <row r="948" spans="1:14" x14ac:dyDescent="0.35">
      <c r="A948" s="8" t="s">
        <v>10</v>
      </c>
      <c r="B948" s="9">
        <v>2018</v>
      </c>
      <c r="C948" s="8" t="s">
        <v>25</v>
      </c>
      <c r="D948" s="9">
        <v>963.49</v>
      </c>
      <c r="E948" s="10">
        <v>1122.6099999999999</v>
      </c>
      <c r="F948" s="10">
        <f>IFERROR(Table2[[#This Row],[Economic loss ($ million)]]*1000000 / Table2[[#This Row],[Total Waste (tons)]], NA())</f>
        <v>1165149.612346781</v>
      </c>
      <c r="G948" s="10" t="str">
        <f t="shared" si="14"/>
        <v>High</v>
      </c>
      <c r="H948" s="10">
        <v>160.65</v>
      </c>
      <c r="I948" s="10">
        <f>IFERROR(Table2[[#This Row],[Total Waste (tons)]] / (Table2[[#This Row],[Population (million)]]*1000), NA())</f>
        <v>1.3439670804854234E-3</v>
      </c>
      <c r="J948" s="10">
        <v>716.9</v>
      </c>
      <c r="K948" s="10">
        <f>IFERROR(Table2[[#This Row],[Total Waste (tons)]] * Table2[[#This Row],[Household waste (%)]], NA())</f>
        <v>54514.264199999998</v>
      </c>
      <c r="L948" s="10">
        <v>56.58</v>
      </c>
      <c r="M948" s="10">
        <f>SUMIFS(Table2[Household waste (%)], Table2[Country], "Australia", Table2[Year], 2020)</f>
        <v>1412.17</v>
      </c>
      <c r="N948" s="10">
        <f>COUNTIFS(Table2[Year], "USA")</f>
        <v>0</v>
      </c>
    </row>
    <row r="949" spans="1:14" x14ac:dyDescent="0.35">
      <c r="A949" s="11" t="s">
        <v>21</v>
      </c>
      <c r="B949" s="12">
        <v>2020</v>
      </c>
      <c r="C949" s="11" t="s">
        <v>25</v>
      </c>
      <c r="D949" s="12">
        <v>40210.550000000003</v>
      </c>
      <c r="E949" s="13">
        <v>46764.79</v>
      </c>
      <c r="F949" s="13">
        <f>IFERROR(Table2[[#This Row],[Economic loss ($ million)]]*1000000 / Table2[[#This Row],[Total Waste (tons)]], NA())</f>
        <v>1162998.0191765593</v>
      </c>
      <c r="G949" s="13" t="str">
        <f t="shared" si="14"/>
        <v>High</v>
      </c>
      <c r="H949" s="13">
        <v>67.099999999999994</v>
      </c>
      <c r="I949" s="13">
        <f>IFERROR(Table2[[#This Row],[Total Waste (tons)]] / (Table2[[#This Row],[Population (million)]]*1000), NA())</f>
        <v>8.3939858884435545E-2</v>
      </c>
      <c r="J949" s="13">
        <v>479.04</v>
      </c>
      <c r="K949" s="13">
        <f>IFERROR(Table2[[#This Row],[Total Waste (tons)]] * Table2[[#This Row],[Household waste (%)]], NA())</f>
        <v>1426268.2084999999</v>
      </c>
      <c r="L949" s="13">
        <v>35.47</v>
      </c>
      <c r="M949" s="10">
        <f>SUMIFS(Table2[Household waste (%)], Table2[Country], "Australia", Table2[Year], 2020)</f>
        <v>1412.17</v>
      </c>
      <c r="N949" s="10">
        <f>COUNTIFS(Table2[Year], "USA")</f>
        <v>0</v>
      </c>
    </row>
    <row r="950" spans="1:14" x14ac:dyDescent="0.35">
      <c r="A950" s="8" t="s">
        <v>30</v>
      </c>
      <c r="B950" s="9">
        <v>2023</v>
      </c>
      <c r="C950" s="8" t="s">
        <v>11</v>
      </c>
      <c r="D950" s="9">
        <v>1194.8499999999999</v>
      </c>
      <c r="E950" s="10">
        <v>1136.47</v>
      </c>
      <c r="F950" s="10">
        <f>IFERROR(Table2[[#This Row],[Economic loss ($ million)]]*1000000 / Table2[[#This Row],[Total Waste (tons)]], NA())</f>
        <v>951140.31049922586</v>
      </c>
      <c r="G950" s="10" t="str">
        <f t="shared" si="14"/>
        <v>Medium</v>
      </c>
      <c r="H950" s="10">
        <v>177.31</v>
      </c>
      <c r="I950" s="10">
        <f>IFERROR(Table2[[#This Row],[Total Waste (tons)]] / (Table2[[#This Row],[Population (million)]]*1000), NA())</f>
        <v>2.250824149948196E-3</v>
      </c>
      <c r="J950" s="10">
        <v>530.85</v>
      </c>
      <c r="K950" s="10">
        <f>IFERROR(Table2[[#This Row],[Total Waste (tons)]] * Table2[[#This Row],[Household waste (%)]], NA())</f>
        <v>46252.643499999998</v>
      </c>
      <c r="L950" s="10">
        <v>38.71</v>
      </c>
      <c r="M950" s="10">
        <f>SUMIFS(Table2[Household waste (%)], Table2[Country], "Australia", Table2[Year], 2020)</f>
        <v>1412.17</v>
      </c>
      <c r="N950" s="10">
        <f>COUNTIFS(Table2[Year], "USA")</f>
        <v>0</v>
      </c>
    </row>
    <row r="951" spans="1:14" x14ac:dyDescent="0.35">
      <c r="A951" s="11" t="s">
        <v>35</v>
      </c>
      <c r="B951" s="12">
        <v>2021</v>
      </c>
      <c r="C951" s="11" t="s">
        <v>15</v>
      </c>
      <c r="D951" s="12">
        <v>21591.78</v>
      </c>
      <c r="E951" s="13">
        <v>19703.87</v>
      </c>
      <c r="F951" s="13">
        <f>IFERROR(Table2[[#This Row],[Economic loss ($ million)]]*1000000 / Table2[[#This Row],[Total Waste (tons)]], NA())</f>
        <v>912563.48480764439</v>
      </c>
      <c r="G951" s="13" t="str">
        <f t="shared" si="14"/>
        <v>Low</v>
      </c>
      <c r="H951" s="13">
        <v>27.28</v>
      </c>
      <c r="I951" s="13">
        <f>IFERROR(Table2[[#This Row],[Total Waste (tons)]] / (Table2[[#This Row],[Population (million)]]*1000), NA())</f>
        <v>8.2568948374760989E-2</v>
      </c>
      <c r="J951" s="13">
        <v>261.5</v>
      </c>
      <c r="K951" s="13">
        <f>IFERROR(Table2[[#This Row],[Total Waste (tons)]] * Table2[[#This Row],[Household waste (%)]], NA())</f>
        <v>845318.18699999992</v>
      </c>
      <c r="L951" s="13">
        <v>39.15</v>
      </c>
      <c r="M951" s="10">
        <f>SUMIFS(Table2[Household waste (%)], Table2[Country], "Australia", Table2[Year], 2020)</f>
        <v>1412.17</v>
      </c>
      <c r="N951" s="10">
        <f>COUNTIFS(Table2[Year], "USA")</f>
        <v>0</v>
      </c>
    </row>
    <row r="952" spans="1:14" x14ac:dyDescent="0.35">
      <c r="A952" s="8" t="s">
        <v>27</v>
      </c>
      <c r="B952" s="9">
        <v>2024</v>
      </c>
      <c r="C952" s="8" t="s">
        <v>13</v>
      </c>
      <c r="D952" s="9">
        <v>20831.11</v>
      </c>
      <c r="E952" s="10">
        <v>23262.240000000002</v>
      </c>
      <c r="F952" s="10">
        <f>IFERROR(Table2[[#This Row],[Economic loss ($ million)]]*1000000 / Table2[[#This Row],[Total Waste (tons)]], NA())</f>
        <v>1116706.6949384839</v>
      </c>
      <c r="G952" s="10" t="str">
        <f t="shared" si="14"/>
        <v>High</v>
      </c>
      <c r="H952" s="10">
        <v>24.05</v>
      </c>
      <c r="I952" s="10">
        <f>IFERROR(Table2[[#This Row],[Total Waste (tons)]] / (Table2[[#This Row],[Population (million)]]*1000), NA())</f>
        <v>2.8268954660804192E-2</v>
      </c>
      <c r="J952" s="10">
        <v>736.89</v>
      </c>
      <c r="K952" s="10">
        <f>IFERROR(Table2[[#This Row],[Total Waste (tons)]] * Table2[[#This Row],[Household waste (%)]], NA())</f>
        <v>968229.99280000001</v>
      </c>
      <c r="L952" s="10">
        <v>46.48</v>
      </c>
      <c r="M952" s="10">
        <f>SUMIFS(Table2[Household waste (%)], Table2[Country], "Australia", Table2[Year], 2020)</f>
        <v>1412.17</v>
      </c>
      <c r="N952" s="10">
        <f>COUNTIFS(Table2[Year], "USA")</f>
        <v>0</v>
      </c>
    </row>
    <row r="953" spans="1:14" x14ac:dyDescent="0.35">
      <c r="A953" s="11" t="s">
        <v>29</v>
      </c>
      <c r="B953" s="12">
        <v>2022</v>
      </c>
      <c r="C953" s="11" t="s">
        <v>11</v>
      </c>
      <c r="D953" s="12">
        <v>27503.07</v>
      </c>
      <c r="E953" s="13">
        <v>32988.39</v>
      </c>
      <c r="F953" s="13">
        <f>IFERROR(Table2[[#This Row],[Economic loss ($ million)]]*1000000 / Table2[[#This Row],[Total Waste (tons)]], NA())</f>
        <v>1199443.9166245805</v>
      </c>
      <c r="G953" s="13" t="str">
        <f t="shared" si="14"/>
        <v>High</v>
      </c>
      <c r="H953" s="13">
        <v>192.1</v>
      </c>
      <c r="I953" s="13">
        <f>IFERROR(Table2[[#This Row],[Total Waste (tons)]] / (Table2[[#This Row],[Population (million)]]*1000), NA())</f>
        <v>2.9367620206938526E-2</v>
      </c>
      <c r="J953" s="13">
        <v>936.51</v>
      </c>
      <c r="K953" s="13">
        <f>IFERROR(Table2[[#This Row],[Total Waste (tons)]] * Table2[[#This Row],[Household waste (%)]], NA())</f>
        <v>1576200.9417000001</v>
      </c>
      <c r="L953" s="13">
        <v>57.31</v>
      </c>
      <c r="M953" s="10">
        <f>SUMIFS(Table2[Household waste (%)], Table2[Country], "Australia", Table2[Year], 2020)</f>
        <v>1412.17</v>
      </c>
      <c r="N953" s="10">
        <f>COUNTIFS(Table2[Year], "USA")</f>
        <v>0</v>
      </c>
    </row>
    <row r="954" spans="1:14" x14ac:dyDescent="0.35">
      <c r="A954" s="8" t="s">
        <v>35</v>
      </c>
      <c r="B954" s="9">
        <v>2019</v>
      </c>
      <c r="C954" s="8" t="s">
        <v>13</v>
      </c>
      <c r="D954" s="9">
        <v>18122.16</v>
      </c>
      <c r="E954" s="10">
        <v>18313.09</v>
      </c>
      <c r="F954" s="10">
        <f>IFERROR(Table2[[#This Row],[Economic loss ($ million)]]*1000000 / Table2[[#This Row],[Total Waste (tons)]], NA())</f>
        <v>1010535.7198038202</v>
      </c>
      <c r="G954" s="10" t="str">
        <f t="shared" si="14"/>
        <v>Medium</v>
      </c>
      <c r="H954" s="10">
        <v>96.17</v>
      </c>
      <c r="I954" s="10">
        <f>IFERROR(Table2[[#This Row],[Total Waste (tons)]] / (Table2[[#This Row],[Population (million)]]*1000), NA())</f>
        <v>0.16507706321734378</v>
      </c>
      <c r="J954" s="10">
        <v>109.78</v>
      </c>
      <c r="K954" s="10">
        <f>IFERROR(Table2[[#This Row],[Total Waste (tons)]] * Table2[[#This Row],[Household waste (%)]], NA())</f>
        <v>716187.76320000004</v>
      </c>
      <c r="L954" s="10">
        <v>39.520000000000003</v>
      </c>
      <c r="M954" s="10">
        <f>SUMIFS(Table2[Household waste (%)], Table2[Country], "Australia", Table2[Year], 2020)</f>
        <v>1412.17</v>
      </c>
      <c r="N954" s="10">
        <f>COUNTIFS(Table2[Year], "USA")</f>
        <v>0</v>
      </c>
    </row>
    <row r="955" spans="1:14" x14ac:dyDescent="0.35">
      <c r="A955" s="11" t="s">
        <v>16</v>
      </c>
      <c r="B955" s="12">
        <v>2024</v>
      </c>
      <c r="C955" s="11" t="s">
        <v>11</v>
      </c>
      <c r="D955" s="12">
        <v>19680.23</v>
      </c>
      <c r="E955" s="13">
        <v>23231.43</v>
      </c>
      <c r="F955" s="13">
        <f>IFERROR(Table2[[#This Row],[Economic loss ($ million)]]*1000000 / Table2[[#This Row],[Total Waste (tons)]], NA())</f>
        <v>1180445.0456117636</v>
      </c>
      <c r="G955" s="13" t="str">
        <f t="shared" si="14"/>
        <v>High</v>
      </c>
      <c r="H955" s="13">
        <v>48.72</v>
      </c>
      <c r="I955" s="13">
        <f>IFERROR(Table2[[#This Row],[Total Waste (tons)]] / (Table2[[#This Row],[Population (million)]]*1000), NA())</f>
        <v>1.4264447295367733E-2</v>
      </c>
      <c r="J955" s="13">
        <v>1379.67</v>
      </c>
      <c r="K955" s="13">
        <f>IFERROR(Table2[[#This Row],[Total Waste (tons)]] * Table2[[#This Row],[Household waste (%)]], NA())</f>
        <v>999165.27710000006</v>
      </c>
      <c r="L955" s="13">
        <v>50.77</v>
      </c>
      <c r="M955" s="10">
        <f>SUMIFS(Table2[Household waste (%)], Table2[Country], "Australia", Table2[Year], 2020)</f>
        <v>1412.17</v>
      </c>
      <c r="N955" s="10">
        <f>COUNTIFS(Table2[Year], "USA")</f>
        <v>0</v>
      </c>
    </row>
    <row r="956" spans="1:14" x14ac:dyDescent="0.35">
      <c r="A956" s="8" t="s">
        <v>26</v>
      </c>
      <c r="B956" s="9">
        <v>2024</v>
      </c>
      <c r="C956" s="8" t="s">
        <v>25</v>
      </c>
      <c r="D956" s="9">
        <v>3712.67</v>
      </c>
      <c r="E956" s="10">
        <v>3865.38</v>
      </c>
      <c r="F956" s="10">
        <f>IFERROR(Table2[[#This Row],[Economic loss ($ million)]]*1000000 / Table2[[#This Row],[Total Waste (tons)]], NA())</f>
        <v>1041132.1232428413</v>
      </c>
      <c r="G956" s="10" t="str">
        <f t="shared" si="14"/>
        <v>Medium</v>
      </c>
      <c r="H956" s="10">
        <v>29.77</v>
      </c>
      <c r="I956" s="10">
        <f>IFERROR(Table2[[#This Row],[Total Waste (tons)]] / (Table2[[#This Row],[Population (million)]]*1000), NA())</f>
        <v>2.8821497329524284E-3</v>
      </c>
      <c r="J956" s="10">
        <v>1288.1600000000001</v>
      </c>
      <c r="K956" s="10">
        <f>IFERROR(Table2[[#This Row],[Total Waste (tons)]] * Table2[[#This Row],[Household waste (%)]], NA())</f>
        <v>227735.1778</v>
      </c>
      <c r="L956" s="10">
        <v>61.34</v>
      </c>
      <c r="M956" s="10">
        <f>SUMIFS(Table2[Household waste (%)], Table2[Country], "Australia", Table2[Year], 2020)</f>
        <v>1412.17</v>
      </c>
      <c r="N956" s="10">
        <f>COUNTIFS(Table2[Year], "USA")</f>
        <v>0</v>
      </c>
    </row>
    <row r="957" spans="1:14" x14ac:dyDescent="0.35">
      <c r="A957" s="11" t="s">
        <v>10</v>
      </c>
      <c r="B957" s="12">
        <v>2022</v>
      </c>
      <c r="C957" s="11" t="s">
        <v>13</v>
      </c>
      <c r="D957" s="12">
        <v>28840.44</v>
      </c>
      <c r="E957" s="13">
        <v>25910.74</v>
      </c>
      <c r="F957" s="13">
        <f>IFERROR(Table2[[#This Row],[Economic loss ($ million)]]*1000000 / Table2[[#This Row],[Total Waste (tons)]], NA())</f>
        <v>898416.9450951512</v>
      </c>
      <c r="G957" s="13" t="str">
        <f t="shared" si="14"/>
        <v>Low</v>
      </c>
      <c r="H957" s="13">
        <v>102.04</v>
      </c>
      <c r="I957" s="13">
        <f>IFERROR(Table2[[#This Row],[Total Waste (tons)]] / (Table2[[#This Row],[Population (million)]]*1000), NA())</f>
        <v>3.0414705137939761E-2</v>
      </c>
      <c r="J957" s="13">
        <v>948.24</v>
      </c>
      <c r="K957" s="13">
        <f>IFERROR(Table2[[#This Row],[Total Waste (tons)]] * Table2[[#This Row],[Household waste (%)]], NA())</f>
        <v>1052964.4643999999</v>
      </c>
      <c r="L957" s="13">
        <v>36.51</v>
      </c>
      <c r="M957" s="10">
        <f>SUMIFS(Table2[Household waste (%)], Table2[Country], "Australia", Table2[Year], 2020)</f>
        <v>1412.17</v>
      </c>
      <c r="N957" s="10">
        <f>COUNTIFS(Table2[Year], "USA")</f>
        <v>0</v>
      </c>
    </row>
    <row r="958" spans="1:14" x14ac:dyDescent="0.35">
      <c r="A958" s="8" t="s">
        <v>14</v>
      </c>
      <c r="B958" s="9">
        <v>2020</v>
      </c>
      <c r="C958" s="8" t="s">
        <v>15</v>
      </c>
      <c r="D958" s="9">
        <v>17482.830000000002</v>
      </c>
      <c r="E958" s="10">
        <v>19230.97</v>
      </c>
      <c r="F958" s="10">
        <f>IFERROR(Table2[[#This Row],[Economic loss ($ million)]]*1000000 / Table2[[#This Row],[Total Waste (tons)]], NA())</f>
        <v>1099991.8205462159</v>
      </c>
      <c r="G958" s="10" t="str">
        <f t="shared" si="14"/>
        <v>Medium</v>
      </c>
      <c r="H958" s="10">
        <v>108.82</v>
      </c>
      <c r="I958" s="10">
        <f>IFERROR(Table2[[#This Row],[Total Waste (tons)]] / (Table2[[#This Row],[Population (million)]]*1000), NA())</f>
        <v>1.7039629243379695E-2</v>
      </c>
      <c r="J958" s="10">
        <v>1026.01</v>
      </c>
      <c r="K958" s="10">
        <f>IFERROR(Table2[[#This Row],[Total Waste (tons)]] * Table2[[#This Row],[Household waste (%)]], NA())</f>
        <v>558926.07510000002</v>
      </c>
      <c r="L958" s="10">
        <v>31.97</v>
      </c>
      <c r="M958" s="10">
        <f>SUMIFS(Table2[Household waste (%)], Table2[Country], "Australia", Table2[Year], 2020)</f>
        <v>1412.17</v>
      </c>
      <c r="N958" s="10">
        <f>COUNTIFS(Table2[Year], "USA")</f>
        <v>0</v>
      </c>
    </row>
    <row r="959" spans="1:14" x14ac:dyDescent="0.35">
      <c r="A959" s="11" t="s">
        <v>34</v>
      </c>
      <c r="B959" s="12">
        <v>2019</v>
      </c>
      <c r="C959" s="11" t="s">
        <v>13</v>
      </c>
      <c r="D959" s="12">
        <v>15722.18</v>
      </c>
      <c r="E959" s="13">
        <v>18293.46</v>
      </c>
      <c r="F959" s="13">
        <f>IFERROR(Table2[[#This Row],[Economic loss ($ million)]]*1000000 / Table2[[#This Row],[Total Waste (tons)]], NA())</f>
        <v>1163544.7501555127</v>
      </c>
      <c r="G959" s="13" t="str">
        <f t="shared" si="14"/>
        <v>High</v>
      </c>
      <c r="H959" s="13">
        <v>185.85</v>
      </c>
      <c r="I959" s="13">
        <f>IFERROR(Table2[[#This Row],[Total Waste (tons)]] / (Table2[[#This Row],[Population (million)]]*1000), NA())</f>
        <v>2.3640953927583305E-2</v>
      </c>
      <c r="J959" s="13">
        <v>665.04</v>
      </c>
      <c r="K959" s="13">
        <f>IFERROR(Table2[[#This Row],[Total Waste (tons)]] * Table2[[#This Row],[Household waste (%)]], NA())</f>
        <v>1029802.79</v>
      </c>
      <c r="L959" s="13">
        <v>65.5</v>
      </c>
      <c r="M959" s="10">
        <f>SUMIFS(Table2[Household waste (%)], Table2[Country], "Australia", Table2[Year], 2020)</f>
        <v>1412.17</v>
      </c>
      <c r="N959" s="10">
        <f>COUNTIFS(Table2[Year], "USA")</f>
        <v>0</v>
      </c>
    </row>
    <row r="960" spans="1:14" x14ac:dyDescent="0.35">
      <c r="A960" s="8" t="s">
        <v>21</v>
      </c>
      <c r="B960" s="9">
        <v>2024</v>
      </c>
      <c r="C960" s="8" t="s">
        <v>13</v>
      </c>
      <c r="D960" s="9">
        <v>15408.5</v>
      </c>
      <c r="E960" s="10">
        <v>13885.66</v>
      </c>
      <c r="F960" s="10">
        <f>IFERROR(Table2[[#This Row],[Economic loss ($ million)]]*1000000 / Table2[[#This Row],[Total Waste (tons)]], NA())</f>
        <v>901168.83538306784</v>
      </c>
      <c r="G960" s="10" t="str">
        <f t="shared" si="14"/>
        <v>Low</v>
      </c>
      <c r="H960" s="10">
        <v>170.36</v>
      </c>
      <c r="I960" s="10">
        <f>IFERROR(Table2[[#This Row],[Total Waste (tons)]] / (Table2[[#This Row],[Population (million)]]*1000), NA())</f>
        <v>2.370501992277042E-2</v>
      </c>
      <c r="J960" s="10">
        <v>650.01</v>
      </c>
      <c r="K960" s="10">
        <f>IFERROR(Table2[[#This Row],[Total Waste (tons)]] * Table2[[#This Row],[Household waste (%)]], NA())</f>
        <v>631594.41500000004</v>
      </c>
      <c r="L960" s="10">
        <v>40.99</v>
      </c>
      <c r="M960" s="10">
        <f>SUMIFS(Table2[Household waste (%)], Table2[Country], "Australia", Table2[Year], 2020)</f>
        <v>1412.17</v>
      </c>
      <c r="N960" s="10">
        <f>COUNTIFS(Table2[Year], "USA")</f>
        <v>0</v>
      </c>
    </row>
    <row r="961" spans="1:14" x14ac:dyDescent="0.35">
      <c r="A961" s="11" t="s">
        <v>28</v>
      </c>
      <c r="B961" s="12">
        <v>2018</v>
      </c>
      <c r="C961" s="11" t="s">
        <v>11</v>
      </c>
      <c r="D961" s="12">
        <v>44615.67</v>
      </c>
      <c r="E961" s="13">
        <v>37861.26</v>
      </c>
      <c r="F961" s="13">
        <f>IFERROR(Table2[[#This Row],[Economic loss ($ million)]]*1000000 / Table2[[#This Row],[Total Waste (tons)]], NA())</f>
        <v>848609.02010437148</v>
      </c>
      <c r="G961" s="13" t="str">
        <f t="shared" si="14"/>
        <v>Low</v>
      </c>
      <c r="H961" s="13">
        <v>100.18</v>
      </c>
      <c r="I961" s="13">
        <f>IFERROR(Table2[[#This Row],[Total Waste (tons)]] / (Table2[[#This Row],[Population (million)]]*1000), NA())</f>
        <v>3.6924637297337561E-2</v>
      </c>
      <c r="J961" s="13">
        <v>1208.29</v>
      </c>
      <c r="K961" s="13">
        <f>IFERROR(Table2[[#This Row],[Total Waste (tons)]] * Table2[[#This Row],[Household waste (%)]], NA())</f>
        <v>2294137.7514</v>
      </c>
      <c r="L961" s="13">
        <v>51.42</v>
      </c>
      <c r="M961" s="10">
        <f>SUMIFS(Table2[Household waste (%)], Table2[Country], "Australia", Table2[Year], 2020)</f>
        <v>1412.17</v>
      </c>
      <c r="N961" s="10">
        <f>COUNTIFS(Table2[Year], "USA")</f>
        <v>0</v>
      </c>
    </row>
    <row r="962" spans="1:14" x14ac:dyDescent="0.35">
      <c r="A962" s="8" t="s">
        <v>31</v>
      </c>
      <c r="B962" s="9">
        <v>2020</v>
      </c>
      <c r="C962" s="8" t="s">
        <v>19</v>
      </c>
      <c r="D962" s="9">
        <v>19362.330000000002</v>
      </c>
      <c r="E962" s="10">
        <v>17907.89</v>
      </c>
      <c r="F962" s="10">
        <f>IFERROR(Table2[[#This Row],[Economic loss ($ million)]]*1000000 / Table2[[#This Row],[Total Waste (tons)]], NA())</f>
        <v>924883.00736533245</v>
      </c>
      <c r="G962" s="10" t="str">
        <f t="shared" ref="G962:G1025" si="15">IF(F962&gt;1100000,"High",IF(F962&gt;=950000,"Medium","Low"))</f>
        <v>Low</v>
      </c>
      <c r="H962" s="10">
        <v>70.459999999999994</v>
      </c>
      <c r="I962" s="10">
        <f>IFERROR(Table2[[#This Row],[Total Waste (tons)]] / (Table2[[#This Row],[Population (million)]]*1000), NA())</f>
        <v>1.532520994435782E-2</v>
      </c>
      <c r="J962" s="10">
        <v>1263.43</v>
      </c>
      <c r="K962" s="10">
        <f>IFERROR(Table2[[#This Row],[Total Waste (tons)]] * Table2[[#This Row],[Household waste (%)]], NA())</f>
        <v>962888.67090000003</v>
      </c>
      <c r="L962" s="10">
        <v>49.73</v>
      </c>
      <c r="M962" s="10">
        <f>SUMIFS(Table2[Household waste (%)], Table2[Country], "Australia", Table2[Year], 2020)</f>
        <v>1412.17</v>
      </c>
      <c r="N962" s="10">
        <f>COUNTIFS(Table2[Year], "USA")</f>
        <v>0</v>
      </c>
    </row>
    <row r="963" spans="1:14" x14ac:dyDescent="0.35">
      <c r="A963" s="11" t="s">
        <v>23</v>
      </c>
      <c r="B963" s="12">
        <v>2023</v>
      </c>
      <c r="C963" s="11" t="s">
        <v>20</v>
      </c>
      <c r="D963" s="12">
        <v>6480.74</v>
      </c>
      <c r="E963" s="13">
        <v>5694.1</v>
      </c>
      <c r="F963" s="13">
        <f>IFERROR(Table2[[#This Row],[Economic loss ($ million)]]*1000000 / Table2[[#This Row],[Total Waste (tons)]], NA())</f>
        <v>878618.79970497196</v>
      </c>
      <c r="G963" s="13" t="str">
        <f t="shared" si="15"/>
        <v>Low</v>
      </c>
      <c r="H963" s="13">
        <v>25.66</v>
      </c>
      <c r="I963" s="13">
        <f>IFERROR(Table2[[#This Row],[Total Waste (tons)]] / (Table2[[#This Row],[Population (million)]]*1000), NA())</f>
        <v>1.3516184199549511E-2</v>
      </c>
      <c r="J963" s="13">
        <v>479.48</v>
      </c>
      <c r="K963" s="13">
        <f>IFERROR(Table2[[#This Row],[Total Waste (tons)]] * Table2[[#This Row],[Household waste (%)]], NA())</f>
        <v>276922.02019999997</v>
      </c>
      <c r="L963" s="13">
        <v>42.73</v>
      </c>
      <c r="M963" s="10">
        <f>SUMIFS(Table2[Household waste (%)], Table2[Country], "Australia", Table2[Year], 2020)</f>
        <v>1412.17</v>
      </c>
      <c r="N963" s="10">
        <f>COUNTIFS(Table2[Year], "USA")</f>
        <v>0</v>
      </c>
    </row>
    <row r="964" spans="1:14" x14ac:dyDescent="0.35">
      <c r="A964" s="8" t="s">
        <v>12</v>
      </c>
      <c r="B964" s="9">
        <v>2024</v>
      </c>
      <c r="C964" s="8" t="s">
        <v>9</v>
      </c>
      <c r="D964" s="9">
        <v>6620.95</v>
      </c>
      <c r="E964" s="10">
        <v>7772.36</v>
      </c>
      <c r="F964" s="10">
        <f>IFERROR(Table2[[#This Row],[Economic loss ($ million)]]*1000000 / Table2[[#This Row],[Total Waste (tons)]], NA())</f>
        <v>1173904.0470023183</v>
      </c>
      <c r="G964" s="10" t="str">
        <f t="shared" si="15"/>
        <v>High</v>
      </c>
      <c r="H964" s="10">
        <v>71.95</v>
      </c>
      <c r="I964" s="10">
        <f>IFERROR(Table2[[#This Row],[Total Waste (tons)]] / (Table2[[#This Row],[Population (million)]]*1000), NA())</f>
        <v>9.3551919517330055E-3</v>
      </c>
      <c r="J964" s="10">
        <v>707.73</v>
      </c>
      <c r="K964" s="10">
        <f>IFERROR(Table2[[#This Row],[Total Waste (tons)]] * Table2[[#This Row],[Household waste (%)]], NA())</f>
        <v>303769.18599999999</v>
      </c>
      <c r="L964" s="10">
        <v>45.88</v>
      </c>
      <c r="M964" s="10">
        <f>SUMIFS(Table2[Household waste (%)], Table2[Country], "Australia", Table2[Year], 2020)</f>
        <v>1412.17</v>
      </c>
      <c r="N964" s="10">
        <f>COUNTIFS(Table2[Year], "USA")</f>
        <v>0</v>
      </c>
    </row>
    <row r="965" spans="1:14" x14ac:dyDescent="0.35">
      <c r="A965" s="11" t="s">
        <v>26</v>
      </c>
      <c r="B965" s="12">
        <v>2024</v>
      </c>
      <c r="C965" s="11" t="s">
        <v>22</v>
      </c>
      <c r="D965" s="12">
        <v>29138.47</v>
      </c>
      <c r="E965" s="13">
        <v>29241.06</v>
      </c>
      <c r="F965" s="13">
        <f>IFERROR(Table2[[#This Row],[Economic loss ($ million)]]*1000000 / Table2[[#This Row],[Total Waste (tons)]], NA())</f>
        <v>1003520.7751127633</v>
      </c>
      <c r="G965" s="13" t="str">
        <f t="shared" si="15"/>
        <v>Medium</v>
      </c>
      <c r="H965" s="13">
        <v>119.04</v>
      </c>
      <c r="I965" s="13">
        <f>IFERROR(Table2[[#This Row],[Total Waste (tons)]] / (Table2[[#This Row],[Population (million)]]*1000), NA())</f>
        <v>5.1820149386448515E-2</v>
      </c>
      <c r="J965" s="13">
        <v>562.29999999999995</v>
      </c>
      <c r="K965" s="13">
        <f>IFERROR(Table2[[#This Row],[Total Waste (tons)]] * Table2[[#This Row],[Household waste (%)]], NA())</f>
        <v>1328422.8473000003</v>
      </c>
      <c r="L965" s="13">
        <v>45.59</v>
      </c>
      <c r="M965" s="10">
        <f>SUMIFS(Table2[Household waste (%)], Table2[Country], "Australia", Table2[Year], 2020)</f>
        <v>1412.17</v>
      </c>
      <c r="N965" s="10">
        <f>COUNTIFS(Table2[Year], "USA")</f>
        <v>0</v>
      </c>
    </row>
    <row r="966" spans="1:14" x14ac:dyDescent="0.35">
      <c r="A966" s="8" t="s">
        <v>8</v>
      </c>
      <c r="B966" s="9">
        <v>2019</v>
      </c>
      <c r="C966" s="8" t="s">
        <v>22</v>
      </c>
      <c r="D966" s="9">
        <v>24871.75</v>
      </c>
      <c r="E966" s="10">
        <v>25714.31</v>
      </c>
      <c r="F966" s="10">
        <f>IFERROR(Table2[[#This Row],[Economic loss ($ million)]]*1000000 / Table2[[#This Row],[Total Waste (tons)]], NA())</f>
        <v>1033876.1848281685</v>
      </c>
      <c r="G966" s="10" t="str">
        <f t="shared" si="15"/>
        <v>Medium</v>
      </c>
      <c r="H966" s="10">
        <v>76.849999999999994</v>
      </c>
      <c r="I966" s="10">
        <f>IFERROR(Table2[[#This Row],[Total Waste (tons)]] / (Table2[[#This Row],[Population (million)]]*1000), NA())</f>
        <v>5.3731448076216812E-2</v>
      </c>
      <c r="J966" s="10">
        <v>462.89</v>
      </c>
      <c r="K966" s="10">
        <f>IFERROR(Table2[[#This Row],[Total Waste (tons)]] * Table2[[#This Row],[Household waste (%)]], NA())</f>
        <v>1296813.0449999999</v>
      </c>
      <c r="L966" s="10">
        <v>52.14</v>
      </c>
      <c r="M966" s="10">
        <f>SUMIFS(Table2[Household waste (%)], Table2[Country], "Australia", Table2[Year], 2020)</f>
        <v>1412.17</v>
      </c>
      <c r="N966" s="10">
        <f>COUNTIFS(Table2[Year], "USA")</f>
        <v>0</v>
      </c>
    </row>
    <row r="967" spans="1:14" x14ac:dyDescent="0.35">
      <c r="A967" s="11" t="s">
        <v>28</v>
      </c>
      <c r="B967" s="12">
        <v>2023</v>
      </c>
      <c r="C967" s="11" t="s">
        <v>11</v>
      </c>
      <c r="D967" s="12">
        <v>10434.59</v>
      </c>
      <c r="E967" s="13">
        <v>10683.6</v>
      </c>
      <c r="F967" s="13">
        <f>IFERROR(Table2[[#This Row],[Economic loss ($ million)]]*1000000 / Table2[[#This Row],[Total Waste (tons)]], NA())</f>
        <v>1023863.8988211324</v>
      </c>
      <c r="G967" s="13" t="str">
        <f t="shared" si="15"/>
        <v>Medium</v>
      </c>
      <c r="H967" s="13">
        <v>47.91</v>
      </c>
      <c r="I967" s="13">
        <f>IFERROR(Table2[[#This Row],[Total Waste (tons)]] / (Table2[[#This Row],[Population (million)]]*1000), NA())</f>
        <v>0.13518059334110635</v>
      </c>
      <c r="J967" s="13">
        <v>77.19</v>
      </c>
      <c r="K967" s="13">
        <f>IFERROR(Table2[[#This Row],[Total Waste (tons)]] * Table2[[#This Row],[Household waste (%)]], NA())</f>
        <v>639431.67520000006</v>
      </c>
      <c r="L967" s="13">
        <v>61.28</v>
      </c>
      <c r="M967" s="10">
        <f>SUMIFS(Table2[Household waste (%)], Table2[Country], "Australia", Table2[Year], 2020)</f>
        <v>1412.17</v>
      </c>
      <c r="N967" s="10">
        <f>COUNTIFS(Table2[Year], "USA")</f>
        <v>0</v>
      </c>
    </row>
    <row r="968" spans="1:14" x14ac:dyDescent="0.35">
      <c r="A968" s="8" t="s">
        <v>28</v>
      </c>
      <c r="B968" s="9">
        <v>2024</v>
      </c>
      <c r="C968" s="8" t="s">
        <v>11</v>
      </c>
      <c r="D968" s="9">
        <v>19679.93</v>
      </c>
      <c r="E968" s="10">
        <v>17477.72</v>
      </c>
      <c r="F968" s="10">
        <f>IFERROR(Table2[[#This Row],[Economic loss ($ million)]]*1000000 / Table2[[#This Row],[Total Waste (tons)]], NA())</f>
        <v>888098.68734289194</v>
      </c>
      <c r="G968" s="10" t="str">
        <f t="shared" si="15"/>
        <v>Low</v>
      </c>
      <c r="H968" s="10">
        <v>194.07</v>
      </c>
      <c r="I968" s="10">
        <f>IFERROR(Table2[[#This Row],[Total Waste (tons)]] / (Table2[[#This Row],[Population (million)]]*1000), NA())</f>
        <v>6.1818533061096276E-2</v>
      </c>
      <c r="J968" s="10">
        <v>318.35000000000002</v>
      </c>
      <c r="K968" s="10">
        <f>IFERROR(Table2[[#This Row],[Total Waste (tons)]] * Table2[[#This Row],[Household waste (%)]], NA())</f>
        <v>960577.3833000001</v>
      </c>
      <c r="L968" s="10">
        <v>48.81</v>
      </c>
      <c r="M968" s="10">
        <f>SUMIFS(Table2[Household waste (%)], Table2[Country], "Australia", Table2[Year], 2020)</f>
        <v>1412.17</v>
      </c>
      <c r="N968" s="10">
        <f>COUNTIFS(Table2[Year], "USA")</f>
        <v>0</v>
      </c>
    </row>
    <row r="969" spans="1:14" x14ac:dyDescent="0.35">
      <c r="A969" s="11" t="s">
        <v>29</v>
      </c>
      <c r="B969" s="12">
        <v>2020</v>
      </c>
      <c r="C969" s="11" t="s">
        <v>22</v>
      </c>
      <c r="D969" s="12">
        <v>31292.11</v>
      </c>
      <c r="E969" s="13">
        <v>31166.48</v>
      </c>
      <c r="F969" s="13">
        <f>IFERROR(Table2[[#This Row],[Economic loss ($ million)]]*1000000 / Table2[[#This Row],[Total Waste (tons)]], NA())</f>
        <v>995985.24995597929</v>
      </c>
      <c r="G969" s="13" t="str">
        <f t="shared" si="15"/>
        <v>Medium</v>
      </c>
      <c r="H969" s="13">
        <v>50.94</v>
      </c>
      <c r="I969" s="13">
        <f>IFERROR(Table2[[#This Row],[Total Waste (tons)]] / (Table2[[#This Row],[Population (million)]]*1000), NA())</f>
        <v>3.3269658501318362E-2</v>
      </c>
      <c r="J969" s="13">
        <v>940.56</v>
      </c>
      <c r="K969" s="13">
        <f>IFERROR(Table2[[#This Row],[Total Waste (tons)]] * Table2[[#This Row],[Household waste (%)]], NA())</f>
        <v>1774575.5581</v>
      </c>
      <c r="L969" s="13">
        <v>56.71</v>
      </c>
      <c r="M969" s="10">
        <f>SUMIFS(Table2[Household waste (%)], Table2[Country], "Australia", Table2[Year], 2020)</f>
        <v>1412.17</v>
      </c>
      <c r="N969" s="10">
        <f>COUNTIFS(Table2[Year], "USA")</f>
        <v>0</v>
      </c>
    </row>
    <row r="970" spans="1:14" x14ac:dyDescent="0.35">
      <c r="A970" s="8" t="s">
        <v>21</v>
      </c>
      <c r="B970" s="9">
        <v>2020</v>
      </c>
      <c r="C970" s="8" t="s">
        <v>20</v>
      </c>
      <c r="D970" s="9">
        <v>8014.57</v>
      </c>
      <c r="E970" s="10">
        <v>9081.7099999999991</v>
      </c>
      <c r="F970" s="10">
        <f>IFERROR(Table2[[#This Row],[Economic loss ($ million)]]*1000000 / Table2[[#This Row],[Total Waste (tons)]], NA())</f>
        <v>1133150.0005614774</v>
      </c>
      <c r="G970" s="10" t="str">
        <f t="shared" si="15"/>
        <v>High</v>
      </c>
      <c r="H970" s="10">
        <v>132.83000000000001</v>
      </c>
      <c r="I970" s="10">
        <f>IFERROR(Table2[[#This Row],[Total Waste (tons)]] / (Table2[[#This Row],[Population (million)]]*1000), NA())</f>
        <v>3.2689847860668107E-2</v>
      </c>
      <c r="J970" s="10">
        <v>245.17</v>
      </c>
      <c r="K970" s="10">
        <f>IFERROR(Table2[[#This Row],[Total Waste (tons)]] * Table2[[#This Row],[Household waste (%)]], NA())</f>
        <v>247489.92159999997</v>
      </c>
      <c r="L970" s="10">
        <v>30.88</v>
      </c>
      <c r="M970" s="10">
        <f>SUMIFS(Table2[Household waste (%)], Table2[Country], "Australia", Table2[Year], 2020)</f>
        <v>1412.17</v>
      </c>
      <c r="N970" s="10">
        <f>COUNTIFS(Table2[Year], "USA")</f>
        <v>0</v>
      </c>
    </row>
    <row r="971" spans="1:14" x14ac:dyDescent="0.35">
      <c r="A971" s="11" t="s">
        <v>21</v>
      </c>
      <c r="B971" s="12">
        <v>2018</v>
      </c>
      <c r="C971" s="11" t="s">
        <v>19</v>
      </c>
      <c r="D971" s="12">
        <v>34522.22</v>
      </c>
      <c r="E971" s="13">
        <v>37162.44</v>
      </c>
      <c r="F971" s="13">
        <f>IFERROR(Table2[[#This Row],[Economic loss ($ million)]]*1000000 / Table2[[#This Row],[Total Waste (tons)]], NA())</f>
        <v>1076478.8591231965</v>
      </c>
      <c r="G971" s="13" t="str">
        <f t="shared" si="15"/>
        <v>Medium</v>
      </c>
      <c r="H971" s="13">
        <v>184.71</v>
      </c>
      <c r="I971" s="13">
        <f>IFERROR(Table2[[#This Row],[Total Waste (tons)]] / (Table2[[#This Row],[Population (million)]]*1000), NA())</f>
        <v>0.76478112538768284</v>
      </c>
      <c r="J971" s="13">
        <v>45.14</v>
      </c>
      <c r="K971" s="13">
        <f>IFERROR(Table2[[#This Row],[Total Waste (tons)]] * Table2[[#This Row],[Household waste (%)]], NA())</f>
        <v>1371222.5784</v>
      </c>
      <c r="L971" s="13">
        <v>39.72</v>
      </c>
      <c r="M971" s="10">
        <f>SUMIFS(Table2[Household waste (%)], Table2[Country], "Australia", Table2[Year], 2020)</f>
        <v>1412.17</v>
      </c>
      <c r="N971" s="10">
        <f>COUNTIFS(Table2[Year], "USA")</f>
        <v>0</v>
      </c>
    </row>
    <row r="972" spans="1:14" x14ac:dyDescent="0.35">
      <c r="A972" s="8" t="s">
        <v>35</v>
      </c>
      <c r="B972" s="9">
        <v>2022</v>
      </c>
      <c r="C972" s="8" t="s">
        <v>9</v>
      </c>
      <c r="D972" s="9">
        <v>38945.29</v>
      </c>
      <c r="E972" s="10">
        <v>39970.75</v>
      </c>
      <c r="F972" s="10">
        <f>IFERROR(Table2[[#This Row],[Economic loss ($ million)]]*1000000 / Table2[[#This Row],[Total Waste (tons)]], NA())</f>
        <v>1026330.7835170826</v>
      </c>
      <c r="G972" s="10" t="str">
        <f t="shared" si="15"/>
        <v>Medium</v>
      </c>
      <c r="H972" s="10">
        <v>78.25</v>
      </c>
      <c r="I972" s="10">
        <f>IFERROR(Table2[[#This Row],[Total Waste (tons)]] / (Table2[[#This Row],[Population (million)]]*1000), NA())</f>
        <v>6.0532329261089868E-2</v>
      </c>
      <c r="J972" s="10">
        <v>643.38</v>
      </c>
      <c r="K972" s="10">
        <f>IFERROR(Table2[[#This Row],[Total Waste (tons)]] * Table2[[#This Row],[Household waste (%)]], NA())</f>
        <v>2430965.0018000002</v>
      </c>
      <c r="L972" s="10">
        <v>62.42</v>
      </c>
      <c r="M972" s="10">
        <f>SUMIFS(Table2[Household waste (%)], Table2[Country], "Australia", Table2[Year], 2020)</f>
        <v>1412.17</v>
      </c>
      <c r="N972" s="10">
        <f>COUNTIFS(Table2[Year], "USA")</f>
        <v>0</v>
      </c>
    </row>
    <row r="973" spans="1:14" x14ac:dyDescent="0.35">
      <c r="A973" s="11" t="s">
        <v>29</v>
      </c>
      <c r="B973" s="12">
        <v>2020</v>
      </c>
      <c r="C973" s="11" t="s">
        <v>25</v>
      </c>
      <c r="D973" s="12">
        <v>3359.4</v>
      </c>
      <c r="E973" s="13">
        <v>3254.51</v>
      </c>
      <c r="F973" s="13">
        <f>IFERROR(Table2[[#This Row],[Economic loss ($ million)]]*1000000 / Table2[[#This Row],[Total Waste (tons)]], NA())</f>
        <v>968777.16258855746</v>
      </c>
      <c r="G973" s="13" t="str">
        <f t="shared" si="15"/>
        <v>Medium</v>
      </c>
      <c r="H973" s="13">
        <v>49.07</v>
      </c>
      <c r="I973" s="13">
        <f>IFERROR(Table2[[#This Row],[Total Waste (tons)]] / (Table2[[#This Row],[Population (million)]]*1000), NA())</f>
        <v>3.566620660367343E-2</v>
      </c>
      <c r="J973" s="13">
        <v>94.19</v>
      </c>
      <c r="K973" s="13">
        <f>IFERROR(Table2[[#This Row],[Total Waste (tons)]] * Table2[[#This Row],[Household waste (%)]], NA())</f>
        <v>147914.38200000001</v>
      </c>
      <c r="L973" s="13">
        <v>44.03</v>
      </c>
      <c r="M973" s="10">
        <f>SUMIFS(Table2[Household waste (%)], Table2[Country], "Australia", Table2[Year], 2020)</f>
        <v>1412.17</v>
      </c>
      <c r="N973" s="10">
        <f>COUNTIFS(Table2[Year], "USA")</f>
        <v>0</v>
      </c>
    </row>
    <row r="974" spans="1:14" x14ac:dyDescent="0.35">
      <c r="A974" s="8" t="s">
        <v>12</v>
      </c>
      <c r="B974" s="9">
        <v>2018</v>
      </c>
      <c r="C974" s="8" t="s">
        <v>13</v>
      </c>
      <c r="D974" s="9">
        <v>15837.57</v>
      </c>
      <c r="E974" s="10">
        <v>18226.46</v>
      </c>
      <c r="F974" s="10">
        <f>IFERROR(Table2[[#This Row],[Economic loss ($ million)]]*1000000 / Table2[[#This Row],[Total Waste (tons)]], NA())</f>
        <v>1150836.9023783321</v>
      </c>
      <c r="G974" s="10" t="str">
        <f t="shared" si="15"/>
        <v>High</v>
      </c>
      <c r="H974" s="10">
        <v>197.41</v>
      </c>
      <c r="I974" s="10">
        <f>IFERROR(Table2[[#This Row],[Total Waste (tons)]] / (Table2[[#This Row],[Population (million)]]*1000), NA())</f>
        <v>1.2259414646984603E-2</v>
      </c>
      <c r="J974" s="10">
        <v>1291.8699999999999</v>
      </c>
      <c r="K974" s="10">
        <f>IFERROR(Table2[[#This Row],[Total Waste (tons)]] * Table2[[#This Row],[Household waste (%)]], NA())</f>
        <v>874075.48829999997</v>
      </c>
      <c r="L974" s="10">
        <v>55.19</v>
      </c>
      <c r="M974" s="10">
        <f>SUMIFS(Table2[Household waste (%)], Table2[Country], "Australia", Table2[Year], 2020)</f>
        <v>1412.17</v>
      </c>
      <c r="N974" s="10">
        <f>COUNTIFS(Table2[Year], "USA")</f>
        <v>0</v>
      </c>
    </row>
    <row r="975" spans="1:14" x14ac:dyDescent="0.35">
      <c r="A975" s="11" t="s">
        <v>17</v>
      </c>
      <c r="B975" s="12">
        <v>2022</v>
      </c>
      <c r="C975" s="11" t="s">
        <v>11</v>
      </c>
      <c r="D975" s="12">
        <v>25645.86</v>
      </c>
      <c r="E975" s="13">
        <v>20939.16</v>
      </c>
      <c r="F975" s="13">
        <f>IFERROR(Table2[[#This Row],[Economic loss ($ million)]]*1000000 / Table2[[#This Row],[Total Waste (tons)]], NA())</f>
        <v>816473.30212361761</v>
      </c>
      <c r="G975" s="13" t="str">
        <f t="shared" si="15"/>
        <v>Low</v>
      </c>
      <c r="H975" s="13">
        <v>87.21</v>
      </c>
      <c r="I975" s="13">
        <f>IFERROR(Table2[[#This Row],[Total Waste (tons)]] / (Table2[[#This Row],[Population (million)]]*1000), NA())</f>
        <v>2.474370453273643E-2</v>
      </c>
      <c r="J975" s="13">
        <v>1036.46</v>
      </c>
      <c r="K975" s="13">
        <f>IFERROR(Table2[[#This Row],[Total Waste (tons)]] * Table2[[#This Row],[Household waste (%)]], NA())</f>
        <v>1706988.4416</v>
      </c>
      <c r="L975" s="13">
        <v>66.56</v>
      </c>
      <c r="M975" s="10">
        <f>SUMIFS(Table2[Household waste (%)], Table2[Country], "Australia", Table2[Year], 2020)</f>
        <v>1412.17</v>
      </c>
      <c r="N975" s="10">
        <f>COUNTIFS(Table2[Year], "USA")</f>
        <v>0</v>
      </c>
    </row>
    <row r="976" spans="1:14" x14ac:dyDescent="0.35">
      <c r="A976" s="8" t="s">
        <v>16</v>
      </c>
      <c r="B976" s="9">
        <v>2019</v>
      </c>
      <c r="C976" s="8" t="s">
        <v>15</v>
      </c>
      <c r="D976" s="9">
        <v>34989.800000000003</v>
      </c>
      <c r="E976" s="10">
        <v>38796.370000000003</v>
      </c>
      <c r="F976" s="10">
        <f>IFERROR(Table2[[#This Row],[Economic loss ($ million)]]*1000000 / Table2[[#This Row],[Total Waste (tons)]], NA())</f>
        <v>1108790.8476184488</v>
      </c>
      <c r="G976" s="10" t="str">
        <f t="shared" si="15"/>
        <v>High</v>
      </c>
      <c r="H976" s="10">
        <v>191.7</v>
      </c>
      <c r="I976" s="10">
        <f>IFERROR(Table2[[#This Row],[Total Waste (tons)]] / (Table2[[#This Row],[Population (million)]]*1000), NA())</f>
        <v>0.28142684790476957</v>
      </c>
      <c r="J976" s="10">
        <v>124.33</v>
      </c>
      <c r="K976" s="10">
        <f>IFERROR(Table2[[#This Row],[Total Waste (tons)]] * Table2[[#This Row],[Household waste (%)]], NA())</f>
        <v>2176365.56</v>
      </c>
      <c r="L976" s="10">
        <v>62.2</v>
      </c>
      <c r="M976" s="10">
        <f>SUMIFS(Table2[Household waste (%)], Table2[Country], "Australia", Table2[Year], 2020)</f>
        <v>1412.17</v>
      </c>
      <c r="N976" s="10">
        <f>COUNTIFS(Table2[Year], "USA")</f>
        <v>0</v>
      </c>
    </row>
    <row r="977" spans="1:14" x14ac:dyDescent="0.35">
      <c r="A977" s="11" t="s">
        <v>31</v>
      </c>
      <c r="B977" s="12">
        <v>2019</v>
      </c>
      <c r="C977" s="11" t="s">
        <v>9</v>
      </c>
      <c r="D977" s="12">
        <v>21200.77</v>
      </c>
      <c r="E977" s="13">
        <v>22369.7</v>
      </c>
      <c r="F977" s="13">
        <f>IFERROR(Table2[[#This Row],[Economic loss ($ million)]]*1000000 / Table2[[#This Row],[Total Waste (tons)]], NA())</f>
        <v>1055136.2049585935</v>
      </c>
      <c r="G977" s="13" t="str">
        <f t="shared" si="15"/>
        <v>Medium</v>
      </c>
      <c r="H977" s="13">
        <v>135.97999999999999</v>
      </c>
      <c r="I977" s="13">
        <f>IFERROR(Table2[[#This Row],[Total Waste (tons)]] / (Table2[[#This Row],[Population (million)]]*1000), NA())</f>
        <v>3.1178061442080032E-2</v>
      </c>
      <c r="J977" s="13">
        <v>679.99</v>
      </c>
      <c r="K977" s="13">
        <f>IFERROR(Table2[[#This Row],[Total Waste (tons)]] * Table2[[#This Row],[Household waste (%)]], NA())</f>
        <v>1464761.1993000002</v>
      </c>
      <c r="L977" s="13">
        <v>69.09</v>
      </c>
      <c r="M977" s="10">
        <f>SUMIFS(Table2[Household waste (%)], Table2[Country], "Australia", Table2[Year], 2020)</f>
        <v>1412.17</v>
      </c>
      <c r="N977" s="10">
        <f>COUNTIFS(Table2[Year], "USA")</f>
        <v>0</v>
      </c>
    </row>
    <row r="978" spans="1:14" x14ac:dyDescent="0.35">
      <c r="A978" s="8" t="s">
        <v>29</v>
      </c>
      <c r="B978" s="9">
        <v>2024</v>
      </c>
      <c r="C978" s="8" t="s">
        <v>19</v>
      </c>
      <c r="D978" s="9">
        <v>24233.58</v>
      </c>
      <c r="E978" s="10">
        <v>23642.65</v>
      </c>
      <c r="F978" s="10">
        <f>IFERROR(Table2[[#This Row],[Economic loss ($ million)]]*1000000 / Table2[[#This Row],[Total Waste (tons)]], NA())</f>
        <v>975615.24133041827</v>
      </c>
      <c r="G978" s="10" t="str">
        <f t="shared" si="15"/>
        <v>Medium</v>
      </c>
      <c r="H978" s="10">
        <v>152.56</v>
      </c>
      <c r="I978" s="10">
        <f>IFERROR(Table2[[#This Row],[Total Waste (tons)]] / (Table2[[#This Row],[Population (million)]]*1000), NA())</f>
        <v>5.5107629334849348E-2</v>
      </c>
      <c r="J978" s="10">
        <v>439.75</v>
      </c>
      <c r="K978" s="10">
        <f>IFERROR(Table2[[#This Row],[Total Waste (tons)]] * Table2[[#This Row],[Household waste (%)]], NA())</f>
        <v>778140.25380000006</v>
      </c>
      <c r="L978" s="10">
        <v>32.11</v>
      </c>
      <c r="M978" s="10">
        <f>SUMIFS(Table2[Household waste (%)], Table2[Country], "Australia", Table2[Year], 2020)</f>
        <v>1412.17</v>
      </c>
      <c r="N978" s="10">
        <f>COUNTIFS(Table2[Year], "USA")</f>
        <v>0</v>
      </c>
    </row>
    <row r="979" spans="1:14" x14ac:dyDescent="0.35">
      <c r="A979" s="11" t="s">
        <v>27</v>
      </c>
      <c r="B979" s="12">
        <v>2024</v>
      </c>
      <c r="C979" s="11" t="s">
        <v>19</v>
      </c>
      <c r="D979" s="12">
        <v>1431.67</v>
      </c>
      <c r="E979" s="13">
        <v>1583.08</v>
      </c>
      <c r="F979" s="13">
        <f>IFERROR(Table2[[#This Row],[Economic loss ($ million)]]*1000000 / Table2[[#This Row],[Total Waste (tons)]], NA())</f>
        <v>1105757.6117401356</v>
      </c>
      <c r="G979" s="13" t="str">
        <f t="shared" si="15"/>
        <v>High</v>
      </c>
      <c r="H979" s="13">
        <v>164.46</v>
      </c>
      <c r="I979" s="13">
        <f>IFERROR(Table2[[#This Row],[Total Waste (tons)]] / (Table2[[#This Row],[Population (million)]]*1000), NA())</f>
        <v>2.0018876894680911E-3</v>
      </c>
      <c r="J979" s="13">
        <v>715.16</v>
      </c>
      <c r="K979" s="13">
        <f>IFERROR(Table2[[#This Row],[Total Waste (tons)]] * Table2[[#This Row],[Household waste (%)]], NA())</f>
        <v>66672.871899999998</v>
      </c>
      <c r="L979" s="13">
        <v>46.57</v>
      </c>
      <c r="M979" s="10">
        <f>SUMIFS(Table2[Household waste (%)], Table2[Country], "Australia", Table2[Year], 2020)</f>
        <v>1412.17</v>
      </c>
      <c r="N979" s="10">
        <f>COUNTIFS(Table2[Year], "USA")</f>
        <v>0</v>
      </c>
    </row>
    <row r="980" spans="1:14" x14ac:dyDescent="0.35">
      <c r="A980" s="8" t="s">
        <v>12</v>
      </c>
      <c r="B980" s="9">
        <v>2024</v>
      </c>
      <c r="C980" s="8" t="s">
        <v>20</v>
      </c>
      <c r="D980" s="9">
        <v>31978.880000000001</v>
      </c>
      <c r="E980" s="10">
        <v>28163.85</v>
      </c>
      <c r="F980" s="10">
        <f>IFERROR(Table2[[#This Row],[Economic loss ($ million)]]*1000000 / Table2[[#This Row],[Total Waste (tons)]], NA())</f>
        <v>880701.57553985633</v>
      </c>
      <c r="G980" s="10" t="str">
        <f t="shared" si="15"/>
        <v>Low</v>
      </c>
      <c r="H980" s="10">
        <v>40.76</v>
      </c>
      <c r="I980" s="10">
        <f>IFERROR(Table2[[#This Row],[Total Waste (tons)]] / (Table2[[#This Row],[Population (million)]]*1000), NA())</f>
        <v>3.3364159919873133E-2</v>
      </c>
      <c r="J980" s="10">
        <v>958.48</v>
      </c>
      <c r="K980" s="10">
        <f>IFERROR(Table2[[#This Row],[Total Waste (tons)]] * Table2[[#This Row],[Household waste (%)]], NA())</f>
        <v>1897626.7392000002</v>
      </c>
      <c r="L980" s="10">
        <v>59.34</v>
      </c>
      <c r="M980" s="10">
        <f>SUMIFS(Table2[Household waste (%)], Table2[Country], "Australia", Table2[Year], 2020)</f>
        <v>1412.17</v>
      </c>
      <c r="N980" s="10">
        <f>COUNTIFS(Table2[Year], "USA")</f>
        <v>0</v>
      </c>
    </row>
    <row r="981" spans="1:14" x14ac:dyDescent="0.35">
      <c r="A981" s="11" t="s">
        <v>26</v>
      </c>
      <c r="B981" s="12">
        <v>2024</v>
      </c>
      <c r="C981" s="11" t="s">
        <v>20</v>
      </c>
      <c r="D981" s="12">
        <v>46528.85</v>
      </c>
      <c r="E981" s="13">
        <v>37983.769999999997</v>
      </c>
      <c r="F981" s="13">
        <f>IFERROR(Table2[[#This Row],[Economic loss ($ million)]]*1000000 / Table2[[#This Row],[Total Waste (tons)]], NA())</f>
        <v>816348.78145494685</v>
      </c>
      <c r="G981" s="13" t="str">
        <f t="shared" si="15"/>
        <v>Low</v>
      </c>
      <c r="H981" s="13">
        <v>95.75</v>
      </c>
      <c r="I981" s="13">
        <f>IFERROR(Table2[[#This Row],[Total Waste (tons)]] / (Table2[[#This Row],[Population (million)]]*1000), NA())</f>
        <v>4.1776370133601491E-2</v>
      </c>
      <c r="J981" s="13">
        <v>1113.76</v>
      </c>
      <c r="K981" s="13">
        <f>IFERROR(Table2[[#This Row],[Total Waste (tons)]] * Table2[[#This Row],[Household waste (%)]], NA())</f>
        <v>2053318.1505</v>
      </c>
      <c r="L981" s="13">
        <v>44.13</v>
      </c>
      <c r="M981" s="10">
        <f>SUMIFS(Table2[Household waste (%)], Table2[Country], "Australia", Table2[Year], 2020)</f>
        <v>1412.17</v>
      </c>
      <c r="N981" s="10">
        <f>COUNTIFS(Table2[Year], "USA")</f>
        <v>0</v>
      </c>
    </row>
    <row r="982" spans="1:14" x14ac:dyDescent="0.35">
      <c r="A982" s="8" t="s">
        <v>14</v>
      </c>
      <c r="B982" s="9">
        <v>2022</v>
      </c>
      <c r="C982" s="8" t="s">
        <v>20</v>
      </c>
      <c r="D982" s="9">
        <v>12831.68</v>
      </c>
      <c r="E982" s="10">
        <v>10856.01</v>
      </c>
      <c r="F982" s="10">
        <f>IFERROR(Table2[[#This Row],[Economic loss ($ million)]]*1000000 / Table2[[#This Row],[Total Waste (tons)]], NA())</f>
        <v>846031.85241527215</v>
      </c>
      <c r="G982" s="10" t="str">
        <f t="shared" si="15"/>
        <v>Low</v>
      </c>
      <c r="H982" s="10">
        <v>187.33</v>
      </c>
      <c r="I982" s="10">
        <f>IFERROR(Table2[[#This Row],[Total Waste (tons)]] / (Table2[[#This Row],[Population (million)]]*1000), NA())</f>
        <v>5.1891297314784861E-2</v>
      </c>
      <c r="J982" s="10">
        <v>247.28</v>
      </c>
      <c r="K982" s="10">
        <f>IFERROR(Table2[[#This Row],[Total Waste (tons)]] * Table2[[#This Row],[Household waste (%)]], NA())</f>
        <v>633371.72479999997</v>
      </c>
      <c r="L982" s="10">
        <v>49.36</v>
      </c>
      <c r="M982" s="10">
        <f>SUMIFS(Table2[Household waste (%)], Table2[Country], "Australia", Table2[Year], 2020)</f>
        <v>1412.17</v>
      </c>
      <c r="N982" s="10">
        <f>COUNTIFS(Table2[Year], "USA")</f>
        <v>0</v>
      </c>
    </row>
    <row r="983" spans="1:14" x14ac:dyDescent="0.35">
      <c r="A983" s="11" t="s">
        <v>34</v>
      </c>
      <c r="B983" s="12">
        <v>2024</v>
      </c>
      <c r="C983" s="11" t="s">
        <v>19</v>
      </c>
      <c r="D983" s="12">
        <v>14892.13</v>
      </c>
      <c r="E983" s="13">
        <v>13964.05</v>
      </c>
      <c r="F983" s="13">
        <f>IFERROR(Table2[[#This Row],[Economic loss ($ million)]]*1000000 / Table2[[#This Row],[Total Waste (tons)]], NA())</f>
        <v>937679.83491951798</v>
      </c>
      <c r="G983" s="13" t="str">
        <f t="shared" si="15"/>
        <v>Low</v>
      </c>
      <c r="H983" s="13">
        <v>60.85</v>
      </c>
      <c r="I983" s="13">
        <f>IFERROR(Table2[[#This Row],[Total Waste (tons)]] / (Table2[[#This Row],[Population (million)]]*1000), NA())</f>
        <v>1.7831682931209961E-2</v>
      </c>
      <c r="J983" s="13">
        <v>835.15</v>
      </c>
      <c r="K983" s="13">
        <f>IFERROR(Table2[[#This Row],[Total Waste (tons)]] * Table2[[#This Row],[Household waste (%)]], NA())</f>
        <v>943863.19940000004</v>
      </c>
      <c r="L983" s="13">
        <v>63.38</v>
      </c>
      <c r="M983" s="10">
        <f>SUMIFS(Table2[Household waste (%)], Table2[Country], "Australia", Table2[Year], 2020)</f>
        <v>1412.17</v>
      </c>
      <c r="N983" s="10">
        <f>COUNTIFS(Table2[Year], "USA")</f>
        <v>0</v>
      </c>
    </row>
    <row r="984" spans="1:14" x14ac:dyDescent="0.35">
      <c r="A984" s="8" t="s">
        <v>33</v>
      </c>
      <c r="B984" s="9">
        <v>2019</v>
      </c>
      <c r="C984" s="8" t="s">
        <v>22</v>
      </c>
      <c r="D984" s="9">
        <v>9612.3799999999992</v>
      </c>
      <c r="E984" s="10">
        <v>8521.2999999999993</v>
      </c>
      <c r="F984" s="10">
        <f>IFERROR(Table2[[#This Row],[Economic loss ($ million)]]*1000000 / Table2[[#This Row],[Total Waste (tons)]], NA())</f>
        <v>886492.21108612022</v>
      </c>
      <c r="G984" s="10" t="str">
        <f t="shared" si="15"/>
        <v>Low</v>
      </c>
      <c r="H984" s="10">
        <v>78.14</v>
      </c>
      <c r="I984" s="10">
        <f>IFERROR(Table2[[#This Row],[Total Waste (tons)]] / (Table2[[#This Row],[Population (million)]]*1000), NA())</f>
        <v>1.5879307496613471E-2</v>
      </c>
      <c r="J984" s="10">
        <v>605.34</v>
      </c>
      <c r="K984" s="10">
        <f>IFERROR(Table2[[#This Row],[Total Waste (tons)]] * Table2[[#This Row],[Household waste (%)]], NA())</f>
        <v>424386.57699999993</v>
      </c>
      <c r="L984" s="10">
        <v>44.15</v>
      </c>
      <c r="M984" s="10">
        <f>SUMIFS(Table2[Household waste (%)], Table2[Country], "Australia", Table2[Year], 2020)</f>
        <v>1412.17</v>
      </c>
      <c r="N984" s="10">
        <f>COUNTIFS(Table2[Year], "USA")</f>
        <v>0</v>
      </c>
    </row>
    <row r="985" spans="1:14" x14ac:dyDescent="0.35">
      <c r="A985" s="11" t="s">
        <v>18</v>
      </c>
      <c r="B985" s="12">
        <v>2020</v>
      </c>
      <c r="C985" s="11" t="s">
        <v>13</v>
      </c>
      <c r="D985" s="12">
        <v>20881.02</v>
      </c>
      <c r="E985" s="13">
        <v>22847.14</v>
      </c>
      <c r="F985" s="13">
        <f>IFERROR(Table2[[#This Row],[Economic loss ($ million)]]*1000000 / Table2[[#This Row],[Total Waste (tons)]], NA())</f>
        <v>1094158.2355651208</v>
      </c>
      <c r="G985" s="13" t="str">
        <f t="shared" si="15"/>
        <v>Medium</v>
      </c>
      <c r="H985" s="13">
        <v>21.23</v>
      </c>
      <c r="I985" s="13">
        <f>IFERROR(Table2[[#This Row],[Total Waste (tons)]] / (Table2[[#This Row],[Population (million)]]*1000), NA())</f>
        <v>3.1527086604662399E-2</v>
      </c>
      <c r="J985" s="13">
        <v>662.32</v>
      </c>
      <c r="K985" s="13">
        <f>IFERROR(Table2[[#This Row],[Total Waste (tons)]] * Table2[[#This Row],[Household waste (%)]], NA())</f>
        <v>1071405.1362000001</v>
      </c>
      <c r="L985" s="13">
        <v>51.31</v>
      </c>
      <c r="M985" s="10">
        <f>SUMIFS(Table2[Household waste (%)], Table2[Country], "Australia", Table2[Year], 2020)</f>
        <v>1412.17</v>
      </c>
      <c r="N985" s="10">
        <f>COUNTIFS(Table2[Year], "USA")</f>
        <v>0</v>
      </c>
    </row>
    <row r="986" spans="1:14" x14ac:dyDescent="0.35">
      <c r="A986" s="8" t="s">
        <v>33</v>
      </c>
      <c r="B986" s="9">
        <v>2020</v>
      </c>
      <c r="C986" s="8" t="s">
        <v>11</v>
      </c>
      <c r="D986" s="9">
        <v>1570.43</v>
      </c>
      <c r="E986" s="10">
        <v>1843.92</v>
      </c>
      <c r="F986" s="10">
        <f>IFERROR(Table2[[#This Row],[Economic loss ($ million)]]*1000000 / Table2[[#This Row],[Total Waste (tons)]], NA())</f>
        <v>1174149.7551625988</v>
      </c>
      <c r="G986" s="10" t="str">
        <f t="shared" si="15"/>
        <v>High</v>
      </c>
      <c r="H986" s="10">
        <v>110.22</v>
      </c>
      <c r="I986" s="10">
        <f>IFERROR(Table2[[#This Row],[Total Waste (tons)]] / (Table2[[#This Row],[Population (million)]]*1000), NA())</f>
        <v>1.1712896320770902E-3</v>
      </c>
      <c r="J986" s="10">
        <v>1340.77</v>
      </c>
      <c r="K986" s="10">
        <f>IFERROR(Table2[[#This Row],[Total Waste (tons)]] * Table2[[#This Row],[Household waste (%)]], NA())</f>
        <v>54446.808100000002</v>
      </c>
      <c r="L986" s="10">
        <v>34.67</v>
      </c>
      <c r="M986" s="10">
        <f>SUMIFS(Table2[Household waste (%)], Table2[Country], "Australia", Table2[Year], 2020)</f>
        <v>1412.17</v>
      </c>
      <c r="N986" s="10">
        <f>COUNTIFS(Table2[Year], "USA")</f>
        <v>0</v>
      </c>
    </row>
    <row r="987" spans="1:14" x14ac:dyDescent="0.35">
      <c r="A987" s="11" t="s">
        <v>23</v>
      </c>
      <c r="B987" s="12">
        <v>2024</v>
      </c>
      <c r="C987" s="11" t="s">
        <v>11</v>
      </c>
      <c r="D987" s="12">
        <v>42632.27</v>
      </c>
      <c r="E987" s="13">
        <v>34780.26</v>
      </c>
      <c r="F987" s="13">
        <f>IFERROR(Table2[[#This Row],[Economic loss ($ million)]]*1000000 / Table2[[#This Row],[Total Waste (tons)]], NA())</f>
        <v>815820.03491721186</v>
      </c>
      <c r="G987" s="13" t="str">
        <f t="shared" si="15"/>
        <v>Low</v>
      </c>
      <c r="H987" s="13">
        <v>34.82</v>
      </c>
      <c r="I987" s="13">
        <f>IFERROR(Table2[[#This Row],[Total Waste (tons)]] / (Table2[[#This Row],[Population (million)]]*1000), NA())</f>
        <v>0.47976896241278411</v>
      </c>
      <c r="J987" s="13">
        <v>88.86</v>
      </c>
      <c r="K987" s="13">
        <f>IFERROR(Table2[[#This Row],[Total Waste (tons)]] * Table2[[#This Row],[Household waste (%)]], NA())</f>
        <v>2486313.9863999998</v>
      </c>
      <c r="L987" s="13">
        <v>58.32</v>
      </c>
      <c r="M987" s="10">
        <f>SUMIFS(Table2[Household waste (%)], Table2[Country], "Australia", Table2[Year], 2020)</f>
        <v>1412.17</v>
      </c>
      <c r="N987" s="10">
        <f>COUNTIFS(Table2[Year], "USA")</f>
        <v>0</v>
      </c>
    </row>
    <row r="988" spans="1:14" x14ac:dyDescent="0.35">
      <c r="A988" s="8" t="s">
        <v>17</v>
      </c>
      <c r="B988" s="9">
        <v>2021</v>
      </c>
      <c r="C988" s="8" t="s">
        <v>15</v>
      </c>
      <c r="D988" s="9">
        <v>28262.79</v>
      </c>
      <c r="E988" s="10">
        <v>28932.61</v>
      </c>
      <c r="F988" s="10">
        <f>IFERROR(Table2[[#This Row],[Economic loss ($ million)]]*1000000 / Table2[[#This Row],[Total Waste (tons)]], NA())</f>
        <v>1023699.7125902998</v>
      </c>
      <c r="G988" s="10" t="str">
        <f t="shared" si="15"/>
        <v>Medium</v>
      </c>
      <c r="H988" s="10">
        <v>144.47999999999999</v>
      </c>
      <c r="I988" s="10">
        <f>IFERROR(Table2[[#This Row],[Total Waste (tons)]] / (Table2[[#This Row],[Population (million)]]*1000), NA())</f>
        <v>2.9062592546890427E-2</v>
      </c>
      <c r="J988" s="10">
        <v>972.48</v>
      </c>
      <c r="K988" s="10">
        <f>IFERROR(Table2[[#This Row],[Total Waste (tons)]] * Table2[[#This Row],[Household waste (%)]], NA())</f>
        <v>1861669.9773000001</v>
      </c>
      <c r="L988" s="10">
        <v>65.87</v>
      </c>
      <c r="M988" s="10">
        <f>SUMIFS(Table2[Household waste (%)], Table2[Country], "Australia", Table2[Year], 2020)</f>
        <v>1412.17</v>
      </c>
      <c r="N988" s="10">
        <f>COUNTIFS(Table2[Year], "USA")</f>
        <v>0</v>
      </c>
    </row>
    <row r="989" spans="1:14" x14ac:dyDescent="0.35">
      <c r="A989" s="11" t="s">
        <v>33</v>
      </c>
      <c r="B989" s="12">
        <v>2021</v>
      </c>
      <c r="C989" s="11" t="s">
        <v>15</v>
      </c>
      <c r="D989" s="12">
        <v>31719.67</v>
      </c>
      <c r="E989" s="13">
        <v>37838.410000000003</v>
      </c>
      <c r="F989" s="13">
        <f>IFERROR(Table2[[#This Row],[Economic loss ($ million)]]*1000000 / Table2[[#This Row],[Total Waste (tons)]], NA())</f>
        <v>1192900.4936053874</v>
      </c>
      <c r="G989" s="13" t="str">
        <f t="shared" si="15"/>
        <v>High</v>
      </c>
      <c r="H989" s="13">
        <v>95.35</v>
      </c>
      <c r="I989" s="13">
        <f>IFERROR(Table2[[#This Row],[Total Waste (tons)]] / (Table2[[#This Row],[Population (million)]]*1000), NA())</f>
        <v>2.5842134849768623E-2</v>
      </c>
      <c r="J989" s="13">
        <v>1227.44</v>
      </c>
      <c r="K989" s="13">
        <f>IFERROR(Table2[[#This Row],[Total Waste (tons)]] * Table2[[#This Row],[Household waste (%)]], NA())</f>
        <v>2003731.5538999999</v>
      </c>
      <c r="L989" s="13">
        <v>63.17</v>
      </c>
      <c r="M989" s="10">
        <f>SUMIFS(Table2[Household waste (%)], Table2[Country], "Australia", Table2[Year], 2020)</f>
        <v>1412.17</v>
      </c>
      <c r="N989" s="10">
        <f>COUNTIFS(Table2[Year], "USA")</f>
        <v>0</v>
      </c>
    </row>
    <row r="990" spans="1:14" x14ac:dyDescent="0.35">
      <c r="A990" s="8" t="s">
        <v>29</v>
      </c>
      <c r="B990" s="9">
        <v>2021</v>
      </c>
      <c r="C990" s="8" t="s">
        <v>25</v>
      </c>
      <c r="D990" s="9">
        <v>10185.040000000001</v>
      </c>
      <c r="E990" s="10">
        <v>9179.73</v>
      </c>
      <c r="F990" s="10">
        <f>IFERROR(Table2[[#This Row],[Economic loss ($ million)]]*1000000 / Table2[[#This Row],[Total Waste (tons)]], NA())</f>
        <v>901295.42937484779</v>
      </c>
      <c r="G990" s="10" t="str">
        <f t="shared" si="15"/>
        <v>Low</v>
      </c>
      <c r="H990" s="10">
        <v>143.16</v>
      </c>
      <c r="I990" s="10">
        <f>IFERROR(Table2[[#This Row],[Total Waste (tons)]] / (Table2[[#This Row],[Population (million)]]*1000), NA())</f>
        <v>9.4463364867371554E-3</v>
      </c>
      <c r="J990" s="10">
        <v>1078.2</v>
      </c>
      <c r="K990" s="10">
        <f>IFERROR(Table2[[#This Row],[Total Waste (tons)]] * Table2[[#This Row],[Household waste (%)]], NA())</f>
        <v>639416.81120000011</v>
      </c>
      <c r="L990" s="10">
        <v>62.78</v>
      </c>
      <c r="M990" s="10">
        <f>SUMIFS(Table2[Household waste (%)], Table2[Country], "Australia", Table2[Year], 2020)</f>
        <v>1412.17</v>
      </c>
      <c r="N990" s="10">
        <f>COUNTIFS(Table2[Year], "USA")</f>
        <v>0</v>
      </c>
    </row>
    <row r="991" spans="1:14" x14ac:dyDescent="0.35">
      <c r="A991" s="11" t="s">
        <v>31</v>
      </c>
      <c r="B991" s="12">
        <v>2020</v>
      </c>
      <c r="C991" s="11" t="s">
        <v>25</v>
      </c>
      <c r="D991" s="12">
        <v>43351.26</v>
      </c>
      <c r="E991" s="13">
        <v>50858.44</v>
      </c>
      <c r="F991" s="13">
        <f>IFERROR(Table2[[#This Row],[Economic loss ($ million)]]*1000000 / Table2[[#This Row],[Total Waste (tons)]], NA())</f>
        <v>1173170.9758839766</v>
      </c>
      <c r="G991" s="13" t="str">
        <f t="shared" si="15"/>
        <v>High</v>
      </c>
      <c r="H991" s="13">
        <v>182.61</v>
      </c>
      <c r="I991" s="13">
        <f>IFERROR(Table2[[#This Row],[Total Waste (tons)]] / (Table2[[#This Row],[Population (million)]]*1000), NA())</f>
        <v>0.84423096397273611</v>
      </c>
      <c r="J991" s="13">
        <v>51.35</v>
      </c>
      <c r="K991" s="13">
        <f>IFERROR(Table2[[#This Row],[Total Waste (tons)]] * Table2[[#This Row],[Household waste (%)]], NA())</f>
        <v>2392989.5520000001</v>
      </c>
      <c r="L991" s="13">
        <v>55.2</v>
      </c>
      <c r="M991" s="10">
        <f>SUMIFS(Table2[Household waste (%)], Table2[Country], "Australia", Table2[Year], 2020)</f>
        <v>1412.17</v>
      </c>
      <c r="N991" s="10">
        <f>COUNTIFS(Table2[Year], "USA")</f>
        <v>0</v>
      </c>
    </row>
    <row r="992" spans="1:14" x14ac:dyDescent="0.35">
      <c r="A992" s="8" t="s">
        <v>26</v>
      </c>
      <c r="B992" s="9">
        <v>2020</v>
      </c>
      <c r="C992" s="8" t="s">
        <v>19</v>
      </c>
      <c r="D992" s="9">
        <v>13944.64</v>
      </c>
      <c r="E992" s="10">
        <v>11161.72</v>
      </c>
      <c r="F992" s="10">
        <f>IFERROR(Table2[[#This Row],[Economic loss ($ million)]]*1000000 / Table2[[#This Row],[Total Waste (tons)]], NA())</f>
        <v>800430.84654749068</v>
      </c>
      <c r="G992" s="10" t="str">
        <f t="shared" si="15"/>
        <v>Low</v>
      </c>
      <c r="H992" s="10">
        <v>110.98</v>
      </c>
      <c r="I992" s="10">
        <f>IFERROR(Table2[[#This Row],[Total Waste (tons)]] / (Table2[[#This Row],[Population (million)]]*1000), NA())</f>
        <v>2.3311389357896319E-2</v>
      </c>
      <c r="J992" s="10">
        <v>598.19000000000005</v>
      </c>
      <c r="K992" s="10">
        <f>IFERROR(Table2[[#This Row],[Total Waste (tons)]] * Table2[[#This Row],[Household waste (%)]], NA())</f>
        <v>684263.48479999998</v>
      </c>
      <c r="L992" s="10">
        <v>49.07</v>
      </c>
      <c r="M992" s="10">
        <f>SUMIFS(Table2[Household waste (%)], Table2[Country], "Australia", Table2[Year], 2020)</f>
        <v>1412.17</v>
      </c>
      <c r="N992" s="10">
        <f>COUNTIFS(Table2[Year], "USA")</f>
        <v>0</v>
      </c>
    </row>
    <row r="993" spans="1:14" x14ac:dyDescent="0.35">
      <c r="A993" s="11" t="s">
        <v>34</v>
      </c>
      <c r="B993" s="12">
        <v>2022</v>
      </c>
      <c r="C993" s="11" t="s">
        <v>19</v>
      </c>
      <c r="D993" s="12">
        <v>27577.58</v>
      </c>
      <c r="E993" s="13">
        <v>22782.98</v>
      </c>
      <c r="F993" s="13">
        <f>IFERROR(Table2[[#This Row],[Economic loss ($ million)]]*1000000 / Table2[[#This Row],[Total Waste (tons)]], NA())</f>
        <v>826141.38006308023</v>
      </c>
      <c r="G993" s="13" t="str">
        <f t="shared" si="15"/>
        <v>Low</v>
      </c>
      <c r="H993" s="13">
        <v>71.64</v>
      </c>
      <c r="I993" s="13">
        <f>IFERROR(Table2[[#This Row],[Total Waste (tons)]] / (Table2[[#This Row],[Population (million)]]*1000), NA())</f>
        <v>4.5318357352965348E-2</v>
      </c>
      <c r="J993" s="13">
        <v>608.53</v>
      </c>
      <c r="K993" s="13">
        <f>IFERROR(Table2[[#This Row],[Total Waste (tons)]] * Table2[[#This Row],[Household waste (%)]], NA())</f>
        <v>1512906.0388</v>
      </c>
      <c r="L993" s="13">
        <v>54.86</v>
      </c>
      <c r="M993" s="10">
        <f>SUMIFS(Table2[Household waste (%)], Table2[Country], "Australia", Table2[Year], 2020)</f>
        <v>1412.17</v>
      </c>
      <c r="N993" s="10">
        <f>COUNTIFS(Table2[Year], "USA")</f>
        <v>0</v>
      </c>
    </row>
    <row r="994" spans="1:14" x14ac:dyDescent="0.35">
      <c r="A994" s="8" t="s">
        <v>26</v>
      </c>
      <c r="B994" s="9">
        <v>2019</v>
      </c>
      <c r="C994" s="8" t="s">
        <v>15</v>
      </c>
      <c r="D994" s="9">
        <v>12138.65</v>
      </c>
      <c r="E994" s="10">
        <v>12670.28</v>
      </c>
      <c r="F994" s="10">
        <f>IFERROR(Table2[[#This Row],[Economic loss ($ million)]]*1000000 / Table2[[#This Row],[Total Waste (tons)]], NA())</f>
        <v>1043796.4683057836</v>
      </c>
      <c r="G994" s="10" t="str">
        <f t="shared" si="15"/>
        <v>Medium</v>
      </c>
      <c r="H994" s="10">
        <v>71.540000000000006</v>
      </c>
      <c r="I994" s="10">
        <f>IFERROR(Table2[[#This Row],[Total Waste (tons)]] / (Table2[[#This Row],[Population (million)]]*1000), NA())</f>
        <v>1.2542389518603857E-2</v>
      </c>
      <c r="J994" s="10">
        <v>967.81</v>
      </c>
      <c r="K994" s="10">
        <f>IFERROR(Table2[[#This Row],[Total Waste (tons)]] * Table2[[#This Row],[Household waste (%)]], NA())</f>
        <v>768497.93149999995</v>
      </c>
      <c r="L994" s="10">
        <v>63.31</v>
      </c>
      <c r="M994" s="10">
        <f>SUMIFS(Table2[Household waste (%)], Table2[Country], "Australia", Table2[Year], 2020)</f>
        <v>1412.17</v>
      </c>
      <c r="N994" s="10">
        <f>COUNTIFS(Table2[Year], "USA")</f>
        <v>0</v>
      </c>
    </row>
    <row r="995" spans="1:14" x14ac:dyDescent="0.35">
      <c r="A995" s="11" t="s">
        <v>21</v>
      </c>
      <c r="B995" s="12">
        <v>2021</v>
      </c>
      <c r="C995" s="11" t="s">
        <v>20</v>
      </c>
      <c r="D995" s="12">
        <v>10506.6</v>
      </c>
      <c r="E995" s="13">
        <v>9369.75</v>
      </c>
      <c r="F995" s="13">
        <f>IFERROR(Table2[[#This Row],[Economic loss ($ million)]]*1000000 / Table2[[#This Row],[Total Waste (tons)]], NA())</f>
        <v>891796.58500371187</v>
      </c>
      <c r="G995" s="13" t="str">
        <f t="shared" si="15"/>
        <v>Low</v>
      </c>
      <c r="H995" s="13">
        <v>103.14</v>
      </c>
      <c r="I995" s="13">
        <f>IFERROR(Table2[[#This Row],[Total Waste (tons)]] / (Table2[[#This Row],[Population (million)]]*1000), NA())</f>
        <v>2.0326961770623743E-2</v>
      </c>
      <c r="J995" s="13">
        <v>516.88</v>
      </c>
      <c r="K995" s="13">
        <f>IFERROR(Table2[[#This Row],[Total Waste (tons)]] * Table2[[#This Row],[Household waste (%)]], NA())</f>
        <v>722749.01400000008</v>
      </c>
      <c r="L995" s="13">
        <v>68.790000000000006</v>
      </c>
      <c r="M995" s="10">
        <f>SUMIFS(Table2[Household waste (%)], Table2[Country], "Australia", Table2[Year], 2020)</f>
        <v>1412.17</v>
      </c>
      <c r="N995" s="10">
        <f>COUNTIFS(Table2[Year], "USA")</f>
        <v>0</v>
      </c>
    </row>
    <row r="996" spans="1:14" x14ac:dyDescent="0.35">
      <c r="A996" s="8" t="s">
        <v>8</v>
      </c>
      <c r="B996" s="9">
        <v>2018</v>
      </c>
      <c r="C996" s="8" t="s">
        <v>22</v>
      </c>
      <c r="D996" s="9">
        <v>8658.9</v>
      </c>
      <c r="E996" s="10">
        <v>7370.51</v>
      </c>
      <c r="F996" s="10">
        <f>IFERROR(Table2[[#This Row],[Economic loss ($ million)]]*1000000 / Table2[[#This Row],[Total Waste (tons)]], NA())</f>
        <v>851206.27331416239</v>
      </c>
      <c r="G996" s="10" t="str">
        <f t="shared" si="15"/>
        <v>Low</v>
      </c>
      <c r="H996" s="10">
        <v>37.19</v>
      </c>
      <c r="I996" s="10">
        <f>IFERROR(Table2[[#This Row],[Total Waste (tons)]] / (Table2[[#This Row],[Population (million)]]*1000), NA())</f>
        <v>1.0269946508842052E-2</v>
      </c>
      <c r="J996" s="10">
        <v>843.13</v>
      </c>
      <c r="K996" s="10">
        <f>IFERROR(Table2[[#This Row],[Total Waste (tons)]] * Table2[[#This Row],[Household waste (%)]], NA())</f>
        <v>360470.00699999998</v>
      </c>
      <c r="L996" s="10">
        <v>41.63</v>
      </c>
      <c r="M996" s="10">
        <f>SUMIFS(Table2[Household waste (%)], Table2[Country], "Australia", Table2[Year], 2020)</f>
        <v>1412.17</v>
      </c>
      <c r="N996" s="10">
        <f>COUNTIFS(Table2[Year], "USA")</f>
        <v>0</v>
      </c>
    </row>
    <row r="997" spans="1:14" x14ac:dyDescent="0.35">
      <c r="A997" s="11" t="s">
        <v>26</v>
      </c>
      <c r="B997" s="12">
        <v>2024</v>
      </c>
      <c r="C997" s="11" t="s">
        <v>20</v>
      </c>
      <c r="D997" s="12">
        <v>4554.03</v>
      </c>
      <c r="E997" s="13">
        <v>4992.4799999999996</v>
      </c>
      <c r="F997" s="13">
        <f>IFERROR(Table2[[#This Row],[Economic loss ($ million)]]*1000000 / Table2[[#This Row],[Total Waste (tons)]], NA())</f>
        <v>1096277.3631267252</v>
      </c>
      <c r="G997" s="13" t="str">
        <f t="shared" si="15"/>
        <v>Medium</v>
      </c>
      <c r="H997" s="13">
        <v>27.3</v>
      </c>
      <c r="I997" s="13">
        <f>IFERROR(Table2[[#This Row],[Total Waste (tons)]] / (Table2[[#This Row],[Population (million)]]*1000), NA())</f>
        <v>4.1224133248845838E-3</v>
      </c>
      <c r="J997" s="13">
        <v>1104.7</v>
      </c>
      <c r="K997" s="13">
        <f>IFERROR(Table2[[#This Row],[Total Waste (tons)]] * Table2[[#This Row],[Household waste (%)]], NA())</f>
        <v>209439.83970000001</v>
      </c>
      <c r="L997" s="13">
        <v>45.99</v>
      </c>
      <c r="M997" s="10">
        <f>SUMIFS(Table2[Household waste (%)], Table2[Country], "Australia", Table2[Year], 2020)</f>
        <v>1412.17</v>
      </c>
      <c r="N997" s="10">
        <f>COUNTIFS(Table2[Year], "USA")</f>
        <v>0</v>
      </c>
    </row>
    <row r="998" spans="1:14" x14ac:dyDescent="0.35">
      <c r="A998" s="8" t="s">
        <v>29</v>
      </c>
      <c r="B998" s="9">
        <v>2018</v>
      </c>
      <c r="C998" s="8" t="s">
        <v>9</v>
      </c>
      <c r="D998" s="9">
        <v>23035.88</v>
      </c>
      <c r="E998" s="10">
        <v>27523.54</v>
      </c>
      <c r="F998" s="10">
        <f>IFERROR(Table2[[#This Row],[Economic loss ($ million)]]*1000000 / Table2[[#This Row],[Total Waste (tons)]], NA())</f>
        <v>1194811.7458503863</v>
      </c>
      <c r="G998" s="10" t="str">
        <f t="shared" si="15"/>
        <v>High</v>
      </c>
      <c r="H998" s="10">
        <v>29.54</v>
      </c>
      <c r="I998" s="10">
        <f>IFERROR(Table2[[#This Row],[Total Waste (tons)]] / (Table2[[#This Row],[Population (million)]]*1000), NA())</f>
        <v>5.4405611582154415E-2</v>
      </c>
      <c r="J998" s="10">
        <v>423.41</v>
      </c>
      <c r="K998" s="10">
        <f>IFERROR(Table2[[#This Row],[Total Waste (tons)]] * Table2[[#This Row],[Household waste (%)]], NA())</f>
        <v>1602145.4539999999</v>
      </c>
      <c r="L998" s="10">
        <v>69.55</v>
      </c>
      <c r="M998" s="10">
        <f>SUMIFS(Table2[Household waste (%)], Table2[Country], "Australia", Table2[Year], 2020)</f>
        <v>1412.17</v>
      </c>
      <c r="N998" s="10">
        <f>COUNTIFS(Table2[Year], "USA")</f>
        <v>0</v>
      </c>
    </row>
    <row r="999" spans="1:14" x14ac:dyDescent="0.35">
      <c r="A999" s="11" t="s">
        <v>35</v>
      </c>
      <c r="B999" s="12">
        <v>2019</v>
      </c>
      <c r="C999" s="11" t="s">
        <v>9</v>
      </c>
      <c r="D999" s="12">
        <v>39660.870000000003</v>
      </c>
      <c r="E999" s="13">
        <v>39971.879999999997</v>
      </c>
      <c r="F999" s="13">
        <f>IFERROR(Table2[[#This Row],[Economic loss ($ million)]]*1000000 / Table2[[#This Row],[Total Waste (tons)]], NA())</f>
        <v>1007841.7341828356</v>
      </c>
      <c r="G999" s="13" t="str">
        <f t="shared" si="15"/>
        <v>Medium</v>
      </c>
      <c r="H999" s="13">
        <v>72.150000000000006</v>
      </c>
      <c r="I999" s="13">
        <f>IFERROR(Table2[[#This Row],[Total Waste (tons)]] / (Table2[[#This Row],[Population (million)]]*1000), NA())</f>
        <v>0.13579234430102374</v>
      </c>
      <c r="J999" s="13">
        <v>292.07</v>
      </c>
      <c r="K999" s="13">
        <f>IFERROR(Table2[[#This Row],[Total Waste (tons)]] * Table2[[#This Row],[Household waste (%)]], NA())</f>
        <v>2719545.8558999998</v>
      </c>
      <c r="L999" s="13">
        <v>68.569999999999993</v>
      </c>
      <c r="M999" s="10">
        <f>SUMIFS(Table2[Household waste (%)], Table2[Country], "Australia", Table2[Year], 2020)</f>
        <v>1412.17</v>
      </c>
      <c r="N999" s="10">
        <f>COUNTIFS(Table2[Year], "USA")</f>
        <v>0</v>
      </c>
    </row>
    <row r="1000" spans="1:14" x14ac:dyDescent="0.35">
      <c r="A1000" s="8" t="s">
        <v>31</v>
      </c>
      <c r="B1000" s="9">
        <v>2021</v>
      </c>
      <c r="C1000" s="8" t="s">
        <v>15</v>
      </c>
      <c r="D1000" s="9">
        <v>38840.33</v>
      </c>
      <c r="E1000" s="10">
        <v>40716.92</v>
      </c>
      <c r="F1000" s="10">
        <f>IFERROR(Table2[[#This Row],[Economic loss ($ million)]]*1000000 / Table2[[#This Row],[Total Waste (tons)]], NA())</f>
        <v>1048315.5009239108</v>
      </c>
      <c r="G1000" s="10" t="str">
        <f t="shared" si="15"/>
        <v>Medium</v>
      </c>
      <c r="H1000" s="10">
        <v>57.45</v>
      </c>
      <c r="I1000" s="10">
        <f>IFERROR(Table2[[#This Row],[Total Waste (tons)]] / (Table2[[#This Row],[Population (million)]]*1000), NA())</f>
        <v>3.2244145213644708E-2</v>
      </c>
      <c r="J1000" s="10">
        <v>1204.57</v>
      </c>
      <c r="K1000" s="10">
        <f>IFERROR(Table2[[#This Row],[Total Waste (tons)]] * Table2[[#This Row],[Household waste (%)]], NA())</f>
        <v>1919489.1086000002</v>
      </c>
      <c r="L1000" s="10">
        <v>49.42</v>
      </c>
      <c r="M1000" s="10">
        <f>SUMIFS(Table2[Household waste (%)], Table2[Country], "Australia", Table2[Year], 2020)</f>
        <v>1412.17</v>
      </c>
      <c r="N1000" s="10">
        <f>COUNTIFS(Table2[Year], "USA")</f>
        <v>0</v>
      </c>
    </row>
    <row r="1001" spans="1:14" x14ac:dyDescent="0.35">
      <c r="A1001" s="11" t="s">
        <v>27</v>
      </c>
      <c r="B1001" s="12">
        <v>2019</v>
      </c>
      <c r="C1001" s="11" t="s">
        <v>11</v>
      </c>
      <c r="D1001" s="12">
        <v>5258.84</v>
      </c>
      <c r="E1001" s="13">
        <v>6263.31</v>
      </c>
      <c r="F1001" s="13">
        <f>IFERROR(Table2[[#This Row],[Economic loss ($ million)]]*1000000 / Table2[[#This Row],[Total Waste (tons)]], NA())</f>
        <v>1191006.0013234857</v>
      </c>
      <c r="G1001" s="13" t="str">
        <f t="shared" si="15"/>
        <v>High</v>
      </c>
      <c r="H1001" s="13">
        <v>186.54</v>
      </c>
      <c r="I1001" s="13">
        <f>IFERROR(Table2[[#This Row],[Total Waste (tons)]] / (Table2[[#This Row],[Population (million)]]*1000), NA())</f>
        <v>1.3590489727354957E-2</v>
      </c>
      <c r="J1001" s="13">
        <v>386.95</v>
      </c>
      <c r="K1001" s="13">
        <f>IFERROR(Table2[[#This Row],[Total Waste (tons)]] * Table2[[#This Row],[Household waste (%)]], NA())</f>
        <v>293548.44880000001</v>
      </c>
      <c r="L1001" s="13">
        <v>55.82</v>
      </c>
      <c r="M1001" s="10">
        <f>SUMIFS(Table2[Household waste (%)], Table2[Country], "Australia", Table2[Year], 2020)</f>
        <v>1412.17</v>
      </c>
      <c r="N1001" s="10">
        <f>COUNTIFS(Table2[Year], "USA")</f>
        <v>0</v>
      </c>
    </row>
    <row r="1002" spans="1:14" x14ac:dyDescent="0.35">
      <c r="A1002" s="8" t="s">
        <v>8</v>
      </c>
      <c r="B1002" s="9">
        <v>2022</v>
      </c>
      <c r="C1002" s="8" t="s">
        <v>9</v>
      </c>
      <c r="D1002" s="9">
        <v>44744.89</v>
      </c>
      <c r="E1002" s="10">
        <v>37652.47</v>
      </c>
      <c r="F1002" s="10">
        <f>IFERROR(Table2[[#This Row],[Economic loss ($ million)]]*1000000 / Table2[[#This Row],[Total Waste (tons)]], NA())</f>
        <v>841492.06758581824</v>
      </c>
      <c r="G1002" s="10" t="str">
        <f t="shared" si="15"/>
        <v>Low</v>
      </c>
      <c r="H1002" s="10">
        <v>114.65</v>
      </c>
      <c r="I1002" s="10">
        <f>IFERROR(Table2[[#This Row],[Total Waste (tons)]] / (Table2[[#This Row],[Population (million)]]*1000), NA())</f>
        <v>1.8745240888144115</v>
      </c>
      <c r="J1002" s="10">
        <v>23.87</v>
      </c>
      <c r="K1002" s="10">
        <f>IFERROR(Table2[[#This Row],[Total Waste (tons)]] * Table2[[#This Row],[Household waste (%)]], NA())</f>
        <v>1485082.8990999998</v>
      </c>
      <c r="L1002" s="10">
        <v>33.19</v>
      </c>
      <c r="M1002" s="10">
        <f>SUMIFS(Table2[Household waste (%)], Table2[Country], "Australia", Table2[Year], 2020)</f>
        <v>1412.17</v>
      </c>
      <c r="N1002" s="10">
        <f>COUNTIFS(Table2[Year], "USA")</f>
        <v>0</v>
      </c>
    </row>
    <row r="1003" spans="1:14" x14ac:dyDescent="0.35">
      <c r="A1003" s="11" t="s">
        <v>28</v>
      </c>
      <c r="B1003" s="12">
        <v>2022</v>
      </c>
      <c r="C1003" s="11" t="s">
        <v>19</v>
      </c>
      <c r="D1003" s="12">
        <v>27169.47</v>
      </c>
      <c r="E1003" s="13">
        <v>27439.48</v>
      </c>
      <c r="F1003" s="13">
        <f>IFERROR(Table2[[#This Row],[Economic loss ($ million)]]*1000000 / Table2[[#This Row],[Total Waste (tons)]], NA())</f>
        <v>1009937.9929015914</v>
      </c>
      <c r="G1003" s="13" t="str">
        <f t="shared" si="15"/>
        <v>Medium</v>
      </c>
      <c r="H1003" s="13">
        <v>157.77000000000001</v>
      </c>
      <c r="I1003" s="13">
        <f>IFERROR(Table2[[#This Row],[Total Waste (tons)]] / (Table2[[#This Row],[Population (million)]]*1000), NA())</f>
        <v>2.0477133296151702E-2</v>
      </c>
      <c r="J1003" s="13">
        <v>1326.82</v>
      </c>
      <c r="K1003" s="13">
        <f>IFERROR(Table2[[#This Row],[Total Waste (tons)]] * Table2[[#This Row],[Household waste (%)]], NA())</f>
        <v>1800792.4716</v>
      </c>
      <c r="L1003" s="13">
        <v>66.28</v>
      </c>
      <c r="M1003" s="10">
        <f>SUMIFS(Table2[Household waste (%)], Table2[Country], "Australia", Table2[Year], 2020)</f>
        <v>1412.17</v>
      </c>
      <c r="N1003" s="10">
        <f>COUNTIFS(Table2[Year], "USA")</f>
        <v>0</v>
      </c>
    </row>
    <row r="1004" spans="1:14" x14ac:dyDescent="0.35">
      <c r="A1004" s="8" t="s">
        <v>32</v>
      </c>
      <c r="B1004" s="9">
        <v>2018</v>
      </c>
      <c r="C1004" s="8" t="s">
        <v>25</v>
      </c>
      <c r="D1004" s="9">
        <v>1364.91</v>
      </c>
      <c r="E1004" s="10">
        <v>1573.3</v>
      </c>
      <c r="F1004" s="10">
        <f>IFERROR(Table2[[#This Row],[Economic loss ($ million)]]*1000000 / Table2[[#This Row],[Total Waste (tons)]], NA())</f>
        <v>1152676.7332644642</v>
      </c>
      <c r="G1004" s="10" t="str">
        <f t="shared" si="15"/>
        <v>High</v>
      </c>
      <c r="H1004" s="10">
        <v>160.05000000000001</v>
      </c>
      <c r="I1004" s="10">
        <f>IFERROR(Table2[[#This Row],[Total Waste (tons)]] / (Table2[[#This Row],[Population (million)]]*1000), NA())</f>
        <v>2.6812360036145054E-3</v>
      </c>
      <c r="J1004" s="10">
        <v>509.06</v>
      </c>
      <c r="K1004" s="10">
        <f>IFERROR(Table2[[#This Row],[Total Waste (tons)]] * Table2[[#This Row],[Household waste (%)]], NA())</f>
        <v>92445.354300000006</v>
      </c>
      <c r="L1004" s="10">
        <v>67.73</v>
      </c>
      <c r="M1004" s="10">
        <f>SUMIFS(Table2[Household waste (%)], Table2[Country], "Australia", Table2[Year], 2020)</f>
        <v>1412.17</v>
      </c>
      <c r="N1004" s="10">
        <f>COUNTIFS(Table2[Year], "USA")</f>
        <v>0</v>
      </c>
    </row>
    <row r="1005" spans="1:14" x14ac:dyDescent="0.35">
      <c r="A1005" s="11" t="s">
        <v>18</v>
      </c>
      <c r="B1005" s="12">
        <v>2018</v>
      </c>
      <c r="C1005" s="11" t="s">
        <v>22</v>
      </c>
      <c r="D1005" s="12">
        <v>12027.45</v>
      </c>
      <c r="E1005" s="13">
        <v>10887.03</v>
      </c>
      <c r="F1005" s="13">
        <f>IFERROR(Table2[[#This Row],[Economic loss ($ million)]]*1000000 / Table2[[#This Row],[Total Waste (tons)]], NA())</f>
        <v>905181.89641195757</v>
      </c>
      <c r="G1005" s="13" t="str">
        <f t="shared" si="15"/>
        <v>Low</v>
      </c>
      <c r="H1005" s="13">
        <v>96.28</v>
      </c>
      <c r="I1005" s="13">
        <f>IFERROR(Table2[[#This Row],[Total Waste (tons)]] / (Table2[[#This Row],[Population (million)]]*1000), NA())</f>
        <v>1.1334888323437943E-2</v>
      </c>
      <c r="J1005" s="13">
        <v>1061.0999999999999</v>
      </c>
      <c r="K1005" s="13">
        <f>IFERROR(Table2[[#This Row],[Total Waste (tons)]] * Table2[[#This Row],[Household waste (%)]], NA())</f>
        <v>361665.4215</v>
      </c>
      <c r="L1005" s="13">
        <v>30.07</v>
      </c>
      <c r="M1005" s="10">
        <f>SUMIFS(Table2[Household waste (%)], Table2[Country], "Australia", Table2[Year], 2020)</f>
        <v>1412.17</v>
      </c>
      <c r="N1005" s="10">
        <f>COUNTIFS(Table2[Year], "USA")</f>
        <v>0</v>
      </c>
    </row>
    <row r="1006" spans="1:14" x14ac:dyDescent="0.35">
      <c r="A1006" s="8" t="s">
        <v>12</v>
      </c>
      <c r="B1006" s="9">
        <v>2022</v>
      </c>
      <c r="C1006" s="8" t="s">
        <v>22</v>
      </c>
      <c r="D1006" s="9">
        <v>23099.58</v>
      </c>
      <c r="E1006" s="10">
        <v>25032.75</v>
      </c>
      <c r="F1006" s="10">
        <f>IFERROR(Table2[[#This Row],[Economic loss ($ million)]]*1000000 / Table2[[#This Row],[Total Waste (tons)]], NA())</f>
        <v>1083688.5345967328</v>
      </c>
      <c r="G1006" s="10" t="str">
        <f t="shared" si="15"/>
        <v>Medium</v>
      </c>
      <c r="H1006" s="10">
        <v>162.46</v>
      </c>
      <c r="I1006" s="10">
        <f>IFERROR(Table2[[#This Row],[Total Waste (tons)]] / (Table2[[#This Row],[Population (million)]]*1000), NA())</f>
        <v>4.250856627592426E-2</v>
      </c>
      <c r="J1006" s="10">
        <v>543.41</v>
      </c>
      <c r="K1006" s="10">
        <f>IFERROR(Table2[[#This Row],[Total Waste (tons)]] * Table2[[#This Row],[Household waste (%)]], NA())</f>
        <v>1341392.6106</v>
      </c>
      <c r="L1006" s="10">
        <v>58.07</v>
      </c>
      <c r="M1006" s="10">
        <f>SUMIFS(Table2[Household waste (%)], Table2[Country], "Australia", Table2[Year], 2020)</f>
        <v>1412.17</v>
      </c>
      <c r="N1006" s="10">
        <f>COUNTIFS(Table2[Year], "USA")</f>
        <v>0</v>
      </c>
    </row>
    <row r="1007" spans="1:14" x14ac:dyDescent="0.35">
      <c r="A1007" s="11" t="s">
        <v>28</v>
      </c>
      <c r="B1007" s="12">
        <v>2023</v>
      </c>
      <c r="C1007" s="11" t="s">
        <v>25</v>
      </c>
      <c r="D1007" s="12">
        <v>35870.230000000003</v>
      </c>
      <c r="E1007" s="13">
        <v>36198.080000000002</v>
      </c>
      <c r="F1007" s="13">
        <f>IFERROR(Table2[[#This Row],[Economic loss ($ million)]]*1000000 / Table2[[#This Row],[Total Waste (tons)]], NA())</f>
        <v>1009139.8912134101</v>
      </c>
      <c r="G1007" s="13" t="str">
        <f t="shared" si="15"/>
        <v>Medium</v>
      </c>
      <c r="H1007" s="13">
        <v>165.96</v>
      </c>
      <c r="I1007" s="13">
        <f>IFERROR(Table2[[#This Row],[Total Waste (tons)]] / (Table2[[#This Row],[Population (million)]]*1000), NA())</f>
        <v>6.6628705698788926E-2</v>
      </c>
      <c r="J1007" s="13">
        <v>538.36</v>
      </c>
      <c r="K1007" s="13">
        <f>IFERROR(Table2[[#This Row],[Total Waste (tons)]] * Table2[[#This Row],[Household waste (%)]], NA())</f>
        <v>1353383.7779000001</v>
      </c>
      <c r="L1007" s="13">
        <v>37.729999999999997</v>
      </c>
      <c r="M1007" s="10">
        <f>SUMIFS(Table2[Household waste (%)], Table2[Country], "Australia", Table2[Year], 2020)</f>
        <v>1412.17</v>
      </c>
      <c r="N1007" s="10">
        <f>COUNTIFS(Table2[Year], "USA")</f>
        <v>0</v>
      </c>
    </row>
    <row r="1008" spans="1:14" x14ac:dyDescent="0.35">
      <c r="A1008" s="8" t="s">
        <v>21</v>
      </c>
      <c r="B1008" s="9">
        <v>2020</v>
      </c>
      <c r="C1008" s="8" t="s">
        <v>11</v>
      </c>
      <c r="D1008" s="9">
        <v>37937.769999999997</v>
      </c>
      <c r="E1008" s="10">
        <v>31837.45</v>
      </c>
      <c r="F1008" s="10">
        <f>IFERROR(Table2[[#This Row],[Economic loss ($ million)]]*1000000 / Table2[[#This Row],[Total Waste (tons)]], NA())</f>
        <v>839201.93516909413</v>
      </c>
      <c r="G1008" s="10" t="str">
        <f t="shared" si="15"/>
        <v>Low</v>
      </c>
      <c r="H1008" s="10">
        <v>65.959999999999994</v>
      </c>
      <c r="I1008" s="10">
        <f>IFERROR(Table2[[#This Row],[Total Waste (tons)]] / (Table2[[#This Row],[Population (million)]]*1000), NA())</f>
        <v>0.14036988936988937</v>
      </c>
      <c r="J1008" s="10">
        <v>270.27</v>
      </c>
      <c r="K1008" s="10">
        <f>IFERROR(Table2[[#This Row],[Total Waste (tons)]] * Table2[[#This Row],[Household waste (%)]], NA())</f>
        <v>1822909.8484999998</v>
      </c>
      <c r="L1008" s="10">
        <v>48.05</v>
      </c>
      <c r="M1008" s="10">
        <f>SUMIFS(Table2[Household waste (%)], Table2[Country], "Australia", Table2[Year], 2020)</f>
        <v>1412.17</v>
      </c>
      <c r="N1008" s="10">
        <f>COUNTIFS(Table2[Year], "USA")</f>
        <v>0</v>
      </c>
    </row>
    <row r="1009" spans="1:14" x14ac:dyDescent="0.35">
      <c r="A1009" s="11" t="s">
        <v>27</v>
      </c>
      <c r="B1009" s="12">
        <v>2020</v>
      </c>
      <c r="C1009" s="11" t="s">
        <v>20</v>
      </c>
      <c r="D1009" s="12">
        <v>14500.05</v>
      </c>
      <c r="E1009" s="13">
        <v>15252.22</v>
      </c>
      <c r="F1009" s="13">
        <f>IFERROR(Table2[[#This Row],[Economic loss ($ million)]]*1000000 / Table2[[#This Row],[Total Waste (tons)]], NA())</f>
        <v>1051873.6142289166</v>
      </c>
      <c r="G1009" s="13" t="str">
        <f t="shared" si="15"/>
        <v>Medium</v>
      </c>
      <c r="H1009" s="13">
        <v>107.18</v>
      </c>
      <c r="I1009" s="13">
        <f>IFERROR(Table2[[#This Row],[Total Waste (tons)]] / (Table2[[#This Row],[Population (million)]]*1000), NA())</f>
        <v>0.22290622598001536</v>
      </c>
      <c r="J1009" s="13">
        <v>65.05</v>
      </c>
      <c r="K1009" s="13">
        <f>IFERROR(Table2[[#This Row],[Total Waste (tons)]] * Table2[[#This Row],[Household waste (%)]], NA())</f>
        <v>790832.72699999996</v>
      </c>
      <c r="L1009" s="13">
        <v>54.54</v>
      </c>
      <c r="M1009" s="10">
        <f>SUMIFS(Table2[Household waste (%)], Table2[Country], "Australia", Table2[Year], 2020)</f>
        <v>1412.17</v>
      </c>
      <c r="N1009" s="10">
        <f>COUNTIFS(Table2[Year], "USA")</f>
        <v>0</v>
      </c>
    </row>
    <row r="1010" spans="1:14" x14ac:dyDescent="0.35">
      <c r="A1010" s="8" t="s">
        <v>26</v>
      </c>
      <c r="B1010" s="9">
        <v>2023</v>
      </c>
      <c r="C1010" s="8" t="s">
        <v>19</v>
      </c>
      <c r="D1010" s="9">
        <v>42648.4</v>
      </c>
      <c r="E1010" s="10">
        <v>45802.879999999997</v>
      </c>
      <c r="F1010" s="10">
        <f>IFERROR(Table2[[#This Row],[Economic loss ($ million)]]*1000000 / Table2[[#This Row],[Total Waste (tons)]], NA())</f>
        <v>1073964.7911762223</v>
      </c>
      <c r="G1010" s="10" t="str">
        <f t="shared" si="15"/>
        <v>Medium</v>
      </c>
      <c r="H1010" s="10">
        <v>113.25</v>
      </c>
      <c r="I1010" s="10">
        <f>IFERROR(Table2[[#This Row],[Total Waste (tons)]] / (Table2[[#This Row],[Population (million)]]*1000), NA())</f>
        <v>4.6689364497235757E-2</v>
      </c>
      <c r="J1010" s="10">
        <v>913.45</v>
      </c>
      <c r="K1010" s="10">
        <f>IFERROR(Table2[[#This Row],[Total Waste (tons)]] * Table2[[#This Row],[Household waste (%)]], NA())</f>
        <v>1374131.4480000001</v>
      </c>
      <c r="L1010" s="10">
        <v>32.22</v>
      </c>
      <c r="M1010" s="10">
        <f>SUMIFS(Table2[Household waste (%)], Table2[Country], "Australia", Table2[Year], 2020)</f>
        <v>1412.17</v>
      </c>
      <c r="N1010" s="10">
        <f>COUNTIFS(Table2[Year], "USA")</f>
        <v>0</v>
      </c>
    </row>
    <row r="1011" spans="1:14" x14ac:dyDescent="0.35">
      <c r="A1011" s="11" t="s">
        <v>30</v>
      </c>
      <c r="B1011" s="12">
        <v>2019</v>
      </c>
      <c r="C1011" s="11" t="s">
        <v>19</v>
      </c>
      <c r="D1011" s="12">
        <v>1423.1</v>
      </c>
      <c r="E1011" s="13">
        <v>1576.37</v>
      </c>
      <c r="F1011" s="13">
        <f>IFERROR(Table2[[#This Row],[Economic loss ($ million)]]*1000000 / Table2[[#This Row],[Total Waste (tons)]], NA())</f>
        <v>1107701.4967324855</v>
      </c>
      <c r="G1011" s="13" t="str">
        <f t="shared" si="15"/>
        <v>High</v>
      </c>
      <c r="H1011" s="13">
        <v>173.09</v>
      </c>
      <c r="I1011" s="13">
        <f>IFERROR(Table2[[#This Row],[Total Waste (tons)]] / (Table2[[#This Row],[Population (million)]]*1000), NA())</f>
        <v>2.410481384870761E-3</v>
      </c>
      <c r="J1011" s="13">
        <v>590.38</v>
      </c>
      <c r="K1011" s="13">
        <f>IFERROR(Table2[[#This Row],[Total Waste (tons)]] * Table2[[#This Row],[Household waste (%)]], NA())</f>
        <v>48271.551999999996</v>
      </c>
      <c r="L1011" s="13">
        <v>33.92</v>
      </c>
      <c r="M1011" s="10">
        <f>SUMIFS(Table2[Household waste (%)], Table2[Country], "Australia", Table2[Year], 2020)</f>
        <v>1412.17</v>
      </c>
      <c r="N1011" s="10">
        <f>COUNTIFS(Table2[Year], "USA")</f>
        <v>0</v>
      </c>
    </row>
    <row r="1012" spans="1:14" x14ac:dyDescent="0.35">
      <c r="A1012" s="8" t="s">
        <v>21</v>
      </c>
      <c r="B1012" s="9">
        <v>2023</v>
      </c>
      <c r="C1012" s="8" t="s">
        <v>15</v>
      </c>
      <c r="D1012" s="9">
        <v>20008.2</v>
      </c>
      <c r="E1012" s="10">
        <v>18401.349999999999</v>
      </c>
      <c r="F1012" s="10">
        <f>IFERROR(Table2[[#This Row],[Economic loss ($ million)]]*1000000 / Table2[[#This Row],[Total Waste (tons)]], NA())</f>
        <v>919690.42692496069</v>
      </c>
      <c r="G1012" s="10" t="str">
        <f t="shared" si="15"/>
        <v>Low</v>
      </c>
      <c r="H1012" s="10">
        <v>169.33</v>
      </c>
      <c r="I1012" s="10">
        <f>IFERROR(Table2[[#This Row],[Total Waste (tons)]] / (Table2[[#This Row],[Population (million)]]*1000), NA())</f>
        <v>0.23655947032395366</v>
      </c>
      <c r="J1012" s="10">
        <v>84.58</v>
      </c>
      <c r="K1012" s="10">
        <f>IFERROR(Table2[[#This Row],[Total Waste (tons)]] * Table2[[#This Row],[Household waste (%)]], NA())</f>
        <v>1031822.8740000001</v>
      </c>
      <c r="L1012" s="10">
        <v>51.57</v>
      </c>
      <c r="M1012" s="10">
        <f>SUMIFS(Table2[Household waste (%)], Table2[Country], "Australia", Table2[Year], 2020)</f>
        <v>1412.17</v>
      </c>
      <c r="N1012" s="10">
        <f>COUNTIFS(Table2[Year], "USA")</f>
        <v>0</v>
      </c>
    </row>
    <row r="1013" spans="1:14" x14ac:dyDescent="0.35">
      <c r="A1013" s="11" t="s">
        <v>31</v>
      </c>
      <c r="B1013" s="12">
        <v>2023</v>
      </c>
      <c r="C1013" s="11" t="s">
        <v>25</v>
      </c>
      <c r="D1013" s="12">
        <v>40238.94</v>
      </c>
      <c r="E1013" s="13">
        <v>44387.839999999997</v>
      </c>
      <c r="F1013" s="13">
        <f>IFERROR(Table2[[#This Row],[Economic loss ($ million)]]*1000000 / Table2[[#This Row],[Total Waste (tons)]], NA())</f>
        <v>1103106.5927680996</v>
      </c>
      <c r="G1013" s="13" t="str">
        <f t="shared" si="15"/>
        <v>High</v>
      </c>
      <c r="H1013" s="13">
        <v>119.8</v>
      </c>
      <c r="I1013" s="13">
        <f>IFERROR(Table2[[#This Row],[Total Waste (tons)]] / (Table2[[#This Row],[Population (million)]]*1000), NA())</f>
        <v>0.13921100155682409</v>
      </c>
      <c r="J1013" s="13">
        <v>289.05</v>
      </c>
      <c r="K1013" s="13">
        <f>IFERROR(Table2[[#This Row],[Total Waste (tons)]] * Table2[[#This Row],[Household waste (%)]], NA())</f>
        <v>2316153.3864000002</v>
      </c>
      <c r="L1013" s="13">
        <v>57.56</v>
      </c>
      <c r="M1013" s="10">
        <f>SUMIFS(Table2[Household waste (%)], Table2[Country], "Australia", Table2[Year], 2020)</f>
        <v>1412.17</v>
      </c>
      <c r="N1013" s="10">
        <f>COUNTIFS(Table2[Year], "USA")</f>
        <v>0</v>
      </c>
    </row>
    <row r="1014" spans="1:14" x14ac:dyDescent="0.35">
      <c r="A1014" s="8" t="s">
        <v>10</v>
      </c>
      <c r="B1014" s="9">
        <v>2021</v>
      </c>
      <c r="C1014" s="8" t="s">
        <v>22</v>
      </c>
      <c r="D1014" s="9">
        <v>21420.18</v>
      </c>
      <c r="E1014" s="10">
        <v>23267.72</v>
      </c>
      <c r="F1014" s="10">
        <f>IFERROR(Table2[[#This Row],[Economic loss ($ million)]]*1000000 / Table2[[#This Row],[Total Waste (tons)]], NA())</f>
        <v>1086252.3097378267</v>
      </c>
      <c r="G1014" s="10" t="str">
        <f t="shared" si="15"/>
        <v>Medium</v>
      </c>
      <c r="H1014" s="10">
        <v>30.97</v>
      </c>
      <c r="I1014" s="10">
        <f>IFERROR(Table2[[#This Row],[Total Waste (tons)]] / (Table2[[#This Row],[Population (million)]]*1000), NA())</f>
        <v>4.3128458100108728E-2</v>
      </c>
      <c r="J1014" s="10">
        <v>496.66</v>
      </c>
      <c r="K1014" s="10">
        <f>IFERROR(Table2[[#This Row],[Total Waste (tons)]] * Table2[[#This Row],[Household waste (%)]], NA())</f>
        <v>1431939.0329999998</v>
      </c>
      <c r="L1014" s="10">
        <v>66.849999999999994</v>
      </c>
      <c r="M1014" s="10">
        <f>SUMIFS(Table2[Household waste (%)], Table2[Country], "Australia", Table2[Year], 2020)</f>
        <v>1412.17</v>
      </c>
      <c r="N1014" s="10">
        <f>COUNTIFS(Table2[Year], "USA")</f>
        <v>0</v>
      </c>
    </row>
    <row r="1015" spans="1:14" x14ac:dyDescent="0.35">
      <c r="A1015" s="11" t="s">
        <v>17</v>
      </c>
      <c r="B1015" s="12">
        <v>2019</v>
      </c>
      <c r="C1015" s="11" t="s">
        <v>11</v>
      </c>
      <c r="D1015" s="12">
        <v>31662.74</v>
      </c>
      <c r="E1015" s="13">
        <v>31216.38</v>
      </c>
      <c r="F1015" s="13">
        <f>IFERROR(Table2[[#This Row],[Economic loss ($ million)]]*1000000 / Table2[[#This Row],[Total Waste (tons)]], NA())</f>
        <v>985902.67298408155</v>
      </c>
      <c r="G1015" s="13" t="str">
        <f t="shared" si="15"/>
        <v>Medium</v>
      </c>
      <c r="H1015" s="13">
        <v>114.45</v>
      </c>
      <c r="I1015" s="13">
        <f>IFERROR(Table2[[#This Row],[Total Waste (tons)]] / (Table2[[#This Row],[Population (million)]]*1000), NA())</f>
        <v>2.422402607338495E-2</v>
      </c>
      <c r="J1015" s="13">
        <v>1307.08</v>
      </c>
      <c r="K1015" s="13">
        <f>IFERROR(Table2[[#This Row],[Total Waste (tons)]] * Table2[[#This Row],[Household waste (%)]], NA())</f>
        <v>1832956.0186000001</v>
      </c>
      <c r="L1015" s="13">
        <v>57.89</v>
      </c>
      <c r="M1015" s="10">
        <f>SUMIFS(Table2[Household waste (%)], Table2[Country], "Australia", Table2[Year], 2020)</f>
        <v>1412.17</v>
      </c>
      <c r="N1015" s="10">
        <f>COUNTIFS(Table2[Year], "USA")</f>
        <v>0</v>
      </c>
    </row>
    <row r="1016" spans="1:14" x14ac:dyDescent="0.35">
      <c r="A1016" s="8" t="s">
        <v>29</v>
      </c>
      <c r="B1016" s="9">
        <v>2024</v>
      </c>
      <c r="C1016" s="8" t="s">
        <v>11</v>
      </c>
      <c r="D1016" s="9">
        <v>17664.689999999999</v>
      </c>
      <c r="E1016" s="10">
        <v>17838.919999999998</v>
      </c>
      <c r="F1016" s="10">
        <f>IFERROR(Table2[[#This Row],[Economic loss ($ million)]]*1000000 / Table2[[#This Row],[Total Waste (tons)]], NA())</f>
        <v>1009863.1790311633</v>
      </c>
      <c r="G1016" s="10" t="str">
        <f t="shared" si="15"/>
        <v>Medium</v>
      </c>
      <c r="H1016" s="10">
        <v>93.64</v>
      </c>
      <c r="I1016" s="10">
        <f>IFERROR(Table2[[#This Row],[Total Waste (tons)]] / (Table2[[#This Row],[Population (million)]]*1000), NA())</f>
        <v>1.7165850387732492E-2</v>
      </c>
      <c r="J1016" s="10">
        <v>1029.06</v>
      </c>
      <c r="K1016" s="10">
        <f>IFERROR(Table2[[#This Row],[Total Waste (tons)]] * Table2[[#This Row],[Household waste (%)]], NA())</f>
        <v>1028614.8986999999</v>
      </c>
      <c r="L1016" s="10">
        <v>58.23</v>
      </c>
      <c r="M1016" s="10">
        <f>SUMIFS(Table2[Household waste (%)], Table2[Country], "Australia", Table2[Year], 2020)</f>
        <v>1412.17</v>
      </c>
      <c r="N1016" s="10">
        <f>COUNTIFS(Table2[Year], "USA")</f>
        <v>0</v>
      </c>
    </row>
    <row r="1017" spans="1:14" x14ac:dyDescent="0.35">
      <c r="A1017" s="11" t="s">
        <v>32</v>
      </c>
      <c r="B1017" s="12">
        <v>2021</v>
      </c>
      <c r="C1017" s="11" t="s">
        <v>25</v>
      </c>
      <c r="D1017" s="12">
        <v>24275.57</v>
      </c>
      <c r="E1017" s="13">
        <v>23476.97</v>
      </c>
      <c r="F1017" s="13">
        <f>IFERROR(Table2[[#This Row],[Economic loss ($ million)]]*1000000 / Table2[[#This Row],[Total Waste (tons)]], NA())</f>
        <v>967102.72920471081</v>
      </c>
      <c r="G1017" s="13" t="str">
        <f t="shared" si="15"/>
        <v>Medium</v>
      </c>
      <c r="H1017" s="13">
        <v>196.3</v>
      </c>
      <c r="I1017" s="13">
        <f>IFERROR(Table2[[#This Row],[Total Waste (tons)]] / (Table2[[#This Row],[Population (million)]]*1000), NA())</f>
        <v>2.2764251352694605E-2</v>
      </c>
      <c r="J1017" s="13">
        <v>1066.3900000000001</v>
      </c>
      <c r="K1017" s="13">
        <f>IFERROR(Table2[[#This Row],[Total Waste (tons)]] * Table2[[#This Row],[Household waste (%)]], NA())</f>
        <v>1494404.0892</v>
      </c>
      <c r="L1017" s="13">
        <v>61.56</v>
      </c>
      <c r="M1017" s="10">
        <f>SUMIFS(Table2[Household waste (%)], Table2[Country], "Australia", Table2[Year], 2020)</f>
        <v>1412.17</v>
      </c>
      <c r="N1017" s="10">
        <f>COUNTIFS(Table2[Year], "USA")</f>
        <v>0</v>
      </c>
    </row>
    <row r="1018" spans="1:14" x14ac:dyDescent="0.35">
      <c r="A1018" s="8" t="s">
        <v>29</v>
      </c>
      <c r="B1018" s="9">
        <v>2024</v>
      </c>
      <c r="C1018" s="8" t="s">
        <v>15</v>
      </c>
      <c r="D1018" s="9">
        <v>41075.85</v>
      </c>
      <c r="E1018" s="10">
        <v>43800</v>
      </c>
      <c r="F1018" s="10">
        <f>IFERROR(Table2[[#This Row],[Economic loss ($ million)]]*1000000 / Table2[[#This Row],[Total Waste (tons)]], NA())</f>
        <v>1066319.9909435837</v>
      </c>
      <c r="G1018" s="10" t="str">
        <f t="shared" si="15"/>
        <v>Medium</v>
      </c>
      <c r="H1018" s="10">
        <v>104.1</v>
      </c>
      <c r="I1018" s="10">
        <f>IFERROR(Table2[[#This Row],[Total Waste (tons)]] / (Table2[[#This Row],[Population (million)]]*1000), NA())</f>
        <v>3.3632065043845645E-2</v>
      </c>
      <c r="J1018" s="10">
        <v>1221.33</v>
      </c>
      <c r="K1018" s="10">
        <f>IFERROR(Table2[[#This Row],[Total Waste (tons)]] * Table2[[#This Row],[Household waste (%)]], NA())</f>
        <v>1840608.8385000001</v>
      </c>
      <c r="L1018" s="10">
        <v>44.81</v>
      </c>
      <c r="M1018" s="10">
        <f>SUMIFS(Table2[Household waste (%)], Table2[Country], "Australia", Table2[Year], 2020)</f>
        <v>1412.17</v>
      </c>
      <c r="N1018" s="10">
        <f>COUNTIFS(Table2[Year], "USA")</f>
        <v>0</v>
      </c>
    </row>
    <row r="1019" spans="1:14" x14ac:dyDescent="0.35">
      <c r="A1019" s="11" t="s">
        <v>17</v>
      </c>
      <c r="B1019" s="12">
        <v>2021</v>
      </c>
      <c r="C1019" s="11" t="s">
        <v>25</v>
      </c>
      <c r="D1019" s="12">
        <v>5979.53</v>
      </c>
      <c r="E1019" s="13">
        <v>5722.67</v>
      </c>
      <c r="F1019" s="13">
        <f>IFERROR(Table2[[#This Row],[Economic loss ($ million)]]*1000000 / Table2[[#This Row],[Total Waste (tons)]], NA())</f>
        <v>957043.44655850879</v>
      </c>
      <c r="G1019" s="13" t="str">
        <f t="shared" si="15"/>
        <v>Medium</v>
      </c>
      <c r="H1019" s="13">
        <v>168.32</v>
      </c>
      <c r="I1019" s="13">
        <f>IFERROR(Table2[[#This Row],[Total Waste (tons)]] / (Table2[[#This Row],[Population (million)]]*1000), NA())</f>
        <v>1.7101472901472899E-2</v>
      </c>
      <c r="J1019" s="13">
        <v>349.65</v>
      </c>
      <c r="K1019" s="13">
        <f>IFERROR(Table2[[#This Row],[Total Waste (tons)]] * Table2[[#This Row],[Household waste (%)]], NA())</f>
        <v>257000.19939999998</v>
      </c>
      <c r="L1019" s="13">
        <v>42.98</v>
      </c>
      <c r="M1019" s="10">
        <f>SUMIFS(Table2[Household waste (%)], Table2[Country], "Australia", Table2[Year], 2020)</f>
        <v>1412.17</v>
      </c>
      <c r="N1019" s="10">
        <f>COUNTIFS(Table2[Year], "USA")</f>
        <v>0</v>
      </c>
    </row>
    <row r="1020" spans="1:14" x14ac:dyDescent="0.35">
      <c r="A1020" s="8" t="s">
        <v>28</v>
      </c>
      <c r="B1020" s="9">
        <v>2024</v>
      </c>
      <c r="C1020" s="8" t="s">
        <v>13</v>
      </c>
      <c r="D1020" s="9">
        <v>1115.3</v>
      </c>
      <c r="E1020" s="10">
        <v>1284.47</v>
      </c>
      <c r="F1020" s="10">
        <f>IFERROR(Table2[[#This Row],[Economic loss ($ million)]]*1000000 / Table2[[#This Row],[Total Waste (tons)]], NA())</f>
        <v>1151681.1620191878</v>
      </c>
      <c r="G1020" s="10" t="str">
        <f t="shared" si="15"/>
        <v>High</v>
      </c>
      <c r="H1020" s="10">
        <v>90.67</v>
      </c>
      <c r="I1020" s="10">
        <f>IFERROR(Table2[[#This Row],[Total Waste (tons)]] / (Table2[[#This Row],[Population (million)]]*1000), NA())</f>
        <v>1.2220456911192681E-3</v>
      </c>
      <c r="J1020" s="10">
        <v>912.65</v>
      </c>
      <c r="K1020" s="10">
        <f>IFERROR(Table2[[#This Row],[Total Waste (tons)]] * Table2[[#This Row],[Household waste (%)]], NA())</f>
        <v>68300.971999999994</v>
      </c>
      <c r="L1020" s="10">
        <v>61.24</v>
      </c>
      <c r="M1020" s="10">
        <f>SUMIFS(Table2[Household waste (%)], Table2[Country], "Australia", Table2[Year], 2020)</f>
        <v>1412.17</v>
      </c>
      <c r="N1020" s="10">
        <f>COUNTIFS(Table2[Year], "USA")</f>
        <v>0</v>
      </c>
    </row>
    <row r="1021" spans="1:14" x14ac:dyDescent="0.35">
      <c r="A1021" s="11" t="s">
        <v>14</v>
      </c>
      <c r="B1021" s="12">
        <v>2018</v>
      </c>
      <c r="C1021" s="11" t="s">
        <v>20</v>
      </c>
      <c r="D1021" s="12">
        <v>16866.86</v>
      </c>
      <c r="E1021" s="13">
        <v>18795.509999999998</v>
      </c>
      <c r="F1021" s="13">
        <f>IFERROR(Table2[[#This Row],[Economic loss ($ million)]]*1000000 / Table2[[#This Row],[Total Waste (tons)]], NA())</f>
        <v>1114345.5272647073</v>
      </c>
      <c r="G1021" s="13" t="str">
        <f t="shared" si="15"/>
        <v>High</v>
      </c>
      <c r="H1021" s="13">
        <v>57.42</v>
      </c>
      <c r="I1021" s="13">
        <f>IFERROR(Table2[[#This Row],[Total Waste (tons)]] / (Table2[[#This Row],[Population (million)]]*1000), NA())</f>
        <v>1.457482328949415E-2</v>
      </c>
      <c r="J1021" s="13">
        <v>1157.26</v>
      </c>
      <c r="K1021" s="13">
        <f>IFERROR(Table2[[#This Row],[Total Waste (tons)]] * Table2[[#This Row],[Household waste (%)]], NA())</f>
        <v>1144247.7824000001</v>
      </c>
      <c r="L1021" s="13">
        <v>67.84</v>
      </c>
      <c r="M1021" s="10">
        <f>SUMIFS(Table2[Household waste (%)], Table2[Country], "Australia", Table2[Year], 2020)</f>
        <v>1412.17</v>
      </c>
      <c r="N1021" s="10">
        <f>COUNTIFS(Table2[Year], "USA")</f>
        <v>0</v>
      </c>
    </row>
    <row r="1022" spans="1:14" x14ac:dyDescent="0.35">
      <c r="A1022" s="8" t="s">
        <v>8</v>
      </c>
      <c r="B1022" s="9">
        <v>2019</v>
      </c>
      <c r="C1022" s="8" t="s">
        <v>9</v>
      </c>
      <c r="D1022" s="9">
        <v>26050.39</v>
      </c>
      <c r="E1022" s="10">
        <v>25969.88</v>
      </c>
      <c r="F1022" s="10">
        <f>IFERROR(Table2[[#This Row],[Economic loss ($ million)]]*1000000 / Table2[[#This Row],[Total Waste (tons)]], NA())</f>
        <v>996909.45125965483</v>
      </c>
      <c r="G1022" s="10" t="str">
        <f t="shared" si="15"/>
        <v>Medium</v>
      </c>
      <c r="H1022" s="10">
        <v>149.5</v>
      </c>
      <c r="I1022" s="10">
        <f>IFERROR(Table2[[#This Row],[Total Waste (tons)]] / (Table2[[#This Row],[Population (million)]]*1000), NA())</f>
        <v>2.5568425185257888E-2</v>
      </c>
      <c r="J1022" s="10">
        <v>1018.85</v>
      </c>
      <c r="K1022" s="10">
        <f>IFERROR(Table2[[#This Row],[Total Waste (tons)]] * Table2[[#This Row],[Household waste (%)]], NA())</f>
        <v>903688.02909999993</v>
      </c>
      <c r="L1022" s="10">
        <v>34.69</v>
      </c>
      <c r="M1022" s="10">
        <f>SUMIFS(Table2[Household waste (%)], Table2[Country], "Australia", Table2[Year], 2020)</f>
        <v>1412.17</v>
      </c>
      <c r="N1022" s="10">
        <f>COUNTIFS(Table2[Year], "USA")</f>
        <v>0</v>
      </c>
    </row>
    <row r="1023" spans="1:14" x14ac:dyDescent="0.35">
      <c r="A1023" s="11" t="s">
        <v>21</v>
      </c>
      <c r="B1023" s="12">
        <v>2022</v>
      </c>
      <c r="C1023" s="11" t="s">
        <v>15</v>
      </c>
      <c r="D1023" s="12">
        <v>28529.39</v>
      </c>
      <c r="E1023" s="13">
        <v>26199.69</v>
      </c>
      <c r="F1023" s="13">
        <f>IFERROR(Table2[[#This Row],[Economic loss ($ million)]]*1000000 / Table2[[#This Row],[Total Waste (tons)]], NA())</f>
        <v>918340.35007408157</v>
      </c>
      <c r="G1023" s="13" t="str">
        <f t="shared" si="15"/>
        <v>Low</v>
      </c>
      <c r="H1023" s="13">
        <v>64.180000000000007</v>
      </c>
      <c r="I1023" s="13">
        <f>IFERROR(Table2[[#This Row],[Total Waste (tons)]] / (Table2[[#This Row],[Population (million)]]*1000), NA())</f>
        <v>2.6899292853102018E-2</v>
      </c>
      <c r="J1023" s="13">
        <v>1060.5999999999999</v>
      </c>
      <c r="K1023" s="13">
        <f>IFERROR(Table2[[#This Row],[Total Waste (tons)]] * Table2[[#This Row],[Household waste (%)]], NA())</f>
        <v>1128622.6684000001</v>
      </c>
      <c r="L1023" s="13">
        <v>39.56</v>
      </c>
      <c r="M1023" s="10">
        <f>SUMIFS(Table2[Household waste (%)], Table2[Country], "Australia", Table2[Year], 2020)</f>
        <v>1412.17</v>
      </c>
      <c r="N1023" s="10">
        <f>COUNTIFS(Table2[Year], "USA")</f>
        <v>0</v>
      </c>
    </row>
    <row r="1024" spans="1:14" x14ac:dyDescent="0.35">
      <c r="A1024" s="8" t="s">
        <v>24</v>
      </c>
      <c r="B1024" s="9">
        <v>2024</v>
      </c>
      <c r="C1024" s="8" t="s">
        <v>15</v>
      </c>
      <c r="D1024" s="9">
        <v>28584.45</v>
      </c>
      <c r="E1024" s="10">
        <v>28500.76</v>
      </c>
      <c r="F1024" s="10">
        <f>IFERROR(Table2[[#This Row],[Economic loss ($ million)]]*1000000 / Table2[[#This Row],[Total Waste (tons)]], NA())</f>
        <v>997072.1843519815</v>
      </c>
      <c r="G1024" s="10" t="str">
        <f t="shared" si="15"/>
        <v>Medium</v>
      </c>
      <c r="H1024" s="10">
        <v>171.68</v>
      </c>
      <c r="I1024" s="10">
        <f>IFERROR(Table2[[#This Row],[Total Waste (tons)]] / (Table2[[#This Row],[Population (million)]]*1000), NA())</f>
        <v>2.8526256436868788E-2</v>
      </c>
      <c r="J1024" s="10">
        <v>1002.04</v>
      </c>
      <c r="K1024" s="10">
        <f>IFERROR(Table2[[#This Row],[Total Waste (tons)]] * Table2[[#This Row],[Household waste (%)]], NA())</f>
        <v>1253713.977</v>
      </c>
      <c r="L1024" s="10">
        <v>43.86</v>
      </c>
      <c r="M1024" s="10">
        <f>SUMIFS(Table2[Household waste (%)], Table2[Country], "Australia", Table2[Year], 2020)</f>
        <v>1412.17</v>
      </c>
      <c r="N1024" s="10">
        <f>COUNTIFS(Table2[Year], "USA")</f>
        <v>0</v>
      </c>
    </row>
    <row r="1025" spans="1:14" x14ac:dyDescent="0.35">
      <c r="A1025" s="11" t="s">
        <v>34</v>
      </c>
      <c r="B1025" s="12">
        <v>2018</v>
      </c>
      <c r="C1025" s="11" t="s">
        <v>25</v>
      </c>
      <c r="D1025" s="12">
        <v>11192.81</v>
      </c>
      <c r="E1025" s="13">
        <v>10911.49</v>
      </c>
      <c r="F1025" s="13">
        <f>IFERROR(Table2[[#This Row],[Economic loss ($ million)]]*1000000 / Table2[[#This Row],[Total Waste (tons)]], NA())</f>
        <v>974866.00773174921</v>
      </c>
      <c r="G1025" s="13" t="str">
        <f t="shared" si="15"/>
        <v>Medium</v>
      </c>
      <c r="H1025" s="13">
        <v>116.3</v>
      </c>
      <c r="I1025" s="13">
        <f>IFERROR(Table2[[#This Row],[Total Waste (tons)]] / (Table2[[#This Row],[Population (million)]]*1000), NA())</f>
        <v>1.1181628371628371E-2</v>
      </c>
      <c r="J1025" s="13">
        <v>1001</v>
      </c>
      <c r="K1025" s="13">
        <f>IFERROR(Table2[[#This Row],[Total Waste (tons)]] * Table2[[#This Row],[Household waste (%)]], NA())</f>
        <v>760775.2956999999</v>
      </c>
      <c r="L1025" s="13">
        <v>67.97</v>
      </c>
      <c r="M1025" s="10">
        <f>SUMIFS(Table2[Household waste (%)], Table2[Country], "Australia", Table2[Year], 2020)</f>
        <v>1412.17</v>
      </c>
      <c r="N1025" s="10">
        <f>COUNTIFS(Table2[Year], "USA")</f>
        <v>0</v>
      </c>
    </row>
    <row r="1026" spans="1:14" x14ac:dyDescent="0.35">
      <c r="A1026" s="8" t="s">
        <v>30</v>
      </c>
      <c r="B1026" s="9">
        <v>2022</v>
      </c>
      <c r="C1026" s="8" t="s">
        <v>13</v>
      </c>
      <c r="D1026" s="9">
        <v>5170.01</v>
      </c>
      <c r="E1026" s="10">
        <v>6192.15</v>
      </c>
      <c r="F1026" s="10">
        <f>IFERROR(Table2[[#This Row],[Economic loss ($ million)]]*1000000 / Table2[[#This Row],[Total Waste (tons)]], NA())</f>
        <v>1197705.613722217</v>
      </c>
      <c r="G1026" s="10" t="str">
        <f t="shared" ref="G1026:G1089" si="16">IF(F1026&gt;1100000,"High",IF(F1026&gt;=950000,"Medium","Low"))</f>
        <v>High</v>
      </c>
      <c r="H1026" s="10">
        <v>141.83000000000001</v>
      </c>
      <c r="I1026" s="10">
        <f>IFERROR(Table2[[#This Row],[Total Waste (tons)]] / (Table2[[#This Row],[Population (million)]]*1000), NA())</f>
        <v>5.6729760572344027E-3</v>
      </c>
      <c r="J1026" s="10">
        <v>911.34</v>
      </c>
      <c r="K1026" s="10">
        <f>IFERROR(Table2[[#This Row],[Total Waste (tons)]] * Table2[[#This Row],[Household waste (%)]], NA())</f>
        <v>185138.05810000002</v>
      </c>
      <c r="L1026" s="10">
        <v>35.81</v>
      </c>
      <c r="M1026" s="10">
        <f>SUMIFS(Table2[Household waste (%)], Table2[Country], "Australia", Table2[Year], 2020)</f>
        <v>1412.17</v>
      </c>
      <c r="N1026" s="10">
        <f>COUNTIFS(Table2[Year], "USA")</f>
        <v>0</v>
      </c>
    </row>
    <row r="1027" spans="1:14" x14ac:dyDescent="0.35">
      <c r="A1027" s="11" t="s">
        <v>12</v>
      </c>
      <c r="B1027" s="12">
        <v>2023</v>
      </c>
      <c r="C1027" s="11" t="s">
        <v>11</v>
      </c>
      <c r="D1027" s="12">
        <v>18111.13</v>
      </c>
      <c r="E1027" s="13">
        <v>20384.84</v>
      </c>
      <c r="F1027" s="13">
        <f>IFERROR(Table2[[#This Row],[Economic loss ($ million)]]*1000000 / Table2[[#This Row],[Total Waste (tons)]], NA())</f>
        <v>1125542.1390051311</v>
      </c>
      <c r="G1027" s="13" t="str">
        <f t="shared" si="16"/>
        <v>High</v>
      </c>
      <c r="H1027" s="13">
        <v>153.77000000000001</v>
      </c>
      <c r="I1027" s="13">
        <f>IFERROR(Table2[[#This Row],[Total Waste (tons)]] / (Table2[[#This Row],[Population (million)]]*1000), NA())</f>
        <v>7.4025709147388222E-2</v>
      </c>
      <c r="J1027" s="13">
        <v>244.66</v>
      </c>
      <c r="K1027" s="13">
        <f>IFERROR(Table2[[#This Row],[Total Waste (tons)]] * Table2[[#This Row],[Household waste (%)]], NA())</f>
        <v>899217.60450000002</v>
      </c>
      <c r="L1027" s="13">
        <v>49.65</v>
      </c>
      <c r="M1027" s="10">
        <f>SUMIFS(Table2[Household waste (%)], Table2[Country], "Australia", Table2[Year], 2020)</f>
        <v>1412.17</v>
      </c>
      <c r="N1027" s="10">
        <f>COUNTIFS(Table2[Year], "USA")</f>
        <v>0</v>
      </c>
    </row>
    <row r="1028" spans="1:14" x14ac:dyDescent="0.35">
      <c r="A1028" s="8" t="s">
        <v>29</v>
      </c>
      <c r="B1028" s="9">
        <v>2022</v>
      </c>
      <c r="C1028" s="8" t="s">
        <v>13</v>
      </c>
      <c r="D1028" s="9">
        <v>8499.64</v>
      </c>
      <c r="E1028" s="10">
        <v>8074.29</v>
      </c>
      <c r="F1028" s="10">
        <f>IFERROR(Table2[[#This Row],[Economic loss ($ million)]]*1000000 / Table2[[#This Row],[Total Waste (tons)]], NA())</f>
        <v>949956.70404864207</v>
      </c>
      <c r="G1028" s="10" t="str">
        <f t="shared" si="16"/>
        <v>Low</v>
      </c>
      <c r="H1028" s="10">
        <v>97.02</v>
      </c>
      <c r="I1028" s="10">
        <f>IFERROR(Table2[[#This Row],[Total Waste (tons)]] / (Table2[[#This Row],[Population (million)]]*1000), NA())</f>
        <v>6.2813266723816836E-3</v>
      </c>
      <c r="J1028" s="10">
        <v>1353.16</v>
      </c>
      <c r="K1028" s="10">
        <f>IFERROR(Table2[[#This Row],[Total Waste (tons)]] * Table2[[#This Row],[Household waste (%)]], NA())</f>
        <v>344575.4056</v>
      </c>
      <c r="L1028" s="10">
        <v>40.54</v>
      </c>
      <c r="M1028" s="10">
        <f>SUMIFS(Table2[Household waste (%)], Table2[Country], "Australia", Table2[Year], 2020)</f>
        <v>1412.17</v>
      </c>
      <c r="N1028" s="10">
        <f>COUNTIFS(Table2[Year], "USA")</f>
        <v>0</v>
      </c>
    </row>
    <row r="1029" spans="1:14" x14ac:dyDescent="0.35">
      <c r="A1029" s="11" t="s">
        <v>21</v>
      </c>
      <c r="B1029" s="12">
        <v>2022</v>
      </c>
      <c r="C1029" s="11" t="s">
        <v>11</v>
      </c>
      <c r="D1029" s="12">
        <v>12719.37</v>
      </c>
      <c r="E1029" s="13">
        <v>12611.99</v>
      </c>
      <c r="F1029" s="13">
        <f>IFERROR(Table2[[#This Row],[Economic loss ($ million)]]*1000000 / Table2[[#This Row],[Total Waste (tons)]], NA())</f>
        <v>991557.75797071704</v>
      </c>
      <c r="G1029" s="13" t="str">
        <f t="shared" si="16"/>
        <v>Medium</v>
      </c>
      <c r="H1029" s="13">
        <v>129.63999999999999</v>
      </c>
      <c r="I1029" s="13">
        <f>IFERROR(Table2[[#This Row],[Total Waste (tons)]] / (Table2[[#This Row],[Population (million)]]*1000), NA())</f>
        <v>2.4238451863709126E-2</v>
      </c>
      <c r="J1029" s="13">
        <v>524.76</v>
      </c>
      <c r="K1029" s="13">
        <f>IFERROR(Table2[[#This Row],[Total Waste (tons)]] * Table2[[#This Row],[Household waste (%)]], NA())</f>
        <v>654665.97389999998</v>
      </c>
      <c r="L1029" s="13">
        <v>51.47</v>
      </c>
      <c r="M1029" s="10">
        <f>SUMIFS(Table2[Household waste (%)], Table2[Country], "Australia", Table2[Year], 2020)</f>
        <v>1412.17</v>
      </c>
      <c r="N1029" s="10">
        <f>COUNTIFS(Table2[Year], "USA")</f>
        <v>0</v>
      </c>
    </row>
    <row r="1030" spans="1:14" x14ac:dyDescent="0.35">
      <c r="A1030" s="8" t="s">
        <v>35</v>
      </c>
      <c r="B1030" s="9">
        <v>2019</v>
      </c>
      <c r="C1030" s="8" t="s">
        <v>11</v>
      </c>
      <c r="D1030" s="9">
        <v>44554.35</v>
      </c>
      <c r="E1030" s="10">
        <v>43230.52</v>
      </c>
      <c r="F1030" s="10">
        <f>IFERROR(Table2[[#This Row],[Economic loss ($ million)]]*1000000 / Table2[[#This Row],[Total Waste (tons)]], NA())</f>
        <v>970287.30079105636</v>
      </c>
      <c r="G1030" s="10" t="str">
        <f t="shared" si="16"/>
        <v>Medium</v>
      </c>
      <c r="H1030" s="10">
        <v>27.55</v>
      </c>
      <c r="I1030" s="10">
        <f>IFERROR(Table2[[#This Row],[Total Waste (tons)]] / (Table2[[#This Row],[Population (million)]]*1000), NA())</f>
        <v>0.92724973985431836</v>
      </c>
      <c r="J1030" s="10">
        <v>48.05</v>
      </c>
      <c r="K1030" s="10">
        <f>IFERROR(Table2[[#This Row],[Total Waste (tons)]] * Table2[[#This Row],[Household waste (%)]], NA())</f>
        <v>2916082.2075</v>
      </c>
      <c r="L1030" s="10">
        <v>65.45</v>
      </c>
      <c r="M1030" s="10">
        <f>SUMIFS(Table2[Household waste (%)], Table2[Country], "Australia", Table2[Year], 2020)</f>
        <v>1412.17</v>
      </c>
      <c r="N1030" s="10">
        <f>COUNTIFS(Table2[Year], "USA")</f>
        <v>0</v>
      </c>
    </row>
    <row r="1031" spans="1:14" x14ac:dyDescent="0.35">
      <c r="A1031" s="11" t="s">
        <v>21</v>
      </c>
      <c r="B1031" s="12">
        <v>2024</v>
      </c>
      <c r="C1031" s="11" t="s">
        <v>25</v>
      </c>
      <c r="D1031" s="12">
        <v>31998.09</v>
      </c>
      <c r="E1031" s="13">
        <v>25693.59</v>
      </c>
      <c r="F1031" s="13">
        <f>IFERROR(Table2[[#This Row],[Economic loss ($ million)]]*1000000 / Table2[[#This Row],[Total Waste (tons)]], NA())</f>
        <v>802972.61492795346</v>
      </c>
      <c r="G1031" s="13" t="str">
        <f t="shared" si="16"/>
        <v>Low</v>
      </c>
      <c r="H1031" s="13">
        <v>196.25</v>
      </c>
      <c r="I1031" s="13">
        <f>IFERROR(Table2[[#This Row],[Total Waste (tons)]] / (Table2[[#This Row],[Population (million)]]*1000), NA())</f>
        <v>0.10334632775660488</v>
      </c>
      <c r="J1031" s="13">
        <v>309.62</v>
      </c>
      <c r="K1031" s="13">
        <f>IFERROR(Table2[[#This Row],[Total Waste (tons)]] * Table2[[#This Row],[Household waste (%)]], NA())</f>
        <v>987781.03830000001</v>
      </c>
      <c r="L1031" s="13">
        <v>30.87</v>
      </c>
      <c r="M1031" s="10">
        <f>SUMIFS(Table2[Household waste (%)], Table2[Country], "Australia", Table2[Year], 2020)</f>
        <v>1412.17</v>
      </c>
      <c r="N1031" s="10">
        <f>COUNTIFS(Table2[Year], "USA")</f>
        <v>0</v>
      </c>
    </row>
    <row r="1032" spans="1:14" x14ac:dyDescent="0.35">
      <c r="A1032" s="8" t="s">
        <v>31</v>
      </c>
      <c r="B1032" s="9">
        <v>2024</v>
      </c>
      <c r="C1032" s="8" t="s">
        <v>11</v>
      </c>
      <c r="D1032" s="9">
        <v>13074.51</v>
      </c>
      <c r="E1032" s="10">
        <v>14667.3</v>
      </c>
      <c r="F1032" s="10">
        <f>IFERROR(Table2[[#This Row],[Economic loss ($ million)]]*1000000 / Table2[[#This Row],[Total Waste (tons)]], NA())</f>
        <v>1121824.0683589671</v>
      </c>
      <c r="G1032" s="10" t="str">
        <f t="shared" si="16"/>
        <v>High</v>
      </c>
      <c r="H1032" s="10">
        <v>110.13</v>
      </c>
      <c r="I1032" s="10">
        <f>IFERROR(Table2[[#This Row],[Total Waste (tons)]] / (Table2[[#This Row],[Population (million)]]*1000), NA())</f>
        <v>2.3787839091752635E-2</v>
      </c>
      <c r="J1032" s="10">
        <v>549.63</v>
      </c>
      <c r="K1032" s="10">
        <f>IFERROR(Table2[[#This Row],[Total Waste (tons)]] * Table2[[#This Row],[Household waste (%)]], NA())</f>
        <v>824870.83590000006</v>
      </c>
      <c r="L1032" s="10">
        <v>63.09</v>
      </c>
      <c r="M1032" s="10">
        <f>SUMIFS(Table2[Household waste (%)], Table2[Country], "Australia", Table2[Year], 2020)</f>
        <v>1412.17</v>
      </c>
      <c r="N1032" s="10">
        <f>COUNTIFS(Table2[Year], "USA")</f>
        <v>0</v>
      </c>
    </row>
    <row r="1033" spans="1:14" x14ac:dyDescent="0.35">
      <c r="A1033" s="11" t="s">
        <v>17</v>
      </c>
      <c r="B1033" s="12">
        <v>2018</v>
      </c>
      <c r="C1033" s="11" t="s">
        <v>25</v>
      </c>
      <c r="D1033" s="12">
        <v>24699.17</v>
      </c>
      <c r="E1033" s="13">
        <v>29320.94</v>
      </c>
      <c r="F1033" s="13">
        <f>IFERROR(Table2[[#This Row],[Economic loss ($ million)]]*1000000 / Table2[[#This Row],[Total Waste (tons)]], NA())</f>
        <v>1187122.4822534523</v>
      </c>
      <c r="G1033" s="13" t="str">
        <f t="shared" si="16"/>
        <v>High</v>
      </c>
      <c r="H1033" s="13">
        <v>35.380000000000003</v>
      </c>
      <c r="I1033" s="13">
        <f>IFERROR(Table2[[#This Row],[Total Waste (tons)]] / (Table2[[#This Row],[Population (million)]]*1000), NA())</f>
        <v>4.647593331326208E-2</v>
      </c>
      <c r="J1033" s="13">
        <v>531.44000000000005</v>
      </c>
      <c r="K1033" s="13">
        <f>IFERROR(Table2[[#This Row],[Total Waste (tons)]] * Table2[[#This Row],[Household waste (%)]], NA())</f>
        <v>1282874.8897999998</v>
      </c>
      <c r="L1033" s="13">
        <v>51.94</v>
      </c>
      <c r="M1033" s="10">
        <f>SUMIFS(Table2[Household waste (%)], Table2[Country], "Australia", Table2[Year], 2020)</f>
        <v>1412.17</v>
      </c>
      <c r="N1033" s="10">
        <f>COUNTIFS(Table2[Year], "USA")</f>
        <v>0</v>
      </c>
    </row>
    <row r="1034" spans="1:14" x14ac:dyDescent="0.35">
      <c r="A1034" s="8" t="s">
        <v>27</v>
      </c>
      <c r="B1034" s="9">
        <v>2020</v>
      </c>
      <c r="C1034" s="8" t="s">
        <v>22</v>
      </c>
      <c r="D1034" s="9">
        <v>30645.38</v>
      </c>
      <c r="E1034" s="10">
        <v>30122.45</v>
      </c>
      <c r="F1034" s="10">
        <f>IFERROR(Table2[[#This Row],[Economic loss ($ million)]]*1000000 / Table2[[#This Row],[Total Waste (tons)]], NA())</f>
        <v>982936.09020348254</v>
      </c>
      <c r="G1034" s="10" t="str">
        <f t="shared" si="16"/>
        <v>Medium</v>
      </c>
      <c r="H1034" s="10">
        <v>197.42</v>
      </c>
      <c r="I1034" s="10">
        <f>IFERROR(Table2[[#This Row],[Total Waste (tons)]] / (Table2[[#This Row],[Population (million)]]*1000), NA())</f>
        <v>2.784804398200736E-2</v>
      </c>
      <c r="J1034" s="10">
        <v>1100.45</v>
      </c>
      <c r="K1034" s="10">
        <f>IFERROR(Table2[[#This Row],[Total Waste (tons)]] * Table2[[#This Row],[Household waste (%)]], NA())</f>
        <v>1871206.9028</v>
      </c>
      <c r="L1034" s="10">
        <v>61.06</v>
      </c>
      <c r="M1034" s="10">
        <f>SUMIFS(Table2[Household waste (%)], Table2[Country], "Australia", Table2[Year], 2020)</f>
        <v>1412.17</v>
      </c>
      <c r="N1034" s="10">
        <f>COUNTIFS(Table2[Year], "USA")</f>
        <v>0</v>
      </c>
    </row>
    <row r="1035" spans="1:14" x14ac:dyDescent="0.35">
      <c r="A1035" s="11" t="s">
        <v>27</v>
      </c>
      <c r="B1035" s="12">
        <v>2021</v>
      </c>
      <c r="C1035" s="11" t="s">
        <v>22</v>
      </c>
      <c r="D1035" s="12">
        <v>23526.639999999999</v>
      </c>
      <c r="E1035" s="13">
        <v>23209.94</v>
      </c>
      <c r="F1035" s="13">
        <f>IFERROR(Table2[[#This Row],[Economic loss ($ million)]]*1000000 / Table2[[#This Row],[Total Waste (tons)]], NA())</f>
        <v>986538.66425464919</v>
      </c>
      <c r="G1035" s="13" t="str">
        <f t="shared" si="16"/>
        <v>Medium</v>
      </c>
      <c r="H1035" s="13">
        <v>87.44</v>
      </c>
      <c r="I1035" s="13">
        <f>IFERROR(Table2[[#This Row],[Total Waste (tons)]] / (Table2[[#This Row],[Population (million)]]*1000), NA())</f>
        <v>2.023535887842429E-2</v>
      </c>
      <c r="J1035" s="13">
        <v>1162.6500000000001</v>
      </c>
      <c r="K1035" s="13">
        <f>IFERROR(Table2[[#This Row],[Total Waste (tons)]] * Table2[[#This Row],[Household waste (%)]], NA())</f>
        <v>1242912.3912</v>
      </c>
      <c r="L1035" s="13">
        <v>52.83</v>
      </c>
      <c r="M1035" s="10">
        <f>SUMIFS(Table2[Household waste (%)], Table2[Country], "Australia", Table2[Year], 2020)</f>
        <v>1412.17</v>
      </c>
      <c r="N1035" s="10">
        <f>COUNTIFS(Table2[Year], "USA")</f>
        <v>0</v>
      </c>
    </row>
    <row r="1036" spans="1:14" x14ac:dyDescent="0.35">
      <c r="A1036" s="8" t="s">
        <v>24</v>
      </c>
      <c r="B1036" s="9">
        <v>2020</v>
      </c>
      <c r="C1036" s="8" t="s">
        <v>20</v>
      </c>
      <c r="D1036" s="9">
        <v>16008.15</v>
      </c>
      <c r="E1036" s="10">
        <v>13462.8</v>
      </c>
      <c r="F1036" s="10">
        <f>IFERROR(Table2[[#This Row],[Economic loss ($ million)]]*1000000 / Table2[[#This Row],[Total Waste (tons)]], NA())</f>
        <v>840996.61734803836</v>
      </c>
      <c r="G1036" s="10" t="str">
        <f t="shared" si="16"/>
        <v>Low</v>
      </c>
      <c r="H1036" s="10">
        <v>22.08</v>
      </c>
      <c r="I1036" s="10">
        <f>IFERROR(Table2[[#This Row],[Total Waste (tons)]] / (Table2[[#This Row],[Population (million)]]*1000), NA())</f>
        <v>1.2495726295576423E-2</v>
      </c>
      <c r="J1036" s="10">
        <v>1281.0899999999999</v>
      </c>
      <c r="K1036" s="10">
        <f>IFERROR(Table2[[#This Row],[Total Waste (tons)]] * Table2[[#This Row],[Household waste (%)]], NA())</f>
        <v>929113.02599999995</v>
      </c>
      <c r="L1036" s="10">
        <v>58.04</v>
      </c>
      <c r="M1036" s="10">
        <f>SUMIFS(Table2[Household waste (%)], Table2[Country], "Australia", Table2[Year], 2020)</f>
        <v>1412.17</v>
      </c>
      <c r="N1036" s="10">
        <f>COUNTIFS(Table2[Year], "USA")</f>
        <v>0</v>
      </c>
    </row>
    <row r="1037" spans="1:14" x14ac:dyDescent="0.35">
      <c r="A1037" s="11" t="s">
        <v>27</v>
      </c>
      <c r="B1037" s="12">
        <v>2018</v>
      </c>
      <c r="C1037" s="11" t="s">
        <v>19</v>
      </c>
      <c r="D1037" s="12">
        <v>38108.26</v>
      </c>
      <c r="E1037" s="13">
        <v>40154.239999999998</v>
      </c>
      <c r="F1037" s="13">
        <f>IFERROR(Table2[[#This Row],[Economic loss ($ million)]]*1000000 / Table2[[#This Row],[Total Waste (tons)]], NA())</f>
        <v>1053688.6228864817</v>
      </c>
      <c r="G1037" s="13" t="str">
        <f t="shared" si="16"/>
        <v>Medium</v>
      </c>
      <c r="H1037" s="13">
        <v>27.27</v>
      </c>
      <c r="I1037" s="13">
        <f>IFERROR(Table2[[#This Row],[Total Waste (tons)]] / (Table2[[#This Row],[Population (million)]]*1000), NA())</f>
        <v>2.8682372067467994E-2</v>
      </c>
      <c r="J1037" s="13">
        <v>1328.63</v>
      </c>
      <c r="K1037" s="13">
        <f>IFERROR(Table2[[#This Row],[Total Waste (tons)]] * Table2[[#This Row],[Household waste (%)]], NA())</f>
        <v>1531952.0520000001</v>
      </c>
      <c r="L1037" s="13">
        <v>40.200000000000003</v>
      </c>
      <c r="M1037" s="10">
        <f>SUMIFS(Table2[Household waste (%)], Table2[Country], "Australia", Table2[Year], 2020)</f>
        <v>1412.17</v>
      </c>
      <c r="N1037" s="10">
        <f>COUNTIFS(Table2[Year], "USA")</f>
        <v>0</v>
      </c>
    </row>
    <row r="1038" spans="1:14" x14ac:dyDescent="0.35">
      <c r="A1038" s="8" t="s">
        <v>18</v>
      </c>
      <c r="B1038" s="9">
        <v>2023</v>
      </c>
      <c r="C1038" s="8" t="s">
        <v>11</v>
      </c>
      <c r="D1038" s="9">
        <v>21672.82</v>
      </c>
      <c r="E1038" s="10">
        <v>24875.84</v>
      </c>
      <c r="F1038" s="10">
        <f>IFERROR(Table2[[#This Row],[Economic loss ($ million)]]*1000000 / Table2[[#This Row],[Total Waste (tons)]], NA())</f>
        <v>1147789.7200272046</v>
      </c>
      <c r="G1038" s="10" t="str">
        <f t="shared" si="16"/>
        <v>High</v>
      </c>
      <c r="H1038" s="10">
        <v>98.25</v>
      </c>
      <c r="I1038" s="10">
        <f>IFERROR(Table2[[#This Row],[Total Waste (tons)]] / (Table2[[#This Row],[Population (million)]]*1000), NA())</f>
        <v>0.11244005188067445</v>
      </c>
      <c r="J1038" s="10">
        <v>192.75</v>
      </c>
      <c r="K1038" s="10">
        <f>IFERROR(Table2[[#This Row],[Total Waste (tons)]] * Table2[[#This Row],[Household waste (%)]], NA())</f>
        <v>769168.38180000009</v>
      </c>
      <c r="L1038" s="10">
        <v>35.49</v>
      </c>
      <c r="M1038" s="10">
        <f>SUMIFS(Table2[Household waste (%)], Table2[Country], "Australia", Table2[Year], 2020)</f>
        <v>1412.17</v>
      </c>
      <c r="N1038" s="10">
        <f>COUNTIFS(Table2[Year], "USA")</f>
        <v>0</v>
      </c>
    </row>
    <row r="1039" spans="1:14" x14ac:dyDescent="0.35">
      <c r="A1039" s="11" t="s">
        <v>26</v>
      </c>
      <c r="B1039" s="12">
        <v>2023</v>
      </c>
      <c r="C1039" s="11" t="s">
        <v>19</v>
      </c>
      <c r="D1039" s="12">
        <v>41472.17</v>
      </c>
      <c r="E1039" s="13">
        <v>35977.69</v>
      </c>
      <c r="F1039" s="13">
        <f>IFERROR(Table2[[#This Row],[Economic loss ($ million)]]*1000000 / Table2[[#This Row],[Total Waste (tons)]], NA())</f>
        <v>867514.04616638098</v>
      </c>
      <c r="G1039" s="13" t="str">
        <f t="shared" si="16"/>
        <v>Low</v>
      </c>
      <c r="H1039" s="13">
        <v>151.85</v>
      </c>
      <c r="I1039" s="13">
        <f>IFERROR(Table2[[#This Row],[Total Waste (tons)]] / (Table2[[#This Row],[Population (million)]]*1000), NA())</f>
        <v>6.7434422764227633E-2</v>
      </c>
      <c r="J1039" s="13">
        <v>615</v>
      </c>
      <c r="K1039" s="13">
        <f>IFERROR(Table2[[#This Row],[Total Waste (tons)]] * Table2[[#This Row],[Household waste (%)]], NA())</f>
        <v>1758834.7296999998</v>
      </c>
      <c r="L1039" s="13">
        <v>42.41</v>
      </c>
      <c r="M1039" s="10">
        <f>SUMIFS(Table2[Household waste (%)], Table2[Country], "Australia", Table2[Year], 2020)</f>
        <v>1412.17</v>
      </c>
      <c r="N1039" s="10">
        <f>COUNTIFS(Table2[Year], "USA")</f>
        <v>0</v>
      </c>
    </row>
    <row r="1040" spans="1:14" x14ac:dyDescent="0.35">
      <c r="A1040" s="8" t="s">
        <v>29</v>
      </c>
      <c r="B1040" s="9">
        <v>2022</v>
      </c>
      <c r="C1040" s="8" t="s">
        <v>25</v>
      </c>
      <c r="D1040" s="9">
        <v>9297.42</v>
      </c>
      <c r="E1040" s="10">
        <v>8204.09</v>
      </c>
      <c r="F1040" s="10">
        <f>IFERROR(Table2[[#This Row],[Economic loss ($ million)]]*1000000 / Table2[[#This Row],[Total Waste (tons)]], NA())</f>
        <v>882405.01128269988</v>
      </c>
      <c r="G1040" s="10" t="str">
        <f t="shared" si="16"/>
        <v>Low</v>
      </c>
      <c r="H1040" s="10">
        <v>185.11</v>
      </c>
      <c r="I1040" s="10">
        <f>IFERROR(Table2[[#This Row],[Total Waste (tons)]] / (Table2[[#This Row],[Population (million)]]*1000), NA())</f>
        <v>0.1472042431918936</v>
      </c>
      <c r="J1040" s="10">
        <v>63.16</v>
      </c>
      <c r="K1040" s="10">
        <f>IFERROR(Table2[[#This Row],[Total Waste (tons)]] * Table2[[#This Row],[Household waste (%)]], NA())</f>
        <v>617255.71380000003</v>
      </c>
      <c r="L1040" s="10">
        <v>66.39</v>
      </c>
      <c r="M1040" s="10">
        <f>SUMIFS(Table2[Household waste (%)], Table2[Country], "Australia", Table2[Year], 2020)</f>
        <v>1412.17</v>
      </c>
      <c r="N1040" s="10">
        <f>COUNTIFS(Table2[Year], "USA")</f>
        <v>0</v>
      </c>
    </row>
    <row r="1041" spans="1:14" x14ac:dyDescent="0.35">
      <c r="A1041" s="11" t="s">
        <v>10</v>
      </c>
      <c r="B1041" s="12">
        <v>2018</v>
      </c>
      <c r="C1041" s="11" t="s">
        <v>20</v>
      </c>
      <c r="D1041" s="12">
        <v>10632.45</v>
      </c>
      <c r="E1041" s="13">
        <v>9498.7099999999991</v>
      </c>
      <c r="F1041" s="13">
        <f>IFERROR(Table2[[#This Row],[Economic loss ($ million)]]*1000000 / Table2[[#This Row],[Total Waste (tons)]], NA())</f>
        <v>893369.82539301843</v>
      </c>
      <c r="G1041" s="13" t="str">
        <f t="shared" si="16"/>
        <v>Low</v>
      </c>
      <c r="H1041" s="13">
        <v>141.97999999999999</v>
      </c>
      <c r="I1041" s="13">
        <f>IFERROR(Table2[[#This Row],[Total Waste (tons)]] / (Table2[[#This Row],[Population (million)]]*1000), NA())</f>
        <v>8.5676470588235298E-2</v>
      </c>
      <c r="J1041" s="13">
        <v>124.1</v>
      </c>
      <c r="K1041" s="13">
        <f>IFERROR(Table2[[#This Row],[Total Waste (tons)]] * Table2[[#This Row],[Household waste (%)]], NA())</f>
        <v>737892.03000000014</v>
      </c>
      <c r="L1041" s="13">
        <v>69.400000000000006</v>
      </c>
      <c r="M1041" s="10">
        <f>SUMIFS(Table2[Household waste (%)], Table2[Country], "Australia", Table2[Year], 2020)</f>
        <v>1412.17</v>
      </c>
      <c r="N1041" s="10">
        <f>COUNTIFS(Table2[Year], "USA")</f>
        <v>0</v>
      </c>
    </row>
    <row r="1042" spans="1:14" x14ac:dyDescent="0.35">
      <c r="A1042" s="8" t="s">
        <v>30</v>
      </c>
      <c r="B1042" s="9">
        <v>2020</v>
      </c>
      <c r="C1042" s="8" t="s">
        <v>20</v>
      </c>
      <c r="D1042" s="9">
        <v>32068.51</v>
      </c>
      <c r="E1042" s="10">
        <v>30062.400000000001</v>
      </c>
      <c r="F1042" s="10">
        <f>IFERROR(Table2[[#This Row],[Economic loss ($ million)]]*1000000 / Table2[[#This Row],[Total Waste (tons)]], NA())</f>
        <v>937442.99314187036</v>
      </c>
      <c r="G1042" s="10" t="str">
        <f t="shared" si="16"/>
        <v>Low</v>
      </c>
      <c r="H1042" s="10">
        <v>165.92</v>
      </c>
      <c r="I1042" s="10">
        <f>IFERROR(Table2[[#This Row],[Total Waste (tons)]] / (Table2[[#This Row],[Population (million)]]*1000), NA())</f>
        <v>3.2853377180850518E-2</v>
      </c>
      <c r="J1042" s="10">
        <v>976.11</v>
      </c>
      <c r="K1042" s="10">
        <f>IFERROR(Table2[[#This Row],[Total Waste (tons)]] * Table2[[#This Row],[Household waste (%)]], NA())</f>
        <v>1218924.0650999998</v>
      </c>
      <c r="L1042" s="10">
        <v>38.01</v>
      </c>
      <c r="M1042" s="10">
        <f>SUMIFS(Table2[Household waste (%)], Table2[Country], "Australia", Table2[Year], 2020)</f>
        <v>1412.17</v>
      </c>
      <c r="N1042" s="10">
        <f>COUNTIFS(Table2[Year], "USA")</f>
        <v>0</v>
      </c>
    </row>
    <row r="1043" spans="1:14" x14ac:dyDescent="0.35">
      <c r="A1043" s="11" t="s">
        <v>31</v>
      </c>
      <c r="B1043" s="12">
        <v>2020</v>
      </c>
      <c r="C1043" s="11" t="s">
        <v>15</v>
      </c>
      <c r="D1043" s="12">
        <v>49889.66</v>
      </c>
      <c r="E1043" s="13">
        <v>44810.879999999997</v>
      </c>
      <c r="F1043" s="13">
        <f>IFERROR(Table2[[#This Row],[Economic loss ($ million)]]*1000000 / Table2[[#This Row],[Total Waste (tons)]], NA())</f>
        <v>898199.74720212561</v>
      </c>
      <c r="G1043" s="13" t="str">
        <f t="shared" si="16"/>
        <v>Low</v>
      </c>
      <c r="H1043" s="13">
        <v>133</v>
      </c>
      <c r="I1043" s="13">
        <f>IFERROR(Table2[[#This Row],[Total Waste (tons)]] / (Table2[[#This Row],[Population (million)]]*1000), NA())</f>
        <v>5.9002613683401338E-2</v>
      </c>
      <c r="J1043" s="13">
        <v>845.55</v>
      </c>
      <c r="K1043" s="13">
        <f>IFERROR(Table2[[#This Row],[Total Waste (tons)]] * Table2[[#This Row],[Household waste (%)]], NA())</f>
        <v>3469326.9564000005</v>
      </c>
      <c r="L1043" s="13">
        <v>69.540000000000006</v>
      </c>
      <c r="M1043" s="10">
        <f>SUMIFS(Table2[Household waste (%)], Table2[Country], "Australia", Table2[Year], 2020)</f>
        <v>1412.17</v>
      </c>
      <c r="N1043" s="10">
        <f>COUNTIFS(Table2[Year], "USA")</f>
        <v>0</v>
      </c>
    </row>
    <row r="1044" spans="1:14" x14ac:dyDescent="0.35">
      <c r="A1044" s="8" t="s">
        <v>27</v>
      </c>
      <c r="B1044" s="9">
        <v>2022</v>
      </c>
      <c r="C1044" s="8" t="s">
        <v>15</v>
      </c>
      <c r="D1044" s="9">
        <v>15774.47</v>
      </c>
      <c r="E1044" s="10">
        <v>15802.45</v>
      </c>
      <c r="F1044" s="10">
        <f>IFERROR(Table2[[#This Row],[Economic loss ($ million)]]*1000000 / Table2[[#This Row],[Total Waste (tons)]], NA())</f>
        <v>1001773.75214508</v>
      </c>
      <c r="G1044" s="10" t="str">
        <f t="shared" si="16"/>
        <v>Medium</v>
      </c>
      <c r="H1044" s="10">
        <v>175.73</v>
      </c>
      <c r="I1044" s="10">
        <f>IFERROR(Table2[[#This Row],[Total Waste (tons)]] / (Table2[[#This Row],[Population (million)]]*1000), NA())</f>
        <v>1.5398590408137364E-2</v>
      </c>
      <c r="J1044" s="10">
        <v>1024.4100000000001</v>
      </c>
      <c r="K1044" s="10">
        <f>IFERROR(Table2[[#This Row],[Total Waste (tons)]] * Table2[[#This Row],[Household waste (%)]], NA())</f>
        <v>920755.81389999995</v>
      </c>
      <c r="L1044" s="10">
        <v>58.37</v>
      </c>
      <c r="M1044" s="10">
        <f>SUMIFS(Table2[Household waste (%)], Table2[Country], "Australia", Table2[Year], 2020)</f>
        <v>1412.17</v>
      </c>
      <c r="N1044" s="10">
        <f>COUNTIFS(Table2[Year], "USA")</f>
        <v>0</v>
      </c>
    </row>
    <row r="1045" spans="1:14" x14ac:dyDescent="0.35">
      <c r="A1045" s="11" t="s">
        <v>35</v>
      </c>
      <c r="B1045" s="12">
        <v>2020</v>
      </c>
      <c r="C1045" s="11" t="s">
        <v>19</v>
      </c>
      <c r="D1045" s="12">
        <v>22518.03</v>
      </c>
      <c r="E1045" s="13">
        <v>19261.939999999999</v>
      </c>
      <c r="F1045" s="13">
        <f>IFERROR(Table2[[#This Row],[Economic loss ($ million)]]*1000000 / Table2[[#This Row],[Total Waste (tons)]], NA())</f>
        <v>855400.7610790109</v>
      </c>
      <c r="G1045" s="13" t="str">
        <f t="shared" si="16"/>
        <v>Low</v>
      </c>
      <c r="H1045" s="13">
        <v>61.51</v>
      </c>
      <c r="I1045" s="13">
        <f>IFERROR(Table2[[#This Row],[Total Waste (tons)]] / (Table2[[#This Row],[Population (million)]]*1000), NA())</f>
        <v>2.2626637861736333E-2</v>
      </c>
      <c r="J1045" s="13">
        <v>995.2</v>
      </c>
      <c r="K1045" s="13">
        <f>IFERROR(Table2[[#This Row],[Total Waste (tons)]] * Table2[[#This Row],[Household waste (%)]], NA())</f>
        <v>754804.36560000002</v>
      </c>
      <c r="L1045" s="13">
        <v>33.520000000000003</v>
      </c>
      <c r="M1045" s="10">
        <f>SUMIFS(Table2[Household waste (%)], Table2[Country], "Australia", Table2[Year], 2020)</f>
        <v>1412.17</v>
      </c>
      <c r="N1045" s="10">
        <f>COUNTIFS(Table2[Year], "USA")</f>
        <v>0</v>
      </c>
    </row>
    <row r="1046" spans="1:14" x14ac:dyDescent="0.35">
      <c r="A1046" s="8" t="s">
        <v>24</v>
      </c>
      <c r="B1046" s="9">
        <v>2019</v>
      </c>
      <c r="C1046" s="8" t="s">
        <v>9</v>
      </c>
      <c r="D1046" s="9">
        <v>41480.75</v>
      </c>
      <c r="E1046" s="10">
        <v>48148.62</v>
      </c>
      <c r="F1046" s="10">
        <f>IFERROR(Table2[[#This Row],[Economic loss ($ million)]]*1000000 / Table2[[#This Row],[Total Waste (tons)]], NA())</f>
        <v>1160746.129228618</v>
      </c>
      <c r="G1046" s="10" t="str">
        <f t="shared" si="16"/>
        <v>High</v>
      </c>
      <c r="H1046" s="10">
        <v>193.84</v>
      </c>
      <c r="I1046" s="10">
        <f>IFERROR(Table2[[#This Row],[Total Waste (tons)]] / (Table2[[#This Row],[Population (million)]]*1000), NA())</f>
        <v>8.5132375577219088E-2</v>
      </c>
      <c r="J1046" s="10">
        <v>487.25</v>
      </c>
      <c r="K1046" s="10">
        <f>IFERROR(Table2[[#This Row],[Total Waste (tons)]] * Table2[[#This Row],[Household waste (%)]], NA())</f>
        <v>1739287.8474999999</v>
      </c>
      <c r="L1046" s="10">
        <v>41.93</v>
      </c>
      <c r="M1046" s="10">
        <f>SUMIFS(Table2[Household waste (%)], Table2[Country], "Australia", Table2[Year], 2020)</f>
        <v>1412.17</v>
      </c>
      <c r="N1046" s="10">
        <f>COUNTIFS(Table2[Year], "USA")</f>
        <v>0</v>
      </c>
    </row>
    <row r="1047" spans="1:14" x14ac:dyDescent="0.35">
      <c r="A1047" s="11" t="s">
        <v>28</v>
      </c>
      <c r="B1047" s="12">
        <v>2019</v>
      </c>
      <c r="C1047" s="11" t="s">
        <v>11</v>
      </c>
      <c r="D1047" s="12">
        <v>39733.300000000003</v>
      </c>
      <c r="E1047" s="13">
        <v>45838.23</v>
      </c>
      <c r="F1047" s="13">
        <f>IFERROR(Table2[[#This Row],[Economic loss ($ million)]]*1000000 / Table2[[#This Row],[Total Waste (tons)]], NA())</f>
        <v>1153647.6960131677</v>
      </c>
      <c r="G1047" s="13" t="str">
        <f t="shared" si="16"/>
        <v>High</v>
      </c>
      <c r="H1047" s="13">
        <v>100.5</v>
      </c>
      <c r="I1047" s="13">
        <f>IFERROR(Table2[[#This Row],[Total Waste (tons)]] / (Table2[[#This Row],[Population (million)]]*1000), NA())</f>
        <v>4.4101069969809982E-2</v>
      </c>
      <c r="J1047" s="13">
        <v>900.96</v>
      </c>
      <c r="K1047" s="13">
        <f>IFERROR(Table2[[#This Row],[Total Waste (tons)]] * Table2[[#This Row],[Household waste (%)]], NA())</f>
        <v>1953289.0279999999</v>
      </c>
      <c r="L1047" s="13">
        <v>49.16</v>
      </c>
      <c r="M1047" s="10">
        <f>SUMIFS(Table2[Household waste (%)], Table2[Country], "Australia", Table2[Year], 2020)</f>
        <v>1412.17</v>
      </c>
      <c r="N1047" s="10">
        <f>COUNTIFS(Table2[Year], "USA")</f>
        <v>0</v>
      </c>
    </row>
    <row r="1048" spans="1:14" x14ac:dyDescent="0.35">
      <c r="A1048" s="8" t="s">
        <v>29</v>
      </c>
      <c r="B1048" s="9">
        <v>2020</v>
      </c>
      <c r="C1048" s="8" t="s">
        <v>11</v>
      </c>
      <c r="D1048" s="9">
        <v>31158.61</v>
      </c>
      <c r="E1048" s="10">
        <v>27947.03</v>
      </c>
      <c r="F1048" s="10">
        <f>IFERROR(Table2[[#This Row],[Economic loss ($ million)]]*1000000 / Table2[[#This Row],[Total Waste (tons)]], NA())</f>
        <v>896928.00802089693</v>
      </c>
      <c r="G1048" s="10" t="str">
        <f t="shared" si="16"/>
        <v>Low</v>
      </c>
      <c r="H1048" s="10">
        <v>54.36</v>
      </c>
      <c r="I1048" s="10">
        <f>IFERROR(Table2[[#This Row],[Total Waste (tons)]] / (Table2[[#This Row],[Population (million)]]*1000), NA())</f>
        <v>2.3758356970750603E-2</v>
      </c>
      <c r="J1048" s="10">
        <v>1311.48</v>
      </c>
      <c r="K1048" s="10">
        <f>IFERROR(Table2[[#This Row],[Total Waste (tons)]] * Table2[[#This Row],[Household waste (%)]], NA())</f>
        <v>1503091.3464000002</v>
      </c>
      <c r="L1048" s="10">
        <v>48.24</v>
      </c>
      <c r="M1048" s="10">
        <f>SUMIFS(Table2[Household waste (%)], Table2[Country], "Australia", Table2[Year], 2020)</f>
        <v>1412.17</v>
      </c>
      <c r="N1048" s="10">
        <f>COUNTIFS(Table2[Year], "USA")</f>
        <v>0</v>
      </c>
    </row>
    <row r="1049" spans="1:14" x14ac:dyDescent="0.35">
      <c r="A1049" s="11" t="s">
        <v>18</v>
      </c>
      <c r="B1049" s="12">
        <v>2024</v>
      </c>
      <c r="C1049" s="11" t="s">
        <v>19</v>
      </c>
      <c r="D1049" s="12">
        <v>17844.400000000001</v>
      </c>
      <c r="E1049" s="13">
        <v>14300.73</v>
      </c>
      <c r="F1049" s="13">
        <f>IFERROR(Table2[[#This Row],[Economic loss ($ million)]]*1000000 / Table2[[#This Row],[Total Waste (tons)]], NA())</f>
        <v>801412.76815135276</v>
      </c>
      <c r="G1049" s="13" t="str">
        <f t="shared" si="16"/>
        <v>Low</v>
      </c>
      <c r="H1049" s="13">
        <v>77.12</v>
      </c>
      <c r="I1049" s="13">
        <f>IFERROR(Table2[[#This Row],[Total Waste (tons)]] / (Table2[[#This Row],[Population (million)]]*1000), NA())</f>
        <v>1.4454759011745647E-2</v>
      </c>
      <c r="J1049" s="13">
        <v>1234.5</v>
      </c>
      <c r="K1049" s="13">
        <f>IFERROR(Table2[[#This Row],[Total Waste (tons)]] * Table2[[#This Row],[Household waste (%)]], NA())</f>
        <v>766238.53600000008</v>
      </c>
      <c r="L1049" s="13">
        <v>42.94</v>
      </c>
      <c r="M1049" s="10">
        <f>SUMIFS(Table2[Household waste (%)], Table2[Country], "Australia", Table2[Year], 2020)</f>
        <v>1412.17</v>
      </c>
      <c r="N1049" s="10">
        <f>COUNTIFS(Table2[Year], "USA")</f>
        <v>0</v>
      </c>
    </row>
    <row r="1050" spans="1:14" x14ac:dyDescent="0.35">
      <c r="A1050" s="8" t="s">
        <v>10</v>
      </c>
      <c r="B1050" s="9">
        <v>2021</v>
      </c>
      <c r="C1050" s="8" t="s">
        <v>22</v>
      </c>
      <c r="D1050" s="9">
        <v>1692.54</v>
      </c>
      <c r="E1050" s="10">
        <v>1448.29</v>
      </c>
      <c r="F1050" s="10">
        <f>IFERROR(Table2[[#This Row],[Economic loss ($ million)]]*1000000 / Table2[[#This Row],[Total Waste (tons)]], NA())</f>
        <v>855690.26433644106</v>
      </c>
      <c r="G1050" s="10" t="str">
        <f t="shared" si="16"/>
        <v>Low</v>
      </c>
      <c r="H1050" s="10">
        <v>185.96</v>
      </c>
      <c r="I1050" s="10">
        <f>IFERROR(Table2[[#This Row],[Total Waste (tons)]] / (Table2[[#This Row],[Population (million)]]*1000), NA())</f>
        <v>2.3867501480666722E-3</v>
      </c>
      <c r="J1050" s="10">
        <v>709.14</v>
      </c>
      <c r="K1050" s="10">
        <f>IFERROR(Table2[[#This Row],[Total Waste (tons)]] * Table2[[#This Row],[Household waste (%)]], NA())</f>
        <v>116954.51399999998</v>
      </c>
      <c r="L1050" s="10">
        <v>69.099999999999994</v>
      </c>
      <c r="M1050" s="10">
        <f>SUMIFS(Table2[Household waste (%)], Table2[Country], "Australia", Table2[Year], 2020)</f>
        <v>1412.17</v>
      </c>
      <c r="N1050" s="10">
        <f>COUNTIFS(Table2[Year], "USA")</f>
        <v>0</v>
      </c>
    </row>
    <row r="1051" spans="1:14" x14ac:dyDescent="0.35">
      <c r="A1051" s="11" t="s">
        <v>35</v>
      </c>
      <c r="B1051" s="12">
        <v>2020</v>
      </c>
      <c r="C1051" s="11" t="s">
        <v>11</v>
      </c>
      <c r="D1051" s="12">
        <v>45437.919999999998</v>
      </c>
      <c r="E1051" s="13">
        <v>48138.04</v>
      </c>
      <c r="F1051" s="13">
        <f>IFERROR(Table2[[#This Row],[Economic loss ($ million)]]*1000000 / Table2[[#This Row],[Total Waste (tons)]], NA())</f>
        <v>1059424.3750594219</v>
      </c>
      <c r="G1051" s="13" t="str">
        <f t="shared" si="16"/>
        <v>Medium</v>
      </c>
      <c r="H1051" s="13">
        <v>93.1</v>
      </c>
      <c r="I1051" s="13">
        <f>IFERROR(Table2[[#This Row],[Total Waste (tons)]] / (Table2[[#This Row],[Population (million)]]*1000), NA())</f>
        <v>5.2658446133877247E-2</v>
      </c>
      <c r="J1051" s="13">
        <v>862.88</v>
      </c>
      <c r="K1051" s="13">
        <f>IFERROR(Table2[[#This Row],[Total Waste (tons)]] * Table2[[#This Row],[Household waste (%)]], NA())</f>
        <v>1660301.5967999999</v>
      </c>
      <c r="L1051" s="13">
        <v>36.54</v>
      </c>
      <c r="M1051" s="10">
        <f>SUMIFS(Table2[Household waste (%)], Table2[Country], "Australia", Table2[Year], 2020)</f>
        <v>1412.17</v>
      </c>
      <c r="N1051" s="10">
        <f>COUNTIFS(Table2[Year], "USA")</f>
        <v>0</v>
      </c>
    </row>
    <row r="1052" spans="1:14" x14ac:dyDescent="0.35">
      <c r="A1052" s="8" t="s">
        <v>34</v>
      </c>
      <c r="B1052" s="9">
        <v>2021</v>
      </c>
      <c r="C1052" s="8" t="s">
        <v>22</v>
      </c>
      <c r="D1052" s="9">
        <v>39673.800000000003</v>
      </c>
      <c r="E1052" s="10">
        <v>40251.01</v>
      </c>
      <c r="F1052" s="10">
        <f>IFERROR(Table2[[#This Row],[Economic loss ($ million)]]*1000000 / Table2[[#This Row],[Total Waste (tons)]], NA())</f>
        <v>1014548.8962489098</v>
      </c>
      <c r="G1052" s="10" t="str">
        <f t="shared" si="16"/>
        <v>Medium</v>
      </c>
      <c r="H1052" s="10">
        <v>79.33</v>
      </c>
      <c r="I1052" s="10">
        <f>IFERROR(Table2[[#This Row],[Total Waste (tons)]] / (Table2[[#This Row],[Population (million)]]*1000), NA())</f>
        <v>4.9808918796765939E-2</v>
      </c>
      <c r="J1052" s="10">
        <v>796.52</v>
      </c>
      <c r="K1052" s="10">
        <f>IFERROR(Table2[[#This Row],[Total Waste (tons)]] * Table2[[#This Row],[Household waste (%)]], NA())</f>
        <v>2068988.6700000002</v>
      </c>
      <c r="L1052" s="10">
        <v>52.15</v>
      </c>
      <c r="M1052" s="10">
        <f>SUMIFS(Table2[Household waste (%)], Table2[Country], "Australia", Table2[Year], 2020)</f>
        <v>1412.17</v>
      </c>
      <c r="N1052" s="10">
        <f>COUNTIFS(Table2[Year], "USA")</f>
        <v>0</v>
      </c>
    </row>
    <row r="1053" spans="1:14" x14ac:dyDescent="0.35">
      <c r="A1053" s="11" t="s">
        <v>23</v>
      </c>
      <c r="B1053" s="12">
        <v>2018</v>
      </c>
      <c r="C1053" s="11" t="s">
        <v>11</v>
      </c>
      <c r="D1053" s="12">
        <v>29800.32</v>
      </c>
      <c r="E1053" s="13">
        <v>26749.98</v>
      </c>
      <c r="F1053" s="13">
        <f>IFERROR(Table2[[#This Row],[Economic loss ($ million)]]*1000000 / Table2[[#This Row],[Total Waste (tons)]], NA())</f>
        <v>897640.6964757425</v>
      </c>
      <c r="G1053" s="13" t="str">
        <f t="shared" si="16"/>
        <v>Low</v>
      </c>
      <c r="H1053" s="13">
        <v>115.49</v>
      </c>
      <c r="I1053" s="13">
        <f>IFERROR(Table2[[#This Row],[Total Waste (tons)]] / (Table2[[#This Row],[Population (million)]]*1000), NA())</f>
        <v>2.6264813460131674E-2</v>
      </c>
      <c r="J1053" s="13">
        <v>1134.6099999999999</v>
      </c>
      <c r="K1053" s="13">
        <f>IFERROR(Table2[[#This Row],[Total Waste (tons)]] * Table2[[#This Row],[Household waste (%)]], NA())</f>
        <v>1798747.3152000001</v>
      </c>
      <c r="L1053" s="13">
        <v>60.36</v>
      </c>
      <c r="M1053" s="10">
        <f>SUMIFS(Table2[Household waste (%)], Table2[Country], "Australia", Table2[Year], 2020)</f>
        <v>1412.17</v>
      </c>
      <c r="N1053" s="10">
        <f>COUNTIFS(Table2[Year], "USA")</f>
        <v>0</v>
      </c>
    </row>
    <row r="1054" spans="1:14" x14ac:dyDescent="0.35">
      <c r="A1054" s="8" t="s">
        <v>16</v>
      </c>
      <c r="B1054" s="9">
        <v>2021</v>
      </c>
      <c r="C1054" s="8" t="s">
        <v>20</v>
      </c>
      <c r="D1054" s="9">
        <v>21702.46</v>
      </c>
      <c r="E1054" s="10">
        <v>20170.87</v>
      </c>
      <c r="F1054" s="10">
        <f>IFERROR(Table2[[#This Row],[Economic loss ($ million)]]*1000000 / Table2[[#This Row],[Total Waste (tons)]], NA())</f>
        <v>929427.81601717044</v>
      </c>
      <c r="G1054" s="10" t="str">
        <f t="shared" si="16"/>
        <v>Low</v>
      </c>
      <c r="H1054" s="10">
        <v>155.54</v>
      </c>
      <c r="I1054" s="10">
        <f>IFERROR(Table2[[#This Row],[Total Waste (tons)]] / (Table2[[#This Row],[Population (million)]]*1000), NA())</f>
        <v>1.7551098638933144E-2</v>
      </c>
      <c r="J1054" s="10">
        <v>1236.53</v>
      </c>
      <c r="K1054" s="10">
        <f>IFERROR(Table2[[#This Row],[Total Waste (tons)]] * Table2[[#This Row],[Household waste (%)]], NA())</f>
        <v>1451894.574</v>
      </c>
      <c r="L1054" s="10">
        <v>66.900000000000006</v>
      </c>
      <c r="M1054" s="10">
        <f>SUMIFS(Table2[Household waste (%)], Table2[Country], "Australia", Table2[Year], 2020)</f>
        <v>1412.17</v>
      </c>
      <c r="N1054" s="10">
        <f>COUNTIFS(Table2[Year], "USA")</f>
        <v>0</v>
      </c>
    </row>
    <row r="1055" spans="1:14" x14ac:dyDescent="0.35">
      <c r="A1055" s="11" t="s">
        <v>31</v>
      </c>
      <c r="B1055" s="12">
        <v>2024</v>
      </c>
      <c r="C1055" s="11" t="s">
        <v>9</v>
      </c>
      <c r="D1055" s="12">
        <v>37037.129999999997</v>
      </c>
      <c r="E1055" s="13">
        <v>37620.57</v>
      </c>
      <c r="F1055" s="13">
        <f>IFERROR(Table2[[#This Row],[Economic loss ($ million)]]*1000000 / Table2[[#This Row],[Total Waste (tons)]], NA())</f>
        <v>1015752.8404603705</v>
      </c>
      <c r="G1055" s="13" t="str">
        <f t="shared" si="16"/>
        <v>Medium</v>
      </c>
      <c r="H1055" s="13">
        <v>26.79</v>
      </c>
      <c r="I1055" s="13">
        <f>IFERROR(Table2[[#This Row],[Total Waste (tons)]] / (Table2[[#This Row],[Population (million)]]*1000), NA())</f>
        <v>0.36353680800942284</v>
      </c>
      <c r="J1055" s="13">
        <v>101.88</v>
      </c>
      <c r="K1055" s="13">
        <f>IFERROR(Table2[[#This Row],[Total Waste (tons)]] * Table2[[#This Row],[Household waste (%)]], NA())</f>
        <v>1542596.4644999998</v>
      </c>
      <c r="L1055" s="13">
        <v>41.65</v>
      </c>
      <c r="M1055" s="10">
        <f>SUMIFS(Table2[Household waste (%)], Table2[Country], "Australia", Table2[Year], 2020)</f>
        <v>1412.17</v>
      </c>
      <c r="N1055" s="10">
        <f>COUNTIFS(Table2[Year], "USA")</f>
        <v>0</v>
      </c>
    </row>
    <row r="1056" spans="1:14" x14ac:dyDescent="0.35">
      <c r="A1056" s="8" t="s">
        <v>10</v>
      </c>
      <c r="B1056" s="9">
        <v>2023</v>
      </c>
      <c r="C1056" s="8" t="s">
        <v>9</v>
      </c>
      <c r="D1056" s="9">
        <v>21279.19</v>
      </c>
      <c r="E1056" s="10">
        <v>22604.89</v>
      </c>
      <c r="F1056" s="10">
        <f>IFERROR(Table2[[#This Row],[Economic loss ($ million)]]*1000000 / Table2[[#This Row],[Total Waste (tons)]], NA())</f>
        <v>1062300.3037239669</v>
      </c>
      <c r="G1056" s="10" t="str">
        <f t="shared" si="16"/>
        <v>Medium</v>
      </c>
      <c r="H1056" s="10">
        <v>160.58000000000001</v>
      </c>
      <c r="I1056" s="10">
        <f>IFERROR(Table2[[#This Row],[Total Waste (tons)]] / (Table2[[#This Row],[Population (million)]]*1000), NA())</f>
        <v>5.8707691883242284E-2</v>
      </c>
      <c r="J1056" s="10">
        <v>362.46</v>
      </c>
      <c r="K1056" s="10">
        <f>IFERROR(Table2[[#This Row],[Total Waste (tons)]] * Table2[[#This Row],[Household waste (%)]], NA())</f>
        <v>726471.5466</v>
      </c>
      <c r="L1056" s="10">
        <v>34.14</v>
      </c>
      <c r="M1056" s="10">
        <f>SUMIFS(Table2[Household waste (%)], Table2[Country], "Australia", Table2[Year], 2020)</f>
        <v>1412.17</v>
      </c>
      <c r="N1056" s="10">
        <f>COUNTIFS(Table2[Year], "USA")</f>
        <v>0</v>
      </c>
    </row>
    <row r="1057" spans="1:14" x14ac:dyDescent="0.35">
      <c r="A1057" s="11" t="s">
        <v>18</v>
      </c>
      <c r="B1057" s="12">
        <v>2022</v>
      </c>
      <c r="C1057" s="11" t="s">
        <v>19</v>
      </c>
      <c r="D1057" s="12">
        <v>10858.33</v>
      </c>
      <c r="E1057" s="13">
        <v>11545.39</v>
      </c>
      <c r="F1057" s="13">
        <f>IFERROR(Table2[[#This Row],[Economic loss ($ million)]]*1000000 / Table2[[#This Row],[Total Waste (tons)]], NA())</f>
        <v>1063274.9234919182</v>
      </c>
      <c r="G1057" s="13" t="str">
        <f t="shared" si="16"/>
        <v>Medium</v>
      </c>
      <c r="H1057" s="13">
        <v>167.61</v>
      </c>
      <c r="I1057" s="13">
        <f>IFERROR(Table2[[#This Row],[Total Waste (tons)]] / (Table2[[#This Row],[Population (million)]]*1000), NA())</f>
        <v>8.1108579709278875E-3</v>
      </c>
      <c r="J1057" s="13">
        <v>1338.74</v>
      </c>
      <c r="K1057" s="13">
        <f>IFERROR(Table2[[#This Row],[Total Waste (tons)]] * Table2[[#This Row],[Household waste (%)]], NA())</f>
        <v>658557.7145</v>
      </c>
      <c r="L1057" s="13">
        <v>60.65</v>
      </c>
      <c r="M1057" s="10">
        <f>SUMIFS(Table2[Household waste (%)], Table2[Country], "Australia", Table2[Year], 2020)</f>
        <v>1412.17</v>
      </c>
      <c r="N1057" s="10">
        <f>COUNTIFS(Table2[Year], "USA")</f>
        <v>0</v>
      </c>
    </row>
    <row r="1058" spans="1:14" x14ac:dyDescent="0.35">
      <c r="A1058" s="8" t="s">
        <v>23</v>
      </c>
      <c r="B1058" s="9">
        <v>2024</v>
      </c>
      <c r="C1058" s="8" t="s">
        <v>15</v>
      </c>
      <c r="D1058" s="9">
        <v>35367.51</v>
      </c>
      <c r="E1058" s="10">
        <v>35898.89</v>
      </c>
      <c r="F1058" s="10">
        <f>IFERROR(Table2[[#This Row],[Economic loss ($ million)]]*1000000 / Table2[[#This Row],[Total Waste (tons)]], NA())</f>
        <v>1015024.5239204003</v>
      </c>
      <c r="G1058" s="10" t="str">
        <f t="shared" si="16"/>
        <v>Medium</v>
      </c>
      <c r="H1058" s="10">
        <v>47.67</v>
      </c>
      <c r="I1058" s="10">
        <f>IFERROR(Table2[[#This Row],[Total Waste (tons)]] / (Table2[[#This Row],[Population (million)]]*1000), NA())</f>
        <v>5.1484838780115005E-2</v>
      </c>
      <c r="J1058" s="10">
        <v>686.95</v>
      </c>
      <c r="K1058" s="10">
        <f>IFERROR(Table2[[#This Row],[Total Waste (tons)]] * Table2[[#This Row],[Household waste (%)]], NA())</f>
        <v>1252009.8540000001</v>
      </c>
      <c r="L1058" s="10">
        <v>35.4</v>
      </c>
      <c r="M1058" s="10">
        <f>SUMIFS(Table2[Household waste (%)], Table2[Country], "Australia", Table2[Year], 2020)</f>
        <v>1412.17</v>
      </c>
      <c r="N1058" s="10">
        <f>COUNTIFS(Table2[Year], "USA")</f>
        <v>0</v>
      </c>
    </row>
    <row r="1059" spans="1:14" x14ac:dyDescent="0.35">
      <c r="A1059" s="11" t="s">
        <v>28</v>
      </c>
      <c r="B1059" s="12">
        <v>2019</v>
      </c>
      <c r="C1059" s="11" t="s">
        <v>13</v>
      </c>
      <c r="D1059" s="12">
        <v>41606.199999999997</v>
      </c>
      <c r="E1059" s="13">
        <v>41819.33</v>
      </c>
      <c r="F1059" s="13">
        <f>IFERROR(Table2[[#This Row],[Economic loss ($ million)]]*1000000 / Table2[[#This Row],[Total Waste (tons)]], NA())</f>
        <v>1005122.5538501474</v>
      </c>
      <c r="G1059" s="13" t="str">
        <f t="shared" si="16"/>
        <v>Medium</v>
      </c>
      <c r="H1059" s="13">
        <v>44.52</v>
      </c>
      <c r="I1059" s="13">
        <f>IFERROR(Table2[[#This Row],[Total Waste (tons)]] / (Table2[[#This Row],[Population (million)]]*1000), NA())</f>
        <v>9.0025532283191961E-2</v>
      </c>
      <c r="J1059" s="13">
        <v>462.16</v>
      </c>
      <c r="K1059" s="13">
        <f>IFERROR(Table2[[#This Row],[Total Waste (tons)]] * Table2[[#This Row],[Household waste (%)]], NA())</f>
        <v>1843154.6599999997</v>
      </c>
      <c r="L1059" s="13">
        <v>44.3</v>
      </c>
      <c r="M1059" s="10">
        <f>SUMIFS(Table2[Household waste (%)], Table2[Country], "Australia", Table2[Year], 2020)</f>
        <v>1412.17</v>
      </c>
      <c r="N1059" s="10">
        <f>COUNTIFS(Table2[Year], "USA")</f>
        <v>0</v>
      </c>
    </row>
    <row r="1060" spans="1:14" x14ac:dyDescent="0.35">
      <c r="A1060" s="8" t="s">
        <v>33</v>
      </c>
      <c r="B1060" s="9">
        <v>2020</v>
      </c>
      <c r="C1060" s="8" t="s">
        <v>15</v>
      </c>
      <c r="D1060" s="9">
        <v>5791.28</v>
      </c>
      <c r="E1060" s="10">
        <v>6210.37</v>
      </c>
      <c r="F1060" s="10">
        <f>IFERROR(Table2[[#This Row],[Economic loss ($ million)]]*1000000 / Table2[[#This Row],[Total Waste (tons)]], NA())</f>
        <v>1072365.6946305481</v>
      </c>
      <c r="G1060" s="10" t="str">
        <f t="shared" si="16"/>
        <v>Medium</v>
      </c>
      <c r="H1060" s="10">
        <v>78.099999999999994</v>
      </c>
      <c r="I1060" s="10">
        <f>IFERROR(Table2[[#This Row],[Total Waste (tons)]] / (Table2[[#This Row],[Population (million)]]*1000), NA())</f>
        <v>8.6633556725706079E-3</v>
      </c>
      <c r="J1060" s="10">
        <v>668.48</v>
      </c>
      <c r="K1060" s="10">
        <f>IFERROR(Table2[[#This Row],[Total Waste (tons)]] * Table2[[#This Row],[Household waste (%)]], NA())</f>
        <v>274969.97439999995</v>
      </c>
      <c r="L1060" s="10">
        <v>47.48</v>
      </c>
      <c r="M1060" s="10">
        <f>SUMIFS(Table2[Household waste (%)], Table2[Country], "Australia", Table2[Year], 2020)</f>
        <v>1412.17</v>
      </c>
      <c r="N1060" s="10">
        <f>COUNTIFS(Table2[Year], "USA")</f>
        <v>0</v>
      </c>
    </row>
    <row r="1061" spans="1:14" x14ac:dyDescent="0.35">
      <c r="A1061" s="11" t="s">
        <v>10</v>
      </c>
      <c r="B1061" s="12">
        <v>2020</v>
      </c>
      <c r="C1061" s="11" t="s">
        <v>19</v>
      </c>
      <c r="D1061" s="12">
        <v>1562.07</v>
      </c>
      <c r="E1061" s="13">
        <v>1350.58</v>
      </c>
      <c r="F1061" s="13">
        <f>IFERROR(Table2[[#This Row],[Economic loss ($ million)]]*1000000 / Table2[[#This Row],[Total Waste (tons)]], NA())</f>
        <v>864609.14043544792</v>
      </c>
      <c r="G1061" s="13" t="str">
        <f t="shared" si="16"/>
        <v>Low</v>
      </c>
      <c r="H1061" s="13">
        <v>131.13999999999999</v>
      </c>
      <c r="I1061" s="13">
        <f>IFERROR(Table2[[#This Row],[Total Waste (tons)]] / (Table2[[#This Row],[Population (million)]]*1000), NA())</f>
        <v>1.6329395776709176E-2</v>
      </c>
      <c r="J1061" s="13">
        <v>95.66</v>
      </c>
      <c r="K1061" s="13">
        <f>IFERROR(Table2[[#This Row],[Total Waste (tons)]] * Table2[[#This Row],[Household waste (%)]], NA())</f>
        <v>109282.41719999998</v>
      </c>
      <c r="L1061" s="13">
        <v>69.959999999999994</v>
      </c>
      <c r="M1061" s="10">
        <f>SUMIFS(Table2[Household waste (%)], Table2[Country], "Australia", Table2[Year], 2020)</f>
        <v>1412.17</v>
      </c>
      <c r="N1061" s="10">
        <f>COUNTIFS(Table2[Year], "USA")</f>
        <v>0</v>
      </c>
    </row>
    <row r="1062" spans="1:14" x14ac:dyDescent="0.35">
      <c r="A1062" s="8" t="s">
        <v>27</v>
      </c>
      <c r="B1062" s="9">
        <v>2021</v>
      </c>
      <c r="C1062" s="8" t="s">
        <v>25</v>
      </c>
      <c r="D1062" s="9">
        <v>10641.86</v>
      </c>
      <c r="E1062" s="10">
        <v>11210.1</v>
      </c>
      <c r="F1062" s="10">
        <f>IFERROR(Table2[[#This Row],[Economic loss ($ million)]]*1000000 / Table2[[#This Row],[Total Waste (tons)]], NA())</f>
        <v>1053396.6806554492</v>
      </c>
      <c r="G1062" s="10" t="str">
        <f t="shared" si="16"/>
        <v>Medium</v>
      </c>
      <c r="H1062" s="10">
        <v>172.14</v>
      </c>
      <c r="I1062" s="10">
        <f>IFERROR(Table2[[#This Row],[Total Waste (tons)]] / (Table2[[#This Row],[Population (million)]]*1000), NA())</f>
        <v>2.8209786873078149E-2</v>
      </c>
      <c r="J1062" s="10">
        <v>377.24</v>
      </c>
      <c r="K1062" s="10">
        <f>IFERROR(Table2[[#This Row],[Total Waste (tons)]] * Table2[[#This Row],[Household waste (%)]], NA())</f>
        <v>456003.70100000006</v>
      </c>
      <c r="L1062" s="10">
        <v>42.85</v>
      </c>
      <c r="M1062" s="10">
        <f>SUMIFS(Table2[Household waste (%)], Table2[Country], "Australia", Table2[Year], 2020)</f>
        <v>1412.17</v>
      </c>
      <c r="N1062" s="10">
        <f>COUNTIFS(Table2[Year], "USA")</f>
        <v>0</v>
      </c>
    </row>
    <row r="1063" spans="1:14" x14ac:dyDescent="0.35">
      <c r="A1063" s="11" t="s">
        <v>34</v>
      </c>
      <c r="B1063" s="12">
        <v>2018</v>
      </c>
      <c r="C1063" s="11" t="s">
        <v>15</v>
      </c>
      <c r="D1063" s="12">
        <v>20985.41</v>
      </c>
      <c r="E1063" s="13">
        <v>17724.53</v>
      </c>
      <c r="F1063" s="13">
        <f>IFERROR(Table2[[#This Row],[Economic loss ($ million)]]*1000000 / Table2[[#This Row],[Total Waste (tons)]], NA())</f>
        <v>844612.04236657755</v>
      </c>
      <c r="G1063" s="13" t="str">
        <f t="shared" si="16"/>
        <v>Low</v>
      </c>
      <c r="H1063" s="13">
        <v>103.4</v>
      </c>
      <c r="I1063" s="13">
        <f>IFERROR(Table2[[#This Row],[Total Waste (tons)]] / (Table2[[#This Row],[Population (million)]]*1000), NA())</f>
        <v>2.8955777244253113E-2</v>
      </c>
      <c r="J1063" s="13">
        <v>724.74</v>
      </c>
      <c r="K1063" s="13">
        <f>IFERROR(Table2[[#This Row],[Total Waste (tons)]] * Table2[[#This Row],[Household waste (%)]], NA())</f>
        <v>1038358.0867999999</v>
      </c>
      <c r="L1063" s="13">
        <v>49.48</v>
      </c>
      <c r="M1063" s="10">
        <f>SUMIFS(Table2[Household waste (%)], Table2[Country], "Australia", Table2[Year], 2020)</f>
        <v>1412.17</v>
      </c>
      <c r="N1063" s="10">
        <f>COUNTIFS(Table2[Year], "USA")</f>
        <v>0</v>
      </c>
    </row>
    <row r="1064" spans="1:14" x14ac:dyDescent="0.35">
      <c r="A1064" s="8" t="s">
        <v>18</v>
      </c>
      <c r="B1064" s="9">
        <v>2023</v>
      </c>
      <c r="C1064" s="8" t="s">
        <v>13</v>
      </c>
      <c r="D1064" s="9">
        <v>20877.009999999998</v>
      </c>
      <c r="E1064" s="10">
        <v>22489.55</v>
      </c>
      <c r="F1064" s="10">
        <f>IFERROR(Table2[[#This Row],[Economic loss ($ million)]]*1000000 / Table2[[#This Row],[Total Waste (tons)]], NA())</f>
        <v>1077239.9879101461</v>
      </c>
      <c r="G1064" s="10" t="str">
        <f t="shared" si="16"/>
        <v>Medium</v>
      </c>
      <c r="H1064" s="10">
        <v>83.03</v>
      </c>
      <c r="I1064" s="10">
        <f>IFERROR(Table2[[#This Row],[Total Waste (tons)]] / (Table2[[#This Row],[Population (million)]]*1000), NA())</f>
        <v>2.6538796938957106E-2</v>
      </c>
      <c r="J1064" s="10">
        <v>786.66</v>
      </c>
      <c r="K1064" s="10">
        <f>IFERROR(Table2[[#This Row],[Total Waste (tons)]] * Table2[[#This Row],[Household waste (%)]], NA())</f>
        <v>629441.85149999987</v>
      </c>
      <c r="L1064" s="10">
        <v>30.15</v>
      </c>
      <c r="M1064" s="10">
        <f>SUMIFS(Table2[Household waste (%)], Table2[Country], "Australia", Table2[Year], 2020)</f>
        <v>1412.17</v>
      </c>
      <c r="N1064" s="10">
        <f>COUNTIFS(Table2[Year], "USA")</f>
        <v>0</v>
      </c>
    </row>
    <row r="1065" spans="1:14" x14ac:dyDescent="0.35">
      <c r="A1065" s="11" t="s">
        <v>32</v>
      </c>
      <c r="B1065" s="12">
        <v>2021</v>
      </c>
      <c r="C1065" s="11" t="s">
        <v>19</v>
      </c>
      <c r="D1065" s="12">
        <v>37061.96</v>
      </c>
      <c r="E1065" s="13">
        <v>39742.980000000003</v>
      </c>
      <c r="F1065" s="13">
        <f>IFERROR(Table2[[#This Row],[Economic loss ($ million)]]*1000000 / Table2[[#This Row],[Total Waste (tons)]], NA())</f>
        <v>1072338.8617331625</v>
      </c>
      <c r="G1065" s="13" t="str">
        <f t="shared" si="16"/>
        <v>Medium</v>
      </c>
      <c r="H1065" s="13">
        <v>156.63</v>
      </c>
      <c r="I1065" s="13">
        <f>IFERROR(Table2[[#This Row],[Total Waste (tons)]] / (Table2[[#This Row],[Population (million)]]*1000), NA())</f>
        <v>3.8540368537082481E-2</v>
      </c>
      <c r="J1065" s="13">
        <v>961.64</v>
      </c>
      <c r="K1065" s="13">
        <f>IFERROR(Table2[[#This Row],[Total Waste (tons)]] * Table2[[#This Row],[Household waste (%)]], NA())</f>
        <v>1897572.352</v>
      </c>
      <c r="L1065" s="13">
        <v>51.2</v>
      </c>
      <c r="M1065" s="10">
        <f>SUMIFS(Table2[Household waste (%)], Table2[Country], "Australia", Table2[Year], 2020)</f>
        <v>1412.17</v>
      </c>
      <c r="N1065" s="10">
        <f>COUNTIFS(Table2[Year], "USA")</f>
        <v>0</v>
      </c>
    </row>
    <row r="1066" spans="1:14" x14ac:dyDescent="0.35">
      <c r="A1066" s="8" t="s">
        <v>31</v>
      </c>
      <c r="B1066" s="9">
        <v>2018</v>
      </c>
      <c r="C1066" s="8" t="s">
        <v>15</v>
      </c>
      <c r="D1066" s="9">
        <v>40365.61</v>
      </c>
      <c r="E1066" s="10">
        <v>41840.239999999998</v>
      </c>
      <c r="F1066" s="10">
        <f>IFERROR(Table2[[#This Row],[Economic loss ($ million)]]*1000000 / Table2[[#This Row],[Total Waste (tons)]], NA())</f>
        <v>1036531.8398508037</v>
      </c>
      <c r="G1066" s="10" t="str">
        <f t="shared" si="16"/>
        <v>Medium</v>
      </c>
      <c r="H1066" s="10">
        <v>188.93</v>
      </c>
      <c r="I1066" s="10">
        <f>IFERROR(Table2[[#This Row],[Total Waste (tons)]] / (Table2[[#This Row],[Population (million)]]*1000), NA())</f>
        <v>0.49304519359960913</v>
      </c>
      <c r="J1066" s="10">
        <v>81.87</v>
      </c>
      <c r="K1066" s="10">
        <f>IFERROR(Table2[[#This Row],[Total Waste (tons)]] * Table2[[#This Row],[Household waste (%)]], NA())</f>
        <v>1378485.5814999999</v>
      </c>
      <c r="L1066" s="10">
        <v>34.15</v>
      </c>
      <c r="M1066" s="10">
        <f>SUMIFS(Table2[Household waste (%)], Table2[Country], "Australia", Table2[Year], 2020)</f>
        <v>1412.17</v>
      </c>
      <c r="N1066" s="10">
        <f>COUNTIFS(Table2[Year], "USA")</f>
        <v>0</v>
      </c>
    </row>
    <row r="1067" spans="1:14" x14ac:dyDescent="0.35">
      <c r="A1067" s="11" t="s">
        <v>23</v>
      </c>
      <c r="B1067" s="12">
        <v>2023</v>
      </c>
      <c r="C1067" s="11" t="s">
        <v>11</v>
      </c>
      <c r="D1067" s="12">
        <v>44053.48</v>
      </c>
      <c r="E1067" s="13">
        <v>44075.72</v>
      </c>
      <c r="F1067" s="13">
        <f>IFERROR(Table2[[#This Row],[Economic loss ($ million)]]*1000000 / Table2[[#This Row],[Total Waste (tons)]], NA())</f>
        <v>1000504.8409342462</v>
      </c>
      <c r="G1067" s="13" t="str">
        <f t="shared" si="16"/>
        <v>Medium</v>
      </c>
      <c r="H1067" s="13">
        <v>33.340000000000003</v>
      </c>
      <c r="I1067" s="13">
        <f>IFERROR(Table2[[#This Row],[Total Waste (tons)]] / (Table2[[#This Row],[Population (million)]]*1000), NA())</f>
        <v>3.1723276780827842E-2</v>
      </c>
      <c r="J1067" s="13">
        <v>1388.68</v>
      </c>
      <c r="K1067" s="13">
        <f>IFERROR(Table2[[#This Row],[Total Waste (tons)]] * Table2[[#This Row],[Household waste (%)]], NA())</f>
        <v>2701359.3936000001</v>
      </c>
      <c r="L1067" s="13">
        <v>61.32</v>
      </c>
      <c r="M1067" s="10">
        <f>SUMIFS(Table2[Household waste (%)], Table2[Country], "Australia", Table2[Year], 2020)</f>
        <v>1412.17</v>
      </c>
      <c r="N1067" s="10">
        <f>COUNTIFS(Table2[Year], "USA")</f>
        <v>0</v>
      </c>
    </row>
    <row r="1068" spans="1:14" x14ac:dyDescent="0.35">
      <c r="A1068" s="8" t="s">
        <v>31</v>
      </c>
      <c r="B1068" s="9">
        <v>2019</v>
      </c>
      <c r="C1068" s="8" t="s">
        <v>22</v>
      </c>
      <c r="D1068" s="9">
        <v>12416.76</v>
      </c>
      <c r="E1068" s="10">
        <v>14595.25</v>
      </c>
      <c r="F1068" s="10">
        <f>IFERROR(Table2[[#This Row],[Economic loss ($ million)]]*1000000 / Table2[[#This Row],[Total Waste (tons)]], NA())</f>
        <v>1175447.5402601</v>
      </c>
      <c r="G1068" s="10" t="str">
        <f t="shared" si="16"/>
        <v>High</v>
      </c>
      <c r="H1068" s="10">
        <v>40.72</v>
      </c>
      <c r="I1068" s="10">
        <f>IFERROR(Table2[[#This Row],[Total Waste (tons)]] / (Table2[[#This Row],[Population (million)]]*1000), NA())</f>
        <v>1.3406132584754912E-2</v>
      </c>
      <c r="J1068" s="10">
        <v>926.2</v>
      </c>
      <c r="K1068" s="10">
        <f>IFERROR(Table2[[#This Row],[Total Waste (tons)]] * Table2[[#This Row],[Household waste (%)]], NA())</f>
        <v>459047.61719999998</v>
      </c>
      <c r="L1068" s="10">
        <v>36.97</v>
      </c>
      <c r="M1068" s="10">
        <f>SUMIFS(Table2[Household waste (%)], Table2[Country], "Australia", Table2[Year], 2020)</f>
        <v>1412.17</v>
      </c>
      <c r="N1068" s="10">
        <f>COUNTIFS(Table2[Year], "USA")</f>
        <v>0</v>
      </c>
    </row>
    <row r="1069" spans="1:14" x14ac:dyDescent="0.35">
      <c r="A1069" s="11" t="s">
        <v>29</v>
      </c>
      <c r="B1069" s="12">
        <v>2024</v>
      </c>
      <c r="C1069" s="11" t="s">
        <v>19</v>
      </c>
      <c r="D1069" s="12">
        <v>18123.509999999998</v>
      </c>
      <c r="E1069" s="13">
        <v>20935.21</v>
      </c>
      <c r="F1069" s="13">
        <f>IFERROR(Table2[[#This Row],[Economic loss ($ million)]]*1000000 / Table2[[#This Row],[Total Waste (tons)]], NA())</f>
        <v>1155141.0295246341</v>
      </c>
      <c r="G1069" s="13" t="str">
        <f t="shared" si="16"/>
        <v>High</v>
      </c>
      <c r="H1069" s="13">
        <v>44.6</v>
      </c>
      <c r="I1069" s="13">
        <f>IFERROR(Table2[[#This Row],[Total Waste (tons)]] / (Table2[[#This Row],[Population (million)]]*1000), NA())</f>
        <v>3.2554084638597498E-2</v>
      </c>
      <c r="J1069" s="13">
        <v>556.72</v>
      </c>
      <c r="K1069" s="13">
        <f>IFERROR(Table2[[#This Row],[Total Waste (tons)]] * Table2[[#This Row],[Household waste (%)]], NA())</f>
        <v>559291.51859999995</v>
      </c>
      <c r="L1069" s="13">
        <v>30.86</v>
      </c>
      <c r="M1069" s="10">
        <f>SUMIFS(Table2[Household waste (%)], Table2[Country], "Australia", Table2[Year], 2020)</f>
        <v>1412.17</v>
      </c>
      <c r="N1069" s="10">
        <f>COUNTIFS(Table2[Year], "USA")</f>
        <v>0</v>
      </c>
    </row>
    <row r="1070" spans="1:14" x14ac:dyDescent="0.35">
      <c r="A1070" s="8" t="s">
        <v>18</v>
      </c>
      <c r="B1070" s="9">
        <v>2022</v>
      </c>
      <c r="C1070" s="8" t="s">
        <v>19</v>
      </c>
      <c r="D1070" s="9">
        <v>11038.81</v>
      </c>
      <c r="E1070" s="10">
        <v>11671.56</v>
      </c>
      <c r="F1070" s="10">
        <f>IFERROR(Table2[[#This Row],[Economic loss ($ million)]]*1000000 / Table2[[#This Row],[Total Waste (tons)]], NA())</f>
        <v>1057320.4901615302</v>
      </c>
      <c r="G1070" s="10" t="str">
        <f t="shared" si="16"/>
        <v>Medium</v>
      </c>
      <c r="H1070" s="10">
        <v>117.63</v>
      </c>
      <c r="I1070" s="10">
        <f>IFERROR(Table2[[#This Row],[Total Waste (tons)]] / (Table2[[#This Row],[Population (million)]]*1000), NA())</f>
        <v>2.2326335376089638E-2</v>
      </c>
      <c r="J1070" s="10">
        <v>494.43</v>
      </c>
      <c r="K1070" s="10">
        <f>IFERROR(Table2[[#This Row],[Total Waste (tons)]] * Table2[[#This Row],[Household waste (%)]], NA())</f>
        <v>440117.35469999997</v>
      </c>
      <c r="L1070" s="10">
        <v>39.869999999999997</v>
      </c>
      <c r="M1070" s="10">
        <f>SUMIFS(Table2[Household waste (%)], Table2[Country], "Australia", Table2[Year], 2020)</f>
        <v>1412.17</v>
      </c>
      <c r="N1070" s="10">
        <f>COUNTIFS(Table2[Year], "USA")</f>
        <v>0</v>
      </c>
    </row>
    <row r="1071" spans="1:14" x14ac:dyDescent="0.35">
      <c r="A1071" s="11" t="s">
        <v>35</v>
      </c>
      <c r="B1071" s="12">
        <v>2018</v>
      </c>
      <c r="C1071" s="11" t="s">
        <v>20</v>
      </c>
      <c r="D1071" s="12">
        <v>41812.39</v>
      </c>
      <c r="E1071" s="13">
        <v>46816.13</v>
      </c>
      <c r="F1071" s="13">
        <f>IFERROR(Table2[[#This Row],[Economic loss ($ million)]]*1000000 / Table2[[#This Row],[Total Waste (tons)]], NA())</f>
        <v>1119671.2266388026</v>
      </c>
      <c r="G1071" s="13" t="str">
        <f t="shared" si="16"/>
        <v>High</v>
      </c>
      <c r="H1071" s="13">
        <v>54.38</v>
      </c>
      <c r="I1071" s="13">
        <f>IFERROR(Table2[[#This Row],[Total Waste (tons)]] / (Table2[[#This Row],[Population (million)]]*1000), NA())</f>
        <v>3.60150477617854E-2</v>
      </c>
      <c r="J1071" s="13">
        <v>1160.97</v>
      </c>
      <c r="K1071" s="13">
        <f>IFERROR(Table2[[#This Row],[Total Waste (tons)]] * Table2[[#This Row],[Household waste (%)]], NA())</f>
        <v>1768245.9730999998</v>
      </c>
      <c r="L1071" s="13">
        <v>42.29</v>
      </c>
      <c r="M1071" s="10">
        <f>SUMIFS(Table2[Household waste (%)], Table2[Country], "Australia", Table2[Year], 2020)</f>
        <v>1412.17</v>
      </c>
      <c r="N1071" s="10">
        <f>COUNTIFS(Table2[Year], "USA")</f>
        <v>0</v>
      </c>
    </row>
    <row r="1072" spans="1:14" x14ac:dyDescent="0.35">
      <c r="A1072" s="8" t="s">
        <v>17</v>
      </c>
      <c r="B1072" s="9">
        <v>2019</v>
      </c>
      <c r="C1072" s="8" t="s">
        <v>13</v>
      </c>
      <c r="D1072" s="9">
        <v>23452.17</v>
      </c>
      <c r="E1072" s="10">
        <v>25246.16</v>
      </c>
      <c r="F1072" s="10">
        <f>IFERROR(Table2[[#This Row],[Economic loss ($ million)]]*1000000 / Table2[[#This Row],[Total Waste (tons)]], NA())</f>
        <v>1076495.6931490775</v>
      </c>
      <c r="G1072" s="10" t="str">
        <f t="shared" si="16"/>
        <v>Medium</v>
      </c>
      <c r="H1072" s="10">
        <v>134.02000000000001</v>
      </c>
      <c r="I1072" s="10">
        <f>IFERROR(Table2[[#This Row],[Total Waste (tons)]] / (Table2[[#This Row],[Population (million)]]*1000), NA())</f>
        <v>4.9483415622230659E-2</v>
      </c>
      <c r="J1072" s="10">
        <v>473.94</v>
      </c>
      <c r="K1072" s="10">
        <f>IFERROR(Table2[[#This Row],[Total Waste (tons)]] * Table2[[#This Row],[Household waste (%)]], NA())</f>
        <v>850610.20590000006</v>
      </c>
      <c r="L1072" s="10">
        <v>36.270000000000003</v>
      </c>
      <c r="M1072" s="10">
        <f>SUMIFS(Table2[Household waste (%)], Table2[Country], "Australia", Table2[Year], 2020)</f>
        <v>1412.17</v>
      </c>
      <c r="N1072" s="10">
        <f>COUNTIFS(Table2[Year], "USA")</f>
        <v>0</v>
      </c>
    </row>
    <row r="1073" spans="1:14" x14ac:dyDescent="0.35">
      <c r="A1073" s="11" t="s">
        <v>14</v>
      </c>
      <c r="B1073" s="12">
        <v>2024</v>
      </c>
      <c r="C1073" s="11" t="s">
        <v>22</v>
      </c>
      <c r="D1073" s="12">
        <v>33109.85</v>
      </c>
      <c r="E1073" s="13">
        <v>39031.620000000003</v>
      </c>
      <c r="F1073" s="13">
        <f>IFERROR(Table2[[#This Row],[Economic loss ($ million)]]*1000000 / Table2[[#This Row],[Total Waste (tons)]], NA())</f>
        <v>1178852.214673277</v>
      </c>
      <c r="G1073" s="13" t="str">
        <f t="shared" si="16"/>
        <v>High</v>
      </c>
      <c r="H1073" s="13">
        <v>164.41</v>
      </c>
      <c r="I1073" s="13">
        <f>IFERROR(Table2[[#This Row],[Total Waste (tons)]] / (Table2[[#This Row],[Population (million)]]*1000), NA())</f>
        <v>2.8752170968078083E-2</v>
      </c>
      <c r="J1073" s="13">
        <v>1151.56</v>
      </c>
      <c r="K1073" s="13">
        <f>IFERROR(Table2[[#This Row],[Total Waste (tons)]] * Table2[[#This Row],[Household waste (%)]], NA())</f>
        <v>2151809.1514999997</v>
      </c>
      <c r="L1073" s="13">
        <v>64.989999999999995</v>
      </c>
      <c r="M1073" s="10">
        <f>SUMIFS(Table2[Household waste (%)], Table2[Country], "Australia", Table2[Year], 2020)</f>
        <v>1412.17</v>
      </c>
      <c r="N1073" s="10">
        <f>COUNTIFS(Table2[Year], "USA")</f>
        <v>0</v>
      </c>
    </row>
    <row r="1074" spans="1:14" x14ac:dyDescent="0.35">
      <c r="A1074" s="8" t="s">
        <v>31</v>
      </c>
      <c r="B1074" s="9">
        <v>2019</v>
      </c>
      <c r="C1074" s="8" t="s">
        <v>15</v>
      </c>
      <c r="D1074" s="9">
        <v>20628.73</v>
      </c>
      <c r="E1074" s="10">
        <v>19286.349999999999</v>
      </c>
      <c r="F1074" s="10">
        <f>IFERROR(Table2[[#This Row],[Economic loss ($ million)]]*1000000 / Table2[[#This Row],[Total Waste (tons)]], NA())</f>
        <v>934926.67750268686</v>
      </c>
      <c r="G1074" s="10" t="str">
        <f t="shared" si="16"/>
        <v>Low</v>
      </c>
      <c r="H1074" s="10">
        <v>141.78</v>
      </c>
      <c r="I1074" s="10">
        <f>IFERROR(Table2[[#This Row],[Total Waste (tons)]] / (Table2[[#This Row],[Population (million)]]*1000), NA())</f>
        <v>1.6607010312598116E-2</v>
      </c>
      <c r="J1074" s="10">
        <v>1242.17</v>
      </c>
      <c r="K1074" s="10">
        <f>IFERROR(Table2[[#This Row],[Total Waste (tons)]] * Table2[[#This Row],[Household waste (%)]], NA())</f>
        <v>1165935.8196</v>
      </c>
      <c r="L1074" s="10">
        <v>56.52</v>
      </c>
      <c r="M1074" s="10">
        <f>SUMIFS(Table2[Household waste (%)], Table2[Country], "Australia", Table2[Year], 2020)</f>
        <v>1412.17</v>
      </c>
      <c r="N1074" s="10">
        <f>COUNTIFS(Table2[Year], "USA")</f>
        <v>0</v>
      </c>
    </row>
    <row r="1075" spans="1:14" x14ac:dyDescent="0.35">
      <c r="A1075" s="11" t="s">
        <v>21</v>
      </c>
      <c r="B1075" s="12">
        <v>2021</v>
      </c>
      <c r="C1075" s="11" t="s">
        <v>19</v>
      </c>
      <c r="D1075" s="12">
        <v>14380.68</v>
      </c>
      <c r="E1075" s="13">
        <v>15473.8</v>
      </c>
      <c r="F1075" s="13">
        <f>IFERROR(Table2[[#This Row],[Economic loss ($ million)]]*1000000 / Table2[[#This Row],[Total Waste (tons)]], NA())</f>
        <v>1076013.0953473689</v>
      </c>
      <c r="G1075" s="13" t="str">
        <f t="shared" si="16"/>
        <v>Medium</v>
      </c>
      <c r="H1075" s="13">
        <v>113.4</v>
      </c>
      <c r="I1075" s="13">
        <f>IFERROR(Table2[[#This Row],[Total Waste (tons)]] / (Table2[[#This Row],[Population (million)]]*1000), NA())</f>
        <v>4.6774044560091071E-2</v>
      </c>
      <c r="J1075" s="13">
        <v>307.45</v>
      </c>
      <c r="K1075" s="13">
        <f>IFERROR(Table2[[#This Row],[Total Waste (tons)]] * Table2[[#This Row],[Household waste (%)]], NA())</f>
        <v>656046.62159999995</v>
      </c>
      <c r="L1075" s="13">
        <v>45.62</v>
      </c>
      <c r="M1075" s="10">
        <f>SUMIFS(Table2[Household waste (%)], Table2[Country], "Australia", Table2[Year], 2020)</f>
        <v>1412.17</v>
      </c>
      <c r="N1075" s="10">
        <f>COUNTIFS(Table2[Year], "USA")</f>
        <v>0</v>
      </c>
    </row>
    <row r="1076" spans="1:14" x14ac:dyDescent="0.35">
      <c r="A1076" s="8" t="s">
        <v>12</v>
      </c>
      <c r="B1076" s="9">
        <v>2020</v>
      </c>
      <c r="C1076" s="8" t="s">
        <v>11</v>
      </c>
      <c r="D1076" s="9">
        <v>13442.75</v>
      </c>
      <c r="E1076" s="10">
        <v>12803.26</v>
      </c>
      <c r="F1076" s="10">
        <f>IFERROR(Table2[[#This Row],[Economic loss ($ million)]]*1000000 / Table2[[#This Row],[Total Waste (tons)]], NA())</f>
        <v>952428.63253426563</v>
      </c>
      <c r="G1076" s="10" t="str">
        <f t="shared" si="16"/>
        <v>Medium</v>
      </c>
      <c r="H1076" s="10">
        <v>183.72</v>
      </c>
      <c r="I1076" s="10">
        <f>IFERROR(Table2[[#This Row],[Total Waste (tons)]] / (Table2[[#This Row],[Population (million)]]*1000), NA())</f>
        <v>1.7454943257070143E-2</v>
      </c>
      <c r="J1076" s="10">
        <v>770.14</v>
      </c>
      <c r="K1076" s="10">
        <f>IFERROR(Table2[[#This Row],[Total Waste (tons)]] * Table2[[#This Row],[Household waste (%)]], NA())</f>
        <v>938303.95</v>
      </c>
      <c r="L1076" s="10">
        <v>69.8</v>
      </c>
      <c r="M1076" s="10">
        <f>SUMIFS(Table2[Household waste (%)], Table2[Country], "Australia", Table2[Year], 2020)</f>
        <v>1412.17</v>
      </c>
      <c r="N1076" s="10">
        <f>COUNTIFS(Table2[Year], "USA")</f>
        <v>0</v>
      </c>
    </row>
    <row r="1077" spans="1:14" x14ac:dyDescent="0.35">
      <c r="A1077" s="11" t="s">
        <v>27</v>
      </c>
      <c r="B1077" s="12">
        <v>2018</v>
      </c>
      <c r="C1077" s="11" t="s">
        <v>13</v>
      </c>
      <c r="D1077" s="12">
        <v>27893.67</v>
      </c>
      <c r="E1077" s="13">
        <v>33292.57</v>
      </c>
      <c r="F1077" s="13">
        <f>IFERROR(Table2[[#This Row],[Economic loss ($ million)]]*1000000 / Table2[[#This Row],[Total Waste (tons)]], NA())</f>
        <v>1193552.8741825656</v>
      </c>
      <c r="G1077" s="13" t="str">
        <f t="shared" si="16"/>
        <v>High</v>
      </c>
      <c r="H1077" s="13">
        <v>64.06</v>
      </c>
      <c r="I1077" s="13">
        <f>IFERROR(Table2[[#This Row],[Total Waste (tons)]] / (Table2[[#This Row],[Population (million)]]*1000), NA())</f>
        <v>0.13407839838492597</v>
      </c>
      <c r="J1077" s="13">
        <v>208.04</v>
      </c>
      <c r="K1077" s="13">
        <f>IFERROR(Table2[[#This Row],[Total Waste (tons)]] * Table2[[#This Row],[Household waste (%)]], NA())</f>
        <v>1148382.3939</v>
      </c>
      <c r="L1077" s="13">
        <v>41.17</v>
      </c>
      <c r="M1077" s="10">
        <f>SUMIFS(Table2[Household waste (%)], Table2[Country], "Australia", Table2[Year], 2020)</f>
        <v>1412.17</v>
      </c>
      <c r="N1077" s="10">
        <f>COUNTIFS(Table2[Year], "USA")</f>
        <v>0</v>
      </c>
    </row>
    <row r="1078" spans="1:14" x14ac:dyDescent="0.35">
      <c r="A1078" s="8" t="s">
        <v>10</v>
      </c>
      <c r="B1078" s="9">
        <v>2024</v>
      </c>
      <c r="C1078" s="8" t="s">
        <v>9</v>
      </c>
      <c r="D1078" s="9">
        <v>38628.78</v>
      </c>
      <c r="E1078" s="10">
        <v>39024.03</v>
      </c>
      <c r="F1078" s="10">
        <f>IFERROR(Table2[[#This Row],[Economic loss ($ million)]]*1000000 / Table2[[#This Row],[Total Waste (tons)]], NA())</f>
        <v>1010232.0083626767</v>
      </c>
      <c r="G1078" s="10" t="str">
        <f t="shared" si="16"/>
        <v>Medium</v>
      </c>
      <c r="H1078" s="10">
        <v>79.19</v>
      </c>
      <c r="I1078" s="10">
        <f>IFERROR(Table2[[#This Row],[Total Waste (tons)]] / (Table2[[#This Row],[Population (million)]]*1000), NA())</f>
        <v>3.6195026423297479E-2</v>
      </c>
      <c r="J1078" s="10">
        <v>1067.24</v>
      </c>
      <c r="K1078" s="10">
        <f>IFERROR(Table2[[#This Row],[Total Waste (tons)]] * Table2[[#This Row],[Household waste (%)]], NA())</f>
        <v>2422024.5060000001</v>
      </c>
      <c r="L1078" s="10">
        <v>62.7</v>
      </c>
      <c r="M1078" s="10">
        <f>SUMIFS(Table2[Household waste (%)], Table2[Country], "Australia", Table2[Year], 2020)</f>
        <v>1412.17</v>
      </c>
      <c r="N1078" s="10">
        <f>COUNTIFS(Table2[Year], "USA")</f>
        <v>0</v>
      </c>
    </row>
    <row r="1079" spans="1:14" x14ac:dyDescent="0.35">
      <c r="A1079" s="11" t="s">
        <v>24</v>
      </c>
      <c r="B1079" s="12">
        <v>2023</v>
      </c>
      <c r="C1079" s="11" t="s">
        <v>25</v>
      </c>
      <c r="D1079" s="12">
        <v>39056.25</v>
      </c>
      <c r="E1079" s="13">
        <v>37705.58</v>
      </c>
      <c r="F1079" s="13">
        <f>IFERROR(Table2[[#This Row],[Economic loss ($ million)]]*1000000 / Table2[[#This Row],[Total Waste (tons)]], NA())</f>
        <v>965417.31477036327</v>
      </c>
      <c r="G1079" s="13" t="str">
        <f t="shared" si="16"/>
        <v>Medium</v>
      </c>
      <c r="H1079" s="13">
        <v>156.16</v>
      </c>
      <c r="I1079" s="13">
        <f>IFERROR(Table2[[#This Row],[Total Waste (tons)]] / (Table2[[#This Row],[Population (million)]]*1000), NA())</f>
        <v>0.11554761693441022</v>
      </c>
      <c r="J1079" s="13">
        <v>338.01</v>
      </c>
      <c r="K1079" s="13">
        <f>IFERROR(Table2[[#This Row],[Total Waste (tons)]] * Table2[[#This Row],[Household waste (%)]], NA())</f>
        <v>1268156.4375</v>
      </c>
      <c r="L1079" s="13">
        <v>32.47</v>
      </c>
      <c r="M1079" s="10">
        <f>SUMIFS(Table2[Household waste (%)], Table2[Country], "Australia", Table2[Year], 2020)</f>
        <v>1412.17</v>
      </c>
      <c r="N1079" s="10">
        <f>COUNTIFS(Table2[Year], "USA")</f>
        <v>0</v>
      </c>
    </row>
    <row r="1080" spans="1:14" x14ac:dyDescent="0.35">
      <c r="A1080" s="8" t="s">
        <v>26</v>
      </c>
      <c r="B1080" s="9">
        <v>2024</v>
      </c>
      <c r="C1080" s="8" t="s">
        <v>20</v>
      </c>
      <c r="D1080" s="9">
        <v>27207.95</v>
      </c>
      <c r="E1080" s="10">
        <v>27249.53</v>
      </c>
      <c r="F1080" s="10">
        <f>IFERROR(Table2[[#This Row],[Economic loss ($ million)]]*1000000 / Table2[[#This Row],[Total Waste (tons)]], NA())</f>
        <v>1001528.2298004811</v>
      </c>
      <c r="G1080" s="10" t="str">
        <f t="shared" si="16"/>
        <v>Medium</v>
      </c>
      <c r="H1080" s="10">
        <v>151.93</v>
      </c>
      <c r="I1080" s="10">
        <f>IFERROR(Table2[[#This Row],[Total Waste (tons)]] / (Table2[[#This Row],[Population (million)]]*1000), NA())</f>
        <v>0.17682426723857803</v>
      </c>
      <c r="J1080" s="10">
        <v>153.87</v>
      </c>
      <c r="K1080" s="10">
        <f>IFERROR(Table2[[#This Row],[Total Waste (tons)]] * Table2[[#This Row],[Household waste (%)]], NA())</f>
        <v>1176471.7580000001</v>
      </c>
      <c r="L1080" s="10">
        <v>43.24</v>
      </c>
      <c r="M1080" s="10">
        <f>SUMIFS(Table2[Household waste (%)], Table2[Country], "Australia", Table2[Year], 2020)</f>
        <v>1412.17</v>
      </c>
      <c r="N1080" s="10">
        <f>COUNTIFS(Table2[Year], "USA")</f>
        <v>0</v>
      </c>
    </row>
    <row r="1081" spans="1:14" x14ac:dyDescent="0.35">
      <c r="A1081" s="11" t="s">
        <v>14</v>
      </c>
      <c r="B1081" s="12">
        <v>2022</v>
      </c>
      <c r="C1081" s="11" t="s">
        <v>9</v>
      </c>
      <c r="D1081" s="12">
        <v>35777.370000000003</v>
      </c>
      <c r="E1081" s="13">
        <v>41960.35</v>
      </c>
      <c r="F1081" s="13">
        <f>IFERROR(Table2[[#This Row],[Economic loss ($ million)]]*1000000 / Table2[[#This Row],[Total Waste (tons)]], NA())</f>
        <v>1172818.1808780243</v>
      </c>
      <c r="G1081" s="13" t="str">
        <f t="shared" si="16"/>
        <v>High</v>
      </c>
      <c r="H1081" s="13">
        <v>101.92</v>
      </c>
      <c r="I1081" s="13">
        <f>IFERROR(Table2[[#This Row],[Total Waste (tons)]] / (Table2[[#This Row],[Population (million)]]*1000), NA())</f>
        <v>5.1817466869432983E-2</v>
      </c>
      <c r="J1081" s="13">
        <v>690.45</v>
      </c>
      <c r="K1081" s="13">
        <f>IFERROR(Table2[[#This Row],[Total Waste (tons)]] * Table2[[#This Row],[Household waste (%)]], NA())</f>
        <v>2342702.1876000003</v>
      </c>
      <c r="L1081" s="13">
        <v>65.48</v>
      </c>
      <c r="M1081" s="10">
        <f>SUMIFS(Table2[Household waste (%)], Table2[Country], "Australia", Table2[Year], 2020)</f>
        <v>1412.17</v>
      </c>
      <c r="N1081" s="10">
        <f>COUNTIFS(Table2[Year], "USA")</f>
        <v>0</v>
      </c>
    </row>
    <row r="1082" spans="1:14" x14ac:dyDescent="0.35">
      <c r="A1082" s="8" t="s">
        <v>24</v>
      </c>
      <c r="B1082" s="9">
        <v>2019</v>
      </c>
      <c r="C1082" s="8" t="s">
        <v>20</v>
      </c>
      <c r="D1082" s="9">
        <v>33613.39</v>
      </c>
      <c r="E1082" s="10">
        <v>39214.03</v>
      </c>
      <c r="F1082" s="10">
        <f>IFERROR(Table2[[#This Row],[Economic loss ($ million)]]*1000000 / Table2[[#This Row],[Total Waste (tons)]], NA())</f>
        <v>1166619.3145053207</v>
      </c>
      <c r="G1082" s="10" t="str">
        <f t="shared" si="16"/>
        <v>High</v>
      </c>
      <c r="H1082" s="10">
        <v>83.4</v>
      </c>
      <c r="I1082" s="10">
        <f>IFERROR(Table2[[#This Row],[Total Waste (tons)]] / (Table2[[#This Row],[Population (million)]]*1000), NA())</f>
        <v>3.6808355234340777E-2</v>
      </c>
      <c r="J1082" s="10">
        <v>913.2</v>
      </c>
      <c r="K1082" s="10">
        <f>IFERROR(Table2[[#This Row],[Total Waste (tons)]] * Table2[[#This Row],[Household waste (%)]], NA())</f>
        <v>2039324.3713</v>
      </c>
      <c r="L1082" s="10">
        <v>60.67</v>
      </c>
      <c r="M1082" s="10">
        <f>SUMIFS(Table2[Household waste (%)], Table2[Country], "Australia", Table2[Year], 2020)</f>
        <v>1412.17</v>
      </c>
      <c r="N1082" s="10">
        <f>COUNTIFS(Table2[Year], "USA")</f>
        <v>0</v>
      </c>
    </row>
    <row r="1083" spans="1:14" x14ac:dyDescent="0.35">
      <c r="A1083" s="11" t="s">
        <v>34</v>
      </c>
      <c r="B1083" s="12">
        <v>2022</v>
      </c>
      <c r="C1083" s="11" t="s">
        <v>25</v>
      </c>
      <c r="D1083" s="12">
        <v>25136.240000000002</v>
      </c>
      <c r="E1083" s="13">
        <v>23880.07</v>
      </c>
      <c r="F1083" s="13">
        <f>IFERROR(Table2[[#This Row],[Economic loss ($ million)]]*1000000 / Table2[[#This Row],[Total Waste (tons)]], NA())</f>
        <v>950025.54081278655</v>
      </c>
      <c r="G1083" s="13" t="str">
        <f t="shared" si="16"/>
        <v>Medium</v>
      </c>
      <c r="H1083" s="13">
        <v>162.68</v>
      </c>
      <c r="I1083" s="13">
        <f>IFERROR(Table2[[#This Row],[Total Waste (tons)]] / (Table2[[#This Row],[Population (million)]]*1000), NA())</f>
        <v>3.7915168335947873E-2</v>
      </c>
      <c r="J1083" s="13">
        <v>662.96</v>
      </c>
      <c r="K1083" s="13">
        <f>IFERROR(Table2[[#This Row],[Total Waste (tons)]] * Table2[[#This Row],[Household waste (%)]], NA())</f>
        <v>1405869.9032000001</v>
      </c>
      <c r="L1083" s="13">
        <v>55.93</v>
      </c>
      <c r="M1083" s="10">
        <f>SUMIFS(Table2[Household waste (%)], Table2[Country], "Australia", Table2[Year], 2020)</f>
        <v>1412.17</v>
      </c>
      <c r="N1083" s="10">
        <f>COUNTIFS(Table2[Year], "USA")</f>
        <v>0</v>
      </c>
    </row>
    <row r="1084" spans="1:14" x14ac:dyDescent="0.35">
      <c r="A1084" s="8" t="s">
        <v>29</v>
      </c>
      <c r="B1084" s="9">
        <v>2023</v>
      </c>
      <c r="C1084" s="8" t="s">
        <v>13</v>
      </c>
      <c r="D1084" s="9">
        <v>45066.36</v>
      </c>
      <c r="E1084" s="10">
        <v>43571.49</v>
      </c>
      <c r="F1084" s="10">
        <f>IFERROR(Table2[[#This Row],[Economic loss ($ million)]]*1000000 / Table2[[#This Row],[Total Waste (tons)]], NA())</f>
        <v>966829.58197644539</v>
      </c>
      <c r="G1084" s="10" t="str">
        <f t="shared" si="16"/>
        <v>Medium</v>
      </c>
      <c r="H1084" s="10">
        <v>198.87</v>
      </c>
      <c r="I1084" s="10">
        <f>IFERROR(Table2[[#This Row],[Total Waste (tons)]] / (Table2[[#This Row],[Population (million)]]*1000), NA())</f>
        <v>0.11980317409681793</v>
      </c>
      <c r="J1084" s="10">
        <v>376.17</v>
      </c>
      <c r="K1084" s="10">
        <f>IFERROR(Table2[[#This Row],[Total Waste (tons)]] * Table2[[#This Row],[Household waste (%)]], NA())</f>
        <v>2911737.5196000002</v>
      </c>
      <c r="L1084" s="10">
        <v>64.61</v>
      </c>
      <c r="M1084" s="10">
        <f>SUMIFS(Table2[Household waste (%)], Table2[Country], "Australia", Table2[Year], 2020)</f>
        <v>1412.17</v>
      </c>
      <c r="N1084" s="10">
        <f>COUNTIFS(Table2[Year], "USA")</f>
        <v>0</v>
      </c>
    </row>
    <row r="1085" spans="1:14" x14ac:dyDescent="0.35">
      <c r="A1085" s="11" t="s">
        <v>12</v>
      </c>
      <c r="B1085" s="12">
        <v>2021</v>
      </c>
      <c r="C1085" s="11" t="s">
        <v>11</v>
      </c>
      <c r="D1085" s="12">
        <v>13639.74</v>
      </c>
      <c r="E1085" s="13">
        <v>13476.61</v>
      </c>
      <c r="F1085" s="13">
        <f>IFERROR(Table2[[#This Row],[Economic loss ($ million)]]*1000000 / Table2[[#This Row],[Total Waste (tons)]], NA())</f>
        <v>988040.09460590896</v>
      </c>
      <c r="G1085" s="13" t="str">
        <f t="shared" si="16"/>
        <v>Medium</v>
      </c>
      <c r="H1085" s="13">
        <v>136.82</v>
      </c>
      <c r="I1085" s="13">
        <f>IFERROR(Table2[[#This Row],[Total Waste (tons)]] / (Table2[[#This Row],[Population (million)]]*1000), NA())</f>
        <v>1.5156613921237443E-2</v>
      </c>
      <c r="J1085" s="13">
        <v>899.92</v>
      </c>
      <c r="K1085" s="13">
        <f>IFERROR(Table2[[#This Row],[Total Waste (tons)]] * Table2[[#This Row],[Household waste (%)]], NA())</f>
        <v>451748.18879999995</v>
      </c>
      <c r="L1085" s="13">
        <v>33.119999999999997</v>
      </c>
      <c r="M1085" s="10">
        <f>SUMIFS(Table2[Household waste (%)], Table2[Country], "Australia", Table2[Year], 2020)</f>
        <v>1412.17</v>
      </c>
      <c r="N1085" s="10">
        <f>COUNTIFS(Table2[Year], "USA")</f>
        <v>0</v>
      </c>
    </row>
    <row r="1086" spans="1:14" x14ac:dyDescent="0.35">
      <c r="A1086" s="8" t="s">
        <v>21</v>
      </c>
      <c r="B1086" s="9">
        <v>2018</v>
      </c>
      <c r="C1086" s="8" t="s">
        <v>13</v>
      </c>
      <c r="D1086" s="9">
        <v>2037.72</v>
      </c>
      <c r="E1086" s="10">
        <v>1638.94</v>
      </c>
      <c r="F1086" s="10">
        <f>IFERROR(Table2[[#This Row],[Economic loss ($ million)]]*1000000 / Table2[[#This Row],[Total Waste (tons)]], NA())</f>
        <v>804300.88530318195</v>
      </c>
      <c r="G1086" s="10" t="str">
        <f t="shared" si="16"/>
        <v>Low</v>
      </c>
      <c r="H1086" s="10">
        <v>122.26</v>
      </c>
      <c r="I1086" s="10">
        <f>IFERROR(Table2[[#This Row],[Total Waste (tons)]] / (Table2[[#This Row],[Population (million)]]*1000), NA())</f>
        <v>2.633087389680704E-3</v>
      </c>
      <c r="J1086" s="10">
        <v>773.89</v>
      </c>
      <c r="K1086" s="10">
        <f>IFERROR(Table2[[#This Row],[Total Waste (tons)]] * Table2[[#This Row],[Household waste (%)]], NA())</f>
        <v>105024.0888</v>
      </c>
      <c r="L1086" s="10">
        <v>51.54</v>
      </c>
      <c r="M1086" s="10">
        <f>SUMIFS(Table2[Household waste (%)], Table2[Country], "Australia", Table2[Year], 2020)</f>
        <v>1412.17</v>
      </c>
      <c r="N1086" s="10">
        <f>COUNTIFS(Table2[Year], "USA")</f>
        <v>0</v>
      </c>
    </row>
    <row r="1087" spans="1:14" x14ac:dyDescent="0.35">
      <c r="A1087" s="11" t="s">
        <v>31</v>
      </c>
      <c r="B1087" s="12">
        <v>2024</v>
      </c>
      <c r="C1087" s="11" t="s">
        <v>15</v>
      </c>
      <c r="D1087" s="12">
        <v>23393.96</v>
      </c>
      <c r="E1087" s="13">
        <v>24355.11</v>
      </c>
      <c r="F1087" s="13">
        <f>IFERROR(Table2[[#This Row],[Economic loss ($ million)]]*1000000 / Table2[[#This Row],[Total Waste (tons)]], NA())</f>
        <v>1041085.3912719352</v>
      </c>
      <c r="G1087" s="13" t="str">
        <f t="shared" si="16"/>
        <v>Medium</v>
      </c>
      <c r="H1087" s="13">
        <v>109.23</v>
      </c>
      <c r="I1087" s="13">
        <f>IFERROR(Table2[[#This Row],[Total Waste (tons)]] / (Table2[[#This Row],[Population (million)]]*1000), NA())</f>
        <v>0.21541399631675873</v>
      </c>
      <c r="J1087" s="13">
        <v>108.6</v>
      </c>
      <c r="K1087" s="13">
        <f>IFERROR(Table2[[#This Row],[Total Waste (tons)]] * Table2[[#This Row],[Household waste (%)]], NA())</f>
        <v>1633132.3476</v>
      </c>
      <c r="L1087" s="13">
        <v>69.81</v>
      </c>
      <c r="M1087" s="10">
        <f>SUMIFS(Table2[Household waste (%)], Table2[Country], "Australia", Table2[Year], 2020)</f>
        <v>1412.17</v>
      </c>
      <c r="N1087" s="10">
        <f>COUNTIFS(Table2[Year], "USA")</f>
        <v>0</v>
      </c>
    </row>
    <row r="1088" spans="1:14" x14ac:dyDescent="0.35">
      <c r="A1088" s="8" t="s">
        <v>34</v>
      </c>
      <c r="B1088" s="9">
        <v>2020</v>
      </c>
      <c r="C1088" s="8" t="s">
        <v>25</v>
      </c>
      <c r="D1088" s="9">
        <v>48587.3</v>
      </c>
      <c r="E1088" s="10">
        <v>50551.02</v>
      </c>
      <c r="F1088" s="10">
        <f>IFERROR(Table2[[#This Row],[Economic loss ($ million)]]*1000000 / Table2[[#This Row],[Total Waste (tons)]], NA())</f>
        <v>1040416.3227839373</v>
      </c>
      <c r="G1088" s="10" t="str">
        <f t="shared" si="16"/>
        <v>Medium</v>
      </c>
      <c r="H1088" s="10">
        <v>97.06</v>
      </c>
      <c r="I1088" s="10">
        <f>IFERROR(Table2[[#This Row],[Total Waste (tons)]] / (Table2[[#This Row],[Population (million)]]*1000), NA())</f>
        <v>5.1063362444955913E-2</v>
      </c>
      <c r="J1088" s="10">
        <v>951.51</v>
      </c>
      <c r="K1088" s="10">
        <f>IFERROR(Table2[[#This Row],[Total Waste (tons)]] * Table2[[#This Row],[Household waste (%)]], NA())</f>
        <v>2330732.781</v>
      </c>
      <c r="L1088" s="10">
        <v>47.97</v>
      </c>
      <c r="M1088" s="10">
        <f>SUMIFS(Table2[Household waste (%)], Table2[Country], "Australia", Table2[Year], 2020)</f>
        <v>1412.17</v>
      </c>
      <c r="N1088" s="10">
        <f>COUNTIFS(Table2[Year], "USA")</f>
        <v>0</v>
      </c>
    </row>
    <row r="1089" spans="1:14" x14ac:dyDescent="0.35">
      <c r="A1089" s="11" t="s">
        <v>10</v>
      </c>
      <c r="B1089" s="12">
        <v>2024</v>
      </c>
      <c r="C1089" s="11" t="s">
        <v>22</v>
      </c>
      <c r="D1089" s="12">
        <v>15863.75</v>
      </c>
      <c r="E1089" s="13">
        <v>14755.62</v>
      </c>
      <c r="F1089" s="13">
        <f>IFERROR(Table2[[#This Row],[Economic loss ($ million)]]*1000000 / Table2[[#This Row],[Total Waste (tons)]], NA())</f>
        <v>930147.03333070676</v>
      </c>
      <c r="G1089" s="13" t="str">
        <f t="shared" si="16"/>
        <v>Low</v>
      </c>
      <c r="H1089" s="13">
        <v>94.25</v>
      </c>
      <c r="I1089" s="13">
        <f>IFERROR(Table2[[#This Row],[Total Waste (tons)]] / (Table2[[#This Row],[Population (million)]]*1000), NA())</f>
        <v>1.7662105591306865E-2</v>
      </c>
      <c r="J1089" s="13">
        <v>898.18</v>
      </c>
      <c r="K1089" s="13">
        <f>IFERROR(Table2[[#This Row],[Total Waste (tons)]] * Table2[[#This Row],[Household waste (%)]], NA())</f>
        <v>884404.0625</v>
      </c>
      <c r="L1089" s="13">
        <v>55.75</v>
      </c>
      <c r="M1089" s="10">
        <f>SUMIFS(Table2[Household waste (%)], Table2[Country], "Australia", Table2[Year], 2020)</f>
        <v>1412.17</v>
      </c>
      <c r="N1089" s="10">
        <f>COUNTIFS(Table2[Year], "USA")</f>
        <v>0</v>
      </c>
    </row>
    <row r="1090" spans="1:14" x14ac:dyDescent="0.35">
      <c r="A1090" s="8" t="s">
        <v>21</v>
      </c>
      <c r="B1090" s="9">
        <v>2024</v>
      </c>
      <c r="C1090" s="8" t="s">
        <v>20</v>
      </c>
      <c r="D1090" s="9">
        <v>44128.03</v>
      </c>
      <c r="E1090" s="10">
        <v>42983.4</v>
      </c>
      <c r="F1090" s="10">
        <f>IFERROR(Table2[[#This Row],[Economic loss ($ million)]]*1000000 / Table2[[#This Row],[Total Waste (tons)]], NA())</f>
        <v>974061.15795334626</v>
      </c>
      <c r="G1090" s="10" t="str">
        <f t="shared" ref="G1090:G1153" si="17">IF(F1090&gt;1100000,"High",IF(F1090&gt;=950000,"Medium","Low"))</f>
        <v>Medium</v>
      </c>
      <c r="H1090" s="10">
        <v>50.66</v>
      </c>
      <c r="I1090" s="10">
        <f>IFERROR(Table2[[#This Row],[Total Waste (tons)]] / (Table2[[#This Row],[Population (million)]]*1000), NA())</f>
        <v>4.4460147300333493E-2</v>
      </c>
      <c r="J1090" s="10">
        <v>992.53</v>
      </c>
      <c r="K1090" s="10">
        <f>IFERROR(Table2[[#This Row],[Total Waste (tons)]] * Table2[[#This Row],[Household waste (%)]], NA())</f>
        <v>2728436.0948999999</v>
      </c>
      <c r="L1090" s="10">
        <v>61.83</v>
      </c>
      <c r="M1090" s="10">
        <f>SUMIFS(Table2[Household waste (%)], Table2[Country], "Australia", Table2[Year], 2020)</f>
        <v>1412.17</v>
      </c>
      <c r="N1090" s="10">
        <f>COUNTIFS(Table2[Year], "USA")</f>
        <v>0</v>
      </c>
    </row>
    <row r="1091" spans="1:14" x14ac:dyDescent="0.35">
      <c r="A1091" s="11" t="s">
        <v>28</v>
      </c>
      <c r="B1091" s="12">
        <v>2021</v>
      </c>
      <c r="C1091" s="11" t="s">
        <v>15</v>
      </c>
      <c r="D1091" s="12">
        <v>26268.93</v>
      </c>
      <c r="E1091" s="13">
        <v>30109.97</v>
      </c>
      <c r="F1091" s="13">
        <f>IFERROR(Table2[[#This Row],[Economic loss ($ million)]]*1000000 / Table2[[#This Row],[Total Waste (tons)]], NA())</f>
        <v>1146219.8879055979</v>
      </c>
      <c r="G1091" s="13" t="str">
        <f t="shared" si="17"/>
        <v>High</v>
      </c>
      <c r="H1091" s="13">
        <v>78.2</v>
      </c>
      <c r="I1091" s="13">
        <f>IFERROR(Table2[[#This Row],[Total Waste (tons)]] / (Table2[[#This Row],[Population (million)]]*1000), NA())</f>
        <v>4.2269703601197181E-2</v>
      </c>
      <c r="J1091" s="13">
        <v>621.46</v>
      </c>
      <c r="K1091" s="13">
        <f>IFERROR(Table2[[#This Row],[Total Waste (tons)]] * Table2[[#This Row],[Household waste (%)]], NA())</f>
        <v>886839.07679999992</v>
      </c>
      <c r="L1091" s="13">
        <v>33.76</v>
      </c>
      <c r="M1091" s="10">
        <f>SUMIFS(Table2[Household waste (%)], Table2[Country], "Australia", Table2[Year], 2020)</f>
        <v>1412.17</v>
      </c>
      <c r="N1091" s="10">
        <f>COUNTIFS(Table2[Year], "USA")</f>
        <v>0</v>
      </c>
    </row>
    <row r="1092" spans="1:14" x14ac:dyDescent="0.35">
      <c r="A1092" s="8" t="s">
        <v>26</v>
      </c>
      <c r="B1092" s="9">
        <v>2023</v>
      </c>
      <c r="C1092" s="8" t="s">
        <v>20</v>
      </c>
      <c r="D1092" s="9">
        <v>47791.81</v>
      </c>
      <c r="E1092" s="10">
        <v>47489.1</v>
      </c>
      <c r="F1092" s="10">
        <f>IFERROR(Table2[[#This Row],[Economic loss ($ million)]]*1000000 / Table2[[#This Row],[Total Waste (tons)]], NA())</f>
        <v>993666.06956296496</v>
      </c>
      <c r="G1092" s="10" t="str">
        <f t="shared" si="17"/>
        <v>Medium</v>
      </c>
      <c r="H1092" s="10">
        <v>62.64</v>
      </c>
      <c r="I1092" s="10">
        <f>IFERROR(Table2[[#This Row],[Total Waste (tons)]] / (Table2[[#This Row],[Population (million)]]*1000), NA())</f>
        <v>6.6203729100001385E-2</v>
      </c>
      <c r="J1092" s="10">
        <v>721.89</v>
      </c>
      <c r="K1092" s="10">
        <f>IFERROR(Table2[[#This Row],[Total Waste (tons)]] * Table2[[#This Row],[Household waste (%)]], NA())</f>
        <v>1633046.1477000001</v>
      </c>
      <c r="L1092" s="10">
        <v>34.17</v>
      </c>
      <c r="M1092" s="10">
        <f>SUMIFS(Table2[Household waste (%)], Table2[Country], "Australia", Table2[Year], 2020)</f>
        <v>1412.17</v>
      </c>
      <c r="N1092" s="10">
        <f>COUNTIFS(Table2[Year], "USA")</f>
        <v>0</v>
      </c>
    </row>
    <row r="1093" spans="1:14" x14ac:dyDescent="0.35">
      <c r="A1093" s="11" t="s">
        <v>34</v>
      </c>
      <c r="B1093" s="12">
        <v>2019</v>
      </c>
      <c r="C1093" s="11" t="s">
        <v>20</v>
      </c>
      <c r="D1093" s="12">
        <v>14994.51</v>
      </c>
      <c r="E1093" s="13">
        <v>16037.43</v>
      </c>
      <c r="F1093" s="13">
        <f>IFERROR(Table2[[#This Row],[Economic loss ($ million)]]*1000000 / Table2[[#This Row],[Total Waste (tons)]], NA())</f>
        <v>1069553.4565651028</v>
      </c>
      <c r="G1093" s="13" t="str">
        <f t="shared" si="17"/>
        <v>Medium</v>
      </c>
      <c r="H1093" s="13">
        <v>93.43</v>
      </c>
      <c r="I1093" s="13">
        <f>IFERROR(Table2[[#This Row],[Total Waste (tons)]] / (Table2[[#This Row],[Population (million)]]*1000), NA())</f>
        <v>8.0039019963702357E-2</v>
      </c>
      <c r="J1093" s="13">
        <v>187.34</v>
      </c>
      <c r="K1093" s="13">
        <f>IFERROR(Table2[[#This Row],[Total Waste (tons)]] * Table2[[#This Row],[Household waste (%)]], NA())</f>
        <v>852437.89350000001</v>
      </c>
      <c r="L1093" s="13">
        <v>56.85</v>
      </c>
      <c r="M1093" s="10">
        <f>SUMIFS(Table2[Household waste (%)], Table2[Country], "Australia", Table2[Year], 2020)</f>
        <v>1412.17</v>
      </c>
      <c r="N1093" s="10">
        <f>COUNTIFS(Table2[Year], "USA")</f>
        <v>0</v>
      </c>
    </row>
    <row r="1094" spans="1:14" x14ac:dyDescent="0.35">
      <c r="A1094" s="8" t="s">
        <v>21</v>
      </c>
      <c r="B1094" s="9">
        <v>2024</v>
      </c>
      <c r="C1094" s="8" t="s">
        <v>25</v>
      </c>
      <c r="D1094" s="9">
        <v>15262.77</v>
      </c>
      <c r="E1094" s="10">
        <v>14992.95</v>
      </c>
      <c r="F1094" s="10">
        <f>IFERROR(Table2[[#This Row],[Economic loss ($ million)]]*1000000 / Table2[[#This Row],[Total Waste (tons)]], NA())</f>
        <v>982321.68865808763</v>
      </c>
      <c r="G1094" s="10" t="str">
        <f t="shared" si="17"/>
        <v>Medium</v>
      </c>
      <c r="H1094" s="10">
        <v>190.44</v>
      </c>
      <c r="I1094" s="10">
        <f>IFERROR(Table2[[#This Row],[Total Waste (tons)]] / (Table2[[#This Row],[Population (million)]]*1000), NA())</f>
        <v>1.1885966825013628E-2</v>
      </c>
      <c r="J1094" s="10">
        <v>1284.0999999999999</v>
      </c>
      <c r="K1094" s="10">
        <f>IFERROR(Table2[[#This Row],[Total Waste (tons)]] * Table2[[#This Row],[Household waste (%)]], NA())</f>
        <v>720250.11629999999</v>
      </c>
      <c r="L1094" s="10">
        <v>47.19</v>
      </c>
      <c r="M1094" s="10">
        <f>SUMIFS(Table2[Household waste (%)], Table2[Country], "Australia", Table2[Year], 2020)</f>
        <v>1412.17</v>
      </c>
      <c r="N1094" s="10">
        <f>COUNTIFS(Table2[Year], "USA")</f>
        <v>0</v>
      </c>
    </row>
    <row r="1095" spans="1:14" x14ac:dyDescent="0.35">
      <c r="A1095" s="11" t="s">
        <v>34</v>
      </c>
      <c r="B1095" s="12">
        <v>2024</v>
      </c>
      <c r="C1095" s="11" t="s">
        <v>19</v>
      </c>
      <c r="D1095" s="12">
        <v>45746.48</v>
      </c>
      <c r="E1095" s="13">
        <v>52728.75</v>
      </c>
      <c r="F1095" s="13">
        <f>IFERROR(Table2[[#This Row],[Economic loss ($ million)]]*1000000 / Table2[[#This Row],[Total Waste (tons)]], NA())</f>
        <v>1152629.6668071509</v>
      </c>
      <c r="G1095" s="13" t="str">
        <f t="shared" si="17"/>
        <v>High</v>
      </c>
      <c r="H1095" s="13">
        <v>75.63</v>
      </c>
      <c r="I1095" s="13">
        <f>IFERROR(Table2[[#This Row],[Total Waste (tons)]] / (Table2[[#This Row],[Population (million)]]*1000), NA())</f>
        <v>0.14676916166704099</v>
      </c>
      <c r="J1095" s="13">
        <v>311.69</v>
      </c>
      <c r="K1095" s="13">
        <f>IFERROR(Table2[[#This Row],[Total Waste (tons)]] * Table2[[#This Row],[Household waste (%)]], NA())</f>
        <v>2293271.0424000002</v>
      </c>
      <c r="L1095" s="13">
        <v>50.13</v>
      </c>
      <c r="M1095" s="10">
        <f>SUMIFS(Table2[Household waste (%)], Table2[Country], "Australia", Table2[Year], 2020)</f>
        <v>1412.17</v>
      </c>
      <c r="N1095" s="10">
        <f>COUNTIFS(Table2[Year], "USA")</f>
        <v>0</v>
      </c>
    </row>
    <row r="1096" spans="1:14" x14ac:dyDescent="0.35">
      <c r="A1096" s="8" t="s">
        <v>18</v>
      </c>
      <c r="B1096" s="9">
        <v>2020</v>
      </c>
      <c r="C1096" s="8" t="s">
        <v>11</v>
      </c>
      <c r="D1096" s="9">
        <v>44256.46</v>
      </c>
      <c r="E1096" s="10">
        <v>43115.91</v>
      </c>
      <c r="F1096" s="10">
        <f>IFERROR(Table2[[#This Row],[Economic loss ($ million)]]*1000000 / Table2[[#This Row],[Total Waste (tons)]], NA())</f>
        <v>974228.62108718138</v>
      </c>
      <c r="G1096" s="10" t="str">
        <f t="shared" si="17"/>
        <v>Medium</v>
      </c>
      <c r="H1096" s="10">
        <v>197.67</v>
      </c>
      <c r="I1096" s="10">
        <f>IFERROR(Table2[[#This Row],[Total Waste (tons)]] / (Table2[[#This Row],[Population (million)]]*1000), NA())</f>
        <v>0.92625491837588947</v>
      </c>
      <c r="J1096" s="10">
        <v>47.78</v>
      </c>
      <c r="K1096" s="10">
        <f>IFERROR(Table2[[#This Row],[Total Waste (tons)]] * Table2[[#This Row],[Household waste (%)]], NA())</f>
        <v>2500047.4254000001</v>
      </c>
      <c r="L1096" s="10">
        <v>56.49</v>
      </c>
      <c r="M1096" s="10">
        <f>SUMIFS(Table2[Household waste (%)], Table2[Country], "Australia", Table2[Year], 2020)</f>
        <v>1412.17</v>
      </c>
      <c r="N1096" s="10">
        <f>COUNTIFS(Table2[Year], "USA")</f>
        <v>0</v>
      </c>
    </row>
    <row r="1097" spans="1:14" x14ac:dyDescent="0.35">
      <c r="A1097" s="11" t="s">
        <v>34</v>
      </c>
      <c r="B1097" s="12">
        <v>2018</v>
      </c>
      <c r="C1097" s="11" t="s">
        <v>22</v>
      </c>
      <c r="D1097" s="12">
        <v>46669.86</v>
      </c>
      <c r="E1097" s="13">
        <v>51765.4</v>
      </c>
      <c r="F1097" s="13">
        <f>IFERROR(Table2[[#This Row],[Economic loss ($ million)]]*1000000 / Table2[[#This Row],[Total Waste (tons)]], NA())</f>
        <v>1109182.6716428977</v>
      </c>
      <c r="G1097" s="13" t="str">
        <f t="shared" si="17"/>
        <v>High</v>
      </c>
      <c r="H1097" s="13">
        <v>20.85</v>
      </c>
      <c r="I1097" s="13">
        <f>IFERROR(Table2[[#This Row],[Total Waste (tons)]] / (Table2[[#This Row],[Population (million)]]*1000), NA())</f>
        <v>6.4417535093652084E-2</v>
      </c>
      <c r="J1097" s="13">
        <v>724.49</v>
      </c>
      <c r="K1097" s="13">
        <f>IFERROR(Table2[[#This Row],[Total Waste (tons)]] * Table2[[#This Row],[Household waste (%)]], NA())</f>
        <v>1496702.4102</v>
      </c>
      <c r="L1097" s="13">
        <v>32.07</v>
      </c>
      <c r="M1097" s="10">
        <f>SUMIFS(Table2[Household waste (%)], Table2[Country], "Australia", Table2[Year], 2020)</f>
        <v>1412.17</v>
      </c>
      <c r="N1097" s="10">
        <f>COUNTIFS(Table2[Year], "USA")</f>
        <v>0</v>
      </c>
    </row>
    <row r="1098" spans="1:14" x14ac:dyDescent="0.35">
      <c r="A1098" s="8" t="s">
        <v>26</v>
      </c>
      <c r="B1098" s="9">
        <v>2022</v>
      </c>
      <c r="C1098" s="8" t="s">
        <v>22</v>
      </c>
      <c r="D1098" s="9">
        <v>4987.5600000000004</v>
      </c>
      <c r="E1098" s="10">
        <v>4933.79</v>
      </c>
      <c r="F1098" s="10">
        <f>IFERROR(Table2[[#This Row],[Economic loss ($ million)]]*1000000 / Table2[[#This Row],[Total Waste (tons)]], NA())</f>
        <v>989219.17731315503</v>
      </c>
      <c r="G1098" s="10" t="str">
        <f t="shared" si="17"/>
        <v>Medium</v>
      </c>
      <c r="H1098" s="10">
        <v>144.57</v>
      </c>
      <c r="I1098" s="10">
        <f>IFERROR(Table2[[#This Row],[Total Waste (tons)]] / (Table2[[#This Row],[Population (million)]]*1000), NA())</f>
        <v>1.0854792373987987E-2</v>
      </c>
      <c r="J1098" s="10">
        <v>459.48</v>
      </c>
      <c r="K1098" s="10">
        <f>IFERROR(Table2[[#This Row],[Total Waste (tons)]] * Table2[[#This Row],[Household waste (%)]], NA())</f>
        <v>285936.81479999999</v>
      </c>
      <c r="L1098" s="10">
        <v>57.33</v>
      </c>
      <c r="M1098" s="10">
        <f>SUMIFS(Table2[Household waste (%)], Table2[Country], "Australia", Table2[Year], 2020)</f>
        <v>1412.17</v>
      </c>
      <c r="N1098" s="10">
        <f>COUNTIFS(Table2[Year], "USA")</f>
        <v>0</v>
      </c>
    </row>
    <row r="1099" spans="1:14" x14ac:dyDescent="0.35">
      <c r="A1099" s="11" t="s">
        <v>21</v>
      </c>
      <c r="B1099" s="12">
        <v>2023</v>
      </c>
      <c r="C1099" s="11" t="s">
        <v>25</v>
      </c>
      <c r="D1099" s="12">
        <v>24515.74</v>
      </c>
      <c r="E1099" s="13">
        <v>28891.78</v>
      </c>
      <c r="F1099" s="13">
        <f>IFERROR(Table2[[#This Row],[Economic loss ($ million)]]*1000000 / Table2[[#This Row],[Total Waste (tons)]], NA())</f>
        <v>1178499.2009215304</v>
      </c>
      <c r="G1099" s="13" t="str">
        <f t="shared" si="17"/>
        <v>High</v>
      </c>
      <c r="H1099" s="13">
        <v>150.78</v>
      </c>
      <c r="I1099" s="13">
        <f>IFERROR(Table2[[#This Row],[Total Waste (tons)]] / (Table2[[#This Row],[Population (million)]]*1000), NA())</f>
        <v>4.7626498300145703E-2</v>
      </c>
      <c r="J1099" s="13">
        <v>514.75</v>
      </c>
      <c r="K1099" s="13">
        <f>IFERROR(Table2[[#This Row],[Total Waste (tons)]] * Table2[[#This Row],[Household waste (%)]], NA())</f>
        <v>1393474.6616000002</v>
      </c>
      <c r="L1099" s="13">
        <v>56.84</v>
      </c>
      <c r="M1099" s="10">
        <f>SUMIFS(Table2[Household waste (%)], Table2[Country], "Australia", Table2[Year], 2020)</f>
        <v>1412.17</v>
      </c>
      <c r="N1099" s="10">
        <f>COUNTIFS(Table2[Year], "USA")</f>
        <v>0</v>
      </c>
    </row>
    <row r="1100" spans="1:14" x14ac:dyDescent="0.35">
      <c r="A1100" s="8" t="s">
        <v>30</v>
      </c>
      <c r="B1100" s="9">
        <v>2018</v>
      </c>
      <c r="C1100" s="8" t="s">
        <v>20</v>
      </c>
      <c r="D1100" s="9">
        <v>25406.19</v>
      </c>
      <c r="E1100" s="10">
        <v>23066.9</v>
      </c>
      <c r="F1100" s="10">
        <f>IFERROR(Table2[[#This Row],[Economic loss ($ million)]]*1000000 / Table2[[#This Row],[Total Waste (tons)]], NA())</f>
        <v>907924.40739835449</v>
      </c>
      <c r="G1100" s="10" t="str">
        <f t="shared" si="17"/>
        <v>Low</v>
      </c>
      <c r="H1100" s="10">
        <v>85.49</v>
      </c>
      <c r="I1100" s="10">
        <f>IFERROR(Table2[[#This Row],[Total Waste (tons)]] / (Table2[[#This Row],[Population (million)]]*1000), NA())</f>
        <v>4.9478441224585182E-2</v>
      </c>
      <c r="J1100" s="10">
        <v>513.48</v>
      </c>
      <c r="K1100" s="10">
        <f>IFERROR(Table2[[#This Row],[Total Waste (tons)]] * Table2[[#This Row],[Household waste (%)]], NA())</f>
        <v>1359739.2888</v>
      </c>
      <c r="L1100" s="10">
        <v>53.52</v>
      </c>
      <c r="M1100" s="10">
        <f>SUMIFS(Table2[Household waste (%)], Table2[Country], "Australia", Table2[Year], 2020)</f>
        <v>1412.17</v>
      </c>
      <c r="N1100" s="10">
        <f>COUNTIFS(Table2[Year], "USA")</f>
        <v>0</v>
      </c>
    </row>
    <row r="1101" spans="1:14" x14ac:dyDescent="0.35">
      <c r="A1101" s="11" t="s">
        <v>33</v>
      </c>
      <c r="B1101" s="12">
        <v>2019</v>
      </c>
      <c r="C1101" s="11" t="s">
        <v>13</v>
      </c>
      <c r="D1101" s="12">
        <v>36269.089999999997</v>
      </c>
      <c r="E1101" s="13">
        <v>36585.01</v>
      </c>
      <c r="F1101" s="13">
        <f>IFERROR(Table2[[#This Row],[Economic loss ($ million)]]*1000000 / Table2[[#This Row],[Total Waste (tons)]], NA())</f>
        <v>1008710.4473809517</v>
      </c>
      <c r="G1101" s="13" t="str">
        <f t="shared" si="17"/>
        <v>Medium</v>
      </c>
      <c r="H1101" s="13">
        <v>106.24</v>
      </c>
      <c r="I1101" s="13">
        <f>IFERROR(Table2[[#This Row],[Total Waste (tons)]] / (Table2[[#This Row],[Population (million)]]*1000), NA())</f>
        <v>3.5092440471007125E-2</v>
      </c>
      <c r="J1101" s="13">
        <v>1033.53</v>
      </c>
      <c r="K1101" s="13">
        <f>IFERROR(Table2[[#This Row],[Total Waste (tons)]] * Table2[[#This Row],[Household waste (%)]], NA())</f>
        <v>1713714.5024999999</v>
      </c>
      <c r="L1101" s="13">
        <v>47.25</v>
      </c>
      <c r="M1101" s="10">
        <f>SUMIFS(Table2[Household waste (%)], Table2[Country], "Australia", Table2[Year], 2020)</f>
        <v>1412.17</v>
      </c>
      <c r="N1101" s="10">
        <f>COUNTIFS(Table2[Year], "USA")</f>
        <v>0</v>
      </c>
    </row>
    <row r="1102" spans="1:14" x14ac:dyDescent="0.35">
      <c r="A1102" s="8" t="s">
        <v>33</v>
      </c>
      <c r="B1102" s="9">
        <v>2020</v>
      </c>
      <c r="C1102" s="8" t="s">
        <v>22</v>
      </c>
      <c r="D1102" s="9">
        <v>28400.85</v>
      </c>
      <c r="E1102" s="10">
        <v>25628.63</v>
      </c>
      <c r="F1102" s="10">
        <f>IFERROR(Table2[[#This Row],[Economic loss ($ million)]]*1000000 / Table2[[#This Row],[Total Waste (tons)]], NA())</f>
        <v>902389.54115809919</v>
      </c>
      <c r="G1102" s="10" t="str">
        <f t="shared" si="17"/>
        <v>Low</v>
      </c>
      <c r="H1102" s="10">
        <v>148.97</v>
      </c>
      <c r="I1102" s="10">
        <f>IFERROR(Table2[[#This Row],[Total Waste (tons)]] / (Table2[[#This Row],[Population (million)]]*1000), NA())</f>
        <v>0.39341806344369024</v>
      </c>
      <c r="J1102" s="10">
        <v>72.19</v>
      </c>
      <c r="K1102" s="10">
        <f>IFERROR(Table2[[#This Row],[Total Waste (tons)]] * Table2[[#This Row],[Household waste (%)]], NA())</f>
        <v>1360968.7320000001</v>
      </c>
      <c r="L1102" s="10">
        <v>47.92</v>
      </c>
      <c r="M1102" s="10">
        <f>SUMIFS(Table2[Household waste (%)], Table2[Country], "Australia", Table2[Year], 2020)</f>
        <v>1412.17</v>
      </c>
      <c r="N1102" s="10">
        <f>COUNTIFS(Table2[Year], "USA")</f>
        <v>0</v>
      </c>
    </row>
    <row r="1103" spans="1:14" x14ac:dyDescent="0.35">
      <c r="A1103" s="11" t="s">
        <v>30</v>
      </c>
      <c r="B1103" s="12">
        <v>2020</v>
      </c>
      <c r="C1103" s="11" t="s">
        <v>19</v>
      </c>
      <c r="D1103" s="12">
        <v>39391.769999999997</v>
      </c>
      <c r="E1103" s="13">
        <v>46155.48</v>
      </c>
      <c r="F1103" s="13">
        <f>IFERROR(Table2[[#This Row],[Economic loss ($ million)]]*1000000 / Table2[[#This Row],[Total Waste (tons)]], NA())</f>
        <v>1171703.6325100397</v>
      </c>
      <c r="G1103" s="13" t="str">
        <f t="shared" si="17"/>
        <v>High</v>
      </c>
      <c r="H1103" s="13">
        <v>117.33</v>
      </c>
      <c r="I1103" s="13">
        <f>IFERROR(Table2[[#This Row],[Total Waste (tons)]] / (Table2[[#This Row],[Population (million)]]*1000), NA())</f>
        <v>2.8869014290949062E-2</v>
      </c>
      <c r="J1103" s="13">
        <v>1364.5</v>
      </c>
      <c r="K1103" s="13">
        <f>IFERROR(Table2[[#This Row],[Total Waste (tons)]] * Table2[[#This Row],[Household waste (%)]], NA())</f>
        <v>1346016.7808999999</v>
      </c>
      <c r="L1103" s="13">
        <v>34.17</v>
      </c>
      <c r="M1103" s="10">
        <f>SUMIFS(Table2[Household waste (%)], Table2[Country], "Australia", Table2[Year], 2020)</f>
        <v>1412.17</v>
      </c>
      <c r="N1103" s="10">
        <f>COUNTIFS(Table2[Year], "USA")</f>
        <v>0</v>
      </c>
    </row>
    <row r="1104" spans="1:14" x14ac:dyDescent="0.35">
      <c r="A1104" s="8" t="s">
        <v>33</v>
      </c>
      <c r="B1104" s="9">
        <v>2019</v>
      </c>
      <c r="C1104" s="8" t="s">
        <v>13</v>
      </c>
      <c r="D1104" s="9">
        <v>46537.2</v>
      </c>
      <c r="E1104" s="10">
        <v>54095.34</v>
      </c>
      <c r="F1104" s="10">
        <f>IFERROR(Table2[[#This Row],[Economic loss ($ million)]]*1000000 / Table2[[#This Row],[Total Waste (tons)]], NA())</f>
        <v>1162410.7165880201</v>
      </c>
      <c r="G1104" s="10" t="str">
        <f t="shared" si="17"/>
        <v>High</v>
      </c>
      <c r="H1104" s="10">
        <v>71.02</v>
      </c>
      <c r="I1104" s="10">
        <f>IFERROR(Table2[[#This Row],[Total Waste (tons)]] / (Table2[[#This Row],[Population (million)]]*1000), NA())</f>
        <v>0.28376341463414634</v>
      </c>
      <c r="J1104" s="10">
        <v>164</v>
      </c>
      <c r="K1104" s="10">
        <f>IFERROR(Table2[[#This Row],[Total Waste (tons)]] * Table2[[#This Row],[Household waste (%)]], NA())</f>
        <v>3110546.4479999999</v>
      </c>
      <c r="L1104" s="10">
        <v>66.84</v>
      </c>
      <c r="M1104" s="10">
        <f>SUMIFS(Table2[Household waste (%)], Table2[Country], "Australia", Table2[Year], 2020)</f>
        <v>1412.17</v>
      </c>
      <c r="N1104" s="10">
        <f>COUNTIFS(Table2[Year], "USA")</f>
        <v>0</v>
      </c>
    </row>
    <row r="1105" spans="1:14" x14ac:dyDescent="0.35">
      <c r="A1105" s="11" t="s">
        <v>35</v>
      </c>
      <c r="B1105" s="12">
        <v>2023</v>
      </c>
      <c r="C1105" s="11" t="s">
        <v>13</v>
      </c>
      <c r="D1105" s="12">
        <v>9784.34</v>
      </c>
      <c r="E1105" s="13">
        <v>10088.25</v>
      </c>
      <c r="F1105" s="13">
        <f>IFERROR(Table2[[#This Row],[Economic loss ($ million)]]*1000000 / Table2[[#This Row],[Total Waste (tons)]], NA())</f>
        <v>1031060.8584738469</v>
      </c>
      <c r="G1105" s="13" t="str">
        <f t="shared" si="17"/>
        <v>Medium</v>
      </c>
      <c r="H1105" s="13">
        <v>43.8</v>
      </c>
      <c r="I1105" s="13">
        <f>IFERROR(Table2[[#This Row],[Total Waste (tons)]] / (Table2[[#This Row],[Population (million)]]*1000), NA())</f>
        <v>4.8620254422580007E-2</v>
      </c>
      <c r="J1105" s="13">
        <v>201.24</v>
      </c>
      <c r="K1105" s="13">
        <f>IFERROR(Table2[[#This Row],[Total Waste (tons)]] * Table2[[#This Row],[Household waste (%)]], NA())</f>
        <v>413486.2084</v>
      </c>
      <c r="L1105" s="13">
        <v>42.26</v>
      </c>
      <c r="M1105" s="10">
        <f>SUMIFS(Table2[Household waste (%)], Table2[Country], "Australia", Table2[Year], 2020)</f>
        <v>1412.17</v>
      </c>
      <c r="N1105" s="10">
        <f>COUNTIFS(Table2[Year], "USA")</f>
        <v>0</v>
      </c>
    </row>
    <row r="1106" spans="1:14" x14ac:dyDescent="0.35">
      <c r="A1106" s="8" t="s">
        <v>8</v>
      </c>
      <c r="B1106" s="9">
        <v>2020</v>
      </c>
      <c r="C1106" s="8" t="s">
        <v>25</v>
      </c>
      <c r="D1106" s="9">
        <v>18268.34</v>
      </c>
      <c r="E1106" s="10">
        <v>19207.28</v>
      </c>
      <c r="F1106" s="10">
        <f>IFERROR(Table2[[#This Row],[Economic loss ($ million)]]*1000000 / Table2[[#This Row],[Total Waste (tons)]], NA())</f>
        <v>1051397.1165415139</v>
      </c>
      <c r="G1106" s="10" t="str">
        <f t="shared" si="17"/>
        <v>Medium</v>
      </c>
      <c r="H1106" s="10">
        <v>80.37</v>
      </c>
      <c r="I1106" s="10">
        <f>IFERROR(Table2[[#This Row],[Total Waste (tons)]] / (Table2[[#This Row],[Population (million)]]*1000), NA())</f>
        <v>0.15355417332100529</v>
      </c>
      <c r="J1106" s="10">
        <v>118.97</v>
      </c>
      <c r="K1106" s="10">
        <f>IFERROR(Table2[[#This Row],[Total Waste (tons)]] * Table2[[#This Row],[Household waste (%)]], NA())</f>
        <v>558828.52060000005</v>
      </c>
      <c r="L1106" s="10">
        <v>30.59</v>
      </c>
      <c r="M1106" s="10">
        <f>SUMIFS(Table2[Household waste (%)], Table2[Country], "Australia", Table2[Year], 2020)</f>
        <v>1412.17</v>
      </c>
      <c r="N1106" s="10">
        <f>COUNTIFS(Table2[Year], "USA")</f>
        <v>0</v>
      </c>
    </row>
    <row r="1107" spans="1:14" x14ac:dyDescent="0.35">
      <c r="A1107" s="11" t="s">
        <v>16</v>
      </c>
      <c r="B1107" s="12">
        <v>2020</v>
      </c>
      <c r="C1107" s="11" t="s">
        <v>20</v>
      </c>
      <c r="D1107" s="12">
        <v>29742.34</v>
      </c>
      <c r="E1107" s="13">
        <v>32808.629999999997</v>
      </c>
      <c r="F1107" s="13">
        <f>IFERROR(Table2[[#This Row],[Economic loss ($ million)]]*1000000 / Table2[[#This Row],[Total Waste (tons)]], NA())</f>
        <v>1103095.1162551432</v>
      </c>
      <c r="G1107" s="13" t="str">
        <f t="shared" si="17"/>
        <v>High</v>
      </c>
      <c r="H1107" s="13">
        <v>128.84</v>
      </c>
      <c r="I1107" s="13">
        <f>IFERROR(Table2[[#This Row],[Total Waste (tons)]] / (Table2[[#This Row],[Population (million)]]*1000), NA())</f>
        <v>6.5187261649059747E-2</v>
      </c>
      <c r="J1107" s="13">
        <v>456.26</v>
      </c>
      <c r="K1107" s="13">
        <f>IFERROR(Table2[[#This Row],[Total Waste (tons)]] * Table2[[#This Row],[Household waste (%)]], NA())</f>
        <v>1957045.9719999998</v>
      </c>
      <c r="L1107" s="13">
        <v>65.8</v>
      </c>
      <c r="M1107" s="10">
        <f>SUMIFS(Table2[Household waste (%)], Table2[Country], "Australia", Table2[Year], 2020)</f>
        <v>1412.17</v>
      </c>
      <c r="N1107" s="10">
        <f>COUNTIFS(Table2[Year], "USA")</f>
        <v>0</v>
      </c>
    </row>
    <row r="1108" spans="1:14" x14ac:dyDescent="0.35">
      <c r="A1108" s="8" t="s">
        <v>21</v>
      </c>
      <c r="B1108" s="9">
        <v>2019</v>
      </c>
      <c r="C1108" s="8" t="s">
        <v>20</v>
      </c>
      <c r="D1108" s="9">
        <v>44080.31</v>
      </c>
      <c r="E1108" s="10">
        <v>47663.040000000001</v>
      </c>
      <c r="F1108" s="10">
        <f>IFERROR(Table2[[#This Row],[Economic loss ($ million)]]*1000000 / Table2[[#This Row],[Total Waste (tons)]], NA())</f>
        <v>1081277.332214769</v>
      </c>
      <c r="G1108" s="10" t="str">
        <f t="shared" si="17"/>
        <v>Medium</v>
      </c>
      <c r="H1108" s="10">
        <v>191.1</v>
      </c>
      <c r="I1108" s="10">
        <f>IFERROR(Table2[[#This Row],[Total Waste (tons)]] / (Table2[[#This Row],[Population (million)]]*1000), NA())</f>
        <v>5.5803511748025114E-2</v>
      </c>
      <c r="J1108" s="10">
        <v>789.92</v>
      </c>
      <c r="K1108" s="10">
        <f>IFERROR(Table2[[#This Row],[Total Waste (tons)]] * Table2[[#This Row],[Household waste (%)]], NA())</f>
        <v>1424234.8160999999</v>
      </c>
      <c r="L1108" s="10">
        <v>32.31</v>
      </c>
      <c r="M1108" s="10">
        <f>SUMIFS(Table2[Household waste (%)], Table2[Country], "Australia", Table2[Year], 2020)</f>
        <v>1412.17</v>
      </c>
      <c r="N1108" s="10">
        <f>COUNTIFS(Table2[Year], "USA")</f>
        <v>0</v>
      </c>
    </row>
    <row r="1109" spans="1:14" x14ac:dyDescent="0.35">
      <c r="A1109" s="11" t="s">
        <v>8</v>
      </c>
      <c r="B1109" s="12">
        <v>2024</v>
      </c>
      <c r="C1109" s="11" t="s">
        <v>11</v>
      </c>
      <c r="D1109" s="12">
        <v>43312.69</v>
      </c>
      <c r="E1109" s="13">
        <v>36537.57</v>
      </c>
      <c r="F1109" s="13">
        <f>IFERROR(Table2[[#This Row],[Economic loss ($ million)]]*1000000 / Table2[[#This Row],[Total Waste (tons)]], NA())</f>
        <v>843576.55920239538</v>
      </c>
      <c r="G1109" s="13" t="str">
        <f t="shared" si="17"/>
        <v>Low</v>
      </c>
      <c r="H1109" s="13">
        <v>125</v>
      </c>
      <c r="I1109" s="13">
        <f>IFERROR(Table2[[#This Row],[Total Waste (tons)]] / (Table2[[#This Row],[Population (million)]]*1000), NA())</f>
        <v>0.15734048968323164</v>
      </c>
      <c r="J1109" s="13">
        <v>275.27999999999997</v>
      </c>
      <c r="K1109" s="13">
        <f>IFERROR(Table2[[#This Row],[Total Waste (tons)]] * Table2[[#This Row],[Household waste (%)]], NA())</f>
        <v>1948637.9231000002</v>
      </c>
      <c r="L1109" s="13">
        <v>44.99</v>
      </c>
      <c r="M1109" s="10">
        <f>SUMIFS(Table2[Household waste (%)], Table2[Country], "Australia", Table2[Year], 2020)</f>
        <v>1412.17</v>
      </c>
      <c r="N1109" s="10">
        <f>COUNTIFS(Table2[Year], "USA")</f>
        <v>0</v>
      </c>
    </row>
    <row r="1110" spans="1:14" x14ac:dyDescent="0.35">
      <c r="A1110" s="8" t="s">
        <v>10</v>
      </c>
      <c r="B1110" s="9">
        <v>2019</v>
      </c>
      <c r="C1110" s="8" t="s">
        <v>9</v>
      </c>
      <c r="D1110" s="9">
        <v>49686.06</v>
      </c>
      <c r="E1110" s="10">
        <v>52016.480000000003</v>
      </c>
      <c r="F1110" s="10">
        <f>IFERROR(Table2[[#This Row],[Economic loss ($ million)]]*1000000 / Table2[[#This Row],[Total Waste (tons)]], NA())</f>
        <v>1046902.8938901576</v>
      </c>
      <c r="G1110" s="10" t="str">
        <f t="shared" si="17"/>
        <v>Medium</v>
      </c>
      <c r="H1110" s="10">
        <v>59.91</v>
      </c>
      <c r="I1110" s="10">
        <f>IFERROR(Table2[[#This Row],[Total Waste (tons)]] / (Table2[[#This Row],[Population (million)]]*1000), NA())</f>
        <v>0.13670296593848016</v>
      </c>
      <c r="J1110" s="10">
        <v>363.46</v>
      </c>
      <c r="K1110" s="10">
        <f>IFERROR(Table2[[#This Row],[Total Waste (tons)]] * Table2[[#This Row],[Household waste (%)]], NA())</f>
        <v>2674103.7492</v>
      </c>
      <c r="L1110" s="10">
        <v>53.82</v>
      </c>
      <c r="M1110" s="10">
        <f>SUMIFS(Table2[Household waste (%)], Table2[Country], "Australia", Table2[Year], 2020)</f>
        <v>1412.17</v>
      </c>
      <c r="N1110" s="10">
        <f>COUNTIFS(Table2[Year], "USA")</f>
        <v>0</v>
      </c>
    </row>
    <row r="1111" spans="1:14" x14ac:dyDescent="0.35">
      <c r="A1111" s="11" t="s">
        <v>24</v>
      </c>
      <c r="B1111" s="12">
        <v>2022</v>
      </c>
      <c r="C1111" s="11" t="s">
        <v>15</v>
      </c>
      <c r="D1111" s="12">
        <v>506.76</v>
      </c>
      <c r="E1111" s="13">
        <v>489.15</v>
      </c>
      <c r="F1111" s="13">
        <f>IFERROR(Table2[[#This Row],[Economic loss ($ million)]]*1000000 / Table2[[#This Row],[Total Waste (tons)]], NA())</f>
        <v>965249.82240113663</v>
      </c>
      <c r="G1111" s="13" t="str">
        <f t="shared" si="17"/>
        <v>Medium</v>
      </c>
      <c r="H1111" s="13">
        <v>149.12</v>
      </c>
      <c r="I1111" s="13">
        <f>IFERROR(Table2[[#This Row],[Total Waste (tons)]] / (Table2[[#This Row],[Population (million)]]*1000), NA())</f>
        <v>8.9061511423550082E-4</v>
      </c>
      <c r="J1111" s="13">
        <v>569</v>
      </c>
      <c r="K1111" s="13">
        <f>IFERROR(Table2[[#This Row],[Total Waste (tons)]] * Table2[[#This Row],[Household waste (%)]], NA())</f>
        <v>30096.4764</v>
      </c>
      <c r="L1111" s="13">
        <v>59.39</v>
      </c>
      <c r="M1111" s="10">
        <f>SUMIFS(Table2[Household waste (%)], Table2[Country], "Australia", Table2[Year], 2020)</f>
        <v>1412.17</v>
      </c>
      <c r="N1111" s="10">
        <f>COUNTIFS(Table2[Year], "USA")</f>
        <v>0</v>
      </c>
    </row>
    <row r="1112" spans="1:14" x14ac:dyDescent="0.35">
      <c r="A1112" s="8" t="s">
        <v>34</v>
      </c>
      <c r="B1112" s="9">
        <v>2019</v>
      </c>
      <c r="C1112" s="8" t="s">
        <v>15</v>
      </c>
      <c r="D1112" s="9">
        <v>27203.4</v>
      </c>
      <c r="E1112" s="10">
        <v>22480.38</v>
      </c>
      <c r="F1112" s="10">
        <f>IFERROR(Table2[[#This Row],[Economic loss ($ million)]]*1000000 / Table2[[#This Row],[Total Waste (tons)]], NA())</f>
        <v>826381.26116588362</v>
      </c>
      <c r="G1112" s="10" t="str">
        <f t="shared" si="17"/>
        <v>Low</v>
      </c>
      <c r="H1112" s="10">
        <v>144.08000000000001</v>
      </c>
      <c r="I1112" s="10">
        <f>IFERROR(Table2[[#This Row],[Total Waste (tons)]] / (Table2[[#This Row],[Population (million)]]*1000), NA())</f>
        <v>2.1787296069966922E-2</v>
      </c>
      <c r="J1112" s="10">
        <v>1248.5899999999999</v>
      </c>
      <c r="K1112" s="10">
        <f>IFERROR(Table2[[#This Row],[Total Waste (tons)]] * Table2[[#This Row],[Household waste (%)]], NA())</f>
        <v>1057396.1580000001</v>
      </c>
      <c r="L1112" s="10">
        <v>38.869999999999997</v>
      </c>
      <c r="M1112" s="10">
        <f>SUMIFS(Table2[Household waste (%)], Table2[Country], "Australia", Table2[Year], 2020)</f>
        <v>1412.17</v>
      </c>
      <c r="N1112" s="10">
        <f>COUNTIFS(Table2[Year], "USA")</f>
        <v>0</v>
      </c>
    </row>
    <row r="1113" spans="1:14" x14ac:dyDescent="0.35">
      <c r="A1113" s="11" t="s">
        <v>10</v>
      </c>
      <c r="B1113" s="12">
        <v>2024</v>
      </c>
      <c r="C1113" s="11" t="s">
        <v>20</v>
      </c>
      <c r="D1113" s="12">
        <v>20707.63</v>
      </c>
      <c r="E1113" s="13">
        <v>22686.73</v>
      </c>
      <c r="F1113" s="13">
        <f>IFERROR(Table2[[#This Row],[Economic loss ($ million)]]*1000000 / Table2[[#This Row],[Total Waste (tons)]], NA())</f>
        <v>1095573.4673644449</v>
      </c>
      <c r="G1113" s="13" t="str">
        <f t="shared" si="17"/>
        <v>Medium</v>
      </c>
      <c r="H1113" s="13">
        <v>165.69</v>
      </c>
      <c r="I1113" s="13">
        <f>IFERROR(Table2[[#This Row],[Total Waste (tons)]] / (Table2[[#This Row],[Population (million)]]*1000), NA())</f>
        <v>1.6312027854143856E-2</v>
      </c>
      <c r="J1113" s="13">
        <v>1269.47</v>
      </c>
      <c r="K1113" s="13">
        <f>IFERROR(Table2[[#This Row],[Total Waste (tons)]] * Table2[[#This Row],[Household waste (%)]], NA())</f>
        <v>817123.07980000007</v>
      </c>
      <c r="L1113" s="13">
        <v>39.46</v>
      </c>
      <c r="M1113" s="10">
        <f>SUMIFS(Table2[Household waste (%)], Table2[Country], "Australia", Table2[Year], 2020)</f>
        <v>1412.17</v>
      </c>
      <c r="N1113" s="10">
        <f>COUNTIFS(Table2[Year], "USA")</f>
        <v>0</v>
      </c>
    </row>
    <row r="1114" spans="1:14" x14ac:dyDescent="0.35">
      <c r="A1114" s="8" t="s">
        <v>31</v>
      </c>
      <c r="B1114" s="9">
        <v>2020</v>
      </c>
      <c r="C1114" s="8" t="s">
        <v>20</v>
      </c>
      <c r="D1114" s="9">
        <v>3823.19</v>
      </c>
      <c r="E1114" s="10">
        <v>3899.25</v>
      </c>
      <c r="F1114" s="10">
        <f>IFERROR(Table2[[#This Row],[Economic loss ($ million)]]*1000000 / Table2[[#This Row],[Total Waste (tons)]], NA())</f>
        <v>1019894.3813935483</v>
      </c>
      <c r="G1114" s="10" t="str">
        <f t="shared" si="17"/>
        <v>Medium</v>
      </c>
      <c r="H1114" s="10">
        <v>75.290000000000006</v>
      </c>
      <c r="I1114" s="10">
        <f>IFERROR(Table2[[#This Row],[Total Waste (tons)]] / (Table2[[#This Row],[Population (million)]]*1000), NA())</f>
        <v>8.0036635404454864E-3</v>
      </c>
      <c r="J1114" s="10">
        <v>477.68</v>
      </c>
      <c r="K1114" s="10">
        <f>IFERROR(Table2[[#This Row],[Total Waste (tons)]] * Table2[[#This Row],[Household waste (%)]], NA())</f>
        <v>154953.89070000002</v>
      </c>
      <c r="L1114" s="10">
        <v>40.53</v>
      </c>
      <c r="M1114" s="10">
        <f>SUMIFS(Table2[Household waste (%)], Table2[Country], "Australia", Table2[Year], 2020)</f>
        <v>1412.17</v>
      </c>
      <c r="N1114" s="10">
        <f>COUNTIFS(Table2[Year], "USA")</f>
        <v>0</v>
      </c>
    </row>
    <row r="1115" spans="1:14" x14ac:dyDescent="0.35">
      <c r="A1115" s="11" t="s">
        <v>16</v>
      </c>
      <c r="B1115" s="12">
        <v>2022</v>
      </c>
      <c r="C1115" s="11" t="s">
        <v>20</v>
      </c>
      <c r="D1115" s="12">
        <v>8699.68</v>
      </c>
      <c r="E1115" s="13">
        <v>8021.62</v>
      </c>
      <c r="F1115" s="13">
        <f>IFERROR(Table2[[#This Row],[Economic loss ($ million)]]*1000000 / Table2[[#This Row],[Total Waste (tons)]], NA())</f>
        <v>922059.20217755134</v>
      </c>
      <c r="G1115" s="13" t="str">
        <f t="shared" si="17"/>
        <v>Low</v>
      </c>
      <c r="H1115" s="13">
        <v>44.52</v>
      </c>
      <c r="I1115" s="13">
        <f>IFERROR(Table2[[#This Row],[Total Waste (tons)]] / (Table2[[#This Row],[Population (million)]]*1000), NA())</f>
        <v>1.1439722280664843E-2</v>
      </c>
      <c r="J1115" s="13">
        <v>760.48</v>
      </c>
      <c r="K1115" s="13">
        <f>IFERROR(Table2[[#This Row],[Total Waste (tons)]] * Table2[[#This Row],[Household waste (%)]], NA())</f>
        <v>594623.12800000003</v>
      </c>
      <c r="L1115" s="13">
        <v>68.349999999999994</v>
      </c>
      <c r="M1115" s="10">
        <f>SUMIFS(Table2[Household waste (%)], Table2[Country], "Australia", Table2[Year], 2020)</f>
        <v>1412.17</v>
      </c>
      <c r="N1115" s="10">
        <f>COUNTIFS(Table2[Year], "USA")</f>
        <v>0</v>
      </c>
    </row>
    <row r="1116" spans="1:14" x14ac:dyDescent="0.35">
      <c r="A1116" s="8" t="s">
        <v>27</v>
      </c>
      <c r="B1116" s="9">
        <v>2023</v>
      </c>
      <c r="C1116" s="8" t="s">
        <v>11</v>
      </c>
      <c r="D1116" s="9">
        <v>3605.46</v>
      </c>
      <c r="E1116" s="10">
        <v>4044.41</v>
      </c>
      <c r="F1116" s="10">
        <f>IFERROR(Table2[[#This Row],[Economic loss ($ million)]]*1000000 / Table2[[#This Row],[Total Waste (tons)]], NA())</f>
        <v>1121745.907595702</v>
      </c>
      <c r="G1116" s="10" t="str">
        <f t="shared" si="17"/>
        <v>High</v>
      </c>
      <c r="H1116" s="10">
        <v>45.06</v>
      </c>
      <c r="I1116" s="10">
        <f>IFERROR(Table2[[#This Row],[Total Waste (tons)]] / (Table2[[#This Row],[Population (million)]]*1000), NA())</f>
        <v>7.4337848704150427E-3</v>
      </c>
      <c r="J1116" s="10">
        <v>485.01</v>
      </c>
      <c r="K1116" s="10">
        <f>IFERROR(Table2[[#This Row],[Total Waste (tons)]] * Table2[[#This Row],[Household waste (%)]], NA())</f>
        <v>164805.5766</v>
      </c>
      <c r="L1116" s="10">
        <v>45.71</v>
      </c>
      <c r="M1116" s="10">
        <f>SUMIFS(Table2[Household waste (%)], Table2[Country], "Australia", Table2[Year], 2020)</f>
        <v>1412.17</v>
      </c>
      <c r="N1116" s="10">
        <f>COUNTIFS(Table2[Year], "USA")</f>
        <v>0</v>
      </c>
    </row>
    <row r="1117" spans="1:14" x14ac:dyDescent="0.35">
      <c r="A1117" s="11" t="s">
        <v>10</v>
      </c>
      <c r="B1117" s="12">
        <v>2020</v>
      </c>
      <c r="C1117" s="11" t="s">
        <v>9</v>
      </c>
      <c r="D1117" s="12">
        <v>20714.29</v>
      </c>
      <c r="E1117" s="13">
        <v>18866.53</v>
      </c>
      <c r="F1117" s="13">
        <f>IFERROR(Table2[[#This Row],[Economic loss ($ million)]]*1000000 / Table2[[#This Row],[Total Waste (tons)]], NA())</f>
        <v>910797.81155907339</v>
      </c>
      <c r="G1117" s="13" t="str">
        <f t="shared" si="17"/>
        <v>Low</v>
      </c>
      <c r="H1117" s="13">
        <v>33.299999999999997</v>
      </c>
      <c r="I1117" s="13">
        <f>IFERROR(Table2[[#This Row],[Total Waste (tons)]] / (Table2[[#This Row],[Population (million)]]*1000), NA())</f>
        <v>1.7296356910847438E-2</v>
      </c>
      <c r="J1117" s="13">
        <v>1197.6099999999999</v>
      </c>
      <c r="K1117" s="13">
        <f>IFERROR(Table2[[#This Row],[Total Waste (tons)]] * Table2[[#This Row],[Household waste (%)]], NA())</f>
        <v>1207021.6783</v>
      </c>
      <c r="L1117" s="13">
        <v>58.27</v>
      </c>
      <c r="M1117" s="10">
        <f>SUMIFS(Table2[Household waste (%)], Table2[Country], "Australia", Table2[Year], 2020)</f>
        <v>1412.17</v>
      </c>
      <c r="N1117" s="10">
        <f>COUNTIFS(Table2[Year], "USA")</f>
        <v>0</v>
      </c>
    </row>
    <row r="1118" spans="1:14" x14ac:dyDescent="0.35">
      <c r="A1118" s="8" t="s">
        <v>12</v>
      </c>
      <c r="B1118" s="9">
        <v>2018</v>
      </c>
      <c r="C1118" s="8" t="s">
        <v>25</v>
      </c>
      <c r="D1118" s="9">
        <v>42064.33</v>
      </c>
      <c r="E1118" s="10">
        <v>49659</v>
      </c>
      <c r="F1118" s="10">
        <f>IFERROR(Table2[[#This Row],[Economic loss ($ million)]]*1000000 / Table2[[#This Row],[Total Waste (tons)]], NA())</f>
        <v>1180548.935404415</v>
      </c>
      <c r="G1118" s="10" t="str">
        <f t="shared" si="17"/>
        <v>High</v>
      </c>
      <c r="H1118" s="10">
        <v>77.099999999999994</v>
      </c>
      <c r="I1118" s="10">
        <f>IFERROR(Table2[[#This Row],[Total Waste (tons)]] / (Table2[[#This Row],[Population (million)]]*1000), NA())</f>
        <v>5.7140976703117574E-2</v>
      </c>
      <c r="J1118" s="10">
        <v>736.15</v>
      </c>
      <c r="K1118" s="10">
        <f>IFERROR(Table2[[#This Row],[Total Waste (tons)]] * Table2[[#This Row],[Household waste (%)]], NA())</f>
        <v>1765860.5733999999</v>
      </c>
      <c r="L1118" s="10">
        <v>41.98</v>
      </c>
      <c r="M1118" s="10">
        <f>SUMIFS(Table2[Household waste (%)], Table2[Country], "Australia", Table2[Year], 2020)</f>
        <v>1412.17</v>
      </c>
      <c r="N1118" s="10">
        <f>COUNTIFS(Table2[Year], "USA")</f>
        <v>0</v>
      </c>
    </row>
    <row r="1119" spans="1:14" x14ac:dyDescent="0.35">
      <c r="A1119" s="11" t="s">
        <v>29</v>
      </c>
      <c r="B1119" s="12">
        <v>2020</v>
      </c>
      <c r="C1119" s="11" t="s">
        <v>25</v>
      </c>
      <c r="D1119" s="12">
        <v>32115.200000000001</v>
      </c>
      <c r="E1119" s="13">
        <v>30832.53</v>
      </c>
      <c r="F1119" s="13">
        <f>IFERROR(Table2[[#This Row],[Economic loss ($ million)]]*1000000 / Table2[[#This Row],[Total Waste (tons)]], NA())</f>
        <v>960060.34525707446</v>
      </c>
      <c r="G1119" s="13" t="str">
        <f t="shared" si="17"/>
        <v>Medium</v>
      </c>
      <c r="H1119" s="13">
        <v>109.72</v>
      </c>
      <c r="I1119" s="13">
        <f>IFERROR(Table2[[#This Row],[Total Waste (tons)]] / (Table2[[#This Row],[Population (million)]]*1000), NA())</f>
        <v>6.3503915209997625E-2</v>
      </c>
      <c r="J1119" s="13">
        <v>505.72</v>
      </c>
      <c r="K1119" s="13">
        <f>IFERROR(Table2[[#This Row],[Total Waste (tons)]] * Table2[[#This Row],[Household waste (%)]], NA())</f>
        <v>1647188.608</v>
      </c>
      <c r="L1119" s="13">
        <v>51.29</v>
      </c>
      <c r="M1119" s="10">
        <f>SUMIFS(Table2[Household waste (%)], Table2[Country], "Australia", Table2[Year], 2020)</f>
        <v>1412.17</v>
      </c>
      <c r="N1119" s="10">
        <f>COUNTIFS(Table2[Year], "USA")</f>
        <v>0</v>
      </c>
    </row>
    <row r="1120" spans="1:14" x14ac:dyDescent="0.35">
      <c r="A1120" s="8" t="s">
        <v>26</v>
      </c>
      <c r="B1120" s="9">
        <v>2018</v>
      </c>
      <c r="C1120" s="8" t="s">
        <v>22</v>
      </c>
      <c r="D1120" s="9">
        <v>11715.38</v>
      </c>
      <c r="E1120" s="10">
        <v>11968.61</v>
      </c>
      <c r="F1120" s="10">
        <f>IFERROR(Table2[[#This Row],[Economic loss ($ million)]]*1000000 / Table2[[#This Row],[Total Waste (tons)]], NA())</f>
        <v>1021615.1759481981</v>
      </c>
      <c r="G1120" s="10" t="str">
        <f t="shared" si="17"/>
        <v>Medium</v>
      </c>
      <c r="H1120" s="10">
        <v>176.68</v>
      </c>
      <c r="I1120" s="10">
        <f>IFERROR(Table2[[#This Row],[Total Waste (tons)]] / (Table2[[#This Row],[Population (million)]]*1000), NA())</f>
        <v>5.3242046900563528E-2</v>
      </c>
      <c r="J1120" s="10">
        <v>220.04</v>
      </c>
      <c r="K1120" s="10">
        <f>IFERROR(Table2[[#This Row],[Total Waste (tons)]] * Table2[[#This Row],[Household waste (%)]], NA())</f>
        <v>584831.7696</v>
      </c>
      <c r="L1120" s="10">
        <v>49.92</v>
      </c>
      <c r="M1120" s="10">
        <f>SUMIFS(Table2[Household waste (%)], Table2[Country], "Australia", Table2[Year], 2020)</f>
        <v>1412.17</v>
      </c>
      <c r="N1120" s="10">
        <f>COUNTIFS(Table2[Year], "USA")</f>
        <v>0</v>
      </c>
    </row>
    <row r="1121" spans="1:14" x14ac:dyDescent="0.35">
      <c r="A1121" s="11" t="s">
        <v>29</v>
      </c>
      <c r="B1121" s="12">
        <v>2019</v>
      </c>
      <c r="C1121" s="11" t="s">
        <v>13</v>
      </c>
      <c r="D1121" s="12">
        <v>2135.08</v>
      </c>
      <c r="E1121" s="13">
        <v>1776.23</v>
      </c>
      <c r="F1121" s="13">
        <f>IFERROR(Table2[[#This Row],[Economic loss ($ million)]]*1000000 / Table2[[#This Row],[Total Waste (tons)]], NA())</f>
        <v>831926.67253686045</v>
      </c>
      <c r="G1121" s="13" t="str">
        <f t="shared" si="17"/>
        <v>Low</v>
      </c>
      <c r="H1121" s="13">
        <v>69.37</v>
      </c>
      <c r="I1121" s="13">
        <f>IFERROR(Table2[[#This Row],[Total Waste (tons)]] / (Table2[[#This Row],[Population (million)]]*1000), NA())</f>
        <v>6.4691552539086171E-3</v>
      </c>
      <c r="J1121" s="13">
        <v>330.04</v>
      </c>
      <c r="K1121" s="13">
        <f>IFERROR(Table2[[#This Row],[Total Waste (tons)]] * Table2[[#This Row],[Household waste (%)]], NA())</f>
        <v>104661.6216</v>
      </c>
      <c r="L1121" s="13">
        <v>49.02</v>
      </c>
      <c r="M1121" s="10">
        <f>SUMIFS(Table2[Household waste (%)], Table2[Country], "Australia", Table2[Year], 2020)</f>
        <v>1412.17</v>
      </c>
      <c r="N1121" s="10">
        <f>COUNTIFS(Table2[Year], "USA")</f>
        <v>0</v>
      </c>
    </row>
    <row r="1122" spans="1:14" x14ac:dyDescent="0.35">
      <c r="A1122" s="8" t="s">
        <v>14</v>
      </c>
      <c r="B1122" s="9">
        <v>2018</v>
      </c>
      <c r="C1122" s="8" t="s">
        <v>11</v>
      </c>
      <c r="D1122" s="9">
        <v>19421.900000000001</v>
      </c>
      <c r="E1122" s="10">
        <v>17445.45</v>
      </c>
      <c r="F1122" s="10">
        <f>IFERROR(Table2[[#This Row],[Economic loss ($ million)]]*1000000 / Table2[[#This Row],[Total Waste (tons)]], NA())</f>
        <v>898236.01192468288</v>
      </c>
      <c r="G1122" s="10" t="str">
        <f t="shared" si="17"/>
        <v>Low</v>
      </c>
      <c r="H1122" s="10">
        <v>111.15</v>
      </c>
      <c r="I1122" s="10">
        <f>IFERROR(Table2[[#This Row],[Total Waste (tons)]] / (Table2[[#This Row],[Population (million)]]*1000), NA())</f>
        <v>0.15141420441256723</v>
      </c>
      <c r="J1122" s="10">
        <v>128.27000000000001</v>
      </c>
      <c r="K1122" s="10">
        <f>IFERROR(Table2[[#This Row],[Total Waste (tons)]] * Table2[[#This Row],[Household waste (%)]], NA())</f>
        <v>1255237.3970000001</v>
      </c>
      <c r="L1122" s="10">
        <v>64.63</v>
      </c>
      <c r="M1122" s="10">
        <f>SUMIFS(Table2[Household waste (%)], Table2[Country], "Australia", Table2[Year], 2020)</f>
        <v>1412.17</v>
      </c>
      <c r="N1122" s="10">
        <f>COUNTIFS(Table2[Year], "USA")</f>
        <v>0</v>
      </c>
    </row>
    <row r="1123" spans="1:14" x14ac:dyDescent="0.35">
      <c r="A1123" s="11" t="s">
        <v>26</v>
      </c>
      <c r="B1123" s="12">
        <v>2024</v>
      </c>
      <c r="C1123" s="11" t="s">
        <v>11</v>
      </c>
      <c r="D1123" s="12">
        <v>29820.2</v>
      </c>
      <c r="E1123" s="13">
        <v>30839.88</v>
      </c>
      <c r="F1123" s="13">
        <f>IFERROR(Table2[[#This Row],[Economic loss ($ million)]]*1000000 / Table2[[#This Row],[Total Waste (tons)]], NA())</f>
        <v>1034194.2709975117</v>
      </c>
      <c r="G1123" s="13" t="str">
        <f t="shared" si="17"/>
        <v>Medium</v>
      </c>
      <c r="H1123" s="13">
        <v>93.78</v>
      </c>
      <c r="I1123" s="13">
        <f>IFERROR(Table2[[#This Row],[Total Waste (tons)]] / (Table2[[#This Row],[Population (million)]]*1000), NA())</f>
        <v>0.39067470195205034</v>
      </c>
      <c r="J1123" s="13">
        <v>76.33</v>
      </c>
      <c r="K1123" s="13">
        <f>IFERROR(Table2[[#This Row],[Total Waste (tons)]] * Table2[[#This Row],[Household waste (%)]], NA())</f>
        <v>1760584.608</v>
      </c>
      <c r="L1123" s="13">
        <v>59.04</v>
      </c>
      <c r="M1123" s="10">
        <f>SUMIFS(Table2[Household waste (%)], Table2[Country], "Australia", Table2[Year], 2020)</f>
        <v>1412.17</v>
      </c>
      <c r="N1123" s="10">
        <f>COUNTIFS(Table2[Year], "USA")</f>
        <v>0</v>
      </c>
    </row>
    <row r="1124" spans="1:14" x14ac:dyDescent="0.35">
      <c r="A1124" s="8" t="s">
        <v>33</v>
      </c>
      <c r="B1124" s="9">
        <v>2020</v>
      </c>
      <c r="C1124" s="8" t="s">
        <v>13</v>
      </c>
      <c r="D1124" s="9">
        <v>8609.98</v>
      </c>
      <c r="E1124" s="10">
        <v>7648.11</v>
      </c>
      <c r="F1124" s="10">
        <f>IFERROR(Table2[[#This Row],[Economic loss ($ million)]]*1000000 / Table2[[#This Row],[Total Waste (tons)]], NA())</f>
        <v>888284.29334330629</v>
      </c>
      <c r="G1124" s="10" t="str">
        <f t="shared" si="17"/>
        <v>Low</v>
      </c>
      <c r="H1124" s="10">
        <v>94.45</v>
      </c>
      <c r="I1124" s="10">
        <f>IFERROR(Table2[[#This Row],[Total Waste (tons)]] / (Table2[[#This Row],[Population (million)]]*1000), NA())</f>
        <v>1.4889461487912011E-2</v>
      </c>
      <c r="J1124" s="10">
        <v>578.26</v>
      </c>
      <c r="K1124" s="10">
        <f>IFERROR(Table2[[#This Row],[Total Waste (tons)]] * Table2[[#This Row],[Household waste (%)]], NA())</f>
        <v>511691.11139999999</v>
      </c>
      <c r="L1124" s="10">
        <v>59.43</v>
      </c>
      <c r="M1124" s="10">
        <f>SUMIFS(Table2[Household waste (%)], Table2[Country], "Australia", Table2[Year], 2020)</f>
        <v>1412.17</v>
      </c>
      <c r="N1124" s="10">
        <f>COUNTIFS(Table2[Year], "USA")</f>
        <v>0</v>
      </c>
    </row>
    <row r="1125" spans="1:14" x14ac:dyDescent="0.35">
      <c r="A1125" s="11" t="s">
        <v>24</v>
      </c>
      <c r="B1125" s="12">
        <v>2021</v>
      </c>
      <c r="C1125" s="11" t="s">
        <v>25</v>
      </c>
      <c r="D1125" s="12">
        <v>30491</v>
      </c>
      <c r="E1125" s="13">
        <v>28714.080000000002</v>
      </c>
      <c r="F1125" s="13">
        <f>IFERROR(Table2[[#This Row],[Economic loss ($ million)]]*1000000 / Table2[[#This Row],[Total Waste (tons)]], NA())</f>
        <v>941723.13141582767</v>
      </c>
      <c r="G1125" s="13" t="str">
        <f t="shared" si="17"/>
        <v>Low</v>
      </c>
      <c r="H1125" s="13">
        <v>75.760000000000005</v>
      </c>
      <c r="I1125" s="13">
        <f>IFERROR(Table2[[#This Row],[Total Waste (tons)]] / (Table2[[#This Row],[Population (million)]]*1000), NA())</f>
        <v>5.3058276924147774E-2</v>
      </c>
      <c r="J1125" s="13">
        <v>574.66999999999996</v>
      </c>
      <c r="K1125" s="13">
        <f>IFERROR(Table2[[#This Row],[Total Waste (tons)]] * Table2[[#This Row],[Household waste (%)]], NA())</f>
        <v>1906602.23</v>
      </c>
      <c r="L1125" s="13">
        <v>62.53</v>
      </c>
      <c r="M1125" s="10">
        <f>SUMIFS(Table2[Household waste (%)], Table2[Country], "Australia", Table2[Year], 2020)</f>
        <v>1412.17</v>
      </c>
      <c r="N1125" s="10">
        <f>COUNTIFS(Table2[Year], "USA")</f>
        <v>0</v>
      </c>
    </row>
    <row r="1126" spans="1:14" x14ac:dyDescent="0.35">
      <c r="A1126" s="8" t="s">
        <v>33</v>
      </c>
      <c r="B1126" s="9">
        <v>2020</v>
      </c>
      <c r="C1126" s="8" t="s">
        <v>25</v>
      </c>
      <c r="D1126" s="9">
        <v>15541.27</v>
      </c>
      <c r="E1126" s="10">
        <v>14218.52</v>
      </c>
      <c r="F1126" s="10">
        <f>IFERROR(Table2[[#This Row],[Economic loss ($ million)]]*1000000 / Table2[[#This Row],[Total Waste (tons)]], NA())</f>
        <v>914887.90813106007</v>
      </c>
      <c r="G1126" s="10" t="str">
        <f t="shared" si="17"/>
        <v>Low</v>
      </c>
      <c r="H1126" s="10">
        <v>190.16</v>
      </c>
      <c r="I1126" s="10">
        <f>IFERROR(Table2[[#This Row],[Total Waste (tons)]] / (Table2[[#This Row],[Population (million)]]*1000), NA())</f>
        <v>2.8834594975694832E-2</v>
      </c>
      <c r="J1126" s="10">
        <v>538.98</v>
      </c>
      <c r="K1126" s="10">
        <f>IFERROR(Table2[[#This Row],[Total Waste (tons)]] * Table2[[#This Row],[Household waste (%)]], NA())</f>
        <v>623515.7524</v>
      </c>
      <c r="L1126" s="10">
        <v>40.119999999999997</v>
      </c>
      <c r="M1126" s="10">
        <f>SUMIFS(Table2[Household waste (%)], Table2[Country], "Australia", Table2[Year], 2020)</f>
        <v>1412.17</v>
      </c>
      <c r="N1126" s="10">
        <f>COUNTIFS(Table2[Year], "USA")</f>
        <v>0</v>
      </c>
    </row>
    <row r="1127" spans="1:14" x14ac:dyDescent="0.35">
      <c r="A1127" s="11" t="s">
        <v>35</v>
      </c>
      <c r="B1127" s="12">
        <v>2021</v>
      </c>
      <c r="C1127" s="11" t="s">
        <v>25</v>
      </c>
      <c r="D1127" s="12">
        <v>41832.89</v>
      </c>
      <c r="E1127" s="13">
        <v>34209.760000000002</v>
      </c>
      <c r="F1127" s="13">
        <f>IFERROR(Table2[[#This Row],[Economic loss ($ million)]]*1000000 / Table2[[#This Row],[Total Waste (tons)]], NA())</f>
        <v>817771.85367781203</v>
      </c>
      <c r="G1127" s="13" t="str">
        <f t="shared" si="17"/>
        <v>Low</v>
      </c>
      <c r="H1127" s="13">
        <v>185.19</v>
      </c>
      <c r="I1127" s="13">
        <f>IFERROR(Table2[[#This Row],[Total Waste (tons)]] / (Table2[[#This Row],[Population (million)]]*1000), NA())</f>
        <v>6.0223269942271423E-2</v>
      </c>
      <c r="J1127" s="13">
        <v>694.63</v>
      </c>
      <c r="K1127" s="13">
        <f>IFERROR(Table2[[#This Row],[Total Waste (tons)]] * Table2[[#This Row],[Household waste (%)]], NA())</f>
        <v>2095409.4601</v>
      </c>
      <c r="L1127" s="13">
        <v>50.09</v>
      </c>
      <c r="M1127" s="10">
        <f>SUMIFS(Table2[Household waste (%)], Table2[Country], "Australia", Table2[Year], 2020)</f>
        <v>1412.17</v>
      </c>
      <c r="N1127" s="10">
        <f>COUNTIFS(Table2[Year], "USA")</f>
        <v>0</v>
      </c>
    </row>
    <row r="1128" spans="1:14" x14ac:dyDescent="0.35">
      <c r="A1128" s="8" t="s">
        <v>29</v>
      </c>
      <c r="B1128" s="9">
        <v>2023</v>
      </c>
      <c r="C1128" s="8" t="s">
        <v>15</v>
      </c>
      <c r="D1128" s="9">
        <v>12867.49</v>
      </c>
      <c r="E1128" s="10">
        <v>11675.71</v>
      </c>
      <c r="F1128" s="10">
        <f>IFERROR(Table2[[#This Row],[Economic loss ($ million)]]*1000000 / Table2[[#This Row],[Total Waste (tons)]], NA())</f>
        <v>907380.53808473912</v>
      </c>
      <c r="G1128" s="10" t="str">
        <f t="shared" si="17"/>
        <v>Low</v>
      </c>
      <c r="H1128" s="10">
        <v>143.76</v>
      </c>
      <c r="I1128" s="10">
        <f>IFERROR(Table2[[#This Row],[Total Waste (tons)]] / (Table2[[#This Row],[Population (million)]]*1000), NA())</f>
        <v>9.4409805273893196E-3</v>
      </c>
      <c r="J1128" s="10">
        <v>1362.94</v>
      </c>
      <c r="K1128" s="10">
        <f>IFERROR(Table2[[#This Row],[Total Waste (tons)]] * Table2[[#This Row],[Household waste (%)]], NA())</f>
        <v>390914.34619999997</v>
      </c>
      <c r="L1128" s="10">
        <v>30.38</v>
      </c>
      <c r="M1128" s="10">
        <f>SUMIFS(Table2[Household waste (%)], Table2[Country], "Australia", Table2[Year], 2020)</f>
        <v>1412.17</v>
      </c>
      <c r="N1128" s="10">
        <f>COUNTIFS(Table2[Year], "USA")</f>
        <v>0</v>
      </c>
    </row>
    <row r="1129" spans="1:14" x14ac:dyDescent="0.35">
      <c r="A1129" s="11" t="s">
        <v>30</v>
      </c>
      <c r="B1129" s="12">
        <v>2019</v>
      </c>
      <c r="C1129" s="11" t="s">
        <v>19</v>
      </c>
      <c r="D1129" s="12">
        <v>37194.78</v>
      </c>
      <c r="E1129" s="13">
        <v>43703.78</v>
      </c>
      <c r="F1129" s="13">
        <f>IFERROR(Table2[[#This Row],[Economic loss ($ million)]]*1000000 / Table2[[#This Row],[Total Waste (tons)]], NA())</f>
        <v>1174997.6744048493</v>
      </c>
      <c r="G1129" s="13" t="str">
        <f t="shared" si="17"/>
        <v>High</v>
      </c>
      <c r="H1129" s="13">
        <v>68.81</v>
      </c>
      <c r="I1129" s="13">
        <f>IFERROR(Table2[[#This Row],[Total Waste (tons)]] / (Table2[[#This Row],[Population (million)]]*1000), NA())</f>
        <v>4.7980882352941172E-2</v>
      </c>
      <c r="J1129" s="13">
        <v>775.2</v>
      </c>
      <c r="K1129" s="13">
        <f>IFERROR(Table2[[#This Row],[Total Waste (tons)]] * Table2[[#This Row],[Household waste (%)]], NA())</f>
        <v>1792788.3959999999</v>
      </c>
      <c r="L1129" s="13">
        <v>48.2</v>
      </c>
      <c r="M1129" s="10">
        <f>SUMIFS(Table2[Household waste (%)], Table2[Country], "Australia", Table2[Year], 2020)</f>
        <v>1412.17</v>
      </c>
      <c r="N1129" s="10">
        <f>COUNTIFS(Table2[Year], "USA")</f>
        <v>0</v>
      </c>
    </row>
    <row r="1130" spans="1:14" x14ac:dyDescent="0.35">
      <c r="A1130" s="8" t="s">
        <v>30</v>
      </c>
      <c r="B1130" s="9">
        <v>2019</v>
      </c>
      <c r="C1130" s="8" t="s">
        <v>22</v>
      </c>
      <c r="D1130" s="9">
        <v>3993.22</v>
      </c>
      <c r="E1130" s="10">
        <v>3454.43</v>
      </c>
      <c r="F1130" s="10">
        <f>IFERROR(Table2[[#This Row],[Economic loss ($ million)]]*1000000 / Table2[[#This Row],[Total Waste (tons)]], NA())</f>
        <v>865073.80009115452</v>
      </c>
      <c r="G1130" s="10" t="str">
        <f t="shared" si="17"/>
        <v>Low</v>
      </c>
      <c r="H1130" s="10">
        <v>151.18</v>
      </c>
      <c r="I1130" s="10">
        <f>IFERROR(Table2[[#This Row],[Total Waste (tons)]] / (Table2[[#This Row],[Population (million)]]*1000), NA())</f>
        <v>2.5320017754105636E-2</v>
      </c>
      <c r="J1130" s="10">
        <v>157.71</v>
      </c>
      <c r="K1130" s="10">
        <f>IFERROR(Table2[[#This Row],[Total Waste (tons)]] * Table2[[#This Row],[Household waste (%)]], NA())</f>
        <v>175022.83259999999</v>
      </c>
      <c r="L1130" s="10">
        <v>43.83</v>
      </c>
      <c r="M1130" s="10">
        <f>SUMIFS(Table2[Household waste (%)], Table2[Country], "Australia", Table2[Year], 2020)</f>
        <v>1412.17</v>
      </c>
      <c r="N1130" s="10">
        <f>COUNTIFS(Table2[Year], "USA")</f>
        <v>0</v>
      </c>
    </row>
    <row r="1131" spans="1:14" x14ac:dyDescent="0.35">
      <c r="A1131" s="11" t="s">
        <v>28</v>
      </c>
      <c r="B1131" s="12">
        <v>2021</v>
      </c>
      <c r="C1131" s="11" t="s">
        <v>13</v>
      </c>
      <c r="D1131" s="12">
        <v>31182.53</v>
      </c>
      <c r="E1131" s="13">
        <v>31161.02</v>
      </c>
      <c r="F1131" s="13">
        <f>IFERROR(Table2[[#This Row],[Economic loss ($ million)]]*1000000 / Table2[[#This Row],[Total Waste (tons)]], NA())</f>
        <v>999310.19067407295</v>
      </c>
      <c r="G1131" s="13" t="str">
        <f t="shared" si="17"/>
        <v>Medium</v>
      </c>
      <c r="H1131" s="13">
        <v>183.17</v>
      </c>
      <c r="I1131" s="13">
        <f>IFERROR(Table2[[#This Row],[Total Waste (tons)]] / (Table2[[#This Row],[Population (million)]]*1000), NA())</f>
        <v>0.23385728213589319</v>
      </c>
      <c r="J1131" s="13">
        <v>133.34</v>
      </c>
      <c r="K1131" s="13">
        <f>IFERROR(Table2[[#This Row],[Total Waste (tons)]] * Table2[[#This Row],[Household waste (%)]], NA())</f>
        <v>1122571.08</v>
      </c>
      <c r="L1131" s="13">
        <v>36</v>
      </c>
      <c r="M1131" s="10">
        <f>SUMIFS(Table2[Household waste (%)], Table2[Country], "Australia", Table2[Year], 2020)</f>
        <v>1412.17</v>
      </c>
      <c r="N1131" s="10">
        <f>COUNTIFS(Table2[Year], "USA")</f>
        <v>0</v>
      </c>
    </row>
    <row r="1132" spans="1:14" x14ac:dyDescent="0.35">
      <c r="A1132" s="8" t="s">
        <v>16</v>
      </c>
      <c r="B1132" s="9">
        <v>2024</v>
      </c>
      <c r="C1132" s="8" t="s">
        <v>11</v>
      </c>
      <c r="D1132" s="9">
        <v>35856.35</v>
      </c>
      <c r="E1132" s="10">
        <v>42291.85</v>
      </c>
      <c r="F1132" s="10">
        <f>IFERROR(Table2[[#This Row],[Economic loss ($ million)]]*1000000 / Table2[[#This Row],[Total Waste (tons)]], NA())</f>
        <v>1179480.0642006227</v>
      </c>
      <c r="G1132" s="10" t="str">
        <f t="shared" si="17"/>
        <v>High</v>
      </c>
      <c r="H1132" s="10">
        <v>177.24</v>
      </c>
      <c r="I1132" s="10">
        <f>IFERROR(Table2[[#This Row],[Total Waste (tons)]] / (Table2[[#This Row],[Population (million)]]*1000), NA())</f>
        <v>3.6254423570807465E-2</v>
      </c>
      <c r="J1132" s="10">
        <v>989.02</v>
      </c>
      <c r="K1132" s="10">
        <f>IFERROR(Table2[[#This Row],[Total Waste (tons)]] * Table2[[#This Row],[Household waste (%)]], NA())</f>
        <v>1635049.56</v>
      </c>
      <c r="L1132" s="10">
        <v>45.6</v>
      </c>
      <c r="M1132" s="10">
        <f>SUMIFS(Table2[Household waste (%)], Table2[Country], "Australia", Table2[Year], 2020)</f>
        <v>1412.17</v>
      </c>
      <c r="N1132" s="10">
        <f>COUNTIFS(Table2[Year], "USA")</f>
        <v>0</v>
      </c>
    </row>
    <row r="1133" spans="1:14" x14ac:dyDescent="0.35">
      <c r="A1133" s="11" t="s">
        <v>33</v>
      </c>
      <c r="B1133" s="12">
        <v>2020</v>
      </c>
      <c r="C1133" s="11" t="s">
        <v>22</v>
      </c>
      <c r="D1133" s="12">
        <v>10405.43</v>
      </c>
      <c r="E1133" s="13">
        <v>9767.52</v>
      </c>
      <c r="F1133" s="13">
        <f>IFERROR(Table2[[#This Row],[Economic loss ($ million)]]*1000000 / Table2[[#This Row],[Total Waste (tons)]], NA())</f>
        <v>938694.50854025257</v>
      </c>
      <c r="G1133" s="13" t="str">
        <f t="shared" si="17"/>
        <v>Low</v>
      </c>
      <c r="H1133" s="13">
        <v>186.44</v>
      </c>
      <c r="I1133" s="13">
        <f>IFERROR(Table2[[#This Row],[Total Waste (tons)]] / (Table2[[#This Row],[Population (million)]]*1000), NA())</f>
        <v>2.979108451672011E-2</v>
      </c>
      <c r="J1133" s="13">
        <v>349.28</v>
      </c>
      <c r="K1133" s="13">
        <f>IFERROR(Table2[[#This Row],[Total Waste (tons)]] * Table2[[#This Row],[Household waste (%)]], NA())</f>
        <v>696747.59279999998</v>
      </c>
      <c r="L1133" s="13">
        <v>66.959999999999994</v>
      </c>
      <c r="M1133" s="10">
        <f>SUMIFS(Table2[Household waste (%)], Table2[Country], "Australia", Table2[Year], 2020)</f>
        <v>1412.17</v>
      </c>
      <c r="N1133" s="10">
        <f>COUNTIFS(Table2[Year], "USA")</f>
        <v>0</v>
      </c>
    </row>
    <row r="1134" spans="1:14" x14ac:dyDescent="0.35">
      <c r="A1134" s="8" t="s">
        <v>28</v>
      </c>
      <c r="B1134" s="9">
        <v>2021</v>
      </c>
      <c r="C1134" s="8" t="s">
        <v>13</v>
      </c>
      <c r="D1134" s="9">
        <v>7672.5</v>
      </c>
      <c r="E1134" s="10">
        <v>7663.77</v>
      </c>
      <c r="F1134" s="10">
        <f>IFERROR(Table2[[#This Row],[Economic loss ($ million)]]*1000000 / Table2[[#This Row],[Total Waste (tons)]], NA())</f>
        <v>998862.1700879765</v>
      </c>
      <c r="G1134" s="10" t="str">
        <f t="shared" si="17"/>
        <v>Medium</v>
      </c>
      <c r="H1134" s="10">
        <v>32.770000000000003</v>
      </c>
      <c r="I1134" s="10">
        <f>IFERROR(Table2[[#This Row],[Total Waste (tons)]] / (Table2[[#This Row],[Population (million)]]*1000), NA())</f>
        <v>7.5902970825954905E-3</v>
      </c>
      <c r="J1134" s="10">
        <v>1010.83</v>
      </c>
      <c r="K1134" s="10">
        <f>IFERROR(Table2[[#This Row],[Total Waste (tons)]] * Table2[[#This Row],[Household waste (%)]], NA())</f>
        <v>453981.82500000001</v>
      </c>
      <c r="L1134" s="10">
        <v>59.17</v>
      </c>
      <c r="M1134" s="10">
        <f>SUMIFS(Table2[Household waste (%)], Table2[Country], "Australia", Table2[Year], 2020)</f>
        <v>1412.17</v>
      </c>
      <c r="N1134" s="10">
        <f>COUNTIFS(Table2[Year], "USA")</f>
        <v>0</v>
      </c>
    </row>
    <row r="1135" spans="1:14" x14ac:dyDescent="0.35">
      <c r="A1135" s="11" t="s">
        <v>10</v>
      </c>
      <c r="B1135" s="12">
        <v>2023</v>
      </c>
      <c r="C1135" s="11" t="s">
        <v>15</v>
      </c>
      <c r="D1135" s="12">
        <v>37381.050000000003</v>
      </c>
      <c r="E1135" s="13">
        <v>43622.57</v>
      </c>
      <c r="F1135" s="13">
        <f>IFERROR(Table2[[#This Row],[Economic loss ($ million)]]*1000000 / Table2[[#This Row],[Total Waste (tons)]], NA())</f>
        <v>1166970.1626893841</v>
      </c>
      <c r="G1135" s="13" t="str">
        <f t="shared" si="17"/>
        <v>High</v>
      </c>
      <c r="H1135" s="13">
        <v>28.71</v>
      </c>
      <c r="I1135" s="13">
        <f>IFERROR(Table2[[#This Row],[Total Waste (tons)]] / (Table2[[#This Row],[Population (million)]]*1000), NA())</f>
        <v>6.1583278418451404E-2</v>
      </c>
      <c r="J1135" s="13">
        <v>607</v>
      </c>
      <c r="K1135" s="13">
        <f>IFERROR(Table2[[#This Row],[Total Waste (tons)]] * Table2[[#This Row],[Household waste (%)]], NA())</f>
        <v>1919143.1070000003</v>
      </c>
      <c r="L1135" s="13">
        <v>51.34</v>
      </c>
      <c r="M1135" s="10">
        <f>SUMIFS(Table2[Household waste (%)], Table2[Country], "Australia", Table2[Year], 2020)</f>
        <v>1412.17</v>
      </c>
      <c r="N1135" s="10">
        <f>COUNTIFS(Table2[Year], "USA")</f>
        <v>0</v>
      </c>
    </row>
    <row r="1136" spans="1:14" x14ac:dyDescent="0.35">
      <c r="A1136" s="8" t="s">
        <v>28</v>
      </c>
      <c r="B1136" s="9">
        <v>2023</v>
      </c>
      <c r="C1136" s="8" t="s">
        <v>13</v>
      </c>
      <c r="D1136" s="9">
        <v>28851.4</v>
      </c>
      <c r="E1136" s="10">
        <v>25076.78</v>
      </c>
      <c r="F1136" s="10">
        <f>IFERROR(Table2[[#This Row],[Economic loss ($ million)]]*1000000 / Table2[[#This Row],[Total Waste (tons)]], NA())</f>
        <v>869170.30022806511</v>
      </c>
      <c r="G1136" s="10" t="str">
        <f t="shared" si="17"/>
        <v>Low</v>
      </c>
      <c r="H1136" s="10">
        <v>73.23</v>
      </c>
      <c r="I1136" s="10">
        <f>IFERROR(Table2[[#This Row],[Total Waste (tons)]] / (Table2[[#This Row],[Population (million)]]*1000), NA())</f>
        <v>4.185183573407604E-2</v>
      </c>
      <c r="J1136" s="10">
        <v>689.37</v>
      </c>
      <c r="K1136" s="10">
        <f>IFERROR(Table2[[#This Row],[Total Waste (tons)]] * Table2[[#This Row],[Household waste (%)]], NA())</f>
        <v>1210893.2579999999</v>
      </c>
      <c r="L1136" s="10">
        <v>41.97</v>
      </c>
      <c r="M1136" s="10">
        <f>SUMIFS(Table2[Household waste (%)], Table2[Country], "Australia", Table2[Year], 2020)</f>
        <v>1412.17</v>
      </c>
      <c r="N1136" s="10">
        <f>COUNTIFS(Table2[Year], "USA")</f>
        <v>0</v>
      </c>
    </row>
    <row r="1137" spans="1:14" x14ac:dyDescent="0.35">
      <c r="A1137" s="11" t="s">
        <v>29</v>
      </c>
      <c r="B1137" s="12">
        <v>2020</v>
      </c>
      <c r="C1137" s="11" t="s">
        <v>25</v>
      </c>
      <c r="D1137" s="12">
        <v>10321.08</v>
      </c>
      <c r="E1137" s="13">
        <v>10177.93</v>
      </c>
      <c r="F1137" s="13">
        <f>IFERROR(Table2[[#This Row],[Economic loss ($ million)]]*1000000 / Table2[[#This Row],[Total Waste (tons)]], NA())</f>
        <v>986130.32744635257</v>
      </c>
      <c r="G1137" s="13" t="str">
        <f t="shared" si="17"/>
        <v>Medium</v>
      </c>
      <c r="H1137" s="13">
        <v>35.409999999999997</v>
      </c>
      <c r="I1137" s="13">
        <f>IFERROR(Table2[[#This Row],[Total Waste (tons)]] / (Table2[[#This Row],[Population (million)]]*1000), NA())</f>
        <v>1.1440663311681113E-2</v>
      </c>
      <c r="J1137" s="13">
        <v>902.14</v>
      </c>
      <c r="K1137" s="13">
        <f>IFERROR(Table2[[#This Row],[Total Waste (tons)]] * Table2[[#This Row],[Household waste (%)]], NA())</f>
        <v>516982.89720000001</v>
      </c>
      <c r="L1137" s="13">
        <v>50.09</v>
      </c>
      <c r="M1137" s="10">
        <f>SUMIFS(Table2[Household waste (%)], Table2[Country], "Australia", Table2[Year], 2020)</f>
        <v>1412.17</v>
      </c>
      <c r="N1137" s="10">
        <f>COUNTIFS(Table2[Year], "USA")</f>
        <v>0</v>
      </c>
    </row>
    <row r="1138" spans="1:14" x14ac:dyDescent="0.35">
      <c r="A1138" s="8" t="s">
        <v>10</v>
      </c>
      <c r="B1138" s="9">
        <v>2019</v>
      </c>
      <c r="C1138" s="8" t="s">
        <v>20</v>
      </c>
      <c r="D1138" s="9">
        <v>7894.84</v>
      </c>
      <c r="E1138" s="10">
        <v>8079.17</v>
      </c>
      <c r="F1138" s="10">
        <f>IFERROR(Table2[[#This Row],[Economic loss ($ million)]]*1000000 / Table2[[#This Row],[Total Waste (tons)]], NA())</f>
        <v>1023348.161584022</v>
      </c>
      <c r="G1138" s="10" t="str">
        <f t="shared" si="17"/>
        <v>Medium</v>
      </c>
      <c r="H1138" s="10">
        <v>23.45</v>
      </c>
      <c r="I1138" s="10">
        <f>IFERROR(Table2[[#This Row],[Total Waste (tons)]] / (Table2[[#This Row],[Population (million)]]*1000), NA())</f>
        <v>1.8357104657381357E-2</v>
      </c>
      <c r="J1138" s="10">
        <v>430.07</v>
      </c>
      <c r="K1138" s="10">
        <f>IFERROR(Table2[[#This Row],[Total Waste (tons)]] * Table2[[#This Row],[Household waste (%)]], NA())</f>
        <v>493980.13880000002</v>
      </c>
      <c r="L1138" s="10">
        <v>62.57</v>
      </c>
      <c r="M1138" s="10">
        <f>SUMIFS(Table2[Household waste (%)], Table2[Country], "Australia", Table2[Year], 2020)</f>
        <v>1412.17</v>
      </c>
      <c r="N1138" s="10">
        <f>COUNTIFS(Table2[Year], "USA")</f>
        <v>0</v>
      </c>
    </row>
    <row r="1139" spans="1:14" x14ac:dyDescent="0.35">
      <c r="A1139" s="11" t="s">
        <v>16</v>
      </c>
      <c r="B1139" s="12">
        <v>2024</v>
      </c>
      <c r="C1139" s="11" t="s">
        <v>11</v>
      </c>
      <c r="D1139" s="12">
        <v>11614.12</v>
      </c>
      <c r="E1139" s="13">
        <v>9959.1</v>
      </c>
      <c r="F1139" s="13">
        <f>IFERROR(Table2[[#This Row],[Economic loss ($ million)]]*1000000 / Table2[[#This Row],[Total Waste (tons)]], NA())</f>
        <v>857499.31979349267</v>
      </c>
      <c r="G1139" s="13" t="str">
        <f t="shared" si="17"/>
        <v>Low</v>
      </c>
      <c r="H1139" s="13">
        <v>75.209999999999994</v>
      </c>
      <c r="I1139" s="13">
        <f>IFERROR(Table2[[#This Row],[Total Waste (tons)]] / (Table2[[#This Row],[Population (million)]]*1000), NA())</f>
        <v>8.9994963309647982E-3</v>
      </c>
      <c r="J1139" s="13">
        <v>1290.53</v>
      </c>
      <c r="K1139" s="13">
        <f>IFERROR(Table2[[#This Row],[Total Waste (tons)]] * Table2[[#This Row],[Household waste (%)]], NA())</f>
        <v>650158.43760000006</v>
      </c>
      <c r="L1139" s="13">
        <v>55.98</v>
      </c>
      <c r="M1139" s="10">
        <f>SUMIFS(Table2[Household waste (%)], Table2[Country], "Australia", Table2[Year], 2020)</f>
        <v>1412.17</v>
      </c>
      <c r="N1139" s="10">
        <f>COUNTIFS(Table2[Year], "USA")</f>
        <v>0</v>
      </c>
    </row>
    <row r="1140" spans="1:14" x14ac:dyDescent="0.35">
      <c r="A1140" s="8" t="s">
        <v>24</v>
      </c>
      <c r="B1140" s="9">
        <v>2018</v>
      </c>
      <c r="C1140" s="8" t="s">
        <v>25</v>
      </c>
      <c r="D1140" s="9">
        <v>40283.96</v>
      </c>
      <c r="E1140" s="10">
        <v>33458.980000000003</v>
      </c>
      <c r="F1140" s="10">
        <f>IFERROR(Table2[[#This Row],[Economic loss ($ million)]]*1000000 / Table2[[#This Row],[Total Waste (tons)]], NA())</f>
        <v>830578.22517945117</v>
      </c>
      <c r="G1140" s="10" t="str">
        <f t="shared" si="17"/>
        <v>Low</v>
      </c>
      <c r="H1140" s="10">
        <v>183.93</v>
      </c>
      <c r="I1140" s="10">
        <f>IFERROR(Table2[[#This Row],[Total Waste (tons)]] / (Table2[[#This Row],[Population (million)]]*1000), NA())</f>
        <v>7.0444976829588182E-2</v>
      </c>
      <c r="J1140" s="10">
        <v>571.85</v>
      </c>
      <c r="K1140" s="10">
        <f>IFERROR(Table2[[#This Row],[Total Waste (tons)]] * Table2[[#This Row],[Household waste (%)]], NA())</f>
        <v>1279015.73</v>
      </c>
      <c r="L1140" s="10">
        <v>31.75</v>
      </c>
      <c r="M1140" s="10">
        <f>SUMIFS(Table2[Household waste (%)], Table2[Country], "Australia", Table2[Year], 2020)</f>
        <v>1412.17</v>
      </c>
      <c r="N1140" s="10">
        <f>COUNTIFS(Table2[Year], "USA")</f>
        <v>0</v>
      </c>
    </row>
    <row r="1141" spans="1:14" x14ac:dyDescent="0.35">
      <c r="A1141" s="11" t="s">
        <v>17</v>
      </c>
      <c r="B1141" s="12">
        <v>2024</v>
      </c>
      <c r="C1141" s="11" t="s">
        <v>11</v>
      </c>
      <c r="D1141" s="12">
        <v>12738.75</v>
      </c>
      <c r="E1141" s="13">
        <v>11551.29</v>
      </c>
      <c r="F1141" s="13">
        <f>IFERROR(Table2[[#This Row],[Economic loss ($ million)]]*1000000 / Table2[[#This Row],[Total Waste (tons)]], NA())</f>
        <v>906783.63261701504</v>
      </c>
      <c r="G1141" s="13" t="str">
        <f t="shared" si="17"/>
        <v>Low</v>
      </c>
      <c r="H1141" s="13">
        <v>132.52000000000001</v>
      </c>
      <c r="I1141" s="13">
        <f>IFERROR(Table2[[#This Row],[Total Waste (tons)]] / (Table2[[#This Row],[Population (million)]]*1000), NA())</f>
        <v>1.5778863661699678E-2</v>
      </c>
      <c r="J1141" s="13">
        <v>807.33</v>
      </c>
      <c r="K1141" s="13">
        <f>IFERROR(Table2[[#This Row],[Total Waste (tons)]] * Table2[[#This Row],[Household waste (%)]], NA())</f>
        <v>788783.4</v>
      </c>
      <c r="L1141" s="13">
        <v>61.92</v>
      </c>
      <c r="M1141" s="10">
        <f>SUMIFS(Table2[Household waste (%)], Table2[Country], "Australia", Table2[Year], 2020)</f>
        <v>1412.17</v>
      </c>
      <c r="N1141" s="10">
        <f>COUNTIFS(Table2[Year], "USA")</f>
        <v>0</v>
      </c>
    </row>
    <row r="1142" spans="1:14" x14ac:dyDescent="0.35">
      <c r="A1142" s="8" t="s">
        <v>35</v>
      </c>
      <c r="B1142" s="9">
        <v>2018</v>
      </c>
      <c r="C1142" s="8" t="s">
        <v>15</v>
      </c>
      <c r="D1142" s="9">
        <v>24278.95</v>
      </c>
      <c r="E1142" s="10">
        <v>25035.47</v>
      </c>
      <c r="F1142" s="10">
        <f>IFERROR(Table2[[#This Row],[Economic loss ($ million)]]*1000000 / Table2[[#This Row],[Total Waste (tons)]], NA())</f>
        <v>1031159.5023672769</v>
      </c>
      <c r="G1142" s="10" t="str">
        <f t="shared" si="17"/>
        <v>Medium</v>
      </c>
      <c r="H1142" s="10">
        <v>187.54</v>
      </c>
      <c r="I1142" s="10">
        <f>IFERROR(Table2[[#This Row],[Total Waste (tons)]] / (Table2[[#This Row],[Population (million)]]*1000), NA())</f>
        <v>0.11094384024858345</v>
      </c>
      <c r="J1142" s="10">
        <v>218.84</v>
      </c>
      <c r="K1142" s="10">
        <f>IFERROR(Table2[[#This Row],[Total Waste (tons)]] * Table2[[#This Row],[Household waste (%)]], NA())</f>
        <v>1575218.2759999998</v>
      </c>
      <c r="L1142" s="10">
        <v>64.88</v>
      </c>
      <c r="M1142" s="10">
        <f>SUMIFS(Table2[Household waste (%)], Table2[Country], "Australia", Table2[Year], 2020)</f>
        <v>1412.17</v>
      </c>
      <c r="N1142" s="10">
        <f>COUNTIFS(Table2[Year], "USA")</f>
        <v>0</v>
      </c>
    </row>
    <row r="1143" spans="1:14" x14ac:dyDescent="0.35">
      <c r="A1143" s="11" t="s">
        <v>33</v>
      </c>
      <c r="B1143" s="12">
        <v>2024</v>
      </c>
      <c r="C1143" s="11" t="s">
        <v>25</v>
      </c>
      <c r="D1143" s="12">
        <v>24536.44</v>
      </c>
      <c r="E1143" s="13">
        <v>24892.3</v>
      </c>
      <c r="F1143" s="13">
        <f>IFERROR(Table2[[#This Row],[Economic loss ($ million)]]*1000000 / Table2[[#This Row],[Total Waste (tons)]], NA())</f>
        <v>1014503.3264809402</v>
      </c>
      <c r="G1143" s="13" t="str">
        <f t="shared" si="17"/>
        <v>Medium</v>
      </c>
      <c r="H1143" s="13">
        <v>147.49</v>
      </c>
      <c r="I1143" s="13">
        <f>IFERROR(Table2[[#This Row],[Total Waste (tons)]] / (Table2[[#This Row],[Population (million)]]*1000), NA())</f>
        <v>8.0391992398676324E-2</v>
      </c>
      <c r="J1143" s="13">
        <v>305.20999999999998</v>
      </c>
      <c r="K1143" s="13">
        <f>IFERROR(Table2[[#This Row],[Total Waste (tons)]] * Table2[[#This Row],[Household waste (%)]], NA())</f>
        <v>1331101.8699999999</v>
      </c>
      <c r="L1143" s="13">
        <v>54.25</v>
      </c>
      <c r="M1143" s="10">
        <f>SUMIFS(Table2[Household waste (%)], Table2[Country], "Australia", Table2[Year], 2020)</f>
        <v>1412.17</v>
      </c>
      <c r="N1143" s="10">
        <f>COUNTIFS(Table2[Year], "USA")</f>
        <v>0</v>
      </c>
    </row>
    <row r="1144" spans="1:14" x14ac:dyDescent="0.35">
      <c r="A1144" s="8" t="s">
        <v>32</v>
      </c>
      <c r="B1144" s="9">
        <v>2021</v>
      </c>
      <c r="C1144" s="8" t="s">
        <v>11</v>
      </c>
      <c r="D1144" s="9">
        <v>12389.85</v>
      </c>
      <c r="E1144" s="10">
        <v>10564.07</v>
      </c>
      <c r="F1144" s="10">
        <f>IFERROR(Table2[[#This Row],[Economic loss ($ million)]]*1000000 / Table2[[#This Row],[Total Waste (tons)]], NA())</f>
        <v>852639.05535579519</v>
      </c>
      <c r="G1144" s="10" t="str">
        <f t="shared" si="17"/>
        <v>Low</v>
      </c>
      <c r="H1144" s="10">
        <v>175.53</v>
      </c>
      <c r="I1144" s="10">
        <f>IFERROR(Table2[[#This Row],[Total Waste (tons)]] / (Table2[[#This Row],[Population (million)]]*1000), NA())</f>
        <v>3.5506089697664424E-2</v>
      </c>
      <c r="J1144" s="10">
        <v>348.95</v>
      </c>
      <c r="K1144" s="10">
        <f>IFERROR(Table2[[#This Row],[Total Waste (tons)]] * Table2[[#This Row],[Household waste (%)]], NA())</f>
        <v>705725.85600000003</v>
      </c>
      <c r="L1144" s="10">
        <v>56.96</v>
      </c>
      <c r="M1144" s="10">
        <f>SUMIFS(Table2[Household waste (%)], Table2[Country], "Australia", Table2[Year], 2020)</f>
        <v>1412.17</v>
      </c>
      <c r="N1144" s="10">
        <f>COUNTIFS(Table2[Year], "USA")</f>
        <v>0</v>
      </c>
    </row>
    <row r="1145" spans="1:14" x14ac:dyDescent="0.35">
      <c r="A1145" s="11" t="s">
        <v>12</v>
      </c>
      <c r="B1145" s="12">
        <v>2021</v>
      </c>
      <c r="C1145" s="11" t="s">
        <v>15</v>
      </c>
      <c r="D1145" s="12">
        <v>18818.080000000002</v>
      </c>
      <c r="E1145" s="13">
        <v>18033.21</v>
      </c>
      <c r="F1145" s="13">
        <f>IFERROR(Table2[[#This Row],[Economic loss ($ million)]]*1000000 / Table2[[#This Row],[Total Waste (tons)]], NA())</f>
        <v>958291.70669908926</v>
      </c>
      <c r="G1145" s="13" t="str">
        <f t="shared" si="17"/>
        <v>Medium</v>
      </c>
      <c r="H1145" s="13">
        <v>181.46</v>
      </c>
      <c r="I1145" s="13">
        <f>IFERROR(Table2[[#This Row],[Total Waste (tons)]] / (Table2[[#This Row],[Population (million)]]*1000), NA())</f>
        <v>2.9628239443272354E-2</v>
      </c>
      <c r="J1145" s="13">
        <v>635.14</v>
      </c>
      <c r="K1145" s="13">
        <f>IFERROR(Table2[[#This Row],[Total Waste (tons)]] * Table2[[#This Row],[Household waste (%)]], NA())</f>
        <v>1053247.9376000001</v>
      </c>
      <c r="L1145" s="13">
        <v>55.97</v>
      </c>
      <c r="M1145" s="10">
        <f>SUMIFS(Table2[Household waste (%)], Table2[Country], "Australia", Table2[Year], 2020)</f>
        <v>1412.17</v>
      </c>
      <c r="N1145" s="10">
        <f>COUNTIFS(Table2[Year], "USA")</f>
        <v>0</v>
      </c>
    </row>
    <row r="1146" spans="1:14" x14ac:dyDescent="0.35">
      <c r="A1146" s="8" t="s">
        <v>8</v>
      </c>
      <c r="B1146" s="9">
        <v>2020</v>
      </c>
      <c r="C1146" s="8" t="s">
        <v>20</v>
      </c>
      <c r="D1146" s="9">
        <v>30320.1</v>
      </c>
      <c r="E1146" s="10">
        <v>32226.91</v>
      </c>
      <c r="F1146" s="10">
        <f>IFERROR(Table2[[#This Row],[Economic loss ($ million)]]*1000000 / Table2[[#This Row],[Total Waste (tons)]], NA())</f>
        <v>1062889.3044548007</v>
      </c>
      <c r="G1146" s="10" t="str">
        <f t="shared" si="17"/>
        <v>Medium</v>
      </c>
      <c r="H1146" s="10">
        <v>30.64</v>
      </c>
      <c r="I1146" s="10">
        <f>IFERROR(Table2[[#This Row],[Total Waste (tons)]] / (Table2[[#This Row],[Population (million)]]*1000), NA())</f>
        <v>4.4866820562905085E-2</v>
      </c>
      <c r="J1146" s="10">
        <v>675.78</v>
      </c>
      <c r="K1146" s="10">
        <f>IFERROR(Table2[[#This Row],[Total Waste (tons)]] * Table2[[#This Row],[Household waste (%)]], NA())</f>
        <v>1254645.7380000001</v>
      </c>
      <c r="L1146" s="10">
        <v>41.38</v>
      </c>
      <c r="M1146" s="10">
        <f>SUMIFS(Table2[Household waste (%)], Table2[Country], "Australia", Table2[Year], 2020)</f>
        <v>1412.17</v>
      </c>
      <c r="N1146" s="10">
        <f>COUNTIFS(Table2[Year], "USA")</f>
        <v>0</v>
      </c>
    </row>
    <row r="1147" spans="1:14" x14ac:dyDescent="0.35">
      <c r="A1147" s="11" t="s">
        <v>24</v>
      </c>
      <c r="B1147" s="12">
        <v>2020</v>
      </c>
      <c r="C1147" s="11" t="s">
        <v>15</v>
      </c>
      <c r="D1147" s="12">
        <v>10418.23</v>
      </c>
      <c r="E1147" s="13">
        <v>11826.26</v>
      </c>
      <c r="F1147" s="13">
        <f>IFERROR(Table2[[#This Row],[Economic loss ($ million)]]*1000000 / Table2[[#This Row],[Total Waste (tons)]], NA())</f>
        <v>1135150.5965984624</v>
      </c>
      <c r="G1147" s="13" t="str">
        <f t="shared" si="17"/>
        <v>High</v>
      </c>
      <c r="H1147" s="13">
        <v>57.24</v>
      </c>
      <c r="I1147" s="13">
        <f>IFERROR(Table2[[#This Row],[Total Waste (tons)]] / (Table2[[#This Row],[Population (million)]]*1000), NA())</f>
        <v>1.6611228036608309E-2</v>
      </c>
      <c r="J1147" s="13">
        <v>627.17999999999995</v>
      </c>
      <c r="K1147" s="13">
        <f>IFERROR(Table2[[#This Row],[Total Waste (tons)]] * Table2[[#This Row],[Household waste (%)]], NA())</f>
        <v>427668.34149999998</v>
      </c>
      <c r="L1147" s="13">
        <v>41.05</v>
      </c>
      <c r="M1147" s="10">
        <f>SUMIFS(Table2[Household waste (%)], Table2[Country], "Australia", Table2[Year], 2020)</f>
        <v>1412.17</v>
      </c>
      <c r="N1147" s="10">
        <f>COUNTIFS(Table2[Year], "USA")</f>
        <v>0</v>
      </c>
    </row>
    <row r="1148" spans="1:14" x14ac:dyDescent="0.35">
      <c r="A1148" s="8" t="s">
        <v>27</v>
      </c>
      <c r="B1148" s="9">
        <v>2021</v>
      </c>
      <c r="C1148" s="8" t="s">
        <v>11</v>
      </c>
      <c r="D1148" s="9">
        <v>13520.77</v>
      </c>
      <c r="E1148" s="10">
        <v>14479.32</v>
      </c>
      <c r="F1148" s="10">
        <f>IFERROR(Table2[[#This Row],[Economic loss ($ million)]]*1000000 / Table2[[#This Row],[Total Waste (tons)]], NA())</f>
        <v>1070894.631001045</v>
      </c>
      <c r="G1148" s="10" t="str">
        <f t="shared" si="17"/>
        <v>Medium</v>
      </c>
      <c r="H1148" s="10">
        <v>161.71</v>
      </c>
      <c r="I1148" s="10">
        <f>IFERROR(Table2[[#This Row],[Total Waste (tons)]] / (Table2[[#This Row],[Population (million)]]*1000), NA())</f>
        <v>1.5237932627830185E-2</v>
      </c>
      <c r="J1148" s="10">
        <v>887.31</v>
      </c>
      <c r="K1148" s="10">
        <f>IFERROR(Table2[[#This Row],[Total Waste (tons)]] * Table2[[#This Row],[Household waste (%)]], NA())</f>
        <v>721603.49489999993</v>
      </c>
      <c r="L1148" s="10">
        <v>53.37</v>
      </c>
      <c r="M1148" s="10">
        <f>SUMIFS(Table2[Household waste (%)], Table2[Country], "Australia", Table2[Year], 2020)</f>
        <v>1412.17</v>
      </c>
      <c r="N1148" s="10">
        <f>COUNTIFS(Table2[Year], "USA")</f>
        <v>0</v>
      </c>
    </row>
    <row r="1149" spans="1:14" x14ac:dyDescent="0.35">
      <c r="A1149" s="11" t="s">
        <v>32</v>
      </c>
      <c r="B1149" s="12">
        <v>2018</v>
      </c>
      <c r="C1149" s="11" t="s">
        <v>15</v>
      </c>
      <c r="D1149" s="12">
        <v>2682.54</v>
      </c>
      <c r="E1149" s="13">
        <v>3086.07</v>
      </c>
      <c r="F1149" s="13">
        <f>IFERROR(Table2[[#This Row],[Economic loss ($ million)]]*1000000 / Table2[[#This Row],[Total Waste (tons)]], NA())</f>
        <v>1150428.3253930977</v>
      </c>
      <c r="G1149" s="13" t="str">
        <f t="shared" si="17"/>
        <v>High</v>
      </c>
      <c r="H1149" s="13">
        <v>61.92</v>
      </c>
      <c r="I1149" s="13">
        <f>IFERROR(Table2[[#This Row],[Total Waste (tons)]] / (Table2[[#This Row],[Population (million)]]*1000), NA())</f>
        <v>3.7922727851053902E-3</v>
      </c>
      <c r="J1149" s="13">
        <v>707.37</v>
      </c>
      <c r="K1149" s="13">
        <f>IFERROR(Table2[[#This Row],[Total Waste (tons)]] * Table2[[#This Row],[Household waste (%)]], NA())</f>
        <v>151295.25599999999</v>
      </c>
      <c r="L1149" s="13">
        <v>56.4</v>
      </c>
      <c r="M1149" s="10">
        <f>SUMIFS(Table2[Household waste (%)], Table2[Country], "Australia", Table2[Year], 2020)</f>
        <v>1412.17</v>
      </c>
      <c r="N1149" s="10">
        <f>COUNTIFS(Table2[Year], "USA")</f>
        <v>0</v>
      </c>
    </row>
    <row r="1150" spans="1:14" x14ac:dyDescent="0.35">
      <c r="A1150" s="8" t="s">
        <v>30</v>
      </c>
      <c r="B1150" s="9">
        <v>2023</v>
      </c>
      <c r="C1150" s="8" t="s">
        <v>20</v>
      </c>
      <c r="D1150" s="9">
        <v>47074.42</v>
      </c>
      <c r="E1150" s="10">
        <v>50848.46</v>
      </c>
      <c r="F1150" s="10">
        <f>IFERROR(Table2[[#This Row],[Economic loss ($ million)]]*1000000 / Table2[[#This Row],[Total Waste (tons)]], NA())</f>
        <v>1080171.7790681224</v>
      </c>
      <c r="G1150" s="10" t="str">
        <f t="shared" si="17"/>
        <v>Medium</v>
      </c>
      <c r="H1150" s="10">
        <v>128.51</v>
      </c>
      <c r="I1150" s="10">
        <f>IFERROR(Table2[[#This Row],[Total Waste (tons)]] / (Table2[[#This Row],[Population (million)]]*1000), NA())</f>
        <v>0.37719887820512821</v>
      </c>
      <c r="J1150" s="10">
        <v>124.8</v>
      </c>
      <c r="K1150" s="10">
        <f>IFERROR(Table2[[#This Row],[Total Waste (tons)]] * Table2[[#This Row],[Household waste (%)]], NA())</f>
        <v>3048068.6949999998</v>
      </c>
      <c r="L1150" s="10">
        <v>64.75</v>
      </c>
      <c r="M1150" s="10">
        <f>SUMIFS(Table2[Household waste (%)], Table2[Country], "Australia", Table2[Year], 2020)</f>
        <v>1412.17</v>
      </c>
      <c r="N1150" s="10">
        <f>COUNTIFS(Table2[Year], "USA")</f>
        <v>0</v>
      </c>
    </row>
    <row r="1151" spans="1:14" x14ac:dyDescent="0.35">
      <c r="A1151" s="11" t="s">
        <v>24</v>
      </c>
      <c r="B1151" s="12">
        <v>2021</v>
      </c>
      <c r="C1151" s="11" t="s">
        <v>22</v>
      </c>
      <c r="D1151" s="12">
        <v>1329.45</v>
      </c>
      <c r="E1151" s="13">
        <v>1078.07</v>
      </c>
      <c r="F1151" s="13">
        <f>IFERROR(Table2[[#This Row],[Economic loss ($ million)]]*1000000 / Table2[[#This Row],[Total Waste (tons)]], NA())</f>
        <v>810914.28786340216</v>
      </c>
      <c r="G1151" s="13" t="str">
        <f t="shared" si="17"/>
        <v>Low</v>
      </c>
      <c r="H1151" s="13">
        <v>75.849999999999994</v>
      </c>
      <c r="I1151" s="13">
        <f>IFERROR(Table2[[#This Row],[Total Waste (tons)]] / (Table2[[#This Row],[Population (million)]]*1000), NA())</f>
        <v>1.6285892787142298E-3</v>
      </c>
      <c r="J1151" s="13">
        <v>816.32</v>
      </c>
      <c r="K1151" s="13">
        <f>IFERROR(Table2[[#This Row],[Total Waste (tons)]] * Table2[[#This Row],[Household waste (%)]], NA())</f>
        <v>42994.413000000008</v>
      </c>
      <c r="L1151" s="13">
        <v>32.340000000000003</v>
      </c>
      <c r="M1151" s="10">
        <f>SUMIFS(Table2[Household waste (%)], Table2[Country], "Australia", Table2[Year], 2020)</f>
        <v>1412.17</v>
      </c>
      <c r="N1151" s="10">
        <f>COUNTIFS(Table2[Year], "USA")</f>
        <v>0</v>
      </c>
    </row>
    <row r="1152" spans="1:14" x14ac:dyDescent="0.35">
      <c r="A1152" s="8" t="s">
        <v>28</v>
      </c>
      <c r="B1152" s="9">
        <v>2021</v>
      </c>
      <c r="C1152" s="8" t="s">
        <v>11</v>
      </c>
      <c r="D1152" s="9">
        <v>10144</v>
      </c>
      <c r="E1152" s="10">
        <v>10236.01</v>
      </c>
      <c r="F1152" s="10">
        <f>IFERROR(Table2[[#This Row],[Economic loss ($ million)]]*1000000 / Table2[[#This Row],[Total Waste (tons)]], NA())</f>
        <v>1009070.3864353312</v>
      </c>
      <c r="G1152" s="10" t="str">
        <f t="shared" si="17"/>
        <v>Medium</v>
      </c>
      <c r="H1152" s="10">
        <v>114.31</v>
      </c>
      <c r="I1152" s="10">
        <f>IFERROR(Table2[[#This Row],[Total Waste (tons)]] / (Table2[[#This Row],[Population (million)]]*1000), NA())</f>
        <v>9.7510333557627605E-3</v>
      </c>
      <c r="J1152" s="10">
        <v>1040.3</v>
      </c>
      <c r="K1152" s="10">
        <f>IFERROR(Table2[[#This Row],[Total Waste (tons)]] * Table2[[#This Row],[Household waste (%)]], NA())</f>
        <v>507707.19999999995</v>
      </c>
      <c r="L1152" s="10">
        <v>50.05</v>
      </c>
      <c r="M1152" s="10">
        <f>SUMIFS(Table2[Household waste (%)], Table2[Country], "Australia", Table2[Year], 2020)</f>
        <v>1412.17</v>
      </c>
      <c r="N1152" s="10">
        <f>COUNTIFS(Table2[Year], "USA")</f>
        <v>0</v>
      </c>
    </row>
    <row r="1153" spans="1:14" x14ac:dyDescent="0.35">
      <c r="A1153" s="11" t="s">
        <v>32</v>
      </c>
      <c r="B1153" s="12">
        <v>2022</v>
      </c>
      <c r="C1153" s="11" t="s">
        <v>22</v>
      </c>
      <c r="D1153" s="12">
        <v>26936.48</v>
      </c>
      <c r="E1153" s="13">
        <v>27192.47</v>
      </c>
      <c r="F1153" s="13">
        <f>IFERROR(Table2[[#This Row],[Economic loss ($ million)]]*1000000 / Table2[[#This Row],[Total Waste (tons)]], NA())</f>
        <v>1009503.4689016531</v>
      </c>
      <c r="G1153" s="13" t="str">
        <f t="shared" si="17"/>
        <v>Medium</v>
      </c>
      <c r="H1153" s="13">
        <v>93.51</v>
      </c>
      <c r="I1153" s="13">
        <f>IFERROR(Table2[[#This Row],[Total Waste (tons)]] / (Table2[[#This Row],[Population (million)]]*1000), NA())</f>
        <v>0.13912752440473117</v>
      </c>
      <c r="J1153" s="13">
        <v>193.61</v>
      </c>
      <c r="K1153" s="13">
        <f>IFERROR(Table2[[#This Row],[Total Waste (tons)]] * Table2[[#This Row],[Household waste (%)]], NA())</f>
        <v>902372.08</v>
      </c>
      <c r="L1153" s="13">
        <v>33.5</v>
      </c>
      <c r="M1153" s="10">
        <f>SUMIFS(Table2[Household waste (%)], Table2[Country], "Australia", Table2[Year], 2020)</f>
        <v>1412.17</v>
      </c>
      <c r="N1153" s="10">
        <f>COUNTIFS(Table2[Year], "USA")</f>
        <v>0</v>
      </c>
    </row>
    <row r="1154" spans="1:14" x14ac:dyDescent="0.35">
      <c r="A1154" s="8" t="s">
        <v>29</v>
      </c>
      <c r="B1154" s="9">
        <v>2023</v>
      </c>
      <c r="C1154" s="8" t="s">
        <v>11</v>
      </c>
      <c r="D1154" s="9">
        <v>47691.12</v>
      </c>
      <c r="E1154" s="10">
        <v>42560.6</v>
      </c>
      <c r="F1154" s="10">
        <f>IFERROR(Table2[[#This Row],[Economic loss ($ million)]]*1000000 / Table2[[#This Row],[Total Waste (tons)]], NA())</f>
        <v>892421.90160348499</v>
      </c>
      <c r="G1154" s="10" t="str">
        <f t="shared" ref="G1154:G1217" si="18">IF(F1154&gt;1100000,"High",IF(F1154&gt;=950000,"Medium","Low"))</f>
        <v>Low</v>
      </c>
      <c r="H1154" s="10">
        <v>97.16</v>
      </c>
      <c r="I1154" s="10">
        <f>IFERROR(Table2[[#This Row],[Total Waste (tons)]] / (Table2[[#This Row],[Population (million)]]*1000), NA())</f>
        <v>0.10010100119639821</v>
      </c>
      <c r="J1154" s="10">
        <v>476.43</v>
      </c>
      <c r="K1154" s="10">
        <f>IFERROR(Table2[[#This Row],[Total Waste (tons)]] * Table2[[#This Row],[Household waste (%)]], NA())</f>
        <v>1895245.1088000003</v>
      </c>
      <c r="L1154" s="10">
        <v>39.74</v>
      </c>
      <c r="M1154" s="10">
        <f>SUMIFS(Table2[Household waste (%)], Table2[Country], "Australia", Table2[Year], 2020)</f>
        <v>1412.17</v>
      </c>
      <c r="N1154" s="10">
        <f>COUNTIFS(Table2[Year], "USA")</f>
        <v>0</v>
      </c>
    </row>
    <row r="1155" spans="1:14" x14ac:dyDescent="0.35">
      <c r="A1155" s="11" t="s">
        <v>29</v>
      </c>
      <c r="B1155" s="12">
        <v>2024</v>
      </c>
      <c r="C1155" s="11" t="s">
        <v>15</v>
      </c>
      <c r="D1155" s="12">
        <v>11463.72</v>
      </c>
      <c r="E1155" s="13">
        <v>10968.53</v>
      </c>
      <c r="F1155" s="13">
        <f>IFERROR(Table2[[#This Row],[Economic loss ($ million)]]*1000000 / Table2[[#This Row],[Total Waste (tons)]], NA())</f>
        <v>956803.72514332179</v>
      </c>
      <c r="G1155" s="13" t="str">
        <f t="shared" si="18"/>
        <v>Medium</v>
      </c>
      <c r="H1155" s="13">
        <v>40.79</v>
      </c>
      <c r="I1155" s="13">
        <f>IFERROR(Table2[[#This Row],[Total Waste (tons)]] / (Table2[[#This Row],[Population (million)]]*1000), NA())</f>
        <v>1.5766142674423403E-2</v>
      </c>
      <c r="J1155" s="13">
        <v>727.11</v>
      </c>
      <c r="K1155" s="13">
        <f>IFERROR(Table2[[#This Row],[Total Waste (tons)]] * Table2[[#This Row],[Household waste (%)]], NA())</f>
        <v>575020.19519999996</v>
      </c>
      <c r="L1155" s="13">
        <v>50.16</v>
      </c>
      <c r="M1155" s="10">
        <f>SUMIFS(Table2[Household waste (%)], Table2[Country], "Australia", Table2[Year], 2020)</f>
        <v>1412.17</v>
      </c>
      <c r="N1155" s="10">
        <f>COUNTIFS(Table2[Year], "USA")</f>
        <v>0</v>
      </c>
    </row>
    <row r="1156" spans="1:14" x14ac:dyDescent="0.35">
      <c r="A1156" s="8" t="s">
        <v>8</v>
      </c>
      <c r="B1156" s="9">
        <v>2021</v>
      </c>
      <c r="C1156" s="8" t="s">
        <v>25</v>
      </c>
      <c r="D1156" s="9">
        <v>6608.38</v>
      </c>
      <c r="E1156" s="10">
        <v>6213.4</v>
      </c>
      <c r="F1156" s="10">
        <f>IFERROR(Table2[[#This Row],[Economic loss ($ million)]]*1000000 / Table2[[#This Row],[Total Waste (tons)]], NA())</f>
        <v>940230.43469049898</v>
      </c>
      <c r="G1156" s="10" t="str">
        <f t="shared" si="18"/>
        <v>Low</v>
      </c>
      <c r="H1156" s="10">
        <v>38.130000000000003</v>
      </c>
      <c r="I1156" s="10">
        <f>IFERROR(Table2[[#This Row],[Total Waste (tons)]] / (Table2[[#This Row],[Population (million)]]*1000), NA())</f>
        <v>2.1230378770842034E-2</v>
      </c>
      <c r="J1156" s="10">
        <v>311.27</v>
      </c>
      <c r="K1156" s="10">
        <f>IFERROR(Table2[[#This Row],[Total Waste (tons)]] * Table2[[#This Row],[Household waste (%)]], NA())</f>
        <v>354077.00040000002</v>
      </c>
      <c r="L1156" s="10">
        <v>53.58</v>
      </c>
      <c r="M1156" s="10">
        <f>SUMIFS(Table2[Household waste (%)], Table2[Country], "Australia", Table2[Year], 2020)</f>
        <v>1412.17</v>
      </c>
      <c r="N1156" s="10">
        <f>COUNTIFS(Table2[Year], "USA")</f>
        <v>0</v>
      </c>
    </row>
    <row r="1157" spans="1:14" x14ac:dyDescent="0.35">
      <c r="A1157" s="11" t="s">
        <v>23</v>
      </c>
      <c r="B1157" s="12">
        <v>2023</v>
      </c>
      <c r="C1157" s="11" t="s">
        <v>13</v>
      </c>
      <c r="D1157" s="12">
        <v>47354.14</v>
      </c>
      <c r="E1157" s="13">
        <v>37996.01</v>
      </c>
      <c r="F1157" s="13">
        <f>IFERROR(Table2[[#This Row],[Economic loss ($ million)]]*1000000 / Table2[[#This Row],[Total Waste (tons)]], NA())</f>
        <v>802379.89751265675</v>
      </c>
      <c r="G1157" s="13" t="str">
        <f t="shared" si="18"/>
        <v>Low</v>
      </c>
      <c r="H1157" s="13">
        <v>103.25</v>
      </c>
      <c r="I1157" s="13">
        <f>IFERROR(Table2[[#This Row],[Total Waste (tons)]] / (Table2[[#This Row],[Population (million)]]*1000), NA())</f>
        <v>0.13507370642934566</v>
      </c>
      <c r="J1157" s="13">
        <v>350.58</v>
      </c>
      <c r="K1157" s="13">
        <f>IFERROR(Table2[[#This Row],[Total Waste (tons)]] * Table2[[#This Row],[Household waste (%)]], NA())</f>
        <v>2367707</v>
      </c>
      <c r="L1157" s="13">
        <v>50</v>
      </c>
      <c r="M1157" s="10">
        <f>SUMIFS(Table2[Household waste (%)], Table2[Country], "Australia", Table2[Year], 2020)</f>
        <v>1412.17</v>
      </c>
      <c r="N1157" s="10">
        <f>COUNTIFS(Table2[Year], "USA")</f>
        <v>0</v>
      </c>
    </row>
    <row r="1158" spans="1:14" x14ac:dyDescent="0.35">
      <c r="A1158" s="8" t="s">
        <v>26</v>
      </c>
      <c r="B1158" s="9">
        <v>2023</v>
      </c>
      <c r="C1158" s="8" t="s">
        <v>11</v>
      </c>
      <c r="D1158" s="9">
        <v>49231.61</v>
      </c>
      <c r="E1158" s="10">
        <v>45743.9</v>
      </c>
      <c r="F1158" s="10">
        <f>IFERROR(Table2[[#This Row],[Economic loss ($ million)]]*1000000 / Table2[[#This Row],[Total Waste (tons)]], NA())</f>
        <v>929157.10048889322</v>
      </c>
      <c r="G1158" s="10" t="str">
        <f t="shared" si="18"/>
        <v>Low</v>
      </c>
      <c r="H1158" s="10">
        <v>43.04</v>
      </c>
      <c r="I1158" s="10">
        <f>IFERROR(Table2[[#This Row],[Total Waste (tons)]] / (Table2[[#This Row],[Population (million)]]*1000), NA())</f>
        <v>5.0677437285762815E-2</v>
      </c>
      <c r="J1158" s="10">
        <v>971.47</v>
      </c>
      <c r="K1158" s="10">
        <f>IFERROR(Table2[[#This Row],[Total Waste (tons)]] * Table2[[#This Row],[Household waste (%)]], NA())</f>
        <v>1949079.4399000001</v>
      </c>
      <c r="L1158" s="10">
        <v>39.590000000000003</v>
      </c>
      <c r="M1158" s="10">
        <f>SUMIFS(Table2[Household waste (%)], Table2[Country], "Australia", Table2[Year], 2020)</f>
        <v>1412.17</v>
      </c>
      <c r="N1158" s="10">
        <f>COUNTIFS(Table2[Year], "USA")</f>
        <v>0</v>
      </c>
    </row>
    <row r="1159" spans="1:14" x14ac:dyDescent="0.35">
      <c r="A1159" s="11" t="s">
        <v>24</v>
      </c>
      <c r="B1159" s="12">
        <v>2024</v>
      </c>
      <c r="C1159" s="11" t="s">
        <v>11</v>
      </c>
      <c r="D1159" s="12">
        <v>28293.200000000001</v>
      </c>
      <c r="E1159" s="13">
        <v>27917.29</v>
      </c>
      <c r="F1159" s="13">
        <f>IFERROR(Table2[[#This Row],[Economic loss ($ million)]]*1000000 / Table2[[#This Row],[Total Waste (tons)]], NA())</f>
        <v>986713.76867939997</v>
      </c>
      <c r="G1159" s="13" t="str">
        <f t="shared" si="18"/>
        <v>Medium</v>
      </c>
      <c r="H1159" s="13">
        <v>136.94</v>
      </c>
      <c r="I1159" s="13">
        <f>IFERROR(Table2[[#This Row],[Total Waste (tons)]] / (Table2[[#This Row],[Population (million)]]*1000), NA())</f>
        <v>2.2159114048965398E-2</v>
      </c>
      <c r="J1159" s="13">
        <v>1276.82</v>
      </c>
      <c r="K1159" s="13">
        <f>IFERROR(Table2[[#This Row],[Total Waste (tons)]] * Table2[[#This Row],[Household waste (%)]], NA())</f>
        <v>1615824.652</v>
      </c>
      <c r="L1159" s="13">
        <v>57.11</v>
      </c>
      <c r="M1159" s="10">
        <f>SUMIFS(Table2[Household waste (%)], Table2[Country], "Australia", Table2[Year], 2020)</f>
        <v>1412.17</v>
      </c>
      <c r="N1159" s="10">
        <f>COUNTIFS(Table2[Year], "USA")</f>
        <v>0</v>
      </c>
    </row>
    <row r="1160" spans="1:14" x14ac:dyDescent="0.35">
      <c r="A1160" s="8" t="s">
        <v>8</v>
      </c>
      <c r="B1160" s="9">
        <v>2018</v>
      </c>
      <c r="C1160" s="8" t="s">
        <v>13</v>
      </c>
      <c r="D1160" s="9">
        <v>22602.91</v>
      </c>
      <c r="E1160" s="10">
        <v>20190.34</v>
      </c>
      <c r="F1160" s="10">
        <f>IFERROR(Table2[[#This Row],[Economic loss ($ million)]]*1000000 / Table2[[#This Row],[Total Waste (tons)]], NA())</f>
        <v>893262.85863191949</v>
      </c>
      <c r="G1160" s="10" t="str">
        <f t="shared" si="18"/>
        <v>Low</v>
      </c>
      <c r="H1160" s="10">
        <v>83.28</v>
      </c>
      <c r="I1160" s="10">
        <f>IFERROR(Table2[[#This Row],[Total Waste (tons)]] / (Table2[[#This Row],[Population (million)]]*1000), NA())</f>
        <v>1.708394240580477E-2</v>
      </c>
      <c r="J1160" s="10">
        <v>1323.05</v>
      </c>
      <c r="K1160" s="10">
        <f>IFERROR(Table2[[#This Row],[Total Waste (tons)]] * Table2[[#This Row],[Household waste (%)]], NA())</f>
        <v>1544456.8403</v>
      </c>
      <c r="L1160" s="10">
        <v>68.33</v>
      </c>
      <c r="M1160" s="10">
        <f>SUMIFS(Table2[Household waste (%)], Table2[Country], "Australia", Table2[Year], 2020)</f>
        <v>1412.17</v>
      </c>
      <c r="N1160" s="10">
        <f>COUNTIFS(Table2[Year], "USA")</f>
        <v>0</v>
      </c>
    </row>
    <row r="1161" spans="1:14" x14ac:dyDescent="0.35">
      <c r="A1161" s="11" t="s">
        <v>18</v>
      </c>
      <c r="B1161" s="12">
        <v>2021</v>
      </c>
      <c r="C1161" s="11" t="s">
        <v>25</v>
      </c>
      <c r="D1161" s="12">
        <v>15393.58</v>
      </c>
      <c r="E1161" s="13">
        <v>14761.96</v>
      </c>
      <c r="F1161" s="13">
        <f>IFERROR(Table2[[#This Row],[Economic loss ($ million)]]*1000000 / Table2[[#This Row],[Total Waste (tons)]], NA())</f>
        <v>958968.60899154062</v>
      </c>
      <c r="G1161" s="13" t="str">
        <f t="shared" si="18"/>
        <v>Medium</v>
      </c>
      <c r="H1161" s="13">
        <v>181.57</v>
      </c>
      <c r="I1161" s="13">
        <f>IFERROR(Table2[[#This Row],[Total Waste (tons)]] / (Table2[[#This Row],[Population (million)]]*1000), NA())</f>
        <v>6.3421143704680286E-2</v>
      </c>
      <c r="J1161" s="13">
        <v>242.72</v>
      </c>
      <c r="K1161" s="13">
        <f>IFERROR(Table2[[#This Row],[Total Waste (tons)]] * Table2[[#This Row],[Household waste (%)]], NA())</f>
        <v>1072778.5902</v>
      </c>
      <c r="L1161" s="13">
        <v>69.69</v>
      </c>
      <c r="M1161" s="10">
        <f>SUMIFS(Table2[Household waste (%)], Table2[Country], "Australia", Table2[Year], 2020)</f>
        <v>1412.17</v>
      </c>
      <c r="N1161" s="10">
        <f>COUNTIFS(Table2[Year], "USA")</f>
        <v>0</v>
      </c>
    </row>
    <row r="1162" spans="1:14" x14ac:dyDescent="0.35">
      <c r="A1162" s="8" t="s">
        <v>12</v>
      </c>
      <c r="B1162" s="9">
        <v>2023</v>
      </c>
      <c r="C1162" s="8" t="s">
        <v>15</v>
      </c>
      <c r="D1162" s="9">
        <v>29574.47</v>
      </c>
      <c r="E1162" s="10">
        <v>34769.68</v>
      </c>
      <c r="F1162" s="10">
        <f>IFERROR(Table2[[#This Row],[Economic loss ($ million)]]*1000000 / Table2[[#This Row],[Total Waste (tons)]], NA())</f>
        <v>1175665.3627267031</v>
      </c>
      <c r="G1162" s="10" t="str">
        <f t="shared" si="18"/>
        <v>High</v>
      </c>
      <c r="H1162" s="10">
        <v>136.65</v>
      </c>
      <c r="I1162" s="10">
        <f>IFERROR(Table2[[#This Row],[Total Waste (tons)]] / (Table2[[#This Row],[Population (million)]]*1000), NA())</f>
        <v>5.973674961622364E-2</v>
      </c>
      <c r="J1162" s="10">
        <v>495.08</v>
      </c>
      <c r="K1162" s="10">
        <f>IFERROR(Table2[[#This Row],[Total Waste (tons)]] * Table2[[#This Row],[Household waste (%)]], NA())</f>
        <v>1508593.7146999999</v>
      </c>
      <c r="L1162" s="10">
        <v>51.01</v>
      </c>
      <c r="M1162" s="10">
        <f>SUMIFS(Table2[Household waste (%)], Table2[Country], "Australia", Table2[Year], 2020)</f>
        <v>1412.17</v>
      </c>
      <c r="N1162" s="10">
        <f>COUNTIFS(Table2[Year], "USA")</f>
        <v>0</v>
      </c>
    </row>
    <row r="1163" spans="1:14" x14ac:dyDescent="0.35">
      <c r="A1163" s="11" t="s">
        <v>12</v>
      </c>
      <c r="B1163" s="12">
        <v>2023</v>
      </c>
      <c r="C1163" s="11" t="s">
        <v>15</v>
      </c>
      <c r="D1163" s="12">
        <v>6355.69</v>
      </c>
      <c r="E1163" s="13">
        <v>6599.21</v>
      </c>
      <c r="F1163" s="13">
        <f>IFERROR(Table2[[#This Row],[Economic loss ($ million)]]*1000000 / Table2[[#This Row],[Total Waste (tons)]], NA())</f>
        <v>1038315.2734006852</v>
      </c>
      <c r="G1163" s="13" t="str">
        <f t="shared" si="18"/>
        <v>Medium</v>
      </c>
      <c r="H1163" s="13">
        <v>37.450000000000003</v>
      </c>
      <c r="I1163" s="13">
        <f>IFERROR(Table2[[#This Row],[Total Waste (tons)]] / (Table2[[#This Row],[Population (million)]]*1000), NA())</f>
        <v>7.7403636540780158E-3</v>
      </c>
      <c r="J1163" s="13">
        <v>821.11</v>
      </c>
      <c r="K1163" s="13">
        <f>IFERROR(Table2[[#This Row],[Total Waste (tons)]] * Table2[[#This Row],[Household waste (%)]], NA())</f>
        <v>196517.93479999999</v>
      </c>
      <c r="L1163" s="13">
        <v>30.92</v>
      </c>
      <c r="M1163" s="10">
        <f>SUMIFS(Table2[Household waste (%)], Table2[Country], "Australia", Table2[Year], 2020)</f>
        <v>1412.17</v>
      </c>
      <c r="N1163" s="10">
        <f>COUNTIFS(Table2[Year], "USA")</f>
        <v>0</v>
      </c>
    </row>
    <row r="1164" spans="1:14" x14ac:dyDescent="0.35">
      <c r="A1164" s="8" t="s">
        <v>16</v>
      </c>
      <c r="B1164" s="9">
        <v>2020</v>
      </c>
      <c r="C1164" s="8" t="s">
        <v>15</v>
      </c>
      <c r="D1164" s="9">
        <v>17056.13</v>
      </c>
      <c r="E1164" s="10">
        <v>17884.77</v>
      </c>
      <c r="F1164" s="10">
        <f>IFERROR(Table2[[#This Row],[Economic loss ($ million)]]*1000000 / Table2[[#This Row],[Total Waste (tons)]], NA())</f>
        <v>1048583.1193828846</v>
      </c>
      <c r="G1164" s="10" t="str">
        <f t="shared" si="18"/>
        <v>Medium</v>
      </c>
      <c r="H1164" s="10">
        <v>149.27000000000001</v>
      </c>
      <c r="I1164" s="10">
        <f>IFERROR(Table2[[#This Row],[Total Waste (tons)]] / (Table2[[#This Row],[Population (million)]]*1000), NA())</f>
        <v>1.2339842280422515E-2</v>
      </c>
      <c r="J1164" s="10">
        <v>1382.2</v>
      </c>
      <c r="K1164" s="10">
        <f>IFERROR(Table2[[#This Row],[Total Waste (tons)]] * Table2[[#This Row],[Household waste (%)]], NA())</f>
        <v>689408.77460000012</v>
      </c>
      <c r="L1164" s="10">
        <v>40.42</v>
      </c>
      <c r="M1164" s="10">
        <f>SUMIFS(Table2[Household waste (%)], Table2[Country], "Australia", Table2[Year], 2020)</f>
        <v>1412.17</v>
      </c>
      <c r="N1164" s="10">
        <f>COUNTIFS(Table2[Year], "USA")</f>
        <v>0</v>
      </c>
    </row>
    <row r="1165" spans="1:14" x14ac:dyDescent="0.35">
      <c r="A1165" s="11" t="s">
        <v>33</v>
      </c>
      <c r="B1165" s="12">
        <v>2021</v>
      </c>
      <c r="C1165" s="11" t="s">
        <v>15</v>
      </c>
      <c r="D1165" s="12">
        <v>40625.93</v>
      </c>
      <c r="E1165" s="13">
        <v>36992.57</v>
      </c>
      <c r="F1165" s="13">
        <f>IFERROR(Table2[[#This Row],[Economic loss ($ million)]]*1000000 / Table2[[#This Row],[Total Waste (tons)]], NA())</f>
        <v>910565.49351608683</v>
      </c>
      <c r="G1165" s="13" t="str">
        <f t="shared" si="18"/>
        <v>Low</v>
      </c>
      <c r="H1165" s="13">
        <v>39.86</v>
      </c>
      <c r="I1165" s="13">
        <f>IFERROR(Table2[[#This Row],[Total Waste (tons)]] / (Table2[[#This Row],[Population (million)]]*1000), NA())</f>
        <v>4.5987106925358269E-2</v>
      </c>
      <c r="J1165" s="13">
        <v>883.42</v>
      </c>
      <c r="K1165" s="13">
        <f>IFERROR(Table2[[#This Row],[Total Waste (tons)]] * Table2[[#This Row],[Household waste (%)]], NA())</f>
        <v>2114985.9158000001</v>
      </c>
      <c r="L1165" s="13">
        <v>52.06</v>
      </c>
      <c r="M1165" s="10">
        <f>SUMIFS(Table2[Household waste (%)], Table2[Country], "Australia", Table2[Year], 2020)</f>
        <v>1412.17</v>
      </c>
      <c r="N1165" s="10">
        <f>COUNTIFS(Table2[Year], "USA")</f>
        <v>0</v>
      </c>
    </row>
    <row r="1166" spans="1:14" x14ac:dyDescent="0.35">
      <c r="A1166" s="8" t="s">
        <v>27</v>
      </c>
      <c r="B1166" s="9">
        <v>2019</v>
      </c>
      <c r="C1166" s="8" t="s">
        <v>15</v>
      </c>
      <c r="D1166" s="9">
        <v>3365.2</v>
      </c>
      <c r="E1166" s="10">
        <v>3182.65</v>
      </c>
      <c r="F1166" s="10">
        <f>IFERROR(Table2[[#This Row],[Economic loss ($ million)]]*1000000 / Table2[[#This Row],[Total Waste (tons)]], NA())</f>
        <v>945753.59562581719</v>
      </c>
      <c r="G1166" s="10" t="str">
        <f t="shared" si="18"/>
        <v>Low</v>
      </c>
      <c r="H1166" s="10">
        <v>100.43</v>
      </c>
      <c r="I1166" s="10">
        <f>IFERROR(Table2[[#This Row],[Total Waste (tons)]] / (Table2[[#This Row],[Population (million)]]*1000), NA())</f>
        <v>0.20162971839424804</v>
      </c>
      <c r="J1166" s="10">
        <v>16.690000000000001</v>
      </c>
      <c r="K1166" s="10">
        <f>IFERROR(Table2[[#This Row],[Total Waste (tons)]] * Table2[[#This Row],[Household waste (%)]], NA())</f>
        <v>233982.356</v>
      </c>
      <c r="L1166" s="10">
        <v>69.53</v>
      </c>
      <c r="M1166" s="10">
        <f>SUMIFS(Table2[Household waste (%)], Table2[Country], "Australia", Table2[Year], 2020)</f>
        <v>1412.17</v>
      </c>
      <c r="N1166" s="10">
        <f>COUNTIFS(Table2[Year], "USA")</f>
        <v>0</v>
      </c>
    </row>
    <row r="1167" spans="1:14" x14ac:dyDescent="0.35">
      <c r="A1167" s="11" t="s">
        <v>14</v>
      </c>
      <c r="B1167" s="12">
        <v>2022</v>
      </c>
      <c r="C1167" s="11" t="s">
        <v>22</v>
      </c>
      <c r="D1167" s="12">
        <v>21759.95</v>
      </c>
      <c r="E1167" s="13">
        <v>20158.29</v>
      </c>
      <c r="F1167" s="13">
        <f>IFERROR(Table2[[#This Row],[Economic loss ($ million)]]*1000000 / Table2[[#This Row],[Total Waste (tons)]], NA())</f>
        <v>926394.13233945845</v>
      </c>
      <c r="G1167" s="13" t="str">
        <f t="shared" si="18"/>
        <v>Low</v>
      </c>
      <c r="H1167" s="13">
        <v>178.59</v>
      </c>
      <c r="I1167" s="13">
        <f>IFERROR(Table2[[#This Row],[Total Waste (tons)]] / (Table2[[#This Row],[Population (million)]]*1000), NA())</f>
        <v>8.1263584419464463E-2</v>
      </c>
      <c r="J1167" s="13">
        <v>267.77</v>
      </c>
      <c r="K1167" s="13">
        <f>IFERROR(Table2[[#This Row],[Total Waste (tons)]] * Table2[[#This Row],[Household waste (%)]], NA())</f>
        <v>1496866.9605000003</v>
      </c>
      <c r="L1167" s="13">
        <v>68.790000000000006</v>
      </c>
      <c r="M1167" s="10">
        <f>SUMIFS(Table2[Household waste (%)], Table2[Country], "Australia", Table2[Year], 2020)</f>
        <v>1412.17</v>
      </c>
      <c r="N1167" s="10">
        <f>COUNTIFS(Table2[Year], "USA")</f>
        <v>0</v>
      </c>
    </row>
    <row r="1168" spans="1:14" x14ac:dyDescent="0.35">
      <c r="A1168" s="8" t="s">
        <v>35</v>
      </c>
      <c r="B1168" s="9">
        <v>2019</v>
      </c>
      <c r="C1168" s="8" t="s">
        <v>13</v>
      </c>
      <c r="D1168" s="9">
        <v>24930.080000000002</v>
      </c>
      <c r="E1168" s="10">
        <v>26461.72</v>
      </c>
      <c r="F1168" s="10">
        <f>IFERROR(Table2[[#This Row],[Economic loss ($ million)]]*1000000 / Table2[[#This Row],[Total Waste (tons)]], NA())</f>
        <v>1061437.4281991874</v>
      </c>
      <c r="G1168" s="10" t="str">
        <f t="shared" si="18"/>
        <v>Medium</v>
      </c>
      <c r="H1168" s="10">
        <v>127.68</v>
      </c>
      <c r="I1168" s="10">
        <f>IFERROR(Table2[[#This Row],[Total Waste (tons)]] / (Table2[[#This Row],[Population (million)]]*1000), NA())</f>
        <v>0.26112998847805596</v>
      </c>
      <c r="J1168" s="10">
        <v>95.47</v>
      </c>
      <c r="K1168" s="10">
        <f>IFERROR(Table2[[#This Row],[Total Waste (tons)]] * Table2[[#This Row],[Household waste (%)]], NA())</f>
        <v>1101161.6336000001</v>
      </c>
      <c r="L1168" s="10">
        <v>44.17</v>
      </c>
      <c r="M1168" s="10">
        <f>SUMIFS(Table2[Household waste (%)], Table2[Country], "Australia", Table2[Year], 2020)</f>
        <v>1412.17</v>
      </c>
      <c r="N1168" s="10">
        <f>COUNTIFS(Table2[Year], "USA")</f>
        <v>0</v>
      </c>
    </row>
    <row r="1169" spans="1:14" x14ac:dyDescent="0.35">
      <c r="A1169" s="11" t="s">
        <v>8</v>
      </c>
      <c r="B1169" s="12">
        <v>2019</v>
      </c>
      <c r="C1169" s="11" t="s">
        <v>19</v>
      </c>
      <c r="D1169" s="12">
        <v>19096.71</v>
      </c>
      <c r="E1169" s="13">
        <v>18273.39</v>
      </c>
      <c r="F1169" s="13">
        <f>IFERROR(Table2[[#This Row],[Economic loss ($ million)]]*1000000 / Table2[[#This Row],[Total Waste (tons)]], NA())</f>
        <v>956886.81453506916</v>
      </c>
      <c r="G1169" s="13" t="str">
        <f t="shared" si="18"/>
        <v>Medium</v>
      </c>
      <c r="H1169" s="13">
        <v>128.91999999999999</v>
      </c>
      <c r="I1169" s="13">
        <f>IFERROR(Table2[[#This Row],[Total Waste (tons)]] / (Table2[[#This Row],[Population (million)]]*1000), NA())</f>
        <v>3.9700449045777721E-2</v>
      </c>
      <c r="J1169" s="13">
        <v>481.02</v>
      </c>
      <c r="K1169" s="13">
        <f>IFERROR(Table2[[#This Row],[Total Waste (tons)]] * Table2[[#This Row],[Household waste (%)]], NA())</f>
        <v>1196790.8156999999</v>
      </c>
      <c r="L1169" s="13">
        <v>62.67</v>
      </c>
      <c r="M1169" s="10">
        <f>SUMIFS(Table2[Household waste (%)], Table2[Country], "Australia", Table2[Year], 2020)</f>
        <v>1412.17</v>
      </c>
      <c r="N1169" s="10">
        <f>COUNTIFS(Table2[Year], "USA")</f>
        <v>0</v>
      </c>
    </row>
    <row r="1170" spans="1:14" x14ac:dyDescent="0.35">
      <c r="A1170" s="8" t="s">
        <v>12</v>
      </c>
      <c r="B1170" s="9">
        <v>2024</v>
      </c>
      <c r="C1170" s="8" t="s">
        <v>9</v>
      </c>
      <c r="D1170" s="9">
        <v>38728.720000000001</v>
      </c>
      <c r="E1170" s="10">
        <v>35494.629999999997</v>
      </c>
      <c r="F1170" s="10">
        <f>IFERROR(Table2[[#This Row],[Economic loss ($ million)]]*1000000 / Table2[[#This Row],[Total Waste (tons)]], NA())</f>
        <v>916493.75450570008</v>
      </c>
      <c r="G1170" s="10" t="str">
        <f t="shared" si="18"/>
        <v>Low</v>
      </c>
      <c r="H1170" s="10">
        <v>160.46</v>
      </c>
      <c r="I1170" s="10">
        <f>IFERROR(Table2[[#This Row],[Total Waste (tons)]] / (Table2[[#This Row],[Population (million)]]*1000), NA())</f>
        <v>0.24118022169635073</v>
      </c>
      <c r="J1170" s="10">
        <v>160.58000000000001</v>
      </c>
      <c r="K1170" s="10">
        <f>IFERROR(Table2[[#This Row],[Total Waste (tons)]] * Table2[[#This Row],[Household waste (%)]], NA())</f>
        <v>2432550.9032000001</v>
      </c>
      <c r="L1170" s="10">
        <v>62.81</v>
      </c>
      <c r="M1170" s="10">
        <f>SUMIFS(Table2[Household waste (%)], Table2[Country], "Australia", Table2[Year], 2020)</f>
        <v>1412.17</v>
      </c>
      <c r="N1170" s="10">
        <f>COUNTIFS(Table2[Year], "USA")</f>
        <v>0</v>
      </c>
    </row>
    <row r="1171" spans="1:14" x14ac:dyDescent="0.35">
      <c r="A1171" s="11" t="s">
        <v>35</v>
      </c>
      <c r="B1171" s="12">
        <v>2018</v>
      </c>
      <c r="C1171" s="11" t="s">
        <v>15</v>
      </c>
      <c r="D1171" s="12">
        <v>35649.51</v>
      </c>
      <c r="E1171" s="13">
        <v>30541.38</v>
      </c>
      <c r="F1171" s="13">
        <f>IFERROR(Table2[[#This Row],[Economic loss ($ million)]]*1000000 / Table2[[#This Row],[Total Waste (tons)]], NA())</f>
        <v>856712.47655297362</v>
      </c>
      <c r="G1171" s="13" t="str">
        <f t="shared" si="18"/>
        <v>Low</v>
      </c>
      <c r="H1171" s="13">
        <v>67.02</v>
      </c>
      <c r="I1171" s="13">
        <f>IFERROR(Table2[[#This Row],[Total Waste (tons)]] / (Table2[[#This Row],[Population (million)]]*1000), NA())</f>
        <v>5.4538307376923785E-2</v>
      </c>
      <c r="J1171" s="13">
        <v>653.66</v>
      </c>
      <c r="K1171" s="13">
        <f>IFERROR(Table2[[#This Row],[Total Waste (tons)]] * Table2[[#This Row],[Household waste (%)]], NA())</f>
        <v>1248445.8402000002</v>
      </c>
      <c r="L1171" s="13">
        <v>35.020000000000003</v>
      </c>
      <c r="M1171" s="10">
        <f>SUMIFS(Table2[Household waste (%)], Table2[Country], "Australia", Table2[Year], 2020)</f>
        <v>1412.17</v>
      </c>
      <c r="N1171" s="10">
        <f>COUNTIFS(Table2[Year], "USA")</f>
        <v>0</v>
      </c>
    </row>
    <row r="1172" spans="1:14" x14ac:dyDescent="0.35">
      <c r="A1172" s="8" t="s">
        <v>23</v>
      </c>
      <c r="B1172" s="9">
        <v>2018</v>
      </c>
      <c r="C1172" s="8" t="s">
        <v>25</v>
      </c>
      <c r="D1172" s="9">
        <v>47890.2</v>
      </c>
      <c r="E1172" s="10">
        <v>49580.18</v>
      </c>
      <c r="F1172" s="10">
        <f>IFERROR(Table2[[#This Row],[Economic loss ($ million)]]*1000000 / Table2[[#This Row],[Total Waste (tons)]], NA())</f>
        <v>1035288.6394293614</v>
      </c>
      <c r="G1172" s="10" t="str">
        <f t="shared" si="18"/>
        <v>Medium</v>
      </c>
      <c r="H1172" s="10">
        <v>145.56</v>
      </c>
      <c r="I1172" s="10">
        <f>IFERROR(Table2[[#This Row],[Total Waste (tons)]] / (Table2[[#This Row],[Population (million)]]*1000), NA())</f>
        <v>7.1677966862736295E-2</v>
      </c>
      <c r="J1172" s="10">
        <v>668.13</v>
      </c>
      <c r="K1172" s="10">
        <f>IFERROR(Table2[[#This Row],[Total Waste (tons)]] * Table2[[#This Row],[Household waste (%)]], NA())</f>
        <v>2656469.3939999999</v>
      </c>
      <c r="L1172" s="10">
        <v>55.47</v>
      </c>
      <c r="M1172" s="10">
        <f>SUMIFS(Table2[Household waste (%)], Table2[Country], "Australia", Table2[Year], 2020)</f>
        <v>1412.17</v>
      </c>
      <c r="N1172" s="10">
        <f>COUNTIFS(Table2[Year], "USA")</f>
        <v>0</v>
      </c>
    </row>
    <row r="1173" spans="1:14" x14ac:dyDescent="0.35">
      <c r="A1173" s="11" t="s">
        <v>33</v>
      </c>
      <c r="B1173" s="12">
        <v>2020</v>
      </c>
      <c r="C1173" s="11" t="s">
        <v>25</v>
      </c>
      <c r="D1173" s="12">
        <v>8003.98</v>
      </c>
      <c r="E1173" s="13">
        <v>6499.63</v>
      </c>
      <c r="F1173" s="13">
        <f>IFERROR(Table2[[#This Row],[Economic loss ($ million)]]*1000000 / Table2[[#This Row],[Total Waste (tons)]], NA())</f>
        <v>812049.75524676475</v>
      </c>
      <c r="G1173" s="13" t="str">
        <f t="shared" si="18"/>
        <v>Low</v>
      </c>
      <c r="H1173" s="13">
        <v>75.42</v>
      </c>
      <c r="I1173" s="13">
        <f>IFERROR(Table2[[#This Row],[Total Waste (tons)]] / (Table2[[#This Row],[Population (million)]]*1000), NA())</f>
        <v>0.16674958333333331</v>
      </c>
      <c r="J1173" s="13">
        <v>48</v>
      </c>
      <c r="K1173" s="13">
        <f>IFERROR(Table2[[#This Row],[Total Waste (tons)]] * Table2[[#This Row],[Household waste (%)]], NA())</f>
        <v>459908.69079999998</v>
      </c>
      <c r="L1173" s="13">
        <v>57.46</v>
      </c>
      <c r="M1173" s="10">
        <f>SUMIFS(Table2[Household waste (%)], Table2[Country], "Australia", Table2[Year], 2020)</f>
        <v>1412.17</v>
      </c>
      <c r="N1173" s="10">
        <f>COUNTIFS(Table2[Year], "USA")</f>
        <v>0</v>
      </c>
    </row>
    <row r="1174" spans="1:14" x14ac:dyDescent="0.35">
      <c r="A1174" s="8" t="s">
        <v>14</v>
      </c>
      <c r="B1174" s="9">
        <v>2018</v>
      </c>
      <c r="C1174" s="8" t="s">
        <v>11</v>
      </c>
      <c r="D1174" s="9">
        <v>22064.87</v>
      </c>
      <c r="E1174" s="10">
        <v>20476.45</v>
      </c>
      <c r="F1174" s="10">
        <f>IFERROR(Table2[[#This Row],[Economic loss ($ million)]]*1000000 / Table2[[#This Row],[Total Waste (tons)]], NA())</f>
        <v>928011.35923302523</v>
      </c>
      <c r="G1174" s="10" t="str">
        <f t="shared" si="18"/>
        <v>Low</v>
      </c>
      <c r="H1174" s="10">
        <v>113.47</v>
      </c>
      <c r="I1174" s="10">
        <f>IFERROR(Table2[[#This Row],[Total Waste (tons)]] / (Table2[[#This Row],[Population (million)]]*1000), NA())</f>
        <v>9.0704883663569838E-2</v>
      </c>
      <c r="J1174" s="10">
        <v>243.26</v>
      </c>
      <c r="K1174" s="10">
        <f>IFERROR(Table2[[#This Row],[Total Waste (tons)]] * Table2[[#This Row],[Household waste (%)]], NA())</f>
        <v>878623.12339999992</v>
      </c>
      <c r="L1174" s="10">
        <v>39.82</v>
      </c>
      <c r="M1174" s="10">
        <f>SUMIFS(Table2[Household waste (%)], Table2[Country], "Australia", Table2[Year], 2020)</f>
        <v>1412.17</v>
      </c>
      <c r="N1174" s="10">
        <f>COUNTIFS(Table2[Year], "USA")</f>
        <v>0</v>
      </c>
    </row>
    <row r="1175" spans="1:14" x14ac:dyDescent="0.35">
      <c r="A1175" s="11" t="s">
        <v>12</v>
      </c>
      <c r="B1175" s="12">
        <v>2024</v>
      </c>
      <c r="C1175" s="11" t="s">
        <v>22</v>
      </c>
      <c r="D1175" s="12">
        <v>3513.33</v>
      </c>
      <c r="E1175" s="13">
        <v>4052.67</v>
      </c>
      <c r="F1175" s="13">
        <f>IFERROR(Table2[[#This Row],[Economic loss ($ million)]]*1000000 / Table2[[#This Row],[Total Waste (tons)]], NA())</f>
        <v>1153512.4796133584</v>
      </c>
      <c r="G1175" s="13" t="str">
        <f t="shared" si="18"/>
        <v>High</v>
      </c>
      <c r="H1175" s="13">
        <v>133.87</v>
      </c>
      <c r="I1175" s="13">
        <f>IFERROR(Table2[[#This Row],[Total Waste (tons)]] / (Table2[[#This Row],[Population (million)]]*1000), NA())</f>
        <v>9.6706028075970278E-3</v>
      </c>
      <c r="J1175" s="13">
        <v>363.3</v>
      </c>
      <c r="K1175" s="13">
        <f>IFERROR(Table2[[#This Row],[Total Waste (tons)]] * Table2[[#This Row],[Household waste (%)]], NA())</f>
        <v>192706.15049999999</v>
      </c>
      <c r="L1175" s="13">
        <v>54.85</v>
      </c>
      <c r="M1175" s="10">
        <f>SUMIFS(Table2[Household waste (%)], Table2[Country], "Australia", Table2[Year], 2020)</f>
        <v>1412.17</v>
      </c>
      <c r="N1175" s="10">
        <f>COUNTIFS(Table2[Year], "USA")</f>
        <v>0</v>
      </c>
    </row>
    <row r="1176" spans="1:14" x14ac:dyDescent="0.35">
      <c r="A1176" s="8" t="s">
        <v>32</v>
      </c>
      <c r="B1176" s="9">
        <v>2023</v>
      </c>
      <c r="C1176" s="8" t="s">
        <v>25</v>
      </c>
      <c r="D1176" s="9">
        <v>48403.15</v>
      </c>
      <c r="E1176" s="10">
        <v>54948.5</v>
      </c>
      <c r="F1176" s="10">
        <f>IFERROR(Table2[[#This Row],[Economic loss ($ million)]]*1000000 / Table2[[#This Row],[Total Waste (tons)]], NA())</f>
        <v>1135225.7032858399</v>
      </c>
      <c r="G1176" s="10" t="str">
        <f t="shared" si="18"/>
        <v>High</v>
      </c>
      <c r="H1176" s="10">
        <v>175.17</v>
      </c>
      <c r="I1176" s="10">
        <f>IFERROR(Table2[[#This Row],[Total Waste (tons)]] / (Table2[[#This Row],[Population (million)]]*1000), NA())</f>
        <v>0.30225521418758589</v>
      </c>
      <c r="J1176" s="10">
        <v>160.13999999999999</v>
      </c>
      <c r="K1176" s="10">
        <f>IFERROR(Table2[[#This Row],[Total Waste (tons)]] * Table2[[#This Row],[Household waste (%)]], NA())</f>
        <v>1757034.345</v>
      </c>
      <c r="L1176" s="10">
        <v>36.299999999999997</v>
      </c>
      <c r="M1176" s="10">
        <f>SUMIFS(Table2[Household waste (%)], Table2[Country], "Australia", Table2[Year], 2020)</f>
        <v>1412.17</v>
      </c>
      <c r="N1176" s="10">
        <f>COUNTIFS(Table2[Year], "USA")</f>
        <v>0</v>
      </c>
    </row>
    <row r="1177" spans="1:14" x14ac:dyDescent="0.35">
      <c r="A1177" s="11" t="s">
        <v>32</v>
      </c>
      <c r="B1177" s="12">
        <v>2019</v>
      </c>
      <c r="C1177" s="11" t="s">
        <v>20</v>
      </c>
      <c r="D1177" s="12">
        <v>18317.53</v>
      </c>
      <c r="E1177" s="13">
        <v>19745.29</v>
      </c>
      <c r="F1177" s="13">
        <f>IFERROR(Table2[[#This Row],[Economic loss ($ million)]]*1000000 / Table2[[#This Row],[Total Waste (tons)]], NA())</f>
        <v>1077945.0067776607</v>
      </c>
      <c r="G1177" s="13" t="str">
        <f t="shared" si="18"/>
        <v>Medium</v>
      </c>
      <c r="H1177" s="13">
        <v>74.400000000000006</v>
      </c>
      <c r="I1177" s="13">
        <f>IFERROR(Table2[[#This Row],[Total Waste (tons)]] / (Table2[[#This Row],[Population (million)]]*1000), NA())</f>
        <v>4.5410109574098863E-2</v>
      </c>
      <c r="J1177" s="13">
        <v>403.38</v>
      </c>
      <c r="K1177" s="13">
        <f>IFERROR(Table2[[#This Row],[Total Waste (tons)]] * Table2[[#This Row],[Household waste (%)]], NA())</f>
        <v>621880.14350000001</v>
      </c>
      <c r="L1177" s="13">
        <v>33.950000000000003</v>
      </c>
      <c r="M1177" s="10">
        <f>SUMIFS(Table2[Household waste (%)], Table2[Country], "Australia", Table2[Year], 2020)</f>
        <v>1412.17</v>
      </c>
      <c r="N1177" s="10">
        <f>COUNTIFS(Table2[Year], "USA")</f>
        <v>0</v>
      </c>
    </row>
    <row r="1178" spans="1:14" x14ac:dyDescent="0.35">
      <c r="A1178" s="8" t="s">
        <v>14</v>
      </c>
      <c r="B1178" s="9">
        <v>2024</v>
      </c>
      <c r="C1178" s="8" t="s">
        <v>11</v>
      </c>
      <c r="D1178" s="9">
        <v>11808.79</v>
      </c>
      <c r="E1178" s="10">
        <v>9716.69</v>
      </c>
      <c r="F1178" s="10">
        <f>IFERROR(Table2[[#This Row],[Economic loss ($ million)]]*1000000 / Table2[[#This Row],[Total Waste (tons)]], NA())</f>
        <v>822835.36247151485</v>
      </c>
      <c r="G1178" s="10" t="str">
        <f t="shared" si="18"/>
        <v>Low</v>
      </c>
      <c r="H1178" s="10">
        <v>26.98</v>
      </c>
      <c r="I1178" s="10">
        <f>IFERROR(Table2[[#This Row],[Total Waste (tons)]] / (Table2[[#This Row],[Population (million)]]*1000), NA())</f>
        <v>1.2703087349397591E-2</v>
      </c>
      <c r="J1178" s="10">
        <v>929.6</v>
      </c>
      <c r="K1178" s="10">
        <f>IFERROR(Table2[[#This Row],[Total Waste (tons)]] * Table2[[#This Row],[Household waste (%)]], NA())</f>
        <v>558437.67910000007</v>
      </c>
      <c r="L1178" s="10">
        <v>47.29</v>
      </c>
      <c r="M1178" s="10">
        <f>SUMIFS(Table2[Household waste (%)], Table2[Country], "Australia", Table2[Year], 2020)</f>
        <v>1412.17</v>
      </c>
      <c r="N1178" s="10">
        <f>COUNTIFS(Table2[Year], "USA")</f>
        <v>0</v>
      </c>
    </row>
    <row r="1179" spans="1:14" x14ac:dyDescent="0.35">
      <c r="A1179" s="11" t="s">
        <v>29</v>
      </c>
      <c r="B1179" s="12">
        <v>2018</v>
      </c>
      <c r="C1179" s="11" t="s">
        <v>11</v>
      </c>
      <c r="D1179" s="12">
        <v>6439.2</v>
      </c>
      <c r="E1179" s="13">
        <v>5394.1</v>
      </c>
      <c r="F1179" s="13">
        <f>IFERROR(Table2[[#This Row],[Economic loss ($ million)]]*1000000 / Table2[[#This Row],[Total Waste (tons)]], NA())</f>
        <v>837697.22946949932</v>
      </c>
      <c r="G1179" s="13" t="str">
        <f t="shared" si="18"/>
        <v>Low</v>
      </c>
      <c r="H1179" s="13">
        <v>26.84</v>
      </c>
      <c r="I1179" s="13">
        <f>IFERROR(Table2[[#This Row],[Total Waste (tons)]] / (Table2[[#This Row],[Population (million)]]*1000), NA())</f>
        <v>6.9104958145524795E-2</v>
      </c>
      <c r="J1179" s="13">
        <v>93.18</v>
      </c>
      <c r="K1179" s="13">
        <f>IFERROR(Table2[[#This Row],[Total Waste (tons)]] * Table2[[#This Row],[Household waste (%)]], NA())</f>
        <v>334774.00800000003</v>
      </c>
      <c r="L1179" s="13">
        <v>51.99</v>
      </c>
      <c r="M1179" s="10">
        <f>SUMIFS(Table2[Household waste (%)], Table2[Country], "Australia", Table2[Year], 2020)</f>
        <v>1412.17</v>
      </c>
      <c r="N1179" s="10">
        <f>COUNTIFS(Table2[Year], "USA")</f>
        <v>0</v>
      </c>
    </row>
    <row r="1180" spans="1:14" x14ac:dyDescent="0.35">
      <c r="A1180" s="8" t="s">
        <v>29</v>
      </c>
      <c r="B1180" s="9">
        <v>2024</v>
      </c>
      <c r="C1180" s="8" t="s">
        <v>22</v>
      </c>
      <c r="D1180" s="9">
        <v>43174.51</v>
      </c>
      <c r="E1180" s="10">
        <v>44863.41</v>
      </c>
      <c r="F1180" s="10">
        <f>IFERROR(Table2[[#This Row],[Economic loss ($ million)]]*1000000 / Table2[[#This Row],[Total Waste (tons)]], NA())</f>
        <v>1039117.9888318361</v>
      </c>
      <c r="G1180" s="10" t="str">
        <f t="shared" si="18"/>
        <v>Medium</v>
      </c>
      <c r="H1180" s="10">
        <v>106.07</v>
      </c>
      <c r="I1180" s="10">
        <f>IFERROR(Table2[[#This Row],[Total Waste (tons)]] / (Table2[[#This Row],[Population (million)]]*1000), NA())</f>
        <v>4.13038582594304E-2</v>
      </c>
      <c r="J1180" s="10">
        <v>1045.29</v>
      </c>
      <c r="K1180" s="10">
        <f>IFERROR(Table2[[#This Row],[Total Waste (tons)]] * Table2[[#This Row],[Household waste (%)]], NA())</f>
        <v>2885352.5033</v>
      </c>
      <c r="L1180" s="10">
        <v>66.83</v>
      </c>
      <c r="M1180" s="10">
        <f>SUMIFS(Table2[Household waste (%)], Table2[Country], "Australia", Table2[Year], 2020)</f>
        <v>1412.17</v>
      </c>
      <c r="N1180" s="10">
        <f>COUNTIFS(Table2[Year], "USA")</f>
        <v>0</v>
      </c>
    </row>
    <row r="1181" spans="1:14" x14ac:dyDescent="0.35">
      <c r="A1181" s="11" t="s">
        <v>34</v>
      </c>
      <c r="B1181" s="12">
        <v>2021</v>
      </c>
      <c r="C1181" s="11" t="s">
        <v>13</v>
      </c>
      <c r="D1181" s="12">
        <v>48267.58</v>
      </c>
      <c r="E1181" s="13">
        <v>51264.82</v>
      </c>
      <c r="F1181" s="13">
        <f>IFERROR(Table2[[#This Row],[Economic loss ($ million)]]*1000000 / Table2[[#This Row],[Total Waste (tons)]], NA())</f>
        <v>1062096.3387847494</v>
      </c>
      <c r="G1181" s="13" t="str">
        <f t="shared" si="18"/>
        <v>Medium</v>
      </c>
      <c r="H1181" s="13">
        <v>36.409999999999997</v>
      </c>
      <c r="I1181" s="13">
        <f>IFERROR(Table2[[#This Row],[Total Waste (tons)]] / (Table2[[#This Row],[Population (million)]]*1000), NA())</f>
        <v>0.14589402732438642</v>
      </c>
      <c r="J1181" s="13">
        <v>330.84</v>
      </c>
      <c r="K1181" s="13">
        <f>IFERROR(Table2[[#This Row],[Total Waste (tons)]] * Table2[[#This Row],[Household waste (%)]], NA())</f>
        <v>2775868.5257999999</v>
      </c>
      <c r="L1181" s="13">
        <v>57.51</v>
      </c>
      <c r="M1181" s="10">
        <f>SUMIFS(Table2[Household waste (%)], Table2[Country], "Australia", Table2[Year], 2020)</f>
        <v>1412.17</v>
      </c>
      <c r="N1181" s="10">
        <f>COUNTIFS(Table2[Year], "USA")</f>
        <v>0</v>
      </c>
    </row>
    <row r="1182" spans="1:14" x14ac:dyDescent="0.35">
      <c r="A1182" s="8" t="s">
        <v>32</v>
      </c>
      <c r="B1182" s="9">
        <v>2024</v>
      </c>
      <c r="C1182" s="8" t="s">
        <v>22</v>
      </c>
      <c r="D1182" s="9">
        <v>29213.17</v>
      </c>
      <c r="E1182" s="10">
        <v>32840.660000000003</v>
      </c>
      <c r="F1182" s="10">
        <f>IFERROR(Table2[[#This Row],[Economic loss ($ million)]]*1000000 / Table2[[#This Row],[Total Waste (tons)]], NA())</f>
        <v>1124173.1041170817</v>
      </c>
      <c r="G1182" s="10" t="str">
        <f t="shared" si="18"/>
        <v>High</v>
      </c>
      <c r="H1182" s="10">
        <v>196.08</v>
      </c>
      <c r="I1182" s="10">
        <f>IFERROR(Table2[[#This Row],[Total Waste (tons)]] / (Table2[[#This Row],[Population (million)]]*1000), NA())</f>
        <v>4.0558074637640912E-2</v>
      </c>
      <c r="J1182" s="10">
        <v>720.28</v>
      </c>
      <c r="K1182" s="10">
        <f>IFERROR(Table2[[#This Row],[Total Waste (tons)]] * Table2[[#This Row],[Household waste (%)]], NA())</f>
        <v>1807710.9595999999</v>
      </c>
      <c r="L1182" s="10">
        <v>61.88</v>
      </c>
      <c r="M1182" s="10">
        <f>SUMIFS(Table2[Household waste (%)], Table2[Country], "Australia", Table2[Year], 2020)</f>
        <v>1412.17</v>
      </c>
      <c r="N1182" s="10">
        <f>COUNTIFS(Table2[Year], "USA")</f>
        <v>0</v>
      </c>
    </row>
    <row r="1183" spans="1:14" x14ac:dyDescent="0.35">
      <c r="A1183" s="11" t="s">
        <v>28</v>
      </c>
      <c r="B1183" s="12">
        <v>2020</v>
      </c>
      <c r="C1183" s="11" t="s">
        <v>22</v>
      </c>
      <c r="D1183" s="12">
        <v>8903.52</v>
      </c>
      <c r="E1183" s="13">
        <v>9527.7900000000009</v>
      </c>
      <c r="F1183" s="13">
        <f>IFERROR(Table2[[#This Row],[Economic loss ($ million)]]*1000000 / Table2[[#This Row],[Total Waste (tons)]], NA())</f>
        <v>1070114.9657663486</v>
      </c>
      <c r="G1183" s="13" t="str">
        <f t="shared" si="18"/>
        <v>Medium</v>
      </c>
      <c r="H1183" s="13">
        <v>47.76</v>
      </c>
      <c r="I1183" s="13">
        <f>IFERROR(Table2[[#This Row],[Total Waste (tons)]] / (Table2[[#This Row],[Population (million)]]*1000), NA())</f>
        <v>6.3837329356429967E-3</v>
      </c>
      <c r="J1183" s="13">
        <v>1394.72</v>
      </c>
      <c r="K1183" s="13">
        <f>IFERROR(Table2[[#This Row],[Total Waste (tons)]] * Table2[[#This Row],[Household waste (%)]], NA())</f>
        <v>346792.10400000005</v>
      </c>
      <c r="L1183" s="13">
        <v>38.950000000000003</v>
      </c>
      <c r="M1183" s="10">
        <f>SUMIFS(Table2[Household waste (%)], Table2[Country], "Australia", Table2[Year], 2020)</f>
        <v>1412.17</v>
      </c>
      <c r="N1183" s="10">
        <f>COUNTIFS(Table2[Year], "USA")</f>
        <v>0</v>
      </c>
    </row>
    <row r="1184" spans="1:14" x14ac:dyDescent="0.35">
      <c r="A1184" s="8" t="s">
        <v>33</v>
      </c>
      <c r="B1184" s="9">
        <v>2022</v>
      </c>
      <c r="C1184" s="8" t="s">
        <v>15</v>
      </c>
      <c r="D1184" s="9">
        <v>23262.53</v>
      </c>
      <c r="E1184" s="10">
        <v>25824.94</v>
      </c>
      <c r="F1184" s="10">
        <f>IFERROR(Table2[[#This Row],[Economic loss ($ million)]]*1000000 / Table2[[#This Row],[Total Waste (tons)]], NA())</f>
        <v>1110151.8192561171</v>
      </c>
      <c r="G1184" s="10" t="str">
        <f t="shared" si="18"/>
        <v>High</v>
      </c>
      <c r="H1184" s="10">
        <v>75.900000000000006</v>
      </c>
      <c r="I1184" s="10">
        <f>IFERROR(Table2[[#This Row],[Total Waste (tons)]] / (Table2[[#This Row],[Population (million)]]*1000), NA())</f>
        <v>1.8408123699266445E-2</v>
      </c>
      <c r="J1184" s="10">
        <v>1263.71</v>
      </c>
      <c r="K1184" s="10">
        <f>IFERROR(Table2[[#This Row],[Total Waste (tons)]] * Table2[[#This Row],[Household waste (%)]], NA())</f>
        <v>712531.29389999993</v>
      </c>
      <c r="L1184" s="10">
        <v>30.63</v>
      </c>
      <c r="M1184" s="10">
        <f>SUMIFS(Table2[Household waste (%)], Table2[Country], "Australia", Table2[Year], 2020)</f>
        <v>1412.17</v>
      </c>
      <c r="N1184" s="10">
        <f>COUNTIFS(Table2[Year], "USA")</f>
        <v>0</v>
      </c>
    </row>
    <row r="1185" spans="1:14" x14ac:dyDescent="0.35">
      <c r="A1185" s="11" t="s">
        <v>34</v>
      </c>
      <c r="B1185" s="12">
        <v>2023</v>
      </c>
      <c r="C1185" s="11" t="s">
        <v>9</v>
      </c>
      <c r="D1185" s="12">
        <v>30114.14</v>
      </c>
      <c r="E1185" s="13">
        <v>35677.050000000003</v>
      </c>
      <c r="F1185" s="13">
        <f>IFERROR(Table2[[#This Row],[Economic loss ($ million)]]*1000000 / Table2[[#This Row],[Total Waste (tons)]], NA())</f>
        <v>1184727.5067460004</v>
      </c>
      <c r="G1185" s="13" t="str">
        <f t="shared" si="18"/>
        <v>High</v>
      </c>
      <c r="H1185" s="13">
        <v>48.9</v>
      </c>
      <c r="I1185" s="13">
        <f>IFERROR(Table2[[#This Row],[Total Waste (tons)]] / (Table2[[#This Row],[Population (million)]]*1000), NA())</f>
        <v>4.9377965795989305E-2</v>
      </c>
      <c r="J1185" s="13">
        <v>609.87</v>
      </c>
      <c r="K1185" s="13">
        <f>IFERROR(Table2[[#This Row],[Total Waste (tons)]] * Table2[[#This Row],[Household waste (%)]], NA())</f>
        <v>1480411.1223999998</v>
      </c>
      <c r="L1185" s="13">
        <v>49.16</v>
      </c>
      <c r="M1185" s="10">
        <f>SUMIFS(Table2[Household waste (%)], Table2[Country], "Australia", Table2[Year], 2020)</f>
        <v>1412.17</v>
      </c>
      <c r="N1185" s="10">
        <f>COUNTIFS(Table2[Year], "USA")</f>
        <v>0</v>
      </c>
    </row>
    <row r="1186" spans="1:14" x14ac:dyDescent="0.35">
      <c r="A1186" s="8" t="s">
        <v>17</v>
      </c>
      <c r="B1186" s="9">
        <v>2024</v>
      </c>
      <c r="C1186" s="8" t="s">
        <v>25</v>
      </c>
      <c r="D1186" s="9">
        <v>45901.37</v>
      </c>
      <c r="E1186" s="10">
        <v>45831.98</v>
      </c>
      <c r="F1186" s="10">
        <f>IFERROR(Table2[[#This Row],[Economic loss ($ million)]]*1000000 / Table2[[#This Row],[Total Waste (tons)]], NA())</f>
        <v>998488.28041515965</v>
      </c>
      <c r="G1186" s="10" t="str">
        <f t="shared" si="18"/>
        <v>Medium</v>
      </c>
      <c r="H1186" s="10">
        <v>85.68</v>
      </c>
      <c r="I1186" s="10">
        <f>IFERROR(Table2[[#This Row],[Total Waste (tons)]] / (Table2[[#This Row],[Population (million)]]*1000), NA())</f>
        <v>4.4727714764577486E-2</v>
      </c>
      <c r="J1186" s="10">
        <v>1026.24</v>
      </c>
      <c r="K1186" s="10">
        <f>IFERROR(Table2[[#This Row],[Total Waste (tons)]] * Table2[[#This Row],[Household waste (%)]], NA())</f>
        <v>2278544.0068000001</v>
      </c>
      <c r="L1186" s="10">
        <v>49.64</v>
      </c>
      <c r="M1186" s="10">
        <f>SUMIFS(Table2[Household waste (%)], Table2[Country], "Australia", Table2[Year], 2020)</f>
        <v>1412.17</v>
      </c>
      <c r="N1186" s="10">
        <f>COUNTIFS(Table2[Year], "USA")</f>
        <v>0</v>
      </c>
    </row>
    <row r="1187" spans="1:14" x14ac:dyDescent="0.35">
      <c r="A1187" s="11" t="s">
        <v>29</v>
      </c>
      <c r="B1187" s="12">
        <v>2019</v>
      </c>
      <c r="C1187" s="11" t="s">
        <v>19</v>
      </c>
      <c r="D1187" s="12">
        <v>48620.25</v>
      </c>
      <c r="E1187" s="13">
        <v>50301.37</v>
      </c>
      <c r="F1187" s="13">
        <f>IFERROR(Table2[[#This Row],[Economic loss ($ million)]]*1000000 / Table2[[#This Row],[Total Waste (tons)]], NA())</f>
        <v>1034576.5396105532</v>
      </c>
      <c r="G1187" s="13" t="str">
        <f t="shared" si="18"/>
        <v>Medium</v>
      </c>
      <c r="H1187" s="13">
        <v>173.14</v>
      </c>
      <c r="I1187" s="13">
        <f>IFERROR(Table2[[#This Row],[Total Waste (tons)]] / (Table2[[#This Row],[Population (million)]]*1000), NA())</f>
        <v>9.4150481206793063E-2</v>
      </c>
      <c r="J1187" s="13">
        <v>516.41</v>
      </c>
      <c r="K1187" s="13">
        <f>IFERROR(Table2[[#This Row],[Total Waste (tons)]] * Table2[[#This Row],[Household waste (%)]], NA())</f>
        <v>1521813.825</v>
      </c>
      <c r="L1187" s="13">
        <v>31.3</v>
      </c>
      <c r="M1187" s="10">
        <f>SUMIFS(Table2[Household waste (%)], Table2[Country], "Australia", Table2[Year], 2020)</f>
        <v>1412.17</v>
      </c>
      <c r="N1187" s="10">
        <f>COUNTIFS(Table2[Year], "USA")</f>
        <v>0</v>
      </c>
    </row>
    <row r="1188" spans="1:14" x14ac:dyDescent="0.35">
      <c r="A1188" s="8" t="s">
        <v>31</v>
      </c>
      <c r="B1188" s="9">
        <v>2020</v>
      </c>
      <c r="C1188" s="8" t="s">
        <v>20</v>
      </c>
      <c r="D1188" s="9">
        <v>32827.879999999997</v>
      </c>
      <c r="E1188" s="10">
        <v>34463.61</v>
      </c>
      <c r="F1188" s="10">
        <f>IFERROR(Table2[[#This Row],[Economic loss ($ million)]]*1000000 / Table2[[#This Row],[Total Waste (tons)]], NA())</f>
        <v>1049827.4637290011</v>
      </c>
      <c r="G1188" s="10" t="str">
        <f t="shared" si="18"/>
        <v>Medium</v>
      </c>
      <c r="H1188" s="10">
        <v>140.44</v>
      </c>
      <c r="I1188" s="10">
        <f>IFERROR(Table2[[#This Row],[Total Waste (tons)]] / (Table2[[#This Row],[Population (million)]]*1000), NA())</f>
        <v>7.5007722889914544E-2</v>
      </c>
      <c r="J1188" s="10">
        <v>437.66</v>
      </c>
      <c r="K1188" s="10">
        <f>IFERROR(Table2[[#This Row],[Total Waste (tons)]] * Table2[[#This Row],[Household waste (%)]], NA())</f>
        <v>2249694.6163999997</v>
      </c>
      <c r="L1188" s="10">
        <v>68.53</v>
      </c>
      <c r="M1188" s="10">
        <f>SUMIFS(Table2[Household waste (%)], Table2[Country], "Australia", Table2[Year], 2020)</f>
        <v>1412.17</v>
      </c>
      <c r="N1188" s="10">
        <f>COUNTIFS(Table2[Year], "USA")</f>
        <v>0</v>
      </c>
    </row>
    <row r="1189" spans="1:14" x14ac:dyDescent="0.35">
      <c r="A1189" s="11" t="s">
        <v>27</v>
      </c>
      <c r="B1189" s="12">
        <v>2023</v>
      </c>
      <c r="C1189" s="11" t="s">
        <v>25</v>
      </c>
      <c r="D1189" s="12">
        <v>40840.5</v>
      </c>
      <c r="E1189" s="13">
        <v>38524.82</v>
      </c>
      <c r="F1189" s="13">
        <f>IFERROR(Table2[[#This Row],[Economic loss ($ million)]]*1000000 / Table2[[#This Row],[Total Waste (tons)]], NA())</f>
        <v>943299.42091796128</v>
      </c>
      <c r="G1189" s="13" t="str">
        <f t="shared" si="18"/>
        <v>Low</v>
      </c>
      <c r="H1189" s="13">
        <v>141.79</v>
      </c>
      <c r="I1189" s="13">
        <f>IFERROR(Table2[[#This Row],[Total Waste (tons)]] / (Table2[[#This Row],[Population (million)]]*1000), NA())</f>
        <v>2.983955226606852E-2</v>
      </c>
      <c r="J1189" s="13">
        <v>1368.67</v>
      </c>
      <c r="K1189" s="13">
        <f>IFERROR(Table2[[#This Row],[Total Waste (tons)]] * Table2[[#This Row],[Household waste (%)]], NA())</f>
        <v>1694880.75</v>
      </c>
      <c r="L1189" s="13">
        <v>41.5</v>
      </c>
      <c r="M1189" s="10">
        <f>SUMIFS(Table2[Household waste (%)], Table2[Country], "Australia", Table2[Year], 2020)</f>
        <v>1412.17</v>
      </c>
      <c r="N1189" s="10">
        <f>COUNTIFS(Table2[Year], "USA")</f>
        <v>0</v>
      </c>
    </row>
    <row r="1190" spans="1:14" x14ac:dyDescent="0.35">
      <c r="A1190" s="8" t="s">
        <v>26</v>
      </c>
      <c r="B1190" s="9">
        <v>2023</v>
      </c>
      <c r="C1190" s="8" t="s">
        <v>11</v>
      </c>
      <c r="D1190" s="9">
        <v>18777.45</v>
      </c>
      <c r="E1190" s="10">
        <v>20043.849999999999</v>
      </c>
      <c r="F1190" s="10">
        <f>IFERROR(Table2[[#This Row],[Economic loss ($ million)]]*1000000 / Table2[[#This Row],[Total Waste (tons)]], NA())</f>
        <v>1067442.5973707824</v>
      </c>
      <c r="G1190" s="10" t="str">
        <f t="shared" si="18"/>
        <v>Medium</v>
      </c>
      <c r="H1190" s="10">
        <v>126.6</v>
      </c>
      <c r="I1190" s="10">
        <f>IFERROR(Table2[[#This Row],[Total Waste (tons)]] / (Table2[[#This Row],[Population (million)]]*1000), NA())</f>
        <v>2.5214784476970592E-2</v>
      </c>
      <c r="J1190" s="10">
        <v>744.7</v>
      </c>
      <c r="K1190" s="10">
        <f>IFERROR(Table2[[#This Row],[Total Waste (tons)]] * Table2[[#This Row],[Household waste (%)]], NA())</f>
        <v>777574.20449999999</v>
      </c>
      <c r="L1190" s="10">
        <v>41.41</v>
      </c>
      <c r="M1190" s="10">
        <f>SUMIFS(Table2[Household waste (%)], Table2[Country], "Australia", Table2[Year], 2020)</f>
        <v>1412.17</v>
      </c>
      <c r="N1190" s="10">
        <f>COUNTIFS(Table2[Year], "USA")</f>
        <v>0</v>
      </c>
    </row>
    <row r="1191" spans="1:14" x14ac:dyDescent="0.35">
      <c r="A1191" s="11" t="s">
        <v>28</v>
      </c>
      <c r="B1191" s="12">
        <v>2023</v>
      </c>
      <c r="C1191" s="11" t="s">
        <v>19</v>
      </c>
      <c r="D1191" s="12">
        <v>26903.69</v>
      </c>
      <c r="E1191" s="13">
        <v>24908.69</v>
      </c>
      <c r="F1191" s="13">
        <f>IFERROR(Table2[[#This Row],[Economic loss ($ million)]]*1000000 / Table2[[#This Row],[Total Waste (tons)]], NA())</f>
        <v>925846.60319829732</v>
      </c>
      <c r="G1191" s="13" t="str">
        <f t="shared" si="18"/>
        <v>Low</v>
      </c>
      <c r="H1191" s="13">
        <v>35.1</v>
      </c>
      <c r="I1191" s="13">
        <f>IFERROR(Table2[[#This Row],[Total Waste (tons)]] / (Table2[[#This Row],[Population (million)]]*1000), NA())</f>
        <v>4.3163308198299374E-2</v>
      </c>
      <c r="J1191" s="13">
        <v>623.29999999999995</v>
      </c>
      <c r="K1191" s="13">
        <f>IFERROR(Table2[[#This Row],[Total Waste (tons)]] * Table2[[#This Row],[Household waste (%)]], NA())</f>
        <v>1110046.2493999999</v>
      </c>
      <c r="L1191" s="13">
        <v>41.26</v>
      </c>
      <c r="M1191" s="10">
        <f>SUMIFS(Table2[Household waste (%)], Table2[Country], "Australia", Table2[Year], 2020)</f>
        <v>1412.17</v>
      </c>
      <c r="N1191" s="10">
        <f>COUNTIFS(Table2[Year], "USA")</f>
        <v>0</v>
      </c>
    </row>
    <row r="1192" spans="1:14" x14ac:dyDescent="0.35">
      <c r="A1192" s="8" t="s">
        <v>24</v>
      </c>
      <c r="B1192" s="9">
        <v>2022</v>
      </c>
      <c r="C1192" s="8" t="s">
        <v>13</v>
      </c>
      <c r="D1192" s="9">
        <v>25753.42</v>
      </c>
      <c r="E1192" s="10">
        <v>25942.47</v>
      </c>
      <c r="F1192" s="10">
        <f>IFERROR(Table2[[#This Row],[Economic loss ($ million)]]*1000000 / Table2[[#This Row],[Total Waste (tons)]], NA())</f>
        <v>1007340.7726041824</v>
      </c>
      <c r="G1192" s="10" t="str">
        <f t="shared" si="18"/>
        <v>Medium</v>
      </c>
      <c r="H1192" s="10">
        <v>71.510000000000005</v>
      </c>
      <c r="I1192" s="10">
        <f>IFERROR(Table2[[#This Row],[Total Waste (tons)]] / (Table2[[#This Row],[Population (million)]]*1000), NA())</f>
        <v>4.4622483279620193E-2</v>
      </c>
      <c r="J1192" s="10">
        <v>577.14</v>
      </c>
      <c r="K1192" s="10">
        <f>IFERROR(Table2[[#This Row],[Total Waste (tons)]] * Table2[[#This Row],[Household waste (%)]], NA())</f>
        <v>1679895.5866</v>
      </c>
      <c r="L1192" s="10">
        <v>65.23</v>
      </c>
      <c r="M1192" s="10">
        <f>SUMIFS(Table2[Household waste (%)], Table2[Country], "Australia", Table2[Year], 2020)</f>
        <v>1412.17</v>
      </c>
      <c r="N1192" s="10">
        <f>COUNTIFS(Table2[Year], "USA")</f>
        <v>0</v>
      </c>
    </row>
    <row r="1193" spans="1:14" x14ac:dyDescent="0.35">
      <c r="A1193" s="11" t="s">
        <v>10</v>
      </c>
      <c r="B1193" s="12">
        <v>2019</v>
      </c>
      <c r="C1193" s="11" t="s">
        <v>13</v>
      </c>
      <c r="D1193" s="12">
        <v>27999.75</v>
      </c>
      <c r="E1193" s="13">
        <v>26735.279999999999</v>
      </c>
      <c r="F1193" s="13">
        <f>IFERROR(Table2[[#This Row],[Economic loss ($ million)]]*1000000 / Table2[[#This Row],[Total Waste (tons)]], NA())</f>
        <v>954839.95392816002</v>
      </c>
      <c r="G1193" s="13" t="str">
        <f t="shared" si="18"/>
        <v>Medium</v>
      </c>
      <c r="H1193" s="13">
        <v>92.09</v>
      </c>
      <c r="I1193" s="13">
        <f>IFERROR(Table2[[#This Row],[Total Waste (tons)]] / (Table2[[#This Row],[Population (million)]]*1000), NA())</f>
        <v>4.7190059662250983E-2</v>
      </c>
      <c r="J1193" s="13">
        <v>593.34</v>
      </c>
      <c r="K1193" s="13">
        <f>IFERROR(Table2[[#This Row],[Total Waste (tons)]] * Table2[[#This Row],[Household waste (%)]], NA())</f>
        <v>946671.5475000001</v>
      </c>
      <c r="L1193" s="13">
        <v>33.81</v>
      </c>
      <c r="M1193" s="10">
        <f>SUMIFS(Table2[Household waste (%)], Table2[Country], "Australia", Table2[Year], 2020)</f>
        <v>1412.17</v>
      </c>
      <c r="N1193" s="10">
        <f>COUNTIFS(Table2[Year], "USA")</f>
        <v>0</v>
      </c>
    </row>
    <row r="1194" spans="1:14" x14ac:dyDescent="0.35">
      <c r="A1194" s="8" t="s">
        <v>17</v>
      </c>
      <c r="B1194" s="9">
        <v>2021</v>
      </c>
      <c r="C1194" s="8" t="s">
        <v>11</v>
      </c>
      <c r="D1194" s="9">
        <v>12115.15</v>
      </c>
      <c r="E1194" s="10">
        <v>14281.97</v>
      </c>
      <c r="F1194" s="10">
        <f>IFERROR(Table2[[#This Row],[Economic loss ($ million)]]*1000000 / Table2[[#This Row],[Total Waste (tons)]], NA())</f>
        <v>1178852.0984057151</v>
      </c>
      <c r="G1194" s="10" t="str">
        <f t="shared" si="18"/>
        <v>High</v>
      </c>
      <c r="H1194" s="10">
        <v>190.82</v>
      </c>
      <c r="I1194" s="10">
        <f>IFERROR(Table2[[#This Row],[Total Waste (tons)]] / (Table2[[#This Row],[Population (million)]]*1000), NA())</f>
        <v>0.20884588863988968</v>
      </c>
      <c r="J1194" s="10">
        <v>58.01</v>
      </c>
      <c r="K1194" s="10">
        <f>IFERROR(Table2[[#This Row],[Total Waste (tons)]] * Table2[[#This Row],[Household waste (%)]], NA())</f>
        <v>594005.80449999997</v>
      </c>
      <c r="L1194" s="10">
        <v>49.03</v>
      </c>
      <c r="M1194" s="10">
        <f>SUMIFS(Table2[Household waste (%)], Table2[Country], "Australia", Table2[Year], 2020)</f>
        <v>1412.17</v>
      </c>
      <c r="N1194" s="10">
        <f>COUNTIFS(Table2[Year], "USA")</f>
        <v>0</v>
      </c>
    </row>
    <row r="1195" spans="1:14" x14ac:dyDescent="0.35">
      <c r="A1195" s="11" t="s">
        <v>31</v>
      </c>
      <c r="B1195" s="12">
        <v>2023</v>
      </c>
      <c r="C1195" s="11" t="s">
        <v>11</v>
      </c>
      <c r="D1195" s="12">
        <v>12372.33</v>
      </c>
      <c r="E1195" s="13">
        <v>12415.82</v>
      </c>
      <c r="F1195" s="13">
        <f>IFERROR(Table2[[#This Row],[Economic loss ($ million)]]*1000000 / Table2[[#This Row],[Total Waste (tons)]], NA())</f>
        <v>1003515.1018441959</v>
      </c>
      <c r="G1195" s="13" t="str">
        <f t="shared" si="18"/>
        <v>Medium</v>
      </c>
      <c r="H1195" s="13">
        <v>138.16999999999999</v>
      </c>
      <c r="I1195" s="13">
        <f>IFERROR(Table2[[#This Row],[Total Waste (tons)]] / (Table2[[#This Row],[Population (million)]]*1000), NA())</f>
        <v>1.0869415867939944E-2</v>
      </c>
      <c r="J1195" s="13">
        <v>1138.27</v>
      </c>
      <c r="K1195" s="13">
        <f>IFERROR(Table2[[#This Row],[Total Waste (tons)]] * Table2[[#This Row],[Household waste (%)]], NA())</f>
        <v>643484.88329999999</v>
      </c>
      <c r="L1195" s="13">
        <v>52.01</v>
      </c>
      <c r="M1195" s="10">
        <f>SUMIFS(Table2[Household waste (%)], Table2[Country], "Australia", Table2[Year], 2020)</f>
        <v>1412.17</v>
      </c>
      <c r="N1195" s="10">
        <f>COUNTIFS(Table2[Year], "USA")</f>
        <v>0</v>
      </c>
    </row>
    <row r="1196" spans="1:14" x14ac:dyDescent="0.35">
      <c r="A1196" s="8" t="s">
        <v>21</v>
      </c>
      <c r="B1196" s="9">
        <v>2024</v>
      </c>
      <c r="C1196" s="8" t="s">
        <v>11</v>
      </c>
      <c r="D1196" s="9">
        <v>17657.47</v>
      </c>
      <c r="E1196" s="10">
        <v>18438.18</v>
      </c>
      <c r="F1196" s="10">
        <f>IFERROR(Table2[[#This Row],[Economic loss ($ million)]]*1000000 / Table2[[#This Row],[Total Waste (tons)]], NA())</f>
        <v>1044214.1484595471</v>
      </c>
      <c r="G1196" s="10" t="str">
        <f t="shared" si="18"/>
        <v>Medium</v>
      </c>
      <c r="H1196" s="10">
        <v>75.73</v>
      </c>
      <c r="I1196" s="10">
        <f>IFERROR(Table2[[#This Row],[Total Waste (tons)]] / (Table2[[#This Row],[Population (million)]]*1000), NA())</f>
        <v>6.3828332851359165E-2</v>
      </c>
      <c r="J1196" s="10">
        <v>276.64</v>
      </c>
      <c r="K1196" s="10">
        <f>IFERROR(Table2[[#This Row],[Total Waste (tons)]] * Table2[[#This Row],[Household waste (%)]], NA())</f>
        <v>844380.2154000001</v>
      </c>
      <c r="L1196" s="10">
        <v>47.82</v>
      </c>
      <c r="M1196" s="10">
        <f>SUMIFS(Table2[Household waste (%)], Table2[Country], "Australia", Table2[Year], 2020)</f>
        <v>1412.17</v>
      </c>
      <c r="N1196" s="10">
        <f>COUNTIFS(Table2[Year], "USA")</f>
        <v>0</v>
      </c>
    </row>
    <row r="1197" spans="1:14" x14ac:dyDescent="0.35">
      <c r="A1197" s="11" t="s">
        <v>12</v>
      </c>
      <c r="B1197" s="12">
        <v>2019</v>
      </c>
      <c r="C1197" s="11" t="s">
        <v>9</v>
      </c>
      <c r="D1197" s="12">
        <v>3536.85</v>
      </c>
      <c r="E1197" s="13">
        <v>3057.2</v>
      </c>
      <c r="F1197" s="13">
        <f>IFERROR(Table2[[#This Row],[Economic loss ($ million)]]*1000000 / Table2[[#This Row],[Total Waste (tons)]], NA())</f>
        <v>864384.97533115628</v>
      </c>
      <c r="G1197" s="13" t="str">
        <f t="shared" si="18"/>
        <v>Low</v>
      </c>
      <c r="H1197" s="13">
        <v>48.25</v>
      </c>
      <c r="I1197" s="13">
        <f>IFERROR(Table2[[#This Row],[Total Waste (tons)]] / (Table2[[#This Row],[Population (million)]]*1000), NA())</f>
        <v>3.107406431207169E-2</v>
      </c>
      <c r="J1197" s="13">
        <v>113.82</v>
      </c>
      <c r="K1197" s="13">
        <f>IFERROR(Table2[[#This Row],[Total Waste (tons)]] * Table2[[#This Row],[Household waste (%)]], NA())</f>
        <v>234988.31399999998</v>
      </c>
      <c r="L1197" s="13">
        <v>66.44</v>
      </c>
      <c r="M1197" s="10">
        <f>SUMIFS(Table2[Household waste (%)], Table2[Country], "Australia", Table2[Year], 2020)</f>
        <v>1412.17</v>
      </c>
      <c r="N1197" s="10">
        <f>COUNTIFS(Table2[Year], "USA")</f>
        <v>0</v>
      </c>
    </row>
    <row r="1198" spans="1:14" x14ac:dyDescent="0.35">
      <c r="A1198" s="8" t="s">
        <v>10</v>
      </c>
      <c r="B1198" s="9">
        <v>2023</v>
      </c>
      <c r="C1198" s="8" t="s">
        <v>9</v>
      </c>
      <c r="D1198" s="9">
        <v>18031.41</v>
      </c>
      <c r="E1198" s="10">
        <v>19215.43</v>
      </c>
      <c r="F1198" s="10">
        <f>IFERROR(Table2[[#This Row],[Economic loss ($ million)]]*1000000 / Table2[[#This Row],[Total Waste (tons)]], NA())</f>
        <v>1065664.304677227</v>
      </c>
      <c r="G1198" s="10" t="str">
        <f t="shared" si="18"/>
        <v>Medium</v>
      </c>
      <c r="H1198" s="10">
        <v>85.46</v>
      </c>
      <c r="I1198" s="10">
        <f>IFERROR(Table2[[#This Row],[Total Waste (tons)]] / (Table2[[#This Row],[Population (million)]]*1000), NA())</f>
        <v>4.9337592688866394E-2</v>
      </c>
      <c r="J1198" s="10">
        <v>365.47</v>
      </c>
      <c r="K1198" s="10">
        <f>IFERROR(Table2[[#This Row],[Total Waste (tons)]] * Table2[[#This Row],[Household waste (%)]], NA())</f>
        <v>666440.91359999997</v>
      </c>
      <c r="L1198" s="10">
        <v>36.96</v>
      </c>
      <c r="M1198" s="10">
        <f>SUMIFS(Table2[Household waste (%)], Table2[Country], "Australia", Table2[Year], 2020)</f>
        <v>1412.17</v>
      </c>
      <c r="N1198" s="10">
        <f>COUNTIFS(Table2[Year], "USA")</f>
        <v>0</v>
      </c>
    </row>
    <row r="1199" spans="1:14" x14ac:dyDescent="0.35">
      <c r="A1199" s="11" t="s">
        <v>29</v>
      </c>
      <c r="B1199" s="12">
        <v>2023</v>
      </c>
      <c r="C1199" s="11" t="s">
        <v>25</v>
      </c>
      <c r="D1199" s="12">
        <v>5790.86</v>
      </c>
      <c r="E1199" s="13">
        <v>5547.58</v>
      </c>
      <c r="F1199" s="13">
        <f>IFERROR(Table2[[#This Row],[Economic loss ($ million)]]*1000000 / Table2[[#This Row],[Total Waste (tons)]], NA())</f>
        <v>957988.96882328368</v>
      </c>
      <c r="G1199" s="13" t="str">
        <f t="shared" si="18"/>
        <v>Medium</v>
      </c>
      <c r="H1199" s="13">
        <v>28.85</v>
      </c>
      <c r="I1199" s="13">
        <f>IFERROR(Table2[[#This Row],[Total Waste (tons)]] / (Table2[[#This Row],[Population (million)]]*1000), NA())</f>
        <v>4.7666891658298075E-3</v>
      </c>
      <c r="J1199" s="13">
        <v>1214.8599999999999</v>
      </c>
      <c r="K1199" s="13">
        <f>IFERROR(Table2[[#This Row],[Total Waste (tons)]] * Table2[[#This Row],[Household waste (%)]], NA())</f>
        <v>262441.77519999997</v>
      </c>
      <c r="L1199" s="13">
        <v>45.32</v>
      </c>
      <c r="M1199" s="10">
        <f>SUMIFS(Table2[Household waste (%)], Table2[Country], "Australia", Table2[Year], 2020)</f>
        <v>1412.17</v>
      </c>
      <c r="N1199" s="10">
        <f>COUNTIFS(Table2[Year], "USA")</f>
        <v>0</v>
      </c>
    </row>
    <row r="1200" spans="1:14" x14ac:dyDescent="0.35">
      <c r="A1200" s="8" t="s">
        <v>12</v>
      </c>
      <c r="B1200" s="9">
        <v>2018</v>
      </c>
      <c r="C1200" s="8" t="s">
        <v>9</v>
      </c>
      <c r="D1200" s="9">
        <v>13636.34</v>
      </c>
      <c r="E1200" s="10">
        <v>15668.2</v>
      </c>
      <c r="F1200" s="10">
        <f>IFERROR(Table2[[#This Row],[Economic loss ($ million)]]*1000000 / Table2[[#This Row],[Total Waste (tons)]], NA())</f>
        <v>1149003.3249390966</v>
      </c>
      <c r="G1200" s="10" t="str">
        <f t="shared" si="18"/>
        <v>High</v>
      </c>
      <c r="H1200" s="10">
        <v>37.1</v>
      </c>
      <c r="I1200" s="10">
        <f>IFERROR(Table2[[#This Row],[Total Waste (tons)]] / (Table2[[#This Row],[Population (million)]]*1000), NA())</f>
        <v>1.3927565392354124E-2</v>
      </c>
      <c r="J1200" s="10">
        <v>979.09</v>
      </c>
      <c r="K1200" s="10">
        <f>IFERROR(Table2[[#This Row],[Total Waste (tons)]] * Table2[[#This Row],[Household waste (%)]], NA())</f>
        <v>660817.03639999998</v>
      </c>
      <c r="L1200" s="10">
        <v>48.46</v>
      </c>
      <c r="M1200" s="10">
        <f>SUMIFS(Table2[Household waste (%)], Table2[Country], "Australia", Table2[Year], 2020)</f>
        <v>1412.17</v>
      </c>
      <c r="N1200" s="10">
        <f>COUNTIFS(Table2[Year], "USA")</f>
        <v>0</v>
      </c>
    </row>
    <row r="1201" spans="1:14" x14ac:dyDescent="0.35">
      <c r="A1201" s="11" t="s">
        <v>31</v>
      </c>
      <c r="B1201" s="12">
        <v>2018</v>
      </c>
      <c r="C1201" s="11" t="s">
        <v>20</v>
      </c>
      <c r="D1201" s="12">
        <v>49181.19</v>
      </c>
      <c r="E1201" s="13">
        <v>58225.68</v>
      </c>
      <c r="F1201" s="13">
        <f>IFERROR(Table2[[#This Row],[Economic loss ($ million)]]*1000000 / Table2[[#This Row],[Total Waste (tons)]], NA())</f>
        <v>1183901.4062083492</v>
      </c>
      <c r="G1201" s="13" t="str">
        <f t="shared" si="18"/>
        <v>High</v>
      </c>
      <c r="H1201" s="13">
        <v>87.31</v>
      </c>
      <c r="I1201" s="13">
        <f>IFERROR(Table2[[#This Row],[Total Waste (tons)]] / (Table2[[#This Row],[Population (million)]]*1000), NA())</f>
        <v>0.22122796995186902</v>
      </c>
      <c r="J1201" s="13">
        <v>222.31</v>
      </c>
      <c r="K1201" s="13">
        <f>IFERROR(Table2[[#This Row],[Total Waste (tons)]] * Table2[[#This Row],[Household waste (%)]], NA())</f>
        <v>1567404.5253000001</v>
      </c>
      <c r="L1201" s="13">
        <v>31.87</v>
      </c>
      <c r="M1201" s="10">
        <f>SUMIFS(Table2[Household waste (%)], Table2[Country], "Australia", Table2[Year], 2020)</f>
        <v>1412.17</v>
      </c>
      <c r="N1201" s="10">
        <f>COUNTIFS(Table2[Year], "USA")</f>
        <v>0</v>
      </c>
    </row>
    <row r="1202" spans="1:14" x14ac:dyDescent="0.35">
      <c r="A1202" s="8" t="s">
        <v>14</v>
      </c>
      <c r="B1202" s="9">
        <v>2023</v>
      </c>
      <c r="C1202" s="8" t="s">
        <v>25</v>
      </c>
      <c r="D1202" s="9">
        <v>44497.57</v>
      </c>
      <c r="E1202" s="10">
        <v>46476.28</v>
      </c>
      <c r="F1202" s="10">
        <f>IFERROR(Table2[[#This Row],[Economic loss ($ million)]]*1000000 / Table2[[#This Row],[Total Waste (tons)]], NA())</f>
        <v>1044467.821501264</v>
      </c>
      <c r="G1202" s="10" t="str">
        <f t="shared" si="18"/>
        <v>Medium</v>
      </c>
      <c r="H1202" s="10">
        <v>172.75</v>
      </c>
      <c r="I1202" s="10">
        <f>IFERROR(Table2[[#This Row],[Total Waste (tons)]] / (Table2[[#This Row],[Population (million)]]*1000), NA())</f>
        <v>0.17980995676243586</v>
      </c>
      <c r="J1202" s="10">
        <v>247.47</v>
      </c>
      <c r="K1202" s="10">
        <f>IFERROR(Table2[[#This Row],[Total Waste (tons)]] * Table2[[#This Row],[Household waste (%)]], NA())</f>
        <v>2536361.4899999998</v>
      </c>
      <c r="L1202" s="10">
        <v>57</v>
      </c>
      <c r="M1202" s="10">
        <f>SUMIFS(Table2[Household waste (%)], Table2[Country], "Australia", Table2[Year], 2020)</f>
        <v>1412.17</v>
      </c>
      <c r="N1202" s="10">
        <f>COUNTIFS(Table2[Year], "USA")</f>
        <v>0</v>
      </c>
    </row>
    <row r="1203" spans="1:14" x14ac:dyDescent="0.35">
      <c r="A1203" s="11" t="s">
        <v>33</v>
      </c>
      <c r="B1203" s="12">
        <v>2024</v>
      </c>
      <c r="C1203" s="11" t="s">
        <v>11</v>
      </c>
      <c r="D1203" s="12">
        <v>30053.52</v>
      </c>
      <c r="E1203" s="13">
        <v>34959.69</v>
      </c>
      <c r="F1203" s="13">
        <f>IFERROR(Table2[[#This Row],[Economic loss ($ million)]]*1000000 / Table2[[#This Row],[Total Waste (tons)]], NA())</f>
        <v>1163247.7659854819</v>
      </c>
      <c r="G1203" s="13" t="str">
        <f t="shared" si="18"/>
        <v>High</v>
      </c>
      <c r="H1203" s="13">
        <v>133.09</v>
      </c>
      <c r="I1203" s="13">
        <f>IFERROR(Table2[[#This Row],[Total Waste (tons)]] / (Table2[[#This Row],[Population (million)]]*1000), NA())</f>
        <v>2.5176989000494265E-2</v>
      </c>
      <c r="J1203" s="13">
        <v>1193.69</v>
      </c>
      <c r="K1203" s="13">
        <f>IFERROR(Table2[[#This Row],[Total Waste (tons)]] * Table2[[#This Row],[Household waste (%)]], NA())</f>
        <v>1737694.5264000001</v>
      </c>
      <c r="L1203" s="13">
        <v>57.82</v>
      </c>
      <c r="M1203" s="10">
        <f>SUMIFS(Table2[Household waste (%)], Table2[Country], "Australia", Table2[Year], 2020)</f>
        <v>1412.17</v>
      </c>
      <c r="N1203" s="10">
        <f>COUNTIFS(Table2[Year], "USA")</f>
        <v>0</v>
      </c>
    </row>
    <row r="1204" spans="1:14" x14ac:dyDescent="0.35">
      <c r="A1204" s="8" t="s">
        <v>29</v>
      </c>
      <c r="B1204" s="9">
        <v>2021</v>
      </c>
      <c r="C1204" s="8" t="s">
        <v>25</v>
      </c>
      <c r="D1204" s="9">
        <v>11568.16</v>
      </c>
      <c r="E1204" s="10">
        <v>9672.02</v>
      </c>
      <c r="F1204" s="10">
        <f>IFERROR(Table2[[#This Row],[Economic loss ($ million)]]*1000000 / Table2[[#This Row],[Total Waste (tons)]], NA())</f>
        <v>836089.74979599181</v>
      </c>
      <c r="G1204" s="10" t="str">
        <f t="shared" si="18"/>
        <v>Low</v>
      </c>
      <c r="H1204" s="10">
        <v>97.03</v>
      </c>
      <c r="I1204" s="10">
        <f>IFERROR(Table2[[#This Row],[Total Waste (tons)]] / (Table2[[#This Row],[Population (million)]]*1000), NA())</f>
        <v>8.4386151758749986E-3</v>
      </c>
      <c r="J1204" s="10">
        <v>1370.86</v>
      </c>
      <c r="K1204" s="10">
        <f>IFERROR(Table2[[#This Row],[Total Waste (tons)]] * Table2[[#This Row],[Household waste (%)]], NA())</f>
        <v>383831.54879999999</v>
      </c>
      <c r="L1204" s="10">
        <v>33.18</v>
      </c>
      <c r="M1204" s="10">
        <f>SUMIFS(Table2[Household waste (%)], Table2[Country], "Australia", Table2[Year], 2020)</f>
        <v>1412.17</v>
      </c>
      <c r="N1204" s="10">
        <f>COUNTIFS(Table2[Year], "USA")</f>
        <v>0</v>
      </c>
    </row>
    <row r="1205" spans="1:14" x14ac:dyDescent="0.35">
      <c r="A1205" s="11" t="s">
        <v>23</v>
      </c>
      <c r="B1205" s="12">
        <v>2020</v>
      </c>
      <c r="C1205" s="11" t="s">
        <v>22</v>
      </c>
      <c r="D1205" s="12">
        <v>5266.26</v>
      </c>
      <c r="E1205" s="13">
        <v>5549.69</v>
      </c>
      <c r="F1205" s="13">
        <f>IFERROR(Table2[[#This Row],[Economic loss ($ million)]]*1000000 / Table2[[#This Row],[Total Waste (tons)]], NA())</f>
        <v>1053819.9785046694</v>
      </c>
      <c r="G1205" s="13" t="str">
        <f t="shared" si="18"/>
        <v>Medium</v>
      </c>
      <c r="H1205" s="13">
        <v>25.38</v>
      </c>
      <c r="I1205" s="13">
        <f>IFERROR(Table2[[#This Row],[Total Waste (tons)]] / (Table2[[#This Row],[Population (million)]]*1000), NA())</f>
        <v>4.040898069426967E-3</v>
      </c>
      <c r="J1205" s="13">
        <v>1303.24</v>
      </c>
      <c r="K1205" s="13">
        <f>IFERROR(Table2[[#This Row],[Total Waste (tons)]] * Table2[[#This Row],[Household waste (%)]], NA())</f>
        <v>182528.5716</v>
      </c>
      <c r="L1205" s="13">
        <v>34.659999999999997</v>
      </c>
      <c r="M1205" s="10">
        <f>SUMIFS(Table2[Household waste (%)], Table2[Country], "Australia", Table2[Year], 2020)</f>
        <v>1412.17</v>
      </c>
      <c r="N1205" s="10">
        <f>COUNTIFS(Table2[Year], "USA")</f>
        <v>0</v>
      </c>
    </row>
    <row r="1206" spans="1:14" x14ac:dyDescent="0.35">
      <c r="A1206" s="8" t="s">
        <v>31</v>
      </c>
      <c r="B1206" s="9">
        <v>2019</v>
      </c>
      <c r="C1206" s="8" t="s">
        <v>13</v>
      </c>
      <c r="D1206" s="9">
        <v>31877.19</v>
      </c>
      <c r="E1206" s="10">
        <v>35845.519999999997</v>
      </c>
      <c r="F1206" s="10">
        <f>IFERROR(Table2[[#This Row],[Economic loss ($ million)]]*1000000 / Table2[[#This Row],[Total Waste (tons)]], NA())</f>
        <v>1124488.0743879871</v>
      </c>
      <c r="G1206" s="10" t="str">
        <f t="shared" si="18"/>
        <v>High</v>
      </c>
      <c r="H1206" s="10">
        <v>130.19</v>
      </c>
      <c r="I1206" s="10">
        <f>IFERROR(Table2[[#This Row],[Total Waste (tons)]] / (Table2[[#This Row],[Population (million)]]*1000), NA())</f>
        <v>3.5918365277355237E-2</v>
      </c>
      <c r="J1206" s="10">
        <v>887.49</v>
      </c>
      <c r="K1206" s="10">
        <f>IFERROR(Table2[[#This Row],[Total Waste (tons)]] * Table2[[#This Row],[Household waste (%)]], NA())</f>
        <v>1701923.1740999999</v>
      </c>
      <c r="L1206" s="10">
        <v>53.39</v>
      </c>
      <c r="M1206" s="10">
        <f>SUMIFS(Table2[Household waste (%)], Table2[Country], "Australia", Table2[Year], 2020)</f>
        <v>1412.17</v>
      </c>
      <c r="N1206" s="10">
        <f>COUNTIFS(Table2[Year], "USA")</f>
        <v>0</v>
      </c>
    </row>
    <row r="1207" spans="1:14" x14ac:dyDescent="0.35">
      <c r="A1207" s="11" t="s">
        <v>24</v>
      </c>
      <c r="B1207" s="12">
        <v>2024</v>
      </c>
      <c r="C1207" s="11" t="s">
        <v>11</v>
      </c>
      <c r="D1207" s="12">
        <v>4538.1099999999997</v>
      </c>
      <c r="E1207" s="13">
        <v>4999.1400000000003</v>
      </c>
      <c r="F1207" s="13">
        <f>IFERROR(Table2[[#This Row],[Economic loss ($ million)]]*1000000 / Table2[[#This Row],[Total Waste (tons)]], NA())</f>
        <v>1101590.7503343904</v>
      </c>
      <c r="G1207" s="13" t="str">
        <f t="shared" si="18"/>
        <v>High</v>
      </c>
      <c r="H1207" s="13">
        <v>26.16</v>
      </c>
      <c r="I1207" s="13">
        <f>IFERROR(Table2[[#This Row],[Total Waste (tons)]] / (Table2[[#This Row],[Population (million)]]*1000), NA())</f>
        <v>4.8645713856939185E-3</v>
      </c>
      <c r="J1207" s="13">
        <v>932.89</v>
      </c>
      <c r="K1207" s="13">
        <f>IFERROR(Table2[[#This Row],[Total Waste (tons)]] * Table2[[#This Row],[Household waste (%)]], NA())</f>
        <v>280046.76809999999</v>
      </c>
      <c r="L1207" s="13">
        <v>61.71</v>
      </c>
      <c r="M1207" s="10">
        <f>SUMIFS(Table2[Household waste (%)], Table2[Country], "Australia", Table2[Year], 2020)</f>
        <v>1412.17</v>
      </c>
      <c r="N1207" s="10">
        <f>COUNTIFS(Table2[Year], "USA")</f>
        <v>0</v>
      </c>
    </row>
    <row r="1208" spans="1:14" x14ac:dyDescent="0.35">
      <c r="A1208" s="8" t="s">
        <v>12</v>
      </c>
      <c r="B1208" s="9">
        <v>2022</v>
      </c>
      <c r="C1208" s="8" t="s">
        <v>13</v>
      </c>
      <c r="D1208" s="9">
        <v>6965.54</v>
      </c>
      <c r="E1208" s="10">
        <v>6131.14</v>
      </c>
      <c r="F1208" s="10">
        <f>IFERROR(Table2[[#This Row],[Economic loss ($ million)]]*1000000 / Table2[[#This Row],[Total Waste (tons)]], NA())</f>
        <v>880210.29238221305</v>
      </c>
      <c r="G1208" s="10" t="str">
        <f t="shared" si="18"/>
        <v>Low</v>
      </c>
      <c r="H1208" s="10">
        <v>174.3</v>
      </c>
      <c r="I1208" s="10">
        <f>IFERROR(Table2[[#This Row],[Total Waste (tons)]] / (Table2[[#This Row],[Population (million)]]*1000), NA())</f>
        <v>8.2344721598297671E-2</v>
      </c>
      <c r="J1208" s="10">
        <v>84.59</v>
      </c>
      <c r="K1208" s="10">
        <f>IFERROR(Table2[[#This Row],[Total Waste (tons)]] * Table2[[#This Row],[Household waste (%)]], NA())</f>
        <v>220041.4086</v>
      </c>
      <c r="L1208" s="10">
        <v>31.59</v>
      </c>
      <c r="M1208" s="10">
        <f>SUMIFS(Table2[Household waste (%)], Table2[Country], "Australia", Table2[Year], 2020)</f>
        <v>1412.17</v>
      </c>
      <c r="N1208" s="10">
        <f>COUNTIFS(Table2[Year], "USA")</f>
        <v>0</v>
      </c>
    </row>
    <row r="1209" spans="1:14" x14ac:dyDescent="0.35">
      <c r="A1209" s="11" t="s">
        <v>35</v>
      </c>
      <c r="B1209" s="12">
        <v>2019</v>
      </c>
      <c r="C1209" s="11" t="s">
        <v>9</v>
      </c>
      <c r="D1209" s="12">
        <v>27308.53</v>
      </c>
      <c r="E1209" s="13">
        <v>30169.81</v>
      </c>
      <c r="F1209" s="13">
        <f>IFERROR(Table2[[#This Row],[Economic loss ($ million)]]*1000000 / Table2[[#This Row],[Total Waste (tons)]], NA())</f>
        <v>1104776.0534895142</v>
      </c>
      <c r="G1209" s="13" t="str">
        <f t="shared" si="18"/>
        <v>High</v>
      </c>
      <c r="H1209" s="13">
        <v>145.63</v>
      </c>
      <c r="I1209" s="13">
        <f>IFERROR(Table2[[#This Row],[Total Waste (tons)]] / (Table2[[#This Row],[Population (million)]]*1000), NA())</f>
        <v>2.243590101710511E-2</v>
      </c>
      <c r="J1209" s="13">
        <v>1217.18</v>
      </c>
      <c r="K1209" s="13">
        <f>IFERROR(Table2[[#This Row],[Total Waste (tons)]] * Table2[[#This Row],[Household waste (%)]], NA())</f>
        <v>1711698.6603999999</v>
      </c>
      <c r="L1209" s="13">
        <v>62.68</v>
      </c>
      <c r="M1209" s="10">
        <f>SUMIFS(Table2[Household waste (%)], Table2[Country], "Australia", Table2[Year], 2020)</f>
        <v>1412.17</v>
      </c>
      <c r="N1209" s="10">
        <f>COUNTIFS(Table2[Year], "USA")</f>
        <v>0</v>
      </c>
    </row>
    <row r="1210" spans="1:14" x14ac:dyDescent="0.35">
      <c r="A1210" s="8" t="s">
        <v>28</v>
      </c>
      <c r="B1210" s="9">
        <v>2022</v>
      </c>
      <c r="C1210" s="8" t="s">
        <v>15</v>
      </c>
      <c r="D1210" s="9">
        <v>13803</v>
      </c>
      <c r="E1210" s="10">
        <v>12865.32</v>
      </c>
      <c r="F1210" s="10">
        <f>IFERROR(Table2[[#This Row],[Economic loss ($ million)]]*1000000 / Table2[[#This Row],[Total Waste (tons)]], NA())</f>
        <v>932066.94196913717</v>
      </c>
      <c r="G1210" s="10" t="str">
        <f t="shared" si="18"/>
        <v>Low</v>
      </c>
      <c r="H1210" s="10">
        <v>185.07</v>
      </c>
      <c r="I1210" s="10">
        <f>IFERROR(Table2[[#This Row],[Total Waste (tons)]] / (Table2[[#This Row],[Population (million)]]*1000), NA())</f>
        <v>1.441687033903616E-2</v>
      </c>
      <c r="J1210" s="10">
        <v>957.42</v>
      </c>
      <c r="K1210" s="10">
        <f>IFERROR(Table2[[#This Row],[Total Waste (tons)]] * Table2[[#This Row],[Household waste (%)]], NA())</f>
        <v>914586.78</v>
      </c>
      <c r="L1210" s="10">
        <v>66.260000000000005</v>
      </c>
      <c r="M1210" s="10">
        <f>SUMIFS(Table2[Household waste (%)], Table2[Country], "Australia", Table2[Year], 2020)</f>
        <v>1412.17</v>
      </c>
      <c r="N1210" s="10">
        <f>COUNTIFS(Table2[Year], "USA")</f>
        <v>0</v>
      </c>
    </row>
    <row r="1211" spans="1:14" x14ac:dyDescent="0.35">
      <c r="A1211" s="11" t="s">
        <v>10</v>
      </c>
      <c r="B1211" s="12">
        <v>2022</v>
      </c>
      <c r="C1211" s="11" t="s">
        <v>9</v>
      </c>
      <c r="D1211" s="12">
        <v>2428.52</v>
      </c>
      <c r="E1211" s="13">
        <v>2418.17</v>
      </c>
      <c r="F1211" s="13">
        <f>IFERROR(Table2[[#This Row],[Economic loss ($ million)]]*1000000 / Table2[[#This Row],[Total Waste (tons)]], NA())</f>
        <v>995738.14504307148</v>
      </c>
      <c r="G1211" s="13" t="str">
        <f t="shared" si="18"/>
        <v>Medium</v>
      </c>
      <c r="H1211" s="13">
        <v>52.27</v>
      </c>
      <c r="I1211" s="13">
        <f>IFERROR(Table2[[#This Row],[Total Waste (tons)]] / (Table2[[#This Row],[Population (million)]]*1000), NA())</f>
        <v>3.4354505587777619E-2</v>
      </c>
      <c r="J1211" s="13">
        <v>70.69</v>
      </c>
      <c r="K1211" s="13">
        <f>IFERROR(Table2[[#This Row],[Total Waste (tons)]] * Table2[[#This Row],[Household waste (%)]], NA())</f>
        <v>150398.24359999999</v>
      </c>
      <c r="L1211" s="13">
        <v>61.93</v>
      </c>
      <c r="M1211" s="10">
        <f>SUMIFS(Table2[Household waste (%)], Table2[Country], "Australia", Table2[Year], 2020)</f>
        <v>1412.17</v>
      </c>
      <c r="N1211" s="10">
        <f>COUNTIFS(Table2[Year], "USA")</f>
        <v>0</v>
      </c>
    </row>
    <row r="1212" spans="1:14" x14ac:dyDescent="0.35">
      <c r="A1212" s="8" t="s">
        <v>14</v>
      </c>
      <c r="B1212" s="9">
        <v>2021</v>
      </c>
      <c r="C1212" s="8" t="s">
        <v>15</v>
      </c>
      <c r="D1212" s="9">
        <v>2584.39</v>
      </c>
      <c r="E1212" s="10">
        <v>2194.85</v>
      </c>
      <c r="F1212" s="10">
        <f>IFERROR(Table2[[#This Row],[Economic loss ($ million)]]*1000000 / Table2[[#This Row],[Total Waste (tons)]], NA())</f>
        <v>849271.9752049807</v>
      </c>
      <c r="G1212" s="10" t="str">
        <f t="shared" si="18"/>
        <v>Low</v>
      </c>
      <c r="H1212" s="10">
        <v>43.57</v>
      </c>
      <c r="I1212" s="10">
        <f>IFERROR(Table2[[#This Row],[Total Waste (tons)]] / (Table2[[#This Row],[Population (million)]]*1000), NA())</f>
        <v>2.2617907809177073E-3</v>
      </c>
      <c r="J1212" s="10">
        <v>1142.6300000000001</v>
      </c>
      <c r="K1212" s="10">
        <f>IFERROR(Table2[[#This Row],[Total Waste (tons)]] * Table2[[#This Row],[Household waste (%)]], NA())</f>
        <v>161369.31159999999</v>
      </c>
      <c r="L1212" s="10">
        <v>62.44</v>
      </c>
      <c r="M1212" s="10">
        <f>SUMIFS(Table2[Household waste (%)], Table2[Country], "Australia", Table2[Year], 2020)</f>
        <v>1412.17</v>
      </c>
      <c r="N1212" s="10">
        <f>COUNTIFS(Table2[Year], "USA")</f>
        <v>0</v>
      </c>
    </row>
    <row r="1213" spans="1:14" x14ac:dyDescent="0.35">
      <c r="A1213" s="11" t="s">
        <v>18</v>
      </c>
      <c r="B1213" s="12">
        <v>2020</v>
      </c>
      <c r="C1213" s="11" t="s">
        <v>9</v>
      </c>
      <c r="D1213" s="12">
        <v>17092.310000000001</v>
      </c>
      <c r="E1213" s="13">
        <v>14508.6</v>
      </c>
      <c r="F1213" s="13">
        <f>IFERROR(Table2[[#This Row],[Economic loss ($ million)]]*1000000 / Table2[[#This Row],[Total Waste (tons)]], NA())</f>
        <v>848837.86919380701</v>
      </c>
      <c r="G1213" s="13" t="str">
        <f t="shared" si="18"/>
        <v>Low</v>
      </c>
      <c r="H1213" s="13">
        <v>109.47</v>
      </c>
      <c r="I1213" s="13">
        <f>IFERROR(Table2[[#This Row],[Total Waste (tons)]] / (Table2[[#This Row],[Population (million)]]*1000), NA())</f>
        <v>2.047326497855928E-2</v>
      </c>
      <c r="J1213" s="13">
        <v>834.86</v>
      </c>
      <c r="K1213" s="13">
        <f>IFERROR(Table2[[#This Row],[Total Waste (tons)]] * Table2[[#This Row],[Household waste (%)]], NA())</f>
        <v>984858.90220000001</v>
      </c>
      <c r="L1213" s="13">
        <v>57.62</v>
      </c>
      <c r="M1213" s="10">
        <f>SUMIFS(Table2[Household waste (%)], Table2[Country], "Australia", Table2[Year], 2020)</f>
        <v>1412.17</v>
      </c>
      <c r="N1213" s="10">
        <f>COUNTIFS(Table2[Year], "USA")</f>
        <v>0</v>
      </c>
    </row>
    <row r="1214" spans="1:14" x14ac:dyDescent="0.35">
      <c r="A1214" s="8" t="s">
        <v>10</v>
      </c>
      <c r="B1214" s="9">
        <v>2024</v>
      </c>
      <c r="C1214" s="8" t="s">
        <v>22</v>
      </c>
      <c r="D1214" s="9">
        <v>27988.79</v>
      </c>
      <c r="E1214" s="10">
        <v>32506.92</v>
      </c>
      <c r="F1214" s="10">
        <f>IFERROR(Table2[[#This Row],[Economic loss ($ million)]]*1000000 / Table2[[#This Row],[Total Waste (tons)]], NA())</f>
        <v>1161426.4139321493</v>
      </c>
      <c r="G1214" s="10" t="str">
        <f t="shared" si="18"/>
        <v>High</v>
      </c>
      <c r="H1214" s="10">
        <v>60.95</v>
      </c>
      <c r="I1214" s="10">
        <f>IFERROR(Table2[[#This Row],[Total Waste (tons)]] / (Table2[[#This Row],[Population (million)]]*1000), NA())</f>
        <v>5.150963431915638E-2</v>
      </c>
      <c r="J1214" s="10">
        <v>543.37</v>
      </c>
      <c r="K1214" s="10">
        <f>IFERROR(Table2[[#This Row],[Total Waste (tons)]] * Table2[[#This Row],[Household waste (%)]], NA())</f>
        <v>1585005.1777000001</v>
      </c>
      <c r="L1214" s="10">
        <v>56.63</v>
      </c>
      <c r="M1214" s="10">
        <f>SUMIFS(Table2[Household waste (%)], Table2[Country], "Australia", Table2[Year], 2020)</f>
        <v>1412.17</v>
      </c>
      <c r="N1214" s="10">
        <f>COUNTIFS(Table2[Year], "USA")</f>
        <v>0</v>
      </c>
    </row>
    <row r="1215" spans="1:14" x14ac:dyDescent="0.35">
      <c r="A1215" s="11" t="s">
        <v>35</v>
      </c>
      <c r="B1215" s="12">
        <v>2018</v>
      </c>
      <c r="C1215" s="11" t="s">
        <v>13</v>
      </c>
      <c r="D1215" s="12">
        <v>28969</v>
      </c>
      <c r="E1215" s="13">
        <v>23933.02</v>
      </c>
      <c r="F1215" s="13">
        <f>IFERROR(Table2[[#This Row],[Economic loss ($ million)]]*1000000 / Table2[[#This Row],[Total Waste (tons)]], NA())</f>
        <v>826159.68794228311</v>
      </c>
      <c r="G1215" s="13" t="str">
        <f t="shared" si="18"/>
        <v>Low</v>
      </c>
      <c r="H1215" s="13">
        <v>164.35</v>
      </c>
      <c r="I1215" s="13">
        <f>IFERROR(Table2[[#This Row],[Total Waste (tons)]] / (Table2[[#This Row],[Population (million)]]*1000), NA())</f>
        <v>3.3876324344551768E-2</v>
      </c>
      <c r="J1215" s="13">
        <v>855.14</v>
      </c>
      <c r="K1215" s="13">
        <f>IFERROR(Table2[[#This Row],[Total Waste (tons)]] * Table2[[#This Row],[Household waste (%)]], NA())</f>
        <v>1369944.01</v>
      </c>
      <c r="L1215" s="13">
        <v>47.29</v>
      </c>
      <c r="M1215" s="10">
        <f>SUMIFS(Table2[Household waste (%)], Table2[Country], "Australia", Table2[Year], 2020)</f>
        <v>1412.17</v>
      </c>
      <c r="N1215" s="10">
        <f>COUNTIFS(Table2[Year], "USA")</f>
        <v>0</v>
      </c>
    </row>
    <row r="1216" spans="1:14" x14ac:dyDescent="0.35">
      <c r="A1216" s="8" t="s">
        <v>31</v>
      </c>
      <c r="B1216" s="9">
        <v>2024</v>
      </c>
      <c r="C1216" s="8" t="s">
        <v>25</v>
      </c>
      <c r="D1216" s="9">
        <v>46936.57</v>
      </c>
      <c r="E1216" s="10">
        <v>47407.6</v>
      </c>
      <c r="F1216" s="10">
        <f>IFERROR(Table2[[#This Row],[Economic loss ($ million)]]*1000000 / Table2[[#This Row],[Total Waste (tons)]], NA())</f>
        <v>1010035.4584921736</v>
      </c>
      <c r="G1216" s="10" t="str">
        <f t="shared" si="18"/>
        <v>Medium</v>
      </c>
      <c r="H1216" s="10">
        <v>87.18</v>
      </c>
      <c r="I1216" s="10">
        <f>IFERROR(Table2[[#This Row],[Total Waste (tons)]] / (Table2[[#This Row],[Population (million)]]*1000), NA())</f>
        <v>4.4396638321620115E-2</v>
      </c>
      <c r="J1216" s="10">
        <v>1057.21</v>
      </c>
      <c r="K1216" s="10">
        <f>IFERROR(Table2[[#This Row],[Total Waste (tons)]] * Table2[[#This Row],[Household waste (%)]], NA())</f>
        <v>1647004.2413000001</v>
      </c>
      <c r="L1216" s="10">
        <v>35.090000000000003</v>
      </c>
      <c r="M1216" s="10">
        <f>SUMIFS(Table2[Household waste (%)], Table2[Country], "Australia", Table2[Year], 2020)</f>
        <v>1412.17</v>
      </c>
      <c r="N1216" s="10">
        <f>COUNTIFS(Table2[Year], "USA")</f>
        <v>0</v>
      </c>
    </row>
    <row r="1217" spans="1:14" x14ac:dyDescent="0.35">
      <c r="A1217" s="11" t="s">
        <v>17</v>
      </c>
      <c r="B1217" s="12">
        <v>2021</v>
      </c>
      <c r="C1217" s="11" t="s">
        <v>20</v>
      </c>
      <c r="D1217" s="12">
        <v>3242.71</v>
      </c>
      <c r="E1217" s="13">
        <v>3746.18</v>
      </c>
      <c r="F1217" s="13">
        <f>IFERROR(Table2[[#This Row],[Economic loss ($ million)]]*1000000 / Table2[[#This Row],[Total Waste (tons)]], NA())</f>
        <v>1155262.1110120856</v>
      </c>
      <c r="G1217" s="13" t="str">
        <f t="shared" si="18"/>
        <v>High</v>
      </c>
      <c r="H1217" s="13">
        <v>160.22</v>
      </c>
      <c r="I1217" s="13">
        <f>IFERROR(Table2[[#This Row],[Total Waste (tons)]] / (Table2[[#This Row],[Population (million)]]*1000), NA())</f>
        <v>3.3551407671057127E-3</v>
      </c>
      <c r="J1217" s="13">
        <v>966.49</v>
      </c>
      <c r="K1217" s="13">
        <f>IFERROR(Table2[[#This Row],[Total Waste (tons)]] * Table2[[#This Row],[Household waste (%)]], NA())</f>
        <v>129578.69160000001</v>
      </c>
      <c r="L1217" s="13">
        <v>39.96</v>
      </c>
      <c r="M1217" s="10">
        <f>SUMIFS(Table2[Household waste (%)], Table2[Country], "Australia", Table2[Year], 2020)</f>
        <v>1412.17</v>
      </c>
      <c r="N1217" s="10">
        <f>COUNTIFS(Table2[Year], "USA")</f>
        <v>0</v>
      </c>
    </row>
    <row r="1218" spans="1:14" x14ac:dyDescent="0.35">
      <c r="A1218" s="8" t="s">
        <v>24</v>
      </c>
      <c r="B1218" s="9">
        <v>2022</v>
      </c>
      <c r="C1218" s="8" t="s">
        <v>9</v>
      </c>
      <c r="D1218" s="9">
        <v>46965.32</v>
      </c>
      <c r="E1218" s="10">
        <v>54387.08</v>
      </c>
      <c r="F1218" s="10">
        <f>IFERROR(Table2[[#This Row],[Economic loss ($ million)]]*1000000 / Table2[[#This Row],[Total Waste (tons)]], NA())</f>
        <v>1158026.3905366769</v>
      </c>
      <c r="G1218" s="10" t="str">
        <f t="shared" ref="G1218:G1281" si="19">IF(F1218&gt;1100000,"High",IF(F1218&gt;=950000,"Medium","Low"))</f>
        <v>High</v>
      </c>
      <c r="H1218" s="10">
        <v>173.34</v>
      </c>
      <c r="I1218" s="10">
        <f>IFERROR(Table2[[#This Row],[Total Waste (tons)]] / (Table2[[#This Row],[Population (million)]]*1000), NA())</f>
        <v>4.951797142706521E-2</v>
      </c>
      <c r="J1218" s="10">
        <v>948.45</v>
      </c>
      <c r="K1218" s="10">
        <f>IFERROR(Table2[[#This Row],[Total Waste (tons)]] * Table2[[#This Row],[Household waste (%)]], NA())</f>
        <v>2089487.0868000002</v>
      </c>
      <c r="L1218" s="10">
        <v>44.49</v>
      </c>
      <c r="M1218" s="10">
        <f>SUMIFS(Table2[Household waste (%)], Table2[Country], "Australia", Table2[Year], 2020)</f>
        <v>1412.17</v>
      </c>
      <c r="N1218" s="10">
        <f>COUNTIFS(Table2[Year], "USA")</f>
        <v>0</v>
      </c>
    </row>
    <row r="1219" spans="1:14" x14ac:dyDescent="0.35">
      <c r="A1219" s="11" t="s">
        <v>29</v>
      </c>
      <c r="B1219" s="12">
        <v>2024</v>
      </c>
      <c r="C1219" s="11" t="s">
        <v>9</v>
      </c>
      <c r="D1219" s="12">
        <v>2283.1</v>
      </c>
      <c r="E1219" s="13">
        <v>2654.6</v>
      </c>
      <c r="F1219" s="13">
        <f>IFERROR(Table2[[#This Row],[Economic loss ($ million)]]*1000000 / Table2[[#This Row],[Total Waste (tons)]], NA())</f>
        <v>1162717.3579781875</v>
      </c>
      <c r="G1219" s="13" t="str">
        <f t="shared" si="19"/>
        <v>High</v>
      </c>
      <c r="H1219" s="13">
        <v>116.93</v>
      </c>
      <c r="I1219" s="13">
        <f>IFERROR(Table2[[#This Row],[Total Waste (tons)]] / (Table2[[#This Row],[Population (million)]]*1000), NA())</f>
        <v>6.6213276877120728E-3</v>
      </c>
      <c r="J1219" s="13">
        <v>344.81</v>
      </c>
      <c r="K1219" s="13">
        <f>IFERROR(Table2[[#This Row],[Total Waste (tons)]] * Table2[[#This Row],[Household waste (%)]], NA())</f>
        <v>111894.73099999999</v>
      </c>
      <c r="L1219" s="13">
        <v>49.01</v>
      </c>
      <c r="M1219" s="10">
        <f>SUMIFS(Table2[Household waste (%)], Table2[Country], "Australia", Table2[Year], 2020)</f>
        <v>1412.17</v>
      </c>
      <c r="N1219" s="10">
        <f>COUNTIFS(Table2[Year], "USA")</f>
        <v>0</v>
      </c>
    </row>
    <row r="1220" spans="1:14" x14ac:dyDescent="0.35">
      <c r="A1220" s="8" t="s">
        <v>33</v>
      </c>
      <c r="B1220" s="9">
        <v>2021</v>
      </c>
      <c r="C1220" s="8" t="s">
        <v>19</v>
      </c>
      <c r="D1220" s="9">
        <v>11088.64</v>
      </c>
      <c r="E1220" s="10">
        <v>11899.26</v>
      </c>
      <c r="F1220" s="10">
        <f>IFERROR(Table2[[#This Row],[Economic loss ($ million)]]*1000000 / Table2[[#This Row],[Total Waste (tons)]], NA())</f>
        <v>1073103.6448112663</v>
      </c>
      <c r="G1220" s="10" t="str">
        <f t="shared" si="19"/>
        <v>Medium</v>
      </c>
      <c r="H1220" s="10">
        <v>194.12</v>
      </c>
      <c r="I1220" s="10">
        <f>IFERROR(Table2[[#This Row],[Total Waste (tons)]] / (Table2[[#This Row],[Population (million)]]*1000), NA())</f>
        <v>0.16354926253687316</v>
      </c>
      <c r="J1220" s="10">
        <v>67.8</v>
      </c>
      <c r="K1220" s="10">
        <f>IFERROR(Table2[[#This Row],[Total Waste (tons)]] * Table2[[#This Row],[Household waste (%)]], NA())</f>
        <v>767001.22879999992</v>
      </c>
      <c r="L1220" s="10">
        <v>69.17</v>
      </c>
      <c r="M1220" s="10">
        <f>SUMIFS(Table2[Household waste (%)], Table2[Country], "Australia", Table2[Year], 2020)</f>
        <v>1412.17</v>
      </c>
      <c r="N1220" s="10">
        <f>COUNTIFS(Table2[Year], "USA")</f>
        <v>0</v>
      </c>
    </row>
    <row r="1221" spans="1:14" x14ac:dyDescent="0.35">
      <c r="A1221" s="11" t="s">
        <v>23</v>
      </c>
      <c r="B1221" s="12">
        <v>2024</v>
      </c>
      <c r="C1221" s="11" t="s">
        <v>20</v>
      </c>
      <c r="D1221" s="12">
        <v>1899.36</v>
      </c>
      <c r="E1221" s="13">
        <v>2058.86</v>
      </c>
      <c r="F1221" s="13">
        <f>IFERROR(Table2[[#This Row],[Economic loss ($ million)]]*1000000 / Table2[[#This Row],[Total Waste (tons)]], NA())</f>
        <v>1083975.6549574595</v>
      </c>
      <c r="G1221" s="13" t="str">
        <f t="shared" si="19"/>
        <v>Medium</v>
      </c>
      <c r="H1221" s="13">
        <v>49.89</v>
      </c>
      <c r="I1221" s="13">
        <f>IFERROR(Table2[[#This Row],[Total Waste (tons)]] / (Table2[[#This Row],[Population (million)]]*1000), NA())</f>
        <v>1.9887545154703939E-3</v>
      </c>
      <c r="J1221" s="13">
        <v>955.05</v>
      </c>
      <c r="K1221" s="13">
        <f>IFERROR(Table2[[#This Row],[Total Waste (tons)]] * Table2[[#This Row],[Household waste (%)]], NA())</f>
        <v>105148.56959999999</v>
      </c>
      <c r="L1221" s="13">
        <v>55.36</v>
      </c>
      <c r="M1221" s="10">
        <f>SUMIFS(Table2[Household waste (%)], Table2[Country], "Australia", Table2[Year], 2020)</f>
        <v>1412.17</v>
      </c>
      <c r="N1221" s="10">
        <f>COUNTIFS(Table2[Year], "USA")</f>
        <v>0</v>
      </c>
    </row>
    <row r="1222" spans="1:14" x14ac:dyDescent="0.35">
      <c r="A1222" s="8" t="s">
        <v>32</v>
      </c>
      <c r="B1222" s="9">
        <v>2020</v>
      </c>
      <c r="C1222" s="8" t="s">
        <v>19</v>
      </c>
      <c r="D1222" s="9">
        <v>46552.07</v>
      </c>
      <c r="E1222" s="10">
        <v>47859.25</v>
      </c>
      <c r="F1222" s="10">
        <f>IFERROR(Table2[[#This Row],[Economic loss ($ million)]]*1000000 / Table2[[#This Row],[Total Waste (tons)]], NA())</f>
        <v>1028079.9543393023</v>
      </c>
      <c r="G1222" s="10" t="str">
        <f t="shared" si="19"/>
        <v>Medium</v>
      </c>
      <c r="H1222" s="10">
        <v>52.98</v>
      </c>
      <c r="I1222" s="10">
        <f>IFERROR(Table2[[#This Row],[Total Waste (tons)]] / (Table2[[#This Row],[Population (million)]]*1000), NA())</f>
        <v>3.8223228508087695E-2</v>
      </c>
      <c r="J1222" s="10">
        <v>1217.9000000000001</v>
      </c>
      <c r="K1222" s="10">
        <f>IFERROR(Table2[[#This Row],[Total Waste (tons)]] * Table2[[#This Row],[Household waste (%)]], NA())</f>
        <v>1932376.4256999998</v>
      </c>
      <c r="L1222" s="10">
        <v>41.51</v>
      </c>
      <c r="M1222" s="10">
        <f>SUMIFS(Table2[Household waste (%)], Table2[Country], "Australia", Table2[Year], 2020)</f>
        <v>1412.17</v>
      </c>
      <c r="N1222" s="10">
        <f>COUNTIFS(Table2[Year], "USA")</f>
        <v>0</v>
      </c>
    </row>
    <row r="1223" spans="1:14" x14ac:dyDescent="0.35">
      <c r="A1223" s="11" t="s">
        <v>23</v>
      </c>
      <c r="B1223" s="12">
        <v>2024</v>
      </c>
      <c r="C1223" s="11" t="s">
        <v>19</v>
      </c>
      <c r="D1223" s="12">
        <v>37391.39</v>
      </c>
      <c r="E1223" s="13">
        <v>39782.839999999997</v>
      </c>
      <c r="F1223" s="13">
        <f>IFERROR(Table2[[#This Row],[Economic loss ($ million)]]*1000000 / Table2[[#This Row],[Total Waste (tons)]], NA())</f>
        <v>1063957.2372142356</v>
      </c>
      <c r="G1223" s="13" t="str">
        <f t="shared" si="19"/>
        <v>Medium</v>
      </c>
      <c r="H1223" s="13">
        <v>133.13</v>
      </c>
      <c r="I1223" s="13">
        <f>IFERROR(Table2[[#This Row],[Total Waste (tons)]] / (Table2[[#This Row],[Population (million)]]*1000), NA())</f>
        <v>5.106648365905956E-2</v>
      </c>
      <c r="J1223" s="13">
        <v>732.21</v>
      </c>
      <c r="K1223" s="13">
        <f>IFERROR(Table2[[#This Row],[Total Waste (tons)]] * Table2[[#This Row],[Household waste (%)]], NA())</f>
        <v>1598108.0086000001</v>
      </c>
      <c r="L1223" s="13">
        <v>42.74</v>
      </c>
      <c r="M1223" s="10">
        <f>SUMIFS(Table2[Household waste (%)], Table2[Country], "Australia", Table2[Year], 2020)</f>
        <v>1412.17</v>
      </c>
      <c r="N1223" s="10">
        <f>COUNTIFS(Table2[Year], "USA")</f>
        <v>0</v>
      </c>
    </row>
    <row r="1224" spans="1:14" x14ac:dyDescent="0.35">
      <c r="A1224" s="8" t="s">
        <v>26</v>
      </c>
      <c r="B1224" s="9">
        <v>2022</v>
      </c>
      <c r="C1224" s="8" t="s">
        <v>25</v>
      </c>
      <c r="D1224" s="9">
        <v>7366.15</v>
      </c>
      <c r="E1224" s="10">
        <v>6829.31</v>
      </c>
      <c r="F1224" s="10">
        <f>IFERROR(Table2[[#This Row],[Economic loss ($ million)]]*1000000 / Table2[[#This Row],[Total Waste (tons)]], NA())</f>
        <v>927120.68040971202</v>
      </c>
      <c r="G1224" s="10" t="str">
        <f t="shared" si="19"/>
        <v>Low</v>
      </c>
      <c r="H1224" s="10">
        <v>58.14</v>
      </c>
      <c r="I1224" s="10">
        <f>IFERROR(Table2[[#This Row],[Total Waste (tons)]] / (Table2[[#This Row],[Population (million)]]*1000), NA())</f>
        <v>5.319326396060052E-3</v>
      </c>
      <c r="J1224" s="10">
        <v>1384.79</v>
      </c>
      <c r="K1224" s="10">
        <f>IFERROR(Table2[[#This Row],[Total Waste (tons)]] * Table2[[#This Row],[Household waste (%)]], NA())</f>
        <v>340979.08349999995</v>
      </c>
      <c r="L1224" s="10">
        <v>46.29</v>
      </c>
      <c r="M1224" s="10">
        <f>SUMIFS(Table2[Household waste (%)], Table2[Country], "Australia", Table2[Year], 2020)</f>
        <v>1412.17</v>
      </c>
      <c r="N1224" s="10">
        <f>COUNTIFS(Table2[Year], "USA")</f>
        <v>0</v>
      </c>
    </row>
    <row r="1225" spans="1:14" x14ac:dyDescent="0.35">
      <c r="A1225" s="11" t="s">
        <v>34</v>
      </c>
      <c r="B1225" s="12">
        <v>2019</v>
      </c>
      <c r="C1225" s="11" t="s">
        <v>9</v>
      </c>
      <c r="D1225" s="12">
        <v>23779.37</v>
      </c>
      <c r="E1225" s="13">
        <v>21406.66</v>
      </c>
      <c r="F1225" s="13">
        <f>IFERROR(Table2[[#This Row],[Economic loss ($ million)]]*1000000 / Table2[[#This Row],[Total Waste (tons)]], NA())</f>
        <v>900219.81238359131</v>
      </c>
      <c r="G1225" s="13" t="str">
        <f t="shared" si="19"/>
        <v>Low</v>
      </c>
      <c r="H1225" s="13">
        <v>46.56</v>
      </c>
      <c r="I1225" s="13">
        <f>IFERROR(Table2[[#This Row],[Total Waste (tons)]] / (Table2[[#This Row],[Population (million)]]*1000), NA())</f>
        <v>2.5844613026986488E-2</v>
      </c>
      <c r="J1225" s="13">
        <v>920.09</v>
      </c>
      <c r="K1225" s="13">
        <f>IFERROR(Table2[[#This Row],[Total Waste (tons)]] * Table2[[#This Row],[Household waste (%)]], NA())</f>
        <v>1023939.6722</v>
      </c>
      <c r="L1225" s="13">
        <v>43.06</v>
      </c>
      <c r="M1225" s="10">
        <f>SUMIFS(Table2[Household waste (%)], Table2[Country], "Australia", Table2[Year], 2020)</f>
        <v>1412.17</v>
      </c>
      <c r="N1225" s="10">
        <f>COUNTIFS(Table2[Year], "USA")</f>
        <v>0</v>
      </c>
    </row>
    <row r="1226" spans="1:14" x14ac:dyDescent="0.35">
      <c r="A1226" s="8" t="s">
        <v>12</v>
      </c>
      <c r="B1226" s="9">
        <v>2020</v>
      </c>
      <c r="C1226" s="8" t="s">
        <v>15</v>
      </c>
      <c r="D1226" s="9">
        <v>10337.469999999999</v>
      </c>
      <c r="E1226" s="10">
        <v>9683.93</v>
      </c>
      <c r="F1226" s="10">
        <f>IFERROR(Table2[[#This Row],[Economic loss ($ million)]]*1000000 / Table2[[#This Row],[Total Waste (tons)]], NA())</f>
        <v>936779.5021412397</v>
      </c>
      <c r="G1226" s="10" t="str">
        <f t="shared" si="19"/>
        <v>Low</v>
      </c>
      <c r="H1226" s="10">
        <v>113.35</v>
      </c>
      <c r="I1226" s="10">
        <f>IFERROR(Table2[[#This Row],[Total Waste (tons)]] / (Table2[[#This Row],[Population (million)]]*1000), NA())</f>
        <v>5.0019209367590842E-2</v>
      </c>
      <c r="J1226" s="10">
        <v>206.67</v>
      </c>
      <c r="K1226" s="10">
        <f>IFERROR(Table2[[#This Row],[Total Waste (tons)]] * Table2[[#This Row],[Household waste (%)]], NA())</f>
        <v>708013.3202999999</v>
      </c>
      <c r="L1226" s="10">
        <v>68.489999999999995</v>
      </c>
      <c r="M1226" s="10">
        <f>SUMIFS(Table2[Household waste (%)], Table2[Country], "Australia", Table2[Year], 2020)</f>
        <v>1412.17</v>
      </c>
      <c r="N1226" s="10">
        <f>COUNTIFS(Table2[Year], "USA")</f>
        <v>0</v>
      </c>
    </row>
    <row r="1227" spans="1:14" x14ac:dyDescent="0.35">
      <c r="A1227" s="11" t="s">
        <v>26</v>
      </c>
      <c r="B1227" s="12">
        <v>2021</v>
      </c>
      <c r="C1227" s="11" t="s">
        <v>20</v>
      </c>
      <c r="D1227" s="12">
        <v>41640.33</v>
      </c>
      <c r="E1227" s="13">
        <v>43340.61</v>
      </c>
      <c r="F1227" s="13">
        <f>IFERROR(Table2[[#This Row],[Economic loss ($ million)]]*1000000 / Table2[[#This Row],[Total Waste (tons)]], NA())</f>
        <v>1040832.529425199</v>
      </c>
      <c r="G1227" s="13" t="str">
        <f t="shared" si="19"/>
        <v>Medium</v>
      </c>
      <c r="H1227" s="13">
        <v>191.43</v>
      </c>
      <c r="I1227" s="13">
        <f>IFERROR(Table2[[#This Row],[Total Waste (tons)]] / (Table2[[#This Row],[Population (million)]]*1000), NA())</f>
        <v>0.12071410349325989</v>
      </c>
      <c r="J1227" s="13">
        <v>344.95</v>
      </c>
      <c r="K1227" s="13">
        <f>IFERROR(Table2[[#This Row],[Total Waste (tons)]] * Table2[[#This Row],[Household waste (%)]], NA())</f>
        <v>2734104.0677999998</v>
      </c>
      <c r="L1227" s="13">
        <v>65.66</v>
      </c>
      <c r="M1227" s="10">
        <f>SUMIFS(Table2[Household waste (%)], Table2[Country], "Australia", Table2[Year], 2020)</f>
        <v>1412.17</v>
      </c>
      <c r="N1227" s="10">
        <f>COUNTIFS(Table2[Year], "USA")</f>
        <v>0</v>
      </c>
    </row>
    <row r="1228" spans="1:14" x14ac:dyDescent="0.35">
      <c r="A1228" s="8" t="s">
        <v>34</v>
      </c>
      <c r="B1228" s="9">
        <v>2019</v>
      </c>
      <c r="C1228" s="8" t="s">
        <v>11</v>
      </c>
      <c r="D1228" s="9">
        <v>21968.71</v>
      </c>
      <c r="E1228" s="10">
        <v>22440.31</v>
      </c>
      <c r="F1228" s="10">
        <f>IFERROR(Table2[[#This Row],[Economic loss ($ million)]]*1000000 / Table2[[#This Row],[Total Waste (tons)]], NA())</f>
        <v>1021466.8954162535</v>
      </c>
      <c r="G1228" s="10" t="str">
        <f t="shared" si="19"/>
        <v>Medium</v>
      </c>
      <c r="H1228" s="10">
        <v>26.83</v>
      </c>
      <c r="I1228" s="10">
        <f>IFERROR(Table2[[#This Row],[Total Waste (tons)]] / (Table2[[#This Row],[Population (million)]]*1000), NA())</f>
        <v>2.4223960745396404E-2</v>
      </c>
      <c r="J1228" s="10">
        <v>906.9</v>
      </c>
      <c r="K1228" s="10">
        <f>IFERROR(Table2[[#This Row],[Total Waste (tons)]] * Table2[[#This Row],[Household waste (%)]], NA())</f>
        <v>1234202.1277999999</v>
      </c>
      <c r="L1228" s="10">
        <v>56.18</v>
      </c>
      <c r="M1228" s="10">
        <f>SUMIFS(Table2[Household waste (%)], Table2[Country], "Australia", Table2[Year], 2020)</f>
        <v>1412.17</v>
      </c>
      <c r="N1228" s="10">
        <f>COUNTIFS(Table2[Year], "USA")</f>
        <v>0</v>
      </c>
    </row>
    <row r="1229" spans="1:14" x14ac:dyDescent="0.35">
      <c r="A1229" s="11" t="s">
        <v>10</v>
      </c>
      <c r="B1229" s="12">
        <v>2018</v>
      </c>
      <c r="C1229" s="11" t="s">
        <v>25</v>
      </c>
      <c r="D1229" s="12">
        <v>26762.3</v>
      </c>
      <c r="E1229" s="13">
        <v>31233.33</v>
      </c>
      <c r="F1229" s="13">
        <f>IFERROR(Table2[[#This Row],[Economic loss ($ million)]]*1000000 / Table2[[#This Row],[Total Waste (tons)]], NA())</f>
        <v>1167064.4899728349</v>
      </c>
      <c r="G1229" s="13" t="str">
        <f t="shared" si="19"/>
        <v>High</v>
      </c>
      <c r="H1229" s="13">
        <v>118.97</v>
      </c>
      <c r="I1229" s="13">
        <f>IFERROR(Table2[[#This Row],[Total Waste (tons)]] / (Table2[[#This Row],[Population (million)]]*1000), NA())</f>
        <v>3.14943218593704E-2</v>
      </c>
      <c r="J1229" s="13">
        <v>849.75</v>
      </c>
      <c r="K1229" s="13">
        <f>IFERROR(Table2[[#This Row],[Total Waste (tons)]] * Table2[[#This Row],[Household waste (%)]], NA())</f>
        <v>1572017.5020000001</v>
      </c>
      <c r="L1229" s="13">
        <v>58.74</v>
      </c>
      <c r="M1229" s="10">
        <f>SUMIFS(Table2[Household waste (%)], Table2[Country], "Australia", Table2[Year], 2020)</f>
        <v>1412.17</v>
      </c>
      <c r="N1229" s="10">
        <f>COUNTIFS(Table2[Year], "USA")</f>
        <v>0</v>
      </c>
    </row>
    <row r="1230" spans="1:14" x14ac:dyDescent="0.35">
      <c r="A1230" s="8" t="s">
        <v>27</v>
      </c>
      <c r="B1230" s="9">
        <v>2019</v>
      </c>
      <c r="C1230" s="8" t="s">
        <v>15</v>
      </c>
      <c r="D1230" s="9">
        <v>43125.3</v>
      </c>
      <c r="E1230" s="10">
        <v>42468.9</v>
      </c>
      <c r="F1230" s="10">
        <f>IFERROR(Table2[[#This Row],[Economic loss ($ million)]]*1000000 / Table2[[#This Row],[Total Waste (tons)]], NA())</f>
        <v>984779.23631835601</v>
      </c>
      <c r="G1230" s="10" t="str">
        <f t="shared" si="19"/>
        <v>Medium</v>
      </c>
      <c r="H1230" s="10">
        <v>137.49</v>
      </c>
      <c r="I1230" s="10">
        <f>IFERROR(Table2[[#This Row],[Total Waste (tons)]] / (Table2[[#This Row],[Population (million)]]*1000), NA())</f>
        <v>0.14151970596921867</v>
      </c>
      <c r="J1230" s="10">
        <v>304.73</v>
      </c>
      <c r="K1230" s="10">
        <f>IFERROR(Table2[[#This Row],[Total Waste (tons)]] * Table2[[#This Row],[Household waste (%)]], NA())</f>
        <v>1367934.5160000001</v>
      </c>
      <c r="L1230" s="10">
        <v>31.72</v>
      </c>
      <c r="M1230" s="10">
        <f>SUMIFS(Table2[Household waste (%)], Table2[Country], "Australia", Table2[Year], 2020)</f>
        <v>1412.17</v>
      </c>
      <c r="N1230" s="10">
        <f>COUNTIFS(Table2[Year], "USA")</f>
        <v>0</v>
      </c>
    </row>
    <row r="1231" spans="1:14" x14ac:dyDescent="0.35">
      <c r="A1231" s="11" t="s">
        <v>35</v>
      </c>
      <c r="B1231" s="12">
        <v>2022</v>
      </c>
      <c r="C1231" s="11" t="s">
        <v>9</v>
      </c>
      <c r="D1231" s="12">
        <v>8983.57</v>
      </c>
      <c r="E1231" s="13">
        <v>7739.29</v>
      </c>
      <c r="F1231" s="13">
        <f>IFERROR(Table2[[#This Row],[Economic loss ($ million)]]*1000000 / Table2[[#This Row],[Total Waste (tons)]], NA())</f>
        <v>861493.81593286409</v>
      </c>
      <c r="G1231" s="13" t="str">
        <f t="shared" si="19"/>
        <v>Low</v>
      </c>
      <c r="H1231" s="13">
        <v>190.57</v>
      </c>
      <c r="I1231" s="13">
        <f>IFERROR(Table2[[#This Row],[Total Waste (tons)]] / (Table2[[#This Row],[Population (million)]]*1000), NA())</f>
        <v>6.1296192685589515E-2</v>
      </c>
      <c r="J1231" s="13">
        <v>146.56</v>
      </c>
      <c r="K1231" s="13">
        <f>IFERROR(Table2[[#This Row],[Total Waste (tons)]] * Table2[[#This Row],[Household waste (%)]], NA())</f>
        <v>481788.8591</v>
      </c>
      <c r="L1231" s="13">
        <v>53.63</v>
      </c>
      <c r="M1231" s="10">
        <f>SUMIFS(Table2[Household waste (%)], Table2[Country], "Australia", Table2[Year], 2020)</f>
        <v>1412.17</v>
      </c>
      <c r="N1231" s="10">
        <f>COUNTIFS(Table2[Year], "USA")</f>
        <v>0</v>
      </c>
    </row>
    <row r="1232" spans="1:14" x14ac:dyDescent="0.35">
      <c r="A1232" s="8" t="s">
        <v>29</v>
      </c>
      <c r="B1232" s="9">
        <v>2021</v>
      </c>
      <c r="C1232" s="8" t="s">
        <v>19</v>
      </c>
      <c r="D1232" s="9">
        <v>7873.09</v>
      </c>
      <c r="E1232" s="10">
        <v>6701.54</v>
      </c>
      <c r="F1232" s="10">
        <f>IFERROR(Table2[[#This Row],[Economic loss ($ million)]]*1000000 / Table2[[#This Row],[Total Waste (tons)]], NA())</f>
        <v>851195.65507316694</v>
      </c>
      <c r="G1232" s="10" t="str">
        <f t="shared" si="19"/>
        <v>Low</v>
      </c>
      <c r="H1232" s="10">
        <v>22.45</v>
      </c>
      <c r="I1232" s="10">
        <f>IFERROR(Table2[[#This Row],[Total Waste (tons)]] / (Table2[[#This Row],[Population (million)]]*1000), NA())</f>
        <v>1.1397556350159967E-2</v>
      </c>
      <c r="J1232" s="10">
        <v>690.77</v>
      </c>
      <c r="K1232" s="10">
        <f>IFERROR(Table2[[#This Row],[Total Waste (tons)]] * Table2[[#This Row],[Household waste (%)]], NA())</f>
        <v>317915.37420000002</v>
      </c>
      <c r="L1232" s="10">
        <v>40.380000000000003</v>
      </c>
      <c r="M1232" s="10">
        <f>SUMIFS(Table2[Household waste (%)], Table2[Country], "Australia", Table2[Year], 2020)</f>
        <v>1412.17</v>
      </c>
      <c r="N1232" s="10">
        <f>COUNTIFS(Table2[Year], "USA")</f>
        <v>0</v>
      </c>
    </row>
    <row r="1233" spans="1:14" x14ac:dyDescent="0.35">
      <c r="A1233" s="11" t="s">
        <v>12</v>
      </c>
      <c r="B1233" s="12">
        <v>2024</v>
      </c>
      <c r="C1233" s="11" t="s">
        <v>22</v>
      </c>
      <c r="D1233" s="12">
        <v>24319.52</v>
      </c>
      <c r="E1233" s="13">
        <v>28927.51</v>
      </c>
      <c r="F1233" s="13">
        <f>IFERROR(Table2[[#This Row],[Economic loss ($ million)]]*1000000 / Table2[[#This Row],[Total Waste (tons)]], NA())</f>
        <v>1189477.012704198</v>
      </c>
      <c r="G1233" s="13" t="str">
        <f t="shared" si="19"/>
        <v>High</v>
      </c>
      <c r="H1233" s="13">
        <v>77.55</v>
      </c>
      <c r="I1233" s="13">
        <f>IFERROR(Table2[[#This Row],[Total Waste (tons)]] / (Table2[[#This Row],[Population (million)]]*1000), NA())</f>
        <v>0.14990766196141281</v>
      </c>
      <c r="J1233" s="13">
        <v>162.22999999999999</v>
      </c>
      <c r="K1233" s="13">
        <f>IFERROR(Table2[[#This Row],[Total Waste (tons)]] * Table2[[#This Row],[Household waste (%)]], NA())</f>
        <v>833186.75520000001</v>
      </c>
      <c r="L1233" s="13">
        <v>34.26</v>
      </c>
      <c r="M1233" s="10">
        <f>SUMIFS(Table2[Household waste (%)], Table2[Country], "Australia", Table2[Year], 2020)</f>
        <v>1412.17</v>
      </c>
      <c r="N1233" s="10">
        <f>COUNTIFS(Table2[Year], "USA")</f>
        <v>0</v>
      </c>
    </row>
    <row r="1234" spans="1:14" x14ac:dyDescent="0.35">
      <c r="A1234" s="8" t="s">
        <v>28</v>
      </c>
      <c r="B1234" s="9">
        <v>2021</v>
      </c>
      <c r="C1234" s="8" t="s">
        <v>13</v>
      </c>
      <c r="D1234" s="9">
        <v>18546.11</v>
      </c>
      <c r="E1234" s="10">
        <v>20056.32</v>
      </c>
      <c r="F1234" s="10">
        <f>IFERROR(Table2[[#This Row],[Economic loss ($ million)]]*1000000 / Table2[[#This Row],[Total Waste (tons)]], NA())</f>
        <v>1081430.0141646955</v>
      </c>
      <c r="G1234" s="10" t="str">
        <f t="shared" si="19"/>
        <v>Medium</v>
      </c>
      <c r="H1234" s="10">
        <v>101.23</v>
      </c>
      <c r="I1234" s="10">
        <f>IFERROR(Table2[[#This Row],[Total Waste (tons)]] / (Table2[[#This Row],[Population (million)]]*1000), NA())</f>
        <v>8.3158954353869607E-2</v>
      </c>
      <c r="J1234" s="10">
        <v>223.02</v>
      </c>
      <c r="K1234" s="10">
        <f>IFERROR(Table2[[#This Row],[Total Waste (tons)]] * Table2[[#This Row],[Household waste (%)]], NA())</f>
        <v>697519.19709999999</v>
      </c>
      <c r="L1234" s="10">
        <v>37.61</v>
      </c>
      <c r="M1234" s="10">
        <f>SUMIFS(Table2[Household waste (%)], Table2[Country], "Australia", Table2[Year], 2020)</f>
        <v>1412.17</v>
      </c>
      <c r="N1234" s="10">
        <f>COUNTIFS(Table2[Year], "USA")</f>
        <v>0</v>
      </c>
    </row>
    <row r="1235" spans="1:14" x14ac:dyDescent="0.35">
      <c r="A1235" s="11" t="s">
        <v>27</v>
      </c>
      <c r="B1235" s="12">
        <v>2023</v>
      </c>
      <c r="C1235" s="11" t="s">
        <v>15</v>
      </c>
      <c r="D1235" s="12">
        <v>7137.78</v>
      </c>
      <c r="E1235" s="13">
        <v>8416.94</v>
      </c>
      <c r="F1235" s="13">
        <f>IFERROR(Table2[[#This Row],[Economic loss ($ million)]]*1000000 / Table2[[#This Row],[Total Waste (tons)]], NA())</f>
        <v>1179209.7823132684</v>
      </c>
      <c r="G1235" s="13" t="str">
        <f t="shared" si="19"/>
        <v>High</v>
      </c>
      <c r="H1235" s="13">
        <v>55.96</v>
      </c>
      <c r="I1235" s="13">
        <f>IFERROR(Table2[[#This Row],[Total Waste (tons)]] / (Table2[[#This Row],[Population (million)]]*1000), NA())</f>
        <v>1.2909945920526687E-2</v>
      </c>
      <c r="J1235" s="13">
        <v>552.89</v>
      </c>
      <c r="K1235" s="13">
        <f>IFERROR(Table2[[#This Row],[Total Waste (tons)]] * Table2[[#This Row],[Household waste (%)]], NA())</f>
        <v>252677.41199999998</v>
      </c>
      <c r="L1235" s="13">
        <v>35.4</v>
      </c>
      <c r="M1235" s="10">
        <f>SUMIFS(Table2[Household waste (%)], Table2[Country], "Australia", Table2[Year], 2020)</f>
        <v>1412.17</v>
      </c>
      <c r="N1235" s="10">
        <f>COUNTIFS(Table2[Year], "USA")</f>
        <v>0</v>
      </c>
    </row>
    <row r="1236" spans="1:14" x14ac:dyDescent="0.35">
      <c r="A1236" s="8" t="s">
        <v>26</v>
      </c>
      <c r="B1236" s="9">
        <v>2021</v>
      </c>
      <c r="C1236" s="8" t="s">
        <v>9</v>
      </c>
      <c r="D1236" s="9">
        <v>984.24</v>
      </c>
      <c r="E1236" s="10">
        <v>1145.43</v>
      </c>
      <c r="F1236" s="10">
        <f>IFERROR(Table2[[#This Row],[Economic loss ($ million)]]*1000000 / Table2[[#This Row],[Total Waste (tons)]], NA())</f>
        <v>1163771.0314557424</v>
      </c>
      <c r="G1236" s="10" t="str">
        <f t="shared" si="19"/>
        <v>High</v>
      </c>
      <c r="H1236" s="10">
        <v>66.260000000000005</v>
      </c>
      <c r="I1236" s="10">
        <f>IFERROR(Table2[[#This Row],[Total Waste (tons)]] / (Table2[[#This Row],[Population (million)]]*1000), NA())</f>
        <v>3.9262805169937767E-3</v>
      </c>
      <c r="J1236" s="10">
        <v>250.68</v>
      </c>
      <c r="K1236" s="10">
        <f>IFERROR(Table2[[#This Row],[Total Waste (tons)]] * Table2[[#This Row],[Household waste (%)]], NA())</f>
        <v>57824.1</v>
      </c>
      <c r="L1236" s="10">
        <v>58.75</v>
      </c>
      <c r="M1236" s="10">
        <f>SUMIFS(Table2[Household waste (%)], Table2[Country], "Australia", Table2[Year], 2020)</f>
        <v>1412.17</v>
      </c>
      <c r="N1236" s="10">
        <f>COUNTIFS(Table2[Year], "USA")</f>
        <v>0</v>
      </c>
    </row>
    <row r="1237" spans="1:14" x14ac:dyDescent="0.35">
      <c r="A1237" s="11" t="s">
        <v>23</v>
      </c>
      <c r="B1237" s="12">
        <v>2018</v>
      </c>
      <c r="C1237" s="11" t="s">
        <v>9</v>
      </c>
      <c r="D1237" s="12">
        <v>6945.83</v>
      </c>
      <c r="E1237" s="13">
        <v>7957.41</v>
      </c>
      <c r="F1237" s="13">
        <f>IFERROR(Table2[[#This Row],[Economic loss ($ million)]]*1000000 / Table2[[#This Row],[Total Waste (tons)]], NA())</f>
        <v>1145638.4622140191</v>
      </c>
      <c r="G1237" s="13" t="str">
        <f t="shared" si="19"/>
        <v>High</v>
      </c>
      <c r="H1237" s="13">
        <v>138.30000000000001</v>
      </c>
      <c r="I1237" s="13">
        <f>IFERROR(Table2[[#This Row],[Total Waste (tons)]] / (Table2[[#This Row],[Population (million)]]*1000), NA())</f>
        <v>1.6397143531633615E-2</v>
      </c>
      <c r="J1237" s="13">
        <v>423.6</v>
      </c>
      <c r="K1237" s="13">
        <f>IFERROR(Table2[[#This Row],[Total Waste (tons)]] * Table2[[#This Row],[Household waste (%)]], NA())</f>
        <v>341457.00279999996</v>
      </c>
      <c r="L1237" s="13">
        <v>49.16</v>
      </c>
      <c r="M1237" s="10">
        <f>SUMIFS(Table2[Household waste (%)], Table2[Country], "Australia", Table2[Year], 2020)</f>
        <v>1412.17</v>
      </c>
      <c r="N1237" s="10">
        <f>COUNTIFS(Table2[Year], "USA")</f>
        <v>0</v>
      </c>
    </row>
    <row r="1238" spans="1:14" x14ac:dyDescent="0.35">
      <c r="A1238" s="8" t="s">
        <v>30</v>
      </c>
      <c r="B1238" s="9">
        <v>2020</v>
      </c>
      <c r="C1238" s="8" t="s">
        <v>20</v>
      </c>
      <c r="D1238" s="9">
        <v>26627.11</v>
      </c>
      <c r="E1238" s="10">
        <v>25354.01</v>
      </c>
      <c r="F1238" s="10">
        <f>IFERROR(Table2[[#This Row],[Economic loss ($ million)]]*1000000 / Table2[[#This Row],[Total Waste (tons)]], NA())</f>
        <v>952187.82661730843</v>
      </c>
      <c r="G1238" s="10" t="str">
        <f t="shared" si="19"/>
        <v>Medium</v>
      </c>
      <c r="H1238" s="10">
        <v>192.78</v>
      </c>
      <c r="I1238" s="10">
        <f>IFERROR(Table2[[#This Row],[Total Waste (tons)]] / (Table2[[#This Row],[Population (million)]]*1000), NA())</f>
        <v>2.9270531719596787E-2</v>
      </c>
      <c r="J1238" s="10">
        <v>909.69</v>
      </c>
      <c r="K1238" s="10">
        <f>IFERROR(Table2[[#This Row],[Total Waste (tons)]] * Table2[[#This Row],[Household waste (%)]], NA())</f>
        <v>1276237.3822999999</v>
      </c>
      <c r="L1238" s="10">
        <v>47.93</v>
      </c>
      <c r="M1238" s="10">
        <f>SUMIFS(Table2[Household waste (%)], Table2[Country], "Australia", Table2[Year], 2020)</f>
        <v>1412.17</v>
      </c>
      <c r="N1238" s="10">
        <f>COUNTIFS(Table2[Year], "USA")</f>
        <v>0</v>
      </c>
    </row>
    <row r="1239" spans="1:14" x14ac:dyDescent="0.35">
      <c r="A1239" s="11" t="s">
        <v>21</v>
      </c>
      <c r="B1239" s="12">
        <v>2023</v>
      </c>
      <c r="C1239" s="11" t="s">
        <v>22</v>
      </c>
      <c r="D1239" s="12">
        <v>18189.87</v>
      </c>
      <c r="E1239" s="13">
        <v>16385.439999999999</v>
      </c>
      <c r="F1239" s="13">
        <f>IFERROR(Table2[[#This Row],[Economic loss ($ million)]]*1000000 / Table2[[#This Row],[Total Waste (tons)]], NA())</f>
        <v>900800.28059573809</v>
      </c>
      <c r="G1239" s="13" t="str">
        <f t="shared" si="19"/>
        <v>Low</v>
      </c>
      <c r="H1239" s="13">
        <v>92.06</v>
      </c>
      <c r="I1239" s="13">
        <f>IFERROR(Table2[[#This Row],[Total Waste (tons)]] / (Table2[[#This Row],[Population (million)]]*1000), NA())</f>
        <v>1.9726569786357229E-2</v>
      </c>
      <c r="J1239" s="13">
        <v>922.1</v>
      </c>
      <c r="K1239" s="13">
        <f>IFERROR(Table2[[#This Row],[Total Waste (tons)]] * Table2[[#This Row],[Household waste (%)]], NA())</f>
        <v>845101.3602</v>
      </c>
      <c r="L1239" s="13">
        <v>46.46</v>
      </c>
      <c r="M1239" s="10">
        <f>SUMIFS(Table2[Household waste (%)], Table2[Country], "Australia", Table2[Year], 2020)</f>
        <v>1412.17</v>
      </c>
      <c r="N1239" s="10">
        <f>COUNTIFS(Table2[Year], "USA")</f>
        <v>0</v>
      </c>
    </row>
    <row r="1240" spans="1:14" x14ac:dyDescent="0.35">
      <c r="A1240" s="8" t="s">
        <v>16</v>
      </c>
      <c r="B1240" s="9">
        <v>2018</v>
      </c>
      <c r="C1240" s="8" t="s">
        <v>15</v>
      </c>
      <c r="D1240" s="9">
        <v>20373.650000000001</v>
      </c>
      <c r="E1240" s="10">
        <v>16421.79</v>
      </c>
      <c r="F1240" s="10">
        <f>IFERROR(Table2[[#This Row],[Economic loss ($ million)]]*1000000 / Table2[[#This Row],[Total Waste (tons)]], NA())</f>
        <v>806030.8290365251</v>
      </c>
      <c r="G1240" s="10" t="str">
        <f t="shared" si="19"/>
        <v>Low</v>
      </c>
      <c r="H1240" s="10">
        <v>152.54</v>
      </c>
      <c r="I1240" s="10">
        <f>IFERROR(Table2[[#This Row],[Total Waste (tons)]] / (Table2[[#This Row],[Population (million)]]*1000), NA())</f>
        <v>1.5436571376616687E-2</v>
      </c>
      <c r="J1240" s="10">
        <v>1319.83</v>
      </c>
      <c r="K1240" s="10">
        <f>IFERROR(Table2[[#This Row],[Total Waste (tons)]] * Table2[[#This Row],[Household waste (%)]], NA())</f>
        <v>783570.57900000003</v>
      </c>
      <c r="L1240" s="10">
        <v>38.46</v>
      </c>
      <c r="M1240" s="10">
        <f>SUMIFS(Table2[Household waste (%)], Table2[Country], "Australia", Table2[Year], 2020)</f>
        <v>1412.17</v>
      </c>
      <c r="N1240" s="10">
        <f>COUNTIFS(Table2[Year], "USA")</f>
        <v>0</v>
      </c>
    </row>
    <row r="1241" spans="1:14" x14ac:dyDescent="0.35">
      <c r="A1241" s="11" t="s">
        <v>32</v>
      </c>
      <c r="B1241" s="12">
        <v>2019</v>
      </c>
      <c r="C1241" s="11" t="s">
        <v>20</v>
      </c>
      <c r="D1241" s="12">
        <v>16467.12</v>
      </c>
      <c r="E1241" s="13">
        <v>17287.740000000002</v>
      </c>
      <c r="F1241" s="13">
        <f>IFERROR(Table2[[#This Row],[Economic loss ($ million)]]*1000000 / Table2[[#This Row],[Total Waste (tons)]], NA())</f>
        <v>1049833.8507279963</v>
      </c>
      <c r="G1241" s="13" t="str">
        <f t="shared" si="19"/>
        <v>Medium</v>
      </c>
      <c r="H1241" s="13">
        <v>27.18</v>
      </c>
      <c r="I1241" s="13">
        <f>IFERROR(Table2[[#This Row],[Total Waste (tons)]] / (Table2[[#This Row],[Population (million)]]*1000), NA())</f>
        <v>3.6987309359628039E-2</v>
      </c>
      <c r="J1241" s="13">
        <v>445.21</v>
      </c>
      <c r="K1241" s="13">
        <f>IFERROR(Table2[[#This Row],[Total Waste (tons)]] * Table2[[#This Row],[Household waste (%)]], NA())</f>
        <v>811170.3311999999</v>
      </c>
      <c r="L1241" s="13">
        <v>49.26</v>
      </c>
      <c r="M1241" s="10">
        <f>SUMIFS(Table2[Household waste (%)], Table2[Country], "Australia", Table2[Year], 2020)</f>
        <v>1412.17</v>
      </c>
      <c r="N1241" s="10">
        <f>COUNTIFS(Table2[Year], "USA")</f>
        <v>0</v>
      </c>
    </row>
    <row r="1242" spans="1:14" x14ac:dyDescent="0.35">
      <c r="A1242" s="8" t="s">
        <v>31</v>
      </c>
      <c r="B1242" s="9">
        <v>2019</v>
      </c>
      <c r="C1242" s="8" t="s">
        <v>13</v>
      </c>
      <c r="D1242" s="9">
        <v>21037.73</v>
      </c>
      <c r="E1242" s="10">
        <v>22514.98</v>
      </c>
      <c r="F1242" s="10">
        <f>IFERROR(Table2[[#This Row],[Economic loss ($ million)]]*1000000 / Table2[[#This Row],[Total Waste (tons)]], NA())</f>
        <v>1070219.0778187572</v>
      </c>
      <c r="G1242" s="10" t="str">
        <f t="shared" si="19"/>
        <v>Medium</v>
      </c>
      <c r="H1242" s="10">
        <v>153.85</v>
      </c>
      <c r="I1242" s="10">
        <f>IFERROR(Table2[[#This Row],[Total Waste (tons)]] / (Table2[[#This Row],[Population (million)]]*1000), NA())</f>
        <v>2.0405565578381732E-2</v>
      </c>
      <c r="J1242" s="10">
        <v>1030.98</v>
      </c>
      <c r="K1242" s="10">
        <f>IFERROR(Table2[[#This Row],[Total Waste (tons)]] * Table2[[#This Row],[Household waste (%)]], NA())</f>
        <v>760093.18489999999</v>
      </c>
      <c r="L1242" s="10">
        <v>36.130000000000003</v>
      </c>
      <c r="M1242" s="10">
        <f>SUMIFS(Table2[Household waste (%)], Table2[Country], "Australia", Table2[Year], 2020)</f>
        <v>1412.17</v>
      </c>
      <c r="N1242" s="10">
        <f>COUNTIFS(Table2[Year], "USA")</f>
        <v>0</v>
      </c>
    </row>
    <row r="1243" spans="1:14" x14ac:dyDescent="0.35">
      <c r="A1243" s="11" t="s">
        <v>10</v>
      </c>
      <c r="B1243" s="12">
        <v>2019</v>
      </c>
      <c r="C1243" s="11" t="s">
        <v>19</v>
      </c>
      <c r="D1243" s="12">
        <v>36073.050000000003</v>
      </c>
      <c r="E1243" s="13">
        <v>31463.71</v>
      </c>
      <c r="F1243" s="13">
        <f>IFERROR(Table2[[#This Row],[Economic loss ($ million)]]*1000000 / Table2[[#This Row],[Total Waste (tons)]], NA())</f>
        <v>872222.06051331945</v>
      </c>
      <c r="G1243" s="13" t="str">
        <f t="shared" si="19"/>
        <v>Low</v>
      </c>
      <c r="H1243" s="13">
        <v>169.16</v>
      </c>
      <c r="I1243" s="13">
        <f>IFERROR(Table2[[#This Row],[Total Waste (tons)]] / (Table2[[#This Row],[Population (million)]]*1000), NA())</f>
        <v>2.8186254209609241E-2</v>
      </c>
      <c r="J1243" s="13">
        <v>1279.81</v>
      </c>
      <c r="K1243" s="13">
        <f>IFERROR(Table2[[#This Row],[Total Waste (tons)]] * Table2[[#This Row],[Household waste (%)]], NA())</f>
        <v>2195766.5534999999</v>
      </c>
      <c r="L1243" s="13">
        <v>60.87</v>
      </c>
      <c r="M1243" s="10">
        <f>SUMIFS(Table2[Household waste (%)], Table2[Country], "Australia", Table2[Year], 2020)</f>
        <v>1412.17</v>
      </c>
      <c r="N1243" s="10">
        <f>COUNTIFS(Table2[Year], "USA")</f>
        <v>0</v>
      </c>
    </row>
    <row r="1244" spans="1:14" x14ac:dyDescent="0.35">
      <c r="A1244" s="8" t="s">
        <v>12</v>
      </c>
      <c r="B1244" s="9">
        <v>2020</v>
      </c>
      <c r="C1244" s="8" t="s">
        <v>25</v>
      </c>
      <c r="D1244" s="9">
        <v>3079.36</v>
      </c>
      <c r="E1244" s="10">
        <v>3527</v>
      </c>
      <c r="F1244" s="10">
        <f>IFERROR(Table2[[#This Row],[Economic loss ($ million)]]*1000000 / Table2[[#This Row],[Total Waste (tons)]], NA())</f>
        <v>1145367.8686480308</v>
      </c>
      <c r="G1244" s="10" t="str">
        <f t="shared" si="19"/>
        <v>High</v>
      </c>
      <c r="H1244" s="10">
        <v>195.07</v>
      </c>
      <c r="I1244" s="10">
        <f>IFERROR(Table2[[#This Row],[Total Waste (tons)]] / (Table2[[#This Row],[Population (million)]]*1000), NA())</f>
        <v>3.9335751877778349E-3</v>
      </c>
      <c r="J1244" s="10">
        <v>782.84</v>
      </c>
      <c r="K1244" s="10">
        <f>IFERROR(Table2[[#This Row],[Total Waste (tons)]] * Table2[[#This Row],[Household waste (%)]], NA())</f>
        <v>198033.6416</v>
      </c>
      <c r="L1244" s="10">
        <v>64.31</v>
      </c>
      <c r="M1244" s="10">
        <f>SUMIFS(Table2[Household waste (%)], Table2[Country], "Australia", Table2[Year], 2020)</f>
        <v>1412.17</v>
      </c>
      <c r="N1244" s="10">
        <f>COUNTIFS(Table2[Year], "USA")</f>
        <v>0</v>
      </c>
    </row>
    <row r="1245" spans="1:14" x14ac:dyDescent="0.35">
      <c r="A1245" s="11" t="s">
        <v>33</v>
      </c>
      <c r="B1245" s="12">
        <v>2024</v>
      </c>
      <c r="C1245" s="11" t="s">
        <v>11</v>
      </c>
      <c r="D1245" s="12">
        <v>35706.01</v>
      </c>
      <c r="E1245" s="13">
        <v>31406.22</v>
      </c>
      <c r="F1245" s="13">
        <f>IFERROR(Table2[[#This Row],[Economic loss ($ million)]]*1000000 / Table2[[#This Row],[Total Waste (tons)]], NA())</f>
        <v>879577.97580855433</v>
      </c>
      <c r="G1245" s="13" t="str">
        <f t="shared" si="19"/>
        <v>Low</v>
      </c>
      <c r="H1245" s="13">
        <v>162.59</v>
      </c>
      <c r="I1245" s="13">
        <f>IFERROR(Table2[[#This Row],[Total Waste (tons)]] / (Table2[[#This Row],[Population (million)]]*1000), NA())</f>
        <v>2.7970710117112531E-2</v>
      </c>
      <c r="J1245" s="13">
        <v>1276.55</v>
      </c>
      <c r="K1245" s="13">
        <f>IFERROR(Table2[[#This Row],[Total Waste (tons)]] * Table2[[#This Row],[Household waste (%)]], NA())</f>
        <v>2017746.6251000001</v>
      </c>
      <c r="L1245" s="13">
        <v>56.51</v>
      </c>
      <c r="M1245" s="10">
        <f>SUMIFS(Table2[Household waste (%)], Table2[Country], "Australia", Table2[Year], 2020)</f>
        <v>1412.17</v>
      </c>
      <c r="N1245" s="10">
        <f>COUNTIFS(Table2[Year], "USA")</f>
        <v>0</v>
      </c>
    </row>
    <row r="1246" spans="1:14" x14ac:dyDescent="0.35">
      <c r="A1246" s="8" t="s">
        <v>32</v>
      </c>
      <c r="B1246" s="9">
        <v>2023</v>
      </c>
      <c r="C1246" s="8" t="s">
        <v>15</v>
      </c>
      <c r="D1246" s="9">
        <v>5754.93</v>
      </c>
      <c r="E1246" s="10">
        <v>4784.1400000000003</v>
      </c>
      <c r="F1246" s="10">
        <f>IFERROR(Table2[[#This Row],[Economic loss ($ million)]]*1000000 / Table2[[#This Row],[Total Waste (tons)]], NA())</f>
        <v>831311.58849890437</v>
      </c>
      <c r="G1246" s="10" t="str">
        <f t="shared" si="19"/>
        <v>Low</v>
      </c>
      <c r="H1246" s="10">
        <v>79.150000000000006</v>
      </c>
      <c r="I1246" s="10">
        <f>IFERROR(Table2[[#This Row],[Total Waste (tons)]] / (Table2[[#This Row],[Population (million)]]*1000), NA())</f>
        <v>1.8383421178725445E-2</v>
      </c>
      <c r="J1246" s="10">
        <v>313.05</v>
      </c>
      <c r="K1246" s="10">
        <f>IFERROR(Table2[[#This Row],[Total Waste (tons)]] * Table2[[#This Row],[Household waste (%)]], NA())</f>
        <v>367682.47770000005</v>
      </c>
      <c r="L1246" s="10">
        <v>63.89</v>
      </c>
      <c r="M1246" s="10">
        <f>SUMIFS(Table2[Household waste (%)], Table2[Country], "Australia", Table2[Year], 2020)</f>
        <v>1412.17</v>
      </c>
      <c r="N1246" s="10">
        <f>COUNTIFS(Table2[Year], "USA")</f>
        <v>0</v>
      </c>
    </row>
    <row r="1247" spans="1:14" x14ac:dyDescent="0.35">
      <c r="A1247" s="11" t="s">
        <v>17</v>
      </c>
      <c r="B1247" s="12">
        <v>2020</v>
      </c>
      <c r="C1247" s="11" t="s">
        <v>15</v>
      </c>
      <c r="D1247" s="12">
        <v>13026.67</v>
      </c>
      <c r="E1247" s="13">
        <v>13313.56</v>
      </c>
      <c r="F1247" s="13">
        <f>IFERROR(Table2[[#This Row],[Economic loss ($ million)]]*1000000 / Table2[[#This Row],[Total Waste (tons)]], NA())</f>
        <v>1022023.2799326305</v>
      </c>
      <c r="G1247" s="13" t="str">
        <f t="shared" si="19"/>
        <v>Medium</v>
      </c>
      <c r="H1247" s="13">
        <v>158.25</v>
      </c>
      <c r="I1247" s="13">
        <f>IFERROR(Table2[[#This Row],[Total Waste (tons)]] / (Table2[[#This Row],[Population (million)]]*1000), NA())</f>
        <v>1.2374649706941266E-2</v>
      </c>
      <c r="J1247" s="13">
        <v>1052.69</v>
      </c>
      <c r="K1247" s="13">
        <f>IFERROR(Table2[[#This Row],[Total Waste (tons)]] * Table2[[#This Row],[Household waste (%)]], NA())</f>
        <v>757891.66059999994</v>
      </c>
      <c r="L1247" s="13">
        <v>58.18</v>
      </c>
      <c r="M1247" s="10">
        <f>SUMIFS(Table2[Household waste (%)], Table2[Country], "Australia", Table2[Year], 2020)</f>
        <v>1412.17</v>
      </c>
      <c r="N1247" s="10">
        <f>COUNTIFS(Table2[Year], "USA")</f>
        <v>0</v>
      </c>
    </row>
    <row r="1248" spans="1:14" x14ac:dyDescent="0.35">
      <c r="A1248" s="8" t="s">
        <v>16</v>
      </c>
      <c r="B1248" s="9">
        <v>2020</v>
      </c>
      <c r="C1248" s="8" t="s">
        <v>9</v>
      </c>
      <c r="D1248" s="9">
        <v>3279.14</v>
      </c>
      <c r="E1248" s="10">
        <v>2760.93</v>
      </c>
      <c r="F1248" s="10">
        <f>IFERROR(Table2[[#This Row],[Economic loss ($ million)]]*1000000 / Table2[[#This Row],[Total Waste (tons)]], NA())</f>
        <v>841967.71104618895</v>
      </c>
      <c r="G1248" s="10" t="str">
        <f t="shared" si="19"/>
        <v>Low</v>
      </c>
      <c r="H1248" s="10">
        <v>35.35</v>
      </c>
      <c r="I1248" s="10">
        <f>IFERROR(Table2[[#This Row],[Total Waste (tons)]] / (Table2[[#This Row],[Population (million)]]*1000), NA())</f>
        <v>4.5126193818291905E-3</v>
      </c>
      <c r="J1248" s="10">
        <v>726.66</v>
      </c>
      <c r="K1248" s="10">
        <f>IFERROR(Table2[[#This Row],[Total Waste (tons)]] * Table2[[#This Row],[Household waste (%)]], NA())</f>
        <v>177958.9278</v>
      </c>
      <c r="L1248" s="10">
        <v>54.27</v>
      </c>
      <c r="M1248" s="10">
        <f>SUMIFS(Table2[Household waste (%)], Table2[Country], "Australia", Table2[Year], 2020)</f>
        <v>1412.17</v>
      </c>
      <c r="N1248" s="10">
        <f>COUNTIFS(Table2[Year], "USA")</f>
        <v>0</v>
      </c>
    </row>
    <row r="1249" spans="1:14" x14ac:dyDescent="0.35">
      <c r="A1249" s="11" t="s">
        <v>29</v>
      </c>
      <c r="B1249" s="12">
        <v>2023</v>
      </c>
      <c r="C1249" s="11" t="s">
        <v>22</v>
      </c>
      <c r="D1249" s="12">
        <v>13016.73</v>
      </c>
      <c r="E1249" s="13">
        <v>15553.12</v>
      </c>
      <c r="F1249" s="13">
        <f>IFERROR(Table2[[#This Row],[Economic loss ($ million)]]*1000000 / Table2[[#This Row],[Total Waste (tons)]], NA())</f>
        <v>1194856.1581902674</v>
      </c>
      <c r="G1249" s="13" t="str">
        <f t="shared" si="19"/>
        <v>High</v>
      </c>
      <c r="H1249" s="13">
        <v>92.19</v>
      </c>
      <c r="I1249" s="13">
        <f>IFERROR(Table2[[#This Row],[Total Waste (tons)]] / (Table2[[#This Row],[Population (million)]]*1000), NA())</f>
        <v>1.7442854271356785E-2</v>
      </c>
      <c r="J1249" s="13">
        <v>746.25</v>
      </c>
      <c r="K1249" s="13">
        <f>IFERROR(Table2[[#This Row],[Total Waste (tons)]] * Table2[[#This Row],[Household waste (%)]], NA())</f>
        <v>522491.54219999997</v>
      </c>
      <c r="L1249" s="13">
        <v>40.14</v>
      </c>
      <c r="M1249" s="10">
        <f>SUMIFS(Table2[Household waste (%)], Table2[Country], "Australia", Table2[Year], 2020)</f>
        <v>1412.17</v>
      </c>
      <c r="N1249" s="10">
        <f>COUNTIFS(Table2[Year], "USA")</f>
        <v>0</v>
      </c>
    </row>
    <row r="1250" spans="1:14" x14ac:dyDescent="0.35">
      <c r="A1250" s="8" t="s">
        <v>29</v>
      </c>
      <c r="B1250" s="9">
        <v>2019</v>
      </c>
      <c r="C1250" s="8" t="s">
        <v>19</v>
      </c>
      <c r="D1250" s="9">
        <v>9304.41</v>
      </c>
      <c r="E1250" s="10">
        <v>8444</v>
      </c>
      <c r="F1250" s="10">
        <f>IFERROR(Table2[[#This Row],[Economic loss ($ million)]]*1000000 / Table2[[#This Row],[Total Waste (tons)]], NA())</f>
        <v>907526.64596680505</v>
      </c>
      <c r="G1250" s="10" t="str">
        <f t="shared" si="19"/>
        <v>Low</v>
      </c>
      <c r="H1250" s="10">
        <v>140.97999999999999</v>
      </c>
      <c r="I1250" s="10">
        <f>IFERROR(Table2[[#This Row],[Total Waste (tons)]] / (Table2[[#This Row],[Population (million)]]*1000), NA())</f>
        <v>6.2842158584357696E-2</v>
      </c>
      <c r="J1250" s="10">
        <v>148.06</v>
      </c>
      <c r="K1250" s="10">
        <f>IFERROR(Table2[[#This Row],[Total Waste (tons)]] * Table2[[#This Row],[Household waste (%)]], NA())</f>
        <v>641818.20180000004</v>
      </c>
      <c r="L1250" s="10">
        <v>68.98</v>
      </c>
      <c r="M1250" s="10">
        <f>SUMIFS(Table2[Household waste (%)], Table2[Country], "Australia", Table2[Year], 2020)</f>
        <v>1412.17</v>
      </c>
      <c r="N1250" s="10">
        <f>COUNTIFS(Table2[Year], "USA")</f>
        <v>0</v>
      </c>
    </row>
    <row r="1251" spans="1:14" x14ac:dyDescent="0.35">
      <c r="A1251" s="11" t="s">
        <v>18</v>
      </c>
      <c r="B1251" s="12">
        <v>2024</v>
      </c>
      <c r="C1251" s="11" t="s">
        <v>22</v>
      </c>
      <c r="D1251" s="12">
        <v>20686.919999999998</v>
      </c>
      <c r="E1251" s="13">
        <v>24116.77</v>
      </c>
      <c r="F1251" s="13">
        <f>IFERROR(Table2[[#This Row],[Economic loss ($ million)]]*1000000 / Table2[[#This Row],[Total Waste (tons)]], NA())</f>
        <v>1165798.0018291753</v>
      </c>
      <c r="G1251" s="13" t="str">
        <f t="shared" si="19"/>
        <v>High</v>
      </c>
      <c r="H1251" s="13">
        <v>84.96</v>
      </c>
      <c r="I1251" s="13">
        <f>IFERROR(Table2[[#This Row],[Total Waste (tons)]] / (Table2[[#This Row],[Population (million)]]*1000), NA())</f>
        <v>2.3135590945692043E-2</v>
      </c>
      <c r="J1251" s="13">
        <v>894.16</v>
      </c>
      <c r="K1251" s="13">
        <f>IFERROR(Table2[[#This Row],[Total Waste (tons)]] * Table2[[#This Row],[Household waste (%)]], NA())</f>
        <v>965044.81799999985</v>
      </c>
      <c r="L1251" s="13">
        <v>46.65</v>
      </c>
      <c r="M1251" s="10">
        <f>SUMIFS(Table2[Household waste (%)], Table2[Country], "Australia", Table2[Year], 2020)</f>
        <v>1412.17</v>
      </c>
      <c r="N1251" s="10">
        <f>COUNTIFS(Table2[Year], "USA")</f>
        <v>0</v>
      </c>
    </row>
    <row r="1252" spans="1:14" x14ac:dyDescent="0.35">
      <c r="A1252" s="8" t="s">
        <v>35</v>
      </c>
      <c r="B1252" s="9">
        <v>2019</v>
      </c>
      <c r="C1252" s="8" t="s">
        <v>19</v>
      </c>
      <c r="D1252" s="9">
        <v>48460.2</v>
      </c>
      <c r="E1252" s="10">
        <v>51958.64</v>
      </c>
      <c r="F1252" s="10">
        <f>IFERROR(Table2[[#This Row],[Economic loss ($ million)]]*1000000 / Table2[[#This Row],[Total Waste (tons)]], NA())</f>
        <v>1072192.0256210251</v>
      </c>
      <c r="G1252" s="10" t="str">
        <f t="shared" si="19"/>
        <v>Medium</v>
      </c>
      <c r="H1252" s="10">
        <v>102.93</v>
      </c>
      <c r="I1252" s="10">
        <f>IFERROR(Table2[[#This Row],[Total Waste (tons)]] / (Table2[[#This Row],[Population (million)]]*1000), NA())</f>
        <v>5.3818953166820296E-2</v>
      </c>
      <c r="J1252" s="10">
        <v>900.43</v>
      </c>
      <c r="K1252" s="10">
        <f>IFERROR(Table2[[#This Row],[Total Waste (tons)]] * Table2[[#This Row],[Household waste (%)]], NA())</f>
        <v>3209034.4439999997</v>
      </c>
      <c r="L1252" s="10">
        <v>66.22</v>
      </c>
      <c r="M1252" s="10">
        <f>SUMIFS(Table2[Household waste (%)], Table2[Country], "Australia", Table2[Year], 2020)</f>
        <v>1412.17</v>
      </c>
      <c r="N1252" s="10">
        <f>COUNTIFS(Table2[Year], "USA")</f>
        <v>0</v>
      </c>
    </row>
    <row r="1253" spans="1:14" x14ac:dyDescent="0.35">
      <c r="A1253" s="11" t="s">
        <v>33</v>
      </c>
      <c r="B1253" s="12">
        <v>2020</v>
      </c>
      <c r="C1253" s="11" t="s">
        <v>9</v>
      </c>
      <c r="D1253" s="12">
        <v>39265.39</v>
      </c>
      <c r="E1253" s="13">
        <v>44449.77</v>
      </c>
      <c r="F1253" s="13">
        <f>IFERROR(Table2[[#This Row],[Economic loss ($ million)]]*1000000 / Table2[[#This Row],[Total Waste (tons)]], NA())</f>
        <v>1132034.3437312096</v>
      </c>
      <c r="G1253" s="13" t="str">
        <f t="shared" si="19"/>
        <v>High</v>
      </c>
      <c r="H1253" s="13">
        <v>157.66</v>
      </c>
      <c r="I1253" s="13">
        <f>IFERROR(Table2[[#This Row],[Total Waste (tons)]] / (Table2[[#This Row],[Population (million)]]*1000), NA())</f>
        <v>7.7018143658546159E-2</v>
      </c>
      <c r="J1253" s="13">
        <v>509.82</v>
      </c>
      <c r="K1253" s="13">
        <f>IFERROR(Table2[[#This Row],[Total Waste (tons)]] * Table2[[#This Row],[Household waste (%)]], NA())</f>
        <v>1913402.4546999999</v>
      </c>
      <c r="L1253" s="13">
        <v>48.73</v>
      </c>
      <c r="M1253" s="10">
        <f>SUMIFS(Table2[Household waste (%)], Table2[Country], "Australia", Table2[Year], 2020)</f>
        <v>1412.17</v>
      </c>
      <c r="N1253" s="10">
        <f>COUNTIFS(Table2[Year], "USA")</f>
        <v>0</v>
      </c>
    </row>
    <row r="1254" spans="1:14" x14ac:dyDescent="0.35">
      <c r="A1254" s="8" t="s">
        <v>21</v>
      </c>
      <c r="B1254" s="9">
        <v>2018</v>
      </c>
      <c r="C1254" s="8" t="s">
        <v>11</v>
      </c>
      <c r="D1254" s="9">
        <v>8152.32</v>
      </c>
      <c r="E1254" s="10">
        <v>7400.81</v>
      </c>
      <c r="F1254" s="10">
        <f>IFERROR(Table2[[#This Row],[Economic loss ($ million)]]*1000000 / Table2[[#This Row],[Total Waste (tons)]], NA())</f>
        <v>907816.42526299262</v>
      </c>
      <c r="G1254" s="10" t="str">
        <f t="shared" si="19"/>
        <v>Low</v>
      </c>
      <c r="H1254" s="10">
        <v>138.08000000000001</v>
      </c>
      <c r="I1254" s="10">
        <f>IFERROR(Table2[[#This Row],[Total Waste (tons)]] / (Table2[[#This Row],[Population (million)]]*1000), NA())</f>
        <v>5.9141638373813874E-3</v>
      </c>
      <c r="J1254" s="10">
        <v>1378.44</v>
      </c>
      <c r="K1254" s="10">
        <f>IFERROR(Table2[[#This Row],[Total Waste (tons)]] * Table2[[#This Row],[Household waste (%)]], NA())</f>
        <v>280195.23839999997</v>
      </c>
      <c r="L1254" s="10">
        <v>34.369999999999997</v>
      </c>
      <c r="M1254" s="10">
        <f>SUMIFS(Table2[Household waste (%)], Table2[Country], "Australia", Table2[Year], 2020)</f>
        <v>1412.17</v>
      </c>
      <c r="N1254" s="10">
        <f>COUNTIFS(Table2[Year], "USA")</f>
        <v>0</v>
      </c>
    </row>
    <row r="1255" spans="1:14" x14ac:dyDescent="0.35">
      <c r="A1255" s="11" t="s">
        <v>24</v>
      </c>
      <c r="B1255" s="12">
        <v>2022</v>
      </c>
      <c r="C1255" s="11" t="s">
        <v>25</v>
      </c>
      <c r="D1255" s="12">
        <v>22652.62</v>
      </c>
      <c r="E1255" s="13">
        <v>25093.08</v>
      </c>
      <c r="F1255" s="13">
        <f>IFERROR(Table2[[#This Row],[Economic loss ($ million)]]*1000000 / Table2[[#This Row],[Total Waste (tons)]], NA())</f>
        <v>1107734.116406844</v>
      </c>
      <c r="G1255" s="13" t="str">
        <f t="shared" si="19"/>
        <v>High</v>
      </c>
      <c r="H1255" s="13">
        <v>123.3</v>
      </c>
      <c r="I1255" s="13">
        <f>IFERROR(Table2[[#This Row],[Total Waste (tons)]] / (Table2[[#This Row],[Population (million)]]*1000), NA())</f>
        <v>1.8128622304029451E-2</v>
      </c>
      <c r="J1255" s="13">
        <v>1249.55</v>
      </c>
      <c r="K1255" s="13">
        <f>IFERROR(Table2[[#This Row],[Total Waste (tons)]] * Table2[[#This Row],[Household waste (%)]], NA())</f>
        <v>1462000.0948000001</v>
      </c>
      <c r="L1255" s="13">
        <v>64.540000000000006</v>
      </c>
      <c r="M1255" s="10">
        <f>SUMIFS(Table2[Household waste (%)], Table2[Country], "Australia", Table2[Year], 2020)</f>
        <v>1412.17</v>
      </c>
      <c r="N1255" s="10">
        <f>COUNTIFS(Table2[Year], "USA")</f>
        <v>0</v>
      </c>
    </row>
    <row r="1256" spans="1:14" x14ac:dyDescent="0.35">
      <c r="A1256" s="8" t="s">
        <v>24</v>
      </c>
      <c r="B1256" s="9">
        <v>2019</v>
      </c>
      <c r="C1256" s="8" t="s">
        <v>11</v>
      </c>
      <c r="D1256" s="9">
        <v>38067.96</v>
      </c>
      <c r="E1256" s="10">
        <v>31816.14</v>
      </c>
      <c r="F1256" s="10">
        <f>IFERROR(Table2[[#This Row],[Economic loss ($ million)]]*1000000 / Table2[[#This Row],[Total Waste (tons)]], NA())</f>
        <v>835772.12963342399</v>
      </c>
      <c r="G1256" s="10" t="str">
        <f t="shared" si="19"/>
        <v>Low</v>
      </c>
      <c r="H1256" s="10">
        <v>35.07</v>
      </c>
      <c r="I1256" s="10">
        <f>IFERROR(Table2[[#This Row],[Total Waste (tons)]] / (Table2[[#This Row],[Population (million)]]*1000), NA())</f>
        <v>0.11157407895893784</v>
      </c>
      <c r="J1256" s="10">
        <v>341.19</v>
      </c>
      <c r="K1256" s="10">
        <f>IFERROR(Table2[[#This Row],[Total Waste (tons)]] * Table2[[#This Row],[Household waste (%)]], NA())</f>
        <v>1974204.4055999999</v>
      </c>
      <c r="L1256" s="10">
        <v>51.86</v>
      </c>
      <c r="M1256" s="10">
        <f>SUMIFS(Table2[Household waste (%)], Table2[Country], "Australia", Table2[Year], 2020)</f>
        <v>1412.17</v>
      </c>
      <c r="N1256" s="10">
        <f>COUNTIFS(Table2[Year], "USA")</f>
        <v>0</v>
      </c>
    </row>
    <row r="1257" spans="1:14" x14ac:dyDescent="0.35">
      <c r="A1257" s="11" t="s">
        <v>18</v>
      </c>
      <c r="B1257" s="12">
        <v>2022</v>
      </c>
      <c r="C1257" s="11" t="s">
        <v>22</v>
      </c>
      <c r="D1257" s="12">
        <v>35280.5</v>
      </c>
      <c r="E1257" s="13">
        <v>35456.5</v>
      </c>
      <c r="F1257" s="13">
        <f>IFERROR(Table2[[#This Row],[Economic loss ($ million)]]*1000000 / Table2[[#This Row],[Total Waste (tons)]], NA())</f>
        <v>1004988.5914315273</v>
      </c>
      <c r="G1257" s="13" t="str">
        <f t="shared" si="19"/>
        <v>Medium</v>
      </c>
      <c r="H1257" s="13">
        <v>199.44</v>
      </c>
      <c r="I1257" s="13">
        <f>IFERROR(Table2[[#This Row],[Total Waste (tons)]] / (Table2[[#This Row],[Population (million)]]*1000), NA())</f>
        <v>4.1067770172742935E-2</v>
      </c>
      <c r="J1257" s="13">
        <v>859.08</v>
      </c>
      <c r="K1257" s="13">
        <f>IFERROR(Table2[[#This Row],[Total Waste (tons)]] * Table2[[#This Row],[Household waste (%)]], NA())</f>
        <v>2128825.37</v>
      </c>
      <c r="L1257" s="13">
        <v>60.34</v>
      </c>
      <c r="M1257" s="10">
        <f>SUMIFS(Table2[Household waste (%)], Table2[Country], "Australia", Table2[Year], 2020)</f>
        <v>1412.17</v>
      </c>
      <c r="N1257" s="10">
        <f>COUNTIFS(Table2[Year], "USA")</f>
        <v>0</v>
      </c>
    </row>
    <row r="1258" spans="1:14" x14ac:dyDescent="0.35">
      <c r="A1258" s="8" t="s">
        <v>23</v>
      </c>
      <c r="B1258" s="9">
        <v>2018</v>
      </c>
      <c r="C1258" s="8" t="s">
        <v>22</v>
      </c>
      <c r="D1258" s="9">
        <v>1788.01</v>
      </c>
      <c r="E1258" s="10">
        <v>1952.56</v>
      </c>
      <c r="F1258" s="10">
        <f>IFERROR(Table2[[#This Row],[Economic loss ($ million)]]*1000000 / Table2[[#This Row],[Total Waste (tons)]], NA())</f>
        <v>1092029.6866348623</v>
      </c>
      <c r="G1258" s="10" t="str">
        <f t="shared" si="19"/>
        <v>Medium</v>
      </c>
      <c r="H1258" s="10">
        <v>159.02000000000001</v>
      </c>
      <c r="I1258" s="10">
        <f>IFERROR(Table2[[#This Row],[Total Waste (tons)]] / (Table2[[#This Row],[Population (million)]]*1000), NA())</f>
        <v>4.1569060516588006E-3</v>
      </c>
      <c r="J1258" s="10">
        <v>430.13</v>
      </c>
      <c r="K1258" s="10">
        <f>IFERROR(Table2[[#This Row],[Total Waste (tons)]] * Table2[[#This Row],[Household waste (%)]], NA())</f>
        <v>122514.44519999999</v>
      </c>
      <c r="L1258" s="10">
        <v>68.52</v>
      </c>
      <c r="M1258" s="10">
        <f>SUMIFS(Table2[Household waste (%)], Table2[Country], "Australia", Table2[Year], 2020)</f>
        <v>1412.17</v>
      </c>
      <c r="N1258" s="10">
        <f>COUNTIFS(Table2[Year], "USA")</f>
        <v>0</v>
      </c>
    </row>
    <row r="1259" spans="1:14" x14ac:dyDescent="0.35">
      <c r="A1259" s="11" t="s">
        <v>29</v>
      </c>
      <c r="B1259" s="12">
        <v>2020</v>
      </c>
      <c r="C1259" s="11" t="s">
        <v>25</v>
      </c>
      <c r="D1259" s="12">
        <v>9646.2000000000007</v>
      </c>
      <c r="E1259" s="13">
        <v>9480.76</v>
      </c>
      <c r="F1259" s="13">
        <f>IFERROR(Table2[[#This Row],[Economic loss ($ million)]]*1000000 / Table2[[#This Row],[Total Waste (tons)]], NA())</f>
        <v>982849.20486823819</v>
      </c>
      <c r="G1259" s="13" t="str">
        <f t="shared" si="19"/>
        <v>Medium</v>
      </c>
      <c r="H1259" s="13">
        <v>116.66</v>
      </c>
      <c r="I1259" s="13">
        <f>IFERROR(Table2[[#This Row],[Total Waste (tons)]] / (Table2[[#This Row],[Population (million)]]*1000), NA())</f>
        <v>6.9407108936537634E-2</v>
      </c>
      <c r="J1259" s="13">
        <v>138.97999999999999</v>
      </c>
      <c r="K1259" s="13">
        <f>IFERROR(Table2[[#This Row],[Total Waste (tons)]] * Table2[[#This Row],[Household waste (%)]], NA())</f>
        <v>610507.99800000002</v>
      </c>
      <c r="L1259" s="13">
        <v>63.29</v>
      </c>
      <c r="M1259" s="10">
        <f>SUMIFS(Table2[Household waste (%)], Table2[Country], "Australia", Table2[Year], 2020)</f>
        <v>1412.17</v>
      </c>
      <c r="N1259" s="10">
        <f>COUNTIFS(Table2[Year], "USA")</f>
        <v>0</v>
      </c>
    </row>
    <row r="1260" spans="1:14" x14ac:dyDescent="0.35">
      <c r="A1260" s="8" t="s">
        <v>35</v>
      </c>
      <c r="B1260" s="9">
        <v>2022</v>
      </c>
      <c r="C1260" s="8" t="s">
        <v>19</v>
      </c>
      <c r="D1260" s="9">
        <v>41263.64</v>
      </c>
      <c r="E1260" s="10">
        <v>35583.19</v>
      </c>
      <c r="F1260" s="10">
        <f>IFERROR(Table2[[#This Row],[Economic loss ($ million)]]*1000000 / Table2[[#This Row],[Total Waste (tons)]], NA())</f>
        <v>862337.6415653103</v>
      </c>
      <c r="G1260" s="10" t="str">
        <f t="shared" si="19"/>
        <v>Low</v>
      </c>
      <c r="H1260" s="10">
        <v>37.78</v>
      </c>
      <c r="I1260" s="10">
        <f>IFERROR(Table2[[#This Row],[Total Waste (tons)]] / (Table2[[#This Row],[Population (million)]]*1000), NA())</f>
        <v>9.8901394947509699E-2</v>
      </c>
      <c r="J1260" s="10">
        <v>417.22</v>
      </c>
      <c r="K1260" s="10">
        <f>IFERROR(Table2[[#This Row],[Total Waste (tons)]] * Table2[[#This Row],[Household waste (%)]], NA())</f>
        <v>1678604.8751999999</v>
      </c>
      <c r="L1260" s="10">
        <v>40.68</v>
      </c>
      <c r="M1260" s="10">
        <f>SUMIFS(Table2[Household waste (%)], Table2[Country], "Australia", Table2[Year], 2020)</f>
        <v>1412.17</v>
      </c>
      <c r="N1260" s="10">
        <f>COUNTIFS(Table2[Year], "USA")</f>
        <v>0</v>
      </c>
    </row>
    <row r="1261" spans="1:14" x14ac:dyDescent="0.35">
      <c r="A1261" s="11" t="s">
        <v>34</v>
      </c>
      <c r="B1261" s="12">
        <v>2022</v>
      </c>
      <c r="C1261" s="11" t="s">
        <v>20</v>
      </c>
      <c r="D1261" s="12">
        <v>6234.85</v>
      </c>
      <c r="E1261" s="13">
        <v>7062.98</v>
      </c>
      <c r="F1261" s="13">
        <f>IFERROR(Table2[[#This Row],[Economic loss ($ million)]]*1000000 / Table2[[#This Row],[Total Waste (tons)]], NA())</f>
        <v>1132822.7623759992</v>
      </c>
      <c r="G1261" s="13" t="str">
        <f t="shared" si="19"/>
        <v>High</v>
      </c>
      <c r="H1261" s="13">
        <v>21.23</v>
      </c>
      <c r="I1261" s="13">
        <f>IFERROR(Table2[[#This Row],[Total Waste (tons)]] / (Table2[[#This Row],[Population (million)]]*1000), NA())</f>
        <v>1.2255233415233416E-2</v>
      </c>
      <c r="J1261" s="13">
        <v>508.75</v>
      </c>
      <c r="K1261" s="13">
        <f>IFERROR(Table2[[#This Row],[Total Waste (tons)]] * Table2[[#This Row],[Household waste (%)]], NA())</f>
        <v>403955.93150000006</v>
      </c>
      <c r="L1261" s="13">
        <v>64.790000000000006</v>
      </c>
      <c r="M1261" s="10">
        <f>SUMIFS(Table2[Household waste (%)], Table2[Country], "Australia", Table2[Year], 2020)</f>
        <v>1412.17</v>
      </c>
      <c r="N1261" s="10">
        <f>COUNTIFS(Table2[Year], "USA")</f>
        <v>0</v>
      </c>
    </row>
    <row r="1262" spans="1:14" x14ac:dyDescent="0.35">
      <c r="A1262" s="8" t="s">
        <v>16</v>
      </c>
      <c r="B1262" s="9">
        <v>2019</v>
      </c>
      <c r="C1262" s="8" t="s">
        <v>22</v>
      </c>
      <c r="D1262" s="9">
        <v>45354.77</v>
      </c>
      <c r="E1262" s="10">
        <v>41336.720000000001</v>
      </c>
      <c r="F1262" s="10">
        <f>IFERROR(Table2[[#This Row],[Economic loss ($ million)]]*1000000 / Table2[[#This Row],[Total Waste (tons)]], NA())</f>
        <v>911408.43620196951</v>
      </c>
      <c r="G1262" s="10" t="str">
        <f t="shared" si="19"/>
        <v>Low</v>
      </c>
      <c r="H1262" s="10">
        <v>99.36</v>
      </c>
      <c r="I1262" s="10">
        <f>IFERROR(Table2[[#This Row],[Total Waste (tons)]] / (Table2[[#This Row],[Population (million)]]*1000), NA())</f>
        <v>9.7648438004607402E-2</v>
      </c>
      <c r="J1262" s="10">
        <v>464.47</v>
      </c>
      <c r="K1262" s="10">
        <f>IFERROR(Table2[[#This Row],[Total Waste (tons)]] * Table2[[#This Row],[Household waste (%)]], NA())</f>
        <v>3143992.6563999993</v>
      </c>
      <c r="L1262" s="10">
        <v>69.319999999999993</v>
      </c>
      <c r="M1262" s="10">
        <f>SUMIFS(Table2[Household waste (%)], Table2[Country], "Australia", Table2[Year], 2020)</f>
        <v>1412.17</v>
      </c>
      <c r="N1262" s="10">
        <f>COUNTIFS(Table2[Year], "USA")</f>
        <v>0</v>
      </c>
    </row>
    <row r="1263" spans="1:14" x14ac:dyDescent="0.35">
      <c r="A1263" s="11" t="s">
        <v>29</v>
      </c>
      <c r="B1263" s="12">
        <v>2019</v>
      </c>
      <c r="C1263" s="11" t="s">
        <v>11</v>
      </c>
      <c r="D1263" s="12">
        <v>9084.0300000000007</v>
      </c>
      <c r="E1263" s="13">
        <v>9204.48</v>
      </c>
      <c r="F1263" s="13">
        <f>IFERROR(Table2[[#This Row],[Economic loss ($ million)]]*1000000 / Table2[[#This Row],[Total Waste (tons)]], NA())</f>
        <v>1013259.5334889911</v>
      </c>
      <c r="G1263" s="13" t="str">
        <f t="shared" si="19"/>
        <v>Medium</v>
      </c>
      <c r="H1263" s="13">
        <v>170.75</v>
      </c>
      <c r="I1263" s="13">
        <f>IFERROR(Table2[[#This Row],[Total Waste (tons)]] / (Table2[[#This Row],[Population (million)]]*1000), NA())</f>
        <v>7.9323343724622113E-3</v>
      </c>
      <c r="J1263" s="13">
        <v>1145.19</v>
      </c>
      <c r="K1263" s="13">
        <f>IFERROR(Table2[[#This Row],[Total Waste (tons)]] * Table2[[#This Row],[Household waste (%)]], NA())</f>
        <v>633247.73129999998</v>
      </c>
      <c r="L1263" s="13">
        <v>69.709999999999994</v>
      </c>
      <c r="M1263" s="10">
        <f>SUMIFS(Table2[Household waste (%)], Table2[Country], "Australia", Table2[Year], 2020)</f>
        <v>1412.17</v>
      </c>
      <c r="N1263" s="10">
        <f>COUNTIFS(Table2[Year], "USA")</f>
        <v>0</v>
      </c>
    </row>
    <row r="1264" spans="1:14" x14ac:dyDescent="0.35">
      <c r="A1264" s="8" t="s">
        <v>29</v>
      </c>
      <c r="B1264" s="9">
        <v>2021</v>
      </c>
      <c r="C1264" s="8" t="s">
        <v>19</v>
      </c>
      <c r="D1264" s="9">
        <v>10339.44</v>
      </c>
      <c r="E1264" s="10">
        <v>10235.950000000001</v>
      </c>
      <c r="F1264" s="10">
        <f>IFERROR(Table2[[#This Row],[Economic loss ($ million)]]*1000000 / Table2[[#This Row],[Total Waste (tons)]], NA())</f>
        <v>989990.7538512724</v>
      </c>
      <c r="G1264" s="10" t="str">
        <f t="shared" si="19"/>
        <v>Medium</v>
      </c>
      <c r="H1264" s="10">
        <v>55.67</v>
      </c>
      <c r="I1264" s="10">
        <f>IFERROR(Table2[[#This Row],[Total Waste (tons)]] / (Table2[[#This Row],[Population (million)]]*1000), NA())</f>
        <v>1.1683247079030035E-2</v>
      </c>
      <c r="J1264" s="10">
        <v>884.98</v>
      </c>
      <c r="K1264" s="10">
        <f>IFERROR(Table2[[#This Row],[Total Waste (tons)]] * Table2[[#This Row],[Household waste (%)]], NA())</f>
        <v>454211.5992</v>
      </c>
      <c r="L1264" s="10">
        <v>43.93</v>
      </c>
      <c r="M1264" s="10">
        <f>SUMIFS(Table2[Household waste (%)], Table2[Country], "Australia", Table2[Year], 2020)</f>
        <v>1412.17</v>
      </c>
      <c r="N1264" s="10">
        <f>COUNTIFS(Table2[Year], "USA")</f>
        <v>0</v>
      </c>
    </row>
    <row r="1265" spans="1:14" x14ac:dyDescent="0.35">
      <c r="A1265" s="11" t="s">
        <v>27</v>
      </c>
      <c r="B1265" s="12">
        <v>2018</v>
      </c>
      <c r="C1265" s="11" t="s">
        <v>20</v>
      </c>
      <c r="D1265" s="12">
        <v>41688.480000000003</v>
      </c>
      <c r="E1265" s="13">
        <v>39891.050000000003</v>
      </c>
      <c r="F1265" s="13">
        <f>IFERROR(Table2[[#This Row],[Economic loss ($ million)]]*1000000 / Table2[[#This Row],[Total Waste (tons)]], NA())</f>
        <v>956884.25195641571</v>
      </c>
      <c r="G1265" s="13" t="str">
        <f t="shared" si="19"/>
        <v>Medium</v>
      </c>
      <c r="H1265" s="13">
        <v>116.11</v>
      </c>
      <c r="I1265" s="13">
        <f>IFERROR(Table2[[#This Row],[Total Waste (tons)]] / (Table2[[#This Row],[Population (million)]]*1000), NA())</f>
        <v>8.0757196544109108E-2</v>
      </c>
      <c r="J1265" s="13">
        <v>516.22</v>
      </c>
      <c r="K1265" s="13">
        <f>IFERROR(Table2[[#This Row],[Total Waste (tons)]] * Table2[[#This Row],[Household waste (%)]], NA())</f>
        <v>2612200.1568</v>
      </c>
      <c r="L1265" s="13">
        <v>62.66</v>
      </c>
      <c r="M1265" s="10">
        <f>SUMIFS(Table2[Household waste (%)], Table2[Country], "Australia", Table2[Year], 2020)</f>
        <v>1412.17</v>
      </c>
      <c r="N1265" s="10">
        <f>COUNTIFS(Table2[Year], "USA")</f>
        <v>0</v>
      </c>
    </row>
    <row r="1266" spans="1:14" x14ac:dyDescent="0.35">
      <c r="A1266" s="8" t="s">
        <v>29</v>
      </c>
      <c r="B1266" s="9">
        <v>2018</v>
      </c>
      <c r="C1266" s="8" t="s">
        <v>15</v>
      </c>
      <c r="D1266" s="9">
        <v>48530.06</v>
      </c>
      <c r="E1266" s="10">
        <v>49974.84</v>
      </c>
      <c r="F1266" s="10">
        <f>IFERROR(Table2[[#This Row],[Economic loss ($ million)]]*1000000 / Table2[[#This Row],[Total Waste (tons)]], NA())</f>
        <v>1029770.8265763529</v>
      </c>
      <c r="G1266" s="10" t="str">
        <f t="shared" si="19"/>
        <v>Medium</v>
      </c>
      <c r="H1266" s="10">
        <v>58.56</v>
      </c>
      <c r="I1266" s="10">
        <f>IFERROR(Table2[[#This Row],[Total Waste (tons)]] / (Table2[[#This Row],[Population (million)]]*1000), NA())</f>
        <v>7.4364174072939007E-2</v>
      </c>
      <c r="J1266" s="10">
        <v>652.6</v>
      </c>
      <c r="K1266" s="10">
        <f>IFERROR(Table2[[#This Row],[Total Waste (tons)]] * Table2[[#This Row],[Household waste (%)]], NA())</f>
        <v>3392736.4945999999</v>
      </c>
      <c r="L1266" s="10">
        <v>69.91</v>
      </c>
      <c r="M1266" s="10">
        <f>SUMIFS(Table2[Household waste (%)], Table2[Country], "Australia", Table2[Year], 2020)</f>
        <v>1412.17</v>
      </c>
      <c r="N1266" s="10">
        <f>COUNTIFS(Table2[Year], "USA")</f>
        <v>0</v>
      </c>
    </row>
    <row r="1267" spans="1:14" x14ac:dyDescent="0.35">
      <c r="A1267" s="11" t="s">
        <v>31</v>
      </c>
      <c r="B1267" s="12">
        <v>2024</v>
      </c>
      <c r="C1267" s="11" t="s">
        <v>11</v>
      </c>
      <c r="D1267" s="12">
        <v>22659.37</v>
      </c>
      <c r="E1267" s="13">
        <v>26691.89</v>
      </c>
      <c r="F1267" s="13">
        <f>IFERROR(Table2[[#This Row],[Economic loss ($ million)]]*1000000 / Table2[[#This Row],[Total Waste (tons)]], NA())</f>
        <v>1177962.5823665883</v>
      </c>
      <c r="G1267" s="13" t="str">
        <f t="shared" si="19"/>
        <v>High</v>
      </c>
      <c r="H1267" s="13">
        <v>78.150000000000006</v>
      </c>
      <c r="I1267" s="13">
        <f>IFERROR(Table2[[#This Row],[Total Waste (tons)]] / (Table2[[#This Row],[Population (million)]]*1000), NA())</f>
        <v>2.0054314541109831E-2</v>
      </c>
      <c r="J1267" s="13">
        <v>1129.9000000000001</v>
      </c>
      <c r="K1267" s="13">
        <f>IFERROR(Table2[[#This Row],[Total Waste (tons)]] * Table2[[#This Row],[Household waste (%)]], NA())</f>
        <v>1270510.8758999999</v>
      </c>
      <c r="L1267" s="13">
        <v>56.07</v>
      </c>
      <c r="M1267" s="10">
        <f>SUMIFS(Table2[Household waste (%)], Table2[Country], "Australia", Table2[Year], 2020)</f>
        <v>1412.17</v>
      </c>
      <c r="N1267" s="10">
        <f>COUNTIFS(Table2[Year], "USA")</f>
        <v>0</v>
      </c>
    </row>
    <row r="1268" spans="1:14" x14ac:dyDescent="0.35">
      <c r="A1268" s="8" t="s">
        <v>17</v>
      </c>
      <c r="B1268" s="9">
        <v>2020</v>
      </c>
      <c r="C1268" s="8" t="s">
        <v>20</v>
      </c>
      <c r="D1268" s="9">
        <v>49413.98</v>
      </c>
      <c r="E1268" s="10">
        <v>43555.28</v>
      </c>
      <c r="F1268" s="10">
        <f>IFERROR(Table2[[#This Row],[Economic loss ($ million)]]*1000000 / Table2[[#This Row],[Total Waste (tons)]], NA())</f>
        <v>881436.38703055284</v>
      </c>
      <c r="G1268" s="10" t="str">
        <f t="shared" si="19"/>
        <v>Low</v>
      </c>
      <c r="H1268" s="10">
        <v>171.55</v>
      </c>
      <c r="I1268" s="10">
        <f>IFERROR(Table2[[#This Row],[Total Waste (tons)]] / (Table2[[#This Row],[Population (million)]]*1000), NA())</f>
        <v>7.4391755991810193E-2</v>
      </c>
      <c r="J1268" s="10">
        <v>664.24</v>
      </c>
      <c r="K1268" s="10">
        <f>IFERROR(Table2[[#This Row],[Total Waste (tons)]] * Table2[[#This Row],[Household waste (%)]], NA())</f>
        <v>2354576.1469999999</v>
      </c>
      <c r="L1268" s="10">
        <v>47.65</v>
      </c>
      <c r="M1268" s="10">
        <f>SUMIFS(Table2[Household waste (%)], Table2[Country], "Australia", Table2[Year], 2020)</f>
        <v>1412.17</v>
      </c>
      <c r="N1268" s="10">
        <f>COUNTIFS(Table2[Year], "USA")</f>
        <v>0</v>
      </c>
    </row>
    <row r="1269" spans="1:14" x14ac:dyDescent="0.35">
      <c r="A1269" s="11" t="s">
        <v>33</v>
      </c>
      <c r="B1269" s="12">
        <v>2023</v>
      </c>
      <c r="C1269" s="11" t="s">
        <v>20</v>
      </c>
      <c r="D1269" s="12">
        <v>27421.17</v>
      </c>
      <c r="E1269" s="13">
        <v>22348.6</v>
      </c>
      <c r="F1269" s="13">
        <f>IFERROR(Table2[[#This Row],[Economic loss ($ million)]]*1000000 / Table2[[#This Row],[Total Waste (tons)]], NA())</f>
        <v>815012.63439889695</v>
      </c>
      <c r="G1269" s="13" t="str">
        <f t="shared" si="19"/>
        <v>Low</v>
      </c>
      <c r="H1269" s="13">
        <v>84.8</v>
      </c>
      <c r="I1269" s="13">
        <f>IFERROR(Table2[[#This Row],[Total Waste (tons)]] / (Table2[[#This Row],[Population (million)]]*1000), NA())</f>
        <v>2.9936428742985653E-2</v>
      </c>
      <c r="J1269" s="13">
        <v>915.98</v>
      </c>
      <c r="K1269" s="13">
        <f>IFERROR(Table2[[#This Row],[Total Waste (tons)]] * Table2[[#This Row],[Household waste (%)]], NA())</f>
        <v>970160.99459999998</v>
      </c>
      <c r="L1269" s="13">
        <v>35.380000000000003</v>
      </c>
      <c r="M1269" s="10">
        <f>SUMIFS(Table2[Household waste (%)], Table2[Country], "Australia", Table2[Year], 2020)</f>
        <v>1412.17</v>
      </c>
      <c r="N1269" s="10">
        <f>COUNTIFS(Table2[Year], "USA")</f>
        <v>0</v>
      </c>
    </row>
    <row r="1270" spans="1:14" x14ac:dyDescent="0.35">
      <c r="A1270" s="8" t="s">
        <v>35</v>
      </c>
      <c r="B1270" s="9">
        <v>2024</v>
      </c>
      <c r="C1270" s="8" t="s">
        <v>20</v>
      </c>
      <c r="D1270" s="9">
        <v>14393.52</v>
      </c>
      <c r="E1270" s="10">
        <v>12636.77</v>
      </c>
      <c r="F1270" s="10">
        <f>IFERROR(Table2[[#This Row],[Economic loss ($ million)]]*1000000 / Table2[[#This Row],[Total Waste (tons)]], NA())</f>
        <v>877948.54906930344</v>
      </c>
      <c r="G1270" s="10" t="str">
        <f t="shared" si="19"/>
        <v>Low</v>
      </c>
      <c r="H1270" s="10">
        <v>189.58</v>
      </c>
      <c r="I1270" s="10">
        <f>IFERROR(Table2[[#This Row],[Total Waste (tons)]] / (Table2[[#This Row],[Population (million)]]*1000), NA())</f>
        <v>3.5356226971260132E-2</v>
      </c>
      <c r="J1270" s="10">
        <v>407.1</v>
      </c>
      <c r="K1270" s="10">
        <f>IFERROR(Table2[[#This Row],[Total Waste (tons)]] * Table2[[#This Row],[Household waste (%)]], NA())</f>
        <v>453251.9448</v>
      </c>
      <c r="L1270" s="10">
        <v>31.49</v>
      </c>
      <c r="M1270" s="10">
        <f>SUMIFS(Table2[Household waste (%)], Table2[Country], "Australia", Table2[Year], 2020)</f>
        <v>1412.17</v>
      </c>
      <c r="N1270" s="10">
        <f>COUNTIFS(Table2[Year], "USA")</f>
        <v>0</v>
      </c>
    </row>
    <row r="1271" spans="1:14" x14ac:dyDescent="0.35">
      <c r="A1271" s="11" t="s">
        <v>30</v>
      </c>
      <c r="B1271" s="12">
        <v>2022</v>
      </c>
      <c r="C1271" s="11" t="s">
        <v>25</v>
      </c>
      <c r="D1271" s="12">
        <v>16359</v>
      </c>
      <c r="E1271" s="13">
        <v>17432.88</v>
      </c>
      <c r="F1271" s="13">
        <f>IFERROR(Table2[[#This Row],[Economic loss ($ million)]]*1000000 / Table2[[#This Row],[Total Waste (tons)]], NA())</f>
        <v>1065644.5993031359</v>
      </c>
      <c r="G1271" s="13" t="str">
        <f t="shared" si="19"/>
        <v>Medium</v>
      </c>
      <c r="H1271" s="13">
        <v>197.08</v>
      </c>
      <c r="I1271" s="13">
        <f>IFERROR(Table2[[#This Row],[Total Waste (tons)]] / (Table2[[#This Row],[Population (million)]]*1000), NA())</f>
        <v>3.1138647784376427E-2</v>
      </c>
      <c r="J1271" s="13">
        <v>525.36</v>
      </c>
      <c r="K1271" s="13">
        <f>IFERROR(Table2[[#This Row],[Total Waste (tons)]] * Table2[[#This Row],[Household waste (%)]], NA())</f>
        <v>806171.52</v>
      </c>
      <c r="L1271" s="13">
        <v>49.28</v>
      </c>
      <c r="M1271" s="10">
        <f>SUMIFS(Table2[Household waste (%)], Table2[Country], "Australia", Table2[Year], 2020)</f>
        <v>1412.17</v>
      </c>
      <c r="N1271" s="10">
        <f>COUNTIFS(Table2[Year], "USA")</f>
        <v>0</v>
      </c>
    </row>
    <row r="1272" spans="1:14" x14ac:dyDescent="0.35">
      <c r="A1272" s="8" t="s">
        <v>32</v>
      </c>
      <c r="B1272" s="9">
        <v>2023</v>
      </c>
      <c r="C1272" s="8" t="s">
        <v>19</v>
      </c>
      <c r="D1272" s="9">
        <v>8175.92</v>
      </c>
      <c r="E1272" s="10">
        <v>8432.6</v>
      </c>
      <c r="F1272" s="10">
        <f>IFERROR(Table2[[#This Row],[Economic loss ($ million)]]*1000000 / Table2[[#This Row],[Total Waste (tons)]], NA())</f>
        <v>1031394.6320414094</v>
      </c>
      <c r="G1272" s="10" t="str">
        <f t="shared" si="19"/>
        <v>Medium</v>
      </c>
      <c r="H1272" s="10">
        <v>34.19</v>
      </c>
      <c r="I1272" s="10">
        <f>IFERROR(Table2[[#This Row],[Total Waste (tons)]] / (Table2[[#This Row],[Population (million)]]*1000), NA())</f>
        <v>2.7786568787384447E-2</v>
      </c>
      <c r="J1272" s="10">
        <v>294.24</v>
      </c>
      <c r="K1272" s="10">
        <f>IFERROR(Table2[[#This Row],[Total Waste (tons)]] * Table2[[#This Row],[Household waste (%)]], NA())</f>
        <v>251246.02160000001</v>
      </c>
      <c r="L1272" s="10">
        <v>30.73</v>
      </c>
      <c r="M1272" s="10">
        <f>SUMIFS(Table2[Household waste (%)], Table2[Country], "Australia", Table2[Year], 2020)</f>
        <v>1412.17</v>
      </c>
      <c r="N1272" s="10">
        <f>COUNTIFS(Table2[Year], "USA")</f>
        <v>0</v>
      </c>
    </row>
    <row r="1273" spans="1:14" x14ac:dyDescent="0.35">
      <c r="A1273" s="11" t="s">
        <v>31</v>
      </c>
      <c r="B1273" s="12">
        <v>2023</v>
      </c>
      <c r="C1273" s="11" t="s">
        <v>15</v>
      </c>
      <c r="D1273" s="12">
        <v>41797.93</v>
      </c>
      <c r="E1273" s="13">
        <v>40312.720000000001</v>
      </c>
      <c r="F1273" s="13">
        <f>IFERROR(Table2[[#This Row],[Economic loss ($ million)]]*1000000 / Table2[[#This Row],[Total Waste (tons)]], NA())</f>
        <v>964466.900633596</v>
      </c>
      <c r="G1273" s="13" t="str">
        <f t="shared" si="19"/>
        <v>Medium</v>
      </c>
      <c r="H1273" s="13">
        <v>74.459999999999994</v>
      </c>
      <c r="I1273" s="13">
        <f>IFERROR(Table2[[#This Row],[Total Waste (tons)]] / (Table2[[#This Row],[Population (million)]]*1000), NA())</f>
        <v>9.324483558648998E-2</v>
      </c>
      <c r="J1273" s="13">
        <v>448.26</v>
      </c>
      <c r="K1273" s="13">
        <f>IFERROR(Table2[[#This Row],[Total Waste (tons)]] * Table2[[#This Row],[Household waste (%)]], NA())</f>
        <v>2401291.0785000003</v>
      </c>
      <c r="L1273" s="13">
        <v>57.45</v>
      </c>
      <c r="M1273" s="10">
        <f>SUMIFS(Table2[Household waste (%)], Table2[Country], "Australia", Table2[Year], 2020)</f>
        <v>1412.17</v>
      </c>
      <c r="N1273" s="10">
        <f>COUNTIFS(Table2[Year], "USA")</f>
        <v>0</v>
      </c>
    </row>
    <row r="1274" spans="1:14" x14ac:dyDescent="0.35">
      <c r="A1274" s="8" t="s">
        <v>29</v>
      </c>
      <c r="B1274" s="9">
        <v>2019</v>
      </c>
      <c r="C1274" s="8" t="s">
        <v>15</v>
      </c>
      <c r="D1274" s="9">
        <v>11452.87</v>
      </c>
      <c r="E1274" s="10">
        <v>9426.67</v>
      </c>
      <c r="F1274" s="10">
        <f>IFERROR(Table2[[#This Row],[Economic loss ($ million)]]*1000000 / Table2[[#This Row],[Total Waste (tons)]], NA())</f>
        <v>823083.6462825475</v>
      </c>
      <c r="G1274" s="10" t="str">
        <f t="shared" si="19"/>
        <v>Low</v>
      </c>
      <c r="H1274" s="10">
        <v>146.18</v>
      </c>
      <c r="I1274" s="10">
        <f>IFERROR(Table2[[#This Row],[Total Waste (tons)]] / (Table2[[#This Row],[Population (million)]]*1000), NA())</f>
        <v>6.5161982248520711E-2</v>
      </c>
      <c r="J1274" s="10">
        <v>175.76</v>
      </c>
      <c r="K1274" s="10">
        <f>IFERROR(Table2[[#This Row],[Total Waste (tons)]] * Table2[[#This Row],[Household waste (%)]], NA())</f>
        <v>709047.18169999996</v>
      </c>
      <c r="L1274" s="10">
        <v>61.91</v>
      </c>
      <c r="M1274" s="10">
        <f>SUMIFS(Table2[Household waste (%)], Table2[Country], "Australia", Table2[Year], 2020)</f>
        <v>1412.17</v>
      </c>
      <c r="N1274" s="10">
        <f>COUNTIFS(Table2[Year], "USA")</f>
        <v>0</v>
      </c>
    </row>
    <row r="1275" spans="1:14" x14ac:dyDescent="0.35">
      <c r="A1275" s="11" t="s">
        <v>23</v>
      </c>
      <c r="B1275" s="12">
        <v>2024</v>
      </c>
      <c r="C1275" s="11" t="s">
        <v>22</v>
      </c>
      <c r="D1275" s="12">
        <v>28821.56</v>
      </c>
      <c r="E1275" s="13">
        <v>29584.17</v>
      </c>
      <c r="F1275" s="13">
        <f>IFERROR(Table2[[#This Row],[Economic loss ($ million)]]*1000000 / Table2[[#This Row],[Total Waste (tons)]], NA())</f>
        <v>1026459.705859086</v>
      </c>
      <c r="G1275" s="13" t="str">
        <f t="shared" si="19"/>
        <v>Medium</v>
      </c>
      <c r="H1275" s="13">
        <v>152.78</v>
      </c>
      <c r="I1275" s="13">
        <f>IFERROR(Table2[[#This Row],[Total Waste (tons)]] / (Table2[[#This Row],[Population (million)]]*1000), NA())</f>
        <v>2.6672799289257424E-2</v>
      </c>
      <c r="J1275" s="13">
        <v>1080.56</v>
      </c>
      <c r="K1275" s="13">
        <f>IFERROR(Table2[[#This Row],[Total Waste (tons)]] * Table2[[#This Row],[Household waste (%)]], NA())</f>
        <v>1722952.8568000002</v>
      </c>
      <c r="L1275" s="13">
        <v>59.78</v>
      </c>
      <c r="M1275" s="10">
        <f>SUMIFS(Table2[Household waste (%)], Table2[Country], "Australia", Table2[Year], 2020)</f>
        <v>1412.17</v>
      </c>
      <c r="N1275" s="10">
        <f>COUNTIFS(Table2[Year], "USA")</f>
        <v>0</v>
      </c>
    </row>
    <row r="1276" spans="1:14" x14ac:dyDescent="0.35">
      <c r="A1276" s="8" t="s">
        <v>10</v>
      </c>
      <c r="B1276" s="9">
        <v>2019</v>
      </c>
      <c r="C1276" s="8" t="s">
        <v>15</v>
      </c>
      <c r="D1276" s="9">
        <v>26800.13</v>
      </c>
      <c r="E1276" s="10">
        <v>30406.55</v>
      </c>
      <c r="F1276" s="10">
        <f>IFERROR(Table2[[#This Row],[Economic loss ($ million)]]*1000000 / Table2[[#This Row],[Total Waste (tons)]], NA())</f>
        <v>1134567.257696138</v>
      </c>
      <c r="G1276" s="10" t="str">
        <f t="shared" si="19"/>
        <v>High</v>
      </c>
      <c r="H1276" s="10">
        <v>118.95</v>
      </c>
      <c r="I1276" s="10">
        <f>IFERROR(Table2[[#This Row],[Total Waste (tons)]] / (Table2[[#This Row],[Population (million)]]*1000), NA())</f>
        <v>2.0160023168869466E-2</v>
      </c>
      <c r="J1276" s="10">
        <v>1329.37</v>
      </c>
      <c r="K1276" s="10">
        <f>IFERROR(Table2[[#This Row],[Total Waste (tons)]] * Table2[[#This Row],[Household waste (%)]], NA())</f>
        <v>1084601.2611</v>
      </c>
      <c r="L1276" s="10">
        <v>40.47</v>
      </c>
      <c r="M1276" s="10">
        <f>SUMIFS(Table2[Household waste (%)], Table2[Country], "Australia", Table2[Year], 2020)</f>
        <v>1412.17</v>
      </c>
      <c r="N1276" s="10">
        <f>COUNTIFS(Table2[Year], "USA")</f>
        <v>0</v>
      </c>
    </row>
    <row r="1277" spans="1:14" x14ac:dyDescent="0.35">
      <c r="A1277" s="11" t="s">
        <v>33</v>
      </c>
      <c r="B1277" s="12">
        <v>2021</v>
      </c>
      <c r="C1277" s="11" t="s">
        <v>20</v>
      </c>
      <c r="D1277" s="12">
        <v>29613.99</v>
      </c>
      <c r="E1277" s="13">
        <v>33330.620000000003</v>
      </c>
      <c r="F1277" s="13">
        <f>IFERROR(Table2[[#This Row],[Economic loss ($ million)]]*1000000 / Table2[[#This Row],[Total Waste (tons)]], NA())</f>
        <v>1125502.5074297655</v>
      </c>
      <c r="G1277" s="13" t="str">
        <f t="shared" si="19"/>
        <v>High</v>
      </c>
      <c r="H1277" s="13">
        <v>71.209999999999994</v>
      </c>
      <c r="I1277" s="13">
        <f>IFERROR(Table2[[#This Row],[Total Waste (tons)]] / (Table2[[#This Row],[Population (million)]]*1000), NA())</f>
        <v>4.324409690279056E-2</v>
      </c>
      <c r="J1277" s="13">
        <v>684.81</v>
      </c>
      <c r="K1277" s="13">
        <f>IFERROR(Table2[[#This Row],[Total Waste (tons)]] * Table2[[#This Row],[Household waste (%)]], NA())</f>
        <v>1112005.3244999999</v>
      </c>
      <c r="L1277" s="13">
        <v>37.549999999999997</v>
      </c>
      <c r="M1277" s="10">
        <f>SUMIFS(Table2[Household waste (%)], Table2[Country], "Australia", Table2[Year], 2020)</f>
        <v>1412.17</v>
      </c>
      <c r="N1277" s="10">
        <f>COUNTIFS(Table2[Year], "USA")</f>
        <v>0</v>
      </c>
    </row>
    <row r="1278" spans="1:14" x14ac:dyDescent="0.35">
      <c r="A1278" s="8" t="s">
        <v>29</v>
      </c>
      <c r="B1278" s="9">
        <v>2024</v>
      </c>
      <c r="C1278" s="8" t="s">
        <v>11</v>
      </c>
      <c r="D1278" s="9">
        <v>12524.47</v>
      </c>
      <c r="E1278" s="10">
        <v>10671.38</v>
      </c>
      <c r="F1278" s="10">
        <f>IFERROR(Table2[[#This Row],[Economic loss ($ million)]]*1000000 / Table2[[#This Row],[Total Waste (tons)]], NA())</f>
        <v>852042.4417160966</v>
      </c>
      <c r="G1278" s="10" t="str">
        <f t="shared" si="19"/>
        <v>Low</v>
      </c>
      <c r="H1278" s="10">
        <v>180.96</v>
      </c>
      <c r="I1278" s="10">
        <f>IFERROR(Table2[[#This Row],[Total Waste (tons)]] / (Table2[[#This Row],[Population (million)]]*1000), NA())</f>
        <v>1.0858362810375919E-2</v>
      </c>
      <c r="J1278" s="10">
        <v>1153.44</v>
      </c>
      <c r="K1278" s="10">
        <f>IFERROR(Table2[[#This Row],[Total Waste (tons)]] * Table2[[#This Row],[Household waste (%)]], NA())</f>
        <v>650395.72710000002</v>
      </c>
      <c r="L1278" s="10">
        <v>51.93</v>
      </c>
      <c r="M1278" s="10">
        <f>SUMIFS(Table2[Household waste (%)], Table2[Country], "Australia", Table2[Year], 2020)</f>
        <v>1412.17</v>
      </c>
      <c r="N1278" s="10">
        <f>COUNTIFS(Table2[Year], "USA")</f>
        <v>0</v>
      </c>
    </row>
    <row r="1279" spans="1:14" x14ac:dyDescent="0.35">
      <c r="A1279" s="11" t="s">
        <v>34</v>
      </c>
      <c r="B1279" s="12">
        <v>2024</v>
      </c>
      <c r="C1279" s="11" t="s">
        <v>9</v>
      </c>
      <c r="D1279" s="12">
        <v>563.82000000000005</v>
      </c>
      <c r="E1279" s="13">
        <v>483.7</v>
      </c>
      <c r="F1279" s="13">
        <f>IFERROR(Table2[[#This Row],[Economic loss ($ million)]]*1000000 / Table2[[#This Row],[Total Waste (tons)]], NA())</f>
        <v>857897.9106807136</v>
      </c>
      <c r="G1279" s="13" t="str">
        <f t="shared" si="19"/>
        <v>Low</v>
      </c>
      <c r="H1279" s="13">
        <v>87.46</v>
      </c>
      <c r="I1279" s="13">
        <f>IFERROR(Table2[[#This Row],[Total Waste (tons)]] / (Table2[[#This Row],[Population (million)]]*1000), NA())</f>
        <v>6.0206304459251676E-4</v>
      </c>
      <c r="J1279" s="13">
        <v>936.48</v>
      </c>
      <c r="K1279" s="13">
        <f>IFERROR(Table2[[#This Row],[Total Waste (tons)]] * Table2[[#This Row],[Household waste (%)]], NA())</f>
        <v>30153.0936</v>
      </c>
      <c r="L1279" s="13">
        <v>53.48</v>
      </c>
      <c r="M1279" s="10">
        <f>SUMIFS(Table2[Household waste (%)], Table2[Country], "Australia", Table2[Year], 2020)</f>
        <v>1412.17</v>
      </c>
      <c r="N1279" s="10">
        <f>COUNTIFS(Table2[Year], "USA")</f>
        <v>0</v>
      </c>
    </row>
    <row r="1280" spans="1:14" x14ac:dyDescent="0.35">
      <c r="A1280" s="8" t="s">
        <v>30</v>
      </c>
      <c r="B1280" s="9">
        <v>2023</v>
      </c>
      <c r="C1280" s="8" t="s">
        <v>22</v>
      </c>
      <c r="D1280" s="9">
        <v>24218.15</v>
      </c>
      <c r="E1280" s="10">
        <v>20941.25</v>
      </c>
      <c r="F1280" s="10">
        <f>IFERROR(Table2[[#This Row],[Economic loss ($ million)]]*1000000 / Table2[[#This Row],[Total Waste (tons)]], NA())</f>
        <v>864692.38979856006</v>
      </c>
      <c r="G1280" s="10" t="str">
        <f t="shared" si="19"/>
        <v>Low</v>
      </c>
      <c r="H1280" s="10">
        <v>143.37</v>
      </c>
      <c r="I1280" s="10">
        <f>IFERROR(Table2[[#This Row],[Total Waste (tons)]] / (Table2[[#This Row],[Population (million)]]*1000), NA())</f>
        <v>1.9240452526793305E-2</v>
      </c>
      <c r="J1280" s="10">
        <v>1258.71</v>
      </c>
      <c r="K1280" s="10">
        <f>IFERROR(Table2[[#This Row],[Total Waste (tons)]] * Table2[[#This Row],[Household waste (%)]], NA())</f>
        <v>891470.10150000011</v>
      </c>
      <c r="L1280" s="10">
        <v>36.81</v>
      </c>
      <c r="M1280" s="10">
        <f>SUMIFS(Table2[Household waste (%)], Table2[Country], "Australia", Table2[Year], 2020)</f>
        <v>1412.17</v>
      </c>
      <c r="N1280" s="10">
        <f>COUNTIFS(Table2[Year], "USA")</f>
        <v>0</v>
      </c>
    </row>
    <row r="1281" spans="1:14" x14ac:dyDescent="0.35">
      <c r="A1281" s="11" t="s">
        <v>17</v>
      </c>
      <c r="B1281" s="12">
        <v>2018</v>
      </c>
      <c r="C1281" s="11" t="s">
        <v>22</v>
      </c>
      <c r="D1281" s="12">
        <v>23253.200000000001</v>
      </c>
      <c r="E1281" s="13">
        <v>19750.560000000001</v>
      </c>
      <c r="F1281" s="13">
        <f>IFERROR(Table2[[#This Row],[Economic loss ($ million)]]*1000000 / Table2[[#This Row],[Total Waste (tons)]], NA())</f>
        <v>849369.54913732305</v>
      </c>
      <c r="G1281" s="13" t="str">
        <f t="shared" si="19"/>
        <v>Low</v>
      </c>
      <c r="H1281" s="13">
        <v>160.16</v>
      </c>
      <c r="I1281" s="13">
        <f>IFERROR(Table2[[#This Row],[Total Waste (tons)]] / (Table2[[#This Row],[Population (million)]]*1000), NA())</f>
        <v>5.482564308113079E-2</v>
      </c>
      <c r="J1281" s="13">
        <v>424.13</v>
      </c>
      <c r="K1281" s="13">
        <f>IFERROR(Table2[[#This Row],[Total Waste (tons)]] * Table2[[#This Row],[Household waste (%)]], NA())</f>
        <v>1196144.608</v>
      </c>
      <c r="L1281" s="13">
        <v>51.44</v>
      </c>
      <c r="M1281" s="10">
        <f>SUMIFS(Table2[Household waste (%)], Table2[Country], "Australia", Table2[Year], 2020)</f>
        <v>1412.17</v>
      </c>
      <c r="N1281" s="10">
        <f>COUNTIFS(Table2[Year], "USA")</f>
        <v>0</v>
      </c>
    </row>
    <row r="1282" spans="1:14" x14ac:dyDescent="0.35">
      <c r="A1282" s="8" t="s">
        <v>27</v>
      </c>
      <c r="B1282" s="9">
        <v>2024</v>
      </c>
      <c r="C1282" s="8" t="s">
        <v>20</v>
      </c>
      <c r="D1282" s="9">
        <v>45925.08</v>
      </c>
      <c r="E1282" s="10">
        <v>47953.86</v>
      </c>
      <c r="F1282" s="10">
        <f>IFERROR(Table2[[#This Row],[Economic loss ($ million)]]*1000000 / Table2[[#This Row],[Total Waste (tons)]], NA())</f>
        <v>1044175.8620779756</v>
      </c>
      <c r="G1282" s="10" t="str">
        <f t="shared" ref="G1282:G1345" si="20">IF(F1282&gt;1100000,"High",IF(F1282&gt;=950000,"Medium","Low"))</f>
        <v>Medium</v>
      </c>
      <c r="H1282" s="10">
        <v>99.48</v>
      </c>
      <c r="I1282" s="10">
        <f>IFERROR(Table2[[#This Row],[Total Waste (tons)]] / (Table2[[#This Row],[Population (million)]]*1000), NA())</f>
        <v>3.320253329284692E-2</v>
      </c>
      <c r="J1282" s="10">
        <v>1383.18</v>
      </c>
      <c r="K1282" s="10">
        <f>IFERROR(Table2[[#This Row],[Total Waste (tons)]] * Table2[[#This Row],[Household waste (%)]], NA())</f>
        <v>2755504.8000000003</v>
      </c>
      <c r="L1282" s="10">
        <v>60</v>
      </c>
      <c r="M1282" s="10">
        <f>SUMIFS(Table2[Household waste (%)], Table2[Country], "Australia", Table2[Year], 2020)</f>
        <v>1412.17</v>
      </c>
      <c r="N1282" s="10">
        <f>COUNTIFS(Table2[Year], "USA")</f>
        <v>0</v>
      </c>
    </row>
    <row r="1283" spans="1:14" x14ac:dyDescent="0.35">
      <c r="A1283" s="11" t="s">
        <v>26</v>
      </c>
      <c r="B1283" s="12">
        <v>2023</v>
      </c>
      <c r="C1283" s="11" t="s">
        <v>19</v>
      </c>
      <c r="D1283" s="12">
        <v>15173.08</v>
      </c>
      <c r="E1283" s="13">
        <v>12308.37</v>
      </c>
      <c r="F1283" s="13">
        <f>IFERROR(Table2[[#This Row],[Economic loss ($ million)]]*1000000 / Table2[[#This Row],[Total Waste (tons)]], NA())</f>
        <v>811197.85831222136</v>
      </c>
      <c r="G1283" s="13" t="str">
        <f t="shared" si="20"/>
        <v>Low</v>
      </c>
      <c r="H1283" s="13">
        <v>130.24</v>
      </c>
      <c r="I1283" s="13">
        <f>IFERROR(Table2[[#This Row],[Total Waste (tons)]] / (Table2[[#This Row],[Population (million)]]*1000), NA())</f>
        <v>1.7274132768651022E-2</v>
      </c>
      <c r="J1283" s="13">
        <v>878.37</v>
      </c>
      <c r="K1283" s="13">
        <f>IFERROR(Table2[[#This Row],[Total Waste (tons)]] * Table2[[#This Row],[Household waste (%)]], NA())</f>
        <v>820408.43559999997</v>
      </c>
      <c r="L1283" s="13">
        <v>54.07</v>
      </c>
      <c r="M1283" s="10">
        <f>SUMIFS(Table2[Household waste (%)], Table2[Country], "Australia", Table2[Year], 2020)</f>
        <v>1412.17</v>
      </c>
      <c r="N1283" s="10">
        <f>COUNTIFS(Table2[Year], "USA")</f>
        <v>0</v>
      </c>
    </row>
    <row r="1284" spans="1:14" x14ac:dyDescent="0.35">
      <c r="A1284" s="8" t="s">
        <v>33</v>
      </c>
      <c r="B1284" s="9">
        <v>2021</v>
      </c>
      <c r="C1284" s="8" t="s">
        <v>11</v>
      </c>
      <c r="D1284" s="9">
        <v>46712.67</v>
      </c>
      <c r="E1284" s="10">
        <v>55490.15</v>
      </c>
      <c r="F1284" s="10">
        <f>IFERROR(Table2[[#This Row],[Economic loss ($ million)]]*1000000 / Table2[[#This Row],[Total Waste (tons)]], NA())</f>
        <v>1187903.6244342274</v>
      </c>
      <c r="G1284" s="10" t="str">
        <f t="shared" si="20"/>
        <v>High</v>
      </c>
      <c r="H1284" s="10">
        <v>46.92</v>
      </c>
      <c r="I1284" s="10">
        <f>IFERROR(Table2[[#This Row],[Total Waste (tons)]] / (Table2[[#This Row],[Population (million)]]*1000), NA())</f>
        <v>6.8652699803062808E-2</v>
      </c>
      <c r="J1284" s="10">
        <v>680.42</v>
      </c>
      <c r="K1284" s="10">
        <f>IFERROR(Table2[[#This Row],[Total Waste (tons)]] * Table2[[#This Row],[Household waste (%)]], NA())</f>
        <v>2045080.6926</v>
      </c>
      <c r="L1284" s="10">
        <v>43.78</v>
      </c>
      <c r="M1284" s="10">
        <f>SUMIFS(Table2[Household waste (%)], Table2[Country], "Australia", Table2[Year], 2020)</f>
        <v>1412.17</v>
      </c>
      <c r="N1284" s="10">
        <f>COUNTIFS(Table2[Year], "USA")</f>
        <v>0</v>
      </c>
    </row>
    <row r="1285" spans="1:14" x14ac:dyDescent="0.35">
      <c r="A1285" s="11" t="s">
        <v>32</v>
      </c>
      <c r="B1285" s="12">
        <v>2018</v>
      </c>
      <c r="C1285" s="11" t="s">
        <v>13</v>
      </c>
      <c r="D1285" s="12">
        <v>48132.63</v>
      </c>
      <c r="E1285" s="13">
        <v>51767.74</v>
      </c>
      <c r="F1285" s="13">
        <f>IFERROR(Table2[[#This Row],[Economic loss ($ million)]]*1000000 / Table2[[#This Row],[Total Waste (tons)]], NA())</f>
        <v>1075522.7794533563</v>
      </c>
      <c r="G1285" s="13" t="str">
        <f t="shared" si="20"/>
        <v>Medium</v>
      </c>
      <c r="H1285" s="13">
        <v>54.74</v>
      </c>
      <c r="I1285" s="13">
        <f>IFERROR(Table2[[#This Row],[Total Waste (tons)]] / (Table2[[#This Row],[Population (million)]]*1000), NA())</f>
        <v>0.18900742166025289</v>
      </c>
      <c r="J1285" s="13">
        <v>254.66</v>
      </c>
      <c r="K1285" s="13">
        <f>IFERROR(Table2[[#This Row],[Total Waste (tons)]] * Table2[[#This Row],[Household waste (%)]], NA())</f>
        <v>1721704.1751000001</v>
      </c>
      <c r="L1285" s="13">
        <v>35.770000000000003</v>
      </c>
      <c r="M1285" s="10">
        <f>SUMIFS(Table2[Household waste (%)], Table2[Country], "Australia", Table2[Year], 2020)</f>
        <v>1412.17</v>
      </c>
      <c r="N1285" s="10">
        <f>COUNTIFS(Table2[Year], "USA")</f>
        <v>0</v>
      </c>
    </row>
    <row r="1286" spans="1:14" x14ac:dyDescent="0.35">
      <c r="A1286" s="8" t="s">
        <v>10</v>
      </c>
      <c r="B1286" s="9">
        <v>2018</v>
      </c>
      <c r="C1286" s="8" t="s">
        <v>15</v>
      </c>
      <c r="D1286" s="9">
        <v>30206.43</v>
      </c>
      <c r="E1286" s="10">
        <v>26359.24</v>
      </c>
      <c r="F1286" s="10">
        <f>IFERROR(Table2[[#This Row],[Economic loss ($ million)]]*1000000 / Table2[[#This Row],[Total Waste (tons)]], NA())</f>
        <v>872636.72006258264</v>
      </c>
      <c r="G1286" s="10" t="str">
        <f t="shared" si="20"/>
        <v>Low</v>
      </c>
      <c r="H1286" s="10">
        <v>92.82</v>
      </c>
      <c r="I1286" s="10">
        <f>IFERROR(Table2[[#This Row],[Total Waste (tons)]] / (Table2[[#This Row],[Population (million)]]*1000), NA())</f>
        <v>0.3034602169981917</v>
      </c>
      <c r="J1286" s="10">
        <v>99.54</v>
      </c>
      <c r="K1286" s="10">
        <f>IFERROR(Table2[[#This Row],[Total Waste (tons)]] * Table2[[#This Row],[Household waste (%)]], NA())</f>
        <v>1161135.1691999999</v>
      </c>
      <c r="L1286" s="10">
        <v>38.44</v>
      </c>
      <c r="M1286" s="10">
        <f>SUMIFS(Table2[Household waste (%)], Table2[Country], "Australia", Table2[Year], 2020)</f>
        <v>1412.17</v>
      </c>
      <c r="N1286" s="10">
        <f>COUNTIFS(Table2[Year], "USA")</f>
        <v>0</v>
      </c>
    </row>
    <row r="1287" spans="1:14" x14ac:dyDescent="0.35">
      <c r="A1287" s="11" t="s">
        <v>16</v>
      </c>
      <c r="B1287" s="12">
        <v>2023</v>
      </c>
      <c r="C1287" s="11" t="s">
        <v>22</v>
      </c>
      <c r="D1287" s="12">
        <v>44284.99</v>
      </c>
      <c r="E1287" s="13">
        <v>38861.06</v>
      </c>
      <c r="F1287" s="13">
        <f>IFERROR(Table2[[#This Row],[Economic loss ($ million)]]*1000000 / Table2[[#This Row],[Total Waste (tons)]], NA())</f>
        <v>877522.15818497422</v>
      </c>
      <c r="G1287" s="13" t="str">
        <f t="shared" si="20"/>
        <v>Low</v>
      </c>
      <c r="H1287" s="13">
        <v>51.28</v>
      </c>
      <c r="I1287" s="13">
        <f>IFERROR(Table2[[#This Row],[Total Waste (tons)]] / (Table2[[#This Row],[Population (million)]]*1000), NA())</f>
        <v>4.8754296346041635E-2</v>
      </c>
      <c r="J1287" s="13">
        <v>908.33</v>
      </c>
      <c r="K1287" s="13">
        <f>IFERROR(Table2[[#This Row],[Total Waste (tons)]] * Table2[[#This Row],[Household waste (%)]], NA())</f>
        <v>2466231.0930999997</v>
      </c>
      <c r="L1287" s="13">
        <v>55.69</v>
      </c>
      <c r="M1287" s="10">
        <f>SUMIFS(Table2[Household waste (%)], Table2[Country], "Australia", Table2[Year], 2020)</f>
        <v>1412.17</v>
      </c>
      <c r="N1287" s="10">
        <f>COUNTIFS(Table2[Year], "USA")</f>
        <v>0</v>
      </c>
    </row>
    <row r="1288" spans="1:14" x14ac:dyDescent="0.35">
      <c r="A1288" s="8" t="s">
        <v>35</v>
      </c>
      <c r="B1288" s="9">
        <v>2022</v>
      </c>
      <c r="C1288" s="8" t="s">
        <v>9</v>
      </c>
      <c r="D1288" s="9">
        <v>10766.12</v>
      </c>
      <c r="E1288" s="10">
        <v>10972.16</v>
      </c>
      <c r="F1288" s="10">
        <f>IFERROR(Table2[[#This Row],[Economic loss ($ million)]]*1000000 / Table2[[#This Row],[Total Waste (tons)]], NA())</f>
        <v>1019137.8138085029</v>
      </c>
      <c r="G1288" s="10" t="str">
        <f t="shared" si="20"/>
        <v>Medium</v>
      </c>
      <c r="H1288" s="10">
        <v>182.51</v>
      </c>
      <c r="I1288" s="10">
        <f>IFERROR(Table2[[#This Row],[Total Waste (tons)]] / (Table2[[#This Row],[Population (million)]]*1000), NA())</f>
        <v>9.0976170356599634E-2</v>
      </c>
      <c r="J1288" s="10">
        <v>118.34</v>
      </c>
      <c r="K1288" s="10">
        <f>IFERROR(Table2[[#This Row],[Total Waste (tons)]] * Table2[[#This Row],[Household waste (%)]], NA())</f>
        <v>347745.67599999998</v>
      </c>
      <c r="L1288" s="10">
        <v>32.299999999999997</v>
      </c>
      <c r="M1288" s="10">
        <f>SUMIFS(Table2[Household waste (%)], Table2[Country], "Australia", Table2[Year], 2020)</f>
        <v>1412.17</v>
      </c>
      <c r="N1288" s="10">
        <f>COUNTIFS(Table2[Year], "USA")</f>
        <v>0</v>
      </c>
    </row>
    <row r="1289" spans="1:14" x14ac:dyDescent="0.35">
      <c r="A1289" s="11" t="s">
        <v>27</v>
      </c>
      <c r="B1289" s="12">
        <v>2022</v>
      </c>
      <c r="C1289" s="11" t="s">
        <v>20</v>
      </c>
      <c r="D1289" s="12">
        <v>13946.56</v>
      </c>
      <c r="E1289" s="13">
        <v>16195.95</v>
      </c>
      <c r="F1289" s="13">
        <f>IFERROR(Table2[[#This Row],[Economic loss ($ million)]]*1000000 / Table2[[#This Row],[Total Waste (tons)]], NA())</f>
        <v>1161286.3673909553</v>
      </c>
      <c r="G1289" s="13" t="str">
        <f t="shared" si="20"/>
        <v>High</v>
      </c>
      <c r="H1289" s="13">
        <v>29.15</v>
      </c>
      <c r="I1289" s="13">
        <f>IFERROR(Table2[[#This Row],[Total Waste (tons)]] / (Table2[[#This Row],[Population (million)]]*1000), NA())</f>
        <v>3.6230477477009401E-2</v>
      </c>
      <c r="J1289" s="13">
        <v>384.94</v>
      </c>
      <c r="K1289" s="13">
        <f>IFERROR(Table2[[#This Row],[Total Waste (tons)]] * Table2[[#This Row],[Household waste (%)]], NA())</f>
        <v>732752.26240000001</v>
      </c>
      <c r="L1289" s="13">
        <v>52.54</v>
      </c>
      <c r="M1289" s="10">
        <f>SUMIFS(Table2[Household waste (%)], Table2[Country], "Australia", Table2[Year], 2020)</f>
        <v>1412.17</v>
      </c>
      <c r="N1289" s="10">
        <f>COUNTIFS(Table2[Year], "USA")</f>
        <v>0</v>
      </c>
    </row>
    <row r="1290" spans="1:14" x14ac:dyDescent="0.35">
      <c r="A1290" s="8" t="s">
        <v>14</v>
      </c>
      <c r="B1290" s="9">
        <v>2019</v>
      </c>
      <c r="C1290" s="8" t="s">
        <v>25</v>
      </c>
      <c r="D1290" s="9">
        <v>46493.22</v>
      </c>
      <c r="E1290" s="10">
        <v>52602.35</v>
      </c>
      <c r="F1290" s="10">
        <f>IFERROR(Table2[[#This Row],[Economic loss ($ million)]]*1000000 / Table2[[#This Row],[Total Waste (tons)]], NA())</f>
        <v>1131398.2985045991</v>
      </c>
      <c r="G1290" s="10" t="str">
        <f t="shared" si="20"/>
        <v>High</v>
      </c>
      <c r="H1290" s="10">
        <v>57.27</v>
      </c>
      <c r="I1290" s="10">
        <f>IFERROR(Table2[[#This Row],[Total Waste (tons)]] / (Table2[[#This Row],[Population (million)]]*1000), NA())</f>
        <v>0.19899512069851052</v>
      </c>
      <c r="J1290" s="10">
        <v>233.64</v>
      </c>
      <c r="K1290" s="10">
        <f>IFERROR(Table2[[#This Row],[Total Waste (tons)]] * Table2[[#This Row],[Household waste (%)]], NA())</f>
        <v>2849569.4538000003</v>
      </c>
      <c r="L1290" s="10">
        <v>61.29</v>
      </c>
      <c r="M1290" s="10">
        <f>SUMIFS(Table2[Household waste (%)], Table2[Country], "Australia", Table2[Year], 2020)</f>
        <v>1412.17</v>
      </c>
      <c r="N1290" s="10">
        <f>COUNTIFS(Table2[Year], "USA")</f>
        <v>0</v>
      </c>
    </row>
    <row r="1291" spans="1:14" x14ac:dyDescent="0.35">
      <c r="A1291" s="11" t="s">
        <v>33</v>
      </c>
      <c r="B1291" s="12">
        <v>2024</v>
      </c>
      <c r="C1291" s="11" t="s">
        <v>15</v>
      </c>
      <c r="D1291" s="12">
        <v>16128.56</v>
      </c>
      <c r="E1291" s="13">
        <v>14838.72</v>
      </c>
      <c r="F1291" s="13">
        <f>IFERROR(Table2[[#This Row],[Economic loss ($ million)]]*1000000 / Table2[[#This Row],[Total Waste (tons)]], NA())</f>
        <v>920027.57840749575</v>
      </c>
      <c r="G1291" s="13" t="str">
        <f t="shared" si="20"/>
        <v>Low</v>
      </c>
      <c r="H1291" s="13">
        <v>75.31</v>
      </c>
      <c r="I1291" s="13">
        <f>IFERROR(Table2[[#This Row],[Total Waste (tons)]] / (Table2[[#This Row],[Population (million)]]*1000), NA())</f>
        <v>0.15134240405367363</v>
      </c>
      <c r="J1291" s="13">
        <v>106.57</v>
      </c>
      <c r="K1291" s="13">
        <f>IFERROR(Table2[[#This Row],[Total Waste (tons)]] * Table2[[#This Row],[Household waste (%)]], NA())</f>
        <v>916586.06479999993</v>
      </c>
      <c r="L1291" s="13">
        <v>56.83</v>
      </c>
      <c r="M1291" s="10">
        <f>SUMIFS(Table2[Household waste (%)], Table2[Country], "Australia", Table2[Year], 2020)</f>
        <v>1412.17</v>
      </c>
      <c r="N1291" s="10">
        <f>COUNTIFS(Table2[Year], "USA")</f>
        <v>0</v>
      </c>
    </row>
    <row r="1292" spans="1:14" x14ac:dyDescent="0.35">
      <c r="A1292" s="8" t="s">
        <v>34</v>
      </c>
      <c r="B1292" s="9">
        <v>2022</v>
      </c>
      <c r="C1292" s="8" t="s">
        <v>11</v>
      </c>
      <c r="D1292" s="9">
        <v>43572.95</v>
      </c>
      <c r="E1292" s="10">
        <v>41125.1</v>
      </c>
      <c r="F1292" s="10">
        <f>IFERROR(Table2[[#This Row],[Economic loss ($ million)]]*1000000 / Table2[[#This Row],[Total Waste (tons)]], NA())</f>
        <v>943821.79769788368</v>
      </c>
      <c r="G1292" s="10" t="str">
        <f t="shared" si="20"/>
        <v>Low</v>
      </c>
      <c r="H1292" s="10">
        <v>140.18</v>
      </c>
      <c r="I1292" s="10">
        <f>IFERROR(Table2[[#This Row],[Total Waste (tons)]] / (Table2[[#This Row],[Population (million)]]*1000), NA())</f>
        <v>5.3052342570496271E-2</v>
      </c>
      <c r="J1292" s="10">
        <v>821.32</v>
      </c>
      <c r="K1292" s="10">
        <f>IFERROR(Table2[[#This Row],[Total Waste (tons)]] * Table2[[#This Row],[Household waste (%)]], NA())</f>
        <v>2488451.1744999997</v>
      </c>
      <c r="L1292" s="10">
        <v>57.11</v>
      </c>
      <c r="M1292" s="10">
        <f>SUMIFS(Table2[Household waste (%)], Table2[Country], "Australia", Table2[Year], 2020)</f>
        <v>1412.17</v>
      </c>
      <c r="N1292" s="10">
        <f>COUNTIFS(Table2[Year], "USA")</f>
        <v>0</v>
      </c>
    </row>
    <row r="1293" spans="1:14" x14ac:dyDescent="0.35">
      <c r="A1293" s="11" t="s">
        <v>16</v>
      </c>
      <c r="B1293" s="12">
        <v>2023</v>
      </c>
      <c r="C1293" s="11" t="s">
        <v>15</v>
      </c>
      <c r="D1293" s="12">
        <v>23087.01</v>
      </c>
      <c r="E1293" s="13">
        <v>27030.78</v>
      </c>
      <c r="F1293" s="13">
        <f>IFERROR(Table2[[#This Row],[Economic loss ($ million)]]*1000000 / Table2[[#This Row],[Total Waste (tons)]], NA())</f>
        <v>1170822.0336890747</v>
      </c>
      <c r="G1293" s="13" t="str">
        <f t="shared" si="20"/>
        <v>High</v>
      </c>
      <c r="H1293" s="13">
        <v>78.16</v>
      </c>
      <c r="I1293" s="13">
        <f>IFERROR(Table2[[#This Row],[Total Waste (tons)]] / (Table2[[#This Row],[Population (million)]]*1000), NA())</f>
        <v>5.4433805672789E-2</v>
      </c>
      <c r="J1293" s="13">
        <v>424.13</v>
      </c>
      <c r="K1293" s="13">
        <f>IFERROR(Table2[[#This Row],[Total Waste (tons)]] * Table2[[#This Row],[Household waste (%)]], NA())</f>
        <v>1267707.7190999999</v>
      </c>
      <c r="L1293" s="13">
        <v>54.91</v>
      </c>
      <c r="M1293" s="10">
        <f>SUMIFS(Table2[Household waste (%)], Table2[Country], "Australia", Table2[Year], 2020)</f>
        <v>1412.17</v>
      </c>
      <c r="N1293" s="10">
        <f>COUNTIFS(Table2[Year], "USA")</f>
        <v>0</v>
      </c>
    </row>
    <row r="1294" spans="1:14" x14ac:dyDescent="0.35">
      <c r="A1294" s="8" t="s">
        <v>16</v>
      </c>
      <c r="B1294" s="9">
        <v>2020</v>
      </c>
      <c r="C1294" s="8" t="s">
        <v>15</v>
      </c>
      <c r="D1294" s="9">
        <v>27248.63</v>
      </c>
      <c r="E1294" s="10">
        <v>23242.07</v>
      </c>
      <c r="F1294" s="10">
        <f>IFERROR(Table2[[#This Row],[Economic loss ($ million)]]*1000000 / Table2[[#This Row],[Total Waste (tons)]], NA())</f>
        <v>852962.88290457171</v>
      </c>
      <c r="G1294" s="10" t="str">
        <f t="shared" si="20"/>
        <v>Low</v>
      </c>
      <c r="H1294" s="10">
        <v>147.16999999999999</v>
      </c>
      <c r="I1294" s="10">
        <f>IFERROR(Table2[[#This Row],[Total Waste (tons)]] / (Table2[[#This Row],[Population (million)]]*1000), NA())</f>
        <v>0.1713750314465409</v>
      </c>
      <c r="J1294" s="10">
        <v>159</v>
      </c>
      <c r="K1294" s="10">
        <f>IFERROR(Table2[[#This Row],[Total Waste (tons)]] * Table2[[#This Row],[Household waste (%)]], NA())</f>
        <v>906561.9201000001</v>
      </c>
      <c r="L1294" s="10">
        <v>33.270000000000003</v>
      </c>
      <c r="M1294" s="10">
        <f>SUMIFS(Table2[Household waste (%)], Table2[Country], "Australia", Table2[Year], 2020)</f>
        <v>1412.17</v>
      </c>
      <c r="N1294" s="10">
        <f>COUNTIFS(Table2[Year], "USA")</f>
        <v>0</v>
      </c>
    </row>
    <row r="1295" spans="1:14" x14ac:dyDescent="0.35">
      <c r="A1295" s="11" t="s">
        <v>10</v>
      </c>
      <c r="B1295" s="12">
        <v>2022</v>
      </c>
      <c r="C1295" s="11" t="s">
        <v>19</v>
      </c>
      <c r="D1295" s="12">
        <v>27393.87</v>
      </c>
      <c r="E1295" s="13">
        <v>28681.65</v>
      </c>
      <c r="F1295" s="13">
        <f>IFERROR(Table2[[#This Row],[Economic loss ($ million)]]*1000000 / Table2[[#This Row],[Total Waste (tons)]], NA())</f>
        <v>1047009.7872261204</v>
      </c>
      <c r="G1295" s="13" t="str">
        <f t="shared" si="20"/>
        <v>Medium</v>
      </c>
      <c r="H1295" s="13">
        <v>140.04</v>
      </c>
      <c r="I1295" s="13">
        <f>IFERROR(Table2[[#This Row],[Total Waste (tons)]] / (Table2[[#This Row],[Population (million)]]*1000), NA())</f>
        <v>7.6049720996085618E-2</v>
      </c>
      <c r="J1295" s="13">
        <v>360.21</v>
      </c>
      <c r="K1295" s="13">
        <f>IFERROR(Table2[[#This Row],[Total Waste (tons)]] * Table2[[#This Row],[Household waste (%)]], NA())</f>
        <v>1454614.497</v>
      </c>
      <c r="L1295" s="13">
        <v>53.1</v>
      </c>
      <c r="M1295" s="10">
        <f>SUMIFS(Table2[Household waste (%)], Table2[Country], "Australia", Table2[Year], 2020)</f>
        <v>1412.17</v>
      </c>
      <c r="N1295" s="10">
        <f>COUNTIFS(Table2[Year], "USA")</f>
        <v>0</v>
      </c>
    </row>
    <row r="1296" spans="1:14" x14ac:dyDescent="0.35">
      <c r="A1296" s="8" t="s">
        <v>21</v>
      </c>
      <c r="B1296" s="9">
        <v>2019</v>
      </c>
      <c r="C1296" s="8" t="s">
        <v>9</v>
      </c>
      <c r="D1296" s="9">
        <v>43281.52</v>
      </c>
      <c r="E1296" s="10">
        <v>50252.44</v>
      </c>
      <c r="F1296" s="10">
        <f>IFERROR(Table2[[#This Row],[Economic loss ($ million)]]*1000000 / Table2[[#This Row],[Total Waste (tons)]], NA())</f>
        <v>1161059.9627739508</v>
      </c>
      <c r="G1296" s="10" t="str">
        <f t="shared" si="20"/>
        <v>High</v>
      </c>
      <c r="H1296" s="10">
        <v>185.32</v>
      </c>
      <c r="I1296" s="10">
        <f>IFERROR(Table2[[#This Row],[Total Waste (tons)]] / (Table2[[#This Row],[Population (million)]]*1000), NA())</f>
        <v>0.52937279843444218</v>
      </c>
      <c r="J1296" s="10">
        <v>81.760000000000005</v>
      </c>
      <c r="K1296" s="10">
        <f>IFERROR(Table2[[#This Row],[Total Waste (tons)]] * Table2[[#This Row],[Household waste (%)]], NA())</f>
        <v>2270115.7239999999</v>
      </c>
      <c r="L1296" s="10">
        <v>52.45</v>
      </c>
      <c r="M1296" s="10">
        <f>SUMIFS(Table2[Household waste (%)], Table2[Country], "Australia", Table2[Year], 2020)</f>
        <v>1412.17</v>
      </c>
      <c r="N1296" s="10">
        <f>COUNTIFS(Table2[Year], "USA")</f>
        <v>0</v>
      </c>
    </row>
    <row r="1297" spans="1:14" x14ac:dyDescent="0.35">
      <c r="A1297" s="11" t="s">
        <v>8</v>
      </c>
      <c r="B1297" s="12">
        <v>2019</v>
      </c>
      <c r="C1297" s="11" t="s">
        <v>20</v>
      </c>
      <c r="D1297" s="12">
        <v>36721.58</v>
      </c>
      <c r="E1297" s="13">
        <v>40889.919999999998</v>
      </c>
      <c r="F1297" s="13">
        <f>IFERROR(Table2[[#This Row],[Economic loss ($ million)]]*1000000 / Table2[[#This Row],[Total Waste (tons)]], NA())</f>
        <v>1113512.0003006407</v>
      </c>
      <c r="G1297" s="13" t="str">
        <f t="shared" si="20"/>
        <v>High</v>
      </c>
      <c r="H1297" s="13">
        <v>63.82</v>
      </c>
      <c r="I1297" s="13">
        <f>IFERROR(Table2[[#This Row],[Total Waste (tons)]] / (Table2[[#This Row],[Population (million)]]*1000), NA())</f>
        <v>3.8396030907893224E-2</v>
      </c>
      <c r="J1297" s="13">
        <v>956.39</v>
      </c>
      <c r="K1297" s="13">
        <f>IFERROR(Table2[[#This Row],[Total Waste (tons)]] * Table2[[#This Row],[Household waste (%)]], NA())</f>
        <v>1465925.4736000001</v>
      </c>
      <c r="L1297" s="13">
        <v>39.92</v>
      </c>
      <c r="M1297" s="10">
        <f>SUMIFS(Table2[Household waste (%)], Table2[Country], "Australia", Table2[Year], 2020)</f>
        <v>1412.17</v>
      </c>
      <c r="N1297" s="10">
        <f>COUNTIFS(Table2[Year], "USA")</f>
        <v>0</v>
      </c>
    </row>
    <row r="1298" spans="1:14" x14ac:dyDescent="0.35">
      <c r="A1298" s="8" t="s">
        <v>23</v>
      </c>
      <c r="B1298" s="9">
        <v>2022</v>
      </c>
      <c r="C1298" s="8" t="s">
        <v>11</v>
      </c>
      <c r="D1298" s="9">
        <v>3620.29</v>
      </c>
      <c r="E1298" s="10">
        <v>3800.3</v>
      </c>
      <c r="F1298" s="10">
        <f>IFERROR(Table2[[#This Row],[Economic loss ($ million)]]*1000000 / Table2[[#This Row],[Total Waste (tons)]], NA())</f>
        <v>1049722.5360399305</v>
      </c>
      <c r="G1298" s="10" t="str">
        <f t="shared" si="20"/>
        <v>Medium</v>
      </c>
      <c r="H1298" s="10">
        <v>151.72</v>
      </c>
      <c r="I1298" s="10">
        <f>IFERROR(Table2[[#This Row],[Total Waste (tons)]] / (Table2[[#This Row],[Population (million)]]*1000), NA())</f>
        <v>3.9780346566747615E-3</v>
      </c>
      <c r="J1298" s="10">
        <v>910.07</v>
      </c>
      <c r="K1298" s="10">
        <f>IFERROR(Table2[[#This Row],[Total Waste (tons)]] * Table2[[#This Row],[Household waste (%)]], NA())</f>
        <v>214502.1825</v>
      </c>
      <c r="L1298" s="10">
        <v>59.25</v>
      </c>
      <c r="M1298" s="10">
        <f>SUMIFS(Table2[Household waste (%)], Table2[Country], "Australia", Table2[Year], 2020)</f>
        <v>1412.17</v>
      </c>
      <c r="N1298" s="10">
        <f>COUNTIFS(Table2[Year], "USA")</f>
        <v>0</v>
      </c>
    </row>
    <row r="1299" spans="1:14" x14ac:dyDescent="0.35">
      <c r="A1299" s="11" t="s">
        <v>16</v>
      </c>
      <c r="B1299" s="12">
        <v>2021</v>
      </c>
      <c r="C1299" s="11" t="s">
        <v>22</v>
      </c>
      <c r="D1299" s="12">
        <v>39092.720000000001</v>
      </c>
      <c r="E1299" s="13">
        <v>40546.57</v>
      </c>
      <c r="F1299" s="13">
        <f>IFERROR(Table2[[#This Row],[Economic loss ($ million)]]*1000000 / Table2[[#This Row],[Total Waste (tons)]], NA())</f>
        <v>1037189.7887893193</v>
      </c>
      <c r="G1299" s="13" t="str">
        <f t="shared" si="20"/>
        <v>Medium</v>
      </c>
      <c r="H1299" s="13">
        <v>61.05</v>
      </c>
      <c r="I1299" s="13">
        <f>IFERROR(Table2[[#This Row],[Total Waste (tons)]] / (Table2[[#This Row],[Population (million)]]*1000), NA())</f>
        <v>2.9345804495023046E-2</v>
      </c>
      <c r="J1299" s="13">
        <v>1332.14</v>
      </c>
      <c r="K1299" s="13">
        <f>IFERROR(Table2[[#This Row],[Total Waste (tons)]] * Table2[[#This Row],[Household waste (%)]], NA())</f>
        <v>1809992.936</v>
      </c>
      <c r="L1299" s="13">
        <v>46.3</v>
      </c>
      <c r="M1299" s="10">
        <f>SUMIFS(Table2[Household waste (%)], Table2[Country], "Australia", Table2[Year], 2020)</f>
        <v>1412.17</v>
      </c>
      <c r="N1299" s="10">
        <f>COUNTIFS(Table2[Year], "USA")</f>
        <v>0</v>
      </c>
    </row>
    <row r="1300" spans="1:14" x14ac:dyDescent="0.35">
      <c r="A1300" s="8" t="s">
        <v>12</v>
      </c>
      <c r="B1300" s="9">
        <v>2019</v>
      </c>
      <c r="C1300" s="8" t="s">
        <v>19</v>
      </c>
      <c r="D1300" s="9">
        <v>7411.92</v>
      </c>
      <c r="E1300" s="10">
        <v>6561.36</v>
      </c>
      <c r="F1300" s="10">
        <f>IFERROR(Table2[[#This Row],[Economic loss ($ million)]]*1000000 / Table2[[#This Row],[Total Waste (tons)]], NA())</f>
        <v>885244.30916685553</v>
      </c>
      <c r="G1300" s="10" t="str">
        <f t="shared" si="20"/>
        <v>Low</v>
      </c>
      <c r="H1300" s="10">
        <v>157.02000000000001</v>
      </c>
      <c r="I1300" s="10">
        <f>IFERROR(Table2[[#This Row],[Total Waste (tons)]] / (Table2[[#This Row],[Population (million)]]*1000), NA())</f>
        <v>7.4089564174330269E-3</v>
      </c>
      <c r="J1300" s="10">
        <v>1000.4</v>
      </c>
      <c r="K1300" s="10">
        <f>IFERROR(Table2[[#This Row],[Total Waste (tons)]] * Table2[[#This Row],[Household waste (%)]], NA())</f>
        <v>392905.87919999997</v>
      </c>
      <c r="L1300" s="10">
        <v>53.01</v>
      </c>
      <c r="M1300" s="10">
        <f>SUMIFS(Table2[Household waste (%)], Table2[Country], "Australia", Table2[Year], 2020)</f>
        <v>1412.17</v>
      </c>
      <c r="N1300" s="10">
        <f>COUNTIFS(Table2[Year], "USA")</f>
        <v>0</v>
      </c>
    </row>
    <row r="1301" spans="1:14" x14ac:dyDescent="0.35">
      <c r="A1301" s="11" t="s">
        <v>17</v>
      </c>
      <c r="B1301" s="12">
        <v>2022</v>
      </c>
      <c r="C1301" s="11" t="s">
        <v>25</v>
      </c>
      <c r="D1301" s="12">
        <v>13434.62</v>
      </c>
      <c r="E1301" s="13">
        <v>15556.38</v>
      </c>
      <c r="F1301" s="13">
        <f>IFERROR(Table2[[#This Row],[Economic loss ($ million)]]*1000000 / Table2[[#This Row],[Total Waste (tons)]], NA())</f>
        <v>1157932.2675297104</v>
      </c>
      <c r="G1301" s="13" t="str">
        <f t="shared" si="20"/>
        <v>High</v>
      </c>
      <c r="H1301" s="13">
        <v>69.430000000000007</v>
      </c>
      <c r="I1301" s="13">
        <f>IFERROR(Table2[[#This Row],[Total Waste (tons)]] / (Table2[[#This Row],[Population (million)]]*1000), NA())</f>
        <v>1.0611947961674263E-2</v>
      </c>
      <c r="J1301" s="13">
        <v>1265.99</v>
      </c>
      <c r="K1301" s="13">
        <f>IFERROR(Table2[[#This Row],[Total Waste (tons)]] * Table2[[#This Row],[Household waste (%)]], NA())</f>
        <v>462419.62040000007</v>
      </c>
      <c r="L1301" s="13">
        <v>34.42</v>
      </c>
      <c r="M1301" s="10">
        <f>SUMIFS(Table2[Household waste (%)], Table2[Country], "Australia", Table2[Year], 2020)</f>
        <v>1412.17</v>
      </c>
      <c r="N1301" s="10">
        <f>COUNTIFS(Table2[Year], "USA")</f>
        <v>0</v>
      </c>
    </row>
    <row r="1302" spans="1:14" x14ac:dyDescent="0.35">
      <c r="A1302" s="8" t="s">
        <v>34</v>
      </c>
      <c r="B1302" s="9">
        <v>2020</v>
      </c>
      <c r="C1302" s="8" t="s">
        <v>11</v>
      </c>
      <c r="D1302" s="9">
        <v>16766.82</v>
      </c>
      <c r="E1302" s="10">
        <v>14111.79</v>
      </c>
      <c r="F1302" s="10">
        <f>IFERROR(Table2[[#This Row],[Economic loss ($ million)]]*1000000 / Table2[[#This Row],[Total Waste (tons)]], NA())</f>
        <v>841649.75827258837</v>
      </c>
      <c r="G1302" s="10" t="str">
        <f t="shared" si="20"/>
        <v>Low</v>
      </c>
      <c r="H1302" s="10">
        <v>87.29</v>
      </c>
      <c r="I1302" s="10">
        <f>IFERROR(Table2[[#This Row],[Total Waste (tons)]] / (Table2[[#This Row],[Population (million)]]*1000), NA())</f>
        <v>1.342193866523643E-2</v>
      </c>
      <c r="J1302" s="10">
        <v>1249.21</v>
      </c>
      <c r="K1302" s="10">
        <f>IFERROR(Table2[[#This Row],[Total Waste (tons)]] * Table2[[#This Row],[Household waste (%)]], NA())</f>
        <v>542909.63160000008</v>
      </c>
      <c r="L1302" s="10">
        <v>32.380000000000003</v>
      </c>
      <c r="M1302" s="10">
        <f>SUMIFS(Table2[Household waste (%)], Table2[Country], "Australia", Table2[Year], 2020)</f>
        <v>1412.17</v>
      </c>
      <c r="N1302" s="10">
        <f>COUNTIFS(Table2[Year], "USA")</f>
        <v>0</v>
      </c>
    </row>
    <row r="1303" spans="1:14" x14ac:dyDescent="0.35">
      <c r="A1303" s="11" t="s">
        <v>8</v>
      </c>
      <c r="B1303" s="12">
        <v>2018</v>
      </c>
      <c r="C1303" s="11" t="s">
        <v>11</v>
      </c>
      <c r="D1303" s="12">
        <v>12653.2</v>
      </c>
      <c r="E1303" s="13">
        <v>10610.5</v>
      </c>
      <c r="F1303" s="13">
        <f>IFERROR(Table2[[#This Row],[Economic loss ($ million)]]*1000000 / Table2[[#This Row],[Total Waste (tons)]], NA())</f>
        <v>838562.57705560641</v>
      </c>
      <c r="G1303" s="13" t="str">
        <f t="shared" si="20"/>
        <v>Low</v>
      </c>
      <c r="H1303" s="13">
        <v>67.69</v>
      </c>
      <c r="I1303" s="13">
        <f>IFERROR(Table2[[#This Row],[Total Waste (tons)]] / (Table2[[#This Row],[Population (million)]]*1000), NA())</f>
        <v>1.0779230736465478E-2</v>
      </c>
      <c r="J1303" s="13">
        <v>1173.8499999999999</v>
      </c>
      <c r="K1303" s="13">
        <f>IFERROR(Table2[[#This Row],[Total Waste (tons)]] * Table2[[#This Row],[Household waste (%)]], NA())</f>
        <v>879523.93200000015</v>
      </c>
      <c r="L1303" s="13">
        <v>69.510000000000005</v>
      </c>
      <c r="M1303" s="10">
        <f>SUMIFS(Table2[Household waste (%)], Table2[Country], "Australia", Table2[Year], 2020)</f>
        <v>1412.17</v>
      </c>
      <c r="N1303" s="10">
        <f>COUNTIFS(Table2[Year], "USA")</f>
        <v>0</v>
      </c>
    </row>
    <row r="1304" spans="1:14" x14ac:dyDescent="0.35">
      <c r="A1304" s="8" t="s">
        <v>27</v>
      </c>
      <c r="B1304" s="9">
        <v>2024</v>
      </c>
      <c r="C1304" s="8" t="s">
        <v>25</v>
      </c>
      <c r="D1304" s="9">
        <v>19816.91</v>
      </c>
      <c r="E1304" s="10">
        <v>22843.49</v>
      </c>
      <c r="F1304" s="10">
        <f>IFERROR(Table2[[#This Row],[Economic loss ($ million)]]*1000000 / Table2[[#This Row],[Total Waste (tons)]], NA())</f>
        <v>1152727.1406087023</v>
      </c>
      <c r="G1304" s="10" t="str">
        <f t="shared" si="20"/>
        <v>High</v>
      </c>
      <c r="H1304" s="10">
        <v>22.03</v>
      </c>
      <c r="I1304" s="10">
        <f>IFERROR(Table2[[#This Row],[Total Waste (tons)]] / (Table2[[#This Row],[Population (million)]]*1000), NA())</f>
        <v>1.7608926683194269E-2</v>
      </c>
      <c r="J1304" s="10">
        <v>1125.3900000000001</v>
      </c>
      <c r="K1304" s="10">
        <f>IFERROR(Table2[[#This Row],[Total Waste (tons)]] * Table2[[#This Row],[Household waste (%)]], NA())</f>
        <v>1205264.4661999999</v>
      </c>
      <c r="L1304" s="10">
        <v>60.82</v>
      </c>
      <c r="M1304" s="10">
        <f>SUMIFS(Table2[Household waste (%)], Table2[Country], "Australia", Table2[Year], 2020)</f>
        <v>1412.17</v>
      </c>
      <c r="N1304" s="10">
        <f>COUNTIFS(Table2[Year], "USA")</f>
        <v>0</v>
      </c>
    </row>
    <row r="1305" spans="1:14" x14ac:dyDescent="0.35">
      <c r="A1305" s="11" t="s">
        <v>34</v>
      </c>
      <c r="B1305" s="12">
        <v>2024</v>
      </c>
      <c r="C1305" s="11" t="s">
        <v>9</v>
      </c>
      <c r="D1305" s="12">
        <v>48862.19</v>
      </c>
      <c r="E1305" s="13">
        <v>39240.6</v>
      </c>
      <c r="F1305" s="13">
        <f>IFERROR(Table2[[#This Row],[Economic loss ($ million)]]*1000000 / Table2[[#This Row],[Total Waste (tons)]], NA())</f>
        <v>803087.21324197704</v>
      </c>
      <c r="G1305" s="13" t="str">
        <f t="shared" si="20"/>
        <v>Low</v>
      </c>
      <c r="H1305" s="13">
        <v>182.57</v>
      </c>
      <c r="I1305" s="13">
        <f>IFERROR(Table2[[#This Row],[Total Waste (tons)]] / (Table2[[#This Row],[Population (million)]]*1000), NA())</f>
        <v>4.1953317649483124E-2</v>
      </c>
      <c r="J1305" s="13">
        <v>1164.68</v>
      </c>
      <c r="K1305" s="13">
        <f>IFERROR(Table2[[#This Row],[Total Waste (tons)]] * Table2[[#This Row],[Household waste (%)]], NA())</f>
        <v>2624876.8467999999</v>
      </c>
      <c r="L1305" s="13">
        <v>53.72</v>
      </c>
      <c r="M1305" s="10">
        <f>SUMIFS(Table2[Household waste (%)], Table2[Country], "Australia", Table2[Year], 2020)</f>
        <v>1412.17</v>
      </c>
      <c r="N1305" s="10">
        <f>COUNTIFS(Table2[Year], "USA")</f>
        <v>0</v>
      </c>
    </row>
    <row r="1306" spans="1:14" x14ac:dyDescent="0.35">
      <c r="A1306" s="8" t="s">
        <v>17</v>
      </c>
      <c r="B1306" s="9">
        <v>2021</v>
      </c>
      <c r="C1306" s="8" t="s">
        <v>20</v>
      </c>
      <c r="D1306" s="9">
        <v>1104.25</v>
      </c>
      <c r="E1306" s="10">
        <v>1183.95</v>
      </c>
      <c r="F1306" s="10">
        <f>IFERROR(Table2[[#This Row],[Economic loss ($ million)]]*1000000 / Table2[[#This Row],[Total Waste (tons)]], NA())</f>
        <v>1072175.6848539733</v>
      </c>
      <c r="G1306" s="10" t="str">
        <f t="shared" si="20"/>
        <v>Medium</v>
      </c>
      <c r="H1306" s="10">
        <v>166.83</v>
      </c>
      <c r="I1306" s="10">
        <f>IFERROR(Table2[[#This Row],[Total Waste (tons)]] / (Table2[[#This Row],[Population (million)]]*1000), NA())</f>
        <v>2.3602145941093488E-3</v>
      </c>
      <c r="J1306" s="10">
        <v>467.86</v>
      </c>
      <c r="K1306" s="10">
        <f>IFERROR(Table2[[#This Row],[Total Waste (tons)]] * Table2[[#This Row],[Household waste (%)]], NA())</f>
        <v>62401.167499999996</v>
      </c>
      <c r="L1306" s="10">
        <v>56.51</v>
      </c>
      <c r="M1306" s="10">
        <f>SUMIFS(Table2[Household waste (%)], Table2[Country], "Australia", Table2[Year], 2020)</f>
        <v>1412.17</v>
      </c>
      <c r="N1306" s="10">
        <f>COUNTIFS(Table2[Year], "USA")</f>
        <v>0</v>
      </c>
    </row>
    <row r="1307" spans="1:14" x14ac:dyDescent="0.35">
      <c r="A1307" s="11" t="s">
        <v>24</v>
      </c>
      <c r="B1307" s="12">
        <v>2024</v>
      </c>
      <c r="C1307" s="11" t="s">
        <v>22</v>
      </c>
      <c r="D1307" s="12">
        <v>36454.83</v>
      </c>
      <c r="E1307" s="13">
        <v>36970.89</v>
      </c>
      <c r="F1307" s="13">
        <f>IFERROR(Table2[[#This Row],[Economic loss ($ million)]]*1000000 / Table2[[#This Row],[Total Waste (tons)]], NA())</f>
        <v>1014156.1488559952</v>
      </c>
      <c r="G1307" s="13" t="str">
        <f t="shared" si="20"/>
        <v>Medium</v>
      </c>
      <c r="H1307" s="13">
        <v>92.61</v>
      </c>
      <c r="I1307" s="13">
        <f>IFERROR(Table2[[#This Row],[Total Waste (tons)]] / (Table2[[#This Row],[Population (million)]]*1000), NA())</f>
        <v>2.8427035246412977E-2</v>
      </c>
      <c r="J1307" s="13">
        <v>1282.4000000000001</v>
      </c>
      <c r="K1307" s="13">
        <f>IFERROR(Table2[[#This Row],[Total Waste (tons)]] * Table2[[#This Row],[Household waste (%)]], NA())</f>
        <v>1546413.8886000002</v>
      </c>
      <c r="L1307" s="13">
        <v>42.42</v>
      </c>
      <c r="M1307" s="10">
        <f>SUMIFS(Table2[Household waste (%)], Table2[Country], "Australia", Table2[Year], 2020)</f>
        <v>1412.17</v>
      </c>
      <c r="N1307" s="10">
        <f>COUNTIFS(Table2[Year], "USA")</f>
        <v>0</v>
      </c>
    </row>
    <row r="1308" spans="1:14" x14ac:dyDescent="0.35">
      <c r="A1308" s="8" t="s">
        <v>26</v>
      </c>
      <c r="B1308" s="9">
        <v>2021</v>
      </c>
      <c r="C1308" s="8" t="s">
        <v>11</v>
      </c>
      <c r="D1308" s="9">
        <v>44803.48</v>
      </c>
      <c r="E1308" s="10">
        <v>42804.14</v>
      </c>
      <c r="F1308" s="10">
        <f>IFERROR(Table2[[#This Row],[Economic loss ($ million)]]*1000000 / Table2[[#This Row],[Total Waste (tons)]], NA())</f>
        <v>955375.34137973201</v>
      </c>
      <c r="G1308" s="10" t="str">
        <f t="shared" si="20"/>
        <v>Medium</v>
      </c>
      <c r="H1308" s="10">
        <v>53.62</v>
      </c>
      <c r="I1308" s="10">
        <f>IFERROR(Table2[[#This Row],[Total Waste (tons)]] / (Table2[[#This Row],[Population (million)]]*1000), NA())</f>
        <v>5.5891170379980544E-2</v>
      </c>
      <c r="J1308" s="10">
        <v>801.62</v>
      </c>
      <c r="K1308" s="10">
        <f>IFERROR(Table2[[#This Row],[Total Waste (tons)]] * Table2[[#This Row],[Household waste (%)]], NA())</f>
        <v>1625918.2892</v>
      </c>
      <c r="L1308" s="10">
        <v>36.29</v>
      </c>
      <c r="M1308" s="10">
        <f>SUMIFS(Table2[Household waste (%)], Table2[Country], "Australia", Table2[Year], 2020)</f>
        <v>1412.17</v>
      </c>
      <c r="N1308" s="10">
        <f>COUNTIFS(Table2[Year], "USA")</f>
        <v>0</v>
      </c>
    </row>
    <row r="1309" spans="1:14" x14ac:dyDescent="0.35">
      <c r="A1309" s="11" t="s">
        <v>18</v>
      </c>
      <c r="B1309" s="12">
        <v>2021</v>
      </c>
      <c r="C1309" s="11" t="s">
        <v>20</v>
      </c>
      <c r="D1309" s="12">
        <v>17602.490000000002</v>
      </c>
      <c r="E1309" s="13">
        <v>20594.52</v>
      </c>
      <c r="F1309" s="13">
        <f>IFERROR(Table2[[#This Row],[Economic loss ($ million)]]*1000000 / Table2[[#This Row],[Total Waste (tons)]], NA())</f>
        <v>1169977.6565701782</v>
      </c>
      <c r="G1309" s="13" t="str">
        <f t="shared" si="20"/>
        <v>High</v>
      </c>
      <c r="H1309" s="13">
        <v>104.77</v>
      </c>
      <c r="I1309" s="13">
        <f>IFERROR(Table2[[#This Row],[Total Waste (tons)]] / (Table2[[#This Row],[Population (million)]]*1000), NA())</f>
        <v>1.5986277359004632E-2</v>
      </c>
      <c r="J1309" s="13">
        <v>1101.0999999999999</v>
      </c>
      <c r="K1309" s="13">
        <f>IFERROR(Table2[[#This Row],[Total Waste (tons)]] * Table2[[#This Row],[Household waste (%)]], NA())</f>
        <v>544973.0904000001</v>
      </c>
      <c r="L1309" s="13">
        <v>30.96</v>
      </c>
      <c r="M1309" s="10">
        <f>SUMIFS(Table2[Household waste (%)], Table2[Country], "Australia", Table2[Year], 2020)</f>
        <v>1412.17</v>
      </c>
      <c r="N1309" s="10">
        <f>COUNTIFS(Table2[Year], "USA")</f>
        <v>0</v>
      </c>
    </row>
    <row r="1310" spans="1:14" x14ac:dyDescent="0.35">
      <c r="A1310" s="8" t="s">
        <v>32</v>
      </c>
      <c r="B1310" s="9">
        <v>2022</v>
      </c>
      <c r="C1310" s="8" t="s">
        <v>20</v>
      </c>
      <c r="D1310" s="9">
        <v>37200.74</v>
      </c>
      <c r="E1310" s="10">
        <v>41753.730000000003</v>
      </c>
      <c r="F1310" s="10">
        <f>IFERROR(Table2[[#This Row],[Economic loss ($ million)]]*1000000 / Table2[[#This Row],[Total Waste (tons)]], NA())</f>
        <v>1122389.7696658722</v>
      </c>
      <c r="G1310" s="10" t="str">
        <f t="shared" si="20"/>
        <v>High</v>
      </c>
      <c r="H1310" s="10">
        <v>57.46</v>
      </c>
      <c r="I1310" s="10">
        <f>IFERROR(Table2[[#This Row],[Total Waste (tons)]] / (Table2[[#This Row],[Population (million)]]*1000), NA())</f>
        <v>2.781987735566856E-2</v>
      </c>
      <c r="J1310" s="10">
        <v>1337.2</v>
      </c>
      <c r="K1310" s="10">
        <f>IFERROR(Table2[[#This Row],[Total Waste (tons)]] * Table2[[#This Row],[Household waste (%)]], NA())</f>
        <v>1164011.1546</v>
      </c>
      <c r="L1310" s="10">
        <v>31.29</v>
      </c>
      <c r="M1310" s="10">
        <f>SUMIFS(Table2[Household waste (%)], Table2[Country], "Australia", Table2[Year], 2020)</f>
        <v>1412.17</v>
      </c>
      <c r="N1310" s="10">
        <f>COUNTIFS(Table2[Year], "USA")</f>
        <v>0</v>
      </c>
    </row>
    <row r="1311" spans="1:14" x14ac:dyDescent="0.35">
      <c r="A1311" s="11" t="s">
        <v>30</v>
      </c>
      <c r="B1311" s="12">
        <v>2018</v>
      </c>
      <c r="C1311" s="11" t="s">
        <v>11</v>
      </c>
      <c r="D1311" s="12">
        <v>28281.34</v>
      </c>
      <c r="E1311" s="13">
        <v>25850.04</v>
      </c>
      <c r="F1311" s="13">
        <f>IFERROR(Table2[[#This Row],[Economic loss ($ million)]]*1000000 / Table2[[#This Row],[Total Waste (tons)]], NA())</f>
        <v>914031.65479429194</v>
      </c>
      <c r="G1311" s="13" t="str">
        <f t="shared" si="20"/>
        <v>Low</v>
      </c>
      <c r="H1311" s="13">
        <v>64.67</v>
      </c>
      <c r="I1311" s="13">
        <f>IFERROR(Table2[[#This Row],[Total Waste (tons)]] / (Table2[[#This Row],[Population (million)]]*1000), NA())</f>
        <v>5.9632564416143043E-2</v>
      </c>
      <c r="J1311" s="13">
        <v>474.26</v>
      </c>
      <c r="K1311" s="13">
        <f>IFERROR(Table2[[#This Row],[Total Waste (tons)]] * Table2[[#This Row],[Household waste (%)]], NA())</f>
        <v>1446307.7276000001</v>
      </c>
      <c r="L1311" s="13">
        <v>51.14</v>
      </c>
      <c r="M1311" s="10">
        <f>SUMIFS(Table2[Household waste (%)], Table2[Country], "Australia", Table2[Year], 2020)</f>
        <v>1412.17</v>
      </c>
      <c r="N1311" s="10">
        <f>COUNTIFS(Table2[Year], "USA")</f>
        <v>0</v>
      </c>
    </row>
    <row r="1312" spans="1:14" x14ac:dyDescent="0.35">
      <c r="A1312" s="8" t="s">
        <v>12</v>
      </c>
      <c r="B1312" s="9">
        <v>2024</v>
      </c>
      <c r="C1312" s="8" t="s">
        <v>22</v>
      </c>
      <c r="D1312" s="9">
        <v>33695.26</v>
      </c>
      <c r="E1312" s="10">
        <v>38272.43</v>
      </c>
      <c r="F1312" s="10">
        <f>IFERROR(Table2[[#This Row],[Economic loss ($ million)]]*1000000 / Table2[[#This Row],[Total Waste (tons)]], NA())</f>
        <v>1135840.1745527412</v>
      </c>
      <c r="G1312" s="10" t="str">
        <f t="shared" si="20"/>
        <v>High</v>
      </c>
      <c r="H1312" s="10">
        <v>152.54</v>
      </c>
      <c r="I1312" s="10">
        <f>IFERROR(Table2[[#This Row],[Total Waste (tons)]] / (Table2[[#This Row],[Population (million)]]*1000), NA())</f>
        <v>2.4128018216710109E-2</v>
      </c>
      <c r="J1312" s="10">
        <v>1396.52</v>
      </c>
      <c r="K1312" s="10">
        <f>IFERROR(Table2[[#This Row],[Total Waste (tons)]] * Table2[[#This Row],[Household waste (%)]], NA())</f>
        <v>2292625.4904000005</v>
      </c>
      <c r="L1312" s="10">
        <v>68.040000000000006</v>
      </c>
      <c r="M1312" s="10">
        <f>SUMIFS(Table2[Household waste (%)], Table2[Country], "Australia", Table2[Year], 2020)</f>
        <v>1412.17</v>
      </c>
      <c r="N1312" s="10">
        <f>COUNTIFS(Table2[Year], "USA")</f>
        <v>0</v>
      </c>
    </row>
    <row r="1313" spans="1:14" x14ac:dyDescent="0.35">
      <c r="A1313" s="11" t="s">
        <v>30</v>
      </c>
      <c r="B1313" s="12">
        <v>2018</v>
      </c>
      <c r="C1313" s="11" t="s">
        <v>22</v>
      </c>
      <c r="D1313" s="12">
        <v>31139.18</v>
      </c>
      <c r="E1313" s="13">
        <v>35388.31</v>
      </c>
      <c r="F1313" s="13">
        <f>IFERROR(Table2[[#This Row],[Economic loss ($ million)]]*1000000 / Table2[[#This Row],[Total Waste (tons)]], NA())</f>
        <v>1136456.0659593476</v>
      </c>
      <c r="G1313" s="13" t="str">
        <f t="shared" si="20"/>
        <v>High</v>
      </c>
      <c r="H1313" s="13">
        <v>74.88</v>
      </c>
      <c r="I1313" s="13">
        <f>IFERROR(Table2[[#This Row],[Total Waste (tons)]] / (Table2[[#This Row],[Population (million)]]*1000), NA())</f>
        <v>8.7619741692225445E-2</v>
      </c>
      <c r="J1313" s="13">
        <v>355.39</v>
      </c>
      <c r="K1313" s="13">
        <f>IFERROR(Table2[[#This Row],[Total Waste (tons)]] * Table2[[#This Row],[Household waste (%)]], NA())</f>
        <v>1277017.7718</v>
      </c>
      <c r="L1313" s="13">
        <v>41.01</v>
      </c>
      <c r="M1313" s="10">
        <f>SUMIFS(Table2[Household waste (%)], Table2[Country], "Australia", Table2[Year], 2020)</f>
        <v>1412.17</v>
      </c>
      <c r="N1313" s="10">
        <f>COUNTIFS(Table2[Year], "USA")</f>
        <v>0</v>
      </c>
    </row>
    <row r="1314" spans="1:14" x14ac:dyDescent="0.35">
      <c r="A1314" s="8" t="s">
        <v>18</v>
      </c>
      <c r="B1314" s="9">
        <v>2023</v>
      </c>
      <c r="C1314" s="8" t="s">
        <v>22</v>
      </c>
      <c r="D1314" s="9">
        <v>40742.239999999998</v>
      </c>
      <c r="E1314" s="10">
        <v>41870.589999999997</v>
      </c>
      <c r="F1314" s="10">
        <f>IFERROR(Table2[[#This Row],[Economic loss ($ million)]]*1000000 / Table2[[#This Row],[Total Waste (tons)]], NA())</f>
        <v>1027694.8444660873</v>
      </c>
      <c r="G1314" s="10" t="str">
        <f t="shared" si="20"/>
        <v>Medium</v>
      </c>
      <c r="H1314" s="10">
        <v>130.91</v>
      </c>
      <c r="I1314" s="10">
        <f>IFERROR(Table2[[#This Row],[Total Waste (tons)]] / (Table2[[#This Row],[Population (million)]]*1000), NA())</f>
        <v>0.15098106355382621</v>
      </c>
      <c r="J1314" s="10">
        <v>269.85000000000002</v>
      </c>
      <c r="K1314" s="10">
        <f>IFERROR(Table2[[#This Row],[Total Waste (tons)]] * Table2[[#This Row],[Household waste (%)]], NA())</f>
        <v>1329826.7135999999</v>
      </c>
      <c r="L1314" s="10">
        <v>32.64</v>
      </c>
      <c r="M1314" s="10">
        <f>SUMIFS(Table2[Household waste (%)], Table2[Country], "Australia", Table2[Year], 2020)</f>
        <v>1412.17</v>
      </c>
      <c r="N1314" s="10">
        <f>COUNTIFS(Table2[Year], "USA")</f>
        <v>0</v>
      </c>
    </row>
    <row r="1315" spans="1:14" x14ac:dyDescent="0.35">
      <c r="A1315" s="11" t="s">
        <v>27</v>
      </c>
      <c r="B1315" s="12">
        <v>2023</v>
      </c>
      <c r="C1315" s="11" t="s">
        <v>25</v>
      </c>
      <c r="D1315" s="12">
        <v>48092.85</v>
      </c>
      <c r="E1315" s="13">
        <v>49579.360000000001</v>
      </c>
      <c r="F1315" s="13">
        <f>IFERROR(Table2[[#This Row],[Economic loss ($ million)]]*1000000 / Table2[[#This Row],[Total Waste (tons)]], NA())</f>
        <v>1030909.168410689</v>
      </c>
      <c r="G1315" s="13" t="str">
        <f t="shared" si="20"/>
        <v>Medium</v>
      </c>
      <c r="H1315" s="13">
        <v>177.78</v>
      </c>
      <c r="I1315" s="13">
        <f>IFERROR(Table2[[#This Row],[Total Waste (tons)]] / (Table2[[#This Row],[Population (million)]]*1000), NA())</f>
        <v>5.3266638607994507E-2</v>
      </c>
      <c r="J1315" s="13">
        <v>902.87</v>
      </c>
      <c r="K1315" s="13">
        <f>IFERROR(Table2[[#This Row],[Total Waste (tons)]] * Table2[[#This Row],[Household waste (%)]], NA())</f>
        <v>2488804.9874999998</v>
      </c>
      <c r="L1315" s="13">
        <v>51.75</v>
      </c>
      <c r="M1315" s="10">
        <f>SUMIFS(Table2[Household waste (%)], Table2[Country], "Australia", Table2[Year], 2020)</f>
        <v>1412.17</v>
      </c>
      <c r="N1315" s="10">
        <f>COUNTIFS(Table2[Year], "USA")</f>
        <v>0</v>
      </c>
    </row>
    <row r="1316" spans="1:14" x14ac:dyDescent="0.35">
      <c r="A1316" s="8" t="s">
        <v>27</v>
      </c>
      <c r="B1316" s="9">
        <v>2019</v>
      </c>
      <c r="C1316" s="8" t="s">
        <v>20</v>
      </c>
      <c r="D1316" s="9">
        <v>35115.79</v>
      </c>
      <c r="E1316" s="10">
        <v>34821.660000000003</v>
      </c>
      <c r="F1316" s="10">
        <f>IFERROR(Table2[[#This Row],[Economic loss ($ million)]]*1000000 / Table2[[#This Row],[Total Waste (tons)]], NA())</f>
        <v>991623.99592889694</v>
      </c>
      <c r="G1316" s="10" t="str">
        <f t="shared" si="20"/>
        <v>Medium</v>
      </c>
      <c r="H1316" s="10">
        <v>93.46</v>
      </c>
      <c r="I1316" s="10">
        <f>IFERROR(Table2[[#This Row],[Total Waste (tons)]] / (Table2[[#This Row],[Population (million)]]*1000), NA())</f>
        <v>5.5703097983851778E-2</v>
      </c>
      <c r="J1316" s="10">
        <v>630.41</v>
      </c>
      <c r="K1316" s="10">
        <f>IFERROR(Table2[[#This Row],[Total Waste (tons)]] * Table2[[#This Row],[Household waste (%)]], NA())</f>
        <v>1418677.916</v>
      </c>
      <c r="L1316" s="10">
        <v>40.4</v>
      </c>
      <c r="M1316" s="10">
        <f>SUMIFS(Table2[Household waste (%)], Table2[Country], "Australia", Table2[Year], 2020)</f>
        <v>1412.17</v>
      </c>
      <c r="N1316" s="10">
        <f>COUNTIFS(Table2[Year], "USA")</f>
        <v>0</v>
      </c>
    </row>
    <row r="1317" spans="1:14" x14ac:dyDescent="0.35">
      <c r="A1317" s="11" t="s">
        <v>21</v>
      </c>
      <c r="B1317" s="12">
        <v>2022</v>
      </c>
      <c r="C1317" s="11" t="s">
        <v>15</v>
      </c>
      <c r="D1317" s="12">
        <v>37881.410000000003</v>
      </c>
      <c r="E1317" s="13">
        <v>38285.5</v>
      </c>
      <c r="F1317" s="13">
        <f>IFERROR(Table2[[#This Row],[Economic loss ($ million)]]*1000000 / Table2[[#This Row],[Total Waste (tons)]], NA())</f>
        <v>1010667.2375711463</v>
      </c>
      <c r="G1317" s="13" t="str">
        <f t="shared" si="20"/>
        <v>Medium</v>
      </c>
      <c r="H1317" s="13">
        <v>75.959999999999994</v>
      </c>
      <c r="I1317" s="13">
        <f>IFERROR(Table2[[#This Row],[Total Waste (tons)]] / (Table2[[#This Row],[Population (million)]]*1000), NA())</f>
        <v>5.465661972643851E-2</v>
      </c>
      <c r="J1317" s="13">
        <v>693.08</v>
      </c>
      <c r="K1317" s="13">
        <f>IFERROR(Table2[[#This Row],[Total Waste (tons)]] * Table2[[#This Row],[Household waste (%)]], NA())</f>
        <v>1975894.3456000001</v>
      </c>
      <c r="L1317" s="13">
        <v>52.16</v>
      </c>
      <c r="M1317" s="10">
        <f>SUMIFS(Table2[Household waste (%)], Table2[Country], "Australia", Table2[Year], 2020)</f>
        <v>1412.17</v>
      </c>
      <c r="N1317" s="10">
        <f>COUNTIFS(Table2[Year], "USA")</f>
        <v>0</v>
      </c>
    </row>
    <row r="1318" spans="1:14" x14ac:dyDescent="0.35">
      <c r="A1318" s="8" t="s">
        <v>32</v>
      </c>
      <c r="B1318" s="9">
        <v>2023</v>
      </c>
      <c r="C1318" s="8" t="s">
        <v>13</v>
      </c>
      <c r="D1318" s="9">
        <v>3006.19</v>
      </c>
      <c r="E1318" s="10">
        <v>3128.94</v>
      </c>
      <c r="F1318" s="10">
        <f>IFERROR(Table2[[#This Row],[Economic loss ($ million)]]*1000000 / Table2[[#This Row],[Total Waste (tons)]], NA())</f>
        <v>1040832.415782103</v>
      </c>
      <c r="G1318" s="10" t="str">
        <f t="shared" si="20"/>
        <v>Medium</v>
      </c>
      <c r="H1318" s="10">
        <v>192.61</v>
      </c>
      <c r="I1318" s="10">
        <f>IFERROR(Table2[[#This Row],[Total Waste (tons)]] / (Table2[[#This Row],[Population (million)]]*1000), NA())</f>
        <v>3.0395029523578418E-3</v>
      </c>
      <c r="J1318" s="10">
        <v>989.04</v>
      </c>
      <c r="K1318" s="10">
        <f>IFERROR(Table2[[#This Row],[Total Waste (tons)]] * Table2[[#This Row],[Household waste (%)]], NA())</f>
        <v>147814.36230000001</v>
      </c>
      <c r="L1318" s="10">
        <v>49.17</v>
      </c>
      <c r="M1318" s="10">
        <f>SUMIFS(Table2[Household waste (%)], Table2[Country], "Australia", Table2[Year], 2020)</f>
        <v>1412.17</v>
      </c>
      <c r="N1318" s="10">
        <f>COUNTIFS(Table2[Year], "USA")</f>
        <v>0</v>
      </c>
    </row>
    <row r="1319" spans="1:14" x14ac:dyDescent="0.35">
      <c r="A1319" s="11" t="s">
        <v>24</v>
      </c>
      <c r="B1319" s="12">
        <v>2019</v>
      </c>
      <c r="C1319" s="11" t="s">
        <v>13</v>
      </c>
      <c r="D1319" s="12">
        <v>31107.05</v>
      </c>
      <c r="E1319" s="13">
        <v>31908.1</v>
      </c>
      <c r="F1319" s="13">
        <f>IFERROR(Table2[[#This Row],[Economic loss ($ million)]]*1000000 / Table2[[#This Row],[Total Waste (tons)]], NA())</f>
        <v>1025751.3971913119</v>
      </c>
      <c r="G1319" s="13" t="str">
        <f t="shared" si="20"/>
        <v>Medium</v>
      </c>
      <c r="H1319" s="13">
        <v>27.68</v>
      </c>
      <c r="I1319" s="13">
        <f>IFERROR(Table2[[#This Row],[Total Waste (tons)]] / (Table2[[#This Row],[Population (million)]]*1000), NA())</f>
        <v>3.7737077070519584E-2</v>
      </c>
      <c r="J1319" s="13">
        <v>824.31</v>
      </c>
      <c r="K1319" s="13">
        <f>IFERROR(Table2[[#This Row],[Total Waste (tons)]] * Table2[[#This Row],[Household waste (%)]], NA())</f>
        <v>1585526.3384999998</v>
      </c>
      <c r="L1319" s="13">
        <v>50.97</v>
      </c>
      <c r="M1319" s="10">
        <f>SUMIFS(Table2[Household waste (%)], Table2[Country], "Australia", Table2[Year], 2020)</f>
        <v>1412.17</v>
      </c>
      <c r="N1319" s="10">
        <f>COUNTIFS(Table2[Year], "USA")</f>
        <v>0</v>
      </c>
    </row>
    <row r="1320" spans="1:14" x14ac:dyDescent="0.35">
      <c r="A1320" s="8" t="s">
        <v>30</v>
      </c>
      <c r="B1320" s="9">
        <v>2023</v>
      </c>
      <c r="C1320" s="8" t="s">
        <v>9</v>
      </c>
      <c r="D1320" s="9">
        <v>7025.55</v>
      </c>
      <c r="E1320" s="10">
        <v>5854.36</v>
      </c>
      <c r="F1320" s="10">
        <f>IFERROR(Table2[[#This Row],[Economic loss ($ million)]]*1000000 / Table2[[#This Row],[Total Waste (tons)]], NA())</f>
        <v>833295.61386653001</v>
      </c>
      <c r="G1320" s="10" t="str">
        <f t="shared" si="20"/>
        <v>Low</v>
      </c>
      <c r="H1320" s="10">
        <v>154.08000000000001</v>
      </c>
      <c r="I1320" s="10">
        <f>IFERROR(Table2[[#This Row],[Total Waste (tons)]] / (Table2[[#This Row],[Population (million)]]*1000), NA())</f>
        <v>1.1095134315629886E-2</v>
      </c>
      <c r="J1320" s="10">
        <v>633.21</v>
      </c>
      <c r="K1320" s="10">
        <f>IFERROR(Table2[[#This Row],[Total Waste (tons)]] * Table2[[#This Row],[Household waste (%)]], NA())</f>
        <v>424694.49750000006</v>
      </c>
      <c r="L1320" s="10">
        <v>60.45</v>
      </c>
      <c r="M1320" s="10">
        <f>SUMIFS(Table2[Household waste (%)], Table2[Country], "Australia", Table2[Year], 2020)</f>
        <v>1412.17</v>
      </c>
      <c r="N1320" s="10">
        <f>COUNTIFS(Table2[Year], "USA")</f>
        <v>0</v>
      </c>
    </row>
    <row r="1321" spans="1:14" x14ac:dyDescent="0.35">
      <c r="A1321" s="11" t="s">
        <v>14</v>
      </c>
      <c r="B1321" s="12">
        <v>2021</v>
      </c>
      <c r="C1321" s="11" t="s">
        <v>22</v>
      </c>
      <c r="D1321" s="12">
        <v>41055.24</v>
      </c>
      <c r="E1321" s="13">
        <v>46163.54</v>
      </c>
      <c r="F1321" s="13">
        <f>IFERROR(Table2[[#This Row],[Economic loss ($ million)]]*1000000 / Table2[[#This Row],[Total Waste (tons)]], NA())</f>
        <v>1124425.0429421433</v>
      </c>
      <c r="G1321" s="13" t="str">
        <f t="shared" si="20"/>
        <v>High</v>
      </c>
      <c r="H1321" s="13">
        <v>62.8</v>
      </c>
      <c r="I1321" s="13">
        <f>IFERROR(Table2[[#This Row],[Total Waste (tons)]] / (Table2[[#This Row],[Population (million)]]*1000), NA())</f>
        <v>0.15596717699350376</v>
      </c>
      <c r="J1321" s="13">
        <v>263.23</v>
      </c>
      <c r="K1321" s="13">
        <f>IFERROR(Table2[[#This Row],[Total Waste (tons)]] * Table2[[#This Row],[Household waste (%)]], NA())</f>
        <v>2680086.0671999999</v>
      </c>
      <c r="L1321" s="13">
        <v>65.28</v>
      </c>
      <c r="M1321" s="10">
        <f>SUMIFS(Table2[Household waste (%)], Table2[Country], "Australia", Table2[Year], 2020)</f>
        <v>1412.17</v>
      </c>
      <c r="N1321" s="10">
        <f>COUNTIFS(Table2[Year], "USA")</f>
        <v>0</v>
      </c>
    </row>
    <row r="1322" spans="1:14" x14ac:dyDescent="0.35">
      <c r="A1322" s="8" t="s">
        <v>34</v>
      </c>
      <c r="B1322" s="9">
        <v>2021</v>
      </c>
      <c r="C1322" s="8" t="s">
        <v>11</v>
      </c>
      <c r="D1322" s="9">
        <v>40760.94</v>
      </c>
      <c r="E1322" s="10">
        <v>44617.65</v>
      </c>
      <c r="F1322" s="10">
        <f>IFERROR(Table2[[#This Row],[Economic loss ($ million)]]*1000000 / Table2[[#This Row],[Total Waste (tons)]], NA())</f>
        <v>1094617.7885004615</v>
      </c>
      <c r="G1322" s="10" t="str">
        <f t="shared" si="20"/>
        <v>Medium</v>
      </c>
      <c r="H1322" s="10">
        <v>112.68</v>
      </c>
      <c r="I1322" s="10">
        <f>IFERROR(Table2[[#This Row],[Total Waste (tons)]] / (Table2[[#This Row],[Population (million)]]*1000), NA())</f>
        <v>5.4125644021883468E-2</v>
      </c>
      <c r="J1322" s="10">
        <v>753.08</v>
      </c>
      <c r="K1322" s="10">
        <f>IFERROR(Table2[[#This Row],[Total Waste (tons)]] * Table2[[#This Row],[Household waste (%)]], NA())</f>
        <v>2708972.0723999999</v>
      </c>
      <c r="L1322" s="10">
        <v>66.459999999999994</v>
      </c>
      <c r="M1322" s="10">
        <f>SUMIFS(Table2[Household waste (%)], Table2[Country], "Australia", Table2[Year], 2020)</f>
        <v>1412.17</v>
      </c>
      <c r="N1322" s="10">
        <f>COUNTIFS(Table2[Year], "USA")</f>
        <v>0</v>
      </c>
    </row>
    <row r="1323" spans="1:14" x14ac:dyDescent="0.35">
      <c r="A1323" s="11" t="s">
        <v>23</v>
      </c>
      <c r="B1323" s="12">
        <v>2020</v>
      </c>
      <c r="C1323" s="11" t="s">
        <v>9</v>
      </c>
      <c r="D1323" s="12">
        <v>27461.24</v>
      </c>
      <c r="E1323" s="13">
        <v>32352.81</v>
      </c>
      <c r="F1323" s="13">
        <f>IFERROR(Table2[[#This Row],[Economic loss ($ million)]]*1000000 / Table2[[#This Row],[Total Waste (tons)]], NA())</f>
        <v>1178126.3336979684</v>
      </c>
      <c r="G1323" s="13" t="str">
        <f t="shared" si="20"/>
        <v>High</v>
      </c>
      <c r="H1323" s="13">
        <v>196.66</v>
      </c>
      <c r="I1323" s="13">
        <f>IFERROR(Table2[[#This Row],[Total Waste (tons)]] / (Table2[[#This Row],[Population (million)]]*1000), NA())</f>
        <v>2.5726742987764891E-2</v>
      </c>
      <c r="J1323" s="13">
        <v>1067.42</v>
      </c>
      <c r="K1323" s="13">
        <f>IFERROR(Table2[[#This Row],[Total Waste (tons)]] * Table2[[#This Row],[Household waste (%)]], NA())</f>
        <v>1888784.0872000002</v>
      </c>
      <c r="L1323" s="13">
        <v>68.78</v>
      </c>
      <c r="M1323" s="10">
        <f>SUMIFS(Table2[Household waste (%)], Table2[Country], "Australia", Table2[Year], 2020)</f>
        <v>1412.17</v>
      </c>
      <c r="N1323" s="10">
        <f>COUNTIFS(Table2[Year], "USA")</f>
        <v>0</v>
      </c>
    </row>
    <row r="1324" spans="1:14" x14ac:dyDescent="0.35">
      <c r="A1324" s="8" t="s">
        <v>16</v>
      </c>
      <c r="B1324" s="9">
        <v>2022</v>
      </c>
      <c r="C1324" s="8" t="s">
        <v>13</v>
      </c>
      <c r="D1324" s="9">
        <v>39749.49</v>
      </c>
      <c r="E1324" s="10">
        <v>36414.43</v>
      </c>
      <c r="F1324" s="10">
        <f>IFERROR(Table2[[#This Row],[Economic loss ($ million)]]*1000000 / Table2[[#This Row],[Total Waste (tons)]], NA())</f>
        <v>916098.04301891674</v>
      </c>
      <c r="G1324" s="10" t="str">
        <f t="shared" si="20"/>
        <v>Low</v>
      </c>
      <c r="H1324" s="10">
        <v>103.6</v>
      </c>
      <c r="I1324" s="10">
        <f>IFERROR(Table2[[#This Row],[Total Waste (tons)]] / (Table2[[#This Row],[Population (million)]]*1000), NA())</f>
        <v>7.1419954721862869E-2</v>
      </c>
      <c r="J1324" s="10">
        <v>556.55999999999995</v>
      </c>
      <c r="K1324" s="10">
        <f>IFERROR(Table2[[#This Row],[Total Waste (tons)]] * Table2[[#This Row],[Household waste (%)]], NA())</f>
        <v>1623369.1716</v>
      </c>
      <c r="L1324" s="10">
        <v>40.840000000000003</v>
      </c>
      <c r="M1324" s="10">
        <f>SUMIFS(Table2[Household waste (%)], Table2[Country], "Australia", Table2[Year], 2020)</f>
        <v>1412.17</v>
      </c>
      <c r="N1324" s="10">
        <f>COUNTIFS(Table2[Year], "USA")</f>
        <v>0</v>
      </c>
    </row>
    <row r="1325" spans="1:14" x14ac:dyDescent="0.35">
      <c r="A1325" s="11" t="s">
        <v>31</v>
      </c>
      <c r="B1325" s="12">
        <v>2021</v>
      </c>
      <c r="C1325" s="11" t="s">
        <v>9</v>
      </c>
      <c r="D1325" s="12">
        <v>29875.75</v>
      </c>
      <c r="E1325" s="13">
        <v>31760.799999999999</v>
      </c>
      <c r="F1325" s="13">
        <f>IFERROR(Table2[[#This Row],[Economic loss ($ million)]]*1000000 / Table2[[#This Row],[Total Waste (tons)]], NA())</f>
        <v>1063096.3239416585</v>
      </c>
      <c r="G1325" s="13" t="str">
        <f t="shared" si="20"/>
        <v>Medium</v>
      </c>
      <c r="H1325" s="13">
        <v>43.69</v>
      </c>
      <c r="I1325" s="13">
        <f>IFERROR(Table2[[#This Row],[Total Waste (tons)]] / (Table2[[#This Row],[Population (million)]]*1000), NA())</f>
        <v>0.34856784505891963</v>
      </c>
      <c r="J1325" s="13">
        <v>85.71</v>
      </c>
      <c r="K1325" s="13">
        <f>IFERROR(Table2[[#This Row],[Total Waste (tons)]] * Table2[[#This Row],[Household waste (%)]], NA())</f>
        <v>1583713.5074999998</v>
      </c>
      <c r="L1325" s="13">
        <v>53.01</v>
      </c>
      <c r="M1325" s="10">
        <f>SUMIFS(Table2[Household waste (%)], Table2[Country], "Australia", Table2[Year], 2020)</f>
        <v>1412.17</v>
      </c>
      <c r="N1325" s="10">
        <f>COUNTIFS(Table2[Year], "USA")</f>
        <v>0</v>
      </c>
    </row>
    <row r="1326" spans="1:14" x14ac:dyDescent="0.35">
      <c r="A1326" s="8" t="s">
        <v>35</v>
      </c>
      <c r="B1326" s="9">
        <v>2018</v>
      </c>
      <c r="C1326" s="8" t="s">
        <v>20</v>
      </c>
      <c r="D1326" s="9">
        <v>48194.34</v>
      </c>
      <c r="E1326" s="10">
        <v>52444.24</v>
      </c>
      <c r="F1326" s="10">
        <f>IFERROR(Table2[[#This Row],[Economic loss ($ million)]]*1000000 / Table2[[#This Row],[Total Waste (tons)]], NA())</f>
        <v>1088182.5542169476</v>
      </c>
      <c r="G1326" s="10" t="str">
        <f t="shared" si="20"/>
        <v>Medium</v>
      </c>
      <c r="H1326" s="10">
        <v>63.53</v>
      </c>
      <c r="I1326" s="10">
        <f>IFERROR(Table2[[#This Row],[Total Waste (tons)]] / (Table2[[#This Row],[Population (million)]]*1000), NA())</f>
        <v>5.5424460928066237E-2</v>
      </c>
      <c r="J1326" s="10">
        <v>869.55</v>
      </c>
      <c r="K1326" s="10">
        <f>IFERROR(Table2[[#This Row],[Total Waste (tons)]] * Table2[[#This Row],[Household waste (%)]], NA())</f>
        <v>2928288.0983999996</v>
      </c>
      <c r="L1326" s="10">
        <v>60.76</v>
      </c>
      <c r="M1326" s="10">
        <f>SUMIFS(Table2[Household waste (%)], Table2[Country], "Australia", Table2[Year], 2020)</f>
        <v>1412.17</v>
      </c>
      <c r="N1326" s="10">
        <f>COUNTIFS(Table2[Year], "USA")</f>
        <v>0</v>
      </c>
    </row>
    <row r="1327" spans="1:14" x14ac:dyDescent="0.35">
      <c r="A1327" s="11" t="s">
        <v>17</v>
      </c>
      <c r="B1327" s="12">
        <v>2020</v>
      </c>
      <c r="C1327" s="11" t="s">
        <v>9</v>
      </c>
      <c r="D1327" s="12">
        <v>4877.08</v>
      </c>
      <c r="E1327" s="13">
        <v>4588.33</v>
      </c>
      <c r="F1327" s="13">
        <f>IFERROR(Table2[[#This Row],[Economic loss ($ million)]]*1000000 / Table2[[#This Row],[Total Waste (tons)]], NA())</f>
        <v>940794.49178606877</v>
      </c>
      <c r="G1327" s="13" t="str">
        <f t="shared" si="20"/>
        <v>Low</v>
      </c>
      <c r="H1327" s="13">
        <v>55.31</v>
      </c>
      <c r="I1327" s="13">
        <f>IFERROR(Table2[[#This Row],[Total Waste (tons)]] / (Table2[[#This Row],[Population (million)]]*1000), NA())</f>
        <v>1.7235325299501714E-2</v>
      </c>
      <c r="J1327" s="13">
        <v>282.97000000000003</v>
      </c>
      <c r="K1327" s="13">
        <f>IFERROR(Table2[[#This Row],[Total Waste (tons)]] * Table2[[#This Row],[Household waste (%)]], NA())</f>
        <v>180354.4184</v>
      </c>
      <c r="L1327" s="13">
        <v>36.979999999999997</v>
      </c>
      <c r="M1327" s="10">
        <f>SUMIFS(Table2[Household waste (%)], Table2[Country], "Australia", Table2[Year], 2020)</f>
        <v>1412.17</v>
      </c>
      <c r="N1327" s="10">
        <f>COUNTIFS(Table2[Year], "USA")</f>
        <v>0</v>
      </c>
    </row>
    <row r="1328" spans="1:14" x14ac:dyDescent="0.35">
      <c r="A1328" s="8" t="s">
        <v>33</v>
      </c>
      <c r="B1328" s="9">
        <v>2018</v>
      </c>
      <c r="C1328" s="8" t="s">
        <v>22</v>
      </c>
      <c r="D1328" s="9">
        <v>15863.51</v>
      </c>
      <c r="E1328" s="10">
        <v>13642.08</v>
      </c>
      <c r="F1328" s="10">
        <f>IFERROR(Table2[[#This Row],[Economic loss ($ million)]]*1000000 / Table2[[#This Row],[Total Waste (tons)]], NA())</f>
        <v>859966.04786708613</v>
      </c>
      <c r="G1328" s="10" t="str">
        <f t="shared" si="20"/>
        <v>Low</v>
      </c>
      <c r="H1328" s="10">
        <v>176.76</v>
      </c>
      <c r="I1328" s="10">
        <f>IFERROR(Table2[[#This Row],[Total Waste (tons)]] / (Table2[[#This Row],[Population (million)]]*1000), NA())</f>
        <v>5.9729319627998045E-2</v>
      </c>
      <c r="J1328" s="10">
        <v>265.58999999999997</v>
      </c>
      <c r="K1328" s="10">
        <f>IFERROR(Table2[[#This Row],[Total Waste (tons)]] * Table2[[#This Row],[Household waste (%)]], NA())</f>
        <v>583777.16799999995</v>
      </c>
      <c r="L1328" s="10">
        <v>36.799999999999997</v>
      </c>
      <c r="M1328" s="10">
        <f>SUMIFS(Table2[Household waste (%)], Table2[Country], "Australia", Table2[Year], 2020)</f>
        <v>1412.17</v>
      </c>
      <c r="N1328" s="10">
        <f>COUNTIFS(Table2[Year], "USA")</f>
        <v>0</v>
      </c>
    </row>
    <row r="1329" spans="1:14" x14ac:dyDescent="0.35">
      <c r="A1329" s="11" t="s">
        <v>32</v>
      </c>
      <c r="B1329" s="12">
        <v>2021</v>
      </c>
      <c r="C1329" s="11" t="s">
        <v>13</v>
      </c>
      <c r="D1329" s="12">
        <v>16562.57</v>
      </c>
      <c r="E1329" s="13">
        <v>19826.28</v>
      </c>
      <c r="F1329" s="13">
        <f>IFERROR(Table2[[#This Row],[Economic loss ($ million)]]*1000000 / Table2[[#This Row],[Total Waste (tons)]], NA())</f>
        <v>1197053.3558499678</v>
      </c>
      <c r="G1329" s="13" t="str">
        <f t="shared" si="20"/>
        <v>High</v>
      </c>
      <c r="H1329" s="13">
        <v>196.6</v>
      </c>
      <c r="I1329" s="13">
        <f>IFERROR(Table2[[#This Row],[Total Waste (tons)]] / (Table2[[#This Row],[Population (million)]]*1000), NA())</f>
        <v>1.300401994268441E-2</v>
      </c>
      <c r="J1329" s="13">
        <v>1273.6500000000001</v>
      </c>
      <c r="K1329" s="13">
        <f>IFERROR(Table2[[#This Row],[Total Waste (tons)]] * Table2[[#This Row],[Household waste (%)]], NA())</f>
        <v>1057023.2174</v>
      </c>
      <c r="L1329" s="13">
        <v>63.82</v>
      </c>
      <c r="M1329" s="10">
        <f>SUMIFS(Table2[Household waste (%)], Table2[Country], "Australia", Table2[Year], 2020)</f>
        <v>1412.17</v>
      </c>
      <c r="N1329" s="10">
        <f>COUNTIFS(Table2[Year], "USA")</f>
        <v>0</v>
      </c>
    </row>
    <row r="1330" spans="1:14" x14ac:dyDescent="0.35">
      <c r="A1330" s="8" t="s">
        <v>31</v>
      </c>
      <c r="B1330" s="9">
        <v>2021</v>
      </c>
      <c r="C1330" s="8" t="s">
        <v>20</v>
      </c>
      <c r="D1330" s="9">
        <v>39645.51</v>
      </c>
      <c r="E1330" s="10">
        <v>41360.79</v>
      </c>
      <c r="F1330" s="10">
        <f>IFERROR(Table2[[#This Row],[Economic loss ($ million)]]*1000000 / Table2[[#This Row],[Total Waste (tons)]], NA())</f>
        <v>1043265.4290485858</v>
      </c>
      <c r="G1330" s="10" t="str">
        <f t="shared" si="20"/>
        <v>Medium</v>
      </c>
      <c r="H1330" s="10">
        <v>48.33</v>
      </c>
      <c r="I1330" s="10">
        <f>IFERROR(Table2[[#This Row],[Total Waste (tons)]] / (Table2[[#This Row],[Population (million)]]*1000), NA())</f>
        <v>4.5314851009841242E-2</v>
      </c>
      <c r="J1330" s="10">
        <v>874.89</v>
      </c>
      <c r="K1330" s="10">
        <f>IFERROR(Table2[[#This Row],[Total Waste (tons)]] * Table2[[#This Row],[Household waste (%)]], NA())</f>
        <v>1454593.7619</v>
      </c>
      <c r="L1330" s="10">
        <v>36.69</v>
      </c>
      <c r="M1330" s="10">
        <f>SUMIFS(Table2[Household waste (%)], Table2[Country], "Australia", Table2[Year], 2020)</f>
        <v>1412.17</v>
      </c>
      <c r="N1330" s="10">
        <f>COUNTIFS(Table2[Year], "USA")</f>
        <v>0</v>
      </c>
    </row>
    <row r="1331" spans="1:14" x14ac:dyDescent="0.35">
      <c r="A1331" s="11" t="s">
        <v>29</v>
      </c>
      <c r="B1331" s="12">
        <v>2024</v>
      </c>
      <c r="C1331" s="11" t="s">
        <v>22</v>
      </c>
      <c r="D1331" s="12">
        <v>38121.699999999997</v>
      </c>
      <c r="E1331" s="13">
        <v>40311.64</v>
      </c>
      <c r="F1331" s="13">
        <f>IFERROR(Table2[[#This Row],[Economic loss ($ million)]]*1000000 / Table2[[#This Row],[Total Waste (tons)]], NA())</f>
        <v>1057446.0215572759</v>
      </c>
      <c r="G1331" s="13" t="str">
        <f t="shared" si="20"/>
        <v>Medium</v>
      </c>
      <c r="H1331" s="13">
        <v>198.79</v>
      </c>
      <c r="I1331" s="13">
        <f>IFERROR(Table2[[#This Row],[Total Waste (tons)]] / (Table2[[#This Row],[Population (million)]]*1000), NA())</f>
        <v>6.3114352411383912E-2</v>
      </c>
      <c r="J1331" s="13">
        <v>604.01</v>
      </c>
      <c r="K1331" s="13">
        <f>IFERROR(Table2[[#This Row],[Total Waste (tons)]] * Table2[[#This Row],[Household waste (%)]], NA())</f>
        <v>2601806.0249999999</v>
      </c>
      <c r="L1331" s="13">
        <v>68.25</v>
      </c>
      <c r="M1331" s="10">
        <f>SUMIFS(Table2[Household waste (%)], Table2[Country], "Australia", Table2[Year], 2020)</f>
        <v>1412.17</v>
      </c>
      <c r="N1331" s="10">
        <f>COUNTIFS(Table2[Year], "USA")</f>
        <v>0</v>
      </c>
    </row>
    <row r="1332" spans="1:14" x14ac:dyDescent="0.35">
      <c r="A1332" s="8" t="s">
        <v>29</v>
      </c>
      <c r="B1332" s="9">
        <v>2022</v>
      </c>
      <c r="C1332" s="8" t="s">
        <v>13</v>
      </c>
      <c r="D1332" s="9">
        <v>22076.13</v>
      </c>
      <c r="E1332" s="10">
        <v>23085.51</v>
      </c>
      <c r="F1332" s="10">
        <f>IFERROR(Table2[[#This Row],[Economic loss ($ million)]]*1000000 / Table2[[#This Row],[Total Waste (tons)]], NA())</f>
        <v>1045722.6878080532</v>
      </c>
      <c r="G1332" s="10" t="str">
        <f t="shared" si="20"/>
        <v>Medium</v>
      </c>
      <c r="H1332" s="10">
        <v>146.49</v>
      </c>
      <c r="I1332" s="10">
        <f>IFERROR(Table2[[#This Row],[Total Waste (tons)]] / (Table2[[#This Row],[Population (million)]]*1000), NA())</f>
        <v>4.4145196768517039E-2</v>
      </c>
      <c r="J1332" s="10">
        <v>500.08</v>
      </c>
      <c r="K1332" s="10">
        <f>IFERROR(Table2[[#This Row],[Total Waste (tons)]] * Table2[[#This Row],[Household waste (%)]], NA())</f>
        <v>1530096.5703</v>
      </c>
      <c r="L1332" s="10">
        <v>69.31</v>
      </c>
      <c r="M1332" s="10">
        <f>SUMIFS(Table2[Household waste (%)], Table2[Country], "Australia", Table2[Year], 2020)</f>
        <v>1412.17</v>
      </c>
      <c r="N1332" s="10">
        <f>COUNTIFS(Table2[Year], "USA")</f>
        <v>0</v>
      </c>
    </row>
    <row r="1333" spans="1:14" x14ac:dyDescent="0.35">
      <c r="A1333" s="11" t="s">
        <v>32</v>
      </c>
      <c r="B1333" s="12">
        <v>2018</v>
      </c>
      <c r="C1333" s="11" t="s">
        <v>20</v>
      </c>
      <c r="D1333" s="12">
        <v>27125.919999999998</v>
      </c>
      <c r="E1333" s="13">
        <v>23214.43</v>
      </c>
      <c r="F1333" s="13">
        <f>IFERROR(Table2[[#This Row],[Economic loss ($ million)]]*1000000 / Table2[[#This Row],[Total Waste (tons)]], NA())</f>
        <v>855802.4944407416</v>
      </c>
      <c r="G1333" s="13" t="str">
        <f t="shared" si="20"/>
        <v>Low</v>
      </c>
      <c r="H1333" s="13">
        <v>196.38</v>
      </c>
      <c r="I1333" s="13">
        <f>IFERROR(Table2[[#This Row],[Total Waste (tons)]] / (Table2[[#This Row],[Population (million)]]*1000), NA())</f>
        <v>3.759604163490457E-2</v>
      </c>
      <c r="J1333" s="13">
        <v>721.51</v>
      </c>
      <c r="K1333" s="13">
        <f>IFERROR(Table2[[#This Row],[Total Waste (tons)]] * Table2[[#This Row],[Household waste (%)]], NA())</f>
        <v>1402952.5824</v>
      </c>
      <c r="L1333" s="13">
        <v>51.72</v>
      </c>
      <c r="M1333" s="10">
        <f>SUMIFS(Table2[Household waste (%)], Table2[Country], "Australia", Table2[Year], 2020)</f>
        <v>1412.17</v>
      </c>
      <c r="N1333" s="10">
        <f>COUNTIFS(Table2[Year], "USA")</f>
        <v>0</v>
      </c>
    </row>
    <row r="1334" spans="1:14" x14ac:dyDescent="0.35">
      <c r="A1334" s="8" t="s">
        <v>18</v>
      </c>
      <c r="B1334" s="9">
        <v>2023</v>
      </c>
      <c r="C1334" s="8" t="s">
        <v>22</v>
      </c>
      <c r="D1334" s="9">
        <v>43341.18</v>
      </c>
      <c r="E1334" s="10">
        <v>50022.11</v>
      </c>
      <c r="F1334" s="10">
        <f>IFERROR(Table2[[#This Row],[Economic loss ($ million)]]*1000000 / Table2[[#This Row],[Total Waste (tons)]], NA())</f>
        <v>1154147.3951562925</v>
      </c>
      <c r="G1334" s="10" t="str">
        <f t="shared" si="20"/>
        <v>High</v>
      </c>
      <c r="H1334" s="10">
        <v>134.44</v>
      </c>
      <c r="I1334" s="10">
        <f>IFERROR(Table2[[#This Row],[Total Waste (tons)]] / (Table2[[#This Row],[Population (million)]]*1000), NA())</f>
        <v>5.1248882582476056E-2</v>
      </c>
      <c r="J1334" s="10">
        <v>845.7</v>
      </c>
      <c r="K1334" s="10">
        <f>IFERROR(Table2[[#This Row],[Total Waste (tons)]] * Table2[[#This Row],[Household waste (%)]], NA())</f>
        <v>1534277.7719999999</v>
      </c>
      <c r="L1334" s="10">
        <v>35.4</v>
      </c>
      <c r="M1334" s="10">
        <f>SUMIFS(Table2[Household waste (%)], Table2[Country], "Australia", Table2[Year], 2020)</f>
        <v>1412.17</v>
      </c>
      <c r="N1334" s="10">
        <f>COUNTIFS(Table2[Year], "USA")</f>
        <v>0</v>
      </c>
    </row>
    <row r="1335" spans="1:14" x14ac:dyDescent="0.35">
      <c r="A1335" s="11" t="s">
        <v>17</v>
      </c>
      <c r="B1335" s="12">
        <v>2022</v>
      </c>
      <c r="C1335" s="11" t="s">
        <v>25</v>
      </c>
      <c r="D1335" s="12">
        <v>17883.919999999998</v>
      </c>
      <c r="E1335" s="13">
        <v>20562.78</v>
      </c>
      <c r="F1335" s="13">
        <f>IFERROR(Table2[[#This Row],[Economic loss ($ million)]]*1000000 / Table2[[#This Row],[Total Waste (tons)]], NA())</f>
        <v>1149791.5445830668</v>
      </c>
      <c r="G1335" s="13" t="str">
        <f t="shared" si="20"/>
        <v>High</v>
      </c>
      <c r="H1335" s="13">
        <v>70.73</v>
      </c>
      <c r="I1335" s="13">
        <f>IFERROR(Table2[[#This Row],[Total Waste (tons)]] / (Table2[[#This Row],[Population (million)]]*1000), NA())</f>
        <v>3.6270549820512296E-2</v>
      </c>
      <c r="J1335" s="13">
        <v>493.07</v>
      </c>
      <c r="K1335" s="13">
        <f>IFERROR(Table2[[#This Row],[Total Waste (tons)]] * Table2[[#This Row],[Household waste (%)]], NA())</f>
        <v>1108624.2008</v>
      </c>
      <c r="L1335" s="13">
        <v>61.99</v>
      </c>
      <c r="M1335" s="10">
        <f>SUMIFS(Table2[Household waste (%)], Table2[Country], "Australia", Table2[Year], 2020)</f>
        <v>1412.17</v>
      </c>
      <c r="N1335" s="10">
        <f>COUNTIFS(Table2[Year], "USA")</f>
        <v>0</v>
      </c>
    </row>
    <row r="1336" spans="1:14" x14ac:dyDescent="0.35">
      <c r="A1336" s="8" t="s">
        <v>30</v>
      </c>
      <c r="B1336" s="9">
        <v>2023</v>
      </c>
      <c r="C1336" s="8" t="s">
        <v>13</v>
      </c>
      <c r="D1336" s="9">
        <v>17959.47</v>
      </c>
      <c r="E1336" s="10">
        <v>17095.59</v>
      </c>
      <c r="F1336" s="10">
        <f>IFERROR(Table2[[#This Row],[Economic loss ($ million)]]*1000000 / Table2[[#This Row],[Total Waste (tons)]], NA())</f>
        <v>951898.35780231818</v>
      </c>
      <c r="G1336" s="10" t="str">
        <f t="shared" si="20"/>
        <v>Medium</v>
      </c>
      <c r="H1336" s="10">
        <v>196.54</v>
      </c>
      <c r="I1336" s="10">
        <f>IFERROR(Table2[[#This Row],[Total Waste (tons)]] / (Table2[[#This Row],[Population (million)]]*1000), NA())</f>
        <v>6.2589635463860038E-2</v>
      </c>
      <c r="J1336" s="10">
        <v>286.94</v>
      </c>
      <c r="K1336" s="10">
        <f>IFERROR(Table2[[#This Row],[Total Waste (tons)]] * Table2[[#This Row],[Household waste (%)]], NA())</f>
        <v>1012734.5133000001</v>
      </c>
      <c r="L1336" s="10">
        <v>56.39</v>
      </c>
      <c r="M1336" s="10">
        <f>SUMIFS(Table2[Household waste (%)], Table2[Country], "Australia", Table2[Year], 2020)</f>
        <v>1412.17</v>
      </c>
      <c r="N1336" s="10">
        <f>COUNTIFS(Table2[Year], "USA")</f>
        <v>0</v>
      </c>
    </row>
    <row r="1337" spans="1:14" x14ac:dyDescent="0.35">
      <c r="A1337" s="11" t="s">
        <v>33</v>
      </c>
      <c r="B1337" s="12">
        <v>2022</v>
      </c>
      <c r="C1337" s="11" t="s">
        <v>22</v>
      </c>
      <c r="D1337" s="12">
        <v>44421.56</v>
      </c>
      <c r="E1337" s="13">
        <v>52735.74</v>
      </c>
      <c r="F1337" s="13">
        <f>IFERROR(Table2[[#This Row],[Economic loss ($ million)]]*1000000 / Table2[[#This Row],[Total Waste (tons)]], NA())</f>
        <v>1187165.4214755178</v>
      </c>
      <c r="G1337" s="13" t="str">
        <f t="shared" si="20"/>
        <v>High</v>
      </c>
      <c r="H1337" s="13">
        <v>49.55</v>
      </c>
      <c r="I1337" s="13">
        <f>IFERROR(Table2[[#This Row],[Total Waste (tons)]] / (Table2[[#This Row],[Population (million)]]*1000), NA())</f>
        <v>0.15370250164354174</v>
      </c>
      <c r="J1337" s="13">
        <v>289.01</v>
      </c>
      <c r="K1337" s="13">
        <f>IFERROR(Table2[[#This Row],[Total Waste (tons)]] * Table2[[#This Row],[Household waste (%)]], NA())</f>
        <v>2982907.7540000002</v>
      </c>
      <c r="L1337" s="13">
        <v>67.150000000000006</v>
      </c>
      <c r="M1337" s="10">
        <f>SUMIFS(Table2[Household waste (%)], Table2[Country], "Australia", Table2[Year], 2020)</f>
        <v>1412.17</v>
      </c>
      <c r="N1337" s="10">
        <f>COUNTIFS(Table2[Year], "USA")</f>
        <v>0</v>
      </c>
    </row>
    <row r="1338" spans="1:14" x14ac:dyDescent="0.35">
      <c r="A1338" s="8" t="s">
        <v>28</v>
      </c>
      <c r="B1338" s="9">
        <v>2024</v>
      </c>
      <c r="C1338" s="8" t="s">
        <v>25</v>
      </c>
      <c r="D1338" s="9">
        <v>30882.6</v>
      </c>
      <c r="E1338" s="10">
        <v>27595.88</v>
      </c>
      <c r="F1338" s="10">
        <f>IFERROR(Table2[[#This Row],[Economic loss ($ million)]]*1000000 / Table2[[#This Row],[Total Waste (tons)]], NA())</f>
        <v>893573.7276006554</v>
      </c>
      <c r="G1338" s="10" t="str">
        <f t="shared" si="20"/>
        <v>Low</v>
      </c>
      <c r="H1338" s="10">
        <v>97.22</v>
      </c>
      <c r="I1338" s="10">
        <f>IFERROR(Table2[[#This Row],[Total Waste (tons)]] / (Table2[[#This Row],[Population (million)]]*1000), NA())</f>
        <v>0.12312163616792249</v>
      </c>
      <c r="J1338" s="10">
        <v>250.83</v>
      </c>
      <c r="K1338" s="10">
        <f>IFERROR(Table2[[#This Row],[Total Waste (tons)]] * Table2[[#This Row],[Household waste (%)]], NA())</f>
        <v>1745484.5519999999</v>
      </c>
      <c r="L1338" s="10">
        <v>56.52</v>
      </c>
      <c r="M1338" s="10">
        <f>SUMIFS(Table2[Household waste (%)], Table2[Country], "Australia", Table2[Year], 2020)</f>
        <v>1412.17</v>
      </c>
      <c r="N1338" s="10">
        <f>COUNTIFS(Table2[Year], "USA")</f>
        <v>0</v>
      </c>
    </row>
    <row r="1339" spans="1:14" x14ac:dyDescent="0.35">
      <c r="A1339" s="11" t="s">
        <v>30</v>
      </c>
      <c r="B1339" s="12">
        <v>2023</v>
      </c>
      <c r="C1339" s="11" t="s">
        <v>25</v>
      </c>
      <c r="D1339" s="12">
        <v>47661.94</v>
      </c>
      <c r="E1339" s="13">
        <v>40313.199999999997</v>
      </c>
      <c r="F1339" s="13">
        <f>IFERROR(Table2[[#This Row],[Economic loss ($ million)]]*1000000 / Table2[[#This Row],[Total Waste (tons)]], NA())</f>
        <v>845815.34029038681</v>
      </c>
      <c r="G1339" s="13" t="str">
        <f t="shared" si="20"/>
        <v>Low</v>
      </c>
      <c r="H1339" s="13">
        <v>147.01</v>
      </c>
      <c r="I1339" s="13">
        <f>IFERROR(Table2[[#This Row],[Total Waste (tons)]] / (Table2[[#This Row],[Population (million)]]*1000), NA())</f>
        <v>0.27420285352663676</v>
      </c>
      <c r="J1339" s="13">
        <v>173.82</v>
      </c>
      <c r="K1339" s="13">
        <f>IFERROR(Table2[[#This Row],[Total Waste (tons)]] * Table2[[#This Row],[Household waste (%)]], NA())</f>
        <v>2720066.9158000001</v>
      </c>
      <c r="L1339" s="13">
        <v>57.07</v>
      </c>
      <c r="M1339" s="10">
        <f>SUMIFS(Table2[Household waste (%)], Table2[Country], "Australia", Table2[Year], 2020)</f>
        <v>1412.17</v>
      </c>
      <c r="N1339" s="10">
        <f>COUNTIFS(Table2[Year], "USA")</f>
        <v>0</v>
      </c>
    </row>
    <row r="1340" spans="1:14" x14ac:dyDescent="0.35">
      <c r="A1340" s="8" t="s">
        <v>27</v>
      </c>
      <c r="B1340" s="9">
        <v>2021</v>
      </c>
      <c r="C1340" s="8" t="s">
        <v>15</v>
      </c>
      <c r="D1340" s="9">
        <v>38589.78</v>
      </c>
      <c r="E1340" s="10">
        <v>41102.410000000003</v>
      </c>
      <c r="F1340" s="10">
        <f>IFERROR(Table2[[#This Row],[Economic loss ($ million)]]*1000000 / Table2[[#This Row],[Total Waste (tons)]], NA())</f>
        <v>1065111.2807587916</v>
      </c>
      <c r="G1340" s="10" t="str">
        <f t="shared" si="20"/>
        <v>Medium</v>
      </c>
      <c r="H1340" s="10">
        <v>53.93</v>
      </c>
      <c r="I1340" s="10">
        <f>IFERROR(Table2[[#This Row],[Total Waste (tons)]] / (Table2[[#This Row],[Population (million)]]*1000), NA())</f>
        <v>3.3959712762025446E-2</v>
      </c>
      <c r="J1340" s="10">
        <v>1136.3399999999999</v>
      </c>
      <c r="K1340" s="10">
        <f>IFERROR(Table2[[#This Row],[Total Waste (tons)]] * Table2[[#This Row],[Household waste (%)]], NA())</f>
        <v>1356430.767</v>
      </c>
      <c r="L1340" s="10">
        <v>35.15</v>
      </c>
      <c r="M1340" s="10">
        <f>SUMIFS(Table2[Household waste (%)], Table2[Country], "Australia", Table2[Year], 2020)</f>
        <v>1412.17</v>
      </c>
      <c r="N1340" s="10">
        <f>COUNTIFS(Table2[Year], "USA")</f>
        <v>0</v>
      </c>
    </row>
    <row r="1341" spans="1:14" x14ac:dyDescent="0.35">
      <c r="A1341" s="11" t="s">
        <v>33</v>
      </c>
      <c r="B1341" s="12">
        <v>2019</v>
      </c>
      <c r="C1341" s="11" t="s">
        <v>25</v>
      </c>
      <c r="D1341" s="12">
        <v>16133.77</v>
      </c>
      <c r="E1341" s="13">
        <v>17173.330000000002</v>
      </c>
      <c r="F1341" s="13">
        <f>IFERROR(Table2[[#This Row],[Economic loss ($ million)]]*1000000 / Table2[[#This Row],[Total Waste (tons)]], NA())</f>
        <v>1064433.7932175803</v>
      </c>
      <c r="G1341" s="13" t="str">
        <f t="shared" si="20"/>
        <v>Medium</v>
      </c>
      <c r="H1341" s="13">
        <v>28.34</v>
      </c>
      <c r="I1341" s="13">
        <f>IFERROR(Table2[[#This Row],[Total Waste (tons)]] / (Table2[[#This Row],[Population (million)]]*1000), NA())</f>
        <v>1.2093555109138883E-2</v>
      </c>
      <c r="J1341" s="13">
        <v>1334.08</v>
      </c>
      <c r="K1341" s="13">
        <f>IFERROR(Table2[[#This Row],[Total Waste (tons)]] * Table2[[#This Row],[Household waste (%)]], NA())</f>
        <v>746670.87560000003</v>
      </c>
      <c r="L1341" s="13">
        <v>46.28</v>
      </c>
      <c r="M1341" s="10">
        <f>SUMIFS(Table2[Household waste (%)], Table2[Country], "Australia", Table2[Year], 2020)</f>
        <v>1412.17</v>
      </c>
      <c r="N1341" s="10">
        <f>COUNTIFS(Table2[Year], "USA")</f>
        <v>0</v>
      </c>
    </row>
    <row r="1342" spans="1:14" x14ac:dyDescent="0.35">
      <c r="A1342" s="8" t="s">
        <v>16</v>
      </c>
      <c r="B1342" s="9">
        <v>2022</v>
      </c>
      <c r="C1342" s="8" t="s">
        <v>11</v>
      </c>
      <c r="D1342" s="9">
        <v>16898.09</v>
      </c>
      <c r="E1342" s="10">
        <v>18118.419999999998</v>
      </c>
      <c r="F1342" s="10">
        <f>IFERROR(Table2[[#This Row],[Economic loss ($ million)]]*1000000 / Table2[[#This Row],[Total Waste (tons)]], NA())</f>
        <v>1072217.037546847</v>
      </c>
      <c r="G1342" s="10" t="str">
        <f t="shared" si="20"/>
        <v>Medium</v>
      </c>
      <c r="H1342" s="10">
        <v>169.95</v>
      </c>
      <c r="I1342" s="10">
        <f>IFERROR(Table2[[#This Row],[Total Waste (tons)]] / (Table2[[#This Row],[Population (million)]]*1000), NA())</f>
        <v>0.1114208756428854</v>
      </c>
      <c r="J1342" s="10">
        <v>151.66</v>
      </c>
      <c r="K1342" s="10">
        <f>IFERROR(Table2[[#This Row],[Total Waste (tons)]] * Table2[[#This Row],[Household waste (%)]], NA())</f>
        <v>1064917.6318000001</v>
      </c>
      <c r="L1342" s="10">
        <v>63.02</v>
      </c>
      <c r="M1342" s="10">
        <f>SUMIFS(Table2[Household waste (%)], Table2[Country], "Australia", Table2[Year], 2020)</f>
        <v>1412.17</v>
      </c>
      <c r="N1342" s="10">
        <f>COUNTIFS(Table2[Year], "USA")</f>
        <v>0</v>
      </c>
    </row>
    <row r="1343" spans="1:14" x14ac:dyDescent="0.35">
      <c r="A1343" s="11" t="s">
        <v>14</v>
      </c>
      <c r="B1343" s="12">
        <v>2024</v>
      </c>
      <c r="C1343" s="11" t="s">
        <v>11</v>
      </c>
      <c r="D1343" s="12">
        <v>41760.67</v>
      </c>
      <c r="E1343" s="13">
        <v>39426.82</v>
      </c>
      <c r="F1343" s="13">
        <f>IFERROR(Table2[[#This Row],[Economic loss ($ million)]]*1000000 / Table2[[#This Row],[Total Waste (tons)]], NA())</f>
        <v>944113.68399980175</v>
      </c>
      <c r="G1343" s="13" t="str">
        <f t="shared" si="20"/>
        <v>Low</v>
      </c>
      <c r="H1343" s="13">
        <v>176.93</v>
      </c>
      <c r="I1343" s="13">
        <f>IFERROR(Table2[[#This Row],[Total Waste (tons)]] / (Table2[[#This Row],[Population (million)]]*1000), NA())</f>
        <v>6.1268588615023468E-2</v>
      </c>
      <c r="J1343" s="13">
        <v>681.6</v>
      </c>
      <c r="K1343" s="13">
        <f>IFERROR(Table2[[#This Row],[Total Waste (tons)]] * Table2[[#This Row],[Household waste (%)]], NA())</f>
        <v>2363653.9219999998</v>
      </c>
      <c r="L1343" s="13">
        <v>56.6</v>
      </c>
      <c r="M1343" s="10">
        <f>SUMIFS(Table2[Household waste (%)], Table2[Country], "Australia", Table2[Year], 2020)</f>
        <v>1412.17</v>
      </c>
      <c r="N1343" s="10">
        <f>COUNTIFS(Table2[Year], "USA")</f>
        <v>0</v>
      </c>
    </row>
    <row r="1344" spans="1:14" x14ac:dyDescent="0.35">
      <c r="A1344" s="8" t="s">
        <v>18</v>
      </c>
      <c r="B1344" s="9">
        <v>2018</v>
      </c>
      <c r="C1344" s="8" t="s">
        <v>15</v>
      </c>
      <c r="D1344" s="9">
        <v>15294.75</v>
      </c>
      <c r="E1344" s="10">
        <v>12948.79</v>
      </c>
      <c r="F1344" s="10">
        <f>IFERROR(Table2[[#This Row],[Economic loss ($ million)]]*1000000 / Table2[[#This Row],[Total Waste (tons)]], NA())</f>
        <v>846616.64950391476</v>
      </c>
      <c r="G1344" s="10" t="str">
        <f t="shared" si="20"/>
        <v>Low</v>
      </c>
      <c r="H1344" s="10">
        <v>139.72</v>
      </c>
      <c r="I1344" s="10">
        <f>IFERROR(Table2[[#This Row],[Total Waste (tons)]] / (Table2[[#This Row],[Population (million)]]*1000), NA())</f>
        <v>4.760567106573705E-2</v>
      </c>
      <c r="J1344" s="10">
        <v>321.27999999999997</v>
      </c>
      <c r="K1344" s="10">
        <f>IFERROR(Table2[[#This Row],[Total Waste (tons)]] * Table2[[#This Row],[Household waste (%)]], NA())</f>
        <v>903919.72499999998</v>
      </c>
      <c r="L1344" s="10">
        <v>59.1</v>
      </c>
      <c r="M1344" s="10">
        <f>SUMIFS(Table2[Household waste (%)], Table2[Country], "Australia", Table2[Year], 2020)</f>
        <v>1412.17</v>
      </c>
      <c r="N1344" s="10">
        <f>COUNTIFS(Table2[Year], "USA")</f>
        <v>0</v>
      </c>
    </row>
    <row r="1345" spans="1:14" x14ac:dyDescent="0.35">
      <c r="A1345" s="11" t="s">
        <v>18</v>
      </c>
      <c r="B1345" s="12">
        <v>2022</v>
      </c>
      <c r="C1345" s="11" t="s">
        <v>20</v>
      </c>
      <c r="D1345" s="12">
        <v>46158.97</v>
      </c>
      <c r="E1345" s="13">
        <v>41857.980000000003</v>
      </c>
      <c r="F1345" s="13">
        <f>IFERROR(Table2[[#This Row],[Economic loss ($ million)]]*1000000 / Table2[[#This Row],[Total Waste (tons)]], NA())</f>
        <v>906822.22761903051</v>
      </c>
      <c r="G1345" s="13" t="str">
        <f t="shared" si="20"/>
        <v>Low</v>
      </c>
      <c r="H1345" s="13">
        <v>86.73</v>
      </c>
      <c r="I1345" s="13">
        <f>IFERROR(Table2[[#This Row],[Total Waste (tons)]] / (Table2[[#This Row],[Population (million)]]*1000), NA())</f>
        <v>6.9750774438248939E-2</v>
      </c>
      <c r="J1345" s="13">
        <v>661.77</v>
      </c>
      <c r="K1345" s="13">
        <f>IFERROR(Table2[[#This Row],[Total Waste (tons)]] * Table2[[#This Row],[Household waste (%)]], NA())</f>
        <v>3143425.8569999998</v>
      </c>
      <c r="L1345" s="13">
        <v>68.099999999999994</v>
      </c>
      <c r="M1345" s="10">
        <f>SUMIFS(Table2[Household waste (%)], Table2[Country], "Australia", Table2[Year], 2020)</f>
        <v>1412.17</v>
      </c>
      <c r="N1345" s="10">
        <f>COUNTIFS(Table2[Year], "USA")</f>
        <v>0</v>
      </c>
    </row>
    <row r="1346" spans="1:14" x14ac:dyDescent="0.35">
      <c r="A1346" s="8" t="s">
        <v>8</v>
      </c>
      <c r="B1346" s="9">
        <v>2024</v>
      </c>
      <c r="C1346" s="8" t="s">
        <v>25</v>
      </c>
      <c r="D1346" s="9">
        <v>45135.33</v>
      </c>
      <c r="E1346" s="10">
        <v>41771.589999999997</v>
      </c>
      <c r="F1346" s="10">
        <f>IFERROR(Table2[[#This Row],[Economic loss ($ million)]]*1000000 / Table2[[#This Row],[Total Waste (tons)]], NA())</f>
        <v>925474.34570656728</v>
      </c>
      <c r="G1346" s="10" t="str">
        <f t="shared" ref="G1346:G1409" si="21">IF(F1346&gt;1100000,"High",IF(F1346&gt;=950000,"Medium","Low"))</f>
        <v>Low</v>
      </c>
      <c r="H1346" s="10">
        <v>173.04</v>
      </c>
      <c r="I1346" s="10">
        <f>IFERROR(Table2[[#This Row],[Total Waste (tons)]] / (Table2[[#This Row],[Population (million)]]*1000), NA())</f>
        <v>3.4535912954985426E-2</v>
      </c>
      <c r="J1346" s="10">
        <v>1306.9100000000001</v>
      </c>
      <c r="K1346" s="10">
        <f>IFERROR(Table2[[#This Row],[Total Waste (tons)]] * Table2[[#This Row],[Household waste (%)]], NA())</f>
        <v>1724620.9593000002</v>
      </c>
      <c r="L1346" s="10">
        <v>38.21</v>
      </c>
      <c r="M1346" s="10">
        <f>SUMIFS(Table2[Household waste (%)], Table2[Country], "Australia", Table2[Year], 2020)</f>
        <v>1412.17</v>
      </c>
      <c r="N1346" s="10">
        <f>COUNTIFS(Table2[Year], "USA")</f>
        <v>0</v>
      </c>
    </row>
    <row r="1347" spans="1:14" x14ac:dyDescent="0.35">
      <c r="A1347" s="11" t="s">
        <v>14</v>
      </c>
      <c r="B1347" s="12">
        <v>2024</v>
      </c>
      <c r="C1347" s="11" t="s">
        <v>13</v>
      </c>
      <c r="D1347" s="12">
        <v>46191.21</v>
      </c>
      <c r="E1347" s="13">
        <v>42204.85</v>
      </c>
      <c r="F1347" s="13">
        <f>IFERROR(Table2[[#This Row],[Economic loss ($ million)]]*1000000 / Table2[[#This Row],[Total Waste (tons)]], NA())</f>
        <v>913698.73185829085</v>
      </c>
      <c r="G1347" s="13" t="str">
        <f t="shared" si="21"/>
        <v>Low</v>
      </c>
      <c r="H1347" s="13">
        <v>88.13</v>
      </c>
      <c r="I1347" s="13">
        <f>IFERROR(Table2[[#This Row],[Total Waste (tons)]] / (Table2[[#This Row],[Population (million)]]*1000), NA())</f>
        <v>4.5643939169359382E-2</v>
      </c>
      <c r="J1347" s="13">
        <v>1011.99</v>
      </c>
      <c r="K1347" s="13">
        <f>IFERROR(Table2[[#This Row],[Total Waste (tons)]] * Table2[[#This Row],[Household waste (%)]], NA())</f>
        <v>2683247.3889000001</v>
      </c>
      <c r="L1347" s="13">
        <v>58.09</v>
      </c>
      <c r="M1347" s="10">
        <f>SUMIFS(Table2[Household waste (%)], Table2[Country], "Australia", Table2[Year], 2020)</f>
        <v>1412.17</v>
      </c>
      <c r="N1347" s="10">
        <f>COUNTIFS(Table2[Year], "USA")</f>
        <v>0</v>
      </c>
    </row>
    <row r="1348" spans="1:14" x14ac:dyDescent="0.35">
      <c r="A1348" s="8" t="s">
        <v>10</v>
      </c>
      <c r="B1348" s="9">
        <v>2022</v>
      </c>
      <c r="C1348" s="8" t="s">
        <v>15</v>
      </c>
      <c r="D1348" s="9">
        <v>39179.760000000002</v>
      </c>
      <c r="E1348" s="10">
        <v>41903.839999999997</v>
      </c>
      <c r="F1348" s="10">
        <f>IFERROR(Table2[[#This Row],[Economic loss ($ million)]]*1000000 / Table2[[#This Row],[Total Waste (tons)]], NA())</f>
        <v>1069527.7357492745</v>
      </c>
      <c r="G1348" s="10" t="str">
        <f t="shared" si="21"/>
        <v>Medium</v>
      </c>
      <c r="H1348" s="10">
        <v>20.53</v>
      </c>
      <c r="I1348" s="10">
        <f>IFERROR(Table2[[#This Row],[Total Waste (tons)]] / (Table2[[#This Row],[Population (million)]]*1000), NA())</f>
        <v>4.588169990514445E-2</v>
      </c>
      <c r="J1348" s="10">
        <v>853.93</v>
      </c>
      <c r="K1348" s="10">
        <f>IFERROR(Table2[[#This Row],[Total Waste (tons)]] * Table2[[#This Row],[Household waste (%)]], NA())</f>
        <v>2181529.0367999999</v>
      </c>
      <c r="L1348" s="10">
        <v>55.68</v>
      </c>
      <c r="M1348" s="10">
        <f>SUMIFS(Table2[Household waste (%)], Table2[Country], "Australia", Table2[Year], 2020)</f>
        <v>1412.17</v>
      </c>
      <c r="N1348" s="10">
        <f>COUNTIFS(Table2[Year], "USA")</f>
        <v>0</v>
      </c>
    </row>
    <row r="1349" spans="1:14" x14ac:dyDescent="0.35">
      <c r="A1349" s="11" t="s">
        <v>34</v>
      </c>
      <c r="B1349" s="12">
        <v>2024</v>
      </c>
      <c r="C1349" s="11" t="s">
        <v>20</v>
      </c>
      <c r="D1349" s="12">
        <v>26250.32</v>
      </c>
      <c r="E1349" s="13">
        <v>25541.43</v>
      </c>
      <c r="F1349" s="13">
        <f>IFERROR(Table2[[#This Row],[Economic loss ($ million)]]*1000000 / Table2[[#This Row],[Total Waste (tons)]], NA())</f>
        <v>972994.99587052653</v>
      </c>
      <c r="G1349" s="13" t="str">
        <f t="shared" si="21"/>
        <v>Medium</v>
      </c>
      <c r="H1349" s="13">
        <v>116.24</v>
      </c>
      <c r="I1349" s="13">
        <f>IFERROR(Table2[[#This Row],[Total Waste (tons)]] / (Table2[[#This Row],[Population (million)]]*1000), NA())</f>
        <v>4.8907868015575798E-2</v>
      </c>
      <c r="J1349" s="13">
        <v>536.73</v>
      </c>
      <c r="K1349" s="13">
        <f>IFERROR(Table2[[#This Row],[Total Waste (tons)]] * Table2[[#This Row],[Household waste (%)]], NA())</f>
        <v>1114326.084</v>
      </c>
      <c r="L1349" s="13">
        <v>42.45</v>
      </c>
      <c r="M1349" s="10">
        <f>SUMIFS(Table2[Household waste (%)], Table2[Country], "Australia", Table2[Year], 2020)</f>
        <v>1412.17</v>
      </c>
      <c r="N1349" s="10">
        <f>COUNTIFS(Table2[Year], "USA")</f>
        <v>0</v>
      </c>
    </row>
    <row r="1350" spans="1:14" x14ac:dyDescent="0.35">
      <c r="A1350" s="8" t="s">
        <v>28</v>
      </c>
      <c r="B1350" s="9">
        <v>2018</v>
      </c>
      <c r="C1350" s="8" t="s">
        <v>19</v>
      </c>
      <c r="D1350" s="9">
        <v>14971</v>
      </c>
      <c r="E1350" s="10">
        <v>14851.57</v>
      </c>
      <c r="F1350" s="10">
        <f>IFERROR(Table2[[#This Row],[Economic loss ($ million)]]*1000000 / Table2[[#This Row],[Total Waste (tons)]], NA())</f>
        <v>992022.57698216557</v>
      </c>
      <c r="G1350" s="10" t="str">
        <f t="shared" si="21"/>
        <v>Medium</v>
      </c>
      <c r="H1350" s="10">
        <v>41.03</v>
      </c>
      <c r="I1350" s="10">
        <f>IFERROR(Table2[[#This Row],[Total Waste (tons)]] / (Table2[[#This Row],[Population (million)]]*1000), NA())</f>
        <v>3.1771397041658711E-2</v>
      </c>
      <c r="J1350" s="10">
        <v>471.21</v>
      </c>
      <c r="K1350" s="10">
        <f>IFERROR(Table2[[#This Row],[Total Waste (tons)]] * Table2[[#This Row],[Household waste (%)]], NA())</f>
        <v>777593.74</v>
      </c>
      <c r="L1350" s="10">
        <v>51.94</v>
      </c>
      <c r="M1350" s="10">
        <f>SUMIFS(Table2[Household waste (%)], Table2[Country], "Australia", Table2[Year], 2020)</f>
        <v>1412.17</v>
      </c>
      <c r="N1350" s="10">
        <f>COUNTIFS(Table2[Year], "USA")</f>
        <v>0</v>
      </c>
    </row>
    <row r="1351" spans="1:14" x14ac:dyDescent="0.35">
      <c r="A1351" s="11" t="s">
        <v>28</v>
      </c>
      <c r="B1351" s="12">
        <v>2023</v>
      </c>
      <c r="C1351" s="11" t="s">
        <v>25</v>
      </c>
      <c r="D1351" s="12">
        <v>30733.72</v>
      </c>
      <c r="E1351" s="13">
        <v>33769.58</v>
      </c>
      <c r="F1351" s="13">
        <f>IFERROR(Table2[[#This Row],[Economic loss ($ million)]]*1000000 / Table2[[#This Row],[Total Waste (tons)]], NA())</f>
        <v>1098779.4513648201</v>
      </c>
      <c r="G1351" s="13" t="str">
        <f t="shared" si="21"/>
        <v>Medium</v>
      </c>
      <c r="H1351" s="13">
        <v>120.73</v>
      </c>
      <c r="I1351" s="13">
        <f>IFERROR(Table2[[#This Row],[Total Waste (tons)]] / (Table2[[#This Row],[Population (million)]]*1000), NA())</f>
        <v>2.5828391824660481E-2</v>
      </c>
      <c r="J1351" s="13">
        <v>1189.92</v>
      </c>
      <c r="K1351" s="13">
        <f>IFERROR(Table2[[#This Row],[Total Waste (tons)]] * Table2[[#This Row],[Household waste (%)]], NA())</f>
        <v>1896270.5240000002</v>
      </c>
      <c r="L1351" s="13">
        <v>61.7</v>
      </c>
      <c r="M1351" s="10">
        <f>SUMIFS(Table2[Household waste (%)], Table2[Country], "Australia", Table2[Year], 2020)</f>
        <v>1412.17</v>
      </c>
      <c r="N1351" s="10">
        <f>COUNTIFS(Table2[Year], "USA")</f>
        <v>0</v>
      </c>
    </row>
    <row r="1352" spans="1:14" x14ac:dyDescent="0.35">
      <c r="A1352" s="8" t="s">
        <v>10</v>
      </c>
      <c r="B1352" s="9">
        <v>2020</v>
      </c>
      <c r="C1352" s="8" t="s">
        <v>22</v>
      </c>
      <c r="D1352" s="9">
        <v>12872.9</v>
      </c>
      <c r="E1352" s="10">
        <v>14389.09</v>
      </c>
      <c r="F1352" s="10">
        <f>IFERROR(Table2[[#This Row],[Economic loss ($ million)]]*1000000 / Table2[[#This Row],[Total Waste (tons)]], NA())</f>
        <v>1117781.5410668924</v>
      </c>
      <c r="G1352" s="10" t="str">
        <f t="shared" si="21"/>
        <v>High</v>
      </c>
      <c r="H1352" s="10">
        <v>51.67</v>
      </c>
      <c r="I1352" s="10">
        <f>IFERROR(Table2[[#This Row],[Total Waste (tons)]] / (Table2[[#This Row],[Population (million)]]*1000), NA())</f>
        <v>2.6656382009442557E-2</v>
      </c>
      <c r="J1352" s="10">
        <v>482.92</v>
      </c>
      <c r="K1352" s="10">
        <f>IFERROR(Table2[[#This Row],[Total Waste (tons)]] * Table2[[#This Row],[Household waste (%)]], NA())</f>
        <v>412447.71599999996</v>
      </c>
      <c r="L1352" s="10">
        <v>32.04</v>
      </c>
      <c r="M1352" s="10">
        <f>SUMIFS(Table2[Household waste (%)], Table2[Country], "Australia", Table2[Year], 2020)</f>
        <v>1412.17</v>
      </c>
      <c r="N1352" s="10">
        <f>COUNTIFS(Table2[Year], "USA")</f>
        <v>0</v>
      </c>
    </row>
    <row r="1353" spans="1:14" x14ac:dyDescent="0.35">
      <c r="A1353" s="11" t="s">
        <v>32</v>
      </c>
      <c r="B1353" s="12">
        <v>2024</v>
      </c>
      <c r="C1353" s="11" t="s">
        <v>19</v>
      </c>
      <c r="D1353" s="12">
        <v>4882.01</v>
      </c>
      <c r="E1353" s="13">
        <v>4313.83</v>
      </c>
      <c r="F1353" s="13">
        <f>IFERROR(Table2[[#This Row],[Economic loss ($ million)]]*1000000 / Table2[[#This Row],[Total Waste (tons)]], NA())</f>
        <v>883617.60832116276</v>
      </c>
      <c r="G1353" s="13" t="str">
        <f t="shared" si="21"/>
        <v>Low</v>
      </c>
      <c r="H1353" s="13">
        <v>180.47</v>
      </c>
      <c r="I1353" s="13">
        <f>IFERROR(Table2[[#This Row],[Total Waste (tons)]] / (Table2[[#This Row],[Population (million)]]*1000), NA())</f>
        <v>4.2934999604246002E-3</v>
      </c>
      <c r="J1353" s="13">
        <v>1137.07</v>
      </c>
      <c r="K1353" s="13">
        <f>IFERROR(Table2[[#This Row],[Total Waste (tons)]] * Table2[[#This Row],[Household waste (%)]], NA())</f>
        <v>211293.3928</v>
      </c>
      <c r="L1353" s="13">
        <v>43.28</v>
      </c>
      <c r="M1353" s="10">
        <f>SUMIFS(Table2[Household waste (%)], Table2[Country], "Australia", Table2[Year], 2020)</f>
        <v>1412.17</v>
      </c>
      <c r="N1353" s="10">
        <f>COUNTIFS(Table2[Year], "USA")</f>
        <v>0</v>
      </c>
    </row>
    <row r="1354" spans="1:14" x14ac:dyDescent="0.35">
      <c r="A1354" s="8" t="s">
        <v>30</v>
      </c>
      <c r="B1354" s="9">
        <v>2022</v>
      </c>
      <c r="C1354" s="8" t="s">
        <v>22</v>
      </c>
      <c r="D1354" s="9">
        <v>10530.07</v>
      </c>
      <c r="E1354" s="10">
        <v>9172.9699999999993</v>
      </c>
      <c r="F1354" s="10">
        <f>IFERROR(Table2[[#This Row],[Economic loss ($ million)]]*1000000 / Table2[[#This Row],[Total Waste (tons)]], NA())</f>
        <v>871121.46452967555</v>
      </c>
      <c r="G1354" s="10" t="str">
        <f t="shared" si="21"/>
        <v>Low</v>
      </c>
      <c r="H1354" s="10">
        <v>136.9</v>
      </c>
      <c r="I1354" s="10">
        <f>IFERROR(Table2[[#This Row],[Total Waste (tons)]] / (Table2[[#This Row],[Population (million)]]*1000), NA())</f>
        <v>2.0578600742622629E-2</v>
      </c>
      <c r="J1354" s="10">
        <v>511.7</v>
      </c>
      <c r="K1354" s="10">
        <f>IFERROR(Table2[[#This Row],[Total Waste (tons)]] * Table2[[#This Row],[Household waste (%)]], NA())</f>
        <v>586735.50040000002</v>
      </c>
      <c r="L1354" s="10">
        <v>55.72</v>
      </c>
      <c r="M1354" s="10">
        <f>SUMIFS(Table2[Household waste (%)], Table2[Country], "Australia", Table2[Year], 2020)</f>
        <v>1412.17</v>
      </c>
      <c r="N1354" s="10">
        <f>COUNTIFS(Table2[Year], "USA")</f>
        <v>0</v>
      </c>
    </row>
    <row r="1355" spans="1:14" x14ac:dyDescent="0.35">
      <c r="A1355" s="11" t="s">
        <v>16</v>
      </c>
      <c r="B1355" s="12">
        <v>2019</v>
      </c>
      <c r="C1355" s="11" t="s">
        <v>22</v>
      </c>
      <c r="D1355" s="12">
        <v>41436.19</v>
      </c>
      <c r="E1355" s="13">
        <v>47060.959999999999</v>
      </c>
      <c r="F1355" s="13">
        <f>IFERROR(Table2[[#This Row],[Economic loss ($ million)]]*1000000 / Table2[[#This Row],[Total Waste (tons)]], NA())</f>
        <v>1135745.3472435568</v>
      </c>
      <c r="G1355" s="13" t="str">
        <f t="shared" si="21"/>
        <v>High</v>
      </c>
      <c r="H1355" s="13">
        <v>60.12</v>
      </c>
      <c r="I1355" s="13">
        <f>IFERROR(Table2[[#This Row],[Total Waste (tons)]] / (Table2[[#This Row],[Population (million)]]*1000), NA())</f>
        <v>6.3157221680282899E-2</v>
      </c>
      <c r="J1355" s="13">
        <v>656.08</v>
      </c>
      <c r="K1355" s="13">
        <f>IFERROR(Table2[[#This Row],[Total Waste (tons)]] * Table2[[#This Row],[Household waste (%)]], NA())</f>
        <v>2696252.8832999999</v>
      </c>
      <c r="L1355" s="13">
        <v>65.069999999999993</v>
      </c>
      <c r="M1355" s="10">
        <f>SUMIFS(Table2[Household waste (%)], Table2[Country], "Australia", Table2[Year], 2020)</f>
        <v>1412.17</v>
      </c>
      <c r="N1355" s="10">
        <f>COUNTIFS(Table2[Year], "USA")</f>
        <v>0</v>
      </c>
    </row>
    <row r="1356" spans="1:14" x14ac:dyDescent="0.35">
      <c r="A1356" s="8" t="s">
        <v>17</v>
      </c>
      <c r="B1356" s="9">
        <v>2023</v>
      </c>
      <c r="C1356" s="8" t="s">
        <v>15</v>
      </c>
      <c r="D1356" s="9">
        <v>48055.47</v>
      </c>
      <c r="E1356" s="10">
        <v>55114.239999999998</v>
      </c>
      <c r="F1356" s="10">
        <f>IFERROR(Table2[[#This Row],[Economic loss ($ million)]]*1000000 / Table2[[#This Row],[Total Waste (tons)]], NA())</f>
        <v>1146887.9609334795</v>
      </c>
      <c r="G1356" s="10" t="str">
        <f t="shared" si="21"/>
        <v>High</v>
      </c>
      <c r="H1356" s="10">
        <v>187.57</v>
      </c>
      <c r="I1356" s="10">
        <f>IFERROR(Table2[[#This Row],[Total Waste (tons)]] / (Table2[[#This Row],[Population (million)]]*1000), NA())</f>
        <v>9.6170565750765477E-2</v>
      </c>
      <c r="J1356" s="10">
        <v>499.69</v>
      </c>
      <c r="K1356" s="10">
        <f>IFERROR(Table2[[#This Row],[Total Waste (tons)]] * Table2[[#This Row],[Household waste (%)]], NA())</f>
        <v>3037105.7040000004</v>
      </c>
      <c r="L1356" s="10">
        <v>63.2</v>
      </c>
      <c r="M1356" s="10">
        <f>SUMIFS(Table2[Household waste (%)], Table2[Country], "Australia", Table2[Year], 2020)</f>
        <v>1412.17</v>
      </c>
      <c r="N1356" s="10">
        <f>COUNTIFS(Table2[Year], "USA")</f>
        <v>0</v>
      </c>
    </row>
    <row r="1357" spans="1:14" x14ac:dyDescent="0.35">
      <c r="A1357" s="11" t="s">
        <v>28</v>
      </c>
      <c r="B1357" s="12">
        <v>2019</v>
      </c>
      <c r="C1357" s="11" t="s">
        <v>11</v>
      </c>
      <c r="D1357" s="12">
        <v>30533.919999999998</v>
      </c>
      <c r="E1357" s="13">
        <v>35859.64</v>
      </c>
      <c r="F1357" s="13">
        <f>IFERROR(Table2[[#This Row],[Economic loss ($ million)]]*1000000 / Table2[[#This Row],[Total Waste (tons)]], NA())</f>
        <v>1174419.7928074745</v>
      </c>
      <c r="G1357" s="13" t="str">
        <f t="shared" si="21"/>
        <v>High</v>
      </c>
      <c r="H1357" s="13">
        <v>84.32</v>
      </c>
      <c r="I1357" s="13">
        <f>IFERROR(Table2[[#This Row],[Total Waste (tons)]] / (Table2[[#This Row],[Population (million)]]*1000), NA())</f>
        <v>5.8287525054882119E-2</v>
      </c>
      <c r="J1357" s="13">
        <v>523.85</v>
      </c>
      <c r="K1357" s="13">
        <f>IFERROR(Table2[[#This Row],[Total Waste (tons)]] * Table2[[#This Row],[Household waste (%)]], NA())</f>
        <v>1101053.1551999999</v>
      </c>
      <c r="L1357" s="13">
        <v>36.06</v>
      </c>
      <c r="M1357" s="10">
        <f>SUMIFS(Table2[Household waste (%)], Table2[Country], "Australia", Table2[Year], 2020)</f>
        <v>1412.17</v>
      </c>
      <c r="N1357" s="10">
        <f>COUNTIFS(Table2[Year], "USA")</f>
        <v>0</v>
      </c>
    </row>
    <row r="1358" spans="1:14" x14ac:dyDescent="0.35">
      <c r="A1358" s="8" t="s">
        <v>17</v>
      </c>
      <c r="B1358" s="9">
        <v>2020</v>
      </c>
      <c r="C1358" s="8" t="s">
        <v>22</v>
      </c>
      <c r="D1358" s="9">
        <v>23132.37</v>
      </c>
      <c r="E1358" s="10">
        <v>22896.66</v>
      </c>
      <c r="F1358" s="10">
        <f>IFERROR(Table2[[#This Row],[Economic loss ($ million)]]*1000000 / Table2[[#This Row],[Total Waste (tons)]], NA())</f>
        <v>989810.38259374211</v>
      </c>
      <c r="G1358" s="10" t="str">
        <f t="shared" si="21"/>
        <v>Medium</v>
      </c>
      <c r="H1358" s="10">
        <v>73.540000000000006</v>
      </c>
      <c r="I1358" s="10">
        <f>IFERROR(Table2[[#This Row],[Total Waste (tons)]] / (Table2[[#This Row],[Population (million)]]*1000), NA())</f>
        <v>4.2379396892862374E-2</v>
      </c>
      <c r="J1358" s="10">
        <v>545.84</v>
      </c>
      <c r="K1358" s="10">
        <f>IFERROR(Table2[[#This Row],[Total Waste (tons)]] * Table2[[#This Row],[Household waste (%)]], NA())</f>
        <v>1519102.7379000001</v>
      </c>
      <c r="L1358" s="10">
        <v>65.67</v>
      </c>
      <c r="M1358" s="10">
        <f>SUMIFS(Table2[Household waste (%)], Table2[Country], "Australia", Table2[Year], 2020)</f>
        <v>1412.17</v>
      </c>
      <c r="N1358" s="10">
        <f>COUNTIFS(Table2[Year], "USA")</f>
        <v>0</v>
      </c>
    </row>
    <row r="1359" spans="1:14" x14ac:dyDescent="0.35">
      <c r="A1359" s="11" t="s">
        <v>17</v>
      </c>
      <c r="B1359" s="12">
        <v>2023</v>
      </c>
      <c r="C1359" s="11" t="s">
        <v>19</v>
      </c>
      <c r="D1359" s="12">
        <v>8890.9</v>
      </c>
      <c r="E1359" s="13">
        <v>9996.09</v>
      </c>
      <c r="F1359" s="13">
        <f>IFERROR(Table2[[#This Row],[Economic loss ($ million)]]*1000000 / Table2[[#This Row],[Total Waste (tons)]], NA())</f>
        <v>1124305.7508238761</v>
      </c>
      <c r="G1359" s="13" t="str">
        <f t="shared" si="21"/>
        <v>High</v>
      </c>
      <c r="H1359" s="13">
        <v>151.08000000000001</v>
      </c>
      <c r="I1359" s="13">
        <f>IFERROR(Table2[[#This Row],[Total Waste (tons)]] / (Table2[[#This Row],[Population (million)]]*1000), NA())</f>
        <v>1.6989738395979441E-2</v>
      </c>
      <c r="J1359" s="13">
        <v>523.30999999999995</v>
      </c>
      <c r="K1359" s="13">
        <f>IFERROR(Table2[[#This Row],[Total Waste (tons)]] * Table2[[#This Row],[Household waste (%)]], NA())</f>
        <v>521629.103</v>
      </c>
      <c r="L1359" s="13">
        <v>58.67</v>
      </c>
      <c r="M1359" s="10">
        <f>SUMIFS(Table2[Household waste (%)], Table2[Country], "Australia", Table2[Year], 2020)</f>
        <v>1412.17</v>
      </c>
      <c r="N1359" s="10">
        <f>COUNTIFS(Table2[Year], "USA")</f>
        <v>0</v>
      </c>
    </row>
    <row r="1360" spans="1:14" x14ac:dyDescent="0.35">
      <c r="A1360" s="8" t="s">
        <v>33</v>
      </c>
      <c r="B1360" s="9">
        <v>2021</v>
      </c>
      <c r="C1360" s="8" t="s">
        <v>9</v>
      </c>
      <c r="D1360" s="9">
        <v>24188.93</v>
      </c>
      <c r="E1360" s="10">
        <v>24435.03</v>
      </c>
      <c r="F1360" s="10">
        <f>IFERROR(Table2[[#This Row],[Economic loss ($ million)]]*1000000 / Table2[[#This Row],[Total Waste (tons)]], NA())</f>
        <v>1010174.0754965184</v>
      </c>
      <c r="G1360" s="10" t="str">
        <f t="shared" si="21"/>
        <v>Medium</v>
      </c>
      <c r="H1360" s="10">
        <v>143.66999999999999</v>
      </c>
      <c r="I1360" s="10">
        <f>IFERROR(Table2[[#This Row],[Total Waste (tons)]] / (Table2[[#This Row],[Population (million)]]*1000), NA())</f>
        <v>7.976563891178895E-2</v>
      </c>
      <c r="J1360" s="10">
        <v>303.25</v>
      </c>
      <c r="K1360" s="10">
        <f>IFERROR(Table2[[#This Row],[Total Waste (tons)]] * Table2[[#This Row],[Household waste (%)]], NA())</f>
        <v>909745.65729999996</v>
      </c>
      <c r="L1360" s="10">
        <v>37.61</v>
      </c>
      <c r="M1360" s="10">
        <f>SUMIFS(Table2[Household waste (%)], Table2[Country], "Australia", Table2[Year], 2020)</f>
        <v>1412.17</v>
      </c>
      <c r="N1360" s="10">
        <f>COUNTIFS(Table2[Year], "USA")</f>
        <v>0</v>
      </c>
    </row>
    <row r="1361" spans="1:14" x14ac:dyDescent="0.35">
      <c r="A1361" s="11" t="s">
        <v>16</v>
      </c>
      <c r="B1361" s="12">
        <v>2018</v>
      </c>
      <c r="C1361" s="11" t="s">
        <v>13</v>
      </c>
      <c r="D1361" s="12">
        <v>16990.14</v>
      </c>
      <c r="E1361" s="13">
        <v>17413.05</v>
      </c>
      <c r="F1361" s="13">
        <f>IFERROR(Table2[[#This Row],[Economic loss ($ million)]]*1000000 / Table2[[#This Row],[Total Waste (tons)]], NA())</f>
        <v>1024891.4958911464</v>
      </c>
      <c r="G1361" s="13" t="str">
        <f t="shared" si="21"/>
        <v>Medium</v>
      </c>
      <c r="H1361" s="13">
        <v>85.81</v>
      </c>
      <c r="I1361" s="13">
        <f>IFERROR(Table2[[#This Row],[Total Waste (tons)]] / (Table2[[#This Row],[Population (million)]]*1000), NA())</f>
        <v>2.6344569869131054E-2</v>
      </c>
      <c r="J1361" s="13">
        <v>644.91999999999996</v>
      </c>
      <c r="K1361" s="13">
        <f>IFERROR(Table2[[#This Row],[Total Waste (tons)]] * Table2[[#This Row],[Household waste (%)]], NA())</f>
        <v>1182173.9412</v>
      </c>
      <c r="L1361" s="13">
        <v>69.58</v>
      </c>
      <c r="M1361" s="10">
        <f>SUMIFS(Table2[Household waste (%)], Table2[Country], "Australia", Table2[Year], 2020)</f>
        <v>1412.17</v>
      </c>
      <c r="N1361" s="10">
        <f>COUNTIFS(Table2[Year], "USA")</f>
        <v>0</v>
      </c>
    </row>
    <row r="1362" spans="1:14" x14ac:dyDescent="0.35">
      <c r="A1362" s="8" t="s">
        <v>18</v>
      </c>
      <c r="B1362" s="9">
        <v>2024</v>
      </c>
      <c r="C1362" s="8" t="s">
        <v>25</v>
      </c>
      <c r="D1362" s="9">
        <v>6558.35</v>
      </c>
      <c r="E1362" s="10">
        <v>5615.49</v>
      </c>
      <c r="F1362" s="10">
        <f>IFERROR(Table2[[#This Row],[Economic loss ($ million)]]*1000000 / Table2[[#This Row],[Total Waste (tons)]], NA())</f>
        <v>856235.18110500346</v>
      </c>
      <c r="G1362" s="10" t="str">
        <f t="shared" si="21"/>
        <v>Low</v>
      </c>
      <c r="H1362" s="10">
        <v>57.99</v>
      </c>
      <c r="I1362" s="10">
        <f>IFERROR(Table2[[#This Row],[Total Waste (tons)]] / (Table2[[#This Row],[Population (million)]]*1000), NA())</f>
        <v>6.2477731945013385E-3</v>
      </c>
      <c r="J1362" s="10">
        <v>1049.71</v>
      </c>
      <c r="K1362" s="10">
        <f>IFERROR(Table2[[#This Row],[Total Waste (tons)]] * Table2[[#This Row],[Household waste (%)]], NA())</f>
        <v>371202.61000000004</v>
      </c>
      <c r="L1362" s="10">
        <v>56.6</v>
      </c>
      <c r="M1362" s="10">
        <f>SUMIFS(Table2[Household waste (%)], Table2[Country], "Australia", Table2[Year], 2020)</f>
        <v>1412.17</v>
      </c>
      <c r="N1362" s="10">
        <f>COUNTIFS(Table2[Year], "USA")</f>
        <v>0</v>
      </c>
    </row>
    <row r="1363" spans="1:14" x14ac:dyDescent="0.35">
      <c r="A1363" s="11" t="s">
        <v>28</v>
      </c>
      <c r="B1363" s="12">
        <v>2023</v>
      </c>
      <c r="C1363" s="11" t="s">
        <v>13</v>
      </c>
      <c r="D1363" s="12">
        <v>37860.050000000003</v>
      </c>
      <c r="E1363" s="13">
        <v>41876.1</v>
      </c>
      <c r="F1363" s="13">
        <f>IFERROR(Table2[[#This Row],[Economic loss ($ million)]]*1000000 / Table2[[#This Row],[Total Waste (tons)]], NA())</f>
        <v>1106076.1937715348</v>
      </c>
      <c r="G1363" s="13" t="str">
        <f t="shared" si="21"/>
        <v>High</v>
      </c>
      <c r="H1363" s="13">
        <v>27.72</v>
      </c>
      <c r="I1363" s="13">
        <f>IFERROR(Table2[[#This Row],[Total Waste (tons)]] / (Table2[[#This Row],[Population (million)]]*1000), NA())</f>
        <v>5.9995325251564854E-2</v>
      </c>
      <c r="J1363" s="13">
        <v>631.04999999999995</v>
      </c>
      <c r="K1363" s="13">
        <f>IFERROR(Table2[[#This Row],[Total Waste (tons)]] * Table2[[#This Row],[Household waste (%)]], NA())</f>
        <v>2463932.054</v>
      </c>
      <c r="L1363" s="13">
        <v>65.08</v>
      </c>
      <c r="M1363" s="10">
        <f>SUMIFS(Table2[Household waste (%)], Table2[Country], "Australia", Table2[Year], 2020)</f>
        <v>1412.17</v>
      </c>
      <c r="N1363" s="10">
        <f>COUNTIFS(Table2[Year], "USA")</f>
        <v>0</v>
      </c>
    </row>
    <row r="1364" spans="1:14" x14ac:dyDescent="0.35">
      <c r="A1364" s="8" t="s">
        <v>30</v>
      </c>
      <c r="B1364" s="9">
        <v>2022</v>
      </c>
      <c r="C1364" s="8" t="s">
        <v>13</v>
      </c>
      <c r="D1364" s="9">
        <v>2835.61</v>
      </c>
      <c r="E1364" s="10">
        <v>2322.2399999999998</v>
      </c>
      <c r="F1364" s="10">
        <f>IFERROR(Table2[[#This Row],[Economic loss ($ million)]]*1000000 / Table2[[#This Row],[Total Waste (tons)]], NA())</f>
        <v>818956.0623640063</v>
      </c>
      <c r="G1364" s="10" t="str">
        <f t="shared" si="21"/>
        <v>Low</v>
      </c>
      <c r="H1364" s="10">
        <v>64.81</v>
      </c>
      <c r="I1364" s="10">
        <f>IFERROR(Table2[[#This Row],[Total Waste (tons)]] / (Table2[[#This Row],[Population (million)]]*1000), NA())</f>
        <v>2.6001888972435674E-3</v>
      </c>
      <c r="J1364" s="10">
        <v>1090.54</v>
      </c>
      <c r="K1364" s="10">
        <f>IFERROR(Table2[[#This Row],[Total Waste (tons)]] * Table2[[#This Row],[Household waste (%)]], NA())</f>
        <v>112573.71700000002</v>
      </c>
      <c r="L1364" s="10">
        <v>39.700000000000003</v>
      </c>
      <c r="M1364" s="10">
        <f>SUMIFS(Table2[Household waste (%)], Table2[Country], "Australia", Table2[Year], 2020)</f>
        <v>1412.17</v>
      </c>
      <c r="N1364" s="10">
        <f>COUNTIFS(Table2[Year], "USA")</f>
        <v>0</v>
      </c>
    </row>
    <row r="1365" spans="1:14" x14ac:dyDescent="0.35">
      <c r="A1365" s="11" t="s">
        <v>12</v>
      </c>
      <c r="B1365" s="12">
        <v>2021</v>
      </c>
      <c r="C1365" s="11" t="s">
        <v>19</v>
      </c>
      <c r="D1365" s="12">
        <v>40465.31</v>
      </c>
      <c r="E1365" s="13">
        <v>36708</v>
      </c>
      <c r="F1365" s="13">
        <f>IFERROR(Table2[[#This Row],[Economic loss ($ million)]]*1000000 / Table2[[#This Row],[Total Waste (tons)]], NA())</f>
        <v>907147.38130018034</v>
      </c>
      <c r="G1365" s="13" t="str">
        <f t="shared" si="21"/>
        <v>Low</v>
      </c>
      <c r="H1365" s="13">
        <v>175.49</v>
      </c>
      <c r="I1365" s="13">
        <f>IFERROR(Table2[[#This Row],[Total Waste (tons)]] / (Table2[[#This Row],[Population (million)]]*1000), NA())</f>
        <v>3.0728868132285377E-2</v>
      </c>
      <c r="J1365" s="13">
        <v>1316.85</v>
      </c>
      <c r="K1365" s="13">
        <f>IFERROR(Table2[[#This Row],[Total Waste (tons)]] * Table2[[#This Row],[Household waste (%)]], NA())</f>
        <v>2826906.5565999998</v>
      </c>
      <c r="L1365" s="13">
        <v>69.86</v>
      </c>
      <c r="M1365" s="10">
        <f>SUMIFS(Table2[Household waste (%)], Table2[Country], "Australia", Table2[Year], 2020)</f>
        <v>1412.17</v>
      </c>
      <c r="N1365" s="10">
        <f>COUNTIFS(Table2[Year], "USA")</f>
        <v>0</v>
      </c>
    </row>
    <row r="1366" spans="1:14" x14ac:dyDescent="0.35">
      <c r="A1366" s="8" t="s">
        <v>12</v>
      </c>
      <c r="B1366" s="9">
        <v>2021</v>
      </c>
      <c r="C1366" s="8" t="s">
        <v>22</v>
      </c>
      <c r="D1366" s="9">
        <v>45273.31</v>
      </c>
      <c r="E1366" s="10">
        <v>41425</v>
      </c>
      <c r="F1366" s="10">
        <f>IFERROR(Table2[[#This Row],[Economic loss ($ million)]]*1000000 / Table2[[#This Row],[Total Waste (tons)]], NA())</f>
        <v>914998.26277336478</v>
      </c>
      <c r="G1366" s="10" t="str">
        <f t="shared" si="21"/>
        <v>Low</v>
      </c>
      <c r="H1366" s="10">
        <v>140.41999999999999</v>
      </c>
      <c r="I1366" s="10">
        <f>IFERROR(Table2[[#This Row],[Total Waste (tons)]] / (Table2[[#This Row],[Population (million)]]*1000), NA())</f>
        <v>3.6804277666224967E-2</v>
      </c>
      <c r="J1366" s="10">
        <v>1230.1099999999999</v>
      </c>
      <c r="K1366" s="10">
        <f>IFERROR(Table2[[#This Row],[Total Waste (tons)]] * Table2[[#This Row],[Household waste (%)]], NA())</f>
        <v>2815094.4157999996</v>
      </c>
      <c r="L1366" s="10">
        <v>62.18</v>
      </c>
      <c r="M1366" s="10">
        <f>SUMIFS(Table2[Household waste (%)], Table2[Country], "Australia", Table2[Year], 2020)</f>
        <v>1412.17</v>
      </c>
      <c r="N1366" s="10">
        <f>COUNTIFS(Table2[Year], "USA")</f>
        <v>0</v>
      </c>
    </row>
    <row r="1367" spans="1:14" x14ac:dyDescent="0.35">
      <c r="A1367" s="11" t="s">
        <v>26</v>
      </c>
      <c r="B1367" s="12">
        <v>2019</v>
      </c>
      <c r="C1367" s="11" t="s">
        <v>9</v>
      </c>
      <c r="D1367" s="12">
        <v>12175.41</v>
      </c>
      <c r="E1367" s="13">
        <v>12256.12</v>
      </c>
      <c r="F1367" s="13">
        <f>IFERROR(Table2[[#This Row],[Economic loss ($ million)]]*1000000 / Table2[[#This Row],[Total Waste (tons)]], NA())</f>
        <v>1006628.9348777577</v>
      </c>
      <c r="G1367" s="13" t="str">
        <f t="shared" si="21"/>
        <v>Medium</v>
      </c>
      <c r="H1367" s="13">
        <v>117.2</v>
      </c>
      <c r="I1367" s="13">
        <f>IFERROR(Table2[[#This Row],[Total Waste (tons)]] / (Table2[[#This Row],[Population (million)]]*1000), NA())</f>
        <v>2.6412586502375424E-2</v>
      </c>
      <c r="J1367" s="13">
        <v>460.97</v>
      </c>
      <c r="K1367" s="13">
        <f>IFERROR(Table2[[#This Row],[Total Waste (tons)]] * Table2[[#This Row],[Household waste (%)]], NA())</f>
        <v>844973.45400000003</v>
      </c>
      <c r="L1367" s="13">
        <v>69.400000000000006</v>
      </c>
      <c r="M1367" s="10">
        <f>SUMIFS(Table2[Household waste (%)], Table2[Country], "Australia", Table2[Year], 2020)</f>
        <v>1412.17</v>
      </c>
      <c r="N1367" s="10">
        <f>COUNTIFS(Table2[Year], "USA")</f>
        <v>0</v>
      </c>
    </row>
    <row r="1368" spans="1:14" x14ac:dyDescent="0.35">
      <c r="A1368" s="8" t="s">
        <v>14</v>
      </c>
      <c r="B1368" s="9">
        <v>2020</v>
      </c>
      <c r="C1368" s="8" t="s">
        <v>11</v>
      </c>
      <c r="D1368" s="9">
        <v>44669.120000000003</v>
      </c>
      <c r="E1368" s="10">
        <v>48458.67</v>
      </c>
      <c r="F1368" s="10">
        <f>IFERROR(Table2[[#This Row],[Economic loss ($ million)]]*1000000 / Table2[[#This Row],[Total Waste (tons)]], NA())</f>
        <v>1084836.011992177</v>
      </c>
      <c r="G1368" s="10" t="str">
        <f t="shared" si="21"/>
        <v>Medium</v>
      </c>
      <c r="H1368" s="10">
        <v>79.45</v>
      </c>
      <c r="I1368" s="10">
        <f>IFERROR(Table2[[#This Row],[Total Waste (tons)]] / (Table2[[#This Row],[Population (million)]]*1000), NA())</f>
        <v>1.6761395872420264</v>
      </c>
      <c r="J1368" s="10">
        <v>26.65</v>
      </c>
      <c r="K1368" s="10">
        <f>IFERROR(Table2[[#This Row],[Total Waste (tons)]] * Table2[[#This Row],[Household waste (%)]], NA())</f>
        <v>2446527.7024000003</v>
      </c>
      <c r="L1368" s="10">
        <v>54.77</v>
      </c>
      <c r="M1368" s="10">
        <f>SUMIFS(Table2[Household waste (%)], Table2[Country], "Australia", Table2[Year], 2020)</f>
        <v>1412.17</v>
      </c>
      <c r="N1368" s="10">
        <f>COUNTIFS(Table2[Year], "USA")</f>
        <v>0</v>
      </c>
    </row>
    <row r="1369" spans="1:14" x14ac:dyDescent="0.35">
      <c r="A1369" s="11" t="s">
        <v>32</v>
      </c>
      <c r="B1369" s="12">
        <v>2023</v>
      </c>
      <c r="C1369" s="11" t="s">
        <v>20</v>
      </c>
      <c r="D1369" s="12">
        <v>15877.32</v>
      </c>
      <c r="E1369" s="13">
        <v>17233.580000000002</v>
      </c>
      <c r="F1369" s="13">
        <f>IFERROR(Table2[[#This Row],[Economic loss ($ million)]]*1000000 / Table2[[#This Row],[Total Waste (tons)]], NA())</f>
        <v>1085421.2171827487</v>
      </c>
      <c r="G1369" s="13" t="str">
        <f t="shared" si="21"/>
        <v>Medium</v>
      </c>
      <c r="H1369" s="13">
        <v>84.86</v>
      </c>
      <c r="I1369" s="13">
        <f>IFERROR(Table2[[#This Row],[Total Waste (tons)]] / (Table2[[#This Row],[Population (million)]]*1000), NA())</f>
        <v>0.34314501837043437</v>
      </c>
      <c r="J1369" s="13">
        <v>46.27</v>
      </c>
      <c r="K1369" s="13">
        <f>IFERROR(Table2[[#This Row],[Total Waste (tons)]] * Table2[[#This Row],[Household waste (%)]], NA())</f>
        <v>535065.68400000001</v>
      </c>
      <c r="L1369" s="13">
        <v>33.700000000000003</v>
      </c>
      <c r="M1369" s="10">
        <f>SUMIFS(Table2[Household waste (%)], Table2[Country], "Australia", Table2[Year], 2020)</f>
        <v>1412.17</v>
      </c>
      <c r="N1369" s="10">
        <f>COUNTIFS(Table2[Year], "USA")</f>
        <v>0</v>
      </c>
    </row>
    <row r="1370" spans="1:14" x14ac:dyDescent="0.35">
      <c r="A1370" s="8" t="s">
        <v>24</v>
      </c>
      <c r="B1370" s="9">
        <v>2024</v>
      </c>
      <c r="C1370" s="8" t="s">
        <v>22</v>
      </c>
      <c r="D1370" s="9">
        <v>6575.91</v>
      </c>
      <c r="E1370" s="10">
        <v>6249.36</v>
      </c>
      <c r="F1370" s="10">
        <f>IFERROR(Table2[[#This Row],[Economic loss ($ million)]]*1000000 / Table2[[#This Row],[Total Waste (tons)]], NA())</f>
        <v>950341.47365155548</v>
      </c>
      <c r="G1370" s="10" t="str">
        <f t="shared" si="21"/>
        <v>Medium</v>
      </c>
      <c r="H1370" s="10">
        <v>118.44</v>
      </c>
      <c r="I1370" s="10">
        <f>IFERROR(Table2[[#This Row],[Total Waste (tons)]] / (Table2[[#This Row],[Population (million)]]*1000), NA())</f>
        <v>1.0345174231102022E-2</v>
      </c>
      <c r="J1370" s="10">
        <v>635.65</v>
      </c>
      <c r="K1370" s="10">
        <f>IFERROR(Table2[[#This Row],[Total Waste (tons)]] * Table2[[#This Row],[Household waste (%)]], NA())</f>
        <v>414348.08909999998</v>
      </c>
      <c r="L1370" s="10">
        <v>63.01</v>
      </c>
      <c r="M1370" s="10">
        <f>SUMIFS(Table2[Household waste (%)], Table2[Country], "Australia", Table2[Year], 2020)</f>
        <v>1412.17</v>
      </c>
      <c r="N1370" s="10">
        <f>COUNTIFS(Table2[Year], "USA")</f>
        <v>0</v>
      </c>
    </row>
    <row r="1371" spans="1:14" x14ac:dyDescent="0.35">
      <c r="A1371" s="11" t="s">
        <v>34</v>
      </c>
      <c r="B1371" s="12">
        <v>2023</v>
      </c>
      <c r="C1371" s="11" t="s">
        <v>15</v>
      </c>
      <c r="D1371" s="12">
        <v>28516.52</v>
      </c>
      <c r="E1371" s="13">
        <v>26477.35</v>
      </c>
      <c r="F1371" s="13">
        <f>IFERROR(Table2[[#This Row],[Economic loss ($ million)]]*1000000 / Table2[[#This Row],[Total Waste (tons)]], NA())</f>
        <v>928491.62520531961</v>
      </c>
      <c r="G1371" s="13" t="str">
        <f t="shared" si="21"/>
        <v>Low</v>
      </c>
      <c r="H1371" s="13">
        <v>110.39</v>
      </c>
      <c r="I1371" s="13">
        <f>IFERROR(Table2[[#This Row],[Total Waste (tons)]] / (Table2[[#This Row],[Population (million)]]*1000), NA())</f>
        <v>2.4765962620718406E-2</v>
      </c>
      <c r="J1371" s="13">
        <v>1151.44</v>
      </c>
      <c r="K1371" s="13">
        <f>IFERROR(Table2[[#This Row],[Total Waste (tons)]] * Table2[[#This Row],[Household waste (%)]], NA())</f>
        <v>1234765.3159999999</v>
      </c>
      <c r="L1371" s="13">
        <v>43.3</v>
      </c>
      <c r="M1371" s="10">
        <f>SUMIFS(Table2[Household waste (%)], Table2[Country], "Australia", Table2[Year], 2020)</f>
        <v>1412.17</v>
      </c>
      <c r="N1371" s="10">
        <f>COUNTIFS(Table2[Year], "USA")</f>
        <v>0</v>
      </c>
    </row>
    <row r="1372" spans="1:14" x14ac:dyDescent="0.35">
      <c r="A1372" s="8" t="s">
        <v>33</v>
      </c>
      <c r="B1372" s="9">
        <v>2024</v>
      </c>
      <c r="C1372" s="8" t="s">
        <v>15</v>
      </c>
      <c r="D1372" s="9">
        <v>2971.47</v>
      </c>
      <c r="E1372" s="10">
        <v>3030.6</v>
      </c>
      <c r="F1372" s="10">
        <f>IFERROR(Table2[[#This Row],[Economic loss ($ million)]]*1000000 / Table2[[#This Row],[Total Waste (tons)]], NA())</f>
        <v>1019899.2417894175</v>
      </c>
      <c r="G1372" s="10" t="str">
        <f t="shared" si="21"/>
        <v>Medium</v>
      </c>
      <c r="H1372" s="10">
        <v>39.049999999999997</v>
      </c>
      <c r="I1372" s="10">
        <f>IFERROR(Table2[[#This Row],[Total Waste (tons)]] / (Table2[[#This Row],[Population (million)]]*1000), NA())</f>
        <v>8.4399977277246005E-3</v>
      </c>
      <c r="J1372" s="10">
        <v>352.07</v>
      </c>
      <c r="K1372" s="10">
        <f>IFERROR(Table2[[#This Row],[Total Waste (tons)]] * Table2[[#This Row],[Household waste (%)]], NA())</f>
        <v>134756.16449999998</v>
      </c>
      <c r="L1372" s="10">
        <v>45.35</v>
      </c>
      <c r="M1372" s="10">
        <f>SUMIFS(Table2[Household waste (%)], Table2[Country], "Australia", Table2[Year], 2020)</f>
        <v>1412.17</v>
      </c>
      <c r="N1372" s="10">
        <f>COUNTIFS(Table2[Year], "USA")</f>
        <v>0</v>
      </c>
    </row>
    <row r="1373" spans="1:14" x14ac:dyDescent="0.35">
      <c r="A1373" s="11" t="s">
        <v>26</v>
      </c>
      <c r="B1373" s="12">
        <v>2020</v>
      </c>
      <c r="C1373" s="11" t="s">
        <v>11</v>
      </c>
      <c r="D1373" s="12">
        <v>40147.89</v>
      </c>
      <c r="E1373" s="13">
        <v>33275.99</v>
      </c>
      <c r="F1373" s="13">
        <f>IFERROR(Table2[[#This Row],[Economic loss ($ million)]]*1000000 / Table2[[#This Row],[Total Waste (tons)]], NA())</f>
        <v>828835.33854456607</v>
      </c>
      <c r="G1373" s="13" t="str">
        <f t="shared" si="21"/>
        <v>Low</v>
      </c>
      <c r="H1373" s="13">
        <v>151.63</v>
      </c>
      <c r="I1373" s="13">
        <f>IFERROR(Table2[[#This Row],[Total Waste (tons)]] / (Table2[[#This Row],[Population (million)]]*1000), NA())</f>
        <v>4.6847559481440856E-2</v>
      </c>
      <c r="J1373" s="13">
        <v>856.99</v>
      </c>
      <c r="K1373" s="13">
        <f>IFERROR(Table2[[#This Row],[Total Waste (tons)]] * Table2[[#This Row],[Household waste (%)]], NA())</f>
        <v>2445809.4588000001</v>
      </c>
      <c r="L1373" s="13">
        <v>60.92</v>
      </c>
      <c r="M1373" s="10">
        <f>SUMIFS(Table2[Household waste (%)], Table2[Country], "Australia", Table2[Year], 2020)</f>
        <v>1412.17</v>
      </c>
      <c r="N1373" s="10">
        <f>COUNTIFS(Table2[Year], "USA")</f>
        <v>0</v>
      </c>
    </row>
    <row r="1374" spans="1:14" x14ac:dyDescent="0.35">
      <c r="A1374" s="8" t="s">
        <v>21</v>
      </c>
      <c r="B1374" s="9">
        <v>2023</v>
      </c>
      <c r="C1374" s="8" t="s">
        <v>15</v>
      </c>
      <c r="D1374" s="9">
        <v>24558.37</v>
      </c>
      <c r="E1374" s="10">
        <v>28500.240000000002</v>
      </c>
      <c r="F1374" s="10">
        <f>IFERROR(Table2[[#This Row],[Economic loss ($ million)]]*1000000 / Table2[[#This Row],[Total Waste (tons)]], NA())</f>
        <v>1160510.2455904037</v>
      </c>
      <c r="G1374" s="10" t="str">
        <f t="shared" si="21"/>
        <v>High</v>
      </c>
      <c r="H1374" s="10">
        <v>140.44999999999999</v>
      </c>
      <c r="I1374" s="10">
        <f>IFERROR(Table2[[#This Row],[Total Waste (tons)]] / (Table2[[#This Row],[Population (million)]]*1000), NA())</f>
        <v>4.2621999687603045E-2</v>
      </c>
      <c r="J1374" s="10">
        <v>576.19000000000005</v>
      </c>
      <c r="K1374" s="10">
        <f>IFERROR(Table2[[#This Row],[Total Waste (tons)]] * Table2[[#This Row],[Household waste (%)]], NA())</f>
        <v>1437401.3961</v>
      </c>
      <c r="L1374" s="10">
        <v>58.53</v>
      </c>
      <c r="M1374" s="10">
        <f>SUMIFS(Table2[Household waste (%)], Table2[Country], "Australia", Table2[Year], 2020)</f>
        <v>1412.17</v>
      </c>
      <c r="N1374" s="10">
        <f>COUNTIFS(Table2[Year], "USA")</f>
        <v>0</v>
      </c>
    </row>
    <row r="1375" spans="1:14" x14ac:dyDescent="0.35">
      <c r="A1375" s="11" t="s">
        <v>29</v>
      </c>
      <c r="B1375" s="12">
        <v>2020</v>
      </c>
      <c r="C1375" s="11" t="s">
        <v>9</v>
      </c>
      <c r="D1375" s="12">
        <v>1089.46</v>
      </c>
      <c r="E1375" s="13">
        <v>1083.93</v>
      </c>
      <c r="F1375" s="13">
        <f>IFERROR(Table2[[#This Row],[Economic loss ($ million)]]*1000000 / Table2[[#This Row],[Total Waste (tons)]], NA())</f>
        <v>994924.09083399107</v>
      </c>
      <c r="G1375" s="13" t="str">
        <f t="shared" si="21"/>
        <v>Medium</v>
      </c>
      <c r="H1375" s="13">
        <v>78.59</v>
      </c>
      <c r="I1375" s="13">
        <f>IFERROR(Table2[[#This Row],[Total Waste (tons)]] / (Table2[[#This Row],[Population (million)]]*1000), NA())</f>
        <v>2.6406670383207699E-3</v>
      </c>
      <c r="J1375" s="13">
        <v>412.57</v>
      </c>
      <c r="K1375" s="13">
        <f>IFERROR(Table2[[#This Row],[Total Waste (tons)]] * Table2[[#This Row],[Household waste (%)]], NA())</f>
        <v>50779.730600000003</v>
      </c>
      <c r="L1375" s="13">
        <v>46.61</v>
      </c>
      <c r="M1375" s="10">
        <f>SUMIFS(Table2[Household waste (%)], Table2[Country], "Australia", Table2[Year], 2020)</f>
        <v>1412.17</v>
      </c>
      <c r="N1375" s="10">
        <f>COUNTIFS(Table2[Year], "USA")</f>
        <v>0</v>
      </c>
    </row>
    <row r="1376" spans="1:14" x14ac:dyDescent="0.35">
      <c r="A1376" s="8" t="s">
        <v>21</v>
      </c>
      <c r="B1376" s="9">
        <v>2024</v>
      </c>
      <c r="C1376" s="8" t="s">
        <v>11</v>
      </c>
      <c r="D1376" s="9">
        <v>13227.42</v>
      </c>
      <c r="E1376" s="10">
        <v>14726.89</v>
      </c>
      <c r="F1376" s="10">
        <f>IFERROR(Table2[[#This Row],[Economic loss ($ million)]]*1000000 / Table2[[#This Row],[Total Waste (tons)]], NA())</f>
        <v>1113360.7309664318</v>
      </c>
      <c r="G1376" s="10" t="str">
        <f t="shared" si="21"/>
        <v>High</v>
      </c>
      <c r="H1376" s="10">
        <v>179.67</v>
      </c>
      <c r="I1376" s="10">
        <f>IFERROR(Table2[[#This Row],[Total Waste (tons)]] / (Table2[[#This Row],[Population (million)]]*1000), NA())</f>
        <v>0.78130064973419966</v>
      </c>
      <c r="J1376" s="10">
        <v>16.93</v>
      </c>
      <c r="K1376" s="10">
        <f>IFERROR(Table2[[#This Row],[Total Waste (tons)]] * Table2[[#This Row],[Household waste (%)]], NA())</f>
        <v>551715.68819999998</v>
      </c>
      <c r="L1376" s="10">
        <v>41.71</v>
      </c>
      <c r="M1376" s="10">
        <f>SUMIFS(Table2[Household waste (%)], Table2[Country], "Australia", Table2[Year], 2020)</f>
        <v>1412.17</v>
      </c>
      <c r="N1376" s="10">
        <f>COUNTIFS(Table2[Year], "USA")</f>
        <v>0</v>
      </c>
    </row>
    <row r="1377" spans="1:14" x14ac:dyDescent="0.35">
      <c r="A1377" s="11" t="s">
        <v>17</v>
      </c>
      <c r="B1377" s="12">
        <v>2023</v>
      </c>
      <c r="C1377" s="11" t="s">
        <v>19</v>
      </c>
      <c r="D1377" s="12">
        <v>19338.41</v>
      </c>
      <c r="E1377" s="13">
        <v>20365.97</v>
      </c>
      <c r="F1377" s="13">
        <f>IFERROR(Table2[[#This Row],[Economic loss ($ million)]]*1000000 / Table2[[#This Row],[Total Waste (tons)]], NA())</f>
        <v>1053135.7024698514</v>
      </c>
      <c r="G1377" s="13" t="str">
        <f t="shared" si="21"/>
        <v>Medium</v>
      </c>
      <c r="H1377" s="13">
        <v>190.1</v>
      </c>
      <c r="I1377" s="13">
        <f>IFERROR(Table2[[#This Row],[Total Waste (tons)]] / (Table2[[#This Row],[Population (million)]]*1000), NA())</f>
        <v>4.5537499705653801E-2</v>
      </c>
      <c r="J1377" s="13">
        <v>424.67</v>
      </c>
      <c r="K1377" s="13">
        <f>IFERROR(Table2[[#This Row],[Total Waste (tons)]] * Table2[[#This Row],[Household waste (%)]], NA())</f>
        <v>609546.68319999997</v>
      </c>
      <c r="L1377" s="13">
        <v>31.52</v>
      </c>
      <c r="M1377" s="10">
        <f>SUMIFS(Table2[Household waste (%)], Table2[Country], "Australia", Table2[Year], 2020)</f>
        <v>1412.17</v>
      </c>
      <c r="N1377" s="10">
        <f>COUNTIFS(Table2[Year], "USA")</f>
        <v>0</v>
      </c>
    </row>
    <row r="1378" spans="1:14" x14ac:dyDescent="0.35">
      <c r="A1378" s="8" t="s">
        <v>17</v>
      </c>
      <c r="B1378" s="9">
        <v>2021</v>
      </c>
      <c r="C1378" s="8" t="s">
        <v>19</v>
      </c>
      <c r="D1378" s="9">
        <v>4036.49</v>
      </c>
      <c r="E1378" s="10">
        <v>3560.08</v>
      </c>
      <c r="F1378" s="10">
        <f>IFERROR(Table2[[#This Row],[Economic loss ($ million)]]*1000000 / Table2[[#This Row],[Total Waste (tons)]], NA())</f>
        <v>881974.19044764142</v>
      </c>
      <c r="G1378" s="10" t="str">
        <f t="shared" si="21"/>
        <v>Low</v>
      </c>
      <c r="H1378" s="10">
        <v>88.34</v>
      </c>
      <c r="I1378" s="10">
        <f>IFERROR(Table2[[#This Row],[Total Waste (tons)]] / (Table2[[#This Row],[Population (million)]]*1000), NA())</f>
        <v>1.4451648705739142E-2</v>
      </c>
      <c r="J1378" s="10">
        <v>279.31</v>
      </c>
      <c r="K1378" s="10">
        <f>IFERROR(Table2[[#This Row],[Total Waste (tons)]] * Table2[[#This Row],[Household waste (%)]], NA())</f>
        <v>277549.05239999999</v>
      </c>
      <c r="L1378" s="10">
        <v>68.760000000000005</v>
      </c>
      <c r="M1378" s="10">
        <f>SUMIFS(Table2[Household waste (%)], Table2[Country], "Australia", Table2[Year], 2020)</f>
        <v>1412.17</v>
      </c>
      <c r="N1378" s="10">
        <f>COUNTIFS(Table2[Year], "USA")</f>
        <v>0</v>
      </c>
    </row>
    <row r="1379" spans="1:14" x14ac:dyDescent="0.35">
      <c r="A1379" s="11" t="s">
        <v>34</v>
      </c>
      <c r="B1379" s="12">
        <v>2023</v>
      </c>
      <c r="C1379" s="11" t="s">
        <v>20</v>
      </c>
      <c r="D1379" s="12">
        <v>1207.3699999999999</v>
      </c>
      <c r="E1379" s="13">
        <v>1390.41</v>
      </c>
      <c r="F1379" s="13">
        <f>IFERROR(Table2[[#This Row],[Economic loss ($ million)]]*1000000 / Table2[[#This Row],[Total Waste (tons)]], NA())</f>
        <v>1151602.2428915743</v>
      </c>
      <c r="G1379" s="13" t="str">
        <f t="shared" si="21"/>
        <v>High</v>
      </c>
      <c r="H1379" s="13">
        <v>128.87</v>
      </c>
      <c r="I1379" s="13">
        <f>IFERROR(Table2[[#This Row],[Total Waste (tons)]] / (Table2[[#This Row],[Population (million)]]*1000), NA())</f>
        <v>1.1377724587012447E-3</v>
      </c>
      <c r="J1379" s="13">
        <v>1061.17</v>
      </c>
      <c r="K1379" s="13">
        <f>IFERROR(Table2[[#This Row],[Total Waste (tons)]] * Table2[[#This Row],[Household waste (%)]], NA())</f>
        <v>81473.327600000004</v>
      </c>
      <c r="L1379" s="13">
        <v>67.48</v>
      </c>
      <c r="M1379" s="10">
        <f>SUMIFS(Table2[Household waste (%)], Table2[Country], "Australia", Table2[Year], 2020)</f>
        <v>1412.17</v>
      </c>
      <c r="N1379" s="10">
        <f>COUNTIFS(Table2[Year], "USA")</f>
        <v>0</v>
      </c>
    </row>
    <row r="1380" spans="1:14" x14ac:dyDescent="0.35">
      <c r="A1380" s="8" t="s">
        <v>28</v>
      </c>
      <c r="B1380" s="9">
        <v>2020</v>
      </c>
      <c r="C1380" s="8" t="s">
        <v>20</v>
      </c>
      <c r="D1380" s="9">
        <v>23225.05</v>
      </c>
      <c r="E1380" s="10">
        <v>26503.439999999999</v>
      </c>
      <c r="F1380" s="10">
        <f>IFERROR(Table2[[#This Row],[Economic loss ($ million)]]*1000000 / Table2[[#This Row],[Total Waste (tons)]], NA())</f>
        <v>1141157.5001991384</v>
      </c>
      <c r="G1380" s="10" t="str">
        <f t="shared" si="21"/>
        <v>High</v>
      </c>
      <c r="H1380" s="10">
        <v>52.02</v>
      </c>
      <c r="I1380" s="10">
        <f>IFERROR(Table2[[#This Row],[Total Waste (tons)]] / (Table2[[#This Row],[Population (million)]]*1000), NA())</f>
        <v>4.7015222980222267E-2</v>
      </c>
      <c r="J1380" s="10">
        <v>493.99</v>
      </c>
      <c r="K1380" s="10">
        <f>IFERROR(Table2[[#This Row],[Total Waste (tons)]] * Table2[[#This Row],[Household waste (%)]], NA())</f>
        <v>1071371.5564999999</v>
      </c>
      <c r="L1380" s="10">
        <v>46.13</v>
      </c>
      <c r="M1380" s="10">
        <f>SUMIFS(Table2[Household waste (%)], Table2[Country], "Australia", Table2[Year], 2020)</f>
        <v>1412.17</v>
      </c>
      <c r="N1380" s="10">
        <f>COUNTIFS(Table2[Year], "USA")</f>
        <v>0</v>
      </c>
    </row>
    <row r="1381" spans="1:14" x14ac:dyDescent="0.35">
      <c r="A1381" s="11" t="s">
        <v>28</v>
      </c>
      <c r="B1381" s="12">
        <v>2024</v>
      </c>
      <c r="C1381" s="11" t="s">
        <v>9</v>
      </c>
      <c r="D1381" s="12">
        <v>2474.83</v>
      </c>
      <c r="E1381" s="13">
        <v>2663.13</v>
      </c>
      <c r="F1381" s="13">
        <f>IFERROR(Table2[[#This Row],[Economic loss ($ million)]]*1000000 / Table2[[#This Row],[Total Waste (tons)]], NA())</f>
        <v>1076086.0341922475</v>
      </c>
      <c r="G1381" s="13" t="str">
        <f t="shared" si="21"/>
        <v>Medium</v>
      </c>
      <c r="H1381" s="13">
        <v>91.22</v>
      </c>
      <c r="I1381" s="13">
        <f>IFERROR(Table2[[#This Row],[Total Waste (tons)]] / (Table2[[#This Row],[Population (million)]]*1000), NA())</f>
        <v>1.7905395139526975E-3</v>
      </c>
      <c r="J1381" s="13">
        <v>1382.17</v>
      </c>
      <c r="K1381" s="13">
        <f>IFERROR(Table2[[#This Row],[Total Waste (tons)]] * Table2[[#This Row],[Household waste (%)]], NA())</f>
        <v>143911.3645</v>
      </c>
      <c r="L1381" s="13">
        <v>58.15</v>
      </c>
      <c r="M1381" s="10">
        <f>SUMIFS(Table2[Household waste (%)], Table2[Country], "Australia", Table2[Year], 2020)</f>
        <v>1412.17</v>
      </c>
      <c r="N1381" s="10">
        <f>COUNTIFS(Table2[Year], "USA")</f>
        <v>0</v>
      </c>
    </row>
    <row r="1382" spans="1:14" x14ac:dyDescent="0.35">
      <c r="A1382" s="8" t="s">
        <v>24</v>
      </c>
      <c r="B1382" s="9">
        <v>2019</v>
      </c>
      <c r="C1382" s="8" t="s">
        <v>13</v>
      </c>
      <c r="D1382" s="9">
        <v>40559.42</v>
      </c>
      <c r="E1382" s="10">
        <v>44726.11</v>
      </c>
      <c r="F1382" s="10">
        <f>IFERROR(Table2[[#This Row],[Economic loss ($ million)]]*1000000 / Table2[[#This Row],[Total Waste (tons)]], NA())</f>
        <v>1102730.5124185702</v>
      </c>
      <c r="G1382" s="10" t="str">
        <f t="shared" si="21"/>
        <v>High</v>
      </c>
      <c r="H1382" s="10">
        <v>179.04</v>
      </c>
      <c r="I1382" s="10">
        <f>IFERROR(Table2[[#This Row],[Total Waste (tons)]] / (Table2[[#This Row],[Population (million)]]*1000), NA())</f>
        <v>7.1745949196915015E-2</v>
      </c>
      <c r="J1382" s="10">
        <v>565.32000000000005</v>
      </c>
      <c r="K1382" s="10">
        <f>IFERROR(Table2[[#This Row],[Total Waste (tons)]] * Table2[[#This Row],[Household waste (%)]], NA())</f>
        <v>1249230.1359999999</v>
      </c>
      <c r="L1382" s="10">
        <v>30.8</v>
      </c>
      <c r="M1382" s="10">
        <f>SUMIFS(Table2[Household waste (%)], Table2[Country], "Australia", Table2[Year], 2020)</f>
        <v>1412.17</v>
      </c>
      <c r="N1382" s="10">
        <f>COUNTIFS(Table2[Year], "USA")</f>
        <v>0</v>
      </c>
    </row>
    <row r="1383" spans="1:14" x14ac:dyDescent="0.35">
      <c r="A1383" s="11" t="s">
        <v>34</v>
      </c>
      <c r="B1383" s="12">
        <v>2023</v>
      </c>
      <c r="C1383" s="11" t="s">
        <v>19</v>
      </c>
      <c r="D1383" s="12">
        <v>4618.68</v>
      </c>
      <c r="E1383" s="13">
        <v>5138.08</v>
      </c>
      <c r="F1383" s="13">
        <f>IFERROR(Table2[[#This Row],[Economic loss ($ million)]]*1000000 / Table2[[#This Row],[Total Waste (tons)]], NA())</f>
        <v>1112456.3728164756</v>
      </c>
      <c r="G1383" s="13" t="str">
        <f t="shared" si="21"/>
        <v>High</v>
      </c>
      <c r="H1383" s="13">
        <v>69.78</v>
      </c>
      <c r="I1383" s="13">
        <f>IFERROR(Table2[[#This Row],[Total Waste (tons)]] / (Table2[[#This Row],[Population (million)]]*1000), NA())</f>
        <v>1.6473517138067554E-2</v>
      </c>
      <c r="J1383" s="13">
        <v>280.37</v>
      </c>
      <c r="K1383" s="13">
        <f>IFERROR(Table2[[#This Row],[Total Waste (tons)]] * Table2[[#This Row],[Household waste (%)]], NA())</f>
        <v>245067.16080000001</v>
      </c>
      <c r="L1383" s="13">
        <v>53.06</v>
      </c>
      <c r="M1383" s="10">
        <f>SUMIFS(Table2[Household waste (%)], Table2[Country], "Australia", Table2[Year], 2020)</f>
        <v>1412.17</v>
      </c>
      <c r="N1383" s="10">
        <f>COUNTIFS(Table2[Year], "USA")</f>
        <v>0</v>
      </c>
    </row>
    <row r="1384" spans="1:14" x14ac:dyDescent="0.35">
      <c r="A1384" s="8" t="s">
        <v>16</v>
      </c>
      <c r="B1384" s="9">
        <v>2023</v>
      </c>
      <c r="C1384" s="8" t="s">
        <v>15</v>
      </c>
      <c r="D1384" s="9">
        <v>1634.45</v>
      </c>
      <c r="E1384" s="10">
        <v>1960.97</v>
      </c>
      <c r="F1384" s="10">
        <f>IFERROR(Table2[[#This Row],[Economic loss ($ million)]]*1000000 / Table2[[#This Row],[Total Waste (tons)]], NA())</f>
        <v>1199773.6241549144</v>
      </c>
      <c r="G1384" s="10" t="str">
        <f t="shared" si="21"/>
        <v>High</v>
      </c>
      <c r="H1384" s="10">
        <v>71.680000000000007</v>
      </c>
      <c r="I1384" s="10">
        <f>IFERROR(Table2[[#This Row],[Total Waste (tons)]] / (Table2[[#This Row],[Population (million)]]*1000), NA())</f>
        <v>7.0541648683642641E-2</v>
      </c>
      <c r="J1384" s="10">
        <v>23.17</v>
      </c>
      <c r="K1384" s="10">
        <f>IFERROR(Table2[[#This Row],[Total Waste (tons)]] * Table2[[#This Row],[Household waste (%)]], NA())</f>
        <v>89110.214000000007</v>
      </c>
      <c r="L1384" s="10">
        <v>54.52</v>
      </c>
      <c r="M1384" s="10">
        <f>SUMIFS(Table2[Household waste (%)], Table2[Country], "Australia", Table2[Year], 2020)</f>
        <v>1412.17</v>
      </c>
      <c r="N1384" s="10">
        <f>COUNTIFS(Table2[Year], "USA")</f>
        <v>0</v>
      </c>
    </row>
    <row r="1385" spans="1:14" x14ac:dyDescent="0.35">
      <c r="A1385" s="11" t="s">
        <v>14</v>
      </c>
      <c r="B1385" s="12">
        <v>2023</v>
      </c>
      <c r="C1385" s="11" t="s">
        <v>15</v>
      </c>
      <c r="D1385" s="12">
        <v>45126.17</v>
      </c>
      <c r="E1385" s="13">
        <v>49357.919999999998</v>
      </c>
      <c r="F1385" s="13">
        <f>IFERROR(Table2[[#This Row],[Economic loss ($ million)]]*1000000 / Table2[[#This Row],[Total Waste (tons)]], NA())</f>
        <v>1093775.9619307378</v>
      </c>
      <c r="G1385" s="13" t="str">
        <f t="shared" si="21"/>
        <v>Medium</v>
      </c>
      <c r="H1385" s="13">
        <v>156.41</v>
      </c>
      <c r="I1385" s="13">
        <f>IFERROR(Table2[[#This Row],[Total Waste (tons)]] / (Table2[[#This Row],[Population (million)]]*1000), NA())</f>
        <v>3.8820882297276371E-2</v>
      </c>
      <c r="J1385" s="13">
        <v>1162.42</v>
      </c>
      <c r="K1385" s="13">
        <f>IFERROR(Table2[[#This Row],[Total Waste (tons)]] * Table2[[#This Row],[Household waste (%)]], NA())</f>
        <v>1530679.6864</v>
      </c>
      <c r="L1385" s="13">
        <v>33.92</v>
      </c>
      <c r="M1385" s="10">
        <f>SUMIFS(Table2[Household waste (%)], Table2[Country], "Australia", Table2[Year], 2020)</f>
        <v>1412.17</v>
      </c>
      <c r="N1385" s="10">
        <f>COUNTIFS(Table2[Year], "USA")</f>
        <v>0</v>
      </c>
    </row>
    <row r="1386" spans="1:14" x14ac:dyDescent="0.35">
      <c r="A1386" s="8" t="s">
        <v>29</v>
      </c>
      <c r="B1386" s="9">
        <v>2021</v>
      </c>
      <c r="C1386" s="8" t="s">
        <v>19</v>
      </c>
      <c r="D1386" s="9">
        <v>45374.16</v>
      </c>
      <c r="E1386" s="10">
        <v>46143.9</v>
      </c>
      <c r="F1386" s="10">
        <f>IFERROR(Table2[[#This Row],[Economic loss ($ million)]]*1000000 / Table2[[#This Row],[Total Waste (tons)]], NA())</f>
        <v>1016964.280991648</v>
      </c>
      <c r="G1386" s="10" t="str">
        <f t="shared" si="21"/>
        <v>Medium</v>
      </c>
      <c r="H1386" s="10">
        <v>182.49</v>
      </c>
      <c r="I1386" s="10">
        <f>IFERROR(Table2[[#This Row],[Total Waste (tons)]] / (Table2[[#This Row],[Population (million)]]*1000), NA())</f>
        <v>3.7814951245937166E-2</v>
      </c>
      <c r="J1386" s="10">
        <v>1199.9000000000001</v>
      </c>
      <c r="K1386" s="10">
        <f>IFERROR(Table2[[#This Row],[Total Waste (tons)]] * Table2[[#This Row],[Household waste (%)]], NA())</f>
        <v>2931624.4776000003</v>
      </c>
      <c r="L1386" s="10">
        <v>64.61</v>
      </c>
      <c r="M1386" s="10">
        <f>SUMIFS(Table2[Household waste (%)], Table2[Country], "Australia", Table2[Year], 2020)</f>
        <v>1412.17</v>
      </c>
      <c r="N1386" s="10">
        <f>COUNTIFS(Table2[Year], "USA")</f>
        <v>0</v>
      </c>
    </row>
    <row r="1387" spans="1:14" x14ac:dyDescent="0.35">
      <c r="A1387" s="11" t="s">
        <v>31</v>
      </c>
      <c r="B1387" s="12">
        <v>2020</v>
      </c>
      <c r="C1387" s="11" t="s">
        <v>15</v>
      </c>
      <c r="D1387" s="12">
        <v>48449.26</v>
      </c>
      <c r="E1387" s="13">
        <v>47672.6</v>
      </c>
      <c r="F1387" s="13">
        <f>IFERROR(Table2[[#This Row],[Economic loss ($ million)]]*1000000 / Table2[[#This Row],[Total Waste (tons)]], NA())</f>
        <v>983969.62100143533</v>
      </c>
      <c r="G1387" s="13" t="str">
        <f t="shared" si="21"/>
        <v>Medium</v>
      </c>
      <c r="H1387" s="13">
        <v>136.74</v>
      </c>
      <c r="I1387" s="13">
        <f>IFERROR(Table2[[#This Row],[Total Waste (tons)]] / (Table2[[#This Row],[Population (million)]]*1000), NA())</f>
        <v>0.14620895071973927</v>
      </c>
      <c r="J1387" s="13">
        <v>331.37</v>
      </c>
      <c r="K1387" s="13">
        <f>IFERROR(Table2[[#This Row],[Total Waste (tons)]] * Table2[[#This Row],[Household waste (%)]], NA())</f>
        <v>2511609.6384000001</v>
      </c>
      <c r="L1387" s="13">
        <v>51.84</v>
      </c>
      <c r="M1387" s="10">
        <f>SUMIFS(Table2[Household waste (%)], Table2[Country], "Australia", Table2[Year], 2020)</f>
        <v>1412.17</v>
      </c>
      <c r="N1387" s="10">
        <f>COUNTIFS(Table2[Year], "USA")</f>
        <v>0</v>
      </c>
    </row>
    <row r="1388" spans="1:14" x14ac:dyDescent="0.35">
      <c r="A1388" s="8" t="s">
        <v>29</v>
      </c>
      <c r="B1388" s="9">
        <v>2024</v>
      </c>
      <c r="C1388" s="8" t="s">
        <v>11</v>
      </c>
      <c r="D1388" s="9">
        <v>1732.31</v>
      </c>
      <c r="E1388" s="10">
        <v>1610.76</v>
      </c>
      <c r="F1388" s="10">
        <f>IFERROR(Table2[[#This Row],[Economic loss ($ million)]]*1000000 / Table2[[#This Row],[Total Waste (tons)]], NA())</f>
        <v>929833.57482205844</v>
      </c>
      <c r="G1388" s="10" t="str">
        <f t="shared" si="21"/>
        <v>Low</v>
      </c>
      <c r="H1388" s="10">
        <v>195.49</v>
      </c>
      <c r="I1388" s="10">
        <f>IFERROR(Table2[[#This Row],[Total Waste (tons)]] / (Table2[[#This Row],[Population (million)]]*1000), NA())</f>
        <v>2.5290304684876708E-3</v>
      </c>
      <c r="J1388" s="10">
        <v>684.97</v>
      </c>
      <c r="K1388" s="10">
        <f>IFERROR(Table2[[#This Row],[Total Waste (tons)]] * Table2[[#This Row],[Household waste (%)]], NA())</f>
        <v>116030.1238</v>
      </c>
      <c r="L1388" s="10">
        <v>66.98</v>
      </c>
      <c r="M1388" s="10">
        <f>SUMIFS(Table2[Household waste (%)], Table2[Country], "Australia", Table2[Year], 2020)</f>
        <v>1412.17</v>
      </c>
      <c r="N1388" s="10">
        <f>COUNTIFS(Table2[Year], "USA")</f>
        <v>0</v>
      </c>
    </row>
    <row r="1389" spans="1:14" x14ac:dyDescent="0.35">
      <c r="A1389" s="11" t="s">
        <v>10</v>
      </c>
      <c r="B1389" s="12">
        <v>2024</v>
      </c>
      <c r="C1389" s="11" t="s">
        <v>13</v>
      </c>
      <c r="D1389" s="12">
        <v>18682.939999999999</v>
      </c>
      <c r="E1389" s="13">
        <v>16863.27</v>
      </c>
      <c r="F1389" s="13">
        <f>IFERROR(Table2[[#This Row],[Economic loss ($ million)]]*1000000 / Table2[[#This Row],[Total Waste (tons)]], NA())</f>
        <v>902602.58824360627</v>
      </c>
      <c r="G1389" s="13" t="str">
        <f t="shared" si="21"/>
        <v>Low</v>
      </c>
      <c r="H1389" s="13">
        <v>69.900000000000006</v>
      </c>
      <c r="I1389" s="13">
        <f>IFERROR(Table2[[#This Row],[Total Waste (tons)]] / (Table2[[#This Row],[Population (million)]]*1000), NA())</f>
        <v>1.3714766012112313E-2</v>
      </c>
      <c r="J1389" s="13">
        <v>1362.25</v>
      </c>
      <c r="K1389" s="13">
        <f>IFERROR(Table2[[#This Row],[Total Waste (tons)]] * Table2[[#This Row],[Household waste (%)]], NA())</f>
        <v>1252691.1269999999</v>
      </c>
      <c r="L1389" s="13">
        <v>67.05</v>
      </c>
      <c r="M1389" s="10">
        <f>SUMIFS(Table2[Household waste (%)], Table2[Country], "Australia", Table2[Year], 2020)</f>
        <v>1412.17</v>
      </c>
      <c r="N1389" s="10">
        <f>COUNTIFS(Table2[Year], "USA")</f>
        <v>0</v>
      </c>
    </row>
    <row r="1390" spans="1:14" x14ac:dyDescent="0.35">
      <c r="A1390" s="8" t="s">
        <v>12</v>
      </c>
      <c r="B1390" s="9">
        <v>2021</v>
      </c>
      <c r="C1390" s="8" t="s">
        <v>13</v>
      </c>
      <c r="D1390" s="9">
        <v>13763.66</v>
      </c>
      <c r="E1390" s="10">
        <v>13534.15</v>
      </c>
      <c r="F1390" s="10">
        <f>IFERROR(Table2[[#This Row],[Economic loss ($ million)]]*1000000 / Table2[[#This Row],[Total Waste (tons)]], NA())</f>
        <v>983324.92956088716</v>
      </c>
      <c r="G1390" s="10" t="str">
        <f t="shared" si="21"/>
        <v>Medium</v>
      </c>
      <c r="H1390" s="10">
        <v>159.82</v>
      </c>
      <c r="I1390" s="10">
        <f>IFERROR(Table2[[#This Row],[Total Waste (tons)]] / (Table2[[#This Row],[Population (million)]]*1000), NA())</f>
        <v>1.0757481730431045E-2</v>
      </c>
      <c r="J1390" s="10">
        <v>1279.45</v>
      </c>
      <c r="K1390" s="10">
        <f>IFERROR(Table2[[#This Row],[Total Waste (tons)]] * Table2[[#This Row],[Household waste (%)]], NA())</f>
        <v>825544.32679999992</v>
      </c>
      <c r="L1390" s="10">
        <v>59.98</v>
      </c>
      <c r="M1390" s="10">
        <f>SUMIFS(Table2[Household waste (%)], Table2[Country], "Australia", Table2[Year], 2020)</f>
        <v>1412.17</v>
      </c>
      <c r="N1390" s="10">
        <f>COUNTIFS(Table2[Year], "USA")</f>
        <v>0</v>
      </c>
    </row>
    <row r="1391" spans="1:14" x14ac:dyDescent="0.35">
      <c r="A1391" s="11" t="s">
        <v>35</v>
      </c>
      <c r="B1391" s="12">
        <v>2021</v>
      </c>
      <c r="C1391" s="11" t="s">
        <v>9</v>
      </c>
      <c r="D1391" s="12">
        <v>21211.62</v>
      </c>
      <c r="E1391" s="13">
        <v>22934.32</v>
      </c>
      <c r="F1391" s="13">
        <f>IFERROR(Table2[[#This Row],[Economic loss ($ million)]]*1000000 / Table2[[#This Row],[Total Waste (tons)]], NA())</f>
        <v>1081214.9189925145</v>
      </c>
      <c r="G1391" s="13" t="str">
        <f t="shared" si="21"/>
        <v>Medium</v>
      </c>
      <c r="H1391" s="13">
        <v>23.56</v>
      </c>
      <c r="I1391" s="13">
        <f>IFERROR(Table2[[#This Row],[Total Waste (tons)]] / (Table2[[#This Row],[Population (million)]]*1000), NA())</f>
        <v>4.5814423637659557E-2</v>
      </c>
      <c r="J1391" s="13">
        <v>462.99</v>
      </c>
      <c r="K1391" s="13">
        <f>IFERROR(Table2[[#This Row],[Total Waste (tons)]] * Table2[[#This Row],[Household waste (%)]], NA())</f>
        <v>1104064.821</v>
      </c>
      <c r="L1391" s="13">
        <v>52.05</v>
      </c>
      <c r="M1391" s="10">
        <f>SUMIFS(Table2[Household waste (%)], Table2[Country], "Australia", Table2[Year], 2020)</f>
        <v>1412.17</v>
      </c>
      <c r="N1391" s="10">
        <f>COUNTIFS(Table2[Year], "USA")</f>
        <v>0</v>
      </c>
    </row>
    <row r="1392" spans="1:14" x14ac:dyDescent="0.35">
      <c r="A1392" s="8" t="s">
        <v>29</v>
      </c>
      <c r="B1392" s="9">
        <v>2021</v>
      </c>
      <c r="C1392" s="8" t="s">
        <v>19</v>
      </c>
      <c r="D1392" s="9">
        <v>34559.81</v>
      </c>
      <c r="E1392" s="10">
        <v>30645.51</v>
      </c>
      <c r="F1392" s="10">
        <f>IFERROR(Table2[[#This Row],[Economic loss ($ million)]]*1000000 / Table2[[#This Row],[Total Waste (tons)]], NA())</f>
        <v>886738.3819529101</v>
      </c>
      <c r="G1392" s="10" t="str">
        <f t="shared" si="21"/>
        <v>Low</v>
      </c>
      <c r="H1392" s="10">
        <v>160.72</v>
      </c>
      <c r="I1392" s="10">
        <f>IFERROR(Table2[[#This Row],[Total Waste (tons)]] / (Table2[[#This Row],[Population (million)]]*1000), NA())</f>
        <v>4.6413303608600472E-2</v>
      </c>
      <c r="J1392" s="10">
        <v>744.61</v>
      </c>
      <c r="K1392" s="10">
        <f>IFERROR(Table2[[#This Row],[Total Waste (tons)]] * Table2[[#This Row],[Household waste (%)]], NA())</f>
        <v>1421790.5833999999</v>
      </c>
      <c r="L1392" s="10">
        <v>41.14</v>
      </c>
      <c r="M1392" s="10">
        <f>SUMIFS(Table2[Household waste (%)], Table2[Country], "Australia", Table2[Year], 2020)</f>
        <v>1412.17</v>
      </c>
      <c r="N1392" s="10">
        <f>COUNTIFS(Table2[Year], "USA")</f>
        <v>0</v>
      </c>
    </row>
    <row r="1393" spans="1:14" x14ac:dyDescent="0.35">
      <c r="A1393" s="11" t="s">
        <v>14</v>
      </c>
      <c r="B1393" s="12">
        <v>2020</v>
      </c>
      <c r="C1393" s="11" t="s">
        <v>13</v>
      </c>
      <c r="D1393" s="12">
        <v>6103.15</v>
      </c>
      <c r="E1393" s="13">
        <v>5286.27</v>
      </c>
      <c r="F1393" s="13">
        <f>IFERROR(Table2[[#This Row],[Economic loss ($ million)]]*1000000 / Table2[[#This Row],[Total Waste (tons)]], NA())</f>
        <v>866154.36291095591</v>
      </c>
      <c r="G1393" s="13" t="str">
        <f t="shared" si="21"/>
        <v>Low</v>
      </c>
      <c r="H1393" s="13">
        <v>105.48</v>
      </c>
      <c r="I1393" s="13">
        <f>IFERROR(Table2[[#This Row],[Total Waste (tons)]] / (Table2[[#This Row],[Population (million)]]*1000), NA())</f>
        <v>6.1106661193267714E-3</v>
      </c>
      <c r="J1393" s="13">
        <v>998.77</v>
      </c>
      <c r="K1393" s="13">
        <f>IFERROR(Table2[[#This Row],[Total Waste (tons)]] * Table2[[#This Row],[Household waste (%)]], NA())</f>
        <v>270613.67100000003</v>
      </c>
      <c r="L1393" s="13">
        <v>44.34</v>
      </c>
      <c r="M1393" s="10">
        <f>SUMIFS(Table2[Household waste (%)], Table2[Country], "Australia", Table2[Year], 2020)</f>
        <v>1412.17</v>
      </c>
      <c r="N1393" s="10">
        <f>COUNTIFS(Table2[Year], "USA")</f>
        <v>0</v>
      </c>
    </row>
    <row r="1394" spans="1:14" x14ac:dyDescent="0.35">
      <c r="A1394" s="8" t="s">
        <v>14</v>
      </c>
      <c r="B1394" s="9">
        <v>2021</v>
      </c>
      <c r="C1394" s="8" t="s">
        <v>20</v>
      </c>
      <c r="D1394" s="9">
        <v>3737.96</v>
      </c>
      <c r="E1394" s="10">
        <v>4130.6400000000003</v>
      </c>
      <c r="F1394" s="10">
        <f>IFERROR(Table2[[#This Row],[Economic loss ($ million)]]*1000000 / Table2[[#This Row],[Total Waste (tons)]], NA())</f>
        <v>1105051.9534719475</v>
      </c>
      <c r="G1394" s="10" t="str">
        <f t="shared" si="21"/>
        <v>High</v>
      </c>
      <c r="H1394" s="10">
        <v>149.56</v>
      </c>
      <c r="I1394" s="10">
        <f>IFERROR(Table2[[#This Row],[Total Waste (tons)]] / (Table2[[#This Row],[Population (million)]]*1000), NA())</f>
        <v>1.8815866304238399E-2</v>
      </c>
      <c r="J1394" s="10">
        <v>198.66</v>
      </c>
      <c r="K1394" s="10">
        <f>IFERROR(Table2[[#This Row],[Total Waste (tons)]] * Table2[[#This Row],[Household waste (%)]], NA())</f>
        <v>130342.66519999999</v>
      </c>
      <c r="L1394" s="10">
        <v>34.869999999999997</v>
      </c>
      <c r="M1394" s="10">
        <f>SUMIFS(Table2[Household waste (%)], Table2[Country], "Australia", Table2[Year], 2020)</f>
        <v>1412.17</v>
      </c>
      <c r="N1394" s="10">
        <f>COUNTIFS(Table2[Year], "USA")</f>
        <v>0</v>
      </c>
    </row>
    <row r="1395" spans="1:14" x14ac:dyDescent="0.35">
      <c r="A1395" s="11" t="s">
        <v>18</v>
      </c>
      <c r="B1395" s="12">
        <v>2024</v>
      </c>
      <c r="C1395" s="11" t="s">
        <v>25</v>
      </c>
      <c r="D1395" s="12">
        <v>46857.01</v>
      </c>
      <c r="E1395" s="13">
        <v>53113.51</v>
      </c>
      <c r="F1395" s="13">
        <f>IFERROR(Table2[[#This Row],[Economic loss ($ million)]]*1000000 / Table2[[#This Row],[Total Waste (tons)]], NA())</f>
        <v>1133523.2444409064</v>
      </c>
      <c r="G1395" s="13" t="str">
        <f t="shared" si="21"/>
        <v>High</v>
      </c>
      <c r="H1395" s="13">
        <v>114.12</v>
      </c>
      <c r="I1395" s="13">
        <f>IFERROR(Table2[[#This Row],[Total Waste (tons)]] / (Table2[[#This Row],[Population (million)]]*1000), NA())</f>
        <v>9.0345923954959134E-2</v>
      </c>
      <c r="J1395" s="13">
        <v>518.64</v>
      </c>
      <c r="K1395" s="13">
        <f>IFERROR(Table2[[#This Row],[Total Waste (tons)]] * Table2[[#This Row],[Household waste (%)]], NA())</f>
        <v>1712623.7154999999</v>
      </c>
      <c r="L1395" s="13">
        <v>36.549999999999997</v>
      </c>
      <c r="M1395" s="10">
        <f>SUMIFS(Table2[Household waste (%)], Table2[Country], "Australia", Table2[Year], 2020)</f>
        <v>1412.17</v>
      </c>
      <c r="N1395" s="10">
        <f>COUNTIFS(Table2[Year], "USA")</f>
        <v>0</v>
      </c>
    </row>
    <row r="1396" spans="1:14" x14ac:dyDescent="0.35">
      <c r="A1396" s="8" t="s">
        <v>17</v>
      </c>
      <c r="B1396" s="9">
        <v>2023</v>
      </c>
      <c r="C1396" s="8" t="s">
        <v>11</v>
      </c>
      <c r="D1396" s="9">
        <v>4611.9399999999996</v>
      </c>
      <c r="E1396" s="10">
        <v>4929.34</v>
      </c>
      <c r="F1396" s="10">
        <f>IFERROR(Table2[[#This Row],[Economic loss ($ million)]]*1000000 / Table2[[#This Row],[Total Waste (tons)]], NA())</f>
        <v>1068821.3636777583</v>
      </c>
      <c r="G1396" s="10" t="str">
        <f t="shared" si="21"/>
        <v>Medium</v>
      </c>
      <c r="H1396" s="10">
        <v>41.21</v>
      </c>
      <c r="I1396" s="10">
        <f>IFERROR(Table2[[#This Row],[Total Waste (tons)]] / (Table2[[#This Row],[Population (million)]]*1000), NA())</f>
        <v>8.6075774542739819E-2</v>
      </c>
      <c r="J1396" s="10">
        <v>53.58</v>
      </c>
      <c r="K1396" s="10">
        <f>IFERROR(Table2[[#This Row],[Total Waste (tons)]] * Table2[[#This Row],[Household waste (%)]], NA())</f>
        <v>268322.6692</v>
      </c>
      <c r="L1396" s="10">
        <v>58.18</v>
      </c>
      <c r="M1396" s="10">
        <f>SUMIFS(Table2[Household waste (%)], Table2[Country], "Australia", Table2[Year], 2020)</f>
        <v>1412.17</v>
      </c>
      <c r="N1396" s="10">
        <f>COUNTIFS(Table2[Year], "USA")</f>
        <v>0</v>
      </c>
    </row>
    <row r="1397" spans="1:14" x14ac:dyDescent="0.35">
      <c r="A1397" s="11" t="s">
        <v>35</v>
      </c>
      <c r="B1397" s="12">
        <v>2020</v>
      </c>
      <c r="C1397" s="11" t="s">
        <v>15</v>
      </c>
      <c r="D1397" s="12">
        <v>43480.95</v>
      </c>
      <c r="E1397" s="13">
        <v>38449.019999999997</v>
      </c>
      <c r="F1397" s="13">
        <f>IFERROR(Table2[[#This Row],[Economic loss ($ million)]]*1000000 / Table2[[#This Row],[Total Waste (tons)]], NA())</f>
        <v>884272.76772931602</v>
      </c>
      <c r="G1397" s="13" t="str">
        <f t="shared" si="21"/>
        <v>Low</v>
      </c>
      <c r="H1397" s="13">
        <v>165.29</v>
      </c>
      <c r="I1397" s="13">
        <f>IFERROR(Table2[[#This Row],[Total Waste (tons)]] / (Table2[[#This Row],[Population (million)]]*1000), NA())</f>
        <v>5.9198831842502957E-2</v>
      </c>
      <c r="J1397" s="13">
        <v>734.49</v>
      </c>
      <c r="K1397" s="13">
        <f>IFERROR(Table2[[#This Row],[Total Waste (tons)]] * Table2[[#This Row],[Household waste (%)]], NA())</f>
        <v>1691843.7644999998</v>
      </c>
      <c r="L1397" s="13">
        <v>38.909999999999997</v>
      </c>
      <c r="M1397" s="10">
        <f>SUMIFS(Table2[Household waste (%)], Table2[Country], "Australia", Table2[Year], 2020)</f>
        <v>1412.17</v>
      </c>
      <c r="N1397" s="10">
        <f>COUNTIFS(Table2[Year], "USA")</f>
        <v>0</v>
      </c>
    </row>
    <row r="1398" spans="1:14" x14ac:dyDescent="0.35">
      <c r="A1398" s="8" t="s">
        <v>35</v>
      </c>
      <c r="B1398" s="9">
        <v>2020</v>
      </c>
      <c r="C1398" s="8" t="s">
        <v>25</v>
      </c>
      <c r="D1398" s="9">
        <v>42834.82</v>
      </c>
      <c r="E1398" s="10">
        <v>34838.160000000003</v>
      </c>
      <c r="F1398" s="10">
        <f>IFERROR(Table2[[#This Row],[Economic loss ($ million)]]*1000000 / Table2[[#This Row],[Total Waste (tons)]], NA())</f>
        <v>813314.02816680446</v>
      </c>
      <c r="G1398" s="10" t="str">
        <f t="shared" si="21"/>
        <v>Low</v>
      </c>
      <c r="H1398" s="10">
        <v>92.86</v>
      </c>
      <c r="I1398" s="10">
        <f>IFERROR(Table2[[#This Row],[Total Waste (tons)]] / (Table2[[#This Row],[Population (million)]]*1000), NA())</f>
        <v>0.18236119034441653</v>
      </c>
      <c r="J1398" s="10">
        <v>234.89</v>
      </c>
      <c r="K1398" s="10">
        <f>IFERROR(Table2[[#This Row],[Total Waste (tons)]] * Table2[[#This Row],[Household waste (%)]], NA())</f>
        <v>1871881.6340000001</v>
      </c>
      <c r="L1398" s="10">
        <v>43.7</v>
      </c>
      <c r="M1398" s="10">
        <f>SUMIFS(Table2[Household waste (%)], Table2[Country], "Australia", Table2[Year], 2020)</f>
        <v>1412.17</v>
      </c>
      <c r="N1398" s="10">
        <f>COUNTIFS(Table2[Year], "USA")</f>
        <v>0</v>
      </c>
    </row>
    <row r="1399" spans="1:14" x14ac:dyDescent="0.35">
      <c r="A1399" s="11" t="s">
        <v>10</v>
      </c>
      <c r="B1399" s="12">
        <v>2023</v>
      </c>
      <c r="C1399" s="11" t="s">
        <v>11</v>
      </c>
      <c r="D1399" s="12">
        <v>49816.86</v>
      </c>
      <c r="E1399" s="13">
        <v>41239.85</v>
      </c>
      <c r="F1399" s="13">
        <f>IFERROR(Table2[[#This Row],[Economic loss ($ million)]]*1000000 / Table2[[#This Row],[Total Waste (tons)]], NA())</f>
        <v>827829.17269374267</v>
      </c>
      <c r="G1399" s="13" t="str">
        <f t="shared" si="21"/>
        <v>Low</v>
      </c>
      <c r="H1399" s="13">
        <v>134.88</v>
      </c>
      <c r="I1399" s="13">
        <f>IFERROR(Table2[[#This Row],[Total Waste (tons)]] / (Table2[[#This Row],[Population (million)]]*1000), NA())</f>
        <v>3.6046410326912783E-2</v>
      </c>
      <c r="J1399" s="13">
        <v>1382.02</v>
      </c>
      <c r="K1399" s="13">
        <f>IFERROR(Table2[[#This Row],[Total Waste (tons)]] * Table2[[#This Row],[Household waste (%)]], NA())</f>
        <v>3380073.9509999999</v>
      </c>
      <c r="L1399" s="13">
        <v>67.849999999999994</v>
      </c>
      <c r="M1399" s="10">
        <f>SUMIFS(Table2[Household waste (%)], Table2[Country], "Australia", Table2[Year], 2020)</f>
        <v>1412.17</v>
      </c>
      <c r="N1399" s="10">
        <f>COUNTIFS(Table2[Year], "USA")</f>
        <v>0</v>
      </c>
    </row>
    <row r="1400" spans="1:14" x14ac:dyDescent="0.35">
      <c r="A1400" s="8" t="s">
        <v>35</v>
      </c>
      <c r="B1400" s="9">
        <v>2024</v>
      </c>
      <c r="C1400" s="8" t="s">
        <v>11</v>
      </c>
      <c r="D1400" s="9">
        <v>11404.52</v>
      </c>
      <c r="E1400" s="10">
        <v>11204.75</v>
      </c>
      <c r="F1400" s="10">
        <f>IFERROR(Table2[[#This Row],[Economic loss ($ million)]]*1000000 / Table2[[#This Row],[Total Waste (tons)]], NA())</f>
        <v>982483.26102282247</v>
      </c>
      <c r="G1400" s="10" t="str">
        <f t="shared" si="21"/>
        <v>Medium</v>
      </c>
      <c r="H1400" s="10">
        <v>75.84</v>
      </c>
      <c r="I1400" s="10">
        <f>IFERROR(Table2[[#This Row],[Total Waste (tons)]] / (Table2[[#This Row],[Population (million)]]*1000), NA())</f>
        <v>3.4938177807732368E-2</v>
      </c>
      <c r="J1400" s="10">
        <v>326.42</v>
      </c>
      <c r="K1400" s="10">
        <f>IFERROR(Table2[[#This Row],[Total Waste (tons)]] * Table2[[#This Row],[Household waste (%)]], NA())</f>
        <v>394254.25640000001</v>
      </c>
      <c r="L1400" s="10">
        <v>34.57</v>
      </c>
      <c r="M1400" s="10">
        <f>SUMIFS(Table2[Household waste (%)], Table2[Country], "Australia", Table2[Year], 2020)</f>
        <v>1412.17</v>
      </c>
      <c r="N1400" s="10">
        <f>COUNTIFS(Table2[Year], "USA")</f>
        <v>0</v>
      </c>
    </row>
    <row r="1401" spans="1:14" x14ac:dyDescent="0.35">
      <c r="A1401" s="11" t="s">
        <v>32</v>
      </c>
      <c r="B1401" s="12">
        <v>2021</v>
      </c>
      <c r="C1401" s="11" t="s">
        <v>20</v>
      </c>
      <c r="D1401" s="12">
        <v>46798.57</v>
      </c>
      <c r="E1401" s="13">
        <v>37623.18</v>
      </c>
      <c r="F1401" s="13">
        <f>IFERROR(Table2[[#This Row],[Economic loss ($ million)]]*1000000 / Table2[[#This Row],[Total Waste (tons)]], NA())</f>
        <v>803938.66735671624</v>
      </c>
      <c r="G1401" s="13" t="str">
        <f t="shared" si="21"/>
        <v>Low</v>
      </c>
      <c r="H1401" s="13">
        <v>131.37</v>
      </c>
      <c r="I1401" s="13">
        <f>IFERROR(Table2[[#This Row],[Total Waste (tons)]] / (Table2[[#This Row],[Population (million)]]*1000), NA())</f>
        <v>3.5803084667702031E-2</v>
      </c>
      <c r="J1401" s="13">
        <v>1307.1099999999999</v>
      </c>
      <c r="K1401" s="13">
        <f>IFERROR(Table2[[#This Row],[Total Waste (tons)]] * Table2[[#This Row],[Household waste (%)]], NA())</f>
        <v>1950564.3976</v>
      </c>
      <c r="L1401" s="13">
        <v>41.68</v>
      </c>
      <c r="M1401" s="10">
        <f>SUMIFS(Table2[Household waste (%)], Table2[Country], "Australia", Table2[Year], 2020)</f>
        <v>1412.17</v>
      </c>
      <c r="N1401" s="10">
        <f>COUNTIFS(Table2[Year], "USA")</f>
        <v>0</v>
      </c>
    </row>
    <row r="1402" spans="1:14" x14ac:dyDescent="0.35">
      <c r="A1402" s="8" t="s">
        <v>30</v>
      </c>
      <c r="B1402" s="9">
        <v>2021</v>
      </c>
      <c r="C1402" s="8" t="s">
        <v>11</v>
      </c>
      <c r="D1402" s="9">
        <v>20641.740000000002</v>
      </c>
      <c r="E1402" s="10">
        <v>21083.59</v>
      </c>
      <c r="F1402" s="10">
        <f>IFERROR(Table2[[#This Row],[Economic loss ($ million)]]*1000000 / Table2[[#This Row],[Total Waste (tons)]], NA())</f>
        <v>1021405.6566936701</v>
      </c>
      <c r="G1402" s="10" t="str">
        <f t="shared" si="21"/>
        <v>Medium</v>
      </c>
      <c r="H1402" s="10">
        <v>75.790000000000006</v>
      </c>
      <c r="I1402" s="10">
        <f>IFERROR(Table2[[#This Row],[Total Waste (tons)]] / (Table2[[#This Row],[Population (million)]]*1000), NA())</f>
        <v>1.5962124082680548E-2</v>
      </c>
      <c r="J1402" s="10">
        <v>1293.17</v>
      </c>
      <c r="K1402" s="10">
        <f>IFERROR(Table2[[#This Row],[Total Waste (tons)]] * Table2[[#This Row],[Household waste (%)]], NA())</f>
        <v>1266370.7490000001</v>
      </c>
      <c r="L1402" s="10">
        <v>61.35</v>
      </c>
      <c r="M1402" s="10">
        <f>SUMIFS(Table2[Household waste (%)], Table2[Country], "Australia", Table2[Year], 2020)</f>
        <v>1412.17</v>
      </c>
      <c r="N1402" s="10">
        <f>COUNTIFS(Table2[Year], "USA")</f>
        <v>0</v>
      </c>
    </row>
    <row r="1403" spans="1:14" x14ac:dyDescent="0.35">
      <c r="A1403" s="11" t="s">
        <v>21</v>
      </c>
      <c r="B1403" s="12">
        <v>2018</v>
      </c>
      <c r="C1403" s="11" t="s">
        <v>13</v>
      </c>
      <c r="D1403" s="12">
        <v>47627.360000000001</v>
      </c>
      <c r="E1403" s="13">
        <v>42337.22</v>
      </c>
      <c r="F1403" s="13">
        <f>IFERROR(Table2[[#This Row],[Economic loss ($ million)]]*1000000 / Table2[[#This Row],[Total Waste (tons)]], NA())</f>
        <v>888926.44899906276</v>
      </c>
      <c r="G1403" s="13" t="str">
        <f t="shared" si="21"/>
        <v>Low</v>
      </c>
      <c r="H1403" s="13">
        <v>92.55</v>
      </c>
      <c r="I1403" s="13">
        <f>IFERROR(Table2[[#This Row],[Total Waste (tons)]] / (Table2[[#This Row],[Population (million)]]*1000), NA())</f>
        <v>0.36108688400303263</v>
      </c>
      <c r="J1403" s="13">
        <v>131.9</v>
      </c>
      <c r="K1403" s="13">
        <f>IFERROR(Table2[[#This Row],[Total Waste (tons)]] * Table2[[#This Row],[Household waste (%)]], NA())</f>
        <v>2916223.2527999999</v>
      </c>
      <c r="L1403" s="13">
        <v>61.23</v>
      </c>
      <c r="M1403" s="10">
        <f>SUMIFS(Table2[Household waste (%)], Table2[Country], "Australia", Table2[Year], 2020)</f>
        <v>1412.17</v>
      </c>
      <c r="N1403" s="10">
        <f>COUNTIFS(Table2[Year], "USA")</f>
        <v>0</v>
      </c>
    </row>
    <row r="1404" spans="1:14" x14ac:dyDescent="0.35">
      <c r="A1404" s="8" t="s">
        <v>21</v>
      </c>
      <c r="B1404" s="9">
        <v>2021</v>
      </c>
      <c r="C1404" s="8" t="s">
        <v>20</v>
      </c>
      <c r="D1404" s="9">
        <v>47689.02</v>
      </c>
      <c r="E1404" s="10">
        <v>56242.94</v>
      </c>
      <c r="F1404" s="10">
        <f>IFERROR(Table2[[#This Row],[Economic loss ($ million)]]*1000000 / Table2[[#This Row],[Total Waste (tons)]], NA())</f>
        <v>1179368.7519684825</v>
      </c>
      <c r="G1404" s="10" t="str">
        <f t="shared" si="21"/>
        <v>High</v>
      </c>
      <c r="H1404" s="10">
        <v>167.89</v>
      </c>
      <c r="I1404" s="10">
        <f>IFERROR(Table2[[#This Row],[Total Waste (tons)]] / (Table2[[#This Row],[Population (million)]]*1000), NA())</f>
        <v>0.11148024685586048</v>
      </c>
      <c r="J1404" s="10">
        <v>427.78</v>
      </c>
      <c r="K1404" s="10">
        <f>IFERROR(Table2[[#This Row],[Total Waste (tons)]] * Table2[[#This Row],[Household waste (%)]], NA())</f>
        <v>2297180.0934000001</v>
      </c>
      <c r="L1404" s="10">
        <v>48.17</v>
      </c>
      <c r="M1404" s="10">
        <f>SUMIFS(Table2[Household waste (%)], Table2[Country], "Australia", Table2[Year], 2020)</f>
        <v>1412.17</v>
      </c>
      <c r="N1404" s="10">
        <f>COUNTIFS(Table2[Year], "USA")</f>
        <v>0</v>
      </c>
    </row>
    <row r="1405" spans="1:14" x14ac:dyDescent="0.35">
      <c r="A1405" s="11" t="s">
        <v>33</v>
      </c>
      <c r="B1405" s="12">
        <v>2023</v>
      </c>
      <c r="C1405" s="11" t="s">
        <v>11</v>
      </c>
      <c r="D1405" s="12">
        <v>1498.6</v>
      </c>
      <c r="E1405" s="13">
        <v>1441.45</v>
      </c>
      <c r="F1405" s="13">
        <f>IFERROR(Table2[[#This Row],[Economic loss ($ million)]]*1000000 / Table2[[#This Row],[Total Waste (tons)]], NA())</f>
        <v>961864.40677966108</v>
      </c>
      <c r="G1405" s="13" t="str">
        <f t="shared" si="21"/>
        <v>Medium</v>
      </c>
      <c r="H1405" s="13">
        <v>179.65</v>
      </c>
      <c r="I1405" s="13">
        <f>IFERROR(Table2[[#This Row],[Total Waste (tons)]] / (Table2[[#This Row],[Population (million)]]*1000), NA())</f>
        <v>1.8931278423446184E-2</v>
      </c>
      <c r="J1405" s="13">
        <v>79.16</v>
      </c>
      <c r="K1405" s="13">
        <f>IFERROR(Table2[[#This Row],[Total Waste (tons)]] * Table2[[#This Row],[Household waste (%)]], NA())</f>
        <v>94022.164000000004</v>
      </c>
      <c r="L1405" s="13">
        <v>62.74</v>
      </c>
      <c r="M1405" s="10">
        <f>SUMIFS(Table2[Household waste (%)], Table2[Country], "Australia", Table2[Year], 2020)</f>
        <v>1412.17</v>
      </c>
      <c r="N1405" s="10">
        <f>COUNTIFS(Table2[Year], "USA")</f>
        <v>0</v>
      </c>
    </row>
    <row r="1406" spans="1:14" x14ac:dyDescent="0.35">
      <c r="A1406" s="8" t="s">
        <v>31</v>
      </c>
      <c r="B1406" s="9">
        <v>2018</v>
      </c>
      <c r="C1406" s="8" t="s">
        <v>11</v>
      </c>
      <c r="D1406" s="9">
        <v>1658.5</v>
      </c>
      <c r="E1406" s="10">
        <v>1792.44</v>
      </c>
      <c r="F1406" s="10">
        <f>IFERROR(Table2[[#This Row],[Economic loss ($ million)]]*1000000 / Table2[[#This Row],[Total Waste (tons)]], NA())</f>
        <v>1080759.7226409407</v>
      </c>
      <c r="G1406" s="10" t="str">
        <f t="shared" si="21"/>
        <v>Medium</v>
      </c>
      <c r="H1406" s="10">
        <v>38.86</v>
      </c>
      <c r="I1406" s="10">
        <f>IFERROR(Table2[[#This Row],[Total Waste (tons)]] / (Table2[[#This Row],[Population (million)]]*1000), NA())</f>
        <v>2.9542742122232318E-3</v>
      </c>
      <c r="J1406" s="10">
        <v>561.39</v>
      </c>
      <c r="K1406" s="10">
        <f>IFERROR(Table2[[#This Row],[Total Waste (tons)]] * Table2[[#This Row],[Household waste (%)]], NA())</f>
        <v>81979.654999999999</v>
      </c>
      <c r="L1406" s="10">
        <v>49.43</v>
      </c>
      <c r="M1406" s="10">
        <f>SUMIFS(Table2[Household waste (%)], Table2[Country], "Australia", Table2[Year], 2020)</f>
        <v>1412.17</v>
      </c>
      <c r="N1406" s="10">
        <f>COUNTIFS(Table2[Year], "USA")</f>
        <v>0</v>
      </c>
    </row>
    <row r="1407" spans="1:14" x14ac:dyDescent="0.35">
      <c r="A1407" s="11" t="s">
        <v>27</v>
      </c>
      <c r="B1407" s="12">
        <v>2020</v>
      </c>
      <c r="C1407" s="11" t="s">
        <v>19</v>
      </c>
      <c r="D1407" s="12">
        <v>28148</v>
      </c>
      <c r="E1407" s="13">
        <v>30663.05</v>
      </c>
      <c r="F1407" s="13">
        <f>IFERROR(Table2[[#This Row],[Economic loss ($ million)]]*1000000 / Table2[[#This Row],[Total Waste (tons)]], NA())</f>
        <v>1089350.9307943727</v>
      </c>
      <c r="G1407" s="13" t="str">
        <f t="shared" si="21"/>
        <v>Medium</v>
      </c>
      <c r="H1407" s="13">
        <v>167.89</v>
      </c>
      <c r="I1407" s="13">
        <f>IFERROR(Table2[[#This Row],[Total Waste (tons)]] / (Table2[[#This Row],[Population (million)]]*1000), NA())</f>
        <v>2.9273264278880152E-2</v>
      </c>
      <c r="J1407" s="13">
        <v>961.56</v>
      </c>
      <c r="K1407" s="13">
        <f>IFERROR(Table2[[#This Row],[Total Waste (tons)]] * Table2[[#This Row],[Household waste (%)]], NA())</f>
        <v>1953189.72</v>
      </c>
      <c r="L1407" s="13">
        <v>69.39</v>
      </c>
      <c r="M1407" s="10">
        <f>SUMIFS(Table2[Household waste (%)], Table2[Country], "Australia", Table2[Year], 2020)</f>
        <v>1412.17</v>
      </c>
      <c r="N1407" s="10">
        <f>COUNTIFS(Table2[Year], "USA")</f>
        <v>0</v>
      </c>
    </row>
    <row r="1408" spans="1:14" x14ac:dyDescent="0.35">
      <c r="A1408" s="8" t="s">
        <v>14</v>
      </c>
      <c r="B1408" s="9">
        <v>2024</v>
      </c>
      <c r="C1408" s="8" t="s">
        <v>9</v>
      </c>
      <c r="D1408" s="9">
        <v>24659.88</v>
      </c>
      <c r="E1408" s="10">
        <v>23758.67</v>
      </c>
      <c r="F1408" s="10">
        <f>IFERROR(Table2[[#This Row],[Economic loss ($ million)]]*1000000 / Table2[[#This Row],[Total Waste (tons)]], NA())</f>
        <v>963454.40448209806</v>
      </c>
      <c r="G1408" s="10" t="str">
        <f t="shared" si="21"/>
        <v>Medium</v>
      </c>
      <c r="H1408" s="10">
        <v>62.68</v>
      </c>
      <c r="I1408" s="10">
        <f>IFERROR(Table2[[#This Row],[Total Waste (tons)]] / (Table2[[#This Row],[Population (million)]]*1000), NA())</f>
        <v>1.7651899413747934E-2</v>
      </c>
      <c r="J1408" s="10">
        <v>1397.01</v>
      </c>
      <c r="K1408" s="10">
        <f>IFERROR(Table2[[#This Row],[Total Waste (tons)]] * Table2[[#This Row],[Household waste (%)]], NA())</f>
        <v>1477620.0096</v>
      </c>
      <c r="L1408" s="10">
        <v>59.92</v>
      </c>
      <c r="M1408" s="10">
        <f>SUMIFS(Table2[Household waste (%)], Table2[Country], "Australia", Table2[Year], 2020)</f>
        <v>1412.17</v>
      </c>
      <c r="N1408" s="10">
        <f>COUNTIFS(Table2[Year], "USA")</f>
        <v>0</v>
      </c>
    </row>
    <row r="1409" spans="1:14" x14ac:dyDescent="0.35">
      <c r="A1409" s="11" t="s">
        <v>29</v>
      </c>
      <c r="B1409" s="12">
        <v>2021</v>
      </c>
      <c r="C1409" s="11" t="s">
        <v>25</v>
      </c>
      <c r="D1409" s="12">
        <v>4299.29</v>
      </c>
      <c r="E1409" s="13">
        <v>3674.24</v>
      </c>
      <c r="F1409" s="13">
        <f>IFERROR(Table2[[#This Row],[Economic loss ($ million)]]*1000000 / Table2[[#This Row],[Total Waste (tons)]], NA())</f>
        <v>854615.52954092424</v>
      </c>
      <c r="G1409" s="13" t="str">
        <f t="shared" si="21"/>
        <v>Low</v>
      </c>
      <c r="H1409" s="13">
        <v>29.92</v>
      </c>
      <c r="I1409" s="13">
        <f>IFERROR(Table2[[#This Row],[Total Waste (tons)]] / (Table2[[#This Row],[Population (million)]]*1000), NA())</f>
        <v>3.5793412924388498E-3</v>
      </c>
      <c r="J1409" s="13">
        <v>1201.1400000000001</v>
      </c>
      <c r="K1409" s="13">
        <f>IFERROR(Table2[[#This Row],[Total Waste (tons)]] * Table2[[#This Row],[Household waste (%)]], NA())</f>
        <v>165178.7218</v>
      </c>
      <c r="L1409" s="13">
        <v>38.42</v>
      </c>
      <c r="M1409" s="10">
        <f>SUMIFS(Table2[Household waste (%)], Table2[Country], "Australia", Table2[Year], 2020)</f>
        <v>1412.17</v>
      </c>
      <c r="N1409" s="10">
        <f>COUNTIFS(Table2[Year], "USA")</f>
        <v>0</v>
      </c>
    </row>
    <row r="1410" spans="1:14" x14ac:dyDescent="0.35">
      <c r="A1410" s="8" t="s">
        <v>32</v>
      </c>
      <c r="B1410" s="9">
        <v>2019</v>
      </c>
      <c r="C1410" s="8" t="s">
        <v>9</v>
      </c>
      <c r="D1410" s="9">
        <v>17578.48</v>
      </c>
      <c r="E1410" s="10">
        <v>17978.29</v>
      </c>
      <c r="F1410" s="10">
        <f>IFERROR(Table2[[#This Row],[Economic loss ($ million)]]*1000000 / Table2[[#This Row],[Total Waste (tons)]], NA())</f>
        <v>1022744.2873331483</v>
      </c>
      <c r="G1410" s="10" t="str">
        <f t="shared" ref="G1410:G1473" si="22">IF(F1410&gt;1100000,"High",IF(F1410&gt;=950000,"Medium","Low"))</f>
        <v>Medium</v>
      </c>
      <c r="H1410" s="10">
        <v>92.23</v>
      </c>
      <c r="I1410" s="10">
        <f>IFERROR(Table2[[#This Row],[Total Waste (tons)]] / (Table2[[#This Row],[Population (million)]]*1000), NA())</f>
        <v>3.56952442837997E-2</v>
      </c>
      <c r="J1410" s="10">
        <v>492.46</v>
      </c>
      <c r="K1410" s="10">
        <f>IFERROR(Table2[[#This Row],[Total Waste (tons)]] * Table2[[#This Row],[Household waste (%)]], NA())</f>
        <v>901424.45440000005</v>
      </c>
      <c r="L1410" s="10">
        <v>51.28</v>
      </c>
      <c r="M1410" s="10">
        <f>SUMIFS(Table2[Household waste (%)], Table2[Country], "Australia", Table2[Year], 2020)</f>
        <v>1412.17</v>
      </c>
      <c r="N1410" s="10">
        <f>COUNTIFS(Table2[Year], "USA")</f>
        <v>0</v>
      </c>
    </row>
    <row r="1411" spans="1:14" x14ac:dyDescent="0.35">
      <c r="A1411" s="11" t="s">
        <v>10</v>
      </c>
      <c r="B1411" s="12">
        <v>2022</v>
      </c>
      <c r="C1411" s="11" t="s">
        <v>9</v>
      </c>
      <c r="D1411" s="12">
        <v>19354.400000000001</v>
      </c>
      <c r="E1411" s="13">
        <v>20751.86</v>
      </c>
      <c r="F1411" s="13">
        <f>IFERROR(Table2[[#This Row],[Economic loss ($ million)]]*1000000 / Table2[[#This Row],[Total Waste (tons)]], NA())</f>
        <v>1072203.7366180299</v>
      </c>
      <c r="G1411" s="13" t="str">
        <f t="shared" si="22"/>
        <v>Medium</v>
      </c>
      <c r="H1411" s="13">
        <v>64.75</v>
      </c>
      <c r="I1411" s="13">
        <f>IFERROR(Table2[[#This Row],[Total Waste (tons)]] / (Table2[[#This Row],[Population (million)]]*1000), NA())</f>
        <v>1.8440489347917224E-2</v>
      </c>
      <c r="J1411" s="13">
        <v>1049.56</v>
      </c>
      <c r="K1411" s="13">
        <f>IFERROR(Table2[[#This Row],[Total Waste (tons)]] * Table2[[#This Row],[Household waste (%)]], NA())</f>
        <v>691532.71199999994</v>
      </c>
      <c r="L1411" s="13">
        <v>35.729999999999997</v>
      </c>
      <c r="M1411" s="10">
        <f>SUMIFS(Table2[Household waste (%)], Table2[Country], "Australia", Table2[Year], 2020)</f>
        <v>1412.17</v>
      </c>
      <c r="N1411" s="10">
        <f>COUNTIFS(Table2[Year], "USA")</f>
        <v>0</v>
      </c>
    </row>
    <row r="1412" spans="1:14" x14ac:dyDescent="0.35">
      <c r="A1412" s="8" t="s">
        <v>21</v>
      </c>
      <c r="B1412" s="9">
        <v>2021</v>
      </c>
      <c r="C1412" s="8" t="s">
        <v>20</v>
      </c>
      <c r="D1412" s="9">
        <v>30790.19</v>
      </c>
      <c r="E1412" s="10">
        <v>29014.13</v>
      </c>
      <c r="F1412" s="10">
        <f>IFERROR(Table2[[#This Row],[Economic loss ($ million)]]*1000000 / Table2[[#This Row],[Total Waste (tons)]], NA())</f>
        <v>942317.34198457375</v>
      </c>
      <c r="G1412" s="10" t="str">
        <f t="shared" si="22"/>
        <v>Low</v>
      </c>
      <c r="H1412" s="10">
        <v>152.13999999999999</v>
      </c>
      <c r="I1412" s="10">
        <f>IFERROR(Table2[[#This Row],[Total Waste (tons)]] / (Table2[[#This Row],[Population (million)]]*1000), NA())</f>
        <v>2.5395646723082758E-2</v>
      </c>
      <c r="J1412" s="10">
        <v>1212.42</v>
      </c>
      <c r="K1412" s="10">
        <f>IFERROR(Table2[[#This Row],[Total Waste (tons)]] * Table2[[#This Row],[Household waste (%)]], NA())</f>
        <v>1501021.7625</v>
      </c>
      <c r="L1412" s="10">
        <v>48.75</v>
      </c>
      <c r="M1412" s="10">
        <f>SUMIFS(Table2[Household waste (%)], Table2[Country], "Australia", Table2[Year], 2020)</f>
        <v>1412.17</v>
      </c>
      <c r="N1412" s="10">
        <f>COUNTIFS(Table2[Year], "USA")</f>
        <v>0</v>
      </c>
    </row>
    <row r="1413" spans="1:14" x14ac:dyDescent="0.35">
      <c r="A1413" s="11" t="s">
        <v>14</v>
      </c>
      <c r="B1413" s="12">
        <v>2023</v>
      </c>
      <c r="C1413" s="11" t="s">
        <v>25</v>
      </c>
      <c r="D1413" s="12">
        <v>13901.18</v>
      </c>
      <c r="E1413" s="13">
        <v>11299.59</v>
      </c>
      <c r="F1413" s="13">
        <f>IFERROR(Table2[[#This Row],[Economic loss ($ million)]]*1000000 / Table2[[#This Row],[Total Waste (tons)]], NA())</f>
        <v>812851.13925580413</v>
      </c>
      <c r="G1413" s="13" t="str">
        <f t="shared" si="22"/>
        <v>Low</v>
      </c>
      <c r="H1413" s="13">
        <v>64.06</v>
      </c>
      <c r="I1413" s="13">
        <f>IFERROR(Table2[[#This Row],[Total Waste (tons)]] / (Table2[[#This Row],[Population (million)]]*1000), NA())</f>
        <v>0.63475707762557076</v>
      </c>
      <c r="J1413" s="13">
        <v>21.9</v>
      </c>
      <c r="K1413" s="13">
        <f>IFERROR(Table2[[#This Row],[Total Waste (tons)]] * Table2[[#This Row],[Household waste (%)]], NA())</f>
        <v>928181.78859999997</v>
      </c>
      <c r="L1413" s="13">
        <v>66.77</v>
      </c>
      <c r="M1413" s="10">
        <f>SUMIFS(Table2[Household waste (%)], Table2[Country], "Australia", Table2[Year], 2020)</f>
        <v>1412.17</v>
      </c>
      <c r="N1413" s="10">
        <f>COUNTIFS(Table2[Year], "USA")</f>
        <v>0</v>
      </c>
    </row>
    <row r="1414" spans="1:14" x14ac:dyDescent="0.35">
      <c r="A1414" s="8" t="s">
        <v>23</v>
      </c>
      <c r="B1414" s="9">
        <v>2020</v>
      </c>
      <c r="C1414" s="8" t="s">
        <v>25</v>
      </c>
      <c r="D1414" s="9">
        <v>11071.57</v>
      </c>
      <c r="E1414" s="10">
        <v>12338.73</v>
      </c>
      <c r="F1414" s="10">
        <f>IFERROR(Table2[[#This Row],[Economic loss ($ million)]]*1000000 / Table2[[#This Row],[Total Waste (tons)]], NA())</f>
        <v>1114451.6992621643</v>
      </c>
      <c r="G1414" s="10" t="str">
        <f t="shared" si="22"/>
        <v>High</v>
      </c>
      <c r="H1414" s="10">
        <v>142.21</v>
      </c>
      <c r="I1414" s="10">
        <f>IFERROR(Table2[[#This Row],[Total Waste (tons)]] / (Table2[[#This Row],[Population (million)]]*1000), NA())</f>
        <v>0.21132983393777438</v>
      </c>
      <c r="J1414" s="10">
        <v>52.39</v>
      </c>
      <c r="K1414" s="10">
        <f>IFERROR(Table2[[#This Row],[Total Waste (tons)]] * Table2[[#This Row],[Household waste (%)]], NA())</f>
        <v>476852.51990000001</v>
      </c>
      <c r="L1414" s="10">
        <v>43.07</v>
      </c>
      <c r="M1414" s="10">
        <f>SUMIFS(Table2[Household waste (%)], Table2[Country], "Australia", Table2[Year], 2020)</f>
        <v>1412.17</v>
      </c>
      <c r="N1414" s="10">
        <f>COUNTIFS(Table2[Year], "USA")</f>
        <v>0</v>
      </c>
    </row>
    <row r="1415" spans="1:14" x14ac:dyDescent="0.35">
      <c r="A1415" s="11" t="s">
        <v>28</v>
      </c>
      <c r="B1415" s="12">
        <v>2024</v>
      </c>
      <c r="C1415" s="11" t="s">
        <v>15</v>
      </c>
      <c r="D1415" s="12">
        <v>7032.21</v>
      </c>
      <c r="E1415" s="13">
        <v>8297.39</v>
      </c>
      <c r="F1415" s="13">
        <f>IFERROR(Table2[[#This Row],[Economic loss ($ million)]]*1000000 / Table2[[#This Row],[Total Waste (tons)]], NA())</f>
        <v>1179912.1471059595</v>
      </c>
      <c r="G1415" s="13" t="str">
        <f t="shared" si="22"/>
        <v>High</v>
      </c>
      <c r="H1415" s="13">
        <v>196.12</v>
      </c>
      <c r="I1415" s="13">
        <f>IFERROR(Table2[[#This Row],[Total Waste (tons)]] / (Table2[[#This Row],[Population (million)]]*1000), NA())</f>
        <v>1.1643502880985496E-2</v>
      </c>
      <c r="J1415" s="13">
        <v>603.96</v>
      </c>
      <c r="K1415" s="13">
        <f>IFERROR(Table2[[#This Row],[Total Waste (tons)]] * Table2[[#This Row],[Household waste (%)]], NA())</f>
        <v>401820.47940000001</v>
      </c>
      <c r="L1415" s="13">
        <v>57.14</v>
      </c>
      <c r="M1415" s="10">
        <f>SUMIFS(Table2[Household waste (%)], Table2[Country], "Australia", Table2[Year], 2020)</f>
        <v>1412.17</v>
      </c>
      <c r="N1415" s="10">
        <f>COUNTIFS(Table2[Year], "USA")</f>
        <v>0</v>
      </c>
    </row>
    <row r="1416" spans="1:14" x14ac:dyDescent="0.35">
      <c r="A1416" s="8" t="s">
        <v>28</v>
      </c>
      <c r="B1416" s="9">
        <v>2024</v>
      </c>
      <c r="C1416" s="8" t="s">
        <v>9</v>
      </c>
      <c r="D1416" s="9">
        <v>8065.54</v>
      </c>
      <c r="E1416" s="10">
        <v>9121.86</v>
      </c>
      <c r="F1416" s="10">
        <f>IFERROR(Table2[[#This Row],[Economic loss ($ million)]]*1000000 / Table2[[#This Row],[Total Waste (tons)]], NA())</f>
        <v>1130967.0524230243</v>
      </c>
      <c r="G1416" s="10" t="str">
        <f t="shared" si="22"/>
        <v>High</v>
      </c>
      <c r="H1416" s="10">
        <v>33.119999999999997</v>
      </c>
      <c r="I1416" s="10">
        <f>IFERROR(Table2[[#This Row],[Total Waste (tons)]] / (Table2[[#This Row],[Population (million)]]*1000), NA())</f>
        <v>2.7589587466648424E-2</v>
      </c>
      <c r="J1416" s="10">
        <v>292.33999999999997</v>
      </c>
      <c r="K1416" s="10">
        <f>IFERROR(Table2[[#This Row],[Total Waste (tons)]] * Table2[[#This Row],[Household waste (%)]], NA())</f>
        <v>525389.27560000005</v>
      </c>
      <c r="L1416" s="10">
        <v>65.14</v>
      </c>
      <c r="M1416" s="10">
        <f>SUMIFS(Table2[Household waste (%)], Table2[Country], "Australia", Table2[Year], 2020)</f>
        <v>1412.17</v>
      </c>
      <c r="N1416" s="10">
        <f>COUNTIFS(Table2[Year], "USA")</f>
        <v>0</v>
      </c>
    </row>
    <row r="1417" spans="1:14" x14ac:dyDescent="0.35">
      <c r="A1417" s="11" t="s">
        <v>10</v>
      </c>
      <c r="B1417" s="12">
        <v>2022</v>
      </c>
      <c r="C1417" s="11" t="s">
        <v>22</v>
      </c>
      <c r="D1417" s="12">
        <v>43637.05</v>
      </c>
      <c r="E1417" s="13">
        <v>38890.959999999999</v>
      </c>
      <c r="F1417" s="13">
        <f>IFERROR(Table2[[#This Row],[Economic loss ($ million)]]*1000000 / Table2[[#This Row],[Total Waste (tons)]], NA())</f>
        <v>891237.14824902231</v>
      </c>
      <c r="G1417" s="13" t="str">
        <f t="shared" si="22"/>
        <v>Low</v>
      </c>
      <c r="H1417" s="13">
        <v>79.13</v>
      </c>
      <c r="I1417" s="13">
        <f>IFERROR(Table2[[#This Row],[Total Waste (tons)]] / (Table2[[#This Row],[Population (million)]]*1000), NA())</f>
        <v>8.320377149830302E-2</v>
      </c>
      <c r="J1417" s="13">
        <v>524.46</v>
      </c>
      <c r="K1417" s="13">
        <f>IFERROR(Table2[[#This Row],[Total Waste (tons)]] * Table2[[#This Row],[Household waste (%)]], NA())</f>
        <v>2903172.9365000003</v>
      </c>
      <c r="L1417" s="13">
        <v>66.53</v>
      </c>
      <c r="M1417" s="10">
        <f>SUMIFS(Table2[Household waste (%)], Table2[Country], "Australia", Table2[Year], 2020)</f>
        <v>1412.17</v>
      </c>
      <c r="N1417" s="10">
        <f>COUNTIFS(Table2[Year], "USA")</f>
        <v>0</v>
      </c>
    </row>
    <row r="1418" spans="1:14" x14ac:dyDescent="0.35">
      <c r="A1418" s="8" t="s">
        <v>18</v>
      </c>
      <c r="B1418" s="9">
        <v>2020</v>
      </c>
      <c r="C1418" s="8" t="s">
        <v>22</v>
      </c>
      <c r="D1418" s="9">
        <v>41058.239999999998</v>
      </c>
      <c r="E1418" s="10">
        <v>38421.440000000002</v>
      </c>
      <c r="F1418" s="10">
        <f>IFERROR(Table2[[#This Row],[Economic loss ($ million)]]*1000000 / Table2[[#This Row],[Total Waste (tons)]], NA())</f>
        <v>935779.02998277568</v>
      </c>
      <c r="G1418" s="10" t="str">
        <f t="shared" si="22"/>
        <v>Low</v>
      </c>
      <c r="H1418" s="10">
        <v>63.99</v>
      </c>
      <c r="I1418" s="10">
        <f>IFERROR(Table2[[#This Row],[Total Waste (tons)]] / (Table2[[#This Row],[Population (million)]]*1000), NA())</f>
        <v>0.13986796116504854</v>
      </c>
      <c r="J1418" s="10">
        <v>293.55</v>
      </c>
      <c r="K1418" s="10">
        <f>IFERROR(Table2[[#This Row],[Total Waste (tons)]] * Table2[[#This Row],[Household waste (%)]], NA())</f>
        <v>2844925.4495999999</v>
      </c>
      <c r="L1418" s="10">
        <v>69.290000000000006</v>
      </c>
      <c r="M1418" s="10">
        <f>SUMIFS(Table2[Household waste (%)], Table2[Country], "Australia", Table2[Year], 2020)</f>
        <v>1412.17</v>
      </c>
      <c r="N1418" s="10">
        <f>COUNTIFS(Table2[Year], "USA")</f>
        <v>0</v>
      </c>
    </row>
    <row r="1419" spans="1:14" x14ac:dyDescent="0.35">
      <c r="A1419" s="11" t="s">
        <v>16</v>
      </c>
      <c r="B1419" s="12">
        <v>2018</v>
      </c>
      <c r="C1419" s="11" t="s">
        <v>20</v>
      </c>
      <c r="D1419" s="12">
        <v>22078.21</v>
      </c>
      <c r="E1419" s="13">
        <v>20545.650000000001</v>
      </c>
      <c r="F1419" s="13">
        <f>IFERROR(Table2[[#This Row],[Economic loss ($ million)]]*1000000 / Table2[[#This Row],[Total Waste (tons)]], NA())</f>
        <v>930584.95231271011</v>
      </c>
      <c r="G1419" s="13" t="str">
        <f t="shared" si="22"/>
        <v>Low</v>
      </c>
      <c r="H1419" s="13">
        <v>120.17</v>
      </c>
      <c r="I1419" s="13">
        <f>IFERROR(Table2[[#This Row],[Total Waste (tons)]] / (Table2[[#This Row],[Population (million)]]*1000), NA())</f>
        <v>2.641155359898556E-2</v>
      </c>
      <c r="J1419" s="13">
        <v>835.93</v>
      </c>
      <c r="K1419" s="13">
        <f>IFERROR(Table2[[#This Row],[Total Waste (tons)]] * Table2[[#This Row],[Household waste (%)]], NA())</f>
        <v>1464668.4513999999</v>
      </c>
      <c r="L1419" s="13">
        <v>66.34</v>
      </c>
      <c r="M1419" s="10">
        <f>SUMIFS(Table2[Household waste (%)], Table2[Country], "Australia", Table2[Year], 2020)</f>
        <v>1412.17</v>
      </c>
      <c r="N1419" s="10">
        <f>COUNTIFS(Table2[Year], "USA")</f>
        <v>0</v>
      </c>
    </row>
    <row r="1420" spans="1:14" x14ac:dyDescent="0.35">
      <c r="A1420" s="8" t="s">
        <v>34</v>
      </c>
      <c r="B1420" s="9">
        <v>2023</v>
      </c>
      <c r="C1420" s="8" t="s">
        <v>9</v>
      </c>
      <c r="D1420" s="9">
        <v>28458.05</v>
      </c>
      <c r="E1420" s="10">
        <v>32053.14</v>
      </c>
      <c r="F1420" s="10">
        <f>IFERROR(Table2[[#This Row],[Economic loss ($ million)]]*1000000 / Table2[[#This Row],[Total Waste (tons)]], NA())</f>
        <v>1126329.4568672134</v>
      </c>
      <c r="G1420" s="10" t="str">
        <f t="shared" si="22"/>
        <v>High</v>
      </c>
      <c r="H1420" s="10">
        <v>111.9</v>
      </c>
      <c r="I1420" s="10">
        <f>IFERROR(Table2[[#This Row],[Total Waste (tons)]] / (Table2[[#This Row],[Population (million)]]*1000), NA())</f>
        <v>2.7809803480861126E-2</v>
      </c>
      <c r="J1420" s="10">
        <v>1023.31</v>
      </c>
      <c r="K1420" s="10">
        <f>IFERROR(Table2[[#This Row],[Total Waste (tons)]] * Table2[[#This Row],[Household waste (%)]], NA())</f>
        <v>1226257.3745000002</v>
      </c>
      <c r="L1420" s="10">
        <v>43.09</v>
      </c>
      <c r="M1420" s="10">
        <f>SUMIFS(Table2[Household waste (%)], Table2[Country], "Australia", Table2[Year], 2020)</f>
        <v>1412.17</v>
      </c>
      <c r="N1420" s="10">
        <f>COUNTIFS(Table2[Year], "USA")</f>
        <v>0</v>
      </c>
    </row>
    <row r="1421" spans="1:14" x14ac:dyDescent="0.35">
      <c r="A1421" s="11" t="s">
        <v>27</v>
      </c>
      <c r="B1421" s="12">
        <v>2019</v>
      </c>
      <c r="C1421" s="11" t="s">
        <v>20</v>
      </c>
      <c r="D1421" s="12">
        <v>41000.870000000003</v>
      </c>
      <c r="E1421" s="13">
        <v>47408.27</v>
      </c>
      <c r="F1421" s="13">
        <f>IFERROR(Table2[[#This Row],[Economic loss ($ million)]]*1000000 / Table2[[#This Row],[Total Waste (tons)]], NA())</f>
        <v>1156274.7327068914</v>
      </c>
      <c r="G1421" s="13" t="str">
        <f t="shared" si="22"/>
        <v>High</v>
      </c>
      <c r="H1421" s="13">
        <v>61.27</v>
      </c>
      <c r="I1421" s="13">
        <f>IFERROR(Table2[[#This Row],[Total Waste (tons)]] / (Table2[[#This Row],[Population (million)]]*1000), NA())</f>
        <v>5.1738072103675856E-2</v>
      </c>
      <c r="J1421" s="13">
        <v>792.47</v>
      </c>
      <c r="K1421" s="13">
        <f>IFERROR(Table2[[#This Row],[Total Waste (tons)]] * Table2[[#This Row],[Household waste (%)]], NA())</f>
        <v>1474391.2852</v>
      </c>
      <c r="L1421" s="13">
        <v>35.96</v>
      </c>
      <c r="M1421" s="10">
        <f>SUMIFS(Table2[Household waste (%)], Table2[Country], "Australia", Table2[Year], 2020)</f>
        <v>1412.17</v>
      </c>
      <c r="N1421" s="10">
        <f>COUNTIFS(Table2[Year], "USA")</f>
        <v>0</v>
      </c>
    </row>
    <row r="1422" spans="1:14" x14ac:dyDescent="0.35">
      <c r="A1422" s="8" t="s">
        <v>23</v>
      </c>
      <c r="B1422" s="9">
        <v>2024</v>
      </c>
      <c r="C1422" s="8" t="s">
        <v>11</v>
      </c>
      <c r="D1422" s="9">
        <v>7236.25</v>
      </c>
      <c r="E1422" s="10">
        <v>5985.85</v>
      </c>
      <c r="F1422" s="10">
        <f>IFERROR(Table2[[#This Row],[Economic loss ($ million)]]*1000000 / Table2[[#This Row],[Total Waste (tons)]], NA())</f>
        <v>827203.31663499738</v>
      </c>
      <c r="G1422" s="10" t="str">
        <f t="shared" si="22"/>
        <v>Low</v>
      </c>
      <c r="H1422" s="10">
        <v>112.63</v>
      </c>
      <c r="I1422" s="10">
        <f>IFERROR(Table2[[#This Row],[Total Waste (tons)]] / (Table2[[#This Row],[Population (million)]]*1000), NA())</f>
        <v>0.17369779164666346</v>
      </c>
      <c r="J1422" s="10">
        <v>41.66</v>
      </c>
      <c r="K1422" s="10">
        <f>IFERROR(Table2[[#This Row],[Total Waste (tons)]] * Table2[[#This Row],[Household waste (%)]], NA())</f>
        <v>271287.01250000001</v>
      </c>
      <c r="L1422" s="10">
        <v>37.49</v>
      </c>
      <c r="M1422" s="10">
        <f>SUMIFS(Table2[Household waste (%)], Table2[Country], "Australia", Table2[Year], 2020)</f>
        <v>1412.17</v>
      </c>
      <c r="N1422" s="10">
        <f>COUNTIFS(Table2[Year], "USA")</f>
        <v>0</v>
      </c>
    </row>
    <row r="1423" spans="1:14" x14ac:dyDescent="0.35">
      <c r="A1423" s="11" t="s">
        <v>21</v>
      </c>
      <c r="B1423" s="12">
        <v>2019</v>
      </c>
      <c r="C1423" s="11" t="s">
        <v>25</v>
      </c>
      <c r="D1423" s="12">
        <v>19679.23</v>
      </c>
      <c r="E1423" s="13">
        <v>23414.639999999999</v>
      </c>
      <c r="F1423" s="13">
        <f>IFERROR(Table2[[#This Row],[Economic loss ($ million)]]*1000000 / Table2[[#This Row],[Total Waste (tons)]], NA())</f>
        <v>1189814.8453979145</v>
      </c>
      <c r="G1423" s="13" t="str">
        <f t="shared" si="22"/>
        <v>High</v>
      </c>
      <c r="H1423" s="13">
        <v>152.57</v>
      </c>
      <c r="I1423" s="13">
        <f>IFERROR(Table2[[#This Row],[Total Waste (tons)]] / (Table2[[#This Row],[Population (million)]]*1000), NA())</f>
        <v>2.5521644965502931E-2</v>
      </c>
      <c r="J1423" s="13">
        <v>771.08</v>
      </c>
      <c r="K1423" s="13">
        <f>IFERROR(Table2[[#This Row],[Total Waste (tons)]] * Table2[[#This Row],[Household waste (%)]], NA())</f>
        <v>1344484.9935999999</v>
      </c>
      <c r="L1423" s="13">
        <v>68.319999999999993</v>
      </c>
      <c r="M1423" s="10">
        <f>SUMIFS(Table2[Household waste (%)], Table2[Country], "Australia", Table2[Year], 2020)</f>
        <v>1412.17</v>
      </c>
      <c r="N1423" s="10">
        <f>COUNTIFS(Table2[Year], "USA")</f>
        <v>0</v>
      </c>
    </row>
    <row r="1424" spans="1:14" x14ac:dyDescent="0.35">
      <c r="A1424" s="8" t="s">
        <v>27</v>
      </c>
      <c r="B1424" s="9">
        <v>2024</v>
      </c>
      <c r="C1424" s="8" t="s">
        <v>9</v>
      </c>
      <c r="D1424" s="9">
        <v>35483.410000000003</v>
      </c>
      <c r="E1424" s="10">
        <v>33462.870000000003</v>
      </c>
      <c r="F1424" s="10">
        <f>IFERROR(Table2[[#This Row],[Economic loss ($ million)]]*1000000 / Table2[[#This Row],[Total Waste (tons)]], NA())</f>
        <v>943056.7693465763</v>
      </c>
      <c r="G1424" s="10" t="str">
        <f t="shared" si="22"/>
        <v>Low</v>
      </c>
      <c r="H1424" s="10">
        <v>188.4</v>
      </c>
      <c r="I1424" s="10">
        <f>IFERROR(Table2[[#This Row],[Total Waste (tons)]] / (Table2[[#This Row],[Population (million)]]*1000), NA())</f>
        <v>4.4214985296316608E-2</v>
      </c>
      <c r="J1424" s="10">
        <v>802.52</v>
      </c>
      <c r="K1424" s="10">
        <f>IFERROR(Table2[[#This Row],[Total Waste (tons)]] * Table2[[#This Row],[Household waste (%)]], NA())</f>
        <v>1120566.0878000001</v>
      </c>
      <c r="L1424" s="10">
        <v>31.58</v>
      </c>
      <c r="M1424" s="10">
        <f>SUMIFS(Table2[Household waste (%)], Table2[Country], "Australia", Table2[Year], 2020)</f>
        <v>1412.17</v>
      </c>
      <c r="N1424" s="10">
        <f>COUNTIFS(Table2[Year], "USA")</f>
        <v>0</v>
      </c>
    </row>
    <row r="1425" spans="1:14" x14ac:dyDescent="0.35">
      <c r="A1425" s="11" t="s">
        <v>21</v>
      </c>
      <c r="B1425" s="12">
        <v>2024</v>
      </c>
      <c r="C1425" s="11" t="s">
        <v>25</v>
      </c>
      <c r="D1425" s="12">
        <v>34795.800000000003</v>
      </c>
      <c r="E1425" s="13">
        <v>36643.269999999997</v>
      </c>
      <c r="F1425" s="13">
        <f>IFERROR(Table2[[#This Row],[Economic loss ($ million)]]*1000000 / Table2[[#This Row],[Total Waste (tons)]], NA())</f>
        <v>1053094.6263629517</v>
      </c>
      <c r="G1425" s="13" t="str">
        <f t="shared" si="22"/>
        <v>Medium</v>
      </c>
      <c r="H1425" s="13">
        <v>90.7</v>
      </c>
      <c r="I1425" s="13">
        <f>IFERROR(Table2[[#This Row],[Total Waste (tons)]] / (Table2[[#This Row],[Population (million)]]*1000), NA())</f>
        <v>3.7730885590049994E-2</v>
      </c>
      <c r="J1425" s="13">
        <v>922.21</v>
      </c>
      <c r="K1425" s="13">
        <f>IFERROR(Table2[[#This Row],[Total Waste (tons)]] * Table2[[#This Row],[Household waste (%)]], NA())</f>
        <v>2341409.3820000002</v>
      </c>
      <c r="L1425" s="13">
        <v>67.290000000000006</v>
      </c>
      <c r="M1425" s="10">
        <f>SUMIFS(Table2[Household waste (%)], Table2[Country], "Australia", Table2[Year], 2020)</f>
        <v>1412.17</v>
      </c>
      <c r="N1425" s="10">
        <f>COUNTIFS(Table2[Year], "USA")</f>
        <v>0</v>
      </c>
    </row>
    <row r="1426" spans="1:14" x14ac:dyDescent="0.35">
      <c r="A1426" s="8" t="s">
        <v>30</v>
      </c>
      <c r="B1426" s="9">
        <v>2021</v>
      </c>
      <c r="C1426" s="8" t="s">
        <v>9</v>
      </c>
      <c r="D1426" s="9">
        <v>41413.4</v>
      </c>
      <c r="E1426" s="10">
        <v>46444.54</v>
      </c>
      <c r="F1426" s="10">
        <f>IFERROR(Table2[[#This Row],[Economic loss ($ million)]]*1000000 / Table2[[#This Row],[Total Waste (tons)]], NA())</f>
        <v>1121485.7992823578</v>
      </c>
      <c r="G1426" s="10" t="str">
        <f t="shared" si="22"/>
        <v>High</v>
      </c>
      <c r="H1426" s="10">
        <v>192.43</v>
      </c>
      <c r="I1426" s="10">
        <f>IFERROR(Table2[[#This Row],[Total Waste (tons)]] / (Table2[[#This Row],[Population (million)]]*1000), NA())</f>
        <v>1.6460015898251192</v>
      </c>
      <c r="J1426" s="10">
        <v>25.16</v>
      </c>
      <c r="K1426" s="10">
        <f>IFERROR(Table2[[#This Row],[Total Waste (tons)]] * Table2[[#This Row],[Household waste (%)]], NA())</f>
        <v>1427519.898</v>
      </c>
      <c r="L1426" s="10">
        <v>34.47</v>
      </c>
      <c r="M1426" s="10">
        <f>SUMIFS(Table2[Household waste (%)], Table2[Country], "Australia", Table2[Year], 2020)</f>
        <v>1412.17</v>
      </c>
      <c r="N1426" s="10">
        <f>COUNTIFS(Table2[Year], "USA")</f>
        <v>0</v>
      </c>
    </row>
    <row r="1427" spans="1:14" x14ac:dyDescent="0.35">
      <c r="A1427" s="11" t="s">
        <v>33</v>
      </c>
      <c r="B1427" s="12">
        <v>2018</v>
      </c>
      <c r="C1427" s="11" t="s">
        <v>25</v>
      </c>
      <c r="D1427" s="12">
        <v>29213.9</v>
      </c>
      <c r="E1427" s="13">
        <v>30961.95</v>
      </c>
      <c r="F1427" s="13">
        <f>IFERROR(Table2[[#This Row],[Economic loss ($ million)]]*1000000 / Table2[[#This Row],[Total Waste (tons)]], NA())</f>
        <v>1059836.2423366958</v>
      </c>
      <c r="G1427" s="13" t="str">
        <f t="shared" si="22"/>
        <v>Medium</v>
      </c>
      <c r="H1427" s="13">
        <v>118.87</v>
      </c>
      <c r="I1427" s="13">
        <f>IFERROR(Table2[[#This Row],[Total Waste (tons)]] / (Table2[[#This Row],[Population (million)]]*1000), NA())</f>
        <v>1.1188778245882804</v>
      </c>
      <c r="J1427" s="13">
        <v>26.11</v>
      </c>
      <c r="K1427" s="13">
        <f>IFERROR(Table2[[#This Row],[Total Waste (tons)]] * Table2[[#This Row],[Household waste (%)]], NA())</f>
        <v>938642.60700000008</v>
      </c>
      <c r="L1427" s="13">
        <v>32.130000000000003</v>
      </c>
      <c r="M1427" s="10">
        <f>SUMIFS(Table2[Household waste (%)], Table2[Country], "Australia", Table2[Year], 2020)</f>
        <v>1412.17</v>
      </c>
      <c r="N1427" s="10">
        <f>COUNTIFS(Table2[Year], "USA")</f>
        <v>0</v>
      </c>
    </row>
    <row r="1428" spans="1:14" x14ac:dyDescent="0.35">
      <c r="A1428" s="8" t="s">
        <v>8</v>
      </c>
      <c r="B1428" s="9">
        <v>2023</v>
      </c>
      <c r="C1428" s="8" t="s">
        <v>9</v>
      </c>
      <c r="D1428" s="9">
        <v>13010.89</v>
      </c>
      <c r="E1428" s="10">
        <v>13474.49</v>
      </c>
      <c r="F1428" s="10">
        <f>IFERROR(Table2[[#This Row],[Economic loss ($ million)]]*1000000 / Table2[[#This Row],[Total Waste (tons)]], NA())</f>
        <v>1035631.6900688577</v>
      </c>
      <c r="G1428" s="10" t="str">
        <f t="shared" si="22"/>
        <v>Medium</v>
      </c>
      <c r="H1428" s="10">
        <v>187.25</v>
      </c>
      <c r="I1428" s="10">
        <f>IFERROR(Table2[[#This Row],[Total Waste (tons)]] / (Table2[[#This Row],[Population (million)]]*1000), NA())</f>
        <v>2.7879682009085454E-2</v>
      </c>
      <c r="J1428" s="10">
        <v>466.68</v>
      </c>
      <c r="K1428" s="10">
        <f>IFERROR(Table2[[#This Row],[Total Waste (tons)]] * Table2[[#This Row],[Household waste (%)]], NA())</f>
        <v>695432.07050000003</v>
      </c>
      <c r="L1428" s="10">
        <v>53.45</v>
      </c>
      <c r="M1428" s="10">
        <f>SUMIFS(Table2[Household waste (%)], Table2[Country], "Australia", Table2[Year], 2020)</f>
        <v>1412.17</v>
      </c>
      <c r="N1428" s="10">
        <f>COUNTIFS(Table2[Year], "USA")</f>
        <v>0</v>
      </c>
    </row>
    <row r="1429" spans="1:14" x14ac:dyDescent="0.35">
      <c r="A1429" s="11" t="s">
        <v>8</v>
      </c>
      <c r="B1429" s="12">
        <v>2021</v>
      </c>
      <c r="C1429" s="11" t="s">
        <v>20</v>
      </c>
      <c r="D1429" s="12">
        <v>4140.1099999999997</v>
      </c>
      <c r="E1429" s="13">
        <v>3741.73</v>
      </c>
      <c r="F1429" s="13">
        <f>IFERROR(Table2[[#This Row],[Economic loss ($ million)]]*1000000 / Table2[[#This Row],[Total Waste (tons)]], NA())</f>
        <v>903775.50354942272</v>
      </c>
      <c r="G1429" s="13" t="str">
        <f t="shared" si="22"/>
        <v>Low</v>
      </c>
      <c r="H1429" s="13">
        <v>170.14</v>
      </c>
      <c r="I1429" s="13">
        <f>IFERROR(Table2[[#This Row],[Total Waste (tons)]] / (Table2[[#This Row],[Population (million)]]*1000), NA())</f>
        <v>3.9425113320382434E-3</v>
      </c>
      <c r="J1429" s="13">
        <v>1050.1199999999999</v>
      </c>
      <c r="K1429" s="13">
        <f>IFERROR(Table2[[#This Row],[Total Waste (tons)]] * Table2[[#This Row],[Household waste (%)]], NA())</f>
        <v>144821.04779999997</v>
      </c>
      <c r="L1429" s="13">
        <v>34.979999999999997</v>
      </c>
      <c r="M1429" s="10">
        <f>SUMIFS(Table2[Household waste (%)], Table2[Country], "Australia", Table2[Year], 2020)</f>
        <v>1412.17</v>
      </c>
      <c r="N1429" s="10">
        <f>COUNTIFS(Table2[Year], "USA")</f>
        <v>0</v>
      </c>
    </row>
    <row r="1430" spans="1:14" x14ac:dyDescent="0.35">
      <c r="A1430" s="8" t="s">
        <v>33</v>
      </c>
      <c r="B1430" s="9">
        <v>2024</v>
      </c>
      <c r="C1430" s="8" t="s">
        <v>13</v>
      </c>
      <c r="D1430" s="9">
        <v>17681.37</v>
      </c>
      <c r="E1430" s="10">
        <v>18549.68</v>
      </c>
      <c r="F1430" s="10">
        <f>IFERROR(Table2[[#This Row],[Economic loss ($ million)]]*1000000 / Table2[[#This Row],[Total Waste (tons)]], NA())</f>
        <v>1049108.7511883979</v>
      </c>
      <c r="G1430" s="10" t="str">
        <f t="shared" si="22"/>
        <v>Medium</v>
      </c>
      <c r="H1430" s="10">
        <v>141.22</v>
      </c>
      <c r="I1430" s="10">
        <f>IFERROR(Table2[[#This Row],[Total Waste (tons)]] / (Table2[[#This Row],[Population (million)]]*1000), NA())</f>
        <v>4.3926686872701973E-2</v>
      </c>
      <c r="J1430" s="10">
        <v>402.52</v>
      </c>
      <c r="K1430" s="10">
        <f>IFERROR(Table2[[#This Row],[Total Waste (tons)]] * Table2[[#This Row],[Household waste (%)]], NA())</f>
        <v>830140.32149999996</v>
      </c>
      <c r="L1430" s="10">
        <v>46.95</v>
      </c>
      <c r="M1430" s="10">
        <f>SUMIFS(Table2[Household waste (%)], Table2[Country], "Australia", Table2[Year], 2020)</f>
        <v>1412.17</v>
      </c>
      <c r="N1430" s="10">
        <f>COUNTIFS(Table2[Year], "USA")</f>
        <v>0</v>
      </c>
    </row>
    <row r="1431" spans="1:14" x14ac:dyDescent="0.35">
      <c r="A1431" s="11" t="s">
        <v>14</v>
      </c>
      <c r="B1431" s="12">
        <v>2022</v>
      </c>
      <c r="C1431" s="11" t="s">
        <v>9</v>
      </c>
      <c r="D1431" s="12">
        <v>46668.91</v>
      </c>
      <c r="E1431" s="13">
        <v>47669.01</v>
      </c>
      <c r="F1431" s="13">
        <f>IFERROR(Table2[[#This Row],[Economic loss ($ million)]]*1000000 / Table2[[#This Row],[Total Waste (tons)]], NA())</f>
        <v>1021429.6841301842</v>
      </c>
      <c r="G1431" s="13" t="str">
        <f t="shared" si="22"/>
        <v>Medium</v>
      </c>
      <c r="H1431" s="13">
        <v>109.29</v>
      </c>
      <c r="I1431" s="13">
        <f>IFERROR(Table2[[#This Row],[Total Waste (tons)]] / (Table2[[#This Row],[Population (million)]]*1000), NA())</f>
        <v>7.2131236476043276E-2</v>
      </c>
      <c r="J1431" s="13">
        <v>647</v>
      </c>
      <c r="K1431" s="13">
        <f>IFERROR(Table2[[#This Row],[Total Waste (tons)]] * Table2[[#This Row],[Household waste (%)]], NA())</f>
        <v>2403915.5541000003</v>
      </c>
      <c r="L1431" s="13">
        <v>51.51</v>
      </c>
      <c r="M1431" s="10">
        <f>SUMIFS(Table2[Household waste (%)], Table2[Country], "Australia", Table2[Year], 2020)</f>
        <v>1412.17</v>
      </c>
      <c r="N1431" s="10">
        <f>COUNTIFS(Table2[Year], "USA")</f>
        <v>0</v>
      </c>
    </row>
    <row r="1432" spans="1:14" x14ac:dyDescent="0.35">
      <c r="A1432" s="8" t="s">
        <v>24</v>
      </c>
      <c r="B1432" s="9">
        <v>2022</v>
      </c>
      <c r="C1432" s="8" t="s">
        <v>22</v>
      </c>
      <c r="D1432" s="9">
        <v>35232.720000000001</v>
      </c>
      <c r="E1432" s="10">
        <v>40282.97</v>
      </c>
      <c r="F1432" s="10">
        <f>IFERROR(Table2[[#This Row],[Economic loss ($ million)]]*1000000 / Table2[[#This Row],[Total Waste (tons)]], NA())</f>
        <v>1143339.7705314832</v>
      </c>
      <c r="G1432" s="10" t="str">
        <f t="shared" si="22"/>
        <v>High</v>
      </c>
      <c r="H1432" s="10">
        <v>103.69</v>
      </c>
      <c r="I1432" s="10">
        <f>IFERROR(Table2[[#This Row],[Total Waste (tons)]] / (Table2[[#This Row],[Population (million)]]*1000), NA())</f>
        <v>5.1646491446664423E-2</v>
      </c>
      <c r="J1432" s="10">
        <v>682.19</v>
      </c>
      <c r="K1432" s="10">
        <f>IFERROR(Table2[[#This Row],[Total Waste (tons)]] * Table2[[#This Row],[Household waste (%)]], NA())</f>
        <v>1548125.7168000001</v>
      </c>
      <c r="L1432" s="10">
        <v>43.94</v>
      </c>
      <c r="M1432" s="10">
        <f>SUMIFS(Table2[Household waste (%)], Table2[Country], "Australia", Table2[Year], 2020)</f>
        <v>1412.17</v>
      </c>
      <c r="N1432" s="10">
        <f>COUNTIFS(Table2[Year], "USA")</f>
        <v>0</v>
      </c>
    </row>
    <row r="1433" spans="1:14" x14ac:dyDescent="0.35">
      <c r="A1433" s="11" t="s">
        <v>17</v>
      </c>
      <c r="B1433" s="12">
        <v>2023</v>
      </c>
      <c r="C1433" s="11" t="s">
        <v>19</v>
      </c>
      <c r="D1433" s="12">
        <v>32497.32</v>
      </c>
      <c r="E1433" s="13">
        <v>33166.68</v>
      </c>
      <c r="F1433" s="13">
        <f>IFERROR(Table2[[#This Row],[Economic loss ($ million)]]*1000000 / Table2[[#This Row],[Total Waste (tons)]], NA())</f>
        <v>1020597.390800226</v>
      </c>
      <c r="G1433" s="13" t="str">
        <f t="shared" si="22"/>
        <v>Medium</v>
      </c>
      <c r="H1433" s="13">
        <v>155.52000000000001</v>
      </c>
      <c r="I1433" s="13">
        <f>IFERROR(Table2[[#This Row],[Total Waste (tons)]] / (Table2[[#This Row],[Population (million)]]*1000), NA())</f>
        <v>0.3274619105199516</v>
      </c>
      <c r="J1433" s="13">
        <v>99.24</v>
      </c>
      <c r="K1433" s="13">
        <f>IFERROR(Table2[[#This Row],[Total Waste (tons)]] * Table2[[#This Row],[Household waste (%)]], NA())</f>
        <v>1457829.7752</v>
      </c>
      <c r="L1433" s="13">
        <v>44.86</v>
      </c>
      <c r="M1433" s="10">
        <f>SUMIFS(Table2[Household waste (%)], Table2[Country], "Australia", Table2[Year], 2020)</f>
        <v>1412.17</v>
      </c>
      <c r="N1433" s="10">
        <f>COUNTIFS(Table2[Year], "USA")</f>
        <v>0</v>
      </c>
    </row>
    <row r="1434" spans="1:14" x14ac:dyDescent="0.35">
      <c r="A1434" s="8" t="s">
        <v>17</v>
      </c>
      <c r="B1434" s="9">
        <v>2020</v>
      </c>
      <c r="C1434" s="8" t="s">
        <v>19</v>
      </c>
      <c r="D1434" s="9">
        <v>40408.04</v>
      </c>
      <c r="E1434" s="10">
        <v>46888.38</v>
      </c>
      <c r="F1434" s="10">
        <f>IFERROR(Table2[[#This Row],[Economic loss ($ million)]]*1000000 / Table2[[#This Row],[Total Waste (tons)]], NA())</f>
        <v>1160372.5397222929</v>
      </c>
      <c r="G1434" s="10" t="str">
        <f t="shared" si="22"/>
        <v>High</v>
      </c>
      <c r="H1434" s="10">
        <v>189.14</v>
      </c>
      <c r="I1434" s="10">
        <f>IFERROR(Table2[[#This Row],[Total Waste (tons)]] / (Table2[[#This Row],[Population (million)]]*1000), NA())</f>
        <v>6.1765216593806363E-2</v>
      </c>
      <c r="J1434" s="10">
        <v>654.22</v>
      </c>
      <c r="K1434" s="10">
        <f>IFERROR(Table2[[#This Row],[Total Waste (tons)]] * Table2[[#This Row],[Household waste (%)]], NA())</f>
        <v>1503179.0880000002</v>
      </c>
      <c r="L1434" s="10">
        <v>37.200000000000003</v>
      </c>
      <c r="M1434" s="10">
        <f>SUMIFS(Table2[Household waste (%)], Table2[Country], "Australia", Table2[Year], 2020)</f>
        <v>1412.17</v>
      </c>
      <c r="N1434" s="10">
        <f>COUNTIFS(Table2[Year], "USA")</f>
        <v>0</v>
      </c>
    </row>
    <row r="1435" spans="1:14" x14ac:dyDescent="0.35">
      <c r="A1435" s="11" t="s">
        <v>34</v>
      </c>
      <c r="B1435" s="12">
        <v>2023</v>
      </c>
      <c r="C1435" s="11" t="s">
        <v>19</v>
      </c>
      <c r="D1435" s="12">
        <v>22245.81</v>
      </c>
      <c r="E1435" s="13">
        <v>24544.51</v>
      </c>
      <c r="F1435" s="13">
        <f>IFERROR(Table2[[#This Row],[Economic loss ($ million)]]*1000000 / Table2[[#This Row],[Total Waste (tons)]], NA())</f>
        <v>1103331.8184413153</v>
      </c>
      <c r="G1435" s="13" t="str">
        <f t="shared" si="22"/>
        <v>High</v>
      </c>
      <c r="H1435" s="13">
        <v>153.27000000000001</v>
      </c>
      <c r="I1435" s="13">
        <f>IFERROR(Table2[[#This Row],[Total Waste (tons)]] / (Table2[[#This Row],[Population (million)]]*1000), NA())</f>
        <v>2.1584462081813242E-2</v>
      </c>
      <c r="J1435" s="13">
        <v>1030.6400000000001</v>
      </c>
      <c r="K1435" s="13">
        <f>IFERROR(Table2[[#This Row],[Total Waste (tons)]] * Table2[[#This Row],[Household waste (%)]], NA())</f>
        <v>724101.11549999996</v>
      </c>
      <c r="L1435" s="13">
        <v>32.549999999999997</v>
      </c>
      <c r="M1435" s="10">
        <f>SUMIFS(Table2[Household waste (%)], Table2[Country], "Australia", Table2[Year], 2020)</f>
        <v>1412.17</v>
      </c>
      <c r="N1435" s="10">
        <f>COUNTIFS(Table2[Year], "USA")</f>
        <v>0</v>
      </c>
    </row>
    <row r="1436" spans="1:14" x14ac:dyDescent="0.35">
      <c r="A1436" s="8" t="s">
        <v>29</v>
      </c>
      <c r="B1436" s="9">
        <v>2022</v>
      </c>
      <c r="C1436" s="8" t="s">
        <v>13</v>
      </c>
      <c r="D1436" s="9">
        <v>34661.410000000003</v>
      </c>
      <c r="E1436" s="10">
        <v>41175.81</v>
      </c>
      <c r="F1436" s="10">
        <f>IFERROR(Table2[[#This Row],[Economic loss ($ million)]]*1000000 / Table2[[#This Row],[Total Waste (tons)]], NA())</f>
        <v>1187943.8834138599</v>
      </c>
      <c r="G1436" s="10" t="str">
        <f t="shared" si="22"/>
        <v>High</v>
      </c>
      <c r="H1436" s="10">
        <v>199.19</v>
      </c>
      <c r="I1436" s="10">
        <f>IFERROR(Table2[[#This Row],[Total Waste (tons)]] / (Table2[[#This Row],[Population (million)]]*1000), NA())</f>
        <v>4.7537386510135234E-2</v>
      </c>
      <c r="J1436" s="10">
        <v>729.14</v>
      </c>
      <c r="K1436" s="10">
        <f>IFERROR(Table2[[#This Row],[Total Waste (tons)]] * Table2[[#This Row],[Household waste (%)]], NA())</f>
        <v>1881421.3348000003</v>
      </c>
      <c r="L1436" s="10">
        <v>54.28</v>
      </c>
      <c r="M1436" s="10">
        <f>SUMIFS(Table2[Household waste (%)], Table2[Country], "Australia", Table2[Year], 2020)</f>
        <v>1412.17</v>
      </c>
      <c r="N1436" s="10">
        <f>COUNTIFS(Table2[Year], "USA")</f>
        <v>0</v>
      </c>
    </row>
    <row r="1437" spans="1:14" x14ac:dyDescent="0.35">
      <c r="A1437" s="11" t="s">
        <v>35</v>
      </c>
      <c r="B1437" s="12">
        <v>2023</v>
      </c>
      <c r="C1437" s="11" t="s">
        <v>15</v>
      </c>
      <c r="D1437" s="12">
        <v>4747.33</v>
      </c>
      <c r="E1437" s="13">
        <v>5287.71</v>
      </c>
      <c r="F1437" s="13">
        <f>IFERROR(Table2[[#This Row],[Economic loss ($ million)]]*1000000 / Table2[[#This Row],[Total Waste (tons)]], NA())</f>
        <v>1113828.1939532326</v>
      </c>
      <c r="G1437" s="13" t="str">
        <f t="shared" si="22"/>
        <v>High</v>
      </c>
      <c r="H1437" s="13">
        <v>117.05</v>
      </c>
      <c r="I1437" s="13">
        <f>IFERROR(Table2[[#This Row],[Total Waste (tons)]] / (Table2[[#This Row],[Population (million)]]*1000), NA())</f>
        <v>1.7940178368981936E-2</v>
      </c>
      <c r="J1437" s="13">
        <v>264.62</v>
      </c>
      <c r="K1437" s="13">
        <f>IFERROR(Table2[[#This Row],[Total Waste (tons)]] * Table2[[#This Row],[Household waste (%)]], NA())</f>
        <v>282940.86800000002</v>
      </c>
      <c r="L1437" s="13">
        <v>59.6</v>
      </c>
      <c r="M1437" s="10">
        <f>SUMIFS(Table2[Household waste (%)], Table2[Country], "Australia", Table2[Year], 2020)</f>
        <v>1412.17</v>
      </c>
      <c r="N1437" s="10">
        <f>COUNTIFS(Table2[Year], "USA")</f>
        <v>0</v>
      </c>
    </row>
    <row r="1438" spans="1:14" x14ac:dyDescent="0.35">
      <c r="A1438" s="8" t="s">
        <v>16</v>
      </c>
      <c r="B1438" s="9">
        <v>2021</v>
      </c>
      <c r="C1438" s="8" t="s">
        <v>15</v>
      </c>
      <c r="D1438" s="9">
        <v>34123.97</v>
      </c>
      <c r="E1438" s="10">
        <v>35563.1</v>
      </c>
      <c r="F1438" s="10">
        <f>IFERROR(Table2[[#This Row],[Economic loss ($ million)]]*1000000 / Table2[[#This Row],[Total Waste (tons)]], NA())</f>
        <v>1042173.5806238254</v>
      </c>
      <c r="G1438" s="10" t="str">
        <f t="shared" si="22"/>
        <v>Medium</v>
      </c>
      <c r="H1438" s="10">
        <v>124.01</v>
      </c>
      <c r="I1438" s="10">
        <f>IFERROR(Table2[[#This Row],[Total Waste (tons)]] / (Table2[[#This Row],[Population (million)]]*1000), NA())</f>
        <v>6.2543933284457481E-2</v>
      </c>
      <c r="J1438" s="10">
        <v>545.6</v>
      </c>
      <c r="K1438" s="10">
        <f>IFERROR(Table2[[#This Row],[Total Waste (tons)]] * Table2[[#This Row],[Household waste (%)]], NA())</f>
        <v>1934487.8592999999</v>
      </c>
      <c r="L1438" s="10">
        <v>56.69</v>
      </c>
      <c r="M1438" s="10">
        <f>SUMIFS(Table2[Household waste (%)], Table2[Country], "Australia", Table2[Year], 2020)</f>
        <v>1412.17</v>
      </c>
      <c r="N1438" s="10">
        <f>COUNTIFS(Table2[Year], "USA")</f>
        <v>0</v>
      </c>
    </row>
    <row r="1439" spans="1:14" x14ac:dyDescent="0.35">
      <c r="A1439" s="11" t="s">
        <v>24</v>
      </c>
      <c r="B1439" s="12">
        <v>2021</v>
      </c>
      <c r="C1439" s="11" t="s">
        <v>13</v>
      </c>
      <c r="D1439" s="12">
        <v>26651.27</v>
      </c>
      <c r="E1439" s="13">
        <v>22800.42</v>
      </c>
      <c r="F1439" s="13">
        <f>IFERROR(Table2[[#This Row],[Economic loss ($ million)]]*1000000 / Table2[[#This Row],[Total Waste (tons)]], NA())</f>
        <v>855509.6999129873</v>
      </c>
      <c r="G1439" s="13" t="str">
        <f t="shared" si="22"/>
        <v>Low</v>
      </c>
      <c r="H1439" s="13">
        <v>195.03</v>
      </c>
      <c r="I1439" s="13">
        <f>IFERROR(Table2[[#This Row],[Total Waste (tons)]] / (Table2[[#This Row],[Population (million)]]*1000), NA())</f>
        <v>1.9450358336617478E-2</v>
      </c>
      <c r="J1439" s="13">
        <v>1370.22</v>
      </c>
      <c r="K1439" s="13">
        <f>IFERROR(Table2[[#This Row],[Total Waste (tons)]] * Table2[[#This Row],[Household waste (%)]], NA())</f>
        <v>1814951.487</v>
      </c>
      <c r="L1439" s="13">
        <v>68.099999999999994</v>
      </c>
      <c r="M1439" s="10">
        <f>SUMIFS(Table2[Household waste (%)], Table2[Country], "Australia", Table2[Year], 2020)</f>
        <v>1412.17</v>
      </c>
      <c r="N1439" s="10">
        <f>COUNTIFS(Table2[Year], "USA")</f>
        <v>0</v>
      </c>
    </row>
    <row r="1440" spans="1:14" x14ac:dyDescent="0.35">
      <c r="A1440" s="8" t="s">
        <v>31</v>
      </c>
      <c r="B1440" s="9">
        <v>2018</v>
      </c>
      <c r="C1440" s="8" t="s">
        <v>20</v>
      </c>
      <c r="D1440" s="9">
        <v>35830.120000000003</v>
      </c>
      <c r="E1440" s="10">
        <v>33509.64</v>
      </c>
      <c r="F1440" s="10">
        <f>IFERROR(Table2[[#This Row],[Economic loss ($ million)]]*1000000 / Table2[[#This Row],[Total Waste (tons)]], NA())</f>
        <v>935236.61098539433</v>
      </c>
      <c r="G1440" s="10" t="str">
        <f t="shared" si="22"/>
        <v>Low</v>
      </c>
      <c r="H1440" s="10">
        <v>125.51</v>
      </c>
      <c r="I1440" s="10">
        <f>IFERROR(Table2[[#This Row],[Total Waste (tons)]] / (Table2[[#This Row],[Population (million)]]*1000), NA())</f>
        <v>8.1001311208572596E-2</v>
      </c>
      <c r="J1440" s="10">
        <v>442.34</v>
      </c>
      <c r="K1440" s="10">
        <f>IFERROR(Table2[[#This Row],[Total Waste (tons)]] * Table2[[#This Row],[Household waste (%)]], NA())</f>
        <v>1897921.4564</v>
      </c>
      <c r="L1440" s="10">
        <v>52.97</v>
      </c>
      <c r="M1440" s="10">
        <f>SUMIFS(Table2[Household waste (%)], Table2[Country], "Australia", Table2[Year], 2020)</f>
        <v>1412.17</v>
      </c>
      <c r="N1440" s="10">
        <f>COUNTIFS(Table2[Year], "USA")</f>
        <v>0</v>
      </c>
    </row>
    <row r="1441" spans="1:14" x14ac:dyDescent="0.35">
      <c r="A1441" s="11" t="s">
        <v>28</v>
      </c>
      <c r="B1441" s="12">
        <v>2020</v>
      </c>
      <c r="C1441" s="11" t="s">
        <v>22</v>
      </c>
      <c r="D1441" s="12">
        <v>43604.76</v>
      </c>
      <c r="E1441" s="13">
        <v>41061.79</v>
      </c>
      <c r="F1441" s="13">
        <f>IFERROR(Table2[[#This Row],[Economic loss ($ million)]]*1000000 / Table2[[#This Row],[Total Waste (tons)]], NA())</f>
        <v>941681.36689664156</v>
      </c>
      <c r="G1441" s="13" t="str">
        <f t="shared" si="22"/>
        <v>Low</v>
      </c>
      <c r="H1441" s="13">
        <v>118.91</v>
      </c>
      <c r="I1441" s="13">
        <f>IFERROR(Table2[[#This Row],[Total Waste (tons)]] / (Table2[[#This Row],[Population (million)]]*1000), NA())</f>
        <v>0.19699462389880282</v>
      </c>
      <c r="J1441" s="13">
        <v>221.35</v>
      </c>
      <c r="K1441" s="13">
        <f>IFERROR(Table2[[#This Row],[Total Waste (tons)]] * Table2[[#This Row],[Household waste (%)]], NA())</f>
        <v>2519046.9852000005</v>
      </c>
      <c r="L1441" s="13">
        <v>57.77</v>
      </c>
      <c r="M1441" s="10">
        <f>SUMIFS(Table2[Household waste (%)], Table2[Country], "Australia", Table2[Year], 2020)</f>
        <v>1412.17</v>
      </c>
      <c r="N1441" s="10">
        <f>COUNTIFS(Table2[Year], "USA")</f>
        <v>0</v>
      </c>
    </row>
    <row r="1442" spans="1:14" x14ac:dyDescent="0.35">
      <c r="A1442" s="8" t="s">
        <v>29</v>
      </c>
      <c r="B1442" s="9">
        <v>2019</v>
      </c>
      <c r="C1442" s="8" t="s">
        <v>15</v>
      </c>
      <c r="D1442" s="9">
        <v>28426.63</v>
      </c>
      <c r="E1442" s="10">
        <v>25882.46</v>
      </c>
      <c r="F1442" s="10">
        <f>IFERROR(Table2[[#This Row],[Economic loss ($ million)]]*1000000 / Table2[[#This Row],[Total Waste (tons)]], NA())</f>
        <v>910500.47086130152</v>
      </c>
      <c r="G1442" s="10" t="str">
        <f t="shared" si="22"/>
        <v>Low</v>
      </c>
      <c r="H1442" s="10">
        <v>167.06</v>
      </c>
      <c r="I1442" s="10">
        <f>IFERROR(Table2[[#This Row],[Total Waste (tons)]] / (Table2[[#This Row],[Population (million)]]*1000), NA())</f>
        <v>0.16576261006472681</v>
      </c>
      <c r="J1442" s="10">
        <v>171.49</v>
      </c>
      <c r="K1442" s="10">
        <f>IFERROR(Table2[[#This Row],[Total Waste (tons)]] * Table2[[#This Row],[Household waste (%)]], NA())</f>
        <v>1548114.2698000001</v>
      </c>
      <c r="L1442" s="10">
        <v>54.46</v>
      </c>
      <c r="M1442" s="10">
        <f>SUMIFS(Table2[Household waste (%)], Table2[Country], "Australia", Table2[Year], 2020)</f>
        <v>1412.17</v>
      </c>
      <c r="N1442" s="10">
        <f>COUNTIFS(Table2[Year], "USA")</f>
        <v>0</v>
      </c>
    </row>
    <row r="1443" spans="1:14" x14ac:dyDescent="0.35">
      <c r="A1443" s="11" t="s">
        <v>28</v>
      </c>
      <c r="B1443" s="12">
        <v>2022</v>
      </c>
      <c r="C1443" s="11" t="s">
        <v>13</v>
      </c>
      <c r="D1443" s="12">
        <v>23421.47</v>
      </c>
      <c r="E1443" s="13">
        <v>24931.67</v>
      </c>
      <c r="F1443" s="13">
        <f>IFERROR(Table2[[#This Row],[Economic loss ($ million)]]*1000000 / Table2[[#This Row],[Total Waste (tons)]], NA())</f>
        <v>1064479.3004025794</v>
      </c>
      <c r="G1443" s="13" t="str">
        <f t="shared" si="22"/>
        <v>Medium</v>
      </c>
      <c r="H1443" s="13">
        <v>158.37</v>
      </c>
      <c r="I1443" s="13">
        <f>IFERROR(Table2[[#This Row],[Total Waste (tons)]] / (Table2[[#This Row],[Population (million)]]*1000), NA())</f>
        <v>4.1761411454247201E-2</v>
      </c>
      <c r="J1443" s="13">
        <v>560.84</v>
      </c>
      <c r="K1443" s="13">
        <f>IFERROR(Table2[[#This Row],[Total Waste (tons)]] * Table2[[#This Row],[Household waste (%)]], NA())</f>
        <v>1566427.9136000001</v>
      </c>
      <c r="L1443" s="13">
        <v>66.88</v>
      </c>
      <c r="M1443" s="10">
        <f>SUMIFS(Table2[Household waste (%)], Table2[Country], "Australia", Table2[Year], 2020)</f>
        <v>1412.17</v>
      </c>
      <c r="N1443" s="10">
        <f>COUNTIFS(Table2[Year], "USA")</f>
        <v>0</v>
      </c>
    </row>
    <row r="1444" spans="1:14" x14ac:dyDescent="0.35">
      <c r="A1444" s="8" t="s">
        <v>23</v>
      </c>
      <c r="B1444" s="9">
        <v>2023</v>
      </c>
      <c r="C1444" s="8" t="s">
        <v>19</v>
      </c>
      <c r="D1444" s="9">
        <v>27099.72</v>
      </c>
      <c r="E1444" s="10">
        <v>28239.68</v>
      </c>
      <c r="F1444" s="10">
        <f>IFERROR(Table2[[#This Row],[Economic loss ($ million)]]*1000000 / Table2[[#This Row],[Total Waste (tons)]], NA())</f>
        <v>1042065.3792732913</v>
      </c>
      <c r="G1444" s="10" t="str">
        <f t="shared" si="22"/>
        <v>Medium</v>
      </c>
      <c r="H1444" s="10">
        <v>155.83000000000001</v>
      </c>
      <c r="I1444" s="10">
        <f>IFERROR(Table2[[#This Row],[Total Waste (tons)]] / (Table2[[#This Row],[Population (million)]]*1000), NA())</f>
        <v>1.3041251203079884</v>
      </c>
      <c r="J1444" s="10">
        <v>20.78</v>
      </c>
      <c r="K1444" s="10">
        <f>IFERROR(Table2[[#This Row],[Total Waste (tons)]] * Table2[[#This Row],[Household waste (%)]], NA())</f>
        <v>1097538.6600000001</v>
      </c>
      <c r="L1444" s="10">
        <v>40.5</v>
      </c>
      <c r="M1444" s="10">
        <f>SUMIFS(Table2[Household waste (%)], Table2[Country], "Australia", Table2[Year], 2020)</f>
        <v>1412.17</v>
      </c>
      <c r="N1444" s="10">
        <f>COUNTIFS(Table2[Year], "USA")</f>
        <v>0</v>
      </c>
    </row>
    <row r="1445" spans="1:14" x14ac:dyDescent="0.35">
      <c r="A1445" s="11" t="s">
        <v>27</v>
      </c>
      <c r="B1445" s="12">
        <v>2024</v>
      </c>
      <c r="C1445" s="11" t="s">
        <v>25</v>
      </c>
      <c r="D1445" s="12">
        <v>39581.839999999997</v>
      </c>
      <c r="E1445" s="13">
        <v>41930.82</v>
      </c>
      <c r="F1445" s="13">
        <f>IFERROR(Table2[[#This Row],[Economic loss ($ million)]]*1000000 / Table2[[#This Row],[Total Waste (tons)]], NA())</f>
        <v>1059344.891495696</v>
      </c>
      <c r="G1445" s="13" t="str">
        <f t="shared" si="22"/>
        <v>Medium</v>
      </c>
      <c r="H1445" s="13">
        <v>104.09</v>
      </c>
      <c r="I1445" s="13">
        <f>IFERROR(Table2[[#This Row],[Total Waste (tons)]] / (Table2[[#This Row],[Population (million)]]*1000), NA())</f>
        <v>0.11547638358082678</v>
      </c>
      <c r="J1445" s="13">
        <v>342.77</v>
      </c>
      <c r="K1445" s="13">
        <f>IFERROR(Table2[[#This Row],[Total Waste (tons)]] * Table2[[#This Row],[Household waste (%)]], NA())</f>
        <v>1444341.3415999999</v>
      </c>
      <c r="L1445" s="13">
        <v>36.49</v>
      </c>
      <c r="M1445" s="10">
        <f>SUMIFS(Table2[Household waste (%)], Table2[Country], "Australia", Table2[Year], 2020)</f>
        <v>1412.17</v>
      </c>
      <c r="N1445" s="10">
        <f>COUNTIFS(Table2[Year], "USA")</f>
        <v>0</v>
      </c>
    </row>
    <row r="1446" spans="1:14" x14ac:dyDescent="0.35">
      <c r="A1446" s="8" t="s">
        <v>26</v>
      </c>
      <c r="B1446" s="9">
        <v>2018</v>
      </c>
      <c r="C1446" s="8" t="s">
        <v>9</v>
      </c>
      <c r="D1446" s="9">
        <v>26144.5</v>
      </c>
      <c r="E1446" s="10">
        <v>22131.69</v>
      </c>
      <c r="F1446" s="10">
        <f>IFERROR(Table2[[#This Row],[Economic loss ($ million)]]*1000000 / Table2[[#This Row],[Total Waste (tons)]], NA())</f>
        <v>846514.18080284575</v>
      </c>
      <c r="G1446" s="10" t="str">
        <f t="shared" si="22"/>
        <v>Low</v>
      </c>
      <c r="H1446" s="10">
        <v>171.23</v>
      </c>
      <c r="I1446" s="10">
        <f>IFERROR(Table2[[#This Row],[Total Waste (tons)]] / (Table2[[#This Row],[Population (million)]]*1000), NA())</f>
        <v>4.0535365437687994E-2</v>
      </c>
      <c r="J1446" s="10">
        <v>644.98</v>
      </c>
      <c r="K1446" s="10">
        <f>IFERROR(Table2[[#This Row],[Total Waste (tons)]] * Table2[[#This Row],[Household waste (%)]], NA())</f>
        <v>1509060.54</v>
      </c>
      <c r="L1446" s="10">
        <v>57.72</v>
      </c>
      <c r="M1446" s="10">
        <f>SUMIFS(Table2[Household waste (%)], Table2[Country], "Australia", Table2[Year], 2020)</f>
        <v>1412.17</v>
      </c>
      <c r="N1446" s="10">
        <f>COUNTIFS(Table2[Year], "USA")</f>
        <v>0</v>
      </c>
    </row>
    <row r="1447" spans="1:14" x14ac:dyDescent="0.35">
      <c r="A1447" s="11" t="s">
        <v>26</v>
      </c>
      <c r="B1447" s="12">
        <v>2019</v>
      </c>
      <c r="C1447" s="11" t="s">
        <v>20</v>
      </c>
      <c r="D1447" s="12">
        <v>17126.740000000002</v>
      </c>
      <c r="E1447" s="13">
        <v>17098.43</v>
      </c>
      <c r="F1447" s="13">
        <f>IFERROR(Table2[[#This Row],[Economic loss ($ million)]]*1000000 / Table2[[#This Row],[Total Waste (tons)]], NA())</f>
        <v>998347.02926534752</v>
      </c>
      <c r="G1447" s="13" t="str">
        <f t="shared" si="22"/>
        <v>Medium</v>
      </c>
      <c r="H1447" s="13">
        <v>40.51</v>
      </c>
      <c r="I1447" s="13">
        <f>IFERROR(Table2[[#This Row],[Total Waste (tons)]] / (Table2[[#This Row],[Population (million)]]*1000), NA())</f>
        <v>1.2865736671699759E-2</v>
      </c>
      <c r="J1447" s="13">
        <v>1331.19</v>
      </c>
      <c r="K1447" s="13">
        <f>IFERROR(Table2[[#This Row],[Total Waste (tons)]] * Table2[[#This Row],[Household waste (%)]], NA())</f>
        <v>1059117.6016000002</v>
      </c>
      <c r="L1447" s="13">
        <v>61.84</v>
      </c>
      <c r="M1447" s="10">
        <f>SUMIFS(Table2[Household waste (%)], Table2[Country], "Australia", Table2[Year], 2020)</f>
        <v>1412.17</v>
      </c>
      <c r="N1447" s="10">
        <f>COUNTIFS(Table2[Year], "USA")</f>
        <v>0</v>
      </c>
    </row>
    <row r="1448" spans="1:14" x14ac:dyDescent="0.35">
      <c r="A1448" s="8" t="s">
        <v>24</v>
      </c>
      <c r="B1448" s="9">
        <v>2023</v>
      </c>
      <c r="C1448" s="8" t="s">
        <v>22</v>
      </c>
      <c r="D1448" s="9">
        <v>41112.980000000003</v>
      </c>
      <c r="E1448" s="10">
        <v>38944.29</v>
      </c>
      <c r="F1448" s="10">
        <f>IFERROR(Table2[[#This Row],[Economic loss ($ million)]]*1000000 / Table2[[#This Row],[Total Waste (tons)]], NA())</f>
        <v>947250.47904579039</v>
      </c>
      <c r="G1448" s="10" t="str">
        <f t="shared" si="22"/>
        <v>Low</v>
      </c>
      <c r="H1448" s="10">
        <v>125.91</v>
      </c>
      <c r="I1448" s="10">
        <f>IFERROR(Table2[[#This Row],[Total Waste (tons)]] / (Table2[[#This Row],[Population (million)]]*1000), NA())</f>
        <v>3.6750674890497902E-2</v>
      </c>
      <c r="J1448" s="10">
        <v>1118.7</v>
      </c>
      <c r="K1448" s="10">
        <f>IFERROR(Table2[[#This Row],[Total Waste (tons)]] * Table2[[#This Row],[Household waste (%)]], NA())</f>
        <v>2009191.3326000001</v>
      </c>
      <c r="L1448" s="10">
        <v>48.87</v>
      </c>
      <c r="M1448" s="10">
        <f>SUMIFS(Table2[Household waste (%)], Table2[Country], "Australia", Table2[Year], 2020)</f>
        <v>1412.17</v>
      </c>
      <c r="N1448" s="10">
        <f>COUNTIFS(Table2[Year], "USA")</f>
        <v>0</v>
      </c>
    </row>
    <row r="1449" spans="1:14" x14ac:dyDescent="0.35">
      <c r="A1449" s="11" t="s">
        <v>8</v>
      </c>
      <c r="B1449" s="12">
        <v>2023</v>
      </c>
      <c r="C1449" s="11" t="s">
        <v>9</v>
      </c>
      <c r="D1449" s="12">
        <v>34771.879999999997</v>
      </c>
      <c r="E1449" s="13">
        <v>39746.31</v>
      </c>
      <c r="F1449" s="13">
        <f>IFERROR(Table2[[#This Row],[Economic loss ($ million)]]*1000000 / Table2[[#This Row],[Total Waste (tons)]], NA())</f>
        <v>1143058.9890451711</v>
      </c>
      <c r="G1449" s="13" t="str">
        <f t="shared" si="22"/>
        <v>High</v>
      </c>
      <c r="H1449" s="13">
        <v>108.15</v>
      </c>
      <c r="I1449" s="13">
        <f>IFERROR(Table2[[#This Row],[Total Waste (tons)]] / (Table2[[#This Row],[Population (million)]]*1000), NA())</f>
        <v>6.5439400782896714E-2</v>
      </c>
      <c r="J1449" s="13">
        <v>531.36</v>
      </c>
      <c r="K1449" s="13">
        <f>IFERROR(Table2[[#This Row],[Total Waste (tons)]] * Table2[[#This Row],[Household waste (%)]], NA())</f>
        <v>1849864.0160000001</v>
      </c>
      <c r="L1449" s="13">
        <v>53.2</v>
      </c>
      <c r="M1449" s="10">
        <f>SUMIFS(Table2[Household waste (%)], Table2[Country], "Australia", Table2[Year], 2020)</f>
        <v>1412.17</v>
      </c>
      <c r="N1449" s="10">
        <f>COUNTIFS(Table2[Year], "USA")</f>
        <v>0</v>
      </c>
    </row>
    <row r="1450" spans="1:14" x14ac:dyDescent="0.35">
      <c r="A1450" s="8" t="s">
        <v>12</v>
      </c>
      <c r="B1450" s="9">
        <v>2020</v>
      </c>
      <c r="C1450" s="8" t="s">
        <v>15</v>
      </c>
      <c r="D1450" s="9">
        <v>30532.53</v>
      </c>
      <c r="E1450" s="10">
        <v>35225.480000000003</v>
      </c>
      <c r="F1450" s="10">
        <f>IFERROR(Table2[[#This Row],[Economic loss ($ million)]]*1000000 / Table2[[#This Row],[Total Waste (tons)]], NA())</f>
        <v>1153703.2797478624</v>
      </c>
      <c r="G1450" s="10" t="str">
        <f t="shared" si="22"/>
        <v>High</v>
      </c>
      <c r="H1450" s="10">
        <v>101.96</v>
      </c>
      <c r="I1450" s="10">
        <f>IFERROR(Table2[[#This Row],[Total Waste (tons)]] / (Table2[[#This Row],[Population (million)]]*1000), NA())</f>
        <v>2.1849527694289394E-2</v>
      </c>
      <c r="J1450" s="10">
        <v>1397.4</v>
      </c>
      <c r="K1450" s="10">
        <f>IFERROR(Table2[[#This Row],[Total Waste (tons)]] * Table2[[#This Row],[Household waste (%)]], NA())</f>
        <v>1464950.7893999999</v>
      </c>
      <c r="L1450" s="10">
        <v>47.98</v>
      </c>
      <c r="M1450" s="10">
        <f>SUMIFS(Table2[Household waste (%)], Table2[Country], "Australia", Table2[Year], 2020)</f>
        <v>1412.17</v>
      </c>
      <c r="N1450" s="10">
        <f>COUNTIFS(Table2[Year], "USA")</f>
        <v>0</v>
      </c>
    </row>
    <row r="1451" spans="1:14" x14ac:dyDescent="0.35">
      <c r="A1451" s="11" t="s">
        <v>26</v>
      </c>
      <c r="B1451" s="12">
        <v>2018</v>
      </c>
      <c r="C1451" s="11" t="s">
        <v>25</v>
      </c>
      <c r="D1451" s="12">
        <v>33302.910000000003</v>
      </c>
      <c r="E1451" s="13">
        <v>34775.160000000003</v>
      </c>
      <c r="F1451" s="13">
        <f>IFERROR(Table2[[#This Row],[Economic loss ($ million)]]*1000000 / Table2[[#This Row],[Total Waste (tons)]], NA())</f>
        <v>1044207.8485033289</v>
      </c>
      <c r="G1451" s="13" t="str">
        <f t="shared" si="22"/>
        <v>Medium</v>
      </c>
      <c r="H1451" s="13">
        <v>96.53</v>
      </c>
      <c r="I1451" s="13">
        <f>IFERROR(Table2[[#This Row],[Total Waste (tons)]] / (Table2[[#This Row],[Population (million)]]*1000), NA())</f>
        <v>0.10413342296988838</v>
      </c>
      <c r="J1451" s="13">
        <v>319.81</v>
      </c>
      <c r="K1451" s="13">
        <f>IFERROR(Table2[[#This Row],[Total Waste (tons)]] * Table2[[#This Row],[Household waste (%)]], NA())</f>
        <v>1861632.6690000002</v>
      </c>
      <c r="L1451" s="13">
        <v>55.9</v>
      </c>
      <c r="M1451" s="10">
        <f>SUMIFS(Table2[Household waste (%)], Table2[Country], "Australia", Table2[Year], 2020)</f>
        <v>1412.17</v>
      </c>
      <c r="N1451" s="10">
        <f>COUNTIFS(Table2[Year], "USA")</f>
        <v>0</v>
      </c>
    </row>
    <row r="1452" spans="1:14" x14ac:dyDescent="0.35">
      <c r="A1452" s="8" t="s">
        <v>27</v>
      </c>
      <c r="B1452" s="9">
        <v>2023</v>
      </c>
      <c r="C1452" s="8" t="s">
        <v>20</v>
      </c>
      <c r="D1452" s="9">
        <v>44376.959999999999</v>
      </c>
      <c r="E1452" s="10">
        <v>38365.99</v>
      </c>
      <c r="F1452" s="10">
        <f>IFERROR(Table2[[#This Row],[Economic loss ($ million)]]*1000000 / Table2[[#This Row],[Total Waste (tons)]], NA())</f>
        <v>864547.50392996729</v>
      </c>
      <c r="G1452" s="10" t="str">
        <f t="shared" si="22"/>
        <v>Low</v>
      </c>
      <c r="H1452" s="10">
        <v>126.78</v>
      </c>
      <c r="I1452" s="10">
        <f>IFERROR(Table2[[#This Row],[Total Waste (tons)]] / (Table2[[#This Row],[Population (million)]]*1000), NA())</f>
        <v>3.1796169581634628E-2</v>
      </c>
      <c r="J1452" s="10">
        <v>1395.67</v>
      </c>
      <c r="K1452" s="10">
        <f>IFERROR(Table2[[#This Row],[Total Waste (tons)]] * Table2[[#This Row],[Household waste (%)]], NA())</f>
        <v>1466214.7583999999</v>
      </c>
      <c r="L1452" s="10">
        <v>33.04</v>
      </c>
      <c r="M1452" s="10">
        <f>SUMIFS(Table2[Household waste (%)], Table2[Country], "Australia", Table2[Year], 2020)</f>
        <v>1412.17</v>
      </c>
      <c r="N1452" s="10">
        <f>COUNTIFS(Table2[Year], "USA")</f>
        <v>0</v>
      </c>
    </row>
    <row r="1453" spans="1:14" x14ac:dyDescent="0.35">
      <c r="A1453" s="11" t="s">
        <v>18</v>
      </c>
      <c r="B1453" s="12">
        <v>2019</v>
      </c>
      <c r="C1453" s="11" t="s">
        <v>25</v>
      </c>
      <c r="D1453" s="12">
        <v>19157.25</v>
      </c>
      <c r="E1453" s="13">
        <v>22447.11</v>
      </c>
      <c r="F1453" s="13">
        <f>IFERROR(Table2[[#This Row],[Economic loss ($ million)]]*1000000 / Table2[[#This Row],[Total Waste (tons)]], NA())</f>
        <v>1171729.2408879146</v>
      </c>
      <c r="G1453" s="13" t="str">
        <f t="shared" si="22"/>
        <v>High</v>
      </c>
      <c r="H1453" s="13">
        <v>26.79</v>
      </c>
      <c r="I1453" s="13">
        <f>IFERROR(Table2[[#This Row],[Total Waste (tons)]] / (Table2[[#This Row],[Population (million)]]*1000), NA())</f>
        <v>2.6148244704083862E-2</v>
      </c>
      <c r="J1453" s="13">
        <v>732.64</v>
      </c>
      <c r="K1453" s="13">
        <f>IFERROR(Table2[[#This Row],[Total Waste (tons)]] * Table2[[#This Row],[Household waste (%)]], NA())</f>
        <v>936214.8075</v>
      </c>
      <c r="L1453" s="13">
        <v>48.87</v>
      </c>
      <c r="M1453" s="10">
        <f>SUMIFS(Table2[Household waste (%)], Table2[Country], "Australia", Table2[Year], 2020)</f>
        <v>1412.17</v>
      </c>
      <c r="N1453" s="10">
        <f>COUNTIFS(Table2[Year], "USA")</f>
        <v>0</v>
      </c>
    </row>
    <row r="1454" spans="1:14" x14ac:dyDescent="0.35">
      <c r="A1454" s="8" t="s">
        <v>35</v>
      </c>
      <c r="B1454" s="9">
        <v>2020</v>
      </c>
      <c r="C1454" s="8" t="s">
        <v>19</v>
      </c>
      <c r="D1454" s="9">
        <v>19420.740000000002</v>
      </c>
      <c r="E1454" s="10">
        <v>18180.97</v>
      </c>
      <c r="F1454" s="10">
        <f>IFERROR(Table2[[#This Row],[Economic loss ($ million)]]*1000000 / Table2[[#This Row],[Total Waste (tons)]], NA())</f>
        <v>936162.57670922938</v>
      </c>
      <c r="G1454" s="10" t="str">
        <f t="shared" si="22"/>
        <v>Low</v>
      </c>
      <c r="H1454" s="10">
        <v>164.89</v>
      </c>
      <c r="I1454" s="10">
        <f>IFERROR(Table2[[#This Row],[Total Waste (tons)]] / (Table2[[#This Row],[Population (million)]]*1000), NA())</f>
        <v>3.5112529379858981E-2</v>
      </c>
      <c r="J1454" s="10">
        <v>553.1</v>
      </c>
      <c r="K1454" s="10">
        <f>IFERROR(Table2[[#This Row],[Total Waste (tons)]] * Table2[[#This Row],[Household waste (%)]], NA())</f>
        <v>1310511.5352000003</v>
      </c>
      <c r="L1454" s="10">
        <v>67.48</v>
      </c>
      <c r="M1454" s="10">
        <f>SUMIFS(Table2[Household waste (%)], Table2[Country], "Australia", Table2[Year], 2020)</f>
        <v>1412.17</v>
      </c>
      <c r="N1454" s="10">
        <f>COUNTIFS(Table2[Year], "USA")</f>
        <v>0</v>
      </c>
    </row>
    <row r="1455" spans="1:14" x14ac:dyDescent="0.35">
      <c r="A1455" s="11" t="s">
        <v>23</v>
      </c>
      <c r="B1455" s="12">
        <v>2024</v>
      </c>
      <c r="C1455" s="11" t="s">
        <v>11</v>
      </c>
      <c r="D1455" s="12">
        <v>26996.77</v>
      </c>
      <c r="E1455" s="13">
        <v>22247.24</v>
      </c>
      <c r="F1455" s="13">
        <f>IFERROR(Table2[[#This Row],[Economic loss ($ million)]]*1000000 / Table2[[#This Row],[Total Waste (tons)]], NA())</f>
        <v>824070.43509279075</v>
      </c>
      <c r="G1455" s="13" t="str">
        <f t="shared" si="22"/>
        <v>Low</v>
      </c>
      <c r="H1455" s="13">
        <v>141.19999999999999</v>
      </c>
      <c r="I1455" s="13">
        <f>IFERROR(Table2[[#This Row],[Total Waste (tons)]] / (Table2[[#This Row],[Population (million)]]*1000), NA())</f>
        <v>0.13823230926779315</v>
      </c>
      <c r="J1455" s="13">
        <v>195.3</v>
      </c>
      <c r="K1455" s="13">
        <f>IFERROR(Table2[[#This Row],[Total Waste (tons)]] * Table2[[#This Row],[Household waste (%)]], NA())</f>
        <v>1719154.3136</v>
      </c>
      <c r="L1455" s="13">
        <v>63.68</v>
      </c>
      <c r="M1455" s="10">
        <f>SUMIFS(Table2[Household waste (%)], Table2[Country], "Australia", Table2[Year], 2020)</f>
        <v>1412.17</v>
      </c>
      <c r="N1455" s="10">
        <f>COUNTIFS(Table2[Year], "USA")</f>
        <v>0</v>
      </c>
    </row>
    <row r="1456" spans="1:14" x14ac:dyDescent="0.35">
      <c r="A1456" s="8" t="s">
        <v>26</v>
      </c>
      <c r="B1456" s="9">
        <v>2021</v>
      </c>
      <c r="C1456" s="8" t="s">
        <v>22</v>
      </c>
      <c r="D1456" s="9">
        <v>23230.45</v>
      </c>
      <c r="E1456" s="10">
        <v>24063.57</v>
      </c>
      <c r="F1456" s="10">
        <f>IFERROR(Table2[[#This Row],[Economic loss ($ million)]]*1000000 / Table2[[#This Row],[Total Waste (tons)]], NA())</f>
        <v>1035863.2742800935</v>
      </c>
      <c r="G1456" s="10" t="str">
        <f t="shared" si="22"/>
        <v>Medium</v>
      </c>
      <c r="H1456" s="10">
        <v>103.26</v>
      </c>
      <c r="I1456" s="10">
        <f>IFERROR(Table2[[#This Row],[Total Waste (tons)]] / (Table2[[#This Row],[Population (million)]]*1000), NA())</f>
        <v>1.7118975681650701</v>
      </c>
      <c r="J1456" s="10">
        <v>13.57</v>
      </c>
      <c r="K1456" s="10">
        <f>IFERROR(Table2[[#This Row],[Total Waste (tons)]] * Table2[[#This Row],[Household waste (%)]], NA())</f>
        <v>1006575.3985</v>
      </c>
      <c r="L1456" s="10">
        <v>43.33</v>
      </c>
      <c r="M1456" s="10">
        <f>SUMIFS(Table2[Household waste (%)], Table2[Country], "Australia", Table2[Year], 2020)</f>
        <v>1412.17</v>
      </c>
      <c r="N1456" s="10">
        <f>COUNTIFS(Table2[Year], "USA")</f>
        <v>0</v>
      </c>
    </row>
    <row r="1457" spans="1:14" x14ac:dyDescent="0.35">
      <c r="A1457" s="11" t="s">
        <v>17</v>
      </c>
      <c r="B1457" s="12">
        <v>2022</v>
      </c>
      <c r="C1457" s="11" t="s">
        <v>25</v>
      </c>
      <c r="D1457" s="12">
        <v>11941.14</v>
      </c>
      <c r="E1457" s="13">
        <v>10013.69</v>
      </c>
      <c r="F1457" s="13">
        <f>IFERROR(Table2[[#This Row],[Economic loss ($ million)]]*1000000 / Table2[[#This Row],[Total Waste (tons)]], NA())</f>
        <v>838587.43805030349</v>
      </c>
      <c r="G1457" s="13" t="str">
        <f t="shared" si="22"/>
        <v>Low</v>
      </c>
      <c r="H1457" s="13">
        <v>157.15</v>
      </c>
      <c r="I1457" s="13">
        <f>IFERROR(Table2[[#This Row],[Total Waste (tons)]] / (Table2[[#This Row],[Population (million)]]*1000), NA())</f>
        <v>8.6075918343809458E-3</v>
      </c>
      <c r="J1457" s="13">
        <v>1387.28</v>
      </c>
      <c r="K1457" s="13">
        <f>IFERROR(Table2[[#This Row],[Total Waste (tons)]] * Table2[[#This Row],[Household waste (%)]], NA())</f>
        <v>547620.68039999995</v>
      </c>
      <c r="L1457" s="13">
        <v>45.86</v>
      </c>
      <c r="M1457" s="10">
        <f>SUMIFS(Table2[Household waste (%)], Table2[Country], "Australia", Table2[Year], 2020)</f>
        <v>1412.17</v>
      </c>
      <c r="N1457" s="10">
        <f>COUNTIFS(Table2[Year], "USA")</f>
        <v>0</v>
      </c>
    </row>
    <row r="1458" spans="1:14" x14ac:dyDescent="0.35">
      <c r="A1458" s="8" t="s">
        <v>27</v>
      </c>
      <c r="B1458" s="9">
        <v>2021</v>
      </c>
      <c r="C1458" s="8" t="s">
        <v>19</v>
      </c>
      <c r="D1458" s="9">
        <v>36620.6</v>
      </c>
      <c r="E1458" s="10">
        <v>33044.67</v>
      </c>
      <c r="F1458" s="10">
        <f>IFERROR(Table2[[#This Row],[Economic loss ($ million)]]*1000000 / Table2[[#This Row],[Total Waste (tons)]], NA())</f>
        <v>902351.95491062407</v>
      </c>
      <c r="G1458" s="10" t="str">
        <f t="shared" si="22"/>
        <v>Low</v>
      </c>
      <c r="H1458" s="10">
        <v>51.01</v>
      </c>
      <c r="I1458" s="10">
        <f>IFERROR(Table2[[#This Row],[Total Waste (tons)]] / (Table2[[#This Row],[Population (million)]]*1000), NA())</f>
        <v>0.72862315957023471</v>
      </c>
      <c r="J1458" s="10">
        <v>50.26</v>
      </c>
      <c r="K1458" s="10">
        <f>IFERROR(Table2[[#This Row],[Total Waste (tons)]] * Table2[[#This Row],[Household waste (%)]], NA())</f>
        <v>1388653.152</v>
      </c>
      <c r="L1458" s="10">
        <v>37.92</v>
      </c>
      <c r="M1458" s="10">
        <f>SUMIFS(Table2[Household waste (%)], Table2[Country], "Australia", Table2[Year], 2020)</f>
        <v>1412.17</v>
      </c>
      <c r="N1458" s="10">
        <f>COUNTIFS(Table2[Year], "USA")</f>
        <v>0</v>
      </c>
    </row>
    <row r="1459" spans="1:14" x14ac:dyDescent="0.35">
      <c r="A1459" s="11" t="s">
        <v>34</v>
      </c>
      <c r="B1459" s="12">
        <v>2020</v>
      </c>
      <c r="C1459" s="11" t="s">
        <v>11</v>
      </c>
      <c r="D1459" s="12">
        <v>39904.730000000003</v>
      </c>
      <c r="E1459" s="13">
        <v>42100.71</v>
      </c>
      <c r="F1459" s="13">
        <f>IFERROR(Table2[[#This Row],[Economic loss ($ million)]]*1000000 / Table2[[#This Row],[Total Waste (tons)]], NA())</f>
        <v>1055030.5690578534</v>
      </c>
      <c r="G1459" s="13" t="str">
        <f t="shared" si="22"/>
        <v>Medium</v>
      </c>
      <c r="H1459" s="13">
        <v>185.89</v>
      </c>
      <c r="I1459" s="13">
        <f>IFERROR(Table2[[#This Row],[Total Waste (tons)]] / (Table2[[#This Row],[Population (million)]]*1000), NA())</f>
        <v>0.29030066928561038</v>
      </c>
      <c r="J1459" s="13">
        <v>137.46</v>
      </c>
      <c r="K1459" s="13">
        <f>IFERROR(Table2[[#This Row],[Total Waste (tons)]] * Table2[[#This Row],[Household waste (%)]], NA())</f>
        <v>2438977.0976</v>
      </c>
      <c r="L1459" s="13">
        <v>61.12</v>
      </c>
      <c r="M1459" s="10">
        <f>SUMIFS(Table2[Household waste (%)], Table2[Country], "Australia", Table2[Year], 2020)</f>
        <v>1412.17</v>
      </c>
      <c r="N1459" s="10">
        <f>COUNTIFS(Table2[Year], "USA")</f>
        <v>0</v>
      </c>
    </row>
    <row r="1460" spans="1:14" x14ac:dyDescent="0.35">
      <c r="A1460" s="8" t="s">
        <v>28</v>
      </c>
      <c r="B1460" s="9">
        <v>2021</v>
      </c>
      <c r="C1460" s="8" t="s">
        <v>22</v>
      </c>
      <c r="D1460" s="9">
        <v>18677.97</v>
      </c>
      <c r="E1460" s="10">
        <v>18778.259999999998</v>
      </c>
      <c r="F1460" s="10">
        <f>IFERROR(Table2[[#This Row],[Economic loss ($ million)]]*1000000 / Table2[[#This Row],[Total Waste (tons)]], NA())</f>
        <v>1005369.4271914988</v>
      </c>
      <c r="G1460" s="10" t="str">
        <f t="shared" si="22"/>
        <v>Medium</v>
      </c>
      <c r="H1460" s="10">
        <v>67.16</v>
      </c>
      <c r="I1460" s="10">
        <f>IFERROR(Table2[[#This Row],[Total Waste (tons)]] / (Table2[[#This Row],[Population (million)]]*1000), NA())</f>
        <v>1.4174568000546403E-2</v>
      </c>
      <c r="J1460" s="10">
        <v>1317.71</v>
      </c>
      <c r="K1460" s="10">
        <f>IFERROR(Table2[[#This Row],[Total Waste (tons)]] * Table2[[#This Row],[Household waste (%)]], NA())</f>
        <v>564821.81279999996</v>
      </c>
      <c r="L1460" s="10">
        <v>30.24</v>
      </c>
      <c r="M1460" s="10">
        <f>SUMIFS(Table2[Household waste (%)], Table2[Country], "Australia", Table2[Year], 2020)</f>
        <v>1412.17</v>
      </c>
      <c r="N1460" s="10">
        <f>COUNTIFS(Table2[Year], "USA")</f>
        <v>0</v>
      </c>
    </row>
    <row r="1461" spans="1:14" x14ac:dyDescent="0.35">
      <c r="A1461" s="11" t="s">
        <v>32</v>
      </c>
      <c r="B1461" s="12">
        <v>2020</v>
      </c>
      <c r="C1461" s="11" t="s">
        <v>9</v>
      </c>
      <c r="D1461" s="12">
        <v>27775.14</v>
      </c>
      <c r="E1461" s="13">
        <v>27873.1</v>
      </c>
      <c r="F1461" s="13">
        <f>IFERROR(Table2[[#This Row],[Economic loss ($ million)]]*1000000 / Table2[[#This Row],[Total Waste (tons)]], NA())</f>
        <v>1003526.894913941</v>
      </c>
      <c r="G1461" s="13" t="str">
        <f t="shared" si="22"/>
        <v>Medium</v>
      </c>
      <c r="H1461" s="13">
        <v>167.13</v>
      </c>
      <c r="I1461" s="13">
        <f>IFERROR(Table2[[#This Row],[Total Waste (tons)]] / (Table2[[#This Row],[Population (million)]]*1000), NA())</f>
        <v>2.1602622634612243E-2</v>
      </c>
      <c r="J1461" s="13">
        <v>1285.73</v>
      </c>
      <c r="K1461" s="13">
        <f>IFERROR(Table2[[#This Row],[Total Waste (tons)]] * Table2[[#This Row],[Household waste (%)]], NA())</f>
        <v>1320985.6584000001</v>
      </c>
      <c r="L1461" s="13">
        <v>47.56</v>
      </c>
      <c r="M1461" s="10">
        <f>SUMIFS(Table2[Household waste (%)], Table2[Country], "Australia", Table2[Year], 2020)</f>
        <v>1412.17</v>
      </c>
      <c r="N1461" s="10">
        <f>COUNTIFS(Table2[Year], "USA")</f>
        <v>0</v>
      </c>
    </row>
    <row r="1462" spans="1:14" x14ac:dyDescent="0.35">
      <c r="A1462" s="8" t="s">
        <v>31</v>
      </c>
      <c r="B1462" s="9">
        <v>2023</v>
      </c>
      <c r="C1462" s="8" t="s">
        <v>22</v>
      </c>
      <c r="D1462" s="9">
        <v>39575.31</v>
      </c>
      <c r="E1462" s="10">
        <v>33679.46</v>
      </c>
      <c r="F1462" s="10">
        <f>IFERROR(Table2[[#This Row],[Economic loss ($ million)]]*1000000 / Table2[[#This Row],[Total Waste (tons)]], NA())</f>
        <v>851022.01347254135</v>
      </c>
      <c r="G1462" s="10" t="str">
        <f t="shared" si="22"/>
        <v>Low</v>
      </c>
      <c r="H1462" s="10">
        <v>156.9</v>
      </c>
      <c r="I1462" s="10">
        <f>IFERROR(Table2[[#This Row],[Total Waste (tons)]] / (Table2[[#This Row],[Population (million)]]*1000), NA())</f>
        <v>4.8257865086333035E-2</v>
      </c>
      <c r="J1462" s="10">
        <v>820.08</v>
      </c>
      <c r="K1462" s="10">
        <f>IFERROR(Table2[[#This Row],[Total Waste (tons)]] * Table2[[#This Row],[Household waste (%)]], NA())</f>
        <v>2297742.4986</v>
      </c>
      <c r="L1462" s="10">
        <v>58.06</v>
      </c>
      <c r="M1462" s="10">
        <f>SUMIFS(Table2[Household waste (%)], Table2[Country], "Australia", Table2[Year], 2020)</f>
        <v>1412.17</v>
      </c>
      <c r="N1462" s="10">
        <f>COUNTIFS(Table2[Year], "USA")</f>
        <v>0</v>
      </c>
    </row>
    <row r="1463" spans="1:14" x14ac:dyDescent="0.35">
      <c r="A1463" s="11" t="s">
        <v>33</v>
      </c>
      <c r="B1463" s="12">
        <v>2024</v>
      </c>
      <c r="C1463" s="11" t="s">
        <v>22</v>
      </c>
      <c r="D1463" s="12">
        <v>44477.01</v>
      </c>
      <c r="E1463" s="13">
        <v>51554.51</v>
      </c>
      <c r="F1463" s="13">
        <f>IFERROR(Table2[[#This Row],[Economic loss ($ million)]]*1000000 / Table2[[#This Row],[Total Waste (tons)]], NA())</f>
        <v>1159127.1535564102</v>
      </c>
      <c r="G1463" s="13" t="str">
        <f t="shared" si="22"/>
        <v>High</v>
      </c>
      <c r="H1463" s="13">
        <v>135.69</v>
      </c>
      <c r="I1463" s="13">
        <f>IFERROR(Table2[[#This Row],[Total Waste (tons)]] / (Table2[[#This Row],[Population (million)]]*1000), NA())</f>
        <v>7.0078954417256215E-2</v>
      </c>
      <c r="J1463" s="13">
        <v>634.66999999999996</v>
      </c>
      <c r="K1463" s="13">
        <f>IFERROR(Table2[[#This Row],[Total Waste (tons)]] * Table2[[#This Row],[Household waste (%)]], NA())</f>
        <v>2128224.9285000004</v>
      </c>
      <c r="L1463" s="13">
        <v>47.85</v>
      </c>
      <c r="M1463" s="10">
        <f>SUMIFS(Table2[Household waste (%)], Table2[Country], "Australia", Table2[Year], 2020)</f>
        <v>1412.17</v>
      </c>
      <c r="N1463" s="10">
        <f>COUNTIFS(Table2[Year], "USA")</f>
        <v>0</v>
      </c>
    </row>
    <row r="1464" spans="1:14" x14ac:dyDescent="0.35">
      <c r="A1464" s="8" t="s">
        <v>35</v>
      </c>
      <c r="B1464" s="9">
        <v>2021</v>
      </c>
      <c r="C1464" s="8" t="s">
        <v>15</v>
      </c>
      <c r="D1464" s="9">
        <v>45531.69</v>
      </c>
      <c r="E1464" s="10">
        <v>53905.440000000002</v>
      </c>
      <c r="F1464" s="10">
        <f>IFERROR(Table2[[#This Row],[Economic loss ($ million)]]*1000000 / Table2[[#This Row],[Total Waste (tons)]], NA())</f>
        <v>1183910.3709965521</v>
      </c>
      <c r="G1464" s="10" t="str">
        <f t="shared" si="22"/>
        <v>High</v>
      </c>
      <c r="H1464" s="10">
        <v>168.79</v>
      </c>
      <c r="I1464" s="10">
        <f>IFERROR(Table2[[#This Row],[Total Waste (tons)]] / (Table2[[#This Row],[Population (million)]]*1000), NA())</f>
        <v>0.11147432978332722</v>
      </c>
      <c r="J1464" s="10">
        <v>408.45</v>
      </c>
      <c r="K1464" s="10">
        <f>IFERROR(Table2[[#This Row],[Total Waste (tons)]] * Table2[[#This Row],[Household waste (%)]], NA())</f>
        <v>1910509.7124000001</v>
      </c>
      <c r="L1464" s="10">
        <v>41.96</v>
      </c>
      <c r="M1464" s="10">
        <f>SUMIFS(Table2[Household waste (%)], Table2[Country], "Australia", Table2[Year], 2020)</f>
        <v>1412.17</v>
      </c>
      <c r="N1464" s="10">
        <f>COUNTIFS(Table2[Year], "USA")</f>
        <v>0</v>
      </c>
    </row>
    <row r="1465" spans="1:14" x14ac:dyDescent="0.35">
      <c r="A1465" s="11" t="s">
        <v>34</v>
      </c>
      <c r="B1465" s="12">
        <v>2024</v>
      </c>
      <c r="C1465" s="11" t="s">
        <v>11</v>
      </c>
      <c r="D1465" s="12">
        <v>19136.57</v>
      </c>
      <c r="E1465" s="13">
        <v>15632.33</v>
      </c>
      <c r="F1465" s="13">
        <f>IFERROR(Table2[[#This Row],[Economic loss ($ million)]]*1000000 / Table2[[#This Row],[Total Waste (tons)]], NA())</f>
        <v>816882.54478205869</v>
      </c>
      <c r="G1465" s="13" t="str">
        <f t="shared" si="22"/>
        <v>Low</v>
      </c>
      <c r="H1465" s="13">
        <v>36.340000000000003</v>
      </c>
      <c r="I1465" s="13">
        <f>IFERROR(Table2[[#This Row],[Total Waste (tons)]] / (Table2[[#This Row],[Population (million)]]*1000), NA())</f>
        <v>2.6358185724911158E-2</v>
      </c>
      <c r="J1465" s="13">
        <v>726.02</v>
      </c>
      <c r="K1465" s="13">
        <f>IFERROR(Table2[[#This Row],[Total Waste (tons)]] * Table2[[#This Row],[Household waste (%)]], NA())</f>
        <v>1162163.8961</v>
      </c>
      <c r="L1465" s="13">
        <v>60.73</v>
      </c>
      <c r="M1465" s="10">
        <f>SUMIFS(Table2[Household waste (%)], Table2[Country], "Australia", Table2[Year], 2020)</f>
        <v>1412.17</v>
      </c>
      <c r="N1465" s="10">
        <f>COUNTIFS(Table2[Year], "USA")</f>
        <v>0</v>
      </c>
    </row>
    <row r="1466" spans="1:14" x14ac:dyDescent="0.35">
      <c r="A1466" s="8" t="s">
        <v>18</v>
      </c>
      <c r="B1466" s="9">
        <v>2019</v>
      </c>
      <c r="C1466" s="8" t="s">
        <v>15</v>
      </c>
      <c r="D1466" s="9">
        <v>39366.230000000003</v>
      </c>
      <c r="E1466" s="10">
        <v>31790.73</v>
      </c>
      <c r="F1466" s="10">
        <f>IFERROR(Table2[[#This Row],[Economic loss ($ million)]]*1000000 / Table2[[#This Row],[Total Waste (tons)]], NA())</f>
        <v>807563.4877914394</v>
      </c>
      <c r="G1466" s="10" t="str">
        <f t="shared" si="22"/>
        <v>Low</v>
      </c>
      <c r="H1466" s="10">
        <v>162.82</v>
      </c>
      <c r="I1466" s="10">
        <f>IFERROR(Table2[[#This Row],[Total Waste (tons)]] / (Table2[[#This Row],[Population (million)]]*1000), NA())</f>
        <v>4.322776636981563E-2</v>
      </c>
      <c r="J1466" s="10">
        <v>910.67</v>
      </c>
      <c r="K1466" s="10">
        <f>IFERROR(Table2[[#This Row],[Total Waste (tons)]] * Table2[[#This Row],[Household waste (%)]], NA())</f>
        <v>1387265.9452000002</v>
      </c>
      <c r="L1466" s="10">
        <v>35.24</v>
      </c>
      <c r="M1466" s="10">
        <f>SUMIFS(Table2[Household waste (%)], Table2[Country], "Australia", Table2[Year], 2020)</f>
        <v>1412.17</v>
      </c>
      <c r="N1466" s="10">
        <f>COUNTIFS(Table2[Year], "USA")</f>
        <v>0</v>
      </c>
    </row>
    <row r="1467" spans="1:14" x14ac:dyDescent="0.35">
      <c r="A1467" s="11" t="s">
        <v>31</v>
      </c>
      <c r="B1467" s="12">
        <v>2019</v>
      </c>
      <c r="C1467" s="11" t="s">
        <v>9</v>
      </c>
      <c r="D1467" s="12">
        <v>42224.31</v>
      </c>
      <c r="E1467" s="13">
        <v>48288.33</v>
      </c>
      <c r="F1467" s="13">
        <f>IFERROR(Table2[[#This Row],[Economic loss ($ million)]]*1000000 / Table2[[#This Row],[Total Waste (tons)]], NA())</f>
        <v>1143614.4249604079</v>
      </c>
      <c r="G1467" s="13" t="str">
        <f t="shared" si="22"/>
        <v>High</v>
      </c>
      <c r="H1467" s="13">
        <v>29.15</v>
      </c>
      <c r="I1467" s="13">
        <f>IFERROR(Table2[[#This Row],[Total Waste (tons)]] / (Table2[[#This Row],[Population (million)]]*1000), NA())</f>
        <v>4.2687037486352053E-2</v>
      </c>
      <c r="J1467" s="13">
        <v>989.16</v>
      </c>
      <c r="K1467" s="13">
        <f>IFERROR(Table2[[#This Row],[Total Waste (tons)]] * Table2[[#This Row],[Household waste (%)]], NA())</f>
        <v>1358356.0526999999</v>
      </c>
      <c r="L1467" s="13">
        <v>32.17</v>
      </c>
      <c r="M1467" s="10">
        <f>SUMIFS(Table2[Household waste (%)], Table2[Country], "Australia", Table2[Year], 2020)</f>
        <v>1412.17</v>
      </c>
      <c r="N1467" s="10">
        <f>COUNTIFS(Table2[Year], "USA")</f>
        <v>0</v>
      </c>
    </row>
    <row r="1468" spans="1:14" x14ac:dyDescent="0.35">
      <c r="A1468" s="8" t="s">
        <v>14</v>
      </c>
      <c r="B1468" s="9">
        <v>2018</v>
      </c>
      <c r="C1468" s="8" t="s">
        <v>15</v>
      </c>
      <c r="D1468" s="9">
        <v>11747.58</v>
      </c>
      <c r="E1468" s="10">
        <v>11927.44</v>
      </c>
      <c r="F1468" s="10">
        <f>IFERROR(Table2[[#This Row],[Economic loss ($ million)]]*1000000 / Table2[[#This Row],[Total Waste (tons)]], NA())</f>
        <v>1015310.3873308375</v>
      </c>
      <c r="G1468" s="10" t="str">
        <f t="shared" si="22"/>
        <v>Medium</v>
      </c>
      <c r="H1468" s="10">
        <v>31.53</v>
      </c>
      <c r="I1468" s="10">
        <f>IFERROR(Table2[[#This Row],[Total Waste (tons)]] / (Table2[[#This Row],[Population (million)]]*1000), NA())</f>
        <v>2.7365137785646067E-2</v>
      </c>
      <c r="J1468" s="10">
        <v>429.29</v>
      </c>
      <c r="K1468" s="10">
        <f>IFERROR(Table2[[#This Row],[Total Waste (tons)]] * Table2[[#This Row],[Household waste (%)]], NA())</f>
        <v>407288.59860000003</v>
      </c>
      <c r="L1468" s="10">
        <v>34.67</v>
      </c>
      <c r="M1468" s="10">
        <f>SUMIFS(Table2[Household waste (%)], Table2[Country], "Australia", Table2[Year], 2020)</f>
        <v>1412.17</v>
      </c>
      <c r="N1468" s="10">
        <f>COUNTIFS(Table2[Year], "USA")</f>
        <v>0</v>
      </c>
    </row>
    <row r="1469" spans="1:14" x14ac:dyDescent="0.35">
      <c r="A1469" s="11" t="s">
        <v>26</v>
      </c>
      <c r="B1469" s="12">
        <v>2022</v>
      </c>
      <c r="C1469" s="11" t="s">
        <v>11</v>
      </c>
      <c r="D1469" s="12">
        <v>32541.66</v>
      </c>
      <c r="E1469" s="13">
        <v>31769.86</v>
      </c>
      <c r="F1469" s="13">
        <f>IFERROR(Table2[[#This Row],[Economic loss ($ million)]]*1000000 / Table2[[#This Row],[Total Waste (tons)]], NA())</f>
        <v>976282.70960977406</v>
      </c>
      <c r="G1469" s="13" t="str">
        <f t="shared" si="22"/>
        <v>Medium</v>
      </c>
      <c r="H1469" s="13">
        <v>181.61</v>
      </c>
      <c r="I1469" s="13">
        <f>IFERROR(Table2[[#This Row],[Total Waste (tons)]] / (Table2[[#This Row],[Population (million)]]*1000), NA())</f>
        <v>3.3933263120574771E-2</v>
      </c>
      <c r="J1469" s="13">
        <v>958.99</v>
      </c>
      <c r="K1469" s="13">
        <f>IFERROR(Table2[[#This Row],[Total Waste (tons)]] * Table2[[#This Row],[Household waste (%)]], NA())</f>
        <v>2149376.6429999997</v>
      </c>
      <c r="L1469" s="13">
        <v>66.05</v>
      </c>
      <c r="M1469" s="10">
        <f>SUMIFS(Table2[Household waste (%)], Table2[Country], "Australia", Table2[Year], 2020)</f>
        <v>1412.17</v>
      </c>
      <c r="N1469" s="10">
        <f>COUNTIFS(Table2[Year], "USA")</f>
        <v>0</v>
      </c>
    </row>
    <row r="1470" spans="1:14" x14ac:dyDescent="0.35">
      <c r="A1470" s="8" t="s">
        <v>27</v>
      </c>
      <c r="B1470" s="9">
        <v>2024</v>
      </c>
      <c r="C1470" s="8" t="s">
        <v>13</v>
      </c>
      <c r="D1470" s="9">
        <v>10346.33</v>
      </c>
      <c r="E1470" s="10">
        <v>8873.4599999999991</v>
      </c>
      <c r="F1470" s="10">
        <f>IFERROR(Table2[[#This Row],[Economic loss ($ million)]]*1000000 / Table2[[#This Row],[Total Waste (tons)]], NA())</f>
        <v>857643.24161320971</v>
      </c>
      <c r="G1470" s="10" t="str">
        <f t="shared" si="22"/>
        <v>Low</v>
      </c>
      <c r="H1470" s="10">
        <v>178.04</v>
      </c>
      <c r="I1470" s="10">
        <f>IFERROR(Table2[[#This Row],[Total Waste (tons)]] / (Table2[[#This Row],[Population (million)]]*1000), NA())</f>
        <v>5.9301484495901877E-2</v>
      </c>
      <c r="J1470" s="10">
        <v>174.47</v>
      </c>
      <c r="K1470" s="10">
        <f>IFERROR(Table2[[#This Row],[Total Waste (tons)]] * Table2[[#This Row],[Household waste (%)]], NA())</f>
        <v>485346.34029999998</v>
      </c>
      <c r="L1470" s="10">
        <v>46.91</v>
      </c>
      <c r="M1470" s="10">
        <f>SUMIFS(Table2[Household waste (%)], Table2[Country], "Australia", Table2[Year], 2020)</f>
        <v>1412.17</v>
      </c>
      <c r="N1470" s="10">
        <f>COUNTIFS(Table2[Year], "USA")</f>
        <v>0</v>
      </c>
    </row>
    <row r="1471" spans="1:14" x14ac:dyDescent="0.35">
      <c r="A1471" s="11" t="s">
        <v>30</v>
      </c>
      <c r="B1471" s="12">
        <v>2024</v>
      </c>
      <c r="C1471" s="11" t="s">
        <v>9</v>
      </c>
      <c r="D1471" s="12">
        <v>11663.37</v>
      </c>
      <c r="E1471" s="13">
        <v>9373.5400000000009</v>
      </c>
      <c r="F1471" s="13">
        <f>IFERROR(Table2[[#This Row],[Economic loss ($ million)]]*1000000 / Table2[[#This Row],[Total Waste (tons)]], NA())</f>
        <v>803673.38084961718</v>
      </c>
      <c r="G1471" s="13" t="str">
        <f t="shared" si="22"/>
        <v>Low</v>
      </c>
      <c r="H1471" s="13">
        <v>27.2</v>
      </c>
      <c r="I1471" s="13">
        <f>IFERROR(Table2[[#This Row],[Total Waste (tons)]] / (Table2[[#This Row],[Population (million)]]*1000), NA())</f>
        <v>1.0296781199237236E-2</v>
      </c>
      <c r="J1471" s="13">
        <v>1132.72</v>
      </c>
      <c r="K1471" s="13">
        <f>IFERROR(Table2[[#This Row],[Total Waste (tons)]] * Table2[[#This Row],[Household waste (%)]], NA())</f>
        <v>553077.00540000002</v>
      </c>
      <c r="L1471" s="13">
        <v>47.42</v>
      </c>
      <c r="M1471" s="10">
        <f>SUMIFS(Table2[Household waste (%)], Table2[Country], "Australia", Table2[Year], 2020)</f>
        <v>1412.17</v>
      </c>
      <c r="N1471" s="10">
        <f>COUNTIFS(Table2[Year], "USA")</f>
        <v>0</v>
      </c>
    </row>
    <row r="1472" spans="1:14" x14ac:dyDescent="0.35">
      <c r="A1472" s="8" t="s">
        <v>17</v>
      </c>
      <c r="B1472" s="9">
        <v>2019</v>
      </c>
      <c r="C1472" s="8" t="s">
        <v>11</v>
      </c>
      <c r="D1472" s="9">
        <v>36775.279999999999</v>
      </c>
      <c r="E1472" s="10">
        <v>42989.16</v>
      </c>
      <c r="F1472" s="10">
        <f>IFERROR(Table2[[#This Row],[Economic loss ($ million)]]*1000000 / Table2[[#This Row],[Total Waste (tons)]], NA())</f>
        <v>1168968.9378299771</v>
      </c>
      <c r="G1472" s="10" t="str">
        <f t="shared" si="22"/>
        <v>High</v>
      </c>
      <c r="H1472" s="10">
        <v>35.159999999999997</v>
      </c>
      <c r="I1472" s="10">
        <f>IFERROR(Table2[[#This Row],[Total Waste (tons)]] / (Table2[[#This Row],[Population (million)]]*1000), NA())</f>
        <v>4.7972553777116837E-2</v>
      </c>
      <c r="J1472" s="10">
        <v>766.59</v>
      </c>
      <c r="K1472" s="10">
        <f>IFERROR(Table2[[#This Row],[Total Waste (tons)]] * Table2[[#This Row],[Household waste (%)]], NA())</f>
        <v>2053531.6352000001</v>
      </c>
      <c r="L1472" s="10">
        <v>55.84</v>
      </c>
      <c r="M1472" s="10">
        <f>SUMIFS(Table2[Household waste (%)], Table2[Country], "Australia", Table2[Year], 2020)</f>
        <v>1412.17</v>
      </c>
      <c r="N1472" s="10">
        <f>COUNTIFS(Table2[Year], "USA")</f>
        <v>0</v>
      </c>
    </row>
    <row r="1473" spans="1:14" x14ac:dyDescent="0.35">
      <c r="A1473" s="11" t="s">
        <v>34</v>
      </c>
      <c r="B1473" s="12">
        <v>2023</v>
      </c>
      <c r="C1473" s="11" t="s">
        <v>20</v>
      </c>
      <c r="D1473" s="12">
        <v>47754.5</v>
      </c>
      <c r="E1473" s="13">
        <v>43538.98</v>
      </c>
      <c r="F1473" s="13">
        <f>IFERROR(Table2[[#This Row],[Economic loss ($ million)]]*1000000 / Table2[[#This Row],[Total Waste (tons)]], NA())</f>
        <v>911725.17773194145</v>
      </c>
      <c r="G1473" s="13" t="str">
        <f t="shared" si="22"/>
        <v>Low</v>
      </c>
      <c r="H1473" s="13">
        <v>84.26</v>
      </c>
      <c r="I1473" s="13">
        <f>IFERROR(Table2[[#This Row],[Total Waste (tons)]] / (Table2[[#This Row],[Population (million)]]*1000), NA())</f>
        <v>6.5869184402543482E-2</v>
      </c>
      <c r="J1473" s="13">
        <v>724.99</v>
      </c>
      <c r="K1473" s="13">
        <f>IFERROR(Table2[[#This Row],[Total Waste (tons)]] * Table2[[#This Row],[Household waste (%)]], NA())</f>
        <v>2745883.75</v>
      </c>
      <c r="L1473" s="13">
        <v>57.5</v>
      </c>
      <c r="M1473" s="10">
        <f>SUMIFS(Table2[Household waste (%)], Table2[Country], "Australia", Table2[Year], 2020)</f>
        <v>1412.17</v>
      </c>
      <c r="N1473" s="10">
        <f>COUNTIFS(Table2[Year], "USA")</f>
        <v>0</v>
      </c>
    </row>
    <row r="1474" spans="1:14" x14ac:dyDescent="0.35">
      <c r="A1474" s="8" t="s">
        <v>29</v>
      </c>
      <c r="B1474" s="9">
        <v>2019</v>
      </c>
      <c r="C1474" s="8" t="s">
        <v>11</v>
      </c>
      <c r="D1474" s="9">
        <v>49597.08</v>
      </c>
      <c r="E1474" s="10">
        <v>51503.85</v>
      </c>
      <c r="F1474" s="10">
        <f>IFERROR(Table2[[#This Row],[Economic loss ($ million)]]*1000000 / Table2[[#This Row],[Total Waste (tons)]], NA())</f>
        <v>1038445.2068549197</v>
      </c>
      <c r="G1474" s="10" t="str">
        <f t="shared" ref="G1474:G1537" si="23">IF(F1474&gt;1100000,"High",IF(F1474&gt;=950000,"Medium","Low"))</f>
        <v>Medium</v>
      </c>
      <c r="H1474" s="10">
        <v>53.87</v>
      </c>
      <c r="I1474" s="10">
        <f>IFERROR(Table2[[#This Row],[Total Waste (tons)]] / (Table2[[#This Row],[Population (million)]]*1000), NA())</f>
        <v>4.1206251090451389E-2</v>
      </c>
      <c r="J1474" s="10">
        <v>1203.6300000000001</v>
      </c>
      <c r="K1474" s="10">
        <f>IFERROR(Table2[[#This Row],[Total Waste (tons)]] * Table2[[#This Row],[Household waste (%)]], NA())</f>
        <v>1915935.2004000002</v>
      </c>
      <c r="L1474" s="10">
        <v>38.630000000000003</v>
      </c>
      <c r="M1474" s="10">
        <f>SUMIFS(Table2[Household waste (%)], Table2[Country], "Australia", Table2[Year], 2020)</f>
        <v>1412.17</v>
      </c>
      <c r="N1474" s="10">
        <f>COUNTIFS(Table2[Year], "USA")</f>
        <v>0</v>
      </c>
    </row>
    <row r="1475" spans="1:14" x14ac:dyDescent="0.35">
      <c r="A1475" s="11" t="s">
        <v>33</v>
      </c>
      <c r="B1475" s="12">
        <v>2019</v>
      </c>
      <c r="C1475" s="11" t="s">
        <v>11</v>
      </c>
      <c r="D1475" s="12">
        <v>9854.36</v>
      </c>
      <c r="E1475" s="13">
        <v>9751.73</v>
      </c>
      <c r="F1475" s="13">
        <f>IFERROR(Table2[[#This Row],[Economic loss ($ million)]]*1000000 / Table2[[#This Row],[Total Waste (tons)]], NA())</f>
        <v>989585.32060935453</v>
      </c>
      <c r="G1475" s="13" t="str">
        <f t="shared" si="23"/>
        <v>Medium</v>
      </c>
      <c r="H1475" s="13">
        <v>121.65</v>
      </c>
      <c r="I1475" s="13">
        <f>IFERROR(Table2[[#This Row],[Total Waste (tons)]] / (Table2[[#This Row],[Population (million)]]*1000), NA())</f>
        <v>7.3911765147083091E-3</v>
      </c>
      <c r="J1475" s="13">
        <v>1333.26</v>
      </c>
      <c r="K1475" s="13">
        <f>IFERROR(Table2[[#This Row],[Total Waste (tons)]] * Table2[[#This Row],[Household waste (%)]], NA())</f>
        <v>341552.1176</v>
      </c>
      <c r="L1475" s="13">
        <v>34.659999999999997</v>
      </c>
      <c r="M1475" s="10">
        <f>SUMIFS(Table2[Household waste (%)], Table2[Country], "Australia", Table2[Year], 2020)</f>
        <v>1412.17</v>
      </c>
      <c r="N1475" s="10">
        <f>COUNTIFS(Table2[Year], "USA")</f>
        <v>0</v>
      </c>
    </row>
    <row r="1476" spans="1:14" x14ac:dyDescent="0.35">
      <c r="A1476" s="8" t="s">
        <v>21</v>
      </c>
      <c r="B1476" s="9">
        <v>2021</v>
      </c>
      <c r="C1476" s="8" t="s">
        <v>22</v>
      </c>
      <c r="D1476" s="9">
        <v>32026.66</v>
      </c>
      <c r="E1476" s="10">
        <v>37170.93</v>
      </c>
      <c r="F1476" s="10">
        <f>IFERROR(Table2[[#This Row],[Economic loss ($ million)]]*1000000 / Table2[[#This Row],[Total Waste (tons)]], NA())</f>
        <v>1160624.6171158655</v>
      </c>
      <c r="G1476" s="10" t="str">
        <f t="shared" si="23"/>
        <v>High</v>
      </c>
      <c r="H1476" s="10">
        <v>66.349999999999994</v>
      </c>
      <c r="I1476" s="10">
        <f>IFERROR(Table2[[#This Row],[Total Waste (tons)]] / (Table2[[#This Row],[Population (million)]]*1000), NA())</f>
        <v>2.5541434393218015E-2</v>
      </c>
      <c r="J1476" s="10">
        <v>1253.9100000000001</v>
      </c>
      <c r="K1476" s="10">
        <f>IFERROR(Table2[[#This Row],[Total Waste (tons)]] * Table2[[#This Row],[Household waste (%)]], NA())</f>
        <v>1651614.8562</v>
      </c>
      <c r="L1476" s="10">
        <v>51.57</v>
      </c>
      <c r="M1476" s="10">
        <f>SUMIFS(Table2[Household waste (%)], Table2[Country], "Australia", Table2[Year], 2020)</f>
        <v>1412.17</v>
      </c>
      <c r="N1476" s="10">
        <f>COUNTIFS(Table2[Year], "USA")</f>
        <v>0</v>
      </c>
    </row>
    <row r="1477" spans="1:14" x14ac:dyDescent="0.35">
      <c r="A1477" s="11" t="s">
        <v>27</v>
      </c>
      <c r="B1477" s="12">
        <v>2019</v>
      </c>
      <c r="C1477" s="11" t="s">
        <v>13</v>
      </c>
      <c r="D1477" s="12">
        <v>42268.39</v>
      </c>
      <c r="E1477" s="13">
        <v>47258.559999999998</v>
      </c>
      <c r="F1477" s="13">
        <f>IFERROR(Table2[[#This Row],[Economic loss ($ million)]]*1000000 / Table2[[#This Row],[Total Waste (tons)]], NA())</f>
        <v>1118059.1453802711</v>
      </c>
      <c r="G1477" s="13" t="str">
        <f t="shared" si="23"/>
        <v>High</v>
      </c>
      <c r="H1477" s="13">
        <v>22.83</v>
      </c>
      <c r="I1477" s="13">
        <f>IFERROR(Table2[[#This Row],[Total Waste (tons)]] / (Table2[[#This Row],[Population (million)]]*1000), NA())</f>
        <v>3.1374061043318191E-2</v>
      </c>
      <c r="J1477" s="13">
        <v>1347.24</v>
      </c>
      <c r="K1477" s="13">
        <f>IFERROR(Table2[[#This Row],[Total Waste (tons)]] * Table2[[#This Row],[Household waste (%)]], NA())</f>
        <v>1758787.7079</v>
      </c>
      <c r="L1477" s="13">
        <v>41.61</v>
      </c>
      <c r="M1477" s="10">
        <f>SUMIFS(Table2[Household waste (%)], Table2[Country], "Australia", Table2[Year], 2020)</f>
        <v>1412.17</v>
      </c>
      <c r="N1477" s="10">
        <f>COUNTIFS(Table2[Year], "USA")</f>
        <v>0</v>
      </c>
    </row>
    <row r="1478" spans="1:14" x14ac:dyDescent="0.35">
      <c r="A1478" s="8" t="s">
        <v>23</v>
      </c>
      <c r="B1478" s="9">
        <v>2018</v>
      </c>
      <c r="C1478" s="8" t="s">
        <v>11</v>
      </c>
      <c r="D1478" s="9">
        <v>4432.12</v>
      </c>
      <c r="E1478" s="10">
        <v>4843.8500000000004</v>
      </c>
      <c r="F1478" s="10">
        <f>IFERROR(Table2[[#This Row],[Economic loss ($ million)]]*1000000 / Table2[[#This Row],[Total Waste (tons)]], NA())</f>
        <v>1092896.8529732949</v>
      </c>
      <c r="G1478" s="10" t="str">
        <f t="shared" si="23"/>
        <v>Medium</v>
      </c>
      <c r="H1478" s="10">
        <v>48.24</v>
      </c>
      <c r="I1478" s="10">
        <f>IFERROR(Table2[[#This Row],[Total Waste (tons)]] / (Table2[[#This Row],[Population (million)]]*1000), NA())</f>
        <v>4.524002490583756E-3</v>
      </c>
      <c r="J1478" s="10">
        <v>979.69</v>
      </c>
      <c r="K1478" s="10">
        <f>IFERROR(Table2[[#This Row],[Total Waste (tons)]] * Table2[[#This Row],[Household waste (%)]], NA())</f>
        <v>269295.61119999998</v>
      </c>
      <c r="L1478" s="10">
        <v>60.76</v>
      </c>
      <c r="M1478" s="10">
        <f>SUMIFS(Table2[Household waste (%)], Table2[Country], "Australia", Table2[Year], 2020)</f>
        <v>1412.17</v>
      </c>
      <c r="N1478" s="10">
        <f>COUNTIFS(Table2[Year], "USA")</f>
        <v>0</v>
      </c>
    </row>
    <row r="1479" spans="1:14" x14ac:dyDescent="0.35">
      <c r="A1479" s="11" t="s">
        <v>30</v>
      </c>
      <c r="B1479" s="12">
        <v>2024</v>
      </c>
      <c r="C1479" s="11" t="s">
        <v>13</v>
      </c>
      <c r="D1479" s="12">
        <v>46335.1</v>
      </c>
      <c r="E1479" s="13">
        <v>44293.66</v>
      </c>
      <c r="F1479" s="13">
        <f>IFERROR(Table2[[#This Row],[Economic loss ($ million)]]*1000000 / Table2[[#This Row],[Total Waste (tons)]], NA())</f>
        <v>955941.823800963</v>
      </c>
      <c r="G1479" s="13" t="str">
        <f t="shared" si="23"/>
        <v>Medium</v>
      </c>
      <c r="H1479" s="13">
        <v>68.290000000000006</v>
      </c>
      <c r="I1479" s="13">
        <f>IFERROR(Table2[[#This Row],[Total Waste (tons)]] / (Table2[[#This Row],[Population (million)]]*1000), NA())</f>
        <v>5.2729621157807285E-2</v>
      </c>
      <c r="J1479" s="13">
        <v>878.73</v>
      </c>
      <c r="K1479" s="13">
        <f>IFERROR(Table2[[#This Row],[Total Waste (tons)]] * Table2[[#This Row],[Household waste (%)]], NA())</f>
        <v>3087771.0639999998</v>
      </c>
      <c r="L1479" s="13">
        <v>66.64</v>
      </c>
      <c r="M1479" s="10">
        <f>SUMIFS(Table2[Household waste (%)], Table2[Country], "Australia", Table2[Year], 2020)</f>
        <v>1412.17</v>
      </c>
      <c r="N1479" s="10">
        <f>COUNTIFS(Table2[Year], "USA")</f>
        <v>0</v>
      </c>
    </row>
    <row r="1480" spans="1:14" x14ac:dyDescent="0.35">
      <c r="A1480" s="8" t="s">
        <v>8</v>
      </c>
      <c r="B1480" s="9">
        <v>2023</v>
      </c>
      <c r="C1480" s="8" t="s">
        <v>9</v>
      </c>
      <c r="D1480" s="9">
        <v>32008.19</v>
      </c>
      <c r="E1480" s="10">
        <v>37944.81</v>
      </c>
      <c r="F1480" s="10">
        <f>IFERROR(Table2[[#This Row],[Economic loss ($ million)]]*1000000 / Table2[[#This Row],[Total Waste (tons)]], NA())</f>
        <v>1185471.9057841133</v>
      </c>
      <c r="G1480" s="10" t="str">
        <f t="shared" si="23"/>
        <v>High</v>
      </c>
      <c r="H1480" s="10">
        <v>96.91</v>
      </c>
      <c r="I1480" s="10">
        <f>IFERROR(Table2[[#This Row],[Total Waste (tons)]] / (Table2[[#This Row],[Population (million)]]*1000), NA())</f>
        <v>0.10916472835169332</v>
      </c>
      <c r="J1480" s="10">
        <v>293.20999999999998</v>
      </c>
      <c r="K1480" s="10">
        <f>IFERROR(Table2[[#This Row],[Total Waste (tons)]] * Table2[[#This Row],[Household waste (%)]], NA())</f>
        <v>1306254.2339000001</v>
      </c>
      <c r="L1480" s="10">
        <v>40.81</v>
      </c>
      <c r="M1480" s="10">
        <f>SUMIFS(Table2[Household waste (%)], Table2[Country], "Australia", Table2[Year], 2020)</f>
        <v>1412.17</v>
      </c>
      <c r="N1480" s="10">
        <f>COUNTIFS(Table2[Year], "USA")</f>
        <v>0</v>
      </c>
    </row>
    <row r="1481" spans="1:14" x14ac:dyDescent="0.35">
      <c r="A1481" s="11" t="s">
        <v>18</v>
      </c>
      <c r="B1481" s="12">
        <v>2020</v>
      </c>
      <c r="C1481" s="11" t="s">
        <v>20</v>
      </c>
      <c r="D1481" s="12">
        <v>12158.17</v>
      </c>
      <c r="E1481" s="13">
        <v>12654.12</v>
      </c>
      <c r="F1481" s="13">
        <f>IFERROR(Table2[[#This Row],[Economic loss ($ million)]]*1000000 / Table2[[#This Row],[Total Waste (tons)]], NA())</f>
        <v>1040791.5006945947</v>
      </c>
      <c r="G1481" s="13" t="str">
        <f t="shared" si="23"/>
        <v>Medium</v>
      </c>
      <c r="H1481" s="13">
        <v>88.35</v>
      </c>
      <c r="I1481" s="13">
        <f>IFERROR(Table2[[#This Row],[Total Waste (tons)]] / (Table2[[#This Row],[Population (million)]]*1000), NA())</f>
        <v>1.4226071796311898E-2</v>
      </c>
      <c r="J1481" s="13">
        <v>854.64</v>
      </c>
      <c r="K1481" s="13">
        <f>IFERROR(Table2[[#This Row],[Total Waste (tons)]] * Table2[[#This Row],[Household waste (%)]], NA())</f>
        <v>848153.93920000002</v>
      </c>
      <c r="L1481" s="13">
        <v>69.760000000000005</v>
      </c>
      <c r="M1481" s="10">
        <f>SUMIFS(Table2[Household waste (%)], Table2[Country], "Australia", Table2[Year], 2020)</f>
        <v>1412.17</v>
      </c>
      <c r="N1481" s="10">
        <f>COUNTIFS(Table2[Year], "USA")</f>
        <v>0</v>
      </c>
    </row>
    <row r="1482" spans="1:14" x14ac:dyDescent="0.35">
      <c r="A1482" s="8" t="s">
        <v>33</v>
      </c>
      <c r="B1482" s="9">
        <v>2023</v>
      </c>
      <c r="C1482" s="8" t="s">
        <v>15</v>
      </c>
      <c r="D1482" s="9">
        <v>26692.28</v>
      </c>
      <c r="E1482" s="10">
        <v>27029.96</v>
      </c>
      <c r="F1482" s="10">
        <f>IFERROR(Table2[[#This Row],[Economic loss ($ million)]]*1000000 / Table2[[#This Row],[Total Waste (tons)]], NA())</f>
        <v>1012650.8488596703</v>
      </c>
      <c r="G1482" s="10" t="str">
        <f t="shared" si="23"/>
        <v>Medium</v>
      </c>
      <c r="H1482" s="10">
        <v>35.130000000000003</v>
      </c>
      <c r="I1482" s="10">
        <f>IFERROR(Table2[[#This Row],[Total Waste (tons)]] / (Table2[[#This Row],[Population (million)]]*1000), NA())</f>
        <v>3.2133434456523044E-2</v>
      </c>
      <c r="J1482" s="10">
        <v>830.67</v>
      </c>
      <c r="K1482" s="10">
        <f>IFERROR(Table2[[#This Row],[Total Waste (tons)]] * Table2[[#This Row],[Household waste (%)]], NA())</f>
        <v>1483289.9996</v>
      </c>
      <c r="L1482" s="10">
        <v>55.57</v>
      </c>
      <c r="M1482" s="10">
        <f>SUMIFS(Table2[Household waste (%)], Table2[Country], "Australia", Table2[Year], 2020)</f>
        <v>1412.17</v>
      </c>
      <c r="N1482" s="10">
        <f>COUNTIFS(Table2[Year], "USA")</f>
        <v>0</v>
      </c>
    </row>
    <row r="1483" spans="1:14" x14ac:dyDescent="0.35">
      <c r="A1483" s="11" t="s">
        <v>26</v>
      </c>
      <c r="B1483" s="12">
        <v>2020</v>
      </c>
      <c r="C1483" s="11" t="s">
        <v>13</v>
      </c>
      <c r="D1483" s="12">
        <v>25611.51</v>
      </c>
      <c r="E1483" s="13">
        <v>27250.82</v>
      </c>
      <c r="F1483" s="13">
        <f>IFERROR(Table2[[#This Row],[Economic loss ($ million)]]*1000000 / Table2[[#This Row],[Total Waste (tons)]], NA())</f>
        <v>1064006.7688316698</v>
      </c>
      <c r="G1483" s="13" t="str">
        <f t="shared" si="23"/>
        <v>Medium</v>
      </c>
      <c r="H1483" s="13">
        <v>194.94</v>
      </c>
      <c r="I1483" s="13">
        <f>IFERROR(Table2[[#This Row],[Total Waste (tons)]] / (Table2[[#This Row],[Population (million)]]*1000), NA())</f>
        <v>2.6245334836296562E-2</v>
      </c>
      <c r="J1483" s="13">
        <v>975.85</v>
      </c>
      <c r="K1483" s="13">
        <f>IFERROR(Table2[[#This Row],[Total Waste (tons)]] * Table2[[#This Row],[Household waste (%)]], NA())</f>
        <v>838776.9524999999</v>
      </c>
      <c r="L1483" s="13">
        <v>32.75</v>
      </c>
      <c r="M1483" s="10">
        <f>SUMIFS(Table2[Household waste (%)], Table2[Country], "Australia", Table2[Year], 2020)</f>
        <v>1412.17</v>
      </c>
      <c r="N1483" s="10">
        <f>COUNTIFS(Table2[Year], "USA")</f>
        <v>0</v>
      </c>
    </row>
    <row r="1484" spans="1:14" x14ac:dyDescent="0.35">
      <c r="A1484" s="8" t="s">
        <v>27</v>
      </c>
      <c r="B1484" s="9">
        <v>2024</v>
      </c>
      <c r="C1484" s="8" t="s">
        <v>15</v>
      </c>
      <c r="D1484" s="9">
        <v>38673.18</v>
      </c>
      <c r="E1484" s="10">
        <v>34473.089999999997</v>
      </c>
      <c r="F1484" s="10">
        <f>IFERROR(Table2[[#This Row],[Economic loss ($ million)]]*1000000 / Table2[[#This Row],[Total Waste (tons)]], NA())</f>
        <v>891395.2770369543</v>
      </c>
      <c r="G1484" s="10" t="str">
        <f t="shared" si="23"/>
        <v>Low</v>
      </c>
      <c r="H1484" s="10">
        <v>190.61</v>
      </c>
      <c r="I1484" s="10">
        <f>IFERROR(Table2[[#This Row],[Total Waste (tons)]] / (Table2[[#This Row],[Population (million)]]*1000), NA())</f>
        <v>4.8109945885426386E-2</v>
      </c>
      <c r="J1484" s="10">
        <v>803.85</v>
      </c>
      <c r="K1484" s="10">
        <f>IFERROR(Table2[[#This Row],[Total Waste (tons)]] * Table2[[#This Row],[Household waste (%)]], NA())</f>
        <v>1710901.4832000001</v>
      </c>
      <c r="L1484" s="10">
        <v>44.24</v>
      </c>
      <c r="M1484" s="10">
        <f>SUMIFS(Table2[Household waste (%)], Table2[Country], "Australia", Table2[Year], 2020)</f>
        <v>1412.17</v>
      </c>
      <c r="N1484" s="10">
        <f>COUNTIFS(Table2[Year], "USA")</f>
        <v>0</v>
      </c>
    </row>
    <row r="1485" spans="1:14" x14ac:dyDescent="0.35">
      <c r="A1485" s="11" t="s">
        <v>23</v>
      </c>
      <c r="B1485" s="12">
        <v>2022</v>
      </c>
      <c r="C1485" s="11" t="s">
        <v>20</v>
      </c>
      <c r="D1485" s="12">
        <v>38902.239999999998</v>
      </c>
      <c r="E1485" s="13">
        <v>41321.620000000003</v>
      </c>
      <c r="F1485" s="13">
        <f>IFERROR(Table2[[#This Row],[Economic loss ($ million)]]*1000000 / Table2[[#This Row],[Total Waste (tons)]], NA())</f>
        <v>1062191.2774174444</v>
      </c>
      <c r="G1485" s="13" t="str">
        <f t="shared" si="23"/>
        <v>Medium</v>
      </c>
      <c r="H1485" s="13">
        <v>183.52</v>
      </c>
      <c r="I1485" s="13">
        <f>IFERROR(Table2[[#This Row],[Total Waste (tons)]] / (Table2[[#This Row],[Population (million)]]*1000), NA())</f>
        <v>0.25032005662441281</v>
      </c>
      <c r="J1485" s="13">
        <v>155.41</v>
      </c>
      <c r="K1485" s="13">
        <f>IFERROR(Table2[[#This Row],[Total Waste (tons)]] * Table2[[#This Row],[Household waste (%)]], NA())</f>
        <v>2125229.3711999999</v>
      </c>
      <c r="L1485" s="13">
        <v>54.63</v>
      </c>
      <c r="M1485" s="10">
        <f>SUMIFS(Table2[Household waste (%)], Table2[Country], "Australia", Table2[Year], 2020)</f>
        <v>1412.17</v>
      </c>
      <c r="N1485" s="10">
        <f>COUNTIFS(Table2[Year], "USA")</f>
        <v>0</v>
      </c>
    </row>
    <row r="1486" spans="1:14" x14ac:dyDescent="0.35">
      <c r="A1486" s="8" t="s">
        <v>29</v>
      </c>
      <c r="B1486" s="9">
        <v>2024</v>
      </c>
      <c r="C1486" s="8" t="s">
        <v>13</v>
      </c>
      <c r="D1486" s="9">
        <v>21328.53</v>
      </c>
      <c r="E1486" s="10">
        <v>21673.87</v>
      </c>
      <c r="F1486" s="10">
        <f>IFERROR(Table2[[#This Row],[Economic loss ($ million)]]*1000000 / Table2[[#This Row],[Total Waste (tons)]], NA())</f>
        <v>1016191.4581079896</v>
      </c>
      <c r="G1486" s="10" t="str">
        <f t="shared" si="23"/>
        <v>Medium</v>
      </c>
      <c r="H1486" s="10">
        <v>56.09</v>
      </c>
      <c r="I1486" s="10">
        <f>IFERROR(Table2[[#This Row],[Total Waste (tons)]] / (Table2[[#This Row],[Population (million)]]*1000), NA())</f>
        <v>5.8316098868048338E-2</v>
      </c>
      <c r="J1486" s="10">
        <v>365.74</v>
      </c>
      <c r="K1486" s="10">
        <f>IFERROR(Table2[[#This Row],[Total Waste (tons)]] * Table2[[#This Row],[Household waste (%)]], NA())</f>
        <v>1079650.1886</v>
      </c>
      <c r="L1486" s="10">
        <v>50.62</v>
      </c>
      <c r="M1486" s="10">
        <f>SUMIFS(Table2[Household waste (%)], Table2[Country], "Australia", Table2[Year], 2020)</f>
        <v>1412.17</v>
      </c>
      <c r="N1486" s="10">
        <f>COUNTIFS(Table2[Year], "USA")</f>
        <v>0</v>
      </c>
    </row>
    <row r="1487" spans="1:14" x14ac:dyDescent="0.35">
      <c r="A1487" s="11" t="s">
        <v>24</v>
      </c>
      <c r="B1487" s="12">
        <v>2024</v>
      </c>
      <c r="C1487" s="11" t="s">
        <v>25</v>
      </c>
      <c r="D1487" s="12">
        <v>37219.35</v>
      </c>
      <c r="E1487" s="13">
        <v>38057.65</v>
      </c>
      <c r="F1487" s="13">
        <f>IFERROR(Table2[[#This Row],[Economic loss ($ million)]]*1000000 / Table2[[#This Row],[Total Waste (tons)]], NA())</f>
        <v>1022523.2305239076</v>
      </c>
      <c r="G1487" s="13" t="str">
        <f t="shared" si="23"/>
        <v>Medium</v>
      </c>
      <c r="H1487" s="13">
        <v>186.06</v>
      </c>
      <c r="I1487" s="13">
        <f>IFERROR(Table2[[#This Row],[Total Waste (tons)]] / (Table2[[#This Row],[Population (million)]]*1000), NA())</f>
        <v>4.1146813332596316E-2</v>
      </c>
      <c r="J1487" s="13">
        <v>904.55</v>
      </c>
      <c r="K1487" s="13">
        <f>IFERROR(Table2[[#This Row],[Total Waste (tons)]] * Table2[[#This Row],[Household waste (%)]], NA())</f>
        <v>2325464.9879999999</v>
      </c>
      <c r="L1487" s="13">
        <v>62.48</v>
      </c>
      <c r="M1487" s="10">
        <f>SUMIFS(Table2[Household waste (%)], Table2[Country], "Australia", Table2[Year], 2020)</f>
        <v>1412.17</v>
      </c>
      <c r="N1487" s="10">
        <f>COUNTIFS(Table2[Year], "USA")</f>
        <v>0</v>
      </c>
    </row>
    <row r="1488" spans="1:14" x14ac:dyDescent="0.35">
      <c r="A1488" s="8" t="s">
        <v>29</v>
      </c>
      <c r="B1488" s="9">
        <v>2018</v>
      </c>
      <c r="C1488" s="8" t="s">
        <v>13</v>
      </c>
      <c r="D1488" s="9">
        <v>36730.78</v>
      </c>
      <c r="E1488" s="10">
        <v>31317.17</v>
      </c>
      <c r="F1488" s="10">
        <f>IFERROR(Table2[[#This Row],[Economic loss ($ million)]]*1000000 / Table2[[#This Row],[Total Waste (tons)]], NA())</f>
        <v>852613.8023750108</v>
      </c>
      <c r="G1488" s="10" t="str">
        <f t="shared" si="23"/>
        <v>Low</v>
      </c>
      <c r="H1488" s="10">
        <v>102.27</v>
      </c>
      <c r="I1488" s="10">
        <f>IFERROR(Table2[[#This Row],[Total Waste (tons)]] / (Table2[[#This Row],[Population (million)]]*1000), NA())</f>
        <v>3.3393136051638711E-2</v>
      </c>
      <c r="J1488" s="10">
        <v>1099.95</v>
      </c>
      <c r="K1488" s="10">
        <f>IFERROR(Table2[[#This Row],[Total Waste (tons)]] * Table2[[#This Row],[Household waste (%)]], NA())</f>
        <v>2206050.6468000002</v>
      </c>
      <c r="L1488" s="10">
        <v>60.06</v>
      </c>
      <c r="M1488" s="10">
        <f>SUMIFS(Table2[Household waste (%)], Table2[Country], "Australia", Table2[Year], 2020)</f>
        <v>1412.17</v>
      </c>
      <c r="N1488" s="10">
        <f>COUNTIFS(Table2[Year], "USA")</f>
        <v>0</v>
      </c>
    </row>
    <row r="1489" spans="1:14" x14ac:dyDescent="0.35">
      <c r="A1489" s="11" t="s">
        <v>33</v>
      </c>
      <c r="B1489" s="12">
        <v>2023</v>
      </c>
      <c r="C1489" s="11" t="s">
        <v>15</v>
      </c>
      <c r="D1489" s="12">
        <v>12317.88</v>
      </c>
      <c r="E1489" s="13">
        <v>10632.5</v>
      </c>
      <c r="F1489" s="13">
        <f>IFERROR(Table2[[#This Row],[Economic loss ($ million)]]*1000000 / Table2[[#This Row],[Total Waste (tons)]], NA())</f>
        <v>863176.13095759985</v>
      </c>
      <c r="G1489" s="13" t="str">
        <f t="shared" si="23"/>
        <v>Low</v>
      </c>
      <c r="H1489" s="13">
        <v>186.06</v>
      </c>
      <c r="I1489" s="13">
        <f>IFERROR(Table2[[#This Row],[Total Waste (tons)]] / (Table2[[#This Row],[Population (million)]]*1000), NA())</f>
        <v>1.2399593319978659E-2</v>
      </c>
      <c r="J1489" s="13">
        <v>993.41</v>
      </c>
      <c r="K1489" s="13">
        <f>IFERROR(Table2[[#This Row],[Total Waste (tons)]] * Table2[[#This Row],[Household waste (%)]], NA())</f>
        <v>522894.00599999999</v>
      </c>
      <c r="L1489" s="13">
        <v>42.45</v>
      </c>
      <c r="M1489" s="10">
        <f>SUMIFS(Table2[Household waste (%)], Table2[Country], "Australia", Table2[Year], 2020)</f>
        <v>1412.17</v>
      </c>
      <c r="N1489" s="10">
        <f>COUNTIFS(Table2[Year], "USA")</f>
        <v>0</v>
      </c>
    </row>
    <row r="1490" spans="1:14" x14ac:dyDescent="0.35">
      <c r="A1490" s="8" t="s">
        <v>26</v>
      </c>
      <c r="B1490" s="9">
        <v>2020</v>
      </c>
      <c r="C1490" s="8" t="s">
        <v>25</v>
      </c>
      <c r="D1490" s="9">
        <v>34788.43</v>
      </c>
      <c r="E1490" s="10">
        <v>36710.86</v>
      </c>
      <c r="F1490" s="10">
        <f>IFERROR(Table2[[#This Row],[Economic loss ($ million)]]*1000000 / Table2[[#This Row],[Total Waste (tons)]], NA())</f>
        <v>1055260.6139454986</v>
      </c>
      <c r="G1490" s="10" t="str">
        <f t="shared" si="23"/>
        <v>Medium</v>
      </c>
      <c r="H1490" s="10">
        <v>175.07</v>
      </c>
      <c r="I1490" s="10">
        <f>IFERROR(Table2[[#This Row],[Total Waste (tons)]] / (Table2[[#This Row],[Population (million)]]*1000), NA())</f>
        <v>2.7616221193766818E-2</v>
      </c>
      <c r="J1490" s="10">
        <v>1259.71</v>
      </c>
      <c r="K1490" s="10">
        <f>IFERROR(Table2[[#This Row],[Total Waste (tons)]] * Table2[[#This Row],[Household waste (%)]], NA())</f>
        <v>2034079.5020999999</v>
      </c>
      <c r="L1490" s="10">
        <v>58.47</v>
      </c>
      <c r="M1490" s="10">
        <f>SUMIFS(Table2[Household waste (%)], Table2[Country], "Australia", Table2[Year], 2020)</f>
        <v>1412.17</v>
      </c>
      <c r="N1490" s="10">
        <f>COUNTIFS(Table2[Year], "USA")</f>
        <v>0</v>
      </c>
    </row>
    <row r="1491" spans="1:14" x14ac:dyDescent="0.35">
      <c r="A1491" s="11" t="s">
        <v>26</v>
      </c>
      <c r="B1491" s="12">
        <v>2019</v>
      </c>
      <c r="C1491" s="11" t="s">
        <v>15</v>
      </c>
      <c r="D1491" s="12">
        <v>38637.82</v>
      </c>
      <c r="E1491" s="13">
        <v>37387.449999999997</v>
      </c>
      <c r="F1491" s="13">
        <f>IFERROR(Table2[[#This Row],[Economic loss ($ million)]]*1000000 / Table2[[#This Row],[Total Waste (tons)]], NA())</f>
        <v>967638.70218350831</v>
      </c>
      <c r="G1491" s="13" t="str">
        <f t="shared" si="23"/>
        <v>Medium</v>
      </c>
      <c r="H1491" s="13">
        <v>28.74</v>
      </c>
      <c r="I1491" s="13">
        <f>IFERROR(Table2[[#This Row],[Total Waste (tons)]] / (Table2[[#This Row],[Population (million)]]*1000), NA())</f>
        <v>4.8467517154003437E-2</v>
      </c>
      <c r="J1491" s="13">
        <v>797.19</v>
      </c>
      <c r="K1491" s="13">
        <f>IFERROR(Table2[[#This Row],[Total Waste (tons)]] * Table2[[#This Row],[Household waste (%)]], NA())</f>
        <v>1738315.5218</v>
      </c>
      <c r="L1491" s="13">
        <v>44.99</v>
      </c>
      <c r="M1491" s="10">
        <f>SUMIFS(Table2[Household waste (%)], Table2[Country], "Australia", Table2[Year], 2020)</f>
        <v>1412.17</v>
      </c>
      <c r="N1491" s="10">
        <f>COUNTIFS(Table2[Year], "USA")</f>
        <v>0</v>
      </c>
    </row>
    <row r="1492" spans="1:14" x14ac:dyDescent="0.35">
      <c r="A1492" s="8" t="s">
        <v>14</v>
      </c>
      <c r="B1492" s="9">
        <v>2018</v>
      </c>
      <c r="C1492" s="8" t="s">
        <v>11</v>
      </c>
      <c r="D1492" s="9">
        <v>23315.360000000001</v>
      </c>
      <c r="E1492" s="10">
        <v>25409.49</v>
      </c>
      <c r="F1492" s="10">
        <f>IFERROR(Table2[[#This Row],[Economic loss ($ million)]]*1000000 / Table2[[#This Row],[Total Waste (tons)]], NA())</f>
        <v>1089817.6137962269</v>
      </c>
      <c r="G1492" s="10" t="str">
        <f t="shared" si="23"/>
        <v>Medium</v>
      </c>
      <c r="H1492" s="10">
        <v>151.47</v>
      </c>
      <c r="I1492" s="10">
        <f>IFERROR(Table2[[#This Row],[Total Waste (tons)]] / (Table2[[#This Row],[Population (million)]]*1000), NA())</f>
        <v>2.0129121377202602E-2</v>
      </c>
      <c r="J1492" s="10">
        <v>1158.29</v>
      </c>
      <c r="K1492" s="10">
        <f>IFERROR(Table2[[#This Row],[Total Waste (tons)]] * Table2[[#This Row],[Household waste (%)]], NA())</f>
        <v>990902.8</v>
      </c>
      <c r="L1492" s="10">
        <v>42.5</v>
      </c>
      <c r="M1492" s="10">
        <f>SUMIFS(Table2[Household waste (%)], Table2[Country], "Australia", Table2[Year], 2020)</f>
        <v>1412.17</v>
      </c>
      <c r="N1492" s="10">
        <f>COUNTIFS(Table2[Year], "USA")</f>
        <v>0</v>
      </c>
    </row>
    <row r="1493" spans="1:14" x14ac:dyDescent="0.35">
      <c r="A1493" s="11" t="s">
        <v>35</v>
      </c>
      <c r="B1493" s="12">
        <v>2021</v>
      </c>
      <c r="C1493" s="11" t="s">
        <v>9</v>
      </c>
      <c r="D1493" s="12">
        <v>42720.3</v>
      </c>
      <c r="E1493" s="13">
        <v>43857.89</v>
      </c>
      <c r="F1493" s="13">
        <f>IFERROR(Table2[[#This Row],[Economic loss ($ million)]]*1000000 / Table2[[#This Row],[Total Waste (tons)]], NA())</f>
        <v>1026628.7924008024</v>
      </c>
      <c r="G1493" s="13" t="str">
        <f t="shared" si="23"/>
        <v>Medium</v>
      </c>
      <c r="H1493" s="13">
        <v>180.31</v>
      </c>
      <c r="I1493" s="13">
        <f>IFERROR(Table2[[#This Row],[Total Waste (tons)]] / (Table2[[#This Row],[Population (million)]]*1000), NA())</f>
        <v>1.261302037201063</v>
      </c>
      <c r="J1493" s="13">
        <v>33.869999999999997</v>
      </c>
      <c r="K1493" s="13">
        <f>IFERROR(Table2[[#This Row],[Total Waste (tons)]] * Table2[[#This Row],[Household waste (%)]], NA())</f>
        <v>2543566.662</v>
      </c>
      <c r="L1493" s="13">
        <v>59.54</v>
      </c>
      <c r="M1493" s="10">
        <f>SUMIFS(Table2[Household waste (%)], Table2[Country], "Australia", Table2[Year], 2020)</f>
        <v>1412.17</v>
      </c>
      <c r="N1493" s="10">
        <f>COUNTIFS(Table2[Year], "USA")</f>
        <v>0</v>
      </c>
    </row>
    <row r="1494" spans="1:14" x14ac:dyDescent="0.35">
      <c r="A1494" s="8" t="s">
        <v>26</v>
      </c>
      <c r="B1494" s="9">
        <v>2023</v>
      </c>
      <c r="C1494" s="8" t="s">
        <v>9</v>
      </c>
      <c r="D1494" s="9">
        <v>19516.89</v>
      </c>
      <c r="E1494" s="10">
        <v>16728.23</v>
      </c>
      <c r="F1494" s="10">
        <f>IFERROR(Table2[[#This Row],[Economic loss ($ million)]]*1000000 / Table2[[#This Row],[Total Waste (tons)]], NA())</f>
        <v>857115.55478357465</v>
      </c>
      <c r="G1494" s="10" t="str">
        <f t="shared" si="23"/>
        <v>Low</v>
      </c>
      <c r="H1494" s="10">
        <v>118.66</v>
      </c>
      <c r="I1494" s="10">
        <f>IFERROR(Table2[[#This Row],[Total Waste (tons)]] / (Table2[[#This Row],[Population (million)]]*1000), NA())</f>
        <v>6.5223707515957616E-2</v>
      </c>
      <c r="J1494" s="10">
        <v>299.23</v>
      </c>
      <c r="K1494" s="10">
        <f>IFERROR(Table2[[#This Row],[Total Waste (tons)]] * Table2[[#This Row],[Household waste (%)]], NA())</f>
        <v>602096.05650000006</v>
      </c>
      <c r="L1494" s="10">
        <v>30.85</v>
      </c>
      <c r="M1494" s="10">
        <f>SUMIFS(Table2[Household waste (%)], Table2[Country], "Australia", Table2[Year], 2020)</f>
        <v>1412.17</v>
      </c>
      <c r="N1494" s="10">
        <f>COUNTIFS(Table2[Year], "USA")</f>
        <v>0</v>
      </c>
    </row>
    <row r="1495" spans="1:14" x14ac:dyDescent="0.35">
      <c r="A1495" s="11" t="s">
        <v>8</v>
      </c>
      <c r="B1495" s="12">
        <v>2019</v>
      </c>
      <c r="C1495" s="11" t="s">
        <v>15</v>
      </c>
      <c r="D1495" s="12">
        <v>36675.14</v>
      </c>
      <c r="E1495" s="13">
        <v>33795.370000000003</v>
      </c>
      <c r="F1495" s="13">
        <f>IFERROR(Table2[[#This Row],[Economic loss ($ million)]]*1000000 / Table2[[#This Row],[Total Waste (tons)]], NA())</f>
        <v>921478.96367948432</v>
      </c>
      <c r="G1495" s="13" t="str">
        <f t="shared" si="23"/>
        <v>Low</v>
      </c>
      <c r="H1495" s="13">
        <v>69.14</v>
      </c>
      <c r="I1495" s="13">
        <f>IFERROR(Table2[[#This Row],[Total Waste (tons)]] / (Table2[[#This Row],[Population (million)]]*1000), NA())</f>
        <v>0.1927025010508617</v>
      </c>
      <c r="J1495" s="13">
        <v>190.32</v>
      </c>
      <c r="K1495" s="13">
        <f>IFERROR(Table2[[#This Row],[Total Waste (tons)]] * Table2[[#This Row],[Household waste (%)]], NA())</f>
        <v>1487176.9269999999</v>
      </c>
      <c r="L1495" s="13">
        <v>40.549999999999997</v>
      </c>
      <c r="M1495" s="10">
        <f>SUMIFS(Table2[Household waste (%)], Table2[Country], "Australia", Table2[Year], 2020)</f>
        <v>1412.17</v>
      </c>
      <c r="N1495" s="10">
        <f>COUNTIFS(Table2[Year], "USA")</f>
        <v>0</v>
      </c>
    </row>
    <row r="1496" spans="1:14" x14ac:dyDescent="0.35">
      <c r="A1496" s="8" t="s">
        <v>14</v>
      </c>
      <c r="B1496" s="9">
        <v>2018</v>
      </c>
      <c r="C1496" s="8" t="s">
        <v>25</v>
      </c>
      <c r="D1496" s="9">
        <v>33455.5</v>
      </c>
      <c r="E1496" s="10">
        <v>35751.360000000001</v>
      </c>
      <c r="F1496" s="10">
        <f>IFERROR(Table2[[#This Row],[Economic loss ($ million)]]*1000000 / Table2[[#This Row],[Total Waste (tons)]], NA())</f>
        <v>1068624.2919699303</v>
      </c>
      <c r="G1496" s="10" t="str">
        <f t="shared" si="23"/>
        <v>Medium</v>
      </c>
      <c r="H1496" s="10">
        <v>111.54</v>
      </c>
      <c r="I1496" s="10">
        <f>IFERROR(Table2[[#This Row],[Total Waste (tons)]] / (Table2[[#This Row],[Population (million)]]*1000), NA())</f>
        <v>4.3573196144829379E-2</v>
      </c>
      <c r="J1496" s="10">
        <v>767.8</v>
      </c>
      <c r="K1496" s="10">
        <f>IFERROR(Table2[[#This Row],[Total Waste (tons)]] * Table2[[#This Row],[Household waste (%)]], NA())</f>
        <v>1987591.2549999999</v>
      </c>
      <c r="L1496" s="10">
        <v>59.41</v>
      </c>
      <c r="M1496" s="10">
        <f>SUMIFS(Table2[Household waste (%)], Table2[Country], "Australia", Table2[Year], 2020)</f>
        <v>1412.17</v>
      </c>
      <c r="N1496" s="10">
        <f>COUNTIFS(Table2[Year], "USA")</f>
        <v>0</v>
      </c>
    </row>
    <row r="1497" spans="1:14" x14ac:dyDescent="0.35">
      <c r="A1497" s="11" t="s">
        <v>26</v>
      </c>
      <c r="B1497" s="12">
        <v>2024</v>
      </c>
      <c r="C1497" s="11" t="s">
        <v>20</v>
      </c>
      <c r="D1497" s="12">
        <v>39730.33</v>
      </c>
      <c r="E1497" s="13">
        <v>32152.11</v>
      </c>
      <c r="F1497" s="13">
        <f>IFERROR(Table2[[#This Row],[Economic loss ($ million)]]*1000000 / Table2[[#This Row],[Total Waste (tons)]], NA())</f>
        <v>809258.56895726768</v>
      </c>
      <c r="G1497" s="13" t="str">
        <f t="shared" si="23"/>
        <v>Low</v>
      </c>
      <c r="H1497" s="13">
        <v>99.6</v>
      </c>
      <c r="I1497" s="13">
        <f>IFERROR(Table2[[#This Row],[Total Waste (tons)]] / (Table2[[#This Row],[Population (million)]]*1000), NA())</f>
        <v>3.2224842040376026E-2</v>
      </c>
      <c r="J1497" s="13">
        <v>1232.9100000000001</v>
      </c>
      <c r="K1497" s="13">
        <f>IFERROR(Table2[[#This Row],[Total Waste (tons)]] * Table2[[#This Row],[Household waste (%)]], NA())</f>
        <v>2160138.0421000002</v>
      </c>
      <c r="L1497" s="13">
        <v>54.37</v>
      </c>
      <c r="M1497" s="10">
        <f>SUMIFS(Table2[Household waste (%)], Table2[Country], "Australia", Table2[Year], 2020)</f>
        <v>1412.17</v>
      </c>
      <c r="N1497" s="10">
        <f>COUNTIFS(Table2[Year], "USA")</f>
        <v>0</v>
      </c>
    </row>
    <row r="1498" spans="1:14" x14ac:dyDescent="0.35">
      <c r="A1498" s="8" t="s">
        <v>26</v>
      </c>
      <c r="B1498" s="9">
        <v>2023</v>
      </c>
      <c r="C1498" s="8" t="s">
        <v>22</v>
      </c>
      <c r="D1498" s="9">
        <v>28256.65</v>
      </c>
      <c r="E1498" s="10">
        <v>26235.52</v>
      </c>
      <c r="F1498" s="10">
        <f>IFERROR(Table2[[#This Row],[Economic loss ($ million)]]*1000000 / Table2[[#This Row],[Total Waste (tons)]], NA())</f>
        <v>928472.41268869443</v>
      </c>
      <c r="G1498" s="10" t="str">
        <f t="shared" si="23"/>
        <v>Low</v>
      </c>
      <c r="H1498" s="10">
        <v>76.73</v>
      </c>
      <c r="I1498" s="10">
        <f>IFERROR(Table2[[#This Row],[Total Waste (tons)]] / (Table2[[#This Row],[Population (million)]]*1000), NA())</f>
        <v>9.5947877758913419E-2</v>
      </c>
      <c r="J1498" s="10">
        <v>294.5</v>
      </c>
      <c r="K1498" s="10">
        <f>IFERROR(Table2[[#This Row],[Total Waste (tons)]] * Table2[[#This Row],[Household waste (%)]], NA())</f>
        <v>1536879.1935000001</v>
      </c>
      <c r="L1498" s="10">
        <v>54.39</v>
      </c>
      <c r="M1498" s="10">
        <f>SUMIFS(Table2[Household waste (%)], Table2[Country], "Australia", Table2[Year], 2020)</f>
        <v>1412.17</v>
      </c>
      <c r="N1498" s="10">
        <f>COUNTIFS(Table2[Year], "USA")</f>
        <v>0</v>
      </c>
    </row>
    <row r="1499" spans="1:14" x14ac:dyDescent="0.35">
      <c r="A1499" s="11" t="s">
        <v>23</v>
      </c>
      <c r="B1499" s="12">
        <v>2018</v>
      </c>
      <c r="C1499" s="11" t="s">
        <v>19</v>
      </c>
      <c r="D1499" s="12">
        <v>10569.89</v>
      </c>
      <c r="E1499" s="13">
        <v>9254.9699999999993</v>
      </c>
      <c r="F1499" s="13">
        <f>IFERROR(Table2[[#This Row],[Economic loss ($ million)]]*1000000 / Table2[[#This Row],[Total Waste (tons)]], NA())</f>
        <v>875597.57007878041</v>
      </c>
      <c r="G1499" s="13" t="str">
        <f t="shared" si="23"/>
        <v>Low</v>
      </c>
      <c r="H1499" s="13">
        <v>82.36</v>
      </c>
      <c r="I1499" s="13">
        <f>IFERROR(Table2[[#This Row],[Total Waste (tons)]] / (Table2[[#This Row],[Population (million)]]*1000), NA())</f>
        <v>8.062402270005568E-3</v>
      </c>
      <c r="J1499" s="13">
        <v>1311.01</v>
      </c>
      <c r="K1499" s="13">
        <f>IFERROR(Table2[[#This Row],[Total Waste (tons)]] * Table2[[#This Row],[Household waste (%)]], NA())</f>
        <v>373962.70819999999</v>
      </c>
      <c r="L1499" s="13">
        <v>35.380000000000003</v>
      </c>
      <c r="M1499" s="10">
        <f>SUMIFS(Table2[Household waste (%)], Table2[Country], "Australia", Table2[Year], 2020)</f>
        <v>1412.17</v>
      </c>
      <c r="N1499" s="10">
        <f>COUNTIFS(Table2[Year], "USA")</f>
        <v>0</v>
      </c>
    </row>
    <row r="1500" spans="1:14" x14ac:dyDescent="0.35">
      <c r="A1500" s="8" t="s">
        <v>29</v>
      </c>
      <c r="B1500" s="9">
        <v>2020</v>
      </c>
      <c r="C1500" s="8" t="s">
        <v>11</v>
      </c>
      <c r="D1500" s="9">
        <v>7673.38</v>
      </c>
      <c r="E1500" s="10">
        <v>6152.46</v>
      </c>
      <c r="F1500" s="10">
        <f>IFERROR(Table2[[#This Row],[Economic loss ($ million)]]*1000000 / Table2[[#This Row],[Total Waste (tons)]], NA())</f>
        <v>801792.69109571015</v>
      </c>
      <c r="G1500" s="10" t="str">
        <f t="shared" si="23"/>
        <v>Low</v>
      </c>
      <c r="H1500" s="10">
        <v>144.15</v>
      </c>
      <c r="I1500" s="10">
        <f>IFERROR(Table2[[#This Row],[Total Waste (tons)]] / (Table2[[#This Row],[Population (million)]]*1000), NA())</f>
        <v>1.4285623859701382E-2</v>
      </c>
      <c r="J1500" s="10">
        <v>537.14</v>
      </c>
      <c r="K1500" s="10">
        <f>IFERROR(Table2[[#This Row],[Total Waste (tons)]] * Table2[[#This Row],[Household waste (%)]], NA())</f>
        <v>375458.48340000003</v>
      </c>
      <c r="L1500" s="10">
        <v>48.93</v>
      </c>
      <c r="M1500" s="10">
        <f>SUMIFS(Table2[Household waste (%)], Table2[Country], "Australia", Table2[Year], 2020)</f>
        <v>1412.17</v>
      </c>
      <c r="N1500" s="10">
        <f>COUNTIFS(Table2[Year], "USA")</f>
        <v>0</v>
      </c>
    </row>
    <row r="1501" spans="1:14" x14ac:dyDescent="0.35">
      <c r="A1501" s="11" t="s">
        <v>33</v>
      </c>
      <c r="B1501" s="12">
        <v>2021</v>
      </c>
      <c r="C1501" s="11" t="s">
        <v>11</v>
      </c>
      <c r="D1501" s="12">
        <v>8921.7199999999993</v>
      </c>
      <c r="E1501" s="13">
        <v>8813.68</v>
      </c>
      <c r="F1501" s="13">
        <f>IFERROR(Table2[[#This Row],[Economic loss ($ million)]]*1000000 / Table2[[#This Row],[Total Waste (tons)]], NA())</f>
        <v>987890.22744493221</v>
      </c>
      <c r="G1501" s="13" t="str">
        <f t="shared" si="23"/>
        <v>Medium</v>
      </c>
      <c r="H1501" s="13">
        <v>99.65</v>
      </c>
      <c r="I1501" s="13">
        <f>IFERROR(Table2[[#This Row],[Total Waste (tons)]] / (Table2[[#This Row],[Population (million)]]*1000), NA())</f>
        <v>8.1998088305577001E-3</v>
      </c>
      <c r="J1501" s="13">
        <v>1088.04</v>
      </c>
      <c r="K1501" s="13">
        <f>IFERROR(Table2[[#This Row],[Total Waste (tons)]] * Table2[[#This Row],[Household waste (%)]], NA())</f>
        <v>364630.69639999996</v>
      </c>
      <c r="L1501" s="13">
        <v>40.869999999999997</v>
      </c>
      <c r="M1501" s="10">
        <f>SUMIFS(Table2[Household waste (%)], Table2[Country], "Australia", Table2[Year], 2020)</f>
        <v>1412.17</v>
      </c>
      <c r="N1501" s="10">
        <f>COUNTIFS(Table2[Year], "USA")</f>
        <v>0</v>
      </c>
    </row>
    <row r="1502" spans="1:14" x14ac:dyDescent="0.35">
      <c r="A1502" s="8" t="s">
        <v>12</v>
      </c>
      <c r="B1502" s="9">
        <v>2018</v>
      </c>
      <c r="C1502" s="8" t="s">
        <v>15</v>
      </c>
      <c r="D1502" s="9">
        <v>49821.95</v>
      </c>
      <c r="E1502" s="10">
        <v>47175.67</v>
      </c>
      <c r="F1502" s="10">
        <f>IFERROR(Table2[[#This Row],[Economic loss ($ million)]]*1000000 / Table2[[#This Row],[Total Waste (tons)]], NA())</f>
        <v>946885.25840518088</v>
      </c>
      <c r="G1502" s="10" t="str">
        <f t="shared" si="23"/>
        <v>Low</v>
      </c>
      <c r="H1502" s="10">
        <v>44.62</v>
      </c>
      <c r="I1502" s="10">
        <f>IFERROR(Table2[[#This Row],[Total Waste (tons)]] / (Table2[[#This Row],[Population (million)]]*1000), NA())</f>
        <v>5.5167089280375586E-2</v>
      </c>
      <c r="J1502" s="10">
        <v>903.11</v>
      </c>
      <c r="K1502" s="10">
        <f>IFERROR(Table2[[#This Row],[Total Waste (tons)]] * Table2[[#This Row],[Household waste (%)]], NA())</f>
        <v>1828963.7844999998</v>
      </c>
      <c r="L1502" s="10">
        <v>36.71</v>
      </c>
      <c r="M1502" s="10">
        <f>SUMIFS(Table2[Household waste (%)], Table2[Country], "Australia", Table2[Year], 2020)</f>
        <v>1412.17</v>
      </c>
      <c r="N1502" s="10">
        <f>COUNTIFS(Table2[Year], "USA")</f>
        <v>0</v>
      </c>
    </row>
    <row r="1503" spans="1:14" x14ac:dyDescent="0.35">
      <c r="A1503" s="11" t="s">
        <v>28</v>
      </c>
      <c r="B1503" s="12">
        <v>2024</v>
      </c>
      <c r="C1503" s="11" t="s">
        <v>9</v>
      </c>
      <c r="D1503" s="12">
        <v>40628.720000000001</v>
      </c>
      <c r="E1503" s="13">
        <v>32673.05</v>
      </c>
      <c r="F1503" s="13">
        <f>IFERROR(Table2[[#This Row],[Economic loss ($ million)]]*1000000 / Table2[[#This Row],[Total Waste (tons)]], NA())</f>
        <v>804186.05360936793</v>
      </c>
      <c r="G1503" s="13" t="str">
        <f t="shared" si="23"/>
        <v>Low</v>
      </c>
      <c r="H1503" s="13">
        <v>122.42</v>
      </c>
      <c r="I1503" s="13">
        <f>IFERROR(Table2[[#This Row],[Total Waste (tons)]] / (Table2[[#This Row],[Population (million)]]*1000), NA())</f>
        <v>4.1337660884163401E-2</v>
      </c>
      <c r="J1503" s="13">
        <v>982.85</v>
      </c>
      <c r="K1503" s="13">
        <f>IFERROR(Table2[[#This Row],[Total Waste (tons)]] * Table2[[#This Row],[Household waste (%)]], NA())</f>
        <v>1259490.32</v>
      </c>
      <c r="L1503" s="13">
        <v>31</v>
      </c>
      <c r="M1503" s="10">
        <f>SUMIFS(Table2[Household waste (%)], Table2[Country], "Australia", Table2[Year], 2020)</f>
        <v>1412.17</v>
      </c>
      <c r="N1503" s="10">
        <f>COUNTIFS(Table2[Year], "USA")</f>
        <v>0</v>
      </c>
    </row>
    <row r="1504" spans="1:14" x14ac:dyDescent="0.35">
      <c r="A1504" s="8" t="s">
        <v>32</v>
      </c>
      <c r="B1504" s="9">
        <v>2021</v>
      </c>
      <c r="C1504" s="8" t="s">
        <v>9</v>
      </c>
      <c r="D1504" s="9">
        <v>33384.17</v>
      </c>
      <c r="E1504" s="10">
        <v>30304.240000000002</v>
      </c>
      <c r="F1504" s="10">
        <f>IFERROR(Table2[[#This Row],[Economic loss ($ million)]]*1000000 / Table2[[#This Row],[Total Waste (tons)]], NA())</f>
        <v>907742.80145350331</v>
      </c>
      <c r="G1504" s="10" t="str">
        <f t="shared" si="23"/>
        <v>Low</v>
      </c>
      <c r="H1504" s="10">
        <v>58.8</v>
      </c>
      <c r="I1504" s="10">
        <f>IFERROR(Table2[[#This Row],[Total Waste (tons)]] / (Table2[[#This Row],[Population (million)]]*1000), NA())</f>
        <v>2.6790063716757344E-2</v>
      </c>
      <c r="J1504" s="10">
        <v>1246.1400000000001</v>
      </c>
      <c r="K1504" s="10">
        <f>IFERROR(Table2[[#This Row],[Total Waste (tons)]] * Table2[[#This Row],[Household waste (%)]], NA())</f>
        <v>1248901.7996999999</v>
      </c>
      <c r="L1504" s="10">
        <v>37.409999999999997</v>
      </c>
      <c r="M1504" s="10">
        <f>SUMIFS(Table2[Household waste (%)], Table2[Country], "Australia", Table2[Year], 2020)</f>
        <v>1412.17</v>
      </c>
      <c r="N1504" s="10">
        <f>COUNTIFS(Table2[Year], "USA")</f>
        <v>0</v>
      </c>
    </row>
    <row r="1505" spans="1:14" x14ac:dyDescent="0.35">
      <c r="A1505" s="11" t="s">
        <v>10</v>
      </c>
      <c r="B1505" s="12">
        <v>2023</v>
      </c>
      <c r="C1505" s="11" t="s">
        <v>25</v>
      </c>
      <c r="D1505" s="12">
        <v>32291.89</v>
      </c>
      <c r="E1505" s="13">
        <v>28109.53</v>
      </c>
      <c r="F1505" s="13">
        <f>IFERROR(Table2[[#This Row],[Economic loss ($ million)]]*1000000 / Table2[[#This Row],[Total Waste (tons)]], NA())</f>
        <v>870482.65059741004</v>
      </c>
      <c r="G1505" s="13" t="str">
        <f t="shared" si="23"/>
        <v>Low</v>
      </c>
      <c r="H1505" s="13">
        <v>128.13</v>
      </c>
      <c r="I1505" s="13">
        <f>IFERROR(Table2[[#This Row],[Total Waste (tons)]] / (Table2[[#This Row],[Population (million)]]*1000), NA())</f>
        <v>4.9877807296654413E-2</v>
      </c>
      <c r="J1505" s="13">
        <v>647.41999999999996</v>
      </c>
      <c r="K1505" s="13">
        <f>IFERROR(Table2[[#This Row],[Total Waste (tons)]] * Table2[[#This Row],[Household waste (%)]], NA())</f>
        <v>1297165.2213000001</v>
      </c>
      <c r="L1505" s="13">
        <v>40.17</v>
      </c>
      <c r="M1505" s="10">
        <f>SUMIFS(Table2[Household waste (%)], Table2[Country], "Australia", Table2[Year], 2020)</f>
        <v>1412.17</v>
      </c>
      <c r="N1505" s="10">
        <f>COUNTIFS(Table2[Year], "USA")</f>
        <v>0</v>
      </c>
    </row>
    <row r="1506" spans="1:14" x14ac:dyDescent="0.35">
      <c r="A1506" s="8" t="s">
        <v>17</v>
      </c>
      <c r="B1506" s="9">
        <v>2018</v>
      </c>
      <c r="C1506" s="8" t="s">
        <v>20</v>
      </c>
      <c r="D1506" s="9">
        <v>30411.47</v>
      </c>
      <c r="E1506" s="10">
        <v>25760.76</v>
      </c>
      <c r="F1506" s="10">
        <f>IFERROR(Table2[[#This Row],[Economic loss ($ million)]]*1000000 / Table2[[#This Row],[Total Waste (tons)]], NA())</f>
        <v>847073.8178720068</v>
      </c>
      <c r="G1506" s="10" t="str">
        <f t="shared" si="23"/>
        <v>Low</v>
      </c>
      <c r="H1506" s="10">
        <v>94.73</v>
      </c>
      <c r="I1506" s="10">
        <f>IFERROR(Table2[[#This Row],[Total Waste (tons)]] / (Table2[[#This Row],[Population (million)]]*1000), NA())</f>
        <v>5.5494370540683569E-2</v>
      </c>
      <c r="J1506" s="10">
        <v>548.01</v>
      </c>
      <c r="K1506" s="10">
        <f>IFERROR(Table2[[#This Row],[Total Waste (tons)]] * Table2[[#This Row],[Household waste (%)]], NA())</f>
        <v>1959715.1268</v>
      </c>
      <c r="L1506" s="10">
        <v>64.44</v>
      </c>
      <c r="M1506" s="10">
        <f>SUMIFS(Table2[Household waste (%)], Table2[Country], "Australia", Table2[Year], 2020)</f>
        <v>1412.17</v>
      </c>
      <c r="N1506" s="10">
        <f>COUNTIFS(Table2[Year], "USA")</f>
        <v>0</v>
      </c>
    </row>
    <row r="1507" spans="1:14" x14ac:dyDescent="0.35">
      <c r="A1507" s="11" t="s">
        <v>35</v>
      </c>
      <c r="B1507" s="12">
        <v>2022</v>
      </c>
      <c r="C1507" s="11" t="s">
        <v>19</v>
      </c>
      <c r="D1507" s="12">
        <v>45621.2</v>
      </c>
      <c r="E1507" s="13">
        <v>44279.58</v>
      </c>
      <c r="F1507" s="13">
        <f>IFERROR(Table2[[#This Row],[Economic loss ($ million)]]*1000000 / Table2[[#This Row],[Total Waste (tons)]], NA())</f>
        <v>970592.18082821148</v>
      </c>
      <c r="G1507" s="13" t="str">
        <f t="shared" si="23"/>
        <v>Medium</v>
      </c>
      <c r="H1507" s="13">
        <v>31.47</v>
      </c>
      <c r="I1507" s="13">
        <f>IFERROR(Table2[[#This Row],[Total Waste (tons)]] / (Table2[[#This Row],[Population (million)]]*1000), NA())</f>
        <v>5.9535162927873253E-2</v>
      </c>
      <c r="J1507" s="13">
        <v>766.29</v>
      </c>
      <c r="K1507" s="13">
        <f>IFERROR(Table2[[#This Row],[Total Waste (tons)]] * Table2[[#This Row],[Household waste (%)]], NA())</f>
        <v>3126877.048</v>
      </c>
      <c r="L1507" s="13">
        <v>68.540000000000006</v>
      </c>
      <c r="M1507" s="10">
        <f>SUMIFS(Table2[Household waste (%)], Table2[Country], "Australia", Table2[Year], 2020)</f>
        <v>1412.17</v>
      </c>
      <c r="N1507" s="10">
        <f>COUNTIFS(Table2[Year], "USA")</f>
        <v>0</v>
      </c>
    </row>
    <row r="1508" spans="1:14" x14ac:dyDescent="0.35">
      <c r="A1508" s="8" t="s">
        <v>21</v>
      </c>
      <c r="B1508" s="9">
        <v>2023</v>
      </c>
      <c r="C1508" s="8" t="s">
        <v>20</v>
      </c>
      <c r="D1508" s="9">
        <v>18519.25</v>
      </c>
      <c r="E1508" s="10">
        <v>19892.46</v>
      </c>
      <c r="F1508" s="10">
        <f>IFERROR(Table2[[#This Row],[Economic loss ($ million)]]*1000000 / Table2[[#This Row],[Total Waste (tons)]], NA())</f>
        <v>1074150.4110587633</v>
      </c>
      <c r="G1508" s="10" t="str">
        <f t="shared" si="23"/>
        <v>Medium</v>
      </c>
      <c r="H1508" s="10">
        <v>69.69</v>
      </c>
      <c r="I1508" s="10">
        <f>IFERROR(Table2[[#This Row],[Total Waste (tons)]] / (Table2[[#This Row],[Population (million)]]*1000), NA())</f>
        <v>2.3122471657593766E-2</v>
      </c>
      <c r="J1508" s="10">
        <v>800.92</v>
      </c>
      <c r="K1508" s="10">
        <f>IFERROR(Table2[[#This Row],[Total Waste (tons)]] * Table2[[#This Row],[Household waste (%)]], NA())</f>
        <v>1042263.39</v>
      </c>
      <c r="L1508" s="10">
        <v>56.28</v>
      </c>
      <c r="M1508" s="10">
        <f>SUMIFS(Table2[Household waste (%)], Table2[Country], "Australia", Table2[Year], 2020)</f>
        <v>1412.17</v>
      </c>
      <c r="N1508" s="10">
        <f>COUNTIFS(Table2[Year], "USA")</f>
        <v>0</v>
      </c>
    </row>
    <row r="1509" spans="1:14" x14ac:dyDescent="0.35">
      <c r="A1509" s="11" t="s">
        <v>18</v>
      </c>
      <c r="B1509" s="12">
        <v>2020</v>
      </c>
      <c r="C1509" s="11" t="s">
        <v>19</v>
      </c>
      <c r="D1509" s="12">
        <v>9274.18</v>
      </c>
      <c r="E1509" s="13">
        <v>9013.0499999999993</v>
      </c>
      <c r="F1509" s="13">
        <f>IFERROR(Table2[[#This Row],[Economic loss ($ million)]]*1000000 / Table2[[#This Row],[Total Waste (tons)]], NA())</f>
        <v>971843.3327798252</v>
      </c>
      <c r="G1509" s="13" t="str">
        <f t="shared" si="23"/>
        <v>Medium</v>
      </c>
      <c r="H1509" s="13">
        <v>192.6</v>
      </c>
      <c r="I1509" s="13">
        <f>IFERROR(Table2[[#This Row],[Total Waste (tons)]] / (Table2[[#This Row],[Population (million)]]*1000), NA())</f>
        <v>8.6541935724683671E-3</v>
      </c>
      <c r="J1509" s="13">
        <v>1071.6400000000001</v>
      </c>
      <c r="K1509" s="13">
        <f>IFERROR(Table2[[#This Row],[Total Waste (tons)]] * Table2[[#This Row],[Household waste (%)]], NA())</f>
        <v>518704.88740000001</v>
      </c>
      <c r="L1509" s="13">
        <v>55.93</v>
      </c>
      <c r="M1509" s="10">
        <f>SUMIFS(Table2[Household waste (%)], Table2[Country], "Australia", Table2[Year], 2020)</f>
        <v>1412.17</v>
      </c>
      <c r="N1509" s="10">
        <f>COUNTIFS(Table2[Year], "USA")</f>
        <v>0</v>
      </c>
    </row>
    <row r="1510" spans="1:14" x14ac:dyDescent="0.35">
      <c r="A1510" s="8" t="s">
        <v>27</v>
      </c>
      <c r="B1510" s="9">
        <v>2020</v>
      </c>
      <c r="C1510" s="8" t="s">
        <v>22</v>
      </c>
      <c r="D1510" s="9">
        <v>26717.58</v>
      </c>
      <c r="E1510" s="10">
        <v>26423.71</v>
      </c>
      <c r="F1510" s="10">
        <f>IFERROR(Table2[[#This Row],[Economic loss ($ million)]]*1000000 / Table2[[#This Row],[Total Waste (tons)]], NA())</f>
        <v>989000.87507925485</v>
      </c>
      <c r="G1510" s="10" t="str">
        <f t="shared" si="23"/>
        <v>Medium</v>
      </c>
      <c r="H1510" s="10">
        <v>32.15</v>
      </c>
      <c r="I1510" s="10">
        <f>IFERROR(Table2[[#This Row],[Total Waste (tons)]] / (Table2[[#This Row],[Population (million)]]*1000), NA())</f>
        <v>2.8228361930521514E-2</v>
      </c>
      <c r="J1510" s="10">
        <v>946.48</v>
      </c>
      <c r="K1510" s="10">
        <f>IFERROR(Table2[[#This Row],[Total Waste (tons)]] * Table2[[#This Row],[Household waste (%)]], NA())</f>
        <v>1337749.2306000001</v>
      </c>
      <c r="L1510" s="10">
        <v>50.07</v>
      </c>
      <c r="M1510" s="10">
        <f>SUMIFS(Table2[Household waste (%)], Table2[Country], "Australia", Table2[Year], 2020)</f>
        <v>1412.17</v>
      </c>
      <c r="N1510" s="10">
        <f>COUNTIFS(Table2[Year], "USA")</f>
        <v>0</v>
      </c>
    </row>
    <row r="1511" spans="1:14" x14ac:dyDescent="0.35">
      <c r="A1511" s="11" t="s">
        <v>28</v>
      </c>
      <c r="B1511" s="12">
        <v>2024</v>
      </c>
      <c r="C1511" s="11" t="s">
        <v>9</v>
      </c>
      <c r="D1511" s="12">
        <v>11568.58</v>
      </c>
      <c r="E1511" s="13">
        <v>13468.51</v>
      </c>
      <c r="F1511" s="13">
        <f>IFERROR(Table2[[#This Row],[Economic loss ($ million)]]*1000000 / Table2[[#This Row],[Total Waste (tons)]], NA())</f>
        <v>1164231.9109173296</v>
      </c>
      <c r="G1511" s="13" t="str">
        <f t="shared" si="23"/>
        <v>High</v>
      </c>
      <c r="H1511" s="13">
        <v>137.79</v>
      </c>
      <c r="I1511" s="13">
        <f>IFERROR(Table2[[#This Row],[Total Waste (tons)]] / (Table2[[#This Row],[Population (million)]]*1000), NA())</f>
        <v>2.7709837361373925E-2</v>
      </c>
      <c r="J1511" s="13">
        <v>417.49</v>
      </c>
      <c r="K1511" s="13">
        <f>IFERROR(Table2[[#This Row],[Total Waste (tons)]] * Table2[[#This Row],[Household waste (%)]], NA())</f>
        <v>435557.03699999995</v>
      </c>
      <c r="L1511" s="13">
        <v>37.65</v>
      </c>
      <c r="M1511" s="10">
        <f>SUMIFS(Table2[Household waste (%)], Table2[Country], "Australia", Table2[Year], 2020)</f>
        <v>1412.17</v>
      </c>
      <c r="N1511" s="10">
        <f>COUNTIFS(Table2[Year], "USA")</f>
        <v>0</v>
      </c>
    </row>
    <row r="1512" spans="1:14" x14ac:dyDescent="0.35">
      <c r="A1512" s="8" t="s">
        <v>34</v>
      </c>
      <c r="B1512" s="9">
        <v>2020</v>
      </c>
      <c r="C1512" s="8" t="s">
        <v>19</v>
      </c>
      <c r="D1512" s="9">
        <v>35478.35</v>
      </c>
      <c r="E1512" s="10">
        <v>32831.46</v>
      </c>
      <c r="F1512" s="10">
        <f>IFERROR(Table2[[#This Row],[Economic loss ($ million)]]*1000000 / Table2[[#This Row],[Total Waste (tons)]], NA())</f>
        <v>925394.2192914834</v>
      </c>
      <c r="G1512" s="10" t="str">
        <f t="shared" si="23"/>
        <v>Low</v>
      </c>
      <c r="H1512" s="10">
        <v>93.19</v>
      </c>
      <c r="I1512" s="10">
        <f>IFERROR(Table2[[#This Row],[Total Waste (tons)]] / (Table2[[#This Row],[Population (million)]]*1000), NA())</f>
        <v>4.4744485502768279E-2</v>
      </c>
      <c r="J1512" s="10">
        <v>792.91</v>
      </c>
      <c r="K1512" s="10">
        <f>IFERROR(Table2[[#This Row],[Total Waste (tons)]] * Table2[[#This Row],[Household waste (%)]], NA())</f>
        <v>1729214.7790000001</v>
      </c>
      <c r="L1512" s="10">
        <v>48.74</v>
      </c>
      <c r="M1512" s="10">
        <f>SUMIFS(Table2[Household waste (%)], Table2[Country], "Australia", Table2[Year], 2020)</f>
        <v>1412.17</v>
      </c>
      <c r="N1512" s="10">
        <f>COUNTIFS(Table2[Year], "USA")</f>
        <v>0</v>
      </c>
    </row>
    <row r="1513" spans="1:14" x14ac:dyDescent="0.35">
      <c r="A1513" s="11" t="s">
        <v>8</v>
      </c>
      <c r="B1513" s="12">
        <v>2024</v>
      </c>
      <c r="C1513" s="11" t="s">
        <v>15</v>
      </c>
      <c r="D1513" s="12">
        <v>47042.59</v>
      </c>
      <c r="E1513" s="13">
        <v>46315.24</v>
      </c>
      <c r="F1513" s="13">
        <f>IFERROR(Table2[[#This Row],[Economic loss ($ million)]]*1000000 / Table2[[#This Row],[Total Waste (tons)]], NA())</f>
        <v>984538.4788550121</v>
      </c>
      <c r="G1513" s="13" t="str">
        <f t="shared" si="23"/>
        <v>Medium</v>
      </c>
      <c r="H1513" s="13">
        <v>170.85</v>
      </c>
      <c r="I1513" s="13">
        <f>IFERROR(Table2[[#This Row],[Total Waste (tons)]] / (Table2[[#This Row],[Population (million)]]*1000), NA())</f>
        <v>0.17205248335893497</v>
      </c>
      <c r="J1513" s="13">
        <v>273.42</v>
      </c>
      <c r="K1513" s="13">
        <f>IFERROR(Table2[[#This Row],[Total Waste (tons)]] * Table2[[#This Row],[Household waste (%)]], NA())</f>
        <v>2644734.4097999996</v>
      </c>
      <c r="L1513" s="13">
        <v>56.22</v>
      </c>
      <c r="M1513" s="10">
        <f>SUMIFS(Table2[Household waste (%)], Table2[Country], "Australia", Table2[Year], 2020)</f>
        <v>1412.17</v>
      </c>
      <c r="N1513" s="10">
        <f>COUNTIFS(Table2[Year], "USA")</f>
        <v>0</v>
      </c>
    </row>
    <row r="1514" spans="1:14" x14ac:dyDescent="0.35">
      <c r="A1514" s="8" t="s">
        <v>32</v>
      </c>
      <c r="B1514" s="9">
        <v>2024</v>
      </c>
      <c r="C1514" s="8" t="s">
        <v>13</v>
      </c>
      <c r="D1514" s="9">
        <v>28578.74</v>
      </c>
      <c r="E1514" s="10">
        <v>30720.54</v>
      </c>
      <c r="F1514" s="10">
        <f>IFERROR(Table2[[#This Row],[Economic loss ($ million)]]*1000000 / Table2[[#This Row],[Total Waste (tons)]], NA())</f>
        <v>1074943.821875982</v>
      </c>
      <c r="G1514" s="10" t="str">
        <f t="shared" si="23"/>
        <v>Medium</v>
      </c>
      <c r="H1514" s="10">
        <v>21.53</v>
      </c>
      <c r="I1514" s="10">
        <f>IFERROR(Table2[[#This Row],[Total Waste (tons)]] / (Table2[[#This Row],[Population (million)]]*1000), NA())</f>
        <v>2.2178991890109037E-2</v>
      </c>
      <c r="J1514" s="10">
        <v>1288.55</v>
      </c>
      <c r="K1514" s="10">
        <f>IFERROR(Table2[[#This Row],[Total Waste (tons)]] * Table2[[#This Row],[Household waste (%)]], NA())</f>
        <v>1252034.5994000002</v>
      </c>
      <c r="L1514" s="10">
        <v>43.81</v>
      </c>
      <c r="M1514" s="10">
        <f>SUMIFS(Table2[Household waste (%)], Table2[Country], "Australia", Table2[Year], 2020)</f>
        <v>1412.17</v>
      </c>
      <c r="N1514" s="10">
        <f>COUNTIFS(Table2[Year], "USA")</f>
        <v>0</v>
      </c>
    </row>
    <row r="1515" spans="1:14" x14ac:dyDescent="0.35">
      <c r="A1515" s="11" t="s">
        <v>14</v>
      </c>
      <c r="B1515" s="12">
        <v>2020</v>
      </c>
      <c r="C1515" s="11" t="s">
        <v>13</v>
      </c>
      <c r="D1515" s="12">
        <v>34539.589999999997</v>
      </c>
      <c r="E1515" s="13">
        <v>38087.67</v>
      </c>
      <c r="F1515" s="13">
        <f>IFERROR(Table2[[#This Row],[Economic loss ($ million)]]*1000000 / Table2[[#This Row],[Total Waste (tons)]], NA())</f>
        <v>1102725.0178707971</v>
      </c>
      <c r="G1515" s="13" t="str">
        <f t="shared" si="23"/>
        <v>High</v>
      </c>
      <c r="H1515" s="13">
        <v>147.33000000000001</v>
      </c>
      <c r="I1515" s="13">
        <f>IFERROR(Table2[[#This Row],[Total Waste (tons)]] / (Table2[[#This Row],[Population (million)]]*1000), NA())</f>
        <v>8.1063626549004869E-2</v>
      </c>
      <c r="J1515" s="13">
        <v>426.08</v>
      </c>
      <c r="K1515" s="13">
        <f>IFERROR(Table2[[#This Row],[Total Waste (tons)]] * Table2[[#This Row],[Household waste (%)]], NA())</f>
        <v>1968065.8381999996</v>
      </c>
      <c r="L1515" s="13">
        <v>56.98</v>
      </c>
      <c r="M1515" s="10">
        <f>SUMIFS(Table2[Household waste (%)], Table2[Country], "Australia", Table2[Year], 2020)</f>
        <v>1412.17</v>
      </c>
      <c r="N1515" s="10">
        <f>COUNTIFS(Table2[Year], "USA")</f>
        <v>0</v>
      </c>
    </row>
    <row r="1516" spans="1:14" x14ac:dyDescent="0.35">
      <c r="A1516" s="8" t="s">
        <v>28</v>
      </c>
      <c r="B1516" s="9">
        <v>2024</v>
      </c>
      <c r="C1516" s="8" t="s">
        <v>13</v>
      </c>
      <c r="D1516" s="9">
        <v>33143.480000000003</v>
      </c>
      <c r="E1516" s="10">
        <v>27390.55</v>
      </c>
      <c r="F1516" s="10">
        <f>IFERROR(Table2[[#This Row],[Economic loss ($ million)]]*1000000 / Table2[[#This Row],[Total Waste (tons)]], NA())</f>
        <v>826423.47755878372</v>
      </c>
      <c r="G1516" s="10" t="str">
        <f t="shared" si="23"/>
        <v>Low</v>
      </c>
      <c r="H1516" s="10">
        <v>198.88</v>
      </c>
      <c r="I1516" s="10">
        <f>IFERROR(Table2[[#This Row],[Total Waste (tons)]] / (Table2[[#This Row],[Population (million)]]*1000), NA())</f>
        <v>2.6948547825804147E-2</v>
      </c>
      <c r="J1516" s="10">
        <v>1229.8800000000001</v>
      </c>
      <c r="K1516" s="10">
        <f>IFERROR(Table2[[#This Row],[Total Waste (tons)]] * Table2[[#This Row],[Household waste (%)]], NA())</f>
        <v>2123834.1984000001</v>
      </c>
      <c r="L1516" s="10">
        <v>64.08</v>
      </c>
      <c r="M1516" s="10">
        <f>SUMIFS(Table2[Household waste (%)], Table2[Country], "Australia", Table2[Year], 2020)</f>
        <v>1412.17</v>
      </c>
      <c r="N1516" s="10">
        <f>COUNTIFS(Table2[Year], "USA")</f>
        <v>0</v>
      </c>
    </row>
    <row r="1517" spans="1:14" x14ac:dyDescent="0.35">
      <c r="A1517" s="11" t="s">
        <v>34</v>
      </c>
      <c r="B1517" s="12">
        <v>2024</v>
      </c>
      <c r="C1517" s="11" t="s">
        <v>19</v>
      </c>
      <c r="D1517" s="12">
        <v>3571.28</v>
      </c>
      <c r="E1517" s="13">
        <v>4051.43</v>
      </c>
      <c r="F1517" s="13">
        <f>IFERROR(Table2[[#This Row],[Economic loss ($ million)]]*1000000 / Table2[[#This Row],[Total Waste (tons)]], NA())</f>
        <v>1134447.5930198696</v>
      </c>
      <c r="G1517" s="13" t="str">
        <f t="shared" si="23"/>
        <v>High</v>
      </c>
      <c r="H1517" s="13">
        <v>197.55</v>
      </c>
      <c r="I1517" s="13">
        <f>IFERROR(Table2[[#This Row],[Total Waste (tons)]] / (Table2[[#This Row],[Population (million)]]*1000), NA())</f>
        <v>1.6160369247477262E-2</v>
      </c>
      <c r="J1517" s="13">
        <v>220.99</v>
      </c>
      <c r="K1517" s="13">
        <f>IFERROR(Table2[[#This Row],[Total Waste (tons)]] * Table2[[#This Row],[Household waste (%)]], NA())</f>
        <v>200313.09520000001</v>
      </c>
      <c r="L1517" s="13">
        <v>56.09</v>
      </c>
      <c r="M1517" s="10">
        <f>SUMIFS(Table2[Household waste (%)], Table2[Country], "Australia", Table2[Year], 2020)</f>
        <v>1412.17</v>
      </c>
      <c r="N1517" s="10">
        <f>COUNTIFS(Table2[Year], "USA")</f>
        <v>0</v>
      </c>
    </row>
    <row r="1518" spans="1:14" x14ac:dyDescent="0.35">
      <c r="A1518" s="8" t="s">
        <v>32</v>
      </c>
      <c r="B1518" s="9">
        <v>2023</v>
      </c>
      <c r="C1518" s="8" t="s">
        <v>20</v>
      </c>
      <c r="D1518" s="9">
        <v>23410.02</v>
      </c>
      <c r="E1518" s="10">
        <v>20912.79</v>
      </c>
      <c r="F1518" s="10">
        <f>IFERROR(Table2[[#This Row],[Economic loss ($ million)]]*1000000 / Table2[[#This Row],[Total Waste (tons)]], NA())</f>
        <v>893326.44739303936</v>
      </c>
      <c r="G1518" s="10" t="str">
        <f t="shared" si="23"/>
        <v>Low</v>
      </c>
      <c r="H1518" s="10">
        <v>58.78</v>
      </c>
      <c r="I1518" s="10">
        <f>IFERROR(Table2[[#This Row],[Total Waste (tons)]] / (Table2[[#This Row],[Population (million)]]*1000), NA())</f>
        <v>1.7329331033614878E-2</v>
      </c>
      <c r="J1518" s="10">
        <v>1350.89</v>
      </c>
      <c r="K1518" s="10">
        <f>IFERROR(Table2[[#This Row],[Total Waste (tons)]] * Table2[[#This Row],[Household waste (%)]], NA())</f>
        <v>1360356.2622</v>
      </c>
      <c r="L1518" s="10">
        <v>58.11</v>
      </c>
      <c r="M1518" s="10">
        <f>SUMIFS(Table2[Household waste (%)], Table2[Country], "Australia", Table2[Year], 2020)</f>
        <v>1412.17</v>
      </c>
      <c r="N1518" s="10">
        <f>COUNTIFS(Table2[Year], "USA")</f>
        <v>0</v>
      </c>
    </row>
    <row r="1519" spans="1:14" x14ac:dyDescent="0.35">
      <c r="A1519" s="11" t="s">
        <v>12</v>
      </c>
      <c r="B1519" s="12">
        <v>2023</v>
      </c>
      <c r="C1519" s="11" t="s">
        <v>13</v>
      </c>
      <c r="D1519" s="12">
        <v>32805.49</v>
      </c>
      <c r="E1519" s="13">
        <v>27652.9</v>
      </c>
      <c r="F1519" s="13">
        <f>IFERROR(Table2[[#This Row],[Economic loss ($ million)]]*1000000 / Table2[[#This Row],[Total Waste (tons)]], NA())</f>
        <v>842935.13067477429</v>
      </c>
      <c r="G1519" s="13" t="str">
        <f t="shared" si="23"/>
        <v>Low</v>
      </c>
      <c r="H1519" s="13">
        <v>187.31</v>
      </c>
      <c r="I1519" s="13">
        <f>IFERROR(Table2[[#This Row],[Total Waste (tons)]] / (Table2[[#This Row],[Population (million)]]*1000), NA())</f>
        <v>3.8196995983000519E-2</v>
      </c>
      <c r="J1519" s="13">
        <v>858.85</v>
      </c>
      <c r="K1519" s="13">
        <f>IFERROR(Table2[[#This Row],[Total Waste (tons)]] * Table2[[#This Row],[Household waste (%)]], NA())</f>
        <v>1601892.0766999999</v>
      </c>
      <c r="L1519" s="13">
        <v>48.83</v>
      </c>
      <c r="M1519" s="10">
        <f>SUMIFS(Table2[Household waste (%)], Table2[Country], "Australia", Table2[Year], 2020)</f>
        <v>1412.17</v>
      </c>
      <c r="N1519" s="10">
        <f>COUNTIFS(Table2[Year], "USA")</f>
        <v>0</v>
      </c>
    </row>
    <row r="1520" spans="1:14" x14ac:dyDescent="0.35">
      <c r="A1520" s="8" t="s">
        <v>8</v>
      </c>
      <c r="B1520" s="9">
        <v>2019</v>
      </c>
      <c r="C1520" s="8" t="s">
        <v>13</v>
      </c>
      <c r="D1520" s="9">
        <v>35160.21</v>
      </c>
      <c r="E1520" s="10">
        <v>41400.400000000001</v>
      </c>
      <c r="F1520" s="10">
        <f>IFERROR(Table2[[#This Row],[Economic loss ($ million)]]*1000000 / Table2[[#This Row],[Total Waste (tons)]], NA())</f>
        <v>1177478.7465717639</v>
      </c>
      <c r="G1520" s="10" t="str">
        <f t="shared" si="23"/>
        <v>High</v>
      </c>
      <c r="H1520" s="10">
        <v>99.21</v>
      </c>
      <c r="I1520" s="10">
        <f>IFERROR(Table2[[#This Row],[Total Waste (tons)]] / (Table2[[#This Row],[Population (million)]]*1000), NA())</f>
        <v>1.2771598256447512</v>
      </c>
      <c r="J1520" s="10">
        <v>27.53</v>
      </c>
      <c r="K1520" s="10">
        <f>IFERROR(Table2[[#This Row],[Total Waste (tons)]] * Table2[[#This Row],[Household waste (%)]], NA())</f>
        <v>1840285.3914000001</v>
      </c>
      <c r="L1520" s="10">
        <v>52.34</v>
      </c>
      <c r="M1520" s="10">
        <f>SUMIFS(Table2[Household waste (%)], Table2[Country], "Australia", Table2[Year], 2020)</f>
        <v>1412.17</v>
      </c>
      <c r="N1520" s="10">
        <f>COUNTIFS(Table2[Year], "USA")</f>
        <v>0</v>
      </c>
    </row>
    <row r="1521" spans="1:14" x14ac:dyDescent="0.35">
      <c r="A1521" s="11" t="s">
        <v>31</v>
      </c>
      <c r="B1521" s="12">
        <v>2022</v>
      </c>
      <c r="C1521" s="11" t="s">
        <v>22</v>
      </c>
      <c r="D1521" s="12">
        <v>8594.59</v>
      </c>
      <c r="E1521" s="13">
        <v>9752.7199999999993</v>
      </c>
      <c r="F1521" s="13">
        <f>IFERROR(Table2[[#This Row],[Economic loss ($ million)]]*1000000 / Table2[[#This Row],[Total Waste (tons)]], NA())</f>
        <v>1134751.0468794904</v>
      </c>
      <c r="G1521" s="13" t="str">
        <f t="shared" si="23"/>
        <v>High</v>
      </c>
      <c r="H1521" s="13">
        <v>77.760000000000005</v>
      </c>
      <c r="I1521" s="13">
        <f>IFERROR(Table2[[#This Row],[Total Waste (tons)]] / (Table2[[#This Row],[Population (million)]]*1000), NA())</f>
        <v>1.1961851078636048E-2</v>
      </c>
      <c r="J1521" s="13">
        <v>718.5</v>
      </c>
      <c r="K1521" s="13">
        <f>IFERROR(Table2[[#This Row],[Total Waste (tons)]] * Table2[[#This Row],[Household waste (%)]], NA())</f>
        <v>588213.73959999997</v>
      </c>
      <c r="L1521" s="13">
        <v>68.44</v>
      </c>
      <c r="M1521" s="10">
        <f>SUMIFS(Table2[Household waste (%)], Table2[Country], "Australia", Table2[Year], 2020)</f>
        <v>1412.17</v>
      </c>
      <c r="N1521" s="10">
        <f>COUNTIFS(Table2[Year], "USA")</f>
        <v>0</v>
      </c>
    </row>
    <row r="1522" spans="1:14" x14ac:dyDescent="0.35">
      <c r="A1522" s="8" t="s">
        <v>34</v>
      </c>
      <c r="B1522" s="9">
        <v>2024</v>
      </c>
      <c r="C1522" s="8" t="s">
        <v>13</v>
      </c>
      <c r="D1522" s="9">
        <v>22720.68</v>
      </c>
      <c r="E1522" s="10">
        <v>21947.26</v>
      </c>
      <c r="F1522" s="10">
        <f>IFERROR(Table2[[#This Row],[Economic loss ($ million)]]*1000000 / Table2[[#This Row],[Total Waste (tons)]], NA())</f>
        <v>965959.64557398809</v>
      </c>
      <c r="G1522" s="10" t="str">
        <f t="shared" si="23"/>
        <v>Medium</v>
      </c>
      <c r="H1522" s="10">
        <v>79.97</v>
      </c>
      <c r="I1522" s="10">
        <f>IFERROR(Table2[[#This Row],[Total Waste (tons)]] / (Table2[[#This Row],[Population (million)]]*1000), NA())</f>
        <v>2.6479435930307091E-2</v>
      </c>
      <c r="J1522" s="10">
        <v>858.05</v>
      </c>
      <c r="K1522" s="10">
        <f>IFERROR(Table2[[#This Row],[Total Waste (tons)]] * Table2[[#This Row],[Household waste (%)]], NA())</f>
        <v>1520467.9056000002</v>
      </c>
      <c r="L1522" s="10">
        <v>66.92</v>
      </c>
      <c r="M1522" s="10">
        <f>SUMIFS(Table2[Household waste (%)], Table2[Country], "Australia", Table2[Year], 2020)</f>
        <v>1412.17</v>
      </c>
      <c r="N1522" s="10">
        <f>COUNTIFS(Table2[Year], "USA")</f>
        <v>0</v>
      </c>
    </row>
    <row r="1523" spans="1:14" x14ac:dyDescent="0.35">
      <c r="A1523" s="11" t="s">
        <v>28</v>
      </c>
      <c r="B1523" s="12">
        <v>2023</v>
      </c>
      <c r="C1523" s="11" t="s">
        <v>11</v>
      </c>
      <c r="D1523" s="12">
        <v>45865.38</v>
      </c>
      <c r="E1523" s="13">
        <v>47164.59</v>
      </c>
      <c r="F1523" s="13">
        <f>IFERROR(Table2[[#This Row],[Economic loss ($ million)]]*1000000 / Table2[[#This Row],[Total Waste (tons)]], NA())</f>
        <v>1028326.5940454435</v>
      </c>
      <c r="G1523" s="13" t="str">
        <f t="shared" si="23"/>
        <v>Medium</v>
      </c>
      <c r="H1523" s="13">
        <v>42.96</v>
      </c>
      <c r="I1523" s="13">
        <f>IFERROR(Table2[[#This Row],[Total Waste (tons)]] / (Table2[[#This Row],[Population (million)]]*1000), NA())</f>
        <v>0.23604230353558744</v>
      </c>
      <c r="J1523" s="13">
        <v>194.31</v>
      </c>
      <c r="K1523" s="13">
        <f>IFERROR(Table2[[#This Row],[Total Waste (tons)]] * Table2[[#This Row],[Household waste (%)]], NA())</f>
        <v>2276298.8094000001</v>
      </c>
      <c r="L1523" s="13">
        <v>49.63</v>
      </c>
      <c r="M1523" s="10">
        <f>SUMIFS(Table2[Household waste (%)], Table2[Country], "Australia", Table2[Year], 2020)</f>
        <v>1412.17</v>
      </c>
      <c r="N1523" s="10">
        <f>COUNTIFS(Table2[Year], "USA")</f>
        <v>0</v>
      </c>
    </row>
    <row r="1524" spans="1:14" x14ac:dyDescent="0.35">
      <c r="A1524" s="8" t="s">
        <v>33</v>
      </c>
      <c r="B1524" s="9">
        <v>2018</v>
      </c>
      <c r="C1524" s="8" t="s">
        <v>11</v>
      </c>
      <c r="D1524" s="9">
        <v>31016.42</v>
      </c>
      <c r="E1524" s="10">
        <v>28710.720000000001</v>
      </c>
      <c r="F1524" s="10">
        <f>IFERROR(Table2[[#This Row],[Economic loss ($ million)]]*1000000 / Table2[[#This Row],[Total Waste (tons)]], NA())</f>
        <v>925661.95582855796</v>
      </c>
      <c r="G1524" s="10" t="str">
        <f t="shared" si="23"/>
        <v>Low</v>
      </c>
      <c r="H1524" s="10">
        <v>185.7</v>
      </c>
      <c r="I1524" s="10">
        <f>IFERROR(Table2[[#This Row],[Total Waste (tons)]] / (Table2[[#This Row],[Population (million)]]*1000), NA())</f>
        <v>2.7043936210098613E-2</v>
      </c>
      <c r="J1524" s="10">
        <v>1146.8900000000001</v>
      </c>
      <c r="K1524" s="10">
        <f>IFERROR(Table2[[#This Row],[Total Waste (tons)]] * Table2[[#This Row],[Household waste (%)]], NA())</f>
        <v>1034087.4428000001</v>
      </c>
      <c r="L1524" s="10">
        <v>33.340000000000003</v>
      </c>
      <c r="M1524" s="10">
        <f>SUMIFS(Table2[Household waste (%)], Table2[Country], "Australia", Table2[Year], 2020)</f>
        <v>1412.17</v>
      </c>
      <c r="N1524" s="10">
        <f>COUNTIFS(Table2[Year], "USA")</f>
        <v>0</v>
      </c>
    </row>
    <row r="1525" spans="1:14" x14ac:dyDescent="0.35">
      <c r="A1525" s="11" t="s">
        <v>26</v>
      </c>
      <c r="B1525" s="12">
        <v>2024</v>
      </c>
      <c r="C1525" s="11" t="s">
        <v>19</v>
      </c>
      <c r="D1525" s="12">
        <v>16537.53</v>
      </c>
      <c r="E1525" s="13">
        <v>18897.13</v>
      </c>
      <c r="F1525" s="13">
        <f>IFERROR(Table2[[#This Row],[Economic loss ($ million)]]*1000000 / Table2[[#This Row],[Total Waste (tons)]], NA())</f>
        <v>1142681.5249919426</v>
      </c>
      <c r="G1525" s="13" t="str">
        <f t="shared" si="23"/>
        <v>High</v>
      </c>
      <c r="H1525" s="13">
        <v>168.59</v>
      </c>
      <c r="I1525" s="13">
        <f>IFERROR(Table2[[#This Row],[Total Waste (tons)]] / (Table2[[#This Row],[Population (million)]]*1000), NA())</f>
        <v>1.9083013120088619E-2</v>
      </c>
      <c r="J1525" s="13">
        <v>866.61</v>
      </c>
      <c r="K1525" s="13">
        <f>IFERROR(Table2[[#This Row],[Total Waste (tons)]] * Table2[[#This Row],[Household waste (%)]], NA())</f>
        <v>1046991.0242999999</v>
      </c>
      <c r="L1525" s="13">
        <v>63.31</v>
      </c>
      <c r="M1525" s="10">
        <f>SUMIFS(Table2[Household waste (%)], Table2[Country], "Australia", Table2[Year], 2020)</f>
        <v>1412.17</v>
      </c>
      <c r="N1525" s="10">
        <f>COUNTIFS(Table2[Year], "USA")</f>
        <v>0</v>
      </c>
    </row>
    <row r="1526" spans="1:14" x14ac:dyDescent="0.35">
      <c r="A1526" s="8" t="s">
        <v>35</v>
      </c>
      <c r="B1526" s="9">
        <v>2023</v>
      </c>
      <c r="C1526" s="8" t="s">
        <v>11</v>
      </c>
      <c r="D1526" s="9">
        <v>36370.28</v>
      </c>
      <c r="E1526" s="10">
        <v>42376.5</v>
      </c>
      <c r="F1526" s="10">
        <f>IFERROR(Table2[[#This Row],[Economic loss ($ million)]]*1000000 / Table2[[#This Row],[Total Waste (tons)]], NA())</f>
        <v>1165140.8787614503</v>
      </c>
      <c r="G1526" s="10" t="str">
        <f t="shared" si="23"/>
        <v>High</v>
      </c>
      <c r="H1526" s="10">
        <v>42.69</v>
      </c>
      <c r="I1526" s="10">
        <f>IFERROR(Table2[[#This Row],[Total Waste (tons)]] / (Table2[[#This Row],[Population (million)]]*1000), NA())</f>
        <v>7.0888940864616223E-2</v>
      </c>
      <c r="J1526" s="10">
        <v>513.05999999999995</v>
      </c>
      <c r="K1526" s="10">
        <f>IFERROR(Table2[[#This Row],[Total Waste (tons)]] * Table2[[#This Row],[Household waste (%)]], NA())</f>
        <v>2063649.6872</v>
      </c>
      <c r="L1526" s="10">
        <v>56.74</v>
      </c>
      <c r="M1526" s="10">
        <f>SUMIFS(Table2[Household waste (%)], Table2[Country], "Australia", Table2[Year], 2020)</f>
        <v>1412.17</v>
      </c>
      <c r="N1526" s="10">
        <f>COUNTIFS(Table2[Year], "USA")</f>
        <v>0</v>
      </c>
    </row>
    <row r="1527" spans="1:14" x14ac:dyDescent="0.35">
      <c r="A1527" s="11" t="s">
        <v>32</v>
      </c>
      <c r="B1527" s="12">
        <v>2023</v>
      </c>
      <c r="C1527" s="11" t="s">
        <v>9</v>
      </c>
      <c r="D1527" s="12">
        <v>3328.11</v>
      </c>
      <c r="E1527" s="13">
        <v>3896.18</v>
      </c>
      <c r="F1527" s="13">
        <f>IFERROR(Table2[[#This Row],[Economic loss ($ million)]]*1000000 / Table2[[#This Row],[Total Waste (tons)]], NA())</f>
        <v>1170688.4688306577</v>
      </c>
      <c r="G1527" s="13" t="str">
        <f t="shared" si="23"/>
        <v>High</v>
      </c>
      <c r="H1527" s="13">
        <v>103.8</v>
      </c>
      <c r="I1527" s="13">
        <f>IFERROR(Table2[[#This Row],[Total Waste (tons)]] / (Table2[[#This Row],[Population (million)]]*1000), NA())</f>
        <v>2.4800736247522245E-3</v>
      </c>
      <c r="J1527" s="13">
        <v>1341.94</v>
      </c>
      <c r="K1527" s="13">
        <f>IFERROR(Table2[[#This Row],[Total Waste (tons)]] * Table2[[#This Row],[Household waste (%)]], NA())</f>
        <v>191898.82259999998</v>
      </c>
      <c r="L1527" s="13">
        <v>57.66</v>
      </c>
      <c r="M1527" s="10">
        <f>SUMIFS(Table2[Household waste (%)], Table2[Country], "Australia", Table2[Year], 2020)</f>
        <v>1412.17</v>
      </c>
      <c r="N1527" s="10">
        <f>COUNTIFS(Table2[Year], "USA")</f>
        <v>0</v>
      </c>
    </row>
    <row r="1528" spans="1:14" x14ac:dyDescent="0.35">
      <c r="A1528" s="8" t="s">
        <v>8</v>
      </c>
      <c r="B1528" s="9">
        <v>2021</v>
      </c>
      <c r="C1528" s="8" t="s">
        <v>20</v>
      </c>
      <c r="D1528" s="9">
        <v>35841.160000000003</v>
      </c>
      <c r="E1528" s="10">
        <v>37334.99</v>
      </c>
      <c r="F1528" s="10">
        <f>IFERROR(Table2[[#This Row],[Economic loss ($ million)]]*1000000 / Table2[[#This Row],[Total Waste (tons)]], NA())</f>
        <v>1041679.175562398</v>
      </c>
      <c r="G1528" s="10" t="str">
        <f t="shared" si="23"/>
        <v>Medium</v>
      </c>
      <c r="H1528" s="10">
        <v>36.86</v>
      </c>
      <c r="I1528" s="10">
        <f>IFERROR(Table2[[#This Row],[Total Waste (tons)]] / (Table2[[#This Row],[Population (million)]]*1000), NA())</f>
        <v>0.40352578248142312</v>
      </c>
      <c r="J1528" s="10">
        <v>88.82</v>
      </c>
      <c r="K1528" s="10">
        <f>IFERROR(Table2[[#This Row],[Total Waste (tons)]] * Table2[[#This Row],[Household waste (%)]], NA())</f>
        <v>2033627.4184000003</v>
      </c>
      <c r="L1528" s="10">
        <v>56.74</v>
      </c>
      <c r="M1528" s="10">
        <f>SUMIFS(Table2[Household waste (%)], Table2[Country], "Australia", Table2[Year], 2020)</f>
        <v>1412.17</v>
      </c>
      <c r="N1528" s="10">
        <f>COUNTIFS(Table2[Year], "USA")</f>
        <v>0</v>
      </c>
    </row>
    <row r="1529" spans="1:14" x14ac:dyDescent="0.35">
      <c r="A1529" s="11" t="s">
        <v>18</v>
      </c>
      <c r="B1529" s="12">
        <v>2018</v>
      </c>
      <c r="C1529" s="11" t="s">
        <v>11</v>
      </c>
      <c r="D1529" s="12">
        <v>34932.959999999999</v>
      </c>
      <c r="E1529" s="13">
        <v>31002.47</v>
      </c>
      <c r="F1529" s="13">
        <f>IFERROR(Table2[[#This Row],[Economic loss ($ million)]]*1000000 / Table2[[#This Row],[Total Waste (tons)]], NA())</f>
        <v>887484.77082961192</v>
      </c>
      <c r="G1529" s="13" t="str">
        <f t="shared" si="23"/>
        <v>Low</v>
      </c>
      <c r="H1529" s="13">
        <v>24.41</v>
      </c>
      <c r="I1529" s="13">
        <f>IFERROR(Table2[[#This Row],[Total Waste (tons)]] / (Table2[[#This Row],[Population (million)]]*1000), NA())</f>
        <v>0.14879018655762841</v>
      </c>
      <c r="J1529" s="13">
        <v>234.78</v>
      </c>
      <c r="K1529" s="13">
        <f>IFERROR(Table2[[#This Row],[Total Waste (tons)]] * Table2[[#This Row],[Household waste (%)]], NA())</f>
        <v>2444957.8703999999</v>
      </c>
      <c r="L1529" s="13">
        <v>69.989999999999995</v>
      </c>
      <c r="M1529" s="10">
        <f>SUMIFS(Table2[Household waste (%)], Table2[Country], "Australia", Table2[Year], 2020)</f>
        <v>1412.17</v>
      </c>
      <c r="N1529" s="10">
        <f>COUNTIFS(Table2[Year], "USA")</f>
        <v>0</v>
      </c>
    </row>
    <row r="1530" spans="1:14" x14ac:dyDescent="0.35">
      <c r="A1530" s="8" t="s">
        <v>31</v>
      </c>
      <c r="B1530" s="9">
        <v>2019</v>
      </c>
      <c r="C1530" s="8" t="s">
        <v>11</v>
      </c>
      <c r="D1530" s="9">
        <v>6210.96</v>
      </c>
      <c r="E1530" s="10">
        <v>5625.31</v>
      </c>
      <c r="F1530" s="10">
        <f>IFERROR(Table2[[#This Row],[Economic loss ($ million)]]*1000000 / Table2[[#This Row],[Total Waste (tons)]], NA())</f>
        <v>905707.00825637265</v>
      </c>
      <c r="G1530" s="10" t="str">
        <f t="shared" si="23"/>
        <v>Low</v>
      </c>
      <c r="H1530" s="10">
        <v>183.28</v>
      </c>
      <c r="I1530" s="10">
        <f>IFERROR(Table2[[#This Row],[Total Waste (tons)]] / (Table2[[#This Row],[Population (million)]]*1000), NA())</f>
        <v>4.4714047111674253E-3</v>
      </c>
      <c r="J1530" s="10">
        <v>1389.04</v>
      </c>
      <c r="K1530" s="10">
        <f>IFERROR(Table2[[#This Row],[Total Waste (tons)]] * Table2[[#This Row],[Household waste (%)]], NA())</f>
        <v>329677.75679999997</v>
      </c>
      <c r="L1530" s="10">
        <v>53.08</v>
      </c>
      <c r="M1530" s="10">
        <f>SUMIFS(Table2[Household waste (%)], Table2[Country], "Australia", Table2[Year], 2020)</f>
        <v>1412.17</v>
      </c>
      <c r="N1530" s="10">
        <f>COUNTIFS(Table2[Year], "USA")</f>
        <v>0</v>
      </c>
    </row>
    <row r="1531" spans="1:14" x14ac:dyDescent="0.35">
      <c r="A1531" s="11" t="s">
        <v>33</v>
      </c>
      <c r="B1531" s="12">
        <v>2021</v>
      </c>
      <c r="C1531" s="11" t="s">
        <v>9</v>
      </c>
      <c r="D1531" s="12">
        <v>16554.330000000002</v>
      </c>
      <c r="E1531" s="13">
        <v>18394.009999999998</v>
      </c>
      <c r="F1531" s="13">
        <f>IFERROR(Table2[[#This Row],[Economic loss ($ million)]]*1000000 / Table2[[#This Row],[Total Waste (tons)]], NA())</f>
        <v>1111129.8373295686</v>
      </c>
      <c r="G1531" s="13" t="str">
        <f t="shared" si="23"/>
        <v>High</v>
      </c>
      <c r="H1531" s="13">
        <v>180.81</v>
      </c>
      <c r="I1531" s="13">
        <f>IFERROR(Table2[[#This Row],[Total Waste (tons)]] / (Table2[[#This Row],[Population (million)]]*1000), NA())</f>
        <v>1.2550381719900231E-2</v>
      </c>
      <c r="J1531" s="13">
        <v>1319.03</v>
      </c>
      <c r="K1531" s="13">
        <f>IFERROR(Table2[[#This Row],[Total Waste (tons)]] * Table2[[#This Row],[Household waste (%)]], NA())</f>
        <v>798084.24930000014</v>
      </c>
      <c r="L1531" s="13">
        <v>48.21</v>
      </c>
      <c r="M1531" s="10">
        <f>SUMIFS(Table2[Household waste (%)], Table2[Country], "Australia", Table2[Year], 2020)</f>
        <v>1412.17</v>
      </c>
      <c r="N1531" s="10">
        <f>COUNTIFS(Table2[Year], "USA")</f>
        <v>0</v>
      </c>
    </row>
    <row r="1532" spans="1:14" x14ac:dyDescent="0.35">
      <c r="A1532" s="8" t="s">
        <v>29</v>
      </c>
      <c r="B1532" s="9">
        <v>2018</v>
      </c>
      <c r="C1532" s="8" t="s">
        <v>25</v>
      </c>
      <c r="D1532" s="9">
        <v>17206.7</v>
      </c>
      <c r="E1532" s="10">
        <v>14672.27</v>
      </c>
      <c r="F1532" s="10">
        <f>IFERROR(Table2[[#This Row],[Economic loss ($ million)]]*1000000 / Table2[[#This Row],[Total Waste (tons)]], NA())</f>
        <v>852706.79444634938</v>
      </c>
      <c r="G1532" s="10" t="str">
        <f t="shared" si="23"/>
        <v>Low</v>
      </c>
      <c r="H1532" s="10">
        <v>55.56</v>
      </c>
      <c r="I1532" s="10">
        <f>IFERROR(Table2[[#This Row],[Total Waste (tons)]] / (Table2[[#This Row],[Population (million)]]*1000), NA())</f>
        <v>1.7602401996890091E-2</v>
      </c>
      <c r="J1532" s="10">
        <v>977.52</v>
      </c>
      <c r="K1532" s="10">
        <f>IFERROR(Table2[[#This Row],[Total Waste (tons)]] * Table2[[#This Row],[Household waste (%)]], NA())</f>
        <v>975275.75600000005</v>
      </c>
      <c r="L1532" s="10">
        <v>56.68</v>
      </c>
      <c r="M1532" s="10">
        <f>SUMIFS(Table2[Household waste (%)], Table2[Country], "Australia", Table2[Year], 2020)</f>
        <v>1412.17</v>
      </c>
      <c r="N1532" s="10">
        <f>COUNTIFS(Table2[Year], "USA")</f>
        <v>0</v>
      </c>
    </row>
    <row r="1533" spans="1:14" x14ac:dyDescent="0.35">
      <c r="A1533" s="11" t="s">
        <v>26</v>
      </c>
      <c r="B1533" s="12">
        <v>2023</v>
      </c>
      <c r="C1533" s="11" t="s">
        <v>13</v>
      </c>
      <c r="D1533" s="12">
        <v>41514.19</v>
      </c>
      <c r="E1533" s="13">
        <v>37913.97</v>
      </c>
      <c r="F1533" s="13">
        <f>IFERROR(Table2[[#This Row],[Economic loss ($ million)]]*1000000 / Table2[[#This Row],[Total Waste (tons)]], NA())</f>
        <v>913277.36371587636</v>
      </c>
      <c r="G1533" s="13" t="str">
        <f t="shared" si="23"/>
        <v>Low</v>
      </c>
      <c r="H1533" s="13">
        <v>58.18</v>
      </c>
      <c r="I1533" s="13">
        <f>IFERROR(Table2[[#This Row],[Total Waste (tons)]] / (Table2[[#This Row],[Population (million)]]*1000), NA())</f>
        <v>3.5120205404125006E-2</v>
      </c>
      <c r="J1533" s="13">
        <v>1182.06</v>
      </c>
      <c r="K1533" s="13">
        <f>IFERROR(Table2[[#This Row],[Total Waste (tons)]] * Table2[[#This Row],[Household waste (%)]], NA())</f>
        <v>2622036.2404</v>
      </c>
      <c r="L1533" s="13">
        <v>63.16</v>
      </c>
      <c r="M1533" s="10">
        <f>SUMIFS(Table2[Household waste (%)], Table2[Country], "Australia", Table2[Year], 2020)</f>
        <v>1412.17</v>
      </c>
      <c r="N1533" s="10">
        <f>COUNTIFS(Table2[Year], "USA")</f>
        <v>0</v>
      </c>
    </row>
    <row r="1534" spans="1:14" x14ac:dyDescent="0.35">
      <c r="A1534" s="8" t="s">
        <v>14</v>
      </c>
      <c r="B1534" s="9">
        <v>2020</v>
      </c>
      <c r="C1534" s="8" t="s">
        <v>19</v>
      </c>
      <c r="D1534" s="9">
        <v>44973.35</v>
      </c>
      <c r="E1534" s="10">
        <v>37316.07</v>
      </c>
      <c r="F1534" s="10">
        <f>IFERROR(Table2[[#This Row],[Economic loss ($ million)]]*1000000 / Table2[[#This Row],[Total Waste (tons)]], NA())</f>
        <v>829737.3889203273</v>
      </c>
      <c r="G1534" s="10" t="str">
        <f t="shared" si="23"/>
        <v>Low</v>
      </c>
      <c r="H1534" s="10">
        <v>195.23</v>
      </c>
      <c r="I1534" s="10">
        <f>IFERROR(Table2[[#This Row],[Total Waste (tons)]] / (Table2[[#This Row],[Population (million)]]*1000), NA())</f>
        <v>4.9542124743880672E-2</v>
      </c>
      <c r="J1534" s="10">
        <v>907.78</v>
      </c>
      <c r="K1534" s="10">
        <f>IFERROR(Table2[[#This Row],[Total Waste (tons)]] * Table2[[#This Row],[Household waste (%)]], NA())</f>
        <v>1680204.3559999999</v>
      </c>
      <c r="L1534" s="10">
        <v>37.36</v>
      </c>
      <c r="M1534" s="10">
        <f>SUMIFS(Table2[Household waste (%)], Table2[Country], "Australia", Table2[Year], 2020)</f>
        <v>1412.17</v>
      </c>
      <c r="N1534" s="10">
        <f>COUNTIFS(Table2[Year], "USA")</f>
        <v>0</v>
      </c>
    </row>
    <row r="1535" spans="1:14" x14ac:dyDescent="0.35">
      <c r="A1535" s="11" t="s">
        <v>34</v>
      </c>
      <c r="B1535" s="12">
        <v>2023</v>
      </c>
      <c r="C1535" s="11" t="s">
        <v>25</v>
      </c>
      <c r="D1535" s="12">
        <v>44961.18</v>
      </c>
      <c r="E1535" s="13">
        <v>40280.46</v>
      </c>
      <c r="F1535" s="13">
        <f>IFERROR(Table2[[#This Row],[Economic loss ($ million)]]*1000000 / Table2[[#This Row],[Total Waste (tons)]], NA())</f>
        <v>895894.19138910505</v>
      </c>
      <c r="G1535" s="13" t="str">
        <f t="shared" si="23"/>
        <v>Low</v>
      </c>
      <c r="H1535" s="13">
        <v>56.72</v>
      </c>
      <c r="I1535" s="13">
        <f>IFERROR(Table2[[#This Row],[Total Waste (tons)]] / (Table2[[#This Row],[Population (million)]]*1000), NA())</f>
        <v>7.5777695380311122E-2</v>
      </c>
      <c r="J1535" s="13">
        <v>593.33000000000004</v>
      </c>
      <c r="K1535" s="13">
        <f>IFERROR(Table2[[#This Row],[Total Waste (tons)]] * Table2[[#This Row],[Household waste (%)]], NA())</f>
        <v>3020941.6842</v>
      </c>
      <c r="L1535" s="13">
        <v>67.19</v>
      </c>
      <c r="M1535" s="10">
        <f>SUMIFS(Table2[Household waste (%)], Table2[Country], "Australia", Table2[Year], 2020)</f>
        <v>1412.17</v>
      </c>
      <c r="N1535" s="10">
        <f>COUNTIFS(Table2[Year], "USA")</f>
        <v>0</v>
      </c>
    </row>
    <row r="1536" spans="1:14" x14ac:dyDescent="0.35">
      <c r="A1536" s="8" t="s">
        <v>28</v>
      </c>
      <c r="B1536" s="9">
        <v>2020</v>
      </c>
      <c r="C1536" s="8" t="s">
        <v>11</v>
      </c>
      <c r="D1536" s="9">
        <v>22334.46</v>
      </c>
      <c r="E1536" s="10">
        <v>23183.3</v>
      </c>
      <c r="F1536" s="10">
        <f>IFERROR(Table2[[#This Row],[Economic loss ($ million)]]*1000000 / Table2[[#This Row],[Total Waste (tons)]], NA())</f>
        <v>1038005.8438842937</v>
      </c>
      <c r="G1536" s="10" t="str">
        <f t="shared" si="23"/>
        <v>Medium</v>
      </c>
      <c r="H1536" s="10">
        <v>104.23</v>
      </c>
      <c r="I1536" s="10">
        <f>IFERROR(Table2[[#This Row],[Total Waste (tons)]] / (Table2[[#This Row],[Population (million)]]*1000), NA())</f>
        <v>4.5717683663234601E-2</v>
      </c>
      <c r="J1536" s="10">
        <v>488.53</v>
      </c>
      <c r="K1536" s="10">
        <f>IFERROR(Table2[[#This Row],[Total Waste (tons)]] * Table2[[#This Row],[Household waste (%)]], NA())</f>
        <v>928666.84679999994</v>
      </c>
      <c r="L1536" s="10">
        <v>41.58</v>
      </c>
      <c r="M1536" s="10">
        <f>SUMIFS(Table2[Household waste (%)], Table2[Country], "Australia", Table2[Year], 2020)</f>
        <v>1412.17</v>
      </c>
      <c r="N1536" s="10">
        <f>COUNTIFS(Table2[Year], "USA")</f>
        <v>0</v>
      </c>
    </row>
    <row r="1537" spans="1:14" x14ac:dyDescent="0.35">
      <c r="A1537" s="11" t="s">
        <v>24</v>
      </c>
      <c r="B1537" s="12">
        <v>2020</v>
      </c>
      <c r="C1537" s="11" t="s">
        <v>13</v>
      </c>
      <c r="D1537" s="12">
        <v>20517.259999999998</v>
      </c>
      <c r="E1537" s="13">
        <v>22108.48</v>
      </c>
      <c r="F1537" s="13">
        <f>IFERROR(Table2[[#This Row],[Economic loss ($ million)]]*1000000 / Table2[[#This Row],[Total Waste (tons)]], NA())</f>
        <v>1077555.1901179787</v>
      </c>
      <c r="G1537" s="13" t="str">
        <f t="shared" si="23"/>
        <v>Medium</v>
      </c>
      <c r="H1537" s="13">
        <v>71.66</v>
      </c>
      <c r="I1537" s="13">
        <f>IFERROR(Table2[[#This Row],[Total Waste (tons)]] / (Table2[[#This Row],[Population (million)]]*1000), NA())</f>
        <v>2.398669566030677E-2</v>
      </c>
      <c r="J1537" s="13">
        <v>855.36</v>
      </c>
      <c r="K1537" s="13">
        <f>IFERROR(Table2[[#This Row],[Total Waste (tons)]] * Table2[[#This Row],[Household waste (%)]], NA())</f>
        <v>1045764.7421999999</v>
      </c>
      <c r="L1537" s="13">
        <v>50.97</v>
      </c>
      <c r="M1537" s="10">
        <f>SUMIFS(Table2[Household waste (%)], Table2[Country], "Australia", Table2[Year], 2020)</f>
        <v>1412.17</v>
      </c>
      <c r="N1537" s="10">
        <f>COUNTIFS(Table2[Year], "USA")</f>
        <v>0</v>
      </c>
    </row>
    <row r="1538" spans="1:14" x14ac:dyDescent="0.35">
      <c r="A1538" s="8" t="s">
        <v>23</v>
      </c>
      <c r="B1538" s="9">
        <v>2019</v>
      </c>
      <c r="C1538" s="8" t="s">
        <v>11</v>
      </c>
      <c r="D1538" s="9">
        <v>49948.23</v>
      </c>
      <c r="E1538" s="10">
        <v>50637.51</v>
      </c>
      <c r="F1538" s="10">
        <f>IFERROR(Table2[[#This Row],[Economic loss ($ million)]]*1000000 / Table2[[#This Row],[Total Waste (tons)]], NA())</f>
        <v>1013799.8884044539</v>
      </c>
      <c r="G1538" s="10" t="str">
        <f t="shared" ref="G1538:G1601" si="24">IF(F1538&gt;1100000,"High",IF(F1538&gt;=950000,"Medium","Low"))</f>
        <v>Medium</v>
      </c>
      <c r="H1538" s="10">
        <v>108.11</v>
      </c>
      <c r="I1538" s="10">
        <f>IFERROR(Table2[[#This Row],[Total Waste (tons)]] / (Table2[[#This Row],[Population (million)]]*1000), NA())</f>
        <v>4.0925741114006195E-2</v>
      </c>
      <c r="J1538" s="10">
        <v>1220.46</v>
      </c>
      <c r="K1538" s="10">
        <f>IFERROR(Table2[[#This Row],[Total Waste (tons)]] * Table2[[#This Row],[Household waste (%)]], NA())</f>
        <v>3168715.7112000003</v>
      </c>
      <c r="L1538" s="10">
        <v>63.44</v>
      </c>
      <c r="M1538" s="10">
        <f>SUMIFS(Table2[Household waste (%)], Table2[Country], "Australia", Table2[Year], 2020)</f>
        <v>1412.17</v>
      </c>
      <c r="N1538" s="10">
        <f>COUNTIFS(Table2[Year], "USA")</f>
        <v>0</v>
      </c>
    </row>
    <row r="1539" spans="1:14" x14ac:dyDescent="0.35">
      <c r="A1539" s="11" t="s">
        <v>10</v>
      </c>
      <c r="B1539" s="12">
        <v>2019</v>
      </c>
      <c r="C1539" s="11" t="s">
        <v>9</v>
      </c>
      <c r="D1539" s="12">
        <v>20319.53</v>
      </c>
      <c r="E1539" s="13">
        <v>16766.939999999999</v>
      </c>
      <c r="F1539" s="13">
        <f>IFERROR(Table2[[#This Row],[Economic loss ($ million)]]*1000000 / Table2[[#This Row],[Total Waste (tons)]], NA())</f>
        <v>825163.77101242007</v>
      </c>
      <c r="G1539" s="13" t="str">
        <f t="shared" si="24"/>
        <v>Low</v>
      </c>
      <c r="H1539" s="13">
        <v>44.42</v>
      </c>
      <c r="I1539" s="13">
        <f>IFERROR(Table2[[#This Row],[Total Waste (tons)]] / (Table2[[#This Row],[Population (million)]]*1000), NA())</f>
        <v>8.4537901481111663E-2</v>
      </c>
      <c r="J1539" s="13">
        <v>240.36</v>
      </c>
      <c r="K1539" s="13">
        <f>IFERROR(Table2[[#This Row],[Total Waste (tons)]] * Table2[[#This Row],[Household waste (%)]], NA())</f>
        <v>1097051.4247000001</v>
      </c>
      <c r="L1539" s="13">
        <v>53.99</v>
      </c>
      <c r="M1539" s="10">
        <f>SUMIFS(Table2[Household waste (%)], Table2[Country], "Australia", Table2[Year], 2020)</f>
        <v>1412.17</v>
      </c>
      <c r="N1539" s="10">
        <f>COUNTIFS(Table2[Year], "USA")</f>
        <v>0</v>
      </c>
    </row>
    <row r="1540" spans="1:14" x14ac:dyDescent="0.35">
      <c r="A1540" s="8" t="s">
        <v>12</v>
      </c>
      <c r="B1540" s="9">
        <v>2022</v>
      </c>
      <c r="C1540" s="8" t="s">
        <v>11</v>
      </c>
      <c r="D1540" s="9">
        <v>5379.46</v>
      </c>
      <c r="E1540" s="10">
        <v>6107.14</v>
      </c>
      <c r="F1540" s="10">
        <f>IFERROR(Table2[[#This Row],[Economic loss ($ million)]]*1000000 / Table2[[#This Row],[Total Waste (tons)]], NA())</f>
        <v>1135270.0828707714</v>
      </c>
      <c r="G1540" s="10" t="str">
        <f t="shared" si="24"/>
        <v>High</v>
      </c>
      <c r="H1540" s="10">
        <v>48.99</v>
      </c>
      <c r="I1540" s="10">
        <f>IFERROR(Table2[[#This Row],[Total Waste (tons)]] / (Table2[[#This Row],[Population (million)]]*1000), NA())</f>
        <v>4.9438113443370218E-3</v>
      </c>
      <c r="J1540" s="10">
        <v>1088.1199999999999</v>
      </c>
      <c r="K1540" s="10">
        <f>IFERROR(Table2[[#This Row],[Total Waste (tons)]] * Table2[[#This Row],[Household waste (%)]], NA())</f>
        <v>246433.0626</v>
      </c>
      <c r="L1540" s="10">
        <v>45.81</v>
      </c>
      <c r="M1540" s="10">
        <f>SUMIFS(Table2[Household waste (%)], Table2[Country], "Australia", Table2[Year], 2020)</f>
        <v>1412.17</v>
      </c>
      <c r="N1540" s="10">
        <f>COUNTIFS(Table2[Year], "USA")</f>
        <v>0</v>
      </c>
    </row>
    <row r="1541" spans="1:14" x14ac:dyDescent="0.35">
      <c r="A1541" s="11" t="s">
        <v>16</v>
      </c>
      <c r="B1541" s="12">
        <v>2018</v>
      </c>
      <c r="C1541" s="11" t="s">
        <v>15</v>
      </c>
      <c r="D1541" s="12">
        <v>41579.75</v>
      </c>
      <c r="E1541" s="13">
        <v>41344.17</v>
      </c>
      <c r="F1541" s="13">
        <f>IFERROR(Table2[[#This Row],[Economic loss ($ million)]]*1000000 / Table2[[#This Row],[Total Waste (tons)]], NA())</f>
        <v>994334.26126900711</v>
      </c>
      <c r="G1541" s="13" t="str">
        <f t="shared" si="24"/>
        <v>Medium</v>
      </c>
      <c r="H1541" s="13">
        <v>75.88</v>
      </c>
      <c r="I1541" s="13">
        <f>IFERROR(Table2[[#This Row],[Total Waste (tons)]] / (Table2[[#This Row],[Population (million)]]*1000), NA())</f>
        <v>3.8948761182146033E-2</v>
      </c>
      <c r="J1541" s="13">
        <v>1067.55</v>
      </c>
      <c r="K1541" s="13">
        <f>IFERROR(Table2[[#This Row],[Total Waste (tons)]] * Table2[[#This Row],[Household waste (%)]], NA())</f>
        <v>2239485.335</v>
      </c>
      <c r="L1541" s="13">
        <v>53.86</v>
      </c>
      <c r="M1541" s="10">
        <f>SUMIFS(Table2[Household waste (%)], Table2[Country], "Australia", Table2[Year], 2020)</f>
        <v>1412.17</v>
      </c>
      <c r="N1541" s="10">
        <f>COUNTIFS(Table2[Year], "USA")</f>
        <v>0</v>
      </c>
    </row>
    <row r="1542" spans="1:14" x14ac:dyDescent="0.35">
      <c r="A1542" s="8" t="s">
        <v>33</v>
      </c>
      <c r="B1542" s="9">
        <v>2018</v>
      </c>
      <c r="C1542" s="8" t="s">
        <v>15</v>
      </c>
      <c r="D1542" s="9">
        <v>30244.66</v>
      </c>
      <c r="E1542" s="10">
        <v>35752.15</v>
      </c>
      <c r="F1542" s="10">
        <f>IFERROR(Table2[[#This Row],[Economic loss ($ million)]]*1000000 / Table2[[#This Row],[Total Waste (tons)]], NA())</f>
        <v>1182097.9306760267</v>
      </c>
      <c r="G1542" s="10" t="str">
        <f t="shared" si="24"/>
        <v>High</v>
      </c>
      <c r="H1542" s="10">
        <v>93.55</v>
      </c>
      <c r="I1542" s="10">
        <f>IFERROR(Table2[[#This Row],[Total Waste (tons)]] / (Table2[[#This Row],[Population (million)]]*1000), NA())</f>
        <v>3.7936706637900761E-2</v>
      </c>
      <c r="J1542" s="10">
        <v>797.24</v>
      </c>
      <c r="K1542" s="10">
        <f>IFERROR(Table2[[#This Row],[Total Waste (tons)]] * Table2[[#This Row],[Household waste (%)]], NA())</f>
        <v>966316.88699999999</v>
      </c>
      <c r="L1542" s="10">
        <v>31.95</v>
      </c>
      <c r="M1542" s="10">
        <f>SUMIFS(Table2[Household waste (%)], Table2[Country], "Australia", Table2[Year], 2020)</f>
        <v>1412.17</v>
      </c>
      <c r="N1542" s="10">
        <f>COUNTIFS(Table2[Year], "USA")</f>
        <v>0</v>
      </c>
    </row>
    <row r="1543" spans="1:14" x14ac:dyDescent="0.35">
      <c r="A1543" s="11" t="s">
        <v>8</v>
      </c>
      <c r="B1543" s="12">
        <v>2021</v>
      </c>
      <c r="C1543" s="11" t="s">
        <v>20</v>
      </c>
      <c r="D1543" s="12">
        <v>38968.29</v>
      </c>
      <c r="E1543" s="13">
        <v>31654.11</v>
      </c>
      <c r="F1543" s="13">
        <f>IFERROR(Table2[[#This Row],[Economic loss ($ million)]]*1000000 / Table2[[#This Row],[Total Waste (tons)]], NA())</f>
        <v>812304.31204448536</v>
      </c>
      <c r="G1543" s="13" t="str">
        <f t="shared" si="24"/>
        <v>Low</v>
      </c>
      <c r="H1543" s="13">
        <v>99.24</v>
      </c>
      <c r="I1543" s="13">
        <f>IFERROR(Table2[[#This Row],[Total Waste (tons)]] / (Table2[[#This Row],[Population (million)]]*1000), NA())</f>
        <v>4.6017748963758105E-2</v>
      </c>
      <c r="J1543" s="13">
        <v>846.81</v>
      </c>
      <c r="K1543" s="13">
        <f>IFERROR(Table2[[#This Row],[Total Waste (tons)]] * Table2[[#This Row],[Household waste (%)]], NA())</f>
        <v>1985824.0584</v>
      </c>
      <c r="L1543" s="13">
        <v>50.96</v>
      </c>
      <c r="M1543" s="10">
        <f>SUMIFS(Table2[Household waste (%)], Table2[Country], "Australia", Table2[Year], 2020)</f>
        <v>1412.17</v>
      </c>
      <c r="N1543" s="10">
        <f>COUNTIFS(Table2[Year], "USA")</f>
        <v>0</v>
      </c>
    </row>
    <row r="1544" spans="1:14" x14ac:dyDescent="0.35">
      <c r="A1544" s="8" t="s">
        <v>10</v>
      </c>
      <c r="B1544" s="9">
        <v>2022</v>
      </c>
      <c r="C1544" s="8" t="s">
        <v>19</v>
      </c>
      <c r="D1544" s="9">
        <v>47785.73</v>
      </c>
      <c r="E1544" s="10">
        <v>54367.08</v>
      </c>
      <c r="F1544" s="10">
        <f>IFERROR(Table2[[#This Row],[Economic loss ($ million)]]*1000000 / Table2[[#This Row],[Total Waste (tons)]], NA())</f>
        <v>1137726.2626311244</v>
      </c>
      <c r="G1544" s="10" t="str">
        <f t="shared" si="24"/>
        <v>High</v>
      </c>
      <c r="H1544" s="10">
        <v>193.43</v>
      </c>
      <c r="I1544" s="10">
        <f>IFERROR(Table2[[#This Row],[Total Waste (tons)]] / (Table2[[#This Row],[Population (million)]]*1000), NA())</f>
        <v>1.0294211546747092</v>
      </c>
      <c r="J1544" s="10">
        <v>46.42</v>
      </c>
      <c r="K1544" s="10">
        <f>IFERROR(Table2[[#This Row],[Total Waste (tons)]] * Table2[[#This Row],[Household waste (%)]], NA())</f>
        <v>3239394.6367000006</v>
      </c>
      <c r="L1544" s="10">
        <v>67.790000000000006</v>
      </c>
      <c r="M1544" s="10">
        <f>SUMIFS(Table2[Household waste (%)], Table2[Country], "Australia", Table2[Year], 2020)</f>
        <v>1412.17</v>
      </c>
      <c r="N1544" s="10">
        <f>COUNTIFS(Table2[Year], "USA")</f>
        <v>0</v>
      </c>
    </row>
    <row r="1545" spans="1:14" x14ac:dyDescent="0.35">
      <c r="A1545" s="11" t="s">
        <v>28</v>
      </c>
      <c r="B1545" s="12">
        <v>2024</v>
      </c>
      <c r="C1545" s="11" t="s">
        <v>25</v>
      </c>
      <c r="D1545" s="12">
        <v>17376.060000000001</v>
      </c>
      <c r="E1545" s="13">
        <v>17601.38</v>
      </c>
      <c r="F1545" s="13">
        <f>IFERROR(Table2[[#This Row],[Economic loss ($ million)]]*1000000 / Table2[[#This Row],[Total Waste (tons)]], NA())</f>
        <v>1012967.2664574132</v>
      </c>
      <c r="G1545" s="13" t="str">
        <f t="shared" si="24"/>
        <v>Medium</v>
      </c>
      <c r="H1545" s="13">
        <v>91.5</v>
      </c>
      <c r="I1545" s="13">
        <f>IFERROR(Table2[[#This Row],[Total Waste (tons)]] / (Table2[[#This Row],[Population (million)]]*1000), NA())</f>
        <v>1.3124705420267087E-2</v>
      </c>
      <c r="J1545" s="13">
        <v>1323.92</v>
      </c>
      <c r="K1545" s="13">
        <f>IFERROR(Table2[[#This Row],[Total Waste (tons)]] * Table2[[#This Row],[Household waste (%)]], NA())</f>
        <v>639786.52920000011</v>
      </c>
      <c r="L1545" s="13">
        <v>36.82</v>
      </c>
      <c r="M1545" s="10">
        <f>SUMIFS(Table2[Household waste (%)], Table2[Country], "Australia", Table2[Year], 2020)</f>
        <v>1412.17</v>
      </c>
      <c r="N1545" s="10">
        <f>COUNTIFS(Table2[Year], "USA")</f>
        <v>0</v>
      </c>
    </row>
    <row r="1546" spans="1:14" x14ac:dyDescent="0.35">
      <c r="A1546" s="8" t="s">
        <v>33</v>
      </c>
      <c r="B1546" s="9">
        <v>2022</v>
      </c>
      <c r="C1546" s="8" t="s">
        <v>22</v>
      </c>
      <c r="D1546" s="9">
        <v>44157.47</v>
      </c>
      <c r="E1546" s="10">
        <v>43402.559999999998</v>
      </c>
      <c r="F1546" s="10">
        <f>IFERROR(Table2[[#This Row],[Economic loss ($ million)]]*1000000 / Table2[[#This Row],[Total Waste (tons)]], NA())</f>
        <v>982904.1383032134</v>
      </c>
      <c r="G1546" s="10" t="str">
        <f t="shared" si="24"/>
        <v>Medium</v>
      </c>
      <c r="H1546" s="10">
        <v>35.06</v>
      </c>
      <c r="I1546" s="10">
        <f>IFERROR(Table2[[#This Row],[Total Waste (tons)]] / (Table2[[#This Row],[Population (million)]]*1000), NA())</f>
        <v>0.1874892578125</v>
      </c>
      <c r="J1546" s="10">
        <v>235.52</v>
      </c>
      <c r="K1546" s="10">
        <f>IFERROR(Table2[[#This Row],[Total Waste (tons)]] * Table2[[#This Row],[Household waste (%)]], NA())</f>
        <v>1902303.8075999999</v>
      </c>
      <c r="L1546" s="10">
        <v>43.08</v>
      </c>
      <c r="M1546" s="10">
        <f>SUMIFS(Table2[Household waste (%)], Table2[Country], "Australia", Table2[Year], 2020)</f>
        <v>1412.17</v>
      </c>
      <c r="N1546" s="10">
        <f>COUNTIFS(Table2[Year], "USA")</f>
        <v>0</v>
      </c>
    </row>
    <row r="1547" spans="1:14" x14ac:dyDescent="0.35">
      <c r="A1547" s="11" t="s">
        <v>31</v>
      </c>
      <c r="B1547" s="12">
        <v>2022</v>
      </c>
      <c r="C1547" s="11" t="s">
        <v>20</v>
      </c>
      <c r="D1547" s="12">
        <v>23398.53</v>
      </c>
      <c r="E1547" s="13">
        <v>21432.11</v>
      </c>
      <c r="F1547" s="13">
        <f>IFERROR(Table2[[#This Row],[Economic loss ($ million)]]*1000000 / Table2[[#This Row],[Total Waste (tons)]], NA())</f>
        <v>915959.67780881969</v>
      </c>
      <c r="G1547" s="13" t="str">
        <f t="shared" si="24"/>
        <v>Low</v>
      </c>
      <c r="H1547" s="13">
        <v>150.91</v>
      </c>
      <c r="I1547" s="13">
        <f>IFERROR(Table2[[#This Row],[Total Waste (tons)]] / (Table2[[#This Row],[Population (million)]]*1000), NA())</f>
        <v>2.9971218137568846E-2</v>
      </c>
      <c r="J1547" s="13">
        <v>780.7</v>
      </c>
      <c r="K1547" s="13">
        <f>IFERROR(Table2[[#This Row],[Total Waste (tons)]] * Table2[[#This Row],[Household waste (%)]], NA())</f>
        <v>1411633.3148999999</v>
      </c>
      <c r="L1547" s="13">
        <v>60.33</v>
      </c>
      <c r="M1547" s="10">
        <f>SUMIFS(Table2[Household waste (%)], Table2[Country], "Australia", Table2[Year], 2020)</f>
        <v>1412.17</v>
      </c>
      <c r="N1547" s="10">
        <f>COUNTIFS(Table2[Year], "USA")</f>
        <v>0</v>
      </c>
    </row>
    <row r="1548" spans="1:14" x14ac:dyDescent="0.35">
      <c r="A1548" s="8" t="s">
        <v>28</v>
      </c>
      <c r="B1548" s="9">
        <v>2023</v>
      </c>
      <c r="C1548" s="8" t="s">
        <v>11</v>
      </c>
      <c r="D1548" s="9">
        <v>33813.660000000003</v>
      </c>
      <c r="E1548" s="10">
        <v>37518.620000000003</v>
      </c>
      <c r="F1548" s="10">
        <f>IFERROR(Table2[[#This Row],[Economic loss ($ million)]]*1000000 / Table2[[#This Row],[Total Waste (tons)]], NA())</f>
        <v>1109569.9193757789</v>
      </c>
      <c r="G1548" s="10" t="str">
        <f t="shared" si="24"/>
        <v>High</v>
      </c>
      <c r="H1548" s="10">
        <v>183.18</v>
      </c>
      <c r="I1548" s="10">
        <f>IFERROR(Table2[[#This Row],[Total Waste (tons)]] / (Table2[[#This Row],[Population (million)]]*1000), NA())</f>
        <v>0.11936901189677694</v>
      </c>
      <c r="J1548" s="10">
        <v>283.27</v>
      </c>
      <c r="K1548" s="10">
        <f>IFERROR(Table2[[#This Row],[Total Waste (tons)]] * Table2[[#This Row],[Household waste (%)]], NA())</f>
        <v>1399209.2508000003</v>
      </c>
      <c r="L1548" s="10">
        <v>41.38</v>
      </c>
      <c r="M1548" s="10">
        <f>SUMIFS(Table2[Household waste (%)], Table2[Country], "Australia", Table2[Year], 2020)</f>
        <v>1412.17</v>
      </c>
      <c r="N1548" s="10">
        <f>COUNTIFS(Table2[Year], "USA")</f>
        <v>0</v>
      </c>
    </row>
    <row r="1549" spans="1:14" x14ac:dyDescent="0.35">
      <c r="A1549" s="11" t="s">
        <v>31</v>
      </c>
      <c r="B1549" s="12">
        <v>2020</v>
      </c>
      <c r="C1549" s="11" t="s">
        <v>19</v>
      </c>
      <c r="D1549" s="12">
        <v>19641.05</v>
      </c>
      <c r="E1549" s="13">
        <v>21899.7</v>
      </c>
      <c r="F1549" s="13">
        <f>IFERROR(Table2[[#This Row],[Economic loss ($ million)]]*1000000 / Table2[[#This Row],[Total Waste (tons)]], NA())</f>
        <v>1114996.3978504206</v>
      </c>
      <c r="G1549" s="13" t="str">
        <f t="shared" si="24"/>
        <v>High</v>
      </c>
      <c r="H1549" s="13">
        <v>83.58</v>
      </c>
      <c r="I1549" s="13">
        <f>IFERROR(Table2[[#This Row],[Total Waste (tons)]] / (Table2[[#This Row],[Population (million)]]*1000), NA())</f>
        <v>1.5485390583115204E-2</v>
      </c>
      <c r="J1549" s="13">
        <v>1268.3599999999999</v>
      </c>
      <c r="K1549" s="13">
        <f>IFERROR(Table2[[#This Row],[Total Waste (tons)]] * Table2[[#This Row],[Household waste (%)]], NA())</f>
        <v>1028601.7884999999</v>
      </c>
      <c r="L1549" s="13">
        <v>52.37</v>
      </c>
      <c r="M1549" s="10">
        <f>SUMIFS(Table2[Household waste (%)], Table2[Country], "Australia", Table2[Year], 2020)</f>
        <v>1412.17</v>
      </c>
      <c r="N1549" s="10">
        <f>COUNTIFS(Table2[Year], "USA")</f>
        <v>0</v>
      </c>
    </row>
    <row r="1550" spans="1:14" x14ac:dyDescent="0.35">
      <c r="A1550" s="8" t="s">
        <v>17</v>
      </c>
      <c r="B1550" s="9">
        <v>2021</v>
      </c>
      <c r="C1550" s="8" t="s">
        <v>11</v>
      </c>
      <c r="D1550" s="9">
        <v>28554.51</v>
      </c>
      <c r="E1550" s="10">
        <v>28238.46</v>
      </c>
      <c r="F1550" s="10">
        <f>IFERROR(Table2[[#This Row],[Economic loss ($ million)]]*1000000 / Table2[[#This Row],[Total Waste (tons)]], NA())</f>
        <v>988931.69590372941</v>
      </c>
      <c r="G1550" s="10" t="str">
        <f t="shared" si="24"/>
        <v>Medium</v>
      </c>
      <c r="H1550" s="10">
        <v>191.61</v>
      </c>
      <c r="I1550" s="10">
        <f>IFERROR(Table2[[#This Row],[Total Waste (tons)]] / (Table2[[#This Row],[Population (million)]]*1000), NA())</f>
        <v>4.2198575376475977E-2</v>
      </c>
      <c r="J1550" s="10">
        <v>676.67</v>
      </c>
      <c r="K1550" s="10">
        <f>IFERROR(Table2[[#This Row],[Total Waste (tons)]] * Table2[[#This Row],[Household waste (%)]], NA())</f>
        <v>1702990.9763999998</v>
      </c>
      <c r="L1550" s="10">
        <v>59.64</v>
      </c>
      <c r="M1550" s="10">
        <f>SUMIFS(Table2[Household waste (%)], Table2[Country], "Australia", Table2[Year], 2020)</f>
        <v>1412.17</v>
      </c>
      <c r="N1550" s="10">
        <f>COUNTIFS(Table2[Year], "USA")</f>
        <v>0</v>
      </c>
    </row>
    <row r="1551" spans="1:14" x14ac:dyDescent="0.35">
      <c r="A1551" s="11" t="s">
        <v>35</v>
      </c>
      <c r="B1551" s="12">
        <v>2022</v>
      </c>
      <c r="C1551" s="11" t="s">
        <v>20</v>
      </c>
      <c r="D1551" s="12">
        <v>29640.04</v>
      </c>
      <c r="E1551" s="13">
        <v>24538.41</v>
      </c>
      <c r="F1551" s="13">
        <f>IFERROR(Table2[[#This Row],[Economic loss ($ million)]]*1000000 / Table2[[#This Row],[Total Waste (tons)]], NA())</f>
        <v>827880.46169978171</v>
      </c>
      <c r="G1551" s="13" t="str">
        <f t="shared" si="24"/>
        <v>Low</v>
      </c>
      <c r="H1551" s="13">
        <v>52.38</v>
      </c>
      <c r="I1551" s="13">
        <f>IFERROR(Table2[[#This Row],[Total Waste (tons)]] / (Table2[[#This Row],[Population (million)]]*1000), NA())</f>
        <v>2.8550275966363888E-2</v>
      </c>
      <c r="J1551" s="13">
        <v>1038.17</v>
      </c>
      <c r="K1551" s="13">
        <f>IFERROR(Table2[[#This Row],[Total Waste (tons)]] * Table2[[#This Row],[Household waste (%)]], NA())</f>
        <v>1315128.5748000001</v>
      </c>
      <c r="L1551" s="13">
        <v>44.37</v>
      </c>
      <c r="M1551" s="10">
        <f>SUMIFS(Table2[Household waste (%)], Table2[Country], "Australia", Table2[Year], 2020)</f>
        <v>1412.17</v>
      </c>
      <c r="N1551" s="10">
        <f>COUNTIFS(Table2[Year], "USA")</f>
        <v>0</v>
      </c>
    </row>
    <row r="1552" spans="1:14" x14ac:dyDescent="0.35">
      <c r="A1552" s="8" t="s">
        <v>18</v>
      </c>
      <c r="B1552" s="9">
        <v>2021</v>
      </c>
      <c r="C1552" s="8" t="s">
        <v>9</v>
      </c>
      <c r="D1552" s="9">
        <v>14631.16</v>
      </c>
      <c r="E1552" s="10">
        <v>17408.169999999998</v>
      </c>
      <c r="F1552" s="10">
        <f>IFERROR(Table2[[#This Row],[Economic loss ($ million)]]*1000000 / Table2[[#This Row],[Total Waste (tons)]], NA())</f>
        <v>1189801.0820741486</v>
      </c>
      <c r="G1552" s="10" t="str">
        <f t="shared" si="24"/>
        <v>High</v>
      </c>
      <c r="H1552" s="10">
        <v>62.08</v>
      </c>
      <c r="I1552" s="10">
        <f>IFERROR(Table2[[#This Row],[Total Waste (tons)]] / (Table2[[#This Row],[Population (million)]]*1000), NA())</f>
        <v>1.1188981676914135E-2</v>
      </c>
      <c r="J1552" s="10">
        <v>1307.6400000000001</v>
      </c>
      <c r="K1552" s="10">
        <f>IFERROR(Table2[[#This Row],[Total Waste (tons)]] * Table2[[#This Row],[Household waste (%)]], NA())</f>
        <v>865140.49080000003</v>
      </c>
      <c r="L1552" s="10">
        <v>59.13</v>
      </c>
      <c r="M1552" s="10">
        <f>SUMIFS(Table2[Household waste (%)], Table2[Country], "Australia", Table2[Year], 2020)</f>
        <v>1412.17</v>
      </c>
      <c r="N1552" s="10">
        <f>COUNTIFS(Table2[Year], "USA")</f>
        <v>0</v>
      </c>
    </row>
    <row r="1553" spans="1:14" x14ac:dyDescent="0.35">
      <c r="A1553" s="11" t="s">
        <v>32</v>
      </c>
      <c r="B1553" s="12">
        <v>2018</v>
      </c>
      <c r="C1553" s="11" t="s">
        <v>19</v>
      </c>
      <c r="D1553" s="12">
        <v>44803.95</v>
      </c>
      <c r="E1553" s="13">
        <v>36580.07</v>
      </c>
      <c r="F1553" s="13">
        <f>IFERROR(Table2[[#This Row],[Economic loss ($ million)]]*1000000 / Table2[[#This Row],[Total Waste (tons)]], NA())</f>
        <v>816447.43376421055</v>
      </c>
      <c r="G1553" s="13" t="str">
        <f t="shared" si="24"/>
        <v>Low</v>
      </c>
      <c r="H1553" s="13">
        <v>195.86</v>
      </c>
      <c r="I1553" s="13">
        <f>IFERROR(Table2[[#This Row],[Total Waste (tons)]] / (Table2[[#This Row],[Population (million)]]*1000), NA())</f>
        <v>0.16910341573881862</v>
      </c>
      <c r="J1553" s="13">
        <v>264.95</v>
      </c>
      <c r="K1553" s="13">
        <f>IFERROR(Table2[[#This Row],[Total Waste (tons)]] * Table2[[#This Row],[Household waste (%)]], NA())</f>
        <v>1629519.6614999997</v>
      </c>
      <c r="L1553" s="13">
        <v>36.369999999999997</v>
      </c>
      <c r="M1553" s="10">
        <f>SUMIFS(Table2[Household waste (%)], Table2[Country], "Australia", Table2[Year], 2020)</f>
        <v>1412.17</v>
      </c>
      <c r="N1553" s="10">
        <f>COUNTIFS(Table2[Year], "USA")</f>
        <v>0</v>
      </c>
    </row>
    <row r="1554" spans="1:14" x14ac:dyDescent="0.35">
      <c r="A1554" s="8" t="s">
        <v>27</v>
      </c>
      <c r="B1554" s="9">
        <v>2022</v>
      </c>
      <c r="C1554" s="8" t="s">
        <v>19</v>
      </c>
      <c r="D1554" s="9">
        <v>5153.47</v>
      </c>
      <c r="E1554" s="10">
        <v>5204.55</v>
      </c>
      <c r="F1554" s="10">
        <f>IFERROR(Table2[[#This Row],[Economic loss ($ million)]]*1000000 / Table2[[#This Row],[Total Waste (tons)]], NA())</f>
        <v>1009911.7681872601</v>
      </c>
      <c r="G1554" s="10" t="str">
        <f t="shared" si="24"/>
        <v>Medium</v>
      </c>
      <c r="H1554" s="10">
        <v>111.25</v>
      </c>
      <c r="I1554" s="10">
        <f>IFERROR(Table2[[#This Row],[Total Waste (tons)]] / (Table2[[#This Row],[Population (million)]]*1000), NA())</f>
        <v>4.881104375828756E-3</v>
      </c>
      <c r="J1554" s="10">
        <v>1055.8</v>
      </c>
      <c r="K1554" s="10">
        <f>IFERROR(Table2[[#This Row],[Total Waste (tons)]] * Table2[[#This Row],[Household waste (%)]], NA())</f>
        <v>186710.2181</v>
      </c>
      <c r="L1554" s="10">
        <v>36.229999999999997</v>
      </c>
      <c r="M1554" s="10">
        <f>SUMIFS(Table2[Household waste (%)], Table2[Country], "Australia", Table2[Year], 2020)</f>
        <v>1412.17</v>
      </c>
      <c r="N1554" s="10">
        <f>COUNTIFS(Table2[Year], "USA")</f>
        <v>0</v>
      </c>
    </row>
    <row r="1555" spans="1:14" x14ac:dyDescent="0.35">
      <c r="A1555" s="11" t="s">
        <v>27</v>
      </c>
      <c r="B1555" s="12">
        <v>2019</v>
      </c>
      <c r="C1555" s="11" t="s">
        <v>11</v>
      </c>
      <c r="D1555" s="12">
        <v>15340.42</v>
      </c>
      <c r="E1555" s="13">
        <v>13304.64</v>
      </c>
      <c r="F1555" s="13">
        <f>IFERROR(Table2[[#This Row],[Economic loss ($ million)]]*1000000 / Table2[[#This Row],[Total Waste (tons)]], NA())</f>
        <v>867293.07281026209</v>
      </c>
      <c r="G1555" s="13" t="str">
        <f t="shared" si="24"/>
        <v>Low</v>
      </c>
      <c r="H1555" s="13">
        <v>126.03</v>
      </c>
      <c r="I1555" s="13">
        <f>IFERROR(Table2[[#This Row],[Total Waste (tons)]] / (Table2[[#This Row],[Population (million)]]*1000), NA())</f>
        <v>1.6225693856828566E-2</v>
      </c>
      <c r="J1555" s="13">
        <v>945.44</v>
      </c>
      <c r="K1555" s="13">
        <f>IFERROR(Table2[[#This Row],[Total Waste (tons)]] * Table2[[#This Row],[Household waste (%)]], NA())</f>
        <v>956014.97440000006</v>
      </c>
      <c r="L1555" s="13">
        <v>62.32</v>
      </c>
      <c r="M1555" s="10">
        <f>SUMIFS(Table2[Household waste (%)], Table2[Country], "Australia", Table2[Year], 2020)</f>
        <v>1412.17</v>
      </c>
      <c r="N1555" s="10">
        <f>COUNTIFS(Table2[Year], "USA")</f>
        <v>0</v>
      </c>
    </row>
    <row r="1556" spans="1:14" x14ac:dyDescent="0.35">
      <c r="A1556" s="8" t="s">
        <v>24</v>
      </c>
      <c r="B1556" s="9">
        <v>2018</v>
      </c>
      <c r="C1556" s="8" t="s">
        <v>20</v>
      </c>
      <c r="D1556" s="9">
        <v>43798.26</v>
      </c>
      <c r="E1556" s="10">
        <v>37179.4</v>
      </c>
      <c r="F1556" s="10">
        <f>IFERROR(Table2[[#This Row],[Economic loss ($ million)]]*1000000 / Table2[[#This Row],[Total Waste (tons)]], NA())</f>
        <v>848878.47142786032</v>
      </c>
      <c r="G1556" s="10" t="str">
        <f t="shared" si="24"/>
        <v>Low</v>
      </c>
      <c r="H1556" s="10">
        <v>197.41</v>
      </c>
      <c r="I1556" s="10">
        <f>IFERROR(Table2[[#This Row],[Total Waste (tons)]] / (Table2[[#This Row],[Population (million)]]*1000), NA())</f>
        <v>6.7779229019328688E-2</v>
      </c>
      <c r="J1556" s="10">
        <v>646.19000000000005</v>
      </c>
      <c r="K1556" s="10">
        <f>IFERROR(Table2[[#This Row],[Total Waste (tons)]] * Table2[[#This Row],[Household waste (%)]], NA())</f>
        <v>2613880.1568</v>
      </c>
      <c r="L1556" s="10">
        <v>59.68</v>
      </c>
      <c r="M1556" s="10">
        <f>SUMIFS(Table2[Household waste (%)], Table2[Country], "Australia", Table2[Year], 2020)</f>
        <v>1412.17</v>
      </c>
      <c r="N1556" s="10">
        <f>COUNTIFS(Table2[Year], "USA")</f>
        <v>0</v>
      </c>
    </row>
    <row r="1557" spans="1:14" x14ac:dyDescent="0.35">
      <c r="A1557" s="11" t="s">
        <v>8</v>
      </c>
      <c r="B1557" s="12">
        <v>2018</v>
      </c>
      <c r="C1557" s="11" t="s">
        <v>15</v>
      </c>
      <c r="D1557" s="12">
        <v>15809.24</v>
      </c>
      <c r="E1557" s="13">
        <v>16731.04</v>
      </c>
      <c r="F1557" s="13">
        <f>IFERROR(Table2[[#This Row],[Economic loss ($ million)]]*1000000 / Table2[[#This Row],[Total Waste (tons)]], NA())</f>
        <v>1058307.673234134</v>
      </c>
      <c r="G1557" s="13" t="str">
        <f t="shared" si="24"/>
        <v>Medium</v>
      </c>
      <c r="H1557" s="13">
        <v>129.63999999999999</v>
      </c>
      <c r="I1557" s="13">
        <f>IFERROR(Table2[[#This Row],[Total Waste (tons)]] / (Table2[[#This Row],[Population (million)]]*1000), NA())</f>
        <v>0.17328992655924585</v>
      </c>
      <c r="J1557" s="13">
        <v>91.23</v>
      </c>
      <c r="K1557" s="13">
        <f>IFERROR(Table2[[#This Row],[Total Waste (tons)]] * Table2[[#This Row],[Household waste (%)]], NA())</f>
        <v>988077.5</v>
      </c>
      <c r="L1557" s="13">
        <v>62.5</v>
      </c>
      <c r="M1557" s="10">
        <f>SUMIFS(Table2[Household waste (%)], Table2[Country], "Australia", Table2[Year], 2020)</f>
        <v>1412.17</v>
      </c>
      <c r="N1557" s="10">
        <f>COUNTIFS(Table2[Year], "USA")</f>
        <v>0</v>
      </c>
    </row>
    <row r="1558" spans="1:14" x14ac:dyDescent="0.35">
      <c r="A1558" s="8" t="s">
        <v>18</v>
      </c>
      <c r="B1558" s="9">
        <v>2018</v>
      </c>
      <c r="C1558" s="8" t="s">
        <v>11</v>
      </c>
      <c r="D1558" s="9">
        <v>28645.81</v>
      </c>
      <c r="E1558" s="10">
        <v>24791.78</v>
      </c>
      <c r="F1558" s="10">
        <f>IFERROR(Table2[[#This Row],[Economic loss ($ million)]]*1000000 / Table2[[#This Row],[Total Waste (tons)]], NA())</f>
        <v>865459.20677404478</v>
      </c>
      <c r="G1558" s="10" t="str">
        <f t="shared" si="24"/>
        <v>Low</v>
      </c>
      <c r="H1558" s="10">
        <v>57.39</v>
      </c>
      <c r="I1558" s="10">
        <f>IFERROR(Table2[[#This Row],[Total Waste (tons)]] / (Table2[[#This Row],[Population (million)]]*1000), NA())</f>
        <v>2.1711404512691473E-2</v>
      </c>
      <c r="J1558" s="10">
        <v>1319.39</v>
      </c>
      <c r="K1558" s="10">
        <f>IFERROR(Table2[[#This Row],[Total Waste (tons)]] * Table2[[#This Row],[Household waste (%)]], NA())</f>
        <v>1305676.0198000001</v>
      </c>
      <c r="L1558" s="10">
        <v>45.58</v>
      </c>
      <c r="M1558" s="10">
        <f>SUMIFS(Table2[Household waste (%)], Table2[Country], "Australia", Table2[Year], 2020)</f>
        <v>1412.17</v>
      </c>
      <c r="N1558" s="10">
        <f>COUNTIFS(Table2[Year], "USA")</f>
        <v>0</v>
      </c>
    </row>
    <row r="1559" spans="1:14" x14ac:dyDescent="0.35">
      <c r="A1559" s="11" t="s">
        <v>28</v>
      </c>
      <c r="B1559" s="12">
        <v>2021</v>
      </c>
      <c r="C1559" s="11" t="s">
        <v>15</v>
      </c>
      <c r="D1559" s="12">
        <v>17498.669999999998</v>
      </c>
      <c r="E1559" s="13">
        <v>15495.46</v>
      </c>
      <c r="F1559" s="13">
        <f>IFERROR(Table2[[#This Row],[Economic loss ($ million)]]*1000000 / Table2[[#This Row],[Total Waste (tons)]], NA())</f>
        <v>885522.1568267761</v>
      </c>
      <c r="G1559" s="13" t="str">
        <f t="shared" si="24"/>
        <v>Low</v>
      </c>
      <c r="H1559" s="13">
        <v>62.41</v>
      </c>
      <c r="I1559" s="13">
        <f>IFERROR(Table2[[#This Row],[Total Waste (tons)]] / (Table2[[#This Row],[Population (million)]]*1000), NA())</f>
        <v>1.7898156861140657E-2</v>
      </c>
      <c r="J1559" s="13">
        <v>977.68</v>
      </c>
      <c r="K1559" s="13">
        <f>IFERROR(Table2[[#This Row],[Total Waste (tons)]] * Table2[[#This Row],[Household waste (%)]], NA())</f>
        <v>750692.94299999985</v>
      </c>
      <c r="L1559" s="13">
        <v>42.9</v>
      </c>
      <c r="M1559" s="10">
        <f>SUMIFS(Table2[Household waste (%)], Table2[Country], "Australia", Table2[Year], 2020)</f>
        <v>1412.17</v>
      </c>
      <c r="N1559" s="10">
        <f>COUNTIFS(Table2[Year], "USA")</f>
        <v>0</v>
      </c>
    </row>
    <row r="1560" spans="1:14" x14ac:dyDescent="0.35">
      <c r="A1560" s="8" t="s">
        <v>18</v>
      </c>
      <c r="B1560" s="9">
        <v>2024</v>
      </c>
      <c r="C1560" s="8" t="s">
        <v>20</v>
      </c>
      <c r="D1560" s="9">
        <v>5527.56</v>
      </c>
      <c r="E1560" s="10">
        <v>6587.05</v>
      </c>
      <c r="F1560" s="10">
        <f>IFERROR(Table2[[#This Row],[Economic loss ($ million)]]*1000000 / Table2[[#This Row],[Total Waste (tons)]], NA())</f>
        <v>1191674.0840443161</v>
      </c>
      <c r="G1560" s="10" t="str">
        <f t="shared" si="24"/>
        <v>High</v>
      </c>
      <c r="H1560" s="10">
        <v>33.26</v>
      </c>
      <c r="I1560" s="10">
        <f>IFERROR(Table2[[#This Row],[Total Waste (tons)]] / (Table2[[#This Row],[Population (million)]]*1000), NA())</f>
        <v>4.6292146123310387E-3</v>
      </c>
      <c r="J1560" s="10">
        <v>1194.06</v>
      </c>
      <c r="K1560" s="10">
        <f>IFERROR(Table2[[#This Row],[Total Waste (tons)]] * Table2[[#This Row],[Household waste (%)]], NA())</f>
        <v>342763.99560000002</v>
      </c>
      <c r="L1560" s="10">
        <v>62.01</v>
      </c>
      <c r="M1560" s="10">
        <f>SUMIFS(Table2[Household waste (%)], Table2[Country], "Australia", Table2[Year], 2020)</f>
        <v>1412.17</v>
      </c>
      <c r="N1560" s="10">
        <f>COUNTIFS(Table2[Year], "USA")</f>
        <v>0</v>
      </c>
    </row>
    <row r="1561" spans="1:14" x14ac:dyDescent="0.35">
      <c r="A1561" s="11" t="s">
        <v>12</v>
      </c>
      <c r="B1561" s="12">
        <v>2018</v>
      </c>
      <c r="C1561" s="11" t="s">
        <v>11</v>
      </c>
      <c r="D1561" s="12">
        <v>36308.58</v>
      </c>
      <c r="E1561" s="13">
        <v>35569.19</v>
      </c>
      <c r="F1561" s="13">
        <f>IFERROR(Table2[[#This Row],[Economic loss ($ million)]]*1000000 / Table2[[#This Row],[Total Waste (tons)]], NA())</f>
        <v>979635.94279919507</v>
      </c>
      <c r="G1561" s="13" t="str">
        <f t="shared" si="24"/>
        <v>Medium</v>
      </c>
      <c r="H1561" s="13">
        <v>42.28</v>
      </c>
      <c r="I1561" s="13">
        <f>IFERROR(Table2[[#This Row],[Total Waste (tons)]] / (Table2[[#This Row],[Population (million)]]*1000), NA())</f>
        <v>2.6537285942947356E-2</v>
      </c>
      <c r="J1561" s="13">
        <v>1368.21</v>
      </c>
      <c r="K1561" s="13">
        <f>IFERROR(Table2[[#This Row],[Total Waste (tons)]] * Table2[[#This Row],[Household waste (%)]], NA())</f>
        <v>1834309.4616000003</v>
      </c>
      <c r="L1561" s="13">
        <v>50.52</v>
      </c>
      <c r="M1561" s="10">
        <f>SUMIFS(Table2[Household waste (%)], Table2[Country], "Australia", Table2[Year], 2020)</f>
        <v>1412.17</v>
      </c>
      <c r="N1561" s="10">
        <f>COUNTIFS(Table2[Year], "USA")</f>
        <v>0</v>
      </c>
    </row>
    <row r="1562" spans="1:14" x14ac:dyDescent="0.35">
      <c r="A1562" s="8" t="s">
        <v>14</v>
      </c>
      <c r="B1562" s="9">
        <v>2018</v>
      </c>
      <c r="C1562" s="8" t="s">
        <v>15</v>
      </c>
      <c r="D1562" s="9">
        <v>20555.66</v>
      </c>
      <c r="E1562" s="10">
        <v>20002.41</v>
      </c>
      <c r="F1562" s="10">
        <f>IFERROR(Table2[[#This Row],[Economic loss ($ million)]]*1000000 / Table2[[#This Row],[Total Waste (tons)]], NA())</f>
        <v>973085.27189105097</v>
      </c>
      <c r="G1562" s="10" t="str">
        <f t="shared" si="24"/>
        <v>Medium</v>
      </c>
      <c r="H1562" s="10">
        <v>86.77</v>
      </c>
      <c r="I1562" s="10">
        <f>IFERROR(Table2[[#This Row],[Total Waste (tons)]] / (Table2[[#This Row],[Population (million)]]*1000), NA())</f>
        <v>4.6029065341036318E-2</v>
      </c>
      <c r="J1562" s="10">
        <v>446.58</v>
      </c>
      <c r="K1562" s="10">
        <f>IFERROR(Table2[[#This Row],[Total Waste (tons)]] * Table2[[#This Row],[Household waste (%)]], NA())</f>
        <v>781320.63659999997</v>
      </c>
      <c r="L1562" s="10">
        <v>38.01</v>
      </c>
      <c r="M1562" s="10">
        <f>SUMIFS(Table2[Household waste (%)], Table2[Country], "Australia", Table2[Year], 2020)</f>
        <v>1412.17</v>
      </c>
      <c r="N1562" s="10">
        <f>COUNTIFS(Table2[Year], "USA")</f>
        <v>0</v>
      </c>
    </row>
    <row r="1563" spans="1:14" x14ac:dyDescent="0.35">
      <c r="A1563" s="11" t="s">
        <v>28</v>
      </c>
      <c r="B1563" s="12">
        <v>2020</v>
      </c>
      <c r="C1563" s="11" t="s">
        <v>15</v>
      </c>
      <c r="D1563" s="12">
        <v>25833.45</v>
      </c>
      <c r="E1563" s="13">
        <v>23028.03</v>
      </c>
      <c r="F1563" s="13">
        <f>IFERROR(Table2[[#This Row],[Economic loss ($ million)]]*1000000 / Table2[[#This Row],[Total Waste (tons)]], NA())</f>
        <v>891403.58720960608</v>
      </c>
      <c r="G1563" s="13" t="str">
        <f t="shared" si="24"/>
        <v>Low</v>
      </c>
      <c r="H1563" s="13">
        <v>55.29</v>
      </c>
      <c r="I1563" s="13">
        <f>IFERROR(Table2[[#This Row],[Total Waste (tons)]] / (Table2[[#This Row],[Population (million)]]*1000), NA())</f>
        <v>2.4638248562245474E-2</v>
      </c>
      <c r="J1563" s="13">
        <v>1048.51</v>
      </c>
      <c r="K1563" s="13">
        <f>IFERROR(Table2[[#This Row],[Total Waste (tons)]] * Table2[[#This Row],[Household waste (%)]], NA())</f>
        <v>983479.44150000007</v>
      </c>
      <c r="L1563" s="13">
        <v>38.07</v>
      </c>
      <c r="M1563" s="10">
        <f>SUMIFS(Table2[Household waste (%)], Table2[Country], "Australia", Table2[Year], 2020)</f>
        <v>1412.17</v>
      </c>
      <c r="N1563" s="10">
        <f>COUNTIFS(Table2[Year], "USA")</f>
        <v>0</v>
      </c>
    </row>
    <row r="1564" spans="1:14" x14ac:dyDescent="0.35">
      <c r="A1564" s="8" t="s">
        <v>10</v>
      </c>
      <c r="B1564" s="9">
        <v>2019</v>
      </c>
      <c r="C1564" s="8" t="s">
        <v>22</v>
      </c>
      <c r="D1564" s="9">
        <v>37879.97</v>
      </c>
      <c r="E1564" s="10">
        <v>37428.1</v>
      </c>
      <c r="F1564" s="10">
        <f>IFERROR(Table2[[#This Row],[Economic loss ($ million)]]*1000000 / Table2[[#This Row],[Total Waste (tons)]], NA())</f>
        <v>988071.00428009836</v>
      </c>
      <c r="G1564" s="10" t="str">
        <f t="shared" si="24"/>
        <v>Medium</v>
      </c>
      <c r="H1564" s="10">
        <v>189.28</v>
      </c>
      <c r="I1564" s="10">
        <f>IFERROR(Table2[[#This Row],[Total Waste (tons)]] / (Table2[[#This Row],[Population (million)]]*1000), NA())</f>
        <v>2.8624734571119827E-2</v>
      </c>
      <c r="J1564" s="10">
        <v>1323.33</v>
      </c>
      <c r="K1564" s="10">
        <f>IFERROR(Table2[[#This Row],[Total Waste (tons)]] * Table2[[#This Row],[Household waste (%)]], NA())</f>
        <v>2525457.5999000003</v>
      </c>
      <c r="L1564" s="10">
        <v>66.67</v>
      </c>
      <c r="M1564" s="10">
        <f>SUMIFS(Table2[Household waste (%)], Table2[Country], "Australia", Table2[Year], 2020)</f>
        <v>1412.17</v>
      </c>
      <c r="N1564" s="10">
        <f>COUNTIFS(Table2[Year], "USA")</f>
        <v>0</v>
      </c>
    </row>
    <row r="1565" spans="1:14" x14ac:dyDescent="0.35">
      <c r="A1565" s="11" t="s">
        <v>30</v>
      </c>
      <c r="B1565" s="12">
        <v>2023</v>
      </c>
      <c r="C1565" s="11" t="s">
        <v>22</v>
      </c>
      <c r="D1565" s="12">
        <v>32919.760000000002</v>
      </c>
      <c r="E1565" s="13">
        <v>39313.15</v>
      </c>
      <c r="F1565" s="13">
        <f>IFERROR(Table2[[#This Row],[Economic loss ($ million)]]*1000000 / Table2[[#This Row],[Total Waste (tons)]], NA())</f>
        <v>1194211.31867304</v>
      </c>
      <c r="G1565" s="13" t="str">
        <f t="shared" si="24"/>
        <v>High</v>
      </c>
      <c r="H1565" s="13">
        <v>124.41</v>
      </c>
      <c r="I1565" s="13">
        <f>IFERROR(Table2[[#This Row],[Total Waste (tons)]] / (Table2[[#This Row],[Population (million)]]*1000), NA())</f>
        <v>8.6649189303011159E-2</v>
      </c>
      <c r="J1565" s="13">
        <v>379.92</v>
      </c>
      <c r="K1565" s="13">
        <f>IFERROR(Table2[[#This Row],[Total Waste (tons)]] * Table2[[#This Row],[Household waste (%)]], NA())</f>
        <v>1698988.8136</v>
      </c>
      <c r="L1565" s="13">
        <v>51.61</v>
      </c>
      <c r="M1565" s="10">
        <f>SUMIFS(Table2[Household waste (%)], Table2[Country], "Australia", Table2[Year], 2020)</f>
        <v>1412.17</v>
      </c>
      <c r="N1565" s="10">
        <f>COUNTIFS(Table2[Year], "USA")</f>
        <v>0</v>
      </c>
    </row>
    <row r="1566" spans="1:14" x14ac:dyDescent="0.35">
      <c r="A1566" s="8" t="s">
        <v>17</v>
      </c>
      <c r="B1566" s="9">
        <v>2024</v>
      </c>
      <c r="C1566" s="8" t="s">
        <v>11</v>
      </c>
      <c r="D1566" s="9">
        <v>30618.560000000001</v>
      </c>
      <c r="E1566" s="10">
        <v>34281.61</v>
      </c>
      <c r="F1566" s="10">
        <f>IFERROR(Table2[[#This Row],[Economic loss ($ million)]]*1000000 / Table2[[#This Row],[Total Waste (tons)]], NA())</f>
        <v>1119634.953440005</v>
      </c>
      <c r="G1566" s="10" t="str">
        <f t="shared" si="24"/>
        <v>High</v>
      </c>
      <c r="H1566" s="10">
        <v>21.66</v>
      </c>
      <c r="I1566" s="10">
        <f>IFERROR(Table2[[#This Row],[Total Waste (tons)]] / (Table2[[#This Row],[Population (million)]]*1000), NA())</f>
        <v>3.0138751082762424E-2</v>
      </c>
      <c r="J1566" s="10">
        <v>1015.92</v>
      </c>
      <c r="K1566" s="10">
        <f>IFERROR(Table2[[#This Row],[Total Waste (tons)]] * Table2[[#This Row],[Household waste (%)]], NA())</f>
        <v>1324558.9055999999</v>
      </c>
      <c r="L1566" s="10">
        <v>43.26</v>
      </c>
      <c r="M1566" s="10">
        <f>SUMIFS(Table2[Household waste (%)], Table2[Country], "Australia", Table2[Year], 2020)</f>
        <v>1412.17</v>
      </c>
      <c r="N1566" s="10">
        <f>COUNTIFS(Table2[Year], "USA")</f>
        <v>0</v>
      </c>
    </row>
    <row r="1567" spans="1:14" x14ac:dyDescent="0.35">
      <c r="A1567" s="11" t="s">
        <v>34</v>
      </c>
      <c r="B1567" s="12">
        <v>2023</v>
      </c>
      <c r="C1567" s="11" t="s">
        <v>20</v>
      </c>
      <c r="D1567" s="12">
        <v>9845.39</v>
      </c>
      <c r="E1567" s="13">
        <v>9764.39</v>
      </c>
      <c r="F1567" s="13">
        <f>IFERROR(Table2[[#This Row],[Economic loss ($ million)]]*1000000 / Table2[[#This Row],[Total Waste (tons)]], NA())</f>
        <v>991772.79924919177</v>
      </c>
      <c r="G1567" s="13" t="str">
        <f t="shared" si="24"/>
        <v>Medium</v>
      </c>
      <c r="H1567" s="13">
        <v>59.4</v>
      </c>
      <c r="I1567" s="13">
        <f>IFERROR(Table2[[#This Row],[Total Waste (tons)]] / (Table2[[#This Row],[Population (million)]]*1000), NA())</f>
        <v>1.1236977264426589E-2</v>
      </c>
      <c r="J1567" s="13">
        <v>876.16</v>
      </c>
      <c r="K1567" s="13">
        <f>IFERROR(Table2[[#This Row],[Total Waste (tons)]] * Table2[[#This Row],[Household waste (%)]], NA())</f>
        <v>449540.50739999994</v>
      </c>
      <c r="L1567" s="13">
        <v>45.66</v>
      </c>
      <c r="M1567" s="10">
        <f>SUMIFS(Table2[Household waste (%)], Table2[Country], "Australia", Table2[Year], 2020)</f>
        <v>1412.17</v>
      </c>
      <c r="N1567" s="10">
        <f>COUNTIFS(Table2[Year], "USA")</f>
        <v>0</v>
      </c>
    </row>
    <row r="1568" spans="1:14" x14ac:dyDescent="0.35">
      <c r="A1568" s="8" t="s">
        <v>16</v>
      </c>
      <c r="B1568" s="9">
        <v>2018</v>
      </c>
      <c r="C1568" s="8" t="s">
        <v>13</v>
      </c>
      <c r="D1568" s="9">
        <v>579.36</v>
      </c>
      <c r="E1568" s="10">
        <v>644.62</v>
      </c>
      <c r="F1568" s="10">
        <f>IFERROR(Table2[[#This Row],[Economic loss ($ million)]]*1000000 / Table2[[#This Row],[Total Waste (tons)]], NA())</f>
        <v>1112641.5354874344</v>
      </c>
      <c r="G1568" s="10" t="str">
        <f t="shared" si="24"/>
        <v>High</v>
      </c>
      <c r="H1568" s="10">
        <v>191.73</v>
      </c>
      <c r="I1568" s="10">
        <f>IFERROR(Table2[[#This Row],[Total Waste (tons)]] / (Table2[[#This Row],[Population (million)]]*1000), NA())</f>
        <v>2.0907975460122698E-3</v>
      </c>
      <c r="J1568" s="10">
        <v>277.10000000000002</v>
      </c>
      <c r="K1568" s="10">
        <f>IFERROR(Table2[[#This Row],[Total Waste (tons)]] * Table2[[#This Row],[Household waste (%)]], NA())</f>
        <v>30393.225600000002</v>
      </c>
      <c r="L1568" s="10">
        <v>52.46</v>
      </c>
      <c r="M1568" s="10">
        <f>SUMIFS(Table2[Household waste (%)], Table2[Country], "Australia", Table2[Year], 2020)</f>
        <v>1412.17</v>
      </c>
      <c r="N1568" s="10">
        <f>COUNTIFS(Table2[Year], "USA")</f>
        <v>0</v>
      </c>
    </row>
    <row r="1569" spans="1:14" x14ac:dyDescent="0.35">
      <c r="A1569" s="11" t="s">
        <v>10</v>
      </c>
      <c r="B1569" s="12">
        <v>2024</v>
      </c>
      <c r="C1569" s="11" t="s">
        <v>9</v>
      </c>
      <c r="D1569" s="12">
        <v>32844.67</v>
      </c>
      <c r="E1569" s="13">
        <v>35654.28</v>
      </c>
      <c r="F1569" s="13">
        <f>IFERROR(Table2[[#This Row],[Economic loss ($ million)]]*1000000 / Table2[[#This Row],[Total Waste (tons)]], NA())</f>
        <v>1085542.3421821562</v>
      </c>
      <c r="G1569" s="13" t="str">
        <f t="shared" si="24"/>
        <v>Medium</v>
      </c>
      <c r="H1569" s="13">
        <v>114.02</v>
      </c>
      <c r="I1569" s="13">
        <f>IFERROR(Table2[[#This Row],[Total Waste (tons)]] / (Table2[[#This Row],[Population (million)]]*1000), NA())</f>
        <v>4.3047313857324472E-2</v>
      </c>
      <c r="J1569" s="13">
        <v>762.99</v>
      </c>
      <c r="K1569" s="13">
        <f>IFERROR(Table2[[#This Row],[Total Waste (tons)]] * Table2[[#This Row],[Household waste (%)]], NA())</f>
        <v>2128334.6159999999</v>
      </c>
      <c r="L1569" s="13">
        <v>64.8</v>
      </c>
      <c r="M1569" s="10">
        <f>SUMIFS(Table2[Household waste (%)], Table2[Country], "Australia", Table2[Year], 2020)</f>
        <v>1412.17</v>
      </c>
      <c r="N1569" s="10">
        <f>COUNTIFS(Table2[Year], "USA")</f>
        <v>0</v>
      </c>
    </row>
    <row r="1570" spans="1:14" x14ac:dyDescent="0.35">
      <c r="A1570" s="8" t="s">
        <v>29</v>
      </c>
      <c r="B1570" s="9">
        <v>2021</v>
      </c>
      <c r="C1570" s="8" t="s">
        <v>13</v>
      </c>
      <c r="D1570" s="9">
        <v>30246.080000000002</v>
      </c>
      <c r="E1570" s="10">
        <v>33555.870000000003</v>
      </c>
      <c r="F1570" s="10">
        <f>IFERROR(Table2[[#This Row],[Economic loss ($ million)]]*1000000 / Table2[[#This Row],[Total Waste (tons)]], NA())</f>
        <v>1109428.7259704398</v>
      </c>
      <c r="G1570" s="10" t="str">
        <f t="shared" si="24"/>
        <v>High</v>
      </c>
      <c r="H1570" s="10">
        <v>102.26</v>
      </c>
      <c r="I1570" s="10">
        <f>IFERROR(Table2[[#This Row],[Total Waste (tons)]] / (Table2[[#This Row],[Population (million)]]*1000), NA())</f>
        <v>9.9911075876193314E-2</v>
      </c>
      <c r="J1570" s="10">
        <v>302.73</v>
      </c>
      <c r="K1570" s="10">
        <f>IFERROR(Table2[[#This Row],[Total Waste (tons)]] * Table2[[#This Row],[Household waste (%)]], NA())</f>
        <v>1559487.8848000001</v>
      </c>
      <c r="L1570" s="10">
        <v>51.56</v>
      </c>
      <c r="M1570" s="10">
        <f>SUMIFS(Table2[Household waste (%)], Table2[Country], "Australia", Table2[Year], 2020)</f>
        <v>1412.17</v>
      </c>
      <c r="N1570" s="10">
        <f>COUNTIFS(Table2[Year], "USA")</f>
        <v>0</v>
      </c>
    </row>
    <row r="1571" spans="1:14" x14ac:dyDescent="0.35">
      <c r="A1571" s="11" t="s">
        <v>26</v>
      </c>
      <c r="B1571" s="12">
        <v>2021</v>
      </c>
      <c r="C1571" s="11" t="s">
        <v>19</v>
      </c>
      <c r="D1571" s="12">
        <v>33939.22</v>
      </c>
      <c r="E1571" s="13">
        <v>34884.769999999997</v>
      </c>
      <c r="F1571" s="13">
        <f>IFERROR(Table2[[#This Row],[Economic loss ($ million)]]*1000000 / Table2[[#This Row],[Total Waste (tons)]], NA())</f>
        <v>1027860.0981401458</v>
      </c>
      <c r="G1571" s="13" t="str">
        <f t="shared" si="24"/>
        <v>Medium</v>
      </c>
      <c r="H1571" s="13">
        <v>62.46</v>
      </c>
      <c r="I1571" s="13">
        <f>IFERROR(Table2[[#This Row],[Total Waste (tons)]] / (Table2[[#This Row],[Population (million)]]*1000), NA())</f>
        <v>4.9510890020277469E-2</v>
      </c>
      <c r="J1571" s="13">
        <v>685.49</v>
      </c>
      <c r="K1571" s="13">
        <f>IFERROR(Table2[[#This Row],[Total Waste (tons)]] * Table2[[#This Row],[Household waste (%)]], NA())</f>
        <v>1678294.4290000002</v>
      </c>
      <c r="L1571" s="13">
        <v>49.45</v>
      </c>
      <c r="M1571" s="10">
        <f>SUMIFS(Table2[Household waste (%)], Table2[Country], "Australia", Table2[Year], 2020)</f>
        <v>1412.17</v>
      </c>
      <c r="N1571" s="10">
        <f>COUNTIFS(Table2[Year], "USA")</f>
        <v>0</v>
      </c>
    </row>
    <row r="1572" spans="1:14" x14ac:dyDescent="0.35">
      <c r="A1572" s="8" t="s">
        <v>24</v>
      </c>
      <c r="B1572" s="9">
        <v>2018</v>
      </c>
      <c r="C1572" s="8" t="s">
        <v>25</v>
      </c>
      <c r="D1572" s="9">
        <v>25862.02</v>
      </c>
      <c r="E1572" s="10">
        <v>24104.65</v>
      </c>
      <c r="F1572" s="10">
        <f>IFERROR(Table2[[#This Row],[Economic loss ($ million)]]*1000000 / Table2[[#This Row],[Total Waste (tons)]], NA())</f>
        <v>932048.23134465131</v>
      </c>
      <c r="G1572" s="10" t="str">
        <f t="shared" si="24"/>
        <v>Low</v>
      </c>
      <c r="H1572" s="10">
        <v>67.58</v>
      </c>
      <c r="I1572" s="10">
        <f>IFERROR(Table2[[#This Row],[Total Waste (tons)]] / (Table2[[#This Row],[Population (million)]]*1000), NA())</f>
        <v>3.3297309128363588E-2</v>
      </c>
      <c r="J1572" s="10">
        <v>776.7</v>
      </c>
      <c r="K1572" s="10">
        <f>IFERROR(Table2[[#This Row],[Total Waste (tons)]] * Table2[[#This Row],[Household waste (%)]], NA())</f>
        <v>1761462.1821999999</v>
      </c>
      <c r="L1572" s="10">
        <v>68.11</v>
      </c>
      <c r="M1572" s="10">
        <f>SUMIFS(Table2[Household waste (%)], Table2[Country], "Australia", Table2[Year], 2020)</f>
        <v>1412.17</v>
      </c>
      <c r="N1572" s="10">
        <f>COUNTIFS(Table2[Year], "USA")</f>
        <v>0</v>
      </c>
    </row>
    <row r="1573" spans="1:14" x14ac:dyDescent="0.35">
      <c r="A1573" s="11" t="s">
        <v>30</v>
      </c>
      <c r="B1573" s="12">
        <v>2021</v>
      </c>
      <c r="C1573" s="11" t="s">
        <v>20</v>
      </c>
      <c r="D1573" s="12">
        <v>47836.63</v>
      </c>
      <c r="E1573" s="13">
        <v>38345.089999999997</v>
      </c>
      <c r="F1573" s="13">
        <f>IFERROR(Table2[[#This Row],[Economic loss ($ million)]]*1000000 / Table2[[#This Row],[Total Waste (tons)]], NA())</f>
        <v>801584.26711915119</v>
      </c>
      <c r="G1573" s="13" t="str">
        <f t="shared" si="24"/>
        <v>Low</v>
      </c>
      <c r="H1573" s="13">
        <v>22.78</v>
      </c>
      <c r="I1573" s="13">
        <f>IFERROR(Table2[[#This Row],[Total Waste (tons)]] / (Table2[[#This Row],[Population (million)]]*1000), NA())</f>
        <v>4.9110557871178365E-2</v>
      </c>
      <c r="J1573" s="13">
        <v>974.06</v>
      </c>
      <c r="K1573" s="13">
        <f>IFERROR(Table2[[#This Row],[Total Waste (tons)]] * Table2[[#This Row],[Household waste (%)]], NA())</f>
        <v>2751084.5913</v>
      </c>
      <c r="L1573" s="13">
        <v>57.51</v>
      </c>
      <c r="M1573" s="10">
        <f>SUMIFS(Table2[Household waste (%)], Table2[Country], "Australia", Table2[Year], 2020)</f>
        <v>1412.17</v>
      </c>
      <c r="N1573" s="10">
        <f>COUNTIFS(Table2[Year], "USA")</f>
        <v>0</v>
      </c>
    </row>
    <row r="1574" spans="1:14" x14ac:dyDescent="0.35">
      <c r="A1574" s="8" t="s">
        <v>33</v>
      </c>
      <c r="B1574" s="9">
        <v>2020</v>
      </c>
      <c r="C1574" s="8" t="s">
        <v>9</v>
      </c>
      <c r="D1574" s="9">
        <v>3657.3</v>
      </c>
      <c r="E1574" s="10">
        <v>3674.47</v>
      </c>
      <c r="F1574" s="10">
        <f>IFERROR(Table2[[#This Row],[Economic loss ($ million)]]*1000000 / Table2[[#This Row],[Total Waste (tons)]], NA())</f>
        <v>1004694.7201487436</v>
      </c>
      <c r="G1574" s="10" t="str">
        <f t="shared" si="24"/>
        <v>Medium</v>
      </c>
      <c r="H1574" s="10">
        <v>25.04</v>
      </c>
      <c r="I1574" s="10">
        <f>IFERROR(Table2[[#This Row],[Total Waste (tons)]] / (Table2[[#This Row],[Population (million)]]*1000), NA())</f>
        <v>5.2405857740585775E-3</v>
      </c>
      <c r="J1574" s="10">
        <v>697.88</v>
      </c>
      <c r="K1574" s="10">
        <f>IFERROR(Table2[[#This Row],[Total Waste (tons)]] * Table2[[#This Row],[Household waste (%)]], NA())</f>
        <v>174965.23200000002</v>
      </c>
      <c r="L1574" s="10">
        <v>47.84</v>
      </c>
      <c r="M1574" s="10">
        <f>SUMIFS(Table2[Household waste (%)], Table2[Country], "Australia", Table2[Year], 2020)</f>
        <v>1412.17</v>
      </c>
      <c r="N1574" s="10">
        <f>COUNTIFS(Table2[Year], "USA")</f>
        <v>0</v>
      </c>
    </row>
    <row r="1575" spans="1:14" x14ac:dyDescent="0.35">
      <c r="A1575" s="11" t="s">
        <v>28</v>
      </c>
      <c r="B1575" s="12">
        <v>2019</v>
      </c>
      <c r="C1575" s="11" t="s">
        <v>13</v>
      </c>
      <c r="D1575" s="12">
        <v>10879.19</v>
      </c>
      <c r="E1575" s="13">
        <v>11396.98</v>
      </c>
      <c r="F1575" s="13">
        <f>IFERROR(Table2[[#This Row],[Economic loss ($ million)]]*1000000 / Table2[[#This Row],[Total Waste (tons)]], NA())</f>
        <v>1047594.5359902713</v>
      </c>
      <c r="G1575" s="13" t="str">
        <f t="shared" si="24"/>
        <v>Medium</v>
      </c>
      <c r="H1575" s="13">
        <v>127.31</v>
      </c>
      <c r="I1575" s="13">
        <f>IFERROR(Table2[[#This Row],[Total Waste (tons)]] / (Table2[[#This Row],[Population (million)]]*1000), NA())</f>
        <v>1.1076800114034373E-2</v>
      </c>
      <c r="J1575" s="13">
        <v>982.16</v>
      </c>
      <c r="K1575" s="13">
        <f>IFERROR(Table2[[#This Row],[Total Waste (tons)]] * Table2[[#This Row],[Household waste (%)]], NA())</f>
        <v>397743.18640000006</v>
      </c>
      <c r="L1575" s="13">
        <v>36.56</v>
      </c>
      <c r="M1575" s="10">
        <f>SUMIFS(Table2[Household waste (%)], Table2[Country], "Australia", Table2[Year], 2020)</f>
        <v>1412.17</v>
      </c>
      <c r="N1575" s="10">
        <f>COUNTIFS(Table2[Year], "USA")</f>
        <v>0</v>
      </c>
    </row>
    <row r="1576" spans="1:14" x14ac:dyDescent="0.35">
      <c r="A1576" s="8" t="s">
        <v>10</v>
      </c>
      <c r="B1576" s="9">
        <v>2023</v>
      </c>
      <c r="C1576" s="8" t="s">
        <v>9</v>
      </c>
      <c r="D1576" s="9">
        <v>1518.82</v>
      </c>
      <c r="E1576" s="10">
        <v>1441.51</v>
      </c>
      <c r="F1576" s="10">
        <f>IFERROR(Table2[[#This Row],[Economic loss ($ million)]]*1000000 / Table2[[#This Row],[Total Waste (tons)]], NA())</f>
        <v>949098.64236710081</v>
      </c>
      <c r="G1576" s="10" t="str">
        <f t="shared" si="24"/>
        <v>Low</v>
      </c>
      <c r="H1576" s="10">
        <v>53.56</v>
      </c>
      <c r="I1576" s="10">
        <f>IFERROR(Table2[[#This Row],[Total Waste (tons)]] / (Table2[[#This Row],[Population (million)]]*1000), NA())</f>
        <v>3.5311540965312005E-3</v>
      </c>
      <c r="J1576" s="10">
        <v>430.12</v>
      </c>
      <c r="K1576" s="10">
        <f>IFERROR(Table2[[#This Row],[Total Waste (tons)]] * Table2[[#This Row],[Household waste (%)]], NA())</f>
        <v>75105.649000000005</v>
      </c>
      <c r="L1576" s="10">
        <v>49.45</v>
      </c>
      <c r="M1576" s="10">
        <f>SUMIFS(Table2[Household waste (%)], Table2[Country], "Australia", Table2[Year], 2020)</f>
        <v>1412.17</v>
      </c>
      <c r="N1576" s="10">
        <f>COUNTIFS(Table2[Year], "USA")</f>
        <v>0</v>
      </c>
    </row>
    <row r="1577" spans="1:14" x14ac:dyDescent="0.35">
      <c r="A1577" s="11" t="s">
        <v>10</v>
      </c>
      <c r="B1577" s="12">
        <v>2020</v>
      </c>
      <c r="C1577" s="11" t="s">
        <v>15</v>
      </c>
      <c r="D1577" s="12">
        <v>35577.480000000003</v>
      </c>
      <c r="E1577" s="13">
        <v>38585.410000000003</v>
      </c>
      <c r="F1577" s="13">
        <f>IFERROR(Table2[[#This Row],[Economic loss ($ million)]]*1000000 / Table2[[#This Row],[Total Waste (tons)]], NA())</f>
        <v>1084545.898135562</v>
      </c>
      <c r="G1577" s="13" t="str">
        <f t="shared" si="24"/>
        <v>Medium</v>
      </c>
      <c r="H1577" s="13">
        <v>119.54</v>
      </c>
      <c r="I1577" s="13">
        <f>IFERROR(Table2[[#This Row],[Total Waste (tons)]] / (Table2[[#This Row],[Population (million)]]*1000), NA())</f>
        <v>8.337820482774784E-2</v>
      </c>
      <c r="J1577" s="13">
        <v>426.7</v>
      </c>
      <c r="K1577" s="13">
        <f>IFERROR(Table2[[#This Row],[Total Waste (tons)]] * Table2[[#This Row],[Household waste (%)]], NA())</f>
        <v>1735825.2492000002</v>
      </c>
      <c r="L1577" s="13">
        <v>48.79</v>
      </c>
      <c r="M1577" s="10">
        <f>SUMIFS(Table2[Household waste (%)], Table2[Country], "Australia", Table2[Year], 2020)</f>
        <v>1412.17</v>
      </c>
      <c r="N1577" s="10">
        <f>COUNTIFS(Table2[Year], "USA")</f>
        <v>0</v>
      </c>
    </row>
    <row r="1578" spans="1:14" x14ac:dyDescent="0.35">
      <c r="A1578" s="8" t="s">
        <v>29</v>
      </c>
      <c r="B1578" s="9">
        <v>2020</v>
      </c>
      <c r="C1578" s="8" t="s">
        <v>11</v>
      </c>
      <c r="D1578" s="9">
        <v>8675.35</v>
      </c>
      <c r="E1578" s="10">
        <v>9670.83</v>
      </c>
      <c r="F1578" s="10">
        <f>IFERROR(Table2[[#This Row],[Economic loss ($ million)]]*1000000 / Table2[[#This Row],[Total Waste (tons)]], NA())</f>
        <v>1114748.1081454926</v>
      </c>
      <c r="G1578" s="10" t="str">
        <f t="shared" si="24"/>
        <v>High</v>
      </c>
      <c r="H1578" s="10">
        <v>176.75</v>
      </c>
      <c r="I1578" s="10">
        <f>IFERROR(Table2[[#This Row],[Total Waste (tons)]] / (Table2[[#This Row],[Population (million)]]*1000), NA())</f>
        <v>6.9217297642318589E-3</v>
      </c>
      <c r="J1578" s="10">
        <v>1253.3499999999999</v>
      </c>
      <c r="K1578" s="10">
        <f>IFERROR(Table2[[#This Row],[Total Waste (tons)]] * Table2[[#This Row],[Household waste (%)]], NA())</f>
        <v>432205.93700000003</v>
      </c>
      <c r="L1578" s="10">
        <v>49.82</v>
      </c>
      <c r="M1578" s="10">
        <f>SUMIFS(Table2[Household waste (%)], Table2[Country], "Australia", Table2[Year], 2020)</f>
        <v>1412.17</v>
      </c>
      <c r="N1578" s="10">
        <f>COUNTIFS(Table2[Year], "USA")</f>
        <v>0</v>
      </c>
    </row>
    <row r="1579" spans="1:14" x14ac:dyDescent="0.35">
      <c r="A1579" s="11" t="s">
        <v>21</v>
      </c>
      <c r="B1579" s="12">
        <v>2024</v>
      </c>
      <c r="C1579" s="11" t="s">
        <v>25</v>
      </c>
      <c r="D1579" s="12">
        <v>40131.85</v>
      </c>
      <c r="E1579" s="13">
        <v>40786.47</v>
      </c>
      <c r="F1579" s="13">
        <f>IFERROR(Table2[[#This Row],[Economic loss ($ million)]]*1000000 / Table2[[#This Row],[Total Waste (tons)]], NA())</f>
        <v>1016311.7324519055</v>
      </c>
      <c r="G1579" s="13" t="str">
        <f t="shared" si="24"/>
        <v>Medium</v>
      </c>
      <c r="H1579" s="13">
        <v>78.599999999999994</v>
      </c>
      <c r="I1579" s="13">
        <f>IFERROR(Table2[[#This Row],[Total Waste (tons)]] / (Table2[[#This Row],[Population (million)]]*1000), NA())</f>
        <v>2.8958083789127329E-2</v>
      </c>
      <c r="J1579" s="13">
        <v>1385.86</v>
      </c>
      <c r="K1579" s="13">
        <f>IFERROR(Table2[[#This Row],[Total Waste (tons)]] * Table2[[#This Row],[Household waste (%)]], NA())</f>
        <v>2346107.9509999999</v>
      </c>
      <c r="L1579" s="13">
        <v>58.46</v>
      </c>
      <c r="M1579" s="10">
        <f>SUMIFS(Table2[Household waste (%)], Table2[Country], "Australia", Table2[Year], 2020)</f>
        <v>1412.17</v>
      </c>
      <c r="N1579" s="10">
        <f>COUNTIFS(Table2[Year], "USA")</f>
        <v>0</v>
      </c>
    </row>
    <row r="1580" spans="1:14" x14ac:dyDescent="0.35">
      <c r="A1580" s="8" t="s">
        <v>32</v>
      </c>
      <c r="B1580" s="9">
        <v>2023</v>
      </c>
      <c r="C1580" s="8" t="s">
        <v>11</v>
      </c>
      <c r="D1580" s="9">
        <v>15799.66</v>
      </c>
      <c r="E1580" s="10">
        <v>15339</v>
      </c>
      <c r="F1580" s="10">
        <f>IFERROR(Table2[[#This Row],[Economic loss ($ million)]]*1000000 / Table2[[#This Row],[Total Waste (tons)]], NA())</f>
        <v>970843.67638290953</v>
      </c>
      <c r="G1580" s="10" t="str">
        <f t="shared" si="24"/>
        <v>Medium</v>
      </c>
      <c r="H1580" s="10">
        <v>87.49</v>
      </c>
      <c r="I1580" s="10">
        <f>IFERROR(Table2[[#This Row],[Total Waste (tons)]] / (Table2[[#This Row],[Population (million)]]*1000), NA())</f>
        <v>1.7805844499791508E-2</v>
      </c>
      <c r="J1580" s="10">
        <v>887.33</v>
      </c>
      <c r="K1580" s="10">
        <f>IFERROR(Table2[[#This Row],[Total Waste (tons)]] * Table2[[#This Row],[Household waste (%)]], NA())</f>
        <v>554726.06259999995</v>
      </c>
      <c r="L1580" s="10">
        <v>35.11</v>
      </c>
      <c r="M1580" s="10">
        <f>SUMIFS(Table2[Household waste (%)], Table2[Country], "Australia", Table2[Year], 2020)</f>
        <v>1412.17</v>
      </c>
      <c r="N1580" s="10">
        <f>COUNTIFS(Table2[Year], "USA")</f>
        <v>0</v>
      </c>
    </row>
    <row r="1581" spans="1:14" x14ac:dyDescent="0.35">
      <c r="A1581" s="11" t="s">
        <v>23</v>
      </c>
      <c r="B1581" s="12">
        <v>2018</v>
      </c>
      <c r="C1581" s="11" t="s">
        <v>25</v>
      </c>
      <c r="D1581" s="12">
        <v>40615.14</v>
      </c>
      <c r="E1581" s="13">
        <v>36728.65</v>
      </c>
      <c r="F1581" s="13">
        <f>IFERROR(Table2[[#This Row],[Economic loss ($ million)]]*1000000 / Table2[[#This Row],[Total Waste (tons)]], NA())</f>
        <v>904309.3289842162</v>
      </c>
      <c r="G1581" s="13" t="str">
        <f t="shared" si="24"/>
        <v>Low</v>
      </c>
      <c r="H1581" s="13">
        <v>148.9</v>
      </c>
      <c r="I1581" s="13">
        <f>IFERROR(Table2[[#This Row],[Total Waste (tons)]] / (Table2[[#This Row],[Population (million)]]*1000), NA())</f>
        <v>3.8857982051625495E-2</v>
      </c>
      <c r="J1581" s="13">
        <v>1045.22</v>
      </c>
      <c r="K1581" s="13">
        <f>IFERROR(Table2[[#This Row],[Total Waste (tons)]] * Table2[[#This Row],[Household waste (%)]], NA())</f>
        <v>2660291.67</v>
      </c>
      <c r="L1581" s="13">
        <v>65.5</v>
      </c>
      <c r="M1581" s="10">
        <f>SUMIFS(Table2[Household waste (%)], Table2[Country], "Australia", Table2[Year], 2020)</f>
        <v>1412.17</v>
      </c>
      <c r="N1581" s="10">
        <f>COUNTIFS(Table2[Year], "USA")</f>
        <v>0</v>
      </c>
    </row>
    <row r="1582" spans="1:14" x14ac:dyDescent="0.35">
      <c r="A1582" s="8" t="s">
        <v>21</v>
      </c>
      <c r="B1582" s="9">
        <v>2018</v>
      </c>
      <c r="C1582" s="8" t="s">
        <v>25</v>
      </c>
      <c r="D1582" s="9">
        <v>33554.89</v>
      </c>
      <c r="E1582" s="10">
        <v>30227.41</v>
      </c>
      <c r="F1582" s="10">
        <f>IFERROR(Table2[[#This Row],[Economic loss ($ million)]]*1000000 / Table2[[#This Row],[Total Waste (tons)]], NA())</f>
        <v>900834.72185425134</v>
      </c>
      <c r="G1582" s="10" t="str">
        <f t="shared" si="24"/>
        <v>Low</v>
      </c>
      <c r="H1582" s="10">
        <v>125.82</v>
      </c>
      <c r="I1582" s="10">
        <f>IFERROR(Table2[[#This Row],[Total Waste (tons)]] / (Table2[[#This Row],[Population (million)]]*1000), NA())</f>
        <v>3.346320082972655E-2</v>
      </c>
      <c r="J1582" s="10">
        <v>1002.74</v>
      </c>
      <c r="K1582" s="10">
        <f>IFERROR(Table2[[#This Row],[Total Waste (tons)]] * Table2[[#This Row],[Household waste (%)]], NA())</f>
        <v>1957592.2826</v>
      </c>
      <c r="L1582" s="10">
        <v>58.34</v>
      </c>
      <c r="M1582" s="10">
        <f>SUMIFS(Table2[Household waste (%)], Table2[Country], "Australia", Table2[Year], 2020)</f>
        <v>1412.17</v>
      </c>
      <c r="N1582" s="10">
        <f>COUNTIFS(Table2[Year], "USA")</f>
        <v>0</v>
      </c>
    </row>
    <row r="1583" spans="1:14" x14ac:dyDescent="0.35">
      <c r="A1583" s="11" t="s">
        <v>28</v>
      </c>
      <c r="B1583" s="12">
        <v>2021</v>
      </c>
      <c r="C1583" s="11" t="s">
        <v>11</v>
      </c>
      <c r="D1583" s="12">
        <v>39581.08</v>
      </c>
      <c r="E1583" s="13">
        <v>35472.800000000003</v>
      </c>
      <c r="F1583" s="13">
        <f>IFERROR(Table2[[#This Row],[Economic loss ($ million)]]*1000000 / Table2[[#This Row],[Total Waste (tons)]], NA())</f>
        <v>896205.9650722011</v>
      </c>
      <c r="G1583" s="13" t="str">
        <f t="shared" si="24"/>
        <v>Low</v>
      </c>
      <c r="H1583" s="13">
        <v>156.62</v>
      </c>
      <c r="I1583" s="13">
        <f>IFERROR(Table2[[#This Row],[Total Waste (tons)]] / (Table2[[#This Row],[Population (million)]]*1000), NA())</f>
        <v>0.21991932436937439</v>
      </c>
      <c r="J1583" s="13">
        <v>179.98</v>
      </c>
      <c r="K1583" s="13">
        <f>IFERROR(Table2[[#This Row],[Total Waste (tons)]] * Table2[[#This Row],[Household waste (%)]], NA())</f>
        <v>2528043.5795999998</v>
      </c>
      <c r="L1583" s="13">
        <v>63.87</v>
      </c>
      <c r="M1583" s="10">
        <f>SUMIFS(Table2[Household waste (%)], Table2[Country], "Australia", Table2[Year], 2020)</f>
        <v>1412.17</v>
      </c>
      <c r="N1583" s="10">
        <f>COUNTIFS(Table2[Year], "USA")</f>
        <v>0</v>
      </c>
    </row>
    <row r="1584" spans="1:14" x14ac:dyDescent="0.35">
      <c r="A1584" s="8" t="s">
        <v>26</v>
      </c>
      <c r="B1584" s="9">
        <v>2020</v>
      </c>
      <c r="C1584" s="8" t="s">
        <v>22</v>
      </c>
      <c r="D1584" s="9">
        <v>24163.81</v>
      </c>
      <c r="E1584" s="10">
        <v>21675.81</v>
      </c>
      <c r="F1584" s="10">
        <f>IFERROR(Table2[[#This Row],[Economic loss ($ million)]]*1000000 / Table2[[#This Row],[Total Waste (tons)]], NA())</f>
        <v>897036.10481956275</v>
      </c>
      <c r="G1584" s="10" t="str">
        <f t="shared" si="24"/>
        <v>Low</v>
      </c>
      <c r="H1584" s="10">
        <v>136.38999999999999</v>
      </c>
      <c r="I1584" s="10">
        <f>IFERROR(Table2[[#This Row],[Total Waste (tons)]] / (Table2[[#This Row],[Population (million)]]*1000), NA())</f>
        <v>3.4114737897248379E-2</v>
      </c>
      <c r="J1584" s="10">
        <v>708.31</v>
      </c>
      <c r="K1584" s="10">
        <f>IFERROR(Table2[[#This Row],[Total Waste (tons)]] * Table2[[#This Row],[Household waste (%)]], NA())</f>
        <v>757293.80540000007</v>
      </c>
      <c r="L1584" s="10">
        <v>31.34</v>
      </c>
      <c r="M1584" s="10">
        <f>SUMIFS(Table2[Household waste (%)], Table2[Country], "Australia", Table2[Year], 2020)</f>
        <v>1412.17</v>
      </c>
      <c r="N1584" s="10">
        <f>COUNTIFS(Table2[Year], "USA")</f>
        <v>0</v>
      </c>
    </row>
    <row r="1585" spans="1:14" x14ac:dyDescent="0.35">
      <c r="A1585" s="11" t="s">
        <v>21</v>
      </c>
      <c r="B1585" s="12">
        <v>2023</v>
      </c>
      <c r="C1585" s="11" t="s">
        <v>20</v>
      </c>
      <c r="D1585" s="12">
        <v>20766.05</v>
      </c>
      <c r="E1585" s="13">
        <v>22909.68</v>
      </c>
      <c r="F1585" s="13">
        <f>IFERROR(Table2[[#This Row],[Economic loss ($ million)]]*1000000 / Table2[[#This Row],[Total Waste (tons)]], NA())</f>
        <v>1103227.623934258</v>
      </c>
      <c r="G1585" s="13" t="str">
        <f t="shared" si="24"/>
        <v>High</v>
      </c>
      <c r="H1585" s="13">
        <v>33.99</v>
      </c>
      <c r="I1585" s="13">
        <f>IFERROR(Table2[[#This Row],[Total Waste (tons)]] / (Table2[[#This Row],[Population (million)]]*1000), NA())</f>
        <v>2.1326291682499256E-2</v>
      </c>
      <c r="J1585" s="13">
        <v>973.73</v>
      </c>
      <c r="K1585" s="13">
        <f>IFERROR(Table2[[#This Row],[Total Waste (tons)]] * Table2[[#This Row],[Household waste (%)]], NA())</f>
        <v>820674.29600000009</v>
      </c>
      <c r="L1585" s="13">
        <v>39.520000000000003</v>
      </c>
      <c r="M1585" s="10">
        <f>SUMIFS(Table2[Household waste (%)], Table2[Country], "Australia", Table2[Year], 2020)</f>
        <v>1412.17</v>
      </c>
      <c r="N1585" s="10">
        <f>COUNTIFS(Table2[Year], "USA")</f>
        <v>0</v>
      </c>
    </row>
    <row r="1586" spans="1:14" x14ac:dyDescent="0.35">
      <c r="A1586" s="8" t="s">
        <v>21</v>
      </c>
      <c r="B1586" s="9">
        <v>2023</v>
      </c>
      <c r="C1586" s="8" t="s">
        <v>20</v>
      </c>
      <c r="D1586" s="9">
        <v>22756.14</v>
      </c>
      <c r="E1586" s="10">
        <v>19733.919999999998</v>
      </c>
      <c r="F1586" s="10">
        <f>IFERROR(Table2[[#This Row],[Economic loss ($ million)]]*1000000 / Table2[[#This Row],[Total Waste (tons)]], NA())</f>
        <v>867191.00866842968</v>
      </c>
      <c r="G1586" s="10" t="str">
        <f t="shared" si="24"/>
        <v>Low</v>
      </c>
      <c r="H1586" s="10">
        <v>140.47999999999999</v>
      </c>
      <c r="I1586" s="10">
        <f>IFERROR(Table2[[#This Row],[Total Waste (tons)]] / (Table2[[#This Row],[Population (million)]]*1000), NA())</f>
        <v>2.3571965734055667E-2</v>
      </c>
      <c r="J1586" s="10">
        <v>965.39</v>
      </c>
      <c r="K1586" s="10">
        <f>IFERROR(Table2[[#This Row],[Total Waste (tons)]] * Table2[[#This Row],[Household waste (%)]], NA())</f>
        <v>806022.47880000004</v>
      </c>
      <c r="L1586" s="10">
        <v>35.42</v>
      </c>
      <c r="M1586" s="10">
        <f>SUMIFS(Table2[Household waste (%)], Table2[Country], "Australia", Table2[Year], 2020)</f>
        <v>1412.17</v>
      </c>
      <c r="N1586" s="10">
        <f>COUNTIFS(Table2[Year], "USA")</f>
        <v>0</v>
      </c>
    </row>
    <row r="1587" spans="1:14" x14ac:dyDescent="0.35">
      <c r="A1587" s="11" t="s">
        <v>8</v>
      </c>
      <c r="B1587" s="12">
        <v>2019</v>
      </c>
      <c r="C1587" s="11" t="s">
        <v>19</v>
      </c>
      <c r="D1587" s="12">
        <v>2499.5</v>
      </c>
      <c r="E1587" s="13">
        <v>2890.07</v>
      </c>
      <c r="F1587" s="13">
        <f>IFERROR(Table2[[#This Row],[Economic loss ($ million)]]*1000000 / Table2[[#This Row],[Total Waste (tons)]], NA())</f>
        <v>1156259.2518503701</v>
      </c>
      <c r="G1587" s="13" t="str">
        <f t="shared" si="24"/>
        <v>High</v>
      </c>
      <c r="H1587" s="13">
        <v>69.73</v>
      </c>
      <c r="I1587" s="13">
        <f>IFERROR(Table2[[#This Row],[Total Waste (tons)]] / (Table2[[#This Row],[Population (million)]]*1000), NA())</f>
        <v>2.3264363964668323E-3</v>
      </c>
      <c r="J1587" s="13">
        <v>1074.3900000000001</v>
      </c>
      <c r="K1587" s="13">
        <f>IFERROR(Table2[[#This Row],[Total Waste (tons)]] * Table2[[#This Row],[Household waste (%)]], NA())</f>
        <v>89382.12</v>
      </c>
      <c r="L1587" s="13">
        <v>35.76</v>
      </c>
      <c r="M1587" s="10">
        <f>SUMIFS(Table2[Household waste (%)], Table2[Country], "Australia", Table2[Year], 2020)</f>
        <v>1412.17</v>
      </c>
      <c r="N1587" s="10">
        <f>COUNTIFS(Table2[Year], "USA")</f>
        <v>0</v>
      </c>
    </row>
    <row r="1588" spans="1:14" x14ac:dyDescent="0.35">
      <c r="A1588" s="8" t="s">
        <v>12</v>
      </c>
      <c r="B1588" s="9">
        <v>2018</v>
      </c>
      <c r="C1588" s="8" t="s">
        <v>25</v>
      </c>
      <c r="D1588" s="9">
        <v>28693.27</v>
      </c>
      <c r="E1588" s="10">
        <v>26756.34</v>
      </c>
      <c r="F1588" s="10">
        <f>IFERROR(Table2[[#This Row],[Economic loss ($ million)]]*1000000 / Table2[[#This Row],[Total Waste (tons)]], NA())</f>
        <v>932495.32033121353</v>
      </c>
      <c r="G1588" s="10" t="str">
        <f t="shared" si="24"/>
        <v>Low</v>
      </c>
      <c r="H1588" s="10">
        <v>149.88</v>
      </c>
      <c r="I1588" s="10">
        <f>IFERROR(Table2[[#This Row],[Total Waste (tons)]] / (Table2[[#This Row],[Population (million)]]*1000), NA())</f>
        <v>6.0409427765379595E-2</v>
      </c>
      <c r="J1588" s="10">
        <v>474.98</v>
      </c>
      <c r="K1588" s="10">
        <f>IFERROR(Table2[[#This Row],[Total Waste (tons)]] * Table2[[#This Row],[Household waste (%)]], NA())</f>
        <v>1863627.8865</v>
      </c>
      <c r="L1588" s="10">
        <v>64.95</v>
      </c>
      <c r="M1588" s="10">
        <f>SUMIFS(Table2[Household waste (%)], Table2[Country], "Australia", Table2[Year], 2020)</f>
        <v>1412.17</v>
      </c>
      <c r="N1588" s="10">
        <f>COUNTIFS(Table2[Year], "USA")</f>
        <v>0</v>
      </c>
    </row>
    <row r="1589" spans="1:14" x14ac:dyDescent="0.35">
      <c r="A1589" s="11" t="s">
        <v>28</v>
      </c>
      <c r="B1589" s="12">
        <v>2022</v>
      </c>
      <c r="C1589" s="11" t="s">
        <v>19</v>
      </c>
      <c r="D1589" s="12">
        <v>12120.39</v>
      </c>
      <c r="E1589" s="13">
        <v>12122.38</v>
      </c>
      <c r="F1589" s="13">
        <f>IFERROR(Table2[[#This Row],[Economic loss ($ million)]]*1000000 / Table2[[#This Row],[Total Waste (tons)]], NA())</f>
        <v>1000164.1861359248</v>
      </c>
      <c r="G1589" s="13" t="str">
        <f t="shared" si="24"/>
        <v>Medium</v>
      </c>
      <c r="H1589" s="13">
        <v>77.39</v>
      </c>
      <c r="I1589" s="13">
        <f>IFERROR(Table2[[#This Row],[Total Waste (tons)]] / (Table2[[#This Row],[Population (million)]]*1000), NA())</f>
        <v>9.0871120107962208E-2</v>
      </c>
      <c r="J1589" s="13">
        <v>133.38</v>
      </c>
      <c r="K1589" s="13">
        <f>IFERROR(Table2[[#This Row],[Total Waste (tons)]] * Table2[[#This Row],[Household waste (%)]], NA())</f>
        <v>414032.52239999996</v>
      </c>
      <c r="L1589" s="13">
        <v>34.159999999999997</v>
      </c>
      <c r="M1589" s="10">
        <f>SUMIFS(Table2[Household waste (%)], Table2[Country], "Australia", Table2[Year], 2020)</f>
        <v>1412.17</v>
      </c>
      <c r="N1589" s="10">
        <f>COUNTIFS(Table2[Year], "USA")</f>
        <v>0</v>
      </c>
    </row>
    <row r="1590" spans="1:14" x14ac:dyDescent="0.35">
      <c r="A1590" s="8" t="s">
        <v>8</v>
      </c>
      <c r="B1590" s="9">
        <v>2018</v>
      </c>
      <c r="C1590" s="8" t="s">
        <v>11</v>
      </c>
      <c r="D1590" s="9">
        <v>35063.050000000003</v>
      </c>
      <c r="E1590" s="10">
        <v>29702.46</v>
      </c>
      <c r="F1590" s="10">
        <f>IFERROR(Table2[[#This Row],[Economic loss ($ million)]]*1000000 / Table2[[#This Row],[Total Waste (tons)]], NA())</f>
        <v>847115.69586787221</v>
      </c>
      <c r="G1590" s="10" t="str">
        <f t="shared" si="24"/>
        <v>Low</v>
      </c>
      <c r="H1590" s="10">
        <v>59.62</v>
      </c>
      <c r="I1590" s="10">
        <f>IFERROR(Table2[[#This Row],[Total Waste (tons)]] / (Table2[[#This Row],[Population (million)]]*1000), NA())</f>
        <v>4.2674987524798272E-2</v>
      </c>
      <c r="J1590" s="10">
        <v>821.63</v>
      </c>
      <c r="K1590" s="10">
        <f>IFERROR(Table2[[#This Row],[Total Waste (tons)]] * Table2[[#This Row],[Household waste (%)]], NA())</f>
        <v>2363950.8310000002</v>
      </c>
      <c r="L1590" s="10">
        <v>67.42</v>
      </c>
      <c r="M1590" s="10">
        <f>SUMIFS(Table2[Household waste (%)], Table2[Country], "Australia", Table2[Year], 2020)</f>
        <v>1412.17</v>
      </c>
      <c r="N1590" s="10">
        <f>COUNTIFS(Table2[Year], "USA")</f>
        <v>0</v>
      </c>
    </row>
    <row r="1591" spans="1:14" x14ac:dyDescent="0.35">
      <c r="A1591" s="11" t="s">
        <v>29</v>
      </c>
      <c r="B1591" s="12">
        <v>2020</v>
      </c>
      <c r="C1591" s="11" t="s">
        <v>11</v>
      </c>
      <c r="D1591" s="12">
        <v>17577.02</v>
      </c>
      <c r="E1591" s="13">
        <v>16452.169999999998</v>
      </c>
      <c r="F1591" s="13">
        <f>IFERROR(Table2[[#This Row],[Economic loss ($ million)]]*1000000 / Table2[[#This Row],[Total Waste (tons)]], NA())</f>
        <v>936004.51043464697</v>
      </c>
      <c r="G1591" s="13" t="str">
        <f t="shared" si="24"/>
        <v>Low</v>
      </c>
      <c r="H1591" s="13">
        <v>99.44</v>
      </c>
      <c r="I1591" s="13">
        <f>IFERROR(Table2[[#This Row],[Total Waste (tons)]] / (Table2[[#This Row],[Population (million)]]*1000), NA())</f>
        <v>1.4580325665889692E-2</v>
      </c>
      <c r="J1591" s="13">
        <v>1205.53</v>
      </c>
      <c r="K1591" s="13">
        <f>IFERROR(Table2[[#This Row],[Total Waste (tons)]] * Table2[[#This Row],[Household waste (%)]], NA())</f>
        <v>1153931.3630000001</v>
      </c>
      <c r="L1591" s="13">
        <v>65.650000000000006</v>
      </c>
      <c r="M1591" s="10">
        <f>SUMIFS(Table2[Household waste (%)], Table2[Country], "Australia", Table2[Year], 2020)</f>
        <v>1412.17</v>
      </c>
      <c r="N1591" s="10">
        <f>COUNTIFS(Table2[Year], "USA")</f>
        <v>0</v>
      </c>
    </row>
    <row r="1592" spans="1:14" x14ac:dyDescent="0.35">
      <c r="A1592" s="8" t="s">
        <v>14</v>
      </c>
      <c r="B1592" s="9">
        <v>2021</v>
      </c>
      <c r="C1592" s="8" t="s">
        <v>13</v>
      </c>
      <c r="D1592" s="9">
        <v>42883.75</v>
      </c>
      <c r="E1592" s="10">
        <v>43639.17</v>
      </c>
      <c r="F1592" s="10">
        <f>IFERROR(Table2[[#This Row],[Economic loss ($ million)]]*1000000 / Table2[[#This Row],[Total Waste (tons)]], NA())</f>
        <v>1017615.5303582359</v>
      </c>
      <c r="G1592" s="10" t="str">
        <f t="shared" si="24"/>
        <v>Medium</v>
      </c>
      <c r="H1592" s="10">
        <v>181.74</v>
      </c>
      <c r="I1592" s="10">
        <f>IFERROR(Table2[[#This Row],[Total Waste (tons)]] / (Table2[[#This Row],[Population (million)]]*1000), NA())</f>
        <v>3.1508769222856552E-2</v>
      </c>
      <c r="J1592" s="10">
        <v>1361.01</v>
      </c>
      <c r="K1592" s="10">
        <f>IFERROR(Table2[[#This Row],[Total Waste (tons)]] * Table2[[#This Row],[Household waste (%)]], NA())</f>
        <v>2466244.4624999999</v>
      </c>
      <c r="L1592" s="10">
        <v>57.51</v>
      </c>
      <c r="M1592" s="10">
        <f>SUMIFS(Table2[Household waste (%)], Table2[Country], "Australia", Table2[Year], 2020)</f>
        <v>1412.17</v>
      </c>
      <c r="N1592" s="10">
        <f>COUNTIFS(Table2[Year], "USA")</f>
        <v>0</v>
      </c>
    </row>
    <row r="1593" spans="1:14" x14ac:dyDescent="0.35">
      <c r="A1593" s="11" t="s">
        <v>12</v>
      </c>
      <c r="B1593" s="12">
        <v>2022</v>
      </c>
      <c r="C1593" s="11" t="s">
        <v>20</v>
      </c>
      <c r="D1593" s="12">
        <v>32734.18</v>
      </c>
      <c r="E1593" s="13">
        <v>37934.01</v>
      </c>
      <c r="F1593" s="13">
        <f>IFERROR(Table2[[#This Row],[Economic loss ($ million)]]*1000000 / Table2[[#This Row],[Total Waste (tons)]], NA())</f>
        <v>1158850.1682339378</v>
      </c>
      <c r="G1593" s="13" t="str">
        <f t="shared" si="24"/>
        <v>High</v>
      </c>
      <c r="H1593" s="13">
        <v>30.94</v>
      </c>
      <c r="I1593" s="13">
        <f>IFERROR(Table2[[#This Row],[Total Waste (tons)]] / (Table2[[#This Row],[Population (million)]]*1000), NA())</f>
        <v>9.3660028612303298E-2</v>
      </c>
      <c r="J1593" s="13">
        <v>349.5</v>
      </c>
      <c r="K1593" s="13">
        <f>IFERROR(Table2[[#This Row],[Total Waste (tons)]] * Table2[[#This Row],[Household waste (%)]], NA())</f>
        <v>1427864.9316</v>
      </c>
      <c r="L1593" s="13">
        <v>43.62</v>
      </c>
      <c r="M1593" s="10">
        <f>SUMIFS(Table2[Household waste (%)], Table2[Country], "Australia", Table2[Year], 2020)</f>
        <v>1412.17</v>
      </c>
      <c r="N1593" s="10">
        <f>COUNTIFS(Table2[Year], "USA")</f>
        <v>0</v>
      </c>
    </row>
    <row r="1594" spans="1:14" x14ac:dyDescent="0.35">
      <c r="A1594" s="8" t="s">
        <v>26</v>
      </c>
      <c r="B1594" s="9">
        <v>2019</v>
      </c>
      <c r="C1594" s="8" t="s">
        <v>9</v>
      </c>
      <c r="D1594" s="9">
        <v>23935.919999999998</v>
      </c>
      <c r="E1594" s="10">
        <v>24758.66</v>
      </c>
      <c r="F1594" s="10">
        <f>IFERROR(Table2[[#This Row],[Economic loss ($ million)]]*1000000 / Table2[[#This Row],[Total Waste (tons)]], NA())</f>
        <v>1034372.60819722</v>
      </c>
      <c r="G1594" s="10" t="str">
        <f t="shared" si="24"/>
        <v>Medium</v>
      </c>
      <c r="H1594" s="10">
        <v>198.73</v>
      </c>
      <c r="I1594" s="10">
        <f>IFERROR(Table2[[#This Row],[Total Waste (tons)]] / (Table2[[#This Row],[Population (million)]]*1000), NA())</f>
        <v>1.9543834151200673E-2</v>
      </c>
      <c r="J1594" s="10">
        <v>1224.73</v>
      </c>
      <c r="K1594" s="10">
        <f>IFERROR(Table2[[#This Row],[Total Waste (tons)]] * Table2[[#This Row],[Household waste (%)]], NA())</f>
        <v>1469665.4879999999</v>
      </c>
      <c r="L1594" s="10">
        <v>61.4</v>
      </c>
      <c r="M1594" s="10">
        <f>SUMIFS(Table2[Household waste (%)], Table2[Country], "Australia", Table2[Year], 2020)</f>
        <v>1412.17</v>
      </c>
      <c r="N1594" s="10">
        <f>COUNTIFS(Table2[Year], "USA")</f>
        <v>0</v>
      </c>
    </row>
    <row r="1595" spans="1:14" x14ac:dyDescent="0.35">
      <c r="A1595" s="11" t="s">
        <v>31</v>
      </c>
      <c r="B1595" s="12">
        <v>2021</v>
      </c>
      <c r="C1595" s="11" t="s">
        <v>9</v>
      </c>
      <c r="D1595" s="12">
        <v>30419.82</v>
      </c>
      <c r="E1595" s="13">
        <v>29457.65</v>
      </c>
      <c r="F1595" s="13">
        <f>IFERROR(Table2[[#This Row],[Economic loss ($ million)]]*1000000 / Table2[[#This Row],[Total Waste (tons)]], NA())</f>
        <v>968370.29278937215</v>
      </c>
      <c r="G1595" s="13" t="str">
        <f t="shared" si="24"/>
        <v>Medium</v>
      </c>
      <c r="H1595" s="13">
        <v>115.84</v>
      </c>
      <c r="I1595" s="13">
        <f>IFERROR(Table2[[#This Row],[Total Waste (tons)]] / (Table2[[#This Row],[Population (million)]]*1000), NA())</f>
        <v>3.0923879231473009E-2</v>
      </c>
      <c r="J1595" s="13">
        <v>983.7</v>
      </c>
      <c r="K1595" s="13">
        <f>IFERROR(Table2[[#This Row],[Total Waste (tons)]] * Table2[[#This Row],[Household waste (%)]], NA())</f>
        <v>1833098.3532</v>
      </c>
      <c r="L1595" s="13">
        <v>60.26</v>
      </c>
      <c r="M1595" s="10">
        <f>SUMIFS(Table2[Household waste (%)], Table2[Country], "Australia", Table2[Year], 2020)</f>
        <v>1412.17</v>
      </c>
      <c r="N1595" s="10">
        <f>COUNTIFS(Table2[Year], "USA")</f>
        <v>0</v>
      </c>
    </row>
    <row r="1596" spans="1:14" x14ac:dyDescent="0.35">
      <c r="A1596" s="8" t="s">
        <v>34</v>
      </c>
      <c r="B1596" s="9">
        <v>2018</v>
      </c>
      <c r="C1596" s="8" t="s">
        <v>25</v>
      </c>
      <c r="D1596" s="9">
        <v>15651.93</v>
      </c>
      <c r="E1596" s="10">
        <v>14003.78</v>
      </c>
      <c r="F1596" s="10">
        <f>IFERROR(Table2[[#This Row],[Economic loss ($ million)]]*1000000 / Table2[[#This Row],[Total Waste (tons)]], NA())</f>
        <v>894699.88685101457</v>
      </c>
      <c r="G1596" s="10" t="str">
        <f t="shared" si="24"/>
        <v>Low</v>
      </c>
      <c r="H1596" s="10">
        <v>62.88</v>
      </c>
      <c r="I1596" s="10">
        <f>IFERROR(Table2[[#This Row],[Total Waste (tons)]] / (Table2[[#This Row],[Population (million)]]*1000), NA())</f>
        <v>1.8119854132901136E-2</v>
      </c>
      <c r="J1596" s="10">
        <v>863.8</v>
      </c>
      <c r="K1596" s="10">
        <f>IFERROR(Table2[[#This Row],[Total Waste (tons)]] * Table2[[#This Row],[Household waste (%)]], NA())</f>
        <v>858195.32189999998</v>
      </c>
      <c r="L1596" s="10">
        <v>54.83</v>
      </c>
      <c r="M1596" s="10">
        <f>SUMIFS(Table2[Household waste (%)], Table2[Country], "Australia", Table2[Year], 2020)</f>
        <v>1412.17</v>
      </c>
      <c r="N1596" s="10">
        <f>COUNTIFS(Table2[Year], "USA")</f>
        <v>0</v>
      </c>
    </row>
    <row r="1597" spans="1:14" x14ac:dyDescent="0.35">
      <c r="A1597" s="11" t="s">
        <v>18</v>
      </c>
      <c r="B1597" s="12">
        <v>2023</v>
      </c>
      <c r="C1597" s="11" t="s">
        <v>20</v>
      </c>
      <c r="D1597" s="12">
        <v>5717.85</v>
      </c>
      <c r="E1597" s="13">
        <v>5416.86</v>
      </c>
      <c r="F1597" s="13">
        <f>IFERROR(Table2[[#This Row],[Economic loss ($ million)]]*1000000 / Table2[[#This Row],[Total Waste (tons)]], NA())</f>
        <v>947359.58445919352</v>
      </c>
      <c r="G1597" s="13" t="str">
        <f t="shared" si="24"/>
        <v>Low</v>
      </c>
      <c r="H1597" s="13">
        <v>83.75</v>
      </c>
      <c r="I1597" s="13">
        <f>IFERROR(Table2[[#This Row],[Total Waste (tons)]] / (Table2[[#This Row],[Population (million)]]*1000), NA())</f>
        <v>4.2844137062874191E-3</v>
      </c>
      <c r="J1597" s="13">
        <v>1334.57</v>
      </c>
      <c r="K1597" s="13">
        <f>IFERROR(Table2[[#This Row],[Total Waste (tons)]] * Table2[[#This Row],[Household waste (%)]], NA())</f>
        <v>399963.60750000004</v>
      </c>
      <c r="L1597" s="13">
        <v>69.95</v>
      </c>
      <c r="M1597" s="10">
        <f>SUMIFS(Table2[Household waste (%)], Table2[Country], "Australia", Table2[Year], 2020)</f>
        <v>1412.17</v>
      </c>
      <c r="N1597" s="10">
        <f>COUNTIFS(Table2[Year], "USA")</f>
        <v>0</v>
      </c>
    </row>
    <row r="1598" spans="1:14" x14ac:dyDescent="0.35">
      <c r="A1598" s="8" t="s">
        <v>8</v>
      </c>
      <c r="B1598" s="9">
        <v>2024</v>
      </c>
      <c r="C1598" s="8" t="s">
        <v>22</v>
      </c>
      <c r="D1598" s="9">
        <v>26748.080000000002</v>
      </c>
      <c r="E1598" s="10">
        <v>27086.57</v>
      </c>
      <c r="F1598" s="10">
        <f>IFERROR(Table2[[#This Row],[Economic loss ($ million)]]*1000000 / Table2[[#This Row],[Total Waste (tons)]], NA())</f>
        <v>1012654.7400785402</v>
      </c>
      <c r="G1598" s="10" t="str">
        <f t="shared" si="24"/>
        <v>Medium</v>
      </c>
      <c r="H1598" s="10">
        <v>67.2</v>
      </c>
      <c r="I1598" s="10">
        <f>IFERROR(Table2[[#This Row],[Total Waste (tons)]] / (Table2[[#This Row],[Population (million)]]*1000), NA())</f>
        <v>4.4677679600461012E-2</v>
      </c>
      <c r="J1598" s="10">
        <v>598.69000000000005</v>
      </c>
      <c r="K1598" s="10">
        <f>IFERROR(Table2[[#This Row],[Total Waste (tons)]] * Table2[[#This Row],[Household waste (%)]], NA())</f>
        <v>1245658.0856000001</v>
      </c>
      <c r="L1598" s="10">
        <v>46.57</v>
      </c>
      <c r="M1598" s="10">
        <f>SUMIFS(Table2[Household waste (%)], Table2[Country], "Australia", Table2[Year], 2020)</f>
        <v>1412.17</v>
      </c>
      <c r="N1598" s="10">
        <f>COUNTIFS(Table2[Year], "USA")</f>
        <v>0</v>
      </c>
    </row>
    <row r="1599" spans="1:14" x14ac:dyDescent="0.35">
      <c r="A1599" s="11" t="s">
        <v>31</v>
      </c>
      <c r="B1599" s="12">
        <v>2019</v>
      </c>
      <c r="C1599" s="11" t="s">
        <v>13</v>
      </c>
      <c r="D1599" s="12">
        <v>11932.47</v>
      </c>
      <c r="E1599" s="13">
        <v>12003.72</v>
      </c>
      <c r="F1599" s="13">
        <f>IFERROR(Table2[[#This Row],[Economic loss ($ million)]]*1000000 / Table2[[#This Row],[Total Waste (tons)]], NA())</f>
        <v>1005971.1023786358</v>
      </c>
      <c r="G1599" s="13" t="str">
        <f t="shared" si="24"/>
        <v>Medium</v>
      </c>
      <c r="H1599" s="13">
        <v>179.56</v>
      </c>
      <c r="I1599" s="13">
        <f>IFERROR(Table2[[#This Row],[Total Waste (tons)]] / (Table2[[#This Row],[Population (million)]]*1000), NA())</f>
        <v>5.1212317596566519E-2</v>
      </c>
      <c r="J1599" s="13">
        <v>233</v>
      </c>
      <c r="K1599" s="13">
        <f>IFERROR(Table2[[#This Row],[Total Waste (tons)]] * Table2[[#This Row],[Household waste (%)]], NA())</f>
        <v>703419.10649999999</v>
      </c>
      <c r="L1599" s="13">
        <v>58.95</v>
      </c>
      <c r="M1599" s="10">
        <f>SUMIFS(Table2[Household waste (%)], Table2[Country], "Australia", Table2[Year], 2020)</f>
        <v>1412.17</v>
      </c>
      <c r="N1599" s="10">
        <f>COUNTIFS(Table2[Year], "USA")</f>
        <v>0</v>
      </c>
    </row>
    <row r="1600" spans="1:14" x14ac:dyDescent="0.35">
      <c r="A1600" s="8" t="s">
        <v>33</v>
      </c>
      <c r="B1600" s="9">
        <v>2023</v>
      </c>
      <c r="C1600" s="8" t="s">
        <v>15</v>
      </c>
      <c r="D1600" s="9">
        <v>37904.410000000003</v>
      </c>
      <c r="E1600" s="10">
        <v>42959</v>
      </c>
      <c r="F1600" s="10">
        <f>IFERROR(Table2[[#This Row],[Economic loss ($ million)]]*1000000 / Table2[[#This Row],[Total Waste (tons)]], NA())</f>
        <v>1133350.9742006273</v>
      </c>
      <c r="G1600" s="10" t="str">
        <f t="shared" si="24"/>
        <v>High</v>
      </c>
      <c r="H1600" s="10">
        <v>161.82</v>
      </c>
      <c r="I1600" s="10">
        <f>IFERROR(Table2[[#This Row],[Total Waste (tons)]] / (Table2[[#This Row],[Population (million)]]*1000), NA())</f>
        <v>0.24028152139461176</v>
      </c>
      <c r="J1600" s="10">
        <v>157.75</v>
      </c>
      <c r="K1600" s="10">
        <f>IFERROR(Table2[[#This Row],[Total Waste (tons)]] * Table2[[#This Row],[Household waste (%)]], NA())</f>
        <v>2612750.9813000006</v>
      </c>
      <c r="L1600" s="10">
        <v>68.930000000000007</v>
      </c>
      <c r="M1600" s="10">
        <f>SUMIFS(Table2[Household waste (%)], Table2[Country], "Australia", Table2[Year], 2020)</f>
        <v>1412.17</v>
      </c>
      <c r="N1600" s="10">
        <f>COUNTIFS(Table2[Year], "USA")</f>
        <v>0</v>
      </c>
    </row>
    <row r="1601" spans="1:14" x14ac:dyDescent="0.35">
      <c r="A1601" s="11" t="s">
        <v>10</v>
      </c>
      <c r="B1601" s="12">
        <v>2023</v>
      </c>
      <c r="C1601" s="11" t="s">
        <v>20</v>
      </c>
      <c r="D1601" s="12">
        <v>33312.33</v>
      </c>
      <c r="E1601" s="13">
        <v>35144.44</v>
      </c>
      <c r="F1601" s="13">
        <f>IFERROR(Table2[[#This Row],[Economic loss ($ million)]]*1000000 / Table2[[#This Row],[Total Waste (tons)]], NA())</f>
        <v>1054997.9542109482</v>
      </c>
      <c r="G1601" s="13" t="str">
        <f t="shared" si="24"/>
        <v>Medium</v>
      </c>
      <c r="H1601" s="13">
        <v>96.49</v>
      </c>
      <c r="I1601" s="13">
        <f>IFERROR(Table2[[#This Row],[Total Waste (tons)]] / (Table2[[#This Row],[Population (million)]]*1000), NA())</f>
        <v>3.2178986109232824E-2</v>
      </c>
      <c r="J1601" s="13">
        <v>1035.22</v>
      </c>
      <c r="K1601" s="13">
        <f>IFERROR(Table2[[#This Row],[Total Waste (tons)]] * Table2[[#This Row],[Household waste (%)]], NA())</f>
        <v>1363140.5436000002</v>
      </c>
      <c r="L1601" s="13">
        <v>40.92</v>
      </c>
      <c r="M1601" s="10">
        <f>SUMIFS(Table2[Household waste (%)], Table2[Country], "Australia", Table2[Year], 2020)</f>
        <v>1412.17</v>
      </c>
      <c r="N1601" s="10">
        <f>COUNTIFS(Table2[Year], "USA")</f>
        <v>0</v>
      </c>
    </row>
    <row r="1602" spans="1:14" x14ac:dyDescent="0.35">
      <c r="A1602" s="8" t="s">
        <v>33</v>
      </c>
      <c r="B1602" s="9">
        <v>2020</v>
      </c>
      <c r="C1602" s="8" t="s">
        <v>20</v>
      </c>
      <c r="D1602" s="9">
        <v>15712.78</v>
      </c>
      <c r="E1602" s="10">
        <v>14495.91</v>
      </c>
      <c r="F1602" s="10">
        <f>IFERROR(Table2[[#This Row],[Economic loss ($ million)]]*1000000 / Table2[[#This Row],[Total Waste (tons)]], NA())</f>
        <v>922555.3975808227</v>
      </c>
      <c r="G1602" s="10" t="str">
        <f t="shared" ref="G1602:G1665" si="25">IF(F1602&gt;1100000,"High",IF(F1602&gt;=950000,"Medium","Low"))</f>
        <v>Low</v>
      </c>
      <c r="H1602" s="10">
        <v>135.30000000000001</v>
      </c>
      <c r="I1602" s="10">
        <f>IFERROR(Table2[[#This Row],[Total Waste (tons)]] / (Table2[[#This Row],[Population (million)]]*1000), NA())</f>
        <v>2.0338325329743584E-2</v>
      </c>
      <c r="J1602" s="10">
        <v>772.57</v>
      </c>
      <c r="K1602" s="10">
        <f>IFERROR(Table2[[#This Row],[Total Waste (tons)]] * Table2[[#This Row],[Household waste (%)]], NA())</f>
        <v>1076639.6856</v>
      </c>
      <c r="L1602" s="10">
        <v>68.52</v>
      </c>
      <c r="M1602" s="10">
        <f>SUMIFS(Table2[Household waste (%)], Table2[Country], "Australia", Table2[Year], 2020)</f>
        <v>1412.17</v>
      </c>
      <c r="N1602" s="10">
        <f>COUNTIFS(Table2[Year], "USA")</f>
        <v>0</v>
      </c>
    </row>
    <row r="1603" spans="1:14" x14ac:dyDescent="0.35">
      <c r="A1603" s="11" t="s">
        <v>17</v>
      </c>
      <c r="B1603" s="12">
        <v>2021</v>
      </c>
      <c r="C1603" s="11" t="s">
        <v>19</v>
      </c>
      <c r="D1603" s="12">
        <v>3248.71</v>
      </c>
      <c r="E1603" s="13">
        <v>3508.32</v>
      </c>
      <c r="F1603" s="13">
        <f>IFERROR(Table2[[#This Row],[Economic loss ($ million)]]*1000000 / Table2[[#This Row],[Total Waste (tons)]], NA())</f>
        <v>1079911.7188053103</v>
      </c>
      <c r="G1603" s="13" t="str">
        <f t="shared" si="25"/>
        <v>Medium</v>
      </c>
      <c r="H1603" s="13">
        <v>55.08</v>
      </c>
      <c r="I1603" s="13">
        <f>IFERROR(Table2[[#This Row],[Total Waste (tons)]] / (Table2[[#This Row],[Population (million)]]*1000), NA())</f>
        <v>9.7670314472972156E-3</v>
      </c>
      <c r="J1603" s="13">
        <v>332.62</v>
      </c>
      <c r="K1603" s="13">
        <f>IFERROR(Table2[[#This Row],[Total Waste (tons)]] * Table2[[#This Row],[Household waste (%)]], NA())</f>
        <v>115589.10179999999</v>
      </c>
      <c r="L1603" s="13">
        <v>35.58</v>
      </c>
      <c r="M1603" s="10">
        <f>SUMIFS(Table2[Household waste (%)], Table2[Country], "Australia", Table2[Year], 2020)</f>
        <v>1412.17</v>
      </c>
      <c r="N1603" s="10">
        <f>COUNTIFS(Table2[Year], "USA")</f>
        <v>0</v>
      </c>
    </row>
    <row r="1604" spans="1:14" x14ac:dyDescent="0.35">
      <c r="A1604" s="8" t="s">
        <v>12</v>
      </c>
      <c r="B1604" s="9">
        <v>2023</v>
      </c>
      <c r="C1604" s="8" t="s">
        <v>11</v>
      </c>
      <c r="D1604" s="9">
        <v>35051.75</v>
      </c>
      <c r="E1604" s="10">
        <v>30279.11</v>
      </c>
      <c r="F1604" s="10">
        <f>IFERROR(Table2[[#This Row],[Economic loss ($ million)]]*1000000 / Table2[[#This Row],[Total Waste (tons)]], NA())</f>
        <v>863840.17916366516</v>
      </c>
      <c r="G1604" s="10" t="str">
        <f t="shared" si="25"/>
        <v>Low</v>
      </c>
      <c r="H1604" s="10">
        <v>117.21</v>
      </c>
      <c r="I1604" s="10">
        <f>IFERROR(Table2[[#This Row],[Total Waste (tons)]] / (Table2[[#This Row],[Population (million)]]*1000), NA())</f>
        <v>0.93846720214190094</v>
      </c>
      <c r="J1604" s="10">
        <v>37.35</v>
      </c>
      <c r="K1604" s="10">
        <f>IFERROR(Table2[[#This Row],[Total Waste (tons)]] * Table2[[#This Row],[Household waste (%)]], NA())</f>
        <v>1200872.9549999998</v>
      </c>
      <c r="L1604" s="10">
        <v>34.26</v>
      </c>
      <c r="M1604" s="10">
        <f>SUMIFS(Table2[Household waste (%)], Table2[Country], "Australia", Table2[Year], 2020)</f>
        <v>1412.17</v>
      </c>
      <c r="N1604" s="10">
        <f>COUNTIFS(Table2[Year], "USA")</f>
        <v>0</v>
      </c>
    </row>
    <row r="1605" spans="1:14" x14ac:dyDescent="0.35">
      <c r="A1605" s="11" t="s">
        <v>23</v>
      </c>
      <c r="B1605" s="12">
        <v>2021</v>
      </c>
      <c r="C1605" s="11" t="s">
        <v>15</v>
      </c>
      <c r="D1605" s="12">
        <v>40111.61</v>
      </c>
      <c r="E1605" s="13">
        <v>40023.93</v>
      </c>
      <c r="F1605" s="13">
        <f>IFERROR(Table2[[#This Row],[Economic loss ($ million)]]*1000000 / Table2[[#This Row],[Total Waste (tons)]], NA())</f>
        <v>997814.09920968022</v>
      </c>
      <c r="G1605" s="13" t="str">
        <f t="shared" si="25"/>
        <v>Medium</v>
      </c>
      <c r="H1605" s="13">
        <v>55.51</v>
      </c>
      <c r="I1605" s="13">
        <f>IFERROR(Table2[[#This Row],[Total Waste (tons)]] / (Table2[[#This Row],[Population (million)]]*1000), NA())</f>
        <v>3.4833317412485999E-2</v>
      </c>
      <c r="J1605" s="13">
        <v>1151.53</v>
      </c>
      <c r="K1605" s="13">
        <f>IFERROR(Table2[[#This Row],[Total Waste (tons)]] * Table2[[#This Row],[Household waste (%)]], NA())</f>
        <v>2183676.0483999997</v>
      </c>
      <c r="L1605" s="13">
        <v>54.44</v>
      </c>
      <c r="M1605" s="10">
        <f>SUMIFS(Table2[Household waste (%)], Table2[Country], "Australia", Table2[Year], 2020)</f>
        <v>1412.17</v>
      </c>
      <c r="N1605" s="10">
        <f>COUNTIFS(Table2[Year], "USA")</f>
        <v>0</v>
      </c>
    </row>
    <row r="1606" spans="1:14" x14ac:dyDescent="0.35">
      <c r="A1606" s="8" t="s">
        <v>33</v>
      </c>
      <c r="B1606" s="9">
        <v>2021</v>
      </c>
      <c r="C1606" s="8" t="s">
        <v>9</v>
      </c>
      <c r="D1606" s="9">
        <v>3295.94</v>
      </c>
      <c r="E1606" s="10">
        <v>3663.62</v>
      </c>
      <c r="F1606" s="10">
        <f>IFERROR(Table2[[#This Row],[Economic loss ($ million)]]*1000000 / Table2[[#This Row],[Total Waste (tons)]], NA())</f>
        <v>1111555.4288002816</v>
      </c>
      <c r="G1606" s="10" t="str">
        <f t="shared" si="25"/>
        <v>High</v>
      </c>
      <c r="H1606" s="10">
        <v>42.29</v>
      </c>
      <c r="I1606" s="10">
        <f>IFERROR(Table2[[#This Row],[Total Waste (tons)]] / (Table2[[#This Row],[Population (million)]]*1000), NA())</f>
        <v>4.0917431192660555E-3</v>
      </c>
      <c r="J1606" s="10">
        <v>805.51</v>
      </c>
      <c r="K1606" s="10">
        <f>IFERROR(Table2[[#This Row],[Total Waste (tons)]] * Table2[[#This Row],[Household waste (%)]], NA())</f>
        <v>195712.91720000003</v>
      </c>
      <c r="L1606" s="10">
        <v>59.38</v>
      </c>
      <c r="M1606" s="10">
        <f>SUMIFS(Table2[Household waste (%)], Table2[Country], "Australia", Table2[Year], 2020)</f>
        <v>1412.17</v>
      </c>
      <c r="N1606" s="10">
        <f>COUNTIFS(Table2[Year], "USA")</f>
        <v>0</v>
      </c>
    </row>
    <row r="1607" spans="1:14" x14ac:dyDescent="0.35">
      <c r="A1607" s="11" t="s">
        <v>21</v>
      </c>
      <c r="B1607" s="12">
        <v>2019</v>
      </c>
      <c r="C1607" s="11" t="s">
        <v>20</v>
      </c>
      <c r="D1607" s="12">
        <v>12943.62</v>
      </c>
      <c r="E1607" s="13">
        <v>14989.25</v>
      </c>
      <c r="F1607" s="13">
        <f>IFERROR(Table2[[#This Row],[Economic loss ($ million)]]*1000000 / Table2[[#This Row],[Total Waste (tons)]], NA())</f>
        <v>1158041.5679693935</v>
      </c>
      <c r="G1607" s="13" t="str">
        <f t="shared" si="25"/>
        <v>High</v>
      </c>
      <c r="H1607" s="13">
        <v>41.38</v>
      </c>
      <c r="I1607" s="13">
        <f>IFERROR(Table2[[#This Row],[Total Waste (tons)]] / (Table2[[#This Row],[Population (million)]]*1000), NA())</f>
        <v>2.0010543565642202E-2</v>
      </c>
      <c r="J1607" s="13">
        <v>646.84</v>
      </c>
      <c r="K1607" s="13">
        <f>IFERROR(Table2[[#This Row],[Total Waste (tons)]] * Table2[[#This Row],[Household waste (%)]], NA())</f>
        <v>439435.89900000009</v>
      </c>
      <c r="L1607" s="13">
        <v>33.950000000000003</v>
      </c>
      <c r="M1607" s="10">
        <f>SUMIFS(Table2[Household waste (%)], Table2[Country], "Australia", Table2[Year], 2020)</f>
        <v>1412.17</v>
      </c>
      <c r="N1607" s="10">
        <f>COUNTIFS(Table2[Year], "USA")</f>
        <v>0</v>
      </c>
    </row>
    <row r="1608" spans="1:14" x14ac:dyDescent="0.35">
      <c r="A1608" s="8" t="s">
        <v>16</v>
      </c>
      <c r="B1608" s="9">
        <v>2018</v>
      </c>
      <c r="C1608" s="8" t="s">
        <v>25</v>
      </c>
      <c r="D1608" s="9">
        <v>44914.720000000001</v>
      </c>
      <c r="E1608" s="10">
        <v>39769.919999999998</v>
      </c>
      <c r="F1608" s="10">
        <f>IFERROR(Table2[[#This Row],[Economic loss ($ million)]]*1000000 / Table2[[#This Row],[Total Waste (tons)]], NA())</f>
        <v>885454.03377779038</v>
      </c>
      <c r="G1608" s="10" t="str">
        <f t="shared" si="25"/>
        <v>Low</v>
      </c>
      <c r="H1608" s="10">
        <v>44.32</v>
      </c>
      <c r="I1608" s="10">
        <f>IFERROR(Table2[[#This Row],[Total Waste (tons)]] / (Table2[[#This Row],[Population (million)]]*1000), NA())</f>
        <v>5.5033107064964344E-2</v>
      </c>
      <c r="J1608" s="10">
        <v>816.14</v>
      </c>
      <c r="K1608" s="10">
        <f>IFERROR(Table2[[#This Row],[Total Waste (tons)]] * Table2[[#This Row],[Household waste (%)]], NA())</f>
        <v>2247532.5888</v>
      </c>
      <c r="L1608" s="10">
        <v>50.04</v>
      </c>
      <c r="M1608" s="10">
        <f>SUMIFS(Table2[Household waste (%)], Table2[Country], "Australia", Table2[Year], 2020)</f>
        <v>1412.17</v>
      </c>
      <c r="N1608" s="10">
        <f>COUNTIFS(Table2[Year], "USA")</f>
        <v>0</v>
      </c>
    </row>
    <row r="1609" spans="1:14" x14ac:dyDescent="0.35">
      <c r="A1609" s="11" t="s">
        <v>21</v>
      </c>
      <c r="B1609" s="12">
        <v>2024</v>
      </c>
      <c r="C1609" s="11" t="s">
        <v>20</v>
      </c>
      <c r="D1609" s="12">
        <v>1107.72</v>
      </c>
      <c r="E1609" s="13">
        <v>1306.42</v>
      </c>
      <c r="F1609" s="13">
        <f>IFERROR(Table2[[#This Row],[Economic loss ($ million)]]*1000000 / Table2[[#This Row],[Total Waste (tons)]], NA())</f>
        <v>1179377.4600079441</v>
      </c>
      <c r="G1609" s="13" t="str">
        <f t="shared" si="25"/>
        <v>High</v>
      </c>
      <c r="H1609" s="13">
        <v>120.16</v>
      </c>
      <c r="I1609" s="13">
        <f>IFERROR(Table2[[#This Row],[Total Waste (tons)]] / (Table2[[#This Row],[Population (million)]]*1000), NA())</f>
        <v>3.925301204819277E-3</v>
      </c>
      <c r="J1609" s="13">
        <v>282.2</v>
      </c>
      <c r="K1609" s="13">
        <f>IFERROR(Table2[[#This Row],[Total Waste (tons)]] * Table2[[#This Row],[Household waste (%)]], NA())</f>
        <v>60193.504800000002</v>
      </c>
      <c r="L1609" s="13">
        <v>54.34</v>
      </c>
      <c r="M1609" s="10">
        <f>SUMIFS(Table2[Household waste (%)], Table2[Country], "Australia", Table2[Year], 2020)</f>
        <v>1412.17</v>
      </c>
      <c r="N1609" s="10">
        <f>COUNTIFS(Table2[Year], "USA")</f>
        <v>0</v>
      </c>
    </row>
    <row r="1610" spans="1:14" x14ac:dyDescent="0.35">
      <c r="A1610" s="8" t="s">
        <v>17</v>
      </c>
      <c r="B1610" s="9">
        <v>2021</v>
      </c>
      <c r="C1610" s="8" t="s">
        <v>9</v>
      </c>
      <c r="D1610" s="9">
        <v>17158.57</v>
      </c>
      <c r="E1610" s="10">
        <v>16538.810000000001</v>
      </c>
      <c r="F1610" s="10">
        <f>IFERROR(Table2[[#This Row],[Economic loss ($ million)]]*1000000 / Table2[[#This Row],[Total Waste (tons)]], NA())</f>
        <v>963880.43992011005</v>
      </c>
      <c r="G1610" s="10" t="str">
        <f t="shared" si="25"/>
        <v>Medium</v>
      </c>
      <c r="H1610" s="10">
        <v>131.46</v>
      </c>
      <c r="I1610" s="10">
        <f>IFERROR(Table2[[#This Row],[Total Waste (tons)]] / (Table2[[#This Row],[Population (million)]]*1000), NA())</f>
        <v>1.6353487795812166E-2</v>
      </c>
      <c r="J1610" s="10">
        <v>1049.23</v>
      </c>
      <c r="K1610" s="10">
        <f>IFERROR(Table2[[#This Row],[Total Waste (tons)]] * Table2[[#This Row],[Household waste (%)]], NA())</f>
        <v>919184.59490000003</v>
      </c>
      <c r="L1610" s="10">
        <v>53.57</v>
      </c>
      <c r="M1610" s="10">
        <f>SUMIFS(Table2[Household waste (%)], Table2[Country], "Australia", Table2[Year], 2020)</f>
        <v>1412.17</v>
      </c>
      <c r="N1610" s="10">
        <f>COUNTIFS(Table2[Year], "USA")</f>
        <v>0</v>
      </c>
    </row>
    <row r="1611" spans="1:14" x14ac:dyDescent="0.35">
      <c r="A1611" s="11" t="s">
        <v>35</v>
      </c>
      <c r="B1611" s="12">
        <v>2020</v>
      </c>
      <c r="C1611" s="11" t="s">
        <v>20</v>
      </c>
      <c r="D1611" s="12">
        <v>7644.8</v>
      </c>
      <c r="E1611" s="13">
        <v>6541.69</v>
      </c>
      <c r="F1611" s="13">
        <f>IFERROR(Table2[[#This Row],[Economic loss ($ million)]]*1000000 / Table2[[#This Row],[Total Waste (tons)]], NA())</f>
        <v>855704.53118459601</v>
      </c>
      <c r="G1611" s="13" t="str">
        <f t="shared" si="25"/>
        <v>Low</v>
      </c>
      <c r="H1611" s="13">
        <v>96.79</v>
      </c>
      <c r="I1611" s="13">
        <f>IFERROR(Table2[[#This Row],[Total Waste (tons)]] / (Table2[[#This Row],[Population (million)]]*1000), NA())</f>
        <v>2.5116798633242437E-2</v>
      </c>
      <c r="J1611" s="13">
        <v>304.37</v>
      </c>
      <c r="K1611" s="13">
        <f>IFERROR(Table2[[#This Row],[Total Waste (tons)]] * Table2[[#This Row],[Household waste (%)]], NA())</f>
        <v>406397.56799999997</v>
      </c>
      <c r="L1611" s="13">
        <v>53.16</v>
      </c>
      <c r="M1611" s="10">
        <f>SUMIFS(Table2[Household waste (%)], Table2[Country], "Australia", Table2[Year], 2020)</f>
        <v>1412.17</v>
      </c>
      <c r="N1611" s="10">
        <f>COUNTIFS(Table2[Year], "USA")</f>
        <v>0</v>
      </c>
    </row>
    <row r="1612" spans="1:14" x14ac:dyDescent="0.35">
      <c r="A1612" s="8" t="s">
        <v>29</v>
      </c>
      <c r="B1612" s="9">
        <v>2018</v>
      </c>
      <c r="C1612" s="8" t="s">
        <v>20</v>
      </c>
      <c r="D1612" s="9">
        <v>49939.3</v>
      </c>
      <c r="E1612" s="10">
        <v>56589.53</v>
      </c>
      <c r="F1612" s="10">
        <f>IFERROR(Table2[[#This Row],[Economic loss ($ million)]]*1000000 / Table2[[#This Row],[Total Waste (tons)]], NA())</f>
        <v>1133166.2638443068</v>
      </c>
      <c r="G1612" s="10" t="str">
        <f t="shared" si="25"/>
        <v>High</v>
      </c>
      <c r="H1612" s="10">
        <v>166.63</v>
      </c>
      <c r="I1612" s="10">
        <f>IFERROR(Table2[[#This Row],[Total Waste (tons)]] / (Table2[[#This Row],[Population (million)]]*1000), NA())</f>
        <v>3.7673830880300553E-2</v>
      </c>
      <c r="J1612" s="10">
        <v>1325.57</v>
      </c>
      <c r="K1612" s="10">
        <f>IFERROR(Table2[[#This Row],[Total Waste (tons)]] * Table2[[#This Row],[Household waste (%)]], NA())</f>
        <v>3026820.9730000002</v>
      </c>
      <c r="L1612" s="10">
        <v>60.61</v>
      </c>
      <c r="M1612" s="10">
        <f>SUMIFS(Table2[Household waste (%)], Table2[Country], "Australia", Table2[Year], 2020)</f>
        <v>1412.17</v>
      </c>
      <c r="N1612" s="10">
        <f>COUNTIFS(Table2[Year], "USA")</f>
        <v>0</v>
      </c>
    </row>
    <row r="1613" spans="1:14" x14ac:dyDescent="0.35">
      <c r="A1613" s="11" t="s">
        <v>16</v>
      </c>
      <c r="B1613" s="12">
        <v>2024</v>
      </c>
      <c r="C1613" s="11" t="s">
        <v>19</v>
      </c>
      <c r="D1613" s="12">
        <v>49234.79</v>
      </c>
      <c r="E1613" s="13">
        <v>57327.57</v>
      </c>
      <c r="F1613" s="13">
        <f>IFERROR(Table2[[#This Row],[Economic loss ($ million)]]*1000000 / Table2[[#This Row],[Total Waste (tons)]], NA())</f>
        <v>1164371.1692484114</v>
      </c>
      <c r="G1613" s="13" t="str">
        <f t="shared" si="25"/>
        <v>High</v>
      </c>
      <c r="H1613" s="13">
        <v>150.79</v>
      </c>
      <c r="I1613" s="13">
        <f>IFERROR(Table2[[#This Row],[Total Waste (tons)]] / (Table2[[#This Row],[Population (million)]]*1000), NA())</f>
        <v>0.54511503542958373</v>
      </c>
      <c r="J1613" s="13">
        <v>90.32</v>
      </c>
      <c r="K1613" s="13">
        <f>IFERROR(Table2[[#This Row],[Total Waste (tons)]] * Table2[[#This Row],[Household waste (%)]], NA())</f>
        <v>3075204.9834000003</v>
      </c>
      <c r="L1613" s="13">
        <v>62.46</v>
      </c>
      <c r="M1613" s="10">
        <f>SUMIFS(Table2[Household waste (%)], Table2[Country], "Australia", Table2[Year], 2020)</f>
        <v>1412.17</v>
      </c>
      <c r="N1613" s="10">
        <f>COUNTIFS(Table2[Year], "USA")</f>
        <v>0</v>
      </c>
    </row>
    <row r="1614" spans="1:14" x14ac:dyDescent="0.35">
      <c r="A1614" s="8" t="s">
        <v>35</v>
      </c>
      <c r="B1614" s="9">
        <v>2020</v>
      </c>
      <c r="C1614" s="8" t="s">
        <v>15</v>
      </c>
      <c r="D1614" s="9">
        <v>34646.82</v>
      </c>
      <c r="E1614" s="10">
        <v>38811.94</v>
      </c>
      <c r="F1614" s="10">
        <f>IFERROR(Table2[[#This Row],[Economic loss ($ million)]]*1000000 / Table2[[#This Row],[Total Waste (tons)]], NA())</f>
        <v>1120216.5162632531</v>
      </c>
      <c r="G1614" s="10" t="str">
        <f t="shared" si="25"/>
        <v>High</v>
      </c>
      <c r="H1614" s="10">
        <v>56.26</v>
      </c>
      <c r="I1614" s="10">
        <f>IFERROR(Table2[[#This Row],[Total Waste (tons)]] / (Table2[[#This Row],[Population (million)]]*1000), NA())</f>
        <v>3.2135733763704155E-2</v>
      </c>
      <c r="J1614" s="10">
        <v>1078.1400000000001</v>
      </c>
      <c r="K1614" s="10">
        <f>IFERROR(Table2[[#This Row],[Total Waste (tons)]] * Table2[[#This Row],[Household waste (%)]], NA())</f>
        <v>2243035.1267999997</v>
      </c>
      <c r="L1614" s="10">
        <v>64.739999999999995</v>
      </c>
      <c r="M1614" s="10">
        <f>SUMIFS(Table2[Household waste (%)], Table2[Country], "Australia", Table2[Year], 2020)</f>
        <v>1412.17</v>
      </c>
      <c r="N1614" s="10">
        <f>COUNTIFS(Table2[Year], "USA")</f>
        <v>0</v>
      </c>
    </row>
    <row r="1615" spans="1:14" x14ac:dyDescent="0.35">
      <c r="A1615" s="11" t="s">
        <v>35</v>
      </c>
      <c r="B1615" s="12">
        <v>2020</v>
      </c>
      <c r="C1615" s="11" t="s">
        <v>22</v>
      </c>
      <c r="D1615" s="12">
        <v>3120.26</v>
      </c>
      <c r="E1615" s="13">
        <v>2798.83</v>
      </c>
      <c r="F1615" s="13">
        <f>IFERROR(Table2[[#This Row],[Economic loss ($ million)]]*1000000 / Table2[[#This Row],[Total Waste (tons)]], NA())</f>
        <v>896986.14859018149</v>
      </c>
      <c r="G1615" s="13" t="str">
        <f t="shared" si="25"/>
        <v>Low</v>
      </c>
      <c r="H1615" s="13">
        <v>141.9</v>
      </c>
      <c r="I1615" s="13">
        <f>IFERROR(Table2[[#This Row],[Total Waste (tons)]] / (Table2[[#This Row],[Population (million)]]*1000), NA())</f>
        <v>4.5722114764667962E-3</v>
      </c>
      <c r="J1615" s="13">
        <v>682.44</v>
      </c>
      <c r="K1615" s="13">
        <f>IFERROR(Table2[[#This Row],[Total Waste (tons)]] * Table2[[#This Row],[Household waste (%)]], NA())</f>
        <v>99754.712200000009</v>
      </c>
      <c r="L1615" s="13">
        <v>31.97</v>
      </c>
      <c r="M1615" s="10">
        <f>SUMIFS(Table2[Household waste (%)], Table2[Country], "Australia", Table2[Year], 2020)</f>
        <v>1412.17</v>
      </c>
      <c r="N1615" s="10">
        <f>COUNTIFS(Table2[Year], "USA")</f>
        <v>0</v>
      </c>
    </row>
    <row r="1616" spans="1:14" x14ac:dyDescent="0.35">
      <c r="A1616" s="8" t="s">
        <v>21</v>
      </c>
      <c r="B1616" s="9">
        <v>2021</v>
      </c>
      <c r="C1616" s="8" t="s">
        <v>9</v>
      </c>
      <c r="D1616" s="9">
        <v>8621.34</v>
      </c>
      <c r="E1616" s="10">
        <v>9973.89</v>
      </c>
      <c r="F1616" s="10">
        <f>IFERROR(Table2[[#This Row],[Economic loss ($ million)]]*1000000 / Table2[[#This Row],[Total Waste (tons)]], NA())</f>
        <v>1156883.9646737049</v>
      </c>
      <c r="G1616" s="10" t="str">
        <f t="shared" si="25"/>
        <v>High</v>
      </c>
      <c r="H1616" s="10">
        <v>176.26</v>
      </c>
      <c r="I1616" s="10">
        <f>IFERROR(Table2[[#This Row],[Total Waste (tons)]] / (Table2[[#This Row],[Population (million)]]*1000), NA())</f>
        <v>1.5229358770535242E-2</v>
      </c>
      <c r="J1616" s="10">
        <v>566.1</v>
      </c>
      <c r="K1616" s="10">
        <f>IFERROR(Table2[[#This Row],[Total Waste (tons)]] * Table2[[#This Row],[Household waste (%)]], NA())</f>
        <v>352526.59260000003</v>
      </c>
      <c r="L1616" s="10">
        <v>40.89</v>
      </c>
      <c r="M1616" s="10">
        <f>SUMIFS(Table2[Household waste (%)], Table2[Country], "Australia", Table2[Year], 2020)</f>
        <v>1412.17</v>
      </c>
      <c r="N1616" s="10">
        <f>COUNTIFS(Table2[Year], "USA")</f>
        <v>0</v>
      </c>
    </row>
    <row r="1617" spans="1:14" x14ac:dyDescent="0.35">
      <c r="A1617" s="11" t="s">
        <v>18</v>
      </c>
      <c r="B1617" s="12">
        <v>2019</v>
      </c>
      <c r="C1617" s="11" t="s">
        <v>20</v>
      </c>
      <c r="D1617" s="12">
        <v>35390.44</v>
      </c>
      <c r="E1617" s="13">
        <v>30453.31</v>
      </c>
      <c r="F1617" s="13">
        <f>IFERROR(Table2[[#This Row],[Economic loss ($ million)]]*1000000 / Table2[[#This Row],[Total Waste (tons)]], NA())</f>
        <v>860495.37671755417</v>
      </c>
      <c r="G1617" s="13" t="str">
        <f t="shared" si="25"/>
        <v>Low</v>
      </c>
      <c r="H1617" s="13">
        <v>25.72</v>
      </c>
      <c r="I1617" s="13">
        <f>IFERROR(Table2[[#This Row],[Total Waste (tons)]] / (Table2[[#This Row],[Population (million)]]*1000), NA())</f>
        <v>3.2080385793796122E-2</v>
      </c>
      <c r="J1617" s="13">
        <v>1103.18</v>
      </c>
      <c r="K1617" s="13">
        <f>IFERROR(Table2[[#This Row],[Total Waste (tons)]] * Table2[[#This Row],[Household waste (%)]], NA())</f>
        <v>2282683.3800000004</v>
      </c>
      <c r="L1617" s="13">
        <v>64.5</v>
      </c>
      <c r="M1617" s="10">
        <f>SUMIFS(Table2[Household waste (%)], Table2[Country], "Australia", Table2[Year], 2020)</f>
        <v>1412.17</v>
      </c>
      <c r="N1617" s="10">
        <f>COUNTIFS(Table2[Year], "USA")</f>
        <v>0</v>
      </c>
    </row>
    <row r="1618" spans="1:14" x14ac:dyDescent="0.35">
      <c r="A1618" s="8" t="s">
        <v>29</v>
      </c>
      <c r="B1618" s="9">
        <v>2023</v>
      </c>
      <c r="C1618" s="8" t="s">
        <v>25</v>
      </c>
      <c r="D1618" s="9">
        <v>3663.49</v>
      </c>
      <c r="E1618" s="10">
        <v>4005.62</v>
      </c>
      <c r="F1618" s="10">
        <f>IFERROR(Table2[[#This Row],[Economic loss ($ million)]]*1000000 / Table2[[#This Row],[Total Waste (tons)]], NA())</f>
        <v>1093389.0907304238</v>
      </c>
      <c r="G1618" s="10" t="str">
        <f t="shared" si="25"/>
        <v>Medium</v>
      </c>
      <c r="H1618" s="10">
        <v>179.17</v>
      </c>
      <c r="I1618" s="10">
        <f>IFERROR(Table2[[#This Row],[Total Waste (tons)]] / (Table2[[#This Row],[Population (million)]]*1000), NA())</f>
        <v>4.5846348300545622E-3</v>
      </c>
      <c r="J1618" s="10">
        <v>799.08</v>
      </c>
      <c r="K1618" s="10">
        <f>IFERROR(Table2[[#This Row],[Total Waste (tons)]] * Table2[[#This Row],[Household waste (%)]], NA())</f>
        <v>224095.6833</v>
      </c>
      <c r="L1618" s="10">
        <v>61.17</v>
      </c>
      <c r="M1618" s="10">
        <f>SUMIFS(Table2[Household waste (%)], Table2[Country], "Australia", Table2[Year], 2020)</f>
        <v>1412.17</v>
      </c>
      <c r="N1618" s="10">
        <f>COUNTIFS(Table2[Year], "USA")</f>
        <v>0</v>
      </c>
    </row>
    <row r="1619" spans="1:14" x14ac:dyDescent="0.35">
      <c r="A1619" s="11" t="s">
        <v>29</v>
      </c>
      <c r="B1619" s="12">
        <v>2022</v>
      </c>
      <c r="C1619" s="11" t="s">
        <v>9</v>
      </c>
      <c r="D1619" s="12">
        <v>43162.29</v>
      </c>
      <c r="E1619" s="13">
        <v>46159.5</v>
      </c>
      <c r="F1619" s="13">
        <f>IFERROR(Table2[[#This Row],[Economic loss ($ million)]]*1000000 / Table2[[#This Row],[Total Waste (tons)]], NA())</f>
        <v>1069440.4768607041</v>
      </c>
      <c r="G1619" s="13" t="str">
        <f t="shared" si="25"/>
        <v>Medium</v>
      </c>
      <c r="H1619" s="13">
        <v>119.68</v>
      </c>
      <c r="I1619" s="13">
        <f>IFERROR(Table2[[#This Row],[Total Waste (tons)]] / (Table2[[#This Row],[Population (million)]]*1000), NA())</f>
        <v>6.6368807085524492E-2</v>
      </c>
      <c r="J1619" s="13">
        <v>650.34</v>
      </c>
      <c r="K1619" s="13">
        <f>IFERROR(Table2[[#This Row],[Total Waste (tons)]] * Table2[[#This Row],[Household waste (%)]], NA())</f>
        <v>2868997.4163000002</v>
      </c>
      <c r="L1619" s="13">
        <v>66.47</v>
      </c>
      <c r="M1619" s="10">
        <f>SUMIFS(Table2[Household waste (%)], Table2[Country], "Australia", Table2[Year], 2020)</f>
        <v>1412.17</v>
      </c>
      <c r="N1619" s="10">
        <f>COUNTIFS(Table2[Year], "USA")</f>
        <v>0</v>
      </c>
    </row>
    <row r="1620" spans="1:14" x14ac:dyDescent="0.35">
      <c r="A1620" s="8" t="s">
        <v>32</v>
      </c>
      <c r="B1620" s="9">
        <v>2019</v>
      </c>
      <c r="C1620" s="8" t="s">
        <v>20</v>
      </c>
      <c r="D1620" s="9">
        <v>45279.09</v>
      </c>
      <c r="E1620" s="10">
        <v>46202.71</v>
      </c>
      <c r="F1620" s="10">
        <f>IFERROR(Table2[[#This Row],[Economic loss ($ million)]]*1000000 / Table2[[#This Row],[Total Waste (tons)]], NA())</f>
        <v>1020398.3781476174</v>
      </c>
      <c r="G1620" s="10" t="str">
        <f t="shared" si="25"/>
        <v>Medium</v>
      </c>
      <c r="H1620" s="10">
        <v>112.32</v>
      </c>
      <c r="I1620" s="10">
        <f>IFERROR(Table2[[#This Row],[Total Waste (tons)]] / (Table2[[#This Row],[Population (million)]]*1000), NA())</f>
        <v>4.3293643508691415E-2</v>
      </c>
      <c r="J1620" s="10">
        <v>1045.8599999999999</v>
      </c>
      <c r="K1620" s="10">
        <f>IFERROR(Table2[[#This Row],[Total Waste (tons)]] * Table2[[#This Row],[Household waste (%)]], NA())</f>
        <v>3099806.5013999995</v>
      </c>
      <c r="L1620" s="10">
        <v>68.459999999999994</v>
      </c>
      <c r="M1620" s="10">
        <f>SUMIFS(Table2[Household waste (%)], Table2[Country], "Australia", Table2[Year], 2020)</f>
        <v>1412.17</v>
      </c>
      <c r="N1620" s="10">
        <f>COUNTIFS(Table2[Year], "USA")</f>
        <v>0</v>
      </c>
    </row>
    <row r="1621" spans="1:14" x14ac:dyDescent="0.35">
      <c r="A1621" s="11" t="s">
        <v>30</v>
      </c>
      <c r="B1621" s="12">
        <v>2018</v>
      </c>
      <c r="C1621" s="11" t="s">
        <v>9</v>
      </c>
      <c r="D1621" s="12">
        <v>19392.75</v>
      </c>
      <c r="E1621" s="13">
        <v>19073.59</v>
      </c>
      <c r="F1621" s="13">
        <f>IFERROR(Table2[[#This Row],[Economic loss ($ million)]]*1000000 / Table2[[#This Row],[Total Waste (tons)]], NA())</f>
        <v>983542.30318031227</v>
      </c>
      <c r="G1621" s="13" t="str">
        <f t="shared" si="25"/>
        <v>Medium</v>
      </c>
      <c r="H1621" s="13">
        <v>177.2</v>
      </c>
      <c r="I1621" s="13">
        <f>IFERROR(Table2[[#This Row],[Total Waste (tons)]] / (Table2[[#This Row],[Population (million)]]*1000), NA())</f>
        <v>1.4253401148048244E-2</v>
      </c>
      <c r="J1621" s="13">
        <v>1360.57</v>
      </c>
      <c r="K1621" s="13">
        <f>IFERROR(Table2[[#This Row],[Total Waste (tons)]] * Table2[[#This Row],[Household waste (%)]], NA())</f>
        <v>933954.84</v>
      </c>
      <c r="L1621" s="13">
        <v>48.16</v>
      </c>
      <c r="M1621" s="10">
        <f>SUMIFS(Table2[Household waste (%)], Table2[Country], "Australia", Table2[Year], 2020)</f>
        <v>1412.17</v>
      </c>
      <c r="N1621" s="10">
        <f>COUNTIFS(Table2[Year], "USA")</f>
        <v>0</v>
      </c>
    </row>
    <row r="1622" spans="1:14" x14ac:dyDescent="0.35">
      <c r="A1622" s="8" t="s">
        <v>12</v>
      </c>
      <c r="B1622" s="9">
        <v>2019</v>
      </c>
      <c r="C1622" s="8" t="s">
        <v>11</v>
      </c>
      <c r="D1622" s="9">
        <v>29113.69</v>
      </c>
      <c r="E1622" s="10">
        <v>32478.81</v>
      </c>
      <c r="F1622" s="10">
        <f>IFERROR(Table2[[#This Row],[Economic loss ($ million)]]*1000000 / Table2[[#This Row],[Total Waste (tons)]], NA())</f>
        <v>1115585.4857285353</v>
      </c>
      <c r="G1622" s="10" t="str">
        <f t="shared" si="25"/>
        <v>High</v>
      </c>
      <c r="H1622" s="10">
        <v>49.46</v>
      </c>
      <c r="I1622" s="10">
        <f>IFERROR(Table2[[#This Row],[Total Waste (tons)]] / (Table2[[#This Row],[Population (million)]]*1000), NA())</f>
        <v>2.5123348549830431E-2</v>
      </c>
      <c r="J1622" s="10">
        <v>1158.83</v>
      </c>
      <c r="K1622" s="10">
        <f>IFERROR(Table2[[#This Row],[Total Waste (tons)]] * Table2[[#This Row],[Household waste (%)]], NA())</f>
        <v>1281293.4968999999</v>
      </c>
      <c r="L1622" s="10">
        <v>44.01</v>
      </c>
      <c r="M1622" s="10">
        <f>SUMIFS(Table2[Household waste (%)], Table2[Country], "Australia", Table2[Year], 2020)</f>
        <v>1412.17</v>
      </c>
      <c r="N1622" s="10">
        <f>COUNTIFS(Table2[Year], "USA")</f>
        <v>0</v>
      </c>
    </row>
    <row r="1623" spans="1:14" x14ac:dyDescent="0.35">
      <c r="A1623" s="11" t="s">
        <v>23</v>
      </c>
      <c r="B1623" s="12">
        <v>2021</v>
      </c>
      <c r="C1623" s="11" t="s">
        <v>20</v>
      </c>
      <c r="D1623" s="12">
        <v>17636.509999999998</v>
      </c>
      <c r="E1623" s="13">
        <v>19452.05</v>
      </c>
      <c r="F1623" s="13">
        <f>IFERROR(Table2[[#This Row],[Economic loss ($ million)]]*1000000 / Table2[[#This Row],[Total Waste (tons)]], NA())</f>
        <v>1102942.135377124</v>
      </c>
      <c r="G1623" s="13" t="str">
        <f t="shared" si="25"/>
        <v>High</v>
      </c>
      <c r="H1623" s="13">
        <v>179.42</v>
      </c>
      <c r="I1623" s="13">
        <f>IFERROR(Table2[[#This Row],[Total Waste (tons)]] / (Table2[[#This Row],[Population (million)]]*1000), NA())</f>
        <v>3.6709843265408069E-2</v>
      </c>
      <c r="J1623" s="13">
        <v>480.43</v>
      </c>
      <c r="K1623" s="13">
        <f>IFERROR(Table2[[#This Row],[Total Waste (tons)]] * Table2[[#This Row],[Household waste (%)]], NA())</f>
        <v>728740.59319999989</v>
      </c>
      <c r="L1623" s="13">
        <v>41.32</v>
      </c>
      <c r="M1623" s="10">
        <f>SUMIFS(Table2[Household waste (%)], Table2[Country], "Australia", Table2[Year], 2020)</f>
        <v>1412.17</v>
      </c>
      <c r="N1623" s="10">
        <f>COUNTIFS(Table2[Year], "USA")</f>
        <v>0</v>
      </c>
    </row>
    <row r="1624" spans="1:14" x14ac:dyDescent="0.35">
      <c r="A1624" s="8" t="s">
        <v>17</v>
      </c>
      <c r="B1624" s="9">
        <v>2024</v>
      </c>
      <c r="C1624" s="8" t="s">
        <v>20</v>
      </c>
      <c r="D1624" s="9">
        <v>8868.1</v>
      </c>
      <c r="E1624" s="10">
        <v>9640.64</v>
      </c>
      <c r="F1624" s="10">
        <f>IFERROR(Table2[[#This Row],[Economic loss ($ million)]]*1000000 / Table2[[#This Row],[Total Waste (tons)]], NA())</f>
        <v>1087114.4890111748</v>
      </c>
      <c r="G1624" s="10" t="str">
        <f t="shared" si="25"/>
        <v>Medium</v>
      </c>
      <c r="H1624" s="10">
        <v>107.74</v>
      </c>
      <c r="I1624" s="10">
        <f>IFERROR(Table2[[#This Row],[Total Waste (tons)]] / (Table2[[#This Row],[Population (million)]]*1000), NA())</f>
        <v>1.3265272542332316E-2</v>
      </c>
      <c r="J1624" s="10">
        <v>668.52</v>
      </c>
      <c r="K1624" s="10">
        <f>IFERROR(Table2[[#This Row],[Total Waste (tons)]] * Table2[[#This Row],[Household waste (%)]], NA())</f>
        <v>481537.83</v>
      </c>
      <c r="L1624" s="10">
        <v>54.3</v>
      </c>
      <c r="M1624" s="10">
        <f>SUMIFS(Table2[Household waste (%)], Table2[Country], "Australia", Table2[Year], 2020)</f>
        <v>1412.17</v>
      </c>
      <c r="N1624" s="10">
        <f>COUNTIFS(Table2[Year], "USA")</f>
        <v>0</v>
      </c>
    </row>
    <row r="1625" spans="1:14" x14ac:dyDescent="0.35">
      <c r="A1625" s="11" t="s">
        <v>27</v>
      </c>
      <c r="B1625" s="12">
        <v>2021</v>
      </c>
      <c r="C1625" s="11" t="s">
        <v>22</v>
      </c>
      <c r="D1625" s="12">
        <v>46198.11</v>
      </c>
      <c r="E1625" s="13">
        <v>52242.67</v>
      </c>
      <c r="F1625" s="13">
        <f>IFERROR(Table2[[#This Row],[Economic loss ($ million)]]*1000000 / Table2[[#This Row],[Total Waste (tons)]], NA())</f>
        <v>1130839.9845794558</v>
      </c>
      <c r="G1625" s="13" t="str">
        <f t="shared" si="25"/>
        <v>High</v>
      </c>
      <c r="H1625" s="13">
        <v>143.51</v>
      </c>
      <c r="I1625" s="13">
        <f>IFERROR(Table2[[#This Row],[Total Waste (tons)]] / (Table2[[#This Row],[Population (million)]]*1000), NA())</f>
        <v>0.16438853503184714</v>
      </c>
      <c r="J1625" s="13">
        <v>281.02999999999997</v>
      </c>
      <c r="K1625" s="13">
        <f>IFERROR(Table2[[#This Row],[Total Waste (tons)]] * Table2[[#This Row],[Household waste (%)]], NA())</f>
        <v>1695932.6181000001</v>
      </c>
      <c r="L1625" s="13">
        <v>36.71</v>
      </c>
      <c r="M1625" s="10">
        <f>SUMIFS(Table2[Household waste (%)], Table2[Country], "Australia", Table2[Year], 2020)</f>
        <v>1412.17</v>
      </c>
      <c r="N1625" s="10">
        <f>COUNTIFS(Table2[Year], "USA")</f>
        <v>0</v>
      </c>
    </row>
    <row r="1626" spans="1:14" x14ac:dyDescent="0.35">
      <c r="A1626" s="8" t="s">
        <v>35</v>
      </c>
      <c r="B1626" s="9">
        <v>2018</v>
      </c>
      <c r="C1626" s="8" t="s">
        <v>15</v>
      </c>
      <c r="D1626" s="9">
        <v>48402.2</v>
      </c>
      <c r="E1626" s="10">
        <v>51344.81</v>
      </c>
      <c r="F1626" s="10">
        <f>IFERROR(Table2[[#This Row],[Economic loss ($ million)]]*1000000 / Table2[[#This Row],[Total Waste (tons)]], NA())</f>
        <v>1060794.963865279</v>
      </c>
      <c r="G1626" s="10" t="str">
        <f t="shared" si="25"/>
        <v>Medium</v>
      </c>
      <c r="H1626" s="10">
        <v>118.82</v>
      </c>
      <c r="I1626" s="10">
        <f>IFERROR(Table2[[#This Row],[Total Waste (tons)]] / (Table2[[#This Row],[Population (million)]]*1000), NA())</f>
        <v>0.15078566978193145</v>
      </c>
      <c r="J1626" s="10">
        <v>321</v>
      </c>
      <c r="K1626" s="10">
        <f>IFERROR(Table2[[#This Row],[Total Waste (tons)]] * Table2[[#This Row],[Household waste (%)]], NA())</f>
        <v>3223102.4980000001</v>
      </c>
      <c r="L1626" s="10">
        <v>66.59</v>
      </c>
      <c r="M1626" s="10">
        <f>SUMIFS(Table2[Household waste (%)], Table2[Country], "Australia", Table2[Year], 2020)</f>
        <v>1412.17</v>
      </c>
      <c r="N1626" s="10">
        <f>COUNTIFS(Table2[Year], "USA")</f>
        <v>0</v>
      </c>
    </row>
    <row r="1627" spans="1:14" x14ac:dyDescent="0.35">
      <c r="A1627" s="11" t="s">
        <v>16</v>
      </c>
      <c r="B1627" s="12">
        <v>2019</v>
      </c>
      <c r="C1627" s="11" t="s">
        <v>19</v>
      </c>
      <c r="D1627" s="12">
        <v>12301.35</v>
      </c>
      <c r="E1627" s="13">
        <v>12598.08</v>
      </c>
      <c r="F1627" s="13">
        <f>IFERROR(Table2[[#This Row],[Economic loss ($ million)]]*1000000 / Table2[[#This Row],[Total Waste (tons)]], NA())</f>
        <v>1024121.7427355534</v>
      </c>
      <c r="G1627" s="13" t="str">
        <f t="shared" si="25"/>
        <v>Medium</v>
      </c>
      <c r="H1627" s="13">
        <v>161.37</v>
      </c>
      <c r="I1627" s="13">
        <f>IFERROR(Table2[[#This Row],[Total Waste (tons)]] / (Table2[[#This Row],[Population (million)]]*1000), NA())</f>
        <v>1.1514775673727664E-2</v>
      </c>
      <c r="J1627" s="13">
        <v>1068.31</v>
      </c>
      <c r="K1627" s="13">
        <f>IFERROR(Table2[[#This Row],[Total Waste (tons)]] * Table2[[#This Row],[Household waste (%)]], NA())</f>
        <v>506200.55249999999</v>
      </c>
      <c r="L1627" s="13">
        <v>41.15</v>
      </c>
      <c r="M1627" s="10">
        <f>SUMIFS(Table2[Household waste (%)], Table2[Country], "Australia", Table2[Year], 2020)</f>
        <v>1412.17</v>
      </c>
      <c r="N1627" s="10">
        <f>COUNTIFS(Table2[Year], "USA")</f>
        <v>0</v>
      </c>
    </row>
    <row r="1628" spans="1:14" x14ac:dyDescent="0.35">
      <c r="A1628" s="8" t="s">
        <v>8</v>
      </c>
      <c r="B1628" s="9">
        <v>2022</v>
      </c>
      <c r="C1628" s="8" t="s">
        <v>15</v>
      </c>
      <c r="D1628" s="9">
        <v>4103.34</v>
      </c>
      <c r="E1628" s="10">
        <v>3481.24</v>
      </c>
      <c r="F1628" s="10">
        <f>IFERROR(Table2[[#This Row],[Economic loss ($ million)]]*1000000 / Table2[[#This Row],[Total Waste (tons)]], NA())</f>
        <v>848391.7979012219</v>
      </c>
      <c r="G1628" s="10" t="str">
        <f t="shared" si="25"/>
        <v>Low</v>
      </c>
      <c r="H1628" s="10">
        <v>162.15</v>
      </c>
      <c r="I1628" s="10">
        <f>IFERROR(Table2[[#This Row],[Total Waste (tons)]] / (Table2[[#This Row],[Population (million)]]*1000), NA())</f>
        <v>5.6663444542642515E-3</v>
      </c>
      <c r="J1628" s="10">
        <v>724.16</v>
      </c>
      <c r="K1628" s="10">
        <f>IFERROR(Table2[[#This Row],[Total Waste (tons)]] * Table2[[#This Row],[Household waste (%)]], NA())</f>
        <v>167129.03819999998</v>
      </c>
      <c r="L1628" s="10">
        <v>40.729999999999997</v>
      </c>
      <c r="M1628" s="10">
        <f>SUMIFS(Table2[Household waste (%)], Table2[Country], "Australia", Table2[Year], 2020)</f>
        <v>1412.17</v>
      </c>
      <c r="N1628" s="10">
        <f>COUNTIFS(Table2[Year], "USA")</f>
        <v>0</v>
      </c>
    </row>
    <row r="1629" spans="1:14" x14ac:dyDescent="0.35">
      <c r="A1629" s="11" t="s">
        <v>27</v>
      </c>
      <c r="B1629" s="12">
        <v>2024</v>
      </c>
      <c r="C1629" s="11" t="s">
        <v>22</v>
      </c>
      <c r="D1629" s="12">
        <v>33168.18</v>
      </c>
      <c r="E1629" s="13">
        <v>39427.5</v>
      </c>
      <c r="F1629" s="13">
        <f>IFERROR(Table2[[#This Row],[Economic loss ($ million)]]*1000000 / Table2[[#This Row],[Total Waste (tons)]], NA())</f>
        <v>1188714.6053838348</v>
      </c>
      <c r="G1629" s="13" t="str">
        <f t="shared" si="25"/>
        <v>High</v>
      </c>
      <c r="H1629" s="13">
        <v>160.47999999999999</v>
      </c>
      <c r="I1629" s="13">
        <f>IFERROR(Table2[[#This Row],[Total Waste (tons)]] / (Table2[[#This Row],[Population (million)]]*1000), NA())</f>
        <v>4.425964771817454E-2</v>
      </c>
      <c r="J1629" s="13">
        <v>749.4</v>
      </c>
      <c r="K1629" s="13">
        <f>IFERROR(Table2[[#This Row],[Total Waste (tons)]] * Table2[[#This Row],[Household waste (%)]], NA())</f>
        <v>1523414.5074</v>
      </c>
      <c r="L1629" s="13">
        <v>45.93</v>
      </c>
      <c r="M1629" s="10">
        <f>SUMIFS(Table2[Household waste (%)], Table2[Country], "Australia", Table2[Year], 2020)</f>
        <v>1412.17</v>
      </c>
      <c r="N1629" s="10">
        <f>COUNTIFS(Table2[Year], "USA")</f>
        <v>0</v>
      </c>
    </row>
    <row r="1630" spans="1:14" x14ac:dyDescent="0.35">
      <c r="A1630" s="8" t="s">
        <v>17</v>
      </c>
      <c r="B1630" s="9">
        <v>2021</v>
      </c>
      <c r="C1630" s="8" t="s">
        <v>11</v>
      </c>
      <c r="D1630" s="9">
        <v>10357.84</v>
      </c>
      <c r="E1630" s="10">
        <v>11322.82</v>
      </c>
      <c r="F1630" s="10">
        <f>IFERROR(Table2[[#This Row],[Economic loss ($ million)]]*1000000 / Table2[[#This Row],[Total Waste (tons)]], NA())</f>
        <v>1093164.2118433958</v>
      </c>
      <c r="G1630" s="10" t="str">
        <f t="shared" si="25"/>
        <v>Medium</v>
      </c>
      <c r="H1630" s="10">
        <v>72.709999999999994</v>
      </c>
      <c r="I1630" s="10">
        <f>IFERROR(Table2[[#This Row],[Total Waste (tons)]] / (Table2[[#This Row],[Population (million)]]*1000), NA())</f>
        <v>8.4248438313378454E-3</v>
      </c>
      <c r="J1630" s="10">
        <v>1229.44</v>
      </c>
      <c r="K1630" s="10">
        <f>IFERROR(Table2[[#This Row],[Total Waste (tons)]] * Table2[[#This Row],[Household waste (%)]], NA())</f>
        <v>547204.68720000004</v>
      </c>
      <c r="L1630" s="10">
        <v>52.83</v>
      </c>
      <c r="M1630" s="10">
        <f>SUMIFS(Table2[Household waste (%)], Table2[Country], "Australia", Table2[Year], 2020)</f>
        <v>1412.17</v>
      </c>
      <c r="N1630" s="10">
        <f>COUNTIFS(Table2[Year], "USA")</f>
        <v>0</v>
      </c>
    </row>
    <row r="1631" spans="1:14" x14ac:dyDescent="0.35">
      <c r="A1631" s="11" t="s">
        <v>24</v>
      </c>
      <c r="B1631" s="12">
        <v>2024</v>
      </c>
      <c r="C1631" s="11" t="s">
        <v>25</v>
      </c>
      <c r="D1631" s="12">
        <v>14150.56</v>
      </c>
      <c r="E1631" s="13">
        <v>13191.58</v>
      </c>
      <c r="F1631" s="13">
        <f>IFERROR(Table2[[#This Row],[Economic loss ($ million)]]*1000000 / Table2[[#This Row],[Total Waste (tons)]], NA())</f>
        <v>932230.24389140785</v>
      </c>
      <c r="G1631" s="13" t="str">
        <f t="shared" si="25"/>
        <v>Low</v>
      </c>
      <c r="H1631" s="13">
        <v>188.36</v>
      </c>
      <c r="I1631" s="13">
        <f>IFERROR(Table2[[#This Row],[Total Waste (tons)]] / (Table2[[#This Row],[Population (million)]]*1000), NA())</f>
        <v>1.3273823929459218E-2</v>
      </c>
      <c r="J1631" s="13">
        <v>1066.05</v>
      </c>
      <c r="K1631" s="13">
        <f>IFERROR(Table2[[#This Row],[Total Waste (tons)]] * Table2[[#This Row],[Household waste (%)]], NA())</f>
        <v>912711.12</v>
      </c>
      <c r="L1631" s="13">
        <v>64.5</v>
      </c>
      <c r="M1631" s="10">
        <f>SUMIFS(Table2[Household waste (%)], Table2[Country], "Australia", Table2[Year], 2020)</f>
        <v>1412.17</v>
      </c>
      <c r="N1631" s="10">
        <f>COUNTIFS(Table2[Year], "USA")</f>
        <v>0</v>
      </c>
    </row>
    <row r="1632" spans="1:14" x14ac:dyDescent="0.35">
      <c r="A1632" s="8" t="s">
        <v>16</v>
      </c>
      <c r="B1632" s="9">
        <v>2021</v>
      </c>
      <c r="C1632" s="8" t="s">
        <v>20</v>
      </c>
      <c r="D1632" s="9">
        <v>12408.78</v>
      </c>
      <c r="E1632" s="10">
        <v>12422.19</v>
      </c>
      <c r="F1632" s="10">
        <f>IFERROR(Table2[[#This Row],[Economic loss ($ million)]]*1000000 / Table2[[#This Row],[Total Waste (tons)]], NA())</f>
        <v>1001080.686417198</v>
      </c>
      <c r="G1632" s="10" t="str">
        <f t="shared" si="25"/>
        <v>Medium</v>
      </c>
      <c r="H1632" s="10">
        <v>124.37</v>
      </c>
      <c r="I1632" s="10">
        <f>IFERROR(Table2[[#This Row],[Total Waste (tons)]] / (Table2[[#This Row],[Population (million)]]*1000), NA())</f>
        <v>1.6328631207726926E-2</v>
      </c>
      <c r="J1632" s="10">
        <v>759.94</v>
      </c>
      <c r="K1632" s="10">
        <f>IFERROR(Table2[[#This Row],[Total Waste (tons)]] * Table2[[#This Row],[Household waste (%)]], NA())</f>
        <v>611132.41500000004</v>
      </c>
      <c r="L1632" s="10">
        <v>49.25</v>
      </c>
      <c r="M1632" s="10">
        <f>SUMIFS(Table2[Household waste (%)], Table2[Country], "Australia", Table2[Year], 2020)</f>
        <v>1412.17</v>
      </c>
      <c r="N1632" s="10">
        <f>COUNTIFS(Table2[Year], "USA")</f>
        <v>0</v>
      </c>
    </row>
    <row r="1633" spans="1:14" x14ac:dyDescent="0.35">
      <c r="A1633" s="11" t="s">
        <v>17</v>
      </c>
      <c r="B1633" s="12">
        <v>2020</v>
      </c>
      <c r="C1633" s="11" t="s">
        <v>13</v>
      </c>
      <c r="D1633" s="12">
        <v>12168.64</v>
      </c>
      <c r="E1633" s="13">
        <v>10111.49</v>
      </c>
      <c r="F1633" s="13">
        <f>IFERROR(Table2[[#This Row],[Economic loss ($ million)]]*1000000 / Table2[[#This Row],[Total Waste (tons)]], NA())</f>
        <v>830946.59715465328</v>
      </c>
      <c r="G1633" s="13" t="str">
        <f t="shared" si="25"/>
        <v>Low</v>
      </c>
      <c r="H1633" s="13">
        <v>143.16</v>
      </c>
      <c r="I1633" s="13">
        <f>IFERROR(Table2[[#This Row],[Total Waste (tons)]] / (Table2[[#This Row],[Population (million)]]*1000), NA())</f>
        <v>1.2026368065781801E-2</v>
      </c>
      <c r="J1633" s="13">
        <v>1011.83</v>
      </c>
      <c r="K1633" s="13">
        <f>IFERROR(Table2[[#This Row],[Total Waste (tons)]] * Table2[[#This Row],[Household waste (%)]], NA())</f>
        <v>582026.05119999999</v>
      </c>
      <c r="L1633" s="13">
        <v>47.83</v>
      </c>
      <c r="M1633" s="10">
        <f>SUMIFS(Table2[Household waste (%)], Table2[Country], "Australia", Table2[Year], 2020)</f>
        <v>1412.17</v>
      </c>
      <c r="N1633" s="10">
        <f>COUNTIFS(Table2[Year], "USA")</f>
        <v>0</v>
      </c>
    </row>
    <row r="1634" spans="1:14" x14ac:dyDescent="0.35">
      <c r="A1634" s="8" t="s">
        <v>8</v>
      </c>
      <c r="B1634" s="9">
        <v>2022</v>
      </c>
      <c r="C1634" s="8" t="s">
        <v>20</v>
      </c>
      <c r="D1634" s="9">
        <v>23468.74</v>
      </c>
      <c r="E1634" s="10">
        <v>26836.79</v>
      </c>
      <c r="F1634" s="10">
        <f>IFERROR(Table2[[#This Row],[Economic loss ($ million)]]*1000000 / Table2[[#This Row],[Total Waste (tons)]], NA())</f>
        <v>1143512.1783274261</v>
      </c>
      <c r="G1634" s="10" t="str">
        <f t="shared" si="25"/>
        <v>High</v>
      </c>
      <c r="H1634" s="10">
        <v>74.17</v>
      </c>
      <c r="I1634" s="10">
        <f>IFERROR(Table2[[#This Row],[Total Waste (tons)]] / (Table2[[#This Row],[Population (million)]]*1000), NA())</f>
        <v>1.8997798177020093E-2</v>
      </c>
      <c r="J1634" s="10">
        <v>1235.3399999999999</v>
      </c>
      <c r="K1634" s="10">
        <f>IFERROR(Table2[[#This Row],[Total Waste (tons)]] * Table2[[#This Row],[Household waste (%)]], NA())</f>
        <v>996248.01300000015</v>
      </c>
      <c r="L1634" s="10">
        <v>42.45</v>
      </c>
      <c r="M1634" s="10">
        <f>SUMIFS(Table2[Household waste (%)], Table2[Country], "Australia", Table2[Year], 2020)</f>
        <v>1412.17</v>
      </c>
      <c r="N1634" s="10">
        <f>COUNTIFS(Table2[Year], "USA")</f>
        <v>0</v>
      </c>
    </row>
    <row r="1635" spans="1:14" x14ac:dyDescent="0.35">
      <c r="A1635" s="11" t="s">
        <v>21</v>
      </c>
      <c r="B1635" s="12">
        <v>2021</v>
      </c>
      <c r="C1635" s="11" t="s">
        <v>20</v>
      </c>
      <c r="D1635" s="12">
        <v>8379.7000000000007</v>
      </c>
      <c r="E1635" s="13">
        <v>8101.9</v>
      </c>
      <c r="F1635" s="13">
        <f>IFERROR(Table2[[#This Row],[Economic loss ($ million)]]*1000000 / Table2[[#This Row],[Total Waste (tons)]], NA())</f>
        <v>966848.4551952933</v>
      </c>
      <c r="G1635" s="13" t="str">
        <f t="shared" si="25"/>
        <v>Medium</v>
      </c>
      <c r="H1635" s="13">
        <v>158.53</v>
      </c>
      <c r="I1635" s="13">
        <f>IFERROR(Table2[[#This Row],[Total Waste (tons)]] / (Table2[[#This Row],[Population (million)]]*1000), NA())</f>
        <v>6.3568296642442087E-3</v>
      </c>
      <c r="J1635" s="13">
        <v>1318.22</v>
      </c>
      <c r="K1635" s="13">
        <f>IFERROR(Table2[[#This Row],[Total Waste (tons)]] * Table2[[#This Row],[Household waste (%)]], NA())</f>
        <v>338372.28600000002</v>
      </c>
      <c r="L1635" s="13">
        <v>40.380000000000003</v>
      </c>
      <c r="M1635" s="10">
        <f>SUMIFS(Table2[Household waste (%)], Table2[Country], "Australia", Table2[Year], 2020)</f>
        <v>1412.17</v>
      </c>
      <c r="N1635" s="10">
        <f>COUNTIFS(Table2[Year], "USA")</f>
        <v>0</v>
      </c>
    </row>
    <row r="1636" spans="1:14" x14ac:dyDescent="0.35">
      <c r="A1636" s="8" t="s">
        <v>30</v>
      </c>
      <c r="B1636" s="9">
        <v>2021</v>
      </c>
      <c r="C1636" s="8" t="s">
        <v>19</v>
      </c>
      <c r="D1636" s="9">
        <v>42429.8</v>
      </c>
      <c r="E1636" s="10">
        <v>43314.09</v>
      </c>
      <c r="F1636" s="10">
        <f>IFERROR(Table2[[#This Row],[Economic loss ($ million)]]*1000000 / Table2[[#This Row],[Total Waste (tons)]], NA())</f>
        <v>1020841.2483678923</v>
      </c>
      <c r="G1636" s="10" t="str">
        <f t="shared" si="25"/>
        <v>Medium</v>
      </c>
      <c r="H1636" s="10">
        <v>94.42</v>
      </c>
      <c r="I1636" s="10">
        <f>IFERROR(Table2[[#This Row],[Total Waste (tons)]] / (Table2[[#This Row],[Population (million)]]*1000), NA())</f>
        <v>7.8541705231202102E-2</v>
      </c>
      <c r="J1636" s="10">
        <v>540.22</v>
      </c>
      <c r="K1636" s="10">
        <f>IFERROR(Table2[[#This Row],[Total Waste (tons)]] * Table2[[#This Row],[Household waste (%)]], NA())</f>
        <v>2334487.5960000004</v>
      </c>
      <c r="L1636" s="10">
        <v>55.02</v>
      </c>
      <c r="M1636" s="10">
        <f>SUMIFS(Table2[Household waste (%)], Table2[Country], "Australia", Table2[Year], 2020)</f>
        <v>1412.17</v>
      </c>
      <c r="N1636" s="10">
        <f>COUNTIFS(Table2[Year], "USA")</f>
        <v>0</v>
      </c>
    </row>
    <row r="1637" spans="1:14" x14ac:dyDescent="0.35">
      <c r="A1637" s="11" t="s">
        <v>12</v>
      </c>
      <c r="B1637" s="12">
        <v>2018</v>
      </c>
      <c r="C1637" s="11" t="s">
        <v>9</v>
      </c>
      <c r="D1637" s="12">
        <v>22888.43</v>
      </c>
      <c r="E1637" s="13">
        <v>19728.189999999999</v>
      </c>
      <c r="F1637" s="13">
        <f>IFERROR(Table2[[#This Row],[Economic loss ($ million)]]*1000000 / Table2[[#This Row],[Total Waste (tons)]], NA())</f>
        <v>861928.49400330207</v>
      </c>
      <c r="G1637" s="13" t="str">
        <f t="shared" si="25"/>
        <v>Low</v>
      </c>
      <c r="H1637" s="13">
        <v>198.41</v>
      </c>
      <c r="I1637" s="13">
        <f>IFERROR(Table2[[#This Row],[Total Waste (tons)]] / (Table2[[#This Row],[Population (million)]]*1000), NA())</f>
        <v>7.9764523436138698E-2</v>
      </c>
      <c r="J1637" s="13">
        <v>286.95</v>
      </c>
      <c r="K1637" s="13">
        <f>IFERROR(Table2[[#This Row],[Total Waste (tons)]] * Table2[[#This Row],[Household waste (%)]], NA())</f>
        <v>1469437.206</v>
      </c>
      <c r="L1637" s="13">
        <v>64.2</v>
      </c>
      <c r="M1637" s="10">
        <f>SUMIFS(Table2[Household waste (%)], Table2[Country], "Australia", Table2[Year], 2020)</f>
        <v>1412.17</v>
      </c>
      <c r="N1637" s="10">
        <f>COUNTIFS(Table2[Year], "USA")</f>
        <v>0</v>
      </c>
    </row>
    <row r="1638" spans="1:14" x14ac:dyDescent="0.35">
      <c r="A1638" s="8" t="s">
        <v>23</v>
      </c>
      <c r="B1638" s="9">
        <v>2021</v>
      </c>
      <c r="C1638" s="8" t="s">
        <v>20</v>
      </c>
      <c r="D1638" s="9">
        <v>37536.14</v>
      </c>
      <c r="E1638" s="10">
        <v>35411.5</v>
      </c>
      <c r="F1638" s="10">
        <f>IFERROR(Table2[[#This Row],[Economic loss ($ million)]]*1000000 / Table2[[#This Row],[Total Waste (tons)]], NA())</f>
        <v>943397.48306565359</v>
      </c>
      <c r="G1638" s="10" t="str">
        <f t="shared" si="25"/>
        <v>Low</v>
      </c>
      <c r="H1638" s="10">
        <v>59.89</v>
      </c>
      <c r="I1638" s="10">
        <f>IFERROR(Table2[[#This Row],[Total Waste (tons)]] / (Table2[[#This Row],[Population (million)]]*1000), NA())</f>
        <v>0.40982792881318919</v>
      </c>
      <c r="J1638" s="10">
        <v>91.59</v>
      </c>
      <c r="K1638" s="10">
        <f>IFERROR(Table2[[#This Row],[Total Waste (tons)]] * Table2[[#This Row],[Household waste (%)]], NA())</f>
        <v>1951503.9186</v>
      </c>
      <c r="L1638" s="10">
        <v>51.99</v>
      </c>
      <c r="M1638" s="10">
        <f>SUMIFS(Table2[Household waste (%)], Table2[Country], "Australia", Table2[Year], 2020)</f>
        <v>1412.17</v>
      </c>
      <c r="N1638" s="10">
        <f>COUNTIFS(Table2[Year], "USA")</f>
        <v>0</v>
      </c>
    </row>
    <row r="1639" spans="1:14" x14ac:dyDescent="0.35">
      <c r="A1639" s="11" t="s">
        <v>31</v>
      </c>
      <c r="B1639" s="12">
        <v>2024</v>
      </c>
      <c r="C1639" s="11" t="s">
        <v>11</v>
      </c>
      <c r="D1639" s="12">
        <v>33975.040000000001</v>
      </c>
      <c r="E1639" s="13">
        <v>38624.050000000003</v>
      </c>
      <c r="F1639" s="13">
        <f>IFERROR(Table2[[#This Row],[Economic loss ($ million)]]*1000000 / Table2[[#This Row],[Total Waste (tons)]], NA())</f>
        <v>1136836.0419884715</v>
      </c>
      <c r="G1639" s="13" t="str">
        <f t="shared" si="25"/>
        <v>High</v>
      </c>
      <c r="H1639" s="13">
        <v>165.13</v>
      </c>
      <c r="I1639" s="13">
        <f>IFERROR(Table2[[#This Row],[Total Waste (tons)]] / (Table2[[#This Row],[Population (million)]]*1000), NA())</f>
        <v>0.27313321006511776</v>
      </c>
      <c r="J1639" s="13">
        <v>124.39</v>
      </c>
      <c r="K1639" s="13">
        <f>IFERROR(Table2[[#This Row],[Total Waste (tons)]] * Table2[[#This Row],[Household waste (%)]], NA())</f>
        <v>1118458.3168000001</v>
      </c>
      <c r="L1639" s="13">
        <v>32.92</v>
      </c>
      <c r="M1639" s="10">
        <f>SUMIFS(Table2[Household waste (%)], Table2[Country], "Australia", Table2[Year], 2020)</f>
        <v>1412.17</v>
      </c>
      <c r="N1639" s="10">
        <f>COUNTIFS(Table2[Year], "USA")</f>
        <v>0</v>
      </c>
    </row>
    <row r="1640" spans="1:14" x14ac:dyDescent="0.35">
      <c r="A1640" s="8" t="s">
        <v>33</v>
      </c>
      <c r="B1640" s="9">
        <v>2020</v>
      </c>
      <c r="C1640" s="8" t="s">
        <v>13</v>
      </c>
      <c r="D1640" s="9">
        <v>13374.2</v>
      </c>
      <c r="E1640" s="10">
        <v>13501.38</v>
      </c>
      <c r="F1640" s="10">
        <f>IFERROR(Table2[[#This Row],[Economic loss ($ million)]]*1000000 / Table2[[#This Row],[Total Waste (tons)]], NA())</f>
        <v>1009509.3538305095</v>
      </c>
      <c r="G1640" s="10" t="str">
        <f t="shared" si="25"/>
        <v>Medium</v>
      </c>
      <c r="H1640" s="10">
        <v>73.73</v>
      </c>
      <c r="I1640" s="10">
        <f>IFERROR(Table2[[#This Row],[Total Waste (tons)]] / (Table2[[#This Row],[Population (million)]]*1000), NA())</f>
        <v>1.8372920473122417E-2</v>
      </c>
      <c r="J1640" s="10">
        <v>727.93</v>
      </c>
      <c r="K1640" s="10">
        <f>IFERROR(Table2[[#This Row],[Total Waste (tons)]] * Table2[[#This Row],[Household waste (%)]], NA())</f>
        <v>542190.06799999997</v>
      </c>
      <c r="L1640" s="10">
        <v>40.54</v>
      </c>
      <c r="M1640" s="10">
        <f>SUMIFS(Table2[Household waste (%)], Table2[Country], "Australia", Table2[Year], 2020)</f>
        <v>1412.17</v>
      </c>
      <c r="N1640" s="10">
        <f>COUNTIFS(Table2[Year], "USA")</f>
        <v>0</v>
      </c>
    </row>
    <row r="1641" spans="1:14" x14ac:dyDescent="0.35">
      <c r="A1641" s="11" t="s">
        <v>14</v>
      </c>
      <c r="B1641" s="12">
        <v>2019</v>
      </c>
      <c r="C1641" s="11" t="s">
        <v>13</v>
      </c>
      <c r="D1641" s="12">
        <v>47200.95</v>
      </c>
      <c r="E1641" s="13">
        <v>46392.34</v>
      </c>
      <c r="F1641" s="13">
        <f>IFERROR(Table2[[#This Row],[Economic loss ($ million)]]*1000000 / Table2[[#This Row],[Total Waste (tons)]], NA())</f>
        <v>982868.77700554766</v>
      </c>
      <c r="G1641" s="13" t="str">
        <f t="shared" si="25"/>
        <v>Medium</v>
      </c>
      <c r="H1641" s="13">
        <v>21.83</v>
      </c>
      <c r="I1641" s="13">
        <f>IFERROR(Table2[[#This Row],[Total Waste (tons)]] / (Table2[[#This Row],[Population (million)]]*1000), NA())</f>
        <v>7.0177894408183283E-2</v>
      </c>
      <c r="J1641" s="13">
        <v>672.59</v>
      </c>
      <c r="K1641" s="13">
        <f>IFERROR(Table2[[#This Row],[Total Waste (tons)]] * Table2[[#This Row],[Household waste (%)]], NA())</f>
        <v>2713110.6059999997</v>
      </c>
      <c r="L1641" s="13">
        <v>57.48</v>
      </c>
      <c r="M1641" s="10">
        <f>SUMIFS(Table2[Household waste (%)], Table2[Country], "Australia", Table2[Year], 2020)</f>
        <v>1412.17</v>
      </c>
      <c r="N1641" s="10">
        <f>COUNTIFS(Table2[Year], "USA")</f>
        <v>0</v>
      </c>
    </row>
    <row r="1642" spans="1:14" x14ac:dyDescent="0.35">
      <c r="A1642" s="8" t="s">
        <v>29</v>
      </c>
      <c r="B1642" s="9">
        <v>2022</v>
      </c>
      <c r="C1642" s="8" t="s">
        <v>11</v>
      </c>
      <c r="D1642" s="9">
        <v>27453.18</v>
      </c>
      <c r="E1642" s="10">
        <v>32326.41</v>
      </c>
      <c r="F1642" s="10">
        <f>IFERROR(Table2[[#This Row],[Economic loss ($ million)]]*1000000 / Table2[[#This Row],[Total Waste (tons)]], NA())</f>
        <v>1177510.58347339</v>
      </c>
      <c r="G1642" s="10" t="str">
        <f t="shared" si="25"/>
        <v>High</v>
      </c>
      <c r="H1642" s="10">
        <v>59.33</v>
      </c>
      <c r="I1642" s="10">
        <f>IFERROR(Table2[[#This Row],[Total Waste (tons)]] / (Table2[[#This Row],[Population (million)]]*1000), NA())</f>
        <v>4.3189824428922031E-2</v>
      </c>
      <c r="J1642" s="10">
        <v>635.64</v>
      </c>
      <c r="K1642" s="10">
        <f>IFERROR(Table2[[#This Row],[Total Waste (tons)]] * Table2[[#This Row],[Household waste (%)]], NA())</f>
        <v>1886033.466</v>
      </c>
      <c r="L1642" s="10">
        <v>68.7</v>
      </c>
      <c r="M1642" s="10">
        <f>SUMIFS(Table2[Household waste (%)], Table2[Country], "Australia", Table2[Year], 2020)</f>
        <v>1412.17</v>
      </c>
      <c r="N1642" s="10">
        <f>COUNTIFS(Table2[Year], "USA")</f>
        <v>0</v>
      </c>
    </row>
    <row r="1643" spans="1:14" x14ac:dyDescent="0.35">
      <c r="A1643" s="11" t="s">
        <v>23</v>
      </c>
      <c r="B1643" s="12">
        <v>2024</v>
      </c>
      <c r="C1643" s="11" t="s">
        <v>25</v>
      </c>
      <c r="D1643" s="12">
        <v>35661.32</v>
      </c>
      <c r="E1643" s="13">
        <v>31712.14</v>
      </c>
      <c r="F1643" s="13">
        <f>IFERROR(Table2[[#This Row],[Economic loss ($ million)]]*1000000 / Table2[[#This Row],[Total Waste (tons)]], NA())</f>
        <v>889258.72626139468</v>
      </c>
      <c r="G1643" s="13" t="str">
        <f t="shared" si="25"/>
        <v>Low</v>
      </c>
      <c r="H1643" s="13">
        <v>168.58</v>
      </c>
      <c r="I1643" s="13">
        <f>IFERROR(Table2[[#This Row],[Total Waste (tons)]] / (Table2[[#This Row],[Population (million)]]*1000), NA())</f>
        <v>3.2495598768019537E-2</v>
      </c>
      <c r="J1643" s="13">
        <v>1097.42</v>
      </c>
      <c r="K1643" s="13">
        <f>IFERROR(Table2[[#This Row],[Total Waste (tons)]] * Table2[[#This Row],[Household waste (%)]], NA())</f>
        <v>1209631.9743999999</v>
      </c>
      <c r="L1643" s="13">
        <v>33.92</v>
      </c>
      <c r="M1643" s="10">
        <f>SUMIFS(Table2[Household waste (%)], Table2[Country], "Australia", Table2[Year], 2020)</f>
        <v>1412.17</v>
      </c>
      <c r="N1643" s="10">
        <f>COUNTIFS(Table2[Year], "USA")</f>
        <v>0</v>
      </c>
    </row>
    <row r="1644" spans="1:14" x14ac:dyDescent="0.35">
      <c r="A1644" s="8" t="s">
        <v>28</v>
      </c>
      <c r="B1644" s="9">
        <v>2018</v>
      </c>
      <c r="C1644" s="8" t="s">
        <v>15</v>
      </c>
      <c r="D1644" s="9">
        <v>15419.38</v>
      </c>
      <c r="E1644" s="10">
        <v>16642.939999999999</v>
      </c>
      <c r="F1644" s="10">
        <f>IFERROR(Table2[[#This Row],[Economic loss ($ million)]]*1000000 / Table2[[#This Row],[Total Waste (tons)]], NA())</f>
        <v>1079352.0880865508</v>
      </c>
      <c r="G1644" s="10" t="str">
        <f t="shared" si="25"/>
        <v>Medium</v>
      </c>
      <c r="H1644" s="10">
        <v>150.30000000000001</v>
      </c>
      <c r="I1644" s="10">
        <f>IFERROR(Table2[[#This Row],[Total Waste (tons)]] / (Table2[[#This Row],[Population (million)]]*1000), NA())</f>
        <v>0.11684003940289459</v>
      </c>
      <c r="J1644" s="10">
        <v>131.97</v>
      </c>
      <c r="K1644" s="10">
        <f>IFERROR(Table2[[#This Row],[Total Waste (tons)]] * Table2[[#This Row],[Household waste (%)]], NA())</f>
        <v>643913.30879999988</v>
      </c>
      <c r="L1644" s="10">
        <v>41.76</v>
      </c>
      <c r="M1644" s="10">
        <f>SUMIFS(Table2[Household waste (%)], Table2[Country], "Australia", Table2[Year], 2020)</f>
        <v>1412.17</v>
      </c>
      <c r="N1644" s="10">
        <f>COUNTIFS(Table2[Year], "USA")</f>
        <v>0</v>
      </c>
    </row>
    <row r="1645" spans="1:14" x14ac:dyDescent="0.35">
      <c r="A1645" s="11" t="s">
        <v>26</v>
      </c>
      <c r="B1645" s="12">
        <v>2018</v>
      </c>
      <c r="C1645" s="11" t="s">
        <v>22</v>
      </c>
      <c r="D1645" s="12">
        <v>48423.87</v>
      </c>
      <c r="E1645" s="13">
        <v>55225.94</v>
      </c>
      <c r="F1645" s="13">
        <f>IFERROR(Table2[[#This Row],[Economic loss ($ million)]]*1000000 / Table2[[#This Row],[Total Waste (tons)]], NA())</f>
        <v>1140469.3594295541</v>
      </c>
      <c r="G1645" s="13" t="str">
        <f t="shared" si="25"/>
        <v>High</v>
      </c>
      <c r="H1645" s="13">
        <v>38.880000000000003</v>
      </c>
      <c r="I1645" s="13">
        <f>IFERROR(Table2[[#This Row],[Total Waste (tons)]] / (Table2[[#This Row],[Population (million)]]*1000), NA())</f>
        <v>0.10228522242406321</v>
      </c>
      <c r="J1645" s="13">
        <v>473.42</v>
      </c>
      <c r="K1645" s="13">
        <f>IFERROR(Table2[[#This Row],[Total Waste (tons)]] * Table2[[#This Row],[Household waste (%)]], NA())</f>
        <v>1969883.0316000001</v>
      </c>
      <c r="L1645" s="13">
        <v>40.68</v>
      </c>
      <c r="M1645" s="10">
        <f>SUMIFS(Table2[Household waste (%)], Table2[Country], "Australia", Table2[Year], 2020)</f>
        <v>1412.17</v>
      </c>
      <c r="N1645" s="10">
        <f>COUNTIFS(Table2[Year], "USA")</f>
        <v>0</v>
      </c>
    </row>
    <row r="1646" spans="1:14" x14ac:dyDescent="0.35">
      <c r="A1646" s="8" t="s">
        <v>17</v>
      </c>
      <c r="B1646" s="9">
        <v>2023</v>
      </c>
      <c r="C1646" s="8" t="s">
        <v>15</v>
      </c>
      <c r="D1646" s="9">
        <v>23310.77</v>
      </c>
      <c r="E1646" s="10">
        <v>27804.91</v>
      </c>
      <c r="F1646" s="10">
        <f>IFERROR(Table2[[#This Row],[Economic loss ($ million)]]*1000000 / Table2[[#This Row],[Total Waste (tons)]], NA())</f>
        <v>1192792.4302800808</v>
      </c>
      <c r="G1646" s="10" t="str">
        <f t="shared" si="25"/>
        <v>High</v>
      </c>
      <c r="H1646" s="10">
        <v>111.3</v>
      </c>
      <c r="I1646" s="10">
        <f>IFERROR(Table2[[#This Row],[Total Waste (tons)]] / (Table2[[#This Row],[Population (million)]]*1000), NA())</f>
        <v>2.1674557643492735E-2</v>
      </c>
      <c r="J1646" s="10">
        <v>1075.49</v>
      </c>
      <c r="K1646" s="10">
        <f>IFERROR(Table2[[#This Row],[Total Waste (tons)]] * Table2[[#This Row],[Household waste (%)]], NA())</f>
        <v>1158778.3767000001</v>
      </c>
      <c r="L1646" s="10">
        <v>49.71</v>
      </c>
      <c r="M1646" s="10">
        <f>SUMIFS(Table2[Household waste (%)], Table2[Country], "Australia", Table2[Year], 2020)</f>
        <v>1412.17</v>
      </c>
      <c r="N1646" s="10">
        <f>COUNTIFS(Table2[Year], "USA")</f>
        <v>0</v>
      </c>
    </row>
    <row r="1647" spans="1:14" x14ac:dyDescent="0.35">
      <c r="A1647" s="11" t="s">
        <v>21</v>
      </c>
      <c r="B1647" s="12">
        <v>2021</v>
      </c>
      <c r="C1647" s="11" t="s">
        <v>9</v>
      </c>
      <c r="D1647" s="12">
        <v>22799.99</v>
      </c>
      <c r="E1647" s="13">
        <v>21344.78</v>
      </c>
      <c r="F1647" s="13">
        <f>IFERROR(Table2[[#This Row],[Economic loss ($ million)]]*1000000 / Table2[[#This Row],[Total Waste (tons)]], NA())</f>
        <v>936174.97200656659</v>
      </c>
      <c r="G1647" s="13" t="str">
        <f t="shared" si="25"/>
        <v>Low</v>
      </c>
      <c r="H1647" s="13">
        <v>62.3</v>
      </c>
      <c r="I1647" s="13">
        <f>IFERROR(Table2[[#This Row],[Total Waste (tons)]] / (Table2[[#This Row],[Population (million)]]*1000), NA())</f>
        <v>0.33883177292316841</v>
      </c>
      <c r="J1647" s="13">
        <v>67.290000000000006</v>
      </c>
      <c r="K1647" s="13">
        <f>IFERROR(Table2[[#This Row],[Total Waste (tons)]] * Table2[[#This Row],[Household waste (%)]], NA())</f>
        <v>1463303.3582000004</v>
      </c>
      <c r="L1647" s="13">
        <v>64.180000000000007</v>
      </c>
      <c r="M1647" s="10">
        <f>SUMIFS(Table2[Household waste (%)], Table2[Country], "Australia", Table2[Year], 2020)</f>
        <v>1412.17</v>
      </c>
      <c r="N1647" s="10">
        <f>COUNTIFS(Table2[Year], "USA")</f>
        <v>0</v>
      </c>
    </row>
    <row r="1648" spans="1:14" x14ac:dyDescent="0.35">
      <c r="A1648" s="8" t="s">
        <v>33</v>
      </c>
      <c r="B1648" s="9">
        <v>2022</v>
      </c>
      <c r="C1648" s="8" t="s">
        <v>22</v>
      </c>
      <c r="D1648" s="9">
        <v>34892.769999999997</v>
      </c>
      <c r="E1648" s="10">
        <v>30087.1</v>
      </c>
      <c r="F1648" s="10">
        <f>IFERROR(Table2[[#This Row],[Economic loss ($ million)]]*1000000 / Table2[[#This Row],[Total Waste (tons)]], NA())</f>
        <v>862273.18725340534</v>
      </c>
      <c r="G1648" s="10" t="str">
        <f t="shared" si="25"/>
        <v>Low</v>
      </c>
      <c r="H1648" s="10">
        <v>163.47</v>
      </c>
      <c r="I1648" s="10">
        <f>IFERROR(Table2[[#This Row],[Total Waste (tons)]] / (Table2[[#This Row],[Population (million)]]*1000), NA())</f>
        <v>0.20785590039911836</v>
      </c>
      <c r="J1648" s="10">
        <v>167.87</v>
      </c>
      <c r="K1648" s="10">
        <f>IFERROR(Table2[[#This Row],[Total Waste (tons)]] * Table2[[#This Row],[Household waste (%)]], NA())</f>
        <v>1958880.1077999999</v>
      </c>
      <c r="L1648" s="10">
        <v>56.14</v>
      </c>
      <c r="M1648" s="10">
        <f>SUMIFS(Table2[Household waste (%)], Table2[Country], "Australia", Table2[Year], 2020)</f>
        <v>1412.17</v>
      </c>
      <c r="N1648" s="10">
        <f>COUNTIFS(Table2[Year], "USA")</f>
        <v>0</v>
      </c>
    </row>
    <row r="1649" spans="1:14" x14ac:dyDescent="0.35">
      <c r="A1649" s="11" t="s">
        <v>35</v>
      </c>
      <c r="B1649" s="12">
        <v>2023</v>
      </c>
      <c r="C1649" s="11" t="s">
        <v>15</v>
      </c>
      <c r="D1649" s="12">
        <v>26154.240000000002</v>
      </c>
      <c r="E1649" s="13">
        <v>23605.360000000001</v>
      </c>
      <c r="F1649" s="13">
        <f>IFERROR(Table2[[#This Row],[Economic loss ($ million)]]*1000000 / Table2[[#This Row],[Total Waste (tons)]], NA())</f>
        <v>902544.29109773401</v>
      </c>
      <c r="G1649" s="13" t="str">
        <f t="shared" si="25"/>
        <v>Low</v>
      </c>
      <c r="H1649" s="13">
        <v>97.74</v>
      </c>
      <c r="I1649" s="13">
        <f>IFERROR(Table2[[#This Row],[Total Waste (tons)]] / (Table2[[#This Row],[Population (million)]]*1000), NA())</f>
        <v>2.7448145582771869E-2</v>
      </c>
      <c r="J1649" s="13">
        <v>952.86</v>
      </c>
      <c r="K1649" s="13">
        <f>IFERROR(Table2[[#This Row],[Total Waste (tons)]] * Table2[[#This Row],[Household waste (%)]], NA())</f>
        <v>1611101.1840000001</v>
      </c>
      <c r="L1649" s="13">
        <v>61.6</v>
      </c>
      <c r="M1649" s="10">
        <f>SUMIFS(Table2[Household waste (%)], Table2[Country], "Australia", Table2[Year], 2020)</f>
        <v>1412.17</v>
      </c>
      <c r="N1649" s="10">
        <f>COUNTIFS(Table2[Year], "USA")</f>
        <v>0</v>
      </c>
    </row>
    <row r="1650" spans="1:14" x14ac:dyDescent="0.35">
      <c r="A1650" s="8" t="s">
        <v>16</v>
      </c>
      <c r="B1650" s="9">
        <v>2018</v>
      </c>
      <c r="C1650" s="8" t="s">
        <v>11</v>
      </c>
      <c r="D1650" s="9">
        <v>24709.69</v>
      </c>
      <c r="E1650" s="10">
        <v>21907.119999999999</v>
      </c>
      <c r="F1650" s="10">
        <f>IFERROR(Table2[[#This Row],[Economic loss ($ million)]]*1000000 / Table2[[#This Row],[Total Waste (tons)]], NA())</f>
        <v>886580.12302056409</v>
      </c>
      <c r="G1650" s="10" t="str">
        <f t="shared" si="25"/>
        <v>Low</v>
      </c>
      <c r="H1650" s="10">
        <v>175.85</v>
      </c>
      <c r="I1650" s="10">
        <f>IFERROR(Table2[[#This Row],[Total Waste (tons)]] / (Table2[[#This Row],[Population (million)]]*1000), NA())</f>
        <v>0.10603651890314551</v>
      </c>
      <c r="J1650" s="10">
        <v>233.03</v>
      </c>
      <c r="K1650" s="10">
        <f>IFERROR(Table2[[#This Row],[Total Waste (tons)]] * Table2[[#This Row],[Household waste (%)]], NA())</f>
        <v>750433.28529999999</v>
      </c>
      <c r="L1650" s="10">
        <v>30.37</v>
      </c>
      <c r="M1650" s="10">
        <f>SUMIFS(Table2[Household waste (%)], Table2[Country], "Australia", Table2[Year], 2020)</f>
        <v>1412.17</v>
      </c>
      <c r="N1650" s="10">
        <f>COUNTIFS(Table2[Year], "USA")</f>
        <v>0</v>
      </c>
    </row>
    <row r="1651" spans="1:14" x14ac:dyDescent="0.35">
      <c r="A1651" s="11" t="s">
        <v>27</v>
      </c>
      <c r="B1651" s="12">
        <v>2024</v>
      </c>
      <c r="C1651" s="11" t="s">
        <v>9</v>
      </c>
      <c r="D1651" s="12">
        <v>33000.57</v>
      </c>
      <c r="E1651" s="13">
        <v>27199.3</v>
      </c>
      <c r="F1651" s="13">
        <f>IFERROR(Table2[[#This Row],[Economic loss ($ million)]]*1000000 / Table2[[#This Row],[Total Waste (tons)]], NA())</f>
        <v>824206.97581890249</v>
      </c>
      <c r="G1651" s="13" t="str">
        <f t="shared" si="25"/>
        <v>Low</v>
      </c>
      <c r="H1651" s="13">
        <v>47.58</v>
      </c>
      <c r="I1651" s="13">
        <f>IFERROR(Table2[[#This Row],[Total Waste (tons)]] / (Table2[[#This Row],[Population (million)]]*1000), NA())</f>
        <v>3.40988954215274E-2</v>
      </c>
      <c r="J1651" s="13">
        <v>967.79</v>
      </c>
      <c r="K1651" s="13">
        <f>IFERROR(Table2[[#This Row],[Total Waste (tons)]] * Table2[[#This Row],[Household waste (%)]], NA())</f>
        <v>2111046.4629000002</v>
      </c>
      <c r="L1651" s="13">
        <v>63.97</v>
      </c>
      <c r="M1651" s="10">
        <f>SUMIFS(Table2[Household waste (%)], Table2[Country], "Australia", Table2[Year], 2020)</f>
        <v>1412.17</v>
      </c>
      <c r="N1651" s="10">
        <f>COUNTIFS(Table2[Year], "USA")</f>
        <v>0</v>
      </c>
    </row>
    <row r="1652" spans="1:14" x14ac:dyDescent="0.35">
      <c r="A1652" s="8" t="s">
        <v>8</v>
      </c>
      <c r="B1652" s="9">
        <v>2021</v>
      </c>
      <c r="C1652" s="8" t="s">
        <v>22</v>
      </c>
      <c r="D1652" s="9">
        <v>32609.41</v>
      </c>
      <c r="E1652" s="10">
        <v>34514.42</v>
      </c>
      <c r="F1652" s="10">
        <f>IFERROR(Table2[[#This Row],[Economic loss ($ million)]]*1000000 / Table2[[#This Row],[Total Waste (tons)]], NA())</f>
        <v>1058419.0269005173</v>
      </c>
      <c r="G1652" s="10" t="str">
        <f t="shared" si="25"/>
        <v>Medium</v>
      </c>
      <c r="H1652" s="10">
        <v>49.93</v>
      </c>
      <c r="I1652" s="10">
        <f>IFERROR(Table2[[#This Row],[Total Waste (tons)]] / (Table2[[#This Row],[Population (million)]]*1000), NA())</f>
        <v>5.6232816002759096E-2</v>
      </c>
      <c r="J1652" s="10">
        <v>579.9</v>
      </c>
      <c r="K1652" s="10">
        <f>IFERROR(Table2[[#This Row],[Total Waste (tons)]] * Table2[[#This Row],[Household waste (%)]], NA())</f>
        <v>2035153.2781</v>
      </c>
      <c r="L1652" s="10">
        <v>62.41</v>
      </c>
      <c r="M1652" s="10">
        <f>SUMIFS(Table2[Household waste (%)], Table2[Country], "Australia", Table2[Year], 2020)</f>
        <v>1412.17</v>
      </c>
      <c r="N1652" s="10">
        <f>COUNTIFS(Table2[Year], "USA")</f>
        <v>0</v>
      </c>
    </row>
    <row r="1653" spans="1:14" x14ac:dyDescent="0.35">
      <c r="A1653" s="11" t="s">
        <v>24</v>
      </c>
      <c r="B1653" s="12">
        <v>2024</v>
      </c>
      <c r="C1653" s="11" t="s">
        <v>25</v>
      </c>
      <c r="D1653" s="12">
        <v>28585.83</v>
      </c>
      <c r="E1653" s="13">
        <v>31170.26</v>
      </c>
      <c r="F1653" s="13">
        <f>IFERROR(Table2[[#This Row],[Economic loss ($ million)]]*1000000 / Table2[[#This Row],[Total Waste (tons)]], NA())</f>
        <v>1090409.4791020586</v>
      </c>
      <c r="G1653" s="13" t="str">
        <f t="shared" si="25"/>
        <v>Medium</v>
      </c>
      <c r="H1653" s="13">
        <v>82.82</v>
      </c>
      <c r="I1653" s="13">
        <f>IFERROR(Table2[[#This Row],[Total Waste (tons)]] / (Table2[[#This Row],[Population (million)]]*1000), NA())</f>
        <v>5.1001498688647437E-2</v>
      </c>
      <c r="J1653" s="13">
        <v>560.49</v>
      </c>
      <c r="K1653" s="13">
        <f>IFERROR(Table2[[#This Row],[Total Waste (tons)]] * Table2[[#This Row],[Household waste (%)]], NA())</f>
        <v>1105414.0461000002</v>
      </c>
      <c r="L1653" s="13">
        <v>38.67</v>
      </c>
      <c r="M1653" s="10">
        <f>SUMIFS(Table2[Household waste (%)], Table2[Country], "Australia", Table2[Year], 2020)</f>
        <v>1412.17</v>
      </c>
      <c r="N1653" s="10">
        <f>COUNTIFS(Table2[Year], "USA")</f>
        <v>0</v>
      </c>
    </row>
    <row r="1654" spans="1:14" x14ac:dyDescent="0.35">
      <c r="A1654" s="8" t="s">
        <v>31</v>
      </c>
      <c r="B1654" s="9">
        <v>2023</v>
      </c>
      <c r="C1654" s="8" t="s">
        <v>20</v>
      </c>
      <c r="D1654" s="9">
        <v>25283.83</v>
      </c>
      <c r="E1654" s="10">
        <v>27769.57</v>
      </c>
      <c r="F1654" s="10">
        <f>IFERROR(Table2[[#This Row],[Economic loss ($ million)]]*1000000 / Table2[[#This Row],[Total Waste (tons)]], NA())</f>
        <v>1098313.4279893513</v>
      </c>
      <c r="G1654" s="10" t="str">
        <f t="shared" si="25"/>
        <v>Medium</v>
      </c>
      <c r="H1654" s="10">
        <v>164.1</v>
      </c>
      <c r="I1654" s="10">
        <f>IFERROR(Table2[[#This Row],[Total Waste (tons)]] / (Table2[[#This Row],[Population (million)]]*1000), NA())</f>
        <v>0.14514253731343285</v>
      </c>
      <c r="J1654" s="10">
        <v>174.2</v>
      </c>
      <c r="K1654" s="10">
        <f>IFERROR(Table2[[#This Row],[Total Waste (tons)]] * Table2[[#This Row],[Household waste (%)]], NA())</f>
        <v>1199717.7335000001</v>
      </c>
      <c r="L1654" s="10">
        <v>47.45</v>
      </c>
      <c r="M1654" s="10">
        <f>SUMIFS(Table2[Household waste (%)], Table2[Country], "Australia", Table2[Year], 2020)</f>
        <v>1412.17</v>
      </c>
      <c r="N1654" s="10">
        <f>COUNTIFS(Table2[Year], "USA")</f>
        <v>0</v>
      </c>
    </row>
    <row r="1655" spans="1:14" x14ac:dyDescent="0.35">
      <c r="A1655" s="11" t="s">
        <v>8</v>
      </c>
      <c r="B1655" s="12">
        <v>2023</v>
      </c>
      <c r="C1655" s="11" t="s">
        <v>11</v>
      </c>
      <c r="D1655" s="12">
        <v>15560.43</v>
      </c>
      <c r="E1655" s="13">
        <v>17229.009999999998</v>
      </c>
      <c r="F1655" s="13">
        <f>IFERROR(Table2[[#This Row],[Economic loss ($ million)]]*1000000 / Table2[[#This Row],[Total Waste (tons)]], NA())</f>
        <v>1107232.2551497612</v>
      </c>
      <c r="G1655" s="13" t="str">
        <f t="shared" si="25"/>
        <v>High</v>
      </c>
      <c r="H1655" s="13">
        <v>33.94</v>
      </c>
      <c r="I1655" s="13">
        <f>IFERROR(Table2[[#This Row],[Total Waste (tons)]] / (Table2[[#This Row],[Population (million)]]*1000), NA())</f>
        <v>0.11454125874125874</v>
      </c>
      <c r="J1655" s="13">
        <v>135.85</v>
      </c>
      <c r="K1655" s="13">
        <f>IFERROR(Table2[[#This Row],[Total Waste (tons)]] * Table2[[#This Row],[Household waste (%)]], NA())</f>
        <v>962412.59550000005</v>
      </c>
      <c r="L1655" s="13">
        <v>61.85</v>
      </c>
      <c r="M1655" s="10">
        <f>SUMIFS(Table2[Household waste (%)], Table2[Country], "Australia", Table2[Year], 2020)</f>
        <v>1412.17</v>
      </c>
      <c r="N1655" s="10">
        <f>COUNTIFS(Table2[Year], "USA")</f>
        <v>0</v>
      </c>
    </row>
    <row r="1656" spans="1:14" x14ac:dyDescent="0.35">
      <c r="A1656" s="8" t="s">
        <v>8</v>
      </c>
      <c r="B1656" s="9">
        <v>2020</v>
      </c>
      <c r="C1656" s="8" t="s">
        <v>19</v>
      </c>
      <c r="D1656" s="9">
        <v>26050.19</v>
      </c>
      <c r="E1656" s="10">
        <v>30058.53</v>
      </c>
      <c r="F1656" s="10">
        <f>IFERROR(Table2[[#This Row],[Economic loss ($ million)]]*1000000 / Table2[[#This Row],[Total Waste (tons)]], NA())</f>
        <v>1153869.8949988466</v>
      </c>
      <c r="G1656" s="10" t="str">
        <f t="shared" si="25"/>
        <v>High</v>
      </c>
      <c r="H1656" s="10">
        <v>100.1</v>
      </c>
      <c r="I1656" s="10">
        <f>IFERROR(Table2[[#This Row],[Total Waste (tons)]] / (Table2[[#This Row],[Population (million)]]*1000), NA())</f>
        <v>7.7826810468451232E-2</v>
      </c>
      <c r="J1656" s="10">
        <v>334.72</v>
      </c>
      <c r="K1656" s="10">
        <f>IFERROR(Table2[[#This Row],[Total Waste (tons)]] * Table2[[#This Row],[Household waste (%)]], NA())</f>
        <v>1446306.5488</v>
      </c>
      <c r="L1656" s="10">
        <v>55.52</v>
      </c>
      <c r="M1656" s="10">
        <f>SUMIFS(Table2[Household waste (%)], Table2[Country], "Australia", Table2[Year], 2020)</f>
        <v>1412.17</v>
      </c>
      <c r="N1656" s="10">
        <f>COUNTIFS(Table2[Year], "USA")</f>
        <v>0</v>
      </c>
    </row>
    <row r="1657" spans="1:14" x14ac:dyDescent="0.35">
      <c r="A1657" s="11" t="s">
        <v>21</v>
      </c>
      <c r="B1657" s="12">
        <v>2022</v>
      </c>
      <c r="C1657" s="11" t="s">
        <v>22</v>
      </c>
      <c r="D1657" s="12">
        <v>6241.82</v>
      </c>
      <c r="E1657" s="13">
        <v>6550.61</v>
      </c>
      <c r="F1657" s="13">
        <f>IFERROR(Table2[[#This Row],[Economic loss ($ million)]]*1000000 / Table2[[#This Row],[Total Waste (tons)]], NA())</f>
        <v>1049471.1478382908</v>
      </c>
      <c r="G1657" s="13" t="str">
        <f t="shared" si="25"/>
        <v>Medium</v>
      </c>
      <c r="H1657" s="13">
        <v>151.63</v>
      </c>
      <c r="I1657" s="13">
        <f>IFERROR(Table2[[#This Row],[Total Waste (tons)]] / (Table2[[#This Row],[Population (million)]]*1000), NA())</f>
        <v>4.0184252880963112E-2</v>
      </c>
      <c r="J1657" s="13">
        <v>155.33000000000001</v>
      </c>
      <c r="K1657" s="13">
        <f>IFERROR(Table2[[#This Row],[Total Waste (tons)]] * Table2[[#This Row],[Household waste (%)]], NA())</f>
        <v>394170.93299999996</v>
      </c>
      <c r="L1657" s="13">
        <v>63.15</v>
      </c>
      <c r="M1657" s="10">
        <f>SUMIFS(Table2[Household waste (%)], Table2[Country], "Australia", Table2[Year], 2020)</f>
        <v>1412.17</v>
      </c>
      <c r="N1657" s="10">
        <f>COUNTIFS(Table2[Year], "USA")</f>
        <v>0</v>
      </c>
    </row>
    <row r="1658" spans="1:14" x14ac:dyDescent="0.35">
      <c r="A1658" s="8" t="s">
        <v>18</v>
      </c>
      <c r="B1658" s="9">
        <v>2022</v>
      </c>
      <c r="C1658" s="8" t="s">
        <v>11</v>
      </c>
      <c r="D1658" s="9">
        <v>14507.24</v>
      </c>
      <c r="E1658" s="10">
        <v>15751.93</v>
      </c>
      <c r="F1658" s="10">
        <f>IFERROR(Table2[[#This Row],[Economic loss ($ million)]]*1000000 / Table2[[#This Row],[Total Waste (tons)]], NA())</f>
        <v>1085797.8499011528</v>
      </c>
      <c r="G1658" s="10" t="str">
        <f t="shared" si="25"/>
        <v>Medium</v>
      </c>
      <c r="H1658" s="10">
        <v>103.51</v>
      </c>
      <c r="I1658" s="10">
        <f>IFERROR(Table2[[#This Row],[Total Waste (tons)]] / (Table2[[#This Row],[Population (million)]]*1000), NA())</f>
        <v>1.7806849146925249E-2</v>
      </c>
      <c r="J1658" s="10">
        <v>814.7</v>
      </c>
      <c r="K1658" s="10">
        <f>IFERROR(Table2[[#This Row],[Total Waste (tons)]] * Table2[[#This Row],[Household waste (%)]], NA())</f>
        <v>763080.82400000002</v>
      </c>
      <c r="L1658" s="10">
        <v>52.6</v>
      </c>
      <c r="M1658" s="10">
        <f>SUMIFS(Table2[Household waste (%)], Table2[Country], "Australia", Table2[Year], 2020)</f>
        <v>1412.17</v>
      </c>
      <c r="N1658" s="10">
        <f>COUNTIFS(Table2[Year], "USA")</f>
        <v>0</v>
      </c>
    </row>
    <row r="1659" spans="1:14" x14ac:dyDescent="0.35">
      <c r="A1659" s="11" t="s">
        <v>24</v>
      </c>
      <c r="B1659" s="12">
        <v>2020</v>
      </c>
      <c r="C1659" s="11" t="s">
        <v>9</v>
      </c>
      <c r="D1659" s="12">
        <v>49940.84</v>
      </c>
      <c r="E1659" s="13">
        <v>58118.91</v>
      </c>
      <c r="F1659" s="13">
        <f>IFERROR(Table2[[#This Row],[Economic loss ($ million)]]*1000000 / Table2[[#This Row],[Total Waste (tons)]], NA())</f>
        <v>1163755.1550995139</v>
      </c>
      <c r="G1659" s="13" t="str">
        <f t="shared" si="25"/>
        <v>High</v>
      </c>
      <c r="H1659" s="13">
        <v>68.650000000000006</v>
      </c>
      <c r="I1659" s="13">
        <f>IFERROR(Table2[[#This Row],[Total Waste (tons)]] / (Table2[[#This Row],[Population (million)]]*1000), NA())</f>
        <v>3.6330651380017745E-2</v>
      </c>
      <c r="J1659" s="13">
        <v>1374.62</v>
      </c>
      <c r="K1659" s="13">
        <f>IFERROR(Table2[[#This Row],[Total Waste (tons)]] * Table2[[#This Row],[Household waste (%)]], NA())</f>
        <v>1596608.6547999999</v>
      </c>
      <c r="L1659" s="13">
        <v>31.97</v>
      </c>
      <c r="M1659" s="10">
        <f>SUMIFS(Table2[Household waste (%)], Table2[Country], "Australia", Table2[Year], 2020)</f>
        <v>1412.17</v>
      </c>
      <c r="N1659" s="10">
        <f>COUNTIFS(Table2[Year], "USA")</f>
        <v>0</v>
      </c>
    </row>
    <row r="1660" spans="1:14" x14ac:dyDescent="0.35">
      <c r="A1660" s="8" t="s">
        <v>26</v>
      </c>
      <c r="B1660" s="9">
        <v>2018</v>
      </c>
      <c r="C1660" s="8" t="s">
        <v>19</v>
      </c>
      <c r="D1660" s="9">
        <v>42940.75</v>
      </c>
      <c r="E1660" s="10">
        <v>35290.620000000003</v>
      </c>
      <c r="F1660" s="10">
        <f>IFERROR(Table2[[#This Row],[Economic loss ($ million)]]*1000000 / Table2[[#This Row],[Total Waste (tons)]], NA())</f>
        <v>821844.51831884636</v>
      </c>
      <c r="G1660" s="10" t="str">
        <f t="shared" si="25"/>
        <v>Low</v>
      </c>
      <c r="H1660" s="10">
        <v>61.88</v>
      </c>
      <c r="I1660" s="10">
        <f>IFERROR(Table2[[#This Row],[Total Waste (tons)]] / (Table2[[#This Row],[Population (million)]]*1000), NA())</f>
        <v>0.24684266498045529</v>
      </c>
      <c r="J1660" s="10">
        <v>173.96</v>
      </c>
      <c r="K1660" s="10">
        <f>IFERROR(Table2[[#This Row],[Total Waste (tons)]] * Table2[[#This Row],[Household waste (%)]], NA())</f>
        <v>2749066.8149999999</v>
      </c>
      <c r="L1660" s="10">
        <v>64.02</v>
      </c>
      <c r="M1660" s="10">
        <f>SUMIFS(Table2[Household waste (%)], Table2[Country], "Australia", Table2[Year], 2020)</f>
        <v>1412.17</v>
      </c>
      <c r="N1660" s="10">
        <f>COUNTIFS(Table2[Year], "USA")</f>
        <v>0</v>
      </c>
    </row>
    <row r="1661" spans="1:14" x14ac:dyDescent="0.35">
      <c r="A1661" s="11" t="s">
        <v>27</v>
      </c>
      <c r="B1661" s="12">
        <v>2024</v>
      </c>
      <c r="C1661" s="11" t="s">
        <v>11</v>
      </c>
      <c r="D1661" s="12">
        <v>27017.13</v>
      </c>
      <c r="E1661" s="13">
        <v>29962.85</v>
      </c>
      <c r="F1661" s="13">
        <f>IFERROR(Table2[[#This Row],[Economic loss ($ million)]]*1000000 / Table2[[#This Row],[Total Waste (tons)]], NA())</f>
        <v>1109031.566269252</v>
      </c>
      <c r="G1661" s="13" t="str">
        <f t="shared" si="25"/>
        <v>High</v>
      </c>
      <c r="H1661" s="13">
        <v>128.51</v>
      </c>
      <c r="I1661" s="13">
        <f>IFERROR(Table2[[#This Row],[Total Waste (tons)]] / (Table2[[#This Row],[Population (million)]]*1000), NA())</f>
        <v>6.073312352478364E-2</v>
      </c>
      <c r="J1661" s="13">
        <v>444.85</v>
      </c>
      <c r="K1661" s="13">
        <f>IFERROR(Table2[[#This Row],[Total Waste (tons)]] * Table2[[#This Row],[Household waste (%)]], NA())</f>
        <v>1504854.1410000001</v>
      </c>
      <c r="L1661" s="13">
        <v>55.7</v>
      </c>
      <c r="M1661" s="10">
        <f>SUMIFS(Table2[Household waste (%)], Table2[Country], "Australia", Table2[Year], 2020)</f>
        <v>1412.17</v>
      </c>
      <c r="N1661" s="10">
        <f>COUNTIFS(Table2[Year], "USA")</f>
        <v>0</v>
      </c>
    </row>
    <row r="1662" spans="1:14" x14ac:dyDescent="0.35">
      <c r="A1662" s="8" t="s">
        <v>31</v>
      </c>
      <c r="B1662" s="9">
        <v>2019</v>
      </c>
      <c r="C1662" s="8" t="s">
        <v>11</v>
      </c>
      <c r="D1662" s="9">
        <v>45454.42</v>
      </c>
      <c r="E1662" s="10">
        <v>46874.21</v>
      </c>
      <c r="F1662" s="10">
        <f>IFERROR(Table2[[#This Row],[Economic loss ($ million)]]*1000000 / Table2[[#This Row],[Total Waste (tons)]], NA())</f>
        <v>1031235.4662098868</v>
      </c>
      <c r="G1662" s="10" t="str">
        <f t="shared" si="25"/>
        <v>Medium</v>
      </c>
      <c r="H1662" s="10">
        <v>49.67</v>
      </c>
      <c r="I1662" s="10">
        <f>IFERROR(Table2[[#This Row],[Total Waste (tons)]] / (Table2[[#This Row],[Population (million)]]*1000), NA())</f>
        <v>4.8056181675935124E-2</v>
      </c>
      <c r="J1662" s="10">
        <v>945.86</v>
      </c>
      <c r="K1662" s="10">
        <f>IFERROR(Table2[[#This Row],[Total Waste (tons)]] * Table2[[#This Row],[Household waste (%)]], NA())</f>
        <v>1696813.4985999998</v>
      </c>
      <c r="L1662" s="10">
        <v>37.33</v>
      </c>
      <c r="M1662" s="10">
        <f>SUMIFS(Table2[Household waste (%)], Table2[Country], "Australia", Table2[Year], 2020)</f>
        <v>1412.17</v>
      </c>
      <c r="N1662" s="10">
        <f>COUNTIFS(Table2[Year], "USA")</f>
        <v>0</v>
      </c>
    </row>
    <row r="1663" spans="1:14" x14ac:dyDescent="0.35">
      <c r="A1663" s="11" t="s">
        <v>12</v>
      </c>
      <c r="B1663" s="12">
        <v>2024</v>
      </c>
      <c r="C1663" s="11" t="s">
        <v>19</v>
      </c>
      <c r="D1663" s="12">
        <v>10328.379999999999</v>
      </c>
      <c r="E1663" s="13">
        <v>9680.69</v>
      </c>
      <c r="F1663" s="13">
        <f>IFERROR(Table2[[#This Row],[Economic loss ($ million)]]*1000000 / Table2[[#This Row],[Total Waste (tons)]], NA())</f>
        <v>937290.26236447541</v>
      </c>
      <c r="G1663" s="13" t="str">
        <f t="shared" si="25"/>
        <v>Low</v>
      </c>
      <c r="H1663" s="13">
        <v>113.97</v>
      </c>
      <c r="I1663" s="13">
        <f>IFERROR(Table2[[#This Row],[Total Waste (tons)]] / (Table2[[#This Row],[Population (million)]]*1000), NA())</f>
        <v>9.0886835621260112E-2</v>
      </c>
      <c r="J1663" s="13">
        <v>113.64</v>
      </c>
      <c r="K1663" s="13">
        <f>IFERROR(Table2[[#This Row],[Total Waste (tons)]] * Table2[[#This Row],[Household waste (%)]], NA())</f>
        <v>520860.20339999994</v>
      </c>
      <c r="L1663" s="13">
        <v>50.43</v>
      </c>
      <c r="M1663" s="10">
        <f>SUMIFS(Table2[Household waste (%)], Table2[Country], "Australia", Table2[Year], 2020)</f>
        <v>1412.17</v>
      </c>
      <c r="N1663" s="10">
        <f>COUNTIFS(Table2[Year], "USA")</f>
        <v>0</v>
      </c>
    </row>
    <row r="1664" spans="1:14" x14ac:dyDescent="0.35">
      <c r="A1664" s="8" t="s">
        <v>16</v>
      </c>
      <c r="B1664" s="9">
        <v>2019</v>
      </c>
      <c r="C1664" s="8" t="s">
        <v>20</v>
      </c>
      <c r="D1664" s="9">
        <v>2767.92</v>
      </c>
      <c r="E1664" s="10">
        <v>2468.91</v>
      </c>
      <c r="F1664" s="10">
        <f>IFERROR(Table2[[#This Row],[Economic loss ($ million)]]*1000000 / Table2[[#This Row],[Total Waste (tons)]], NA())</f>
        <v>891973.03390271391</v>
      </c>
      <c r="G1664" s="10" t="str">
        <f t="shared" si="25"/>
        <v>Low</v>
      </c>
      <c r="H1664" s="10">
        <v>38.770000000000003</v>
      </c>
      <c r="I1664" s="10">
        <f>IFERROR(Table2[[#This Row],[Total Waste (tons)]] / (Table2[[#This Row],[Population (million)]]*1000), NA())</f>
        <v>2.8383100902378999E-2</v>
      </c>
      <c r="J1664" s="10">
        <v>97.52</v>
      </c>
      <c r="K1664" s="10">
        <f>IFERROR(Table2[[#This Row],[Total Waste (tons)]] * Table2[[#This Row],[Household waste (%)]], NA())</f>
        <v>101831.77680000001</v>
      </c>
      <c r="L1664" s="10">
        <v>36.79</v>
      </c>
      <c r="M1664" s="10">
        <f>SUMIFS(Table2[Household waste (%)], Table2[Country], "Australia", Table2[Year], 2020)</f>
        <v>1412.17</v>
      </c>
      <c r="N1664" s="10">
        <f>COUNTIFS(Table2[Year], "USA")</f>
        <v>0</v>
      </c>
    </row>
    <row r="1665" spans="1:14" x14ac:dyDescent="0.35">
      <c r="A1665" s="11" t="s">
        <v>33</v>
      </c>
      <c r="B1665" s="12">
        <v>2022</v>
      </c>
      <c r="C1665" s="11" t="s">
        <v>9</v>
      </c>
      <c r="D1665" s="12">
        <v>37034.74</v>
      </c>
      <c r="E1665" s="13">
        <v>31161.26</v>
      </c>
      <c r="F1665" s="13">
        <f>IFERROR(Table2[[#This Row],[Economic loss ($ million)]]*1000000 / Table2[[#This Row],[Total Waste (tons)]], NA())</f>
        <v>841406.20401277288</v>
      </c>
      <c r="G1665" s="13" t="str">
        <f t="shared" si="25"/>
        <v>Low</v>
      </c>
      <c r="H1665" s="13">
        <v>111.83</v>
      </c>
      <c r="I1665" s="13">
        <f>IFERROR(Table2[[#This Row],[Total Waste (tons)]] / (Table2[[#This Row],[Population (million)]]*1000), NA())</f>
        <v>0.2431217750935469</v>
      </c>
      <c r="J1665" s="13">
        <v>152.33000000000001</v>
      </c>
      <c r="K1665" s="13">
        <f>IFERROR(Table2[[#This Row],[Total Waste (tons)]] * Table2[[#This Row],[Household waste (%)]], NA())</f>
        <v>2534287.2582</v>
      </c>
      <c r="L1665" s="13">
        <v>68.430000000000007</v>
      </c>
      <c r="M1665" s="10">
        <f>SUMIFS(Table2[Household waste (%)], Table2[Country], "Australia", Table2[Year], 2020)</f>
        <v>1412.17</v>
      </c>
      <c r="N1665" s="10">
        <f>COUNTIFS(Table2[Year], "USA")</f>
        <v>0</v>
      </c>
    </row>
    <row r="1666" spans="1:14" x14ac:dyDescent="0.35">
      <c r="A1666" s="8" t="s">
        <v>30</v>
      </c>
      <c r="B1666" s="9">
        <v>2018</v>
      </c>
      <c r="C1666" s="8" t="s">
        <v>11</v>
      </c>
      <c r="D1666" s="9">
        <v>44970.63</v>
      </c>
      <c r="E1666" s="10">
        <v>42041.63</v>
      </c>
      <c r="F1666" s="10">
        <f>IFERROR(Table2[[#This Row],[Economic loss ($ million)]]*1000000 / Table2[[#This Row],[Total Waste (tons)]], NA())</f>
        <v>934868.60201869532</v>
      </c>
      <c r="G1666" s="10" t="str">
        <f t="shared" ref="G1666:G1729" si="26">IF(F1666&gt;1100000,"High",IF(F1666&gt;=950000,"Medium","Low"))</f>
        <v>Low</v>
      </c>
      <c r="H1666" s="10">
        <v>86.21</v>
      </c>
      <c r="I1666" s="10">
        <f>IFERROR(Table2[[#This Row],[Total Waste (tons)]] / (Table2[[#This Row],[Population (million)]]*1000), NA())</f>
        <v>9.8511785323110612E-2</v>
      </c>
      <c r="J1666" s="10">
        <v>456.5</v>
      </c>
      <c r="K1666" s="10">
        <f>IFERROR(Table2[[#This Row],[Total Waste (tons)]] * Table2[[#This Row],[Household waste (%)]], NA())</f>
        <v>1671108.6107999997</v>
      </c>
      <c r="L1666" s="10">
        <v>37.159999999999997</v>
      </c>
      <c r="M1666" s="10">
        <f>SUMIFS(Table2[Household waste (%)], Table2[Country], "Australia", Table2[Year], 2020)</f>
        <v>1412.17</v>
      </c>
      <c r="N1666" s="10">
        <f>COUNTIFS(Table2[Year], "USA")</f>
        <v>0</v>
      </c>
    </row>
    <row r="1667" spans="1:14" x14ac:dyDescent="0.35">
      <c r="A1667" s="11" t="s">
        <v>23</v>
      </c>
      <c r="B1667" s="12">
        <v>2020</v>
      </c>
      <c r="C1667" s="11" t="s">
        <v>15</v>
      </c>
      <c r="D1667" s="12">
        <v>45853.83</v>
      </c>
      <c r="E1667" s="13">
        <v>40973.980000000003</v>
      </c>
      <c r="F1667" s="13">
        <f>IFERROR(Table2[[#This Row],[Economic loss ($ million)]]*1000000 / Table2[[#This Row],[Total Waste (tons)]], NA())</f>
        <v>893578.13731153973</v>
      </c>
      <c r="G1667" s="13" t="str">
        <f t="shared" si="26"/>
        <v>Low</v>
      </c>
      <c r="H1667" s="13">
        <v>150.07</v>
      </c>
      <c r="I1667" s="13">
        <f>IFERROR(Table2[[#This Row],[Total Waste (tons)]] / (Table2[[#This Row],[Population (million)]]*1000), NA())</f>
        <v>0.88146539792387546</v>
      </c>
      <c r="J1667" s="13">
        <v>52.02</v>
      </c>
      <c r="K1667" s="13">
        <f>IFERROR(Table2[[#This Row],[Total Waste (tons)]] * Table2[[#This Row],[Household waste (%)]], NA())</f>
        <v>3128606.8209000002</v>
      </c>
      <c r="L1667" s="13">
        <v>68.23</v>
      </c>
      <c r="M1667" s="10">
        <f>SUMIFS(Table2[Household waste (%)], Table2[Country], "Australia", Table2[Year], 2020)</f>
        <v>1412.17</v>
      </c>
      <c r="N1667" s="10">
        <f>COUNTIFS(Table2[Year], "USA")</f>
        <v>0</v>
      </c>
    </row>
    <row r="1668" spans="1:14" x14ac:dyDescent="0.35">
      <c r="A1668" s="8" t="s">
        <v>26</v>
      </c>
      <c r="B1668" s="9">
        <v>2019</v>
      </c>
      <c r="C1668" s="8" t="s">
        <v>13</v>
      </c>
      <c r="D1668" s="9">
        <v>25297.9</v>
      </c>
      <c r="E1668" s="10">
        <v>23278.03</v>
      </c>
      <c r="F1668" s="10">
        <f>IFERROR(Table2[[#This Row],[Economic loss ($ million)]]*1000000 / Table2[[#This Row],[Total Waste (tons)]], NA())</f>
        <v>920156.61379007739</v>
      </c>
      <c r="G1668" s="10" t="str">
        <f t="shared" si="26"/>
        <v>Low</v>
      </c>
      <c r="H1668" s="10">
        <v>30.4</v>
      </c>
      <c r="I1668" s="10">
        <f>IFERROR(Table2[[#This Row],[Total Waste (tons)]] / (Table2[[#This Row],[Population (million)]]*1000), NA())</f>
        <v>1.9518629107546544E-2</v>
      </c>
      <c r="J1668" s="10">
        <v>1296.0899999999999</v>
      </c>
      <c r="K1668" s="10">
        <f>IFERROR(Table2[[#This Row],[Total Waste (tons)]] * Table2[[#This Row],[Household waste (%)]], NA())</f>
        <v>1581877.6870000002</v>
      </c>
      <c r="L1668" s="10">
        <v>62.53</v>
      </c>
      <c r="M1668" s="10">
        <f>SUMIFS(Table2[Household waste (%)], Table2[Country], "Australia", Table2[Year], 2020)</f>
        <v>1412.17</v>
      </c>
      <c r="N1668" s="10">
        <f>COUNTIFS(Table2[Year], "USA")</f>
        <v>0</v>
      </c>
    </row>
    <row r="1669" spans="1:14" x14ac:dyDescent="0.35">
      <c r="A1669" s="11" t="s">
        <v>33</v>
      </c>
      <c r="B1669" s="12">
        <v>2023</v>
      </c>
      <c r="C1669" s="11" t="s">
        <v>19</v>
      </c>
      <c r="D1669" s="12">
        <v>1381.98</v>
      </c>
      <c r="E1669" s="13">
        <v>1215.77</v>
      </c>
      <c r="F1669" s="13">
        <f>IFERROR(Table2[[#This Row],[Economic loss ($ million)]]*1000000 / Table2[[#This Row],[Total Waste (tons)]], NA())</f>
        <v>879730.53155617299</v>
      </c>
      <c r="G1669" s="13" t="str">
        <f t="shared" si="26"/>
        <v>Low</v>
      </c>
      <c r="H1669" s="13">
        <v>183.86</v>
      </c>
      <c r="I1669" s="13">
        <f>IFERROR(Table2[[#This Row],[Total Waste (tons)]] / (Table2[[#This Row],[Population (million)]]*1000), NA())</f>
        <v>1.2984994691296544E-3</v>
      </c>
      <c r="J1669" s="13">
        <v>1064.29</v>
      </c>
      <c r="K1669" s="13">
        <f>IFERROR(Table2[[#This Row],[Total Waste (tons)]] * Table2[[#This Row],[Household waste (%)]], NA())</f>
        <v>57504.1878</v>
      </c>
      <c r="L1669" s="13">
        <v>41.61</v>
      </c>
      <c r="M1669" s="10">
        <f>SUMIFS(Table2[Household waste (%)], Table2[Country], "Australia", Table2[Year], 2020)</f>
        <v>1412.17</v>
      </c>
      <c r="N1669" s="10">
        <f>COUNTIFS(Table2[Year], "USA")</f>
        <v>0</v>
      </c>
    </row>
    <row r="1670" spans="1:14" x14ac:dyDescent="0.35">
      <c r="A1670" s="8" t="s">
        <v>8</v>
      </c>
      <c r="B1670" s="9">
        <v>2021</v>
      </c>
      <c r="C1670" s="8" t="s">
        <v>15</v>
      </c>
      <c r="D1670" s="9">
        <v>2967.07</v>
      </c>
      <c r="E1670" s="10">
        <v>2889.8</v>
      </c>
      <c r="F1670" s="10">
        <f>IFERROR(Table2[[#This Row],[Economic loss ($ million)]]*1000000 / Table2[[#This Row],[Total Waste (tons)]], NA())</f>
        <v>973957.47319746413</v>
      </c>
      <c r="G1670" s="10" t="str">
        <f t="shared" si="26"/>
        <v>Medium</v>
      </c>
      <c r="H1670" s="10">
        <v>144.41</v>
      </c>
      <c r="I1670" s="10">
        <f>IFERROR(Table2[[#This Row],[Total Waste (tons)]] / (Table2[[#This Row],[Population (million)]]*1000), NA())</f>
        <v>2.7037269910698016E-2</v>
      </c>
      <c r="J1670" s="10">
        <v>109.74</v>
      </c>
      <c r="K1670" s="10">
        <f>IFERROR(Table2[[#This Row],[Total Waste (tons)]] * Table2[[#This Row],[Household waste (%)]], NA())</f>
        <v>130758.7749</v>
      </c>
      <c r="L1670" s="10">
        <v>44.07</v>
      </c>
      <c r="M1670" s="10">
        <f>SUMIFS(Table2[Household waste (%)], Table2[Country], "Australia", Table2[Year], 2020)</f>
        <v>1412.17</v>
      </c>
      <c r="N1670" s="10">
        <f>COUNTIFS(Table2[Year], "USA")</f>
        <v>0</v>
      </c>
    </row>
    <row r="1671" spans="1:14" x14ac:dyDescent="0.35">
      <c r="A1671" s="11" t="s">
        <v>23</v>
      </c>
      <c r="B1671" s="12">
        <v>2023</v>
      </c>
      <c r="C1671" s="11" t="s">
        <v>25</v>
      </c>
      <c r="D1671" s="12">
        <v>31658.12</v>
      </c>
      <c r="E1671" s="13">
        <v>25907.78</v>
      </c>
      <c r="F1671" s="13">
        <f>IFERROR(Table2[[#This Row],[Economic loss ($ million)]]*1000000 / Table2[[#This Row],[Total Waste (tons)]], NA())</f>
        <v>818361.29245830141</v>
      </c>
      <c r="G1671" s="13" t="str">
        <f t="shared" si="26"/>
        <v>Low</v>
      </c>
      <c r="H1671" s="13">
        <v>182.21</v>
      </c>
      <c r="I1671" s="13">
        <f>IFERROR(Table2[[#This Row],[Total Waste (tons)]] / (Table2[[#This Row],[Population (million)]]*1000), NA())</f>
        <v>6.7903822229848573E-2</v>
      </c>
      <c r="J1671" s="13">
        <v>466.22</v>
      </c>
      <c r="K1671" s="13">
        <f>IFERROR(Table2[[#This Row],[Total Waste (tons)]] * Table2[[#This Row],[Household waste (%)]], NA())</f>
        <v>2192324.81</v>
      </c>
      <c r="L1671" s="13">
        <v>69.25</v>
      </c>
      <c r="M1671" s="10">
        <f>SUMIFS(Table2[Household waste (%)], Table2[Country], "Australia", Table2[Year], 2020)</f>
        <v>1412.17</v>
      </c>
      <c r="N1671" s="10">
        <f>COUNTIFS(Table2[Year], "USA")</f>
        <v>0</v>
      </c>
    </row>
    <row r="1672" spans="1:14" x14ac:dyDescent="0.35">
      <c r="A1672" s="8" t="s">
        <v>8</v>
      </c>
      <c r="B1672" s="9">
        <v>2021</v>
      </c>
      <c r="C1672" s="8" t="s">
        <v>15</v>
      </c>
      <c r="D1672" s="9">
        <v>18521</v>
      </c>
      <c r="E1672" s="10">
        <v>19976.55</v>
      </c>
      <c r="F1672" s="10">
        <f>IFERROR(Table2[[#This Row],[Economic loss ($ million)]]*1000000 / Table2[[#This Row],[Total Waste (tons)]], NA())</f>
        <v>1078589.1690513471</v>
      </c>
      <c r="G1672" s="10" t="str">
        <f t="shared" si="26"/>
        <v>Medium</v>
      </c>
      <c r="H1672" s="10">
        <v>176.33</v>
      </c>
      <c r="I1672" s="10">
        <f>IFERROR(Table2[[#This Row],[Total Waste (tons)]] / (Table2[[#This Row],[Population (million)]]*1000), NA())</f>
        <v>0.23754007951776324</v>
      </c>
      <c r="J1672" s="10">
        <v>77.97</v>
      </c>
      <c r="K1672" s="10">
        <f>IFERROR(Table2[[#This Row],[Total Waste (tons)]] * Table2[[#This Row],[Household waste (%)]], NA())</f>
        <v>1139967.55</v>
      </c>
      <c r="L1672" s="10">
        <v>61.55</v>
      </c>
      <c r="M1672" s="10">
        <f>SUMIFS(Table2[Household waste (%)], Table2[Country], "Australia", Table2[Year], 2020)</f>
        <v>1412.17</v>
      </c>
      <c r="N1672" s="10">
        <f>COUNTIFS(Table2[Year], "USA")</f>
        <v>0</v>
      </c>
    </row>
    <row r="1673" spans="1:14" x14ac:dyDescent="0.35">
      <c r="A1673" s="11" t="s">
        <v>30</v>
      </c>
      <c r="B1673" s="12">
        <v>2018</v>
      </c>
      <c r="C1673" s="11" t="s">
        <v>22</v>
      </c>
      <c r="D1673" s="12">
        <v>44856.7</v>
      </c>
      <c r="E1673" s="13">
        <v>39973.440000000002</v>
      </c>
      <c r="F1673" s="13">
        <f>IFERROR(Table2[[#This Row],[Economic loss ($ million)]]*1000000 / Table2[[#This Row],[Total Waste (tons)]], NA())</f>
        <v>891136.44115594774</v>
      </c>
      <c r="G1673" s="13" t="str">
        <f t="shared" si="26"/>
        <v>Low</v>
      </c>
      <c r="H1673" s="13">
        <v>83.43</v>
      </c>
      <c r="I1673" s="13">
        <f>IFERROR(Table2[[#This Row],[Total Waste (tons)]] / (Table2[[#This Row],[Population (million)]]*1000), NA())</f>
        <v>6.5065345730407162E-2</v>
      </c>
      <c r="J1673" s="13">
        <v>689.41</v>
      </c>
      <c r="K1673" s="13">
        <f>IFERROR(Table2[[#This Row],[Total Waste (tons)]] * Table2[[#This Row],[Household waste (%)]], NA())</f>
        <v>1705451.7339999999</v>
      </c>
      <c r="L1673" s="13">
        <v>38.020000000000003</v>
      </c>
      <c r="M1673" s="10">
        <f>SUMIFS(Table2[Household waste (%)], Table2[Country], "Australia", Table2[Year], 2020)</f>
        <v>1412.17</v>
      </c>
      <c r="N1673" s="10">
        <f>COUNTIFS(Table2[Year], "USA")</f>
        <v>0</v>
      </c>
    </row>
    <row r="1674" spans="1:14" x14ac:dyDescent="0.35">
      <c r="A1674" s="8" t="s">
        <v>29</v>
      </c>
      <c r="B1674" s="9">
        <v>2022</v>
      </c>
      <c r="C1674" s="8" t="s">
        <v>25</v>
      </c>
      <c r="D1674" s="9">
        <v>12957.08</v>
      </c>
      <c r="E1674" s="10">
        <v>13583.24</v>
      </c>
      <c r="F1674" s="10">
        <f>IFERROR(Table2[[#This Row],[Economic loss ($ million)]]*1000000 / Table2[[#This Row],[Total Waste (tons)]], NA())</f>
        <v>1048325.7030133333</v>
      </c>
      <c r="G1674" s="10" t="str">
        <f t="shared" si="26"/>
        <v>Medium</v>
      </c>
      <c r="H1674" s="10">
        <v>26.58</v>
      </c>
      <c r="I1674" s="10">
        <f>IFERROR(Table2[[#This Row],[Total Waste (tons)]] / (Table2[[#This Row],[Population (million)]]*1000), NA())</f>
        <v>1.2753282544931986E-2</v>
      </c>
      <c r="J1674" s="10">
        <v>1015.98</v>
      </c>
      <c r="K1674" s="10">
        <f>IFERROR(Table2[[#This Row],[Total Waste (tons)]] * Table2[[#This Row],[Household waste (%)]], NA())</f>
        <v>648501.85399999993</v>
      </c>
      <c r="L1674" s="10">
        <v>50.05</v>
      </c>
      <c r="M1674" s="10">
        <f>SUMIFS(Table2[Household waste (%)], Table2[Country], "Australia", Table2[Year], 2020)</f>
        <v>1412.17</v>
      </c>
      <c r="N1674" s="10">
        <f>COUNTIFS(Table2[Year], "USA")</f>
        <v>0</v>
      </c>
    </row>
    <row r="1675" spans="1:14" x14ac:dyDescent="0.35">
      <c r="A1675" s="11" t="s">
        <v>16</v>
      </c>
      <c r="B1675" s="12">
        <v>2021</v>
      </c>
      <c r="C1675" s="11" t="s">
        <v>13</v>
      </c>
      <c r="D1675" s="12">
        <v>10419.01</v>
      </c>
      <c r="E1675" s="13">
        <v>10759.03</v>
      </c>
      <c r="F1675" s="13">
        <f>IFERROR(Table2[[#This Row],[Economic loss ($ million)]]*1000000 / Table2[[#This Row],[Total Waste (tons)]], NA())</f>
        <v>1032634.5785252149</v>
      </c>
      <c r="G1675" s="13" t="str">
        <f t="shared" si="26"/>
        <v>Medium</v>
      </c>
      <c r="H1675" s="13">
        <v>57.4</v>
      </c>
      <c r="I1675" s="13">
        <f>IFERROR(Table2[[#This Row],[Total Waste (tons)]] / (Table2[[#This Row],[Population (million)]]*1000), NA())</f>
        <v>2.183958328966399E-2</v>
      </c>
      <c r="J1675" s="13">
        <v>477.07</v>
      </c>
      <c r="K1675" s="13">
        <f>IFERROR(Table2[[#This Row],[Total Waste (tons)]] * Table2[[#This Row],[Household waste (%)]], NA())</f>
        <v>321113.88819999999</v>
      </c>
      <c r="L1675" s="13">
        <v>30.82</v>
      </c>
      <c r="M1675" s="10">
        <f>SUMIFS(Table2[Household waste (%)], Table2[Country], "Australia", Table2[Year], 2020)</f>
        <v>1412.17</v>
      </c>
      <c r="N1675" s="10">
        <f>COUNTIFS(Table2[Year], "USA")</f>
        <v>0</v>
      </c>
    </row>
    <row r="1676" spans="1:14" x14ac:dyDescent="0.35">
      <c r="A1676" s="8" t="s">
        <v>16</v>
      </c>
      <c r="B1676" s="9">
        <v>2023</v>
      </c>
      <c r="C1676" s="8" t="s">
        <v>25</v>
      </c>
      <c r="D1676" s="9">
        <v>32311.01</v>
      </c>
      <c r="E1676" s="10">
        <v>26850.99</v>
      </c>
      <c r="F1676" s="10">
        <f>IFERROR(Table2[[#This Row],[Economic loss ($ million)]]*1000000 / Table2[[#This Row],[Total Waste (tons)]], NA())</f>
        <v>831016.73392444255</v>
      </c>
      <c r="G1676" s="10" t="str">
        <f t="shared" si="26"/>
        <v>Low</v>
      </c>
      <c r="H1676" s="10">
        <v>22.03</v>
      </c>
      <c r="I1676" s="10">
        <f>IFERROR(Table2[[#This Row],[Total Waste (tons)]] / (Table2[[#This Row],[Population (million)]]*1000), NA())</f>
        <v>0.1316291603861979</v>
      </c>
      <c r="J1676" s="10">
        <v>245.47</v>
      </c>
      <c r="K1676" s="10">
        <f>IFERROR(Table2[[#This Row],[Total Waste (tons)]] * Table2[[#This Row],[Household waste (%)]], NA())</f>
        <v>1707313.7683999999</v>
      </c>
      <c r="L1676" s="10">
        <v>52.84</v>
      </c>
      <c r="M1676" s="10">
        <f>SUMIFS(Table2[Household waste (%)], Table2[Country], "Australia", Table2[Year], 2020)</f>
        <v>1412.17</v>
      </c>
      <c r="N1676" s="10">
        <f>COUNTIFS(Table2[Year], "USA")</f>
        <v>0</v>
      </c>
    </row>
    <row r="1677" spans="1:14" x14ac:dyDescent="0.35">
      <c r="A1677" s="11" t="s">
        <v>26</v>
      </c>
      <c r="B1677" s="12">
        <v>2018</v>
      </c>
      <c r="C1677" s="11" t="s">
        <v>15</v>
      </c>
      <c r="D1677" s="12">
        <v>17951.7</v>
      </c>
      <c r="E1677" s="13">
        <v>14804.88</v>
      </c>
      <c r="F1677" s="13">
        <f>IFERROR(Table2[[#This Row],[Economic loss ($ million)]]*1000000 / Table2[[#This Row],[Total Waste (tons)]], NA())</f>
        <v>824706.29522552178</v>
      </c>
      <c r="G1677" s="13" t="str">
        <f t="shared" si="26"/>
        <v>Low</v>
      </c>
      <c r="H1677" s="13">
        <v>143.61000000000001</v>
      </c>
      <c r="I1677" s="13">
        <f>IFERROR(Table2[[#This Row],[Total Waste (tons)]] / (Table2[[#This Row],[Population (million)]]*1000), NA())</f>
        <v>1.45205047318612E-2</v>
      </c>
      <c r="J1677" s="13">
        <v>1236.3</v>
      </c>
      <c r="K1677" s="13">
        <f>IFERROR(Table2[[#This Row],[Total Waste (tons)]] * Table2[[#This Row],[Household waste (%)]], NA())</f>
        <v>569786.95799999998</v>
      </c>
      <c r="L1677" s="13">
        <v>31.74</v>
      </c>
      <c r="M1677" s="10">
        <f>SUMIFS(Table2[Household waste (%)], Table2[Country], "Australia", Table2[Year], 2020)</f>
        <v>1412.17</v>
      </c>
      <c r="N1677" s="10">
        <f>COUNTIFS(Table2[Year], "USA")</f>
        <v>0</v>
      </c>
    </row>
    <row r="1678" spans="1:14" x14ac:dyDescent="0.35">
      <c r="A1678" s="8" t="s">
        <v>35</v>
      </c>
      <c r="B1678" s="9">
        <v>2022</v>
      </c>
      <c r="C1678" s="8" t="s">
        <v>15</v>
      </c>
      <c r="D1678" s="9">
        <v>39228.94</v>
      </c>
      <c r="E1678" s="10">
        <v>42712.73</v>
      </c>
      <c r="F1678" s="10">
        <f>IFERROR(Table2[[#This Row],[Economic loss ($ million)]]*1000000 / Table2[[#This Row],[Total Waste (tons)]], NA())</f>
        <v>1088806.6310229131</v>
      </c>
      <c r="G1678" s="10" t="str">
        <f t="shared" si="26"/>
        <v>Medium</v>
      </c>
      <c r="H1678" s="10">
        <v>164.94</v>
      </c>
      <c r="I1678" s="10">
        <f>IFERROR(Table2[[#This Row],[Total Waste (tons)]] / (Table2[[#This Row],[Population (million)]]*1000), NA())</f>
        <v>3.5853675032445576E-2</v>
      </c>
      <c r="J1678" s="10">
        <v>1094.1400000000001</v>
      </c>
      <c r="K1678" s="10">
        <f>IFERROR(Table2[[#This Row],[Total Waste (tons)]] * Table2[[#This Row],[Household waste (%)]], NA())</f>
        <v>1748826.1452000001</v>
      </c>
      <c r="L1678" s="10">
        <v>44.58</v>
      </c>
      <c r="M1678" s="10">
        <f>SUMIFS(Table2[Household waste (%)], Table2[Country], "Australia", Table2[Year], 2020)</f>
        <v>1412.17</v>
      </c>
      <c r="N1678" s="10">
        <f>COUNTIFS(Table2[Year], "USA")</f>
        <v>0</v>
      </c>
    </row>
    <row r="1679" spans="1:14" x14ac:dyDescent="0.35">
      <c r="A1679" s="11" t="s">
        <v>8</v>
      </c>
      <c r="B1679" s="12">
        <v>2019</v>
      </c>
      <c r="C1679" s="11" t="s">
        <v>9</v>
      </c>
      <c r="D1679" s="12">
        <v>15842.1</v>
      </c>
      <c r="E1679" s="13">
        <v>17709.71</v>
      </c>
      <c r="F1679" s="13">
        <f>IFERROR(Table2[[#This Row],[Economic loss ($ million)]]*1000000 / Table2[[#This Row],[Total Waste (tons)]], NA())</f>
        <v>1117889.0424880539</v>
      </c>
      <c r="G1679" s="13" t="str">
        <f t="shared" si="26"/>
        <v>High</v>
      </c>
      <c r="H1679" s="13">
        <v>101.11</v>
      </c>
      <c r="I1679" s="13">
        <f>IFERROR(Table2[[#This Row],[Total Waste (tons)]] / (Table2[[#This Row],[Population (million)]]*1000), NA())</f>
        <v>1.4042547533572664E-2</v>
      </c>
      <c r="J1679" s="13">
        <v>1128.1500000000001</v>
      </c>
      <c r="K1679" s="13">
        <f>IFERROR(Table2[[#This Row],[Total Waste (tons)]] * Table2[[#This Row],[Household waste (%)]], NA())</f>
        <v>573008.75699999998</v>
      </c>
      <c r="L1679" s="13">
        <v>36.17</v>
      </c>
      <c r="M1679" s="10">
        <f>SUMIFS(Table2[Household waste (%)], Table2[Country], "Australia", Table2[Year], 2020)</f>
        <v>1412.17</v>
      </c>
      <c r="N1679" s="10">
        <f>COUNTIFS(Table2[Year], "USA")</f>
        <v>0</v>
      </c>
    </row>
    <row r="1680" spans="1:14" x14ac:dyDescent="0.35">
      <c r="A1680" s="8" t="s">
        <v>24</v>
      </c>
      <c r="B1680" s="9">
        <v>2020</v>
      </c>
      <c r="C1680" s="8" t="s">
        <v>19</v>
      </c>
      <c r="D1680" s="9">
        <v>40534.99</v>
      </c>
      <c r="E1680" s="10">
        <v>47743.89</v>
      </c>
      <c r="F1680" s="10">
        <f>IFERROR(Table2[[#This Row],[Economic loss ($ million)]]*1000000 / Table2[[#This Row],[Total Waste (tons)]], NA())</f>
        <v>1177843.8825321039</v>
      </c>
      <c r="G1680" s="10" t="str">
        <f t="shared" si="26"/>
        <v>High</v>
      </c>
      <c r="H1680" s="10">
        <v>30.1</v>
      </c>
      <c r="I1680" s="10">
        <f>IFERROR(Table2[[#This Row],[Total Waste (tons)]] / (Table2[[#This Row],[Population (million)]]*1000), NA())</f>
        <v>8.4281089510344104E-2</v>
      </c>
      <c r="J1680" s="10">
        <v>480.95</v>
      </c>
      <c r="K1680" s="10">
        <f>IFERROR(Table2[[#This Row],[Total Waste (tons)]] * Table2[[#This Row],[Household waste (%)]], NA())</f>
        <v>2465338.0918000001</v>
      </c>
      <c r="L1680" s="10">
        <v>60.82</v>
      </c>
      <c r="M1680" s="10">
        <f>SUMIFS(Table2[Household waste (%)], Table2[Country], "Australia", Table2[Year], 2020)</f>
        <v>1412.17</v>
      </c>
      <c r="N1680" s="10">
        <f>COUNTIFS(Table2[Year], "USA")</f>
        <v>0</v>
      </c>
    </row>
    <row r="1681" spans="1:14" x14ac:dyDescent="0.35">
      <c r="A1681" s="11" t="s">
        <v>17</v>
      </c>
      <c r="B1681" s="12">
        <v>2024</v>
      </c>
      <c r="C1681" s="11" t="s">
        <v>22</v>
      </c>
      <c r="D1681" s="12">
        <v>36041.71</v>
      </c>
      <c r="E1681" s="13">
        <v>41442.239999999998</v>
      </c>
      <c r="F1681" s="13">
        <f>IFERROR(Table2[[#This Row],[Economic loss ($ million)]]*1000000 / Table2[[#This Row],[Total Waste (tons)]], NA())</f>
        <v>1149841.1146418969</v>
      </c>
      <c r="G1681" s="13" t="str">
        <f t="shared" si="26"/>
        <v>High</v>
      </c>
      <c r="H1681" s="13">
        <v>172.55</v>
      </c>
      <c r="I1681" s="13">
        <f>IFERROR(Table2[[#This Row],[Total Waste (tons)]] / (Table2[[#This Row],[Population (million)]]*1000), NA())</f>
        <v>0.11648904330963154</v>
      </c>
      <c r="J1681" s="13">
        <v>309.39999999999998</v>
      </c>
      <c r="K1681" s="13">
        <f>IFERROR(Table2[[#This Row],[Total Waste (tons)]] * Table2[[#This Row],[Household waste (%)]], NA())</f>
        <v>2106637.9495000001</v>
      </c>
      <c r="L1681" s="13">
        <v>58.45</v>
      </c>
      <c r="M1681" s="10">
        <f>SUMIFS(Table2[Household waste (%)], Table2[Country], "Australia", Table2[Year], 2020)</f>
        <v>1412.17</v>
      </c>
      <c r="N1681" s="10">
        <f>COUNTIFS(Table2[Year], "USA")</f>
        <v>0</v>
      </c>
    </row>
    <row r="1682" spans="1:14" x14ac:dyDescent="0.35">
      <c r="A1682" s="8" t="s">
        <v>28</v>
      </c>
      <c r="B1682" s="9">
        <v>2024</v>
      </c>
      <c r="C1682" s="8" t="s">
        <v>19</v>
      </c>
      <c r="D1682" s="9">
        <v>34178.230000000003</v>
      </c>
      <c r="E1682" s="10">
        <v>27478.34</v>
      </c>
      <c r="F1682" s="10">
        <f>IFERROR(Table2[[#This Row],[Economic loss ($ million)]]*1000000 / Table2[[#This Row],[Total Waste (tons)]], NA())</f>
        <v>803972.00206096098</v>
      </c>
      <c r="G1682" s="10" t="str">
        <f t="shared" si="26"/>
        <v>Low</v>
      </c>
      <c r="H1682" s="10">
        <v>105.28</v>
      </c>
      <c r="I1682" s="10">
        <f>IFERROR(Table2[[#This Row],[Total Waste (tons)]] / (Table2[[#This Row],[Population (million)]]*1000), NA())</f>
        <v>3.4395956404037559E-2</v>
      </c>
      <c r="J1682" s="10">
        <v>993.67</v>
      </c>
      <c r="K1682" s="10">
        <f>IFERROR(Table2[[#This Row],[Total Waste (tons)]] * Table2[[#This Row],[Household waste (%)]], NA())</f>
        <v>1156933.0855</v>
      </c>
      <c r="L1682" s="10">
        <v>33.85</v>
      </c>
      <c r="M1682" s="10">
        <f>SUMIFS(Table2[Household waste (%)], Table2[Country], "Australia", Table2[Year], 2020)</f>
        <v>1412.17</v>
      </c>
      <c r="N1682" s="10">
        <f>COUNTIFS(Table2[Year], "USA")</f>
        <v>0</v>
      </c>
    </row>
    <row r="1683" spans="1:14" x14ac:dyDescent="0.35">
      <c r="A1683" s="11" t="s">
        <v>8</v>
      </c>
      <c r="B1683" s="12">
        <v>2020</v>
      </c>
      <c r="C1683" s="11" t="s">
        <v>9</v>
      </c>
      <c r="D1683" s="12">
        <v>3721.72</v>
      </c>
      <c r="E1683" s="13">
        <v>3310.86</v>
      </c>
      <c r="F1683" s="13">
        <f>IFERROR(Table2[[#This Row],[Economic loss ($ million)]]*1000000 / Table2[[#This Row],[Total Waste (tons)]], NA())</f>
        <v>889604.80637984595</v>
      </c>
      <c r="G1683" s="13" t="str">
        <f t="shared" si="26"/>
        <v>Low</v>
      </c>
      <c r="H1683" s="13">
        <v>76.37</v>
      </c>
      <c r="I1683" s="13">
        <f>IFERROR(Table2[[#This Row],[Total Waste (tons)]] / (Table2[[#This Row],[Population (million)]]*1000), NA())</f>
        <v>4.4831357810542543E-3</v>
      </c>
      <c r="J1683" s="13">
        <v>830.16</v>
      </c>
      <c r="K1683" s="13">
        <f>IFERROR(Table2[[#This Row],[Total Waste (tons)]] * Table2[[#This Row],[Household waste (%)]], NA())</f>
        <v>193008.39919999999</v>
      </c>
      <c r="L1683" s="13">
        <v>51.86</v>
      </c>
      <c r="M1683" s="10">
        <f>SUMIFS(Table2[Household waste (%)], Table2[Country], "Australia", Table2[Year], 2020)</f>
        <v>1412.17</v>
      </c>
      <c r="N1683" s="10">
        <f>COUNTIFS(Table2[Year], "USA")</f>
        <v>0</v>
      </c>
    </row>
    <row r="1684" spans="1:14" x14ac:dyDescent="0.35">
      <c r="A1684" s="8" t="s">
        <v>24</v>
      </c>
      <c r="B1684" s="9">
        <v>2023</v>
      </c>
      <c r="C1684" s="8" t="s">
        <v>13</v>
      </c>
      <c r="D1684" s="9">
        <v>44920.38</v>
      </c>
      <c r="E1684" s="10">
        <v>36015.96</v>
      </c>
      <c r="F1684" s="10">
        <f>IFERROR(Table2[[#This Row],[Economic loss ($ million)]]*1000000 / Table2[[#This Row],[Total Waste (tons)]], NA())</f>
        <v>801773.27084054053</v>
      </c>
      <c r="G1684" s="10" t="str">
        <f t="shared" si="26"/>
        <v>Low</v>
      </c>
      <c r="H1684" s="10">
        <v>58.26</v>
      </c>
      <c r="I1684" s="10">
        <f>IFERROR(Table2[[#This Row],[Total Waste (tons)]] / (Table2[[#This Row],[Population (million)]]*1000), NA())</f>
        <v>0.14002175742651413</v>
      </c>
      <c r="J1684" s="10">
        <v>320.81</v>
      </c>
      <c r="K1684" s="10">
        <f>IFERROR(Table2[[#This Row],[Total Waste (tons)]] * Table2[[#This Row],[Household waste (%)]], NA())</f>
        <v>1468447.2221999997</v>
      </c>
      <c r="L1684" s="10">
        <v>32.69</v>
      </c>
      <c r="M1684" s="10">
        <f>SUMIFS(Table2[Household waste (%)], Table2[Country], "Australia", Table2[Year], 2020)</f>
        <v>1412.17</v>
      </c>
      <c r="N1684" s="10">
        <f>COUNTIFS(Table2[Year], "USA")</f>
        <v>0</v>
      </c>
    </row>
    <row r="1685" spans="1:14" x14ac:dyDescent="0.35">
      <c r="A1685" s="11" t="s">
        <v>24</v>
      </c>
      <c r="B1685" s="12">
        <v>2018</v>
      </c>
      <c r="C1685" s="11" t="s">
        <v>20</v>
      </c>
      <c r="D1685" s="12">
        <v>42505.33</v>
      </c>
      <c r="E1685" s="13">
        <v>35453.57</v>
      </c>
      <c r="F1685" s="13">
        <f>IFERROR(Table2[[#This Row],[Economic loss ($ million)]]*1000000 / Table2[[#This Row],[Total Waste (tons)]], NA())</f>
        <v>834097.04147691594</v>
      </c>
      <c r="G1685" s="13" t="str">
        <f t="shared" si="26"/>
        <v>Low</v>
      </c>
      <c r="H1685" s="13">
        <v>48.91</v>
      </c>
      <c r="I1685" s="13">
        <f>IFERROR(Table2[[#This Row],[Total Waste (tons)]] / (Table2[[#This Row],[Population (million)]]*1000), NA())</f>
        <v>0.18568577170066838</v>
      </c>
      <c r="J1685" s="13">
        <v>228.91</v>
      </c>
      <c r="K1685" s="13">
        <f>IFERROR(Table2[[#This Row],[Total Waste (tons)]] * Table2[[#This Row],[Household waste (%)]], NA())</f>
        <v>1299812.9913999999</v>
      </c>
      <c r="L1685" s="13">
        <v>30.58</v>
      </c>
      <c r="M1685" s="10">
        <f>SUMIFS(Table2[Household waste (%)], Table2[Country], "Australia", Table2[Year], 2020)</f>
        <v>1412.17</v>
      </c>
      <c r="N1685" s="10">
        <f>COUNTIFS(Table2[Year], "USA")</f>
        <v>0</v>
      </c>
    </row>
    <row r="1686" spans="1:14" x14ac:dyDescent="0.35">
      <c r="A1686" s="8" t="s">
        <v>24</v>
      </c>
      <c r="B1686" s="9">
        <v>2021</v>
      </c>
      <c r="C1686" s="8" t="s">
        <v>25</v>
      </c>
      <c r="D1686" s="9">
        <v>33519.629999999997</v>
      </c>
      <c r="E1686" s="10">
        <v>36564.9</v>
      </c>
      <c r="F1686" s="10">
        <f>IFERROR(Table2[[#This Row],[Economic loss ($ million)]]*1000000 / Table2[[#This Row],[Total Waste (tons)]], NA())</f>
        <v>1090850.3464984549</v>
      </c>
      <c r="G1686" s="10" t="str">
        <f t="shared" si="26"/>
        <v>Medium</v>
      </c>
      <c r="H1686" s="10">
        <v>108.5</v>
      </c>
      <c r="I1686" s="10">
        <f>IFERROR(Table2[[#This Row],[Total Waste (tons)]] / (Table2[[#This Row],[Population (million)]]*1000), NA())</f>
        <v>0.60352232625135038</v>
      </c>
      <c r="J1686" s="10">
        <v>55.54</v>
      </c>
      <c r="K1686" s="10">
        <f>IFERROR(Table2[[#This Row],[Total Waste (tons)]] * Table2[[#This Row],[Household waste (%)]], NA())</f>
        <v>2066485.1894999999</v>
      </c>
      <c r="L1686" s="10">
        <v>61.65</v>
      </c>
      <c r="M1686" s="10">
        <f>SUMIFS(Table2[Household waste (%)], Table2[Country], "Australia", Table2[Year], 2020)</f>
        <v>1412.17</v>
      </c>
      <c r="N1686" s="10">
        <f>COUNTIFS(Table2[Year], "USA")</f>
        <v>0</v>
      </c>
    </row>
    <row r="1687" spans="1:14" x14ac:dyDescent="0.35">
      <c r="A1687" s="11" t="s">
        <v>35</v>
      </c>
      <c r="B1687" s="12">
        <v>2024</v>
      </c>
      <c r="C1687" s="11" t="s">
        <v>11</v>
      </c>
      <c r="D1687" s="12">
        <v>34201.89</v>
      </c>
      <c r="E1687" s="13">
        <v>39119.800000000003</v>
      </c>
      <c r="F1687" s="13">
        <f>IFERROR(Table2[[#This Row],[Economic loss ($ million)]]*1000000 / Table2[[#This Row],[Total Waste (tons)]], NA())</f>
        <v>1143790.5916895235</v>
      </c>
      <c r="G1687" s="13" t="str">
        <f t="shared" si="26"/>
        <v>High</v>
      </c>
      <c r="H1687" s="13">
        <v>24.43</v>
      </c>
      <c r="I1687" s="13">
        <f>IFERROR(Table2[[#This Row],[Total Waste (tons)]] / (Table2[[#This Row],[Population (million)]]*1000), NA())</f>
        <v>3.8477078153652304E-2</v>
      </c>
      <c r="J1687" s="13">
        <v>888.89</v>
      </c>
      <c r="K1687" s="13">
        <f>IFERROR(Table2[[#This Row],[Total Waste (tons)]] * Table2[[#This Row],[Household waste (%)]], NA())</f>
        <v>1094118.4611</v>
      </c>
      <c r="L1687" s="13">
        <v>31.99</v>
      </c>
      <c r="M1687" s="10">
        <f>SUMIFS(Table2[Household waste (%)], Table2[Country], "Australia", Table2[Year], 2020)</f>
        <v>1412.17</v>
      </c>
      <c r="N1687" s="10">
        <f>COUNTIFS(Table2[Year], "USA")</f>
        <v>0</v>
      </c>
    </row>
    <row r="1688" spans="1:14" x14ac:dyDescent="0.35">
      <c r="A1688" s="8" t="s">
        <v>8</v>
      </c>
      <c r="B1688" s="9">
        <v>2019</v>
      </c>
      <c r="C1688" s="8" t="s">
        <v>19</v>
      </c>
      <c r="D1688" s="9">
        <v>31221.57</v>
      </c>
      <c r="E1688" s="10">
        <v>32289.599999999999</v>
      </c>
      <c r="F1688" s="10">
        <f>IFERROR(Table2[[#This Row],[Economic loss ($ million)]]*1000000 / Table2[[#This Row],[Total Waste (tons)]], NA())</f>
        <v>1034208.0811439015</v>
      </c>
      <c r="G1688" s="10" t="str">
        <f t="shared" si="26"/>
        <v>Medium</v>
      </c>
      <c r="H1688" s="10">
        <v>23.32</v>
      </c>
      <c r="I1688" s="10">
        <f>IFERROR(Table2[[#This Row],[Total Waste (tons)]] / (Table2[[#This Row],[Population (million)]]*1000), NA())</f>
        <v>2.3999792452975226E-2</v>
      </c>
      <c r="J1688" s="10">
        <v>1300.9100000000001</v>
      </c>
      <c r="K1688" s="10">
        <f>IFERROR(Table2[[#This Row],[Total Waste (tons)]] * Table2[[#This Row],[Household waste (%)]], NA())</f>
        <v>1424640.2391000001</v>
      </c>
      <c r="L1688" s="10">
        <v>45.63</v>
      </c>
      <c r="M1688" s="10">
        <f>SUMIFS(Table2[Household waste (%)], Table2[Country], "Australia", Table2[Year], 2020)</f>
        <v>1412.17</v>
      </c>
      <c r="N1688" s="10">
        <f>COUNTIFS(Table2[Year], "USA")</f>
        <v>0</v>
      </c>
    </row>
    <row r="1689" spans="1:14" x14ac:dyDescent="0.35">
      <c r="A1689" s="11" t="s">
        <v>35</v>
      </c>
      <c r="B1689" s="12">
        <v>2018</v>
      </c>
      <c r="C1689" s="11" t="s">
        <v>22</v>
      </c>
      <c r="D1689" s="12">
        <v>30291.51</v>
      </c>
      <c r="E1689" s="13">
        <v>35776.6</v>
      </c>
      <c r="F1689" s="13">
        <f>IFERROR(Table2[[#This Row],[Economic loss ($ million)]]*1000000 / Table2[[#This Row],[Total Waste (tons)]], NA())</f>
        <v>1181076.8099708466</v>
      </c>
      <c r="G1689" s="13" t="str">
        <f t="shared" si="26"/>
        <v>High</v>
      </c>
      <c r="H1689" s="13">
        <v>113.2</v>
      </c>
      <c r="I1689" s="13">
        <f>IFERROR(Table2[[#This Row],[Total Waste (tons)]] / (Table2[[#This Row],[Population (million)]]*1000), NA())</f>
        <v>2.5036788772440241E-2</v>
      </c>
      <c r="J1689" s="13">
        <v>1209.8800000000001</v>
      </c>
      <c r="K1689" s="13">
        <f>IFERROR(Table2[[#This Row],[Total Waste (tons)]] * Table2[[#This Row],[Household waste (%)]], NA())</f>
        <v>1973794.7915999999</v>
      </c>
      <c r="L1689" s="13">
        <v>65.16</v>
      </c>
      <c r="M1689" s="10">
        <f>SUMIFS(Table2[Household waste (%)], Table2[Country], "Australia", Table2[Year], 2020)</f>
        <v>1412.17</v>
      </c>
      <c r="N1689" s="10">
        <f>COUNTIFS(Table2[Year], "USA")</f>
        <v>0</v>
      </c>
    </row>
    <row r="1690" spans="1:14" x14ac:dyDescent="0.35">
      <c r="A1690" s="8" t="s">
        <v>30</v>
      </c>
      <c r="B1690" s="9">
        <v>2018</v>
      </c>
      <c r="C1690" s="8" t="s">
        <v>20</v>
      </c>
      <c r="D1690" s="9">
        <v>11796.42</v>
      </c>
      <c r="E1690" s="10">
        <v>13723.48</v>
      </c>
      <c r="F1690" s="10">
        <f>IFERROR(Table2[[#This Row],[Economic loss ($ million)]]*1000000 / Table2[[#This Row],[Total Waste (tons)]], NA())</f>
        <v>1163359.7311726778</v>
      </c>
      <c r="G1690" s="10" t="str">
        <f t="shared" si="26"/>
        <v>High</v>
      </c>
      <c r="H1690" s="10">
        <v>52.99</v>
      </c>
      <c r="I1690" s="10">
        <f>IFERROR(Table2[[#This Row],[Total Waste (tons)]] / (Table2[[#This Row],[Population (million)]]*1000), NA())</f>
        <v>9.3151448628757787E-3</v>
      </c>
      <c r="J1690" s="10">
        <v>1266.3699999999999</v>
      </c>
      <c r="K1690" s="10">
        <f>IFERROR(Table2[[#This Row],[Total Waste (tons)]] * Table2[[#This Row],[Household waste (%)]], NA())</f>
        <v>636416.85900000005</v>
      </c>
      <c r="L1690" s="10">
        <v>53.95</v>
      </c>
      <c r="M1690" s="10">
        <f>SUMIFS(Table2[Household waste (%)], Table2[Country], "Australia", Table2[Year], 2020)</f>
        <v>1412.17</v>
      </c>
      <c r="N1690" s="10">
        <f>COUNTIFS(Table2[Year], "USA")</f>
        <v>0</v>
      </c>
    </row>
    <row r="1691" spans="1:14" x14ac:dyDescent="0.35">
      <c r="A1691" s="11" t="s">
        <v>14</v>
      </c>
      <c r="B1691" s="12">
        <v>2020</v>
      </c>
      <c r="C1691" s="11" t="s">
        <v>15</v>
      </c>
      <c r="D1691" s="12">
        <v>27579.78</v>
      </c>
      <c r="E1691" s="13">
        <v>32251.29</v>
      </c>
      <c r="F1691" s="13">
        <f>IFERROR(Table2[[#This Row],[Economic loss ($ million)]]*1000000 / Table2[[#This Row],[Total Waste (tons)]], NA())</f>
        <v>1169381.6992013715</v>
      </c>
      <c r="G1691" s="13" t="str">
        <f t="shared" si="26"/>
        <v>High</v>
      </c>
      <c r="H1691" s="13">
        <v>131.22999999999999</v>
      </c>
      <c r="I1691" s="13">
        <f>IFERROR(Table2[[#This Row],[Total Waste (tons)]] / (Table2[[#This Row],[Population (million)]]*1000), NA())</f>
        <v>2.6648160315374505E-2</v>
      </c>
      <c r="J1691" s="13">
        <v>1034.96</v>
      </c>
      <c r="K1691" s="13">
        <f>IFERROR(Table2[[#This Row],[Total Waste (tons)]] * Table2[[#This Row],[Household waste (%)]], NA())</f>
        <v>1168831.0764000001</v>
      </c>
      <c r="L1691" s="13">
        <v>42.38</v>
      </c>
      <c r="M1691" s="10">
        <f>SUMIFS(Table2[Household waste (%)], Table2[Country], "Australia", Table2[Year], 2020)</f>
        <v>1412.17</v>
      </c>
      <c r="N1691" s="10">
        <f>COUNTIFS(Table2[Year], "USA")</f>
        <v>0</v>
      </c>
    </row>
    <row r="1692" spans="1:14" x14ac:dyDescent="0.35">
      <c r="A1692" s="8" t="s">
        <v>32</v>
      </c>
      <c r="B1692" s="9">
        <v>2020</v>
      </c>
      <c r="C1692" s="8" t="s">
        <v>20</v>
      </c>
      <c r="D1692" s="9">
        <v>19800.419999999998</v>
      </c>
      <c r="E1692" s="10">
        <v>22212.63</v>
      </c>
      <c r="F1692" s="10">
        <f>IFERROR(Table2[[#This Row],[Economic loss ($ million)]]*1000000 / Table2[[#This Row],[Total Waste (tons)]], NA())</f>
        <v>1121826.2036865887</v>
      </c>
      <c r="G1692" s="10" t="str">
        <f t="shared" si="26"/>
        <v>High</v>
      </c>
      <c r="H1692" s="10">
        <v>50.24</v>
      </c>
      <c r="I1692" s="10">
        <f>IFERROR(Table2[[#This Row],[Total Waste (tons)]] / (Table2[[#This Row],[Population (million)]]*1000), NA())</f>
        <v>0.47827101449275355</v>
      </c>
      <c r="J1692" s="10">
        <v>41.4</v>
      </c>
      <c r="K1692" s="10">
        <f>IFERROR(Table2[[#This Row],[Total Waste (tons)]] * Table2[[#This Row],[Household waste (%)]], NA())</f>
        <v>1031799.8861999999</v>
      </c>
      <c r="L1692" s="10">
        <v>52.11</v>
      </c>
      <c r="M1692" s="10">
        <f>SUMIFS(Table2[Household waste (%)], Table2[Country], "Australia", Table2[Year], 2020)</f>
        <v>1412.17</v>
      </c>
      <c r="N1692" s="10">
        <f>COUNTIFS(Table2[Year], "USA")</f>
        <v>0</v>
      </c>
    </row>
    <row r="1693" spans="1:14" x14ac:dyDescent="0.35">
      <c r="A1693" s="11" t="s">
        <v>16</v>
      </c>
      <c r="B1693" s="12">
        <v>2019</v>
      </c>
      <c r="C1693" s="11" t="s">
        <v>22</v>
      </c>
      <c r="D1693" s="12">
        <v>42079.37</v>
      </c>
      <c r="E1693" s="13">
        <v>44757.73</v>
      </c>
      <c r="F1693" s="13">
        <f>IFERROR(Table2[[#This Row],[Economic loss ($ million)]]*1000000 / Table2[[#This Row],[Total Waste (tons)]], NA())</f>
        <v>1063650.1924814938</v>
      </c>
      <c r="G1693" s="13" t="str">
        <f t="shared" si="26"/>
        <v>Medium</v>
      </c>
      <c r="H1693" s="13">
        <v>102.14</v>
      </c>
      <c r="I1693" s="13">
        <f>IFERROR(Table2[[#This Row],[Total Waste (tons)]] / (Table2[[#This Row],[Population (million)]]*1000), NA())</f>
        <v>0.20219773196867044</v>
      </c>
      <c r="J1693" s="13">
        <v>208.11</v>
      </c>
      <c r="K1693" s="13">
        <f>IFERROR(Table2[[#This Row],[Total Waste (tons)]] * Table2[[#This Row],[Household waste (%)]], NA())</f>
        <v>2462905.5261000004</v>
      </c>
      <c r="L1693" s="13">
        <v>58.53</v>
      </c>
      <c r="M1693" s="10">
        <f>SUMIFS(Table2[Household waste (%)], Table2[Country], "Australia", Table2[Year], 2020)</f>
        <v>1412.17</v>
      </c>
      <c r="N1693" s="10">
        <f>COUNTIFS(Table2[Year], "USA")</f>
        <v>0</v>
      </c>
    </row>
    <row r="1694" spans="1:14" x14ac:dyDescent="0.35">
      <c r="A1694" s="8" t="s">
        <v>16</v>
      </c>
      <c r="B1694" s="9">
        <v>2020</v>
      </c>
      <c r="C1694" s="8" t="s">
        <v>13</v>
      </c>
      <c r="D1694" s="9">
        <v>15487.71</v>
      </c>
      <c r="E1694" s="10">
        <v>16640.68</v>
      </c>
      <c r="F1694" s="10">
        <f>IFERROR(Table2[[#This Row],[Economic loss ($ million)]]*1000000 / Table2[[#This Row],[Total Waste (tons)]], NA())</f>
        <v>1074444.18832739</v>
      </c>
      <c r="G1694" s="10" t="str">
        <f t="shared" si="26"/>
        <v>Medium</v>
      </c>
      <c r="H1694" s="10">
        <v>182.23</v>
      </c>
      <c r="I1694" s="10">
        <f>IFERROR(Table2[[#This Row],[Total Waste (tons)]] / (Table2[[#This Row],[Population (million)]]*1000), NA())</f>
        <v>4.2500782086111792E-2</v>
      </c>
      <c r="J1694" s="10">
        <v>364.41</v>
      </c>
      <c r="K1694" s="10">
        <f>IFERROR(Table2[[#This Row],[Total Waste (tons)]] * Table2[[#This Row],[Household waste (%)]], NA())</f>
        <v>748830.77850000001</v>
      </c>
      <c r="L1694" s="10">
        <v>48.35</v>
      </c>
      <c r="M1694" s="10">
        <f>SUMIFS(Table2[Household waste (%)], Table2[Country], "Australia", Table2[Year], 2020)</f>
        <v>1412.17</v>
      </c>
      <c r="N1694" s="10">
        <f>COUNTIFS(Table2[Year], "USA")</f>
        <v>0</v>
      </c>
    </row>
    <row r="1695" spans="1:14" x14ac:dyDescent="0.35">
      <c r="A1695" s="11" t="s">
        <v>23</v>
      </c>
      <c r="B1695" s="12">
        <v>2019</v>
      </c>
      <c r="C1695" s="11" t="s">
        <v>11</v>
      </c>
      <c r="D1695" s="12">
        <v>1838.52</v>
      </c>
      <c r="E1695" s="13">
        <v>2179.56</v>
      </c>
      <c r="F1695" s="13">
        <f>IFERROR(Table2[[#This Row],[Economic loss ($ million)]]*1000000 / Table2[[#This Row],[Total Waste (tons)]], NA())</f>
        <v>1185497.0302199596</v>
      </c>
      <c r="G1695" s="13" t="str">
        <f t="shared" si="26"/>
        <v>High</v>
      </c>
      <c r="H1695" s="13">
        <v>87.52</v>
      </c>
      <c r="I1695" s="13">
        <f>IFERROR(Table2[[#This Row],[Total Waste (tons)]] / (Table2[[#This Row],[Population (million)]]*1000), NA())</f>
        <v>4.8368103969903447E-3</v>
      </c>
      <c r="J1695" s="13">
        <v>380.11</v>
      </c>
      <c r="K1695" s="13">
        <f>IFERROR(Table2[[#This Row],[Total Waste (tons)]] * Table2[[#This Row],[Household waste (%)]], NA())</f>
        <v>114539.79599999999</v>
      </c>
      <c r="L1695" s="13">
        <v>62.3</v>
      </c>
      <c r="M1695" s="10">
        <f>SUMIFS(Table2[Household waste (%)], Table2[Country], "Australia", Table2[Year], 2020)</f>
        <v>1412.17</v>
      </c>
      <c r="N1695" s="10">
        <f>COUNTIFS(Table2[Year], "USA")</f>
        <v>0</v>
      </c>
    </row>
    <row r="1696" spans="1:14" x14ac:dyDescent="0.35">
      <c r="A1696" s="8" t="s">
        <v>10</v>
      </c>
      <c r="B1696" s="9">
        <v>2023</v>
      </c>
      <c r="C1696" s="8" t="s">
        <v>25</v>
      </c>
      <c r="D1696" s="9">
        <v>1712.49</v>
      </c>
      <c r="E1696" s="10">
        <v>2031.46</v>
      </c>
      <c r="F1696" s="10">
        <f>IFERROR(Table2[[#This Row],[Economic loss ($ million)]]*1000000 / Table2[[#This Row],[Total Waste (tons)]], NA())</f>
        <v>1186260.9416697323</v>
      </c>
      <c r="G1696" s="10" t="str">
        <f t="shared" si="26"/>
        <v>High</v>
      </c>
      <c r="H1696" s="10">
        <v>101.2</v>
      </c>
      <c r="I1696" s="10">
        <f>IFERROR(Table2[[#This Row],[Total Waste (tons)]] / (Table2[[#This Row],[Population (million)]]*1000), NA())</f>
        <v>1.9490900399494657E-3</v>
      </c>
      <c r="J1696" s="10">
        <v>878.61</v>
      </c>
      <c r="K1696" s="10">
        <f>IFERROR(Table2[[#This Row],[Total Waste (tons)]] * Table2[[#This Row],[Household waste (%)]], NA())</f>
        <v>94135.575299999997</v>
      </c>
      <c r="L1696" s="10">
        <v>54.97</v>
      </c>
      <c r="M1696" s="10">
        <f>SUMIFS(Table2[Household waste (%)], Table2[Country], "Australia", Table2[Year], 2020)</f>
        <v>1412.17</v>
      </c>
      <c r="N1696" s="10">
        <f>COUNTIFS(Table2[Year], "USA")</f>
        <v>0</v>
      </c>
    </row>
    <row r="1697" spans="1:14" x14ac:dyDescent="0.35">
      <c r="A1697" s="11" t="s">
        <v>35</v>
      </c>
      <c r="B1697" s="12">
        <v>2023</v>
      </c>
      <c r="C1697" s="11" t="s">
        <v>15</v>
      </c>
      <c r="D1697" s="12">
        <v>47671.19</v>
      </c>
      <c r="E1697" s="13">
        <v>44285.41</v>
      </c>
      <c r="F1697" s="13">
        <f>IFERROR(Table2[[#This Row],[Economic loss ($ million)]]*1000000 / Table2[[#This Row],[Total Waste (tons)]], NA())</f>
        <v>928976.39014255779</v>
      </c>
      <c r="G1697" s="13" t="str">
        <f t="shared" si="26"/>
        <v>Low</v>
      </c>
      <c r="H1697" s="13">
        <v>34.270000000000003</v>
      </c>
      <c r="I1697" s="13">
        <f>IFERROR(Table2[[#This Row],[Total Waste (tons)]] / (Table2[[#This Row],[Population (million)]]*1000), NA())</f>
        <v>0.14292924174736907</v>
      </c>
      <c r="J1697" s="13">
        <v>333.53</v>
      </c>
      <c r="K1697" s="13">
        <f>IFERROR(Table2[[#This Row],[Total Waste (tons)]] * Table2[[#This Row],[Household waste (%)]], NA())</f>
        <v>1850595.5958</v>
      </c>
      <c r="L1697" s="13">
        <v>38.82</v>
      </c>
      <c r="M1697" s="10">
        <f>SUMIFS(Table2[Household waste (%)], Table2[Country], "Australia", Table2[Year], 2020)</f>
        <v>1412.17</v>
      </c>
      <c r="N1697" s="10">
        <f>COUNTIFS(Table2[Year], "USA")</f>
        <v>0</v>
      </c>
    </row>
    <row r="1698" spans="1:14" x14ac:dyDescent="0.35">
      <c r="A1698" s="8" t="s">
        <v>14</v>
      </c>
      <c r="B1698" s="9">
        <v>2024</v>
      </c>
      <c r="C1698" s="8" t="s">
        <v>15</v>
      </c>
      <c r="D1698" s="9">
        <v>7967.52</v>
      </c>
      <c r="E1698" s="10">
        <v>9053.5499999999993</v>
      </c>
      <c r="F1698" s="10">
        <f>IFERROR(Table2[[#This Row],[Economic loss ($ million)]]*1000000 / Table2[[#This Row],[Total Waste (tons)]], NA())</f>
        <v>1136307.1570576541</v>
      </c>
      <c r="G1698" s="10" t="str">
        <f t="shared" si="26"/>
        <v>High</v>
      </c>
      <c r="H1698" s="10">
        <v>78.260000000000005</v>
      </c>
      <c r="I1698" s="10">
        <f>IFERROR(Table2[[#This Row],[Total Waste (tons)]] / (Table2[[#This Row],[Population (million)]]*1000), NA())</f>
        <v>7.3106574299215497E-3</v>
      </c>
      <c r="J1698" s="10">
        <v>1089.8499999999999</v>
      </c>
      <c r="K1698" s="10">
        <f>IFERROR(Table2[[#This Row],[Total Waste (tons)]] * Table2[[#This Row],[Household waste (%)]], NA())</f>
        <v>438851.00160000002</v>
      </c>
      <c r="L1698" s="10">
        <v>55.08</v>
      </c>
      <c r="M1698" s="10">
        <f>SUMIFS(Table2[Household waste (%)], Table2[Country], "Australia", Table2[Year], 2020)</f>
        <v>1412.17</v>
      </c>
      <c r="N1698" s="10">
        <f>COUNTIFS(Table2[Year], "USA")</f>
        <v>0</v>
      </c>
    </row>
    <row r="1699" spans="1:14" x14ac:dyDescent="0.35">
      <c r="A1699" s="11" t="s">
        <v>17</v>
      </c>
      <c r="B1699" s="12">
        <v>2023</v>
      </c>
      <c r="C1699" s="11" t="s">
        <v>20</v>
      </c>
      <c r="D1699" s="12">
        <v>41850.06</v>
      </c>
      <c r="E1699" s="13">
        <v>43474.2</v>
      </c>
      <c r="F1699" s="13">
        <f>IFERROR(Table2[[#This Row],[Economic loss ($ million)]]*1000000 / Table2[[#This Row],[Total Waste (tons)]], NA())</f>
        <v>1038808.5465110445</v>
      </c>
      <c r="G1699" s="13" t="str">
        <f t="shared" si="26"/>
        <v>Medium</v>
      </c>
      <c r="H1699" s="13">
        <v>66.45</v>
      </c>
      <c r="I1699" s="13">
        <f>IFERROR(Table2[[#This Row],[Total Waste (tons)]] / (Table2[[#This Row],[Population (million)]]*1000), NA())</f>
        <v>0.19288408535742269</v>
      </c>
      <c r="J1699" s="13">
        <v>216.97</v>
      </c>
      <c r="K1699" s="13">
        <f>IFERROR(Table2[[#This Row],[Total Waste (tons)]] * Table2[[#This Row],[Household waste (%)]], NA())</f>
        <v>1777372.0481999998</v>
      </c>
      <c r="L1699" s="13">
        <v>42.47</v>
      </c>
      <c r="M1699" s="10">
        <f>SUMIFS(Table2[Household waste (%)], Table2[Country], "Australia", Table2[Year], 2020)</f>
        <v>1412.17</v>
      </c>
      <c r="N1699" s="10">
        <f>COUNTIFS(Table2[Year], "USA")</f>
        <v>0</v>
      </c>
    </row>
    <row r="1700" spans="1:14" x14ac:dyDescent="0.35">
      <c r="A1700" s="8" t="s">
        <v>33</v>
      </c>
      <c r="B1700" s="9">
        <v>2022</v>
      </c>
      <c r="C1700" s="8" t="s">
        <v>13</v>
      </c>
      <c r="D1700" s="9">
        <v>19720.77</v>
      </c>
      <c r="E1700" s="10">
        <v>22541.93</v>
      </c>
      <c r="F1700" s="10">
        <f>IFERROR(Table2[[#This Row],[Economic loss ($ million)]]*1000000 / Table2[[#This Row],[Total Waste (tons)]], NA())</f>
        <v>1143055.266097622</v>
      </c>
      <c r="G1700" s="10" t="str">
        <f t="shared" si="26"/>
        <v>High</v>
      </c>
      <c r="H1700" s="10">
        <v>161.86000000000001</v>
      </c>
      <c r="I1700" s="10">
        <f>IFERROR(Table2[[#This Row],[Total Waste (tons)]] / (Table2[[#This Row],[Population (million)]]*1000), NA())</f>
        <v>6.0205061668091343E-2</v>
      </c>
      <c r="J1700" s="10">
        <v>327.56</v>
      </c>
      <c r="K1700" s="10">
        <f>IFERROR(Table2[[#This Row],[Total Waste (tons)]] * Table2[[#This Row],[Household waste (%)]], NA())</f>
        <v>692396.23470000003</v>
      </c>
      <c r="L1700" s="10">
        <v>35.11</v>
      </c>
      <c r="M1700" s="10">
        <f>SUMIFS(Table2[Household waste (%)], Table2[Country], "Australia", Table2[Year], 2020)</f>
        <v>1412.17</v>
      </c>
      <c r="N1700" s="10">
        <f>COUNTIFS(Table2[Year], "USA")</f>
        <v>0</v>
      </c>
    </row>
    <row r="1701" spans="1:14" x14ac:dyDescent="0.35">
      <c r="A1701" s="11" t="s">
        <v>32</v>
      </c>
      <c r="B1701" s="12">
        <v>2022</v>
      </c>
      <c r="C1701" s="11" t="s">
        <v>13</v>
      </c>
      <c r="D1701" s="12">
        <v>31653.3</v>
      </c>
      <c r="E1701" s="13">
        <v>35258.379999999997</v>
      </c>
      <c r="F1701" s="13">
        <f>IFERROR(Table2[[#This Row],[Economic loss ($ million)]]*1000000 / Table2[[#This Row],[Total Waste (tons)]], NA())</f>
        <v>1113892.7062897077</v>
      </c>
      <c r="G1701" s="13" t="str">
        <f t="shared" si="26"/>
        <v>High</v>
      </c>
      <c r="H1701" s="13">
        <v>136.29</v>
      </c>
      <c r="I1701" s="13">
        <f>IFERROR(Table2[[#This Row],[Total Waste (tons)]] / (Table2[[#This Row],[Population (million)]]*1000), NA())</f>
        <v>0.32047484053862507</v>
      </c>
      <c r="J1701" s="13">
        <v>98.77</v>
      </c>
      <c r="K1701" s="13">
        <f>IFERROR(Table2[[#This Row],[Total Waste (tons)]] * Table2[[#This Row],[Household waste (%)]], NA())</f>
        <v>1496568.024</v>
      </c>
      <c r="L1701" s="13">
        <v>47.28</v>
      </c>
      <c r="M1701" s="10">
        <f>SUMIFS(Table2[Household waste (%)], Table2[Country], "Australia", Table2[Year], 2020)</f>
        <v>1412.17</v>
      </c>
      <c r="N1701" s="10">
        <f>COUNTIFS(Table2[Year], "USA")</f>
        <v>0</v>
      </c>
    </row>
    <row r="1702" spans="1:14" x14ac:dyDescent="0.35">
      <c r="A1702" s="8" t="s">
        <v>8</v>
      </c>
      <c r="B1702" s="9">
        <v>2024</v>
      </c>
      <c r="C1702" s="8" t="s">
        <v>11</v>
      </c>
      <c r="D1702" s="9">
        <v>37434.92</v>
      </c>
      <c r="E1702" s="10">
        <v>42099.74</v>
      </c>
      <c r="F1702" s="10">
        <f>IFERROR(Table2[[#This Row],[Economic loss ($ million)]]*1000000 / Table2[[#This Row],[Total Waste (tons)]], NA())</f>
        <v>1124611.4590334373</v>
      </c>
      <c r="G1702" s="10" t="str">
        <f t="shared" si="26"/>
        <v>High</v>
      </c>
      <c r="H1702" s="10">
        <v>41.77</v>
      </c>
      <c r="I1702" s="10">
        <f>IFERROR(Table2[[#This Row],[Total Waste (tons)]] / (Table2[[#This Row],[Population (million)]]*1000), NA())</f>
        <v>6.0304009536543322E-2</v>
      </c>
      <c r="J1702" s="10">
        <v>620.77</v>
      </c>
      <c r="K1702" s="10">
        <f>IFERROR(Table2[[#This Row],[Total Waste (tons)]] * Table2[[#This Row],[Household waste (%)]], NA())</f>
        <v>1383968.9923999999</v>
      </c>
      <c r="L1702" s="10">
        <v>36.97</v>
      </c>
      <c r="M1702" s="10">
        <f>SUMIFS(Table2[Household waste (%)], Table2[Country], "Australia", Table2[Year], 2020)</f>
        <v>1412.17</v>
      </c>
      <c r="N1702" s="10">
        <f>COUNTIFS(Table2[Year], "USA")</f>
        <v>0</v>
      </c>
    </row>
    <row r="1703" spans="1:14" x14ac:dyDescent="0.35">
      <c r="A1703" s="11" t="s">
        <v>12</v>
      </c>
      <c r="B1703" s="12">
        <v>2020</v>
      </c>
      <c r="C1703" s="11" t="s">
        <v>9</v>
      </c>
      <c r="D1703" s="12">
        <v>15888.42</v>
      </c>
      <c r="E1703" s="13">
        <v>15135.89</v>
      </c>
      <c r="F1703" s="13">
        <f>IFERROR(Table2[[#This Row],[Economic loss ($ million)]]*1000000 / Table2[[#This Row],[Total Waste (tons)]], NA())</f>
        <v>952636.57431009505</v>
      </c>
      <c r="G1703" s="13" t="str">
        <f t="shared" si="26"/>
        <v>Medium</v>
      </c>
      <c r="H1703" s="13">
        <v>162.68</v>
      </c>
      <c r="I1703" s="13">
        <f>IFERROR(Table2[[#This Row],[Total Waste (tons)]] / (Table2[[#This Row],[Population (million)]]*1000), NA())</f>
        <v>2.0201167181599724E-2</v>
      </c>
      <c r="J1703" s="13">
        <v>786.51</v>
      </c>
      <c r="K1703" s="13">
        <f>IFERROR(Table2[[#This Row],[Total Waste (tons)]] * Table2[[#This Row],[Household waste (%)]], NA())</f>
        <v>1016541.1115999999</v>
      </c>
      <c r="L1703" s="13">
        <v>63.98</v>
      </c>
      <c r="M1703" s="10">
        <f>SUMIFS(Table2[Household waste (%)], Table2[Country], "Australia", Table2[Year], 2020)</f>
        <v>1412.17</v>
      </c>
      <c r="N1703" s="10">
        <f>COUNTIFS(Table2[Year], "USA")</f>
        <v>0</v>
      </c>
    </row>
    <row r="1704" spans="1:14" x14ac:dyDescent="0.35">
      <c r="A1704" s="8" t="s">
        <v>18</v>
      </c>
      <c r="B1704" s="9">
        <v>2020</v>
      </c>
      <c r="C1704" s="8" t="s">
        <v>22</v>
      </c>
      <c r="D1704" s="9">
        <v>19198.98</v>
      </c>
      <c r="E1704" s="10">
        <v>19713.53</v>
      </c>
      <c r="F1704" s="10">
        <f>IFERROR(Table2[[#This Row],[Economic loss ($ million)]]*1000000 / Table2[[#This Row],[Total Waste (tons)]], NA())</f>
        <v>1026800.9029646367</v>
      </c>
      <c r="G1704" s="10" t="str">
        <f t="shared" si="26"/>
        <v>Medium</v>
      </c>
      <c r="H1704" s="10">
        <v>78.709999999999994</v>
      </c>
      <c r="I1704" s="10">
        <f>IFERROR(Table2[[#This Row],[Total Waste (tons)]] / (Table2[[#This Row],[Population (million)]]*1000), NA())</f>
        <v>1.4612207930588324E-2</v>
      </c>
      <c r="J1704" s="10">
        <v>1313.9</v>
      </c>
      <c r="K1704" s="10">
        <f>IFERROR(Table2[[#This Row],[Total Waste (tons)]] * Table2[[#This Row],[Household waste (%)]], NA())</f>
        <v>760855.57740000007</v>
      </c>
      <c r="L1704" s="10">
        <v>39.630000000000003</v>
      </c>
      <c r="M1704" s="10">
        <f>SUMIFS(Table2[Household waste (%)], Table2[Country], "Australia", Table2[Year], 2020)</f>
        <v>1412.17</v>
      </c>
      <c r="N1704" s="10">
        <f>COUNTIFS(Table2[Year], "USA")</f>
        <v>0</v>
      </c>
    </row>
    <row r="1705" spans="1:14" x14ac:dyDescent="0.35">
      <c r="A1705" s="11" t="s">
        <v>24</v>
      </c>
      <c r="B1705" s="12">
        <v>2019</v>
      </c>
      <c r="C1705" s="11" t="s">
        <v>11</v>
      </c>
      <c r="D1705" s="12">
        <v>31339.63</v>
      </c>
      <c r="E1705" s="13">
        <v>25846.28</v>
      </c>
      <c r="F1705" s="13">
        <f>IFERROR(Table2[[#This Row],[Economic loss ($ million)]]*1000000 / Table2[[#This Row],[Total Waste (tons)]], NA())</f>
        <v>824715.54386570607</v>
      </c>
      <c r="G1705" s="13" t="str">
        <f t="shared" si="26"/>
        <v>Low</v>
      </c>
      <c r="H1705" s="13">
        <v>92.33</v>
      </c>
      <c r="I1705" s="13">
        <f>IFERROR(Table2[[#This Row],[Total Waste (tons)]] / (Table2[[#This Row],[Population (million)]]*1000), NA())</f>
        <v>3.3541997559774814E-2</v>
      </c>
      <c r="J1705" s="13">
        <v>934.34</v>
      </c>
      <c r="K1705" s="13">
        <f>IFERROR(Table2[[#This Row],[Total Waste (tons)]] * Table2[[#This Row],[Household waste (%)]], NA())</f>
        <v>1157372.5359</v>
      </c>
      <c r="L1705" s="13">
        <v>36.93</v>
      </c>
      <c r="M1705" s="10">
        <f>SUMIFS(Table2[Household waste (%)], Table2[Country], "Australia", Table2[Year], 2020)</f>
        <v>1412.17</v>
      </c>
      <c r="N1705" s="10">
        <f>COUNTIFS(Table2[Year], "USA")</f>
        <v>0</v>
      </c>
    </row>
    <row r="1706" spans="1:14" x14ac:dyDescent="0.35">
      <c r="A1706" s="8" t="s">
        <v>21</v>
      </c>
      <c r="B1706" s="9">
        <v>2024</v>
      </c>
      <c r="C1706" s="8" t="s">
        <v>19</v>
      </c>
      <c r="D1706" s="9">
        <v>13361.44</v>
      </c>
      <c r="E1706" s="10">
        <v>12970.16</v>
      </c>
      <c r="F1706" s="10">
        <f>IFERROR(Table2[[#This Row],[Economic loss ($ million)]]*1000000 / Table2[[#This Row],[Total Waste (tons)]], NA())</f>
        <v>970715.73123854911</v>
      </c>
      <c r="G1706" s="10" t="str">
        <f t="shared" si="26"/>
        <v>Medium</v>
      </c>
      <c r="H1706" s="10">
        <v>27.01</v>
      </c>
      <c r="I1706" s="10">
        <f>IFERROR(Table2[[#This Row],[Total Waste (tons)]] / (Table2[[#This Row],[Population (million)]]*1000), NA())</f>
        <v>2.1918372703412074E-2</v>
      </c>
      <c r="J1706" s="10">
        <v>609.6</v>
      </c>
      <c r="K1706" s="10">
        <f>IFERROR(Table2[[#This Row],[Total Waste (tons)]] * Table2[[#This Row],[Household waste (%)]], NA())</f>
        <v>423824.87680000003</v>
      </c>
      <c r="L1706" s="10">
        <v>31.72</v>
      </c>
      <c r="M1706" s="10">
        <f>SUMIFS(Table2[Household waste (%)], Table2[Country], "Australia", Table2[Year], 2020)</f>
        <v>1412.17</v>
      </c>
      <c r="N1706" s="10">
        <f>COUNTIFS(Table2[Year], "USA")</f>
        <v>0</v>
      </c>
    </row>
    <row r="1707" spans="1:14" x14ac:dyDescent="0.35">
      <c r="A1707" s="11" t="s">
        <v>26</v>
      </c>
      <c r="B1707" s="12">
        <v>2020</v>
      </c>
      <c r="C1707" s="11" t="s">
        <v>19</v>
      </c>
      <c r="D1707" s="12">
        <v>26268.6</v>
      </c>
      <c r="E1707" s="13">
        <v>29249.71</v>
      </c>
      <c r="F1707" s="13">
        <f>IFERROR(Table2[[#This Row],[Economic loss ($ million)]]*1000000 / Table2[[#This Row],[Total Waste (tons)]], NA())</f>
        <v>1113485.6825259055</v>
      </c>
      <c r="G1707" s="13" t="str">
        <f t="shared" si="26"/>
        <v>High</v>
      </c>
      <c r="H1707" s="13">
        <v>23.25</v>
      </c>
      <c r="I1707" s="13">
        <f>IFERROR(Table2[[#This Row],[Total Waste (tons)]] / (Table2[[#This Row],[Population (million)]]*1000), NA())</f>
        <v>2.508053505446977E-2</v>
      </c>
      <c r="J1707" s="13">
        <v>1047.3699999999999</v>
      </c>
      <c r="K1707" s="13">
        <f>IFERROR(Table2[[#This Row],[Total Waste (tons)]] * Table2[[#This Row],[Household waste (%)]], NA())</f>
        <v>1331818.02</v>
      </c>
      <c r="L1707" s="13">
        <v>50.7</v>
      </c>
      <c r="M1707" s="10">
        <f>SUMIFS(Table2[Household waste (%)], Table2[Country], "Australia", Table2[Year], 2020)</f>
        <v>1412.17</v>
      </c>
      <c r="N1707" s="10">
        <f>COUNTIFS(Table2[Year], "USA")</f>
        <v>0</v>
      </c>
    </row>
    <row r="1708" spans="1:14" x14ac:dyDescent="0.35">
      <c r="A1708" s="8" t="s">
        <v>29</v>
      </c>
      <c r="B1708" s="9">
        <v>2021</v>
      </c>
      <c r="C1708" s="8" t="s">
        <v>25</v>
      </c>
      <c r="D1708" s="9">
        <v>19136.84</v>
      </c>
      <c r="E1708" s="10">
        <v>19596.66</v>
      </c>
      <c r="F1708" s="10">
        <f>IFERROR(Table2[[#This Row],[Economic loss ($ million)]]*1000000 / Table2[[#This Row],[Total Waste (tons)]], NA())</f>
        <v>1024028.0004431243</v>
      </c>
      <c r="G1708" s="10" t="str">
        <f t="shared" si="26"/>
        <v>Medium</v>
      </c>
      <c r="H1708" s="10">
        <v>99.03</v>
      </c>
      <c r="I1708" s="10">
        <f>IFERROR(Table2[[#This Row],[Total Waste (tons)]] / (Table2[[#This Row],[Population (million)]]*1000), NA())</f>
        <v>2.0652083355816239E-2</v>
      </c>
      <c r="J1708" s="10">
        <v>926.63</v>
      </c>
      <c r="K1708" s="10">
        <f>IFERROR(Table2[[#This Row],[Total Waste (tons)]] * Table2[[#This Row],[Household waste (%)]], NA())</f>
        <v>1012912.9412</v>
      </c>
      <c r="L1708" s="10">
        <v>52.93</v>
      </c>
      <c r="M1708" s="10">
        <f>SUMIFS(Table2[Household waste (%)], Table2[Country], "Australia", Table2[Year], 2020)</f>
        <v>1412.17</v>
      </c>
      <c r="N1708" s="10">
        <f>COUNTIFS(Table2[Year], "USA")</f>
        <v>0</v>
      </c>
    </row>
    <row r="1709" spans="1:14" x14ac:dyDescent="0.35">
      <c r="A1709" s="11" t="s">
        <v>17</v>
      </c>
      <c r="B1709" s="12">
        <v>2023</v>
      </c>
      <c r="C1709" s="11" t="s">
        <v>25</v>
      </c>
      <c r="D1709" s="12">
        <v>842.5</v>
      </c>
      <c r="E1709" s="13">
        <v>947.94</v>
      </c>
      <c r="F1709" s="13">
        <f>IFERROR(Table2[[#This Row],[Economic loss ($ million)]]*1000000 / Table2[[#This Row],[Total Waste (tons)]], NA())</f>
        <v>1125151.3353115728</v>
      </c>
      <c r="G1709" s="13" t="str">
        <f t="shared" si="26"/>
        <v>High</v>
      </c>
      <c r="H1709" s="13">
        <v>123.55</v>
      </c>
      <c r="I1709" s="13">
        <f>IFERROR(Table2[[#This Row],[Total Waste (tons)]] / (Table2[[#This Row],[Population (million)]]*1000), NA())</f>
        <v>7.68003646308113E-4</v>
      </c>
      <c r="J1709" s="13">
        <v>1097</v>
      </c>
      <c r="K1709" s="13">
        <f>IFERROR(Table2[[#This Row],[Total Waste (tons)]] * Table2[[#This Row],[Household waste (%)]], NA())</f>
        <v>27827.775000000001</v>
      </c>
      <c r="L1709" s="13">
        <v>33.03</v>
      </c>
      <c r="M1709" s="10">
        <f>SUMIFS(Table2[Household waste (%)], Table2[Country], "Australia", Table2[Year], 2020)</f>
        <v>1412.17</v>
      </c>
      <c r="N1709" s="10">
        <f>COUNTIFS(Table2[Year], "USA")</f>
        <v>0</v>
      </c>
    </row>
    <row r="1710" spans="1:14" x14ac:dyDescent="0.35">
      <c r="A1710" s="8" t="s">
        <v>28</v>
      </c>
      <c r="B1710" s="9">
        <v>2018</v>
      </c>
      <c r="C1710" s="8" t="s">
        <v>15</v>
      </c>
      <c r="D1710" s="9">
        <v>14796.26</v>
      </c>
      <c r="E1710" s="10">
        <v>15199.69</v>
      </c>
      <c r="F1710" s="10">
        <f>IFERROR(Table2[[#This Row],[Economic loss ($ million)]]*1000000 / Table2[[#This Row],[Total Waste (tons)]], NA())</f>
        <v>1027265.6738932676</v>
      </c>
      <c r="G1710" s="10" t="str">
        <f t="shared" si="26"/>
        <v>Medium</v>
      </c>
      <c r="H1710" s="10">
        <v>51.6</v>
      </c>
      <c r="I1710" s="10">
        <f>IFERROR(Table2[[#This Row],[Total Waste (tons)]] / (Table2[[#This Row],[Population (million)]]*1000), NA())</f>
        <v>4.4152124612079256E-2</v>
      </c>
      <c r="J1710" s="10">
        <v>335.12</v>
      </c>
      <c r="K1710" s="10">
        <f>IFERROR(Table2[[#This Row],[Total Waste (tons)]] * Table2[[#This Row],[Household waste (%)]], NA())</f>
        <v>573059.14980000001</v>
      </c>
      <c r="L1710" s="10">
        <v>38.729999999999997</v>
      </c>
      <c r="M1710" s="10">
        <f>SUMIFS(Table2[Household waste (%)], Table2[Country], "Australia", Table2[Year], 2020)</f>
        <v>1412.17</v>
      </c>
      <c r="N1710" s="10">
        <f>COUNTIFS(Table2[Year], "USA")</f>
        <v>0</v>
      </c>
    </row>
    <row r="1711" spans="1:14" x14ac:dyDescent="0.35">
      <c r="A1711" s="11" t="s">
        <v>18</v>
      </c>
      <c r="B1711" s="12">
        <v>2024</v>
      </c>
      <c r="C1711" s="11" t="s">
        <v>13</v>
      </c>
      <c r="D1711" s="12">
        <v>38171.54</v>
      </c>
      <c r="E1711" s="13">
        <v>38081.43</v>
      </c>
      <c r="F1711" s="13">
        <f>IFERROR(Table2[[#This Row],[Economic loss ($ million)]]*1000000 / Table2[[#This Row],[Total Waste (tons)]], NA())</f>
        <v>997639.34072348138</v>
      </c>
      <c r="G1711" s="13" t="str">
        <f t="shared" si="26"/>
        <v>Medium</v>
      </c>
      <c r="H1711" s="13">
        <v>140.05000000000001</v>
      </c>
      <c r="I1711" s="13">
        <f>IFERROR(Table2[[#This Row],[Total Waste (tons)]] / (Table2[[#This Row],[Population (million)]]*1000), NA())</f>
        <v>0.11202212765957448</v>
      </c>
      <c r="J1711" s="13">
        <v>340.75</v>
      </c>
      <c r="K1711" s="13">
        <f>IFERROR(Table2[[#This Row],[Total Waste (tons)]] * Table2[[#This Row],[Household waste (%)]], NA())</f>
        <v>1586409.2024000001</v>
      </c>
      <c r="L1711" s="13">
        <v>41.56</v>
      </c>
      <c r="M1711" s="10">
        <f>SUMIFS(Table2[Household waste (%)], Table2[Country], "Australia", Table2[Year], 2020)</f>
        <v>1412.17</v>
      </c>
      <c r="N1711" s="10">
        <f>COUNTIFS(Table2[Year], "USA")</f>
        <v>0</v>
      </c>
    </row>
    <row r="1712" spans="1:14" x14ac:dyDescent="0.35">
      <c r="A1712" s="8" t="s">
        <v>23</v>
      </c>
      <c r="B1712" s="9">
        <v>2018</v>
      </c>
      <c r="C1712" s="8" t="s">
        <v>19</v>
      </c>
      <c r="D1712" s="9">
        <v>35651.410000000003</v>
      </c>
      <c r="E1712" s="10">
        <v>42058.68</v>
      </c>
      <c r="F1712" s="10">
        <f>IFERROR(Table2[[#This Row],[Economic loss ($ million)]]*1000000 / Table2[[#This Row],[Total Waste (tons)]], NA())</f>
        <v>1179719.9605850091</v>
      </c>
      <c r="G1712" s="10" t="str">
        <f t="shared" si="26"/>
        <v>High</v>
      </c>
      <c r="H1712" s="10">
        <v>107.05</v>
      </c>
      <c r="I1712" s="10">
        <f>IFERROR(Table2[[#This Row],[Total Waste (tons)]] / (Table2[[#This Row],[Population (million)]]*1000), NA())</f>
        <v>3.132482515024778E-2</v>
      </c>
      <c r="J1712" s="10">
        <v>1138.1199999999999</v>
      </c>
      <c r="K1712" s="10">
        <f>IFERROR(Table2[[#This Row],[Total Waste (tons)]] * Table2[[#This Row],[Household waste (%)]], NA())</f>
        <v>1225338.9617000001</v>
      </c>
      <c r="L1712" s="10">
        <v>34.369999999999997</v>
      </c>
      <c r="M1712" s="10">
        <f>SUMIFS(Table2[Household waste (%)], Table2[Country], "Australia", Table2[Year], 2020)</f>
        <v>1412.17</v>
      </c>
      <c r="N1712" s="10">
        <f>COUNTIFS(Table2[Year], "USA")</f>
        <v>0</v>
      </c>
    </row>
    <row r="1713" spans="1:14" x14ac:dyDescent="0.35">
      <c r="A1713" s="11" t="s">
        <v>35</v>
      </c>
      <c r="B1713" s="12">
        <v>2021</v>
      </c>
      <c r="C1713" s="11" t="s">
        <v>9</v>
      </c>
      <c r="D1713" s="12">
        <v>8387.3799999999992</v>
      </c>
      <c r="E1713" s="13">
        <v>7124.6</v>
      </c>
      <c r="F1713" s="13">
        <f>IFERROR(Table2[[#This Row],[Economic loss ($ million)]]*1000000 / Table2[[#This Row],[Total Waste (tons)]], NA())</f>
        <v>849442.85342979582</v>
      </c>
      <c r="G1713" s="13" t="str">
        <f t="shared" si="26"/>
        <v>Low</v>
      </c>
      <c r="H1713" s="13">
        <v>48.27</v>
      </c>
      <c r="I1713" s="13">
        <f>IFERROR(Table2[[#This Row],[Total Waste (tons)]] / (Table2[[#This Row],[Population (million)]]*1000), NA())</f>
        <v>2.0137283618640606E-2</v>
      </c>
      <c r="J1713" s="13">
        <v>416.51</v>
      </c>
      <c r="K1713" s="13">
        <f>IFERROR(Table2[[#This Row],[Total Waste (tons)]] * Table2[[#This Row],[Household waste (%)]], NA())</f>
        <v>479925.88359999994</v>
      </c>
      <c r="L1713" s="13">
        <v>57.22</v>
      </c>
      <c r="M1713" s="10">
        <f>SUMIFS(Table2[Household waste (%)], Table2[Country], "Australia", Table2[Year], 2020)</f>
        <v>1412.17</v>
      </c>
      <c r="N1713" s="10">
        <f>COUNTIFS(Table2[Year], "USA")</f>
        <v>0</v>
      </c>
    </row>
    <row r="1714" spans="1:14" x14ac:dyDescent="0.35">
      <c r="A1714" s="8" t="s">
        <v>28</v>
      </c>
      <c r="B1714" s="9">
        <v>2024</v>
      </c>
      <c r="C1714" s="8" t="s">
        <v>22</v>
      </c>
      <c r="D1714" s="9">
        <v>43166.14</v>
      </c>
      <c r="E1714" s="10">
        <v>42762.22</v>
      </c>
      <c r="F1714" s="10">
        <f>IFERROR(Table2[[#This Row],[Economic loss ($ million)]]*1000000 / Table2[[#This Row],[Total Waste (tons)]], NA())</f>
        <v>990642.66575607646</v>
      </c>
      <c r="G1714" s="10" t="str">
        <f t="shared" si="26"/>
        <v>Medium</v>
      </c>
      <c r="H1714" s="10">
        <v>90.23</v>
      </c>
      <c r="I1714" s="10">
        <f>IFERROR(Table2[[#This Row],[Total Waste (tons)]] / (Table2[[#This Row],[Population (million)]]*1000), NA())</f>
        <v>5.9790209983932627E-2</v>
      </c>
      <c r="J1714" s="10">
        <v>721.96</v>
      </c>
      <c r="K1714" s="10">
        <f>IFERROR(Table2[[#This Row],[Total Waste (tons)]] * Table2[[#This Row],[Household waste (%)]], NA())</f>
        <v>1962764.3857999998</v>
      </c>
      <c r="L1714" s="10">
        <v>45.47</v>
      </c>
      <c r="M1714" s="10">
        <f>SUMIFS(Table2[Household waste (%)], Table2[Country], "Australia", Table2[Year], 2020)</f>
        <v>1412.17</v>
      </c>
      <c r="N1714" s="10">
        <f>COUNTIFS(Table2[Year], "USA")</f>
        <v>0</v>
      </c>
    </row>
    <row r="1715" spans="1:14" x14ac:dyDescent="0.35">
      <c r="A1715" s="11" t="s">
        <v>8</v>
      </c>
      <c r="B1715" s="12">
        <v>2020</v>
      </c>
      <c r="C1715" s="11" t="s">
        <v>13</v>
      </c>
      <c r="D1715" s="12">
        <v>25602.25</v>
      </c>
      <c r="E1715" s="13">
        <v>22353.88</v>
      </c>
      <c r="F1715" s="13">
        <f>IFERROR(Table2[[#This Row],[Economic loss ($ million)]]*1000000 / Table2[[#This Row],[Total Waste (tons)]], NA())</f>
        <v>873121.6982882364</v>
      </c>
      <c r="G1715" s="13" t="str">
        <f t="shared" si="26"/>
        <v>Low</v>
      </c>
      <c r="H1715" s="13">
        <v>118.49</v>
      </c>
      <c r="I1715" s="13">
        <f>IFERROR(Table2[[#This Row],[Total Waste (tons)]] / (Table2[[#This Row],[Population (million)]]*1000), NA())</f>
        <v>3.4141340729973726E-2</v>
      </c>
      <c r="J1715" s="13">
        <v>749.89</v>
      </c>
      <c r="K1715" s="13">
        <f>IFERROR(Table2[[#This Row],[Total Waste (tons)]] * Table2[[#This Row],[Household waste (%)]], NA())</f>
        <v>1635983.7749999999</v>
      </c>
      <c r="L1715" s="13">
        <v>63.9</v>
      </c>
      <c r="M1715" s="10">
        <f>SUMIFS(Table2[Household waste (%)], Table2[Country], "Australia", Table2[Year], 2020)</f>
        <v>1412.17</v>
      </c>
      <c r="N1715" s="10">
        <f>COUNTIFS(Table2[Year], "USA")</f>
        <v>0</v>
      </c>
    </row>
    <row r="1716" spans="1:14" x14ac:dyDescent="0.35">
      <c r="A1716" s="8" t="s">
        <v>30</v>
      </c>
      <c r="B1716" s="9">
        <v>2022</v>
      </c>
      <c r="C1716" s="8" t="s">
        <v>22</v>
      </c>
      <c r="D1716" s="9">
        <v>40757.120000000003</v>
      </c>
      <c r="E1716" s="10">
        <v>39501.14</v>
      </c>
      <c r="F1716" s="10">
        <f>IFERROR(Table2[[#This Row],[Economic loss ($ million)]]*1000000 / Table2[[#This Row],[Total Waste (tons)]], NA())</f>
        <v>969183.789237316</v>
      </c>
      <c r="G1716" s="10" t="str">
        <f t="shared" si="26"/>
        <v>Medium</v>
      </c>
      <c r="H1716" s="10">
        <v>123.04</v>
      </c>
      <c r="I1716" s="10">
        <f>IFERROR(Table2[[#This Row],[Total Waste (tons)]] / (Table2[[#This Row],[Population (million)]]*1000), NA())</f>
        <v>6.0957987466535052E-2</v>
      </c>
      <c r="J1716" s="10">
        <v>668.61</v>
      </c>
      <c r="K1716" s="10">
        <f>IFERROR(Table2[[#This Row],[Total Waste (tons)]] * Table2[[#This Row],[Household waste (%)]], NA())</f>
        <v>2534277.7216000003</v>
      </c>
      <c r="L1716" s="10">
        <v>62.18</v>
      </c>
      <c r="M1716" s="10">
        <f>SUMIFS(Table2[Household waste (%)], Table2[Country], "Australia", Table2[Year], 2020)</f>
        <v>1412.17</v>
      </c>
      <c r="N1716" s="10">
        <f>COUNTIFS(Table2[Year], "USA")</f>
        <v>0</v>
      </c>
    </row>
    <row r="1717" spans="1:14" x14ac:dyDescent="0.35">
      <c r="A1717" s="11" t="s">
        <v>12</v>
      </c>
      <c r="B1717" s="12">
        <v>2023</v>
      </c>
      <c r="C1717" s="11" t="s">
        <v>13</v>
      </c>
      <c r="D1717" s="12">
        <v>12295.52</v>
      </c>
      <c r="E1717" s="13">
        <v>12498.26</v>
      </c>
      <c r="F1717" s="13">
        <f>IFERROR(Table2[[#This Row],[Economic loss ($ million)]]*1000000 / Table2[[#This Row],[Total Waste (tons)]], NA())</f>
        <v>1016488.9325542962</v>
      </c>
      <c r="G1717" s="13" t="str">
        <f t="shared" si="26"/>
        <v>Medium</v>
      </c>
      <c r="H1717" s="13">
        <v>158.68</v>
      </c>
      <c r="I1717" s="13">
        <f>IFERROR(Table2[[#This Row],[Total Waste (tons)]] / (Table2[[#This Row],[Population (million)]]*1000), NA())</f>
        <v>1.0153363391633223E-2</v>
      </c>
      <c r="J1717" s="13">
        <v>1210.98</v>
      </c>
      <c r="K1717" s="13">
        <f>IFERROR(Table2[[#This Row],[Total Waste (tons)]] * Table2[[#This Row],[Household waste (%)]], NA())</f>
        <v>849374.52159999998</v>
      </c>
      <c r="L1717" s="13">
        <v>69.08</v>
      </c>
      <c r="M1717" s="10">
        <f>SUMIFS(Table2[Household waste (%)], Table2[Country], "Australia", Table2[Year], 2020)</f>
        <v>1412.17</v>
      </c>
      <c r="N1717" s="10">
        <f>COUNTIFS(Table2[Year], "USA")</f>
        <v>0</v>
      </c>
    </row>
    <row r="1718" spans="1:14" x14ac:dyDescent="0.35">
      <c r="A1718" s="8" t="s">
        <v>30</v>
      </c>
      <c r="B1718" s="9">
        <v>2024</v>
      </c>
      <c r="C1718" s="8" t="s">
        <v>20</v>
      </c>
      <c r="D1718" s="9">
        <v>32745.8</v>
      </c>
      <c r="E1718" s="10">
        <v>29929.73</v>
      </c>
      <c r="F1718" s="10">
        <f>IFERROR(Table2[[#This Row],[Economic loss ($ million)]]*1000000 / Table2[[#This Row],[Total Waste (tons)]], NA())</f>
        <v>914002.10103280423</v>
      </c>
      <c r="G1718" s="10" t="str">
        <f t="shared" si="26"/>
        <v>Low</v>
      </c>
      <c r="H1718" s="10">
        <v>113.34</v>
      </c>
      <c r="I1718" s="10">
        <f>IFERROR(Table2[[#This Row],[Total Waste (tons)]] / (Table2[[#This Row],[Population (million)]]*1000), NA())</f>
        <v>0.14735094271700491</v>
      </c>
      <c r="J1718" s="10">
        <v>222.23</v>
      </c>
      <c r="K1718" s="10">
        <f>IFERROR(Table2[[#This Row],[Total Waste (tons)]] * Table2[[#This Row],[Household waste (%)]], NA())</f>
        <v>1246960.064</v>
      </c>
      <c r="L1718" s="10">
        <v>38.08</v>
      </c>
      <c r="M1718" s="10">
        <f>SUMIFS(Table2[Household waste (%)], Table2[Country], "Australia", Table2[Year], 2020)</f>
        <v>1412.17</v>
      </c>
      <c r="N1718" s="10">
        <f>COUNTIFS(Table2[Year], "USA")</f>
        <v>0</v>
      </c>
    </row>
    <row r="1719" spans="1:14" x14ac:dyDescent="0.35">
      <c r="A1719" s="11" t="s">
        <v>35</v>
      </c>
      <c r="B1719" s="12">
        <v>2024</v>
      </c>
      <c r="C1719" s="11" t="s">
        <v>19</v>
      </c>
      <c r="D1719" s="12">
        <v>45030.47</v>
      </c>
      <c r="E1719" s="13">
        <v>41196.589999999997</v>
      </c>
      <c r="F1719" s="13">
        <f>IFERROR(Table2[[#This Row],[Economic loss ($ million)]]*1000000 / Table2[[#This Row],[Total Waste (tons)]], NA())</f>
        <v>914860.31569290743</v>
      </c>
      <c r="G1719" s="13" t="str">
        <f t="shared" si="26"/>
        <v>Low</v>
      </c>
      <c r="H1719" s="13">
        <v>92.94</v>
      </c>
      <c r="I1719" s="13">
        <f>IFERROR(Table2[[#This Row],[Total Waste (tons)]] / (Table2[[#This Row],[Population (million)]]*1000), NA())</f>
        <v>4.0240268444380896E-2</v>
      </c>
      <c r="J1719" s="13">
        <v>1119.04</v>
      </c>
      <c r="K1719" s="13">
        <f>IFERROR(Table2[[#This Row],[Total Waste (tons)]] * Table2[[#This Row],[Household waste (%)]], NA())</f>
        <v>2560882.8289000001</v>
      </c>
      <c r="L1719" s="13">
        <v>56.87</v>
      </c>
      <c r="M1719" s="10">
        <f>SUMIFS(Table2[Household waste (%)], Table2[Country], "Australia", Table2[Year], 2020)</f>
        <v>1412.17</v>
      </c>
      <c r="N1719" s="10">
        <f>COUNTIFS(Table2[Year], "USA")</f>
        <v>0</v>
      </c>
    </row>
    <row r="1720" spans="1:14" x14ac:dyDescent="0.35">
      <c r="A1720" s="8" t="s">
        <v>23</v>
      </c>
      <c r="B1720" s="9">
        <v>2022</v>
      </c>
      <c r="C1720" s="8" t="s">
        <v>9</v>
      </c>
      <c r="D1720" s="9">
        <v>16373.89</v>
      </c>
      <c r="E1720" s="10">
        <v>14440.85</v>
      </c>
      <c r="F1720" s="10">
        <f>IFERROR(Table2[[#This Row],[Economic loss ($ million)]]*1000000 / Table2[[#This Row],[Total Waste (tons)]], NA())</f>
        <v>881943.75313380023</v>
      </c>
      <c r="G1720" s="10" t="str">
        <f t="shared" si="26"/>
        <v>Low</v>
      </c>
      <c r="H1720" s="10">
        <v>118.1</v>
      </c>
      <c r="I1720" s="10">
        <f>IFERROR(Table2[[#This Row],[Total Waste (tons)]] / (Table2[[#This Row],[Population (million)]]*1000), NA())</f>
        <v>1.3178287149192346E-2</v>
      </c>
      <c r="J1720" s="10">
        <v>1242.49</v>
      </c>
      <c r="K1720" s="10">
        <f>IFERROR(Table2[[#This Row],[Total Waste (tons)]] * Table2[[#This Row],[Household waste (%)]], NA())</f>
        <v>524128.21889999992</v>
      </c>
      <c r="L1720" s="10">
        <v>32.01</v>
      </c>
      <c r="M1720" s="10">
        <f>SUMIFS(Table2[Household waste (%)], Table2[Country], "Australia", Table2[Year], 2020)</f>
        <v>1412.17</v>
      </c>
      <c r="N1720" s="10">
        <f>COUNTIFS(Table2[Year], "USA")</f>
        <v>0</v>
      </c>
    </row>
    <row r="1721" spans="1:14" x14ac:dyDescent="0.35">
      <c r="A1721" s="11" t="s">
        <v>23</v>
      </c>
      <c r="B1721" s="12">
        <v>2021</v>
      </c>
      <c r="C1721" s="11" t="s">
        <v>11</v>
      </c>
      <c r="D1721" s="12">
        <v>9209.33</v>
      </c>
      <c r="E1721" s="13">
        <v>10673.4</v>
      </c>
      <c r="F1721" s="13">
        <f>IFERROR(Table2[[#This Row],[Economic loss ($ million)]]*1000000 / Table2[[#This Row],[Total Waste (tons)]], NA())</f>
        <v>1158976.8202464241</v>
      </c>
      <c r="G1721" s="13" t="str">
        <f t="shared" si="26"/>
        <v>High</v>
      </c>
      <c r="H1721" s="13">
        <v>130.27000000000001</v>
      </c>
      <c r="I1721" s="13">
        <f>IFERROR(Table2[[#This Row],[Total Waste (tons)]] / (Table2[[#This Row],[Population (million)]]*1000), NA())</f>
        <v>1.8643878046805409E-2</v>
      </c>
      <c r="J1721" s="13">
        <v>493.96</v>
      </c>
      <c r="K1721" s="13">
        <f>IFERROR(Table2[[#This Row],[Total Waste (tons)]] * Table2[[#This Row],[Household waste (%)]], NA())</f>
        <v>548783.97470000002</v>
      </c>
      <c r="L1721" s="13">
        <v>59.59</v>
      </c>
      <c r="M1721" s="10">
        <f>SUMIFS(Table2[Household waste (%)], Table2[Country], "Australia", Table2[Year], 2020)</f>
        <v>1412.17</v>
      </c>
      <c r="N1721" s="10">
        <f>COUNTIFS(Table2[Year], "USA")</f>
        <v>0</v>
      </c>
    </row>
    <row r="1722" spans="1:14" x14ac:dyDescent="0.35">
      <c r="A1722" s="8" t="s">
        <v>28</v>
      </c>
      <c r="B1722" s="9">
        <v>2023</v>
      </c>
      <c r="C1722" s="8" t="s">
        <v>20</v>
      </c>
      <c r="D1722" s="9">
        <v>49737.09</v>
      </c>
      <c r="E1722" s="10">
        <v>57141.36</v>
      </c>
      <c r="F1722" s="10">
        <f>IFERROR(Table2[[#This Row],[Economic loss ($ million)]]*1000000 / Table2[[#This Row],[Total Waste (tons)]], NA())</f>
        <v>1148868.1786570144</v>
      </c>
      <c r="G1722" s="10" t="str">
        <f t="shared" si="26"/>
        <v>High</v>
      </c>
      <c r="H1722" s="10">
        <v>48.65</v>
      </c>
      <c r="I1722" s="10">
        <f>IFERROR(Table2[[#This Row],[Total Waste (tons)]] / (Table2[[#This Row],[Population (million)]]*1000), NA())</f>
        <v>0.17072423025435071</v>
      </c>
      <c r="J1722" s="10">
        <v>291.33</v>
      </c>
      <c r="K1722" s="10">
        <f>IFERROR(Table2[[#This Row],[Total Waste (tons)]] * Table2[[#This Row],[Household waste (%)]], NA())</f>
        <v>3147363.0551999998</v>
      </c>
      <c r="L1722" s="10">
        <v>63.28</v>
      </c>
      <c r="M1722" s="10">
        <f>SUMIFS(Table2[Household waste (%)], Table2[Country], "Australia", Table2[Year], 2020)</f>
        <v>1412.17</v>
      </c>
      <c r="N1722" s="10">
        <f>COUNTIFS(Table2[Year], "USA")</f>
        <v>0</v>
      </c>
    </row>
    <row r="1723" spans="1:14" x14ac:dyDescent="0.35">
      <c r="A1723" s="11" t="s">
        <v>18</v>
      </c>
      <c r="B1723" s="12">
        <v>2024</v>
      </c>
      <c r="C1723" s="11" t="s">
        <v>11</v>
      </c>
      <c r="D1723" s="12">
        <v>44233.62</v>
      </c>
      <c r="E1723" s="13">
        <v>48960.11</v>
      </c>
      <c r="F1723" s="13">
        <f>IFERROR(Table2[[#This Row],[Economic loss ($ million)]]*1000000 / Table2[[#This Row],[Total Waste (tons)]], NA())</f>
        <v>1106852.8870121867</v>
      </c>
      <c r="G1723" s="13" t="str">
        <f t="shared" si="26"/>
        <v>High</v>
      </c>
      <c r="H1723" s="13">
        <v>41.35</v>
      </c>
      <c r="I1723" s="13">
        <f>IFERROR(Table2[[#This Row],[Total Waste (tons)]] / (Table2[[#This Row],[Population (million)]]*1000), NA())</f>
        <v>9.7240255886038393E-2</v>
      </c>
      <c r="J1723" s="13">
        <v>454.89</v>
      </c>
      <c r="K1723" s="13">
        <f>IFERROR(Table2[[#This Row],[Total Waste (tons)]] * Table2[[#This Row],[Household waste (%)]], NA())</f>
        <v>2408962.9452</v>
      </c>
      <c r="L1723" s="13">
        <v>54.46</v>
      </c>
      <c r="M1723" s="10">
        <f>SUMIFS(Table2[Household waste (%)], Table2[Country], "Australia", Table2[Year], 2020)</f>
        <v>1412.17</v>
      </c>
      <c r="N1723" s="10">
        <f>COUNTIFS(Table2[Year], "USA")</f>
        <v>0</v>
      </c>
    </row>
    <row r="1724" spans="1:14" x14ac:dyDescent="0.35">
      <c r="A1724" s="8" t="s">
        <v>35</v>
      </c>
      <c r="B1724" s="9">
        <v>2022</v>
      </c>
      <c r="C1724" s="8" t="s">
        <v>25</v>
      </c>
      <c r="D1724" s="9">
        <v>6263.58</v>
      </c>
      <c r="E1724" s="10">
        <v>7038.29</v>
      </c>
      <c r="F1724" s="10">
        <f>IFERROR(Table2[[#This Row],[Economic loss ($ million)]]*1000000 / Table2[[#This Row],[Total Waste (tons)]], NA())</f>
        <v>1123684.8575415337</v>
      </c>
      <c r="G1724" s="10" t="str">
        <f t="shared" si="26"/>
        <v>High</v>
      </c>
      <c r="H1724" s="10">
        <v>183.38</v>
      </c>
      <c r="I1724" s="10">
        <f>IFERROR(Table2[[#This Row],[Total Waste (tons)]] / (Table2[[#This Row],[Population (million)]]*1000), NA())</f>
        <v>6.0803191799172918E-3</v>
      </c>
      <c r="J1724" s="10">
        <v>1030.1400000000001</v>
      </c>
      <c r="K1724" s="10">
        <f>IFERROR(Table2[[#This Row],[Total Waste (tons)]] * Table2[[#This Row],[Household waste (%)]], NA())</f>
        <v>429618.9522</v>
      </c>
      <c r="L1724" s="10">
        <v>68.59</v>
      </c>
      <c r="M1724" s="10">
        <f>SUMIFS(Table2[Household waste (%)], Table2[Country], "Australia", Table2[Year], 2020)</f>
        <v>1412.17</v>
      </c>
      <c r="N1724" s="10">
        <f>COUNTIFS(Table2[Year], "USA")</f>
        <v>0</v>
      </c>
    </row>
    <row r="1725" spans="1:14" x14ac:dyDescent="0.35">
      <c r="A1725" s="11" t="s">
        <v>35</v>
      </c>
      <c r="B1725" s="12">
        <v>2022</v>
      </c>
      <c r="C1725" s="11" t="s">
        <v>11</v>
      </c>
      <c r="D1725" s="12">
        <v>46070.81</v>
      </c>
      <c r="E1725" s="13">
        <v>46684.82</v>
      </c>
      <c r="F1725" s="13">
        <f>IFERROR(Table2[[#This Row],[Economic loss ($ million)]]*1000000 / Table2[[#This Row],[Total Waste (tons)]], NA())</f>
        <v>1013327.5277773497</v>
      </c>
      <c r="G1725" s="13" t="str">
        <f t="shared" si="26"/>
        <v>Medium</v>
      </c>
      <c r="H1725" s="13">
        <v>58.47</v>
      </c>
      <c r="I1725" s="13">
        <f>IFERROR(Table2[[#This Row],[Total Waste (tons)]] / (Table2[[#This Row],[Population (million)]]*1000), NA())</f>
        <v>6.82864363318363E-2</v>
      </c>
      <c r="J1725" s="13">
        <v>674.67</v>
      </c>
      <c r="K1725" s="13">
        <f>IFERROR(Table2[[#This Row],[Total Waste (tons)]] * Table2[[#This Row],[Household waste (%)]], NA())</f>
        <v>1968145.0031999999</v>
      </c>
      <c r="L1725" s="13">
        <v>42.72</v>
      </c>
      <c r="M1725" s="10">
        <f>SUMIFS(Table2[Household waste (%)], Table2[Country], "Australia", Table2[Year], 2020)</f>
        <v>1412.17</v>
      </c>
      <c r="N1725" s="10">
        <f>COUNTIFS(Table2[Year], "USA")</f>
        <v>0</v>
      </c>
    </row>
    <row r="1726" spans="1:14" x14ac:dyDescent="0.35">
      <c r="A1726" s="8" t="s">
        <v>28</v>
      </c>
      <c r="B1726" s="9">
        <v>2019</v>
      </c>
      <c r="C1726" s="8" t="s">
        <v>19</v>
      </c>
      <c r="D1726" s="9">
        <v>4238.6899999999996</v>
      </c>
      <c r="E1726" s="10">
        <v>4890.25</v>
      </c>
      <c r="F1726" s="10">
        <f>IFERROR(Table2[[#This Row],[Economic loss ($ million)]]*1000000 / Table2[[#This Row],[Total Waste (tons)]], NA())</f>
        <v>1153717.3041670895</v>
      </c>
      <c r="G1726" s="10" t="str">
        <f t="shared" si="26"/>
        <v>High</v>
      </c>
      <c r="H1726" s="10">
        <v>165.2</v>
      </c>
      <c r="I1726" s="10">
        <f>IFERROR(Table2[[#This Row],[Total Waste (tons)]] / (Table2[[#This Row],[Population (million)]]*1000), NA())</f>
        <v>1.7674464181469434E-2</v>
      </c>
      <c r="J1726" s="10">
        <v>239.82</v>
      </c>
      <c r="K1726" s="10">
        <f>IFERROR(Table2[[#This Row],[Total Waste (tons)]] * Table2[[#This Row],[Household waste (%)]], NA())</f>
        <v>242029.19899999999</v>
      </c>
      <c r="L1726" s="10">
        <v>57.1</v>
      </c>
      <c r="M1726" s="10">
        <f>SUMIFS(Table2[Household waste (%)], Table2[Country], "Australia", Table2[Year], 2020)</f>
        <v>1412.17</v>
      </c>
      <c r="N1726" s="10">
        <f>COUNTIFS(Table2[Year], "USA")</f>
        <v>0</v>
      </c>
    </row>
    <row r="1727" spans="1:14" x14ac:dyDescent="0.35">
      <c r="A1727" s="11" t="s">
        <v>27</v>
      </c>
      <c r="B1727" s="12">
        <v>2021</v>
      </c>
      <c r="C1727" s="11" t="s">
        <v>13</v>
      </c>
      <c r="D1727" s="12">
        <v>27690.42</v>
      </c>
      <c r="E1727" s="13">
        <v>32462.18</v>
      </c>
      <c r="F1727" s="13">
        <f>IFERROR(Table2[[#This Row],[Economic loss ($ million)]]*1000000 / Table2[[#This Row],[Total Waste (tons)]], NA())</f>
        <v>1172325.3023970025</v>
      </c>
      <c r="G1727" s="13" t="str">
        <f t="shared" si="26"/>
        <v>High</v>
      </c>
      <c r="H1727" s="13">
        <v>94.21</v>
      </c>
      <c r="I1727" s="13">
        <f>IFERROR(Table2[[#This Row],[Total Waste (tons)]] / (Table2[[#This Row],[Population (million)]]*1000), NA())</f>
        <v>2.2884644628099172E-2</v>
      </c>
      <c r="J1727" s="13">
        <v>1210</v>
      </c>
      <c r="K1727" s="13">
        <f>IFERROR(Table2[[#This Row],[Total Waste (tons)]] * Table2[[#This Row],[Household waste (%)]], NA())</f>
        <v>1868549.5415999999</v>
      </c>
      <c r="L1727" s="13">
        <v>67.48</v>
      </c>
      <c r="M1727" s="10">
        <f>SUMIFS(Table2[Household waste (%)], Table2[Country], "Australia", Table2[Year], 2020)</f>
        <v>1412.17</v>
      </c>
      <c r="N1727" s="10">
        <f>COUNTIFS(Table2[Year], "USA")</f>
        <v>0</v>
      </c>
    </row>
    <row r="1728" spans="1:14" x14ac:dyDescent="0.35">
      <c r="A1728" s="8" t="s">
        <v>12</v>
      </c>
      <c r="B1728" s="9">
        <v>2020</v>
      </c>
      <c r="C1728" s="8" t="s">
        <v>25</v>
      </c>
      <c r="D1728" s="9">
        <v>43866.239999999998</v>
      </c>
      <c r="E1728" s="10">
        <v>38226.46</v>
      </c>
      <c r="F1728" s="10">
        <f>IFERROR(Table2[[#This Row],[Economic loss ($ million)]]*1000000 / Table2[[#This Row],[Total Waste (tons)]], NA())</f>
        <v>871432.3361199866</v>
      </c>
      <c r="G1728" s="10" t="str">
        <f t="shared" si="26"/>
        <v>Low</v>
      </c>
      <c r="H1728" s="10">
        <v>86.05</v>
      </c>
      <c r="I1728" s="10">
        <f>IFERROR(Table2[[#This Row],[Total Waste (tons)]] / (Table2[[#This Row],[Population (million)]]*1000), NA())</f>
        <v>0.16048820107562287</v>
      </c>
      <c r="J1728" s="10">
        <v>273.33</v>
      </c>
      <c r="K1728" s="10">
        <f>IFERROR(Table2[[#This Row],[Total Waste (tons)]] * Table2[[#This Row],[Household waste (%)]], NA())</f>
        <v>2358687.7248</v>
      </c>
      <c r="L1728" s="10">
        <v>53.77</v>
      </c>
      <c r="M1728" s="10">
        <f>SUMIFS(Table2[Household waste (%)], Table2[Country], "Australia", Table2[Year], 2020)</f>
        <v>1412.17</v>
      </c>
      <c r="N1728" s="10">
        <f>COUNTIFS(Table2[Year], "USA")</f>
        <v>0</v>
      </c>
    </row>
    <row r="1729" spans="1:14" x14ac:dyDescent="0.35">
      <c r="A1729" s="11" t="s">
        <v>23</v>
      </c>
      <c r="B1729" s="12">
        <v>2023</v>
      </c>
      <c r="C1729" s="11" t="s">
        <v>11</v>
      </c>
      <c r="D1729" s="12">
        <v>29950.37</v>
      </c>
      <c r="E1729" s="13">
        <v>29371.74</v>
      </c>
      <c r="F1729" s="13">
        <f>IFERROR(Table2[[#This Row],[Economic loss ($ million)]]*1000000 / Table2[[#This Row],[Total Waste (tons)]], NA())</f>
        <v>980680.37222912442</v>
      </c>
      <c r="G1729" s="13" t="str">
        <f t="shared" si="26"/>
        <v>Medium</v>
      </c>
      <c r="H1729" s="13">
        <v>80.39</v>
      </c>
      <c r="I1729" s="13">
        <f>IFERROR(Table2[[#This Row],[Total Waste (tons)]] / (Table2[[#This Row],[Population (million)]]*1000), NA())</f>
        <v>2.2393469711243699E-2</v>
      </c>
      <c r="J1729" s="13">
        <v>1337.46</v>
      </c>
      <c r="K1729" s="13">
        <f>IFERROR(Table2[[#This Row],[Total Waste (tons)]] * Table2[[#This Row],[Household waste (%)]], NA())</f>
        <v>977580.07680000004</v>
      </c>
      <c r="L1729" s="13">
        <v>32.64</v>
      </c>
      <c r="M1729" s="10">
        <f>SUMIFS(Table2[Household waste (%)], Table2[Country], "Australia", Table2[Year], 2020)</f>
        <v>1412.17</v>
      </c>
      <c r="N1729" s="10">
        <f>COUNTIFS(Table2[Year], "USA")</f>
        <v>0</v>
      </c>
    </row>
    <row r="1730" spans="1:14" x14ac:dyDescent="0.35">
      <c r="A1730" s="8" t="s">
        <v>16</v>
      </c>
      <c r="B1730" s="9">
        <v>2018</v>
      </c>
      <c r="C1730" s="8" t="s">
        <v>15</v>
      </c>
      <c r="D1730" s="9">
        <v>47812.52</v>
      </c>
      <c r="E1730" s="10">
        <v>56261.23</v>
      </c>
      <c r="F1730" s="10">
        <f>IFERROR(Table2[[#This Row],[Economic loss ($ million)]]*1000000 / Table2[[#This Row],[Total Waste (tons)]], NA())</f>
        <v>1176704.9718358289</v>
      </c>
      <c r="G1730" s="10" t="str">
        <f t="shared" ref="G1730:G1793" si="27">IF(F1730&gt;1100000,"High",IF(F1730&gt;=950000,"Medium","Low"))</f>
        <v>High</v>
      </c>
      <c r="H1730" s="10">
        <v>86.12</v>
      </c>
      <c r="I1730" s="10">
        <f>IFERROR(Table2[[#This Row],[Total Waste (tons)]] / (Table2[[#This Row],[Population (million)]]*1000), NA())</f>
        <v>6.6445960782133773E-2</v>
      </c>
      <c r="J1730" s="10">
        <v>719.57</v>
      </c>
      <c r="K1730" s="10">
        <f>IFERROR(Table2[[#This Row],[Total Waste (tons)]] * Table2[[#This Row],[Household waste (%)]], NA())</f>
        <v>2177382.1607999997</v>
      </c>
      <c r="L1730" s="10">
        <v>45.54</v>
      </c>
      <c r="M1730" s="10">
        <f>SUMIFS(Table2[Household waste (%)], Table2[Country], "Australia", Table2[Year], 2020)</f>
        <v>1412.17</v>
      </c>
      <c r="N1730" s="10">
        <f>COUNTIFS(Table2[Year], "USA")</f>
        <v>0</v>
      </c>
    </row>
    <row r="1731" spans="1:14" x14ac:dyDescent="0.35">
      <c r="A1731" s="11" t="s">
        <v>32</v>
      </c>
      <c r="B1731" s="12">
        <v>2019</v>
      </c>
      <c r="C1731" s="11" t="s">
        <v>11</v>
      </c>
      <c r="D1731" s="12">
        <v>15618.75</v>
      </c>
      <c r="E1731" s="13">
        <v>17114.68</v>
      </c>
      <c r="F1731" s="13">
        <f>IFERROR(Table2[[#This Row],[Economic loss ($ million)]]*1000000 / Table2[[#This Row],[Total Waste (tons)]], NA())</f>
        <v>1095777.8311324529</v>
      </c>
      <c r="G1731" s="13" t="str">
        <f t="shared" si="27"/>
        <v>Medium</v>
      </c>
      <c r="H1731" s="13">
        <v>188.62</v>
      </c>
      <c r="I1731" s="13">
        <f>IFERROR(Table2[[#This Row],[Total Waste (tons)]] / (Table2[[#This Row],[Population (million)]]*1000), NA())</f>
        <v>2.2068485602057254E-2</v>
      </c>
      <c r="J1731" s="13">
        <v>707.74</v>
      </c>
      <c r="K1731" s="13">
        <f>IFERROR(Table2[[#This Row],[Total Waste (tons)]] * Table2[[#This Row],[Household waste (%)]], NA())</f>
        <v>648490.5</v>
      </c>
      <c r="L1731" s="13">
        <v>41.52</v>
      </c>
      <c r="M1731" s="10">
        <f>SUMIFS(Table2[Household waste (%)], Table2[Country], "Australia", Table2[Year], 2020)</f>
        <v>1412.17</v>
      </c>
      <c r="N1731" s="10">
        <f>COUNTIFS(Table2[Year], "USA")</f>
        <v>0</v>
      </c>
    </row>
    <row r="1732" spans="1:14" x14ac:dyDescent="0.35">
      <c r="A1732" s="8" t="s">
        <v>30</v>
      </c>
      <c r="B1732" s="9">
        <v>2022</v>
      </c>
      <c r="C1732" s="8" t="s">
        <v>25</v>
      </c>
      <c r="D1732" s="9">
        <v>6358.72</v>
      </c>
      <c r="E1732" s="10">
        <v>6242.26</v>
      </c>
      <c r="F1732" s="10">
        <f>IFERROR(Table2[[#This Row],[Economic loss ($ million)]]*1000000 / Table2[[#This Row],[Total Waste (tons)]], NA())</f>
        <v>981684.99320617982</v>
      </c>
      <c r="G1732" s="10" t="str">
        <f t="shared" si="27"/>
        <v>Medium</v>
      </c>
      <c r="H1732" s="10">
        <v>85.89</v>
      </c>
      <c r="I1732" s="10">
        <f>IFERROR(Table2[[#This Row],[Total Waste (tons)]] / (Table2[[#This Row],[Population (million)]]*1000), NA())</f>
        <v>2.8873087226989967E-2</v>
      </c>
      <c r="J1732" s="10">
        <v>220.23</v>
      </c>
      <c r="K1732" s="10">
        <f>IFERROR(Table2[[#This Row],[Total Waste (tons)]] * Table2[[#This Row],[Household waste (%)]], NA())</f>
        <v>300067.99680000002</v>
      </c>
      <c r="L1732" s="10">
        <v>47.19</v>
      </c>
      <c r="M1732" s="10">
        <f>SUMIFS(Table2[Household waste (%)], Table2[Country], "Australia", Table2[Year], 2020)</f>
        <v>1412.17</v>
      </c>
      <c r="N1732" s="10">
        <f>COUNTIFS(Table2[Year], "USA")</f>
        <v>0</v>
      </c>
    </row>
    <row r="1733" spans="1:14" x14ac:dyDescent="0.35">
      <c r="A1733" s="11" t="s">
        <v>12</v>
      </c>
      <c r="B1733" s="12">
        <v>2019</v>
      </c>
      <c r="C1733" s="11" t="s">
        <v>9</v>
      </c>
      <c r="D1733" s="12">
        <v>45407.23</v>
      </c>
      <c r="E1733" s="13">
        <v>41091.54</v>
      </c>
      <c r="F1733" s="13">
        <f>IFERROR(Table2[[#This Row],[Economic loss ($ million)]]*1000000 / Table2[[#This Row],[Total Waste (tons)]], NA())</f>
        <v>904955.88477870147</v>
      </c>
      <c r="G1733" s="13" t="str">
        <f t="shared" si="27"/>
        <v>Low</v>
      </c>
      <c r="H1733" s="13">
        <v>121.71</v>
      </c>
      <c r="I1733" s="13">
        <f>IFERROR(Table2[[#This Row],[Total Waste (tons)]] / (Table2[[#This Row],[Population (million)]]*1000), NA())</f>
        <v>3.5319049804376064E-2</v>
      </c>
      <c r="J1733" s="13">
        <v>1285.6300000000001</v>
      </c>
      <c r="K1733" s="13">
        <f>IFERROR(Table2[[#This Row],[Total Waste (tons)]] * Table2[[#This Row],[Household waste (%)]], NA())</f>
        <v>2763029.9455000004</v>
      </c>
      <c r="L1733" s="13">
        <v>60.85</v>
      </c>
      <c r="M1733" s="10">
        <f>SUMIFS(Table2[Household waste (%)], Table2[Country], "Australia", Table2[Year], 2020)</f>
        <v>1412.17</v>
      </c>
      <c r="N1733" s="10">
        <f>COUNTIFS(Table2[Year], "USA")</f>
        <v>0</v>
      </c>
    </row>
    <row r="1734" spans="1:14" x14ac:dyDescent="0.35">
      <c r="A1734" s="8" t="s">
        <v>14</v>
      </c>
      <c r="B1734" s="9">
        <v>2022</v>
      </c>
      <c r="C1734" s="8" t="s">
        <v>11</v>
      </c>
      <c r="D1734" s="9">
        <v>29885.99</v>
      </c>
      <c r="E1734" s="10">
        <v>28704.65</v>
      </c>
      <c r="F1734" s="10">
        <f>IFERROR(Table2[[#This Row],[Economic loss ($ million)]]*1000000 / Table2[[#This Row],[Total Waste (tons)]], NA())</f>
        <v>960471.77958635462</v>
      </c>
      <c r="G1734" s="10" t="str">
        <f t="shared" si="27"/>
        <v>Medium</v>
      </c>
      <c r="H1734" s="10">
        <v>187.19</v>
      </c>
      <c r="I1734" s="10">
        <f>IFERROR(Table2[[#This Row],[Total Waste (tons)]] / (Table2[[#This Row],[Population (million)]]*1000), NA())</f>
        <v>7.2699384562991076E-2</v>
      </c>
      <c r="J1734" s="10">
        <v>411.09</v>
      </c>
      <c r="K1734" s="10">
        <f>IFERROR(Table2[[#This Row],[Total Waste (tons)]] * Table2[[#This Row],[Household waste (%)]], NA())</f>
        <v>1171829.6679</v>
      </c>
      <c r="L1734" s="10">
        <v>39.21</v>
      </c>
      <c r="M1734" s="10">
        <f>SUMIFS(Table2[Household waste (%)], Table2[Country], "Australia", Table2[Year], 2020)</f>
        <v>1412.17</v>
      </c>
      <c r="N1734" s="10">
        <f>COUNTIFS(Table2[Year], "USA")</f>
        <v>0</v>
      </c>
    </row>
    <row r="1735" spans="1:14" x14ac:dyDescent="0.35">
      <c r="A1735" s="11" t="s">
        <v>23</v>
      </c>
      <c r="B1735" s="12">
        <v>2019</v>
      </c>
      <c r="C1735" s="11" t="s">
        <v>15</v>
      </c>
      <c r="D1735" s="12">
        <v>45475.46</v>
      </c>
      <c r="E1735" s="13">
        <v>47403.78</v>
      </c>
      <c r="F1735" s="13">
        <f>IFERROR(Table2[[#This Row],[Economic loss ($ million)]]*1000000 / Table2[[#This Row],[Total Waste (tons)]], NA())</f>
        <v>1042403.5292881039</v>
      </c>
      <c r="G1735" s="13" t="str">
        <f t="shared" si="27"/>
        <v>Medium</v>
      </c>
      <c r="H1735" s="13">
        <v>172.04</v>
      </c>
      <c r="I1735" s="13">
        <f>IFERROR(Table2[[#This Row],[Total Waste (tons)]] / (Table2[[#This Row],[Population (million)]]*1000), NA())</f>
        <v>0.13941829664602368</v>
      </c>
      <c r="J1735" s="13">
        <v>326.18</v>
      </c>
      <c r="K1735" s="13">
        <f>IFERROR(Table2[[#This Row],[Total Waste (tons)]] * Table2[[#This Row],[Household waste (%)]], NA())</f>
        <v>1593460.1184</v>
      </c>
      <c r="L1735" s="13">
        <v>35.04</v>
      </c>
      <c r="M1735" s="10">
        <f>SUMIFS(Table2[Household waste (%)], Table2[Country], "Australia", Table2[Year], 2020)</f>
        <v>1412.17</v>
      </c>
      <c r="N1735" s="10">
        <f>COUNTIFS(Table2[Year], "USA")</f>
        <v>0</v>
      </c>
    </row>
    <row r="1736" spans="1:14" x14ac:dyDescent="0.35">
      <c r="A1736" s="8" t="s">
        <v>14</v>
      </c>
      <c r="B1736" s="9">
        <v>2022</v>
      </c>
      <c r="C1736" s="8" t="s">
        <v>25</v>
      </c>
      <c r="D1736" s="9">
        <v>31197.91</v>
      </c>
      <c r="E1736" s="10">
        <v>28484.77</v>
      </c>
      <c r="F1736" s="10">
        <f>IFERROR(Table2[[#This Row],[Economic loss ($ million)]]*1000000 / Table2[[#This Row],[Total Waste (tons)]], NA())</f>
        <v>913034.5590457822</v>
      </c>
      <c r="G1736" s="10" t="str">
        <f t="shared" si="27"/>
        <v>Low</v>
      </c>
      <c r="H1736" s="10">
        <v>174.88</v>
      </c>
      <c r="I1736" s="10">
        <f>IFERROR(Table2[[#This Row],[Total Waste (tons)]] / (Table2[[#This Row],[Population (million)]]*1000), NA())</f>
        <v>7.0005407831257707E-2</v>
      </c>
      <c r="J1736" s="10">
        <v>445.65</v>
      </c>
      <c r="K1736" s="10">
        <f>IFERROR(Table2[[#This Row],[Total Waste (tons)]] * Table2[[#This Row],[Household waste (%)]], NA())</f>
        <v>1767985.5597000001</v>
      </c>
      <c r="L1736" s="10">
        <v>56.67</v>
      </c>
      <c r="M1736" s="10">
        <f>SUMIFS(Table2[Household waste (%)], Table2[Country], "Australia", Table2[Year], 2020)</f>
        <v>1412.17</v>
      </c>
      <c r="N1736" s="10">
        <f>COUNTIFS(Table2[Year], "USA")</f>
        <v>0</v>
      </c>
    </row>
    <row r="1737" spans="1:14" x14ac:dyDescent="0.35">
      <c r="A1737" s="11" t="s">
        <v>24</v>
      </c>
      <c r="B1737" s="12">
        <v>2022</v>
      </c>
      <c r="C1737" s="11" t="s">
        <v>25</v>
      </c>
      <c r="D1737" s="12">
        <v>48136.959999999999</v>
      </c>
      <c r="E1737" s="13">
        <v>43590.5</v>
      </c>
      <c r="F1737" s="13">
        <f>IFERROR(Table2[[#This Row],[Economic loss ($ million)]]*1000000 / Table2[[#This Row],[Total Waste (tons)]], NA())</f>
        <v>905551.57616933016</v>
      </c>
      <c r="G1737" s="13" t="str">
        <f t="shared" si="27"/>
        <v>Low</v>
      </c>
      <c r="H1737" s="13">
        <v>199.41</v>
      </c>
      <c r="I1737" s="13">
        <f>IFERROR(Table2[[#This Row],[Total Waste (tons)]] / (Table2[[#This Row],[Population (million)]]*1000), NA())</f>
        <v>6.2828040774240701E-2</v>
      </c>
      <c r="J1737" s="13">
        <v>766.17</v>
      </c>
      <c r="K1737" s="13">
        <f>IFERROR(Table2[[#This Row],[Total Waste (tons)]] * Table2[[#This Row],[Household waste (%)]], NA())</f>
        <v>3330596.2623999999</v>
      </c>
      <c r="L1737" s="13">
        <v>69.19</v>
      </c>
      <c r="M1737" s="10">
        <f>SUMIFS(Table2[Household waste (%)], Table2[Country], "Australia", Table2[Year], 2020)</f>
        <v>1412.17</v>
      </c>
      <c r="N1737" s="10">
        <f>COUNTIFS(Table2[Year], "USA")</f>
        <v>0</v>
      </c>
    </row>
    <row r="1738" spans="1:14" x14ac:dyDescent="0.35">
      <c r="A1738" s="8" t="s">
        <v>16</v>
      </c>
      <c r="B1738" s="9">
        <v>2022</v>
      </c>
      <c r="C1738" s="8" t="s">
        <v>9</v>
      </c>
      <c r="D1738" s="9">
        <v>42863.19</v>
      </c>
      <c r="E1738" s="10">
        <v>45929.85</v>
      </c>
      <c r="F1738" s="10">
        <f>IFERROR(Table2[[#This Row],[Economic loss ($ million)]]*1000000 / Table2[[#This Row],[Total Waste (tons)]], NA())</f>
        <v>1071545.3049574704</v>
      </c>
      <c r="G1738" s="10" t="str">
        <f t="shared" si="27"/>
        <v>Medium</v>
      </c>
      <c r="H1738" s="10">
        <v>115.61</v>
      </c>
      <c r="I1738" s="10">
        <f>IFERROR(Table2[[#This Row],[Total Waste (tons)]] / (Table2[[#This Row],[Population (million)]]*1000), NA())</f>
        <v>0.29832398385300668</v>
      </c>
      <c r="J1738" s="10">
        <v>143.68</v>
      </c>
      <c r="K1738" s="10">
        <f>IFERROR(Table2[[#This Row],[Total Waste (tons)]] * Table2[[#This Row],[Household waste (%)]], NA())</f>
        <v>1387052.8284</v>
      </c>
      <c r="L1738" s="10">
        <v>32.36</v>
      </c>
      <c r="M1738" s="10">
        <f>SUMIFS(Table2[Household waste (%)], Table2[Country], "Australia", Table2[Year], 2020)</f>
        <v>1412.17</v>
      </c>
      <c r="N1738" s="10">
        <f>COUNTIFS(Table2[Year], "USA")</f>
        <v>0</v>
      </c>
    </row>
    <row r="1739" spans="1:14" x14ac:dyDescent="0.35">
      <c r="A1739" s="11" t="s">
        <v>34</v>
      </c>
      <c r="B1739" s="12">
        <v>2021</v>
      </c>
      <c r="C1739" s="11" t="s">
        <v>13</v>
      </c>
      <c r="D1739" s="12">
        <v>46417.62</v>
      </c>
      <c r="E1739" s="13">
        <v>37255.81</v>
      </c>
      <c r="F1739" s="13">
        <f>IFERROR(Table2[[#This Row],[Economic loss ($ million)]]*1000000 / Table2[[#This Row],[Total Waste (tons)]], NA())</f>
        <v>802622.15081255778</v>
      </c>
      <c r="G1739" s="13" t="str">
        <f t="shared" si="27"/>
        <v>Low</v>
      </c>
      <c r="H1739" s="13">
        <v>138.6</v>
      </c>
      <c r="I1739" s="13">
        <f>IFERROR(Table2[[#This Row],[Total Waste (tons)]] / (Table2[[#This Row],[Population (million)]]*1000), NA())</f>
        <v>0.12197829400325853</v>
      </c>
      <c r="J1739" s="13">
        <v>380.54</v>
      </c>
      <c r="K1739" s="13">
        <f>IFERROR(Table2[[#This Row],[Total Waste (tons)]] * Table2[[#This Row],[Household waste (%)]], NA())</f>
        <v>1624152.5238000001</v>
      </c>
      <c r="L1739" s="13">
        <v>34.99</v>
      </c>
      <c r="M1739" s="10">
        <f>SUMIFS(Table2[Household waste (%)], Table2[Country], "Australia", Table2[Year], 2020)</f>
        <v>1412.17</v>
      </c>
      <c r="N1739" s="10">
        <f>COUNTIFS(Table2[Year], "USA")</f>
        <v>0</v>
      </c>
    </row>
    <row r="1740" spans="1:14" x14ac:dyDescent="0.35">
      <c r="A1740" s="8" t="s">
        <v>33</v>
      </c>
      <c r="B1740" s="9">
        <v>2019</v>
      </c>
      <c r="C1740" s="8" t="s">
        <v>22</v>
      </c>
      <c r="D1740" s="9">
        <v>32616.89</v>
      </c>
      <c r="E1740" s="10">
        <v>35818.75</v>
      </c>
      <c r="F1740" s="10">
        <f>IFERROR(Table2[[#This Row],[Economic loss ($ million)]]*1000000 / Table2[[#This Row],[Total Waste (tons)]], NA())</f>
        <v>1098165.7049461184</v>
      </c>
      <c r="G1740" s="10" t="str">
        <f t="shared" si="27"/>
        <v>Medium</v>
      </c>
      <c r="H1740" s="10">
        <v>105.35</v>
      </c>
      <c r="I1740" s="10">
        <f>IFERROR(Table2[[#This Row],[Total Waste (tons)]] / (Table2[[#This Row],[Population (million)]]*1000), NA())</f>
        <v>0.81849159347553324</v>
      </c>
      <c r="J1740" s="10">
        <v>39.85</v>
      </c>
      <c r="K1740" s="10">
        <f>IFERROR(Table2[[#This Row],[Total Waste (tons)]] * Table2[[#This Row],[Household waste (%)]], NA())</f>
        <v>1302718.5865999998</v>
      </c>
      <c r="L1740" s="10">
        <v>39.94</v>
      </c>
      <c r="M1740" s="10">
        <f>SUMIFS(Table2[Household waste (%)], Table2[Country], "Australia", Table2[Year], 2020)</f>
        <v>1412.17</v>
      </c>
      <c r="N1740" s="10">
        <f>COUNTIFS(Table2[Year], "USA")</f>
        <v>0</v>
      </c>
    </row>
    <row r="1741" spans="1:14" x14ac:dyDescent="0.35">
      <c r="A1741" s="11" t="s">
        <v>8</v>
      </c>
      <c r="B1741" s="12">
        <v>2023</v>
      </c>
      <c r="C1741" s="11" t="s">
        <v>25</v>
      </c>
      <c r="D1741" s="12">
        <v>13151.02</v>
      </c>
      <c r="E1741" s="13">
        <v>12029.98</v>
      </c>
      <c r="F1741" s="13">
        <f>IFERROR(Table2[[#This Row],[Economic loss ($ million)]]*1000000 / Table2[[#This Row],[Total Waste (tons)]], NA())</f>
        <v>914756.42193533271</v>
      </c>
      <c r="G1741" s="13" t="str">
        <f t="shared" si="27"/>
        <v>Low</v>
      </c>
      <c r="H1741" s="13">
        <v>192.59</v>
      </c>
      <c r="I1741" s="13">
        <f>IFERROR(Table2[[#This Row],[Total Waste (tons)]] / (Table2[[#This Row],[Population (million)]]*1000), NA())</f>
        <v>1.9261556037260531E-2</v>
      </c>
      <c r="J1741" s="13">
        <v>682.76</v>
      </c>
      <c r="K1741" s="13">
        <f>IFERROR(Table2[[#This Row],[Total Waste (tons)]] * Table2[[#This Row],[Household waste (%)]], NA())</f>
        <v>666888.22420000006</v>
      </c>
      <c r="L1741" s="13">
        <v>50.71</v>
      </c>
      <c r="M1741" s="10">
        <f>SUMIFS(Table2[Household waste (%)], Table2[Country], "Australia", Table2[Year], 2020)</f>
        <v>1412.17</v>
      </c>
      <c r="N1741" s="10">
        <f>COUNTIFS(Table2[Year], "USA")</f>
        <v>0</v>
      </c>
    </row>
    <row r="1742" spans="1:14" x14ac:dyDescent="0.35">
      <c r="A1742" s="8" t="s">
        <v>10</v>
      </c>
      <c r="B1742" s="9">
        <v>2021</v>
      </c>
      <c r="C1742" s="8" t="s">
        <v>11</v>
      </c>
      <c r="D1742" s="9">
        <v>8407.16</v>
      </c>
      <c r="E1742" s="10">
        <v>9735.68</v>
      </c>
      <c r="F1742" s="10">
        <f>IFERROR(Table2[[#This Row],[Economic loss ($ million)]]*1000000 / Table2[[#This Row],[Total Waste (tons)]], NA())</f>
        <v>1158022.4475328173</v>
      </c>
      <c r="G1742" s="10" t="str">
        <f t="shared" si="27"/>
        <v>High</v>
      </c>
      <c r="H1742" s="10">
        <v>45.43</v>
      </c>
      <c r="I1742" s="10">
        <f>IFERROR(Table2[[#This Row],[Total Waste (tons)]] / (Table2[[#This Row],[Population (million)]]*1000), NA())</f>
        <v>7.7117173310829405E-3</v>
      </c>
      <c r="J1742" s="10">
        <v>1090.18</v>
      </c>
      <c r="K1742" s="10">
        <f>IFERROR(Table2[[#This Row],[Total Waste (tons)]] * Table2[[#This Row],[Household waste (%)]], NA())</f>
        <v>361507.88</v>
      </c>
      <c r="L1742" s="10">
        <v>43</v>
      </c>
      <c r="M1742" s="10">
        <f>SUMIFS(Table2[Household waste (%)], Table2[Country], "Australia", Table2[Year], 2020)</f>
        <v>1412.17</v>
      </c>
      <c r="N1742" s="10">
        <f>COUNTIFS(Table2[Year], "USA")</f>
        <v>0</v>
      </c>
    </row>
    <row r="1743" spans="1:14" x14ac:dyDescent="0.35">
      <c r="A1743" s="11" t="s">
        <v>32</v>
      </c>
      <c r="B1743" s="12">
        <v>2023</v>
      </c>
      <c r="C1743" s="11" t="s">
        <v>20</v>
      </c>
      <c r="D1743" s="12">
        <v>48793.72</v>
      </c>
      <c r="E1743" s="13">
        <v>49727.43</v>
      </c>
      <c r="F1743" s="13">
        <f>IFERROR(Table2[[#This Row],[Economic loss ($ million)]]*1000000 / Table2[[#This Row],[Total Waste (tons)]], NA())</f>
        <v>1019135.8642054755</v>
      </c>
      <c r="G1743" s="13" t="str">
        <f t="shared" si="27"/>
        <v>Medium</v>
      </c>
      <c r="H1743" s="13">
        <v>83.06</v>
      </c>
      <c r="I1743" s="13">
        <f>IFERROR(Table2[[#This Row],[Total Waste (tons)]] / (Table2[[#This Row],[Population (million)]]*1000), NA())</f>
        <v>8.7508240822109437E-2</v>
      </c>
      <c r="J1743" s="13">
        <v>557.59</v>
      </c>
      <c r="K1743" s="13">
        <f>IFERROR(Table2[[#This Row],[Total Waste (tons)]] * Table2[[#This Row],[Household waste (%)]], NA())</f>
        <v>1886853.1524</v>
      </c>
      <c r="L1743" s="13">
        <v>38.67</v>
      </c>
      <c r="M1743" s="10">
        <f>SUMIFS(Table2[Household waste (%)], Table2[Country], "Australia", Table2[Year], 2020)</f>
        <v>1412.17</v>
      </c>
      <c r="N1743" s="10">
        <f>COUNTIFS(Table2[Year], "USA")</f>
        <v>0</v>
      </c>
    </row>
    <row r="1744" spans="1:14" x14ac:dyDescent="0.35">
      <c r="A1744" s="8" t="s">
        <v>28</v>
      </c>
      <c r="B1744" s="9">
        <v>2020</v>
      </c>
      <c r="C1744" s="8" t="s">
        <v>19</v>
      </c>
      <c r="D1744" s="9">
        <v>24587.1</v>
      </c>
      <c r="E1744" s="10">
        <v>22971.14</v>
      </c>
      <c r="F1744" s="10">
        <f>IFERROR(Table2[[#This Row],[Economic loss ($ million)]]*1000000 / Table2[[#This Row],[Total Waste (tons)]], NA())</f>
        <v>934276.10413590877</v>
      </c>
      <c r="G1744" s="10" t="str">
        <f t="shared" si="27"/>
        <v>Low</v>
      </c>
      <c r="H1744" s="10">
        <v>154.22</v>
      </c>
      <c r="I1744" s="10">
        <f>IFERROR(Table2[[#This Row],[Total Waste (tons)]] / (Table2[[#This Row],[Population (million)]]*1000), NA())</f>
        <v>2.639828643210685E-2</v>
      </c>
      <c r="J1744" s="10">
        <v>931.39</v>
      </c>
      <c r="K1744" s="10">
        <f>IFERROR(Table2[[#This Row],[Total Waste (tons)]] * Table2[[#This Row],[Household waste (%)]], NA())</f>
        <v>883168.63199999998</v>
      </c>
      <c r="L1744" s="10">
        <v>35.92</v>
      </c>
      <c r="M1744" s="10">
        <f>SUMIFS(Table2[Household waste (%)], Table2[Country], "Australia", Table2[Year], 2020)</f>
        <v>1412.17</v>
      </c>
      <c r="N1744" s="10">
        <f>COUNTIFS(Table2[Year], "USA")</f>
        <v>0</v>
      </c>
    </row>
    <row r="1745" spans="1:14" x14ac:dyDescent="0.35">
      <c r="A1745" s="11" t="s">
        <v>29</v>
      </c>
      <c r="B1745" s="12">
        <v>2021</v>
      </c>
      <c r="C1745" s="11" t="s">
        <v>20</v>
      </c>
      <c r="D1745" s="12">
        <v>36997.75</v>
      </c>
      <c r="E1745" s="13">
        <v>32085.61</v>
      </c>
      <c r="F1745" s="13">
        <f>IFERROR(Table2[[#This Row],[Economic loss ($ million)]]*1000000 / Table2[[#This Row],[Total Waste (tons)]], NA())</f>
        <v>867231.38569237315</v>
      </c>
      <c r="G1745" s="13" t="str">
        <f t="shared" si="27"/>
        <v>Low</v>
      </c>
      <c r="H1745" s="13">
        <v>132.83000000000001</v>
      </c>
      <c r="I1745" s="13">
        <f>IFERROR(Table2[[#This Row],[Total Waste (tons)]] / (Table2[[#This Row],[Population (million)]]*1000), NA())</f>
        <v>0.11272241179696545</v>
      </c>
      <c r="J1745" s="13">
        <v>328.22</v>
      </c>
      <c r="K1745" s="13">
        <f>IFERROR(Table2[[#This Row],[Total Waste (tons)]] * Table2[[#This Row],[Household waste (%)]], NA())</f>
        <v>2470709.7450000001</v>
      </c>
      <c r="L1745" s="13">
        <v>66.78</v>
      </c>
      <c r="M1745" s="10">
        <f>SUMIFS(Table2[Household waste (%)], Table2[Country], "Australia", Table2[Year], 2020)</f>
        <v>1412.17</v>
      </c>
      <c r="N1745" s="10">
        <f>COUNTIFS(Table2[Year], "USA")</f>
        <v>0</v>
      </c>
    </row>
    <row r="1746" spans="1:14" x14ac:dyDescent="0.35">
      <c r="A1746" s="8" t="s">
        <v>18</v>
      </c>
      <c r="B1746" s="9">
        <v>2020</v>
      </c>
      <c r="C1746" s="8" t="s">
        <v>15</v>
      </c>
      <c r="D1746" s="9">
        <v>32872.5</v>
      </c>
      <c r="E1746" s="10">
        <v>33542.22</v>
      </c>
      <c r="F1746" s="10">
        <f>IFERROR(Table2[[#This Row],[Economic loss ($ million)]]*1000000 / Table2[[#This Row],[Total Waste (tons)]], NA())</f>
        <v>1020373.260323979</v>
      </c>
      <c r="G1746" s="10" t="str">
        <f t="shared" si="27"/>
        <v>Medium</v>
      </c>
      <c r="H1746" s="10">
        <v>68</v>
      </c>
      <c r="I1746" s="10">
        <f>IFERROR(Table2[[#This Row],[Total Waste (tons)]] / (Table2[[#This Row],[Population (million)]]*1000), NA())</f>
        <v>5.6932922288228063E-2</v>
      </c>
      <c r="J1746" s="10">
        <v>577.39</v>
      </c>
      <c r="K1746" s="10">
        <f>IFERROR(Table2[[#This Row],[Total Waste (tons)]] * Table2[[#This Row],[Household waste (%)]], NA())</f>
        <v>1372426.875</v>
      </c>
      <c r="L1746" s="10">
        <v>41.75</v>
      </c>
      <c r="M1746" s="10">
        <f>SUMIFS(Table2[Household waste (%)], Table2[Country], "Australia", Table2[Year], 2020)</f>
        <v>1412.17</v>
      </c>
      <c r="N1746" s="10">
        <f>COUNTIFS(Table2[Year], "USA")</f>
        <v>0</v>
      </c>
    </row>
    <row r="1747" spans="1:14" x14ac:dyDescent="0.35">
      <c r="A1747" s="11" t="s">
        <v>23</v>
      </c>
      <c r="B1747" s="12">
        <v>2018</v>
      </c>
      <c r="C1747" s="11" t="s">
        <v>11</v>
      </c>
      <c r="D1747" s="12">
        <v>46211.12</v>
      </c>
      <c r="E1747" s="13">
        <v>50732.08</v>
      </c>
      <c r="F1747" s="13">
        <f>IFERROR(Table2[[#This Row],[Economic loss ($ million)]]*1000000 / Table2[[#This Row],[Total Waste (tons)]], NA())</f>
        <v>1097832.7294382823</v>
      </c>
      <c r="G1747" s="13" t="str">
        <f t="shared" si="27"/>
        <v>Medium</v>
      </c>
      <c r="H1747" s="13">
        <v>34.520000000000003</v>
      </c>
      <c r="I1747" s="13">
        <f>IFERROR(Table2[[#This Row],[Total Waste (tons)]] / (Table2[[#This Row],[Population (million)]]*1000), NA())</f>
        <v>0.16970041496823474</v>
      </c>
      <c r="J1747" s="13">
        <v>272.31</v>
      </c>
      <c r="K1747" s="13">
        <f>IFERROR(Table2[[#This Row],[Total Waste (tons)]] * Table2[[#This Row],[Household waste (%)]], NA())</f>
        <v>3135886.6032000002</v>
      </c>
      <c r="L1747" s="13">
        <v>67.86</v>
      </c>
      <c r="M1747" s="10">
        <f>SUMIFS(Table2[Household waste (%)], Table2[Country], "Australia", Table2[Year], 2020)</f>
        <v>1412.17</v>
      </c>
      <c r="N1747" s="10">
        <f>COUNTIFS(Table2[Year], "USA")</f>
        <v>0</v>
      </c>
    </row>
    <row r="1748" spans="1:14" x14ac:dyDescent="0.35">
      <c r="A1748" s="8" t="s">
        <v>32</v>
      </c>
      <c r="B1748" s="9">
        <v>2021</v>
      </c>
      <c r="C1748" s="8" t="s">
        <v>15</v>
      </c>
      <c r="D1748" s="9">
        <v>32319.53</v>
      </c>
      <c r="E1748" s="10">
        <v>26371.64</v>
      </c>
      <c r="F1748" s="10">
        <f>IFERROR(Table2[[#This Row],[Economic loss ($ million)]]*1000000 / Table2[[#This Row],[Total Waste (tons)]], NA())</f>
        <v>815966.07376406773</v>
      </c>
      <c r="G1748" s="10" t="str">
        <f t="shared" si="27"/>
        <v>Low</v>
      </c>
      <c r="H1748" s="10">
        <v>150.85</v>
      </c>
      <c r="I1748" s="10">
        <f>IFERROR(Table2[[#This Row],[Total Waste (tons)]] / (Table2[[#This Row],[Population (million)]]*1000), NA())</f>
        <v>2.6923518435214341E-2</v>
      </c>
      <c r="J1748" s="10">
        <v>1200.42</v>
      </c>
      <c r="K1748" s="10">
        <f>IFERROR(Table2[[#This Row],[Total Waste (tons)]] * Table2[[#This Row],[Household waste (%)]], NA())</f>
        <v>1370994.4626</v>
      </c>
      <c r="L1748" s="10">
        <v>42.42</v>
      </c>
      <c r="M1748" s="10">
        <f>SUMIFS(Table2[Household waste (%)], Table2[Country], "Australia", Table2[Year], 2020)</f>
        <v>1412.17</v>
      </c>
      <c r="N1748" s="10">
        <f>COUNTIFS(Table2[Year], "USA")</f>
        <v>0</v>
      </c>
    </row>
    <row r="1749" spans="1:14" x14ac:dyDescent="0.35">
      <c r="A1749" s="11" t="s">
        <v>35</v>
      </c>
      <c r="B1749" s="12">
        <v>2019</v>
      </c>
      <c r="C1749" s="11" t="s">
        <v>22</v>
      </c>
      <c r="D1749" s="12">
        <v>42721.72</v>
      </c>
      <c r="E1749" s="13">
        <v>50891.26</v>
      </c>
      <c r="F1749" s="13">
        <f>IFERROR(Table2[[#This Row],[Economic loss ($ million)]]*1000000 / Table2[[#This Row],[Total Waste (tons)]], NA())</f>
        <v>1191226.8513533631</v>
      </c>
      <c r="G1749" s="13" t="str">
        <f t="shared" si="27"/>
        <v>High</v>
      </c>
      <c r="H1749" s="13">
        <v>88.01</v>
      </c>
      <c r="I1749" s="13">
        <f>IFERROR(Table2[[#This Row],[Total Waste (tons)]] / (Table2[[#This Row],[Population (million)]]*1000), NA())</f>
        <v>3.429480139999358E-2</v>
      </c>
      <c r="J1749" s="13">
        <v>1245.72</v>
      </c>
      <c r="K1749" s="13">
        <f>IFERROR(Table2[[#This Row],[Total Waste (tons)]] * Table2[[#This Row],[Household waste (%)]], NA())</f>
        <v>1317110.6276</v>
      </c>
      <c r="L1749" s="13">
        <v>30.83</v>
      </c>
      <c r="M1749" s="10">
        <f>SUMIFS(Table2[Household waste (%)], Table2[Country], "Australia", Table2[Year], 2020)</f>
        <v>1412.17</v>
      </c>
      <c r="N1749" s="10">
        <f>COUNTIFS(Table2[Year], "USA")</f>
        <v>0</v>
      </c>
    </row>
    <row r="1750" spans="1:14" x14ac:dyDescent="0.35">
      <c r="A1750" s="8" t="s">
        <v>10</v>
      </c>
      <c r="B1750" s="9">
        <v>2020</v>
      </c>
      <c r="C1750" s="8" t="s">
        <v>13</v>
      </c>
      <c r="D1750" s="9">
        <v>29330.49</v>
      </c>
      <c r="E1750" s="10">
        <v>33250.36</v>
      </c>
      <c r="F1750" s="10">
        <f>IFERROR(Table2[[#This Row],[Economic loss ($ million)]]*1000000 / Table2[[#This Row],[Total Waste (tons)]], NA())</f>
        <v>1133644.8862599977</v>
      </c>
      <c r="G1750" s="10" t="str">
        <f t="shared" si="27"/>
        <v>High</v>
      </c>
      <c r="H1750" s="10">
        <v>66.989999999999995</v>
      </c>
      <c r="I1750" s="10">
        <f>IFERROR(Table2[[#This Row],[Total Waste (tons)]] / (Table2[[#This Row],[Population (million)]]*1000), NA())</f>
        <v>2.2280495586514942E-2</v>
      </c>
      <c r="J1750" s="10">
        <v>1316.42</v>
      </c>
      <c r="K1750" s="10">
        <f>IFERROR(Table2[[#This Row],[Total Waste (tons)]] * Table2[[#This Row],[Household waste (%)]], NA())</f>
        <v>1557155.7141000002</v>
      </c>
      <c r="L1750" s="10">
        <v>53.09</v>
      </c>
      <c r="M1750" s="10">
        <f>SUMIFS(Table2[Household waste (%)], Table2[Country], "Australia", Table2[Year], 2020)</f>
        <v>1412.17</v>
      </c>
      <c r="N1750" s="10">
        <f>COUNTIFS(Table2[Year], "USA")</f>
        <v>0</v>
      </c>
    </row>
    <row r="1751" spans="1:14" x14ac:dyDescent="0.35">
      <c r="A1751" s="11" t="s">
        <v>33</v>
      </c>
      <c r="B1751" s="12">
        <v>2018</v>
      </c>
      <c r="C1751" s="11" t="s">
        <v>22</v>
      </c>
      <c r="D1751" s="12">
        <v>1004.76</v>
      </c>
      <c r="E1751" s="13">
        <v>1073.82</v>
      </c>
      <c r="F1751" s="13">
        <f>IFERROR(Table2[[#This Row],[Economic loss ($ million)]]*1000000 / Table2[[#This Row],[Total Waste (tons)]], NA())</f>
        <v>1068732.8317210081</v>
      </c>
      <c r="G1751" s="13" t="str">
        <f t="shared" si="27"/>
        <v>Medium</v>
      </c>
      <c r="H1751" s="13">
        <v>114.15</v>
      </c>
      <c r="I1751" s="13">
        <f>IFERROR(Table2[[#This Row],[Total Waste (tons)]] / (Table2[[#This Row],[Population (million)]]*1000), NA())</f>
        <v>7.3382997370727435E-3</v>
      </c>
      <c r="J1751" s="13">
        <v>136.91999999999999</v>
      </c>
      <c r="K1751" s="13">
        <f>IFERROR(Table2[[#This Row],[Total Waste (tons)]] * Table2[[#This Row],[Household waste (%)]], NA())</f>
        <v>66022.779599999994</v>
      </c>
      <c r="L1751" s="13">
        <v>65.709999999999994</v>
      </c>
      <c r="M1751" s="10">
        <f>SUMIFS(Table2[Household waste (%)], Table2[Country], "Australia", Table2[Year], 2020)</f>
        <v>1412.17</v>
      </c>
      <c r="N1751" s="10">
        <f>COUNTIFS(Table2[Year], "USA")</f>
        <v>0</v>
      </c>
    </row>
    <row r="1752" spans="1:14" x14ac:dyDescent="0.35">
      <c r="A1752" s="8" t="s">
        <v>34</v>
      </c>
      <c r="B1752" s="9">
        <v>2023</v>
      </c>
      <c r="C1752" s="8" t="s">
        <v>25</v>
      </c>
      <c r="D1752" s="9">
        <v>42578.559999999998</v>
      </c>
      <c r="E1752" s="10">
        <v>47128.22</v>
      </c>
      <c r="F1752" s="10">
        <f>IFERROR(Table2[[#This Row],[Economic loss ($ million)]]*1000000 / Table2[[#This Row],[Total Waste (tons)]], NA())</f>
        <v>1106853.3083317049</v>
      </c>
      <c r="G1752" s="10" t="str">
        <f t="shared" si="27"/>
        <v>High</v>
      </c>
      <c r="H1752" s="10">
        <v>110.62</v>
      </c>
      <c r="I1752" s="10">
        <f>IFERROR(Table2[[#This Row],[Total Waste (tons)]] / (Table2[[#This Row],[Population (million)]]*1000), NA())</f>
        <v>0.12394422612290047</v>
      </c>
      <c r="J1752" s="10">
        <v>343.53</v>
      </c>
      <c r="K1752" s="10">
        <f>IFERROR(Table2[[#This Row],[Total Waste (tons)]] * Table2[[#This Row],[Household waste (%)]], NA())</f>
        <v>1337392.5696</v>
      </c>
      <c r="L1752" s="10">
        <v>31.41</v>
      </c>
      <c r="M1752" s="10">
        <f>SUMIFS(Table2[Household waste (%)], Table2[Country], "Australia", Table2[Year], 2020)</f>
        <v>1412.17</v>
      </c>
      <c r="N1752" s="10">
        <f>COUNTIFS(Table2[Year], "USA")</f>
        <v>0</v>
      </c>
    </row>
    <row r="1753" spans="1:14" x14ac:dyDescent="0.35">
      <c r="A1753" s="11" t="s">
        <v>28</v>
      </c>
      <c r="B1753" s="12">
        <v>2019</v>
      </c>
      <c r="C1753" s="11" t="s">
        <v>13</v>
      </c>
      <c r="D1753" s="12">
        <v>2333.9299999999998</v>
      </c>
      <c r="E1753" s="13">
        <v>2756.35</v>
      </c>
      <c r="F1753" s="13">
        <f>IFERROR(Table2[[#This Row],[Economic loss ($ million)]]*1000000 / Table2[[#This Row],[Total Waste (tons)]], NA())</f>
        <v>1180990.8609084249</v>
      </c>
      <c r="G1753" s="13" t="str">
        <f t="shared" si="27"/>
        <v>High</v>
      </c>
      <c r="H1753" s="13">
        <v>87.33</v>
      </c>
      <c r="I1753" s="13">
        <f>IFERROR(Table2[[#This Row],[Total Waste (tons)]] / (Table2[[#This Row],[Population (million)]]*1000), NA())</f>
        <v>4.7863705344325493E-3</v>
      </c>
      <c r="J1753" s="13">
        <v>487.62</v>
      </c>
      <c r="K1753" s="13">
        <f>IFERROR(Table2[[#This Row],[Total Waste (tons)]] * Table2[[#This Row],[Household waste (%)]], NA())</f>
        <v>114899.37389999999</v>
      </c>
      <c r="L1753" s="13">
        <v>49.23</v>
      </c>
      <c r="M1753" s="10">
        <f>SUMIFS(Table2[Household waste (%)], Table2[Country], "Australia", Table2[Year], 2020)</f>
        <v>1412.17</v>
      </c>
      <c r="N1753" s="10">
        <f>COUNTIFS(Table2[Year], "USA")</f>
        <v>0</v>
      </c>
    </row>
    <row r="1754" spans="1:14" x14ac:dyDescent="0.35">
      <c r="A1754" s="8" t="s">
        <v>26</v>
      </c>
      <c r="B1754" s="9">
        <v>2022</v>
      </c>
      <c r="C1754" s="8" t="s">
        <v>19</v>
      </c>
      <c r="D1754" s="9">
        <v>6583.48</v>
      </c>
      <c r="E1754" s="10">
        <v>7133.03</v>
      </c>
      <c r="F1754" s="10">
        <f>IFERROR(Table2[[#This Row],[Economic loss ($ million)]]*1000000 / Table2[[#This Row],[Total Waste (tons)]], NA())</f>
        <v>1083474.0896911665</v>
      </c>
      <c r="G1754" s="10" t="str">
        <f t="shared" si="27"/>
        <v>Medium</v>
      </c>
      <c r="H1754" s="10">
        <v>53.19</v>
      </c>
      <c r="I1754" s="10">
        <f>IFERROR(Table2[[#This Row],[Total Waste (tons)]] / (Table2[[#This Row],[Population (million)]]*1000), NA())</f>
        <v>5.3153449918455003E-3</v>
      </c>
      <c r="J1754" s="10">
        <v>1238.58</v>
      </c>
      <c r="K1754" s="10">
        <f>IFERROR(Table2[[#This Row],[Total Waste (tons)]] * Table2[[#This Row],[Household waste (%)]], NA())</f>
        <v>448927.50119999994</v>
      </c>
      <c r="L1754" s="10">
        <v>68.19</v>
      </c>
      <c r="M1754" s="10">
        <f>SUMIFS(Table2[Household waste (%)], Table2[Country], "Australia", Table2[Year], 2020)</f>
        <v>1412.17</v>
      </c>
      <c r="N1754" s="10">
        <f>COUNTIFS(Table2[Year], "USA")</f>
        <v>0</v>
      </c>
    </row>
    <row r="1755" spans="1:14" x14ac:dyDescent="0.35">
      <c r="A1755" s="11" t="s">
        <v>21</v>
      </c>
      <c r="B1755" s="12">
        <v>2023</v>
      </c>
      <c r="C1755" s="11" t="s">
        <v>11</v>
      </c>
      <c r="D1755" s="12">
        <v>32124.53</v>
      </c>
      <c r="E1755" s="13">
        <v>30188.52</v>
      </c>
      <c r="F1755" s="13">
        <f>IFERROR(Table2[[#This Row],[Economic loss ($ million)]]*1000000 / Table2[[#This Row],[Total Waste (tons)]], NA())</f>
        <v>939734.21556673362</v>
      </c>
      <c r="G1755" s="13" t="str">
        <f t="shared" si="27"/>
        <v>Low</v>
      </c>
      <c r="H1755" s="13">
        <v>27.19</v>
      </c>
      <c r="I1755" s="13">
        <f>IFERROR(Table2[[#This Row],[Total Waste (tons)]] / (Table2[[#This Row],[Population (million)]]*1000), NA())</f>
        <v>2.5181687060538836E-2</v>
      </c>
      <c r="J1755" s="13">
        <v>1275.71</v>
      </c>
      <c r="K1755" s="13">
        <f>IFERROR(Table2[[#This Row],[Total Waste (tons)]] * Table2[[#This Row],[Household waste (%)]], NA())</f>
        <v>1996539.5395</v>
      </c>
      <c r="L1755" s="13">
        <v>62.15</v>
      </c>
      <c r="M1755" s="10">
        <f>SUMIFS(Table2[Household waste (%)], Table2[Country], "Australia", Table2[Year], 2020)</f>
        <v>1412.17</v>
      </c>
      <c r="N1755" s="10">
        <f>COUNTIFS(Table2[Year], "USA")</f>
        <v>0</v>
      </c>
    </row>
    <row r="1756" spans="1:14" x14ac:dyDescent="0.35">
      <c r="A1756" s="8" t="s">
        <v>23</v>
      </c>
      <c r="B1756" s="9">
        <v>2022</v>
      </c>
      <c r="C1756" s="8" t="s">
        <v>25</v>
      </c>
      <c r="D1756" s="9">
        <v>9672.11</v>
      </c>
      <c r="E1756" s="10">
        <v>11579.58</v>
      </c>
      <c r="F1756" s="10">
        <f>IFERROR(Table2[[#This Row],[Economic loss ($ million)]]*1000000 / Table2[[#This Row],[Total Waste (tons)]], NA())</f>
        <v>1197213.4311954682</v>
      </c>
      <c r="G1756" s="10" t="str">
        <f t="shared" si="27"/>
        <v>High</v>
      </c>
      <c r="H1756" s="10">
        <v>139.34</v>
      </c>
      <c r="I1756" s="10">
        <f>IFERROR(Table2[[#This Row],[Total Waste (tons)]] / (Table2[[#This Row],[Population (million)]]*1000), NA())</f>
        <v>1.0751089324618737E-2</v>
      </c>
      <c r="J1756" s="10">
        <v>899.64</v>
      </c>
      <c r="K1756" s="10">
        <f>IFERROR(Table2[[#This Row],[Total Waste (tons)]] * Table2[[#This Row],[Household waste (%)]], NA())</f>
        <v>602765.89520000003</v>
      </c>
      <c r="L1756" s="10">
        <v>62.32</v>
      </c>
      <c r="M1756" s="10">
        <f>SUMIFS(Table2[Household waste (%)], Table2[Country], "Australia", Table2[Year], 2020)</f>
        <v>1412.17</v>
      </c>
      <c r="N1756" s="10">
        <f>COUNTIFS(Table2[Year], "USA")</f>
        <v>0</v>
      </c>
    </row>
    <row r="1757" spans="1:14" x14ac:dyDescent="0.35">
      <c r="A1757" s="11" t="s">
        <v>23</v>
      </c>
      <c r="B1757" s="12">
        <v>2020</v>
      </c>
      <c r="C1757" s="11" t="s">
        <v>22</v>
      </c>
      <c r="D1757" s="12">
        <v>3055.17</v>
      </c>
      <c r="E1757" s="13">
        <v>2893.18</v>
      </c>
      <c r="F1757" s="13">
        <f>IFERROR(Table2[[#This Row],[Economic loss ($ million)]]*1000000 / Table2[[#This Row],[Total Waste (tons)]], NA())</f>
        <v>946978.40054726903</v>
      </c>
      <c r="G1757" s="13" t="str">
        <f t="shared" si="27"/>
        <v>Low</v>
      </c>
      <c r="H1757" s="13">
        <v>171.78</v>
      </c>
      <c r="I1757" s="13">
        <f>IFERROR(Table2[[#This Row],[Total Waste (tons)]] / (Table2[[#This Row],[Population (million)]]*1000), NA())</f>
        <v>3.3269846455406732E-2</v>
      </c>
      <c r="J1757" s="13">
        <v>91.83</v>
      </c>
      <c r="K1757" s="13">
        <f>IFERROR(Table2[[#This Row],[Total Waste (tons)]] * Table2[[#This Row],[Household waste (%)]], NA())</f>
        <v>127308.9339</v>
      </c>
      <c r="L1757" s="13">
        <v>41.67</v>
      </c>
      <c r="M1757" s="10">
        <f>SUMIFS(Table2[Household waste (%)], Table2[Country], "Australia", Table2[Year], 2020)</f>
        <v>1412.17</v>
      </c>
      <c r="N1757" s="10">
        <f>COUNTIFS(Table2[Year], "USA")</f>
        <v>0</v>
      </c>
    </row>
    <row r="1758" spans="1:14" x14ac:dyDescent="0.35">
      <c r="A1758" s="8" t="s">
        <v>31</v>
      </c>
      <c r="B1758" s="9">
        <v>2018</v>
      </c>
      <c r="C1758" s="8" t="s">
        <v>19</v>
      </c>
      <c r="D1758" s="9">
        <v>37577.43</v>
      </c>
      <c r="E1758" s="10">
        <v>40347.57</v>
      </c>
      <c r="F1758" s="10">
        <f>IFERROR(Table2[[#This Row],[Economic loss ($ million)]]*1000000 / Table2[[#This Row],[Total Waste (tons)]], NA())</f>
        <v>1073718.1866881263</v>
      </c>
      <c r="G1758" s="10" t="str">
        <f t="shared" si="27"/>
        <v>Medium</v>
      </c>
      <c r="H1758" s="10">
        <v>198.46</v>
      </c>
      <c r="I1758" s="10">
        <f>IFERROR(Table2[[#This Row],[Total Waste (tons)]] / (Table2[[#This Row],[Population (million)]]*1000), NA())</f>
        <v>5.6754916175804263E-2</v>
      </c>
      <c r="J1758" s="10">
        <v>662.1</v>
      </c>
      <c r="K1758" s="10">
        <f>IFERROR(Table2[[#This Row],[Total Waste (tons)]] * Table2[[#This Row],[Household waste (%)]], NA())</f>
        <v>1811607.9003000001</v>
      </c>
      <c r="L1758" s="10">
        <v>48.21</v>
      </c>
      <c r="M1758" s="10">
        <f>SUMIFS(Table2[Household waste (%)], Table2[Country], "Australia", Table2[Year], 2020)</f>
        <v>1412.17</v>
      </c>
      <c r="N1758" s="10">
        <f>COUNTIFS(Table2[Year], "USA")</f>
        <v>0</v>
      </c>
    </row>
    <row r="1759" spans="1:14" x14ac:dyDescent="0.35">
      <c r="A1759" s="11" t="s">
        <v>12</v>
      </c>
      <c r="B1759" s="12">
        <v>2023</v>
      </c>
      <c r="C1759" s="11" t="s">
        <v>22</v>
      </c>
      <c r="D1759" s="12">
        <v>40808.559999999998</v>
      </c>
      <c r="E1759" s="13">
        <v>36086.339999999997</v>
      </c>
      <c r="F1759" s="13">
        <f>IFERROR(Table2[[#This Row],[Economic loss ($ million)]]*1000000 / Table2[[#This Row],[Total Waste (tons)]], NA())</f>
        <v>884283.59148178715</v>
      </c>
      <c r="G1759" s="13" t="str">
        <f t="shared" si="27"/>
        <v>Low</v>
      </c>
      <c r="H1759" s="13">
        <v>52.59</v>
      </c>
      <c r="I1759" s="13">
        <f>IFERROR(Table2[[#This Row],[Total Waste (tons)]] / (Table2[[#This Row],[Population (million)]]*1000), NA())</f>
        <v>4.89551938003095E-2</v>
      </c>
      <c r="J1759" s="13">
        <v>833.59</v>
      </c>
      <c r="K1759" s="13">
        <f>IFERROR(Table2[[#This Row],[Total Waste (tons)]] * Table2[[#This Row],[Household waste (%)]], NA())</f>
        <v>2174688.1623999998</v>
      </c>
      <c r="L1759" s="13">
        <v>53.29</v>
      </c>
      <c r="M1759" s="10">
        <f>SUMIFS(Table2[Household waste (%)], Table2[Country], "Australia", Table2[Year], 2020)</f>
        <v>1412.17</v>
      </c>
      <c r="N1759" s="10">
        <f>COUNTIFS(Table2[Year], "USA")</f>
        <v>0</v>
      </c>
    </row>
    <row r="1760" spans="1:14" x14ac:dyDescent="0.35">
      <c r="A1760" s="8" t="s">
        <v>30</v>
      </c>
      <c r="B1760" s="9">
        <v>2024</v>
      </c>
      <c r="C1760" s="8" t="s">
        <v>11</v>
      </c>
      <c r="D1760" s="9">
        <v>47536.2</v>
      </c>
      <c r="E1760" s="10">
        <v>46886.22</v>
      </c>
      <c r="F1760" s="10">
        <f>IFERROR(Table2[[#This Row],[Economic loss ($ million)]]*1000000 / Table2[[#This Row],[Total Waste (tons)]], NA())</f>
        <v>986326.63107274042</v>
      </c>
      <c r="G1760" s="10" t="str">
        <f t="shared" si="27"/>
        <v>Medium</v>
      </c>
      <c r="H1760" s="10">
        <v>84.49</v>
      </c>
      <c r="I1760" s="10">
        <f>IFERROR(Table2[[#This Row],[Total Waste (tons)]] / (Table2[[#This Row],[Population (million)]]*1000), NA())</f>
        <v>0.12636221058507668</v>
      </c>
      <c r="J1760" s="10">
        <v>376.19</v>
      </c>
      <c r="K1760" s="10">
        <f>IFERROR(Table2[[#This Row],[Total Waste (tons)]] * Table2[[#This Row],[Household waste (%)]], NA())</f>
        <v>2734757.5859999997</v>
      </c>
      <c r="L1760" s="10">
        <v>57.53</v>
      </c>
      <c r="M1760" s="10">
        <f>SUMIFS(Table2[Household waste (%)], Table2[Country], "Australia", Table2[Year], 2020)</f>
        <v>1412.17</v>
      </c>
      <c r="N1760" s="10">
        <f>COUNTIFS(Table2[Year], "USA")</f>
        <v>0</v>
      </c>
    </row>
    <row r="1761" spans="1:14" x14ac:dyDescent="0.35">
      <c r="A1761" s="11" t="s">
        <v>32</v>
      </c>
      <c r="B1761" s="12">
        <v>2021</v>
      </c>
      <c r="C1761" s="11" t="s">
        <v>22</v>
      </c>
      <c r="D1761" s="12">
        <v>3917.88</v>
      </c>
      <c r="E1761" s="13">
        <v>3911.94</v>
      </c>
      <c r="F1761" s="13">
        <f>IFERROR(Table2[[#This Row],[Economic loss ($ million)]]*1000000 / Table2[[#This Row],[Total Waste (tons)]], NA())</f>
        <v>998483.87393182027</v>
      </c>
      <c r="G1761" s="13" t="str">
        <f t="shared" si="27"/>
        <v>Medium</v>
      </c>
      <c r="H1761" s="13">
        <v>197.97</v>
      </c>
      <c r="I1761" s="13">
        <f>IFERROR(Table2[[#This Row],[Total Waste (tons)]] / (Table2[[#This Row],[Population (million)]]*1000), NA())</f>
        <v>3.8540947321823817E-3</v>
      </c>
      <c r="J1761" s="13">
        <v>1016.55</v>
      </c>
      <c r="K1761" s="13">
        <f>IFERROR(Table2[[#This Row],[Total Waste (tons)]] * Table2[[#This Row],[Household waste (%)]], NA())</f>
        <v>216854.65800000002</v>
      </c>
      <c r="L1761" s="13">
        <v>55.35</v>
      </c>
      <c r="M1761" s="10">
        <f>SUMIFS(Table2[Household waste (%)], Table2[Country], "Australia", Table2[Year], 2020)</f>
        <v>1412.17</v>
      </c>
      <c r="N1761" s="10">
        <f>COUNTIFS(Table2[Year], "USA")</f>
        <v>0</v>
      </c>
    </row>
    <row r="1762" spans="1:14" x14ac:dyDescent="0.35">
      <c r="A1762" s="8" t="s">
        <v>32</v>
      </c>
      <c r="B1762" s="9">
        <v>2021</v>
      </c>
      <c r="C1762" s="8" t="s">
        <v>11</v>
      </c>
      <c r="D1762" s="9">
        <v>43527.28</v>
      </c>
      <c r="E1762" s="10">
        <v>49663.05</v>
      </c>
      <c r="F1762" s="10">
        <f>IFERROR(Table2[[#This Row],[Economic loss ($ million)]]*1000000 / Table2[[#This Row],[Total Waste (tons)]], NA())</f>
        <v>1140963.7817938544</v>
      </c>
      <c r="G1762" s="10" t="str">
        <f t="shared" si="27"/>
        <v>High</v>
      </c>
      <c r="H1762" s="10">
        <v>65.95</v>
      </c>
      <c r="I1762" s="10">
        <f>IFERROR(Table2[[#This Row],[Total Waste (tons)]] / (Table2[[#This Row],[Population (million)]]*1000), NA())</f>
        <v>6.3779037906428124E-2</v>
      </c>
      <c r="J1762" s="10">
        <v>682.47</v>
      </c>
      <c r="K1762" s="10">
        <f>IFERROR(Table2[[#This Row],[Total Waste (tons)]] * Table2[[#This Row],[Household waste (%)]], NA())</f>
        <v>1992678.8784</v>
      </c>
      <c r="L1762" s="10">
        <v>45.78</v>
      </c>
      <c r="M1762" s="10">
        <f>SUMIFS(Table2[Household waste (%)], Table2[Country], "Australia", Table2[Year], 2020)</f>
        <v>1412.17</v>
      </c>
      <c r="N1762" s="10">
        <f>COUNTIFS(Table2[Year], "USA")</f>
        <v>0</v>
      </c>
    </row>
    <row r="1763" spans="1:14" x14ac:dyDescent="0.35">
      <c r="A1763" s="11" t="s">
        <v>8</v>
      </c>
      <c r="B1763" s="12">
        <v>2021</v>
      </c>
      <c r="C1763" s="11" t="s">
        <v>22</v>
      </c>
      <c r="D1763" s="12">
        <v>7946.8</v>
      </c>
      <c r="E1763" s="13">
        <v>8273.06</v>
      </c>
      <c r="F1763" s="13">
        <f>IFERROR(Table2[[#This Row],[Economic loss ($ million)]]*1000000 / Table2[[#This Row],[Total Waste (tons)]], NA())</f>
        <v>1041055.5192026978</v>
      </c>
      <c r="G1763" s="13" t="str">
        <f t="shared" si="27"/>
        <v>Medium</v>
      </c>
      <c r="H1763" s="13">
        <v>163.25</v>
      </c>
      <c r="I1763" s="13">
        <f>IFERROR(Table2[[#This Row],[Total Waste (tons)]] / (Table2[[#This Row],[Population (million)]]*1000), NA())</f>
        <v>1.3543757988922028E-2</v>
      </c>
      <c r="J1763" s="13">
        <v>586.75</v>
      </c>
      <c r="K1763" s="13">
        <f>IFERROR(Table2[[#This Row],[Total Waste (tons)]] * Table2[[#This Row],[Household waste (%)]], NA())</f>
        <v>527111.24399999995</v>
      </c>
      <c r="L1763" s="13">
        <v>66.33</v>
      </c>
      <c r="M1763" s="10">
        <f>SUMIFS(Table2[Household waste (%)], Table2[Country], "Australia", Table2[Year], 2020)</f>
        <v>1412.17</v>
      </c>
      <c r="N1763" s="10">
        <f>COUNTIFS(Table2[Year], "USA")</f>
        <v>0</v>
      </c>
    </row>
    <row r="1764" spans="1:14" x14ac:dyDescent="0.35">
      <c r="A1764" s="8" t="s">
        <v>8</v>
      </c>
      <c r="B1764" s="9">
        <v>2022</v>
      </c>
      <c r="C1764" s="8" t="s">
        <v>22</v>
      </c>
      <c r="D1764" s="9">
        <v>49145.2</v>
      </c>
      <c r="E1764" s="10">
        <v>52483.15</v>
      </c>
      <c r="F1764" s="10">
        <f>IFERROR(Table2[[#This Row],[Economic loss ($ million)]]*1000000 / Table2[[#This Row],[Total Waste (tons)]], NA())</f>
        <v>1067920.163108503</v>
      </c>
      <c r="G1764" s="10" t="str">
        <f t="shared" si="27"/>
        <v>Medium</v>
      </c>
      <c r="H1764" s="10">
        <v>198.37</v>
      </c>
      <c r="I1764" s="10">
        <f>IFERROR(Table2[[#This Row],[Total Waste (tons)]] / (Table2[[#This Row],[Population (million)]]*1000), NA())</f>
        <v>0.1141213078209177</v>
      </c>
      <c r="J1764" s="10">
        <v>430.64</v>
      </c>
      <c r="K1764" s="10">
        <f>IFERROR(Table2[[#This Row],[Total Waste (tons)]] * Table2[[#This Row],[Household waste (%)]], NA())</f>
        <v>2361918.3119999999</v>
      </c>
      <c r="L1764" s="10">
        <v>48.06</v>
      </c>
      <c r="M1764" s="10">
        <f>SUMIFS(Table2[Household waste (%)], Table2[Country], "Australia", Table2[Year], 2020)</f>
        <v>1412.17</v>
      </c>
      <c r="N1764" s="10">
        <f>COUNTIFS(Table2[Year], "USA")</f>
        <v>0</v>
      </c>
    </row>
    <row r="1765" spans="1:14" x14ac:dyDescent="0.35">
      <c r="A1765" s="11" t="s">
        <v>14</v>
      </c>
      <c r="B1765" s="12">
        <v>2019</v>
      </c>
      <c r="C1765" s="11" t="s">
        <v>19</v>
      </c>
      <c r="D1765" s="12">
        <v>23747.67</v>
      </c>
      <c r="E1765" s="13">
        <v>28401.18</v>
      </c>
      <c r="F1765" s="13">
        <f>IFERROR(Table2[[#This Row],[Economic loss ($ million)]]*1000000 / Table2[[#This Row],[Total Waste (tons)]], NA())</f>
        <v>1195956.4875206705</v>
      </c>
      <c r="G1765" s="13" t="str">
        <f t="shared" si="27"/>
        <v>High</v>
      </c>
      <c r="H1765" s="13">
        <v>96.21</v>
      </c>
      <c r="I1765" s="13">
        <f>IFERROR(Table2[[#This Row],[Total Waste (tons)]] / (Table2[[#This Row],[Population (million)]]*1000), NA())</f>
        <v>1.9834517953043956E-2</v>
      </c>
      <c r="J1765" s="13">
        <v>1197.29</v>
      </c>
      <c r="K1765" s="13">
        <f>IFERROR(Table2[[#This Row],[Total Waste (tons)]] * Table2[[#This Row],[Household waste (%)]], NA())</f>
        <v>1297572.6887999999</v>
      </c>
      <c r="L1765" s="13">
        <v>54.64</v>
      </c>
      <c r="M1765" s="10">
        <f>SUMIFS(Table2[Household waste (%)], Table2[Country], "Australia", Table2[Year], 2020)</f>
        <v>1412.17</v>
      </c>
      <c r="N1765" s="10">
        <f>COUNTIFS(Table2[Year], "USA")</f>
        <v>0</v>
      </c>
    </row>
    <row r="1766" spans="1:14" x14ac:dyDescent="0.35">
      <c r="A1766" s="8" t="s">
        <v>28</v>
      </c>
      <c r="B1766" s="9">
        <v>2021</v>
      </c>
      <c r="C1766" s="8" t="s">
        <v>9</v>
      </c>
      <c r="D1766" s="9">
        <v>34048.36</v>
      </c>
      <c r="E1766" s="10">
        <v>32944.379999999997</v>
      </c>
      <c r="F1766" s="10">
        <f>IFERROR(Table2[[#This Row],[Economic loss ($ million)]]*1000000 / Table2[[#This Row],[Total Waste (tons)]], NA())</f>
        <v>967576.11820363731</v>
      </c>
      <c r="G1766" s="10" t="str">
        <f t="shared" si="27"/>
        <v>Medium</v>
      </c>
      <c r="H1766" s="10">
        <v>124.93</v>
      </c>
      <c r="I1766" s="10">
        <f>IFERROR(Table2[[#This Row],[Total Waste (tons)]] / (Table2[[#This Row],[Population (million)]]*1000), NA())</f>
        <v>5.2160610331515415E-2</v>
      </c>
      <c r="J1766" s="10">
        <v>652.76</v>
      </c>
      <c r="K1766" s="10">
        <f>IFERROR(Table2[[#This Row],[Total Waste (tons)]] * Table2[[#This Row],[Household waste (%)]], NA())</f>
        <v>1849166.4316</v>
      </c>
      <c r="L1766" s="10">
        <v>54.31</v>
      </c>
      <c r="M1766" s="10">
        <f>SUMIFS(Table2[Household waste (%)], Table2[Country], "Australia", Table2[Year], 2020)</f>
        <v>1412.17</v>
      </c>
      <c r="N1766" s="10">
        <f>COUNTIFS(Table2[Year], "USA")</f>
        <v>0</v>
      </c>
    </row>
    <row r="1767" spans="1:14" x14ac:dyDescent="0.35">
      <c r="A1767" s="11" t="s">
        <v>17</v>
      </c>
      <c r="B1767" s="12">
        <v>2024</v>
      </c>
      <c r="C1767" s="11" t="s">
        <v>19</v>
      </c>
      <c r="D1767" s="12">
        <v>12728.31</v>
      </c>
      <c r="E1767" s="13">
        <v>12115.94</v>
      </c>
      <c r="F1767" s="13">
        <f>IFERROR(Table2[[#This Row],[Economic loss ($ million)]]*1000000 / Table2[[#This Row],[Total Waste (tons)]], NA())</f>
        <v>951889.13532118569</v>
      </c>
      <c r="G1767" s="13" t="str">
        <f t="shared" si="27"/>
        <v>Medium</v>
      </c>
      <c r="H1767" s="13">
        <v>55.08</v>
      </c>
      <c r="I1767" s="13">
        <f>IFERROR(Table2[[#This Row],[Total Waste (tons)]] / (Table2[[#This Row],[Population (million)]]*1000), NA())</f>
        <v>1.6739626760655997E-2</v>
      </c>
      <c r="J1767" s="13">
        <v>760.37</v>
      </c>
      <c r="K1767" s="13">
        <f>IFERROR(Table2[[#This Row],[Total Waste (tons)]] * Table2[[#This Row],[Household waste (%)]], NA())</f>
        <v>491694.6153</v>
      </c>
      <c r="L1767" s="13">
        <v>38.630000000000003</v>
      </c>
      <c r="M1767" s="10">
        <f>SUMIFS(Table2[Household waste (%)], Table2[Country], "Australia", Table2[Year], 2020)</f>
        <v>1412.17</v>
      </c>
      <c r="N1767" s="10">
        <f>COUNTIFS(Table2[Year], "USA")</f>
        <v>0</v>
      </c>
    </row>
    <row r="1768" spans="1:14" x14ac:dyDescent="0.35">
      <c r="A1768" s="8" t="s">
        <v>34</v>
      </c>
      <c r="B1768" s="9">
        <v>2022</v>
      </c>
      <c r="C1768" s="8" t="s">
        <v>9</v>
      </c>
      <c r="D1768" s="9">
        <v>15263.75</v>
      </c>
      <c r="E1768" s="10">
        <v>14975.08</v>
      </c>
      <c r="F1768" s="10">
        <f>IFERROR(Table2[[#This Row],[Economic loss ($ million)]]*1000000 / Table2[[#This Row],[Total Waste (tons)]], NA())</f>
        <v>981087.87159118825</v>
      </c>
      <c r="G1768" s="10" t="str">
        <f t="shared" si="27"/>
        <v>Medium</v>
      </c>
      <c r="H1768" s="10">
        <v>87.9</v>
      </c>
      <c r="I1768" s="10">
        <f>IFERROR(Table2[[#This Row],[Total Waste (tons)]] / (Table2[[#This Row],[Population (million)]]*1000), NA())</f>
        <v>0.13749887397531754</v>
      </c>
      <c r="J1768" s="10">
        <v>111.01</v>
      </c>
      <c r="K1768" s="10">
        <f>IFERROR(Table2[[#This Row],[Total Waste (tons)]] * Table2[[#This Row],[Household waste (%)]], NA())</f>
        <v>927272.8125</v>
      </c>
      <c r="L1768" s="10">
        <v>60.75</v>
      </c>
      <c r="M1768" s="10">
        <f>SUMIFS(Table2[Household waste (%)], Table2[Country], "Australia", Table2[Year], 2020)</f>
        <v>1412.17</v>
      </c>
      <c r="N1768" s="10">
        <f>COUNTIFS(Table2[Year], "USA")</f>
        <v>0</v>
      </c>
    </row>
    <row r="1769" spans="1:14" x14ac:dyDescent="0.35">
      <c r="A1769" s="11" t="s">
        <v>17</v>
      </c>
      <c r="B1769" s="12">
        <v>2019</v>
      </c>
      <c r="C1769" s="11" t="s">
        <v>9</v>
      </c>
      <c r="D1769" s="12">
        <v>25980.61</v>
      </c>
      <c r="E1769" s="13">
        <v>26860.13</v>
      </c>
      <c r="F1769" s="13">
        <f>IFERROR(Table2[[#This Row],[Economic loss ($ million)]]*1000000 / Table2[[#This Row],[Total Waste (tons)]], NA())</f>
        <v>1033852.9387878113</v>
      </c>
      <c r="G1769" s="13" t="str">
        <f t="shared" si="27"/>
        <v>Medium</v>
      </c>
      <c r="H1769" s="13">
        <v>96.51</v>
      </c>
      <c r="I1769" s="13">
        <f>IFERROR(Table2[[#This Row],[Total Waste (tons)]] / (Table2[[#This Row],[Population (million)]]*1000), NA())</f>
        <v>2.0213339868670837E-2</v>
      </c>
      <c r="J1769" s="13">
        <v>1285.32</v>
      </c>
      <c r="K1769" s="13">
        <f>IFERROR(Table2[[#This Row],[Total Waste (tons)]] * Table2[[#This Row],[Household waste (%)]], NA())</f>
        <v>1332025.8747</v>
      </c>
      <c r="L1769" s="13">
        <v>51.27</v>
      </c>
      <c r="M1769" s="10">
        <f>SUMIFS(Table2[Household waste (%)], Table2[Country], "Australia", Table2[Year], 2020)</f>
        <v>1412.17</v>
      </c>
      <c r="N1769" s="10">
        <f>COUNTIFS(Table2[Year], "USA")</f>
        <v>0</v>
      </c>
    </row>
    <row r="1770" spans="1:14" x14ac:dyDescent="0.35">
      <c r="A1770" s="8" t="s">
        <v>35</v>
      </c>
      <c r="B1770" s="9">
        <v>2023</v>
      </c>
      <c r="C1770" s="8" t="s">
        <v>9</v>
      </c>
      <c r="D1770" s="9">
        <v>23351.45</v>
      </c>
      <c r="E1770" s="10">
        <v>19223.95</v>
      </c>
      <c r="F1770" s="10">
        <f>IFERROR(Table2[[#This Row],[Economic loss ($ million)]]*1000000 / Table2[[#This Row],[Total Waste (tons)]], NA())</f>
        <v>823244.38096991833</v>
      </c>
      <c r="G1770" s="10" t="str">
        <f t="shared" si="27"/>
        <v>Low</v>
      </c>
      <c r="H1770" s="10">
        <v>94.34</v>
      </c>
      <c r="I1770" s="10">
        <f>IFERROR(Table2[[#This Row],[Total Waste (tons)]] / (Table2[[#This Row],[Population (million)]]*1000), NA())</f>
        <v>3.0274659026085154E-2</v>
      </c>
      <c r="J1770" s="10">
        <v>771.32</v>
      </c>
      <c r="K1770" s="10">
        <f>IFERROR(Table2[[#This Row],[Total Waste (tons)]] * Table2[[#This Row],[Household waste (%)]], NA())</f>
        <v>1076034.8160000001</v>
      </c>
      <c r="L1770" s="10">
        <v>46.08</v>
      </c>
      <c r="M1770" s="10">
        <f>SUMIFS(Table2[Household waste (%)], Table2[Country], "Australia", Table2[Year], 2020)</f>
        <v>1412.17</v>
      </c>
      <c r="N1770" s="10">
        <f>COUNTIFS(Table2[Year], "USA")</f>
        <v>0</v>
      </c>
    </row>
    <row r="1771" spans="1:14" x14ac:dyDescent="0.35">
      <c r="A1771" s="11" t="s">
        <v>12</v>
      </c>
      <c r="B1771" s="12">
        <v>2019</v>
      </c>
      <c r="C1771" s="11" t="s">
        <v>22</v>
      </c>
      <c r="D1771" s="12">
        <v>25607.91</v>
      </c>
      <c r="E1771" s="13">
        <v>29545.06</v>
      </c>
      <c r="F1771" s="13">
        <f>IFERROR(Table2[[#This Row],[Economic loss ($ million)]]*1000000 / Table2[[#This Row],[Total Waste (tons)]], NA())</f>
        <v>1153747.4163256588</v>
      </c>
      <c r="G1771" s="13" t="str">
        <f t="shared" si="27"/>
        <v>High</v>
      </c>
      <c r="H1771" s="13">
        <v>198.37</v>
      </c>
      <c r="I1771" s="13">
        <f>IFERROR(Table2[[#This Row],[Total Waste (tons)]] / (Table2[[#This Row],[Population (million)]]*1000), NA())</f>
        <v>1.8409050717084218E-2</v>
      </c>
      <c r="J1771" s="13">
        <v>1391.05</v>
      </c>
      <c r="K1771" s="13">
        <f>IFERROR(Table2[[#This Row],[Total Waste (tons)]] * Table2[[#This Row],[Household waste (%)]], NA())</f>
        <v>955431.12210000004</v>
      </c>
      <c r="L1771" s="13">
        <v>37.31</v>
      </c>
      <c r="M1771" s="10">
        <f>SUMIFS(Table2[Household waste (%)], Table2[Country], "Australia", Table2[Year], 2020)</f>
        <v>1412.17</v>
      </c>
      <c r="N1771" s="10">
        <f>COUNTIFS(Table2[Year], "USA")</f>
        <v>0</v>
      </c>
    </row>
    <row r="1772" spans="1:14" x14ac:dyDescent="0.35">
      <c r="A1772" s="8" t="s">
        <v>31</v>
      </c>
      <c r="B1772" s="9">
        <v>2024</v>
      </c>
      <c r="C1772" s="8" t="s">
        <v>13</v>
      </c>
      <c r="D1772" s="9">
        <v>31029.16</v>
      </c>
      <c r="E1772" s="10">
        <v>29166.87</v>
      </c>
      <c r="F1772" s="10">
        <f>IFERROR(Table2[[#This Row],[Economic loss ($ million)]]*1000000 / Table2[[#This Row],[Total Waste (tons)]], NA())</f>
        <v>939982.58412409492</v>
      </c>
      <c r="G1772" s="10" t="str">
        <f t="shared" si="27"/>
        <v>Low</v>
      </c>
      <c r="H1772" s="10">
        <v>146.09</v>
      </c>
      <c r="I1772" s="10">
        <f>IFERROR(Table2[[#This Row],[Total Waste (tons)]] / (Table2[[#This Row],[Population (million)]]*1000), NA())</f>
        <v>0.16849937550909586</v>
      </c>
      <c r="J1772" s="10">
        <v>184.15</v>
      </c>
      <c r="K1772" s="10">
        <f>IFERROR(Table2[[#This Row],[Total Waste (tons)]] * Table2[[#This Row],[Household waste (%)]], NA())</f>
        <v>1394760.7420000001</v>
      </c>
      <c r="L1772" s="10">
        <v>44.95</v>
      </c>
      <c r="M1772" s="10">
        <f>SUMIFS(Table2[Household waste (%)], Table2[Country], "Australia", Table2[Year], 2020)</f>
        <v>1412.17</v>
      </c>
      <c r="N1772" s="10">
        <f>COUNTIFS(Table2[Year], "USA")</f>
        <v>0</v>
      </c>
    </row>
    <row r="1773" spans="1:14" x14ac:dyDescent="0.35">
      <c r="A1773" s="11" t="s">
        <v>12</v>
      </c>
      <c r="B1773" s="12">
        <v>2019</v>
      </c>
      <c r="C1773" s="11" t="s">
        <v>19</v>
      </c>
      <c r="D1773" s="12">
        <v>35661.980000000003</v>
      </c>
      <c r="E1773" s="13">
        <v>39208.050000000003</v>
      </c>
      <c r="F1773" s="13">
        <f>IFERROR(Table2[[#This Row],[Economic loss ($ million)]]*1000000 / Table2[[#This Row],[Total Waste (tons)]], NA())</f>
        <v>1099435.5893867922</v>
      </c>
      <c r="G1773" s="13" t="str">
        <f t="shared" si="27"/>
        <v>Medium</v>
      </c>
      <c r="H1773" s="13">
        <v>146.85</v>
      </c>
      <c r="I1773" s="13">
        <f>IFERROR(Table2[[#This Row],[Total Waste (tons)]] / (Table2[[#This Row],[Population (million)]]*1000), NA())</f>
        <v>4.518292621123049E-2</v>
      </c>
      <c r="J1773" s="13">
        <v>789.28</v>
      </c>
      <c r="K1773" s="13">
        <f>IFERROR(Table2[[#This Row],[Total Waste (tons)]] * Table2[[#This Row],[Household waste (%)]], NA())</f>
        <v>1574833.0368000001</v>
      </c>
      <c r="L1773" s="13">
        <v>44.16</v>
      </c>
      <c r="M1773" s="10">
        <f>SUMIFS(Table2[Household waste (%)], Table2[Country], "Australia", Table2[Year], 2020)</f>
        <v>1412.17</v>
      </c>
      <c r="N1773" s="10">
        <f>COUNTIFS(Table2[Year], "USA")</f>
        <v>0</v>
      </c>
    </row>
    <row r="1774" spans="1:14" x14ac:dyDescent="0.35">
      <c r="A1774" s="8" t="s">
        <v>17</v>
      </c>
      <c r="B1774" s="9">
        <v>2024</v>
      </c>
      <c r="C1774" s="8" t="s">
        <v>15</v>
      </c>
      <c r="D1774" s="9">
        <v>43886.44</v>
      </c>
      <c r="E1774" s="10">
        <v>39205.980000000003</v>
      </c>
      <c r="F1774" s="10">
        <f>IFERROR(Table2[[#This Row],[Economic loss ($ million)]]*1000000 / Table2[[#This Row],[Total Waste (tons)]], NA())</f>
        <v>893350.65683158615</v>
      </c>
      <c r="G1774" s="10" t="str">
        <f t="shared" si="27"/>
        <v>Low</v>
      </c>
      <c r="H1774" s="10">
        <v>51.59</v>
      </c>
      <c r="I1774" s="10">
        <f>IFERROR(Table2[[#This Row],[Total Waste (tons)]] / (Table2[[#This Row],[Population (million)]]*1000), NA())</f>
        <v>3.8656249449484717E-2</v>
      </c>
      <c r="J1774" s="10">
        <v>1135.3</v>
      </c>
      <c r="K1774" s="10">
        <f>IFERROR(Table2[[#This Row],[Total Waste (tons)]] * Table2[[#This Row],[Household waste (%)]], NA())</f>
        <v>1387250.3684</v>
      </c>
      <c r="L1774" s="10">
        <v>31.61</v>
      </c>
      <c r="M1774" s="10">
        <f>SUMIFS(Table2[Household waste (%)], Table2[Country], "Australia", Table2[Year], 2020)</f>
        <v>1412.17</v>
      </c>
      <c r="N1774" s="10">
        <f>COUNTIFS(Table2[Year], "USA")</f>
        <v>0</v>
      </c>
    </row>
    <row r="1775" spans="1:14" x14ac:dyDescent="0.35">
      <c r="A1775" s="11" t="s">
        <v>18</v>
      </c>
      <c r="B1775" s="12">
        <v>2019</v>
      </c>
      <c r="C1775" s="11" t="s">
        <v>20</v>
      </c>
      <c r="D1775" s="12">
        <v>3525.68</v>
      </c>
      <c r="E1775" s="13">
        <v>2933.31</v>
      </c>
      <c r="F1775" s="13">
        <f>IFERROR(Table2[[#This Row],[Economic loss ($ million)]]*1000000 / Table2[[#This Row],[Total Waste (tons)]], NA())</f>
        <v>831984.18461119558</v>
      </c>
      <c r="G1775" s="13" t="str">
        <f t="shared" si="27"/>
        <v>Low</v>
      </c>
      <c r="H1775" s="13">
        <v>34.54</v>
      </c>
      <c r="I1775" s="13">
        <f>IFERROR(Table2[[#This Row],[Total Waste (tons)]] / (Table2[[#This Row],[Population (million)]]*1000), NA())</f>
        <v>2.9172086249979311E-3</v>
      </c>
      <c r="J1775" s="13">
        <v>1208.58</v>
      </c>
      <c r="K1775" s="13">
        <f>IFERROR(Table2[[#This Row],[Total Waste (tons)]] * Table2[[#This Row],[Household waste (%)]], NA())</f>
        <v>121953.2712</v>
      </c>
      <c r="L1775" s="13">
        <v>34.590000000000003</v>
      </c>
      <c r="M1775" s="10">
        <f>SUMIFS(Table2[Household waste (%)], Table2[Country], "Australia", Table2[Year], 2020)</f>
        <v>1412.17</v>
      </c>
      <c r="N1775" s="10">
        <f>COUNTIFS(Table2[Year], "USA")</f>
        <v>0</v>
      </c>
    </row>
    <row r="1776" spans="1:14" x14ac:dyDescent="0.35">
      <c r="A1776" s="8" t="s">
        <v>29</v>
      </c>
      <c r="B1776" s="9">
        <v>2021</v>
      </c>
      <c r="C1776" s="8" t="s">
        <v>20</v>
      </c>
      <c r="D1776" s="9">
        <v>31664.31</v>
      </c>
      <c r="E1776" s="10">
        <v>37376.19</v>
      </c>
      <c r="F1776" s="10">
        <f>IFERROR(Table2[[#This Row],[Economic loss ($ million)]]*1000000 / Table2[[#This Row],[Total Waste (tons)]], NA())</f>
        <v>1180388.5826029368</v>
      </c>
      <c r="G1776" s="10" t="str">
        <f t="shared" si="27"/>
        <v>High</v>
      </c>
      <c r="H1776" s="10">
        <v>133.71</v>
      </c>
      <c r="I1776" s="10">
        <f>IFERROR(Table2[[#This Row],[Total Waste (tons)]] / (Table2[[#This Row],[Population (million)]]*1000), NA())</f>
        <v>0.28053787543191283</v>
      </c>
      <c r="J1776" s="10">
        <v>112.87</v>
      </c>
      <c r="K1776" s="10">
        <f>IFERROR(Table2[[#This Row],[Total Waste (tons)]] * Table2[[#This Row],[Household waste (%)]], NA())</f>
        <v>1901125.1724</v>
      </c>
      <c r="L1776" s="10">
        <v>60.04</v>
      </c>
      <c r="M1776" s="10">
        <f>SUMIFS(Table2[Household waste (%)], Table2[Country], "Australia", Table2[Year], 2020)</f>
        <v>1412.17</v>
      </c>
      <c r="N1776" s="10">
        <f>COUNTIFS(Table2[Year], "USA")</f>
        <v>0</v>
      </c>
    </row>
    <row r="1777" spans="1:14" x14ac:dyDescent="0.35">
      <c r="A1777" s="11" t="s">
        <v>27</v>
      </c>
      <c r="B1777" s="12">
        <v>2023</v>
      </c>
      <c r="C1777" s="11" t="s">
        <v>22</v>
      </c>
      <c r="D1777" s="12">
        <v>13448.93</v>
      </c>
      <c r="E1777" s="13">
        <v>11774.96</v>
      </c>
      <c r="F1777" s="13">
        <f>IFERROR(Table2[[#This Row],[Economic loss ($ million)]]*1000000 / Table2[[#This Row],[Total Waste (tons)]], NA())</f>
        <v>875531.36197452142</v>
      </c>
      <c r="G1777" s="13" t="str">
        <f t="shared" si="27"/>
        <v>Low</v>
      </c>
      <c r="H1777" s="13">
        <v>99.43</v>
      </c>
      <c r="I1777" s="13">
        <f>IFERROR(Table2[[#This Row],[Total Waste (tons)]] / (Table2[[#This Row],[Population (million)]]*1000), NA())</f>
        <v>5.3718365553602813E-2</v>
      </c>
      <c r="J1777" s="13">
        <v>250.36</v>
      </c>
      <c r="K1777" s="13">
        <f>IFERROR(Table2[[#This Row],[Total Waste (tons)]] * Table2[[#This Row],[Household waste (%)]], NA())</f>
        <v>918158.45109999995</v>
      </c>
      <c r="L1777" s="13">
        <v>68.27</v>
      </c>
      <c r="M1777" s="10">
        <f>SUMIFS(Table2[Household waste (%)], Table2[Country], "Australia", Table2[Year], 2020)</f>
        <v>1412.17</v>
      </c>
      <c r="N1777" s="10">
        <f>COUNTIFS(Table2[Year], "USA")</f>
        <v>0</v>
      </c>
    </row>
    <row r="1778" spans="1:14" x14ac:dyDescent="0.35">
      <c r="A1778" s="8" t="s">
        <v>8</v>
      </c>
      <c r="B1778" s="9">
        <v>2019</v>
      </c>
      <c r="C1778" s="8" t="s">
        <v>13</v>
      </c>
      <c r="D1778" s="9">
        <v>43769.49</v>
      </c>
      <c r="E1778" s="10">
        <v>41760.1</v>
      </c>
      <c r="F1778" s="10">
        <f>IFERROR(Table2[[#This Row],[Economic loss ($ million)]]*1000000 / Table2[[#This Row],[Total Waste (tons)]], NA())</f>
        <v>954091.53727859294</v>
      </c>
      <c r="G1778" s="10" t="str">
        <f t="shared" si="27"/>
        <v>Medium</v>
      </c>
      <c r="H1778" s="10">
        <v>84.39</v>
      </c>
      <c r="I1778" s="10">
        <f>IFERROR(Table2[[#This Row],[Total Waste (tons)]] / (Table2[[#This Row],[Population (million)]]*1000), NA())</f>
        <v>7.1975087153851217E-2</v>
      </c>
      <c r="J1778" s="10">
        <v>608.12</v>
      </c>
      <c r="K1778" s="10">
        <f>IFERROR(Table2[[#This Row],[Total Waste (tons)]] * Table2[[#This Row],[Household waste (%)]], NA())</f>
        <v>1335844.8347999998</v>
      </c>
      <c r="L1778" s="10">
        <v>30.52</v>
      </c>
      <c r="M1778" s="10">
        <f>SUMIFS(Table2[Household waste (%)], Table2[Country], "Australia", Table2[Year], 2020)</f>
        <v>1412.17</v>
      </c>
      <c r="N1778" s="10">
        <f>COUNTIFS(Table2[Year], "USA")</f>
        <v>0</v>
      </c>
    </row>
    <row r="1779" spans="1:14" x14ac:dyDescent="0.35">
      <c r="A1779" s="11" t="s">
        <v>28</v>
      </c>
      <c r="B1779" s="12">
        <v>2022</v>
      </c>
      <c r="C1779" s="11" t="s">
        <v>11</v>
      </c>
      <c r="D1779" s="12">
        <v>46237.24</v>
      </c>
      <c r="E1779" s="13">
        <v>45419.13</v>
      </c>
      <c r="F1779" s="13">
        <f>IFERROR(Table2[[#This Row],[Economic loss ($ million)]]*1000000 / Table2[[#This Row],[Total Waste (tons)]], NA())</f>
        <v>982306.25357395899</v>
      </c>
      <c r="G1779" s="13" t="str">
        <f t="shared" si="27"/>
        <v>Medium</v>
      </c>
      <c r="H1779" s="13">
        <v>117.46</v>
      </c>
      <c r="I1779" s="13">
        <f>IFERROR(Table2[[#This Row],[Total Waste (tons)]] / (Table2[[#This Row],[Population (million)]]*1000), NA())</f>
        <v>0.1522414145072602</v>
      </c>
      <c r="J1779" s="13">
        <v>303.70999999999998</v>
      </c>
      <c r="K1779" s="13">
        <f>IFERROR(Table2[[#This Row],[Total Waste (tons)]] * Table2[[#This Row],[Household waste (%)]], NA())</f>
        <v>1684885.0255999998</v>
      </c>
      <c r="L1779" s="13">
        <v>36.44</v>
      </c>
      <c r="M1779" s="10">
        <f>SUMIFS(Table2[Household waste (%)], Table2[Country], "Australia", Table2[Year], 2020)</f>
        <v>1412.17</v>
      </c>
      <c r="N1779" s="10">
        <f>COUNTIFS(Table2[Year], "USA")</f>
        <v>0</v>
      </c>
    </row>
    <row r="1780" spans="1:14" x14ac:dyDescent="0.35">
      <c r="A1780" s="8" t="s">
        <v>18</v>
      </c>
      <c r="B1780" s="9">
        <v>2023</v>
      </c>
      <c r="C1780" s="8" t="s">
        <v>11</v>
      </c>
      <c r="D1780" s="9">
        <v>40338.019999999997</v>
      </c>
      <c r="E1780" s="10">
        <v>32405.22</v>
      </c>
      <c r="F1780" s="10">
        <f>IFERROR(Table2[[#This Row],[Economic loss ($ million)]]*1000000 / Table2[[#This Row],[Total Waste (tons)]], NA())</f>
        <v>803341.85961532081</v>
      </c>
      <c r="G1780" s="10" t="str">
        <f t="shared" si="27"/>
        <v>Low</v>
      </c>
      <c r="H1780" s="10">
        <v>42.45</v>
      </c>
      <c r="I1780" s="10">
        <f>IFERROR(Table2[[#This Row],[Total Waste (tons)]] / (Table2[[#This Row],[Population (million)]]*1000), NA())</f>
        <v>0.26356105847762168</v>
      </c>
      <c r="J1780" s="10">
        <v>153.05000000000001</v>
      </c>
      <c r="K1780" s="10">
        <f>IFERROR(Table2[[#This Row],[Total Waste (tons)]] * Table2[[#This Row],[Household waste (%)]], NA())</f>
        <v>2803089.0097999997</v>
      </c>
      <c r="L1780" s="10">
        <v>69.489999999999995</v>
      </c>
      <c r="M1780" s="10">
        <f>SUMIFS(Table2[Household waste (%)], Table2[Country], "Australia", Table2[Year], 2020)</f>
        <v>1412.17</v>
      </c>
      <c r="N1780" s="10">
        <f>COUNTIFS(Table2[Year], "USA")</f>
        <v>0</v>
      </c>
    </row>
    <row r="1781" spans="1:14" x14ac:dyDescent="0.35">
      <c r="A1781" s="11" t="s">
        <v>12</v>
      </c>
      <c r="B1781" s="12">
        <v>2023</v>
      </c>
      <c r="C1781" s="11" t="s">
        <v>15</v>
      </c>
      <c r="D1781" s="12">
        <v>10440.31</v>
      </c>
      <c r="E1781" s="13">
        <v>9644.16</v>
      </c>
      <c r="F1781" s="13">
        <f>IFERROR(Table2[[#This Row],[Economic loss ($ million)]]*1000000 / Table2[[#This Row],[Total Waste (tons)]], NA())</f>
        <v>923742.68580147531</v>
      </c>
      <c r="G1781" s="13" t="str">
        <f t="shared" si="27"/>
        <v>Low</v>
      </c>
      <c r="H1781" s="13">
        <v>84.2</v>
      </c>
      <c r="I1781" s="13">
        <f>IFERROR(Table2[[#This Row],[Total Waste (tons)]] / (Table2[[#This Row],[Population (million)]]*1000), NA())</f>
        <v>9.1294170113414772E-3</v>
      </c>
      <c r="J1781" s="13">
        <v>1143.5899999999999</v>
      </c>
      <c r="K1781" s="13">
        <f>IFERROR(Table2[[#This Row],[Total Waste (tons)]] * Table2[[#This Row],[Household waste (%)]], NA())</f>
        <v>518883.40700000001</v>
      </c>
      <c r="L1781" s="13">
        <v>49.7</v>
      </c>
      <c r="M1781" s="10">
        <f>SUMIFS(Table2[Household waste (%)], Table2[Country], "Australia", Table2[Year], 2020)</f>
        <v>1412.17</v>
      </c>
      <c r="N1781" s="10">
        <f>COUNTIFS(Table2[Year], "USA")</f>
        <v>0</v>
      </c>
    </row>
    <row r="1782" spans="1:14" x14ac:dyDescent="0.35">
      <c r="A1782" s="8" t="s">
        <v>32</v>
      </c>
      <c r="B1782" s="9">
        <v>2024</v>
      </c>
      <c r="C1782" s="8" t="s">
        <v>20</v>
      </c>
      <c r="D1782" s="9">
        <v>39155.040000000001</v>
      </c>
      <c r="E1782" s="10">
        <v>32634.58</v>
      </c>
      <c r="F1782" s="10">
        <f>IFERROR(Table2[[#This Row],[Economic loss ($ million)]]*1000000 / Table2[[#This Row],[Total Waste (tons)]], NA())</f>
        <v>833470.73582353641</v>
      </c>
      <c r="G1782" s="10" t="str">
        <f t="shared" si="27"/>
        <v>Low</v>
      </c>
      <c r="H1782" s="10">
        <v>151.69</v>
      </c>
      <c r="I1782" s="10">
        <f>IFERROR(Table2[[#This Row],[Total Waste (tons)]] / (Table2[[#This Row],[Population (million)]]*1000), NA())</f>
        <v>6.4120265291083278E-2</v>
      </c>
      <c r="J1782" s="10">
        <v>610.65</v>
      </c>
      <c r="K1782" s="10">
        <f>IFERROR(Table2[[#This Row],[Total Waste (tons)]] * Table2[[#This Row],[Household waste (%)]], NA())</f>
        <v>1498854.9312</v>
      </c>
      <c r="L1782" s="10">
        <v>38.28</v>
      </c>
      <c r="M1782" s="10">
        <f>SUMIFS(Table2[Household waste (%)], Table2[Country], "Australia", Table2[Year], 2020)</f>
        <v>1412.17</v>
      </c>
      <c r="N1782" s="10">
        <f>COUNTIFS(Table2[Year], "USA")</f>
        <v>0</v>
      </c>
    </row>
    <row r="1783" spans="1:14" x14ac:dyDescent="0.35">
      <c r="A1783" s="11" t="s">
        <v>35</v>
      </c>
      <c r="B1783" s="12">
        <v>2021</v>
      </c>
      <c r="C1783" s="11" t="s">
        <v>15</v>
      </c>
      <c r="D1783" s="12">
        <v>30834.13</v>
      </c>
      <c r="E1783" s="13">
        <v>26750.37</v>
      </c>
      <c r="F1783" s="13">
        <f>IFERROR(Table2[[#This Row],[Economic loss ($ million)]]*1000000 / Table2[[#This Row],[Total Waste (tons)]], NA())</f>
        <v>867557.15176656516</v>
      </c>
      <c r="G1783" s="13" t="str">
        <f t="shared" si="27"/>
        <v>Low</v>
      </c>
      <c r="H1783" s="13">
        <v>86.68</v>
      </c>
      <c r="I1783" s="13">
        <f>IFERROR(Table2[[#This Row],[Total Waste (tons)]] / (Table2[[#This Row],[Population (million)]]*1000), NA())</f>
        <v>0.19155202832825993</v>
      </c>
      <c r="J1783" s="13">
        <v>160.97</v>
      </c>
      <c r="K1783" s="13">
        <f>IFERROR(Table2[[#This Row],[Total Waste (tons)]] * Table2[[#This Row],[Household waste (%)]], NA())</f>
        <v>1052985.5395</v>
      </c>
      <c r="L1783" s="13">
        <v>34.15</v>
      </c>
      <c r="M1783" s="10">
        <f>SUMIFS(Table2[Household waste (%)], Table2[Country], "Australia", Table2[Year], 2020)</f>
        <v>1412.17</v>
      </c>
      <c r="N1783" s="10">
        <f>COUNTIFS(Table2[Year], "USA")</f>
        <v>0</v>
      </c>
    </row>
    <row r="1784" spans="1:14" x14ac:dyDescent="0.35">
      <c r="A1784" s="8" t="s">
        <v>31</v>
      </c>
      <c r="B1784" s="9">
        <v>2021</v>
      </c>
      <c r="C1784" s="8" t="s">
        <v>22</v>
      </c>
      <c r="D1784" s="9">
        <v>6285.01</v>
      </c>
      <c r="E1784" s="10">
        <v>6861.76</v>
      </c>
      <c r="F1784" s="10">
        <f>IFERROR(Table2[[#This Row],[Economic loss ($ million)]]*1000000 / Table2[[#This Row],[Total Waste (tons)]], NA())</f>
        <v>1091765.9637773051</v>
      </c>
      <c r="G1784" s="10" t="str">
        <f t="shared" si="27"/>
        <v>Medium</v>
      </c>
      <c r="H1784" s="10">
        <v>175.93</v>
      </c>
      <c r="I1784" s="10">
        <f>IFERROR(Table2[[#This Row],[Total Waste (tons)]] / (Table2[[#This Row],[Population (million)]]*1000), NA())</f>
        <v>7.286968115942029E-3</v>
      </c>
      <c r="J1784" s="10">
        <v>862.5</v>
      </c>
      <c r="K1784" s="10">
        <f>IFERROR(Table2[[#This Row],[Total Waste (tons)]] * Table2[[#This Row],[Household waste (%)]], NA())</f>
        <v>281254.19750000001</v>
      </c>
      <c r="L1784" s="10">
        <v>44.75</v>
      </c>
      <c r="M1784" s="10">
        <f>SUMIFS(Table2[Household waste (%)], Table2[Country], "Australia", Table2[Year], 2020)</f>
        <v>1412.17</v>
      </c>
      <c r="N1784" s="10">
        <f>COUNTIFS(Table2[Year], "USA")</f>
        <v>0</v>
      </c>
    </row>
    <row r="1785" spans="1:14" x14ac:dyDescent="0.35">
      <c r="A1785" s="11" t="s">
        <v>16</v>
      </c>
      <c r="B1785" s="12">
        <v>2018</v>
      </c>
      <c r="C1785" s="11" t="s">
        <v>19</v>
      </c>
      <c r="D1785" s="12">
        <v>1573.89</v>
      </c>
      <c r="E1785" s="13">
        <v>1575.94</v>
      </c>
      <c r="F1785" s="13">
        <f>IFERROR(Table2[[#This Row],[Economic loss ($ million)]]*1000000 / Table2[[#This Row],[Total Waste (tons)]], NA())</f>
        <v>1001302.5052576736</v>
      </c>
      <c r="G1785" s="13" t="str">
        <f t="shared" si="27"/>
        <v>Medium</v>
      </c>
      <c r="H1785" s="13">
        <v>33.53</v>
      </c>
      <c r="I1785" s="13">
        <f>IFERROR(Table2[[#This Row],[Total Waste (tons)]] / (Table2[[#This Row],[Population (million)]]*1000), NA())</f>
        <v>0.13733769633507853</v>
      </c>
      <c r="J1785" s="13">
        <v>11.46</v>
      </c>
      <c r="K1785" s="13">
        <f>IFERROR(Table2[[#This Row],[Total Waste (tons)]] * Table2[[#This Row],[Household waste (%)]], NA())</f>
        <v>109999.17210000001</v>
      </c>
      <c r="L1785" s="13">
        <v>69.89</v>
      </c>
      <c r="M1785" s="10">
        <f>SUMIFS(Table2[Household waste (%)], Table2[Country], "Australia", Table2[Year], 2020)</f>
        <v>1412.17</v>
      </c>
      <c r="N1785" s="10">
        <f>COUNTIFS(Table2[Year], "USA")</f>
        <v>0</v>
      </c>
    </row>
    <row r="1786" spans="1:14" x14ac:dyDescent="0.35">
      <c r="A1786" s="8" t="s">
        <v>17</v>
      </c>
      <c r="B1786" s="9">
        <v>2018</v>
      </c>
      <c r="C1786" s="8" t="s">
        <v>20</v>
      </c>
      <c r="D1786" s="9">
        <v>47358.45</v>
      </c>
      <c r="E1786" s="10">
        <v>55900.26</v>
      </c>
      <c r="F1786" s="10">
        <f>IFERROR(Table2[[#This Row],[Economic loss ($ million)]]*1000000 / Table2[[#This Row],[Total Waste (tons)]], NA())</f>
        <v>1180365.0668465712</v>
      </c>
      <c r="G1786" s="10" t="str">
        <f t="shared" si="27"/>
        <v>High</v>
      </c>
      <c r="H1786" s="10">
        <v>39.08</v>
      </c>
      <c r="I1786" s="10">
        <f>IFERROR(Table2[[#This Row],[Total Waste (tons)]] / (Table2[[#This Row],[Population (million)]]*1000), NA())</f>
        <v>5.5899964589235122E-2</v>
      </c>
      <c r="J1786" s="10">
        <v>847.2</v>
      </c>
      <c r="K1786" s="10">
        <f>IFERROR(Table2[[#This Row],[Total Waste (tons)]] * Table2[[#This Row],[Household waste (%)]], NA())</f>
        <v>3312249.9929999998</v>
      </c>
      <c r="L1786" s="10">
        <v>69.94</v>
      </c>
      <c r="M1786" s="10">
        <f>SUMIFS(Table2[Household waste (%)], Table2[Country], "Australia", Table2[Year], 2020)</f>
        <v>1412.17</v>
      </c>
      <c r="N1786" s="10">
        <f>COUNTIFS(Table2[Year], "USA")</f>
        <v>0</v>
      </c>
    </row>
    <row r="1787" spans="1:14" x14ac:dyDescent="0.35">
      <c r="A1787" s="11" t="s">
        <v>21</v>
      </c>
      <c r="B1787" s="12">
        <v>2018</v>
      </c>
      <c r="C1787" s="11" t="s">
        <v>19</v>
      </c>
      <c r="D1787" s="12">
        <v>32406.6</v>
      </c>
      <c r="E1787" s="13">
        <v>32328.11</v>
      </c>
      <c r="F1787" s="13">
        <f>IFERROR(Table2[[#This Row],[Economic loss ($ million)]]*1000000 / Table2[[#This Row],[Total Waste (tons)]], NA())</f>
        <v>997577.96251380898</v>
      </c>
      <c r="G1787" s="13" t="str">
        <f t="shared" si="27"/>
        <v>Medium</v>
      </c>
      <c r="H1787" s="13">
        <v>91.75</v>
      </c>
      <c r="I1787" s="13">
        <f>IFERROR(Table2[[#This Row],[Total Waste (tons)]] / (Table2[[#This Row],[Population (million)]]*1000), NA())</f>
        <v>0.1820697792010787</v>
      </c>
      <c r="J1787" s="13">
        <v>177.99</v>
      </c>
      <c r="K1787" s="13">
        <f>IFERROR(Table2[[#This Row],[Total Waste (tons)]] * Table2[[#This Row],[Household waste (%)]], NA())</f>
        <v>1220432.5559999999</v>
      </c>
      <c r="L1787" s="13">
        <v>37.659999999999997</v>
      </c>
      <c r="M1787" s="10">
        <f>SUMIFS(Table2[Household waste (%)], Table2[Country], "Australia", Table2[Year], 2020)</f>
        <v>1412.17</v>
      </c>
      <c r="N1787" s="10">
        <f>COUNTIFS(Table2[Year], "USA")</f>
        <v>0</v>
      </c>
    </row>
    <row r="1788" spans="1:14" x14ac:dyDescent="0.35">
      <c r="A1788" s="8" t="s">
        <v>23</v>
      </c>
      <c r="B1788" s="9">
        <v>2020</v>
      </c>
      <c r="C1788" s="8" t="s">
        <v>13</v>
      </c>
      <c r="D1788" s="9">
        <v>9051.5499999999993</v>
      </c>
      <c r="E1788" s="10">
        <v>7530.28</v>
      </c>
      <c r="F1788" s="10">
        <f>IFERROR(Table2[[#This Row],[Economic loss ($ million)]]*1000000 / Table2[[#This Row],[Total Waste (tons)]], NA())</f>
        <v>831932.65241864661</v>
      </c>
      <c r="G1788" s="10" t="str">
        <f t="shared" si="27"/>
        <v>Low</v>
      </c>
      <c r="H1788" s="10">
        <v>122.73</v>
      </c>
      <c r="I1788" s="10">
        <f>IFERROR(Table2[[#This Row],[Total Waste (tons)]] / (Table2[[#This Row],[Population (million)]]*1000), NA())</f>
        <v>3.9599046285764279E-2</v>
      </c>
      <c r="J1788" s="10">
        <v>228.58</v>
      </c>
      <c r="K1788" s="10">
        <f>IFERROR(Table2[[#This Row],[Total Waste (tons)]] * Table2[[#This Row],[Household waste (%)]], NA())</f>
        <v>401617.27349999995</v>
      </c>
      <c r="L1788" s="10">
        <v>44.37</v>
      </c>
      <c r="M1788" s="10">
        <f>SUMIFS(Table2[Household waste (%)], Table2[Country], "Australia", Table2[Year], 2020)</f>
        <v>1412.17</v>
      </c>
      <c r="N1788" s="10">
        <f>COUNTIFS(Table2[Year], "USA")</f>
        <v>0</v>
      </c>
    </row>
    <row r="1789" spans="1:14" x14ac:dyDescent="0.35">
      <c r="A1789" s="11" t="s">
        <v>14</v>
      </c>
      <c r="B1789" s="12">
        <v>2024</v>
      </c>
      <c r="C1789" s="11" t="s">
        <v>13</v>
      </c>
      <c r="D1789" s="12">
        <v>45066.06</v>
      </c>
      <c r="E1789" s="13">
        <v>49348.46</v>
      </c>
      <c r="F1789" s="13">
        <f>IFERROR(Table2[[#This Row],[Economic loss ($ million)]]*1000000 / Table2[[#This Row],[Total Waste (tons)]], NA())</f>
        <v>1095024.9478210432</v>
      </c>
      <c r="G1789" s="13" t="str">
        <f t="shared" si="27"/>
        <v>Medium</v>
      </c>
      <c r="H1789" s="13">
        <v>145.63</v>
      </c>
      <c r="I1789" s="13">
        <f>IFERROR(Table2[[#This Row],[Total Waste (tons)]] / (Table2[[#This Row],[Population (million)]]*1000), NA())</f>
        <v>3.4697160543253981E-2</v>
      </c>
      <c r="J1789" s="13">
        <v>1298.8399999999999</v>
      </c>
      <c r="K1789" s="13">
        <f>IFERROR(Table2[[#This Row],[Total Waste (tons)]] * Table2[[#This Row],[Household waste (%)]], NA())</f>
        <v>2121710.1047999999</v>
      </c>
      <c r="L1789" s="13">
        <v>47.08</v>
      </c>
      <c r="M1789" s="10">
        <f>SUMIFS(Table2[Household waste (%)], Table2[Country], "Australia", Table2[Year], 2020)</f>
        <v>1412.17</v>
      </c>
      <c r="N1789" s="10">
        <f>COUNTIFS(Table2[Year], "USA")</f>
        <v>0</v>
      </c>
    </row>
    <row r="1790" spans="1:14" x14ac:dyDescent="0.35">
      <c r="A1790" s="8" t="s">
        <v>24</v>
      </c>
      <c r="B1790" s="9">
        <v>2020</v>
      </c>
      <c r="C1790" s="8" t="s">
        <v>13</v>
      </c>
      <c r="D1790" s="9">
        <v>47081.61</v>
      </c>
      <c r="E1790" s="10">
        <v>45557.24</v>
      </c>
      <c r="F1790" s="10">
        <f>IFERROR(Table2[[#This Row],[Economic loss ($ million)]]*1000000 / Table2[[#This Row],[Total Waste (tons)]], NA())</f>
        <v>967622.81493772194</v>
      </c>
      <c r="G1790" s="10" t="str">
        <f t="shared" si="27"/>
        <v>Medium</v>
      </c>
      <c r="H1790" s="10">
        <v>136.57</v>
      </c>
      <c r="I1790" s="10">
        <f>IFERROR(Table2[[#This Row],[Total Waste (tons)]] / (Table2[[#This Row],[Population (million)]]*1000), NA())</f>
        <v>0.16304754813686106</v>
      </c>
      <c r="J1790" s="10">
        <v>288.76</v>
      </c>
      <c r="K1790" s="10">
        <f>IFERROR(Table2[[#This Row],[Total Waste (tons)]] * Table2[[#This Row],[Household waste (%)]], NA())</f>
        <v>1816408.5137999998</v>
      </c>
      <c r="L1790" s="10">
        <v>38.58</v>
      </c>
      <c r="M1790" s="10">
        <f>SUMIFS(Table2[Household waste (%)], Table2[Country], "Australia", Table2[Year], 2020)</f>
        <v>1412.17</v>
      </c>
      <c r="N1790" s="10">
        <f>COUNTIFS(Table2[Year], "USA")</f>
        <v>0</v>
      </c>
    </row>
    <row r="1791" spans="1:14" x14ac:dyDescent="0.35">
      <c r="A1791" s="11" t="s">
        <v>33</v>
      </c>
      <c r="B1791" s="12">
        <v>2023</v>
      </c>
      <c r="C1791" s="11" t="s">
        <v>25</v>
      </c>
      <c r="D1791" s="12">
        <v>7353.5</v>
      </c>
      <c r="E1791" s="13">
        <v>6107.4</v>
      </c>
      <c r="F1791" s="13">
        <f>IFERROR(Table2[[#This Row],[Economic loss ($ million)]]*1000000 / Table2[[#This Row],[Total Waste (tons)]], NA())</f>
        <v>830543.27871081803</v>
      </c>
      <c r="G1791" s="13" t="str">
        <f t="shared" si="27"/>
        <v>Low</v>
      </c>
      <c r="H1791" s="13">
        <v>166.22</v>
      </c>
      <c r="I1791" s="13">
        <f>IFERROR(Table2[[#This Row],[Total Waste (tons)]] / (Table2[[#This Row],[Population (million)]]*1000), NA())</f>
        <v>5.9417420814479635E-2</v>
      </c>
      <c r="J1791" s="13">
        <v>123.76</v>
      </c>
      <c r="K1791" s="13">
        <f>IFERROR(Table2[[#This Row],[Total Waste (tons)]] * Table2[[#This Row],[Household waste (%)]], NA())</f>
        <v>241562.47500000001</v>
      </c>
      <c r="L1791" s="13">
        <v>32.85</v>
      </c>
      <c r="M1791" s="10">
        <f>SUMIFS(Table2[Household waste (%)], Table2[Country], "Australia", Table2[Year], 2020)</f>
        <v>1412.17</v>
      </c>
      <c r="N1791" s="10">
        <f>COUNTIFS(Table2[Year], "USA")</f>
        <v>0</v>
      </c>
    </row>
    <row r="1792" spans="1:14" x14ac:dyDescent="0.35">
      <c r="A1792" s="8" t="s">
        <v>27</v>
      </c>
      <c r="B1792" s="9">
        <v>2021</v>
      </c>
      <c r="C1792" s="8" t="s">
        <v>25</v>
      </c>
      <c r="D1792" s="9">
        <v>45408.01</v>
      </c>
      <c r="E1792" s="10">
        <v>51287.28</v>
      </c>
      <c r="F1792" s="10">
        <f>IFERROR(Table2[[#This Row],[Economic loss ($ million)]]*1000000 / Table2[[#This Row],[Total Waste (tons)]], NA())</f>
        <v>1129476.4954465083</v>
      </c>
      <c r="G1792" s="10" t="str">
        <f t="shared" si="27"/>
        <v>High</v>
      </c>
      <c r="H1792" s="10">
        <v>94.93</v>
      </c>
      <c r="I1792" s="10">
        <f>IFERROR(Table2[[#This Row],[Total Waste (tons)]] / (Table2[[#This Row],[Population (million)]]*1000), NA())</f>
        <v>0.10391086752557267</v>
      </c>
      <c r="J1792" s="10">
        <v>436.99</v>
      </c>
      <c r="K1792" s="10">
        <f>IFERROR(Table2[[#This Row],[Total Waste (tons)]] * Table2[[#This Row],[Household waste (%)]], NA())</f>
        <v>2387099.0857000002</v>
      </c>
      <c r="L1792" s="10">
        <v>52.57</v>
      </c>
      <c r="M1792" s="10">
        <f>SUMIFS(Table2[Household waste (%)], Table2[Country], "Australia", Table2[Year], 2020)</f>
        <v>1412.17</v>
      </c>
      <c r="N1792" s="10">
        <f>COUNTIFS(Table2[Year], "USA")</f>
        <v>0</v>
      </c>
    </row>
    <row r="1793" spans="1:14" x14ac:dyDescent="0.35">
      <c r="A1793" s="11" t="s">
        <v>18</v>
      </c>
      <c r="B1793" s="12">
        <v>2018</v>
      </c>
      <c r="C1793" s="11" t="s">
        <v>20</v>
      </c>
      <c r="D1793" s="12">
        <v>39429.65</v>
      </c>
      <c r="E1793" s="13">
        <v>37256.49</v>
      </c>
      <c r="F1793" s="13">
        <f>IFERROR(Table2[[#This Row],[Economic loss ($ million)]]*1000000 / Table2[[#This Row],[Total Waste (tons)]], NA())</f>
        <v>944885.13085964497</v>
      </c>
      <c r="G1793" s="13" t="str">
        <f t="shared" si="27"/>
        <v>Low</v>
      </c>
      <c r="H1793" s="13">
        <v>26.06</v>
      </c>
      <c r="I1793" s="13">
        <f>IFERROR(Table2[[#This Row],[Total Waste (tons)]] / (Table2[[#This Row],[Population (million)]]*1000), NA())</f>
        <v>6.7481858634263217E-2</v>
      </c>
      <c r="J1793" s="13">
        <v>584.29999999999995</v>
      </c>
      <c r="K1793" s="13">
        <f>IFERROR(Table2[[#This Row],[Total Waste (tons)]] * Table2[[#This Row],[Household waste (%)]], NA())</f>
        <v>2390225.3829999999</v>
      </c>
      <c r="L1793" s="13">
        <v>60.62</v>
      </c>
      <c r="M1793" s="10">
        <f>SUMIFS(Table2[Household waste (%)], Table2[Country], "Australia", Table2[Year], 2020)</f>
        <v>1412.17</v>
      </c>
      <c r="N1793" s="10">
        <f>COUNTIFS(Table2[Year], "USA")</f>
        <v>0</v>
      </c>
    </row>
    <row r="1794" spans="1:14" x14ac:dyDescent="0.35">
      <c r="A1794" s="8" t="s">
        <v>12</v>
      </c>
      <c r="B1794" s="9">
        <v>2020</v>
      </c>
      <c r="C1794" s="8" t="s">
        <v>13</v>
      </c>
      <c r="D1794" s="9">
        <v>32712.11</v>
      </c>
      <c r="E1794" s="10">
        <v>30451.14</v>
      </c>
      <c r="F1794" s="10">
        <f>IFERROR(Table2[[#This Row],[Economic loss ($ million)]]*1000000 / Table2[[#This Row],[Total Waste (tons)]], NA())</f>
        <v>930882.78316501132</v>
      </c>
      <c r="G1794" s="10" t="str">
        <f t="shared" ref="G1794:G1857" si="28">IF(F1794&gt;1100000,"High",IF(F1794&gt;=950000,"Medium","Low"))</f>
        <v>Low</v>
      </c>
      <c r="H1794" s="10">
        <v>140.59</v>
      </c>
      <c r="I1794" s="10">
        <f>IFERROR(Table2[[#This Row],[Total Waste (tons)]] / (Table2[[#This Row],[Population (million)]]*1000), NA())</f>
        <v>9.0950343370311673E-2</v>
      </c>
      <c r="J1794" s="10">
        <v>359.67</v>
      </c>
      <c r="K1794" s="10">
        <f>IFERROR(Table2[[#This Row],[Total Waste (tons)]] * Table2[[#This Row],[Household waste (%)]], NA())</f>
        <v>2053666.2658000002</v>
      </c>
      <c r="L1794" s="10">
        <v>62.78</v>
      </c>
      <c r="M1794" s="10">
        <f>SUMIFS(Table2[Household waste (%)], Table2[Country], "Australia", Table2[Year], 2020)</f>
        <v>1412.17</v>
      </c>
      <c r="N1794" s="10">
        <f>COUNTIFS(Table2[Year], "USA")</f>
        <v>0</v>
      </c>
    </row>
    <row r="1795" spans="1:14" x14ac:dyDescent="0.35">
      <c r="A1795" s="11" t="s">
        <v>17</v>
      </c>
      <c r="B1795" s="12">
        <v>2023</v>
      </c>
      <c r="C1795" s="11" t="s">
        <v>22</v>
      </c>
      <c r="D1795" s="12">
        <v>31398.560000000001</v>
      </c>
      <c r="E1795" s="13">
        <v>35945.1</v>
      </c>
      <c r="F1795" s="13">
        <f>IFERROR(Table2[[#This Row],[Economic loss ($ million)]]*1000000 / Table2[[#This Row],[Total Waste (tons)]], NA())</f>
        <v>1144800.9080671214</v>
      </c>
      <c r="G1795" s="13" t="str">
        <f t="shared" si="28"/>
        <v>High</v>
      </c>
      <c r="H1795" s="13">
        <v>29.25</v>
      </c>
      <c r="I1795" s="13">
        <f>IFERROR(Table2[[#This Row],[Total Waste (tons)]] / (Table2[[#This Row],[Population (million)]]*1000), NA())</f>
        <v>5.0075052230355806E-2</v>
      </c>
      <c r="J1795" s="13">
        <v>627.03</v>
      </c>
      <c r="K1795" s="13">
        <f>IFERROR(Table2[[#This Row],[Total Waste (tons)]] * Table2[[#This Row],[Household waste (%)]], NA())</f>
        <v>1135057.9439999999</v>
      </c>
      <c r="L1795" s="13">
        <v>36.15</v>
      </c>
      <c r="M1795" s="10">
        <f>SUMIFS(Table2[Household waste (%)], Table2[Country], "Australia", Table2[Year], 2020)</f>
        <v>1412.17</v>
      </c>
      <c r="N1795" s="10">
        <f>COUNTIFS(Table2[Year], "USA")</f>
        <v>0</v>
      </c>
    </row>
    <row r="1796" spans="1:14" x14ac:dyDescent="0.35">
      <c r="A1796" s="8" t="s">
        <v>17</v>
      </c>
      <c r="B1796" s="9">
        <v>2020</v>
      </c>
      <c r="C1796" s="8" t="s">
        <v>15</v>
      </c>
      <c r="D1796" s="9">
        <v>8367.92</v>
      </c>
      <c r="E1796" s="10">
        <v>8949.16</v>
      </c>
      <c r="F1796" s="10">
        <f>IFERROR(Table2[[#This Row],[Economic loss ($ million)]]*1000000 / Table2[[#This Row],[Total Waste (tons)]], NA())</f>
        <v>1069460.5110947522</v>
      </c>
      <c r="G1796" s="10" t="str">
        <f t="shared" si="28"/>
        <v>Medium</v>
      </c>
      <c r="H1796" s="10">
        <v>168.54</v>
      </c>
      <c r="I1796" s="10">
        <f>IFERROR(Table2[[#This Row],[Total Waste (tons)]] / (Table2[[#This Row],[Population (million)]]*1000), NA())</f>
        <v>6.0291083059542333E-3</v>
      </c>
      <c r="J1796" s="10">
        <v>1387.92</v>
      </c>
      <c r="K1796" s="10">
        <f>IFERROR(Table2[[#This Row],[Total Waste (tons)]] * Table2[[#This Row],[Household waste (%)]], NA())</f>
        <v>526091.13040000002</v>
      </c>
      <c r="L1796" s="10">
        <v>62.87</v>
      </c>
      <c r="M1796" s="10">
        <f>SUMIFS(Table2[Household waste (%)], Table2[Country], "Australia", Table2[Year], 2020)</f>
        <v>1412.17</v>
      </c>
      <c r="N1796" s="10">
        <f>COUNTIFS(Table2[Year], "USA")</f>
        <v>0</v>
      </c>
    </row>
    <row r="1797" spans="1:14" x14ac:dyDescent="0.35">
      <c r="A1797" s="11" t="s">
        <v>29</v>
      </c>
      <c r="B1797" s="12">
        <v>2022</v>
      </c>
      <c r="C1797" s="11" t="s">
        <v>9</v>
      </c>
      <c r="D1797" s="12">
        <v>15003.92</v>
      </c>
      <c r="E1797" s="13">
        <v>13428.76</v>
      </c>
      <c r="F1797" s="13">
        <f>IFERROR(Table2[[#This Row],[Economic loss ($ million)]]*1000000 / Table2[[#This Row],[Total Waste (tons)]], NA())</f>
        <v>895016.76895104744</v>
      </c>
      <c r="G1797" s="13" t="str">
        <f t="shared" si="28"/>
        <v>Low</v>
      </c>
      <c r="H1797" s="13">
        <v>70.34</v>
      </c>
      <c r="I1797" s="13">
        <f>IFERROR(Table2[[#This Row],[Total Waste (tons)]] / (Table2[[#This Row],[Population (million)]]*1000), NA())</f>
        <v>1.3043370917404873E-2</v>
      </c>
      <c r="J1797" s="13">
        <v>1150.31</v>
      </c>
      <c r="K1797" s="13">
        <f>IFERROR(Table2[[#This Row],[Total Waste (tons)]] * Table2[[#This Row],[Household waste (%)]], NA())</f>
        <v>1042922.4792000001</v>
      </c>
      <c r="L1797" s="13">
        <v>69.510000000000005</v>
      </c>
      <c r="M1797" s="10">
        <f>SUMIFS(Table2[Household waste (%)], Table2[Country], "Australia", Table2[Year], 2020)</f>
        <v>1412.17</v>
      </c>
      <c r="N1797" s="10">
        <f>COUNTIFS(Table2[Year], "USA")</f>
        <v>0</v>
      </c>
    </row>
    <row r="1798" spans="1:14" x14ac:dyDescent="0.35">
      <c r="A1798" s="8" t="s">
        <v>27</v>
      </c>
      <c r="B1798" s="9">
        <v>2019</v>
      </c>
      <c r="C1798" s="8" t="s">
        <v>13</v>
      </c>
      <c r="D1798" s="9">
        <v>49131.040000000001</v>
      </c>
      <c r="E1798" s="10">
        <v>49173.08</v>
      </c>
      <c r="F1798" s="10">
        <f>IFERROR(Table2[[#This Row],[Economic loss ($ million)]]*1000000 / Table2[[#This Row],[Total Waste (tons)]], NA())</f>
        <v>1000855.6708752756</v>
      </c>
      <c r="G1798" s="10" t="str">
        <f t="shared" si="28"/>
        <v>Medium</v>
      </c>
      <c r="H1798" s="10">
        <v>150.52000000000001</v>
      </c>
      <c r="I1798" s="10">
        <f>IFERROR(Table2[[#This Row],[Total Waste (tons)]] / (Table2[[#This Row],[Population (million)]]*1000), NA())</f>
        <v>0.33107169811320758</v>
      </c>
      <c r="J1798" s="10">
        <v>148.4</v>
      </c>
      <c r="K1798" s="10">
        <f>IFERROR(Table2[[#This Row],[Total Waste (tons)]] * Table2[[#This Row],[Household waste (%)]], NA())</f>
        <v>2350428.9536000001</v>
      </c>
      <c r="L1798" s="10">
        <v>47.84</v>
      </c>
      <c r="M1798" s="10">
        <f>SUMIFS(Table2[Household waste (%)], Table2[Country], "Australia", Table2[Year], 2020)</f>
        <v>1412.17</v>
      </c>
      <c r="N1798" s="10">
        <f>COUNTIFS(Table2[Year], "USA")</f>
        <v>0</v>
      </c>
    </row>
    <row r="1799" spans="1:14" x14ac:dyDescent="0.35">
      <c r="A1799" s="11" t="s">
        <v>10</v>
      </c>
      <c r="B1799" s="12">
        <v>2022</v>
      </c>
      <c r="C1799" s="11" t="s">
        <v>9</v>
      </c>
      <c r="D1799" s="12">
        <v>4892.76</v>
      </c>
      <c r="E1799" s="13">
        <v>5052.8599999999997</v>
      </c>
      <c r="F1799" s="13">
        <f>IFERROR(Table2[[#This Row],[Economic loss ($ million)]]*1000000 / Table2[[#This Row],[Total Waste (tons)]], NA())</f>
        <v>1032721.8175426548</v>
      </c>
      <c r="G1799" s="13" t="str">
        <f t="shared" si="28"/>
        <v>Medium</v>
      </c>
      <c r="H1799" s="13">
        <v>28.46</v>
      </c>
      <c r="I1799" s="13">
        <f>IFERROR(Table2[[#This Row],[Total Waste (tons)]] / (Table2[[#This Row],[Population (million)]]*1000), NA())</f>
        <v>4.9871162392465451E-3</v>
      </c>
      <c r="J1799" s="13">
        <v>981.08</v>
      </c>
      <c r="K1799" s="13">
        <f>IFERROR(Table2[[#This Row],[Total Waste (tons)]] * Table2[[#This Row],[Household waste (%)]], NA())</f>
        <v>255255.28920000003</v>
      </c>
      <c r="L1799" s="13">
        <v>52.17</v>
      </c>
      <c r="M1799" s="10">
        <f>SUMIFS(Table2[Household waste (%)], Table2[Country], "Australia", Table2[Year], 2020)</f>
        <v>1412.17</v>
      </c>
      <c r="N1799" s="10">
        <f>COUNTIFS(Table2[Year], "USA")</f>
        <v>0</v>
      </c>
    </row>
    <row r="1800" spans="1:14" x14ac:dyDescent="0.35">
      <c r="A1800" s="8" t="s">
        <v>33</v>
      </c>
      <c r="B1800" s="9">
        <v>2021</v>
      </c>
      <c r="C1800" s="8" t="s">
        <v>9</v>
      </c>
      <c r="D1800" s="9">
        <v>30764.52</v>
      </c>
      <c r="E1800" s="10">
        <v>28671.75</v>
      </c>
      <c r="F1800" s="10">
        <f>IFERROR(Table2[[#This Row],[Economic loss ($ million)]]*1000000 / Table2[[#This Row],[Total Waste (tons)]], NA())</f>
        <v>931974.56030518271</v>
      </c>
      <c r="G1800" s="10" t="str">
        <f t="shared" si="28"/>
        <v>Low</v>
      </c>
      <c r="H1800" s="10">
        <v>47.98</v>
      </c>
      <c r="I1800" s="10">
        <f>IFERROR(Table2[[#This Row],[Total Waste (tons)]] / (Table2[[#This Row],[Population (million)]]*1000), NA())</f>
        <v>2.7279314747818684E-2</v>
      </c>
      <c r="J1800" s="10">
        <v>1127.76</v>
      </c>
      <c r="K1800" s="10">
        <f>IFERROR(Table2[[#This Row],[Total Waste (tons)]] * Table2[[#This Row],[Household waste (%)]], NA())</f>
        <v>1876020.4295999999</v>
      </c>
      <c r="L1800" s="10">
        <v>60.98</v>
      </c>
      <c r="M1800" s="10">
        <f>SUMIFS(Table2[Household waste (%)], Table2[Country], "Australia", Table2[Year], 2020)</f>
        <v>1412.17</v>
      </c>
      <c r="N1800" s="10">
        <f>COUNTIFS(Table2[Year], "USA")</f>
        <v>0</v>
      </c>
    </row>
    <row r="1801" spans="1:14" x14ac:dyDescent="0.35">
      <c r="A1801" s="11" t="s">
        <v>28</v>
      </c>
      <c r="B1801" s="12">
        <v>2022</v>
      </c>
      <c r="C1801" s="11" t="s">
        <v>20</v>
      </c>
      <c r="D1801" s="12">
        <v>517.61</v>
      </c>
      <c r="E1801" s="13">
        <v>576.78</v>
      </c>
      <c r="F1801" s="13">
        <f>IFERROR(Table2[[#This Row],[Economic loss ($ million)]]*1000000 / Table2[[#This Row],[Total Waste (tons)]], NA())</f>
        <v>1114313.8656517456</v>
      </c>
      <c r="G1801" s="13" t="str">
        <f t="shared" si="28"/>
        <v>High</v>
      </c>
      <c r="H1801" s="13">
        <v>60.93</v>
      </c>
      <c r="I1801" s="13">
        <f>IFERROR(Table2[[#This Row],[Total Waste (tons)]] / (Table2[[#This Row],[Population (million)]]*1000), NA())</f>
        <v>2.1056464079407698E-3</v>
      </c>
      <c r="J1801" s="13">
        <v>245.82</v>
      </c>
      <c r="K1801" s="13">
        <f>IFERROR(Table2[[#This Row],[Total Waste (tons)]] * Table2[[#This Row],[Household waste (%)]], NA())</f>
        <v>18556.318500000001</v>
      </c>
      <c r="L1801" s="13">
        <v>35.85</v>
      </c>
      <c r="M1801" s="10">
        <f>SUMIFS(Table2[Household waste (%)], Table2[Country], "Australia", Table2[Year], 2020)</f>
        <v>1412.17</v>
      </c>
      <c r="N1801" s="10">
        <f>COUNTIFS(Table2[Year], "USA")</f>
        <v>0</v>
      </c>
    </row>
    <row r="1802" spans="1:14" x14ac:dyDescent="0.35">
      <c r="A1802" s="8" t="s">
        <v>29</v>
      </c>
      <c r="B1802" s="9">
        <v>2018</v>
      </c>
      <c r="C1802" s="8" t="s">
        <v>19</v>
      </c>
      <c r="D1802" s="9">
        <v>19970.490000000002</v>
      </c>
      <c r="E1802" s="10">
        <v>22580.080000000002</v>
      </c>
      <c r="F1802" s="10">
        <f>IFERROR(Table2[[#This Row],[Economic loss ($ million)]]*1000000 / Table2[[#This Row],[Total Waste (tons)]], NA())</f>
        <v>1130672.3069889622</v>
      </c>
      <c r="G1802" s="10" t="str">
        <f t="shared" si="28"/>
        <v>High</v>
      </c>
      <c r="H1802" s="10">
        <v>65.239999999999995</v>
      </c>
      <c r="I1802" s="10">
        <f>IFERROR(Table2[[#This Row],[Total Waste (tons)]] / (Table2[[#This Row],[Population (million)]]*1000), NA())</f>
        <v>1.6106662687819084E-2</v>
      </c>
      <c r="J1802" s="10">
        <v>1239.8900000000001</v>
      </c>
      <c r="K1802" s="10">
        <f>IFERROR(Table2[[#This Row],[Total Waste (tons)]] * Table2[[#This Row],[Household waste (%)]], NA())</f>
        <v>687184.56090000004</v>
      </c>
      <c r="L1802" s="10">
        <v>34.409999999999997</v>
      </c>
      <c r="M1802" s="10">
        <f>SUMIFS(Table2[Household waste (%)], Table2[Country], "Australia", Table2[Year], 2020)</f>
        <v>1412.17</v>
      </c>
      <c r="N1802" s="10">
        <f>COUNTIFS(Table2[Year], "USA")</f>
        <v>0</v>
      </c>
    </row>
    <row r="1803" spans="1:14" x14ac:dyDescent="0.35">
      <c r="A1803" s="11" t="s">
        <v>21</v>
      </c>
      <c r="B1803" s="12">
        <v>2024</v>
      </c>
      <c r="C1803" s="11" t="s">
        <v>25</v>
      </c>
      <c r="D1803" s="12">
        <v>33519.800000000003</v>
      </c>
      <c r="E1803" s="13">
        <v>36757.81</v>
      </c>
      <c r="F1803" s="13">
        <f>IFERROR(Table2[[#This Row],[Economic loss ($ million)]]*1000000 / Table2[[#This Row],[Total Waste (tons)]], NA())</f>
        <v>1096599.9200472555</v>
      </c>
      <c r="G1803" s="13" t="str">
        <f t="shared" si="28"/>
        <v>Medium</v>
      </c>
      <c r="H1803" s="13">
        <v>161.69</v>
      </c>
      <c r="I1803" s="13">
        <f>IFERROR(Table2[[#This Row],[Total Waste (tons)]] / (Table2[[#This Row],[Population (million)]]*1000), NA())</f>
        <v>0.12141335844682702</v>
      </c>
      <c r="J1803" s="13">
        <v>276.08</v>
      </c>
      <c r="K1803" s="13">
        <f>IFERROR(Table2[[#This Row],[Total Waste (tons)]] * Table2[[#This Row],[Household waste (%)]], NA())</f>
        <v>1890516.7200000002</v>
      </c>
      <c r="L1803" s="13">
        <v>56.4</v>
      </c>
      <c r="M1803" s="10">
        <f>SUMIFS(Table2[Household waste (%)], Table2[Country], "Australia", Table2[Year], 2020)</f>
        <v>1412.17</v>
      </c>
      <c r="N1803" s="10">
        <f>COUNTIFS(Table2[Year], "USA")</f>
        <v>0</v>
      </c>
    </row>
    <row r="1804" spans="1:14" x14ac:dyDescent="0.35">
      <c r="A1804" s="8" t="s">
        <v>14</v>
      </c>
      <c r="B1804" s="9">
        <v>2020</v>
      </c>
      <c r="C1804" s="8" t="s">
        <v>15</v>
      </c>
      <c r="D1804" s="9">
        <v>46643.08</v>
      </c>
      <c r="E1804" s="10">
        <v>49785.97</v>
      </c>
      <c r="F1804" s="10">
        <f>IFERROR(Table2[[#This Row],[Economic loss ($ million)]]*1000000 / Table2[[#This Row],[Total Waste (tons)]], NA())</f>
        <v>1067381.699493258</v>
      </c>
      <c r="G1804" s="10" t="str">
        <f t="shared" si="28"/>
        <v>Medium</v>
      </c>
      <c r="H1804" s="10">
        <v>34.1</v>
      </c>
      <c r="I1804" s="10">
        <f>IFERROR(Table2[[#This Row],[Total Waste (tons)]] / (Table2[[#This Row],[Population (million)]]*1000), NA())</f>
        <v>3.558638895246815E-2</v>
      </c>
      <c r="J1804" s="10">
        <v>1310.7</v>
      </c>
      <c r="K1804" s="10">
        <f>IFERROR(Table2[[#This Row],[Total Waste (tons)]] * Table2[[#This Row],[Household waste (%)]], NA())</f>
        <v>2258924.3643999998</v>
      </c>
      <c r="L1804" s="10">
        <v>48.43</v>
      </c>
      <c r="M1804" s="10">
        <f>SUMIFS(Table2[Household waste (%)], Table2[Country], "Australia", Table2[Year], 2020)</f>
        <v>1412.17</v>
      </c>
      <c r="N1804" s="10">
        <f>COUNTIFS(Table2[Year], "USA")</f>
        <v>0</v>
      </c>
    </row>
    <row r="1805" spans="1:14" x14ac:dyDescent="0.35">
      <c r="A1805" s="11" t="s">
        <v>10</v>
      </c>
      <c r="B1805" s="12">
        <v>2024</v>
      </c>
      <c r="C1805" s="11" t="s">
        <v>13</v>
      </c>
      <c r="D1805" s="12">
        <v>26014.74</v>
      </c>
      <c r="E1805" s="13">
        <v>22046.11</v>
      </c>
      <c r="F1805" s="13">
        <f>IFERROR(Table2[[#This Row],[Economic loss ($ million)]]*1000000 / Table2[[#This Row],[Total Waste (tons)]], NA())</f>
        <v>847446.87050495215</v>
      </c>
      <c r="G1805" s="13" t="str">
        <f t="shared" si="28"/>
        <v>Low</v>
      </c>
      <c r="H1805" s="13">
        <v>139.72</v>
      </c>
      <c r="I1805" s="13">
        <f>IFERROR(Table2[[#This Row],[Total Waste (tons)]] / (Table2[[#This Row],[Population (million)]]*1000), NA())</f>
        <v>0.84054087237479813</v>
      </c>
      <c r="J1805" s="13">
        <v>30.95</v>
      </c>
      <c r="K1805" s="13">
        <f>IFERROR(Table2[[#This Row],[Total Waste (tons)]] * Table2[[#This Row],[Household waste (%)]], NA())</f>
        <v>1689397.2156</v>
      </c>
      <c r="L1805" s="13">
        <v>64.94</v>
      </c>
      <c r="M1805" s="10">
        <f>SUMIFS(Table2[Household waste (%)], Table2[Country], "Australia", Table2[Year], 2020)</f>
        <v>1412.17</v>
      </c>
      <c r="N1805" s="10">
        <f>COUNTIFS(Table2[Year], "USA")</f>
        <v>0</v>
      </c>
    </row>
    <row r="1806" spans="1:14" x14ac:dyDescent="0.35">
      <c r="A1806" s="8" t="s">
        <v>21</v>
      </c>
      <c r="B1806" s="9">
        <v>2021</v>
      </c>
      <c r="C1806" s="8" t="s">
        <v>25</v>
      </c>
      <c r="D1806" s="9">
        <v>3799.48</v>
      </c>
      <c r="E1806" s="10">
        <v>3099.82</v>
      </c>
      <c r="F1806" s="10">
        <f>IFERROR(Table2[[#This Row],[Economic loss ($ million)]]*1000000 / Table2[[#This Row],[Total Waste (tons)]], NA())</f>
        <v>815853.74840767682</v>
      </c>
      <c r="G1806" s="10" t="str">
        <f t="shared" si="28"/>
        <v>Low</v>
      </c>
      <c r="H1806" s="10">
        <v>156.94</v>
      </c>
      <c r="I1806" s="10">
        <f>IFERROR(Table2[[#This Row],[Total Waste (tons)]] / (Table2[[#This Row],[Population (million)]]*1000), NA())</f>
        <v>2.8400532209116322E-3</v>
      </c>
      <c r="J1806" s="10">
        <v>1337.82</v>
      </c>
      <c r="K1806" s="10">
        <f>IFERROR(Table2[[#This Row],[Total Waste (tons)]] * Table2[[#This Row],[Household waste (%)]], NA())</f>
        <v>120405.5212</v>
      </c>
      <c r="L1806" s="10">
        <v>31.69</v>
      </c>
      <c r="M1806" s="10">
        <f>SUMIFS(Table2[Household waste (%)], Table2[Country], "Australia", Table2[Year], 2020)</f>
        <v>1412.17</v>
      </c>
      <c r="N1806" s="10">
        <f>COUNTIFS(Table2[Year], "USA")</f>
        <v>0</v>
      </c>
    </row>
    <row r="1807" spans="1:14" x14ac:dyDescent="0.35">
      <c r="A1807" s="11" t="s">
        <v>29</v>
      </c>
      <c r="B1807" s="12">
        <v>2018</v>
      </c>
      <c r="C1807" s="11" t="s">
        <v>9</v>
      </c>
      <c r="D1807" s="12">
        <v>14126.29</v>
      </c>
      <c r="E1807" s="13">
        <v>16893.560000000001</v>
      </c>
      <c r="F1807" s="13">
        <f>IFERROR(Table2[[#This Row],[Economic loss ($ million)]]*1000000 / Table2[[#This Row],[Total Waste (tons)]], NA())</f>
        <v>1195895.0297636534</v>
      </c>
      <c r="G1807" s="13" t="str">
        <f t="shared" si="28"/>
        <v>High</v>
      </c>
      <c r="H1807" s="13">
        <v>175.41</v>
      </c>
      <c r="I1807" s="13">
        <f>IFERROR(Table2[[#This Row],[Total Waste (tons)]] / (Table2[[#This Row],[Population (million)]]*1000), NA())</f>
        <v>1.6132347399074973E-2</v>
      </c>
      <c r="J1807" s="13">
        <v>875.65</v>
      </c>
      <c r="K1807" s="13">
        <f>IFERROR(Table2[[#This Row],[Total Waste (tons)]] * Table2[[#This Row],[Household waste (%)]], NA())</f>
        <v>707585.8661000001</v>
      </c>
      <c r="L1807" s="13">
        <v>50.09</v>
      </c>
      <c r="M1807" s="10">
        <f>SUMIFS(Table2[Household waste (%)], Table2[Country], "Australia", Table2[Year], 2020)</f>
        <v>1412.17</v>
      </c>
      <c r="N1807" s="10">
        <f>COUNTIFS(Table2[Year], "USA")</f>
        <v>0</v>
      </c>
    </row>
    <row r="1808" spans="1:14" x14ac:dyDescent="0.35">
      <c r="A1808" s="8" t="s">
        <v>33</v>
      </c>
      <c r="B1808" s="9">
        <v>2018</v>
      </c>
      <c r="C1808" s="8" t="s">
        <v>19</v>
      </c>
      <c r="D1808" s="9">
        <v>45602.44</v>
      </c>
      <c r="E1808" s="10">
        <v>40879.26</v>
      </c>
      <c r="F1808" s="10">
        <f>IFERROR(Table2[[#This Row],[Economic loss ($ million)]]*1000000 / Table2[[#This Row],[Total Waste (tons)]], NA())</f>
        <v>896427.03329032392</v>
      </c>
      <c r="G1808" s="10" t="str">
        <f t="shared" si="28"/>
        <v>Low</v>
      </c>
      <c r="H1808" s="10">
        <v>149.76</v>
      </c>
      <c r="I1808" s="10">
        <f>IFERROR(Table2[[#This Row],[Total Waste (tons)]] / (Table2[[#This Row],[Population (million)]]*1000), NA())</f>
        <v>4.7922865129573972E-2</v>
      </c>
      <c r="J1808" s="10">
        <v>951.58</v>
      </c>
      <c r="K1808" s="10">
        <f>IFERROR(Table2[[#This Row],[Total Waste (tons)]] * Table2[[#This Row],[Household waste (%)]], NA())</f>
        <v>2363574.4652</v>
      </c>
      <c r="L1808" s="10">
        <v>51.83</v>
      </c>
      <c r="M1808" s="10">
        <f>SUMIFS(Table2[Household waste (%)], Table2[Country], "Australia", Table2[Year], 2020)</f>
        <v>1412.17</v>
      </c>
      <c r="N1808" s="10">
        <f>COUNTIFS(Table2[Year], "USA")</f>
        <v>0</v>
      </c>
    </row>
    <row r="1809" spans="1:14" x14ac:dyDescent="0.35">
      <c r="A1809" s="11" t="s">
        <v>23</v>
      </c>
      <c r="B1809" s="12">
        <v>2021</v>
      </c>
      <c r="C1809" s="11" t="s">
        <v>25</v>
      </c>
      <c r="D1809" s="12">
        <v>41470.400000000001</v>
      </c>
      <c r="E1809" s="13">
        <v>45018.64</v>
      </c>
      <c r="F1809" s="13">
        <f>IFERROR(Table2[[#This Row],[Economic loss ($ million)]]*1000000 / Table2[[#This Row],[Total Waste (tons)]], NA())</f>
        <v>1085560.7855241329</v>
      </c>
      <c r="G1809" s="13" t="str">
        <f t="shared" si="28"/>
        <v>Medium</v>
      </c>
      <c r="H1809" s="13">
        <v>105.89</v>
      </c>
      <c r="I1809" s="13">
        <f>IFERROR(Table2[[#This Row],[Total Waste (tons)]] / (Table2[[#This Row],[Population (million)]]*1000), NA())</f>
        <v>4.7503321878579613E-2</v>
      </c>
      <c r="J1809" s="13">
        <v>873</v>
      </c>
      <c r="K1809" s="13">
        <f>IFERROR(Table2[[#This Row],[Total Waste (tons)]] * Table2[[#This Row],[Household waste (%)]], NA())</f>
        <v>2612635.2000000002</v>
      </c>
      <c r="L1809" s="13">
        <v>63</v>
      </c>
      <c r="M1809" s="10">
        <f>SUMIFS(Table2[Household waste (%)], Table2[Country], "Australia", Table2[Year], 2020)</f>
        <v>1412.17</v>
      </c>
      <c r="N1809" s="10">
        <f>COUNTIFS(Table2[Year], "USA")</f>
        <v>0</v>
      </c>
    </row>
    <row r="1810" spans="1:14" x14ac:dyDescent="0.35">
      <c r="A1810" s="8" t="s">
        <v>8</v>
      </c>
      <c r="B1810" s="9">
        <v>2022</v>
      </c>
      <c r="C1810" s="8" t="s">
        <v>22</v>
      </c>
      <c r="D1810" s="9">
        <v>27743.51</v>
      </c>
      <c r="E1810" s="10">
        <v>25956.39</v>
      </c>
      <c r="F1810" s="10">
        <f>IFERROR(Table2[[#This Row],[Economic loss ($ million)]]*1000000 / Table2[[#This Row],[Total Waste (tons)]], NA())</f>
        <v>935584.21410989459</v>
      </c>
      <c r="G1810" s="10" t="str">
        <f t="shared" si="28"/>
        <v>Low</v>
      </c>
      <c r="H1810" s="10">
        <v>91.64</v>
      </c>
      <c r="I1810" s="10">
        <f>IFERROR(Table2[[#This Row],[Total Waste (tons)]] / (Table2[[#This Row],[Population (million)]]*1000), NA())</f>
        <v>0.16941566927210552</v>
      </c>
      <c r="J1810" s="10">
        <v>163.76</v>
      </c>
      <c r="K1810" s="10">
        <f>IFERROR(Table2[[#This Row],[Total Waste (tons)]] * Table2[[#This Row],[Household waste (%)]], NA())</f>
        <v>953267.00359999994</v>
      </c>
      <c r="L1810" s="10">
        <v>34.36</v>
      </c>
      <c r="M1810" s="10">
        <f>SUMIFS(Table2[Household waste (%)], Table2[Country], "Australia", Table2[Year], 2020)</f>
        <v>1412.17</v>
      </c>
      <c r="N1810" s="10">
        <f>COUNTIFS(Table2[Year], "USA")</f>
        <v>0</v>
      </c>
    </row>
    <row r="1811" spans="1:14" x14ac:dyDescent="0.35">
      <c r="A1811" s="11" t="s">
        <v>24</v>
      </c>
      <c r="B1811" s="12">
        <v>2023</v>
      </c>
      <c r="C1811" s="11" t="s">
        <v>13</v>
      </c>
      <c r="D1811" s="12">
        <v>38649.18</v>
      </c>
      <c r="E1811" s="13">
        <v>31579.18</v>
      </c>
      <c r="F1811" s="13">
        <f>IFERROR(Table2[[#This Row],[Economic loss ($ million)]]*1000000 / Table2[[#This Row],[Total Waste (tons)]], NA())</f>
        <v>817072.4450040079</v>
      </c>
      <c r="G1811" s="13" t="str">
        <f t="shared" si="28"/>
        <v>Low</v>
      </c>
      <c r="H1811" s="13">
        <v>56.11</v>
      </c>
      <c r="I1811" s="13">
        <f>IFERROR(Table2[[#This Row],[Total Waste (tons)]] / (Table2[[#This Row],[Population (million)]]*1000), NA())</f>
        <v>4.7471234155448558E-2</v>
      </c>
      <c r="J1811" s="13">
        <v>814.16</v>
      </c>
      <c r="K1811" s="13">
        <f>IFERROR(Table2[[#This Row],[Total Waste (tons)]] * Table2[[#This Row],[Household waste (%)]], NA())</f>
        <v>2345618.7341999998</v>
      </c>
      <c r="L1811" s="13">
        <v>60.69</v>
      </c>
      <c r="M1811" s="10">
        <f>SUMIFS(Table2[Household waste (%)], Table2[Country], "Australia", Table2[Year], 2020)</f>
        <v>1412.17</v>
      </c>
      <c r="N1811" s="10">
        <f>COUNTIFS(Table2[Year], "USA")</f>
        <v>0</v>
      </c>
    </row>
    <row r="1812" spans="1:14" x14ac:dyDescent="0.35">
      <c r="A1812" s="8" t="s">
        <v>8</v>
      </c>
      <c r="B1812" s="9">
        <v>2021</v>
      </c>
      <c r="C1812" s="8" t="s">
        <v>20</v>
      </c>
      <c r="D1812" s="9">
        <v>36479.51</v>
      </c>
      <c r="E1812" s="10">
        <v>40488.370000000003</v>
      </c>
      <c r="F1812" s="10">
        <f>IFERROR(Table2[[#This Row],[Economic loss ($ million)]]*1000000 / Table2[[#This Row],[Total Waste (tons)]], NA())</f>
        <v>1109893.4717050749</v>
      </c>
      <c r="G1812" s="10" t="str">
        <f t="shared" si="28"/>
        <v>High</v>
      </c>
      <c r="H1812" s="10">
        <v>167.63</v>
      </c>
      <c r="I1812" s="10">
        <f>IFERROR(Table2[[#This Row],[Total Waste (tons)]] / (Table2[[#This Row],[Population (million)]]*1000), NA())</f>
        <v>0.24922805219648836</v>
      </c>
      <c r="J1812" s="10">
        <v>146.37</v>
      </c>
      <c r="K1812" s="10">
        <f>IFERROR(Table2[[#This Row],[Total Waste (tons)]] * Table2[[#This Row],[Household waste (%)]], NA())</f>
        <v>2132227.3595000003</v>
      </c>
      <c r="L1812" s="10">
        <v>58.45</v>
      </c>
      <c r="M1812" s="10">
        <f>SUMIFS(Table2[Household waste (%)], Table2[Country], "Australia", Table2[Year], 2020)</f>
        <v>1412.17</v>
      </c>
      <c r="N1812" s="10">
        <f>COUNTIFS(Table2[Year], "USA")</f>
        <v>0</v>
      </c>
    </row>
    <row r="1813" spans="1:14" x14ac:dyDescent="0.35">
      <c r="A1813" s="11" t="s">
        <v>12</v>
      </c>
      <c r="B1813" s="12">
        <v>2018</v>
      </c>
      <c r="C1813" s="11" t="s">
        <v>15</v>
      </c>
      <c r="D1813" s="12">
        <v>17394.53</v>
      </c>
      <c r="E1813" s="13">
        <v>18757.29</v>
      </c>
      <c r="F1813" s="13">
        <f>IFERROR(Table2[[#This Row],[Economic loss ($ million)]]*1000000 / Table2[[#This Row],[Total Waste (tons)]], NA())</f>
        <v>1078344.1691152335</v>
      </c>
      <c r="G1813" s="13" t="str">
        <f t="shared" si="28"/>
        <v>Medium</v>
      </c>
      <c r="H1813" s="13">
        <v>154.52000000000001</v>
      </c>
      <c r="I1813" s="13">
        <f>IFERROR(Table2[[#This Row],[Total Waste (tons)]] / (Table2[[#This Row],[Population (million)]]*1000), NA())</f>
        <v>4.8404190783615311E-2</v>
      </c>
      <c r="J1813" s="13">
        <v>359.36</v>
      </c>
      <c r="K1813" s="13">
        <f>IFERROR(Table2[[#This Row],[Total Waste (tons)]] * Table2[[#This Row],[Household waste (%)]], NA())</f>
        <v>713871.51119999995</v>
      </c>
      <c r="L1813" s="13">
        <v>41.04</v>
      </c>
      <c r="M1813" s="10">
        <f>SUMIFS(Table2[Household waste (%)], Table2[Country], "Australia", Table2[Year], 2020)</f>
        <v>1412.17</v>
      </c>
      <c r="N1813" s="10">
        <f>COUNTIFS(Table2[Year], "USA")</f>
        <v>0</v>
      </c>
    </row>
    <row r="1814" spans="1:14" x14ac:dyDescent="0.35">
      <c r="A1814" s="8" t="s">
        <v>16</v>
      </c>
      <c r="B1814" s="9">
        <v>2019</v>
      </c>
      <c r="C1814" s="8" t="s">
        <v>11</v>
      </c>
      <c r="D1814" s="9">
        <v>30287.13</v>
      </c>
      <c r="E1814" s="10">
        <v>28878.12</v>
      </c>
      <c r="F1814" s="10">
        <f>IFERROR(Table2[[#This Row],[Economic loss ($ million)]]*1000000 / Table2[[#This Row],[Total Waste (tons)]], NA())</f>
        <v>953478.25957758294</v>
      </c>
      <c r="G1814" s="10" t="str">
        <f t="shared" si="28"/>
        <v>Medium</v>
      </c>
      <c r="H1814" s="10">
        <v>54.33</v>
      </c>
      <c r="I1814" s="10">
        <f>IFERROR(Table2[[#This Row],[Total Waste (tons)]] / (Table2[[#This Row],[Population (million)]]*1000), NA())</f>
        <v>5.0779843739521158E-2</v>
      </c>
      <c r="J1814" s="10">
        <v>596.44000000000005</v>
      </c>
      <c r="K1814" s="10">
        <f>IFERROR(Table2[[#This Row],[Total Waste (tons)]] * Table2[[#This Row],[Household waste (%)]], NA())</f>
        <v>1495578.4794000001</v>
      </c>
      <c r="L1814" s="10">
        <v>49.38</v>
      </c>
      <c r="M1814" s="10">
        <f>SUMIFS(Table2[Household waste (%)], Table2[Country], "Australia", Table2[Year], 2020)</f>
        <v>1412.17</v>
      </c>
      <c r="N1814" s="10">
        <f>COUNTIFS(Table2[Year], "USA")</f>
        <v>0</v>
      </c>
    </row>
    <row r="1815" spans="1:14" x14ac:dyDescent="0.35">
      <c r="A1815" s="11" t="s">
        <v>29</v>
      </c>
      <c r="B1815" s="12">
        <v>2022</v>
      </c>
      <c r="C1815" s="11" t="s">
        <v>9</v>
      </c>
      <c r="D1815" s="12">
        <v>26025.35</v>
      </c>
      <c r="E1815" s="13">
        <v>26034.02</v>
      </c>
      <c r="F1815" s="13">
        <f>IFERROR(Table2[[#This Row],[Economic loss ($ million)]]*1000000 / Table2[[#This Row],[Total Waste (tons)]], NA())</f>
        <v>1000333.1367301497</v>
      </c>
      <c r="G1815" s="13" t="str">
        <f t="shared" si="28"/>
        <v>Medium</v>
      </c>
      <c r="H1815" s="13">
        <v>75.12</v>
      </c>
      <c r="I1815" s="13">
        <f>IFERROR(Table2[[#This Row],[Total Waste (tons)]] / (Table2[[#This Row],[Population (million)]]*1000), NA())</f>
        <v>0.10153460518102371</v>
      </c>
      <c r="J1815" s="13">
        <v>256.32</v>
      </c>
      <c r="K1815" s="13">
        <f>IFERROR(Table2[[#This Row],[Total Waste (tons)]] * Table2[[#This Row],[Household waste (%)]], NA())</f>
        <v>1402506.1114999999</v>
      </c>
      <c r="L1815" s="13">
        <v>53.89</v>
      </c>
      <c r="M1815" s="10">
        <f>SUMIFS(Table2[Household waste (%)], Table2[Country], "Australia", Table2[Year], 2020)</f>
        <v>1412.17</v>
      </c>
      <c r="N1815" s="10">
        <f>COUNTIFS(Table2[Year], "USA")</f>
        <v>0</v>
      </c>
    </row>
    <row r="1816" spans="1:14" x14ac:dyDescent="0.35">
      <c r="A1816" s="8" t="s">
        <v>18</v>
      </c>
      <c r="B1816" s="9">
        <v>2018</v>
      </c>
      <c r="C1816" s="8" t="s">
        <v>22</v>
      </c>
      <c r="D1816" s="9">
        <v>23048.799999999999</v>
      </c>
      <c r="E1816" s="10">
        <v>27491.11</v>
      </c>
      <c r="F1816" s="10">
        <f>IFERROR(Table2[[#This Row],[Economic loss ($ million)]]*1000000 / Table2[[#This Row],[Total Waste (tons)]], NA())</f>
        <v>1192734.9796952554</v>
      </c>
      <c r="G1816" s="10" t="str">
        <f t="shared" si="28"/>
        <v>High</v>
      </c>
      <c r="H1816" s="10">
        <v>142.76</v>
      </c>
      <c r="I1816" s="10">
        <f>IFERROR(Table2[[#This Row],[Total Waste (tons)]] / (Table2[[#This Row],[Population (million)]]*1000), NA())</f>
        <v>2.2899040276591093E-2</v>
      </c>
      <c r="J1816" s="10">
        <v>1006.54</v>
      </c>
      <c r="K1816" s="10">
        <f>IFERROR(Table2[[#This Row],[Total Waste (tons)]] * Table2[[#This Row],[Household waste (%)]], NA())</f>
        <v>853266.576</v>
      </c>
      <c r="L1816" s="10">
        <v>37.020000000000003</v>
      </c>
      <c r="M1816" s="10">
        <f>SUMIFS(Table2[Household waste (%)], Table2[Country], "Australia", Table2[Year], 2020)</f>
        <v>1412.17</v>
      </c>
      <c r="N1816" s="10">
        <f>COUNTIFS(Table2[Year], "USA")</f>
        <v>0</v>
      </c>
    </row>
    <row r="1817" spans="1:14" x14ac:dyDescent="0.35">
      <c r="A1817" s="11" t="s">
        <v>34</v>
      </c>
      <c r="B1817" s="12">
        <v>2023</v>
      </c>
      <c r="C1817" s="11" t="s">
        <v>11</v>
      </c>
      <c r="D1817" s="12">
        <v>19438.29</v>
      </c>
      <c r="E1817" s="13">
        <v>22652.07</v>
      </c>
      <c r="F1817" s="13">
        <f>IFERROR(Table2[[#This Row],[Economic loss ($ million)]]*1000000 / Table2[[#This Row],[Total Waste (tons)]], NA())</f>
        <v>1165332.4443662483</v>
      </c>
      <c r="G1817" s="13" t="str">
        <f t="shared" si="28"/>
        <v>High</v>
      </c>
      <c r="H1817" s="13">
        <v>86.85</v>
      </c>
      <c r="I1817" s="13">
        <f>IFERROR(Table2[[#This Row],[Total Waste (tons)]] / (Table2[[#This Row],[Population (million)]]*1000), NA())</f>
        <v>2.2466037932110539E-2</v>
      </c>
      <c r="J1817" s="13">
        <v>865.23</v>
      </c>
      <c r="K1817" s="13">
        <f>IFERROR(Table2[[#This Row],[Total Waste (tons)]] * Table2[[#This Row],[Household waste (%)]], NA())</f>
        <v>713968.39169999992</v>
      </c>
      <c r="L1817" s="13">
        <v>36.729999999999997</v>
      </c>
      <c r="M1817" s="10">
        <f>SUMIFS(Table2[Household waste (%)], Table2[Country], "Australia", Table2[Year], 2020)</f>
        <v>1412.17</v>
      </c>
      <c r="N1817" s="10">
        <f>COUNTIFS(Table2[Year], "USA")</f>
        <v>0</v>
      </c>
    </row>
    <row r="1818" spans="1:14" x14ac:dyDescent="0.35">
      <c r="A1818" s="8" t="s">
        <v>33</v>
      </c>
      <c r="B1818" s="9">
        <v>2019</v>
      </c>
      <c r="C1818" s="8" t="s">
        <v>11</v>
      </c>
      <c r="D1818" s="9">
        <v>40107.69</v>
      </c>
      <c r="E1818" s="10">
        <v>32976.720000000001</v>
      </c>
      <c r="F1818" s="10">
        <f>IFERROR(Table2[[#This Row],[Economic loss ($ million)]]*1000000 / Table2[[#This Row],[Total Waste (tons)]], NA())</f>
        <v>822204.42014985147</v>
      </c>
      <c r="G1818" s="10" t="str">
        <f t="shared" si="28"/>
        <v>Low</v>
      </c>
      <c r="H1818" s="10">
        <v>95.88</v>
      </c>
      <c r="I1818" s="10">
        <f>IFERROR(Table2[[#This Row],[Total Waste (tons)]] / (Table2[[#This Row],[Population (million)]]*1000), NA())</f>
        <v>0.99795197810400604</v>
      </c>
      <c r="J1818" s="10">
        <v>40.19</v>
      </c>
      <c r="K1818" s="10">
        <f>IFERROR(Table2[[#This Row],[Total Waste (tons)]] * Table2[[#This Row],[Household waste (%)]], NA())</f>
        <v>1248552.3896999999</v>
      </c>
      <c r="L1818" s="10">
        <v>31.13</v>
      </c>
      <c r="M1818" s="10">
        <f>SUMIFS(Table2[Household waste (%)], Table2[Country], "Australia", Table2[Year], 2020)</f>
        <v>1412.17</v>
      </c>
      <c r="N1818" s="10">
        <f>COUNTIFS(Table2[Year], "USA")</f>
        <v>0</v>
      </c>
    </row>
    <row r="1819" spans="1:14" x14ac:dyDescent="0.35">
      <c r="A1819" s="11" t="s">
        <v>35</v>
      </c>
      <c r="B1819" s="12">
        <v>2022</v>
      </c>
      <c r="C1819" s="11" t="s">
        <v>22</v>
      </c>
      <c r="D1819" s="12">
        <v>19155.88</v>
      </c>
      <c r="E1819" s="13">
        <v>17069.740000000002</v>
      </c>
      <c r="F1819" s="13">
        <f>IFERROR(Table2[[#This Row],[Economic loss ($ million)]]*1000000 / Table2[[#This Row],[Total Waste (tons)]], NA())</f>
        <v>891096.62411750341</v>
      </c>
      <c r="G1819" s="13" t="str">
        <f t="shared" si="28"/>
        <v>Low</v>
      </c>
      <c r="H1819" s="13">
        <v>33.68</v>
      </c>
      <c r="I1819" s="13">
        <f>IFERROR(Table2[[#This Row],[Total Waste (tons)]] / (Table2[[#This Row],[Population (million)]]*1000), NA())</f>
        <v>1.5275821371610847</v>
      </c>
      <c r="J1819" s="13">
        <v>12.54</v>
      </c>
      <c r="K1819" s="13">
        <f>IFERROR(Table2[[#This Row],[Total Waste (tons)]] * Table2[[#This Row],[Household waste (%)]], NA())</f>
        <v>1029245.4324</v>
      </c>
      <c r="L1819" s="13">
        <v>53.73</v>
      </c>
      <c r="M1819" s="10">
        <f>SUMIFS(Table2[Household waste (%)], Table2[Country], "Australia", Table2[Year], 2020)</f>
        <v>1412.17</v>
      </c>
      <c r="N1819" s="10">
        <f>COUNTIFS(Table2[Year], "USA")</f>
        <v>0</v>
      </c>
    </row>
    <row r="1820" spans="1:14" x14ac:dyDescent="0.35">
      <c r="A1820" s="8" t="s">
        <v>32</v>
      </c>
      <c r="B1820" s="9">
        <v>2024</v>
      </c>
      <c r="C1820" s="8" t="s">
        <v>20</v>
      </c>
      <c r="D1820" s="9">
        <v>21004.82</v>
      </c>
      <c r="E1820" s="10">
        <v>16927.09</v>
      </c>
      <c r="F1820" s="10">
        <f>IFERROR(Table2[[#This Row],[Economic loss ($ million)]]*1000000 / Table2[[#This Row],[Total Waste (tons)]], NA())</f>
        <v>805866.93911207048</v>
      </c>
      <c r="G1820" s="10" t="str">
        <f t="shared" si="28"/>
        <v>Low</v>
      </c>
      <c r="H1820" s="10">
        <v>109.2</v>
      </c>
      <c r="I1820" s="10">
        <f>IFERROR(Table2[[#This Row],[Total Waste (tons)]] / (Table2[[#This Row],[Population (million)]]*1000), NA())</f>
        <v>2.500305919603852E-2</v>
      </c>
      <c r="J1820" s="10">
        <v>840.09</v>
      </c>
      <c r="K1820" s="10">
        <f>IFERROR(Table2[[#This Row],[Total Waste (tons)]] * Table2[[#This Row],[Household waste (%)]], NA())</f>
        <v>838932.51079999993</v>
      </c>
      <c r="L1820" s="10">
        <v>39.94</v>
      </c>
      <c r="M1820" s="10">
        <f>SUMIFS(Table2[Household waste (%)], Table2[Country], "Australia", Table2[Year], 2020)</f>
        <v>1412.17</v>
      </c>
      <c r="N1820" s="10">
        <f>COUNTIFS(Table2[Year], "USA")</f>
        <v>0</v>
      </c>
    </row>
    <row r="1821" spans="1:14" x14ac:dyDescent="0.35">
      <c r="A1821" s="11" t="s">
        <v>16</v>
      </c>
      <c r="B1821" s="12">
        <v>2023</v>
      </c>
      <c r="C1821" s="11" t="s">
        <v>13</v>
      </c>
      <c r="D1821" s="12">
        <v>47035.68</v>
      </c>
      <c r="E1821" s="13">
        <v>52552.41</v>
      </c>
      <c r="F1821" s="13">
        <f>IFERROR(Table2[[#This Row],[Economic loss ($ million)]]*1000000 / Table2[[#This Row],[Total Waste (tons)]], NA())</f>
        <v>1117288.1948342195</v>
      </c>
      <c r="G1821" s="13" t="str">
        <f t="shared" si="28"/>
        <v>High</v>
      </c>
      <c r="H1821" s="13">
        <v>43.53</v>
      </c>
      <c r="I1821" s="13">
        <f>IFERROR(Table2[[#This Row],[Total Waste (tons)]] / (Table2[[#This Row],[Population (million)]]*1000), NA())</f>
        <v>0.25060301561084769</v>
      </c>
      <c r="J1821" s="13">
        <v>187.69</v>
      </c>
      <c r="K1821" s="13">
        <f>IFERROR(Table2[[#This Row],[Total Waste (tons)]] * Table2[[#This Row],[Household waste (%)]], NA())</f>
        <v>2176340.9136000001</v>
      </c>
      <c r="L1821" s="13">
        <v>46.27</v>
      </c>
      <c r="M1821" s="10">
        <f>SUMIFS(Table2[Household waste (%)], Table2[Country], "Australia", Table2[Year], 2020)</f>
        <v>1412.17</v>
      </c>
      <c r="N1821" s="10">
        <f>COUNTIFS(Table2[Year], "USA")</f>
        <v>0</v>
      </c>
    </row>
    <row r="1822" spans="1:14" x14ac:dyDescent="0.35">
      <c r="A1822" s="8" t="s">
        <v>21</v>
      </c>
      <c r="B1822" s="9">
        <v>2019</v>
      </c>
      <c r="C1822" s="8" t="s">
        <v>15</v>
      </c>
      <c r="D1822" s="9">
        <v>17002.3</v>
      </c>
      <c r="E1822" s="10">
        <v>18242.84</v>
      </c>
      <c r="F1822" s="10">
        <f>IFERROR(Table2[[#This Row],[Economic loss ($ million)]]*1000000 / Table2[[#This Row],[Total Waste (tons)]], NA())</f>
        <v>1072963.0697023345</v>
      </c>
      <c r="G1822" s="10" t="str">
        <f t="shared" si="28"/>
        <v>Medium</v>
      </c>
      <c r="H1822" s="10">
        <v>150.77000000000001</v>
      </c>
      <c r="I1822" s="10">
        <f>IFERROR(Table2[[#This Row],[Total Waste (tons)]] / (Table2[[#This Row],[Population (million)]]*1000), NA())</f>
        <v>0.15074297366787834</v>
      </c>
      <c r="J1822" s="10">
        <v>112.79</v>
      </c>
      <c r="K1822" s="10">
        <f>IFERROR(Table2[[#This Row],[Total Waste (tons)]] * Table2[[#This Row],[Household waste (%)]], NA())</f>
        <v>841273.80399999989</v>
      </c>
      <c r="L1822" s="10">
        <v>49.48</v>
      </c>
      <c r="M1822" s="10">
        <f>SUMIFS(Table2[Household waste (%)], Table2[Country], "Australia", Table2[Year], 2020)</f>
        <v>1412.17</v>
      </c>
      <c r="N1822" s="10">
        <f>COUNTIFS(Table2[Year], "USA")</f>
        <v>0</v>
      </c>
    </row>
    <row r="1823" spans="1:14" x14ac:dyDescent="0.35">
      <c r="A1823" s="11" t="s">
        <v>8</v>
      </c>
      <c r="B1823" s="12">
        <v>2024</v>
      </c>
      <c r="C1823" s="11" t="s">
        <v>20</v>
      </c>
      <c r="D1823" s="12">
        <v>30731.56</v>
      </c>
      <c r="E1823" s="13">
        <v>35981.040000000001</v>
      </c>
      <c r="F1823" s="13">
        <f>IFERROR(Table2[[#This Row],[Economic loss ($ million)]]*1000000 / Table2[[#This Row],[Total Waste (tons)]], NA())</f>
        <v>1170817.2315365702</v>
      </c>
      <c r="G1823" s="13" t="str">
        <f t="shared" si="28"/>
        <v>High</v>
      </c>
      <c r="H1823" s="13">
        <v>185.96</v>
      </c>
      <c r="I1823" s="13">
        <f>IFERROR(Table2[[#This Row],[Total Waste (tons)]] / (Table2[[#This Row],[Population (million)]]*1000), NA())</f>
        <v>3.1147061804471653E-2</v>
      </c>
      <c r="J1823" s="13">
        <v>986.66</v>
      </c>
      <c r="K1823" s="13">
        <f>IFERROR(Table2[[#This Row],[Total Waste (tons)]] * Table2[[#This Row],[Household waste (%)]], NA())</f>
        <v>1288881.6264</v>
      </c>
      <c r="L1823" s="13">
        <v>41.94</v>
      </c>
      <c r="M1823" s="10">
        <f>SUMIFS(Table2[Household waste (%)], Table2[Country], "Australia", Table2[Year], 2020)</f>
        <v>1412.17</v>
      </c>
      <c r="N1823" s="10">
        <f>COUNTIFS(Table2[Year], "USA")</f>
        <v>0</v>
      </c>
    </row>
    <row r="1824" spans="1:14" x14ac:dyDescent="0.35">
      <c r="A1824" s="8" t="s">
        <v>33</v>
      </c>
      <c r="B1824" s="9">
        <v>2020</v>
      </c>
      <c r="C1824" s="8" t="s">
        <v>25</v>
      </c>
      <c r="D1824" s="9">
        <v>13499.98</v>
      </c>
      <c r="E1824" s="10">
        <v>13593.82</v>
      </c>
      <c r="F1824" s="10">
        <f>IFERROR(Table2[[#This Row],[Economic loss ($ million)]]*1000000 / Table2[[#This Row],[Total Waste (tons)]], NA())</f>
        <v>1006951.1214090688</v>
      </c>
      <c r="G1824" s="10" t="str">
        <f t="shared" si="28"/>
        <v>Medium</v>
      </c>
      <c r="H1824" s="10">
        <v>136.44999999999999</v>
      </c>
      <c r="I1824" s="10">
        <f>IFERROR(Table2[[#This Row],[Total Waste (tons)]] / (Table2[[#This Row],[Population (million)]]*1000), NA())</f>
        <v>1.7345248037414399E-2</v>
      </c>
      <c r="J1824" s="10">
        <v>778.31</v>
      </c>
      <c r="K1824" s="10">
        <f>IFERROR(Table2[[#This Row],[Total Waste (tons)]] * Table2[[#This Row],[Household waste (%)]], NA())</f>
        <v>424709.37079999998</v>
      </c>
      <c r="L1824" s="10">
        <v>31.46</v>
      </c>
      <c r="M1824" s="10">
        <f>SUMIFS(Table2[Household waste (%)], Table2[Country], "Australia", Table2[Year], 2020)</f>
        <v>1412.17</v>
      </c>
      <c r="N1824" s="10">
        <f>COUNTIFS(Table2[Year], "USA")</f>
        <v>0</v>
      </c>
    </row>
    <row r="1825" spans="1:14" x14ac:dyDescent="0.35">
      <c r="A1825" s="11" t="s">
        <v>29</v>
      </c>
      <c r="B1825" s="12">
        <v>2024</v>
      </c>
      <c r="C1825" s="11" t="s">
        <v>13</v>
      </c>
      <c r="D1825" s="12">
        <v>14592.73</v>
      </c>
      <c r="E1825" s="13">
        <v>14443.07</v>
      </c>
      <c r="F1825" s="13">
        <f>IFERROR(Table2[[#This Row],[Economic loss ($ million)]]*1000000 / Table2[[#This Row],[Total Waste (tons)]], NA())</f>
        <v>989744.208246161</v>
      </c>
      <c r="G1825" s="13" t="str">
        <f t="shared" si="28"/>
        <v>Medium</v>
      </c>
      <c r="H1825" s="13">
        <v>76.33</v>
      </c>
      <c r="I1825" s="13">
        <f>IFERROR(Table2[[#This Row],[Total Waste (tons)]] / (Table2[[#This Row],[Population (million)]]*1000), NA())</f>
        <v>1.9386406812535704E-2</v>
      </c>
      <c r="J1825" s="13">
        <v>752.73</v>
      </c>
      <c r="K1825" s="13">
        <f>IFERROR(Table2[[#This Row],[Total Waste (tons)]] * Table2[[#This Row],[Household waste (%)]], NA())</f>
        <v>813544.69750000001</v>
      </c>
      <c r="L1825" s="13">
        <v>55.75</v>
      </c>
      <c r="M1825" s="10">
        <f>SUMIFS(Table2[Household waste (%)], Table2[Country], "Australia", Table2[Year], 2020)</f>
        <v>1412.17</v>
      </c>
      <c r="N1825" s="10">
        <f>COUNTIFS(Table2[Year], "USA")</f>
        <v>0</v>
      </c>
    </row>
    <row r="1826" spans="1:14" x14ac:dyDescent="0.35">
      <c r="A1826" s="8" t="s">
        <v>26</v>
      </c>
      <c r="B1826" s="9">
        <v>2024</v>
      </c>
      <c r="C1826" s="8" t="s">
        <v>13</v>
      </c>
      <c r="D1826" s="9">
        <v>28942.01</v>
      </c>
      <c r="E1826" s="10">
        <v>26738.86</v>
      </c>
      <c r="F1826" s="10">
        <f>IFERROR(Table2[[#This Row],[Economic loss ($ million)]]*1000000 / Table2[[#This Row],[Total Waste (tons)]], NA())</f>
        <v>923877.09077565803</v>
      </c>
      <c r="G1826" s="10" t="str">
        <f t="shared" si="28"/>
        <v>Low</v>
      </c>
      <c r="H1826" s="10">
        <v>47.05</v>
      </c>
      <c r="I1826" s="10">
        <f>IFERROR(Table2[[#This Row],[Total Waste (tons)]] / (Table2[[#This Row],[Population (million)]]*1000), NA())</f>
        <v>3.2908093418838401E-2</v>
      </c>
      <c r="J1826" s="10">
        <v>879.48</v>
      </c>
      <c r="K1826" s="10">
        <f>IFERROR(Table2[[#This Row],[Total Waste (tons)]] * Table2[[#This Row],[Household waste (%)]], NA())</f>
        <v>1599046.0525</v>
      </c>
      <c r="L1826" s="10">
        <v>55.25</v>
      </c>
      <c r="M1826" s="10">
        <f>SUMIFS(Table2[Household waste (%)], Table2[Country], "Australia", Table2[Year], 2020)</f>
        <v>1412.17</v>
      </c>
      <c r="N1826" s="10">
        <f>COUNTIFS(Table2[Year], "USA")</f>
        <v>0</v>
      </c>
    </row>
    <row r="1827" spans="1:14" x14ac:dyDescent="0.35">
      <c r="A1827" s="11" t="s">
        <v>24</v>
      </c>
      <c r="B1827" s="12">
        <v>2023</v>
      </c>
      <c r="C1827" s="11" t="s">
        <v>22</v>
      </c>
      <c r="D1827" s="12">
        <v>8312.01</v>
      </c>
      <c r="E1827" s="13">
        <v>7442.82</v>
      </c>
      <c r="F1827" s="13">
        <f>IFERROR(Table2[[#This Row],[Economic loss ($ million)]]*1000000 / Table2[[#This Row],[Total Waste (tons)]], NA())</f>
        <v>895429.62532528234</v>
      </c>
      <c r="G1827" s="13" t="str">
        <f t="shared" si="28"/>
        <v>Low</v>
      </c>
      <c r="H1827" s="13">
        <v>106.56</v>
      </c>
      <c r="I1827" s="13">
        <f>IFERROR(Table2[[#This Row],[Total Waste (tons)]] / (Table2[[#This Row],[Population (million)]]*1000), NA())</f>
        <v>8.939759943212373E-3</v>
      </c>
      <c r="J1827" s="13">
        <v>929.78</v>
      </c>
      <c r="K1827" s="13">
        <f>IFERROR(Table2[[#This Row],[Total Waste (tons)]] * Table2[[#This Row],[Household waste (%)]], NA())</f>
        <v>395984.15640000004</v>
      </c>
      <c r="L1827" s="13">
        <v>47.64</v>
      </c>
      <c r="M1827" s="10">
        <f>SUMIFS(Table2[Household waste (%)], Table2[Country], "Australia", Table2[Year], 2020)</f>
        <v>1412.17</v>
      </c>
      <c r="N1827" s="10">
        <f>COUNTIFS(Table2[Year], "USA")</f>
        <v>0</v>
      </c>
    </row>
    <row r="1828" spans="1:14" x14ac:dyDescent="0.35">
      <c r="A1828" s="8" t="s">
        <v>29</v>
      </c>
      <c r="B1828" s="9">
        <v>2020</v>
      </c>
      <c r="C1828" s="8" t="s">
        <v>11</v>
      </c>
      <c r="D1828" s="9">
        <v>16770.54</v>
      </c>
      <c r="E1828" s="10">
        <v>14492.63</v>
      </c>
      <c r="F1828" s="10">
        <f>IFERROR(Table2[[#This Row],[Economic loss ($ million)]]*1000000 / Table2[[#This Row],[Total Waste (tons)]], NA())</f>
        <v>864171.93483334465</v>
      </c>
      <c r="G1828" s="10" t="str">
        <f t="shared" si="28"/>
        <v>Low</v>
      </c>
      <c r="H1828" s="10">
        <v>131.47999999999999</v>
      </c>
      <c r="I1828" s="10">
        <f>IFERROR(Table2[[#This Row],[Total Waste (tons)]] / (Table2[[#This Row],[Population (million)]]*1000), NA())</f>
        <v>4.4040283613445377E-2</v>
      </c>
      <c r="J1828" s="10">
        <v>380.8</v>
      </c>
      <c r="K1828" s="10">
        <f>IFERROR(Table2[[#This Row],[Total Waste (tons)]] * Table2[[#This Row],[Household waste (%)]], NA())</f>
        <v>787712.26380000007</v>
      </c>
      <c r="L1828" s="10">
        <v>46.97</v>
      </c>
      <c r="M1828" s="10">
        <f>SUMIFS(Table2[Household waste (%)], Table2[Country], "Australia", Table2[Year], 2020)</f>
        <v>1412.17</v>
      </c>
      <c r="N1828" s="10">
        <f>COUNTIFS(Table2[Year], "USA")</f>
        <v>0</v>
      </c>
    </row>
    <row r="1829" spans="1:14" x14ac:dyDescent="0.35">
      <c r="A1829" s="11" t="s">
        <v>27</v>
      </c>
      <c r="B1829" s="12">
        <v>2018</v>
      </c>
      <c r="C1829" s="11" t="s">
        <v>11</v>
      </c>
      <c r="D1829" s="12">
        <v>46680.480000000003</v>
      </c>
      <c r="E1829" s="13">
        <v>40190.28</v>
      </c>
      <c r="F1829" s="13">
        <f>IFERROR(Table2[[#This Row],[Economic loss ($ million)]]*1000000 / Table2[[#This Row],[Total Waste (tons)]], NA())</f>
        <v>860965.43994406227</v>
      </c>
      <c r="G1829" s="13" t="str">
        <f t="shared" si="28"/>
        <v>Low</v>
      </c>
      <c r="H1829" s="13">
        <v>28.28</v>
      </c>
      <c r="I1829" s="13">
        <f>IFERROR(Table2[[#This Row],[Total Waste (tons)]] / (Table2[[#This Row],[Population (million)]]*1000), NA())</f>
        <v>1.9297428689541134</v>
      </c>
      <c r="J1829" s="13">
        <v>24.19</v>
      </c>
      <c r="K1829" s="13">
        <f>IFERROR(Table2[[#This Row],[Total Waste (tons)]] * Table2[[#This Row],[Household waste (%)]], NA())</f>
        <v>3115922.04</v>
      </c>
      <c r="L1829" s="13">
        <v>66.75</v>
      </c>
      <c r="M1829" s="10">
        <f>SUMIFS(Table2[Household waste (%)], Table2[Country], "Australia", Table2[Year], 2020)</f>
        <v>1412.17</v>
      </c>
      <c r="N1829" s="10">
        <f>COUNTIFS(Table2[Year], "USA")</f>
        <v>0</v>
      </c>
    </row>
    <row r="1830" spans="1:14" x14ac:dyDescent="0.35">
      <c r="A1830" s="8" t="s">
        <v>26</v>
      </c>
      <c r="B1830" s="9">
        <v>2018</v>
      </c>
      <c r="C1830" s="8" t="s">
        <v>11</v>
      </c>
      <c r="D1830" s="9">
        <v>18248.77</v>
      </c>
      <c r="E1830" s="10">
        <v>16599.39</v>
      </c>
      <c r="F1830" s="10">
        <f>IFERROR(Table2[[#This Row],[Economic loss ($ million)]]*1000000 / Table2[[#This Row],[Total Waste (tons)]], NA())</f>
        <v>909616.92212680634</v>
      </c>
      <c r="G1830" s="10" t="str">
        <f t="shared" si="28"/>
        <v>Low</v>
      </c>
      <c r="H1830" s="10">
        <v>152.43</v>
      </c>
      <c r="I1830" s="10">
        <f>IFERROR(Table2[[#This Row],[Total Waste (tons)]] / (Table2[[#This Row],[Population (million)]]*1000), NA())</f>
        <v>4.3676152410128767E-2</v>
      </c>
      <c r="J1830" s="10">
        <v>417.82</v>
      </c>
      <c r="K1830" s="10">
        <f>IFERROR(Table2[[#This Row],[Total Waste (tons)]] * Table2[[#This Row],[Household waste (%)]], NA())</f>
        <v>898569.43480000005</v>
      </c>
      <c r="L1830" s="10">
        <v>49.24</v>
      </c>
      <c r="M1830" s="10">
        <f>SUMIFS(Table2[Household waste (%)], Table2[Country], "Australia", Table2[Year], 2020)</f>
        <v>1412.17</v>
      </c>
      <c r="N1830" s="10">
        <f>COUNTIFS(Table2[Year], "USA")</f>
        <v>0</v>
      </c>
    </row>
    <row r="1831" spans="1:14" x14ac:dyDescent="0.35">
      <c r="A1831" s="11" t="s">
        <v>16</v>
      </c>
      <c r="B1831" s="12">
        <v>2024</v>
      </c>
      <c r="C1831" s="11" t="s">
        <v>9</v>
      </c>
      <c r="D1831" s="12">
        <v>12090.15</v>
      </c>
      <c r="E1831" s="13">
        <v>10281.780000000001</v>
      </c>
      <c r="F1831" s="13">
        <f>IFERROR(Table2[[#This Row],[Economic loss ($ million)]]*1000000 / Table2[[#This Row],[Total Waste (tons)]], NA())</f>
        <v>850426.17337253888</v>
      </c>
      <c r="G1831" s="13" t="str">
        <f t="shared" si="28"/>
        <v>Low</v>
      </c>
      <c r="H1831" s="13">
        <v>193.08</v>
      </c>
      <c r="I1831" s="13">
        <f>IFERROR(Table2[[#This Row],[Total Waste (tons)]] / (Table2[[#This Row],[Population (million)]]*1000), NA())</f>
        <v>9.3820277034105462E-3</v>
      </c>
      <c r="J1831" s="13">
        <v>1288.6500000000001</v>
      </c>
      <c r="K1831" s="13">
        <f>IFERROR(Table2[[#This Row],[Total Waste (tons)]] * Table2[[#This Row],[Household waste (%)]], NA())</f>
        <v>830230.60049999994</v>
      </c>
      <c r="L1831" s="13">
        <v>68.67</v>
      </c>
      <c r="M1831" s="10">
        <f>SUMIFS(Table2[Household waste (%)], Table2[Country], "Australia", Table2[Year], 2020)</f>
        <v>1412.17</v>
      </c>
      <c r="N1831" s="10">
        <f>COUNTIFS(Table2[Year], "USA")</f>
        <v>0</v>
      </c>
    </row>
    <row r="1832" spans="1:14" x14ac:dyDescent="0.35">
      <c r="A1832" s="8" t="s">
        <v>35</v>
      </c>
      <c r="B1832" s="9">
        <v>2021</v>
      </c>
      <c r="C1832" s="8" t="s">
        <v>19</v>
      </c>
      <c r="D1832" s="9">
        <v>47227.73</v>
      </c>
      <c r="E1832" s="10">
        <v>40158.85</v>
      </c>
      <c r="F1832" s="10">
        <f>IFERROR(Table2[[#This Row],[Economic loss ($ million)]]*1000000 / Table2[[#This Row],[Total Waste (tons)]], NA())</f>
        <v>850323.52814755228</v>
      </c>
      <c r="G1832" s="10" t="str">
        <f t="shared" si="28"/>
        <v>Low</v>
      </c>
      <c r="H1832" s="10">
        <v>28.15</v>
      </c>
      <c r="I1832" s="10">
        <f>IFERROR(Table2[[#This Row],[Total Waste (tons)]] / (Table2[[#This Row],[Population (million)]]*1000), NA())</f>
        <v>5.1943698375512812E-2</v>
      </c>
      <c r="J1832" s="10">
        <v>909.21</v>
      </c>
      <c r="K1832" s="10">
        <f>IFERROR(Table2[[#This Row],[Total Waste (tons)]] * Table2[[#This Row],[Household waste (%)]], NA())</f>
        <v>2234343.9063000004</v>
      </c>
      <c r="L1832" s="10">
        <v>47.31</v>
      </c>
      <c r="M1832" s="10">
        <f>SUMIFS(Table2[Household waste (%)], Table2[Country], "Australia", Table2[Year], 2020)</f>
        <v>1412.17</v>
      </c>
      <c r="N1832" s="10">
        <f>COUNTIFS(Table2[Year], "USA")</f>
        <v>0</v>
      </c>
    </row>
    <row r="1833" spans="1:14" x14ac:dyDescent="0.35">
      <c r="A1833" s="11" t="s">
        <v>30</v>
      </c>
      <c r="B1833" s="12">
        <v>2021</v>
      </c>
      <c r="C1833" s="11" t="s">
        <v>15</v>
      </c>
      <c r="D1833" s="12">
        <v>21466.799999999999</v>
      </c>
      <c r="E1833" s="13">
        <v>20122.080000000002</v>
      </c>
      <c r="F1833" s="13">
        <f>IFERROR(Table2[[#This Row],[Economic loss ($ million)]]*1000000 / Table2[[#This Row],[Total Waste (tons)]], NA())</f>
        <v>937358.15305494994</v>
      </c>
      <c r="G1833" s="13" t="str">
        <f t="shared" si="28"/>
        <v>Low</v>
      </c>
      <c r="H1833" s="13">
        <v>128.44</v>
      </c>
      <c r="I1833" s="13">
        <f>IFERROR(Table2[[#This Row],[Total Waste (tons)]] / (Table2[[#This Row],[Population (million)]]*1000), NA())</f>
        <v>1.8730793058015654E-2</v>
      </c>
      <c r="J1833" s="13">
        <v>1146.07</v>
      </c>
      <c r="K1833" s="13">
        <f>IFERROR(Table2[[#This Row],[Total Waste (tons)]] * Table2[[#This Row],[Household waste (%)]], NA())</f>
        <v>1395556.6680000001</v>
      </c>
      <c r="L1833" s="13">
        <v>65.010000000000005</v>
      </c>
      <c r="M1833" s="10">
        <f>SUMIFS(Table2[Household waste (%)], Table2[Country], "Australia", Table2[Year], 2020)</f>
        <v>1412.17</v>
      </c>
      <c r="N1833" s="10">
        <f>COUNTIFS(Table2[Year], "USA")</f>
        <v>0</v>
      </c>
    </row>
    <row r="1834" spans="1:14" x14ac:dyDescent="0.35">
      <c r="A1834" s="8" t="s">
        <v>31</v>
      </c>
      <c r="B1834" s="9">
        <v>2018</v>
      </c>
      <c r="C1834" s="8" t="s">
        <v>19</v>
      </c>
      <c r="D1834" s="9">
        <v>26569.77</v>
      </c>
      <c r="E1834" s="10">
        <v>27208.17</v>
      </c>
      <c r="F1834" s="10">
        <f>IFERROR(Table2[[#This Row],[Economic loss ($ million)]]*1000000 / Table2[[#This Row],[Total Waste (tons)]], NA())</f>
        <v>1024027.3062205657</v>
      </c>
      <c r="G1834" s="10" t="str">
        <f t="shared" si="28"/>
        <v>Medium</v>
      </c>
      <c r="H1834" s="10">
        <v>102.15</v>
      </c>
      <c r="I1834" s="10">
        <f>IFERROR(Table2[[#This Row],[Total Waste (tons)]] / (Table2[[#This Row],[Population (million)]]*1000), NA())</f>
        <v>9.1089067160341458E-2</v>
      </c>
      <c r="J1834" s="10">
        <v>291.69</v>
      </c>
      <c r="K1834" s="10">
        <f>IFERROR(Table2[[#This Row],[Total Waste (tons)]] * Table2[[#This Row],[Household waste (%)]], NA())</f>
        <v>819411.70680000004</v>
      </c>
      <c r="L1834" s="10">
        <v>30.84</v>
      </c>
      <c r="M1834" s="10">
        <f>SUMIFS(Table2[Household waste (%)], Table2[Country], "Australia", Table2[Year], 2020)</f>
        <v>1412.17</v>
      </c>
      <c r="N1834" s="10">
        <f>COUNTIFS(Table2[Year], "USA")</f>
        <v>0</v>
      </c>
    </row>
    <row r="1835" spans="1:14" x14ac:dyDescent="0.35">
      <c r="A1835" s="11" t="s">
        <v>14</v>
      </c>
      <c r="B1835" s="12">
        <v>2021</v>
      </c>
      <c r="C1835" s="11" t="s">
        <v>25</v>
      </c>
      <c r="D1835" s="12">
        <v>37429.54</v>
      </c>
      <c r="E1835" s="13">
        <v>39656.050000000003</v>
      </c>
      <c r="F1835" s="13">
        <f>IFERROR(Table2[[#This Row],[Economic loss ($ million)]]*1000000 / Table2[[#This Row],[Total Waste (tons)]], NA())</f>
        <v>1059485.36904274</v>
      </c>
      <c r="G1835" s="13" t="str">
        <f t="shared" si="28"/>
        <v>Medium</v>
      </c>
      <c r="H1835" s="13">
        <v>55.44</v>
      </c>
      <c r="I1835" s="13">
        <f>IFERROR(Table2[[#This Row],[Total Waste (tons)]] / (Table2[[#This Row],[Population (million)]]*1000), NA())</f>
        <v>9.7346007802340706E-2</v>
      </c>
      <c r="J1835" s="13">
        <v>384.5</v>
      </c>
      <c r="K1835" s="13">
        <f>IFERROR(Table2[[#This Row],[Total Waste (tons)]] * Table2[[#This Row],[Household waste (%)]], NA())</f>
        <v>1716144.409</v>
      </c>
      <c r="L1835" s="13">
        <v>45.85</v>
      </c>
      <c r="M1835" s="10">
        <f>SUMIFS(Table2[Household waste (%)], Table2[Country], "Australia", Table2[Year], 2020)</f>
        <v>1412.17</v>
      </c>
      <c r="N1835" s="10">
        <f>COUNTIFS(Table2[Year], "USA")</f>
        <v>0</v>
      </c>
    </row>
    <row r="1836" spans="1:14" x14ac:dyDescent="0.35">
      <c r="A1836" s="8" t="s">
        <v>10</v>
      </c>
      <c r="B1836" s="9">
        <v>2024</v>
      </c>
      <c r="C1836" s="8" t="s">
        <v>15</v>
      </c>
      <c r="D1836" s="9">
        <v>41578.83</v>
      </c>
      <c r="E1836" s="10">
        <v>37298.89</v>
      </c>
      <c r="F1836" s="10">
        <f>IFERROR(Table2[[#This Row],[Economic loss ($ million)]]*1000000 / Table2[[#This Row],[Total Waste (tons)]], NA())</f>
        <v>897064.4436122902</v>
      </c>
      <c r="G1836" s="10" t="str">
        <f t="shared" si="28"/>
        <v>Low</v>
      </c>
      <c r="H1836" s="10">
        <v>136.07</v>
      </c>
      <c r="I1836" s="10">
        <f>IFERROR(Table2[[#This Row],[Total Waste (tons)]] / (Table2[[#This Row],[Population (million)]]*1000), NA())</f>
        <v>4.6122853529751075E-2</v>
      </c>
      <c r="J1836" s="10">
        <v>901.48</v>
      </c>
      <c r="K1836" s="10">
        <f>IFERROR(Table2[[#This Row],[Total Waste (tons)]] * Table2[[#This Row],[Household waste (%)]], NA())</f>
        <v>2426956.3070999999</v>
      </c>
      <c r="L1836" s="10">
        <v>58.37</v>
      </c>
      <c r="M1836" s="10">
        <f>SUMIFS(Table2[Household waste (%)], Table2[Country], "Australia", Table2[Year], 2020)</f>
        <v>1412.17</v>
      </c>
      <c r="N1836" s="10">
        <f>COUNTIFS(Table2[Year], "USA")</f>
        <v>0</v>
      </c>
    </row>
    <row r="1837" spans="1:14" x14ac:dyDescent="0.35">
      <c r="A1837" s="11" t="s">
        <v>33</v>
      </c>
      <c r="B1837" s="12">
        <v>2020</v>
      </c>
      <c r="C1837" s="11" t="s">
        <v>20</v>
      </c>
      <c r="D1837" s="12">
        <v>45191.43</v>
      </c>
      <c r="E1837" s="13">
        <v>45956.79</v>
      </c>
      <c r="F1837" s="13">
        <f>IFERROR(Table2[[#This Row],[Economic loss ($ million)]]*1000000 / Table2[[#This Row],[Total Waste (tons)]], NA())</f>
        <v>1016935.9544497706</v>
      </c>
      <c r="G1837" s="13" t="str">
        <f t="shared" si="28"/>
        <v>Medium</v>
      </c>
      <c r="H1837" s="13">
        <v>57.02</v>
      </c>
      <c r="I1837" s="13">
        <f>IFERROR(Table2[[#This Row],[Total Waste (tons)]] / (Table2[[#This Row],[Population (million)]]*1000), NA())</f>
        <v>3.554713641834014E-2</v>
      </c>
      <c r="J1837" s="13">
        <v>1271.31</v>
      </c>
      <c r="K1837" s="13">
        <f>IFERROR(Table2[[#This Row],[Total Waste (tons)]] * Table2[[#This Row],[Household waste (%)]], NA())</f>
        <v>2128064.4387000003</v>
      </c>
      <c r="L1837" s="13">
        <v>47.09</v>
      </c>
      <c r="M1837" s="10">
        <f>SUMIFS(Table2[Household waste (%)], Table2[Country], "Australia", Table2[Year], 2020)</f>
        <v>1412.17</v>
      </c>
      <c r="N1837" s="10">
        <f>COUNTIFS(Table2[Year], "USA")</f>
        <v>0</v>
      </c>
    </row>
    <row r="1838" spans="1:14" x14ac:dyDescent="0.35">
      <c r="A1838" s="8" t="s">
        <v>35</v>
      </c>
      <c r="B1838" s="9">
        <v>2022</v>
      </c>
      <c r="C1838" s="8" t="s">
        <v>20</v>
      </c>
      <c r="D1838" s="9">
        <v>34891.839999999997</v>
      </c>
      <c r="E1838" s="10">
        <v>31559.15</v>
      </c>
      <c r="F1838" s="10">
        <f>IFERROR(Table2[[#This Row],[Economic loss ($ million)]]*1000000 / Table2[[#This Row],[Total Waste (tons)]], NA())</f>
        <v>904485.11743720027</v>
      </c>
      <c r="G1838" s="10" t="str">
        <f t="shared" si="28"/>
        <v>Low</v>
      </c>
      <c r="H1838" s="10">
        <v>141.44999999999999</v>
      </c>
      <c r="I1838" s="10">
        <f>IFERROR(Table2[[#This Row],[Total Waste (tons)]] / (Table2[[#This Row],[Population (million)]]*1000), NA())</f>
        <v>8.0253559353221232E-2</v>
      </c>
      <c r="J1838" s="10">
        <v>434.77</v>
      </c>
      <c r="K1838" s="10">
        <f>IFERROR(Table2[[#This Row],[Total Waste (tons)]] * Table2[[#This Row],[Household waste (%)]], NA())</f>
        <v>1821005.1295999996</v>
      </c>
      <c r="L1838" s="10">
        <v>52.19</v>
      </c>
      <c r="M1838" s="10">
        <f>SUMIFS(Table2[Household waste (%)], Table2[Country], "Australia", Table2[Year], 2020)</f>
        <v>1412.17</v>
      </c>
      <c r="N1838" s="10">
        <f>COUNTIFS(Table2[Year], "USA")</f>
        <v>0</v>
      </c>
    </row>
    <row r="1839" spans="1:14" x14ac:dyDescent="0.35">
      <c r="A1839" s="11" t="s">
        <v>32</v>
      </c>
      <c r="B1839" s="12">
        <v>2018</v>
      </c>
      <c r="C1839" s="11" t="s">
        <v>22</v>
      </c>
      <c r="D1839" s="12">
        <v>26035.57</v>
      </c>
      <c r="E1839" s="13">
        <v>24115.43</v>
      </c>
      <c r="F1839" s="13">
        <f>IFERROR(Table2[[#This Row],[Economic loss ($ million)]]*1000000 / Table2[[#This Row],[Total Waste (tons)]], NA())</f>
        <v>926249.35808972106</v>
      </c>
      <c r="G1839" s="13" t="str">
        <f t="shared" si="28"/>
        <v>Low</v>
      </c>
      <c r="H1839" s="13">
        <v>39.01</v>
      </c>
      <c r="I1839" s="13">
        <f>IFERROR(Table2[[#This Row],[Total Waste (tons)]] / (Table2[[#This Row],[Population (million)]]*1000), NA())</f>
        <v>2.4054890330210469E-2</v>
      </c>
      <c r="J1839" s="13">
        <v>1082.3399999999999</v>
      </c>
      <c r="K1839" s="13">
        <f>IFERROR(Table2[[#This Row],[Total Waste (tons)]] * Table2[[#This Row],[Household waste (%)]], NA())</f>
        <v>1002369.4449999999</v>
      </c>
      <c r="L1839" s="13">
        <v>38.5</v>
      </c>
      <c r="M1839" s="10">
        <f>SUMIFS(Table2[Household waste (%)], Table2[Country], "Australia", Table2[Year], 2020)</f>
        <v>1412.17</v>
      </c>
      <c r="N1839" s="10">
        <f>COUNTIFS(Table2[Year], "USA")</f>
        <v>0</v>
      </c>
    </row>
    <row r="1840" spans="1:14" x14ac:dyDescent="0.35">
      <c r="A1840" s="8" t="s">
        <v>29</v>
      </c>
      <c r="B1840" s="9">
        <v>2019</v>
      </c>
      <c r="C1840" s="8" t="s">
        <v>20</v>
      </c>
      <c r="D1840" s="9">
        <v>12016.56</v>
      </c>
      <c r="E1840" s="10">
        <v>10628.92</v>
      </c>
      <c r="F1840" s="10">
        <f>IFERROR(Table2[[#This Row],[Economic loss ($ million)]]*1000000 / Table2[[#This Row],[Total Waste (tons)]], NA())</f>
        <v>884522.69201834803</v>
      </c>
      <c r="G1840" s="10" t="str">
        <f t="shared" si="28"/>
        <v>Low</v>
      </c>
      <c r="H1840" s="10">
        <v>110.62</v>
      </c>
      <c r="I1840" s="10">
        <f>IFERROR(Table2[[#This Row],[Total Waste (tons)]] / (Table2[[#This Row],[Population (million)]]*1000), NA())</f>
        <v>3.6250143292407007E-2</v>
      </c>
      <c r="J1840" s="10">
        <v>331.49</v>
      </c>
      <c r="K1840" s="10">
        <f>IFERROR(Table2[[#This Row],[Total Waste (tons)]] * Table2[[#This Row],[Household waste (%)]], NA())</f>
        <v>420819.93119999999</v>
      </c>
      <c r="L1840" s="10">
        <v>35.020000000000003</v>
      </c>
      <c r="M1840" s="10">
        <f>SUMIFS(Table2[Household waste (%)], Table2[Country], "Australia", Table2[Year], 2020)</f>
        <v>1412.17</v>
      </c>
      <c r="N1840" s="10">
        <f>COUNTIFS(Table2[Year], "USA")</f>
        <v>0</v>
      </c>
    </row>
    <row r="1841" spans="1:14" x14ac:dyDescent="0.35">
      <c r="A1841" s="11" t="s">
        <v>24</v>
      </c>
      <c r="B1841" s="12">
        <v>2022</v>
      </c>
      <c r="C1841" s="11" t="s">
        <v>20</v>
      </c>
      <c r="D1841" s="12">
        <v>5391.43</v>
      </c>
      <c r="E1841" s="13">
        <v>6068.79</v>
      </c>
      <c r="F1841" s="13">
        <f>IFERROR(Table2[[#This Row],[Economic loss ($ million)]]*1000000 / Table2[[#This Row],[Total Waste (tons)]], NA())</f>
        <v>1125636.42669941</v>
      </c>
      <c r="G1841" s="13" t="str">
        <f t="shared" si="28"/>
        <v>High</v>
      </c>
      <c r="H1841" s="13">
        <v>138.09</v>
      </c>
      <c r="I1841" s="13">
        <f>IFERROR(Table2[[#This Row],[Total Waste (tons)]] / (Table2[[#This Row],[Population (million)]]*1000), NA())</f>
        <v>4.3925615121394819E-2</v>
      </c>
      <c r="J1841" s="13">
        <v>122.74</v>
      </c>
      <c r="K1841" s="13">
        <f>IFERROR(Table2[[#This Row],[Total Waste (tons)]] * Table2[[#This Row],[Household waste (%)]], NA())</f>
        <v>370930.38400000002</v>
      </c>
      <c r="L1841" s="13">
        <v>68.8</v>
      </c>
      <c r="M1841" s="10">
        <f>SUMIFS(Table2[Household waste (%)], Table2[Country], "Australia", Table2[Year], 2020)</f>
        <v>1412.17</v>
      </c>
      <c r="N1841" s="10">
        <f>COUNTIFS(Table2[Year], "USA")</f>
        <v>0</v>
      </c>
    </row>
    <row r="1842" spans="1:14" x14ac:dyDescent="0.35">
      <c r="A1842" s="8" t="s">
        <v>27</v>
      </c>
      <c r="B1842" s="9">
        <v>2018</v>
      </c>
      <c r="C1842" s="8" t="s">
        <v>13</v>
      </c>
      <c r="D1842" s="9">
        <v>27923.07</v>
      </c>
      <c r="E1842" s="10">
        <v>29009.89</v>
      </c>
      <c r="F1842" s="10">
        <f>IFERROR(Table2[[#This Row],[Economic loss ($ million)]]*1000000 / Table2[[#This Row],[Total Waste (tons)]], NA())</f>
        <v>1038921.938024723</v>
      </c>
      <c r="G1842" s="10" t="str">
        <f t="shared" si="28"/>
        <v>Medium</v>
      </c>
      <c r="H1842" s="10">
        <v>111.9</v>
      </c>
      <c r="I1842" s="10">
        <f>IFERROR(Table2[[#This Row],[Total Waste (tons)]] / (Table2[[#This Row],[Population (million)]]*1000), NA())</f>
        <v>2.3550853961961792E-2</v>
      </c>
      <c r="J1842" s="10">
        <v>1185.6500000000001</v>
      </c>
      <c r="K1842" s="10">
        <f>IFERROR(Table2[[#This Row],[Total Waste (tons)]] * Table2[[#This Row],[Household waste (%)]], NA())</f>
        <v>1037342.0504999999</v>
      </c>
      <c r="L1842" s="10">
        <v>37.15</v>
      </c>
      <c r="M1842" s="10">
        <f>SUMIFS(Table2[Household waste (%)], Table2[Country], "Australia", Table2[Year], 2020)</f>
        <v>1412.17</v>
      </c>
      <c r="N1842" s="10">
        <f>COUNTIFS(Table2[Year], "USA")</f>
        <v>0</v>
      </c>
    </row>
    <row r="1843" spans="1:14" x14ac:dyDescent="0.35">
      <c r="A1843" s="11" t="s">
        <v>26</v>
      </c>
      <c r="B1843" s="12">
        <v>2020</v>
      </c>
      <c r="C1843" s="11" t="s">
        <v>15</v>
      </c>
      <c r="D1843" s="12">
        <v>38838.74</v>
      </c>
      <c r="E1843" s="13">
        <v>32123.22</v>
      </c>
      <c r="F1843" s="13">
        <f>IFERROR(Table2[[#This Row],[Economic loss ($ million)]]*1000000 / Table2[[#This Row],[Total Waste (tons)]], NA())</f>
        <v>827092.22801769583</v>
      </c>
      <c r="G1843" s="13" t="str">
        <f t="shared" si="28"/>
        <v>Low</v>
      </c>
      <c r="H1843" s="13">
        <v>136.85</v>
      </c>
      <c r="I1843" s="13">
        <f>IFERROR(Table2[[#This Row],[Total Waste (tons)]] / (Table2[[#This Row],[Population (million)]]*1000), NA())</f>
        <v>3.346292163873691E-2</v>
      </c>
      <c r="J1843" s="13">
        <v>1160.6500000000001</v>
      </c>
      <c r="K1843" s="13">
        <f>IFERROR(Table2[[#This Row],[Total Waste (tons)]] * Table2[[#This Row],[Household waste (%)]], NA())</f>
        <v>1769881.3817999999</v>
      </c>
      <c r="L1843" s="13">
        <v>45.57</v>
      </c>
      <c r="M1843" s="10">
        <f>SUMIFS(Table2[Household waste (%)], Table2[Country], "Australia", Table2[Year], 2020)</f>
        <v>1412.17</v>
      </c>
      <c r="N1843" s="10">
        <f>COUNTIFS(Table2[Year], "USA")</f>
        <v>0</v>
      </c>
    </row>
    <row r="1844" spans="1:14" x14ac:dyDescent="0.35">
      <c r="A1844" s="8" t="s">
        <v>34</v>
      </c>
      <c r="B1844" s="9">
        <v>2018</v>
      </c>
      <c r="C1844" s="8" t="s">
        <v>22</v>
      </c>
      <c r="D1844" s="9">
        <v>21937.45</v>
      </c>
      <c r="E1844" s="10">
        <v>23241.1</v>
      </c>
      <c r="F1844" s="10">
        <f>IFERROR(Table2[[#This Row],[Economic loss ($ million)]]*1000000 / Table2[[#This Row],[Total Waste (tons)]], NA())</f>
        <v>1059425.7764690062</v>
      </c>
      <c r="G1844" s="10" t="str">
        <f t="shared" si="28"/>
        <v>Medium</v>
      </c>
      <c r="H1844" s="10">
        <v>87.89</v>
      </c>
      <c r="I1844" s="10">
        <f>IFERROR(Table2[[#This Row],[Total Waste (tons)]] / (Table2[[#This Row],[Population (million)]]*1000), NA())</f>
        <v>2.6368395115149768E-2</v>
      </c>
      <c r="J1844" s="10">
        <v>831.96</v>
      </c>
      <c r="K1844" s="10">
        <f>IFERROR(Table2[[#This Row],[Total Waste (tons)]] * Table2[[#This Row],[Household waste (%)]], NA())</f>
        <v>1264255.2435000001</v>
      </c>
      <c r="L1844" s="10">
        <v>57.63</v>
      </c>
      <c r="M1844" s="10">
        <f>SUMIFS(Table2[Household waste (%)], Table2[Country], "Australia", Table2[Year], 2020)</f>
        <v>1412.17</v>
      </c>
      <c r="N1844" s="10">
        <f>COUNTIFS(Table2[Year], "USA")</f>
        <v>0</v>
      </c>
    </row>
    <row r="1845" spans="1:14" x14ac:dyDescent="0.35">
      <c r="A1845" s="11" t="s">
        <v>31</v>
      </c>
      <c r="B1845" s="12">
        <v>2019</v>
      </c>
      <c r="C1845" s="11" t="s">
        <v>22</v>
      </c>
      <c r="D1845" s="12">
        <v>4023.38</v>
      </c>
      <c r="E1845" s="13">
        <v>3768.31</v>
      </c>
      <c r="F1845" s="13">
        <f>IFERROR(Table2[[#This Row],[Economic loss ($ million)]]*1000000 / Table2[[#This Row],[Total Waste (tons)]], NA())</f>
        <v>936603.05514269089</v>
      </c>
      <c r="G1845" s="13" t="str">
        <f t="shared" si="28"/>
        <v>Low</v>
      </c>
      <c r="H1845" s="13">
        <v>110.69</v>
      </c>
      <c r="I1845" s="13">
        <f>IFERROR(Table2[[#This Row],[Total Waste (tons)]] / (Table2[[#This Row],[Population (million)]]*1000), NA())</f>
        <v>3.5252606676596863E-3</v>
      </c>
      <c r="J1845" s="13">
        <v>1141.3</v>
      </c>
      <c r="K1845" s="13">
        <f>IFERROR(Table2[[#This Row],[Total Waste (tons)]] * Table2[[#This Row],[Household waste (%)]], NA())</f>
        <v>265060.27439999999</v>
      </c>
      <c r="L1845" s="13">
        <v>65.88</v>
      </c>
      <c r="M1845" s="10">
        <f>SUMIFS(Table2[Household waste (%)], Table2[Country], "Australia", Table2[Year], 2020)</f>
        <v>1412.17</v>
      </c>
      <c r="N1845" s="10">
        <f>COUNTIFS(Table2[Year], "USA")</f>
        <v>0</v>
      </c>
    </row>
    <row r="1846" spans="1:14" x14ac:dyDescent="0.35">
      <c r="A1846" s="8" t="s">
        <v>26</v>
      </c>
      <c r="B1846" s="9">
        <v>2019</v>
      </c>
      <c r="C1846" s="8" t="s">
        <v>20</v>
      </c>
      <c r="D1846" s="9">
        <v>39724.75</v>
      </c>
      <c r="E1846" s="10">
        <v>34944.07</v>
      </c>
      <c r="F1846" s="10">
        <f>IFERROR(Table2[[#This Row],[Economic loss ($ million)]]*1000000 / Table2[[#This Row],[Total Waste (tons)]], NA())</f>
        <v>879654.87510934623</v>
      </c>
      <c r="G1846" s="10" t="str">
        <f t="shared" si="28"/>
        <v>Low</v>
      </c>
      <c r="H1846" s="10">
        <v>83.38</v>
      </c>
      <c r="I1846" s="10">
        <f>IFERROR(Table2[[#This Row],[Total Waste (tons)]] / (Table2[[#This Row],[Population (million)]]*1000), NA())</f>
        <v>0.50981455338809034</v>
      </c>
      <c r="J1846" s="10">
        <v>77.92</v>
      </c>
      <c r="K1846" s="10">
        <f>IFERROR(Table2[[#This Row],[Total Waste (tons)]] * Table2[[#This Row],[Household waste (%)]], NA())</f>
        <v>1417379.08</v>
      </c>
      <c r="L1846" s="10">
        <v>35.68</v>
      </c>
      <c r="M1846" s="10">
        <f>SUMIFS(Table2[Household waste (%)], Table2[Country], "Australia", Table2[Year], 2020)</f>
        <v>1412.17</v>
      </c>
      <c r="N1846" s="10">
        <f>COUNTIFS(Table2[Year], "USA")</f>
        <v>0</v>
      </c>
    </row>
    <row r="1847" spans="1:14" x14ac:dyDescent="0.35">
      <c r="A1847" s="11" t="s">
        <v>32</v>
      </c>
      <c r="B1847" s="12">
        <v>2018</v>
      </c>
      <c r="C1847" s="11" t="s">
        <v>11</v>
      </c>
      <c r="D1847" s="12">
        <v>26122.94</v>
      </c>
      <c r="E1847" s="13">
        <v>29785.58</v>
      </c>
      <c r="F1847" s="13">
        <f>IFERROR(Table2[[#This Row],[Economic loss ($ million)]]*1000000 / Table2[[#This Row],[Total Waste (tons)]], NA())</f>
        <v>1140207.8020314712</v>
      </c>
      <c r="G1847" s="13" t="str">
        <f t="shared" si="28"/>
        <v>High</v>
      </c>
      <c r="H1847" s="13">
        <v>95.83</v>
      </c>
      <c r="I1847" s="13">
        <f>IFERROR(Table2[[#This Row],[Total Waste (tons)]] / (Table2[[#This Row],[Population (million)]]*1000), NA())</f>
        <v>2.4263618884853663E-2</v>
      </c>
      <c r="J1847" s="13">
        <v>1076.6300000000001</v>
      </c>
      <c r="K1847" s="13">
        <f>IFERROR(Table2[[#This Row],[Total Waste (tons)]] * Table2[[#This Row],[Household waste (%)]], NA())</f>
        <v>1388695.4903999998</v>
      </c>
      <c r="L1847" s="13">
        <v>53.16</v>
      </c>
      <c r="M1847" s="10">
        <f>SUMIFS(Table2[Household waste (%)], Table2[Country], "Australia", Table2[Year], 2020)</f>
        <v>1412.17</v>
      </c>
      <c r="N1847" s="10">
        <f>COUNTIFS(Table2[Year], "USA")</f>
        <v>0</v>
      </c>
    </row>
    <row r="1848" spans="1:14" x14ac:dyDescent="0.35">
      <c r="A1848" s="8" t="s">
        <v>12</v>
      </c>
      <c r="B1848" s="9">
        <v>2020</v>
      </c>
      <c r="C1848" s="8" t="s">
        <v>20</v>
      </c>
      <c r="D1848" s="9">
        <v>48970.79</v>
      </c>
      <c r="E1848" s="10">
        <v>41489.980000000003</v>
      </c>
      <c r="F1848" s="10">
        <f>IFERROR(Table2[[#This Row],[Economic loss ($ million)]]*1000000 / Table2[[#This Row],[Total Waste (tons)]], NA())</f>
        <v>847239.34410696663</v>
      </c>
      <c r="G1848" s="10" t="str">
        <f t="shared" si="28"/>
        <v>Low</v>
      </c>
      <c r="H1848" s="10">
        <v>73.84</v>
      </c>
      <c r="I1848" s="10">
        <f>IFERROR(Table2[[#This Row],[Total Waste (tons)]] / (Table2[[#This Row],[Population (million)]]*1000), NA())</f>
        <v>1.7938018315018316</v>
      </c>
      <c r="J1848" s="10">
        <v>27.3</v>
      </c>
      <c r="K1848" s="10">
        <f>IFERROR(Table2[[#This Row],[Total Waste (tons)]] * Table2[[#This Row],[Household waste (%)]], NA())</f>
        <v>2919148.7919000001</v>
      </c>
      <c r="L1848" s="10">
        <v>59.61</v>
      </c>
      <c r="M1848" s="10">
        <f>SUMIFS(Table2[Household waste (%)], Table2[Country], "Australia", Table2[Year], 2020)</f>
        <v>1412.17</v>
      </c>
      <c r="N1848" s="10">
        <f>COUNTIFS(Table2[Year], "USA")</f>
        <v>0</v>
      </c>
    </row>
    <row r="1849" spans="1:14" x14ac:dyDescent="0.35">
      <c r="A1849" s="11" t="s">
        <v>35</v>
      </c>
      <c r="B1849" s="12">
        <v>2024</v>
      </c>
      <c r="C1849" s="11" t="s">
        <v>9</v>
      </c>
      <c r="D1849" s="12">
        <v>36283.83</v>
      </c>
      <c r="E1849" s="13">
        <v>41217.279999999999</v>
      </c>
      <c r="F1849" s="13">
        <f>IFERROR(Table2[[#This Row],[Economic loss ($ million)]]*1000000 / Table2[[#This Row],[Total Waste (tons)]], NA())</f>
        <v>1135968.2811875152</v>
      </c>
      <c r="G1849" s="13" t="str">
        <f t="shared" si="28"/>
        <v>High</v>
      </c>
      <c r="H1849" s="13">
        <v>56.31</v>
      </c>
      <c r="I1849" s="13">
        <f>IFERROR(Table2[[#This Row],[Total Waste (tons)]] / (Table2[[#This Row],[Population (million)]]*1000), NA())</f>
        <v>4.9772057613168726E-2</v>
      </c>
      <c r="J1849" s="13">
        <v>729</v>
      </c>
      <c r="K1849" s="13">
        <f>IFERROR(Table2[[#This Row],[Total Waste (tons)]] * Table2[[#This Row],[Household waste (%)]], NA())</f>
        <v>2269190.7282000002</v>
      </c>
      <c r="L1849" s="13">
        <v>62.54</v>
      </c>
      <c r="M1849" s="10">
        <f>SUMIFS(Table2[Household waste (%)], Table2[Country], "Australia", Table2[Year], 2020)</f>
        <v>1412.17</v>
      </c>
      <c r="N1849" s="10">
        <f>COUNTIFS(Table2[Year], "USA")</f>
        <v>0</v>
      </c>
    </row>
    <row r="1850" spans="1:14" x14ac:dyDescent="0.35">
      <c r="A1850" s="8" t="s">
        <v>24</v>
      </c>
      <c r="B1850" s="9">
        <v>2024</v>
      </c>
      <c r="C1850" s="8" t="s">
        <v>19</v>
      </c>
      <c r="D1850" s="9">
        <v>15071.26</v>
      </c>
      <c r="E1850" s="10">
        <v>16957.71</v>
      </c>
      <c r="F1850" s="10">
        <f>IFERROR(Table2[[#This Row],[Economic loss ($ million)]]*1000000 / Table2[[#This Row],[Total Waste (tons)]], NA())</f>
        <v>1125168.6985693299</v>
      </c>
      <c r="G1850" s="10" t="str">
        <f t="shared" si="28"/>
        <v>High</v>
      </c>
      <c r="H1850" s="10">
        <v>146.47</v>
      </c>
      <c r="I1850" s="10">
        <f>IFERROR(Table2[[#This Row],[Total Waste (tons)]] / (Table2[[#This Row],[Population (million)]]*1000), NA())</f>
        <v>5.9137767314106339E-2</v>
      </c>
      <c r="J1850" s="10">
        <v>254.85</v>
      </c>
      <c r="K1850" s="10">
        <f>IFERROR(Table2[[#This Row],[Total Waste (tons)]] * Table2[[#This Row],[Household waste (%)]], NA())</f>
        <v>745424.5196</v>
      </c>
      <c r="L1850" s="10">
        <v>49.46</v>
      </c>
      <c r="M1850" s="10">
        <f>SUMIFS(Table2[Household waste (%)], Table2[Country], "Australia", Table2[Year], 2020)</f>
        <v>1412.17</v>
      </c>
      <c r="N1850" s="10">
        <f>COUNTIFS(Table2[Year], "USA")</f>
        <v>0</v>
      </c>
    </row>
    <row r="1851" spans="1:14" x14ac:dyDescent="0.35">
      <c r="A1851" s="11" t="s">
        <v>26</v>
      </c>
      <c r="B1851" s="12">
        <v>2019</v>
      </c>
      <c r="C1851" s="11" t="s">
        <v>13</v>
      </c>
      <c r="D1851" s="12">
        <v>38345.980000000003</v>
      </c>
      <c r="E1851" s="13">
        <v>44353.29</v>
      </c>
      <c r="F1851" s="13">
        <f>IFERROR(Table2[[#This Row],[Economic loss ($ million)]]*1000000 / Table2[[#This Row],[Total Waste (tons)]], NA())</f>
        <v>1156660.7503576644</v>
      </c>
      <c r="G1851" s="13" t="str">
        <f t="shared" si="28"/>
        <v>High</v>
      </c>
      <c r="H1851" s="13">
        <v>101.99</v>
      </c>
      <c r="I1851" s="13">
        <f>IFERROR(Table2[[#This Row],[Total Waste (tons)]] / (Table2[[#This Row],[Population (million)]]*1000), NA())</f>
        <v>3.7602208319441451E-2</v>
      </c>
      <c r="J1851" s="13">
        <v>1019.78</v>
      </c>
      <c r="K1851" s="13">
        <f>IFERROR(Table2[[#This Row],[Total Waste (tons)]] * Table2[[#This Row],[Household waste (%)]], NA())</f>
        <v>2343706.2976000002</v>
      </c>
      <c r="L1851" s="13">
        <v>61.12</v>
      </c>
      <c r="M1851" s="10">
        <f>SUMIFS(Table2[Household waste (%)], Table2[Country], "Australia", Table2[Year], 2020)</f>
        <v>1412.17</v>
      </c>
      <c r="N1851" s="10">
        <f>COUNTIFS(Table2[Year], "USA")</f>
        <v>0</v>
      </c>
    </row>
    <row r="1852" spans="1:14" x14ac:dyDescent="0.35">
      <c r="A1852" s="8" t="s">
        <v>34</v>
      </c>
      <c r="B1852" s="9">
        <v>2023</v>
      </c>
      <c r="C1852" s="8" t="s">
        <v>25</v>
      </c>
      <c r="D1852" s="9">
        <v>28659.64</v>
      </c>
      <c r="E1852" s="10">
        <v>33469.89</v>
      </c>
      <c r="F1852" s="10">
        <f>IFERROR(Table2[[#This Row],[Economic loss ($ million)]]*1000000 / Table2[[#This Row],[Total Waste (tons)]], NA())</f>
        <v>1167840.5590579645</v>
      </c>
      <c r="G1852" s="10" t="str">
        <f t="shared" si="28"/>
        <v>High</v>
      </c>
      <c r="H1852" s="10">
        <v>43.48</v>
      </c>
      <c r="I1852" s="10">
        <f>IFERROR(Table2[[#This Row],[Total Waste (tons)]] / (Table2[[#This Row],[Population (million)]]*1000), NA())</f>
        <v>6.3844152372466031E-2</v>
      </c>
      <c r="J1852" s="10">
        <v>448.9</v>
      </c>
      <c r="K1852" s="10">
        <f>IFERROR(Table2[[#This Row],[Total Waste (tons)]] * Table2[[#This Row],[Household waste (%)]], NA())</f>
        <v>1094798.2480000001</v>
      </c>
      <c r="L1852" s="10">
        <v>38.200000000000003</v>
      </c>
      <c r="M1852" s="10">
        <f>SUMIFS(Table2[Household waste (%)], Table2[Country], "Australia", Table2[Year], 2020)</f>
        <v>1412.17</v>
      </c>
      <c r="N1852" s="10">
        <f>COUNTIFS(Table2[Year], "USA")</f>
        <v>0</v>
      </c>
    </row>
    <row r="1853" spans="1:14" x14ac:dyDescent="0.35">
      <c r="A1853" s="11" t="s">
        <v>35</v>
      </c>
      <c r="B1853" s="12">
        <v>2023</v>
      </c>
      <c r="C1853" s="11" t="s">
        <v>22</v>
      </c>
      <c r="D1853" s="12">
        <v>22853.53</v>
      </c>
      <c r="E1853" s="13">
        <v>19743.52</v>
      </c>
      <c r="F1853" s="13">
        <f>IFERROR(Table2[[#This Row],[Economic loss ($ million)]]*1000000 / Table2[[#This Row],[Total Waste (tons)]], NA())</f>
        <v>863915.55265204108</v>
      </c>
      <c r="G1853" s="13" t="str">
        <f t="shared" si="28"/>
        <v>Low</v>
      </c>
      <c r="H1853" s="13">
        <v>118.02</v>
      </c>
      <c r="I1853" s="13">
        <f>IFERROR(Table2[[#This Row],[Total Waste (tons)]] / (Table2[[#This Row],[Population (million)]]*1000), NA())</f>
        <v>1.8734858669989505E-2</v>
      </c>
      <c r="J1853" s="13">
        <v>1219.8399999999999</v>
      </c>
      <c r="K1853" s="13">
        <f>IFERROR(Table2[[#This Row],[Total Waste (tons)]] * Table2[[#This Row],[Household waste (%)]], NA())</f>
        <v>1099483.3282999999</v>
      </c>
      <c r="L1853" s="13">
        <v>48.11</v>
      </c>
      <c r="M1853" s="10">
        <f>SUMIFS(Table2[Household waste (%)], Table2[Country], "Australia", Table2[Year], 2020)</f>
        <v>1412.17</v>
      </c>
      <c r="N1853" s="10">
        <f>COUNTIFS(Table2[Year], "USA")</f>
        <v>0</v>
      </c>
    </row>
    <row r="1854" spans="1:14" x14ac:dyDescent="0.35">
      <c r="A1854" s="8" t="s">
        <v>34</v>
      </c>
      <c r="B1854" s="9">
        <v>2024</v>
      </c>
      <c r="C1854" s="8" t="s">
        <v>19</v>
      </c>
      <c r="D1854" s="9">
        <v>42576.12</v>
      </c>
      <c r="E1854" s="10">
        <v>36608.89</v>
      </c>
      <c r="F1854" s="10">
        <f>IFERROR(Table2[[#This Row],[Economic loss ($ million)]]*1000000 / Table2[[#This Row],[Total Waste (tons)]], NA())</f>
        <v>859845.61298681039</v>
      </c>
      <c r="G1854" s="10" t="str">
        <f t="shared" si="28"/>
        <v>Low</v>
      </c>
      <c r="H1854" s="10">
        <v>122.1</v>
      </c>
      <c r="I1854" s="10">
        <f>IFERROR(Table2[[#This Row],[Total Waste (tons)]] / (Table2[[#This Row],[Population (million)]]*1000), NA())</f>
        <v>0.18326497933884298</v>
      </c>
      <c r="J1854" s="10">
        <v>232.32</v>
      </c>
      <c r="K1854" s="10">
        <f>IFERROR(Table2[[#This Row],[Total Waste (tons)]] * Table2[[#This Row],[Household waste (%)]], NA())</f>
        <v>2092190.5368000001</v>
      </c>
      <c r="L1854" s="10">
        <v>49.14</v>
      </c>
      <c r="M1854" s="10">
        <f>SUMIFS(Table2[Household waste (%)], Table2[Country], "Australia", Table2[Year], 2020)</f>
        <v>1412.17</v>
      </c>
      <c r="N1854" s="10">
        <f>COUNTIFS(Table2[Year], "USA")</f>
        <v>0</v>
      </c>
    </row>
    <row r="1855" spans="1:14" x14ac:dyDescent="0.35">
      <c r="A1855" s="11" t="s">
        <v>12</v>
      </c>
      <c r="B1855" s="12">
        <v>2020</v>
      </c>
      <c r="C1855" s="11" t="s">
        <v>11</v>
      </c>
      <c r="D1855" s="12">
        <v>8655.9699999999993</v>
      </c>
      <c r="E1855" s="13">
        <v>8339.86</v>
      </c>
      <c r="F1855" s="13">
        <f>IFERROR(Table2[[#This Row],[Economic loss ($ million)]]*1000000 / Table2[[#This Row],[Total Waste (tons)]], NA())</f>
        <v>963480.6959820796</v>
      </c>
      <c r="G1855" s="13" t="str">
        <f t="shared" si="28"/>
        <v>Medium</v>
      </c>
      <c r="H1855" s="13">
        <v>63.27</v>
      </c>
      <c r="I1855" s="13">
        <f>IFERROR(Table2[[#This Row],[Total Waste (tons)]] / (Table2[[#This Row],[Population (million)]]*1000), NA())</f>
        <v>1.0250544739709155E-2</v>
      </c>
      <c r="J1855" s="13">
        <v>844.44</v>
      </c>
      <c r="K1855" s="13">
        <f>IFERROR(Table2[[#This Row],[Total Waste (tons)]] * Table2[[#This Row],[Household waste (%)]], NA())</f>
        <v>442493.18639999995</v>
      </c>
      <c r="L1855" s="13">
        <v>51.12</v>
      </c>
      <c r="M1855" s="10">
        <f>SUMIFS(Table2[Household waste (%)], Table2[Country], "Australia", Table2[Year], 2020)</f>
        <v>1412.17</v>
      </c>
      <c r="N1855" s="10">
        <f>COUNTIFS(Table2[Year], "USA")</f>
        <v>0</v>
      </c>
    </row>
    <row r="1856" spans="1:14" x14ac:dyDescent="0.35">
      <c r="A1856" s="8" t="s">
        <v>17</v>
      </c>
      <c r="B1856" s="9">
        <v>2020</v>
      </c>
      <c r="C1856" s="8" t="s">
        <v>25</v>
      </c>
      <c r="D1856" s="9">
        <v>37735.89</v>
      </c>
      <c r="E1856" s="10">
        <v>40260.269999999997</v>
      </c>
      <c r="F1856" s="10">
        <f>IFERROR(Table2[[#This Row],[Economic loss ($ million)]]*1000000 / Table2[[#This Row],[Total Waste (tons)]], NA())</f>
        <v>1066895.9974178427</v>
      </c>
      <c r="G1856" s="10" t="str">
        <f t="shared" si="28"/>
        <v>Medium</v>
      </c>
      <c r="H1856" s="10">
        <v>196.73</v>
      </c>
      <c r="I1856" s="10">
        <f>IFERROR(Table2[[#This Row],[Total Waste (tons)]] / (Table2[[#This Row],[Population (million)]]*1000), NA())</f>
        <v>4.6573144091329836E-2</v>
      </c>
      <c r="J1856" s="10">
        <v>810.25</v>
      </c>
      <c r="K1856" s="10">
        <f>IFERROR(Table2[[#This Row],[Total Waste (tons)]] * Table2[[#This Row],[Household waste (%)]], NA())</f>
        <v>1684907.4885</v>
      </c>
      <c r="L1856" s="10">
        <v>44.65</v>
      </c>
      <c r="M1856" s="10">
        <f>SUMIFS(Table2[Household waste (%)], Table2[Country], "Australia", Table2[Year], 2020)</f>
        <v>1412.17</v>
      </c>
      <c r="N1856" s="10">
        <f>COUNTIFS(Table2[Year], "USA")</f>
        <v>0</v>
      </c>
    </row>
    <row r="1857" spans="1:14" x14ac:dyDescent="0.35">
      <c r="A1857" s="11" t="s">
        <v>12</v>
      </c>
      <c r="B1857" s="12">
        <v>2024</v>
      </c>
      <c r="C1857" s="11" t="s">
        <v>20</v>
      </c>
      <c r="D1857" s="12">
        <v>9932.43</v>
      </c>
      <c r="E1857" s="13">
        <v>8383.34</v>
      </c>
      <c r="F1857" s="13">
        <f>IFERROR(Table2[[#This Row],[Economic loss ($ million)]]*1000000 / Table2[[#This Row],[Total Waste (tons)]], NA())</f>
        <v>844037.15908393008</v>
      </c>
      <c r="G1857" s="13" t="str">
        <f t="shared" si="28"/>
        <v>Low</v>
      </c>
      <c r="H1857" s="13">
        <v>120.27</v>
      </c>
      <c r="I1857" s="13">
        <f>IFERROR(Table2[[#This Row],[Total Waste (tons)]] / (Table2[[#This Row],[Population (million)]]*1000), NA())</f>
        <v>1.0938679089437341E-2</v>
      </c>
      <c r="J1857" s="13">
        <v>908.01</v>
      </c>
      <c r="K1857" s="13">
        <f>IFERROR(Table2[[#This Row],[Total Waste (tons)]] * Table2[[#This Row],[Household waste (%)]], NA())</f>
        <v>436331.64990000002</v>
      </c>
      <c r="L1857" s="13">
        <v>43.93</v>
      </c>
      <c r="M1857" s="10">
        <f>SUMIFS(Table2[Household waste (%)], Table2[Country], "Australia", Table2[Year], 2020)</f>
        <v>1412.17</v>
      </c>
      <c r="N1857" s="10">
        <f>COUNTIFS(Table2[Year], "USA")</f>
        <v>0</v>
      </c>
    </row>
    <row r="1858" spans="1:14" x14ac:dyDescent="0.35">
      <c r="A1858" s="8" t="s">
        <v>27</v>
      </c>
      <c r="B1858" s="9">
        <v>2024</v>
      </c>
      <c r="C1858" s="8" t="s">
        <v>9</v>
      </c>
      <c r="D1858" s="9">
        <v>6032.18</v>
      </c>
      <c r="E1858" s="10">
        <v>6151.26</v>
      </c>
      <c r="F1858" s="10">
        <f>IFERROR(Table2[[#This Row],[Economic loss ($ million)]]*1000000 / Table2[[#This Row],[Total Waste (tons)]], NA())</f>
        <v>1019740.7902284083</v>
      </c>
      <c r="G1858" s="10" t="str">
        <f t="shared" ref="G1858:G1921" si="29">IF(F1858&gt;1100000,"High",IF(F1858&gt;=950000,"Medium","Low"))</f>
        <v>Medium</v>
      </c>
      <c r="H1858" s="10">
        <v>112.3</v>
      </c>
      <c r="I1858" s="10">
        <f>IFERROR(Table2[[#This Row],[Total Waste (tons)]] / (Table2[[#This Row],[Population (million)]]*1000), NA())</f>
        <v>4.5271342264250067E-3</v>
      </c>
      <c r="J1858" s="10">
        <v>1332.45</v>
      </c>
      <c r="K1858" s="10">
        <f>IFERROR(Table2[[#This Row],[Total Waste (tons)]] * Table2[[#This Row],[Household waste (%)]], NA())</f>
        <v>315905.26659999997</v>
      </c>
      <c r="L1858" s="10">
        <v>52.37</v>
      </c>
      <c r="M1858" s="10">
        <f>SUMIFS(Table2[Household waste (%)], Table2[Country], "Australia", Table2[Year], 2020)</f>
        <v>1412.17</v>
      </c>
      <c r="N1858" s="10">
        <f>COUNTIFS(Table2[Year], "USA")</f>
        <v>0</v>
      </c>
    </row>
    <row r="1859" spans="1:14" x14ac:dyDescent="0.35">
      <c r="A1859" s="11" t="s">
        <v>28</v>
      </c>
      <c r="B1859" s="12">
        <v>2018</v>
      </c>
      <c r="C1859" s="11" t="s">
        <v>15</v>
      </c>
      <c r="D1859" s="12">
        <v>26056.17</v>
      </c>
      <c r="E1859" s="13">
        <v>24413.84</v>
      </c>
      <c r="F1859" s="13">
        <f>IFERROR(Table2[[#This Row],[Economic loss ($ million)]]*1000000 / Table2[[#This Row],[Total Waste (tons)]], NA())</f>
        <v>936969.63137713645</v>
      </c>
      <c r="G1859" s="13" t="str">
        <f t="shared" si="29"/>
        <v>Low</v>
      </c>
      <c r="H1859" s="13">
        <v>117.2</v>
      </c>
      <c r="I1859" s="13">
        <f>IFERROR(Table2[[#This Row],[Total Waste (tons)]] / (Table2[[#This Row],[Population (million)]]*1000), NA())</f>
        <v>0.4511109764542936</v>
      </c>
      <c r="J1859" s="13">
        <v>57.76</v>
      </c>
      <c r="K1859" s="13">
        <f>IFERROR(Table2[[#This Row],[Total Waste (tons)]] * Table2[[#This Row],[Household waste (%)]], NA())</f>
        <v>782466.78509999998</v>
      </c>
      <c r="L1859" s="13">
        <v>30.03</v>
      </c>
      <c r="M1859" s="10">
        <f>SUMIFS(Table2[Household waste (%)], Table2[Country], "Australia", Table2[Year], 2020)</f>
        <v>1412.17</v>
      </c>
      <c r="N1859" s="10">
        <f>COUNTIFS(Table2[Year], "USA")</f>
        <v>0</v>
      </c>
    </row>
    <row r="1860" spans="1:14" x14ac:dyDescent="0.35">
      <c r="A1860" s="8" t="s">
        <v>24</v>
      </c>
      <c r="B1860" s="9">
        <v>2018</v>
      </c>
      <c r="C1860" s="8" t="s">
        <v>25</v>
      </c>
      <c r="D1860" s="9">
        <v>14604.16</v>
      </c>
      <c r="E1860" s="10">
        <v>15194.73</v>
      </c>
      <c r="F1860" s="10">
        <f>IFERROR(Table2[[#This Row],[Economic loss ($ million)]]*1000000 / Table2[[#This Row],[Total Waste (tons)]], NA())</f>
        <v>1040438.4778035848</v>
      </c>
      <c r="G1860" s="10" t="str">
        <f t="shared" si="29"/>
        <v>Medium</v>
      </c>
      <c r="H1860" s="10">
        <v>36.29</v>
      </c>
      <c r="I1860" s="10">
        <f>IFERROR(Table2[[#This Row],[Total Waste (tons)]] / (Table2[[#This Row],[Population (million)]]*1000), NA())</f>
        <v>4.3045833701771452E-2</v>
      </c>
      <c r="J1860" s="10">
        <v>339.27</v>
      </c>
      <c r="K1860" s="10">
        <f>IFERROR(Table2[[#This Row],[Total Waste (tons)]] * Table2[[#This Row],[Household waste (%)]], NA())</f>
        <v>806879.84</v>
      </c>
      <c r="L1860" s="10">
        <v>55.25</v>
      </c>
      <c r="M1860" s="10">
        <f>SUMIFS(Table2[Household waste (%)], Table2[Country], "Australia", Table2[Year], 2020)</f>
        <v>1412.17</v>
      </c>
      <c r="N1860" s="10">
        <f>COUNTIFS(Table2[Year], "USA")</f>
        <v>0</v>
      </c>
    </row>
    <row r="1861" spans="1:14" x14ac:dyDescent="0.35">
      <c r="A1861" s="11" t="s">
        <v>24</v>
      </c>
      <c r="B1861" s="12">
        <v>2019</v>
      </c>
      <c r="C1861" s="11" t="s">
        <v>19</v>
      </c>
      <c r="D1861" s="12">
        <v>16844.8</v>
      </c>
      <c r="E1861" s="13">
        <v>17224.3</v>
      </c>
      <c r="F1861" s="13">
        <f>IFERROR(Table2[[#This Row],[Economic loss ($ million)]]*1000000 / Table2[[#This Row],[Total Waste (tons)]], NA())</f>
        <v>1022529.2078267478</v>
      </c>
      <c r="G1861" s="13" t="str">
        <f t="shared" si="29"/>
        <v>Medium</v>
      </c>
      <c r="H1861" s="13">
        <v>75.56</v>
      </c>
      <c r="I1861" s="13">
        <f>IFERROR(Table2[[#This Row],[Total Waste (tons)]] / (Table2[[#This Row],[Population (million)]]*1000), NA())</f>
        <v>2.1734384475439659E-2</v>
      </c>
      <c r="J1861" s="13">
        <v>775.03</v>
      </c>
      <c r="K1861" s="13">
        <f>IFERROR(Table2[[#This Row],[Total Waste (tons)]] * Table2[[#This Row],[Household waste (%)]], NA())</f>
        <v>740328.95999999996</v>
      </c>
      <c r="L1861" s="13">
        <v>43.95</v>
      </c>
      <c r="M1861" s="10">
        <f>SUMIFS(Table2[Household waste (%)], Table2[Country], "Australia", Table2[Year], 2020)</f>
        <v>1412.17</v>
      </c>
      <c r="N1861" s="10">
        <f>COUNTIFS(Table2[Year], "USA")</f>
        <v>0</v>
      </c>
    </row>
    <row r="1862" spans="1:14" x14ac:dyDescent="0.35">
      <c r="A1862" s="8" t="s">
        <v>33</v>
      </c>
      <c r="B1862" s="9">
        <v>2023</v>
      </c>
      <c r="C1862" s="8" t="s">
        <v>22</v>
      </c>
      <c r="D1862" s="9">
        <v>39730.81</v>
      </c>
      <c r="E1862" s="10">
        <v>44325.47</v>
      </c>
      <c r="F1862" s="10">
        <f>IFERROR(Table2[[#This Row],[Economic loss ($ million)]]*1000000 / Table2[[#This Row],[Total Waste (tons)]], NA())</f>
        <v>1115644.7603258027</v>
      </c>
      <c r="G1862" s="10" t="str">
        <f t="shared" si="29"/>
        <v>High</v>
      </c>
      <c r="H1862" s="10">
        <v>163.16</v>
      </c>
      <c r="I1862" s="10">
        <f>IFERROR(Table2[[#This Row],[Total Waste (tons)]] / (Table2[[#This Row],[Population (million)]]*1000), NA())</f>
        <v>0.64383098363312263</v>
      </c>
      <c r="J1862" s="10">
        <v>61.71</v>
      </c>
      <c r="K1862" s="10">
        <f>IFERROR(Table2[[#This Row],[Total Waste (tons)]] * Table2[[#This Row],[Household waste (%)]], NA())</f>
        <v>1863772.2970999999</v>
      </c>
      <c r="L1862" s="10">
        <v>46.91</v>
      </c>
      <c r="M1862" s="10">
        <f>SUMIFS(Table2[Household waste (%)], Table2[Country], "Australia", Table2[Year], 2020)</f>
        <v>1412.17</v>
      </c>
      <c r="N1862" s="10">
        <f>COUNTIFS(Table2[Year], "USA")</f>
        <v>0</v>
      </c>
    </row>
    <row r="1863" spans="1:14" x14ac:dyDescent="0.35">
      <c r="A1863" s="11" t="s">
        <v>12</v>
      </c>
      <c r="B1863" s="12">
        <v>2018</v>
      </c>
      <c r="C1863" s="11" t="s">
        <v>11</v>
      </c>
      <c r="D1863" s="12">
        <v>20966.82</v>
      </c>
      <c r="E1863" s="13">
        <v>19596.060000000001</v>
      </c>
      <c r="F1863" s="13">
        <f>IFERROR(Table2[[#This Row],[Economic loss ($ million)]]*1000000 / Table2[[#This Row],[Total Waste (tons)]], NA())</f>
        <v>934622.41770568932</v>
      </c>
      <c r="G1863" s="13" t="str">
        <f t="shared" si="29"/>
        <v>Low</v>
      </c>
      <c r="H1863" s="13">
        <v>193.47</v>
      </c>
      <c r="I1863" s="13">
        <f>IFERROR(Table2[[#This Row],[Total Waste (tons)]] / (Table2[[#This Row],[Population (million)]]*1000), NA())</f>
        <v>5.0496905180511066E-2</v>
      </c>
      <c r="J1863" s="13">
        <v>415.21</v>
      </c>
      <c r="K1863" s="13">
        <f>IFERROR(Table2[[#This Row],[Total Waste (tons)]] * Table2[[#This Row],[Household waste (%)]], NA())</f>
        <v>1095726.0131999999</v>
      </c>
      <c r="L1863" s="13">
        <v>52.26</v>
      </c>
      <c r="M1863" s="10">
        <f>SUMIFS(Table2[Household waste (%)], Table2[Country], "Australia", Table2[Year], 2020)</f>
        <v>1412.17</v>
      </c>
      <c r="N1863" s="10">
        <f>COUNTIFS(Table2[Year], "USA")</f>
        <v>0</v>
      </c>
    </row>
    <row r="1864" spans="1:14" x14ac:dyDescent="0.35">
      <c r="A1864" s="8" t="s">
        <v>29</v>
      </c>
      <c r="B1864" s="9">
        <v>2019</v>
      </c>
      <c r="C1864" s="8" t="s">
        <v>15</v>
      </c>
      <c r="D1864" s="9">
        <v>29516.12</v>
      </c>
      <c r="E1864" s="10">
        <v>35036.839999999997</v>
      </c>
      <c r="F1864" s="10">
        <f>IFERROR(Table2[[#This Row],[Economic loss ($ million)]]*1000000 / Table2[[#This Row],[Total Waste (tons)]], NA())</f>
        <v>1187040.8441217884</v>
      </c>
      <c r="G1864" s="10" t="str">
        <f t="shared" si="29"/>
        <v>High</v>
      </c>
      <c r="H1864" s="10">
        <v>56.48</v>
      </c>
      <c r="I1864" s="10">
        <f>IFERROR(Table2[[#This Row],[Total Waste (tons)]] / (Table2[[#This Row],[Population (million)]]*1000), NA())</f>
        <v>0.18940015400410676</v>
      </c>
      <c r="J1864" s="10">
        <v>155.84</v>
      </c>
      <c r="K1864" s="10">
        <f>IFERROR(Table2[[#This Row],[Total Waste (tons)]] * Table2[[#This Row],[Household waste (%)]], NA())</f>
        <v>1040738.3912</v>
      </c>
      <c r="L1864" s="10">
        <v>35.26</v>
      </c>
      <c r="M1864" s="10">
        <f>SUMIFS(Table2[Household waste (%)], Table2[Country], "Australia", Table2[Year], 2020)</f>
        <v>1412.17</v>
      </c>
      <c r="N1864" s="10">
        <f>COUNTIFS(Table2[Year], "USA")</f>
        <v>0</v>
      </c>
    </row>
    <row r="1865" spans="1:14" x14ac:dyDescent="0.35">
      <c r="A1865" s="11" t="s">
        <v>16</v>
      </c>
      <c r="B1865" s="12">
        <v>2023</v>
      </c>
      <c r="C1865" s="11" t="s">
        <v>9</v>
      </c>
      <c r="D1865" s="12">
        <v>20208.419999999998</v>
      </c>
      <c r="E1865" s="13">
        <v>19286.57</v>
      </c>
      <c r="F1865" s="13">
        <f>IFERROR(Table2[[#This Row],[Economic loss ($ million)]]*1000000 / Table2[[#This Row],[Total Waste (tons)]], NA())</f>
        <v>954382.87604869658</v>
      </c>
      <c r="G1865" s="13" t="str">
        <f t="shared" si="29"/>
        <v>Medium</v>
      </c>
      <c r="H1865" s="13">
        <v>182.45</v>
      </c>
      <c r="I1865" s="13">
        <f>IFERROR(Table2[[#This Row],[Total Waste (tons)]] / (Table2[[#This Row],[Population (million)]]*1000), NA())</f>
        <v>1.9882545086039805E-2</v>
      </c>
      <c r="J1865" s="13">
        <v>1016.39</v>
      </c>
      <c r="K1865" s="13">
        <f>IFERROR(Table2[[#This Row],[Total Waste (tons)]] * Table2[[#This Row],[Household waste (%)]], NA())</f>
        <v>976672.93859999988</v>
      </c>
      <c r="L1865" s="13">
        <v>48.33</v>
      </c>
      <c r="M1865" s="10">
        <f>SUMIFS(Table2[Household waste (%)], Table2[Country], "Australia", Table2[Year], 2020)</f>
        <v>1412.17</v>
      </c>
      <c r="N1865" s="10">
        <f>COUNTIFS(Table2[Year], "USA")</f>
        <v>0</v>
      </c>
    </row>
    <row r="1866" spans="1:14" x14ac:dyDescent="0.35">
      <c r="A1866" s="8" t="s">
        <v>23</v>
      </c>
      <c r="B1866" s="9">
        <v>2020</v>
      </c>
      <c r="C1866" s="8" t="s">
        <v>25</v>
      </c>
      <c r="D1866" s="9">
        <v>26406.09</v>
      </c>
      <c r="E1866" s="10">
        <v>23352.92</v>
      </c>
      <c r="F1866" s="10">
        <f>IFERROR(Table2[[#This Row],[Economic loss ($ million)]]*1000000 / Table2[[#This Row],[Total Waste (tons)]], NA())</f>
        <v>884376.29349896184</v>
      </c>
      <c r="G1866" s="10" t="str">
        <f t="shared" si="29"/>
        <v>Low</v>
      </c>
      <c r="H1866" s="10">
        <v>101.98</v>
      </c>
      <c r="I1866" s="10">
        <f>IFERROR(Table2[[#This Row],[Total Waste (tons)]] / (Table2[[#This Row],[Population (million)]]*1000), NA())</f>
        <v>6.8303388515261257E-2</v>
      </c>
      <c r="J1866" s="10">
        <v>386.6</v>
      </c>
      <c r="K1866" s="10">
        <f>IFERROR(Table2[[#This Row],[Total Waste (tons)]] * Table2[[#This Row],[Household waste (%)]], NA())</f>
        <v>1011089.1860999999</v>
      </c>
      <c r="L1866" s="10">
        <v>38.29</v>
      </c>
      <c r="M1866" s="10">
        <f>SUMIFS(Table2[Household waste (%)], Table2[Country], "Australia", Table2[Year], 2020)</f>
        <v>1412.17</v>
      </c>
      <c r="N1866" s="10">
        <f>COUNTIFS(Table2[Year], "USA")</f>
        <v>0</v>
      </c>
    </row>
    <row r="1867" spans="1:14" x14ac:dyDescent="0.35">
      <c r="A1867" s="11" t="s">
        <v>8</v>
      </c>
      <c r="B1867" s="12">
        <v>2020</v>
      </c>
      <c r="C1867" s="11" t="s">
        <v>22</v>
      </c>
      <c r="D1867" s="12">
        <v>21547.95</v>
      </c>
      <c r="E1867" s="13">
        <v>21574.32</v>
      </c>
      <c r="F1867" s="13">
        <f>IFERROR(Table2[[#This Row],[Economic loss ($ million)]]*1000000 / Table2[[#This Row],[Total Waste (tons)]], NA())</f>
        <v>1001223.7823087579</v>
      </c>
      <c r="G1867" s="13" t="str">
        <f t="shared" si="29"/>
        <v>Medium</v>
      </c>
      <c r="H1867" s="13">
        <v>167.36</v>
      </c>
      <c r="I1867" s="13">
        <f>IFERROR(Table2[[#This Row],[Total Waste (tons)]] / (Table2[[#This Row],[Population (million)]]*1000), NA())</f>
        <v>5.9365650053723448E-2</v>
      </c>
      <c r="J1867" s="13">
        <v>362.97</v>
      </c>
      <c r="K1867" s="13">
        <f>IFERROR(Table2[[#This Row],[Total Waste (tons)]] * Table2[[#This Row],[Household waste (%)]], NA())</f>
        <v>1256460.9645</v>
      </c>
      <c r="L1867" s="13">
        <v>58.31</v>
      </c>
      <c r="M1867" s="10">
        <f>SUMIFS(Table2[Household waste (%)], Table2[Country], "Australia", Table2[Year], 2020)</f>
        <v>1412.17</v>
      </c>
      <c r="N1867" s="10">
        <f>COUNTIFS(Table2[Year], "USA")</f>
        <v>0</v>
      </c>
    </row>
    <row r="1868" spans="1:14" x14ac:dyDescent="0.35">
      <c r="A1868" s="8" t="s">
        <v>29</v>
      </c>
      <c r="B1868" s="9">
        <v>2022</v>
      </c>
      <c r="C1868" s="8" t="s">
        <v>13</v>
      </c>
      <c r="D1868" s="9">
        <v>25959.21</v>
      </c>
      <c r="E1868" s="10">
        <v>25386.49</v>
      </c>
      <c r="F1868" s="10">
        <f>IFERROR(Table2[[#This Row],[Economic loss ($ million)]]*1000000 / Table2[[#This Row],[Total Waste (tons)]], NA())</f>
        <v>977937.69533048198</v>
      </c>
      <c r="G1868" s="10" t="str">
        <f t="shared" si="29"/>
        <v>Medium</v>
      </c>
      <c r="H1868" s="10">
        <v>92.56</v>
      </c>
      <c r="I1868" s="10">
        <f>IFERROR(Table2[[#This Row],[Total Waste (tons)]] / (Table2[[#This Row],[Population (million)]]*1000), NA())</f>
        <v>8.5378095707942775E-2</v>
      </c>
      <c r="J1868" s="10">
        <v>304.05</v>
      </c>
      <c r="K1868" s="10">
        <f>IFERROR(Table2[[#This Row],[Total Waste (tons)]] * Table2[[#This Row],[Household waste (%)]], NA())</f>
        <v>1225534.3041000001</v>
      </c>
      <c r="L1868" s="10">
        <v>47.21</v>
      </c>
      <c r="M1868" s="10">
        <f>SUMIFS(Table2[Household waste (%)], Table2[Country], "Australia", Table2[Year], 2020)</f>
        <v>1412.17</v>
      </c>
      <c r="N1868" s="10">
        <f>COUNTIFS(Table2[Year], "USA")</f>
        <v>0</v>
      </c>
    </row>
    <row r="1869" spans="1:14" x14ac:dyDescent="0.35">
      <c r="A1869" s="11" t="s">
        <v>31</v>
      </c>
      <c r="B1869" s="12">
        <v>2019</v>
      </c>
      <c r="C1869" s="11" t="s">
        <v>15</v>
      </c>
      <c r="D1869" s="12">
        <v>31050.98</v>
      </c>
      <c r="E1869" s="13">
        <v>24975.82</v>
      </c>
      <c r="F1869" s="13">
        <f>IFERROR(Table2[[#This Row],[Economic loss ($ million)]]*1000000 / Table2[[#This Row],[Total Waste (tons)]], NA())</f>
        <v>804348.84824891191</v>
      </c>
      <c r="G1869" s="13" t="str">
        <f t="shared" si="29"/>
        <v>Low</v>
      </c>
      <c r="H1869" s="13">
        <v>132.83000000000001</v>
      </c>
      <c r="I1869" s="13">
        <f>IFERROR(Table2[[#This Row],[Total Waste (tons)]] / (Table2[[#This Row],[Population (million)]]*1000), NA())</f>
        <v>3.4250300576887015E-2</v>
      </c>
      <c r="J1869" s="13">
        <v>906.59</v>
      </c>
      <c r="K1869" s="13">
        <f>IFERROR(Table2[[#This Row],[Total Waste (tons)]] * Table2[[#This Row],[Household waste (%)]], NA())</f>
        <v>1071258.81</v>
      </c>
      <c r="L1869" s="13">
        <v>34.5</v>
      </c>
      <c r="M1869" s="10">
        <f>SUMIFS(Table2[Household waste (%)], Table2[Country], "Australia", Table2[Year], 2020)</f>
        <v>1412.17</v>
      </c>
      <c r="N1869" s="10">
        <f>COUNTIFS(Table2[Year], "USA")</f>
        <v>0</v>
      </c>
    </row>
    <row r="1870" spans="1:14" x14ac:dyDescent="0.35">
      <c r="A1870" s="8" t="s">
        <v>21</v>
      </c>
      <c r="B1870" s="9">
        <v>2023</v>
      </c>
      <c r="C1870" s="8" t="s">
        <v>22</v>
      </c>
      <c r="D1870" s="9">
        <v>22382.54</v>
      </c>
      <c r="E1870" s="10">
        <v>23012.5</v>
      </c>
      <c r="F1870" s="10">
        <f>IFERROR(Table2[[#This Row],[Economic loss ($ million)]]*1000000 / Table2[[#This Row],[Total Waste (tons)]], NA())</f>
        <v>1028145.1524268469</v>
      </c>
      <c r="G1870" s="10" t="str">
        <f t="shared" si="29"/>
        <v>Medium</v>
      </c>
      <c r="H1870" s="10">
        <v>57.26</v>
      </c>
      <c r="I1870" s="10">
        <f>IFERROR(Table2[[#This Row],[Total Waste (tons)]] / (Table2[[#This Row],[Population (million)]]*1000), NA())</f>
        <v>1.6779396220191464E-2</v>
      </c>
      <c r="J1870" s="10">
        <v>1333.93</v>
      </c>
      <c r="K1870" s="10">
        <f>IFERROR(Table2[[#This Row],[Total Waste (tons)]] * Table2[[#This Row],[Household waste (%)]], NA())</f>
        <v>945886.14040000003</v>
      </c>
      <c r="L1870" s="10">
        <v>42.26</v>
      </c>
      <c r="M1870" s="10">
        <f>SUMIFS(Table2[Household waste (%)], Table2[Country], "Australia", Table2[Year], 2020)</f>
        <v>1412.17</v>
      </c>
      <c r="N1870" s="10">
        <f>COUNTIFS(Table2[Year], "USA")</f>
        <v>0</v>
      </c>
    </row>
    <row r="1871" spans="1:14" x14ac:dyDescent="0.35">
      <c r="A1871" s="11" t="s">
        <v>35</v>
      </c>
      <c r="B1871" s="12">
        <v>2023</v>
      </c>
      <c r="C1871" s="11" t="s">
        <v>19</v>
      </c>
      <c r="D1871" s="12">
        <v>23202.62</v>
      </c>
      <c r="E1871" s="13">
        <v>25711.18</v>
      </c>
      <c r="F1871" s="13">
        <f>IFERROR(Table2[[#This Row],[Economic loss ($ million)]]*1000000 / Table2[[#This Row],[Total Waste (tons)]], NA())</f>
        <v>1108115.3766255707</v>
      </c>
      <c r="G1871" s="13" t="str">
        <f t="shared" si="29"/>
        <v>High</v>
      </c>
      <c r="H1871" s="13">
        <v>108.2</v>
      </c>
      <c r="I1871" s="13">
        <f>IFERROR(Table2[[#This Row],[Total Waste (tons)]] / (Table2[[#This Row],[Population (million)]]*1000), NA())</f>
        <v>0.39703319644079393</v>
      </c>
      <c r="J1871" s="13">
        <v>58.44</v>
      </c>
      <c r="K1871" s="13">
        <f>IFERROR(Table2[[#This Row],[Total Waste (tons)]] * Table2[[#This Row],[Household waste (%)]], NA())</f>
        <v>696542.6523999999</v>
      </c>
      <c r="L1871" s="13">
        <v>30.02</v>
      </c>
      <c r="M1871" s="10">
        <f>SUMIFS(Table2[Household waste (%)], Table2[Country], "Australia", Table2[Year], 2020)</f>
        <v>1412.17</v>
      </c>
      <c r="N1871" s="10">
        <f>COUNTIFS(Table2[Year], "USA")</f>
        <v>0</v>
      </c>
    </row>
    <row r="1872" spans="1:14" x14ac:dyDescent="0.35">
      <c r="A1872" s="8" t="s">
        <v>8</v>
      </c>
      <c r="B1872" s="9">
        <v>2022</v>
      </c>
      <c r="C1872" s="8" t="s">
        <v>20</v>
      </c>
      <c r="D1872" s="9">
        <v>46452.95</v>
      </c>
      <c r="E1872" s="10">
        <v>49081.57</v>
      </c>
      <c r="F1872" s="10">
        <f>IFERROR(Table2[[#This Row],[Economic loss ($ million)]]*1000000 / Table2[[#This Row],[Total Waste (tons)]], NA())</f>
        <v>1056586.718389252</v>
      </c>
      <c r="G1872" s="10" t="str">
        <f t="shared" si="29"/>
        <v>Medium</v>
      </c>
      <c r="H1872" s="10">
        <v>176.89</v>
      </c>
      <c r="I1872" s="10">
        <f>IFERROR(Table2[[#This Row],[Total Waste (tons)]] / (Table2[[#This Row],[Population (million)]]*1000), NA())</f>
        <v>9.7432619502065984E-2</v>
      </c>
      <c r="J1872" s="10">
        <v>476.77</v>
      </c>
      <c r="K1872" s="10">
        <f>IFERROR(Table2[[#This Row],[Total Waste (tons)]] * Table2[[#This Row],[Household waste (%)]], NA())</f>
        <v>2800183.8259999999</v>
      </c>
      <c r="L1872" s="10">
        <v>60.28</v>
      </c>
      <c r="M1872" s="10">
        <f>SUMIFS(Table2[Household waste (%)], Table2[Country], "Australia", Table2[Year], 2020)</f>
        <v>1412.17</v>
      </c>
      <c r="N1872" s="10">
        <f>COUNTIFS(Table2[Year], "USA")</f>
        <v>0</v>
      </c>
    </row>
    <row r="1873" spans="1:14" x14ac:dyDescent="0.35">
      <c r="A1873" s="11" t="s">
        <v>16</v>
      </c>
      <c r="B1873" s="12">
        <v>2022</v>
      </c>
      <c r="C1873" s="11" t="s">
        <v>22</v>
      </c>
      <c r="D1873" s="12">
        <v>16327.38</v>
      </c>
      <c r="E1873" s="13">
        <v>18419.43</v>
      </c>
      <c r="F1873" s="13">
        <f>IFERROR(Table2[[#This Row],[Economic loss ($ million)]]*1000000 / Table2[[#This Row],[Total Waste (tons)]], NA())</f>
        <v>1128131.3964640989</v>
      </c>
      <c r="G1873" s="13" t="str">
        <f t="shared" si="29"/>
        <v>High</v>
      </c>
      <c r="H1873" s="13">
        <v>133.81</v>
      </c>
      <c r="I1873" s="13">
        <f>IFERROR(Table2[[#This Row],[Total Waste (tons)]] / (Table2[[#This Row],[Population (million)]]*1000), NA())</f>
        <v>1.9832351476429359E-2</v>
      </c>
      <c r="J1873" s="13">
        <v>823.27</v>
      </c>
      <c r="K1873" s="13">
        <f>IFERROR(Table2[[#This Row],[Total Waste (tons)]] * Table2[[#This Row],[Household waste (%)]], NA())</f>
        <v>1000705.1201999999</v>
      </c>
      <c r="L1873" s="13">
        <v>61.29</v>
      </c>
      <c r="M1873" s="10">
        <f>SUMIFS(Table2[Household waste (%)], Table2[Country], "Australia", Table2[Year], 2020)</f>
        <v>1412.17</v>
      </c>
      <c r="N1873" s="10">
        <f>COUNTIFS(Table2[Year], "USA")</f>
        <v>0</v>
      </c>
    </row>
    <row r="1874" spans="1:14" x14ac:dyDescent="0.35">
      <c r="A1874" s="8" t="s">
        <v>16</v>
      </c>
      <c r="B1874" s="9">
        <v>2018</v>
      </c>
      <c r="C1874" s="8" t="s">
        <v>25</v>
      </c>
      <c r="D1874" s="9">
        <v>37938.86</v>
      </c>
      <c r="E1874" s="10">
        <v>34421.72</v>
      </c>
      <c r="F1874" s="10">
        <f>IFERROR(Table2[[#This Row],[Economic loss ($ million)]]*1000000 / Table2[[#This Row],[Total Waste (tons)]], NA())</f>
        <v>907294.52598206687</v>
      </c>
      <c r="G1874" s="10" t="str">
        <f t="shared" si="29"/>
        <v>Low</v>
      </c>
      <c r="H1874" s="10">
        <v>141.38999999999999</v>
      </c>
      <c r="I1874" s="10">
        <f>IFERROR(Table2[[#This Row],[Total Waste (tons)]] / (Table2[[#This Row],[Population (million)]]*1000), NA())</f>
        <v>3.3003801553678463E-2</v>
      </c>
      <c r="J1874" s="10">
        <v>1149.53</v>
      </c>
      <c r="K1874" s="10">
        <f>IFERROR(Table2[[#This Row],[Total Waste (tons)]] * Table2[[#This Row],[Household waste (%)]], NA())</f>
        <v>1716354.0264000001</v>
      </c>
      <c r="L1874" s="10">
        <v>45.24</v>
      </c>
      <c r="M1874" s="10">
        <f>SUMIFS(Table2[Household waste (%)], Table2[Country], "Australia", Table2[Year], 2020)</f>
        <v>1412.17</v>
      </c>
      <c r="N1874" s="10">
        <f>COUNTIFS(Table2[Year], "USA")</f>
        <v>0</v>
      </c>
    </row>
    <row r="1875" spans="1:14" x14ac:dyDescent="0.35">
      <c r="A1875" s="11" t="s">
        <v>27</v>
      </c>
      <c r="B1875" s="12">
        <v>2024</v>
      </c>
      <c r="C1875" s="11" t="s">
        <v>22</v>
      </c>
      <c r="D1875" s="12">
        <v>41603.870000000003</v>
      </c>
      <c r="E1875" s="13">
        <v>33990.35</v>
      </c>
      <c r="F1875" s="13">
        <f>IFERROR(Table2[[#This Row],[Economic loss ($ million)]]*1000000 / Table2[[#This Row],[Total Waste (tons)]], NA())</f>
        <v>816999.71661290154</v>
      </c>
      <c r="G1875" s="13" t="str">
        <f t="shared" si="29"/>
        <v>Low</v>
      </c>
      <c r="H1875" s="13">
        <v>192.64</v>
      </c>
      <c r="I1875" s="13">
        <f>IFERROR(Table2[[#This Row],[Total Waste (tons)]] / (Table2[[#This Row],[Population (million)]]*1000), NA())</f>
        <v>5.5897392145534672E-2</v>
      </c>
      <c r="J1875" s="13">
        <v>744.29</v>
      </c>
      <c r="K1875" s="13">
        <f>IFERROR(Table2[[#This Row],[Total Waste (tons)]] * Table2[[#This Row],[Household waste (%)]], NA())</f>
        <v>1349629.5427999999</v>
      </c>
      <c r="L1875" s="13">
        <v>32.44</v>
      </c>
      <c r="M1875" s="10">
        <f>SUMIFS(Table2[Household waste (%)], Table2[Country], "Australia", Table2[Year], 2020)</f>
        <v>1412.17</v>
      </c>
      <c r="N1875" s="10">
        <f>COUNTIFS(Table2[Year], "USA")</f>
        <v>0</v>
      </c>
    </row>
    <row r="1876" spans="1:14" x14ac:dyDescent="0.35">
      <c r="A1876" s="8" t="s">
        <v>33</v>
      </c>
      <c r="B1876" s="9">
        <v>2021</v>
      </c>
      <c r="C1876" s="8" t="s">
        <v>9</v>
      </c>
      <c r="D1876" s="9">
        <v>24857.97</v>
      </c>
      <c r="E1876" s="10">
        <v>22075.919999999998</v>
      </c>
      <c r="F1876" s="10">
        <f>IFERROR(Table2[[#This Row],[Economic loss ($ million)]]*1000000 / Table2[[#This Row],[Total Waste (tons)]], NA())</f>
        <v>888082.17243805504</v>
      </c>
      <c r="G1876" s="10" t="str">
        <f t="shared" si="29"/>
        <v>Low</v>
      </c>
      <c r="H1876" s="10">
        <v>130.26</v>
      </c>
      <c r="I1876" s="10">
        <f>IFERROR(Table2[[#This Row],[Total Waste (tons)]] / (Table2[[#This Row],[Population (million)]]*1000), NA())</f>
        <v>9.4917598991943186E-2</v>
      </c>
      <c r="J1876" s="10">
        <v>261.89</v>
      </c>
      <c r="K1876" s="10">
        <f>IFERROR(Table2[[#This Row],[Total Waste (tons)]] * Table2[[#This Row],[Household waste (%)]], NA())</f>
        <v>1726634.5962</v>
      </c>
      <c r="L1876" s="10">
        <v>69.459999999999994</v>
      </c>
      <c r="M1876" s="10">
        <f>SUMIFS(Table2[Household waste (%)], Table2[Country], "Australia", Table2[Year], 2020)</f>
        <v>1412.17</v>
      </c>
      <c r="N1876" s="10">
        <f>COUNTIFS(Table2[Year], "USA")</f>
        <v>0</v>
      </c>
    </row>
    <row r="1877" spans="1:14" x14ac:dyDescent="0.35">
      <c r="A1877" s="11" t="s">
        <v>23</v>
      </c>
      <c r="B1877" s="12">
        <v>2018</v>
      </c>
      <c r="C1877" s="11" t="s">
        <v>20</v>
      </c>
      <c r="D1877" s="12">
        <v>4550.45</v>
      </c>
      <c r="E1877" s="13">
        <v>4515.6000000000004</v>
      </c>
      <c r="F1877" s="13">
        <f>IFERROR(Table2[[#This Row],[Economic loss ($ million)]]*1000000 / Table2[[#This Row],[Total Waste (tons)]], NA())</f>
        <v>992341.41678295552</v>
      </c>
      <c r="G1877" s="13" t="str">
        <f t="shared" si="29"/>
        <v>Medium</v>
      </c>
      <c r="H1877" s="13">
        <v>93.54</v>
      </c>
      <c r="I1877" s="13">
        <f>IFERROR(Table2[[#This Row],[Total Waste (tons)]] / (Table2[[#This Row],[Population (million)]]*1000), NA())</f>
        <v>3.9120099724896835E-2</v>
      </c>
      <c r="J1877" s="13">
        <v>116.32</v>
      </c>
      <c r="K1877" s="13">
        <f>IFERROR(Table2[[#This Row],[Total Waste (tons)]] * Table2[[#This Row],[Household waste (%)]], NA())</f>
        <v>219559.21249999999</v>
      </c>
      <c r="L1877" s="13">
        <v>48.25</v>
      </c>
      <c r="M1877" s="10">
        <f>SUMIFS(Table2[Household waste (%)], Table2[Country], "Australia", Table2[Year], 2020)</f>
        <v>1412.17</v>
      </c>
      <c r="N1877" s="10">
        <f>COUNTIFS(Table2[Year], "USA")</f>
        <v>0</v>
      </c>
    </row>
    <row r="1878" spans="1:14" x14ac:dyDescent="0.35">
      <c r="A1878" s="8" t="s">
        <v>24</v>
      </c>
      <c r="B1878" s="9">
        <v>2020</v>
      </c>
      <c r="C1878" s="8" t="s">
        <v>11</v>
      </c>
      <c r="D1878" s="9">
        <v>48750.62</v>
      </c>
      <c r="E1878" s="10">
        <v>50109.79</v>
      </c>
      <c r="F1878" s="10">
        <f>IFERROR(Table2[[#This Row],[Economic loss ($ million)]]*1000000 / Table2[[#This Row],[Total Waste (tons)]], NA())</f>
        <v>1027880.0556792918</v>
      </c>
      <c r="G1878" s="10" t="str">
        <f t="shared" si="29"/>
        <v>Medium</v>
      </c>
      <c r="H1878" s="10">
        <v>179.28</v>
      </c>
      <c r="I1878" s="10">
        <f>IFERROR(Table2[[#This Row],[Total Waste (tons)]] / (Table2[[#This Row],[Population (million)]]*1000), NA())</f>
        <v>4.1496246233465553E-2</v>
      </c>
      <c r="J1878" s="10">
        <v>1174.82</v>
      </c>
      <c r="K1878" s="10">
        <f>IFERROR(Table2[[#This Row],[Total Waste (tons)]] * Table2[[#This Row],[Household waste (%)]], NA())</f>
        <v>1584395.1500000001</v>
      </c>
      <c r="L1878" s="10">
        <v>32.5</v>
      </c>
      <c r="M1878" s="10">
        <f>SUMIFS(Table2[Household waste (%)], Table2[Country], "Australia", Table2[Year], 2020)</f>
        <v>1412.17</v>
      </c>
      <c r="N1878" s="10">
        <f>COUNTIFS(Table2[Year], "USA")</f>
        <v>0</v>
      </c>
    </row>
    <row r="1879" spans="1:14" x14ac:dyDescent="0.35">
      <c r="A1879" s="11" t="s">
        <v>32</v>
      </c>
      <c r="B1879" s="12">
        <v>2022</v>
      </c>
      <c r="C1879" s="11" t="s">
        <v>9</v>
      </c>
      <c r="D1879" s="12">
        <v>26416.84</v>
      </c>
      <c r="E1879" s="13">
        <v>28843.62</v>
      </c>
      <c r="F1879" s="13">
        <f>IFERROR(Table2[[#This Row],[Economic loss ($ million)]]*1000000 / Table2[[#This Row],[Total Waste (tons)]], NA())</f>
        <v>1091864.8861862358</v>
      </c>
      <c r="G1879" s="13" t="str">
        <f t="shared" si="29"/>
        <v>Medium</v>
      </c>
      <c r="H1879" s="13">
        <v>54.22</v>
      </c>
      <c r="I1879" s="13">
        <f>IFERROR(Table2[[#This Row],[Total Waste (tons)]] / (Table2[[#This Row],[Population (million)]]*1000), NA())</f>
        <v>2.3530159974347098E-2</v>
      </c>
      <c r="J1879" s="13">
        <v>1122.68</v>
      </c>
      <c r="K1879" s="13">
        <f>IFERROR(Table2[[#This Row],[Total Waste (tons)]] * Table2[[#This Row],[Household waste (%)]], NA())</f>
        <v>818393.70319999999</v>
      </c>
      <c r="L1879" s="13">
        <v>30.98</v>
      </c>
      <c r="M1879" s="10">
        <f>SUMIFS(Table2[Household waste (%)], Table2[Country], "Australia", Table2[Year], 2020)</f>
        <v>1412.17</v>
      </c>
      <c r="N1879" s="10">
        <f>COUNTIFS(Table2[Year], "USA")</f>
        <v>0</v>
      </c>
    </row>
    <row r="1880" spans="1:14" x14ac:dyDescent="0.35">
      <c r="A1880" s="8" t="s">
        <v>28</v>
      </c>
      <c r="B1880" s="9">
        <v>2021</v>
      </c>
      <c r="C1880" s="8" t="s">
        <v>15</v>
      </c>
      <c r="D1880" s="9">
        <v>43059.88</v>
      </c>
      <c r="E1880" s="10">
        <v>46226.9</v>
      </c>
      <c r="F1880" s="10">
        <f>IFERROR(Table2[[#This Row],[Economic loss ($ million)]]*1000000 / Table2[[#This Row],[Total Waste (tons)]], NA())</f>
        <v>1073549.2063610025</v>
      </c>
      <c r="G1880" s="10" t="str">
        <f t="shared" si="29"/>
        <v>Medium</v>
      </c>
      <c r="H1880" s="10">
        <v>172.24</v>
      </c>
      <c r="I1880" s="10">
        <f>IFERROR(Table2[[#This Row],[Total Waste (tons)]] / (Table2[[#This Row],[Population (million)]]*1000), NA())</f>
        <v>8.4099685553016543E-2</v>
      </c>
      <c r="J1880" s="10">
        <v>512.01</v>
      </c>
      <c r="K1880" s="10">
        <f>IFERROR(Table2[[#This Row],[Total Waste (tons)]] * Table2[[#This Row],[Household waste (%)]], NA())</f>
        <v>1902385.4983999999</v>
      </c>
      <c r="L1880" s="10">
        <v>44.18</v>
      </c>
      <c r="M1880" s="10">
        <f>SUMIFS(Table2[Household waste (%)], Table2[Country], "Australia", Table2[Year], 2020)</f>
        <v>1412.17</v>
      </c>
      <c r="N1880" s="10">
        <f>COUNTIFS(Table2[Year], "USA")</f>
        <v>0</v>
      </c>
    </row>
    <row r="1881" spans="1:14" x14ac:dyDescent="0.35">
      <c r="A1881" s="11" t="s">
        <v>32</v>
      </c>
      <c r="B1881" s="12">
        <v>2020</v>
      </c>
      <c r="C1881" s="11" t="s">
        <v>19</v>
      </c>
      <c r="D1881" s="12">
        <v>18079.560000000001</v>
      </c>
      <c r="E1881" s="13">
        <v>18341.080000000002</v>
      </c>
      <c r="F1881" s="13">
        <f>IFERROR(Table2[[#This Row],[Economic loss ($ million)]]*1000000 / Table2[[#This Row],[Total Waste (tons)]], NA())</f>
        <v>1014464.9537931232</v>
      </c>
      <c r="G1881" s="13" t="str">
        <f t="shared" si="29"/>
        <v>Medium</v>
      </c>
      <c r="H1881" s="13">
        <v>170.68</v>
      </c>
      <c r="I1881" s="13">
        <f>IFERROR(Table2[[#This Row],[Total Waste (tons)]] / (Table2[[#This Row],[Population (million)]]*1000), NA())</f>
        <v>0.13176561475111145</v>
      </c>
      <c r="J1881" s="13">
        <v>137.21</v>
      </c>
      <c r="K1881" s="13">
        <f>IFERROR(Table2[[#This Row],[Total Waste (tons)]] * Table2[[#This Row],[Household waste (%)]], NA())</f>
        <v>695520.67320000008</v>
      </c>
      <c r="L1881" s="13">
        <v>38.47</v>
      </c>
      <c r="M1881" s="10">
        <f>SUMIFS(Table2[Household waste (%)], Table2[Country], "Australia", Table2[Year], 2020)</f>
        <v>1412.17</v>
      </c>
      <c r="N1881" s="10">
        <f>COUNTIFS(Table2[Year], "USA")</f>
        <v>0</v>
      </c>
    </row>
    <row r="1882" spans="1:14" x14ac:dyDescent="0.35">
      <c r="A1882" s="8" t="s">
        <v>24</v>
      </c>
      <c r="B1882" s="9">
        <v>2024</v>
      </c>
      <c r="C1882" s="8" t="s">
        <v>13</v>
      </c>
      <c r="D1882" s="9">
        <v>32272.29</v>
      </c>
      <c r="E1882" s="10">
        <v>26747.69</v>
      </c>
      <c r="F1882" s="10">
        <f>IFERROR(Table2[[#This Row],[Economic loss ($ million)]]*1000000 / Table2[[#This Row],[Total Waste (tons)]], NA())</f>
        <v>828812.89180284389</v>
      </c>
      <c r="G1882" s="10" t="str">
        <f t="shared" si="29"/>
        <v>Low</v>
      </c>
      <c r="H1882" s="10">
        <v>159.76</v>
      </c>
      <c r="I1882" s="10">
        <f>IFERROR(Table2[[#This Row],[Total Waste (tons)]] / (Table2[[#This Row],[Population (million)]]*1000), NA())</f>
        <v>2.6955122529776325E-2</v>
      </c>
      <c r="J1882" s="10">
        <v>1197.26</v>
      </c>
      <c r="K1882" s="10">
        <f>IFERROR(Table2[[#This Row],[Total Waste (tons)]] * Table2[[#This Row],[Household waste (%)]], NA())</f>
        <v>1451607.6041999999</v>
      </c>
      <c r="L1882" s="10">
        <v>44.98</v>
      </c>
      <c r="M1882" s="10">
        <f>SUMIFS(Table2[Household waste (%)], Table2[Country], "Australia", Table2[Year], 2020)</f>
        <v>1412.17</v>
      </c>
      <c r="N1882" s="10">
        <f>COUNTIFS(Table2[Year], "USA")</f>
        <v>0</v>
      </c>
    </row>
    <row r="1883" spans="1:14" x14ac:dyDescent="0.35">
      <c r="A1883" s="11" t="s">
        <v>12</v>
      </c>
      <c r="B1883" s="12">
        <v>2024</v>
      </c>
      <c r="C1883" s="11" t="s">
        <v>25</v>
      </c>
      <c r="D1883" s="12">
        <v>34146.15</v>
      </c>
      <c r="E1883" s="13">
        <v>38664.019999999997</v>
      </c>
      <c r="F1883" s="13">
        <f>IFERROR(Table2[[#This Row],[Economic loss ($ million)]]*1000000 / Table2[[#This Row],[Total Waste (tons)]], NA())</f>
        <v>1132309.7918799045</v>
      </c>
      <c r="G1883" s="13" t="str">
        <f t="shared" si="29"/>
        <v>High</v>
      </c>
      <c r="H1883" s="13">
        <v>72.19</v>
      </c>
      <c r="I1883" s="13">
        <f>IFERROR(Table2[[#This Row],[Total Waste (tons)]] / (Table2[[#This Row],[Population (million)]]*1000), NA())</f>
        <v>6.7720736979889729E-2</v>
      </c>
      <c r="J1883" s="13">
        <v>504.22</v>
      </c>
      <c r="K1883" s="13">
        <f>IFERROR(Table2[[#This Row],[Total Waste (tons)]] * Table2[[#This Row],[Household waste (%)]], NA())</f>
        <v>1906721.0160000003</v>
      </c>
      <c r="L1883" s="13">
        <v>55.84</v>
      </c>
      <c r="M1883" s="10">
        <f>SUMIFS(Table2[Household waste (%)], Table2[Country], "Australia", Table2[Year], 2020)</f>
        <v>1412.17</v>
      </c>
      <c r="N1883" s="10">
        <f>COUNTIFS(Table2[Year], "USA")</f>
        <v>0</v>
      </c>
    </row>
    <row r="1884" spans="1:14" x14ac:dyDescent="0.35">
      <c r="A1884" s="8" t="s">
        <v>28</v>
      </c>
      <c r="B1884" s="9">
        <v>2021</v>
      </c>
      <c r="C1884" s="8" t="s">
        <v>19</v>
      </c>
      <c r="D1884" s="9">
        <v>13201.57</v>
      </c>
      <c r="E1884" s="10">
        <v>15333.62</v>
      </c>
      <c r="F1884" s="10">
        <f>IFERROR(Table2[[#This Row],[Economic loss ($ million)]]*1000000 / Table2[[#This Row],[Total Waste (tons)]], NA())</f>
        <v>1161499.7307138469</v>
      </c>
      <c r="G1884" s="10" t="str">
        <f t="shared" si="29"/>
        <v>High</v>
      </c>
      <c r="H1884" s="10">
        <v>52.68</v>
      </c>
      <c r="I1884" s="10">
        <f>IFERROR(Table2[[#This Row],[Total Waste (tons)]] / (Table2[[#This Row],[Population (million)]]*1000), NA())</f>
        <v>0.11471645811609316</v>
      </c>
      <c r="J1884" s="10">
        <v>115.08</v>
      </c>
      <c r="K1884" s="10">
        <f>IFERROR(Table2[[#This Row],[Total Waste (tons)]] * Table2[[#This Row],[Household waste (%)]], NA())</f>
        <v>609120.43980000005</v>
      </c>
      <c r="L1884" s="10">
        <v>46.14</v>
      </c>
      <c r="M1884" s="10">
        <f>SUMIFS(Table2[Household waste (%)], Table2[Country], "Australia", Table2[Year], 2020)</f>
        <v>1412.17</v>
      </c>
      <c r="N1884" s="10">
        <f>COUNTIFS(Table2[Year], "USA")</f>
        <v>0</v>
      </c>
    </row>
    <row r="1885" spans="1:14" x14ac:dyDescent="0.35">
      <c r="A1885" s="11" t="s">
        <v>26</v>
      </c>
      <c r="B1885" s="12">
        <v>2021</v>
      </c>
      <c r="C1885" s="11" t="s">
        <v>22</v>
      </c>
      <c r="D1885" s="12">
        <v>14150.18</v>
      </c>
      <c r="E1885" s="13">
        <v>14226.65</v>
      </c>
      <c r="F1885" s="13">
        <f>IFERROR(Table2[[#This Row],[Economic loss ($ million)]]*1000000 / Table2[[#This Row],[Total Waste (tons)]], NA())</f>
        <v>1005404.1715370405</v>
      </c>
      <c r="G1885" s="13" t="str">
        <f t="shared" si="29"/>
        <v>Medium</v>
      </c>
      <c r="H1885" s="13">
        <v>178.93</v>
      </c>
      <c r="I1885" s="13">
        <f>IFERROR(Table2[[#This Row],[Total Waste (tons)]] / (Table2[[#This Row],[Population (million)]]*1000), NA())</f>
        <v>0.23087257301354219</v>
      </c>
      <c r="J1885" s="13">
        <v>61.29</v>
      </c>
      <c r="K1885" s="13">
        <f>IFERROR(Table2[[#This Row],[Total Waste (tons)]] * Table2[[#This Row],[Household waste (%)]], NA())</f>
        <v>528226.21939999994</v>
      </c>
      <c r="L1885" s="13">
        <v>37.33</v>
      </c>
      <c r="M1885" s="10">
        <f>SUMIFS(Table2[Household waste (%)], Table2[Country], "Australia", Table2[Year], 2020)</f>
        <v>1412.17</v>
      </c>
      <c r="N1885" s="10">
        <f>COUNTIFS(Table2[Year], "USA")</f>
        <v>0</v>
      </c>
    </row>
    <row r="1886" spans="1:14" x14ac:dyDescent="0.35">
      <c r="A1886" s="8" t="s">
        <v>18</v>
      </c>
      <c r="B1886" s="9">
        <v>2023</v>
      </c>
      <c r="C1886" s="8" t="s">
        <v>11</v>
      </c>
      <c r="D1886" s="9">
        <v>6901.13</v>
      </c>
      <c r="E1886" s="10">
        <v>7359.68</v>
      </c>
      <c r="F1886" s="10">
        <f>IFERROR(Table2[[#This Row],[Economic loss ($ million)]]*1000000 / Table2[[#This Row],[Total Waste (tons)]], NA())</f>
        <v>1066445.6400618448</v>
      </c>
      <c r="G1886" s="10" t="str">
        <f t="shared" si="29"/>
        <v>Medium</v>
      </c>
      <c r="H1886" s="10">
        <v>135.47999999999999</v>
      </c>
      <c r="I1886" s="10">
        <f>IFERROR(Table2[[#This Row],[Total Waste (tons)]] / (Table2[[#This Row],[Population (million)]]*1000), NA())</f>
        <v>3.0019270085693158E-2</v>
      </c>
      <c r="J1886" s="10">
        <v>229.89</v>
      </c>
      <c r="K1886" s="10">
        <f>IFERROR(Table2[[#This Row],[Total Waste (tons)]] * Table2[[#This Row],[Household waste (%)]], NA())</f>
        <v>253961.58399999997</v>
      </c>
      <c r="L1886" s="10">
        <v>36.799999999999997</v>
      </c>
      <c r="M1886" s="10">
        <f>SUMIFS(Table2[Household waste (%)], Table2[Country], "Australia", Table2[Year], 2020)</f>
        <v>1412.17</v>
      </c>
      <c r="N1886" s="10">
        <f>COUNTIFS(Table2[Year], "USA")</f>
        <v>0</v>
      </c>
    </row>
    <row r="1887" spans="1:14" x14ac:dyDescent="0.35">
      <c r="A1887" s="11" t="s">
        <v>24</v>
      </c>
      <c r="B1887" s="12">
        <v>2019</v>
      </c>
      <c r="C1887" s="11" t="s">
        <v>25</v>
      </c>
      <c r="D1887" s="12">
        <v>5611.35</v>
      </c>
      <c r="E1887" s="13">
        <v>5955.37</v>
      </c>
      <c r="F1887" s="13">
        <f>IFERROR(Table2[[#This Row],[Economic loss ($ million)]]*1000000 / Table2[[#This Row],[Total Waste (tons)]], NA())</f>
        <v>1061307.8849118303</v>
      </c>
      <c r="G1887" s="13" t="str">
        <f t="shared" si="29"/>
        <v>Medium</v>
      </c>
      <c r="H1887" s="13">
        <v>83.59</v>
      </c>
      <c r="I1887" s="13">
        <f>IFERROR(Table2[[#This Row],[Total Waste (tons)]] / (Table2[[#This Row],[Population (million)]]*1000), NA())</f>
        <v>9.3564604071832338E-3</v>
      </c>
      <c r="J1887" s="13">
        <v>599.73</v>
      </c>
      <c r="K1887" s="13">
        <f>IFERROR(Table2[[#This Row],[Total Waste (tons)]] * Table2[[#This Row],[Household waste (%)]], NA())</f>
        <v>341562.87450000003</v>
      </c>
      <c r="L1887" s="13">
        <v>60.87</v>
      </c>
      <c r="M1887" s="10">
        <f>SUMIFS(Table2[Household waste (%)], Table2[Country], "Australia", Table2[Year], 2020)</f>
        <v>1412.17</v>
      </c>
      <c r="N1887" s="10">
        <f>COUNTIFS(Table2[Year], "USA")</f>
        <v>0</v>
      </c>
    </row>
    <row r="1888" spans="1:14" x14ac:dyDescent="0.35">
      <c r="A1888" s="8" t="s">
        <v>32</v>
      </c>
      <c r="B1888" s="9">
        <v>2023</v>
      </c>
      <c r="C1888" s="8" t="s">
        <v>25</v>
      </c>
      <c r="D1888" s="9">
        <v>37560.080000000002</v>
      </c>
      <c r="E1888" s="10">
        <v>30645.7</v>
      </c>
      <c r="F1888" s="10">
        <f>IFERROR(Table2[[#This Row],[Economic loss ($ million)]]*1000000 / Table2[[#This Row],[Total Waste (tons)]], NA())</f>
        <v>815911.46770720405</v>
      </c>
      <c r="G1888" s="10" t="str">
        <f t="shared" si="29"/>
        <v>Low</v>
      </c>
      <c r="H1888" s="10">
        <v>120.84</v>
      </c>
      <c r="I1888" s="10">
        <f>IFERROR(Table2[[#This Row],[Total Waste (tons)]] / (Table2[[#This Row],[Population (million)]]*1000), NA())</f>
        <v>7.2772518551527721E-2</v>
      </c>
      <c r="J1888" s="10">
        <v>516.13</v>
      </c>
      <c r="K1888" s="10">
        <f>IFERROR(Table2[[#This Row],[Total Waste (tons)]] * Table2[[#This Row],[Household waste (%)]], NA())</f>
        <v>1660155.5360000001</v>
      </c>
      <c r="L1888" s="10">
        <v>44.2</v>
      </c>
      <c r="M1888" s="10">
        <f>SUMIFS(Table2[Household waste (%)], Table2[Country], "Australia", Table2[Year], 2020)</f>
        <v>1412.17</v>
      </c>
      <c r="N1888" s="10">
        <f>COUNTIFS(Table2[Year], "USA")</f>
        <v>0</v>
      </c>
    </row>
    <row r="1889" spans="1:14" x14ac:dyDescent="0.35">
      <c r="A1889" s="11" t="s">
        <v>14</v>
      </c>
      <c r="B1889" s="12">
        <v>2022</v>
      </c>
      <c r="C1889" s="11" t="s">
        <v>22</v>
      </c>
      <c r="D1889" s="12">
        <v>10751.44</v>
      </c>
      <c r="E1889" s="13">
        <v>8987.4</v>
      </c>
      <c r="F1889" s="13">
        <f>IFERROR(Table2[[#This Row],[Economic loss ($ million)]]*1000000 / Table2[[#This Row],[Total Waste (tons)]], NA())</f>
        <v>835925.23420118599</v>
      </c>
      <c r="G1889" s="13" t="str">
        <f t="shared" si="29"/>
        <v>Low</v>
      </c>
      <c r="H1889" s="13">
        <v>131.56</v>
      </c>
      <c r="I1889" s="13">
        <f>IFERROR(Table2[[#This Row],[Total Waste (tons)]] / (Table2[[#This Row],[Population (million)]]*1000), NA())</f>
        <v>8.2895958303134971E-3</v>
      </c>
      <c r="J1889" s="13">
        <v>1296.98</v>
      </c>
      <c r="K1889" s="13">
        <f>IFERROR(Table2[[#This Row],[Total Waste (tons)]] * Table2[[#This Row],[Household waste (%)]], NA())</f>
        <v>685296.78560000006</v>
      </c>
      <c r="L1889" s="13">
        <v>63.74</v>
      </c>
      <c r="M1889" s="10">
        <f>SUMIFS(Table2[Household waste (%)], Table2[Country], "Australia", Table2[Year], 2020)</f>
        <v>1412.17</v>
      </c>
      <c r="N1889" s="10">
        <f>COUNTIFS(Table2[Year], "USA")</f>
        <v>0</v>
      </c>
    </row>
    <row r="1890" spans="1:14" x14ac:dyDescent="0.35">
      <c r="A1890" s="8" t="s">
        <v>23</v>
      </c>
      <c r="B1890" s="9">
        <v>2018</v>
      </c>
      <c r="C1890" s="8" t="s">
        <v>15</v>
      </c>
      <c r="D1890" s="9">
        <v>29385.94</v>
      </c>
      <c r="E1890" s="10">
        <v>27250.31</v>
      </c>
      <c r="F1890" s="10">
        <f>IFERROR(Table2[[#This Row],[Economic loss ($ million)]]*1000000 / Table2[[#This Row],[Total Waste (tons)]], NA())</f>
        <v>927324.76823950501</v>
      </c>
      <c r="G1890" s="10" t="str">
        <f t="shared" si="29"/>
        <v>Low</v>
      </c>
      <c r="H1890" s="10">
        <v>61.36</v>
      </c>
      <c r="I1890" s="10">
        <f>IFERROR(Table2[[#This Row],[Total Waste (tons)]] / (Table2[[#This Row],[Population (million)]]*1000), NA())</f>
        <v>5.4906464872944691E-2</v>
      </c>
      <c r="J1890" s="10">
        <v>535.20000000000005</v>
      </c>
      <c r="K1890" s="10">
        <f>IFERROR(Table2[[#This Row],[Total Waste (tons)]] * Table2[[#This Row],[Household waste (%)]], NA())</f>
        <v>1056424.5430000001</v>
      </c>
      <c r="L1890" s="10">
        <v>35.950000000000003</v>
      </c>
      <c r="M1890" s="10">
        <f>SUMIFS(Table2[Household waste (%)], Table2[Country], "Australia", Table2[Year], 2020)</f>
        <v>1412.17</v>
      </c>
      <c r="N1890" s="10">
        <f>COUNTIFS(Table2[Year], "USA")</f>
        <v>0</v>
      </c>
    </row>
    <row r="1891" spans="1:14" x14ac:dyDescent="0.35">
      <c r="A1891" s="11" t="s">
        <v>27</v>
      </c>
      <c r="B1891" s="12">
        <v>2023</v>
      </c>
      <c r="C1891" s="11" t="s">
        <v>13</v>
      </c>
      <c r="D1891" s="12">
        <v>2544.13</v>
      </c>
      <c r="E1891" s="13">
        <v>2929.07</v>
      </c>
      <c r="F1891" s="13">
        <f>IFERROR(Table2[[#This Row],[Economic loss ($ million)]]*1000000 / Table2[[#This Row],[Total Waste (tons)]], NA())</f>
        <v>1151305.1612928584</v>
      </c>
      <c r="G1891" s="13" t="str">
        <f t="shared" si="29"/>
        <v>High</v>
      </c>
      <c r="H1891" s="13">
        <v>117.33</v>
      </c>
      <c r="I1891" s="13">
        <f>IFERROR(Table2[[#This Row],[Total Waste (tons)]] / (Table2[[#This Row],[Population (million)]]*1000), NA())</f>
        <v>8.4006273732871069E-3</v>
      </c>
      <c r="J1891" s="13">
        <v>302.85000000000002</v>
      </c>
      <c r="K1891" s="13">
        <f>IFERROR(Table2[[#This Row],[Total Waste (tons)]] * Table2[[#This Row],[Household waste (%)]], NA())</f>
        <v>132192.99480000001</v>
      </c>
      <c r="L1891" s="13">
        <v>51.96</v>
      </c>
      <c r="M1891" s="10">
        <f>SUMIFS(Table2[Household waste (%)], Table2[Country], "Australia", Table2[Year], 2020)</f>
        <v>1412.17</v>
      </c>
      <c r="N1891" s="10">
        <f>COUNTIFS(Table2[Year], "USA")</f>
        <v>0</v>
      </c>
    </row>
    <row r="1892" spans="1:14" x14ac:dyDescent="0.35">
      <c r="A1892" s="8" t="s">
        <v>12</v>
      </c>
      <c r="B1892" s="9">
        <v>2023</v>
      </c>
      <c r="C1892" s="8" t="s">
        <v>19</v>
      </c>
      <c r="D1892" s="9">
        <v>5914.08</v>
      </c>
      <c r="E1892" s="10">
        <v>5072.79</v>
      </c>
      <c r="F1892" s="10">
        <f>IFERROR(Table2[[#This Row],[Economic loss ($ million)]]*1000000 / Table2[[#This Row],[Total Waste (tons)]], NA())</f>
        <v>857747.95065335603</v>
      </c>
      <c r="G1892" s="10" t="str">
        <f t="shared" si="29"/>
        <v>Low</v>
      </c>
      <c r="H1892" s="10">
        <v>113.07</v>
      </c>
      <c r="I1892" s="10">
        <f>IFERROR(Table2[[#This Row],[Total Waste (tons)]] / (Table2[[#This Row],[Population (million)]]*1000), NA())</f>
        <v>6.5758761786159046E-3</v>
      </c>
      <c r="J1892" s="10">
        <v>899.36</v>
      </c>
      <c r="K1892" s="10">
        <f>IFERROR(Table2[[#This Row],[Total Waste (tons)]] * Table2[[#This Row],[Household waste (%)]], NA())</f>
        <v>200309.88959999999</v>
      </c>
      <c r="L1892" s="10">
        <v>33.869999999999997</v>
      </c>
      <c r="M1892" s="10">
        <f>SUMIFS(Table2[Household waste (%)], Table2[Country], "Australia", Table2[Year], 2020)</f>
        <v>1412.17</v>
      </c>
      <c r="N1892" s="10">
        <f>COUNTIFS(Table2[Year], "USA")</f>
        <v>0</v>
      </c>
    </row>
    <row r="1893" spans="1:14" x14ac:dyDescent="0.35">
      <c r="A1893" s="11" t="s">
        <v>31</v>
      </c>
      <c r="B1893" s="12">
        <v>2019</v>
      </c>
      <c r="C1893" s="11" t="s">
        <v>15</v>
      </c>
      <c r="D1893" s="12">
        <v>11573.09</v>
      </c>
      <c r="E1893" s="13">
        <v>11212.17</v>
      </c>
      <c r="F1893" s="13">
        <f>IFERROR(Table2[[#This Row],[Economic loss ($ million)]]*1000000 / Table2[[#This Row],[Total Waste (tons)]], NA())</f>
        <v>968813.86042966915</v>
      </c>
      <c r="G1893" s="13" t="str">
        <f t="shared" si="29"/>
        <v>Medium</v>
      </c>
      <c r="H1893" s="13">
        <v>52.81</v>
      </c>
      <c r="I1893" s="13">
        <f>IFERROR(Table2[[#This Row],[Total Waste (tons)]] / (Table2[[#This Row],[Population (million)]]*1000), NA())</f>
        <v>6.0824565091711781E-2</v>
      </c>
      <c r="J1893" s="13">
        <v>190.27</v>
      </c>
      <c r="K1893" s="13">
        <f>IFERROR(Table2[[#This Row],[Total Waste (tons)]] * Table2[[#This Row],[Household waste (%)]], NA())</f>
        <v>415358.20010000002</v>
      </c>
      <c r="L1893" s="13">
        <v>35.89</v>
      </c>
      <c r="M1893" s="10">
        <f>SUMIFS(Table2[Household waste (%)], Table2[Country], "Australia", Table2[Year], 2020)</f>
        <v>1412.17</v>
      </c>
      <c r="N1893" s="10">
        <f>COUNTIFS(Table2[Year], "USA")</f>
        <v>0</v>
      </c>
    </row>
    <row r="1894" spans="1:14" x14ac:dyDescent="0.35">
      <c r="A1894" s="8" t="s">
        <v>27</v>
      </c>
      <c r="B1894" s="9">
        <v>2023</v>
      </c>
      <c r="C1894" s="8" t="s">
        <v>15</v>
      </c>
      <c r="D1894" s="9">
        <v>4282.13</v>
      </c>
      <c r="E1894" s="10">
        <v>4826.13</v>
      </c>
      <c r="F1894" s="10">
        <f>IFERROR(Table2[[#This Row],[Economic loss ($ million)]]*1000000 / Table2[[#This Row],[Total Waste (tons)]], NA())</f>
        <v>1127039.5807693833</v>
      </c>
      <c r="G1894" s="10" t="str">
        <f t="shared" si="29"/>
        <v>High</v>
      </c>
      <c r="H1894" s="10">
        <v>35.54</v>
      </c>
      <c r="I1894" s="10">
        <f>IFERROR(Table2[[#This Row],[Total Waste (tons)]] / (Table2[[#This Row],[Population (million)]]*1000), NA())</f>
        <v>5.715527021796292E-3</v>
      </c>
      <c r="J1894" s="10">
        <v>749.21</v>
      </c>
      <c r="K1894" s="10">
        <f>IFERROR(Table2[[#This Row],[Total Waste (tons)]] * Table2[[#This Row],[Household waste (%)]], NA())</f>
        <v>254144.4155</v>
      </c>
      <c r="L1894" s="10">
        <v>59.35</v>
      </c>
      <c r="M1894" s="10">
        <f>SUMIFS(Table2[Household waste (%)], Table2[Country], "Australia", Table2[Year], 2020)</f>
        <v>1412.17</v>
      </c>
      <c r="N1894" s="10">
        <f>COUNTIFS(Table2[Year], "USA")</f>
        <v>0</v>
      </c>
    </row>
    <row r="1895" spans="1:14" x14ac:dyDescent="0.35">
      <c r="A1895" s="11" t="s">
        <v>35</v>
      </c>
      <c r="B1895" s="12">
        <v>2023</v>
      </c>
      <c r="C1895" s="11" t="s">
        <v>13</v>
      </c>
      <c r="D1895" s="12">
        <v>45027.58</v>
      </c>
      <c r="E1895" s="13">
        <v>46548.39</v>
      </c>
      <c r="F1895" s="13">
        <f>IFERROR(Table2[[#This Row],[Economic loss ($ million)]]*1000000 / Table2[[#This Row],[Total Waste (tons)]], NA())</f>
        <v>1033775.0774081129</v>
      </c>
      <c r="G1895" s="13" t="str">
        <f t="shared" si="29"/>
        <v>Medium</v>
      </c>
      <c r="H1895" s="13">
        <v>174.97</v>
      </c>
      <c r="I1895" s="13">
        <f>IFERROR(Table2[[#This Row],[Total Waste (tons)]] / (Table2[[#This Row],[Population (million)]]*1000), NA())</f>
        <v>0.11743057583976634</v>
      </c>
      <c r="J1895" s="13">
        <v>383.44</v>
      </c>
      <c r="K1895" s="13">
        <f>IFERROR(Table2[[#This Row],[Total Waste (tons)]] * Table2[[#This Row],[Household waste (%)]], NA())</f>
        <v>2070818.4042000002</v>
      </c>
      <c r="L1895" s="13">
        <v>45.99</v>
      </c>
      <c r="M1895" s="10">
        <f>SUMIFS(Table2[Household waste (%)], Table2[Country], "Australia", Table2[Year], 2020)</f>
        <v>1412.17</v>
      </c>
      <c r="N1895" s="10">
        <f>COUNTIFS(Table2[Year], "USA")</f>
        <v>0</v>
      </c>
    </row>
    <row r="1896" spans="1:14" x14ac:dyDescent="0.35">
      <c r="A1896" s="8" t="s">
        <v>26</v>
      </c>
      <c r="B1896" s="9">
        <v>2023</v>
      </c>
      <c r="C1896" s="8" t="s">
        <v>13</v>
      </c>
      <c r="D1896" s="9">
        <v>9633.2800000000007</v>
      </c>
      <c r="E1896" s="10">
        <v>8830.2199999999993</v>
      </c>
      <c r="F1896" s="10">
        <f>IFERROR(Table2[[#This Row],[Economic loss ($ million)]]*1000000 / Table2[[#This Row],[Total Waste (tons)]], NA())</f>
        <v>916636.90871644963</v>
      </c>
      <c r="G1896" s="10" t="str">
        <f t="shared" si="29"/>
        <v>Low</v>
      </c>
      <c r="H1896" s="10">
        <v>68.34</v>
      </c>
      <c r="I1896" s="10">
        <f>IFERROR(Table2[[#This Row],[Total Waste (tons)]] / (Table2[[#This Row],[Population (million)]]*1000), NA())</f>
        <v>1.1539073355373486E-2</v>
      </c>
      <c r="J1896" s="10">
        <v>834.84</v>
      </c>
      <c r="K1896" s="10">
        <f>IFERROR(Table2[[#This Row],[Total Waste (tons)]] * Table2[[#This Row],[Household waste (%)]], NA())</f>
        <v>594855.04</v>
      </c>
      <c r="L1896" s="10">
        <v>61.75</v>
      </c>
      <c r="M1896" s="10">
        <f>SUMIFS(Table2[Household waste (%)], Table2[Country], "Australia", Table2[Year], 2020)</f>
        <v>1412.17</v>
      </c>
      <c r="N1896" s="10">
        <f>COUNTIFS(Table2[Year], "USA")</f>
        <v>0</v>
      </c>
    </row>
    <row r="1897" spans="1:14" x14ac:dyDescent="0.35">
      <c r="A1897" s="11" t="s">
        <v>30</v>
      </c>
      <c r="B1897" s="12">
        <v>2021</v>
      </c>
      <c r="C1897" s="11" t="s">
        <v>20</v>
      </c>
      <c r="D1897" s="12">
        <v>45162.51</v>
      </c>
      <c r="E1897" s="13">
        <v>44880.05</v>
      </c>
      <c r="F1897" s="13">
        <f>IFERROR(Table2[[#This Row],[Economic loss ($ million)]]*1000000 / Table2[[#This Row],[Total Waste (tons)]], NA())</f>
        <v>993745.69748227007</v>
      </c>
      <c r="G1897" s="13" t="str">
        <f t="shared" si="29"/>
        <v>Medium</v>
      </c>
      <c r="H1897" s="13">
        <v>41.79</v>
      </c>
      <c r="I1897" s="13">
        <f>IFERROR(Table2[[#This Row],[Total Waste (tons)]] / (Table2[[#This Row],[Population (million)]]*1000), NA())</f>
        <v>4.7296034098168377E-2</v>
      </c>
      <c r="J1897" s="13">
        <v>954.89</v>
      </c>
      <c r="K1897" s="13">
        <f>IFERROR(Table2[[#This Row],[Total Waste (tons)]] * Table2[[#This Row],[Household waste (%)]], NA())</f>
        <v>2523229.4336999999</v>
      </c>
      <c r="L1897" s="13">
        <v>55.87</v>
      </c>
      <c r="M1897" s="10">
        <f>SUMIFS(Table2[Household waste (%)], Table2[Country], "Australia", Table2[Year], 2020)</f>
        <v>1412.17</v>
      </c>
      <c r="N1897" s="10">
        <f>COUNTIFS(Table2[Year], "USA")</f>
        <v>0</v>
      </c>
    </row>
    <row r="1898" spans="1:14" x14ac:dyDescent="0.35">
      <c r="A1898" s="8" t="s">
        <v>26</v>
      </c>
      <c r="B1898" s="9">
        <v>2024</v>
      </c>
      <c r="C1898" s="8" t="s">
        <v>15</v>
      </c>
      <c r="D1898" s="9">
        <v>46556.75</v>
      </c>
      <c r="E1898" s="10">
        <v>42942.59</v>
      </c>
      <c r="F1898" s="10">
        <f>IFERROR(Table2[[#This Row],[Economic loss ($ million)]]*1000000 / Table2[[#This Row],[Total Waste (tons)]], NA())</f>
        <v>922370.86995978025</v>
      </c>
      <c r="G1898" s="10" t="str">
        <f t="shared" si="29"/>
        <v>Low</v>
      </c>
      <c r="H1898" s="10">
        <v>135.63</v>
      </c>
      <c r="I1898" s="10">
        <f>IFERROR(Table2[[#This Row],[Total Waste (tons)]] / (Table2[[#This Row],[Population (million)]]*1000), NA())</f>
        <v>0.17650509913940174</v>
      </c>
      <c r="J1898" s="10">
        <v>263.77</v>
      </c>
      <c r="K1898" s="10">
        <f>IFERROR(Table2[[#This Row],[Total Waste (tons)]] * Table2[[#This Row],[Household waste (%)]], NA())</f>
        <v>2374859.8174999999</v>
      </c>
      <c r="L1898" s="10">
        <v>51.01</v>
      </c>
      <c r="M1898" s="10">
        <f>SUMIFS(Table2[Household waste (%)], Table2[Country], "Australia", Table2[Year], 2020)</f>
        <v>1412.17</v>
      </c>
      <c r="N1898" s="10">
        <f>COUNTIFS(Table2[Year], "USA")</f>
        <v>0</v>
      </c>
    </row>
    <row r="1899" spans="1:14" x14ac:dyDescent="0.35">
      <c r="A1899" s="11" t="s">
        <v>35</v>
      </c>
      <c r="B1899" s="12">
        <v>2023</v>
      </c>
      <c r="C1899" s="11" t="s">
        <v>19</v>
      </c>
      <c r="D1899" s="12">
        <v>46136</v>
      </c>
      <c r="E1899" s="13">
        <v>45904.35</v>
      </c>
      <c r="F1899" s="13">
        <f>IFERROR(Table2[[#This Row],[Economic loss ($ million)]]*1000000 / Table2[[#This Row],[Total Waste (tons)]], NA())</f>
        <v>994978.97520374542</v>
      </c>
      <c r="G1899" s="13" t="str">
        <f t="shared" si="29"/>
        <v>Medium</v>
      </c>
      <c r="H1899" s="13">
        <v>160.68</v>
      </c>
      <c r="I1899" s="13">
        <f>IFERROR(Table2[[#This Row],[Total Waste (tons)]] / (Table2[[#This Row],[Population (million)]]*1000), NA())</f>
        <v>4.7351999343131619E-2</v>
      </c>
      <c r="J1899" s="13">
        <v>974.32</v>
      </c>
      <c r="K1899" s="13">
        <f>IFERROR(Table2[[#This Row],[Total Waste (tons)]] * Table2[[#This Row],[Household waste (%)]], NA())</f>
        <v>1910030.4</v>
      </c>
      <c r="L1899" s="13">
        <v>41.4</v>
      </c>
      <c r="M1899" s="10">
        <f>SUMIFS(Table2[Household waste (%)], Table2[Country], "Australia", Table2[Year], 2020)</f>
        <v>1412.17</v>
      </c>
      <c r="N1899" s="10">
        <f>COUNTIFS(Table2[Year], "USA")</f>
        <v>0</v>
      </c>
    </row>
    <row r="1900" spans="1:14" x14ac:dyDescent="0.35">
      <c r="A1900" s="8" t="s">
        <v>29</v>
      </c>
      <c r="B1900" s="9">
        <v>2020</v>
      </c>
      <c r="C1900" s="8" t="s">
        <v>20</v>
      </c>
      <c r="D1900" s="9">
        <v>4893.99</v>
      </c>
      <c r="E1900" s="10">
        <v>4034.88</v>
      </c>
      <c r="F1900" s="10">
        <f>IFERROR(Table2[[#This Row],[Economic loss ($ million)]]*1000000 / Table2[[#This Row],[Total Waste (tons)]], NA())</f>
        <v>824456.1186271325</v>
      </c>
      <c r="G1900" s="10" t="str">
        <f t="shared" si="29"/>
        <v>Low</v>
      </c>
      <c r="H1900" s="10">
        <v>105.19</v>
      </c>
      <c r="I1900" s="10">
        <f>IFERROR(Table2[[#This Row],[Total Waste (tons)]] / (Table2[[#This Row],[Population (million)]]*1000), NA())</f>
        <v>9.591545155221072E-3</v>
      </c>
      <c r="J1900" s="10">
        <v>510.24</v>
      </c>
      <c r="K1900" s="10">
        <f>IFERROR(Table2[[#This Row],[Total Waste (tons)]] * Table2[[#This Row],[Household waste (%)]], NA())</f>
        <v>155677.82189999998</v>
      </c>
      <c r="L1900" s="10">
        <v>31.81</v>
      </c>
      <c r="M1900" s="10">
        <f>SUMIFS(Table2[Household waste (%)], Table2[Country], "Australia", Table2[Year], 2020)</f>
        <v>1412.17</v>
      </c>
      <c r="N1900" s="10">
        <f>COUNTIFS(Table2[Year], "USA")</f>
        <v>0</v>
      </c>
    </row>
    <row r="1901" spans="1:14" x14ac:dyDescent="0.35">
      <c r="A1901" s="11" t="s">
        <v>23</v>
      </c>
      <c r="B1901" s="12">
        <v>2019</v>
      </c>
      <c r="C1901" s="11" t="s">
        <v>15</v>
      </c>
      <c r="D1901" s="12">
        <v>30598.5</v>
      </c>
      <c r="E1901" s="13">
        <v>34392.32</v>
      </c>
      <c r="F1901" s="13">
        <f>IFERROR(Table2[[#This Row],[Economic loss ($ million)]]*1000000 / Table2[[#This Row],[Total Waste (tons)]], NA())</f>
        <v>1123987.1235518081</v>
      </c>
      <c r="G1901" s="13" t="str">
        <f t="shared" si="29"/>
        <v>High</v>
      </c>
      <c r="H1901" s="13">
        <v>159.09</v>
      </c>
      <c r="I1901" s="13">
        <f>IFERROR(Table2[[#This Row],[Total Waste (tons)]] / (Table2[[#This Row],[Population (million)]]*1000), NA())</f>
        <v>4.1410320607381146E-2</v>
      </c>
      <c r="J1901" s="13">
        <v>738.91</v>
      </c>
      <c r="K1901" s="13">
        <f>IFERROR(Table2[[#This Row],[Total Waste (tons)]] * Table2[[#This Row],[Household waste (%)]], NA())</f>
        <v>1555321.7549999999</v>
      </c>
      <c r="L1901" s="13">
        <v>50.83</v>
      </c>
      <c r="M1901" s="10">
        <f>SUMIFS(Table2[Household waste (%)], Table2[Country], "Australia", Table2[Year], 2020)</f>
        <v>1412.17</v>
      </c>
      <c r="N1901" s="10">
        <f>COUNTIFS(Table2[Year], "USA")</f>
        <v>0</v>
      </c>
    </row>
    <row r="1902" spans="1:14" x14ac:dyDescent="0.35">
      <c r="A1902" s="8" t="s">
        <v>17</v>
      </c>
      <c r="B1902" s="9">
        <v>2024</v>
      </c>
      <c r="C1902" s="8" t="s">
        <v>9</v>
      </c>
      <c r="D1902" s="9">
        <v>10124.299999999999</v>
      </c>
      <c r="E1902" s="10">
        <v>8979.4699999999993</v>
      </c>
      <c r="F1902" s="10">
        <f>IFERROR(Table2[[#This Row],[Economic loss ($ million)]]*1000000 / Table2[[#This Row],[Total Waste (tons)]], NA())</f>
        <v>886922.55267030816</v>
      </c>
      <c r="G1902" s="10" t="str">
        <f t="shared" si="29"/>
        <v>Low</v>
      </c>
      <c r="H1902" s="10">
        <v>181.05</v>
      </c>
      <c r="I1902" s="10">
        <f>IFERROR(Table2[[#This Row],[Total Waste (tons)]] / (Table2[[#This Row],[Population (million)]]*1000), NA())</f>
        <v>1.6490968025670679E-2</v>
      </c>
      <c r="J1902" s="10">
        <v>613.92999999999995</v>
      </c>
      <c r="K1902" s="10">
        <f>IFERROR(Table2[[#This Row],[Total Waste (tons)]] * Table2[[#This Row],[Household waste (%)]], NA())</f>
        <v>451138.80800000002</v>
      </c>
      <c r="L1902" s="10">
        <v>44.56</v>
      </c>
      <c r="M1902" s="10">
        <f>SUMIFS(Table2[Household waste (%)], Table2[Country], "Australia", Table2[Year], 2020)</f>
        <v>1412.17</v>
      </c>
      <c r="N1902" s="10">
        <f>COUNTIFS(Table2[Year], "USA")</f>
        <v>0</v>
      </c>
    </row>
    <row r="1903" spans="1:14" x14ac:dyDescent="0.35">
      <c r="A1903" s="11" t="s">
        <v>8</v>
      </c>
      <c r="B1903" s="12">
        <v>2022</v>
      </c>
      <c r="C1903" s="11" t="s">
        <v>15</v>
      </c>
      <c r="D1903" s="12">
        <v>38371.75</v>
      </c>
      <c r="E1903" s="13">
        <v>37851.620000000003</v>
      </c>
      <c r="F1903" s="13">
        <f>IFERROR(Table2[[#This Row],[Economic loss ($ million)]]*1000000 / Table2[[#This Row],[Total Waste (tons)]], NA())</f>
        <v>986444.97579599579</v>
      </c>
      <c r="G1903" s="13" t="str">
        <f t="shared" si="29"/>
        <v>Medium</v>
      </c>
      <c r="H1903" s="13">
        <v>67</v>
      </c>
      <c r="I1903" s="13">
        <f>IFERROR(Table2[[#This Row],[Total Waste (tons)]] / (Table2[[#This Row],[Population (million)]]*1000), NA())</f>
        <v>3.2029841402337229E-2</v>
      </c>
      <c r="J1903" s="13">
        <v>1198</v>
      </c>
      <c r="K1903" s="13">
        <f>IFERROR(Table2[[#This Row],[Total Waste (tons)]] * Table2[[#This Row],[Household waste (%)]], NA())</f>
        <v>2070923.3474999999</v>
      </c>
      <c r="L1903" s="13">
        <v>53.97</v>
      </c>
      <c r="M1903" s="10">
        <f>SUMIFS(Table2[Household waste (%)], Table2[Country], "Australia", Table2[Year], 2020)</f>
        <v>1412.17</v>
      </c>
      <c r="N1903" s="10">
        <f>COUNTIFS(Table2[Year], "USA")</f>
        <v>0</v>
      </c>
    </row>
    <row r="1904" spans="1:14" x14ac:dyDescent="0.35">
      <c r="A1904" s="8" t="s">
        <v>32</v>
      </c>
      <c r="B1904" s="9">
        <v>2024</v>
      </c>
      <c r="C1904" s="8" t="s">
        <v>25</v>
      </c>
      <c r="D1904" s="9">
        <v>10290.86</v>
      </c>
      <c r="E1904" s="10">
        <v>11048.84</v>
      </c>
      <c r="F1904" s="10">
        <f>IFERROR(Table2[[#This Row],[Economic loss ($ million)]]*1000000 / Table2[[#This Row],[Total Waste (tons)]], NA())</f>
        <v>1073655.6517142395</v>
      </c>
      <c r="G1904" s="10" t="str">
        <f t="shared" si="29"/>
        <v>Medium</v>
      </c>
      <c r="H1904" s="10">
        <v>81.459999999999994</v>
      </c>
      <c r="I1904" s="10">
        <f>IFERROR(Table2[[#This Row],[Total Waste (tons)]] / (Table2[[#This Row],[Population (million)]]*1000), NA())</f>
        <v>8.0648108963809351E-3</v>
      </c>
      <c r="J1904" s="10">
        <v>1276.02</v>
      </c>
      <c r="K1904" s="10">
        <f>IFERROR(Table2[[#This Row],[Total Waste (tons)]] * Table2[[#This Row],[Household waste (%)]], NA())</f>
        <v>407209.33020000003</v>
      </c>
      <c r="L1904" s="10">
        <v>39.57</v>
      </c>
      <c r="M1904" s="10">
        <f>SUMIFS(Table2[Household waste (%)], Table2[Country], "Australia", Table2[Year], 2020)</f>
        <v>1412.17</v>
      </c>
      <c r="N1904" s="10">
        <f>COUNTIFS(Table2[Year], "USA")</f>
        <v>0</v>
      </c>
    </row>
    <row r="1905" spans="1:14" x14ac:dyDescent="0.35">
      <c r="A1905" s="11" t="s">
        <v>26</v>
      </c>
      <c r="B1905" s="12">
        <v>2024</v>
      </c>
      <c r="C1905" s="11" t="s">
        <v>19</v>
      </c>
      <c r="D1905" s="12">
        <v>15462.15</v>
      </c>
      <c r="E1905" s="13">
        <v>15203.97</v>
      </c>
      <c r="F1905" s="13">
        <f>IFERROR(Table2[[#This Row],[Economic loss ($ million)]]*1000000 / Table2[[#This Row],[Total Waste (tons)]], NA())</f>
        <v>983302.45147020312</v>
      </c>
      <c r="G1905" s="13" t="str">
        <f t="shared" si="29"/>
        <v>Medium</v>
      </c>
      <c r="H1905" s="13">
        <v>79.319999999999993</v>
      </c>
      <c r="I1905" s="13">
        <f>IFERROR(Table2[[#This Row],[Total Waste (tons)]] / (Table2[[#This Row],[Population (million)]]*1000), NA())</f>
        <v>4.4197776126229132E-2</v>
      </c>
      <c r="J1905" s="13">
        <v>349.84</v>
      </c>
      <c r="K1905" s="13">
        <f>IFERROR(Table2[[#This Row],[Total Waste (tons)]] * Table2[[#This Row],[Household waste (%)]], NA())</f>
        <v>558802.10100000002</v>
      </c>
      <c r="L1905" s="13">
        <v>36.14</v>
      </c>
      <c r="M1905" s="10">
        <f>SUMIFS(Table2[Household waste (%)], Table2[Country], "Australia", Table2[Year], 2020)</f>
        <v>1412.17</v>
      </c>
      <c r="N1905" s="10">
        <f>COUNTIFS(Table2[Year], "USA")</f>
        <v>0</v>
      </c>
    </row>
    <row r="1906" spans="1:14" x14ac:dyDescent="0.35">
      <c r="A1906" s="8" t="s">
        <v>29</v>
      </c>
      <c r="B1906" s="9">
        <v>2023</v>
      </c>
      <c r="C1906" s="8" t="s">
        <v>22</v>
      </c>
      <c r="D1906" s="9">
        <v>5575.76</v>
      </c>
      <c r="E1906" s="10">
        <v>5997.71</v>
      </c>
      <c r="F1906" s="10">
        <f>IFERROR(Table2[[#This Row],[Economic loss ($ million)]]*1000000 / Table2[[#This Row],[Total Waste (tons)]], NA())</f>
        <v>1075675.7823148773</v>
      </c>
      <c r="G1906" s="10" t="str">
        <f t="shared" si="29"/>
        <v>Medium</v>
      </c>
      <c r="H1906" s="10">
        <v>168.26</v>
      </c>
      <c r="I1906" s="10">
        <f>IFERROR(Table2[[#This Row],[Total Waste (tons)]] / (Table2[[#This Row],[Population (million)]]*1000), NA())</f>
        <v>6.0560008689040951E-3</v>
      </c>
      <c r="J1906" s="10">
        <v>920.7</v>
      </c>
      <c r="K1906" s="10">
        <f>IFERROR(Table2[[#This Row],[Total Waste (tons)]] * Table2[[#This Row],[Household waste (%)]], NA())</f>
        <v>235297.07200000001</v>
      </c>
      <c r="L1906" s="10">
        <v>42.2</v>
      </c>
      <c r="M1906" s="10">
        <f>SUMIFS(Table2[Household waste (%)], Table2[Country], "Australia", Table2[Year], 2020)</f>
        <v>1412.17</v>
      </c>
      <c r="N1906" s="10">
        <f>COUNTIFS(Table2[Year], "USA")</f>
        <v>0</v>
      </c>
    </row>
    <row r="1907" spans="1:14" x14ac:dyDescent="0.35">
      <c r="A1907" s="11" t="s">
        <v>18</v>
      </c>
      <c r="B1907" s="12">
        <v>2021</v>
      </c>
      <c r="C1907" s="11" t="s">
        <v>13</v>
      </c>
      <c r="D1907" s="12">
        <v>24766.12</v>
      </c>
      <c r="E1907" s="13">
        <v>29199.89</v>
      </c>
      <c r="F1907" s="13">
        <f>IFERROR(Table2[[#This Row],[Economic loss ($ million)]]*1000000 / Table2[[#This Row],[Total Waste (tons)]], NA())</f>
        <v>1179025.6204847591</v>
      </c>
      <c r="G1907" s="13" t="str">
        <f t="shared" si="29"/>
        <v>High</v>
      </c>
      <c r="H1907" s="13">
        <v>39.840000000000003</v>
      </c>
      <c r="I1907" s="13">
        <f>IFERROR(Table2[[#This Row],[Total Waste (tons)]] / (Table2[[#This Row],[Population (million)]]*1000), NA())</f>
        <v>2.335456980121459E-2</v>
      </c>
      <c r="J1907" s="13">
        <v>1060.44</v>
      </c>
      <c r="K1907" s="13">
        <f>IFERROR(Table2[[#This Row],[Total Waste (tons)]] * Table2[[#This Row],[Household waste (%)]], NA())</f>
        <v>932196.75679999997</v>
      </c>
      <c r="L1907" s="13">
        <v>37.64</v>
      </c>
      <c r="M1907" s="10">
        <f>SUMIFS(Table2[Household waste (%)], Table2[Country], "Australia", Table2[Year], 2020)</f>
        <v>1412.17</v>
      </c>
      <c r="N1907" s="10">
        <f>COUNTIFS(Table2[Year], "USA")</f>
        <v>0</v>
      </c>
    </row>
    <row r="1908" spans="1:14" x14ac:dyDescent="0.35">
      <c r="A1908" s="8" t="s">
        <v>28</v>
      </c>
      <c r="B1908" s="9">
        <v>2022</v>
      </c>
      <c r="C1908" s="8" t="s">
        <v>11</v>
      </c>
      <c r="D1908" s="9">
        <v>44346.35</v>
      </c>
      <c r="E1908" s="10">
        <v>45835.32</v>
      </c>
      <c r="F1908" s="10">
        <f>IFERROR(Table2[[#This Row],[Economic loss ($ million)]]*1000000 / Table2[[#This Row],[Total Waste (tons)]], NA())</f>
        <v>1033575.9312773205</v>
      </c>
      <c r="G1908" s="10" t="str">
        <f t="shared" si="29"/>
        <v>Medium</v>
      </c>
      <c r="H1908" s="10">
        <v>68.84</v>
      </c>
      <c r="I1908" s="10">
        <f>IFERROR(Table2[[#This Row],[Total Waste (tons)]] / (Table2[[#This Row],[Population (million)]]*1000), NA())</f>
        <v>0.17982381087547139</v>
      </c>
      <c r="J1908" s="10">
        <v>246.61</v>
      </c>
      <c r="K1908" s="10">
        <f>IFERROR(Table2[[#This Row],[Total Waste (tons)]] * Table2[[#This Row],[Household waste (%)]], NA())</f>
        <v>1380058.412</v>
      </c>
      <c r="L1908" s="10">
        <v>31.12</v>
      </c>
      <c r="M1908" s="10">
        <f>SUMIFS(Table2[Household waste (%)], Table2[Country], "Australia", Table2[Year], 2020)</f>
        <v>1412.17</v>
      </c>
      <c r="N1908" s="10">
        <f>COUNTIFS(Table2[Year], "USA")</f>
        <v>0</v>
      </c>
    </row>
    <row r="1909" spans="1:14" x14ac:dyDescent="0.35">
      <c r="A1909" s="11" t="s">
        <v>35</v>
      </c>
      <c r="B1909" s="12">
        <v>2019</v>
      </c>
      <c r="C1909" s="11" t="s">
        <v>15</v>
      </c>
      <c r="D1909" s="12">
        <v>43867.53</v>
      </c>
      <c r="E1909" s="13">
        <v>43424.76</v>
      </c>
      <c r="F1909" s="13">
        <f>IFERROR(Table2[[#This Row],[Economic loss ($ million)]]*1000000 / Table2[[#This Row],[Total Waste (tons)]], NA())</f>
        <v>989906.65761213365</v>
      </c>
      <c r="G1909" s="13" t="str">
        <f t="shared" si="29"/>
        <v>Medium</v>
      </c>
      <c r="H1909" s="13">
        <v>125.38</v>
      </c>
      <c r="I1909" s="13">
        <f>IFERROR(Table2[[#This Row],[Total Waste (tons)]] / (Table2[[#This Row],[Population (million)]]*1000), NA())</f>
        <v>8.6638220133114771E-2</v>
      </c>
      <c r="J1909" s="13">
        <v>506.33</v>
      </c>
      <c r="K1909" s="13">
        <f>IFERROR(Table2[[#This Row],[Total Waste (tons)]] * Table2[[#This Row],[Household waste (%)]], NA())</f>
        <v>2903153.1354</v>
      </c>
      <c r="L1909" s="13">
        <v>66.180000000000007</v>
      </c>
      <c r="M1909" s="10">
        <f>SUMIFS(Table2[Household waste (%)], Table2[Country], "Australia", Table2[Year], 2020)</f>
        <v>1412.17</v>
      </c>
      <c r="N1909" s="10">
        <f>COUNTIFS(Table2[Year], "USA")</f>
        <v>0</v>
      </c>
    </row>
    <row r="1910" spans="1:14" x14ac:dyDescent="0.35">
      <c r="A1910" s="8" t="s">
        <v>12</v>
      </c>
      <c r="B1910" s="9">
        <v>2024</v>
      </c>
      <c r="C1910" s="8" t="s">
        <v>9</v>
      </c>
      <c r="D1910" s="9">
        <v>16313.98</v>
      </c>
      <c r="E1910" s="10">
        <v>13151.48</v>
      </c>
      <c r="F1910" s="10">
        <f>IFERROR(Table2[[#This Row],[Economic loss ($ million)]]*1000000 / Table2[[#This Row],[Total Waste (tons)]], NA())</f>
        <v>806147.85601061175</v>
      </c>
      <c r="G1910" s="10" t="str">
        <f t="shared" si="29"/>
        <v>Low</v>
      </c>
      <c r="H1910" s="10">
        <v>117.37</v>
      </c>
      <c r="I1910" s="10">
        <f>IFERROR(Table2[[#This Row],[Total Waste (tons)]] / (Table2[[#This Row],[Population (million)]]*1000), NA())</f>
        <v>1.902682466002659E-2</v>
      </c>
      <c r="J1910" s="10">
        <v>857.42</v>
      </c>
      <c r="K1910" s="10">
        <f>IFERROR(Table2[[#This Row],[Total Waste (tons)]] * Table2[[#This Row],[Household waste (%)]], NA())</f>
        <v>1066771.1521999999</v>
      </c>
      <c r="L1910" s="10">
        <v>65.39</v>
      </c>
      <c r="M1910" s="10">
        <f>SUMIFS(Table2[Household waste (%)], Table2[Country], "Australia", Table2[Year], 2020)</f>
        <v>1412.17</v>
      </c>
      <c r="N1910" s="10">
        <f>COUNTIFS(Table2[Year], "USA")</f>
        <v>0</v>
      </c>
    </row>
    <row r="1911" spans="1:14" x14ac:dyDescent="0.35">
      <c r="A1911" s="11" t="s">
        <v>32</v>
      </c>
      <c r="B1911" s="12">
        <v>2019</v>
      </c>
      <c r="C1911" s="11" t="s">
        <v>22</v>
      </c>
      <c r="D1911" s="12">
        <v>27947.56</v>
      </c>
      <c r="E1911" s="13">
        <v>23836.43</v>
      </c>
      <c r="F1911" s="13">
        <f>IFERROR(Table2[[#This Row],[Economic loss ($ million)]]*1000000 / Table2[[#This Row],[Total Waste (tons)]], NA())</f>
        <v>852898.42834222375</v>
      </c>
      <c r="G1911" s="13" t="str">
        <f t="shared" si="29"/>
        <v>Low</v>
      </c>
      <c r="H1911" s="13">
        <v>47.48</v>
      </c>
      <c r="I1911" s="13">
        <f>IFERROR(Table2[[#This Row],[Total Waste (tons)]] / (Table2[[#This Row],[Population (million)]]*1000), NA())</f>
        <v>4.6568400706501818E-2</v>
      </c>
      <c r="J1911" s="13">
        <v>600.14</v>
      </c>
      <c r="K1911" s="13">
        <f>IFERROR(Table2[[#This Row],[Total Waste (tons)]] * Table2[[#This Row],[Household waste (%)]], NA())</f>
        <v>1528452.0564000001</v>
      </c>
      <c r="L1911" s="13">
        <v>54.69</v>
      </c>
      <c r="M1911" s="10">
        <f>SUMIFS(Table2[Household waste (%)], Table2[Country], "Australia", Table2[Year], 2020)</f>
        <v>1412.17</v>
      </c>
      <c r="N1911" s="10">
        <f>COUNTIFS(Table2[Year], "USA")</f>
        <v>0</v>
      </c>
    </row>
    <row r="1912" spans="1:14" x14ac:dyDescent="0.35">
      <c r="A1912" s="8" t="s">
        <v>28</v>
      </c>
      <c r="B1912" s="9">
        <v>2021</v>
      </c>
      <c r="C1912" s="8" t="s">
        <v>13</v>
      </c>
      <c r="D1912" s="9">
        <v>10675.42</v>
      </c>
      <c r="E1912" s="10">
        <v>10732.23</v>
      </c>
      <c r="F1912" s="10">
        <f>IFERROR(Table2[[#This Row],[Economic loss ($ million)]]*1000000 / Table2[[#This Row],[Total Waste (tons)]], NA())</f>
        <v>1005321.5704862197</v>
      </c>
      <c r="G1912" s="10" t="str">
        <f t="shared" si="29"/>
        <v>Medium</v>
      </c>
      <c r="H1912" s="10">
        <v>88</v>
      </c>
      <c r="I1912" s="10">
        <f>IFERROR(Table2[[#This Row],[Total Waste (tons)]] / (Table2[[#This Row],[Population (million)]]*1000), NA())</f>
        <v>0.52484857423795472</v>
      </c>
      <c r="J1912" s="10">
        <v>20.34</v>
      </c>
      <c r="K1912" s="10">
        <f>IFERROR(Table2[[#This Row],[Total Waste (tons)]] * Table2[[#This Row],[Household waste (%)]], NA())</f>
        <v>730732.49900000007</v>
      </c>
      <c r="L1912" s="10">
        <v>68.45</v>
      </c>
      <c r="M1912" s="10">
        <f>SUMIFS(Table2[Household waste (%)], Table2[Country], "Australia", Table2[Year], 2020)</f>
        <v>1412.17</v>
      </c>
      <c r="N1912" s="10">
        <f>COUNTIFS(Table2[Year], "USA")</f>
        <v>0</v>
      </c>
    </row>
    <row r="1913" spans="1:14" x14ac:dyDescent="0.35">
      <c r="A1913" s="11" t="s">
        <v>17</v>
      </c>
      <c r="B1913" s="12">
        <v>2023</v>
      </c>
      <c r="C1913" s="11" t="s">
        <v>15</v>
      </c>
      <c r="D1913" s="12">
        <v>6962.05</v>
      </c>
      <c r="E1913" s="13">
        <v>7390.53</v>
      </c>
      <c r="F1913" s="13">
        <f>IFERROR(Table2[[#This Row],[Economic loss ($ million)]]*1000000 / Table2[[#This Row],[Total Waste (tons)]], NA())</f>
        <v>1061545.0908855868</v>
      </c>
      <c r="G1913" s="13" t="str">
        <f t="shared" si="29"/>
        <v>Medium</v>
      </c>
      <c r="H1913" s="13">
        <v>113.45</v>
      </c>
      <c r="I1913" s="13">
        <f>IFERROR(Table2[[#This Row],[Total Waste (tons)]] / (Table2[[#This Row],[Population (million)]]*1000), NA())</f>
        <v>1.5358931368439631E-2</v>
      </c>
      <c r="J1913" s="13">
        <v>453.29</v>
      </c>
      <c r="K1913" s="13">
        <f>IFERROR(Table2[[#This Row],[Total Waste (tons)]] * Table2[[#This Row],[Household waste (%)]], NA())</f>
        <v>460330.74600000004</v>
      </c>
      <c r="L1913" s="13">
        <v>66.12</v>
      </c>
      <c r="M1913" s="10">
        <f>SUMIFS(Table2[Household waste (%)], Table2[Country], "Australia", Table2[Year], 2020)</f>
        <v>1412.17</v>
      </c>
      <c r="N1913" s="10">
        <f>COUNTIFS(Table2[Year], "USA")</f>
        <v>0</v>
      </c>
    </row>
    <row r="1914" spans="1:14" x14ac:dyDescent="0.35">
      <c r="A1914" s="8" t="s">
        <v>10</v>
      </c>
      <c r="B1914" s="9">
        <v>2019</v>
      </c>
      <c r="C1914" s="8" t="s">
        <v>19</v>
      </c>
      <c r="D1914" s="9">
        <v>4668.8900000000003</v>
      </c>
      <c r="E1914" s="10">
        <v>4069.92</v>
      </c>
      <c r="F1914" s="10">
        <f>IFERROR(Table2[[#This Row],[Economic loss ($ million)]]*1000000 / Table2[[#This Row],[Total Waste (tons)]], NA())</f>
        <v>871710.40654202597</v>
      </c>
      <c r="G1914" s="10" t="str">
        <f t="shared" si="29"/>
        <v>Low</v>
      </c>
      <c r="H1914" s="10">
        <v>156.86000000000001</v>
      </c>
      <c r="I1914" s="10">
        <f>IFERROR(Table2[[#This Row],[Total Waste (tons)]] / (Table2[[#This Row],[Population (million)]]*1000), NA())</f>
        <v>1.1391148412911412E-2</v>
      </c>
      <c r="J1914" s="10">
        <v>409.87</v>
      </c>
      <c r="K1914" s="10">
        <f>IFERROR(Table2[[#This Row],[Total Waste (tons)]] * Table2[[#This Row],[Household waste (%)]], NA())</f>
        <v>170040.97380000001</v>
      </c>
      <c r="L1914" s="10">
        <v>36.42</v>
      </c>
      <c r="M1914" s="10">
        <f>SUMIFS(Table2[Household waste (%)], Table2[Country], "Australia", Table2[Year], 2020)</f>
        <v>1412.17</v>
      </c>
      <c r="N1914" s="10">
        <f>COUNTIFS(Table2[Year], "USA")</f>
        <v>0</v>
      </c>
    </row>
    <row r="1915" spans="1:14" x14ac:dyDescent="0.35">
      <c r="A1915" s="11" t="s">
        <v>21</v>
      </c>
      <c r="B1915" s="12">
        <v>2024</v>
      </c>
      <c r="C1915" s="11" t="s">
        <v>11</v>
      </c>
      <c r="D1915" s="12">
        <v>34323.78</v>
      </c>
      <c r="E1915" s="13">
        <v>29914.05</v>
      </c>
      <c r="F1915" s="13">
        <f>IFERROR(Table2[[#This Row],[Economic loss ($ million)]]*1000000 / Table2[[#This Row],[Total Waste (tons)]], NA())</f>
        <v>871525.51379830542</v>
      </c>
      <c r="G1915" s="13" t="str">
        <f t="shared" si="29"/>
        <v>Low</v>
      </c>
      <c r="H1915" s="13">
        <v>90.8</v>
      </c>
      <c r="I1915" s="13">
        <f>IFERROR(Table2[[#This Row],[Total Waste (tons)]] / (Table2[[#This Row],[Population (million)]]*1000), NA())</f>
        <v>4.2756679995515523E-2</v>
      </c>
      <c r="J1915" s="13">
        <v>802.77</v>
      </c>
      <c r="K1915" s="13">
        <f>IFERROR(Table2[[#This Row],[Total Waste (tons)]] * Table2[[#This Row],[Household waste (%)]], NA())</f>
        <v>2205646.1028</v>
      </c>
      <c r="L1915" s="13">
        <v>64.260000000000005</v>
      </c>
      <c r="M1915" s="10">
        <f>SUMIFS(Table2[Household waste (%)], Table2[Country], "Australia", Table2[Year], 2020)</f>
        <v>1412.17</v>
      </c>
      <c r="N1915" s="10">
        <f>COUNTIFS(Table2[Year], "USA")</f>
        <v>0</v>
      </c>
    </row>
    <row r="1916" spans="1:14" x14ac:dyDescent="0.35">
      <c r="A1916" s="8" t="s">
        <v>27</v>
      </c>
      <c r="B1916" s="9">
        <v>2019</v>
      </c>
      <c r="C1916" s="8" t="s">
        <v>19</v>
      </c>
      <c r="D1916" s="9">
        <v>46425.97</v>
      </c>
      <c r="E1916" s="10">
        <v>42039.23</v>
      </c>
      <c r="F1916" s="10">
        <f>IFERROR(Table2[[#This Row],[Economic loss ($ million)]]*1000000 / Table2[[#This Row],[Total Waste (tons)]], NA())</f>
        <v>905511.07494361454</v>
      </c>
      <c r="G1916" s="10" t="str">
        <f t="shared" si="29"/>
        <v>Low</v>
      </c>
      <c r="H1916" s="10">
        <v>97.38</v>
      </c>
      <c r="I1916" s="10">
        <f>IFERROR(Table2[[#This Row],[Total Waste (tons)]] / (Table2[[#This Row],[Population (million)]]*1000), NA())</f>
        <v>7.6762516534391534E-2</v>
      </c>
      <c r="J1916" s="10">
        <v>604.79999999999995</v>
      </c>
      <c r="K1916" s="10">
        <f>IFERROR(Table2[[#This Row],[Total Waste (tons)]] * Table2[[#This Row],[Household waste (%)]], NA())</f>
        <v>2526965.5471000001</v>
      </c>
      <c r="L1916" s="10">
        <v>54.43</v>
      </c>
      <c r="M1916" s="10">
        <f>SUMIFS(Table2[Household waste (%)], Table2[Country], "Australia", Table2[Year], 2020)</f>
        <v>1412.17</v>
      </c>
      <c r="N1916" s="10">
        <f>COUNTIFS(Table2[Year], "USA")</f>
        <v>0</v>
      </c>
    </row>
    <row r="1917" spans="1:14" x14ac:dyDescent="0.35">
      <c r="A1917" s="11" t="s">
        <v>17</v>
      </c>
      <c r="B1917" s="12">
        <v>2020</v>
      </c>
      <c r="C1917" s="11" t="s">
        <v>15</v>
      </c>
      <c r="D1917" s="12">
        <v>33869.08</v>
      </c>
      <c r="E1917" s="13">
        <v>39393.64</v>
      </c>
      <c r="F1917" s="13">
        <f>IFERROR(Table2[[#This Row],[Economic loss ($ million)]]*1000000 / Table2[[#This Row],[Total Waste (tons)]], NA())</f>
        <v>1163115.1480937775</v>
      </c>
      <c r="G1917" s="13" t="str">
        <f t="shared" si="29"/>
        <v>High</v>
      </c>
      <c r="H1917" s="13">
        <v>47.94</v>
      </c>
      <c r="I1917" s="13">
        <f>IFERROR(Table2[[#This Row],[Total Waste (tons)]] / (Table2[[#This Row],[Population (million)]]*1000), NA())</f>
        <v>7.0725609756097568E-2</v>
      </c>
      <c r="J1917" s="13">
        <v>478.88</v>
      </c>
      <c r="K1917" s="13">
        <f>IFERROR(Table2[[#This Row],[Total Waste (tons)]] * Table2[[#This Row],[Household waste (%)]], NA())</f>
        <v>2151025.2708000001</v>
      </c>
      <c r="L1917" s="13">
        <v>63.51</v>
      </c>
      <c r="M1917" s="10">
        <f>SUMIFS(Table2[Household waste (%)], Table2[Country], "Australia", Table2[Year], 2020)</f>
        <v>1412.17</v>
      </c>
      <c r="N1917" s="10">
        <f>COUNTIFS(Table2[Year], "USA")</f>
        <v>0</v>
      </c>
    </row>
    <row r="1918" spans="1:14" x14ac:dyDescent="0.35">
      <c r="A1918" s="8" t="s">
        <v>26</v>
      </c>
      <c r="B1918" s="9">
        <v>2021</v>
      </c>
      <c r="C1918" s="8" t="s">
        <v>11</v>
      </c>
      <c r="D1918" s="9">
        <v>15792.82</v>
      </c>
      <c r="E1918" s="10">
        <v>13928.46</v>
      </c>
      <c r="F1918" s="10">
        <f>IFERROR(Table2[[#This Row],[Economic loss ($ million)]]*1000000 / Table2[[#This Row],[Total Waste (tons)]], NA())</f>
        <v>881948.88563283824</v>
      </c>
      <c r="G1918" s="10" t="str">
        <f t="shared" si="29"/>
        <v>Low</v>
      </c>
      <c r="H1918" s="10">
        <v>190.83</v>
      </c>
      <c r="I1918" s="10">
        <f>IFERROR(Table2[[#This Row],[Total Waste (tons)]] / (Table2[[#This Row],[Population (million)]]*1000), NA())</f>
        <v>2.0313876311998352E-2</v>
      </c>
      <c r="J1918" s="10">
        <v>777.44</v>
      </c>
      <c r="K1918" s="10">
        <f>IFERROR(Table2[[#This Row],[Total Waste (tons)]] * Table2[[#This Row],[Household waste (%)]], NA())</f>
        <v>720784.30480000004</v>
      </c>
      <c r="L1918" s="10">
        <v>45.64</v>
      </c>
      <c r="M1918" s="10">
        <f>SUMIFS(Table2[Household waste (%)], Table2[Country], "Australia", Table2[Year], 2020)</f>
        <v>1412.17</v>
      </c>
      <c r="N1918" s="10">
        <f>COUNTIFS(Table2[Year], "USA")</f>
        <v>0</v>
      </c>
    </row>
    <row r="1919" spans="1:14" x14ac:dyDescent="0.35">
      <c r="A1919" s="11" t="s">
        <v>17</v>
      </c>
      <c r="B1919" s="12">
        <v>2020</v>
      </c>
      <c r="C1919" s="11" t="s">
        <v>11</v>
      </c>
      <c r="D1919" s="12">
        <v>24702.5</v>
      </c>
      <c r="E1919" s="13">
        <v>24507.47</v>
      </c>
      <c r="F1919" s="13">
        <f>IFERROR(Table2[[#This Row],[Economic loss ($ million)]]*1000000 / Table2[[#This Row],[Total Waste (tons)]], NA())</f>
        <v>992104.84768748097</v>
      </c>
      <c r="G1919" s="13" t="str">
        <f t="shared" si="29"/>
        <v>Medium</v>
      </c>
      <c r="H1919" s="13">
        <v>29.51</v>
      </c>
      <c r="I1919" s="13">
        <f>IFERROR(Table2[[#This Row],[Total Waste (tons)]] / (Table2[[#This Row],[Population (million)]]*1000), NA())</f>
        <v>4.8460029426189308E-2</v>
      </c>
      <c r="J1919" s="13">
        <v>509.75</v>
      </c>
      <c r="K1919" s="13">
        <f>IFERROR(Table2[[#This Row],[Total Waste (tons)]] * Table2[[#This Row],[Household waste (%)]], NA())</f>
        <v>875456.6</v>
      </c>
      <c r="L1919" s="13">
        <v>35.44</v>
      </c>
      <c r="M1919" s="10">
        <f>SUMIFS(Table2[Household waste (%)], Table2[Country], "Australia", Table2[Year], 2020)</f>
        <v>1412.17</v>
      </c>
      <c r="N1919" s="10">
        <f>COUNTIFS(Table2[Year], "USA")</f>
        <v>0</v>
      </c>
    </row>
    <row r="1920" spans="1:14" x14ac:dyDescent="0.35">
      <c r="A1920" s="8" t="s">
        <v>33</v>
      </c>
      <c r="B1920" s="9">
        <v>2023</v>
      </c>
      <c r="C1920" s="8" t="s">
        <v>15</v>
      </c>
      <c r="D1920" s="9">
        <v>7317</v>
      </c>
      <c r="E1920" s="10">
        <v>6147.99</v>
      </c>
      <c r="F1920" s="10">
        <f>IFERROR(Table2[[#This Row],[Economic loss ($ million)]]*1000000 / Table2[[#This Row],[Total Waste (tons)]], NA())</f>
        <v>840233.70233702334</v>
      </c>
      <c r="G1920" s="10" t="str">
        <f t="shared" si="29"/>
        <v>Low</v>
      </c>
      <c r="H1920" s="10">
        <v>37.85</v>
      </c>
      <c r="I1920" s="10">
        <f>IFERROR(Table2[[#This Row],[Total Waste (tons)]] / (Table2[[#This Row],[Population (million)]]*1000), NA())</f>
        <v>2.5645788791139462E-2</v>
      </c>
      <c r="J1920" s="10">
        <v>285.31</v>
      </c>
      <c r="K1920" s="10">
        <f>IFERROR(Table2[[#This Row],[Total Waste (tons)]] * Table2[[#This Row],[Household waste (%)]], NA())</f>
        <v>282363.03000000003</v>
      </c>
      <c r="L1920" s="10">
        <v>38.590000000000003</v>
      </c>
      <c r="M1920" s="10">
        <f>SUMIFS(Table2[Household waste (%)], Table2[Country], "Australia", Table2[Year], 2020)</f>
        <v>1412.17</v>
      </c>
      <c r="N1920" s="10">
        <f>COUNTIFS(Table2[Year], "USA")</f>
        <v>0</v>
      </c>
    </row>
    <row r="1921" spans="1:14" x14ac:dyDescent="0.35">
      <c r="A1921" s="11" t="s">
        <v>24</v>
      </c>
      <c r="B1921" s="12">
        <v>2022</v>
      </c>
      <c r="C1921" s="11" t="s">
        <v>15</v>
      </c>
      <c r="D1921" s="12">
        <v>22160.77</v>
      </c>
      <c r="E1921" s="13">
        <v>18453.23</v>
      </c>
      <c r="F1921" s="13">
        <f>IFERROR(Table2[[#This Row],[Economic loss ($ million)]]*1000000 / Table2[[#This Row],[Total Waste (tons)]], NA())</f>
        <v>832698.05155687279</v>
      </c>
      <c r="G1921" s="13" t="str">
        <f t="shared" si="29"/>
        <v>Low</v>
      </c>
      <c r="H1921" s="13">
        <v>144.19</v>
      </c>
      <c r="I1921" s="13">
        <f>IFERROR(Table2[[#This Row],[Total Waste (tons)]] / (Table2[[#This Row],[Population (million)]]*1000), NA())</f>
        <v>2.7198804570615021E-2</v>
      </c>
      <c r="J1921" s="13">
        <v>814.77</v>
      </c>
      <c r="K1921" s="13">
        <f>IFERROR(Table2[[#This Row],[Total Waste (tons)]] * Table2[[#This Row],[Household waste (%)]], NA())</f>
        <v>1092969.1764</v>
      </c>
      <c r="L1921" s="13">
        <v>49.32</v>
      </c>
      <c r="M1921" s="10">
        <f>SUMIFS(Table2[Household waste (%)], Table2[Country], "Australia", Table2[Year], 2020)</f>
        <v>1412.17</v>
      </c>
      <c r="N1921" s="10">
        <f>COUNTIFS(Table2[Year], "USA")</f>
        <v>0</v>
      </c>
    </row>
    <row r="1922" spans="1:14" x14ac:dyDescent="0.35">
      <c r="A1922" s="8" t="s">
        <v>33</v>
      </c>
      <c r="B1922" s="9">
        <v>2023</v>
      </c>
      <c r="C1922" s="8" t="s">
        <v>25</v>
      </c>
      <c r="D1922" s="9">
        <v>36457.699999999997</v>
      </c>
      <c r="E1922" s="10">
        <v>35507.75</v>
      </c>
      <c r="F1922" s="10">
        <f>IFERROR(Table2[[#This Row],[Economic loss ($ million)]]*1000000 / Table2[[#This Row],[Total Waste (tons)]], NA())</f>
        <v>973943.77593759354</v>
      </c>
      <c r="G1922" s="10" t="str">
        <f t="shared" ref="G1922:G1985" si="30">IF(F1922&gt;1100000,"High",IF(F1922&gt;=950000,"Medium","Low"))</f>
        <v>Medium</v>
      </c>
      <c r="H1922" s="10">
        <v>156.06</v>
      </c>
      <c r="I1922" s="10">
        <f>IFERROR(Table2[[#This Row],[Total Waste (tons)]] / (Table2[[#This Row],[Population (million)]]*1000), NA())</f>
        <v>4.4325471124620056E-2</v>
      </c>
      <c r="J1922" s="10">
        <v>822.5</v>
      </c>
      <c r="K1922" s="10">
        <f>IFERROR(Table2[[#This Row],[Total Waste (tons)]] * Table2[[#This Row],[Household waste (%)]], NA())</f>
        <v>1538879.517</v>
      </c>
      <c r="L1922" s="10">
        <v>42.21</v>
      </c>
      <c r="M1922" s="10">
        <f>SUMIFS(Table2[Household waste (%)], Table2[Country], "Australia", Table2[Year], 2020)</f>
        <v>1412.17</v>
      </c>
      <c r="N1922" s="10">
        <f>COUNTIFS(Table2[Year], "USA")</f>
        <v>0</v>
      </c>
    </row>
    <row r="1923" spans="1:14" x14ac:dyDescent="0.35">
      <c r="A1923" s="11" t="s">
        <v>31</v>
      </c>
      <c r="B1923" s="12">
        <v>2021</v>
      </c>
      <c r="C1923" s="11" t="s">
        <v>25</v>
      </c>
      <c r="D1923" s="12">
        <v>13177.03</v>
      </c>
      <c r="E1923" s="13">
        <v>11186.44</v>
      </c>
      <c r="F1923" s="13">
        <f>IFERROR(Table2[[#This Row],[Economic loss ($ million)]]*1000000 / Table2[[#This Row],[Total Waste (tons)]], NA())</f>
        <v>848934.85102485155</v>
      </c>
      <c r="G1923" s="13" t="str">
        <f t="shared" si="30"/>
        <v>Low</v>
      </c>
      <c r="H1923" s="13">
        <v>96.41</v>
      </c>
      <c r="I1923" s="13">
        <f>IFERROR(Table2[[#This Row],[Total Waste (tons)]] / (Table2[[#This Row],[Population (million)]]*1000), NA())</f>
        <v>1.5198945753601624E-2</v>
      </c>
      <c r="J1923" s="13">
        <v>866.97</v>
      </c>
      <c r="K1923" s="13">
        <f>IFERROR(Table2[[#This Row],[Total Waste (tons)]] * Table2[[#This Row],[Household waste (%)]], NA())</f>
        <v>846755.94780000008</v>
      </c>
      <c r="L1923" s="13">
        <v>64.260000000000005</v>
      </c>
      <c r="M1923" s="10">
        <f>SUMIFS(Table2[Household waste (%)], Table2[Country], "Australia", Table2[Year], 2020)</f>
        <v>1412.17</v>
      </c>
      <c r="N1923" s="10">
        <f>COUNTIFS(Table2[Year], "USA")</f>
        <v>0</v>
      </c>
    </row>
    <row r="1924" spans="1:14" x14ac:dyDescent="0.35">
      <c r="A1924" s="8" t="s">
        <v>26</v>
      </c>
      <c r="B1924" s="9">
        <v>2020</v>
      </c>
      <c r="C1924" s="8" t="s">
        <v>15</v>
      </c>
      <c r="D1924" s="9">
        <v>16549.13</v>
      </c>
      <c r="E1924" s="10">
        <v>18798.009999999998</v>
      </c>
      <c r="F1924" s="10">
        <f>IFERROR(Table2[[#This Row],[Economic loss ($ million)]]*1000000 / Table2[[#This Row],[Total Waste (tons)]], NA())</f>
        <v>1135891.1314371207</v>
      </c>
      <c r="G1924" s="10" t="str">
        <f t="shared" si="30"/>
        <v>High</v>
      </c>
      <c r="H1924" s="10">
        <v>176.06</v>
      </c>
      <c r="I1924" s="10">
        <f>IFERROR(Table2[[#This Row],[Total Waste (tons)]] / (Table2[[#This Row],[Population (million)]]*1000), NA())</f>
        <v>1.2436783250417086E-2</v>
      </c>
      <c r="J1924" s="10">
        <v>1330.66</v>
      </c>
      <c r="K1924" s="10">
        <f>IFERROR(Table2[[#This Row],[Total Waste (tons)]] * Table2[[#This Row],[Household waste (%)]], NA())</f>
        <v>1089429.2279000001</v>
      </c>
      <c r="L1924" s="10">
        <v>65.83</v>
      </c>
      <c r="M1924" s="10">
        <f>SUMIFS(Table2[Household waste (%)], Table2[Country], "Australia", Table2[Year], 2020)</f>
        <v>1412.17</v>
      </c>
      <c r="N1924" s="10">
        <f>COUNTIFS(Table2[Year], "USA")</f>
        <v>0</v>
      </c>
    </row>
    <row r="1925" spans="1:14" x14ac:dyDescent="0.35">
      <c r="A1925" s="11" t="s">
        <v>12</v>
      </c>
      <c r="B1925" s="12">
        <v>2018</v>
      </c>
      <c r="C1925" s="11" t="s">
        <v>19</v>
      </c>
      <c r="D1925" s="12">
        <v>27457.99</v>
      </c>
      <c r="E1925" s="13">
        <v>26842.11</v>
      </c>
      <c r="F1925" s="13">
        <f>IFERROR(Table2[[#This Row],[Economic loss ($ million)]]*1000000 / Table2[[#This Row],[Total Waste (tons)]], NA())</f>
        <v>977570.09890381631</v>
      </c>
      <c r="G1925" s="13" t="str">
        <f t="shared" si="30"/>
        <v>Medium</v>
      </c>
      <c r="H1925" s="13">
        <v>44.11</v>
      </c>
      <c r="I1925" s="13">
        <f>IFERROR(Table2[[#This Row],[Total Waste (tons)]] / (Table2[[#This Row],[Population (million)]]*1000), NA())</f>
        <v>8.4977686308492201E-2</v>
      </c>
      <c r="J1925" s="13">
        <v>323.12</v>
      </c>
      <c r="K1925" s="13">
        <f>IFERROR(Table2[[#This Row],[Total Waste (tons)]] * Table2[[#This Row],[Household waste (%)]], NA())</f>
        <v>1139506.585</v>
      </c>
      <c r="L1925" s="13">
        <v>41.5</v>
      </c>
      <c r="M1925" s="10">
        <f>SUMIFS(Table2[Household waste (%)], Table2[Country], "Australia", Table2[Year], 2020)</f>
        <v>1412.17</v>
      </c>
      <c r="N1925" s="10">
        <f>COUNTIFS(Table2[Year], "USA")</f>
        <v>0</v>
      </c>
    </row>
    <row r="1926" spans="1:14" x14ac:dyDescent="0.35">
      <c r="A1926" s="8" t="s">
        <v>8</v>
      </c>
      <c r="B1926" s="9">
        <v>2021</v>
      </c>
      <c r="C1926" s="8" t="s">
        <v>11</v>
      </c>
      <c r="D1926" s="9">
        <v>37483.599999999999</v>
      </c>
      <c r="E1926" s="10">
        <v>30340.62</v>
      </c>
      <c r="F1926" s="10">
        <f>IFERROR(Table2[[#This Row],[Economic loss ($ million)]]*1000000 / Table2[[#This Row],[Total Waste (tons)]], NA())</f>
        <v>809437.19386611751</v>
      </c>
      <c r="G1926" s="10" t="str">
        <f t="shared" si="30"/>
        <v>Low</v>
      </c>
      <c r="H1926" s="10">
        <v>35.06</v>
      </c>
      <c r="I1926" s="10">
        <f>IFERROR(Table2[[#This Row],[Total Waste (tons)]] / (Table2[[#This Row],[Population (million)]]*1000), NA())</f>
        <v>0.86567205542725167</v>
      </c>
      <c r="J1926" s="10">
        <v>43.3</v>
      </c>
      <c r="K1926" s="10">
        <f>IFERROR(Table2[[#This Row],[Total Waste (tons)]] * Table2[[#This Row],[Household waste (%)]], NA())</f>
        <v>2189791.912</v>
      </c>
      <c r="L1926" s="10">
        <v>58.42</v>
      </c>
      <c r="M1926" s="10">
        <f>SUMIFS(Table2[Household waste (%)], Table2[Country], "Australia", Table2[Year], 2020)</f>
        <v>1412.17</v>
      </c>
      <c r="N1926" s="10">
        <f>COUNTIFS(Table2[Year], "USA")</f>
        <v>0</v>
      </c>
    </row>
    <row r="1927" spans="1:14" x14ac:dyDescent="0.35">
      <c r="A1927" s="11" t="s">
        <v>31</v>
      </c>
      <c r="B1927" s="12">
        <v>2023</v>
      </c>
      <c r="C1927" s="11" t="s">
        <v>22</v>
      </c>
      <c r="D1927" s="12">
        <v>1401.65</v>
      </c>
      <c r="E1927" s="13">
        <v>1589.87</v>
      </c>
      <c r="F1927" s="13">
        <f>IFERROR(Table2[[#This Row],[Economic loss ($ million)]]*1000000 / Table2[[#This Row],[Total Waste (tons)]], NA())</f>
        <v>1134284.5931580637</v>
      </c>
      <c r="G1927" s="13" t="str">
        <f t="shared" si="30"/>
        <v>High</v>
      </c>
      <c r="H1927" s="13">
        <v>100.81</v>
      </c>
      <c r="I1927" s="13">
        <f>IFERROR(Table2[[#This Row],[Total Waste (tons)]] / (Table2[[#This Row],[Population (million)]]*1000), NA())</f>
        <v>1.9579398781918757E-3</v>
      </c>
      <c r="J1927" s="13">
        <v>715.88</v>
      </c>
      <c r="K1927" s="13">
        <f>IFERROR(Table2[[#This Row],[Total Waste (tons)]] * Table2[[#This Row],[Household waste (%)]], NA())</f>
        <v>51090.142500000009</v>
      </c>
      <c r="L1927" s="13">
        <v>36.450000000000003</v>
      </c>
      <c r="M1927" s="10">
        <f>SUMIFS(Table2[Household waste (%)], Table2[Country], "Australia", Table2[Year], 2020)</f>
        <v>1412.17</v>
      </c>
      <c r="N1927" s="10">
        <f>COUNTIFS(Table2[Year], "USA")</f>
        <v>0</v>
      </c>
    </row>
    <row r="1928" spans="1:14" x14ac:dyDescent="0.35">
      <c r="A1928" s="8" t="s">
        <v>33</v>
      </c>
      <c r="B1928" s="9">
        <v>2019</v>
      </c>
      <c r="C1928" s="8" t="s">
        <v>11</v>
      </c>
      <c r="D1928" s="9">
        <v>19155.37</v>
      </c>
      <c r="E1928" s="10">
        <v>18836.419999999998</v>
      </c>
      <c r="F1928" s="10">
        <f>IFERROR(Table2[[#This Row],[Economic loss ($ million)]]*1000000 / Table2[[#This Row],[Total Waste (tons)]], NA())</f>
        <v>983349.31666681462</v>
      </c>
      <c r="G1928" s="10" t="str">
        <f t="shared" si="30"/>
        <v>Medium</v>
      </c>
      <c r="H1928" s="10">
        <v>76.63</v>
      </c>
      <c r="I1928" s="10">
        <f>IFERROR(Table2[[#This Row],[Total Waste (tons)]] / (Table2[[#This Row],[Population (million)]]*1000), NA())</f>
        <v>2.0798898998892482E-2</v>
      </c>
      <c r="J1928" s="10">
        <v>920.98</v>
      </c>
      <c r="K1928" s="10">
        <f>IFERROR(Table2[[#This Row],[Total Waste (tons)]] * Table2[[#This Row],[Household waste (%)]], NA())</f>
        <v>988033.98459999997</v>
      </c>
      <c r="L1928" s="10">
        <v>51.58</v>
      </c>
      <c r="M1928" s="10">
        <f>SUMIFS(Table2[Household waste (%)], Table2[Country], "Australia", Table2[Year], 2020)</f>
        <v>1412.17</v>
      </c>
      <c r="N1928" s="10">
        <f>COUNTIFS(Table2[Year], "USA")</f>
        <v>0</v>
      </c>
    </row>
    <row r="1929" spans="1:14" x14ac:dyDescent="0.35">
      <c r="A1929" s="11" t="s">
        <v>21</v>
      </c>
      <c r="B1929" s="12">
        <v>2019</v>
      </c>
      <c r="C1929" s="11" t="s">
        <v>25</v>
      </c>
      <c r="D1929" s="12">
        <v>29637</v>
      </c>
      <c r="E1929" s="13">
        <v>29402.46</v>
      </c>
      <c r="F1929" s="13">
        <f>IFERROR(Table2[[#This Row],[Economic loss ($ million)]]*1000000 / Table2[[#This Row],[Total Waste (tons)]], NA())</f>
        <v>992086.24354691769</v>
      </c>
      <c r="G1929" s="13" t="str">
        <f t="shared" si="30"/>
        <v>Medium</v>
      </c>
      <c r="H1929" s="13">
        <v>88.7</v>
      </c>
      <c r="I1929" s="13">
        <f>IFERROR(Table2[[#This Row],[Total Waste (tons)]] / (Table2[[#This Row],[Population (million)]]*1000), NA())</f>
        <v>4.3809312638580934E-2</v>
      </c>
      <c r="J1929" s="13">
        <v>676.5</v>
      </c>
      <c r="K1929" s="13">
        <f>IFERROR(Table2[[#This Row],[Total Waste (tons)]] * Table2[[#This Row],[Household waste (%)]], NA())</f>
        <v>1925219.5199999998</v>
      </c>
      <c r="L1929" s="13">
        <v>64.959999999999994</v>
      </c>
      <c r="M1929" s="10">
        <f>SUMIFS(Table2[Household waste (%)], Table2[Country], "Australia", Table2[Year], 2020)</f>
        <v>1412.17</v>
      </c>
      <c r="N1929" s="10">
        <f>COUNTIFS(Table2[Year], "USA")</f>
        <v>0</v>
      </c>
    </row>
    <row r="1930" spans="1:14" x14ac:dyDescent="0.35">
      <c r="A1930" s="8" t="s">
        <v>16</v>
      </c>
      <c r="B1930" s="9">
        <v>2018</v>
      </c>
      <c r="C1930" s="8" t="s">
        <v>13</v>
      </c>
      <c r="D1930" s="9">
        <v>15230.15</v>
      </c>
      <c r="E1930" s="10">
        <v>17122.259999999998</v>
      </c>
      <c r="F1930" s="10">
        <f>IFERROR(Table2[[#This Row],[Economic loss ($ million)]]*1000000 / Table2[[#This Row],[Total Waste (tons)]], NA())</f>
        <v>1124234.4953923631</v>
      </c>
      <c r="G1930" s="10" t="str">
        <f t="shared" si="30"/>
        <v>High</v>
      </c>
      <c r="H1930" s="10">
        <v>50.72</v>
      </c>
      <c r="I1930" s="10">
        <f>IFERROR(Table2[[#This Row],[Total Waste (tons)]] / (Table2[[#This Row],[Population (million)]]*1000), NA())</f>
        <v>1.377421542913991E-2</v>
      </c>
      <c r="J1930" s="10">
        <v>1105.7</v>
      </c>
      <c r="K1930" s="10">
        <f>IFERROR(Table2[[#This Row],[Total Waste (tons)]] * Table2[[#This Row],[Household waste (%)]], NA())</f>
        <v>605703.06550000003</v>
      </c>
      <c r="L1930" s="10">
        <v>39.770000000000003</v>
      </c>
      <c r="M1930" s="10">
        <f>SUMIFS(Table2[Household waste (%)], Table2[Country], "Australia", Table2[Year], 2020)</f>
        <v>1412.17</v>
      </c>
      <c r="N1930" s="10">
        <f>COUNTIFS(Table2[Year], "USA")</f>
        <v>0</v>
      </c>
    </row>
    <row r="1931" spans="1:14" x14ac:dyDescent="0.35">
      <c r="A1931" s="11" t="s">
        <v>12</v>
      </c>
      <c r="B1931" s="12">
        <v>2023</v>
      </c>
      <c r="C1931" s="11" t="s">
        <v>13</v>
      </c>
      <c r="D1931" s="12">
        <v>9224.5499999999993</v>
      </c>
      <c r="E1931" s="13">
        <v>10662.32</v>
      </c>
      <c r="F1931" s="13">
        <f>IFERROR(Table2[[#This Row],[Economic loss ($ million)]]*1000000 / Table2[[#This Row],[Total Waste (tons)]], NA())</f>
        <v>1155863.429652395</v>
      </c>
      <c r="G1931" s="13" t="str">
        <f t="shared" si="30"/>
        <v>High</v>
      </c>
      <c r="H1931" s="13">
        <v>194.63</v>
      </c>
      <c r="I1931" s="13">
        <f>IFERROR(Table2[[#This Row],[Total Waste (tons)]] / (Table2[[#This Row],[Population (million)]]*1000), NA())</f>
        <v>6.9613991396875706E-3</v>
      </c>
      <c r="J1931" s="13">
        <v>1325.1</v>
      </c>
      <c r="K1931" s="13">
        <f>IFERROR(Table2[[#This Row],[Total Waste (tons)]] * Table2[[#This Row],[Household waste (%)]], NA())</f>
        <v>610296.22799999989</v>
      </c>
      <c r="L1931" s="13">
        <v>66.16</v>
      </c>
      <c r="M1931" s="10">
        <f>SUMIFS(Table2[Household waste (%)], Table2[Country], "Australia", Table2[Year], 2020)</f>
        <v>1412.17</v>
      </c>
      <c r="N1931" s="10">
        <f>COUNTIFS(Table2[Year], "USA")</f>
        <v>0</v>
      </c>
    </row>
    <row r="1932" spans="1:14" x14ac:dyDescent="0.35">
      <c r="A1932" s="8" t="s">
        <v>24</v>
      </c>
      <c r="B1932" s="9">
        <v>2022</v>
      </c>
      <c r="C1932" s="8" t="s">
        <v>22</v>
      </c>
      <c r="D1932" s="9">
        <v>31304.33</v>
      </c>
      <c r="E1932" s="10">
        <v>28928.51</v>
      </c>
      <c r="F1932" s="10">
        <f>IFERROR(Table2[[#This Row],[Economic loss ($ million)]]*1000000 / Table2[[#This Row],[Total Waste (tons)]], NA())</f>
        <v>924105.70678241632</v>
      </c>
      <c r="G1932" s="10" t="str">
        <f t="shared" si="30"/>
        <v>Low</v>
      </c>
      <c r="H1932" s="10">
        <v>176.79</v>
      </c>
      <c r="I1932" s="10">
        <f>IFERROR(Table2[[#This Row],[Total Waste (tons)]] / (Table2[[#This Row],[Population (million)]]*1000), NA())</f>
        <v>3.0890093841584355E-2</v>
      </c>
      <c r="J1932" s="10">
        <v>1013.41</v>
      </c>
      <c r="K1932" s="10">
        <f>IFERROR(Table2[[#This Row],[Total Waste (tons)]] * Table2[[#This Row],[Household waste (%)]], NA())</f>
        <v>1607477.3455000001</v>
      </c>
      <c r="L1932" s="10">
        <v>51.35</v>
      </c>
      <c r="M1932" s="10">
        <f>SUMIFS(Table2[Household waste (%)], Table2[Country], "Australia", Table2[Year], 2020)</f>
        <v>1412.17</v>
      </c>
      <c r="N1932" s="10">
        <f>COUNTIFS(Table2[Year], "USA")</f>
        <v>0</v>
      </c>
    </row>
    <row r="1933" spans="1:14" x14ac:dyDescent="0.35">
      <c r="A1933" s="11" t="s">
        <v>21</v>
      </c>
      <c r="B1933" s="12">
        <v>2019</v>
      </c>
      <c r="C1933" s="11" t="s">
        <v>19</v>
      </c>
      <c r="D1933" s="12">
        <v>8507.36</v>
      </c>
      <c r="E1933" s="13">
        <v>8265.5300000000007</v>
      </c>
      <c r="F1933" s="13">
        <f>IFERROR(Table2[[#This Row],[Economic loss ($ million)]]*1000000 / Table2[[#This Row],[Total Waste (tons)]], NA())</f>
        <v>971574.0253145512</v>
      </c>
      <c r="G1933" s="13" t="str">
        <f t="shared" si="30"/>
        <v>Medium</v>
      </c>
      <c r="H1933" s="13">
        <v>105.52</v>
      </c>
      <c r="I1933" s="13">
        <f>IFERROR(Table2[[#This Row],[Total Waste (tons)]] / (Table2[[#This Row],[Population (million)]]*1000), NA())</f>
        <v>6.7056783428445319E-3</v>
      </c>
      <c r="J1933" s="13">
        <v>1268.68</v>
      </c>
      <c r="K1933" s="13">
        <f>IFERROR(Table2[[#This Row],[Total Waste (tons)]] * Table2[[#This Row],[Household waste (%)]], NA())</f>
        <v>392614.66399999999</v>
      </c>
      <c r="L1933" s="13">
        <v>46.15</v>
      </c>
      <c r="M1933" s="10">
        <f>SUMIFS(Table2[Household waste (%)], Table2[Country], "Australia", Table2[Year], 2020)</f>
        <v>1412.17</v>
      </c>
      <c r="N1933" s="10">
        <f>COUNTIFS(Table2[Year], "USA")</f>
        <v>0</v>
      </c>
    </row>
    <row r="1934" spans="1:14" x14ac:dyDescent="0.35">
      <c r="A1934" s="8" t="s">
        <v>27</v>
      </c>
      <c r="B1934" s="9">
        <v>2023</v>
      </c>
      <c r="C1934" s="8" t="s">
        <v>22</v>
      </c>
      <c r="D1934" s="9">
        <v>28636.48</v>
      </c>
      <c r="E1934" s="10">
        <v>28091.86</v>
      </c>
      <c r="F1934" s="10">
        <f>IFERROR(Table2[[#This Row],[Economic loss ($ million)]]*1000000 / Table2[[#This Row],[Total Waste (tons)]], NA())</f>
        <v>980981.6010906368</v>
      </c>
      <c r="G1934" s="10" t="str">
        <f t="shared" si="30"/>
        <v>Medium</v>
      </c>
      <c r="H1934" s="10">
        <v>46.01</v>
      </c>
      <c r="I1934" s="10">
        <f>IFERROR(Table2[[#This Row],[Total Waste (tons)]] / (Table2[[#This Row],[Population (million)]]*1000), NA())</f>
        <v>9.9660611122711767E-2</v>
      </c>
      <c r="J1934" s="10">
        <v>287.33999999999997</v>
      </c>
      <c r="K1934" s="10">
        <f>IFERROR(Table2[[#This Row],[Total Waste (tons)]] * Table2[[#This Row],[Household waste (%)]], NA())</f>
        <v>1636861.1967999998</v>
      </c>
      <c r="L1934" s="10">
        <v>57.16</v>
      </c>
      <c r="M1934" s="10">
        <f>SUMIFS(Table2[Household waste (%)], Table2[Country], "Australia", Table2[Year], 2020)</f>
        <v>1412.17</v>
      </c>
      <c r="N1934" s="10">
        <f>COUNTIFS(Table2[Year], "USA")</f>
        <v>0</v>
      </c>
    </row>
    <row r="1935" spans="1:14" x14ac:dyDescent="0.35">
      <c r="A1935" s="11" t="s">
        <v>30</v>
      </c>
      <c r="B1935" s="12">
        <v>2020</v>
      </c>
      <c r="C1935" s="11" t="s">
        <v>9</v>
      </c>
      <c r="D1935" s="12">
        <v>49739.79</v>
      </c>
      <c r="E1935" s="13">
        <v>50312.88</v>
      </c>
      <c r="F1935" s="13">
        <f>IFERROR(Table2[[#This Row],[Economic loss ($ million)]]*1000000 / Table2[[#This Row],[Total Waste (tons)]], NA())</f>
        <v>1011521.7615514661</v>
      </c>
      <c r="G1935" s="13" t="str">
        <f t="shared" si="30"/>
        <v>Medium</v>
      </c>
      <c r="H1935" s="13">
        <v>153.38999999999999</v>
      </c>
      <c r="I1935" s="13">
        <f>IFERROR(Table2[[#This Row],[Total Waste (tons)]] / (Table2[[#This Row],[Population (million)]]*1000), NA())</f>
        <v>3.7905358136273923E-2</v>
      </c>
      <c r="J1935" s="13">
        <v>1312.21</v>
      </c>
      <c r="K1935" s="13">
        <f>IFERROR(Table2[[#This Row],[Total Waste (tons)]] * Table2[[#This Row],[Household waste (%)]], NA())</f>
        <v>1633454.7036000001</v>
      </c>
      <c r="L1935" s="13">
        <v>32.840000000000003</v>
      </c>
      <c r="M1935" s="10">
        <f>SUMIFS(Table2[Household waste (%)], Table2[Country], "Australia", Table2[Year], 2020)</f>
        <v>1412.17</v>
      </c>
      <c r="N1935" s="10">
        <f>COUNTIFS(Table2[Year], "USA")</f>
        <v>0</v>
      </c>
    </row>
    <row r="1936" spans="1:14" x14ac:dyDescent="0.35">
      <c r="A1936" s="8" t="s">
        <v>18</v>
      </c>
      <c r="B1936" s="9">
        <v>2024</v>
      </c>
      <c r="C1936" s="8" t="s">
        <v>22</v>
      </c>
      <c r="D1936" s="9">
        <v>30576.71</v>
      </c>
      <c r="E1936" s="10">
        <v>28635.98</v>
      </c>
      <c r="F1936" s="10">
        <f>IFERROR(Table2[[#This Row],[Economic loss ($ million)]]*1000000 / Table2[[#This Row],[Total Waste (tons)]], NA())</f>
        <v>936529.1426055975</v>
      </c>
      <c r="G1936" s="10" t="str">
        <f t="shared" si="30"/>
        <v>Low</v>
      </c>
      <c r="H1936" s="10">
        <v>130.77000000000001</v>
      </c>
      <c r="I1936" s="10">
        <f>IFERROR(Table2[[#This Row],[Total Waste (tons)]] / (Table2[[#This Row],[Population (million)]]*1000), NA())</f>
        <v>5.0439970306829431E-2</v>
      </c>
      <c r="J1936" s="10">
        <v>606.20000000000005</v>
      </c>
      <c r="K1936" s="10">
        <f>IFERROR(Table2[[#This Row],[Total Waste (tons)]] * Table2[[#This Row],[Household waste (%)]], NA())</f>
        <v>2117742.9346000003</v>
      </c>
      <c r="L1936" s="10">
        <v>69.260000000000005</v>
      </c>
      <c r="M1936" s="10">
        <f>SUMIFS(Table2[Household waste (%)], Table2[Country], "Australia", Table2[Year], 2020)</f>
        <v>1412.17</v>
      </c>
      <c r="N1936" s="10">
        <f>COUNTIFS(Table2[Year], "USA")</f>
        <v>0</v>
      </c>
    </row>
    <row r="1937" spans="1:14" x14ac:dyDescent="0.35">
      <c r="A1937" s="11" t="s">
        <v>17</v>
      </c>
      <c r="B1937" s="12">
        <v>2019</v>
      </c>
      <c r="C1937" s="11" t="s">
        <v>20</v>
      </c>
      <c r="D1937" s="12">
        <v>34065.160000000003</v>
      </c>
      <c r="E1937" s="13">
        <v>36053.300000000003</v>
      </c>
      <c r="F1937" s="13">
        <f>IFERROR(Table2[[#This Row],[Economic loss ($ million)]]*1000000 / Table2[[#This Row],[Total Waste (tons)]], NA())</f>
        <v>1058362.8551869416</v>
      </c>
      <c r="G1937" s="13" t="str">
        <f t="shared" si="30"/>
        <v>Medium</v>
      </c>
      <c r="H1937" s="13">
        <v>171.25</v>
      </c>
      <c r="I1937" s="13">
        <f>IFERROR(Table2[[#This Row],[Total Waste (tons)]] / (Table2[[#This Row],[Population (million)]]*1000), NA())</f>
        <v>4.3318955212492689E-2</v>
      </c>
      <c r="J1937" s="13">
        <v>786.38</v>
      </c>
      <c r="K1937" s="13">
        <f>IFERROR(Table2[[#This Row],[Total Waste (tons)]] * Table2[[#This Row],[Household waste (%)]], NA())</f>
        <v>1109502.2612000001</v>
      </c>
      <c r="L1937" s="13">
        <v>32.57</v>
      </c>
      <c r="M1937" s="10">
        <f>SUMIFS(Table2[Household waste (%)], Table2[Country], "Australia", Table2[Year], 2020)</f>
        <v>1412.17</v>
      </c>
      <c r="N1937" s="10">
        <f>COUNTIFS(Table2[Year], "USA")</f>
        <v>0</v>
      </c>
    </row>
    <row r="1938" spans="1:14" x14ac:dyDescent="0.35">
      <c r="A1938" s="8" t="s">
        <v>29</v>
      </c>
      <c r="B1938" s="9">
        <v>2023</v>
      </c>
      <c r="C1938" s="8" t="s">
        <v>9</v>
      </c>
      <c r="D1938" s="9">
        <v>9824.6299999999992</v>
      </c>
      <c r="E1938" s="10">
        <v>10166.379999999999</v>
      </c>
      <c r="F1938" s="10">
        <f>IFERROR(Table2[[#This Row],[Economic loss ($ million)]]*1000000 / Table2[[#This Row],[Total Waste (tons)]], NA())</f>
        <v>1034785.0249831292</v>
      </c>
      <c r="G1938" s="10" t="str">
        <f t="shared" si="30"/>
        <v>Medium</v>
      </c>
      <c r="H1938" s="10">
        <v>170.95</v>
      </c>
      <c r="I1938" s="10">
        <f>IFERROR(Table2[[#This Row],[Total Waste (tons)]] / (Table2[[#This Row],[Population (million)]]*1000), NA())</f>
        <v>0.10289725596983661</v>
      </c>
      <c r="J1938" s="10">
        <v>95.48</v>
      </c>
      <c r="K1938" s="10">
        <f>IFERROR(Table2[[#This Row],[Total Waste (tons)]] * Table2[[#This Row],[Household waste (%)]], NA())</f>
        <v>646264.16139999998</v>
      </c>
      <c r="L1938" s="10">
        <v>65.78</v>
      </c>
      <c r="M1938" s="10">
        <f>SUMIFS(Table2[Household waste (%)], Table2[Country], "Australia", Table2[Year], 2020)</f>
        <v>1412.17</v>
      </c>
      <c r="N1938" s="10">
        <f>COUNTIFS(Table2[Year], "USA")</f>
        <v>0</v>
      </c>
    </row>
    <row r="1939" spans="1:14" x14ac:dyDescent="0.35">
      <c r="A1939" s="11" t="s">
        <v>23</v>
      </c>
      <c r="B1939" s="12">
        <v>2022</v>
      </c>
      <c r="C1939" s="11" t="s">
        <v>22</v>
      </c>
      <c r="D1939" s="12">
        <v>9697.91</v>
      </c>
      <c r="E1939" s="13">
        <v>9427.6200000000008</v>
      </c>
      <c r="F1939" s="13">
        <f>IFERROR(Table2[[#This Row],[Economic loss ($ million)]]*1000000 / Table2[[#This Row],[Total Waste (tons)]], NA())</f>
        <v>972129.04636153567</v>
      </c>
      <c r="G1939" s="13" t="str">
        <f t="shared" si="30"/>
        <v>Medium</v>
      </c>
      <c r="H1939" s="13">
        <v>44.7</v>
      </c>
      <c r="I1939" s="13">
        <f>IFERROR(Table2[[#This Row],[Total Waste (tons)]] / (Table2[[#This Row],[Population (million)]]*1000), NA())</f>
        <v>0.1705876868953386</v>
      </c>
      <c r="J1939" s="13">
        <v>56.85</v>
      </c>
      <c r="K1939" s="13">
        <f>IFERROR(Table2[[#This Row],[Total Waste (tons)]] * Table2[[#This Row],[Household waste (%)]], NA())</f>
        <v>533966.92460000003</v>
      </c>
      <c r="L1939" s="13">
        <v>55.06</v>
      </c>
      <c r="M1939" s="10">
        <f>SUMIFS(Table2[Household waste (%)], Table2[Country], "Australia", Table2[Year], 2020)</f>
        <v>1412.17</v>
      </c>
      <c r="N1939" s="10">
        <f>COUNTIFS(Table2[Year], "USA")</f>
        <v>0</v>
      </c>
    </row>
    <row r="1940" spans="1:14" x14ac:dyDescent="0.35">
      <c r="A1940" s="8" t="s">
        <v>21</v>
      </c>
      <c r="B1940" s="9">
        <v>2023</v>
      </c>
      <c r="C1940" s="8" t="s">
        <v>25</v>
      </c>
      <c r="D1940" s="9">
        <v>37209.839999999997</v>
      </c>
      <c r="E1940" s="10">
        <v>40772.120000000003</v>
      </c>
      <c r="F1940" s="10">
        <f>IFERROR(Table2[[#This Row],[Economic loss ($ million)]]*1000000 / Table2[[#This Row],[Total Waste (tons)]], NA())</f>
        <v>1095734.891630816</v>
      </c>
      <c r="G1940" s="10" t="str">
        <f t="shared" si="30"/>
        <v>Medium</v>
      </c>
      <c r="H1940" s="10">
        <v>113.06</v>
      </c>
      <c r="I1940" s="10">
        <f>IFERROR(Table2[[#This Row],[Total Waste (tons)]] / (Table2[[#This Row],[Population (million)]]*1000), NA())</f>
        <v>0.13767654567654566</v>
      </c>
      <c r="J1940" s="10">
        <v>270.27</v>
      </c>
      <c r="K1940" s="10">
        <f>IFERROR(Table2[[#This Row],[Total Waste (tons)]] * Table2[[#This Row],[Household waste (%)]], NA())</f>
        <v>1145318.8751999999</v>
      </c>
      <c r="L1940" s="10">
        <v>30.78</v>
      </c>
      <c r="M1940" s="10">
        <f>SUMIFS(Table2[Household waste (%)], Table2[Country], "Australia", Table2[Year], 2020)</f>
        <v>1412.17</v>
      </c>
      <c r="N1940" s="10">
        <f>COUNTIFS(Table2[Year], "USA")</f>
        <v>0</v>
      </c>
    </row>
    <row r="1941" spans="1:14" x14ac:dyDescent="0.35">
      <c r="A1941" s="11" t="s">
        <v>26</v>
      </c>
      <c r="B1941" s="12">
        <v>2021</v>
      </c>
      <c r="C1941" s="11" t="s">
        <v>15</v>
      </c>
      <c r="D1941" s="12">
        <v>21101.21</v>
      </c>
      <c r="E1941" s="13">
        <v>23285.83</v>
      </c>
      <c r="F1941" s="13">
        <f>IFERROR(Table2[[#This Row],[Economic loss ($ million)]]*1000000 / Table2[[#This Row],[Total Waste (tons)]], NA())</f>
        <v>1103530.5558306847</v>
      </c>
      <c r="G1941" s="13" t="str">
        <f t="shared" si="30"/>
        <v>High</v>
      </c>
      <c r="H1941" s="13">
        <v>108.62</v>
      </c>
      <c r="I1941" s="13">
        <f>IFERROR(Table2[[#This Row],[Total Waste (tons)]] / (Table2[[#This Row],[Population (million)]]*1000), NA())</f>
        <v>3.1471326939999107E-2</v>
      </c>
      <c r="J1941" s="13">
        <v>670.49</v>
      </c>
      <c r="K1941" s="13">
        <f>IFERROR(Table2[[#This Row],[Total Waste (tons)]] * Table2[[#This Row],[Household waste (%)]], NA())</f>
        <v>1346468.2101</v>
      </c>
      <c r="L1941" s="13">
        <v>63.81</v>
      </c>
      <c r="M1941" s="10">
        <f>SUMIFS(Table2[Household waste (%)], Table2[Country], "Australia", Table2[Year], 2020)</f>
        <v>1412.17</v>
      </c>
      <c r="N1941" s="10">
        <f>COUNTIFS(Table2[Year], "USA")</f>
        <v>0</v>
      </c>
    </row>
    <row r="1942" spans="1:14" x14ac:dyDescent="0.35">
      <c r="A1942" s="8" t="s">
        <v>21</v>
      </c>
      <c r="B1942" s="9">
        <v>2021</v>
      </c>
      <c r="C1942" s="8" t="s">
        <v>13</v>
      </c>
      <c r="D1942" s="9">
        <v>1979.87</v>
      </c>
      <c r="E1942" s="10">
        <v>1973.37</v>
      </c>
      <c r="F1942" s="10">
        <f>IFERROR(Table2[[#This Row],[Economic loss ($ million)]]*1000000 / Table2[[#This Row],[Total Waste (tons)]], NA())</f>
        <v>996716.95616378856</v>
      </c>
      <c r="G1942" s="10" t="str">
        <f t="shared" si="30"/>
        <v>Medium</v>
      </c>
      <c r="H1942" s="10">
        <v>26.58</v>
      </c>
      <c r="I1942" s="10">
        <f>IFERROR(Table2[[#This Row],[Total Waste (tons)]] / (Table2[[#This Row],[Population (million)]]*1000), NA())</f>
        <v>1.5448423845193507E-2</v>
      </c>
      <c r="J1942" s="10">
        <v>128.16</v>
      </c>
      <c r="K1942" s="10">
        <f>IFERROR(Table2[[#This Row],[Total Waste (tons)]] * Table2[[#This Row],[Household waste (%)]], NA())</f>
        <v>126236.51119999999</v>
      </c>
      <c r="L1942" s="10">
        <v>63.76</v>
      </c>
      <c r="M1942" s="10">
        <f>SUMIFS(Table2[Household waste (%)], Table2[Country], "Australia", Table2[Year], 2020)</f>
        <v>1412.17</v>
      </c>
      <c r="N1942" s="10">
        <f>COUNTIFS(Table2[Year], "USA")</f>
        <v>0</v>
      </c>
    </row>
    <row r="1943" spans="1:14" x14ac:dyDescent="0.35">
      <c r="A1943" s="11" t="s">
        <v>33</v>
      </c>
      <c r="B1943" s="12">
        <v>2018</v>
      </c>
      <c r="C1943" s="11" t="s">
        <v>9</v>
      </c>
      <c r="D1943" s="12">
        <v>30550.86</v>
      </c>
      <c r="E1943" s="13">
        <v>35584.199999999997</v>
      </c>
      <c r="F1943" s="13">
        <f>IFERROR(Table2[[#This Row],[Economic loss ($ million)]]*1000000 / Table2[[#This Row],[Total Waste (tons)]], NA())</f>
        <v>1164752.8089225639</v>
      </c>
      <c r="G1943" s="13" t="str">
        <f t="shared" si="30"/>
        <v>High</v>
      </c>
      <c r="H1943" s="13">
        <v>154.75</v>
      </c>
      <c r="I1943" s="13">
        <f>IFERROR(Table2[[#This Row],[Total Waste (tons)]] / (Table2[[#This Row],[Population (million)]]*1000), NA())</f>
        <v>0.11349180875961218</v>
      </c>
      <c r="J1943" s="13">
        <v>269.19</v>
      </c>
      <c r="K1943" s="13">
        <f>IFERROR(Table2[[#This Row],[Total Waste (tons)]] * Table2[[#This Row],[Household waste (%)]], NA())</f>
        <v>1034146.611</v>
      </c>
      <c r="L1943" s="13">
        <v>33.85</v>
      </c>
      <c r="M1943" s="10">
        <f>SUMIFS(Table2[Household waste (%)], Table2[Country], "Australia", Table2[Year], 2020)</f>
        <v>1412.17</v>
      </c>
      <c r="N1943" s="10">
        <f>COUNTIFS(Table2[Year], "USA")</f>
        <v>0</v>
      </c>
    </row>
    <row r="1944" spans="1:14" x14ac:dyDescent="0.35">
      <c r="A1944" s="8" t="s">
        <v>21</v>
      </c>
      <c r="B1944" s="9">
        <v>2022</v>
      </c>
      <c r="C1944" s="8" t="s">
        <v>11</v>
      </c>
      <c r="D1944" s="9">
        <v>11836.21</v>
      </c>
      <c r="E1944" s="10">
        <v>10700.73</v>
      </c>
      <c r="F1944" s="10">
        <f>IFERROR(Table2[[#This Row],[Economic loss ($ million)]]*1000000 / Table2[[#This Row],[Total Waste (tons)]], NA())</f>
        <v>904067.26477478864</v>
      </c>
      <c r="G1944" s="10" t="str">
        <f t="shared" si="30"/>
        <v>Low</v>
      </c>
      <c r="H1944" s="10">
        <v>78.14</v>
      </c>
      <c r="I1944" s="10">
        <f>IFERROR(Table2[[#This Row],[Total Waste (tons)]] / (Table2[[#This Row],[Population (million)]]*1000), NA())</f>
        <v>2.2722178495325488E-2</v>
      </c>
      <c r="J1944" s="10">
        <v>520.91</v>
      </c>
      <c r="K1944" s="10">
        <f>IFERROR(Table2[[#This Row],[Total Waste (tons)]] * Table2[[#This Row],[Household waste (%)]], NA())</f>
        <v>688867.42200000002</v>
      </c>
      <c r="L1944" s="10">
        <v>58.2</v>
      </c>
      <c r="M1944" s="10">
        <f>SUMIFS(Table2[Household waste (%)], Table2[Country], "Australia", Table2[Year], 2020)</f>
        <v>1412.17</v>
      </c>
      <c r="N1944" s="10">
        <f>COUNTIFS(Table2[Year], "USA")</f>
        <v>0</v>
      </c>
    </row>
    <row r="1945" spans="1:14" x14ac:dyDescent="0.35">
      <c r="A1945" s="11" t="s">
        <v>23</v>
      </c>
      <c r="B1945" s="12">
        <v>2020</v>
      </c>
      <c r="C1945" s="11" t="s">
        <v>11</v>
      </c>
      <c r="D1945" s="12">
        <v>8331.83</v>
      </c>
      <c r="E1945" s="13">
        <v>9535.8799999999992</v>
      </c>
      <c r="F1945" s="13">
        <f>IFERROR(Table2[[#This Row],[Economic loss ($ million)]]*1000000 / Table2[[#This Row],[Total Waste (tons)]], NA())</f>
        <v>1144512.0699774239</v>
      </c>
      <c r="G1945" s="13" t="str">
        <f t="shared" si="30"/>
        <v>High</v>
      </c>
      <c r="H1945" s="13">
        <v>130.53</v>
      </c>
      <c r="I1945" s="13">
        <f>IFERROR(Table2[[#This Row],[Total Waste (tons)]] / (Table2[[#This Row],[Population (million)]]*1000), NA())</f>
        <v>9.2926946241356237E-2</v>
      </c>
      <c r="J1945" s="13">
        <v>89.66</v>
      </c>
      <c r="K1945" s="13">
        <f>IFERROR(Table2[[#This Row],[Total Waste (tons)]] * Table2[[#This Row],[Household waste (%)]], NA())</f>
        <v>353269.592</v>
      </c>
      <c r="L1945" s="13">
        <v>42.4</v>
      </c>
      <c r="M1945" s="10">
        <f>SUMIFS(Table2[Household waste (%)], Table2[Country], "Australia", Table2[Year], 2020)</f>
        <v>1412.17</v>
      </c>
      <c r="N1945" s="10">
        <f>COUNTIFS(Table2[Year], "USA")</f>
        <v>0</v>
      </c>
    </row>
    <row r="1946" spans="1:14" x14ac:dyDescent="0.35">
      <c r="A1946" s="8" t="s">
        <v>30</v>
      </c>
      <c r="B1946" s="9">
        <v>2020</v>
      </c>
      <c r="C1946" s="8" t="s">
        <v>22</v>
      </c>
      <c r="D1946" s="9">
        <v>45143.4</v>
      </c>
      <c r="E1946" s="10">
        <v>37351.730000000003</v>
      </c>
      <c r="F1946" s="10">
        <f>IFERROR(Table2[[#This Row],[Economic loss ($ million)]]*1000000 / Table2[[#This Row],[Total Waste (tons)]], NA())</f>
        <v>827401.79073795944</v>
      </c>
      <c r="G1946" s="10" t="str">
        <f t="shared" si="30"/>
        <v>Low</v>
      </c>
      <c r="H1946" s="10">
        <v>86.96</v>
      </c>
      <c r="I1946" s="10">
        <f>IFERROR(Table2[[#This Row],[Total Waste (tons)]] / (Table2[[#This Row],[Population (million)]]*1000), NA())</f>
        <v>3.3541422096738244E-2</v>
      </c>
      <c r="J1946" s="10">
        <v>1345.9</v>
      </c>
      <c r="K1946" s="10">
        <f>IFERROR(Table2[[#This Row],[Total Waste (tons)]] * Table2[[#This Row],[Household waste (%)]], NA())</f>
        <v>3048082.3679999998</v>
      </c>
      <c r="L1946" s="10">
        <v>67.52</v>
      </c>
      <c r="M1946" s="10">
        <f>SUMIFS(Table2[Household waste (%)], Table2[Country], "Australia", Table2[Year], 2020)</f>
        <v>1412.17</v>
      </c>
      <c r="N1946" s="10">
        <f>COUNTIFS(Table2[Year], "USA")</f>
        <v>0</v>
      </c>
    </row>
    <row r="1947" spans="1:14" x14ac:dyDescent="0.35">
      <c r="A1947" s="11" t="s">
        <v>35</v>
      </c>
      <c r="B1947" s="12">
        <v>2022</v>
      </c>
      <c r="C1947" s="11" t="s">
        <v>22</v>
      </c>
      <c r="D1947" s="12">
        <v>49364.51</v>
      </c>
      <c r="E1947" s="13">
        <v>49360.9</v>
      </c>
      <c r="F1947" s="13">
        <f>IFERROR(Table2[[#This Row],[Economic loss ($ million)]]*1000000 / Table2[[#This Row],[Total Waste (tons)]], NA())</f>
        <v>999926.87053917884</v>
      </c>
      <c r="G1947" s="13" t="str">
        <f t="shared" si="30"/>
        <v>Medium</v>
      </c>
      <c r="H1947" s="13">
        <v>128.31</v>
      </c>
      <c r="I1947" s="13">
        <f>IFERROR(Table2[[#This Row],[Total Waste (tons)]] / (Table2[[#This Row],[Population (million)]]*1000), NA())</f>
        <v>0.43218797058308528</v>
      </c>
      <c r="J1947" s="13">
        <v>114.22</v>
      </c>
      <c r="K1947" s="13">
        <f>IFERROR(Table2[[#This Row],[Total Waste (tons)]] * Table2[[#This Row],[Household waste (%)]], NA())</f>
        <v>2849813.1623</v>
      </c>
      <c r="L1947" s="13">
        <v>57.73</v>
      </c>
      <c r="M1947" s="10">
        <f>SUMIFS(Table2[Household waste (%)], Table2[Country], "Australia", Table2[Year], 2020)</f>
        <v>1412.17</v>
      </c>
      <c r="N1947" s="10">
        <f>COUNTIFS(Table2[Year], "USA")</f>
        <v>0</v>
      </c>
    </row>
    <row r="1948" spans="1:14" x14ac:dyDescent="0.35">
      <c r="A1948" s="8" t="s">
        <v>27</v>
      </c>
      <c r="B1948" s="9">
        <v>2022</v>
      </c>
      <c r="C1948" s="8" t="s">
        <v>22</v>
      </c>
      <c r="D1948" s="9">
        <v>3940.06</v>
      </c>
      <c r="E1948" s="10">
        <v>4568.88</v>
      </c>
      <c r="F1948" s="10">
        <f>IFERROR(Table2[[#This Row],[Economic loss ($ million)]]*1000000 / Table2[[#This Row],[Total Waste (tons)]], NA())</f>
        <v>1159596.5543671923</v>
      </c>
      <c r="G1948" s="10" t="str">
        <f t="shared" si="30"/>
        <v>High</v>
      </c>
      <c r="H1948" s="10">
        <v>164.76</v>
      </c>
      <c r="I1948" s="10">
        <f>IFERROR(Table2[[#This Row],[Total Waste (tons)]] / (Table2[[#This Row],[Population (million)]]*1000), NA())</f>
        <v>1.4655235261298121E-2</v>
      </c>
      <c r="J1948" s="10">
        <v>268.85000000000002</v>
      </c>
      <c r="K1948" s="10">
        <f>IFERROR(Table2[[#This Row],[Total Waste (tons)]] * Table2[[#This Row],[Household waste (%)]], NA())</f>
        <v>209059.58360000001</v>
      </c>
      <c r="L1948" s="10">
        <v>53.06</v>
      </c>
      <c r="M1948" s="10">
        <f>SUMIFS(Table2[Household waste (%)], Table2[Country], "Australia", Table2[Year], 2020)</f>
        <v>1412.17</v>
      </c>
      <c r="N1948" s="10">
        <f>COUNTIFS(Table2[Year], "USA")</f>
        <v>0</v>
      </c>
    </row>
    <row r="1949" spans="1:14" x14ac:dyDescent="0.35">
      <c r="A1949" s="11" t="s">
        <v>23</v>
      </c>
      <c r="B1949" s="12">
        <v>2023</v>
      </c>
      <c r="C1949" s="11" t="s">
        <v>9</v>
      </c>
      <c r="D1949" s="12">
        <v>44872.35</v>
      </c>
      <c r="E1949" s="13">
        <v>47160.34</v>
      </c>
      <c r="F1949" s="13">
        <f>IFERROR(Table2[[#This Row],[Economic loss ($ million)]]*1000000 / Table2[[#This Row],[Total Waste (tons)]], NA())</f>
        <v>1050988.8606235243</v>
      </c>
      <c r="G1949" s="13" t="str">
        <f t="shared" si="30"/>
        <v>Medium</v>
      </c>
      <c r="H1949" s="13">
        <v>181.13</v>
      </c>
      <c r="I1949" s="13">
        <f>IFERROR(Table2[[#This Row],[Total Waste (tons)]] / (Table2[[#This Row],[Population (million)]]*1000), NA())</f>
        <v>9.4988039796782386E-2</v>
      </c>
      <c r="J1949" s="13">
        <v>472.4</v>
      </c>
      <c r="K1949" s="13">
        <f>IFERROR(Table2[[#This Row],[Total Waste (tons)]] * Table2[[#This Row],[Household waste (%)]], NA())</f>
        <v>1760342.2904999999</v>
      </c>
      <c r="L1949" s="13">
        <v>39.229999999999997</v>
      </c>
      <c r="M1949" s="10">
        <f>SUMIFS(Table2[Household waste (%)], Table2[Country], "Australia", Table2[Year], 2020)</f>
        <v>1412.17</v>
      </c>
      <c r="N1949" s="10">
        <f>COUNTIFS(Table2[Year], "USA")</f>
        <v>0</v>
      </c>
    </row>
    <row r="1950" spans="1:14" x14ac:dyDescent="0.35">
      <c r="A1950" s="8" t="s">
        <v>28</v>
      </c>
      <c r="B1950" s="9">
        <v>2023</v>
      </c>
      <c r="C1950" s="8" t="s">
        <v>13</v>
      </c>
      <c r="D1950" s="9">
        <v>33351.71</v>
      </c>
      <c r="E1950" s="10">
        <v>31582.14</v>
      </c>
      <c r="F1950" s="10">
        <f>IFERROR(Table2[[#This Row],[Economic loss ($ million)]]*1000000 / Table2[[#This Row],[Total Waste (tons)]], NA())</f>
        <v>946942.15079226822</v>
      </c>
      <c r="G1950" s="10" t="str">
        <f t="shared" si="30"/>
        <v>Low</v>
      </c>
      <c r="H1950" s="10">
        <v>115.37</v>
      </c>
      <c r="I1950" s="10">
        <f>IFERROR(Table2[[#This Row],[Total Waste (tons)]] / (Table2[[#This Row],[Population (million)]]*1000), NA())</f>
        <v>2.7001934971987433E-2</v>
      </c>
      <c r="J1950" s="10">
        <v>1235.1600000000001</v>
      </c>
      <c r="K1950" s="10">
        <f>IFERROR(Table2[[#This Row],[Total Waste (tons)]] * Table2[[#This Row],[Household waste (%)]], NA())</f>
        <v>1621893.6573000001</v>
      </c>
      <c r="L1950" s="10">
        <v>48.63</v>
      </c>
      <c r="M1950" s="10">
        <f>SUMIFS(Table2[Household waste (%)], Table2[Country], "Australia", Table2[Year], 2020)</f>
        <v>1412.17</v>
      </c>
      <c r="N1950" s="10">
        <f>COUNTIFS(Table2[Year], "USA")</f>
        <v>0</v>
      </c>
    </row>
    <row r="1951" spans="1:14" x14ac:dyDescent="0.35">
      <c r="A1951" s="11" t="s">
        <v>18</v>
      </c>
      <c r="B1951" s="12">
        <v>2020</v>
      </c>
      <c r="C1951" s="11" t="s">
        <v>9</v>
      </c>
      <c r="D1951" s="12">
        <v>33917.589999999997</v>
      </c>
      <c r="E1951" s="13">
        <v>28289.62</v>
      </c>
      <c r="F1951" s="13">
        <f>IFERROR(Table2[[#This Row],[Economic loss ($ million)]]*1000000 / Table2[[#This Row],[Total Waste (tons)]], NA())</f>
        <v>834069.28381409182</v>
      </c>
      <c r="G1951" s="13" t="str">
        <f t="shared" si="30"/>
        <v>Low</v>
      </c>
      <c r="H1951" s="13">
        <v>192.53</v>
      </c>
      <c r="I1951" s="13">
        <f>IFERROR(Table2[[#This Row],[Total Waste (tons)]] / (Table2[[#This Row],[Population (million)]]*1000), NA())</f>
        <v>0.2554035391566265</v>
      </c>
      <c r="J1951" s="13">
        <v>132.80000000000001</v>
      </c>
      <c r="K1951" s="13">
        <f>IFERROR(Table2[[#This Row],[Total Waste (tons)]] * Table2[[#This Row],[Household waste (%)]], NA())</f>
        <v>2219906.2654999997</v>
      </c>
      <c r="L1951" s="13">
        <v>65.45</v>
      </c>
      <c r="M1951" s="10">
        <f>SUMIFS(Table2[Household waste (%)], Table2[Country], "Australia", Table2[Year], 2020)</f>
        <v>1412.17</v>
      </c>
      <c r="N1951" s="10">
        <f>COUNTIFS(Table2[Year], "USA")</f>
        <v>0</v>
      </c>
    </row>
    <row r="1952" spans="1:14" x14ac:dyDescent="0.35">
      <c r="A1952" s="8" t="s">
        <v>17</v>
      </c>
      <c r="B1952" s="9">
        <v>2019</v>
      </c>
      <c r="C1952" s="8" t="s">
        <v>22</v>
      </c>
      <c r="D1952" s="9">
        <v>14409.27</v>
      </c>
      <c r="E1952" s="10">
        <v>16560.3</v>
      </c>
      <c r="F1952" s="10">
        <f>IFERROR(Table2[[#This Row],[Economic loss ($ million)]]*1000000 / Table2[[#This Row],[Total Waste (tons)]], NA())</f>
        <v>1149280.9837000764</v>
      </c>
      <c r="G1952" s="10" t="str">
        <f t="shared" si="30"/>
        <v>High</v>
      </c>
      <c r="H1952" s="10">
        <v>173.99</v>
      </c>
      <c r="I1952" s="10">
        <f>IFERROR(Table2[[#This Row],[Total Waste (tons)]] / (Table2[[#This Row],[Population (million)]]*1000), NA())</f>
        <v>2.2959321223709368E-2</v>
      </c>
      <c r="J1952" s="10">
        <v>627.6</v>
      </c>
      <c r="K1952" s="10">
        <f>IFERROR(Table2[[#This Row],[Total Waste (tons)]] * Table2[[#This Row],[Household waste (%)]], NA())</f>
        <v>673345.18709999998</v>
      </c>
      <c r="L1952" s="10">
        <v>46.73</v>
      </c>
      <c r="M1952" s="10">
        <f>SUMIFS(Table2[Household waste (%)], Table2[Country], "Australia", Table2[Year], 2020)</f>
        <v>1412.17</v>
      </c>
      <c r="N1952" s="10">
        <f>COUNTIFS(Table2[Year], "USA")</f>
        <v>0</v>
      </c>
    </row>
    <row r="1953" spans="1:14" x14ac:dyDescent="0.35">
      <c r="A1953" s="11" t="s">
        <v>16</v>
      </c>
      <c r="B1953" s="12">
        <v>2022</v>
      </c>
      <c r="C1953" s="11" t="s">
        <v>9</v>
      </c>
      <c r="D1953" s="12">
        <v>49620.52</v>
      </c>
      <c r="E1953" s="13">
        <v>59228.93</v>
      </c>
      <c r="F1953" s="13">
        <f>IFERROR(Table2[[#This Row],[Economic loss ($ million)]]*1000000 / Table2[[#This Row],[Total Waste (tons)]], NA())</f>
        <v>1193637.8337026699</v>
      </c>
      <c r="G1953" s="13" t="str">
        <f t="shared" si="30"/>
        <v>High</v>
      </c>
      <c r="H1953" s="13">
        <v>65.58</v>
      </c>
      <c r="I1953" s="13">
        <f>IFERROR(Table2[[#This Row],[Total Waste (tons)]] / (Table2[[#This Row],[Population (million)]]*1000), NA())</f>
        <v>3.9086971933611131E-2</v>
      </c>
      <c r="J1953" s="13">
        <v>1269.49</v>
      </c>
      <c r="K1953" s="13">
        <f>IFERROR(Table2[[#This Row],[Total Waste (tons)]] * Table2[[#This Row],[Household waste (%)]], NA())</f>
        <v>2436367.5320000001</v>
      </c>
      <c r="L1953" s="13">
        <v>49.1</v>
      </c>
      <c r="M1953" s="10">
        <f>SUMIFS(Table2[Household waste (%)], Table2[Country], "Australia", Table2[Year], 2020)</f>
        <v>1412.17</v>
      </c>
      <c r="N1953" s="10">
        <f>COUNTIFS(Table2[Year], "USA")</f>
        <v>0</v>
      </c>
    </row>
    <row r="1954" spans="1:14" x14ac:dyDescent="0.35">
      <c r="A1954" s="8" t="s">
        <v>31</v>
      </c>
      <c r="B1954" s="9">
        <v>2019</v>
      </c>
      <c r="C1954" s="8" t="s">
        <v>22</v>
      </c>
      <c r="D1954" s="9">
        <v>27266.55</v>
      </c>
      <c r="E1954" s="10">
        <v>22977.41</v>
      </c>
      <c r="F1954" s="10">
        <f>IFERROR(Table2[[#This Row],[Economic loss ($ million)]]*1000000 / Table2[[#This Row],[Total Waste (tons)]], NA())</f>
        <v>842695.90395557927</v>
      </c>
      <c r="G1954" s="10" t="str">
        <f t="shared" si="30"/>
        <v>Low</v>
      </c>
      <c r="H1954" s="10">
        <v>127.52</v>
      </c>
      <c r="I1954" s="10">
        <f>IFERROR(Table2[[#This Row],[Total Waste (tons)]] / (Table2[[#This Row],[Population (million)]]*1000), NA())</f>
        <v>2.6623590294390466E-2</v>
      </c>
      <c r="J1954" s="10">
        <v>1024.1500000000001</v>
      </c>
      <c r="K1954" s="10">
        <f>IFERROR(Table2[[#This Row],[Total Waste (tons)]] * Table2[[#This Row],[Household waste (%)]], NA())</f>
        <v>1531016.7825</v>
      </c>
      <c r="L1954" s="10">
        <v>56.15</v>
      </c>
      <c r="M1954" s="10">
        <f>SUMIFS(Table2[Household waste (%)], Table2[Country], "Australia", Table2[Year], 2020)</f>
        <v>1412.17</v>
      </c>
      <c r="N1954" s="10">
        <f>COUNTIFS(Table2[Year], "USA")</f>
        <v>0</v>
      </c>
    </row>
    <row r="1955" spans="1:14" x14ac:dyDescent="0.35">
      <c r="A1955" s="11" t="s">
        <v>27</v>
      </c>
      <c r="B1955" s="12">
        <v>2020</v>
      </c>
      <c r="C1955" s="11" t="s">
        <v>20</v>
      </c>
      <c r="D1955" s="12">
        <v>44350.27</v>
      </c>
      <c r="E1955" s="13">
        <v>39802.94</v>
      </c>
      <c r="F1955" s="13">
        <f>IFERROR(Table2[[#This Row],[Economic loss ($ million)]]*1000000 / Table2[[#This Row],[Total Waste (tons)]], NA())</f>
        <v>897467.81699412432</v>
      </c>
      <c r="G1955" s="13" t="str">
        <f t="shared" si="30"/>
        <v>Low</v>
      </c>
      <c r="H1955" s="13">
        <v>44.29</v>
      </c>
      <c r="I1955" s="13">
        <f>IFERROR(Table2[[#This Row],[Total Waste (tons)]] / (Table2[[#This Row],[Population (million)]]*1000), NA())</f>
        <v>2.3831418592154754</v>
      </c>
      <c r="J1955" s="13">
        <v>18.61</v>
      </c>
      <c r="K1955" s="13">
        <f>IFERROR(Table2[[#This Row],[Total Waste (tons)]] * Table2[[#This Row],[Household waste (%)]], NA())</f>
        <v>2373182.9476999999</v>
      </c>
      <c r="L1955" s="13">
        <v>53.51</v>
      </c>
      <c r="M1955" s="10">
        <f>SUMIFS(Table2[Household waste (%)], Table2[Country], "Australia", Table2[Year], 2020)</f>
        <v>1412.17</v>
      </c>
      <c r="N1955" s="10">
        <f>COUNTIFS(Table2[Year], "USA")</f>
        <v>0</v>
      </c>
    </row>
    <row r="1956" spans="1:14" x14ac:dyDescent="0.35">
      <c r="A1956" s="8" t="s">
        <v>18</v>
      </c>
      <c r="B1956" s="9">
        <v>2019</v>
      </c>
      <c r="C1956" s="8" t="s">
        <v>9</v>
      </c>
      <c r="D1956" s="9">
        <v>38940.44</v>
      </c>
      <c r="E1956" s="10">
        <v>42229.31</v>
      </c>
      <c r="F1956" s="10">
        <f>IFERROR(Table2[[#This Row],[Economic loss ($ million)]]*1000000 / Table2[[#This Row],[Total Waste (tons)]], NA())</f>
        <v>1084458.9840279154</v>
      </c>
      <c r="G1956" s="10" t="str">
        <f t="shared" si="30"/>
        <v>Medium</v>
      </c>
      <c r="H1956" s="10">
        <v>112.46</v>
      </c>
      <c r="I1956" s="10">
        <f>IFERROR(Table2[[#This Row],[Total Waste (tons)]] / (Table2[[#This Row],[Population (million)]]*1000), NA())</f>
        <v>7.1828601995831257E-2</v>
      </c>
      <c r="J1956" s="10">
        <v>542.13</v>
      </c>
      <c r="K1956" s="10">
        <f>IFERROR(Table2[[#This Row],[Total Waste (tons)]] * Table2[[#This Row],[Household waste (%)]], NA())</f>
        <v>2196630.2204</v>
      </c>
      <c r="L1956" s="10">
        <v>56.41</v>
      </c>
      <c r="M1956" s="10">
        <f>SUMIFS(Table2[Household waste (%)], Table2[Country], "Australia", Table2[Year], 2020)</f>
        <v>1412.17</v>
      </c>
      <c r="N1956" s="10">
        <f>COUNTIFS(Table2[Year], "USA")</f>
        <v>0</v>
      </c>
    </row>
    <row r="1957" spans="1:14" x14ac:dyDescent="0.35">
      <c r="A1957" s="11" t="s">
        <v>32</v>
      </c>
      <c r="B1957" s="12">
        <v>2018</v>
      </c>
      <c r="C1957" s="11" t="s">
        <v>11</v>
      </c>
      <c r="D1957" s="12">
        <v>13833.83</v>
      </c>
      <c r="E1957" s="13">
        <v>14582.37</v>
      </c>
      <c r="F1957" s="13">
        <f>IFERROR(Table2[[#This Row],[Economic loss ($ million)]]*1000000 / Table2[[#This Row],[Total Waste (tons)]], NA())</f>
        <v>1054109.3825787941</v>
      </c>
      <c r="G1957" s="13" t="str">
        <f t="shared" si="30"/>
        <v>Medium</v>
      </c>
      <c r="H1957" s="13">
        <v>159.59</v>
      </c>
      <c r="I1957" s="13">
        <f>IFERROR(Table2[[#This Row],[Total Waste (tons)]] / (Table2[[#This Row],[Population (million)]]*1000), NA())</f>
        <v>2.511999055764377E-2</v>
      </c>
      <c r="J1957" s="13">
        <v>550.71</v>
      </c>
      <c r="K1957" s="13">
        <f>IFERROR(Table2[[#This Row],[Total Waste (tons)]] * Table2[[#This Row],[Household waste (%)]], NA())</f>
        <v>438809.08759999997</v>
      </c>
      <c r="L1957" s="13">
        <v>31.72</v>
      </c>
      <c r="M1957" s="10">
        <f>SUMIFS(Table2[Household waste (%)], Table2[Country], "Australia", Table2[Year], 2020)</f>
        <v>1412.17</v>
      </c>
      <c r="N1957" s="10">
        <f>COUNTIFS(Table2[Year], "USA")</f>
        <v>0</v>
      </c>
    </row>
    <row r="1958" spans="1:14" x14ac:dyDescent="0.35">
      <c r="A1958" s="8" t="s">
        <v>21</v>
      </c>
      <c r="B1958" s="9">
        <v>2018</v>
      </c>
      <c r="C1958" s="8" t="s">
        <v>15</v>
      </c>
      <c r="D1958" s="9">
        <v>17944.439999999999</v>
      </c>
      <c r="E1958" s="10">
        <v>17048.14</v>
      </c>
      <c r="F1958" s="10">
        <f>IFERROR(Table2[[#This Row],[Economic loss ($ million)]]*1000000 / Table2[[#This Row],[Total Waste (tons)]], NA())</f>
        <v>950051.38081767957</v>
      </c>
      <c r="G1958" s="10" t="str">
        <f t="shared" si="30"/>
        <v>Medium</v>
      </c>
      <c r="H1958" s="10">
        <v>86.5</v>
      </c>
      <c r="I1958" s="10">
        <f>IFERROR(Table2[[#This Row],[Total Waste (tons)]] / (Table2[[#This Row],[Population (million)]]*1000), NA())</f>
        <v>1.3526741495111525E-2</v>
      </c>
      <c r="J1958" s="10">
        <v>1326.59</v>
      </c>
      <c r="K1958" s="10">
        <f>IFERROR(Table2[[#This Row],[Total Waste (tons)]] * Table2[[#This Row],[Household waste (%)]], NA())</f>
        <v>1105915.8372</v>
      </c>
      <c r="L1958" s="10">
        <v>61.63</v>
      </c>
      <c r="M1958" s="10">
        <f>SUMIFS(Table2[Household waste (%)], Table2[Country], "Australia", Table2[Year], 2020)</f>
        <v>1412.17</v>
      </c>
      <c r="N1958" s="10">
        <f>COUNTIFS(Table2[Year], "USA")</f>
        <v>0</v>
      </c>
    </row>
    <row r="1959" spans="1:14" x14ac:dyDescent="0.35">
      <c r="A1959" s="11" t="s">
        <v>18</v>
      </c>
      <c r="B1959" s="12">
        <v>2023</v>
      </c>
      <c r="C1959" s="11" t="s">
        <v>20</v>
      </c>
      <c r="D1959" s="12">
        <v>1265.5999999999999</v>
      </c>
      <c r="E1959" s="13">
        <v>1137.4100000000001</v>
      </c>
      <c r="F1959" s="13">
        <f>IFERROR(Table2[[#This Row],[Economic loss ($ million)]]*1000000 / Table2[[#This Row],[Total Waste (tons)]], NA())</f>
        <v>898712.07332490524</v>
      </c>
      <c r="G1959" s="13" t="str">
        <f t="shared" si="30"/>
        <v>Low</v>
      </c>
      <c r="H1959" s="13">
        <v>153.28</v>
      </c>
      <c r="I1959" s="13">
        <f>IFERROR(Table2[[#This Row],[Total Waste (tons)]] / (Table2[[#This Row],[Population (million)]]*1000), NA())</f>
        <v>1.1069323210943375E-3</v>
      </c>
      <c r="J1959" s="13">
        <v>1143.3399999999999</v>
      </c>
      <c r="K1959" s="13">
        <f>IFERROR(Table2[[#This Row],[Total Waste (tons)]] * Table2[[#This Row],[Household waste (%)]], NA())</f>
        <v>80137.792000000001</v>
      </c>
      <c r="L1959" s="13">
        <v>63.32</v>
      </c>
      <c r="M1959" s="10">
        <f>SUMIFS(Table2[Household waste (%)], Table2[Country], "Australia", Table2[Year], 2020)</f>
        <v>1412.17</v>
      </c>
      <c r="N1959" s="10">
        <f>COUNTIFS(Table2[Year], "USA")</f>
        <v>0</v>
      </c>
    </row>
    <row r="1960" spans="1:14" x14ac:dyDescent="0.35">
      <c r="A1960" s="8" t="s">
        <v>24</v>
      </c>
      <c r="B1960" s="9">
        <v>2020</v>
      </c>
      <c r="C1960" s="8" t="s">
        <v>22</v>
      </c>
      <c r="D1960" s="9">
        <v>9642.5300000000007</v>
      </c>
      <c r="E1960" s="10">
        <v>10482.68</v>
      </c>
      <c r="F1960" s="10">
        <f>IFERROR(Table2[[#This Row],[Economic loss ($ million)]]*1000000 / Table2[[#This Row],[Total Waste (tons)]], NA())</f>
        <v>1087129.6226197896</v>
      </c>
      <c r="G1960" s="10" t="str">
        <f t="shared" si="30"/>
        <v>Medium</v>
      </c>
      <c r="H1960" s="10">
        <v>129.63999999999999</v>
      </c>
      <c r="I1960" s="10">
        <f>IFERROR(Table2[[#This Row],[Total Waste (tons)]] / (Table2[[#This Row],[Population (million)]]*1000), NA())</f>
        <v>9.7078639242099331E-3</v>
      </c>
      <c r="J1960" s="10">
        <v>993.27</v>
      </c>
      <c r="K1960" s="10">
        <f>IFERROR(Table2[[#This Row],[Total Waste (tons)]] * Table2[[#This Row],[Household waste (%)]], NA())</f>
        <v>490901.2023</v>
      </c>
      <c r="L1960" s="10">
        <v>50.91</v>
      </c>
      <c r="M1960" s="10">
        <f>SUMIFS(Table2[Household waste (%)], Table2[Country], "Australia", Table2[Year], 2020)</f>
        <v>1412.17</v>
      </c>
      <c r="N1960" s="10">
        <f>COUNTIFS(Table2[Year], "USA")</f>
        <v>0</v>
      </c>
    </row>
    <row r="1961" spans="1:14" x14ac:dyDescent="0.35">
      <c r="A1961" s="11" t="s">
        <v>28</v>
      </c>
      <c r="B1961" s="12">
        <v>2023</v>
      </c>
      <c r="C1961" s="11" t="s">
        <v>20</v>
      </c>
      <c r="D1961" s="12">
        <v>42611.76</v>
      </c>
      <c r="E1961" s="13">
        <v>38701.72</v>
      </c>
      <c r="F1961" s="13">
        <f>IFERROR(Table2[[#This Row],[Economic loss ($ million)]]*1000000 / Table2[[#This Row],[Total Waste (tons)]], NA())</f>
        <v>908240.35430594743</v>
      </c>
      <c r="G1961" s="13" t="str">
        <f t="shared" si="30"/>
        <v>Low</v>
      </c>
      <c r="H1961" s="13">
        <v>125.01</v>
      </c>
      <c r="I1961" s="13">
        <f>IFERROR(Table2[[#This Row],[Total Waste (tons)]] / (Table2[[#This Row],[Population (million)]]*1000), NA())</f>
        <v>0.19767934681759139</v>
      </c>
      <c r="J1961" s="13">
        <v>215.56</v>
      </c>
      <c r="K1961" s="13">
        <f>IFERROR(Table2[[#This Row],[Total Waste (tons)]] * Table2[[#This Row],[Household waste (%)]], NA())</f>
        <v>1763700.7464000001</v>
      </c>
      <c r="L1961" s="13">
        <v>41.39</v>
      </c>
      <c r="M1961" s="10">
        <f>SUMIFS(Table2[Household waste (%)], Table2[Country], "Australia", Table2[Year], 2020)</f>
        <v>1412.17</v>
      </c>
      <c r="N1961" s="10">
        <f>COUNTIFS(Table2[Year], "USA")</f>
        <v>0</v>
      </c>
    </row>
    <row r="1962" spans="1:14" x14ac:dyDescent="0.35">
      <c r="A1962" s="8" t="s">
        <v>23</v>
      </c>
      <c r="B1962" s="9">
        <v>2024</v>
      </c>
      <c r="C1962" s="8" t="s">
        <v>22</v>
      </c>
      <c r="D1962" s="9">
        <v>12384.55</v>
      </c>
      <c r="E1962" s="10">
        <v>14688.14</v>
      </c>
      <c r="F1962" s="10">
        <f>IFERROR(Table2[[#This Row],[Economic loss ($ million)]]*1000000 / Table2[[#This Row],[Total Waste (tons)]], NA())</f>
        <v>1186005.1435054161</v>
      </c>
      <c r="G1962" s="10" t="str">
        <f t="shared" si="30"/>
        <v>High</v>
      </c>
      <c r="H1962" s="10">
        <v>89.78</v>
      </c>
      <c r="I1962" s="10">
        <f>IFERROR(Table2[[#This Row],[Total Waste (tons)]] / (Table2[[#This Row],[Population (million)]]*1000), NA())</f>
        <v>1.0223589819790815E-2</v>
      </c>
      <c r="J1962" s="10">
        <v>1211.3699999999999</v>
      </c>
      <c r="K1962" s="10">
        <f>IFERROR(Table2[[#This Row],[Total Waste (tons)]] * Table2[[#This Row],[Household waste (%)]], NA())</f>
        <v>530306.43099999998</v>
      </c>
      <c r="L1962" s="10">
        <v>42.82</v>
      </c>
      <c r="M1962" s="10">
        <f>SUMIFS(Table2[Household waste (%)], Table2[Country], "Australia", Table2[Year], 2020)</f>
        <v>1412.17</v>
      </c>
      <c r="N1962" s="10">
        <f>COUNTIFS(Table2[Year], "USA")</f>
        <v>0</v>
      </c>
    </row>
    <row r="1963" spans="1:14" x14ac:dyDescent="0.35">
      <c r="A1963" s="11" t="s">
        <v>26</v>
      </c>
      <c r="B1963" s="12">
        <v>2023</v>
      </c>
      <c r="C1963" s="11" t="s">
        <v>19</v>
      </c>
      <c r="D1963" s="12">
        <v>37229.300000000003</v>
      </c>
      <c r="E1963" s="13">
        <v>40593.279999999999</v>
      </c>
      <c r="F1963" s="13">
        <f>IFERROR(Table2[[#This Row],[Economic loss ($ million)]]*1000000 / Table2[[#This Row],[Total Waste (tons)]], NA())</f>
        <v>1090358.4005071274</v>
      </c>
      <c r="G1963" s="13" t="str">
        <f t="shared" si="30"/>
        <v>Medium</v>
      </c>
      <c r="H1963" s="13">
        <v>99.41</v>
      </c>
      <c r="I1963" s="13">
        <f>IFERROR(Table2[[#This Row],[Total Waste (tons)]] / (Table2[[#This Row],[Population (million)]]*1000), NA())</f>
        <v>5.1641374909837431E-2</v>
      </c>
      <c r="J1963" s="13">
        <v>720.92</v>
      </c>
      <c r="K1963" s="13">
        <f>IFERROR(Table2[[#This Row],[Total Waste (tons)]] * Table2[[#This Row],[Household waste (%)]], NA())</f>
        <v>2170095.8970000003</v>
      </c>
      <c r="L1963" s="13">
        <v>58.29</v>
      </c>
      <c r="M1963" s="10">
        <f>SUMIFS(Table2[Household waste (%)], Table2[Country], "Australia", Table2[Year], 2020)</f>
        <v>1412.17</v>
      </c>
      <c r="N1963" s="10">
        <f>COUNTIFS(Table2[Year], "USA")</f>
        <v>0</v>
      </c>
    </row>
    <row r="1964" spans="1:14" x14ac:dyDescent="0.35">
      <c r="A1964" s="8" t="s">
        <v>18</v>
      </c>
      <c r="B1964" s="9">
        <v>2023</v>
      </c>
      <c r="C1964" s="8" t="s">
        <v>11</v>
      </c>
      <c r="D1964" s="9">
        <v>49712.54</v>
      </c>
      <c r="E1964" s="10">
        <v>56999.64</v>
      </c>
      <c r="F1964" s="10">
        <f>IFERROR(Table2[[#This Row],[Economic loss ($ million)]]*1000000 / Table2[[#This Row],[Total Waste (tons)]], NA())</f>
        <v>1146584.7450160463</v>
      </c>
      <c r="G1964" s="10" t="str">
        <f t="shared" si="30"/>
        <v>High</v>
      </c>
      <c r="H1964" s="10">
        <v>96.74</v>
      </c>
      <c r="I1964" s="10">
        <f>IFERROR(Table2[[#This Row],[Total Waste (tons)]] / (Table2[[#This Row],[Population (million)]]*1000), NA())</f>
        <v>0.19294601203182615</v>
      </c>
      <c r="J1964" s="10">
        <v>257.64999999999998</v>
      </c>
      <c r="K1964" s="10">
        <f>IFERROR(Table2[[#This Row],[Total Waste (tons)]] * Table2[[#This Row],[Household waste (%)]], NA())</f>
        <v>2428954.7044000002</v>
      </c>
      <c r="L1964" s="10">
        <v>48.86</v>
      </c>
      <c r="M1964" s="10">
        <f>SUMIFS(Table2[Household waste (%)], Table2[Country], "Australia", Table2[Year], 2020)</f>
        <v>1412.17</v>
      </c>
      <c r="N1964" s="10">
        <f>COUNTIFS(Table2[Year], "USA")</f>
        <v>0</v>
      </c>
    </row>
    <row r="1965" spans="1:14" x14ac:dyDescent="0.35">
      <c r="A1965" s="11" t="s">
        <v>8</v>
      </c>
      <c r="B1965" s="12">
        <v>2024</v>
      </c>
      <c r="C1965" s="11" t="s">
        <v>11</v>
      </c>
      <c r="D1965" s="12">
        <v>25740.38</v>
      </c>
      <c r="E1965" s="13">
        <v>23155.14</v>
      </c>
      <c r="F1965" s="13">
        <f>IFERROR(Table2[[#This Row],[Economic loss ($ million)]]*1000000 / Table2[[#This Row],[Total Waste (tons)]], NA())</f>
        <v>899564.80828954349</v>
      </c>
      <c r="G1965" s="13" t="str">
        <f t="shared" si="30"/>
        <v>Low</v>
      </c>
      <c r="H1965" s="13">
        <v>20.8</v>
      </c>
      <c r="I1965" s="13">
        <f>IFERROR(Table2[[#This Row],[Total Waste (tons)]] / (Table2[[#This Row],[Population (million)]]*1000), NA())</f>
        <v>4.566488078342322E-2</v>
      </c>
      <c r="J1965" s="13">
        <v>563.67999999999995</v>
      </c>
      <c r="K1965" s="13">
        <f>IFERROR(Table2[[#This Row],[Total Waste (tons)]] * Table2[[#This Row],[Household waste (%)]], NA())</f>
        <v>1612377.4032000001</v>
      </c>
      <c r="L1965" s="13">
        <v>62.64</v>
      </c>
      <c r="M1965" s="10">
        <f>SUMIFS(Table2[Household waste (%)], Table2[Country], "Australia", Table2[Year], 2020)</f>
        <v>1412.17</v>
      </c>
      <c r="N1965" s="10">
        <f>COUNTIFS(Table2[Year], "USA")</f>
        <v>0</v>
      </c>
    </row>
    <row r="1966" spans="1:14" x14ac:dyDescent="0.35">
      <c r="A1966" s="8" t="s">
        <v>12</v>
      </c>
      <c r="B1966" s="9">
        <v>2023</v>
      </c>
      <c r="C1966" s="8" t="s">
        <v>9</v>
      </c>
      <c r="D1966" s="9">
        <v>24960.18</v>
      </c>
      <c r="E1966" s="10">
        <v>29567.69</v>
      </c>
      <c r="F1966" s="10">
        <f>IFERROR(Table2[[#This Row],[Economic loss ($ million)]]*1000000 / Table2[[#This Row],[Total Waste (tons)]], NA())</f>
        <v>1184594.4219953541</v>
      </c>
      <c r="G1966" s="10" t="str">
        <f t="shared" si="30"/>
        <v>High</v>
      </c>
      <c r="H1966" s="10">
        <v>63.59</v>
      </c>
      <c r="I1966" s="10">
        <f>IFERROR(Table2[[#This Row],[Total Waste (tons)]] / (Table2[[#This Row],[Population (million)]]*1000), NA())</f>
        <v>0.21904501974550242</v>
      </c>
      <c r="J1966" s="10">
        <v>113.95</v>
      </c>
      <c r="K1966" s="10">
        <f>IFERROR(Table2[[#This Row],[Total Waste (tons)]] * Table2[[#This Row],[Household waste (%)]], NA())</f>
        <v>1070791.7220000001</v>
      </c>
      <c r="L1966" s="10">
        <v>42.9</v>
      </c>
      <c r="M1966" s="10">
        <f>SUMIFS(Table2[Household waste (%)], Table2[Country], "Australia", Table2[Year], 2020)</f>
        <v>1412.17</v>
      </c>
      <c r="N1966" s="10">
        <f>COUNTIFS(Table2[Year], "USA")</f>
        <v>0</v>
      </c>
    </row>
    <row r="1967" spans="1:14" x14ac:dyDescent="0.35">
      <c r="A1967" s="11" t="s">
        <v>10</v>
      </c>
      <c r="B1967" s="12">
        <v>2024</v>
      </c>
      <c r="C1967" s="11" t="s">
        <v>13</v>
      </c>
      <c r="D1967" s="12">
        <v>25986.240000000002</v>
      </c>
      <c r="E1967" s="13">
        <v>26731.26</v>
      </c>
      <c r="F1967" s="13">
        <f>IFERROR(Table2[[#This Row],[Economic loss ($ million)]]*1000000 / Table2[[#This Row],[Total Waste (tons)]], NA())</f>
        <v>1028669.7883187409</v>
      </c>
      <c r="G1967" s="13" t="str">
        <f t="shared" si="30"/>
        <v>Medium</v>
      </c>
      <c r="H1967" s="13">
        <v>88.34</v>
      </c>
      <c r="I1967" s="13">
        <f>IFERROR(Table2[[#This Row],[Total Waste (tons)]] / (Table2[[#This Row],[Population (million)]]*1000), NA())</f>
        <v>2.9094068384872031E-2</v>
      </c>
      <c r="J1967" s="13">
        <v>893.18</v>
      </c>
      <c r="K1967" s="13">
        <f>IFERROR(Table2[[#This Row],[Total Waste (tons)]] * Table2[[#This Row],[Household waste (%)]], NA())</f>
        <v>1196406.4896</v>
      </c>
      <c r="L1967" s="13">
        <v>46.04</v>
      </c>
      <c r="M1967" s="10">
        <f>SUMIFS(Table2[Household waste (%)], Table2[Country], "Australia", Table2[Year], 2020)</f>
        <v>1412.17</v>
      </c>
      <c r="N1967" s="10">
        <f>COUNTIFS(Table2[Year], "USA")</f>
        <v>0</v>
      </c>
    </row>
    <row r="1968" spans="1:14" x14ac:dyDescent="0.35">
      <c r="A1968" s="8" t="s">
        <v>17</v>
      </c>
      <c r="B1968" s="9">
        <v>2022</v>
      </c>
      <c r="C1968" s="8" t="s">
        <v>13</v>
      </c>
      <c r="D1968" s="9">
        <v>12292.07</v>
      </c>
      <c r="E1968" s="10">
        <v>12281.97</v>
      </c>
      <c r="F1968" s="10">
        <f>IFERROR(Table2[[#This Row],[Economic loss ($ million)]]*1000000 / Table2[[#This Row],[Total Waste (tons)]], NA())</f>
        <v>999178.33204659587</v>
      </c>
      <c r="G1968" s="10" t="str">
        <f t="shared" si="30"/>
        <v>Medium</v>
      </c>
      <c r="H1968" s="10">
        <v>86.92</v>
      </c>
      <c r="I1968" s="10">
        <f>IFERROR(Table2[[#This Row],[Total Waste (tons)]] / (Table2[[#This Row],[Population (million)]]*1000), NA())</f>
        <v>1.7759770563333478E-2</v>
      </c>
      <c r="J1968" s="10">
        <v>692.13</v>
      </c>
      <c r="K1968" s="10">
        <f>IFERROR(Table2[[#This Row],[Total Waste (tons)]] * Table2[[#This Row],[Household waste (%)]], NA())</f>
        <v>480865.77839999995</v>
      </c>
      <c r="L1968" s="10">
        <v>39.119999999999997</v>
      </c>
      <c r="M1968" s="10">
        <f>SUMIFS(Table2[Household waste (%)], Table2[Country], "Australia", Table2[Year], 2020)</f>
        <v>1412.17</v>
      </c>
      <c r="N1968" s="10">
        <f>COUNTIFS(Table2[Year], "USA")</f>
        <v>0</v>
      </c>
    </row>
    <row r="1969" spans="1:14" x14ac:dyDescent="0.35">
      <c r="A1969" s="11" t="s">
        <v>8</v>
      </c>
      <c r="B1969" s="12">
        <v>2023</v>
      </c>
      <c r="C1969" s="11" t="s">
        <v>13</v>
      </c>
      <c r="D1969" s="12">
        <v>26547.08</v>
      </c>
      <c r="E1969" s="13">
        <v>23261.13</v>
      </c>
      <c r="F1969" s="13">
        <f>IFERROR(Table2[[#This Row],[Economic loss ($ million)]]*1000000 / Table2[[#This Row],[Total Waste (tons)]], NA())</f>
        <v>876221.79162454023</v>
      </c>
      <c r="G1969" s="13" t="str">
        <f t="shared" si="30"/>
        <v>Low</v>
      </c>
      <c r="H1969" s="13">
        <v>174.71</v>
      </c>
      <c r="I1969" s="13">
        <f>IFERROR(Table2[[#This Row],[Total Waste (tons)]] / (Table2[[#This Row],[Population (million)]]*1000), NA())</f>
        <v>2.3244094212415727E-2</v>
      </c>
      <c r="J1969" s="13">
        <v>1142.0999999999999</v>
      </c>
      <c r="K1969" s="13">
        <f>IFERROR(Table2[[#This Row],[Total Waste (tons)]] * Table2[[#This Row],[Household waste (%)]], NA())</f>
        <v>1648573.6680000001</v>
      </c>
      <c r="L1969" s="13">
        <v>62.1</v>
      </c>
      <c r="M1969" s="10">
        <f>SUMIFS(Table2[Household waste (%)], Table2[Country], "Australia", Table2[Year], 2020)</f>
        <v>1412.17</v>
      </c>
      <c r="N1969" s="10">
        <f>COUNTIFS(Table2[Year], "USA")</f>
        <v>0</v>
      </c>
    </row>
    <row r="1970" spans="1:14" x14ac:dyDescent="0.35">
      <c r="A1970" s="8" t="s">
        <v>18</v>
      </c>
      <c r="B1970" s="9">
        <v>2018</v>
      </c>
      <c r="C1970" s="8" t="s">
        <v>25</v>
      </c>
      <c r="D1970" s="9">
        <v>3229.45</v>
      </c>
      <c r="E1970" s="10">
        <v>3030.27</v>
      </c>
      <c r="F1970" s="10">
        <f>IFERROR(Table2[[#This Row],[Economic loss ($ million)]]*1000000 / Table2[[#This Row],[Total Waste (tons)]], NA())</f>
        <v>938323.86319651955</v>
      </c>
      <c r="G1970" s="10" t="str">
        <f t="shared" si="30"/>
        <v>Low</v>
      </c>
      <c r="H1970" s="10">
        <v>132.4</v>
      </c>
      <c r="I1970" s="10">
        <f>IFERROR(Table2[[#This Row],[Total Waste (tons)]] / (Table2[[#This Row],[Population (million)]]*1000), NA())</f>
        <v>7.1779911537863126E-3</v>
      </c>
      <c r="J1970" s="10">
        <v>449.91</v>
      </c>
      <c r="K1970" s="10">
        <f>IFERROR(Table2[[#This Row],[Total Waste (tons)]] * Table2[[#This Row],[Household waste (%)]], NA())</f>
        <v>220022.42849999998</v>
      </c>
      <c r="L1970" s="10">
        <v>68.13</v>
      </c>
      <c r="M1970" s="10">
        <f>SUMIFS(Table2[Household waste (%)], Table2[Country], "Australia", Table2[Year], 2020)</f>
        <v>1412.17</v>
      </c>
      <c r="N1970" s="10">
        <f>COUNTIFS(Table2[Year], "USA")</f>
        <v>0</v>
      </c>
    </row>
    <row r="1971" spans="1:14" x14ac:dyDescent="0.35">
      <c r="A1971" s="11" t="s">
        <v>27</v>
      </c>
      <c r="B1971" s="12">
        <v>2018</v>
      </c>
      <c r="C1971" s="11" t="s">
        <v>25</v>
      </c>
      <c r="D1971" s="12">
        <v>46564.14</v>
      </c>
      <c r="E1971" s="13">
        <v>48471.76</v>
      </c>
      <c r="F1971" s="13">
        <f>IFERROR(Table2[[#This Row],[Economic loss ($ million)]]*1000000 / Table2[[#This Row],[Total Waste (tons)]], NA())</f>
        <v>1040967.5771956703</v>
      </c>
      <c r="G1971" s="13" t="str">
        <f t="shared" si="30"/>
        <v>Medium</v>
      </c>
      <c r="H1971" s="13">
        <v>176.4</v>
      </c>
      <c r="I1971" s="13">
        <f>IFERROR(Table2[[#This Row],[Total Waste (tons)]] / (Table2[[#This Row],[Population (million)]]*1000), NA())</f>
        <v>8.5427816610710555E-2</v>
      </c>
      <c r="J1971" s="13">
        <v>545.07000000000005</v>
      </c>
      <c r="K1971" s="13">
        <f>IFERROR(Table2[[#This Row],[Total Waste (tons)]] * Table2[[#This Row],[Household waste (%)]], NA())</f>
        <v>2936800.3097999999</v>
      </c>
      <c r="L1971" s="13">
        <v>63.07</v>
      </c>
      <c r="M1971" s="10">
        <f>SUMIFS(Table2[Household waste (%)], Table2[Country], "Australia", Table2[Year], 2020)</f>
        <v>1412.17</v>
      </c>
      <c r="N1971" s="10">
        <f>COUNTIFS(Table2[Year], "USA")</f>
        <v>0</v>
      </c>
    </row>
    <row r="1972" spans="1:14" x14ac:dyDescent="0.35">
      <c r="A1972" s="8" t="s">
        <v>16</v>
      </c>
      <c r="B1972" s="9">
        <v>2020</v>
      </c>
      <c r="C1972" s="8" t="s">
        <v>19</v>
      </c>
      <c r="D1972" s="9">
        <v>18825.349999999999</v>
      </c>
      <c r="E1972" s="10">
        <v>20577.13</v>
      </c>
      <c r="F1972" s="10">
        <f>IFERROR(Table2[[#This Row],[Economic loss ($ million)]]*1000000 / Table2[[#This Row],[Total Waste (tons)]], NA())</f>
        <v>1093054.3124032223</v>
      </c>
      <c r="G1972" s="10" t="str">
        <f t="shared" si="30"/>
        <v>Medium</v>
      </c>
      <c r="H1972" s="10">
        <v>139.74</v>
      </c>
      <c r="I1972" s="10">
        <f>IFERROR(Table2[[#This Row],[Total Waste (tons)]] / (Table2[[#This Row],[Population (million)]]*1000), NA())</f>
        <v>7.5016337915919495E-2</v>
      </c>
      <c r="J1972" s="10">
        <v>250.95</v>
      </c>
      <c r="K1972" s="10">
        <f>IFERROR(Table2[[#This Row],[Total Waste (tons)]] * Table2[[#This Row],[Household waste (%)]], NA())</f>
        <v>1020145.7164999999</v>
      </c>
      <c r="L1972" s="10">
        <v>54.19</v>
      </c>
      <c r="M1972" s="10">
        <f>SUMIFS(Table2[Household waste (%)], Table2[Country], "Australia", Table2[Year], 2020)</f>
        <v>1412.17</v>
      </c>
      <c r="N1972" s="10">
        <f>COUNTIFS(Table2[Year], "USA")</f>
        <v>0</v>
      </c>
    </row>
    <row r="1973" spans="1:14" x14ac:dyDescent="0.35">
      <c r="A1973" s="11" t="s">
        <v>33</v>
      </c>
      <c r="B1973" s="12">
        <v>2021</v>
      </c>
      <c r="C1973" s="11" t="s">
        <v>15</v>
      </c>
      <c r="D1973" s="12">
        <v>39582.230000000003</v>
      </c>
      <c r="E1973" s="13">
        <v>38818.839999999997</v>
      </c>
      <c r="F1973" s="13">
        <f>IFERROR(Table2[[#This Row],[Economic loss ($ million)]]*1000000 / Table2[[#This Row],[Total Waste (tons)]], NA())</f>
        <v>980713.82031785464</v>
      </c>
      <c r="G1973" s="13" t="str">
        <f t="shared" si="30"/>
        <v>Medium</v>
      </c>
      <c r="H1973" s="13">
        <v>171.17</v>
      </c>
      <c r="I1973" s="13">
        <f>IFERROR(Table2[[#This Row],[Total Waste (tons)]] / (Table2[[#This Row],[Population (million)]]*1000), NA())</f>
        <v>8.9505981050584549E-2</v>
      </c>
      <c r="J1973" s="13">
        <v>442.23</v>
      </c>
      <c r="K1973" s="13">
        <f>IFERROR(Table2[[#This Row],[Total Waste (tons)]] * Table2[[#This Row],[Household waste (%)]], NA())</f>
        <v>2045213.8241000003</v>
      </c>
      <c r="L1973" s="13">
        <v>51.67</v>
      </c>
      <c r="M1973" s="10">
        <f>SUMIFS(Table2[Household waste (%)], Table2[Country], "Australia", Table2[Year], 2020)</f>
        <v>1412.17</v>
      </c>
      <c r="N1973" s="10">
        <f>COUNTIFS(Table2[Year], "USA")</f>
        <v>0</v>
      </c>
    </row>
    <row r="1974" spans="1:14" x14ac:dyDescent="0.35">
      <c r="A1974" s="8" t="s">
        <v>26</v>
      </c>
      <c r="B1974" s="9">
        <v>2020</v>
      </c>
      <c r="C1974" s="8" t="s">
        <v>19</v>
      </c>
      <c r="D1974" s="9">
        <v>11425.17</v>
      </c>
      <c r="E1974" s="10">
        <v>9578.34</v>
      </c>
      <c r="F1974" s="10">
        <f>IFERROR(Table2[[#This Row],[Economic loss ($ million)]]*1000000 / Table2[[#This Row],[Total Waste (tons)]], NA())</f>
        <v>838354.26518817665</v>
      </c>
      <c r="G1974" s="10" t="str">
        <f t="shared" si="30"/>
        <v>Low</v>
      </c>
      <c r="H1974" s="10">
        <v>174.44</v>
      </c>
      <c r="I1974" s="10">
        <f>IFERROR(Table2[[#This Row],[Total Waste (tons)]] / (Table2[[#This Row],[Population (million)]]*1000), NA())</f>
        <v>1.0235681457790202E-2</v>
      </c>
      <c r="J1974" s="10">
        <v>1116.21</v>
      </c>
      <c r="K1974" s="10">
        <f>IFERROR(Table2[[#This Row],[Total Waste (tons)]] * Table2[[#This Row],[Household waste (%)]], NA())</f>
        <v>429814.89539999998</v>
      </c>
      <c r="L1974" s="10">
        <v>37.619999999999997</v>
      </c>
      <c r="M1974" s="10">
        <f>SUMIFS(Table2[Household waste (%)], Table2[Country], "Australia", Table2[Year], 2020)</f>
        <v>1412.17</v>
      </c>
      <c r="N1974" s="10">
        <f>COUNTIFS(Table2[Year], "USA")</f>
        <v>0</v>
      </c>
    </row>
    <row r="1975" spans="1:14" x14ac:dyDescent="0.35">
      <c r="A1975" s="11" t="s">
        <v>27</v>
      </c>
      <c r="B1975" s="12">
        <v>2021</v>
      </c>
      <c r="C1975" s="11" t="s">
        <v>19</v>
      </c>
      <c r="D1975" s="12">
        <v>20214.240000000002</v>
      </c>
      <c r="E1975" s="13">
        <v>18360.72</v>
      </c>
      <c r="F1975" s="13">
        <f>IFERROR(Table2[[#This Row],[Economic loss ($ million)]]*1000000 / Table2[[#This Row],[Total Waste (tons)]], NA())</f>
        <v>908306.22373138927</v>
      </c>
      <c r="G1975" s="13" t="str">
        <f t="shared" si="30"/>
        <v>Low</v>
      </c>
      <c r="H1975" s="13">
        <v>184.36</v>
      </c>
      <c r="I1975" s="13">
        <f>IFERROR(Table2[[#This Row],[Total Waste (tons)]] / (Table2[[#This Row],[Population (million)]]*1000), NA())</f>
        <v>4.3691350019452735E-2</v>
      </c>
      <c r="J1975" s="13">
        <v>462.66</v>
      </c>
      <c r="K1975" s="13">
        <f>IFERROR(Table2[[#This Row],[Total Waste (tons)]] * Table2[[#This Row],[Household waste (%)]], NA())</f>
        <v>918130.78080000007</v>
      </c>
      <c r="L1975" s="13">
        <v>45.42</v>
      </c>
      <c r="M1975" s="10">
        <f>SUMIFS(Table2[Household waste (%)], Table2[Country], "Australia", Table2[Year], 2020)</f>
        <v>1412.17</v>
      </c>
      <c r="N1975" s="10">
        <f>COUNTIFS(Table2[Year], "USA")</f>
        <v>0</v>
      </c>
    </row>
    <row r="1976" spans="1:14" x14ac:dyDescent="0.35">
      <c r="A1976" s="8" t="s">
        <v>10</v>
      </c>
      <c r="B1976" s="9">
        <v>2022</v>
      </c>
      <c r="C1976" s="8" t="s">
        <v>20</v>
      </c>
      <c r="D1976" s="9">
        <v>30749.52</v>
      </c>
      <c r="E1976" s="10">
        <v>35421.32</v>
      </c>
      <c r="F1976" s="10">
        <f>IFERROR(Table2[[#This Row],[Economic loss ($ million)]]*1000000 / Table2[[#This Row],[Total Waste (tons)]], NA())</f>
        <v>1151930.8268877042</v>
      </c>
      <c r="G1976" s="10" t="str">
        <f t="shared" si="30"/>
        <v>High</v>
      </c>
      <c r="H1976" s="10">
        <v>188.62</v>
      </c>
      <c r="I1976" s="10">
        <f>IFERROR(Table2[[#This Row],[Total Waste (tons)]] / (Table2[[#This Row],[Population (million)]]*1000), NA())</f>
        <v>2.9321560026699722E-2</v>
      </c>
      <c r="J1976" s="10">
        <v>1048.7</v>
      </c>
      <c r="K1976" s="10">
        <f>IFERROR(Table2[[#This Row],[Total Waste (tons)]] * Table2[[#This Row],[Household waste (%)]], NA())</f>
        <v>1769942.3712000002</v>
      </c>
      <c r="L1976" s="10">
        <v>57.56</v>
      </c>
      <c r="M1976" s="10">
        <f>SUMIFS(Table2[Household waste (%)], Table2[Country], "Australia", Table2[Year], 2020)</f>
        <v>1412.17</v>
      </c>
      <c r="N1976" s="10">
        <f>COUNTIFS(Table2[Year], "USA")</f>
        <v>0</v>
      </c>
    </row>
    <row r="1977" spans="1:14" x14ac:dyDescent="0.35">
      <c r="A1977" s="11" t="s">
        <v>23</v>
      </c>
      <c r="B1977" s="12">
        <v>2018</v>
      </c>
      <c r="C1977" s="11" t="s">
        <v>19</v>
      </c>
      <c r="D1977" s="12">
        <v>43133.23</v>
      </c>
      <c r="E1977" s="13">
        <v>46717.87</v>
      </c>
      <c r="F1977" s="13">
        <f>IFERROR(Table2[[#This Row],[Economic loss ($ million)]]*1000000 / Table2[[#This Row],[Total Waste (tons)]], NA())</f>
        <v>1083106.2269159995</v>
      </c>
      <c r="G1977" s="13" t="str">
        <f t="shared" si="30"/>
        <v>Medium</v>
      </c>
      <c r="H1977" s="13">
        <v>156.77000000000001</v>
      </c>
      <c r="I1977" s="13">
        <f>IFERROR(Table2[[#This Row],[Total Waste (tons)]] / (Table2[[#This Row],[Population (million)]]*1000), NA())</f>
        <v>0.10180855382727123</v>
      </c>
      <c r="J1977" s="13">
        <v>423.67</v>
      </c>
      <c r="K1977" s="13">
        <f>IFERROR(Table2[[#This Row],[Total Waste (tons)]] * Table2[[#This Row],[Household waste (%)]], NA())</f>
        <v>2822207.2389000007</v>
      </c>
      <c r="L1977" s="13">
        <v>65.430000000000007</v>
      </c>
      <c r="M1977" s="10">
        <f>SUMIFS(Table2[Household waste (%)], Table2[Country], "Australia", Table2[Year], 2020)</f>
        <v>1412.17</v>
      </c>
      <c r="N1977" s="10">
        <f>COUNTIFS(Table2[Year], "USA")</f>
        <v>0</v>
      </c>
    </row>
    <row r="1978" spans="1:14" x14ac:dyDescent="0.35">
      <c r="A1978" s="8" t="s">
        <v>27</v>
      </c>
      <c r="B1978" s="9">
        <v>2018</v>
      </c>
      <c r="C1978" s="8" t="s">
        <v>13</v>
      </c>
      <c r="D1978" s="9">
        <v>34765.86</v>
      </c>
      <c r="E1978" s="10">
        <v>29694.46</v>
      </c>
      <c r="F1978" s="10">
        <f>IFERROR(Table2[[#This Row],[Economic loss ($ million)]]*1000000 / Table2[[#This Row],[Total Waste (tons)]], NA())</f>
        <v>854127.00850777165</v>
      </c>
      <c r="G1978" s="10" t="str">
        <f t="shared" si="30"/>
        <v>Low</v>
      </c>
      <c r="H1978" s="10">
        <v>39</v>
      </c>
      <c r="I1978" s="10">
        <f>IFERROR(Table2[[#This Row],[Total Waste (tons)]] / (Table2[[#This Row],[Population (million)]]*1000), NA())</f>
        <v>0.18495430121827952</v>
      </c>
      <c r="J1978" s="10">
        <v>187.97</v>
      </c>
      <c r="K1978" s="10">
        <f>IFERROR(Table2[[#This Row],[Total Waste (tons)]] * Table2[[#This Row],[Household waste (%)]], NA())</f>
        <v>1196293.2426</v>
      </c>
      <c r="L1978" s="10">
        <v>34.409999999999997</v>
      </c>
      <c r="M1978" s="10">
        <f>SUMIFS(Table2[Household waste (%)], Table2[Country], "Australia", Table2[Year], 2020)</f>
        <v>1412.17</v>
      </c>
      <c r="N1978" s="10">
        <f>COUNTIFS(Table2[Year], "USA")</f>
        <v>0</v>
      </c>
    </row>
    <row r="1979" spans="1:14" x14ac:dyDescent="0.35">
      <c r="A1979" s="11" t="s">
        <v>33</v>
      </c>
      <c r="B1979" s="12">
        <v>2021</v>
      </c>
      <c r="C1979" s="11" t="s">
        <v>9</v>
      </c>
      <c r="D1979" s="12">
        <v>10012.17</v>
      </c>
      <c r="E1979" s="13">
        <v>10943.56</v>
      </c>
      <c r="F1979" s="13">
        <f>IFERROR(Table2[[#This Row],[Economic loss ($ million)]]*1000000 / Table2[[#This Row],[Total Waste (tons)]], NA())</f>
        <v>1093025.7876164708</v>
      </c>
      <c r="G1979" s="13" t="str">
        <f t="shared" si="30"/>
        <v>Medium</v>
      </c>
      <c r="H1979" s="13">
        <v>96.01</v>
      </c>
      <c r="I1979" s="13">
        <f>IFERROR(Table2[[#This Row],[Total Waste (tons)]] / (Table2[[#This Row],[Population (million)]]*1000), NA())</f>
        <v>0.82608663366336632</v>
      </c>
      <c r="J1979" s="13">
        <v>12.12</v>
      </c>
      <c r="K1979" s="13">
        <f>IFERROR(Table2[[#This Row],[Total Waste (tons)]] * Table2[[#This Row],[Household waste (%)]], NA())</f>
        <v>379961.85150000005</v>
      </c>
      <c r="L1979" s="13">
        <v>37.950000000000003</v>
      </c>
      <c r="M1979" s="10">
        <f>SUMIFS(Table2[Household waste (%)], Table2[Country], "Australia", Table2[Year], 2020)</f>
        <v>1412.17</v>
      </c>
      <c r="N1979" s="10">
        <f>COUNTIFS(Table2[Year], "USA")</f>
        <v>0</v>
      </c>
    </row>
    <row r="1980" spans="1:14" x14ac:dyDescent="0.35">
      <c r="A1980" s="8" t="s">
        <v>29</v>
      </c>
      <c r="B1980" s="9">
        <v>2021</v>
      </c>
      <c r="C1980" s="8" t="s">
        <v>11</v>
      </c>
      <c r="D1980" s="9">
        <v>26761.1</v>
      </c>
      <c r="E1980" s="10">
        <v>29114.639999999999</v>
      </c>
      <c r="F1980" s="10">
        <f>IFERROR(Table2[[#This Row],[Economic loss ($ million)]]*1000000 / Table2[[#This Row],[Total Waste (tons)]], NA())</f>
        <v>1087946.3101292548</v>
      </c>
      <c r="G1980" s="10" t="str">
        <f t="shared" si="30"/>
        <v>Medium</v>
      </c>
      <c r="H1980" s="10">
        <v>75.180000000000007</v>
      </c>
      <c r="I1980" s="10">
        <f>IFERROR(Table2[[#This Row],[Total Waste (tons)]] / (Table2[[#This Row],[Population (million)]]*1000), NA())</f>
        <v>3.9912155108128261E-2</v>
      </c>
      <c r="J1980" s="10">
        <v>670.5</v>
      </c>
      <c r="K1980" s="10">
        <f>IFERROR(Table2[[#This Row],[Total Waste (tons)]] * Table2[[#This Row],[Household waste (%)]], NA())</f>
        <v>1240376.9849999999</v>
      </c>
      <c r="L1980" s="10">
        <v>46.35</v>
      </c>
      <c r="M1980" s="10">
        <f>SUMIFS(Table2[Household waste (%)], Table2[Country], "Australia", Table2[Year], 2020)</f>
        <v>1412.17</v>
      </c>
      <c r="N1980" s="10">
        <f>COUNTIFS(Table2[Year], "USA")</f>
        <v>0</v>
      </c>
    </row>
    <row r="1981" spans="1:14" x14ac:dyDescent="0.35">
      <c r="A1981" s="11" t="s">
        <v>16</v>
      </c>
      <c r="B1981" s="12">
        <v>2021</v>
      </c>
      <c r="C1981" s="11" t="s">
        <v>22</v>
      </c>
      <c r="D1981" s="12">
        <v>17069.29</v>
      </c>
      <c r="E1981" s="13">
        <v>14686.11</v>
      </c>
      <c r="F1981" s="13">
        <f>IFERROR(Table2[[#This Row],[Economic loss ($ million)]]*1000000 / Table2[[#This Row],[Total Waste (tons)]], NA())</f>
        <v>860382.0076874902</v>
      </c>
      <c r="G1981" s="13" t="str">
        <f t="shared" si="30"/>
        <v>Low</v>
      </c>
      <c r="H1981" s="13">
        <v>32.4</v>
      </c>
      <c r="I1981" s="13">
        <f>IFERROR(Table2[[#This Row],[Total Waste (tons)]] / (Table2[[#This Row],[Population (million)]]*1000), NA())</f>
        <v>2.3907238297991542E-2</v>
      </c>
      <c r="J1981" s="13">
        <v>713.98</v>
      </c>
      <c r="K1981" s="13">
        <f>IFERROR(Table2[[#This Row],[Total Waste (tons)]] * Table2[[#This Row],[Household waste (%)]], NA())</f>
        <v>1049932.0279000001</v>
      </c>
      <c r="L1981" s="13">
        <v>61.51</v>
      </c>
      <c r="M1981" s="10">
        <f>SUMIFS(Table2[Household waste (%)], Table2[Country], "Australia", Table2[Year], 2020)</f>
        <v>1412.17</v>
      </c>
      <c r="N1981" s="10">
        <f>COUNTIFS(Table2[Year], "USA")</f>
        <v>0</v>
      </c>
    </row>
    <row r="1982" spans="1:14" x14ac:dyDescent="0.35">
      <c r="A1982" s="8" t="s">
        <v>8</v>
      </c>
      <c r="B1982" s="9">
        <v>2021</v>
      </c>
      <c r="C1982" s="8" t="s">
        <v>22</v>
      </c>
      <c r="D1982" s="9">
        <v>26880.38</v>
      </c>
      <c r="E1982" s="10">
        <v>32218.3</v>
      </c>
      <c r="F1982" s="10">
        <f>IFERROR(Table2[[#This Row],[Economic loss ($ million)]]*1000000 / Table2[[#This Row],[Total Waste (tons)]], NA())</f>
        <v>1198580.5260193495</v>
      </c>
      <c r="G1982" s="10" t="str">
        <f t="shared" si="30"/>
        <v>High</v>
      </c>
      <c r="H1982" s="10">
        <v>61.32</v>
      </c>
      <c r="I1982" s="10">
        <f>IFERROR(Table2[[#This Row],[Total Waste (tons)]] / (Table2[[#This Row],[Population (million)]]*1000), NA())</f>
        <v>3.4684361290322582E-2</v>
      </c>
      <c r="J1982" s="10">
        <v>775</v>
      </c>
      <c r="K1982" s="10">
        <f>IFERROR(Table2[[#This Row],[Total Waste (tons)]] * Table2[[#This Row],[Household waste (%)]], NA())</f>
        <v>1388909.2346000001</v>
      </c>
      <c r="L1982" s="10">
        <v>51.67</v>
      </c>
      <c r="M1982" s="10">
        <f>SUMIFS(Table2[Household waste (%)], Table2[Country], "Australia", Table2[Year], 2020)</f>
        <v>1412.17</v>
      </c>
      <c r="N1982" s="10">
        <f>COUNTIFS(Table2[Year], "USA")</f>
        <v>0</v>
      </c>
    </row>
    <row r="1983" spans="1:14" x14ac:dyDescent="0.35">
      <c r="A1983" s="11" t="s">
        <v>28</v>
      </c>
      <c r="B1983" s="12">
        <v>2023</v>
      </c>
      <c r="C1983" s="11" t="s">
        <v>19</v>
      </c>
      <c r="D1983" s="12">
        <v>43906.35</v>
      </c>
      <c r="E1983" s="13">
        <v>45589.86</v>
      </c>
      <c r="F1983" s="13">
        <f>IFERROR(Table2[[#This Row],[Economic loss ($ million)]]*1000000 / Table2[[#This Row],[Total Waste (tons)]], NA())</f>
        <v>1038343.2009265175</v>
      </c>
      <c r="G1983" s="13" t="str">
        <f t="shared" si="30"/>
        <v>Medium</v>
      </c>
      <c r="H1983" s="13">
        <v>43.27</v>
      </c>
      <c r="I1983" s="13">
        <f>IFERROR(Table2[[#This Row],[Total Waste (tons)]] / (Table2[[#This Row],[Population (million)]]*1000), NA())</f>
        <v>0.1292541729223704</v>
      </c>
      <c r="J1983" s="13">
        <v>339.69</v>
      </c>
      <c r="K1983" s="13">
        <f>IFERROR(Table2[[#This Row],[Total Waste (tons)]] * Table2[[#This Row],[Household waste (%)]], NA())</f>
        <v>2144825.1974999998</v>
      </c>
      <c r="L1983" s="13">
        <v>48.85</v>
      </c>
      <c r="M1983" s="10">
        <f>SUMIFS(Table2[Household waste (%)], Table2[Country], "Australia", Table2[Year], 2020)</f>
        <v>1412.17</v>
      </c>
      <c r="N1983" s="10">
        <f>COUNTIFS(Table2[Year], "USA")</f>
        <v>0</v>
      </c>
    </row>
    <row r="1984" spans="1:14" x14ac:dyDescent="0.35">
      <c r="A1984" s="8" t="s">
        <v>21</v>
      </c>
      <c r="B1984" s="9">
        <v>2019</v>
      </c>
      <c r="C1984" s="8" t="s">
        <v>13</v>
      </c>
      <c r="D1984" s="9">
        <v>20134.939999999999</v>
      </c>
      <c r="E1984" s="10">
        <v>23506.68</v>
      </c>
      <c r="F1984" s="10">
        <f>IFERROR(Table2[[#This Row],[Economic loss ($ million)]]*1000000 / Table2[[#This Row],[Total Waste (tons)]], NA())</f>
        <v>1167457.1664976405</v>
      </c>
      <c r="G1984" s="10" t="str">
        <f t="shared" si="30"/>
        <v>High</v>
      </c>
      <c r="H1984" s="10">
        <v>188.66</v>
      </c>
      <c r="I1984" s="10">
        <f>IFERROR(Table2[[#This Row],[Total Waste (tons)]] / (Table2[[#This Row],[Population (million)]]*1000), NA())</f>
        <v>2.1679145536569872E-2</v>
      </c>
      <c r="J1984" s="10">
        <v>928.77</v>
      </c>
      <c r="K1984" s="10">
        <f>IFERROR(Table2[[#This Row],[Total Waste (tons)]] * Table2[[#This Row],[Household waste (%)]], NA())</f>
        <v>1089501.6033999999</v>
      </c>
      <c r="L1984" s="10">
        <v>54.11</v>
      </c>
      <c r="M1984" s="10">
        <f>SUMIFS(Table2[Household waste (%)], Table2[Country], "Australia", Table2[Year], 2020)</f>
        <v>1412.17</v>
      </c>
      <c r="N1984" s="10">
        <f>COUNTIFS(Table2[Year], "USA")</f>
        <v>0</v>
      </c>
    </row>
    <row r="1985" spans="1:14" x14ac:dyDescent="0.35">
      <c r="A1985" s="11" t="s">
        <v>30</v>
      </c>
      <c r="B1985" s="12">
        <v>2022</v>
      </c>
      <c r="C1985" s="11" t="s">
        <v>15</v>
      </c>
      <c r="D1985" s="12">
        <v>28203.03</v>
      </c>
      <c r="E1985" s="13">
        <v>33832.699999999997</v>
      </c>
      <c r="F1985" s="13">
        <f>IFERROR(Table2[[#This Row],[Economic loss ($ million)]]*1000000 / Table2[[#This Row],[Total Waste (tons)]], NA())</f>
        <v>1199612.2402451083</v>
      </c>
      <c r="G1985" s="13" t="str">
        <f t="shared" si="30"/>
        <v>High</v>
      </c>
      <c r="H1985" s="13">
        <v>154.59</v>
      </c>
      <c r="I1985" s="13">
        <f>IFERROR(Table2[[#This Row],[Total Waste (tons)]] / (Table2[[#This Row],[Population (million)]]*1000), NA())</f>
        <v>3.5709078247657636E-2</v>
      </c>
      <c r="J1985" s="13">
        <v>789.8</v>
      </c>
      <c r="K1985" s="13">
        <f>IFERROR(Table2[[#This Row],[Total Waste (tons)]] * Table2[[#This Row],[Household waste (%)]], NA())</f>
        <v>1722641.0723999999</v>
      </c>
      <c r="L1985" s="13">
        <v>61.08</v>
      </c>
      <c r="M1985" s="10">
        <f>SUMIFS(Table2[Household waste (%)], Table2[Country], "Australia", Table2[Year], 2020)</f>
        <v>1412.17</v>
      </c>
      <c r="N1985" s="10">
        <f>COUNTIFS(Table2[Year], "USA")</f>
        <v>0</v>
      </c>
    </row>
    <row r="1986" spans="1:14" x14ac:dyDescent="0.35">
      <c r="A1986" s="8" t="s">
        <v>28</v>
      </c>
      <c r="B1986" s="9">
        <v>2022</v>
      </c>
      <c r="C1986" s="8" t="s">
        <v>25</v>
      </c>
      <c r="D1986" s="9">
        <v>41651.4</v>
      </c>
      <c r="E1986" s="10">
        <v>46007.13</v>
      </c>
      <c r="F1986" s="10">
        <f>IFERROR(Table2[[#This Row],[Economic loss ($ million)]]*1000000 / Table2[[#This Row],[Total Waste (tons)]], NA())</f>
        <v>1104575.8365865252</v>
      </c>
      <c r="G1986" s="10" t="str">
        <f t="shared" ref="G1986:G2049" si="31">IF(F1986&gt;1100000,"High",IF(F1986&gt;=950000,"Medium","Low"))</f>
        <v>High</v>
      </c>
      <c r="H1986" s="10">
        <v>59.15</v>
      </c>
      <c r="I1986" s="10">
        <f>IFERROR(Table2[[#This Row],[Total Waste (tons)]] / (Table2[[#This Row],[Population (million)]]*1000), NA())</f>
        <v>2.2772772006560964</v>
      </c>
      <c r="J1986" s="10">
        <v>18.29</v>
      </c>
      <c r="K1986" s="10">
        <f>IFERROR(Table2[[#This Row],[Total Waste (tons)]] * Table2[[#This Row],[Household waste (%)]], NA())</f>
        <v>1263703.476</v>
      </c>
      <c r="L1986" s="10">
        <v>30.34</v>
      </c>
      <c r="M1986" s="10">
        <f>SUMIFS(Table2[Household waste (%)], Table2[Country], "Australia", Table2[Year], 2020)</f>
        <v>1412.17</v>
      </c>
      <c r="N1986" s="10">
        <f>COUNTIFS(Table2[Year], "USA")</f>
        <v>0</v>
      </c>
    </row>
    <row r="1987" spans="1:14" x14ac:dyDescent="0.35">
      <c r="A1987" s="11" t="s">
        <v>17</v>
      </c>
      <c r="B1987" s="12">
        <v>2018</v>
      </c>
      <c r="C1987" s="11" t="s">
        <v>13</v>
      </c>
      <c r="D1987" s="12">
        <v>39389.65</v>
      </c>
      <c r="E1987" s="13">
        <v>33323.449999999997</v>
      </c>
      <c r="F1987" s="13">
        <f>IFERROR(Table2[[#This Row],[Economic loss ($ million)]]*1000000 / Table2[[#This Row],[Total Waste (tons)]], NA())</f>
        <v>845995.07738707995</v>
      </c>
      <c r="G1987" s="13" t="str">
        <f t="shared" si="31"/>
        <v>Low</v>
      </c>
      <c r="H1987" s="13">
        <v>44.41</v>
      </c>
      <c r="I1987" s="13">
        <f>IFERROR(Table2[[#This Row],[Total Waste (tons)]] / (Table2[[#This Row],[Population (million)]]*1000), NA())</f>
        <v>3.7598818285081562E-2</v>
      </c>
      <c r="J1987" s="13">
        <v>1047.6300000000001</v>
      </c>
      <c r="K1987" s="13">
        <f>IFERROR(Table2[[#This Row],[Total Waste (tons)]] * Table2[[#This Row],[Household waste (%)]], NA())</f>
        <v>2359833.9314999999</v>
      </c>
      <c r="L1987" s="13">
        <v>59.91</v>
      </c>
      <c r="M1987" s="10">
        <f>SUMIFS(Table2[Household waste (%)], Table2[Country], "Australia", Table2[Year], 2020)</f>
        <v>1412.17</v>
      </c>
      <c r="N1987" s="10">
        <f>COUNTIFS(Table2[Year], "USA")</f>
        <v>0</v>
      </c>
    </row>
    <row r="1988" spans="1:14" x14ac:dyDescent="0.35">
      <c r="A1988" s="8" t="s">
        <v>21</v>
      </c>
      <c r="B1988" s="9">
        <v>2024</v>
      </c>
      <c r="C1988" s="8" t="s">
        <v>19</v>
      </c>
      <c r="D1988" s="9">
        <v>515.22</v>
      </c>
      <c r="E1988" s="10">
        <v>585.58000000000004</v>
      </c>
      <c r="F1988" s="10">
        <f>IFERROR(Table2[[#This Row],[Economic loss ($ million)]]*1000000 / Table2[[#This Row],[Total Waste (tons)]], NA())</f>
        <v>1136563.0216218315</v>
      </c>
      <c r="G1988" s="10" t="str">
        <f t="shared" si="31"/>
        <v>High</v>
      </c>
      <c r="H1988" s="10">
        <v>57.61</v>
      </c>
      <c r="I1988" s="10">
        <f>IFERROR(Table2[[#This Row],[Total Waste (tons)]] / (Table2[[#This Row],[Population (million)]]*1000), NA())</f>
        <v>2.3673038044477119E-3</v>
      </c>
      <c r="J1988" s="10">
        <v>217.64</v>
      </c>
      <c r="K1988" s="10">
        <f>IFERROR(Table2[[#This Row],[Total Waste (tons)]] * Table2[[#This Row],[Household waste (%)]], NA())</f>
        <v>32469.164400000005</v>
      </c>
      <c r="L1988" s="10">
        <v>63.02</v>
      </c>
      <c r="M1988" s="10">
        <f>SUMIFS(Table2[Household waste (%)], Table2[Country], "Australia", Table2[Year], 2020)</f>
        <v>1412.17</v>
      </c>
      <c r="N1988" s="10">
        <f>COUNTIFS(Table2[Year], "USA")</f>
        <v>0</v>
      </c>
    </row>
    <row r="1989" spans="1:14" x14ac:dyDescent="0.35">
      <c r="A1989" s="11" t="s">
        <v>34</v>
      </c>
      <c r="B1989" s="12">
        <v>2022</v>
      </c>
      <c r="C1989" s="11" t="s">
        <v>19</v>
      </c>
      <c r="D1989" s="12">
        <v>42794.25</v>
      </c>
      <c r="E1989" s="13">
        <v>44156.2</v>
      </c>
      <c r="F1989" s="13">
        <f>IFERROR(Table2[[#This Row],[Economic loss ($ million)]]*1000000 / Table2[[#This Row],[Total Waste (tons)]], NA())</f>
        <v>1031825.5373093347</v>
      </c>
      <c r="G1989" s="13" t="str">
        <f t="shared" si="31"/>
        <v>Medium</v>
      </c>
      <c r="H1989" s="13">
        <v>48.79</v>
      </c>
      <c r="I1989" s="13">
        <f>IFERROR(Table2[[#This Row],[Total Waste (tons)]] / (Table2[[#This Row],[Population (million)]]*1000), NA())</f>
        <v>5.0687271995072725E-2</v>
      </c>
      <c r="J1989" s="13">
        <v>844.28</v>
      </c>
      <c r="K1989" s="13">
        <f>IFERROR(Table2[[#This Row],[Total Waste (tons)]] * Table2[[#This Row],[Household waste (%)]], NA())</f>
        <v>2401613.31</v>
      </c>
      <c r="L1989" s="13">
        <v>56.12</v>
      </c>
      <c r="M1989" s="10">
        <f>SUMIFS(Table2[Household waste (%)], Table2[Country], "Australia", Table2[Year], 2020)</f>
        <v>1412.17</v>
      </c>
      <c r="N1989" s="10">
        <f>COUNTIFS(Table2[Year], "USA")</f>
        <v>0</v>
      </c>
    </row>
    <row r="1990" spans="1:14" x14ac:dyDescent="0.35">
      <c r="A1990" s="8" t="s">
        <v>30</v>
      </c>
      <c r="B1990" s="9">
        <v>2021</v>
      </c>
      <c r="C1990" s="8" t="s">
        <v>19</v>
      </c>
      <c r="D1990" s="9">
        <v>20202.849999999999</v>
      </c>
      <c r="E1990" s="10">
        <v>21210.76</v>
      </c>
      <c r="F1990" s="10">
        <f>IFERROR(Table2[[#This Row],[Economic loss ($ million)]]*1000000 / Table2[[#This Row],[Total Waste (tons)]], NA())</f>
        <v>1049889.4957889605</v>
      </c>
      <c r="G1990" s="10" t="str">
        <f t="shared" si="31"/>
        <v>Medium</v>
      </c>
      <c r="H1990" s="10">
        <v>129.07</v>
      </c>
      <c r="I1990" s="10">
        <f>IFERROR(Table2[[#This Row],[Total Waste (tons)]] / (Table2[[#This Row],[Population (million)]]*1000), NA())</f>
        <v>1.6583228676730115E-2</v>
      </c>
      <c r="J1990" s="10">
        <v>1218.27</v>
      </c>
      <c r="K1990" s="10">
        <f>IFERROR(Table2[[#This Row],[Total Waste (tons)]] * Table2[[#This Row],[Household waste (%)]], NA())</f>
        <v>978221.99699999997</v>
      </c>
      <c r="L1990" s="10">
        <v>48.42</v>
      </c>
      <c r="M1990" s="10">
        <f>SUMIFS(Table2[Household waste (%)], Table2[Country], "Australia", Table2[Year], 2020)</f>
        <v>1412.17</v>
      </c>
      <c r="N1990" s="10">
        <f>COUNTIFS(Table2[Year], "USA")</f>
        <v>0</v>
      </c>
    </row>
    <row r="1991" spans="1:14" x14ac:dyDescent="0.35">
      <c r="A1991" s="11" t="s">
        <v>10</v>
      </c>
      <c r="B1991" s="12">
        <v>2023</v>
      </c>
      <c r="C1991" s="11" t="s">
        <v>11</v>
      </c>
      <c r="D1991" s="12">
        <v>44160.14</v>
      </c>
      <c r="E1991" s="13">
        <v>36660.14</v>
      </c>
      <c r="F1991" s="13">
        <f>IFERROR(Table2[[#This Row],[Economic loss ($ million)]]*1000000 / Table2[[#This Row],[Total Waste (tons)]], NA())</f>
        <v>830163.58190893417</v>
      </c>
      <c r="G1991" s="13" t="str">
        <f t="shared" si="31"/>
        <v>Low</v>
      </c>
      <c r="H1991" s="13">
        <v>66.5</v>
      </c>
      <c r="I1991" s="13">
        <f>IFERROR(Table2[[#This Row],[Total Waste (tons)]] / (Table2[[#This Row],[Population (million)]]*1000), NA())</f>
        <v>9.694445907973305E-2</v>
      </c>
      <c r="J1991" s="13">
        <v>455.52</v>
      </c>
      <c r="K1991" s="13">
        <f>IFERROR(Table2[[#This Row],[Total Waste (tons)]] * Table2[[#This Row],[Household waste (%)]], NA())</f>
        <v>2997148.7018000004</v>
      </c>
      <c r="L1991" s="13">
        <v>67.87</v>
      </c>
      <c r="M1991" s="10">
        <f>SUMIFS(Table2[Household waste (%)], Table2[Country], "Australia", Table2[Year], 2020)</f>
        <v>1412.17</v>
      </c>
      <c r="N1991" s="10">
        <f>COUNTIFS(Table2[Year], "USA")</f>
        <v>0</v>
      </c>
    </row>
    <row r="1992" spans="1:14" x14ac:dyDescent="0.35">
      <c r="A1992" s="8" t="s">
        <v>16</v>
      </c>
      <c r="B1992" s="9">
        <v>2019</v>
      </c>
      <c r="C1992" s="8" t="s">
        <v>22</v>
      </c>
      <c r="D1992" s="9">
        <v>22399.22</v>
      </c>
      <c r="E1992" s="10">
        <v>18780.12</v>
      </c>
      <c r="F1992" s="10">
        <f>IFERROR(Table2[[#This Row],[Economic loss ($ million)]]*1000000 / Table2[[#This Row],[Total Waste (tons)]], NA())</f>
        <v>838427.40952586732</v>
      </c>
      <c r="G1992" s="10" t="str">
        <f t="shared" si="31"/>
        <v>Low</v>
      </c>
      <c r="H1992" s="10">
        <v>114.47</v>
      </c>
      <c r="I1992" s="10">
        <f>IFERROR(Table2[[#This Row],[Total Waste (tons)]] / (Table2[[#This Row],[Population (million)]]*1000), NA())</f>
        <v>4.6512905704258992E-2</v>
      </c>
      <c r="J1992" s="10">
        <v>481.57</v>
      </c>
      <c r="K1992" s="10">
        <f>IFERROR(Table2[[#This Row],[Total Waste (tons)]] * Table2[[#This Row],[Household waste (%)]], NA())</f>
        <v>1330289.6758000001</v>
      </c>
      <c r="L1992" s="10">
        <v>59.39</v>
      </c>
      <c r="M1992" s="10">
        <f>SUMIFS(Table2[Household waste (%)], Table2[Country], "Australia", Table2[Year], 2020)</f>
        <v>1412.17</v>
      </c>
      <c r="N1992" s="10">
        <f>COUNTIFS(Table2[Year], "USA")</f>
        <v>0</v>
      </c>
    </row>
    <row r="1993" spans="1:14" x14ac:dyDescent="0.35">
      <c r="A1993" s="11" t="s">
        <v>27</v>
      </c>
      <c r="B1993" s="12">
        <v>2018</v>
      </c>
      <c r="C1993" s="11" t="s">
        <v>13</v>
      </c>
      <c r="D1993" s="12">
        <v>536.73</v>
      </c>
      <c r="E1993" s="13">
        <v>640</v>
      </c>
      <c r="F1993" s="13">
        <f>IFERROR(Table2[[#This Row],[Economic loss ($ million)]]*1000000 / Table2[[#This Row],[Total Waste (tons)]], NA())</f>
        <v>1192405.8651463492</v>
      </c>
      <c r="G1993" s="13" t="str">
        <f t="shared" si="31"/>
        <v>High</v>
      </c>
      <c r="H1993" s="13">
        <v>92.23</v>
      </c>
      <c r="I1993" s="13">
        <f>IFERROR(Table2[[#This Row],[Total Waste (tons)]] / (Table2[[#This Row],[Population (million)]]*1000), NA())</f>
        <v>6.9580492105058471E-4</v>
      </c>
      <c r="J1993" s="13">
        <v>771.38</v>
      </c>
      <c r="K1993" s="13">
        <f>IFERROR(Table2[[#This Row],[Total Waste (tons)]] * Table2[[#This Row],[Household waste (%)]], NA())</f>
        <v>29536.251900000003</v>
      </c>
      <c r="L1993" s="13">
        <v>55.03</v>
      </c>
      <c r="M1993" s="10">
        <f>SUMIFS(Table2[Household waste (%)], Table2[Country], "Australia", Table2[Year], 2020)</f>
        <v>1412.17</v>
      </c>
      <c r="N1993" s="10">
        <f>COUNTIFS(Table2[Year], "USA")</f>
        <v>0</v>
      </c>
    </row>
    <row r="1994" spans="1:14" x14ac:dyDescent="0.35">
      <c r="A1994" s="8" t="s">
        <v>16</v>
      </c>
      <c r="B1994" s="9">
        <v>2022</v>
      </c>
      <c r="C1994" s="8" t="s">
        <v>9</v>
      </c>
      <c r="D1994" s="9">
        <v>39155.97</v>
      </c>
      <c r="E1994" s="10">
        <v>44076.29</v>
      </c>
      <c r="F1994" s="10">
        <f>IFERROR(Table2[[#This Row],[Economic loss ($ million)]]*1000000 / Table2[[#This Row],[Total Waste (tons)]], NA())</f>
        <v>1125659.5099035983</v>
      </c>
      <c r="G1994" s="10" t="str">
        <f t="shared" si="31"/>
        <v>High</v>
      </c>
      <c r="H1994" s="10">
        <v>135.54</v>
      </c>
      <c r="I1994" s="10">
        <f>IFERROR(Table2[[#This Row],[Total Waste (tons)]] / (Table2[[#This Row],[Population (million)]]*1000), NA())</f>
        <v>9.0034421706139345E-2</v>
      </c>
      <c r="J1994" s="10">
        <v>434.9</v>
      </c>
      <c r="K1994" s="10">
        <f>IFERROR(Table2[[#This Row],[Total Waste (tons)]] * Table2[[#This Row],[Household waste (%)]], NA())</f>
        <v>2516554.1919</v>
      </c>
      <c r="L1994" s="10">
        <v>64.27</v>
      </c>
      <c r="M1994" s="10">
        <f>SUMIFS(Table2[Household waste (%)], Table2[Country], "Australia", Table2[Year], 2020)</f>
        <v>1412.17</v>
      </c>
      <c r="N1994" s="10">
        <f>COUNTIFS(Table2[Year], "USA")</f>
        <v>0</v>
      </c>
    </row>
    <row r="1995" spans="1:14" x14ac:dyDescent="0.35">
      <c r="A1995" s="11" t="s">
        <v>14</v>
      </c>
      <c r="B1995" s="12">
        <v>2023</v>
      </c>
      <c r="C1995" s="11" t="s">
        <v>22</v>
      </c>
      <c r="D1995" s="12">
        <v>44567.040000000001</v>
      </c>
      <c r="E1995" s="13">
        <v>40658.54</v>
      </c>
      <c r="F1995" s="13">
        <f>IFERROR(Table2[[#This Row],[Economic loss ($ million)]]*1000000 / Table2[[#This Row],[Total Waste (tons)]], NA())</f>
        <v>912300.65985984262</v>
      </c>
      <c r="G1995" s="13" t="str">
        <f t="shared" si="31"/>
        <v>Low</v>
      </c>
      <c r="H1995" s="13">
        <v>79.75</v>
      </c>
      <c r="I1995" s="13">
        <f>IFERROR(Table2[[#This Row],[Total Waste (tons)]] / (Table2[[#This Row],[Population (million)]]*1000), NA())</f>
        <v>3.937504638382839E-2</v>
      </c>
      <c r="J1995" s="13">
        <v>1131.8599999999999</v>
      </c>
      <c r="K1995" s="13">
        <f>IFERROR(Table2[[#This Row],[Total Waste (tons)]] * Table2[[#This Row],[Household waste (%)]], NA())</f>
        <v>2583105.6384000001</v>
      </c>
      <c r="L1995" s="13">
        <v>57.96</v>
      </c>
      <c r="M1995" s="10">
        <f>SUMIFS(Table2[Household waste (%)], Table2[Country], "Australia", Table2[Year], 2020)</f>
        <v>1412.17</v>
      </c>
      <c r="N1995" s="10">
        <f>COUNTIFS(Table2[Year], "USA")</f>
        <v>0</v>
      </c>
    </row>
    <row r="1996" spans="1:14" x14ac:dyDescent="0.35">
      <c r="A1996" s="8" t="s">
        <v>29</v>
      </c>
      <c r="B1996" s="9">
        <v>2024</v>
      </c>
      <c r="C1996" s="8" t="s">
        <v>25</v>
      </c>
      <c r="D1996" s="9">
        <v>21022.29</v>
      </c>
      <c r="E1996" s="10">
        <v>23137.14</v>
      </c>
      <c r="F1996" s="10">
        <f>IFERROR(Table2[[#This Row],[Economic loss ($ million)]]*1000000 / Table2[[#This Row],[Total Waste (tons)]], NA())</f>
        <v>1100600.3627578155</v>
      </c>
      <c r="G1996" s="10" t="str">
        <f t="shared" si="31"/>
        <v>High</v>
      </c>
      <c r="H1996" s="10">
        <v>97.09</v>
      </c>
      <c r="I1996" s="10">
        <f>IFERROR(Table2[[#This Row],[Total Waste (tons)]] / (Table2[[#This Row],[Population (million)]]*1000), NA())</f>
        <v>5.6116304521915544E-2</v>
      </c>
      <c r="J1996" s="10">
        <v>374.62</v>
      </c>
      <c r="K1996" s="10">
        <f>IFERROR(Table2[[#This Row],[Total Waste (tons)]] * Table2[[#This Row],[Household waste (%)]], NA())</f>
        <v>1356988.8195</v>
      </c>
      <c r="L1996" s="10">
        <v>64.55</v>
      </c>
      <c r="M1996" s="10">
        <f>SUMIFS(Table2[Household waste (%)], Table2[Country], "Australia", Table2[Year], 2020)</f>
        <v>1412.17</v>
      </c>
      <c r="N1996" s="10">
        <f>COUNTIFS(Table2[Year], "USA")</f>
        <v>0</v>
      </c>
    </row>
    <row r="1997" spans="1:14" x14ac:dyDescent="0.35">
      <c r="A1997" s="11" t="s">
        <v>16</v>
      </c>
      <c r="B1997" s="12">
        <v>2023</v>
      </c>
      <c r="C1997" s="11" t="s">
        <v>9</v>
      </c>
      <c r="D1997" s="12">
        <v>39158.17</v>
      </c>
      <c r="E1997" s="13">
        <v>31840.85</v>
      </c>
      <c r="F1997" s="13">
        <f>IFERROR(Table2[[#This Row],[Economic loss ($ million)]]*1000000 / Table2[[#This Row],[Total Waste (tons)]], NA())</f>
        <v>813134.27057495282</v>
      </c>
      <c r="G1997" s="13" t="str">
        <f t="shared" si="31"/>
        <v>Low</v>
      </c>
      <c r="H1997" s="13">
        <v>31.95</v>
      </c>
      <c r="I1997" s="13">
        <f>IFERROR(Table2[[#This Row],[Total Waste (tons)]] / (Table2[[#This Row],[Population (million)]]*1000), NA())</f>
        <v>8.5636552508419714E-2</v>
      </c>
      <c r="J1997" s="13">
        <v>457.26</v>
      </c>
      <c r="K1997" s="13">
        <f>IFERROR(Table2[[#This Row],[Total Waste (tons)]] * Table2[[#This Row],[Household waste (%)]], NA())</f>
        <v>2319338.4090999998</v>
      </c>
      <c r="L1997" s="13">
        <v>59.23</v>
      </c>
      <c r="M1997" s="10">
        <f>SUMIFS(Table2[Household waste (%)], Table2[Country], "Australia", Table2[Year], 2020)</f>
        <v>1412.17</v>
      </c>
      <c r="N1997" s="10">
        <f>COUNTIFS(Table2[Year], "USA")</f>
        <v>0</v>
      </c>
    </row>
    <row r="1998" spans="1:14" x14ac:dyDescent="0.35">
      <c r="A1998" s="8" t="s">
        <v>24</v>
      </c>
      <c r="B1998" s="9">
        <v>2018</v>
      </c>
      <c r="C1998" s="8" t="s">
        <v>9</v>
      </c>
      <c r="D1998" s="9">
        <v>49808.78</v>
      </c>
      <c r="E1998" s="10">
        <v>45858.94</v>
      </c>
      <c r="F1998" s="10">
        <f>IFERROR(Table2[[#This Row],[Economic loss ($ million)]]*1000000 / Table2[[#This Row],[Total Waste (tons)]], NA())</f>
        <v>920699.924792376</v>
      </c>
      <c r="G1998" s="10" t="str">
        <f t="shared" si="31"/>
        <v>Low</v>
      </c>
      <c r="H1998" s="10">
        <v>167.38</v>
      </c>
      <c r="I1998" s="10">
        <f>IFERROR(Table2[[#This Row],[Total Waste (tons)]] / (Table2[[#This Row],[Population (million)]]*1000), NA())</f>
        <v>9.1259971784019497E-2</v>
      </c>
      <c r="J1998" s="10">
        <v>545.79</v>
      </c>
      <c r="K1998" s="10">
        <f>IFERROR(Table2[[#This Row],[Total Waste (tons)]] * Table2[[#This Row],[Household waste (%)]], NA())</f>
        <v>2348483.977</v>
      </c>
      <c r="L1998" s="10">
        <v>47.15</v>
      </c>
      <c r="M1998" s="10">
        <f>SUMIFS(Table2[Household waste (%)], Table2[Country], "Australia", Table2[Year], 2020)</f>
        <v>1412.17</v>
      </c>
      <c r="N1998" s="10">
        <f>COUNTIFS(Table2[Year], "USA")</f>
        <v>0</v>
      </c>
    </row>
    <row r="1999" spans="1:14" x14ac:dyDescent="0.35">
      <c r="A1999" s="11" t="s">
        <v>31</v>
      </c>
      <c r="B1999" s="12">
        <v>2022</v>
      </c>
      <c r="C1999" s="11" t="s">
        <v>9</v>
      </c>
      <c r="D1999" s="12">
        <v>33269.480000000003</v>
      </c>
      <c r="E1999" s="13">
        <v>32891.5</v>
      </c>
      <c r="F1999" s="13">
        <f>IFERROR(Table2[[#This Row],[Economic loss ($ million)]]*1000000 / Table2[[#This Row],[Total Waste (tons)]], NA())</f>
        <v>988638.83655530529</v>
      </c>
      <c r="G1999" s="13" t="str">
        <f t="shared" si="31"/>
        <v>Medium</v>
      </c>
      <c r="H1999" s="13">
        <v>75.599999999999994</v>
      </c>
      <c r="I1999" s="13">
        <f>IFERROR(Table2[[#This Row],[Total Waste (tons)]] / (Table2[[#This Row],[Population (million)]]*1000), NA())</f>
        <v>3.5542797316354006E-2</v>
      </c>
      <c r="J1999" s="13">
        <v>936.04</v>
      </c>
      <c r="K1999" s="13">
        <f>IFERROR(Table2[[#This Row],[Total Waste (tons)]] * Table2[[#This Row],[Household waste (%)]], NA())</f>
        <v>1374694.9136000001</v>
      </c>
      <c r="L1999" s="13">
        <v>41.32</v>
      </c>
      <c r="M1999" s="10">
        <f>SUMIFS(Table2[Household waste (%)], Table2[Country], "Australia", Table2[Year], 2020)</f>
        <v>1412.17</v>
      </c>
      <c r="N1999" s="10">
        <f>COUNTIFS(Table2[Year], "USA")</f>
        <v>0</v>
      </c>
    </row>
    <row r="2000" spans="1:14" x14ac:dyDescent="0.35">
      <c r="A2000" s="8" t="s">
        <v>35</v>
      </c>
      <c r="B2000" s="9">
        <v>2020</v>
      </c>
      <c r="C2000" s="8" t="s">
        <v>20</v>
      </c>
      <c r="D2000" s="9">
        <v>34493.019999999997</v>
      </c>
      <c r="E2000" s="10">
        <v>28190.42</v>
      </c>
      <c r="F2000" s="10">
        <f>IFERROR(Table2[[#This Row],[Economic loss ($ million)]]*1000000 / Table2[[#This Row],[Total Waste (tons)]], NA())</f>
        <v>817278.97412288061</v>
      </c>
      <c r="G2000" s="10" t="str">
        <f t="shared" si="31"/>
        <v>Low</v>
      </c>
      <c r="H2000" s="10">
        <v>179.95</v>
      </c>
      <c r="I2000" s="10">
        <f>IFERROR(Table2[[#This Row],[Total Waste (tons)]] / (Table2[[#This Row],[Population (million)]]*1000), NA())</f>
        <v>0.17956697381435785</v>
      </c>
      <c r="J2000" s="10">
        <v>192.09</v>
      </c>
      <c r="K2000" s="10">
        <f>IFERROR(Table2[[#This Row],[Total Waste (tons)]] * Table2[[#This Row],[Household waste (%)]], NA())</f>
        <v>2347939.8713999996</v>
      </c>
      <c r="L2000" s="10">
        <v>68.069999999999993</v>
      </c>
      <c r="M2000" s="10">
        <f>SUMIFS(Table2[Household waste (%)], Table2[Country], "Australia", Table2[Year], 2020)</f>
        <v>1412.17</v>
      </c>
      <c r="N2000" s="10">
        <f>COUNTIFS(Table2[Year], "USA")</f>
        <v>0</v>
      </c>
    </row>
    <row r="2001" spans="1:14" x14ac:dyDescent="0.35">
      <c r="A2001" s="11" t="s">
        <v>29</v>
      </c>
      <c r="B2001" s="12">
        <v>2023</v>
      </c>
      <c r="C2001" s="11" t="s">
        <v>20</v>
      </c>
      <c r="D2001" s="12">
        <v>10239.450000000001</v>
      </c>
      <c r="E2001" s="13">
        <v>9673.7800000000007</v>
      </c>
      <c r="F2001" s="13">
        <f>IFERROR(Table2[[#This Row],[Economic loss ($ million)]]*1000000 / Table2[[#This Row],[Total Waste (tons)]], NA())</f>
        <v>944755.8218458998</v>
      </c>
      <c r="G2001" s="13" t="str">
        <f t="shared" si="31"/>
        <v>Low</v>
      </c>
      <c r="H2001" s="13">
        <v>176.18</v>
      </c>
      <c r="I2001" s="13">
        <f>IFERROR(Table2[[#This Row],[Total Waste (tons)]] / (Table2[[#This Row],[Population (million)]]*1000), NA())</f>
        <v>9.8184354863455042E-3</v>
      </c>
      <c r="J2001" s="13">
        <v>1042.8800000000001</v>
      </c>
      <c r="K2001" s="13">
        <f>IFERROR(Table2[[#This Row],[Total Waste (tons)]] * Table2[[#This Row],[Household waste (%)]], NA())</f>
        <v>454938.7635</v>
      </c>
      <c r="L2001" s="13">
        <v>44.43</v>
      </c>
      <c r="M2001" s="10">
        <f>SUMIFS(Table2[Household waste (%)], Table2[Country], "Australia", Table2[Year], 2020)</f>
        <v>1412.17</v>
      </c>
      <c r="N2001" s="10">
        <f>COUNTIFS(Table2[Year], "USA")</f>
        <v>0</v>
      </c>
    </row>
    <row r="2002" spans="1:14" x14ac:dyDescent="0.35">
      <c r="A2002" s="8" t="s">
        <v>30</v>
      </c>
      <c r="B2002" s="9">
        <v>2023</v>
      </c>
      <c r="C2002" s="8" t="s">
        <v>9</v>
      </c>
      <c r="D2002" s="9">
        <v>38729.379999999997</v>
      </c>
      <c r="E2002" s="10">
        <v>35954.47</v>
      </c>
      <c r="F2002" s="10">
        <f>IFERROR(Table2[[#This Row],[Economic loss ($ million)]]*1000000 / Table2[[#This Row],[Total Waste (tons)]], NA())</f>
        <v>928351.29299771914</v>
      </c>
      <c r="G2002" s="10" t="str">
        <f t="shared" si="31"/>
        <v>Low</v>
      </c>
      <c r="H2002" s="10">
        <v>174.94</v>
      </c>
      <c r="I2002" s="10">
        <f>IFERROR(Table2[[#This Row],[Total Waste (tons)]] / (Table2[[#This Row],[Population (million)]]*1000), NA())</f>
        <v>6.8530594189050498E-2</v>
      </c>
      <c r="J2002" s="10">
        <v>565.14</v>
      </c>
      <c r="K2002" s="10">
        <f>IFERROR(Table2[[#This Row],[Total Waste (tons)]] * Table2[[#This Row],[Household waste (%)]], NA())</f>
        <v>1598748.8063999999</v>
      </c>
      <c r="L2002" s="10">
        <v>41.28</v>
      </c>
      <c r="M2002" s="10">
        <f>SUMIFS(Table2[Household waste (%)], Table2[Country], "Australia", Table2[Year], 2020)</f>
        <v>1412.17</v>
      </c>
      <c r="N2002" s="10">
        <f>COUNTIFS(Table2[Year], "USA")</f>
        <v>0</v>
      </c>
    </row>
    <row r="2003" spans="1:14" x14ac:dyDescent="0.35">
      <c r="A2003" s="11" t="s">
        <v>8</v>
      </c>
      <c r="B2003" s="12">
        <v>2023</v>
      </c>
      <c r="C2003" s="11" t="s">
        <v>25</v>
      </c>
      <c r="D2003" s="12">
        <v>47579.06</v>
      </c>
      <c r="E2003" s="13">
        <v>45990.76</v>
      </c>
      <c r="F2003" s="13">
        <f>IFERROR(Table2[[#This Row],[Economic loss ($ million)]]*1000000 / Table2[[#This Row],[Total Waste (tons)]], NA())</f>
        <v>966617.66752012342</v>
      </c>
      <c r="G2003" s="13" t="str">
        <f t="shared" si="31"/>
        <v>Medium</v>
      </c>
      <c r="H2003" s="13">
        <v>140.13999999999999</v>
      </c>
      <c r="I2003" s="13">
        <f>IFERROR(Table2[[#This Row],[Total Waste (tons)]] / (Table2[[#This Row],[Population (million)]]*1000), NA())</f>
        <v>5.3336763634325428E-2</v>
      </c>
      <c r="J2003" s="13">
        <v>892.05</v>
      </c>
      <c r="K2003" s="13">
        <f>IFERROR(Table2[[#This Row],[Total Waste (tons)]] * Table2[[#This Row],[Household waste (%)]], NA())</f>
        <v>1548698.4029999997</v>
      </c>
      <c r="L2003" s="13">
        <v>32.549999999999997</v>
      </c>
      <c r="M2003" s="10">
        <f>SUMIFS(Table2[Household waste (%)], Table2[Country], "Australia", Table2[Year], 2020)</f>
        <v>1412.17</v>
      </c>
      <c r="N2003" s="10">
        <f>COUNTIFS(Table2[Year], "USA")</f>
        <v>0</v>
      </c>
    </row>
    <row r="2004" spans="1:14" x14ac:dyDescent="0.35">
      <c r="A2004" s="8" t="s">
        <v>27</v>
      </c>
      <c r="B2004" s="9">
        <v>2020</v>
      </c>
      <c r="C2004" s="8" t="s">
        <v>19</v>
      </c>
      <c r="D2004" s="9">
        <v>2758.33</v>
      </c>
      <c r="E2004" s="10">
        <v>2791.66</v>
      </c>
      <c r="F2004" s="10">
        <f>IFERROR(Table2[[#This Row],[Economic loss ($ million)]]*1000000 / Table2[[#This Row],[Total Waste (tons)]], NA())</f>
        <v>1012083.3982880947</v>
      </c>
      <c r="G2004" s="10" t="str">
        <f t="shared" si="31"/>
        <v>Medium</v>
      </c>
      <c r="H2004" s="10">
        <v>21.95</v>
      </c>
      <c r="I2004" s="10">
        <f>IFERROR(Table2[[#This Row],[Total Waste (tons)]] / (Table2[[#This Row],[Population (million)]]*1000), NA())</f>
        <v>4.8639217069299946E-2</v>
      </c>
      <c r="J2004" s="10">
        <v>56.71</v>
      </c>
      <c r="K2004" s="10">
        <f>IFERROR(Table2[[#This Row],[Total Waste (tons)]] * Table2[[#This Row],[Household waste (%)]], NA())</f>
        <v>90142.224399999992</v>
      </c>
      <c r="L2004" s="10">
        <v>32.68</v>
      </c>
      <c r="M2004" s="10">
        <f>SUMIFS(Table2[Household waste (%)], Table2[Country], "Australia", Table2[Year], 2020)</f>
        <v>1412.17</v>
      </c>
      <c r="N2004" s="10">
        <f>COUNTIFS(Table2[Year], "USA")</f>
        <v>0</v>
      </c>
    </row>
    <row r="2005" spans="1:14" x14ac:dyDescent="0.35">
      <c r="A2005" s="11" t="s">
        <v>28</v>
      </c>
      <c r="B2005" s="12">
        <v>2022</v>
      </c>
      <c r="C2005" s="11" t="s">
        <v>25</v>
      </c>
      <c r="D2005" s="12">
        <v>2961.25</v>
      </c>
      <c r="E2005" s="13">
        <v>2885.45</v>
      </c>
      <c r="F2005" s="13">
        <f>IFERROR(Table2[[#This Row],[Economic loss ($ million)]]*1000000 / Table2[[#This Row],[Total Waste (tons)]], NA())</f>
        <v>974402.70156184048</v>
      </c>
      <c r="G2005" s="13" t="str">
        <f t="shared" si="31"/>
        <v>Medium</v>
      </c>
      <c r="H2005" s="13">
        <v>118.25</v>
      </c>
      <c r="I2005" s="13">
        <f>IFERROR(Table2[[#This Row],[Total Waste (tons)]] / (Table2[[#This Row],[Population (million)]]*1000), NA())</f>
        <v>2.212166260776023E-3</v>
      </c>
      <c r="J2005" s="13">
        <v>1338.62</v>
      </c>
      <c r="K2005" s="13">
        <f>IFERROR(Table2[[#This Row],[Total Waste (tons)]] * Table2[[#This Row],[Household waste (%)]], NA())</f>
        <v>182205.71249999999</v>
      </c>
      <c r="L2005" s="13">
        <v>61.53</v>
      </c>
      <c r="M2005" s="10">
        <f>SUMIFS(Table2[Household waste (%)], Table2[Country], "Australia", Table2[Year], 2020)</f>
        <v>1412.17</v>
      </c>
      <c r="N2005" s="10">
        <f>COUNTIFS(Table2[Year], "USA")</f>
        <v>0</v>
      </c>
    </row>
    <row r="2006" spans="1:14" x14ac:dyDescent="0.35">
      <c r="A2006" s="8" t="s">
        <v>26</v>
      </c>
      <c r="B2006" s="9">
        <v>2021</v>
      </c>
      <c r="C2006" s="8" t="s">
        <v>19</v>
      </c>
      <c r="D2006" s="9">
        <v>25925.67</v>
      </c>
      <c r="E2006" s="10">
        <v>26485.25</v>
      </c>
      <c r="F2006" s="10">
        <f>IFERROR(Table2[[#This Row],[Economic loss ($ million)]]*1000000 / Table2[[#This Row],[Total Waste (tons)]], NA())</f>
        <v>1021584.0130650434</v>
      </c>
      <c r="G2006" s="10" t="str">
        <f t="shared" si="31"/>
        <v>Medium</v>
      </c>
      <c r="H2006" s="10">
        <v>161.72</v>
      </c>
      <c r="I2006" s="10">
        <f>IFERROR(Table2[[#This Row],[Total Waste (tons)]] / (Table2[[#This Row],[Population (million)]]*1000), NA())</f>
        <v>6.632981118559074E-2</v>
      </c>
      <c r="J2006" s="10">
        <v>390.86</v>
      </c>
      <c r="K2006" s="10">
        <f>IFERROR(Table2[[#This Row],[Total Waste (tons)]] * Table2[[#This Row],[Household waste (%)]], NA())</f>
        <v>1756723.3992000001</v>
      </c>
      <c r="L2006" s="10">
        <v>67.760000000000005</v>
      </c>
      <c r="M2006" s="10">
        <f>SUMIFS(Table2[Household waste (%)], Table2[Country], "Australia", Table2[Year], 2020)</f>
        <v>1412.17</v>
      </c>
      <c r="N2006" s="10">
        <f>COUNTIFS(Table2[Year], "USA")</f>
        <v>0</v>
      </c>
    </row>
    <row r="2007" spans="1:14" x14ac:dyDescent="0.35">
      <c r="A2007" s="11" t="s">
        <v>17</v>
      </c>
      <c r="B2007" s="12">
        <v>2018</v>
      </c>
      <c r="C2007" s="11" t="s">
        <v>25</v>
      </c>
      <c r="D2007" s="12">
        <v>42039.58</v>
      </c>
      <c r="E2007" s="13">
        <v>40819.21</v>
      </c>
      <c r="F2007" s="13">
        <f>IFERROR(Table2[[#This Row],[Economic loss ($ million)]]*1000000 / Table2[[#This Row],[Total Waste (tons)]], NA())</f>
        <v>970970.927873209</v>
      </c>
      <c r="G2007" s="13" t="str">
        <f t="shared" si="31"/>
        <v>Medium</v>
      </c>
      <c r="H2007" s="13">
        <v>165.37</v>
      </c>
      <c r="I2007" s="13">
        <f>IFERROR(Table2[[#This Row],[Total Waste (tons)]] / (Table2[[#This Row],[Population (million)]]*1000), NA())</f>
        <v>3.2691966125683355E-2</v>
      </c>
      <c r="J2007" s="13">
        <v>1285.93</v>
      </c>
      <c r="K2007" s="13">
        <f>IFERROR(Table2[[#This Row],[Total Waste (tons)]] * Table2[[#This Row],[Household waste (%)]], NA())</f>
        <v>2715756.8679999998</v>
      </c>
      <c r="L2007" s="13">
        <v>64.599999999999994</v>
      </c>
      <c r="M2007" s="10">
        <f>SUMIFS(Table2[Household waste (%)], Table2[Country], "Australia", Table2[Year], 2020)</f>
        <v>1412.17</v>
      </c>
      <c r="N2007" s="10">
        <f>COUNTIFS(Table2[Year], "USA")</f>
        <v>0</v>
      </c>
    </row>
    <row r="2008" spans="1:14" x14ac:dyDescent="0.35">
      <c r="A2008" s="8" t="s">
        <v>10</v>
      </c>
      <c r="B2008" s="9">
        <v>2022</v>
      </c>
      <c r="C2008" s="8" t="s">
        <v>13</v>
      </c>
      <c r="D2008" s="9">
        <v>1484.47</v>
      </c>
      <c r="E2008" s="10">
        <v>1234.04</v>
      </c>
      <c r="F2008" s="10">
        <f>IFERROR(Table2[[#This Row],[Economic loss ($ million)]]*1000000 / Table2[[#This Row],[Total Waste (tons)]], NA())</f>
        <v>831300.05995405768</v>
      </c>
      <c r="G2008" s="10" t="str">
        <f t="shared" si="31"/>
        <v>Low</v>
      </c>
      <c r="H2008" s="10">
        <v>48.37</v>
      </c>
      <c r="I2008" s="10">
        <f>IFERROR(Table2[[#This Row],[Total Waste (tons)]] / (Table2[[#This Row],[Population (million)]]*1000), NA())</f>
        <v>3.1111833004988055E-3</v>
      </c>
      <c r="J2008" s="10">
        <v>477.14</v>
      </c>
      <c r="K2008" s="10">
        <f>IFERROR(Table2[[#This Row],[Total Waste (tons)]] * Table2[[#This Row],[Household waste (%)]], NA())</f>
        <v>53544.832900000001</v>
      </c>
      <c r="L2008" s="10">
        <v>36.07</v>
      </c>
      <c r="M2008" s="10">
        <f>SUMIFS(Table2[Household waste (%)], Table2[Country], "Australia", Table2[Year], 2020)</f>
        <v>1412.17</v>
      </c>
      <c r="N2008" s="10">
        <f>COUNTIFS(Table2[Year], "USA")</f>
        <v>0</v>
      </c>
    </row>
    <row r="2009" spans="1:14" x14ac:dyDescent="0.35">
      <c r="A2009" s="11" t="s">
        <v>24</v>
      </c>
      <c r="B2009" s="12">
        <v>2019</v>
      </c>
      <c r="C2009" s="11" t="s">
        <v>11</v>
      </c>
      <c r="D2009" s="12">
        <v>4317.3599999999997</v>
      </c>
      <c r="E2009" s="13">
        <v>4668.72</v>
      </c>
      <c r="F2009" s="13">
        <f>IFERROR(Table2[[#This Row],[Economic loss ($ million)]]*1000000 / Table2[[#This Row],[Total Waste (tons)]], NA())</f>
        <v>1081383.0674300962</v>
      </c>
      <c r="G2009" s="13" t="str">
        <f t="shared" si="31"/>
        <v>Medium</v>
      </c>
      <c r="H2009" s="13">
        <v>33.33</v>
      </c>
      <c r="I2009" s="13">
        <f>IFERROR(Table2[[#This Row],[Total Waste (tons)]] / (Table2[[#This Row],[Population (million)]]*1000), NA())</f>
        <v>4.410104497584195E-3</v>
      </c>
      <c r="J2009" s="13">
        <v>978.97</v>
      </c>
      <c r="K2009" s="13">
        <f>IFERROR(Table2[[#This Row],[Total Waste (tons)]] * Table2[[#This Row],[Household waste (%)]], NA())</f>
        <v>254378.85119999998</v>
      </c>
      <c r="L2009" s="13">
        <v>58.92</v>
      </c>
      <c r="M2009" s="10">
        <f>SUMIFS(Table2[Household waste (%)], Table2[Country], "Australia", Table2[Year], 2020)</f>
        <v>1412.17</v>
      </c>
      <c r="N2009" s="10">
        <f>COUNTIFS(Table2[Year], "USA")</f>
        <v>0</v>
      </c>
    </row>
    <row r="2010" spans="1:14" x14ac:dyDescent="0.35">
      <c r="A2010" s="8" t="s">
        <v>23</v>
      </c>
      <c r="B2010" s="9">
        <v>2018</v>
      </c>
      <c r="C2010" s="8" t="s">
        <v>19</v>
      </c>
      <c r="D2010" s="9">
        <v>26928.02</v>
      </c>
      <c r="E2010" s="10">
        <v>22625.18</v>
      </c>
      <c r="F2010" s="10">
        <f>IFERROR(Table2[[#This Row],[Economic loss ($ million)]]*1000000 / Table2[[#This Row],[Total Waste (tons)]], NA())</f>
        <v>840209.5660950935</v>
      </c>
      <c r="G2010" s="10" t="str">
        <f t="shared" si="31"/>
        <v>Low</v>
      </c>
      <c r="H2010" s="10">
        <v>171.49</v>
      </c>
      <c r="I2010" s="10">
        <f>IFERROR(Table2[[#This Row],[Total Waste (tons)]] / (Table2[[#This Row],[Population (million)]]*1000), NA())</f>
        <v>0.11439260832625318</v>
      </c>
      <c r="J2010" s="10">
        <v>235.4</v>
      </c>
      <c r="K2010" s="10">
        <f>IFERROR(Table2[[#This Row],[Total Waste (tons)]] * Table2[[#This Row],[Household waste (%)]], NA())</f>
        <v>1830566.7996</v>
      </c>
      <c r="L2010" s="10">
        <v>67.98</v>
      </c>
      <c r="M2010" s="10">
        <f>SUMIFS(Table2[Household waste (%)], Table2[Country], "Australia", Table2[Year], 2020)</f>
        <v>1412.17</v>
      </c>
      <c r="N2010" s="10">
        <f>COUNTIFS(Table2[Year], "USA")</f>
        <v>0</v>
      </c>
    </row>
    <row r="2011" spans="1:14" x14ac:dyDescent="0.35">
      <c r="A2011" s="11" t="s">
        <v>10</v>
      </c>
      <c r="B2011" s="12">
        <v>2020</v>
      </c>
      <c r="C2011" s="11" t="s">
        <v>13</v>
      </c>
      <c r="D2011" s="12">
        <v>42112.4</v>
      </c>
      <c r="E2011" s="13">
        <v>49050.1</v>
      </c>
      <c r="F2011" s="13">
        <f>IFERROR(Table2[[#This Row],[Economic loss ($ million)]]*1000000 / Table2[[#This Row],[Total Waste (tons)]], NA())</f>
        <v>1164742.4511545293</v>
      </c>
      <c r="G2011" s="13" t="str">
        <f t="shared" si="31"/>
        <v>High</v>
      </c>
      <c r="H2011" s="13">
        <v>103.84</v>
      </c>
      <c r="I2011" s="13">
        <f>IFERROR(Table2[[#This Row],[Total Waste (tons)]] / (Table2[[#This Row],[Population (million)]]*1000), NA())</f>
        <v>3.3950934786639686E-2</v>
      </c>
      <c r="J2011" s="13">
        <v>1240.3900000000001</v>
      </c>
      <c r="K2011" s="13">
        <f>IFERROR(Table2[[#This Row],[Total Waste (tons)]] * Table2[[#This Row],[Household waste (%)]], NA())</f>
        <v>1804095.2160000002</v>
      </c>
      <c r="L2011" s="13">
        <v>42.84</v>
      </c>
      <c r="M2011" s="10">
        <f>SUMIFS(Table2[Household waste (%)], Table2[Country], "Australia", Table2[Year], 2020)</f>
        <v>1412.17</v>
      </c>
      <c r="N2011" s="10">
        <f>COUNTIFS(Table2[Year], "USA")</f>
        <v>0</v>
      </c>
    </row>
    <row r="2012" spans="1:14" x14ac:dyDescent="0.35">
      <c r="A2012" s="8" t="s">
        <v>26</v>
      </c>
      <c r="B2012" s="9">
        <v>2019</v>
      </c>
      <c r="C2012" s="8" t="s">
        <v>15</v>
      </c>
      <c r="D2012" s="9">
        <v>22043.4</v>
      </c>
      <c r="E2012" s="10">
        <v>20428.03</v>
      </c>
      <c r="F2012" s="10">
        <f>IFERROR(Table2[[#This Row],[Economic loss ($ million)]]*1000000 / Table2[[#This Row],[Total Waste (tons)]], NA())</f>
        <v>926718.65501692111</v>
      </c>
      <c r="G2012" s="10" t="str">
        <f t="shared" si="31"/>
        <v>Low</v>
      </c>
      <c r="H2012" s="10">
        <v>138.38999999999999</v>
      </c>
      <c r="I2012" s="10">
        <f>IFERROR(Table2[[#This Row],[Total Waste (tons)]] / (Table2[[#This Row],[Population (million)]]*1000), NA())</f>
        <v>1.7686364183415574E-2</v>
      </c>
      <c r="J2012" s="10">
        <v>1246.3499999999999</v>
      </c>
      <c r="K2012" s="10">
        <f>IFERROR(Table2[[#This Row],[Total Waste (tons)]] * Table2[[#This Row],[Household waste (%)]], NA())</f>
        <v>825966.19799999997</v>
      </c>
      <c r="L2012" s="10">
        <v>37.47</v>
      </c>
      <c r="M2012" s="10">
        <f>SUMIFS(Table2[Household waste (%)], Table2[Country], "Australia", Table2[Year], 2020)</f>
        <v>1412.17</v>
      </c>
      <c r="N2012" s="10">
        <f>COUNTIFS(Table2[Year], "USA")</f>
        <v>0</v>
      </c>
    </row>
    <row r="2013" spans="1:14" x14ac:dyDescent="0.35">
      <c r="A2013" s="11" t="s">
        <v>17</v>
      </c>
      <c r="B2013" s="12">
        <v>2018</v>
      </c>
      <c r="C2013" s="11" t="s">
        <v>9</v>
      </c>
      <c r="D2013" s="12">
        <v>8591.3700000000008</v>
      </c>
      <c r="E2013" s="13">
        <v>8898.91</v>
      </c>
      <c r="F2013" s="13">
        <f>IFERROR(Table2[[#This Row],[Economic loss ($ million)]]*1000000 / Table2[[#This Row],[Total Waste (tons)]], NA())</f>
        <v>1035796.386373768</v>
      </c>
      <c r="G2013" s="13" t="str">
        <f t="shared" si="31"/>
        <v>Medium</v>
      </c>
      <c r="H2013" s="13">
        <v>115.26</v>
      </c>
      <c r="I2013" s="13">
        <f>IFERROR(Table2[[#This Row],[Total Waste (tons)]] / (Table2[[#This Row],[Population (million)]]*1000), NA())</f>
        <v>6.3043896210631372E-3</v>
      </c>
      <c r="J2013" s="13">
        <v>1362.76</v>
      </c>
      <c r="K2013" s="13">
        <f>IFERROR(Table2[[#This Row],[Total Waste (tons)]] * Table2[[#This Row],[Household waste (%)]], NA())</f>
        <v>524589.05220000003</v>
      </c>
      <c r="L2013" s="13">
        <v>61.06</v>
      </c>
      <c r="M2013" s="10">
        <f>SUMIFS(Table2[Household waste (%)], Table2[Country], "Australia", Table2[Year], 2020)</f>
        <v>1412.17</v>
      </c>
      <c r="N2013" s="10">
        <f>COUNTIFS(Table2[Year], "USA")</f>
        <v>0</v>
      </c>
    </row>
    <row r="2014" spans="1:14" x14ac:dyDescent="0.35">
      <c r="A2014" s="8" t="s">
        <v>35</v>
      </c>
      <c r="B2014" s="9">
        <v>2024</v>
      </c>
      <c r="C2014" s="8" t="s">
        <v>20</v>
      </c>
      <c r="D2014" s="9">
        <v>19593.47</v>
      </c>
      <c r="E2014" s="10">
        <v>18976.55</v>
      </c>
      <c r="F2014" s="10">
        <f>IFERROR(Table2[[#This Row],[Economic loss ($ million)]]*1000000 / Table2[[#This Row],[Total Waste (tons)]], NA())</f>
        <v>968513.99981728604</v>
      </c>
      <c r="G2014" s="10" t="str">
        <f t="shared" si="31"/>
        <v>Medium</v>
      </c>
      <c r="H2014" s="10">
        <v>89.08</v>
      </c>
      <c r="I2014" s="10">
        <f>IFERROR(Table2[[#This Row],[Total Waste (tons)]] / (Table2[[#This Row],[Population (million)]]*1000), NA())</f>
        <v>5.8566641757584817E-2</v>
      </c>
      <c r="J2014" s="10">
        <v>334.55</v>
      </c>
      <c r="K2014" s="10">
        <f>IFERROR(Table2[[#This Row],[Total Waste (tons)]] * Table2[[#This Row],[Household waste (%)]], NA())</f>
        <v>770611.17509999999</v>
      </c>
      <c r="L2014" s="10">
        <v>39.33</v>
      </c>
      <c r="M2014" s="10">
        <f>SUMIFS(Table2[Household waste (%)], Table2[Country], "Australia", Table2[Year], 2020)</f>
        <v>1412.17</v>
      </c>
      <c r="N2014" s="10">
        <f>COUNTIFS(Table2[Year], "USA")</f>
        <v>0</v>
      </c>
    </row>
    <row r="2015" spans="1:14" x14ac:dyDescent="0.35">
      <c r="A2015" s="11" t="s">
        <v>14</v>
      </c>
      <c r="B2015" s="12">
        <v>2023</v>
      </c>
      <c r="C2015" s="11" t="s">
        <v>13</v>
      </c>
      <c r="D2015" s="12">
        <v>46175.25</v>
      </c>
      <c r="E2015" s="13">
        <v>44497.24</v>
      </c>
      <c r="F2015" s="13">
        <f>IFERROR(Table2[[#This Row],[Economic loss ($ million)]]*1000000 / Table2[[#This Row],[Total Waste (tons)]], NA())</f>
        <v>963659.96935587784</v>
      </c>
      <c r="G2015" s="13" t="str">
        <f t="shared" si="31"/>
        <v>Medium</v>
      </c>
      <c r="H2015" s="13">
        <v>106.95</v>
      </c>
      <c r="I2015" s="13">
        <f>IFERROR(Table2[[#This Row],[Total Waste (tons)]] / (Table2[[#This Row],[Population (million)]]*1000), NA())</f>
        <v>3.5560180514589798E-2</v>
      </c>
      <c r="J2015" s="13">
        <v>1298.51</v>
      </c>
      <c r="K2015" s="13">
        <f>IFERROR(Table2[[#This Row],[Total Waste (tons)]] * Table2[[#This Row],[Household waste (%)]], NA())</f>
        <v>1557029.43</v>
      </c>
      <c r="L2015" s="13">
        <v>33.72</v>
      </c>
      <c r="M2015" s="10">
        <f>SUMIFS(Table2[Household waste (%)], Table2[Country], "Australia", Table2[Year], 2020)</f>
        <v>1412.17</v>
      </c>
      <c r="N2015" s="10">
        <f>COUNTIFS(Table2[Year], "USA")</f>
        <v>0</v>
      </c>
    </row>
    <row r="2016" spans="1:14" x14ac:dyDescent="0.35">
      <c r="A2016" s="8" t="s">
        <v>23</v>
      </c>
      <c r="B2016" s="9">
        <v>2018</v>
      </c>
      <c r="C2016" s="8" t="s">
        <v>15</v>
      </c>
      <c r="D2016" s="9">
        <v>2785.42</v>
      </c>
      <c r="E2016" s="10">
        <v>3045.34</v>
      </c>
      <c r="F2016" s="10">
        <f>IFERROR(Table2[[#This Row],[Economic loss ($ million)]]*1000000 / Table2[[#This Row],[Total Waste (tons)]], NA())</f>
        <v>1093314.4732212736</v>
      </c>
      <c r="G2016" s="10" t="str">
        <f t="shared" si="31"/>
        <v>Medium</v>
      </c>
      <c r="H2016" s="10">
        <v>93.69</v>
      </c>
      <c r="I2016" s="10">
        <f>IFERROR(Table2[[#This Row],[Total Waste (tons)]] / (Table2[[#This Row],[Population (million)]]*1000), NA())</f>
        <v>3.5599151372629214E-3</v>
      </c>
      <c r="J2016" s="10">
        <v>782.44</v>
      </c>
      <c r="K2016" s="10">
        <f>IFERROR(Table2[[#This Row],[Total Waste (tons)]] * Table2[[#This Row],[Household waste (%)]], NA())</f>
        <v>136485.58000000002</v>
      </c>
      <c r="L2016" s="10">
        <v>49</v>
      </c>
      <c r="M2016" s="10">
        <f>SUMIFS(Table2[Household waste (%)], Table2[Country], "Australia", Table2[Year], 2020)</f>
        <v>1412.17</v>
      </c>
      <c r="N2016" s="10">
        <f>COUNTIFS(Table2[Year], "USA")</f>
        <v>0</v>
      </c>
    </row>
    <row r="2017" spans="1:14" x14ac:dyDescent="0.35">
      <c r="A2017" s="11" t="s">
        <v>30</v>
      </c>
      <c r="B2017" s="12">
        <v>2023</v>
      </c>
      <c r="C2017" s="11" t="s">
        <v>11</v>
      </c>
      <c r="D2017" s="12">
        <v>42915.38</v>
      </c>
      <c r="E2017" s="13">
        <v>37429.730000000003</v>
      </c>
      <c r="F2017" s="13">
        <f>IFERROR(Table2[[#This Row],[Economic loss ($ million)]]*1000000 / Table2[[#This Row],[Total Waste (tons)]], NA())</f>
        <v>872175.19686415454</v>
      </c>
      <c r="G2017" s="13" t="str">
        <f t="shared" si="31"/>
        <v>Low</v>
      </c>
      <c r="H2017" s="13">
        <v>26.55</v>
      </c>
      <c r="I2017" s="13">
        <f>IFERROR(Table2[[#This Row],[Total Waste (tons)]] / (Table2[[#This Row],[Population (million)]]*1000), NA())</f>
        <v>3.5674225672912264E-2</v>
      </c>
      <c r="J2017" s="13">
        <v>1202.98</v>
      </c>
      <c r="K2017" s="13">
        <f>IFERROR(Table2[[#This Row],[Total Waste (tons)]] * Table2[[#This Row],[Household waste (%)]], NA())</f>
        <v>2010156.3992000001</v>
      </c>
      <c r="L2017" s="13">
        <v>46.84</v>
      </c>
      <c r="M2017" s="10">
        <f>SUMIFS(Table2[Household waste (%)], Table2[Country], "Australia", Table2[Year], 2020)</f>
        <v>1412.17</v>
      </c>
      <c r="N2017" s="10">
        <f>COUNTIFS(Table2[Year], "USA")</f>
        <v>0</v>
      </c>
    </row>
    <row r="2018" spans="1:14" x14ac:dyDescent="0.35">
      <c r="A2018" s="8" t="s">
        <v>23</v>
      </c>
      <c r="B2018" s="9">
        <v>2022</v>
      </c>
      <c r="C2018" s="8" t="s">
        <v>19</v>
      </c>
      <c r="D2018" s="9">
        <v>45348.53</v>
      </c>
      <c r="E2018" s="10">
        <v>40814.97</v>
      </c>
      <c r="F2018" s="10">
        <f>IFERROR(Table2[[#This Row],[Economic loss ($ million)]]*1000000 / Table2[[#This Row],[Total Waste (tons)]], NA())</f>
        <v>900028.51250084629</v>
      </c>
      <c r="G2018" s="10" t="str">
        <f t="shared" si="31"/>
        <v>Low</v>
      </c>
      <c r="H2018" s="10">
        <v>79.58</v>
      </c>
      <c r="I2018" s="10">
        <f>IFERROR(Table2[[#This Row],[Total Waste (tons)]] / (Table2[[#This Row],[Population (million)]]*1000), NA())</f>
        <v>0.11187499691624522</v>
      </c>
      <c r="J2018" s="10">
        <v>405.35</v>
      </c>
      <c r="K2018" s="10">
        <f>IFERROR(Table2[[#This Row],[Total Waste (tons)]] * Table2[[#This Row],[Household waste (%)]], NA())</f>
        <v>2732248.9325000001</v>
      </c>
      <c r="L2018" s="10">
        <v>60.25</v>
      </c>
      <c r="M2018" s="10">
        <f>SUMIFS(Table2[Household waste (%)], Table2[Country], "Australia", Table2[Year], 2020)</f>
        <v>1412.17</v>
      </c>
      <c r="N2018" s="10">
        <f>COUNTIFS(Table2[Year], "USA")</f>
        <v>0</v>
      </c>
    </row>
    <row r="2019" spans="1:14" x14ac:dyDescent="0.35">
      <c r="A2019" s="11" t="s">
        <v>28</v>
      </c>
      <c r="B2019" s="12">
        <v>2024</v>
      </c>
      <c r="C2019" s="11" t="s">
        <v>19</v>
      </c>
      <c r="D2019" s="12">
        <v>47405.16</v>
      </c>
      <c r="E2019" s="13">
        <v>51124.55</v>
      </c>
      <c r="F2019" s="13">
        <f>IFERROR(Table2[[#This Row],[Economic loss ($ million)]]*1000000 / Table2[[#This Row],[Total Waste (tons)]], NA())</f>
        <v>1078459.6022880208</v>
      </c>
      <c r="G2019" s="13" t="str">
        <f t="shared" si="31"/>
        <v>Medium</v>
      </c>
      <c r="H2019" s="13">
        <v>107.4</v>
      </c>
      <c r="I2019" s="13">
        <f>IFERROR(Table2[[#This Row],[Total Waste (tons)]] / (Table2[[#This Row],[Population (million)]]*1000), NA())</f>
        <v>5.3693166759165925E-2</v>
      </c>
      <c r="J2019" s="13">
        <v>882.89</v>
      </c>
      <c r="K2019" s="13">
        <f>IFERROR(Table2[[#This Row],[Total Waste (tons)]] * Table2[[#This Row],[Household waste (%)]], NA())</f>
        <v>1703741.4504</v>
      </c>
      <c r="L2019" s="13">
        <v>35.94</v>
      </c>
      <c r="M2019" s="10">
        <f>SUMIFS(Table2[Household waste (%)], Table2[Country], "Australia", Table2[Year], 2020)</f>
        <v>1412.17</v>
      </c>
      <c r="N2019" s="10">
        <f>COUNTIFS(Table2[Year], "USA")</f>
        <v>0</v>
      </c>
    </row>
    <row r="2020" spans="1:14" x14ac:dyDescent="0.35">
      <c r="A2020" s="8" t="s">
        <v>14</v>
      </c>
      <c r="B2020" s="9">
        <v>2018</v>
      </c>
      <c r="C2020" s="8" t="s">
        <v>22</v>
      </c>
      <c r="D2020" s="9">
        <v>20204.47</v>
      </c>
      <c r="E2020" s="10">
        <v>20851.21</v>
      </c>
      <c r="F2020" s="10">
        <f>IFERROR(Table2[[#This Row],[Economic loss ($ million)]]*1000000 / Table2[[#This Row],[Total Waste (tons)]], NA())</f>
        <v>1032009.7483378678</v>
      </c>
      <c r="G2020" s="10" t="str">
        <f t="shared" si="31"/>
        <v>Medium</v>
      </c>
      <c r="H2020" s="10">
        <v>76.319999999999993</v>
      </c>
      <c r="I2020" s="10">
        <f>IFERROR(Table2[[#This Row],[Total Waste (tons)]] / (Table2[[#This Row],[Population (million)]]*1000), NA())</f>
        <v>4.3311689425282428E-2</v>
      </c>
      <c r="J2020" s="10">
        <v>466.49</v>
      </c>
      <c r="K2020" s="10">
        <f>IFERROR(Table2[[#This Row],[Total Waste (tons)]] * Table2[[#This Row],[Household waste (%)]], NA())</f>
        <v>924354.50250000006</v>
      </c>
      <c r="L2020" s="10">
        <v>45.75</v>
      </c>
      <c r="M2020" s="10">
        <f>SUMIFS(Table2[Household waste (%)], Table2[Country], "Australia", Table2[Year], 2020)</f>
        <v>1412.17</v>
      </c>
      <c r="N2020" s="10">
        <f>COUNTIFS(Table2[Year], "USA")</f>
        <v>0</v>
      </c>
    </row>
    <row r="2021" spans="1:14" x14ac:dyDescent="0.35">
      <c r="A2021" s="11" t="s">
        <v>35</v>
      </c>
      <c r="B2021" s="12">
        <v>2024</v>
      </c>
      <c r="C2021" s="11" t="s">
        <v>20</v>
      </c>
      <c r="D2021" s="12">
        <v>30900.63</v>
      </c>
      <c r="E2021" s="13">
        <v>28588.22</v>
      </c>
      <c r="F2021" s="13">
        <f>IFERROR(Table2[[#This Row],[Economic loss ($ million)]]*1000000 / Table2[[#This Row],[Total Waste (tons)]], NA())</f>
        <v>925166.25065573095</v>
      </c>
      <c r="G2021" s="13" t="str">
        <f t="shared" si="31"/>
        <v>Low</v>
      </c>
      <c r="H2021" s="13">
        <v>136.07</v>
      </c>
      <c r="I2021" s="13">
        <f>IFERROR(Table2[[#This Row],[Total Waste (tons)]] / (Table2[[#This Row],[Population (million)]]*1000), NA())</f>
        <v>2.2271045348401419E-2</v>
      </c>
      <c r="J2021" s="13">
        <v>1387.48</v>
      </c>
      <c r="K2021" s="13">
        <f>IFERROR(Table2[[#This Row],[Total Waste (tons)]] * Table2[[#This Row],[Household waste (%)]], NA())</f>
        <v>1035171.105</v>
      </c>
      <c r="L2021" s="13">
        <v>33.5</v>
      </c>
      <c r="M2021" s="10">
        <f>SUMIFS(Table2[Household waste (%)], Table2[Country], "Australia", Table2[Year], 2020)</f>
        <v>1412.17</v>
      </c>
      <c r="N2021" s="10">
        <f>COUNTIFS(Table2[Year], "USA")</f>
        <v>0</v>
      </c>
    </row>
    <row r="2022" spans="1:14" x14ac:dyDescent="0.35">
      <c r="A2022" s="8" t="s">
        <v>31</v>
      </c>
      <c r="B2022" s="9">
        <v>2018</v>
      </c>
      <c r="C2022" s="8" t="s">
        <v>22</v>
      </c>
      <c r="D2022" s="9">
        <v>7039.96</v>
      </c>
      <c r="E2022" s="10">
        <v>6390.6</v>
      </c>
      <c r="F2022" s="10">
        <f>IFERROR(Table2[[#This Row],[Economic loss ($ million)]]*1000000 / Table2[[#This Row],[Total Waste (tons)]], NA())</f>
        <v>907760.83955022471</v>
      </c>
      <c r="G2022" s="10" t="str">
        <f t="shared" si="31"/>
        <v>Low</v>
      </c>
      <c r="H2022" s="10">
        <v>69.37</v>
      </c>
      <c r="I2022" s="10">
        <f>IFERROR(Table2[[#This Row],[Total Waste (tons)]] / (Table2[[#This Row],[Population (million)]]*1000), NA())</f>
        <v>5.4046277387953135E-3</v>
      </c>
      <c r="J2022" s="10">
        <v>1302.58</v>
      </c>
      <c r="K2022" s="10">
        <f>IFERROR(Table2[[#This Row],[Total Waste (tons)]] * Table2[[#This Row],[Household waste (%)]], NA())</f>
        <v>490122.01520000002</v>
      </c>
      <c r="L2022" s="10">
        <v>69.62</v>
      </c>
      <c r="M2022" s="10">
        <f>SUMIFS(Table2[Household waste (%)], Table2[Country], "Australia", Table2[Year], 2020)</f>
        <v>1412.17</v>
      </c>
      <c r="N2022" s="10">
        <f>COUNTIFS(Table2[Year], "USA")</f>
        <v>0</v>
      </c>
    </row>
    <row r="2023" spans="1:14" x14ac:dyDescent="0.35">
      <c r="A2023" s="11" t="s">
        <v>12</v>
      </c>
      <c r="B2023" s="12">
        <v>2022</v>
      </c>
      <c r="C2023" s="11" t="s">
        <v>22</v>
      </c>
      <c r="D2023" s="12">
        <v>5817.52</v>
      </c>
      <c r="E2023" s="13">
        <v>6103.72</v>
      </c>
      <c r="F2023" s="13">
        <f>IFERROR(Table2[[#This Row],[Economic loss ($ million)]]*1000000 / Table2[[#This Row],[Total Waste (tons)]], NA())</f>
        <v>1049196.2210701467</v>
      </c>
      <c r="G2023" s="13" t="str">
        <f t="shared" si="31"/>
        <v>Medium</v>
      </c>
      <c r="H2023" s="13">
        <v>31.06</v>
      </c>
      <c r="I2023" s="13">
        <f>IFERROR(Table2[[#This Row],[Total Waste (tons)]] / (Table2[[#This Row],[Population (million)]]*1000), NA())</f>
        <v>5.2778110427666794E-3</v>
      </c>
      <c r="J2023" s="13">
        <v>1102.26</v>
      </c>
      <c r="K2023" s="13">
        <f>IFERROR(Table2[[#This Row],[Total Waste (tons)]] * Table2[[#This Row],[Household waste (%)]], NA())</f>
        <v>269467.52640000003</v>
      </c>
      <c r="L2023" s="13">
        <v>46.32</v>
      </c>
      <c r="M2023" s="10">
        <f>SUMIFS(Table2[Household waste (%)], Table2[Country], "Australia", Table2[Year], 2020)</f>
        <v>1412.17</v>
      </c>
      <c r="N2023" s="10">
        <f>COUNTIFS(Table2[Year], "USA")</f>
        <v>0</v>
      </c>
    </row>
    <row r="2024" spans="1:14" x14ac:dyDescent="0.35">
      <c r="A2024" s="8" t="s">
        <v>14</v>
      </c>
      <c r="B2024" s="9">
        <v>2022</v>
      </c>
      <c r="C2024" s="8" t="s">
        <v>19</v>
      </c>
      <c r="D2024" s="9">
        <v>45264.66</v>
      </c>
      <c r="E2024" s="10">
        <v>39253.919999999998</v>
      </c>
      <c r="F2024" s="10">
        <f>IFERROR(Table2[[#This Row],[Economic loss ($ million)]]*1000000 / Table2[[#This Row],[Total Waste (tons)]], NA())</f>
        <v>867208.98820404254</v>
      </c>
      <c r="G2024" s="10" t="str">
        <f t="shared" si="31"/>
        <v>Low</v>
      </c>
      <c r="H2024" s="10">
        <v>62.04</v>
      </c>
      <c r="I2024" s="10">
        <f>IFERROR(Table2[[#This Row],[Total Waste (tons)]] / (Table2[[#This Row],[Population (million)]]*1000), NA())</f>
        <v>4.1364787805680453E-2</v>
      </c>
      <c r="J2024" s="10">
        <v>1094.28</v>
      </c>
      <c r="K2024" s="10">
        <f>IFERROR(Table2[[#This Row],[Total Waste (tons)]] * Table2[[#This Row],[Household waste (%)]], NA())</f>
        <v>2896032.9468</v>
      </c>
      <c r="L2024" s="10">
        <v>63.98</v>
      </c>
      <c r="M2024" s="10">
        <f>SUMIFS(Table2[Household waste (%)], Table2[Country], "Australia", Table2[Year], 2020)</f>
        <v>1412.17</v>
      </c>
      <c r="N2024" s="10">
        <f>COUNTIFS(Table2[Year], "USA")</f>
        <v>0</v>
      </c>
    </row>
    <row r="2025" spans="1:14" x14ac:dyDescent="0.35">
      <c r="A2025" s="11" t="s">
        <v>17</v>
      </c>
      <c r="B2025" s="12">
        <v>2021</v>
      </c>
      <c r="C2025" s="11" t="s">
        <v>9</v>
      </c>
      <c r="D2025" s="12">
        <v>44295.09</v>
      </c>
      <c r="E2025" s="13">
        <v>52658.25</v>
      </c>
      <c r="F2025" s="13">
        <f>IFERROR(Table2[[#This Row],[Economic loss ($ million)]]*1000000 / Table2[[#This Row],[Total Waste (tons)]], NA())</f>
        <v>1188805.5764194182</v>
      </c>
      <c r="G2025" s="13" t="str">
        <f t="shared" si="31"/>
        <v>High</v>
      </c>
      <c r="H2025" s="13">
        <v>140.78</v>
      </c>
      <c r="I2025" s="13">
        <f>IFERROR(Table2[[#This Row],[Total Waste (tons)]] / (Table2[[#This Row],[Population (million)]]*1000), NA())</f>
        <v>9.8797988134005435E-2</v>
      </c>
      <c r="J2025" s="13">
        <v>448.34</v>
      </c>
      <c r="K2025" s="13">
        <f>IFERROR(Table2[[#This Row],[Total Waste (tons)]] * Table2[[#This Row],[Household waste (%)]], NA())</f>
        <v>2482296.8435999998</v>
      </c>
      <c r="L2025" s="13">
        <v>56.04</v>
      </c>
      <c r="M2025" s="10">
        <f>SUMIFS(Table2[Household waste (%)], Table2[Country], "Australia", Table2[Year], 2020)</f>
        <v>1412.17</v>
      </c>
      <c r="N2025" s="10">
        <f>COUNTIFS(Table2[Year], "USA")</f>
        <v>0</v>
      </c>
    </row>
    <row r="2026" spans="1:14" x14ac:dyDescent="0.35">
      <c r="A2026" s="8" t="s">
        <v>32</v>
      </c>
      <c r="B2026" s="9">
        <v>2024</v>
      </c>
      <c r="C2026" s="8" t="s">
        <v>9</v>
      </c>
      <c r="D2026" s="9">
        <v>20440.62</v>
      </c>
      <c r="E2026" s="10">
        <v>20123.5</v>
      </c>
      <c r="F2026" s="10">
        <f>IFERROR(Table2[[#This Row],[Economic loss ($ million)]]*1000000 / Table2[[#This Row],[Total Waste (tons)]], NA())</f>
        <v>984485.79348375939</v>
      </c>
      <c r="G2026" s="10" t="str">
        <f t="shared" si="31"/>
        <v>Medium</v>
      </c>
      <c r="H2026" s="10">
        <v>195.15</v>
      </c>
      <c r="I2026" s="10">
        <f>IFERROR(Table2[[#This Row],[Total Waste (tons)]] / (Table2[[#This Row],[Population (million)]]*1000), NA())</f>
        <v>0.14680135018672794</v>
      </c>
      <c r="J2026" s="10">
        <v>139.24</v>
      </c>
      <c r="K2026" s="10">
        <f>IFERROR(Table2[[#This Row],[Total Waste (tons)]] * Table2[[#This Row],[Household waste (%)]], NA())</f>
        <v>682512.30180000002</v>
      </c>
      <c r="L2026" s="10">
        <v>33.39</v>
      </c>
      <c r="M2026" s="10">
        <f>SUMIFS(Table2[Household waste (%)], Table2[Country], "Australia", Table2[Year], 2020)</f>
        <v>1412.17</v>
      </c>
      <c r="N2026" s="10">
        <f>COUNTIFS(Table2[Year], "USA")</f>
        <v>0</v>
      </c>
    </row>
    <row r="2027" spans="1:14" x14ac:dyDescent="0.35">
      <c r="A2027" s="11" t="s">
        <v>10</v>
      </c>
      <c r="B2027" s="12">
        <v>2020</v>
      </c>
      <c r="C2027" s="11" t="s">
        <v>15</v>
      </c>
      <c r="D2027" s="12">
        <v>44315.15</v>
      </c>
      <c r="E2027" s="13">
        <v>46367.85</v>
      </c>
      <c r="F2027" s="13">
        <f>IFERROR(Table2[[#This Row],[Economic loss ($ million)]]*1000000 / Table2[[#This Row],[Total Waste (tons)]], NA())</f>
        <v>1046320.5021307612</v>
      </c>
      <c r="G2027" s="13" t="str">
        <f t="shared" si="31"/>
        <v>Medium</v>
      </c>
      <c r="H2027" s="13">
        <v>25.98</v>
      </c>
      <c r="I2027" s="13">
        <f>IFERROR(Table2[[#This Row],[Total Waste (tons)]] / (Table2[[#This Row],[Population (million)]]*1000), NA())</f>
        <v>3.6514848140274551E-2</v>
      </c>
      <c r="J2027" s="13">
        <v>1213.6199999999999</v>
      </c>
      <c r="K2027" s="13">
        <f>IFERROR(Table2[[#This Row],[Total Waste (tons)]] * Table2[[#This Row],[Household waste (%)]], NA())</f>
        <v>1870985.6329999999</v>
      </c>
      <c r="L2027" s="13">
        <v>42.22</v>
      </c>
      <c r="M2027" s="10">
        <f>SUMIFS(Table2[Household waste (%)], Table2[Country], "Australia", Table2[Year], 2020)</f>
        <v>1412.17</v>
      </c>
      <c r="N2027" s="10">
        <f>COUNTIFS(Table2[Year], "USA")</f>
        <v>0</v>
      </c>
    </row>
    <row r="2028" spans="1:14" x14ac:dyDescent="0.35">
      <c r="A2028" s="8" t="s">
        <v>30</v>
      </c>
      <c r="B2028" s="9">
        <v>2018</v>
      </c>
      <c r="C2028" s="8" t="s">
        <v>20</v>
      </c>
      <c r="D2028" s="9">
        <v>46470.45</v>
      </c>
      <c r="E2028" s="10">
        <v>38334.959999999999</v>
      </c>
      <c r="F2028" s="10">
        <f>IFERROR(Table2[[#This Row],[Economic loss ($ million)]]*1000000 / Table2[[#This Row],[Total Waste (tons)]], NA())</f>
        <v>824931.9728989068</v>
      </c>
      <c r="G2028" s="10" t="str">
        <f t="shared" si="31"/>
        <v>Low</v>
      </c>
      <c r="H2028" s="10">
        <v>179.68</v>
      </c>
      <c r="I2028" s="10">
        <f>IFERROR(Table2[[#This Row],[Total Waste (tons)]] / (Table2[[#This Row],[Population (million)]]*1000), NA())</f>
        <v>5.4483310470964788E-2</v>
      </c>
      <c r="J2028" s="10">
        <v>852.93</v>
      </c>
      <c r="K2028" s="10">
        <f>IFERROR(Table2[[#This Row],[Total Waste (tons)]] * Table2[[#This Row],[Household waste (%)]], NA())</f>
        <v>1937353.0604999997</v>
      </c>
      <c r="L2028" s="10">
        <v>41.69</v>
      </c>
      <c r="M2028" s="10">
        <f>SUMIFS(Table2[Household waste (%)], Table2[Country], "Australia", Table2[Year], 2020)</f>
        <v>1412.17</v>
      </c>
      <c r="N2028" s="10">
        <f>COUNTIFS(Table2[Year], "USA")</f>
        <v>0</v>
      </c>
    </row>
    <row r="2029" spans="1:14" x14ac:dyDescent="0.35">
      <c r="A2029" s="11" t="s">
        <v>10</v>
      </c>
      <c r="B2029" s="12">
        <v>2023</v>
      </c>
      <c r="C2029" s="11" t="s">
        <v>13</v>
      </c>
      <c r="D2029" s="12">
        <v>31465.08</v>
      </c>
      <c r="E2029" s="13">
        <v>36586.910000000003</v>
      </c>
      <c r="F2029" s="13">
        <f>IFERROR(Table2[[#This Row],[Economic loss ($ million)]]*1000000 / Table2[[#This Row],[Total Waste (tons)]], NA())</f>
        <v>1162778.22907172</v>
      </c>
      <c r="G2029" s="13" t="str">
        <f t="shared" si="31"/>
        <v>High</v>
      </c>
      <c r="H2029" s="13">
        <v>124.43</v>
      </c>
      <c r="I2029" s="13">
        <f>IFERROR(Table2[[#This Row],[Total Waste (tons)]] / (Table2[[#This Row],[Population (million)]]*1000), NA())</f>
        <v>0.10635124721151896</v>
      </c>
      <c r="J2029" s="13">
        <v>295.86</v>
      </c>
      <c r="K2029" s="13">
        <f>IFERROR(Table2[[#This Row],[Total Waste (tons)]] * Table2[[#This Row],[Household waste (%)]], NA())</f>
        <v>2067570.4068</v>
      </c>
      <c r="L2029" s="13">
        <v>65.709999999999994</v>
      </c>
      <c r="M2029" s="10">
        <f>SUMIFS(Table2[Household waste (%)], Table2[Country], "Australia", Table2[Year], 2020)</f>
        <v>1412.17</v>
      </c>
      <c r="N2029" s="10">
        <f>COUNTIFS(Table2[Year], "USA")</f>
        <v>0</v>
      </c>
    </row>
    <row r="2030" spans="1:14" x14ac:dyDescent="0.35">
      <c r="A2030" s="8" t="s">
        <v>26</v>
      </c>
      <c r="B2030" s="9">
        <v>2022</v>
      </c>
      <c r="C2030" s="8" t="s">
        <v>19</v>
      </c>
      <c r="D2030" s="9">
        <v>43415.16</v>
      </c>
      <c r="E2030" s="10">
        <v>35330.620000000003</v>
      </c>
      <c r="F2030" s="10">
        <f>IFERROR(Table2[[#This Row],[Economic loss ($ million)]]*1000000 / Table2[[#This Row],[Total Waste (tons)]], NA())</f>
        <v>813785.32291485276</v>
      </c>
      <c r="G2030" s="10" t="str">
        <f t="shared" si="31"/>
        <v>Low</v>
      </c>
      <c r="H2030" s="10">
        <v>123.32</v>
      </c>
      <c r="I2030" s="10">
        <f>IFERROR(Table2[[#This Row],[Total Waste (tons)]] / (Table2[[#This Row],[Population (million)]]*1000), NA())</f>
        <v>0.11848468970034387</v>
      </c>
      <c r="J2030" s="10">
        <v>366.42</v>
      </c>
      <c r="K2030" s="10">
        <f>IFERROR(Table2[[#This Row],[Total Waste (tons)]] * Table2[[#This Row],[Household waste (%)]], NA())</f>
        <v>2745574.7184000001</v>
      </c>
      <c r="L2030" s="10">
        <v>63.24</v>
      </c>
      <c r="M2030" s="10">
        <f>SUMIFS(Table2[Household waste (%)], Table2[Country], "Australia", Table2[Year], 2020)</f>
        <v>1412.17</v>
      </c>
      <c r="N2030" s="10">
        <f>COUNTIFS(Table2[Year], "USA")</f>
        <v>0</v>
      </c>
    </row>
    <row r="2031" spans="1:14" x14ac:dyDescent="0.35">
      <c r="A2031" s="11" t="s">
        <v>29</v>
      </c>
      <c r="B2031" s="12">
        <v>2018</v>
      </c>
      <c r="C2031" s="11" t="s">
        <v>13</v>
      </c>
      <c r="D2031" s="12">
        <v>11181.13</v>
      </c>
      <c r="E2031" s="13">
        <v>11697.69</v>
      </c>
      <c r="F2031" s="13">
        <f>IFERROR(Table2[[#This Row],[Economic loss ($ million)]]*1000000 / Table2[[#This Row],[Total Waste (tons)]], NA())</f>
        <v>1046199.2660849128</v>
      </c>
      <c r="G2031" s="13" t="str">
        <f t="shared" si="31"/>
        <v>Medium</v>
      </c>
      <c r="H2031" s="13">
        <v>77.5</v>
      </c>
      <c r="I2031" s="13">
        <f>IFERROR(Table2[[#This Row],[Total Waste (tons)]] / (Table2[[#This Row],[Population (million)]]*1000), NA())</f>
        <v>2.5731549029986419E-2</v>
      </c>
      <c r="J2031" s="13">
        <v>434.53</v>
      </c>
      <c r="K2031" s="13">
        <f>IFERROR(Table2[[#This Row],[Total Waste (tons)]] * Table2[[#This Row],[Household waste (%)]], NA())</f>
        <v>542508.42760000005</v>
      </c>
      <c r="L2031" s="13">
        <v>48.52</v>
      </c>
      <c r="M2031" s="10">
        <f>SUMIFS(Table2[Household waste (%)], Table2[Country], "Australia", Table2[Year], 2020)</f>
        <v>1412.17</v>
      </c>
      <c r="N2031" s="10">
        <f>COUNTIFS(Table2[Year], "USA")</f>
        <v>0</v>
      </c>
    </row>
    <row r="2032" spans="1:14" x14ac:dyDescent="0.35">
      <c r="A2032" s="8" t="s">
        <v>8</v>
      </c>
      <c r="B2032" s="9">
        <v>2023</v>
      </c>
      <c r="C2032" s="8" t="s">
        <v>13</v>
      </c>
      <c r="D2032" s="9">
        <v>22957.97</v>
      </c>
      <c r="E2032" s="10">
        <v>22260.35</v>
      </c>
      <c r="F2032" s="10">
        <f>IFERROR(Table2[[#This Row],[Economic loss ($ million)]]*1000000 / Table2[[#This Row],[Total Waste (tons)]], NA())</f>
        <v>969613.16701781552</v>
      </c>
      <c r="G2032" s="10" t="str">
        <f t="shared" si="31"/>
        <v>Medium</v>
      </c>
      <c r="H2032" s="10">
        <v>151.78</v>
      </c>
      <c r="I2032" s="10">
        <f>IFERROR(Table2[[#This Row],[Total Waste (tons)]] / (Table2[[#This Row],[Population (million)]]*1000), NA())</f>
        <v>1.950466845078799E-2</v>
      </c>
      <c r="J2032" s="10">
        <v>1177.05</v>
      </c>
      <c r="K2032" s="10">
        <f>IFERROR(Table2[[#This Row],[Total Waste (tons)]] * Table2[[#This Row],[Household waste (%)]], NA())</f>
        <v>1370590.8090000001</v>
      </c>
      <c r="L2032" s="10">
        <v>59.7</v>
      </c>
      <c r="M2032" s="10">
        <f>SUMIFS(Table2[Household waste (%)], Table2[Country], "Australia", Table2[Year], 2020)</f>
        <v>1412.17</v>
      </c>
      <c r="N2032" s="10">
        <f>COUNTIFS(Table2[Year], "USA")</f>
        <v>0</v>
      </c>
    </row>
    <row r="2033" spans="1:14" x14ac:dyDescent="0.35">
      <c r="A2033" s="11" t="s">
        <v>27</v>
      </c>
      <c r="B2033" s="12">
        <v>2023</v>
      </c>
      <c r="C2033" s="11" t="s">
        <v>25</v>
      </c>
      <c r="D2033" s="12">
        <v>19071.25</v>
      </c>
      <c r="E2033" s="13">
        <v>16117.06</v>
      </c>
      <c r="F2033" s="13">
        <f>IFERROR(Table2[[#This Row],[Economic loss ($ million)]]*1000000 / Table2[[#This Row],[Total Waste (tons)]], NA())</f>
        <v>845097.20128465618</v>
      </c>
      <c r="G2033" s="13" t="str">
        <f t="shared" si="31"/>
        <v>Low</v>
      </c>
      <c r="H2033" s="13">
        <v>101.98</v>
      </c>
      <c r="I2033" s="13">
        <f>IFERROR(Table2[[#This Row],[Total Waste (tons)]] / (Table2[[#This Row],[Population (million)]]*1000), NA())</f>
        <v>3.036919965604E-2</v>
      </c>
      <c r="J2033" s="13">
        <v>627.98</v>
      </c>
      <c r="K2033" s="13">
        <f>IFERROR(Table2[[#This Row],[Total Waste (tons)]] * Table2[[#This Row],[Household waste (%)]], NA())</f>
        <v>1107848.9125000001</v>
      </c>
      <c r="L2033" s="13">
        <v>58.09</v>
      </c>
      <c r="M2033" s="10">
        <f>SUMIFS(Table2[Household waste (%)], Table2[Country], "Australia", Table2[Year], 2020)</f>
        <v>1412.17</v>
      </c>
      <c r="N2033" s="10">
        <f>COUNTIFS(Table2[Year], "USA")</f>
        <v>0</v>
      </c>
    </row>
    <row r="2034" spans="1:14" x14ac:dyDescent="0.35">
      <c r="A2034" s="8" t="s">
        <v>16</v>
      </c>
      <c r="B2034" s="9">
        <v>2023</v>
      </c>
      <c r="C2034" s="8" t="s">
        <v>13</v>
      </c>
      <c r="D2034" s="9">
        <v>19935.2</v>
      </c>
      <c r="E2034" s="10">
        <v>16517.490000000002</v>
      </c>
      <c r="F2034" s="10">
        <f>IFERROR(Table2[[#This Row],[Economic loss ($ million)]]*1000000 / Table2[[#This Row],[Total Waste (tons)]], NA())</f>
        <v>828559.03126128658</v>
      </c>
      <c r="G2034" s="10" t="str">
        <f t="shared" si="31"/>
        <v>Low</v>
      </c>
      <c r="H2034" s="10">
        <v>65.709999999999994</v>
      </c>
      <c r="I2034" s="10">
        <f>IFERROR(Table2[[#This Row],[Total Waste (tons)]] / (Table2[[#This Row],[Population (million)]]*1000), NA())</f>
        <v>4.723085670962851E-2</v>
      </c>
      <c r="J2034" s="10">
        <v>422.08</v>
      </c>
      <c r="K2034" s="10">
        <f>IFERROR(Table2[[#This Row],[Total Waste (tons)]] * Table2[[#This Row],[Household waste (%)]], NA())</f>
        <v>1217642.0160000001</v>
      </c>
      <c r="L2034" s="10">
        <v>61.08</v>
      </c>
      <c r="M2034" s="10">
        <f>SUMIFS(Table2[Household waste (%)], Table2[Country], "Australia", Table2[Year], 2020)</f>
        <v>1412.17</v>
      </c>
      <c r="N2034" s="10">
        <f>COUNTIFS(Table2[Year], "USA")</f>
        <v>0</v>
      </c>
    </row>
    <row r="2035" spans="1:14" x14ac:dyDescent="0.35">
      <c r="A2035" s="11" t="s">
        <v>29</v>
      </c>
      <c r="B2035" s="12">
        <v>2021</v>
      </c>
      <c r="C2035" s="11" t="s">
        <v>9</v>
      </c>
      <c r="D2035" s="12">
        <v>9506.7999999999993</v>
      </c>
      <c r="E2035" s="13">
        <v>9257.8700000000008</v>
      </c>
      <c r="F2035" s="13">
        <f>IFERROR(Table2[[#This Row],[Economic loss ($ million)]]*1000000 / Table2[[#This Row],[Total Waste (tons)]], NA())</f>
        <v>973815.58463415666</v>
      </c>
      <c r="G2035" s="13" t="str">
        <f t="shared" si="31"/>
        <v>Medium</v>
      </c>
      <c r="H2035" s="13">
        <v>54.59</v>
      </c>
      <c r="I2035" s="13">
        <f>IFERROR(Table2[[#This Row],[Total Waste (tons)]] / (Table2[[#This Row],[Population (million)]]*1000), NA())</f>
        <v>1.5073410496273981E-2</v>
      </c>
      <c r="J2035" s="13">
        <v>630.70000000000005</v>
      </c>
      <c r="K2035" s="13">
        <f>IFERROR(Table2[[#This Row],[Total Waste (tons)]] * Table2[[#This Row],[Household waste (%)]], NA())</f>
        <v>445963.98799999995</v>
      </c>
      <c r="L2035" s="13">
        <v>46.91</v>
      </c>
      <c r="M2035" s="10">
        <f>SUMIFS(Table2[Household waste (%)], Table2[Country], "Australia", Table2[Year], 2020)</f>
        <v>1412.17</v>
      </c>
      <c r="N2035" s="10">
        <f>COUNTIFS(Table2[Year], "USA")</f>
        <v>0</v>
      </c>
    </row>
    <row r="2036" spans="1:14" x14ac:dyDescent="0.35">
      <c r="A2036" s="8" t="s">
        <v>12</v>
      </c>
      <c r="B2036" s="9">
        <v>2021</v>
      </c>
      <c r="C2036" s="8" t="s">
        <v>11</v>
      </c>
      <c r="D2036" s="9">
        <v>23242.97</v>
      </c>
      <c r="E2036" s="10">
        <v>18838.27</v>
      </c>
      <c r="F2036" s="10">
        <f>IFERROR(Table2[[#This Row],[Economic loss ($ million)]]*1000000 / Table2[[#This Row],[Total Waste (tons)]], NA())</f>
        <v>810493.23731003387</v>
      </c>
      <c r="G2036" s="10" t="str">
        <f t="shared" si="31"/>
        <v>Low</v>
      </c>
      <c r="H2036" s="10">
        <v>194.98</v>
      </c>
      <c r="I2036" s="10">
        <f>IFERROR(Table2[[#This Row],[Total Waste (tons)]] / (Table2[[#This Row],[Population (million)]]*1000), NA())</f>
        <v>3.5243855100153147E-2</v>
      </c>
      <c r="J2036" s="10">
        <v>659.49</v>
      </c>
      <c r="K2036" s="10">
        <f>IFERROR(Table2[[#This Row],[Total Waste (tons)]] * Table2[[#This Row],[Household waste (%)]], NA())</f>
        <v>1353903.0025000002</v>
      </c>
      <c r="L2036" s="10">
        <v>58.25</v>
      </c>
      <c r="M2036" s="10">
        <f>SUMIFS(Table2[Household waste (%)], Table2[Country], "Australia", Table2[Year], 2020)</f>
        <v>1412.17</v>
      </c>
      <c r="N2036" s="10">
        <f>COUNTIFS(Table2[Year], "USA")</f>
        <v>0</v>
      </c>
    </row>
    <row r="2037" spans="1:14" x14ac:dyDescent="0.35">
      <c r="A2037" s="11" t="s">
        <v>24</v>
      </c>
      <c r="B2037" s="12">
        <v>2024</v>
      </c>
      <c r="C2037" s="11" t="s">
        <v>11</v>
      </c>
      <c r="D2037" s="12">
        <v>9805.6200000000008</v>
      </c>
      <c r="E2037" s="13">
        <v>10171.56</v>
      </c>
      <c r="F2037" s="13">
        <f>IFERROR(Table2[[#This Row],[Economic loss ($ million)]]*1000000 / Table2[[#This Row],[Total Waste (tons)]], NA())</f>
        <v>1037319.4147845827</v>
      </c>
      <c r="G2037" s="13" t="str">
        <f t="shared" si="31"/>
        <v>Medium</v>
      </c>
      <c r="H2037" s="13">
        <v>28.74</v>
      </c>
      <c r="I2037" s="13">
        <f>IFERROR(Table2[[#This Row],[Total Waste (tons)]] / (Table2[[#This Row],[Population (million)]]*1000), NA())</f>
        <v>4.8040860320415463E-2</v>
      </c>
      <c r="J2037" s="13">
        <v>204.11</v>
      </c>
      <c r="K2037" s="13">
        <f>IFERROR(Table2[[#This Row],[Total Waste (tons)]] * Table2[[#This Row],[Household waste (%)]], NA())</f>
        <v>578041.29900000012</v>
      </c>
      <c r="L2037" s="13">
        <v>58.95</v>
      </c>
      <c r="M2037" s="10">
        <f>SUMIFS(Table2[Household waste (%)], Table2[Country], "Australia", Table2[Year], 2020)</f>
        <v>1412.17</v>
      </c>
      <c r="N2037" s="10">
        <f>COUNTIFS(Table2[Year], "USA")</f>
        <v>0</v>
      </c>
    </row>
    <row r="2038" spans="1:14" x14ac:dyDescent="0.35">
      <c r="A2038" s="8" t="s">
        <v>23</v>
      </c>
      <c r="B2038" s="9">
        <v>2024</v>
      </c>
      <c r="C2038" s="8" t="s">
        <v>15</v>
      </c>
      <c r="D2038" s="9">
        <v>28349.59</v>
      </c>
      <c r="E2038" s="10">
        <v>30062.85</v>
      </c>
      <c r="F2038" s="10">
        <f>IFERROR(Table2[[#This Row],[Economic loss ($ million)]]*1000000 / Table2[[#This Row],[Total Waste (tons)]], NA())</f>
        <v>1060433.3254907744</v>
      </c>
      <c r="G2038" s="10" t="str">
        <f t="shared" si="31"/>
        <v>Medium</v>
      </c>
      <c r="H2038" s="10">
        <v>38.75</v>
      </c>
      <c r="I2038" s="10">
        <f>IFERROR(Table2[[#This Row],[Total Waste (tons)]] / (Table2[[#This Row],[Population (million)]]*1000), NA())</f>
        <v>5.6905176739798072E-2</v>
      </c>
      <c r="J2038" s="10">
        <v>498.19</v>
      </c>
      <c r="K2038" s="10">
        <f>IFERROR(Table2[[#This Row],[Total Waste (tons)]] * Table2[[#This Row],[Household waste (%)]], NA())</f>
        <v>1658451.0149999999</v>
      </c>
      <c r="L2038" s="10">
        <v>58.5</v>
      </c>
      <c r="M2038" s="10">
        <f>SUMIFS(Table2[Household waste (%)], Table2[Country], "Australia", Table2[Year], 2020)</f>
        <v>1412.17</v>
      </c>
      <c r="N2038" s="10">
        <f>COUNTIFS(Table2[Year], "USA")</f>
        <v>0</v>
      </c>
    </row>
    <row r="2039" spans="1:14" x14ac:dyDescent="0.35">
      <c r="A2039" s="11" t="s">
        <v>33</v>
      </c>
      <c r="B2039" s="12">
        <v>2021</v>
      </c>
      <c r="C2039" s="11" t="s">
        <v>9</v>
      </c>
      <c r="D2039" s="12">
        <v>39033.050000000003</v>
      </c>
      <c r="E2039" s="13">
        <v>36466.14</v>
      </c>
      <c r="F2039" s="13">
        <f>IFERROR(Table2[[#This Row],[Economic loss ($ million)]]*1000000 / Table2[[#This Row],[Total Waste (tons)]], NA())</f>
        <v>934237.52435436111</v>
      </c>
      <c r="G2039" s="13" t="str">
        <f t="shared" si="31"/>
        <v>Low</v>
      </c>
      <c r="H2039" s="13">
        <v>116.51</v>
      </c>
      <c r="I2039" s="13">
        <f>IFERROR(Table2[[#This Row],[Total Waste (tons)]] / (Table2[[#This Row],[Population (million)]]*1000), NA())</f>
        <v>8.7995513774291004E-2</v>
      </c>
      <c r="J2039" s="13">
        <v>443.58</v>
      </c>
      <c r="K2039" s="13">
        <f>IFERROR(Table2[[#This Row],[Total Waste (tons)]] * Table2[[#This Row],[Household waste (%)]], NA())</f>
        <v>2032450.9135000003</v>
      </c>
      <c r="L2039" s="13">
        <v>52.07</v>
      </c>
      <c r="M2039" s="10">
        <f>SUMIFS(Table2[Household waste (%)], Table2[Country], "Australia", Table2[Year], 2020)</f>
        <v>1412.17</v>
      </c>
      <c r="N2039" s="10">
        <f>COUNTIFS(Table2[Year], "USA")</f>
        <v>0</v>
      </c>
    </row>
    <row r="2040" spans="1:14" x14ac:dyDescent="0.35">
      <c r="A2040" s="8" t="s">
        <v>27</v>
      </c>
      <c r="B2040" s="9">
        <v>2023</v>
      </c>
      <c r="C2040" s="8" t="s">
        <v>15</v>
      </c>
      <c r="D2040" s="9">
        <v>20022.07</v>
      </c>
      <c r="E2040" s="10">
        <v>18355.89</v>
      </c>
      <c r="F2040" s="10">
        <f>IFERROR(Table2[[#This Row],[Economic loss ($ million)]]*1000000 / Table2[[#This Row],[Total Waste (tons)]], NA())</f>
        <v>916782.83014693286</v>
      </c>
      <c r="G2040" s="10" t="str">
        <f t="shared" si="31"/>
        <v>Low</v>
      </c>
      <c r="H2040" s="10">
        <v>174.56</v>
      </c>
      <c r="I2040" s="10">
        <f>IFERROR(Table2[[#This Row],[Total Waste (tons)]] / (Table2[[#This Row],[Population (million)]]*1000), NA())</f>
        <v>3.2947293072239592E-2</v>
      </c>
      <c r="J2040" s="10">
        <v>607.70000000000005</v>
      </c>
      <c r="K2040" s="10">
        <f>IFERROR(Table2[[#This Row],[Total Waste (tons)]] * Table2[[#This Row],[Household waste (%)]], NA())</f>
        <v>1267997.6931</v>
      </c>
      <c r="L2040" s="10">
        <v>63.33</v>
      </c>
      <c r="M2040" s="10">
        <f>SUMIFS(Table2[Household waste (%)], Table2[Country], "Australia", Table2[Year], 2020)</f>
        <v>1412.17</v>
      </c>
      <c r="N2040" s="10">
        <f>COUNTIFS(Table2[Year], "USA")</f>
        <v>0</v>
      </c>
    </row>
    <row r="2041" spans="1:14" x14ac:dyDescent="0.35">
      <c r="A2041" s="11" t="s">
        <v>27</v>
      </c>
      <c r="B2041" s="12">
        <v>2023</v>
      </c>
      <c r="C2041" s="11" t="s">
        <v>22</v>
      </c>
      <c r="D2041" s="12">
        <v>1410.3</v>
      </c>
      <c r="E2041" s="13">
        <v>1386.31</v>
      </c>
      <c r="F2041" s="13">
        <f>IFERROR(Table2[[#This Row],[Economic loss ($ million)]]*1000000 / Table2[[#This Row],[Total Waste (tons)]], NA())</f>
        <v>982989.43487201305</v>
      </c>
      <c r="G2041" s="13" t="str">
        <f t="shared" si="31"/>
        <v>Medium</v>
      </c>
      <c r="H2041" s="13">
        <v>129.18</v>
      </c>
      <c r="I2041" s="13">
        <f>IFERROR(Table2[[#This Row],[Total Waste (tons)]] / (Table2[[#This Row],[Population (million)]]*1000), NA())</f>
        <v>1.1753675367536752E-3</v>
      </c>
      <c r="J2041" s="13">
        <v>1199.8800000000001</v>
      </c>
      <c r="K2041" s="13">
        <f>IFERROR(Table2[[#This Row],[Total Waste (tons)]] * Table2[[#This Row],[Household waste (%)]], NA())</f>
        <v>91288.718999999997</v>
      </c>
      <c r="L2041" s="13">
        <v>64.73</v>
      </c>
      <c r="M2041" s="10">
        <f>SUMIFS(Table2[Household waste (%)], Table2[Country], "Australia", Table2[Year], 2020)</f>
        <v>1412.17</v>
      </c>
      <c r="N2041" s="10">
        <f>COUNTIFS(Table2[Year], "USA")</f>
        <v>0</v>
      </c>
    </row>
    <row r="2042" spans="1:14" x14ac:dyDescent="0.35">
      <c r="A2042" s="8" t="s">
        <v>18</v>
      </c>
      <c r="B2042" s="9">
        <v>2019</v>
      </c>
      <c r="C2042" s="8" t="s">
        <v>13</v>
      </c>
      <c r="D2042" s="9">
        <v>11236.21</v>
      </c>
      <c r="E2042" s="10">
        <v>9736.7999999999993</v>
      </c>
      <c r="F2042" s="10">
        <f>IFERROR(Table2[[#This Row],[Economic loss ($ million)]]*1000000 / Table2[[#This Row],[Total Waste (tons)]], NA())</f>
        <v>866555.5378548461</v>
      </c>
      <c r="G2042" s="10" t="str">
        <f t="shared" si="31"/>
        <v>Low</v>
      </c>
      <c r="H2042" s="10">
        <v>32.81</v>
      </c>
      <c r="I2042" s="10">
        <f>IFERROR(Table2[[#This Row],[Total Waste (tons)]] / (Table2[[#This Row],[Population (million)]]*1000), NA())</f>
        <v>1.9080320603168673E-2</v>
      </c>
      <c r="J2042" s="10">
        <v>588.89</v>
      </c>
      <c r="K2042" s="10">
        <f>IFERROR(Table2[[#This Row],[Total Waste (tons)]] * Table2[[#This Row],[Household waste (%)]], NA())</f>
        <v>504056.38059999997</v>
      </c>
      <c r="L2042" s="10">
        <v>44.86</v>
      </c>
      <c r="M2042" s="10">
        <f>SUMIFS(Table2[Household waste (%)], Table2[Country], "Australia", Table2[Year], 2020)</f>
        <v>1412.17</v>
      </c>
      <c r="N2042" s="10">
        <f>COUNTIFS(Table2[Year], "USA")</f>
        <v>0</v>
      </c>
    </row>
    <row r="2043" spans="1:14" x14ac:dyDescent="0.35">
      <c r="A2043" s="11" t="s">
        <v>26</v>
      </c>
      <c r="B2043" s="12">
        <v>2021</v>
      </c>
      <c r="C2043" s="11" t="s">
        <v>11</v>
      </c>
      <c r="D2043" s="12">
        <v>22052.67</v>
      </c>
      <c r="E2043" s="13">
        <v>20047.21</v>
      </c>
      <c r="F2043" s="13">
        <f>IFERROR(Table2[[#This Row],[Economic loss ($ million)]]*1000000 / Table2[[#This Row],[Total Waste (tons)]], NA())</f>
        <v>909060.44483502454</v>
      </c>
      <c r="G2043" s="13" t="str">
        <f t="shared" si="31"/>
        <v>Low</v>
      </c>
      <c r="H2043" s="13">
        <v>36.17</v>
      </c>
      <c r="I2043" s="13">
        <f>IFERROR(Table2[[#This Row],[Total Waste (tons)]] / (Table2[[#This Row],[Population (million)]]*1000), NA())</f>
        <v>2.698003352215031E-2</v>
      </c>
      <c r="J2043" s="13">
        <v>817.37</v>
      </c>
      <c r="K2043" s="13">
        <f>IFERROR(Table2[[#This Row],[Total Waste (tons)]] * Table2[[#This Row],[Household waste (%)]], NA())</f>
        <v>1253694.2895</v>
      </c>
      <c r="L2043" s="13">
        <v>56.85</v>
      </c>
      <c r="M2043" s="10">
        <f>SUMIFS(Table2[Household waste (%)], Table2[Country], "Australia", Table2[Year], 2020)</f>
        <v>1412.17</v>
      </c>
      <c r="N2043" s="10">
        <f>COUNTIFS(Table2[Year], "USA")</f>
        <v>0</v>
      </c>
    </row>
    <row r="2044" spans="1:14" x14ac:dyDescent="0.35">
      <c r="A2044" s="8" t="s">
        <v>31</v>
      </c>
      <c r="B2044" s="9">
        <v>2021</v>
      </c>
      <c r="C2044" s="8" t="s">
        <v>25</v>
      </c>
      <c r="D2044" s="9">
        <v>39718.36</v>
      </c>
      <c r="E2044" s="10">
        <v>31941.599999999999</v>
      </c>
      <c r="F2044" s="10">
        <f>IFERROR(Table2[[#This Row],[Economic loss ($ million)]]*1000000 / Table2[[#This Row],[Total Waste (tons)]], NA())</f>
        <v>804202.38902109757</v>
      </c>
      <c r="G2044" s="10" t="str">
        <f t="shared" si="31"/>
        <v>Low</v>
      </c>
      <c r="H2044" s="10">
        <v>164.78</v>
      </c>
      <c r="I2044" s="10">
        <f>IFERROR(Table2[[#This Row],[Total Waste (tons)]] / (Table2[[#This Row],[Population (million)]]*1000), NA())</f>
        <v>3.849237776808645E-2</v>
      </c>
      <c r="J2044" s="10">
        <v>1031.8499999999999</v>
      </c>
      <c r="K2044" s="10">
        <f>IFERROR(Table2[[#This Row],[Total Waste (tons)]] * Table2[[#This Row],[Household waste (%)]], NA())</f>
        <v>1340891.8336</v>
      </c>
      <c r="L2044" s="10">
        <v>33.76</v>
      </c>
      <c r="M2044" s="10">
        <f>SUMIFS(Table2[Household waste (%)], Table2[Country], "Australia", Table2[Year], 2020)</f>
        <v>1412.17</v>
      </c>
      <c r="N2044" s="10">
        <f>COUNTIFS(Table2[Year], "USA")</f>
        <v>0</v>
      </c>
    </row>
    <row r="2045" spans="1:14" x14ac:dyDescent="0.35">
      <c r="A2045" s="11" t="s">
        <v>32</v>
      </c>
      <c r="B2045" s="12">
        <v>2021</v>
      </c>
      <c r="C2045" s="11" t="s">
        <v>13</v>
      </c>
      <c r="D2045" s="12">
        <v>33514.85</v>
      </c>
      <c r="E2045" s="13">
        <v>33542.050000000003</v>
      </c>
      <c r="F2045" s="13">
        <f>IFERROR(Table2[[#This Row],[Economic loss ($ million)]]*1000000 / Table2[[#This Row],[Total Waste (tons)]], NA())</f>
        <v>1000811.5805381795</v>
      </c>
      <c r="G2045" s="13" t="str">
        <f t="shared" si="31"/>
        <v>Medium</v>
      </c>
      <c r="H2045" s="13">
        <v>44.2</v>
      </c>
      <c r="I2045" s="13">
        <f>IFERROR(Table2[[#This Row],[Total Waste (tons)]] / (Table2[[#This Row],[Population (million)]]*1000), NA())</f>
        <v>2.4587408021480607E-2</v>
      </c>
      <c r="J2045" s="13">
        <v>1363.09</v>
      </c>
      <c r="K2045" s="13">
        <f>IFERROR(Table2[[#This Row],[Total Waste (tons)]] * Table2[[#This Row],[Household waste (%)]], NA())</f>
        <v>1651276.6595000001</v>
      </c>
      <c r="L2045" s="13">
        <v>49.27</v>
      </c>
      <c r="M2045" s="10">
        <f>SUMIFS(Table2[Household waste (%)], Table2[Country], "Australia", Table2[Year], 2020)</f>
        <v>1412.17</v>
      </c>
      <c r="N2045" s="10">
        <f>COUNTIFS(Table2[Year], "USA")</f>
        <v>0</v>
      </c>
    </row>
    <row r="2046" spans="1:14" x14ac:dyDescent="0.35">
      <c r="A2046" s="8" t="s">
        <v>23</v>
      </c>
      <c r="B2046" s="9">
        <v>2020</v>
      </c>
      <c r="C2046" s="8" t="s">
        <v>25</v>
      </c>
      <c r="D2046" s="9">
        <v>15083.81</v>
      </c>
      <c r="E2046" s="10">
        <v>12505.53</v>
      </c>
      <c r="F2046" s="10">
        <f>IFERROR(Table2[[#This Row],[Economic loss ($ million)]]*1000000 / Table2[[#This Row],[Total Waste (tons)]], NA())</f>
        <v>829069.71116713888</v>
      </c>
      <c r="G2046" s="10" t="str">
        <f t="shared" si="31"/>
        <v>Low</v>
      </c>
      <c r="H2046" s="10">
        <v>105.61</v>
      </c>
      <c r="I2046" s="10">
        <f>IFERROR(Table2[[#This Row],[Total Waste (tons)]] / (Table2[[#This Row],[Population (million)]]*1000), NA())</f>
        <v>4.2992190394755589E-2</v>
      </c>
      <c r="J2046" s="10">
        <v>350.85</v>
      </c>
      <c r="K2046" s="10">
        <f>IFERROR(Table2[[#This Row],[Total Waste (tons)]] * Table2[[#This Row],[Household waste (%)]], NA())</f>
        <v>744838.53780000005</v>
      </c>
      <c r="L2046" s="10">
        <v>49.38</v>
      </c>
      <c r="M2046" s="10">
        <f>SUMIFS(Table2[Household waste (%)], Table2[Country], "Australia", Table2[Year], 2020)</f>
        <v>1412.17</v>
      </c>
      <c r="N2046" s="10">
        <f>COUNTIFS(Table2[Year], "USA")</f>
        <v>0</v>
      </c>
    </row>
    <row r="2047" spans="1:14" x14ac:dyDescent="0.35">
      <c r="A2047" s="11" t="s">
        <v>10</v>
      </c>
      <c r="B2047" s="12">
        <v>2020</v>
      </c>
      <c r="C2047" s="11" t="s">
        <v>20</v>
      </c>
      <c r="D2047" s="12">
        <v>46093.77</v>
      </c>
      <c r="E2047" s="13">
        <v>41803</v>
      </c>
      <c r="F2047" s="13">
        <f>IFERROR(Table2[[#This Row],[Economic loss ($ million)]]*1000000 / Table2[[#This Row],[Total Waste (tons)]], NA())</f>
        <v>906912.14886523713</v>
      </c>
      <c r="G2047" s="13" t="str">
        <f t="shared" si="31"/>
        <v>Low</v>
      </c>
      <c r="H2047" s="13">
        <v>152.16999999999999</v>
      </c>
      <c r="I2047" s="13">
        <f>IFERROR(Table2[[#This Row],[Total Waste (tons)]] / (Table2[[#This Row],[Population (million)]]*1000), NA())</f>
        <v>4.9849964851565454E-2</v>
      </c>
      <c r="J2047" s="13">
        <v>924.65</v>
      </c>
      <c r="K2047" s="13">
        <f>IFERROR(Table2[[#This Row],[Total Waste (tons)]] * Table2[[#This Row],[Household waste (%)]], NA())</f>
        <v>2830157.4779999997</v>
      </c>
      <c r="L2047" s="13">
        <v>61.4</v>
      </c>
      <c r="M2047" s="10">
        <f>SUMIFS(Table2[Household waste (%)], Table2[Country], "Australia", Table2[Year], 2020)</f>
        <v>1412.17</v>
      </c>
      <c r="N2047" s="10">
        <f>COUNTIFS(Table2[Year], "USA")</f>
        <v>0</v>
      </c>
    </row>
    <row r="2048" spans="1:14" x14ac:dyDescent="0.35">
      <c r="A2048" s="8" t="s">
        <v>10</v>
      </c>
      <c r="B2048" s="9">
        <v>2024</v>
      </c>
      <c r="C2048" s="8" t="s">
        <v>15</v>
      </c>
      <c r="D2048" s="9">
        <v>34860.29</v>
      </c>
      <c r="E2048" s="10">
        <v>30988.400000000001</v>
      </c>
      <c r="F2048" s="10">
        <f>IFERROR(Table2[[#This Row],[Economic loss ($ million)]]*1000000 / Table2[[#This Row],[Total Waste (tons)]], NA())</f>
        <v>888931.21657909325</v>
      </c>
      <c r="G2048" s="10" t="str">
        <f t="shared" si="31"/>
        <v>Low</v>
      </c>
      <c r="H2048" s="10">
        <v>32.18</v>
      </c>
      <c r="I2048" s="10">
        <f>IFERROR(Table2[[#This Row],[Total Waste (tons)]] / (Table2[[#This Row],[Population (million)]]*1000), NA())</f>
        <v>3.7247481061213152E-2</v>
      </c>
      <c r="J2048" s="10">
        <v>935.91</v>
      </c>
      <c r="K2048" s="10">
        <f>IFERROR(Table2[[#This Row],[Total Waste (tons)]] * Table2[[#This Row],[Household waste (%)]], NA())</f>
        <v>2439871.6971</v>
      </c>
      <c r="L2048" s="10">
        <v>69.989999999999995</v>
      </c>
      <c r="M2048" s="10">
        <f>SUMIFS(Table2[Household waste (%)], Table2[Country], "Australia", Table2[Year], 2020)</f>
        <v>1412.17</v>
      </c>
      <c r="N2048" s="10">
        <f>COUNTIFS(Table2[Year], "USA")</f>
        <v>0</v>
      </c>
    </row>
    <row r="2049" spans="1:14" x14ac:dyDescent="0.35">
      <c r="A2049" s="11" t="s">
        <v>24</v>
      </c>
      <c r="B2049" s="12">
        <v>2019</v>
      </c>
      <c r="C2049" s="11" t="s">
        <v>9</v>
      </c>
      <c r="D2049" s="12">
        <v>42001.01</v>
      </c>
      <c r="E2049" s="13">
        <v>46107.26</v>
      </c>
      <c r="F2049" s="13">
        <f>IFERROR(Table2[[#This Row],[Economic loss ($ million)]]*1000000 / Table2[[#This Row],[Total Waste (tons)]], NA())</f>
        <v>1097765.50611521</v>
      </c>
      <c r="G2049" s="13" t="str">
        <f t="shared" si="31"/>
        <v>Medium</v>
      </c>
      <c r="H2049" s="13">
        <v>120.5</v>
      </c>
      <c r="I2049" s="13">
        <f>IFERROR(Table2[[#This Row],[Total Waste (tons)]] / (Table2[[#This Row],[Population (million)]]*1000), NA())</f>
        <v>3.2437220042630749E-2</v>
      </c>
      <c r="J2049" s="13">
        <v>1294.8399999999999</v>
      </c>
      <c r="K2049" s="13">
        <f>IFERROR(Table2[[#This Row],[Total Waste (tons)]] * Table2[[#This Row],[Household waste (%)]], NA())</f>
        <v>2553241.3979000002</v>
      </c>
      <c r="L2049" s="13">
        <v>60.79</v>
      </c>
      <c r="M2049" s="10">
        <f>SUMIFS(Table2[Household waste (%)], Table2[Country], "Australia", Table2[Year], 2020)</f>
        <v>1412.17</v>
      </c>
      <c r="N2049" s="10">
        <f>COUNTIFS(Table2[Year], "USA")</f>
        <v>0</v>
      </c>
    </row>
    <row r="2050" spans="1:14" x14ac:dyDescent="0.35">
      <c r="A2050" s="8" t="s">
        <v>21</v>
      </c>
      <c r="B2050" s="9">
        <v>2020</v>
      </c>
      <c r="C2050" s="8" t="s">
        <v>20</v>
      </c>
      <c r="D2050" s="9">
        <v>32640.66</v>
      </c>
      <c r="E2050" s="10">
        <v>38875.42</v>
      </c>
      <c r="F2050" s="10">
        <f>IFERROR(Table2[[#This Row],[Economic loss ($ million)]]*1000000 / Table2[[#This Row],[Total Waste (tons)]], NA())</f>
        <v>1191012.0689961538</v>
      </c>
      <c r="G2050" s="10" t="str">
        <f t="shared" ref="G2050:G2113" si="32">IF(F2050&gt;1100000,"High",IF(F2050&gt;=950000,"Medium","Low"))</f>
        <v>High</v>
      </c>
      <c r="H2050" s="10">
        <v>77.17</v>
      </c>
      <c r="I2050" s="10">
        <f>IFERROR(Table2[[#This Row],[Total Waste (tons)]] / (Table2[[#This Row],[Population (million)]]*1000), NA())</f>
        <v>2.8351379756620835E-2</v>
      </c>
      <c r="J2050" s="10">
        <v>1151.29</v>
      </c>
      <c r="K2050" s="10">
        <f>IFERROR(Table2[[#This Row],[Total Waste (tons)]] * Table2[[#This Row],[Household waste (%)]], NA())</f>
        <v>1616365.4832000001</v>
      </c>
      <c r="L2050" s="10">
        <v>49.52</v>
      </c>
      <c r="M2050" s="10">
        <f>SUMIFS(Table2[Household waste (%)], Table2[Country], "Australia", Table2[Year], 2020)</f>
        <v>1412.17</v>
      </c>
      <c r="N2050" s="10">
        <f>COUNTIFS(Table2[Year], "USA")</f>
        <v>0</v>
      </c>
    </row>
    <row r="2051" spans="1:14" x14ac:dyDescent="0.35">
      <c r="A2051" s="11" t="s">
        <v>29</v>
      </c>
      <c r="B2051" s="12">
        <v>2023</v>
      </c>
      <c r="C2051" s="11" t="s">
        <v>11</v>
      </c>
      <c r="D2051" s="12">
        <v>23587.98</v>
      </c>
      <c r="E2051" s="13">
        <v>23027.08</v>
      </c>
      <c r="F2051" s="13">
        <f>IFERROR(Table2[[#This Row],[Economic loss ($ million)]]*1000000 / Table2[[#This Row],[Total Waste (tons)]], NA())</f>
        <v>976220.93964807503</v>
      </c>
      <c r="G2051" s="13" t="str">
        <f t="shared" si="32"/>
        <v>Medium</v>
      </c>
      <c r="H2051" s="13">
        <v>53.12</v>
      </c>
      <c r="I2051" s="13">
        <f>IFERROR(Table2[[#This Row],[Total Waste (tons)]] / (Table2[[#This Row],[Population (million)]]*1000), NA())</f>
        <v>4.1932695726374175E-2</v>
      </c>
      <c r="J2051" s="13">
        <v>562.52</v>
      </c>
      <c r="K2051" s="13">
        <f>IFERROR(Table2[[#This Row],[Total Waste (tons)]] * Table2[[#This Row],[Household waste (%)]], NA())</f>
        <v>1073488.9697999998</v>
      </c>
      <c r="L2051" s="13">
        <v>45.51</v>
      </c>
      <c r="M2051" s="10">
        <f>SUMIFS(Table2[Household waste (%)], Table2[Country], "Australia", Table2[Year], 2020)</f>
        <v>1412.17</v>
      </c>
      <c r="N2051" s="10">
        <f>COUNTIFS(Table2[Year], "USA")</f>
        <v>0</v>
      </c>
    </row>
    <row r="2052" spans="1:14" x14ac:dyDescent="0.35">
      <c r="A2052" s="8" t="s">
        <v>32</v>
      </c>
      <c r="B2052" s="9">
        <v>2024</v>
      </c>
      <c r="C2052" s="8" t="s">
        <v>25</v>
      </c>
      <c r="D2052" s="9">
        <v>11448.82</v>
      </c>
      <c r="E2052" s="10">
        <v>13665.84</v>
      </c>
      <c r="F2052" s="10">
        <f>IFERROR(Table2[[#This Row],[Economic loss ($ million)]]*1000000 / Table2[[#This Row],[Total Waste (tons)]], NA())</f>
        <v>1193646.1574205901</v>
      </c>
      <c r="G2052" s="10" t="str">
        <f t="shared" si="32"/>
        <v>High</v>
      </c>
      <c r="H2052" s="10">
        <v>176.83</v>
      </c>
      <c r="I2052" s="10">
        <f>IFERROR(Table2[[#This Row],[Total Waste (tons)]] / (Table2[[#This Row],[Population (million)]]*1000), NA())</f>
        <v>3.9755608028335297E-2</v>
      </c>
      <c r="J2052" s="10">
        <v>287.98</v>
      </c>
      <c r="K2052" s="10">
        <f>IFERROR(Table2[[#This Row],[Total Waste (tons)]] * Table2[[#This Row],[Household waste (%)]], NA())</f>
        <v>551260.68299999996</v>
      </c>
      <c r="L2052" s="10">
        <v>48.15</v>
      </c>
      <c r="M2052" s="10">
        <f>SUMIFS(Table2[Household waste (%)], Table2[Country], "Australia", Table2[Year], 2020)</f>
        <v>1412.17</v>
      </c>
      <c r="N2052" s="10">
        <f>COUNTIFS(Table2[Year], "USA")</f>
        <v>0</v>
      </c>
    </row>
    <row r="2053" spans="1:14" x14ac:dyDescent="0.35">
      <c r="A2053" s="11" t="s">
        <v>32</v>
      </c>
      <c r="B2053" s="12">
        <v>2018</v>
      </c>
      <c r="C2053" s="11" t="s">
        <v>25</v>
      </c>
      <c r="D2053" s="12">
        <v>6094.82</v>
      </c>
      <c r="E2053" s="13">
        <v>4942.92</v>
      </c>
      <c r="F2053" s="13">
        <f>IFERROR(Table2[[#This Row],[Economic loss ($ million)]]*1000000 / Table2[[#This Row],[Total Waste (tons)]], NA())</f>
        <v>811003.44226736808</v>
      </c>
      <c r="G2053" s="13" t="str">
        <f t="shared" si="32"/>
        <v>Low</v>
      </c>
      <c r="H2053" s="13">
        <v>47.4</v>
      </c>
      <c r="I2053" s="13">
        <f>IFERROR(Table2[[#This Row],[Total Waste (tons)]] / (Table2[[#This Row],[Population (million)]]*1000), NA())</f>
        <v>9.2235354651250771E-3</v>
      </c>
      <c r="J2053" s="13">
        <v>660.79</v>
      </c>
      <c r="K2053" s="13">
        <f>IFERROR(Table2[[#This Row],[Total Waste (tons)]] * Table2[[#This Row],[Household waste (%)]], NA())</f>
        <v>404574.15159999992</v>
      </c>
      <c r="L2053" s="13">
        <v>66.38</v>
      </c>
      <c r="M2053" s="10">
        <f>SUMIFS(Table2[Household waste (%)], Table2[Country], "Australia", Table2[Year], 2020)</f>
        <v>1412.17</v>
      </c>
      <c r="N2053" s="10">
        <f>COUNTIFS(Table2[Year], "USA")</f>
        <v>0</v>
      </c>
    </row>
    <row r="2054" spans="1:14" x14ac:dyDescent="0.35">
      <c r="A2054" s="8" t="s">
        <v>10</v>
      </c>
      <c r="B2054" s="9">
        <v>2019</v>
      </c>
      <c r="C2054" s="8" t="s">
        <v>11</v>
      </c>
      <c r="D2054" s="9">
        <v>9381.9599999999991</v>
      </c>
      <c r="E2054" s="10">
        <v>10765.37</v>
      </c>
      <c r="F2054" s="10">
        <f>IFERROR(Table2[[#This Row],[Economic loss ($ million)]]*1000000 / Table2[[#This Row],[Total Waste (tons)]], NA())</f>
        <v>1147454.2632882681</v>
      </c>
      <c r="G2054" s="10" t="str">
        <f t="shared" si="32"/>
        <v>High</v>
      </c>
      <c r="H2054" s="10">
        <v>74.22</v>
      </c>
      <c r="I2054" s="10">
        <f>IFERROR(Table2[[#This Row],[Total Waste (tons)]] / (Table2[[#This Row],[Population (million)]]*1000), NA())</f>
        <v>0.24800317208564629</v>
      </c>
      <c r="J2054" s="10">
        <v>37.83</v>
      </c>
      <c r="K2054" s="10">
        <f>IFERROR(Table2[[#This Row],[Total Waste (tons)]] * Table2[[#This Row],[Household waste (%)]], NA())</f>
        <v>597443.21279999998</v>
      </c>
      <c r="L2054" s="10">
        <v>63.68</v>
      </c>
      <c r="M2054" s="10">
        <f>SUMIFS(Table2[Household waste (%)], Table2[Country], "Australia", Table2[Year], 2020)</f>
        <v>1412.17</v>
      </c>
      <c r="N2054" s="10">
        <f>COUNTIFS(Table2[Year], "USA")</f>
        <v>0</v>
      </c>
    </row>
    <row r="2055" spans="1:14" x14ac:dyDescent="0.35">
      <c r="A2055" s="11" t="s">
        <v>31</v>
      </c>
      <c r="B2055" s="12">
        <v>2018</v>
      </c>
      <c r="C2055" s="11" t="s">
        <v>19</v>
      </c>
      <c r="D2055" s="12">
        <v>16814.89</v>
      </c>
      <c r="E2055" s="13">
        <v>16164.55</v>
      </c>
      <c r="F2055" s="13">
        <f>IFERROR(Table2[[#This Row],[Economic loss ($ million)]]*1000000 / Table2[[#This Row],[Total Waste (tons)]], NA())</f>
        <v>961323.56500696705</v>
      </c>
      <c r="G2055" s="13" t="str">
        <f t="shared" si="32"/>
        <v>Medium</v>
      </c>
      <c r="H2055" s="13">
        <v>69.290000000000006</v>
      </c>
      <c r="I2055" s="13">
        <f>IFERROR(Table2[[#This Row],[Total Waste (tons)]] / (Table2[[#This Row],[Population (million)]]*1000), NA())</f>
        <v>0.3142382732199589</v>
      </c>
      <c r="J2055" s="13">
        <v>53.51</v>
      </c>
      <c r="K2055" s="13">
        <f>IFERROR(Table2[[#This Row],[Total Waste (tons)]] * Table2[[#This Row],[Household waste (%)]], NA())</f>
        <v>1078675.1935000001</v>
      </c>
      <c r="L2055" s="13">
        <v>64.150000000000006</v>
      </c>
      <c r="M2055" s="10">
        <f>SUMIFS(Table2[Household waste (%)], Table2[Country], "Australia", Table2[Year], 2020)</f>
        <v>1412.17</v>
      </c>
      <c r="N2055" s="10">
        <f>COUNTIFS(Table2[Year], "USA")</f>
        <v>0</v>
      </c>
    </row>
    <row r="2056" spans="1:14" x14ac:dyDescent="0.35">
      <c r="A2056" s="8" t="s">
        <v>21</v>
      </c>
      <c r="B2056" s="9">
        <v>2018</v>
      </c>
      <c r="C2056" s="8" t="s">
        <v>19</v>
      </c>
      <c r="D2056" s="9">
        <v>30396.27</v>
      </c>
      <c r="E2056" s="10">
        <v>34370.86</v>
      </c>
      <c r="F2056" s="10">
        <f>IFERROR(Table2[[#This Row],[Economic loss ($ million)]]*1000000 / Table2[[#This Row],[Total Waste (tons)]], NA())</f>
        <v>1130759.1359071359</v>
      </c>
      <c r="G2056" s="10" t="str">
        <f t="shared" si="32"/>
        <v>High</v>
      </c>
      <c r="H2056" s="10">
        <v>85.75</v>
      </c>
      <c r="I2056" s="10">
        <f>IFERROR(Table2[[#This Row],[Total Waste (tons)]] / (Table2[[#This Row],[Population (million)]]*1000), NA())</f>
        <v>2.1929506741986453E-2</v>
      </c>
      <c r="J2056" s="10">
        <v>1386.09</v>
      </c>
      <c r="K2056" s="10">
        <f>IFERROR(Table2[[#This Row],[Total Waste (tons)]] * Table2[[#This Row],[Household waste (%)]], NA())</f>
        <v>2072721.6513</v>
      </c>
      <c r="L2056" s="10">
        <v>68.19</v>
      </c>
      <c r="M2056" s="10">
        <f>SUMIFS(Table2[Household waste (%)], Table2[Country], "Australia", Table2[Year], 2020)</f>
        <v>1412.17</v>
      </c>
      <c r="N2056" s="10">
        <f>COUNTIFS(Table2[Year], "USA")</f>
        <v>0</v>
      </c>
    </row>
    <row r="2057" spans="1:14" x14ac:dyDescent="0.35">
      <c r="A2057" s="11" t="s">
        <v>32</v>
      </c>
      <c r="B2057" s="12">
        <v>2021</v>
      </c>
      <c r="C2057" s="11" t="s">
        <v>25</v>
      </c>
      <c r="D2057" s="12">
        <v>40166.15</v>
      </c>
      <c r="E2057" s="13">
        <v>37579.82</v>
      </c>
      <c r="F2057" s="13">
        <f>IFERROR(Table2[[#This Row],[Economic loss ($ million)]]*1000000 / Table2[[#This Row],[Total Waste (tons)]], NA())</f>
        <v>935609.21323054365</v>
      </c>
      <c r="G2057" s="13" t="str">
        <f t="shared" si="32"/>
        <v>Low</v>
      </c>
      <c r="H2057" s="13">
        <v>64.069999999999993</v>
      </c>
      <c r="I2057" s="13">
        <f>IFERROR(Table2[[#This Row],[Total Waste (tons)]] / (Table2[[#This Row],[Population (million)]]*1000), NA())</f>
        <v>6.4794563639296657E-2</v>
      </c>
      <c r="J2057" s="13">
        <v>619.9</v>
      </c>
      <c r="K2057" s="13">
        <f>IFERROR(Table2[[#This Row],[Total Waste (tons)]] * Table2[[#This Row],[Household waste (%)]], NA())</f>
        <v>1290538.3995000001</v>
      </c>
      <c r="L2057" s="13">
        <v>32.130000000000003</v>
      </c>
      <c r="M2057" s="10">
        <f>SUMIFS(Table2[Household waste (%)], Table2[Country], "Australia", Table2[Year], 2020)</f>
        <v>1412.17</v>
      </c>
      <c r="N2057" s="10">
        <f>COUNTIFS(Table2[Year], "USA")</f>
        <v>0</v>
      </c>
    </row>
    <row r="2058" spans="1:14" x14ac:dyDescent="0.35">
      <c r="A2058" s="8" t="s">
        <v>12</v>
      </c>
      <c r="B2058" s="9">
        <v>2021</v>
      </c>
      <c r="C2058" s="8" t="s">
        <v>19</v>
      </c>
      <c r="D2058" s="9">
        <v>28667.96</v>
      </c>
      <c r="E2058" s="10">
        <v>27435.03</v>
      </c>
      <c r="F2058" s="10">
        <f>IFERROR(Table2[[#This Row],[Economic loss ($ million)]]*1000000 / Table2[[#This Row],[Total Waste (tons)]], NA())</f>
        <v>956992.75428038836</v>
      </c>
      <c r="G2058" s="10" t="str">
        <f t="shared" si="32"/>
        <v>Medium</v>
      </c>
      <c r="H2058" s="10">
        <v>47.25</v>
      </c>
      <c r="I2058" s="10">
        <f>IFERROR(Table2[[#This Row],[Total Waste (tons)]] / (Table2[[#This Row],[Population (million)]]*1000), NA())</f>
        <v>2.3373795352629432E-2</v>
      </c>
      <c r="J2058" s="10">
        <v>1226.5</v>
      </c>
      <c r="K2058" s="10">
        <f>IFERROR(Table2[[#This Row],[Total Waste (tons)]] * Table2[[#This Row],[Household waste (%)]], NA())</f>
        <v>1001371.8428</v>
      </c>
      <c r="L2058" s="10">
        <v>34.93</v>
      </c>
      <c r="M2058" s="10">
        <f>SUMIFS(Table2[Household waste (%)], Table2[Country], "Australia", Table2[Year], 2020)</f>
        <v>1412.17</v>
      </c>
      <c r="N2058" s="10">
        <f>COUNTIFS(Table2[Year], "USA")</f>
        <v>0</v>
      </c>
    </row>
    <row r="2059" spans="1:14" x14ac:dyDescent="0.35">
      <c r="A2059" s="11" t="s">
        <v>12</v>
      </c>
      <c r="B2059" s="12">
        <v>2024</v>
      </c>
      <c r="C2059" s="11" t="s">
        <v>19</v>
      </c>
      <c r="D2059" s="12">
        <v>1025.25</v>
      </c>
      <c r="E2059" s="13">
        <v>841.87</v>
      </c>
      <c r="F2059" s="13">
        <f>IFERROR(Table2[[#This Row],[Economic loss ($ million)]]*1000000 / Table2[[#This Row],[Total Waste (tons)]], NA())</f>
        <v>821136.3082175079</v>
      </c>
      <c r="G2059" s="13" t="str">
        <f t="shared" si="32"/>
        <v>Low</v>
      </c>
      <c r="H2059" s="13">
        <v>64.02</v>
      </c>
      <c r="I2059" s="13">
        <f>IFERROR(Table2[[#This Row],[Total Waste (tons)]] / (Table2[[#This Row],[Population (million)]]*1000), NA())</f>
        <v>1.176690003443131E-3</v>
      </c>
      <c r="J2059" s="13">
        <v>871.3</v>
      </c>
      <c r="K2059" s="13">
        <f>IFERROR(Table2[[#This Row],[Total Waste (tons)]] * Table2[[#This Row],[Household waste (%)]], NA())</f>
        <v>39533.64</v>
      </c>
      <c r="L2059" s="13">
        <v>38.56</v>
      </c>
      <c r="M2059" s="10">
        <f>SUMIFS(Table2[Household waste (%)], Table2[Country], "Australia", Table2[Year], 2020)</f>
        <v>1412.17</v>
      </c>
      <c r="N2059" s="10">
        <f>COUNTIFS(Table2[Year], "USA")</f>
        <v>0</v>
      </c>
    </row>
    <row r="2060" spans="1:14" x14ac:dyDescent="0.35">
      <c r="A2060" s="8" t="s">
        <v>10</v>
      </c>
      <c r="B2060" s="9">
        <v>2024</v>
      </c>
      <c r="C2060" s="8" t="s">
        <v>25</v>
      </c>
      <c r="D2060" s="9">
        <v>15180.87</v>
      </c>
      <c r="E2060" s="10">
        <v>17081.77</v>
      </c>
      <c r="F2060" s="10">
        <f>IFERROR(Table2[[#This Row],[Economic loss ($ million)]]*1000000 / Table2[[#This Row],[Total Waste (tons)]], NA())</f>
        <v>1125216.8024625729</v>
      </c>
      <c r="G2060" s="10" t="str">
        <f t="shared" si="32"/>
        <v>High</v>
      </c>
      <c r="H2060" s="10">
        <v>27.43</v>
      </c>
      <c r="I2060" s="10">
        <f>IFERROR(Table2[[#This Row],[Total Waste (tons)]] / (Table2[[#This Row],[Population (million)]]*1000), NA())</f>
        <v>1.883833219581808E-2</v>
      </c>
      <c r="J2060" s="10">
        <v>805.85</v>
      </c>
      <c r="K2060" s="10">
        <f>IFERROR(Table2[[#This Row],[Total Waste (tons)]] * Table2[[#This Row],[Household waste (%)]], NA())</f>
        <v>1032906.3948000001</v>
      </c>
      <c r="L2060" s="10">
        <v>68.040000000000006</v>
      </c>
      <c r="M2060" s="10">
        <f>SUMIFS(Table2[Household waste (%)], Table2[Country], "Australia", Table2[Year], 2020)</f>
        <v>1412.17</v>
      </c>
      <c r="N2060" s="10">
        <f>COUNTIFS(Table2[Year], "USA")</f>
        <v>0</v>
      </c>
    </row>
    <row r="2061" spans="1:14" x14ac:dyDescent="0.35">
      <c r="A2061" s="11" t="s">
        <v>30</v>
      </c>
      <c r="B2061" s="12">
        <v>2019</v>
      </c>
      <c r="C2061" s="11" t="s">
        <v>25</v>
      </c>
      <c r="D2061" s="12">
        <v>28282.29</v>
      </c>
      <c r="E2061" s="13">
        <v>26046.63</v>
      </c>
      <c r="F2061" s="13">
        <f>IFERROR(Table2[[#This Row],[Economic loss ($ million)]]*1000000 / Table2[[#This Row],[Total Waste (tons)]], NA())</f>
        <v>920951.94554613507</v>
      </c>
      <c r="G2061" s="13" t="str">
        <f t="shared" si="32"/>
        <v>Low</v>
      </c>
      <c r="H2061" s="13">
        <v>168.35</v>
      </c>
      <c r="I2061" s="13">
        <f>IFERROR(Table2[[#This Row],[Total Waste (tons)]] / (Table2[[#This Row],[Population (million)]]*1000), NA())</f>
        <v>3.0104516376254699E-2</v>
      </c>
      <c r="J2061" s="13">
        <v>939.47</v>
      </c>
      <c r="K2061" s="13">
        <f>IFERROR(Table2[[#This Row],[Total Waste (tons)]] * Table2[[#This Row],[Household waste (%)]], NA())</f>
        <v>1637261.7681</v>
      </c>
      <c r="L2061" s="13">
        <v>57.89</v>
      </c>
      <c r="M2061" s="10">
        <f>SUMIFS(Table2[Household waste (%)], Table2[Country], "Australia", Table2[Year], 2020)</f>
        <v>1412.17</v>
      </c>
      <c r="N2061" s="10">
        <f>COUNTIFS(Table2[Year], "USA")</f>
        <v>0</v>
      </c>
    </row>
    <row r="2062" spans="1:14" x14ac:dyDescent="0.35">
      <c r="A2062" s="8" t="s">
        <v>30</v>
      </c>
      <c r="B2062" s="9">
        <v>2020</v>
      </c>
      <c r="C2062" s="8" t="s">
        <v>9</v>
      </c>
      <c r="D2062" s="9">
        <v>1694</v>
      </c>
      <c r="E2062" s="10">
        <v>1970.55</v>
      </c>
      <c r="F2062" s="10">
        <f>IFERROR(Table2[[#This Row],[Economic loss ($ million)]]*1000000 / Table2[[#This Row],[Total Waste (tons)]], NA())</f>
        <v>1163252.6564344745</v>
      </c>
      <c r="G2062" s="10" t="str">
        <f t="shared" si="32"/>
        <v>High</v>
      </c>
      <c r="H2062" s="10">
        <v>184.8</v>
      </c>
      <c r="I2062" s="10">
        <f>IFERROR(Table2[[#This Row],[Total Waste (tons)]] / (Table2[[#This Row],[Population (million)]]*1000), NA())</f>
        <v>3.9272052857308448E-3</v>
      </c>
      <c r="J2062" s="10">
        <v>431.35</v>
      </c>
      <c r="K2062" s="10">
        <f>IFERROR(Table2[[#This Row],[Total Waste (tons)]] * Table2[[#This Row],[Household waste (%)]], NA())</f>
        <v>98370.58</v>
      </c>
      <c r="L2062" s="10">
        <v>58.07</v>
      </c>
      <c r="M2062" s="10">
        <f>SUMIFS(Table2[Household waste (%)], Table2[Country], "Australia", Table2[Year], 2020)</f>
        <v>1412.17</v>
      </c>
      <c r="N2062" s="10">
        <f>COUNTIFS(Table2[Year], "USA")</f>
        <v>0</v>
      </c>
    </row>
    <row r="2063" spans="1:14" x14ac:dyDescent="0.35">
      <c r="A2063" s="11" t="s">
        <v>18</v>
      </c>
      <c r="B2063" s="12">
        <v>2020</v>
      </c>
      <c r="C2063" s="11" t="s">
        <v>15</v>
      </c>
      <c r="D2063" s="12">
        <v>12814.27</v>
      </c>
      <c r="E2063" s="13">
        <v>13621.54</v>
      </c>
      <c r="F2063" s="13">
        <f>IFERROR(Table2[[#This Row],[Economic loss ($ million)]]*1000000 / Table2[[#This Row],[Total Waste (tons)]], NA())</f>
        <v>1062997.7361176251</v>
      </c>
      <c r="G2063" s="13" t="str">
        <f t="shared" si="32"/>
        <v>Medium</v>
      </c>
      <c r="H2063" s="13">
        <v>120.21</v>
      </c>
      <c r="I2063" s="13">
        <f>IFERROR(Table2[[#This Row],[Total Waste (tons)]] / (Table2[[#This Row],[Population (million)]]*1000), NA())</f>
        <v>2.0340756849423793E-2</v>
      </c>
      <c r="J2063" s="13">
        <v>629.98</v>
      </c>
      <c r="K2063" s="13">
        <f>IFERROR(Table2[[#This Row],[Total Waste (tons)]] * Table2[[#This Row],[Household waste (%)]], NA())</f>
        <v>501934.95590000006</v>
      </c>
      <c r="L2063" s="13">
        <v>39.17</v>
      </c>
      <c r="M2063" s="10">
        <f>SUMIFS(Table2[Household waste (%)], Table2[Country], "Australia", Table2[Year], 2020)</f>
        <v>1412.17</v>
      </c>
      <c r="N2063" s="10">
        <f>COUNTIFS(Table2[Year], "USA")</f>
        <v>0</v>
      </c>
    </row>
    <row r="2064" spans="1:14" x14ac:dyDescent="0.35">
      <c r="A2064" s="8" t="s">
        <v>33</v>
      </c>
      <c r="B2064" s="9">
        <v>2019</v>
      </c>
      <c r="C2064" s="8" t="s">
        <v>11</v>
      </c>
      <c r="D2064" s="9">
        <v>16087.46</v>
      </c>
      <c r="E2064" s="10">
        <v>17856.919999999998</v>
      </c>
      <c r="F2064" s="10">
        <f>IFERROR(Table2[[#This Row],[Economic loss ($ million)]]*1000000 / Table2[[#This Row],[Total Waste (tons)]], NA())</f>
        <v>1109990.0170691956</v>
      </c>
      <c r="G2064" s="10" t="str">
        <f t="shared" si="32"/>
        <v>High</v>
      </c>
      <c r="H2064" s="10">
        <v>141.68</v>
      </c>
      <c r="I2064" s="10">
        <f>IFERROR(Table2[[#This Row],[Total Waste (tons)]] / (Table2[[#This Row],[Population (million)]]*1000), NA())</f>
        <v>3.0176057923169266E-2</v>
      </c>
      <c r="J2064" s="10">
        <v>533.12</v>
      </c>
      <c r="K2064" s="10">
        <f>IFERROR(Table2[[#This Row],[Total Waste (tons)]] * Table2[[#This Row],[Household waste (%)]], NA())</f>
        <v>864218.35119999992</v>
      </c>
      <c r="L2064" s="10">
        <v>53.72</v>
      </c>
      <c r="M2064" s="10">
        <f>SUMIFS(Table2[Household waste (%)], Table2[Country], "Australia", Table2[Year], 2020)</f>
        <v>1412.17</v>
      </c>
      <c r="N2064" s="10">
        <f>COUNTIFS(Table2[Year], "USA")</f>
        <v>0</v>
      </c>
    </row>
    <row r="2065" spans="1:14" x14ac:dyDescent="0.35">
      <c r="A2065" s="11" t="s">
        <v>17</v>
      </c>
      <c r="B2065" s="12">
        <v>2021</v>
      </c>
      <c r="C2065" s="11" t="s">
        <v>22</v>
      </c>
      <c r="D2065" s="12">
        <v>30671.53</v>
      </c>
      <c r="E2065" s="13">
        <v>34475.33</v>
      </c>
      <c r="F2065" s="13">
        <f>IFERROR(Table2[[#This Row],[Economic loss ($ million)]]*1000000 / Table2[[#This Row],[Total Waste (tons)]], NA())</f>
        <v>1124017.2889973209</v>
      </c>
      <c r="G2065" s="13" t="str">
        <f t="shared" si="32"/>
        <v>High</v>
      </c>
      <c r="H2065" s="13">
        <v>161.57</v>
      </c>
      <c r="I2065" s="13">
        <f>IFERROR(Table2[[#This Row],[Total Waste (tons)]] / (Table2[[#This Row],[Population (million)]]*1000), NA())</f>
        <v>2.2240734698021129E-2</v>
      </c>
      <c r="J2065" s="13">
        <v>1379.07</v>
      </c>
      <c r="K2065" s="13">
        <f>IFERROR(Table2[[#This Row],[Total Waste (tons)]] * Table2[[#This Row],[Household waste (%)]], NA())</f>
        <v>1110002.6706999999</v>
      </c>
      <c r="L2065" s="13">
        <v>36.19</v>
      </c>
      <c r="M2065" s="10">
        <f>SUMIFS(Table2[Household waste (%)], Table2[Country], "Australia", Table2[Year], 2020)</f>
        <v>1412.17</v>
      </c>
      <c r="N2065" s="10">
        <f>COUNTIFS(Table2[Year], "USA")</f>
        <v>0</v>
      </c>
    </row>
    <row r="2066" spans="1:14" x14ac:dyDescent="0.35">
      <c r="A2066" s="8" t="s">
        <v>29</v>
      </c>
      <c r="B2066" s="9">
        <v>2023</v>
      </c>
      <c r="C2066" s="8" t="s">
        <v>15</v>
      </c>
      <c r="D2066" s="9">
        <v>19181.75</v>
      </c>
      <c r="E2066" s="10">
        <v>22185.26</v>
      </c>
      <c r="F2066" s="10">
        <f>IFERROR(Table2[[#This Row],[Economic loss ($ million)]]*1000000 / Table2[[#This Row],[Total Waste (tons)]], NA())</f>
        <v>1156581.6466172272</v>
      </c>
      <c r="G2066" s="10" t="str">
        <f t="shared" si="32"/>
        <v>High</v>
      </c>
      <c r="H2066" s="10">
        <v>93.97</v>
      </c>
      <c r="I2066" s="10">
        <f>IFERROR(Table2[[#This Row],[Total Waste (tons)]] / (Table2[[#This Row],[Population (million)]]*1000), NA())</f>
        <v>3.3765930854809181E-2</v>
      </c>
      <c r="J2066" s="10">
        <v>568.08000000000004</v>
      </c>
      <c r="K2066" s="10">
        <f>IFERROR(Table2[[#This Row],[Total Waste (tons)]] * Table2[[#This Row],[Household waste (%)]], NA())</f>
        <v>1281916.3525</v>
      </c>
      <c r="L2066" s="10">
        <v>66.83</v>
      </c>
      <c r="M2066" s="10">
        <f>SUMIFS(Table2[Household waste (%)], Table2[Country], "Australia", Table2[Year], 2020)</f>
        <v>1412.17</v>
      </c>
      <c r="N2066" s="10">
        <f>COUNTIFS(Table2[Year], "USA")</f>
        <v>0</v>
      </c>
    </row>
    <row r="2067" spans="1:14" x14ac:dyDescent="0.35">
      <c r="A2067" s="11" t="s">
        <v>16</v>
      </c>
      <c r="B2067" s="12">
        <v>2021</v>
      </c>
      <c r="C2067" s="11" t="s">
        <v>22</v>
      </c>
      <c r="D2067" s="12">
        <v>1618.43</v>
      </c>
      <c r="E2067" s="13">
        <v>1551.59</v>
      </c>
      <c r="F2067" s="13">
        <f>IFERROR(Table2[[#This Row],[Economic loss ($ million)]]*1000000 / Table2[[#This Row],[Total Waste (tons)]], NA())</f>
        <v>958700.71612612216</v>
      </c>
      <c r="G2067" s="13" t="str">
        <f t="shared" si="32"/>
        <v>Medium</v>
      </c>
      <c r="H2067" s="13">
        <v>74.94</v>
      </c>
      <c r="I2067" s="13">
        <f>IFERROR(Table2[[#This Row],[Total Waste (tons)]] / (Table2[[#This Row],[Population (million)]]*1000), NA())</f>
        <v>4.7584087968952134E-3</v>
      </c>
      <c r="J2067" s="13">
        <v>340.12</v>
      </c>
      <c r="K2067" s="13">
        <f>IFERROR(Table2[[#This Row],[Total Waste (tons)]] * Table2[[#This Row],[Household waste (%)]], NA())</f>
        <v>54605.828200000004</v>
      </c>
      <c r="L2067" s="13">
        <v>33.74</v>
      </c>
      <c r="M2067" s="10">
        <f>SUMIFS(Table2[Household waste (%)], Table2[Country], "Australia", Table2[Year], 2020)</f>
        <v>1412.17</v>
      </c>
      <c r="N2067" s="10">
        <f>COUNTIFS(Table2[Year], "USA")</f>
        <v>0</v>
      </c>
    </row>
    <row r="2068" spans="1:14" x14ac:dyDescent="0.35">
      <c r="A2068" s="8" t="s">
        <v>8</v>
      </c>
      <c r="B2068" s="9">
        <v>2020</v>
      </c>
      <c r="C2068" s="8" t="s">
        <v>9</v>
      </c>
      <c r="D2068" s="9">
        <v>44836.9</v>
      </c>
      <c r="E2068" s="10">
        <v>41938.44</v>
      </c>
      <c r="F2068" s="10">
        <f>IFERROR(Table2[[#This Row],[Economic loss ($ million)]]*1000000 / Table2[[#This Row],[Total Waste (tons)]], NA())</f>
        <v>935355.47729660163</v>
      </c>
      <c r="G2068" s="10" t="str">
        <f t="shared" si="32"/>
        <v>Low</v>
      </c>
      <c r="H2068" s="10">
        <v>116.16</v>
      </c>
      <c r="I2068" s="10">
        <f>IFERROR(Table2[[#This Row],[Total Waste (tons)]] / (Table2[[#This Row],[Population (million)]]*1000), NA())</f>
        <v>0.24855535229225567</v>
      </c>
      <c r="J2068" s="10">
        <v>180.39</v>
      </c>
      <c r="K2068" s="10">
        <f>IFERROR(Table2[[#This Row],[Total Waste (tons)]] * Table2[[#This Row],[Household waste (%)]], NA())</f>
        <v>2236016.2029999997</v>
      </c>
      <c r="L2068" s="10">
        <v>49.87</v>
      </c>
      <c r="M2068" s="10">
        <f>SUMIFS(Table2[Household waste (%)], Table2[Country], "Australia", Table2[Year], 2020)</f>
        <v>1412.17</v>
      </c>
      <c r="N2068" s="10">
        <f>COUNTIFS(Table2[Year], "USA")</f>
        <v>0</v>
      </c>
    </row>
    <row r="2069" spans="1:14" x14ac:dyDescent="0.35">
      <c r="A2069" s="11" t="s">
        <v>12</v>
      </c>
      <c r="B2069" s="12">
        <v>2021</v>
      </c>
      <c r="C2069" s="11" t="s">
        <v>22</v>
      </c>
      <c r="D2069" s="12">
        <v>38026.43</v>
      </c>
      <c r="E2069" s="13">
        <v>30744.28</v>
      </c>
      <c r="F2069" s="13">
        <f>IFERROR(Table2[[#This Row],[Economic loss ($ million)]]*1000000 / Table2[[#This Row],[Total Waste (tons)]], NA())</f>
        <v>808497.66859523754</v>
      </c>
      <c r="G2069" s="13" t="str">
        <f t="shared" si="32"/>
        <v>Low</v>
      </c>
      <c r="H2069" s="13">
        <v>167.61</v>
      </c>
      <c r="I2069" s="13">
        <f>IFERROR(Table2[[#This Row],[Total Waste (tons)]] / (Table2[[#This Row],[Population (million)]]*1000), NA())</f>
        <v>3.6804876160241584E-2</v>
      </c>
      <c r="J2069" s="13">
        <v>1033.19</v>
      </c>
      <c r="K2069" s="13">
        <f>IFERROR(Table2[[#This Row],[Total Waste (tons)]] * Table2[[#This Row],[Household waste (%)]], NA())</f>
        <v>2132902.4587000003</v>
      </c>
      <c r="L2069" s="13">
        <v>56.09</v>
      </c>
      <c r="M2069" s="10">
        <f>SUMIFS(Table2[Household waste (%)], Table2[Country], "Australia", Table2[Year], 2020)</f>
        <v>1412.17</v>
      </c>
      <c r="N2069" s="10">
        <f>COUNTIFS(Table2[Year], "USA")</f>
        <v>0</v>
      </c>
    </row>
    <row r="2070" spans="1:14" x14ac:dyDescent="0.35">
      <c r="A2070" s="8" t="s">
        <v>27</v>
      </c>
      <c r="B2070" s="9">
        <v>2023</v>
      </c>
      <c r="C2070" s="8" t="s">
        <v>22</v>
      </c>
      <c r="D2070" s="9">
        <v>17410.79</v>
      </c>
      <c r="E2070" s="10">
        <v>15757.23</v>
      </c>
      <c r="F2070" s="10">
        <f>IFERROR(Table2[[#This Row],[Economic loss ($ million)]]*1000000 / Table2[[#This Row],[Total Waste (tons)]], NA())</f>
        <v>905026.71044794633</v>
      </c>
      <c r="G2070" s="10" t="str">
        <f t="shared" si="32"/>
        <v>Low</v>
      </c>
      <c r="H2070" s="10">
        <v>132.34</v>
      </c>
      <c r="I2070" s="10">
        <f>IFERROR(Table2[[#This Row],[Total Waste (tons)]] / (Table2[[#This Row],[Population (million)]]*1000), NA())</f>
        <v>2.0964226369656835E-2</v>
      </c>
      <c r="J2070" s="10">
        <v>830.5</v>
      </c>
      <c r="K2070" s="10">
        <f>IFERROR(Table2[[#This Row],[Total Waste (tons)]] * Table2[[#This Row],[Household waste (%)]], NA())</f>
        <v>1120036.1207000001</v>
      </c>
      <c r="L2070" s="10">
        <v>64.33</v>
      </c>
      <c r="M2070" s="10">
        <f>SUMIFS(Table2[Household waste (%)], Table2[Country], "Australia", Table2[Year], 2020)</f>
        <v>1412.17</v>
      </c>
      <c r="N2070" s="10">
        <f>COUNTIFS(Table2[Year], "USA")</f>
        <v>0</v>
      </c>
    </row>
    <row r="2071" spans="1:14" x14ac:dyDescent="0.35">
      <c r="A2071" s="11" t="s">
        <v>12</v>
      </c>
      <c r="B2071" s="12">
        <v>2022</v>
      </c>
      <c r="C2071" s="11" t="s">
        <v>22</v>
      </c>
      <c r="D2071" s="12">
        <v>5772.53</v>
      </c>
      <c r="E2071" s="13">
        <v>6403.4</v>
      </c>
      <c r="F2071" s="13">
        <f>IFERROR(Table2[[#This Row],[Economic loss ($ million)]]*1000000 / Table2[[#This Row],[Total Waste (tons)]], NA())</f>
        <v>1109288.3016632223</v>
      </c>
      <c r="G2071" s="13" t="str">
        <f t="shared" si="32"/>
        <v>High</v>
      </c>
      <c r="H2071" s="13">
        <v>163.62</v>
      </c>
      <c r="I2071" s="13">
        <f>IFERROR(Table2[[#This Row],[Total Waste (tons)]] / (Table2[[#This Row],[Population (million)]]*1000), NA())</f>
        <v>4.6086224102830226E-3</v>
      </c>
      <c r="J2071" s="13">
        <v>1252.55</v>
      </c>
      <c r="K2071" s="13">
        <f>IFERROR(Table2[[#This Row],[Total Waste (tons)]] * Table2[[#This Row],[Household waste (%)]], NA())</f>
        <v>325224.34019999998</v>
      </c>
      <c r="L2071" s="13">
        <v>56.34</v>
      </c>
      <c r="M2071" s="10">
        <f>SUMIFS(Table2[Household waste (%)], Table2[Country], "Australia", Table2[Year], 2020)</f>
        <v>1412.17</v>
      </c>
      <c r="N2071" s="10">
        <f>COUNTIFS(Table2[Year], "USA")</f>
        <v>0</v>
      </c>
    </row>
    <row r="2072" spans="1:14" x14ac:dyDescent="0.35">
      <c r="A2072" s="8" t="s">
        <v>24</v>
      </c>
      <c r="B2072" s="9">
        <v>2023</v>
      </c>
      <c r="C2072" s="8" t="s">
        <v>20</v>
      </c>
      <c r="D2072" s="9">
        <v>6399.7</v>
      </c>
      <c r="E2072" s="10">
        <v>7049.6</v>
      </c>
      <c r="F2072" s="10">
        <f>IFERROR(Table2[[#This Row],[Economic loss ($ million)]]*1000000 / Table2[[#This Row],[Total Waste (tons)]], NA())</f>
        <v>1101551.6352329017</v>
      </c>
      <c r="G2072" s="10" t="str">
        <f t="shared" si="32"/>
        <v>High</v>
      </c>
      <c r="H2072" s="10">
        <v>61.54</v>
      </c>
      <c r="I2072" s="10">
        <f>IFERROR(Table2[[#This Row],[Total Waste (tons)]] / (Table2[[#This Row],[Population (million)]]*1000), NA())</f>
        <v>7.5253404200277506E-3</v>
      </c>
      <c r="J2072" s="10">
        <v>850.42</v>
      </c>
      <c r="K2072" s="10">
        <f>IFERROR(Table2[[#This Row],[Total Waste (tons)]] * Table2[[#This Row],[Household waste (%)]], NA())</f>
        <v>405740.98</v>
      </c>
      <c r="L2072" s="10">
        <v>63.4</v>
      </c>
      <c r="M2072" s="10">
        <f>SUMIFS(Table2[Household waste (%)], Table2[Country], "Australia", Table2[Year], 2020)</f>
        <v>1412.17</v>
      </c>
      <c r="N2072" s="10">
        <f>COUNTIFS(Table2[Year], "USA")</f>
        <v>0</v>
      </c>
    </row>
    <row r="2073" spans="1:14" x14ac:dyDescent="0.35">
      <c r="A2073" s="11" t="s">
        <v>31</v>
      </c>
      <c r="B2073" s="12">
        <v>2023</v>
      </c>
      <c r="C2073" s="11" t="s">
        <v>22</v>
      </c>
      <c r="D2073" s="12">
        <v>24214.07</v>
      </c>
      <c r="E2073" s="13">
        <v>23528.51</v>
      </c>
      <c r="F2073" s="13">
        <f>IFERROR(Table2[[#This Row],[Economic loss ($ million)]]*1000000 / Table2[[#This Row],[Total Waste (tons)]], NA())</f>
        <v>971687.53538748343</v>
      </c>
      <c r="G2073" s="13" t="str">
        <f t="shared" si="32"/>
        <v>Medium</v>
      </c>
      <c r="H2073" s="13">
        <v>90.26</v>
      </c>
      <c r="I2073" s="13">
        <f>IFERROR(Table2[[#This Row],[Total Waste (tons)]] / (Table2[[#This Row],[Population (million)]]*1000), NA())</f>
        <v>2.2349867547835075E-2</v>
      </c>
      <c r="J2073" s="13">
        <v>1083.4100000000001</v>
      </c>
      <c r="K2073" s="13">
        <f>IFERROR(Table2[[#This Row],[Total Waste (tons)]] * Table2[[#This Row],[Household waste (%)]], NA())</f>
        <v>1471731.1746</v>
      </c>
      <c r="L2073" s="13">
        <v>60.78</v>
      </c>
      <c r="M2073" s="10">
        <f>SUMIFS(Table2[Household waste (%)], Table2[Country], "Australia", Table2[Year], 2020)</f>
        <v>1412.17</v>
      </c>
      <c r="N2073" s="10">
        <f>COUNTIFS(Table2[Year], "USA")</f>
        <v>0</v>
      </c>
    </row>
    <row r="2074" spans="1:14" x14ac:dyDescent="0.35">
      <c r="A2074" s="8" t="s">
        <v>27</v>
      </c>
      <c r="B2074" s="9">
        <v>2018</v>
      </c>
      <c r="C2074" s="8" t="s">
        <v>13</v>
      </c>
      <c r="D2074" s="9">
        <v>19708.259999999998</v>
      </c>
      <c r="E2074" s="10">
        <v>23587.81</v>
      </c>
      <c r="F2074" s="10">
        <f>IFERROR(Table2[[#This Row],[Economic loss ($ million)]]*1000000 / Table2[[#This Row],[Total Waste (tons)]], NA())</f>
        <v>1196848.935420986</v>
      </c>
      <c r="G2074" s="10" t="str">
        <f t="shared" si="32"/>
        <v>High</v>
      </c>
      <c r="H2074" s="10">
        <v>133.24</v>
      </c>
      <c r="I2074" s="10">
        <f>IFERROR(Table2[[#This Row],[Total Waste (tons)]] / (Table2[[#This Row],[Population (million)]]*1000), NA())</f>
        <v>1.668650145204853E-2</v>
      </c>
      <c r="J2074" s="10">
        <v>1181.0899999999999</v>
      </c>
      <c r="K2074" s="10">
        <f>IFERROR(Table2[[#This Row],[Total Waste (tons)]] * Table2[[#This Row],[Household waste (%)]], NA())</f>
        <v>1047099.8537999999</v>
      </c>
      <c r="L2074" s="10">
        <v>53.13</v>
      </c>
      <c r="M2074" s="10">
        <f>SUMIFS(Table2[Household waste (%)], Table2[Country], "Australia", Table2[Year], 2020)</f>
        <v>1412.17</v>
      </c>
      <c r="N2074" s="10">
        <f>COUNTIFS(Table2[Year], "USA")</f>
        <v>0</v>
      </c>
    </row>
    <row r="2075" spans="1:14" x14ac:dyDescent="0.35">
      <c r="A2075" s="11" t="s">
        <v>21</v>
      </c>
      <c r="B2075" s="12">
        <v>2024</v>
      </c>
      <c r="C2075" s="11" t="s">
        <v>11</v>
      </c>
      <c r="D2075" s="12">
        <v>48708.21</v>
      </c>
      <c r="E2075" s="13">
        <v>56324.24</v>
      </c>
      <c r="F2075" s="13">
        <f>IFERROR(Table2[[#This Row],[Economic loss ($ million)]]*1000000 / Table2[[#This Row],[Total Waste (tons)]], NA())</f>
        <v>1156360.293264729</v>
      </c>
      <c r="G2075" s="13" t="str">
        <f t="shared" si="32"/>
        <v>High</v>
      </c>
      <c r="H2075" s="13">
        <v>142.47</v>
      </c>
      <c r="I2075" s="13">
        <f>IFERROR(Table2[[#This Row],[Total Waste (tons)]] / (Table2[[#This Row],[Population (million)]]*1000), NA())</f>
        <v>0.12592283033013624</v>
      </c>
      <c r="J2075" s="13">
        <v>386.81</v>
      </c>
      <c r="K2075" s="13">
        <f>IFERROR(Table2[[#This Row],[Total Waste (tons)]] * Table2[[#This Row],[Household waste (%)]], NA())</f>
        <v>1958070.0420000001</v>
      </c>
      <c r="L2075" s="13">
        <v>40.200000000000003</v>
      </c>
      <c r="M2075" s="10">
        <f>SUMIFS(Table2[Household waste (%)], Table2[Country], "Australia", Table2[Year], 2020)</f>
        <v>1412.17</v>
      </c>
      <c r="N2075" s="10">
        <f>COUNTIFS(Table2[Year], "USA")</f>
        <v>0</v>
      </c>
    </row>
    <row r="2076" spans="1:14" x14ac:dyDescent="0.35">
      <c r="A2076" s="8" t="s">
        <v>23</v>
      </c>
      <c r="B2076" s="9">
        <v>2019</v>
      </c>
      <c r="C2076" s="8" t="s">
        <v>19</v>
      </c>
      <c r="D2076" s="9">
        <v>24154.63</v>
      </c>
      <c r="E2076" s="10">
        <v>19637.18</v>
      </c>
      <c r="F2076" s="10">
        <f>IFERROR(Table2[[#This Row],[Economic loss ($ million)]]*1000000 / Table2[[#This Row],[Total Waste (tons)]], NA())</f>
        <v>812977.88457119814</v>
      </c>
      <c r="G2076" s="10" t="str">
        <f t="shared" si="32"/>
        <v>Low</v>
      </c>
      <c r="H2076" s="10">
        <v>112.3</v>
      </c>
      <c r="I2076" s="10">
        <f>IFERROR(Table2[[#This Row],[Total Waste (tons)]] / (Table2[[#This Row],[Population (million)]]*1000), NA())</f>
        <v>6.2778433309075787E-2</v>
      </c>
      <c r="J2076" s="10">
        <v>384.76</v>
      </c>
      <c r="K2076" s="10">
        <f>IFERROR(Table2[[#This Row],[Total Waste (tons)]] * Table2[[#This Row],[Household waste (%)]], NA())</f>
        <v>1647104.2197</v>
      </c>
      <c r="L2076" s="10">
        <v>68.19</v>
      </c>
      <c r="M2076" s="10">
        <f>SUMIFS(Table2[Household waste (%)], Table2[Country], "Australia", Table2[Year], 2020)</f>
        <v>1412.17</v>
      </c>
      <c r="N2076" s="10">
        <f>COUNTIFS(Table2[Year], "USA")</f>
        <v>0</v>
      </c>
    </row>
    <row r="2077" spans="1:14" x14ac:dyDescent="0.35">
      <c r="A2077" s="11" t="s">
        <v>10</v>
      </c>
      <c r="B2077" s="12">
        <v>2019</v>
      </c>
      <c r="C2077" s="11" t="s">
        <v>20</v>
      </c>
      <c r="D2077" s="12">
        <v>18103.47</v>
      </c>
      <c r="E2077" s="13">
        <v>21231.26</v>
      </c>
      <c r="F2077" s="13">
        <f>IFERROR(Table2[[#This Row],[Economic loss ($ million)]]*1000000 / Table2[[#This Row],[Total Waste (tons)]], NA())</f>
        <v>1172772.9545772164</v>
      </c>
      <c r="G2077" s="13" t="str">
        <f t="shared" si="32"/>
        <v>High</v>
      </c>
      <c r="H2077" s="13">
        <v>143.44999999999999</v>
      </c>
      <c r="I2077" s="13">
        <f>IFERROR(Table2[[#This Row],[Total Waste (tons)]] / (Table2[[#This Row],[Population (million)]]*1000), NA())</f>
        <v>1.9213429841970647E-2</v>
      </c>
      <c r="J2077" s="13">
        <v>942.23</v>
      </c>
      <c r="K2077" s="13">
        <f>IFERROR(Table2[[#This Row],[Total Waste (tons)]] * Table2[[#This Row],[Household waste (%)]], NA())</f>
        <v>1155725.5248000002</v>
      </c>
      <c r="L2077" s="13">
        <v>63.84</v>
      </c>
      <c r="M2077" s="10">
        <f>SUMIFS(Table2[Household waste (%)], Table2[Country], "Australia", Table2[Year], 2020)</f>
        <v>1412.17</v>
      </c>
      <c r="N2077" s="10">
        <f>COUNTIFS(Table2[Year], "USA")</f>
        <v>0</v>
      </c>
    </row>
    <row r="2078" spans="1:14" x14ac:dyDescent="0.35">
      <c r="A2078" s="8" t="s">
        <v>31</v>
      </c>
      <c r="B2078" s="9">
        <v>2021</v>
      </c>
      <c r="C2078" s="8" t="s">
        <v>25</v>
      </c>
      <c r="D2078" s="9">
        <v>48059.11</v>
      </c>
      <c r="E2078" s="10">
        <v>40071.599999999999</v>
      </c>
      <c r="F2078" s="10">
        <f>IFERROR(Table2[[#This Row],[Economic loss ($ million)]]*1000000 / Table2[[#This Row],[Total Waste (tons)]], NA())</f>
        <v>833798.2122432146</v>
      </c>
      <c r="G2078" s="10" t="str">
        <f t="shared" si="32"/>
        <v>Low</v>
      </c>
      <c r="H2078" s="10">
        <v>80.36</v>
      </c>
      <c r="I2078" s="10">
        <f>IFERROR(Table2[[#This Row],[Total Waste (tons)]] / (Table2[[#This Row],[Population (million)]]*1000), NA())</f>
        <v>0.95166554455445551</v>
      </c>
      <c r="J2078" s="10">
        <v>50.5</v>
      </c>
      <c r="K2078" s="10">
        <f>IFERROR(Table2[[#This Row],[Total Waste (tons)]] * Table2[[#This Row],[Household waste (%)]], NA())</f>
        <v>3347797.6025999999</v>
      </c>
      <c r="L2078" s="10">
        <v>69.66</v>
      </c>
      <c r="M2078" s="10">
        <f>SUMIFS(Table2[Household waste (%)], Table2[Country], "Australia", Table2[Year], 2020)</f>
        <v>1412.17</v>
      </c>
      <c r="N2078" s="10">
        <f>COUNTIFS(Table2[Year], "USA")</f>
        <v>0</v>
      </c>
    </row>
    <row r="2079" spans="1:14" x14ac:dyDescent="0.35">
      <c r="A2079" s="11" t="s">
        <v>33</v>
      </c>
      <c r="B2079" s="12">
        <v>2023</v>
      </c>
      <c r="C2079" s="11" t="s">
        <v>22</v>
      </c>
      <c r="D2079" s="12">
        <v>15533.74</v>
      </c>
      <c r="E2079" s="13">
        <v>16349.63</v>
      </c>
      <c r="F2079" s="13">
        <f>IFERROR(Table2[[#This Row],[Economic loss ($ million)]]*1000000 / Table2[[#This Row],[Total Waste (tons)]], NA())</f>
        <v>1052523.7322113027</v>
      </c>
      <c r="G2079" s="13" t="str">
        <f t="shared" si="32"/>
        <v>Medium</v>
      </c>
      <c r="H2079" s="13">
        <v>127.92</v>
      </c>
      <c r="I2079" s="13">
        <f>IFERROR(Table2[[#This Row],[Total Waste (tons)]] / (Table2[[#This Row],[Population (million)]]*1000), NA())</f>
        <v>1.739968188538913E-2</v>
      </c>
      <c r="J2079" s="13">
        <v>892.76</v>
      </c>
      <c r="K2079" s="13">
        <f>IFERROR(Table2[[#This Row],[Total Waste (tons)]] * Table2[[#This Row],[Household waste (%)]], NA())</f>
        <v>662669.3483999999</v>
      </c>
      <c r="L2079" s="13">
        <v>42.66</v>
      </c>
      <c r="M2079" s="10">
        <f>SUMIFS(Table2[Household waste (%)], Table2[Country], "Australia", Table2[Year], 2020)</f>
        <v>1412.17</v>
      </c>
      <c r="N2079" s="10">
        <f>COUNTIFS(Table2[Year], "USA")</f>
        <v>0</v>
      </c>
    </row>
    <row r="2080" spans="1:14" x14ac:dyDescent="0.35">
      <c r="A2080" s="8" t="s">
        <v>32</v>
      </c>
      <c r="B2080" s="9">
        <v>2019</v>
      </c>
      <c r="C2080" s="8" t="s">
        <v>19</v>
      </c>
      <c r="D2080" s="9">
        <v>35217.449999999997</v>
      </c>
      <c r="E2080" s="10">
        <v>30190.959999999999</v>
      </c>
      <c r="F2080" s="10">
        <f>IFERROR(Table2[[#This Row],[Economic loss ($ million)]]*1000000 / Table2[[#This Row],[Total Waste (tons)]], NA())</f>
        <v>857272.74405159953</v>
      </c>
      <c r="G2080" s="10" t="str">
        <f t="shared" si="32"/>
        <v>Low</v>
      </c>
      <c r="H2080" s="10">
        <v>84.34</v>
      </c>
      <c r="I2080" s="10">
        <f>IFERROR(Table2[[#This Row],[Total Waste (tons)]] / (Table2[[#This Row],[Population (million)]]*1000), NA())</f>
        <v>3.9048931121656978E-2</v>
      </c>
      <c r="J2080" s="10">
        <v>901.88</v>
      </c>
      <c r="K2080" s="10">
        <f>IFERROR(Table2[[#This Row],[Total Waste (tons)]] * Table2[[#This Row],[Household waste (%)]], NA())</f>
        <v>1621059.2234999998</v>
      </c>
      <c r="L2080" s="10">
        <v>46.03</v>
      </c>
      <c r="M2080" s="10">
        <f>SUMIFS(Table2[Household waste (%)], Table2[Country], "Australia", Table2[Year], 2020)</f>
        <v>1412.17</v>
      </c>
      <c r="N2080" s="10">
        <f>COUNTIFS(Table2[Year], "USA")</f>
        <v>0</v>
      </c>
    </row>
    <row r="2081" spans="1:14" x14ac:dyDescent="0.35">
      <c r="A2081" s="11" t="s">
        <v>35</v>
      </c>
      <c r="B2081" s="12">
        <v>2024</v>
      </c>
      <c r="C2081" s="11" t="s">
        <v>11</v>
      </c>
      <c r="D2081" s="12">
        <v>48558.23</v>
      </c>
      <c r="E2081" s="13">
        <v>52809.09</v>
      </c>
      <c r="F2081" s="13">
        <f>IFERROR(Table2[[#This Row],[Economic loss ($ million)]]*1000000 / Table2[[#This Row],[Total Waste (tons)]], NA())</f>
        <v>1087541.4939959713</v>
      </c>
      <c r="G2081" s="13" t="str">
        <f t="shared" si="32"/>
        <v>Medium</v>
      </c>
      <c r="H2081" s="13">
        <v>139.97</v>
      </c>
      <c r="I2081" s="13">
        <f>IFERROR(Table2[[#This Row],[Total Waste (tons)]] / (Table2[[#This Row],[Population (million)]]*1000), NA())</f>
        <v>9.976625164365549E-2</v>
      </c>
      <c r="J2081" s="13">
        <v>486.72</v>
      </c>
      <c r="K2081" s="13">
        <f>IFERROR(Table2[[#This Row],[Total Waste (tons)]] * Table2[[#This Row],[Household waste (%)]], NA())</f>
        <v>2245332.5552000003</v>
      </c>
      <c r="L2081" s="13">
        <v>46.24</v>
      </c>
      <c r="M2081" s="10">
        <f>SUMIFS(Table2[Household waste (%)], Table2[Country], "Australia", Table2[Year], 2020)</f>
        <v>1412.17</v>
      </c>
      <c r="N2081" s="10">
        <f>COUNTIFS(Table2[Year], "USA")</f>
        <v>0</v>
      </c>
    </row>
    <row r="2082" spans="1:14" x14ac:dyDescent="0.35">
      <c r="A2082" s="8" t="s">
        <v>27</v>
      </c>
      <c r="B2082" s="9">
        <v>2019</v>
      </c>
      <c r="C2082" s="8" t="s">
        <v>15</v>
      </c>
      <c r="D2082" s="9">
        <v>46203.14</v>
      </c>
      <c r="E2082" s="10">
        <v>41490.22</v>
      </c>
      <c r="F2082" s="10">
        <f>IFERROR(Table2[[#This Row],[Economic loss ($ million)]]*1000000 / Table2[[#This Row],[Total Waste (tons)]], NA())</f>
        <v>897995.67735006753</v>
      </c>
      <c r="G2082" s="10" t="str">
        <f t="shared" si="32"/>
        <v>Low</v>
      </c>
      <c r="H2082" s="10">
        <v>186.62</v>
      </c>
      <c r="I2082" s="10">
        <f>IFERROR(Table2[[#This Row],[Total Waste (tons)]] / (Table2[[#This Row],[Population (million)]]*1000), NA())</f>
        <v>2.1897222748815164</v>
      </c>
      <c r="J2082" s="10">
        <v>21.1</v>
      </c>
      <c r="K2082" s="10">
        <f>IFERROR(Table2[[#This Row],[Total Waste (tons)]] * Table2[[#This Row],[Household waste (%)]], NA())</f>
        <v>1476190.3229999999</v>
      </c>
      <c r="L2082" s="10">
        <v>31.95</v>
      </c>
      <c r="M2082" s="10">
        <f>SUMIFS(Table2[Household waste (%)], Table2[Country], "Australia", Table2[Year], 2020)</f>
        <v>1412.17</v>
      </c>
      <c r="N2082" s="10">
        <f>COUNTIFS(Table2[Year], "USA")</f>
        <v>0</v>
      </c>
    </row>
    <row r="2083" spans="1:14" x14ac:dyDescent="0.35">
      <c r="A2083" s="11" t="s">
        <v>29</v>
      </c>
      <c r="B2083" s="12">
        <v>2021</v>
      </c>
      <c r="C2083" s="11" t="s">
        <v>11</v>
      </c>
      <c r="D2083" s="12">
        <v>4551.47</v>
      </c>
      <c r="E2083" s="13">
        <v>5409.94</v>
      </c>
      <c r="F2083" s="13">
        <f>IFERROR(Table2[[#This Row],[Economic loss ($ million)]]*1000000 / Table2[[#This Row],[Total Waste (tons)]], NA())</f>
        <v>1188613.7885122828</v>
      </c>
      <c r="G2083" s="13" t="str">
        <f t="shared" si="32"/>
        <v>High</v>
      </c>
      <c r="H2083" s="13">
        <v>42.14</v>
      </c>
      <c r="I2083" s="13">
        <f>IFERROR(Table2[[#This Row],[Total Waste (tons)]] / (Table2[[#This Row],[Population (million)]]*1000), NA())</f>
        <v>1.2351008113755394E-2</v>
      </c>
      <c r="J2083" s="13">
        <v>368.51</v>
      </c>
      <c r="K2083" s="13">
        <f>IFERROR(Table2[[#This Row],[Total Waste (tons)]] * Table2[[#This Row],[Household waste (%)]], NA())</f>
        <v>305221.57820000005</v>
      </c>
      <c r="L2083" s="13">
        <v>67.06</v>
      </c>
      <c r="M2083" s="10">
        <f>SUMIFS(Table2[Household waste (%)], Table2[Country], "Australia", Table2[Year], 2020)</f>
        <v>1412.17</v>
      </c>
      <c r="N2083" s="10">
        <f>COUNTIFS(Table2[Year], "USA")</f>
        <v>0</v>
      </c>
    </row>
    <row r="2084" spans="1:14" x14ac:dyDescent="0.35">
      <c r="A2084" s="8" t="s">
        <v>29</v>
      </c>
      <c r="B2084" s="9">
        <v>2021</v>
      </c>
      <c r="C2084" s="8" t="s">
        <v>13</v>
      </c>
      <c r="D2084" s="9">
        <v>29565.599999999999</v>
      </c>
      <c r="E2084" s="10">
        <v>24296.799999999999</v>
      </c>
      <c r="F2084" s="10">
        <f>IFERROR(Table2[[#This Row],[Economic loss ($ million)]]*1000000 / Table2[[#This Row],[Total Waste (tons)]], NA())</f>
        <v>821792.89444489544</v>
      </c>
      <c r="G2084" s="10" t="str">
        <f t="shared" si="32"/>
        <v>Low</v>
      </c>
      <c r="H2084" s="10">
        <v>25.13</v>
      </c>
      <c r="I2084" s="10">
        <f>IFERROR(Table2[[#This Row],[Total Waste (tons)]] / (Table2[[#This Row],[Population (million)]]*1000), NA())</f>
        <v>3.6366946296341851E-2</v>
      </c>
      <c r="J2084" s="10">
        <v>812.98</v>
      </c>
      <c r="K2084" s="10">
        <f>IFERROR(Table2[[#This Row],[Total Waste (tons)]] * Table2[[#This Row],[Household waste (%)]], NA())</f>
        <v>1721900.544</v>
      </c>
      <c r="L2084" s="10">
        <v>58.24</v>
      </c>
      <c r="M2084" s="10">
        <f>SUMIFS(Table2[Household waste (%)], Table2[Country], "Australia", Table2[Year], 2020)</f>
        <v>1412.17</v>
      </c>
      <c r="N2084" s="10">
        <f>COUNTIFS(Table2[Year], "USA")</f>
        <v>0</v>
      </c>
    </row>
    <row r="2085" spans="1:14" x14ac:dyDescent="0.35">
      <c r="A2085" s="11" t="s">
        <v>16</v>
      </c>
      <c r="B2085" s="12">
        <v>2022</v>
      </c>
      <c r="C2085" s="11" t="s">
        <v>15</v>
      </c>
      <c r="D2085" s="12">
        <v>46679.66</v>
      </c>
      <c r="E2085" s="13">
        <v>50458.52</v>
      </c>
      <c r="F2085" s="13">
        <f>IFERROR(Table2[[#This Row],[Economic loss ($ million)]]*1000000 / Table2[[#This Row],[Total Waste (tons)]], NA())</f>
        <v>1080953.0317915769</v>
      </c>
      <c r="G2085" s="13" t="str">
        <f t="shared" si="32"/>
        <v>Medium</v>
      </c>
      <c r="H2085" s="13">
        <v>97.62</v>
      </c>
      <c r="I2085" s="13">
        <f>IFERROR(Table2[[#This Row],[Total Waste (tons)]] / (Table2[[#This Row],[Population (million)]]*1000), NA())</f>
        <v>4.2258568557512997E-2</v>
      </c>
      <c r="J2085" s="13">
        <v>1104.6199999999999</v>
      </c>
      <c r="K2085" s="13">
        <f>IFERROR(Table2[[#This Row],[Total Waste (tons)]] * Table2[[#This Row],[Household waste (%)]], NA())</f>
        <v>2883869.3948000004</v>
      </c>
      <c r="L2085" s="13">
        <v>61.78</v>
      </c>
      <c r="M2085" s="10">
        <f>SUMIFS(Table2[Household waste (%)], Table2[Country], "Australia", Table2[Year], 2020)</f>
        <v>1412.17</v>
      </c>
      <c r="N2085" s="10">
        <f>COUNTIFS(Table2[Year], "USA")</f>
        <v>0</v>
      </c>
    </row>
    <row r="2086" spans="1:14" x14ac:dyDescent="0.35">
      <c r="A2086" s="8" t="s">
        <v>18</v>
      </c>
      <c r="B2086" s="9">
        <v>2023</v>
      </c>
      <c r="C2086" s="8" t="s">
        <v>20</v>
      </c>
      <c r="D2086" s="9">
        <v>3294.79</v>
      </c>
      <c r="E2086" s="10">
        <v>3145.7</v>
      </c>
      <c r="F2086" s="10">
        <f>IFERROR(Table2[[#This Row],[Economic loss ($ million)]]*1000000 / Table2[[#This Row],[Total Waste (tons)]], NA())</f>
        <v>954749.77160911623</v>
      </c>
      <c r="G2086" s="10" t="str">
        <f t="shared" si="32"/>
        <v>Medium</v>
      </c>
      <c r="H2086" s="10">
        <v>36.53</v>
      </c>
      <c r="I2086" s="10">
        <f>IFERROR(Table2[[#This Row],[Total Waste (tons)]] / (Table2[[#This Row],[Population (million)]]*1000), NA())</f>
        <v>2.8475286715583326E-3</v>
      </c>
      <c r="J2086" s="10">
        <v>1157.07</v>
      </c>
      <c r="K2086" s="10">
        <f>IFERROR(Table2[[#This Row],[Total Waste (tons)]] * Table2[[#This Row],[Household waste (%)]], NA())</f>
        <v>178709.40960000001</v>
      </c>
      <c r="L2086" s="10">
        <v>54.24</v>
      </c>
      <c r="M2086" s="10">
        <f>SUMIFS(Table2[Household waste (%)], Table2[Country], "Australia", Table2[Year], 2020)</f>
        <v>1412.17</v>
      </c>
      <c r="N2086" s="10">
        <f>COUNTIFS(Table2[Year], "USA")</f>
        <v>0</v>
      </c>
    </row>
    <row r="2087" spans="1:14" x14ac:dyDescent="0.35">
      <c r="A2087" s="11" t="s">
        <v>16</v>
      </c>
      <c r="B2087" s="12">
        <v>2021</v>
      </c>
      <c r="C2087" s="11" t="s">
        <v>15</v>
      </c>
      <c r="D2087" s="12">
        <v>20187.86</v>
      </c>
      <c r="E2087" s="13">
        <v>20160.75</v>
      </c>
      <c r="F2087" s="13">
        <f>IFERROR(Table2[[#This Row],[Economic loss ($ million)]]*1000000 / Table2[[#This Row],[Total Waste (tons)]], NA())</f>
        <v>998657.11373072723</v>
      </c>
      <c r="G2087" s="13" t="str">
        <f t="shared" si="32"/>
        <v>Medium</v>
      </c>
      <c r="H2087" s="13">
        <v>65.91</v>
      </c>
      <c r="I2087" s="13">
        <f>IFERROR(Table2[[#This Row],[Total Waste (tons)]] / (Table2[[#This Row],[Population (million)]]*1000), NA())</f>
        <v>4.6226094522806377E-2</v>
      </c>
      <c r="J2087" s="13">
        <v>436.72</v>
      </c>
      <c r="K2087" s="13">
        <f>IFERROR(Table2[[#This Row],[Total Waste (tons)]] * Table2[[#This Row],[Household waste (%)]], NA())</f>
        <v>1312816.5358</v>
      </c>
      <c r="L2087" s="13">
        <v>65.03</v>
      </c>
      <c r="M2087" s="10">
        <f>SUMIFS(Table2[Household waste (%)], Table2[Country], "Australia", Table2[Year], 2020)</f>
        <v>1412.17</v>
      </c>
      <c r="N2087" s="10">
        <f>COUNTIFS(Table2[Year], "USA")</f>
        <v>0</v>
      </c>
    </row>
    <row r="2088" spans="1:14" x14ac:dyDescent="0.35">
      <c r="A2088" s="8" t="s">
        <v>29</v>
      </c>
      <c r="B2088" s="9">
        <v>2018</v>
      </c>
      <c r="C2088" s="8" t="s">
        <v>19</v>
      </c>
      <c r="D2088" s="9">
        <v>48742.06</v>
      </c>
      <c r="E2088" s="10">
        <v>54592.480000000003</v>
      </c>
      <c r="F2088" s="10">
        <f>IFERROR(Table2[[#This Row],[Economic loss ($ million)]]*1000000 / Table2[[#This Row],[Total Waste (tons)]], NA())</f>
        <v>1120028.1645872169</v>
      </c>
      <c r="G2088" s="10" t="str">
        <f t="shared" si="32"/>
        <v>High</v>
      </c>
      <c r="H2088" s="10">
        <v>146.71</v>
      </c>
      <c r="I2088" s="10">
        <f>IFERROR(Table2[[#This Row],[Total Waste (tons)]] / (Table2[[#This Row],[Population (million)]]*1000), NA())</f>
        <v>3.7148412075391171E-2</v>
      </c>
      <c r="J2088" s="10">
        <v>1312.09</v>
      </c>
      <c r="K2088" s="10">
        <f>IFERROR(Table2[[#This Row],[Total Waste (tons)]] * Table2[[#This Row],[Household waste (%)]], NA())</f>
        <v>1882905.7778</v>
      </c>
      <c r="L2088" s="10">
        <v>38.630000000000003</v>
      </c>
      <c r="M2088" s="10">
        <f>SUMIFS(Table2[Household waste (%)], Table2[Country], "Australia", Table2[Year], 2020)</f>
        <v>1412.17</v>
      </c>
      <c r="N2088" s="10">
        <f>COUNTIFS(Table2[Year], "USA")</f>
        <v>0</v>
      </c>
    </row>
    <row r="2089" spans="1:14" x14ac:dyDescent="0.35">
      <c r="A2089" s="11" t="s">
        <v>31</v>
      </c>
      <c r="B2089" s="12">
        <v>2022</v>
      </c>
      <c r="C2089" s="11" t="s">
        <v>19</v>
      </c>
      <c r="D2089" s="12">
        <v>14768.04</v>
      </c>
      <c r="E2089" s="13">
        <v>14570.61</v>
      </c>
      <c r="F2089" s="13">
        <f>IFERROR(Table2[[#This Row],[Economic loss ($ million)]]*1000000 / Table2[[#This Row],[Total Waste (tons)]], NA())</f>
        <v>986631.26589581277</v>
      </c>
      <c r="G2089" s="13" t="str">
        <f t="shared" si="32"/>
        <v>Medium</v>
      </c>
      <c r="H2089" s="13">
        <v>90.3</v>
      </c>
      <c r="I2089" s="13">
        <f>IFERROR(Table2[[#This Row],[Total Waste (tons)]] / (Table2[[#This Row],[Population (million)]]*1000), NA())</f>
        <v>8.1406978667107666E-2</v>
      </c>
      <c r="J2089" s="13">
        <v>181.41</v>
      </c>
      <c r="K2089" s="13">
        <f>IFERROR(Table2[[#This Row],[Total Waste (tons)]] * Table2[[#This Row],[Household waste (%)]], NA())</f>
        <v>728655.09360000014</v>
      </c>
      <c r="L2089" s="13">
        <v>49.34</v>
      </c>
      <c r="M2089" s="10">
        <f>SUMIFS(Table2[Household waste (%)], Table2[Country], "Australia", Table2[Year], 2020)</f>
        <v>1412.17</v>
      </c>
      <c r="N2089" s="10">
        <f>COUNTIFS(Table2[Year], "USA")</f>
        <v>0</v>
      </c>
    </row>
    <row r="2090" spans="1:14" x14ac:dyDescent="0.35">
      <c r="A2090" s="8" t="s">
        <v>33</v>
      </c>
      <c r="B2090" s="9">
        <v>2022</v>
      </c>
      <c r="C2090" s="8" t="s">
        <v>25</v>
      </c>
      <c r="D2090" s="9">
        <v>45786.18</v>
      </c>
      <c r="E2090" s="10">
        <v>40409.74</v>
      </c>
      <c r="F2090" s="10">
        <f>IFERROR(Table2[[#This Row],[Economic loss ($ million)]]*1000000 / Table2[[#This Row],[Total Waste (tons)]], NA())</f>
        <v>882575.04775458446</v>
      </c>
      <c r="G2090" s="10" t="str">
        <f t="shared" si="32"/>
        <v>Low</v>
      </c>
      <c r="H2090" s="10">
        <v>187.79</v>
      </c>
      <c r="I2090" s="10">
        <f>IFERROR(Table2[[#This Row],[Total Waste (tons)]] / (Table2[[#This Row],[Population (million)]]*1000), NA())</f>
        <v>5.4948251446127257E-2</v>
      </c>
      <c r="J2090" s="10">
        <v>833.26</v>
      </c>
      <c r="K2090" s="10">
        <f>IFERROR(Table2[[#This Row],[Total Waste (tons)]] * Table2[[#This Row],[Household waste (%)]], NA())</f>
        <v>1934008.2432000001</v>
      </c>
      <c r="L2090" s="10">
        <v>42.24</v>
      </c>
      <c r="M2090" s="10">
        <f>SUMIFS(Table2[Household waste (%)], Table2[Country], "Australia", Table2[Year], 2020)</f>
        <v>1412.17</v>
      </c>
      <c r="N2090" s="10">
        <f>COUNTIFS(Table2[Year], "USA")</f>
        <v>0</v>
      </c>
    </row>
    <row r="2091" spans="1:14" x14ac:dyDescent="0.35">
      <c r="A2091" s="11" t="s">
        <v>21</v>
      </c>
      <c r="B2091" s="12">
        <v>2020</v>
      </c>
      <c r="C2091" s="11" t="s">
        <v>9</v>
      </c>
      <c r="D2091" s="12">
        <v>13888.93</v>
      </c>
      <c r="E2091" s="13">
        <v>13847.95</v>
      </c>
      <c r="F2091" s="13">
        <f>IFERROR(Table2[[#This Row],[Economic loss ($ million)]]*1000000 / Table2[[#This Row],[Total Waste (tons)]], NA())</f>
        <v>997049.44873363175</v>
      </c>
      <c r="G2091" s="13" t="str">
        <f t="shared" si="32"/>
        <v>Medium</v>
      </c>
      <c r="H2091" s="13">
        <v>182.12</v>
      </c>
      <c r="I2091" s="13">
        <f>IFERROR(Table2[[#This Row],[Total Waste (tons)]] / (Table2[[#This Row],[Population (million)]]*1000), NA())</f>
        <v>0.11440634266886326</v>
      </c>
      <c r="J2091" s="13">
        <v>121.4</v>
      </c>
      <c r="K2091" s="13">
        <f>IFERROR(Table2[[#This Row],[Total Waste (tons)]] * Table2[[#This Row],[Household waste (%)]], NA())</f>
        <v>605140.6801</v>
      </c>
      <c r="L2091" s="13">
        <v>43.57</v>
      </c>
      <c r="M2091" s="10">
        <f>SUMIFS(Table2[Household waste (%)], Table2[Country], "Australia", Table2[Year], 2020)</f>
        <v>1412.17</v>
      </c>
      <c r="N2091" s="10">
        <f>COUNTIFS(Table2[Year], "USA")</f>
        <v>0</v>
      </c>
    </row>
    <row r="2092" spans="1:14" x14ac:dyDescent="0.35">
      <c r="A2092" s="8" t="s">
        <v>24</v>
      </c>
      <c r="B2092" s="9">
        <v>2020</v>
      </c>
      <c r="C2092" s="8" t="s">
        <v>13</v>
      </c>
      <c r="D2092" s="9">
        <v>14176.85</v>
      </c>
      <c r="E2092" s="10">
        <v>11752.96</v>
      </c>
      <c r="F2092" s="10">
        <f>IFERROR(Table2[[#This Row],[Economic loss ($ million)]]*1000000 / Table2[[#This Row],[Total Waste (tons)]], NA())</f>
        <v>829024.78336160711</v>
      </c>
      <c r="G2092" s="10" t="str">
        <f t="shared" si="32"/>
        <v>Low</v>
      </c>
      <c r="H2092" s="10">
        <v>20.2</v>
      </c>
      <c r="I2092" s="10">
        <f>IFERROR(Table2[[#This Row],[Total Waste (tons)]] / (Table2[[#This Row],[Population (million)]]*1000), NA())</f>
        <v>1.2299673786677309E-2</v>
      </c>
      <c r="J2092" s="10">
        <v>1152.6199999999999</v>
      </c>
      <c r="K2092" s="10">
        <f>IFERROR(Table2[[#This Row],[Total Waste (tons)]] * Table2[[#This Row],[Household waste (%)]], NA())</f>
        <v>578982.55400000012</v>
      </c>
      <c r="L2092" s="10">
        <v>40.840000000000003</v>
      </c>
      <c r="M2092" s="10">
        <f>SUMIFS(Table2[Household waste (%)], Table2[Country], "Australia", Table2[Year], 2020)</f>
        <v>1412.17</v>
      </c>
      <c r="N2092" s="10">
        <f>COUNTIFS(Table2[Year], "USA")</f>
        <v>0</v>
      </c>
    </row>
    <row r="2093" spans="1:14" x14ac:dyDescent="0.35">
      <c r="A2093" s="11" t="s">
        <v>31</v>
      </c>
      <c r="B2093" s="12">
        <v>2023</v>
      </c>
      <c r="C2093" s="11" t="s">
        <v>9</v>
      </c>
      <c r="D2093" s="12">
        <v>31350.95</v>
      </c>
      <c r="E2093" s="13">
        <v>34430.629999999997</v>
      </c>
      <c r="F2093" s="13">
        <f>IFERROR(Table2[[#This Row],[Economic loss ($ million)]]*1000000 / Table2[[#This Row],[Total Waste (tons)]], NA())</f>
        <v>1098232.4299582627</v>
      </c>
      <c r="G2093" s="13" t="str">
        <f t="shared" si="32"/>
        <v>Medium</v>
      </c>
      <c r="H2093" s="13">
        <v>167.05</v>
      </c>
      <c r="I2093" s="13">
        <f>IFERROR(Table2[[#This Row],[Total Waste (tons)]] / (Table2[[#This Row],[Population (million)]]*1000), NA())</f>
        <v>1.9655768025078371</v>
      </c>
      <c r="J2093" s="13">
        <v>15.95</v>
      </c>
      <c r="K2093" s="13">
        <f>IFERROR(Table2[[#This Row],[Total Waste (tons)]] * Table2[[#This Row],[Household waste (%)]], NA())</f>
        <v>1835598.1225000001</v>
      </c>
      <c r="L2093" s="13">
        <v>58.55</v>
      </c>
      <c r="M2093" s="10">
        <f>SUMIFS(Table2[Household waste (%)], Table2[Country], "Australia", Table2[Year], 2020)</f>
        <v>1412.17</v>
      </c>
      <c r="N2093" s="10">
        <f>COUNTIFS(Table2[Year], "USA")</f>
        <v>0</v>
      </c>
    </row>
    <row r="2094" spans="1:14" x14ac:dyDescent="0.35">
      <c r="A2094" s="8" t="s">
        <v>28</v>
      </c>
      <c r="B2094" s="9">
        <v>2018</v>
      </c>
      <c r="C2094" s="8" t="s">
        <v>13</v>
      </c>
      <c r="D2094" s="9">
        <v>38491.57</v>
      </c>
      <c r="E2094" s="10">
        <v>45538.559999999998</v>
      </c>
      <c r="F2094" s="10">
        <f>IFERROR(Table2[[#This Row],[Economic loss ($ million)]]*1000000 / Table2[[#This Row],[Total Waste (tons)]], NA())</f>
        <v>1183078.7884204255</v>
      </c>
      <c r="G2094" s="10" t="str">
        <f t="shared" si="32"/>
        <v>High</v>
      </c>
      <c r="H2094" s="10">
        <v>95.85</v>
      </c>
      <c r="I2094" s="10">
        <f>IFERROR(Table2[[#This Row],[Total Waste (tons)]] / (Table2[[#This Row],[Population (million)]]*1000), NA())</f>
        <v>0.22133040078201369</v>
      </c>
      <c r="J2094" s="10">
        <v>173.91</v>
      </c>
      <c r="K2094" s="10">
        <f>IFERROR(Table2[[#This Row],[Total Waste (tons)]] * Table2[[#This Row],[Household waste (%)]], NA())</f>
        <v>1835662.9733</v>
      </c>
      <c r="L2094" s="10">
        <v>47.69</v>
      </c>
      <c r="M2094" s="10">
        <f>SUMIFS(Table2[Household waste (%)], Table2[Country], "Australia", Table2[Year], 2020)</f>
        <v>1412.17</v>
      </c>
      <c r="N2094" s="10">
        <f>COUNTIFS(Table2[Year], "USA")</f>
        <v>0</v>
      </c>
    </row>
    <row r="2095" spans="1:14" x14ac:dyDescent="0.35">
      <c r="A2095" s="11" t="s">
        <v>14</v>
      </c>
      <c r="B2095" s="12">
        <v>2022</v>
      </c>
      <c r="C2095" s="11" t="s">
        <v>25</v>
      </c>
      <c r="D2095" s="12">
        <v>45520.34</v>
      </c>
      <c r="E2095" s="13">
        <v>50610.21</v>
      </c>
      <c r="F2095" s="13">
        <f>IFERROR(Table2[[#This Row],[Economic loss ($ million)]]*1000000 / Table2[[#This Row],[Total Waste (tons)]], NA())</f>
        <v>1111815.2896046033</v>
      </c>
      <c r="G2095" s="13" t="str">
        <f t="shared" si="32"/>
        <v>High</v>
      </c>
      <c r="H2095" s="13">
        <v>119.5</v>
      </c>
      <c r="I2095" s="13">
        <f>IFERROR(Table2[[#This Row],[Total Waste (tons)]] / (Table2[[#This Row],[Population (million)]]*1000), NA())</f>
        <v>0.20819767654592022</v>
      </c>
      <c r="J2095" s="13">
        <v>218.64</v>
      </c>
      <c r="K2095" s="13">
        <f>IFERROR(Table2[[#This Row],[Total Waste (tons)]] * Table2[[#This Row],[Household waste (%)]], NA())</f>
        <v>2764450.2481999998</v>
      </c>
      <c r="L2095" s="13">
        <v>60.73</v>
      </c>
      <c r="M2095" s="10">
        <f>SUMIFS(Table2[Household waste (%)], Table2[Country], "Australia", Table2[Year], 2020)</f>
        <v>1412.17</v>
      </c>
      <c r="N2095" s="10">
        <f>COUNTIFS(Table2[Year], "USA")</f>
        <v>0</v>
      </c>
    </row>
    <row r="2096" spans="1:14" x14ac:dyDescent="0.35">
      <c r="A2096" s="8" t="s">
        <v>26</v>
      </c>
      <c r="B2096" s="9">
        <v>2018</v>
      </c>
      <c r="C2096" s="8" t="s">
        <v>25</v>
      </c>
      <c r="D2096" s="9">
        <v>17678.099999999999</v>
      </c>
      <c r="E2096" s="10">
        <v>19199.900000000001</v>
      </c>
      <c r="F2096" s="10">
        <f>IFERROR(Table2[[#This Row],[Economic loss ($ million)]]*1000000 / Table2[[#This Row],[Total Waste (tons)]], NA())</f>
        <v>1086083.9117325959</v>
      </c>
      <c r="G2096" s="10" t="str">
        <f t="shared" si="32"/>
        <v>Medium</v>
      </c>
      <c r="H2096" s="10">
        <v>132.38999999999999</v>
      </c>
      <c r="I2096" s="10">
        <f>IFERROR(Table2[[#This Row],[Total Waste (tons)]] / (Table2[[#This Row],[Population (million)]]*1000), NA())</f>
        <v>8.3989452679589502E-2</v>
      </c>
      <c r="J2096" s="10">
        <v>210.48</v>
      </c>
      <c r="K2096" s="10">
        <f>IFERROR(Table2[[#This Row],[Total Waste (tons)]] * Table2[[#This Row],[Household waste (%)]], NA())</f>
        <v>596459.09400000004</v>
      </c>
      <c r="L2096" s="10">
        <v>33.74</v>
      </c>
      <c r="M2096" s="10">
        <f>SUMIFS(Table2[Household waste (%)], Table2[Country], "Australia", Table2[Year], 2020)</f>
        <v>1412.17</v>
      </c>
      <c r="N2096" s="10">
        <f>COUNTIFS(Table2[Year], "USA")</f>
        <v>0</v>
      </c>
    </row>
    <row r="2097" spans="1:14" x14ac:dyDescent="0.35">
      <c r="A2097" s="11" t="s">
        <v>35</v>
      </c>
      <c r="B2097" s="12">
        <v>2024</v>
      </c>
      <c r="C2097" s="11" t="s">
        <v>20</v>
      </c>
      <c r="D2097" s="12">
        <v>31836.59</v>
      </c>
      <c r="E2097" s="13">
        <v>32047.25</v>
      </c>
      <c r="F2097" s="13">
        <f>IFERROR(Table2[[#This Row],[Economic loss ($ million)]]*1000000 / Table2[[#This Row],[Total Waste (tons)]], NA())</f>
        <v>1006616.9146884135</v>
      </c>
      <c r="G2097" s="13" t="str">
        <f t="shared" si="32"/>
        <v>Medium</v>
      </c>
      <c r="H2097" s="13">
        <v>123.61</v>
      </c>
      <c r="I2097" s="13">
        <f>IFERROR(Table2[[#This Row],[Total Waste (tons)]] / (Table2[[#This Row],[Population (million)]]*1000), NA())</f>
        <v>4.3352837845198541E-2</v>
      </c>
      <c r="J2097" s="13">
        <v>734.36</v>
      </c>
      <c r="K2097" s="13">
        <f>IFERROR(Table2[[#This Row],[Total Waste (tons)]] * Table2[[#This Row],[Household waste (%)]], NA())</f>
        <v>1586417.2796999998</v>
      </c>
      <c r="L2097" s="13">
        <v>49.83</v>
      </c>
      <c r="M2097" s="10">
        <f>SUMIFS(Table2[Household waste (%)], Table2[Country], "Australia", Table2[Year], 2020)</f>
        <v>1412.17</v>
      </c>
      <c r="N2097" s="10">
        <f>COUNTIFS(Table2[Year], "USA")</f>
        <v>0</v>
      </c>
    </row>
    <row r="2098" spans="1:14" x14ac:dyDescent="0.35">
      <c r="A2098" s="8" t="s">
        <v>28</v>
      </c>
      <c r="B2098" s="9">
        <v>2018</v>
      </c>
      <c r="C2098" s="8" t="s">
        <v>19</v>
      </c>
      <c r="D2098" s="9">
        <v>26638.83</v>
      </c>
      <c r="E2098" s="10">
        <v>23003.29</v>
      </c>
      <c r="F2098" s="10">
        <f>IFERROR(Table2[[#This Row],[Economic loss ($ million)]]*1000000 / Table2[[#This Row],[Total Waste (tons)]], NA())</f>
        <v>863524.78693696379</v>
      </c>
      <c r="G2098" s="10" t="str">
        <f t="shared" si="32"/>
        <v>Low</v>
      </c>
      <c r="H2098" s="10">
        <v>74.900000000000006</v>
      </c>
      <c r="I2098" s="10">
        <f>IFERROR(Table2[[#This Row],[Total Waste (tons)]] / (Table2[[#This Row],[Population (million)]]*1000), NA())</f>
        <v>3.0738766702822461E-2</v>
      </c>
      <c r="J2098" s="10">
        <v>866.62</v>
      </c>
      <c r="K2098" s="10">
        <f>IFERROR(Table2[[#This Row],[Total Waste (tons)]] * Table2[[#This Row],[Household waste (%)]], NA())</f>
        <v>1464602.8733999999</v>
      </c>
      <c r="L2098" s="10">
        <v>54.98</v>
      </c>
      <c r="M2098" s="10">
        <f>SUMIFS(Table2[Household waste (%)], Table2[Country], "Australia", Table2[Year], 2020)</f>
        <v>1412.17</v>
      </c>
      <c r="N2098" s="10">
        <f>COUNTIFS(Table2[Year], "USA")</f>
        <v>0</v>
      </c>
    </row>
    <row r="2099" spans="1:14" x14ac:dyDescent="0.35">
      <c r="A2099" s="11" t="s">
        <v>18</v>
      </c>
      <c r="B2099" s="12">
        <v>2024</v>
      </c>
      <c r="C2099" s="11" t="s">
        <v>20</v>
      </c>
      <c r="D2099" s="12">
        <v>38818.58</v>
      </c>
      <c r="E2099" s="13">
        <v>42081.85</v>
      </c>
      <c r="F2099" s="13">
        <f>IFERROR(Table2[[#This Row],[Economic loss ($ million)]]*1000000 / Table2[[#This Row],[Total Waste (tons)]], NA())</f>
        <v>1084064.6412104717</v>
      </c>
      <c r="G2099" s="13" t="str">
        <f t="shared" si="32"/>
        <v>Medium</v>
      </c>
      <c r="H2099" s="13">
        <v>66.88</v>
      </c>
      <c r="I2099" s="13">
        <f>IFERROR(Table2[[#This Row],[Total Waste (tons)]] / (Table2[[#This Row],[Population (million)]]*1000), NA())</f>
        <v>2.8631705500114325E-2</v>
      </c>
      <c r="J2099" s="13">
        <v>1355.79</v>
      </c>
      <c r="K2099" s="13">
        <f>IFERROR(Table2[[#This Row],[Total Waste (tons)]] * Table2[[#This Row],[Household waste (%)]], NA())</f>
        <v>2476237.2182</v>
      </c>
      <c r="L2099" s="13">
        <v>63.79</v>
      </c>
      <c r="M2099" s="10">
        <f>SUMIFS(Table2[Household waste (%)], Table2[Country], "Australia", Table2[Year], 2020)</f>
        <v>1412.17</v>
      </c>
      <c r="N2099" s="10">
        <f>COUNTIFS(Table2[Year], "USA")</f>
        <v>0</v>
      </c>
    </row>
    <row r="2100" spans="1:14" x14ac:dyDescent="0.35">
      <c r="A2100" s="8" t="s">
        <v>32</v>
      </c>
      <c r="B2100" s="9">
        <v>2021</v>
      </c>
      <c r="C2100" s="8" t="s">
        <v>19</v>
      </c>
      <c r="D2100" s="9">
        <v>44918.63</v>
      </c>
      <c r="E2100" s="10">
        <v>53620.37</v>
      </c>
      <c r="F2100" s="10">
        <f>IFERROR(Table2[[#This Row],[Economic loss ($ million)]]*1000000 / Table2[[#This Row],[Total Waste (tons)]], NA())</f>
        <v>1193722.2929550612</v>
      </c>
      <c r="G2100" s="10" t="str">
        <f t="shared" si="32"/>
        <v>High</v>
      </c>
      <c r="H2100" s="10">
        <v>28.35</v>
      </c>
      <c r="I2100" s="10">
        <f>IFERROR(Table2[[#This Row],[Total Waste (tons)]] / (Table2[[#This Row],[Population (million)]]*1000), NA())</f>
        <v>8.9620378683585716E-2</v>
      </c>
      <c r="J2100" s="10">
        <v>501.21</v>
      </c>
      <c r="K2100" s="10">
        <f>IFERROR(Table2[[#This Row],[Total Waste (tons)]] * Table2[[#This Row],[Household waste (%)]], NA())</f>
        <v>1745088.7755</v>
      </c>
      <c r="L2100" s="10">
        <v>38.85</v>
      </c>
      <c r="M2100" s="10">
        <f>SUMIFS(Table2[Household waste (%)], Table2[Country], "Australia", Table2[Year], 2020)</f>
        <v>1412.17</v>
      </c>
      <c r="N2100" s="10">
        <f>COUNTIFS(Table2[Year], "USA")</f>
        <v>0</v>
      </c>
    </row>
    <row r="2101" spans="1:14" x14ac:dyDescent="0.35">
      <c r="A2101" s="11" t="s">
        <v>17</v>
      </c>
      <c r="B2101" s="12">
        <v>2024</v>
      </c>
      <c r="C2101" s="11" t="s">
        <v>11</v>
      </c>
      <c r="D2101" s="12">
        <v>5529.26</v>
      </c>
      <c r="E2101" s="13">
        <v>5661.64</v>
      </c>
      <c r="F2101" s="13">
        <f>IFERROR(Table2[[#This Row],[Economic loss ($ million)]]*1000000 / Table2[[#This Row],[Total Waste (tons)]], NA())</f>
        <v>1023941.7209536176</v>
      </c>
      <c r="G2101" s="13" t="str">
        <f t="shared" si="32"/>
        <v>Medium</v>
      </c>
      <c r="H2101" s="13">
        <v>190.12</v>
      </c>
      <c r="I2101" s="13">
        <f>IFERROR(Table2[[#This Row],[Total Waste (tons)]] / (Table2[[#This Row],[Population (million)]]*1000), NA())</f>
        <v>1.4840463793010898E-2</v>
      </c>
      <c r="J2101" s="13">
        <v>372.58</v>
      </c>
      <c r="K2101" s="13">
        <f>IFERROR(Table2[[#This Row],[Total Waste (tons)]] * Table2[[#This Row],[Household waste (%)]], NA())</f>
        <v>204361.44960000002</v>
      </c>
      <c r="L2101" s="13">
        <v>36.96</v>
      </c>
      <c r="M2101" s="10">
        <f>SUMIFS(Table2[Household waste (%)], Table2[Country], "Australia", Table2[Year], 2020)</f>
        <v>1412.17</v>
      </c>
      <c r="N2101" s="10">
        <f>COUNTIFS(Table2[Year], "USA")</f>
        <v>0</v>
      </c>
    </row>
    <row r="2102" spans="1:14" x14ac:dyDescent="0.35">
      <c r="A2102" s="8" t="s">
        <v>24</v>
      </c>
      <c r="B2102" s="9">
        <v>2024</v>
      </c>
      <c r="C2102" s="8" t="s">
        <v>9</v>
      </c>
      <c r="D2102" s="9">
        <v>22790.85</v>
      </c>
      <c r="E2102" s="10">
        <v>18513.509999999998</v>
      </c>
      <c r="F2102" s="10">
        <f>IFERROR(Table2[[#This Row],[Economic loss ($ million)]]*1000000 / Table2[[#This Row],[Total Waste (tons)]], NA())</f>
        <v>812322.05029650067</v>
      </c>
      <c r="G2102" s="10" t="str">
        <f t="shared" si="32"/>
        <v>Low</v>
      </c>
      <c r="H2102" s="10">
        <v>104.57</v>
      </c>
      <c r="I2102" s="10">
        <f>IFERROR(Table2[[#This Row],[Total Waste (tons)]] / (Table2[[#This Row],[Population (million)]]*1000), NA())</f>
        <v>5.9615092859011246E-2</v>
      </c>
      <c r="J2102" s="10">
        <v>382.3</v>
      </c>
      <c r="K2102" s="10">
        <f>IFERROR(Table2[[#This Row],[Total Waste (tons)]] * Table2[[#This Row],[Household waste (%)]], NA())</f>
        <v>1336683.3524999998</v>
      </c>
      <c r="L2102" s="10">
        <v>58.65</v>
      </c>
      <c r="M2102" s="10">
        <f>SUMIFS(Table2[Household waste (%)], Table2[Country], "Australia", Table2[Year], 2020)</f>
        <v>1412.17</v>
      </c>
      <c r="N2102" s="10">
        <f>COUNTIFS(Table2[Year], "USA")</f>
        <v>0</v>
      </c>
    </row>
    <row r="2103" spans="1:14" x14ac:dyDescent="0.35">
      <c r="A2103" s="11" t="s">
        <v>18</v>
      </c>
      <c r="B2103" s="12">
        <v>2019</v>
      </c>
      <c r="C2103" s="11" t="s">
        <v>15</v>
      </c>
      <c r="D2103" s="12">
        <v>35852.53</v>
      </c>
      <c r="E2103" s="13">
        <v>29367.55</v>
      </c>
      <c r="F2103" s="13">
        <f>IFERROR(Table2[[#This Row],[Economic loss ($ million)]]*1000000 / Table2[[#This Row],[Total Waste (tons)]], NA())</f>
        <v>819120.71477243036</v>
      </c>
      <c r="G2103" s="13" t="str">
        <f t="shared" si="32"/>
        <v>Low</v>
      </c>
      <c r="H2103" s="13">
        <v>175.99</v>
      </c>
      <c r="I2103" s="13">
        <f>IFERROR(Table2[[#This Row],[Total Waste (tons)]] / (Table2[[#This Row],[Population (million)]]*1000), NA())</f>
        <v>3.6975475181254706E-2</v>
      </c>
      <c r="J2103" s="13">
        <v>969.63</v>
      </c>
      <c r="K2103" s="13">
        <f>IFERROR(Table2[[#This Row],[Total Waste (tons)]] * Table2[[#This Row],[Household waste (%)]], NA())</f>
        <v>1796211.753</v>
      </c>
      <c r="L2103" s="13">
        <v>50.1</v>
      </c>
      <c r="M2103" s="10">
        <f>SUMIFS(Table2[Household waste (%)], Table2[Country], "Australia", Table2[Year], 2020)</f>
        <v>1412.17</v>
      </c>
      <c r="N2103" s="10">
        <f>COUNTIFS(Table2[Year], "USA")</f>
        <v>0</v>
      </c>
    </row>
    <row r="2104" spans="1:14" x14ac:dyDescent="0.35">
      <c r="A2104" s="8" t="s">
        <v>33</v>
      </c>
      <c r="B2104" s="9">
        <v>2019</v>
      </c>
      <c r="C2104" s="8" t="s">
        <v>22</v>
      </c>
      <c r="D2104" s="9">
        <v>25765.07</v>
      </c>
      <c r="E2104" s="10">
        <v>24024.36</v>
      </c>
      <c r="F2104" s="10">
        <f>IFERROR(Table2[[#This Row],[Economic loss ($ million)]]*1000000 / Table2[[#This Row],[Total Waste (tons)]], NA())</f>
        <v>932439.1511453297</v>
      </c>
      <c r="G2104" s="10" t="str">
        <f t="shared" si="32"/>
        <v>Low</v>
      </c>
      <c r="H2104" s="10">
        <v>49.22</v>
      </c>
      <c r="I2104" s="10">
        <f>IFERROR(Table2[[#This Row],[Total Waste (tons)]] / (Table2[[#This Row],[Population (million)]]*1000), NA())</f>
        <v>5.3741046659574909E-2</v>
      </c>
      <c r="J2104" s="10">
        <v>479.43</v>
      </c>
      <c r="K2104" s="10">
        <f>IFERROR(Table2[[#This Row],[Total Waste (tons)]] * Table2[[#This Row],[Household waste (%)]], NA())</f>
        <v>1441040.3651000001</v>
      </c>
      <c r="L2104" s="10">
        <v>55.93</v>
      </c>
      <c r="M2104" s="10">
        <f>SUMIFS(Table2[Household waste (%)], Table2[Country], "Australia", Table2[Year], 2020)</f>
        <v>1412.17</v>
      </c>
      <c r="N2104" s="10">
        <f>COUNTIFS(Table2[Year], "USA")</f>
        <v>0</v>
      </c>
    </row>
    <row r="2105" spans="1:14" x14ac:dyDescent="0.35">
      <c r="A2105" s="11" t="s">
        <v>27</v>
      </c>
      <c r="B2105" s="12">
        <v>2018</v>
      </c>
      <c r="C2105" s="11" t="s">
        <v>11</v>
      </c>
      <c r="D2105" s="12">
        <v>40976.71</v>
      </c>
      <c r="E2105" s="13">
        <v>35950.120000000003</v>
      </c>
      <c r="F2105" s="13">
        <f>IFERROR(Table2[[#This Row],[Economic loss ($ million)]]*1000000 / Table2[[#This Row],[Total Waste (tons)]], NA())</f>
        <v>877330.56167759688</v>
      </c>
      <c r="G2105" s="13" t="str">
        <f t="shared" si="32"/>
        <v>Low</v>
      </c>
      <c r="H2105" s="13">
        <v>150.22999999999999</v>
      </c>
      <c r="I2105" s="13">
        <f>IFERROR(Table2[[#This Row],[Total Waste (tons)]] / (Table2[[#This Row],[Population (million)]]*1000), NA())</f>
        <v>6.6840730772367671E-2</v>
      </c>
      <c r="J2105" s="13">
        <v>613.04999999999995</v>
      </c>
      <c r="K2105" s="13">
        <f>IFERROR(Table2[[#This Row],[Total Waste (tons)]] * Table2[[#This Row],[Household waste (%)]], NA())</f>
        <v>2027527.6107999999</v>
      </c>
      <c r="L2105" s="13">
        <v>49.48</v>
      </c>
      <c r="M2105" s="10">
        <f>SUMIFS(Table2[Household waste (%)], Table2[Country], "Australia", Table2[Year], 2020)</f>
        <v>1412.17</v>
      </c>
      <c r="N2105" s="10">
        <f>COUNTIFS(Table2[Year], "USA")</f>
        <v>0</v>
      </c>
    </row>
    <row r="2106" spans="1:14" x14ac:dyDescent="0.35">
      <c r="A2106" s="8" t="s">
        <v>33</v>
      </c>
      <c r="B2106" s="9">
        <v>2024</v>
      </c>
      <c r="C2106" s="8" t="s">
        <v>19</v>
      </c>
      <c r="D2106" s="9">
        <v>18935.150000000001</v>
      </c>
      <c r="E2106" s="10">
        <v>21548.3</v>
      </c>
      <c r="F2106" s="10">
        <f>IFERROR(Table2[[#This Row],[Economic loss ($ million)]]*1000000 / Table2[[#This Row],[Total Waste (tons)]], NA())</f>
        <v>1138005.2442151236</v>
      </c>
      <c r="G2106" s="10" t="str">
        <f t="shared" si="32"/>
        <v>High</v>
      </c>
      <c r="H2106" s="10">
        <v>168.02</v>
      </c>
      <c r="I2106" s="10">
        <f>IFERROR(Table2[[#This Row],[Total Waste (tons)]] / (Table2[[#This Row],[Population (million)]]*1000), NA())</f>
        <v>8.9249387254901974E-2</v>
      </c>
      <c r="J2106" s="10">
        <v>212.16</v>
      </c>
      <c r="K2106" s="10">
        <f>IFERROR(Table2[[#This Row],[Total Waste (tons)]] * Table2[[#This Row],[Household waste (%)]], NA())</f>
        <v>788459.64600000007</v>
      </c>
      <c r="L2106" s="10">
        <v>41.64</v>
      </c>
      <c r="M2106" s="10">
        <f>SUMIFS(Table2[Household waste (%)], Table2[Country], "Australia", Table2[Year], 2020)</f>
        <v>1412.17</v>
      </c>
      <c r="N2106" s="10">
        <f>COUNTIFS(Table2[Year], "USA")</f>
        <v>0</v>
      </c>
    </row>
    <row r="2107" spans="1:14" x14ac:dyDescent="0.35">
      <c r="A2107" s="11" t="s">
        <v>29</v>
      </c>
      <c r="B2107" s="12">
        <v>2019</v>
      </c>
      <c r="C2107" s="11" t="s">
        <v>20</v>
      </c>
      <c r="D2107" s="12">
        <v>42395.76</v>
      </c>
      <c r="E2107" s="13">
        <v>38646.36</v>
      </c>
      <c r="F2107" s="13">
        <f>IFERROR(Table2[[#This Row],[Economic loss ($ million)]]*1000000 / Table2[[#This Row],[Total Waste (tons)]], NA())</f>
        <v>911561.91090807191</v>
      </c>
      <c r="G2107" s="13" t="str">
        <f t="shared" si="32"/>
        <v>Low</v>
      </c>
      <c r="H2107" s="13">
        <v>34.090000000000003</v>
      </c>
      <c r="I2107" s="13">
        <f>IFERROR(Table2[[#This Row],[Total Waste (tons)]] / (Table2[[#This Row],[Population (million)]]*1000), NA())</f>
        <v>0.11631209876543211</v>
      </c>
      <c r="J2107" s="13">
        <v>364.5</v>
      </c>
      <c r="K2107" s="13">
        <f>IFERROR(Table2[[#This Row],[Total Waste (tons)]] * Table2[[#This Row],[Household waste (%)]], NA())</f>
        <v>1578818.1024000002</v>
      </c>
      <c r="L2107" s="13">
        <v>37.24</v>
      </c>
      <c r="M2107" s="10">
        <f>SUMIFS(Table2[Household waste (%)], Table2[Country], "Australia", Table2[Year], 2020)</f>
        <v>1412.17</v>
      </c>
      <c r="N2107" s="10">
        <f>COUNTIFS(Table2[Year], "USA")</f>
        <v>0</v>
      </c>
    </row>
    <row r="2108" spans="1:14" x14ac:dyDescent="0.35">
      <c r="A2108" s="8" t="s">
        <v>32</v>
      </c>
      <c r="B2108" s="9">
        <v>2023</v>
      </c>
      <c r="C2108" s="8" t="s">
        <v>20</v>
      </c>
      <c r="D2108" s="9">
        <v>24204.54</v>
      </c>
      <c r="E2108" s="10">
        <v>20642.66</v>
      </c>
      <c r="F2108" s="10">
        <f>IFERROR(Table2[[#This Row],[Economic loss ($ million)]]*1000000 / Table2[[#This Row],[Total Waste (tons)]], NA())</f>
        <v>852842.4832696676</v>
      </c>
      <c r="G2108" s="10" t="str">
        <f t="shared" si="32"/>
        <v>Low</v>
      </c>
      <c r="H2108" s="10">
        <v>23.09</v>
      </c>
      <c r="I2108" s="10">
        <f>IFERROR(Table2[[#This Row],[Total Waste (tons)]] / (Table2[[#This Row],[Population (million)]]*1000), NA())</f>
        <v>2.4432495180029677E-2</v>
      </c>
      <c r="J2108" s="10">
        <v>990.67</v>
      </c>
      <c r="K2108" s="10">
        <f>IFERROR(Table2[[#This Row],[Total Waste (tons)]] * Table2[[#This Row],[Household waste (%)]], NA())</f>
        <v>1228864.4958000001</v>
      </c>
      <c r="L2108" s="10">
        <v>50.77</v>
      </c>
      <c r="M2108" s="10">
        <f>SUMIFS(Table2[Household waste (%)], Table2[Country], "Australia", Table2[Year], 2020)</f>
        <v>1412.17</v>
      </c>
      <c r="N2108" s="10">
        <f>COUNTIFS(Table2[Year], "USA")</f>
        <v>0</v>
      </c>
    </row>
    <row r="2109" spans="1:14" x14ac:dyDescent="0.35">
      <c r="A2109" s="11" t="s">
        <v>14</v>
      </c>
      <c r="B2109" s="12">
        <v>2022</v>
      </c>
      <c r="C2109" s="11" t="s">
        <v>13</v>
      </c>
      <c r="D2109" s="12">
        <v>45069.58</v>
      </c>
      <c r="E2109" s="13">
        <v>40138.57</v>
      </c>
      <c r="F2109" s="13">
        <f>IFERROR(Table2[[#This Row],[Economic loss ($ million)]]*1000000 / Table2[[#This Row],[Total Waste (tons)]], NA())</f>
        <v>890591.17036369094</v>
      </c>
      <c r="G2109" s="13" t="str">
        <f t="shared" si="32"/>
        <v>Low</v>
      </c>
      <c r="H2109" s="13">
        <v>131.13999999999999</v>
      </c>
      <c r="I2109" s="13">
        <f>IFERROR(Table2[[#This Row],[Total Waste (tons)]] / (Table2[[#This Row],[Population (million)]]*1000), NA())</f>
        <v>3.865746609827854E-2</v>
      </c>
      <c r="J2109" s="13">
        <v>1165.8699999999999</v>
      </c>
      <c r="K2109" s="13">
        <f>IFERROR(Table2[[#This Row],[Total Waste (tons)]] * Table2[[#This Row],[Household waste (%)]], NA())</f>
        <v>2001990.7436000002</v>
      </c>
      <c r="L2109" s="13">
        <v>44.42</v>
      </c>
      <c r="M2109" s="10">
        <f>SUMIFS(Table2[Household waste (%)], Table2[Country], "Australia", Table2[Year], 2020)</f>
        <v>1412.17</v>
      </c>
      <c r="N2109" s="10">
        <f>COUNTIFS(Table2[Year], "USA")</f>
        <v>0</v>
      </c>
    </row>
    <row r="2110" spans="1:14" x14ac:dyDescent="0.35">
      <c r="A2110" s="8" t="s">
        <v>30</v>
      </c>
      <c r="B2110" s="9">
        <v>2024</v>
      </c>
      <c r="C2110" s="8" t="s">
        <v>22</v>
      </c>
      <c r="D2110" s="9">
        <v>9773.83</v>
      </c>
      <c r="E2110" s="10">
        <v>10242.02</v>
      </c>
      <c r="F2110" s="10">
        <f>IFERROR(Table2[[#This Row],[Economic loss ($ million)]]*1000000 / Table2[[#This Row],[Total Waste (tons)]], NA())</f>
        <v>1047902.4087793629</v>
      </c>
      <c r="G2110" s="10" t="str">
        <f t="shared" si="32"/>
        <v>Medium</v>
      </c>
      <c r="H2110" s="10">
        <v>99.76</v>
      </c>
      <c r="I2110" s="10">
        <f>IFERROR(Table2[[#This Row],[Total Waste (tons)]] / (Table2[[#This Row],[Population (million)]]*1000), NA())</f>
        <v>1.1568168637337405E-2</v>
      </c>
      <c r="J2110" s="10">
        <v>844.89</v>
      </c>
      <c r="K2110" s="10">
        <f>IFERROR(Table2[[#This Row],[Total Waste (tons)]] * Table2[[#This Row],[Household waste (%)]], NA())</f>
        <v>645268.25659999996</v>
      </c>
      <c r="L2110" s="10">
        <v>66.02</v>
      </c>
      <c r="M2110" s="10">
        <f>SUMIFS(Table2[Household waste (%)], Table2[Country], "Australia", Table2[Year], 2020)</f>
        <v>1412.17</v>
      </c>
      <c r="N2110" s="10">
        <f>COUNTIFS(Table2[Year], "USA")</f>
        <v>0</v>
      </c>
    </row>
    <row r="2111" spans="1:14" x14ac:dyDescent="0.35">
      <c r="A2111" s="11" t="s">
        <v>35</v>
      </c>
      <c r="B2111" s="12">
        <v>2024</v>
      </c>
      <c r="C2111" s="11" t="s">
        <v>25</v>
      </c>
      <c r="D2111" s="12">
        <v>5740.99</v>
      </c>
      <c r="E2111" s="13">
        <v>5175.08</v>
      </c>
      <c r="F2111" s="13">
        <f>IFERROR(Table2[[#This Row],[Economic loss ($ million)]]*1000000 / Table2[[#This Row],[Total Waste (tons)]], NA())</f>
        <v>901426.40903398197</v>
      </c>
      <c r="G2111" s="13" t="str">
        <f t="shared" si="32"/>
        <v>Low</v>
      </c>
      <c r="H2111" s="13">
        <v>26.29</v>
      </c>
      <c r="I2111" s="13">
        <f>IFERROR(Table2[[#This Row],[Total Waste (tons)]] / (Table2[[#This Row],[Population (million)]]*1000), NA())</f>
        <v>1.2304670253123861E-2</v>
      </c>
      <c r="J2111" s="13">
        <v>466.57</v>
      </c>
      <c r="K2111" s="13">
        <f>IFERROR(Table2[[#This Row],[Total Waste (tons)]] * Table2[[#This Row],[Household waste (%)]], NA())</f>
        <v>284580.87429999997</v>
      </c>
      <c r="L2111" s="13">
        <v>49.57</v>
      </c>
      <c r="M2111" s="10">
        <f>SUMIFS(Table2[Household waste (%)], Table2[Country], "Australia", Table2[Year], 2020)</f>
        <v>1412.17</v>
      </c>
      <c r="N2111" s="10">
        <f>COUNTIFS(Table2[Year], "USA")</f>
        <v>0</v>
      </c>
    </row>
    <row r="2112" spans="1:14" x14ac:dyDescent="0.35">
      <c r="A2112" s="8" t="s">
        <v>16</v>
      </c>
      <c r="B2112" s="9">
        <v>2021</v>
      </c>
      <c r="C2112" s="8" t="s">
        <v>13</v>
      </c>
      <c r="D2112" s="9">
        <v>43995.32</v>
      </c>
      <c r="E2112" s="10">
        <v>42065.42</v>
      </c>
      <c r="F2112" s="10">
        <f>IFERROR(Table2[[#This Row],[Economic loss ($ million)]]*1000000 / Table2[[#This Row],[Total Waste (tons)]], NA())</f>
        <v>956133.97061323794</v>
      </c>
      <c r="G2112" s="10" t="str">
        <f t="shared" si="32"/>
        <v>Medium</v>
      </c>
      <c r="H2112" s="10">
        <v>196.01</v>
      </c>
      <c r="I2112" s="10">
        <f>IFERROR(Table2[[#This Row],[Total Waste (tons)]] / (Table2[[#This Row],[Population (million)]]*1000), NA())</f>
        <v>8.0113846602083177E-2</v>
      </c>
      <c r="J2112" s="10">
        <v>549.16</v>
      </c>
      <c r="K2112" s="10">
        <f>IFERROR(Table2[[#This Row],[Total Waste (tons)]] * Table2[[#This Row],[Household waste (%)]], NA())</f>
        <v>2624320.838</v>
      </c>
      <c r="L2112" s="10">
        <v>59.65</v>
      </c>
      <c r="M2112" s="10">
        <f>SUMIFS(Table2[Household waste (%)], Table2[Country], "Australia", Table2[Year], 2020)</f>
        <v>1412.17</v>
      </c>
      <c r="N2112" s="10">
        <f>COUNTIFS(Table2[Year], "USA")</f>
        <v>0</v>
      </c>
    </row>
    <row r="2113" spans="1:14" x14ac:dyDescent="0.35">
      <c r="A2113" s="11" t="s">
        <v>12</v>
      </c>
      <c r="B2113" s="12">
        <v>2022</v>
      </c>
      <c r="C2113" s="11" t="s">
        <v>11</v>
      </c>
      <c r="D2113" s="12">
        <v>18104.97</v>
      </c>
      <c r="E2113" s="13">
        <v>19402.95</v>
      </c>
      <c r="F2113" s="13">
        <f>IFERROR(Table2[[#This Row],[Economic loss ($ million)]]*1000000 / Table2[[#This Row],[Total Waste (tons)]], NA())</f>
        <v>1071691.9166394642</v>
      </c>
      <c r="G2113" s="13" t="str">
        <f t="shared" si="32"/>
        <v>Medium</v>
      </c>
      <c r="H2113" s="13">
        <v>118.84</v>
      </c>
      <c r="I2113" s="13">
        <f>IFERROR(Table2[[#This Row],[Total Waste (tons)]] / (Table2[[#This Row],[Population (million)]]*1000), NA())</f>
        <v>7.5626441102756903E-2</v>
      </c>
      <c r="J2113" s="13">
        <v>239.4</v>
      </c>
      <c r="K2113" s="13">
        <f>IFERROR(Table2[[#This Row],[Total Waste (tons)]] * Table2[[#This Row],[Household waste (%)]], NA())</f>
        <v>795532.38179999997</v>
      </c>
      <c r="L2113" s="13">
        <v>43.94</v>
      </c>
      <c r="M2113" s="10">
        <f>SUMIFS(Table2[Household waste (%)], Table2[Country], "Australia", Table2[Year], 2020)</f>
        <v>1412.17</v>
      </c>
      <c r="N2113" s="10">
        <f>COUNTIFS(Table2[Year], "USA")</f>
        <v>0</v>
      </c>
    </row>
    <row r="2114" spans="1:14" x14ac:dyDescent="0.35">
      <c r="A2114" s="8" t="s">
        <v>34</v>
      </c>
      <c r="B2114" s="9">
        <v>2018</v>
      </c>
      <c r="C2114" s="8" t="s">
        <v>25</v>
      </c>
      <c r="D2114" s="9">
        <v>19047.060000000001</v>
      </c>
      <c r="E2114" s="10">
        <v>17664.740000000002</v>
      </c>
      <c r="F2114" s="10">
        <f>IFERROR(Table2[[#This Row],[Economic loss ($ million)]]*1000000 / Table2[[#This Row],[Total Waste (tons)]], NA())</f>
        <v>927426.06995515316</v>
      </c>
      <c r="G2114" s="10" t="str">
        <f t="shared" ref="G2114:G2177" si="33">IF(F2114&gt;1100000,"High",IF(F2114&gt;=950000,"Medium","Low"))</f>
        <v>Low</v>
      </c>
      <c r="H2114" s="10">
        <v>33.39</v>
      </c>
      <c r="I2114" s="10">
        <f>IFERROR(Table2[[#This Row],[Total Waste (tons)]] / (Table2[[#This Row],[Population (million)]]*1000), NA())</f>
        <v>1.5489444408301347E-2</v>
      </c>
      <c r="J2114" s="10">
        <v>1229.68</v>
      </c>
      <c r="K2114" s="10">
        <f>IFERROR(Table2[[#This Row],[Total Waste (tons)]] * Table2[[#This Row],[Household waste (%)]], NA())</f>
        <v>572935.56480000005</v>
      </c>
      <c r="L2114" s="10">
        <v>30.08</v>
      </c>
      <c r="M2114" s="10">
        <f>SUMIFS(Table2[Household waste (%)], Table2[Country], "Australia", Table2[Year], 2020)</f>
        <v>1412.17</v>
      </c>
      <c r="N2114" s="10">
        <f>COUNTIFS(Table2[Year], "USA")</f>
        <v>0</v>
      </c>
    </row>
    <row r="2115" spans="1:14" x14ac:dyDescent="0.35">
      <c r="A2115" s="11" t="s">
        <v>28</v>
      </c>
      <c r="B2115" s="12">
        <v>2024</v>
      </c>
      <c r="C2115" s="11" t="s">
        <v>9</v>
      </c>
      <c r="D2115" s="12">
        <v>39012.379999999997</v>
      </c>
      <c r="E2115" s="13">
        <v>39009.82</v>
      </c>
      <c r="F2115" s="13">
        <f>IFERROR(Table2[[#This Row],[Economic loss ($ million)]]*1000000 / Table2[[#This Row],[Total Waste (tons)]], NA())</f>
        <v>999934.37980456464</v>
      </c>
      <c r="G2115" s="13" t="str">
        <f t="shared" si="33"/>
        <v>Medium</v>
      </c>
      <c r="H2115" s="13">
        <v>97.73</v>
      </c>
      <c r="I2115" s="13">
        <f>IFERROR(Table2[[#This Row],[Total Waste (tons)]] / (Table2[[#This Row],[Population (million)]]*1000), NA())</f>
        <v>0.25944257498171175</v>
      </c>
      <c r="J2115" s="13">
        <v>150.37</v>
      </c>
      <c r="K2115" s="13">
        <f>IFERROR(Table2[[#This Row],[Total Waste (tons)]] * Table2[[#This Row],[Household waste (%)]], NA())</f>
        <v>1705621.2535999999</v>
      </c>
      <c r="L2115" s="13">
        <v>43.72</v>
      </c>
      <c r="M2115" s="10">
        <f>SUMIFS(Table2[Household waste (%)], Table2[Country], "Australia", Table2[Year], 2020)</f>
        <v>1412.17</v>
      </c>
      <c r="N2115" s="10">
        <f>COUNTIFS(Table2[Year], "USA")</f>
        <v>0</v>
      </c>
    </row>
    <row r="2116" spans="1:14" x14ac:dyDescent="0.35">
      <c r="A2116" s="8" t="s">
        <v>12</v>
      </c>
      <c r="B2116" s="9">
        <v>2023</v>
      </c>
      <c r="C2116" s="8" t="s">
        <v>15</v>
      </c>
      <c r="D2116" s="9">
        <v>39163.83</v>
      </c>
      <c r="E2116" s="10">
        <v>36725.5</v>
      </c>
      <c r="F2116" s="10">
        <f>IFERROR(Table2[[#This Row],[Economic loss ($ million)]]*1000000 / Table2[[#This Row],[Total Waste (tons)]], NA())</f>
        <v>937740.25676242588</v>
      </c>
      <c r="G2116" s="10" t="str">
        <f t="shared" si="33"/>
        <v>Low</v>
      </c>
      <c r="H2116" s="10">
        <v>96.93</v>
      </c>
      <c r="I2116" s="10">
        <f>IFERROR(Table2[[#This Row],[Total Waste (tons)]] / (Table2[[#This Row],[Population (million)]]*1000), NA())</f>
        <v>2.8921978849732671E-2</v>
      </c>
      <c r="J2116" s="10">
        <v>1354.12</v>
      </c>
      <c r="K2116" s="10">
        <f>IFERROR(Table2[[#This Row],[Total Waste (tons)]] * Table2[[#This Row],[Household waste (%)]], NA())</f>
        <v>1792528.4991000001</v>
      </c>
      <c r="L2116" s="10">
        <v>45.77</v>
      </c>
      <c r="M2116" s="10">
        <f>SUMIFS(Table2[Household waste (%)], Table2[Country], "Australia", Table2[Year], 2020)</f>
        <v>1412.17</v>
      </c>
      <c r="N2116" s="10">
        <f>COUNTIFS(Table2[Year], "USA")</f>
        <v>0</v>
      </c>
    </row>
    <row r="2117" spans="1:14" x14ac:dyDescent="0.35">
      <c r="A2117" s="11" t="s">
        <v>18</v>
      </c>
      <c r="B2117" s="12">
        <v>2018</v>
      </c>
      <c r="C2117" s="11" t="s">
        <v>11</v>
      </c>
      <c r="D2117" s="12">
        <v>23303.86</v>
      </c>
      <c r="E2117" s="13">
        <v>22250.07</v>
      </c>
      <c r="F2117" s="13">
        <f>IFERROR(Table2[[#This Row],[Economic loss ($ million)]]*1000000 / Table2[[#This Row],[Total Waste (tons)]], NA())</f>
        <v>954780.45268037135</v>
      </c>
      <c r="G2117" s="13" t="str">
        <f t="shared" si="33"/>
        <v>Medium</v>
      </c>
      <c r="H2117" s="13">
        <v>152.59</v>
      </c>
      <c r="I2117" s="13">
        <f>IFERROR(Table2[[#This Row],[Total Waste (tons)]] / (Table2[[#This Row],[Population (million)]]*1000), NA())</f>
        <v>8.3993007749143991E-2</v>
      </c>
      <c r="J2117" s="13">
        <v>277.45</v>
      </c>
      <c r="K2117" s="13">
        <f>IFERROR(Table2[[#This Row],[Total Waste (tons)]] * Table2[[#This Row],[Household waste (%)]], NA())</f>
        <v>705407.84219999996</v>
      </c>
      <c r="L2117" s="13">
        <v>30.27</v>
      </c>
      <c r="M2117" s="10">
        <f>SUMIFS(Table2[Household waste (%)], Table2[Country], "Australia", Table2[Year], 2020)</f>
        <v>1412.17</v>
      </c>
      <c r="N2117" s="10">
        <f>COUNTIFS(Table2[Year], "USA")</f>
        <v>0</v>
      </c>
    </row>
    <row r="2118" spans="1:14" x14ac:dyDescent="0.35">
      <c r="A2118" s="8" t="s">
        <v>33</v>
      </c>
      <c r="B2118" s="9">
        <v>2022</v>
      </c>
      <c r="C2118" s="8" t="s">
        <v>11</v>
      </c>
      <c r="D2118" s="9">
        <v>35237.47</v>
      </c>
      <c r="E2118" s="10">
        <v>35622.629999999997</v>
      </c>
      <c r="F2118" s="10">
        <f>IFERROR(Table2[[#This Row],[Economic loss ($ million)]]*1000000 / Table2[[#This Row],[Total Waste (tons)]], NA())</f>
        <v>1010930.4101571423</v>
      </c>
      <c r="G2118" s="10" t="str">
        <f t="shared" si="33"/>
        <v>Medium</v>
      </c>
      <c r="H2118" s="10">
        <v>116.27</v>
      </c>
      <c r="I2118" s="10">
        <f>IFERROR(Table2[[#This Row],[Total Waste (tons)]] / (Table2[[#This Row],[Population (million)]]*1000), NA())</f>
        <v>2.5723221911568252E-2</v>
      </c>
      <c r="J2118" s="10">
        <v>1369.87</v>
      </c>
      <c r="K2118" s="10">
        <f>IFERROR(Table2[[#This Row],[Total Waste (tons)]] * Table2[[#This Row],[Household waste (%)]], NA())</f>
        <v>1874985.7787000001</v>
      </c>
      <c r="L2118" s="10">
        <v>53.21</v>
      </c>
      <c r="M2118" s="10">
        <f>SUMIFS(Table2[Household waste (%)], Table2[Country], "Australia", Table2[Year], 2020)</f>
        <v>1412.17</v>
      </c>
      <c r="N2118" s="10">
        <f>COUNTIFS(Table2[Year], "USA")</f>
        <v>0</v>
      </c>
    </row>
    <row r="2119" spans="1:14" x14ac:dyDescent="0.35">
      <c r="A2119" s="11" t="s">
        <v>28</v>
      </c>
      <c r="B2119" s="12">
        <v>2020</v>
      </c>
      <c r="C2119" s="11" t="s">
        <v>15</v>
      </c>
      <c r="D2119" s="12">
        <v>2825.5</v>
      </c>
      <c r="E2119" s="13">
        <v>2953.1</v>
      </c>
      <c r="F2119" s="13">
        <f>IFERROR(Table2[[#This Row],[Economic loss ($ million)]]*1000000 / Table2[[#This Row],[Total Waste (tons)]], NA())</f>
        <v>1045160.1486462574</v>
      </c>
      <c r="G2119" s="13" t="str">
        <f t="shared" si="33"/>
        <v>Medium</v>
      </c>
      <c r="H2119" s="13">
        <v>121.89</v>
      </c>
      <c r="I2119" s="13">
        <f>IFERROR(Table2[[#This Row],[Total Waste (tons)]] / (Table2[[#This Row],[Population (million)]]*1000), NA())</f>
        <v>3.9938089247600608E-3</v>
      </c>
      <c r="J2119" s="13">
        <v>707.47</v>
      </c>
      <c r="K2119" s="13">
        <f>IFERROR(Table2[[#This Row],[Total Waste (tons)]] * Table2[[#This Row],[Household waste (%)]], NA())</f>
        <v>121242.20499999999</v>
      </c>
      <c r="L2119" s="13">
        <v>42.91</v>
      </c>
      <c r="M2119" s="10">
        <f>SUMIFS(Table2[Household waste (%)], Table2[Country], "Australia", Table2[Year], 2020)</f>
        <v>1412.17</v>
      </c>
      <c r="N2119" s="10">
        <f>COUNTIFS(Table2[Year], "USA")</f>
        <v>0</v>
      </c>
    </row>
    <row r="2120" spans="1:14" x14ac:dyDescent="0.35">
      <c r="A2120" s="8" t="s">
        <v>16</v>
      </c>
      <c r="B2120" s="9">
        <v>2024</v>
      </c>
      <c r="C2120" s="8" t="s">
        <v>9</v>
      </c>
      <c r="D2120" s="9">
        <v>27293.62</v>
      </c>
      <c r="E2120" s="10">
        <v>22003.31</v>
      </c>
      <c r="F2120" s="10">
        <f>IFERROR(Table2[[#This Row],[Economic loss ($ million)]]*1000000 / Table2[[#This Row],[Total Waste (tons)]], NA())</f>
        <v>806170.45302162191</v>
      </c>
      <c r="G2120" s="10" t="str">
        <f t="shared" si="33"/>
        <v>Low</v>
      </c>
      <c r="H2120" s="10">
        <v>61.47</v>
      </c>
      <c r="I2120" s="10">
        <f>IFERROR(Table2[[#This Row],[Total Waste (tons)]] / (Table2[[#This Row],[Population (million)]]*1000), NA())</f>
        <v>0.10312710647623366</v>
      </c>
      <c r="J2120" s="10">
        <v>264.66000000000003</v>
      </c>
      <c r="K2120" s="10">
        <f>IFERROR(Table2[[#This Row],[Total Waste (tons)]] * Table2[[#This Row],[Household waste (%)]], NA())</f>
        <v>1846959.2653999999</v>
      </c>
      <c r="L2120" s="10">
        <v>67.67</v>
      </c>
      <c r="M2120" s="10">
        <f>SUMIFS(Table2[Household waste (%)], Table2[Country], "Australia", Table2[Year], 2020)</f>
        <v>1412.17</v>
      </c>
      <c r="N2120" s="10">
        <f>COUNTIFS(Table2[Year], "USA")</f>
        <v>0</v>
      </c>
    </row>
    <row r="2121" spans="1:14" x14ac:dyDescent="0.35">
      <c r="A2121" s="11" t="s">
        <v>35</v>
      </c>
      <c r="B2121" s="12">
        <v>2018</v>
      </c>
      <c r="C2121" s="11" t="s">
        <v>22</v>
      </c>
      <c r="D2121" s="12">
        <v>39820.97</v>
      </c>
      <c r="E2121" s="13">
        <v>33844.29</v>
      </c>
      <c r="F2121" s="13">
        <f>IFERROR(Table2[[#This Row],[Economic loss ($ million)]]*1000000 / Table2[[#This Row],[Total Waste (tons)]], NA())</f>
        <v>849911.24023347499</v>
      </c>
      <c r="G2121" s="13" t="str">
        <f t="shared" si="33"/>
        <v>Low</v>
      </c>
      <c r="H2121" s="13">
        <v>176.03</v>
      </c>
      <c r="I2121" s="13">
        <f>IFERROR(Table2[[#This Row],[Total Waste (tons)]] / (Table2[[#This Row],[Population (million)]]*1000), NA())</f>
        <v>0.13852217622708457</v>
      </c>
      <c r="J2121" s="13">
        <v>287.47000000000003</v>
      </c>
      <c r="K2121" s="13">
        <f>IFERROR(Table2[[#This Row],[Total Waste (tons)]] * Table2[[#This Row],[Household waste (%)]], NA())</f>
        <v>2653271.2311</v>
      </c>
      <c r="L2121" s="13">
        <v>66.63</v>
      </c>
      <c r="M2121" s="10">
        <f>SUMIFS(Table2[Household waste (%)], Table2[Country], "Australia", Table2[Year], 2020)</f>
        <v>1412.17</v>
      </c>
      <c r="N2121" s="10">
        <f>COUNTIFS(Table2[Year], "USA")</f>
        <v>0</v>
      </c>
    </row>
    <row r="2122" spans="1:14" x14ac:dyDescent="0.35">
      <c r="A2122" s="8" t="s">
        <v>33</v>
      </c>
      <c r="B2122" s="9">
        <v>2020</v>
      </c>
      <c r="C2122" s="8" t="s">
        <v>9</v>
      </c>
      <c r="D2122" s="9">
        <v>43384.58</v>
      </c>
      <c r="E2122" s="10">
        <v>35806.129999999997</v>
      </c>
      <c r="F2122" s="10">
        <f>IFERROR(Table2[[#This Row],[Economic loss ($ million)]]*1000000 / Table2[[#This Row],[Total Waste (tons)]], NA())</f>
        <v>825319.27242351999</v>
      </c>
      <c r="G2122" s="10" t="str">
        <f t="shared" si="33"/>
        <v>Low</v>
      </c>
      <c r="H2122" s="10">
        <v>30.81</v>
      </c>
      <c r="I2122" s="10">
        <f>IFERROR(Table2[[#This Row],[Total Waste (tons)]] / (Table2[[#This Row],[Population (million)]]*1000), NA())</f>
        <v>3.6454260530539198E-2</v>
      </c>
      <c r="J2122" s="10">
        <v>1190.1099999999999</v>
      </c>
      <c r="K2122" s="10">
        <f>IFERROR(Table2[[#This Row],[Total Waste (tons)]] * Table2[[#This Row],[Household waste (%)]], NA())</f>
        <v>2917179.1592000001</v>
      </c>
      <c r="L2122" s="10">
        <v>67.239999999999995</v>
      </c>
      <c r="M2122" s="10">
        <f>SUMIFS(Table2[Household waste (%)], Table2[Country], "Australia", Table2[Year], 2020)</f>
        <v>1412.17</v>
      </c>
      <c r="N2122" s="10">
        <f>COUNTIFS(Table2[Year], "USA")</f>
        <v>0</v>
      </c>
    </row>
    <row r="2123" spans="1:14" x14ac:dyDescent="0.35">
      <c r="A2123" s="11" t="s">
        <v>33</v>
      </c>
      <c r="B2123" s="12">
        <v>2019</v>
      </c>
      <c r="C2123" s="11" t="s">
        <v>15</v>
      </c>
      <c r="D2123" s="12">
        <v>21214.86</v>
      </c>
      <c r="E2123" s="13">
        <v>24592.880000000001</v>
      </c>
      <c r="F2123" s="13">
        <f>IFERROR(Table2[[#This Row],[Economic loss ($ million)]]*1000000 / Table2[[#This Row],[Total Waste (tons)]], NA())</f>
        <v>1159228.9555528529</v>
      </c>
      <c r="G2123" s="13" t="str">
        <f t="shared" si="33"/>
        <v>High</v>
      </c>
      <c r="H2123" s="13">
        <v>95.32</v>
      </c>
      <c r="I2123" s="13">
        <f>IFERROR(Table2[[#This Row],[Total Waste (tons)]] / (Table2[[#This Row],[Population (million)]]*1000), NA())</f>
        <v>2.0189246288542063E-2</v>
      </c>
      <c r="J2123" s="13">
        <v>1050.8</v>
      </c>
      <c r="K2123" s="13">
        <f>IFERROR(Table2[[#This Row],[Total Waste (tons)]] * Table2[[#This Row],[Household waste (%)]], NA())</f>
        <v>1231946.9202000001</v>
      </c>
      <c r="L2123" s="13">
        <v>58.07</v>
      </c>
      <c r="M2123" s="10">
        <f>SUMIFS(Table2[Household waste (%)], Table2[Country], "Australia", Table2[Year], 2020)</f>
        <v>1412.17</v>
      </c>
      <c r="N2123" s="10">
        <f>COUNTIFS(Table2[Year], "USA")</f>
        <v>0</v>
      </c>
    </row>
    <row r="2124" spans="1:14" x14ac:dyDescent="0.35">
      <c r="A2124" s="8" t="s">
        <v>29</v>
      </c>
      <c r="B2124" s="9">
        <v>2021</v>
      </c>
      <c r="C2124" s="8" t="s">
        <v>11</v>
      </c>
      <c r="D2124" s="9">
        <v>33055.94</v>
      </c>
      <c r="E2124" s="10">
        <v>38140.550000000003</v>
      </c>
      <c r="F2124" s="10">
        <f>IFERROR(Table2[[#This Row],[Economic loss ($ million)]]*1000000 / Table2[[#This Row],[Total Waste (tons)]], NA())</f>
        <v>1153818.3455076455</v>
      </c>
      <c r="G2124" s="10" t="str">
        <f t="shared" si="33"/>
        <v>High</v>
      </c>
      <c r="H2124" s="10">
        <v>153.69999999999999</v>
      </c>
      <c r="I2124" s="10">
        <f>IFERROR(Table2[[#This Row],[Total Waste (tons)]] / (Table2[[#This Row],[Population (million)]]*1000), NA())</f>
        <v>3.51629010296996E-2</v>
      </c>
      <c r="J2124" s="10">
        <v>940.08</v>
      </c>
      <c r="K2124" s="10">
        <f>IFERROR(Table2[[#This Row],[Total Waste (tons)]] * Table2[[#This Row],[Household waste (%)]], NA())</f>
        <v>1524209.3934000002</v>
      </c>
      <c r="L2124" s="10">
        <v>46.11</v>
      </c>
      <c r="M2124" s="10">
        <f>SUMIFS(Table2[Household waste (%)], Table2[Country], "Australia", Table2[Year], 2020)</f>
        <v>1412.17</v>
      </c>
      <c r="N2124" s="10">
        <f>COUNTIFS(Table2[Year], "USA")</f>
        <v>0</v>
      </c>
    </row>
    <row r="2125" spans="1:14" x14ac:dyDescent="0.35">
      <c r="A2125" s="11" t="s">
        <v>34</v>
      </c>
      <c r="B2125" s="12">
        <v>2024</v>
      </c>
      <c r="C2125" s="11" t="s">
        <v>15</v>
      </c>
      <c r="D2125" s="12">
        <v>12148.55</v>
      </c>
      <c r="E2125" s="13">
        <v>10214.129999999999</v>
      </c>
      <c r="F2125" s="13">
        <f>IFERROR(Table2[[#This Row],[Economic loss ($ million)]]*1000000 / Table2[[#This Row],[Total Waste (tons)]], NA())</f>
        <v>840769.47454634507</v>
      </c>
      <c r="G2125" s="13" t="str">
        <f t="shared" si="33"/>
        <v>Low</v>
      </c>
      <c r="H2125" s="13">
        <v>68.7</v>
      </c>
      <c r="I2125" s="13">
        <f>IFERROR(Table2[[#This Row],[Total Waste (tons)]] / (Table2[[#This Row],[Population (million)]]*1000), NA())</f>
        <v>1.0044440586036974E-2</v>
      </c>
      <c r="J2125" s="13">
        <v>1209.48</v>
      </c>
      <c r="K2125" s="13">
        <f>IFERROR(Table2[[#This Row],[Total Waste (tons)]] * Table2[[#This Row],[Household waste (%)]], NA())</f>
        <v>761228.14299999992</v>
      </c>
      <c r="L2125" s="13">
        <v>62.66</v>
      </c>
      <c r="M2125" s="10">
        <f>SUMIFS(Table2[Household waste (%)], Table2[Country], "Australia", Table2[Year], 2020)</f>
        <v>1412.17</v>
      </c>
      <c r="N2125" s="10">
        <f>COUNTIFS(Table2[Year], "USA")</f>
        <v>0</v>
      </c>
    </row>
    <row r="2126" spans="1:14" x14ac:dyDescent="0.35">
      <c r="A2126" s="8" t="s">
        <v>26</v>
      </c>
      <c r="B2126" s="9">
        <v>2024</v>
      </c>
      <c r="C2126" s="8" t="s">
        <v>25</v>
      </c>
      <c r="D2126" s="9">
        <v>27987.95</v>
      </c>
      <c r="E2126" s="10">
        <v>24427.79</v>
      </c>
      <c r="F2126" s="10">
        <f>IFERROR(Table2[[#This Row],[Economic loss ($ million)]]*1000000 / Table2[[#This Row],[Total Waste (tons)]], NA())</f>
        <v>872796.68571653159</v>
      </c>
      <c r="G2126" s="10" t="str">
        <f t="shared" si="33"/>
        <v>Low</v>
      </c>
      <c r="H2126" s="10">
        <v>66.28</v>
      </c>
      <c r="I2126" s="10">
        <f>IFERROR(Table2[[#This Row],[Total Waste (tons)]] / (Table2[[#This Row],[Population (million)]]*1000), NA())</f>
        <v>0.30494606668119417</v>
      </c>
      <c r="J2126" s="10">
        <v>91.78</v>
      </c>
      <c r="K2126" s="10">
        <f>IFERROR(Table2[[#This Row],[Total Waste (tons)]] * Table2[[#This Row],[Household waste (%)]], NA())</f>
        <v>1216356.307</v>
      </c>
      <c r="L2126" s="10">
        <v>43.46</v>
      </c>
      <c r="M2126" s="10">
        <f>SUMIFS(Table2[Household waste (%)], Table2[Country], "Australia", Table2[Year], 2020)</f>
        <v>1412.17</v>
      </c>
      <c r="N2126" s="10">
        <f>COUNTIFS(Table2[Year], "USA")</f>
        <v>0</v>
      </c>
    </row>
    <row r="2127" spans="1:14" x14ac:dyDescent="0.35">
      <c r="A2127" s="11" t="s">
        <v>29</v>
      </c>
      <c r="B2127" s="12">
        <v>2023</v>
      </c>
      <c r="C2127" s="11" t="s">
        <v>19</v>
      </c>
      <c r="D2127" s="12">
        <v>5117.51</v>
      </c>
      <c r="E2127" s="13">
        <v>5392.38</v>
      </c>
      <c r="F2127" s="13">
        <f>IFERROR(Table2[[#This Row],[Economic loss ($ million)]]*1000000 / Table2[[#This Row],[Total Waste (tons)]], NA())</f>
        <v>1053711.6683699689</v>
      </c>
      <c r="G2127" s="13" t="str">
        <f t="shared" si="33"/>
        <v>Medium</v>
      </c>
      <c r="H2127" s="13">
        <v>44.55</v>
      </c>
      <c r="I2127" s="13">
        <f>IFERROR(Table2[[#This Row],[Total Waste (tons)]] / (Table2[[#This Row],[Population (million)]]*1000), NA())</f>
        <v>9.8164467121921277E-3</v>
      </c>
      <c r="J2127" s="13">
        <v>521.32000000000005</v>
      </c>
      <c r="K2127" s="13">
        <f>IFERROR(Table2[[#This Row],[Total Waste (tons)]] * Table2[[#This Row],[Household waste (%)]], NA())</f>
        <v>256591.95140000002</v>
      </c>
      <c r="L2127" s="13">
        <v>50.14</v>
      </c>
      <c r="M2127" s="10">
        <f>SUMIFS(Table2[Household waste (%)], Table2[Country], "Australia", Table2[Year], 2020)</f>
        <v>1412.17</v>
      </c>
      <c r="N2127" s="10">
        <f>COUNTIFS(Table2[Year], "USA")</f>
        <v>0</v>
      </c>
    </row>
    <row r="2128" spans="1:14" x14ac:dyDescent="0.35">
      <c r="A2128" s="8" t="s">
        <v>24</v>
      </c>
      <c r="B2128" s="9">
        <v>2022</v>
      </c>
      <c r="C2128" s="8" t="s">
        <v>19</v>
      </c>
      <c r="D2128" s="9">
        <v>26712.79</v>
      </c>
      <c r="E2128" s="10">
        <v>26848.34</v>
      </c>
      <c r="F2128" s="10">
        <f>IFERROR(Table2[[#This Row],[Economic loss ($ million)]]*1000000 / Table2[[#This Row],[Total Waste (tons)]], NA())</f>
        <v>1005074.3482803556</v>
      </c>
      <c r="G2128" s="10" t="str">
        <f t="shared" si="33"/>
        <v>Medium</v>
      </c>
      <c r="H2128" s="10">
        <v>66.14</v>
      </c>
      <c r="I2128" s="10">
        <f>IFERROR(Table2[[#This Row],[Total Waste (tons)]] / (Table2[[#This Row],[Population (million)]]*1000), NA())</f>
        <v>3.5059375533185465E-2</v>
      </c>
      <c r="J2128" s="10">
        <v>761.93</v>
      </c>
      <c r="K2128" s="10">
        <f>IFERROR(Table2[[#This Row],[Total Waste (tons)]] * Table2[[#This Row],[Household waste (%)]], NA())</f>
        <v>1392537.7427000001</v>
      </c>
      <c r="L2128" s="10">
        <v>52.13</v>
      </c>
      <c r="M2128" s="10">
        <f>SUMIFS(Table2[Household waste (%)], Table2[Country], "Australia", Table2[Year], 2020)</f>
        <v>1412.17</v>
      </c>
      <c r="N2128" s="10">
        <f>COUNTIFS(Table2[Year], "USA")</f>
        <v>0</v>
      </c>
    </row>
    <row r="2129" spans="1:14" x14ac:dyDescent="0.35">
      <c r="A2129" s="11" t="s">
        <v>24</v>
      </c>
      <c r="B2129" s="12">
        <v>2019</v>
      </c>
      <c r="C2129" s="11" t="s">
        <v>15</v>
      </c>
      <c r="D2129" s="12">
        <v>4136.84</v>
      </c>
      <c r="E2129" s="13">
        <v>4577.87</v>
      </c>
      <c r="F2129" s="13">
        <f>IFERROR(Table2[[#This Row],[Economic loss ($ million)]]*1000000 / Table2[[#This Row],[Total Waste (tons)]], NA())</f>
        <v>1106610.3595981475</v>
      </c>
      <c r="G2129" s="13" t="str">
        <f t="shared" si="33"/>
        <v>High</v>
      </c>
      <c r="H2129" s="13">
        <v>185.34</v>
      </c>
      <c r="I2129" s="13">
        <f>IFERROR(Table2[[#This Row],[Total Waste (tons)]] / (Table2[[#This Row],[Population (million)]]*1000), NA())</f>
        <v>1.0022143082103835E-2</v>
      </c>
      <c r="J2129" s="13">
        <v>412.77</v>
      </c>
      <c r="K2129" s="13">
        <f>IFERROR(Table2[[#This Row],[Total Waste (tons)]] * Table2[[#This Row],[Household waste (%)]], NA())</f>
        <v>130020.8812</v>
      </c>
      <c r="L2129" s="13">
        <v>31.43</v>
      </c>
      <c r="M2129" s="10">
        <f>SUMIFS(Table2[Household waste (%)], Table2[Country], "Australia", Table2[Year], 2020)</f>
        <v>1412.17</v>
      </c>
      <c r="N2129" s="10">
        <f>COUNTIFS(Table2[Year], "USA")</f>
        <v>0</v>
      </c>
    </row>
    <row r="2130" spans="1:14" x14ac:dyDescent="0.35">
      <c r="A2130" s="8" t="s">
        <v>21</v>
      </c>
      <c r="B2130" s="9">
        <v>2020</v>
      </c>
      <c r="C2130" s="8" t="s">
        <v>15</v>
      </c>
      <c r="D2130" s="9">
        <v>46052.18</v>
      </c>
      <c r="E2130" s="10">
        <v>43337.13</v>
      </c>
      <c r="F2130" s="10">
        <f>IFERROR(Table2[[#This Row],[Economic loss ($ million)]]*1000000 / Table2[[#This Row],[Total Waste (tons)]], NA())</f>
        <v>941044.050466232</v>
      </c>
      <c r="G2130" s="10" t="str">
        <f t="shared" si="33"/>
        <v>Low</v>
      </c>
      <c r="H2130" s="10">
        <v>159.18</v>
      </c>
      <c r="I2130" s="10">
        <f>IFERROR(Table2[[#This Row],[Total Waste (tons)]] / (Table2[[#This Row],[Population (million)]]*1000), NA())</f>
        <v>3.9205356534768102E-2</v>
      </c>
      <c r="J2130" s="10">
        <v>1174.6400000000001</v>
      </c>
      <c r="K2130" s="10">
        <f>IFERROR(Table2[[#This Row],[Total Waste (tons)]] * Table2[[#This Row],[Household waste (%)]], NA())</f>
        <v>2962076.2175999996</v>
      </c>
      <c r="L2130" s="10">
        <v>64.319999999999993</v>
      </c>
      <c r="M2130" s="10">
        <f>SUMIFS(Table2[Household waste (%)], Table2[Country], "Australia", Table2[Year], 2020)</f>
        <v>1412.17</v>
      </c>
      <c r="N2130" s="10">
        <f>COUNTIFS(Table2[Year], "USA")</f>
        <v>0</v>
      </c>
    </row>
    <row r="2131" spans="1:14" x14ac:dyDescent="0.35">
      <c r="A2131" s="11" t="s">
        <v>24</v>
      </c>
      <c r="B2131" s="12">
        <v>2024</v>
      </c>
      <c r="C2131" s="11" t="s">
        <v>22</v>
      </c>
      <c r="D2131" s="12">
        <v>14821.69</v>
      </c>
      <c r="E2131" s="13">
        <v>15577.51</v>
      </c>
      <c r="F2131" s="13">
        <f>IFERROR(Table2[[#This Row],[Economic loss ($ million)]]*1000000 / Table2[[#This Row],[Total Waste (tons)]], NA())</f>
        <v>1050994.1848736547</v>
      </c>
      <c r="G2131" s="13" t="str">
        <f t="shared" si="33"/>
        <v>Medium</v>
      </c>
      <c r="H2131" s="13">
        <v>141.58000000000001</v>
      </c>
      <c r="I2131" s="13">
        <f>IFERROR(Table2[[#This Row],[Total Waste (tons)]] / (Table2[[#This Row],[Population (million)]]*1000), NA())</f>
        <v>2.7370531097651057E-2</v>
      </c>
      <c r="J2131" s="13">
        <v>541.52</v>
      </c>
      <c r="K2131" s="13">
        <f>IFERROR(Table2[[#This Row],[Total Waste (tons)]] * Table2[[#This Row],[Household waste (%)]], NA())</f>
        <v>539213.08220000006</v>
      </c>
      <c r="L2131" s="13">
        <v>36.380000000000003</v>
      </c>
      <c r="M2131" s="10">
        <f>SUMIFS(Table2[Household waste (%)], Table2[Country], "Australia", Table2[Year], 2020)</f>
        <v>1412.17</v>
      </c>
      <c r="N2131" s="10">
        <f>COUNTIFS(Table2[Year], "USA")</f>
        <v>0</v>
      </c>
    </row>
    <row r="2132" spans="1:14" x14ac:dyDescent="0.35">
      <c r="A2132" s="8" t="s">
        <v>16</v>
      </c>
      <c r="B2132" s="9">
        <v>2024</v>
      </c>
      <c r="C2132" s="8" t="s">
        <v>22</v>
      </c>
      <c r="D2132" s="9">
        <v>40414.19</v>
      </c>
      <c r="E2132" s="10">
        <v>42394.85</v>
      </c>
      <c r="F2132" s="10">
        <f>IFERROR(Table2[[#This Row],[Economic loss ($ million)]]*1000000 / Table2[[#This Row],[Total Waste (tons)]], NA())</f>
        <v>1049009.0238106961</v>
      </c>
      <c r="G2132" s="10" t="str">
        <f t="shared" si="33"/>
        <v>Medium</v>
      </c>
      <c r="H2132" s="10">
        <v>188.16</v>
      </c>
      <c r="I2132" s="10">
        <f>IFERROR(Table2[[#This Row],[Total Waste (tons)]] / (Table2[[#This Row],[Population (million)]]*1000), NA())</f>
        <v>0.12355301131152553</v>
      </c>
      <c r="J2132" s="10">
        <v>327.10000000000002</v>
      </c>
      <c r="K2132" s="10">
        <f>IFERROR(Table2[[#This Row],[Total Waste (tons)]] * Table2[[#This Row],[Household waste (%)]], NA())</f>
        <v>1690121.4258000001</v>
      </c>
      <c r="L2132" s="10">
        <v>41.82</v>
      </c>
      <c r="M2132" s="10">
        <f>SUMIFS(Table2[Household waste (%)], Table2[Country], "Australia", Table2[Year], 2020)</f>
        <v>1412.17</v>
      </c>
      <c r="N2132" s="10">
        <f>COUNTIFS(Table2[Year], "USA")</f>
        <v>0</v>
      </c>
    </row>
    <row r="2133" spans="1:14" x14ac:dyDescent="0.35">
      <c r="A2133" s="11" t="s">
        <v>23</v>
      </c>
      <c r="B2133" s="12">
        <v>2023</v>
      </c>
      <c r="C2133" s="11" t="s">
        <v>13</v>
      </c>
      <c r="D2133" s="12">
        <v>21409.3</v>
      </c>
      <c r="E2133" s="13">
        <v>24661.22</v>
      </c>
      <c r="F2133" s="13">
        <f>IFERROR(Table2[[#This Row],[Economic loss ($ million)]]*1000000 / Table2[[#This Row],[Total Waste (tons)]], NA())</f>
        <v>1151892.8689868422</v>
      </c>
      <c r="G2133" s="13" t="str">
        <f t="shared" si="33"/>
        <v>High</v>
      </c>
      <c r="H2133" s="13">
        <v>159.22</v>
      </c>
      <c r="I2133" s="13">
        <f>IFERROR(Table2[[#This Row],[Total Waste (tons)]] / (Table2[[#This Row],[Population (million)]]*1000), NA())</f>
        <v>1.7095573850342959E-2</v>
      </c>
      <c r="J2133" s="13">
        <v>1252.33</v>
      </c>
      <c r="K2133" s="13">
        <f>IFERROR(Table2[[#This Row],[Total Waste (tons)]] * Table2[[#This Row],[Household waste (%)]], NA())</f>
        <v>693447.22699999996</v>
      </c>
      <c r="L2133" s="13">
        <v>32.39</v>
      </c>
      <c r="M2133" s="10">
        <f>SUMIFS(Table2[Household waste (%)], Table2[Country], "Australia", Table2[Year], 2020)</f>
        <v>1412.17</v>
      </c>
      <c r="N2133" s="10">
        <f>COUNTIFS(Table2[Year], "USA")</f>
        <v>0</v>
      </c>
    </row>
    <row r="2134" spans="1:14" x14ac:dyDescent="0.35">
      <c r="A2134" s="8" t="s">
        <v>27</v>
      </c>
      <c r="B2134" s="9">
        <v>2023</v>
      </c>
      <c r="C2134" s="8" t="s">
        <v>9</v>
      </c>
      <c r="D2134" s="9">
        <v>41572.870000000003</v>
      </c>
      <c r="E2134" s="10">
        <v>49079.89</v>
      </c>
      <c r="F2134" s="10">
        <f>IFERROR(Table2[[#This Row],[Economic loss ($ million)]]*1000000 / Table2[[#This Row],[Total Waste (tons)]], NA())</f>
        <v>1180574.9759398375</v>
      </c>
      <c r="G2134" s="10" t="str">
        <f t="shared" si="33"/>
        <v>High</v>
      </c>
      <c r="H2134" s="10">
        <v>146.02000000000001</v>
      </c>
      <c r="I2134" s="10">
        <f>IFERROR(Table2[[#This Row],[Total Waste (tons)]] / (Table2[[#This Row],[Population (million)]]*1000), NA())</f>
        <v>0.21815012856168339</v>
      </c>
      <c r="J2134" s="10">
        <v>190.57</v>
      </c>
      <c r="K2134" s="10">
        <f>IFERROR(Table2[[#This Row],[Total Waste (tons)]] * Table2[[#This Row],[Household waste (%)]], NA())</f>
        <v>2666068.1530999998</v>
      </c>
      <c r="L2134" s="10">
        <v>64.13</v>
      </c>
      <c r="M2134" s="10">
        <f>SUMIFS(Table2[Household waste (%)], Table2[Country], "Australia", Table2[Year], 2020)</f>
        <v>1412.17</v>
      </c>
      <c r="N2134" s="10">
        <f>COUNTIFS(Table2[Year], "USA")</f>
        <v>0</v>
      </c>
    </row>
    <row r="2135" spans="1:14" x14ac:dyDescent="0.35">
      <c r="A2135" s="11" t="s">
        <v>33</v>
      </c>
      <c r="B2135" s="12">
        <v>2020</v>
      </c>
      <c r="C2135" s="11" t="s">
        <v>20</v>
      </c>
      <c r="D2135" s="12">
        <v>30679.1</v>
      </c>
      <c r="E2135" s="13">
        <v>26443.919999999998</v>
      </c>
      <c r="F2135" s="13">
        <f>IFERROR(Table2[[#This Row],[Economic loss ($ million)]]*1000000 / Table2[[#This Row],[Total Waste (tons)]], NA())</f>
        <v>861952.27369772911</v>
      </c>
      <c r="G2135" s="13" t="str">
        <f t="shared" si="33"/>
        <v>Low</v>
      </c>
      <c r="H2135" s="13">
        <v>172.8</v>
      </c>
      <c r="I2135" s="13">
        <f>IFERROR(Table2[[#This Row],[Total Waste (tons)]] / (Table2[[#This Row],[Population (million)]]*1000), NA())</f>
        <v>2.5637059506798031E-2</v>
      </c>
      <c r="J2135" s="13">
        <v>1196.67</v>
      </c>
      <c r="K2135" s="13">
        <f>IFERROR(Table2[[#This Row],[Total Waste (tons)]] * Table2[[#This Row],[Household waste (%)]], NA())</f>
        <v>1069166.635</v>
      </c>
      <c r="L2135" s="13">
        <v>34.85</v>
      </c>
      <c r="M2135" s="10">
        <f>SUMIFS(Table2[Household waste (%)], Table2[Country], "Australia", Table2[Year], 2020)</f>
        <v>1412.17</v>
      </c>
      <c r="N2135" s="10">
        <f>COUNTIFS(Table2[Year], "USA")</f>
        <v>0</v>
      </c>
    </row>
    <row r="2136" spans="1:14" x14ac:dyDescent="0.35">
      <c r="A2136" s="8" t="s">
        <v>35</v>
      </c>
      <c r="B2136" s="9">
        <v>2021</v>
      </c>
      <c r="C2136" s="8" t="s">
        <v>15</v>
      </c>
      <c r="D2136" s="9">
        <v>41606.089999999997</v>
      </c>
      <c r="E2136" s="10">
        <v>46877.29</v>
      </c>
      <c r="F2136" s="10">
        <f>IFERROR(Table2[[#This Row],[Economic loss ($ million)]]*1000000 / Table2[[#This Row],[Total Waste (tons)]], NA())</f>
        <v>1126692.9913385278</v>
      </c>
      <c r="G2136" s="10" t="str">
        <f t="shared" si="33"/>
        <v>High</v>
      </c>
      <c r="H2136" s="10">
        <v>187.42</v>
      </c>
      <c r="I2136" s="10">
        <f>IFERROR(Table2[[#This Row],[Total Waste (tons)]] / (Table2[[#This Row],[Population (million)]]*1000), NA())</f>
        <v>0.19528791363529685</v>
      </c>
      <c r="J2136" s="10">
        <v>213.05</v>
      </c>
      <c r="K2136" s="10">
        <f>IFERROR(Table2[[#This Row],[Total Waste (tons)]] * Table2[[#This Row],[Household waste (%)]], NA())</f>
        <v>2273356.7575999997</v>
      </c>
      <c r="L2136" s="10">
        <v>54.64</v>
      </c>
      <c r="M2136" s="10">
        <f>SUMIFS(Table2[Household waste (%)], Table2[Country], "Australia", Table2[Year], 2020)</f>
        <v>1412.17</v>
      </c>
      <c r="N2136" s="10">
        <f>COUNTIFS(Table2[Year], "USA")</f>
        <v>0</v>
      </c>
    </row>
    <row r="2137" spans="1:14" x14ac:dyDescent="0.35">
      <c r="A2137" s="11" t="s">
        <v>17</v>
      </c>
      <c r="B2137" s="12">
        <v>2020</v>
      </c>
      <c r="C2137" s="11" t="s">
        <v>13</v>
      </c>
      <c r="D2137" s="12">
        <v>21039.47</v>
      </c>
      <c r="E2137" s="13">
        <v>19017.97</v>
      </c>
      <c r="F2137" s="13">
        <f>IFERROR(Table2[[#This Row],[Economic loss ($ million)]]*1000000 / Table2[[#This Row],[Total Waste (tons)]], NA())</f>
        <v>903918.68236224575</v>
      </c>
      <c r="G2137" s="13" t="str">
        <f t="shared" si="33"/>
        <v>Low</v>
      </c>
      <c r="H2137" s="13">
        <v>160.55000000000001</v>
      </c>
      <c r="I2137" s="13">
        <f>IFERROR(Table2[[#This Row],[Total Waste (tons)]] / (Table2[[#This Row],[Population (million)]]*1000), NA())</f>
        <v>0.28412518568534778</v>
      </c>
      <c r="J2137" s="13">
        <v>74.05</v>
      </c>
      <c r="K2137" s="13">
        <f>IFERROR(Table2[[#This Row],[Total Waste (tons)]] * Table2[[#This Row],[Household waste (%)]], NA())</f>
        <v>1071960.9965000001</v>
      </c>
      <c r="L2137" s="13">
        <v>50.95</v>
      </c>
      <c r="M2137" s="10">
        <f>SUMIFS(Table2[Household waste (%)], Table2[Country], "Australia", Table2[Year], 2020)</f>
        <v>1412.17</v>
      </c>
      <c r="N2137" s="10">
        <f>COUNTIFS(Table2[Year], "USA")</f>
        <v>0</v>
      </c>
    </row>
    <row r="2138" spans="1:14" x14ac:dyDescent="0.35">
      <c r="A2138" s="8" t="s">
        <v>28</v>
      </c>
      <c r="B2138" s="9">
        <v>2021</v>
      </c>
      <c r="C2138" s="8" t="s">
        <v>20</v>
      </c>
      <c r="D2138" s="9">
        <v>25425.119999999999</v>
      </c>
      <c r="E2138" s="10">
        <v>24747.72</v>
      </c>
      <c r="F2138" s="10">
        <f>IFERROR(Table2[[#This Row],[Economic loss ($ million)]]*1000000 / Table2[[#This Row],[Total Waste (tons)]], NA())</f>
        <v>973357.05790179165</v>
      </c>
      <c r="G2138" s="10" t="str">
        <f t="shared" si="33"/>
        <v>Medium</v>
      </c>
      <c r="H2138" s="10">
        <v>36.17</v>
      </c>
      <c r="I2138" s="10">
        <f>IFERROR(Table2[[#This Row],[Total Waste (tons)]] / (Table2[[#This Row],[Population (million)]]*1000), NA())</f>
        <v>3.372076552739426E-2</v>
      </c>
      <c r="J2138" s="10">
        <v>753.99</v>
      </c>
      <c r="K2138" s="10">
        <f>IFERROR(Table2[[#This Row],[Total Waste (tons)]] * Table2[[#This Row],[Household waste (%)]], NA())</f>
        <v>1054125.4752</v>
      </c>
      <c r="L2138" s="10">
        <v>41.46</v>
      </c>
      <c r="M2138" s="10">
        <f>SUMIFS(Table2[Household waste (%)], Table2[Country], "Australia", Table2[Year], 2020)</f>
        <v>1412.17</v>
      </c>
      <c r="N2138" s="10">
        <f>COUNTIFS(Table2[Year], "USA")</f>
        <v>0</v>
      </c>
    </row>
    <row r="2139" spans="1:14" x14ac:dyDescent="0.35">
      <c r="A2139" s="11" t="s">
        <v>26</v>
      </c>
      <c r="B2139" s="12">
        <v>2019</v>
      </c>
      <c r="C2139" s="11" t="s">
        <v>19</v>
      </c>
      <c r="D2139" s="12">
        <v>23334.880000000001</v>
      </c>
      <c r="E2139" s="13">
        <v>19766.990000000002</v>
      </c>
      <c r="F2139" s="13">
        <f>IFERROR(Table2[[#This Row],[Economic loss ($ million)]]*1000000 / Table2[[#This Row],[Total Waste (tons)]], NA())</f>
        <v>847100.56361978292</v>
      </c>
      <c r="G2139" s="13" t="str">
        <f t="shared" si="33"/>
        <v>Low</v>
      </c>
      <c r="H2139" s="13">
        <v>129.91999999999999</v>
      </c>
      <c r="I2139" s="13">
        <f>IFERROR(Table2[[#This Row],[Total Waste (tons)]] / (Table2[[#This Row],[Population (million)]]*1000), NA())</f>
        <v>1.3622230005837712</v>
      </c>
      <c r="J2139" s="13">
        <v>17.13</v>
      </c>
      <c r="K2139" s="13">
        <f>IFERROR(Table2[[#This Row],[Total Waste (tons)]] * Table2[[#This Row],[Household waste (%)]], NA())</f>
        <v>1261483.6128</v>
      </c>
      <c r="L2139" s="13">
        <v>54.06</v>
      </c>
      <c r="M2139" s="10">
        <f>SUMIFS(Table2[Household waste (%)], Table2[Country], "Australia", Table2[Year], 2020)</f>
        <v>1412.17</v>
      </c>
      <c r="N2139" s="10">
        <f>COUNTIFS(Table2[Year], "USA")</f>
        <v>0</v>
      </c>
    </row>
    <row r="2140" spans="1:14" x14ac:dyDescent="0.35">
      <c r="A2140" s="8" t="s">
        <v>29</v>
      </c>
      <c r="B2140" s="9">
        <v>2023</v>
      </c>
      <c r="C2140" s="8" t="s">
        <v>15</v>
      </c>
      <c r="D2140" s="9">
        <v>35263.78</v>
      </c>
      <c r="E2140" s="10">
        <v>32027.17</v>
      </c>
      <c r="F2140" s="10">
        <f>IFERROR(Table2[[#This Row],[Economic loss ($ million)]]*1000000 / Table2[[#This Row],[Total Waste (tons)]], NA())</f>
        <v>908217.15652717894</v>
      </c>
      <c r="G2140" s="10" t="str">
        <f t="shared" si="33"/>
        <v>Low</v>
      </c>
      <c r="H2140" s="10">
        <v>114.62</v>
      </c>
      <c r="I2140" s="10">
        <f>IFERROR(Table2[[#This Row],[Total Waste (tons)]] / (Table2[[#This Row],[Population (million)]]*1000), NA())</f>
        <v>4.5676696501431288E-2</v>
      </c>
      <c r="J2140" s="10">
        <v>772.03</v>
      </c>
      <c r="K2140" s="10">
        <f>IFERROR(Table2[[#This Row],[Total Waste (tons)]] * Table2[[#This Row],[Household waste (%)]], NA())</f>
        <v>1191210.4883999999</v>
      </c>
      <c r="L2140" s="10">
        <v>33.78</v>
      </c>
      <c r="M2140" s="10">
        <f>SUMIFS(Table2[Household waste (%)], Table2[Country], "Australia", Table2[Year], 2020)</f>
        <v>1412.17</v>
      </c>
      <c r="N2140" s="10">
        <f>COUNTIFS(Table2[Year], "USA")</f>
        <v>0</v>
      </c>
    </row>
    <row r="2141" spans="1:14" x14ac:dyDescent="0.35">
      <c r="A2141" s="11" t="s">
        <v>28</v>
      </c>
      <c r="B2141" s="12">
        <v>2020</v>
      </c>
      <c r="C2141" s="11" t="s">
        <v>11</v>
      </c>
      <c r="D2141" s="12">
        <v>7513.39</v>
      </c>
      <c r="E2141" s="13">
        <v>7177.18</v>
      </c>
      <c r="F2141" s="13">
        <f>IFERROR(Table2[[#This Row],[Economic loss ($ million)]]*1000000 / Table2[[#This Row],[Total Waste (tons)]], NA())</f>
        <v>955251.89029186557</v>
      </c>
      <c r="G2141" s="13" t="str">
        <f t="shared" si="33"/>
        <v>Medium</v>
      </c>
      <c r="H2141" s="13">
        <v>55.46</v>
      </c>
      <c r="I2141" s="13">
        <f>IFERROR(Table2[[#This Row],[Total Waste (tons)]] / (Table2[[#This Row],[Population (million)]]*1000), NA())</f>
        <v>4.522052362323202E-2</v>
      </c>
      <c r="J2141" s="13">
        <v>166.15</v>
      </c>
      <c r="K2141" s="13">
        <f>IFERROR(Table2[[#This Row],[Total Waste (tons)]] * Table2[[#This Row],[Household waste (%)]], NA())</f>
        <v>322925.50219999999</v>
      </c>
      <c r="L2141" s="13">
        <v>42.98</v>
      </c>
      <c r="M2141" s="10">
        <f>SUMIFS(Table2[Household waste (%)], Table2[Country], "Australia", Table2[Year], 2020)</f>
        <v>1412.17</v>
      </c>
      <c r="N2141" s="10">
        <f>COUNTIFS(Table2[Year], "USA")</f>
        <v>0</v>
      </c>
    </row>
    <row r="2142" spans="1:14" x14ac:dyDescent="0.35">
      <c r="A2142" s="8" t="s">
        <v>8</v>
      </c>
      <c r="B2142" s="9">
        <v>2018</v>
      </c>
      <c r="C2142" s="8" t="s">
        <v>13</v>
      </c>
      <c r="D2142" s="9">
        <v>2080.02</v>
      </c>
      <c r="E2142" s="10">
        <v>1859.92</v>
      </c>
      <c r="F2142" s="10">
        <f>IFERROR(Table2[[#This Row],[Economic loss ($ million)]]*1000000 / Table2[[#This Row],[Total Waste (tons)]], NA())</f>
        <v>894183.70977202139</v>
      </c>
      <c r="G2142" s="10" t="str">
        <f t="shared" si="33"/>
        <v>Low</v>
      </c>
      <c r="H2142" s="10">
        <v>31.43</v>
      </c>
      <c r="I2142" s="10">
        <f>IFERROR(Table2[[#This Row],[Total Waste (tons)]] / (Table2[[#This Row],[Population (million)]]*1000), NA())</f>
        <v>3.6313198324022349E-2</v>
      </c>
      <c r="J2142" s="10">
        <v>57.28</v>
      </c>
      <c r="K2142" s="10">
        <f>IFERROR(Table2[[#This Row],[Total Waste (tons)]] * Table2[[#This Row],[Household waste (%)]], NA())</f>
        <v>71344.685999999987</v>
      </c>
      <c r="L2142" s="10">
        <v>34.299999999999997</v>
      </c>
      <c r="M2142" s="10">
        <f>SUMIFS(Table2[Household waste (%)], Table2[Country], "Australia", Table2[Year], 2020)</f>
        <v>1412.17</v>
      </c>
      <c r="N2142" s="10">
        <f>COUNTIFS(Table2[Year], "USA")</f>
        <v>0</v>
      </c>
    </row>
    <row r="2143" spans="1:14" x14ac:dyDescent="0.35">
      <c r="A2143" s="11" t="s">
        <v>27</v>
      </c>
      <c r="B2143" s="12">
        <v>2024</v>
      </c>
      <c r="C2143" s="11" t="s">
        <v>13</v>
      </c>
      <c r="D2143" s="12">
        <v>13535.23</v>
      </c>
      <c r="E2143" s="13">
        <v>15210.86</v>
      </c>
      <c r="F2143" s="13">
        <f>IFERROR(Table2[[#This Row],[Economic loss ($ million)]]*1000000 / Table2[[#This Row],[Total Waste (tons)]], NA())</f>
        <v>1123797.6746608666</v>
      </c>
      <c r="G2143" s="13" t="str">
        <f t="shared" si="33"/>
        <v>High</v>
      </c>
      <c r="H2143" s="13">
        <v>185.76</v>
      </c>
      <c r="I2143" s="13">
        <f>IFERROR(Table2[[#This Row],[Total Waste (tons)]] / (Table2[[#This Row],[Population (million)]]*1000), NA())</f>
        <v>2.7567782801743452E-2</v>
      </c>
      <c r="J2143" s="13">
        <v>490.98</v>
      </c>
      <c r="K2143" s="13">
        <f>IFERROR(Table2[[#This Row],[Total Waste (tons)]] * Table2[[#This Row],[Household waste (%)]], NA())</f>
        <v>892242.36159999995</v>
      </c>
      <c r="L2143" s="13">
        <v>65.92</v>
      </c>
      <c r="M2143" s="10">
        <f>SUMIFS(Table2[Household waste (%)], Table2[Country], "Australia", Table2[Year], 2020)</f>
        <v>1412.17</v>
      </c>
      <c r="N2143" s="10">
        <f>COUNTIFS(Table2[Year], "USA")</f>
        <v>0</v>
      </c>
    </row>
    <row r="2144" spans="1:14" x14ac:dyDescent="0.35">
      <c r="A2144" s="8" t="s">
        <v>35</v>
      </c>
      <c r="B2144" s="9">
        <v>2024</v>
      </c>
      <c r="C2144" s="8" t="s">
        <v>11</v>
      </c>
      <c r="D2144" s="9">
        <v>36016.89</v>
      </c>
      <c r="E2144" s="10">
        <v>37081.949999999997</v>
      </c>
      <c r="F2144" s="10">
        <f>IFERROR(Table2[[#This Row],[Economic loss ($ million)]]*1000000 / Table2[[#This Row],[Total Waste (tons)]], NA())</f>
        <v>1029571.1262132849</v>
      </c>
      <c r="G2144" s="10" t="str">
        <f t="shared" si="33"/>
        <v>Medium</v>
      </c>
      <c r="H2144" s="10">
        <v>86.78</v>
      </c>
      <c r="I2144" s="10">
        <f>IFERROR(Table2[[#This Row],[Total Waste (tons)]] / (Table2[[#This Row],[Population (million)]]*1000), NA())</f>
        <v>4.6516021129034343E-2</v>
      </c>
      <c r="J2144" s="10">
        <v>774.29</v>
      </c>
      <c r="K2144" s="10">
        <f>IFERROR(Table2[[#This Row],[Total Waste (tons)]] * Table2[[#This Row],[Household waste (%)]], NA())</f>
        <v>1615717.6853999998</v>
      </c>
      <c r="L2144" s="10">
        <v>44.86</v>
      </c>
      <c r="M2144" s="10">
        <f>SUMIFS(Table2[Household waste (%)], Table2[Country], "Australia", Table2[Year], 2020)</f>
        <v>1412.17</v>
      </c>
      <c r="N2144" s="10">
        <f>COUNTIFS(Table2[Year], "USA")</f>
        <v>0</v>
      </c>
    </row>
    <row r="2145" spans="1:14" x14ac:dyDescent="0.35">
      <c r="A2145" s="11" t="s">
        <v>18</v>
      </c>
      <c r="B2145" s="12">
        <v>2022</v>
      </c>
      <c r="C2145" s="11" t="s">
        <v>11</v>
      </c>
      <c r="D2145" s="12">
        <v>32439.13</v>
      </c>
      <c r="E2145" s="13">
        <v>37580.81</v>
      </c>
      <c r="F2145" s="13">
        <f>IFERROR(Table2[[#This Row],[Economic loss ($ million)]]*1000000 / Table2[[#This Row],[Total Waste (tons)]], NA())</f>
        <v>1158502.4012666184</v>
      </c>
      <c r="G2145" s="13" t="str">
        <f t="shared" si="33"/>
        <v>High</v>
      </c>
      <c r="H2145" s="13">
        <v>164.52</v>
      </c>
      <c r="I2145" s="13">
        <f>IFERROR(Table2[[#This Row],[Total Waste (tons)]] / (Table2[[#This Row],[Population (million)]]*1000), NA())</f>
        <v>4.6570474905248654E-2</v>
      </c>
      <c r="J2145" s="13">
        <v>696.56</v>
      </c>
      <c r="K2145" s="13">
        <f>IFERROR(Table2[[#This Row],[Total Waste (tons)]] * Table2[[#This Row],[Household waste (%)]], NA())</f>
        <v>1817888.8452000001</v>
      </c>
      <c r="L2145" s="13">
        <v>56.04</v>
      </c>
      <c r="M2145" s="10">
        <f>SUMIFS(Table2[Household waste (%)], Table2[Country], "Australia", Table2[Year], 2020)</f>
        <v>1412.17</v>
      </c>
      <c r="N2145" s="10">
        <f>COUNTIFS(Table2[Year], "USA")</f>
        <v>0</v>
      </c>
    </row>
    <row r="2146" spans="1:14" x14ac:dyDescent="0.35">
      <c r="A2146" s="8" t="s">
        <v>28</v>
      </c>
      <c r="B2146" s="9">
        <v>2019</v>
      </c>
      <c r="C2146" s="8" t="s">
        <v>13</v>
      </c>
      <c r="D2146" s="9">
        <v>43405.29</v>
      </c>
      <c r="E2146" s="10">
        <v>39288.870000000003</v>
      </c>
      <c r="F2146" s="10">
        <f>IFERROR(Table2[[#This Row],[Economic loss ($ million)]]*1000000 / Table2[[#This Row],[Total Waste (tons)]], NA())</f>
        <v>905163.17250731413</v>
      </c>
      <c r="G2146" s="10" t="str">
        <f t="shared" si="33"/>
        <v>Low</v>
      </c>
      <c r="H2146" s="10">
        <v>140.93</v>
      </c>
      <c r="I2146" s="10">
        <f>IFERROR(Table2[[#This Row],[Total Waste (tons)]] / (Table2[[#This Row],[Population (million)]]*1000), NA())</f>
        <v>2.5517513227513229</v>
      </c>
      <c r="J2146" s="10">
        <v>17.010000000000002</v>
      </c>
      <c r="K2146" s="10">
        <f>IFERROR(Table2[[#This Row],[Total Waste (tons)]] * Table2[[#This Row],[Household waste (%)]], NA())</f>
        <v>1322559.1862999999</v>
      </c>
      <c r="L2146" s="10">
        <v>30.47</v>
      </c>
      <c r="M2146" s="10">
        <f>SUMIFS(Table2[Household waste (%)], Table2[Country], "Australia", Table2[Year], 2020)</f>
        <v>1412.17</v>
      </c>
      <c r="N2146" s="10">
        <f>COUNTIFS(Table2[Year], "USA")</f>
        <v>0</v>
      </c>
    </row>
    <row r="2147" spans="1:14" x14ac:dyDescent="0.35">
      <c r="A2147" s="11" t="s">
        <v>14</v>
      </c>
      <c r="B2147" s="12">
        <v>2018</v>
      </c>
      <c r="C2147" s="11" t="s">
        <v>13</v>
      </c>
      <c r="D2147" s="12">
        <v>37398.57</v>
      </c>
      <c r="E2147" s="13">
        <v>30512.12</v>
      </c>
      <c r="F2147" s="13">
        <f>IFERROR(Table2[[#This Row],[Economic loss ($ million)]]*1000000 / Table2[[#This Row],[Total Waste (tons)]], NA())</f>
        <v>815863.28033398069</v>
      </c>
      <c r="G2147" s="13" t="str">
        <f t="shared" si="33"/>
        <v>Low</v>
      </c>
      <c r="H2147" s="13">
        <v>74.16</v>
      </c>
      <c r="I2147" s="13">
        <f>IFERROR(Table2[[#This Row],[Total Waste (tons)]] / (Table2[[#This Row],[Population (million)]]*1000), NA())</f>
        <v>3.8298194590941206E-2</v>
      </c>
      <c r="J2147" s="13">
        <v>976.51</v>
      </c>
      <c r="K2147" s="13">
        <f>IFERROR(Table2[[#This Row],[Total Waste (tons)]] * Table2[[#This Row],[Household waste (%)]], NA())</f>
        <v>1657130.6367000001</v>
      </c>
      <c r="L2147" s="13">
        <v>44.31</v>
      </c>
      <c r="M2147" s="10">
        <f>SUMIFS(Table2[Household waste (%)], Table2[Country], "Australia", Table2[Year], 2020)</f>
        <v>1412.17</v>
      </c>
      <c r="N2147" s="10">
        <f>COUNTIFS(Table2[Year], "USA")</f>
        <v>0</v>
      </c>
    </row>
    <row r="2148" spans="1:14" x14ac:dyDescent="0.35">
      <c r="A2148" s="8" t="s">
        <v>10</v>
      </c>
      <c r="B2148" s="9">
        <v>2022</v>
      </c>
      <c r="C2148" s="8" t="s">
        <v>11</v>
      </c>
      <c r="D2148" s="9">
        <v>25172.33</v>
      </c>
      <c r="E2148" s="10">
        <v>22498.63</v>
      </c>
      <c r="F2148" s="10">
        <f>IFERROR(Table2[[#This Row],[Economic loss ($ million)]]*1000000 / Table2[[#This Row],[Total Waste (tons)]], NA())</f>
        <v>893784.16698017216</v>
      </c>
      <c r="G2148" s="10" t="str">
        <f t="shared" si="33"/>
        <v>Low</v>
      </c>
      <c r="H2148" s="10">
        <v>111.99</v>
      </c>
      <c r="I2148" s="10">
        <f>IFERROR(Table2[[#This Row],[Total Waste (tons)]] / (Table2[[#This Row],[Population (million)]]*1000), NA())</f>
        <v>2.6250709131105828E-2</v>
      </c>
      <c r="J2148" s="10">
        <v>958.92</v>
      </c>
      <c r="K2148" s="10">
        <f>IFERROR(Table2[[#This Row],[Total Waste (tons)]] * Table2[[#This Row],[Household waste (%)]], NA())</f>
        <v>1406378.0771000001</v>
      </c>
      <c r="L2148" s="10">
        <v>55.87</v>
      </c>
      <c r="M2148" s="10">
        <f>SUMIFS(Table2[Household waste (%)], Table2[Country], "Australia", Table2[Year], 2020)</f>
        <v>1412.17</v>
      </c>
      <c r="N2148" s="10">
        <f>COUNTIFS(Table2[Year], "USA")</f>
        <v>0</v>
      </c>
    </row>
    <row r="2149" spans="1:14" x14ac:dyDescent="0.35">
      <c r="A2149" s="11" t="s">
        <v>21</v>
      </c>
      <c r="B2149" s="12">
        <v>2022</v>
      </c>
      <c r="C2149" s="11" t="s">
        <v>22</v>
      </c>
      <c r="D2149" s="12">
        <v>20091.78</v>
      </c>
      <c r="E2149" s="13">
        <v>17367.8</v>
      </c>
      <c r="F2149" s="13">
        <f>IFERROR(Table2[[#This Row],[Economic loss ($ million)]]*1000000 / Table2[[#This Row],[Total Waste (tons)]], NA())</f>
        <v>864423.16210908152</v>
      </c>
      <c r="G2149" s="13" t="str">
        <f t="shared" si="33"/>
        <v>Low</v>
      </c>
      <c r="H2149" s="13">
        <v>156.4</v>
      </c>
      <c r="I2149" s="13">
        <f>IFERROR(Table2[[#This Row],[Total Waste (tons)]] / (Table2[[#This Row],[Population (million)]]*1000), NA())</f>
        <v>1.4817493270400824E-2</v>
      </c>
      <c r="J2149" s="13">
        <v>1355.95</v>
      </c>
      <c r="K2149" s="13">
        <f>IFERROR(Table2[[#This Row],[Total Waste (tons)]] * Table2[[#This Row],[Household waste (%)]], NA())</f>
        <v>1319427.1926</v>
      </c>
      <c r="L2149" s="13">
        <v>65.67</v>
      </c>
      <c r="M2149" s="10">
        <f>SUMIFS(Table2[Household waste (%)], Table2[Country], "Australia", Table2[Year], 2020)</f>
        <v>1412.17</v>
      </c>
      <c r="N2149" s="10">
        <f>COUNTIFS(Table2[Year], "USA")</f>
        <v>0</v>
      </c>
    </row>
    <row r="2150" spans="1:14" x14ac:dyDescent="0.35">
      <c r="A2150" s="8" t="s">
        <v>24</v>
      </c>
      <c r="B2150" s="9">
        <v>2022</v>
      </c>
      <c r="C2150" s="8" t="s">
        <v>19</v>
      </c>
      <c r="D2150" s="9">
        <v>36926.85</v>
      </c>
      <c r="E2150" s="10">
        <v>29718.74</v>
      </c>
      <c r="F2150" s="10">
        <f>IFERROR(Table2[[#This Row],[Economic loss ($ million)]]*1000000 / Table2[[#This Row],[Total Waste (tons)]], NA())</f>
        <v>804800.30113589438</v>
      </c>
      <c r="G2150" s="10" t="str">
        <f t="shared" si="33"/>
        <v>Low</v>
      </c>
      <c r="H2150" s="10">
        <v>49.29</v>
      </c>
      <c r="I2150" s="10">
        <f>IFERROR(Table2[[#This Row],[Total Waste (tons)]] / (Table2[[#This Row],[Population (million)]]*1000), NA())</f>
        <v>6.6804490194659519E-2</v>
      </c>
      <c r="J2150" s="10">
        <v>552.76</v>
      </c>
      <c r="K2150" s="10">
        <f>IFERROR(Table2[[#This Row],[Total Waste (tons)]] * Table2[[#This Row],[Household waste (%)]], NA())</f>
        <v>1785413.1975</v>
      </c>
      <c r="L2150" s="10">
        <v>48.35</v>
      </c>
      <c r="M2150" s="10">
        <f>SUMIFS(Table2[Household waste (%)], Table2[Country], "Australia", Table2[Year], 2020)</f>
        <v>1412.17</v>
      </c>
      <c r="N2150" s="10">
        <f>COUNTIFS(Table2[Year], "USA")</f>
        <v>0</v>
      </c>
    </row>
    <row r="2151" spans="1:14" x14ac:dyDescent="0.35">
      <c r="A2151" s="11" t="s">
        <v>23</v>
      </c>
      <c r="B2151" s="12">
        <v>2023</v>
      </c>
      <c r="C2151" s="11" t="s">
        <v>9</v>
      </c>
      <c r="D2151" s="12">
        <v>9837.02</v>
      </c>
      <c r="E2151" s="13">
        <v>11627.82</v>
      </c>
      <c r="F2151" s="13">
        <f>IFERROR(Table2[[#This Row],[Economic loss ($ million)]]*1000000 / Table2[[#This Row],[Total Waste (tons)]], NA())</f>
        <v>1182047.0020392353</v>
      </c>
      <c r="G2151" s="13" t="str">
        <f t="shared" si="33"/>
        <v>High</v>
      </c>
      <c r="H2151" s="13">
        <v>115.82</v>
      </c>
      <c r="I2151" s="13">
        <f>IFERROR(Table2[[#This Row],[Total Waste (tons)]] / (Table2[[#This Row],[Population (million)]]*1000), NA())</f>
        <v>1.1215775251690287E-2</v>
      </c>
      <c r="J2151" s="13">
        <v>877.07</v>
      </c>
      <c r="K2151" s="13">
        <f>IFERROR(Table2[[#This Row],[Total Waste (tons)]] * Table2[[#This Row],[Household waste (%)]], NA())</f>
        <v>669999.43220000004</v>
      </c>
      <c r="L2151" s="13">
        <v>68.11</v>
      </c>
      <c r="M2151" s="10">
        <f>SUMIFS(Table2[Household waste (%)], Table2[Country], "Australia", Table2[Year], 2020)</f>
        <v>1412.17</v>
      </c>
      <c r="N2151" s="10">
        <f>COUNTIFS(Table2[Year], "USA")</f>
        <v>0</v>
      </c>
    </row>
    <row r="2152" spans="1:14" x14ac:dyDescent="0.35">
      <c r="A2152" s="8" t="s">
        <v>33</v>
      </c>
      <c r="B2152" s="9">
        <v>2022</v>
      </c>
      <c r="C2152" s="8" t="s">
        <v>13</v>
      </c>
      <c r="D2152" s="9">
        <v>28930.73</v>
      </c>
      <c r="E2152" s="10">
        <v>26402.82</v>
      </c>
      <c r="F2152" s="10">
        <f>IFERROR(Table2[[#This Row],[Economic loss ($ million)]]*1000000 / Table2[[#This Row],[Total Waste (tons)]], NA())</f>
        <v>912621.97670089907</v>
      </c>
      <c r="G2152" s="10" t="str">
        <f t="shared" si="33"/>
        <v>Low</v>
      </c>
      <c r="H2152" s="10">
        <v>65.69</v>
      </c>
      <c r="I2152" s="10">
        <f>IFERROR(Table2[[#This Row],[Total Waste (tons)]] / (Table2[[#This Row],[Population (million)]]*1000), NA())</f>
        <v>3.8331540245114273E-2</v>
      </c>
      <c r="J2152" s="10">
        <v>754.75</v>
      </c>
      <c r="K2152" s="10">
        <f>IFERROR(Table2[[#This Row],[Total Waste (tons)]] * Table2[[#This Row],[Household waste (%)]], NA())</f>
        <v>1534485.9191999999</v>
      </c>
      <c r="L2152" s="10">
        <v>53.04</v>
      </c>
      <c r="M2152" s="10">
        <f>SUMIFS(Table2[Household waste (%)], Table2[Country], "Australia", Table2[Year], 2020)</f>
        <v>1412.17</v>
      </c>
      <c r="N2152" s="10">
        <f>COUNTIFS(Table2[Year], "USA")</f>
        <v>0</v>
      </c>
    </row>
    <row r="2153" spans="1:14" x14ac:dyDescent="0.35">
      <c r="A2153" s="11" t="s">
        <v>21</v>
      </c>
      <c r="B2153" s="12">
        <v>2022</v>
      </c>
      <c r="C2153" s="11" t="s">
        <v>9</v>
      </c>
      <c r="D2153" s="12">
        <v>39712.35</v>
      </c>
      <c r="E2153" s="13">
        <v>41529.26</v>
      </c>
      <c r="F2153" s="13">
        <f>IFERROR(Table2[[#This Row],[Economic loss ($ million)]]*1000000 / Table2[[#This Row],[Total Waste (tons)]], NA())</f>
        <v>1045751.7623610791</v>
      </c>
      <c r="G2153" s="13" t="str">
        <f t="shared" si="33"/>
        <v>Medium</v>
      </c>
      <c r="H2153" s="13">
        <v>99.07</v>
      </c>
      <c r="I2153" s="13">
        <f>IFERROR(Table2[[#This Row],[Total Waste (tons)]] / (Table2[[#This Row],[Population (million)]]*1000), NA())</f>
        <v>3.6336673071644246E-2</v>
      </c>
      <c r="J2153" s="13">
        <v>1092.9000000000001</v>
      </c>
      <c r="K2153" s="13">
        <f>IFERROR(Table2[[#This Row],[Total Waste (tons)]] * Table2[[#This Row],[Household waste (%)]], NA())</f>
        <v>1644885.537</v>
      </c>
      <c r="L2153" s="13">
        <v>41.42</v>
      </c>
      <c r="M2153" s="10">
        <f>SUMIFS(Table2[Household waste (%)], Table2[Country], "Australia", Table2[Year], 2020)</f>
        <v>1412.17</v>
      </c>
      <c r="N2153" s="10">
        <f>COUNTIFS(Table2[Year], "USA")</f>
        <v>0</v>
      </c>
    </row>
    <row r="2154" spans="1:14" x14ac:dyDescent="0.35">
      <c r="A2154" s="8" t="s">
        <v>35</v>
      </c>
      <c r="B2154" s="9">
        <v>2020</v>
      </c>
      <c r="C2154" s="8" t="s">
        <v>15</v>
      </c>
      <c r="D2154" s="9">
        <v>33684.83</v>
      </c>
      <c r="E2154" s="10">
        <v>29132.81</v>
      </c>
      <c r="F2154" s="10">
        <f>IFERROR(Table2[[#This Row],[Economic loss ($ million)]]*1000000 / Table2[[#This Row],[Total Waste (tons)]], NA())</f>
        <v>864864.39147830044</v>
      </c>
      <c r="G2154" s="10" t="str">
        <f t="shared" si="33"/>
        <v>Low</v>
      </c>
      <c r="H2154" s="10">
        <v>166.19</v>
      </c>
      <c r="I2154" s="10">
        <f>IFERROR(Table2[[#This Row],[Total Waste (tons)]] / (Table2[[#This Row],[Population (million)]]*1000), NA())</f>
        <v>2.8335629805346658E-2</v>
      </c>
      <c r="J2154" s="10">
        <v>1188.78</v>
      </c>
      <c r="K2154" s="10">
        <f>IFERROR(Table2[[#This Row],[Total Waste (tons)]] * Table2[[#This Row],[Household waste (%)]], NA())</f>
        <v>2342779.9265000001</v>
      </c>
      <c r="L2154" s="10">
        <v>69.55</v>
      </c>
      <c r="M2154" s="10">
        <f>SUMIFS(Table2[Household waste (%)], Table2[Country], "Australia", Table2[Year], 2020)</f>
        <v>1412.17</v>
      </c>
      <c r="N2154" s="10">
        <f>COUNTIFS(Table2[Year], "USA")</f>
        <v>0</v>
      </c>
    </row>
    <row r="2155" spans="1:14" x14ac:dyDescent="0.35">
      <c r="A2155" s="11" t="s">
        <v>23</v>
      </c>
      <c r="B2155" s="12">
        <v>2020</v>
      </c>
      <c r="C2155" s="11" t="s">
        <v>11</v>
      </c>
      <c r="D2155" s="12">
        <v>34893.019999999997</v>
      </c>
      <c r="E2155" s="13">
        <v>29030.35</v>
      </c>
      <c r="F2155" s="13">
        <f>IFERROR(Table2[[#This Row],[Economic loss ($ million)]]*1000000 / Table2[[#This Row],[Total Waste (tons)]], NA())</f>
        <v>831981.582562931</v>
      </c>
      <c r="G2155" s="13" t="str">
        <f t="shared" si="33"/>
        <v>Low</v>
      </c>
      <c r="H2155" s="13">
        <v>86.77</v>
      </c>
      <c r="I2155" s="13">
        <f>IFERROR(Table2[[#This Row],[Total Waste (tons)]] / (Table2[[#This Row],[Population (million)]]*1000), NA())</f>
        <v>2.9431429607699247E-2</v>
      </c>
      <c r="J2155" s="13">
        <v>1185.57</v>
      </c>
      <c r="K2155" s="13">
        <f>IFERROR(Table2[[#This Row],[Total Waste (tons)]] * Table2[[#This Row],[Household waste (%)]], NA())</f>
        <v>1996229.6741999998</v>
      </c>
      <c r="L2155" s="13">
        <v>57.21</v>
      </c>
      <c r="M2155" s="10">
        <f>SUMIFS(Table2[Household waste (%)], Table2[Country], "Australia", Table2[Year], 2020)</f>
        <v>1412.17</v>
      </c>
      <c r="N2155" s="10">
        <f>COUNTIFS(Table2[Year], "USA")</f>
        <v>0</v>
      </c>
    </row>
    <row r="2156" spans="1:14" x14ac:dyDescent="0.35">
      <c r="A2156" s="8" t="s">
        <v>18</v>
      </c>
      <c r="B2156" s="9">
        <v>2024</v>
      </c>
      <c r="C2156" s="8" t="s">
        <v>22</v>
      </c>
      <c r="D2156" s="9">
        <v>39780.81</v>
      </c>
      <c r="E2156" s="10">
        <v>36194.44</v>
      </c>
      <c r="F2156" s="10">
        <f>IFERROR(Table2[[#This Row],[Economic loss ($ million)]]*1000000 / Table2[[#This Row],[Total Waste (tons)]], NA())</f>
        <v>909846.73263314657</v>
      </c>
      <c r="G2156" s="10" t="str">
        <f t="shared" si="33"/>
        <v>Low</v>
      </c>
      <c r="H2156" s="10">
        <v>136.25</v>
      </c>
      <c r="I2156" s="10">
        <f>IFERROR(Table2[[#This Row],[Total Waste (tons)]] / (Table2[[#This Row],[Population (million)]]*1000), NA())</f>
        <v>2.8985041458403159E-2</v>
      </c>
      <c r="J2156" s="10">
        <v>1372.46</v>
      </c>
      <c r="K2156" s="10">
        <f>IFERROR(Table2[[#This Row],[Total Waste (tons)]] * Table2[[#This Row],[Household waste (%)]], NA())</f>
        <v>2313254.1014999999</v>
      </c>
      <c r="L2156" s="10">
        <v>58.15</v>
      </c>
      <c r="M2156" s="10">
        <f>SUMIFS(Table2[Household waste (%)], Table2[Country], "Australia", Table2[Year], 2020)</f>
        <v>1412.17</v>
      </c>
      <c r="N2156" s="10">
        <f>COUNTIFS(Table2[Year], "USA")</f>
        <v>0</v>
      </c>
    </row>
    <row r="2157" spans="1:14" x14ac:dyDescent="0.35">
      <c r="A2157" s="11" t="s">
        <v>21</v>
      </c>
      <c r="B2157" s="12">
        <v>2024</v>
      </c>
      <c r="C2157" s="11" t="s">
        <v>15</v>
      </c>
      <c r="D2157" s="12">
        <v>24694.29</v>
      </c>
      <c r="E2157" s="13">
        <v>21980.41</v>
      </c>
      <c r="F2157" s="13">
        <f>IFERROR(Table2[[#This Row],[Economic loss ($ million)]]*1000000 / Table2[[#This Row],[Total Waste (tons)]], NA())</f>
        <v>890100.90996744588</v>
      </c>
      <c r="G2157" s="13" t="str">
        <f t="shared" si="33"/>
        <v>Low</v>
      </c>
      <c r="H2157" s="13">
        <v>123.96</v>
      </c>
      <c r="I2157" s="13">
        <f>IFERROR(Table2[[#This Row],[Total Waste (tons)]] / (Table2[[#This Row],[Population (million)]]*1000), NA())</f>
        <v>8.4491360728093892E-2</v>
      </c>
      <c r="J2157" s="13">
        <v>292.27</v>
      </c>
      <c r="K2157" s="13">
        <f>IFERROR(Table2[[#This Row],[Total Waste (tons)]] * Table2[[#This Row],[Household waste (%)]], NA())</f>
        <v>872943.15150000004</v>
      </c>
      <c r="L2157" s="13">
        <v>35.35</v>
      </c>
      <c r="M2157" s="10">
        <f>SUMIFS(Table2[Household waste (%)], Table2[Country], "Australia", Table2[Year], 2020)</f>
        <v>1412.17</v>
      </c>
      <c r="N2157" s="10">
        <f>COUNTIFS(Table2[Year], "USA")</f>
        <v>0</v>
      </c>
    </row>
    <row r="2158" spans="1:14" x14ac:dyDescent="0.35">
      <c r="A2158" s="8" t="s">
        <v>12</v>
      </c>
      <c r="B2158" s="9">
        <v>2018</v>
      </c>
      <c r="C2158" s="8" t="s">
        <v>25</v>
      </c>
      <c r="D2158" s="9">
        <v>26312.21</v>
      </c>
      <c r="E2158" s="10">
        <v>26865.16</v>
      </c>
      <c r="F2158" s="10">
        <f>IFERROR(Table2[[#This Row],[Economic loss ($ million)]]*1000000 / Table2[[#This Row],[Total Waste (tons)]], NA())</f>
        <v>1021014.9584546491</v>
      </c>
      <c r="G2158" s="10" t="str">
        <f t="shared" si="33"/>
        <v>Medium</v>
      </c>
      <c r="H2158" s="10">
        <v>32.4</v>
      </c>
      <c r="I2158" s="10">
        <f>IFERROR(Table2[[#This Row],[Total Waste (tons)]] / (Table2[[#This Row],[Population (million)]]*1000), NA())</f>
        <v>3.623223310061828E-2</v>
      </c>
      <c r="J2158" s="10">
        <v>726.21</v>
      </c>
      <c r="K2158" s="10">
        <f>IFERROR(Table2[[#This Row],[Total Waste (tons)]] * Table2[[#This Row],[Household waste (%)]], NA())</f>
        <v>1572680.7916999999</v>
      </c>
      <c r="L2158" s="10">
        <v>59.77</v>
      </c>
      <c r="M2158" s="10">
        <f>SUMIFS(Table2[Household waste (%)], Table2[Country], "Australia", Table2[Year], 2020)</f>
        <v>1412.17</v>
      </c>
      <c r="N2158" s="10">
        <f>COUNTIFS(Table2[Year], "USA")</f>
        <v>0</v>
      </c>
    </row>
    <row r="2159" spans="1:14" x14ac:dyDescent="0.35">
      <c r="A2159" s="11" t="s">
        <v>10</v>
      </c>
      <c r="B2159" s="12">
        <v>2024</v>
      </c>
      <c r="C2159" s="11" t="s">
        <v>13</v>
      </c>
      <c r="D2159" s="12">
        <v>1618.65</v>
      </c>
      <c r="E2159" s="13">
        <v>1579.4</v>
      </c>
      <c r="F2159" s="13">
        <f>IFERROR(Table2[[#This Row],[Economic loss ($ million)]]*1000000 / Table2[[#This Row],[Total Waste (tons)]], NA())</f>
        <v>975751.39776974637</v>
      </c>
      <c r="G2159" s="13" t="str">
        <f t="shared" si="33"/>
        <v>Medium</v>
      </c>
      <c r="H2159" s="13">
        <v>31.44</v>
      </c>
      <c r="I2159" s="13">
        <f>IFERROR(Table2[[#This Row],[Total Waste (tons)]] / (Table2[[#This Row],[Population (million)]]*1000), NA())</f>
        <v>2.2870686975442959E-3</v>
      </c>
      <c r="J2159" s="13">
        <v>707.74</v>
      </c>
      <c r="K2159" s="13">
        <f>IFERROR(Table2[[#This Row],[Total Waste (tons)]] * Table2[[#This Row],[Household waste (%)]], NA())</f>
        <v>59987.169000000009</v>
      </c>
      <c r="L2159" s="13">
        <v>37.06</v>
      </c>
      <c r="M2159" s="10">
        <f>SUMIFS(Table2[Household waste (%)], Table2[Country], "Australia", Table2[Year], 2020)</f>
        <v>1412.17</v>
      </c>
      <c r="N2159" s="10">
        <f>COUNTIFS(Table2[Year], "USA")</f>
        <v>0</v>
      </c>
    </row>
    <row r="2160" spans="1:14" x14ac:dyDescent="0.35">
      <c r="A2160" s="8" t="s">
        <v>33</v>
      </c>
      <c r="B2160" s="9">
        <v>2024</v>
      </c>
      <c r="C2160" s="8" t="s">
        <v>20</v>
      </c>
      <c r="D2160" s="9">
        <v>33870.28</v>
      </c>
      <c r="E2160" s="10">
        <v>33802.04</v>
      </c>
      <c r="F2160" s="10">
        <f>IFERROR(Table2[[#This Row],[Economic loss ($ million)]]*1000000 / Table2[[#This Row],[Total Waste (tons)]], NA())</f>
        <v>997985.25432916416</v>
      </c>
      <c r="G2160" s="10" t="str">
        <f t="shared" si="33"/>
        <v>Medium</v>
      </c>
      <c r="H2160" s="10">
        <v>46.63</v>
      </c>
      <c r="I2160" s="10">
        <f>IFERROR(Table2[[#This Row],[Total Waste (tons)]] / (Table2[[#This Row],[Population (million)]]*1000), NA())</f>
        <v>3.0132628732073591E-2</v>
      </c>
      <c r="J2160" s="10">
        <v>1124.04</v>
      </c>
      <c r="K2160" s="10">
        <f>IFERROR(Table2[[#This Row],[Total Waste (tons)]] * Table2[[#This Row],[Household waste (%)]], NA())</f>
        <v>1132283.4604</v>
      </c>
      <c r="L2160" s="10">
        <v>33.43</v>
      </c>
      <c r="M2160" s="10">
        <f>SUMIFS(Table2[Household waste (%)], Table2[Country], "Australia", Table2[Year], 2020)</f>
        <v>1412.17</v>
      </c>
      <c r="N2160" s="10">
        <f>COUNTIFS(Table2[Year], "USA")</f>
        <v>0</v>
      </c>
    </row>
    <row r="2161" spans="1:14" x14ac:dyDescent="0.35">
      <c r="A2161" s="11" t="s">
        <v>30</v>
      </c>
      <c r="B2161" s="12">
        <v>2023</v>
      </c>
      <c r="C2161" s="11" t="s">
        <v>19</v>
      </c>
      <c r="D2161" s="12">
        <v>13878.66</v>
      </c>
      <c r="E2161" s="13">
        <v>13795.11</v>
      </c>
      <c r="F2161" s="13">
        <f>IFERROR(Table2[[#This Row],[Economic loss ($ million)]]*1000000 / Table2[[#This Row],[Total Waste (tons)]], NA())</f>
        <v>993979.96636562899</v>
      </c>
      <c r="G2161" s="13" t="str">
        <f t="shared" si="33"/>
        <v>Medium</v>
      </c>
      <c r="H2161" s="13">
        <v>165.73</v>
      </c>
      <c r="I2161" s="13">
        <f>IFERROR(Table2[[#This Row],[Total Waste (tons)]] / (Table2[[#This Row],[Population (million)]]*1000), NA())</f>
        <v>3.9004721488393006E-2</v>
      </c>
      <c r="J2161" s="13">
        <v>355.82</v>
      </c>
      <c r="K2161" s="13">
        <f>IFERROR(Table2[[#This Row],[Total Waste (tons)]] * Table2[[#This Row],[Household waste (%)]], NA())</f>
        <v>881433.69659999991</v>
      </c>
      <c r="L2161" s="13">
        <v>63.51</v>
      </c>
      <c r="M2161" s="10">
        <f>SUMIFS(Table2[Household waste (%)], Table2[Country], "Australia", Table2[Year], 2020)</f>
        <v>1412.17</v>
      </c>
      <c r="N2161" s="10">
        <f>COUNTIFS(Table2[Year], "USA")</f>
        <v>0</v>
      </c>
    </row>
    <row r="2162" spans="1:14" x14ac:dyDescent="0.35">
      <c r="A2162" s="8" t="s">
        <v>18</v>
      </c>
      <c r="B2162" s="9">
        <v>2022</v>
      </c>
      <c r="C2162" s="8" t="s">
        <v>11</v>
      </c>
      <c r="D2162" s="9">
        <v>23928.44</v>
      </c>
      <c r="E2162" s="10">
        <v>21243.15</v>
      </c>
      <c r="F2162" s="10">
        <f>IFERROR(Table2[[#This Row],[Economic loss ($ million)]]*1000000 / Table2[[#This Row],[Total Waste (tons)]], NA())</f>
        <v>887778.30899130914</v>
      </c>
      <c r="G2162" s="10" t="str">
        <f t="shared" si="33"/>
        <v>Low</v>
      </c>
      <c r="H2162" s="10">
        <v>163.29</v>
      </c>
      <c r="I2162" s="10">
        <f>IFERROR(Table2[[#This Row],[Total Waste (tons)]] / (Table2[[#This Row],[Population (million)]]*1000), NA())</f>
        <v>6.0294411127349692E-2</v>
      </c>
      <c r="J2162" s="10">
        <v>396.86</v>
      </c>
      <c r="K2162" s="10">
        <f>IFERROR(Table2[[#This Row],[Total Waste (tons)]] * Table2[[#This Row],[Household waste (%)]], NA())</f>
        <v>1091854.7172000001</v>
      </c>
      <c r="L2162" s="10">
        <v>45.63</v>
      </c>
      <c r="M2162" s="10">
        <f>SUMIFS(Table2[Household waste (%)], Table2[Country], "Australia", Table2[Year], 2020)</f>
        <v>1412.17</v>
      </c>
      <c r="N2162" s="10">
        <f>COUNTIFS(Table2[Year], "USA")</f>
        <v>0</v>
      </c>
    </row>
    <row r="2163" spans="1:14" x14ac:dyDescent="0.35">
      <c r="A2163" s="11" t="s">
        <v>31</v>
      </c>
      <c r="B2163" s="12">
        <v>2022</v>
      </c>
      <c r="C2163" s="11" t="s">
        <v>13</v>
      </c>
      <c r="D2163" s="12">
        <v>31658.66</v>
      </c>
      <c r="E2163" s="13">
        <v>32503.18</v>
      </c>
      <c r="F2163" s="13">
        <f>IFERROR(Table2[[#This Row],[Economic loss ($ million)]]*1000000 / Table2[[#This Row],[Total Waste (tons)]], NA())</f>
        <v>1026675.7973963522</v>
      </c>
      <c r="G2163" s="13" t="str">
        <f t="shared" si="33"/>
        <v>Medium</v>
      </c>
      <c r="H2163" s="13">
        <v>113.37</v>
      </c>
      <c r="I2163" s="13">
        <f>IFERROR(Table2[[#This Row],[Total Waste (tons)]] / (Table2[[#This Row],[Population (million)]]*1000), NA())</f>
        <v>0.61473126213592233</v>
      </c>
      <c r="J2163" s="13">
        <v>51.5</v>
      </c>
      <c r="K2163" s="13">
        <f>IFERROR(Table2[[#This Row],[Total Waste (tons)]] * Table2[[#This Row],[Household waste (%)]], NA())</f>
        <v>1686456.8182000001</v>
      </c>
      <c r="L2163" s="13">
        <v>53.27</v>
      </c>
      <c r="M2163" s="10">
        <f>SUMIFS(Table2[Household waste (%)], Table2[Country], "Australia", Table2[Year], 2020)</f>
        <v>1412.17</v>
      </c>
      <c r="N2163" s="10">
        <f>COUNTIFS(Table2[Year], "USA")</f>
        <v>0</v>
      </c>
    </row>
    <row r="2164" spans="1:14" x14ac:dyDescent="0.35">
      <c r="A2164" s="8" t="s">
        <v>14</v>
      </c>
      <c r="B2164" s="9">
        <v>2020</v>
      </c>
      <c r="C2164" s="8" t="s">
        <v>19</v>
      </c>
      <c r="D2164" s="9">
        <v>17602.599999999999</v>
      </c>
      <c r="E2164" s="10">
        <v>16737.12</v>
      </c>
      <c r="F2164" s="10">
        <f>IFERROR(Table2[[#This Row],[Economic loss ($ million)]]*1000000 / Table2[[#This Row],[Total Waste (tons)]], NA())</f>
        <v>950832.26341563172</v>
      </c>
      <c r="G2164" s="10" t="str">
        <f t="shared" si="33"/>
        <v>Medium</v>
      </c>
      <c r="H2164" s="10">
        <v>90.47</v>
      </c>
      <c r="I2164" s="10">
        <f>IFERROR(Table2[[#This Row],[Total Waste (tons)]] / (Table2[[#This Row],[Population (million)]]*1000), NA())</f>
        <v>6.7492044016717143E-2</v>
      </c>
      <c r="J2164" s="10">
        <v>260.81</v>
      </c>
      <c r="K2164" s="10">
        <f>IFERROR(Table2[[#This Row],[Total Waste (tons)]] * Table2[[#This Row],[Household waste (%)]], NA())</f>
        <v>1206306.1779999998</v>
      </c>
      <c r="L2164" s="10">
        <v>68.53</v>
      </c>
      <c r="M2164" s="10">
        <f>SUMIFS(Table2[Household waste (%)], Table2[Country], "Australia", Table2[Year], 2020)</f>
        <v>1412.17</v>
      </c>
      <c r="N2164" s="10">
        <f>COUNTIFS(Table2[Year], "USA")</f>
        <v>0</v>
      </c>
    </row>
    <row r="2165" spans="1:14" x14ac:dyDescent="0.35">
      <c r="A2165" s="11" t="s">
        <v>21</v>
      </c>
      <c r="B2165" s="12">
        <v>2021</v>
      </c>
      <c r="C2165" s="11" t="s">
        <v>19</v>
      </c>
      <c r="D2165" s="12">
        <v>33891.550000000003</v>
      </c>
      <c r="E2165" s="13">
        <v>31648.5</v>
      </c>
      <c r="F2165" s="13">
        <f>IFERROR(Table2[[#This Row],[Economic loss ($ million)]]*1000000 / Table2[[#This Row],[Total Waste (tons)]], NA())</f>
        <v>933816.83635006356</v>
      </c>
      <c r="G2165" s="13" t="str">
        <f t="shared" si="33"/>
        <v>Low</v>
      </c>
      <c r="H2165" s="13">
        <v>132.38</v>
      </c>
      <c r="I2165" s="13">
        <f>IFERROR(Table2[[#This Row],[Total Waste (tons)]] / (Table2[[#This Row],[Population (million)]]*1000), NA())</f>
        <v>0.11060488871483586</v>
      </c>
      <c r="J2165" s="13">
        <v>306.42</v>
      </c>
      <c r="K2165" s="13">
        <f>IFERROR(Table2[[#This Row],[Total Waste (tons)]] * Table2[[#This Row],[Household waste (%)]], NA())</f>
        <v>1030303.12</v>
      </c>
      <c r="L2165" s="13">
        <v>30.4</v>
      </c>
      <c r="M2165" s="10">
        <f>SUMIFS(Table2[Household waste (%)], Table2[Country], "Australia", Table2[Year], 2020)</f>
        <v>1412.17</v>
      </c>
      <c r="N2165" s="10">
        <f>COUNTIFS(Table2[Year], "USA")</f>
        <v>0</v>
      </c>
    </row>
    <row r="2166" spans="1:14" x14ac:dyDescent="0.35">
      <c r="A2166" s="8" t="s">
        <v>24</v>
      </c>
      <c r="B2166" s="9">
        <v>2018</v>
      </c>
      <c r="C2166" s="8" t="s">
        <v>9</v>
      </c>
      <c r="D2166" s="9">
        <v>4928.74</v>
      </c>
      <c r="E2166" s="10">
        <v>4001.21</v>
      </c>
      <c r="F2166" s="10">
        <f>IFERROR(Table2[[#This Row],[Economic loss ($ million)]]*1000000 / Table2[[#This Row],[Total Waste (tons)]], NA())</f>
        <v>811811.94382337073</v>
      </c>
      <c r="G2166" s="10" t="str">
        <f t="shared" si="33"/>
        <v>Low</v>
      </c>
      <c r="H2166" s="10">
        <v>107.14</v>
      </c>
      <c r="I2166" s="10">
        <f>IFERROR(Table2[[#This Row],[Total Waste (tons)]] / (Table2[[#This Row],[Population (million)]]*1000), NA())</f>
        <v>8.1536858125992578E-3</v>
      </c>
      <c r="J2166" s="10">
        <v>604.48</v>
      </c>
      <c r="K2166" s="10">
        <f>IFERROR(Table2[[#This Row],[Total Waste (tons)]] * Table2[[#This Row],[Household waste (%)]], NA())</f>
        <v>299322.38019999996</v>
      </c>
      <c r="L2166" s="10">
        <v>60.73</v>
      </c>
      <c r="M2166" s="10">
        <f>SUMIFS(Table2[Household waste (%)], Table2[Country], "Australia", Table2[Year], 2020)</f>
        <v>1412.17</v>
      </c>
      <c r="N2166" s="10">
        <f>COUNTIFS(Table2[Year], "USA")</f>
        <v>0</v>
      </c>
    </row>
    <row r="2167" spans="1:14" x14ac:dyDescent="0.35">
      <c r="A2167" s="11" t="s">
        <v>12</v>
      </c>
      <c r="B2167" s="12">
        <v>2024</v>
      </c>
      <c r="C2167" s="11" t="s">
        <v>15</v>
      </c>
      <c r="D2167" s="12">
        <v>43681.35</v>
      </c>
      <c r="E2167" s="13">
        <v>39417.42</v>
      </c>
      <c r="F2167" s="13">
        <f>IFERROR(Table2[[#This Row],[Economic loss ($ million)]]*1000000 / Table2[[#This Row],[Total Waste (tons)]], NA())</f>
        <v>902385.57187449571</v>
      </c>
      <c r="G2167" s="13" t="str">
        <f t="shared" si="33"/>
        <v>Low</v>
      </c>
      <c r="H2167" s="13">
        <v>30.52</v>
      </c>
      <c r="I2167" s="13">
        <f>IFERROR(Table2[[#This Row],[Total Waste (tons)]] / (Table2[[#This Row],[Population (million)]]*1000), NA())</f>
        <v>2.5499912434325744</v>
      </c>
      <c r="J2167" s="13">
        <v>17.13</v>
      </c>
      <c r="K2167" s="13">
        <f>IFERROR(Table2[[#This Row],[Total Waste (tons)]] * Table2[[#This Row],[Household waste (%)]], NA())</f>
        <v>2146501.5389999999</v>
      </c>
      <c r="L2167" s="13">
        <v>49.14</v>
      </c>
      <c r="M2167" s="10">
        <f>SUMIFS(Table2[Household waste (%)], Table2[Country], "Australia", Table2[Year], 2020)</f>
        <v>1412.17</v>
      </c>
      <c r="N2167" s="10">
        <f>COUNTIFS(Table2[Year], "USA")</f>
        <v>0</v>
      </c>
    </row>
    <row r="2168" spans="1:14" x14ac:dyDescent="0.35">
      <c r="A2168" s="8" t="s">
        <v>24</v>
      </c>
      <c r="B2168" s="9">
        <v>2018</v>
      </c>
      <c r="C2168" s="8" t="s">
        <v>13</v>
      </c>
      <c r="D2168" s="9">
        <v>36440.49</v>
      </c>
      <c r="E2168" s="10">
        <v>35379.589999999997</v>
      </c>
      <c r="F2168" s="10">
        <f>IFERROR(Table2[[#This Row],[Economic loss ($ million)]]*1000000 / Table2[[#This Row],[Total Waste (tons)]], NA())</f>
        <v>970886.78006250749</v>
      </c>
      <c r="G2168" s="10" t="str">
        <f t="shared" si="33"/>
        <v>Medium</v>
      </c>
      <c r="H2168" s="10">
        <v>88.45</v>
      </c>
      <c r="I2168" s="10">
        <f>IFERROR(Table2[[#This Row],[Total Waste (tons)]] / (Table2[[#This Row],[Population (million)]]*1000), NA())</f>
        <v>3.7793889171221437E-2</v>
      </c>
      <c r="J2168" s="10">
        <v>964.19</v>
      </c>
      <c r="K2168" s="10">
        <f>IFERROR(Table2[[#This Row],[Total Waste (tons)]] * Table2[[#This Row],[Household waste (%)]], NA())</f>
        <v>1737482.5632</v>
      </c>
      <c r="L2168" s="10">
        <v>47.68</v>
      </c>
      <c r="M2168" s="10">
        <f>SUMIFS(Table2[Household waste (%)], Table2[Country], "Australia", Table2[Year], 2020)</f>
        <v>1412.17</v>
      </c>
      <c r="N2168" s="10">
        <f>COUNTIFS(Table2[Year], "USA")</f>
        <v>0</v>
      </c>
    </row>
    <row r="2169" spans="1:14" x14ac:dyDescent="0.35">
      <c r="A2169" s="11" t="s">
        <v>24</v>
      </c>
      <c r="B2169" s="12">
        <v>2023</v>
      </c>
      <c r="C2169" s="11" t="s">
        <v>22</v>
      </c>
      <c r="D2169" s="12">
        <v>16518.259999999998</v>
      </c>
      <c r="E2169" s="13">
        <v>18623.18</v>
      </c>
      <c r="F2169" s="13">
        <f>IFERROR(Table2[[#This Row],[Economic loss ($ million)]]*1000000 / Table2[[#This Row],[Total Waste (tons)]], NA())</f>
        <v>1127429.88668298</v>
      </c>
      <c r="G2169" s="13" t="str">
        <f t="shared" si="33"/>
        <v>High</v>
      </c>
      <c r="H2169" s="13">
        <v>142.12</v>
      </c>
      <c r="I2169" s="13">
        <f>IFERROR(Table2[[#This Row],[Total Waste (tons)]] / (Table2[[#This Row],[Population (million)]]*1000), NA())</f>
        <v>1.3042653654222726E-2</v>
      </c>
      <c r="J2169" s="13">
        <v>1266.48</v>
      </c>
      <c r="K2169" s="13">
        <f>IFERROR(Table2[[#This Row],[Total Waste (tons)]] * Table2[[#This Row],[Household waste (%)]], NA())</f>
        <v>1134474.0967999999</v>
      </c>
      <c r="L2169" s="13">
        <v>68.680000000000007</v>
      </c>
      <c r="M2169" s="10">
        <f>SUMIFS(Table2[Household waste (%)], Table2[Country], "Australia", Table2[Year], 2020)</f>
        <v>1412.17</v>
      </c>
      <c r="N2169" s="10">
        <f>COUNTIFS(Table2[Year], "USA")</f>
        <v>0</v>
      </c>
    </row>
    <row r="2170" spans="1:14" x14ac:dyDescent="0.35">
      <c r="A2170" s="8" t="s">
        <v>18</v>
      </c>
      <c r="B2170" s="9">
        <v>2022</v>
      </c>
      <c r="C2170" s="8" t="s">
        <v>19</v>
      </c>
      <c r="D2170" s="9">
        <v>13519.64</v>
      </c>
      <c r="E2170" s="10">
        <v>14221.21</v>
      </c>
      <c r="F2170" s="10">
        <f>IFERROR(Table2[[#This Row],[Economic loss ($ million)]]*1000000 / Table2[[#This Row],[Total Waste (tons)]], NA())</f>
        <v>1051892.6539464069</v>
      </c>
      <c r="G2170" s="10" t="str">
        <f t="shared" si="33"/>
        <v>Medium</v>
      </c>
      <c r="H2170" s="10">
        <v>40.119999999999997</v>
      </c>
      <c r="I2170" s="10">
        <f>IFERROR(Table2[[#This Row],[Total Waste (tons)]] / (Table2[[#This Row],[Population (million)]]*1000), NA())</f>
        <v>1.5720328833385658E-2</v>
      </c>
      <c r="J2170" s="10">
        <v>860.01</v>
      </c>
      <c r="K2170" s="10">
        <f>IFERROR(Table2[[#This Row],[Total Waste (tons)]] * Table2[[#This Row],[Household waste (%)]], NA())</f>
        <v>901219.20239999995</v>
      </c>
      <c r="L2170" s="10">
        <v>66.66</v>
      </c>
      <c r="M2170" s="10">
        <f>SUMIFS(Table2[Household waste (%)], Table2[Country], "Australia", Table2[Year], 2020)</f>
        <v>1412.17</v>
      </c>
      <c r="N2170" s="10">
        <f>COUNTIFS(Table2[Year], "USA")</f>
        <v>0</v>
      </c>
    </row>
    <row r="2171" spans="1:14" x14ac:dyDescent="0.35">
      <c r="A2171" s="11" t="s">
        <v>34</v>
      </c>
      <c r="B2171" s="12">
        <v>2020</v>
      </c>
      <c r="C2171" s="11" t="s">
        <v>9</v>
      </c>
      <c r="D2171" s="12">
        <v>19517.830000000002</v>
      </c>
      <c r="E2171" s="13">
        <v>20014.560000000001</v>
      </c>
      <c r="F2171" s="13">
        <f>IFERROR(Table2[[#This Row],[Economic loss ($ million)]]*1000000 / Table2[[#This Row],[Total Waste (tons)]], NA())</f>
        <v>1025450.0628399776</v>
      </c>
      <c r="G2171" s="13" t="str">
        <f t="shared" si="33"/>
        <v>Medium</v>
      </c>
      <c r="H2171" s="13">
        <v>108.51</v>
      </c>
      <c r="I2171" s="13">
        <f>IFERROR(Table2[[#This Row],[Total Waste (tons)]] / (Table2[[#This Row],[Population (million)]]*1000), NA())</f>
        <v>2.7907332208527556E-2</v>
      </c>
      <c r="J2171" s="13">
        <v>699.38</v>
      </c>
      <c r="K2171" s="13">
        <f>IFERROR(Table2[[#This Row],[Total Waste (tons)]] * Table2[[#This Row],[Household waste (%)]], NA())</f>
        <v>1235868.9956</v>
      </c>
      <c r="L2171" s="13">
        <v>63.32</v>
      </c>
      <c r="M2171" s="10">
        <f>SUMIFS(Table2[Household waste (%)], Table2[Country], "Australia", Table2[Year], 2020)</f>
        <v>1412.17</v>
      </c>
      <c r="N2171" s="10">
        <f>COUNTIFS(Table2[Year], "USA")</f>
        <v>0</v>
      </c>
    </row>
    <row r="2172" spans="1:14" x14ac:dyDescent="0.35">
      <c r="A2172" s="8" t="s">
        <v>17</v>
      </c>
      <c r="B2172" s="9">
        <v>2024</v>
      </c>
      <c r="C2172" s="8" t="s">
        <v>13</v>
      </c>
      <c r="D2172" s="9">
        <v>18058.32</v>
      </c>
      <c r="E2172" s="10">
        <v>19654.95</v>
      </c>
      <c r="F2172" s="10">
        <f>IFERROR(Table2[[#This Row],[Economic loss ($ million)]]*1000000 / Table2[[#This Row],[Total Waste (tons)]], NA())</f>
        <v>1088415.201414085</v>
      </c>
      <c r="G2172" s="10" t="str">
        <f t="shared" si="33"/>
        <v>Medium</v>
      </c>
      <c r="H2172" s="10">
        <v>178.49</v>
      </c>
      <c r="I2172" s="10">
        <f>IFERROR(Table2[[#This Row],[Total Waste (tons)]] / (Table2[[#This Row],[Population (million)]]*1000), NA())</f>
        <v>9.9874564459930315E-2</v>
      </c>
      <c r="J2172" s="10">
        <v>180.81</v>
      </c>
      <c r="K2172" s="10">
        <f>IFERROR(Table2[[#This Row],[Total Waste (tons)]] * Table2[[#This Row],[Household waste (%)]], NA())</f>
        <v>924585.98400000005</v>
      </c>
      <c r="L2172" s="10">
        <v>51.2</v>
      </c>
      <c r="M2172" s="10">
        <f>SUMIFS(Table2[Household waste (%)], Table2[Country], "Australia", Table2[Year], 2020)</f>
        <v>1412.17</v>
      </c>
      <c r="N2172" s="10">
        <f>COUNTIFS(Table2[Year], "USA")</f>
        <v>0</v>
      </c>
    </row>
    <row r="2173" spans="1:14" x14ac:dyDescent="0.35">
      <c r="A2173" s="11" t="s">
        <v>24</v>
      </c>
      <c r="B2173" s="12">
        <v>2022</v>
      </c>
      <c r="C2173" s="11" t="s">
        <v>25</v>
      </c>
      <c r="D2173" s="12">
        <v>31220.86</v>
      </c>
      <c r="E2173" s="13">
        <v>36959.440000000002</v>
      </c>
      <c r="F2173" s="13">
        <f>IFERROR(Table2[[#This Row],[Economic loss ($ million)]]*1000000 / Table2[[#This Row],[Total Waste (tons)]], NA())</f>
        <v>1183805.9553772702</v>
      </c>
      <c r="G2173" s="13" t="str">
        <f t="shared" si="33"/>
        <v>High</v>
      </c>
      <c r="H2173" s="13">
        <v>184.7</v>
      </c>
      <c r="I2173" s="13">
        <f>IFERROR(Table2[[#This Row],[Total Waste (tons)]] / (Table2[[#This Row],[Population (million)]]*1000), NA())</f>
        <v>2.275340708674042E-2</v>
      </c>
      <c r="J2173" s="13">
        <v>1372.14</v>
      </c>
      <c r="K2173" s="13">
        <f>IFERROR(Table2[[#This Row],[Total Waste (tons)]] * Table2[[#This Row],[Household waste (%)]], NA())</f>
        <v>1651583.4939999999</v>
      </c>
      <c r="L2173" s="13">
        <v>52.9</v>
      </c>
      <c r="M2173" s="10">
        <f>SUMIFS(Table2[Household waste (%)], Table2[Country], "Australia", Table2[Year], 2020)</f>
        <v>1412.17</v>
      </c>
      <c r="N2173" s="10">
        <f>COUNTIFS(Table2[Year], "USA")</f>
        <v>0</v>
      </c>
    </row>
    <row r="2174" spans="1:14" x14ac:dyDescent="0.35">
      <c r="A2174" s="8" t="s">
        <v>32</v>
      </c>
      <c r="B2174" s="9">
        <v>2021</v>
      </c>
      <c r="C2174" s="8" t="s">
        <v>15</v>
      </c>
      <c r="D2174" s="9">
        <v>9060.27</v>
      </c>
      <c r="E2174" s="10">
        <v>8555.6</v>
      </c>
      <c r="F2174" s="10">
        <f>IFERROR(Table2[[#This Row],[Economic loss ($ million)]]*1000000 / Table2[[#This Row],[Total Waste (tons)]], NA())</f>
        <v>944298.5694686803</v>
      </c>
      <c r="G2174" s="10" t="str">
        <f t="shared" si="33"/>
        <v>Low</v>
      </c>
      <c r="H2174" s="10">
        <v>24.08</v>
      </c>
      <c r="I2174" s="10">
        <f>IFERROR(Table2[[#This Row],[Total Waste (tons)]] / (Table2[[#This Row],[Population (million)]]*1000), NA())</f>
        <v>1.0313575721701121E-2</v>
      </c>
      <c r="J2174" s="10">
        <v>878.48</v>
      </c>
      <c r="K2174" s="10">
        <f>IFERROR(Table2[[#This Row],[Total Waste (tons)]] * Table2[[#This Row],[Household waste (%)]], NA())</f>
        <v>429456.79800000001</v>
      </c>
      <c r="L2174" s="10">
        <v>47.4</v>
      </c>
      <c r="M2174" s="10">
        <f>SUMIFS(Table2[Household waste (%)], Table2[Country], "Australia", Table2[Year], 2020)</f>
        <v>1412.17</v>
      </c>
      <c r="N2174" s="10">
        <f>COUNTIFS(Table2[Year], "USA")</f>
        <v>0</v>
      </c>
    </row>
    <row r="2175" spans="1:14" x14ac:dyDescent="0.35">
      <c r="A2175" s="11" t="s">
        <v>32</v>
      </c>
      <c r="B2175" s="12">
        <v>2019</v>
      </c>
      <c r="C2175" s="11" t="s">
        <v>25</v>
      </c>
      <c r="D2175" s="12">
        <v>26692.45</v>
      </c>
      <c r="E2175" s="13">
        <v>28318.78</v>
      </c>
      <c r="F2175" s="13">
        <f>IFERROR(Table2[[#This Row],[Economic loss ($ million)]]*1000000 / Table2[[#This Row],[Total Waste (tons)]], NA())</f>
        <v>1060928.4647906055</v>
      </c>
      <c r="G2175" s="13" t="str">
        <f t="shared" si="33"/>
        <v>Medium</v>
      </c>
      <c r="H2175" s="13">
        <v>92.95</v>
      </c>
      <c r="I2175" s="13">
        <f>IFERROR(Table2[[#This Row],[Total Waste (tons)]] / (Table2[[#This Row],[Population (million)]]*1000), NA())</f>
        <v>4.214220306604146E-2</v>
      </c>
      <c r="J2175" s="13">
        <v>633.39</v>
      </c>
      <c r="K2175" s="13">
        <f>IFERROR(Table2[[#This Row],[Total Waste (tons)]] * Table2[[#This Row],[Household waste (%)]], NA())</f>
        <v>1584463.8319999999</v>
      </c>
      <c r="L2175" s="13">
        <v>59.36</v>
      </c>
      <c r="M2175" s="10">
        <f>SUMIFS(Table2[Household waste (%)], Table2[Country], "Australia", Table2[Year], 2020)</f>
        <v>1412.17</v>
      </c>
      <c r="N2175" s="10">
        <f>COUNTIFS(Table2[Year], "USA")</f>
        <v>0</v>
      </c>
    </row>
    <row r="2176" spans="1:14" x14ac:dyDescent="0.35">
      <c r="A2176" s="8" t="s">
        <v>34</v>
      </c>
      <c r="B2176" s="9">
        <v>2022</v>
      </c>
      <c r="C2176" s="8" t="s">
        <v>15</v>
      </c>
      <c r="D2176" s="9">
        <v>41474.480000000003</v>
      </c>
      <c r="E2176" s="10">
        <v>39921.339999999997</v>
      </c>
      <c r="F2176" s="10">
        <f>IFERROR(Table2[[#This Row],[Economic loss ($ million)]]*1000000 / Table2[[#This Row],[Total Waste (tons)]], NA())</f>
        <v>962551.91144048097</v>
      </c>
      <c r="G2176" s="10" t="str">
        <f t="shared" si="33"/>
        <v>Medium</v>
      </c>
      <c r="H2176" s="10">
        <v>48.86</v>
      </c>
      <c r="I2176" s="10">
        <f>IFERROR(Table2[[#This Row],[Total Waste (tons)]] / (Table2[[#This Row],[Population (million)]]*1000), NA())</f>
        <v>4.8654982285727698E-2</v>
      </c>
      <c r="J2176" s="10">
        <v>852.42</v>
      </c>
      <c r="K2176" s="10">
        <f>IFERROR(Table2[[#This Row],[Total Waste (tons)]] * Table2[[#This Row],[Household waste (%)]], NA())</f>
        <v>1444556.1384000001</v>
      </c>
      <c r="L2176" s="10">
        <v>34.83</v>
      </c>
      <c r="M2176" s="10">
        <f>SUMIFS(Table2[Household waste (%)], Table2[Country], "Australia", Table2[Year], 2020)</f>
        <v>1412.17</v>
      </c>
      <c r="N2176" s="10">
        <f>COUNTIFS(Table2[Year], "USA")</f>
        <v>0</v>
      </c>
    </row>
    <row r="2177" spans="1:14" x14ac:dyDescent="0.35">
      <c r="A2177" s="11" t="s">
        <v>16</v>
      </c>
      <c r="B2177" s="12">
        <v>2021</v>
      </c>
      <c r="C2177" s="11" t="s">
        <v>15</v>
      </c>
      <c r="D2177" s="12">
        <v>26564.19</v>
      </c>
      <c r="E2177" s="13">
        <v>27462.76</v>
      </c>
      <c r="F2177" s="13">
        <f>IFERROR(Table2[[#This Row],[Economic loss ($ million)]]*1000000 / Table2[[#This Row],[Total Waste (tons)]], NA())</f>
        <v>1033826.365494299</v>
      </c>
      <c r="G2177" s="13" t="str">
        <f t="shared" si="33"/>
        <v>Medium</v>
      </c>
      <c r="H2177" s="13">
        <v>143.15</v>
      </c>
      <c r="I2177" s="13">
        <f>IFERROR(Table2[[#This Row],[Total Waste (tons)]] / (Table2[[#This Row],[Population (million)]]*1000), NA())</f>
        <v>2.7434126139896105E-2</v>
      </c>
      <c r="J2177" s="13">
        <v>968.29</v>
      </c>
      <c r="K2177" s="13">
        <f>IFERROR(Table2[[#This Row],[Total Waste (tons)]] * Table2[[#This Row],[Household waste (%)]], NA())</f>
        <v>1264721.0858999998</v>
      </c>
      <c r="L2177" s="13">
        <v>47.61</v>
      </c>
      <c r="M2177" s="10">
        <f>SUMIFS(Table2[Household waste (%)], Table2[Country], "Australia", Table2[Year], 2020)</f>
        <v>1412.17</v>
      </c>
      <c r="N2177" s="10">
        <f>COUNTIFS(Table2[Year], "USA")</f>
        <v>0</v>
      </c>
    </row>
    <row r="2178" spans="1:14" x14ac:dyDescent="0.35">
      <c r="A2178" s="8" t="s">
        <v>8</v>
      </c>
      <c r="B2178" s="9">
        <v>2018</v>
      </c>
      <c r="C2178" s="8" t="s">
        <v>9</v>
      </c>
      <c r="D2178" s="9">
        <v>6384.32</v>
      </c>
      <c r="E2178" s="10">
        <v>6500.24</v>
      </c>
      <c r="F2178" s="10">
        <f>IFERROR(Table2[[#This Row],[Economic loss ($ million)]]*1000000 / Table2[[#This Row],[Total Waste (tons)]], NA())</f>
        <v>1018156.9846123002</v>
      </c>
      <c r="G2178" s="10" t="str">
        <f t="shared" ref="G2178:G2241" si="34">IF(F2178&gt;1100000,"High",IF(F2178&gt;=950000,"Medium","Low"))</f>
        <v>Medium</v>
      </c>
      <c r="H2178" s="10">
        <v>131.96</v>
      </c>
      <c r="I2178" s="10">
        <f>IFERROR(Table2[[#This Row],[Total Waste (tons)]] / (Table2[[#This Row],[Population (million)]]*1000), NA())</f>
        <v>4.7382162816069348E-3</v>
      </c>
      <c r="J2178" s="10">
        <v>1347.41</v>
      </c>
      <c r="K2178" s="10">
        <f>IFERROR(Table2[[#This Row],[Total Waste (tons)]] * Table2[[#This Row],[Household waste (%)]], NA())</f>
        <v>288060.51839999994</v>
      </c>
      <c r="L2178" s="10">
        <v>45.12</v>
      </c>
      <c r="M2178" s="10">
        <f>SUMIFS(Table2[Household waste (%)], Table2[Country], "Australia", Table2[Year], 2020)</f>
        <v>1412.17</v>
      </c>
      <c r="N2178" s="10">
        <f>COUNTIFS(Table2[Year], "USA")</f>
        <v>0</v>
      </c>
    </row>
    <row r="2179" spans="1:14" x14ac:dyDescent="0.35">
      <c r="A2179" s="11" t="s">
        <v>12</v>
      </c>
      <c r="B2179" s="12">
        <v>2023</v>
      </c>
      <c r="C2179" s="11" t="s">
        <v>9</v>
      </c>
      <c r="D2179" s="12">
        <v>47934.04</v>
      </c>
      <c r="E2179" s="13">
        <v>50098.02</v>
      </c>
      <c r="F2179" s="13">
        <f>IFERROR(Table2[[#This Row],[Economic loss ($ million)]]*1000000 / Table2[[#This Row],[Total Waste (tons)]], NA())</f>
        <v>1045144.9533567377</v>
      </c>
      <c r="G2179" s="13" t="str">
        <f t="shared" si="34"/>
        <v>Medium</v>
      </c>
      <c r="H2179" s="13">
        <v>34.450000000000003</v>
      </c>
      <c r="I2179" s="13">
        <f>IFERROR(Table2[[#This Row],[Total Waste (tons)]] / (Table2[[#This Row],[Population (million)]]*1000), NA())</f>
        <v>0.29213822525597272</v>
      </c>
      <c r="J2179" s="13">
        <v>164.08</v>
      </c>
      <c r="K2179" s="13">
        <f>IFERROR(Table2[[#This Row],[Total Waste (tons)]] * Table2[[#This Row],[Household waste (%)]], NA())</f>
        <v>2726967.5356000001</v>
      </c>
      <c r="L2179" s="13">
        <v>56.89</v>
      </c>
      <c r="M2179" s="10">
        <f>SUMIFS(Table2[Household waste (%)], Table2[Country], "Australia", Table2[Year], 2020)</f>
        <v>1412.17</v>
      </c>
      <c r="N2179" s="10">
        <f>COUNTIFS(Table2[Year], "USA")</f>
        <v>0</v>
      </c>
    </row>
    <row r="2180" spans="1:14" x14ac:dyDescent="0.35">
      <c r="A2180" s="8" t="s">
        <v>26</v>
      </c>
      <c r="B2180" s="9">
        <v>2021</v>
      </c>
      <c r="C2180" s="8" t="s">
        <v>15</v>
      </c>
      <c r="D2180" s="9">
        <v>10524.21</v>
      </c>
      <c r="E2180" s="10">
        <v>10525.8</v>
      </c>
      <c r="F2180" s="10">
        <f>IFERROR(Table2[[#This Row],[Economic loss ($ million)]]*1000000 / Table2[[#This Row],[Total Waste (tons)]], NA())</f>
        <v>1000151.0802235989</v>
      </c>
      <c r="G2180" s="10" t="str">
        <f t="shared" si="34"/>
        <v>Medium</v>
      </c>
      <c r="H2180" s="10">
        <v>92.7</v>
      </c>
      <c r="I2180" s="10">
        <f>IFERROR(Table2[[#This Row],[Total Waste (tons)]] / (Table2[[#This Row],[Population (million)]]*1000), NA())</f>
        <v>2.0378773502701238E-2</v>
      </c>
      <c r="J2180" s="10">
        <v>516.42999999999995</v>
      </c>
      <c r="K2180" s="10">
        <f>IFERROR(Table2[[#This Row],[Total Waste (tons)]] * Table2[[#This Row],[Household waste (%)]], NA())</f>
        <v>500426.18549999991</v>
      </c>
      <c r="L2180" s="10">
        <v>47.55</v>
      </c>
      <c r="M2180" s="10">
        <f>SUMIFS(Table2[Household waste (%)], Table2[Country], "Australia", Table2[Year], 2020)</f>
        <v>1412.17</v>
      </c>
      <c r="N2180" s="10">
        <f>COUNTIFS(Table2[Year], "USA")</f>
        <v>0</v>
      </c>
    </row>
    <row r="2181" spans="1:14" x14ac:dyDescent="0.35">
      <c r="A2181" s="11" t="s">
        <v>31</v>
      </c>
      <c r="B2181" s="12">
        <v>2020</v>
      </c>
      <c r="C2181" s="11" t="s">
        <v>22</v>
      </c>
      <c r="D2181" s="12">
        <v>9867.2000000000007</v>
      </c>
      <c r="E2181" s="13">
        <v>10190.91</v>
      </c>
      <c r="F2181" s="13">
        <f>IFERROR(Table2[[#This Row],[Economic loss ($ million)]]*1000000 / Table2[[#This Row],[Total Waste (tons)]], NA())</f>
        <v>1032806.6726122912</v>
      </c>
      <c r="G2181" s="13" t="str">
        <f t="shared" si="34"/>
        <v>Medium</v>
      </c>
      <c r="H2181" s="13">
        <v>35.53</v>
      </c>
      <c r="I2181" s="13">
        <f>IFERROR(Table2[[#This Row],[Total Waste (tons)]] / (Table2[[#This Row],[Population (million)]]*1000), NA())</f>
        <v>1.0571697951487101E-2</v>
      </c>
      <c r="J2181" s="13">
        <v>933.36</v>
      </c>
      <c r="K2181" s="13">
        <f>IFERROR(Table2[[#This Row],[Total Waste (tons)]] * Table2[[#This Row],[Household waste (%)]], NA())</f>
        <v>451819.08800000005</v>
      </c>
      <c r="L2181" s="13">
        <v>45.79</v>
      </c>
      <c r="M2181" s="10">
        <f>SUMIFS(Table2[Household waste (%)], Table2[Country], "Australia", Table2[Year], 2020)</f>
        <v>1412.17</v>
      </c>
      <c r="N2181" s="10">
        <f>COUNTIFS(Table2[Year], "USA")</f>
        <v>0</v>
      </c>
    </row>
    <row r="2182" spans="1:14" x14ac:dyDescent="0.35">
      <c r="A2182" s="8" t="s">
        <v>32</v>
      </c>
      <c r="B2182" s="9">
        <v>2022</v>
      </c>
      <c r="C2182" s="8" t="s">
        <v>15</v>
      </c>
      <c r="D2182" s="9">
        <v>10556.1</v>
      </c>
      <c r="E2182" s="10">
        <v>8660.98</v>
      </c>
      <c r="F2182" s="10">
        <f>IFERROR(Table2[[#This Row],[Economic loss ($ million)]]*1000000 / Table2[[#This Row],[Total Waste (tons)]], NA())</f>
        <v>820471.57567662292</v>
      </c>
      <c r="G2182" s="10" t="str">
        <f t="shared" si="34"/>
        <v>Low</v>
      </c>
      <c r="H2182" s="10">
        <v>132.6</v>
      </c>
      <c r="I2182" s="10">
        <f>IFERROR(Table2[[#This Row],[Total Waste (tons)]] / (Table2[[#This Row],[Population (million)]]*1000), NA())</f>
        <v>8.0917557778544327E-3</v>
      </c>
      <c r="J2182" s="10">
        <v>1304.55</v>
      </c>
      <c r="K2182" s="10">
        <f>IFERROR(Table2[[#This Row],[Total Waste (tons)]] * Table2[[#This Row],[Household waste (%)]], NA())</f>
        <v>360068.571</v>
      </c>
      <c r="L2182" s="10">
        <v>34.11</v>
      </c>
      <c r="M2182" s="10">
        <f>SUMIFS(Table2[Household waste (%)], Table2[Country], "Australia", Table2[Year], 2020)</f>
        <v>1412.17</v>
      </c>
      <c r="N2182" s="10">
        <f>COUNTIFS(Table2[Year], "USA")</f>
        <v>0</v>
      </c>
    </row>
    <row r="2183" spans="1:14" x14ac:dyDescent="0.35">
      <c r="A2183" s="11" t="s">
        <v>31</v>
      </c>
      <c r="B2183" s="12">
        <v>2018</v>
      </c>
      <c r="C2183" s="11" t="s">
        <v>15</v>
      </c>
      <c r="D2183" s="12">
        <v>38787.71</v>
      </c>
      <c r="E2183" s="13">
        <v>40830.199999999997</v>
      </c>
      <c r="F2183" s="13">
        <f>IFERROR(Table2[[#This Row],[Economic loss ($ million)]]*1000000 / Table2[[#This Row],[Total Waste (tons)]], NA())</f>
        <v>1052658.1744578374</v>
      </c>
      <c r="G2183" s="13" t="str">
        <f t="shared" si="34"/>
        <v>Medium</v>
      </c>
      <c r="H2183" s="13">
        <v>109.43</v>
      </c>
      <c r="I2183" s="13">
        <f>IFERROR(Table2[[#This Row],[Total Waste (tons)]] / (Table2[[#This Row],[Population (million)]]*1000), NA())</f>
        <v>0.15053250281367639</v>
      </c>
      <c r="J2183" s="13">
        <v>257.67</v>
      </c>
      <c r="K2183" s="13">
        <f>IFERROR(Table2[[#This Row],[Total Waste (tons)]] * Table2[[#This Row],[Household waste (%)]], NA())</f>
        <v>1165570.6854999999</v>
      </c>
      <c r="L2183" s="13">
        <v>30.05</v>
      </c>
      <c r="M2183" s="10">
        <f>SUMIFS(Table2[Household waste (%)], Table2[Country], "Australia", Table2[Year], 2020)</f>
        <v>1412.17</v>
      </c>
      <c r="N2183" s="10">
        <f>COUNTIFS(Table2[Year], "USA")</f>
        <v>0</v>
      </c>
    </row>
    <row r="2184" spans="1:14" x14ac:dyDescent="0.35">
      <c r="A2184" s="8" t="s">
        <v>18</v>
      </c>
      <c r="B2184" s="9">
        <v>2021</v>
      </c>
      <c r="C2184" s="8" t="s">
        <v>11</v>
      </c>
      <c r="D2184" s="9">
        <v>19973.259999999998</v>
      </c>
      <c r="E2184" s="10">
        <v>16207.35</v>
      </c>
      <c r="F2184" s="10">
        <f>IFERROR(Table2[[#This Row],[Economic loss ($ million)]]*1000000 / Table2[[#This Row],[Total Waste (tons)]], NA())</f>
        <v>811452.41187467647</v>
      </c>
      <c r="G2184" s="10" t="str">
        <f t="shared" si="34"/>
        <v>Low</v>
      </c>
      <c r="H2184" s="10">
        <v>33.340000000000003</v>
      </c>
      <c r="I2184" s="10">
        <f>IFERROR(Table2[[#This Row],[Total Waste (tons)]] / (Table2[[#This Row],[Population (million)]]*1000), NA())</f>
        <v>1.5092155173716582E-2</v>
      </c>
      <c r="J2184" s="10">
        <v>1323.42</v>
      </c>
      <c r="K2184" s="10">
        <f>IFERROR(Table2[[#This Row],[Total Waste (tons)]] * Table2[[#This Row],[Household waste (%)]], NA())</f>
        <v>860248.30819999997</v>
      </c>
      <c r="L2184" s="10">
        <v>43.07</v>
      </c>
      <c r="M2184" s="10">
        <f>SUMIFS(Table2[Household waste (%)], Table2[Country], "Australia", Table2[Year], 2020)</f>
        <v>1412.17</v>
      </c>
      <c r="N2184" s="10">
        <f>COUNTIFS(Table2[Year], "USA")</f>
        <v>0</v>
      </c>
    </row>
    <row r="2185" spans="1:14" x14ac:dyDescent="0.35">
      <c r="A2185" s="11" t="s">
        <v>24</v>
      </c>
      <c r="B2185" s="12">
        <v>2020</v>
      </c>
      <c r="C2185" s="11" t="s">
        <v>19</v>
      </c>
      <c r="D2185" s="12">
        <v>5586.67</v>
      </c>
      <c r="E2185" s="13">
        <v>6335.73</v>
      </c>
      <c r="F2185" s="13">
        <f>IFERROR(Table2[[#This Row],[Economic loss ($ million)]]*1000000 / Table2[[#This Row],[Total Waste (tons)]], NA())</f>
        <v>1134079.8722673792</v>
      </c>
      <c r="G2185" s="13" t="str">
        <f t="shared" si="34"/>
        <v>High</v>
      </c>
      <c r="H2185" s="13">
        <v>128.71</v>
      </c>
      <c r="I2185" s="13">
        <f>IFERROR(Table2[[#This Row],[Total Waste (tons)]] / (Table2[[#This Row],[Population (million)]]*1000), NA())</f>
        <v>4.5086514405616979E-2</v>
      </c>
      <c r="J2185" s="13">
        <v>123.91</v>
      </c>
      <c r="K2185" s="13">
        <f>IFERROR(Table2[[#This Row],[Total Waste (tons)]] * Table2[[#This Row],[Household waste (%)]], NA())</f>
        <v>363915.6838</v>
      </c>
      <c r="L2185" s="13">
        <v>65.14</v>
      </c>
      <c r="M2185" s="10">
        <f>SUMIFS(Table2[Household waste (%)], Table2[Country], "Australia", Table2[Year], 2020)</f>
        <v>1412.17</v>
      </c>
      <c r="N2185" s="10">
        <f>COUNTIFS(Table2[Year], "USA")</f>
        <v>0</v>
      </c>
    </row>
    <row r="2186" spans="1:14" x14ac:dyDescent="0.35">
      <c r="A2186" s="8" t="s">
        <v>32</v>
      </c>
      <c r="B2186" s="9">
        <v>2019</v>
      </c>
      <c r="C2186" s="8" t="s">
        <v>22</v>
      </c>
      <c r="D2186" s="9">
        <v>19895.86</v>
      </c>
      <c r="E2186" s="10">
        <v>16559.2</v>
      </c>
      <c r="F2186" s="10">
        <f>IFERROR(Table2[[#This Row],[Economic loss ($ million)]]*1000000 / Table2[[#This Row],[Total Waste (tons)]], NA())</f>
        <v>832293.75357486424</v>
      </c>
      <c r="G2186" s="10" t="str">
        <f t="shared" si="34"/>
        <v>Low</v>
      </c>
      <c r="H2186" s="10">
        <v>117.48</v>
      </c>
      <c r="I2186" s="10">
        <f>IFERROR(Table2[[#This Row],[Total Waste (tons)]] / (Table2[[#This Row],[Population (million)]]*1000), NA())</f>
        <v>2.9423040520556051E-2</v>
      </c>
      <c r="J2186" s="10">
        <v>676.2</v>
      </c>
      <c r="K2186" s="10">
        <f>IFERROR(Table2[[#This Row],[Total Waste (tons)]] * Table2[[#This Row],[Household waste (%)]], NA())</f>
        <v>921576.2352</v>
      </c>
      <c r="L2186" s="10">
        <v>46.32</v>
      </c>
      <c r="M2186" s="10">
        <f>SUMIFS(Table2[Household waste (%)], Table2[Country], "Australia", Table2[Year], 2020)</f>
        <v>1412.17</v>
      </c>
      <c r="N2186" s="10">
        <f>COUNTIFS(Table2[Year], "USA")</f>
        <v>0</v>
      </c>
    </row>
    <row r="2187" spans="1:14" x14ac:dyDescent="0.35">
      <c r="A2187" s="11" t="s">
        <v>30</v>
      </c>
      <c r="B2187" s="12">
        <v>2021</v>
      </c>
      <c r="C2187" s="11" t="s">
        <v>9</v>
      </c>
      <c r="D2187" s="12">
        <v>25078.26</v>
      </c>
      <c r="E2187" s="13">
        <v>26956.34</v>
      </c>
      <c r="F2187" s="13">
        <f>IFERROR(Table2[[#This Row],[Economic loss ($ million)]]*1000000 / Table2[[#This Row],[Total Waste (tons)]], NA())</f>
        <v>1074888.7682000266</v>
      </c>
      <c r="G2187" s="13" t="str">
        <f t="shared" si="34"/>
        <v>Medium</v>
      </c>
      <c r="H2187" s="13">
        <v>73.8</v>
      </c>
      <c r="I2187" s="13">
        <f>IFERROR(Table2[[#This Row],[Total Waste (tons)]] / (Table2[[#This Row],[Population (million)]]*1000), NA())</f>
        <v>0.9350581655480984</v>
      </c>
      <c r="J2187" s="13">
        <v>26.82</v>
      </c>
      <c r="K2187" s="13">
        <f>IFERROR(Table2[[#This Row],[Total Waste (tons)]] * Table2[[#This Row],[Household waste (%)]], NA())</f>
        <v>1147079.6124</v>
      </c>
      <c r="L2187" s="13">
        <v>45.74</v>
      </c>
      <c r="M2187" s="10">
        <f>SUMIFS(Table2[Household waste (%)], Table2[Country], "Australia", Table2[Year], 2020)</f>
        <v>1412.17</v>
      </c>
      <c r="N2187" s="10">
        <f>COUNTIFS(Table2[Year], "USA")</f>
        <v>0</v>
      </c>
    </row>
    <row r="2188" spans="1:14" x14ac:dyDescent="0.35">
      <c r="A2188" s="8" t="s">
        <v>21</v>
      </c>
      <c r="B2188" s="9">
        <v>2021</v>
      </c>
      <c r="C2188" s="8" t="s">
        <v>20</v>
      </c>
      <c r="D2188" s="9">
        <v>17683.849999999999</v>
      </c>
      <c r="E2188" s="10">
        <v>19953.54</v>
      </c>
      <c r="F2188" s="10">
        <f>IFERROR(Table2[[#This Row],[Economic loss ($ million)]]*1000000 / Table2[[#This Row],[Total Waste (tons)]], NA())</f>
        <v>1128348.1820983554</v>
      </c>
      <c r="G2188" s="10" t="str">
        <f t="shared" si="34"/>
        <v>High</v>
      </c>
      <c r="H2188" s="10">
        <v>142.88999999999999</v>
      </c>
      <c r="I2188" s="10">
        <f>IFERROR(Table2[[#This Row],[Total Waste (tons)]] / (Table2[[#This Row],[Population (million)]]*1000), NA())</f>
        <v>0.63702629682997114</v>
      </c>
      <c r="J2188" s="10">
        <v>27.76</v>
      </c>
      <c r="K2188" s="10">
        <f>IFERROR(Table2[[#This Row],[Total Waste (tons)]] * Table2[[#This Row],[Household waste (%)]], NA())</f>
        <v>884369.33849999984</v>
      </c>
      <c r="L2188" s="10">
        <v>50.01</v>
      </c>
      <c r="M2188" s="10">
        <f>SUMIFS(Table2[Household waste (%)], Table2[Country], "Australia", Table2[Year], 2020)</f>
        <v>1412.17</v>
      </c>
      <c r="N2188" s="10">
        <f>COUNTIFS(Table2[Year], "USA")</f>
        <v>0</v>
      </c>
    </row>
    <row r="2189" spans="1:14" x14ac:dyDescent="0.35">
      <c r="A2189" s="11" t="s">
        <v>17</v>
      </c>
      <c r="B2189" s="12">
        <v>2018</v>
      </c>
      <c r="C2189" s="11" t="s">
        <v>22</v>
      </c>
      <c r="D2189" s="12">
        <v>46992.34</v>
      </c>
      <c r="E2189" s="13">
        <v>43440.35</v>
      </c>
      <c r="F2189" s="13">
        <f>IFERROR(Table2[[#This Row],[Economic loss ($ million)]]*1000000 / Table2[[#This Row],[Total Waste (tons)]], NA())</f>
        <v>924413.42567746155</v>
      </c>
      <c r="G2189" s="13" t="str">
        <f t="shared" si="34"/>
        <v>Low</v>
      </c>
      <c r="H2189" s="13">
        <v>34.97</v>
      </c>
      <c r="I2189" s="13">
        <f>IFERROR(Table2[[#This Row],[Total Waste (tons)]] / (Table2[[#This Row],[Population (million)]]*1000), NA())</f>
        <v>4.2382023485272098E-2</v>
      </c>
      <c r="J2189" s="13">
        <v>1108.78</v>
      </c>
      <c r="K2189" s="13">
        <f>IFERROR(Table2[[#This Row],[Total Waste (tons)]] * Table2[[#This Row],[Household waste (%)]], NA())</f>
        <v>1632513.8916</v>
      </c>
      <c r="L2189" s="13">
        <v>34.74</v>
      </c>
      <c r="M2189" s="10">
        <f>SUMIFS(Table2[Household waste (%)], Table2[Country], "Australia", Table2[Year], 2020)</f>
        <v>1412.17</v>
      </c>
      <c r="N2189" s="10">
        <f>COUNTIFS(Table2[Year], "USA")</f>
        <v>0</v>
      </c>
    </row>
    <row r="2190" spans="1:14" x14ac:dyDescent="0.35">
      <c r="A2190" s="8" t="s">
        <v>17</v>
      </c>
      <c r="B2190" s="9">
        <v>2019</v>
      </c>
      <c r="C2190" s="8" t="s">
        <v>11</v>
      </c>
      <c r="D2190" s="9">
        <v>35773.589999999997</v>
      </c>
      <c r="E2190" s="10">
        <v>30260.75</v>
      </c>
      <c r="F2190" s="10">
        <f>IFERROR(Table2[[#This Row],[Economic loss ($ million)]]*1000000 / Table2[[#This Row],[Total Waste (tons)]], NA())</f>
        <v>845896.37215610745</v>
      </c>
      <c r="G2190" s="10" t="str">
        <f t="shared" si="34"/>
        <v>Low</v>
      </c>
      <c r="H2190" s="10">
        <v>176.57</v>
      </c>
      <c r="I2190" s="10">
        <f>IFERROR(Table2[[#This Row],[Total Waste (tons)]] / (Table2[[#This Row],[Population (million)]]*1000), NA())</f>
        <v>4.7561143905552009E-2</v>
      </c>
      <c r="J2190" s="10">
        <v>752.16</v>
      </c>
      <c r="K2190" s="10">
        <f>IFERROR(Table2[[#This Row],[Total Waste (tons)]] * Table2[[#This Row],[Household waste (%)]], NA())</f>
        <v>1361900.5713</v>
      </c>
      <c r="L2190" s="10">
        <v>38.07</v>
      </c>
      <c r="M2190" s="10">
        <f>SUMIFS(Table2[Household waste (%)], Table2[Country], "Australia", Table2[Year], 2020)</f>
        <v>1412.17</v>
      </c>
      <c r="N2190" s="10">
        <f>COUNTIFS(Table2[Year], "USA")</f>
        <v>0</v>
      </c>
    </row>
    <row r="2191" spans="1:14" x14ac:dyDescent="0.35">
      <c r="A2191" s="11" t="s">
        <v>14</v>
      </c>
      <c r="B2191" s="12">
        <v>2018</v>
      </c>
      <c r="C2191" s="11" t="s">
        <v>13</v>
      </c>
      <c r="D2191" s="12">
        <v>18461.93</v>
      </c>
      <c r="E2191" s="13">
        <v>18682.59</v>
      </c>
      <c r="F2191" s="13">
        <f>IFERROR(Table2[[#This Row],[Economic loss ($ million)]]*1000000 / Table2[[#This Row],[Total Waste (tons)]], NA())</f>
        <v>1011952.1631812059</v>
      </c>
      <c r="G2191" s="13" t="str">
        <f t="shared" si="34"/>
        <v>Medium</v>
      </c>
      <c r="H2191" s="13">
        <v>192.66</v>
      </c>
      <c r="I2191" s="13">
        <f>IFERROR(Table2[[#This Row],[Total Waste (tons)]] / (Table2[[#This Row],[Population (million)]]*1000), NA())</f>
        <v>3.0949908635228243E-2</v>
      </c>
      <c r="J2191" s="13">
        <v>596.51</v>
      </c>
      <c r="K2191" s="13">
        <f>IFERROR(Table2[[#This Row],[Total Waste (tons)]] * Table2[[#This Row],[Household waste (%)]], NA())</f>
        <v>814724.97090000007</v>
      </c>
      <c r="L2191" s="13">
        <v>44.13</v>
      </c>
      <c r="M2191" s="10">
        <f>SUMIFS(Table2[Household waste (%)], Table2[Country], "Australia", Table2[Year], 2020)</f>
        <v>1412.17</v>
      </c>
      <c r="N2191" s="10">
        <f>COUNTIFS(Table2[Year], "USA")</f>
        <v>0</v>
      </c>
    </row>
    <row r="2192" spans="1:14" x14ac:dyDescent="0.35">
      <c r="A2192" s="8" t="s">
        <v>21</v>
      </c>
      <c r="B2192" s="9">
        <v>2022</v>
      </c>
      <c r="C2192" s="8" t="s">
        <v>25</v>
      </c>
      <c r="D2192" s="9">
        <v>9084.81</v>
      </c>
      <c r="E2192" s="10">
        <v>9106.69</v>
      </c>
      <c r="F2192" s="10">
        <f>IFERROR(Table2[[#This Row],[Economic loss ($ million)]]*1000000 / Table2[[#This Row],[Total Waste (tons)]], NA())</f>
        <v>1002408.4158061644</v>
      </c>
      <c r="G2192" s="10" t="str">
        <f t="shared" si="34"/>
        <v>Medium</v>
      </c>
      <c r="H2192" s="10">
        <v>114.47</v>
      </c>
      <c r="I2192" s="10">
        <f>IFERROR(Table2[[#This Row],[Total Waste (tons)]] / (Table2[[#This Row],[Population (million)]]*1000), NA())</f>
        <v>1.4176409088071905E-2</v>
      </c>
      <c r="J2192" s="10">
        <v>640.84</v>
      </c>
      <c r="K2192" s="10">
        <f>IFERROR(Table2[[#This Row],[Total Waste (tons)]] * Table2[[#This Row],[Household waste (%)]], NA())</f>
        <v>522194.87879999995</v>
      </c>
      <c r="L2192" s="10">
        <v>57.48</v>
      </c>
      <c r="M2192" s="10">
        <f>SUMIFS(Table2[Household waste (%)], Table2[Country], "Australia", Table2[Year], 2020)</f>
        <v>1412.17</v>
      </c>
      <c r="N2192" s="10">
        <f>COUNTIFS(Table2[Year], "USA")</f>
        <v>0</v>
      </c>
    </row>
    <row r="2193" spans="1:14" x14ac:dyDescent="0.35">
      <c r="A2193" s="11" t="s">
        <v>30</v>
      </c>
      <c r="B2193" s="12">
        <v>2022</v>
      </c>
      <c r="C2193" s="11" t="s">
        <v>13</v>
      </c>
      <c r="D2193" s="12">
        <v>36705.17</v>
      </c>
      <c r="E2193" s="13">
        <v>33000.480000000003</v>
      </c>
      <c r="F2193" s="13">
        <f>IFERROR(Table2[[#This Row],[Economic loss ($ million)]]*1000000 / Table2[[#This Row],[Total Waste (tons)]], NA())</f>
        <v>899068.98673947039</v>
      </c>
      <c r="G2193" s="13" t="str">
        <f t="shared" si="34"/>
        <v>Low</v>
      </c>
      <c r="H2193" s="13">
        <v>151.22999999999999</v>
      </c>
      <c r="I2193" s="13">
        <f>IFERROR(Table2[[#This Row],[Total Waste (tons)]] / (Table2[[#This Row],[Population (million)]]*1000), NA())</f>
        <v>3.2325401368572156E-2</v>
      </c>
      <c r="J2193" s="13">
        <v>1135.49</v>
      </c>
      <c r="K2193" s="13">
        <f>IFERROR(Table2[[#This Row],[Total Waste (tons)]] * Table2[[#This Row],[Household waste (%)]], NA())</f>
        <v>1816905.9149999998</v>
      </c>
      <c r="L2193" s="13">
        <v>49.5</v>
      </c>
      <c r="M2193" s="10">
        <f>SUMIFS(Table2[Household waste (%)], Table2[Country], "Australia", Table2[Year], 2020)</f>
        <v>1412.17</v>
      </c>
      <c r="N2193" s="10">
        <f>COUNTIFS(Table2[Year], "USA")</f>
        <v>0</v>
      </c>
    </row>
    <row r="2194" spans="1:14" x14ac:dyDescent="0.35">
      <c r="A2194" s="8" t="s">
        <v>23</v>
      </c>
      <c r="B2194" s="9">
        <v>2020</v>
      </c>
      <c r="C2194" s="8" t="s">
        <v>11</v>
      </c>
      <c r="D2194" s="9">
        <v>47608.92</v>
      </c>
      <c r="E2194" s="10">
        <v>55268.5</v>
      </c>
      <c r="F2194" s="10">
        <f>IFERROR(Table2[[#This Row],[Economic loss ($ million)]]*1000000 / Table2[[#This Row],[Total Waste (tons)]], NA())</f>
        <v>1160885.3971062566</v>
      </c>
      <c r="G2194" s="10" t="str">
        <f t="shared" si="34"/>
        <v>High</v>
      </c>
      <c r="H2194" s="10">
        <v>52.68</v>
      </c>
      <c r="I2194" s="10">
        <f>IFERROR(Table2[[#This Row],[Total Waste (tons)]] / (Table2[[#This Row],[Population (million)]]*1000), NA())</f>
        <v>7.6963610792285683E-2</v>
      </c>
      <c r="J2194" s="10">
        <v>618.59</v>
      </c>
      <c r="K2194" s="10">
        <f>IFERROR(Table2[[#This Row],[Total Waste (tons)]] * Table2[[#This Row],[Household waste (%)]], NA())</f>
        <v>3332148.3107999996</v>
      </c>
      <c r="L2194" s="10">
        <v>69.989999999999995</v>
      </c>
      <c r="M2194" s="10">
        <f>SUMIFS(Table2[Household waste (%)], Table2[Country], "Australia", Table2[Year], 2020)</f>
        <v>1412.17</v>
      </c>
      <c r="N2194" s="10">
        <f>COUNTIFS(Table2[Year], "USA")</f>
        <v>0</v>
      </c>
    </row>
    <row r="2195" spans="1:14" x14ac:dyDescent="0.35">
      <c r="A2195" s="11" t="s">
        <v>24</v>
      </c>
      <c r="B2195" s="12">
        <v>2023</v>
      </c>
      <c r="C2195" s="11" t="s">
        <v>22</v>
      </c>
      <c r="D2195" s="12">
        <v>21314.1</v>
      </c>
      <c r="E2195" s="13">
        <v>23935.46</v>
      </c>
      <c r="F2195" s="13">
        <f>IFERROR(Table2[[#This Row],[Economic loss ($ million)]]*1000000 / Table2[[#This Row],[Total Waste (tons)]], NA())</f>
        <v>1122987.130584918</v>
      </c>
      <c r="G2195" s="13" t="str">
        <f t="shared" si="34"/>
        <v>High</v>
      </c>
      <c r="H2195" s="13">
        <v>163.08000000000001</v>
      </c>
      <c r="I2195" s="13">
        <f>IFERROR(Table2[[#This Row],[Total Waste (tons)]] / (Table2[[#This Row],[Population (million)]]*1000), NA())</f>
        <v>4.4200866842247152E-2</v>
      </c>
      <c r="J2195" s="13">
        <v>482.21</v>
      </c>
      <c r="K2195" s="13">
        <f>IFERROR(Table2[[#This Row],[Total Waste (tons)]] * Table2[[#This Row],[Household waste (%)]], NA())</f>
        <v>1321900.4820000001</v>
      </c>
      <c r="L2195" s="13">
        <v>62.02</v>
      </c>
      <c r="M2195" s="10">
        <f>SUMIFS(Table2[Household waste (%)], Table2[Country], "Australia", Table2[Year], 2020)</f>
        <v>1412.17</v>
      </c>
      <c r="N2195" s="10">
        <f>COUNTIFS(Table2[Year], "USA")</f>
        <v>0</v>
      </c>
    </row>
    <row r="2196" spans="1:14" x14ac:dyDescent="0.35">
      <c r="A2196" s="8" t="s">
        <v>34</v>
      </c>
      <c r="B2196" s="9">
        <v>2022</v>
      </c>
      <c r="C2196" s="8" t="s">
        <v>15</v>
      </c>
      <c r="D2196" s="9">
        <v>40109.93</v>
      </c>
      <c r="E2196" s="10">
        <v>42459.75</v>
      </c>
      <c r="F2196" s="10">
        <f>IFERROR(Table2[[#This Row],[Economic loss ($ million)]]*1000000 / Table2[[#This Row],[Total Waste (tons)]], NA())</f>
        <v>1058584.4951611734</v>
      </c>
      <c r="G2196" s="10" t="str">
        <f t="shared" si="34"/>
        <v>Medium</v>
      </c>
      <c r="H2196" s="10">
        <v>195.77</v>
      </c>
      <c r="I2196" s="10">
        <f>IFERROR(Table2[[#This Row],[Total Waste (tons)]] / (Table2[[#This Row],[Population (million)]]*1000), NA())</f>
        <v>4.3208870168483647E-2</v>
      </c>
      <c r="J2196" s="10">
        <v>928.28</v>
      </c>
      <c r="K2196" s="10">
        <f>IFERROR(Table2[[#This Row],[Total Waste (tons)]] * Table2[[#This Row],[Household waste (%)]], NA())</f>
        <v>2555403.6403000001</v>
      </c>
      <c r="L2196" s="10">
        <v>63.71</v>
      </c>
      <c r="M2196" s="10">
        <f>SUMIFS(Table2[Household waste (%)], Table2[Country], "Australia", Table2[Year], 2020)</f>
        <v>1412.17</v>
      </c>
      <c r="N2196" s="10">
        <f>COUNTIFS(Table2[Year], "USA")</f>
        <v>0</v>
      </c>
    </row>
    <row r="2197" spans="1:14" x14ac:dyDescent="0.35">
      <c r="A2197" s="11" t="s">
        <v>35</v>
      </c>
      <c r="B2197" s="12">
        <v>2018</v>
      </c>
      <c r="C2197" s="11" t="s">
        <v>15</v>
      </c>
      <c r="D2197" s="12">
        <v>21358</v>
      </c>
      <c r="E2197" s="13">
        <v>19292.78</v>
      </c>
      <c r="F2197" s="13">
        <f>IFERROR(Table2[[#This Row],[Economic loss ($ million)]]*1000000 / Table2[[#This Row],[Total Waste (tons)]], NA())</f>
        <v>903304.61653712892</v>
      </c>
      <c r="G2197" s="13" t="str">
        <f t="shared" si="34"/>
        <v>Low</v>
      </c>
      <c r="H2197" s="13">
        <v>49.13</v>
      </c>
      <c r="I2197" s="13">
        <f>IFERROR(Table2[[#This Row],[Total Waste (tons)]] / (Table2[[#This Row],[Population (million)]]*1000), NA())</f>
        <v>1.6802108327105377E-2</v>
      </c>
      <c r="J2197" s="13">
        <v>1271.1500000000001</v>
      </c>
      <c r="K2197" s="13">
        <f>IFERROR(Table2[[#This Row],[Total Waste (tons)]] * Table2[[#This Row],[Household waste (%)]], NA())</f>
        <v>740695.44</v>
      </c>
      <c r="L2197" s="13">
        <v>34.68</v>
      </c>
      <c r="M2197" s="10">
        <f>SUMIFS(Table2[Household waste (%)], Table2[Country], "Australia", Table2[Year], 2020)</f>
        <v>1412.17</v>
      </c>
      <c r="N2197" s="10">
        <f>COUNTIFS(Table2[Year], "USA")</f>
        <v>0</v>
      </c>
    </row>
    <row r="2198" spans="1:14" x14ac:dyDescent="0.35">
      <c r="A2198" s="8" t="s">
        <v>32</v>
      </c>
      <c r="B2198" s="9">
        <v>2022</v>
      </c>
      <c r="C2198" s="8" t="s">
        <v>13</v>
      </c>
      <c r="D2198" s="9">
        <v>17139.36</v>
      </c>
      <c r="E2198" s="10">
        <v>17798.580000000002</v>
      </c>
      <c r="F2198" s="10">
        <f>IFERROR(Table2[[#This Row],[Economic loss ($ million)]]*1000000 / Table2[[#This Row],[Total Waste (tons)]], NA())</f>
        <v>1038462.346318649</v>
      </c>
      <c r="G2198" s="10" t="str">
        <f t="shared" si="34"/>
        <v>Medium</v>
      </c>
      <c r="H2198" s="10">
        <v>79.47</v>
      </c>
      <c r="I2198" s="10">
        <f>IFERROR(Table2[[#This Row],[Total Waste (tons)]] / (Table2[[#This Row],[Population (million)]]*1000), NA())</f>
        <v>5.7854379746835445E-2</v>
      </c>
      <c r="J2198" s="10">
        <v>296.25</v>
      </c>
      <c r="K2198" s="10">
        <f>IFERROR(Table2[[#This Row],[Total Waste (tons)]] * Table2[[#This Row],[Household waste (%)]], NA())</f>
        <v>524464.41600000008</v>
      </c>
      <c r="L2198" s="10">
        <v>30.6</v>
      </c>
      <c r="M2198" s="10">
        <f>SUMIFS(Table2[Household waste (%)], Table2[Country], "Australia", Table2[Year], 2020)</f>
        <v>1412.17</v>
      </c>
      <c r="N2198" s="10">
        <f>COUNTIFS(Table2[Year], "USA")</f>
        <v>0</v>
      </c>
    </row>
    <row r="2199" spans="1:14" x14ac:dyDescent="0.35">
      <c r="A2199" s="11" t="s">
        <v>29</v>
      </c>
      <c r="B2199" s="12">
        <v>2019</v>
      </c>
      <c r="C2199" s="11" t="s">
        <v>22</v>
      </c>
      <c r="D2199" s="12">
        <v>17056.7</v>
      </c>
      <c r="E2199" s="13">
        <v>18974.150000000001</v>
      </c>
      <c r="F2199" s="13">
        <f>IFERROR(Table2[[#This Row],[Economic loss ($ million)]]*1000000 / Table2[[#This Row],[Total Waste (tons)]], NA())</f>
        <v>1112416.2352623895</v>
      </c>
      <c r="G2199" s="13" t="str">
        <f t="shared" si="34"/>
        <v>High</v>
      </c>
      <c r="H2199" s="13">
        <v>40.33</v>
      </c>
      <c r="I2199" s="13">
        <f>IFERROR(Table2[[#This Row],[Total Waste (tons)]] / (Table2[[#This Row],[Population (million)]]*1000), NA())</f>
        <v>1.3238770869069149E-2</v>
      </c>
      <c r="J2199" s="13">
        <v>1288.3900000000001</v>
      </c>
      <c r="K2199" s="13">
        <f>IFERROR(Table2[[#This Row],[Total Waste (tons)]] * Table2[[#This Row],[Household waste (%)]], NA())</f>
        <v>839360.20700000005</v>
      </c>
      <c r="L2199" s="13">
        <v>49.21</v>
      </c>
      <c r="M2199" s="10">
        <f>SUMIFS(Table2[Household waste (%)], Table2[Country], "Australia", Table2[Year], 2020)</f>
        <v>1412.17</v>
      </c>
      <c r="N2199" s="10">
        <f>COUNTIFS(Table2[Year], "USA")</f>
        <v>0</v>
      </c>
    </row>
    <row r="2200" spans="1:14" x14ac:dyDescent="0.35">
      <c r="A2200" s="8" t="s">
        <v>21</v>
      </c>
      <c r="B2200" s="9">
        <v>2022</v>
      </c>
      <c r="C2200" s="8" t="s">
        <v>9</v>
      </c>
      <c r="D2200" s="9">
        <v>44413.09</v>
      </c>
      <c r="E2200" s="10">
        <v>50839.16</v>
      </c>
      <c r="F2200" s="10">
        <f>IFERROR(Table2[[#This Row],[Economic loss ($ million)]]*1000000 / Table2[[#This Row],[Total Waste (tons)]], NA())</f>
        <v>1144688.6492248119</v>
      </c>
      <c r="G2200" s="10" t="str">
        <f t="shared" si="34"/>
        <v>High</v>
      </c>
      <c r="H2200" s="10">
        <v>101.44</v>
      </c>
      <c r="I2200" s="10">
        <f>IFERROR(Table2[[#This Row],[Total Waste (tons)]] / (Table2[[#This Row],[Population (million)]]*1000), NA())</f>
        <v>6.0725054007492681E-2</v>
      </c>
      <c r="J2200" s="10">
        <v>731.38</v>
      </c>
      <c r="K2200" s="10">
        <f>IFERROR(Table2[[#This Row],[Total Waste (tons)]] * Table2[[#This Row],[Household waste (%)]], NA())</f>
        <v>2009248.1916</v>
      </c>
      <c r="L2200" s="10">
        <v>45.24</v>
      </c>
      <c r="M2200" s="10">
        <f>SUMIFS(Table2[Household waste (%)], Table2[Country], "Australia", Table2[Year], 2020)</f>
        <v>1412.17</v>
      </c>
      <c r="N2200" s="10">
        <f>COUNTIFS(Table2[Year], "USA")</f>
        <v>0</v>
      </c>
    </row>
    <row r="2201" spans="1:14" x14ac:dyDescent="0.35">
      <c r="A2201" s="11" t="s">
        <v>26</v>
      </c>
      <c r="B2201" s="12">
        <v>2024</v>
      </c>
      <c r="C2201" s="11" t="s">
        <v>13</v>
      </c>
      <c r="D2201" s="12">
        <v>4539.78</v>
      </c>
      <c r="E2201" s="13">
        <v>4398.12</v>
      </c>
      <c r="F2201" s="13">
        <f>IFERROR(Table2[[#This Row],[Economic loss ($ million)]]*1000000 / Table2[[#This Row],[Total Waste (tons)]], NA())</f>
        <v>968795.84473256418</v>
      </c>
      <c r="G2201" s="13" t="str">
        <f t="shared" si="34"/>
        <v>Medium</v>
      </c>
      <c r="H2201" s="13">
        <v>153.06</v>
      </c>
      <c r="I2201" s="13">
        <f>IFERROR(Table2[[#This Row],[Total Waste (tons)]] / (Table2[[#This Row],[Population (million)]]*1000), NA())</f>
        <v>6.2233950676518568E-3</v>
      </c>
      <c r="J2201" s="13">
        <v>729.47</v>
      </c>
      <c r="K2201" s="13">
        <f>IFERROR(Table2[[#This Row],[Total Waste (tons)]] * Table2[[#This Row],[Household waste (%)]], NA())</f>
        <v>300124.85579999996</v>
      </c>
      <c r="L2201" s="13">
        <v>66.11</v>
      </c>
      <c r="M2201" s="10">
        <f>SUMIFS(Table2[Household waste (%)], Table2[Country], "Australia", Table2[Year], 2020)</f>
        <v>1412.17</v>
      </c>
      <c r="N2201" s="10">
        <f>COUNTIFS(Table2[Year], "USA")</f>
        <v>0</v>
      </c>
    </row>
    <row r="2202" spans="1:14" x14ac:dyDescent="0.35">
      <c r="A2202" s="8" t="s">
        <v>21</v>
      </c>
      <c r="B2202" s="9">
        <v>2022</v>
      </c>
      <c r="C2202" s="8" t="s">
        <v>25</v>
      </c>
      <c r="D2202" s="9">
        <v>40533.78</v>
      </c>
      <c r="E2202" s="10">
        <v>42367.39</v>
      </c>
      <c r="F2202" s="10">
        <f>IFERROR(Table2[[#This Row],[Economic loss ($ million)]]*1000000 / Table2[[#This Row],[Total Waste (tons)]], NA())</f>
        <v>1045236.5903204685</v>
      </c>
      <c r="G2202" s="10" t="str">
        <f t="shared" si="34"/>
        <v>Medium</v>
      </c>
      <c r="H2202" s="10">
        <v>197.89</v>
      </c>
      <c r="I2202" s="10">
        <f>IFERROR(Table2[[#This Row],[Total Waste (tons)]] / (Table2[[#This Row],[Population (million)]]*1000), NA())</f>
        <v>9.5192174913693903E-2</v>
      </c>
      <c r="J2202" s="10">
        <v>425.81</v>
      </c>
      <c r="K2202" s="10">
        <f>IFERROR(Table2[[#This Row],[Total Waste (tons)]] * Table2[[#This Row],[Household waste (%)]], NA())</f>
        <v>1878740.703</v>
      </c>
      <c r="L2202" s="10">
        <v>46.35</v>
      </c>
      <c r="M2202" s="10">
        <f>SUMIFS(Table2[Household waste (%)], Table2[Country], "Australia", Table2[Year], 2020)</f>
        <v>1412.17</v>
      </c>
      <c r="N2202" s="10">
        <f>COUNTIFS(Table2[Year], "USA")</f>
        <v>0</v>
      </c>
    </row>
    <row r="2203" spans="1:14" x14ac:dyDescent="0.35">
      <c r="A2203" s="11" t="s">
        <v>31</v>
      </c>
      <c r="B2203" s="12">
        <v>2021</v>
      </c>
      <c r="C2203" s="11" t="s">
        <v>9</v>
      </c>
      <c r="D2203" s="12">
        <v>47961.64</v>
      </c>
      <c r="E2203" s="13">
        <v>51338.33</v>
      </c>
      <c r="F2203" s="13">
        <f>IFERROR(Table2[[#This Row],[Economic loss ($ million)]]*1000000 / Table2[[#This Row],[Total Waste (tons)]], NA())</f>
        <v>1070403.9728416293</v>
      </c>
      <c r="G2203" s="13" t="str">
        <f t="shared" si="34"/>
        <v>Medium</v>
      </c>
      <c r="H2203" s="13">
        <v>198.04</v>
      </c>
      <c r="I2203" s="13">
        <f>IFERROR(Table2[[#This Row],[Total Waste (tons)]] / (Table2[[#This Row],[Population (million)]]*1000), NA())</f>
        <v>3.5270839308432798E-2</v>
      </c>
      <c r="J2203" s="13">
        <v>1359.81</v>
      </c>
      <c r="K2203" s="13">
        <f>IFERROR(Table2[[#This Row],[Total Waste (tons)]] * Table2[[#This Row],[Household waste (%)]], NA())</f>
        <v>3236931.0835999995</v>
      </c>
      <c r="L2203" s="13">
        <v>67.489999999999995</v>
      </c>
      <c r="M2203" s="10">
        <f>SUMIFS(Table2[Household waste (%)], Table2[Country], "Australia", Table2[Year], 2020)</f>
        <v>1412.17</v>
      </c>
      <c r="N2203" s="10">
        <f>COUNTIFS(Table2[Year], "USA")</f>
        <v>0</v>
      </c>
    </row>
    <row r="2204" spans="1:14" x14ac:dyDescent="0.35">
      <c r="A2204" s="8" t="s">
        <v>33</v>
      </c>
      <c r="B2204" s="9">
        <v>2022</v>
      </c>
      <c r="C2204" s="8" t="s">
        <v>9</v>
      </c>
      <c r="D2204" s="9">
        <v>36243.19</v>
      </c>
      <c r="E2204" s="10">
        <v>32173.439999999999</v>
      </c>
      <c r="F2204" s="10">
        <f>IFERROR(Table2[[#This Row],[Economic loss ($ million)]]*1000000 / Table2[[#This Row],[Total Waste (tons)]], NA())</f>
        <v>887709.93943965738</v>
      </c>
      <c r="G2204" s="10" t="str">
        <f t="shared" si="34"/>
        <v>Low</v>
      </c>
      <c r="H2204" s="10">
        <v>22.91</v>
      </c>
      <c r="I2204" s="10">
        <f>IFERROR(Table2[[#This Row],[Total Waste (tons)]] / (Table2[[#This Row],[Population (million)]]*1000), NA())</f>
        <v>2.6663716553738406E-2</v>
      </c>
      <c r="J2204" s="10">
        <v>1359.27</v>
      </c>
      <c r="K2204" s="10">
        <f>IFERROR(Table2[[#This Row],[Total Waste (tons)]] * Table2[[#This Row],[Household waste (%)]], NA())</f>
        <v>2156469.8050000002</v>
      </c>
      <c r="L2204" s="10">
        <v>59.5</v>
      </c>
      <c r="M2204" s="10">
        <f>SUMIFS(Table2[Household waste (%)], Table2[Country], "Australia", Table2[Year], 2020)</f>
        <v>1412.17</v>
      </c>
      <c r="N2204" s="10">
        <f>COUNTIFS(Table2[Year], "USA")</f>
        <v>0</v>
      </c>
    </row>
    <row r="2205" spans="1:14" x14ac:dyDescent="0.35">
      <c r="A2205" s="11" t="s">
        <v>33</v>
      </c>
      <c r="B2205" s="12">
        <v>2024</v>
      </c>
      <c r="C2205" s="11" t="s">
        <v>25</v>
      </c>
      <c r="D2205" s="12">
        <v>935.82</v>
      </c>
      <c r="E2205" s="13">
        <v>926.19</v>
      </c>
      <c r="F2205" s="13">
        <f>IFERROR(Table2[[#This Row],[Economic loss ($ million)]]*1000000 / Table2[[#This Row],[Total Waste (tons)]], NA())</f>
        <v>989709.5595306789</v>
      </c>
      <c r="G2205" s="13" t="str">
        <f t="shared" si="34"/>
        <v>Medium</v>
      </c>
      <c r="H2205" s="13">
        <v>149.58000000000001</v>
      </c>
      <c r="I2205" s="13">
        <f>IFERROR(Table2[[#This Row],[Total Waste (tons)]] / (Table2[[#This Row],[Population (million)]]*1000), NA())</f>
        <v>1.102976015086334E-3</v>
      </c>
      <c r="J2205" s="13">
        <v>848.45</v>
      </c>
      <c r="K2205" s="13">
        <f>IFERROR(Table2[[#This Row],[Total Waste (tons)]] * Table2[[#This Row],[Household waste (%)]], NA())</f>
        <v>49823.056800000006</v>
      </c>
      <c r="L2205" s="13">
        <v>53.24</v>
      </c>
      <c r="M2205" s="10">
        <f>SUMIFS(Table2[Household waste (%)], Table2[Country], "Australia", Table2[Year], 2020)</f>
        <v>1412.17</v>
      </c>
      <c r="N2205" s="10">
        <f>COUNTIFS(Table2[Year], "USA")</f>
        <v>0</v>
      </c>
    </row>
    <row r="2206" spans="1:14" x14ac:dyDescent="0.35">
      <c r="A2206" s="8" t="s">
        <v>32</v>
      </c>
      <c r="B2206" s="9">
        <v>2021</v>
      </c>
      <c r="C2206" s="8" t="s">
        <v>9</v>
      </c>
      <c r="D2206" s="9">
        <v>12275.04</v>
      </c>
      <c r="E2206" s="10">
        <v>10684.7</v>
      </c>
      <c r="F2206" s="10">
        <f>IFERROR(Table2[[#This Row],[Economic loss ($ million)]]*1000000 / Table2[[#This Row],[Total Waste (tons)]], NA())</f>
        <v>870441.15538523695</v>
      </c>
      <c r="G2206" s="10" t="str">
        <f t="shared" si="34"/>
        <v>Low</v>
      </c>
      <c r="H2206" s="10">
        <v>161.59</v>
      </c>
      <c r="I2206" s="10">
        <f>IFERROR(Table2[[#This Row],[Total Waste (tons)]] / (Table2[[#This Row],[Population (million)]]*1000), NA())</f>
        <v>3.0834061793519218E-2</v>
      </c>
      <c r="J2206" s="10">
        <v>398.1</v>
      </c>
      <c r="K2206" s="10">
        <f>IFERROR(Table2[[#This Row],[Total Waste (tons)]] * Table2[[#This Row],[Household waste (%)]], NA())</f>
        <v>433063.41120000003</v>
      </c>
      <c r="L2206" s="10">
        <v>35.28</v>
      </c>
      <c r="M2206" s="10">
        <f>SUMIFS(Table2[Household waste (%)], Table2[Country], "Australia", Table2[Year], 2020)</f>
        <v>1412.17</v>
      </c>
      <c r="N2206" s="10">
        <f>COUNTIFS(Table2[Year], "USA")</f>
        <v>0</v>
      </c>
    </row>
    <row r="2207" spans="1:14" x14ac:dyDescent="0.35">
      <c r="A2207" s="11" t="s">
        <v>21</v>
      </c>
      <c r="B2207" s="12">
        <v>2024</v>
      </c>
      <c r="C2207" s="11" t="s">
        <v>22</v>
      </c>
      <c r="D2207" s="12">
        <v>2950.2</v>
      </c>
      <c r="E2207" s="13">
        <v>3293.61</v>
      </c>
      <c r="F2207" s="13">
        <f>IFERROR(Table2[[#This Row],[Economic loss ($ million)]]*1000000 / Table2[[#This Row],[Total Waste (tons)]], NA())</f>
        <v>1116402.2778116739</v>
      </c>
      <c r="G2207" s="13" t="str">
        <f t="shared" si="34"/>
        <v>High</v>
      </c>
      <c r="H2207" s="13">
        <v>53.62</v>
      </c>
      <c r="I2207" s="13">
        <f>IFERROR(Table2[[#This Row],[Total Waste (tons)]] / (Table2[[#This Row],[Population (million)]]*1000), NA())</f>
        <v>1.3343887104798949E-2</v>
      </c>
      <c r="J2207" s="13">
        <v>221.09</v>
      </c>
      <c r="K2207" s="13">
        <f>IFERROR(Table2[[#This Row],[Total Waste (tons)]] * Table2[[#This Row],[Household waste (%)]], NA())</f>
        <v>182558.37599999999</v>
      </c>
      <c r="L2207" s="13">
        <v>61.88</v>
      </c>
      <c r="M2207" s="10">
        <f>SUMIFS(Table2[Household waste (%)], Table2[Country], "Australia", Table2[Year], 2020)</f>
        <v>1412.17</v>
      </c>
      <c r="N2207" s="10">
        <f>COUNTIFS(Table2[Year], "USA")</f>
        <v>0</v>
      </c>
    </row>
    <row r="2208" spans="1:14" x14ac:dyDescent="0.35">
      <c r="A2208" s="8" t="s">
        <v>17</v>
      </c>
      <c r="B2208" s="9">
        <v>2023</v>
      </c>
      <c r="C2208" s="8" t="s">
        <v>19</v>
      </c>
      <c r="D2208" s="9">
        <v>15959.71</v>
      </c>
      <c r="E2208" s="10">
        <v>14776.27</v>
      </c>
      <c r="F2208" s="10">
        <f>IFERROR(Table2[[#This Row],[Economic loss ($ million)]]*1000000 / Table2[[#This Row],[Total Waste (tons)]], NA())</f>
        <v>925848.27669174445</v>
      </c>
      <c r="G2208" s="10" t="str">
        <f t="shared" si="34"/>
        <v>Low</v>
      </c>
      <c r="H2208" s="10">
        <v>120.64</v>
      </c>
      <c r="I2208" s="10">
        <f>IFERROR(Table2[[#This Row],[Total Waste (tons)]] / (Table2[[#This Row],[Population (million)]]*1000), NA())</f>
        <v>1.1703584471202498E-2</v>
      </c>
      <c r="J2208" s="10">
        <v>1363.66</v>
      </c>
      <c r="K2208" s="10">
        <f>IFERROR(Table2[[#This Row],[Total Waste (tons)]] * Table2[[#This Row],[Household waste (%)]], NA())</f>
        <v>829745.32290000003</v>
      </c>
      <c r="L2208" s="10">
        <v>51.99</v>
      </c>
      <c r="M2208" s="10">
        <f>SUMIFS(Table2[Household waste (%)], Table2[Country], "Australia", Table2[Year], 2020)</f>
        <v>1412.17</v>
      </c>
      <c r="N2208" s="10">
        <f>COUNTIFS(Table2[Year], "USA")</f>
        <v>0</v>
      </c>
    </row>
    <row r="2209" spans="1:14" x14ac:dyDescent="0.35">
      <c r="A2209" s="11" t="s">
        <v>28</v>
      </c>
      <c r="B2209" s="12">
        <v>2024</v>
      </c>
      <c r="C2209" s="11" t="s">
        <v>22</v>
      </c>
      <c r="D2209" s="12">
        <v>41621.75</v>
      </c>
      <c r="E2209" s="13">
        <v>42568.89</v>
      </c>
      <c r="F2209" s="13">
        <f>IFERROR(Table2[[#This Row],[Economic loss ($ million)]]*1000000 / Table2[[#This Row],[Total Waste (tons)]], NA())</f>
        <v>1022755.8908503366</v>
      </c>
      <c r="G2209" s="13" t="str">
        <f t="shared" si="34"/>
        <v>Medium</v>
      </c>
      <c r="H2209" s="13">
        <v>187.12</v>
      </c>
      <c r="I2209" s="13">
        <f>IFERROR(Table2[[#This Row],[Total Waste (tons)]] / (Table2[[#This Row],[Population (million)]]*1000), NA())</f>
        <v>7.2853179534753468E-2</v>
      </c>
      <c r="J2209" s="13">
        <v>571.30999999999995</v>
      </c>
      <c r="K2209" s="13">
        <f>IFERROR(Table2[[#This Row],[Total Waste (tons)]] * Table2[[#This Row],[Household waste (%)]], NA())</f>
        <v>1451350.4224999999</v>
      </c>
      <c r="L2209" s="13">
        <v>34.869999999999997</v>
      </c>
      <c r="M2209" s="10">
        <f>SUMIFS(Table2[Household waste (%)], Table2[Country], "Australia", Table2[Year], 2020)</f>
        <v>1412.17</v>
      </c>
      <c r="N2209" s="10">
        <f>COUNTIFS(Table2[Year], "USA")</f>
        <v>0</v>
      </c>
    </row>
    <row r="2210" spans="1:14" x14ac:dyDescent="0.35">
      <c r="A2210" s="8" t="s">
        <v>33</v>
      </c>
      <c r="B2210" s="9">
        <v>2019</v>
      </c>
      <c r="C2210" s="8" t="s">
        <v>9</v>
      </c>
      <c r="D2210" s="9">
        <v>32587.94</v>
      </c>
      <c r="E2210" s="10">
        <v>27049.03</v>
      </c>
      <c r="F2210" s="10">
        <f>IFERROR(Table2[[#This Row],[Economic loss ($ million)]]*1000000 / Table2[[#This Row],[Total Waste (tons)]], NA())</f>
        <v>830031.90750934242</v>
      </c>
      <c r="G2210" s="10" t="str">
        <f t="shared" si="34"/>
        <v>Low</v>
      </c>
      <c r="H2210" s="10">
        <v>62.45</v>
      </c>
      <c r="I2210" s="10">
        <f>IFERROR(Table2[[#This Row],[Total Waste (tons)]] / (Table2[[#This Row],[Population (million)]]*1000), NA())</f>
        <v>2.9443652364043765E-2</v>
      </c>
      <c r="J2210" s="10">
        <v>1106.79</v>
      </c>
      <c r="K2210" s="10">
        <f>IFERROR(Table2[[#This Row],[Total Waste (tons)]] * Table2[[#This Row],[Household waste (%)]], NA())</f>
        <v>1029127.1451999999</v>
      </c>
      <c r="L2210" s="10">
        <v>31.58</v>
      </c>
      <c r="M2210" s="10">
        <f>SUMIFS(Table2[Household waste (%)], Table2[Country], "Australia", Table2[Year], 2020)</f>
        <v>1412.17</v>
      </c>
      <c r="N2210" s="10">
        <f>COUNTIFS(Table2[Year], "USA")</f>
        <v>0</v>
      </c>
    </row>
    <row r="2211" spans="1:14" x14ac:dyDescent="0.35">
      <c r="A2211" s="11" t="s">
        <v>31</v>
      </c>
      <c r="B2211" s="12">
        <v>2022</v>
      </c>
      <c r="C2211" s="11" t="s">
        <v>25</v>
      </c>
      <c r="D2211" s="12">
        <v>40689.919999999998</v>
      </c>
      <c r="E2211" s="13">
        <v>32794.75</v>
      </c>
      <c r="F2211" s="13">
        <f>IFERROR(Table2[[#This Row],[Economic loss ($ million)]]*1000000 / Table2[[#This Row],[Total Waste (tons)]], NA())</f>
        <v>805967.42387303791</v>
      </c>
      <c r="G2211" s="13" t="str">
        <f t="shared" si="34"/>
        <v>Low</v>
      </c>
      <c r="H2211" s="13">
        <v>52.19</v>
      </c>
      <c r="I2211" s="13">
        <f>IFERROR(Table2[[#This Row],[Total Waste (tons)]] / (Table2[[#This Row],[Population (million)]]*1000), NA())</f>
        <v>4.601162448831897E-2</v>
      </c>
      <c r="J2211" s="13">
        <v>884.34</v>
      </c>
      <c r="K2211" s="13">
        <f>IFERROR(Table2[[#This Row],[Total Waste (tons)]] * Table2[[#This Row],[Household waste (%)]], NA())</f>
        <v>2251373.2736</v>
      </c>
      <c r="L2211" s="13">
        <v>55.33</v>
      </c>
      <c r="M2211" s="10">
        <f>SUMIFS(Table2[Household waste (%)], Table2[Country], "Australia", Table2[Year], 2020)</f>
        <v>1412.17</v>
      </c>
      <c r="N2211" s="10">
        <f>COUNTIFS(Table2[Year], "USA")</f>
        <v>0</v>
      </c>
    </row>
    <row r="2212" spans="1:14" x14ac:dyDescent="0.35">
      <c r="A2212" s="8" t="s">
        <v>30</v>
      </c>
      <c r="B2212" s="9">
        <v>2023</v>
      </c>
      <c r="C2212" s="8" t="s">
        <v>19</v>
      </c>
      <c r="D2212" s="9">
        <v>5096.32</v>
      </c>
      <c r="E2212" s="10">
        <v>6100.3</v>
      </c>
      <c r="F2212" s="10">
        <f>IFERROR(Table2[[#This Row],[Economic loss ($ million)]]*1000000 / Table2[[#This Row],[Total Waste (tons)]], NA())</f>
        <v>1197000.9732512874</v>
      </c>
      <c r="G2212" s="10" t="str">
        <f t="shared" si="34"/>
        <v>High</v>
      </c>
      <c r="H2212" s="10">
        <v>102.1</v>
      </c>
      <c r="I2212" s="10">
        <f>IFERROR(Table2[[#This Row],[Total Waste (tons)]] / (Table2[[#This Row],[Population (million)]]*1000), NA())</f>
        <v>6.4520180280548938E-3</v>
      </c>
      <c r="J2212" s="10">
        <v>789.88</v>
      </c>
      <c r="K2212" s="10">
        <f>IFERROR(Table2[[#This Row],[Total Waste (tons)]] * Table2[[#This Row],[Household waste (%)]], NA())</f>
        <v>343746.78399999999</v>
      </c>
      <c r="L2212" s="10">
        <v>67.45</v>
      </c>
      <c r="M2212" s="10">
        <f>SUMIFS(Table2[Household waste (%)], Table2[Country], "Australia", Table2[Year], 2020)</f>
        <v>1412.17</v>
      </c>
      <c r="N2212" s="10">
        <f>COUNTIFS(Table2[Year], "USA")</f>
        <v>0</v>
      </c>
    </row>
    <row r="2213" spans="1:14" x14ac:dyDescent="0.35">
      <c r="A2213" s="11" t="s">
        <v>8</v>
      </c>
      <c r="B2213" s="12">
        <v>2023</v>
      </c>
      <c r="C2213" s="11" t="s">
        <v>15</v>
      </c>
      <c r="D2213" s="12">
        <v>30967.14</v>
      </c>
      <c r="E2213" s="13">
        <v>35080.79</v>
      </c>
      <c r="F2213" s="13">
        <f>IFERROR(Table2[[#This Row],[Economic loss ($ million)]]*1000000 / Table2[[#This Row],[Total Waste (tons)]], NA())</f>
        <v>1132839.1966452182</v>
      </c>
      <c r="G2213" s="13" t="str">
        <f t="shared" si="34"/>
        <v>High</v>
      </c>
      <c r="H2213" s="13">
        <v>25.27</v>
      </c>
      <c r="I2213" s="13">
        <f>IFERROR(Table2[[#This Row],[Total Waste (tons)]] / (Table2[[#This Row],[Population (million)]]*1000), NA())</f>
        <v>2.792750983009271E-2</v>
      </c>
      <c r="J2213" s="13">
        <v>1108.8399999999999</v>
      </c>
      <c r="K2213" s="13">
        <f>IFERROR(Table2[[#This Row],[Total Waste (tons)]] * Table2[[#This Row],[Household waste (%)]], NA())</f>
        <v>1550834.3711999999</v>
      </c>
      <c r="L2213" s="13">
        <v>50.08</v>
      </c>
      <c r="M2213" s="10">
        <f>SUMIFS(Table2[Household waste (%)], Table2[Country], "Australia", Table2[Year], 2020)</f>
        <v>1412.17</v>
      </c>
      <c r="N2213" s="10">
        <f>COUNTIFS(Table2[Year], "USA")</f>
        <v>0</v>
      </c>
    </row>
    <row r="2214" spans="1:14" x14ac:dyDescent="0.35">
      <c r="A2214" s="8" t="s">
        <v>35</v>
      </c>
      <c r="B2214" s="9">
        <v>2018</v>
      </c>
      <c r="C2214" s="8" t="s">
        <v>13</v>
      </c>
      <c r="D2214" s="9">
        <v>44408.2</v>
      </c>
      <c r="E2214" s="10">
        <v>42230.09</v>
      </c>
      <c r="F2214" s="10">
        <f>IFERROR(Table2[[#This Row],[Economic loss ($ million)]]*1000000 / Table2[[#This Row],[Total Waste (tons)]], NA())</f>
        <v>950952.52678559371</v>
      </c>
      <c r="G2214" s="10" t="str">
        <f t="shared" si="34"/>
        <v>Medium</v>
      </c>
      <c r="H2214" s="10">
        <v>181.63</v>
      </c>
      <c r="I2214" s="10">
        <f>IFERROR(Table2[[#This Row],[Total Waste (tons)]] / (Table2[[#This Row],[Population (million)]]*1000), NA())</f>
        <v>4.0817860950770245E-2</v>
      </c>
      <c r="J2214" s="10">
        <v>1087.96</v>
      </c>
      <c r="K2214" s="10">
        <f>IFERROR(Table2[[#This Row],[Total Waste (tons)]] * Table2[[#This Row],[Household waste (%)]], NA())</f>
        <v>2845233.3739999994</v>
      </c>
      <c r="L2214" s="10">
        <v>64.069999999999993</v>
      </c>
      <c r="M2214" s="10">
        <f>SUMIFS(Table2[Household waste (%)], Table2[Country], "Australia", Table2[Year], 2020)</f>
        <v>1412.17</v>
      </c>
      <c r="N2214" s="10">
        <f>COUNTIFS(Table2[Year], "USA")</f>
        <v>0</v>
      </c>
    </row>
    <row r="2215" spans="1:14" x14ac:dyDescent="0.35">
      <c r="A2215" s="11" t="s">
        <v>29</v>
      </c>
      <c r="B2215" s="12">
        <v>2020</v>
      </c>
      <c r="C2215" s="11" t="s">
        <v>13</v>
      </c>
      <c r="D2215" s="12">
        <v>6479.12</v>
      </c>
      <c r="E2215" s="13">
        <v>5684.01</v>
      </c>
      <c r="F2215" s="13">
        <f>IFERROR(Table2[[#This Row],[Economic loss ($ million)]]*1000000 / Table2[[#This Row],[Total Waste (tons)]], NA())</f>
        <v>877281.17398659082</v>
      </c>
      <c r="G2215" s="13" t="str">
        <f t="shared" si="34"/>
        <v>Low</v>
      </c>
      <c r="H2215" s="13">
        <v>128.5</v>
      </c>
      <c r="I2215" s="13">
        <f>IFERROR(Table2[[#This Row],[Total Waste (tons)]] / (Table2[[#This Row],[Population (million)]]*1000), NA())</f>
        <v>5.2766719874906345E-3</v>
      </c>
      <c r="J2215" s="13">
        <v>1227.8800000000001</v>
      </c>
      <c r="K2215" s="13">
        <f>IFERROR(Table2[[#This Row],[Total Waste (tons)]] * Table2[[#This Row],[Household waste (%)]], NA())</f>
        <v>203962.69759999998</v>
      </c>
      <c r="L2215" s="13">
        <v>31.48</v>
      </c>
      <c r="M2215" s="10">
        <f>SUMIFS(Table2[Household waste (%)], Table2[Country], "Australia", Table2[Year], 2020)</f>
        <v>1412.17</v>
      </c>
      <c r="N2215" s="10">
        <f>COUNTIFS(Table2[Year], "USA")</f>
        <v>0</v>
      </c>
    </row>
    <row r="2216" spans="1:14" x14ac:dyDescent="0.35">
      <c r="A2216" s="8" t="s">
        <v>31</v>
      </c>
      <c r="B2216" s="9">
        <v>2020</v>
      </c>
      <c r="C2216" s="8" t="s">
        <v>19</v>
      </c>
      <c r="D2216" s="9">
        <v>40388.03</v>
      </c>
      <c r="E2216" s="10">
        <v>42433.51</v>
      </c>
      <c r="F2216" s="10">
        <f>IFERROR(Table2[[#This Row],[Economic loss ($ million)]]*1000000 / Table2[[#This Row],[Total Waste (tons)]], NA())</f>
        <v>1050645.6987379678</v>
      </c>
      <c r="G2216" s="10" t="str">
        <f t="shared" si="34"/>
        <v>Medium</v>
      </c>
      <c r="H2216" s="10">
        <v>25.64</v>
      </c>
      <c r="I2216" s="10">
        <f>IFERROR(Table2[[#This Row],[Total Waste (tons)]] / (Table2[[#This Row],[Population (million)]]*1000), NA())</f>
        <v>3.5351192143407324E-2</v>
      </c>
      <c r="J2216" s="10">
        <v>1142.48</v>
      </c>
      <c r="K2216" s="10">
        <f>IFERROR(Table2[[#This Row],[Total Waste (tons)]] * Table2[[#This Row],[Household waste (%)]], NA())</f>
        <v>1520205.4491999999</v>
      </c>
      <c r="L2216" s="10">
        <v>37.64</v>
      </c>
      <c r="M2216" s="10">
        <f>SUMIFS(Table2[Household waste (%)], Table2[Country], "Australia", Table2[Year], 2020)</f>
        <v>1412.17</v>
      </c>
      <c r="N2216" s="10">
        <f>COUNTIFS(Table2[Year], "USA")</f>
        <v>0</v>
      </c>
    </row>
    <row r="2217" spans="1:14" x14ac:dyDescent="0.35">
      <c r="A2217" s="11" t="s">
        <v>12</v>
      </c>
      <c r="B2217" s="12">
        <v>2019</v>
      </c>
      <c r="C2217" s="11" t="s">
        <v>9</v>
      </c>
      <c r="D2217" s="12">
        <v>17074.89</v>
      </c>
      <c r="E2217" s="13">
        <v>15502.26</v>
      </c>
      <c r="F2217" s="13">
        <f>IFERROR(Table2[[#This Row],[Economic loss ($ million)]]*1000000 / Table2[[#This Row],[Total Waste (tons)]], NA())</f>
        <v>907898.08894815727</v>
      </c>
      <c r="G2217" s="13" t="str">
        <f t="shared" si="34"/>
        <v>Low</v>
      </c>
      <c r="H2217" s="13">
        <v>199.14</v>
      </c>
      <c r="I2217" s="13">
        <f>IFERROR(Table2[[#This Row],[Total Waste (tons)]] / (Table2[[#This Row],[Population (million)]]*1000), NA())</f>
        <v>4.4827750065634026E-2</v>
      </c>
      <c r="J2217" s="13">
        <v>380.9</v>
      </c>
      <c r="K2217" s="13">
        <f>IFERROR(Table2[[#This Row],[Total Waste (tons)]] * Table2[[#This Row],[Household waste (%)]], NA())</f>
        <v>696655.51199999987</v>
      </c>
      <c r="L2217" s="13">
        <v>40.799999999999997</v>
      </c>
      <c r="M2217" s="10">
        <f>SUMIFS(Table2[Household waste (%)], Table2[Country], "Australia", Table2[Year], 2020)</f>
        <v>1412.17</v>
      </c>
      <c r="N2217" s="10">
        <f>COUNTIFS(Table2[Year], "USA")</f>
        <v>0</v>
      </c>
    </row>
    <row r="2218" spans="1:14" x14ac:dyDescent="0.35">
      <c r="A2218" s="8" t="s">
        <v>8</v>
      </c>
      <c r="B2218" s="9">
        <v>2019</v>
      </c>
      <c r="C2218" s="8" t="s">
        <v>11</v>
      </c>
      <c r="D2218" s="9">
        <v>33214.400000000001</v>
      </c>
      <c r="E2218" s="10">
        <v>33722.370000000003</v>
      </c>
      <c r="F2218" s="10">
        <f>IFERROR(Table2[[#This Row],[Economic loss ($ million)]]*1000000 / Table2[[#This Row],[Total Waste (tons)]], NA())</f>
        <v>1015293.6678067344</v>
      </c>
      <c r="G2218" s="10" t="str">
        <f t="shared" si="34"/>
        <v>Medium</v>
      </c>
      <c r="H2218" s="10">
        <v>26.48</v>
      </c>
      <c r="I2218" s="10">
        <f>IFERROR(Table2[[#This Row],[Total Waste (tons)]] / (Table2[[#This Row],[Population (million)]]*1000), NA())</f>
        <v>6.9349814172965304E-2</v>
      </c>
      <c r="J2218" s="10">
        <v>478.94</v>
      </c>
      <c r="K2218" s="10">
        <f>IFERROR(Table2[[#This Row],[Total Waste (tons)]] * Table2[[#This Row],[Household waste (%)]], NA())</f>
        <v>1499298.0160000001</v>
      </c>
      <c r="L2218" s="10">
        <v>45.14</v>
      </c>
      <c r="M2218" s="10">
        <f>SUMIFS(Table2[Household waste (%)], Table2[Country], "Australia", Table2[Year], 2020)</f>
        <v>1412.17</v>
      </c>
      <c r="N2218" s="10">
        <f>COUNTIFS(Table2[Year], "USA")</f>
        <v>0</v>
      </c>
    </row>
    <row r="2219" spans="1:14" x14ac:dyDescent="0.35">
      <c r="A2219" s="11" t="s">
        <v>35</v>
      </c>
      <c r="B2219" s="12">
        <v>2020</v>
      </c>
      <c r="C2219" s="11" t="s">
        <v>9</v>
      </c>
      <c r="D2219" s="12">
        <v>37498.559999999998</v>
      </c>
      <c r="E2219" s="13">
        <v>37175.4</v>
      </c>
      <c r="F2219" s="13">
        <f>IFERROR(Table2[[#This Row],[Economic loss ($ million)]]*1000000 / Table2[[#This Row],[Total Waste (tons)]], NA())</f>
        <v>991382.06907145237</v>
      </c>
      <c r="G2219" s="13" t="str">
        <f t="shared" si="34"/>
        <v>Medium</v>
      </c>
      <c r="H2219" s="13">
        <v>140.93</v>
      </c>
      <c r="I2219" s="13">
        <f>IFERROR(Table2[[#This Row],[Total Waste (tons)]] / (Table2[[#This Row],[Population (million)]]*1000), NA())</f>
        <v>2.7360427276839783E-2</v>
      </c>
      <c r="J2219" s="13">
        <v>1370.54</v>
      </c>
      <c r="K2219" s="13">
        <f>IFERROR(Table2[[#This Row],[Total Waste (tons)]] * Table2[[#This Row],[Household waste (%)]], NA())</f>
        <v>1553940.3263999999</v>
      </c>
      <c r="L2219" s="13">
        <v>41.44</v>
      </c>
      <c r="M2219" s="10">
        <f>SUMIFS(Table2[Household waste (%)], Table2[Country], "Australia", Table2[Year], 2020)</f>
        <v>1412.17</v>
      </c>
      <c r="N2219" s="10">
        <f>COUNTIFS(Table2[Year], "USA")</f>
        <v>0</v>
      </c>
    </row>
    <row r="2220" spans="1:14" x14ac:dyDescent="0.35">
      <c r="A2220" s="8" t="s">
        <v>23</v>
      </c>
      <c r="B2220" s="9">
        <v>2019</v>
      </c>
      <c r="C2220" s="8" t="s">
        <v>15</v>
      </c>
      <c r="D2220" s="9">
        <v>46617.87</v>
      </c>
      <c r="E2220" s="10">
        <v>55386</v>
      </c>
      <c r="F2220" s="10">
        <f>IFERROR(Table2[[#This Row],[Economic loss ($ million)]]*1000000 / Table2[[#This Row],[Total Waste (tons)]], NA())</f>
        <v>1188085.1699144554</v>
      </c>
      <c r="G2220" s="10" t="str">
        <f t="shared" si="34"/>
        <v>High</v>
      </c>
      <c r="H2220" s="10">
        <v>187.18</v>
      </c>
      <c r="I2220" s="10">
        <f>IFERROR(Table2[[#This Row],[Total Waste (tons)]] / (Table2[[#This Row],[Population (million)]]*1000), NA())</f>
        <v>0.16833202137647144</v>
      </c>
      <c r="J2220" s="10">
        <v>276.94</v>
      </c>
      <c r="K2220" s="10">
        <f>IFERROR(Table2[[#This Row],[Total Waste (tons)]] * Table2[[#This Row],[Household waste (%)]], NA())</f>
        <v>2771898.5502000004</v>
      </c>
      <c r="L2220" s="10">
        <v>59.46</v>
      </c>
      <c r="M2220" s="10">
        <f>SUMIFS(Table2[Household waste (%)], Table2[Country], "Australia", Table2[Year], 2020)</f>
        <v>1412.17</v>
      </c>
      <c r="N2220" s="10">
        <f>COUNTIFS(Table2[Year], "USA")</f>
        <v>0</v>
      </c>
    </row>
    <row r="2221" spans="1:14" x14ac:dyDescent="0.35">
      <c r="A2221" s="11" t="s">
        <v>24</v>
      </c>
      <c r="B2221" s="12">
        <v>2023</v>
      </c>
      <c r="C2221" s="11" t="s">
        <v>13</v>
      </c>
      <c r="D2221" s="12">
        <v>1350.66</v>
      </c>
      <c r="E2221" s="13">
        <v>1486.33</v>
      </c>
      <c r="F2221" s="13">
        <f>IFERROR(Table2[[#This Row],[Economic loss ($ million)]]*1000000 / Table2[[#This Row],[Total Waste (tons)]], NA())</f>
        <v>1100447.1887817807</v>
      </c>
      <c r="G2221" s="13" t="str">
        <f t="shared" si="34"/>
        <v>High</v>
      </c>
      <c r="H2221" s="13">
        <v>126.25</v>
      </c>
      <c r="I2221" s="13">
        <f>IFERROR(Table2[[#This Row],[Total Waste (tons)]] / (Table2[[#This Row],[Population (million)]]*1000), NA())</f>
        <v>1.4731205078146303E-3</v>
      </c>
      <c r="J2221" s="13">
        <v>916.87</v>
      </c>
      <c r="K2221" s="13">
        <f>IFERROR(Table2[[#This Row],[Total Waste (tons)]] * Table2[[#This Row],[Household waste (%)]], NA())</f>
        <v>61779.188400000006</v>
      </c>
      <c r="L2221" s="13">
        <v>45.74</v>
      </c>
      <c r="M2221" s="10">
        <f>SUMIFS(Table2[Household waste (%)], Table2[Country], "Australia", Table2[Year], 2020)</f>
        <v>1412.17</v>
      </c>
      <c r="N2221" s="10">
        <f>COUNTIFS(Table2[Year], "USA")</f>
        <v>0</v>
      </c>
    </row>
    <row r="2222" spans="1:14" x14ac:dyDescent="0.35">
      <c r="A2222" s="8" t="s">
        <v>10</v>
      </c>
      <c r="B2222" s="9">
        <v>2020</v>
      </c>
      <c r="C2222" s="8" t="s">
        <v>9</v>
      </c>
      <c r="D2222" s="9">
        <v>16895.669999999998</v>
      </c>
      <c r="E2222" s="10">
        <v>19414.990000000002</v>
      </c>
      <c r="F2222" s="10">
        <f>IFERROR(Table2[[#This Row],[Economic loss ($ million)]]*1000000 / Table2[[#This Row],[Total Waste (tons)]], NA())</f>
        <v>1149110.3933729767</v>
      </c>
      <c r="G2222" s="10" t="str">
        <f t="shared" si="34"/>
        <v>High</v>
      </c>
      <c r="H2222" s="10">
        <v>27.4</v>
      </c>
      <c r="I2222" s="10">
        <f>IFERROR(Table2[[#This Row],[Total Waste (tons)]] / (Table2[[#This Row],[Population (million)]]*1000), NA())</f>
        <v>2.2321605982138136E-2</v>
      </c>
      <c r="J2222" s="10">
        <v>756.92</v>
      </c>
      <c r="K2222" s="10">
        <f>IFERROR(Table2[[#This Row],[Total Waste (tons)]] * Table2[[#This Row],[Household waste (%)]], NA())</f>
        <v>674644.10309999995</v>
      </c>
      <c r="L2222" s="10">
        <v>39.93</v>
      </c>
      <c r="M2222" s="10">
        <f>SUMIFS(Table2[Household waste (%)], Table2[Country], "Australia", Table2[Year], 2020)</f>
        <v>1412.17</v>
      </c>
      <c r="N2222" s="10">
        <f>COUNTIFS(Table2[Year], "USA")</f>
        <v>0</v>
      </c>
    </row>
    <row r="2223" spans="1:14" x14ac:dyDescent="0.35">
      <c r="A2223" s="11" t="s">
        <v>16</v>
      </c>
      <c r="B2223" s="12">
        <v>2023</v>
      </c>
      <c r="C2223" s="11" t="s">
        <v>20</v>
      </c>
      <c r="D2223" s="12">
        <v>2196.0700000000002</v>
      </c>
      <c r="E2223" s="13">
        <v>1810.24</v>
      </c>
      <c r="F2223" s="13">
        <f>IFERROR(Table2[[#This Row],[Economic loss ($ million)]]*1000000 / Table2[[#This Row],[Total Waste (tons)]], NA())</f>
        <v>824308.87904301775</v>
      </c>
      <c r="G2223" s="13" t="str">
        <f t="shared" si="34"/>
        <v>Low</v>
      </c>
      <c r="H2223" s="13">
        <v>25.67</v>
      </c>
      <c r="I2223" s="13">
        <f>IFERROR(Table2[[#This Row],[Total Waste (tons)]] / (Table2[[#This Row],[Population (million)]]*1000), NA())</f>
        <v>1.2953872470949096E-2</v>
      </c>
      <c r="J2223" s="13">
        <v>169.53</v>
      </c>
      <c r="K2223" s="13">
        <f>IFERROR(Table2[[#This Row],[Total Waste (tons)]] * Table2[[#This Row],[Household waste (%)]], NA())</f>
        <v>76862.450000000012</v>
      </c>
      <c r="L2223" s="13">
        <v>35</v>
      </c>
      <c r="M2223" s="10">
        <f>SUMIFS(Table2[Household waste (%)], Table2[Country], "Australia", Table2[Year], 2020)</f>
        <v>1412.17</v>
      </c>
      <c r="N2223" s="10">
        <f>COUNTIFS(Table2[Year], "USA")</f>
        <v>0</v>
      </c>
    </row>
    <row r="2224" spans="1:14" x14ac:dyDescent="0.35">
      <c r="A2224" s="8" t="s">
        <v>14</v>
      </c>
      <c r="B2224" s="9">
        <v>2020</v>
      </c>
      <c r="C2224" s="8" t="s">
        <v>13</v>
      </c>
      <c r="D2224" s="9">
        <v>15377.13</v>
      </c>
      <c r="E2224" s="10">
        <v>14750.52</v>
      </c>
      <c r="F2224" s="10">
        <f>IFERROR(Table2[[#This Row],[Economic loss ($ million)]]*1000000 / Table2[[#This Row],[Total Waste (tons)]], NA())</f>
        <v>959250.52334213222</v>
      </c>
      <c r="G2224" s="10" t="str">
        <f t="shared" si="34"/>
        <v>Medium</v>
      </c>
      <c r="H2224" s="10">
        <v>194.07</v>
      </c>
      <c r="I2224" s="10">
        <f>IFERROR(Table2[[#This Row],[Total Waste (tons)]] / (Table2[[#This Row],[Population (million)]]*1000), NA())</f>
        <v>0.11544391891891892</v>
      </c>
      <c r="J2224" s="10">
        <v>133.19999999999999</v>
      </c>
      <c r="K2224" s="10">
        <f>IFERROR(Table2[[#This Row],[Total Waste (tons)]] * Table2[[#This Row],[Household waste (%)]], NA())</f>
        <v>990440.94329999993</v>
      </c>
      <c r="L2224" s="10">
        <v>64.41</v>
      </c>
      <c r="M2224" s="10">
        <f>SUMIFS(Table2[Household waste (%)], Table2[Country], "Australia", Table2[Year], 2020)</f>
        <v>1412.17</v>
      </c>
      <c r="N2224" s="10">
        <f>COUNTIFS(Table2[Year], "USA")</f>
        <v>0</v>
      </c>
    </row>
    <row r="2225" spans="1:14" x14ac:dyDescent="0.35">
      <c r="A2225" s="11" t="s">
        <v>28</v>
      </c>
      <c r="B2225" s="12">
        <v>2023</v>
      </c>
      <c r="C2225" s="11" t="s">
        <v>15</v>
      </c>
      <c r="D2225" s="12">
        <v>10984.97</v>
      </c>
      <c r="E2225" s="13">
        <v>13178.29</v>
      </c>
      <c r="F2225" s="13">
        <f>IFERROR(Table2[[#This Row],[Economic loss ($ million)]]*1000000 / Table2[[#This Row],[Total Waste (tons)]], NA())</f>
        <v>1199665.5430101312</v>
      </c>
      <c r="G2225" s="13" t="str">
        <f t="shared" si="34"/>
        <v>High</v>
      </c>
      <c r="H2225" s="13">
        <v>78.5</v>
      </c>
      <c r="I2225" s="13">
        <f>IFERROR(Table2[[#This Row],[Total Waste (tons)]] / (Table2[[#This Row],[Population (million)]]*1000), NA())</f>
        <v>3.4236021941033472E-2</v>
      </c>
      <c r="J2225" s="13">
        <v>320.86</v>
      </c>
      <c r="K2225" s="13">
        <f>IFERROR(Table2[[#This Row],[Total Waste (tons)]] * Table2[[#This Row],[Household waste (%)]], NA())</f>
        <v>606919.59249999991</v>
      </c>
      <c r="L2225" s="13">
        <v>55.25</v>
      </c>
      <c r="M2225" s="10">
        <f>SUMIFS(Table2[Household waste (%)], Table2[Country], "Australia", Table2[Year], 2020)</f>
        <v>1412.17</v>
      </c>
      <c r="N2225" s="10">
        <f>COUNTIFS(Table2[Year], "USA")</f>
        <v>0</v>
      </c>
    </row>
    <row r="2226" spans="1:14" x14ac:dyDescent="0.35">
      <c r="A2226" s="8" t="s">
        <v>8</v>
      </c>
      <c r="B2226" s="9">
        <v>2022</v>
      </c>
      <c r="C2226" s="8" t="s">
        <v>15</v>
      </c>
      <c r="D2226" s="9">
        <v>43272.07</v>
      </c>
      <c r="E2226" s="10">
        <v>44745.57</v>
      </c>
      <c r="F2226" s="10">
        <f>IFERROR(Table2[[#This Row],[Economic loss ($ million)]]*1000000 / Table2[[#This Row],[Total Waste (tons)]], NA())</f>
        <v>1034051.9878064535</v>
      </c>
      <c r="G2226" s="10" t="str">
        <f t="shared" si="34"/>
        <v>Medium</v>
      </c>
      <c r="H2226" s="10">
        <v>127.93</v>
      </c>
      <c r="I2226" s="10">
        <f>IFERROR(Table2[[#This Row],[Total Waste (tons)]] / (Table2[[#This Row],[Population (million)]]*1000), NA())</f>
        <v>4.0071925990406161E-2</v>
      </c>
      <c r="J2226" s="10">
        <v>1079.8599999999999</v>
      </c>
      <c r="K2226" s="10">
        <f>IFERROR(Table2[[#This Row],[Total Waste (tons)]] * Table2[[#This Row],[Household waste (%)]], NA())</f>
        <v>1498944.5048</v>
      </c>
      <c r="L2226" s="10">
        <v>34.64</v>
      </c>
      <c r="M2226" s="10">
        <f>SUMIFS(Table2[Household waste (%)], Table2[Country], "Australia", Table2[Year], 2020)</f>
        <v>1412.17</v>
      </c>
      <c r="N2226" s="10">
        <f>COUNTIFS(Table2[Year], "USA")</f>
        <v>0</v>
      </c>
    </row>
    <row r="2227" spans="1:14" x14ac:dyDescent="0.35">
      <c r="A2227" s="11" t="s">
        <v>16</v>
      </c>
      <c r="B2227" s="12">
        <v>2019</v>
      </c>
      <c r="C2227" s="11" t="s">
        <v>20</v>
      </c>
      <c r="D2227" s="12">
        <v>4349.1000000000004</v>
      </c>
      <c r="E2227" s="13">
        <v>5041.08</v>
      </c>
      <c r="F2227" s="13">
        <f>IFERROR(Table2[[#This Row],[Economic loss ($ million)]]*1000000 / Table2[[#This Row],[Total Waste (tons)]], NA())</f>
        <v>1159108.7811271297</v>
      </c>
      <c r="G2227" s="13" t="str">
        <f t="shared" si="34"/>
        <v>High</v>
      </c>
      <c r="H2227" s="13">
        <v>27.44</v>
      </c>
      <c r="I2227" s="13">
        <f>IFERROR(Table2[[#This Row],[Total Waste (tons)]] / (Table2[[#This Row],[Population (million)]]*1000), NA())</f>
        <v>6.2578779245445922E-3</v>
      </c>
      <c r="J2227" s="13">
        <v>694.98</v>
      </c>
      <c r="K2227" s="13">
        <f>IFERROR(Table2[[#This Row],[Total Waste (tons)]] * Table2[[#This Row],[Household waste (%)]], NA())</f>
        <v>149609.04</v>
      </c>
      <c r="L2227" s="13">
        <v>34.4</v>
      </c>
      <c r="M2227" s="10">
        <f>SUMIFS(Table2[Household waste (%)], Table2[Country], "Australia", Table2[Year], 2020)</f>
        <v>1412.17</v>
      </c>
      <c r="N2227" s="10">
        <f>COUNTIFS(Table2[Year], "USA")</f>
        <v>0</v>
      </c>
    </row>
    <row r="2228" spans="1:14" x14ac:dyDescent="0.35">
      <c r="A2228" s="8" t="s">
        <v>23</v>
      </c>
      <c r="B2228" s="9">
        <v>2020</v>
      </c>
      <c r="C2228" s="8" t="s">
        <v>22</v>
      </c>
      <c r="D2228" s="9">
        <v>3590.1</v>
      </c>
      <c r="E2228" s="10">
        <v>3913.05</v>
      </c>
      <c r="F2228" s="10">
        <f>IFERROR(Table2[[#This Row],[Economic loss ($ million)]]*1000000 / Table2[[#This Row],[Total Waste (tons)]], NA())</f>
        <v>1089955.7115400685</v>
      </c>
      <c r="G2228" s="10" t="str">
        <f t="shared" si="34"/>
        <v>Medium</v>
      </c>
      <c r="H2228" s="10">
        <v>105.44</v>
      </c>
      <c r="I2228" s="10">
        <f>IFERROR(Table2[[#This Row],[Total Waste (tons)]] / (Table2[[#This Row],[Population (million)]]*1000), NA())</f>
        <v>6.0686635788904288E-3</v>
      </c>
      <c r="J2228" s="10">
        <v>591.58000000000004</v>
      </c>
      <c r="K2228" s="10">
        <f>IFERROR(Table2[[#This Row],[Total Waste (tons)]] * Table2[[#This Row],[Household waste (%)]], NA())</f>
        <v>110216.06999999999</v>
      </c>
      <c r="L2228" s="10">
        <v>30.7</v>
      </c>
      <c r="M2228" s="10">
        <f>SUMIFS(Table2[Household waste (%)], Table2[Country], "Australia", Table2[Year], 2020)</f>
        <v>1412.17</v>
      </c>
      <c r="N2228" s="10">
        <f>COUNTIFS(Table2[Year], "USA")</f>
        <v>0</v>
      </c>
    </row>
    <row r="2229" spans="1:14" x14ac:dyDescent="0.35">
      <c r="A2229" s="11" t="s">
        <v>35</v>
      </c>
      <c r="B2229" s="12">
        <v>2022</v>
      </c>
      <c r="C2229" s="11" t="s">
        <v>9</v>
      </c>
      <c r="D2229" s="12">
        <v>39587.56</v>
      </c>
      <c r="E2229" s="13">
        <v>38946.61</v>
      </c>
      <c r="F2229" s="13">
        <f>IFERROR(Table2[[#This Row],[Economic loss ($ million)]]*1000000 / Table2[[#This Row],[Total Waste (tons)]], NA())</f>
        <v>983809.30777244165</v>
      </c>
      <c r="G2229" s="13" t="str">
        <f t="shared" si="34"/>
        <v>Medium</v>
      </c>
      <c r="H2229" s="13">
        <v>184.85</v>
      </c>
      <c r="I2229" s="13">
        <f>IFERROR(Table2[[#This Row],[Total Waste (tons)]] / (Table2[[#This Row],[Population (million)]]*1000), NA())</f>
        <v>2.9791290082252807E-2</v>
      </c>
      <c r="J2229" s="13">
        <v>1328.83</v>
      </c>
      <c r="K2229" s="13">
        <f>IFERROR(Table2[[#This Row],[Total Waste (tons)]] * Table2[[#This Row],[Household waste (%)]], NA())</f>
        <v>2269554.8147999998</v>
      </c>
      <c r="L2229" s="13">
        <v>57.33</v>
      </c>
      <c r="M2229" s="10">
        <f>SUMIFS(Table2[Household waste (%)], Table2[Country], "Australia", Table2[Year], 2020)</f>
        <v>1412.17</v>
      </c>
      <c r="N2229" s="10">
        <f>COUNTIFS(Table2[Year], "USA")</f>
        <v>0</v>
      </c>
    </row>
    <row r="2230" spans="1:14" x14ac:dyDescent="0.35">
      <c r="A2230" s="8" t="s">
        <v>18</v>
      </c>
      <c r="B2230" s="9">
        <v>2022</v>
      </c>
      <c r="C2230" s="8" t="s">
        <v>11</v>
      </c>
      <c r="D2230" s="9">
        <v>44113</v>
      </c>
      <c r="E2230" s="10">
        <v>47014.28</v>
      </c>
      <c r="F2230" s="10">
        <f>IFERROR(Table2[[#This Row],[Economic loss ($ million)]]*1000000 / Table2[[#This Row],[Total Waste (tons)]], NA())</f>
        <v>1065769.2743635662</v>
      </c>
      <c r="G2230" s="10" t="str">
        <f t="shared" si="34"/>
        <v>Medium</v>
      </c>
      <c r="H2230" s="10">
        <v>192.98</v>
      </c>
      <c r="I2230" s="10">
        <f>IFERROR(Table2[[#This Row],[Total Waste (tons)]] / (Table2[[#This Row],[Population (million)]]*1000), NA())</f>
        <v>4.5597659803191928E-2</v>
      </c>
      <c r="J2230" s="10">
        <v>967.44</v>
      </c>
      <c r="K2230" s="10">
        <f>IFERROR(Table2[[#This Row],[Total Waste (tons)]] * Table2[[#This Row],[Household waste (%)]], NA())</f>
        <v>2631340.4499999997</v>
      </c>
      <c r="L2230" s="10">
        <v>59.65</v>
      </c>
      <c r="M2230" s="10">
        <f>SUMIFS(Table2[Household waste (%)], Table2[Country], "Australia", Table2[Year], 2020)</f>
        <v>1412.17</v>
      </c>
      <c r="N2230" s="10">
        <f>COUNTIFS(Table2[Year], "USA")</f>
        <v>0</v>
      </c>
    </row>
    <row r="2231" spans="1:14" x14ac:dyDescent="0.35">
      <c r="A2231" s="11" t="s">
        <v>16</v>
      </c>
      <c r="B2231" s="12">
        <v>2020</v>
      </c>
      <c r="C2231" s="11" t="s">
        <v>20</v>
      </c>
      <c r="D2231" s="12">
        <v>30731.43</v>
      </c>
      <c r="E2231" s="13">
        <v>33663.230000000003</v>
      </c>
      <c r="F2231" s="13">
        <f>IFERROR(Table2[[#This Row],[Economic loss ($ million)]]*1000000 / Table2[[#This Row],[Total Waste (tons)]], NA())</f>
        <v>1095400.7021476061</v>
      </c>
      <c r="G2231" s="13" t="str">
        <f t="shared" si="34"/>
        <v>Medium</v>
      </c>
      <c r="H2231" s="13">
        <v>99.01</v>
      </c>
      <c r="I2231" s="13">
        <f>IFERROR(Table2[[#This Row],[Total Waste (tons)]] / (Table2[[#This Row],[Population (million)]]*1000), NA())</f>
        <v>2.6020210658222274E-2</v>
      </c>
      <c r="J2231" s="13">
        <v>1181.06</v>
      </c>
      <c r="K2231" s="13">
        <f>IFERROR(Table2[[#This Row],[Total Waste (tons)]] * Table2[[#This Row],[Household waste (%)]], NA())</f>
        <v>1553166.4722</v>
      </c>
      <c r="L2231" s="13">
        <v>50.54</v>
      </c>
      <c r="M2231" s="10">
        <f>SUMIFS(Table2[Household waste (%)], Table2[Country], "Australia", Table2[Year], 2020)</f>
        <v>1412.17</v>
      </c>
      <c r="N2231" s="10">
        <f>COUNTIFS(Table2[Year], "USA")</f>
        <v>0</v>
      </c>
    </row>
    <row r="2232" spans="1:14" x14ac:dyDescent="0.35">
      <c r="A2232" s="8" t="s">
        <v>24</v>
      </c>
      <c r="B2232" s="9">
        <v>2024</v>
      </c>
      <c r="C2232" s="8" t="s">
        <v>15</v>
      </c>
      <c r="D2232" s="9">
        <v>32046.76</v>
      </c>
      <c r="E2232" s="10">
        <v>37019.97</v>
      </c>
      <c r="F2232" s="10">
        <f>IFERROR(Table2[[#This Row],[Economic loss ($ million)]]*1000000 / Table2[[#This Row],[Total Waste (tons)]], NA())</f>
        <v>1155186.0468889836</v>
      </c>
      <c r="G2232" s="10" t="str">
        <f t="shared" si="34"/>
        <v>High</v>
      </c>
      <c r="H2232" s="10">
        <v>102.53</v>
      </c>
      <c r="I2232" s="10">
        <f>IFERROR(Table2[[#This Row],[Total Waste (tons)]] / (Table2[[#This Row],[Population (million)]]*1000), NA())</f>
        <v>2.4497584393346379E-2</v>
      </c>
      <c r="J2232" s="10">
        <v>1308.1600000000001</v>
      </c>
      <c r="K2232" s="10">
        <f>IFERROR(Table2[[#This Row],[Total Waste (tons)]] * Table2[[#This Row],[Household waste (%)]], NA())</f>
        <v>1060106.8207999999</v>
      </c>
      <c r="L2232" s="10">
        <v>33.08</v>
      </c>
      <c r="M2232" s="10">
        <f>SUMIFS(Table2[Household waste (%)], Table2[Country], "Australia", Table2[Year], 2020)</f>
        <v>1412.17</v>
      </c>
      <c r="N2232" s="10">
        <f>COUNTIFS(Table2[Year], "USA")</f>
        <v>0</v>
      </c>
    </row>
    <row r="2233" spans="1:14" x14ac:dyDescent="0.35">
      <c r="A2233" s="11" t="s">
        <v>17</v>
      </c>
      <c r="B2233" s="12">
        <v>2019</v>
      </c>
      <c r="C2233" s="11" t="s">
        <v>13</v>
      </c>
      <c r="D2233" s="12">
        <v>24714.37</v>
      </c>
      <c r="E2233" s="13">
        <v>20754.62</v>
      </c>
      <c r="F2233" s="13">
        <f>IFERROR(Table2[[#This Row],[Economic loss ($ million)]]*1000000 / Table2[[#This Row],[Total Waste (tons)]], NA())</f>
        <v>839779.44815101498</v>
      </c>
      <c r="G2233" s="13" t="str">
        <f t="shared" si="34"/>
        <v>Low</v>
      </c>
      <c r="H2233" s="13">
        <v>173.49</v>
      </c>
      <c r="I2233" s="13">
        <f>IFERROR(Table2[[#This Row],[Total Waste (tons)]] / (Table2[[#This Row],[Population (million)]]*1000), NA())</f>
        <v>1.9320931868819138E-2</v>
      </c>
      <c r="J2233" s="13">
        <v>1279.1500000000001</v>
      </c>
      <c r="K2233" s="13">
        <f>IFERROR(Table2[[#This Row],[Total Waste (tons)]] * Table2[[#This Row],[Household waste (%)]], NA())</f>
        <v>1528089.4970999998</v>
      </c>
      <c r="L2233" s="13">
        <v>61.83</v>
      </c>
      <c r="M2233" s="10">
        <f>SUMIFS(Table2[Household waste (%)], Table2[Country], "Australia", Table2[Year], 2020)</f>
        <v>1412.17</v>
      </c>
      <c r="N2233" s="10">
        <f>COUNTIFS(Table2[Year], "USA")</f>
        <v>0</v>
      </c>
    </row>
    <row r="2234" spans="1:14" x14ac:dyDescent="0.35">
      <c r="A2234" s="8" t="s">
        <v>24</v>
      </c>
      <c r="B2234" s="9">
        <v>2018</v>
      </c>
      <c r="C2234" s="8" t="s">
        <v>11</v>
      </c>
      <c r="D2234" s="9">
        <v>18484.48</v>
      </c>
      <c r="E2234" s="10">
        <v>17390.509999999998</v>
      </c>
      <c r="F2234" s="10">
        <f>IFERROR(Table2[[#This Row],[Economic loss ($ million)]]*1000000 / Table2[[#This Row],[Total Waste (tons)]], NA())</f>
        <v>940816.83661103807</v>
      </c>
      <c r="G2234" s="10" t="str">
        <f t="shared" si="34"/>
        <v>Low</v>
      </c>
      <c r="H2234" s="10">
        <v>101.13</v>
      </c>
      <c r="I2234" s="10">
        <f>IFERROR(Table2[[#This Row],[Total Waste (tons)]] / (Table2[[#This Row],[Population (million)]]*1000), NA())</f>
        <v>5.4768829629629631E-2</v>
      </c>
      <c r="J2234" s="10">
        <v>337.5</v>
      </c>
      <c r="K2234" s="10">
        <f>IFERROR(Table2[[#This Row],[Total Waste (tons)]] * Table2[[#This Row],[Household waste (%)]], NA())</f>
        <v>1187812.6848000002</v>
      </c>
      <c r="L2234" s="10">
        <v>64.260000000000005</v>
      </c>
      <c r="M2234" s="10">
        <f>SUMIFS(Table2[Household waste (%)], Table2[Country], "Australia", Table2[Year], 2020)</f>
        <v>1412.17</v>
      </c>
      <c r="N2234" s="10">
        <f>COUNTIFS(Table2[Year], "USA")</f>
        <v>0</v>
      </c>
    </row>
    <row r="2235" spans="1:14" x14ac:dyDescent="0.35">
      <c r="A2235" s="11" t="s">
        <v>21</v>
      </c>
      <c r="B2235" s="12">
        <v>2022</v>
      </c>
      <c r="C2235" s="11" t="s">
        <v>19</v>
      </c>
      <c r="D2235" s="12">
        <v>1474.04</v>
      </c>
      <c r="E2235" s="13">
        <v>1208.28</v>
      </c>
      <c r="F2235" s="13">
        <f>IFERROR(Table2[[#This Row],[Economic loss ($ million)]]*1000000 / Table2[[#This Row],[Total Waste (tons)]], NA())</f>
        <v>819706.38517272263</v>
      </c>
      <c r="G2235" s="13" t="str">
        <f t="shared" si="34"/>
        <v>Low</v>
      </c>
      <c r="H2235" s="13">
        <v>104.39</v>
      </c>
      <c r="I2235" s="13">
        <f>IFERROR(Table2[[#This Row],[Total Waste (tons)]] / (Table2[[#This Row],[Population (million)]]*1000), NA())</f>
        <v>1.7798116397005554E-3</v>
      </c>
      <c r="J2235" s="13">
        <v>828.2</v>
      </c>
      <c r="K2235" s="13">
        <f>IFERROR(Table2[[#This Row],[Total Waste (tons)]] * Table2[[#This Row],[Household waste (%)]], NA())</f>
        <v>46830.250800000002</v>
      </c>
      <c r="L2235" s="13">
        <v>31.77</v>
      </c>
      <c r="M2235" s="10">
        <f>SUMIFS(Table2[Household waste (%)], Table2[Country], "Australia", Table2[Year], 2020)</f>
        <v>1412.17</v>
      </c>
      <c r="N2235" s="10">
        <f>COUNTIFS(Table2[Year], "USA")</f>
        <v>0</v>
      </c>
    </row>
    <row r="2236" spans="1:14" x14ac:dyDescent="0.35">
      <c r="A2236" s="8" t="s">
        <v>18</v>
      </c>
      <c r="B2236" s="9">
        <v>2018</v>
      </c>
      <c r="C2236" s="8" t="s">
        <v>15</v>
      </c>
      <c r="D2236" s="9">
        <v>6534.01</v>
      </c>
      <c r="E2236" s="10">
        <v>5653.64</v>
      </c>
      <c r="F2236" s="10">
        <f>IFERROR(Table2[[#This Row],[Economic loss ($ million)]]*1000000 / Table2[[#This Row],[Total Waste (tons)]], NA())</f>
        <v>865263.44465343643</v>
      </c>
      <c r="G2236" s="10" t="str">
        <f t="shared" si="34"/>
        <v>Low</v>
      </c>
      <c r="H2236" s="10">
        <v>140.44</v>
      </c>
      <c r="I2236" s="10">
        <f>IFERROR(Table2[[#This Row],[Total Waste (tons)]] / (Table2[[#This Row],[Population (million)]]*1000), NA())</f>
        <v>1.0397851686823679E-2</v>
      </c>
      <c r="J2236" s="10">
        <v>628.4</v>
      </c>
      <c r="K2236" s="10">
        <f>IFERROR(Table2[[#This Row],[Total Waste (tons)]] * Table2[[#This Row],[Household waste (%)]], NA())</f>
        <v>315396.66270000004</v>
      </c>
      <c r="L2236" s="10">
        <v>48.27</v>
      </c>
      <c r="M2236" s="10">
        <f>SUMIFS(Table2[Household waste (%)], Table2[Country], "Australia", Table2[Year], 2020)</f>
        <v>1412.17</v>
      </c>
      <c r="N2236" s="10">
        <f>COUNTIFS(Table2[Year], "USA")</f>
        <v>0</v>
      </c>
    </row>
    <row r="2237" spans="1:14" x14ac:dyDescent="0.35">
      <c r="A2237" s="11" t="s">
        <v>23</v>
      </c>
      <c r="B2237" s="12">
        <v>2021</v>
      </c>
      <c r="C2237" s="11" t="s">
        <v>9</v>
      </c>
      <c r="D2237" s="12">
        <v>11616.43</v>
      </c>
      <c r="E2237" s="13">
        <v>13501.93</v>
      </c>
      <c r="F2237" s="13">
        <f>IFERROR(Table2[[#This Row],[Economic loss ($ million)]]*1000000 / Table2[[#This Row],[Total Waste (tons)]], NA())</f>
        <v>1162313.2063809622</v>
      </c>
      <c r="G2237" s="13" t="str">
        <f t="shared" si="34"/>
        <v>High</v>
      </c>
      <c r="H2237" s="13">
        <v>162.66999999999999</v>
      </c>
      <c r="I2237" s="13">
        <f>IFERROR(Table2[[#This Row],[Total Waste (tons)]] / (Table2[[#This Row],[Population (million)]]*1000), NA())</f>
        <v>1.1464638190359639E-2</v>
      </c>
      <c r="J2237" s="13">
        <v>1013.24</v>
      </c>
      <c r="K2237" s="13">
        <f>IFERROR(Table2[[#This Row],[Total Waste (tons)]] * Table2[[#This Row],[Household waste (%)]], NA())</f>
        <v>587559.0294</v>
      </c>
      <c r="L2237" s="13">
        <v>50.58</v>
      </c>
      <c r="M2237" s="10">
        <f>SUMIFS(Table2[Household waste (%)], Table2[Country], "Australia", Table2[Year], 2020)</f>
        <v>1412.17</v>
      </c>
      <c r="N2237" s="10">
        <f>COUNTIFS(Table2[Year], "USA")</f>
        <v>0</v>
      </c>
    </row>
    <row r="2238" spans="1:14" x14ac:dyDescent="0.35">
      <c r="A2238" s="8" t="s">
        <v>14</v>
      </c>
      <c r="B2238" s="9">
        <v>2020</v>
      </c>
      <c r="C2238" s="8" t="s">
        <v>20</v>
      </c>
      <c r="D2238" s="9">
        <v>16326.39</v>
      </c>
      <c r="E2238" s="10">
        <v>17607.060000000001</v>
      </c>
      <c r="F2238" s="10">
        <f>IFERROR(Table2[[#This Row],[Economic loss ($ million)]]*1000000 / Table2[[#This Row],[Total Waste (tons)]], NA())</f>
        <v>1078441.7130792539</v>
      </c>
      <c r="G2238" s="10" t="str">
        <f t="shared" si="34"/>
        <v>Medium</v>
      </c>
      <c r="H2238" s="10">
        <v>70.39</v>
      </c>
      <c r="I2238" s="10">
        <f>IFERROR(Table2[[#This Row],[Total Waste (tons)]] / (Table2[[#This Row],[Population (million)]]*1000), NA())</f>
        <v>1.2026983822966084E-2</v>
      </c>
      <c r="J2238" s="10">
        <v>1357.48</v>
      </c>
      <c r="K2238" s="10">
        <f>IFERROR(Table2[[#This Row],[Total Waste (tons)]] * Table2[[#This Row],[Household waste (%)]], NA())</f>
        <v>906930.96449999989</v>
      </c>
      <c r="L2238" s="10">
        <v>55.55</v>
      </c>
      <c r="M2238" s="10">
        <f>SUMIFS(Table2[Household waste (%)], Table2[Country], "Australia", Table2[Year], 2020)</f>
        <v>1412.17</v>
      </c>
      <c r="N2238" s="10">
        <f>COUNTIFS(Table2[Year], "USA")</f>
        <v>0</v>
      </c>
    </row>
    <row r="2239" spans="1:14" x14ac:dyDescent="0.35">
      <c r="A2239" s="11" t="s">
        <v>16</v>
      </c>
      <c r="B2239" s="12">
        <v>2018</v>
      </c>
      <c r="C2239" s="11" t="s">
        <v>22</v>
      </c>
      <c r="D2239" s="12">
        <v>47617.94</v>
      </c>
      <c r="E2239" s="13">
        <v>39530.959999999999</v>
      </c>
      <c r="F2239" s="13">
        <f>IFERROR(Table2[[#This Row],[Economic loss ($ million)]]*1000000 / Table2[[#This Row],[Total Waste (tons)]], NA())</f>
        <v>830169.46974186611</v>
      </c>
      <c r="G2239" s="13" t="str">
        <f t="shared" si="34"/>
        <v>Low</v>
      </c>
      <c r="H2239" s="13">
        <v>197.97</v>
      </c>
      <c r="I2239" s="13">
        <f>IFERROR(Table2[[#This Row],[Total Waste (tons)]] / (Table2[[#This Row],[Population (million)]]*1000), NA())</f>
        <v>0.30310591979630808</v>
      </c>
      <c r="J2239" s="13">
        <v>157.1</v>
      </c>
      <c r="K2239" s="13">
        <f>IFERROR(Table2[[#This Row],[Total Waste (tons)]] * Table2[[#This Row],[Household waste (%)]], NA())</f>
        <v>2980406.8646000004</v>
      </c>
      <c r="L2239" s="13">
        <v>62.59</v>
      </c>
      <c r="M2239" s="10">
        <f>SUMIFS(Table2[Household waste (%)], Table2[Country], "Australia", Table2[Year], 2020)</f>
        <v>1412.17</v>
      </c>
      <c r="N2239" s="10">
        <f>COUNTIFS(Table2[Year], "USA")</f>
        <v>0</v>
      </c>
    </row>
    <row r="2240" spans="1:14" x14ac:dyDescent="0.35">
      <c r="A2240" s="8" t="s">
        <v>23</v>
      </c>
      <c r="B2240" s="9">
        <v>2023</v>
      </c>
      <c r="C2240" s="8" t="s">
        <v>13</v>
      </c>
      <c r="D2240" s="9">
        <v>43696.87</v>
      </c>
      <c r="E2240" s="10">
        <v>35154.769999999997</v>
      </c>
      <c r="F2240" s="10">
        <f>IFERROR(Table2[[#This Row],[Economic loss ($ million)]]*1000000 / Table2[[#This Row],[Total Waste (tons)]], NA())</f>
        <v>804514.60253331636</v>
      </c>
      <c r="G2240" s="10" t="str">
        <f t="shared" si="34"/>
        <v>Low</v>
      </c>
      <c r="H2240" s="10">
        <v>189.95</v>
      </c>
      <c r="I2240" s="10">
        <f>IFERROR(Table2[[#This Row],[Total Waste (tons)]] / (Table2[[#This Row],[Population (million)]]*1000), NA())</f>
        <v>4.8138620514910822E-2</v>
      </c>
      <c r="J2240" s="10">
        <v>907.73</v>
      </c>
      <c r="K2240" s="10">
        <f>IFERROR(Table2[[#This Row],[Total Waste (tons)]] * Table2[[#This Row],[Household waste (%)]], NA())</f>
        <v>2504704.5884000002</v>
      </c>
      <c r="L2240" s="10">
        <v>57.32</v>
      </c>
      <c r="M2240" s="10">
        <f>SUMIFS(Table2[Household waste (%)], Table2[Country], "Australia", Table2[Year], 2020)</f>
        <v>1412.17</v>
      </c>
      <c r="N2240" s="10">
        <f>COUNTIFS(Table2[Year], "USA")</f>
        <v>0</v>
      </c>
    </row>
    <row r="2241" spans="1:14" x14ac:dyDescent="0.35">
      <c r="A2241" s="11" t="s">
        <v>33</v>
      </c>
      <c r="B2241" s="12">
        <v>2020</v>
      </c>
      <c r="C2241" s="11" t="s">
        <v>25</v>
      </c>
      <c r="D2241" s="12">
        <v>6408</v>
      </c>
      <c r="E2241" s="13">
        <v>6276.8</v>
      </c>
      <c r="F2241" s="13">
        <f>IFERROR(Table2[[#This Row],[Economic loss ($ million)]]*1000000 / Table2[[#This Row],[Total Waste (tons)]], NA())</f>
        <v>979525.59300873906</v>
      </c>
      <c r="G2241" s="13" t="str">
        <f t="shared" si="34"/>
        <v>Medium</v>
      </c>
      <c r="H2241" s="13">
        <v>187.43</v>
      </c>
      <c r="I2241" s="13">
        <f>IFERROR(Table2[[#This Row],[Total Waste (tons)]] / (Table2[[#This Row],[Population (million)]]*1000), NA())</f>
        <v>8.7623579603724831E-3</v>
      </c>
      <c r="J2241" s="13">
        <v>731.31</v>
      </c>
      <c r="K2241" s="13">
        <f>IFERROR(Table2[[#This Row],[Total Waste (tons)]] * Table2[[#This Row],[Household waste (%)]], NA())</f>
        <v>411457.67999999993</v>
      </c>
      <c r="L2241" s="13">
        <v>64.209999999999994</v>
      </c>
      <c r="M2241" s="10">
        <f>SUMIFS(Table2[Household waste (%)], Table2[Country], "Australia", Table2[Year], 2020)</f>
        <v>1412.17</v>
      </c>
      <c r="N2241" s="10">
        <f>COUNTIFS(Table2[Year], "USA")</f>
        <v>0</v>
      </c>
    </row>
    <row r="2242" spans="1:14" x14ac:dyDescent="0.35">
      <c r="A2242" s="8" t="s">
        <v>34</v>
      </c>
      <c r="B2242" s="9">
        <v>2021</v>
      </c>
      <c r="C2242" s="8" t="s">
        <v>22</v>
      </c>
      <c r="D2242" s="9">
        <v>15288.73</v>
      </c>
      <c r="E2242" s="10">
        <v>16576.419999999998</v>
      </c>
      <c r="F2242" s="10">
        <f>IFERROR(Table2[[#This Row],[Economic loss ($ million)]]*1000000 / Table2[[#This Row],[Total Waste (tons)]], NA())</f>
        <v>1084224.785184904</v>
      </c>
      <c r="G2242" s="10" t="str">
        <f t="shared" ref="G2242:G2305" si="35">IF(F2242&gt;1100000,"High",IF(F2242&gt;=950000,"Medium","Low"))</f>
        <v>Medium</v>
      </c>
      <c r="H2242" s="10">
        <v>197.71</v>
      </c>
      <c r="I2242" s="10">
        <f>IFERROR(Table2[[#This Row],[Total Waste (tons)]] / (Table2[[#This Row],[Population (million)]]*1000), NA())</f>
        <v>1.8496370587238985E-2</v>
      </c>
      <c r="J2242" s="10">
        <v>826.58</v>
      </c>
      <c r="K2242" s="10">
        <f>IFERROR(Table2[[#This Row],[Total Waste (tons)]] * Table2[[#This Row],[Household waste (%)]], NA())</f>
        <v>566447.44649999996</v>
      </c>
      <c r="L2242" s="10">
        <v>37.049999999999997</v>
      </c>
      <c r="M2242" s="10">
        <f>SUMIFS(Table2[Household waste (%)], Table2[Country], "Australia", Table2[Year], 2020)</f>
        <v>1412.17</v>
      </c>
      <c r="N2242" s="10">
        <f>COUNTIFS(Table2[Year], "USA")</f>
        <v>0</v>
      </c>
    </row>
    <row r="2243" spans="1:14" x14ac:dyDescent="0.35">
      <c r="A2243" s="11" t="s">
        <v>32</v>
      </c>
      <c r="B2243" s="12">
        <v>2023</v>
      </c>
      <c r="C2243" s="11" t="s">
        <v>11</v>
      </c>
      <c r="D2243" s="12">
        <v>30183.19</v>
      </c>
      <c r="E2243" s="13">
        <v>24591.72</v>
      </c>
      <c r="F2243" s="13">
        <f>IFERROR(Table2[[#This Row],[Economic loss ($ million)]]*1000000 / Table2[[#This Row],[Total Waste (tons)]], NA())</f>
        <v>814748.87180579652</v>
      </c>
      <c r="G2243" s="13" t="str">
        <f t="shared" si="35"/>
        <v>Low</v>
      </c>
      <c r="H2243" s="13">
        <v>115.97</v>
      </c>
      <c r="I2243" s="13">
        <f>IFERROR(Table2[[#This Row],[Total Waste (tons)]] / (Table2[[#This Row],[Population (million)]]*1000), NA())</f>
        <v>4.3401573104796962E-2</v>
      </c>
      <c r="J2243" s="13">
        <v>695.44</v>
      </c>
      <c r="K2243" s="13">
        <f>IFERROR(Table2[[#This Row],[Total Waste (tons)]] * Table2[[#This Row],[Household waste (%)]], NA())</f>
        <v>1545982.9918</v>
      </c>
      <c r="L2243" s="13">
        <v>51.22</v>
      </c>
      <c r="M2243" s="10">
        <f>SUMIFS(Table2[Household waste (%)], Table2[Country], "Australia", Table2[Year], 2020)</f>
        <v>1412.17</v>
      </c>
      <c r="N2243" s="10">
        <f>COUNTIFS(Table2[Year], "USA")</f>
        <v>0</v>
      </c>
    </row>
    <row r="2244" spans="1:14" x14ac:dyDescent="0.35">
      <c r="A2244" s="8" t="s">
        <v>12</v>
      </c>
      <c r="B2244" s="9">
        <v>2022</v>
      </c>
      <c r="C2244" s="8" t="s">
        <v>15</v>
      </c>
      <c r="D2244" s="9">
        <v>49956.72</v>
      </c>
      <c r="E2244" s="10">
        <v>54284.18</v>
      </c>
      <c r="F2244" s="10">
        <f>IFERROR(Table2[[#This Row],[Economic loss ($ million)]]*1000000 / Table2[[#This Row],[Total Waste (tons)]], NA())</f>
        <v>1086624.1818918455</v>
      </c>
      <c r="G2244" s="10" t="str">
        <f t="shared" si="35"/>
        <v>Medium</v>
      </c>
      <c r="H2244" s="10">
        <v>115.03</v>
      </c>
      <c r="I2244" s="10">
        <f>IFERROR(Table2[[#This Row],[Total Waste (tons)]] / (Table2[[#This Row],[Population (million)]]*1000), NA())</f>
        <v>0.1525582361204422</v>
      </c>
      <c r="J2244" s="10">
        <v>327.45999999999998</v>
      </c>
      <c r="K2244" s="10">
        <f>IFERROR(Table2[[#This Row],[Total Waste (tons)]] * Table2[[#This Row],[Household waste (%)]], NA())</f>
        <v>1685040.1655999999</v>
      </c>
      <c r="L2244" s="10">
        <v>33.729999999999997</v>
      </c>
      <c r="M2244" s="10">
        <f>SUMIFS(Table2[Household waste (%)], Table2[Country], "Australia", Table2[Year], 2020)</f>
        <v>1412.17</v>
      </c>
      <c r="N2244" s="10">
        <f>COUNTIFS(Table2[Year], "USA")</f>
        <v>0</v>
      </c>
    </row>
    <row r="2245" spans="1:14" x14ac:dyDescent="0.35">
      <c r="A2245" s="11" t="s">
        <v>10</v>
      </c>
      <c r="B2245" s="12">
        <v>2022</v>
      </c>
      <c r="C2245" s="11" t="s">
        <v>19</v>
      </c>
      <c r="D2245" s="12">
        <v>15785.95</v>
      </c>
      <c r="E2245" s="13">
        <v>14969.94</v>
      </c>
      <c r="F2245" s="13">
        <f>IFERROR(Table2[[#This Row],[Economic loss ($ million)]]*1000000 / Table2[[#This Row],[Total Waste (tons)]], NA())</f>
        <v>948307.83069755067</v>
      </c>
      <c r="G2245" s="13" t="str">
        <f t="shared" si="35"/>
        <v>Low</v>
      </c>
      <c r="H2245" s="13">
        <v>89.02</v>
      </c>
      <c r="I2245" s="13">
        <f>IFERROR(Table2[[#This Row],[Total Waste (tons)]] / (Table2[[#This Row],[Population (million)]]*1000), NA())</f>
        <v>1.2947899835136443E-2</v>
      </c>
      <c r="J2245" s="13">
        <v>1219.19</v>
      </c>
      <c r="K2245" s="13">
        <f>IFERROR(Table2[[#This Row],[Total Waste (tons)]] * Table2[[#This Row],[Household waste (%)]], NA())</f>
        <v>669639.99900000007</v>
      </c>
      <c r="L2245" s="13">
        <v>42.42</v>
      </c>
      <c r="M2245" s="10">
        <f>SUMIFS(Table2[Household waste (%)], Table2[Country], "Australia", Table2[Year], 2020)</f>
        <v>1412.17</v>
      </c>
      <c r="N2245" s="10">
        <f>COUNTIFS(Table2[Year], "USA")</f>
        <v>0</v>
      </c>
    </row>
    <row r="2246" spans="1:14" x14ac:dyDescent="0.35">
      <c r="A2246" s="8" t="s">
        <v>21</v>
      </c>
      <c r="B2246" s="9">
        <v>2018</v>
      </c>
      <c r="C2246" s="8" t="s">
        <v>11</v>
      </c>
      <c r="D2246" s="9">
        <v>27911.93</v>
      </c>
      <c r="E2246" s="10">
        <v>29353.37</v>
      </c>
      <c r="F2246" s="10">
        <f>IFERROR(Table2[[#This Row],[Economic loss ($ million)]]*1000000 / Table2[[#This Row],[Total Waste (tons)]], NA())</f>
        <v>1051642.4338983367</v>
      </c>
      <c r="G2246" s="10" t="str">
        <f t="shared" si="35"/>
        <v>Medium</v>
      </c>
      <c r="H2246" s="10">
        <v>35.89</v>
      </c>
      <c r="I2246" s="10">
        <f>IFERROR(Table2[[#This Row],[Total Waste (tons)]] / (Table2[[#This Row],[Population (million)]]*1000), NA())</f>
        <v>3.8333191419232568E-2</v>
      </c>
      <c r="J2246" s="10">
        <v>728.14</v>
      </c>
      <c r="K2246" s="10">
        <f>IFERROR(Table2[[#This Row],[Total Waste (tons)]] * Table2[[#This Row],[Household waste (%)]], NA())</f>
        <v>1068189.5611</v>
      </c>
      <c r="L2246" s="10">
        <v>38.270000000000003</v>
      </c>
      <c r="M2246" s="10">
        <f>SUMIFS(Table2[Household waste (%)], Table2[Country], "Australia", Table2[Year], 2020)</f>
        <v>1412.17</v>
      </c>
      <c r="N2246" s="10">
        <f>COUNTIFS(Table2[Year], "USA")</f>
        <v>0</v>
      </c>
    </row>
    <row r="2247" spans="1:14" x14ac:dyDescent="0.35">
      <c r="A2247" s="11" t="s">
        <v>26</v>
      </c>
      <c r="B2247" s="12">
        <v>2019</v>
      </c>
      <c r="C2247" s="11" t="s">
        <v>19</v>
      </c>
      <c r="D2247" s="12">
        <v>30939.1</v>
      </c>
      <c r="E2247" s="13">
        <v>26174.28</v>
      </c>
      <c r="F2247" s="13">
        <f>IFERROR(Table2[[#This Row],[Economic loss ($ million)]]*1000000 / Table2[[#This Row],[Total Waste (tons)]], NA())</f>
        <v>845993.58093803632</v>
      </c>
      <c r="G2247" s="13" t="str">
        <f t="shared" si="35"/>
        <v>Low</v>
      </c>
      <c r="H2247" s="13">
        <v>121.45</v>
      </c>
      <c r="I2247" s="13">
        <f>IFERROR(Table2[[#This Row],[Total Waste (tons)]] / (Table2[[#This Row],[Population (million)]]*1000), NA())</f>
        <v>4.9647132449693508E-2</v>
      </c>
      <c r="J2247" s="13">
        <v>623.17999999999995</v>
      </c>
      <c r="K2247" s="13">
        <f>IFERROR(Table2[[#This Row],[Total Waste (tons)]] * Table2[[#This Row],[Household waste (%)]], NA())</f>
        <v>1800655.62</v>
      </c>
      <c r="L2247" s="13">
        <v>58.2</v>
      </c>
      <c r="M2247" s="10">
        <f>SUMIFS(Table2[Household waste (%)], Table2[Country], "Australia", Table2[Year], 2020)</f>
        <v>1412.17</v>
      </c>
      <c r="N2247" s="10">
        <f>COUNTIFS(Table2[Year], "USA")</f>
        <v>0</v>
      </c>
    </row>
    <row r="2248" spans="1:14" x14ac:dyDescent="0.35">
      <c r="A2248" s="8" t="s">
        <v>35</v>
      </c>
      <c r="B2248" s="9">
        <v>2024</v>
      </c>
      <c r="C2248" s="8" t="s">
        <v>11</v>
      </c>
      <c r="D2248" s="9">
        <v>21645.26</v>
      </c>
      <c r="E2248" s="10">
        <v>18587.599999999999</v>
      </c>
      <c r="F2248" s="10">
        <f>IFERROR(Table2[[#This Row],[Economic loss ($ million)]]*1000000 / Table2[[#This Row],[Total Waste (tons)]], NA())</f>
        <v>858737.66358084872</v>
      </c>
      <c r="G2248" s="10" t="str">
        <f t="shared" si="35"/>
        <v>Low</v>
      </c>
      <c r="H2248" s="10">
        <v>57.84</v>
      </c>
      <c r="I2248" s="10">
        <f>IFERROR(Table2[[#This Row],[Total Waste (tons)]] / (Table2[[#This Row],[Population (million)]]*1000), NA())</f>
        <v>1.9644114096944283E-2</v>
      </c>
      <c r="J2248" s="10">
        <v>1101.8699999999999</v>
      </c>
      <c r="K2248" s="10">
        <f>IFERROR(Table2[[#This Row],[Total Waste (tons)]] * Table2[[#This Row],[Household waste (%)]], NA())</f>
        <v>961698.90179999988</v>
      </c>
      <c r="L2248" s="10">
        <v>44.43</v>
      </c>
      <c r="M2248" s="10">
        <f>SUMIFS(Table2[Household waste (%)], Table2[Country], "Australia", Table2[Year], 2020)</f>
        <v>1412.17</v>
      </c>
      <c r="N2248" s="10">
        <f>COUNTIFS(Table2[Year], "USA")</f>
        <v>0</v>
      </c>
    </row>
    <row r="2249" spans="1:14" x14ac:dyDescent="0.35">
      <c r="A2249" s="11" t="s">
        <v>8</v>
      </c>
      <c r="B2249" s="12">
        <v>2019</v>
      </c>
      <c r="C2249" s="11" t="s">
        <v>13</v>
      </c>
      <c r="D2249" s="12">
        <v>43235.32</v>
      </c>
      <c r="E2249" s="13">
        <v>44975.6</v>
      </c>
      <c r="F2249" s="13">
        <f>IFERROR(Table2[[#This Row],[Economic loss ($ million)]]*1000000 / Table2[[#This Row],[Total Waste (tons)]], NA())</f>
        <v>1040251.3500536135</v>
      </c>
      <c r="G2249" s="13" t="str">
        <f t="shared" si="35"/>
        <v>Medium</v>
      </c>
      <c r="H2249" s="13">
        <v>109.83</v>
      </c>
      <c r="I2249" s="13">
        <f>IFERROR(Table2[[#This Row],[Total Waste (tons)]] / (Table2[[#This Row],[Population (million)]]*1000), NA())</f>
        <v>3.6384485268747525E-2</v>
      </c>
      <c r="J2249" s="13">
        <v>1188.29</v>
      </c>
      <c r="K2249" s="13">
        <f>IFERROR(Table2[[#This Row],[Total Waste (tons)]] * Table2[[#This Row],[Household waste (%)]], NA())</f>
        <v>2438039.6948000002</v>
      </c>
      <c r="L2249" s="13">
        <v>56.39</v>
      </c>
      <c r="M2249" s="10">
        <f>SUMIFS(Table2[Household waste (%)], Table2[Country], "Australia", Table2[Year], 2020)</f>
        <v>1412.17</v>
      </c>
      <c r="N2249" s="10">
        <f>COUNTIFS(Table2[Year], "USA")</f>
        <v>0</v>
      </c>
    </row>
    <row r="2250" spans="1:14" x14ac:dyDescent="0.35">
      <c r="A2250" s="8" t="s">
        <v>29</v>
      </c>
      <c r="B2250" s="9">
        <v>2019</v>
      </c>
      <c r="C2250" s="8" t="s">
        <v>20</v>
      </c>
      <c r="D2250" s="9">
        <v>41849.81</v>
      </c>
      <c r="E2250" s="10">
        <v>42853.46</v>
      </c>
      <c r="F2250" s="10">
        <f>IFERROR(Table2[[#This Row],[Economic loss ($ million)]]*1000000 / Table2[[#This Row],[Total Waste (tons)]], NA())</f>
        <v>1023982.1877327521</v>
      </c>
      <c r="G2250" s="10" t="str">
        <f t="shared" si="35"/>
        <v>Medium</v>
      </c>
      <c r="H2250" s="10">
        <v>90.87</v>
      </c>
      <c r="I2250" s="10">
        <f>IFERROR(Table2[[#This Row],[Total Waste (tons)]] / (Table2[[#This Row],[Population (million)]]*1000), NA())</f>
        <v>3.5756843814080654E-2</v>
      </c>
      <c r="J2250" s="10">
        <v>1170.4000000000001</v>
      </c>
      <c r="K2250" s="10">
        <f>IFERROR(Table2[[#This Row],[Total Waste (tons)]] * Table2[[#This Row],[Household waste (%)]], NA())</f>
        <v>2901865.8254</v>
      </c>
      <c r="L2250" s="10">
        <v>69.34</v>
      </c>
      <c r="M2250" s="10">
        <f>SUMIFS(Table2[Household waste (%)], Table2[Country], "Australia", Table2[Year], 2020)</f>
        <v>1412.17</v>
      </c>
      <c r="N2250" s="10">
        <f>COUNTIFS(Table2[Year], "USA")</f>
        <v>0</v>
      </c>
    </row>
    <row r="2251" spans="1:14" x14ac:dyDescent="0.35">
      <c r="A2251" s="11" t="s">
        <v>24</v>
      </c>
      <c r="B2251" s="12">
        <v>2021</v>
      </c>
      <c r="C2251" s="11" t="s">
        <v>20</v>
      </c>
      <c r="D2251" s="12">
        <v>42161.02</v>
      </c>
      <c r="E2251" s="13">
        <v>49890.82</v>
      </c>
      <c r="F2251" s="13">
        <f>IFERROR(Table2[[#This Row],[Economic loss ($ million)]]*1000000 / Table2[[#This Row],[Total Waste (tons)]], NA())</f>
        <v>1183339.9666326859</v>
      </c>
      <c r="G2251" s="13" t="str">
        <f t="shared" si="35"/>
        <v>High</v>
      </c>
      <c r="H2251" s="13">
        <v>182.21</v>
      </c>
      <c r="I2251" s="13">
        <f>IFERROR(Table2[[#This Row],[Total Waste (tons)]] / (Table2[[#This Row],[Population (million)]]*1000), NA())</f>
        <v>0.35624013519222641</v>
      </c>
      <c r="J2251" s="13">
        <v>118.35</v>
      </c>
      <c r="K2251" s="13">
        <f>IFERROR(Table2[[#This Row],[Total Waste (tons)]] * Table2[[#This Row],[Household waste (%)]], NA())</f>
        <v>1678430.2061999999</v>
      </c>
      <c r="L2251" s="13">
        <v>39.81</v>
      </c>
      <c r="M2251" s="10">
        <f>SUMIFS(Table2[Household waste (%)], Table2[Country], "Australia", Table2[Year], 2020)</f>
        <v>1412.17</v>
      </c>
      <c r="N2251" s="10">
        <f>COUNTIFS(Table2[Year], "USA")</f>
        <v>0</v>
      </c>
    </row>
    <row r="2252" spans="1:14" x14ac:dyDescent="0.35">
      <c r="A2252" s="8" t="s">
        <v>32</v>
      </c>
      <c r="B2252" s="9">
        <v>2021</v>
      </c>
      <c r="C2252" s="8" t="s">
        <v>13</v>
      </c>
      <c r="D2252" s="9">
        <v>44529.34</v>
      </c>
      <c r="E2252" s="10">
        <v>44569.81</v>
      </c>
      <c r="F2252" s="10">
        <f>IFERROR(Table2[[#This Row],[Economic loss ($ million)]]*1000000 / Table2[[#This Row],[Total Waste (tons)]], NA())</f>
        <v>1000908.8389812201</v>
      </c>
      <c r="G2252" s="10" t="str">
        <f t="shared" si="35"/>
        <v>Medium</v>
      </c>
      <c r="H2252" s="10">
        <v>39</v>
      </c>
      <c r="I2252" s="10">
        <f>IFERROR(Table2[[#This Row],[Total Waste (tons)]] / (Table2[[#This Row],[Population (million)]]*1000), NA())</f>
        <v>5.00915001799856E-2</v>
      </c>
      <c r="J2252" s="10">
        <v>888.96</v>
      </c>
      <c r="K2252" s="10">
        <f>IFERROR(Table2[[#This Row],[Total Waste (tons)]] * Table2[[#This Row],[Household waste (%)]], NA())</f>
        <v>3035119.8143999996</v>
      </c>
      <c r="L2252" s="10">
        <v>68.16</v>
      </c>
      <c r="M2252" s="10">
        <f>SUMIFS(Table2[Household waste (%)], Table2[Country], "Australia", Table2[Year], 2020)</f>
        <v>1412.17</v>
      </c>
      <c r="N2252" s="10">
        <f>COUNTIFS(Table2[Year], "USA")</f>
        <v>0</v>
      </c>
    </row>
    <row r="2253" spans="1:14" x14ac:dyDescent="0.35">
      <c r="A2253" s="11" t="s">
        <v>32</v>
      </c>
      <c r="B2253" s="12">
        <v>2023</v>
      </c>
      <c r="C2253" s="11" t="s">
        <v>19</v>
      </c>
      <c r="D2253" s="12">
        <v>24769.11</v>
      </c>
      <c r="E2253" s="13">
        <v>21827.22</v>
      </c>
      <c r="F2253" s="13">
        <f>IFERROR(Table2[[#This Row],[Economic loss ($ million)]]*1000000 / Table2[[#This Row],[Total Waste (tons)]], NA())</f>
        <v>881227.46436993498</v>
      </c>
      <c r="G2253" s="13" t="str">
        <f t="shared" si="35"/>
        <v>Low</v>
      </c>
      <c r="H2253" s="13">
        <v>114.9</v>
      </c>
      <c r="I2253" s="13">
        <f>IFERROR(Table2[[#This Row],[Total Waste (tons)]] / (Table2[[#This Row],[Population (million)]]*1000), NA())</f>
        <v>2.253847693749602E-2</v>
      </c>
      <c r="J2253" s="13">
        <v>1098.97</v>
      </c>
      <c r="K2253" s="13">
        <f>IFERROR(Table2[[#This Row],[Total Waste (tons)]] * Table2[[#This Row],[Household waste (%)]], NA())</f>
        <v>964261.4523</v>
      </c>
      <c r="L2253" s="13">
        <v>38.93</v>
      </c>
      <c r="M2253" s="10">
        <f>SUMIFS(Table2[Household waste (%)], Table2[Country], "Australia", Table2[Year], 2020)</f>
        <v>1412.17</v>
      </c>
      <c r="N2253" s="10">
        <f>COUNTIFS(Table2[Year], "USA")</f>
        <v>0</v>
      </c>
    </row>
    <row r="2254" spans="1:14" x14ac:dyDescent="0.35">
      <c r="A2254" s="8" t="s">
        <v>16</v>
      </c>
      <c r="B2254" s="9">
        <v>2022</v>
      </c>
      <c r="C2254" s="8" t="s">
        <v>9</v>
      </c>
      <c r="D2254" s="9">
        <v>25330.28</v>
      </c>
      <c r="E2254" s="10">
        <v>23617.35</v>
      </c>
      <c r="F2254" s="10">
        <f>IFERROR(Table2[[#This Row],[Economic loss ($ million)]]*1000000 / Table2[[#This Row],[Total Waste (tons)]], NA())</f>
        <v>932376.19165678392</v>
      </c>
      <c r="G2254" s="10" t="str">
        <f t="shared" si="35"/>
        <v>Low</v>
      </c>
      <c r="H2254" s="10">
        <v>149.22</v>
      </c>
      <c r="I2254" s="10">
        <f>IFERROR(Table2[[#This Row],[Total Waste (tons)]] / (Table2[[#This Row],[Population (million)]]*1000), NA())</f>
        <v>5.2333126730300397E-2</v>
      </c>
      <c r="J2254" s="10">
        <v>484.02</v>
      </c>
      <c r="K2254" s="10">
        <f>IFERROR(Table2[[#This Row],[Total Waste (tons)]] * Table2[[#This Row],[Household waste (%)]], NA())</f>
        <v>820954.37479999987</v>
      </c>
      <c r="L2254" s="10">
        <v>32.409999999999997</v>
      </c>
      <c r="M2254" s="10">
        <f>SUMIFS(Table2[Household waste (%)], Table2[Country], "Australia", Table2[Year], 2020)</f>
        <v>1412.17</v>
      </c>
      <c r="N2254" s="10">
        <f>COUNTIFS(Table2[Year], "USA")</f>
        <v>0</v>
      </c>
    </row>
    <row r="2255" spans="1:14" x14ac:dyDescent="0.35">
      <c r="A2255" s="11" t="s">
        <v>28</v>
      </c>
      <c r="B2255" s="12">
        <v>2024</v>
      </c>
      <c r="C2255" s="11" t="s">
        <v>11</v>
      </c>
      <c r="D2255" s="12">
        <v>8760.69</v>
      </c>
      <c r="E2255" s="13">
        <v>8508.18</v>
      </c>
      <c r="F2255" s="13">
        <f>IFERROR(Table2[[#This Row],[Economic loss ($ million)]]*1000000 / Table2[[#This Row],[Total Waste (tons)]], NA())</f>
        <v>971176.9278447245</v>
      </c>
      <c r="G2255" s="13" t="str">
        <f t="shared" si="35"/>
        <v>Medium</v>
      </c>
      <c r="H2255" s="13">
        <v>58.15</v>
      </c>
      <c r="I2255" s="13">
        <f>IFERROR(Table2[[#This Row],[Total Waste (tons)]] / (Table2[[#This Row],[Population (million)]]*1000), NA())</f>
        <v>6.6547836985833119E-3</v>
      </c>
      <c r="J2255" s="13">
        <v>1316.45</v>
      </c>
      <c r="K2255" s="13">
        <f>IFERROR(Table2[[#This Row],[Total Waste (tons)]] * Table2[[#This Row],[Household waste (%)]], NA())</f>
        <v>532649.95200000005</v>
      </c>
      <c r="L2255" s="13">
        <v>60.8</v>
      </c>
      <c r="M2255" s="10">
        <f>SUMIFS(Table2[Household waste (%)], Table2[Country], "Australia", Table2[Year], 2020)</f>
        <v>1412.17</v>
      </c>
      <c r="N2255" s="10">
        <f>COUNTIFS(Table2[Year], "USA")</f>
        <v>0</v>
      </c>
    </row>
    <row r="2256" spans="1:14" x14ac:dyDescent="0.35">
      <c r="A2256" s="8" t="s">
        <v>30</v>
      </c>
      <c r="B2256" s="9">
        <v>2018</v>
      </c>
      <c r="C2256" s="8" t="s">
        <v>13</v>
      </c>
      <c r="D2256" s="9">
        <v>32326.04</v>
      </c>
      <c r="E2256" s="10">
        <v>30437.47</v>
      </c>
      <c r="F2256" s="10">
        <f>IFERROR(Table2[[#This Row],[Economic loss ($ million)]]*1000000 / Table2[[#This Row],[Total Waste (tons)]], NA())</f>
        <v>941577.44035458716</v>
      </c>
      <c r="G2256" s="10" t="str">
        <f t="shared" si="35"/>
        <v>Low</v>
      </c>
      <c r="H2256" s="10">
        <v>166.36</v>
      </c>
      <c r="I2256" s="10">
        <f>IFERROR(Table2[[#This Row],[Total Waste (tons)]] / (Table2[[#This Row],[Population (million)]]*1000), NA())</f>
        <v>2.4220067731591095E-2</v>
      </c>
      <c r="J2256" s="10">
        <v>1334.68</v>
      </c>
      <c r="K2256" s="10">
        <f>IFERROR(Table2[[#This Row],[Total Waste (tons)]] * Table2[[#This Row],[Household waste (%)]], NA())</f>
        <v>1381614.9496000002</v>
      </c>
      <c r="L2256" s="10">
        <v>42.74</v>
      </c>
      <c r="M2256" s="10">
        <f>SUMIFS(Table2[Household waste (%)], Table2[Country], "Australia", Table2[Year], 2020)</f>
        <v>1412.17</v>
      </c>
      <c r="N2256" s="10">
        <f>COUNTIFS(Table2[Year], "USA")</f>
        <v>0</v>
      </c>
    </row>
    <row r="2257" spans="1:14" x14ac:dyDescent="0.35">
      <c r="A2257" s="11" t="s">
        <v>28</v>
      </c>
      <c r="B2257" s="12">
        <v>2019</v>
      </c>
      <c r="C2257" s="11" t="s">
        <v>25</v>
      </c>
      <c r="D2257" s="12">
        <v>7637.99</v>
      </c>
      <c r="E2257" s="13">
        <v>9063.1</v>
      </c>
      <c r="F2257" s="13">
        <f>IFERROR(Table2[[#This Row],[Economic loss ($ million)]]*1000000 / Table2[[#This Row],[Total Waste (tons)]], NA())</f>
        <v>1186581.8101359128</v>
      </c>
      <c r="G2257" s="13" t="str">
        <f t="shared" si="35"/>
        <v>High</v>
      </c>
      <c r="H2257" s="13">
        <v>157.21</v>
      </c>
      <c r="I2257" s="13">
        <f>IFERROR(Table2[[#This Row],[Total Waste (tons)]] / (Table2[[#This Row],[Population (million)]]*1000), NA())</f>
        <v>6.2915897858319608E-2</v>
      </c>
      <c r="J2257" s="13">
        <v>121.4</v>
      </c>
      <c r="K2257" s="13">
        <f>IFERROR(Table2[[#This Row],[Total Waste (tons)]] * Table2[[#This Row],[Household waste (%)]], NA())</f>
        <v>354097.21639999998</v>
      </c>
      <c r="L2257" s="13">
        <v>46.36</v>
      </c>
      <c r="M2257" s="10">
        <f>SUMIFS(Table2[Household waste (%)], Table2[Country], "Australia", Table2[Year], 2020)</f>
        <v>1412.17</v>
      </c>
      <c r="N2257" s="10">
        <f>COUNTIFS(Table2[Year], "USA")</f>
        <v>0</v>
      </c>
    </row>
    <row r="2258" spans="1:14" x14ac:dyDescent="0.35">
      <c r="A2258" s="8" t="s">
        <v>26</v>
      </c>
      <c r="B2258" s="9">
        <v>2023</v>
      </c>
      <c r="C2258" s="8" t="s">
        <v>22</v>
      </c>
      <c r="D2258" s="9">
        <v>32324.65</v>
      </c>
      <c r="E2258" s="10">
        <v>34652.36</v>
      </c>
      <c r="F2258" s="10">
        <f>IFERROR(Table2[[#This Row],[Economic loss ($ million)]]*1000000 / Table2[[#This Row],[Total Waste (tons)]], NA())</f>
        <v>1072010.3697951871</v>
      </c>
      <c r="G2258" s="10" t="str">
        <f t="shared" si="35"/>
        <v>Medium</v>
      </c>
      <c r="H2258" s="10">
        <v>159.72</v>
      </c>
      <c r="I2258" s="10">
        <f>IFERROR(Table2[[#This Row],[Total Waste (tons)]] / (Table2[[#This Row],[Population (million)]]*1000), NA())</f>
        <v>8.3435677043002435E-2</v>
      </c>
      <c r="J2258" s="10">
        <v>387.42</v>
      </c>
      <c r="K2258" s="10">
        <f>IFERROR(Table2[[#This Row],[Total Waste (tons)]] * Table2[[#This Row],[Household waste (%)]], NA())</f>
        <v>1547380.9955</v>
      </c>
      <c r="L2258" s="10">
        <v>47.87</v>
      </c>
      <c r="M2258" s="10">
        <f>SUMIFS(Table2[Household waste (%)], Table2[Country], "Australia", Table2[Year], 2020)</f>
        <v>1412.17</v>
      </c>
      <c r="N2258" s="10">
        <f>COUNTIFS(Table2[Year], "USA")</f>
        <v>0</v>
      </c>
    </row>
    <row r="2259" spans="1:14" x14ac:dyDescent="0.35">
      <c r="A2259" s="11" t="s">
        <v>30</v>
      </c>
      <c r="B2259" s="12">
        <v>2023</v>
      </c>
      <c r="C2259" s="11" t="s">
        <v>15</v>
      </c>
      <c r="D2259" s="12">
        <v>25781.279999999999</v>
      </c>
      <c r="E2259" s="13">
        <v>22716.09</v>
      </c>
      <c r="F2259" s="13">
        <f>IFERROR(Table2[[#This Row],[Economic loss ($ million)]]*1000000 / Table2[[#This Row],[Total Waste (tons)]], NA())</f>
        <v>881107.92016532936</v>
      </c>
      <c r="G2259" s="13" t="str">
        <f t="shared" si="35"/>
        <v>Low</v>
      </c>
      <c r="H2259" s="13">
        <v>107.49</v>
      </c>
      <c r="I2259" s="13">
        <f>IFERROR(Table2[[#This Row],[Total Waste (tons)]] / (Table2[[#This Row],[Population (million)]]*1000), NA())</f>
        <v>0.54333572181243417</v>
      </c>
      <c r="J2259" s="13">
        <v>47.45</v>
      </c>
      <c r="K2259" s="13">
        <f>IFERROR(Table2[[#This Row],[Total Waste (tons)]] * Table2[[#This Row],[Household waste (%)]], NA())</f>
        <v>1786900.5167999999</v>
      </c>
      <c r="L2259" s="13">
        <v>69.31</v>
      </c>
      <c r="M2259" s="10">
        <f>SUMIFS(Table2[Household waste (%)], Table2[Country], "Australia", Table2[Year], 2020)</f>
        <v>1412.17</v>
      </c>
      <c r="N2259" s="10">
        <f>COUNTIFS(Table2[Year], "USA")</f>
        <v>0</v>
      </c>
    </row>
    <row r="2260" spans="1:14" x14ac:dyDescent="0.35">
      <c r="A2260" s="8" t="s">
        <v>26</v>
      </c>
      <c r="B2260" s="9">
        <v>2019</v>
      </c>
      <c r="C2260" s="8" t="s">
        <v>11</v>
      </c>
      <c r="D2260" s="9">
        <v>35813.64</v>
      </c>
      <c r="E2260" s="10">
        <v>35555.01</v>
      </c>
      <c r="F2260" s="10">
        <f>IFERROR(Table2[[#This Row],[Economic loss ($ million)]]*1000000 / Table2[[#This Row],[Total Waste (tons)]], NA())</f>
        <v>992778.44977500197</v>
      </c>
      <c r="G2260" s="10" t="str">
        <f t="shared" si="35"/>
        <v>Medium</v>
      </c>
      <c r="H2260" s="10">
        <v>112.34</v>
      </c>
      <c r="I2260" s="10">
        <f>IFERROR(Table2[[#This Row],[Total Waste (tons)]] / (Table2[[#This Row],[Population (million)]]*1000), NA())</f>
        <v>3.6780224294458368E-2</v>
      </c>
      <c r="J2260" s="10">
        <v>973.72</v>
      </c>
      <c r="K2260" s="10">
        <f>IFERROR(Table2[[#This Row],[Total Waste (tons)]] * Table2[[#This Row],[Household waste (%)]], NA())</f>
        <v>1958289.8351999999</v>
      </c>
      <c r="L2260" s="10">
        <v>54.68</v>
      </c>
      <c r="M2260" s="10">
        <f>SUMIFS(Table2[Household waste (%)], Table2[Country], "Australia", Table2[Year], 2020)</f>
        <v>1412.17</v>
      </c>
      <c r="N2260" s="10">
        <f>COUNTIFS(Table2[Year], "USA")</f>
        <v>0</v>
      </c>
    </row>
    <row r="2261" spans="1:14" x14ac:dyDescent="0.35">
      <c r="A2261" s="11" t="s">
        <v>24</v>
      </c>
      <c r="B2261" s="12">
        <v>2020</v>
      </c>
      <c r="C2261" s="11" t="s">
        <v>25</v>
      </c>
      <c r="D2261" s="12">
        <v>41306.47</v>
      </c>
      <c r="E2261" s="13">
        <v>46542.54</v>
      </c>
      <c r="F2261" s="13">
        <f>IFERROR(Table2[[#This Row],[Economic loss ($ million)]]*1000000 / Table2[[#This Row],[Total Waste (tons)]], NA())</f>
        <v>1126761.4976539994</v>
      </c>
      <c r="G2261" s="13" t="str">
        <f t="shared" si="35"/>
        <v>High</v>
      </c>
      <c r="H2261" s="13">
        <v>162.13999999999999</v>
      </c>
      <c r="I2261" s="13">
        <f>IFERROR(Table2[[#This Row],[Total Waste (tons)]] / (Table2[[#This Row],[Population (million)]]*1000), NA())</f>
        <v>4.1199762614827599E-2</v>
      </c>
      <c r="J2261" s="13">
        <v>1002.59</v>
      </c>
      <c r="K2261" s="13">
        <f>IFERROR(Table2[[#This Row],[Total Waste (tons)]] * Table2[[#This Row],[Household waste (%)]], NA())</f>
        <v>1980232.1717999999</v>
      </c>
      <c r="L2261" s="13">
        <v>47.94</v>
      </c>
      <c r="M2261" s="10">
        <f>SUMIFS(Table2[Household waste (%)], Table2[Country], "Australia", Table2[Year], 2020)</f>
        <v>1412.17</v>
      </c>
      <c r="N2261" s="10">
        <f>COUNTIFS(Table2[Year], "USA")</f>
        <v>0</v>
      </c>
    </row>
    <row r="2262" spans="1:14" x14ac:dyDescent="0.35">
      <c r="A2262" s="8" t="s">
        <v>29</v>
      </c>
      <c r="B2262" s="9">
        <v>2024</v>
      </c>
      <c r="C2262" s="8" t="s">
        <v>9</v>
      </c>
      <c r="D2262" s="9">
        <v>8893.76</v>
      </c>
      <c r="E2262" s="10">
        <v>8935.25</v>
      </c>
      <c r="F2262" s="10">
        <f>IFERROR(Table2[[#This Row],[Economic loss ($ million)]]*1000000 / Table2[[#This Row],[Total Waste (tons)]], NA())</f>
        <v>1004665.0685424387</v>
      </c>
      <c r="G2262" s="10" t="str">
        <f t="shared" si="35"/>
        <v>Medium</v>
      </c>
      <c r="H2262" s="10">
        <v>178.61</v>
      </c>
      <c r="I2262" s="10">
        <f>IFERROR(Table2[[#This Row],[Total Waste (tons)]] / (Table2[[#This Row],[Population (million)]]*1000), NA())</f>
        <v>2.575437986853155E-2</v>
      </c>
      <c r="J2262" s="10">
        <v>345.33</v>
      </c>
      <c r="K2262" s="10">
        <f>IFERROR(Table2[[#This Row],[Total Waste (tons)]] * Table2[[#This Row],[Household waste (%)]], NA())</f>
        <v>343921.69920000003</v>
      </c>
      <c r="L2262" s="10">
        <v>38.67</v>
      </c>
      <c r="M2262" s="10">
        <f>SUMIFS(Table2[Household waste (%)], Table2[Country], "Australia", Table2[Year], 2020)</f>
        <v>1412.17</v>
      </c>
      <c r="N2262" s="10">
        <f>COUNTIFS(Table2[Year], "USA")</f>
        <v>0</v>
      </c>
    </row>
    <row r="2263" spans="1:14" x14ac:dyDescent="0.35">
      <c r="A2263" s="11" t="s">
        <v>18</v>
      </c>
      <c r="B2263" s="12">
        <v>2019</v>
      </c>
      <c r="C2263" s="11" t="s">
        <v>13</v>
      </c>
      <c r="D2263" s="12">
        <v>16078.18</v>
      </c>
      <c r="E2263" s="13">
        <v>13225.2</v>
      </c>
      <c r="F2263" s="13">
        <f>IFERROR(Table2[[#This Row],[Economic loss ($ million)]]*1000000 / Table2[[#This Row],[Total Waste (tons)]], NA())</f>
        <v>822555.78678681294</v>
      </c>
      <c r="G2263" s="13" t="str">
        <f t="shared" si="35"/>
        <v>Low</v>
      </c>
      <c r="H2263" s="13">
        <v>144.19999999999999</v>
      </c>
      <c r="I2263" s="13">
        <f>IFERROR(Table2[[#This Row],[Total Waste (tons)]] / (Table2[[#This Row],[Population (million)]]*1000), NA())</f>
        <v>0.19140690476190478</v>
      </c>
      <c r="J2263" s="13">
        <v>84</v>
      </c>
      <c r="K2263" s="13">
        <f>IFERROR(Table2[[#This Row],[Total Waste (tons)]] * Table2[[#This Row],[Household waste (%)]], NA())</f>
        <v>990737.45160000003</v>
      </c>
      <c r="L2263" s="13">
        <v>61.62</v>
      </c>
      <c r="M2263" s="10">
        <f>SUMIFS(Table2[Household waste (%)], Table2[Country], "Australia", Table2[Year], 2020)</f>
        <v>1412.17</v>
      </c>
      <c r="N2263" s="10">
        <f>COUNTIFS(Table2[Year], "USA")</f>
        <v>0</v>
      </c>
    </row>
    <row r="2264" spans="1:14" x14ac:dyDescent="0.35">
      <c r="A2264" s="8" t="s">
        <v>30</v>
      </c>
      <c r="B2264" s="9">
        <v>2024</v>
      </c>
      <c r="C2264" s="8" t="s">
        <v>15</v>
      </c>
      <c r="D2264" s="9">
        <v>5706.66</v>
      </c>
      <c r="E2264" s="10">
        <v>4808.6000000000004</v>
      </c>
      <c r="F2264" s="10">
        <f>IFERROR(Table2[[#This Row],[Economic loss ($ million)]]*1000000 / Table2[[#This Row],[Total Waste (tons)]], NA())</f>
        <v>842629.48905314144</v>
      </c>
      <c r="G2264" s="10" t="str">
        <f t="shared" si="35"/>
        <v>Low</v>
      </c>
      <c r="H2264" s="10">
        <v>56.84</v>
      </c>
      <c r="I2264" s="10">
        <f>IFERROR(Table2[[#This Row],[Total Waste (tons)]] / (Table2[[#This Row],[Population (million)]]*1000), NA())</f>
        <v>5.4726495070773718E-3</v>
      </c>
      <c r="J2264" s="10">
        <v>1042.76</v>
      </c>
      <c r="K2264" s="10">
        <f>IFERROR(Table2[[#This Row],[Total Waste (tons)]] * Table2[[#This Row],[Household waste (%)]], NA())</f>
        <v>236084.52419999999</v>
      </c>
      <c r="L2264" s="10">
        <v>41.37</v>
      </c>
      <c r="M2264" s="10">
        <f>SUMIFS(Table2[Household waste (%)], Table2[Country], "Australia", Table2[Year], 2020)</f>
        <v>1412.17</v>
      </c>
      <c r="N2264" s="10">
        <f>COUNTIFS(Table2[Year], "USA")</f>
        <v>0</v>
      </c>
    </row>
    <row r="2265" spans="1:14" x14ac:dyDescent="0.35">
      <c r="A2265" s="11" t="s">
        <v>27</v>
      </c>
      <c r="B2265" s="12">
        <v>2020</v>
      </c>
      <c r="C2265" s="11" t="s">
        <v>11</v>
      </c>
      <c r="D2265" s="12">
        <v>37669.360000000001</v>
      </c>
      <c r="E2265" s="13">
        <v>39917.08</v>
      </c>
      <c r="F2265" s="13">
        <f>IFERROR(Table2[[#This Row],[Economic loss ($ million)]]*1000000 / Table2[[#This Row],[Total Waste (tons)]], NA())</f>
        <v>1059669.7156521906</v>
      </c>
      <c r="G2265" s="13" t="str">
        <f t="shared" si="35"/>
        <v>Medium</v>
      </c>
      <c r="H2265" s="13">
        <v>184.25</v>
      </c>
      <c r="I2265" s="13">
        <f>IFERROR(Table2[[#This Row],[Total Waste (tons)]] / (Table2[[#This Row],[Population (million)]]*1000), NA())</f>
        <v>5.1541143310620367E-2</v>
      </c>
      <c r="J2265" s="13">
        <v>730.86</v>
      </c>
      <c r="K2265" s="13">
        <f>IFERROR(Table2[[#This Row],[Total Waste (tons)]] * Table2[[#This Row],[Household waste (%)]], NA())</f>
        <v>1451023.7472000001</v>
      </c>
      <c r="L2265" s="13">
        <v>38.520000000000003</v>
      </c>
      <c r="M2265" s="10">
        <f>SUMIFS(Table2[Household waste (%)], Table2[Country], "Australia", Table2[Year], 2020)</f>
        <v>1412.17</v>
      </c>
      <c r="N2265" s="10">
        <f>COUNTIFS(Table2[Year], "USA")</f>
        <v>0</v>
      </c>
    </row>
    <row r="2266" spans="1:14" x14ac:dyDescent="0.35">
      <c r="A2266" s="8" t="s">
        <v>32</v>
      </c>
      <c r="B2266" s="9">
        <v>2022</v>
      </c>
      <c r="C2266" s="8" t="s">
        <v>15</v>
      </c>
      <c r="D2266" s="9">
        <v>34547.54</v>
      </c>
      <c r="E2266" s="10">
        <v>27917.66</v>
      </c>
      <c r="F2266" s="10">
        <f>IFERROR(Table2[[#This Row],[Economic loss ($ million)]]*1000000 / Table2[[#This Row],[Total Waste (tons)]], NA())</f>
        <v>808094.00611447298</v>
      </c>
      <c r="G2266" s="10" t="str">
        <f t="shared" si="35"/>
        <v>Low</v>
      </c>
      <c r="H2266" s="10">
        <v>176.46</v>
      </c>
      <c r="I2266" s="10">
        <f>IFERROR(Table2[[#This Row],[Total Waste (tons)]] / (Table2[[#This Row],[Population (million)]]*1000), NA())</f>
        <v>3.0203914985880521E-2</v>
      </c>
      <c r="J2266" s="10">
        <v>1143.81</v>
      </c>
      <c r="K2266" s="10">
        <f>IFERROR(Table2[[#This Row],[Total Waste (tons)]] * Table2[[#This Row],[Household waste (%)]], NA())</f>
        <v>2105327.0876000002</v>
      </c>
      <c r="L2266" s="10">
        <v>60.94</v>
      </c>
      <c r="M2266" s="10">
        <f>SUMIFS(Table2[Household waste (%)], Table2[Country], "Australia", Table2[Year], 2020)</f>
        <v>1412.17</v>
      </c>
      <c r="N2266" s="10">
        <f>COUNTIFS(Table2[Year], "USA")</f>
        <v>0</v>
      </c>
    </row>
    <row r="2267" spans="1:14" x14ac:dyDescent="0.35">
      <c r="A2267" s="11" t="s">
        <v>30</v>
      </c>
      <c r="B2267" s="12">
        <v>2024</v>
      </c>
      <c r="C2267" s="11" t="s">
        <v>9</v>
      </c>
      <c r="D2267" s="12">
        <v>48049.54</v>
      </c>
      <c r="E2267" s="13">
        <v>43047.97</v>
      </c>
      <c r="F2267" s="13">
        <f>IFERROR(Table2[[#This Row],[Economic loss ($ million)]]*1000000 / Table2[[#This Row],[Total Waste (tons)]], NA())</f>
        <v>895908.05655995873</v>
      </c>
      <c r="G2267" s="13" t="str">
        <f t="shared" si="35"/>
        <v>Low</v>
      </c>
      <c r="H2267" s="13">
        <v>87</v>
      </c>
      <c r="I2267" s="13">
        <f>IFERROR(Table2[[#This Row],[Total Waste (tons)]] / (Table2[[#This Row],[Population (million)]]*1000), NA())</f>
        <v>5.8170651687025579E-2</v>
      </c>
      <c r="J2267" s="13">
        <v>826.01</v>
      </c>
      <c r="K2267" s="13">
        <f>IFERROR(Table2[[#This Row],[Total Waste (tons)]] * Table2[[#This Row],[Household waste (%)]], NA())</f>
        <v>2692215.7261999999</v>
      </c>
      <c r="L2267" s="13">
        <v>56.03</v>
      </c>
      <c r="M2267" s="10">
        <f>SUMIFS(Table2[Household waste (%)], Table2[Country], "Australia", Table2[Year], 2020)</f>
        <v>1412.17</v>
      </c>
      <c r="N2267" s="10">
        <f>COUNTIFS(Table2[Year], "USA")</f>
        <v>0</v>
      </c>
    </row>
    <row r="2268" spans="1:14" x14ac:dyDescent="0.35">
      <c r="A2268" s="8" t="s">
        <v>35</v>
      </c>
      <c r="B2268" s="9">
        <v>2021</v>
      </c>
      <c r="C2268" s="8" t="s">
        <v>22</v>
      </c>
      <c r="D2268" s="9">
        <v>9699.2099999999991</v>
      </c>
      <c r="E2268" s="10">
        <v>9979.66</v>
      </c>
      <c r="F2268" s="10">
        <f>IFERROR(Table2[[#This Row],[Economic loss ($ million)]]*1000000 / Table2[[#This Row],[Total Waste (tons)]], NA())</f>
        <v>1028914.7260446986</v>
      </c>
      <c r="G2268" s="10" t="str">
        <f t="shared" si="35"/>
        <v>Medium</v>
      </c>
      <c r="H2268" s="10">
        <v>121.47</v>
      </c>
      <c r="I2268" s="10">
        <f>IFERROR(Table2[[#This Row],[Total Waste (tons)]] / (Table2[[#This Row],[Population (million)]]*1000), NA())</f>
        <v>8.158686765027505E-3</v>
      </c>
      <c r="J2268" s="10">
        <v>1188.82</v>
      </c>
      <c r="K2268" s="10">
        <f>IFERROR(Table2[[#This Row],[Total Waste (tons)]] * Table2[[#This Row],[Household waste (%)]], NA())</f>
        <v>604454.7672</v>
      </c>
      <c r="L2268" s="10">
        <v>62.32</v>
      </c>
      <c r="M2268" s="10">
        <f>SUMIFS(Table2[Household waste (%)], Table2[Country], "Australia", Table2[Year], 2020)</f>
        <v>1412.17</v>
      </c>
      <c r="N2268" s="10">
        <f>COUNTIFS(Table2[Year], "USA")</f>
        <v>0</v>
      </c>
    </row>
    <row r="2269" spans="1:14" x14ac:dyDescent="0.35">
      <c r="A2269" s="11" t="s">
        <v>27</v>
      </c>
      <c r="B2269" s="12">
        <v>2022</v>
      </c>
      <c r="C2269" s="11" t="s">
        <v>20</v>
      </c>
      <c r="D2269" s="12">
        <v>47226.15</v>
      </c>
      <c r="E2269" s="13">
        <v>41252.03</v>
      </c>
      <c r="F2269" s="13">
        <f>IFERROR(Table2[[#This Row],[Economic loss ($ million)]]*1000000 / Table2[[#This Row],[Total Waste (tons)]], NA())</f>
        <v>873499.74537412007</v>
      </c>
      <c r="G2269" s="13" t="str">
        <f t="shared" si="35"/>
        <v>Low</v>
      </c>
      <c r="H2269" s="13">
        <v>192.94</v>
      </c>
      <c r="I2269" s="13">
        <f>IFERROR(Table2[[#This Row],[Total Waste (tons)]] / (Table2[[#This Row],[Population (million)]]*1000), NA())</f>
        <v>3.4091165026817492E-2</v>
      </c>
      <c r="J2269" s="13">
        <v>1385.29</v>
      </c>
      <c r="K2269" s="13">
        <f>IFERROR(Table2[[#This Row],[Total Waste (tons)]] * Table2[[#This Row],[Household waste (%)]], NA())</f>
        <v>1804511.1915000002</v>
      </c>
      <c r="L2269" s="13">
        <v>38.21</v>
      </c>
      <c r="M2269" s="10">
        <f>SUMIFS(Table2[Household waste (%)], Table2[Country], "Australia", Table2[Year], 2020)</f>
        <v>1412.17</v>
      </c>
      <c r="N2269" s="10">
        <f>COUNTIFS(Table2[Year], "USA")</f>
        <v>0</v>
      </c>
    </row>
    <row r="2270" spans="1:14" x14ac:dyDescent="0.35">
      <c r="A2270" s="8" t="s">
        <v>33</v>
      </c>
      <c r="B2270" s="9">
        <v>2020</v>
      </c>
      <c r="C2270" s="8" t="s">
        <v>22</v>
      </c>
      <c r="D2270" s="9">
        <v>24092.9</v>
      </c>
      <c r="E2270" s="10">
        <v>23745.33</v>
      </c>
      <c r="F2270" s="10">
        <f>IFERROR(Table2[[#This Row],[Economic loss ($ million)]]*1000000 / Table2[[#This Row],[Total Waste (tons)]], NA())</f>
        <v>985573.75824412995</v>
      </c>
      <c r="G2270" s="10" t="str">
        <f t="shared" si="35"/>
        <v>Medium</v>
      </c>
      <c r="H2270" s="10">
        <v>105.75</v>
      </c>
      <c r="I2270" s="10">
        <f>IFERROR(Table2[[#This Row],[Total Waste (tons)]] / (Table2[[#This Row],[Population (million)]]*1000), NA())</f>
        <v>0.16066217658042145</v>
      </c>
      <c r="J2270" s="10">
        <v>149.96</v>
      </c>
      <c r="K2270" s="10">
        <f>IFERROR(Table2[[#This Row],[Total Waste (tons)]] * Table2[[#This Row],[Household waste (%)]], NA())</f>
        <v>876740.63100000005</v>
      </c>
      <c r="L2270" s="10">
        <v>36.39</v>
      </c>
      <c r="M2270" s="10">
        <f>SUMIFS(Table2[Household waste (%)], Table2[Country], "Australia", Table2[Year], 2020)</f>
        <v>1412.17</v>
      </c>
      <c r="N2270" s="10">
        <f>COUNTIFS(Table2[Year], "USA")</f>
        <v>0</v>
      </c>
    </row>
    <row r="2271" spans="1:14" x14ac:dyDescent="0.35">
      <c r="A2271" s="11" t="s">
        <v>17</v>
      </c>
      <c r="B2271" s="12">
        <v>2019</v>
      </c>
      <c r="C2271" s="11" t="s">
        <v>11</v>
      </c>
      <c r="D2271" s="12">
        <v>38762.839999999997</v>
      </c>
      <c r="E2271" s="13">
        <v>37350.949999999997</v>
      </c>
      <c r="F2271" s="13">
        <f>IFERROR(Table2[[#This Row],[Economic loss ($ million)]]*1000000 / Table2[[#This Row],[Total Waste (tons)]], NA())</f>
        <v>963576.19823521713</v>
      </c>
      <c r="G2271" s="13" t="str">
        <f t="shared" si="35"/>
        <v>Medium</v>
      </c>
      <c r="H2271" s="13">
        <v>147.43</v>
      </c>
      <c r="I2271" s="13">
        <f>IFERROR(Table2[[#This Row],[Total Waste (tons)]] / (Table2[[#This Row],[Population (million)]]*1000), NA())</f>
        <v>3.4077521560629098E-2</v>
      </c>
      <c r="J2271" s="13">
        <v>1137.49</v>
      </c>
      <c r="K2271" s="13">
        <f>IFERROR(Table2[[#This Row],[Total Waste (tons)]] * Table2[[#This Row],[Household waste (%)]], NA())</f>
        <v>2186611.8043999998</v>
      </c>
      <c r="L2271" s="13">
        <v>56.41</v>
      </c>
      <c r="M2271" s="10">
        <f>SUMIFS(Table2[Household waste (%)], Table2[Country], "Australia", Table2[Year], 2020)</f>
        <v>1412.17</v>
      </c>
      <c r="N2271" s="10">
        <f>COUNTIFS(Table2[Year], "USA")</f>
        <v>0</v>
      </c>
    </row>
    <row r="2272" spans="1:14" x14ac:dyDescent="0.35">
      <c r="A2272" s="8" t="s">
        <v>34</v>
      </c>
      <c r="B2272" s="9">
        <v>2024</v>
      </c>
      <c r="C2272" s="8" t="s">
        <v>25</v>
      </c>
      <c r="D2272" s="9">
        <v>32596.97</v>
      </c>
      <c r="E2272" s="10">
        <v>30241.119999999999</v>
      </c>
      <c r="F2272" s="10">
        <f>IFERROR(Table2[[#This Row],[Economic loss ($ million)]]*1000000 / Table2[[#This Row],[Total Waste (tons)]], NA())</f>
        <v>927727.94526607834</v>
      </c>
      <c r="G2272" s="10" t="str">
        <f t="shared" si="35"/>
        <v>Low</v>
      </c>
      <c r="H2272" s="10">
        <v>146.22999999999999</v>
      </c>
      <c r="I2272" s="10">
        <f>IFERROR(Table2[[#This Row],[Total Waste (tons)]] / (Table2[[#This Row],[Population (million)]]*1000), NA())</f>
        <v>2.5858707896365168E-2</v>
      </c>
      <c r="J2272" s="10">
        <v>1260.58</v>
      </c>
      <c r="K2272" s="10">
        <f>IFERROR(Table2[[#This Row],[Total Waste (tons)]] * Table2[[#This Row],[Household waste (%)]], NA())</f>
        <v>1801960.5016000001</v>
      </c>
      <c r="L2272" s="10">
        <v>55.28</v>
      </c>
      <c r="M2272" s="10">
        <f>SUMIFS(Table2[Household waste (%)], Table2[Country], "Australia", Table2[Year], 2020)</f>
        <v>1412.17</v>
      </c>
      <c r="N2272" s="10">
        <f>COUNTIFS(Table2[Year], "USA")</f>
        <v>0</v>
      </c>
    </row>
    <row r="2273" spans="1:14" x14ac:dyDescent="0.35">
      <c r="A2273" s="11" t="s">
        <v>24</v>
      </c>
      <c r="B2273" s="12">
        <v>2020</v>
      </c>
      <c r="C2273" s="11" t="s">
        <v>9</v>
      </c>
      <c r="D2273" s="12">
        <v>9373.69</v>
      </c>
      <c r="E2273" s="13">
        <v>7789.61</v>
      </c>
      <c r="F2273" s="13">
        <f>IFERROR(Table2[[#This Row],[Economic loss ($ million)]]*1000000 / Table2[[#This Row],[Total Waste (tons)]], NA())</f>
        <v>831007.8528306355</v>
      </c>
      <c r="G2273" s="13" t="str">
        <f t="shared" si="35"/>
        <v>Low</v>
      </c>
      <c r="H2273" s="13">
        <v>21.09</v>
      </c>
      <c r="I2273" s="13">
        <f>IFERROR(Table2[[#This Row],[Total Waste (tons)]] / (Table2[[#This Row],[Population (million)]]*1000), NA())</f>
        <v>6.4339968426110242E-2</v>
      </c>
      <c r="J2273" s="13">
        <v>145.69</v>
      </c>
      <c r="K2273" s="13">
        <f>IFERROR(Table2[[#This Row],[Total Waste (tons)]] * Table2[[#This Row],[Household waste (%)]], NA())</f>
        <v>426784.10570000001</v>
      </c>
      <c r="L2273" s="13">
        <v>45.53</v>
      </c>
      <c r="M2273" s="10">
        <f>SUMIFS(Table2[Household waste (%)], Table2[Country], "Australia", Table2[Year], 2020)</f>
        <v>1412.17</v>
      </c>
      <c r="N2273" s="10">
        <f>COUNTIFS(Table2[Year], "USA")</f>
        <v>0</v>
      </c>
    </row>
    <row r="2274" spans="1:14" x14ac:dyDescent="0.35">
      <c r="A2274" s="8" t="s">
        <v>33</v>
      </c>
      <c r="B2274" s="9">
        <v>2021</v>
      </c>
      <c r="C2274" s="8" t="s">
        <v>9</v>
      </c>
      <c r="D2274" s="9">
        <v>23807.62</v>
      </c>
      <c r="E2274" s="10">
        <v>27875.66</v>
      </c>
      <c r="F2274" s="10">
        <f>IFERROR(Table2[[#This Row],[Economic loss ($ million)]]*1000000 / Table2[[#This Row],[Total Waste (tons)]], NA())</f>
        <v>1170871.3428725761</v>
      </c>
      <c r="G2274" s="10" t="str">
        <f t="shared" si="35"/>
        <v>High</v>
      </c>
      <c r="H2274" s="10">
        <v>144.51</v>
      </c>
      <c r="I2274" s="10">
        <f>IFERROR(Table2[[#This Row],[Total Waste (tons)]] / (Table2[[#This Row],[Population (million)]]*1000), NA())</f>
        <v>1.8312004368861094E-2</v>
      </c>
      <c r="J2274" s="10">
        <v>1300.1099999999999</v>
      </c>
      <c r="K2274" s="10">
        <f>IFERROR(Table2[[#This Row],[Total Waste (tons)]] * Table2[[#This Row],[Household waste (%)]], NA())</f>
        <v>1212760.1627999998</v>
      </c>
      <c r="L2274" s="10">
        <v>50.94</v>
      </c>
      <c r="M2274" s="10">
        <f>SUMIFS(Table2[Household waste (%)], Table2[Country], "Australia", Table2[Year], 2020)</f>
        <v>1412.17</v>
      </c>
      <c r="N2274" s="10">
        <f>COUNTIFS(Table2[Year], "USA")</f>
        <v>0</v>
      </c>
    </row>
    <row r="2275" spans="1:14" x14ac:dyDescent="0.35">
      <c r="A2275" s="11" t="s">
        <v>34</v>
      </c>
      <c r="B2275" s="12">
        <v>2019</v>
      </c>
      <c r="C2275" s="11" t="s">
        <v>15</v>
      </c>
      <c r="D2275" s="12">
        <v>34253.699999999997</v>
      </c>
      <c r="E2275" s="13">
        <v>38503.82</v>
      </c>
      <c r="F2275" s="13">
        <f>IFERROR(Table2[[#This Row],[Economic loss ($ million)]]*1000000 / Table2[[#This Row],[Total Waste (tons)]], NA())</f>
        <v>1124077.6908771901</v>
      </c>
      <c r="G2275" s="13" t="str">
        <f t="shared" si="35"/>
        <v>High</v>
      </c>
      <c r="H2275" s="13">
        <v>63.77</v>
      </c>
      <c r="I2275" s="13">
        <f>IFERROR(Table2[[#This Row],[Total Waste (tons)]] / (Table2[[#This Row],[Population (million)]]*1000), NA())</f>
        <v>9.1562951082598223E-2</v>
      </c>
      <c r="J2275" s="13">
        <v>374.1</v>
      </c>
      <c r="K2275" s="13">
        <f>IFERROR(Table2[[#This Row],[Total Waste (tons)]] * Table2[[#This Row],[Household waste (%)]], NA())</f>
        <v>2151474.8969999999</v>
      </c>
      <c r="L2275" s="13">
        <v>62.81</v>
      </c>
      <c r="M2275" s="10">
        <f>SUMIFS(Table2[Household waste (%)], Table2[Country], "Australia", Table2[Year], 2020)</f>
        <v>1412.17</v>
      </c>
      <c r="N2275" s="10">
        <f>COUNTIFS(Table2[Year], "USA")</f>
        <v>0</v>
      </c>
    </row>
    <row r="2276" spans="1:14" x14ac:dyDescent="0.35">
      <c r="A2276" s="8" t="s">
        <v>27</v>
      </c>
      <c r="B2276" s="9">
        <v>2023</v>
      </c>
      <c r="C2276" s="8" t="s">
        <v>25</v>
      </c>
      <c r="D2276" s="9">
        <v>18948.39</v>
      </c>
      <c r="E2276" s="10">
        <v>17147.310000000001</v>
      </c>
      <c r="F2276" s="10">
        <f>IFERROR(Table2[[#This Row],[Economic loss ($ million)]]*1000000 / Table2[[#This Row],[Total Waste (tons)]], NA())</f>
        <v>904948.12488026696</v>
      </c>
      <c r="G2276" s="10" t="str">
        <f t="shared" si="35"/>
        <v>Low</v>
      </c>
      <c r="H2276" s="10">
        <v>24.01</v>
      </c>
      <c r="I2276" s="10">
        <f>IFERROR(Table2[[#This Row],[Total Waste (tons)]] / (Table2[[#This Row],[Population (million)]]*1000), NA())</f>
        <v>2.1244495021975063E-2</v>
      </c>
      <c r="J2276" s="10">
        <v>891.92</v>
      </c>
      <c r="K2276" s="10">
        <f>IFERROR(Table2[[#This Row],[Total Waste (tons)]] * Table2[[#This Row],[Household waste (%)]], NA())</f>
        <v>711701.52840000007</v>
      </c>
      <c r="L2276" s="10">
        <v>37.56</v>
      </c>
      <c r="M2276" s="10">
        <f>SUMIFS(Table2[Household waste (%)], Table2[Country], "Australia", Table2[Year], 2020)</f>
        <v>1412.17</v>
      </c>
      <c r="N2276" s="10">
        <f>COUNTIFS(Table2[Year], "USA")</f>
        <v>0</v>
      </c>
    </row>
    <row r="2277" spans="1:14" x14ac:dyDescent="0.35">
      <c r="A2277" s="11" t="s">
        <v>17</v>
      </c>
      <c r="B2277" s="12">
        <v>2023</v>
      </c>
      <c r="C2277" s="11" t="s">
        <v>25</v>
      </c>
      <c r="D2277" s="12">
        <v>42853.919999999998</v>
      </c>
      <c r="E2277" s="13">
        <v>49497.73</v>
      </c>
      <c r="F2277" s="13">
        <f>IFERROR(Table2[[#This Row],[Economic loss ($ million)]]*1000000 / Table2[[#This Row],[Total Waste (tons)]], NA())</f>
        <v>1155033.8918820028</v>
      </c>
      <c r="G2277" s="13" t="str">
        <f t="shared" si="35"/>
        <v>High</v>
      </c>
      <c r="H2277" s="13">
        <v>130.66999999999999</v>
      </c>
      <c r="I2277" s="13">
        <f>IFERROR(Table2[[#This Row],[Total Waste (tons)]] / (Table2[[#This Row],[Population (million)]]*1000), NA())</f>
        <v>4.1171646523067464E-2</v>
      </c>
      <c r="J2277" s="13">
        <v>1040.8599999999999</v>
      </c>
      <c r="K2277" s="13">
        <f>IFERROR(Table2[[#This Row],[Total Waste (tons)]] * Table2[[#This Row],[Household waste (%)]], NA())</f>
        <v>2500097.6927999998</v>
      </c>
      <c r="L2277" s="13">
        <v>58.34</v>
      </c>
      <c r="M2277" s="10">
        <f>SUMIFS(Table2[Household waste (%)], Table2[Country], "Australia", Table2[Year], 2020)</f>
        <v>1412.17</v>
      </c>
      <c r="N2277" s="10">
        <f>COUNTIFS(Table2[Year], "USA")</f>
        <v>0</v>
      </c>
    </row>
    <row r="2278" spans="1:14" x14ac:dyDescent="0.35">
      <c r="A2278" s="8" t="s">
        <v>34</v>
      </c>
      <c r="B2278" s="9">
        <v>2019</v>
      </c>
      <c r="C2278" s="8" t="s">
        <v>20</v>
      </c>
      <c r="D2278" s="9">
        <v>33663.519999999997</v>
      </c>
      <c r="E2278" s="10">
        <v>26981</v>
      </c>
      <c r="F2278" s="10">
        <f>IFERROR(Table2[[#This Row],[Economic loss ($ million)]]*1000000 / Table2[[#This Row],[Total Waste (tons)]], NA())</f>
        <v>801490.75319515017</v>
      </c>
      <c r="G2278" s="10" t="str">
        <f t="shared" si="35"/>
        <v>Low</v>
      </c>
      <c r="H2278" s="10">
        <v>195.78</v>
      </c>
      <c r="I2278" s="10">
        <f>IFERROR(Table2[[#This Row],[Total Waste (tons)]] / (Table2[[#This Row],[Population (million)]]*1000), NA())</f>
        <v>3.2278451640122344E-2</v>
      </c>
      <c r="J2278" s="10">
        <v>1042.9100000000001</v>
      </c>
      <c r="K2278" s="10">
        <f>IFERROR(Table2[[#This Row],[Total Waste (tons)]] * Table2[[#This Row],[Household waste (%)]], NA())</f>
        <v>1728285.1168</v>
      </c>
      <c r="L2278" s="10">
        <v>51.34</v>
      </c>
      <c r="M2278" s="10">
        <f>SUMIFS(Table2[Household waste (%)], Table2[Country], "Australia", Table2[Year], 2020)</f>
        <v>1412.17</v>
      </c>
      <c r="N2278" s="10">
        <f>COUNTIFS(Table2[Year], "USA")</f>
        <v>0</v>
      </c>
    </row>
    <row r="2279" spans="1:14" x14ac:dyDescent="0.35">
      <c r="A2279" s="11" t="s">
        <v>10</v>
      </c>
      <c r="B2279" s="12">
        <v>2024</v>
      </c>
      <c r="C2279" s="11" t="s">
        <v>20</v>
      </c>
      <c r="D2279" s="12">
        <v>26409.46</v>
      </c>
      <c r="E2279" s="13">
        <v>26058.98</v>
      </c>
      <c r="F2279" s="13">
        <f>IFERROR(Table2[[#This Row],[Economic loss ($ million)]]*1000000 / Table2[[#This Row],[Total Waste (tons)]], NA())</f>
        <v>986728.99786667351</v>
      </c>
      <c r="G2279" s="13" t="str">
        <f t="shared" si="35"/>
        <v>Medium</v>
      </c>
      <c r="H2279" s="13">
        <v>169.86</v>
      </c>
      <c r="I2279" s="13">
        <f>IFERROR(Table2[[#This Row],[Total Waste (tons)]] / (Table2[[#This Row],[Population (million)]]*1000), NA())</f>
        <v>2.9489983696987292E-2</v>
      </c>
      <c r="J2279" s="13">
        <v>895.54</v>
      </c>
      <c r="K2279" s="13">
        <f>IFERROR(Table2[[#This Row],[Total Waste (tons)]] * Table2[[#This Row],[Household waste (%)]], NA())</f>
        <v>1242829.1876000001</v>
      </c>
      <c r="L2279" s="13">
        <v>47.06</v>
      </c>
      <c r="M2279" s="10">
        <f>SUMIFS(Table2[Household waste (%)], Table2[Country], "Australia", Table2[Year], 2020)</f>
        <v>1412.17</v>
      </c>
      <c r="N2279" s="10">
        <f>COUNTIFS(Table2[Year], "USA")</f>
        <v>0</v>
      </c>
    </row>
    <row r="2280" spans="1:14" x14ac:dyDescent="0.35">
      <c r="A2280" s="8" t="s">
        <v>26</v>
      </c>
      <c r="B2280" s="9">
        <v>2018</v>
      </c>
      <c r="C2280" s="8" t="s">
        <v>22</v>
      </c>
      <c r="D2280" s="9">
        <v>33671.339999999997</v>
      </c>
      <c r="E2280" s="10">
        <v>36398.89</v>
      </c>
      <c r="F2280" s="10">
        <f>IFERROR(Table2[[#This Row],[Economic loss ($ million)]]*1000000 / Table2[[#This Row],[Total Waste (tons)]], NA())</f>
        <v>1081005.0921644343</v>
      </c>
      <c r="G2280" s="10" t="str">
        <f t="shared" si="35"/>
        <v>Medium</v>
      </c>
      <c r="H2280" s="10">
        <v>183.53</v>
      </c>
      <c r="I2280" s="10">
        <f>IFERROR(Table2[[#This Row],[Total Waste (tons)]] / (Table2[[#This Row],[Population (million)]]*1000), NA())</f>
        <v>5.289661456287801E-2</v>
      </c>
      <c r="J2280" s="10">
        <v>636.54999999999995</v>
      </c>
      <c r="K2280" s="10">
        <f>IFERROR(Table2[[#This Row],[Total Waste (tons)]] * Table2[[#This Row],[Household waste (%)]], NA())</f>
        <v>1066371.3377999999</v>
      </c>
      <c r="L2280" s="10">
        <v>31.67</v>
      </c>
      <c r="M2280" s="10">
        <f>SUMIFS(Table2[Household waste (%)], Table2[Country], "Australia", Table2[Year], 2020)</f>
        <v>1412.17</v>
      </c>
      <c r="N2280" s="10">
        <f>COUNTIFS(Table2[Year], "USA")</f>
        <v>0</v>
      </c>
    </row>
    <row r="2281" spans="1:14" x14ac:dyDescent="0.35">
      <c r="A2281" s="11" t="s">
        <v>8</v>
      </c>
      <c r="B2281" s="12">
        <v>2019</v>
      </c>
      <c r="C2281" s="11" t="s">
        <v>25</v>
      </c>
      <c r="D2281" s="12">
        <v>47078.22</v>
      </c>
      <c r="E2281" s="13">
        <v>52025.3</v>
      </c>
      <c r="F2281" s="13">
        <f>IFERROR(Table2[[#This Row],[Economic loss ($ million)]]*1000000 / Table2[[#This Row],[Total Waste (tons)]], NA())</f>
        <v>1105082.1377698646</v>
      </c>
      <c r="G2281" s="13" t="str">
        <f t="shared" si="35"/>
        <v>High</v>
      </c>
      <c r="H2281" s="13">
        <v>176.51</v>
      </c>
      <c r="I2281" s="13">
        <f>IFERROR(Table2[[#This Row],[Total Waste (tons)]] / (Table2[[#This Row],[Population (million)]]*1000), NA())</f>
        <v>6.0899320871871158E-2</v>
      </c>
      <c r="J2281" s="13">
        <v>773.05</v>
      </c>
      <c r="K2281" s="13">
        <f>IFERROR(Table2[[#This Row],[Total Waste (tons)]] * Table2[[#This Row],[Household waste (%)]], NA())</f>
        <v>2534220.5825999998</v>
      </c>
      <c r="L2281" s="13">
        <v>53.83</v>
      </c>
      <c r="M2281" s="10">
        <f>SUMIFS(Table2[Household waste (%)], Table2[Country], "Australia", Table2[Year], 2020)</f>
        <v>1412.17</v>
      </c>
      <c r="N2281" s="10">
        <f>COUNTIFS(Table2[Year], "USA")</f>
        <v>0</v>
      </c>
    </row>
    <row r="2282" spans="1:14" x14ac:dyDescent="0.35">
      <c r="A2282" s="8" t="s">
        <v>33</v>
      </c>
      <c r="B2282" s="9">
        <v>2018</v>
      </c>
      <c r="C2282" s="8" t="s">
        <v>25</v>
      </c>
      <c r="D2282" s="9">
        <v>14013.21</v>
      </c>
      <c r="E2282" s="10">
        <v>14906.11</v>
      </c>
      <c r="F2282" s="10">
        <f>IFERROR(Table2[[#This Row],[Economic loss ($ million)]]*1000000 / Table2[[#This Row],[Total Waste (tons)]], NA())</f>
        <v>1063718.4485210741</v>
      </c>
      <c r="G2282" s="10" t="str">
        <f t="shared" si="35"/>
        <v>Medium</v>
      </c>
      <c r="H2282" s="10">
        <v>84.92</v>
      </c>
      <c r="I2282" s="10">
        <f>IFERROR(Table2[[#This Row],[Total Waste (tons)]] / (Table2[[#This Row],[Population (million)]]*1000), NA())</f>
        <v>1.3418887473786016E-2</v>
      </c>
      <c r="J2282" s="10">
        <v>1044.29</v>
      </c>
      <c r="K2282" s="10">
        <f>IFERROR(Table2[[#This Row],[Total Waste (tons)]] * Table2[[#This Row],[Household waste (%)]], NA())</f>
        <v>774229.85249999992</v>
      </c>
      <c r="L2282" s="10">
        <v>55.25</v>
      </c>
      <c r="M2282" s="10">
        <f>SUMIFS(Table2[Household waste (%)], Table2[Country], "Australia", Table2[Year], 2020)</f>
        <v>1412.17</v>
      </c>
      <c r="N2282" s="10">
        <f>COUNTIFS(Table2[Year], "USA")</f>
        <v>0</v>
      </c>
    </row>
    <row r="2283" spans="1:14" x14ac:dyDescent="0.35">
      <c r="A2283" s="11" t="s">
        <v>26</v>
      </c>
      <c r="B2283" s="12">
        <v>2020</v>
      </c>
      <c r="C2283" s="11" t="s">
        <v>9</v>
      </c>
      <c r="D2283" s="12">
        <v>7711.38</v>
      </c>
      <c r="E2283" s="13">
        <v>9222.89</v>
      </c>
      <c r="F2283" s="13">
        <f>IFERROR(Table2[[#This Row],[Economic loss ($ million)]]*1000000 / Table2[[#This Row],[Total Waste (tons)]], NA())</f>
        <v>1196010.3120323471</v>
      </c>
      <c r="G2283" s="13" t="str">
        <f t="shared" si="35"/>
        <v>High</v>
      </c>
      <c r="H2283" s="13">
        <v>47.53</v>
      </c>
      <c r="I2283" s="13">
        <f>IFERROR(Table2[[#This Row],[Total Waste (tons)]] / (Table2[[#This Row],[Population (million)]]*1000), NA())</f>
        <v>2.827063093448693E-2</v>
      </c>
      <c r="J2283" s="13">
        <v>272.77</v>
      </c>
      <c r="K2283" s="13">
        <f>IFERROR(Table2[[#This Row],[Total Waste (tons)]] * Table2[[#This Row],[Household waste (%)]], NA())</f>
        <v>250696.9638</v>
      </c>
      <c r="L2283" s="13">
        <v>32.51</v>
      </c>
      <c r="M2283" s="10">
        <f>SUMIFS(Table2[Household waste (%)], Table2[Country], "Australia", Table2[Year], 2020)</f>
        <v>1412.17</v>
      </c>
      <c r="N2283" s="10">
        <f>COUNTIFS(Table2[Year], "USA")</f>
        <v>0</v>
      </c>
    </row>
    <row r="2284" spans="1:14" x14ac:dyDescent="0.35">
      <c r="A2284" s="8" t="s">
        <v>34</v>
      </c>
      <c r="B2284" s="9">
        <v>2023</v>
      </c>
      <c r="C2284" s="8" t="s">
        <v>13</v>
      </c>
      <c r="D2284" s="9">
        <v>49908.97</v>
      </c>
      <c r="E2284" s="10">
        <v>54435.3</v>
      </c>
      <c r="F2284" s="10">
        <f>IFERROR(Table2[[#This Row],[Economic loss ($ million)]]*1000000 / Table2[[#This Row],[Total Waste (tons)]], NA())</f>
        <v>1090691.7133332945</v>
      </c>
      <c r="G2284" s="10" t="str">
        <f t="shared" si="35"/>
        <v>Medium</v>
      </c>
      <c r="H2284" s="10">
        <v>51.24</v>
      </c>
      <c r="I2284" s="10">
        <f>IFERROR(Table2[[#This Row],[Total Waste (tons)]] / (Table2[[#This Row],[Population (million)]]*1000), NA())</f>
        <v>5.9972326363854842E-2</v>
      </c>
      <c r="J2284" s="10">
        <v>832.2</v>
      </c>
      <c r="K2284" s="10">
        <f>IFERROR(Table2[[#This Row],[Total Waste (tons)]] * Table2[[#This Row],[Household waste (%)]], NA())</f>
        <v>1799218.3684999999</v>
      </c>
      <c r="L2284" s="10">
        <v>36.049999999999997</v>
      </c>
      <c r="M2284" s="10">
        <f>SUMIFS(Table2[Household waste (%)], Table2[Country], "Australia", Table2[Year], 2020)</f>
        <v>1412.17</v>
      </c>
      <c r="N2284" s="10">
        <f>COUNTIFS(Table2[Year], "USA")</f>
        <v>0</v>
      </c>
    </row>
    <row r="2285" spans="1:14" x14ac:dyDescent="0.35">
      <c r="A2285" s="11" t="s">
        <v>10</v>
      </c>
      <c r="B2285" s="12">
        <v>2020</v>
      </c>
      <c r="C2285" s="11" t="s">
        <v>25</v>
      </c>
      <c r="D2285" s="12">
        <v>28737.94</v>
      </c>
      <c r="E2285" s="13">
        <v>26128.39</v>
      </c>
      <c r="F2285" s="13">
        <f>IFERROR(Table2[[#This Row],[Economic loss ($ million)]]*1000000 / Table2[[#This Row],[Total Waste (tons)]], NA())</f>
        <v>909194.95273495594</v>
      </c>
      <c r="G2285" s="13" t="str">
        <f t="shared" si="35"/>
        <v>Low</v>
      </c>
      <c r="H2285" s="13">
        <v>158.97999999999999</v>
      </c>
      <c r="I2285" s="13">
        <f>IFERROR(Table2[[#This Row],[Total Waste (tons)]] / (Table2[[#This Row],[Population (million)]]*1000), NA())</f>
        <v>4.2035426966620833E-2</v>
      </c>
      <c r="J2285" s="13">
        <v>683.66</v>
      </c>
      <c r="K2285" s="13">
        <f>IFERROR(Table2[[#This Row],[Total Waste (tons)]] * Table2[[#This Row],[Household waste (%)]], NA())</f>
        <v>1523398.1993999998</v>
      </c>
      <c r="L2285" s="13">
        <v>53.01</v>
      </c>
      <c r="M2285" s="10">
        <f>SUMIFS(Table2[Household waste (%)], Table2[Country], "Australia", Table2[Year], 2020)</f>
        <v>1412.17</v>
      </c>
      <c r="N2285" s="10">
        <f>COUNTIFS(Table2[Year], "USA")</f>
        <v>0</v>
      </c>
    </row>
    <row r="2286" spans="1:14" x14ac:dyDescent="0.35">
      <c r="A2286" s="8" t="s">
        <v>34</v>
      </c>
      <c r="B2286" s="9">
        <v>2020</v>
      </c>
      <c r="C2286" s="8" t="s">
        <v>22</v>
      </c>
      <c r="D2286" s="9">
        <v>35066.400000000001</v>
      </c>
      <c r="E2286" s="10">
        <v>33371.660000000003</v>
      </c>
      <c r="F2286" s="10">
        <f>IFERROR(Table2[[#This Row],[Economic loss ($ million)]]*1000000 / Table2[[#This Row],[Total Waste (tons)]], NA())</f>
        <v>951670.5450231561</v>
      </c>
      <c r="G2286" s="10" t="str">
        <f t="shared" si="35"/>
        <v>Medium</v>
      </c>
      <c r="H2286" s="10">
        <v>68.930000000000007</v>
      </c>
      <c r="I2286" s="10">
        <f>IFERROR(Table2[[#This Row],[Total Waste (tons)]] / (Table2[[#This Row],[Population (million)]]*1000), NA())</f>
        <v>3.6413329041235294E-2</v>
      </c>
      <c r="J2286" s="10">
        <v>963.01</v>
      </c>
      <c r="K2286" s="10">
        <f>IFERROR(Table2[[#This Row],[Total Waste (tons)]] * Table2[[#This Row],[Household waste (%)]], NA())</f>
        <v>1767346.56</v>
      </c>
      <c r="L2286" s="10">
        <v>50.4</v>
      </c>
      <c r="M2286" s="10">
        <f>SUMIFS(Table2[Household waste (%)], Table2[Country], "Australia", Table2[Year], 2020)</f>
        <v>1412.17</v>
      </c>
      <c r="N2286" s="10">
        <f>COUNTIFS(Table2[Year], "USA")</f>
        <v>0</v>
      </c>
    </row>
    <row r="2287" spans="1:14" x14ac:dyDescent="0.35">
      <c r="A2287" s="11" t="s">
        <v>29</v>
      </c>
      <c r="B2287" s="12">
        <v>2023</v>
      </c>
      <c r="C2287" s="11" t="s">
        <v>15</v>
      </c>
      <c r="D2287" s="12">
        <v>24355.91</v>
      </c>
      <c r="E2287" s="13">
        <v>20283.73</v>
      </c>
      <c r="F2287" s="13">
        <f>IFERROR(Table2[[#This Row],[Economic loss ($ million)]]*1000000 / Table2[[#This Row],[Total Waste (tons)]], NA())</f>
        <v>832805.26163875626</v>
      </c>
      <c r="G2287" s="13" t="str">
        <f t="shared" si="35"/>
        <v>Low</v>
      </c>
      <c r="H2287" s="13">
        <v>108.7</v>
      </c>
      <c r="I2287" s="13">
        <f>IFERROR(Table2[[#This Row],[Total Waste (tons)]] / (Table2[[#This Row],[Population (million)]]*1000), NA())</f>
        <v>0.65087947621592734</v>
      </c>
      <c r="J2287" s="13">
        <v>37.42</v>
      </c>
      <c r="K2287" s="13">
        <f>IFERROR(Table2[[#This Row],[Total Waste (tons)]] * Table2[[#This Row],[Household waste (%)]], NA())</f>
        <v>774517.93799999997</v>
      </c>
      <c r="L2287" s="13">
        <v>31.8</v>
      </c>
      <c r="M2287" s="10">
        <f>SUMIFS(Table2[Household waste (%)], Table2[Country], "Australia", Table2[Year], 2020)</f>
        <v>1412.17</v>
      </c>
      <c r="N2287" s="10">
        <f>COUNTIFS(Table2[Year], "USA")</f>
        <v>0</v>
      </c>
    </row>
    <row r="2288" spans="1:14" x14ac:dyDescent="0.35">
      <c r="A2288" s="8" t="s">
        <v>27</v>
      </c>
      <c r="B2288" s="9">
        <v>2018</v>
      </c>
      <c r="C2288" s="8" t="s">
        <v>20</v>
      </c>
      <c r="D2288" s="9">
        <v>3314.83</v>
      </c>
      <c r="E2288" s="10">
        <v>3956.84</v>
      </c>
      <c r="F2288" s="10">
        <f>IFERROR(Table2[[#This Row],[Economic loss ($ million)]]*1000000 / Table2[[#This Row],[Total Waste (tons)]], NA())</f>
        <v>1193678.1071729169</v>
      </c>
      <c r="G2288" s="10" t="str">
        <f t="shared" si="35"/>
        <v>High</v>
      </c>
      <c r="H2288" s="10">
        <v>71.599999999999994</v>
      </c>
      <c r="I2288" s="10">
        <f>IFERROR(Table2[[#This Row],[Total Waste (tons)]] / (Table2[[#This Row],[Population (million)]]*1000), NA())</f>
        <v>4.2819515849846284E-3</v>
      </c>
      <c r="J2288" s="10">
        <v>774.14</v>
      </c>
      <c r="K2288" s="10">
        <f>IFERROR(Table2[[#This Row],[Total Waste (tons)]] * Table2[[#This Row],[Household waste (%)]], NA())</f>
        <v>207210.0233</v>
      </c>
      <c r="L2288" s="10">
        <v>62.51</v>
      </c>
      <c r="M2288" s="10">
        <f>SUMIFS(Table2[Household waste (%)], Table2[Country], "Australia", Table2[Year], 2020)</f>
        <v>1412.17</v>
      </c>
      <c r="N2288" s="10">
        <f>COUNTIFS(Table2[Year], "USA")</f>
        <v>0</v>
      </c>
    </row>
    <row r="2289" spans="1:14" x14ac:dyDescent="0.35">
      <c r="A2289" s="11" t="s">
        <v>24</v>
      </c>
      <c r="B2289" s="12">
        <v>2021</v>
      </c>
      <c r="C2289" s="11" t="s">
        <v>25</v>
      </c>
      <c r="D2289" s="12">
        <v>22114.86</v>
      </c>
      <c r="E2289" s="13">
        <v>18136.48</v>
      </c>
      <c r="F2289" s="13">
        <f>IFERROR(Table2[[#This Row],[Economic loss ($ million)]]*1000000 / Table2[[#This Row],[Total Waste (tons)]], NA())</f>
        <v>820103.7673311067</v>
      </c>
      <c r="G2289" s="13" t="str">
        <f t="shared" si="35"/>
        <v>Low</v>
      </c>
      <c r="H2289" s="13">
        <v>82.21</v>
      </c>
      <c r="I2289" s="13">
        <f>IFERROR(Table2[[#This Row],[Total Waste (tons)]] / (Table2[[#This Row],[Population (million)]]*1000), NA())</f>
        <v>7.8717377375952163E-2</v>
      </c>
      <c r="J2289" s="13">
        <v>280.94</v>
      </c>
      <c r="K2289" s="13">
        <f>IFERROR(Table2[[#This Row],[Total Waste (tons)]] * Table2[[#This Row],[Household waste (%)]], NA())</f>
        <v>1280450.3940000001</v>
      </c>
      <c r="L2289" s="13">
        <v>57.9</v>
      </c>
      <c r="M2289" s="10">
        <f>SUMIFS(Table2[Household waste (%)], Table2[Country], "Australia", Table2[Year], 2020)</f>
        <v>1412.17</v>
      </c>
      <c r="N2289" s="10">
        <f>COUNTIFS(Table2[Year], "USA")</f>
        <v>0</v>
      </c>
    </row>
    <row r="2290" spans="1:14" x14ac:dyDescent="0.35">
      <c r="A2290" s="8" t="s">
        <v>28</v>
      </c>
      <c r="B2290" s="9">
        <v>2020</v>
      </c>
      <c r="C2290" s="8" t="s">
        <v>13</v>
      </c>
      <c r="D2290" s="9">
        <v>25311.77</v>
      </c>
      <c r="E2290" s="10">
        <v>28790.9</v>
      </c>
      <c r="F2290" s="10">
        <f>IFERROR(Table2[[#This Row],[Economic loss ($ million)]]*1000000 / Table2[[#This Row],[Total Waste (tons)]], NA())</f>
        <v>1137451.0751322408</v>
      </c>
      <c r="G2290" s="10" t="str">
        <f t="shared" si="35"/>
        <v>High</v>
      </c>
      <c r="H2290" s="10">
        <v>156</v>
      </c>
      <c r="I2290" s="10">
        <f>IFERROR(Table2[[#This Row],[Total Waste (tons)]] / (Table2[[#This Row],[Population (million)]]*1000), NA())</f>
        <v>1.9547730660220718E-2</v>
      </c>
      <c r="J2290" s="10">
        <v>1294.8699999999999</v>
      </c>
      <c r="K2290" s="10">
        <f>IFERROR(Table2[[#This Row],[Total Waste (tons)]] * Table2[[#This Row],[Household waste (%)]], NA())</f>
        <v>1502759.7848999999</v>
      </c>
      <c r="L2290" s="10">
        <v>59.37</v>
      </c>
      <c r="M2290" s="10">
        <f>SUMIFS(Table2[Household waste (%)], Table2[Country], "Australia", Table2[Year], 2020)</f>
        <v>1412.17</v>
      </c>
      <c r="N2290" s="10">
        <f>COUNTIFS(Table2[Year], "USA")</f>
        <v>0</v>
      </c>
    </row>
    <row r="2291" spans="1:14" x14ac:dyDescent="0.35">
      <c r="A2291" s="11" t="s">
        <v>26</v>
      </c>
      <c r="B2291" s="12">
        <v>2018</v>
      </c>
      <c r="C2291" s="11" t="s">
        <v>20</v>
      </c>
      <c r="D2291" s="12">
        <v>17950.72</v>
      </c>
      <c r="E2291" s="13">
        <v>17621.32</v>
      </c>
      <c r="F2291" s="13">
        <f>IFERROR(Table2[[#This Row],[Economic loss ($ million)]]*1000000 / Table2[[#This Row],[Total Waste (tons)]], NA())</f>
        <v>981649.76112378773</v>
      </c>
      <c r="G2291" s="13" t="str">
        <f t="shared" si="35"/>
        <v>Medium</v>
      </c>
      <c r="H2291" s="13">
        <v>64.459999999999994</v>
      </c>
      <c r="I2291" s="13">
        <f>IFERROR(Table2[[#This Row],[Total Waste (tons)]] / (Table2[[#This Row],[Population (million)]]*1000), NA())</f>
        <v>0.15090979403110552</v>
      </c>
      <c r="J2291" s="13">
        <v>118.95</v>
      </c>
      <c r="K2291" s="13">
        <f>IFERROR(Table2[[#This Row],[Total Waste (tons)]] * Table2[[#This Row],[Household waste (%)]], NA())</f>
        <v>760751.51360000006</v>
      </c>
      <c r="L2291" s="13">
        <v>42.38</v>
      </c>
      <c r="M2291" s="10">
        <f>SUMIFS(Table2[Household waste (%)], Table2[Country], "Australia", Table2[Year], 2020)</f>
        <v>1412.17</v>
      </c>
      <c r="N2291" s="10">
        <f>COUNTIFS(Table2[Year], "USA")</f>
        <v>0</v>
      </c>
    </row>
    <row r="2292" spans="1:14" x14ac:dyDescent="0.35">
      <c r="A2292" s="8" t="s">
        <v>16</v>
      </c>
      <c r="B2292" s="9">
        <v>2024</v>
      </c>
      <c r="C2292" s="8" t="s">
        <v>11</v>
      </c>
      <c r="D2292" s="9">
        <v>26860.61</v>
      </c>
      <c r="E2292" s="10">
        <v>23558.94</v>
      </c>
      <c r="F2292" s="10">
        <f>IFERROR(Table2[[#This Row],[Economic loss ($ million)]]*1000000 / Table2[[#This Row],[Total Waste (tons)]], NA())</f>
        <v>877081.3469984486</v>
      </c>
      <c r="G2292" s="10" t="str">
        <f t="shared" si="35"/>
        <v>Low</v>
      </c>
      <c r="H2292" s="10">
        <v>110.56</v>
      </c>
      <c r="I2292" s="10">
        <f>IFERROR(Table2[[#This Row],[Total Waste (tons)]] / (Table2[[#This Row],[Population (million)]]*1000), NA())</f>
        <v>2.1032832712124534E-2</v>
      </c>
      <c r="J2292" s="10">
        <v>1277.08</v>
      </c>
      <c r="K2292" s="10">
        <f>IFERROR(Table2[[#This Row],[Total Waste (tons)]] * Table2[[#This Row],[Household waste (%)]], NA())</f>
        <v>1097524.5246000001</v>
      </c>
      <c r="L2292" s="10">
        <v>40.86</v>
      </c>
      <c r="M2292" s="10">
        <f>SUMIFS(Table2[Household waste (%)], Table2[Country], "Australia", Table2[Year], 2020)</f>
        <v>1412.17</v>
      </c>
      <c r="N2292" s="10">
        <f>COUNTIFS(Table2[Year], "USA")</f>
        <v>0</v>
      </c>
    </row>
    <row r="2293" spans="1:14" x14ac:dyDescent="0.35">
      <c r="A2293" s="11" t="s">
        <v>30</v>
      </c>
      <c r="B2293" s="12">
        <v>2024</v>
      </c>
      <c r="C2293" s="11" t="s">
        <v>20</v>
      </c>
      <c r="D2293" s="12">
        <v>2223.06</v>
      </c>
      <c r="E2293" s="13">
        <v>2636.22</v>
      </c>
      <c r="F2293" s="13">
        <f>IFERROR(Table2[[#This Row],[Economic loss ($ million)]]*1000000 / Table2[[#This Row],[Total Waste (tons)]], NA())</f>
        <v>1185851.9338209496</v>
      </c>
      <c r="G2293" s="13" t="str">
        <f t="shared" si="35"/>
        <v>High</v>
      </c>
      <c r="H2293" s="13">
        <v>22.35</v>
      </c>
      <c r="I2293" s="13">
        <f>IFERROR(Table2[[#This Row],[Total Waste (tons)]] / (Table2[[#This Row],[Population (million)]]*1000), NA())</f>
        <v>1.7234359252655242E-2</v>
      </c>
      <c r="J2293" s="13">
        <v>128.99</v>
      </c>
      <c r="K2293" s="13">
        <f>IFERROR(Table2[[#This Row],[Total Waste (tons)]] * Table2[[#This Row],[Household waste (%)]], NA())</f>
        <v>151390.38599999997</v>
      </c>
      <c r="L2293" s="13">
        <v>68.099999999999994</v>
      </c>
      <c r="M2293" s="10">
        <f>SUMIFS(Table2[Household waste (%)], Table2[Country], "Australia", Table2[Year], 2020)</f>
        <v>1412.17</v>
      </c>
      <c r="N2293" s="10">
        <f>COUNTIFS(Table2[Year], "USA")</f>
        <v>0</v>
      </c>
    </row>
    <row r="2294" spans="1:14" x14ac:dyDescent="0.35">
      <c r="A2294" s="8" t="s">
        <v>24</v>
      </c>
      <c r="B2294" s="9">
        <v>2024</v>
      </c>
      <c r="C2294" s="8" t="s">
        <v>13</v>
      </c>
      <c r="D2294" s="9">
        <v>30531.9</v>
      </c>
      <c r="E2294" s="10">
        <v>27222.3</v>
      </c>
      <c r="F2294" s="10">
        <f>IFERROR(Table2[[#This Row],[Economic loss ($ million)]]*1000000 / Table2[[#This Row],[Total Waste (tons)]], NA())</f>
        <v>891601.89834238938</v>
      </c>
      <c r="G2294" s="10" t="str">
        <f t="shared" si="35"/>
        <v>Low</v>
      </c>
      <c r="H2294" s="10">
        <v>66.790000000000006</v>
      </c>
      <c r="I2294" s="10">
        <f>IFERROR(Table2[[#This Row],[Total Waste (tons)]] / (Table2[[#This Row],[Population (million)]]*1000), NA())</f>
        <v>1.6877777777777778</v>
      </c>
      <c r="J2294" s="10">
        <v>18.09</v>
      </c>
      <c r="K2294" s="10">
        <f>IFERROR(Table2[[#This Row],[Total Waste (tons)]] * Table2[[#This Row],[Household waste (%)]], NA())</f>
        <v>1622159.8470000001</v>
      </c>
      <c r="L2294" s="10">
        <v>53.13</v>
      </c>
      <c r="M2294" s="10">
        <f>SUMIFS(Table2[Household waste (%)], Table2[Country], "Australia", Table2[Year], 2020)</f>
        <v>1412.17</v>
      </c>
      <c r="N2294" s="10">
        <f>COUNTIFS(Table2[Year], "USA")</f>
        <v>0</v>
      </c>
    </row>
    <row r="2295" spans="1:14" x14ac:dyDescent="0.35">
      <c r="A2295" s="11" t="s">
        <v>16</v>
      </c>
      <c r="B2295" s="12">
        <v>2018</v>
      </c>
      <c r="C2295" s="11" t="s">
        <v>9</v>
      </c>
      <c r="D2295" s="12">
        <v>49983.05</v>
      </c>
      <c r="E2295" s="13">
        <v>45828.38</v>
      </c>
      <c r="F2295" s="13">
        <f>IFERROR(Table2[[#This Row],[Economic loss ($ million)]]*1000000 / Table2[[#This Row],[Total Waste (tons)]], NA())</f>
        <v>916878.42178498511</v>
      </c>
      <c r="G2295" s="13" t="str">
        <f t="shared" si="35"/>
        <v>Low</v>
      </c>
      <c r="H2295" s="13">
        <v>20.8</v>
      </c>
      <c r="I2295" s="13">
        <f>IFERROR(Table2[[#This Row],[Total Waste (tons)]] / (Table2[[#This Row],[Population (million)]]*1000), NA())</f>
        <v>4.9687903851124322E-2</v>
      </c>
      <c r="J2295" s="13">
        <v>1005.94</v>
      </c>
      <c r="K2295" s="13">
        <f>IFERROR(Table2[[#This Row],[Total Waste (tons)]] * Table2[[#This Row],[Household waste (%)]], NA())</f>
        <v>2402685.2135000001</v>
      </c>
      <c r="L2295" s="13">
        <v>48.07</v>
      </c>
      <c r="M2295" s="10">
        <f>SUMIFS(Table2[Household waste (%)], Table2[Country], "Australia", Table2[Year], 2020)</f>
        <v>1412.17</v>
      </c>
      <c r="N2295" s="10">
        <f>COUNTIFS(Table2[Year], "USA")</f>
        <v>0</v>
      </c>
    </row>
    <row r="2296" spans="1:14" x14ac:dyDescent="0.35">
      <c r="A2296" s="8" t="s">
        <v>17</v>
      </c>
      <c r="B2296" s="9">
        <v>2018</v>
      </c>
      <c r="C2296" s="8" t="s">
        <v>13</v>
      </c>
      <c r="D2296" s="9">
        <v>32641.22</v>
      </c>
      <c r="E2296" s="10">
        <v>33649.480000000003</v>
      </c>
      <c r="F2296" s="10">
        <f>IFERROR(Table2[[#This Row],[Economic loss ($ million)]]*1000000 / Table2[[#This Row],[Total Waste (tons)]], NA())</f>
        <v>1030889.1640692352</v>
      </c>
      <c r="G2296" s="10" t="str">
        <f t="shared" si="35"/>
        <v>Medium</v>
      </c>
      <c r="H2296" s="10">
        <v>29.05</v>
      </c>
      <c r="I2296" s="10">
        <f>IFERROR(Table2[[#This Row],[Total Waste (tons)]] / (Table2[[#This Row],[Population (million)]]*1000), NA())</f>
        <v>4.0767382317309253E-2</v>
      </c>
      <c r="J2296" s="10">
        <v>800.67</v>
      </c>
      <c r="K2296" s="10">
        <f>IFERROR(Table2[[#This Row],[Total Waste (tons)]] * Table2[[#This Row],[Household waste (%)]], NA())</f>
        <v>2271176.0876000002</v>
      </c>
      <c r="L2296" s="10">
        <v>69.58</v>
      </c>
      <c r="M2296" s="10">
        <f>SUMIFS(Table2[Household waste (%)], Table2[Country], "Australia", Table2[Year], 2020)</f>
        <v>1412.17</v>
      </c>
      <c r="N2296" s="10">
        <f>COUNTIFS(Table2[Year], "USA")</f>
        <v>0</v>
      </c>
    </row>
    <row r="2297" spans="1:14" x14ac:dyDescent="0.35">
      <c r="A2297" s="11" t="s">
        <v>23</v>
      </c>
      <c r="B2297" s="12">
        <v>2019</v>
      </c>
      <c r="C2297" s="11" t="s">
        <v>13</v>
      </c>
      <c r="D2297" s="12">
        <v>28972.22</v>
      </c>
      <c r="E2297" s="13">
        <v>24334.05</v>
      </c>
      <c r="F2297" s="13">
        <f>IFERROR(Table2[[#This Row],[Economic loss ($ million)]]*1000000 / Table2[[#This Row],[Total Waste (tons)]], NA())</f>
        <v>839909.74802759325</v>
      </c>
      <c r="G2297" s="13" t="str">
        <f t="shared" si="35"/>
        <v>Low</v>
      </c>
      <c r="H2297" s="13">
        <v>87.14</v>
      </c>
      <c r="I2297" s="13">
        <f>IFERROR(Table2[[#This Row],[Total Waste (tons)]] / (Table2[[#This Row],[Population (million)]]*1000), NA())</f>
        <v>5.1975566000502314E-2</v>
      </c>
      <c r="J2297" s="13">
        <v>557.41999999999996</v>
      </c>
      <c r="K2297" s="13">
        <f>IFERROR(Table2[[#This Row],[Total Waste (tons)]] * Table2[[#This Row],[Household waste (%)]], NA())</f>
        <v>1733407.9225999999</v>
      </c>
      <c r="L2297" s="13">
        <v>59.83</v>
      </c>
      <c r="M2297" s="10">
        <f>SUMIFS(Table2[Household waste (%)], Table2[Country], "Australia", Table2[Year], 2020)</f>
        <v>1412.17</v>
      </c>
      <c r="N2297" s="10">
        <f>COUNTIFS(Table2[Year], "USA")</f>
        <v>0</v>
      </c>
    </row>
    <row r="2298" spans="1:14" x14ac:dyDescent="0.35">
      <c r="A2298" s="8" t="s">
        <v>26</v>
      </c>
      <c r="B2298" s="9">
        <v>2019</v>
      </c>
      <c r="C2298" s="8" t="s">
        <v>20</v>
      </c>
      <c r="D2298" s="9">
        <v>42849.14</v>
      </c>
      <c r="E2298" s="10">
        <v>37496.68</v>
      </c>
      <c r="F2298" s="10">
        <f>IFERROR(Table2[[#This Row],[Economic loss ($ million)]]*1000000 / Table2[[#This Row],[Total Waste (tons)]], NA())</f>
        <v>875085.94104805833</v>
      </c>
      <c r="G2298" s="10" t="str">
        <f t="shared" si="35"/>
        <v>Low</v>
      </c>
      <c r="H2298" s="10">
        <v>103.3</v>
      </c>
      <c r="I2298" s="10">
        <f>IFERROR(Table2[[#This Row],[Total Waste (tons)]] / (Table2[[#This Row],[Population (million)]]*1000), NA())</f>
        <v>0.17905286030671513</v>
      </c>
      <c r="J2298" s="10">
        <v>239.31</v>
      </c>
      <c r="K2298" s="10">
        <f>IFERROR(Table2[[#This Row],[Total Waste (tons)]] * Table2[[#This Row],[Household waste (%)]], NA())</f>
        <v>1981344.2336000002</v>
      </c>
      <c r="L2298" s="10">
        <v>46.24</v>
      </c>
      <c r="M2298" s="10">
        <f>SUMIFS(Table2[Household waste (%)], Table2[Country], "Australia", Table2[Year], 2020)</f>
        <v>1412.17</v>
      </c>
      <c r="N2298" s="10">
        <f>COUNTIFS(Table2[Year], "USA")</f>
        <v>0</v>
      </c>
    </row>
    <row r="2299" spans="1:14" x14ac:dyDescent="0.35">
      <c r="A2299" s="11" t="s">
        <v>29</v>
      </c>
      <c r="B2299" s="12">
        <v>2020</v>
      </c>
      <c r="C2299" s="11" t="s">
        <v>13</v>
      </c>
      <c r="D2299" s="12">
        <v>20115.27</v>
      </c>
      <c r="E2299" s="13">
        <v>18091.98</v>
      </c>
      <c r="F2299" s="13">
        <f>IFERROR(Table2[[#This Row],[Economic loss ($ million)]]*1000000 / Table2[[#This Row],[Total Waste (tons)]], NA())</f>
        <v>899415.22037735512</v>
      </c>
      <c r="G2299" s="13" t="str">
        <f t="shared" si="35"/>
        <v>Low</v>
      </c>
      <c r="H2299" s="13">
        <v>69.709999999999994</v>
      </c>
      <c r="I2299" s="13">
        <f>IFERROR(Table2[[#This Row],[Total Waste (tons)]] / (Table2[[#This Row],[Population (million)]]*1000), NA())</f>
        <v>0.10137723011793166</v>
      </c>
      <c r="J2299" s="13">
        <v>198.42</v>
      </c>
      <c r="K2299" s="13">
        <f>IFERROR(Table2[[#This Row],[Total Waste (tons)]] * Table2[[#This Row],[Household waste (%)]], NA())</f>
        <v>1205105.8256999999</v>
      </c>
      <c r="L2299" s="13">
        <v>59.91</v>
      </c>
      <c r="M2299" s="10">
        <f>SUMIFS(Table2[Household waste (%)], Table2[Country], "Australia", Table2[Year], 2020)</f>
        <v>1412.17</v>
      </c>
      <c r="N2299" s="10">
        <f>COUNTIFS(Table2[Year], "USA")</f>
        <v>0</v>
      </c>
    </row>
    <row r="2300" spans="1:14" x14ac:dyDescent="0.35">
      <c r="A2300" s="8" t="s">
        <v>30</v>
      </c>
      <c r="B2300" s="9">
        <v>2019</v>
      </c>
      <c r="C2300" s="8" t="s">
        <v>13</v>
      </c>
      <c r="D2300" s="9">
        <v>34834.99</v>
      </c>
      <c r="E2300" s="10">
        <v>33285.120000000003</v>
      </c>
      <c r="F2300" s="10">
        <f>IFERROR(Table2[[#This Row],[Economic loss ($ million)]]*1000000 / Table2[[#This Row],[Total Waste (tons)]], NA())</f>
        <v>955508.24042148446</v>
      </c>
      <c r="G2300" s="10" t="str">
        <f t="shared" si="35"/>
        <v>Medium</v>
      </c>
      <c r="H2300" s="10">
        <v>81.900000000000006</v>
      </c>
      <c r="I2300" s="10">
        <f>IFERROR(Table2[[#This Row],[Total Waste (tons)]] / (Table2[[#This Row],[Population (million)]]*1000), NA())</f>
        <v>3.0332178153162956E-2</v>
      </c>
      <c r="J2300" s="10">
        <v>1148.45</v>
      </c>
      <c r="K2300" s="10">
        <f>IFERROR(Table2[[#This Row],[Total Waste (tons)]] * Table2[[#This Row],[Household waste (%)]], NA())</f>
        <v>2055612.7598999997</v>
      </c>
      <c r="L2300" s="10">
        <v>59.01</v>
      </c>
      <c r="M2300" s="10">
        <f>SUMIFS(Table2[Household waste (%)], Table2[Country], "Australia", Table2[Year], 2020)</f>
        <v>1412.17</v>
      </c>
      <c r="N2300" s="10">
        <f>COUNTIFS(Table2[Year], "USA")</f>
        <v>0</v>
      </c>
    </row>
    <row r="2301" spans="1:14" x14ac:dyDescent="0.35">
      <c r="A2301" s="11" t="s">
        <v>12</v>
      </c>
      <c r="B2301" s="12">
        <v>2023</v>
      </c>
      <c r="C2301" s="11" t="s">
        <v>11</v>
      </c>
      <c r="D2301" s="12">
        <v>13477.56</v>
      </c>
      <c r="E2301" s="13">
        <v>14833.4</v>
      </c>
      <c r="F2301" s="13">
        <f>IFERROR(Table2[[#This Row],[Economic loss ($ million)]]*1000000 / Table2[[#This Row],[Total Waste (tons)]], NA())</f>
        <v>1100599.8118353768</v>
      </c>
      <c r="G2301" s="13" t="str">
        <f t="shared" si="35"/>
        <v>High</v>
      </c>
      <c r="H2301" s="13">
        <v>132.43</v>
      </c>
      <c r="I2301" s="13">
        <f>IFERROR(Table2[[#This Row],[Total Waste (tons)]] / (Table2[[#This Row],[Population (million)]]*1000), NA())</f>
        <v>1.8729238465814341E-2</v>
      </c>
      <c r="J2301" s="13">
        <v>719.6</v>
      </c>
      <c r="K2301" s="13">
        <f>IFERROR(Table2[[#This Row],[Total Waste (tons)]] * Table2[[#This Row],[Household waste (%)]], NA())</f>
        <v>421443.30119999999</v>
      </c>
      <c r="L2301" s="13">
        <v>31.27</v>
      </c>
      <c r="M2301" s="10">
        <f>SUMIFS(Table2[Household waste (%)], Table2[Country], "Australia", Table2[Year], 2020)</f>
        <v>1412.17</v>
      </c>
      <c r="N2301" s="10">
        <f>COUNTIFS(Table2[Year], "USA")</f>
        <v>0</v>
      </c>
    </row>
    <row r="2302" spans="1:14" x14ac:dyDescent="0.35">
      <c r="A2302" s="8" t="s">
        <v>33</v>
      </c>
      <c r="B2302" s="9">
        <v>2021</v>
      </c>
      <c r="C2302" s="8" t="s">
        <v>25</v>
      </c>
      <c r="D2302" s="9">
        <v>1127.8800000000001</v>
      </c>
      <c r="E2302" s="10">
        <v>1005.91</v>
      </c>
      <c r="F2302" s="10">
        <f>IFERROR(Table2[[#This Row],[Economic loss ($ million)]]*1000000 / Table2[[#This Row],[Total Waste (tons)]], NA())</f>
        <v>891859.06302088872</v>
      </c>
      <c r="G2302" s="10" t="str">
        <f t="shared" si="35"/>
        <v>Low</v>
      </c>
      <c r="H2302" s="10">
        <v>94.53</v>
      </c>
      <c r="I2302" s="10">
        <f>IFERROR(Table2[[#This Row],[Total Waste (tons)]] / (Table2[[#This Row],[Population (million)]]*1000), NA())</f>
        <v>2.5620825950661034E-3</v>
      </c>
      <c r="J2302" s="10">
        <v>440.22</v>
      </c>
      <c r="K2302" s="10">
        <f>IFERROR(Table2[[#This Row],[Total Waste (tons)]] * Table2[[#This Row],[Household waste (%)]], NA())</f>
        <v>37592.240400000002</v>
      </c>
      <c r="L2302" s="10">
        <v>33.33</v>
      </c>
      <c r="M2302" s="10">
        <f>SUMIFS(Table2[Household waste (%)], Table2[Country], "Australia", Table2[Year], 2020)</f>
        <v>1412.17</v>
      </c>
      <c r="N2302" s="10">
        <f>COUNTIFS(Table2[Year], "USA")</f>
        <v>0</v>
      </c>
    </row>
    <row r="2303" spans="1:14" x14ac:dyDescent="0.35">
      <c r="A2303" s="11" t="s">
        <v>28</v>
      </c>
      <c r="B2303" s="12">
        <v>2022</v>
      </c>
      <c r="C2303" s="11" t="s">
        <v>25</v>
      </c>
      <c r="D2303" s="12">
        <v>26687</v>
      </c>
      <c r="E2303" s="13">
        <v>26492.81</v>
      </c>
      <c r="F2303" s="13">
        <f>IFERROR(Table2[[#This Row],[Economic loss ($ million)]]*1000000 / Table2[[#This Row],[Total Waste (tons)]], NA())</f>
        <v>992723.42338966543</v>
      </c>
      <c r="G2303" s="13" t="str">
        <f t="shared" si="35"/>
        <v>Medium</v>
      </c>
      <c r="H2303" s="13">
        <v>99.71</v>
      </c>
      <c r="I2303" s="13">
        <f>IFERROR(Table2[[#This Row],[Total Waste (tons)]] / (Table2[[#This Row],[Population (million)]]*1000), NA())</f>
        <v>6.7252154629302965E-2</v>
      </c>
      <c r="J2303" s="13">
        <v>396.82</v>
      </c>
      <c r="K2303" s="13">
        <f>IFERROR(Table2[[#This Row],[Total Waste (tons)]] * Table2[[#This Row],[Household waste (%)]], NA())</f>
        <v>1371444.93</v>
      </c>
      <c r="L2303" s="13">
        <v>51.39</v>
      </c>
      <c r="M2303" s="10">
        <f>SUMIFS(Table2[Household waste (%)], Table2[Country], "Australia", Table2[Year], 2020)</f>
        <v>1412.17</v>
      </c>
      <c r="N2303" s="10">
        <f>COUNTIFS(Table2[Year], "USA")</f>
        <v>0</v>
      </c>
    </row>
    <row r="2304" spans="1:14" x14ac:dyDescent="0.35">
      <c r="A2304" s="8" t="s">
        <v>26</v>
      </c>
      <c r="B2304" s="9">
        <v>2018</v>
      </c>
      <c r="C2304" s="8" t="s">
        <v>25</v>
      </c>
      <c r="D2304" s="9">
        <v>24847.8</v>
      </c>
      <c r="E2304" s="10">
        <v>26455.31</v>
      </c>
      <c r="F2304" s="10">
        <f>IFERROR(Table2[[#This Row],[Economic loss ($ million)]]*1000000 / Table2[[#This Row],[Total Waste (tons)]], NA())</f>
        <v>1064694.2586466407</v>
      </c>
      <c r="G2304" s="10" t="str">
        <f t="shared" si="35"/>
        <v>Medium</v>
      </c>
      <c r="H2304" s="10">
        <v>39.69</v>
      </c>
      <c r="I2304" s="10">
        <f>IFERROR(Table2[[#This Row],[Total Waste (tons)]] / (Table2[[#This Row],[Population (million)]]*1000), NA())</f>
        <v>3.5882335951940847E-2</v>
      </c>
      <c r="J2304" s="10">
        <v>692.48</v>
      </c>
      <c r="K2304" s="10">
        <f>IFERROR(Table2[[#This Row],[Total Waste (tons)]] * Table2[[#This Row],[Household waste (%)]], NA())</f>
        <v>1636973.0639999998</v>
      </c>
      <c r="L2304" s="10">
        <v>65.88</v>
      </c>
      <c r="M2304" s="10">
        <f>SUMIFS(Table2[Household waste (%)], Table2[Country], "Australia", Table2[Year], 2020)</f>
        <v>1412.17</v>
      </c>
      <c r="N2304" s="10">
        <f>COUNTIFS(Table2[Year], "USA")</f>
        <v>0</v>
      </c>
    </row>
    <row r="2305" spans="1:14" x14ac:dyDescent="0.35">
      <c r="A2305" s="11" t="s">
        <v>32</v>
      </c>
      <c r="B2305" s="12">
        <v>2021</v>
      </c>
      <c r="C2305" s="11" t="s">
        <v>13</v>
      </c>
      <c r="D2305" s="12">
        <v>24418.400000000001</v>
      </c>
      <c r="E2305" s="13">
        <v>21610.34</v>
      </c>
      <c r="F2305" s="13">
        <f>IFERROR(Table2[[#This Row],[Economic loss ($ million)]]*1000000 / Table2[[#This Row],[Total Waste (tons)]], NA())</f>
        <v>885002.29335255374</v>
      </c>
      <c r="G2305" s="13" t="str">
        <f t="shared" si="35"/>
        <v>Low</v>
      </c>
      <c r="H2305" s="13">
        <v>176.84</v>
      </c>
      <c r="I2305" s="13">
        <f>IFERROR(Table2[[#This Row],[Total Waste (tons)]] / (Table2[[#This Row],[Population (million)]]*1000), NA())</f>
        <v>2.4734005915481545E-2</v>
      </c>
      <c r="J2305" s="13">
        <v>987.24</v>
      </c>
      <c r="K2305" s="13">
        <f>IFERROR(Table2[[#This Row],[Total Waste (tons)]] * Table2[[#This Row],[Household waste (%)]], NA())</f>
        <v>1685846.3360000004</v>
      </c>
      <c r="L2305" s="13">
        <v>69.040000000000006</v>
      </c>
      <c r="M2305" s="10">
        <f>SUMIFS(Table2[Household waste (%)], Table2[Country], "Australia", Table2[Year], 2020)</f>
        <v>1412.17</v>
      </c>
      <c r="N2305" s="10">
        <f>COUNTIFS(Table2[Year], "USA")</f>
        <v>0</v>
      </c>
    </row>
    <row r="2306" spans="1:14" x14ac:dyDescent="0.35">
      <c r="A2306" s="8" t="s">
        <v>30</v>
      </c>
      <c r="B2306" s="9">
        <v>2022</v>
      </c>
      <c r="C2306" s="8" t="s">
        <v>9</v>
      </c>
      <c r="D2306" s="9">
        <v>26877.119999999999</v>
      </c>
      <c r="E2306" s="10">
        <v>26874.74</v>
      </c>
      <c r="F2306" s="10">
        <f>IFERROR(Table2[[#This Row],[Economic loss ($ million)]]*1000000 / Table2[[#This Row],[Total Waste (tons)]], NA())</f>
        <v>999911.44884570967</v>
      </c>
      <c r="G2306" s="10" t="str">
        <f t="shared" ref="G2306:G2369" si="36">IF(F2306&gt;1100000,"High",IF(F2306&gt;=950000,"Medium","Low"))</f>
        <v>Medium</v>
      </c>
      <c r="H2306" s="10">
        <v>74.08</v>
      </c>
      <c r="I2306" s="10">
        <f>IFERROR(Table2[[#This Row],[Total Waste (tons)]] / (Table2[[#This Row],[Population (million)]]*1000), NA())</f>
        <v>2.2038374495719767E-2</v>
      </c>
      <c r="J2306" s="10">
        <v>1219.56</v>
      </c>
      <c r="K2306" s="10">
        <f>IFERROR(Table2[[#This Row],[Total Waste (tons)]] * Table2[[#This Row],[Household waste (%)]], NA())</f>
        <v>1122119.76</v>
      </c>
      <c r="L2306" s="10">
        <v>41.75</v>
      </c>
      <c r="M2306" s="10">
        <f>SUMIFS(Table2[Household waste (%)], Table2[Country], "Australia", Table2[Year], 2020)</f>
        <v>1412.17</v>
      </c>
      <c r="N2306" s="10">
        <f>COUNTIFS(Table2[Year], "USA")</f>
        <v>0</v>
      </c>
    </row>
    <row r="2307" spans="1:14" x14ac:dyDescent="0.35">
      <c r="A2307" s="11" t="s">
        <v>34</v>
      </c>
      <c r="B2307" s="12">
        <v>2024</v>
      </c>
      <c r="C2307" s="11" t="s">
        <v>25</v>
      </c>
      <c r="D2307" s="12">
        <v>43678.73</v>
      </c>
      <c r="E2307" s="13">
        <v>40983.769999999997</v>
      </c>
      <c r="F2307" s="13">
        <f>IFERROR(Table2[[#This Row],[Economic loss ($ million)]]*1000000 / Table2[[#This Row],[Total Waste (tons)]], NA())</f>
        <v>938300.40388079046</v>
      </c>
      <c r="G2307" s="13" t="str">
        <f t="shared" si="36"/>
        <v>Low</v>
      </c>
      <c r="H2307" s="13">
        <v>176.71</v>
      </c>
      <c r="I2307" s="13">
        <f>IFERROR(Table2[[#This Row],[Total Waste (tons)]] / (Table2[[#This Row],[Population (million)]]*1000), NA())</f>
        <v>0.13388526851397745</v>
      </c>
      <c r="J2307" s="13">
        <v>326.24</v>
      </c>
      <c r="K2307" s="13">
        <f>IFERROR(Table2[[#This Row],[Total Waste (tons)]] * Table2[[#This Row],[Household waste (%)]], NA())</f>
        <v>1489881.4803000002</v>
      </c>
      <c r="L2307" s="13">
        <v>34.11</v>
      </c>
      <c r="M2307" s="10">
        <f>SUMIFS(Table2[Household waste (%)], Table2[Country], "Australia", Table2[Year], 2020)</f>
        <v>1412.17</v>
      </c>
      <c r="N2307" s="10">
        <f>COUNTIFS(Table2[Year], "USA")</f>
        <v>0</v>
      </c>
    </row>
    <row r="2308" spans="1:14" x14ac:dyDescent="0.35">
      <c r="A2308" s="8" t="s">
        <v>34</v>
      </c>
      <c r="B2308" s="9">
        <v>2019</v>
      </c>
      <c r="C2308" s="8" t="s">
        <v>9</v>
      </c>
      <c r="D2308" s="9">
        <v>21146.3</v>
      </c>
      <c r="E2308" s="10">
        <v>17578.46</v>
      </c>
      <c r="F2308" s="10">
        <f>IFERROR(Table2[[#This Row],[Economic loss ($ million)]]*1000000 / Table2[[#This Row],[Total Waste (tons)]], NA())</f>
        <v>831278.28509006312</v>
      </c>
      <c r="G2308" s="10" t="str">
        <f t="shared" si="36"/>
        <v>Low</v>
      </c>
      <c r="H2308" s="10">
        <v>115.34</v>
      </c>
      <c r="I2308" s="10">
        <f>IFERROR(Table2[[#This Row],[Total Waste (tons)]] / (Table2[[#This Row],[Population (million)]]*1000), NA())</f>
        <v>2.6017569546120056E-2</v>
      </c>
      <c r="J2308" s="10">
        <v>812.77</v>
      </c>
      <c r="K2308" s="10">
        <f>IFERROR(Table2[[#This Row],[Total Waste (tons)]] * Table2[[#This Row],[Household waste (%)]], NA())</f>
        <v>974632.96700000006</v>
      </c>
      <c r="L2308" s="10">
        <v>46.09</v>
      </c>
      <c r="M2308" s="10">
        <f>SUMIFS(Table2[Household waste (%)], Table2[Country], "Australia", Table2[Year], 2020)</f>
        <v>1412.17</v>
      </c>
      <c r="N2308" s="10">
        <f>COUNTIFS(Table2[Year], "USA")</f>
        <v>0</v>
      </c>
    </row>
    <row r="2309" spans="1:14" x14ac:dyDescent="0.35">
      <c r="A2309" s="11" t="s">
        <v>18</v>
      </c>
      <c r="B2309" s="12">
        <v>2020</v>
      </c>
      <c r="C2309" s="11" t="s">
        <v>25</v>
      </c>
      <c r="D2309" s="12">
        <v>20876.509999999998</v>
      </c>
      <c r="E2309" s="13">
        <v>21824.19</v>
      </c>
      <c r="F2309" s="13">
        <f>IFERROR(Table2[[#This Row],[Economic loss ($ million)]]*1000000 / Table2[[#This Row],[Total Waste (tons)]], NA())</f>
        <v>1045394.5606808802</v>
      </c>
      <c r="G2309" s="13" t="str">
        <f t="shared" si="36"/>
        <v>Medium</v>
      </c>
      <c r="H2309" s="13">
        <v>168.68</v>
      </c>
      <c r="I2309" s="13">
        <f>IFERROR(Table2[[#This Row],[Total Waste (tons)]] / (Table2[[#This Row],[Population (million)]]*1000), NA())</f>
        <v>0.17456735513002758</v>
      </c>
      <c r="J2309" s="13">
        <v>119.59</v>
      </c>
      <c r="K2309" s="13">
        <f>IFERROR(Table2[[#This Row],[Total Waste (tons)]] * Table2[[#This Row],[Household waste (%)]], NA())</f>
        <v>1223781.0162</v>
      </c>
      <c r="L2309" s="13">
        <v>58.62</v>
      </c>
      <c r="M2309" s="10">
        <f>SUMIFS(Table2[Household waste (%)], Table2[Country], "Australia", Table2[Year], 2020)</f>
        <v>1412.17</v>
      </c>
      <c r="N2309" s="10">
        <f>COUNTIFS(Table2[Year], "USA")</f>
        <v>0</v>
      </c>
    </row>
    <row r="2310" spans="1:14" x14ac:dyDescent="0.35">
      <c r="A2310" s="8" t="s">
        <v>34</v>
      </c>
      <c r="B2310" s="9">
        <v>2019</v>
      </c>
      <c r="C2310" s="8" t="s">
        <v>9</v>
      </c>
      <c r="D2310" s="9">
        <v>45688.79</v>
      </c>
      <c r="E2310" s="10">
        <v>44285.07</v>
      </c>
      <c r="F2310" s="10">
        <f>IFERROR(Table2[[#This Row],[Economic loss ($ million)]]*1000000 / Table2[[#This Row],[Total Waste (tons)]], NA())</f>
        <v>969276.48992236389</v>
      </c>
      <c r="G2310" s="10" t="str">
        <f t="shared" si="36"/>
        <v>Medium</v>
      </c>
      <c r="H2310" s="10">
        <v>116.59</v>
      </c>
      <c r="I2310" s="10">
        <f>IFERROR(Table2[[#This Row],[Total Waste (tons)]] / (Table2[[#This Row],[Population (million)]]*1000), NA())</f>
        <v>3.880943037222024E-2</v>
      </c>
      <c r="J2310" s="10">
        <v>1177.26</v>
      </c>
      <c r="K2310" s="10">
        <f>IFERROR(Table2[[#This Row],[Total Waste (tons)]] * Table2[[#This Row],[Household waste (%)]], NA())</f>
        <v>2869712.8999000001</v>
      </c>
      <c r="L2310" s="10">
        <v>62.81</v>
      </c>
      <c r="M2310" s="10">
        <f>SUMIFS(Table2[Household waste (%)], Table2[Country], "Australia", Table2[Year], 2020)</f>
        <v>1412.17</v>
      </c>
      <c r="N2310" s="10">
        <f>COUNTIFS(Table2[Year], "USA")</f>
        <v>0</v>
      </c>
    </row>
    <row r="2311" spans="1:14" x14ac:dyDescent="0.35">
      <c r="A2311" s="11" t="s">
        <v>28</v>
      </c>
      <c r="B2311" s="12">
        <v>2019</v>
      </c>
      <c r="C2311" s="11" t="s">
        <v>11</v>
      </c>
      <c r="D2311" s="12">
        <v>48422.76</v>
      </c>
      <c r="E2311" s="13">
        <v>49050.7</v>
      </c>
      <c r="F2311" s="13">
        <f>IFERROR(Table2[[#This Row],[Economic loss ($ million)]]*1000000 / Table2[[#This Row],[Total Waste (tons)]], NA())</f>
        <v>1012967.8688286252</v>
      </c>
      <c r="G2311" s="13" t="str">
        <f t="shared" si="36"/>
        <v>Medium</v>
      </c>
      <c r="H2311" s="13">
        <v>36.49</v>
      </c>
      <c r="I2311" s="13">
        <f>IFERROR(Table2[[#This Row],[Total Waste (tons)]] / (Table2[[#This Row],[Population (million)]]*1000), NA())</f>
        <v>0.30313484412169778</v>
      </c>
      <c r="J2311" s="13">
        <v>159.74</v>
      </c>
      <c r="K2311" s="13">
        <f>IFERROR(Table2[[#This Row],[Total Waste (tons)]] * Table2[[#This Row],[Household waste (%)]], NA())</f>
        <v>1760167.3260000001</v>
      </c>
      <c r="L2311" s="13">
        <v>36.35</v>
      </c>
      <c r="M2311" s="10">
        <f>SUMIFS(Table2[Household waste (%)], Table2[Country], "Australia", Table2[Year], 2020)</f>
        <v>1412.17</v>
      </c>
      <c r="N2311" s="10">
        <f>COUNTIFS(Table2[Year], "USA")</f>
        <v>0</v>
      </c>
    </row>
    <row r="2312" spans="1:14" x14ac:dyDescent="0.35">
      <c r="A2312" s="8" t="s">
        <v>35</v>
      </c>
      <c r="B2312" s="9">
        <v>2021</v>
      </c>
      <c r="C2312" s="8" t="s">
        <v>20</v>
      </c>
      <c r="D2312" s="9">
        <v>11214.43</v>
      </c>
      <c r="E2312" s="10">
        <v>9089.2999999999993</v>
      </c>
      <c r="F2312" s="10">
        <f>IFERROR(Table2[[#This Row],[Economic loss ($ million)]]*1000000 / Table2[[#This Row],[Total Waste (tons)]], NA())</f>
        <v>810500.39993116015</v>
      </c>
      <c r="G2312" s="10" t="str">
        <f t="shared" si="36"/>
        <v>Low</v>
      </c>
      <c r="H2312" s="10">
        <v>123.53</v>
      </c>
      <c r="I2312" s="10">
        <f>IFERROR(Table2[[#This Row],[Total Waste (tons)]] / (Table2[[#This Row],[Population (million)]]*1000), NA())</f>
        <v>2.4635728564838207E-2</v>
      </c>
      <c r="J2312" s="10">
        <v>455.21</v>
      </c>
      <c r="K2312" s="10">
        <f>IFERROR(Table2[[#This Row],[Total Waste (tons)]] * Table2[[#This Row],[Household waste (%)]], NA())</f>
        <v>552759.25470000005</v>
      </c>
      <c r="L2312" s="10">
        <v>49.29</v>
      </c>
      <c r="M2312" s="10">
        <f>SUMIFS(Table2[Household waste (%)], Table2[Country], "Australia", Table2[Year], 2020)</f>
        <v>1412.17</v>
      </c>
      <c r="N2312" s="10">
        <f>COUNTIFS(Table2[Year], "USA")</f>
        <v>0</v>
      </c>
    </row>
    <row r="2313" spans="1:14" x14ac:dyDescent="0.35">
      <c r="A2313" s="11" t="s">
        <v>28</v>
      </c>
      <c r="B2313" s="12">
        <v>2021</v>
      </c>
      <c r="C2313" s="11" t="s">
        <v>9</v>
      </c>
      <c r="D2313" s="12">
        <v>9424.16</v>
      </c>
      <c r="E2313" s="13">
        <v>8884.31</v>
      </c>
      <c r="F2313" s="13">
        <f>IFERROR(Table2[[#This Row],[Economic loss ($ million)]]*1000000 / Table2[[#This Row],[Total Waste (tons)]], NA())</f>
        <v>942716.38002750382</v>
      </c>
      <c r="G2313" s="13" t="str">
        <f t="shared" si="36"/>
        <v>Low</v>
      </c>
      <c r="H2313" s="13">
        <v>163.74</v>
      </c>
      <c r="I2313" s="13">
        <f>IFERROR(Table2[[#This Row],[Total Waste (tons)]] / (Table2[[#This Row],[Population (million)]]*1000), NA())</f>
        <v>0.11586132284238997</v>
      </c>
      <c r="J2313" s="13">
        <v>81.34</v>
      </c>
      <c r="K2313" s="13">
        <f>IFERROR(Table2[[#This Row],[Total Waste (tons)]] * Table2[[#This Row],[Household waste (%)]], NA())</f>
        <v>631418.72</v>
      </c>
      <c r="L2313" s="13">
        <v>67</v>
      </c>
      <c r="M2313" s="10">
        <f>SUMIFS(Table2[Household waste (%)], Table2[Country], "Australia", Table2[Year], 2020)</f>
        <v>1412.17</v>
      </c>
      <c r="N2313" s="10">
        <f>COUNTIFS(Table2[Year], "USA")</f>
        <v>0</v>
      </c>
    </row>
    <row r="2314" spans="1:14" x14ac:dyDescent="0.35">
      <c r="A2314" s="8" t="s">
        <v>29</v>
      </c>
      <c r="B2314" s="9">
        <v>2024</v>
      </c>
      <c r="C2314" s="8" t="s">
        <v>22</v>
      </c>
      <c r="D2314" s="9">
        <v>30509.11</v>
      </c>
      <c r="E2314" s="10">
        <v>31009.16</v>
      </c>
      <c r="F2314" s="10">
        <f>IFERROR(Table2[[#This Row],[Economic loss ($ million)]]*1000000 / Table2[[#This Row],[Total Waste (tons)]], NA())</f>
        <v>1016390.1864066175</v>
      </c>
      <c r="G2314" s="10" t="str">
        <f t="shared" si="36"/>
        <v>Medium</v>
      </c>
      <c r="H2314" s="10">
        <v>125.06</v>
      </c>
      <c r="I2314" s="10">
        <f>IFERROR(Table2[[#This Row],[Total Waste (tons)]] / (Table2[[#This Row],[Population (million)]]*1000), NA())</f>
        <v>2.372624972781286E-2</v>
      </c>
      <c r="J2314" s="10">
        <v>1285.8800000000001</v>
      </c>
      <c r="K2314" s="10">
        <f>IFERROR(Table2[[#This Row],[Total Waste (tons)]] * Table2[[#This Row],[Household waste (%)]], NA())</f>
        <v>988495.16399999999</v>
      </c>
      <c r="L2314" s="10">
        <v>32.4</v>
      </c>
      <c r="M2314" s="10">
        <f>SUMIFS(Table2[Household waste (%)], Table2[Country], "Australia", Table2[Year], 2020)</f>
        <v>1412.17</v>
      </c>
      <c r="N2314" s="10">
        <f>COUNTIFS(Table2[Year], "USA")</f>
        <v>0</v>
      </c>
    </row>
    <row r="2315" spans="1:14" x14ac:dyDescent="0.35">
      <c r="A2315" s="11" t="s">
        <v>26</v>
      </c>
      <c r="B2315" s="12">
        <v>2020</v>
      </c>
      <c r="C2315" s="11" t="s">
        <v>22</v>
      </c>
      <c r="D2315" s="12">
        <v>13813.99</v>
      </c>
      <c r="E2315" s="13">
        <v>16464.36</v>
      </c>
      <c r="F2315" s="13">
        <f>IFERROR(Table2[[#This Row],[Economic loss ($ million)]]*1000000 / Table2[[#This Row],[Total Waste (tons)]], NA())</f>
        <v>1191861.2942386668</v>
      </c>
      <c r="G2315" s="13" t="str">
        <f t="shared" si="36"/>
        <v>High</v>
      </c>
      <c r="H2315" s="13">
        <v>61.12</v>
      </c>
      <c r="I2315" s="13">
        <f>IFERROR(Table2[[#This Row],[Total Waste (tons)]] / (Table2[[#This Row],[Population (million)]]*1000), NA())</f>
        <v>3.1910348810348807E-2</v>
      </c>
      <c r="J2315" s="13">
        <v>432.9</v>
      </c>
      <c r="K2315" s="13">
        <f>IFERROR(Table2[[#This Row],[Total Waste (tons)]] * Table2[[#This Row],[Household waste (%)]], NA())</f>
        <v>442323.95980000001</v>
      </c>
      <c r="L2315" s="13">
        <v>32.020000000000003</v>
      </c>
      <c r="M2315" s="10">
        <f>SUMIFS(Table2[Household waste (%)], Table2[Country], "Australia", Table2[Year], 2020)</f>
        <v>1412.17</v>
      </c>
      <c r="N2315" s="10">
        <f>COUNTIFS(Table2[Year], "USA")</f>
        <v>0</v>
      </c>
    </row>
    <row r="2316" spans="1:14" x14ac:dyDescent="0.35">
      <c r="A2316" s="8" t="s">
        <v>31</v>
      </c>
      <c r="B2316" s="9">
        <v>2018</v>
      </c>
      <c r="C2316" s="8" t="s">
        <v>25</v>
      </c>
      <c r="D2316" s="9">
        <v>14956.55</v>
      </c>
      <c r="E2316" s="10">
        <v>15630.11</v>
      </c>
      <c r="F2316" s="10">
        <f>IFERROR(Table2[[#This Row],[Economic loss ($ million)]]*1000000 / Table2[[#This Row],[Total Waste (tons)]], NA())</f>
        <v>1045034.4497895571</v>
      </c>
      <c r="G2316" s="10" t="str">
        <f t="shared" si="36"/>
        <v>Medium</v>
      </c>
      <c r="H2316" s="10">
        <v>50.43</v>
      </c>
      <c r="I2316" s="10">
        <f>IFERROR(Table2[[#This Row],[Total Waste (tons)]] / (Table2[[#This Row],[Population (million)]]*1000), NA())</f>
        <v>3.8797795071335926E-2</v>
      </c>
      <c r="J2316" s="10">
        <v>385.5</v>
      </c>
      <c r="K2316" s="10">
        <f>IFERROR(Table2[[#This Row],[Total Waste (tons)]] * Table2[[#This Row],[Household waste (%)]], NA())</f>
        <v>744686.62449999992</v>
      </c>
      <c r="L2316" s="10">
        <v>49.79</v>
      </c>
      <c r="M2316" s="10">
        <f>SUMIFS(Table2[Household waste (%)], Table2[Country], "Australia", Table2[Year], 2020)</f>
        <v>1412.17</v>
      </c>
      <c r="N2316" s="10">
        <f>COUNTIFS(Table2[Year], "USA")</f>
        <v>0</v>
      </c>
    </row>
    <row r="2317" spans="1:14" x14ac:dyDescent="0.35">
      <c r="A2317" s="11" t="s">
        <v>16</v>
      </c>
      <c r="B2317" s="12">
        <v>2020</v>
      </c>
      <c r="C2317" s="11" t="s">
        <v>15</v>
      </c>
      <c r="D2317" s="12">
        <v>41798.120000000003</v>
      </c>
      <c r="E2317" s="13">
        <v>48640.24</v>
      </c>
      <c r="F2317" s="13">
        <f>IFERROR(Table2[[#This Row],[Economic loss ($ million)]]*1000000 / Table2[[#This Row],[Total Waste (tons)]], NA())</f>
        <v>1163694.4436735432</v>
      </c>
      <c r="G2317" s="13" t="str">
        <f t="shared" si="36"/>
        <v>High</v>
      </c>
      <c r="H2317" s="13">
        <v>82.44</v>
      </c>
      <c r="I2317" s="13">
        <f>IFERROR(Table2[[#This Row],[Total Waste (tons)]] / (Table2[[#This Row],[Population (million)]]*1000), NA())</f>
        <v>3.5615910291586429E-2</v>
      </c>
      <c r="J2317" s="13">
        <v>1173.58</v>
      </c>
      <c r="K2317" s="13">
        <f>IFERROR(Table2[[#This Row],[Total Waste (tons)]] * Table2[[#This Row],[Household waste (%)]], NA())</f>
        <v>2267965.9912</v>
      </c>
      <c r="L2317" s="13">
        <v>54.26</v>
      </c>
      <c r="M2317" s="10">
        <f>SUMIFS(Table2[Household waste (%)], Table2[Country], "Australia", Table2[Year], 2020)</f>
        <v>1412.17</v>
      </c>
      <c r="N2317" s="10">
        <f>COUNTIFS(Table2[Year], "USA")</f>
        <v>0</v>
      </c>
    </row>
    <row r="2318" spans="1:14" x14ac:dyDescent="0.35">
      <c r="A2318" s="8" t="s">
        <v>16</v>
      </c>
      <c r="B2318" s="9">
        <v>2018</v>
      </c>
      <c r="C2318" s="8" t="s">
        <v>22</v>
      </c>
      <c r="D2318" s="9">
        <v>40479.279999999999</v>
      </c>
      <c r="E2318" s="10">
        <v>33378.699999999997</v>
      </c>
      <c r="F2318" s="10">
        <f>IFERROR(Table2[[#This Row],[Economic loss ($ million)]]*1000000 / Table2[[#This Row],[Total Waste (tons)]], NA())</f>
        <v>824587.29503093916</v>
      </c>
      <c r="G2318" s="10" t="str">
        <f t="shared" si="36"/>
        <v>Low</v>
      </c>
      <c r="H2318" s="10">
        <v>185.39</v>
      </c>
      <c r="I2318" s="10">
        <f>IFERROR(Table2[[#This Row],[Total Waste (tons)]] / (Table2[[#This Row],[Population (million)]]*1000), NA())</f>
        <v>3.2651690287401287E-2</v>
      </c>
      <c r="J2318" s="10">
        <v>1239.73</v>
      </c>
      <c r="K2318" s="10">
        <f>IFERROR(Table2[[#This Row],[Total Waste (tons)]] * Table2[[#This Row],[Household waste (%)]], NA())</f>
        <v>1256072.0584</v>
      </c>
      <c r="L2318" s="10">
        <v>31.03</v>
      </c>
      <c r="M2318" s="10">
        <f>SUMIFS(Table2[Household waste (%)], Table2[Country], "Australia", Table2[Year], 2020)</f>
        <v>1412.17</v>
      </c>
      <c r="N2318" s="10">
        <f>COUNTIFS(Table2[Year], "USA")</f>
        <v>0</v>
      </c>
    </row>
    <row r="2319" spans="1:14" x14ac:dyDescent="0.35">
      <c r="A2319" s="11" t="s">
        <v>28</v>
      </c>
      <c r="B2319" s="12">
        <v>2023</v>
      </c>
      <c r="C2319" s="11" t="s">
        <v>11</v>
      </c>
      <c r="D2319" s="12">
        <v>15981.86</v>
      </c>
      <c r="E2319" s="13">
        <v>19043.849999999999</v>
      </c>
      <c r="F2319" s="13">
        <f>IFERROR(Table2[[#This Row],[Economic loss ($ million)]]*1000000 / Table2[[#This Row],[Total Waste (tons)]], NA())</f>
        <v>1191591.5919673929</v>
      </c>
      <c r="G2319" s="13" t="str">
        <f t="shared" si="36"/>
        <v>High</v>
      </c>
      <c r="H2319" s="13">
        <v>191.24</v>
      </c>
      <c r="I2319" s="13">
        <f>IFERROR(Table2[[#This Row],[Total Waste (tons)]] / (Table2[[#This Row],[Population (million)]]*1000), NA())</f>
        <v>1.1941197567208118E-2</v>
      </c>
      <c r="J2319" s="13">
        <v>1338.38</v>
      </c>
      <c r="K2319" s="13">
        <f>IFERROR(Table2[[#This Row],[Total Waste (tons)]] * Table2[[#This Row],[Household waste (%)]], NA())</f>
        <v>678429.95700000005</v>
      </c>
      <c r="L2319" s="13">
        <v>42.45</v>
      </c>
      <c r="M2319" s="10">
        <f>SUMIFS(Table2[Household waste (%)], Table2[Country], "Australia", Table2[Year], 2020)</f>
        <v>1412.17</v>
      </c>
      <c r="N2319" s="10">
        <f>COUNTIFS(Table2[Year], "USA")</f>
        <v>0</v>
      </c>
    </row>
    <row r="2320" spans="1:14" x14ac:dyDescent="0.35">
      <c r="A2320" s="8" t="s">
        <v>12</v>
      </c>
      <c r="B2320" s="9">
        <v>2023</v>
      </c>
      <c r="C2320" s="8" t="s">
        <v>22</v>
      </c>
      <c r="D2320" s="9">
        <v>11184.15</v>
      </c>
      <c r="E2320" s="10">
        <v>12986.34</v>
      </c>
      <c r="F2320" s="10">
        <f>IFERROR(Table2[[#This Row],[Economic loss ($ million)]]*1000000 / Table2[[#This Row],[Total Waste (tons)]], NA())</f>
        <v>1161137.8602754793</v>
      </c>
      <c r="G2320" s="10" t="str">
        <f t="shared" si="36"/>
        <v>High</v>
      </c>
      <c r="H2320" s="10">
        <v>180.49</v>
      </c>
      <c r="I2320" s="10">
        <f>IFERROR(Table2[[#This Row],[Total Waste (tons)]] / (Table2[[#This Row],[Population (million)]]*1000), NA())</f>
        <v>9.6901263234504143E-3</v>
      </c>
      <c r="J2320" s="10">
        <v>1154.18</v>
      </c>
      <c r="K2320" s="10">
        <f>IFERROR(Table2[[#This Row],[Total Waste (tons)]] * Table2[[#This Row],[Household waste (%)]], NA())</f>
        <v>737035.48499999999</v>
      </c>
      <c r="L2320" s="10">
        <v>65.900000000000006</v>
      </c>
      <c r="M2320" s="10">
        <f>SUMIFS(Table2[Household waste (%)], Table2[Country], "Australia", Table2[Year], 2020)</f>
        <v>1412.17</v>
      </c>
      <c r="N2320" s="10">
        <f>COUNTIFS(Table2[Year], "USA")</f>
        <v>0</v>
      </c>
    </row>
    <row r="2321" spans="1:14" x14ac:dyDescent="0.35">
      <c r="A2321" s="11" t="s">
        <v>23</v>
      </c>
      <c r="B2321" s="12">
        <v>2023</v>
      </c>
      <c r="C2321" s="11" t="s">
        <v>13</v>
      </c>
      <c r="D2321" s="12">
        <v>23379.09</v>
      </c>
      <c r="E2321" s="13">
        <v>20570.080000000002</v>
      </c>
      <c r="F2321" s="13">
        <f>IFERROR(Table2[[#This Row],[Economic loss ($ million)]]*1000000 / Table2[[#This Row],[Total Waste (tons)]], NA())</f>
        <v>879849.4723276227</v>
      </c>
      <c r="G2321" s="13" t="str">
        <f t="shared" si="36"/>
        <v>Low</v>
      </c>
      <c r="H2321" s="13">
        <v>141.41999999999999</v>
      </c>
      <c r="I2321" s="13">
        <f>IFERROR(Table2[[#This Row],[Total Waste (tons)]] / (Table2[[#This Row],[Population (million)]]*1000), NA())</f>
        <v>4.0341466360671582E-2</v>
      </c>
      <c r="J2321" s="13">
        <v>579.53</v>
      </c>
      <c r="K2321" s="13">
        <f>IFERROR(Table2[[#This Row],[Total Waste (tons)]] * Table2[[#This Row],[Household waste (%)]], NA())</f>
        <v>1410226.7087999999</v>
      </c>
      <c r="L2321" s="13">
        <v>60.32</v>
      </c>
      <c r="M2321" s="10">
        <f>SUMIFS(Table2[Household waste (%)], Table2[Country], "Australia", Table2[Year], 2020)</f>
        <v>1412.17</v>
      </c>
      <c r="N2321" s="10">
        <f>COUNTIFS(Table2[Year], "USA")</f>
        <v>0</v>
      </c>
    </row>
    <row r="2322" spans="1:14" x14ac:dyDescent="0.35">
      <c r="A2322" s="8" t="s">
        <v>34</v>
      </c>
      <c r="B2322" s="9">
        <v>2020</v>
      </c>
      <c r="C2322" s="8" t="s">
        <v>15</v>
      </c>
      <c r="D2322" s="9">
        <v>40775.15</v>
      </c>
      <c r="E2322" s="10">
        <v>34379.379999999997</v>
      </c>
      <c r="F2322" s="10">
        <f>IFERROR(Table2[[#This Row],[Economic loss ($ million)]]*1000000 / Table2[[#This Row],[Total Waste (tons)]], NA())</f>
        <v>843145.39615427528</v>
      </c>
      <c r="G2322" s="10" t="str">
        <f t="shared" si="36"/>
        <v>Low</v>
      </c>
      <c r="H2322" s="10">
        <v>82.52</v>
      </c>
      <c r="I2322" s="10">
        <f>IFERROR(Table2[[#This Row],[Total Waste (tons)]] / (Table2[[#This Row],[Population (million)]]*1000), NA())</f>
        <v>6.9416326183180124E-2</v>
      </c>
      <c r="J2322" s="10">
        <v>587.4</v>
      </c>
      <c r="K2322" s="10">
        <f>IFERROR(Table2[[#This Row],[Total Waste (tons)]] * Table2[[#This Row],[Household waste (%)]], NA())</f>
        <v>2123162.0605000001</v>
      </c>
      <c r="L2322" s="10">
        <v>52.07</v>
      </c>
      <c r="M2322" s="10">
        <f>SUMIFS(Table2[Household waste (%)], Table2[Country], "Australia", Table2[Year], 2020)</f>
        <v>1412.17</v>
      </c>
      <c r="N2322" s="10">
        <f>COUNTIFS(Table2[Year], "USA")</f>
        <v>0</v>
      </c>
    </row>
    <row r="2323" spans="1:14" x14ac:dyDescent="0.35">
      <c r="A2323" s="11" t="s">
        <v>29</v>
      </c>
      <c r="B2323" s="12">
        <v>2021</v>
      </c>
      <c r="C2323" s="11" t="s">
        <v>9</v>
      </c>
      <c r="D2323" s="12">
        <v>47976.21</v>
      </c>
      <c r="E2323" s="13">
        <v>45894.33</v>
      </c>
      <c r="F2323" s="13">
        <f>IFERROR(Table2[[#This Row],[Economic loss ($ million)]]*1000000 / Table2[[#This Row],[Total Waste (tons)]], NA())</f>
        <v>956605.99284520396</v>
      </c>
      <c r="G2323" s="13" t="str">
        <f t="shared" si="36"/>
        <v>Medium</v>
      </c>
      <c r="H2323" s="13">
        <v>104.26</v>
      </c>
      <c r="I2323" s="13">
        <f>IFERROR(Table2[[#This Row],[Total Waste (tons)]] / (Table2[[#This Row],[Population (million)]]*1000), NA())</f>
        <v>4.4683900230981295E-2</v>
      </c>
      <c r="J2323" s="13">
        <v>1073.68</v>
      </c>
      <c r="K2323" s="13">
        <f>IFERROR(Table2[[#This Row],[Total Waste (tons)]] * Table2[[#This Row],[Household waste (%)]], NA())</f>
        <v>1989573.4286999998</v>
      </c>
      <c r="L2323" s="13">
        <v>41.47</v>
      </c>
      <c r="M2323" s="10">
        <f>SUMIFS(Table2[Household waste (%)], Table2[Country], "Australia", Table2[Year], 2020)</f>
        <v>1412.17</v>
      </c>
      <c r="N2323" s="10">
        <f>COUNTIFS(Table2[Year], "USA")</f>
        <v>0</v>
      </c>
    </row>
    <row r="2324" spans="1:14" x14ac:dyDescent="0.35">
      <c r="A2324" s="8" t="s">
        <v>29</v>
      </c>
      <c r="B2324" s="9">
        <v>2021</v>
      </c>
      <c r="C2324" s="8" t="s">
        <v>20</v>
      </c>
      <c r="D2324" s="9">
        <v>2734.8</v>
      </c>
      <c r="E2324" s="10">
        <v>2579.4699999999998</v>
      </c>
      <c r="F2324" s="10">
        <f>IFERROR(Table2[[#This Row],[Economic loss ($ million)]]*1000000 / Table2[[#This Row],[Total Waste (tons)]], NA())</f>
        <v>943202.42796548188</v>
      </c>
      <c r="G2324" s="10" t="str">
        <f t="shared" si="36"/>
        <v>Low</v>
      </c>
      <c r="H2324" s="10">
        <v>139.24</v>
      </c>
      <c r="I2324" s="10">
        <f>IFERROR(Table2[[#This Row],[Total Waste (tons)]] / (Table2[[#This Row],[Population (million)]]*1000), NA())</f>
        <v>6.2103733309110728E-3</v>
      </c>
      <c r="J2324" s="10">
        <v>440.36</v>
      </c>
      <c r="K2324" s="10">
        <f>IFERROR(Table2[[#This Row],[Total Waste (tons)]] * Table2[[#This Row],[Household waste (%)]], NA())</f>
        <v>155528.076</v>
      </c>
      <c r="L2324" s="10">
        <v>56.87</v>
      </c>
      <c r="M2324" s="10">
        <f>SUMIFS(Table2[Household waste (%)], Table2[Country], "Australia", Table2[Year], 2020)</f>
        <v>1412.17</v>
      </c>
      <c r="N2324" s="10">
        <f>COUNTIFS(Table2[Year], "USA")</f>
        <v>0</v>
      </c>
    </row>
    <row r="2325" spans="1:14" x14ac:dyDescent="0.35">
      <c r="A2325" s="11" t="s">
        <v>29</v>
      </c>
      <c r="B2325" s="12">
        <v>2019</v>
      </c>
      <c r="C2325" s="11" t="s">
        <v>15</v>
      </c>
      <c r="D2325" s="12">
        <v>37901.730000000003</v>
      </c>
      <c r="E2325" s="13">
        <v>35252.74</v>
      </c>
      <c r="F2325" s="13">
        <f>IFERROR(Table2[[#This Row],[Economic loss ($ million)]]*1000000 / Table2[[#This Row],[Total Waste (tons)]], NA())</f>
        <v>930108.99502476526</v>
      </c>
      <c r="G2325" s="13" t="str">
        <f t="shared" si="36"/>
        <v>Low</v>
      </c>
      <c r="H2325" s="13">
        <v>180.1</v>
      </c>
      <c r="I2325" s="13">
        <f>IFERROR(Table2[[#This Row],[Total Waste (tons)]] / (Table2[[#This Row],[Population (million)]]*1000), NA())</f>
        <v>0.28928201801251718</v>
      </c>
      <c r="J2325" s="13">
        <v>131.02000000000001</v>
      </c>
      <c r="K2325" s="13">
        <f>IFERROR(Table2[[#This Row],[Total Waste (tons)]] * Table2[[#This Row],[Household waste (%)]], NA())</f>
        <v>2265765.4194</v>
      </c>
      <c r="L2325" s="13">
        <v>59.78</v>
      </c>
      <c r="M2325" s="10">
        <f>SUMIFS(Table2[Household waste (%)], Table2[Country], "Australia", Table2[Year], 2020)</f>
        <v>1412.17</v>
      </c>
      <c r="N2325" s="10">
        <f>COUNTIFS(Table2[Year], "USA")</f>
        <v>0</v>
      </c>
    </row>
    <row r="2326" spans="1:14" x14ac:dyDescent="0.35">
      <c r="A2326" s="8" t="s">
        <v>24</v>
      </c>
      <c r="B2326" s="9">
        <v>2021</v>
      </c>
      <c r="C2326" s="8" t="s">
        <v>9</v>
      </c>
      <c r="D2326" s="9">
        <v>27982.15</v>
      </c>
      <c r="E2326" s="10">
        <v>25008.04</v>
      </c>
      <c r="F2326" s="10">
        <f>IFERROR(Table2[[#This Row],[Economic loss ($ million)]]*1000000 / Table2[[#This Row],[Total Waste (tons)]], NA())</f>
        <v>893714.02840739535</v>
      </c>
      <c r="G2326" s="10" t="str">
        <f t="shared" si="36"/>
        <v>Low</v>
      </c>
      <c r="H2326" s="10">
        <v>87.15</v>
      </c>
      <c r="I2326" s="10">
        <f>IFERROR(Table2[[#This Row],[Total Waste (tons)]] / (Table2[[#This Row],[Population (million)]]*1000), NA())</f>
        <v>2.8579460729241141E-2</v>
      </c>
      <c r="J2326" s="10">
        <v>979.1</v>
      </c>
      <c r="K2326" s="10">
        <f>IFERROR(Table2[[#This Row],[Total Waste (tons)]] * Table2[[#This Row],[Household waste (%)]], NA())</f>
        <v>1070597.0589999999</v>
      </c>
      <c r="L2326" s="10">
        <v>38.26</v>
      </c>
      <c r="M2326" s="10">
        <f>SUMIFS(Table2[Household waste (%)], Table2[Country], "Australia", Table2[Year], 2020)</f>
        <v>1412.17</v>
      </c>
      <c r="N2326" s="10">
        <f>COUNTIFS(Table2[Year], "USA")</f>
        <v>0</v>
      </c>
    </row>
    <row r="2327" spans="1:14" x14ac:dyDescent="0.35">
      <c r="A2327" s="11" t="s">
        <v>33</v>
      </c>
      <c r="B2327" s="12">
        <v>2018</v>
      </c>
      <c r="C2327" s="11" t="s">
        <v>20</v>
      </c>
      <c r="D2327" s="12">
        <v>19073.34</v>
      </c>
      <c r="E2327" s="13">
        <v>20965.73</v>
      </c>
      <c r="F2327" s="13">
        <f>IFERROR(Table2[[#This Row],[Economic loss ($ million)]]*1000000 / Table2[[#This Row],[Total Waste (tons)]], NA())</f>
        <v>1099216.4980019231</v>
      </c>
      <c r="G2327" s="13" t="str">
        <f t="shared" si="36"/>
        <v>Medium</v>
      </c>
      <c r="H2327" s="13">
        <v>77.95</v>
      </c>
      <c r="I2327" s="13">
        <f>IFERROR(Table2[[#This Row],[Total Waste (tons)]] / (Table2[[#This Row],[Population (million)]]*1000), NA())</f>
        <v>1.4356833167735525E-2</v>
      </c>
      <c r="J2327" s="13">
        <v>1328.52</v>
      </c>
      <c r="K2327" s="13">
        <f>IFERROR(Table2[[#This Row],[Total Waste (tons)]] * Table2[[#This Row],[Household waste (%)]], NA())</f>
        <v>1326741.5304</v>
      </c>
      <c r="L2327" s="13">
        <v>69.56</v>
      </c>
      <c r="M2327" s="10">
        <f>SUMIFS(Table2[Household waste (%)], Table2[Country], "Australia", Table2[Year], 2020)</f>
        <v>1412.17</v>
      </c>
      <c r="N2327" s="10">
        <f>COUNTIFS(Table2[Year], "USA")</f>
        <v>0</v>
      </c>
    </row>
    <row r="2328" spans="1:14" x14ac:dyDescent="0.35">
      <c r="A2328" s="8" t="s">
        <v>8</v>
      </c>
      <c r="B2328" s="9">
        <v>2022</v>
      </c>
      <c r="C2328" s="8" t="s">
        <v>20</v>
      </c>
      <c r="D2328" s="9">
        <v>42604.34</v>
      </c>
      <c r="E2328" s="10">
        <v>42108.82</v>
      </c>
      <c r="F2328" s="10">
        <f>IFERROR(Table2[[#This Row],[Economic loss ($ million)]]*1000000 / Table2[[#This Row],[Total Waste (tons)]], NA())</f>
        <v>988369.26003313286</v>
      </c>
      <c r="G2328" s="10" t="str">
        <f t="shared" si="36"/>
        <v>Medium</v>
      </c>
      <c r="H2328" s="10">
        <v>182.62</v>
      </c>
      <c r="I2328" s="10">
        <f>IFERROR(Table2[[#This Row],[Total Waste (tons)]] / (Table2[[#This Row],[Population (million)]]*1000), NA())</f>
        <v>6.2176147806543881E-2</v>
      </c>
      <c r="J2328" s="10">
        <v>685.22</v>
      </c>
      <c r="K2328" s="10">
        <f>IFERROR(Table2[[#This Row],[Total Waste (tons)]] * Table2[[#This Row],[Household waste (%)]], NA())</f>
        <v>2391807.6475999998</v>
      </c>
      <c r="L2328" s="10">
        <v>56.14</v>
      </c>
      <c r="M2328" s="10">
        <f>SUMIFS(Table2[Household waste (%)], Table2[Country], "Australia", Table2[Year], 2020)</f>
        <v>1412.17</v>
      </c>
      <c r="N2328" s="10">
        <f>COUNTIFS(Table2[Year], "USA")</f>
        <v>0</v>
      </c>
    </row>
    <row r="2329" spans="1:14" x14ac:dyDescent="0.35">
      <c r="A2329" s="11" t="s">
        <v>28</v>
      </c>
      <c r="B2329" s="12">
        <v>2019</v>
      </c>
      <c r="C2329" s="11" t="s">
        <v>20</v>
      </c>
      <c r="D2329" s="12">
        <v>15857.62</v>
      </c>
      <c r="E2329" s="13">
        <v>15350.46</v>
      </c>
      <c r="F2329" s="13">
        <f>IFERROR(Table2[[#This Row],[Economic loss ($ million)]]*1000000 / Table2[[#This Row],[Total Waste (tons)]], NA())</f>
        <v>968017.89928122878</v>
      </c>
      <c r="G2329" s="13" t="str">
        <f t="shared" si="36"/>
        <v>Medium</v>
      </c>
      <c r="H2329" s="13">
        <v>113.55</v>
      </c>
      <c r="I2329" s="13">
        <f>IFERROR(Table2[[#This Row],[Total Waste (tons)]] / (Table2[[#This Row],[Population (million)]]*1000), NA())</f>
        <v>3.487797475036291E-2</v>
      </c>
      <c r="J2329" s="13">
        <v>454.66</v>
      </c>
      <c r="K2329" s="13">
        <f>IFERROR(Table2[[#This Row],[Total Waste (tons)]] * Table2[[#This Row],[Household waste (%)]], NA())</f>
        <v>554223.81900000002</v>
      </c>
      <c r="L2329" s="13">
        <v>34.950000000000003</v>
      </c>
      <c r="M2329" s="10">
        <f>SUMIFS(Table2[Household waste (%)], Table2[Country], "Australia", Table2[Year], 2020)</f>
        <v>1412.17</v>
      </c>
      <c r="N2329" s="10">
        <f>COUNTIFS(Table2[Year], "USA")</f>
        <v>0</v>
      </c>
    </row>
    <row r="2330" spans="1:14" x14ac:dyDescent="0.35">
      <c r="A2330" s="8" t="s">
        <v>30</v>
      </c>
      <c r="B2330" s="9">
        <v>2024</v>
      </c>
      <c r="C2330" s="8" t="s">
        <v>13</v>
      </c>
      <c r="D2330" s="9">
        <v>40124.910000000003</v>
      </c>
      <c r="E2330" s="10">
        <v>33316.74</v>
      </c>
      <c r="F2330" s="10">
        <f>IFERROR(Table2[[#This Row],[Economic loss ($ million)]]*1000000 / Table2[[#This Row],[Total Waste (tons)]], NA())</f>
        <v>830325.60073031927</v>
      </c>
      <c r="G2330" s="10" t="str">
        <f t="shared" si="36"/>
        <v>Low</v>
      </c>
      <c r="H2330" s="10">
        <v>111.39</v>
      </c>
      <c r="I2330" s="10">
        <f>IFERROR(Table2[[#This Row],[Total Waste (tons)]] / (Table2[[#This Row],[Population (million)]]*1000), NA())</f>
        <v>4.3724770342279909E-2</v>
      </c>
      <c r="J2330" s="10">
        <v>917.67</v>
      </c>
      <c r="K2330" s="10">
        <f>IFERROR(Table2[[#This Row],[Total Waste (tons)]] * Table2[[#This Row],[Household waste (%)]], NA())</f>
        <v>2265853.6677000001</v>
      </c>
      <c r="L2330" s="10">
        <v>56.47</v>
      </c>
      <c r="M2330" s="10">
        <f>SUMIFS(Table2[Household waste (%)], Table2[Country], "Australia", Table2[Year], 2020)</f>
        <v>1412.17</v>
      </c>
      <c r="N2330" s="10">
        <f>COUNTIFS(Table2[Year], "USA")</f>
        <v>0</v>
      </c>
    </row>
    <row r="2331" spans="1:14" x14ac:dyDescent="0.35">
      <c r="A2331" s="11" t="s">
        <v>10</v>
      </c>
      <c r="B2331" s="12">
        <v>2021</v>
      </c>
      <c r="C2331" s="11" t="s">
        <v>22</v>
      </c>
      <c r="D2331" s="12">
        <v>8342.58</v>
      </c>
      <c r="E2331" s="13">
        <v>6932.62</v>
      </c>
      <c r="F2331" s="13">
        <f>IFERROR(Table2[[#This Row],[Economic loss ($ million)]]*1000000 / Table2[[#This Row],[Total Waste (tons)]], NA())</f>
        <v>830992.33090962272</v>
      </c>
      <c r="G2331" s="13" t="str">
        <f t="shared" si="36"/>
        <v>Low</v>
      </c>
      <c r="H2331" s="13">
        <v>122.26</v>
      </c>
      <c r="I2331" s="13">
        <f>IFERROR(Table2[[#This Row],[Total Waste (tons)]] / (Table2[[#This Row],[Population (million)]]*1000), NA())</f>
        <v>9.451206525433329E-3</v>
      </c>
      <c r="J2331" s="13">
        <v>882.7</v>
      </c>
      <c r="K2331" s="13">
        <f>IFERROR(Table2[[#This Row],[Total Waste (tons)]] * Table2[[#This Row],[Household waste (%)]], NA())</f>
        <v>567378.86580000003</v>
      </c>
      <c r="L2331" s="13">
        <v>68.010000000000005</v>
      </c>
      <c r="M2331" s="10">
        <f>SUMIFS(Table2[Household waste (%)], Table2[Country], "Australia", Table2[Year], 2020)</f>
        <v>1412.17</v>
      </c>
      <c r="N2331" s="10">
        <f>COUNTIFS(Table2[Year], "USA")</f>
        <v>0</v>
      </c>
    </row>
    <row r="2332" spans="1:14" x14ac:dyDescent="0.35">
      <c r="A2332" s="8" t="s">
        <v>23</v>
      </c>
      <c r="B2332" s="9">
        <v>2019</v>
      </c>
      <c r="C2332" s="8" t="s">
        <v>15</v>
      </c>
      <c r="D2332" s="9">
        <v>32753.94</v>
      </c>
      <c r="E2332" s="10">
        <v>36813.620000000003</v>
      </c>
      <c r="F2332" s="10">
        <f>IFERROR(Table2[[#This Row],[Economic loss ($ million)]]*1000000 / Table2[[#This Row],[Total Waste (tons)]], NA())</f>
        <v>1123944.7834367407</v>
      </c>
      <c r="G2332" s="10" t="str">
        <f t="shared" si="36"/>
        <v>High</v>
      </c>
      <c r="H2332" s="10">
        <v>79.78</v>
      </c>
      <c r="I2332" s="10">
        <f>IFERROR(Table2[[#This Row],[Total Waste (tons)]] / (Table2[[#This Row],[Population (million)]]*1000), NA())</f>
        <v>4.66467379694376E-2</v>
      </c>
      <c r="J2332" s="10">
        <v>702.17</v>
      </c>
      <c r="K2332" s="10">
        <f>IFERROR(Table2[[#This Row],[Total Waste (tons)]] * Table2[[#This Row],[Household waste (%)]], NA())</f>
        <v>1424468.8506</v>
      </c>
      <c r="L2332" s="10">
        <v>43.49</v>
      </c>
      <c r="M2332" s="10">
        <f>SUMIFS(Table2[Household waste (%)], Table2[Country], "Australia", Table2[Year], 2020)</f>
        <v>1412.17</v>
      </c>
      <c r="N2332" s="10">
        <f>COUNTIFS(Table2[Year], "USA")</f>
        <v>0</v>
      </c>
    </row>
    <row r="2333" spans="1:14" x14ac:dyDescent="0.35">
      <c r="A2333" s="11" t="s">
        <v>21</v>
      </c>
      <c r="B2333" s="12">
        <v>2021</v>
      </c>
      <c r="C2333" s="11" t="s">
        <v>19</v>
      </c>
      <c r="D2333" s="12">
        <v>32082.1</v>
      </c>
      <c r="E2333" s="13">
        <v>34030.370000000003</v>
      </c>
      <c r="F2333" s="13">
        <f>IFERROR(Table2[[#This Row],[Economic loss ($ million)]]*1000000 / Table2[[#This Row],[Total Waste (tons)]], NA())</f>
        <v>1060727.6331661583</v>
      </c>
      <c r="G2333" s="13" t="str">
        <f t="shared" si="36"/>
        <v>Medium</v>
      </c>
      <c r="H2333" s="13">
        <v>32.369999999999997</v>
      </c>
      <c r="I2333" s="13">
        <f>IFERROR(Table2[[#This Row],[Total Waste (tons)]] / (Table2[[#This Row],[Population (million)]]*1000), NA())</f>
        <v>0.13844603633539032</v>
      </c>
      <c r="J2333" s="13">
        <v>231.73</v>
      </c>
      <c r="K2333" s="13">
        <f>IFERROR(Table2[[#This Row],[Total Waste (tons)]] * Table2[[#This Row],[Household waste (%)]], NA())</f>
        <v>1094320.4309999999</v>
      </c>
      <c r="L2333" s="13">
        <v>34.11</v>
      </c>
      <c r="M2333" s="10">
        <f>SUMIFS(Table2[Household waste (%)], Table2[Country], "Australia", Table2[Year], 2020)</f>
        <v>1412.17</v>
      </c>
      <c r="N2333" s="10">
        <f>COUNTIFS(Table2[Year], "USA")</f>
        <v>0</v>
      </c>
    </row>
    <row r="2334" spans="1:14" x14ac:dyDescent="0.35">
      <c r="A2334" s="8" t="s">
        <v>29</v>
      </c>
      <c r="B2334" s="9">
        <v>2024</v>
      </c>
      <c r="C2334" s="8" t="s">
        <v>11</v>
      </c>
      <c r="D2334" s="9">
        <v>33758.230000000003</v>
      </c>
      <c r="E2334" s="10">
        <v>37398.9</v>
      </c>
      <c r="F2334" s="10">
        <f>IFERROR(Table2[[#This Row],[Economic loss ($ million)]]*1000000 / Table2[[#This Row],[Total Waste (tons)]], NA())</f>
        <v>1107845.4054018827</v>
      </c>
      <c r="G2334" s="10" t="str">
        <f t="shared" si="36"/>
        <v>High</v>
      </c>
      <c r="H2334" s="10">
        <v>81.66</v>
      </c>
      <c r="I2334" s="10">
        <f>IFERROR(Table2[[#This Row],[Total Waste (tons)]] / (Table2[[#This Row],[Population (million)]]*1000), NA())</f>
        <v>0.29167297390703301</v>
      </c>
      <c r="J2334" s="10">
        <v>115.74</v>
      </c>
      <c r="K2334" s="10">
        <f>IFERROR(Table2[[#This Row],[Total Waste (tons)]] * Table2[[#This Row],[Household waste (%)]], NA())</f>
        <v>1953251.1878000002</v>
      </c>
      <c r="L2334" s="10">
        <v>57.86</v>
      </c>
      <c r="M2334" s="10">
        <f>SUMIFS(Table2[Household waste (%)], Table2[Country], "Australia", Table2[Year], 2020)</f>
        <v>1412.17</v>
      </c>
      <c r="N2334" s="10">
        <f>COUNTIFS(Table2[Year], "USA")</f>
        <v>0</v>
      </c>
    </row>
    <row r="2335" spans="1:14" x14ac:dyDescent="0.35">
      <c r="A2335" s="11" t="s">
        <v>28</v>
      </c>
      <c r="B2335" s="12">
        <v>2019</v>
      </c>
      <c r="C2335" s="11" t="s">
        <v>25</v>
      </c>
      <c r="D2335" s="12">
        <v>13881.37</v>
      </c>
      <c r="E2335" s="13">
        <v>14466.86</v>
      </c>
      <c r="F2335" s="13">
        <f>IFERROR(Table2[[#This Row],[Economic loss ($ million)]]*1000000 / Table2[[#This Row],[Total Waste (tons)]], NA())</f>
        <v>1042178.1135435479</v>
      </c>
      <c r="G2335" s="13" t="str">
        <f t="shared" si="36"/>
        <v>Medium</v>
      </c>
      <c r="H2335" s="13">
        <v>96.04</v>
      </c>
      <c r="I2335" s="13">
        <f>IFERROR(Table2[[#This Row],[Total Waste (tons)]] / (Table2[[#This Row],[Population (million)]]*1000), NA())</f>
        <v>1.132673760138388E-2</v>
      </c>
      <c r="J2335" s="13">
        <v>1225.54</v>
      </c>
      <c r="K2335" s="13">
        <f>IFERROR(Table2[[#This Row],[Total Waste (tons)]] * Table2[[#This Row],[Household waste (%)]], NA())</f>
        <v>905759.39250000007</v>
      </c>
      <c r="L2335" s="13">
        <v>65.25</v>
      </c>
      <c r="M2335" s="10">
        <f>SUMIFS(Table2[Household waste (%)], Table2[Country], "Australia", Table2[Year], 2020)</f>
        <v>1412.17</v>
      </c>
      <c r="N2335" s="10">
        <f>COUNTIFS(Table2[Year], "USA")</f>
        <v>0</v>
      </c>
    </row>
    <row r="2336" spans="1:14" x14ac:dyDescent="0.35">
      <c r="A2336" s="8" t="s">
        <v>30</v>
      </c>
      <c r="B2336" s="9">
        <v>2020</v>
      </c>
      <c r="C2336" s="8" t="s">
        <v>13</v>
      </c>
      <c r="D2336" s="9">
        <v>33048.31</v>
      </c>
      <c r="E2336" s="10">
        <v>35895.81</v>
      </c>
      <c r="F2336" s="10">
        <f>IFERROR(Table2[[#This Row],[Economic loss ($ million)]]*1000000 / Table2[[#This Row],[Total Waste (tons)]], NA())</f>
        <v>1086161.7432177318</v>
      </c>
      <c r="G2336" s="10" t="str">
        <f t="shared" si="36"/>
        <v>Medium</v>
      </c>
      <c r="H2336" s="10">
        <v>119.43</v>
      </c>
      <c r="I2336" s="10">
        <f>IFERROR(Table2[[#This Row],[Total Waste (tons)]] / (Table2[[#This Row],[Population (million)]]*1000), NA())</f>
        <v>9.2025813098685669E-2</v>
      </c>
      <c r="J2336" s="10">
        <v>359.12</v>
      </c>
      <c r="K2336" s="10">
        <f>IFERROR(Table2[[#This Row],[Total Waste (tons)]] * Table2[[#This Row],[Household waste (%)]], NA())</f>
        <v>2033132.0311999999</v>
      </c>
      <c r="L2336" s="10">
        <v>61.52</v>
      </c>
      <c r="M2336" s="10">
        <f>SUMIFS(Table2[Household waste (%)], Table2[Country], "Australia", Table2[Year], 2020)</f>
        <v>1412.17</v>
      </c>
      <c r="N2336" s="10">
        <f>COUNTIFS(Table2[Year], "USA")</f>
        <v>0</v>
      </c>
    </row>
    <row r="2337" spans="1:14" x14ac:dyDescent="0.35">
      <c r="A2337" s="11" t="s">
        <v>28</v>
      </c>
      <c r="B2337" s="12">
        <v>2022</v>
      </c>
      <c r="C2337" s="11" t="s">
        <v>11</v>
      </c>
      <c r="D2337" s="12">
        <v>37308.080000000002</v>
      </c>
      <c r="E2337" s="13">
        <v>36947.35</v>
      </c>
      <c r="F2337" s="13">
        <f>IFERROR(Table2[[#This Row],[Economic loss ($ million)]]*1000000 / Table2[[#This Row],[Total Waste (tons)]], NA())</f>
        <v>990331.04893095535</v>
      </c>
      <c r="G2337" s="13" t="str">
        <f t="shared" si="36"/>
        <v>Medium</v>
      </c>
      <c r="H2337" s="13">
        <v>118.13</v>
      </c>
      <c r="I2337" s="13">
        <f>IFERROR(Table2[[#This Row],[Total Waste (tons)]] / (Table2[[#This Row],[Population (million)]]*1000), NA())</f>
        <v>4.2704180211528775E-2</v>
      </c>
      <c r="J2337" s="13">
        <v>873.64</v>
      </c>
      <c r="K2337" s="13">
        <f>IFERROR(Table2[[#This Row],[Total Waste (tons)]] * Table2[[#This Row],[Household waste (%)]], NA())</f>
        <v>1204304.8224000002</v>
      </c>
      <c r="L2337" s="13">
        <v>32.28</v>
      </c>
      <c r="M2337" s="10">
        <f>SUMIFS(Table2[Household waste (%)], Table2[Country], "Australia", Table2[Year], 2020)</f>
        <v>1412.17</v>
      </c>
      <c r="N2337" s="10">
        <f>COUNTIFS(Table2[Year], "USA")</f>
        <v>0</v>
      </c>
    </row>
    <row r="2338" spans="1:14" x14ac:dyDescent="0.35">
      <c r="A2338" s="8" t="s">
        <v>31</v>
      </c>
      <c r="B2338" s="9">
        <v>2023</v>
      </c>
      <c r="C2338" s="8" t="s">
        <v>11</v>
      </c>
      <c r="D2338" s="9">
        <v>42635.97</v>
      </c>
      <c r="E2338" s="10">
        <v>48447.86</v>
      </c>
      <c r="F2338" s="10">
        <f>IFERROR(Table2[[#This Row],[Economic loss ($ million)]]*1000000 / Table2[[#This Row],[Total Waste (tons)]], NA())</f>
        <v>1136314.2435835281</v>
      </c>
      <c r="G2338" s="10" t="str">
        <f t="shared" si="36"/>
        <v>High</v>
      </c>
      <c r="H2338" s="10">
        <v>33.33</v>
      </c>
      <c r="I2338" s="10">
        <f>IFERROR(Table2[[#This Row],[Total Waste (tons)]] / (Table2[[#This Row],[Population (million)]]*1000), NA())</f>
        <v>0.12551065646158374</v>
      </c>
      <c r="J2338" s="10">
        <v>339.7</v>
      </c>
      <c r="K2338" s="10">
        <f>IFERROR(Table2[[#This Row],[Total Waste (tons)]] * Table2[[#This Row],[Household waste (%)]], NA())</f>
        <v>1466251.0083000001</v>
      </c>
      <c r="L2338" s="10">
        <v>34.39</v>
      </c>
      <c r="M2338" s="10">
        <f>SUMIFS(Table2[Household waste (%)], Table2[Country], "Australia", Table2[Year], 2020)</f>
        <v>1412.17</v>
      </c>
      <c r="N2338" s="10">
        <f>COUNTIFS(Table2[Year], "USA")</f>
        <v>0</v>
      </c>
    </row>
    <row r="2339" spans="1:14" x14ac:dyDescent="0.35">
      <c r="A2339" s="11" t="s">
        <v>8</v>
      </c>
      <c r="B2339" s="12">
        <v>2020</v>
      </c>
      <c r="C2339" s="11" t="s">
        <v>11</v>
      </c>
      <c r="D2339" s="12">
        <v>3265.99</v>
      </c>
      <c r="E2339" s="13">
        <v>3537.61</v>
      </c>
      <c r="F2339" s="13">
        <f>IFERROR(Table2[[#This Row],[Economic loss ($ million)]]*1000000 / Table2[[#This Row],[Total Waste (tons)]], NA())</f>
        <v>1083166.2068775471</v>
      </c>
      <c r="G2339" s="13" t="str">
        <f t="shared" si="36"/>
        <v>Medium</v>
      </c>
      <c r="H2339" s="13">
        <v>45.48</v>
      </c>
      <c r="I2339" s="13">
        <f>IFERROR(Table2[[#This Row],[Total Waste (tons)]] / (Table2[[#This Row],[Population (million)]]*1000), NA())</f>
        <v>6.2511771236075479E-3</v>
      </c>
      <c r="J2339" s="13">
        <v>522.46</v>
      </c>
      <c r="K2339" s="13">
        <f>IFERROR(Table2[[#This Row],[Total Waste (tons)]] * Table2[[#This Row],[Household waste (%)]], NA())</f>
        <v>210133.7966</v>
      </c>
      <c r="L2339" s="13">
        <v>64.34</v>
      </c>
      <c r="M2339" s="10">
        <f>SUMIFS(Table2[Household waste (%)], Table2[Country], "Australia", Table2[Year], 2020)</f>
        <v>1412.17</v>
      </c>
      <c r="N2339" s="10">
        <f>COUNTIFS(Table2[Year], "USA")</f>
        <v>0</v>
      </c>
    </row>
    <row r="2340" spans="1:14" x14ac:dyDescent="0.35">
      <c r="A2340" s="8" t="s">
        <v>29</v>
      </c>
      <c r="B2340" s="9">
        <v>2023</v>
      </c>
      <c r="C2340" s="8" t="s">
        <v>13</v>
      </c>
      <c r="D2340" s="9">
        <v>10056.39</v>
      </c>
      <c r="E2340" s="10">
        <v>10564.4</v>
      </c>
      <c r="F2340" s="10">
        <f>IFERROR(Table2[[#This Row],[Economic loss ($ million)]]*1000000 / Table2[[#This Row],[Total Waste (tons)]], NA())</f>
        <v>1050516.1394894193</v>
      </c>
      <c r="G2340" s="10" t="str">
        <f t="shared" si="36"/>
        <v>Medium</v>
      </c>
      <c r="H2340" s="10">
        <v>45.67</v>
      </c>
      <c r="I2340" s="10">
        <f>IFERROR(Table2[[#This Row],[Total Waste (tons)]] / (Table2[[#This Row],[Population (million)]]*1000), NA())</f>
        <v>9.3158713837089725E-3</v>
      </c>
      <c r="J2340" s="10">
        <v>1079.49</v>
      </c>
      <c r="K2340" s="10">
        <f>IFERROR(Table2[[#This Row],[Total Waste (tons)]] * Table2[[#This Row],[Household waste (%)]], NA())</f>
        <v>665531.89020000002</v>
      </c>
      <c r="L2340" s="10">
        <v>66.180000000000007</v>
      </c>
      <c r="M2340" s="10">
        <f>SUMIFS(Table2[Household waste (%)], Table2[Country], "Australia", Table2[Year], 2020)</f>
        <v>1412.17</v>
      </c>
      <c r="N2340" s="10">
        <f>COUNTIFS(Table2[Year], "USA")</f>
        <v>0</v>
      </c>
    </row>
    <row r="2341" spans="1:14" x14ac:dyDescent="0.35">
      <c r="A2341" s="11" t="s">
        <v>28</v>
      </c>
      <c r="B2341" s="12">
        <v>2022</v>
      </c>
      <c r="C2341" s="11" t="s">
        <v>11</v>
      </c>
      <c r="D2341" s="12">
        <v>28613.26</v>
      </c>
      <c r="E2341" s="13">
        <v>33929.54</v>
      </c>
      <c r="F2341" s="13">
        <f>IFERROR(Table2[[#This Row],[Economic loss ($ million)]]*1000000 / Table2[[#This Row],[Total Waste (tons)]], NA())</f>
        <v>1185797.7734798482</v>
      </c>
      <c r="G2341" s="13" t="str">
        <f t="shared" si="36"/>
        <v>High</v>
      </c>
      <c r="H2341" s="13">
        <v>172.13</v>
      </c>
      <c r="I2341" s="13">
        <f>IFERROR(Table2[[#This Row],[Total Waste (tons)]] / (Table2[[#This Row],[Population (million)]]*1000), NA())</f>
        <v>5.9901731320786314E-2</v>
      </c>
      <c r="J2341" s="13">
        <v>477.67</v>
      </c>
      <c r="K2341" s="13">
        <f>IFERROR(Table2[[#This Row],[Total Waste (tons)]] * Table2[[#This Row],[Household waste (%)]], NA())</f>
        <v>1268139.6831999999</v>
      </c>
      <c r="L2341" s="13">
        <v>44.32</v>
      </c>
      <c r="M2341" s="10">
        <f>SUMIFS(Table2[Household waste (%)], Table2[Country], "Australia", Table2[Year], 2020)</f>
        <v>1412.17</v>
      </c>
      <c r="N2341" s="10">
        <f>COUNTIFS(Table2[Year], "USA")</f>
        <v>0</v>
      </c>
    </row>
    <row r="2342" spans="1:14" x14ac:dyDescent="0.35">
      <c r="A2342" s="8" t="s">
        <v>35</v>
      </c>
      <c r="B2342" s="9">
        <v>2024</v>
      </c>
      <c r="C2342" s="8" t="s">
        <v>15</v>
      </c>
      <c r="D2342" s="9">
        <v>4702.0200000000004</v>
      </c>
      <c r="E2342" s="10">
        <v>4546.38</v>
      </c>
      <c r="F2342" s="10">
        <f>IFERROR(Table2[[#This Row],[Economic loss ($ million)]]*1000000 / Table2[[#This Row],[Total Waste (tons)]], NA())</f>
        <v>966899.33262725372</v>
      </c>
      <c r="G2342" s="10" t="str">
        <f t="shared" si="36"/>
        <v>Medium</v>
      </c>
      <c r="H2342" s="10">
        <v>199.36</v>
      </c>
      <c r="I2342" s="10">
        <f>IFERROR(Table2[[#This Row],[Total Waste (tons)]] / (Table2[[#This Row],[Population (million)]]*1000), NA())</f>
        <v>1.2585032921149833E-2</v>
      </c>
      <c r="J2342" s="10">
        <v>373.62</v>
      </c>
      <c r="K2342" s="10">
        <f>IFERROR(Table2[[#This Row],[Total Waste (tons)]] * Table2[[#This Row],[Household waste (%)]], NA())</f>
        <v>283907.96760000003</v>
      </c>
      <c r="L2342" s="10">
        <v>60.38</v>
      </c>
      <c r="M2342" s="10">
        <f>SUMIFS(Table2[Household waste (%)], Table2[Country], "Australia", Table2[Year], 2020)</f>
        <v>1412.17</v>
      </c>
      <c r="N2342" s="10">
        <f>COUNTIFS(Table2[Year], "USA")</f>
        <v>0</v>
      </c>
    </row>
    <row r="2343" spans="1:14" x14ac:dyDescent="0.35">
      <c r="A2343" s="11" t="s">
        <v>23</v>
      </c>
      <c r="B2343" s="12">
        <v>2024</v>
      </c>
      <c r="C2343" s="11" t="s">
        <v>25</v>
      </c>
      <c r="D2343" s="12">
        <v>43213.81</v>
      </c>
      <c r="E2343" s="13">
        <v>35272.67</v>
      </c>
      <c r="F2343" s="13">
        <f>IFERROR(Table2[[#This Row],[Economic loss ($ million)]]*1000000 / Table2[[#This Row],[Total Waste (tons)]], NA())</f>
        <v>816236.05972257489</v>
      </c>
      <c r="G2343" s="13" t="str">
        <f t="shared" si="36"/>
        <v>Low</v>
      </c>
      <c r="H2343" s="13">
        <v>127.87</v>
      </c>
      <c r="I2343" s="13">
        <f>IFERROR(Table2[[#This Row],[Total Waste (tons)]] / (Table2[[#This Row],[Population (million)]]*1000), NA())</f>
        <v>0.75495824598183081</v>
      </c>
      <c r="J2343" s="13">
        <v>57.24</v>
      </c>
      <c r="K2343" s="13">
        <f>IFERROR(Table2[[#This Row],[Total Waste (tons)]] * Table2[[#This Row],[Household waste (%)]], NA())</f>
        <v>2163715.4666999998</v>
      </c>
      <c r="L2343" s="13">
        <v>50.07</v>
      </c>
      <c r="M2343" s="10">
        <f>SUMIFS(Table2[Household waste (%)], Table2[Country], "Australia", Table2[Year], 2020)</f>
        <v>1412.17</v>
      </c>
      <c r="N2343" s="10">
        <f>COUNTIFS(Table2[Year], "USA")</f>
        <v>0</v>
      </c>
    </row>
    <row r="2344" spans="1:14" x14ac:dyDescent="0.35">
      <c r="A2344" s="8" t="s">
        <v>26</v>
      </c>
      <c r="B2344" s="9">
        <v>2021</v>
      </c>
      <c r="C2344" s="8" t="s">
        <v>19</v>
      </c>
      <c r="D2344" s="9">
        <v>17279.53</v>
      </c>
      <c r="E2344" s="10">
        <v>19486.080000000002</v>
      </c>
      <c r="F2344" s="10">
        <f>IFERROR(Table2[[#This Row],[Economic loss ($ million)]]*1000000 / Table2[[#This Row],[Total Waste (tons)]], NA())</f>
        <v>1127697.338990123</v>
      </c>
      <c r="G2344" s="10" t="str">
        <f t="shared" si="36"/>
        <v>High</v>
      </c>
      <c r="H2344" s="10">
        <v>24.48</v>
      </c>
      <c r="I2344" s="10">
        <f>IFERROR(Table2[[#This Row],[Total Waste (tons)]] / (Table2[[#This Row],[Population (million)]]*1000), NA())</f>
        <v>3.6957608811891772E-2</v>
      </c>
      <c r="J2344" s="10">
        <v>467.55</v>
      </c>
      <c r="K2344" s="10">
        <f>IFERROR(Table2[[#This Row],[Total Waste (tons)]] * Table2[[#This Row],[Household waste (%)]], NA())</f>
        <v>1194879.4994999999</v>
      </c>
      <c r="L2344" s="10">
        <v>69.150000000000006</v>
      </c>
      <c r="M2344" s="10">
        <f>SUMIFS(Table2[Household waste (%)], Table2[Country], "Australia", Table2[Year], 2020)</f>
        <v>1412.17</v>
      </c>
      <c r="N2344" s="10">
        <f>COUNTIFS(Table2[Year], "USA")</f>
        <v>0</v>
      </c>
    </row>
    <row r="2345" spans="1:14" x14ac:dyDescent="0.35">
      <c r="A2345" s="11" t="s">
        <v>33</v>
      </c>
      <c r="B2345" s="12">
        <v>2019</v>
      </c>
      <c r="C2345" s="11" t="s">
        <v>9</v>
      </c>
      <c r="D2345" s="12">
        <v>7439.96</v>
      </c>
      <c r="E2345" s="13">
        <v>6975.64</v>
      </c>
      <c r="F2345" s="13">
        <f>IFERROR(Table2[[#This Row],[Economic loss ($ million)]]*1000000 / Table2[[#This Row],[Total Waste (tons)]], NA())</f>
        <v>937591.06231753936</v>
      </c>
      <c r="G2345" s="13" t="str">
        <f t="shared" si="36"/>
        <v>Low</v>
      </c>
      <c r="H2345" s="13">
        <v>65.91</v>
      </c>
      <c r="I2345" s="13">
        <f>IFERROR(Table2[[#This Row],[Total Waste (tons)]] / (Table2[[#This Row],[Population (million)]]*1000), NA())</f>
        <v>8.049117188852345E-3</v>
      </c>
      <c r="J2345" s="13">
        <v>924.32</v>
      </c>
      <c r="K2345" s="13">
        <f>IFERROR(Table2[[#This Row],[Total Waste (tons)]] * Table2[[#This Row],[Household waste (%)]], NA())</f>
        <v>335690.9952</v>
      </c>
      <c r="L2345" s="13">
        <v>45.12</v>
      </c>
      <c r="M2345" s="10">
        <f>SUMIFS(Table2[Household waste (%)], Table2[Country], "Australia", Table2[Year], 2020)</f>
        <v>1412.17</v>
      </c>
      <c r="N2345" s="10">
        <f>COUNTIFS(Table2[Year], "USA")</f>
        <v>0</v>
      </c>
    </row>
    <row r="2346" spans="1:14" x14ac:dyDescent="0.35">
      <c r="A2346" s="8" t="s">
        <v>14</v>
      </c>
      <c r="B2346" s="9">
        <v>2024</v>
      </c>
      <c r="C2346" s="8" t="s">
        <v>13</v>
      </c>
      <c r="D2346" s="9">
        <v>36879.910000000003</v>
      </c>
      <c r="E2346" s="10">
        <v>39028.57</v>
      </c>
      <c r="F2346" s="10">
        <f>IFERROR(Table2[[#This Row],[Economic loss ($ million)]]*1000000 / Table2[[#This Row],[Total Waste (tons)]], NA())</f>
        <v>1058260.9881640165</v>
      </c>
      <c r="G2346" s="10" t="str">
        <f t="shared" si="36"/>
        <v>Medium</v>
      </c>
      <c r="H2346" s="10">
        <v>32.11</v>
      </c>
      <c r="I2346" s="10">
        <f>IFERROR(Table2[[#This Row],[Total Waste (tons)]] / (Table2[[#This Row],[Population (million)]]*1000), NA())</f>
        <v>8.6641709345487011E-2</v>
      </c>
      <c r="J2346" s="10">
        <v>425.66</v>
      </c>
      <c r="K2346" s="10">
        <f>IFERROR(Table2[[#This Row],[Total Waste (tons)]] * Table2[[#This Row],[Household waste (%)]], NA())</f>
        <v>1635624.0085000002</v>
      </c>
      <c r="L2346" s="10">
        <v>44.35</v>
      </c>
      <c r="M2346" s="10">
        <f>SUMIFS(Table2[Household waste (%)], Table2[Country], "Australia", Table2[Year], 2020)</f>
        <v>1412.17</v>
      </c>
      <c r="N2346" s="10">
        <f>COUNTIFS(Table2[Year], "USA")</f>
        <v>0</v>
      </c>
    </row>
    <row r="2347" spans="1:14" x14ac:dyDescent="0.35">
      <c r="A2347" s="11" t="s">
        <v>12</v>
      </c>
      <c r="B2347" s="12">
        <v>2018</v>
      </c>
      <c r="C2347" s="11" t="s">
        <v>25</v>
      </c>
      <c r="D2347" s="12">
        <v>10122.02</v>
      </c>
      <c r="E2347" s="13">
        <v>8555.14</v>
      </c>
      <c r="F2347" s="13">
        <f>IFERROR(Table2[[#This Row],[Economic loss ($ million)]]*1000000 / Table2[[#This Row],[Total Waste (tons)]], NA())</f>
        <v>845200.85911705357</v>
      </c>
      <c r="G2347" s="13" t="str">
        <f t="shared" si="36"/>
        <v>Low</v>
      </c>
      <c r="H2347" s="13">
        <v>183.65</v>
      </c>
      <c r="I2347" s="13">
        <f>IFERROR(Table2[[#This Row],[Total Waste (tons)]] / (Table2[[#This Row],[Population (million)]]*1000), NA())</f>
        <v>1.5866229857671329E-2</v>
      </c>
      <c r="J2347" s="13">
        <v>637.96</v>
      </c>
      <c r="K2347" s="13">
        <f>IFERROR(Table2[[#This Row],[Total Waste (tons)]] * Table2[[#This Row],[Household waste (%)]], NA())</f>
        <v>653983.71220000007</v>
      </c>
      <c r="L2347" s="13">
        <v>64.61</v>
      </c>
      <c r="M2347" s="10">
        <f>SUMIFS(Table2[Household waste (%)], Table2[Country], "Australia", Table2[Year], 2020)</f>
        <v>1412.17</v>
      </c>
      <c r="N2347" s="10">
        <f>COUNTIFS(Table2[Year], "USA")</f>
        <v>0</v>
      </c>
    </row>
    <row r="2348" spans="1:14" x14ac:dyDescent="0.35">
      <c r="A2348" s="8" t="s">
        <v>23</v>
      </c>
      <c r="B2348" s="9">
        <v>2022</v>
      </c>
      <c r="C2348" s="8" t="s">
        <v>15</v>
      </c>
      <c r="D2348" s="9">
        <v>44882.71</v>
      </c>
      <c r="E2348" s="10">
        <v>51488.54</v>
      </c>
      <c r="F2348" s="10">
        <f>IFERROR(Table2[[#This Row],[Economic loss ($ million)]]*1000000 / Table2[[#This Row],[Total Waste (tons)]], NA())</f>
        <v>1147179.8382940781</v>
      </c>
      <c r="G2348" s="10" t="str">
        <f t="shared" si="36"/>
        <v>High</v>
      </c>
      <c r="H2348" s="10">
        <v>83.65</v>
      </c>
      <c r="I2348" s="10">
        <f>IFERROR(Table2[[#This Row],[Total Waste (tons)]] / (Table2[[#This Row],[Population (million)]]*1000), NA())</f>
        <v>4.3814084479543915E-2</v>
      </c>
      <c r="J2348" s="10">
        <v>1024.3900000000001</v>
      </c>
      <c r="K2348" s="10">
        <f>IFERROR(Table2[[#This Row],[Total Waste (tons)]] * Table2[[#This Row],[Household waste (%)]], NA())</f>
        <v>2375641.8402999998</v>
      </c>
      <c r="L2348" s="10">
        <v>52.93</v>
      </c>
      <c r="M2348" s="10">
        <f>SUMIFS(Table2[Household waste (%)], Table2[Country], "Australia", Table2[Year], 2020)</f>
        <v>1412.17</v>
      </c>
      <c r="N2348" s="10">
        <f>COUNTIFS(Table2[Year], "USA")</f>
        <v>0</v>
      </c>
    </row>
    <row r="2349" spans="1:14" x14ac:dyDescent="0.35">
      <c r="A2349" s="11" t="s">
        <v>24</v>
      </c>
      <c r="B2349" s="12">
        <v>2021</v>
      </c>
      <c r="C2349" s="11" t="s">
        <v>19</v>
      </c>
      <c r="D2349" s="12">
        <v>29313.17</v>
      </c>
      <c r="E2349" s="13">
        <v>28556.57</v>
      </c>
      <c r="F2349" s="13">
        <f>IFERROR(Table2[[#This Row],[Economic loss ($ million)]]*1000000 / Table2[[#This Row],[Total Waste (tons)]], NA())</f>
        <v>974189.07610469975</v>
      </c>
      <c r="G2349" s="13" t="str">
        <f t="shared" si="36"/>
        <v>Medium</v>
      </c>
      <c r="H2349" s="13">
        <v>151.53</v>
      </c>
      <c r="I2349" s="13">
        <f>IFERROR(Table2[[#This Row],[Total Waste (tons)]] / (Table2[[#This Row],[Population (million)]]*1000), NA())</f>
        <v>9.9054404757881923E-2</v>
      </c>
      <c r="J2349" s="13">
        <v>295.93</v>
      </c>
      <c r="K2349" s="13">
        <f>IFERROR(Table2[[#This Row],[Total Waste (tons)]] * Table2[[#This Row],[Household waste (%)]], NA())</f>
        <v>1838228.8906999999</v>
      </c>
      <c r="L2349" s="13">
        <v>62.71</v>
      </c>
      <c r="M2349" s="10">
        <f>SUMIFS(Table2[Household waste (%)], Table2[Country], "Australia", Table2[Year], 2020)</f>
        <v>1412.17</v>
      </c>
      <c r="N2349" s="10">
        <f>COUNTIFS(Table2[Year], "USA")</f>
        <v>0</v>
      </c>
    </row>
    <row r="2350" spans="1:14" x14ac:dyDescent="0.35">
      <c r="A2350" s="8" t="s">
        <v>28</v>
      </c>
      <c r="B2350" s="9">
        <v>2019</v>
      </c>
      <c r="C2350" s="8" t="s">
        <v>13</v>
      </c>
      <c r="D2350" s="9">
        <v>49769.7</v>
      </c>
      <c r="E2350" s="10">
        <v>55384.98</v>
      </c>
      <c r="F2350" s="10">
        <f>IFERROR(Table2[[#This Row],[Economic loss ($ million)]]*1000000 / Table2[[#This Row],[Total Waste (tons)]], NA())</f>
        <v>1112825.2732083979</v>
      </c>
      <c r="G2350" s="10" t="str">
        <f t="shared" si="36"/>
        <v>High</v>
      </c>
      <c r="H2350" s="10">
        <v>192.45</v>
      </c>
      <c r="I2350" s="10">
        <f>IFERROR(Table2[[#This Row],[Total Waste (tons)]] / (Table2[[#This Row],[Population (million)]]*1000), NA())</f>
        <v>0.12135103503767097</v>
      </c>
      <c r="J2350" s="10">
        <v>410.13</v>
      </c>
      <c r="K2350" s="10">
        <f>IFERROR(Table2[[#This Row],[Total Waste (tons)]] * Table2[[#This Row],[Household waste (%)]], NA())</f>
        <v>2887140.2969999998</v>
      </c>
      <c r="L2350" s="10">
        <v>58.01</v>
      </c>
      <c r="M2350" s="10">
        <f>SUMIFS(Table2[Household waste (%)], Table2[Country], "Australia", Table2[Year], 2020)</f>
        <v>1412.17</v>
      </c>
      <c r="N2350" s="10">
        <f>COUNTIFS(Table2[Year], "USA")</f>
        <v>0</v>
      </c>
    </row>
    <row r="2351" spans="1:14" x14ac:dyDescent="0.35">
      <c r="A2351" s="11" t="s">
        <v>29</v>
      </c>
      <c r="B2351" s="12">
        <v>2023</v>
      </c>
      <c r="C2351" s="11" t="s">
        <v>20</v>
      </c>
      <c r="D2351" s="12">
        <v>39658.68</v>
      </c>
      <c r="E2351" s="13">
        <v>38532.97</v>
      </c>
      <c r="F2351" s="13">
        <f>IFERROR(Table2[[#This Row],[Economic loss ($ million)]]*1000000 / Table2[[#This Row],[Total Waste (tons)]], NA())</f>
        <v>971615.04114609968</v>
      </c>
      <c r="G2351" s="13" t="str">
        <f t="shared" si="36"/>
        <v>Medium</v>
      </c>
      <c r="H2351" s="13">
        <v>106.97</v>
      </c>
      <c r="I2351" s="13">
        <f>IFERROR(Table2[[#This Row],[Total Waste (tons)]] / (Table2[[#This Row],[Population (million)]]*1000), NA())</f>
        <v>6.0709804822043627E-2</v>
      </c>
      <c r="J2351" s="13">
        <v>653.25</v>
      </c>
      <c r="K2351" s="13">
        <f>IFERROR(Table2[[#This Row],[Total Waste (tons)]] * Table2[[#This Row],[Household waste (%)]], NA())</f>
        <v>1433661.2819999999</v>
      </c>
      <c r="L2351" s="13">
        <v>36.15</v>
      </c>
      <c r="M2351" s="10">
        <f>SUMIFS(Table2[Household waste (%)], Table2[Country], "Australia", Table2[Year], 2020)</f>
        <v>1412.17</v>
      </c>
      <c r="N2351" s="10">
        <f>COUNTIFS(Table2[Year], "USA")</f>
        <v>0</v>
      </c>
    </row>
    <row r="2352" spans="1:14" x14ac:dyDescent="0.35">
      <c r="A2352" s="8" t="s">
        <v>32</v>
      </c>
      <c r="B2352" s="9">
        <v>2024</v>
      </c>
      <c r="C2352" s="8" t="s">
        <v>11</v>
      </c>
      <c r="D2352" s="9">
        <v>48831.48</v>
      </c>
      <c r="E2352" s="10">
        <v>45814.1</v>
      </c>
      <c r="F2352" s="10">
        <f>IFERROR(Table2[[#This Row],[Economic loss ($ million)]]*1000000 / Table2[[#This Row],[Total Waste (tons)]], NA())</f>
        <v>938208.30333219469</v>
      </c>
      <c r="G2352" s="10" t="str">
        <f t="shared" si="36"/>
        <v>Low</v>
      </c>
      <c r="H2352" s="10">
        <v>184.3</v>
      </c>
      <c r="I2352" s="10">
        <f>IFERROR(Table2[[#This Row],[Total Waste (tons)]] / (Table2[[#This Row],[Population (million)]]*1000), NA())</f>
        <v>0.20287278770253428</v>
      </c>
      <c r="J2352" s="10">
        <v>240.7</v>
      </c>
      <c r="K2352" s="10">
        <f>IFERROR(Table2[[#This Row],[Total Waste (tons)]] * Table2[[#This Row],[Household waste (%)]], NA())</f>
        <v>1689080.8932000003</v>
      </c>
      <c r="L2352" s="10">
        <v>34.590000000000003</v>
      </c>
      <c r="M2352" s="10">
        <f>SUMIFS(Table2[Household waste (%)], Table2[Country], "Australia", Table2[Year], 2020)</f>
        <v>1412.17</v>
      </c>
      <c r="N2352" s="10">
        <f>COUNTIFS(Table2[Year], "USA")</f>
        <v>0</v>
      </c>
    </row>
    <row r="2353" spans="1:14" x14ac:dyDescent="0.35">
      <c r="A2353" s="11" t="s">
        <v>28</v>
      </c>
      <c r="B2353" s="12">
        <v>2018</v>
      </c>
      <c r="C2353" s="11" t="s">
        <v>13</v>
      </c>
      <c r="D2353" s="12">
        <v>14875.15</v>
      </c>
      <c r="E2353" s="13">
        <v>13836.81</v>
      </c>
      <c r="F2353" s="13">
        <f>IFERROR(Table2[[#This Row],[Economic loss ($ million)]]*1000000 / Table2[[#This Row],[Total Waste (tons)]], NA())</f>
        <v>930196.33415461355</v>
      </c>
      <c r="G2353" s="13" t="str">
        <f t="shared" si="36"/>
        <v>Low</v>
      </c>
      <c r="H2353" s="13">
        <v>92.03</v>
      </c>
      <c r="I2353" s="13">
        <f>IFERROR(Table2[[#This Row],[Total Waste (tons)]] / (Table2[[#This Row],[Population (million)]]*1000), NA())</f>
        <v>1.4252596581327609E-2</v>
      </c>
      <c r="J2353" s="13">
        <v>1043.68</v>
      </c>
      <c r="K2353" s="13">
        <f>IFERROR(Table2[[#This Row],[Total Waste (tons)]] * Table2[[#This Row],[Household waste (%)]], NA())</f>
        <v>632193.875</v>
      </c>
      <c r="L2353" s="13">
        <v>42.5</v>
      </c>
      <c r="M2353" s="10">
        <f>SUMIFS(Table2[Household waste (%)], Table2[Country], "Australia", Table2[Year], 2020)</f>
        <v>1412.17</v>
      </c>
      <c r="N2353" s="10">
        <f>COUNTIFS(Table2[Year], "USA")</f>
        <v>0</v>
      </c>
    </row>
    <row r="2354" spans="1:14" x14ac:dyDescent="0.35">
      <c r="A2354" s="8" t="s">
        <v>18</v>
      </c>
      <c r="B2354" s="9">
        <v>2020</v>
      </c>
      <c r="C2354" s="8" t="s">
        <v>15</v>
      </c>
      <c r="D2354" s="9">
        <v>808.24</v>
      </c>
      <c r="E2354" s="10">
        <v>945.46</v>
      </c>
      <c r="F2354" s="10">
        <f>IFERROR(Table2[[#This Row],[Economic loss ($ million)]]*1000000 / Table2[[#This Row],[Total Waste (tons)]], NA())</f>
        <v>1169776.3040680985</v>
      </c>
      <c r="G2354" s="10" t="str">
        <f t="shared" si="36"/>
        <v>High</v>
      </c>
      <c r="H2354" s="10">
        <v>92.01</v>
      </c>
      <c r="I2354" s="10">
        <f>IFERROR(Table2[[#This Row],[Total Waste (tons)]] / (Table2[[#This Row],[Population (million)]]*1000), NA())</f>
        <v>1.3123122635535567E-3</v>
      </c>
      <c r="J2354" s="10">
        <v>615.89</v>
      </c>
      <c r="K2354" s="10">
        <f>IFERROR(Table2[[#This Row],[Total Waste (tons)]] * Table2[[#This Row],[Household waste (%)]], NA())</f>
        <v>54378.387200000005</v>
      </c>
      <c r="L2354" s="10">
        <v>67.28</v>
      </c>
      <c r="M2354" s="10">
        <f>SUMIFS(Table2[Household waste (%)], Table2[Country], "Australia", Table2[Year], 2020)</f>
        <v>1412.17</v>
      </c>
      <c r="N2354" s="10">
        <f>COUNTIFS(Table2[Year], "USA")</f>
        <v>0</v>
      </c>
    </row>
    <row r="2355" spans="1:14" x14ac:dyDescent="0.35">
      <c r="A2355" s="11" t="s">
        <v>26</v>
      </c>
      <c r="B2355" s="12">
        <v>2024</v>
      </c>
      <c r="C2355" s="11" t="s">
        <v>20</v>
      </c>
      <c r="D2355" s="12">
        <v>12092.46</v>
      </c>
      <c r="E2355" s="13">
        <v>10878.27</v>
      </c>
      <c r="F2355" s="13">
        <f>IFERROR(Table2[[#This Row],[Economic loss ($ million)]]*1000000 / Table2[[#This Row],[Total Waste (tons)]], NA())</f>
        <v>899591.15018780308</v>
      </c>
      <c r="G2355" s="13" t="str">
        <f t="shared" si="36"/>
        <v>Low</v>
      </c>
      <c r="H2355" s="13">
        <v>74.150000000000006</v>
      </c>
      <c r="I2355" s="13">
        <f>IFERROR(Table2[[#This Row],[Total Waste (tons)]] / (Table2[[#This Row],[Population (million)]]*1000), NA())</f>
        <v>3.3667789626082356E-2</v>
      </c>
      <c r="J2355" s="13">
        <v>359.17</v>
      </c>
      <c r="K2355" s="13">
        <f>IFERROR(Table2[[#This Row],[Total Waste (tons)]] * Table2[[#This Row],[Household waste (%)]], NA())</f>
        <v>535333.20420000004</v>
      </c>
      <c r="L2355" s="13">
        <v>44.27</v>
      </c>
      <c r="M2355" s="10">
        <f>SUMIFS(Table2[Household waste (%)], Table2[Country], "Australia", Table2[Year], 2020)</f>
        <v>1412.17</v>
      </c>
      <c r="N2355" s="10">
        <f>COUNTIFS(Table2[Year], "USA")</f>
        <v>0</v>
      </c>
    </row>
    <row r="2356" spans="1:14" x14ac:dyDescent="0.35">
      <c r="A2356" s="8" t="s">
        <v>33</v>
      </c>
      <c r="B2356" s="9">
        <v>2018</v>
      </c>
      <c r="C2356" s="8" t="s">
        <v>25</v>
      </c>
      <c r="D2356" s="9">
        <v>813.66</v>
      </c>
      <c r="E2356" s="10">
        <v>862.67</v>
      </c>
      <c r="F2356" s="10">
        <f>IFERROR(Table2[[#This Row],[Economic loss ($ million)]]*1000000 / Table2[[#This Row],[Total Waste (tons)]], NA())</f>
        <v>1060234.004375292</v>
      </c>
      <c r="G2356" s="10" t="str">
        <f t="shared" si="36"/>
        <v>Medium</v>
      </c>
      <c r="H2356" s="10">
        <v>41.04</v>
      </c>
      <c r="I2356" s="10">
        <f>IFERROR(Table2[[#This Row],[Total Waste (tons)]] / (Table2[[#This Row],[Population (million)]]*1000), NA())</f>
        <v>6.2432668845817407E-4</v>
      </c>
      <c r="J2356" s="10">
        <v>1303.26</v>
      </c>
      <c r="K2356" s="10">
        <f>IFERROR(Table2[[#This Row],[Total Waste (tons)]] * Table2[[#This Row],[Household waste (%)]], NA())</f>
        <v>49983.133799999996</v>
      </c>
      <c r="L2356" s="10">
        <v>61.43</v>
      </c>
      <c r="M2356" s="10">
        <f>SUMIFS(Table2[Household waste (%)], Table2[Country], "Australia", Table2[Year], 2020)</f>
        <v>1412.17</v>
      </c>
      <c r="N2356" s="10">
        <f>COUNTIFS(Table2[Year], "USA")</f>
        <v>0</v>
      </c>
    </row>
    <row r="2357" spans="1:14" x14ac:dyDescent="0.35">
      <c r="A2357" s="11" t="s">
        <v>8</v>
      </c>
      <c r="B2357" s="12">
        <v>2018</v>
      </c>
      <c r="C2357" s="11" t="s">
        <v>25</v>
      </c>
      <c r="D2357" s="12">
        <v>38680.89</v>
      </c>
      <c r="E2357" s="13">
        <v>42893.42</v>
      </c>
      <c r="F2357" s="13">
        <f>IFERROR(Table2[[#This Row],[Economic loss ($ million)]]*1000000 / Table2[[#This Row],[Total Waste (tons)]], NA())</f>
        <v>1108904.6813555737</v>
      </c>
      <c r="G2357" s="13" t="str">
        <f t="shared" si="36"/>
        <v>High</v>
      </c>
      <c r="H2357" s="13">
        <v>77.349999999999994</v>
      </c>
      <c r="I2357" s="13">
        <f>IFERROR(Table2[[#This Row],[Total Waste (tons)]] / (Table2[[#This Row],[Population (million)]]*1000), NA())</f>
        <v>0.41066875464486674</v>
      </c>
      <c r="J2357" s="13">
        <v>94.19</v>
      </c>
      <c r="K2357" s="13">
        <f>IFERROR(Table2[[#This Row],[Total Waste (tons)]] * Table2[[#This Row],[Household waste (%)]], NA())</f>
        <v>1284205.5480000002</v>
      </c>
      <c r="L2357" s="13">
        <v>33.200000000000003</v>
      </c>
      <c r="M2357" s="10">
        <f>SUMIFS(Table2[Household waste (%)], Table2[Country], "Australia", Table2[Year], 2020)</f>
        <v>1412.17</v>
      </c>
      <c r="N2357" s="10">
        <f>COUNTIFS(Table2[Year], "USA")</f>
        <v>0</v>
      </c>
    </row>
    <row r="2358" spans="1:14" x14ac:dyDescent="0.35">
      <c r="A2358" s="8" t="s">
        <v>24</v>
      </c>
      <c r="B2358" s="9">
        <v>2018</v>
      </c>
      <c r="C2358" s="8" t="s">
        <v>11</v>
      </c>
      <c r="D2358" s="9">
        <v>11298.52</v>
      </c>
      <c r="E2358" s="10">
        <v>9437.01</v>
      </c>
      <c r="F2358" s="10">
        <f>IFERROR(Table2[[#This Row],[Economic loss ($ million)]]*1000000 / Table2[[#This Row],[Total Waste (tons)]], NA())</f>
        <v>835243.02298000094</v>
      </c>
      <c r="G2358" s="10" t="str">
        <f t="shared" si="36"/>
        <v>Low</v>
      </c>
      <c r="H2358" s="10">
        <v>27.92</v>
      </c>
      <c r="I2358" s="10">
        <f>IFERROR(Table2[[#This Row],[Total Waste (tons)]] / (Table2[[#This Row],[Population (million)]]*1000), NA())</f>
        <v>9.7937155983183807E-3</v>
      </c>
      <c r="J2358" s="10">
        <v>1153.6500000000001</v>
      </c>
      <c r="K2358" s="10">
        <f>IFERROR(Table2[[#This Row],[Total Waste (tons)]] * Table2[[#This Row],[Household waste (%)]], NA())</f>
        <v>436122.87200000003</v>
      </c>
      <c r="L2358" s="10">
        <v>38.6</v>
      </c>
      <c r="M2358" s="10">
        <f>SUMIFS(Table2[Household waste (%)], Table2[Country], "Australia", Table2[Year], 2020)</f>
        <v>1412.17</v>
      </c>
      <c r="N2358" s="10">
        <f>COUNTIFS(Table2[Year], "USA")</f>
        <v>0</v>
      </c>
    </row>
    <row r="2359" spans="1:14" x14ac:dyDescent="0.35">
      <c r="A2359" s="11" t="s">
        <v>12</v>
      </c>
      <c r="B2359" s="12">
        <v>2022</v>
      </c>
      <c r="C2359" s="11" t="s">
        <v>11</v>
      </c>
      <c r="D2359" s="12">
        <v>47978.53</v>
      </c>
      <c r="E2359" s="13">
        <v>48842.03</v>
      </c>
      <c r="F2359" s="13">
        <f>IFERROR(Table2[[#This Row],[Economic loss ($ million)]]*1000000 / Table2[[#This Row],[Total Waste (tons)]], NA())</f>
        <v>1017997.6335248287</v>
      </c>
      <c r="G2359" s="13" t="str">
        <f t="shared" si="36"/>
        <v>Medium</v>
      </c>
      <c r="H2359" s="13">
        <v>114.25</v>
      </c>
      <c r="I2359" s="13">
        <f>IFERROR(Table2[[#This Row],[Total Waste (tons)]] / (Table2[[#This Row],[Population (million)]]*1000), NA())</f>
        <v>0.42926125078285765</v>
      </c>
      <c r="J2359" s="13">
        <v>111.77</v>
      </c>
      <c r="K2359" s="13">
        <f>IFERROR(Table2[[#This Row],[Total Waste (tons)]] * Table2[[#This Row],[Household waste (%)]], NA())</f>
        <v>2826415.2022999995</v>
      </c>
      <c r="L2359" s="13">
        <v>58.91</v>
      </c>
      <c r="M2359" s="10">
        <f>SUMIFS(Table2[Household waste (%)], Table2[Country], "Australia", Table2[Year], 2020)</f>
        <v>1412.17</v>
      </c>
      <c r="N2359" s="10">
        <f>COUNTIFS(Table2[Year], "USA")</f>
        <v>0</v>
      </c>
    </row>
    <row r="2360" spans="1:14" x14ac:dyDescent="0.35">
      <c r="A2360" s="8" t="s">
        <v>35</v>
      </c>
      <c r="B2360" s="9">
        <v>2024</v>
      </c>
      <c r="C2360" s="8" t="s">
        <v>9</v>
      </c>
      <c r="D2360" s="9">
        <v>30040.55</v>
      </c>
      <c r="E2360" s="10">
        <v>35060.51</v>
      </c>
      <c r="F2360" s="10">
        <f>IFERROR(Table2[[#This Row],[Economic loss ($ million)]]*1000000 / Table2[[#This Row],[Total Waste (tons)]], NA())</f>
        <v>1167106.1282166939</v>
      </c>
      <c r="G2360" s="10" t="str">
        <f t="shared" si="36"/>
        <v>High</v>
      </c>
      <c r="H2360" s="10">
        <v>70.12</v>
      </c>
      <c r="I2360" s="10">
        <f>IFERROR(Table2[[#This Row],[Total Waste (tons)]] / (Table2[[#This Row],[Population (million)]]*1000), NA())</f>
        <v>3.5278736847049984E-2</v>
      </c>
      <c r="J2360" s="10">
        <v>851.52</v>
      </c>
      <c r="K2360" s="10">
        <f>IFERROR(Table2[[#This Row],[Total Waste (tons)]] * Table2[[#This Row],[Household waste (%)]], NA())</f>
        <v>1845090.581</v>
      </c>
      <c r="L2360" s="10">
        <v>61.42</v>
      </c>
      <c r="M2360" s="10">
        <f>SUMIFS(Table2[Household waste (%)], Table2[Country], "Australia", Table2[Year], 2020)</f>
        <v>1412.17</v>
      </c>
      <c r="N2360" s="10">
        <f>COUNTIFS(Table2[Year], "USA")</f>
        <v>0</v>
      </c>
    </row>
    <row r="2361" spans="1:14" x14ac:dyDescent="0.35">
      <c r="A2361" s="11" t="s">
        <v>29</v>
      </c>
      <c r="B2361" s="12">
        <v>2020</v>
      </c>
      <c r="C2361" s="11" t="s">
        <v>11</v>
      </c>
      <c r="D2361" s="12">
        <v>30736.639999999999</v>
      </c>
      <c r="E2361" s="13">
        <v>33989.300000000003</v>
      </c>
      <c r="F2361" s="13">
        <f>IFERROR(Table2[[#This Row],[Economic loss ($ million)]]*1000000 / Table2[[#This Row],[Total Waste (tons)]], NA())</f>
        <v>1105823.5382917589</v>
      </c>
      <c r="G2361" s="13" t="str">
        <f t="shared" si="36"/>
        <v>High</v>
      </c>
      <c r="H2361" s="13">
        <v>109.74</v>
      </c>
      <c r="I2361" s="13">
        <f>IFERROR(Table2[[#This Row],[Total Waste (tons)]] / (Table2[[#This Row],[Population (million)]]*1000), NA())</f>
        <v>7.5297991180793722E-2</v>
      </c>
      <c r="J2361" s="13">
        <v>408.2</v>
      </c>
      <c r="K2361" s="13">
        <f>IFERROR(Table2[[#This Row],[Total Waste (tons)]] * Table2[[#This Row],[Household waste (%)]], NA())</f>
        <v>970970.45759999997</v>
      </c>
      <c r="L2361" s="13">
        <v>31.59</v>
      </c>
      <c r="M2361" s="10">
        <f>SUMIFS(Table2[Household waste (%)], Table2[Country], "Australia", Table2[Year], 2020)</f>
        <v>1412.17</v>
      </c>
      <c r="N2361" s="10">
        <f>COUNTIFS(Table2[Year], "USA")</f>
        <v>0</v>
      </c>
    </row>
    <row r="2362" spans="1:14" x14ac:dyDescent="0.35">
      <c r="A2362" s="8" t="s">
        <v>10</v>
      </c>
      <c r="B2362" s="9">
        <v>2024</v>
      </c>
      <c r="C2362" s="8" t="s">
        <v>22</v>
      </c>
      <c r="D2362" s="9">
        <v>43684.35</v>
      </c>
      <c r="E2362" s="10">
        <v>50495.65</v>
      </c>
      <c r="F2362" s="10">
        <f>IFERROR(Table2[[#This Row],[Economic loss ($ million)]]*1000000 / Table2[[#This Row],[Total Waste (tons)]], NA())</f>
        <v>1155920.8274816955</v>
      </c>
      <c r="G2362" s="10" t="str">
        <f t="shared" si="36"/>
        <v>High</v>
      </c>
      <c r="H2362" s="10">
        <v>88.83</v>
      </c>
      <c r="I2362" s="10">
        <f>IFERROR(Table2[[#This Row],[Total Waste (tons)]] / (Table2[[#This Row],[Population (million)]]*1000), NA())</f>
        <v>0.17424255115472059</v>
      </c>
      <c r="J2362" s="10">
        <v>250.71</v>
      </c>
      <c r="K2362" s="10">
        <f>IFERROR(Table2[[#This Row],[Total Waste (tons)]] * Table2[[#This Row],[Household waste (%)]], NA())</f>
        <v>2944762.0334999999</v>
      </c>
      <c r="L2362" s="10">
        <v>67.41</v>
      </c>
      <c r="M2362" s="10">
        <f>SUMIFS(Table2[Household waste (%)], Table2[Country], "Australia", Table2[Year], 2020)</f>
        <v>1412.17</v>
      </c>
      <c r="N2362" s="10">
        <f>COUNTIFS(Table2[Year], "USA")</f>
        <v>0</v>
      </c>
    </row>
    <row r="2363" spans="1:14" x14ac:dyDescent="0.35">
      <c r="A2363" s="11" t="s">
        <v>24</v>
      </c>
      <c r="B2363" s="12">
        <v>2024</v>
      </c>
      <c r="C2363" s="11" t="s">
        <v>9</v>
      </c>
      <c r="D2363" s="12">
        <v>43881.4</v>
      </c>
      <c r="E2363" s="13">
        <v>35413.78</v>
      </c>
      <c r="F2363" s="13">
        <f>IFERROR(Table2[[#This Row],[Economic loss ($ million)]]*1000000 / Table2[[#This Row],[Total Waste (tons)]], NA())</f>
        <v>807033.95971869631</v>
      </c>
      <c r="G2363" s="13" t="str">
        <f t="shared" si="36"/>
        <v>Low</v>
      </c>
      <c r="H2363" s="13">
        <v>108.2</v>
      </c>
      <c r="I2363" s="13">
        <f>IFERROR(Table2[[#This Row],[Total Waste (tons)]] / (Table2[[#This Row],[Population (million)]]*1000), NA())</f>
        <v>3.9992162223741169E-2</v>
      </c>
      <c r="J2363" s="13">
        <v>1097.25</v>
      </c>
      <c r="K2363" s="13">
        <f>IFERROR(Table2[[#This Row],[Total Waste (tons)]] * Table2[[#This Row],[Household waste (%)]], NA())</f>
        <v>2505627.94</v>
      </c>
      <c r="L2363" s="13">
        <v>57.1</v>
      </c>
      <c r="M2363" s="10">
        <f>SUMIFS(Table2[Household waste (%)], Table2[Country], "Australia", Table2[Year], 2020)</f>
        <v>1412.17</v>
      </c>
      <c r="N2363" s="10">
        <f>COUNTIFS(Table2[Year], "USA")</f>
        <v>0</v>
      </c>
    </row>
    <row r="2364" spans="1:14" x14ac:dyDescent="0.35">
      <c r="A2364" s="8" t="s">
        <v>35</v>
      </c>
      <c r="B2364" s="9">
        <v>2024</v>
      </c>
      <c r="C2364" s="8" t="s">
        <v>25</v>
      </c>
      <c r="D2364" s="9">
        <v>32356.46</v>
      </c>
      <c r="E2364" s="10">
        <v>32169.71</v>
      </c>
      <c r="F2364" s="10">
        <f>IFERROR(Table2[[#This Row],[Economic loss ($ million)]]*1000000 / Table2[[#This Row],[Total Waste (tons)]], NA())</f>
        <v>994228.3550178234</v>
      </c>
      <c r="G2364" s="10" t="str">
        <f t="shared" si="36"/>
        <v>Medium</v>
      </c>
      <c r="H2364" s="10">
        <v>153.32</v>
      </c>
      <c r="I2364" s="10">
        <f>IFERROR(Table2[[#This Row],[Total Waste (tons)]] / (Table2[[#This Row],[Population (million)]]*1000), NA())</f>
        <v>4.3533750420450719E-2</v>
      </c>
      <c r="J2364" s="10">
        <v>743.25</v>
      </c>
      <c r="K2364" s="10">
        <f>IFERROR(Table2[[#This Row],[Total Waste (tons)]] * Table2[[#This Row],[Household waste (%)]], NA())</f>
        <v>1148330.7654000001</v>
      </c>
      <c r="L2364" s="10">
        <v>35.49</v>
      </c>
      <c r="M2364" s="10">
        <f>SUMIFS(Table2[Household waste (%)], Table2[Country], "Australia", Table2[Year], 2020)</f>
        <v>1412.17</v>
      </c>
      <c r="N2364" s="10">
        <f>COUNTIFS(Table2[Year], "USA")</f>
        <v>0</v>
      </c>
    </row>
    <row r="2365" spans="1:14" x14ac:dyDescent="0.35">
      <c r="A2365" s="11" t="s">
        <v>21</v>
      </c>
      <c r="B2365" s="12">
        <v>2023</v>
      </c>
      <c r="C2365" s="11" t="s">
        <v>9</v>
      </c>
      <c r="D2365" s="12">
        <v>27944.44</v>
      </c>
      <c r="E2365" s="13">
        <v>23988.32</v>
      </c>
      <c r="F2365" s="13">
        <f>IFERROR(Table2[[#This Row],[Economic loss ($ million)]]*1000000 / Table2[[#This Row],[Total Waste (tons)]], NA())</f>
        <v>858429.08285154402</v>
      </c>
      <c r="G2365" s="13" t="str">
        <f t="shared" si="36"/>
        <v>Low</v>
      </c>
      <c r="H2365" s="13">
        <v>188.25</v>
      </c>
      <c r="I2365" s="13">
        <f>IFERROR(Table2[[#This Row],[Total Waste (tons)]] / (Table2[[#This Row],[Population (million)]]*1000), NA())</f>
        <v>4.5015770736343573E-2</v>
      </c>
      <c r="J2365" s="13">
        <v>620.77</v>
      </c>
      <c r="K2365" s="13">
        <f>IFERROR(Table2[[#This Row],[Total Waste (tons)]] * Table2[[#This Row],[Household waste (%)]], NA())</f>
        <v>886397.63679999998</v>
      </c>
      <c r="L2365" s="13">
        <v>31.72</v>
      </c>
      <c r="M2365" s="10">
        <f>SUMIFS(Table2[Household waste (%)], Table2[Country], "Australia", Table2[Year], 2020)</f>
        <v>1412.17</v>
      </c>
      <c r="N2365" s="10">
        <f>COUNTIFS(Table2[Year], "USA")</f>
        <v>0</v>
      </c>
    </row>
    <row r="2366" spans="1:14" x14ac:dyDescent="0.35">
      <c r="A2366" s="8" t="s">
        <v>14</v>
      </c>
      <c r="B2366" s="9">
        <v>2021</v>
      </c>
      <c r="C2366" s="8" t="s">
        <v>11</v>
      </c>
      <c r="D2366" s="9">
        <v>10977.89</v>
      </c>
      <c r="E2366" s="10">
        <v>11812.26</v>
      </c>
      <c r="F2366" s="10">
        <f>IFERROR(Table2[[#This Row],[Economic loss ($ million)]]*1000000 / Table2[[#This Row],[Total Waste (tons)]], NA())</f>
        <v>1076004.5874024972</v>
      </c>
      <c r="G2366" s="10" t="str">
        <f t="shared" si="36"/>
        <v>Medium</v>
      </c>
      <c r="H2366" s="10">
        <v>88.06</v>
      </c>
      <c r="I2366" s="10">
        <f>IFERROR(Table2[[#This Row],[Total Waste (tons)]] / (Table2[[#This Row],[Population (million)]]*1000), NA())</f>
        <v>7.0088041882142627E-2</v>
      </c>
      <c r="J2366" s="10">
        <v>156.63</v>
      </c>
      <c r="K2366" s="10">
        <f>IFERROR(Table2[[#This Row],[Total Waste (tons)]] * Table2[[#This Row],[Household waste (%)]], NA())</f>
        <v>521559.55389999994</v>
      </c>
      <c r="L2366" s="10">
        <v>47.51</v>
      </c>
      <c r="M2366" s="10">
        <f>SUMIFS(Table2[Household waste (%)], Table2[Country], "Australia", Table2[Year], 2020)</f>
        <v>1412.17</v>
      </c>
      <c r="N2366" s="10">
        <f>COUNTIFS(Table2[Year], "USA")</f>
        <v>0</v>
      </c>
    </row>
    <row r="2367" spans="1:14" x14ac:dyDescent="0.35">
      <c r="A2367" s="11" t="s">
        <v>30</v>
      </c>
      <c r="B2367" s="12">
        <v>2022</v>
      </c>
      <c r="C2367" s="11" t="s">
        <v>15</v>
      </c>
      <c r="D2367" s="12">
        <v>38332.25</v>
      </c>
      <c r="E2367" s="13">
        <v>35162.410000000003</v>
      </c>
      <c r="F2367" s="13">
        <f>IFERROR(Table2[[#This Row],[Economic loss ($ million)]]*1000000 / Table2[[#This Row],[Total Waste (tons)]], NA())</f>
        <v>917306.18474000355</v>
      </c>
      <c r="G2367" s="13" t="str">
        <f t="shared" si="36"/>
        <v>Low</v>
      </c>
      <c r="H2367" s="13">
        <v>33.43</v>
      </c>
      <c r="I2367" s="13">
        <f>IFERROR(Table2[[#This Row],[Total Waste (tons)]] / (Table2[[#This Row],[Population (million)]]*1000), NA())</f>
        <v>2.852335384592489E-2</v>
      </c>
      <c r="J2367" s="13">
        <v>1343.89</v>
      </c>
      <c r="K2367" s="13">
        <f>IFERROR(Table2[[#This Row],[Total Waste (tons)]] * Table2[[#This Row],[Household waste (%)]], NA())</f>
        <v>2329067.5099999998</v>
      </c>
      <c r="L2367" s="13">
        <v>60.76</v>
      </c>
      <c r="M2367" s="10">
        <f>SUMIFS(Table2[Household waste (%)], Table2[Country], "Australia", Table2[Year], 2020)</f>
        <v>1412.17</v>
      </c>
      <c r="N2367" s="10">
        <f>COUNTIFS(Table2[Year], "USA")</f>
        <v>0</v>
      </c>
    </row>
    <row r="2368" spans="1:14" x14ac:dyDescent="0.35">
      <c r="A2368" s="8" t="s">
        <v>26</v>
      </c>
      <c r="B2368" s="9">
        <v>2019</v>
      </c>
      <c r="C2368" s="8" t="s">
        <v>25</v>
      </c>
      <c r="D2368" s="9">
        <v>10931.38</v>
      </c>
      <c r="E2368" s="10">
        <v>10444.620000000001</v>
      </c>
      <c r="F2368" s="10">
        <f>IFERROR(Table2[[#This Row],[Economic loss ($ million)]]*1000000 / Table2[[#This Row],[Total Waste (tons)]], NA())</f>
        <v>955471.31286260299</v>
      </c>
      <c r="G2368" s="10" t="str">
        <f t="shared" si="36"/>
        <v>Medium</v>
      </c>
      <c r="H2368" s="10">
        <v>136.91999999999999</v>
      </c>
      <c r="I2368" s="10">
        <f>IFERROR(Table2[[#This Row],[Total Waste (tons)]] / (Table2[[#This Row],[Population (million)]]*1000), NA())</f>
        <v>1.013901590687752E-2</v>
      </c>
      <c r="J2368" s="10">
        <v>1078.1500000000001</v>
      </c>
      <c r="K2368" s="10">
        <f>IFERROR(Table2[[#This Row],[Total Waste (tons)]] * Table2[[#This Row],[Household waste (%)]], NA())</f>
        <v>452449.81819999998</v>
      </c>
      <c r="L2368" s="10">
        <v>41.39</v>
      </c>
      <c r="M2368" s="10">
        <f>SUMIFS(Table2[Household waste (%)], Table2[Country], "Australia", Table2[Year], 2020)</f>
        <v>1412.17</v>
      </c>
      <c r="N2368" s="10">
        <f>COUNTIFS(Table2[Year], "USA")</f>
        <v>0</v>
      </c>
    </row>
    <row r="2369" spans="1:14" x14ac:dyDescent="0.35">
      <c r="A2369" s="11" t="s">
        <v>34</v>
      </c>
      <c r="B2369" s="12">
        <v>2020</v>
      </c>
      <c r="C2369" s="11" t="s">
        <v>11</v>
      </c>
      <c r="D2369" s="12">
        <v>48264.24</v>
      </c>
      <c r="E2369" s="13">
        <v>43540.42</v>
      </c>
      <c r="F2369" s="13">
        <f>IFERROR(Table2[[#This Row],[Economic loss ($ million)]]*1000000 / Table2[[#This Row],[Total Waste (tons)]], NA())</f>
        <v>902125.88036194094</v>
      </c>
      <c r="G2369" s="13" t="str">
        <f t="shared" si="36"/>
        <v>Low</v>
      </c>
      <c r="H2369" s="13">
        <v>142.31</v>
      </c>
      <c r="I2369" s="13">
        <f>IFERROR(Table2[[#This Row],[Total Waste (tons)]] / (Table2[[#This Row],[Population (million)]]*1000), NA())</f>
        <v>0.19879825356289643</v>
      </c>
      <c r="J2369" s="13">
        <v>242.78</v>
      </c>
      <c r="K2369" s="13">
        <f>IFERROR(Table2[[#This Row],[Total Waste (tons)]] * Table2[[#This Row],[Household waste (%)]], NA())</f>
        <v>2907437.8176000002</v>
      </c>
      <c r="L2369" s="13">
        <v>60.24</v>
      </c>
      <c r="M2369" s="10">
        <f>SUMIFS(Table2[Household waste (%)], Table2[Country], "Australia", Table2[Year], 2020)</f>
        <v>1412.17</v>
      </c>
      <c r="N2369" s="10">
        <f>COUNTIFS(Table2[Year], "USA")</f>
        <v>0</v>
      </c>
    </row>
    <row r="2370" spans="1:14" x14ac:dyDescent="0.35">
      <c r="A2370" s="8" t="s">
        <v>32</v>
      </c>
      <c r="B2370" s="9">
        <v>2023</v>
      </c>
      <c r="C2370" s="8" t="s">
        <v>9</v>
      </c>
      <c r="D2370" s="9">
        <v>44552.68</v>
      </c>
      <c r="E2370" s="10">
        <v>51187.91</v>
      </c>
      <c r="F2370" s="10">
        <f>IFERROR(Table2[[#This Row],[Economic loss ($ million)]]*1000000 / Table2[[#This Row],[Total Waste (tons)]], NA())</f>
        <v>1148929.9858055676</v>
      </c>
      <c r="G2370" s="10" t="str">
        <f t="shared" ref="G2370:G2433" si="37">IF(F2370&gt;1100000,"High",IF(F2370&gt;=950000,"Medium","Low"))</f>
        <v>High</v>
      </c>
      <c r="H2370" s="10">
        <v>45.36</v>
      </c>
      <c r="I2370" s="10">
        <f>IFERROR(Table2[[#This Row],[Total Waste (tons)]] / (Table2[[#This Row],[Population (million)]]*1000), NA())</f>
        <v>0.1584095288888889</v>
      </c>
      <c r="J2370" s="10">
        <v>281.25</v>
      </c>
      <c r="K2370" s="10">
        <f>IFERROR(Table2[[#This Row],[Total Waste (tons)]] * Table2[[#This Row],[Household waste (%)]], NA())</f>
        <v>1503207.4232000001</v>
      </c>
      <c r="L2370" s="10">
        <v>33.74</v>
      </c>
      <c r="M2370" s="10">
        <f>SUMIFS(Table2[Household waste (%)], Table2[Country], "Australia", Table2[Year], 2020)</f>
        <v>1412.17</v>
      </c>
      <c r="N2370" s="10">
        <f>COUNTIFS(Table2[Year], "USA")</f>
        <v>0</v>
      </c>
    </row>
    <row r="2371" spans="1:14" x14ac:dyDescent="0.35">
      <c r="A2371" s="11" t="s">
        <v>29</v>
      </c>
      <c r="B2371" s="12">
        <v>2020</v>
      </c>
      <c r="C2371" s="11" t="s">
        <v>9</v>
      </c>
      <c r="D2371" s="12">
        <v>34268.14</v>
      </c>
      <c r="E2371" s="13">
        <v>29301.39</v>
      </c>
      <c r="F2371" s="13">
        <f>IFERROR(Table2[[#This Row],[Economic loss ($ million)]]*1000000 / Table2[[#This Row],[Total Waste (tons)]], NA())</f>
        <v>855062.16561505815</v>
      </c>
      <c r="G2371" s="13" t="str">
        <f t="shared" si="37"/>
        <v>Low</v>
      </c>
      <c r="H2371" s="13">
        <v>108.74</v>
      </c>
      <c r="I2371" s="13">
        <f>IFERROR(Table2[[#This Row],[Total Waste (tons)]] / (Table2[[#This Row],[Population (million)]]*1000), NA())</f>
        <v>0.54273265758631606</v>
      </c>
      <c r="J2371" s="13">
        <v>63.14</v>
      </c>
      <c r="K2371" s="13">
        <f>IFERROR(Table2[[#This Row],[Total Waste (tons)]] * Table2[[#This Row],[Household waste (%)]], NA())</f>
        <v>2104063.7960000001</v>
      </c>
      <c r="L2371" s="13">
        <v>61.4</v>
      </c>
      <c r="M2371" s="10">
        <f>SUMIFS(Table2[Household waste (%)], Table2[Country], "Australia", Table2[Year], 2020)</f>
        <v>1412.17</v>
      </c>
      <c r="N2371" s="10">
        <f>COUNTIFS(Table2[Year], "USA")</f>
        <v>0</v>
      </c>
    </row>
    <row r="2372" spans="1:14" x14ac:dyDescent="0.35">
      <c r="A2372" s="8" t="s">
        <v>28</v>
      </c>
      <c r="B2372" s="9">
        <v>2018</v>
      </c>
      <c r="C2372" s="8" t="s">
        <v>25</v>
      </c>
      <c r="D2372" s="9">
        <v>43714.42</v>
      </c>
      <c r="E2372" s="10">
        <v>49967.62</v>
      </c>
      <c r="F2372" s="10">
        <f>IFERROR(Table2[[#This Row],[Economic loss ($ million)]]*1000000 / Table2[[#This Row],[Total Waste (tons)]], NA())</f>
        <v>1143046.6193992738</v>
      </c>
      <c r="G2372" s="10" t="str">
        <f t="shared" si="37"/>
        <v>High</v>
      </c>
      <c r="H2372" s="10">
        <v>153.43</v>
      </c>
      <c r="I2372" s="10">
        <f>IFERROR(Table2[[#This Row],[Total Waste (tons)]] / (Table2[[#This Row],[Population (million)]]*1000), NA())</f>
        <v>8.9812462761695397E-2</v>
      </c>
      <c r="J2372" s="10">
        <v>486.73</v>
      </c>
      <c r="K2372" s="10">
        <f>IFERROR(Table2[[#This Row],[Total Waste (tons)]] * Table2[[#This Row],[Household waste (%)]], NA())</f>
        <v>1409352.9007999999</v>
      </c>
      <c r="L2372" s="10">
        <v>32.24</v>
      </c>
      <c r="M2372" s="10">
        <f>SUMIFS(Table2[Household waste (%)], Table2[Country], "Australia", Table2[Year], 2020)</f>
        <v>1412.17</v>
      </c>
      <c r="N2372" s="10">
        <f>COUNTIFS(Table2[Year], "USA")</f>
        <v>0</v>
      </c>
    </row>
    <row r="2373" spans="1:14" x14ac:dyDescent="0.35">
      <c r="A2373" s="11" t="s">
        <v>33</v>
      </c>
      <c r="B2373" s="12">
        <v>2018</v>
      </c>
      <c r="C2373" s="11" t="s">
        <v>11</v>
      </c>
      <c r="D2373" s="12">
        <v>23125.88</v>
      </c>
      <c r="E2373" s="13">
        <v>22324.7</v>
      </c>
      <c r="F2373" s="13">
        <f>IFERROR(Table2[[#This Row],[Economic loss ($ million)]]*1000000 / Table2[[#This Row],[Total Waste (tons)]], NA())</f>
        <v>965355.69673456741</v>
      </c>
      <c r="G2373" s="13" t="str">
        <f t="shared" si="37"/>
        <v>Medium</v>
      </c>
      <c r="H2373" s="13">
        <v>96.26</v>
      </c>
      <c r="I2373" s="13">
        <f>IFERROR(Table2[[#This Row],[Total Waste (tons)]] / (Table2[[#This Row],[Population (million)]]*1000), NA())</f>
        <v>1.708674193167041E-2</v>
      </c>
      <c r="J2373" s="13">
        <v>1353.44</v>
      </c>
      <c r="K2373" s="13">
        <f>IFERROR(Table2[[#This Row],[Total Waste (tons)]] * Table2[[#This Row],[Household waste (%)]], NA())</f>
        <v>812412.16440000013</v>
      </c>
      <c r="L2373" s="13">
        <v>35.130000000000003</v>
      </c>
      <c r="M2373" s="10">
        <f>SUMIFS(Table2[Household waste (%)], Table2[Country], "Australia", Table2[Year], 2020)</f>
        <v>1412.17</v>
      </c>
      <c r="N2373" s="10">
        <f>COUNTIFS(Table2[Year], "USA")</f>
        <v>0</v>
      </c>
    </row>
    <row r="2374" spans="1:14" x14ac:dyDescent="0.35">
      <c r="A2374" s="8" t="s">
        <v>23</v>
      </c>
      <c r="B2374" s="9">
        <v>2018</v>
      </c>
      <c r="C2374" s="8" t="s">
        <v>19</v>
      </c>
      <c r="D2374" s="9">
        <v>19376.12</v>
      </c>
      <c r="E2374" s="10">
        <v>20946.419999999998</v>
      </c>
      <c r="F2374" s="10">
        <f>IFERROR(Table2[[#This Row],[Economic loss ($ million)]]*1000000 / Table2[[#This Row],[Total Waste (tons)]], NA())</f>
        <v>1081043.0571239237</v>
      </c>
      <c r="G2374" s="10" t="str">
        <f t="shared" si="37"/>
        <v>Medium</v>
      </c>
      <c r="H2374" s="10">
        <v>29.3</v>
      </c>
      <c r="I2374" s="10">
        <f>IFERROR(Table2[[#This Row],[Total Waste (tons)]] / (Table2[[#This Row],[Population (million)]]*1000), NA())</f>
        <v>2.5119751085758733E-2</v>
      </c>
      <c r="J2374" s="10">
        <v>771.35</v>
      </c>
      <c r="K2374" s="10">
        <f>IFERROR(Table2[[#This Row],[Total Waste (tons)]] * Table2[[#This Row],[Household waste (%)]], NA())</f>
        <v>1308275.6223999998</v>
      </c>
      <c r="L2374" s="10">
        <v>67.52</v>
      </c>
      <c r="M2374" s="10">
        <f>SUMIFS(Table2[Household waste (%)], Table2[Country], "Australia", Table2[Year], 2020)</f>
        <v>1412.17</v>
      </c>
      <c r="N2374" s="10">
        <f>COUNTIFS(Table2[Year], "USA")</f>
        <v>0</v>
      </c>
    </row>
    <row r="2375" spans="1:14" x14ac:dyDescent="0.35">
      <c r="A2375" s="11" t="s">
        <v>24</v>
      </c>
      <c r="B2375" s="12">
        <v>2022</v>
      </c>
      <c r="C2375" s="11" t="s">
        <v>20</v>
      </c>
      <c r="D2375" s="12">
        <v>4429.76</v>
      </c>
      <c r="E2375" s="13">
        <v>5034.96</v>
      </c>
      <c r="F2375" s="13">
        <f>IFERROR(Table2[[#This Row],[Economic loss ($ million)]]*1000000 / Table2[[#This Row],[Total Waste (tons)]], NA())</f>
        <v>1136621.397096005</v>
      </c>
      <c r="G2375" s="13" t="str">
        <f t="shared" si="37"/>
        <v>High</v>
      </c>
      <c r="H2375" s="13">
        <v>100.2</v>
      </c>
      <c r="I2375" s="13">
        <f>IFERROR(Table2[[#This Row],[Total Waste (tons)]] / (Table2[[#This Row],[Population (million)]]*1000), NA())</f>
        <v>4.5297311668524333E-3</v>
      </c>
      <c r="J2375" s="13">
        <v>977.93</v>
      </c>
      <c r="K2375" s="13">
        <f>IFERROR(Table2[[#This Row],[Total Waste (tons)]] * Table2[[#This Row],[Household waste (%)]], NA())</f>
        <v>193447.61920000002</v>
      </c>
      <c r="L2375" s="13">
        <v>43.67</v>
      </c>
      <c r="M2375" s="10">
        <f>SUMIFS(Table2[Household waste (%)], Table2[Country], "Australia", Table2[Year], 2020)</f>
        <v>1412.17</v>
      </c>
      <c r="N2375" s="10">
        <f>COUNTIFS(Table2[Year], "USA")</f>
        <v>0</v>
      </c>
    </row>
    <row r="2376" spans="1:14" x14ac:dyDescent="0.35">
      <c r="A2376" s="8" t="s">
        <v>8</v>
      </c>
      <c r="B2376" s="9">
        <v>2024</v>
      </c>
      <c r="C2376" s="8" t="s">
        <v>15</v>
      </c>
      <c r="D2376" s="9">
        <v>15627.62</v>
      </c>
      <c r="E2376" s="10">
        <v>13532.11</v>
      </c>
      <c r="F2376" s="10">
        <f>IFERROR(Table2[[#This Row],[Economic loss ($ million)]]*1000000 / Table2[[#This Row],[Total Waste (tons)]], NA())</f>
        <v>865909.84423731826</v>
      </c>
      <c r="G2376" s="10" t="str">
        <f t="shared" si="37"/>
        <v>Low</v>
      </c>
      <c r="H2376" s="10">
        <v>56.23</v>
      </c>
      <c r="I2376" s="10">
        <f>IFERROR(Table2[[#This Row],[Total Waste (tons)]] / (Table2[[#This Row],[Population (million)]]*1000), NA())</f>
        <v>1.5589736939237653E-2</v>
      </c>
      <c r="J2376" s="10">
        <v>1002.43</v>
      </c>
      <c r="K2376" s="10">
        <f>IFERROR(Table2[[#This Row],[Total Waste (tons)]] * Table2[[#This Row],[Household waste (%)]], NA())</f>
        <v>576659.17799999996</v>
      </c>
      <c r="L2376" s="10">
        <v>36.9</v>
      </c>
      <c r="M2376" s="10">
        <f>SUMIFS(Table2[Household waste (%)], Table2[Country], "Australia", Table2[Year], 2020)</f>
        <v>1412.17</v>
      </c>
      <c r="N2376" s="10">
        <f>COUNTIFS(Table2[Year], "USA")</f>
        <v>0</v>
      </c>
    </row>
    <row r="2377" spans="1:14" x14ac:dyDescent="0.35">
      <c r="A2377" s="11" t="s">
        <v>8</v>
      </c>
      <c r="B2377" s="12">
        <v>2021</v>
      </c>
      <c r="C2377" s="11" t="s">
        <v>19</v>
      </c>
      <c r="D2377" s="12">
        <v>23064.21</v>
      </c>
      <c r="E2377" s="13">
        <v>23466.58</v>
      </c>
      <c r="F2377" s="13">
        <f>IFERROR(Table2[[#This Row],[Economic loss ($ million)]]*1000000 / Table2[[#This Row],[Total Waste (tons)]], NA())</f>
        <v>1017445.6441386894</v>
      </c>
      <c r="G2377" s="13" t="str">
        <f t="shared" si="37"/>
        <v>Medium</v>
      </c>
      <c r="H2377" s="13">
        <v>108.85</v>
      </c>
      <c r="I2377" s="13">
        <f>IFERROR(Table2[[#This Row],[Total Waste (tons)]] / (Table2[[#This Row],[Population (million)]]*1000), NA())</f>
        <v>2.2883203857487273E-2</v>
      </c>
      <c r="J2377" s="13">
        <v>1007.91</v>
      </c>
      <c r="K2377" s="13">
        <f>IFERROR(Table2[[#This Row],[Total Waste (tons)]] * Table2[[#This Row],[Household waste (%)]], NA())</f>
        <v>1129223.7216</v>
      </c>
      <c r="L2377" s="13">
        <v>48.96</v>
      </c>
      <c r="M2377" s="10">
        <f>SUMIFS(Table2[Household waste (%)], Table2[Country], "Australia", Table2[Year], 2020)</f>
        <v>1412.17</v>
      </c>
      <c r="N2377" s="10">
        <f>COUNTIFS(Table2[Year], "USA")</f>
        <v>0</v>
      </c>
    </row>
    <row r="2378" spans="1:14" x14ac:dyDescent="0.35">
      <c r="A2378" s="8" t="s">
        <v>10</v>
      </c>
      <c r="B2378" s="9">
        <v>2020</v>
      </c>
      <c r="C2378" s="8" t="s">
        <v>20</v>
      </c>
      <c r="D2378" s="9">
        <v>20249.23</v>
      </c>
      <c r="E2378" s="10">
        <v>18434.599999999999</v>
      </c>
      <c r="F2378" s="10">
        <f>IFERROR(Table2[[#This Row],[Economic loss ($ million)]]*1000000 / Table2[[#This Row],[Total Waste (tons)]], NA())</f>
        <v>910385.23440150567</v>
      </c>
      <c r="G2378" s="10" t="str">
        <f t="shared" si="37"/>
        <v>Low</v>
      </c>
      <c r="H2378" s="10">
        <v>105.22</v>
      </c>
      <c r="I2378" s="10">
        <f>IFERROR(Table2[[#This Row],[Total Waste (tons)]] / (Table2[[#This Row],[Population (million)]]*1000), NA())</f>
        <v>6.1482404736602395E-2</v>
      </c>
      <c r="J2378" s="10">
        <v>329.35</v>
      </c>
      <c r="K2378" s="10">
        <f>IFERROR(Table2[[#This Row],[Total Waste (tons)]] * Table2[[#This Row],[Household waste (%)]], NA())</f>
        <v>832040.86070000008</v>
      </c>
      <c r="L2378" s="10">
        <v>41.09</v>
      </c>
      <c r="M2378" s="10">
        <f>SUMIFS(Table2[Household waste (%)], Table2[Country], "Australia", Table2[Year], 2020)</f>
        <v>1412.17</v>
      </c>
      <c r="N2378" s="10">
        <f>COUNTIFS(Table2[Year], "USA")</f>
        <v>0</v>
      </c>
    </row>
    <row r="2379" spans="1:14" x14ac:dyDescent="0.35">
      <c r="A2379" s="11" t="s">
        <v>32</v>
      </c>
      <c r="B2379" s="12">
        <v>2021</v>
      </c>
      <c r="C2379" s="11" t="s">
        <v>15</v>
      </c>
      <c r="D2379" s="12">
        <v>29725.21</v>
      </c>
      <c r="E2379" s="13">
        <v>25214.94</v>
      </c>
      <c r="F2379" s="13">
        <f>IFERROR(Table2[[#This Row],[Economic loss ($ million)]]*1000000 / Table2[[#This Row],[Total Waste (tons)]], NA())</f>
        <v>848267.85075698374</v>
      </c>
      <c r="G2379" s="13" t="str">
        <f t="shared" si="37"/>
        <v>Low</v>
      </c>
      <c r="H2379" s="13">
        <v>193.35</v>
      </c>
      <c r="I2379" s="13">
        <f>IFERROR(Table2[[#This Row],[Total Waste (tons)]] / (Table2[[#This Row],[Population (million)]]*1000), NA())</f>
        <v>4.2174186317073863E-2</v>
      </c>
      <c r="J2379" s="13">
        <v>704.82</v>
      </c>
      <c r="K2379" s="13">
        <f>IFERROR(Table2[[#This Row],[Total Waste (tons)]] * Table2[[#This Row],[Household waste (%)]], NA())</f>
        <v>1492800.0462</v>
      </c>
      <c r="L2379" s="13">
        <v>50.22</v>
      </c>
      <c r="M2379" s="10">
        <f>SUMIFS(Table2[Household waste (%)], Table2[Country], "Australia", Table2[Year], 2020)</f>
        <v>1412.17</v>
      </c>
      <c r="N2379" s="10">
        <f>COUNTIFS(Table2[Year], "USA")</f>
        <v>0</v>
      </c>
    </row>
    <row r="2380" spans="1:14" x14ac:dyDescent="0.35">
      <c r="A2380" s="8" t="s">
        <v>14</v>
      </c>
      <c r="B2380" s="9">
        <v>2020</v>
      </c>
      <c r="C2380" s="8" t="s">
        <v>9</v>
      </c>
      <c r="D2380" s="9">
        <v>18663.02</v>
      </c>
      <c r="E2380" s="10">
        <v>18865.79</v>
      </c>
      <c r="F2380" s="10">
        <f>IFERROR(Table2[[#This Row],[Economic loss ($ million)]]*1000000 / Table2[[#This Row],[Total Waste (tons)]], NA())</f>
        <v>1010864.8010879268</v>
      </c>
      <c r="G2380" s="10" t="str">
        <f t="shared" si="37"/>
        <v>Medium</v>
      </c>
      <c r="H2380" s="10">
        <v>182.52</v>
      </c>
      <c r="I2380" s="10">
        <f>IFERROR(Table2[[#This Row],[Total Waste (tons)]] / (Table2[[#This Row],[Population (million)]]*1000), NA())</f>
        <v>2.0644933628318585E-2</v>
      </c>
      <c r="J2380" s="10">
        <v>904</v>
      </c>
      <c r="K2380" s="10">
        <f>IFERROR(Table2[[#This Row],[Total Waste (tons)]] * Table2[[#This Row],[Household waste (%)]], NA())</f>
        <v>895638.32980000007</v>
      </c>
      <c r="L2380" s="10">
        <v>47.99</v>
      </c>
      <c r="M2380" s="10">
        <f>SUMIFS(Table2[Household waste (%)], Table2[Country], "Australia", Table2[Year], 2020)</f>
        <v>1412.17</v>
      </c>
      <c r="N2380" s="10">
        <f>COUNTIFS(Table2[Year], "USA")</f>
        <v>0</v>
      </c>
    </row>
    <row r="2381" spans="1:14" x14ac:dyDescent="0.35">
      <c r="A2381" s="11" t="s">
        <v>21</v>
      </c>
      <c r="B2381" s="12">
        <v>2023</v>
      </c>
      <c r="C2381" s="11" t="s">
        <v>9</v>
      </c>
      <c r="D2381" s="12">
        <v>23761.59</v>
      </c>
      <c r="E2381" s="13">
        <v>22926.52</v>
      </c>
      <c r="F2381" s="13">
        <f>IFERROR(Table2[[#This Row],[Economic loss ($ million)]]*1000000 / Table2[[#This Row],[Total Waste (tons)]], NA())</f>
        <v>964856.30801642477</v>
      </c>
      <c r="G2381" s="13" t="str">
        <f t="shared" si="37"/>
        <v>Medium</v>
      </c>
      <c r="H2381" s="13">
        <v>90.49</v>
      </c>
      <c r="I2381" s="13">
        <f>IFERROR(Table2[[#This Row],[Total Waste (tons)]] / (Table2[[#This Row],[Population (million)]]*1000), NA())</f>
        <v>3.2713691746403248E-2</v>
      </c>
      <c r="J2381" s="13">
        <v>726.35</v>
      </c>
      <c r="K2381" s="13">
        <f>IFERROR(Table2[[#This Row],[Total Waste (tons)]] * Table2[[#This Row],[Household waste (%)]], NA())</f>
        <v>1056440.2914</v>
      </c>
      <c r="L2381" s="13">
        <v>44.46</v>
      </c>
      <c r="M2381" s="10">
        <f>SUMIFS(Table2[Household waste (%)], Table2[Country], "Australia", Table2[Year], 2020)</f>
        <v>1412.17</v>
      </c>
      <c r="N2381" s="10">
        <f>COUNTIFS(Table2[Year], "USA")</f>
        <v>0</v>
      </c>
    </row>
    <row r="2382" spans="1:14" x14ac:dyDescent="0.35">
      <c r="A2382" s="8" t="s">
        <v>34</v>
      </c>
      <c r="B2382" s="9">
        <v>2024</v>
      </c>
      <c r="C2382" s="8" t="s">
        <v>25</v>
      </c>
      <c r="D2382" s="9">
        <v>49583.39</v>
      </c>
      <c r="E2382" s="10">
        <v>41007.19</v>
      </c>
      <c r="F2382" s="10">
        <f>IFERROR(Table2[[#This Row],[Economic loss ($ million)]]*1000000 / Table2[[#This Row],[Total Waste (tons)]], NA())</f>
        <v>827034.81952323148</v>
      </c>
      <c r="G2382" s="10" t="str">
        <f t="shared" si="37"/>
        <v>Low</v>
      </c>
      <c r="H2382" s="10">
        <v>160.65</v>
      </c>
      <c r="I2382" s="10">
        <f>IFERROR(Table2[[#This Row],[Total Waste (tons)]] / (Table2[[#This Row],[Population (million)]]*1000), NA())</f>
        <v>0.1206232423490488</v>
      </c>
      <c r="J2382" s="10">
        <v>411.06</v>
      </c>
      <c r="K2382" s="10">
        <f>IFERROR(Table2[[#This Row],[Total Waste (tons)]] * Table2[[#This Row],[Household waste (%)]], NA())</f>
        <v>2525777.8865999999</v>
      </c>
      <c r="L2382" s="10">
        <v>50.94</v>
      </c>
      <c r="M2382" s="10">
        <f>SUMIFS(Table2[Household waste (%)], Table2[Country], "Australia", Table2[Year], 2020)</f>
        <v>1412.17</v>
      </c>
      <c r="N2382" s="10">
        <f>COUNTIFS(Table2[Year], "USA")</f>
        <v>0</v>
      </c>
    </row>
    <row r="2383" spans="1:14" x14ac:dyDescent="0.35">
      <c r="A2383" s="11" t="s">
        <v>24</v>
      </c>
      <c r="B2383" s="12">
        <v>2020</v>
      </c>
      <c r="C2383" s="11" t="s">
        <v>13</v>
      </c>
      <c r="D2383" s="12">
        <v>48894.02</v>
      </c>
      <c r="E2383" s="13">
        <v>41176.49</v>
      </c>
      <c r="F2383" s="13">
        <f>IFERROR(Table2[[#This Row],[Economic loss ($ million)]]*1000000 / Table2[[#This Row],[Total Waste (tons)]], NA())</f>
        <v>842157.99805374979</v>
      </c>
      <c r="G2383" s="13" t="str">
        <f t="shared" si="37"/>
        <v>Low</v>
      </c>
      <c r="H2383" s="13">
        <v>187.16</v>
      </c>
      <c r="I2383" s="13">
        <f>IFERROR(Table2[[#This Row],[Total Waste (tons)]] / (Table2[[#This Row],[Population (million)]]*1000), NA())</f>
        <v>1.0512582240378412</v>
      </c>
      <c r="J2383" s="13">
        <v>46.51</v>
      </c>
      <c r="K2383" s="13">
        <f>IFERROR(Table2[[#This Row],[Total Waste (tons)]] * Table2[[#This Row],[Household waste (%)]], NA())</f>
        <v>2925818.1568</v>
      </c>
      <c r="L2383" s="13">
        <v>59.84</v>
      </c>
      <c r="M2383" s="10">
        <f>SUMIFS(Table2[Household waste (%)], Table2[Country], "Australia", Table2[Year], 2020)</f>
        <v>1412.17</v>
      </c>
      <c r="N2383" s="10">
        <f>COUNTIFS(Table2[Year], "USA")</f>
        <v>0</v>
      </c>
    </row>
    <row r="2384" spans="1:14" x14ac:dyDescent="0.35">
      <c r="A2384" s="8" t="s">
        <v>26</v>
      </c>
      <c r="B2384" s="9">
        <v>2020</v>
      </c>
      <c r="C2384" s="8" t="s">
        <v>15</v>
      </c>
      <c r="D2384" s="9">
        <v>31926.79</v>
      </c>
      <c r="E2384" s="10">
        <v>26501.35</v>
      </c>
      <c r="F2384" s="10">
        <f>IFERROR(Table2[[#This Row],[Economic loss ($ million)]]*1000000 / Table2[[#This Row],[Total Waste (tons)]], NA())</f>
        <v>830066.22338168032</v>
      </c>
      <c r="G2384" s="10" t="str">
        <f t="shared" si="37"/>
        <v>Low</v>
      </c>
      <c r="H2384" s="10">
        <v>37.619999999999997</v>
      </c>
      <c r="I2384" s="10">
        <f>IFERROR(Table2[[#This Row],[Total Waste (tons)]] / (Table2[[#This Row],[Population (million)]]*1000), NA())</f>
        <v>3.0155458375049588E-2</v>
      </c>
      <c r="J2384" s="10">
        <v>1058.74</v>
      </c>
      <c r="K2384" s="10">
        <f>IFERROR(Table2[[#This Row],[Total Waste (tons)]] * Table2[[#This Row],[Household waste (%)]], NA())</f>
        <v>1371894.1662999999</v>
      </c>
      <c r="L2384" s="10">
        <v>42.97</v>
      </c>
      <c r="M2384" s="10">
        <f>SUMIFS(Table2[Household waste (%)], Table2[Country], "Australia", Table2[Year], 2020)</f>
        <v>1412.17</v>
      </c>
      <c r="N2384" s="10">
        <f>COUNTIFS(Table2[Year], "USA")</f>
        <v>0</v>
      </c>
    </row>
    <row r="2385" spans="1:14" x14ac:dyDescent="0.35">
      <c r="A2385" s="11" t="s">
        <v>32</v>
      </c>
      <c r="B2385" s="12">
        <v>2022</v>
      </c>
      <c r="C2385" s="11" t="s">
        <v>13</v>
      </c>
      <c r="D2385" s="12">
        <v>48968.97</v>
      </c>
      <c r="E2385" s="13">
        <v>47044.66</v>
      </c>
      <c r="F2385" s="13">
        <f>IFERROR(Table2[[#This Row],[Economic loss ($ million)]]*1000000 / Table2[[#This Row],[Total Waste (tons)]], NA())</f>
        <v>960703.48222558084</v>
      </c>
      <c r="G2385" s="13" t="str">
        <f t="shared" si="37"/>
        <v>Medium</v>
      </c>
      <c r="H2385" s="13">
        <v>174.05</v>
      </c>
      <c r="I2385" s="13">
        <f>IFERROR(Table2[[#This Row],[Total Waste (tons)]] / (Table2[[#This Row],[Population (million)]]*1000), NA())</f>
        <v>6.3883957575045988E-2</v>
      </c>
      <c r="J2385" s="13">
        <v>766.53</v>
      </c>
      <c r="K2385" s="13">
        <f>IFERROR(Table2[[#This Row],[Total Waste (tons)]] * Table2[[#This Row],[Household waste (%)]], NA())</f>
        <v>2535123.5769000002</v>
      </c>
      <c r="L2385" s="13">
        <v>51.77</v>
      </c>
      <c r="M2385" s="10">
        <f>SUMIFS(Table2[Household waste (%)], Table2[Country], "Australia", Table2[Year], 2020)</f>
        <v>1412.17</v>
      </c>
      <c r="N2385" s="10">
        <f>COUNTIFS(Table2[Year], "USA")</f>
        <v>0</v>
      </c>
    </row>
    <row r="2386" spans="1:14" x14ac:dyDescent="0.35">
      <c r="A2386" s="8" t="s">
        <v>33</v>
      </c>
      <c r="B2386" s="9">
        <v>2021</v>
      </c>
      <c r="C2386" s="8" t="s">
        <v>25</v>
      </c>
      <c r="D2386" s="9">
        <v>22213.58</v>
      </c>
      <c r="E2386" s="10">
        <v>21456.53</v>
      </c>
      <c r="F2386" s="10">
        <f>IFERROR(Table2[[#This Row],[Economic loss ($ million)]]*1000000 / Table2[[#This Row],[Total Waste (tons)]], NA())</f>
        <v>965919.49609203008</v>
      </c>
      <c r="G2386" s="10" t="str">
        <f t="shared" si="37"/>
        <v>Medium</v>
      </c>
      <c r="H2386" s="10">
        <v>99.8</v>
      </c>
      <c r="I2386" s="10">
        <f>IFERROR(Table2[[#This Row],[Total Waste (tons)]] / (Table2[[#This Row],[Population (million)]]*1000), NA())</f>
        <v>0.13759650644202182</v>
      </c>
      <c r="J2386" s="10">
        <v>161.44</v>
      </c>
      <c r="K2386" s="10">
        <f>IFERROR(Table2[[#This Row],[Total Waste (tons)]] * Table2[[#This Row],[Household waste (%)]], NA())</f>
        <v>727272.60920000006</v>
      </c>
      <c r="L2386" s="10">
        <v>32.74</v>
      </c>
      <c r="M2386" s="10">
        <f>SUMIFS(Table2[Household waste (%)], Table2[Country], "Australia", Table2[Year], 2020)</f>
        <v>1412.17</v>
      </c>
      <c r="N2386" s="10">
        <f>COUNTIFS(Table2[Year], "USA")</f>
        <v>0</v>
      </c>
    </row>
    <row r="2387" spans="1:14" x14ac:dyDescent="0.35">
      <c r="A2387" s="11" t="s">
        <v>17</v>
      </c>
      <c r="B2387" s="12">
        <v>2024</v>
      </c>
      <c r="C2387" s="11" t="s">
        <v>13</v>
      </c>
      <c r="D2387" s="12">
        <v>38492.620000000003</v>
      </c>
      <c r="E2387" s="13">
        <v>35957.74</v>
      </c>
      <c r="F2387" s="13">
        <f>IFERROR(Table2[[#This Row],[Economic loss ($ million)]]*1000000 / Table2[[#This Row],[Total Waste (tons)]], NA())</f>
        <v>934146.33766160882</v>
      </c>
      <c r="G2387" s="13" t="str">
        <f t="shared" si="37"/>
        <v>Low</v>
      </c>
      <c r="H2387" s="13">
        <v>140.84</v>
      </c>
      <c r="I2387" s="13">
        <f>IFERROR(Table2[[#This Row],[Total Waste (tons)]] / (Table2[[#This Row],[Population (million)]]*1000), NA())</f>
        <v>6.8374194006785446E-2</v>
      </c>
      <c r="J2387" s="13">
        <v>562.97</v>
      </c>
      <c r="K2387" s="13">
        <f>IFERROR(Table2[[#This Row],[Total Waste (tons)]] * Table2[[#This Row],[Household waste (%)]], NA())</f>
        <v>1347241.7000000002</v>
      </c>
      <c r="L2387" s="13">
        <v>35</v>
      </c>
      <c r="M2387" s="10">
        <f>SUMIFS(Table2[Household waste (%)], Table2[Country], "Australia", Table2[Year], 2020)</f>
        <v>1412.17</v>
      </c>
      <c r="N2387" s="10">
        <f>COUNTIFS(Table2[Year], "USA")</f>
        <v>0</v>
      </c>
    </row>
    <row r="2388" spans="1:14" x14ac:dyDescent="0.35">
      <c r="A2388" s="8" t="s">
        <v>17</v>
      </c>
      <c r="B2388" s="9">
        <v>2019</v>
      </c>
      <c r="C2388" s="8" t="s">
        <v>25</v>
      </c>
      <c r="D2388" s="9">
        <v>23737.15</v>
      </c>
      <c r="E2388" s="10">
        <v>28424.05</v>
      </c>
      <c r="F2388" s="10">
        <f>IFERROR(Table2[[#This Row],[Economic loss ($ million)]]*1000000 / Table2[[#This Row],[Total Waste (tons)]], NA())</f>
        <v>1197449.9887307447</v>
      </c>
      <c r="G2388" s="10" t="str">
        <f t="shared" si="37"/>
        <v>High</v>
      </c>
      <c r="H2388" s="10">
        <v>72.28</v>
      </c>
      <c r="I2388" s="10">
        <f>IFERROR(Table2[[#This Row],[Total Waste (tons)]] / (Table2[[#This Row],[Population (million)]]*1000), NA())</f>
        <v>2.6654183884297522E-2</v>
      </c>
      <c r="J2388" s="10">
        <v>890.56</v>
      </c>
      <c r="K2388" s="10">
        <f>IFERROR(Table2[[#This Row],[Total Waste (tons)]] * Table2[[#This Row],[Household waste (%)]], NA())</f>
        <v>1618873.6300000001</v>
      </c>
      <c r="L2388" s="10">
        <v>68.2</v>
      </c>
      <c r="M2388" s="10">
        <f>SUMIFS(Table2[Household waste (%)], Table2[Country], "Australia", Table2[Year], 2020)</f>
        <v>1412.17</v>
      </c>
      <c r="N2388" s="10">
        <f>COUNTIFS(Table2[Year], "USA")</f>
        <v>0</v>
      </c>
    </row>
    <row r="2389" spans="1:14" x14ac:dyDescent="0.35">
      <c r="A2389" s="11" t="s">
        <v>14</v>
      </c>
      <c r="B2389" s="12">
        <v>2019</v>
      </c>
      <c r="C2389" s="11" t="s">
        <v>19</v>
      </c>
      <c r="D2389" s="12">
        <v>25102.89</v>
      </c>
      <c r="E2389" s="13">
        <v>20756.5</v>
      </c>
      <c r="F2389" s="13">
        <f>IFERROR(Table2[[#This Row],[Economic loss ($ million)]]*1000000 / Table2[[#This Row],[Total Waste (tons)]], NA())</f>
        <v>826856.98738272768</v>
      </c>
      <c r="G2389" s="13" t="str">
        <f t="shared" si="37"/>
        <v>Low</v>
      </c>
      <c r="H2389" s="13">
        <v>71.75</v>
      </c>
      <c r="I2389" s="13">
        <f>IFERROR(Table2[[#This Row],[Total Waste (tons)]] / (Table2[[#This Row],[Population (million)]]*1000), NA())</f>
        <v>2.8635346322321592E-2</v>
      </c>
      <c r="J2389" s="13">
        <v>876.64</v>
      </c>
      <c r="K2389" s="13">
        <f>IFERROR(Table2[[#This Row],[Total Waste (tons)]] * Table2[[#This Row],[Household waste (%)]], NA())</f>
        <v>839942.69940000004</v>
      </c>
      <c r="L2389" s="13">
        <v>33.46</v>
      </c>
      <c r="M2389" s="10">
        <f>SUMIFS(Table2[Household waste (%)], Table2[Country], "Australia", Table2[Year], 2020)</f>
        <v>1412.17</v>
      </c>
      <c r="N2389" s="10">
        <f>COUNTIFS(Table2[Year], "USA")</f>
        <v>0</v>
      </c>
    </row>
    <row r="2390" spans="1:14" x14ac:dyDescent="0.35">
      <c r="A2390" s="8" t="s">
        <v>21</v>
      </c>
      <c r="B2390" s="9">
        <v>2021</v>
      </c>
      <c r="C2390" s="8" t="s">
        <v>19</v>
      </c>
      <c r="D2390" s="9">
        <v>39326.74</v>
      </c>
      <c r="E2390" s="10">
        <v>37769.879999999997</v>
      </c>
      <c r="F2390" s="10">
        <f>IFERROR(Table2[[#This Row],[Economic loss ($ million)]]*1000000 / Table2[[#This Row],[Total Waste (tons)]], NA())</f>
        <v>960412.17756671424</v>
      </c>
      <c r="G2390" s="10" t="str">
        <f t="shared" si="37"/>
        <v>Medium</v>
      </c>
      <c r="H2390" s="10">
        <v>119.13</v>
      </c>
      <c r="I2390" s="10">
        <f>IFERROR(Table2[[#This Row],[Total Waste (tons)]] / (Table2[[#This Row],[Population (million)]]*1000), NA())</f>
        <v>0.63625206277301405</v>
      </c>
      <c r="J2390" s="10">
        <v>61.81</v>
      </c>
      <c r="K2390" s="10">
        <f>IFERROR(Table2[[#This Row],[Total Waste (tons)]] * Table2[[#This Row],[Household waste (%)]], NA())</f>
        <v>1311940.0463999999</v>
      </c>
      <c r="L2390" s="10">
        <v>33.36</v>
      </c>
      <c r="M2390" s="10">
        <f>SUMIFS(Table2[Household waste (%)], Table2[Country], "Australia", Table2[Year], 2020)</f>
        <v>1412.17</v>
      </c>
      <c r="N2390" s="10">
        <f>COUNTIFS(Table2[Year], "USA")</f>
        <v>0</v>
      </c>
    </row>
    <row r="2391" spans="1:14" x14ac:dyDescent="0.35">
      <c r="A2391" s="11" t="s">
        <v>33</v>
      </c>
      <c r="B2391" s="12">
        <v>2022</v>
      </c>
      <c r="C2391" s="11" t="s">
        <v>19</v>
      </c>
      <c r="D2391" s="12">
        <v>19778.66</v>
      </c>
      <c r="E2391" s="13">
        <v>17597.46</v>
      </c>
      <c r="F2391" s="13">
        <f>IFERROR(Table2[[#This Row],[Economic loss ($ million)]]*1000000 / Table2[[#This Row],[Total Waste (tons)]], NA())</f>
        <v>889719.52599417756</v>
      </c>
      <c r="G2391" s="13" t="str">
        <f t="shared" si="37"/>
        <v>Low</v>
      </c>
      <c r="H2391" s="13">
        <v>157.66</v>
      </c>
      <c r="I2391" s="13">
        <f>IFERROR(Table2[[#This Row],[Total Waste (tons)]] / (Table2[[#This Row],[Population (million)]]*1000), NA())</f>
        <v>7.8533492158030571E-2</v>
      </c>
      <c r="J2391" s="13">
        <v>251.85</v>
      </c>
      <c r="K2391" s="13">
        <f>IFERROR(Table2[[#This Row],[Total Waste (tons)]] * Table2[[#This Row],[Household waste (%)]], NA())</f>
        <v>763654.06259999995</v>
      </c>
      <c r="L2391" s="13">
        <v>38.61</v>
      </c>
      <c r="M2391" s="10">
        <f>SUMIFS(Table2[Household waste (%)], Table2[Country], "Australia", Table2[Year], 2020)</f>
        <v>1412.17</v>
      </c>
      <c r="N2391" s="10">
        <f>COUNTIFS(Table2[Year], "USA")</f>
        <v>0</v>
      </c>
    </row>
    <row r="2392" spans="1:14" x14ac:dyDescent="0.35">
      <c r="A2392" s="8" t="s">
        <v>34</v>
      </c>
      <c r="B2392" s="9">
        <v>2022</v>
      </c>
      <c r="C2392" s="8" t="s">
        <v>19</v>
      </c>
      <c r="D2392" s="9">
        <v>42078.64</v>
      </c>
      <c r="E2392" s="10">
        <v>35469.58</v>
      </c>
      <c r="F2392" s="10">
        <f>IFERROR(Table2[[#This Row],[Economic loss ($ million)]]*1000000 / Table2[[#This Row],[Total Waste (tons)]], NA())</f>
        <v>842935.51312494895</v>
      </c>
      <c r="G2392" s="10" t="str">
        <f t="shared" si="37"/>
        <v>Low</v>
      </c>
      <c r="H2392" s="10">
        <v>22.55</v>
      </c>
      <c r="I2392" s="10">
        <f>IFERROR(Table2[[#This Row],[Total Waste (tons)]] / (Table2[[#This Row],[Population (million)]]*1000), NA())</f>
        <v>3.1109218473913396E-2</v>
      </c>
      <c r="J2392" s="10">
        <v>1352.61</v>
      </c>
      <c r="K2392" s="10">
        <f>IFERROR(Table2[[#This Row],[Total Waste (tons)]] * Table2[[#This Row],[Household waste (%)]], NA())</f>
        <v>1812327.0248</v>
      </c>
      <c r="L2392" s="10">
        <v>43.07</v>
      </c>
      <c r="M2392" s="10">
        <f>SUMIFS(Table2[Household waste (%)], Table2[Country], "Australia", Table2[Year], 2020)</f>
        <v>1412.17</v>
      </c>
      <c r="N2392" s="10">
        <f>COUNTIFS(Table2[Year], "USA")</f>
        <v>0</v>
      </c>
    </row>
    <row r="2393" spans="1:14" x14ac:dyDescent="0.35">
      <c r="A2393" s="11" t="s">
        <v>16</v>
      </c>
      <c r="B2393" s="12">
        <v>2023</v>
      </c>
      <c r="C2393" s="11" t="s">
        <v>25</v>
      </c>
      <c r="D2393" s="12">
        <v>16867.169999999998</v>
      </c>
      <c r="E2393" s="13">
        <v>15111.95</v>
      </c>
      <c r="F2393" s="13">
        <f>IFERROR(Table2[[#This Row],[Economic loss ($ million)]]*1000000 / Table2[[#This Row],[Total Waste (tons)]], NA())</f>
        <v>895938.67850979161</v>
      </c>
      <c r="G2393" s="13" t="str">
        <f t="shared" si="37"/>
        <v>Low</v>
      </c>
      <c r="H2393" s="13">
        <v>47.19</v>
      </c>
      <c r="I2393" s="13">
        <f>IFERROR(Table2[[#This Row],[Total Waste (tons)]] / (Table2[[#This Row],[Population (million)]]*1000), NA())</f>
        <v>1.6463485339476044E-2</v>
      </c>
      <c r="J2393" s="13">
        <v>1024.52</v>
      </c>
      <c r="K2393" s="13">
        <f>IFERROR(Table2[[#This Row],[Total Waste (tons)]] * Table2[[#This Row],[Household waste (%)]], NA())</f>
        <v>1000560.5243999999</v>
      </c>
      <c r="L2393" s="13">
        <v>59.32</v>
      </c>
      <c r="M2393" s="10">
        <f>SUMIFS(Table2[Household waste (%)], Table2[Country], "Australia", Table2[Year], 2020)</f>
        <v>1412.17</v>
      </c>
      <c r="N2393" s="10">
        <f>COUNTIFS(Table2[Year], "USA")</f>
        <v>0</v>
      </c>
    </row>
    <row r="2394" spans="1:14" x14ac:dyDescent="0.35">
      <c r="A2394" s="8" t="s">
        <v>27</v>
      </c>
      <c r="B2394" s="9">
        <v>2018</v>
      </c>
      <c r="C2394" s="8" t="s">
        <v>19</v>
      </c>
      <c r="D2394" s="9">
        <v>43902.22</v>
      </c>
      <c r="E2394" s="10">
        <v>50029.1</v>
      </c>
      <c r="F2394" s="10">
        <f>IFERROR(Table2[[#This Row],[Economic loss ($ million)]]*1000000 / Table2[[#This Row],[Total Waste (tons)]], NA())</f>
        <v>1139557.4073475099</v>
      </c>
      <c r="G2394" s="10" t="str">
        <f t="shared" si="37"/>
        <v>High</v>
      </c>
      <c r="H2394" s="10">
        <v>130.72</v>
      </c>
      <c r="I2394" s="10">
        <f>IFERROR(Table2[[#This Row],[Total Waste (tons)]] / (Table2[[#This Row],[Population (million)]]*1000), NA())</f>
        <v>4.2683188146534962E-2</v>
      </c>
      <c r="J2394" s="10">
        <v>1028.56</v>
      </c>
      <c r="K2394" s="10">
        <f>IFERROR(Table2[[#This Row],[Total Waste (tons)]] * Table2[[#This Row],[Household waste (%)]], NA())</f>
        <v>1363163.9310000001</v>
      </c>
      <c r="L2394" s="10">
        <v>31.05</v>
      </c>
      <c r="M2394" s="10">
        <f>SUMIFS(Table2[Household waste (%)], Table2[Country], "Australia", Table2[Year], 2020)</f>
        <v>1412.17</v>
      </c>
      <c r="N2394" s="10">
        <f>COUNTIFS(Table2[Year], "USA")</f>
        <v>0</v>
      </c>
    </row>
    <row r="2395" spans="1:14" x14ac:dyDescent="0.35">
      <c r="A2395" s="11" t="s">
        <v>23</v>
      </c>
      <c r="B2395" s="12">
        <v>2021</v>
      </c>
      <c r="C2395" s="11" t="s">
        <v>15</v>
      </c>
      <c r="D2395" s="12">
        <v>49873.3</v>
      </c>
      <c r="E2395" s="13">
        <v>41839.46</v>
      </c>
      <c r="F2395" s="13">
        <f>IFERROR(Table2[[#This Row],[Economic loss ($ million)]]*1000000 / Table2[[#This Row],[Total Waste (tons)]], NA())</f>
        <v>838915.01063695399</v>
      </c>
      <c r="G2395" s="13" t="str">
        <f t="shared" si="37"/>
        <v>Low</v>
      </c>
      <c r="H2395" s="13">
        <v>110.31</v>
      </c>
      <c r="I2395" s="13">
        <f>IFERROR(Table2[[#This Row],[Total Waste (tons)]] / (Table2[[#This Row],[Population (million)]]*1000), NA())</f>
        <v>0.72185989289332764</v>
      </c>
      <c r="J2395" s="13">
        <v>69.09</v>
      </c>
      <c r="K2395" s="13">
        <f>IFERROR(Table2[[#This Row],[Total Waste (tons)]] * Table2[[#This Row],[Household waste (%)]], NA())</f>
        <v>2604383.7260000003</v>
      </c>
      <c r="L2395" s="13">
        <v>52.22</v>
      </c>
      <c r="M2395" s="10">
        <f>SUMIFS(Table2[Household waste (%)], Table2[Country], "Australia", Table2[Year], 2020)</f>
        <v>1412.17</v>
      </c>
      <c r="N2395" s="10">
        <f>COUNTIFS(Table2[Year], "USA")</f>
        <v>0</v>
      </c>
    </row>
    <row r="2396" spans="1:14" x14ac:dyDescent="0.35">
      <c r="A2396" s="8" t="s">
        <v>31</v>
      </c>
      <c r="B2396" s="9">
        <v>2022</v>
      </c>
      <c r="C2396" s="8" t="s">
        <v>15</v>
      </c>
      <c r="D2396" s="9">
        <v>2481.87</v>
      </c>
      <c r="E2396" s="10">
        <v>2326.77</v>
      </c>
      <c r="F2396" s="10">
        <f>IFERROR(Table2[[#This Row],[Economic loss ($ million)]]*1000000 / Table2[[#This Row],[Total Waste (tons)]], NA())</f>
        <v>937506.79930858593</v>
      </c>
      <c r="G2396" s="10" t="str">
        <f t="shared" si="37"/>
        <v>Low</v>
      </c>
      <c r="H2396" s="10">
        <v>155.84</v>
      </c>
      <c r="I2396" s="10">
        <f>IFERROR(Table2[[#This Row],[Total Waste (tons)]] / (Table2[[#This Row],[Population (million)]]*1000), NA())</f>
        <v>1.9372960736866753E-2</v>
      </c>
      <c r="J2396" s="10">
        <v>128.11000000000001</v>
      </c>
      <c r="K2396" s="10">
        <f>IFERROR(Table2[[#This Row],[Total Waste (tons)]] * Table2[[#This Row],[Household waste (%)]], NA())</f>
        <v>140970.21599999999</v>
      </c>
      <c r="L2396" s="10">
        <v>56.8</v>
      </c>
      <c r="M2396" s="10">
        <f>SUMIFS(Table2[Household waste (%)], Table2[Country], "Australia", Table2[Year], 2020)</f>
        <v>1412.17</v>
      </c>
      <c r="N2396" s="10">
        <f>COUNTIFS(Table2[Year], "USA")</f>
        <v>0</v>
      </c>
    </row>
    <row r="2397" spans="1:14" x14ac:dyDescent="0.35">
      <c r="A2397" s="11" t="s">
        <v>23</v>
      </c>
      <c r="B2397" s="12">
        <v>2021</v>
      </c>
      <c r="C2397" s="11" t="s">
        <v>15</v>
      </c>
      <c r="D2397" s="12">
        <v>38958.82</v>
      </c>
      <c r="E2397" s="13">
        <v>35391.19</v>
      </c>
      <c r="F2397" s="13">
        <f>IFERROR(Table2[[#This Row],[Economic loss ($ million)]]*1000000 / Table2[[#This Row],[Total Waste (tons)]], NA())</f>
        <v>908425.6145334997</v>
      </c>
      <c r="G2397" s="13" t="str">
        <f t="shared" si="37"/>
        <v>Low</v>
      </c>
      <c r="H2397" s="13">
        <v>177.7</v>
      </c>
      <c r="I2397" s="13">
        <f>IFERROR(Table2[[#This Row],[Total Waste (tons)]] / (Table2[[#This Row],[Population (million)]]*1000), NA())</f>
        <v>7.6037981107034122E-2</v>
      </c>
      <c r="J2397" s="13">
        <v>512.36</v>
      </c>
      <c r="K2397" s="13">
        <f>IFERROR(Table2[[#This Row],[Total Waste (tons)]] * Table2[[#This Row],[Household waste (%)]], NA())</f>
        <v>1280966.0016000001</v>
      </c>
      <c r="L2397" s="13">
        <v>32.880000000000003</v>
      </c>
      <c r="M2397" s="10">
        <f>SUMIFS(Table2[Household waste (%)], Table2[Country], "Australia", Table2[Year], 2020)</f>
        <v>1412.17</v>
      </c>
      <c r="N2397" s="10">
        <f>COUNTIFS(Table2[Year], "USA")</f>
        <v>0</v>
      </c>
    </row>
    <row r="2398" spans="1:14" x14ac:dyDescent="0.35">
      <c r="A2398" s="8" t="s">
        <v>27</v>
      </c>
      <c r="B2398" s="9">
        <v>2020</v>
      </c>
      <c r="C2398" s="8" t="s">
        <v>15</v>
      </c>
      <c r="D2398" s="9">
        <v>15226.56</v>
      </c>
      <c r="E2398" s="10">
        <v>12197.03</v>
      </c>
      <c r="F2398" s="10">
        <f>IFERROR(Table2[[#This Row],[Economic loss ($ million)]]*1000000 / Table2[[#This Row],[Total Waste (tons)]], NA())</f>
        <v>801036.47836412163</v>
      </c>
      <c r="G2398" s="10" t="str">
        <f t="shared" si="37"/>
        <v>Low</v>
      </c>
      <c r="H2398" s="10">
        <v>60.73</v>
      </c>
      <c r="I2398" s="10">
        <f>IFERROR(Table2[[#This Row],[Total Waste (tons)]] / (Table2[[#This Row],[Population (million)]]*1000), NA())</f>
        <v>1.2613957187355026E-2</v>
      </c>
      <c r="J2398" s="10">
        <v>1207.1199999999999</v>
      </c>
      <c r="K2398" s="10">
        <f>IFERROR(Table2[[#This Row],[Total Waste (tons)]] * Table2[[#This Row],[Household waste (%)]], NA())</f>
        <v>903544.07039999997</v>
      </c>
      <c r="L2398" s="10">
        <v>59.34</v>
      </c>
      <c r="M2398" s="10">
        <f>SUMIFS(Table2[Household waste (%)], Table2[Country], "Australia", Table2[Year], 2020)</f>
        <v>1412.17</v>
      </c>
      <c r="N2398" s="10">
        <f>COUNTIFS(Table2[Year], "USA")</f>
        <v>0</v>
      </c>
    </row>
    <row r="2399" spans="1:14" x14ac:dyDescent="0.35">
      <c r="A2399" s="11" t="s">
        <v>31</v>
      </c>
      <c r="B2399" s="12">
        <v>2024</v>
      </c>
      <c r="C2399" s="11" t="s">
        <v>22</v>
      </c>
      <c r="D2399" s="12">
        <v>18555.14</v>
      </c>
      <c r="E2399" s="13">
        <v>19320.52</v>
      </c>
      <c r="F2399" s="13">
        <f>IFERROR(Table2[[#This Row],[Economic loss ($ million)]]*1000000 / Table2[[#This Row],[Total Waste (tons)]], NA())</f>
        <v>1041248.9477309253</v>
      </c>
      <c r="G2399" s="13" t="str">
        <f t="shared" si="37"/>
        <v>Medium</v>
      </c>
      <c r="H2399" s="13">
        <v>170.77</v>
      </c>
      <c r="I2399" s="13">
        <f>IFERROR(Table2[[#This Row],[Total Waste (tons)]] / (Table2[[#This Row],[Population (million)]]*1000), NA())</f>
        <v>3.0461207604163244E-2</v>
      </c>
      <c r="J2399" s="13">
        <v>609.14</v>
      </c>
      <c r="K2399" s="13">
        <f>IFERROR(Table2[[#This Row],[Total Waste (tons)]] * Table2[[#This Row],[Household waste (%)]], NA())</f>
        <v>913098.43940000003</v>
      </c>
      <c r="L2399" s="13">
        <v>49.21</v>
      </c>
      <c r="M2399" s="10">
        <f>SUMIFS(Table2[Household waste (%)], Table2[Country], "Australia", Table2[Year], 2020)</f>
        <v>1412.17</v>
      </c>
      <c r="N2399" s="10">
        <f>COUNTIFS(Table2[Year], "USA")</f>
        <v>0</v>
      </c>
    </row>
    <row r="2400" spans="1:14" x14ac:dyDescent="0.35">
      <c r="A2400" s="8" t="s">
        <v>10</v>
      </c>
      <c r="B2400" s="9">
        <v>2023</v>
      </c>
      <c r="C2400" s="8" t="s">
        <v>11</v>
      </c>
      <c r="D2400" s="9">
        <v>13408.63</v>
      </c>
      <c r="E2400" s="10">
        <v>13556.12</v>
      </c>
      <c r="F2400" s="10">
        <f>IFERROR(Table2[[#This Row],[Economic loss ($ million)]]*1000000 / Table2[[#This Row],[Total Waste (tons)]], NA())</f>
        <v>1010999.6323263451</v>
      </c>
      <c r="G2400" s="10" t="str">
        <f t="shared" si="37"/>
        <v>Medium</v>
      </c>
      <c r="H2400" s="10">
        <v>127.34</v>
      </c>
      <c r="I2400" s="10">
        <f>IFERROR(Table2[[#This Row],[Total Waste (tons)]] / (Table2[[#This Row],[Population (million)]]*1000), NA())</f>
        <v>2.4110603635840538E-2</v>
      </c>
      <c r="J2400" s="10">
        <v>556.13</v>
      </c>
      <c r="K2400" s="10">
        <f>IFERROR(Table2[[#This Row],[Total Waste (tons)]] * Table2[[#This Row],[Household waste (%)]], NA())</f>
        <v>792584.1192999999</v>
      </c>
      <c r="L2400" s="10">
        <v>59.11</v>
      </c>
      <c r="M2400" s="10">
        <f>SUMIFS(Table2[Household waste (%)], Table2[Country], "Australia", Table2[Year], 2020)</f>
        <v>1412.17</v>
      </c>
      <c r="N2400" s="10">
        <f>COUNTIFS(Table2[Year], "USA")</f>
        <v>0</v>
      </c>
    </row>
    <row r="2401" spans="1:14" x14ac:dyDescent="0.35">
      <c r="A2401" s="11" t="s">
        <v>24</v>
      </c>
      <c r="B2401" s="12">
        <v>2022</v>
      </c>
      <c r="C2401" s="11" t="s">
        <v>25</v>
      </c>
      <c r="D2401" s="12">
        <v>34495.83</v>
      </c>
      <c r="E2401" s="13">
        <v>33564.300000000003</v>
      </c>
      <c r="F2401" s="13">
        <f>IFERROR(Table2[[#This Row],[Economic loss ($ million)]]*1000000 / Table2[[#This Row],[Total Waste (tons)]], NA())</f>
        <v>972995.86645690224</v>
      </c>
      <c r="G2401" s="13" t="str">
        <f t="shared" si="37"/>
        <v>Medium</v>
      </c>
      <c r="H2401" s="13">
        <v>114.58</v>
      </c>
      <c r="I2401" s="13">
        <f>IFERROR(Table2[[#This Row],[Total Waste (tons)]] / (Table2[[#This Row],[Population (million)]]*1000), NA())</f>
        <v>0.17443279733009709</v>
      </c>
      <c r="J2401" s="13">
        <v>197.76</v>
      </c>
      <c r="K2401" s="13">
        <f>IFERROR(Table2[[#This Row],[Total Waste (tons)]] * Table2[[#This Row],[Household waste (%)]], NA())</f>
        <v>2352960.5642999997</v>
      </c>
      <c r="L2401" s="13">
        <v>68.209999999999994</v>
      </c>
      <c r="M2401" s="10">
        <f>SUMIFS(Table2[Household waste (%)], Table2[Country], "Australia", Table2[Year], 2020)</f>
        <v>1412.17</v>
      </c>
      <c r="N2401" s="10">
        <f>COUNTIFS(Table2[Year], "USA")</f>
        <v>0</v>
      </c>
    </row>
    <row r="2402" spans="1:14" x14ac:dyDescent="0.35">
      <c r="A2402" s="8" t="s">
        <v>8</v>
      </c>
      <c r="B2402" s="9">
        <v>2020</v>
      </c>
      <c r="C2402" s="8" t="s">
        <v>9</v>
      </c>
      <c r="D2402" s="9">
        <v>23928.49</v>
      </c>
      <c r="E2402" s="10">
        <v>26048.11</v>
      </c>
      <c r="F2402" s="10">
        <f>IFERROR(Table2[[#This Row],[Economic loss ($ million)]]*1000000 / Table2[[#This Row],[Total Waste (tons)]], NA())</f>
        <v>1088581.435769662</v>
      </c>
      <c r="G2402" s="10" t="str">
        <f t="shared" si="37"/>
        <v>Medium</v>
      </c>
      <c r="H2402" s="10">
        <v>37.299999999999997</v>
      </c>
      <c r="I2402" s="10">
        <f>IFERROR(Table2[[#This Row],[Total Waste (tons)]] / (Table2[[#This Row],[Population (million)]]*1000), NA())</f>
        <v>0.11456164121223729</v>
      </c>
      <c r="J2402" s="10">
        <v>208.87</v>
      </c>
      <c r="K2402" s="10">
        <f>IFERROR(Table2[[#This Row],[Total Waste (tons)]] * Table2[[#This Row],[Household waste (%)]], NA())</f>
        <v>1090660.5742000001</v>
      </c>
      <c r="L2402" s="10">
        <v>45.58</v>
      </c>
      <c r="M2402" s="10">
        <f>SUMIFS(Table2[Household waste (%)], Table2[Country], "Australia", Table2[Year], 2020)</f>
        <v>1412.17</v>
      </c>
      <c r="N2402" s="10">
        <f>COUNTIFS(Table2[Year], "USA")</f>
        <v>0</v>
      </c>
    </row>
    <row r="2403" spans="1:14" x14ac:dyDescent="0.35">
      <c r="A2403" s="11" t="s">
        <v>16</v>
      </c>
      <c r="B2403" s="12">
        <v>2022</v>
      </c>
      <c r="C2403" s="11" t="s">
        <v>11</v>
      </c>
      <c r="D2403" s="12">
        <v>755.35</v>
      </c>
      <c r="E2403" s="13">
        <v>856.23</v>
      </c>
      <c r="F2403" s="13">
        <f>IFERROR(Table2[[#This Row],[Economic loss ($ million)]]*1000000 / Table2[[#This Row],[Total Waste (tons)]], NA())</f>
        <v>1133553.9815979346</v>
      </c>
      <c r="G2403" s="13" t="str">
        <f t="shared" si="37"/>
        <v>High</v>
      </c>
      <c r="H2403" s="13">
        <v>176.64</v>
      </c>
      <c r="I2403" s="13">
        <f>IFERROR(Table2[[#This Row],[Total Waste (tons)]] / (Table2[[#This Row],[Population (million)]]*1000), NA())</f>
        <v>7.6529888551165152E-3</v>
      </c>
      <c r="J2403" s="13">
        <v>98.7</v>
      </c>
      <c r="K2403" s="13">
        <f>IFERROR(Table2[[#This Row],[Total Waste (tons)]] * Table2[[#This Row],[Household waste (%)]], NA())</f>
        <v>44218.188999999998</v>
      </c>
      <c r="L2403" s="13">
        <v>58.54</v>
      </c>
      <c r="M2403" s="10">
        <f>SUMIFS(Table2[Household waste (%)], Table2[Country], "Australia", Table2[Year], 2020)</f>
        <v>1412.17</v>
      </c>
      <c r="N2403" s="10">
        <f>COUNTIFS(Table2[Year], "USA")</f>
        <v>0</v>
      </c>
    </row>
    <row r="2404" spans="1:14" x14ac:dyDescent="0.35">
      <c r="A2404" s="8" t="s">
        <v>34</v>
      </c>
      <c r="B2404" s="9">
        <v>2022</v>
      </c>
      <c r="C2404" s="8" t="s">
        <v>22</v>
      </c>
      <c r="D2404" s="9">
        <v>7876.24</v>
      </c>
      <c r="E2404" s="10">
        <v>7870.43</v>
      </c>
      <c r="F2404" s="10">
        <f>IFERROR(Table2[[#This Row],[Economic loss ($ million)]]*1000000 / Table2[[#This Row],[Total Waste (tons)]], NA())</f>
        <v>999262.33837465593</v>
      </c>
      <c r="G2404" s="10" t="str">
        <f t="shared" si="37"/>
        <v>Medium</v>
      </c>
      <c r="H2404" s="10">
        <v>198.28</v>
      </c>
      <c r="I2404" s="10">
        <f>IFERROR(Table2[[#This Row],[Total Waste (tons)]] / (Table2[[#This Row],[Population (million)]]*1000), NA())</f>
        <v>7.0790663395080035E-3</v>
      </c>
      <c r="J2404" s="10">
        <v>1112.6099999999999</v>
      </c>
      <c r="K2404" s="10">
        <f>IFERROR(Table2[[#This Row],[Total Waste (tons)]] * Table2[[#This Row],[Household waste (%)]], NA())</f>
        <v>346318.27279999998</v>
      </c>
      <c r="L2404" s="10">
        <v>43.97</v>
      </c>
      <c r="M2404" s="10">
        <f>SUMIFS(Table2[Household waste (%)], Table2[Country], "Australia", Table2[Year], 2020)</f>
        <v>1412.17</v>
      </c>
      <c r="N2404" s="10">
        <f>COUNTIFS(Table2[Year], "USA")</f>
        <v>0</v>
      </c>
    </row>
    <row r="2405" spans="1:14" x14ac:dyDescent="0.35">
      <c r="A2405" s="11" t="s">
        <v>17</v>
      </c>
      <c r="B2405" s="12">
        <v>2024</v>
      </c>
      <c r="C2405" s="11" t="s">
        <v>15</v>
      </c>
      <c r="D2405" s="12">
        <v>39979.18</v>
      </c>
      <c r="E2405" s="13">
        <v>45547.1</v>
      </c>
      <c r="F2405" s="13">
        <f>IFERROR(Table2[[#This Row],[Economic loss ($ million)]]*1000000 / Table2[[#This Row],[Total Waste (tons)]], NA())</f>
        <v>1139270.4902901961</v>
      </c>
      <c r="G2405" s="13" t="str">
        <f t="shared" si="37"/>
        <v>High</v>
      </c>
      <c r="H2405" s="13">
        <v>57.75</v>
      </c>
      <c r="I2405" s="13">
        <f>IFERROR(Table2[[#This Row],[Total Waste (tons)]] / (Table2[[#This Row],[Population (million)]]*1000), NA())</f>
        <v>6.4968766250650026E-2</v>
      </c>
      <c r="J2405" s="13">
        <v>615.36</v>
      </c>
      <c r="K2405" s="13">
        <f>IFERROR(Table2[[#This Row],[Total Waste (tons)]] * Table2[[#This Row],[Household waste (%)]], NA())</f>
        <v>2398351.0082</v>
      </c>
      <c r="L2405" s="13">
        <v>59.99</v>
      </c>
      <c r="M2405" s="10">
        <f>SUMIFS(Table2[Household waste (%)], Table2[Country], "Australia", Table2[Year], 2020)</f>
        <v>1412.17</v>
      </c>
      <c r="N2405" s="10">
        <f>COUNTIFS(Table2[Year], "USA")</f>
        <v>0</v>
      </c>
    </row>
    <row r="2406" spans="1:14" x14ac:dyDescent="0.35">
      <c r="A2406" s="8" t="s">
        <v>17</v>
      </c>
      <c r="B2406" s="9">
        <v>2019</v>
      </c>
      <c r="C2406" s="8" t="s">
        <v>22</v>
      </c>
      <c r="D2406" s="9">
        <v>27301.63</v>
      </c>
      <c r="E2406" s="10">
        <v>26592.29</v>
      </c>
      <c r="F2406" s="10">
        <f>IFERROR(Table2[[#This Row],[Economic loss ($ million)]]*1000000 / Table2[[#This Row],[Total Waste (tons)]], NA())</f>
        <v>974018.40109912853</v>
      </c>
      <c r="G2406" s="10" t="str">
        <f t="shared" si="37"/>
        <v>Medium</v>
      </c>
      <c r="H2406" s="10">
        <v>121.57</v>
      </c>
      <c r="I2406" s="10">
        <f>IFERROR(Table2[[#This Row],[Total Waste (tons)]] / (Table2[[#This Row],[Population (million)]]*1000), NA())</f>
        <v>2.4029529031747012E-2</v>
      </c>
      <c r="J2406" s="10">
        <v>1136.17</v>
      </c>
      <c r="K2406" s="10">
        <f>IFERROR(Table2[[#This Row],[Total Waste (tons)]] * Table2[[#This Row],[Household waste (%)]], NA())</f>
        <v>1098071.5586000001</v>
      </c>
      <c r="L2406" s="10">
        <v>40.22</v>
      </c>
      <c r="M2406" s="10">
        <f>SUMIFS(Table2[Household waste (%)], Table2[Country], "Australia", Table2[Year], 2020)</f>
        <v>1412.17</v>
      </c>
      <c r="N2406" s="10">
        <f>COUNTIFS(Table2[Year], "USA")</f>
        <v>0</v>
      </c>
    </row>
    <row r="2407" spans="1:14" x14ac:dyDescent="0.35">
      <c r="A2407" s="11" t="s">
        <v>35</v>
      </c>
      <c r="B2407" s="12">
        <v>2024</v>
      </c>
      <c r="C2407" s="11" t="s">
        <v>11</v>
      </c>
      <c r="D2407" s="12">
        <v>25805.54</v>
      </c>
      <c r="E2407" s="13">
        <v>20723.45</v>
      </c>
      <c r="F2407" s="13">
        <f>IFERROR(Table2[[#This Row],[Economic loss ($ million)]]*1000000 / Table2[[#This Row],[Total Waste (tons)]], NA())</f>
        <v>803062.05566711642</v>
      </c>
      <c r="G2407" s="13" t="str">
        <f t="shared" si="37"/>
        <v>Low</v>
      </c>
      <c r="H2407" s="13">
        <v>116.33</v>
      </c>
      <c r="I2407" s="13">
        <f>IFERROR(Table2[[#This Row],[Total Waste (tons)]] / (Table2[[#This Row],[Population (million)]]*1000), NA())</f>
        <v>0.11213461956285578</v>
      </c>
      <c r="J2407" s="13">
        <v>230.13</v>
      </c>
      <c r="K2407" s="13">
        <f>IFERROR(Table2[[#This Row],[Total Waste (tons)]] * Table2[[#This Row],[Household waste (%)]], NA())</f>
        <v>1101896.5580000002</v>
      </c>
      <c r="L2407" s="13">
        <v>42.7</v>
      </c>
      <c r="M2407" s="10">
        <f>SUMIFS(Table2[Household waste (%)], Table2[Country], "Australia", Table2[Year], 2020)</f>
        <v>1412.17</v>
      </c>
      <c r="N2407" s="10">
        <f>COUNTIFS(Table2[Year], "USA")</f>
        <v>0</v>
      </c>
    </row>
    <row r="2408" spans="1:14" x14ac:dyDescent="0.35">
      <c r="A2408" s="8" t="s">
        <v>8</v>
      </c>
      <c r="B2408" s="9">
        <v>2018</v>
      </c>
      <c r="C2408" s="8" t="s">
        <v>11</v>
      </c>
      <c r="D2408" s="9">
        <v>29187.200000000001</v>
      </c>
      <c r="E2408" s="10">
        <v>29544.19</v>
      </c>
      <c r="F2408" s="10">
        <f>IFERROR(Table2[[#This Row],[Economic loss ($ million)]]*1000000 / Table2[[#This Row],[Total Waste (tons)]], NA())</f>
        <v>1012231.0464861309</v>
      </c>
      <c r="G2408" s="10" t="str">
        <f t="shared" si="37"/>
        <v>Medium</v>
      </c>
      <c r="H2408" s="10">
        <v>129.84</v>
      </c>
      <c r="I2408" s="10">
        <f>IFERROR(Table2[[#This Row],[Total Waste (tons)]] / (Table2[[#This Row],[Population (million)]]*1000), NA())</f>
        <v>2.2592110966623322E-2</v>
      </c>
      <c r="J2408" s="10">
        <v>1291.92</v>
      </c>
      <c r="K2408" s="10">
        <f>IFERROR(Table2[[#This Row],[Total Waste (tons)]] * Table2[[#This Row],[Household waste (%)]], NA())</f>
        <v>1578151.9040000001</v>
      </c>
      <c r="L2408" s="10">
        <v>54.07</v>
      </c>
      <c r="M2408" s="10">
        <f>SUMIFS(Table2[Household waste (%)], Table2[Country], "Australia", Table2[Year], 2020)</f>
        <v>1412.17</v>
      </c>
      <c r="N2408" s="10">
        <f>COUNTIFS(Table2[Year], "USA")</f>
        <v>0</v>
      </c>
    </row>
    <row r="2409" spans="1:14" x14ac:dyDescent="0.35">
      <c r="A2409" s="11" t="s">
        <v>18</v>
      </c>
      <c r="B2409" s="12">
        <v>2019</v>
      </c>
      <c r="C2409" s="11" t="s">
        <v>19</v>
      </c>
      <c r="D2409" s="12">
        <v>36139.919999999998</v>
      </c>
      <c r="E2409" s="13">
        <v>39445.089999999997</v>
      </c>
      <c r="F2409" s="13">
        <f>IFERROR(Table2[[#This Row],[Economic loss ($ million)]]*1000000 / Table2[[#This Row],[Total Waste (tons)]], NA())</f>
        <v>1091454.8233643018</v>
      </c>
      <c r="G2409" s="13" t="str">
        <f t="shared" si="37"/>
        <v>Medium</v>
      </c>
      <c r="H2409" s="13">
        <v>138.12</v>
      </c>
      <c r="I2409" s="13">
        <f>IFERROR(Table2[[#This Row],[Total Waste (tons)]] / (Table2[[#This Row],[Population (million)]]*1000), NA())</f>
        <v>0.12686460490750165</v>
      </c>
      <c r="J2409" s="13">
        <v>284.87</v>
      </c>
      <c r="K2409" s="13">
        <f>IFERROR(Table2[[#This Row],[Total Waste (tons)]] * Table2[[#This Row],[Household waste (%)]], NA())</f>
        <v>1660267.9247999999</v>
      </c>
      <c r="L2409" s="13">
        <v>45.94</v>
      </c>
      <c r="M2409" s="10">
        <f>SUMIFS(Table2[Household waste (%)], Table2[Country], "Australia", Table2[Year], 2020)</f>
        <v>1412.17</v>
      </c>
      <c r="N2409" s="10">
        <f>COUNTIFS(Table2[Year], "USA")</f>
        <v>0</v>
      </c>
    </row>
    <row r="2410" spans="1:14" x14ac:dyDescent="0.35">
      <c r="A2410" s="8" t="s">
        <v>10</v>
      </c>
      <c r="B2410" s="9">
        <v>2021</v>
      </c>
      <c r="C2410" s="8" t="s">
        <v>9</v>
      </c>
      <c r="D2410" s="9">
        <v>29254.41</v>
      </c>
      <c r="E2410" s="10">
        <v>32371.66</v>
      </c>
      <c r="F2410" s="10">
        <f>IFERROR(Table2[[#This Row],[Economic loss ($ million)]]*1000000 / Table2[[#This Row],[Total Waste (tons)]], NA())</f>
        <v>1106556.5841184286</v>
      </c>
      <c r="G2410" s="10" t="str">
        <f t="shared" si="37"/>
        <v>High</v>
      </c>
      <c r="H2410" s="10">
        <v>166.33</v>
      </c>
      <c r="I2410" s="10">
        <f>IFERROR(Table2[[#This Row],[Total Waste (tons)]] / (Table2[[#This Row],[Population (million)]]*1000), NA())</f>
        <v>6.1424003191467028E-2</v>
      </c>
      <c r="J2410" s="10">
        <v>476.27</v>
      </c>
      <c r="K2410" s="10">
        <f>IFERROR(Table2[[#This Row],[Total Waste (tons)]] * Table2[[#This Row],[Household waste (%)]], NA())</f>
        <v>1769306.7167999998</v>
      </c>
      <c r="L2410" s="10">
        <v>60.48</v>
      </c>
      <c r="M2410" s="10">
        <f>SUMIFS(Table2[Household waste (%)], Table2[Country], "Australia", Table2[Year], 2020)</f>
        <v>1412.17</v>
      </c>
      <c r="N2410" s="10">
        <f>COUNTIFS(Table2[Year], "USA")</f>
        <v>0</v>
      </c>
    </row>
    <row r="2411" spans="1:14" x14ac:dyDescent="0.35">
      <c r="A2411" s="11" t="s">
        <v>33</v>
      </c>
      <c r="B2411" s="12">
        <v>2020</v>
      </c>
      <c r="C2411" s="11" t="s">
        <v>25</v>
      </c>
      <c r="D2411" s="12">
        <v>5358.44</v>
      </c>
      <c r="E2411" s="13">
        <v>4466.13</v>
      </c>
      <c r="F2411" s="13">
        <f>IFERROR(Table2[[#This Row],[Economic loss ($ million)]]*1000000 / Table2[[#This Row],[Total Waste (tons)]], NA())</f>
        <v>833475.78772926459</v>
      </c>
      <c r="G2411" s="13" t="str">
        <f t="shared" si="37"/>
        <v>Low</v>
      </c>
      <c r="H2411" s="13">
        <v>86.06</v>
      </c>
      <c r="I2411" s="13">
        <f>IFERROR(Table2[[#This Row],[Total Waste (tons)]] / (Table2[[#This Row],[Population (million)]]*1000), NA())</f>
        <v>5.061960947315718E-3</v>
      </c>
      <c r="J2411" s="13">
        <v>1058.57</v>
      </c>
      <c r="K2411" s="13">
        <f>IFERROR(Table2[[#This Row],[Total Waste (tons)]] * Table2[[#This Row],[Household waste (%)]], NA())</f>
        <v>258919.82079999999</v>
      </c>
      <c r="L2411" s="13">
        <v>48.32</v>
      </c>
      <c r="M2411" s="10">
        <f>SUMIFS(Table2[Household waste (%)], Table2[Country], "Australia", Table2[Year], 2020)</f>
        <v>1412.17</v>
      </c>
      <c r="N2411" s="10">
        <f>COUNTIFS(Table2[Year], "USA")</f>
        <v>0</v>
      </c>
    </row>
    <row r="2412" spans="1:14" x14ac:dyDescent="0.35">
      <c r="A2412" s="8" t="s">
        <v>32</v>
      </c>
      <c r="B2412" s="9">
        <v>2022</v>
      </c>
      <c r="C2412" s="8" t="s">
        <v>15</v>
      </c>
      <c r="D2412" s="9">
        <v>26200.53</v>
      </c>
      <c r="E2412" s="10">
        <v>29637.18</v>
      </c>
      <c r="F2412" s="10">
        <f>IFERROR(Table2[[#This Row],[Economic loss ($ million)]]*1000000 / Table2[[#This Row],[Total Waste (tons)]], NA())</f>
        <v>1131167.1939460768</v>
      </c>
      <c r="G2412" s="10" t="str">
        <f t="shared" si="37"/>
        <v>High</v>
      </c>
      <c r="H2412" s="10">
        <v>46.49</v>
      </c>
      <c r="I2412" s="10">
        <f>IFERROR(Table2[[#This Row],[Total Waste (tons)]] / (Table2[[#This Row],[Population (million)]]*1000), NA())</f>
        <v>2.116547512299154E-2</v>
      </c>
      <c r="J2412" s="10">
        <v>1237.8900000000001</v>
      </c>
      <c r="K2412" s="10">
        <f>IFERROR(Table2[[#This Row],[Total Waste (tons)]] * Table2[[#This Row],[Household waste (%)]], NA())</f>
        <v>1506530.4749999999</v>
      </c>
      <c r="L2412" s="10">
        <v>57.5</v>
      </c>
      <c r="M2412" s="10">
        <f>SUMIFS(Table2[Household waste (%)], Table2[Country], "Australia", Table2[Year], 2020)</f>
        <v>1412.17</v>
      </c>
      <c r="N2412" s="10">
        <f>COUNTIFS(Table2[Year], "USA")</f>
        <v>0</v>
      </c>
    </row>
    <row r="2413" spans="1:14" x14ac:dyDescent="0.35">
      <c r="A2413" s="11" t="s">
        <v>35</v>
      </c>
      <c r="B2413" s="12">
        <v>2024</v>
      </c>
      <c r="C2413" s="11" t="s">
        <v>20</v>
      </c>
      <c r="D2413" s="12">
        <v>4939.41</v>
      </c>
      <c r="E2413" s="13">
        <v>4710.95</v>
      </c>
      <c r="F2413" s="13">
        <f>IFERROR(Table2[[#This Row],[Economic loss ($ million)]]*1000000 / Table2[[#This Row],[Total Waste (tons)]], NA())</f>
        <v>953747.51235471445</v>
      </c>
      <c r="G2413" s="13" t="str">
        <f t="shared" si="37"/>
        <v>Medium</v>
      </c>
      <c r="H2413" s="13">
        <v>44.83</v>
      </c>
      <c r="I2413" s="13">
        <f>IFERROR(Table2[[#This Row],[Total Waste (tons)]] / (Table2[[#This Row],[Population (million)]]*1000), NA())</f>
        <v>5.2351987281399042E-3</v>
      </c>
      <c r="J2413" s="13">
        <v>943.5</v>
      </c>
      <c r="K2413" s="13">
        <f>IFERROR(Table2[[#This Row],[Total Waste (tons)]] * Table2[[#This Row],[Household waste (%)]], NA())</f>
        <v>298834.30499999999</v>
      </c>
      <c r="L2413" s="13">
        <v>60.5</v>
      </c>
      <c r="M2413" s="10">
        <f>SUMIFS(Table2[Household waste (%)], Table2[Country], "Australia", Table2[Year], 2020)</f>
        <v>1412.17</v>
      </c>
      <c r="N2413" s="10">
        <f>COUNTIFS(Table2[Year], "USA")</f>
        <v>0</v>
      </c>
    </row>
    <row r="2414" spans="1:14" x14ac:dyDescent="0.35">
      <c r="A2414" s="8" t="s">
        <v>34</v>
      </c>
      <c r="B2414" s="9">
        <v>2020</v>
      </c>
      <c r="C2414" s="8" t="s">
        <v>19</v>
      </c>
      <c r="D2414" s="9">
        <v>43861.1</v>
      </c>
      <c r="E2414" s="10">
        <v>39486.639999999999</v>
      </c>
      <c r="F2414" s="10">
        <f>IFERROR(Table2[[#This Row],[Economic loss ($ million)]]*1000000 / Table2[[#This Row],[Total Waste (tons)]], NA())</f>
        <v>900265.61121358105</v>
      </c>
      <c r="G2414" s="10" t="str">
        <f t="shared" si="37"/>
        <v>Low</v>
      </c>
      <c r="H2414" s="10">
        <v>43.42</v>
      </c>
      <c r="I2414" s="10">
        <f>IFERROR(Table2[[#This Row],[Total Waste (tons)]] / (Table2[[#This Row],[Population (million)]]*1000), NA())</f>
        <v>5.8395042004500006E-2</v>
      </c>
      <c r="J2414" s="10">
        <v>751.11</v>
      </c>
      <c r="K2414" s="10">
        <f>IFERROR(Table2[[#This Row],[Total Waste (tons)]] * Table2[[#This Row],[Household waste (%)]], NA())</f>
        <v>2319813.5789999999</v>
      </c>
      <c r="L2414" s="10">
        <v>52.89</v>
      </c>
      <c r="M2414" s="10">
        <f>SUMIFS(Table2[Household waste (%)], Table2[Country], "Australia", Table2[Year], 2020)</f>
        <v>1412.17</v>
      </c>
      <c r="N2414" s="10">
        <f>COUNTIFS(Table2[Year], "USA")</f>
        <v>0</v>
      </c>
    </row>
    <row r="2415" spans="1:14" x14ac:dyDescent="0.35">
      <c r="A2415" s="11" t="s">
        <v>28</v>
      </c>
      <c r="B2415" s="12">
        <v>2023</v>
      </c>
      <c r="C2415" s="11" t="s">
        <v>22</v>
      </c>
      <c r="D2415" s="12">
        <v>1833.6</v>
      </c>
      <c r="E2415" s="13">
        <v>2054.64</v>
      </c>
      <c r="F2415" s="13">
        <f>IFERROR(Table2[[#This Row],[Economic loss ($ million)]]*1000000 / Table2[[#This Row],[Total Waste (tons)]], NA())</f>
        <v>1120549.7382198952</v>
      </c>
      <c r="G2415" s="13" t="str">
        <f t="shared" si="37"/>
        <v>High</v>
      </c>
      <c r="H2415" s="13">
        <v>64.53</v>
      </c>
      <c r="I2415" s="13">
        <f>IFERROR(Table2[[#This Row],[Total Waste (tons)]] / (Table2[[#This Row],[Population (million)]]*1000), NA())</f>
        <v>1.5150713907985192E-3</v>
      </c>
      <c r="J2415" s="13">
        <v>1210.24</v>
      </c>
      <c r="K2415" s="13">
        <f>IFERROR(Table2[[#This Row],[Total Waste (tons)]] * Table2[[#This Row],[Household waste (%)]], NA())</f>
        <v>104936.92799999999</v>
      </c>
      <c r="L2415" s="13">
        <v>57.23</v>
      </c>
      <c r="M2415" s="10">
        <f>SUMIFS(Table2[Household waste (%)], Table2[Country], "Australia", Table2[Year], 2020)</f>
        <v>1412.17</v>
      </c>
      <c r="N2415" s="10">
        <f>COUNTIFS(Table2[Year], "USA")</f>
        <v>0</v>
      </c>
    </row>
    <row r="2416" spans="1:14" x14ac:dyDescent="0.35">
      <c r="A2416" s="8" t="s">
        <v>33</v>
      </c>
      <c r="B2416" s="9">
        <v>2021</v>
      </c>
      <c r="C2416" s="8" t="s">
        <v>13</v>
      </c>
      <c r="D2416" s="9">
        <v>5378.49</v>
      </c>
      <c r="E2416" s="10">
        <v>5466.76</v>
      </c>
      <c r="F2416" s="10">
        <f>IFERROR(Table2[[#This Row],[Economic loss ($ million)]]*1000000 / Table2[[#This Row],[Total Waste (tons)]], NA())</f>
        <v>1016411.6694462573</v>
      </c>
      <c r="G2416" s="10" t="str">
        <f t="shared" si="37"/>
        <v>Medium</v>
      </c>
      <c r="H2416" s="10">
        <v>168</v>
      </c>
      <c r="I2416" s="10">
        <f>IFERROR(Table2[[#This Row],[Total Waste (tons)]] / (Table2[[#This Row],[Population (million)]]*1000), NA())</f>
        <v>7.9694320555942447E-3</v>
      </c>
      <c r="J2416" s="10">
        <v>674.89</v>
      </c>
      <c r="K2416" s="10">
        <f>IFERROR(Table2[[#This Row],[Total Waste (tons)]] * Table2[[#This Row],[Household waste (%)]], NA())</f>
        <v>305552.01689999999</v>
      </c>
      <c r="L2416" s="10">
        <v>56.81</v>
      </c>
      <c r="M2416" s="10">
        <f>SUMIFS(Table2[Household waste (%)], Table2[Country], "Australia", Table2[Year], 2020)</f>
        <v>1412.17</v>
      </c>
      <c r="N2416" s="10">
        <f>COUNTIFS(Table2[Year], "USA")</f>
        <v>0</v>
      </c>
    </row>
    <row r="2417" spans="1:14" x14ac:dyDescent="0.35">
      <c r="A2417" s="11" t="s">
        <v>33</v>
      </c>
      <c r="B2417" s="12">
        <v>2024</v>
      </c>
      <c r="C2417" s="11" t="s">
        <v>15</v>
      </c>
      <c r="D2417" s="12">
        <v>6142.25</v>
      </c>
      <c r="E2417" s="13">
        <v>6736.91</v>
      </c>
      <c r="F2417" s="13">
        <f>IFERROR(Table2[[#This Row],[Economic loss ($ million)]]*1000000 / Table2[[#This Row],[Total Waste (tons)]], NA())</f>
        <v>1096814.6851723718</v>
      </c>
      <c r="G2417" s="13" t="str">
        <f t="shared" si="37"/>
        <v>Medium</v>
      </c>
      <c r="H2417" s="13">
        <v>191.9</v>
      </c>
      <c r="I2417" s="13">
        <f>IFERROR(Table2[[#This Row],[Total Waste (tons)]] / (Table2[[#This Row],[Population (million)]]*1000), NA())</f>
        <v>1.0260682904012563E-2</v>
      </c>
      <c r="J2417" s="13">
        <v>598.62</v>
      </c>
      <c r="K2417" s="13">
        <f>IFERROR(Table2[[#This Row],[Total Waste (tons)]] * Table2[[#This Row],[Household waste (%)]], NA())</f>
        <v>230641.48749999999</v>
      </c>
      <c r="L2417" s="13">
        <v>37.549999999999997</v>
      </c>
      <c r="M2417" s="10">
        <f>SUMIFS(Table2[Household waste (%)], Table2[Country], "Australia", Table2[Year], 2020)</f>
        <v>1412.17</v>
      </c>
      <c r="N2417" s="10">
        <f>COUNTIFS(Table2[Year], "USA")</f>
        <v>0</v>
      </c>
    </row>
    <row r="2418" spans="1:14" x14ac:dyDescent="0.35">
      <c r="A2418" s="8" t="s">
        <v>26</v>
      </c>
      <c r="B2418" s="9">
        <v>2019</v>
      </c>
      <c r="C2418" s="8" t="s">
        <v>22</v>
      </c>
      <c r="D2418" s="9">
        <v>46779.21</v>
      </c>
      <c r="E2418" s="10">
        <v>45308.93</v>
      </c>
      <c r="F2418" s="10">
        <f>IFERROR(Table2[[#This Row],[Economic loss ($ million)]]*1000000 / Table2[[#This Row],[Total Waste (tons)]], NA())</f>
        <v>968569.79842113622</v>
      </c>
      <c r="G2418" s="10" t="str">
        <f t="shared" si="37"/>
        <v>Medium</v>
      </c>
      <c r="H2418" s="10">
        <v>122.27</v>
      </c>
      <c r="I2418" s="10">
        <f>IFERROR(Table2[[#This Row],[Total Waste (tons)]] / (Table2[[#This Row],[Population (million)]]*1000), NA())</f>
        <v>3.7390464391335622E-2</v>
      </c>
      <c r="J2418" s="10">
        <v>1251.0999999999999</v>
      </c>
      <c r="K2418" s="10">
        <f>IFERROR(Table2[[#This Row],[Total Waste (tons)]] * Table2[[#This Row],[Household waste (%)]], NA())</f>
        <v>1852924.5081</v>
      </c>
      <c r="L2418" s="10">
        <v>39.61</v>
      </c>
      <c r="M2418" s="10">
        <f>SUMIFS(Table2[Household waste (%)], Table2[Country], "Australia", Table2[Year], 2020)</f>
        <v>1412.17</v>
      </c>
      <c r="N2418" s="10">
        <f>COUNTIFS(Table2[Year], "USA")</f>
        <v>0</v>
      </c>
    </row>
    <row r="2419" spans="1:14" x14ac:dyDescent="0.35">
      <c r="A2419" s="11" t="s">
        <v>24</v>
      </c>
      <c r="B2419" s="12">
        <v>2018</v>
      </c>
      <c r="C2419" s="11" t="s">
        <v>19</v>
      </c>
      <c r="D2419" s="12">
        <v>6739.26</v>
      </c>
      <c r="E2419" s="13">
        <v>6362.37</v>
      </c>
      <c r="F2419" s="13">
        <f>IFERROR(Table2[[#This Row],[Economic loss ($ million)]]*1000000 / Table2[[#This Row],[Total Waste (tons)]], NA())</f>
        <v>944075.46229111205</v>
      </c>
      <c r="G2419" s="13" t="str">
        <f t="shared" si="37"/>
        <v>Low</v>
      </c>
      <c r="H2419" s="13">
        <v>38.08</v>
      </c>
      <c r="I2419" s="13">
        <f>IFERROR(Table2[[#This Row],[Total Waste (tons)]] / (Table2[[#This Row],[Population (million)]]*1000), NA())</f>
        <v>1.8573129392310872E-2</v>
      </c>
      <c r="J2419" s="13">
        <v>362.85</v>
      </c>
      <c r="K2419" s="13">
        <f>IFERROR(Table2[[#This Row],[Total Waste (tons)]] * Table2[[#This Row],[Household waste (%)]], NA())</f>
        <v>313712.55300000001</v>
      </c>
      <c r="L2419" s="13">
        <v>46.55</v>
      </c>
      <c r="M2419" s="10">
        <f>SUMIFS(Table2[Household waste (%)], Table2[Country], "Australia", Table2[Year], 2020)</f>
        <v>1412.17</v>
      </c>
      <c r="N2419" s="10">
        <f>COUNTIFS(Table2[Year], "USA")</f>
        <v>0</v>
      </c>
    </row>
    <row r="2420" spans="1:14" x14ac:dyDescent="0.35">
      <c r="A2420" s="8" t="s">
        <v>28</v>
      </c>
      <c r="B2420" s="9">
        <v>2023</v>
      </c>
      <c r="C2420" s="8" t="s">
        <v>20</v>
      </c>
      <c r="D2420" s="9">
        <v>4160.38</v>
      </c>
      <c r="E2420" s="10">
        <v>4534.82</v>
      </c>
      <c r="F2420" s="10">
        <f>IFERROR(Table2[[#This Row],[Economic loss ($ million)]]*1000000 / Table2[[#This Row],[Total Waste (tons)]], NA())</f>
        <v>1090001.3941034232</v>
      </c>
      <c r="G2420" s="10" t="str">
        <f t="shared" si="37"/>
        <v>Medium</v>
      </c>
      <c r="H2420" s="10">
        <v>35.85</v>
      </c>
      <c r="I2420" s="10">
        <f>IFERROR(Table2[[#This Row],[Total Waste (tons)]] / (Table2[[#This Row],[Population (million)]]*1000), NA())</f>
        <v>3.056720497259489E-3</v>
      </c>
      <c r="J2420" s="10">
        <v>1361.06</v>
      </c>
      <c r="K2420" s="10">
        <f>IFERROR(Table2[[#This Row],[Total Waste (tons)]] * Table2[[#This Row],[Household waste (%)]], NA())</f>
        <v>199323.8058</v>
      </c>
      <c r="L2420" s="10">
        <v>47.91</v>
      </c>
      <c r="M2420" s="10">
        <f>SUMIFS(Table2[Household waste (%)], Table2[Country], "Australia", Table2[Year], 2020)</f>
        <v>1412.17</v>
      </c>
      <c r="N2420" s="10">
        <f>COUNTIFS(Table2[Year], "USA")</f>
        <v>0</v>
      </c>
    </row>
    <row r="2421" spans="1:14" x14ac:dyDescent="0.35">
      <c r="A2421" s="11" t="s">
        <v>28</v>
      </c>
      <c r="B2421" s="12">
        <v>2024</v>
      </c>
      <c r="C2421" s="11" t="s">
        <v>11</v>
      </c>
      <c r="D2421" s="12">
        <v>18217.73</v>
      </c>
      <c r="E2421" s="13">
        <v>16015.02</v>
      </c>
      <c r="F2421" s="13">
        <f>IFERROR(Table2[[#This Row],[Economic loss ($ million)]]*1000000 / Table2[[#This Row],[Total Waste (tons)]], NA())</f>
        <v>879089.76584898343</v>
      </c>
      <c r="G2421" s="13" t="str">
        <f t="shared" si="37"/>
        <v>Low</v>
      </c>
      <c r="H2421" s="13">
        <v>155.47999999999999</v>
      </c>
      <c r="I2421" s="13">
        <f>IFERROR(Table2[[#This Row],[Total Waste (tons)]] / (Table2[[#This Row],[Population (million)]]*1000), NA())</f>
        <v>0.17282734085950099</v>
      </c>
      <c r="J2421" s="13">
        <v>105.41</v>
      </c>
      <c r="K2421" s="13">
        <f>IFERROR(Table2[[#This Row],[Total Waste (tons)]] * Table2[[#This Row],[Household waste (%)]], NA())</f>
        <v>1044058.1063</v>
      </c>
      <c r="L2421" s="13">
        <v>57.31</v>
      </c>
      <c r="M2421" s="10">
        <f>SUMIFS(Table2[Household waste (%)], Table2[Country], "Australia", Table2[Year], 2020)</f>
        <v>1412.17</v>
      </c>
      <c r="N2421" s="10">
        <f>COUNTIFS(Table2[Year], "USA")</f>
        <v>0</v>
      </c>
    </row>
    <row r="2422" spans="1:14" x14ac:dyDescent="0.35">
      <c r="A2422" s="8" t="s">
        <v>35</v>
      </c>
      <c r="B2422" s="9">
        <v>2021</v>
      </c>
      <c r="C2422" s="8" t="s">
        <v>25</v>
      </c>
      <c r="D2422" s="9">
        <v>8595.7999999999993</v>
      </c>
      <c r="E2422" s="10">
        <v>9306.2800000000007</v>
      </c>
      <c r="F2422" s="10">
        <f>IFERROR(Table2[[#This Row],[Economic loss ($ million)]]*1000000 / Table2[[#This Row],[Total Waste (tons)]], NA())</f>
        <v>1082654.319551409</v>
      </c>
      <c r="G2422" s="10" t="str">
        <f t="shared" si="37"/>
        <v>Medium</v>
      </c>
      <c r="H2422" s="10">
        <v>135.63999999999999</v>
      </c>
      <c r="I2422" s="10">
        <f>IFERROR(Table2[[#This Row],[Total Waste (tons)]] / (Table2[[#This Row],[Population (million)]]*1000), NA())</f>
        <v>0.18796851082440411</v>
      </c>
      <c r="J2422" s="10">
        <v>45.73</v>
      </c>
      <c r="K2422" s="10">
        <f>IFERROR(Table2[[#This Row],[Total Waste (tons)]] * Table2[[#This Row],[Household waste (%)]], NA())</f>
        <v>542824.7699999999</v>
      </c>
      <c r="L2422" s="10">
        <v>63.15</v>
      </c>
      <c r="M2422" s="10">
        <f>SUMIFS(Table2[Household waste (%)], Table2[Country], "Australia", Table2[Year], 2020)</f>
        <v>1412.17</v>
      </c>
      <c r="N2422" s="10">
        <f>COUNTIFS(Table2[Year], "USA")</f>
        <v>0</v>
      </c>
    </row>
    <row r="2423" spans="1:14" x14ac:dyDescent="0.35">
      <c r="A2423" s="11" t="s">
        <v>23</v>
      </c>
      <c r="B2423" s="12">
        <v>2019</v>
      </c>
      <c r="C2423" s="11" t="s">
        <v>25</v>
      </c>
      <c r="D2423" s="12">
        <v>12460.3</v>
      </c>
      <c r="E2423" s="13">
        <v>11210.97</v>
      </c>
      <c r="F2423" s="13">
        <f>IFERROR(Table2[[#This Row],[Economic loss ($ million)]]*1000000 / Table2[[#This Row],[Total Waste (tons)]], NA())</f>
        <v>899735.1588645539</v>
      </c>
      <c r="G2423" s="13" t="str">
        <f t="shared" si="37"/>
        <v>Low</v>
      </c>
      <c r="H2423" s="13">
        <v>63.36</v>
      </c>
      <c r="I2423" s="13">
        <f>IFERROR(Table2[[#This Row],[Total Waste (tons)]] / (Table2[[#This Row],[Population (million)]]*1000), NA())</f>
        <v>2.6189755554154318E-2</v>
      </c>
      <c r="J2423" s="13">
        <v>475.77</v>
      </c>
      <c r="K2423" s="13">
        <f>IFERROR(Table2[[#This Row],[Total Waste (tons)]] * Table2[[#This Row],[Household waste (%)]], NA())</f>
        <v>751854.50199999998</v>
      </c>
      <c r="L2423" s="13">
        <v>60.34</v>
      </c>
      <c r="M2423" s="10">
        <f>SUMIFS(Table2[Household waste (%)], Table2[Country], "Australia", Table2[Year], 2020)</f>
        <v>1412.17</v>
      </c>
      <c r="N2423" s="10">
        <f>COUNTIFS(Table2[Year], "USA")</f>
        <v>0</v>
      </c>
    </row>
    <row r="2424" spans="1:14" x14ac:dyDescent="0.35">
      <c r="A2424" s="8" t="s">
        <v>26</v>
      </c>
      <c r="B2424" s="9">
        <v>2023</v>
      </c>
      <c r="C2424" s="8" t="s">
        <v>19</v>
      </c>
      <c r="D2424" s="9">
        <v>2797.59</v>
      </c>
      <c r="E2424" s="10">
        <v>2471.7399999999998</v>
      </c>
      <c r="F2424" s="10">
        <f>IFERROR(Table2[[#This Row],[Economic loss ($ million)]]*1000000 / Table2[[#This Row],[Total Waste (tons)]], NA())</f>
        <v>883524.74808674608</v>
      </c>
      <c r="G2424" s="10" t="str">
        <f t="shared" si="37"/>
        <v>Low</v>
      </c>
      <c r="H2424" s="10">
        <v>59.14</v>
      </c>
      <c r="I2424" s="10">
        <f>IFERROR(Table2[[#This Row],[Total Waste (tons)]] / (Table2[[#This Row],[Population (million)]]*1000), NA())</f>
        <v>3.5566050928692206E-3</v>
      </c>
      <c r="J2424" s="10">
        <v>786.59</v>
      </c>
      <c r="K2424" s="10">
        <f>IFERROR(Table2[[#This Row],[Total Waste (tons)]] * Table2[[#This Row],[Household waste (%)]], NA())</f>
        <v>133249.21170000001</v>
      </c>
      <c r="L2424" s="10">
        <v>47.63</v>
      </c>
      <c r="M2424" s="10">
        <f>SUMIFS(Table2[Household waste (%)], Table2[Country], "Australia", Table2[Year], 2020)</f>
        <v>1412.17</v>
      </c>
      <c r="N2424" s="10">
        <f>COUNTIFS(Table2[Year], "USA")</f>
        <v>0</v>
      </c>
    </row>
    <row r="2425" spans="1:14" x14ac:dyDescent="0.35">
      <c r="A2425" s="11" t="s">
        <v>24</v>
      </c>
      <c r="B2425" s="12">
        <v>2018</v>
      </c>
      <c r="C2425" s="11" t="s">
        <v>20</v>
      </c>
      <c r="D2425" s="12">
        <v>47907.54</v>
      </c>
      <c r="E2425" s="13">
        <v>40900.14</v>
      </c>
      <c r="F2425" s="13">
        <f>IFERROR(Table2[[#This Row],[Economic loss ($ million)]]*1000000 / Table2[[#This Row],[Total Waste (tons)]], NA())</f>
        <v>853730.74885498185</v>
      </c>
      <c r="G2425" s="13" t="str">
        <f t="shared" si="37"/>
        <v>Low</v>
      </c>
      <c r="H2425" s="13">
        <v>82.34</v>
      </c>
      <c r="I2425" s="13">
        <f>IFERROR(Table2[[#This Row],[Total Waste (tons)]] / (Table2[[#This Row],[Population (million)]]*1000), NA())</f>
        <v>4.3483131381892443E-2</v>
      </c>
      <c r="J2425" s="13">
        <v>1101.75</v>
      </c>
      <c r="K2425" s="13">
        <f>IFERROR(Table2[[#This Row],[Total Waste (tons)]] * Table2[[#This Row],[Household waste (%)]], NA())</f>
        <v>2207579.4432000001</v>
      </c>
      <c r="L2425" s="13">
        <v>46.08</v>
      </c>
      <c r="M2425" s="10">
        <f>SUMIFS(Table2[Household waste (%)], Table2[Country], "Australia", Table2[Year], 2020)</f>
        <v>1412.17</v>
      </c>
      <c r="N2425" s="10">
        <f>COUNTIFS(Table2[Year], "USA")</f>
        <v>0</v>
      </c>
    </row>
    <row r="2426" spans="1:14" x14ac:dyDescent="0.35">
      <c r="A2426" s="8" t="s">
        <v>28</v>
      </c>
      <c r="B2426" s="9">
        <v>2024</v>
      </c>
      <c r="C2426" s="8" t="s">
        <v>19</v>
      </c>
      <c r="D2426" s="9">
        <v>30966.7</v>
      </c>
      <c r="E2426" s="10">
        <v>26421</v>
      </c>
      <c r="F2426" s="10">
        <f>IFERROR(Table2[[#This Row],[Economic loss ($ million)]]*1000000 / Table2[[#This Row],[Total Waste (tons)]], NA())</f>
        <v>853206.83185486344</v>
      </c>
      <c r="G2426" s="10" t="str">
        <f t="shared" si="37"/>
        <v>Low</v>
      </c>
      <c r="H2426" s="10">
        <v>84.97</v>
      </c>
      <c r="I2426" s="10">
        <f>IFERROR(Table2[[#This Row],[Total Waste (tons)]] / (Table2[[#This Row],[Population (million)]]*1000), NA())</f>
        <v>9.2775780454191381E-2</v>
      </c>
      <c r="J2426" s="10">
        <v>333.78</v>
      </c>
      <c r="K2426" s="10">
        <f>IFERROR(Table2[[#This Row],[Total Waste (tons)]] * Table2[[#This Row],[Household waste (%)]], NA())</f>
        <v>1495072.2760000001</v>
      </c>
      <c r="L2426" s="10">
        <v>48.28</v>
      </c>
      <c r="M2426" s="10">
        <f>SUMIFS(Table2[Household waste (%)], Table2[Country], "Australia", Table2[Year], 2020)</f>
        <v>1412.17</v>
      </c>
      <c r="N2426" s="10">
        <f>COUNTIFS(Table2[Year], "USA")</f>
        <v>0</v>
      </c>
    </row>
    <row r="2427" spans="1:14" x14ac:dyDescent="0.35">
      <c r="A2427" s="11" t="s">
        <v>26</v>
      </c>
      <c r="B2427" s="12">
        <v>2024</v>
      </c>
      <c r="C2427" s="11" t="s">
        <v>13</v>
      </c>
      <c r="D2427" s="12">
        <v>11294.47</v>
      </c>
      <c r="E2427" s="13">
        <v>12771.33</v>
      </c>
      <c r="F2427" s="13">
        <f>IFERROR(Table2[[#This Row],[Economic loss ($ million)]]*1000000 / Table2[[#This Row],[Total Waste (tons)]], NA())</f>
        <v>1130759.5664072772</v>
      </c>
      <c r="G2427" s="13" t="str">
        <f t="shared" si="37"/>
        <v>High</v>
      </c>
      <c r="H2427" s="13">
        <v>96.39</v>
      </c>
      <c r="I2427" s="13">
        <f>IFERROR(Table2[[#This Row],[Total Waste (tons)]] / (Table2[[#This Row],[Population (million)]]*1000), NA())</f>
        <v>9.9800037111980981E-3</v>
      </c>
      <c r="J2427" s="13">
        <v>1131.71</v>
      </c>
      <c r="K2427" s="13">
        <f>IFERROR(Table2[[#This Row],[Total Waste (tons)]] * Table2[[#This Row],[Household waste (%)]], NA())</f>
        <v>769718.13049999997</v>
      </c>
      <c r="L2427" s="13">
        <v>68.150000000000006</v>
      </c>
      <c r="M2427" s="10">
        <f>SUMIFS(Table2[Household waste (%)], Table2[Country], "Australia", Table2[Year], 2020)</f>
        <v>1412.17</v>
      </c>
      <c r="N2427" s="10">
        <f>COUNTIFS(Table2[Year], "USA")</f>
        <v>0</v>
      </c>
    </row>
    <row r="2428" spans="1:14" x14ac:dyDescent="0.35">
      <c r="A2428" s="8" t="s">
        <v>30</v>
      </c>
      <c r="B2428" s="9">
        <v>2022</v>
      </c>
      <c r="C2428" s="8" t="s">
        <v>22</v>
      </c>
      <c r="D2428" s="9">
        <v>47286.8</v>
      </c>
      <c r="E2428" s="10">
        <v>41615.040000000001</v>
      </c>
      <c r="F2428" s="10">
        <f>IFERROR(Table2[[#This Row],[Economic loss ($ million)]]*1000000 / Table2[[#This Row],[Total Waste (tons)]], NA())</f>
        <v>880056.16789463442</v>
      </c>
      <c r="G2428" s="10" t="str">
        <f t="shared" si="37"/>
        <v>Low</v>
      </c>
      <c r="H2428" s="10">
        <v>31.9</v>
      </c>
      <c r="I2428" s="10">
        <f>IFERROR(Table2[[#This Row],[Total Waste (tons)]] / (Table2[[#This Row],[Population (million)]]*1000), NA())</f>
        <v>3.5448173497155108E-2</v>
      </c>
      <c r="J2428" s="10">
        <v>1333.97</v>
      </c>
      <c r="K2428" s="10">
        <f>IFERROR(Table2[[#This Row],[Total Waste (tons)]] * Table2[[#This Row],[Household waste (%)]], NA())</f>
        <v>2222952.4679999999</v>
      </c>
      <c r="L2428" s="10">
        <v>47.01</v>
      </c>
      <c r="M2428" s="10">
        <f>SUMIFS(Table2[Household waste (%)], Table2[Country], "Australia", Table2[Year], 2020)</f>
        <v>1412.17</v>
      </c>
      <c r="N2428" s="10">
        <f>COUNTIFS(Table2[Year], "USA")</f>
        <v>0</v>
      </c>
    </row>
    <row r="2429" spans="1:14" x14ac:dyDescent="0.35">
      <c r="A2429" s="11" t="s">
        <v>33</v>
      </c>
      <c r="B2429" s="12">
        <v>2020</v>
      </c>
      <c r="C2429" s="11" t="s">
        <v>20</v>
      </c>
      <c r="D2429" s="12">
        <v>14868.54</v>
      </c>
      <c r="E2429" s="13">
        <v>16315.6</v>
      </c>
      <c r="F2429" s="13">
        <f>IFERROR(Table2[[#This Row],[Economic loss ($ million)]]*1000000 / Table2[[#This Row],[Total Waste (tons)]], NA())</f>
        <v>1097323.6107916445</v>
      </c>
      <c r="G2429" s="13" t="str">
        <f t="shared" si="37"/>
        <v>Medium</v>
      </c>
      <c r="H2429" s="13">
        <v>106.98</v>
      </c>
      <c r="I2429" s="13">
        <f>IFERROR(Table2[[#This Row],[Total Waste (tons)]] / (Table2[[#This Row],[Population (million)]]*1000), NA())</f>
        <v>1.3244735435595938E-2</v>
      </c>
      <c r="J2429" s="13">
        <v>1122.5999999999999</v>
      </c>
      <c r="K2429" s="13">
        <f>IFERROR(Table2[[#This Row],[Total Waste (tons)]] * Table2[[#This Row],[Household waste (%)]], NA())</f>
        <v>726922.92060000007</v>
      </c>
      <c r="L2429" s="13">
        <v>48.89</v>
      </c>
      <c r="M2429" s="10">
        <f>SUMIFS(Table2[Household waste (%)], Table2[Country], "Australia", Table2[Year], 2020)</f>
        <v>1412.17</v>
      </c>
      <c r="N2429" s="10">
        <f>COUNTIFS(Table2[Year], "USA")</f>
        <v>0</v>
      </c>
    </row>
    <row r="2430" spans="1:14" x14ac:dyDescent="0.35">
      <c r="A2430" s="8" t="s">
        <v>21</v>
      </c>
      <c r="B2430" s="9">
        <v>2021</v>
      </c>
      <c r="C2430" s="8" t="s">
        <v>22</v>
      </c>
      <c r="D2430" s="9">
        <v>26108.71</v>
      </c>
      <c r="E2430" s="10">
        <v>24989.03</v>
      </c>
      <c r="F2430" s="10">
        <f>IFERROR(Table2[[#This Row],[Economic loss ($ million)]]*1000000 / Table2[[#This Row],[Total Waste (tons)]], NA())</f>
        <v>957114.69467468909</v>
      </c>
      <c r="G2430" s="10" t="str">
        <f t="shared" si="37"/>
        <v>Medium</v>
      </c>
      <c r="H2430" s="10">
        <v>174.38</v>
      </c>
      <c r="I2430" s="10">
        <f>IFERROR(Table2[[#This Row],[Total Waste (tons)]] / (Table2[[#This Row],[Population (million)]]*1000), NA())</f>
        <v>2.6395897363312843E-2</v>
      </c>
      <c r="J2430" s="10">
        <v>989.12</v>
      </c>
      <c r="K2430" s="10">
        <f>IFERROR(Table2[[#This Row],[Total Waste (tons)]] * Table2[[#This Row],[Household waste (%)]], NA())</f>
        <v>941741.16969999997</v>
      </c>
      <c r="L2430" s="10">
        <v>36.07</v>
      </c>
      <c r="M2430" s="10">
        <f>SUMIFS(Table2[Household waste (%)], Table2[Country], "Australia", Table2[Year], 2020)</f>
        <v>1412.17</v>
      </c>
      <c r="N2430" s="10">
        <f>COUNTIFS(Table2[Year], "USA")</f>
        <v>0</v>
      </c>
    </row>
    <row r="2431" spans="1:14" x14ac:dyDescent="0.35">
      <c r="A2431" s="11" t="s">
        <v>12</v>
      </c>
      <c r="B2431" s="12">
        <v>2020</v>
      </c>
      <c r="C2431" s="11" t="s">
        <v>25</v>
      </c>
      <c r="D2431" s="12">
        <v>37792.370000000003</v>
      </c>
      <c r="E2431" s="13">
        <v>32403.200000000001</v>
      </c>
      <c r="F2431" s="13">
        <f>IFERROR(Table2[[#This Row],[Economic loss ($ million)]]*1000000 / Table2[[#This Row],[Total Waste (tons)]], NA())</f>
        <v>857400.58112259163</v>
      </c>
      <c r="G2431" s="13" t="str">
        <f t="shared" si="37"/>
        <v>Low</v>
      </c>
      <c r="H2431" s="13">
        <v>20.3</v>
      </c>
      <c r="I2431" s="13">
        <f>IFERROR(Table2[[#This Row],[Total Waste (tons)]] / (Table2[[#This Row],[Population (million)]]*1000), NA())</f>
        <v>3.8371783937455585E-2</v>
      </c>
      <c r="J2431" s="13">
        <v>984.9</v>
      </c>
      <c r="K2431" s="13">
        <f>IFERROR(Table2[[#This Row],[Total Waste (tons)]] * Table2[[#This Row],[Household waste (%)]], NA())</f>
        <v>2489005.4882</v>
      </c>
      <c r="L2431" s="13">
        <v>65.86</v>
      </c>
      <c r="M2431" s="10">
        <f>SUMIFS(Table2[Household waste (%)], Table2[Country], "Australia", Table2[Year], 2020)</f>
        <v>1412.17</v>
      </c>
      <c r="N2431" s="10">
        <f>COUNTIFS(Table2[Year], "USA")</f>
        <v>0</v>
      </c>
    </row>
    <row r="2432" spans="1:14" x14ac:dyDescent="0.35">
      <c r="A2432" s="8" t="s">
        <v>27</v>
      </c>
      <c r="B2432" s="9">
        <v>2020</v>
      </c>
      <c r="C2432" s="8" t="s">
        <v>11</v>
      </c>
      <c r="D2432" s="9">
        <v>29776.58</v>
      </c>
      <c r="E2432" s="10">
        <v>25132.16</v>
      </c>
      <c r="F2432" s="10">
        <f>IFERROR(Table2[[#This Row],[Economic loss ($ million)]]*1000000 / Table2[[#This Row],[Total Waste (tons)]], NA())</f>
        <v>844024.39769778796</v>
      </c>
      <c r="G2432" s="10" t="str">
        <f t="shared" si="37"/>
        <v>Low</v>
      </c>
      <c r="H2432" s="10">
        <v>120.54</v>
      </c>
      <c r="I2432" s="10">
        <f>IFERROR(Table2[[#This Row],[Total Waste (tons)]] / (Table2[[#This Row],[Population (million)]]*1000), NA())</f>
        <v>0.11837241105148083</v>
      </c>
      <c r="J2432" s="10">
        <v>251.55</v>
      </c>
      <c r="K2432" s="10">
        <f>IFERROR(Table2[[#This Row],[Total Waste (tons)]] * Table2[[#This Row],[Household waste (%)]], NA())</f>
        <v>1801185.3242000001</v>
      </c>
      <c r="L2432" s="10">
        <v>60.49</v>
      </c>
      <c r="M2432" s="10">
        <f>SUMIFS(Table2[Household waste (%)], Table2[Country], "Australia", Table2[Year], 2020)</f>
        <v>1412.17</v>
      </c>
      <c r="N2432" s="10">
        <f>COUNTIFS(Table2[Year], "USA")</f>
        <v>0</v>
      </c>
    </row>
    <row r="2433" spans="1:14" x14ac:dyDescent="0.35">
      <c r="A2433" s="11" t="s">
        <v>17</v>
      </c>
      <c r="B2433" s="12">
        <v>2021</v>
      </c>
      <c r="C2433" s="11" t="s">
        <v>20</v>
      </c>
      <c r="D2433" s="12">
        <v>33847.53</v>
      </c>
      <c r="E2433" s="13">
        <v>27732.49</v>
      </c>
      <c r="F2433" s="13">
        <f>IFERROR(Table2[[#This Row],[Economic loss ($ million)]]*1000000 / Table2[[#This Row],[Total Waste (tons)]], NA())</f>
        <v>819335.70928218402</v>
      </c>
      <c r="G2433" s="13" t="str">
        <f t="shared" si="37"/>
        <v>Low</v>
      </c>
      <c r="H2433" s="13">
        <v>128.69999999999999</v>
      </c>
      <c r="I2433" s="13">
        <f>IFERROR(Table2[[#This Row],[Total Waste (tons)]] / (Table2[[#This Row],[Population (million)]]*1000), NA())</f>
        <v>4.4969349524366264E-2</v>
      </c>
      <c r="J2433" s="13">
        <v>752.68</v>
      </c>
      <c r="K2433" s="13">
        <f>IFERROR(Table2[[#This Row],[Total Waste (tons)]] * Table2[[#This Row],[Household waste (%)]], NA())</f>
        <v>1841305.632</v>
      </c>
      <c r="L2433" s="13">
        <v>54.4</v>
      </c>
      <c r="M2433" s="10">
        <f>SUMIFS(Table2[Household waste (%)], Table2[Country], "Australia", Table2[Year], 2020)</f>
        <v>1412.17</v>
      </c>
      <c r="N2433" s="10">
        <f>COUNTIFS(Table2[Year], "USA")</f>
        <v>0</v>
      </c>
    </row>
    <row r="2434" spans="1:14" x14ac:dyDescent="0.35">
      <c r="A2434" s="8" t="s">
        <v>29</v>
      </c>
      <c r="B2434" s="9">
        <v>2020</v>
      </c>
      <c r="C2434" s="8" t="s">
        <v>20</v>
      </c>
      <c r="D2434" s="9">
        <v>35478.26</v>
      </c>
      <c r="E2434" s="10">
        <v>32051.74</v>
      </c>
      <c r="F2434" s="10">
        <f>IFERROR(Table2[[#This Row],[Economic loss ($ million)]]*1000000 / Table2[[#This Row],[Total Waste (tons)]], NA())</f>
        <v>903419.16429948923</v>
      </c>
      <c r="G2434" s="10" t="str">
        <f t="shared" ref="G2434:G2497" si="38">IF(F2434&gt;1100000,"High",IF(F2434&gt;=950000,"Medium","Low"))</f>
        <v>Low</v>
      </c>
      <c r="H2434" s="10">
        <v>62.91</v>
      </c>
      <c r="I2434" s="10">
        <f>IFERROR(Table2[[#This Row],[Total Waste (tons)]] / (Table2[[#This Row],[Population (million)]]*1000), NA())</f>
        <v>2.643153761910793E-2</v>
      </c>
      <c r="J2434" s="10">
        <v>1342.27</v>
      </c>
      <c r="K2434" s="10">
        <f>IFERROR(Table2[[#This Row],[Total Waste (tons)]] * Table2[[#This Row],[Household waste (%)]], NA())</f>
        <v>1669961.6982000002</v>
      </c>
      <c r="L2434" s="10">
        <v>47.07</v>
      </c>
      <c r="M2434" s="10">
        <f>SUMIFS(Table2[Household waste (%)], Table2[Country], "Australia", Table2[Year], 2020)</f>
        <v>1412.17</v>
      </c>
      <c r="N2434" s="10">
        <f>COUNTIFS(Table2[Year], "USA")</f>
        <v>0</v>
      </c>
    </row>
    <row r="2435" spans="1:14" x14ac:dyDescent="0.35">
      <c r="A2435" s="11" t="s">
        <v>14</v>
      </c>
      <c r="B2435" s="12">
        <v>2020</v>
      </c>
      <c r="C2435" s="11" t="s">
        <v>20</v>
      </c>
      <c r="D2435" s="12">
        <v>35114.25</v>
      </c>
      <c r="E2435" s="13">
        <v>33799.51</v>
      </c>
      <c r="F2435" s="13">
        <f>IFERROR(Table2[[#This Row],[Economic loss ($ million)]]*1000000 / Table2[[#This Row],[Total Waste (tons)]], NA())</f>
        <v>962558.22066539945</v>
      </c>
      <c r="G2435" s="13" t="str">
        <f t="shared" si="38"/>
        <v>Medium</v>
      </c>
      <c r="H2435" s="13">
        <v>121.65</v>
      </c>
      <c r="I2435" s="13">
        <f>IFERROR(Table2[[#This Row],[Total Waste (tons)]] / (Table2[[#This Row],[Population (million)]]*1000), NA())</f>
        <v>6.6945493022191715E-2</v>
      </c>
      <c r="J2435" s="13">
        <v>524.52</v>
      </c>
      <c r="K2435" s="13">
        <f>IFERROR(Table2[[#This Row],[Total Waste (tons)]] * Table2[[#This Row],[Household waste (%)]], NA())</f>
        <v>1496920.4775</v>
      </c>
      <c r="L2435" s="13">
        <v>42.63</v>
      </c>
      <c r="M2435" s="10">
        <f>SUMIFS(Table2[Household waste (%)], Table2[Country], "Australia", Table2[Year], 2020)</f>
        <v>1412.17</v>
      </c>
      <c r="N2435" s="10">
        <f>COUNTIFS(Table2[Year], "USA")</f>
        <v>0</v>
      </c>
    </row>
    <row r="2436" spans="1:14" x14ac:dyDescent="0.35">
      <c r="A2436" s="8" t="s">
        <v>27</v>
      </c>
      <c r="B2436" s="9">
        <v>2024</v>
      </c>
      <c r="C2436" s="8" t="s">
        <v>13</v>
      </c>
      <c r="D2436" s="9">
        <v>10844.82</v>
      </c>
      <c r="E2436" s="10">
        <v>11493.09</v>
      </c>
      <c r="F2436" s="10">
        <f>IFERROR(Table2[[#This Row],[Economic loss ($ million)]]*1000000 / Table2[[#This Row],[Total Waste (tons)]], NA())</f>
        <v>1059776.9257581038</v>
      </c>
      <c r="G2436" s="10" t="str">
        <f t="shared" si="38"/>
        <v>Medium</v>
      </c>
      <c r="H2436" s="10">
        <v>136.83000000000001</v>
      </c>
      <c r="I2436" s="10">
        <f>IFERROR(Table2[[#This Row],[Total Waste (tons)]] / (Table2[[#This Row],[Population (million)]]*1000), NA())</f>
        <v>4.2805683836589697E-2</v>
      </c>
      <c r="J2436" s="10">
        <v>253.35</v>
      </c>
      <c r="K2436" s="10">
        <f>IFERROR(Table2[[#This Row],[Total Waste (tons)]] * Table2[[#This Row],[Household waste (%)]], NA())</f>
        <v>696454.34039999999</v>
      </c>
      <c r="L2436" s="10">
        <v>64.22</v>
      </c>
      <c r="M2436" s="10">
        <f>SUMIFS(Table2[Household waste (%)], Table2[Country], "Australia", Table2[Year], 2020)</f>
        <v>1412.17</v>
      </c>
      <c r="N2436" s="10">
        <f>COUNTIFS(Table2[Year], "USA")</f>
        <v>0</v>
      </c>
    </row>
    <row r="2437" spans="1:14" x14ac:dyDescent="0.35">
      <c r="A2437" s="11" t="s">
        <v>29</v>
      </c>
      <c r="B2437" s="12">
        <v>2024</v>
      </c>
      <c r="C2437" s="11" t="s">
        <v>20</v>
      </c>
      <c r="D2437" s="12">
        <v>39590.67</v>
      </c>
      <c r="E2437" s="13">
        <v>40289.660000000003</v>
      </c>
      <c r="F2437" s="13">
        <f>IFERROR(Table2[[#This Row],[Economic loss ($ million)]]*1000000 / Table2[[#This Row],[Total Waste (tons)]], NA())</f>
        <v>1017655.422350771</v>
      </c>
      <c r="G2437" s="13" t="str">
        <f t="shared" si="38"/>
        <v>Medium</v>
      </c>
      <c r="H2437" s="13">
        <v>91.65</v>
      </c>
      <c r="I2437" s="13">
        <f>IFERROR(Table2[[#This Row],[Total Waste (tons)]] / (Table2[[#This Row],[Population (million)]]*1000), NA())</f>
        <v>0.18726961827728111</v>
      </c>
      <c r="J2437" s="13">
        <v>211.41</v>
      </c>
      <c r="K2437" s="13">
        <f>IFERROR(Table2[[#This Row],[Total Waste (tons)]] * Table2[[#This Row],[Household waste (%)]], NA())</f>
        <v>2036939.9715</v>
      </c>
      <c r="L2437" s="13">
        <v>51.45</v>
      </c>
      <c r="M2437" s="10">
        <f>SUMIFS(Table2[Household waste (%)], Table2[Country], "Australia", Table2[Year], 2020)</f>
        <v>1412.17</v>
      </c>
      <c r="N2437" s="10">
        <f>COUNTIFS(Table2[Year], "USA")</f>
        <v>0</v>
      </c>
    </row>
    <row r="2438" spans="1:14" x14ac:dyDescent="0.35">
      <c r="A2438" s="8" t="s">
        <v>29</v>
      </c>
      <c r="B2438" s="9">
        <v>2021</v>
      </c>
      <c r="C2438" s="8" t="s">
        <v>11</v>
      </c>
      <c r="D2438" s="9">
        <v>33519.550000000003</v>
      </c>
      <c r="E2438" s="10">
        <v>37140.03</v>
      </c>
      <c r="F2438" s="10">
        <f>IFERROR(Table2[[#This Row],[Economic loss ($ million)]]*1000000 / Table2[[#This Row],[Total Waste (tons)]], NA())</f>
        <v>1108010.9965676747</v>
      </c>
      <c r="G2438" s="10" t="str">
        <f t="shared" si="38"/>
        <v>High</v>
      </c>
      <c r="H2438" s="10">
        <v>78.84</v>
      </c>
      <c r="I2438" s="10">
        <f>IFERROR(Table2[[#This Row],[Total Waste (tons)]] / (Table2[[#This Row],[Population (million)]]*1000), NA())</f>
        <v>5.8064630681818184E-2</v>
      </c>
      <c r="J2438" s="10">
        <v>577.28</v>
      </c>
      <c r="K2438" s="10">
        <f>IFERROR(Table2[[#This Row],[Total Waste (tons)]] * Table2[[#This Row],[Household waste (%)]], NA())</f>
        <v>1373966.3545000001</v>
      </c>
      <c r="L2438" s="10">
        <v>40.99</v>
      </c>
      <c r="M2438" s="10">
        <f>SUMIFS(Table2[Household waste (%)], Table2[Country], "Australia", Table2[Year], 2020)</f>
        <v>1412.17</v>
      </c>
      <c r="N2438" s="10">
        <f>COUNTIFS(Table2[Year], "USA")</f>
        <v>0</v>
      </c>
    </row>
    <row r="2439" spans="1:14" x14ac:dyDescent="0.35">
      <c r="A2439" s="11" t="s">
        <v>24</v>
      </c>
      <c r="B2439" s="12">
        <v>2019</v>
      </c>
      <c r="C2439" s="11" t="s">
        <v>9</v>
      </c>
      <c r="D2439" s="12">
        <v>31286.33</v>
      </c>
      <c r="E2439" s="13">
        <v>30230.48</v>
      </c>
      <c r="F2439" s="13">
        <f>IFERROR(Table2[[#This Row],[Economic loss ($ million)]]*1000000 / Table2[[#This Row],[Total Waste (tons)]], NA())</f>
        <v>966252.0340353119</v>
      </c>
      <c r="G2439" s="13" t="str">
        <f t="shared" si="38"/>
        <v>Medium</v>
      </c>
      <c r="H2439" s="13">
        <v>176.42</v>
      </c>
      <c r="I2439" s="13">
        <f>IFERROR(Table2[[#This Row],[Total Waste (tons)]] / (Table2[[#This Row],[Population (million)]]*1000), NA())</f>
        <v>4.1956777706254694E-2</v>
      </c>
      <c r="J2439" s="13">
        <v>745.68</v>
      </c>
      <c r="K2439" s="13">
        <f>IFERROR(Table2[[#This Row],[Total Waste (tons)]] * Table2[[#This Row],[Household waste (%)]], NA())</f>
        <v>1156029.8935000002</v>
      </c>
      <c r="L2439" s="13">
        <v>36.950000000000003</v>
      </c>
      <c r="M2439" s="10">
        <f>SUMIFS(Table2[Household waste (%)], Table2[Country], "Australia", Table2[Year], 2020)</f>
        <v>1412.17</v>
      </c>
      <c r="N2439" s="10">
        <f>COUNTIFS(Table2[Year], "USA")</f>
        <v>0</v>
      </c>
    </row>
    <row r="2440" spans="1:14" x14ac:dyDescent="0.35">
      <c r="A2440" s="8" t="s">
        <v>17</v>
      </c>
      <c r="B2440" s="9">
        <v>2018</v>
      </c>
      <c r="C2440" s="8" t="s">
        <v>19</v>
      </c>
      <c r="D2440" s="9">
        <v>34407.699999999997</v>
      </c>
      <c r="E2440" s="10">
        <v>32250.86</v>
      </c>
      <c r="F2440" s="10">
        <f>IFERROR(Table2[[#This Row],[Economic loss ($ million)]]*1000000 / Table2[[#This Row],[Total Waste (tons)]], NA())</f>
        <v>937315.19398274226</v>
      </c>
      <c r="G2440" s="10" t="str">
        <f t="shared" si="38"/>
        <v>Low</v>
      </c>
      <c r="H2440" s="10">
        <v>130.36000000000001</v>
      </c>
      <c r="I2440" s="10">
        <f>IFERROR(Table2[[#This Row],[Total Waste (tons)]] / (Table2[[#This Row],[Population (million)]]*1000), NA())</f>
        <v>3.1502247695082537E-2</v>
      </c>
      <c r="J2440" s="10">
        <v>1092.23</v>
      </c>
      <c r="K2440" s="10">
        <f>IFERROR(Table2[[#This Row],[Total Waste (tons)]] * Table2[[#This Row],[Household waste (%)]], NA())</f>
        <v>1532518.9579999999</v>
      </c>
      <c r="L2440" s="10">
        <v>44.54</v>
      </c>
      <c r="M2440" s="10">
        <f>SUMIFS(Table2[Household waste (%)], Table2[Country], "Australia", Table2[Year], 2020)</f>
        <v>1412.17</v>
      </c>
      <c r="N2440" s="10">
        <f>COUNTIFS(Table2[Year], "USA")</f>
        <v>0</v>
      </c>
    </row>
    <row r="2441" spans="1:14" x14ac:dyDescent="0.35">
      <c r="A2441" s="11" t="s">
        <v>18</v>
      </c>
      <c r="B2441" s="12">
        <v>2021</v>
      </c>
      <c r="C2441" s="11" t="s">
        <v>25</v>
      </c>
      <c r="D2441" s="12">
        <v>15441.34</v>
      </c>
      <c r="E2441" s="13">
        <v>15527.29</v>
      </c>
      <c r="F2441" s="13">
        <f>IFERROR(Table2[[#This Row],[Economic loss ($ million)]]*1000000 / Table2[[#This Row],[Total Waste (tons)]], NA())</f>
        <v>1005566.2267652936</v>
      </c>
      <c r="G2441" s="13" t="str">
        <f t="shared" si="38"/>
        <v>Medium</v>
      </c>
      <c r="H2441" s="13">
        <v>162.4</v>
      </c>
      <c r="I2441" s="13">
        <f>IFERROR(Table2[[#This Row],[Total Waste (tons)]] / (Table2[[#This Row],[Population (million)]]*1000), NA())</f>
        <v>4.8770853731720416E-2</v>
      </c>
      <c r="J2441" s="13">
        <v>316.61</v>
      </c>
      <c r="K2441" s="13">
        <f>IFERROR(Table2[[#This Row],[Total Waste (tons)]] * Table2[[#This Row],[Household waste (%)]], NA())</f>
        <v>495975.84079999995</v>
      </c>
      <c r="L2441" s="13">
        <v>32.119999999999997</v>
      </c>
      <c r="M2441" s="10">
        <f>SUMIFS(Table2[Household waste (%)], Table2[Country], "Australia", Table2[Year], 2020)</f>
        <v>1412.17</v>
      </c>
      <c r="N2441" s="10">
        <f>COUNTIFS(Table2[Year], "USA")</f>
        <v>0</v>
      </c>
    </row>
    <row r="2442" spans="1:14" x14ac:dyDescent="0.35">
      <c r="A2442" s="8" t="s">
        <v>23</v>
      </c>
      <c r="B2442" s="9">
        <v>2018</v>
      </c>
      <c r="C2442" s="8" t="s">
        <v>15</v>
      </c>
      <c r="D2442" s="9">
        <v>10770.99</v>
      </c>
      <c r="E2442" s="10">
        <v>11922.17</v>
      </c>
      <c r="F2442" s="10">
        <f>IFERROR(Table2[[#This Row],[Economic loss ($ million)]]*1000000 / Table2[[#This Row],[Total Waste (tons)]], NA())</f>
        <v>1106877.8264579207</v>
      </c>
      <c r="G2442" s="10" t="str">
        <f t="shared" si="38"/>
        <v>High</v>
      </c>
      <c r="H2442" s="10">
        <v>130.51</v>
      </c>
      <c r="I2442" s="10">
        <f>IFERROR(Table2[[#This Row],[Total Waste (tons)]] / (Table2[[#This Row],[Population (million)]]*1000), NA())</f>
        <v>5.2780859508992015E-2</v>
      </c>
      <c r="J2442" s="10">
        <v>204.07</v>
      </c>
      <c r="K2442" s="10">
        <f>IFERROR(Table2[[#This Row],[Total Waste (tons)]] * Table2[[#This Row],[Household waste (%)]], NA())</f>
        <v>467676.38579999999</v>
      </c>
      <c r="L2442" s="10">
        <v>43.42</v>
      </c>
      <c r="M2442" s="10">
        <f>SUMIFS(Table2[Household waste (%)], Table2[Country], "Australia", Table2[Year], 2020)</f>
        <v>1412.17</v>
      </c>
      <c r="N2442" s="10">
        <f>COUNTIFS(Table2[Year], "USA")</f>
        <v>0</v>
      </c>
    </row>
    <row r="2443" spans="1:14" x14ac:dyDescent="0.35">
      <c r="A2443" s="11" t="s">
        <v>32</v>
      </c>
      <c r="B2443" s="12">
        <v>2018</v>
      </c>
      <c r="C2443" s="11" t="s">
        <v>15</v>
      </c>
      <c r="D2443" s="12">
        <v>4273.51</v>
      </c>
      <c r="E2443" s="13">
        <v>4600.9799999999996</v>
      </c>
      <c r="F2443" s="13">
        <f>IFERROR(Table2[[#This Row],[Economic loss ($ million)]]*1000000 / Table2[[#This Row],[Total Waste (tons)]], NA())</f>
        <v>1076627.8773186444</v>
      </c>
      <c r="G2443" s="13" t="str">
        <f t="shared" si="38"/>
        <v>Medium</v>
      </c>
      <c r="H2443" s="13">
        <v>161.32</v>
      </c>
      <c r="I2443" s="13">
        <f>IFERROR(Table2[[#This Row],[Total Waste (tons)]] / (Table2[[#This Row],[Population (million)]]*1000), NA())</f>
        <v>3.4065444400159427E-2</v>
      </c>
      <c r="J2443" s="13">
        <v>125.45</v>
      </c>
      <c r="K2443" s="13">
        <f>IFERROR(Table2[[#This Row],[Total Waste (tons)]] * Table2[[#This Row],[Household waste (%)]], NA())</f>
        <v>133675.3928</v>
      </c>
      <c r="L2443" s="13">
        <v>31.28</v>
      </c>
      <c r="M2443" s="10">
        <f>SUMIFS(Table2[Household waste (%)], Table2[Country], "Australia", Table2[Year], 2020)</f>
        <v>1412.17</v>
      </c>
      <c r="N2443" s="10">
        <f>COUNTIFS(Table2[Year], "USA")</f>
        <v>0</v>
      </c>
    </row>
    <row r="2444" spans="1:14" x14ac:dyDescent="0.35">
      <c r="A2444" s="8" t="s">
        <v>23</v>
      </c>
      <c r="B2444" s="9">
        <v>2018</v>
      </c>
      <c r="C2444" s="8" t="s">
        <v>15</v>
      </c>
      <c r="D2444" s="9">
        <v>14960.97</v>
      </c>
      <c r="E2444" s="10">
        <v>16460.240000000002</v>
      </c>
      <c r="F2444" s="10">
        <f>IFERROR(Table2[[#This Row],[Economic loss ($ million)]]*1000000 / Table2[[#This Row],[Total Waste (tons)]], NA())</f>
        <v>1100212.0851789692</v>
      </c>
      <c r="G2444" s="10" t="str">
        <f t="shared" si="38"/>
        <v>High</v>
      </c>
      <c r="H2444" s="10">
        <v>94.82</v>
      </c>
      <c r="I2444" s="10">
        <f>IFERROR(Table2[[#This Row],[Total Waste (tons)]] / (Table2[[#This Row],[Population (million)]]*1000), NA())</f>
        <v>1.2620498544856383E-2</v>
      </c>
      <c r="J2444" s="10">
        <v>1185.45</v>
      </c>
      <c r="K2444" s="10">
        <f>IFERROR(Table2[[#This Row],[Total Waste (tons)]] * Table2[[#This Row],[Household waste (%)]], NA())</f>
        <v>706008.17429999996</v>
      </c>
      <c r="L2444" s="10">
        <v>47.19</v>
      </c>
      <c r="M2444" s="10">
        <f>SUMIFS(Table2[Household waste (%)], Table2[Country], "Australia", Table2[Year], 2020)</f>
        <v>1412.17</v>
      </c>
      <c r="N2444" s="10">
        <f>COUNTIFS(Table2[Year], "USA")</f>
        <v>0</v>
      </c>
    </row>
    <row r="2445" spans="1:14" x14ac:dyDescent="0.35">
      <c r="A2445" s="11" t="s">
        <v>14</v>
      </c>
      <c r="B2445" s="12">
        <v>2021</v>
      </c>
      <c r="C2445" s="11" t="s">
        <v>15</v>
      </c>
      <c r="D2445" s="12">
        <v>1313.25</v>
      </c>
      <c r="E2445" s="13">
        <v>1494.88</v>
      </c>
      <c r="F2445" s="13">
        <f>IFERROR(Table2[[#This Row],[Economic loss ($ million)]]*1000000 / Table2[[#This Row],[Total Waste (tons)]], NA())</f>
        <v>1138305.7300590139</v>
      </c>
      <c r="G2445" s="13" t="str">
        <f t="shared" si="38"/>
        <v>High</v>
      </c>
      <c r="H2445" s="13">
        <v>89.91</v>
      </c>
      <c r="I2445" s="13">
        <f>IFERROR(Table2[[#This Row],[Total Waste (tons)]] / (Table2[[#This Row],[Population (million)]]*1000), NA())</f>
        <v>2.6416631464606841E-3</v>
      </c>
      <c r="J2445" s="13">
        <v>497.13</v>
      </c>
      <c r="K2445" s="13">
        <f>IFERROR(Table2[[#This Row],[Total Waste (tons)]] * Table2[[#This Row],[Household waste (%)]], NA())</f>
        <v>59569.02</v>
      </c>
      <c r="L2445" s="13">
        <v>45.36</v>
      </c>
      <c r="M2445" s="10">
        <f>SUMIFS(Table2[Household waste (%)], Table2[Country], "Australia", Table2[Year], 2020)</f>
        <v>1412.17</v>
      </c>
      <c r="N2445" s="10">
        <f>COUNTIFS(Table2[Year], "USA")</f>
        <v>0</v>
      </c>
    </row>
    <row r="2446" spans="1:14" x14ac:dyDescent="0.35">
      <c r="A2446" s="8" t="s">
        <v>18</v>
      </c>
      <c r="B2446" s="9">
        <v>2024</v>
      </c>
      <c r="C2446" s="8" t="s">
        <v>9</v>
      </c>
      <c r="D2446" s="9">
        <v>25000.06</v>
      </c>
      <c r="E2446" s="10">
        <v>24375.61</v>
      </c>
      <c r="F2446" s="10">
        <f>IFERROR(Table2[[#This Row],[Economic loss ($ million)]]*1000000 / Table2[[#This Row],[Total Waste (tons)]], NA())</f>
        <v>975022.05994705611</v>
      </c>
      <c r="G2446" s="10" t="str">
        <f t="shared" si="38"/>
        <v>Medium</v>
      </c>
      <c r="H2446" s="10">
        <v>63.9</v>
      </c>
      <c r="I2446" s="10">
        <f>IFERROR(Table2[[#This Row],[Total Waste (tons)]] / (Table2[[#This Row],[Population (million)]]*1000), NA())</f>
        <v>1.9055649986661077E-2</v>
      </c>
      <c r="J2446" s="10">
        <v>1311.95</v>
      </c>
      <c r="K2446" s="10">
        <f>IFERROR(Table2[[#This Row],[Total Waste (tons)]] * Table2[[#This Row],[Household waste (%)]], NA())</f>
        <v>953252.28780000017</v>
      </c>
      <c r="L2446" s="10">
        <v>38.130000000000003</v>
      </c>
      <c r="M2446" s="10">
        <f>SUMIFS(Table2[Household waste (%)], Table2[Country], "Australia", Table2[Year], 2020)</f>
        <v>1412.17</v>
      </c>
      <c r="N2446" s="10">
        <f>COUNTIFS(Table2[Year], "USA")</f>
        <v>0</v>
      </c>
    </row>
    <row r="2447" spans="1:14" x14ac:dyDescent="0.35">
      <c r="A2447" s="11" t="s">
        <v>14</v>
      </c>
      <c r="B2447" s="12">
        <v>2023</v>
      </c>
      <c r="C2447" s="11" t="s">
        <v>25</v>
      </c>
      <c r="D2447" s="12">
        <v>19860.939999999999</v>
      </c>
      <c r="E2447" s="13">
        <v>18002.13</v>
      </c>
      <c r="F2447" s="13">
        <f>IFERROR(Table2[[#This Row],[Economic loss ($ million)]]*1000000 / Table2[[#This Row],[Total Waste (tons)]], NA())</f>
        <v>906408.76010903821</v>
      </c>
      <c r="G2447" s="13" t="str">
        <f t="shared" si="38"/>
        <v>Low</v>
      </c>
      <c r="H2447" s="13">
        <v>197.47</v>
      </c>
      <c r="I2447" s="13">
        <f>IFERROR(Table2[[#This Row],[Total Waste (tons)]] / (Table2[[#This Row],[Population (million)]]*1000), NA())</f>
        <v>1.5494932788253741E-2</v>
      </c>
      <c r="J2447" s="13">
        <v>1281.77</v>
      </c>
      <c r="K2447" s="13">
        <f>IFERROR(Table2[[#This Row],[Total Waste (tons)]] * Table2[[#This Row],[Household waste (%)]], NA())</f>
        <v>974377.71640000003</v>
      </c>
      <c r="L2447" s="13">
        <v>49.06</v>
      </c>
      <c r="M2447" s="10">
        <f>SUMIFS(Table2[Household waste (%)], Table2[Country], "Australia", Table2[Year], 2020)</f>
        <v>1412.17</v>
      </c>
      <c r="N2447" s="10">
        <f>COUNTIFS(Table2[Year], "USA")</f>
        <v>0</v>
      </c>
    </row>
    <row r="2448" spans="1:14" x14ac:dyDescent="0.35">
      <c r="A2448" s="8" t="s">
        <v>16</v>
      </c>
      <c r="B2448" s="9">
        <v>2018</v>
      </c>
      <c r="C2448" s="8" t="s">
        <v>20</v>
      </c>
      <c r="D2448" s="9">
        <v>10529.83</v>
      </c>
      <c r="E2448" s="10">
        <v>10207.94</v>
      </c>
      <c r="F2448" s="10">
        <f>IFERROR(Table2[[#This Row],[Economic loss ($ million)]]*1000000 / Table2[[#This Row],[Total Waste (tons)]], NA())</f>
        <v>969430.65557563608</v>
      </c>
      <c r="G2448" s="10" t="str">
        <f t="shared" si="38"/>
        <v>Medium</v>
      </c>
      <c r="H2448" s="10">
        <v>123.53</v>
      </c>
      <c r="I2448" s="10">
        <f>IFERROR(Table2[[#This Row],[Total Waste (tons)]] / (Table2[[#This Row],[Population (million)]]*1000), NA())</f>
        <v>8.1652540729999449E-3</v>
      </c>
      <c r="J2448" s="10">
        <v>1289.5899999999999</v>
      </c>
      <c r="K2448" s="10">
        <f>IFERROR(Table2[[#This Row],[Total Waste (tons)]] * Table2[[#This Row],[Household waste (%)]], NA())</f>
        <v>442252.86</v>
      </c>
      <c r="L2448" s="10">
        <v>42</v>
      </c>
      <c r="M2448" s="10">
        <f>SUMIFS(Table2[Household waste (%)], Table2[Country], "Australia", Table2[Year], 2020)</f>
        <v>1412.17</v>
      </c>
      <c r="N2448" s="10">
        <f>COUNTIFS(Table2[Year], "USA")</f>
        <v>0</v>
      </c>
    </row>
    <row r="2449" spans="1:14" x14ac:dyDescent="0.35">
      <c r="A2449" s="11" t="s">
        <v>14</v>
      </c>
      <c r="B2449" s="12">
        <v>2024</v>
      </c>
      <c r="C2449" s="11" t="s">
        <v>9</v>
      </c>
      <c r="D2449" s="12">
        <v>10476.49</v>
      </c>
      <c r="E2449" s="13">
        <v>11197.17</v>
      </c>
      <c r="F2449" s="13">
        <f>IFERROR(Table2[[#This Row],[Economic loss ($ million)]]*1000000 / Table2[[#This Row],[Total Waste (tons)]], NA())</f>
        <v>1068790.2150433972</v>
      </c>
      <c r="G2449" s="13" t="str">
        <f t="shared" si="38"/>
        <v>Medium</v>
      </c>
      <c r="H2449" s="13">
        <v>129.51</v>
      </c>
      <c r="I2449" s="13">
        <f>IFERROR(Table2[[#This Row],[Total Waste (tons)]] / (Table2[[#This Row],[Population (million)]]*1000), NA())</f>
        <v>1.9291943651597459E-2</v>
      </c>
      <c r="J2449" s="13">
        <v>543.04999999999995</v>
      </c>
      <c r="K2449" s="13">
        <f>IFERROR(Table2[[#This Row],[Total Waste (tons)]] * Table2[[#This Row],[Household waste (%)]], NA())</f>
        <v>406173.51730000001</v>
      </c>
      <c r="L2449" s="13">
        <v>38.770000000000003</v>
      </c>
      <c r="M2449" s="10">
        <f>SUMIFS(Table2[Household waste (%)], Table2[Country], "Australia", Table2[Year], 2020)</f>
        <v>1412.17</v>
      </c>
      <c r="N2449" s="10">
        <f>COUNTIFS(Table2[Year], "USA")</f>
        <v>0</v>
      </c>
    </row>
    <row r="2450" spans="1:14" x14ac:dyDescent="0.35">
      <c r="A2450" s="8" t="s">
        <v>21</v>
      </c>
      <c r="B2450" s="9">
        <v>2019</v>
      </c>
      <c r="C2450" s="8" t="s">
        <v>25</v>
      </c>
      <c r="D2450" s="9">
        <v>13316.16</v>
      </c>
      <c r="E2450" s="10">
        <v>11647.55</v>
      </c>
      <c r="F2450" s="10">
        <f>IFERROR(Table2[[#This Row],[Economic loss ($ million)]]*1000000 / Table2[[#This Row],[Total Waste (tons)]], NA())</f>
        <v>874692.85439646267</v>
      </c>
      <c r="G2450" s="10" t="str">
        <f t="shared" si="38"/>
        <v>Low</v>
      </c>
      <c r="H2450" s="10">
        <v>144.88999999999999</v>
      </c>
      <c r="I2450" s="10">
        <f>IFERROR(Table2[[#This Row],[Total Waste (tons)]] / (Table2[[#This Row],[Population (million)]]*1000), NA())</f>
        <v>1.482340368688218E-2</v>
      </c>
      <c r="J2450" s="10">
        <v>898.32</v>
      </c>
      <c r="K2450" s="10">
        <f>IFERROR(Table2[[#This Row],[Total Waste (tons)]] * Table2[[#This Row],[Household waste (%)]], NA())</f>
        <v>430644.61440000002</v>
      </c>
      <c r="L2450" s="10">
        <v>32.340000000000003</v>
      </c>
      <c r="M2450" s="10">
        <f>SUMIFS(Table2[Household waste (%)], Table2[Country], "Australia", Table2[Year], 2020)</f>
        <v>1412.17</v>
      </c>
      <c r="N2450" s="10">
        <f>COUNTIFS(Table2[Year], "USA")</f>
        <v>0</v>
      </c>
    </row>
    <row r="2451" spans="1:14" x14ac:dyDescent="0.35">
      <c r="A2451" s="11" t="s">
        <v>8</v>
      </c>
      <c r="B2451" s="12">
        <v>2023</v>
      </c>
      <c r="C2451" s="11" t="s">
        <v>9</v>
      </c>
      <c r="D2451" s="12">
        <v>45663.39</v>
      </c>
      <c r="E2451" s="13">
        <v>52305.81</v>
      </c>
      <c r="F2451" s="13">
        <f>IFERROR(Table2[[#This Row],[Economic loss ($ million)]]*1000000 / Table2[[#This Row],[Total Waste (tons)]], NA())</f>
        <v>1145464.8899260436</v>
      </c>
      <c r="G2451" s="13" t="str">
        <f t="shared" si="38"/>
        <v>High</v>
      </c>
      <c r="H2451" s="13">
        <v>26.76</v>
      </c>
      <c r="I2451" s="13">
        <f>IFERROR(Table2[[#This Row],[Total Waste (tons)]] / (Table2[[#This Row],[Population (million)]]*1000), NA())</f>
        <v>8.7541486139335142E-2</v>
      </c>
      <c r="J2451" s="13">
        <v>521.62</v>
      </c>
      <c r="K2451" s="13">
        <f>IFERROR(Table2[[#This Row],[Total Waste (tons)]] * Table2[[#This Row],[Household waste (%)]], NA())</f>
        <v>2729757.4542</v>
      </c>
      <c r="L2451" s="13">
        <v>59.78</v>
      </c>
      <c r="M2451" s="10">
        <f>SUMIFS(Table2[Household waste (%)], Table2[Country], "Australia", Table2[Year], 2020)</f>
        <v>1412.17</v>
      </c>
      <c r="N2451" s="10">
        <f>COUNTIFS(Table2[Year], "USA")</f>
        <v>0</v>
      </c>
    </row>
    <row r="2452" spans="1:14" x14ac:dyDescent="0.35">
      <c r="A2452" s="8" t="s">
        <v>28</v>
      </c>
      <c r="B2452" s="9">
        <v>2020</v>
      </c>
      <c r="C2452" s="8" t="s">
        <v>11</v>
      </c>
      <c r="D2452" s="9">
        <v>4142.66</v>
      </c>
      <c r="E2452" s="10">
        <v>4272.1099999999997</v>
      </c>
      <c r="F2452" s="10">
        <f>IFERROR(Table2[[#This Row],[Economic loss ($ million)]]*1000000 / Table2[[#This Row],[Total Waste (tons)]], NA())</f>
        <v>1031248.0386997726</v>
      </c>
      <c r="G2452" s="10" t="str">
        <f t="shared" si="38"/>
        <v>Medium</v>
      </c>
      <c r="H2452" s="10">
        <v>110.01</v>
      </c>
      <c r="I2452" s="10">
        <f>IFERROR(Table2[[#This Row],[Total Waste (tons)]] / (Table2[[#This Row],[Population (million)]]*1000), NA())</f>
        <v>1.2150344625311629E-2</v>
      </c>
      <c r="J2452" s="10">
        <v>340.95</v>
      </c>
      <c r="K2452" s="10">
        <f>IFERROR(Table2[[#This Row],[Total Waste (tons)]] * Table2[[#This Row],[Household waste (%)]], NA())</f>
        <v>165623.54679999998</v>
      </c>
      <c r="L2452" s="10">
        <v>39.979999999999997</v>
      </c>
      <c r="M2452" s="10">
        <f>SUMIFS(Table2[Household waste (%)], Table2[Country], "Australia", Table2[Year], 2020)</f>
        <v>1412.17</v>
      </c>
      <c r="N2452" s="10">
        <f>COUNTIFS(Table2[Year], "USA")</f>
        <v>0</v>
      </c>
    </row>
    <row r="2453" spans="1:14" x14ac:dyDescent="0.35">
      <c r="A2453" s="11" t="s">
        <v>24</v>
      </c>
      <c r="B2453" s="12">
        <v>2020</v>
      </c>
      <c r="C2453" s="11" t="s">
        <v>22</v>
      </c>
      <c r="D2453" s="12">
        <v>5599.71</v>
      </c>
      <c r="E2453" s="13">
        <v>6451.73</v>
      </c>
      <c r="F2453" s="13">
        <f>IFERROR(Table2[[#This Row],[Economic loss ($ million)]]*1000000 / Table2[[#This Row],[Total Waste (tons)]], NA())</f>
        <v>1152154.3079909496</v>
      </c>
      <c r="G2453" s="13" t="str">
        <f t="shared" si="38"/>
        <v>High</v>
      </c>
      <c r="H2453" s="13">
        <v>32.56</v>
      </c>
      <c r="I2453" s="13">
        <f>IFERROR(Table2[[#This Row],[Total Waste (tons)]] / (Table2[[#This Row],[Population (million)]]*1000), NA())</f>
        <v>8.8408563444323397E-3</v>
      </c>
      <c r="J2453" s="13">
        <v>633.39</v>
      </c>
      <c r="K2453" s="13">
        <f>IFERROR(Table2[[#This Row],[Total Waste (tons)]] * Table2[[#This Row],[Household waste (%)]], NA())</f>
        <v>297680.58359999995</v>
      </c>
      <c r="L2453" s="13">
        <v>53.16</v>
      </c>
      <c r="M2453" s="10">
        <f>SUMIFS(Table2[Household waste (%)], Table2[Country], "Australia", Table2[Year], 2020)</f>
        <v>1412.17</v>
      </c>
      <c r="N2453" s="10">
        <f>COUNTIFS(Table2[Year], "USA")</f>
        <v>0</v>
      </c>
    </row>
    <row r="2454" spans="1:14" x14ac:dyDescent="0.35">
      <c r="A2454" s="8" t="s">
        <v>24</v>
      </c>
      <c r="B2454" s="9">
        <v>2018</v>
      </c>
      <c r="C2454" s="8" t="s">
        <v>19</v>
      </c>
      <c r="D2454" s="9">
        <v>36810.089999999997</v>
      </c>
      <c r="E2454" s="10">
        <v>38564.99</v>
      </c>
      <c r="F2454" s="10">
        <f>IFERROR(Table2[[#This Row],[Economic loss ($ million)]]*1000000 / Table2[[#This Row],[Total Waste (tons)]], NA())</f>
        <v>1047674.428397214</v>
      </c>
      <c r="G2454" s="10" t="str">
        <f t="shared" si="38"/>
        <v>Medium</v>
      </c>
      <c r="H2454" s="10">
        <v>54.73</v>
      </c>
      <c r="I2454" s="10">
        <f>IFERROR(Table2[[#This Row],[Total Waste (tons)]] / (Table2[[#This Row],[Population (million)]]*1000), NA())</f>
        <v>2.9183552282114909E-2</v>
      </c>
      <c r="J2454" s="10">
        <v>1261.33</v>
      </c>
      <c r="K2454" s="10">
        <f>IFERROR(Table2[[#This Row],[Total Waste (tons)]] * Table2[[#This Row],[Household waste (%)]], NA())</f>
        <v>1866639.6638999998</v>
      </c>
      <c r="L2454" s="10">
        <v>50.71</v>
      </c>
      <c r="M2454" s="10">
        <f>SUMIFS(Table2[Household waste (%)], Table2[Country], "Australia", Table2[Year], 2020)</f>
        <v>1412.17</v>
      </c>
      <c r="N2454" s="10">
        <f>COUNTIFS(Table2[Year], "USA")</f>
        <v>0</v>
      </c>
    </row>
    <row r="2455" spans="1:14" x14ac:dyDescent="0.35">
      <c r="A2455" s="11" t="s">
        <v>31</v>
      </c>
      <c r="B2455" s="12">
        <v>2023</v>
      </c>
      <c r="C2455" s="11" t="s">
        <v>20</v>
      </c>
      <c r="D2455" s="12">
        <v>8411.76</v>
      </c>
      <c r="E2455" s="13">
        <v>8059.49</v>
      </c>
      <c r="F2455" s="13">
        <f>IFERROR(Table2[[#This Row],[Economic loss ($ million)]]*1000000 / Table2[[#This Row],[Total Waste (tons)]], NA())</f>
        <v>958121.72482334252</v>
      </c>
      <c r="G2455" s="13" t="str">
        <f t="shared" si="38"/>
        <v>Medium</v>
      </c>
      <c r="H2455" s="13">
        <v>73.430000000000007</v>
      </c>
      <c r="I2455" s="13">
        <f>IFERROR(Table2[[#This Row],[Total Waste (tons)]] / (Table2[[#This Row],[Population (million)]]*1000), NA())</f>
        <v>1.7676220896024209E-2</v>
      </c>
      <c r="J2455" s="13">
        <v>475.88</v>
      </c>
      <c r="K2455" s="13">
        <f>IFERROR(Table2[[#This Row],[Total Waste (tons)]] * Table2[[#This Row],[Household waste (%)]], NA())</f>
        <v>436149.75600000005</v>
      </c>
      <c r="L2455" s="13">
        <v>51.85</v>
      </c>
      <c r="M2455" s="10">
        <f>SUMIFS(Table2[Household waste (%)], Table2[Country], "Australia", Table2[Year], 2020)</f>
        <v>1412.17</v>
      </c>
      <c r="N2455" s="10">
        <f>COUNTIFS(Table2[Year], "USA")</f>
        <v>0</v>
      </c>
    </row>
    <row r="2456" spans="1:14" x14ac:dyDescent="0.35">
      <c r="A2456" s="8" t="s">
        <v>27</v>
      </c>
      <c r="B2456" s="9">
        <v>2024</v>
      </c>
      <c r="C2456" s="8" t="s">
        <v>20</v>
      </c>
      <c r="D2456" s="9">
        <v>23330.7</v>
      </c>
      <c r="E2456" s="10">
        <v>24990.560000000001</v>
      </c>
      <c r="F2456" s="10">
        <f>IFERROR(Table2[[#This Row],[Economic loss ($ million)]]*1000000 / Table2[[#This Row],[Total Waste (tons)]], NA())</f>
        <v>1071144.8863514597</v>
      </c>
      <c r="G2456" s="10" t="str">
        <f t="shared" si="38"/>
        <v>Medium</v>
      </c>
      <c r="H2456" s="10">
        <v>104.52</v>
      </c>
      <c r="I2456" s="10">
        <f>IFERROR(Table2[[#This Row],[Total Waste (tons)]] / (Table2[[#This Row],[Population (million)]]*1000), NA())</f>
        <v>0.17232218036782629</v>
      </c>
      <c r="J2456" s="10">
        <v>135.38999999999999</v>
      </c>
      <c r="K2456" s="10">
        <f>IFERROR(Table2[[#This Row],[Total Waste (tons)]] * Table2[[#This Row],[Household waste (%)]], NA())</f>
        <v>796510.098</v>
      </c>
      <c r="L2456" s="10">
        <v>34.14</v>
      </c>
      <c r="M2456" s="10">
        <f>SUMIFS(Table2[Household waste (%)], Table2[Country], "Australia", Table2[Year], 2020)</f>
        <v>1412.17</v>
      </c>
      <c r="N2456" s="10">
        <f>COUNTIFS(Table2[Year], "USA")</f>
        <v>0</v>
      </c>
    </row>
    <row r="2457" spans="1:14" x14ac:dyDescent="0.35">
      <c r="A2457" s="11" t="s">
        <v>27</v>
      </c>
      <c r="B2457" s="12">
        <v>2019</v>
      </c>
      <c r="C2457" s="11" t="s">
        <v>15</v>
      </c>
      <c r="D2457" s="12">
        <v>15867.24</v>
      </c>
      <c r="E2457" s="13">
        <v>16358.67</v>
      </c>
      <c r="F2457" s="13">
        <f>IFERROR(Table2[[#This Row],[Economic loss ($ million)]]*1000000 / Table2[[#This Row],[Total Waste (tons)]], NA())</f>
        <v>1030971.3598584253</v>
      </c>
      <c r="G2457" s="13" t="str">
        <f t="shared" si="38"/>
        <v>Medium</v>
      </c>
      <c r="H2457" s="13">
        <v>160.22</v>
      </c>
      <c r="I2457" s="13">
        <f>IFERROR(Table2[[#This Row],[Total Waste (tons)]] / (Table2[[#This Row],[Population (million)]]*1000), NA())</f>
        <v>2.6246365064924324E-2</v>
      </c>
      <c r="J2457" s="13">
        <v>604.54999999999995</v>
      </c>
      <c r="K2457" s="13">
        <f>IFERROR(Table2[[#This Row],[Total Waste (tons)]] * Table2[[#This Row],[Household waste (%)]], NA())</f>
        <v>495216.56040000002</v>
      </c>
      <c r="L2457" s="13">
        <v>31.21</v>
      </c>
      <c r="M2457" s="10">
        <f>SUMIFS(Table2[Household waste (%)], Table2[Country], "Australia", Table2[Year], 2020)</f>
        <v>1412.17</v>
      </c>
      <c r="N2457" s="10">
        <f>COUNTIFS(Table2[Year], "USA")</f>
        <v>0</v>
      </c>
    </row>
    <row r="2458" spans="1:14" x14ac:dyDescent="0.35">
      <c r="A2458" s="8" t="s">
        <v>12</v>
      </c>
      <c r="B2458" s="9">
        <v>2024</v>
      </c>
      <c r="C2458" s="8" t="s">
        <v>22</v>
      </c>
      <c r="D2458" s="9">
        <v>33824.82</v>
      </c>
      <c r="E2458" s="10">
        <v>37275.06</v>
      </c>
      <c r="F2458" s="10">
        <f>IFERROR(Table2[[#This Row],[Economic loss ($ million)]]*1000000 / Table2[[#This Row],[Total Waste (tons)]], NA())</f>
        <v>1102003.2035647195</v>
      </c>
      <c r="G2458" s="10" t="str">
        <f t="shared" si="38"/>
        <v>High</v>
      </c>
      <c r="H2458" s="10">
        <v>151.76</v>
      </c>
      <c r="I2458" s="10">
        <f>IFERROR(Table2[[#This Row],[Total Waste (tons)]] / (Table2[[#This Row],[Population (million)]]*1000), NA())</f>
        <v>5.5600006575054241E-2</v>
      </c>
      <c r="J2458" s="10">
        <v>608.36</v>
      </c>
      <c r="K2458" s="10">
        <f>IFERROR(Table2[[#This Row],[Total Waste (tons)]] * Table2[[#This Row],[Household waste (%)]], NA())</f>
        <v>1409818.4975999999</v>
      </c>
      <c r="L2458" s="10">
        <v>41.68</v>
      </c>
      <c r="M2458" s="10">
        <f>SUMIFS(Table2[Household waste (%)], Table2[Country], "Australia", Table2[Year], 2020)</f>
        <v>1412.17</v>
      </c>
      <c r="N2458" s="10">
        <f>COUNTIFS(Table2[Year], "USA")</f>
        <v>0</v>
      </c>
    </row>
    <row r="2459" spans="1:14" x14ac:dyDescent="0.35">
      <c r="A2459" s="11" t="s">
        <v>34</v>
      </c>
      <c r="B2459" s="12">
        <v>2021</v>
      </c>
      <c r="C2459" s="11" t="s">
        <v>25</v>
      </c>
      <c r="D2459" s="12">
        <v>31018.44</v>
      </c>
      <c r="E2459" s="13">
        <v>31061.98</v>
      </c>
      <c r="F2459" s="13">
        <f>IFERROR(Table2[[#This Row],[Economic loss ($ million)]]*1000000 / Table2[[#This Row],[Total Waste (tons)]], NA())</f>
        <v>1001403.6811651392</v>
      </c>
      <c r="G2459" s="13" t="str">
        <f t="shared" si="38"/>
        <v>Medium</v>
      </c>
      <c r="H2459" s="13">
        <v>70.3</v>
      </c>
      <c r="I2459" s="13">
        <f>IFERROR(Table2[[#This Row],[Total Waste (tons)]] / (Table2[[#This Row],[Population (million)]]*1000), NA())</f>
        <v>2.535221904372701E-2</v>
      </c>
      <c r="J2459" s="13">
        <v>1223.5</v>
      </c>
      <c r="K2459" s="13">
        <f>IFERROR(Table2[[#This Row],[Total Waste (tons)]] * Table2[[#This Row],[Household waste (%)]], NA())</f>
        <v>1189867.3584</v>
      </c>
      <c r="L2459" s="13">
        <v>38.36</v>
      </c>
      <c r="M2459" s="10">
        <f>SUMIFS(Table2[Household waste (%)], Table2[Country], "Australia", Table2[Year], 2020)</f>
        <v>1412.17</v>
      </c>
      <c r="N2459" s="10">
        <f>COUNTIFS(Table2[Year], "USA")</f>
        <v>0</v>
      </c>
    </row>
    <row r="2460" spans="1:14" x14ac:dyDescent="0.35">
      <c r="A2460" s="8" t="s">
        <v>10</v>
      </c>
      <c r="B2460" s="9">
        <v>2024</v>
      </c>
      <c r="C2460" s="8" t="s">
        <v>19</v>
      </c>
      <c r="D2460" s="9">
        <v>33443.550000000003</v>
      </c>
      <c r="E2460" s="10">
        <v>26894.7</v>
      </c>
      <c r="F2460" s="10">
        <f>IFERROR(Table2[[#This Row],[Economic loss ($ million)]]*1000000 / Table2[[#This Row],[Total Waste (tons)]], NA())</f>
        <v>804181.97230856167</v>
      </c>
      <c r="G2460" s="10" t="str">
        <f t="shared" si="38"/>
        <v>Low</v>
      </c>
      <c r="H2460" s="10">
        <v>118.46</v>
      </c>
      <c r="I2460" s="10">
        <f>IFERROR(Table2[[#This Row],[Total Waste (tons)]] / (Table2[[#This Row],[Population (million)]]*1000), NA())</f>
        <v>0.19634562320201962</v>
      </c>
      <c r="J2460" s="10">
        <v>170.33</v>
      </c>
      <c r="K2460" s="10">
        <f>IFERROR(Table2[[#This Row],[Total Waste (tons)]] * Table2[[#This Row],[Household waste (%)]], NA())</f>
        <v>2286535.5135000004</v>
      </c>
      <c r="L2460" s="10">
        <v>68.37</v>
      </c>
      <c r="M2460" s="10">
        <f>SUMIFS(Table2[Household waste (%)], Table2[Country], "Australia", Table2[Year], 2020)</f>
        <v>1412.17</v>
      </c>
      <c r="N2460" s="10">
        <f>COUNTIFS(Table2[Year], "USA")</f>
        <v>0</v>
      </c>
    </row>
    <row r="2461" spans="1:14" x14ac:dyDescent="0.35">
      <c r="A2461" s="11" t="s">
        <v>34</v>
      </c>
      <c r="B2461" s="12">
        <v>2023</v>
      </c>
      <c r="C2461" s="11" t="s">
        <v>11</v>
      </c>
      <c r="D2461" s="12">
        <v>40030.58</v>
      </c>
      <c r="E2461" s="13">
        <v>42681.97</v>
      </c>
      <c r="F2461" s="13">
        <f>IFERROR(Table2[[#This Row],[Economic loss ($ million)]]*1000000 / Table2[[#This Row],[Total Waste (tons)]], NA())</f>
        <v>1066234.1140198319</v>
      </c>
      <c r="G2461" s="13" t="str">
        <f t="shared" si="38"/>
        <v>Medium</v>
      </c>
      <c r="H2461" s="13">
        <v>62.25</v>
      </c>
      <c r="I2461" s="13">
        <f>IFERROR(Table2[[#This Row],[Total Waste (tons)]] / (Table2[[#This Row],[Population (million)]]*1000), NA())</f>
        <v>3.3281714029165764E-2</v>
      </c>
      <c r="J2461" s="13">
        <v>1202.78</v>
      </c>
      <c r="K2461" s="13">
        <f>IFERROR(Table2[[#This Row],[Total Waste (tons)]] * Table2[[#This Row],[Household waste (%)]], NA())</f>
        <v>2215692.6030000001</v>
      </c>
      <c r="L2461" s="13">
        <v>55.35</v>
      </c>
      <c r="M2461" s="10">
        <f>SUMIFS(Table2[Household waste (%)], Table2[Country], "Australia", Table2[Year], 2020)</f>
        <v>1412.17</v>
      </c>
      <c r="N2461" s="10">
        <f>COUNTIFS(Table2[Year], "USA")</f>
        <v>0</v>
      </c>
    </row>
    <row r="2462" spans="1:14" x14ac:dyDescent="0.35">
      <c r="A2462" s="8" t="s">
        <v>31</v>
      </c>
      <c r="B2462" s="9">
        <v>2024</v>
      </c>
      <c r="C2462" s="8" t="s">
        <v>15</v>
      </c>
      <c r="D2462" s="9">
        <v>25338.81</v>
      </c>
      <c r="E2462" s="10">
        <v>28773.74</v>
      </c>
      <c r="F2462" s="10">
        <f>IFERROR(Table2[[#This Row],[Economic loss ($ million)]]*1000000 / Table2[[#This Row],[Total Waste (tons)]], NA())</f>
        <v>1135560.0361658656</v>
      </c>
      <c r="G2462" s="10" t="str">
        <f t="shared" si="38"/>
        <v>High</v>
      </c>
      <c r="H2462" s="10">
        <v>61.82</v>
      </c>
      <c r="I2462" s="10">
        <f>IFERROR(Table2[[#This Row],[Total Waste (tons)]] / (Table2[[#This Row],[Population (million)]]*1000), NA())</f>
        <v>3.6306181224209082E-2</v>
      </c>
      <c r="J2462" s="10">
        <v>697.92</v>
      </c>
      <c r="K2462" s="10">
        <f>IFERROR(Table2[[#This Row],[Total Waste (tons)]] * Table2[[#This Row],[Household waste (%)]], NA())</f>
        <v>1694406.2247000001</v>
      </c>
      <c r="L2462" s="10">
        <v>66.87</v>
      </c>
      <c r="M2462" s="10">
        <f>SUMIFS(Table2[Household waste (%)], Table2[Country], "Australia", Table2[Year], 2020)</f>
        <v>1412.17</v>
      </c>
      <c r="N2462" s="10">
        <f>COUNTIFS(Table2[Year], "USA")</f>
        <v>0</v>
      </c>
    </row>
    <row r="2463" spans="1:14" x14ac:dyDescent="0.35">
      <c r="A2463" s="11" t="s">
        <v>18</v>
      </c>
      <c r="B2463" s="12">
        <v>2022</v>
      </c>
      <c r="C2463" s="11" t="s">
        <v>11</v>
      </c>
      <c r="D2463" s="12">
        <v>4738.62</v>
      </c>
      <c r="E2463" s="13">
        <v>5043.42</v>
      </c>
      <c r="F2463" s="13">
        <f>IFERROR(Table2[[#This Row],[Economic loss ($ million)]]*1000000 / Table2[[#This Row],[Total Waste (tons)]], NA())</f>
        <v>1064322.5242792205</v>
      </c>
      <c r="G2463" s="13" t="str">
        <f t="shared" si="38"/>
        <v>Medium</v>
      </c>
      <c r="H2463" s="13">
        <v>99.09</v>
      </c>
      <c r="I2463" s="13">
        <f>IFERROR(Table2[[#This Row],[Total Waste (tons)]] / (Table2[[#This Row],[Population (million)]]*1000), NA())</f>
        <v>7.5249634758305277E-3</v>
      </c>
      <c r="J2463" s="13">
        <v>629.72</v>
      </c>
      <c r="K2463" s="13">
        <f>IFERROR(Table2[[#This Row],[Total Waste (tons)]] * Table2[[#This Row],[Household waste (%)]], NA())</f>
        <v>180636.19439999998</v>
      </c>
      <c r="L2463" s="13">
        <v>38.119999999999997</v>
      </c>
      <c r="M2463" s="10">
        <f>SUMIFS(Table2[Household waste (%)], Table2[Country], "Australia", Table2[Year], 2020)</f>
        <v>1412.17</v>
      </c>
      <c r="N2463" s="10">
        <f>COUNTIFS(Table2[Year], "USA")</f>
        <v>0</v>
      </c>
    </row>
    <row r="2464" spans="1:14" x14ac:dyDescent="0.35">
      <c r="A2464" s="8" t="s">
        <v>8</v>
      </c>
      <c r="B2464" s="9">
        <v>2021</v>
      </c>
      <c r="C2464" s="8" t="s">
        <v>25</v>
      </c>
      <c r="D2464" s="9">
        <v>41477.870000000003</v>
      </c>
      <c r="E2464" s="10">
        <v>37213.440000000002</v>
      </c>
      <c r="F2464" s="10">
        <f>IFERROR(Table2[[#This Row],[Economic loss ($ million)]]*1000000 / Table2[[#This Row],[Total Waste (tons)]], NA())</f>
        <v>897187.82570078934</v>
      </c>
      <c r="G2464" s="10" t="str">
        <f t="shared" si="38"/>
        <v>Low</v>
      </c>
      <c r="H2464" s="10">
        <v>138.22999999999999</v>
      </c>
      <c r="I2464" s="10">
        <f>IFERROR(Table2[[#This Row],[Total Waste (tons)]] / (Table2[[#This Row],[Population (million)]]*1000), NA())</f>
        <v>3.3562220334182956E-2</v>
      </c>
      <c r="J2464" s="10">
        <v>1235.8499999999999</v>
      </c>
      <c r="K2464" s="10">
        <f>IFERROR(Table2[[#This Row],[Total Waste (tons)]] * Table2[[#This Row],[Household waste (%)]], NA())</f>
        <v>1651234.0047000002</v>
      </c>
      <c r="L2464" s="10">
        <v>39.81</v>
      </c>
      <c r="M2464" s="10">
        <f>SUMIFS(Table2[Household waste (%)], Table2[Country], "Australia", Table2[Year], 2020)</f>
        <v>1412.17</v>
      </c>
      <c r="N2464" s="10">
        <f>COUNTIFS(Table2[Year], "USA")</f>
        <v>0</v>
      </c>
    </row>
    <row r="2465" spans="1:14" x14ac:dyDescent="0.35">
      <c r="A2465" s="11" t="s">
        <v>32</v>
      </c>
      <c r="B2465" s="12">
        <v>2022</v>
      </c>
      <c r="C2465" s="11" t="s">
        <v>9</v>
      </c>
      <c r="D2465" s="12">
        <v>20168.3</v>
      </c>
      <c r="E2465" s="13">
        <v>23300.52</v>
      </c>
      <c r="F2465" s="13">
        <f>IFERROR(Table2[[#This Row],[Economic loss ($ million)]]*1000000 / Table2[[#This Row],[Total Waste (tons)]], NA())</f>
        <v>1155304.1158649961</v>
      </c>
      <c r="G2465" s="13" t="str">
        <f t="shared" si="38"/>
        <v>High</v>
      </c>
      <c r="H2465" s="13">
        <v>150.91</v>
      </c>
      <c r="I2465" s="13">
        <f>IFERROR(Table2[[#This Row],[Total Waste (tons)]] / (Table2[[#This Row],[Population (million)]]*1000), NA())</f>
        <v>2.1432609642830575E-2</v>
      </c>
      <c r="J2465" s="13">
        <v>941.01</v>
      </c>
      <c r="K2465" s="13">
        <f>IFERROR(Table2[[#This Row],[Total Waste (tons)]] * Table2[[#This Row],[Household waste (%)]], NA())</f>
        <v>1374671.328</v>
      </c>
      <c r="L2465" s="13">
        <v>68.16</v>
      </c>
      <c r="M2465" s="10">
        <f>SUMIFS(Table2[Household waste (%)], Table2[Country], "Australia", Table2[Year], 2020)</f>
        <v>1412.17</v>
      </c>
      <c r="N2465" s="10">
        <f>COUNTIFS(Table2[Year], "USA")</f>
        <v>0</v>
      </c>
    </row>
    <row r="2466" spans="1:14" x14ac:dyDescent="0.35">
      <c r="A2466" s="8" t="s">
        <v>24</v>
      </c>
      <c r="B2466" s="9">
        <v>2023</v>
      </c>
      <c r="C2466" s="8" t="s">
        <v>15</v>
      </c>
      <c r="D2466" s="9">
        <v>35957.360000000001</v>
      </c>
      <c r="E2466" s="10">
        <v>41729.4</v>
      </c>
      <c r="F2466" s="10">
        <f>IFERROR(Table2[[#This Row],[Economic loss ($ million)]]*1000000 / Table2[[#This Row],[Total Waste (tons)]], NA())</f>
        <v>1160524.5768877359</v>
      </c>
      <c r="G2466" s="10" t="str">
        <f t="shared" si="38"/>
        <v>High</v>
      </c>
      <c r="H2466" s="10">
        <v>198.7</v>
      </c>
      <c r="I2466" s="10">
        <f>IFERROR(Table2[[#This Row],[Total Waste (tons)]] / (Table2[[#This Row],[Population (million)]]*1000), NA())</f>
        <v>0.16045229808121375</v>
      </c>
      <c r="J2466" s="10">
        <v>224.1</v>
      </c>
      <c r="K2466" s="10">
        <f>IFERROR(Table2[[#This Row],[Total Waste (tons)]] * Table2[[#This Row],[Household waste (%)]], NA())</f>
        <v>2383972.9679999999</v>
      </c>
      <c r="L2466" s="10">
        <v>66.3</v>
      </c>
      <c r="M2466" s="10">
        <f>SUMIFS(Table2[Household waste (%)], Table2[Country], "Australia", Table2[Year], 2020)</f>
        <v>1412.17</v>
      </c>
      <c r="N2466" s="10">
        <f>COUNTIFS(Table2[Year], "USA")</f>
        <v>0</v>
      </c>
    </row>
    <row r="2467" spans="1:14" x14ac:dyDescent="0.35">
      <c r="A2467" s="11" t="s">
        <v>17</v>
      </c>
      <c r="B2467" s="12">
        <v>2023</v>
      </c>
      <c r="C2467" s="11" t="s">
        <v>22</v>
      </c>
      <c r="D2467" s="12">
        <v>34737.440000000002</v>
      </c>
      <c r="E2467" s="13">
        <v>36898.57</v>
      </c>
      <c r="F2467" s="13">
        <f>IFERROR(Table2[[#This Row],[Economic loss ($ million)]]*1000000 / Table2[[#This Row],[Total Waste (tons)]], NA())</f>
        <v>1062213.2776623722</v>
      </c>
      <c r="G2467" s="13" t="str">
        <f t="shared" si="38"/>
        <v>Medium</v>
      </c>
      <c r="H2467" s="13">
        <v>156.25</v>
      </c>
      <c r="I2467" s="13">
        <f>IFERROR(Table2[[#This Row],[Total Waste (tons)]] / (Table2[[#This Row],[Population (million)]]*1000), NA())</f>
        <v>9.9989752741717286E-2</v>
      </c>
      <c r="J2467" s="13">
        <v>347.41</v>
      </c>
      <c r="K2467" s="13">
        <f>IFERROR(Table2[[#This Row],[Total Waste (tons)]] * Table2[[#This Row],[Household waste (%)]], NA())</f>
        <v>1273821.9248000002</v>
      </c>
      <c r="L2467" s="13">
        <v>36.67</v>
      </c>
      <c r="M2467" s="10">
        <f>SUMIFS(Table2[Household waste (%)], Table2[Country], "Australia", Table2[Year], 2020)</f>
        <v>1412.17</v>
      </c>
      <c r="N2467" s="10">
        <f>COUNTIFS(Table2[Year], "USA")</f>
        <v>0</v>
      </c>
    </row>
    <row r="2468" spans="1:14" x14ac:dyDescent="0.35">
      <c r="A2468" s="8" t="s">
        <v>26</v>
      </c>
      <c r="B2468" s="9">
        <v>2023</v>
      </c>
      <c r="C2468" s="8" t="s">
        <v>19</v>
      </c>
      <c r="D2468" s="9">
        <v>832.45</v>
      </c>
      <c r="E2468" s="10">
        <v>735.25</v>
      </c>
      <c r="F2468" s="10">
        <f>IFERROR(Table2[[#This Row],[Economic loss ($ million)]]*1000000 / Table2[[#This Row],[Total Waste (tons)]], NA())</f>
        <v>883236.23040422844</v>
      </c>
      <c r="G2468" s="10" t="str">
        <f t="shared" si="38"/>
        <v>Low</v>
      </c>
      <c r="H2468" s="10">
        <v>98.17</v>
      </c>
      <c r="I2468" s="10">
        <f>IFERROR(Table2[[#This Row],[Total Waste (tons)]] / (Table2[[#This Row],[Population (million)]]*1000), NA())</f>
        <v>1.1580140778454776E-3</v>
      </c>
      <c r="J2468" s="10">
        <v>718.86</v>
      </c>
      <c r="K2468" s="10">
        <f>IFERROR(Table2[[#This Row],[Total Waste (tons)]] * Table2[[#This Row],[Household waste (%)]], NA())</f>
        <v>36428.012000000002</v>
      </c>
      <c r="L2468" s="10">
        <v>43.76</v>
      </c>
      <c r="M2468" s="10">
        <f>SUMIFS(Table2[Household waste (%)], Table2[Country], "Australia", Table2[Year], 2020)</f>
        <v>1412.17</v>
      </c>
      <c r="N2468" s="10">
        <f>COUNTIFS(Table2[Year], "USA")</f>
        <v>0</v>
      </c>
    </row>
    <row r="2469" spans="1:14" x14ac:dyDescent="0.35">
      <c r="A2469" s="11" t="s">
        <v>29</v>
      </c>
      <c r="B2469" s="12">
        <v>2020</v>
      </c>
      <c r="C2469" s="11" t="s">
        <v>13</v>
      </c>
      <c r="D2469" s="12">
        <v>8577.52</v>
      </c>
      <c r="E2469" s="13">
        <v>6977.24</v>
      </c>
      <c r="F2469" s="13">
        <f>IFERROR(Table2[[#This Row],[Economic loss ($ million)]]*1000000 / Table2[[#This Row],[Total Waste (tons)]], NA())</f>
        <v>813433.2534345591</v>
      </c>
      <c r="G2469" s="13" t="str">
        <f t="shared" si="38"/>
        <v>Low</v>
      </c>
      <c r="H2469" s="13">
        <v>43.44</v>
      </c>
      <c r="I2469" s="13">
        <f>IFERROR(Table2[[#This Row],[Total Waste (tons)]] / (Table2[[#This Row],[Population (million)]]*1000), NA())</f>
        <v>7.32601658652409E-3</v>
      </c>
      <c r="J2469" s="13">
        <v>1170.83</v>
      </c>
      <c r="K2469" s="13">
        <f>IFERROR(Table2[[#This Row],[Total Waste (tons)]] * Table2[[#This Row],[Household waste (%)]], NA())</f>
        <v>433765.18640000001</v>
      </c>
      <c r="L2469" s="13">
        <v>50.57</v>
      </c>
      <c r="M2469" s="10">
        <f>SUMIFS(Table2[Household waste (%)], Table2[Country], "Australia", Table2[Year], 2020)</f>
        <v>1412.17</v>
      </c>
      <c r="N2469" s="10">
        <f>COUNTIFS(Table2[Year], "USA")</f>
        <v>0</v>
      </c>
    </row>
    <row r="2470" spans="1:14" x14ac:dyDescent="0.35">
      <c r="A2470" s="8" t="s">
        <v>35</v>
      </c>
      <c r="B2470" s="9">
        <v>2018</v>
      </c>
      <c r="C2470" s="8" t="s">
        <v>20</v>
      </c>
      <c r="D2470" s="9">
        <v>19266.63</v>
      </c>
      <c r="E2470" s="10">
        <v>17842.48</v>
      </c>
      <c r="F2470" s="10">
        <f>IFERROR(Table2[[#This Row],[Economic loss ($ million)]]*1000000 / Table2[[#This Row],[Total Waste (tons)]], NA())</f>
        <v>926082.0392564761</v>
      </c>
      <c r="G2470" s="10" t="str">
        <f t="shared" si="38"/>
        <v>Low</v>
      </c>
      <c r="H2470" s="10">
        <v>193.14</v>
      </c>
      <c r="I2470" s="10">
        <f>IFERROR(Table2[[#This Row],[Total Waste (tons)]] / (Table2[[#This Row],[Population (million)]]*1000), NA())</f>
        <v>0.10768293091884641</v>
      </c>
      <c r="J2470" s="10">
        <v>178.92</v>
      </c>
      <c r="K2470" s="10">
        <f>IFERROR(Table2[[#This Row],[Total Waste (tons)]] * Table2[[#This Row],[Household waste (%)]], NA())</f>
        <v>1080279.9441</v>
      </c>
      <c r="L2470" s="10">
        <v>56.07</v>
      </c>
      <c r="M2470" s="10">
        <f>SUMIFS(Table2[Household waste (%)], Table2[Country], "Australia", Table2[Year], 2020)</f>
        <v>1412.17</v>
      </c>
      <c r="N2470" s="10">
        <f>COUNTIFS(Table2[Year], "USA")</f>
        <v>0</v>
      </c>
    </row>
    <row r="2471" spans="1:14" x14ac:dyDescent="0.35">
      <c r="A2471" s="11" t="s">
        <v>8</v>
      </c>
      <c r="B2471" s="12">
        <v>2024</v>
      </c>
      <c r="C2471" s="11" t="s">
        <v>20</v>
      </c>
      <c r="D2471" s="12">
        <v>7890.78</v>
      </c>
      <c r="E2471" s="13">
        <v>9058.16</v>
      </c>
      <c r="F2471" s="13">
        <f>IFERROR(Table2[[#This Row],[Economic loss ($ million)]]*1000000 / Table2[[#This Row],[Total Waste (tons)]], NA())</f>
        <v>1147942.2820050742</v>
      </c>
      <c r="G2471" s="13" t="str">
        <f t="shared" si="38"/>
        <v>High</v>
      </c>
      <c r="H2471" s="13">
        <v>115.83</v>
      </c>
      <c r="I2471" s="13">
        <f>IFERROR(Table2[[#This Row],[Total Waste (tons)]] / (Table2[[#This Row],[Population (million)]]*1000), NA())</f>
        <v>9.7142399881815604E-3</v>
      </c>
      <c r="J2471" s="13">
        <v>812.29</v>
      </c>
      <c r="K2471" s="13">
        <f>IFERROR(Table2[[#This Row],[Total Waste (tons)]] * Table2[[#This Row],[Household waste (%)]], NA())</f>
        <v>310975.63979999995</v>
      </c>
      <c r="L2471" s="13">
        <v>39.409999999999997</v>
      </c>
      <c r="M2471" s="10">
        <f>SUMIFS(Table2[Household waste (%)], Table2[Country], "Australia", Table2[Year], 2020)</f>
        <v>1412.17</v>
      </c>
      <c r="N2471" s="10">
        <f>COUNTIFS(Table2[Year], "USA")</f>
        <v>0</v>
      </c>
    </row>
    <row r="2472" spans="1:14" x14ac:dyDescent="0.35">
      <c r="A2472" s="8" t="s">
        <v>31</v>
      </c>
      <c r="B2472" s="9">
        <v>2021</v>
      </c>
      <c r="C2472" s="8" t="s">
        <v>11</v>
      </c>
      <c r="D2472" s="9">
        <v>30048.240000000002</v>
      </c>
      <c r="E2472" s="10">
        <v>25327.89</v>
      </c>
      <c r="F2472" s="10">
        <f>IFERROR(Table2[[#This Row],[Economic loss ($ million)]]*1000000 / Table2[[#This Row],[Total Waste (tons)]], NA())</f>
        <v>842907.60457184841</v>
      </c>
      <c r="G2472" s="10" t="str">
        <f t="shared" si="38"/>
        <v>Low</v>
      </c>
      <c r="H2472" s="10">
        <v>138.25</v>
      </c>
      <c r="I2472" s="10">
        <f>IFERROR(Table2[[#This Row],[Total Waste (tons)]] / (Table2[[#This Row],[Population (million)]]*1000), NA())</f>
        <v>4.0048834450679076E-2</v>
      </c>
      <c r="J2472" s="10">
        <v>750.29</v>
      </c>
      <c r="K2472" s="10">
        <f>IFERROR(Table2[[#This Row],[Total Waste (tons)]] * Table2[[#This Row],[Household waste (%)]], NA())</f>
        <v>1929697.9728000001</v>
      </c>
      <c r="L2472" s="10">
        <v>64.22</v>
      </c>
      <c r="M2472" s="10">
        <f>SUMIFS(Table2[Household waste (%)], Table2[Country], "Australia", Table2[Year], 2020)</f>
        <v>1412.17</v>
      </c>
      <c r="N2472" s="10">
        <f>COUNTIFS(Table2[Year], "USA")</f>
        <v>0</v>
      </c>
    </row>
    <row r="2473" spans="1:14" x14ac:dyDescent="0.35">
      <c r="A2473" s="11" t="s">
        <v>16</v>
      </c>
      <c r="B2473" s="12">
        <v>2022</v>
      </c>
      <c r="C2473" s="11" t="s">
        <v>25</v>
      </c>
      <c r="D2473" s="12">
        <v>14091.09</v>
      </c>
      <c r="E2473" s="13">
        <v>13971.36</v>
      </c>
      <c r="F2473" s="13">
        <f>IFERROR(Table2[[#This Row],[Economic loss ($ million)]]*1000000 / Table2[[#This Row],[Total Waste (tons)]], NA())</f>
        <v>991503.14134676591</v>
      </c>
      <c r="G2473" s="13" t="str">
        <f t="shared" si="38"/>
        <v>Medium</v>
      </c>
      <c r="H2473" s="13">
        <v>167.9</v>
      </c>
      <c r="I2473" s="13">
        <f>IFERROR(Table2[[#This Row],[Total Waste (tons)]] / (Table2[[#This Row],[Population (million)]]*1000), NA())</f>
        <v>1.5660072682010646E-2</v>
      </c>
      <c r="J2473" s="13">
        <v>899.81</v>
      </c>
      <c r="K2473" s="13">
        <f>IFERROR(Table2[[#This Row],[Total Waste (tons)]] * Table2[[#This Row],[Household waste (%)]], NA())</f>
        <v>691449.78630000004</v>
      </c>
      <c r="L2473" s="13">
        <v>49.07</v>
      </c>
      <c r="M2473" s="10">
        <f>SUMIFS(Table2[Household waste (%)], Table2[Country], "Australia", Table2[Year], 2020)</f>
        <v>1412.17</v>
      </c>
      <c r="N2473" s="10">
        <f>COUNTIFS(Table2[Year], "USA")</f>
        <v>0</v>
      </c>
    </row>
    <row r="2474" spans="1:14" x14ac:dyDescent="0.35">
      <c r="A2474" s="8" t="s">
        <v>26</v>
      </c>
      <c r="B2474" s="9">
        <v>2024</v>
      </c>
      <c r="C2474" s="8" t="s">
        <v>11</v>
      </c>
      <c r="D2474" s="9">
        <v>8845.75</v>
      </c>
      <c r="E2474" s="10">
        <v>8869.07</v>
      </c>
      <c r="F2474" s="10">
        <f>IFERROR(Table2[[#This Row],[Economic loss ($ million)]]*1000000 / Table2[[#This Row],[Total Waste (tons)]], NA())</f>
        <v>1002636.2942656077</v>
      </c>
      <c r="G2474" s="10" t="str">
        <f t="shared" si="38"/>
        <v>Medium</v>
      </c>
      <c r="H2474" s="10">
        <v>130.81</v>
      </c>
      <c r="I2474" s="10">
        <f>IFERROR(Table2[[#This Row],[Total Waste (tons)]] / (Table2[[#This Row],[Population (million)]]*1000), NA())</f>
        <v>7.801104144067871E-3</v>
      </c>
      <c r="J2474" s="10">
        <v>1133.9100000000001</v>
      </c>
      <c r="K2474" s="10">
        <f>IFERROR(Table2[[#This Row],[Total Waste (tons)]] * Table2[[#This Row],[Household waste (%)]], NA())</f>
        <v>313581.83750000002</v>
      </c>
      <c r="L2474" s="10">
        <v>35.450000000000003</v>
      </c>
      <c r="M2474" s="10">
        <f>SUMIFS(Table2[Household waste (%)], Table2[Country], "Australia", Table2[Year], 2020)</f>
        <v>1412.17</v>
      </c>
      <c r="N2474" s="10">
        <f>COUNTIFS(Table2[Year], "USA")</f>
        <v>0</v>
      </c>
    </row>
    <row r="2475" spans="1:14" x14ac:dyDescent="0.35">
      <c r="A2475" s="11" t="s">
        <v>16</v>
      </c>
      <c r="B2475" s="12">
        <v>2018</v>
      </c>
      <c r="C2475" s="11" t="s">
        <v>25</v>
      </c>
      <c r="D2475" s="12">
        <v>37248.639999999999</v>
      </c>
      <c r="E2475" s="13">
        <v>38981.4</v>
      </c>
      <c r="F2475" s="13">
        <f>IFERROR(Table2[[#This Row],[Economic loss ($ million)]]*1000000 / Table2[[#This Row],[Total Waste (tons)]], NA())</f>
        <v>1046518.7453823817</v>
      </c>
      <c r="G2475" s="13" t="str">
        <f t="shared" si="38"/>
        <v>Medium</v>
      </c>
      <c r="H2475" s="13">
        <v>144.28</v>
      </c>
      <c r="I2475" s="13">
        <f>IFERROR(Table2[[#This Row],[Total Waste (tons)]] / (Table2[[#This Row],[Population (million)]]*1000), NA())</f>
        <v>6.9683540988513482E-2</v>
      </c>
      <c r="J2475" s="13">
        <v>534.54</v>
      </c>
      <c r="K2475" s="13">
        <f>IFERROR(Table2[[#This Row],[Total Waste (tons)]] * Table2[[#This Row],[Household waste (%)]], NA())</f>
        <v>2054262.4959999998</v>
      </c>
      <c r="L2475" s="13">
        <v>55.15</v>
      </c>
      <c r="M2475" s="10">
        <f>SUMIFS(Table2[Household waste (%)], Table2[Country], "Australia", Table2[Year], 2020)</f>
        <v>1412.17</v>
      </c>
      <c r="N2475" s="10">
        <f>COUNTIFS(Table2[Year], "USA")</f>
        <v>0</v>
      </c>
    </row>
    <row r="2476" spans="1:14" x14ac:dyDescent="0.35">
      <c r="A2476" s="8" t="s">
        <v>35</v>
      </c>
      <c r="B2476" s="9">
        <v>2020</v>
      </c>
      <c r="C2476" s="8" t="s">
        <v>19</v>
      </c>
      <c r="D2476" s="9">
        <v>25693.360000000001</v>
      </c>
      <c r="E2476" s="10">
        <v>29526.58</v>
      </c>
      <c r="F2476" s="10">
        <f>IFERROR(Table2[[#This Row],[Economic loss ($ million)]]*1000000 / Table2[[#This Row],[Total Waste (tons)]], NA())</f>
        <v>1149191.0750481836</v>
      </c>
      <c r="G2476" s="10" t="str">
        <f t="shared" si="38"/>
        <v>High</v>
      </c>
      <c r="H2476" s="10">
        <v>171.41</v>
      </c>
      <c r="I2476" s="10">
        <f>IFERROR(Table2[[#This Row],[Total Waste (tons)]] / (Table2[[#This Row],[Population (million)]]*1000), NA())</f>
        <v>0.15898372625456345</v>
      </c>
      <c r="J2476" s="10">
        <v>161.61000000000001</v>
      </c>
      <c r="K2476" s="10">
        <f>IFERROR(Table2[[#This Row],[Total Waste (tons)]] * Table2[[#This Row],[Household waste (%)]], NA())</f>
        <v>922134.69040000008</v>
      </c>
      <c r="L2476" s="10">
        <v>35.89</v>
      </c>
      <c r="M2476" s="10">
        <f>SUMIFS(Table2[Household waste (%)], Table2[Country], "Australia", Table2[Year], 2020)</f>
        <v>1412.17</v>
      </c>
      <c r="N2476" s="10">
        <f>COUNTIFS(Table2[Year], "USA")</f>
        <v>0</v>
      </c>
    </row>
    <row r="2477" spans="1:14" x14ac:dyDescent="0.35">
      <c r="A2477" s="11" t="s">
        <v>27</v>
      </c>
      <c r="B2477" s="12">
        <v>2023</v>
      </c>
      <c r="C2477" s="11" t="s">
        <v>25</v>
      </c>
      <c r="D2477" s="12">
        <v>46536.4</v>
      </c>
      <c r="E2477" s="13">
        <v>48535.68</v>
      </c>
      <c r="F2477" s="13">
        <f>IFERROR(Table2[[#This Row],[Economic loss ($ million)]]*1000000 / Table2[[#This Row],[Total Waste (tons)]], NA())</f>
        <v>1042961.6386312649</v>
      </c>
      <c r="G2477" s="13" t="str">
        <f t="shared" si="38"/>
        <v>Medium</v>
      </c>
      <c r="H2477" s="13">
        <v>153.28</v>
      </c>
      <c r="I2477" s="13">
        <f>IFERROR(Table2[[#This Row],[Total Waste (tons)]] / (Table2[[#This Row],[Population (million)]]*1000), NA())</f>
        <v>5.6707447845583937E-2</v>
      </c>
      <c r="J2477" s="13">
        <v>820.64</v>
      </c>
      <c r="K2477" s="13">
        <f>IFERROR(Table2[[#This Row],[Total Waste (tons)]] * Table2[[#This Row],[Household waste (%)]], NA())</f>
        <v>2338919.4640000002</v>
      </c>
      <c r="L2477" s="13">
        <v>50.26</v>
      </c>
      <c r="M2477" s="10">
        <f>SUMIFS(Table2[Household waste (%)], Table2[Country], "Australia", Table2[Year], 2020)</f>
        <v>1412.17</v>
      </c>
      <c r="N2477" s="10">
        <f>COUNTIFS(Table2[Year], "USA")</f>
        <v>0</v>
      </c>
    </row>
    <row r="2478" spans="1:14" x14ac:dyDescent="0.35">
      <c r="A2478" s="8" t="s">
        <v>18</v>
      </c>
      <c r="B2478" s="9">
        <v>2020</v>
      </c>
      <c r="C2478" s="8" t="s">
        <v>15</v>
      </c>
      <c r="D2478" s="9">
        <v>39918.47</v>
      </c>
      <c r="E2478" s="10">
        <v>37023.660000000003</v>
      </c>
      <c r="F2478" s="10">
        <f>IFERROR(Table2[[#This Row],[Economic loss ($ million)]]*1000000 / Table2[[#This Row],[Total Waste (tons)]], NA())</f>
        <v>927481.94006433606</v>
      </c>
      <c r="G2478" s="10" t="str">
        <f t="shared" si="38"/>
        <v>Low</v>
      </c>
      <c r="H2478" s="10">
        <v>108.37</v>
      </c>
      <c r="I2478" s="10">
        <f>IFERROR(Table2[[#This Row],[Total Waste (tons)]] / (Table2[[#This Row],[Population (million)]]*1000), NA())</f>
        <v>3.7433274880672177E-2</v>
      </c>
      <c r="J2478" s="10">
        <v>1066.3900000000001</v>
      </c>
      <c r="K2478" s="10">
        <f>IFERROR(Table2[[#This Row],[Total Waste (tons)]] * Table2[[#This Row],[Household waste (%)]], NA())</f>
        <v>1873772.9818</v>
      </c>
      <c r="L2478" s="10">
        <v>46.94</v>
      </c>
      <c r="M2478" s="10">
        <f>SUMIFS(Table2[Household waste (%)], Table2[Country], "Australia", Table2[Year], 2020)</f>
        <v>1412.17</v>
      </c>
      <c r="N2478" s="10">
        <f>COUNTIFS(Table2[Year], "USA")</f>
        <v>0</v>
      </c>
    </row>
    <row r="2479" spans="1:14" x14ac:dyDescent="0.35">
      <c r="A2479" s="11" t="s">
        <v>32</v>
      </c>
      <c r="B2479" s="12">
        <v>2020</v>
      </c>
      <c r="C2479" s="11" t="s">
        <v>22</v>
      </c>
      <c r="D2479" s="12">
        <v>49885.5</v>
      </c>
      <c r="E2479" s="13">
        <v>43032.44</v>
      </c>
      <c r="F2479" s="13">
        <f>IFERROR(Table2[[#This Row],[Economic loss ($ million)]]*1000000 / Table2[[#This Row],[Total Waste (tons)]], NA())</f>
        <v>862624.20943961677</v>
      </c>
      <c r="G2479" s="13" t="str">
        <f t="shared" si="38"/>
        <v>Low</v>
      </c>
      <c r="H2479" s="13">
        <v>38.74</v>
      </c>
      <c r="I2479" s="13">
        <f>IFERROR(Table2[[#This Row],[Total Waste (tons)]] / (Table2[[#This Row],[Population (million)]]*1000), NA())</f>
        <v>0.60969811781960404</v>
      </c>
      <c r="J2479" s="13">
        <v>81.819999999999993</v>
      </c>
      <c r="K2479" s="13">
        <f>IFERROR(Table2[[#This Row],[Total Waste (tons)]] * Table2[[#This Row],[Household waste (%)]], NA())</f>
        <v>1850752.05</v>
      </c>
      <c r="L2479" s="13">
        <v>37.1</v>
      </c>
      <c r="M2479" s="10">
        <f>SUMIFS(Table2[Household waste (%)], Table2[Country], "Australia", Table2[Year], 2020)</f>
        <v>1412.17</v>
      </c>
      <c r="N2479" s="10">
        <f>COUNTIFS(Table2[Year], "USA")</f>
        <v>0</v>
      </c>
    </row>
    <row r="2480" spans="1:14" x14ac:dyDescent="0.35">
      <c r="A2480" s="8" t="s">
        <v>24</v>
      </c>
      <c r="B2480" s="9">
        <v>2024</v>
      </c>
      <c r="C2480" s="8" t="s">
        <v>20</v>
      </c>
      <c r="D2480" s="9">
        <v>17934.080000000002</v>
      </c>
      <c r="E2480" s="10">
        <v>14468.9</v>
      </c>
      <c r="F2480" s="10">
        <f>IFERROR(Table2[[#This Row],[Economic loss ($ million)]]*1000000 / Table2[[#This Row],[Total Waste (tons)]], NA())</f>
        <v>806782.39419027895</v>
      </c>
      <c r="G2480" s="10" t="str">
        <f t="shared" si="38"/>
        <v>Low</v>
      </c>
      <c r="H2480" s="10">
        <v>165.23</v>
      </c>
      <c r="I2480" s="10">
        <f>IFERROR(Table2[[#This Row],[Total Waste (tons)]] / (Table2[[#This Row],[Population (million)]]*1000), NA())</f>
        <v>2.4129270097544571E-2</v>
      </c>
      <c r="J2480" s="10">
        <v>743.25</v>
      </c>
      <c r="K2480" s="10">
        <f>IFERROR(Table2[[#This Row],[Total Waste (tons)]] * Table2[[#This Row],[Household waste (%)]], NA())</f>
        <v>1177910.3744000003</v>
      </c>
      <c r="L2480" s="10">
        <v>65.680000000000007</v>
      </c>
      <c r="M2480" s="10">
        <f>SUMIFS(Table2[Household waste (%)], Table2[Country], "Australia", Table2[Year], 2020)</f>
        <v>1412.17</v>
      </c>
      <c r="N2480" s="10">
        <f>COUNTIFS(Table2[Year], "USA")</f>
        <v>0</v>
      </c>
    </row>
    <row r="2481" spans="1:14" x14ac:dyDescent="0.35">
      <c r="A2481" s="11" t="s">
        <v>29</v>
      </c>
      <c r="B2481" s="12">
        <v>2021</v>
      </c>
      <c r="C2481" s="11" t="s">
        <v>22</v>
      </c>
      <c r="D2481" s="12">
        <v>32179.38</v>
      </c>
      <c r="E2481" s="13">
        <v>36712.400000000001</v>
      </c>
      <c r="F2481" s="13">
        <f>IFERROR(Table2[[#This Row],[Economic loss ($ million)]]*1000000 / Table2[[#This Row],[Total Waste (tons)]], NA())</f>
        <v>1140867.2261553826</v>
      </c>
      <c r="G2481" s="13" t="str">
        <f t="shared" si="38"/>
        <v>High</v>
      </c>
      <c r="H2481" s="13">
        <v>35.159999999999997</v>
      </c>
      <c r="I2481" s="13">
        <f>IFERROR(Table2[[#This Row],[Total Waste (tons)]] / (Table2[[#This Row],[Population (million)]]*1000), NA())</f>
        <v>6.3772057074910821E-2</v>
      </c>
      <c r="J2481" s="13">
        <v>504.6</v>
      </c>
      <c r="K2481" s="13">
        <f>IFERROR(Table2[[#This Row],[Total Waste (tons)]] * Table2[[#This Row],[Household waste (%)]], NA())</f>
        <v>970208.30700000003</v>
      </c>
      <c r="L2481" s="13">
        <v>30.15</v>
      </c>
      <c r="M2481" s="10">
        <f>SUMIFS(Table2[Household waste (%)], Table2[Country], "Australia", Table2[Year], 2020)</f>
        <v>1412.17</v>
      </c>
      <c r="N2481" s="10">
        <f>COUNTIFS(Table2[Year], "USA")</f>
        <v>0</v>
      </c>
    </row>
    <row r="2482" spans="1:14" x14ac:dyDescent="0.35">
      <c r="A2482" s="8" t="s">
        <v>24</v>
      </c>
      <c r="B2482" s="9">
        <v>2021</v>
      </c>
      <c r="C2482" s="8" t="s">
        <v>11</v>
      </c>
      <c r="D2482" s="9">
        <v>20962.66</v>
      </c>
      <c r="E2482" s="10">
        <v>17783.72</v>
      </c>
      <c r="F2482" s="10">
        <f>IFERROR(Table2[[#This Row],[Economic loss ($ million)]]*1000000 / Table2[[#This Row],[Total Waste (tons)]], NA())</f>
        <v>848352.26063867845</v>
      </c>
      <c r="G2482" s="10" t="str">
        <f t="shared" si="38"/>
        <v>Low</v>
      </c>
      <c r="H2482" s="10">
        <v>108.66</v>
      </c>
      <c r="I2482" s="10">
        <f>IFERROR(Table2[[#This Row],[Total Waste (tons)]] / (Table2[[#This Row],[Population (million)]]*1000), NA())</f>
        <v>1.8928251525986924E-2</v>
      </c>
      <c r="J2482" s="10">
        <v>1107.48</v>
      </c>
      <c r="K2482" s="10">
        <f>IFERROR(Table2[[#This Row],[Total Waste (tons)]] * Table2[[#This Row],[Household waste (%)]], NA())</f>
        <v>771635.51459999999</v>
      </c>
      <c r="L2482" s="10">
        <v>36.81</v>
      </c>
      <c r="M2482" s="10">
        <f>SUMIFS(Table2[Household waste (%)], Table2[Country], "Australia", Table2[Year], 2020)</f>
        <v>1412.17</v>
      </c>
      <c r="N2482" s="10">
        <f>COUNTIFS(Table2[Year], "USA")</f>
        <v>0</v>
      </c>
    </row>
    <row r="2483" spans="1:14" x14ac:dyDescent="0.35">
      <c r="A2483" s="11" t="s">
        <v>29</v>
      </c>
      <c r="B2483" s="12">
        <v>2022</v>
      </c>
      <c r="C2483" s="11" t="s">
        <v>11</v>
      </c>
      <c r="D2483" s="12">
        <v>38549.89</v>
      </c>
      <c r="E2483" s="13">
        <v>39132.69</v>
      </c>
      <c r="F2483" s="13">
        <f>IFERROR(Table2[[#This Row],[Economic loss ($ million)]]*1000000 / Table2[[#This Row],[Total Waste (tons)]], NA())</f>
        <v>1015118.0716728375</v>
      </c>
      <c r="G2483" s="13" t="str">
        <f t="shared" si="38"/>
        <v>Medium</v>
      </c>
      <c r="H2483" s="13">
        <v>92.88</v>
      </c>
      <c r="I2483" s="13">
        <f>IFERROR(Table2[[#This Row],[Total Waste (tons)]] / (Table2[[#This Row],[Population (million)]]*1000), NA())</f>
        <v>4.5338410152069339E-2</v>
      </c>
      <c r="J2483" s="13">
        <v>850.27</v>
      </c>
      <c r="K2483" s="13">
        <f>IFERROR(Table2[[#This Row],[Total Waste (tons)]] * Table2[[#This Row],[Household waste (%)]], NA())</f>
        <v>2314920.8944999999</v>
      </c>
      <c r="L2483" s="13">
        <v>60.05</v>
      </c>
      <c r="M2483" s="10">
        <f>SUMIFS(Table2[Household waste (%)], Table2[Country], "Australia", Table2[Year], 2020)</f>
        <v>1412.17</v>
      </c>
      <c r="N2483" s="10">
        <f>COUNTIFS(Table2[Year], "USA")</f>
        <v>0</v>
      </c>
    </row>
    <row r="2484" spans="1:14" x14ac:dyDescent="0.35">
      <c r="A2484" s="8" t="s">
        <v>17</v>
      </c>
      <c r="B2484" s="9">
        <v>2022</v>
      </c>
      <c r="C2484" s="8" t="s">
        <v>9</v>
      </c>
      <c r="D2484" s="9">
        <v>43181.63</v>
      </c>
      <c r="E2484" s="10">
        <v>46396.12</v>
      </c>
      <c r="F2484" s="10">
        <f>IFERROR(Table2[[#This Row],[Economic loss ($ million)]]*1000000 / Table2[[#This Row],[Total Waste (tons)]], NA())</f>
        <v>1074441.1454593076</v>
      </c>
      <c r="G2484" s="10" t="str">
        <f t="shared" si="38"/>
        <v>Medium</v>
      </c>
      <c r="H2484" s="10">
        <v>55.05</v>
      </c>
      <c r="I2484" s="10">
        <f>IFERROR(Table2[[#This Row],[Total Waste (tons)]] / (Table2[[#This Row],[Population (million)]]*1000), NA())</f>
        <v>4.3246066639292542E-2</v>
      </c>
      <c r="J2484" s="10">
        <v>998.51</v>
      </c>
      <c r="K2484" s="10">
        <f>IFERROR(Table2[[#This Row],[Total Waste (tons)]] * Table2[[#This Row],[Household waste (%)]], NA())</f>
        <v>2238535.6992000001</v>
      </c>
      <c r="L2484" s="10">
        <v>51.84</v>
      </c>
      <c r="M2484" s="10">
        <f>SUMIFS(Table2[Household waste (%)], Table2[Country], "Australia", Table2[Year], 2020)</f>
        <v>1412.17</v>
      </c>
      <c r="N2484" s="10">
        <f>COUNTIFS(Table2[Year], "USA")</f>
        <v>0</v>
      </c>
    </row>
    <row r="2485" spans="1:14" x14ac:dyDescent="0.35">
      <c r="A2485" s="11" t="s">
        <v>21</v>
      </c>
      <c r="B2485" s="12">
        <v>2023</v>
      </c>
      <c r="C2485" s="11" t="s">
        <v>9</v>
      </c>
      <c r="D2485" s="12">
        <v>47213.86</v>
      </c>
      <c r="E2485" s="13">
        <v>55320.76</v>
      </c>
      <c r="F2485" s="13">
        <f>IFERROR(Table2[[#This Row],[Economic loss ($ million)]]*1000000 / Table2[[#This Row],[Total Waste (tons)]], NA())</f>
        <v>1171705.9355028374</v>
      </c>
      <c r="G2485" s="13" t="str">
        <f t="shared" si="38"/>
        <v>High</v>
      </c>
      <c r="H2485" s="13">
        <v>20.09</v>
      </c>
      <c r="I2485" s="13">
        <f>IFERROR(Table2[[#This Row],[Total Waste (tons)]] / (Table2[[#This Row],[Population (million)]]*1000), NA())</f>
        <v>4.7371132158767107E-2</v>
      </c>
      <c r="J2485" s="13">
        <v>996.68</v>
      </c>
      <c r="K2485" s="13">
        <f>IFERROR(Table2[[#This Row],[Total Waste (tons)]] * Table2[[#This Row],[Household waste (%)]], NA())</f>
        <v>3126973.9478000002</v>
      </c>
      <c r="L2485" s="13">
        <v>66.23</v>
      </c>
      <c r="M2485" s="10">
        <f>SUMIFS(Table2[Household waste (%)], Table2[Country], "Australia", Table2[Year], 2020)</f>
        <v>1412.17</v>
      </c>
      <c r="N2485" s="10">
        <f>COUNTIFS(Table2[Year], "USA")</f>
        <v>0</v>
      </c>
    </row>
    <row r="2486" spans="1:14" x14ac:dyDescent="0.35">
      <c r="A2486" s="8" t="s">
        <v>10</v>
      </c>
      <c r="B2486" s="9">
        <v>2022</v>
      </c>
      <c r="C2486" s="8" t="s">
        <v>15</v>
      </c>
      <c r="D2486" s="9">
        <v>47089.75</v>
      </c>
      <c r="E2486" s="10">
        <v>51628.68</v>
      </c>
      <c r="F2486" s="10">
        <f>IFERROR(Table2[[#This Row],[Economic loss ($ million)]]*1000000 / Table2[[#This Row],[Total Waste (tons)]], NA())</f>
        <v>1096388.9169086691</v>
      </c>
      <c r="G2486" s="10" t="str">
        <f t="shared" si="38"/>
        <v>Medium</v>
      </c>
      <c r="H2486" s="10">
        <v>120.49</v>
      </c>
      <c r="I2486" s="10">
        <f>IFERROR(Table2[[#This Row],[Total Waste (tons)]] / (Table2[[#This Row],[Population (million)]]*1000), NA())</f>
        <v>0.11146558254035885</v>
      </c>
      <c r="J2486" s="10">
        <v>422.46</v>
      </c>
      <c r="K2486" s="10">
        <f>IFERROR(Table2[[#This Row],[Total Waste (tons)]] * Table2[[#This Row],[Household waste (%)]], NA())</f>
        <v>3146066.1975000002</v>
      </c>
      <c r="L2486" s="10">
        <v>66.81</v>
      </c>
      <c r="M2486" s="10">
        <f>SUMIFS(Table2[Household waste (%)], Table2[Country], "Australia", Table2[Year], 2020)</f>
        <v>1412.17</v>
      </c>
      <c r="N2486" s="10">
        <f>COUNTIFS(Table2[Year], "USA")</f>
        <v>0</v>
      </c>
    </row>
    <row r="2487" spans="1:14" x14ac:dyDescent="0.35">
      <c r="A2487" s="11" t="s">
        <v>16</v>
      </c>
      <c r="B2487" s="12">
        <v>2024</v>
      </c>
      <c r="C2487" s="11" t="s">
        <v>22</v>
      </c>
      <c r="D2487" s="12">
        <v>17773.96</v>
      </c>
      <c r="E2487" s="13">
        <v>14458.37</v>
      </c>
      <c r="F2487" s="13">
        <f>IFERROR(Table2[[#This Row],[Economic loss ($ million)]]*1000000 / Table2[[#This Row],[Total Waste (tons)]], NA())</f>
        <v>813458.00260605966</v>
      </c>
      <c r="G2487" s="13" t="str">
        <f t="shared" si="38"/>
        <v>Low</v>
      </c>
      <c r="H2487" s="13">
        <v>167.97</v>
      </c>
      <c r="I2487" s="13">
        <f>IFERROR(Table2[[#This Row],[Total Waste (tons)]] / (Table2[[#This Row],[Population (million)]]*1000), NA())</f>
        <v>9.003576313256674E-2</v>
      </c>
      <c r="J2487" s="13">
        <v>197.41</v>
      </c>
      <c r="K2487" s="13">
        <f>IFERROR(Table2[[#This Row],[Total Waste (tons)]] * Table2[[#This Row],[Household waste (%)]], NA())</f>
        <v>618356.06839999999</v>
      </c>
      <c r="L2487" s="13">
        <v>34.79</v>
      </c>
      <c r="M2487" s="10">
        <f>SUMIFS(Table2[Household waste (%)], Table2[Country], "Australia", Table2[Year], 2020)</f>
        <v>1412.17</v>
      </c>
      <c r="N2487" s="10">
        <f>COUNTIFS(Table2[Year], "USA")</f>
        <v>0</v>
      </c>
    </row>
    <row r="2488" spans="1:14" x14ac:dyDescent="0.35">
      <c r="A2488" s="8" t="s">
        <v>12</v>
      </c>
      <c r="B2488" s="9">
        <v>2020</v>
      </c>
      <c r="C2488" s="8" t="s">
        <v>9</v>
      </c>
      <c r="D2488" s="9">
        <v>45649.02</v>
      </c>
      <c r="E2488" s="10">
        <v>48828.17</v>
      </c>
      <c r="F2488" s="10">
        <f>IFERROR(Table2[[#This Row],[Economic loss ($ million)]]*1000000 / Table2[[#This Row],[Total Waste (tons)]], NA())</f>
        <v>1069643.3351690792</v>
      </c>
      <c r="G2488" s="10" t="str">
        <f t="shared" si="38"/>
        <v>Medium</v>
      </c>
      <c r="H2488" s="10">
        <v>57.92</v>
      </c>
      <c r="I2488" s="10">
        <f>IFERROR(Table2[[#This Row],[Total Waste (tons)]] / (Table2[[#This Row],[Population (million)]]*1000), NA())</f>
        <v>7.2889155010538415E-2</v>
      </c>
      <c r="J2488" s="10">
        <v>626.28</v>
      </c>
      <c r="K2488" s="10">
        <f>IFERROR(Table2[[#This Row],[Total Waste (tons)]] * Table2[[#This Row],[Household waste (%)]], NA())</f>
        <v>2948013.7115999996</v>
      </c>
      <c r="L2488" s="10">
        <v>64.58</v>
      </c>
      <c r="M2488" s="10">
        <f>SUMIFS(Table2[Household waste (%)], Table2[Country], "Australia", Table2[Year], 2020)</f>
        <v>1412.17</v>
      </c>
      <c r="N2488" s="10">
        <f>COUNTIFS(Table2[Year], "USA")</f>
        <v>0</v>
      </c>
    </row>
    <row r="2489" spans="1:14" x14ac:dyDescent="0.35">
      <c r="A2489" s="11" t="s">
        <v>12</v>
      </c>
      <c r="B2489" s="12">
        <v>2023</v>
      </c>
      <c r="C2489" s="11" t="s">
        <v>11</v>
      </c>
      <c r="D2489" s="12">
        <v>9619.08</v>
      </c>
      <c r="E2489" s="13">
        <v>7756.08</v>
      </c>
      <c r="F2489" s="13">
        <f>IFERROR(Table2[[#This Row],[Economic loss ($ million)]]*1000000 / Table2[[#This Row],[Total Waste (tons)]], NA())</f>
        <v>806322.43416210287</v>
      </c>
      <c r="G2489" s="13" t="str">
        <f t="shared" si="38"/>
        <v>Low</v>
      </c>
      <c r="H2489" s="13">
        <v>34.24</v>
      </c>
      <c r="I2489" s="13">
        <f>IFERROR(Table2[[#This Row],[Total Waste (tons)]] / (Table2[[#This Row],[Population (million)]]*1000), NA())</f>
        <v>0.12623464566929135</v>
      </c>
      <c r="J2489" s="13">
        <v>76.2</v>
      </c>
      <c r="K2489" s="13">
        <f>IFERROR(Table2[[#This Row],[Total Waste (tons)]] * Table2[[#This Row],[Household waste (%)]], NA())</f>
        <v>357925.96679999999</v>
      </c>
      <c r="L2489" s="13">
        <v>37.21</v>
      </c>
      <c r="M2489" s="10">
        <f>SUMIFS(Table2[Household waste (%)], Table2[Country], "Australia", Table2[Year], 2020)</f>
        <v>1412.17</v>
      </c>
      <c r="N2489" s="10">
        <f>COUNTIFS(Table2[Year], "USA")</f>
        <v>0</v>
      </c>
    </row>
    <row r="2490" spans="1:14" x14ac:dyDescent="0.35">
      <c r="A2490" s="8" t="s">
        <v>12</v>
      </c>
      <c r="B2490" s="9">
        <v>2020</v>
      </c>
      <c r="C2490" s="8" t="s">
        <v>19</v>
      </c>
      <c r="D2490" s="9">
        <v>28072.58</v>
      </c>
      <c r="E2490" s="10">
        <v>27108.89</v>
      </c>
      <c r="F2490" s="10">
        <f>IFERROR(Table2[[#This Row],[Economic loss ($ million)]]*1000000 / Table2[[#This Row],[Total Waste (tons)]], NA())</f>
        <v>965671.48441646609</v>
      </c>
      <c r="G2490" s="10" t="str">
        <f t="shared" si="38"/>
        <v>Medium</v>
      </c>
      <c r="H2490" s="10">
        <v>145.77000000000001</v>
      </c>
      <c r="I2490" s="10">
        <f>IFERROR(Table2[[#This Row],[Total Waste (tons)]] / (Table2[[#This Row],[Population (million)]]*1000), NA())</f>
        <v>0.23638076793533178</v>
      </c>
      <c r="J2490" s="10">
        <v>118.76</v>
      </c>
      <c r="K2490" s="10">
        <f>IFERROR(Table2[[#This Row],[Total Waste (tons)]] * Table2[[#This Row],[Household waste (%)]], NA())</f>
        <v>928079.4948000001</v>
      </c>
      <c r="L2490" s="10">
        <v>33.06</v>
      </c>
      <c r="M2490" s="10">
        <f>SUMIFS(Table2[Household waste (%)], Table2[Country], "Australia", Table2[Year], 2020)</f>
        <v>1412.17</v>
      </c>
      <c r="N2490" s="10">
        <f>COUNTIFS(Table2[Year], "USA")</f>
        <v>0</v>
      </c>
    </row>
    <row r="2491" spans="1:14" x14ac:dyDescent="0.35">
      <c r="A2491" s="11" t="s">
        <v>12</v>
      </c>
      <c r="B2491" s="12">
        <v>2022</v>
      </c>
      <c r="C2491" s="11" t="s">
        <v>25</v>
      </c>
      <c r="D2491" s="12">
        <v>23179.55</v>
      </c>
      <c r="E2491" s="13">
        <v>25727.14</v>
      </c>
      <c r="F2491" s="13">
        <f>IFERROR(Table2[[#This Row],[Economic loss ($ million)]]*1000000 / Table2[[#This Row],[Total Waste (tons)]], NA())</f>
        <v>1109906.7928411034</v>
      </c>
      <c r="G2491" s="13" t="str">
        <f t="shared" si="38"/>
        <v>High</v>
      </c>
      <c r="H2491" s="13">
        <v>172.19</v>
      </c>
      <c r="I2491" s="13">
        <f>IFERROR(Table2[[#This Row],[Total Waste (tons)]] / (Table2[[#This Row],[Population (million)]]*1000), NA())</f>
        <v>1.6738916932053698E-2</v>
      </c>
      <c r="J2491" s="13">
        <v>1384.77</v>
      </c>
      <c r="K2491" s="13">
        <f>IFERROR(Table2[[#This Row],[Total Waste (tons)]] * Table2[[#This Row],[Household waste (%)]], NA())</f>
        <v>882445.46849999996</v>
      </c>
      <c r="L2491" s="13">
        <v>38.07</v>
      </c>
      <c r="M2491" s="10">
        <f>SUMIFS(Table2[Household waste (%)], Table2[Country], "Australia", Table2[Year], 2020)</f>
        <v>1412.17</v>
      </c>
      <c r="N2491" s="10">
        <f>COUNTIFS(Table2[Year], "USA")</f>
        <v>0</v>
      </c>
    </row>
    <row r="2492" spans="1:14" x14ac:dyDescent="0.35">
      <c r="A2492" s="8" t="s">
        <v>17</v>
      </c>
      <c r="B2492" s="9">
        <v>2019</v>
      </c>
      <c r="C2492" s="8" t="s">
        <v>22</v>
      </c>
      <c r="D2492" s="9">
        <v>35645.74</v>
      </c>
      <c r="E2492" s="10">
        <v>40439.78</v>
      </c>
      <c r="F2492" s="10">
        <f>IFERROR(Table2[[#This Row],[Economic loss ($ million)]]*1000000 / Table2[[#This Row],[Total Waste (tons)]], NA())</f>
        <v>1134491.2463593127</v>
      </c>
      <c r="G2492" s="10" t="str">
        <f t="shared" si="38"/>
        <v>High</v>
      </c>
      <c r="H2492" s="10">
        <v>52.81</v>
      </c>
      <c r="I2492" s="10">
        <f>IFERROR(Table2[[#This Row],[Total Waste (tons)]] / (Table2[[#This Row],[Population (million)]]*1000), NA())</f>
        <v>3.3308172456969855E-2</v>
      </c>
      <c r="J2492" s="10">
        <v>1070.18</v>
      </c>
      <c r="K2492" s="10">
        <f>IFERROR(Table2[[#This Row],[Total Waste (tons)]] * Table2[[#This Row],[Household waste (%)]], NA())</f>
        <v>1447929.9587999999</v>
      </c>
      <c r="L2492" s="10">
        <v>40.619999999999997</v>
      </c>
      <c r="M2492" s="10">
        <f>SUMIFS(Table2[Household waste (%)], Table2[Country], "Australia", Table2[Year], 2020)</f>
        <v>1412.17</v>
      </c>
      <c r="N2492" s="10">
        <f>COUNTIFS(Table2[Year], "USA")</f>
        <v>0</v>
      </c>
    </row>
    <row r="2493" spans="1:14" x14ac:dyDescent="0.35">
      <c r="A2493" s="11" t="s">
        <v>18</v>
      </c>
      <c r="B2493" s="12">
        <v>2019</v>
      </c>
      <c r="C2493" s="11" t="s">
        <v>15</v>
      </c>
      <c r="D2493" s="12">
        <v>696.06</v>
      </c>
      <c r="E2493" s="13">
        <v>558.64</v>
      </c>
      <c r="F2493" s="13">
        <f>IFERROR(Table2[[#This Row],[Economic loss ($ million)]]*1000000 / Table2[[#This Row],[Total Waste (tons)]], NA())</f>
        <v>802574.49070482433</v>
      </c>
      <c r="G2493" s="13" t="str">
        <f t="shared" si="38"/>
        <v>Low</v>
      </c>
      <c r="H2493" s="13">
        <v>141.66999999999999</v>
      </c>
      <c r="I2493" s="13">
        <f>IFERROR(Table2[[#This Row],[Total Waste (tons)]] / (Table2[[#This Row],[Population (million)]]*1000), NA())</f>
        <v>3.1424830699774264E-3</v>
      </c>
      <c r="J2493" s="13">
        <v>221.5</v>
      </c>
      <c r="K2493" s="13">
        <f>IFERROR(Table2[[#This Row],[Total Waste (tons)]] * Table2[[#This Row],[Household waste (%)]], NA())</f>
        <v>46823.956199999993</v>
      </c>
      <c r="L2493" s="13">
        <v>67.27</v>
      </c>
      <c r="M2493" s="10">
        <f>SUMIFS(Table2[Household waste (%)], Table2[Country], "Australia", Table2[Year], 2020)</f>
        <v>1412.17</v>
      </c>
      <c r="N2493" s="10">
        <f>COUNTIFS(Table2[Year], "USA")</f>
        <v>0</v>
      </c>
    </row>
    <row r="2494" spans="1:14" x14ac:dyDescent="0.35">
      <c r="A2494" s="8" t="s">
        <v>28</v>
      </c>
      <c r="B2494" s="9">
        <v>2019</v>
      </c>
      <c r="C2494" s="8" t="s">
        <v>25</v>
      </c>
      <c r="D2494" s="9">
        <v>7678.1</v>
      </c>
      <c r="E2494" s="10">
        <v>6435.76</v>
      </c>
      <c r="F2494" s="10">
        <f>IFERROR(Table2[[#This Row],[Economic loss ($ million)]]*1000000 / Table2[[#This Row],[Total Waste (tons)]], NA())</f>
        <v>838196.9497662182</v>
      </c>
      <c r="G2494" s="10" t="str">
        <f t="shared" si="38"/>
        <v>Low</v>
      </c>
      <c r="H2494" s="10">
        <v>119.16</v>
      </c>
      <c r="I2494" s="10">
        <f>IFERROR(Table2[[#This Row],[Total Waste (tons)]] / (Table2[[#This Row],[Population (million)]]*1000), NA())</f>
        <v>6.5071401330564858E-3</v>
      </c>
      <c r="J2494" s="10">
        <v>1179.95</v>
      </c>
      <c r="K2494" s="10">
        <f>IFERROR(Table2[[#This Row],[Total Waste (tons)]] * Table2[[#This Row],[Household waste (%)]], NA())</f>
        <v>330542.20500000002</v>
      </c>
      <c r="L2494" s="10">
        <v>43.05</v>
      </c>
      <c r="M2494" s="10">
        <f>SUMIFS(Table2[Household waste (%)], Table2[Country], "Australia", Table2[Year], 2020)</f>
        <v>1412.17</v>
      </c>
      <c r="N2494" s="10">
        <f>COUNTIFS(Table2[Year], "USA")</f>
        <v>0</v>
      </c>
    </row>
    <row r="2495" spans="1:14" x14ac:dyDescent="0.35">
      <c r="A2495" s="11" t="s">
        <v>30</v>
      </c>
      <c r="B2495" s="12">
        <v>2019</v>
      </c>
      <c r="C2495" s="11" t="s">
        <v>11</v>
      </c>
      <c r="D2495" s="12">
        <v>28703.66</v>
      </c>
      <c r="E2495" s="13">
        <v>31558.080000000002</v>
      </c>
      <c r="F2495" s="13">
        <f>IFERROR(Table2[[#This Row],[Economic loss ($ million)]]*1000000 / Table2[[#This Row],[Total Waste (tons)]], NA())</f>
        <v>1099444.4610896311</v>
      </c>
      <c r="G2495" s="13" t="str">
        <f t="shared" si="38"/>
        <v>Medium</v>
      </c>
      <c r="H2495" s="13">
        <v>164.79</v>
      </c>
      <c r="I2495" s="13">
        <f>IFERROR(Table2[[#This Row],[Total Waste (tons)]] / (Table2[[#This Row],[Population (million)]]*1000), NA())</f>
        <v>2.6980674148854172E-2</v>
      </c>
      <c r="J2495" s="13">
        <v>1063.8599999999999</v>
      </c>
      <c r="K2495" s="13">
        <f>IFERROR(Table2[[#This Row],[Total Waste (tons)]] * Table2[[#This Row],[Household waste (%)]], NA())</f>
        <v>1417386.7308</v>
      </c>
      <c r="L2495" s="13">
        <v>49.38</v>
      </c>
      <c r="M2495" s="10">
        <f>SUMIFS(Table2[Household waste (%)], Table2[Country], "Australia", Table2[Year], 2020)</f>
        <v>1412.17</v>
      </c>
      <c r="N2495" s="10">
        <f>COUNTIFS(Table2[Year], "USA")</f>
        <v>0</v>
      </c>
    </row>
    <row r="2496" spans="1:14" x14ac:dyDescent="0.35">
      <c r="A2496" s="8" t="s">
        <v>17</v>
      </c>
      <c r="B2496" s="9">
        <v>2023</v>
      </c>
      <c r="C2496" s="8" t="s">
        <v>25</v>
      </c>
      <c r="D2496" s="9">
        <v>2853.19</v>
      </c>
      <c r="E2496" s="10">
        <v>2648.01</v>
      </c>
      <c r="F2496" s="10">
        <f>IFERROR(Table2[[#This Row],[Economic loss ($ million)]]*1000000 / Table2[[#This Row],[Total Waste (tons)]], NA())</f>
        <v>928087.50906879664</v>
      </c>
      <c r="G2496" s="10" t="str">
        <f t="shared" si="38"/>
        <v>Low</v>
      </c>
      <c r="H2496" s="10">
        <v>47.4</v>
      </c>
      <c r="I2496" s="10">
        <f>IFERROR(Table2[[#This Row],[Total Waste (tons)]] / (Table2[[#This Row],[Population (million)]]*1000), NA())</f>
        <v>3.0665283793514827E-3</v>
      </c>
      <c r="J2496" s="10">
        <v>930.43</v>
      </c>
      <c r="K2496" s="10">
        <f>IFERROR(Table2[[#This Row],[Total Waste (tons)]] * Table2[[#This Row],[Household waste (%)]], NA())</f>
        <v>131018.48480000001</v>
      </c>
      <c r="L2496" s="10">
        <v>45.92</v>
      </c>
      <c r="M2496" s="10">
        <f>SUMIFS(Table2[Household waste (%)], Table2[Country], "Australia", Table2[Year], 2020)</f>
        <v>1412.17</v>
      </c>
      <c r="N2496" s="10">
        <f>COUNTIFS(Table2[Year], "USA")</f>
        <v>0</v>
      </c>
    </row>
    <row r="2497" spans="1:14" x14ac:dyDescent="0.35">
      <c r="A2497" s="11" t="s">
        <v>33</v>
      </c>
      <c r="B2497" s="12">
        <v>2018</v>
      </c>
      <c r="C2497" s="11" t="s">
        <v>15</v>
      </c>
      <c r="D2497" s="12">
        <v>48048.09</v>
      </c>
      <c r="E2497" s="13">
        <v>56577.4</v>
      </c>
      <c r="F2497" s="13">
        <f>IFERROR(Table2[[#This Row],[Economic loss ($ million)]]*1000000 / Table2[[#This Row],[Total Waste (tons)]], NA())</f>
        <v>1177516.1093812471</v>
      </c>
      <c r="G2497" s="13" t="str">
        <f t="shared" si="38"/>
        <v>High</v>
      </c>
      <c r="H2497" s="13">
        <v>51.76</v>
      </c>
      <c r="I2497" s="13">
        <f>IFERROR(Table2[[#This Row],[Total Waste (tons)]] / (Table2[[#This Row],[Population (million)]]*1000), NA())</f>
        <v>3.4888244263723493E-2</v>
      </c>
      <c r="J2497" s="13">
        <v>1377.2</v>
      </c>
      <c r="K2497" s="13">
        <f>IFERROR(Table2[[#This Row],[Total Waste (tons)]] * Table2[[#This Row],[Household waste (%)]], NA())</f>
        <v>3076999.6836000001</v>
      </c>
      <c r="L2497" s="13">
        <v>64.040000000000006</v>
      </c>
      <c r="M2497" s="10">
        <f>SUMIFS(Table2[Household waste (%)], Table2[Country], "Australia", Table2[Year], 2020)</f>
        <v>1412.17</v>
      </c>
      <c r="N2497" s="10">
        <f>COUNTIFS(Table2[Year], "USA")</f>
        <v>0</v>
      </c>
    </row>
    <row r="2498" spans="1:14" x14ac:dyDescent="0.35">
      <c r="A2498" s="8" t="s">
        <v>34</v>
      </c>
      <c r="B2498" s="9">
        <v>2023</v>
      </c>
      <c r="C2498" s="8" t="s">
        <v>15</v>
      </c>
      <c r="D2498" s="9">
        <v>1697.55</v>
      </c>
      <c r="E2498" s="10">
        <v>1700.03</v>
      </c>
      <c r="F2498" s="10">
        <f>IFERROR(Table2[[#This Row],[Economic loss ($ million)]]*1000000 / Table2[[#This Row],[Total Waste (tons)]], NA())</f>
        <v>1001460.9289858915</v>
      </c>
      <c r="G2498" s="10" t="str">
        <f t="shared" ref="G2498:G2561" si="39">IF(F2498&gt;1100000,"High",IF(F2498&gt;=950000,"Medium","Low"))</f>
        <v>Medium</v>
      </c>
      <c r="H2498" s="10">
        <v>159.52000000000001</v>
      </c>
      <c r="I2498" s="10">
        <f>IFERROR(Table2[[#This Row],[Total Waste (tons)]] / (Table2[[#This Row],[Population (million)]]*1000), NA())</f>
        <v>2.542384304328291E-2</v>
      </c>
      <c r="J2498" s="10">
        <v>66.77</v>
      </c>
      <c r="K2498" s="10">
        <f>IFERROR(Table2[[#This Row],[Total Waste (tons)]] * Table2[[#This Row],[Household waste (%)]], NA())</f>
        <v>106266.63</v>
      </c>
      <c r="L2498" s="10">
        <v>62.6</v>
      </c>
      <c r="M2498" s="10">
        <f>SUMIFS(Table2[Household waste (%)], Table2[Country], "Australia", Table2[Year], 2020)</f>
        <v>1412.17</v>
      </c>
      <c r="N2498" s="10">
        <f>COUNTIFS(Table2[Year], "USA")</f>
        <v>0</v>
      </c>
    </row>
    <row r="2499" spans="1:14" x14ac:dyDescent="0.35">
      <c r="A2499" s="11" t="s">
        <v>16</v>
      </c>
      <c r="B2499" s="12">
        <v>2024</v>
      </c>
      <c r="C2499" s="11" t="s">
        <v>22</v>
      </c>
      <c r="D2499" s="12">
        <v>10539.7</v>
      </c>
      <c r="E2499" s="13">
        <v>9456.77</v>
      </c>
      <c r="F2499" s="13">
        <f>IFERROR(Table2[[#This Row],[Economic loss ($ million)]]*1000000 / Table2[[#This Row],[Total Waste (tons)]], NA())</f>
        <v>897252.29370854946</v>
      </c>
      <c r="G2499" s="13" t="str">
        <f t="shared" si="39"/>
        <v>Low</v>
      </c>
      <c r="H2499" s="13">
        <v>135.35</v>
      </c>
      <c r="I2499" s="13">
        <f>IFERROR(Table2[[#This Row],[Total Waste (tons)]] / (Table2[[#This Row],[Population (million)]]*1000), NA())</f>
        <v>1.0403620642002606E-2</v>
      </c>
      <c r="J2499" s="13">
        <v>1013.08</v>
      </c>
      <c r="K2499" s="13">
        <f>IFERROR(Table2[[#This Row],[Total Waste (tons)]] * Table2[[#This Row],[Household waste (%)]], NA())</f>
        <v>626374.37100000004</v>
      </c>
      <c r="L2499" s="13">
        <v>59.43</v>
      </c>
      <c r="M2499" s="10">
        <f>SUMIFS(Table2[Household waste (%)], Table2[Country], "Australia", Table2[Year], 2020)</f>
        <v>1412.17</v>
      </c>
      <c r="N2499" s="10">
        <f>COUNTIFS(Table2[Year], "USA")</f>
        <v>0</v>
      </c>
    </row>
    <row r="2500" spans="1:14" x14ac:dyDescent="0.35">
      <c r="A2500" s="8" t="s">
        <v>23</v>
      </c>
      <c r="B2500" s="9">
        <v>2019</v>
      </c>
      <c r="C2500" s="8" t="s">
        <v>22</v>
      </c>
      <c r="D2500" s="9">
        <v>22476.79</v>
      </c>
      <c r="E2500" s="10">
        <v>23403.279999999999</v>
      </c>
      <c r="F2500" s="10">
        <f>IFERROR(Table2[[#This Row],[Economic loss ($ million)]]*1000000 / Table2[[#This Row],[Total Waste (tons)]], NA())</f>
        <v>1041219.8539026257</v>
      </c>
      <c r="G2500" s="10" t="str">
        <f t="shared" si="39"/>
        <v>Medium</v>
      </c>
      <c r="H2500" s="10">
        <v>132.16999999999999</v>
      </c>
      <c r="I2500" s="10">
        <f>IFERROR(Table2[[#This Row],[Total Waste (tons)]] / (Table2[[#This Row],[Population (million)]]*1000), NA())</f>
        <v>3.8568886524701002E-2</v>
      </c>
      <c r="J2500" s="10">
        <v>582.77</v>
      </c>
      <c r="K2500" s="10">
        <f>IFERROR(Table2[[#This Row],[Total Waste (tons)]] * Table2[[#This Row],[Household waste (%)]], NA())</f>
        <v>1497178.9819</v>
      </c>
      <c r="L2500" s="10">
        <v>66.61</v>
      </c>
      <c r="M2500" s="10">
        <f>SUMIFS(Table2[Household waste (%)], Table2[Country], "Australia", Table2[Year], 2020)</f>
        <v>1412.17</v>
      </c>
      <c r="N2500" s="10">
        <f>COUNTIFS(Table2[Year], "USA")</f>
        <v>0</v>
      </c>
    </row>
    <row r="2501" spans="1:14" x14ac:dyDescent="0.35">
      <c r="A2501" s="11" t="s">
        <v>12</v>
      </c>
      <c r="B2501" s="12">
        <v>2021</v>
      </c>
      <c r="C2501" s="11" t="s">
        <v>9</v>
      </c>
      <c r="D2501" s="12">
        <v>39109.040000000001</v>
      </c>
      <c r="E2501" s="13">
        <v>34426.29</v>
      </c>
      <c r="F2501" s="13">
        <f>IFERROR(Table2[[#This Row],[Economic loss ($ million)]]*1000000 / Table2[[#This Row],[Total Waste (tons)]], NA())</f>
        <v>880264.25603901292</v>
      </c>
      <c r="G2501" s="13" t="str">
        <f t="shared" si="39"/>
        <v>Low</v>
      </c>
      <c r="H2501" s="13">
        <v>51.96</v>
      </c>
      <c r="I2501" s="13">
        <f>IFERROR(Table2[[#This Row],[Total Waste (tons)]] / (Table2[[#This Row],[Population (million)]]*1000), NA())</f>
        <v>9.8902561768201711E-2</v>
      </c>
      <c r="J2501" s="13">
        <v>395.43</v>
      </c>
      <c r="K2501" s="13">
        <f>IFERROR(Table2[[#This Row],[Total Waste (tons)]] * Table2[[#This Row],[Household waste (%)]], NA())</f>
        <v>2221002.3816</v>
      </c>
      <c r="L2501" s="13">
        <v>56.79</v>
      </c>
      <c r="M2501" s="10">
        <f>SUMIFS(Table2[Household waste (%)], Table2[Country], "Australia", Table2[Year], 2020)</f>
        <v>1412.17</v>
      </c>
      <c r="N2501" s="10">
        <f>COUNTIFS(Table2[Year], "USA")</f>
        <v>0</v>
      </c>
    </row>
    <row r="2502" spans="1:14" x14ac:dyDescent="0.35">
      <c r="A2502" s="8" t="s">
        <v>27</v>
      </c>
      <c r="B2502" s="9">
        <v>2020</v>
      </c>
      <c r="C2502" s="8" t="s">
        <v>25</v>
      </c>
      <c r="D2502" s="9">
        <v>16861.57</v>
      </c>
      <c r="E2502" s="10">
        <v>13640.07</v>
      </c>
      <c r="F2502" s="10">
        <f>IFERROR(Table2[[#This Row],[Economic loss ($ million)]]*1000000 / Table2[[#This Row],[Total Waste (tons)]], NA())</f>
        <v>808944.24421925121</v>
      </c>
      <c r="G2502" s="10" t="str">
        <f t="shared" si="39"/>
        <v>Low</v>
      </c>
      <c r="H2502" s="10">
        <v>58.37</v>
      </c>
      <c r="I2502" s="10">
        <f>IFERROR(Table2[[#This Row],[Total Waste (tons)]] / (Table2[[#This Row],[Population (million)]]*1000), NA())</f>
        <v>2.5049500096563815E-2</v>
      </c>
      <c r="J2502" s="10">
        <v>673.13</v>
      </c>
      <c r="K2502" s="10">
        <f>IFERROR(Table2[[#This Row],[Total Waste (tons)]] * Table2[[#This Row],[Household waste (%)]], NA())</f>
        <v>876633.02430000005</v>
      </c>
      <c r="L2502" s="10">
        <v>51.99</v>
      </c>
      <c r="M2502" s="10">
        <f>SUMIFS(Table2[Household waste (%)], Table2[Country], "Australia", Table2[Year], 2020)</f>
        <v>1412.17</v>
      </c>
      <c r="N2502" s="10">
        <f>COUNTIFS(Table2[Year], "USA")</f>
        <v>0</v>
      </c>
    </row>
    <row r="2503" spans="1:14" x14ac:dyDescent="0.35">
      <c r="A2503" s="11" t="s">
        <v>31</v>
      </c>
      <c r="B2503" s="12">
        <v>2021</v>
      </c>
      <c r="C2503" s="11" t="s">
        <v>11</v>
      </c>
      <c r="D2503" s="12">
        <v>24650.97</v>
      </c>
      <c r="E2503" s="13">
        <v>25457.31</v>
      </c>
      <c r="F2503" s="13">
        <f>IFERROR(Table2[[#This Row],[Economic loss ($ million)]]*1000000 / Table2[[#This Row],[Total Waste (tons)]], NA())</f>
        <v>1032710.2746869596</v>
      </c>
      <c r="G2503" s="13" t="str">
        <f t="shared" si="39"/>
        <v>Medium</v>
      </c>
      <c r="H2503" s="13">
        <v>29.97</v>
      </c>
      <c r="I2503" s="13">
        <f>IFERROR(Table2[[#This Row],[Total Waste (tons)]] / (Table2[[#This Row],[Population (million)]]*1000), NA())</f>
        <v>5.0210754659333945E-2</v>
      </c>
      <c r="J2503" s="13">
        <v>490.95</v>
      </c>
      <c r="K2503" s="13">
        <f>IFERROR(Table2[[#This Row],[Total Waste (tons)]] * Table2[[#This Row],[Household waste (%)]], NA())</f>
        <v>1312664.1525000001</v>
      </c>
      <c r="L2503" s="13">
        <v>53.25</v>
      </c>
      <c r="M2503" s="10">
        <f>SUMIFS(Table2[Household waste (%)], Table2[Country], "Australia", Table2[Year], 2020)</f>
        <v>1412.17</v>
      </c>
      <c r="N2503" s="10">
        <f>COUNTIFS(Table2[Year], "USA")</f>
        <v>0</v>
      </c>
    </row>
    <row r="2504" spans="1:14" x14ac:dyDescent="0.35">
      <c r="A2504" s="8" t="s">
        <v>32</v>
      </c>
      <c r="B2504" s="9">
        <v>2021</v>
      </c>
      <c r="C2504" s="8" t="s">
        <v>13</v>
      </c>
      <c r="D2504" s="9">
        <v>7749.46</v>
      </c>
      <c r="E2504" s="10">
        <v>8267.02</v>
      </c>
      <c r="F2504" s="10">
        <f>IFERROR(Table2[[#This Row],[Economic loss ($ million)]]*1000000 / Table2[[#This Row],[Total Waste (tons)]], NA())</f>
        <v>1066786.58900104</v>
      </c>
      <c r="G2504" s="10" t="str">
        <f t="shared" si="39"/>
        <v>Medium</v>
      </c>
      <c r="H2504" s="10">
        <v>176.74</v>
      </c>
      <c r="I2504" s="10">
        <f>IFERROR(Table2[[#This Row],[Total Waste (tons)]] / (Table2[[#This Row],[Population (million)]]*1000), NA())</f>
        <v>7.235858746195074E-3</v>
      </c>
      <c r="J2504" s="10">
        <v>1070.98</v>
      </c>
      <c r="K2504" s="10">
        <f>IFERROR(Table2[[#This Row],[Total Waste (tons)]] * Table2[[#This Row],[Household waste (%)]], NA())</f>
        <v>457993.08600000001</v>
      </c>
      <c r="L2504" s="10">
        <v>59.1</v>
      </c>
      <c r="M2504" s="10">
        <f>SUMIFS(Table2[Household waste (%)], Table2[Country], "Australia", Table2[Year], 2020)</f>
        <v>1412.17</v>
      </c>
      <c r="N2504" s="10">
        <f>COUNTIFS(Table2[Year], "USA")</f>
        <v>0</v>
      </c>
    </row>
    <row r="2505" spans="1:14" x14ac:dyDescent="0.35">
      <c r="A2505" s="11" t="s">
        <v>10</v>
      </c>
      <c r="B2505" s="12">
        <v>2022</v>
      </c>
      <c r="C2505" s="11" t="s">
        <v>15</v>
      </c>
      <c r="D2505" s="12">
        <v>13677.6</v>
      </c>
      <c r="E2505" s="13">
        <v>11904.54</v>
      </c>
      <c r="F2505" s="13">
        <f>IFERROR(Table2[[#This Row],[Economic loss ($ million)]]*1000000 / Table2[[#This Row],[Total Waste (tons)]], NA())</f>
        <v>870367.6083523425</v>
      </c>
      <c r="G2505" s="13" t="str">
        <f t="shared" si="39"/>
        <v>Low</v>
      </c>
      <c r="H2505" s="13">
        <v>26.95</v>
      </c>
      <c r="I2505" s="13">
        <f>IFERROR(Table2[[#This Row],[Total Waste (tons)]] / (Table2[[#This Row],[Population (million)]]*1000), NA())</f>
        <v>5.7946110828673104E-2</v>
      </c>
      <c r="J2505" s="13">
        <v>236.04</v>
      </c>
      <c r="K2505" s="13">
        <f>IFERROR(Table2[[#This Row],[Total Waste (tons)]] * Table2[[#This Row],[Household waste (%)]], NA())</f>
        <v>743787.88800000004</v>
      </c>
      <c r="L2505" s="13">
        <v>54.38</v>
      </c>
      <c r="M2505" s="10">
        <f>SUMIFS(Table2[Household waste (%)], Table2[Country], "Australia", Table2[Year], 2020)</f>
        <v>1412.17</v>
      </c>
      <c r="N2505" s="10">
        <f>COUNTIFS(Table2[Year], "USA")</f>
        <v>0</v>
      </c>
    </row>
    <row r="2506" spans="1:14" x14ac:dyDescent="0.35">
      <c r="A2506" s="8" t="s">
        <v>26</v>
      </c>
      <c r="B2506" s="9">
        <v>2018</v>
      </c>
      <c r="C2506" s="8" t="s">
        <v>11</v>
      </c>
      <c r="D2506" s="9">
        <v>16389.169999999998</v>
      </c>
      <c r="E2506" s="10">
        <v>14527.18</v>
      </c>
      <c r="F2506" s="10">
        <f>IFERROR(Table2[[#This Row],[Economic loss ($ million)]]*1000000 / Table2[[#This Row],[Total Waste (tons)]], NA())</f>
        <v>886388.99956495676</v>
      </c>
      <c r="G2506" s="10" t="str">
        <f t="shared" si="39"/>
        <v>Low</v>
      </c>
      <c r="H2506" s="10">
        <v>164.29</v>
      </c>
      <c r="I2506" s="10">
        <f>IFERROR(Table2[[#This Row],[Total Waste (tons)]] / (Table2[[#This Row],[Population (million)]]*1000), NA())</f>
        <v>6.1729453860640292E-2</v>
      </c>
      <c r="J2506" s="10">
        <v>265.5</v>
      </c>
      <c r="K2506" s="10">
        <f>IFERROR(Table2[[#This Row],[Total Waste (tons)]] * Table2[[#This Row],[Household waste (%)]], NA())</f>
        <v>999575.47829999996</v>
      </c>
      <c r="L2506" s="10">
        <v>60.99</v>
      </c>
      <c r="M2506" s="10">
        <f>SUMIFS(Table2[Household waste (%)], Table2[Country], "Australia", Table2[Year], 2020)</f>
        <v>1412.17</v>
      </c>
      <c r="N2506" s="10">
        <f>COUNTIFS(Table2[Year], "USA")</f>
        <v>0</v>
      </c>
    </row>
    <row r="2507" spans="1:14" x14ac:dyDescent="0.35">
      <c r="A2507" s="11" t="s">
        <v>34</v>
      </c>
      <c r="B2507" s="12">
        <v>2021</v>
      </c>
      <c r="C2507" s="11" t="s">
        <v>11</v>
      </c>
      <c r="D2507" s="12">
        <v>25316.54</v>
      </c>
      <c r="E2507" s="13">
        <v>25586.17</v>
      </c>
      <c r="F2507" s="13">
        <f>IFERROR(Table2[[#This Row],[Economic loss ($ million)]]*1000000 / Table2[[#This Row],[Total Waste (tons)]], NA())</f>
        <v>1010650.349534336</v>
      </c>
      <c r="G2507" s="13" t="str">
        <f t="shared" si="39"/>
        <v>Medium</v>
      </c>
      <c r="H2507" s="13">
        <v>35.159999999999997</v>
      </c>
      <c r="I2507" s="13">
        <f>IFERROR(Table2[[#This Row],[Total Waste (tons)]] / (Table2[[#This Row],[Population (million)]]*1000), NA())</f>
        <v>0.11538988149498633</v>
      </c>
      <c r="J2507" s="13">
        <v>219.4</v>
      </c>
      <c r="K2507" s="13">
        <f>IFERROR(Table2[[#This Row],[Total Waste (tons)]] * Table2[[#This Row],[Household waste (%)]], NA())</f>
        <v>1115193.5870000001</v>
      </c>
      <c r="L2507" s="13">
        <v>44.05</v>
      </c>
      <c r="M2507" s="10">
        <f>SUMIFS(Table2[Household waste (%)], Table2[Country], "Australia", Table2[Year], 2020)</f>
        <v>1412.17</v>
      </c>
      <c r="N2507" s="10">
        <f>COUNTIFS(Table2[Year], "USA")</f>
        <v>0</v>
      </c>
    </row>
    <row r="2508" spans="1:14" x14ac:dyDescent="0.35">
      <c r="A2508" s="8" t="s">
        <v>17</v>
      </c>
      <c r="B2508" s="9">
        <v>2021</v>
      </c>
      <c r="C2508" s="8" t="s">
        <v>19</v>
      </c>
      <c r="D2508" s="9">
        <v>9401.08</v>
      </c>
      <c r="E2508" s="10">
        <v>10406.23</v>
      </c>
      <c r="F2508" s="10">
        <f>IFERROR(Table2[[#This Row],[Economic loss ($ million)]]*1000000 / Table2[[#This Row],[Total Waste (tons)]], NA())</f>
        <v>1106918.5668029631</v>
      </c>
      <c r="G2508" s="10" t="str">
        <f t="shared" si="39"/>
        <v>High</v>
      </c>
      <c r="H2508" s="10">
        <v>72.06</v>
      </c>
      <c r="I2508" s="10">
        <f>IFERROR(Table2[[#This Row],[Total Waste (tons)]] / (Table2[[#This Row],[Population (million)]]*1000), NA())</f>
        <v>1.9456682809718944E-2</v>
      </c>
      <c r="J2508" s="10">
        <v>483.18</v>
      </c>
      <c r="K2508" s="10">
        <f>IFERROR(Table2[[#This Row],[Total Waste (tons)]] * Table2[[#This Row],[Household waste (%)]], NA())</f>
        <v>333550.31839999999</v>
      </c>
      <c r="L2508" s="10">
        <v>35.479999999999997</v>
      </c>
      <c r="M2508" s="10">
        <f>SUMIFS(Table2[Household waste (%)], Table2[Country], "Australia", Table2[Year], 2020)</f>
        <v>1412.17</v>
      </c>
      <c r="N2508" s="10">
        <f>COUNTIFS(Table2[Year], "USA")</f>
        <v>0</v>
      </c>
    </row>
    <row r="2509" spans="1:14" x14ac:dyDescent="0.35">
      <c r="A2509" s="11" t="s">
        <v>24</v>
      </c>
      <c r="B2509" s="12">
        <v>2019</v>
      </c>
      <c r="C2509" s="11" t="s">
        <v>13</v>
      </c>
      <c r="D2509" s="12">
        <v>43100.17</v>
      </c>
      <c r="E2509" s="13">
        <v>43888.639999999999</v>
      </c>
      <c r="F2509" s="13">
        <f>IFERROR(Table2[[#This Row],[Economic loss ($ million)]]*1000000 / Table2[[#This Row],[Total Waste (tons)]], NA())</f>
        <v>1018293.8953605056</v>
      </c>
      <c r="G2509" s="13" t="str">
        <f t="shared" si="39"/>
        <v>Medium</v>
      </c>
      <c r="H2509" s="13">
        <v>188.15</v>
      </c>
      <c r="I2509" s="13">
        <f>IFERROR(Table2[[#This Row],[Total Waste (tons)]] / (Table2[[#This Row],[Population (million)]]*1000), NA())</f>
        <v>5.447030053332659E-2</v>
      </c>
      <c r="J2509" s="13">
        <v>791.26</v>
      </c>
      <c r="K2509" s="13">
        <f>IFERROR(Table2[[#This Row],[Total Waste (tons)]] * Table2[[#This Row],[Household waste (%)]], NA())</f>
        <v>2892021.4069999997</v>
      </c>
      <c r="L2509" s="13">
        <v>67.099999999999994</v>
      </c>
      <c r="M2509" s="10">
        <f>SUMIFS(Table2[Household waste (%)], Table2[Country], "Australia", Table2[Year], 2020)</f>
        <v>1412.17</v>
      </c>
      <c r="N2509" s="10">
        <f>COUNTIFS(Table2[Year], "USA")</f>
        <v>0</v>
      </c>
    </row>
    <row r="2510" spans="1:14" x14ac:dyDescent="0.35">
      <c r="A2510" s="8" t="s">
        <v>14</v>
      </c>
      <c r="B2510" s="9">
        <v>2019</v>
      </c>
      <c r="C2510" s="8" t="s">
        <v>15</v>
      </c>
      <c r="D2510" s="9">
        <v>23278.080000000002</v>
      </c>
      <c r="E2510" s="10">
        <v>18634.849999999999</v>
      </c>
      <c r="F2510" s="10">
        <f>IFERROR(Table2[[#This Row],[Economic loss ($ million)]]*1000000 / Table2[[#This Row],[Total Waste (tons)]], NA())</f>
        <v>800532.08855713182</v>
      </c>
      <c r="G2510" s="10" t="str">
        <f t="shared" si="39"/>
        <v>Low</v>
      </c>
      <c r="H2510" s="10">
        <v>29.46</v>
      </c>
      <c r="I2510" s="10">
        <f>IFERROR(Table2[[#This Row],[Total Waste (tons)]] / (Table2[[#This Row],[Population (million)]]*1000), NA())</f>
        <v>8.343098813662593E-2</v>
      </c>
      <c r="J2510" s="10">
        <v>279.01</v>
      </c>
      <c r="K2510" s="10">
        <f>IFERROR(Table2[[#This Row],[Total Waste (tons)]] * Table2[[#This Row],[Household waste (%)]], NA())</f>
        <v>1310090.3424000002</v>
      </c>
      <c r="L2510" s="10">
        <v>56.28</v>
      </c>
      <c r="M2510" s="10">
        <f>SUMIFS(Table2[Household waste (%)], Table2[Country], "Australia", Table2[Year], 2020)</f>
        <v>1412.17</v>
      </c>
      <c r="N2510" s="10">
        <f>COUNTIFS(Table2[Year], "USA")</f>
        <v>0</v>
      </c>
    </row>
    <row r="2511" spans="1:14" x14ac:dyDescent="0.35">
      <c r="A2511" s="11" t="s">
        <v>21</v>
      </c>
      <c r="B2511" s="12">
        <v>2024</v>
      </c>
      <c r="C2511" s="11" t="s">
        <v>15</v>
      </c>
      <c r="D2511" s="12">
        <v>35210.400000000001</v>
      </c>
      <c r="E2511" s="13">
        <v>33667.68</v>
      </c>
      <c r="F2511" s="13">
        <f>IFERROR(Table2[[#This Row],[Economic loss ($ million)]]*1000000 / Table2[[#This Row],[Total Waste (tons)]], NA())</f>
        <v>956185.67241496826</v>
      </c>
      <c r="G2511" s="13" t="str">
        <f t="shared" si="39"/>
        <v>Medium</v>
      </c>
      <c r="H2511" s="13">
        <v>125.58</v>
      </c>
      <c r="I2511" s="13">
        <f>IFERROR(Table2[[#This Row],[Total Waste (tons)]] / (Table2[[#This Row],[Population (million)]]*1000), NA())</f>
        <v>7.2245727065679055E-2</v>
      </c>
      <c r="J2511" s="13">
        <v>487.37</v>
      </c>
      <c r="K2511" s="13">
        <f>IFERROR(Table2[[#This Row],[Total Waste (tons)]] * Table2[[#This Row],[Household waste (%)]], NA())</f>
        <v>2250648.7680000002</v>
      </c>
      <c r="L2511" s="13">
        <v>63.92</v>
      </c>
      <c r="M2511" s="10">
        <f>SUMIFS(Table2[Household waste (%)], Table2[Country], "Australia", Table2[Year], 2020)</f>
        <v>1412.17</v>
      </c>
      <c r="N2511" s="10">
        <f>COUNTIFS(Table2[Year], "USA")</f>
        <v>0</v>
      </c>
    </row>
    <row r="2512" spans="1:14" x14ac:dyDescent="0.35">
      <c r="A2512" s="8" t="s">
        <v>12</v>
      </c>
      <c r="B2512" s="9">
        <v>2020</v>
      </c>
      <c r="C2512" s="8" t="s">
        <v>20</v>
      </c>
      <c r="D2512" s="9">
        <v>32182.02</v>
      </c>
      <c r="E2512" s="10">
        <v>31669.51</v>
      </c>
      <c r="F2512" s="10">
        <f>IFERROR(Table2[[#This Row],[Economic loss ($ million)]]*1000000 / Table2[[#This Row],[Total Waste (tons)]], NA())</f>
        <v>984074.64789345104</v>
      </c>
      <c r="G2512" s="10" t="str">
        <f t="shared" si="39"/>
        <v>Medium</v>
      </c>
      <c r="H2512" s="10">
        <v>59.56</v>
      </c>
      <c r="I2512" s="10">
        <f>IFERROR(Table2[[#This Row],[Total Waste (tons)]] / (Table2[[#This Row],[Population (million)]]*1000), NA())</f>
        <v>0.238455986959099</v>
      </c>
      <c r="J2512" s="10">
        <v>134.96</v>
      </c>
      <c r="K2512" s="10">
        <f>IFERROR(Table2[[#This Row],[Total Waste (tons)]] * Table2[[#This Row],[Household waste (%)]], NA())</f>
        <v>1144070.811</v>
      </c>
      <c r="L2512" s="10">
        <v>35.549999999999997</v>
      </c>
      <c r="M2512" s="10">
        <f>SUMIFS(Table2[Household waste (%)], Table2[Country], "Australia", Table2[Year], 2020)</f>
        <v>1412.17</v>
      </c>
      <c r="N2512" s="10">
        <f>COUNTIFS(Table2[Year], "USA")</f>
        <v>0</v>
      </c>
    </row>
    <row r="2513" spans="1:14" x14ac:dyDescent="0.35">
      <c r="A2513" s="11" t="s">
        <v>16</v>
      </c>
      <c r="B2513" s="12">
        <v>2018</v>
      </c>
      <c r="C2513" s="11" t="s">
        <v>20</v>
      </c>
      <c r="D2513" s="12">
        <v>39229.589999999997</v>
      </c>
      <c r="E2513" s="13">
        <v>43918.48</v>
      </c>
      <c r="F2513" s="13">
        <f>IFERROR(Table2[[#This Row],[Economic loss ($ million)]]*1000000 / Table2[[#This Row],[Total Waste (tons)]], NA())</f>
        <v>1119524.318250586</v>
      </c>
      <c r="G2513" s="13" t="str">
        <f t="shared" si="39"/>
        <v>High</v>
      </c>
      <c r="H2513" s="13">
        <v>108.31</v>
      </c>
      <c r="I2513" s="13">
        <f>IFERROR(Table2[[#This Row],[Total Waste (tons)]] / (Table2[[#This Row],[Population (million)]]*1000), NA())</f>
        <v>0.12725311405216036</v>
      </c>
      <c r="J2513" s="13">
        <v>308.27999999999997</v>
      </c>
      <c r="K2513" s="13">
        <f>IFERROR(Table2[[#This Row],[Total Waste (tons)]] * Table2[[#This Row],[Household waste (%)]], NA())</f>
        <v>2622498.0914999996</v>
      </c>
      <c r="L2513" s="13">
        <v>66.849999999999994</v>
      </c>
      <c r="M2513" s="10">
        <f>SUMIFS(Table2[Household waste (%)], Table2[Country], "Australia", Table2[Year], 2020)</f>
        <v>1412.17</v>
      </c>
      <c r="N2513" s="10">
        <f>COUNTIFS(Table2[Year], "USA")</f>
        <v>0</v>
      </c>
    </row>
    <row r="2514" spans="1:14" x14ac:dyDescent="0.35">
      <c r="A2514" s="8" t="s">
        <v>28</v>
      </c>
      <c r="B2514" s="9">
        <v>2020</v>
      </c>
      <c r="C2514" s="8" t="s">
        <v>9</v>
      </c>
      <c r="D2514" s="9">
        <v>22188.400000000001</v>
      </c>
      <c r="E2514" s="10">
        <v>19991.37</v>
      </c>
      <c r="F2514" s="10">
        <f>IFERROR(Table2[[#This Row],[Economic loss ($ million)]]*1000000 / Table2[[#This Row],[Total Waste (tons)]], NA())</f>
        <v>900982.94604387868</v>
      </c>
      <c r="G2514" s="10" t="str">
        <f t="shared" si="39"/>
        <v>Low</v>
      </c>
      <c r="H2514" s="10">
        <v>56.97</v>
      </c>
      <c r="I2514" s="10">
        <f>IFERROR(Table2[[#This Row],[Total Waste (tons)]] / (Table2[[#This Row],[Population (million)]]*1000), NA())</f>
        <v>0.44888529233259156</v>
      </c>
      <c r="J2514" s="10">
        <v>49.43</v>
      </c>
      <c r="K2514" s="10">
        <f>IFERROR(Table2[[#This Row],[Total Waste (tons)]] * Table2[[#This Row],[Household waste (%)]], NA())</f>
        <v>1197064.1800000002</v>
      </c>
      <c r="L2514" s="10">
        <v>53.95</v>
      </c>
      <c r="M2514" s="10">
        <f>SUMIFS(Table2[Household waste (%)], Table2[Country], "Australia", Table2[Year], 2020)</f>
        <v>1412.17</v>
      </c>
      <c r="N2514" s="10">
        <f>COUNTIFS(Table2[Year], "USA")</f>
        <v>0</v>
      </c>
    </row>
    <row r="2515" spans="1:14" x14ac:dyDescent="0.35">
      <c r="A2515" s="11" t="s">
        <v>16</v>
      </c>
      <c r="B2515" s="12">
        <v>2024</v>
      </c>
      <c r="C2515" s="11" t="s">
        <v>9</v>
      </c>
      <c r="D2515" s="12">
        <v>32340.21</v>
      </c>
      <c r="E2515" s="13">
        <v>31002.78</v>
      </c>
      <c r="F2515" s="13">
        <f>IFERROR(Table2[[#This Row],[Economic loss ($ million)]]*1000000 / Table2[[#This Row],[Total Waste (tons)]], NA())</f>
        <v>958644.98096951132</v>
      </c>
      <c r="G2515" s="13" t="str">
        <f t="shared" si="39"/>
        <v>Medium</v>
      </c>
      <c r="H2515" s="13">
        <v>171.31</v>
      </c>
      <c r="I2515" s="13">
        <f>IFERROR(Table2[[#This Row],[Total Waste (tons)]] / (Table2[[#This Row],[Population (million)]]*1000), NA())</f>
        <v>8.1911276024517504E-2</v>
      </c>
      <c r="J2515" s="13">
        <v>394.82</v>
      </c>
      <c r="K2515" s="13">
        <f>IFERROR(Table2[[#This Row],[Total Waste (tons)]] * Table2[[#This Row],[Household waste (%)]], NA())</f>
        <v>1632857.2028999999</v>
      </c>
      <c r="L2515" s="13">
        <v>50.49</v>
      </c>
      <c r="M2515" s="10">
        <f>SUMIFS(Table2[Household waste (%)], Table2[Country], "Australia", Table2[Year], 2020)</f>
        <v>1412.17</v>
      </c>
      <c r="N2515" s="10">
        <f>COUNTIFS(Table2[Year], "USA")</f>
        <v>0</v>
      </c>
    </row>
    <row r="2516" spans="1:14" x14ac:dyDescent="0.35">
      <c r="A2516" s="8" t="s">
        <v>35</v>
      </c>
      <c r="B2516" s="9">
        <v>2019</v>
      </c>
      <c r="C2516" s="8" t="s">
        <v>13</v>
      </c>
      <c r="D2516" s="9">
        <v>10277.58</v>
      </c>
      <c r="E2516" s="10">
        <v>10227.700000000001</v>
      </c>
      <c r="F2516" s="10">
        <f>IFERROR(Table2[[#This Row],[Economic loss ($ million)]]*1000000 / Table2[[#This Row],[Total Waste (tons)]], NA())</f>
        <v>995146.71741791361</v>
      </c>
      <c r="G2516" s="10" t="str">
        <f t="shared" si="39"/>
        <v>Medium</v>
      </c>
      <c r="H2516" s="10">
        <v>123.39</v>
      </c>
      <c r="I2516" s="10">
        <f>IFERROR(Table2[[#This Row],[Total Waste (tons)]] / (Table2[[#This Row],[Population (million)]]*1000), NA())</f>
        <v>7.3723557640577586E-3</v>
      </c>
      <c r="J2516" s="10">
        <v>1394.07</v>
      </c>
      <c r="K2516" s="10">
        <f>IFERROR(Table2[[#This Row],[Total Waste (tons)]] * Table2[[#This Row],[Household waste (%)]], NA())</f>
        <v>605246.6862</v>
      </c>
      <c r="L2516" s="10">
        <v>58.89</v>
      </c>
      <c r="M2516" s="10">
        <f>SUMIFS(Table2[Household waste (%)], Table2[Country], "Australia", Table2[Year], 2020)</f>
        <v>1412.17</v>
      </c>
      <c r="N2516" s="10">
        <f>COUNTIFS(Table2[Year], "USA")</f>
        <v>0</v>
      </c>
    </row>
    <row r="2517" spans="1:14" x14ac:dyDescent="0.35">
      <c r="A2517" s="11" t="s">
        <v>17</v>
      </c>
      <c r="B2517" s="12">
        <v>2021</v>
      </c>
      <c r="C2517" s="11" t="s">
        <v>13</v>
      </c>
      <c r="D2517" s="12">
        <v>23923.65</v>
      </c>
      <c r="E2517" s="13">
        <v>25296.74</v>
      </c>
      <c r="F2517" s="13">
        <f>IFERROR(Table2[[#This Row],[Economic loss ($ million)]]*1000000 / Table2[[#This Row],[Total Waste (tons)]], NA())</f>
        <v>1057394.670127677</v>
      </c>
      <c r="G2517" s="13" t="str">
        <f t="shared" si="39"/>
        <v>Medium</v>
      </c>
      <c r="H2517" s="13">
        <v>128.47999999999999</v>
      </c>
      <c r="I2517" s="13">
        <f>IFERROR(Table2[[#This Row],[Total Waste (tons)]] / (Table2[[#This Row],[Population (million)]]*1000), NA())</f>
        <v>2.3888295322922078E-2</v>
      </c>
      <c r="J2517" s="13">
        <v>1001.48</v>
      </c>
      <c r="K2517" s="13">
        <f>IFERROR(Table2[[#This Row],[Total Waste (tons)]] * Table2[[#This Row],[Household waste (%)]], NA())</f>
        <v>973931.79150000005</v>
      </c>
      <c r="L2517" s="13">
        <v>40.71</v>
      </c>
      <c r="M2517" s="10">
        <f>SUMIFS(Table2[Household waste (%)], Table2[Country], "Australia", Table2[Year], 2020)</f>
        <v>1412.17</v>
      </c>
      <c r="N2517" s="10">
        <f>COUNTIFS(Table2[Year], "USA")</f>
        <v>0</v>
      </c>
    </row>
    <row r="2518" spans="1:14" x14ac:dyDescent="0.35">
      <c r="A2518" s="8" t="s">
        <v>8</v>
      </c>
      <c r="B2518" s="9">
        <v>2023</v>
      </c>
      <c r="C2518" s="8" t="s">
        <v>25</v>
      </c>
      <c r="D2518" s="9">
        <v>45157</v>
      </c>
      <c r="E2518" s="10">
        <v>53564.49</v>
      </c>
      <c r="F2518" s="10">
        <f>IFERROR(Table2[[#This Row],[Economic loss ($ million)]]*1000000 / Table2[[#This Row],[Total Waste (tons)]], NA())</f>
        <v>1186183.5374360564</v>
      </c>
      <c r="G2518" s="10" t="str">
        <f t="shared" si="39"/>
        <v>High</v>
      </c>
      <c r="H2518" s="10">
        <v>115.23</v>
      </c>
      <c r="I2518" s="10">
        <f>IFERROR(Table2[[#This Row],[Total Waste (tons)]] / (Table2[[#This Row],[Population (million)]]*1000), NA())</f>
        <v>5.555254837796942E-2</v>
      </c>
      <c r="J2518" s="10">
        <v>812.87</v>
      </c>
      <c r="K2518" s="10">
        <f>IFERROR(Table2[[#This Row],[Total Waste (tons)]] * Table2[[#This Row],[Household waste (%)]], NA())</f>
        <v>1530822.3</v>
      </c>
      <c r="L2518" s="10">
        <v>33.9</v>
      </c>
      <c r="M2518" s="10">
        <f>SUMIFS(Table2[Household waste (%)], Table2[Country], "Australia", Table2[Year], 2020)</f>
        <v>1412.17</v>
      </c>
      <c r="N2518" s="10">
        <f>COUNTIFS(Table2[Year], "USA")</f>
        <v>0</v>
      </c>
    </row>
    <row r="2519" spans="1:14" x14ac:dyDescent="0.35">
      <c r="A2519" s="11" t="s">
        <v>29</v>
      </c>
      <c r="B2519" s="12">
        <v>2019</v>
      </c>
      <c r="C2519" s="11" t="s">
        <v>20</v>
      </c>
      <c r="D2519" s="12">
        <v>11183.22</v>
      </c>
      <c r="E2519" s="13">
        <v>13039.17</v>
      </c>
      <c r="F2519" s="13">
        <f>IFERROR(Table2[[#This Row],[Economic loss ($ million)]]*1000000 / Table2[[#This Row],[Total Waste (tons)]], NA())</f>
        <v>1165958.4627683263</v>
      </c>
      <c r="G2519" s="13" t="str">
        <f t="shared" si="39"/>
        <v>High</v>
      </c>
      <c r="H2519" s="13">
        <v>85.35</v>
      </c>
      <c r="I2519" s="13">
        <f>IFERROR(Table2[[#This Row],[Total Waste (tons)]] / (Table2[[#This Row],[Population (million)]]*1000), NA())</f>
        <v>1.6222376952870012E-2</v>
      </c>
      <c r="J2519" s="13">
        <v>689.37</v>
      </c>
      <c r="K2519" s="13">
        <f>IFERROR(Table2[[#This Row],[Total Waste (tons)]] * Table2[[#This Row],[Household waste (%)]], NA())</f>
        <v>445539.48480000003</v>
      </c>
      <c r="L2519" s="13">
        <v>39.840000000000003</v>
      </c>
      <c r="M2519" s="10">
        <f>SUMIFS(Table2[Household waste (%)], Table2[Country], "Australia", Table2[Year], 2020)</f>
        <v>1412.17</v>
      </c>
      <c r="N2519" s="10">
        <f>COUNTIFS(Table2[Year], "USA")</f>
        <v>0</v>
      </c>
    </row>
    <row r="2520" spans="1:14" x14ac:dyDescent="0.35">
      <c r="A2520" s="8" t="s">
        <v>14</v>
      </c>
      <c r="B2520" s="9">
        <v>2022</v>
      </c>
      <c r="C2520" s="8" t="s">
        <v>22</v>
      </c>
      <c r="D2520" s="9">
        <v>15594.99</v>
      </c>
      <c r="E2520" s="10">
        <v>14825.92</v>
      </c>
      <c r="F2520" s="10">
        <f>IFERROR(Table2[[#This Row],[Economic loss ($ million)]]*1000000 / Table2[[#This Row],[Total Waste (tons)]], NA())</f>
        <v>950684.8032605343</v>
      </c>
      <c r="G2520" s="10" t="str">
        <f t="shared" si="39"/>
        <v>Medium</v>
      </c>
      <c r="H2520" s="10">
        <v>78.92</v>
      </c>
      <c r="I2520" s="10">
        <f>IFERROR(Table2[[#This Row],[Total Waste (tons)]] / (Table2[[#This Row],[Population (million)]]*1000), NA())</f>
        <v>7.6826395388935417E-2</v>
      </c>
      <c r="J2520" s="10">
        <v>202.99</v>
      </c>
      <c r="K2520" s="10">
        <f>IFERROR(Table2[[#This Row],[Total Waste (tons)]] * Table2[[#This Row],[Household waste (%)]], NA())</f>
        <v>517285.81830000004</v>
      </c>
      <c r="L2520" s="10">
        <v>33.17</v>
      </c>
      <c r="M2520" s="10">
        <f>SUMIFS(Table2[Household waste (%)], Table2[Country], "Australia", Table2[Year], 2020)</f>
        <v>1412.17</v>
      </c>
      <c r="N2520" s="10">
        <f>COUNTIFS(Table2[Year], "USA")</f>
        <v>0</v>
      </c>
    </row>
    <row r="2521" spans="1:14" x14ac:dyDescent="0.35">
      <c r="A2521" s="11" t="s">
        <v>23</v>
      </c>
      <c r="B2521" s="12">
        <v>2019</v>
      </c>
      <c r="C2521" s="11" t="s">
        <v>25</v>
      </c>
      <c r="D2521" s="12">
        <v>26313.17</v>
      </c>
      <c r="E2521" s="13">
        <v>21587.83</v>
      </c>
      <c r="F2521" s="13">
        <f>IFERROR(Table2[[#This Row],[Economic loss ($ million)]]*1000000 / Table2[[#This Row],[Total Waste (tons)]], NA())</f>
        <v>820419.20452761871</v>
      </c>
      <c r="G2521" s="13" t="str">
        <f t="shared" si="39"/>
        <v>Low</v>
      </c>
      <c r="H2521" s="13">
        <v>102.04</v>
      </c>
      <c r="I2521" s="13">
        <f>IFERROR(Table2[[#This Row],[Total Waste (tons)]] / (Table2[[#This Row],[Population (million)]]*1000), NA())</f>
        <v>0.1707538611291369</v>
      </c>
      <c r="J2521" s="13">
        <v>154.1</v>
      </c>
      <c r="K2521" s="13">
        <f>IFERROR(Table2[[#This Row],[Total Waste (tons)]] * Table2[[#This Row],[Household waste (%)]], NA())</f>
        <v>806761.79219999991</v>
      </c>
      <c r="L2521" s="13">
        <v>30.66</v>
      </c>
      <c r="M2521" s="10">
        <f>SUMIFS(Table2[Household waste (%)], Table2[Country], "Australia", Table2[Year], 2020)</f>
        <v>1412.17</v>
      </c>
      <c r="N2521" s="10">
        <f>COUNTIFS(Table2[Year], "USA")</f>
        <v>0</v>
      </c>
    </row>
    <row r="2522" spans="1:14" x14ac:dyDescent="0.35">
      <c r="A2522" s="8" t="s">
        <v>16</v>
      </c>
      <c r="B2522" s="9">
        <v>2024</v>
      </c>
      <c r="C2522" s="8" t="s">
        <v>11</v>
      </c>
      <c r="D2522" s="9">
        <v>917.16</v>
      </c>
      <c r="E2522" s="10">
        <v>983.12</v>
      </c>
      <c r="F2522" s="10">
        <f>IFERROR(Table2[[#This Row],[Economic loss ($ million)]]*1000000 / Table2[[#This Row],[Total Waste (tons)]], NA())</f>
        <v>1071917.6588599591</v>
      </c>
      <c r="G2522" s="10" t="str">
        <f t="shared" si="39"/>
        <v>Medium</v>
      </c>
      <c r="H2522" s="10">
        <v>151.18</v>
      </c>
      <c r="I2522" s="10">
        <f>IFERROR(Table2[[#This Row],[Total Waste (tons)]] / (Table2[[#This Row],[Population (million)]]*1000), NA())</f>
        <v>3.7954065797641216E-3</v>
      </c>
      <c r="J2522" s="10">
        <v>241.65</v>
      </c>
      <c r="K2522" s="10">
        <f>IFERROR(Table2[[#This Row],[Total Waste (tons)]] * Table2[[#This Row],[Household waste (%)]], NA())</f>
        <v>50508.001199999999</v>
      </c>
      <c r="L2522" s="10">
        <v>55.07</v>
      </c>
      <c r="M2522" s="10">
        <f>SUMIFS(Table2[Household waste (%)], Table2[Country], "Australia", Table2[Year], 2020)</f>
        <v>1412.17</v>
      </c>
      <c r="N2522" s="10">
        <f>COUNTIFS(Table2[Year], "USA")</f>
        <v>0</v>
      </c>
    </row>
    <row r="2523" spans="1:14" x14ac:dyDescent="0.35">
      <c r="A2523" s="11" t="s">
        <v>29</v>
      </c>
      <c r="B2523" s="12">
        <v>2019</v>
      </c>
      <c r="C2523" s="11" t="s">
        <v>19</v>
      </c>
      <c r="D2523" s="12">
        <v>27755.59</v>
      </c>
      <c r="E2523" s="13">
        <v>30296.11</v>
      </c>
      <c r="F2523" s="13">
        <f>IFERROR(Table2[[#This Row],[Economic loss ($ million)]]*1000000 / Table2[[#This Row],[Total Waste (tons)]], NA())</f>
        <v>1091531.8319661012</v>
      </c>
      <c r="G2523" s="13" t="str">
        <f t="shared" si="39"/>
        <v>Medium</v>
      </c>
      <c r="H2523" s="13">
        <v>77.78</v>
      </c>
      <c r="I2523" s="13">
        <f>IFERROR(Table2[[#This Row],[Total Waste (tons)]] / (Table2[[#This Row],[Population (million)]]*1000), NA())</f>
        <v>2.9434535929413762E-2</v>
      </c>
      <c r="J2523" s="13">
        <v>942.96</v>
      </c>
      <c r="K2523" s="13">
        <f>IFERROR(Table2[[#This Row],[Total Waste (tons)]] * Table2[[#This Row],[Household waste (%)]], NA())</f>
        <v>1526279.8941000002</v>
      </c>
      <c r="L2523" s="13">
        <v>54.99</v>
      </c>
      <c r="M2523" s="10">
        <f>SUMIFS(Table2[Household waste (%)], Table2[Country], "Australia", Table2[Year], 2020)</f>
        <v>1412.17</v>
      </c>
      <c r="N2523" s="10">
        <f>COUNTIFS(Table2[Year], "USA")</f>
        <v>0</v>
      </c>
    </row>
    <row r="2524" spans="1:14" x14ac:dyDescent="0.35">
      <c r="A2524" s="8" t="s">
        <v>30</v>
      </c>
      <c r="B2524" s="9">
        <v>2024</v>
      </c>
      <c r="C2524" s="8" t="s">
        <v>15</v>
      </c>
      <c r="D2524" s="9">
        <v>37067.86</v>
      </c>
      <c r="E2524" s="10">
        <v>41505.39</v>
      </c>
      <c r="F2524" s="10">
        <f>IFERROR(Table2[[#This Row],[Economic loss ($ million)]]*1000000 / Table2[[#This Row],[Total Waste (tons)]], NA())</f>
        <v>1119713.6818796662</v>
      </c>
      <c r="G2524" s="10" t="str">
        <f t="shared" si="39"/>
        <v>High</v>
      </c>
      <c r="H2524" s="10">
        <v>100.67</v>
      </c>
      <c r="I2524" s="10">
        <f>IFERROR(Table2[[#This Row],[Total Waste (tons)]] / (Table2[[#This Row],[Population (million)]]*1000), NA())</f>
        <v>3.7876910815008581E-2</v>
      </c>
      <c r="J2524" s="10">
        <v>978.64</v>
      </c>
      <c r="K2524" s="10">
        <f>IFERROR(Table2[[#This Row],[Total Waste (tons)]] * Table2[[#This Row],[Household waste (%)]], NA())</f>
        <v>1215084.4508</v>
      </c>
      <c r="L2524" s="10">
        <v>32.78</v>
      </c>
      <c r="M2524" s="10">
        <f>SUMIFS(Table2[Household waste (%)], Table2[Country], "Australia", Table2[Year], 2020)</f>
        <v>1412.17</v>
      </c>
      <c r="N2524" s="10">
        <f>COUNTIFS(Table2[Year], "USA")</f>
        <v>0</v>
      </c>
    </row>
    <row r="2525" spans="1:14" x14ac:dyDescent="0.35">
      <c r="A2525" s="11" t="s">
        <v>30</v>
      </c>
      <c r="B2525" s="12">
        <v>2021</v>
      </c>
      <c r="C2525" s="11" t="s">
        <v>22</v>
      </c>
      <c r="D2525" s="12">
        <v>42752.86</v>
      </c>
      <c r="E2525" s="13">
        <v>44995.09</v>
      </c>
      <c r="F2525" s="13">
        <f>IFERROR(Table2[[#This Row],[Economic loss ($ million)]]*1000000 / Table2[[#This Row],[Total Waste (tons)]], NA())</f>
        <v>1052446.3158722012</v>
      </c>
      <c r="G2525" s="13" t="str">
        <f t="shared" si="39"/>
        <v>Medium</v>
      </c>
      <c r="H2525" s="13">
        <v>131.88</v>
      </c>
      <c r="I2525" s="13">
        <f>IFERROR(Table2[[#This Row],[Total Waste (tons)]] / (Table2[[#This Row],[Population (million)]]*1000), NA())</f>
        <v>8.1936563302541301E-2</v>
      </c>
      <c r="J2525" s="13">
        <v>521.78</v>
      </c>
      <c r="K2525" s="13">
        <f>IFERROR(Table2[[#This Row],[Total Waste (tons)]] * Table2[[#This Row],[Household waste (%)]], NA())</f>
        <v>1408706.7370000002</v>
      </c>
      <c r="L2525" s="13">
        <v>32.950000000000003</v>
      </c>
      <c r="M2525" s="10">
        <f>SUMIFS(Table2[Household waste (%)], Table2[Country], "Australia", Table2[Year], 2020)</f>
        <v>1412.17</v>
      </c>
      <c r="N2525" s="10">
        <f>COUNTIFS(Table2[Year], "USA")</f>
        <v>0</v>
      </c>
    </row>
    <row r="2526" spans="1:14" x14ac:dyDescent="0.35">
      <c r="A2526" s="8" t="s">
        <v>32</v>
      </c>
      <c r="B2526" s="9">
        <v>2021</v>
      </c>
      <c r="C2526" s="8" t="s">
        <v>15</v>
      </c>
      <c r="D2526" s="9">
        <v>47607.95</v>
      </c>
      <c r="E2526" s="10">
        <v>43821.9</v>
      </c>
      <c r="F2526" s="10">
        <f>IFERROR(Table2[[#This Row],[Economic loss ($ million)]]*1000000 / Table2[[#This Row],[Total Waste (tons)]], NA())</f>
        <v>920474.41656278004</v>
      </c>
      <c r="G2526" s="10" t="str">
        <f t="shared" si="39"/>
        <v>Low</v>
      </c>
      <c r="H2526" s="10">
        <v>130.47999999999999</v>
      </c>
      <c r="I2526" s="10">
        <f>IFERROR(Table2[[#This Row],[Total Waste (tons)]] / (Table2[[#This Row],[Population (million)]]*1000), NA())</f>
        <v>0.88277303912479133</v>
      </c>
      <c r="J2526" s="10">
        <v>53.93</v>
      </c>
      <c r="K2526" s="10">
        <f>IFERROR(Table2[[#This Row],[Total Waste (tons)]] * Table2[[#This Row],[Household waste (%)]], NA())</f>
        <v>2372304.1484999997</v>
      </c>
      <c r="L2526" s="10">
        <v>49.83</v>
      </c>
      <c r="M2526" s="10">
        <f>SUMIFS(Table2[Household waste (%)], Table2[Country], "Australia", Table2[Year], 2020)</f>
        <v>1412.17</v>
      </c>
      <c r="N2526" s="10">
        <f>COUNTIFS(Table2[Year], "USA")</f>
        <v>0</v>
      </c>
    </row>
    <row r="2527" spans="1:14" x14ac:dyDescent="0.35">
      <c r="A2527" s="11" t="s">
        <v>33</v>
      </c>
      <c r="B2527" s="12">
        <v>2022</v>
      </c>
      <c r="C2527" s="11" t="s">
        <v>20</v>
      </c>
      <c r="D2527" s="12">
        <v>22942.38</v>
      </c>
      <c r="E2527" s="13">
        <v>19277.509999999998</v>
      </c>
      <c r="F2527" s="13">
        <f>IFERROR(Table2[[#This Row],[Economic loss ($ million)]]*1000000 / Table2[[#This Row],[Total Waste (tons)]], NA())</f>
        <v>840257.63674039044</v>
      </c>
      <c r="G2527" s="13" t="str">
        <f t="shared" si="39"/>
        <v>Low</v>
      </c>
      <c r="H2527" s="13">
        <v>113.71</v>
      </c>
      <c r="I2527" s="13">
        <f>IFERROR(Table2[[#This Row],[Total Waste (tons)]] / (Table2[[#This Row],[Population (million)]]*1000), NA())</f>
        <v>4.3929880325514599E-2</v>
      </c>
      <c r="J2527" s="13">
        <v>522.25</v>
      </c>
      <c r="K2527" s="13">
        <f>IFERROR(Table2[[#This Row],[Total Waste (tons)]] * Table2[[#This Row],[Household waste (%)]], NA())</f>
        <v>1234758.8916</v>
      </c>
      <c r="L2527" s="13">
        <v>53.82</v>
      </c>
      <c r="M2527" s="10">
        <f>SUMIFS(Table2[Household waste (%)], Table2[Country], "Australia", Table2[Year], 2020)</f>
        <v>1412.17</v>
      </c>
      <c r="N2527" s="10">
        <f>COUNTIFS(Table2[Year], "USA")</f>
        <v>0</v>
      </c>
    </row>
    <row r="2528" spans="1:14" x14ac:dyDescent="0.35">
      <c r="A2528" s="8" t="s">
        <v>18</v>
      </c>
      <c r="B2528" s="9">
        <v>2021</v>
      </c>
      <c r="C2528" s="8" t="s">
        <v>11</v>
      </c>
      <c r="D2528" s="9">
        <v>31516.720000000001</v>
      </c>
      <c r="E2528" s="10">
        <v>37095.599999999999</v>
      </c>
      <c r="F2528" s="10">
        <f>IFERROR(Table2[[#This Row],[Economic loss ($ million)]]*1000000 / Table2[[#This Row],[Total Waste (tons)]], NA())</f>
        <v>1177013.3440281856</v>
      </c>
      <c r="G2528" s="10" t="str">
        <f t="shared" si="39"/>
        <v>High</v>
      </c>
      <c r="H2528" s="10">
        <v>174.72</v>
      </c>
      <c r="I2528" s="10">
        <f>IFERROR(Table2[[#This Row],[Total Waste (tons)]] / (Table2[[#This Row],[Population (million)]]*1000), NA())</f>
        <v>3.3948081604515394E-2</v>
      </c>
      <c r="J2528" s="10">
        <v>928.38</v>
      </c>
      <c r="K2528" s="10">
        <f>IFERROR(Table2[[#This Row],[Total Waste (tons)]] * Table2[[#This Row],[Household waste (%)]], NA())</f>
        <v>2107207.8991999999</v>
      </c>
      <c r="L2528" s="10">
        <v>66.86</v>
      </c>
      <c r="M2528" s="10">
        <f>SUMIFS(Table2[Household waste (%)], Table2[Country], "Australia", Table2[Year], 2020)</f>
        <v>1412.17</v>
      </c>
      <c r="N2528" s="10">
        <f>COUNTIFS(Table2[Year], "USA")</f>
        <v>0</v>
      </c>
    </row>
    <row r="2529" spans="1:14" x14ac:dyDescent="0.35">
      <c r="A2529" s="11" t="s">
        <v>26</v>
      </c>
      <c r="B2529" s="12">
        <v>2020</v>
      </c>
      <c r="C2529" s="11" t="s">
        <v>19</v>
      </c>
      <c r="D2529" s="12">
        <v>2173.71</v>
      </c>
      <c r="E2529" s="13">
        <v>2153.3000000000002</v>
      </c>
      <c r="F2529" s="13">
        <f>IFERROR(Table2[[#This Row],[Economic loss ($ million)]]*1000000 / Table2[[#This Row],[Total Waste (tons)]], NA())</f>
        <v>990610.52302285028</v>
      </c>
      <c r="G2529" s="13" t="str">
        <f t="shared" si="39"/>
        <v>Medium</v>
      </c>
      <c r="H2529" s="13">
        <v>189.77</v>
      </c>
      <c r="I2529" s="13">
        <f>IFERROR(Table2[[#This Row],[Total Waste (tons)]] / (Table2[[#This Row],[Population (million)]]*1000), NA())</f>
        <v>1.824914157144896E-3</v>
      </c>
      <c r="J2529" s="13">
        <v>1191.1300000000001</v>
      </c>
      <c r="K2529" s="13">
        <f>IFERROR(Table2[[#This Row],[Total Waste (tons)]] * Table2[[#This Row],[Household waste (%)]], NA())</f>
        <v>135856.875</v>
      </c>
      <c r="L2529" s="13">
        <v>62.5</v>
      </c>
      <c r="M2529" s="10">
        <f>SUMIFS(Table2[Household waste (%)], Table2[Country], "Australia", Table2[Year], 2020)</f>
        <v>1412.17</v>
      </c>
      <c r="N2529" s="10">
        <f>COUNTIFS(Table2[Year], "USA")</f>
        <v>0</v>
      </c>
    </row>
    <row r="2530" spans="1:14" x14ac:dyDescent="0.35">
      <c r="A2530" s="8" t="s">
        <v>21</v>
      </c>
      <c r="B2530" s="9">
        <v>2023</v>
      </c>
      <c r="C2530" s="8" t="s">
        <v>25</v>
      </c>
      <c r="D2530" s="9">
        <v>19958</v>
      </c>
      <c r="E2530" s="10">
        <v>17988.28</v>
      </c>
      <c r="F2530" s="10">
        <f>IFERROR(Table2[[#This Row],[Economic loss ($ million)]]*1000000 / Table2[[#This Row],[Total Waste (tons)]], NA())</f>
        <v>901306.74416274182</v>
      </c>
      <c r="G2530" s="10" t="str">
        <f t="shared" si="39"/>
        <v>Low</v>
      </c>
      <c r="H2530" s="10">
        <v>191.19</v>
      </c>
      <c r="I2530" s="10">
        <f>IFERROR(Table2[[#This Row],[Total Waste (tons)]] / (Table2[[#This Row],[Population (million)]]*1000), NA())</f>
        <v>1.7094939527871996E-2</v>
      </c>
      <c r="J2530" s="10">
        <v>1167.48</v>
      </c>
      <c r="K2530" s="10">
        <f>IFERROR(Table2[[#This Row],[Total Waste (tons)]] * Table2[[#This Row],[Household waste (%)]], NA())</f>
        <v>604527.81999999995</v>
      </c>
      <c r="L2530" s="10">
        <v>30.29</v>
      </c>
      <c r="M2530" s="10">
        <f>SUMIFS(Table2[Household waste (%)], Table2[Country], "Australia", Table2[Year], 2020)</f>
        <v>1412.17</v>
      </c>
      <c r="N2530" s="10">
        <f>COUNTIFS(Table2[Year], "USA")</f>
        <v>0</v>
      </c>
    </row>
    <row r="2531" spans="1:14" x14ac:dyDescent="0.35">
      <c r="A2531" s="11" t="s">
        <v>18</v>
      </c>
      <c r="B2531" s="12">
        <v>2021</v>
      </c>
      <c r="C2531" s="11" t="s">
        <v>22</v>
      </c>
      <c r="D2531" s="12">
        <v>33407.800000000003</v>
      </c>
      <c r="E2531" s="13">
        <v>37966.92</v>
      </c>
      <c r="F2531" s="13">
        <f>IFERROR(Table2[[#This Row],[Economic loss ($ million)]]*1000000 / Table2[[#This Row],[Total Waste (tons)]], NA())</f>
        <v>1136468.7288597273</v>
      </c>
      <c r="G2531" s="13" t="str">
        <f t="shared" si="39"/>
        <v>High</v>
      </c>
      <c r="H2531" s="13">
        <v>169.23</v>
      </c>
      <c r="I2531" s="13">
        <f>IFERROR(Table2[[#This Row],[Total Waste (tons)]] / (Table2[[#This Row],[Population (million)]]*1000), NA())</f>
        <v>9.0750006791079252E-2</v>
      </c>
      <c r="J2531" s="13">
        <v>368.13</v>
      </c>
      <c r="K2531" s="13">
        <f>IFERROR(Table2[[#This Row],[Total Waste (tons)]] * Table2[[#This Row],[Household waste (%)]], NA())</f>
        <v>1610590.0380000002</v>
      </c>
      <c r="L2531" s="13">
        <v>48.21</v>
      </c>
      <c r="M2531" s="10">
        <f>SUMIFS(Table2[Household waste (%)], Table2[Country], "Australia", Table2[Year], 2020)</f>
        <v>1412.17</v>
      </c>
      <c r="N2531" s="10">
        <f>COUNTIFS(Table2[Year], "USA")</f>
        <v>0</v>
      </c>
    </row>
    <row r="2532" spans="1:14" x14ac:dyDescent="0.35">
      <c r="A2532" s="8" t="s">
        <v>14</v>
      </c>
      <c r="B2532" s="9">
        <v>2023</v>
      </c>
      <c r="C2532" s="8" t="s">
        <v>11</v>
      </c>
      <c r="D2532" s="9">
        <v>1329.78</v>
      </c>
      <c r="E2532" s="10">
        <v>1241.1300000000001</v>
      </c>
      <c r="F2532" s="10">
        <f>IFERROR(Table2[[#This Row],[Economic loss ($ million)]]*1000000 / Table2[[#This Row],[Total Waste (tons)]], NA())</f>
        <v>933334.83734151511</v>
      </c>
      <c r="G2532" s="10" t="str">
        <f t="shared" si="39"/>
        <v>Low</v>
      </c>
      <c r="H2532" s="10">
        <v>197.64</v>
      </c>
      <c r="I2532" s="10">
        <f>IFERROR(Table2[[#This Row],[Total Waste (tons)]] / (Table2[[#This Row],[Population (million)]]*1000), NA())</f>
        <v>1.1851343523015909E-3</v>
      </c>
      <c r="J2532" s="10">
        <v>1122.05</v>
      </c>
      <c r="K2532" s="10">
        <f>IFERROR(Table2[[#This Row],[Total Waste (tons)]] * Table2[[#This Row],[Household waste (%)]], NA())</f>
        <v>49228.455600000001</v>
      </c>
      <c r="L2532" s="10">
        <v>37.020000000000003</v>
      </c>
      <c r="M2532" s="10">
        <f>SUMIFS(Table2[Household waste (%)], Table2[Country], "Australia", Table2[Year], 2020)</f>
        <v>1412.17</v>
      </c>
      <c r="N2532" s="10">
        <f>COUNTIFS(Table2[Year], "USA")</f>
        <v>0</v>
      </c>
    </row>
    <row r="2533" spans="1:14" x14ac:dyDescent="0.35">
      <c r="A2533" s="11" t="s">
        <v>28</v>
      </c>
      <c r="B2533" s="12">
        <v>2023</v>
      </c>
      <c r="C2533" s="11" t="s">
        <v>19</v>
      </c>
      <c r="D2533" s="12">
        <v>40075.57</v>
      </c>
      <c r="E2533" s="13">
        <v>42113.39</v>
      </c>
      <c r="F2533" s="13">
        <f>IFERROR(Table2[[#This Row],[Economic loss ($ million)]]*1000000 / Table2[[#This Row],[Total Waste (tons)]], NA())</f>
        <v>1050849.4327092541</v>
      </c>
      <c r="G2533" s="13" t="str">
        <f t="shared" si="39"/>
        <v>Medium</v>
      </c>
      <c r="H2533" s="13">
        <v>86.45</v>
      </c>
      <c r="I2533" s="13">
        <f>IFERROR(Table2[[#This Row],[Total Waste (tons)]] / (Table2[[#This Row],[Population (million)]]*1000), NA())</f>
        <v>3.044145752309188E-2</v>
      </c>
      <c r="J2533" s="13">
        <v>1316.48</v>
      </c>
      <c r="K2533" s="13">
        <f>IFERROR(Table2[[#This Row],[Total Waste (tons)]] * Table2[[#This Row],[Household waste (%)]], NA())</f>
        <v>1402644.95</v>
      </c>
      <c r="L2533" s="13">
        <v>35</v>
      </c>
      <c r="M2533" s="10">
        <f>SUMIFS(Table2[Household waste (%)], Table2[Country], "Australia", Table2[Year], 2020)</f>
        <v>1412.17</v>
      </c>
      <c r="N2533" s="10">
        <f>COUNTIFS(Table2[Year], "USA")</f>
        <v>0</v>
      </c>
    </row>
    <row r="2534" spans="1:14" x14ac:dyDescent="0.35">
      <c r="A2534" s="8" t="s">
        <v>35</v>
      </c>
      <c r="B2534" s="9">
        <v>2020</v>
      </c>
      <c r="C2534" s="8" t="s">
        <v>19</v>
      </c>
      <c r="D2534" s="9">
        <v>14300.86</v>
      </c>
      <c r="E2534" s="10">
        <v>16682.72</v>
      </c>
      <c r="F2534" s="10">
        <f>IFERROR(Table2[[#This Row],[Economic loss ($ million)]]*1000000 / Table2[[#This Row],[Total Waste (tons)]], NA())</f>
        <v>1166553.6198522327</v>
      </c>
      <c r="G2534" s="10" t="str">
        <f t="shared" si="39"/>
        <v>High</v>
      </c>
      <c r="H2534" s="10">
        <v>138.84</v>
      </c>
      <c r="I2534" s="10">
        <f>IFERROR(Table2[[#This Row],[Total Waste (tons)]] / (Table2[[#This Row],[Population (million)]]*1000), NA())</f>
        <v>1.0253717645371765E-2</v>
      </c>
      <c r="J2534" s="10">
        <v>1394.7</v>
      </c>
      <c r="K2534" s="10">
        <f>IFERROR(Table2[[#This Row],[Total Waste (tons)]] * Table2[[#This Row],[Household waste (%)]], NA())</f>
        <v>951722.23300000001</v>
      </c>
      <c r="L2534" s="10">
        <v>66.55</v>
      </c>
      <c r="M2534" s="10">
        <f>SUMIFS(Table2[Household waste (%)], Table2[Country], "Australia", Table2[Year], 2020)</f>
        <v>1412.17</v>
      </c>
      <c r="N2534" s="10">
        <f>COUNTIFS(Table2[Year], "USA")</f>
        <v>0</v>
      </c>
    </row>
    <row r="2535" spans="1:14" x14ac:dyDescent="0.35">
      <c r="A2535" s="11" t="s">
        <v>17</v>
      </c>
      <c r="B2535" s="12">
        <v>2018</v>
      </c>
      <c r="C2535" s="11" t="s">
        <v>9</v>
      </c>
      <c r="D2535" s="12">
        <v>34565.339999999997</v>
      </c>
      <c r="E2535" s="13">
        <v>39768.46</v>
      </c>
      <c r="F2535" s="13">
        <f>IFERROR(Table2[[#This Row],[Economic loss ($ million)]]*1000000 / Table2[[#This Row],[Total Waste (tons)]], NA())</f>
        <v>1150529.9817678635</v>
      </c>
      <c r="G2535" s="13" t="str">
        <f t="shared" si="39"/>
        <v>High</v>
      </c>
      <c r="H2535" s="13">
        <v>117.99</v>
      </c>
      <c r="I2535" s="13">
        <f>IFERROR(Table2[[#This Row],[Total Waste (tons)]] / (Table2[[#This Row],[Population (million)]]*1000), NA())</f>
        <v>2.7300639759892581E-2</v>
      </c>
      <c r="J2535" s="13">
        <v>1266.0999999999999</v>
      </c>
      <c r="K2535" s="13">
        <f>IFERROR(Table2[[#This Row],[Total Waste (tons)]] * Table2[[#This Row],[Household waste (%)]], NA())</f>
        <v>1546453.3115999999</v>
      </c>
      <c r="L2535" s="13">
        <v>44.74</v>
      </c>
      <c r="M2535" s="10">
        <f>SUMIFS(Table2[Household waste (%)], Table2[Country], "Australia", Table2[Year], 2020)</f>
        <v>1412.17</v>
      </c>
      <c r="N2535" s="10">
        <f>COUNTIFS(Table2[Year], "USA")</f>
        <v>0</v>
      </c>
    </row>
    <row r="2536" spans="1:14" x14ac:dyDescent="0.35">
      <c r="A2536" s="8" t="s">
        <v>24</v>
      </c>
      <c r="B2536" s="9">
        <v>2022</v>
      </c>
      <c r="C2536" s="8" t="s">
        <v>20</v>
      </c>
      <c r="D2536" s="9">
        <v>19540.97</v>
      </c>
      <c r="E2536" s="10">
        <v>17882.5</v>
      </c>
      <c r="F2536" s="10">
        <f>IFERROR(Table2[[#This Row],[Economic loss ($ million)]]*1000000 / Table2[[#This Row],[Total Waste (tons)]], NA())</f>
        <v>915128.57345362077</v>
      </c>
      <c r="G2536" s="10" t="str">
        <f t="shared" si="39"/>
        <v>Low</v>
      </c>
      <c r="H2536" s="10">
        <v>183.25</v>
      </c>
      <c r="I2536" s="10">
        <f>IFERROR(Table2[[#This Row],[Total Waste (tons)]] / (Table2[[#This Row],[Population (million)]]*1000), NA())</f>
        <v>9.12404631834524E-2</v>
      </c>
      <c r="J2536" s="10">
        <v>214.17</v>
      </c>
      <c r="K2536" s="10">
        <f>IFERROR(Table2[[#This Row],[Total Waste (tons)]] * Table2[[#This Row],[Household waste (%)]], NA())</f>
        <v>660680.19570000004</v>
      </c>
      <c r="L2536" s="10">
        <v>33.81</v>
      </c>
      <c r="M2536" s="10">
        <f>SUMIFS(Table2[Household waste (%)], Table2[Country], "Australia", Table2[Year], 2020)</f>
        <v>1412.17</v>
      </c>
      <c r="N2536" s="10">
        <f>COUNTIFS(Table2[Year], "USA")</f>
        <v>0</v>
      </c>
    </row>
    <row r="2537" spans="1:14" x14ac:dyDescent="0.35">
      <c r="A2537" s="11" t="s">
        <v>27</v>
      </c>
      <c r="B2537" s="12">
        <v>2023</v>
      </c>
      <c r="C2537" s="11" t="s">
        <v>9</v>
      </c>
      <c r="D2537" s="12">
        <v>7865.27</v>
      </c>
      <c r="E2537" s="13">
        <v>7212.47</v>
      </c>
      <c r="F2537" s="13">
        <f>IFERROR(Table2[[#This Row],[Economic loss ($ million)]]*1000000 / Table2[[#This Row],[Total Waste (tons)]], NA())</f>
        <v>917002.2135285883</v>
      </c>
      <c r="G2537" s="13" t="str">
        <f t="shared" si="39"/>
        <v>Low</v>
      </c>
      <c r="H2537" s="13">
        <v>41.79</v>
      </c>
      <c r="I2537" s="13">
        <f>IFERROR(Table2[[#This Row],[Total Waste (tons)]] / (Table2[[#This Row],[Population (million)]]*1000), NA())</f>
        <v>6.0466727144131123E-3</v>
      </c>
      <c r="J2537" s="13">
        <v>1300.76</v>
      </c>
      <c r="K2537" s="13">
        <f>IFERROR(Table2[[#This Row],[Total Waste (tons)]] * Table2[[#This Row],[Household waste (%)]], NA())</f>
        <v>483950.06310000003</v>
      </c>
      <c r="L2537" s="13">
        <v>61.53</v>
      </c>
      <c r="M2537" s="10">
        <f>SUMIFS(Table2[Household waste (%)], Table2[Country], "Australia", Table2[Year], 2020)</f>
        <v>1412.17</v>
      </c>
      <c r="N2537" s="10">
        <f>COUNTIFS(Table2[Year], "USA")</f>
        <v>0</v>
      </c>
    </row>
    <row r="2538" spans="1:14" x14ac:dyDescent="0.35">
      <c r="A2538" s="8" t="s">
        <v>32</v>
      </c>
      <c r="B2538" s="9">
        <v>2021</v>
      </c>
      <c r="C2538" s="8" t="s">
        <v>25</v>
      </c>
      <c r="D2538" s="9">
        <v>25685.9</v>
      </c>
      <c r="E2538" s="10">
        <v>22671.47</v>
      </c>
      <c r="F2538" s="10">
        <f>IFERROR(Table2[[#This Row],[Economic loss ($ million)]]*1000000 / Table2[[#This Row],[Total Waste (tons)]], NA())</f>
        <v>882642.61715571571</v>
      </c>
      <c r="G2538" s="10" t="str">
        <f t="shared" si="39"/>
        <v>Low</v>
      </c>
      <c r="H2538" s="10">
        <v>141.24</v>
      </c>
      <c r="I2538" s="10">
        <f>IFERROR(Table2[[#This Row],[Total Waste (tons)]] / (Table2[[#This Row],[Population (million)]]*1000), NA())</f>
        <v>2.0192206403735646E-2</v>
      </c>
      <c r="J2538" s="10">
        <v>1272.07</v>
      </c>
      <c r="K2538" s="10">
        <f>IFERROR(Table2[[#This Row],[Total Waste (tons)]] * Table2[[#This Row],[Household waste (%)]], NA())</f>
        <v>871265.72800000012</v>
      </c>
      <c r="L2538" s="10">
        <v>33.92</v>
      </c>
      <c r="M2538" s="10">
        <f>SUMIFS(Table2[Household waste (%)], Table2[Country], "Australia", Table2[Year], 2020)</f>
        <v>1412.17</v>
      </c>
      <c r="N2538" s="10">
        <f>COUNTIFS(Table2[Year], "USA")</f>
        <v>0</v>
      </c>
    </row>
    <row r="2539" spans="1:14" x14ac:dyDescent="0.35">
      <c r="A2539" s="11" t="s">
        <v>21</v>
      </c>
      <c r="B2539" s="12">
        <v>2018</v>
      </c>
      <c r="C2539" s="11" t="s">
        <v>22</v>
      </c>
      <c r="D2539" s="12">
        <v>11519.01</v>
      </c>
      <c r="E2539" s="13">
        <v>11225.03</v>
      </c>
      <c r="F2539" s="13">
        <f>IFERROR(Table2[[#This Row],[Economic loss ($ million)]]*1000000 / Table2[[#This Row],[Total Waste (tons)]], NA())</f>
        <v>974478.70954187901</v>
      </c>
      <c r="G2539" s="13" t="str">
        <f t="shared" si="39"/>
        <v>Medium</v>
      </c>
      <c r="H2539" s="13">
        <v>175.83</v>
      </c>
      <c r="I2539" s="13">
        <f>IFERROR(Table2[[#This Row],[Total Waste (tons)]] / (Table2[[#This Row],[Population (million)]]*1000), NA())</f>
        <v>1.4707059229089796E-2</v>
      </c>
      <c r="J2539" s="13">
        <v>783.23</v>
      </c>
      <c r="K2539" s="13">
        <f>IFERROR(Table2[[#This Row],[Total Waste (tons)]] * Table2[[#This Row],[Household waste (%)]], NA())</f>
        <v>609125.24880000006</v>
      </c>
      <c r="L2539" s="13">
        <v>52.88</v>
      </c>
      <c r="M2539" s="10">
        <f>SUMIFS(Table2[Household waste (%)], Table2[Country], "Australia", Table2[Year], 2020)</f>
        <v>1412.17</v>
      </c>
      <c r="N2539" s="10">
        <f>COUNTIFS(Table2[Year], "USA")</f>
        <v>0</v>
      </c>
    </row>
    <row r="2540" spans="1:14" x14ac:dyDescent="0.35">
      <c r="A2540" s="8" t="s">
        <v>8</v>
      </c>
      <c r="B2540" s="9">
        <v>2018</v>
      </c>
      <c r="C2540" s="8" t="s">
        <v>11</v>
      </c>
      <c r="D2540" s="9">
        <v>28963.8</v>
      </c>
      <c r="E2540" s="10">
        <v>28028.78</v>
      </c>
      <c r="F2540" s="10">
        <f>IFERROR(Table2[[#This Row],[Economic loss ($ million)]]*1000000 / Table2[[#This Row],[Total Waste (tons)]], NA())</f>
        <v>967717.63373590482</v>
      </c>
      <c r="G2540" s="10" t="str">
        <f t="shared" si="39"/>
        <v>Medium</v>
      </c>
      <c r="H2540" s="10">
        <v>51.95</v>
      </c>
      <c r="I2540" s="10">
        <f>IFERROR(Table2[[#This Row],[Total Waste (tons)]] / (Table2[[#This Row],[Population (million)]]*1000), NA())</f>
        <v>2.3976854113030736E-2</v>
      </c>
      <c r="J2540" s="10">
        <v>1207.99</v>
      </c>
      <c r="K2540" s="10">
        <f>IFERROR(Table2[[#This Row],[Total Waste (tons)]] * Table2[[#This Row],[Household waste (%)]], NA())</f>
        <v>1389683.1239999998</v>
      </c>
      <c r="L2540" s="10">
        <v>47.98</v>
      </c>
      <c r="M2540" s="10">
        <f>SUMIFS(Table2[Household waste (%)], Table2[Country], "Australia", Table2[Year], 2020)</f>
        <v>1412.17</v>
      </c>
      <c r="N2540" s="10">
        <f>COUNTIFS(Table2[Year], "USA")</f>
        <v>0</v>
      </c>
    </row>
    <row r="2541" spans="1:14" x14ac:dyDescent="0.35">
      <c r="A2541" s="11" t="s">
        <v>29</v>
      </c>
      <c r="B2541" s="12">
        <v>2021</v>
      </c>
      <c r="C2541" s="11" t="s">
        <v>13</v>
      </c>
      <c r="D2541" s="12">
        <v>6591.96</v>
      </c>
      <c r="E2541" s="13">
        <v>5430.54</v>
      </c>
      <c r="F2541" s="13">
        <f>IFERROR(Table2[[#This Row],[Economic loss ($ million)]]*1000000 / Table2[[#This Row],[Total Waste (tons)]], NA())</f>
        <v>823812.64449420199</v>
      </c>
      <c r="G2541" s="13" t="str">
        <f t="shared" si="39"/>
        <v>Low</v>
      </c>
      <c r="H2541" s="13">
        <v>47.72</v>
      </c>
      <c r="I2541" s="13">
        <f>IFERROR(Table2[[#This Row],[Total Waste (tons)]] / (Table2[[#This Row],[Population (million)]]*1000), NA())</f>
        <v>7.186812467974227E-3</v>
      </c>
      <c r="J2541" s="13">
        <v>917.23</v>
      </c>
      <c r="K2541" s="13">
        <f>IFERROR(Table2[[#This Row],[Total Waste (tons)]] * Table2[[#This Row],[Household waste (%)]], NA())</f>
        <v>387079.89120000001</v>
      </c>
      <c r="L2541" s="13">
        <v>58.72</v>
      </c>
      <c r="M2541" s="10">
        <f>SUMIFS(Table2[Household waste (%)], Table2[Country], "Australia", Table2[Year], 2020)</f>
        <v>1412.17</v>
      </c>
      <c r="N2541" s="10">
        <f>COUNTIFS(Table2[Year], "USA")</f>
        <v>0</v>
      </c>
    </row>
    <row r="2542" spans="1:14" x14ac:dyDescent="0.35">
      <c r="A2542" s="8" t="s">
        <v>17</v>
      </c>
      <c r="B2542" s="9">
        <v>2020</v>
      </c>
      <c r="C2542" s="8" t="s">
        <v>19</v>
      </c>
      <c r="D2542" s="9">
        <v>5400.45</v>
      </c>
      <c r="E2542" s="10">
        <v>5284.17</v>
      </c>
      <c r="F2542" s="10">
        <f>IFERROR(Table2[[#This Row],[Economic loss ($ million)]]*1000000 / Table2[[#This Row],[Total Waste (tons)]], NA())</f>
        <v>978468.46096158656</v>
      </c>
      <c r="G2542" s="10" t="str">
        <f t="shared" si="39"/>
        <v>Medium</v>
      </c>
      <c r="H2542" s="10">
        <v>138.18</v>
      </c>
      <c r="I2542" s="10">
        <f>IFERROR(Table2[[#This Row],[Total Waste (tons)]] / (Table2[[#This Row],[Population (million)]]*1000), NA())</f>
        <v>7.6874733096085404E-2</v>
      </c>
      <c r="J2542" s="10">
        <v>70.25</v>
      </c>
      <c r="K2542" s="10">
        <f>IFERROR(Table2[[#This Row],[Total Waste (tons)]] * Table2[[#This Row],[Household waste (%)]], NA())</f>
        <v>321002.74799999996</v>
      </c>
      <c r="L2542" s="10">
        <v>59.44</v>
      </c>
      <c r="M2542" s="10">
        <f>SUMIFS(Table2[Household waste (%)], Table2[Country], "Australia", Table2[Year], 2020)</f>
        <v>1412.17</v>
      </c>
      <c r="N2542" s="10">
        <f>COUNTIFS(Table2[Year], "USA")</f>
        <v>0</v>
      </c>
    </row>
    <row r="2543" spans="1:14" x14ac:dyDescent="0.35">
      <c r="A2543" s="11" t="s">
        <v>32</v>
      </c>
      <c r="B2543" s="12">
        <v>2024</v>
      </c>
      <c r="C2543" s="11" t="s">
        <v>19</v>
      </c>
      <c r="D2543" s="12">
        <v>30861.439999999999</v>
      </c>
      <c r="E2543" s="13">
        <v>33051.89</v>
      </c>
      <c r="F2543" s="13">
        <f>IFERROR(Table2[[#This Row],[Economic loss ($ million)]]*1000000 / Table2[[#This Row],[Total Waste (tons)]], NA())</f>
        <v>1070976.9213620622</v>
      </c>
      <c r="G2543" s="13" t="str">
        <f t="shared" si="39"/>
        <v>Medium</v>
      </c>
      <c r="H2543" s="13">
        <v>51.45</v>
      </c>
      <c r="I2543" s="13">
        <f>IFERROR(Table2[[#This Row],[Total Waste (tons)]] / (Table2[[#This Row],[Population (million)]]*1000), NA())</f>
        <v>2.8545540314300778E-2</v>
      </c>
      <c r="J2543" s="13">
        <v>1081.1300000000001</v>
      </c>
      <c r="K2543" s="13">
        <f>IFERROR(Table2[[#This Row],[Total Waste (tons)]] * Table2[[#This Row],[Household waste (%)]], NA())</f>
        <v>1468387.3151999998</v>
      </c>
      <c r="L2543" s="13">
        <v>47.58</v>
      </c>
      <c r="M2543" s="10">
        <f>SUMIFS(Table2[Household waste (%)], Table2[Country], "Australia", Table2[Year], 2020)</f>
        <v>1412.17</v>
      </c>
      <c r="N2543" s="10">
        <f>COUNTIFS(Table2[Year], "USA")</f>
        <v>0</v>
      </c>
    </row>
    <row r="2544" spans="1:14" x14ac:dyDescent="0.35">
      <c r="A2544" s="8" t="s">
        <v>31</v>
      </c>
      <c r="B2544" s="9">
        <v>2021</v>
      </c>
      <c r="C2544" s="8" t="s">
        <v>11</v>
      </c>
      <c r="D2544" s="9">
        <v>26637.65</v>
      </c>
      <c r="E2544" s="10">
        <v>26863.99</v>
      </c>
      <c r="F2544" s="10">
        <f>IFERROR(Table2[[#This Row],[Economic loss ($ million)]]*1000000 / Table2[[#This Row],[Total Waste (tons)]], NA())</f>
        <v>1008496.9957935478</v>
      </c>
      <c r="G2544" s="10" t="str">
        <f t="shared" si="39"/>
        <v>Medium</v>
      </c>
      <c r="H2544" s="10">
        <v>76.790000000000006</v>
      </c>
      <c r="I2544" s="10">
        <f>IFERROR(Table2[[#This Row],[Total Waste (tons)]] / (Table2[[#This Row],[Population (million)]]*1000), NA())</f>
        <v>6.7131174395161294E-2</v>
      </c>
      <c r="J2544" s="10">
        <v>396.8</v>
      </c>
      <c r="K2544" s="10">
        <f>IFERROR(Table2[[#This Row],[Total Waste (tons)]] * Table2[[#This Row],[Household waste (%)]], NA())</f>
        <v>914204.14800000004</v>
      </c>
      <c r="L2544" s="10">
        <v>34.32</v>
      </c>
      <c r="M2544" s="10">
        <f>SUMIFS(Table2[Household waste (%)], Table2[Country], "Australia", Table2[Year], 2020)</f>
        <v>1412.17</v>
      </c>
      <c r="N2544" s="10">
        <f>COUNTIFS(Table2[Year], "USA")</f>
        <v>0</v>
      </c>
    </row>
    <row r="2545" spans="1:14" x14ac:dyDescent="0.35">
      <c r="A2545" s="11" t="s">
        <v>26</v>
      </c>
      <c r="B2545" s="12">
        <v>2020</v>
      </c>
      <c r="C2545" s="11" t="s">
        <v>13</v>
      </c>
      <c r="D2545" s="12">
        <v>39942.639999999999</v>
      </c>
      <c r="E2545" s="13">
        <v>38567.82</v>
      </c>
      <c r="F2545" s="13">
        <f>IFERROR(Table2[[#This Row],[Economic loss ($ million)]]*1000000 / Table2[[#This Row],[Total Waste (tons)]], NA())</f>
        <v>965580.14192351839</v>
      </c>
      <c r="G2545" s="13" t="str">
        <f t="shared" si="39"/>
        <v>Medium</v>
      </c>
      <c r="H2545" s="13">
        <v>89.26</v>
      </c>
      <c r="I2545" s="13">
        <f>IFERROR(Table2[[#This Row],[Total Waste (tons)]] / (Table2[[#This Row],[Population (million)]]*1000), NA())</f>
        <v>0.41672029212310902</v>
      </c>
      <c r="J2545" s="13">
        <v>95.85</v>
      </c>
      <c r="K2545" s="13">
        <f>IFERROR(Table2[[#This Row],[Total Waste (tons)]] * Table2[[#This Row],[Household waste (%)]], NA())</f>
        <v>2571107.7368000001</v>
      </c>
      <c r="L2545" s="13">
        <v>64.37</v>
      </c>
      <c r="M2545" s="10">
        <f>SUMIFS(Table2[Household waste (%)], Table2[Country], "Australia", Table2[Year], 2020)</f>
        <v>1412.17</v>
      </c>
      <c r="N2545" s="10">
        <f>COUNTIFS(Table2[Year], "USA")</f>
        <v>0</v>
      </c>
    </row>
    <row r="2546" spans="1:14" x14ac:dyDescent="0.35">
      <c r="A2546" s="8" t="s">
        <v>10</v>
      </c>
      <c r="B2546" s="9">
        <v>2019</v>
      </c>
      <c r="C2546" s="8" t="s">
        <v>13</v>
      </c>
      <c r="D2546" s="9">
        <v>20608.88</v>
      </c>
      <c r="E2546" s="10">
        <v>22193.89</v>
      </c>
      <c r="F2546" s="10">
        <f>IFERROR(Table2[[#This Row],[Economic loss ($ million)]]*1000000 / Table2[[#This Row],[Total Waste (tons)]], NA())</f>
        <v>1076909.0799694113</v>
      </c>
      <c r="G2546" s="10" t="str">
        <f t="shared" si="39"/>
        <v>Medium</v>
      </c>
      <c r="H2546" s="10">
        <v>33.9</v>
      </c>
      <c r="I2546" s="10">
        <f>IFERROR(Table2[[#This Row],[Total Waste (tons)]] / (Table2[[#This Row],[Population (million)]]*1000), NA())</f>
        <v>1.659624088002706E-2</v>
      </c>
      <c r="J2546" s="10">
        <v>1241.78</v>
      </c>
      <c r="K2546" s="10">
        <f>IFERROR(Table2[[#This Row],[Total Waste (tons)]] * Table2[[#This Row],[Household waste (%)]], NA())</f>
        <v>651240.60800000001</v>
      </c>
      <c r="L2546" s="10">
        <v>31.6</v>
      </c>
      <c r="M2546" s="10">
        <f>SUMIFS(Table2[Household waste (%)], Table2[Country], "Australia", Table2[Year], 2020)</f>
        <v>1412.17</v>
      </c>
      <c r="N2546" s="10">
        <f>COUNTIFS(Table2[Year], "USA")</f>
        <v>0</v>
      </c>
    </row>
    <row r="2547" spans="1:14" x14ac:dyDescent="0.35">
      <c r="A2547" s="11" t="s">
        <v>31</v>
      </c>
      <c r="B2547" s="12">
        <v>2019</v>
      </c>
      <c r="C2547" s="11" t="s">
        <v>11</v>
      </c>
      <c r="D2547" s="12">
        <v>3212.13</v>
      </c>
      <c r="E2547" s="13">
        <v>3440.46</v>
      </c>
      <c r="F2547" s="13">
        <f>IFERROR(Table2[[#This Row],[Economic loss ($ million)]]*1000000 / Table2[[#This Row],[Total Waste (tons)]], NA())</f>
        <v>1071083.6734503272</v>
      </c>
      <c r="G2547" s="13" t="str">
        <f t="shared" si="39"/>
        <v>Medium</v>
      </c>
      <c r="H2547" s="13">
        <v>21.95</v>
      </c>
      <c r="I2547" s="13">
        <f>IFERROR(Table2[[#This Row],[Total Waste (tons)]] / (Table2[[#This Row],[Population (million)]]*1000), NA())</f>
        <v>2.7865898621509313E-3</v>
      </c>
      <c r="J2547" s="13">
        <v>1152.71</v>
      </c>
      <c r="K2547" s="13">
        <f>IFERROR(Table2[[#This Row],[Total Waste (tons)]] * Table2[[#This Row],[Household waste (%)]], NA())</f>
        <v>178562.30670000002</v>
      </c>
      <c r="L2547" s="13">
        <v>55.59</v>
      </c>
      <c r="M2547" s="10">
        <f>SUMIFS(Table2[Household waste (%)], Table2[Country], "Australia", Table2[Year], 2020)</f>
        <v>1412.17</v>
      </c>
      <c r="N2547" s="10">
        <f>COUNTIFS(Table2[Year], "USA")</f>
        <v>0</v>
      </c>
    </row>
    <row r="2548" spans="1:14" x14ac:dyDescent="0.35">
      <c r="A2548" s="8" t="s">
        <v>18</v>
      </c>
      <c r="B2548" s="9">
        <v>2019</v>
      </c>
      <c r="C2548" s="8" t="s">
        <v>20</v>
      </c>
      <c r="D2548" s="9">
        <v>15409.64</v>
      </c>
      <c r="E2548" s="10">
        <v>12563.66</v>
      </c>
      <c r="F2548" s="10">
        <f>IFERROR(Table2[[#This Row],[Economic loss ($ million)]]*1000000 / Table2[[#This Row],[Total Waste (tons)]], NA())</f>
        <v>815311.71396606287</v>
      </c>
      <c r="G2548" s="10" t="str">
        <f t="shared" si="39"/>
        <v>Low</v>
      </c>
      <c r="H2548" s="10">
        <v>40.58</v>
      </c>
      <c r="I2548" s="10">
        <f>IFERROR(Table2[[#This Row],[Total Waste (tons)]] / (Table2[[#This Row],[Population (million)]]*1000), NA())</f>
        <v>7.569700840005894E-2</v>
      </c>
      <c r="J2548" s="10">
        <v>203.57</v>
      </c>
      <c r="K2548" s="10">
        <f>IFERROR(Table2[[#This Row],[Total Waste (tons)]] * Table2[[#This Row],[Household waste (%)]], NA())</f>
        <v>532711.2548</v>
      </c>
      <c r="L2548" s="10">
        <v>34.57</v>
      </c>
      <c r="M2548" s="10">
        <f>SUMIFS(Table2[Household waste (%)], Table2[Country], "Australia", Table2[Year], 2020)</f>
        <v>1412.17</v>
      </c>
      <c r="N2548" s="10">
        <f>COUNTIFS(Table2[Year], "USA")</f>
        <v>0</v>
      </c>
    </row>
    <row r="2549" spans="1:14" x14ac:dyDescent="0.35">
      <c r="A2549" s="11" t="s">
        <v>35</v>
      </c>
      <c r="B2549" s="12">
        <v>2021</v>
      </c>
      <c r="C2549" s="11" t="s">
        <v>9</v>
      </c>
      <c r="D2549" s="12">
        <v>41860.94</v>
      </c>
      <c r="E2549" s="13">
        <v>39019.300000000003</v>
      </c>
      <c r="F2549" s="13">
        <f>IFERROR(Table2[[#This Row],[Economic loss ($ million)]]*1000000 / Table2[[#This Row],[Total Waste (tons)]], NA())</f>
        <v>932117.14787102246</v>
      </c>
      <c r="G2549" s="13" t="str">
        <f t="shared" si="39"/>
        <v>Low</v>
      </c>
      <c r="H2549" s="13">
        <v>53.66</v>
      </c>
      <c r="I2549" s="13">
        <f>IFERROR(Table2[[#This Row],[Total Waste (tons)]] / (Table2[[#This Row],[Population (million)]]*1000), NA())</f>
        <v>5.9259541336353347E-2</v>
      </c>
      <c r="J2549" s="13">
        <v>706.4</v>
      </c>
      <c r="K2549" s="13">
        <f>IFERROR(Table2[[#This Row],[Total Waste (tons)]] * Table2[[#This Row],[Household waste (%)]], NA())</f>
        <v>1474342.3068000001</v>
      </c>
      <c r="L2549" s="13">
        <v>35.22</v>
      </c>
      <c r="M2549" s="10">
        <f>SUMIFS(Table2[Household waste (%)], Table2[Country], "Australia", Table2[Year], 2020)</f>
        <v>1412.17</v>
      </c>
      <c r="N2549" s="10">
        <f>COUNTIFS(Table2[Year], "USA")</f>
        <v>0</v>
      </c>
    </row>
    <row r="2550" spans="1:14" x14ac:dyDescent="0.35">
      <c r="A2550" s="8" t="s">
        <v>31</v>
      </c>
      <c r="B2550" s="9">
        <v>2021</v>
      </c>
      <c r="C2550" s="8" t="s">
        <v>22</v>
      </c>
      <c r="D2550" s="9">
        <v>4571.25</v>
      </c>
      <c r="E2550" s="10">
        <v>4641.71</v>
      </c>
      <c r="F2550" s="10">
        <f>IFERROR(Table2[[#This Row],[Economic loss ($ million)]]*1000000 / Table2[[#This Row],[Total Waste (tons)]], NA())</f>
        <v>1015413.7270987148</v>
      </c>
      <c r="G2550" s="10" t="str">
        <f t="shared" si="39"/>
        <v>Medium</v>
      </c>
      <c r="H2550" s="10">
        <v>29.11</v>
      </c>
      <c r="I2550" s="10">
        <f>IFERROR(Table2[[#This Row],[Total Waste (tons)]] / (Table2[[#This Row],[Population (million)]]*1000), NA())</f>
        <v>7.811031560241273E-3</v>
      </c>
      <c r="J2550" s="10">
        <v>585.23</v>
      </c>
      <c r="K2550" s="10">
        <f>IFERROR(Table2[[#This Row],[Total Waste (tons)]] * Table2[[#This Row],[Household waste (%)]], NA())</f>
        <v>211877.4375</v>
      </c>
      <c r="L2550" s="10">
        <v>46.35</v>
      </c>
      <c r="M2550" s="10">
        <f>SUMIFS(Table2[Household waste (%)], Table2[Country], "Australia", Table2[Year], 2020)</f>
        <v>1412.17</v>
      </c>
      <c r="N2550" s="10">
        <f>COUNTIFS(Table2[Year], "USA")</f>
        <v>0</v>
      </c>
    </row>
    <row r="2551" spans="1:14" x14ac:dyDescent="0.35">
      <c r="A2551" s="11" t="s">
        <v>21</v>
      </c>
      <c r="B2551" s="12">
        <v>2021</v>
      </c>
      <c r="C2551" s="11" t="s">
        <v>19</v>
      </c>
      <c r="D2551" s="12">
        <v>31789.17</v>
      </c>
      <c r="E2551" s="13">
        <v>32620.18</v>
      </c>
      <c r="F2551" s="13">
        <f>IFERROR(Table2[[#This Row],[Economic loss ($ million)]]*1000000 / Table2[[#This Row],[Total Waste (tons)]], NA())</f>
        <v>1026141.2927736081</v>
      </c>
      <c r="G2551" s="13" t="str">
        <f t="shared" si="39"/>
        <v>Medium</v>
      </c>
      <c r="H2551" s="13">
        <v>103.68</v>
      </c>
      <c r="I2551" s="13">
        <f>IFERROR(Table2[[#This Row],[Total Waste (tons)]] / (Table2[[#This Row],[Population (million)]]*1000), NA())</f>
        <v>3.5395630824731933E-2</v>
      </c>
      <c r="J2551" s="13">
        <v>898.11</v>
      </c>
      <c r="K2551" s="13">
        <f>IFERROR(Table2[[#This Row],[Total Waste (tons)]] * Table2[[#This Row],[Household waste (%)]], NA())</f>
        <v>992139.99569999997</v>
      </c>
      <c r="L2551" s="13">
        <v>31.21</v>
      </c>
      <c r="M2551" s="10">
        <f>SUMIFS(Table2[Household waste (%)], Table2[Country], "Australia", Table2[Year], 2020)</f>
        <v>1412.17</v>
      </c>
      <c r="N2551" s="10">
        <f>COUNTIFS(Table2[Year], "USA")</f>
        <v>0</v>
      </c>
    </row>
    <row r="2552" spans="1:14" x14ac:dyDescent="0.35">
      <c r="A2552" s="8" t="s">
        <v>32</v>
      </c>
      <c r="B2552" s="9">
        <v>2021</v>
      </c>
      <c r="C2552" s="8" t="s">
        <v>11</v>
      </c>
      <c r="D2552" s="9">
        <v>34210.269999999997</v>
      </c>
      <c r="E2552" s="10">
        <v>38932.639999999999</v>
      </c>
      <c r="F2552" s="10">
        <f>IFERROR(Table2[[#This Row],[Economic loss ($ million)]]*1000000 / Table2[[#This Row],[Total Waste (tons)]], NA())</f>
        <v>1138039.5419270296</v>
      </c>
      <c r="G2552" s="10" t="str">
        <f t="shared" si="39"/>
        <v>High</v>
      </c>
      <c r="H2552" s="10">
        <v>34.049999999999997</v>
      </c>
      <c r="I2552" s="10">
        <f>IFERROR(Table2[[#This Row],[Total Waste (tons)]] / (Table2[[#This Row],[Population (million)]]*1000), NA())</f>
        <v>4.8901154978701504E-2</v>
      </c>
      <c r="J2552" s="10">
        <v>699.58</v>
      </c>
      <c r="K2552" s="10">
        <f>IFERROR(Table2[[#This Row],[Total Waste (tons)]] * Table2[[#This Row],[Household waste (%)]], NA())</f>
        <v>2205536.1068999995</v>
      </c>
      <c r="L2552" s="10">
        <v>64.47</v>
      </c>
      <c r="M2552" s="10">
        <f>SUMIFS(Table2[Household waste (%)], Table2[Country], "Australia", Table2[Year], 2020)</f>
        <v>1412.17</v>
      </c>
      <c r="N2552" s="10">
        <f>COUNTIFS(Table2[Year], "USA")</f>
        <v>0</v>
      </c>
    </row>
    <row r="2553" spans="1:14" x14ac:dyDescent="0.35">
      <c r="A2553" s="11" t="s">
        <v>18</v>
      </c>
      <c r="B2553" s="12">
        <v>2022</v>
      </c>
      <c r="C2553" s="11" t="s">
        <v>9</v>
      </c>
      <c r="D2553" s="12">
        <v>24194.55</v>
      </c>
      <c r="E2553" s="13">
        <v>24007</v>
      </c>
      <c r="F2553" s="13">
        <f>IFERROR(Table2[[#This Row],[Economic loss ($ million)]]*1000000 / Table2[[#This Row],[Total Waste (tons)]], NA())</f>
        <v>992248.25425560714</v>
      </c>
      <c r="G2553" s="13" t="str">
        <f t="shared" si="39"/>
        <v>Medium</v>
      </c>
      <c r="H2553" s="13">
        <v>72.430000000000007</v>
      </c>
      <c r="I2553" s="13">
        <f>IFERROR(Table2[[#This Row],[Total Waste (tons)]] / (Table2[[#This Row],[Population (million)]]*1000), NA())</f>
        <v>3.4398040860429073E-2</v>
      </c>
      <c r="J2553" s="13">
        <v>703.37</v>
      </c>
      <c r="K2553" s="13">
        <f>IFERROR(Table2[[#This Row],[Total Waste (tons)]] * Table2[[#This Row],[Household waste (%)]], NA())</f>
        <v>1584259.1340000001</v>
      </c>
      <c r="L2553" s="13">
        <v>65.48</v>
      </c>
      <c r="M2553" s="10">
        <f>SUMIFS(Table2[Household waste (%)], Table2[Country], "Australia", Table2[Year], 2020)</f>
        <v>1412.17</v>
      </c>
      <c r="N2553" s="10">
        <f>COUNTIFS(Table2[Year], "USA")</f>
        <v>0</v>
      </c>
    </row>
    <row r="2554" spans="1:14" x14ac:dyDescent="0.35">
      <c r="A2554" s="8" t="s">
        <v>28</v>
      </c>
      <c r="B2554" s="9">
        <v>2020</v>
      </c>
      <c r="C2554" s="8" t="s">
        <v>20</v>
      </c>
      <c r="D2554" s="9">
        <v>1507.01</v>
      </c>
      <c r="E2554" s="10">
        <v>1665.67</v>
      </c>
      <c r="F2554" s="10">
        <f>IFERROR(Table2[[#This Row],[Economic loss ($ million)]]*1000000 / Table2[[#This Row],[Total Waste (tons)]], NA())</f>
        <v>1105281.3186375671</v>
      </c>
      <c r="G2554" s="10" t="str">
        <f t="shared" si="39"/>
        <v>High</v>
      </c>
      <c r="H2554" s="10">
        <v>23.29</v>
      </c>
      <c r="I2554" s="10">
        <f>IFERROR(Table2[[#This Row],[Total Waste (tons)]] / (Table2[[#This Row],[Population (million)]]*1000), NA())</f>
        <v>1.7032018173393157E-3</v>
      </c>
      <c r="J2554" s="10">
        <v>884.81</v>
      </c>
      <c r="K2554" s="10">
        <f>IFERROR(Table2[[#This Row],[Total Waste (tons)]] * Table2[[#This Row],[Household waste (%)]], NA())</f>
        <v>85176.205200000011</v>
      </c>
      <c r="L2554" s="10">
        <v>56.52</v>
      </c>
      <c r="M2554" s="10">
        <f>SUMIFS(Table2[Household waste (%)], Table2[Country], "Australia", Table2[Year], 2020)</f>
        <v>1412.17</v>
      </c>
      <c r="N2554" s="10">
        <f>COUNTIFS(Table2[Year], "USA")</f>
        <v>0</v>
      </c>
    </row>
    <row r="2555" spans="1:14" x14ac:dyDescent="0.35">
      <c r="A2555" s="11" t="s">
        <v>30</v>
      </c>
      <c r="B2555" s="12">
        <v>2024</v>
      </c>
      <c r="C2555" s="11" t="s">
        <v>11</v>
      </c>
      <c r="D2555" s="12">
        <v>17666.7</v>
      </c>
      <c r="E2555" s="13">
        <v>18290.14</v>
      </c>
      <c r="F2555" s="13">
        <f>IFERROR(Table2[[#This Row],[Economic loss ($ million)]]*1000000 / Table2[[#This Row],[Total Waste (tons)]], NA())</f>
        <v>1035288.9900207735</v>
      </c>
      <c r="G2555" s="13" t="str">
        <f t="shared" si="39"/>
        <v>Medium</v>
      </c>
      <c r="H2555" s="13">
        <v>179.48</v>
      </c>
      <c r="I2555" s="13">
        <f>IFERROR(Table2[[#This Row],[Total Waste (tons)]] / (Table2[[#This Row],[Population (million)]]*1000), NA())</f>
        <v>2.8993172941215086E-2</v>
      </c>
      <c r="J2555" s="13">
        <v>609.34</v>
      </c>
      <c r="K2555" s="13">
        <f>IFERROR(Table2[[#This Row],[Total Waste (tons)]] * Table2[[#This Row],[Household waste (%)]], NA())</f>
        <v>742178.06700000004</v>
      </c>
      <c r="L2555" s="13">
        <v>42.01</v>
      </c>
      <c r="M2555" s="10">
        <f>SUMIFS(Table2[Household waste (%)], Table2[Country], "Australia", Table2[Year], 2020)</f>
        <v>1412.17</v>
      </c>
      <c r="N2555" s="10">
        <f>COUNTIFS(Table2[Year], "USA")</f>
        <v>0</v>
      </c>
    </row>
    <row r="2556" spans="1:14" x14ac:dyDescent="0.35">
      <c r="A2556" s="8" t="s">
        <v>34</v>
      </c>
      <c r="B2556" s="9">
        <v>2022</v>
      </c>
      <c r="C2556" s="8" t="s">
        <v>13</v>
      </c>
      <c r="D2556" s="9">
        <v>28166.03</v>
      </c>
      <c r="E2556" s="10">
        <v>32064.33</v>
      </c>
      <c r="F2556" s="10">
        <f>IFERROR(Table2[[#This Row],[Economic loss ($ million)]]*1000000 / Table2[[#This Row],[Total Waste (tons)]], NA())</f>
        <v>1138404.311860777</v>
      </c>
      <c r="G2556" s="10" t="str">
        <f t="shared" si="39"/>
        <v>High</v>
      </c>
      <c r="H2556" s="10">
        <v>135.33000000000001</v>
      </c>
      <c r="I2556" s="10">
        <f>IFERROR(Table2[[#This Row],[Total Waste (tons)]] / (Table2[[#This Row],[Population (million)]]*1000), NA())</f>
        <v>0.3830549435604515</v>
      </c>
      <c r="J2556" s="10">
        <v>73.53</v>
      </c>
      <c r="K2556" s="10">
        <f>IFERROR(Table2[[#This Row],[Total Waste (tons)]] * Table2[[#This Row],[Household waste (%)]], NA())</f>
        <v>1289440.8533999999</v>
      </c>
      <c r="L2556" s="10">
        <v>45.78</v>
      </c>
      <c r="M2556" s="10">
        <f>SUMIFS(Table2[Household waste (%)], Table2[Country], "Australia", Table2[Year], 2020)</f>
        <v>1412.17</v>
      </c>
      <c r="N2556" s="10">
        <f>COUNTIFS(Table2[Year], "USA")</f>
        <v>0</v>
      </c>
    </row>
    <row r="2557" spans="1:14" x14ac:dyDescent="0.35">
      <c r="A2557" s="11" t="s">
        <v>23</v>
      </c>
      <c r="B2557" s="12">
        <v>2023</v>
      </c>
      <c r="C2557" s="11" t="s">
        <v>19</v>
      </c>
      <c r="D2557" s="12">
        <v>22068.06</v>
      </c>
      <c r="E2557" s="13">
        <v>25370.79</v>
      </c>
      <c r="F2557" s="13">
        <f>IFERROR(Table2[[#This Row],[Economic loss ($ million)]]*1000000 / Table2[[#This Row],[Total Waste (tons)]], NA())</f>
        <v>1149661.0939067593</v>
      </c>
      <c r="G2557" s="13" t="str">
        <f t="shared" si="39"/>
        <v>High</v>
      </c>
      <c r="H2557" s="13">
        <v>125.75</v>
      </c>
      <c r="I2557" s="13">
        <f>IFERROR(Table2[[#This Row],[Total Waste (tons)]] / (Table2[[#This Row],[Population (million)]]*1000), NA())</f>
        <v>1.8321649176408078E-2</v>
      </c>
      <c r="J2557" s="13">
        <v>1204.48</v>
      </c>
      <c r="K2557" s="13">
        <f>IFERROR(Table2[[#This Row],[Total Waste (tons)]] * Table2[[#This Row],[Household waste (%)]], NA())</f>
        <v>1407942.2280000001</v>
      </c>
      <c r="L2557" s="13">
        <v>63.8</v>
      </c>
      <c r="M2557" s="10">
        <f>SUMIFS(Table2[Household waste (%)], Table2[Country], "Australia", Table2[Year], 2020)</f>
        <v>1412.17</v>
      </c>
      <c r="N2557" s="10">
        <f>COUNTIFS(Table2[Year], "USA")</f>
        <v>0</v>
      </c>
    </row>
    <row r="2558" spans="1:14" x14ac:dyDescent="0.35">
      <c r="A2558" s="8" t="s">
        <v>23</v>
      </c>
      <c r="B2558" s="9">
        <v>2018</v>
      </c>
      <c r="C2558" s="8" t="s">
        <v>19</v>
      </c>
      <c r="D2558" s="9">
        <v>14117.67</v>
      </c>
      <c r="E2558" s="10">
        <v>15947.33</v>
      </c>
      <c r="F2558" s="10">
        <f>IFERROR(Table2[[#This Row],[Economic loss ($ million)]]*1000000 / Table2[[#This Row],[Total Waste (tons)]], NA())</f>
        <v>1129600.7060655192</v>
      </c>
      <c r="G2558" s="10" t="str">
        <f t="shared" si="39"/>
        <v>High</v>
      </c>
      <c r="H2558" s="10">
        <v>58.77</v>
      </c>
      <c r="I2558" s="10">
        <f>IFERROR(Table2[[#This Row],[Total Waste (tons)]] / (Table2[[#This Row],[Population (million)]]*1000), NA())</f>
        <v>3.1323178984269263E-2</v>
      </c>
      <c r="J2558" s="10">
        <v>450.71</v>
      </c>
      <c r="K2558" s="10">
        <f>IFERROR(Table2[[#This Row],[Total Waste (tons)]] * Table2[[#This Row],[Household waste (%)]], NA())</f>
        <v>839436.65820000006</v>
      </c>
      <c r="L2558" s="10">
        <v>59.46</v>
      </c>
      <c r="M2558" s="10">
        <f>SUMIFS(Table2[Household waste (%)], Table2[Country], "Australia", Table2[Year], 2020)</f>
        <v>1412.17</v>
      </c>
      <c r="N2558" s="10">
        <f>COUNTIFS(Table2[Year], "USA")</f>
        <v>0</v>
      </c>
    </row>
    <row r="2559" spans="1:14" x14ac:dyDescent="0.35">
      <c r="A2559" s="11" t="s">
        <v>21</v>
      </c>
      <c r="B2559" s="12">
        <v>2020</v>
      </c>
      <c r="C2559" s="11" t="s">
        <v>19</v>
      </c>
      <c r="D2559" s="12">
        <v>35550.5</v>
      </c>
      <c r="E2559" s="13">
        <v>28691.26</v>
      </c>
      <c r="F2559" s="13">
        <f>IFERROR(Table2[[#This Row],[Economic loss ($ million)]]*1000000 / Table2[[#This Row],[Total Waste (tons)]], NA())</f>
        <v>807056.44083768164</v>
      </c>
      <c r="G2559" s="13" t="str">
        <f t="shared" si="39"/>
        <v>Low</v>
      </c>
      <c r="H2559" s="13">
        <v>75.11</v>
      </c>
      <c r="I2559" s="13">
        <f>IFERROR(Table2[[#This Row],[Total Waste (tons)]] / (Table2[[#This Row],[Population (million)]]*1000), NA())</f>
        <v>5.4445975955279884E-2</v>
      </c>
      <c r="J2559" s="13">
        <v>652.95000000000005</v>
      </c>
      <c r="K2559" s="13">
        <f>IFERROR(Table2[[#This Row],[Total Waste (tons)]] * Table2[[#This Row],[Household waste (%)]], NA())</f>
        <v>1540047.66</v>
      </c>
      <c r="L2559" s="13">
        <v>43.32</v>
      </c>
      <c r="M2559" s="10">
        <f>SUMIFS(Table2[Household waste (%)], Table2[Country], "Australia", Table2[Year], 2020)</f>
        <v>1412.17</v>
      </c>
      <c r="N2559" s="10">
        <f>COUNTIFS(Table2[Year], "USA")</f>
        <v>0</v>
      </c>
    </row>
    <row r="2560" spans="1:14" x14ac:dyDescent="0.35">
      <c r="A2560" s="8" t="s">
        <v>27</v>
      </c>
      <c r="B2560" s="9">
        <v>2018</v>
      </c>
      <c r="C2560" s="8" t="s">
        <v>13</v>
      </c>
      <c r="D2560" s="9">
        <v>18397.259999999998</v>
      </c>
      <c r="E2560" s="10">
        <v>18345.47</v>
      </c>
      <c r="F2560" s="10">
        <f>IFERROR(Table2[[#This Row],[Economic loss ($ million)]]*1000000 / Table2[[#This Row],[Total Waste (tons)]], NA())</f>
        <v>997184.9068828728</v>
      </c>
      <c r="G2560" s="10" t="str">
        <f t="shared" si="39"/>
        <v>Medium</v>
      </c>
      <c r="H2560" s="10">
        <v>196.15</v>
      </c>
      <c r="I2560" s="10">
        <f>IFERROR(Table2[[#This Row],[Total Waste (tons)]] / (Table2[[#This Row],[Population (million)]]*1000), NA())</f>
        <v>1.3622151139544181E-2</v>
      </c>
      <c r="J2560" s="10">
        <v>1350.54</v>
      </c>
      <c r="K2560" s="10">
        <f>IFERROR(Table2[[#This Row],[Total Waste (tons)]] * Table2[[#This Row],[Household waste (%)]], NA())</f>
        <v>1191774.5027999999</v>
      </c>
      <c r="L2560" s="10">
        <v>64.78</v>
      </c>
      <c r="M2560" s="10">
        <f>SUMIFS(Table2[Household waste (%)], Table2[Country], "Australia", Table2[Year], 2020)</f>
        <v>1412.17</v>
      </c>
      <c r="N2560" s="10">
        <f>COUNTIFS(Table2[Year], "USA")</f>
        <v>0</v>
      </c>
    </row>
    <row r="2561" spans="1:14" x14ac:dyDescent="0.35">
      <c r="A2561" s="11" t="s">
        <v>33</v>
      </c>
      <c r="B2561" s="12">
        <v>2024</v>
      </c>
      <c r="C2561" s="11" t="s">
        <v>20</v>
      </c>
      <c r="D2561" s="12">
        <v>18182.490000000002</v>
      </c>
      <c r="E2561" s="13">
        <v>17421.64</v>
      </c>
      <c r="F2561" s="13">
        <f>IFERROR(Table2[[#This Row],[Economic loss ($ million)]]*1000000 / Table2[[#This Row],[Total Waste (tons)]], NA())</f>
        <v>958154.79618028109</v>
      </c>
      <c r="G2561" s="13" t="str">
        <f t="shared" si="39"/>
        <v>Medium</v>
      </c>
      <c r="H2561" s="13">
        <v>120.88</v>
      </c>
      <c r="I2561" s="13">
        <f>IFERROR(Table2[[#This Row],[Total Waste (tons)]] / (Table2[[#This Row],[Population (million)]]*1000), NA())</f>
        <v>3.9539185839168448E-2</v>
      </c>
      <c r="J2561" s="13">
        <v>459.86</v>
      </c>
      <c r="K2561" s="13">
        <f>IFERROR(Table2[[#This Row],[Total Waste (tons)]] * Table2[[#This Row],[Household waste (%)]], NA())</f>
        <v>684207.09870000009</v>
      </c>
      <c r="L2561" s="13">
        <v>37.630000000000003</v>
      </c>
      <c r="M2561" s="10">
        <f>SUMIFS(Table2[Household waste (%)], Table2[Country], "Australia", Table2[Year], 2020)</f>
        <v>1412.17</v>
      </c>
      <c r="N2561" s="10">
        <f>COUNTIFS(Table2[Year], "USA")</f>
        <v>0</v>
      </c>
    </row>
    <row r="2562" spans="1:14" x14ac:dyDescent="0.35">
      <c r="A2562" s="8" t="s">
        <v>14</v>
      </c>
      <c r="B2562" s="9">
        <v>2024</v>
      </c>
      <c r="C2562" s="8" t="s">
        <v>25</v>
      </c>
      <c r="D2562" s="9">
        <v>33678.99</v>
      </c>
      <c r="E2562" s="10">
        <v>37845.96</v>
      </c>
      <c r="F2562" s="10">
        <f>IFERROR(Table2[[#This Row],[Economic loss ($ million)]]*1000000 / Table2[[#This Row],[Total Waste (tons)]], NA())</f>
        <v>1123726.0974868902</v>
      </c>
      <c r="G2562" s="10" t="str">
        <f t="shared" ref="G2562:G2625" si="40">IF(F2562&gt;1100000,"High",IF(F2562&gt;=950000,"Medium","Low"))</f>
        <v>High</v>
      </c>
      <c r="H2562" s="10">
        <v>182.7</v>
      </c>
      <c r="I2562" s="10">
        <f>IFERROR(Table2[[#This Row],[Total Waste (tons)]] / (Table2[[#This Row],[Population (million)]]*1000), NA())</f>
        <v>3.3316835992758712E-2</v>
      </c>
      <c r="J2562" s="10">
        <v>1010.87</v>
      </c>
      <c r="K2562" s="10">
        <f>IFERROR(Table2[[#This Row],[Total Waste (tons)]] * Table2[[#This Row],[Household waste (%)]], NA())</f>
        <v>1111406.67</v>
      </c>
      <c r="L2562" s="10">
        <v>33</v>
      </c>
      <c r="M2562" s="10">
        <f>SUMIFS(Table2[Household waste (%)], Table2[Country], "Australia", Table2[Year], 2020)</f>
        <v>1412.17</v>
      </c>
      <c r="N2562" s="10">
        <f>COUNTIFS(Table2[Year], "USA")</f>
        <v>0</v>
      </c>
    </row>
    <row r="2563" spans="1:14" x14ac:dyDescent="0.35">
      <c r="A2563" s="11" t="s">
        <v>28</v>
      </c>
      <c r="B2563" s="12">
        <v>2018</v>
      </c>
      <c r="C2563" s="11" t="s">
        <v>19</v>
      </c>
      <c r="D2563" s="12">
        <v>49725.48</v>
      </c>
      <c r="E2563" s="13">
        <v>39791.279999999999</v>
      </c>
      <c r="F2563" s="13">
        <f>IFERROR(Table2[[#This Row],[Economic loss ($ million)]]*1000000 / Table2[[#This Row],[Total Waste (tons)]], NA())</f>
        <v>800219.12307332177</v>
      </c>
      <c r="G2563" s="13" t="str">
        <f t="shared" si="40"/>
        <v>Low</v>
      </c>
      <c r="H2563" s="13">
        <v>179.25</v>
      </c>
      <c r="I2563" s="13">
        <f>IFERROR(Table2[[#This Row],[Total Waste (tons)]] / (Table2[[#This Row],[Population (million)]]*1000), NA())</f>
        <v>6.0262352299581899E-2</v>
      </c>
      <c r="J2563" s="13">
        <v>825.15</v>
      </c>
      <c r="K2563" s="13">
        <f>IFERROR(Table2[[#This Row],[Total Waste (tons)]] * Table2[[#This Row],[Household waste (%)]], NA())</f>
        <v>2086481.1408000002</v>
      </c>
      <c r="L2563" s="13">
        <v>41.96</v>
      </c>
      <c r="M2563" s="10">
        <f>SUMIFS(Table2[Household waste (%)], Table2[Country], "Australia", Table2[Year], 2020)</f>
        <v>1412.17</v>
      </c>
      <c r="N2563" s="10">
        <f>COUNTIFS(Table2[Year], "USA")</f>
        <v>0</v>
      </c>
    </row>
    <row r="2564" spans="1:14" x14ac:dyDescent="0.35">
      <c r="A2564" s="8" t="s">
        <v>30</v>
      </c>
      <c r="B2564" s="9">
        <v>2018</v>
      </c>
      <c r="C2564" s="8" t="s">
        <v>25</v>
      </c>
      <c r="D2564" s="9">
        <v>43718.87</v>
      </c>
      <c r="E2564" s="10">
        <v>46546.15</v>
      </c>
      <c r="F2564" s="10">
        <f>IFERROR(Table2[[#This Row],[Economic loss ($ million)]]*1000000 / Table2[[#This Row],[Total Waste (tons)]], NA())</f>
        <v>1064669.558019226</v>
      </c>
      <c r="G2564" s="10" t="str">
        <f t="shared" si="40"/>
        <v>Medium</v>
      </c>
      <c r="H2564" s="10">
        <v>63.86</v>
      </c>
      <c r="I2564" s="10">
        <f>IFERROR(Table2[[#This Row],[Total Waste (tons)]] / (Table2[[#This Row],[Population (million)]]*1000), NA())</f>
        <v>0.14436769804841001</v>
      </c>
      <c r="J2564" s="10">
        <v>302.83</v>
      </c>
      <c r="K2564" s="10">
        <f>IFERROR(Table2[[#This Row],[Total Waste (tons)]] * Table2[[#This Row],[Household waste (%)]], NA())</f>
        <v>1326430.5158000002</v>
      </c>
      <c r="L2564" s="10">
        <v>30.34</v>
      </c>
      <c r="M2564" s="10">
        <f>SUMIFS(Table2[Household waste (%)], Table2[Country], "Australia", Table2[Year], 2020)</f>
        <v>1412.17</v>
      </c>
      <c r="N2564" s="10">
        <f>COUNTIFS(Table2[Year], "USA")</f>
        <v>0</v>
      </c>
    </row>
    <row r="2565" spans="1:14" x14ac:dyDescent="0.35">
      <c r="A2565" s="11" t="s">
        <v>23</v>
      </c>
      <c r="B2565" s="12">
        <v>2018</v>
      </c>
      <c r="C2565" s="11" t="s">
        <v>11</v>
      </c>
      <c r="D2565" s="12">
        <v>18178.169999999998</v>
      </c>
      <c r="E2565" s="13">
        <v>20882.560000000001</v>
      </c>
      <c r="F2565" s="13">
        <f>IFERROR(Table2[[#This Row],[Economic loss ($ million)]]*1000000 / Table2[[#This Row],[Total Waste (tons)]], NA())</f>
        <v>1148771.300961538</v>
      </c>
      <c r="G2565" s="13" t="str">
        <f t="shared" si="40"/>
        <v>High</v>
      </c>
      <c r="H2565" s="13">
        <v>103.45</v>
      </c>
      <c r="I2565" s="13">
        <f>IFERROR(Table2[[#This Row],[Total Waste (tons)]] / (Table2[[#This Row],[Population (million)]]*1000), NA())</f>
        <v>1.6716019752269027E-2</v>
      </c>
      <c r="J2565" s="13">
        <v>1087.47</v>
      </c>
      <c r="K2565" s="13">
        <f>IFERROR(Table2[[#This Row],[Total Waste (tons)]] * Table2[[#This Row],[Household waste (%)]], NA())</f>
        <v>949082.25569999998</v>
      </c>
      <c r="L2565" s="13">
        <v>52.21</v>
      </c>
      <c r="M2565" s="10">
        <f>SUMIFS(Table2[Household waste (%)], Table2[Country], "Australia", Table2[Year], 2020)</f>
        <v>1412.17</v>
      </c>
      <c r="N2565" s="10">
        <f>COUNTIFS(Table2[Year], "USA")</f>
        <v>0</v>
      </c>
    </row>
    <row r="2566" spans="1:14" x14ac:dyDescent="0.35">
      <c r="A2566" s="8" t="s">
        <v>35</v>
      </c>
      <c r="B2566" s="9">
        <v>2019</v>
      </c>
      <c r="C2566" s="8" t="s">
        <v>11</v>
      </c>
      <c r="D2566" s="9">
        <v>2361.7800000000002</v>
      </c>
      <c r="E2566" s="10">
        <v>2447.6799999999998</v>
      </c>
      <c r="F2566" s="10">
        <f>IFERROR(Table2[[#This Row],[Economic loss ($ million)]]*1000000 / Table2[[#This Row],[Total Waste (tons)]], NA())</f>
        <v>1036370.8728162656</v>
      </c>
      <c r="G2566" s="10" t="str">
        <f t="shared" si="40"/>
        <v>Medium</v>
      </c>
      <c r="H2566" s="10">
        <v>114.16</v>
      </c>
      <c r="I2566" s="10">
        <f>IFERROR(Table2[[#This Row],[Total Waste (tons)]] / (Table2[[#This Row],[Population (million)]]*1000), NA())</f>
        <v>7.7687576066576766E-3</v>
      </c>
      <c r="J2566" s="10">
        <v>304.01</v>
      </c>
      <c r="K2566" s="10">
        <f>IFERROR(Table2[[#This Row],[Total Waste (tons)]] * Table2[[#This Row],[Household waste (%)]], NA())</f>
        <v>123922.5966</v>
      </c>
      <c r="L2566" s="10">
        <v>52.47</v>
      </c>
      <c r="M2566" s="10">
        <f>SUMIFS(Table2[Household waste (%)], Table2[Country], "Australia", Table2[Year], 2020)</f>
        <v>1412.17</v>
      </c>
      <c r="N2566" s="10">
        <f>COUNTIFS(Table2[Year], "USA")</f>
        <v>0</v>
      </c>
    </row>
    <row r="2567" spans="1:14" x14ac:dyDescent="0.35">
      <c r="A2567" s="11" t="s">
        <v>21</v>
      </c>
      <c r="B2567" s="12">
        <v>2021</v>
      </c>
      <c r="C2567" s="11" t="s">
        <v>22</v>
      </c>
      <c r="D2567" s="12">
        <v>22518.1</v>
      </c>
      <c r="E2567" s="13">
        <v>22926.93</v>
      </c>
      <c r="F2567" s="13">
        <f>IFERROR(Table2[[#This Row],[Economic loss ($ million)]]*1000000 / Table2[[#This Row],[Total Waste (tons)]], NA())</f>
        <v>1018155.6170369615</v>
      </c>
      <c r="G2567" s="13" t="str">
        <f t="shared" si="40"/>
        <v>Medium</v>
      </c>
      <c r="H2567" s="13">
        <v>132.46</v>
      </c>
      <c r="I2567" s="13">
        <f>IFERROR(Table2[[#This Row],[Total Waste (tons)]] / (Table2[[#This Row],[Population (million)]]*1000), NA())</f>
        <v>2.8349616014100465E-2</v>
      </c>
      <c r="J2567" s="13">
        <v>794.3</v>
      </c>
      <c r="K2567" s="13">
        <f>IFERROR(Table2[[#This Row],[Total Waste (tons)]] * Table2[[#This Row],[Household waste (%)]], NA())</f>
        <v>869874.20299999998</v>
      </c>
      <c r="L2567" s="13">
        <v>38.630000000000003</v>
      </c>
      <c r="M2567" s="10">
        <f>SUMIFS(Table2[Household waste (%)], Table2[Country], "Australia", Table2[Year], 2020)</f>
        <v>1412.17</v>
      </c>
      <c r="N2567" s="10">
        <f>COUNTIFS(Table2[Year], "USA")</f>
        <v>0</v>
      </c>
    </row>
    <row r="2568" spans="1:14" x14ac:dyDescent="0.35">
      <c r="A2568" s="8" t="s">
        <v>10</v>
      </c>
      <c r="B2568" s="9">
        <v>2019</v>
      </c>
      <c r="C2568" s="8" t="s">
        <v>9</v>
      </c>
      <c r="D2568" s="9">
        <v>6573.61</v>
      </c>
      <c r="E2568" s="10">
        <v>7409.16</v>
      </c>
      <c r="F2568" s="10">
        <f>IFERROR(Table2[[#This Row],[Economic loss ($ million)]]*1000000 / Table2[[#This Row],[Total Waste (tons)]], NA())</f>
        <v>1127106.7191391033</v>
      </c>
      <c r="G2568" s="10" t="str">
        <f t="shared" si="40"/>
        <v>High</v>
      </c>
      <c r="H2568" s="10">
        <v>139.21</v>
      </c>
      <c r="I2568" s="10">
        <f>IFERROR(Table2[[#This Row],[Total Waste (tons)]] / (Table2[[#This Row],[Population (million)]]*1000), NA())</f>
        <v>3.1921575292575145E-2</v>
      </c>
      <c r="J2568" s="10">
        <v>205.93</v>
      </c>
      <c r="K2568" s="10">
        <f>IFERROR(Table2[[#This Row],[Total Waste (tons)]] * Table2[[#This Row],[Household waste (%)]], NA())</f>
        <v>211604.50589999996</v>
      </c>
      <c r="L2568" s="10">
        <v>32.19</v>
      </c>
      <c r="M2568" s="10">
        <f>SUMIFS(Table2[Household waste (%)], Table2[Country], "Australia", Table2[Year], 2020)</f>
        <v>1412.17</v>
      </c>
      <c r="N2568" s="10">
        <f>COUNTIFS(Table2[Year], "USA")</f>
        <v>0</v>
      </c>
    </row>
    <row r="2569" spans="1:14" x14ac:dyDescent="0.35">
      <c r="A2569" s="11" t="s">
        <v>35</v>
      </c>
      <c r="B2569" s="12">
        <v>2023</v>
      </c>
      <c r="C2569" s="11" t="s">
        <v>9</v>
      </c>
      <c r="D2569" s="12">
        <v>7728.67</v>
      </c>
      <c r="E2569" s="13">
        <v>6610.72</v>
      </c>
      <c r="F2569" s="13">
        <f>IFERROR(Table2[[#This Row],[Economic loss ($ million)]]*1000000 / Table2[[#This Row],[Total Waste (tons)]], NA())</f>
        <v>855350.27372109296</v>
      </c>
      <c r="G2569" s="13" t="str">
        <f t="shared" si="40"/>
        <v>Low</v>
      </c>
      <c r="H2569" s="13">
        <v>77.94</v>
      </c>
      <c r="I2569" s="13">
        <f>IFERROR(Table2[[#This Row],[Total Waste (tons)]] / (Table2[[#This Row],[Population (million)]]*1000), NA())</f>
        <v>7.7230321865038526E-3</v>
      </c>
      <c r="J2569" s="13">
        <v>1000.73</v>
      </c>
      <c r="K2569" s="13">
        <f>IFERROR(Table2[[#This Row],[Total Waste (tons)]] * Table2[[#This Row],[Household waste (%)]], NA())</f>
        <v>457614.55070000002</v>
      </c>
      <c r="L2569" s="13">
        <v>59.21</v>
      </c>
      <c r="M2569" s="10">
        <f>SUMIFS(Table2[Household waste (%)], Table2[Country], "Australia", Table2[Year], 2020)</f>
        <v>1412.17</v>
      </c>
      <c r="N2569" s="10">
        <f>COUNTIFS(Table2[Year], "USA")</f>
        <v>0</v>
      </c>
    </row>
    <row r="2570" spans="1:14" x14ac:dyDescent="0.35">
      <c r="A2570" s="8" t="s">
        <v>10</v>
      </c>
      <c r="B2570" s="9">
        <v>2024</v>
      </c>
      <c r="C2570" s="8" t="s">
        <v>13</v>
      </c>
      <c r="D2570" s="9">
        <v>16939.91</v>
      </c>
      <c r="E2570" s="10">
        <v>16626.25</v>
      </c>
      <c r="F2570" s="10">
        <f>IFERROR(Table2[[#This Row],[Economic loss ($ million)]]*1000000 / Table2[[#This Row],[Total Waste (tons)]], NA())</f>
        <v>981483.96301987441</v>
      </c>
      <c r="G2570" s="10" t="str">
        <f t="shared" si="40"/>
        <v>Medium</v>
      </c>
      <c r="H2570" s="10">
        <v>173.64</v>
      </c>
      <c r="I2570" s="10">
        <f>IFERROR(Table2[[#This Row],[Total Waste (tons)]] / (Table2[[#This Row],[Population (million)]]*1000), NA())</f>
        <v>7.6240649894234666E-2</v>
      </c>
      <c r="J2570" s="10">
        <v>222.19</v>
      </c>
      <c r="K2570" s="10">
        <f>IFERROR(Table2[[#This Row],[Total Waste (tons)]] * Table2[[#This Row],[Household waste (%)]], NA())</f>
        <v>1057558.5813</v>
      </c>
      <c r="L2570" s="10">
        <v>62.43</v>
      </c>
      <c r="M2570" s="10">
        <f>SUMIFS(Table2[Household waste (%)], Table2[Country], "Australia", Table2[Year], 2020)</f>
        <v>1412.17</v>
      </c>
      <c r="N2570" s="10">
        <f>COUNTIFS(Table2[Year], "USA")</f>
        <v>0</v>
      </c>
    </row>
    <row r="2571" spans="1:14" x14ac:dyDescent="0.35">
      <c r="A2571" s="11" t="s">
        <v>28</v>
      </c>
      <c r="B2571" s="12">
        <v>2023</v>
      </c>
      <c r="C2571" s="11" t="s">
        <v>15</v>
      </c>
      <c r="D2571" s="12">
        <v>44859.73</v>
      </c>
      <c r="E2571" s="13">
        <v>53743.68</v>
      </c>
      <c r="F2571" s="13">
        <f>IFERROR(Table2[[#This Row],[Economic loss ($ million)]]*1000000 / Table2[[#This Row],[Total Waste (tons)]], NA())</f>
        <v>1198038.4188669883</v>
      </c>
      <c r="G2571" s="13" t="str">
        <f t="shared" si="40"/>
        <v>High</v>
      </c>
      <c r="H2571" s="13">
        <v>126.17</v>
      </c>
      <c r="I2571" s="13">
        <f>IFERROR(Table2[[#This Row],[Total Waste (tons)]] / (Table2[[#This Row],[Population (million)]]*1000), NA())</f>
        <v>7.3328968876683678E-2</v>
      </c>
      <c r="J2571" s="13">
        <v>611.76</v>
      </c>
      <c r="K2571" s="13">
        <f>IFERROR(Table2[[#This Row],[Total Waste (tons)]] * Table2[[#This Row],[Household waste (%)]], NA())</f>
        <v>1555286.8391000002</v>
      </c>
      <c r="L2571" s="13">
        <v>34.67</v>
      </c>
      <c r="M2571" s="10">
        <f>SUMIFS(Table2[Household waste (%)], Table2[Country], "Australia", Table2[Year], 2020)</f>
        <v>1412.17</v>
      </c>
      <c r="N2571" s="10">
        <f>COUNTIFS(Table2[Year], "USA")</f>
        <v>0</v>
      </c>
    </row>
    <row r="2572" spans="1:14" x14ac:dyDescent="0.35">
      <c r="A2572" s="8" t="s">
        <v>27</v>
      </c>
      <c r="B2572" s="9">
        <v>2019</v>
      </c>
      <c r="C2572" s="8" t="s">
        <v>22</v>
      </c>
      <c r="D2572" s="9">
        <v>45282.57</v>
      </c>
      <c r="E2572" s="10">
        <v>39853.279999999999</v>
      </c>
      <c r="F2572" s="10">
        <f>IFERROR(Table2[[#This Row],[Economic loss ($ million)]]*1000000 / Table2[[#This Row],[Total Waste (tons)]], NA())</f>
        <v>880101.99067764927</v>
      </c>
      <c r="G2572" s="10" t="str">
        <f t="shared" si="40"/>
        <v>Low</v>
      </c>
      <c r="H2572" s="10">
        <v>151.43</v>
      </c>
      <c r="I2572" s="10">
        <f>IFERROR(Table2[[#This Row],[Total Waste (tons)]] / (Table2[[#This Row],[Population (million)]]*1000), NA())</f>
        <v>5.4673246884960877E-2</v>
      </c>
      <c r="J2572" s="10">
        <v>828.24</v>
      </c>
      <c r="K2572" s="10">
        <f>IFERROR(Table2[[#This Row],[Total Waste (tons)]] * Table2[[#This Row],[Household waste (%)]], NA())</f>
        <v>2091149.0826000001</v>
      </c>
      <c r="L2572" s="10">
        <v>46.18</v>
      </c>
      <c r="M2572" s="10">
        <f>SUMIFS(Table2[Household waste (%)], Table2[Country], "Australia", Table2[Year], 2020)</f>
        <v>1412.17</v>
      </c>
      <c r="N2572" s="10">
        <f>COUNTIFS(Table2[Year], "USA")</f>
        <v>0</v>
      </c>
    </row>
    <row r="2573" spans="1:14" x14ac:dyDescent="0.35">
      <c r="A2573" s="11" t="s">
        <v>33</v>
      </c>
      <c r="B2573" s="12">
        <v>2023</v>
      </c>
      <c r="C2573" s="11" t="s">
        <v>19</v>
      </c>
      <c r="D2573" s="12">
        <v>39542.720000000001</v>
      </c>
      <c r="E2573" s="13">
        <v>41554.81</v>
      </c>
      <c r="F2573" s="13">
        <f>IFERROR(Table2[[#This Row],[Economic loss ($ million)]]*1000000 / Table2[[#This Row],[Total Waste (tons)]], NA())</f>
        <v>1050883.9553778798</v>
      </c>
      <c r="G2573" s="13" t="str">
        <f t="shared" si="40"/>
        <v>Medium</v>
      </c>
      <c r="H2573" s="13">
        <v>30.7</v>
      </c>
      <c r="I2573" s="13">
        <f>IFERROR(Table2[[#This Row],[Total Waste (tons)]] / (Table2[[#This Row],[Population (million)]]*1000), NA())</f>
        <v>3.4224861084664784E-2</v>
      </c>
      <c r="J2573" s="13">
        <v>1155.3800000000001</v>
      </c>
      <c r="K2573" s="13">
        <f>IFERROR(Table2[[#This Row],[Total Waste (tons)]] * Table2[[#This Row],[Household waste (%)]], NA())</f>
        <v>2204902.0671999999</v>
      </c>
      <c r="L2573" s="13">
        <v>55.76</v>
      </c>
      <c r="M2573" s="10">
        <f>SUMIFS(Table2[Household waste (%)], Table2[Country], "Australia", Table2[Year], 2020)</f>
        <v>1412.17</v>
      </c>
      <c r="N2573" s="10">
        <f>COUNTIFS(Table2[Year], "USA")</f>
        <v>0</v>
      </c>
    </row>
    <row r="2574" spans="1:14" x14ac:dyDescent="0.35">
      <c r="A2574" s="8" t="s">
        <v>34</v>
      </c>
      <c r="B2574" s="9">
        <v>2024</v>
      </c>
      <c r="C2574" s="8" t="s">
        <v>22</v>
      </c>
      <c r="D2574" s="9">
        <v>2136.04</v>
      </c>
      <c r="E2574" s="10">
        <v>2213.5700000000002</v>
      </c>
      <c r="F2574" s="10">
        <f>IFERROR(Table2[[#This Row],[Economic loss ($ million)]]*1000000 / Table2[[#This Row],[Total Waste (tons)]], NA())</f>
        <v>1036296.1367764649</v>
      </c>
      <c r="G2574" s="10" t="str">
        <f t="shared" si="40"/>
        <v>Medium</v>
      </c>
      <c r="H2574" s="10">
        <v>24.64</v>
      </c>
      <c r="I2574" s="10">
        <f>IFERROR(Table2[[#This Row],[Total Waste (tons)]] / (Table2[[#This Row],[Population (million)]]*1000), NA())</f>
        <v>1.6439929192642192E-3</v>
      </c>
      <c r="J2574" s="10">
        <v>1299.3</v>
      </c>
      <c r="K2574" s="10">
        <f>IFERROR(Table2[[#This Row],[Total Waste (tons)]] * Table2[[#This Row],[Household waste (%)]], NA())</f>
        <v>93708.074799999988</v>
      </c>
      <c r="L2574" s="10">
        <v>43.87</v>
      </c>
      <c r="M2574" s="10">
        <f>SUMIFS(Table2[Household waste (%)], Table2[Country], "Australia", Table2[Year], 2020)</f>
        <v>1412.17</v>
      </c>
      <c r="N2574" s="10">
        <f>COUNTIFS(Table2[Year], "USA")</f>
        <v>0</v>
      </c>
    </row>
    <row r="2575" spans="1:14" x14ac:dyDescent="0.35">
      <c r="A2575" s="11" t="s">
        <v>17</v>
      </c>
      <c r="B2575" s="12">
        <v>2020</v>
      </c>
      <c r="C2575" s="11" t="s">
        <v>9</v>
      </c>
      <c r="D2575" s="12">
        <v>15558.69</v>
      </c>
      <c r="E2575" s="13">
        <v>18531.009999999998</v>
      </c>
      <c r="F2575" s="13">
        <f>IFERROR(Table2[[#This Row],[Economic loss ($ million)]]*1000000 / Table2[[#This Row],[Total Waste (tons)]], NA())</f>
        <v>1191039.2198829078</v>
      </c>
      <c r="G2575" s="13" t="str">
        <f t="shared" si="40"/>
        <v>High</v>
      </c>
      <c r="H2575" s="13">
        <v>140.22999999999999</v>
      </c>
      <c r="I2575" s="13">
        <f>IFERROR(Table2[[#This Row],[Total Waste (tons)]] / (Table2[[#This Row],[Population (million)]]*1000), NA())</f>
        <v>7.5729812606473601E-2</v>
      </c>
      <c r="J2575" s="13">
        <v>205.45</v>
      </c>
      <c r="K2575" s="13">
        <f>IFERROR(Table2[[#This Row],[Total Waste (tons)]] * Table2[[#This Row],[Household waste (%)]], NA())</f>
        <v>932743.46550000005</v>
      </c>
      <c r="L2575" s="13">
        <v>59.95</v>
      </c>
      <c r="M2575" s="10">
        <f>SUMIFS(Table2[Household waste (%)], Table2[Country], "Australia", Table2[Year], 2020)</f>
        <v>1412.17</v>
      </c>
      <c r="N2575" s="10">
        <f>COUNTIFS(Table2[Year], "USA")</f>
        <v>0</v>
      </c>
    </row>
    <row r="2576" spans="1:14" x14ac:dyDescent="0.35">
      <c r="A2576" s="8" t="s">
        <v>16</v>
      </c>
      <c r="B2576" s="9">
        <v>2019</v>
      </c>
      <c r="C2576" s="8" t="s">
        <v>11</v>
      </c>
      <c r="D2576" s="9">
        <v>30862.47</v>
      </c>
      <c r="E2576" s="10">
        <v>26345.71</v>
      </c>
      <c r="F2576" s="10">
        <f>IFERROR(Table2[[#This Row],[Economic loss ($ million)]]*1000000 / Table2[[#This Row],[Total Waste (tons)]], NA())</f>
        <v>853648.78442976205</v>
      </c>
      <c r="G2576" s="10" t="str">
        <f t="shared" si="40"/>
        <v>Low</v>
      </c>
      <c r="H2576" s="10">
        <v>52.53</v>
      </c>
      <c r="I2576" s="10">
        <f>IFERROR(Table2[[#This Row],[Total Waste (tons)]] / (Table2[[#This Row],[Population (million)]]*1000), NA())</f>
        <v>7.0021031854070243E-2</v>
      </c>
      <c r="J2576" s="10">
        <v>440.76</v>
      </c>
      <c r="K2576" s="10">
        <f>IFERROR(Table2[[#This Row],[Total Waste (tons)]] * Table2[[#This Row],[Household waste (%)]], NA())</f>
        <v>1254868.0301999999</v>
      </c>
      <c r="L2576" s="10">
        <v>40.659999999999997</v>
      </c>
      <c r="M2576" s="10">
        <f>SUMIFS(Table2[Household waste (%)], Table2[Country], "Australia", Table2[Year], 2020)</f>
        <v>1412.17</v>
      </c>
      <c r="N2576" s="10">
        <f>COUNTIFS(Table2[Year], "USA")</f>
        <v>0</v>
      </c>
    </row>
    <row r="2577" spans="1:14" x14ac:dyDescent="0.35">
      <c r="A2577" s="11" t="s">
        <v>30</v>
      </c>
      <c r="B2577" s="12">
        <v>2024</v>
      </c>
      <c r="C2577" s="11" t="s">
        <v>19</v>
      </c>
      <c r="D2577" s="12">
        <v>30474.95</v>
      </c>
      <c r="E2577" s="13">
        <v>34692.400000000001</v>
      </c>
      <c r="F2577" s="13">
        <f>IFERROR(Table2[[#This Row],[Economic loss ($ million)]]*1000000 / Table2[[#This Row],[Total Waste (tons)]], NA())</f>
        <v>1138390.7110594111</v>
      </c>
      <c r="G2577" s="13" t="str">
        <f t="shared" si="40"/>
        <v>High</v>
      </c>
      <c r="H2577" s="13">
        <v>21.06</v>
      </c>
      <c r="I2577" s="13">
        <f>IFERROR(Table2[[#This Row],[Total Waste (tons)]] / (Table2[[#This Row],[Population (million)]]*1000), NA())</f>
        <v>2.3170109559253995E-2</v>
      </c>
      <c r="J2577" s="13">
        <v>1315.27</v>
      </c>
      <c r="K2577" s="13">
        <f>IFERROR(Table2[[#This Row],[Total Waste (tons)]] * Table2[[#This Row],[Household waste (%)]], NA())</f>
        <v>1873599.926</v>
      </c>
      <c r="L2577" s="13">
        <v>61.48</v>
      </c>
      <c r="M2577" s="10">
        <f>SUMIFS(Table2[Household waste (%)], Table2[Country], "Australia", Table2[Year], 2020)</f>
        <v>1412.17</v>
      </c>
      <c r="N2577" s="10">
        <f>COUNTIFS(Table2[Year], "USA")</f>
        <v>0</v>
      </c>
    </row>
    <row r="2578" spans="1:14" x14ac:dyDescent="0.35">
      <c r="A2578" s="8" t="s">
        <v>33</v>
      </c>
      <c r="B2578" s="9">
        <v>2020</v>
      </c>
      <c r="C2578" s="8" t="s">
        <v>22</v>
      </c>
      <c r="D2578" s="9">
        <v>27722.41</v>
      </c>
      <c r="E2578" s="10">
        <v>29609.5</v>
      </c>
      <c r="F2578" s="10">
        <f>IFERROR(Table2[[#This Row],[Economic loss ($ million)]]*1000000 / Table2[[#This Row],[Total Waste (tons)]], NA())</f>
        <v>1068070.9216839373</v>
      </c>
      <c r="G2578" s="10" t="str">
        <f t="shared" si="40"/>
        <v>Medium</v>
      </c>
      <c r="H2578" s="10">
        <v>55.95</v>
      </c>
      <c r="I2578" s="10">
        <f>IFERROR(Table2[[#This Row],[Total Waste (tons)]] / (Table2[[#This Row],[Population (million)]]*1000), NA())</f>
        <v>7.5232462210643433E-2</v>
      </c>
      <c r="J2578" s="10">
        <v>368.49</v>
      </c>
      <c r="K2578" s="10">
        <f>IFERROR(Table2[[#This Row],[Total Waste (tons)]] * Table2[[#This Row],[Household waste (%)]], NA())</f>
        <v>1731541.7286</v>
      </c>
      <c r="L2578" s="10">
        <v>62.46</v>
      </c>
      <c r="M2578" s="10">
        <f>SUMIFS(Table2[Household waste (%)], Table2[Country], "Australia", Table2[Year], 2020)</f>
        <v>1412.17</v>
      </c>
      <c r="N2578" s="10">
        <f>COUNTIFS(Table2[Year], "USA")</f>
        <v>0</v>
      </c>
    </row>
    <row r="2579" spans="1:14" x14ac:dyDescent="0.35">
      <c r="A2579" s="11" t="s">
        <v>23</v>
      </c>
      <c r="B2579" s="12">
        <v>2021</v>
      </c>
      <c r="C2579" s="11" t="s">
        <v>20</v>
      </c>
      <c r="D2579" s="12">
        <v>1269.0899999999999</v>
      </c>
      <c r="E2579" s="13">
        <v>1405.35</v>
      </c>
      <c r="F2579" s="13">
        <f>IFERROR(Table2[[#This Row],[Economic loss ($ million)]]*1000000 / Table2[[#This Row],[Total Waste (tons)]], NA())</f>
        <v>1107368.2717537764</v>
      </c>
      <c r="G2579" s="13" t="str">
        <f t="shared" si="40"/>
        <v>High</v>
      </c>
      <c r="H2579" s="13">
        <v>178.23</v>
      </c>
      <c r="I2579" s="13">
        <f>IFERROR(Table2[[#This Row],[Total Waste (tons)]] / (Table2[[#This Row],[Population (million)]]*1000), NA())</f>
        <v>6.6009050244460622E-3</v>
      </c>
      <c r="J2579" s="13">
        <v>192.26</v>
      </c>
      <c r="K2579" s="13">
        <f>IFERROR(Table2[[#This Row],[Total Waste (tons)]] * Table2[[#This Row],[Household waste (%)]], NA())</f>
        <v>49519.891799999998</v>
      </c>
      <c r="L2579" s="13">
        <v>39.020000000000003</v>
      </c>
      <c r="M2579" s="10">
        <f>SUMIFS(Table2[Household waste (%)], Table2[Country], "Australia", Table2[Year], 2020)</f>
        <v>1412.17</v>
      </c>
      <c r="N2579" s="10">
        <f>COUNTIFS(Table2[Year], "USA")</f>
        <v>0</v>
      </c>
    </row>
    <row r="2580" spans="1:14" x14ac:dyDescent="0.35">
      <c r="A2580" s="8" t="s">
        <v>24</v>
      </c>
      <c r="B2580" s="9">
        <v>2024</v>
      </c>
      <c r="C2580" s="8" t="s">
        <v>25</v>
      </c>
      <c r="D2580" s="9">
        <v>28800.97</v>
      </c>
      <c r="E2580" s="10">
        <v>25638.14</v>
      </c>
      <c r="F2580" s="10">
        <f>IFERROR(Table2[[#This Row],[Economic loss ($ million)]]*1000000 / Table2[[#This Row],[Total Waste (tons)]], NA())</f>
        <v>890183.21257929853</v>
      </c>
      <c r="G2580" s="10" t="str">
        <f t="shared" si="40"/>
        <v>Low</v>
      </c>
      <c r="H2580" s="10">
        <v>116.79</v>
      </c>
      <c r="I2580" s="10">
        <f>IFERROR(Table2[[#This Row],[Total Waste (tons)]] / (Table2[[#This Row],[Population (million)]]*1000), NA())</f>
        <v>5.0155808648102679E-2</v>
      </c>
      <c r="J2580" s="10">
        <v>574.23</v>
      </c>
      <c r="K2580" s="10">
        <f>IFERROR(Table2[[#This Row],[Total Waste (tons)]] * Table2[[#This Row],[Household waste (%)]], NA())</f>
        <v>1348173.4057000002</v>
      </c>
      <c r="L2580" s="10">
        <v>46.81</v>
      </c>
      <c r="M2580" s="10">
        <f>SUMIFS(Table2[Household waste (%)], Table2[Country], "Australia", Table2[Year], 2020)</f>
        <v>1412.17</v>
      </c>
      <c r="N2580" s="10">
        <f>COUNTIFS(Table2[Year], "USA")</f>
        <v>0</v>
      </c>
    </row>
    <row r="2581" spans="1:14" x14ac:dyDescent="0.35">
      <c r="A2581" s="11" t="s">
        <v>27</v>
      </c>
      <c r="B2581" s="12">
        <v>2021</v>
      </c>
      <c r="C2581" s="11" t="s">
        <v>11</v>
      </c>
      <c r="D2581" s="12">
        <v>23699.25</v>
      </c>
      <c r="E2581" s="13">
        <v>23056.02</v>
      </c>
      <c r="F2581" s="13">
        <f>IFERROR(Table2[[#This Row],[Economic loss ($ million)]]*1000000 / Table2[[#This Row],[Total Waste (tons)]], NA())</f>
        <v>972858.63476692303</v>
      </c>
      <c r="G2581" s="13" t="str">
        <f t="shared" si="40"/>
        <v>Medium</v>
      </c>
      <c r="H2581" s="13">
        <v>80.209999999999994</v>
      </c>
      <c r="I2581" s="13">
        <f>IFERROR(Table2[[#This Row],[Total Waste (tons)]] / (Table2[[#This Row],[Population (million)]]*1000), NA())</f>
        <v>0.10707653729724845</v>
      </c>
      <c r="J2581" s="13">
        <v>221.33</v>
      </c>
      <c r="K2581" s="13">
        <f>IFERROR(Table2[[#This Row],[Total Waste (tons)]] * Table2[[#This Row],[Household waste (%)]], NA())</f>
        <v>862415.70750000002</v>
      </c>
      <c r="L2581" s="13">
        <v>36.39</v>
      </c>
      <c r="M2581" s="10">
        <f>SUMIFS(Table2[Household waste (%)], Table2[Country], "Australia", Table2[Year], 2020)</f>
        <v>1412.17</v>
      </c>
      <c r="N2581" s="10">
        <f>COUNTIFS(Table2[Year], "USA")</f>
        <v>0</v>
      </c>
    </row>
    <row r="2582" spans="1:14" x14ac:dyDescent="0.35">
      <c r="A2582" s="8" t="s">
        <v>26</v>
      </c>
      <c r="B2582" s="9">
        <v>2022</v>
      </c>
      <c r="C2582" s="8" t="s">
        <v>25</v>
      </c>
      <c r="D2582" s="9">
        <v>49442.91</v>
      </c>
      <c r="E2582" s="10">
        <v>42866.87</v>
      </c>
      <c r="F2582" s="10">
        <f>IFERROR(Table2[[#This Row],[Economic loss ($ million)]]*1000000 / Table2[[#This Row],[Total Waste (tons)]], NA())</f>
        <v>866997.31063564017</v>
      </c>
      <c r="G2582" s="10" t="str">
        <f t="shared" si="40"/>
        <v>Low</v>
      </c>
      <c r="H2582" s="10">
        <v>69.150000000000006</v>
      </c>
      <c r="I2582" s="10">
        <f>IFERROR(Table2[[#This Row],[Total Waste (tons)]] / (Table2[[#This Row],[Population (million)]]*1000), NA())</f>
        <v>0.34148014365632989</v>
      </c>
      <c r="J2582" s="10">
        <v>144.79</v>
      </c>
      <c r="K2582" s="10">
        <f>IFERROR(Table2[[#This Row],[Total Waste (tons)]] * Table2[[#This Row],[Household waste (%)]], NA())</f>
        <v>1858064.5578000001</v>
      </c>
      <c r="L2582" s="10">
        <v>37.58</v>
      </c>
      <c r="M2582" s="10">
        <f>SUMIFS(Table2[Household waste (%)], Table2[Country], "Australia", Table2[Year], 2020)</f>
        <v>1412.17</v>
      </c>
      <c r="N2582" s="10">
        <f>COUNTIFS(Table2[Year], "USA")</f>
        <v>0</v>
      </c>
    </row>
    <row r="2583" spans="1:14" x14ac:dyDescent="0.35">
      <c r="A2583" s="11" t="s">
        <v>31</v>
      </c>
      <c r="B2583" s="12">
        <v>2023</v>
      </c>
      <c r="C2583" s="11" t="s">
        <v>15</v>
      </c>
      <c r="D2583" s="12">
        <v>17577.599999999999</v>
      </c>
      <c r="E2583" s="13">
        <v>21040.48</v>
      </c>
      <c r="F2583" s="13">
        <f>IFERROR(Table2[[#This Row],[Economic loss ($ million)]]*1000000 / Table2[[#This Row],[Total Waste (tons)]], NA())</f>
        <v>1197005.2794465686</v>
      </c>
      <c r="G2583" s="13" t="str">
        <f t="shared" si="40"/>
        <v>High</v>
      </c>
      <c r="H2583" s="13">
        <v>173.11</v>
      </c>
      <c r="I2583" s="13">
        <f>IFERROR(Table2[[#This Row],[Total Waste (tons)]] / (Table2[[#This Row],[Population (million)]]*1000), NA())</f>
        <v>6.7998452611218563E-2</v>
      </c>
      <c r="J2583" s="13">
        <v>258.5</v>
      </c>
      <c r="K2583" s="13">
        <f>IFERROR(Table2[[#This Row],[Total Waste (tons)]] * Table2[[#This Row],[Household waste (%)]], NA())</f>
        <v>688338.81599999988</v>
      </c>
      <c r="L2583" s="13">
        <v>39.159999999999997</v>
      </c>
      <c r="M2583" s="10">
        <f>SUMIFS(Table2[Household waste (%)], Table2[Country], "Australia", Table2[Year], 2020)</f>
        <v>1412.17</v>
      </c>
      <c r="N2583" s="10">
        <f>COUNTIFS(Table2[Year], "USA")</f>
        <v>0</v>
      </c>
    </row>
    <row r="2584" spans="1:14" x14ac:dyDescent="0.35">
      <c r="A2584" s="8" t="s">
        <v>30</v>
      </c>
      <c r="B2584" s="9">
        <v>2024</v>
      </c>
      <c r="C2584" s="8" t="s">
        <v>11</v>
      </c>
      <c r="D2584" s="9">
        <v>44829.03</v>
      </c>
      <c r="E2584" s="10">
        <v>51182.3</v>
      </c>
      <c r="F2584" s="10">
        <f>IFERROR(Table2[[#This Row],[Economic loss ($ million)]]*1000000 / Table2[[#This Row],[Total Waste (tons)]], NA())</f>
        <v>1141722.2277617874</v>
      </c>
      <c r="G2584" s="10" t="str">
        <f t="shared" si="40"/>
        <v>High</v>
      </c>
      <c r="H2584" s="10">
        <v>105.46</v>
      </c>
      <c r="I2584" s="10">
        <f>IFERROR(Table2[[#This Row],[Total Waste (tons)]] / (Table2[[#This Row],[Population (million)]]*1000), NA())</f>
        <v>0.23803446078691656</v>
      </c>
      <c r="J2584" s="10">
        <v>188.33</v>
      </c>
      <c r="K2584" s="10">
        <f>IFERROR(Table2[[#This Row],[Total Waste (tons)]] * Table2[[#This Row],[Household waste (%)]], NA())</f>
        <v>1616086.5314999998</v>
      </c>
      <c r="L2584" s="10">
        <v>36.049999999999997</v>
      </c>
      <c r="M2584" s="10">
        <f>SUMIFS(Table2[Household waste (%)], Table2[Country], "Australia", Table2[Year], 2020)</f>
        <v>1412.17</v>
      </c>
      <c r="N2584" s="10">
        <f>COUNTIFS(Table2[Year], "USA")</f>
        <v>0</v>
      </c>
    </row>
    <row r="2585" spans="1:14" x14ac:dyDescent="0.35">
      <c r="A2585" s="11" t="s">
        <v>17</v>
      </c>
      <c r="B2585" s="12">
        <v>2020</v>
      </c>
      <c r="C2585" s="11" t="s">
        <v>22</v>
      </c>
      <c r="D2585" s="12">
        <v>47767.96</v>
      </c>
      <c r="E2585" s="13">
        <v>46986.38</v>
      </c>
      <c r="F2585" s="13">
        <f>IFERROR(Table2[[#This Row],[Economic loss ($ million)]]*1000000 / Table2[[#This Row],[Total Waste (tons)]], NA())</f>
        <v>983637.98663371848</v>
      </c>
      <c r="G2585" s="13" t="str">
        <f t="shared" si="40"/>
        <v>Medium</v>
      </c>
      <c r="H2585" s="13">
        <v>53.5</v>
      </c>
      <c r="I2585" s="13">
        <f>IFERROR(Table2[[#This Row],[Total Waste (tons)]] / (Table2[[#This Row],[Population (million)]]*1000), NA())</f>
        <v>0.10643010561026692</v>
      </c>
      <c r="J2585" s="13">
        <v>448.82</v>
      </c>
      <c r="K2585" s="13">
        <f>IFERROR(Table2[[#This Row],[Total Waste (tons)]] * Table2[[#This Row],[Household waste (%)]], NA())</f>
        <v>2862256.1631999998</v>
      </c>
      <c r="L2585" s="13">
        <v>59.92</v>
      </c>
      <c r="M2585" s="10">
        <f>SUMIFS(Table2[Household waste (%)], Table2[Country], "Australia", Table2[Year], 2020)</f>
        <v>1412.17</v>
      </c>
      <c r="N2585" s="10">
        <f>COUNTIFS(Table2[Year], "USA")</f>
        <v>0</v>
      </c>
    </row>
    <row r="2586" spans="1:14" x14ac:dyDescent="0.35">
      <c r="A2586" s="8" t="s">
        <v>34</v>
      </c>
      <c r="B2586" s="9">
        <v>2023</v>
      </c>
      <c r="C2586" s="8" t="s">
        <v>25</v>
      </c>
      <c r="D2586" s="9">
        <v>38587.949999999997</v>
      </c>
      <c r="E2586" s="10">
        <v>36062.720000000001</v>
      </c>
      <c r="F2586" s="10">
        <f>IFERROR(Table2[[#This Row],[Economic loss ($ million)]]*1000000 / Table2[[#This Row],[Total Waste (tons)]], NA())</f>
        <v>934559.10459094099</v>
      </c>
      <c r="G2586" s="10" t="str">
        <f t="shared" si="40"/>
        <v>Low</v>
      </c>
      <c r="H2586" s="10">
        <v>27.36</v>
      </c>
      <c r="I2586" s="10">
        <f>IFERROR(Table2[[#This Row],[Total Waste (tons)]] / (Table2[[#This Row],[Population (million)]]*1000), NA())</f>
        <v>0.1113713634264604</v>
      </c>
      <c r="J2586" s="10">
        <v>346.48</v>
      </c>
      <c r="K2586" s="10">
        <f>IFERROR(Table2[[#This Row],[Total Waste (tons)]] * Table2[[#This Row],[Household waste (%)]], NA())</f>
        <v>2264340.906</v>
      </c>
      <c r="L2586" s="10">
        <v>58.68</v>
      </c>
      <c r="M2586" s="10">
        <f>SUMIFS(Table2[Household waste (%)], Table2[Country], "Australia", Table2[Year], 2020)</f>
        <v>1412.17</v>
      </c>
      <c r="N2586" s="10">
        <f>COUNTIFS(Table2[Year], "USA")</f>
        <v>0</v>
      </c>
    </row>
    <row r="2587" spans="1:14" x14ac:dyDescent="0.35">
      <c r="A2587" s="11" t="s">
        <v>10</v>
      </c>
      <c r="B2587" s="12">
        <v>2022</v>
      </c>
      <c r="C2587" s="11" t="s">
        <v>20</v>
      </c>
      <c r="D2587" s="12">
        <v>48773.09</v>
      </c>
      <c r="E2587" s="13">
        <v>49979.19</v>
      </c>
      <c r="F2587" s="13">
        <f>IFERROR(Table2[[#This Row],[Economic loss ($ million)]]*1000000 / Table2[[#This Row],[Total Waste (tons)]], NA())</f>
        <v>1024728.8002462015</v>
      </c>
      <c r="G2587" s="13" t="str">
        <f t="shared" si="40"/>
        <v>Medium</v>
      </c>
      <c r="H2587" s="13">
        <v>110.86</v>
      </c>
      <c r="I2587" s="13">
        <f>IFERROR(Table2[[#This Row],[Total Waste (tons)]] / (Table2[[#This Row],[Population (million)]]*1000), NA())</f>
        <v>5.5051741068909074E-2</v>
      </c>
      <c r="J2587" s="13">
        <v>885.95</v>
      </c>
      <c r="K2587" s="13">
        <f>IFERROR(Table2[[#This Row],[Total Waste (tons)]] * Table2[[#This Row],[Household waste (%)]], NA())</f>
        <v>1741687.0438999999</v>
      </c>
      <c r="L2587" s="13">
        <v>35.71</v>
      </c>
      <c r="M2587" s="10">
        <f>SUMIFS(Table2[Household waste (%)], Table2[Country], "Australia", Table2[Year], 2020)</f>
        <v>1412.17</v>
      </c>
      <c r="N2587" s="10">
        <f>COUNTIFS(Table2[Year], "USA")</f>
        <v>0</v>
      </c>
    </row>
    <row r="2588" spans="1:14" x14ac:dyDescent="0.35">
      <c r="A2588" s="8" t="s">
        <v>32</v>
      </c>
      <c r="B2588" s="9">
        <v>2019</v>
      </c>
      <c r="C2588" s="8" t="s">
        <v>9</v>
      </c>
      <c r="D2588" s="9">
        <v>35769.230000000003</v>
      </c>
      <c r="E2588" s="10">
        <v>42188.36</v>
      </c>
      <c r="F2588" s="10">
        <f>IFERROR(Table2[[#This Row],[Economic loss ($ million)]]*1000000 / Table2[[#This Row],[Total Waste (tons)]], NA())</f>
        <v>1179459.5522464418</v>
      </c>
      <c r="G2588" s="10" t="str">
        <f t="shared" si="40"/>
        <v>High</v>
      </c>
      <c r="H2588" s="10">
        <v>44.51</v>
      </c>
      <c r="I2588" s="10">
        <f>IFERROR(Table2[[#This Row],[Total Waste (tons)]] / (Table2[[#This Row],[Population (million)]]*1000), NA())</f>
        <v>0.47692306666666673</v>
      </c>
      <c r="J2588" s="10">
        <v>75</v>
      </c>
      <c r="K2588" s="10">
        <f>IFERROR(Table2[[#This Row],[Total Waste (tons)]] * Table2[[#This Row],[Household waste (%)]], NA())</f>
        <v>1337411.5097000001</v>
      </c>
      <c r="L2588" s="10">
        <v>37.39</v>
      </c>
      <c r="M2588" s="10">
        <f>SUMIFS(Table2[Household waste (%)], Table2[Country], "Australia", Table2[Year], 2020)</f>
        <v>1412.17</v>
      </c>
      <c r="N2588" s="10">
        <f>COUNTIFS(Table2[Year], "USA")</f>
        <v>0</v>
      </c>
    </row>
    <row r="2589" spans="1:14" x14ac:dyDescent="0.35">
      <c r="A2589" s="11" t="s">
        <v>24</v>
      </c>
      <c r="B2589" s="12">
        <v>2023</v>
      </c>
      <c r="C2589" s="11" t="s">
        <v>15</v>
      </c>
      <c r="D2589" s="12">
        <v>4411.22</v>
      </c>
      <c r="E2589" s="13">
        <v>4831.53</v>
      </c>
      <c r="F2589" s="13">
        <f>IFERROR(Table2[[#This Row],[Economic loss ($ million)]]*1000000 / Table2[[#This Row],[Total Waste (tons)]], NA())</f>
        <v>1095282.0308214054</v>
      </c>
      <c r="G2589" s="13" t="str">
        <f t="shared" si="40"/>
        <v>Medium</v>
      </c>
      <c r="H2589" s="13">
        <v>94.76</v>
      </c>
      <c r="I2589" s="13">
        <f>IFERROR(Table2[[#This Row],[Total Waste (tons)]] / (Table2[[#This Row],[Population (million)]]*1000), NA())</f>
        <v>3.8614634487950492E-3</v>
      </c>
      <c r="J2589" s="13">
        <v>1142.3699999999999</v>
      </c>
      <c r="K2589" s="13">
        <f>IFERROR(Table2[[#This Row],[Total Waste (tons)]] * Table2[[#This Row],[Household waste (%)]], NA())</f>
        <v>175831.2292</v>
      </c>
      <c r="L2589" s="13">
        <v>39.86</v>
      </c>
      <c r="M2589" s="10">
        <f>SUMIFS(Table2[Household waste (%)], Table2[Country], "Australia", Table2[Year], 2020)</f>
        <v>1412.17</v>
      </c>
      <c r="N2589" s="10">
        <f>COUNTIFS(Table2[Year], "USA")</f>
        <v>0</v>
      </c>
    </row>
    <row r="2590" spans="1:14" x14ac:dyDescent="0.35">
      <c r="A2590" s="8" t="s">
        <v>17</v>
      </c>
      <c r="B2590" s="9">
        <v>2023</v>
      </c>
      <c r="C2590" s="8" t="s">
        <v>22</v>
      </c>
      <c r="D2590" s="9">
        <v>2117.79</v>
      </c>
      <c r="E2590" s="10">
        <v>2145.5500000000002</v>
      </c>
      <c r="F2590" s="10">
        <f>IFERROR(Table2[[#This Row],[Economic loss ($ million)]]*1000000 / Table2[[#This Row],[Total Waste (tons)]], NA())</f>
        <v>1013108.0040986123</v>
      </c>
      <c r="G2590" s="10" t="str">
        <f t="shared" si="40"/>
        <v>Medium</v>
      </c>
      <c r="H2590" s="10">
        <v>127.54</v>
      </c>
      <c r="I2590" s="10">
        <f>IFERROR(Table2[[#This Row],[Total Waste (tons)]] / (Table2[[#This Row],[Population (million)]]*1000), NA())</f>
        <v>2.0462529952848421E-3</v>
      </c>
      <c r="J2590" s="10">
        <v>1034.96</v>
      </c>
      <c r="K2590" s="10">
        <f>IFERROR(Table2[[#This Row],[Total Waste (tons)]] * Table2[[#This Row],[Household waste (%)]], NA())</f>
        <v>96888.892500000002</v>
      </c>
      <c r="L2590" s="10">
        <v>45.75</v>
      </c>
      <c r="M2590" s="10">
        <f>SUMIFS(Table2[Household waste (%)], Table2[Country], "Australia", Table2[Year], 2020)</f>
        <v>1412.17</v>
      </c>
      <c r="N2590" s="10">
        <f>COUNTIFS(Table2[Year], "USA")</f>
        <v>0</v>
      </c>
    </row>
    <row r="2591" spans="1:14" x14ac:dyDescent="0.35">
      <c r="A2591" s="11" t="s">
        <v>24</v>
      </c>
      <c r="B2591" s="12">
        <v>2020</v>
      </c>
      <c r="C2591" s="11" t="s">
        <v>15</v>
      </c>
      <c r="D2591" s="12">
        <v>31203.21</v>
      </c>
      <c r="E2591" s="13">
        <v>35795.47</v>
      </c>
      <c r="F2591" s="13">
        <f>IFERROR(Table2[[#This Row],[Economic loss ($ million)]]*1000000 / Table2[[#This Row],[Total Waste (tons)]], NA())</f>
        <v>1147172.6787083766</v>
      </c>
      <c r="G2591" s="13" t="str">
        <f t="shared" si="40"/>
        <v>High</v>
      </c>
      <c r="H2591" s="13">
        <v>151.41</v>
      </c>
      <c r="I2591" s="13">
        <f>IFERROR(Table2[[#This Row],[Total Waste (tons)]] / (Table2[[#This Row],[Population (million)]]*1000), NA())</f>
        <v>1.0411481481481482</v>
      </c>
      <c r="J2591" s="13">
        <v>29.97</v>
      </c>
      <c r="K2591" s="13">
        <f>IFERROR(Table2[[#This Row],[Total Waste (tons)]] * Table2[[#This Row],[Household waste (%)]], NA())</f>
        <v>1361084.0201999999</v>
      </c>
      <c r="L2591" s="13">
        <v>43.62</v>
      </c>
      <c r="M2591" s="10">
        <f>SUMIFS(Table2[Household waste (%)], Table2[Country], "Australia", Table2[Year], 2020)</f>
        <v>1412.17</v>
      </c>
      <c r="N2591" s="10">
        <f>COUNTIFS(Table2[Year], "USA")</f>
        <v>0</v>
      </c>
    </row>
    <row r="2592" spans="1:14" x14ac:dyDescent="0.35">
      <c r="A2592" s="8" t="s">
        <v>28</v>
      </c>
      <c r="B2592" s="9">
        <v>2018</v>
      </c>
      <c r="C2592" s="8" t="s">
        <v>20</v>
      </c>
      <c r="D2592" s="9">
        <v>2750.6</v>
      </c>
      <c r="E2592" s="10">
        <v>2443.2399999999998</v>
      </c>
      <c r="F2592" s="10">
        <f>IFERROR(Table2[[#This Row],[Economic loss ($ million)]]*1000000 / Table2[[#This Row],[Total Waste (tons)]], NA())</f>
        <v>888257.10754017311</v>
      </c>
      <c r="G2592" s="10" t="str">
        <f t="shared" si="40"/>
        <v>Low</v>
      </c>
      <c r="H2592" s="10">
        <v>95.25</v>
      </c>
      <c r="I2592" s="10">
        <f>IFERROR(Table2[[#This Row],[Total Waste (tons)]] / (Table2[[#This Row],[Population (million)]]*1000), NA())</f>
        <v>4.1963781713884691E-3</v>
      </c>
      <c r="J2592" s="10">
        <v>655.47</v>
      </c>
      <c r="K2592" s="10">
        <f>IFERROR(Table2[[#This Row],[Total Waste (tons)]] * Table2[[#This Row],[Household waste (%)]], NA())</f>
        <v>143636.33199999999</v>
      </c>
      <c r="L2592" s="10">
        <v>52.22</v>
      </c>
      <c r="M2592" s="10">
        <f>SUMIFS(Table2[Household waste (%)], Table2[Country], "Australia", Table2[Year], 2020)</f>
        <v>1412.17</v>
      </c>
      <c r="N2592" s="10">
        <f>COUNTIFS(Table2[Year], "USA")</f>
        <v>0</v>
      </c>
    </row>
    <row r="2593" spans="1:14" x14ac:dyDescent="0.35">
      <c r="A2593" s="11" t="s">
        <v>17</v>
      </c>
      <c r="B2593" s="12">
        <v>2022</v>
      </c>
      <c r="C2593" s="11" t="s">
        <v>19</v>
      </c>
      <c r="D2593" s="12">
        <v>7481.55</v>
      </c>
      <c r="E2593" s="13">
        <v>7570.6</v>
      </c>
      <c r="F2593" s="13">
        <f>IFERROR(Table2[[#This Row],[Economic loss ($ million)]]*1000000 / Table2[[#This Row],[Total Waste (tons)]], NA())</f>
        <v>1011902.6137631908</v>
      </c>
      <c r="G2593" s="13" t="str">
        <f t="shared" si="40"/>
        <v>Medium</v>
      </c>
      <c r="H2593" s="13">
        <v>100.16</v>
      </c>
      <c r="I2593" s="13">
        <f>IFERROR(Table2[[#This Row],[Total Waste (tons)]] / (Table2[[#This Row],[Population (million)]]*1000), NA())</f>
        <v>5.0353681518373938E-2</v>
      </c>
      <c r="J2593" s="13">
        <v>148.58000000000001</v>
      </c>
      <c r="K2593" s="13">
        <f>IFERROR(Table2[[#This Row],[Total Waste (tons)]] * Table2[[#This Row],[Household waste (%)]], NA())</f>
        <v>457347.15150000004</v>
      </c>
      <c r="L2593" s="13">
        <v>61.13</v>
      </c>
      <c r="M2593" s="10">
        <f>SUMIFS(Table2[Household waste (%)], Table2[Country], "Australia", Table2[Year], 2020)</f>
        <v>1412.17</v>
      </c>
      <c r="N2593" s="10">
        <f>COUNTIFS(Table2[Year], "USA")</f>
        <v>0</v>
      </c>
    </row>
    <row r="2594" spans="1:14" x14ac:dyDescent="0.35">
      <c r="A2594" s="8" t="s">
        <v>24</v>
      </c>
      <c r="B2594" s="9">
        <v>2020</v>
      </c>
      <c r="C2594" s="8" t="s">
        <v>19</v>
      </c>
      <c r="D2594" s="9">
        <v>40196.660000000003</v>
      </c>
      <c r="E2594" s="10">
        <v>44387.040000000001</v>
      </c>
      <c r="F2594" s="10">
        <f>IFERROR(Table2[[#This Row],[Economic loss ($ million)]]*1000000 / Table2[[#This Row],[Total Waste (tons)]], NA())</f>
        <v>1104246.9697731105</v>
      </c>
      <c r="G2594" s="10" t="str">
        <f t="shared" si="40"/>
        <v>High</v>
      </c>
      <c r="H2594" s="10">
        <v>132.11000000000001</v>
      </c>
      <c r="I2594" s="10">
        <f>IFERROR(Table2[[#This Row],[Total Waste (tons)]] / (Table2[[#This Row],[Population (million)]]*1000), NA())</f>
        <v>4.6106604574338746E-2</v>
      </c>
      <c r="J2594" s="10">
        <v>871.82</v>
      </c>
      <c r="K2594" s="10">
        <f>IFERROR(Table2[[#This Row],[Total Waste (tons)]] * Table2[[#This Row],[Household waste (%)]], NA())</f>
        <v>2803717.0350000001</v>
      </c>
      <c r="L2594" s="10">
        <v>69.75</v>
      </c>
      <c r="M2594" s="10">
        <f>SUMIFS(Table2[Household waste (%)], Table2[Country], "Australia", Table2[Year], 2020)</f>
        <v>1412.17</v>
      </c>
      <c r="N2594" s="10">
        <f>COUNTIFS(Table2[Year], "USA")</f>
        <v>0</v>
      </c>
    </row>
    <row r="2595" spans="1:14" x14ac:dyDescent="0.35">
      <c r="A2595" s="11" t="s">
        <v>12</v>
      </c>
      <c r="B2595" s="12">
        <v>2023</v>
      </c>
      <c r="C2595" s="11" t="s">
        <v>22</v>
      </c>
      <c r="D2595" s="12">
        <v>35756.15</v>
      </c>
      <c r="E2595" s="13">
        <v>38283.129999999997</v>
      </c>
      <c r="F2595" s="13">
        <f>IFERROR(Table2[[#This Row],[Economic loss ($ million)]]*1000000 / Table2[[#This Row],[Total Waste (tons)]], NA())</f>
        <v>1070672.5975811153</v>
      </c>
      <c r="G2595" s="13" t="str">
        <f t="shared" si="40"/>
        <v>Medium</v>
      </c>
      <c r="H2595" s="13">
        <v>30.97</v>
      </c>
      <c r="I2595" s="13">
        <f>IFERROR(Table2[[#This Row],[Total Waste (tons)]] / (Table2[[#This Row],[Population (million)]]*1000), NA())</f>
        <v>0.15500325125715278</v>
      </c>
      <c r="J2595" s="13">
        <v>230.68</v>
      </c>
      <c r="K2595" s="13">
        <f>IFERROR(Table2[[#This Row],[Total Waste (tons)]] * Table2[[#This Row],[Household waste (%)]], NA())</f>
        <v>1270416.0095000002</v>
      </c>
      <c r="L2595" s="13">
        <v>35.53</v>
      </c>
      <c r="M2595" s="10">
        <f>SUMIFS(Table2[Household waste (%)], Table2[Country], "Australia", Table2[Year], 2020)</f>
        <v>1412.17</v>
      </c>
      <c r="N2595" s="10">
        <f>COUNTIFS(Table2[Year], "USA")</f>
        <v>0</v>
      </c>
    </row>
    <row r="2596" spans="1:14" x14ac:dyDescent="0.35">
      <c r="A2596" s="8" t="s">
        <v>12</v>
      </c>
      <c r="B2596" s="9">
        <v>2023</v>
      </c>
      <c r="C2596" s="8" t="s">
        <v>11</v>
      </c>
      <c r="D2596" s="9">
        <v>20786.5</v>
      </c>
      <c r="E2596" s="10">
        <v>17814.84</v>
      </c>
      <c r="F2596" s="10">
        <f>IFERROR(Table2[[#This Row],[Economic loss ($ million)]]*1000000 / Table2[[#This Row],[Total Waste (tons)]], NA())</f>
        <v>857038.94354508934</v>
      </c>
      <c r="G2596" s="10" t="str">
        <f t="shared" si="40"/>
        <v>Low</v>
      </c>
      <c r="H2596" s="10">
        <v>142.72</v>
      </c>
      <c r="I2596" s="10">
        <f>IFERROR(Table2[[#This Row],[Total Waste (tons)]] / (Table2[[#This Row],[Population (million)]]*1000), NA())</f>
        <v>0.19552723168093311</v>
      </c>
      <c r="J2596" s="10">
        <v>106.31</v>
      </c>
      <c r="K2596" s="10">
        <f>IFERROR(Table2[[#This Row],[Total Waste (tons)]] * Table2[[#This Row],[Household waste (%)]], NA())</f>
        <v>869083.56500000006</v>
      </c>
      <c r="L2596" s="10">
        <v>41.81</v>
      </c>
      <c r="M2596" s="10">
        <f>SUMIFS(Table2[Household waste (%)], Table2[Country], "Australia", Table2[Year], 2020)</f>
        <v>1412.17</v>
      </c>
      <c r="N2596" s="10">
        <f>COUNTIFS(Table2[Year], "USA")</f>
        <v>0</v>
      </c>
    </row>
    <row r="2597" spans="1:14" x14ac:dyDescent="0.35">
      <c r="A2597" s="11" t="s">
        <v>14</v>
      </c>
      <c r="B2597" s="12">
        <v>2021</v>
      </c>
      <c r="C2597" s="11" t="s">
        <v>20</v>
      </c>
      <c r="D2597" s="12">
        <v>33531.230000000003</v>
      </c>
      <c r="E2597" s="13">
        <v>26864.95</v>
      </c>
      <c r="F2597" s="13">
        <f>IFERROR(Table2[[#This Row],[Economic loss ($ million)]]*1000000 / Table2[[#This Row],[Total Waste (tons)]], NA())</f>
        <v>801191.90378641034</v>
      </c>
      <c r="G2597" s="13" t="str">
        <f t="shared" si="40"/>
        <v>Low</v>
      </c>
      <c r="H2597" s="13">
        <v>132.44</v>
      </c>
      <c r="I2597" s="13">
        <f>IFERROR(Table2[[#This Row],[Total Waste (tons)]] / (Table2[[#This Row],[Population (million)]]*1000), NA())</f>
        <v>6.1810997640466013E-2</v>
      </c>
      <c r="J2597" s="13">
        <v>542.48</v>
      </c>
      <c r="K2597" s="13">
        <f>IFERROR(Table2[[#This Row],[Total Waste (tons)]] * Table2[[#This Row],[Household waste (%)]], NA())</f>
        <v>1458608.5050000001</v>
      </c>
      <c r="L2597" s="13">
        <v>43.5</v>
      </c>
      <c r="M2597" s="10">
        <f>SUMIFS(Table2[Household waste (%)], Table2[Country], "Australia", Table2[Year], 2020)</f>
        <v>1412.17</v>
      </c>
      <c r="N2597" s="10">
        <f>COUNTIFS(Table2[Year], "USA")</f>
        <v>0</v>
      </c>
    </row>
    <row r="2598" spans="1:14" x14ac:dyDescent="0.35">
      <c r="A2598" s="8" t="s">
        <v>33</v>
      </c>
      <c r="B2598" s="9">
        <v>2020</v>
      </c>
      <c r="C2598" s="8" t="s">
        <v>11</v>
      </c>
      <c r="D2598" s="9">
        <v>11862.8</v>
      </c>
      <c r="E2598" s="10">
        <v>12059.54</v>
      </c>
      <c r="F2598" s="10">
        <f>IFERROR(Table2[[#This Row],[Economic loss ($ million)]]*1000000 / Table2[[#This Row],[Total Waste (tons)]], NA())</f>
        <v>1016584.6174596217</v>
      </c>
      <c r="G2598" s="10" t="str">
        <f t="shared" si="40"/>
        <v>Medium</v>
      </c>
      <c r="H2598" s="10">
        <v>167.53</v>
      </c>
      <c r="I2598" s="10">
        <f>IFERROR(Table2[[#This Row],[Total Waste (tons)]] / (Table2[[#This Row],[Population (million)]]*1000), NA())</f>
        <v>0.1830114162295588</v>
      </c>
      <c r="J2598" s="10">
        <v>64.819999999999993</v>
      </c>
      <c r="K2598" s="10">
        <f>IFERROR(Table2[[#This Row],[Total Waste (tons)]] * Table2[[#This Row],[Household waste (%)]], NA())</f>
        <v>425874.51999999996</v>
      </c>
      <c r="L2598" s="10">
        <v>35.9</v>
      </c>
      <c r="M2598" s="10">
        <f>SUMIFS(Table2[Household waste (%)], Table2[Country], "Australia", Table2[Year], 2020)</f>
        <v>1412.17</v>
      </c>
      <c r="N2598" s="10">
        <f>COUNTIFS(Table2[Year], "USA")</f>
        <v>0</v>
      </c>
    </row>
    <row r="2599" spans="1:14" x14ac:dyDescent="0.35">
      <c r="A2599" s="11" t="s">
        <v>26</v>
      </c>
      <c r="B2599" s="12">
        <v>2019</v>
      </c>
      <c r="C2599" s="11" t="s">
        <v>9</v>
      </c>
      <c r="D2599" s="12">
        <v>44841.19</v>
      </c>
      <c r="E2599" s="13">
        <v>40377.25</v>
      </c>
      <c r="F2599" s="13">
        <f>IFERROR(Table2[[#This Row],[Economic loss ($ million)]]*1000000 / Table2[[#This Row],[Total Waste (tons)]], NA())</f>
        <v>900450.01035877946</v>
      </c>
      <c r="G2599" s="13" t="str">
        <f t="shared" si="40"/>
        <v>Low</v>
      </c>
      <c r="H2599" s="13">
        <v>160.5</v>
      </c>
      <c r="I2599" s="13">
        <f>IFERROR(Table2[[#This Row],[Total Waste (tons)]] / (Table2[[#This Row],[Population (million)]]*1000), NA())</f>
        <v>0.11812436447933405</v>
      </c>
      <c r="J2599" s="13">
        <v>379.61</v>
      </c>
      <c r="K2599" s="13">
        <f>IFERROR(Table2[[#This Row],[Total Waste (tons)]] * Table2[[#This Row],[Household waste (%)]], NA())</f>
        <v>2720963.4092000001</v>
      </c>
      <c r="L2599" s="13">
        <v>60.68</v>
      </c>
      <c r="M2599" s="10">
        <f>SUMIFS(Table2[Household waste (%)], Table2[Country], "Australia", Table2[Year], 2020)</f>
        <v>1412.17</v>
      </c>
      <c r="N2599" s="10">
        <f>COUNTIFS(Table2[Year], "USA")</f>
        <v>0</v>
      </c>
    </row>
    <row r="2600" spans="1:14" x14ac:dyDescent="0.35">
      <c r="A2600" s="8" t="s">
        <v>16</v>
      </c>
      <c r="B2600" s="9">
        <v>2022</v>
      </c>
      <c r="C2600" s="8" t="s">
        <v>22</v>
      </c>
      <c r="D2600" s="9">
        <v>46634.87</v>
      </c>
      <c r="E2600" s="10">
        <v>45070.38</v>
      </c>
      <c r="F2600" s="10">
        <f>IFERROR(Table2[[#This Row],[Economic loss ($ million)]]*1000000 / Table2[[#This Row],[Total Waste (tons)]], NA())</f>
        <v>966452.35635909345</v>
      </c>
      <c r="G2600" s="10" t="str">
        <f t="shared" si="40"/>
        <v>Medium</v>
      </c>
      <c r="H2600" s="10">
        <v>26.42</v>
      </c>
      <c r="I2600" s="10">
        <f>IFERROR(Table2[[#This Row],[Total Waste (tons)]] / (Table2[[#This Row],[Population (million)]]*1000), NA())</f>
        <v>4.1485299742912297E-2</v>
      </c>
      <c r="J2600" s="10">
        <v>1124.1300000000001</v>
      </c>
      <c r="K2600" s="10">
        <f>IFERROR(Table2[[#This Row],[Total Waste (tons)]] * Table2[[#This Row],[Household waste (%)]], NA())</f>
        <v>2506624.2625000002</v>
      </c>
      <c r="L2600" s="10">
        <v>53.75</v>
      </c>
      <c r="M2600" s="10">
        <f>SUMIFS(Table2[Household waste (%)], Table2[Country], "Australia", Table2[Year], 2020)</f>
        <v>1412.17</v>
      </c>
      <c r="N2600" s="10">
        <f>COUNTIFS(Table2[Year], "USA")</f>
        <v>0</v>
      </c>
    </row>
    <row r="2601" spans="1:14" x14ac:dyDescent="0.35">
      <c r="A2601" s="11" t="s">
        <v>16</v>
      </c>
      <c r="B2601" s="12">
        <v>2023</v>
      </c>
      <c r="C2601" s="11" t="s">
        <v>15</v>
      </c>
      <c r="D2601" s="12">
        <v>14758.58</v>
      </c>
      <c r="E2601" s="13">
        <v>13338.75</v>
      </c>
      <c r="F2601" s="13">
        <f>IFERROR(Table2[[#This Row],[Economic loss ($ million)]]*1000000 / Table2[[#This Row],[Total Waste (tons)]], NA())</f>
        <v>903796.3001860613</v>
      </c>
      <c r="G2601" s="13" t="str">
        <f t="shared" si="40"/>
        <v>Low</v>
      </c>
      <c r="H2601" s="13">
        <v>33.56</v>
      </c>
      <c r="I2601" s="13">
        <f>IFERROR(Table2[[#This Row],[Total Waste (tons)]] / (Table2[[#This Row],[Population (million)]]*1000), NA())</f>
        <v>9.1942312484425623E-2</v>
      </c>
      <c r="J2601" s="13">
        <v>160.52000000000001</v>
      </c>
      <c r="K2601" s="13">
        <f>IFERROR(Table2[[#This Row],[Total Waste (tons)]] * Table2[[#This Row],[Household waste (%)]], NA())</f>
        <v>984987.62919999997</v>
      </c>
      <c r="L2601" s="13">
        <v>66.739999999999995</v>
      </c>
      <c r="M2601" s="10">
        <f>SUMIFS(Table2[Household waste (%)], Table2[Country], "Australia", Table2[Year], 2020)</f>
        <v>1412.17</v>
      </c>
      <c r="N2601" s="10">
        <f>COUNTIFS(Table2[Year], "USA")</f>
        <v>0</v>
      </c>
    </row>
    <row r="2602" spans="1:14" x14ac:dyDescent="0.35">
      <c r="A2602" s="8" t="s">
        <v>26</v>
      </c>
      <c r="B2602" s="9">
        <v>2021</v>
      </c>
      <c r="C2602" s="8" t="s">
        <v>20</v>
      </c>
      <c r="D2602" s="9">
        <v>3687.31</v>
      </c>
      <c r="E2602" s="10">
        <v>4089.97</v>
      </c>
      <c r="F2602" s="10">
        <f>IFERROR(Table2[[#This Row],[Economic loss ($ million)]]*1000000 / Table2[[#This Row],[Total Waste (tons)]], NA())</f>
        <v>1109201.5588599821</v>
      </c>
      <c r="G2602" s="10" t="str">
        <f t="shared" si="40"/>
        <v>High</v>
      </c>
      <c r="H2602" s="10">
        <v>135.36000000000001</v>
      </c>
      <c r="I2602" s="10">
        <f>IFERROR(Table2[[#This Row],[Total Waste (tons)]] / (Table2[[#This Row],[Population (million)]]*1000), NA())</f>
        <v>1.4539865930599369E-2</v>
      </c>
      <c r="J2602" s="10">
        <v>253.6</v>
      </c>
      <c r="K2602" s="10">
        <f>IFERROR(Table2[[#This Row],[Total Waste (tons)]] * Table2[[#This Row],[Household waste (%)]], NA())</f>
        <v>113016.05149999999</v>
      </c>
      <c r="L2602" s="10">
        <v>30.65</v>
      </c>
      <c r="M2602" s="10">
        <f>SUMIFS(Table2[Household waste (%)], Table2[Country], "Australia", Table2[Year], 2020)</f>
        <v>1412.17</v>
      </c>
      <c r="N2602" s="10">
        <f>COUNTIFS(Table2[Year], "USA")</f>
        <v>0</v>
      </c>
    </row>
    <row r="2603" spans="1:14" x14ac:dyDescent="0.35">
      <c r="A2603" s="11" t="s">
        <v>23</v>
      </c>
      <c r="B2603" s="12">
        <v>2024</v>
      </c>
      <c r="C2603" s="11" t="s">
        <v>20</v>
      </c>
      <c r="D2603" s="12">
        <v>19189.669999999998</v>
      </c>
      <c r="E2603" s="13">
        <v>20150.25</v>
      </c>
      <c r="F2603" s="13">
        <f>IFERROR(Table2[[#This Row],[Economic loss ($ million)]]*1000000 / Table2[[#This Row],[Total Waste (tons)]], NA())</f>
        <v>1050057.1401175738</v>
      </c>
      <c r="G2603" s="13" t="str">
        <f t="shared" si="40"/>
        <v>Medium</v>
      </c>
      <c r="H2603" s="13">
        <v>156.62</v>
      </c>
      <c r="I2603" s="13">
        <f>IFERROR(Table2[[#This Row],[Total Waste (tons)]] / (Table2[[#This Row],[Population (million)]]*1000), NA())</f>
        <v>1.5586025129750406E-2</v>
      </c>
      <c r="J2603" s="13">
        <v>1231.21</v>
      </c>
      <c r="K2603" s="13">
        <f>IFERROR(Table2[[#This Row],[Total Waste (tons)]] * Table2[[#This Row],[Household waste (%)]], NA())</f>
        <v>620785.82449999999</v>
      </c>
      <c r="L2603" s="13">
        <v>32.35</v>
      </c>
      <c r="M2603" s="10">
        <f>SUMIFS(Table2[Household waste (%)], Table2[Country], "Australia", Table2[Year], 2020)</f>
        <v>1412.17</v>
      </c>
      <c r="N2603" s="10">
        <f>COUNTIFS(Table2[Year], "USA")</f>
        <v>0</v>
      </c>
    </row>
    <row r="2604" spans="1:14" x14ac:dyDescent="0.35">
      <c r="A2604" s="8" t="s">
        <v>30</v>
      </c>
      <c r="B2604" s="9">
        <v>2021</v>
      </c>
      <c r="C2604" s="8" t="s">
        <v>15</v>
      </c>
      <c r="D2604" s="9">
        <v>21845.55</v>
      </c>
      <c r="E2604" s="10">
        <v>25175.78</v>
      </c>
      <c r="F2604" s="10">
        <f>IFERROR(Table2[[#This Row],[Economic loss ($ million)]]*1000000 / Table2[[#This Row],[Total Waste (tons)]], NA())</f>
        <v>1152444.3193236152</v>
      </c>
      <c r="G2604" s="10" t="str">
        <f t="shared" si="40"/>
        <v>High</v>
      </c>
      <c r="H2604" s="10">
        <v>155.54</v>
      </c>
      <c r="I2604" s="10">
        <f>IFERROR(Table2[[#This Row],[Total Waste (tons)]] / (Table2[[#This Row],[Population (million)]]*1000), NA())</f>
        <v>3.9702578921541901E-2</v>
      </c>
      <c r="J2604" s="10">
        <v>550.23</v>
      </c>
      <c r="K2604" s="10">
        <f>IFERROR(Table2[[#This Row],[Total Waste (tons)]] * Table2[[#This Row],[Household waste (%)]], NA())</f>
        <v>1371682.0844999999</v>
      </c>
      <c r="L2604" s="10">
        <v>62.79</v>
      </c>
      <c r="M2604" s="10">
        <f>SUMIFS(Table2[Household waste (%)], Table2[Country], "Australia", Table2[Year], 2020)</f>
        <v>1412.17</v>
      </c>
      <c r="N2604" s="10">
        <f>COUNTIFS(Table2[Year], "USA")</f>
        <v>0</v>
      </c>
    </row>
    <row r="2605" spans="1:14" x14ac:dyDescent="0.35">
      <c r="A2605" s="11" t="s">
        <v>16</v>
      </c>
      <c r="B2605" s="12">
        <v>2022</v>
      </c>
      <c r="C2605" s="11" t="s">
        <v>13</v>
      </c>
      <c r="D2605" s="12">
        <v>40407.94</v>
      </c>
      <c r="E2605" s="13">
        <v>46063.83</v>
      </c>
      <c r="F2605" s="13">
        <f>IFERROR(Table2[[#This Row],[Economic loss ($ million)]]*1000000 / Table2[[#This Row],[Total Waste (tons)]], NA())</f>
        <v>1139969.7683178107</v>
      </c>
      <c r="G2605" s="13" t="str">
        <f t="shared" si="40"/>
        <v>High</v>
      </c>
      <c r="H2605" s="13">
        <v>141.29</v>
      </c>
      <c r="I2605" s="13">
        <f>IFERROR(Table2[[#This Row],[Total Waste (tons)]] / (Table2[[#This Row],[Population (million)]]*1000), NA())</f>
        <v>5.6430153476615418E-2</v>
      </c>
      <c r="J2605" s="13">
        <v>716.07</v>
      </c>
      <c r="K2605" s="13">
        <f>IFERROR(Table2[[#This Row],[Total Waste (tons)]] * Table2[[#This Row],[Household waste (%)]], NA())</f>
        <v>1882605.9246000003</v>
      </c>
      <c r="L2605" s="13">
        <v>46.59</v>
      </c>
      <c r="M2605" s="10">
        <f>SUMIFS(Table2[Household waste (%)], Table2[Country], "Australia", Table2[Year], 2020)</f>
        <v>1412.17</v>
      </c>
      <c r="N2605" s="10">
        <f>COUNTIFS(Table2[Year], "USA")</f>
        <v>0</v>
      </c>
    </row>
    <row r="2606" spans="1:14" x14ac:dyDescent="0.35">
      <c r="A2606" s="8" t="s">
        <v>28</v>
      </c>
      <c r="B2606" s="9">
        <v>2023</v>
      </c>
      <c r="C2606" s="8" t="s">
        <v>20</v>
      </c>
      <c r="D2606" s="9">
        <v>2487.2199999999998</v>
      </c>
      <c r="E2606" s="10">
        <v>2017.79</v>
      </c>
      <c r="F2606" s="10">
        <f>IFERROR(Table2[[#This Row],[Economic loss ($ million)]]*1000000 / Table2[[#This Row],[Total Waste (tons)]], NA())</f>
        <v>811263.17736267811</v>
      </c>
      <c r="G2606" s="10" t="str">
        <f t="shared" si="40"/>
        <v>Low</v>
      </c>
      <c r="H2606" s="10">
        <v>112.9</v>
      </c>
      <c r="I2606" s="10">
        <f>IFERROR(Table2[[#This Row],[Total Waste (tons)]] / (Table2[[#This Row],[Population (million)]]*1000), NA())</f>
        <v>2.0268759371536603E-3</v>
      </c>
      <c r="J2606" s="10">
        <v>1227.1199999999999</v>
      </c>
      <c r="K2606" s="10">
        <f>IFERROR(Table2[[#This Row],[Total Waste (tons)]] * Table2[[#This Row],[Household waste (%)]], NA())</f>
        <v>95111.292799999996</v>
      </c>
      <c r="L2606" s="10">
        <v>38.24</v>
      </c>
      <c r="M2606" s="10">
        <f>SUMIFS(Table2[Household waste (%)], Table2[Country], "Australia", Table2[Year], 2020)</f>
        <v>1412.17</v>
      </c>
      <c r="N2606" s="10">
        <f>COUNTIFS(Table2[Year], "USA")</f>
        <v>0</v>
      </c>
    </row>
    <row r="2607" spans="1:14" x14ac:dyDescent="0.35">
      <c r="A2607" s="11" t="s">
        <v>23</v>
      </c>
      <c r="B2607" s="12">
        <v>2018</v>
      </c>
      <c r="C2607" s="11" t="s">
        <v>22</v>
      </c>
      <c r="D2607" s="12">
        <v>30403.05</v>
      </c>
      <c r="E2607" s="13">
        <v>35788.550000000003</v>
      </c>
      <c r="F2607" s="13">
        <f>IFERROR(Table2[[#This Row],[Economic loss ($ million)]]*1000000 / Table2[[#This Row],[Total Waste (tons)]], NA())</f>
        <v>1177136.8333111317</v>
      </c>
      <c r="G2607" s="13" t="str">
        <f t="shared" si="40"/>
        <v>High</v>
      </c>
      <c r="H2607" s="13">
        <v>90.2</v>
      </c>
      <c r="I2607" s="13">
        <f>IFERROR(Table2[[#This Row],[Total Waste (tons)]] / (Table2[[#This Row],[Population (million)]]*1000), NA())</f>
        <v>6.7009874148685283E-2</v>
      </c>
      <c r="J2607" s="13">
        <v>453.71</v>
      </c>
      <c r="K2607" s="13">
        <f>IFERROR(Table2[[#This Row],[Total Waste (tons)]] * Table2[[#This Row],[Household waste (%)]], NA())</f>
        <v>1736926.2465000001</v>
      </c>
      <c r="L2607" s="13">
        <v>57.13</v>
      </c>
      <c r="M2607" s="10">
        <f>SUMIFS(Table2[Household waste (%)], Table2[Country], "Australia", Table2[Year], 2020)</f>
        <v>1412.17</v>
      </c>
      <c r="N2607" s="10">
        <f>COUNTIFS(Table2[Year], "USA")</f>
        <v>0</v>
      </c>
    </row>
    <row r="2608" spans="1:14" x14ac:dyDescent="0.35">
      <c r="A2608" s="8" t="s">
        <v>31</v>
      </c>
      <c r="B2608" s="9">
        <v>2019</v>
      </c>
      <c r="C2608" s="8" t="s">
        <v>15</v>
      </c>
      <c r="D2608" s="9">
        <v>12515.84</v>
      </c>
      <c r="E2608" s="10">
        <v>10747.91</v>
      </c>
      <c r="F2608" s="10">
        <f>IFERROR(Table2[[#This Row],[Economic loss ($ million)]]*1000000 / Table2[[#This Row],[Total Waste (tons)]], NA())</f>
        <v>858744.59884434449</v>
      </c>
      <c r="G2608" s="10" t="str">
        <f t="shared" si="40"/>
        <v>Low</v>
      </c>
      <c r="H2608" s="10">
        <v>104.54</v>
      </c>
      <c r="I2608" s="10">
        <f>IFERROR(Table2[[#This Row],[Total Waste (tons)]] / (Table2[[#This Row],[Population (million)]]*1000), NA())</f>
        <v>0.20002940706408823</v>
      </c>
      <c r="J2608" s="10">
        <v>62.57</v>
      </c>
      <c r="K2608" s="10">
        <f>IFERROR(Table2[[#This Row],[Total Waste (tons)]] * Table2[[#This Row],[Household waste (%)]], NA())</f>
        <v>449193.4976</v>
      </c>
      <c r="L2608" s="10">
        <v>35.89</v>
      </c>
      <c r="M2608" s="10">
        <f>SUMIFS(Table2[Household waste (%)], Table2[Country], "Australia", Table2[Year], 2020)</f>
        <v>1412.17</v>
      </c>
      <c r="N2608" s="10">
        <f>COUNTIFS(Table2[Year], "USA")</f>
        <v>0</v>
      </c>
    </row>
    <row r="2609" spans="1:14" x14ac:dyDescent="0.35">
      <c r="A2609" s="11" t="s">
        <v>33</v>
      </c>
      <c r="B2609" s="12">
        <v>2021</v>
      </c>
      <c r="C2609" s="11" t="s">
        <v>20</v>
      </c>
      <c r="D2609" s="12">
        <v>31577.08</v>
      </c>
      <c r="E2609" s="13">
        <v>25907.34</v>
      </c>
      <c r="F2609" s="13">
        <f>IFERROR(Table2[[#This Row],[Economic loss ($ million)]]*1000000 / Table2[[#This Row],[Total Waste (tons)]], NA())</f>
        <v>820447.61580234778</v>
      </c>
      <c r="G2609" s="13" t="str">
        <f t="shared" si="40"/>
        <v>Low</v>
      </c>
      <c r="H2609" s="13">
        <v>148.49</v>
      </c>
      <c r="I2609" s="13">
        <f>IFERROR(Table2[[#This Row],[Total Waste (tons)]] / (Table2[[#This Row],[Population (million)]]*1000), NA())</f>
        <v>3.4017128637142215E-2</v>
      </c>
      <c r="J2609" s="13">
        <v>928.27</v>
      </c>
      <c r="K2609" s="13">
        <f>IFERROR(Table2[[#This Row],[Total Waste (tons)]] * Table2[[#This Row],[Household waste (%)]], NA())</f>
        <v>1032254.7452</v>
      </c>
      <c r="L2609" s="13">
        <v>32.69</v>
      </c>
      <c r="M2609" s="10">
        <f>SUMIFS(Table2[Household waste (%)], Table2[Country], "Australia", Table2[Year], 2020)</f>
        <v>1412.17</v>
      </c>
      <c r="N2609" s="10">
        <f>COUNTIFS(Table2[Year], "USA")</f>
        <v>0</v>
      </c>
    </row>
    <row r="2610" spans="1:14" x14ac:dyDescent="0.35">
      <c r="A2610" s="8" t="s">
        <v>23</v>
      </c>
      <c r="B2610" s="9">
        <v>2020</v>
      </c>
      <c r="C2610" s="8" t="s">
        <v>13</v>
      </c>
      <c r="D2610" s="9">
        <v>33087.68</v>
      </c>
      <c r="E2610" s="10">
        <v>36448.18</v>
      </c>
      <c r="F2610" s="10">
        <f>IFERROR(Table2[[#This Row],[Economic loss ($ million)]]*1000000 / Table2[[#This Row],[Total Waste (tons)]], NA())</f>
        <v>1101563.4822387064</v>
      </c>
      <c r="G2610" s="10" t="str">
        <f t="shared" si="40"/>
        <v>High</v>
      </c>
      <c r="H2610" s="10">
        <v>136.76</v>
      </c>
      <c r="I2610" s="10">
        <f>IFERROR(Table2[[#This Row],[Total Waste (tons)]] / (Table2[[#This Row],[Population (million)]]*1000), NA())</f>
        <v>3.0687317987052737E-2</v>
      </c>
      <c r="J2610" s="10">
        <v>1078.22</v>
      </c>
      <c r="K2610" s="10">
        <f>IFERROR(Table2[[#This Row],[Total Waste (tons)]] * Table2[[#This Row],[Household waste (%)]], NA())</f>
        <v>2016363.2191999999</v>
      </c>
      <c r="L2610" s="10">
        <v>60.94</v>
      </c>
      <c r="M2610" s="10">
        <f>SUMIFS(Table2[Household waste (%)], Table2[Country], "Australia", Table2[Year], 2020)</f>
        <v>1412.17</v>
      </c>
      <c r="N2610" s="10">
        <f>COUNTIFS(Table2[Year], "USA")</f>
        <v>0</v>
      </c>
    </row>
    <row r="2611" spans="1:14" x14ac:dyDescent="0.35">
      <c r="A2611" s="11" t="s">
        <v>28</v>
      </c>
      <c r="B2611" s="12">
        <v>2021</v>
      </c>
      <c r="C2611" s="11" t="s">
        <v>11</v>
      </c>
      <c r="D2611" s="12">
        <v>6845.89</v>
      </c>
      <c r="E2611" s="13">
        <v>7445.35</v>
      </c>
      <c r="F2611" s="13">
        <f>IFERROR(Table2[[#This Row],[Economic loss ($ million)]]*1000000 / Table2[[#This Row],[Total Waste (tons)]], NA())</f>
        <v>1087564.9477277608</v>
      </c>
      <c r="G2611" s="13" t="str">
        <f t="shared" si="40"/>
        <v>Medium</v>
      </c>
      <c r="H2611" s="13">
        <v>64.099999999999994</v>
      </c>
      <c r="I2611" s="13">
        <f>IFERROR(Table2[[#This Row],[Total Waste (tons)]] / (Table2[[#This Row],[Population (million)]]*1000), NA())</f>
        <v>3.668554739831735E-2</v>
      </c>
      <c r="J2611" s="13">
        <v>186.61</v>
      </c>
      <c r="K2611" s="13">
        <f>IFERROR(Table2[[#This Row],[Total Waste (tons)]] * Table2[[#This Row],[Household waste (%)]], NA())</f>
        <v>365365.14929999999</v>
      </c>
      <c r="L2611" s="13">
        <v>53.37</v>
      </c>
      <c r="M2611" s="10">
        <f>SUMIFS(Table2[Household waste (%)], Table2[Country], "Australia", Table2[Year], 2020)</f>
        <v>1412.17</v>
      </c>
      <c r="N2611" s="10">
        <f>COUNTIFS(Table2[Year], "USA")</f>
        <v>0</v>
      </c>
    </row>
    <row r="2612" spans="1:14" x14ac:dyDescent="0.35">
      <c r="A2612" s="8" t="s">
        <v>21</v>
      </c>
      <c r="B2612" s="9">
        <v>2021</v>
      </c>
      <c r="C2612" s="8" t="s">
        <v>20</v>
      </c>
      <c r="D2612" s="9">
        <v>15473.61</v>
      </c>
      <c r="E2612" s="10">
        <v>17069.63</v>
      </c>
      <c r="F2612" s="10">
        <f>IFERROR(Table2[[#This Row],[Economic loss ($ million)]]*1000000 / Table2[[#This Row],[Total Waste (tons)]], NA())</f>
        <v>1103144.6443331584</v>
      </c>
      <c r="G2612" s="10" t="str">
        <f t="shared" si="40"/>
        <v>High</v>
      </c>
      <c r="H2612" s="10">
        <v>174.09</v>
      </c>
      <c r="I2612" s="10">
        <f>IFERROR(Table2[[#This Row],[Total Waste (tons)]] / (Table2[[#This Row],[Population (million)]]*1000), NA())</f>
        <v>3.3127684172215205E-2</v>
      </c>
      <c r="J2612" s="10">
        <v>467.09</v>
      </c>
      <c r="K2612" s="10">
        <f>IFERROR(Table2[[#This Row],[Total Waste (tons)]] * Table2[[#This Row],[Household waste (%)]], NA())</f>
        <v>702501.89399999997</v>
      </c>
      <c r="L2612" s="10">
        <v>45.4</v>
      </c>
      <c r="M2612" s="10">
        <f>SUMIFS(Table2[Household waste (%)], Table2[Country], "Australia", Table2[Year], 2020)</f>
        <v>1412.17</v>
      </c>
      <c r="N2612" s="10">
        <f>COUNTIFS(Table2[Year], "USA")</f>
        <v>0</v>
      </c>
    </row>
    <row r="2613" spans="1:14" x14ac:dyDescent="0.35">
      <c r="A2613" s="11" t="s">
        <v>26</v>
      </c>
      <c r="B2613" s="12">
        <v>2018</v>
      </c>
      <c r="C2613" s="11" t="s">
        <v>11</v>
      </c>
      <c r="D2613" s="12">
        <v>40785.480000000003</v>
      </c>
      <c r="E2613" s="13">
        <v>40152.980000000003</v>
      </c>
      <c r="F2613" s="13">
        <f>IFERROR(Table2[[#This Row],[Economic loss ($ million)]]*1000000 / Table2[[#This Row],[Total Waste (tons)]], NA())</f>
        <v>984492.03000675724</v>
      </c>
      <c r="G2613" s="13" t="str">
        <f t="shared" si="40"/>
        <v>Medium</v>
      </c>
      <c r="H2613" s="13">
        <v>165.14</v>
      </c>
      <c r="I2613" s="13">
        <f>IFERROR(Table2[[#This Row],[Total Waste (tons)]] / (Table2[[#This Row],[Population (million)]]*1000), NA())</f>
        <v>7.3194573059114892E-2</v>
      </c>
      <c r="J2613" s="13">
        <v>557.22</v>
      </c>
      <c r="K2613" s="13">
        <f>IFERROR(Table2[[#This Row],[Total Waste (tons)]] * Table2[[#This Row],[Household waste (%)]], NA())</f>
        <v>2325995.9244000004</v>
      </c>
      <c r="L2613" s="13">
        <v>57.03</v>
      </c>
      <c r="M2613" s="10">
        <f>SUMIFS(Table2[Household waste (%)], Table2[Country], "Australia", Table2[Year], 2020)</f>
        <v>1412.17</v>
      </c>
      <c r="N2613" s="10">
        <f>COUNTIFS(Table2[Year], "USA")</f>
        <v>0</v>
      </c>
    </row>
    <row r="2614" spans="1:14" x14ac:dyDescent="0.35">
      <c r="A2614" s="8" t="s">
        <v>31</v>
      </c>
      <c r="B2614" s="9">
        <v>2019</v>
      </c>
      <c r="C2614" s="8" t="s">
        <v>22</v>
      </c>
      <c r="D2614" s="9">
        <v>32130.75</v>
      </c>
      <c r="E2614" s="10">
        <v>28091.89</v>
      </c>
      <c r="F2614" s="10">
        <f>IFERROR(Table2[[#This Row],[Economic loss ($ million)]]*1000000 / Table2[[#This Row],[Total Waste (tons)]], NA())</f>
        <v>874299.23048792826</v>
      </c>
      <c r="G2614" s="10" t="str">
        <f t="shared" si="40"/>
        <v>Low</v>
      </c>
      <c r="H2614" s="10">
        <v>126.23</v>
      </c>
      <c r="I2614" s="10">
        <f>IFERROR(Table2[[#This Row],[Total Waste (tons)]] / (Table2[[#This Row],[Population (million)]]*1000), NA())</f>
        <v>2.4537217347476461E-2</v>
      </c>
      <c r="J2614" s="10">
        <v>1309.47</v>
      </c>
      <c r="K2614" s="10">
        <f>IFERROR(Table2[[#This Row],[Total Waste (tons)]] * Table2[[#This Row],[Household waste (%)]], NA())</f>
        <v>1274948.1599999999</v>
      </c>
      <c r="L2614" s="10">
        <v>39.68</v>
      </c>
      <c r="M2614" s="10">
        <f>SUMIFS(Table2[Household waste (%)], Table2[Country], "Australia", Table2[Year], 2020)</f>
        <v>1412.17</v>
      </c>
      <c r="N2614" s="10">
        <f>COUNTIFS(Table2[Year], "USA")</f>
        <v>0</v>
      </c>
    </row>
    <row r="2615" spans="1:14" x14ac:dyDescent="0.35">
      <c r="A2615" s="11" t="s">
        <v>35</v>
      </c>
      <c r="B2615" s="12">
        <v>2018</v>
      </c>
      <c r="C2615" s="11" t="s">
        <v>15</v>
      </c>
      <c r="D2615" s="12">
        <v>30732.39</v>
      </c>
      <c r="E2615" s="13">
        <v>30844.46</v>
      </c>
      <c r="F2615" s="13">
        <f>IFERROR(Table2[[#This Row],[Economic loss ($ million)]]*1000000 / Table2[[#This Row],[Total Waste (tons)]], NA())</f>
        <v>1003646.6412146924</v>
      </c>
      <c r="G2615" s="13" t="str">
        <f t="shared" si="40"/>
        <v>Medium</v>
      </c>
      <c r="H2615" s="13">
        <v>176.13</v>
      </c>
      <c r="I2615" s="13">
        <f>IFERROR(Table2[[#This Row],[Total Waste (tons)]] / (Table2[[#This Row],[Population (million)]]*1000), NA())</f>
        <v>2.6640421289875173E-2</v>
      </c>
      <c r="J2615" s="13">
        <v>1153.5999999999999</v>
      </c>
      <c r="K2615" s="13">
        <f>IFERROR(Table2[[#This Row],[Total Waste (tons)]] * Table2[[#This Row],[Household waste (%)]], NA())</f>
        <v>1762809.8903999999</v>
      </c>
      <c r="L2615" s="13">
        <v>57.36</v>
      </c>
      <c r="M2615" s="10">
        <f>SUMIFS(Table2[Household waste (%)], Table2[Country], "Australia", Table2[Year], 2020)</f>
        <v>1412.17</v>
      </c>
      <c r="N2615" s="10">
        <f>COUNTIFS(Table2[Year], "USA")</f>
        <v>0</v>
      </c>
    </row>
    <row r="2616" spans="1:14" x14ac:dyDescent="0.35">
      <c r="A2616" s="8" t="s">
        <v>14</v>
      </c>
      <c r="B2616" s="9">
        <v>2019</v>
      </c>
      <c r="C2616" s="8" t="s">
        <v>15</v>
      </c>
      <c r="D2616" s="9">
        <v>25686.02</v>
      </c>
      <c r="E2616" s="10">
        <v>20759.04</v>
      </c>
      <c r="F2616" s="10">
        <f>IFERROR(Table2[[#This Row],[Economic loss ($ million)]]*1000000 / Table2[[#This Row],[Total Waste (tons)]], NA())</f>
        <v>808184.37422379956</v>
      </c>
      <c r="G2616" s="10" t="str">
        <f t="shared" si="40"/>
        <v>Low</v>
      </c>
      <c r="H2616" s="10">
        <v>183.3</v>
      </c>
      <c r="I2616" s="10">
        <f>IFERROR(Table2[[#This Row],[Total Waste (tons)]] / (Table2[[#This Row],[Population (million)]]*1000), NA())</f>
        <v>6.4641685121803905E-2</v>
      </c>
      <c r="J2616" s="10">
        <v>397.36</v>
      </c>
      <c r="K2616" s="10">
        <f>IFERROR(Table2[[#This Row],[Total Waste (tons)]] * Table2[[#This Row],[Household waste (%)]], NA())</f>
        <v>1694249.8791999999</v>
      </c>
      <c r="L2616" s="10">
        <v>65.959999999999994</v>
      </c>
      <c r="M2616" s="10">
        <f>SUMIFS(Table2[Household waste (%)], Table2[Country], "Australia", Table2[Year], 2020)</f>
        <v>1412.17</v>
      </c>
      <c r="N2616" s="10">
        <f>COUNTIFS(Table2[Year], "USA")</f>
        <v>0</v>
      </c>
    </row>
    <row r="2617" spans="1:14" x14ac:dyDescent="0.35">
      <c r="A2617" s="11" t="s">
        <v>27</v>
      </c>
      <c r="B2617" s="12">
        <v>2019</v>
      </c>
      <c r="C2617" s="11" t="s">
        <v>15</v>
      </c>
      <c r="D2617" s="12">
        <v>29673.25</v>
      </c>
      <c r="E2617" s="13">
        <v>35097.54</v>
      </c>
      <c r="F2617" s="13">
        <f>IFERROR(Table2[[#This Row],[Economic loss ($ million)]]*1000000 / Table2[[#This Row],[Total Waste (tons)]], NA())</f>
        <v>1182800.6706376956</v>
      </c>
      <c r="G2617" s="13" t="str">
        <f t="shared" si="40"/>
        <v>High</v>
      </c>
      <c r="H2617" s="13">
        <v>50.37</v>
      </c>
      <c r="I2617" s="13">
        <f>IFERROR(Table2[[#This Row],[Total Waste (tons)]] / (Table2[[#This Row],[Population (million)]]*1000), NA())</f>
        <v>2.1810387281240122E-2</v>
      </c>
      <c r="J2617" s="13">
        <v>1360.51</v>
      </c>
      <c r="K2617" s="13">
        <f>IFERROR(Table2[[#This Row],[Total Waste (tons)]] * Table2[[#This Row],[Household waste (%)]], NA())</f>
        <v>1943597.875</v>
      </c>
      <c r="L2617" s="13">
        <v>65.5</v>
      </c>
      <c r="M2617" s="10">
        <f>SUMIFS(Table2[Household waste (%)], Table2[Country], "Australia", Table2[Year], 2020)</f>
        <v>1412.17</v>
      </c>
      <c r="N2617" s="10">
        <f>COUNTIFS(Table2[Year], "USA")</f>
        <v>0</v>
      </c>
    </row>
    <row r="2618" spans="1:14" x14ac:dyDescent="0.35">
      <c r="A2618" s="8" t="s">
        <v>30</v>
      </c>
      <c r="B2618" s="9">
        <v>2023</v>
      </c>
      <c r="C2618" s="8" t="s">
        <v>25</v>
      </c>
      <c r="D2618" s="9">
        <v>3960.36</v>
      </c>
      <c r="E2618" s="10">
        <v>4234.4399999999996</v>
      </c>
      <c r="F2618" s="10">
        <f>IFERROR(Table2[[#This Row],[Economic loss ($ million)]]*1000000 / Table2[[#This Row],[Total Waste (tons)]], NA())</f>
        <v>1069205.8297730507</v>
      </c>
      <c r="G2618" s="10" t="str">
        <f t="shared" si="40"/>
        <v>Medium</v>
      </c>
      <c r="H2618" s="10">
        <v>167.1</v>
      </c>
      <c r="I2618" s="10">
        <f>IFERROR(Table2[[#This Row],[Total Waste (tons)]] / (Table2[[#This Row],[Population (million)]]*1000), NA())</f>
        <v>3.634558202709152E-3</v>
      </c>
      <c r="J2618" s="10">
        <v>1089.6400000000001</v>
      </c>
      <c r="K2618" s="10">
        <f>IFERROR(Table2[[#This Row],[Total Waste (tons)]] * Table2[[#This Row],[Household waste (%)]], NA())</f>
        <v>256076.87760000001</v>
      </c>
      <c r="L2618" s="10">
        <v>64.66</v>
      </c>
      <c r="M2618" s="10">
        <f>SUMIFS(Table2[Household waste (%)], Table2[Country], "Australia", Table2[Year], 2020)</f>
        <v>1412.17</v>
      </c>
      <c r="N2618" s="10">
        <f>COUNTIFS(Table2[Year], "USA")</f>
        <v>0</v>
      </c>
    </row>
    <row r="2619" spans="1:14" x14ac:dyDescent="0.35">
      <c r="A2619" s="11" t="s">
        <v>35</v>
      </c>
      <c r="B2619" s="12">
        <v>2024</v>
      </c>
      <c r="C2619" s="11" t="s">
        <v>11</v>
      </c>
      <c r="D2619" s="12">
        <v>8866.9</v>
      </c>
      <c r="E2619" s="13">
        <v>9119.73</v>
      </c>
      <c r="F2619" s="13">
        <f>IFERROR(Table2[[#This Row],[Economic loss ($ million)]]*1000000 / Table2[[#This Row],[Total Waste (tons)]], NA())</f>
        <v>1028513.9112880488</v>
      </c>
      <c r="G2619" s="13" t="str">
        <f t="shared" si="40"/>
        <v>Medium</v>
      </c>
      <c r="H2619" s="13">
        <v>128.34</v>
      </c>
      <c r="I2619" s="13">
        <f>IFERROR(Table2[[#This Row],[Total Waste (tons)]] / (Table2[[#This Row],[Population (million)]]*1000), NA())</f>
        <v>2.5177897038362155E-2</v>
      </c>
      <c r="J2619" s="13">
        <v>352.17</v>
      </c>
      <c r="K2619" s="13">
        <f>IFERROR(Table2[[#This Row],[Total Waste (tons)]] * Table2[[#This Row],[Household waste (%)]], NA())</f>
        <v>535294.75299999991</v>
      </c>
      <c r="L2619" s="13">
        <v>60.37</v>
      </c>
      <c r="M2619" s="10">
        <f>SUMIFS(Table2[Household waste (%)], Table2[Country], "Australia", Table2[Year], 2020)</f>
        <v>1412.17</v>
      </c>
      <c r="N2619" s="10">
        <f>COUNTIFS(Table2[Year], "USA")</f>
        <v>0</v>
      </c>
    </row>
    <row r="2620" spans="1:14" x14ac:dyDescent="0.35">
      <c r="A2620" s="8" t="s">
        <v>26</v>
      </c>
      <c r="B2620" s="9">
        <v>2021</v>
      </c>
      <c r="C2620" s="8" t="s">
        <v>13</v>
      </c>
      <c r="D2620" s="9">
        <v>2503.54</v>
      </c>
      <c r="E2620" s="10">
        <v>2471.67</v>
      </c>
      <c r="F2620" s="10">
        <f>IFERROR(Table2[[#This Row],[Economic loss ($ million)]]*1000000 / Table2[[#This Row],[Total Waste (tons)]], NA())</f>
        <v>987270.02564368851</v>
      </c>
      <c r="G2620" s="10" t="str">
        <f t="shared" si="40"/>
        <v>Medium</v>
      </c>
      <c r="H2620" s="10">
        <v>166.63</v>
      </c>
      <c r="I2620" s="10">
        <f>IFERROR(Table2[[#This Row],[Total Waste (tons)]] / (Table2[[#This Row],[Population (million)]]*1000), NA())</f>
        <v>2.8315783520895775E-3</v>
      </c>
      <c r="J2620" s="10">
        <v>884.15</v>
      </c>
      <c r="K2620" s="10">
        <f>IFERROR(Table2[[#This Row],[Total Waste (tons)]] * Table2[[#This Row],[Household waste (%)]], NA())</f>
        <v>152240.26740000001</v>
      </c>
      <c r="L2620" s="10">
        <v>60.81</v>
      </c>
      <c r="M2620" s="10">
        <f>SUMIFS(Table2[Household waste (%)], Table2[Country], "Australia", Table2[Year], 2020)</f>
        <v>1412.17</v>
      </c>
      <c r="N2620" s="10">
        <f>COUNTIFS(Table2[Year], "USA")</f>
        <v>0</v>
      </c>
    </row>
    <row r="2621" spans="1:14" x14ac:dyDescent="0.35">
      <c r="A2621" s="11" t="s">
        <v>12</v>
      </c>
      <c r="B2621" s="12">
        <v>2021</v>
      </c>
      <c r="C2621" s="11" t="s">
        <v>25</v>
      </c>
      <c r="D2621" s="12">
        <v>2865.9</v>
      </c>
      <c r="E2621" s="13">
        <v>2577.98</v>
      </c>
      <c r="F2621" s="13">
        <f>IFERROR(Table2[[#This Row],[Economic loss ($ million)]]*1000000 / Table2[[#This Row],[Total Waste (tons)]], NA())</f>
        <v>899535.92239785055</v>
      </c>
      <c r="G2621" s="13" t="str">
        <f t="shared" si="40"/>
        <v>Low</v>
      </c>
      <c r="H2621" s="13">
        <v>94.54</v>
      </c>
      <c r="I2621" s="13">
        <f>IFERROR(Table2[[#This Row],[Total Waste (tons)]] / (Table2[[#This Row],[Population (million)]]*1000), NA())</f>
        <v>2.4484826737748615E-3</v>
      </c>
      <c r="J2621" s="13">
        <v>1170.48</v>
      </c>
      <c r="K2621" s="13">
        <f>IFERROR(Table2[[#This Row],[Total Waste (tons)]] * Table2[[#This Row],[Household waste (%)]], NA())</f>
        <v>166250.859</v>
      </c>
      <c r="L2621" s="13">
        <v>58.01</v>
      </c>
      <c r="M2621" s="10">
        <f>SUMIFS(Table2[Household waste (%)], Table2[Country], "Australia", Table2[Year], 2020)</f>
        <v>1412.17</v>
      </c>
      <c r="N2621" s="10">
        <f>COUNTIFS(Table2[Year], "USA")</f>
        <v>0</v>
      </c>
    </row>
    <row r="2622" spans="1:14" x14ac:dyDescent="0.35">
      <c r="A2622" s="8" t="s">
        <v>35</v>
      </c>
      <c r="B2622" s="9">
        <v>2020</v>
      </c>
      <c r="C2622" s="8" t="s">
        <v>22</v>
      </c>
      <c r="D2622" s="9">
        <v>49093.39</v>
      </c>
      <c r="E2622" s="10">
        <v>57505.79</v>
      </c>
      <c r="F2622" s="10">
        <f>IFERROR(Table2[[#This Row],[Economic loss ($ million)]]*1000000 / Table2[[#This Row],[Total Waste (tons)]], NA())</f>
        <v>1171355.0439275024</v>
      </c>
      <c r="G2622" s="10" t="str">
        <f t="shared" si="40"/>
        <v>High</v>
      </c>
      <c r="H2622" s="10">
        <v>182.36</v>
      </c>
      <c r="I2622" s="10">
        <f>IFERROR(Table2[[#This Row],[Total Waste (tons)]] / (Table2[[#This Row],[Population (million)]]*1000), NA())</f>
        <v>1.0640093194625053</v>
      </c>
      <c r="J2622" s="10">
        <v>46.14</v>
      </c>
      <c r="K2622" s="10">
        <f>IFERROR(Table2[[#This Row],[Total Waste (tons)]] * Table2[[#This Row],[Household waste (%)]], NA())</f>
        <v>3237218.1365999999</v>
      </c>
      <c r="L2622" s="10">
        <v>65.94</v>
      </c>
      <c r="M2622" s="10">
        <f>SUMIFS(Table2[Household waste (%)], Table2[Country], "Australia", Table2[Year], 2020)</f>
        <v>1412.17</v>
      </c>
      <c r="N2622" s="10">
        <f>COUNTIFS(Table2[Year], "USA")</f>
        <v>0</v>
      </c>
    </row>
    <row r="2623" spans="1:14" x14ac:dyDescent="0.35">
      <c r="A2623" s="11" t="s">
        <v>26</v>
      </c>
      <c r="B2623" s="12">
        <v>2018</v>
      </c>
      <c r="C2623" s="11" t="s">
        <v>25</v>
      </c>
      <c r="D2623" s="12">
        <v>20022.849999999999</v>
      </c>
      <c r="E2623" s="13">
        <v>17449.05</v>
      </c>
      <c r="F2623" s="13">
        <f>IFERROR(Table2[[#This Row],[Economic loss ($ million)]]*1000000 / Table2[[#This Row],[Total Waste (tons)]], NA())</f>
        <v>871456.86053683667</v>
      </c>
      <c r="G2623" s="13" t="str">
        <f t="shared" si="40"/>
        <v>Low</v>
      </c>
      <c r="H2623" s="13">
        <v>172.55</v>
      </c>
      <c r="I2623" s="13">
        <f>IFERROR(Table2[[#This Row],[Total Waste (tons)]] / (Table2[[#This Row],[Population (million)]]*1000), NA())</f>
        <v>2.484101285296015E-2</v>
      </c>
      <c r="J2623" s="13">
        <v>806.04</v>
      </c>
      <c r="K2623" s="13">
        <f>IFERROR(Table2[[#This Row],[Total Waste (tons)]] * Table2[[#This Row],[Household waste (%)]], NA())</f>
        <v>1325913.1269999999</v>
      </c>
      <c r="L2623" s="13">
        <v>66.22</v>
      </c>
      <c r="M2623" s="10">
        <f>SUMIFS(Table2[Household waste (%)], Table2[Country], "Australia", Table2[Year], 2020)</f>
        <v>1412.17</v>
      </c>
      <c r="N2623" s="10">
        <f>COUNTIFS(Table2[Year], "USA")</f>
        <v>0</v>
      </c>
    </row>
    <row r="2624" spans="1:14" x14ac:dyDescent="0.35">
      <c r="A2624" s="8" t="s">
        <v>30</v>
      </c>
      <c r="B2624" s="9">
        <v>2019</v>
      </c>
      <c r="C2624" s="8" t="s">
        <v>13</v>
      </c>
      <c r="D2624" s="9">
        <v>30608.17</v>
      </c>
      <c r="E2624" s="10">
        <v>28246.27</v>
      </c>
      <c r="F2624" s="10">
        <f>IFERROR(Table2[[#This Row],[Economic loss ($ million)]]*1000000 / Table2[[#This Row],[Total Waste (tons)]], NA())</f>
        <v>922834.3282202105</v>
      </c>
      <c r="G2624" s="10" t="str">
        <f t="shared" si="40"/>
        <v>Low</v>
      </c>
      <c r="H2624" s="10">
        <v>64.27</v>
      </c>
      <c r="I2624" s="10">
        <f>IFERROR(Table2[[#This Row],[Total Waste (tons)]] / (Table2[[#This Row],[Population (million)]]*1000), NA())</f>
        <v>2.7737605234302076E-2</v>
      </c>
      <c r="J2624" s="10">
        <v>1103.49</v>
      </c>
      <c r="K2624" s="10">
        <f>IFERROR(Table2[[#This Row],[Total Waste (tons)]] * Table2[[#This Row],[Household waste (%)]], NA())</f>
        <v>1987082.3964</v>
      </c>
      <c r="L2624" s="10">
        <v>64.92</v>
      </c>
      <c r="M2624" s="10">
        <f>SUMIFS(Table2[Household waste (%)], Table2[Country], "Australia", Table2[Year], 2020)</f>
        <v>1412.17</v>
      </c>
      <c r="N2624" s="10">
        <f>COUNTIFS(Table2[Year], "USA")</f>
        <v>0</v>
      </c>
    </row>
    <row r="2625" spans="1:14" x14ac:dyDescent="0.35">
      <c r="A2625" s="11" t="s">
        <v>31</v>
      </c>
      <c r="B2625" s="12">
        <v>2019</v>
      </c>
      <c r="C2625" s="11" t="s">
        <v>25</v>
      </c>
      <c r="D2625" s="12">
        <v>29368.59</v>
      </c>
      <c r="E2625" s="13">
        <v>24513.39</v>
      </c>
      <c r="F2625" s="13">
        <f>IFERROR(Table2[[#This Row],[Economic loss ($ million)]]*1000000 / Table2[[#This Row],[Total Waste (tons)]], NA())</f>
        <v>834680.52092388505</v>
      </c>
      <c r="G2625" s="13" t="str">
        <f t="shared" si="40"/>
        <v>Low</v>
      </c>
      <c r="H2625" s="13">
        <v>68.42</v>
      </c>
      <c r="I2625" s="13">
        <f>IFERROR(Table2[[#This Row],[Total Waste (tons)]] / (Table2[[#This Row],[Population (million)]]*1000), NA())</f>
        <v>4.5938667292351007E-2</v>
      </c>
      <c r="J2625" s="13">
        <v>639.29999999999995</v>
      </c>
      <c r="K2625" s="13">
        <f>IFERROR(Table2[[#This Row],[Total Waste (tons)]] * Table2[[#This Row],[Household waste (%)]], NA())</f>
        <v>1224082.8311999999</v>
      </c>
      <c r="L2625" s="13">
        <v>41.68</v>
      </c>
      <c r="M2625" s="10">
        <f>SUMIFS(Table2[Household waste (%)], Table2[Country], "Australia", Table2[Year], 2020)</f>
        <v>1412.17</v>
      </c>
      <c r="N2625" s="10">
        <f>COUNTIFS(Table2[Year], "USA")</f>
        <v>0</v>
      </c>
    </row>
    <row r="2626" spans="1:14" x14ac:dyDescent="0.35">
      <c r="A2626" s="8" t="s">
        <v>18</v>
      </c>
      <c r="B2626" s="9">
        <v>2024</v>
      </c>
      <c r="C2626" s="8" t="s">
        <v>13</v>
      </c>
      <c r="D2626" s="9">
        <v>36564.400000000001</v>
      </c>
      <c r="E2626" s="10">
        <v>33677.47</v>
      </c>
      <c r="F2626" s="10">
        <f>IFERROR(Table2[[#This Row],[Economic loss ($ million)]]*1000000 / Table2[[#This Row],[Total Waste (tons)]], NA())</f>
        <v>921045.33371257281</v>
      </c>
      <c r="G2626" s="10" t="str">
        <f t="shared" ref="G2626:G2689" si="41">IF(F2626&gt;1100000,"High",IF(F2626&gt;=950000,"Medium","Low"))</f>
        <v>Low</v>
      </c>
      <c r="H2626" s="10">
        <v>64.34</v>
      </c>
      <c r="I2626" s="10">
        <f>IFERROR(Table2[[#This Row],[Total Waste (tons)]] / (Table2[[#This Row],[Population (million)]]*1000), NA())</f>
        <v>3.6842932570230948E-2</v>
      </c>
      <c r="J2626" s="10">
        <v>992.44</v>
      </c>
      <c r="K2626" s="10">
        <f>IFERROR(Table2[[#This Row],[Total Waste (tons)]] * Table2[[#This Row],[Household waste (%)]], NA())</f>
        <v>2216899.5720000002</v>
      </c>
      <c r="L2626" s="10">
        <v>60.63</v>
      </c>
      <c r="M2626" s="10">
        <f>SUMIFS(Table2[Household waste (%)], Table2[Country], "Australia", Table2[Year], 2020)</f>
        <v>1412.17</v>
      </c>
      <c r="N2626" s="10">
        <f>COUNTIFS(Table2[Year], "USA")</f>
        <v>0</v>
      </c>
    </row>
    <row r="2627" spans="1:14" x14ac:dyDescent="0.35">
      <c r="A2627" s="11" t="s">
        <v>35</v>
      </c>
      <c r="B2627" s="12">
        <v>2021</v>
      </c>
      <c r="C2627" s="11" t="s">
        <v>19</v>
      </c>
      <c r="D2627" s="12">
        <v>18697.88</v>
      </c>
      <c r="E2627" s="13">
        <v>14961.35</v>
      </c>
      <c r="F2627" s="13">
        <f>IFERROR(Table2[[#This Row],[Economic loss ($ million)]]*1000000 / Table2[[#This Row],[Total Waste (tons)]], NA())</f>
        <v>800162.90616904153</v>
      </c>
      <c r="G2627" s="13" t="str">
        <f t="shared" si="41"/>
        <v>Low</v>
      </c>
      <c r="H2627" s="13">
        <v>196.27</v>
      </c>
      <c r="I2627" s="13">
        <f>IFERROR(Table2[[#This Row],[Total Waste (tons)]] / (Table2[[#This Row],[Population (million)]]*1000), NA())</f>
        <v>2.5423381285182064E-2</v>
      </c>
      <c r="J2627" s="13">
        <v>735.46</v>
      </c>
      <c r="K2627" s="13">
        <f>IFERROR(Table2[[#This Row],[Total Waste (tons)]] * Table2[[#This Row],[Household waste (%)]], NA())</f>
        <v>1011181.3504</v>
      </c>
      <c r="L2627" s="13">
        <v>54.08</v>
      </c>
      <c r="M2627" s="10">
        <f>SUMIFS(Table2[Household waste (%)], Table2[Country], "Australia", Table2[Year], 2020)</f>
        <v>1412.17</v>
      </c>
      <c r="N2627" s="10">
        <f>COUNTIFS(Table2[Year], "USA")</f>
        <v>0</v>
      </c>
    </row>
    <row r="2628" spans="1:14" x14ac:dyDescent="0.35">
      <c r="A2628" s="8" t="s">
        <v>21</v>
      </c>
      <c r="B2628" s="9">
        <v>2021</v>
      </c>
      <c r="C2628" s="8" t="s">
        <v>15</v>
      </c>
      <c r="D2628" s="9">
        <v>22881.09</v>
      </c>
      <c r="E2628" s="10">
        <v>20935.23</v>
      </c>
      <c r="F2628" s="10">
        <f>IFERROR(Table2[[#This Row],[Economic loss ($ million)]]*1000000 / Table2[[#This Row],[Total Waste (tons)]], NA())</f>
        <v>914957.7227308664</v>
      </c>
      <c r="G2628" s="10" t="str">
        <f t="shared" si="41"/>
        <v>Low</v>
      </c>
      <c r="H2628" s="10">
        <v>184.63</v>
      </c>
      <c r="I2628" s="10">
        <f>IFERROR(Table2[[#This Row],[Total Waste (tons)]] / (Table2[[#This Row],[Population (million)]]*1000), NA())</f>
        <v>3.4774221492727853E-2</v>
      </c>
      <c r="J2628" s="10">
        <v>657.99</v>
      </c>
      <c r="K2628" s="10">
        <f>IFERROR(Table2[[#This Row],[Total Waste (tons)]] * Table2[[#This Row],[Household waste (%)]], NA())</f>
        <v>717322.17150000005</v>
      </c>
      <c r="L2628" s="10">
        <v>31.35</v>
      </c>
      <c r="M2628" s="10">
        <f>SUMIFS(Table2[Household waste (%)], Table2[Country], "Australia", Table2[Year], 2020)</f>
        <v>1412.17</v>
      </c>
      <c r="N2628" s="10">
        <f>COUNTIFS(Table2[Year], "USA")</f>
        <v>0</v>
      </c>
    </row>
    <row r="2629" spans="1:14" x14ac:dyDescent="0.35">
      <c r="A2629" s="11" t="s">
        <v>18</v>
      </c>
      <c r="B2629" s="12">
        <v>2022</v>
      </c>
      <c r="C2629" s="11" t="s">
        <v>11</v>
      </c>
      <c r="D2629" s="12">
        <v>21406.41</v>
      </c>
      <c r="E2629" s="13">
        <v>22080.12</v>
      </c>
      <c r="F2629" s="13">
        <f>IFERROR(Table2[[#This Row],[Economic loss ($ million)]]*1000000 / Table2[[#This Row],[Total Waste (tons)]], NA())</f>
        <v>1031472.3487030286</v>
      </c>
      <c r="G2629" s="13" t="str">
        <f t="shared" si="41"/>
        <v>Medium</v>
      </c>
      <c r="H2629" s="13">
        <v>179.61</v>
      </c>
      <c r="I2629" s="13">
        <f>IFERROR(Table2[[#This Row],[Total Waste (tons)]] / (Table2[[#This Row],[Population (million)]]*1000), NA())</f>
        <v>0.2128508501541215</v>
      </c>
      <c r="J2629" s="13">
        <v>100.57</v>
      </c>
      <c r="K2629" s="13">
        <f>IFERROR(Table2[[#This Row],[Total Waste (tons)]] * Table2[[#This Row],[Household waste (%)]], NA())</f>
        <v>819437.37479999999</v>
      </c>
      <c r="L2629" s="13">
        <v>38.28</v>
      </c>
      <c r="M2629" s="10">
        <f>SUMIFS(Table2[Household waste (%)], Table2[Country], "Australia", Table2[Year], 2020)</f>
        <v>1412.17</v>
      </c>
      <c r="N2629" s="10">
        <f>COUNTIFS(Table2[Year], "USA")</f>
        <v>0</v>
      </c>
    </row>
    <row r="2630" spans="1:14" x14ac:dyDescent="0.35">
      <c r="A2630" s="8" t="s">
        <v>34</v>
      </c>
      <c r="B2630" s="9">
        <v>2023</v>
      </c>
      <c r="C2630" s="8" t="s">
        <v>13</v>
      </c>
      <c r="D2630" s="9">
        <v>43481.64</v>
      </c>
      <c r="E2630" s="10">
        <v>40283.379999999997</v>
      </c>
      <c r="F2630" s="10">
        <f>IFERROR(Table2[[#This Row],[Economic loss ($ million)]]*1000000 / Table2[[#This Row],[Total Waste (tons)]], NA())</f>
        <v>926445.73663734854</v>
      </c>
      <c r="G2630" s="10" t="str">
        <f t="shared" si="41"/>
        <v>Low</v>
      </c>
      <c r="H2630" s="10">
        <v>144.86000000000001</v>
      </c>
      <c r="I2630" s="10">
        <f>IFERROR(Table2[[#This Row],[Total Waste (tons)]] / (Table2[[#This Row],[Population (million)]]*1000), NA())</f>
        <v>6.672340294934552E-2</v>
      </c>
      <c r="J2630" s="10">
        <v>651.66999999999996</v>
      </c>
      <c r="K2630" s="10">
        <f>IFERROR(Table2[[#This Row],[Total Waste (tons)]] * Table2[[#This Row],[Household waste (%)]], NA())</f>
        <v>2340181.8648000001</v>
      </c>
      <c r="L2630" s="10">
        <v>53.82</v>
      </c>
      <c r="M2630" s="10">
        <f>SUMIFS(Table2[Household waste (%)], Table2[Country], "Australia", Table2[Year], 2020)</f>
        <v>1412.17</v>
      </c>
      <c r="N2630" s="10">
        <f>COUNTIFS(Table2[Year], "USA")</f>
        <v>0</v>
      </c>
    </row>
    <row r="2631" spans="1:14" x14ac:dyDescent="0.35">
      <c r="A2631" s="11" t="s">
        <v>21</v>
      </c>
      <c r="B2631" s="12">
        <v>2024</v>
      </c>
      <c r="C2631" s="11" t="s">
        <v>15</v>
      </c>
      <c r="D2631" s="12">
        <v>33624.81</v>
      </c>
      <c r="E2631" s="13">
        <v>30426.47</v>
      </c>
      <c r="F2631" s="13">
        <f>IFERROR(Table2[[#This Row],[Economic loss ($ million)]]*1000000 / Table2[[#This Row],[Total Waste (tons)]], NA())</f>
        <v>904881.54431207199</v>
      </c>
      <c r="G2631" s="13" t="str">
        <f t="shared" si="41"/>
        <v>Low</v>
      </c>
      <c r="H2631" s="13">
        <v>35.770000000000003</v>
      </c>
      <c r="I2631" s="13">
        <f>IFERROR(Table2[[#This Row],[Total Waste (tons)]] / (Table2[[#This Row],[Population (million)]]*1000), NA())</f>
        <v>2.8063237576991768E-2</v>
      </c>
      <c r="J2631" s="13">
        <v>1198.18</v>
      </c>
      <c r="K2631" s="13">
        <f>IFERROR(Table2[[#This Row],[Total Waste (tons)]] * Table2[[#This Row],[Household waste (%)]], NA())</f>
        <v>2003702.4279</v>
      </c>
      <c r="L2631" s="13">
        <v>59.59</v>
      </c>
      <c r="M2631" s="10">
        <f>SUMIFS(Table2[Household waste (%)], Table2[Country], "Australia", Table2[Year], 2020)</f>
        <v>1412.17</v>
      </c>
      <c r="N2631" s="10">
        <f>COUNTIFS(Table2[Year], "USA")</f>
        <v>0</v>
      </c>
    </row>
    <row r="2632" spans="1:14" x14ac:dyDescent="0.35">
      <c r="A2632" s="8" t="s">
        <v>18</v>
      </c>
      <c r="B2632" s="9">
        <v>2022</v>
      </c>
      <c r="C2632" s="8" t="s">
        <v>19</v>
      </c>
      <c r="D2632" s="9">
        <v>20915.43</v>
      </c>
      <c r="E2632" s="10">
        <v>16804.55</v>
      </c>
      <c r="F2632" s="10">
        <f>IFERROR(Table2[[#This Row],[Economic loss ($ million)]]*1000000 / Table2[[#This Row],[Total Waste (tons)]], NA())</f>
        <v>803452.28379239631</v>
      </c>
      <c r="G2632" s="10" t="str">
        <f t="shared" si="41"/>
        <v>Low</v>
      </c>
      <c r="H2632" s="10">
        <v>63.75</v>
      </c>
      <c r="I2632" s="10">
        <f>IFERROR(Table2[[#This Row],[Total Waste (tons)]] / (Table2[[#This Row],[Population (million)]]*1000), NA())</f>
        <v>1.6669400344299923E-2</v>
      </c>
      <c r="J2632" s="10">
        <v>1254.72</v>
      </c>
      <c r="K2632" s="10">
        <f>IFERROR(Table2[[#This Row],[Total Waste (tons)]] * Table2[[#This Row],[Household waste (%)]], NA())</f>
        <v>1116465.6534000002</v>
      </c>
      <c r="L2632" s="10">
        <v>53.38</v>
      </c>
      <c r="M2632" s="10">
        <f>SUMIFS(Table2[Household waste (%)], Table2[Country], "Australia", Table2[Year], 2020)</f>
        <v>1412.17</v>
      </c>
      <c r="N2632" s="10">
        <f>COUNTIFS(Table2[Year], "USA")</f>
        <v>0</v>
      </c>
    </row>
    <row r="2633" spans="1:14" x14ac:dyDescent="0.35">
      <c r="A2633" s="11" t="s">
        <v>12</v>
      </c>
      <c r="B2633" s="12">
        <v>2019</v>
      </c>
      <c r="C2633" s="11" t="s">
        <v>22</v>
      </c>
      <c r="D2633" s="12">
        <v>9078.11</v>
      </c>
      <c r="E2633" s="13">
        <v>8062.12</v>
      </c>
      <c r="F2633" s="13">
        <f>IFERROR(Table2[[#This Row],[Economic loss ($ million)]]*1000000 / Table2[[#This Row],[Total Waste (tons)]], NA())</f>
        <v>888083.53280583723</v>
      </c>
      <c r="G2633" s="13" t="str">
        <f t="shared" si="41"/>
        <v>Low</v>
      </c>
      <c r="H2633" s="13">
        <v>27.28</v>
      </c>
      <c r="I2633" s="13">
        <f>IFERROR(Table2[[#This Row],[Total Waste (tons)]] / (Table2[[#This Row],[Population (million)]]*1000), NA())</f>
        <v>1.2616371343200612E-2</v>
      </c>
      <c r="J2633" s="13">
        <v>719.55</v>
      </c>
      <c r="K2633" s="13">
        <f>IFERROR(Table2[[#This Row],[Total Waste (tons)]] * Table2[[#This Row],[Household waste (%)]], NA())</f>
        <v>481139.83</v>
      </c>
      <c r="L2633" s="13">
        <v>53</v>
      </c>
      <c r="M2633" s="10">
        <f>SUMIFS(Table2[Household waste (%)], Table2[Country], "Australia", Table2[Year], 2020)</f>
        <v>1412.17</v>
      </c>
      <c r="N2633" s="10">
        <f>COUNTIFS(Table2[Year], "USA")</f>
        <v>0</v>
      </c>
    </row>
    <row r="2634" spans="1:14" x14ac:dyDescent="0.35">
      <c r="A2634" s="8" t="s">
        <v>24</v>
      </c>
      <c r="B2634" s="9">
        <v>2020</v>
      </c>
      <c r="C2634" s="8" t="s">
        <v>13</v>
      </c>
      <c r="D2634" s="9">
        <v>9156.2199999999993</v>
      </c>
      <c r="E2634" s="10">
        <v>10680.97</v>
      </c>
      <c r="F2634" s="10">
        <f>IFERROR(Table2[[#This Row],[Economic loss ($ million)]]*1000000 / Table2[[#This Row],[Total Waste (tons)]], NA())</f>
        <v>1166526.1428842908</v>
      </c>
      <c r="G2634" s="10" t="str">
        <f t="shared" si="41"/>
        <v>High</v>
      </c>
      <c r="H2634" s="10">
        <v>93.56</v>
      </c>
      <c r="I2634" s="10">
        <f>IFERROR(Table2[[#This Row],[Total Waste (tons)]] / (Table2[[#This Row],[Population (million)]]*1000), NA())</f>
        <v>9.7451174473429329E-3</v>
      </c>
      <c r="J2634" s="10">
        <v>939.57</v>
      </c>
      <c r="K2634" s="10">
        <f>IFERROR(Table2[[#This Row],[Total Waste (tons)]] * Table2[[#This Row],[Household waste (%)]], NA())</f>
        <v>305268.37479999999</v>
      </c>
      <c r="L2634" s="10">
        <v>33.340000000000003</v>
      </c>
      <c r="M2634" s="10">
        <f>SUMIFS(Table2[Household waste (%)], Table2[Country], "Australia", Table2[Year], 2020)</f>
        <v>1412.17</v>
      </c>
      <c r="N2634" s="10">
        <f>COUNTIFS(Table2[Year], "USA")</f>
        <v>0</v>
      </c>
    </row>
    <row r="2635" spans="1:14" x14ac:dyDescent="0.35">
      <c r="A2635" s="11" t="s">
        <v>10</v>
      </c>
      <c r="B2635" s="12">
        <v>2023</v>
      </c>
      <c r="C2635" s="11" t="s">
        <v>22</v>
      </c>
      <c r="D2635" s="12">
        <v>8867.9</v>
      </c>
      <c r="E2635" s="13">
        <v>7222.47</v>
      </c>
      <c r="F2635" s="13">
        <f>IFERROR(Table2[[#This Row],[Economic loss ($ million)]]*1000000 / Table2[[#This Row],[Total Waste (tons)]], NA())</f>
        <v>814450.99741765251</v>
      </c>
      <c r="G2635" s="13" t="str">
        <f t="shared" si="41"/>
        <v>Low</v>
      </c>
      <c r="H2635" s="13">
        <v>137.47999999999999</v>
      </c>
      <c r="I2635" s="13">
        <f>IFERROR(Table2[[#This Row],[Total Waste (tons)]] / (Table2[[#This Row],[Population (million)]]*1000), NA())</f>
        <v>1.0340127329120123E-2</v>
      </c>
      <c r="J2635" s="13">
        <v>857.62</v>
      </c>
      <c r="K2635" s="13">
        <f>IFERROR(Table2[[#This Row],[Total Waste (tons)]] * Table2[[#This Row],[Household waste (%)]], NA())</f>
        <v>545996.603</v>
      </c>
      <c r="L2635" s="13">
        <v>61.57</v>
      </c>
      <c r="M2635" s="10">
        <f>SUMIFS(Table2[Household waste (%)], Table2[Country], "Australia", Table2[Year], 2020)</f>
        <v>1412.17</v>
      </c>
      <c r="N2635" s="10">
        <f>COUNTIFS(Table2[Year], "USA")</f>
        <v>0</v>
      </c>
    </row>
    <row r="2636" spans="1:14" x14ac:dyDescent="0.35">
      <c r="A2636" s="8" t="s">
        <v>21</v>
      </c>
      <c r="B2636" s="9">
        <v>2018</v>
      </c>
      <c r="C2636" s="8" t="s">
        <v>25</v>
      </c>
      <c r="D2636" s="9">
        <v>2376.86</v>
      </c>
      <c r="E2636" s="10">
        <v>2333.8200000000002</v>
      </c>
      <c r="F2636" s="10">
        <f>IFERROR(Table2[[#This Row],[Economic loss ($ million)]]*1000000 / Table2[[#This Row],[Total Waste (tons)]], NA())</f>
        <v>981892.07610040135</v>
      </c>
      <c r="G2636" s="10" t="str">
        <f t="shared" si="41"/>
        <v>Medium</v>
      </c>
      <c r="H2636" s="10">
        <v>37.21</v>
      </c>
      <c r="I2636" s="10">
        <f>IFERROR(Table2[[#This Row],[Total Waste (tons)]] / (Table2[[#This Row],[Population (million)]]*1000), NA())</f>
        <v>5.6617517448369504E-3</v>
      </c>
      <c r="J2636" s="10">
        <v>419.81</v>
      </c>
      <c r="K2636" s="10">
        <f>IFERROR(Table2[[#This Row],[Total Waste (tons)]] * Table2[[#This Row],[Household waste (%)]], NA())</f>
        <v>87373.373600000006</v>
      </c>
      <c r="L2636" s="10">
        <v>36.76</v>
      </c>
      <c r="M2636" s="10">
        <f>SUMIFS(Table2[Household waste (%)], Table2[Country], "Australia", Table2[Year], 2020)</f>
        <v>1412.17</v>
      </c>
      <c r="N2636" s="10">
        <f>COUNTIFS(Table2[Year], "USA")</f>
        <v>0</v>
      </c>
    </row>
    <row r="2637" spans="1:14" x14ac:dyDescent="0.35">
      <c r="A2637" s="11" t="s">
        <v>12</v>
      </c>
      <c r="B2637" s="12">
        <v>2022</v>
      </c>
      <c r="C2637" s="11" t="s">
        <v>15</v>
      </c>
      <c r="D2637" s="12">
        <v>16954.84</v>
      </c>
      <c r="E2637" s="13">
        <v>15739.66</v>
      </c>
      <c r="F2637" s="13">
        <f>IFERROR(Table2[[#This Row],[Economic loss ($ million)]]*1000000 / Table2[[#This Row],[Total Waste (tons)]], NA())</f>
        <v>928328.43011199159</v>
      </c>
      <c r="G2637" s="13" t="str">
        <f t="shared" si="41"/>
        <v>Low</v>
      </c>
      <c r="H2637" s="13">
        <v>72.94</v>
      </c>
      <c r="I2637" s="13">
        <f>IFERROR(Table2[[#This Row],[Total Waste (tons)]] / (Table2[[#This Row],[Population (million)]]*1000), NA())</f>
        <v>0.27528559831141419</v>
      </c>
      <c r="J2637" s="13">
        <v>61.59</v>
      </c>
      <c r="K2637" s="13">
        <f>IFERROR(Table2[[#This Row],[Total Waste (tons)]] * Table2[[#This Row],[Household waste (%)]], NA())</f>
        <v>748217.08920000005</v>
      </c>
      <c r="L2637" s="13">
        <v>44.13</v>
      </c>
      <c r="M2637" s="10">
        <f>SUMIFS(Table2[Household waste (%)], Table2[Country], "Australia", Table2[Year], 2020)</f>
        <v>1412.17</v>
      </c>
      <c r="N2637" s="10">
        <f>COUNTIFS(Table2[Year], "USA")</f>
        <v>0</v>
      </c>
    </row>
    <row r="2638" spans="1:14" x14ac:dyDescent="0.35">
      <c r="A2638" s="8" t="s">
        <v>10</v>
      </c>
      <c r="B2638" s="9">
        <v>2020</v>
      </c>
      <c r="C2638" s="8" t="s">
        <v>20</v>
      </c>
      <c r="D2638" s="9">
        <v>26099.26</v>
      </c>
      <c r="E2638" s="10">
        <v>29912.39</v>
      </c>
      <c r="F2638" s="10">
        <f>IFERROR(Table2[[#This Row],[Economic loss ($ million)]]*1000000 / Table2[[#This Row],[Total Waste (tons)]], NA())</f>
        <v>1146101.0771952921</v>
      </c>
      <c r="G2638" s="10" t="str">
        <f t="shared" si="41"/>
        <v>High</v>
      </c>
      <c r="H2638" s="10">
        <v>176.21</v>
      </c>
      <c r="I2638" s="10">
        <f>IFERROR(Table2[[#This Row],[Total Waste (tons)]] / (Table2[[#This Row],[Population (million)]]*1000), NA())</f>
        <v>5.1349204163141635E-2</v>
      </c>
      <c r="J2638" s="10">
        <v>508.27</v>
      </c>
      <c r="K2638" s="10">
        <f>IFERROR(Table2[[#This Row],[Total Waste (tons)]] * Table2[[#This Row],[Household waste (%)]], NA())</f>
        <v>797854.37819999992</v>
      </c>
      <c r="L2638" s="10">
        <v>30.57</v>
      </c>
      <c r="M2638" s="10">
        <f>SUMIFS(Table2[Household waste (%)], Table2[Country], "Australia", Table2[Year], 2020)</f>
        <v>1412.17</v>
      </c>
      <c r="N2638" s="10">
        <f>COUNTIFS(Table2[Year], "USA")</f>
        <v>0</v>
      </c>
    </row>
    <row r="2639" spans="1:14" x14ac:dyDescent="0.35">
      <c r="A2639" s="11" t="s">
        <v>16</v>
      </c>
      <c r="B2639" s="12">
        <v>2019</v>
      </c>
      <c r="C2639" s="11" t="s">
        <v>9</v>
      </c>
      <c r="D2639" s="12">
        <v>49306.78</v>
      </c>
      <c r="E2639" s="13">
        <v>57631.72</v>
      </c>
      <c r="F2639" s="13">
        <f>IFERROR(Table2[[#This Row],[Economic loss ($ million)]]*1000000 / Table2[[#This Row],[Total Waste (tons)]], NA())</f>
        <v>1168839.660590288</v>
      </c>
      <c r="G2639" s="13" t="str">
        <f t="shared" si="41"/>
        <v>High</v>
      </c>
      <c r="H2639" s="13">
        <v>198.34</v>
      </c>
      <c r="I2639" s="13">
        <f>IFERROR(Table2[[#This Row],[Total Waste (tons)]] / (Table2[[#This Row],[Population (million)]]*1000), NA())</f>
        <v>0.29391261325703383</v>
      </c>
      <c r="J2639" s="13">
        <v>167.76</v>
      </c>
      <c r="K2639" s="13">
        <f>IFERROR(Table2[[#This Row],[Total Waste (tons)]] * Table2[[#This Row],[Household waste (%)]], NA())</f>
        <v>3233045.5645999997</v>
      </c>
      <c r="L2639" s="13">
        <v>65.569999999999993</v>
      </c>
      <c r="M2639" s="10">
        <f>SUMIFS(Table2[Household waste (%)], Table2[Country], "Australia", Table2[Year], 2020)</f>
        <v>1412.17</v>
      </c>
      <c r="N2639" s="10">
        <f>COUNTIFS(Table2[Year], "USA")</f>
        <v>0</v>
      </c>
    </row>
    <row r="2640" spans="1:14" x14ac:dyDescent="0.35">
      <c r="A2640" s="8" t="s">
        <v>14</v>
      </c>
      <c r="B2640" s="9">
        <v>2021</v>
      </c>
      <c r="C2640" s="8" t="s">
        <v>13</v>
      </c>
      <c r="D2640" s="9">
        <v>28394.92</v>
      </c>
      <c r="E2640" s="10">
        <v>24645.17</v>
      </c>
      <c r="F2640" s="10">
        <f>IFERROR(Table2[[#This Row],[Economic loss ($ million)]]*1000000 / Table2[[#This Row],[Total Waste (tons)]], NA())</f>
        <v>867942.92781948321</v>
      </c>
      <c r="G2640" s="10" t="str">
        <f t="shared" si="41"/>
        <v>Low</v>
      </c>
      <c r="H2640" s="10">
        <v>94.05</v>
      </c>
      <c r="I2640" s="10">
        <f>IFERROR(Table2[[#This Row],[Total Waste (tons)]] / (Table2[[#This Row],[Population (million)]]*1000), NA())</f>
        <v>8.188165407462944E-2</v>
      </c>
      <c r="J2640" s="10">
        <v>346.78</v>
      </c>
      <c r="K2640" s="10">
        <f>IFERROR(Table2[[#This Row],[Total Waste (tons)]] * Table2[[#This Row],[Household waste (%)]], NA())</f>
        <v>1705114.9459999998</v>
      </c>
      <c r="L2640" s="10">
        <v>60.05</v>
      </c>
      <c r="M2640" s="10">
        <f>SUMIFS(Table2[Household waste (%)], Table2[Country], "Australia", Table2[Year], 2020)</f>
        <v>1412.17</v>
      </c>
      <c r="N2640" s="10">
        <f>COUNTIFS(Table2[Year], "USA")</f>
        <v>0</v>
      </c>
    </row>
    <row r="2641" spans="1:14" x14ac:dyDescent="0.35">
      <c r="A2641" s="11" t="s">
        <v>31</v>
      </c>
      <c r="B2641" s="12">
        <v>2018</v>
      </c>
      <c r="C2641" s="11" t="s">
        <v>25</v>
      </c>
      <c r="D2641" s="12">
        <v>992.15</v>
      </c>
      <c r="E2641" s="13">
        <v>870.66</v>
      </c>
      <c r="F2641" s="13">
        <f>IFERROR(Table2[[#This Row],[Economic loss ($ million)]]*1000000 / Table2[[#This Row],[Total Waste (tons)]], NA())</f>
        <v>877548.75774832442</v>
      </c>
      <c r="G2641" s="13" t="str">
        <f t="shared" si="41"/>
        <v>Low</v>
      </c>
      <c r="H2641" s="13">
        <v>125.51</v>
      </c>
      <c r="I2641" s="13">
        <f>IFERROR(Table2[[#This Row],[Total Waste (tons)]] / (Table2[[#This Row],[Population (million)]]*1000), NA())</f>
        <v>9.5748890175641772E-3</v>
      </c>
      <c r="J2641" s="13">
        <v>103.62</v>
      </c>
      <c r="K2641" s="13">
        <f>IFERROR(Table2[[#This Row],[Total Waste (tons)]] * Table2[[#This Row],[Household waste (%)]], NA())</f>
        <v>60054.839500000002</v>
      </c>
      <c r="L2641" s="13">
        <v>60.53</v>
      </c>
      <c r="M2641" s="10">
        <f>SUMIFS(Table2[Household waste (%)], Table2[Country], "Australia", Table2[Year], 2020)</f>
        <v>1412.17</v>
      </c>
      <c r="N2641" s="10">
        <f>COUNTIFS(Table2[Year], "USA")</f>
        <v>0</v>
      </c>
    </row>
    <row r="2642" spans="1:14" x14ac:dyDescent="0.35">
      <c r="A2642" s="8" t="s">
        <v>29</v>
      </c>
      <c r="B2642" s="9">
        <v>2021</v>
      </c>
      <c r="C2642" s="8" t="s">
        <v>13</v>
      </c>
      <c r="D2642" s="9">
        <v>14904.88</v>
      </c>
      <c r="E2642" s="10">
        <v>13074.99</v>
      </c>
      <c r="F2642" s="10">
        <f>IFERROR(Table2[[#This Row],[Economic loss ($ million)]]*1000000 / Table2[[#This Row],[Total Waste (tons)]], NA())</f>
        <v>877228.80023187038</v>
      </c>
      <c r="G2642" s="10" t="str">
        <f t="shared" si="41"/>
        <v>Low</v>
      </c>
      <c r="H2642" s="10">
        <v>175.52</v>
      </c>
      <c r="I2642" s="10">
        <f>IFERROR(Table2[[#This Row],[Total Waste (tons)]] / (Table2[[#This Row],[Population (million)]]*1000), NA())</f>
        <v>2.912133171818217E-2</v>
      </c>
      <c r="J2642" s="10">
        <v>511.82</v>
      </c>
      <c r="K2642" s="10">
        <f>IFERROR(Table2[[#This Row],[Total Waste (tons)]] * Table2[[#This Row],[Household waste (%)]], NA())</f>
        <v>623620.17920000001</v>
      </c>
      <c r="L2642" s="10">
        <v>41.84</v>
      </c>
      <c r="M2642" s="10">
        <f>SUMIFS(Table2[Household waste (%)], Table2[Country], "Australia", Table2[Year], 2020)</f>
        <v>1412.17</v>
      </c>
      <c r="N2642" s="10">
        <f>COUNTIFS(Table2[Year], "USA")</f>
        <v>0</v>
      </c>
    </row>
    <row r="2643" spans="1:14" x14ac:dyDescent="0.35">
      <c r="A2643" s="11" t="s">
        <v>10</v>
      </c>
      <c r="B2643" s="12">
        <v>2023</v>
      </c>
      <c r="C2643" s="11" t="s">
        <v>25</v>
      </c>
      <c r="D2643" s="12">
        <v>18588.87</v>
      </c>
      <c r="E2643" s="13">
        <v>18061.900000000001</v>
      </c>
      <c r="F2643" s="13">
        <f>IFERROR(Table2[[#This Row],[Economic loss ($ million)]]*1000000 / Table2[[#This Row],[Total Waste (tons)]], NA())</f>
        <v>971651.31608322624</v>
      </c>
      <c r="G2643" s="13" t="str">
        <f t="shared" si="41"/>
        <v>Medium</v>
      </c>
      <c r="H2643" s="13">
        <v>25.23</v>
      </c>
      <c r="I2643" s="13">
        <f>IFERROR(Table2[[#This Row],[Total Waste (tons)]] / (Table2[[#This Row],[Population (million)]]*1000), NA())</f>
        <v>1.4873713773624156E-2</v>
      </c>
      <c r="J2643" s="13">
        <v>1249.78</v>
      </c>
      <c r="K2643" s="13">
        <f>IFERROR(Table2[[#This Row],[Total Waste (tons)]] * Table2[[#This Row],[Household waste (%)]], NA())</f>
        <v>805455.73709999991</v>
      </c>
      <c r="L2643" s="13">
        <v>43.33</v>
      </c>
      <c r="M2643" s="10">
        <f>SUMIFS(Table2[Household waste (%)], Table2[Country], "Australia", Table2[Year], 2020)</f>
        <v>1412.17</v>
      </c>
      <c r="N2643" s="10">
        <f>COUNTIFS(Table2[Year], "USA")</f>
        <v>0</v>
      </c>
    </row>
    <row r="2644" spans="1:14" x14ac:dyDescent="0.35">
      <c r="A2644" s="8" t="s">
        <v>27</v>
      </c>
      <c r="B2644" s="9">
        <v>2020</v>
      </c>
      <c r="C2644" s="8" t="s">
        <v>20</v>
      </c>
      <c r="D2644" s="9">
        <v>26900.81</v>
      </c>
      <c r="E2644" s="10">
        <v>30135.75</v>
      </c>
      <c r="F2644" s="10">
        <f>IFERROR(Table2[[#This Row],[Economic loss ($ million)]]*1000000 / Table2[[#This Row],[Total Waste (tons)]], NA())</f>
        <v>1120254.3715226417</v>
      </c>
      <c r="G2644" s="10" t="str">
        <f t="shared" si="41"/>
        <v>High</v>
      </c>
      <c r="H2644" s="10">
        <v>117.2</v>
      </c>
      <c r="I2644" s="10">
        <f>IFERROR(Table2[[#This Row],[Total Waste (tons)]] / (Table2[[#This Row],[Population (million)]]*1000), NA())</f>
        <v>0.31711434633973834</v>
      </c>
      <c r="J2644" s="10">
        <v>84.83</v>
      </c>
      <c r="K2644" s="10">
        <f>IFERROR(Table2[[#This Row],[Total Waste (tons)]] * Table2[[#This Row],[Household waste (%)]], NA())</f>
        <v>1354993.7997000001</v>
      </c>
      <c r="L2644" s="10">
        <v>50.37</v>
      </c>
      <c r="M2644" s="10">
        <f>SUMIFS(Table2[Household waste (%)], Table2[Country], "Australia", Table2[Year], 2020)</f>
        <v>1412.17</v>
      </c>
      <c r="N2644" s="10">
        <f>COUNTIFS(Table2[Year], "USA")</f>
        <v>0</v>
      </c>
    </row>
    <row r="2645" spans="1:14" x14ac:dyDescent="0.35">
      <c r="A2645" s="11" t="s">
        <v>26</v>
      </c>
      <c r="B2645" s="12">
        <v>2023</v>
      </c>
      <c r="C2645" s="11" t="s">
        <v>13</v>
      </c>
      <c r="D2645" s="12">
        <v>15200.39</v>
      </c>
      <c r="E2645" s="13">
        <v>16119.67</v>
      </c>
      <c r="F2645" s="13">
        <f>IFERROR(Table2[[#This Row],[Economic loss ($ million)]]*1000000 / Table2[[#This Row],[Total Waste (tons)]], NA())</f>
        <v>1060477.3956457695</v>
      </c>
      <c r="G2645" s="13" t="str">
        <f t="shared" si="41"/>
        <v>Medium</v>
      </c>
      <c r="H2645" s="13">
        <v>132.72</v>
      </c>
      <c r="I2645" s="13">
        <f>IFERROR(Table2[[#This Row],[Total Waste (tons)]] / (Table2[[#This Row],[Population (million)]]*1000), NA())</f>
        <v>0.120954802259887</v>
      </c>
      <c r="J2645" s="13">
        <v>125.67</v>
      </c>
      <c r="K2645" s="13">
        <f>IFERROR(Table2[[#This Row],[Total Waste (tons)]] * Table2[[#This Row],[Household waste (%)]], NA())</f>
        <v>728402.6888</v>
      </c>
      <c r="L2645" s="13">
        <v>47.92</v>
      </c>
      <c r="M2645" s="10">
        <f>SUMIFS(Table2[Household waste (%)], Table2[Country], "Australia", Table2[Year], 2020)</f>
        <v>1412.17</v>
      </c>
      <c r="N2645" s="10">
        <f>COUNTIFS(Table2[Year], "USA")</f>
        <v>0</v>
      </c>
    </row>
    <row r="2646" spans="1:14" x14ac:dyDescent="0.35">
      <c r="A2646" s="8" t="s">
        <v>27</v>
      </c>
      <c r="B2646" s="9">
        <v>2018</v>
      </c>
      <c r="C2646" s="8" t="s">
        <v>9</v>
      </c>
      <c r="D2646" s="9">
        <v>2855.39</v>
      </c>
      <c r="E2646" s="10">
        <v>2686.43</v>
      </c>
      <c r="F2646" s="10">
        <f>IFERROR(Table2[[#This Row],[Economic loss ($ million)]]*1000000 / Table2[[#This Row],[Total Waste (tons)]], NA())</f>
        <v>940827.69779259583</v>
      </c>
      <c r="G2646" s="10" t="str">
        <f t="shared" si="41"/>
        <v>Low</v>
      </c>
      <c r="H2646" s="10">
        <v>108.58</v>
      </c>
      <c r="I2646" s="10">
        <f>IFERROR(Table2[[#This Row],[Total Waste (tons)]] / (Table2[[#This Row],[Population (million)]]*1000), NA())</f>
        <v>1.227016458252761E-2</v>
      </c>
      <c r="J2646" s="10">
        <v>232.71</v>
      </c>
      <c r="K2646" s="10">
        <f>IFERROR(Table2[[#This Row],[Total Waste (tons)]] * Table2[[#This Row],[Household waste (%)]], NA())</f>
        <v>87175.056700000001</v>
      </c>
      <c r="L2646" s="10">
        <v>30.53</v>
      </c>
      <c r="M2646" s="10">
        <f>SUMIFS(Table2[Household waste (%)], Table2[Country], "Australia", Table2[Year], 2020)</f>
        <v>1412.17</v>
      </c>
      <c r="N2646" s="10">
        <f>COUNTIFS(Table2[Year], "USA")</f>
        <v>0</v>
      </c>
    </row>
    <row r="2647" spans="1:14" x14ac:dyDescent="0.35">
      <c r="A2647" s="11" t="s">
        <v>26</v>
      </c>
      <c r="B2647" s="12">
        <v>2024</v>
      </c>
      <c r="C2647" s="11" t="s">
        <v>9</v>
      </c>
      <c r="D2647" s="12">
        <v>18787.07</v>
      </c>
      <c r="E2647" s="13">
        <v>15252.67</v>
      </c>
      <c r="F2647" s="13">
        <f>IFERROR(Table2[[#This Row],[Economic loss ($ million)]]*1000000 / Table2[[#This Row],[Total Waste (tons)]], NA())</f>
        <v>811870.61101065786</v>
      </c>
      <c r="G2647" s="13" t="str">
        <f t="shared" si="41"/>
        <v>Low</v>
      </c>
      <c r="H2647" s="13">
        <v>89.87</v>
      </c>
      <c r="I2647" s="13">
        <f>IFERROR(Table2[[#This Row],[Total Waste (tons)]] / (Table2[[#This Row],[Population (million)]]*1000), NA())</f>
        <v>2.1971896380328634E-2</v>
      </c>
      <c r="J2647" s="13">
        <v>855.05</v>
      </c>
      <c r="K2647" s="13">
        <f>IFERROR(Table2[[#This Row],[Total Waste (tons)]] * Table2[[#This Row],[Household waste (%)]], NA())</f>
        <v>682534.25309999997</v>
      </c>
      <c r="L2647" s="13">
        <v>36.33</v>
      </c>
      <c r="M2647" s="10">
        <f>SUMIFS(Table2[Household waste (%)], Table2[Country], "Australia", Table2[Year], 2020)</f>
        <v>1412.17</v>
      </c>
      <c r="N2647" s="10">
        <f>COUNTIFS(Table2[Year], "USA")</f>
        <v>0</v>
      </c>
    </row>
    <row r="2648" spans="1:14" x14ac:dyDescent="0.35">
      <c r="A2648" s="8" t="s">
        <v>35</v>
      </c>
      <c r="B2648" s="9">
        <v>2023</v>
      </c>
      <c r="C2648" s="8" t="s">
        <v>20</v>
      </c>
      <c r="D2648" s="9">
        <v>34994.120000000003</v>
      </c>
      <c r="E2648" s="10">
        <v>40971.97</v>
      </c>
      <c r="F2648" s="10">
        <f>IFERROR(Table2[[#This Row],[Economic loss ($ million)]]*1000000 / Table2[[#This Row],[Total Waste (tons)]], NA())</f>
        <v>1170824.4127870623</v>
      </c>
      <c r="G2648" s="10" t="str">
        <f t="shared" si="41"/>
        <v>High</v>
      </c>
      <c r="H2648" s="10">
        <v>35.19</v>
      </c>
      <c r="I2648" s="10">
        <f>IFERROR(Table2[[#This Row],[Total Waste (tons)]] / (Table2[[#This Row],[Population (million)]]*1000), NA())</f>
        <v>3.5529189595305301E-2</v>
      </c>
      <c r="J2648" s="10">
        <v>984.94</v>
      </c>
      <c r="K2648" s="10">
        <f>IFERROR(Table2[[#This Row],[Total Waste (tons)]] * Table2[[#This Row],[Household waste (%)]], NA())</f>
        <v>1065570.9540000001</v>
      </c>
      <c r="L2648" s="10">
        <v>30.45</v>
      </c>
      <c r="M2648" s="10">
        <f>SUMIFS(Table2[Household waste (%)], Table2[Country], "Australia", Table2[Year], 2020)</f>
        <v>1412.17</v>
      </c>
      <c r="N2648" s="10">
        <f>COUNTIFS(Table2[Year], "USA")</f>
        <v>0</v>
      </c>
    </row>
    <row r="2649" spans="1:14" x14ac:dyDescent="0.35">
      <c r="A2649" s="11" t="s">
        <v>32</v>
      </c>
      <c r="B2649" s="12">
        <v>2022</v>
      </c>
      <c r="C2649" s="11" t="s">
        <v>11</v>
      </c>
      <c r="D2649" s="12">
        <v>16761.78</v>
      </c>
      <c r="E2649" s="13">
        <v>15154.43</v>
      </c>
      <c r="F2649" s="13">
        <f>IFERROR(Table2[[#This Row],[Economic loss ($ million)]]*1000000 / Table2[[#This Row],[Total Waste (tons)]], NA())</f>
        <v>904106.24647263007</v>
      </c>
      <c r="G2649" s="13" t="str">
        <f t="shared" si="41"/>
        <v>Low</v>
      </c>
      <c r="H2649" s="13">
        <v>124.14</v>
      </c>
      <c r="I2649" s="13">
        <f>IFERROR(Table2[[#This Row],[Total Waste (tons)]] / (Table2[[#This Row],[Population (million)]]*1000), NA())</f>
        <v>2.8869258193968409E-2</v>
      </c>
      <c r="J2649" s="13">
        <v>580.61</v>
      </c>
      <c r="K2649" s="13">
        <f>IFERROR(Table2[[#This Row],[Total Waste (tons)]] * Table2[[#This Row],[Household waste (%)]], NA())</f>
        <v>884686.74839999992</v>
      </c>
      <c r="L2649" s="13">
        <v>52.78</v>
      </c>
      <c r="M2649" s="10">
        <f>SUMIFS(Table2[Household waste (%)], Table2[Country], "Australia", Table2[Year], 2020)</f>
        <v>1412.17</v>
      </c>
      <c r="N2649" s="10">
        <f>COUNTIFS(Table2[Year], "USA")</f>
        <v>0</v>
      </c>
    </row>
    <row r="2650" spans="1:14" x14ac:dyDescent="0.35">
      <c r="A2650" s="8" t="s">
        <v>35</v>
      </c>
      <c r="B2650" s="9">
        <v>2021</v>
      </c>
      <c r="C2650" s="8" t="s">
        <v>22</v>
      </c>
      <c r="D2650" s="9">
        <v>5205.71</v>
      </c>
      <c r="E2650" s="10">
        <v>4364.1099999999997</v>
      </c>
      <c r="F2650" s="10">
        <f>IFERROR(Table2[[#This Row],[Economic loss ($ million)]]*1000000 / Table2[[#This Row],[Total Waste (tons)]], NA())</f>
        <v>838331.37074481673</v>
      </c>
      <c r="G2650" s="10" t="str">
        <f t="shared" si="41"/>
        <v>Low</v>
      </c>
      <c r="H2650" s="10">
        <v>23.18</v>
      </c>
      <c r="I2650" s="10">
        <f>IFERROR(Table2[[#This Row],[Total Waste (tons)]] / (Table2[[#This Row],[Population (million)]]*1000), NA())</f>
        <v>6.2003001465000774E-3</v>
      </c>
      <c r="J2650" s="10">
        <v>839.59</v>
      </c>
      <c r="K2650" s="10">
        <f>IFERROR(Table2[[#This Row],[Total Waste (tons)]] * Table2[[#This Row],[Household waste (%)]], NA())</f>
        <v>354560.9081</v>
      </c>
      <c r="L2650" s="10">
        <v>68.11</v>
      </c>
      <c r="M2650" s="10">
        <f>SUMIFS(Table2[Household waste (%)], Table2[Country], "Australia", Table2[Year], 2020)</f>
        <v>1412.17</v>
      </c>
      <c r="N2650" s="10">
        <f>COUNTIFS(Table2[Year], "USA")</f>
        <v>0</v>
      </c>
    </row>
    <row r="2651" spans="1:14" x14ac:dyDescent="0.35">
      <c r="A2651" s="11" t="s">
        <v>12</v>
      </c>
      <c r="B2651" s="12">
        <v>2019</v>
      </c>
      <c r="C2651" s="11" t="s">
        <v>19</v>
      </c>
      <c r="D2651" s="12">
        <v>33806.14</v>
      </c>
      <c r="E2651" s="13">
        <v>37805.910000000003</v>
      </c>
      <c r="F2651" s="13">
        <f>IFERROR(Table2[[#This Row],[Economic loss ($ million)]]*1000000 / Table2[[#This Row],[Total Waste (tons)]], NA())</f>
        <v>1118314.897826253</v>
      </c>
      <c r="G2651" s="13" t="str">
        <f t="shared" si="41"/>
        <v>High</v>
      </c>
      <c r="H2651" s="13">
        <v>177.13</v>
      </c>
      <c r="I2651" s="13">
        <f>IFERROR(Table2[[#This Row],[Total Waste (tons)]] / (Table2[[#This Row],[Population (million)]]*1000), NA())</f>
        <v>3.0793601923795124E-2</v>
      </c>
      <c r="J2651" s="13">
        <v>1097.83</v>
      </c>
      <c r="K2651" s="13">
        <f>IFERROR(Table2[[#This Row],[Total Waste (tons)]] * Table2[[#This Row],[Household waste (%)]], NA())</f>
        <v>1940810.4973999998</v>
      </c>
      <c r="L2651" s="13">
        <v>57.41</v>
      </c>
      <c r="M2651" s="10">
        <f>SUMIFS(Table2[Household waste (%)], Table2[Country], "Australia", Table2[Year], 2020)</f>
        <v>1412.17</v>
      </c>
      <c r="N2651" s="10">
        <f>COUNTIFS(Table2[Year], "USA")</f>
        <v>0</v>
      </c>
    </row>
    <row r="2652" spans="1:14" x14ac:dyDescent="0.35">
      <c r="A2652" s="8" t="s">
        <v>23</v>
      </c>
      <c r="B2652" s="9">
        <v>2022</v>
      </c>
      <c r="C2652" s="8" t="s">
        <v>15</v>
      </c>
      <c r="D2652" s="9">
        <v>4353.59</v>
      </c>
      <c r="E2652" s="10">
        <v>4874.66</v>
      </c>
      <c r="F2652" s="10">
        <f>IFERROR(Table2[[#This Row],[Economic loss ($ million)]]*1000000 / Table2[[#This Row],[Total Waste (tons)]], NA())</f>
        <v>1119687.4303735537</v>
      </c>
      <c r="G2652" s="10" t="str">
        <f t="shared" si="41"/>
        <v>High</v>
      </c>
      <c r="H2652" s="10">
        <v>28.05</v>
      </c>
      <c r="I2652" s="10">
        <f>IFERROR(Table2[[#This Row],[Total Waste (tons)]] / (Table2[[#This Row],[Population (million)]]*1000), NA())</f>
        <v>3.7775839927807861E-3</v>
      </c>
      <c r="J2652" s="10">
        <v>1152.48</v>
      </c>
      <c r="K2652" s="10">
        <f>IFERROR(Table2[[#This Row],[Total Waste (tons)]] * Table2[[#This Row],[Household waste (%)]], NA())</f>
        <v>211453.86629999999</v>
      </c>
      <c r="L2652" s="10">
        <v>48.57</v>
      </c>
      <c r="M2652" s="10">
        <f>SUMIFS(Table2[Household waste (%)], Table2[Country], "Australia", Table2[Year], 2020)</f>
        <v>1412.17</v>
      </c>
      <c r="N2652" s="10">
        <f>COUNTIFS(Table2[Year], "USA")</f>
        <v>0</v>
      </c>
    </row>
    <row r="2653" spans="1:14" x14ac:dyDescent="0.35">
      <c r="A2653" s="11" t="s">
        <v>35</v>
      </c>
      <c r="B2653" s="12">
        <v>2020</v>
      </c>
      <c r="C2653" s="11" t="s">
        <v>11</v>
      </c>
      <c r="D2653" s="12">
        <v>37147.39</v>
      </c>
      <c r="E2653" s="13">
        <v>38758.089999999997</v>
      </c>
      <c r="F2653" s="13">
        <f>IFERROR(Table2[[#This Row],[Economic loss ($ million)]]*1000000 / Table2[[#This Row],[Total Waste (tons)]], NA())</f>
        <v>1043359.7084478883</v>
      </c>
      <c r="G2653" s="13" t="str">
        <f t="shared" si="41"/>
        <v>Medium</v>
      </c>
      <c r="H2653" s="13">
        <v>155.65</v>
      </c>
      <c r="I2653" s="13">
        <f>IFERROR(Table2[[#This Row],[Total Waste (tons)]] / (Table2[[#This Row],[Population (million)]]*1000), NA())</f>
        <v>3.3781103078252168E-2</v>
      </c>
      <c r="J2653" s="13">
        <v>1099.6500000000001</v>
      </c>
      <c r="K2653" s="13">
        <f>IFERROR(Table2[[#This Row],[Total Waste (tons)]] * Table2[[#This Row],[Household waste (%)]], NA())</f>
        <v>1294586.5415000001</v>
      </c>
      <c r="L2653" s="13">
        <v>34.85</v>
      </c>
      <c r="M2653" s="10">
        <f>SUMIFS(Table2[Household waste (%)], Table2[Country], "Australia", Table2[Year], 2020)</f>
        <v>1412.17</v>
      </c>
      <c r="N2653" s="10">
        <f>COUNTIFS(Table2[Year], "USA")</f>
        <v>0</v>
      </c>
    </row>
    <row r="2654" spans="1:14" x14ac:dyDescent="0.35">
      <c r="A2654" s="8" t="s">
        <v>30</v>
      </c>
      <c r="B2654" s="9">
        <v>2022</v>
      </c>
      <c r="C2654" s="8" t="s">
        <v>9</v>
      </c>
      <c r="D2654" s="9">
        <v>13381.14</v>
      </c>
      <c r="E2654" s="10">
        <v>15056.57</v>
      </c>
      <c r="F2654" s="10">
        <f>IFERROR(Table2[[#This Row],[Economic loss ($ million)]]*1000000 / Table2[[#This Row],[Total Waste (tons)]], NA())</f>
        <v>1125208.3155844719</v>
      </c>
      <c r="G2654" s="10" t="str">
        <f t="shared" si="41"/>
        <v>High</v>
      </c>
      <c r="H2654" s="10">
        <v>131.13</v>
      </c>
      <c r="I2654" s="10">
        <f>IFERROR(Table2[[#This Row],[Total Waste (tons)]] / (Table2[[#This Row],[Population (million)]]*1000), NA())</f>
        <v>2.2173294889640087E-2</v>
      </c>
      <c r="J2654" s="10">
        <v>603.48</v>
      </c>
      <c r="K2654" s="10">
        <f>IFERROR(Table2[[#This Row],[Total Waste (tons)]] * Table2[[#This Row],[Household waste (%)]], NA())</f>
        <v>431541.76499999996</v>
      </c>
      <c r="L2654" s="10">
        <v>32.25</v>
      </c>
      <c r="M2654" s="10">
        <f>SUMIFS(Table2[Household waste (%)], Table2[Country], "Australia", Table2[Year], 2020)</f>
        <v>1412.17</v>
      </c>
      <c r="N2654" s="10">
        <f>COUNTIFS(Table2[Year], "USA")</f>
        <v>0</v>
      </c>
    </row>
    <row r="2655" spans="1:14" x14ac:dyDescent="0.35">
      <c r="A2655" s="11" t="s">
        <v>30</v>
      </c>
      <c r="B2655" s="12">
        <v>2022</v>
      </c>
      <c r="C2655" s="11" t="s">
        <v>22</v>
      </c>
      <c r="D2655" s="12">
        <v>12188.72</v>
      </c>
      <c r="E2655" s="13">
        <v>14306.6</v>
      </c>
      <c r="F2655" s="13">
        <f>IFERROR(Table2[[#This Row],[Economic loss ($ million)]]*1000000 / Table2[[#This Row],[Total Waste (tons)]], NA())</f>
        <v>1173757.3756719327</v>
      </c>
      <c r="G2655" s="13" t="str">
        <f t="shared" si="41"/>
        <v>High</v>
      </c>
      <c r="H2655" s="13">
        <v>74.88</v>
      </c>
      <c r="I2655" s="13">
        <f>IFERROR(Table2[[#This Row],[Total Waste (tons)]] / (Table2[[#This Row],[Population (million)]]*1000), NA())</f>
        <v>5.052319170984456E-2</v>
      </c>
      <c r="J2655" s="13">
        <v>241.25</v>
      </c>
      <c r="K2655" s="13">
        <f>IFERROR(Table2[[#This Row],[Total Waste (tons)]] * Table2[[#This Row],[Household waste (%)]], NA())</f>
        <v>538497.6496</v>
      </c>
      <c r="L2655" s="13">
        <v>44.18</v>
      </c>
      <c r="M2655" s="10">
        <f>SUMIFS(Table2[Household waste (%)], Table2[Country], "Australia", Table2[Year], 2020)</f>
        <v>1412.17</v>
      </c>
      <c r="N2655" s="10">
        <f>COUNTIFS(Table2[Year], "USA")</f>
        <v>0</v>
      </c>
    </row>
    <row r="2656" spans="1:14" x14ac:dyDescent="0.35">
      <c r="A2656" s="8" t="s">
        <v>31</v>
      </c>
      <c r="B2656" s="9">
        <v>2022</v>
      </c>
      <c r="C2656" s="8" t="s">
        <v>11</v>
      </c>
      <c r="D2656" s="9">
        <v>8753.69</v>
      </c>
      <c r="E2656" s="10">
        <v>7156.15</v>
      </c>
      <c r="F2656" s="10">
        <f>IFERROR(Table2[[#This Row],[Economic loss ($ million)]]*1000000 / Table2[[#This Row],[Total Waste (tons)]], NA())</f>
        <v>817500.96245126333</v>
      </c>
      <c r="G2656" s="10" t="str">
        <f t="shared" si="41"/>
        <v>Low</v>
      </c>
      <c r="H2656" s="10">
        <v>194.2</v>
      </c>
      <c r="I2656" s="10">
        <f>IFERROR(Table2[[#This Row],[Total Waste (tons)]] / (Table2[[#This Row],[Population (million)]]*1000), NA())</f>
        <v>7.7711797448576482E-3</v>
      </c>
      <c r="J2656" s="10">
        <v>1126.43</v>
      </c>
      <c r="K2656" s="10">
        <f>IFERROR(Table2[[#This Row],[Total Waste (tons)]] * Table2[[#This Row],[Household waste (%)]], NA())</f>
        <v>574767.28540000005</v>
      </c>
      <c r="L2656" s="10">
        <v>65.66</v>
      </c>
      <c r="M2656" s="10">
        <f>SUMIFS(Table2[Household waste (%)], Table2[Country], "Australia", Table2[Year], 2020)</f>
        <v>1412.17</v>
      </c>
      <c r="N2656" s="10">
        <f>COUNTIFS(Table2[Year], "USA")</f>
        <v>0</v>
      </c>
    </row>
    <row r="2657" spans="1:14" x14ac:dyDescent="0.35">
      <c r="A2657" s="11" t="s">
        <v>8</v>
      </c>
      <c r="B2657" s="12">
        <v>2018</v>
      </c>
      <c r="C2657" s="11" t="s">
        <v>9</v>
      </c>
      <c r="D2657" s="12">
        <v>21092.23</v>
      </c>
      <c r="E2657" s="13">
        <v>24887.11</v>
      </c>
      <c r="F2657" s="13">
        <f>IFERROR(Table2[[#This Row],[Economic loss ($ million)]]*1000000 / Table2[[#This Row],[Total Waste (tons)]], NA())</f>
        <v>1179918.387007917</v>
      </c>
      <c r="G2657" s="13" t="str">
        <f t="shared" si="41"/>
        <v>High</v>
      </c>
      <c r="H2657" s="13">
        <v>41.43</v>
      </c>
      <c r="I2657" s="13">
        <f>IFERROR(Table2[[#This Row],[Total Waste (tons)]] / (Table2[[#This Row],[Population (million)]]*1000), NA())</f>
        <v>2.6273330842052814E-2</v>
      </c>
      <c r="J2657" s="13">
        <v>802.8</v>
      </c>
      <c r="K2657" s="13">
        <f>IFERROR(Table2[[#This Row],[Total Waste (tons)]] * Table2[[#This Row],[Household waste (%)]], NA())</f>
        <v>1312358.5506</v>
      </c>
      <c r="L2657" s="13">
        <v>62.22</v>
      </c>
      <c r="M2657" s="10">
        <f>SUMIFS(Table2[Household waste (%)], Table2[Country], "Australia", Table2[Year], 2020)</f>
        <v>1412.17</v>
      </c>
      <c r="N2657" s="10">
        <f>COUNTIFS(Table2[Year], "USA")</f>
        <v>0</v>
      </c>
    </row>
    <row r="2658" spans="1:14" x14ac:dyDescent="0.35">
      <c r="A2658" s="8" t="s">
        <v>17</v>
      </c>
      <c r="B2658" s="9">
        <v>2018</v>
      </c>
      <c r="C2658" s="8" t="s">
        <v>20</v>
      </c>
      <c r="D2658" s="9">
        <v>26016.86</v>
      </c>
      <c r="E2658" s="10">
        <v>21902.49</v>
      </c>
      <c r="F2658" s="10">
        <f>IFERROR(Table2[[#This Row],[Economic loss ($ million)]]*1000000 / Table2[[#This Row],[Total Waste (tons)]], NA())</f>
        <v>841857.54929687898</v>
      </c>
      <c r="G2658" s="10" t="str">
        <f t="shared" si="41"/>
        <v>Low</v>
      </c>
      <c r="H2658" s="10">
        <v>71.099999999999994</v>
      </c>
      <c r="I2658" s="10">
        <f>IFERROR(Table2[[#This Row],[Total Waste (tons)]] / (Table2[[#This Row],[Population (million)]]*1000), NA())</f>
        <v>2.549872588991689E-2</v>
      </c>
      <c r="J2658" s="10">
        <v>1020.32</v>
      </c>
      <c r="K2658" s="10">
        <f>IFERROR(Table2[[#This Row],[Total Waste (tons)]] * Table2[[#This Row],[Household waste (%)]], NA())</f>
        <v>1301363.3372000002</v>
      </c>
      <c r="L2658" s="10">
        <v>50.02</v>
      </c>
      <c r="M2658" s="10">
        <f>SUMIFS(Table2[Household waste (%)], Table2[Country], "Australia", Table2[Year], 2020)</f>
        <v>1412.17</v>
      </c>
      <c r="N2658" s="10">
        <f>COUNTIFS(Table2[Year], "USA")</f>
        <v>0</v>
      </c>
    </row>
    <row r="2659" spans="1:14" x14ac:dyDescent="0.35">
      <c r="A2659" s="11" t="s">
        <v>35</v>
      </c>
      <c r="B2659" s="12">
        <v>2024</v>
      </c>
      <c r="C2659" s="11" t="s">
        <v>20</v>
      </c>
      <c r="D2659" s="12">
        <v>30355.8</v>
      </c>
      <c r="E2659" s="13">
        <v>35915.629999999997</v>
      </c>
      <c r="F2659" s="13">
        <f>IFERROR(Table2[[#This Row],[Economic loss ($ million)]]*1000000 / Table2[[#This Row],[Total Waste (tons)]], NA())</f>
        <v>1183155.4431113659</v>
      </c>
      <c r="G2659" s="13" t="str">
        <f t="shared" si="41"/>
        <v>High</v>
      </c>
      <c r="H2659" s="13">
        <v>174.13</v>
      </c>
      <c r="I2659" s="13">
        <f>IFERROR(Table2[[#This Row],[Total Waste (tons)]] / (Table2[[#This Row],[Population (million)]]*1000), NA())</f>
        <v>7.1194239879919324E-2</v>
      </c>
      <c r="J2659" s="13">
        <v>426.38</v>
      </c>
      <c r="K2659" s="13">
        <f>IFERROR(Table2[[#This Row],[Total Waste (tons)]] * Table2[[#This Row],[Household waste (%)]], NA())</f>
        <v>2074818.9299999997</v>
      </c>
      <c r="L2659" s="13">
        <v>68.349999999999994</v>
      </c>
      <c r="M2659" s="10">
        <f>SUMIFS(Table2[Household waste (%)], Table2[Country], "Australia", Table2[Year], 2020)</f>
        <v>1412.17</v>
      </c>
      <c r="N2659" s="10">
        <f>COUNTIFS(Table2[Year], "USA")</f>
        <v>0</v>
      </c>
    </row>
    <row r="2660" spans="1:14" x14ac:dyDescent="0.35">
      <c r="A2660" s="8" t="s">
        <v>32</v>
      </c>
      <c r="B2660" s="9">
        <v>2024</v>
      </c>
      <c r="C2660" s="8" t="s">
        <v>22</v>
      </c>
      <c r="D2660" s="9">
        <v>20610.38</v>
      </c>
      <c r="E2660" s="10">
        <v>21082.9</v>
      </c>
      <c r="F2660" s="10">
        <f>IFERROR(Table2[[#This Row],[Economic loss ($ million)]]*1000000 / Table2[[#This Row],[Total Waste (tons)]], NA())</f>
        <v>1022926.3118875052</v>
      </c>
      <c r="G2660" s="10" t="str">
        <f t="shared" si="41"/>
        <v>Medium</v>
      </c>
      <c r="H2660" s="10">
        <v>109.55</v>
      </c>
      <c r="I2660" s="10">
        <f>IFERROR(Table2[[#This Row],[Total Waste (tons)]] / (Table2[[#This Row],[Population (million)]]*1000), NA())</f>
        <v>3.0821103318329324E-2</v>
      </c>
      <c r="J2660" s="10">
        <v>668.71</v>
      </c>
      <c r="K2660" s="10">
        <f>IFERROR(Table2[[#This Row],[Total Waste (tons)]] * Table2[[#This Row],[Household waste (%)]], NA())</f>
        <v>1262797.9826000002</v>
      </c>
      <c r="L2660" s="10">
        <v>61.27</v>
      </c>
      <c r="M2660" s="10">
        <f>SUMIFS(Table2[Household waste (%)], Table2[Country], "Australia", Table2[Year], 2020)</f>
        <v>1412.17</v>
      </c>
      <c r="N2660" s="10">
        <f>COUNTIFS(Table2[Year], "USA")</f>
        <v>0</v>
      </c>
    </row>
    <row r="2661" spans="1:14" x14ac:dyDescent="0.35">
      <c r="A2661" s="11" t="s">
        <v>18</v>
      </c>
      <c r="B2661" s="12">
        <v>2023</v>
      </c>
      <c r="C2661" s="11" t="s">
        <v>22</v>
      </c>
      <c r="D2661" s="12">
        <v>2165.59</v>
      </c>
      <c r="E2661" s="13">
        <v>2074.38</v>
      </c>
      <c r="F2661" s="13">
        <f>IFERROR(Table2[[#This Row],[Economic loss ($ million)]]*1000000 / Table2[[#This Row],[Total Waste (tons)]], NA())</f>
        <v>957882.14759026398</v>
      </c>
      <c r="G2661" s="13" t="str">
        <f t="shared" si="41"/>
        <v>Medium</v>
      </c>
      <c r="H2661" s="13">
        <v>111.62</v>
      </c>
      <c r="I2661" s="13">
        <f>IFERROR(Table2[[#This Row],[Total Waste (tons)]] / (Table2[[#This Row],[Population (million)]]*1000), NA())</f>
        <v>1.9668586064084865E-3</v>
      </c>
      <c r="J2661" s="13">
        <v>1101.04</v>
      </c>
      <c r="K2661" s="13">
        <f>IFERROR(Table2[[#This Row],[Total Waste (tons)]] * Table2[[#This Row],[Household waste (%)]], NA())</f>
        <v>135587.58990000002</v>
      </c>
      <c r="L2661" s="13">
        <v>62.61</v>
      </c>
      <c r="M2661" s="10">
        <f>SUMIFS(Table2[Household waste (%)], Table2[Country], "Australia", Table2[Year], 2020)</f>
        <v>1412.17</v>
      </c>
      <c r="N2661" s="10">
        <f>COUNTIFS(Table2[Year], "USA")</f>
        <v>0</v>
      </c>
    </row>
    <row r="2662" spans="1:14" x14ac:dyDescent="0.35">
      <c r="A2662" s="8" t="s">
        <v>31</v>
      </c>
      <c r="B2662" s="9">
        <v>2018</v>
      </c>
      <c r="C2662" s="8" t="s">
        <v>11</v>
      </c>
      <c r="D2662" s="9">
        <v>9658.59</v>
      </c>
      <c r="E2662" s="10">
        <v>10369.92</v>
      </c>
      <c r="F2662" s="10">
        <f>IFERROR(Table2[[#This Row],[Economic loss ($ million)]]*1000000 / Table2[[#This Row],[Total Waste (tons)]], NA())</f>
        <v>1073647.3957378871</v>
      </c>
      <c r="G2662" s="10" t="str">
        <f t="shared" si="41"/>
        <v>Medium</v>
      </c>
      <c r="H2662" s="10">
        <v>175.19</v>
      </c>
      <c r="I2662" s="10">
        <f>IFERROR(Table2[[#This Row],[Total Waste (tons)]] / (Table2[[#This Row],[Population (million)]]*1000), NA())</f>
        <v>7.9659131209329562E-3</v>
      </c>
      <c r="J2662" s="10">
        <v>1212.49</v>
      </c>
      <c r="K2662" s="10">
        <f>IFERROR(Table2[[#This Row],[Total Waste (tons)]] * Table2[[#This Row],[Household waste (%)]], NA())</f>
        <v>395712.43229999999</v>
      </c>
      <c r="L2662" s="10">
        <v>40.97</v>
      </c>
      <c r="M2662" s="10">
        <f>SUMIFS(Table2[Household waste (%)], Table2[Country], "Australia", Table2[Year], 2020)</f>
        <v>1412.17</v>
      </c>
      <c r="N2662" s="10">
        <f>COUNTIFS(Table2[Year], "USA")</f>
        <v>0</v>
      </c>
    </row>
    <row r="2663" spans="1:14" x14ac:dyDescent="0.35">
      <c r="A2663" s="11" t="s">
        <v>23</v>
      </c>
      <c r="B2663" s="12">
        <v>2021</v>
      </c>
      <c r="C2663" s="11" t="s">
        <v>20</v>
      </c>
      <c r="D2663" s="12">
        <v>6656.46</v>
      </c>
      <c r="E2663" s="13">
        <v>6301.28</v>
      </c>
      <c r="F2663" s="13">
        <f>IFERROR(Table2[[#This Row],[Economic loss ($ million)]]*1000000 / Table2[[#This Row],[Total Waste (tons)]], NA())</f>
        <v>946641.30784230656</v>
      </c>
      <c r="G2663" s="13" t="str">
        <f t="shared" si="41"/>
        <v>Low</v>
      </c>
      <c r="H2663" s="13">
        <v>82.29</v>
      </c>
      <c r="I2663" s="13">
        <f>IFERROR(Table2[[#This Row],[Total Waste (tons)]] / (Table2[[#This Row],[Population (million)]]*1000), NA())</f>
        <v>8.9249024576646147E-3</v>
      </c>
      <c r="J2663" s="13">
        <v>745.83</v>
      </c>
      <c r="K2663" s="13">
        <f>IFERROR(Table2[[#This Row],[Total Waste (tons)]] * Table2[[#This Row],[Household waste (%)]], NA())</f>
        <v>348731.93940000003</v>
      </c>
      <c r="L2663" s="13">
        <v>52.39</v>
      </c>
      <c r="M2663" s="10">
        <f>SUMIFS(Table2[Household waste (%)], Table2[Country], "Australia", Table2[Year], 2020)</f>
        <v>1412.17</v>
      </c>
      <c r="N2663" s="10">
        <f>COUNTIFS(Table2[Year], "USA")</f>
        <v>0</v>
      </c>
    </row>
    <row r="2664" spans="1:14" x14ac:dyDescent="0.35">
      <c r="A2664" s="8" t="s">
        <v>32</v>
      </c>
      <c r="B2664" s="9">
        <v>2024</v>
      </c>
      <c r="C2664" s="8" t="s">
        <v>13</v>
      </c>
      <c r="D2664" s="9">
        <v>44495.54</v>
      </c>
      <c r="E2664" s="10">
        <v>46433.4</v>
      </c>
      <c r="F2664" s="10">
        <f>IFERROR(Table2[[#This Row],[Economic loss ($ million)]]*1000000 / Table2[[#This Row],[Total Waste (tons)]], NA())</f>
        <v>1043551.7806953236</v>
      </c>
      <c r="G2664" s="10" t="str">
        <f t="shared" si="41"/>
        <v>Medium</v>
      </c>
      <c r="H2664" s="10">
        <v>146.32</v>
      </c>
      <c r="I2664" s="10">
        <f>IFERROR(Table2[[#This Row],[Total Waste (tons)]] / (Table2[[#This Row],[Population (million)]]*1000), NA())</f>
        <v>0.14495077694888753</v>
      </c>
      <c r="J2664" s="10">
        <v>306.97000000000003</v>
      </c>
      <c r="K2664" s="10">
        <f>IFERROR(Table2[[#This Row],[Total Waste (tons)]] * Table2[[#This Row],[Household waste (%)]], NA())</f>
        <v>2829026.4331999999</v>
      </c>
      <c r="L2664" s="10">
        <v>63.58</v>
      </c>
      <c r="M2664" s="10">
        <f>SUMIFS(Table2[Household waste (%)], Table2[Country], "Australia", Table2[Year], 2020)</f>
        <v>1412.17</v>
      </c>
      <c r="N2664" s="10">
        <f>COUNTIFS(Table2[Year], "USA")</f>
        <v>0</v>
      </c>
    </row>
    <row r="2665" spans="1:14" x14ac:dyDescent="0.35">
      <c r="A2665" s="11" t="s">
        <v>27</v>
      </c>
      <c r="B2665" s="12">
        <v>2018</v>
      </c>
      <c r="C2665" s="11" t="s">
        <v>22</v>
      </c>
      <c r="D2665" s="12">
        <v>24514.17</v>
      </c>
      <c r="E2665" s="13">
        <v>26788.2</v>
      </c>
      <c r="F2665" s="13">
        <f>IFERROR(Table2[[#This Row],[Economic loss ($ million)]]*1000000 / Table2[[#This Row],[Total Waste (tons)]], NA())</f>
        <v>1092763.8994100147</v>
      </c>
      <c r="G2665" s="13" t="str">
        <f t="shared" si="41"/>
        <v>Medium</v>
      </c>
      <c r="H2665" s="13">
        <v>189.01</v>
      </c>
      <c r="I2665" s="13">
        <f>IFERROR(Table2[[#This Row],[Total Waste (tons)]] / (Table2[[#This Row],[Population (million)]]*1000), NA())</f>
        <v>0.18544647855359708</v>
      </c>
      <c r="J2665" s="13">
        <v>132.19</v>
      </c>
      <c r="K2665" s="13">
        <f>IFERROR(Table2[[#This Row],[Total Waste (tons)]] * Table2[[#This Row],[Household waste (%)]], NA())</f>
        <v>1646371.6571999998</v>
      </c>
      <c r="L2665" s="13">
        <v>67.16</v>
      </c>
      <c r="M2665" s="10">
        <f>SUMIFS(Table2[Household waste (%)], Table2[Country], "Australia", Table2[Year], 2020)</f>
        <v>1412.17</v>
      </c>
      <c r="N2665" s="10">
        <f>COUNTIFS(Table2[Year], "USA")</f>
        <v>0</v>
      </c>
    </row>
    <row r="2666" spans="1:14" x14ac:dyDescent="0.35">
      <c r="A2666" s="8" t="s">
        <v>29</v>
      </c>
      <c r="B2666" s="9">
        <v>2022</v>
      </c>
      <c r="C2666" s="8" t="s">
        <v>25</v>
      </c>
      <c r="D2666" s="9">
        <v>28903.66</v>
      </c>
      <c r="E2666" s="10">
        <v>33001.599999999999</v>
      </c>
      <c r="F2666" s="10">
        <f>IFERROR(Table2[[#This Row],[Economic loss ($ million)]]*1000000 / Table2[[#This Row],[Total Waste (tons)]], NA())</f>
        <v>1141779.2763961381</v>
      </c>
      <c r="G2666" s="10" t="str">
        <f t="shared" si="41"/>
        <v>High</v>
      </c>
      <c r="H2666" s="10">
        <v>183.31</v>
      </c>
      <c r="I2666" s="10">
        <f>IFERROR(Table2[[#This Row],[Total Waste (tons)]] / (Table2[[#This Row],[Population (million)]]*1000), NA())</f>
        <v>2.7947573510215526E-2</v>
      </c>
      <c r="J2666" s="10">
        <v>1034.21</v>
      </c>
      <c r="K2666" s="10">
        <f>IFERROR(Table2[[#This Row],[Total Waste (tons)]] * Table2[[#This Row],[Household waste (%)]], NA())</f>
        <v>1411076.6812</v>
      </c>
      <c r="L2666" s="10">
        <v>48.82</v>
      </c>
      <c r="M2666" s="10">
        <f>SUMIFS(Table2[Household waste (%)], Table2[Country], "Australia", Table2[Year], 2020)</f>
        <v>1412.17</v>
      </c>
      <c r="N2666" s="10">
        <f>COUNTIFS(Table2[Year], "USA")</f>
        <v>0</v>
      </c>
    </row>
    <row r="2667" spans="1:14" x14ac:dyDescent="0.35">
      <c r="A2667" s="11" t="s">
        <v>18</v>
      </c>
      <c r="B2667" s="12">
        <v>2020</v>
      </c>
      <c r="C2667" s="11" t="s">
        <v>11</v>
      </c>
      <c r="D2667" s="12">
        <v>49772.69</v>
      </c>
      <c r="E2667" s="13">
        <v>43644.69</v>
      </c>
      <c r="F2667" s="13">
        <f>IFERROR(Table2[[#This Row],[Economic loss ($ million)]]*1000000 / Table2[[#This Row],[Total Waste (tons)]], NA())</f>
        <v>876880.27309755608</v>
      </c>
      <c r="G2667" s="13" t="str">
        <f t="shared" si="41"/>
        <v>Low</v>
      </c>
      <c r="H2667" s="13">
        <v>39.99</v>
      </c>
      <c r="I2667" s="13">
        <f>IFERROR(Table2[[#This Row],[Total Waste (tons)]] / (Table2[[#This Row],[Population (million)]]*1000), NA())</f>
        <v>5.3779243652079957E-2</v>
      </c>
      <c r="J2667" s="13">
        <v>925.5</v>
      </c>
      <c r="K2667" s="13">
        <f>IFERROR(Table2[[#This Row],[Total Waste (tons)]] * Table2[[#This Row],[Household waste (%)]], NA())</f>
        <v>1702723.7249</v>
      </c>
      <c r="L2667" s="13">
        <v>34.21</v>
      </c>
      <c r="M2667" s="10">
        <f>SUMIFS(Table2[Household waste (%)], Table2[Country], "Australia", Table2[Year], 2020)</f>
        <v>1412.17</v>
      </c>
      <c r="N2667" s="10">
        <f>COUNTIFS(Table2[Year], "USA")</f>
        <v>0</v>
      </c>
    </row>
    <row r="2668" spans="1:14" x14ac:dyDescent="0.35">
      <c r="A2668" s="8" t="s">
        <v>18</v>
      </c>
      <c r="B2668" s="9">
        <v>2022</v>
      </c>
      <c r="C2668" s="8" t="s">
        <v>25</v>
      </c>
      <c r="D2668" s="9">
        <v>5065.24</v>
      </c>
      <c r="E2668" s="10">
        <v>5905.3</v>
      </c>
      <c r="F2668" s="10">
        <f>IFERROR(Table2[[#This Row],[Economic loss ($ million)]]*1000000 / Table2[[#This Row],[Total Waste (tons)]], NA())</f>
        <v>1165848.0150989885</v>
      </c>
      <c r="G2668" s="10" t="str">
        <f t="shared" si="41"/>
        <v>High</v>
      </c>
      <c r="H2668" s="10">
        <v>149.57</v>
      </c>
      <c r="I2668" s="10">
        <f>IFERROR(Table2[[#This Row],[Total Waste (tons)]] / (Table2[[#This Row],[Population (million)]]*1000), NA())</f>
        <v>1.5569544769925921E-2</v>
      </c>
      <c r="J2668" s="10">
        <v>325.33</v>
      </c>
      <c r="K2668" s="10">
        <f>IFERROR(Table2[[#This Row],[Total Waste (tons)]] * Table2[[#This Row],[Household waste (%)]], NA())</f>
        <v>230063.20079999999</v>
      </c>
      <c r="L2668" s="10">
        <v>45.42</v>
      </c>
      <c r="M2668" s="10">
        <f>SUMIFS(Table2[Household waste (%)], Table2[Country], "Australia", Table2[Year], 2020)</f>
        <v>1412.17</v>
      </c>
      <c r="N2668" s="10">
        <f>COUNTIFS(Table2[Year], "USA")</f>
        <v>0</v>
      </c>
    </row>
    <row r="2669" spans="1:14" x14ac:dyDescent="0.35">
      <c r="A2669" s="11" t="s">
        <v>31</v>
      </c>
      <c r="B2669" s="12">
        <v>2019</v>
      </c>
      <c r="C2669" s="11" t="s">
        <v>25</v>
      </c>
      <c r="D2669" s="12">
        <v>29064.6</v>
      </c>
      <c r="E2669" s="13">
        <v>24414.34</v>
      </c>
      <c r="F2669" s="13">
        <f>IFERROR(Table2[[#This Row],[Economic loss ($ million)]]*1000000 / Table2[[#This Row],[Total Waste (tons)]], NA())</f>
        <v>840002.6148648184</v>
      </c>
      <c r="G2669" s="13" t="str">
        <f t="shared" si="41"/>
        <v>Low</v>
      </c>
      <c r="H2669" s="13">
        <v>101.95</v>
      </c>
      <c r="I2669" s="13">
        <f>IFERROR(Table2[[#This Row],[Total Waste (tons)]] / (Table2[[#This Row],[Population (million)]]*1000), NA())</f>
        <v>3.6147752005472295E-2</v>
      </c>
      <c r="J2669" s="13">
        <v>804.05</v>
      </c>
      <c r="K2669" s="13">
        <f>IFERROR(Table2[[#This Row],[Total Waste (tons)]] * Table2[[#This Row],[Household waste (%)]], NA())</f>
        <v>1527054.0839999998</v>
      </c>
      <c r="L2669" s="13">
        <v>52.54</v>
      </c>
      <c r="M2669" s="10">
        <f>SUMIFS(Table2[Household waste (%)], Table2[Country], "Australia", Table2[Year], 2020)</f>
        <v>1412.17</v>
      </c>
      <c r="N2669" s="10">
        <f>COUNTIFS(Table2[Year], "USA")</f>
        <v>0</v>
      </c>
    </row>
    <row r="2670" spans="1:14" x14ac:dyDescent="0.35">
      <c r="A2670" s="8" t="s">
        <v>26</v>
      </c>
      <c r="B2670" s="9">
        <v>2021</v>
      </c>
      <c r="C2670" s="8" t="s">
        <v>13</v>
      </c>
      <c r="D2670" s="9">
        <v>37567.629999999997</v>
      </c>
      <c r="E2670" s="10">
        <v>39621.97</v>
      </c>
      <c r="F2670" s="10">
        <f>IFERROR(Table2[[#This Row],[Economic loss ($ million)]]*1000000 / Table2[[#This Row],[Total Waste (tons)]], NA())</f>
        <v>1054683.7796262368</v>
      </c>
      <c r="G2670" s="10" t="str">
        <f t="shared" si="41"/>
        <v>Medium</v>
      </c>
      <c r="H2670" s="10">
        <v>79.91</v>
      </c>
      <c r="I2670" s="10">
        <f>IFERROR(Table2[[#This Row],[Total Waste (tons)]] / (Table2[[#This Row],[Population (million)]]*1000), NA())</f>
        <v>0.16934560944825097</v>
      </c>
      <c r="J2670" s="10">
        <v>221.84</v>
      </c>
      <c r="K2670" s="10">
        <f>IFERROR(Table2[[#This Row],[Total Waste (tons)]] * Table2[[#This Row],[Household waste (%)]], NA())</f>
        <v>1956897.8466999999</v>
      </c>
      <c r="L2670" s="10">
        <v>52.09</v>
      </c>
      <c r="M2670" s="10">
        <f>SUMIFS(Table2[Household waste (%)], Table2[Country], "Australia", Table2[Year], 2020)</f>
        <v>1412.17</v>
      </c>
      <c r="N2670" s="10">
        <f>COUNTIFS(Table2[Year], "USA")</f>
        <v>0</v>
      </c>
    </row>
    <row r="2671" spans="1:14" x14ac:dyDescent="0.35">
      <c r="A2671" s="11" t="s">
        <v>21</v>
      </c>
      <c r="B2671" s="12">
        <v>2019</v>
      </c>
      <c r="C2671" s="11" t="s">
        <v>9</v>
      </c>
      <c r="D2671" s="12">
        <v>4369.8100000000004</v>
      </c>
      <c r="E2671" s="13">
        <v>4887.32</v>
      </c>
      <c r="F2671" s="13">
        <f>IFERROR(Table2[[#This Row],[Economic loss ($ million)]]*1000000 / Table2[[#This Row],[Total Waste (tons)]], NA())</f>
        <v>1118428.4900258821</v>
      </c>
      <c r="G2671" s="13" t="str">
        <f t="shared" si="41"/>
        <v>High</v>
      </c>
      <c r="H2671" s="13">
        <v>191.88</v>
      </c>
      <c r="I2671" s="13">
        <f>IFERROR(Table2[[#This Row],[Total Waste (tons)]] / (Table2[[#This Row],[Population (million)]]*1000), NA())</f>
        <v>3.6576323961463454E-3</v>
      </c>
      <c r="J2671" s="13">
        <v>1194.71</v>
      </c>
      <c r="K2671" s="13">
        <f>IFERROR(Table2[[#This Row],[Total Waste (tons)]] * Table2[[#This Row],[Household waste (%)]], NA())</f>
        <v>272370.2573</v>
      </c>
      <c r="L2671" s="13">
        <v>62.33</v>
      </c>
      <c r="M2671" s="10">
        <f>SUMIFS(Table2[Household waste (%)], Table2[Country], "Australia", Table2[Year], 2020)</f>
        <v>1412.17</v>
      </c>
      <c r="N2671" s="10">
        <f>COUNTIFS(Table2[Year], "USA")</f>
        <v>0</v>
      </c>
    </row>
    <row r="2672" spans="1:14" x14ac:dyDescent="0.35">
      <c r="A2672" s="8" t="s">
        <v>21</v>
      </c>
      <c r="B2672" s="9">
        <v>2018</v>
      </c>
      <c r="C2672" s="8" t="s">
        <v>9</v>
      </c>
      <c r="D2672" s="9">
        <v>19031.830000000002</v>
      </c>
      <c r="E2672" s="10">
        <v>16496.509999999998</v>
      </c>
      <c r="F2672" s="10">
        <f>IFERROR(Table2[[#This Row],[Economic loss ($ million)]]*1000000 / Table2[[#This Row],[Total Waste (tons)]], NA())</f>
        <v>866785.27498406603</v>
      </c>
      <c r="G2672" s="10" t="str">
        <f t="shared" si="41"/>
        <v>Low</v>
      </c>
      <c r="H2672" s="10">
        <v>156.91</v>
      </c>
      <c r="I2672" s="10">
        <f>IFERROR(Table2[[#This Row],[Total Waste (tons)]] / (Table2[[#This Row],[Population (million)]]*1000), NA())</f>
        <v>2.2052594377882321E-2</v>
      </c>
      <c r="J2672" s="10">
        <v>863.02</v>
      </c>
      <c r="K2672" s="10">
        <f>IFERROR(Table2[[#This Row],[Total Waste (tons)]] * Table2[[#This Row],[Household waste (%)]], NA())</f>
        <v>1060643.8859000001</v>
      </c>
      <c r="L2672" s="10">
        <v>55.73</v>
      </c>
      <c r="M2672" s="10">
        <f>SUMIFS(Table2[Household waste (%)], Table2[Country], "Australia", Table2[Year], 2020)</f>
        <v>1412.17</v>
      </c>
      <c r="N2672" s="10">
        <f>COUNTIFS(Table2[Year], "USA")</f>
        <v>0</v>
      </c>
    </row>
    <row r="2673" spans="1:14" x14ac:dyDescent="0.35">
      <c r="A2673" s="11" t="s">
        <v>12</v>
      </c>
      <c r="B2673" s="12">
        <v>2019</v>
      </c>
      <c r="C2673" s="11" t="s">
        <v>20</v>
      </c>
      <c r="D2673" s="12">
        <v>21434.17</v>
      </c>
      <c r="E2673" s="13">
        <v>19875.64</v>
      </c>
      <c r="F2673" s="13">
        <f>IFERROR(Table2[[#This Row],[Economic loss ($ million)]]*1000000 / Table2[[#This Row],[Total Waste (tons)]], NA())</f>
        <v>927287.59732707171</v>
      </c>
      <c r="G2673" s="13" t="str">
        <f t="shared" si="41"/>
        <v>Low</v>
      </c>
      <c r="H2673" s="13">
        <v>47.91</v>
      </c>
      <c r="I2673" s="13">
        <f>IFERROR(Table2[[#This Row],[Total Waste (tons)]] / (Table2[[#This Row],[Population (million)]]*1000), NA())</f>
        <v>2.696732593543192E-2</v>
      </c>
      <c r="J2673" s="13">
        <v>794.82</v>
      </c>
      <c r="K2673" s="13">
        <f>IFERROR(Table2[[#This Row],[Total Waste (tons)]] * Table2[[#This Row],[Household waste (%)]], NA())</f>
        <v>764985.52729999984</v>
      </c>
      <c r="L2673" s="13">
        <v>35.69</v>
      </c>
      <c r="M2673" s="10">
        <f>SUMIFS(Table2[Household waste (%)], Table2[Country], "Australia", Table2[Year], 2020)</f>
        <v>1412.17</v>
      </c>
      <c r="N2673" s="10">
        <f>COUNTIFS(Table2[Year], "USA")</f>
        <v>0</v>
      </c>
    </row>
    <row r="2674" spans="1:14" x14ac:dyDescent="0.35">
      <c r="A2674" s="8" t="s">
        <v>34</v>
      </c>
      <c r="B2674" s="9">
        <v>2019</v>
      </c>
      <c r="C2674" s="8" t="s">
        <v>25</v>
      </c>
      <c r="D2674" s="9">
        <v>10385.07</v>
      </c>
      <c r="E2674" s="10">
        <v>8502.9699999999993</v>
      </c>
      <c r="F2674" s="10">
        <f>IFERROR(Table2[[#This Row],[Economic loss ($ million)]]*1000000 / Table2[[#This Row],[Total Waste (tons)]], NA())</f>
        <v>818768.67464542843</v>
      </c>
      <c r="G2674" s="10" t="str">
        <f t="shared" si="41"/>
        <v>Low</v>
      </c>
      <c r="H2674" s="10">
        <v>169.18</v>
      </c>
      <c r="I2674" s="10">
        <f>IFERROR(Table2[[#This Row],[Total Waste (tons)]] / (Table2[[#This Row],[Population (million)]]*1000), NA())</f>
        <v>4.6250423087200496E-2</v>
      </c>
      <c r="J2674" s="10">
        <v>224.54</v>
      </c>
      <c r="K2674" s="10">
        <f>IFERROR(Table2[[#This Row],[Total Waste (tons)]] * Table2[[#This Row],[Household waste (%)]], NA())</f>
        <v>473455.34130000003</v>
      </c>
      <c r="L2674" s="10">
        <v>45.59</v>
      </c>
      <c r="M2674" s="10">
        <f>SUMIFS(Table2[Household waste (%)], Table2[Country], "Australia", Table2[Year], 2020)</f>
        <v>1412.17</v>
      </c>
      <c r="N2674" s="10">
        <f>COUNTIFS(Table2[Year], "USA")</f>
        <v>0</v>
      </c>
    </row>
    <row r="2675" spans="1:14" x14ac:dyDescent="0.35">
      <c r="A2675" s="11" t="s">
        <v>16</v>
      </c>
      <c r="B2675" s="12">
        <v>2020</v>
      </c>
      <c r="C2675" s="11" t="s">
        <v>22</v>
      </c>
      <c r="D2675" s="12">
        <v>11057.55</v>
      </c>
      <c r="E2675" s="13">
        <v>9620.6200000000008</v>
      </c>
      <c r="F2675" s="13">
        <f>IFERROR(Table2[[#This Row],[Economic loss ($ million)]]*1000000 / Table2[[#This Row],[Total Waste (tons)]], NA())</f>
        <v>870049.87542448379</v>
      </c>
      <c r="G2675" s="13" t="str">
        <f t="shared" si="41"/>
        <v>Low</v>
      </c>
      <c r="H2675" s="13">
        <v>169.66</v>
      </c>
      <c r="I2675" s="13">
        <f>IFERROR(Table2[[#This Row],[Total Waste (tons)]] / (Table2[[#This Row],[Population (million)]]*1000), NA())</f>
        <v>1.8059924543093731E-2</v>
      </c>
      <c r="J2675" s="13">
        <v>612.27</v>
      </c>
      <c r="K2675" s="13">
        <f>IFERROR(Table2[[#This Row],[Total Waste (tons)]] * Table2[[#This Row],[Household waste (%)]], NA())</f>
        <v>515281.82999999996</v>
      </c>
      <c r="L2675" s="13">
        <v>46.6</v>
      </c>
      <c r="M2675" s="10">
        <f>SUMIFS(Table2[Household waste (%)], Table2[Country], "Australia", Table2[Year], 2020)</f>
        <v>1412.17</v>
      </c>
      <c r="N2675" s="10">
        <f>COUNTIFS(Table2[Year], "USA")</f>
        <v>0</v>
      </c>
    </row>
    <row r="2676" spans="1:14" x14ac:dyDescent="0.35">
      <c r="A2676" s="8" t="s">
        <v>29</v>
      </c>
      <c r="B2676" s="9">
        <v>2018</v>
      </c>
      <c r="C2676" s="8" t="s">
        <v>22</v>
      </c>
      <c r="D2676" s="9">
        <v>39049.01</v>
      </c>
      <c r="E2676" s="10">
        <v>44033.69</v>
      </c>
      <c r="F2676" s="10">
        <f>IFERROR(Table2[[#This Row],[Economic loss ($ million)]]*1000000 / Table2[[#This Row],[Total Waste (tons)]], NA())</f>
        <v>1127651.8918149269</v>
      </c>
      <c r="G2676" s="10" t="str">
        <f t="shared" si="41"/>
        <v>High</v>
      </c>
      <c r="H2676" s="10">
        <v>33.04</v>
      </c>
      <c r="I2676" s="10">
        <f>IFERROR(Table2[[#This Row],[Total Waste (tons)]] / (Table2[[#This Row],[Population (million)]]*1000), NA())</f>
        <v>4.5383134014388156E-2</v>
      </c>
      <c r="J2676" s="10">
        <v>860.43</v>
      </c>
      <c r="K2676" s="10">
        <f>IFERROR(Table2[[#This Row],[Total Waste (tons)]] * Table2[[#This Row],[Household waste (%)]], NA())</f>
        <v>2201583.1838000002</v>
      </c>
      <c r="L2676" s="10">
        <v>56.38</v>
      </c>
      <c r="M2676" s="10">
        <f>SUMIFS(Table2[Household waste (%)], Table2[Country], "Australia", Table2[Year], 2020)</f>
        <v>1412.17</v>
      </c>
      <c r="N2676" s="10">
        <f>COUNTIFS(Table2[Year], "USA")</f>
        <v>0</v>
      </c>
    </row>
    <row r="2677" spans="1:14" x14ac:dyDescent="0.35">
      <c r="A2677" s="11" t="s">
        <v>23</v>
      </c>
      <c r="B2677" s="12">
        <v>2023</v>
      </c>
      <c r="C2677" s="11" t="s">
        <v>13</v>
      </c>
      <c r="D2677" s="12">
        <v>2180.5300000000002</v>
      </c>
      <c r="E2677" s="13">
        <v>1824.97</v>
      </c>
      <c r="F2677" s="13">
        <f>IFERROR(Table2[[#This Row],[Economic loss ($ million)]]*1000000 / Table2[[#This Row],[Total Waste (tons)]], NA())</f>
        <v>836938.72590608697</v>
      </c>
      <c r="G2677" s="13" t="str">
        <f t="shared" si="41"/>
        <v>Low</v>
      </c>
      <c r="H2677" s="13">
        <v>97.89</v>
      </c>
      <c r="I2677" s="13">
        <f>IFERROR(Table2[[#This Row],[Total Waste (tons)]] / (Table2[[#This Row],[Population (million)]]*1000), NA())</f>
        <v>1.5618611713976694E-3</v>
      </c>
      <c r="J2677" s="13">
        <v>1396.11</v>
      </c>
      <c r="K2677" s="13">
        <f>IFERROR(Table2[[#This Row],[Total Waste (tons)]] * Table2[[#This Row],[Household waste (%)]], NA())</f>
        <v>146945.9167</v>
      </c>
      <c r="L2677" s="13">
        <v>67.39</v>
      </c>
      <c r="M2677" s="10">
        <f>SUMIFS(Table2[Household waste (%)], Table2[Country], "Australia", Table2[Year], 2020)</f>
        <v>1412.17</v>
      </c>
      <c r="N2677" s="10">
        <f>COUNTIFS(Table2[Year], "USA")</f>
        <v>0</v>
      </c>
    </row>
    <row r="2678" spans="1:14" x14ac:dyDescent="0.35">
      <c r="A2678" s="8" t="s">
        <v>28</v>
      </c>
      <c r="B2678" s="9">
        <v>2021</v>
      </c>
      <c r="C2678" s="8" t="s">
        <v>15</v>
      </c>
      <c r="D2678" s="9">
        <v>42257.7</v>
      </c>
      <c r="E2678" s="10">
        <v>41696.28</v>
      </c>
      <c r="F2678" s="10">
        <f>IFERROR(Table2[[#This Row],[Economic loss ($ million)]]*1000000 / Table2[[#This Row],[Total Waste (tons)]], NA())</f>
        <v>986714.37394841656</v>
      </c>
      <c r="G2678" s="10" t="str">
        <f t="shared" si="41"/>
        <v>Medium</v>
      </c>
      <c r="H2678" s="10">
        <v>112.7</v>
      </c>
      <c r="I2678" s="10">
        <f>IFERROR(Table2[[#This Row],[Total Waste (tons)]] / (Table2[[#This Row],[Population (million)]]*1000), NA())</f>
        <v>0.30964827434601011</v>
      </c>
      <c r="J2678" s="10">
        <v>136.47</v>
      </c>
      <c r="K2678" s="10">
        <f>IFERROR(Table2[[#This Row],[Total Waste (tons)]] * Table2[[#This Row],[Household waste (%)]], NA())</f>
        <v>2374882.7399999998</v>
      </c>
      <c r="L2678" s="10">
        <v>56.2</v>
      </c>
      <c r="M2678" s="10">
        <f>SUMIFS(Table2[Household waste (%)], Table2[Country], "Australia", Table2[Year], 2020)</f>
        <v>1412.17</v>
      </c>
      <c r="N2678" s="10">
        <f>COUNTIFS(Table2[Year], "USA")</f>
        <v>0</v>
      </c>
    </row>
    <row r="2679" spans="1:14" x14ac:dyDescent="0.35">
      <c r="A2679" s="11" t="s">
        <v>12</v>
      </c>
      <c r="B2679" s="12">
        <v>2020</v>
      </c>
      <c r="C2679" s="11" t="s">
        <v>20</v>
      </c>
      <c r="D2679" s="12">
        <v>6459.79</v>
      </c>
      <c r="E2679" s="13">
        <v>6193</v>
      </c>
      <c r="F2679" s="13">
        <f>IFERROR(Table2[[#This Row],[Economic loss ($ million)]]*1000000 / Table2[[#This Row],[Total Waste (tons)]], NA())</f>
        <v>958699.89581704664</v>
      </c>
      <c r="G2679" s="13" t="str">
        <f t="shared" si="41"/>
        <v>Medium</v>
      </c>
      <c r="H2679" s="13">
        <v>124.61</v>
      </c>
      <c r="I2679" s="13">
        <f>IFERROR(Table2[[#This Row],[Total Waste (tons)]] / (Table2[[#This Row],[Population (million)]]*1000), NA())</f>
        <v>1.9053741556794384E-2</v>
      </c>
      <c r="J2679" s="13">
        <v>339.03</v>
      </c>
      <c r="K2679" s="13">
        <f>IFERROR(Table2[[#This Row],[Total Waste (tons)]] * Table2[[#This Row],[Household waste (%)]], NA())</f>
        <v>282422.01880000002</v>
      </c>
      <c r="L2679" s="13">
        <v>43.72</v>
      </c>
      <c r="M2679" s="10">
        <f>SUMIFS(Table2[Household waste (%)], Table2[Country], "Australia", Table2[Year], 2020)</f>
        <v>1412.17</v>
      </c>
      <c r="N2679" s="10">
        <f>COUNTIFS(Table2[Year], "USA")</f>
        <v>0</v>
      </c>
    </row>
    <row r="2680" spans="1:14" x14ac:dyDescent="0.35">
      <c r="A2680" s="8" t="s">
        <v>28</v>
      </c>
      <c r="B2680" s="9">
        <v>2022</v>
      </c>
      <c r="C2680" s="8" t="s">
        <v>11</v>
      </c>
      <c r="D2680" s="9">
        <v>30444.720000000001</v>
      </c>
      <c r="E2680" s="10">
        <v>33319.75</v>
      </c>
      <c r="F2680" s="10">
        <f>IFERROR(Table2[[#This Row],[Economic loss ($ million)]]*1000000 / Table2[[#This Row],[Total Waste (tons)]], NA())</f>
        <v>1094434.4372357505</v>
      </c>
      <c r="G2680" s="10" t="str">
        <f t="shared" si="41"/>
        <v>Medium</v>
      </c>
      <c r="H2680" s="10">
        <v>174.02</v>
      </c>
      <c r="I2680" s="10">
        <f>IFERROR(Table2[[#This Row],[Total Waste (tons)]] / (Table2[[#This Row],[Population (million)]]*1000), NA())</f>
        <v>2.8378218154023974E-2</v>
      </c>
      <c r="J2680" s="10">
        <v>1072.82</v>
      </c>
      <c r="K2680" s="10">
        <f>IFERROR(Table2[[#This Row],[Total Waste (tons)]] * Table2[[#This Row],[Household waste (%)]], NA())</f>
        <v>1029031.536</v>
      </c>
      <c r="L2680" s="10">
        <v>33.799999999999997</v>
      </c>
      <c r="M2680" s="10">
        <f>SUMIFS(Table2[Household waste (%)], Table2[Country], "Australia", Table2[Year], 2020)</f>
        <v>1412.17</v>
      </c>
      <c r="N2680" s="10">
        <f>COUNTIFS(Table2[Year], "USA")</f>
        <v>0</v>
      </c>
    </row>
    <row r="2681" spans="1:14" x14ac:dyDescent="0.35">
      <c r="A2681" s="11" t="s">
        <v>29</v>
      </c>
      <c r="B2681" s="12">
        <v>2021</v>
      </c>
      <c r="C2681" s="11" t="s">
        <v>22</v>
      </c>
      <c r="D2681" s="12">
        <v>47465.65</v>
      </c>
      <c r="E2681" s="13">
        <v>53579.11</v>
      </c>
      <c r="F2681" s="13">
        <f>IFERROR(Table2[[#This Row],[Economic loss ($ million)]]*1000000 / Table2[[#This Row],[Total Waste (tons)]], NA())</f>
        <v>1128797.5620264339</v>
      </c>
      <c r="G2681" s="13" t="str">
        <f t="shared" si="41"/>
        <v>High</v>
      </c>
      <c r="H2681" s="13">
        <v>22.03</v>
      </c>
      <c r="I2681" s="13">
        <f>IFERROR(Table2[[#This Row],[Total Waste (tons)]] / (Table2[[#This Row],[Population (million)]]*1000), NA())</f>
        <v>0.13461231955985367</v>
      </c>
      <c r="J2681" s="13">
        <v>352.61</v>
      </c>
      <c r="K2681" s="13">
        <f>IFERROR(Table2[[#This Row],[Total Waste (tons)]] * Table2[[#This Row],[Household waste (%)]], NA())</f>
        <v>2160161.7314999998</v>
      </c>
      <c r="L2681" s="13">
        <v>45.51</v>
      </c>
      <c r="M2681" s="10">
        <f>SUMIFS(Table2[Household waste (%)], Table2[Country], "Australia", Table2[Year], 2020)</f>
        <v>1412.17</v>
      </c>
      <c r="N2681" s="10">
        <f>COUNTIFS(Table2[Year], "USA")</f>
        <v>0</v>
      </c>
    </row>
    <row r="2682" spans="1:14" x14ac:dyDescent="0.35">
      <c r="A2682" s="8" t="s">
        <v>8</v>
      </c>
      <c r="B2682" s="9">
        <v>2019</v>
      </c>
      <c r="C2682" s="8" t="s">
        <v>25</v>
      </c>
      <c r="D2682" s="9">
        <v>49823.94</v>
      </c>
      <c r="E2682" s="10">
        <v>45973.69</v>
      </c>
      <c r="F2682" s="10">
        <f>IFERROR(Table2[[#This Row],[Economic loss ($ million)]]*1000000 / Table2[[#This Row],[Total Waste (tons)]], NA())</f>
        <v>922722.89184677077</v>
      </c>
      <c r="G2682" s="10" t="str">
        <f t="shared" si="41"/>
        <v>Low</v>
      </c>
      <c r="H2682" s="10">
        <v>83.03</v>
      </c>
      <c r="I2682" s="10">
        <f>IFERROR(Table2[[#This Row],[Total Waste (tons)]] / (Table2[[#This Row],[Population (million)]]*1000), NA())</f>
        <v>0.10479763582441159</v>
      </c>
      <c r="J2682" s="10">
        <v>475.43</v>
      </c>
      <c r="K2682" s="10">
        <f>IFERROR(Table2[[#This Row],[Total Waste (tons)]] * Table2[[#This Row],[Household waste (%)]], NA())</f>
        <v>2686506.8448000001</v>
      </c>
      <c r="L2682" s="10">
        <v>53.92</v>
      </c>
      <c r="M2682" s="10">
        <f>SUMIFS(Table2[Household waste (%)], Table2[Country], "Australia", Table2[Year], 2020)</f>
        <v>1412.17</v>
      </c>
      <c r="N2682" s="10">
        <f>COUNTIFS(Table2[Year], "USA")</f>
        <v>0</v>
      </c>
    </row>
    <row r="2683" spans="1:14" x14ac:dyDescent="0.35">
      <c r="A2683" s="11" t="s">
        <v>34</v>
      </c>
      <c r="B2683" s="12">
        <v>2021</v>
      </c>
      <c r="C2683" s="11" t="s">
        <v>20</v>
      </c>
      <c r="D2683" s="12">
        <v>29167.74</v>
      </c>
      <c r="E2683" s="13">
        <v>25258.69</v>
      </c>
      <c r="F2683" s="13">
        <f>IFERROR(Table2[[#This Row],[Economic loss ($ million)]]*1000000 / Table2[[#This Row],[Total Waste (tons)]], NA())</f>
        <v>865980.36049416231</v>
      </c>
      <c r="G2683" s="13" t="str">
        <f t="shared" si="41"/>
        <v>Low</v>
      </c>
      <c r="H2683" s="13">
        <v>160.65</v>
      </c>
      <c r="I2683" s="13">
        <f>IFERROR(Table2[[#This Row],[Total Waste (tons)]] / (Table2[[#This Row],[Population (million)]]*1000), NA())</f>
        <v>2.2806004925915793E-2</v>
      </c>
      <c r="J2683" s="13">
        <v>1278.95</v>
      </c>
      <c r="K2683" s="13">
        <f>IFERROR(Table2[[#This Row],[Total Waste (tons)]] * Table2[[#This Row],[Household waste (%)]], NA())</f>
        <v>1734313.8204000001</v>
      </c>
      <c r="L2683" s="13">
        <v>59.46</v>
      </c>
      <c r="M2683" s="10">
        <f>SUMIFS(Table2[Household waste (%)], Table2[Country], "Australia", Table2[Year], 2020)</f>
        <v>1412.17</v>
      </c>
      <c r="N2683" s="10">
        <f>COUNTIFS(Table2[Year], "USA")</f>
        <v>0</v>
      </c>
    </row>
    <row r="2684" spans="1:14" x14ac:dyDescent="0.35">
      <c r="A2684" s="8" t="s">
        <v>16</v>
      </c>
      <c r="B2684" s="9">
        <v>2021</v>
      </c>
      <c r="C2684" s="8" t="s">
        <v>25</v>
      </c>
      <c r="D2684" s="9">
        <v>42115.49</v>
      </c>
      <c r="E2684" s="10">
        <v>46090.93</v>
      </c>
      <c r="F2684" s="10">
        <f>IFERROR(Table2[[#This Row],[Economic loss ($ million)]]*1000000 / Table2[[#This Row],[Total Waste (tons)]], NA())</f>
        <v>1094393.7729324768</v>
      </c>
      <c r="G2684" s="10" t="str">
        <f t="shared" si="41"/>
        <v>Medium</v>
      </c>
      <c r="H2684" s="10">
        <v>38.700000000000003</v>
      </c>
      <c r="I2684" s="10">
        <f>IFERROR(Table2[[#This Row],[Total Waste (tons)]] / (Table2[[#This Row],[Population (million)]]*1000), NA())</f>
        <v>3.0112390158800521E-2</v>
      </c>
      <c r="J2684" s="10">
        <v>1398.61</v>
      </c>
      <c r="K2684" s="10">
        <f>IFERROR(Table2[[#This Row],[Total Waste (tons)]] * Table2[[#This Row],[Household waste (%)]], NA())</f>
        <v>2002591.5494999997</v>
      </c>
      <c r="L2684" s="10">
        <v>47.55</v>
      </c>
      <c r="M2684" s="10">
        <f>SUMIFS(Table2[Household waste (%)], Table2[Country], "Australia", Table2[Year], 2020)</f>
        <v>1412.17</v>
      </c>
      <c r="N2684" s="10">
        <f>COUNTIFS(Table2[Year], "USA")</f>
        <v>0</v>
      </c>
    </row>
    <row r="2685" spans="1:14" x14ac:dyDescent="0.35">
      <c r="A2685" s="11" t="s">
        <v>31</v>
      </c>
      <c r="B2685" s="12">
        <v>2021</v>
      </c>
      <c r="C2685" s="11" t="s">
        <v>22</v>
      </c>
      <c r="D2685" s="12">
        <v>21371.86</v>
      </c>
      <c r="E2685" s="13">
        <v>17695.34</v>
      </c>
      <c r="F2685" s="13">
        <f>IFERROR(Table2[[#This Row],[Economic loss ($ million)]]*1000000 / Table2[[#This Row],[Total Waste (tons)]], NA())</f>
        <v>827973.79357716173</v>
      </c>
      <c r="G2685" s="13" t="str">
        <f t="shared" si="41"/>
        <v>Low</v>
      </c>
      <c r="H2685" s="13">
        <v>100.37</v>
      </c>
      <c r="I2685" s="13">
        <f>IFERROR(Table2[[#This Row],[Total Waste (tons)]] / (Table2[[#This Row],[Population (million)]]*1000), NA())</f>
        <v>1.5897659818200752E-2</v>
      </c>
      <c r="J2685" s="13">
        <v>1344.34</v>
      </c>
      <c r="K2685" s="13">
        <f>IFERROR(Table2[[#This Row],[Total Waste (tons)]] * Table2[[#This Row],[Household waste (%)]], NA())</f>
        <v>1491755.828</v>
      </c>
      <c r="L2685" s="13">
        <v>69.8</v>
      </c>
      <c r="M2685" s="10">
        <f>SUMIFS(Table2[Household waste (%)], Table2[Country], "Australia", Table2[Year], 2020)</f>
        <v>1412.17</v>
      </c>
      <c r="N2685" s="10">
        <f>COUNTIFS(Table2[Year], "USA")</f>
        <v>0</v>
      </c>
    </row>
    <row r="2686" spans="1:14" x14ac:dyDescent="0.35">
      <c r="A2686" s="8" t="s">
        <v>16</v>
      </c>
      <c r="B2686" s="9">
        <v>2020</v>
      </c>
      <c r="C2686" s="8" t="s">
        <v>11</v>
      </c>
      <c r="D2686" s="9">
        <v>19900.990000000002</v>
      </c>
      <c r="E2686" s="10">
        <v>17348.64</v>
      </c>
      <c r="F2686" s="10">
        <f>IFERROR(Table2[[#This Row],[Economic loss ($ million)]]*1000000 / Table2[[#This Row],[Total Waste (tons)]], NA())</f>
        <v>871747.58642660489</v>
      </c>
      <c r="G2686" s="10" t="str">
        <f t="shared" si="41"/>
        <v>Low</v>
      </c>
      <c r="H2686" s="10">
        <v>22.72</v>
      </c>
      <c r="I2686" s="10">
        <f>IFERROR(Table2[[#This Row],[Total Waste (tons)]] / (Table2[[#This Row],[Population (million)]]*1000), NA())</f>
        <v>2.6868539720257063E-2</v>
      </c>
      <c r="J2686" s="10">
        <v>740.68</v>
      </c>
      <c r="K2686" s="10">
        <f>IFERROR(Table2[[#This Row],[Total Waste (tons)]] * Table2[[#This Row],[Household waste (%)]], NA())</f>
        <v>1084603.9550000001</v>
      </c>
      <c r="L2686" s="10">
        <v>54.5</v>
      </c>
      <c r="M2686" s="10">
        <f>SUMIFS(Table2[Household waste (%)], Table2[Country], "Australia", Table2[Year], 2020)</f>
        <v>1412.17</v>
      </c>
      <c r="N2686" s="10">
        <f>COUNTIFS(Table2[Year], "USA")</f>
        <v>0</v>
      </c>
    </row>
    <row r="2687" spans="1:14" x14ac:dyDescent="0.35">
      <c r="A2687" s="11" t="s">
        <v>8</v>
      </c>
      <c r="B2687" s="12">
        <v>2020</v>
      </c>
      <c r="C2687" s="11" t="s">
        <v>15</v>
      </c>
      <c r="D2687" s="12">
        <v>19245.53</v>
      </c>
      <c r="E2687" s="13">
        <v>19528.32</v>
      </c>
      <c r="F2687" s="13">
        <f>IFERROR(Table2[[#This Row],[Economic loss ($ million)]]*1000000 / Table2[[#This Row],[Total Waste (tons)]], NA())</f>
        <v>1014693.8016256243</v>
      </c>
      <c r="G2687" s="13" t="str">
        <f t="shared" si="41"/>
        <v>Medium</v>
      </c>
      <c r="H2687" s="13">
        <v>126.38</v>
      </c>
      <c r="I2687" s="13">
        <f>IFERROR(Table2[[#This Row],[Total Waste (tons)]] / (Table2[[#This Row],[Population (million)]]*1000), NA())</f>
        <v>1.9131125867313463E-2</v>
      </c>
      <c r="J2687" s="13">
        <v>1005.98</v>
      </c>
      <c r="K2687" s="13">
        <f>IFERROR(Table2[[#This Row],[Total Waste (tons)]] * Table2[[#This Row],[Household waste (%)]], NA())</f>
        <v>1159543.1824999999</v>
      </c>
      <c r="L2687" s="13">
        <v>60.25</v>
      </c>
      <c r="M2687" s="10">
        <f>SUMIFS(Table2[Household waste (%)], Table2[Country], "Australia", Table2[Year], 2020)</f>
        <v>1412.17</v>
      </c>
      <c r="N2687" s="10">
        <f>COUNTIFS(Table2[Year], "USA")</f>
        <v>0</v>
      </c>
    </row>
    <row r="2688" spans="1:14" x14ac:dyDescent="0.35">
      <c r="A2688" s="8" t="s">
        <v>27</v>
      </c>
      <c r="B2688" s="9">
        <v>2023</v>
      </c>
      <c r="C2688" s="8" t="s">
        <v>13</v>
      </c>
      <c r="D2688" s="9">
        <v>42773.98</v>
      </c>
      <c r="E2688" s="10">
        <v>38199.699999999997</v>
      </c>
      <c r="F2688" s="10">
        <f>IFERROR(Table2[[#This Row],[Economic loss ($ million)]]*1000000 / Table2[[#This Row],[Total Waste (tons)]], NA())</f>
        <v>893059.28510744136</v>
      </c>
      <c r="G2688" s="10" t="str">
        <f t="shared" si="41"/>
        <v>Low</v>
      </c>
      <c r="H2688" s="10">
        <v>165.69</v>
      </c>
      <c r="I2688" s="10">
        <f>IFERROR(Table2[[#This Row],[Total Waste (tons)]] / (Table2[[#This Row],[Population (million)]]*1000), NA())</f>
        <v>9.8109959172439115E-2</v>
      </c>
      <c r="J2688" s="10">
        <v>435.98</v>
      </c>
      <c r="K2688" s="10">
        <f>IFERROR(Table2[[#This Row],[Total Waste (tons)]] * Table2[[#This Row],[Household waste (%)]], NA())</f>
        <v>1296479.3338000001</v>
      </c>
      <c r="L2688" s="10">
        <v>30.31</v>
      </c>
      <c r="M2688" s="10">
        <f>SUMIFS(Table2[Household waste (%)], Table2[Country], "Australia", Table2[Year], 2020)</f>
        <v>1412.17</v>
      </c>
      <c r="N2688" s="10">
        <f>COUNTIFS(Table2[Year], "USA")</f>
        <v>0</v>
      </c>
    </row>
    <row r="2689" spans="1:14" x14ac:dyDescent="0.35">
      <c r="A2689" s="11" t="s">
        <v>29</v>
      </c>
      <c r="B2689" s="12">
        <v>2024</v>
      </c>
      <c r="C2689" s="11" t="s">
        <v>15</v>
      </c>
      <c r="D2689" s="12">
        <v>46527</v>
      </c>
      <c r="E2689" s="13">
        <v>54495.22</v>
      </c>
      <c r="F2689" s="13">
        <f>IFERROR(Table2[[#This Row],[Economic loss ($ million)]]*1000000 / Table2[[#This Row],[Total Waste (tons)]], NA())</f>
        <v>1171260.1285275216</v>
      </c>
      <c r="G2689" s="13" t="str">
        <f t="shared" si="41"/>
        <v>High</v>
      </c>
      <c r="H2689" s="13">
        <v>178.06</v>
      </c>
      <c r="I2689" s="13">
        <f>IFERROR(Table2[[#This Row],[Total Waste (tons)]] / (Table2[[#This Row],[Population (million)]]*1000), NA())</f>
        <v>0.63474761255115963</v>
      </c>
      <c r="J2689" s="13">
        <v>73.3</v>
      </c>
      <c r="K2689" s="13">
        <f>IFERROR(Table2[[#This Row],[Total Waste (tons)]] * Table2[[#This Row],[Household waste (%)]], NA())</f>
        <v>2615747.94</v>
      </c>
      <c r="L2689" s="13">
        <v>56.22</v>
      </c>
      <c r="M2689" s="10">
        <f>SUMIFS(Table2[Household waste (%)], Table2[Country], "Australia", Table2[Year], 2020)</f>
        <v>1412.17</v>
      </c>
      <c r="N2689" s="10">
        <f>COUNTIFS(Table2[Year], "USA")</f>
        <v>0</v>
      </c>
    </row>
    <row r="2690" spans="1:14" x14ac:dyDescent="0.35">
      <c r="A2690" s="8" t="s">
        <v>18</v>
      </c>
      <c r="B2690" s="9">
        <v>2023</v>
      </c>
      <c r="C2690" s="8" t="s">
        <v>20</v>
      </c>
      <c r="D2690" s="9">
        <v>11067.52</v>
      </c>
      <c r="E2690" s="10">
        <v>12301.52</v>
      </c>
      <c r="F2690" s="10">
        <f>IFERROR(Table2[[#This Row],[Economic loss ($ million)]]*1000000 / Table2[[#This Row],[Total Waste (tons)]], NA())</f>
        <v>1111497.4267044468</v>
      </c>
      <c r="G2690" s="10" t="str">
        <f t="shared" ref="G2690:G2753" si="42">IF(F2690&gt;1100000,"High",IF(F2690&gt;=950000,"Medium","Low"))</f>
        <v>High</v>
      </c>
      <c r="H2690" s="10">
        <v>65.72</v>
      </c>
      <c r="I2690" s="10">
        <f>IFERROR(Table2[[#This Row],[Total Waste (tons)]] / (Table2[[#This Row],[Population (million)]]*1000), NA())</f>
        <v>1.9608312811154618E-2</v>
      </c>
      <c r="J2690" s="10">
        <v>564.42999999999995</v>
      </c>
      <c r="K2690" s="10">
        <f>IFERROR(Table2[[#This Row],[Total Waste (tons)]] * Table2[[#This Row],[Household waste (%)]], NA())</f>
        <v>559795.16159999999</v>
      </c>
      <c r="L2690" s="10">
        <v>50.58</v>
      </c>
      <c r="M2690" s="10">
        <f>SUMIFS(Table2[Household waste (%)], Table2[Country], "Australia", Table2[Year], 2020)</f>
        <v>1412.17</v>
      </c>
      <c r="N2690" s="10">
        <f>COUNTIFS(Table2[Year], "USA")</f>
        <v>0</v>
      </c>
    </row>
    <row r="2691" spans="1:14" x14ac:dyDescent="0.35">
      <c r="A2691" s="11" t="s">
        <v>32</v>
      </c>
      <c r="B2691" s="12">
        <v>2021</v>
      </c>
      <c r="C2691" s="11" t="s">
        <v>19</v>
      </c>
      <c r="D2691" s="12">
        <v>37877.089999999997</v>
      </c>
      <c r="E2691" s="13">
        <v>33740.239999999998</v>
      </c>
      <c r="F2691" s="13">
        <f>IFERROR(Table2[[#This Row],[Economic loss ($ million)]]*1000000 / Table2[[#This Row],[Total Waste (tons)]], NA())</f>
        <v>890782.26442422054</v>
      </c>
      <c r="G2691" s="13" t="str">
        <f t="shared" si="42"/>
        <v>Low</v>
      </c>
      <c r="H2691" s="13">
        <v>56.63</v>
      </c>
      <c r="I2691" s="13">
        <f>IFERROR(Table2[[#This Row],[Total Waste (tons)]] / (Table2[[#This Row],[Population (million)]]*1000), NA())</f>
        <v>4.4823897659226994E-2</v>
      </c>
      <c r="J2691" s="13">
        <v>845.02</v>
      </c>
      <c r="K2691" s="13">
        <f>IFERROR(Table2[[#This Row],[Total Waste (tons)]] * Table2[[#This Row],[Household waste (%)]], NA())</f>
        <v>1165478.0592999998</v>
      </c>
      <c r="L2691" s="13">
        <v>30.77</v>
      </c>
      <c r="M2691" s="10">
        <f>SUMIFS(Table2[Household waste (%)], Table2[Country], "Australia", Table2[Year], 2020)</f>
        <v>1412.17</v>
      </c>
      <c r="N2691" s="10">
        <f>COUNTIFS(Table2[Year], "USA")</f>
        <v>0</v>
      </c>
    </row>
    <row r="2692" spans="1:14" x14ac:dyDescent="0.35">
      <c r="A2692" s="8" t="s">
        <v>14</v>
      </c>
      <c r="B2692" s="9">
        <v>2022</v>
      </c>
      <c r="C2692" s="8" t="s">
        <v>19</v>
      </c>
      <c r="D2692" s="9">
        <v>27795.89</v>
      </c>
      <c r="E2692" s="10">
        <v>27809.32</v>
      </c>
      <c r="F2692" s="10">
        <f>IFERROR(Table2[[#This Row],[Economic loss ($ million)]]*1000000 / Table2[[#This Row],[Total Waste (tons)]], NA())</f>
        <v>1000483.1649571214</v>
      </c>
      <c r="G2692" s="10" t="str">
        <f t="shared" si="42"/>
        <v>Medium</v>
      </c>
      <c r="H2692" s="10">
        <v>124.26</v>
      </c>
      <c r="I2692" s="10">
        <f>IFERROR(Table2[[#This Row],[Total Waste (tons)]] / (Table2[[#This Row],[Population (million)]]*1000), NA())</f>
        <v>3.4215379502203401E-2</v>
      </c>
      <c r="J2692" s="10">
        <v>812.38</v>
      </c>
      <c r="K2692" s="10">
        <f>IFERROR(Table2[[#This Row],[Total Waste (tons)]] * Table2[[#This Row],[Household waste (%)]], NA())</f>
        <v>1397021.4313999999</v>
      </c>
      <c r="L2692" s="10">
        <v>50.26</v>
      </c>
      <c r="M2692" s="10">
        <f>SUMIFS(Table2[Household waste (%)], Table2[Country], "Australia", Table2[Year], 2020)</f>
        <v>1412.17</v>
      </c>
      <c r="N2692" s="10">
        <f>COUNTIFS(Table2[Year], "USA")</f>
        <v>0</v>
      </c>
    </row>
    <row r="2693" spans="1:14" x14ac:dyDescent="0.35">
      <c r="A2693" s="11" t="s">
        <v>12</v>
      </c>
      <c r="B2693" s="12">
        <v>2021</v>
      </c>
      <c r="C2693" s="11" t="s">
        <v>25</v>
      </c>
      <c r="D2693" s="12">
        <v>29314.52</v>
      </c>
      <c r="E2693" s="13">
        <v>29395.98</v>
      </c>
      <c r="F2693" s="13">
        <f>IFERROR(Table2[[#This Row],[Economic loss ($ million)]]*1000000 / Table2[[#This Row],[Total Waste (tons)]], NA())</f>
        <v>1002778.8276935798</v>
      </c>
      <c r="G2693" s="13" t="str">
        <f t="shared" si="42"/>
        <v>Medium</v>
      </c>
      <c r="H2693" s="13">
        <v>171.18</v>
      </c>
      <c r="I2693" s="13">
        <f>IFERROR(Table2[[#This Row],[Total Waste (tons)]] / (Table2[[#This Row],[Population (million)]]*1000), NA())</f>
        <v>3.1700968941949993E-2</v>
      </c>
      <c r="J2693" s="13">
        <v>924.72</v>
      </c>
      <c r="K2693" s="13">
        <f>IFERROR(Table2[[#This Row],[Total Waste (tons)]] * Table2[[#This Row],[Household waste (%)]], NA())</f>
        <v>1179616.2848</v>
      </c>
      <c r="L2693" s="13">
        <v>40.24</v>
      </c>
      <c r="M2693" s="10">
        <f>SUMIFS(Table2[Household waste (%)], Table2[Country], "Australia", Table2[Year], 2020)</f>
        <v>1412.17</v>
      </c>
      <c r="N2693" s="10">
        <f>COUNTIFS(Table2[Year], "USA")</f>
        <v>0</v>
      </c>
    </row>
    <row r="2694" spans="1:14" x14ac:dyDescent="0.35">
      <c r="A2694" s="8" t="s">
        <v>16</v>
      </c>
      <c r="B2694" s="9">
        <v>2020</v>
      </c>
      <c r="C2694" s="8" t="s">
        <v>11</v>
      </c>
      <c r="D2694" s="9">
        <v>15416.59</v>
      </c>
      <c r="E2694" s="10">
        <v>18045.54</v>
      </c>
      <c r="F2694" s="10">
        <f>IFERROR(Table2[[#This Row],[Economic loss ($ million)]]*1000000 / Table2[[#This Row],[Total Waste (tons)]], NA())</f>
        <v>1170527.3345143122</v>
      </c>
      <c r="G2694" s="10" t="str">
        <f t="shared" si="42"/>
        <v>High</v>
      </c>
      <c r="H2694" s="10">
        <v>150.76</v>
      </c>
      <c r="I2694" s="10">
        <f>IFERROR(Table2[[#This Row],[Total Waste (tons)]] / (Table2[[#This Row],[Population (million)]]*1000), NA())</f>
        <v>2.2380184365246424E-2</v>
      </c>
      <c r="J2694" s="10">
        <v>688.85</v>
      </c>
      <c r="K2694" s="10">
        <f>IFERROR(Table2[[#This Row],[Total Waste (tons)]] * Table2[[#This Row],[Household waste (%)]], NA())</f>
        <v>821704.24699999997</v>
      </c>
      <c r="L2694" s="10">
        <v>53.3</v>
      </c>
      <c r="M2694" s="10">
        <f>SUMIFS(Table2[Household waste (%)], Table2[Country], "Australia", Table2[Year], 2020)</f>
        <v>1412.17</v>
      </c>
      <c r="N2694" s="10">
        <f>COUNTIFS(Table2[Year], "USA")</f>
        <v>0</v>
      </c>
    </row>
    <row r="2695" spans="1:14" x14ac:dyDescent="0.35">
      <c r="A2695" s="11" t="s">
        <v>16</v>
      </c>
      <c r="B2695" s="12">
        <v>2018</v>
      </c>
      <c r="C2695" s="11" t="s">
        <v>13</v>
      </c>
      <c r="D2695" s="12">
        <v>38349.94</v>
      </c>
      <c r="E2695" s="13">
        <v>36606.449999999997</v>
      </c>
      <c r="F2695" s="13">
        <f>IFERROR(Table2[[#This Row],[Economic loss ($ million)]]*1000000 / Table2[[#This Row],[Total Waste (tons)]], NA())</f>
        <v>954537.3473856803</v>
      </c>
      <c r="G2695" s="13" t="str">
        <f t="shared" si="42"/>
        <v>Medium</v>
      </c>
      <c r="H2695" s="13">
        <v>159.79</v>
      </c>
      <c r="I2695" s="13">
        <f>IFERROR(Table2[[#This Row],[Total Waste (tons)]] / (Table2[[#This Row],[Population (million)]]*1000), NA())</f>
        <v>3.0011065374923703E-2</v>
      </c>
      <c r="J2695" s="13">
        <v>1277.8599999999999</v>
      </c>
      <c r="K2695" s="13">
        <f>IFERROR(Table2[[#This Row],[Total Waste (tons)]] * Table2[[#This Row],[Household waste (%)]], NA())</f>
        <v>2593989.9416</v>
      </c>
      <c r="L2695" s="13">
        <v>67.64</v>
      </c>
      <c r="M2695" s="10">
        <f>SUMIFS(Table2[Household waste (%)], Table2[Country], "Australia", Table2[Year], 2020)</f>
        <v>1412.17</v>
      </c>
      <c r="N2695" s="10">
        <f>COUNTIFS(Table2[Year], "USA")</f>
        <v>0</v>
      </c>
    </row>
    <row r="2696" spans="1:14" x14ac:dyDescent="0.35">
      <c r="A2696" s="8" t="s">
        <v>35</v>
      </c>
      <c r="B2696" s="9">
        <v>2024</v>
      </c>
      <c r="C2696" s="8" t="s">
        <v>13</v>
      </c>
      <c r="D2696" s="9">
        <v>41860.32</v>
      </c>
      <c r="E2696" s="10">
        <v>43008.54</v>
      </c>
      <c r="F2696" s="10">
        <f>IFERROR(Table2[[#This Row],[Economic loss ($ million)]]*1000000 / Table2[[#This Row],[Total Waste (tons)]], NA())</f>
        <v>1027429.7950899564</v>
      </c>
      <c r="G2696" s="10" t="str">
        <f t="shared" si="42"/>
        <v>Medium</v>
      </c>
      <c r="H2696" s="10">
        <v>77.709999999999994</v>
      </c>
      <c r="I2696" s="10">
        <f>IFERROR(Table2[[#This Row],[Total Waste (tons)]] / (Table2[[#This Row],[Population (million)]]*1000), NA())</f>
        <v>4.5572669671435105E-2</v>
      </c>
      <c r="J2696" s="10">
        <v>918.54</v>
      </c>
      <c r="K2696" s="10">
        <f>IFERROR(Table2[[#This Row],[Total Waste (tons)]] * Table2[[#This Row],[Household waste (%)]], NA())</f>
        <v>2437107.8303999999</v>
      </c>
      <c r="L2696" s="10">
        <v>58.22</v>
      </c>
      <c r="M2696" s="10">
        <f>SUMIFS(Table2[Household waste (%)], Table2[Country], "Australia", Table2[Year], 2020)</f>
        <v>1412.17</v>
      </c>
      <c r="N2696" s="10">
        <f>COUNTIFS(Table2[Year], "USA")</f>
        <v>0</v>
      </c>
    </row>
    <row r="2697" spans="1:14" x14ac:dyDescent="0.35">
      <c r="A2697" s="11" t="s">
        <v>34</v>
      </c>
      <c r="B2697" s="12">
        <v>2023</v>
      </c>
      <c r="C2697" s="11" t="s">
        <v>15</v>
      </c>
      <c r="D2697" s="12">
        <v>8127.36</v>
      </c>
      <c r="E2697" s="13">
        <v>6730.21</v>
      </c>
      <c r="F2697" s="13">
        <f>IFERROR(Table2[[#This Row],[Economic loss ($ million)]]*1000000 / Table2[[#This Row],[Total Waste (tons)]], NA())</f>
        <v>828093.00929207029</v>
      </c>
      <c r="G2697" s="13" t="str">
        <f t="shared" si="42"/>
        <v>Low</v>
      </c>
      <c r="H2697" s="13">
        <v>21.22</v>
      </c>
      <c r="I2697" s="13">
        <f>IFERROR(Table2[[#This Row],[Total Waste (tons)]] / (Table2[[#This Row],[Population (million)]]*1000), NA())</f>
        <v>1.6880304068789331E-2</v>
      </c>
      <c r="J2697" s="13">
        <v>481.47</v>
      </c>
      <c r="K2697" s="13">
        <f>IFERROR(Table2[[#This Row],[Total Waste (tons)]] * Table2[[#This Row],[Household waste (%)]], NA())</f>
        <v>363211.71839999995</v>
      </c>
      <c r="L2697" s="13">
        <v>44.69</v>
      </c>
      <c r="M2697" s="10">
        <f>SUMIFS(Table2[Household waste (%)], Table2[Country], "Australia", Table2[Year], 2020)</f>
        <v>1412.17</v>
      </c>
      <c r="N2697" s="10">
        <f>COUNTIFS(Table2[Year], "USA")</f>
        <v>0</v>
      </c>
    </row>
    <row r="2698" spans="1:14" x14ac:dyDescent="0.35">
      <c r="A2698" s="8" t="s">
        <v>30</v>
      </c>
      <c r="B2698" s="9">
        <v>2021</v>
      </c>
      <c r="C2698" s="8" t="s">
        <v>9</v>
      </c>
      <c r="D2698" s="9">
        <v>7954.86</v>
      </c>
      <c r="E2698" s="10">
        <v>8971.0499999999993</v>
      </c>
      <c r="F2698" s="10">
        <f>IFERROR(Table2[[#This Row],[Economic loss ($ million)]]*1000000 / Table2[[#This Row],[Total Waste (tons)]], NA())</f>
        <v>1127744.5486155634</v>
      </c>
      <c r="G2698" s="10" t="str">
        <f t="shared" si="42"/>
        <v>High</v>
      </c>
      <c r="H2698" s="10">
        <v>94.1</v>
      </c>
      <c r="I2698" s="10">
        <f>IFERROR(Table2[[#This Row],[Total Waste (tons)]] / (Table2[[#This Row],[Population (million)]]*1000), NA())</f>
        <v>5.9381466385990053E-3</v>
      </c>
      <c r="J2698" s="10">
        <v>1339.62</v>
      </c>
      <c r="K2698" s="10">
        <f>IFERROR(Table2[[#This Row],[Total Waste (tons)]] * Table2[[#This Row],[Household waste (%)]], NA())</f>
        <v>503065.34639999998</v>
      </c>
      <c r="L2698" s="10">
        <v>63.24</v>
      </c>
      <c r="M2698" s="10">
        <f>SUMIFS(Table2[Household waste (%)], Table2[Country], "Australia", Table2[Year], 2020)</f>
        <v>1412.17</v>
      </c>
      <c r="N2698" s="10">
        <f>COUNTIFS(Table2[Year], "USA")</f>
        <v>0</v>
      </c>
    </row>
    <row r="2699" spans="1:14" x14ac:dyDescent="0.35">
      <c r="A2699" s="11" t="s">
        <v>31</v>
      </c>
      <c r="B2699" s="12">
        <v>2019</v>
      </c>
      <c r="C2699" s="11" t="s">
        <v>9</v>
      </c>
      <c r="D2699" s="12">
        <v>16479.98</v>
      </c>
      <c r="E2699" s="13">
        <v>17699.509999999998</v>
      </c>
      <c r="F2699" s="13">
        <f>IFERROR(Table2[[#This Row],[Economic loss ($ million)]]*1000000 / Table2[[#This Row],[Total Waste (tons)]], NA())</f>
        <v>1074000.6966027871</v>
      </c>
      <c r="G2699" s="13" t="str">
        <f t="shared" si="42"/>
        <v>Medium</v>
      </c>
      <c r="H2699" s="13">
        <v>26.9</v>
      </c>
      <c r="I2699" s="13">
        <f>IFERROR(Table2[[#This Row],[Total Waste (tons)]] / (Table2[[#This Row],[Population (million)]]*1000), NA())</f>
        <v>3.0680405845666944E-2</v>
      </c>
      <c r="J2699" s="13">
        <v>537.15</v>
      </c>
      <c r="K2699" s="13">
        <f>IFERROR(Table2[[#This Row],[Total Waste (tons)]] * Table2[[#This Row],[Household waste (%)]], NA())</f>
        <v>554551.32699999993</v>
      </c>
      <c r="L2699" s="13">
        <v>33.65</v>
      </c>
      <c r="M2699" s="10">
        <f>SUMIFS(Table2[Household waste (%)], Table2[Country], "Australia", Table2[Year], 2020)</f>
        <v>1412.17</v>
      </c>
      <c r="N2699" s="10">
        <f>COUNTIFS(Table2[Year], "USA")</f>
        <v>0</v>
      </c>
    </row>
    <row r="2700" spans="1:14" x14ac:dyDescent="0.35">
      <c r="A2700" s="8" t="s">
        <v>10</v>
      </c>
      <c r="B2700" s="9">
        <v>2020</v>
      </c>
      <c r="C2700" s="8" t="s">
        <v>22</v>
      </c>
      <c r="D2700" s="9">
        <v>39840.28</v>
      </c>
      <c r="E2700" s="10">
        <v>41819.35</v>
      </c>
      <c r="F2700" s="10">
        <f>IFERROR(Table2[[#This Row],[Economic loss ($ million)]]*1000000 / Table2[[#This Row],[Total Waste (tons)]], NA())</f>
        <v>1049675.1026850212</v>
      </c>
      <c r="G2700" s="10" t="str">
        <f t="shared" si="42"/>
        <v>Medium</v>
      </c>
      <c r="H2700" s="10">
        <v>42.2</v>
      </c>
      <c r="I2700" s="10">
        <f>IFERROR(Table2[[#This Row],[Total Waste (tons)]] / (Table2[[#This Row],[Population (million)]]*1000), NA())</f>
        <v>3.6140897710366847E-2</v>
      </c>
      <c r="J2700" s="10">
        <v>1102.3599999999999</v>
      </c>
      <c r="K2700" s="10">
        <f>IFERROR(Table2[[#This Row],[Total Waste (tons)]] * Table2[[#This Row],[Household waste (%)]], NA())</f>
        <v>2222689.2212</v>
      </c>
      <c r="L2700" s="10">
        <v>55.79</v>
      </c>
      <c r="M2700" s="10">
        <f>SUMIFS(Table2[Household waste (%)], Table2[Country], "Australia", Table2[Year], 2020)</f>
        <v>1412.17</v>
      </c>
      <c r="N2700" s="10">
        <f>COUNTIFS(Table2[Year], "USA")</f>
        <v>0</v>
      </c>
    </row>
    <row r="2701" spans="1:14" x14ac:dyDescent="0.35">
      <c r="A2701" s="11" t="s">
        <v>10</v>
      </c>
      <c r="B2701" s="12">
        <v>2024</v>
      </c>
      <c r="C2701" s="11" t="s">
        <v>9</v>
      </c>
      <c r="D2701" s="12">
        <v>11770.28</v>
      </c>
      <c r="E2701" s="13">
        <v>10025.89</v>
      </c>
      <c r="F2701" s="13">
        <f>IFERROR(Table2[[#This Row],[Economic loss ($ million)]]*1000000 / Table2[[#This Row],[Total Waste (tons)]], NA())</f>
        <v>851797.0685489215</v>
      </c>
      <c r="G2701" s="13" t="str">
        <f t="shared" si="42"/>
        <v>Low</v>
      </c>
      <c r="H2701" s="13">
        <v>74.83</v>
      </c>
      <c r="I2701" s="13">
        <f>IFERROR(Table2[[#This Row],[Total Waste (tons)]] / (Table2[[#This Row],[Population (million)]]*1000), NA())</f>
        <v>0.36874310776942359</v>
      </c>
      <c r="J2701" s="13">
        <v>31.92</v>
      </c>
      <c r="K2701" s="13">
        <f>IFERROR(Table2[[#This Row],[Total Waste (tons)]] * Table2[[#This Row],[Household waste (%)]], NA())</f>
        <v>581922.64320000005</v>
      </c>
      <c r="L2701" s="13">
        <v>49.44</v>
      </c>
      <c r="M2701" s="10">
        <f>SUMIFS(Table2[Household waste (%)], Table2[Country], "Australia", Table2[Year], 2020)</f>
        <v>1412.17</v>
      </c>
      <c r="N2701" s="10">
        <f>COUNTIFS(Table2[Year], "USA")</f>
        <v>0</v>
      </c>
    </row>
    <row r="2702" spans="1:14" x14ac:dyDescent="0.35">
      <c r="A2702" s="8" t="s">
        <v>35</v>
      </c>
      <c r="B2702" s="9">
        <v>2023</v>
      </c>
      <c r="C2702" s="8" t="s">
        <v>11</v>
      </c>
      <c r="D2702" s="9">
        <v>7476.49</v>
      </c>
      <c r="E2702" s="10">
        <v>7903.23</v>
      </c>
      <c r="F2702" s="10">
        <f>IFERROR(Table2[[#This Row],[Economic loss ($ million)]]*1000000 / Table2[[#This Row],[Total Waste (tons)]], NA())</f>
        <v>1057077.5858725151</v>
      </c>
      <c r="G2702" s="10" t="str">
        <f t="shared" si="42"/>
        <v>Medium</v>
      </c>
      <c r="H2702" s="10">
        <v>42.17</v>
      </c>
      <c r="I2702" s="10">
        <f>IFERROR(Table2[[#This Row],[Total Waste (tons)]] / (Table2[[#This Row],[Population (million)]]*1000), NA())</f>
        <v>7.7188622754491018E-3</v>
      </c>
      <c r="J2702" s="10">
        <v>968.6</v>
      </c>
      <c r="K2702" s="10">
        <f>IFERROR(Table2[[#This Row],[Total Waste (tons)]] * Table2[[#This Row],[Household waste (%)]], NA())</f>
        <v>447168.86690000002</v>
      </c>
      <c r="L2702" s="10">
        <v>59.81</v>
      </c>
      <c r="M2702" s="10">
        <f>SUMIFS(Table2[Household waste (%)], Table2[Country], "Australia", Table2[Year], 2020)</f>
        <v>1412.17</v>
      </c>
      <c r="N2702" s="10">
        <f>COUNTIFS(Table2[Year], "USA")</f>
        <v>0</v>
      </c>
    </row>
    <row r="2703" spans="1:14" x14ac:dyDescent="0.35">
      <c r="A2703" s="11" t="s">
        <v>28</v>
      </c>
      <c r="B2703" s="12">
        <v>2020</v>
      </c>
      <c r="C2703" s="11" t="s">
        <v>25</v>
      </c>
      <c r="D2703" s="12">
        <v>6760.74</v>
      </c>
      <c r="E2703" s="13">
        <v>6271.43</v>
      </c>
      <c r="F2703" s="13">
        <f>IFERROR(Table2[[#This Row],[Economic loss ($ million)]]*1000000 / Table2[[#This Row],[Total Waste (tons)]], NA())</f>
        <v>927624.78663578245</v>
      </c>
      <c r="G2703" s="13" t="str">
        <f t="shared" si="42"/>
        <v>Low</v>
      </c>
      <c r="H2703" s="13">
        <v>118.99</v>
      </c>
      <c r="I2703" s="13">
        <f>IFERROR(Table2[[#This Row],[Total Waste (tons)]] / (Table2[[#This Row],[Population (million)]]*1000), NA())</f>
        <v>1.6092785222917808E-2</v>
      </c>
      <c r="J2703" s="13">
        <v>420.11</v>
      </c>
      <c r="K2703" s="13">
        <f>IFERROR(Table2[[#This Row],[Total Waste (tons)]] * Table2[[#This Row],[Household waste (%)]], NA())</f>
        <v>368595.54480000003</v>
      </c>
      <c r="L2703" s="13">
        <v>54.52</v>
      </c>
      <c r="M2703" s="10">
        <f>SUMIFS(Table2[Household waste (%)], Table2[Country], "Australia", Table2[Year], 2020)</f>
        <v>1412.17</v>
      </c>
      <c r="N2703" s="10">
        <f>COUNTIFS(Table2[Year], "USA")</f>
        <v>0</v>
      </c>
    </row>
    <row r="2704" spans="1:14" x14ac:dyDescent="0.35">
      <c r="A2704" s="8" t="s">
        <v>30</v>
      </c>
      <c r="B2704" s="9">
        <v>2022</v>
      </c>
      <c r="C2704" s="8" t="s">
        <v>15</v>
      </c>
      <c r="D2704" s="9">
        <v>9891.7800000000007</v>
      </c>
      <c r="E2704" s="10">
        <v>10715.3</v>
      </c>
      <c r="F2704" s="10">
        <f>IFERROR(Table2[[#This Row],[Economic loss ($ million)]]*1000000 / Table2[[#This Row],[Total Waste (tons)]], NA())</f>
        <v>1083252.9635717736</v>
      </c>
      <c r="G2704" s="10" t="str">
        <f t="shared" si="42"/>
        <v>Medium</v>
      </c>
      <c r="H2704" s="10">
        <v>178.53</v>
      </c>
      <c r="I2704" s="10">
        <f>IFERROR(Table2[[#This Row],[Total Waste (tons)]] / (Table2[[#This Row],[Population (million)]]*1000), NA())</f>
        <v>7.2565069397576227E-3</v>
      </c>
      <c r="J2704" s="10">
        <v>1363.16</v>
      </c>
      <c r="K2704" s="10">
        <f>IFERROR(Table2[[#This Row],[Total Waste (tons)]] * Table2[[#This Row],[Household waste (%)]], NA())</f>
        <v>547707.85860000004</v>
      </c>
      <c r="L2704" s="10">
        <v>55.37</v>
      </c>
      <c r="M2704" s="10">
        <f>SUMIFS(Table2[Household waste (%)], Table2[Country], "Australia", Table2[Year], 2020)</f>
        <v>1412.17</v>
      </c>
      <c r="N2704" s="10">
        <f>COUNTIFS(Table2[Year], "USA")</f>
        <v>0</v>
      </c>
    </row>
    <row r="2705" spans="1:14" x14ac:dyDescent="0.35">
      <c r="A2705" s="11" t="s">
        <v>16</v>
      </c>
      <c r="B2705" s="12">
        <v>2021</v>
      </c>
      <c r="C2705" s="11" t="s">
        <v>9</v>
      </c>
      <c r="D2705" s="12">
        <v>20222.54</v>
      </c>
      <c r="E2705" s="13">
        <v>22592.38</v>
      </c>
      <c r="F2705" s="13">
        <f>IFERROR(Table2[[#This Row],[Economic loss ($ million)]]*1000000 / Table2[[#This Row],[Total Waste (tons)]], NA())</f>
        <v>1117188.0485834123</v>
      </c>
      <c r="G2705" s="13" t="str">
        <f t="shared" si="42"/>
        <v>High</v>
      </c>
      <c r="H2705" s="13">
        <v>125.61</v>
      </c>
      <c r="I2705" s="13">
        <f>IFERROR(Table2[[#This Row],[Total Waste (tons)]] / (Table2[[#This Row],[Population (million)]]*1000), NA())</f>
        <v>7.6193587280057276E-2</v>
      </c>
      <c r="J2705" s="13">
        <v>265.41000000000003</v>
      </c>
      <c r="K2705" s="13">
        <f>IFERROR(Table2[[#This Row],[Total Waste (tons)]] * Table2[[#This Row],[Household waste (%)]], NA())</f>
        <v>808699.3746000001</v>
      </c>
      <c r="L2705" s="13">
        <v>39.99</v>
      </c>
      <c r="M2705" s="10">
        <f>SUMIFS(Table2[Household waste (%)], Table2[Country], "Australia", Table2[Year], 2020)</f>
        <v>1412.17</v>
      </c>
      <c r="N2705" s="10">
        <f>COUNTIFS(Table2[Year], "USA")</f>
        <v>0</v>
      </c>
    </row>
    <row r="2706" spans="1:14" x14ac:dyDescent="0.35">
      <c r="A2706" s="8" t="s">
        <v>23</v>
      </c>
      <c r="B2706" s="9">
        <v>2024</v>
      </c>
      <c r="C2706" s="8" t="s">
        <v>22</v>
      </c>
      <c r="D2706" s="9">
        <v>43702.75</v>
      </c>
      <c r="E2706" s="10">
        <v>47876.05</v>
      </c>
      <c r="F2706" s="10">
        <f>IFERROR(Table2[[#This Row],[Economic loss ($ million)]]*1000000 / Table2[[#This Row],[Total Waste (tons)]], NA())</f>
        <v>1095492.846559999</v>
      </c>
      <c r="G2706" s="10" t="str">
        <f t="shared" si="42"/>
        <v>Medium</v>
      </c>
      <c r="H2706" s="10">
        <v>130.6</v>
      </c>
      <c r="I2706" s="10">
        <f>IFERROR(Table2[[#This Row],[Total Waste (tons)]] / (Table2[[#This Row],[Population (million)]]*1000), NA())</f>
        <v>7.6742848613623196E-2</v>
      </c>
      <c r="J2706" s="10">
        <v>569.47</v>
      </c>
      <c r="K2706" s="10">
        <f>IFERROR(Table2[[#This Row],[Total Waste (tons)]] * Table2[[#This Row],[Household waste (%)]], NA())</f>
        <v>1959631.31</v>
      </c>
      <c r="L2706" s="10">
        <v>44.84</v>
      </c>
      <c r="M2706" s="10">
        <f>SUMIFS(Table2[Household waste (%)], Table2[Country], "Australia", Table2[Year], 2020)</f>
        <v>1412.17</v>
      </c>
      <c r="N2706" s="10">
        <f>COUNTIFS(Table2[Year], "USA")</f>
        <v>0</v>
      </c>
    </row>
    <row r="2707" spans="1:14" x14ac:dyDescent="0.35">
      <c r="A2707" s="11" t="s">
        <v>33</v>
      </c>
      <c r="B2707" s="12">
        <v>2020</v>
      </c>
      <c r="C2707" s="11" t="s">
        <v>25</v>
      </c>
      <c r="D2707" s="12">
        <v>16727.349999999999</v>
      </c>
      <c r="E2707" s="13">
        <v>15024.39</v>
      </c>
      <c r="F2707" s="13">
        <f>IFERROR(Table2[[#This Row],[Economic loss ($ million)]]*1000000 / Table2[[#This Row],[Total Waste (tons)]], NA())</f>
        <v>898193.07899936335</v>
      </c>
      <c r="G2707" s="13" t="str">
        <f t="shared" si="42"/>
        <v>Low</v>
      </c>
      <c r="H2707" s="13">
        <v>108.21</v>
      </c>
      <c r="I2707" s="13">
        <f>IFERROR(Table2[[#This Row],[Total Waste (tons)]] / (Table2[[#This Row],[Population (million)]]*1000), NA())</f>
        <v>4.3583507034914017E-2</v>
      </c>
      <c r="J2707" s="13">
        <v>383.8</v>
      </c>
      <c r="K2707" s="13">
        <f>IFERROR(Table2[[#This Row],[Total Waste (tons)]] * Table2[[#This Row],[Household waste (%)]], NA())</f>
        <v>628446.53949999996</v>
      </c>
      <c r="L2707" s="13">
        <v>37.57</v>
      </c>
      <c r="M2707" s="10">
        <f>SUMIFS(Table2[Household waste (%)], Table2[Country], "Australia", Table2[Year], 2020)</f>
        <v>1412.17</v>
      </c>
      <c r="N2707" s="10">
        <f>COUNTIFS(Table2[Year], "USA")</f>
        <v>0</v>
      </c>
    </row>
    <row r="2708" spans="1:14" x14ac:dyDescent="0.35">
      <c r="A2708" s="8" t="s">
        <v>24</v>
      </c>
      <c r="B2708" s="9">
        <v>2019</v>
      </c>
      <c r="C2708" s="8" t="s">
        <v>19</v>
      </c>
      <c r="D2708" s="9">
        <v>10363.040000000001</v>
      </c>
      <c r="E2708" s="10">
        <v>8457.3700000000008</v>
      </c>
      <c r="F2708" s="10">
        <f>IFERROR(Table2[[#This Row],[Economic loss ($ million)]]*1000000 / Table2[[#This Row],[Total Waste (tons)]], NA())</f>
        <v>816108.97960444039</v>
      </c>
      <c r="G2708" s="10" t="str">
        <f t="shared" si="42"/>
        <v>Low</v>
      </c>
      <c r="H2708" s="10">
        <v>33.799999999999997</v>
      </c>
      <c r="I2708" s="10">
        <f>IFERROR(Table2[[#This Row],[Total Waste (tons)]] / (Table2[[#This Row],[Population (million)]]*1000), NA())</f>
        <v>8.6096788933660122E-3</v>
      </c>
      <c r="J2708" s="10">
        <v>1203.6500000000001</v>
      </c>
      <c r="K2708" s="10">
        <f>IFERROR(Table2[[#This Row],[Total Waste (tons)]] * Table2[[#This Row],[Household waste (%)]], NA())</f>
        <v>721992.99680000008</v>
      </c>
      <c r="L2708" s="10">
        <v>69.67</v>
      </c>
      <c r="M2708" s="10">
        <f>SUMIFS(Table2[Household waste (%)], Table2[Country], "Australia", Table2[Year], 2020)</f>
        <v>1412.17</v>
      </c>
      <c r="N2708" s="10">
        <f>COUNTIFS(Table2[Year], "USA")</f>
        <v>0</v>
      </c>
    </row>
    <row r="2709" spans="1:14" x14ac:dyDescent="0.35">
      <c r="A2709" s="11" t="s">
        <v>8</v>
      </c>
      <c r="B2709" s="12">
        <v>2019</v>
      </c>
      <c r="C2709" s="11" t="s">
        <v>19</v>
      </c>
      <c r="D2709" s="12">
        <v>35706.65</v>
      </c>
      <c r="E2709" s="13">
        <v>33270.18</v>
      </c>
      <c r="F2709" s="13">
        <f>IFERROR(Table2[[#This Row],[Economic loss ($ million)]]*1000000 / Table2[[#This Row],[Total Waste (tons)]], NA())</f>
        <v>931764.25119690585</v>
      </c>
      <c r="G2709" s="13" t="str">
        <f t="shared" si="42"/>
        <v>Low</v>
      </c>
      <c r="H2709" s="13">
        <v>179.94</v>
      </c>
      <c r="I2709" s="13">
        <f>IFERROR(Table2[[#This Row],[Total Waste (tons)]] / (Table2[[#This Row],[Population (million)]]*1000), NA())</f>
        <v>0.37885039787798408</v>
      </c>
      <c r="J2709" s="13">
        <v>94.25</v>
      </c>
      <c r="K2709" s="13">
        <f>IFERROR(Table2[[#This Row],[Total Waste (tons)]] * Table2[[#This Row],[Household waste (%)]], NA())</f>
        <v>1688210.412</v>
      </c>
      <c r="L2709" s="13">
        <v>47.28</v>
      </c>
      <c r="M2709" s="10">
        <f>SUMIFS(Table2[Household waste (%)], Table2[Country], "Australia", Table2[Year], 2020)</f>
        <v>1412.17</v>
      </c>
      <c r="N2709" s="10">
        <f>COUNTIFS(Table2[Year], "USA")</f>
        <v>0</v>
      </c>
    </row>
    <row r="2710" spans="1:14" x14ac:dyDescent="0.35">
      <c r="A2710" s="8" t="s">
        <v>35</v>
      </c>
      <c r="B2710" s="9">
        <v>2023</v>
      </c>
      <c r="C2710" s="8" t="s">
        <v>15</v>
      </c>
      <c r="D2710" s="9">
        <v>36006.65</v>
      </c>
      <c r="E2710" s="10">
        <v>34868.11</v>
      </c>
      <c r="F2710" s="10">
        <f>IFERROR(Table2[[#This Row],[Economic loss ($ million)]]*1000000 / Table2[[#This Row],[Total Waste (tons)]], NA())</f>
        <v>968379.7298554572</v>
      </c>
      <c r="G2710" s="10" t="str">
        <f t="shared" si="42"/>
        <v>Medium</v>
      </c>
      <c r="H2710" s="10">
        <v>186.3</v>
      </c>
      <c r="I2710" s="10">
        <f>IFERROR(Table2[[#This Row],[Total Waste (tons)]] / (Table2[[#This Row],[Population (million)]]*1000), NA())</f>
        <v>1.9358413978494624</v>
      </c>
      <c r="J2710" s="10">
        <v>18.600000000000001</v>
      </c>
      <c r="K2710" s="10">
        <f>IFERROR(Table2[[#This Row],[Total Waste (tons)]] * Table2[[#This Row],[Household waste (%)]], NA())</f>
        <v>2243574.3615000001</v>
      </c>
      <c r="L2710" s="10">
        <v>62.31</v>
      </c>
      <c r="M2710" s="10">
        <f>SUMIFS(Table2[Household waste (%)], Table2[Country], "Australia", Table2[Year], 2020)</f>
        <v>1412.17</v>
      </c>
      <c r="N2710" s="10">
        <f>COUNTIFS(Table2[Year], "USA")</f>
        <v>0</v>
      </c>
    </row>
    <row r="2711" spans="1:14" x14ac:dyDescent="0.35">
      <c r="A2711" s="11" t="s">
        <v>31</v>
      </c>
      <c r="B2711" s="12">
        <v>2018</v>
      </c>
      <c r="C2711" s="11" t="s">
        <v>15</v>
      </c>
      <c r="D2711" s="12">
        <v>17225.919999999998</v>
      </c>
      <c r="E2711" s="13">
        <v>18968.16</v>
      </c>
      <c r="F2711" s="13">
        <f>IFERROR(Table2[[#This Row],[Economic loss ($ million)]]*1000000 / Table2[[#This Row],[Total Waste (tons)]], NA())</f>
        <v>1101140.6067136037</v>
      </c>
      <c r="G2711" s="13" t="str">
        <f t="shared" si="42"/>
        <v>High</v>
      </c>
      <c r="H2711" s="13">
        <v>147.84</v>
      </c>
      <c r="I2711" s="13">
        <f>IFERROR(Table2[[#This Row],[Total Waste (tons)]] / (Table2[[#This Row],[Population (million)]]*1000), NA())</f>
        <v>1.5302951157543128E-2</v>
      </c>
      <c r="J2711" s="13">
        <v>1125.6600000000001</v>
      </c>
      <c r="K2711" s="13">
        <f>IFERROR(Table2[[#This Row],[Total Waste (tons)]] * Table2[[#This Row],[Household waste (%)]], NA())</f>
        <v>534864.81599999999</v>
      </c>
      <c r="L2711" s="13">
        <v>31.05</v>
      </c>
      <c r="M2711" s="10">
        <f>SUMIFS(Table2[Household waste (%)], Table2[Country], "Australia", Table2[Year], 2020)</f>
        <v>1412.17</v>
      </c>
      <c r="N2711" s="10">
        <f>COUNTIFS(Table2[Year], "USA")</f>
        <v>0</v>
      </c>
    </row>
    <row r="2712" spans="1:14" x14ac:dyDescent="0.35">
      <c r="A2712" s="8" t="s">
        <v>23</v>
      </c>
      <c r="B2712" s="9">
        <v>2022</v>
      </c>
      <c r="C2712" s="8" t="s">
        <v>19</v>
      </c>
      <c r="D2712" s="9">
        <v>16387.810000000001</v>
      </c>
      <c r="E2712" s="10">
        <v>14306.93</v>
      </c>
      <c r="F2712" s="10">
        <f>IFERROR(Table2[[#This Row],[Economic loss ($ million)]]*1000000 / Table2[[#This Row],[Total Waste (tons)]], NA())</f>
        <v>873022.69186669844</v>
      </c>
      <c r="G2712" s="10" t="str">
        <f t="shared" si="42"/>
        <v>Low</v>
      </c>
      <c r="H2712" s="10">
        <v>22.2</v>
      </c>
      <c r="I2712" s="10">
        <f>IFERROR(Table2[[#This Row],[Total Waste (tons)]] / (Table2[[#This Row],[Population (million)]]*1000), NA())</f>
        <v>0.48599673784104391</v>
      </c>
      <c r="J2712" s="10">
        <v>33.72</v>
      </c>
      <c r="K2712" s="10">
        <f>IFERROR(Table2[[#This Row],[Total Waste (tons)]] * Table2[[#This Row],[Household waste (%)]], NA())</f>
        <v>668786.52610000013</v>
      </c>
      <c r="L2712" s="10">
        <v>40.81</v>
      </c>
      <c r="M2712" s="10">
        <f>SUMIFS(Table2[Household waste (%)], Table2[Country], "Australia", Table2[Year], 2020)</f>
        <v>1412.17</v>
      </c>
      <c r="N2712" s="10">
        <f>COUNTIFS(Table2[Year], "USA")</f>
        <v>0</v>
      </c>
    </row>
    <row r="2713" spans="1:14" x14ac:dyDescent="0.35">
      <c r="A2713" s="11" t="s">
        <v>24</v>
      </c>
      <c r="B2713" s="12">
        <v>2023</v>
      </c>
      <c r="C2713" s="11" t="s">
        <v>9</v>
      </c>
      <c r="D2713" s="12">
        <v>28884.65</v>
      </c>
      <c r="E2713" s="13">
        <v>26367.11</v>
      </c>
      <c r="F2713" s="13">
        <f>IFERROR(Table2[[#This Row],[Economic loss ($ million)]]*1000000 / Table2[[#This Row],[Total Waste (tons)]], NA())</f>
        <v>912841.59579569078</v>
      </c>
      <c r="G2713" s="13" t="str">
        <f t="shared" si="42"/>
        <v>Low</v>
      </c>
      <c r="H2713" s="13">
        <v>172.06</v>
      </c>
      <c r="I2713" s="13">
        <f>IFERROR(Table2[[#This Row],[Total Waste (tons)]] / (Table2[[#This Row],[Population (million)]]*1000), NA())</f>
        <v>2.3994160256516756E-2</v>
      </c>
      <c r="J2713" s="13">
        <v>1203.82</v>
      </c>
      <c r="K2713" s="13">
        <f>IFERROR(Table2[[#This Row],[Total Waste (tons)]] * Table2[[#This Row],[Household waste (%)]], NA())</f>
        <v>1722391.6795000001</v>
      </c>
      <c r="L2713" s="13">
        <v>59.63</v>
      </c>
      <c r="M2713" s="10">
        <f>SUMIFS(Table2[Household waste (%)], Table2[Country], "Australia", Table2[Year], 2020)</f>
        <v>1412.17</v>
      </c>
      <c r="N2713" s="10">
        <f>COUNTIFS(Table2[Year], "USA")</f>
        <v>0</v>
      </c>
    </row>
    <row r="2714" spans="1:14" x14ac:dyDescent="0.35">
      <c r="A2714" s="8" t="s">
        <v>12</v>
      </c>
      <c r="B2714" s="9">
        <v>2018</v>
      </c>
      <c r="C2714" s="8" t="s">
        <v>11</v>
      </c>
      <c r="D2714" s="9">
        <v>27961.919999999998</v>
      </c>
      <c r="E2714" s="10">
        <v>27791.24</v>
      </c>
      <c r="F2714" s="10">
        <f>IFERROR(Table2[[#This Row],[Economic loss ($ million)]]*1000000 / Table2[[#This Row],[Total Waste (tons)]], NA())</f>
        <v>993895.98425286973</v>
      </c>
      <c r="G2714" s="10" t="str">
        <f t="shared" si="42"/>
        <v>Medium</v>
      </c>
      <c r="H2714" s="10">
        <v>139.08000000000001</v>
      </c>
      <c r="I2714" s="10">
        <f>IFERROR(Table2[[#This Row],[Total Waste (tons)]] / (Table2[[#This Row],[Population (million)]]*1000), NA())</f>
        <v>0.33583857794859473</v>
      </c>
      <c r="J2714" s="10">
        <v>83.26</v>
      </c>
      <c r="K2714" s="10">
        <f>IFERROR(Table2[[#This Row],[Total Waste (tons)]] * Table2[[#This Row],[Household waste (%)]], NA())</f>
        <v>1353356.9279999998</v>
      </c>
      <c r="L2714" s="10">
        <v>48.4</v>
      </c>
      <c r="M2714" s="10">
        <f>SUMIFS(Table2[Household waste (%)], Table2[Country], "Australia", Table2[Year], 2020)</f>
        <v>1412.17</v>
      </c>
      <c r="N2714" s="10">
        <f>COUNTIFS(Table2[Year], "USA")</f>
        <v>0</v>
      </c>
    </row>
    <row r="2715" spans="1:14" x14ac:dyDescent="0.35">
      <c r="A2715" s="11" t="s">
        <v>32</v>
      </c>
      <c r="B2715" s="12">
        <v>2019</v>
      </c>
      <c r="C2715" s="11" t="s">
        <v>13</v>
      </c>
      <c r="D2715" s="12">
        <v>45120.71</v>
      </c>
      <c r="E2715" s="13">
        <v>53691.77</v>
      </c>
      <c r="F2715" s="13">
        <f>IFERROR(Table2[[#This Row],[Economic loss ($ million)]]*1000000 / Table2[[#This Row],[Total Waste (tons)]], NA())</f>
        <v>1189958.4470191183</v>
      </c>
      <c r="G2715" s="13" t="str">
        <f t="shared" si="42"/>
        <v>High</v>
      </c>
      <c r="H2715" s="13">
        <v>131.81</v>
      </c>
      <c r="I2715" s="13">
        <f>IFERROR(Table2[[#This Row],[Total Waste (tons)]] / (Table2[[#This Row],[Population (million)]]*1000), NA())</f>
        <v>0.18815975813177649</v>
      </c>
      <c r="J2715" s="13">
        <v>239.8</v>
      </c>
      <c r="K2715" s="13">
        <f>IFERROR(Table2[[#This Row],[Total Waste (tons)]] * Table2[[#This Row],[Household waste (%)]], NA())</f>
        <v>3025794.8125999998</v>
      </c>
      <c r="L2715" s="13">
        <v>67.06</v>
      </c>
      <c r="M2715" s="10">
        <f>SUMIFS(Table2[Household waste (%)], Table2[Country], "Australia", Table2[Year], 2020)</f>
        <v>1412.17</v>
      </c>
      <c r="N2715" s="10">
        <f>COUNTIFS(Table2[Year], "USA")</f>
        <v>0</v>
      </c>
    </row>
    <row r="2716" spans="1:14" x14ac:dyDescent="0.35">
      <c r="A2716" s="8" t="s">
        <v>23</v>
      </c>
      <c r="B2716" s="9">
        <v>2023</v>
      </c>
      <c r="C2716" s="8" t="s">
        <v>20</v>
      </c>
      <c r="D2716" s="9">
        <v>41698</v>
      </c>
      <c r="E2716" s="10">
        <v>41346.57</v>
      </c>
      <c r="F2716" s="10">
        <f>IFERROR(Table2[[#This Row],[Economic loss ($ million)]]*1000000 / Table2[[#This Row],[Total Waste (tons)]], NA())</f>
        <v>991572.01784258243</v>
      </c>
      <c r="G2716" s="10" t="str">
        <f t="shared" si="42"/>
        <v>Medium</v>
      </c>
      <c r="H2716" s="10">
        <v>108.68</v>
      </c>
      <c r="I2716" s="10">
        <f>IFERROR(Table2[[#This Row],[Total Waste (tons)]] / (Table2[[#This Row],[Population (million)]]*1000), NA())</f>
        <v>3.4452330394692268E-2</v>
      </c>
      <c r="J2716" s="10">
        <v>1210.31</v>
      </c>
      <c r="K2716" s="10">
        <f>IFERROR(Table2[[#This Row],[Total Waste (tons)]] * Table2[[#This Row],[Household waste (%)]], NA())</f>
        <v>1832210.1199999999</v>
      </c>
      <c r="L2716" s="10">
        <v>43.94</v>
      </c>
      <c r="M2716" s="10">
        <f>SUMIFS(Table2[Household waste (%)], Table2[Country], "Australia", Table2[Year], 2020)</f>
        <v>1412.17</v>
      </c>
      <c r="N2716" s="10">
        <f>COUNTIFS(Table2[Year], "USA")</f>
        <v>0</v>
      </c>
    </row>
    <row r="2717" spans="1:14" x14ac:dyDescent="0.35">
      <c r="A2717" s="11" t="s">
        <v>35</v>
      </c>
      <c r="B2717" s="12">
        <v>2018</v>
      </c>
      <c r="C2717" s="11" t="s">
        <v>9</v>
      </c>
      <c r="D2717" s="12">
        <v>34145.08</v>
      </c>
      <c r="E2717" s="13">
        <v>30152.14</v>
      </c>
      <c r="F2717" s="13">
        <f>IFERROR(Table2[[#This Row],[Economic loss ($ million)]]*1000000 / Table2[[#This Row],[Total Waste (tons)]], NA())</f>
        <v>883059.57988676545</v>
      </c>
      <c r="G2717" s="13" t="str">
        <f t="shared" si="42"/>
        <v>Low</v>
      </c>
      <c r="H2717" s="13">
        <v>110.4</v>
      </c>
      <c r="I2717" s="13">
        <f>IFERROR(Table2[[#This Row],[Total Waste (tons)]] / (Table2[[#This Row],[Population (million)]]*1000), NA())</f>
        <v>4.7776739239939553E-2</v>
      </c>
      <c r="J2717" s="13">
        <v>714.68</v>
      </c>
      <c r="K2717" s="13">
        <f>IFERROR(Table2[[#This Row],[Total Waste (tons)]] * Table2[[#This Row],[Household waste (%)]], NA())</f>
        <v>1171859.1456000002</v>
      </c>
      <c r="L2717" s="13">
        <v>34.32</v>
      </c>
      <c r="M2717" s="10">
        <f>SUMIFS(Table2[Household waste (%)], Table2[Country], "Australia", Table2[Year], 2020)</f>
        <v>1412.17</v>
      </c>
      <c r="N2717" s="10">
        <f>COUNTIFS(Table2[Year], "USA")</f>
        <v>0</v>
      </c>
    </row>
    <row r="2718" spans="1:14" x14ac:dyDescent="0.35">
      <c r="A2718" s="8" t="s">
        <v>33</v>
      </c>
      <c r="B2718" s="9">
        <v>2022</v>
      </c>
      <c r="C2718" s="8" t="s">
        <v>13</v>
      </c>
      <c r="D2718" s="9">
        <v>23221.41</v>
      </c>
      <c r="E2718" s="10">
        <v>21893.64</v>
      </c>
      <c r="F2718" s="10">
        <f>IFERROR(Table2[[#This Row],[Economic loss ($ million)]]*1000000 / Table2[[#This Row],[Total Waste (tons)]], NA())</f>
        <v>942821.30154887238</v>
      </c>
      <c r="G2718" s="10" t="str">
        <f t="shared" si="42"/>
        <v>Low</v>
      </c>
      <c r="H2718" s="10">
        <v>50.27</v>
      </c>
      <c r="I2718" s="10">
        <f>IFERROR(Table2[[#This Row],[Total Waste (tons)]] / (Table2[[#This Row],[Population (million)]]*1000), NA())</f>
        <v>1.8240911518883931E-2</v>
      </c>
      <c r="J2718" s="10">
        <v>1273.04</v>
      </c>
      <c r="K2718" s="10">
        <f>IFERROR(Table2[[#This Row],[Total Waste (tons)]] * Table2[[#This Row],[Household waste (%)]], NA())</f>
        <v>1019419.899</v>
      </c>
      <c r="L2718" s="10">
        <v>43.9</v>
      </c>
      <c r="M2718" s="10">
        <f>SUMIFS(Table2[Household waste (%)], Table2[Country], "Australia", Table2[Year], 2020)</f>
        <v>1412.17</v>
      </c>
      <c r="N2718" s="10">
        <f>COUNTIFS(Table2[Year], "USA")</f>
        <v>0</v>
      </c>
    </row>
    <row r="2719" spans="1:14" x14ac:dyDescent="0.35">
      <c r="A2719" s="11" t="s">
        <v>27</v>
      </c>
      <c r="B2719" s="12">
        <v>2018</v>
      </c>
      <c r="C2719" s="11" t="s">
        <v>11</v>
      </c>
      <c r="D2719" s="12">
        <v>20601.02</v>
      </c>
      <c r="E2719" s="13">
        <v>19292.849999999999</v>
      </c>
      <c r="F2719" s="13">
        <f>IFERROR(Table2[[#This Row],[Economic loss ($ million)]]*1000000 / Table2[[#This Row],[Total Waste (tons)]], NA())</f>
        <v>936499.74612907518</v>
      </c>
      <c r="G2719" s="13" t="str">
        <f t="shared" si="42"/>
        <v>Low</v>
      </c>
      <c r="H2719" s="13">
        <v>70.83</v>
      </c>
      <c r="I2719" s="13">
        <f>IFERROR(Table2[[#This Row],[Total Waste (tons)]] / (Table2[[#This Row],[Population (million)]]*1000), NA())</f>
        <v>3.4173279808904521E-2</v>
      </c>
      <c r="J2719" s="13">
        <v>602.84</v>
      </c>
      <c r="K2719" s="13">
        <f>IFERROR(Table2[[#This Row],[Total Waste (tons)]] * Table2[[#This Row],[Household waste (%)]], NA())</f>
        <v>1331649.9328000001</v>
      </c>
      <c r="L2719" s="13">
        <v>64.64</v>
      </c>
      <c r="M2719" s="10">
        <f>SUMIFS(Table2[Household waste (%)], Table2[Country], "Australia", Table2[Year], 2020)</f>
        <v>1412.17</v>
      </c>
      <c r="N2719" s="10">
        <f>COUNTIFS(Table2[Year], "USA")</f>
        <v>0</v>
      </c>
    </row>
    <row r="2720" spans="1:14" x14ac:dyDescent="0.35">
      <c r="A2720" s="8" t="s">
        <v>34</v>
      </c>
      <c r="B2720" s="9">
        <v>2020</v>
      </c>
      <c r="C2720" s="8" t="s">
        <v>25</v>
      </c>
      <c r="D2720" s="9">
        <v>8157.8</v>
      </c>
      <c r="E2720" s="10">
        <v>9049.4500000000007</v>
      </c>
      <c r="F2720" s="10">
        <f>IFERROR(Table2[[#This Row],[Economic loss ($ million)]]*1000000 / Table2[[#This Row],[Total Waste (tons)]], NA())</f>
        <v>1109300.3015518889</v>
      </c>
      <c r="G2720" s="10" t="str">
        <f t="shared" si="42"/>
        <v>High</v>
      </c>
      <c r="H2720" s="10">
        <v>54.46</v>
      </c>
      <c r="I2720" s="10">
        <f>IFERROR(Table2[[#This Row],[Total Waste (tons)]] / (Table2[[#This Row],[Population (million)]]*1000), NA())</f>
        <v>1.4186244674376142E-2</v>
      </c>
      <c r="J2720" s="10">
        <v>575.04999999999995</v>
      </c>
      <c r="K2720" s="10">
        <f>IFERROR(Table2[[#This Row],[Total Waste (tons)]] * Table2[[#This Row],[Household waste (%)]], NA())</f>
        <v>450800.02799999999</v>
      </c>
      <c r="L2720" s="10">
        <v>55.26</v>
      </c>
      <c r="M2720" s="10">
        <f>SUMIFS(Table2[Household waste (%)], Table2[Country], "Australia", Table2[Year], 2020)</f>
        <v>1412.17</v>
      </c>
      <c r="N2720" s="10">
        <f>COUNTIFS(Table2[Year], "USA")</f>
        <v>0</v>
      </c>
    </row>
    <row r="2721" spans="1:14" x14ac:dyDescent="0.35">
      <c r="A2721" s="11" t="s">
        <v>17</v>
      </c>
      <c r="B2721" s="12">
        <v>2021</v>
      </c>
      <c r="C2721" s="11" t="s">
        <v>19</v>
      </c>
      <c r="D2721" s="12">
        <v>44891.73</v>
      </c>
      <c r="E2721" s="13">
        <v>52505.01</v>
      </c>
      <c r="F2721" s="13">
        <f>IFERROR(Table2[[#This Row],[Economic loss ($ million)]]*1000000 / Table2[[#This Row],[Total Waste (tons)]], NA())</f>
        <v>1169592.0384444974</v>
      </c>
      <c r="G2721" s="13" t="str">
        <f t="shared" si="42"/>
        <v>High</v>
      </c>
      <c r="H2721" s="13">
        <v>78.430000000000007</v>
      </c>
      <c r="I2721" s="13">
        <f>IFERROR(Table2[[#This Row],[Total Waste (tons)]] / (Table2[[#This Row],[Population (million)]]*1000), NA())</f>
        <v>6.1796886184681467E-2</v>
      </c>
      <c r="J2721" s="13">
        <v>726.44</v>
      </c>
      <c r="K2721" s="13">
        <f>IFERROR(Table2[[#This Row],[Total Waste (tons)]] * Table2[[#This Row],[Household waste (%)]], NA())</f>
        <v>3063411.6551999999</v>
      </c>
      <c r="L2721" s="13">
        <v>68.239999999999995</v>
      </c>
      <c r="M2721" s="10">
        <f>SUMIFS(Table2[Household waste (%)], Table2[Country], "Australia", Table2[Year], 2020)</f>
        <v>1412.17</v>
      </c>
      <c r="N2721" s="10">
        <f>COUNTIFS(Table2[Year], "USA")</f>
        <v>0</v>
      </c>
    </row>
    <row r="2722" spans="1:14" x14ac:dyDescent="0.35">
      <c r="A2722" s="8" t="s">
        <v>23</v>
      </c>
      <c r="B2722" s="9">
        <v>2020</v>
      </c>
      <c r="C2722" s="8" t="s">
        <v>22</v>
      </c>
      <c r="D2722" s="9">
        <v>11388.23</v>
      </c>
      <c r="E2722" s="10">
        <v>9140.67</v>
      </c>
      <c r="F2722" s="10">
        <f>IFERROR(Table2[[#This Row],[Economic loss ($ million)]]*1000000 / Table2[[#This Row],[Total Waste (tons)]], NA())</f>
        <v>802641.85040168674</v>
      </c>
      <c r="G2722" s="10" t="str">
        <f t="shared" si="42"/>
        <v>Low</v>
      </c>
      <c r="H2722" s="10">
        <v>57.09</v>
      </c>
      <c r="I2722" s="10">
        <f>IFERROR(Table2[[#This Row],[Total Waste (tons)]] / (Table2[[#This Row],[Population (million)]]*1000), NA())</f>
        <v>1.0197106043104915E-2</v>
      </c>
      <c r="J2722" s="10">
        <v>1116.81</v>
      </c>
      <c r="K2722" s="10">
        <f>IFERROR(Table2[[#This Row],[Total Waste (tons)]] * Table2[[#This Row],[Household waste (%)]], NA())</f>
        <v>347682.66190000001</v>
      </c>
      <c r="L2722" s="10">
        <v>30.53</v>
      </c>
      <c r="M2722" s="10">
        <f>SUMIFS(Table2[Household waste (%)], Table2[Country], "Australia", Table2[Year], 2020)</f>
        <v>1412.17</v>
      </c>
      <c r="N2722" s="10">
        <f>COUNTIFS(Table2[Year], "USA")</f>
        <v>0</v>
      </c>
    </row>
    <row r="2723" spans="1:14" x14ac:dyDescent="0.35">
      <c r="A2723" s="11" t="s">
        <v>35</v>
      </c>
      <c r="B2723" s="12">
        <v>2021</v>
      </c>
      <c r="C2723" s="11" t="s">
        <v>20</v>
      </c>
      <c r="D2723" s="12">
        <v>25994.94</v>
      </c>
      <c r="E2723" s="13">
        <v>22461.46</v>
      </c>
      <c r="F2723" s="13">
        <f>IFERROR(Table2[[#This Row],[Economic loss ($ million)]]*1000000 / Table2[[#This Row],[Total Waste (tons)]], NA())</f>
        <v>864070.46909898624</v>
      </c>
      <c r="G2723" s="13" t="str">
        <f t="shared" si="42"/>
        <v>Low</v>
      </c>
      <c r="H2723" s="13">
        <v>100.81</v>
      </c>
      <c r="I2723" s="13">
        <f>IFERROR(Table2[[#This Row],[Total Waste (tons)]] / (Table2[[#This Row],[Population (million)]]*1000), NA())</f>
        <v>2.8879736921042981E-2</v>
      </c>
      <c r="J2723" s="13">
        <v>900.11</v>
      </c>
      <c r="K2723" s="13">
        <f>IFERROR(Table2[[#This Row],[Total Waste (tons)]] * Table2[[#This Row],[Household waste (%)]], NA())</f>
        <v>1788711.8214</v>
      </c>
      <c r="L2723" s="13">
        <v>68.81</v>
      </c>
      <c r="M2723" s="10">
        <f>SUMIFS(Table2[Household waste (%)], Table2[Country], "Australia", Table2[Year], 2020)</f>
        <v>1412.17</v>
      </c>
      <c r="N2723" s="10">
        <f>COUNTIFS(Table2[Year], "USA")</f>
        <v>0</v>
      </c>
    </row>
    <row r="2724" spans="1:14" x14ac:dyDescent="0.35">
      <c r="A2724" s="8" t="s">
        <v>30</v>
      </c>
      <c r="B2724" s="9">
        <v>2018</v>
      </c>
      <c r="C2724" s="8" t="s">
        <v>25</v>
      </c>
      <c r="D2724" s="9">
        <v>42462.31</v>
      </c>
      <c r="E2724" s="10">
        <v>39464.44</v>
      </c>
      <c r="F2724" s="10">
        <f>IFERROR(Table2[[#This Row],[Economic loss ($ million)]]*1000000 / Table2[[#This Row],[Total Waste (tons)]], NA())</f>
        <v>929399.27196612721</v>
      </c>
      <c r="G2724" s="10" t="str">
        <f t="shared" si="42"/>
        <v>Low</v>
      </c>
      <c r="H2724" s="10">
        <v>124.4</v>
      </c>
      <c r="I2724" s="10">
        <f>IFERROR(Table2[[#This Row],[Total Waste (tons)]] / (Table2[[#This Row],[Population (million)]]*1000), NA())</f>
        <v>0.104796046299267</v>
      </c>
      <c r="J2724" s="10">
        <v>405.19</v>
      </c>
      <c r="K2724" s="10">
        <f>IFERROR(Table2[[#This Row],[Total Waste (tons)]] * Table2[[#This Row],[Household waste (%)]], NA())</f>
        <v>2909092.8580999998</v>
      </c>
      <c r="L2724" s="10">
        <v>68.510000000000005</v>
      </c>
      <c r="M2724" s="10">
        <f>SUMIFS(Table2[Household waste (%)], Table2[Country], "Australia", Table2[Year], 2020)</f>
        <v>1412.17</v>
      </c>
      <c r="N2724" s="10">
        <f>COUNTIFS(Table2[Year], "USA")</f>
        <v>0</v>
      </c>
    </row>
    <row r="2725" spans="1:14" x14ac:dyDescent="0.35">
      <c r="A2725" s="11" t="s">
        <v>28</v>
      </c>
      <c r="B2725" s="12">
        <v>2022</v>
      </c>
      <c r="C2725" s="11" t="s">
        <v>20</v>
      </c>
      <c r="D2725" s="12">
        <v>47045.88</v>
      </c>
      <c r="E2725" s="13">
        <v>46778.65</v>
      </c>
      <c r="F2725" s="13">
        <f>IFERROR(Table2[[#This Row],[Economic loss ($ million)]]*1000000 / Table2[[#This Row],[Total Waste (tons)]], NA())</f>
        <v>994319.80016103433</v>
      </c>
      <c r="G2725" s="13" t="str">
        <f t="shared" si="42"/>
        <v>Medium</v>
      </c>
      <c r="H2725" s="13">
        <v>183.74</v>
      </c>
      <c r="I2725" s="13">
        <f>IFERROR(Table2[[#This Row],[Total Waste (tons)]] / (Table2[[#This Row],[Population (million)]]*1000), NA())</f>
        <v>5.3683893421578137E-2</v>
      </c>
      <c r="J2725" s="13">
        <v>876.35</v>
      </c>
      <c r="K2725" s="13">
        <f>IFERROR(Table2[[#This Row],[Total Waste (tons)]] * Table2[[#This Row],[Household waste (%)]], NA())</f>
        <v>2146233.0455999998</v>
      </c>
      <c r="L2725" s="13">
        <v>45.62</v>
      </c>
      <c r="M2725" s="10">
        <f>SUMIFS(Table2[Household waste (%)], Table2[Country], "Australia", Table2[Year], 2020)</f>
        <v>1412.17</v>
      </c>
      <c r="N2725" s="10">
        <f>COUNTIFS(Table2[Year], "USA")</f>
        <v>0</v>
      </c>
    </row>
    <row r="2726" spans="1:14" x14ac:dyDescent="0.35">
      <c r="A2726" s="8" t="s">
        <v>31</v>
      </c>
      <c r="B2726" s="9">
        <v>2024</v>
      </c>
      <c r="C2726" s="8" t="s">
        <v>15</v>
      </c>
      <c r="D2726" s="9">
        <v>18433.580000000002</v>
      </c>
      <c r="E2726" s="10">
        <v>16555.939999999999</v>
      </c>
      <c r="F2726" s="10">
        <f>IFERROR(Table2[[#This Row],[Economic loss ($ million)]]*1000000 / Table2[[#This Row],[Total Waste (tons)]], NA())</f>
        <v>898140.24188464729</v>
      </c>
      <c r="G2726" s="10" t="str">
        <f t="shared" si="42"/>
        <v>Low</v>
      </c>
      <c r="H2726" s="10">
        <v>23.24</v>
      </c>
      <c r="I2726" s="10">
        <f>IFERROR(Table2[[#This Row],[Total Waste (tons)]] / (Table2[[#This Row],[Population (million)]]*1000), NA())</f>
        <v>3.6412729140328698E-2</v>
      </c>
      <c r="J2726" s="10">
        <v>506.24</v>
      </c>
      <c r="K2726" s="10">
        <f>IFERROR(Table2[[#This Row],[Total Waste (tons)]] * Table2[[#This Row],[Household waste (%)]], NA())</f>
        <v>634299.4878</v>
      </c>
      <c r="L2726" s="10">
        <v>34.409999999999997</v>
      </c>
      <c r="M2726" s="10">
        <f>SUMIFS(Table2[Household waste (%)], Table2[Country], "Australia", Table2[Year], 2020)</f>
        <v>1412.17</v>
      </c>
      <c r="N2726" s="10">
        <f>COUNTIFS(Table2[Year], "USA")</f>
        <v>0</v>
      </c>
    </row>
    <row r="2727" spans="1:14" x14ac:dyDescent="0.35">
      <c r="A2727" s="11" t="s">
        <v>33</v>
      </c>
      <c r="B2727" s="12">
        <v>2022</v>
      </c>
      <c r="C2727" s="11" t="s">
        <v>11</v>
      </c>
      <c r="D2727" s="12">
        <v>12137.82</v>
      </c>
      <c r="E2727" s="13">
        <v>10808.48</v>
      </c>
      <c r="F2727" s="13">
        <f>IFERROR(Table2[[#This Row],[Economic loss ($ million)]]*1000000 / Table2[[#This Row],[Total Waste (tons)]], NA())</f>
        <v>890479.50950005848</v>
      </c>
      <c r="G2727" s="13" t="str">
        <f t="shared" si="42"/>
        <v>Low</v>
      </c>
      <c r="H2727" s="13">
        <v>85.69</v>
      </c>
      <c r="I2727" s="13">
        <f>IFERROR(Table2[[#This Row],[Total Waste (tons)]] / (Table2[[#This Row],[Population (million)]]*1000), NA())</f>
        <v>3.7089225692110248E-2</v>
      </c>
      <c r="J2727" s="13">
        <v>327.26</v>
      </c>
      <c r="K2727" s="13">
        <f>IFERROR(Table2[[#This Row],[Total Waste (tons)]] * Table2[[#This Row],[Household waste (%)]], NA())</f>
        <v>616237.12140000006</v>
      </c>
      <c r="L2727" s="13">
        <v>50.77</v>
      </c>
      <c r="M2727" s="10">
        <f>SUMIFS(Table2[Household waste (%)], Table2[Country], "Australia", Table2[Year], 2020)</f>
        <v>1412.17</v>
      </c>
      <c r="N2727" s="10">
        <f>COUNTIFS(Table2[Year], "USA")</f>
        <v>0</v>
      </c>
    </row>
    <row r="2728" spans="1:14" x14ac:dyDescent="0.35">
      <c r="A2728" s="8" t="s">
        <v>26</v>
      </c>
      <c r="B2728" s="9">
        <v>2020</v>
      </c>
      <c r="C2728" s="8" t="s">
        <v>22</v>
      </c>
      <c r="D2728" s="9">
        <v>13477.87</v>
      </c>
      <c r="E2728" s="10">
        <v>13426.9</v>
      </c>
      <c r="F2728" s="10">
        <f>IFERROR(Table2[[#This Row],[Economic loss ($ million)]]*1000000 / Table2[[#This Row],[Total Waste (tons)]], NA())</f>
        <v>996218.24516781943</v>
      </c>
      <c r="G2728" s="10" t="str">
        <f t="shared" si="42"/>
        <v>Medium</v>
      </c>
      <c r="H2728" s="10">
        <v>62.12</v>
      </c>
      <c r="I2728" s="10">
        <f>IFERROR(Table2[[#This Row],[Total Waste (tons)]] / (Table2[[#This Row],[Population (million)]]*1000), NA())</f>
        <v>9.9212870266768751E-3</v>
      </c>
      <c r="J2728" s="10">
        <v>1358.48</v>
      </c>
      <c r="K2728" s="10">
        <f>IFERROR(Table2[[#This Row],[Total Waste (tons)]] * Table2[[#This Row],[Household waste (%)]], NA())</f>
        <v>897221.80589999992</v>
      </c>
      <c r="L2728" s="10">
        <v>66.569999999999993</v>
      </c>
      <c r="M2728" s="10">
        <f>SUMIFS(Table2[Household waste (%)], Table2[Country], "Australia", Table2[Year], 2020)</f>
        <v>1412.17</v>
      </c>
      <c r="N2728" s="10">
        <f>COUNTIFS(Table2[Year], "USA")</f>
        <v>0</v>
      </c>
    </row>
    <row r="2729" spans="1:14" x14ac:dyDescent="0.35">
      <c r="A2729" s="11" t="s">
        <v>18</v>
      </c>
      <c r="B2729" s="12">
        <v>2018</v>
      </c>
      <c r="C2729" s="11" t="s">
        <v>19</v>
      </c>
      <c r="D2729" s="12">
        <v>27877.69</v>
      </c>
      <c r="E2729" s="13">
        <v>28368.73</v>
      </c>
      <c r="F2729" s="13">
        <f>IFERROR(Table2[[#This Row],[Economic loss ($ million)]]*1000000 / Table2[[#This Row],[Total Waste (tons)]], NA())</f>
        <v>1017614.0849546717</v>
      </c>
      <c r="G2729" s="13" t="str">
        <f t="shared" si="42"/>
        <v>Medium</v>
      </c>
      <c r="H2729" s="13">
        <v>65.36</v>
      </c>
      <c r="I2729" s="13">
        <f>IFERROR(Table2[[#This Row],[Total Waste (tons)]] / (Table2[[#This Row],[Population (million)]]*1000), NA())</f>
        <v>4.9863507905845317E-2</v>
      </c>
      <c r="J2729" s="13">
        <v>559.08000000000004</v>
      </c>
      <c r="K2729" s="13">
        <f>IFERROR(Table2[[#This Row],[Total Waste (tons)]] * Table2[[#This Row],[Household waste (%)]], NA())</f>
        <v>1647292.7021000001</v>
      </c>
      <c r="L2729" s="13">
        <v>59.09</v>
      </c>
      <c r="M2729" s="10">
        <f>SUMIFS(Table2[Household waste (%)], Table2[Country], "Australia", Table2[Year], 2020)</f>
        <v>1412.17</v>
      </c>
      <c r="N2729" s="10">
        <f>COUNTIFS(Table2[Year], "USA")</f>
        <v>0</v>
      </c>
    </row>
    <row r="2730" spans="1:14" x14ac:dyDescent="0.35">
      <c r="A2730" s="8" t="s">
        <v>12</v>
      </c>
      <c r="B2730" s="9">
        <v>2019</v>
      </c>
      <c r="C2730" s="8" t="s">
        <v>13</v>
      </c>
      <c r="D2730" s="9">
        <v>21550.1</v>
      </c>
      <c r="E2730" s="10">
        <v>22964.51</v>
      </c>
      <c r="F2730" s="10">
        <f>IFERROR(Table2[[#This Row],[Economic loss ($ million)]]*1000000 / Table2[[#This Row],[Total Waste (tons)]], NA())</f>
        <v>1065633.5701458463</v>
      </c>
      <c r="G2730" s="10" t="str">
        <f t="shared" si="42"/>
        <v>Medium</v>
      </c>
      <c r="H2730" s="10">
        <v>134.6</v>
      </c>
      <c r="I2730" s="10">
        <f>IFERROR(Table2[[#This Row],[Total Waste (tons)]] / (Table2[[#This Row],[Population (million)]]*1000), NA())</f>
        <v>3.2552037702788431E-2</v>
      </c>
      <c r="J2730" s="10">
        <v>662.02</v>
      </c>
      <c r="K2730" s="10">
        <f>IFERROR(Table2[[#This Row],[Total Waste (tons)]] * Table2[[#This Row],[Household waste (%)]], NA())</f>
        <v>796276.19500000007</v>
      </c>
      <c r="L2730" s="10">
        <v>36.950000000000003</v>
      </c>
      <c r="M2730" s="10">
        <f>SUMIFS(Table2[Household waste (%)], Table2[Country], "Australia", Table2[Year], 2020)</f>
        <v>1412.17</v>
      </c>
      <c r="N2730" s="10">
        <f>COUNTIFS(Table2[Year], "USA")</f>
        <v>0</v>
      </c>
    </row>
    <row r="2731" spans="1:14" x14ac:dyDescent="0.35">
      <c r="A2731" s="11" t="s">
        <v>16</v>
      </c>
      <c r="B2731" s="12">
        <v>2019</v>
      </c>
      <c r="C2731" s="11" t="s">
        <v>19</v>
      </c>
      <c r="D2731" s="12">
        <v>10832.48</v>
      </c>
      <c r="E2731" s="13">
        <v>9830.6200000000008</v>
      </c>
      <c r="F2731" s="13">
        <f>IFERROR(Table2[[#This Row],[Economic loss ($ million)]]*1000000 / Table2[[#This Row],[Total Waste (tons)]], NA())</f>
        <v>907513.33028078522</v>
      </c>
      <c r="G2731" s="13" t="str">
        <f t="shared" si="42"/>
        <v>Low</v>
      </c>
      <c r="H2731" s="13">
        <v>192.87</v>
      </c>
      <c r="I2731" s="13">
        <f>IFERROR(Table2[[#This Row],[Total Waste (tons)]] / (Table2[[#This Row],[Population (million)]]*1000), NA())</f>
        <v>5.9466842336407554E-2</v>
      </c>
      <c r="J2731" s="13">
        <v>182.16</v>
      </c>
      <c r="K2731" s="13">
        <f>IFERROR(Table2[[#This Row],[Total Waste (tons)]] * Table2[[#This Row],[Household waste (%)]], NA())</f>
        <v>727076.05760000006</v>
      </c>
      <c r="L2731" s="13">
        <v>67.12</v>
      </c>
      <c r="M2731" s="10">
        <f>SUMIFS(Table2[Household waste (%)], Table2[Country], "Australia", Table2[Year], 2020)</f>
        <v>1412.17</v>
      </c>
      <c r="N2731" s="10">
        <f>COUNTIFS(Table2[Year], "USA")</f>
        <v>0</v>
      </c>
    </row>
    <row r="2732" spans="1:14" x14ac:dyDescent="0.35">
      <c r="A2732" s="8" t="s">
        <v>26</v>
      </c>
      <c r="B2732" s="9">
        <v>2019</v>
      </c>
      <c r="C2732" s="8" t="s">
        <v>9</v>
      </c>
      <c r="D2732" s="9">
        <v>18243.11</v>
      </c>
      <c r="E2732" s="10">
        <v>19669.21</v>
      </c>
      <c r="F2732" s="10">
        <f>IFERROR(Table2[[#This Row],[Economic loss ($ million)]]*1000000 / Table2[[#This Row],[Total Waste (tons)]], NA())</f>
        <v>1078171.9783523751</v>
      </c>
      <c r="G2732" s="10" t="str">
        <f t="shared" si="42"/>
        <v>Medium</v>
      </c>
      <c r="H2732" s="10">
        <v>105.09</v>
      </c>
      <c r="I2732" s="10">
        <f>IFERROR(Table2[[#This Row],[Total Waste (tons)]] / (Table2[[#This Row],[Population (million)]]*1000), NA())</f>
        <v>4.6317592098915887E-2</v>
      </c>
      <c r="J2732" s="10">
        <v>393.87</v>
      </c>
      <c r="K2732" s="10">
        <f>IFERROR(Table2[[#This Row],[Total Waste (tons)]] * Table2[[#This Row],[Household waste (%)]], NA())</f>
        <v>629934.58830000006</v>
      </c>
      <c r="L2732" s="10">
        <v>34.53</v>
      </c>
      <c r="M2732" s="10">
        <f>SUMIFS(Table2[Household waste (%)], Table2[Country], "Australia", Table2[Year], 2020)</f>
        <v>1412.17</v>
      </c>
      <c r="N2732" s="10">
        <f>COUNTIFS(Table2[Year], "USA")</f>
        <v>0</v>
      </c>
    </row>
    <row r="2733" spans="1:14" x14ac:dyDescent="0.35">
      <c r="A2733" s="11" t="s">
        <v>29</v>
      </c>
      <c r="B2733" s="12">
        <v>2018</v>
      </c>
      <c r="C2733" s="11" t="s">
        <v>25</v>
      </c>
      <c r="D2733" s="12">
        <v>11221.17</v>
      </c>
      <c r="E2733" s="13">
        <v>12680.49</v>
      </c>
      <c r="F2733" s="13">
        <f>IFERROR(Table2[[#This Row],[Economic loss ($ million)]]*1000000 / Table2[[#This Row],[Total Waste (tons)]], NA())</f>
        <v>1130050.6096957803</v>
      </c>
      <c r="G2733" s="13" t="str">
        <f t="shared" si="42"/>
        <v>High</v>
      </c>
      <c r="H2733" s="13">
        <v>41.46</v>
      </c>
      <c r="I2733" s="13">
        <f>IFERROR(Table2[[#This Row],[Total Waste (tons)]] / (Table2[[#This Row],[Population (million)]]*1000), NA())</f>
        <v>1.8322969905782076E-2</v>
      </c>
      <c r="J2733" s="13">
        <v>612.41</v>
      </c>
      <c r="K2733" s="13">
        <f>IFERROR(Table2[[#This Row],[Total Waste (tons)]] * Table2[[#This Row],[Household waste (%)]], NA())</f>
        <v>610543.85969999991</v>
      </c>
      <c r="L2733" s="13">
        <v>54.41</v>
      </c>
      <c r="M2733" s="10">
        <f>SUMIFS(Table2[Household waste (%)], Table2[Country], "Australia", Table2[Year], 2020)</f>
        <v>1412.17</v>
      </c>
      <c r="N2733" s="10">
        <f>COUNTIFS(Table2[Year], "USA")</f>
        <v>0</v>
      </c>
    </row>
    <row r="2734" spans="1:14" x14ac:dyDescent="0.35">
      <c r="A2734" s="8" t="s">
        <v>28</v>
      </c>
      <c r="B2734" s="9">
        <v>2019</v>
      </c>
      <c r="C2734" s="8" t="s">
        <v>15</v>
      </c>
      <c r="D2734" s="9">
        <v>3863.14</v>
      </c>
      <c r="E2734" s="10">
        <v>4536.8999999999996</v>
      </c>
      <c r="F2734" s="10">
        <f>IFERROR(Table2[[#This Row],[Economic loss ($ million)]]*1000000 / Table2[[#This Row],[Total Waste (tons)]], NA())</f>
        <v>1174407.3473909826</v>
      </c>
      <c r="G2734" s="10" t="str">
        <f t="shared" si="42"/>
        <v>High</v>
      </c>
      <c r="H2734" s="10">
        <v>198.83</v>
      </c>
      <c r="I2734" s="10">
        <f>IFERROR(Table2[[#This Row],[Total Waste (tons)]] / (Table2[[#This Row],[Population (million)]]*1000), NA())</f>
        <v>3.2055794810518365E-3</v>
      </c>
      <c r="J2734" s="10">
        <v>1205.1300000000001</v>
      </c>
      <c r="K2734" s="10">
        <f>IFERROR(Table2[[#This Row],[Total Waste (tons)]] * Table2[[#This Row],[Household waste (%)]], NA())</f>
        <v>120954.91339999999</v>
      </c>
      <c r="L2734" s="10">
        <v>31.31</v>
      </c>
      <c r="M2734" s="10">
        <f>SUMIFS(Table2[Household waste (%)], Table2[Country], "Australia", Table2[Year], 2020)</f>
        <v>1412.17</v>
      </c>
      <c r="N2734" s="10">
        <f>COUNTIFS(Table2[Year], "USA")</f>
        <v>0</v>
      </c>
    </row>
    <row r="2735" spans="1:14" x14ac:dyDescent="0.35">
      <c r="A2735" s="11" t="s">
        <v>23</v>
      </c>
      <c r="B2735" s="12">
        <v>2021</v>
      </c>
      <c r="C2735" s="11" t="s">
        <v>9</v>
      </c>
      <c r="D2735" s="12">
        <v>27487.74</v>
      </c>
      <c r="E2735" s="13">
        <v>24145.15</v>
      </c>
      <c r="F2735" s="13">
        <f>IFERROR(Table2[[#This Row],[Economic loss ($ million)]]*1000000 / Table2[[#This Row],[Total Waste (tons)]], NA())</f>
        <v>878397.05992562498</v>
      </c>
      <c r="G2735" s="13" t="str">
        <f t="shared" si="42"/>
        <v>Low</v>
      </c>
      <c r="H2735" s="13">
        <v>27.92</v>
      </c>
      <c r="I2735" s="13">
        <f>IFERROR(Table2[[#This Row],[Total Waste (tons)]] / (Table2[[#This Row],[Population (million)]]*1000), NA())</f>
        <v>9.3305295315682282E-2</v>
      </c>
      <c r="J2735" s="13">
        <v>294.60000000000002</v>
      </c>
      <c r="K2735" s="13">
        <f>IFERROR(Table2[[#This Row],[Total Waste (tons)]] * Table2[[#This Row],[Household waste (%)]], NA())</f>
        <v>1185821.1036</v>
      </c>
      <c r="L2735" s="13">
        <v>43.14</v>
      </c>
      <c r="M2735" s="10">
        <f>SUMIFS(Table2[Household waste (%)], Table2[Country], "Australia", Table2[Year], 2020)</f>
        <v>1412.17</v>
      </c>
      <c r="N2735" s="10">
        <f>COUNTIFS(Table2[Year], "USA")</f>
        <v>0</v>
      </c>
    </row>
    <row r="2736" spans="1:14" x14ac:dyDescent="0.35">
      <c r="A2736" s="8" t="s">
        <v>27</v>
      </c>
      <c r="B2736" s="9">
        <v>2019</v>
      </c>
      <c r="C2736" s="8" t="s">
        <v>19</v>
      </c>
      <c r="D2736" s="9">
        <v>23695.07</v>
      </c>
      <c r="E2736" s="10">
        <v>28245.8</v>
      </c>
      <c r="F2736" s="10">
        <f>IFERROR(Table2[[#This Row],[Economic loss ($ million)]]*1000000 / Table2[[#This Row],[Total Waste (tons)]], NA())</f>
        <v>1192053.874497944</v>
      </c>
      <c r="G2736" s="10" t="str">
        <f t="shared" si="42"/>
        <v>High</v>
      </c>
      <c r="H2736" s="10">
        <v>121.78</v>
      </c>
      <c r="I2736" s="10">
        <f>IFERROR(Table2[[#This Row],[Total Waste (tons)]] / (Table2[[#This Row],[Population (million)]]*1000), NA())</f>
        <v>2.0173056130224163E-2</v>
      </c>
      <c r="J2736" s="10">
        <v>1174.5899999999999</v>
      </c>
      <c r="K2736" s="10">
        <f>IFERROR(Table2[[#This Row],[Total Waste (tons)]] * Table2[[#This Row],[Household waste (%)]], NA())</f>
        <v>1326450.0185999998</v>
      </c>
      <c r="L2736" s="10">
        <v>55.98</v>
      </c>
      <c r="M2736" s="10">
        <f>SUMIFS(Table2[Household waste (%)], Table2[Country], "Australia", Table2[Year], 2020)</f>
        <v>1412.17</v>
      </c>
      <c r="N2736" s="10">
        <f>COUNTIFS(Table2[Year], "USA")</f>
        <v>0</v>
      </c>
    </row>
    <row r="2737" spans="1:14" x14ac:dyDescent="0.35">
      <c r="A2737" s="11" t="s">
        <v>32</v>
      </c>
      <c r="B2737" s="12">
        <v>2022</v>
      </c>
      <c r="C2737" s="11" t="s">
        <v>25</v>
      </c>
      <c r="D2737" s="12">
        <v>46897.32</v>
      </c>
      <c r="E2737" s="13">
        <v>39414.29</v>
      </c>
      <c r="F2737" s="13">
        <f>IFERROR(Table2[[#This Row],[Economic loss ($ million)]]*1000000 / Table2[[#This Row],[Total Waste (tons)]], NA())</f>
        <v>840438.00370682159</v>
      </c>
      <c r="G2737" s="13" t="str">
        <f t="shared" si="42"/>
        <v>Low</v>
      </c>
      <c r="H2737" s="13">
        <v>24.22</v>
      </c>
      <c r="I2737" s="13">
        <f>IFERROR(Table2[[#This Row],[Total Waste (tons)]] / (Table2[[#This Row],[Population (million)]]*1000), NA())</f>
        <v>5.6757176743960885E-2</v>
      </c>
      <c r="J2737" s="13">
        <v>826.28</v>
      </c>
      <c r="K2737" s="13">
        <f>IFERROR(Table2[[#This Row],[Total Waste (tons)]] * Table2[[#This Row],[Household waste (%)]], NA())</f>
        <v>2884654.1532000001</v>
      </c>
      <c r="L2737" s="13">
        <v>61.51</v>
      </c>
      <c r="M2737" s="10">
        <f>SUMIFS(Table2[Household waste (%)], Table2[Country], "Australia", Table2[Year], 2020)</f>
        <v>1412.17</v>
      </c>
      <c r="N2737" s="10">
        <f>COUNTIFS(Table2[Year], "USA")</f>
        <v>0</v>
      </c>
    </row>
    <row r="2738" spans="1:14" x14ac:dyDescent="0.35">
      <c r="A2738" s="8" t="s">
        <v>21</v>
      </c>
      <c r="B2738" s="9">
        <v>2021</v>
      </c>
      <c r="C2738" s="8" t="s">
        <v>15</v>
      </c>
      <c r="D2738" s="9">
        <v>48311.98</v>
      </c>
      <c r="E2738" s="10">
        <v>40962.230000000003</v>
      </c>
      <c r="F2738" s="10">
        <f>IFERROR(Table2[[#This Row],[Economic loss ($ million)]]*1000000 / Table2[[#This Row],[Total Waste (tons)]], NA())</f>
        <v>847868.99646837078</v>
      </c>
      <c r="G2738" s="10" t="str">
        <f t="shared" si="42"/>
        <v>Low</v>
      </c>
      <c r="H2738" s="10">
        <v>199.67</v>
      </c>
      <c r="I2738" s="10">
        <f>IFERROR(Table2[[#This Row],[Total Waste (tons)]] / (Table2[[#This Row],[Population (million)]]*1000), NA())</f>
        <v>0.14289257616089915</v>
      </c>
      <c r="J2738" s="10">
        <v>338.1</v>
      </c>
      <c r="K2738" s="10">
        <f>IFERROR(Table2[[#This Row],[Total Waste (tons)]] * Table2[[#This Row],[Household waste (%)]], NA())</f>
        <v>1872089.2250000001</v>
      </c>
      <c r="L2738" s="10">
        <v>38.75</v>
      </c>
      <c r="M2738" s="10">
        <f>SUMIFS(Table2[Household waste (%)], Table2[Country], "Australia", Table2[Year], 2020)</f>
        <v>1412.17</v>
      </c>
      <c r="N2738" s="10">
        <f>COUNTIFS(Table2[Year], "USA")</f>
        <v>0</v>
      </c>
    </row>
    <row r="2739" spans="1:14" x14ac:dyDescent="0.35">
      <c r="A2739" s="11" t="s">
        <v>17</v>
      </c>
      <c r="B2739" s="12">
        <v>2022</v>
      </c>
      <c r="C2739" s="11" t="s">
        <v>15</v>
      </c>
      <c r="D2739" s="12">
        <v>45817.97</v>
      </c>
      <c r="E2739" s="13">
        <v>39883.480000000003</v>
      </c>
      <c r="F2739" s="13">
        <f>IFERROR(Table2[[#This Row],[Economic loss ($ million)]]*1000000 / Table2[[#This Row],[Total Waste (tons)]], NA())</f>
        <v>870476.80200585048</v>
      </c>
      <c r="G2739" s="13" t="str">
        <f t="shared" si="42"/>
        <v>Low</v>
      </c>
      <c r="H2739" s="13">
        <v>109.08</v>
      </c>
      <c r="I2739" s="13">
        <f>IFERROR(Table2[[#This Row],[Total Waste (tons)]] / (Table2[[#This Row],[Population (million)]]*1000), NA())</f>
        <v>7.9583773362050997E-2</v>
      </c>
      <c r="J2739" s="13">
        <v>575.72</v>
      </c>
      <c r="K2739" s="13">
        <f>IFERROR(Table2[[#This Row],[Total Waste (tons)]] * Table2[[#This Row],[Household waste (%)]], NA())</f>
        <v>2998327.9567999998</v>
      </c>
      <c r="L2739" s="13">
        <v>65.44</v>
      </c>
      <c r="M2739" s="10">
        <f>SUMIFS(Table2[Household waste (%)], Table2[Country], "Australia", Table2[Year], 2020)</f>
        <v>1412.17</v>
      </c>
      <c r="N2739" s="10">
        <f>COUNTIFS(Table2[Year], "USA")</f>
        <v>0</v>
      </c>
    </row>
    <row r="2740" spans="1:14" x14ac:dyDescent="0.35">
      <c r="A2740" s="8" t="s">
        <v>8</v>
      </c>
      <c r="B2740" s="9">
        <v>2021</v>
      </c>
      <c r="C2740" s="8" t="s">
        <v>19</v>
      </c>
      <c r="D2740" s="9">
        <v>8774.84</v>
      </c>
      <c r="E2740" s="10">
        <v>8371.99</v>
      </c>
      <c r="F2740" s="10">
        <f>IFERROR(Table2[[#This Row],[Economic loss ($ million)]]*1000000 / Table2[[#This Row],[Total Waste (tons)]], NA())</f>
        <v>954090.33099179016</v>
      </c>
      <c r="G2740" s="10" t="str">
        <f t="shared" si="42"/>
        <v>Medium</v>
      </c>
      <c r="H2740" s="10">
        <v>20.6</v>
      </c>
      <c r="I2740" s="10">
        <f>IFERROR(Table2[[#This Row],[Total Waste (tons)]] / (Table2[[#This Row],[Population (million)]]*1000), NA())</f>
        <v>1.029584521337135E-2</v>
      </c>
      <c r="J2740" s="10">
        <v>852.27</v>
      </c>
      <c r="K2740" s="10">
        <f>IFERROR(Table2[[#This Row],[Total Waste (tons)]] * Table2[[#This Row],[Household waste (%)]], NA())</f>
        <v>549129.48719999997</v>
      </c>
      <c r="L2740" s="10">
        <v>62.58</v>
      </c>
      <c r="M2740" s="10">
        <f>SUMIFS(Table2[Household waste (%)], Table2[Country], "Australia", Table2[Year], 2020)</f>
        <v>1412.17</v>
      </c>
      <c r="N2740" s="10">
        <f>COUNTIFS(Table2[Year], "USA")</f>
        <v>0</v>
      </c>
    </row>
    <row r="2741" spans="1:14" x14ac:dyDescent="0.35">
      <c r="A2741" s="11" t="s">
        <v>31</v>
      </c>
      <c r="B2741" s="12">
        <v>2018</v>
      </c>
      <c r="C2741" s="11" t="s">
        <v>13</v>
      </c>
      <c r="D2741" s="12">
        <v>27037.05</v>
      </c>
      <c r="E2741" s="13">
        <v>23899.81</v>
      </c>
      <c r="F2741" s="13">
        <f>IFERROR(Table2[[#This Row],[Economic loss ($ million)]]*1000000 / Table2[[#This Row],[Total Waste (tons)]], NA())</f>
        <v>883965.15152355749</v>
      </c>
      <c r="G2741" s="13" t="str">
        <f t="shared" si="42"/>
        <v>Low</v>
      </c>
      <c r="H2741" s="13">
        <v>101.76</v>
      </c>
      <c r="I2741" s="13">
        <f>IFERROR(Table2[[#This Row],[Total Waste (tons)]] / (Table2[[#This Row],[Population (million)]]*1000), NA())</f>
        <v>1.9943092549291514E-2</v>
      </c>
      <c r="J2741" s="13">
        <v>1355.71</v>
      </c>
      <c r="K2741" s="13">
        <f>IFERROR(Table2[[#This Row],[Total Waste (tons)]] * Table2[[#This Row],[Household waste (%)]], NA())</f>
        <v>1136367.2115</v>
      </c>
      <c r="L2741" s="13">
        <v>42.03</v>
      </c>
      <c r="M2741" s="10">
        <f>SUMIFS(Table2[Household waste (%)], Table2[Country], "Australia", Table2[Year], 2020)</f>
        <v>1412.17</v>
      </c>
      <c r="N2741" s="10">
        <f>COUNTIFS(Table2[Year], "USA")</f>
        <v>0</v>
      </c>
    </row>
    <row r="2742" spans="1:14" x14ac:dyDescent="0.35">
      <c r="A2742" s="8" t="s">
        <v>14</v>
      </c>
      <c r="B2742" s="9">
        <v>2021</v>
      </c>
      <c r="C2742" s="8" t="s">
        <v>22</v>
      </c>
      <c r="D2742" s="9">
        <v>19987.91</v>
      </c>
      <c r="E2742" s="10">
        <v>21424.54</v>
      </c>
      <c r="F2742" s="10">
        <f>IFERROR(Table2[[#This Row],[Economic loss ($ million)]]*1000000 / Table2[[#This Row],[Total Waste (tons)]], NA())</f>
        <v>1071874.9484063117</v>
      </c>
      <c r="G2742" s="10" t="str">
        <f t="shared" si="42"/>
        <v>Medium</v>
      </c>
      <c r="H2742" s="10">
        <v>124.66</v>
      </c>
      <c r="I2742" s="10">
        <f>IFERROR(Table2[[#This Row],[Total Waste (tons)]] / (Table2[[#This Row],[Population (million)]]*1000), NA())</f>
        <v>4.6747690436653645E-2</v>
      </c>
      <c r="J2742" s="10">
        <v>427.57</v>
      </c>
      <c r="K2742" s="10">
        <f>IFERROR(Table2[[#This Row],[Total Waste (tons)]] * Table2[[#This Row],[Household waste (%)]], NA())</f>
        <v>658801.51360000006</v>
      </c>
      <c r="L2742" s="10">
        <v>32.96</v>
      </c>
      <c r="M2742" s="10">
        <f>SUMIFS(Table2[Household waste (%)], Table2[Country], "Australia", Table2[Year], 2020)</f>
        <v>1412.17</v>
      </c>
      <c r="N2742" s="10">
        <f>COUNTIFS(Table2[Year], "USA")</f>
        <v>0</v>
      </c>
    </row>
    <row r="2743" spans="1:14" x14ac:dyDescent="0.35">
      <c r="A2743" s="11" t="s">
        <v>12</v>
      </c>
      <c r="B2743" s="12">
        <v>2021</v>
      </c>
      <c r="C2743" s="11" t="s">
        <v>19</v>
      </c>
      <c r="D2743" s="12">
        <v>6340.93</v>
      </c>
      <c r="E2743" s="13">
        <v>6789.48</v>
      </c>
      <c r="F2743" s="13">
        <f>IFERROR(Table2[[#This Row],[Economic loss ($ million)]]*1000000 / Table2[[#This Row],[Total Waste (tons)]], NA())</f>
        <v>1070738.8348396844</v>
      </c>
      <c r="G2743" s="13" t="str">
        <f t="shared" si="42"/>
        <v>Medium</v>
      </c>
      <c r="H2743" s="13">
        <v>42.8</v>
      </c>
      <c r="I2743" s="13">
        <f>IFERROR(Table2[[#This Row],[Total Waste (tons)]] / (Table2[[#This Row],[Population (million)]]*1000), NA())</f>
        <v>5.6597254453925527E-3</v>
      </c>
      <c r="J2743" s="13">
        <v>1120.3599999999999</v>
      </c>
      <c r="K2743" s="13">
        <f>IFERROR(Table2[[#This Row],[Total Waste (tons)]] * Table2[[#This Row],[Household waste (%)]], NA())</f>
        <v>235692.36810000002</v>
      </c>
      <c r="L2743" s="13">
        <v>37.17</v>
      </c>
      <c r="M2743" s="10">
        <f>SUMIFS(Table2[Household waste (%)], Table2[Country], "Australia", Table2[Year], 2020)</f>
        <v>1412.17</v>
      </c>
      <c r="N2743" s="10">
        <f>COUNTIFS(Table2[Year], "USA")</f>
        <v>0</v>
      </c>
    </row>
    <row r="2744" spans="1:14" x14ac:dyDescent="0.35">
      <c r="A2744" s="8" t="s">
        <v>30</v>
      </c>
      <c r="B2744" s="9">
        <v>2022</v>
      </c>
      <c r="C2744" s="8" t="s">
        <v>11</v>
      </c>
      <c r="D2744" s="9">
        <v>45332.39</v>
      </c>
      <c r="E2744" s="10">
        <v>51674.39</v>
      </c>
      <c r="F2744" s="10">
        <f>IFERROR(Table2[[#This Row],[Economic loss ($ million)]]*1000000 / Table2[[#This Row],[Total Waste (tons)]], NA())</f>
        <v>1139899.9699773164</v>
      </c>
      <c r="G2744" s="10" t="str">
        <f t="shared" si="42"/>
        <v>High</v>
      </c>
      <c r="H2744" s="10">
        <v>91.59</v>
      </c>
      <c r="I2744" s="10">
        <f>IFERROR(Table2[[#This Row],[Total Waste (tons)]] / (Table2[[#This Row],[Population (million)]]*1000), NA())</f>
        <v>0.10892496035369312</v>
      </c>
      <c r="J2744" s="10">
        <v>416.18</v>
      </c>
      <c r="K2744" s="10">
        <f>IFERROR(Table2[[#This Row],[Total Waste (tons)]] * Table2[[#This Row],[Household waste (%)]], NA())</f>
        <v>2987857.8248999999</v>
      </c>
      <c r="L2744" s="10">
        <v>65.91</v>
      </c>
      <c r="M2744" s="10">
        <f>SUMIFS(Table2[Household waste (%)], Table2[Country], "Australia", Table2[Year], 2020)</f>
        <v>1412.17</v>
      </c>
      <c r="N2744" s="10">
        <f>COUNTIFS(Table2[Year], "USA")</f>
        <v>0</v>
      </c>
    </row>
    <row r="2745" spans="1:14" x14ac:dyDescent="0.35">
      <c r="A2745" s="11" t="s">
        <v>17</v>
      </c>
      <c r="B2745" s="12">
        <v>2022</v>
      </c>
      <c r="C2745" s="11" t="s">
        <v>9</v>
      </c>
      <c r="D2745" s="12">
        <v>11786.75</v>
      </c>
      <c r="E2745" s="13">
        <v>10759.21</v>
      </c>
      <c r="F2745" s="13">
        <f>IFERROR(Table2[[#This Row],[Economic loss ($ million)]]*1000000 / Table2[[#This Row],[Total Waste (tons)]], NA())</f>
        <v>912822.44893630559</v>
      </c>
      <c r="G2745" s="13" t="str">
        <f t="shared" si="42"/>
        <v>Low</v>
      </c>
      <c r="H2745" s="13">
        <v>182.31</v>
      </c>
      <c r="I2745" s="13">
        <f>IFERROR(Table2[[#This Row],[Total Waste (tons)]] / (Table2[[#This Row],[Population (million)]]*1000), NA())</f>
        <v>4.6646944752255816E-2</v>
      </c>
      <c r="J2745" s="13">
        <v>252.68</v>
      </c>
      <c r="K2745" s="13">
        <f>IFERROR(Table2[[#This Row],[Total Waste (tons)]] * Table2[[#This Row],[Household waste (%)]], NA())</f>
        <v>599827.70750000002</v>
      </c>
      <c r="L2745" s="13">
        <v>50.89</v>
      </c>
      <c r="M2745" s="10">
        <f>SUMIFS(Table2[Household waste (%)], Table2[Country], "Australia", Table2[Year], 2020)</f>
        <v>1412.17</v>
      </c>
      <c r="N2745" s="10">
        <f>COUNTIFS(Table2[Year], "USA")</f>
        <v>0</v>
      </c>
    </row>
    <row r="2746" spans="1:14" x14ac:dyDescent="0.35">
      <c r="A2746" s="8" t="s">
        <v>28</v>
      </c>
      <c r="B2746" s="9">
        <v>2022</v>
      </c>
      <c r="C2746" s="8" t="s">
        <v>9</v>
      </c>
      <c r="D2746" s="9">
        <v>3467.04</v>
      </c>
      <c r="E2746" s="10">
        <v>3261.48</v>
      </c>
      <c r="F2746" s="10">
        <f>IFERROR(Table2[[#This Row],[Economic loss ($ million)]]*1000000 / Table2[[#This Row],[Total Waste (tons)]], NA())</f>
        <v>940710.23120587016</v>
      </c>
      <c r="G2746" s="10" t="str">
        <f t="shared" si="42"/>
        <v>Low</v>
      </c>
      <c r="H2746" s="10">
        <v>130.76</v>
      </c>
      <c r="I2746" s="10">
        <f>IFERROR(Table2[[#This Row],[Total Waste (tons)]] / (Table2[[#This Row],[Population (million)]]*1000), NA())</f>
        <v>3.404465916455547E-3</v>
      </c>
      <c r="J2746" s="10">
        <v>1018.38</v>
      </c>
      <c r="K2746" s="10">
        <f>IFERROR(Table2[[#This Row],[Total Waste (tons)]] * Table2[[#This Row],[Household waste (%)]], NA())</f>
        <v>180944.81759999998</v>
      </c>
      <c r="L2746" s="10">
        <v>52.19</v>
      </c>
      <c r="M2746" s="10">
        <f>SUMIFS(Table2[Household waste (%)], Table2[Country], "Australia", Table2[Year], 2020)</f>
        <v>1412.17</v>
      </c>
      <c r="N2746" s="10">
        <f>COUNTIFS(Table2[Year], "USA")</f>
        <v>0</v>
      </c>
    </row>
    <row r="2747" spans="1:14" x14ac:dyDescent="0.35">
      <c r="A2747" s="11" t="s">
        <v>26</v>
      </c>
      <c r="B2747" s="12">
        <v>2024</v>
      </c>
      <c r="C2747" s="11" t="s">
        <v>20</v>
      </c>
      <c r="D2747" s="12">
        <v>3817.6</v>
      </c>
      <c r="E2747" s="13">
        <v>3619.06</v>
      </c>
      <c r="F2747" s="13">
        <f>IFERROR(Table2[[#This Row],[Economic loss ($ million)]]*1000000 / Table2[[#This Row],[Total Waste (tons)]], NA())</f>
        <v>947993.50377200334</v>
      </c>
      <c r="G2747" s="13" t="str">
        <f t="shared" si="42"/>
        <v>Low</v>
      </c>
      <c r="H2747" s="13">
        <v>64.58</v>
      </c>
      <c r="I2747" s="13">
        <f>IFERROR(Table2[[#This Row],[Total Waste (tons)]] / (Table2[[#This Row],[Population (million)]]*1000), NA())</f>
        <v>7.984940389039949E-2</v>
      </c>
      <c r="J2747" s="13">
        <v>47.81</v>
      </c>
      <c r="K2747" s="13">
        <f>IFERROR(Table2[[#This Row],[Total Waste (tons)]] * Table2[[#This Row],[Household waste (%)]], NA())</f>
        <v>207486.56</v>
      </c>
      <c r="L2747" s="13">
        <v>54.35</v>
      </c>
      <c r="M2747" s="10">
        <f>SUMIFS(Table2[Household waste (%)], Table2[Country], "Australia", Table2[Year], 2020)</f>
        <v>1412.17</v>
      </c>
      <c r="N2747" s="10">
        <f>COUNTIFS(Table2[Year], "USA")</f>
        <v>0</v>
      </c>
    </row>
    <row r="2748" spans="1:14" x14ac:dyDescent="0.35">
      <c r="A2748" s="8" t="s">
        <v>21</v>
      </c>
      <c r="B2748" s="9">
        <v>2019</v>
      </c>
      <c r="C2748" s="8" t="s">
        <v>20</v>
      </c>
      <c r="D2748" s="9">
        <v>34379.11</v>
      </c>
      <c r="E2748" s="10">
        <v>32232.25</v>
      </c>
      <c r="F2748" s="10">
        <f>IFERROR(Table2[[#This Row],[Economic loss ($ million)]]*1000000 / Table2[[#This Row],[Total Waste (tons)]], NA())</f>
        <v>937553.35725677595</v>
      </c>
      <c r="G2748" s="10" t="str">
        <f t="shared" si="42"/>
        <v>Low</v>
      </c>
      <c r="H2748" s="10">
        <v>21.1</v>
      </c>
      <c r="I2748" s="10">
        <f>IFERROR(Table2[[#This Row],[Total Waste (tons)]] / (Table2[[#This Row],[Population (million)]]*1000), NA())</f>
        <v>2.8441634402197293E-2</v>
      </c>
      <c r="J2748" s="10">
        <v>1208.76</v>
      </c>
      <c r="K2748" s="10">
        <f>IFERROR(Table2[[#This Row],[Total Waste (tons)]] * Table2[[#This Row],[Household waste (%)]], NA())</f>
        <v>2069966.2131000001</v>
      </c>
      <c r="L2748" s="10">
        <v>60.21</v>
      </c>
      <c r="M2748" s="10">
        <f>SUMIFS(Table2[Household waste (%)], Table2[Country], "Australia", Table2[Year], 2020)</f>
        <v>1412.17</v>
      </c>
      <c r="N2748" s="10">
        <f>COUNTIFS(Table2[Year], "USA")</f>
        <v>0</v>
      </c>
    </row>
    <row r="2749" spans="1:14" x14ac:dyDescent="0.35">
      <c r="A2749" s="11" t="s">
        <v>17</v>
      </c>
      <c r="B2749" s="12">
        <v>2022</v>
      </c>
      <c r="C2749" s="11" t="s">
        <v>15</v>
      </c>
      <c r="D2749" s="12">
        <v>28296.54</v>
      </c>
      <c r="E2749" s="13">
        <v>30760.33</v>
      </c>
      <c r="F2749" s="13">
        <f>IFERROR(Table2[[#This Row],[Economic loss ($ million)]]*1000000 / Table2[[#This Row],[Total Waste (tons)]], NA())</f>
        <v>1087070.3626662481</v>
      </c>
      <c r="G2749" s="13" t="str">
        <f t="shared" si="42"/>
        <v>Medium</v>
      </c>
      <c r="H2749" s="13">
        <v>158.78</v>
      </c>
      <c r="I2749" s="13">
        <f>IFERROR(Table2[[#This Row],[Total Waste (tons)]] / (Table2[[#This Row],[Population (million)]]*1000), NA())</f>
        <v>2.1902702953743268E-2</v>
      </c>
      <c r="J2749" s="13">
        <v>1291.92</v>
      </c>
      <c r="K2749" s="13">
        <f>IFERROR(Table2[[#This Row],[Total Waste (tons)]] * Table2[[#This Row],[Household waste (%)]], NA())</f>
        <v>1318901.7294000001</v>
      </c>
      <c r="L2749" s="13">
        <v>46.61</v>
      </c>
      <c r="M2749" s="10">
        <f>SUMIFS(Table2[Household waste (%)], Table2[Country], "Australia", Table2[Year], 2020)</f>
        <v>1412.17</v>
      </c>
      <c r="N2749" s="10">
        <f>COUNTIFS(Table2[Year], "USA")</f>
        <v>0</v>
      </c>
    </row>
    <row r="2750" spans="1:14" x14ac:dyDescent="0.35">
      <c r="A2750" s="8" t="s">
        <v>35</v>
      </c>
      <c r="B2750" s="9">
        <v>2018</v>
      </c>
      <c r="C2750" s="8" t="s">
        <v>13</v>
      </c>
      <c r="D2750" s="9">
        <v>13224.16</v>
      </c>
      <c r="E2750" s="10">
        <v>14470.86</v>
      </c>
      <c r="F2750" s="10">
        <f>IFERROR(Table2[[#This Row],[Economic loss ($ million)]]*1000000 / Table2[[#This Row],[Total Waste (tons)]], NA())</f>
        <v>1094274.4189422997</v>
      </c>
      <c r="G2750" s="10" t="str">
        <f t="shared" si="42"/>
        <v>Medium</v>
      </c>
      <c r="H2750" s="10">
        <v>82.84</v>
      </c>
      <c r="I2750" s="10">
        <f>IFERROR(Table2[[#This Row],[Total Waste (tons)]] / (Table2[[#This Row],[Population (million)]]*1000), NA())</f>
        <v>3.3149904742805575E-2</v>
      </c>
      <c r="J2750" s="10">
        <v>398.92</v>
      </c>
      <c r="K2750" s="10">
        <f>IFERROR(Table2[[#This Row],[Total Waste (tons)]] * Table2[[#This Row],[Household waste (%)]], NA())</f>
        <v>893292.00799999991</v>
      </c>
      <c r="L2750" s="10">
        <v>67.55</v>
      </c>
      <c r="M2750" s="10">
        <f>SUMIFS(Table2[Household waste (%)], Table2[Country], "Australia", Table2[Year], 2020)</f>
        <v>1412.17</v>
      </c>
      <c r="N2750" s="10">
        <f>COUNTIFS(Table2[Year], "USA")</f>
        <v>0</v>
      </c>
    </row>
    <row r="2751" spans="1:14" x14ac:dyDescent="0.35">
      <c r="A2751" s="11" t="s">
        <v>23</v>
      </c>
      <c r="B2751" s="12">
        <v>2023</v>
      </c>
      <c r="C2751" s="11" t="s">
        <v>22</v>
      </c>
      <c r="D2751" s="12">
        <v>8938.91</v>
      </c>
      <c r="E2751" s="13">
        <v>10254.620000000001</v>
      </c>
      <c r="F2751" s="13">
        <f>IFERROR(Table2[[#This Row],[Economic loss ($ million)]]*1000000 / Table2[[#This Row],[Total Waste (tons)]], NA())</f>
        <v>1147189.0868125979</v>
      </c>
      <c r="G2751" s="13" t="str">
        <f t="shared" si="42"/>
        <v>High</v>
      </c>
      <c r="H2751" s="13">
        <v>55.76</v>
      </c>
      <c r="I2751" s="13">
        <f>IFERROR(Table2[[#This Row],[Total Waste (tons)]] / (Table2[[#This Row],[Population (million)]]*1000), NA())</f>
        <v>8.8372812654473554E-2</v>
      </c>
      <c r="J2751" s="13">
        <v>101.15</v>
      </c>
      <c r="K2751" s="13">
        <f>IFERROR(Table2[[#This Row],[Total Waste (tons)]] * Table2[[#This Row],[Household waste (%)]], NA())</f>
        <v>324750.60029999999</v>
      </c>
      <c r="L2751" s="13">
        <v>36.33</v>
      </c>
      <c r="M2751" s="10">
        <f>SUMIFS(Table2[Household waste (%)], Table2[Country], "Australia", Table2[Year], 2020)</f>
        <v>1412.17</v>
      </c>
      <c r="N2751" s="10">
        <f>COUNTIFS(Table2[Year], "USA")</f>
        <v>0</v>
      </c>
    </row>
    <row r="2752" spans="1:14" x14ac:dyDescent="0.35">
      <c r="A2752" s="8" t="s">
        <v>17</v>
      </c>
      <c r="B2752" s="9">
        <v>2018</v>
      </c>
      <c r="C2752" s="8" t="s">
        <v>11</v>
      </c>
      <c r="D2752" s="9">
        <v>29265.360000000001</v>
      </c>
      <c r="E2752" s="10">
        <v>31030.53</v>
      </c>
      <c r="F2752" s="10">
        <f>IFERROR(Table2[[#This Row],[Economic loss ($ million)]]*1000000 / Table2[[#This Row],[Total Waste (tons)]], NA())</f>
        <v>1060316.0186650702</v>
      </c>
      <c r="G2752" s="10" t="str">
        <f t="shared" si="42"/>
        <v>Medium</v>
      </c>
      <c r="H2752" s="10">
        <v>142.22999999999999</v>
      </c>
      <c r="I2752" s="10">
        <f>IFERROR(Table2[[#This Row],[Total Waste (tons)]] / (Table2[[#This Row],[Population (million)]]*1000), NA())</f>
        <v>2.718388957522502E-2</v>
      </c>
      <c r="J2752" s="10">
        <v>1076.57</v>
      </c>
      <c r="K2752" s="10">
        <f>IFERROR(Table2[[#This Row],[Total Waste (tons)]] * Table2[[#This Row],[Household waste (%)]], NA())</f>
        <v>1918637.0016000001</v>
      </c>
      <c r="L2752" s="10">
        <v>65.56</v>
      </c>
      <c r="M2752" s="10">
        <f>SUMIFS(Table2[Household waste (%)], Table2[Country], "Australia", Table2[Year], 2020)</f>
        <v>1412.17</v>
      </c>
      <c r="N2752" s="10">
        <f>COUNTIFS(Table2[Year], "USA")</f>
        <v>0</v>
      </c>
    </row>
    <row r="2753" spans="1:14" x14ac:dyDescent="0.35">
      <c r="A2753" s="11" t="s">
        <v>14</v>
      </c>
      <c r="B2753" s="12">
        <v>2018</v>
      </c>
      <c r="C2753" s="11" t="s">
        <v>15</v>
      </c>
      <c r="D2753" s="12">
        <v>11837.81</v>
      </c>
      <c r="E2753" s="13">
        <v>10531.84</v>
      </c>
      <c r="F2753" s="13">
        <f>IFERROR(Table2[[#This Row],[Economic loss ($ million)]]*1000000 / Table2[[#This Row],[Total Waste (tons)]], NA())</f>
        <v>889678.07390049344</v>
      </c>
      <c r="G2753" s="13" t="str">
        <f t="shared" si="42"/>
        <v>Low</v>
      </c>
      <c r="H2753" s="13">
        <v>153.25</v>
      </c>
      <c r="I2753" s="13">
        <f>IFERROR(Table2[[#This Row],[Total Waste (tons)]] / (Table2[[#This Row],[Population (million)]]*1000), NA())</f>
        <v>9.5873672786763089E-3</v>
      </c>
      <c r="J2753" s="13">
        <v>1234.73</v>
      </c>
      <c r="K2753" s="13">
        <f>IFERROR(Table2[[#This Row],[Total Waste (tons)]] * Table2[[#This Row],[Household waste (%)]], NA())</f>
        <v>581118.09290000005</v>
      </c>
      <c r="L2753" s="13">
        <v>49.09</v>
      </c>
      <c r="M2753" s="10">
        <f>SUMIFS(Table2[Household waste (%)], Table2[Country], "Australia", Table2[Year], 2020)</f>
        <v>1412.17</v>
      </c>
      <c r="N2753" s="10">
        <f>COUNTIFS(Table2[Year], "USA")</f>
        <v>0</v>
      </c>
    </row>
    <row r="2754" spans="1:14" x14ac:dyDescent="0.35">
      <c r="A2754" s="8" t="s">
        <v>26</v>
      </c>
      <c r="B2754" s="9">
        <v>2018</v>
      </c>
      <c r="C2754" s="8" t="s">
        <v>11</v>
      </c>
      <c r="D2754" s="9">
        <v>22276.77</v>
      </c>
      <c r="E2754" s="10">
        <v>20697.099999999999</v>
      </c>
      <c r="F2754" s="10">
        <f>IFERROR(Table2[[#This Row],[Economic loss ($ million)]]*1000000 / Table2[[#This Row],[Total Waste (tons)]], NA())</f>
        <v>929088.9119023988</v>
      </c>
      <c r="G2754" s="10" t="str">
        <f t="shared" ref="G2754:G2817" si="43">IF(F2754&gt;1100000,"High",IF(F2754&gt;=950000,"Medium","Low"))</f>
        <v>Low</v>
      </c>
      <c r="H2754" s="10">
        <v>88.31</v>
      </c>
      <c r="I2754" s="10">
        <f>IFERROR(Table2[[#This Row],[Total Waste (tons)]] / (Table2[[#This Row],[Population (million)]]*1000), NA())</f>
        <v>3.877997702109881E-2</v>
      </c>
      <c r="J2754" s="10">
        <v>574.44000000000005</v>
      </c>
      <c r="K2754" s="10">
        <f>IFERROR(Table2[[#This Row],[Total Waste (tons)]] * Table2[[#This Row],[Household waste (%)]], NA())</f>
        <v>1390961.5188</v>
      </c>
      <c r="L2754" s="10">
        <v>62.44</v>
      </c>
      <c r="M2754" s="10">
        <f>SUMIFS(Table2[Household waste (%)], Table2[Country], "Australia", Table2[Year], 2020)</f>
        <v>1412.17</v>
      </c>
      <c r="N2754" s="10">
        <f>COUNTIFS(Table2[Year], "USA")</f>
        <v>0</v>
      </c>
    </row>
    <row r="2755" spans="1:14" x14ac:dyDescent="0.35">
      <c r="A2755" s="11" t="s">
        <v>27</v>
      </c>
      <c r="B2755" s="12">
        <v>2023</v>
      </c>
      <c r="C2755" s="11" t="s">
        <v>15</v>
      </c>
      <c r="D2755" s="12">
        <v>29763.43</v>
      </c>
      <c r="E2755" s="13">
        <v>24929.14</v>
      </c>
      <c r="F2755" s="13">
        <f>IFERROR(Table2[[#This Row],[Economic loss ($ million)]]*1000000 / Table2[[#This Row],[Total Waste (tons)]], NA())</f>
        <v>837576.17989593267</v>
      </c>
      <c r="G2755" s="13" t="str">
        <f t="shared" si="43"/>
        <v>Low</v>
      </c>
      <c r="H2755" s="13">
        <v>113.06</v>
      </c>
      <c r="I2755" s="13">
        <f>IFERROR(Table2[[#This Row],[Total Waste (tons)]] / (Table2[[#This Row],[Population (million)]]*1000), NA())</f>
        <v>3.7676181675485455E-2</v>
      </c>
      <c r="J2755" s="13">
        <v>789.98</v>
      </c>
      <c r="K2755" s="13">
        <f>IFERROR(Table2[[#This Row],[Total Waste (tons)]] * Table2[[#This Row],[Household waste (%)]], NA())</f>
        <v>1628952.5238999999</v>
      </c>
      <c r="L2755" s="13">
        <v>54.73</v>
      </c>
      <c r="M2755" s="10">
        <f>SUMIFS(Table2[Household waste (%)], Table2[Country], "Australia", Table2[Year], 2020)</f>
        <v>1412.17</v>
      </c>
      <c r="N2755" s="10">
        <f>COUNTIFS(Table2[Year], "USA")</f>
        <v>0</v>
      </c>
    </row>
    <row r="2756" spans="1:14" x14ac:dyDescent="0.35">
      <c r="A2756" s="8" t="s">
        <v>26</v>
      </c>
      <c r="B2756" s="9">
        <v>2021</v>
      </c>
      <c r="C2756" s="8" t="s">
        <v>9</v>
      </c>
      <c r="D2756" s="9">
        <v>9588.99</v>
      </c>
      <c r="E2756" s="10">
        <v>10861.21</v>
      </c>
      <c r="F2756" s="10">
        <f>IFERROR(Table2[[#This Row],[Economic loss ($ million)]]*1000000 / Table2[[#This Row],[Total Waste (tons)]], NA())</f>
        <v>1132675.0783972035</v>
      </c>
      <c r="G2756" s="10" t="str">
        <f t="shared" si="43"/>
        <v>High</v>
      </c>
      <c r="H2756" s="10">
        <v>161.63999999999999</v>
      </c>
      <c r="I2756" s="10">
        <f>IFERROR(Table2[[#This Row],[Total Waste (tons)]] / (Table2[[#This Row],[Population (million)]]*1000), NA())</f>
        <v>1.6569880767236912E-2</v>
      </c>
      <c r="J2756" s="10">
        <v>578.70000000000005</v>
      </c>
      <c r="K2756" s="10">
        <f>IFERROR(Table2[[#This Row],[Total Waste (tons)]] * Table2[[#This Row],[Household waste (%)]], NA())</f>
        <v>304162.76279999997</v>
      </c>
      <c r="L2756" s="10">
        <v>31.72</v>
      </c>
      <c r="M2756" s="10">
        <f>SUMIFS(Table2[Household waste (%)], Table2[Country], "Australia", Table2[Year], 2020)</f>
        <v>1412.17</v>
      </c>
      <c r="N2756" s="10">
        <f>COUNTIFS(Table2[Year], "USA")</f>
        <v>0</v>
      </c>
    </row>
    <row r="2757" spans="1:14" x14ac:dyDescent="0.35">
      <c r="A2757" s="11" t="s">
        <v>17</v>
      </c>
      <c r="B2757" s="12">
        <v>2019</v>
      </c>
      <c r="C2757" s="11" t="s">
        <v>20</v>
      </c>
      <c r="D2757" s="12">
        <v>38148.21</v>
      </c>
      <c r="E2757" s="13">
        <v>42814.54</v>
      </c>
      <c r="F2757" s="13">
        <f>IFERROR(Table2[[#This Row],[Economic loss ($ million)]]*1000000 / Table2[[#This Row],[Total Waste (tons)]], NA())</f>
        <v>1122321.0735182595</v>
      </c>
      <c r="G2757" s="13" t="str">
        <f t="shared" si="43"/>
        <v>High</v>
      </c>
      <c r="H2757" s="13">
        <v>25.12</v>
      </c>
      <c r="I2757" s="13">
        <f>IFERROR(Table2[[#This Row],[Total Waste (tons)]] / (Table2[[#This Row],[Population (million)]]*1000), NA())</f>
        <v>4.6845555910307736E-2</v>
      </c>
      <c r="J2757" s="13">
        <v>814.34</v>
      </c>
      <c r="K2757" s="13">
        <f>IFERROR(Table2[[#This Row],[Total Waste (tons)]] * Table2[[#This Row],[Household waste (%)]], NA())</f>
        <v>2621163.5090999999</v>
      </c>
      <c r="L2757" s="13">
        <v>68.709999999999994</v>
      </c>
      <c r="M2757" s="10">
        <f>SUMIFS(Table2[Household waste (%)], Table2[Country], "Australia", Table2[Year], 2020)</f>
        <v>1412.17</v>
      </c>
      <c r="N2757" s="10">
        <f>COUNTIFS(Table2[Year], "USA")</f>
        <v>0</v>
      </c>
    </row>
    <row r="2758" spans="1:14" x14ac:dyDescent="0.35">
      <c r="A2758" s="8" t="s">
        <v>26</v>
      </c>
      <c r="B2758" s="9">
        <v>2020</v>
      </c>
      <c r="C2758" s="8" t="s">
        <v>20</v>
      </c>
      <c r="D2758" s="9">
        <v>27563.67</v>
      </c>
      <c r="E2758" s="10">
        <v>25000.35</v>
      </c>
      <c r="F2758" s="10">
        <f>IFERROR(Table2[[#This Row],[Economic loss ($ million)]]*1000000 / Table2[[#This Row],[Total Waste (tons)]], NA())</f>
        <v>907003.67549023777</v>
      </c>
      <c r="G2758" s="10" t="str">
        <f t="shared" si="43"/>
        <v>Low</v>
      </c>
      <c r="H2758" s="10">
        <v>44.93</v>
      </c>
      <c r="I2758" s="10">
        <f>IFERROR(Table2[[#This Row],[Total Waste (tons)]] / (Table2[[#This Row],[Population (million)]]*1000), NA())</f>
        <v>2.2579846320204468E-2</v>
      </c>
      <c r="J2758" s="10">
        <v>1220.72</v>
      </c>
      <c r="K2758" s="10">
        <f>IFERROR(Table2[[#This Row],[Total Waste (tons)]] * Table2[[#This Row],[Household waste (%)]], NA())</f>
        <v>1684691.5103999998</v>
      </c>
      <c r="L2758" s="10">
        <v>61.12</v>
      </c>
      <c r="M2758" s="10">
        <f>SUMIFS(Table2[Household waste (%)], Table2[Country], "Australia", Table2[Year], 2020)</f>
        <v>1412.17</v>
      </c>
      <c r="N2758" s="10">
        <f>COUNTIFS(Table2[Year], "USA")</f>
        <v>0</v>
      </c>
    </row>
    <row r="2759" spans="1:14" x14ac:dyDescent="0.35">
      <c r="A2759" s="11" t="s">
        <v>34</v>
      </c>
      <c r="B2759" s="12">
        <v>2021</v>
      </c>
      <c r="C2759" s="11" t="s">
        <v>13</v>
      </c>
      <c r="D2759" s="12">
        <v>6822.03</v>
      </c>
      <c r="E2759" s="13">
        <v>6887.37</v>
      </c>
      <c r="F2759" s="13">
        <f>IFERROR(Table2[[#This Row],[Economic loss ($ million)]]*1000000 / Table2[[#This Row],[Total Waste (tons)]], NA())</f>
        <v>1009577.7942929012</v>
      </c>
      <c r="G2759" s="13" t="str">
        <f t="shared" si="43"/>
        <v>Medium</v>
      </c>
      <c r="H2759" s="13">
        <v>98.29</v>
      </c>
      <c r="I2759" s="13">
        <f>IFERROR(Table2[[#This Row],[Total Waste (tons)]] / (Table2[[#This Row],[Population (million)]]*1000), NA())</f>
        <v>8.3820049392424028E-3</v>
      </c>
      <c r="J2759" s="13">
        <v>813.89</v>
      </c>
      <c r="K2759" s="13">
        <f>IFERROR(Table2[[#This Row],[Total Waste (tons)]] * Table2[[#This Row],[Household waste (%)]], NA())</f>
        <v>284069.32919999998</v>
      </c>
      <c r="L2759" s="13">
        <v>41.64</v>
      </c>
      <c r="M2759" s="10">
        <f>SUMIFS(Table2[Household waste (%)], Table2[Country], "Australia", Table2[Year], 2020)</f>
        <v>1412.17</v>
      </c>
      <c r="N2759" s="10">
        <f>COUNTIFS(Table2[Year], "USA")</f>
        <v>0</v>
      </c>
    </row>
    <row r="2760" spans="1:14" x14ac:dyDescent="0.35">
      <c r="A2760" s="8" t="s">
        <v>27</v>
      </c>
      <c r="B2760" s="9">
        <v>2021</v>
      </c>
      <c r="C2760" s="8" t="s">
        <v>9</v>
      </c>
      <c r="D2760" s="9">
        <v>39289.230000000003</v>
      </c>
      <c r="E2760" s="10">
        <v>39649.339999999997</v>
      </c>
      <c r="F2760" s="10">
        <f>IFERROR(Table2[[#This Row],[Economic loss ($ million)]]*1000000 / Table2[[#This Row],[Total Waste (tons)]], NA())</f>
        <v>1009165.6161243169</v>
      </c>
      <c r="G2760" s="10" t="str">
        <f t="shared" si="43"/>
        <v>Medium</v>
      </c>
      <c r="H2760" s="10">
        <v>151.19999999999999</v>
      </c>
      <c r="I2760" s="10">
        <f>IFERROR(Table2[[#This Row],[Total Waste (tons)]] / (Table2[[#This Row],[Population (million)]]*1000), NA())</f>
        <v>6.1046037911746433E-2</v>
      </c>
      <c r="J2760" s="10">
        <v>643.6</v>
      </c>
      <c r="K2760" s="10">
        <f>IFERROR(Table2[[#This Row],[Total Waste (tons)]] * Table2[[#This Row],[Household waste (%)]], NA())</f>
        <v>2127511.8045000001</v>
      </c>
      <c r="L2760" s="10">
        <v>54.15</v>
      </c>
      <c r="M2760" s="10">
        <f>SUMIFS(Table2[Household waste (%)], Table2[Country], "Australia", Table2[Year], 2020)</f>
        <v>1412.17</v>
      </c>
      <c r="N2760" s="10">
        <f>COUNTIFS(Table2[Year], "USA")</f>
        <v>0</v>
      </c>
    </row>
    <row r="2761" spans="1:14" x14ac:dyDescent="0.35">
      <c r="A2761" s="11" t="s">
        <v>14</v>
      </c>
      <c r="B2761" s="12">
        <v>2021</v>
      </c>
      <c r="C2761" s="11" t="s">
        <v>20</v>
      </c>
      <c r="D2761" s="12">
        <v>33164.04</v>
      </c>
      <c r="E2761" s="13">
        <v>37827.730000000003</v>
      </c>
      <c r="F2761" s="13">
        <f>IFERROR(Table2[[#This Row],[Economic loss ($ million)]]*1000000 / Table2[[#This Row],[Total Waste (tons)]], NA())</f>
        <v>1140624.905771432</v>
      </c>
      <c r="G2761" s="13" t="str">
        <f t="shared" si="43"/>
        <v>High</v>
      </c>
      <c r="H2761" s="13">
        <v>87.06</v>
      </c>
      <c r="I2761" s="13">
        <f>IFERROR(Table2[[#This Row],[Total Waste (tons)]] / (Table2[[#This Row],[Population (million)]]*1000), NA())</f>
        <v>9.943047310667387E-2</v>
      </c>
      <c r="J2761" s="13">
        <v>333.54</v>
      </c>
      <c r="K2761" s="13">
        <f>IFERROR(Table2[[#This Row],[Total Waste (tons)]] * Table2[[#This Row],[Household waste (%)]], NA())</f>
        <v>1069871.9304</v>
      </c>
      <c r="L2761" s="13">
        <v>32.26</v>
      </c>
      <c r="M2761" s="10">
        <f>SUMIFS(Table2[Household waste (%)], Table2[Country], "Australia", Table2[Year], 2020)</f>
        <v>1412.17</v>
      </c>
      <c r="N2761" s="10">
        <f>COUNTIFS(Table2[Year], "USA")</f>
        <v>0</v>
      </c>
    </row>
    <row r="2762" spans="1:14" x14ac:dyDescent="0.35">
      <c r="A2762" s="8" t="s">
        <v>10</v>
      </c>
      <c r="B2762" s="9">
        <v>2023</v>
      </c>
      <c r="C2762" s="8" t="s">
        <v>15</v>
      </c>
      <c r="D2762" s="9">
        <v>16345.31</v>
      </c>
      <c r="E2762" s="10">
        <v>17255.240000000002</v>
      </c>
      <c r="F2762" s="10">
        <f>IFERROR(Table2[[#This Row],[Economic loss ($ million)]]*1000000 / Table2[[#This Row],[Total Waste (tons)]], NA())</f>
        <v>1055669.1797218898</v>
      </c>
      <c r="G2762" s="10" t="str">
        <f t="shared" si="43"/>
        <v>Medium</v>
      </c>
      <c r="H2762" s="10">
        <v>78.52</v>
      </c>
      <c r="I2762" s="10">
        <f>IFERROR(Table2[[#This Row],[Total Waste (tons)]] / (Table2[[#This Row],[Population (million)]]*1000), NA())</f>
        <v>1.2272359371715169E-2</v>
      </c>
      <c r="J2762" s="10">
        <v>1331.88</v>
      </c>
      <c r="K2762" s="10">
        <f>IFERROR(Table2[[#This Row],[Total Waste (tons)]] * Table2[[#This Row],[Household waste (%)]], NA())</f>
        <v>723770.32680000004</v>
      </c>
      <c r="L2762" s="10">
        <v>44.28</v>
      </c>
      <c r="M2762" s="10">
        <f>SUMIFS(Table2[Household waste (%)], Table2[Country], "Australia", Table2[Year], 2020)</f>
        <v>1412.17</v>
      </c>
      <c r="N2762" s="10">
        <f>COUNTIFS(Table2[Year], "USA")</f>
        <v>0</v>
      </c>
    </row>
    <row r="2763" spans="1:14" x14ac:dyDescent="0.35">
      <c r="A2763" s="11" t="s">
        <v>8</v>
      </c>
      <c r="B2763" s="12">
        <v>2024</v>
      </c>
      <c r="C2763" s="11" t="s">
        <v>11</v>
      </c>
      <c r="D2763" s="12">
        <v>44030.37</v>
      </c>
      <c r="E2763" s="13">
        <v>39398.75</v>
      </c>
      <c r="F2763" s="13">
        <f>IFERROR(Table2[[#This Row],[Economic loss ($ million)]]*1000000 / Table2[[#This Row],[Total Waste (tons)]], NA())</f>
        <v>894808.51512263005</v>
      </c>
      <c r="G2763" s="13" t="str">
        <f t="shared" si="43"/>
        <v>Low</v>
      </c>
      <c r="H2763" s="13">
        <v>158.36000000000001</v>
      </c>
      <c r="I2763" s="13">
        <f>IFERROR(Table2[[#This Row],[Total Waste (tons)]] / (Table2[[#This Row],[Population (million)]]*1000), NA())</f>
        <v>0.38609584356366189</v>
      </c>
      <c r="J2763" s="13">
        <v>114.04</v>
      </c>
      <c r="K2763" s="13">
        <f>IFERROR(Table2[[#This Row],[Total Waste (tons)]] * Table2[[#This Row],[Household waste (%)]], NA())</f>
        <v>1489547.4171</v>
      </c>
      <c r="L2763" s="13">
        <v>33.83</v>
      </c>
      <c r="M2763" s="10">
        <f>SUMIFS(Table2[Household waste (%)], Table2[Country], "Australia", Table2[Year], 2020)</f>
        <v>1412.17</v>
      </c>
      <c r="N2763" s="10">
        <f>COUNTIFS(Table2[Year], "USA")</f>
        <v>0</v>
      </c>
    </row>
    <row r="2764" spans="1:14" x14ac:dyDescent="0.35">
      <c r="A2764" s="8" t="s">
        <v>16</v>
      </c>
      <c r="B2764" s="9">
        <v>2022</v>
      </c>
      <c r="C2764" s="8" t="s">
        <v>13</v>
      </c>
      <c r="D2764" s="9">
        <v>4778.72</v>
      </c>
      <c r="E2764" s="10">
        <v>4000.5</v>
      </c>
      <c r="F2764" s="10">
        <f>IFERROR(Table2[[#This Row],[Economic loss ($ million)]]*1000000 / Table2[[#This Row],[Total Waste (tons)]], NA())</f>
        <v>837148.85994575953</v>
      </c>
      <c r="G2764" s="10" t="str">
        <f t="shared" si="43"/>
        <v>Low</v>
      </c>
      <c r="H2764" s="10">
        <v>43.61</v>
      </c>
      <c r="I2764" s="10">
        <f>IFERROR(Table2[[#This Row],[Total Waste (tons)]] / (Table2[[#This Row],[Population (million)]]*1000), NA())</f>
        <v>4.4726561403180369E-3</v>
      </c>
      <c r="J2764" s="10">
        <v>1068.43</v>
      </c>
      <c r="K2764" s="10">
        <f>IFERROR(Table2[[#This Row],[Total Waste (tons)]] * Table2[[#This Row],[Household waste (%)]], NA())</f>
        <v>168879.96480000002</v>
      </c>
      <c r="L2764" s="10">
        <v>35.340000000000003</v>
      </c>
      <c r="M2764" s="10">
        <f>SUMIFS(Table2[Household waste (%)], Table2[Country], "Australia", Table2[Year], 2020)</f>
        <v>1412.17</v>
      </c>
      <c r="N2764" s="10">
        <f>COUNTIFS(Table2[Year], "USA")</f>
        <v>0</v>
      </c>
    </row>
    <row r="2765" spans="1:14" x14ac:dyDescent="0.35">
      <c r="A2765" s="11" t="s">
        <v>34</v>
      </c>
      <c r="B2765" s="12">
        <v>2022</v>
      </c>
      <c r="C2765" s="11" t="s">
        <v>9</v>
      </c>
      <c r="D2765" s="12">
        <v>9273.8700000000008</v>
      </c>
      <c r="E2765" s="13">
        <v>8570.01</v>
      </c>
      <c r="F2765" s="13">
        <f>IFERROR(Table2[[#This Row],[Economic loss ($ million)]]*1000000 / Table2[[#This Row],[Total Waste (tons)]], NA())</f>
        <v>924102.88261534821</v>
      </c>
      <c r="G2765" s="13" t="str">
        <f t="shared" si="43"/>
        <v>Low</v>
      </c>
      <c r="H2765" s="13">
        <v>126.89</v>
      </c>
      <c r="I2765" s="13">
        <f>IFERROR(Table2[[#This Row],[Total Waste (tons)]] / (Table2[[#This Row],[Population (million)]]*1000), NA())</f>
        <v>7.1166661550739769E-3</v>
      </c>
      <c r="J2765" s="13">
        <v>1303.1199999999999</v>
      </c>
      <c r="K2765" s="13">
        <f>IFERROR(Table2[[#This Row],[Total Waste (tons)]] * Table2[[#This Row],[Household waste (%)]], NA())</f>
        <v>631550.54700000002</v>
      </c>
      <c r="L2765" s="13">
        <v>68.099999999999994</v>
      </c>
      <c r="M2765" s="10">
        <f>SUMIFS(Table2[Household waste (%)], Table2[Country], "Australia", Table2[Year], 2020)</f>
        <v>1412.17</v>
      </c>
      <c r="N2765" s="10">
        <f>COUNTIFS(Table2[Year], "USA")</f>
        <v>0</v>
      </c>
    </row>
    <row r="2766" spans="1:14" x14ac:dyDescent="0.35">
      <c r="A2766" s="8" t="s">
        <v>26</v>
      </c>
      <c r="B2766" s="9">
        <v>2020</v>
      </c>
      <c r="C2766" s="8" t="s">
        <v>25</v>
      </c>
      <c r="D2766" s="9">
        <v>49248.91</v>
      </c>
      <c r="E2766" s="10">
        <v>39514.660000000003</v>
      </c>
      <c r="F2766" s="10">
        <f>IFERROR(Table2[[#This Row],[Economic loss ($ million)]]*1000000 / Table2[[#This Row],[Total Waste (tons)]], NA())</f>
        <v>802345.87933012121</v>
      </c>
      <c r="G2766" s="10" t="str">
        <f t="shared" si="43"/>
        <v>Low</v>
      </c>
      <c r="H2766" s="10">
        <v>147.31</v>
      </c>
      <c r="I2766" s="10">
        <f>IFERROR(Table2[[#This Row],[Total Waste (tons)]] / (Table2[[#This Row],[Population (million)]]*1000), NA())</f>
        <v>3.902758538711467E-2</v>
      </c>
      <c r="J2766" s="10">
        <v>1261.9000000000001</v>
      </c>
      <c r="K2766" s="10">
        <f>IFERROR(Table2[[#This Row],[Total Waste (tons)]] * Table2[[#This Row],[Household waste (%)]], NA())</f>
        <v>2846586.9980000001</v>
      </c>
      <c r="L2766" s="10">
        <v>57.8</v>
      </c>
      <c r="M2766" s="10">
        <f>SUMIFS(Table2[Household waste (%)], Table2[Country], "Australia", Table2[Year], 2020)</f>
        <v>1412.17</v>
      </c>
      <c r="N2766" s="10">
        <f>COUNTIFS(Table2[Year], "USA")</f>
        <v>0</v>
      </c>
    </row>
    <row r="2767" spans="1:14" x14ac:dyDescent="0.35">
      <c r="A2767" s="11" t="s">
        <v>33</v>
      </c>
      <c r="B2767" s="12">
        <v>2021</v>
      </c>
      <c r="C2767" s="11" t="s">
        <v>9</v>
      </c>
      <c r="D2767" s="12">
        <v>21044.560000000001</v>
      </c>
      <c r="E2767" s="13">
        <v>22873.72</v>
      </c>
      <c r="F2767" s="13">
        <f>IFERROR(Table2[[#This Row],[Economic loss ($ million)]]*1000000 / Table2[[#This Row],[Total Waste (tons)]], NA())</f>
        <v>1086918.4245239624</v>
      </c>
      <c r="G2767" s="13" t="str">
        <f t="shared" si="43"/>
        <v>Medium</v>
      </c>
      <c r="H2767" s="13">
        <v>124.64</v>
      </c>
      <c r="I2767" s="13">
        <f>IFERROR(Table2[[#This Row],[Total Waste (tons)]] / (Table2[[#This Row],[Population (million)]]*1000), NA())</f>
        <v>1.760947894265608E-2</v>
      </c>
      <c r="J2767" s="13">
        <v>1195.07</v>
      </c>
      <c r="K2767" s="13">
        <f>IFERROR(Table2[[#This Row],[Total Waste (tons)]] * Table2[[#This Row],[Household waste (%)]], NA())</f>
        <v>891447.56160000002</v>
      </c>
      <c r="L2767" s="13">
        <v>42.36</v>
      </c>
      <c r="M2767" s="10">
        <f>SUMIFS(Table2[Household waste (%)], Table2[Country], "Australia", Table2[Year], 2020)</f>
        <v>1412.17</v>
      </c>
      <c r="N2767" s="10">
        <f>COUNTIFS(Table2[Year], "USA")</f>
        <v>0</v>
      </c>
    </row>
    <row r="2768" spans="1:14" x14ac:dyDescent="0.35">
      <c r="A2768" s="8" t="s">
        <v>31</v>
      </c>
      <c r="B2768" s="9">
        <v>2020</v>
      </c>
      <c r="C2768" s="8" t="s">
        <v>9</v>
      </c>
      <c r="D2768" s="9">
        <v>36545.129999999997</v>
      </c>
      <c r="E2768" s="10">
        <v>30329.31</v>
      </c>
      <c r="F2768" s="10">
        <f>IFERROR(Table2[[#This Row],[Economic loss ($ million)]]*1000000 / Table2[[#This Row],[Total Waste (tons)]], NA())</f>
        <v>829913.86266788491</v>
      </c>
      <c r="G2768" s="10" t="str">
        <f t="shared" si="43"/>
        <v>Low</v>
      </c>
      <c r="H2768" s="10">
        <v>165.38</v>
      </c>
      <c r="I2768" s="10">
        <f>IFERROR(Table2[[#This Row],[Total Waste (tons)]] / (Table2[[#This Row],[Population (million)]]*1000), NA())</f>
        <v>5.8659919743178163E-2</v>
      </c>
      <c r="J2768" s="10">
        <v>623</v>
      </c>
      <c r="K2768" s="10">
        <f>IFERROR(Table2[[#This Row],[Total Waste (tons)]] * Table2[[#This Row],[Household waste (%)]], NA())</f>
        <v>2206229.4981</v>
      </c>
      <c r="L2768" s="10">
        <v>60.37</v>
      </c>
      <c r="M2768" s="10">
        <f>SUMIFS(Table2[Household waste (%)], Table2[Country], "Australia", Table2[Year], 2020)</f>
        <v>1412.17</v>
      </c>
      <c r="N2768" s="10">
        <f>COUNTIFS(Table2[Year], "USA")</f>
        <v>0</v>
      </c>
    </row>
    <row r="2769" spans="1:14" x14ac:dyDescent="0.35">
      <c r="A2769" s="11" t="s">
        <v>28</v>
      </c>
      <c r="B2769" s="12">
        <v>2024</v>
      </c>
      <c r="C2769" s="11" t="s">
        <v>11</v>
      </c>
      <c r="D2769" s="12">
        <v>4938.5</v>
      </c>
      <c r="E2769" s="13">
        <v>5830.95</v>
      </c>
      <c r="F2769" s="13">
        <f>IFERROR(Table2[[#This Row],[Economic loss ($ million)]]*1000000 / Table2[[#This Row],[Total Waste (tons)]], NA())</f>
        <v>1180712.7670345246</v>
      </c>
      <c r="G2769" s="13" t="str">
        <f t="shared" si="43"/>
        <v>High</v>
      </c>
      <c r="H2769" s="13">
        <v>115.81</v>
      </c>
      <c r="I2769" s="13">
        <f>IFERROR(Table2[[#This Row],[Total Waste (tons)]] / (Table2[[#This Row],[Population (million)]]*1000), NA())</f>
        <v>5.0085190969757203E-3</v>
      </c>
      <c r="J2769" s="13">
        <v>986.02</v>
      </c>
      <c r="K2769" s="13">
        <f>IFERROR(Table2[[#This Row],[Total Waste (tons)]] * Table2[[#This Row],[Household waste (%)]], NA())</f>
        <v>290433.185</v>
      </c>
      <c r="L2769" s="13">
        <v>58.81</v>
      </c>
      <c r="M2769" s="10">
        <f>SUMIFS(Table2[Household waste (%)], Table2[Country], "Australia", Table2[Year], 2020)</f>
        <v>1412.17</v>
      </c>
      <c r="N2769" s="10">
        <f>COUNTIFS(Table2[Year], "USA")</f>
        <v>0</v>
      </c>
    </row>
    <row r="2770" spans="1:14" x14ac:dyDescent="0.35">
      <c r="A2770" s="8" t="s">
        <v>21</v>
      </c>
      <c r="B2770" s="9">
        <v>2023</v>
      </c>
      <c r="C2770" s="8" t="s">
        <v>25</v>
      </c>
      <c r="D2770" s="9">
        <v>21189.69</v>
      </c>
      <c r="E2770" s="10">
        <v>18966.099999999999</v>
      </c>
      <c r="F2770" s="10">
        <f>IFERROR(Table2[[#This Row],[Economic loss ($ million)]]*1000000 / Table2[[#This Row],[Total Waste (tons)]], NA())</f>
        <v>895062.64603210345</v>
      </c>
      <c r="G2770" s="10" t="str">
        <f t="shared" si="43"/>
        <v>Low</v>
      </c>
      <c r="H2770" s="10">
        <v>27.27</v>
      </c>
      <c r="I2770" s="10">
        <f>IFERROR(Table2[[#This Row],[Total Waste (tons)]] / (Table2[[#This Row],[Population (million)]]*1000), NA())</f>
        <v>7.8777938880214143E-2</v>
      </c>
      <c r="J2770" s="10">
        <v>268.98</v>
      </c>
      <c r="K2770" s="10">
        <f>IFERROR(Table2[[#This Row],[Total Waste (tons)]] * Table2[[#This Row],[Household waste (%)]], NA())</f>
        <v>1423735.2710999998</v>
      </c>
      <c r="L2770" s="10">
        <v>67.19</v>
      </c>
      <c r="M2770" s="10">
        <f>SUMIFS(Table2[Household waste (%)], Table2[Country], "Australia", Table2[Year], 2020)</f>
        <v>1412.17</v>
      </c>
      <c r="N2770" s="10">
        <f>COUNTIFS(Table2[Year], "USA")</f>
        <v>0</v>
      </c>
    </row>
    <row r="2771" spans="1:14" x14ac:dyDescent="0.35">
      <c r="A2771" s="11" t="s">
        <v>12</v>
      </c>
      <c r="B2771" s="12">
        <v>2020</v>
      </c>
      <c r="C2771" s="11" t="s">
        <v>25</v>
      </c>
      <c r="D2771" s="12">
        <v>9042.08</v>
      </c>
      <c r="E2771" s="13">
        <v>7618.65</v>
      </c>
      <c r="F2771" s="13">
        <f>IFERROR(Table2[[#This Row],[Economic loss ($ million)]]*1000000 / Table2[[#This Row],[Total Waste (tons)]], NA())</f>
        <v>842577.15039017575</v>
      </c>
      <c r="G2771" s="13" t="str">
        <f t="shared" si="43"/>
        <v>Low</v>
      </c>
      <c r="H2771" s="13">
        <v>116.09</v>
      </c>
      <c r="I2771" s="13">
        <f>IFERROR(Table2[[#This Row],[Total Waste (tons)]] / (Table2[[#This Row],[Population (million)]]*1000), NA())</f>
        <v>1.006386412456732E-2</v>
      </c>
      <c r="J2771" s="13">
        <v>898.47</v>
      </c>
      <c r="K2771" s="13">
        <f>IFERROR(Table2[[#This Row],[Total Waste (tons)]] * Table2[[#This Row],[Household waste (%)]], NA())</f>
        <v>312946.38880000002</v>
      </c>
      <c r="L2771" s="13">
        <v>34.61</v>
      </c>
      <c r="M2771" s="10">
        <f>SUMIFS(Table2[Household waste (%)], Table2[Country], "Australia", Table2[Year], 2020)</f>
        <v>1412.17</v>
      </c>
      <c r="N2771" s="10">
        <f>COUNTIFS(Table2[Year], "USA")</f>
        <v>0</v>
      </c>
    </row>
    <row r="2772" spans="1:14" x14ac:dyDescent="0.35">
      <c r="A2772" s="8" t="s">
        <v>21</v>
      </c>
      <c r="B2772" s="9">
        <v>2022</v>
      </c>
      <c r="C2772" s="8" t="s">
        <v>15</v>
      </c>
      <c r="D2772" s="9">
        <v>29805.05</v>
      </c>
      <c r="E2772" s="10">
        <v>26847.65</v>
      </c>
      <c r="F2772" s="10">
        <f>IFERROR(Table2[[#This Row],[Economic loss ($ million)]]*1000000 / Table2[[#This Row],[Total Waste (tons)]], NA())</f>
        <v>900775.20420197246</v>
      </c>
      <c r="G2772" s="10" t="str">
        <f t="shared" si="43"/>
        <v>Low</v>
      </c>
      <c r="H2772" s="10">
        <v>183.1</v>
      </c>
      <c r="I2772" s="10">
        <f>IFERROR(Table2[[#This Row],[Total Waste (tons)]] / (Table2[[#This Row],[Population (million)]]*1000), NA())</f>
        <v>3.5406331670230461E-2</v>
      </c>
      <c r="J2772" s="10">
        <v>841.8</v>
      </c>
      <c r="K2772" s="10">
        <f>IFERROR(Table2[[#This Row],[Total Waste (tons)]] * Table2[[#This Row],[Household waste (%)]], NA())</f>
        <v>1843144.2920000001</v>
      </c>
      <c r="L2772" s="10">
        <v>61.84</v>
      </c>
      <c r="M2772" s="10">
        <f>SUMIFS(Table2[Household waste (%)], Table2[Country], "Australia", Table2[Year], 2020)</f>
        <v>1412.17</v>
      </c>
      <c r="N2772" s="10">
        <f>COUNTIFS(Table2[Year], "USA")</f>
        <v>0</v>
      </c>
    </row>
    <row r="2773" spans="1:14" x14ac:dyDescent="0.35">
      <c r="A2773" s="11" t="s">
        <v>21</v>
      </c>
      <c r="B2773" s="12">
        <v>2021</v>
      </c>
      <c r="C2773" s="11" t="s">
        <v>15</v>
      </c>
      <c r="D2773" s="12">
        <v>13540.98</v>
      </c>
      <c r="E2773" s="13">
        <v>10985.73</v>
      </c>
      <c r="F2773" s="13">
        <f>IFERROR(Table2[[#This Row],[Economic loss ($ million)]]*1000000 / Table2[[#This Row],[Total Waste (tons)]], NA())</f>
        <v>811295.0465919011</v>
      </c>
      <c r="G2773" s="13" t="str">
        <f t="shared" si="43"/>
        <v>Low</v>
      </c>
      <c r="H2773" s="13">
        <v>100.47</v>
      </c>
      <c r="I2773" s="13">
        <f>IFERROR(Table2[[#This Row],[Total Waste (tons)]] / (Table2[[#This Row],[Population (million)]]*1000), NA())</f>
        <v>1.5824632752515513E-2</v>
      </c>
      <c r="J2773" s="13">
        <v>855.69</v>
      </c>
      <c r="K2773" s="13">
        <f>IFERROR(Table2[[#This Row],[Total Waste (tons)]] * Table2[[#This Row],[Household waste (%)]], NA())</f>
        <v>550170.01740000001</v>
      </c>
      <c r="L2773" s="13">
        <v>40.630000000000003</v>
      </c>
      <c r="M2773" s="10">
        <f>SUMIFS(Table2[Household waste (%)], Table2[Country], "Australia", Table2[Year], 2020)</f>
        <v>1412.17</v>
      </c>
      <c r="N2773" s="10">
        <f>COUNTIFS(Table2[Year], "USA")</f>
        <v>0</v>
      </c>
    </row>
    <row r="2774" spans="1:14" x14ac:dyDescent="0.35">
      <c r="A2774" s="8" t="s">
        <v>27</v>
      </c>
      <c r="B2774" s="9">
        <v>2024</v>
      </c>
      <c r="C2774" s="8" t="s">
        <v>19</v>
      </c>
      <c r="D2774" s="9">
        <v>751.55</v>
      </c>
      <c r="E2774" s="10">
        <v>823.84</v>
      </c>
      <c r="F2774" s="10">
        <f>IFERROR(Table2[[#This Row],[Economic loss ($ million)]]*1000000 / Table2[[#This Row],[Total Waste (tons)]], NA())</f>
        <v>1096187.8783846716</v>
      </c>
      <c r="G2774" s="10" t="str">
        <f t="shared" si="43"/>
        <v>Medium</v>
      </c>
      <c r="H2774" s="10">
        <v>71.55</v>
      </c>
      <c r="I2774" s="10">
        <f>IFERROR(Table2[[#This Row],[Total Waste (tons)]] / (Table2[[#This Row],[Population (million)]]*1000), NA())</f>
        <v>8.0884885272719444E-4</v>
      </c>
      <c r="J2774" s="10">
        <v>929.16</v>
      </c>
      <c r="K2774" s="10">
        <f>IFERROR(Table2[[#This Row],[Total Waste (tons)]] * Table2[[#This Row],[Household waste (%)]], NA())</f>
        <v>48625.284999999996</v>
      </c>
      <c r="L2774" s="10">
        <v>64.7</v>
      </c>
      <c r="M2774" s="10">
        <f>SUMIFS(Table2[Household waste (%)], Table2[Country], "Australia", Table2[Year], 2020)</f>
        <v>1412.17</v>
      </c>
      <c r="N2774" s="10">
        <f>COUNTIFS(Table2[Year], "USA")</f>
        <v>0</v>
      </c>
    </row>
    <row r="2775" spans="1:14" x14ac:dyDescent="0.35">
      <c r="A2775" s="11" t="s">
        <v>12</v>
      </c>
      <c r="B2775" s="12">
        <v>2021</v>
      </c>
      <c r="C2775" s="11" t="s">
        <v>20</v>
      </c>
      <c r="D2775" s="12">
        <v>46551.27</v>
      </c>
      <c r="E2775" s="13">
        <v>42887.47</v>
      </c>
      <c r="F2775" s="13">
        <f>IFERROR(Table2[[#This Row],[Economic loss ($ million)]]*1000000 / Table2[[#This Row],[Total Waste (tons)]], NA())</f>
        <v>921295.3803408586</v>
      </c>
      <c r="G2775" s="13" t="str">
        <f t="shared" si="43"/>
        <v>Low</v>
      </c>
      <c r="H2775" s="13">
        <v>123.03</v>
      </c>
      <c r="I2775" s="13">
        <f>IFERROR(Table2[[#This Row],[Total Waste (tons)]] / (Table2[[#This Row],[Population (million)]]*1000), NA())</f>
        <v>6.8732680722891557E-2</v>
      </c>
      <c r="J2775" s="13">
        <v>677.28</v>
      </c>
      <c r="K2775" s="13">
        <f>IFERROR(Table2[[#This Row],[Total Waste (tons)]] * Table2[[#This Row],[Household waste (%)]], NA())</f>
        <v>1947705.1368</v>
      </c>
      <c r="L2775" s="13">
        <v>41.84</v>
      </c>
      <c r="M2775" s="10">
        <f>SUMIFS(Table2[Household waste (%)], Table2[Country], "Australia", Table2[Year], 2020)</f>
        <v>1412.17</v>
      </c>
      <c r="N2775" s="10">
        <f>COUNTIFS(Table2[Year], "USA")</f>
        <v>0</v>
      </c>
    </row>
    <row r="2776" spans="1:14" x14ac:dyDescent="0.35">
      <c r="A2776" s="8" t="s">
        <v>16</v>
      </c>
      <c r="B2776" s="9">
        <v>2019</v>
      </c>
      <c r="C2776" s="8" t="s">
        <v>22</v>
      </c>
      <c r="D2776" s="9">
        <v>44310.38</v>
      </c>
      <c r="E2776" s="10">
        <v>46300.1</v>
      </c>
      <c r="F2776" s="10">
        <f>IFERROR(Table2[[#This Row],[Economic loss ($ million)]]*1000000 / Table2[[#This Row],[Total Waste (tons)]], NA())</f>
        <v>1044904.1511266661</v>
      </c>
      <c r="G2776" s="10" t="str">
        <f t="shared" si="43"/>
        <v>Medium</v>
      </c>
      <c r="H2776" s="10">
        <v>119.33</v>
      </c>
      <c r="I2776" s="10">
        <f>IFERROR(Table2[[#This Row],[Total Waste (tons)]] / (Table2[[#This Row],[Population (million)]]*1000), NA())</f>
        <v>0.20507418892025731</v>
      </c>
      <c r="J2776" s="10">
        <v>216.07</v>
      </c>
      <c r="K2776" s="10">
        <f>IFERROR(Table2[[#This Row],[Total Waste (tons)]] * Table2[[#This Row],[Household waste (%)]], NA())</f>
        <v>3003357.5563999997</v>
      </c>
      <c r="L2776" s="10">
        <v>67.78</v>
      </c>
      <c r="M2776" s="10">
        <f>SUMIFS(Table2[Household waste (%)], Table2[Country], "Australia", Table2[Year], 2020)</f>
        <v>1412.17</v>
      </c>
      <c r="N2776" s="10">
        <f>COUNTIFS(Table2[Year], "USA")</f>
        <v>0</v>
      </c>
    </row>
    <row r="2777" spans="1:14" x14ac:dyDescent="0.35">
      <c r="A2777" s="11" t="s">
        <v>27</v>
      </c>
      <c r="B2777" s="12">
        <v>2021</v>
      </c>
      <c r="C2777" s="11" t="s">
        <v>13</v>
      </c>
      <c r="D2777" s="12">
        <v>49819.32</v>
      </c>
      <c r="E2777" s="13">
        <v>50353.32</v>
      </c>
      <c r="F2777" s="13">
        <f>IFERROR(Table2[[#This Row],[Economic loss ($ million)]]*1000000 / Table2[[#This Row],[Total Waste (tons)]], NA())</f>
        <v>1010718.7332143433</v>
      </c>
      <c r="G2777" s="13" t="str">
        <f t="shared" si="43"/>
        <v>Medium</v>
      </c>
      <c r="H2777" s="13">
        <v>196.66</v>
      </c>
      <c r="I2777" s="13">
        <f>IFERROR(Table2[[#This Row],[Total Waste (tons)]] / (Table2[[#This Row],[Population (million)]]*1000), NA())</f>
        <v>0.27148013732221676</v>
      </c>
      <c r="J2777" s="13">
        <v>183.51</v>
      </c>
      <c r="K2777" s="13">
        <f>IFERROR(Table2[[#This Row],[Total Waste (tons)]] * Table2[[#This Row],[Household waste (%)]], NA())</f>
        <v>3262169.0736000002</v>
      </c>
      <c r="L2777" s="13">
        <v>65.48</v>
      </c>
      <c r="M2777" s="10">
        <f>SUMIFS(Table2[Household waste (%)], Table2[Country], "Australia", Table2[Year], 2020)</f>
        <v>1412.17</v>
      </c>
      <c r="N2777" s="10">
        <f>COUNTIFS(Table2[Year], "USA")</f>
        <v>0</v>
      </c>
    </row>
    <row r="2778" spans="1:14" x14ac:dyDescent="0.35">
      <c r="A2778" s="8" t="s">
        <v>33</v>
      </c>
      <c r="B2778" s="9">
        <v>2018</v>
      </c>
      <c r="C2778" s="8" t="s">
        <v>22</v>
      </c>
      <c r="D2778" s="9">
        <v>8850.77</v>
      </c>
      <c r="E2778" s="10">
        <v>7405.28</v>
      </c>
      <c r="F2778" s="10">
        <f>IFERROR(Table2[[#This Row],[Economic loss ($ million)]]*1000000 / Table2[[#This Row],[Total Waste (tons)]], NA())</f>
        <v>836682.00619833078</v>
      </c>
      <c r="G2778" s="10" t="str">
        <f t="shared" si="43"/>
        <v>Low</v>
      </c>
      <c r="H2778" s="10">
        <v>48.77</v>
      </c>
      <c r="I2778" s="10">
        <f>IFERROR(Table2[[#This Row],[Total Waste (tons)]] / (Table2[[#This Row],[Population (million)]]*1000), NA())</f>
        <v>9.8696098219164339E-3</v>
      </c>
      <c r="J2778" s="10">
        <v>896.77</v>
      </c>
      <c r="K2778" s="10">
        <f>IFERROR(Table2[[#This Row],[Total Waste (tons)]] * Table2[[#This Row],[Household waste (%)]], NA())</f>
        <v>434926.83780000004</v>
      </c>
      <c r="L2778" s="10">
        <v>49.14</v>
      </c>
      <c r="M2778" s="10">
        <f>SUMIFS(Table2[Household waste (%)], Table2[Country], "Australia", Table2[Year], 2020)</f>
        <v>1412.17</v>
      </c>
      <c r="N2778" s="10">
        <f>COUNTIFS(Table2[Year], "USA")</f>
        <v>0</v>
      </c>
    </row>
    <row r="2779" spans="1:14" x14ac:dyDescent="0.35">
      <c r="A2779" s="11" t="s">
        <v>32</v>
      </c>
      <c r="B2779" s="12">
        <v>2021</v>
      </c>
      <c r="C2779" s="11" t="s">
        <v>11</v>
      </c>
      <c r="D2779" s="12">
        <v>38319.919999999998</v>
      </c>
      <c r="E2779" s="13">
        <v>37880.050000000003</v>
      </c>
      <c r="F2779" s="13">
        <f>IFERROR(Table2[[#This Row],[Economic loss ($ million)]]*1000000 / Table2[[#This Row],[Total Waste (tons)]], NA())</f>
        <v>988521.11382278462</v>
      </c>
      <c r="G2779" s="13" t="str">
        <f t="shared" si="43"/>
        <v>Medium</v>
      </c>
      <c r="H2779" s="13">
        <v>96.29</v>
      </c>
      <c r="I2779" s="13">
        <f>IFERROR(Table2[[#This Row],[Total Waste (tons)]] / (Table2[[#This Row],[Population (million)]]*1000), NA())</f>
        <v>3.7667888844108481E-2</v>
      </c>
      <c r="J2779" s="13">
        <v>1017.31</v>
      </c>
      <c r="K2779" s="13">
        <f>IFERROR(Table2[[#This Row],[Total Waste (tons)]] * Table2[[#This Row],[Household waste (%)]], NA())</f>
        <v>1194048.7072000001</v>
      </c>
      <c r="L2779" s="13">
        <v>31.16</v>
      </c>
      <c r="M2779" s="10">
        <f>SUMIFS(Table2[Household waste (%)], Table2[Country], "Australia", Table2[Year], 2020)</f>
        <v>1412.17</v>
      </c>
      <c r="N2779" s="10">
        <f>COUNTIFS(Table2[Year], "USA")</f>
        <v>0</v>
      </c>
    </row>
    <row r="2780" spans="1:14" x14ac:dyDescent="0.35">
      <c r="A2780" s="8" t="s">
        <v>24</v>
      </c>
      <c r="B2780" s="9">
        <v>2020</v>
      </c>
      <c r="C2780" s="8" t="s">
        <v>9</v>
      </c>
      <c r="D2780" s="9">
        <v>3999.37</v>
      </c>
      <c r="E2780" s="10">
        <v>3375.45</v>
      </c>
      <c r="F2780" s="10">
        <f>IFERROR(Table2[[#This Row],[Economic loss ($ million)]]*1000000 / Table2[[#This Row],[Total Waste (tons)]], NA())</f>
        <v>843995.42928011168</v>
      </c>
      <c r="G2780" s="10" t="str">
        <f t="shared" si="43"/>
        <v>Low</v>
      </c>
      <c r="H2780" s="10">
        <v>21.06</v>
      </c>
      <c r="I2780" s="10">
        <f>IFERROR(Table2[[#This Row],[Total Waste (tons)]] / (Table2[[#This Row],[Population (million)]]*1000), NA())</f>
        <v>0.30436605783866055</v>
      </c>
      <c r="J2780" s="10">
        <v>13.14</v>
      </c>
      <c r="K2780" s="10">
        <f>IFERROR(Table2[[#This Row],[Total Waste (tons)]] * Table2[[#This Row],[Household waste (%)]], NA())</f>
        <v>237602.57169999997</v>
      </c>
      <c r="L2780" s="10">
        <v>59.41</v>
      </c>
      <c r="M2780" s="10">
        <f>SUMIFS(Table2[Household waste (%)], Table2[Country], "Australia", Table2[Year], 2020)</f>
        <v>1412.17</v>
      </c>
      <c r="N2780" s="10">
        <f>COUNTIFS(Table2[Year], "USA")</f>
        <v>0</v>
      </c>
    </row>
    <row r="2781" spans="1:14" x14ac:dyDescent="0.35">
      <c r="A2781" s="11" t="s">
        <v>18</v>
      </c>
      <c r="B2781" s="12">
        <v>2018</v>
      </c>
      <c r="C2781" s="11" t="s">
        <v>20</v>
      </c>
      <c r="D2781" s="12">
        <v>9691.17</v>
      </c>
      <c r="E2781" s="13">
        <v>7984.54</v>
      </c>
      <c r="F2781" s="13">
        <f>IFERROR(Table2[[#This Row],[Economic loss ($ million)]]*1000000 / Table2[[#This Row],[Total Waste (tons)]], NA())</f>
        <v>823898.45601717848</v>
      </c>
      <c r="G2781" s="13" t="str">
        <f t="shared" si="43"/>
        <v>Low</v>
      </c>
      <c r="H2781" s="13">
        <v>35.880000000000003</v>
      </c>
      <c r="I2781" s="13">
        <f>IFERROR(Table2[[#This Row],[Total Waste (tons)]] / (Table2[[#This Row],[Population (million)]]*1000), NA())</f>
        <v>3.3081310803891449E-2</v>
      </c>
      <c r="J2781" s="13">
        <v>292.95</v>
      </c>
      <c r="K2781" s="13">
        <f>IFERROR(Table2[[#This Row],[Total Waste (tons)]] * Table2[[#This Row],[Household waste (%)]], NA())</f>
        <v>356344.32090000005</v>
      </c>
      <c r="L2781" s="13">
        <v>36.770000000000003</v>
      </c>
      <c r="M2781" s="10">
        <f>SUMIFS(Table2[Household waste (%)], Table2[Country], "Australia", Table2[Year], 2020)</f>
        <v>1412.17</v>
      </c>
      <c r="N2781" s="10">
        <f>COUNTIFS(Table2[Year], "USA")</f>
        <v>0</v>
      </c>
    </row>
    <row r="2782" spans="1:14" x14ac:dyDescent="0.35">
      <c r="A2782" s="8" t="s">
        <v>17</v>
      </c>
      <c r="B2782" s="9">
        <v>2024</v>
      </c>
      <c r="C2782" s="8" t="s">
        <v>22</v>
      </c>
      <c r="D2782" s="9">
        <v>10652.69</v>
      </c>
      <c r="E2782" s="10">
        <v>9244.7999999999993</v>
      </c>
      <c r="F2782" s="10">
        <f>IFERROR(Table2[[#This Row],[Economic loss ($ million)]]*1000000 / Table2[[#This Row],[Total Waste (tons)]], NA())</f>
        <v>867837.13784968865</v>
      </c>
      <c r="G2782" s="10" t="str">
        <f t="shared" si="43"/>
        <v>Low</v>
      </c>
      <c r="H2782" s="10">
        <v>112.05</v>
      </c>
      <c r="I2782" s="10">
        <f>IFERROR(Table2[[#This Row],[Total Waste (tons)]] / (Table2[[#This Row],[Population (million)]]*1000), NA())</f>
        <v>0.11049362099367287</v>
      </c>
      <c r="J2782" s="10">
        <v>96.41</v>
      </c>
      <c r="K2782" s="10">
        <f>IFERROR(Table2[[#This Row],[Total Waste (tons)]] * Table2[[#This Row],[Household waste (%)]], NA())</f>
        <v>471594.58630000008</v>
      </c>
      <c r="L2782" s="10">
        <v>44.27</v>
      </c>
      <c r="M2782" s="10">
        <f>SUMIFS(Table2[Household waste (%)], Table2[Country], "Australia", Table2[Year], 2020)</f>
        <v>1412.17</v>
      </c>
      <c r="N2782" s="10">
        <f>COUNTIFS(Table2[Year], "USA")</f>
        <v>0</v>
      </c>
    </row>
    <row r="2783" spans="1:14" x14ac:dyDescent="0.35">
      <c r="A2783" s="11" t="s">
        <v>17</v>
      </c>
      <c r="B2783" s="12">
        <v>2021</v>
      </c>
      <c r="C2783" s="11" t="s">
        <v>13</v>
      </c>
      <c r="D2783" s="12">
        <v>34265.919999999998</v>
      </c>
      <c r="E2783" s="13">
        <v>31364.25</v>
      </c>
      <c r="F2783" s="13">
        <f>IFERROR(Table2[[#This Row],[Economic loss ($ million)]]*1000000 / Table2[[#This Row],[Total Waste (tons)]], NA())</f>
        <v>915319.0692092902</v>
      </c>
      <c r="G2783" s="13" t="str">
        <f t="shared" si="43"/>
        <v>Low</v>
      </c>
      <c r="H2783" s="13">
        <v>112.63</v>
      </c>
      <c r="I2783" s="13">
        <f>IFERROR(Table2[[#This Row],[Total Waste (tons)]] / (Table2[[#This Row],[Population (million)]]*1000), NA())</f>
        <v>3.2908130534160536E-2</v>
      </c>
      <c r="J2783" s="13">
        <v>1041.26</v>
      </c>
      <c r="K2783" s="13">
        <f>IFERROR(Table2[[#This Row],[Total Waste (tons)]] * Table2[[#This Row],[Household waste (%)]], NA())</f>
        <v>2318774.8064000001</v>
      </c>
      <c r="L2783" s="13">
        <v>67.67</v>
      </c>
      <c r="M2783" s="10">
        <f>SUMIFS(Table2[Household waste (%)], Table2[Country], "Australia", Table2[Year], 2020)</f>
        <v>1412.17</v>
      </c>
      <c r="N2783" s="10">
        <f>COUNTIFS(Table2[Year], "USA")</f>
        <v>0</v>
      </c>
    </row>
    <row r="2784" spans="1:14" x14ac:dyDescent="0.35">
      <c r="A2784" s="8" t="s">
        <v>31</v>
      </c>
      <c r="B2784" s="9">
        <v>2024</v>
      </c>
      <c r="C2784" s="8" t="s">
        <v>13</v>
      </c>
      <c r="D2784" s="9">
        <v>8610.42</v>
      </c>
      <c r="E2784" s="10">
        <v>9827.7999999999993</v>
      </c>
      <c r="F2784" s="10">
        <f>IFERROR(Table2[[#This Row],[Economic loss ($ million)]]*1000000 / Table2[[#This Row],[Total Waste (tons)]], NA())</f>
        <v>1141384.5085373304</v>
      </c>
      <c r="G2784" s="10" t="str">
        <f t="shared" si="43"/>
        <v>High</v>
      </c>
      <c r="H2784" s="10">
        <v>157.57</v>
      </c>
      <c r="I2784" s="10">
        <f>IFERROR(Table2[[#This Row],[Total Waste (tons)]] / (Table2[[#This Row],[Population (million)]]*1000), NA())</f>
        <v>2.347186784429179E-2</v>
      </c>
      <c r="J2784" s="10">
        <v>366.84</v>
      </c>
      <c r="K2784" s="10">
        <f>IFERROR(Table2[[#This Row],[Total Waste (tons)]] * Table2[[#This Row],[Household waste (%)]], NA())</f>
        <v>544695.1692</v>
      </c>
      <c r="L2784" s="10">
        <v>63.26</v>
      </c>
      <c r="M2784" s="10">
        <f>SUMIFS(Table2[Household waste (%)], Table2[Country], "Australia", Table2[Year], 2020)</f>
        <v>1412.17</v>
      </c>
      <c r="N2784" s="10">
        <f>COUNTIFS(Table2[Year], "USA")</f>
        <v>0</v>
      </c>
    </row>
    <row r="2785" spans="1:14" x14ac:dyDescent="0.35">
      <c r="A2785" s="11" t="s">
        <v>12</v>
      </c>
      <c r="B2785" s="12">
        <v>2018</v>
      </c>
      <c r="C2785" s="11" t="s">
        <v>15</v>
      </c>
      <c r="D2785" s="12">
        <v>39520.89</v>
      </c>
      <c r="E2785" s="13">
        <v>33047.050000000003</v>
      </c>
      <c r="F2785" s="13">
        <f>IFERROR(Table2[[#This Row],[Economic loss ($ million)]]*1000000 / Table2[[#This Row],[Total Waste (tons)]], NA())</f>
        <v>836191.94810643187</v>
      </c>
      <c r="G2785" s="13" t="str">
        <f t="shared" si="43"/>
        <v>Low</v>
      </c>
      <c r="H2785" s="13">
        <v>172.6</v>
      </c>
      <c r="I2785" s="13">
        <f>IFERROR(Table2[[#This Row],[Total Waste (tons)]] / (Table2[[#This Row],[Population (million)]]*1000), NA())</f>
        <v>5.8224273317913286E-2</v>
      </c>
      <c r="J2785" s="13">
        <v>678.77</v>
      </c>
      <c r="K2785" s="13">
        <f>IFERROR(Table2[[#This Row],[Total Waste (tons)]] * Table2[[#This Row],[Household waste (%)]], NA())</f>
        <v>1289961.8496000001</v>
      </c>
      <c r="L2785" s="13">
        <v>32.64</v>
      </c>
      <c r="M2785" s="10">
        <f>SUMIFS(Table2[Household waste (%)], Table2[Country], "Australia", Table2[Year], 2020)</f>
        <v>1412.17</v>
      </c>
      <c r="N2785" s="10">
        <f>COUNTIFS(Table2[Year], "USA")</f>
        <v>0</v>
      </c>
    </row>
    <row r="2786" spans="1:14" x14ac:dyDescent="0.35">
      <c r="A2786" s="8" t="s">
        <v>12</v>
      </c>
      <c r="B2786" s="9">
        <v>2018</v>
      </c>
      <c r="C2786" s="8" t="s">
        <v>25</v>
      </c>
      <c r="D2786" s="9">
        <v>15274.37</v>
      </c>
      <c r="E2786" s="10">
        <v>17979.41</v>
      </c>
      <c r="F2786" s="10">
        <f>IFERROR(Table2[[#This Row],[Economic loss ($ million)]]*1000000 / Table2[[#This Row],[Total Waste (tons)]], NA())</f>
        <v>1177096.6658526668</v>
      </c>
      <c r="G2786" s="10" t="str">
        <f t="shared" si="43"/>
        <v>High</v>
      </c>
      <c r="H2786" s="10">
        <v>163.57</v>
      </c>
      <c r="I2786" s="10">
        <f>IFERROR(Table2[[#This Row],[Total Waste (tons)]] / (Table2[[#This Row],[Population (million)]]*1000), NA())</f>
        <v>2.705247777266126E-2</v>
      </c>
      <c r="J2786" s="10">
        <v>564.62</v>
      </c>
      <c r="K2786" s="10">
        <f>IFERROR(Table2[[#This Row],[Total Waste (tons)]] * Table2[[#This Row],[Household waste (%)]], NA())</f>
        <v>533075.51300000004</v>
      </c>
      <c r="L2786" s="10">
        <v>34.9</v>
      </c>
      <c r="M2786" s="10">
        <f>SUMIFS(Table2[Household waste (%)], Table2[Country], "Australia", Table2[Year], 2020)</f>
        <v>1412.17</v>
      </c>
      <c r="N2786" s="10">
        <f>COUNTIFS(Table2[Year], "USA")</f>
        <v>0</v>
      </c>
    </row>
    <row r="2787" spans="1:14" x14ac:dyDescent="0.35">
      <c r="A2787" s="11" t="s">
        <v>21</v>
      </c>
      <c r="B2787" s="12">
        <v>2019</v>
      </c>
      <c r="C2787" s="11" t="s">
        <v>9</v>
      </c>
      <c r="D2787" s="12">
        <v>12761.35</v>
      </c>
      <c r="E2787" s="13">
        <v>11297.73</v>
      </c>
      <c r="F2787" s="13">
        <f>IFERROR(Table2[[#This Row],[Economic loss ($ million)]]*1000000 / Table2[[#This Row],[Total Waste (tons)]], NA())</f>
        <v>885308.37254679168</v>
      </c>
      <c r="G2787" s="13" t="str">
        <f t="shared" si="43"/>
        <v>Low</v>
      </c>
      <c r="H2787" s="13">
        <v>194.77</v>
      </c>
      <c r="I2787" s="13">
        <f>IFERROR(Table2[[#This Row],[Total Waste (tons)]] / (Table2[[#This Row],[Population (million)]]*1000), NA())</f>
        <v>1.7298834214450318E-2</v>
      </c>
      <c r="J2787" s="13">
        <v>737.7</v>
      </c>
      <c r="K2787" s="13">
        <f>IFERROR(Table2[[#This Row],[Total Waste (tons)]] * Table2[[#This Row],[Household waste (%)]], NA())</f>
        <v>810090.49800000002</v>
      </c>
      <c r="L2787" s="13">
        <v>63.48</v>
      </c>
      <c r="M2787" s="10">
        <f>SUMIFS(Table2[Household waste (%)], Table2[Country], "Australia", Table2[Year], 2020)</f>
        <v>1412.17</v>
      </c>
      <c r="N2787" s="10">
        <f>COUNTIFS(Table2[Year], "USA")</f>
        <v>0</v>
      </c>
    </row>
    <row r="2788" spans="1:14" x14ac:dyDescent="0.35">
      <c r="A2788" s="8" t="s">
        <v>26</v>
      </c>
      <c r="B2788" s="9">
        <v>2018</v>
      </c>
      <c r="C2788" s="8" t="s">
        <v>15</v>
      </c>
      <c r="D2788" s="9">
        <v>49934.82</v>
      </c>
      <c r="E2788" s="10">
        <v>52807.92</v>
      </c>
      <c r="F2788" s="10">
        <f>IFERROR(Table2[[#This Row],[Economic loss ($ million)]]*1000000 / Table2[[#This Row],[Total Waste (tons)]], NA())</f>
        <v>1057537.0052400308</v>
      </c>
      <c r="G2788" s="10" t="str">
        <f t="shared" si="43"/>
        <v>Medium</v>
      </c>
      <c r="H2788" s="10">
        <v>51.29</v>
      </c>
      <c r="I2788" s="10">
        <f>IFERROR(Table2[[#This Row],[Total Waste (tons)]] / (Table2[[#This Row],[Population (million)]]*1000), NA())</f>
        <v>0.13681897142230867</v>
      </c>
      <c r="J2788" s="10">
        <v>364.97</v>
      </c>
      <c r="K2788" s="10">
        <f>IFERROR(Table2[[#This Row],[Total Waste (tons)]] * Table2[[#This Row],[Household waste (%)]], NA())</f>
        <v>3154382.5794000002</v>
      </c>
      <c r="L2788" s="10">
        <v>63.17</v>
      </c>
      <c r="M2788" s="10">
        <f>SUMIFS(Table2[Household waste (%)], Table2[Country], "Australia", Table2[Year], 2020)</f>
        <v>1412.17</v>
      </c>
      <c r="N2788" s="10">
        <f>COUNTIFS(Table2[Year], "USA")</f>
        <v>0</v>
      </c>
    </row>
    <row r="2789" spans="1:14" x14ac:dyDescent="0.35">
      <c r="A2789" s="11" t="s">
        <v>33</v>
      </c>
      <c r="B2789" s="12">
        <v>2018</v>
      </c>
      <c r="C2789" s="11" t="s">
        <v>20</v>
      </c>
      <c r="D2789" s="12">
        <v>4047.71</v>
      </c>
      <c r="E2789" s="13">
        <v>4620.16</v>
      </c>
      <c r="F2789" s="13">
        <f>IFERROR(Table2[[#This Row],[Economic loss ($ million)]]*1000000 / Table2[[#This Row],[Total Waste (tons)]], NA())</f>
        <v>1141425.6456119632</v>
      </c>
      <c r="G2789" s="13" t="str">
        <f t="shared" si="43"/>
        <v>High</v>
      </c>
      <c r="H2789" s="13">
        <v>139.88</v>
      </c>
      <c r="I2789" s="13">
        <f>IFERROR(Table2[[#This Row],[Total Waste (tons)]] / (Table2[[#This Row],[Population (million)]]*1000), NA())</f>
        <v>3.0699355328024269E-2</v>
      </c>
      <c r="J2789" s="13">
        <v>131.85</v>
      </c>
      <c r="K2789" s="13">
        <f>IFERROR(Table2[[#This Row],[Total Waste (tons)]] * Table2[[#This Row],[Household waste (%)]], NA())</f>
        <v>140212.67440000002</v>
      </c>
      <c r="L2789" s="13">
        <v>34.64</v>
      </c>
      <c r="M2789" s="10">
        <f>SUMIFS(Table2[Household waste (%)], Table2[Country], "Australia", Table2[Year], 2020)</f>
        <v>1412.17</v>
      </c>
      <c r="N2789" s="10">
        <f>COUNTIFS(Table2[Year], "USA")</f>
        <v>0</v>
      </c>
    </row>
    <row r="2790" spans="1:14" x14ac:dyDescent="0.35">
      <c r="A2790" s="8" t="s">
        <v>24</v>
      </c>
      <c r="B2790" s="9">
        <v>2022</v>
      </c>
      <c r="C2790" s="8" t="s">
        <v>25</v>
      </c>
      <c r="D2790" s="9">
        <v>47969.67</v>
      </c>
      <c r="E2790" s="10">
        <v>55274.78</v>
      </c>
      <c r="F2790" s="10">
        <f>IFERROR(Table2[[#This Row],[Economic loss ($ million)]]*1000000 / Table2[[#This Row],[Total Waste (tons)]], NA())</f>
        <v>1152286.0173939075</v>
      </c>
      <c r="G2790" s="10" t="str">
        <f t="shared" si="43"/>
        <v>High</v>
      </c>
      <c r="H2790" s="10">
        <v>25.01</v>
      </c>
      <c r="I2790" s="10">
        <f>IFERROR(Table2[[#This Row],[Total Waste (tons)]] / (Table2[[#This Row],[Population (million)]]*1000), NA())</f>
        <v>0.43192571582928146</v>
      </c>
      <c r="J2790" s="10">
        <v>111.06</v>
      </c>
      <c r="K2790" s="10">
        <f>IFERROR(Table2[[#This Row],[Total Waste (tons)]] * Table2[[#This Row],[Household waste (%)]], NA())</f>
        <v>2672390.3157000002</v>
      </c>
      <c r="L2790" s="10">
        <v>55.71</v>
      </c>
      <c r="M2790" s="10">
        <f>SUMIFS(Table2[Household waste (%)], Table2[Country], "Australia", Table2[Year], 2020)</f>
        <v>1412.17</v>
      </c>
      <c r="N2790" s="10">
        <f>COUNTIFS(Table2[Year], "USA")</f>
        <v>0</v>
      </c>
    </row>
    <row r="2791" spans="1:14" x14ac:dyDescent="0.35">
      <c r="A2791" s="11" t="s">
        <v>26</v>
      </c>
      <c r="B2791" s="12">
        <v>2020</v>
      </c>
      <c r="C2791" s="11" t="s">
        <v>20</v>
      </c>
      <c r="D2791" s="12">
        <v>13808.12</v>
      </c>
      <c r="E2791" s="13">
        <v>12769.22</v>
      </c>
      <c r="F2791" s="13">
        <f>IFERROR(Table2[[#This Row],[Economic loss ($ million)]]*1000000 / Table2[[#This Row],[Total Waste (tons)]], NA())</f>
        <v>924761.66197860381</v>
      </c>
      <c r="G2791" s="13" t="str">
        <f t="shared" si="43"/>
        <v>Low</v>
      </c>
      <c r="H2791" s="13">
        <v>55.18</v>
      </c>
      <c r="I2791" s="13">
        <f>IFERROR(Table2[[#This Row],[Total Waste (tons)]] / (Table2[[#This Row],[Population (million)]]*1000), NA())</f>
        <v>2.5007008711085355E-2</v>
      </c>
      <c r="J2791" s="13">
        <v>552.16999999999996</v>
      </c>
      <c r="K2791" s="13">
        <f>IFERROR(Table2[[#This Row],[Total Waste (tons)]] * Table2[[#This Row],[Household waste (%)]], NA())</f>
        <v>528574.83360000001</v>
      </c>
      <c r="L2791" s="13">
        <v>38.28</v>
      </c>
      <c r="M2791" s="10">
        <f>SUMIFS(Table2[Household waste (%)], Table2[Country], "Australia", Table2[Year], 2020)</f>
        <v>1412.17</v>
      </c>
      <c r="N2791" s="10">
        <f>COUNTIFS(Table2[Year], "USA")</f>
        <v>0</v>
      </c>
    </row>
    <row r="2792" spans="1:14" x14ac:dyDescent="0.35">
      <c r="A2792" s="8" t="s">
        <v>18</v>
      </c>
      <c r="B2792" s="9">
        <v>2021</v>
      </c>
      <c r="C2792" s="8" t="s">
        <v>22</v>
      </c>
      <c r="D2792" s="9">
        <v>15506.25</v>
      </c>
      <c r="E2792" s="10">
        <v>12854.06</v>
      </c>
      <c r="F2792" s="10">
        <f>IFERROR(Table2[[#This Row],[Economic loss ($ million)]]*1000000 / Table2[[#This Row],[Total Waste (tons)]], NA())</f>
        <v>828959.93550987507</v>
      </c>
      <c r="G2792" s="10" t="str">
        <f t="shared" si="43"/>
        <v>Low</v>
      </c>
      <c r="H2792" s="10">
        <v>167.68</v>
      </c>
      <c r="I2792" s="10">
        <f>IFERROR(Table2[[#This Row],[Total Waste (tons)]] / (Table2[[#This Row],[Population (million)]]*1000), NA())</f>
        <v>1.316085417709916E-2</v>
      </c>
      <c r="J2792" s="10">
        <v>1178.21</v>
      </c>
      <c r="K2792" s="10">
        <f>IFERROR(Table2[[#This Row],[Total Waste (tons)]] * Table2[[#This Row],[Household waste (%)]], NA())</f>
        <v>1024653</v>
      </c>
      <c r="L2792" s="10">
        <v>66.08</v>
      </c>
      <c r="M2792" s="10">
        <f>SUMIFS(Table2[Household waste (%)], Table2[Country], "Australia", Table2[Year], 2020)</f>
        <v>1412.17</v>
      </c>
      <c r="N2792" s="10">
        <f>COUNTIFS(Table2[Year], "USA")</f>
        <v>0</v>
      </c>
    </row>
    <row r="2793" spans="1:14" x14ac:dyDescent="0.35">
      <c r="A2793" s="11" t="s">
        <v>34</v>
      </c>
      <c r="B2793" s="12">
        <v>2020</v>
      </c>
      <c r="C2793" s="11" t="s">
        <v>19</v>
      </c>
      <c r="D2793" s="12">
        <v>29743.58</v>
      </c>
      <c r="E2793" s="13">
        <v>35585.61</v>
      </c>
      <c r="F2793" s="13">
        <f>IFERROR(Table2[[#This Row],[Economic loss ($ million)]]*1000000 / Table2[[#This Row],[Total Waste (tons)]], NA())</f>
        <v>1196413.141928443</v>
      </c>
      <c r="G2793" s="13" t="str">
        <f t="shared" si="43"/>
        <v>High</v>
      </c>
      <c r="H2793" s="13">
        <v>100.85</v>
      </c>
      <c r="I2793" s="13">
        <f>IFERROR(Table2[[#This Row],[Total Waste (tons)]] / (Table2[[#This Row],[Population (million)]]*1000), NA())</f>
        <v>3.7357389567816729E-2</v>
      </c>
      <c r="J2793" s="13">
        <v>796.19</v>
      </c>
      <c r="K2793" s="13">
        <f>IFERROR(Table2[[#This Row],[Total Waste (tons)]] * Table2[[#This Row],[Household waste (%)]], NA())</f>
        <v>1131743.219</v>
      </c>
      <c r="L2793" s="13">
        <v>38.049999999999997</v>
      </c>
      <c r="M2793" s="10">
        <f>SUMIFS(Table2[Household waste (%)], Table2[Country], "Australia", Table2[Year], 2020)</f>
        <v>1412.17</v>
      </c>
      <c r="N2793" s="10">
        <f>COUNTIFS(Table2[Year], "USA")</f>
        <v>0</v>
      </c>
    </row>
    <row r="2794" spans="1:14" x14ac:dyDescent="0.35">
      <c r="A2794" s="8" t="s">
        <v>14</v>
      </c>
      <c r="B2794" s="9">
        <v>2021</v>
      </c>
      <c r="C2794" s="8" t="s">
        <v>9</v>
      </c>
      <c r="D2794" s="9">
        <v>32411.82</v>
      </c>
      <c r="E2794" s="10">
        <v>28960.32</v>
      </c>
      <c r="F2794" s="10">
        <f>IFERROR(Table2[[#This Row],[Economic loss ($ million)]]*1000000 / Table2[[#This Row],[Total Waste (tons)]], NA())</f>
        <v>893511.07096114941</v>
      </c>
      <c r="G2794" s="10" t="str">
        <f t="shared" si="43"/>
        <v>Low</v>
      </c>
      <c r="H2794" s="10">
        <v>47.91</v>
      </c>
      <c r="I2794" s="10">
        <f>IFERROR(Table2[[#This Row],[Total Waste (tons)]] / (Table2[[#This Row],[Population (million)]]*1000), NA())</f>
        <v>4.6719740540540539E-2</v>
      </c>
      <c r="J2794" s="10">
        <v>693.75</v>
      </c>
      <c r="K2794" s="10">
        <f>IFERROR(Table2[[#This Row],[Total Waste (tons)]] * Table2[[#This Row],[Household waste (%)]], NA())</f>
        <v>2207244.9419999998</v>
      </c>
      <c r="L2794" s="10">
        <v>68.099999999999994</v>
      </c>
      <c r="M2794" s="10">
        <f>SUMIFS(Table2[Household waste (%)], Table2[Country], "Australia", Table2[Year], 2020)</f>
        <v>1412.17</v>
      </c>
      <c r="N2794" s="10">
        <f>COUNTIFS(Table2[Year], "USA")</f>
        <v>0</v>
      </c>
    </row>
    <row r="2795" spans="1:14" x14ac:dyDescent="0.35">
      <c r="A2795" s="11" t="s">
        <v>29</v>
      </c>
      <c r="B2795" s="12">
        <v>2020</v>
      </c>
      <c r="C2795" s="11" t="s">
        <v>15</v>
      </c>
      <c r="D2795" s="12">
        <v>42800.89</v>
      </c>
      <c r="E2795" s="13">
        <v>44656.160000000003</v>
      </c>
      <c r="F2795" s="13">
        <f>IFERROR(Table2[[#This Row],[Economic loss ($ million)]]*1000000 / Table2[[#This Row],[Total Waste (tons)]], NA())</f>
        <v>1043346.528541813</v>
      </c>
      <c r="G2795" s="13" t="str">
        <f t="shared" si="43"/>
        <v>Medium</v>
      </c>
      <c r="H2795" s="13">
        <v>143.31</v>
      </c>
      <c r="I2795" s="13">
        <f>IFERROR(Table2[[#This Row],[Total Waste (tons)]] / (Table2[[#This Row],[Population (million)]]*1000), NA())</f>
        <v>4.4288083855880463E-2</v>
      </c>
      <c r="J2795" s="13">
        <v>966.42</v>
      </c>
      <c r="K2795" s="13">
        <f>IFERROR(Table2[[#This Row],[Total Waste (tons)]] * Table2[[#This Row],[Household waste (%)]], NA())</f>
        <v>1846858.4035</v>
      </c>
      <c r="L2795" s="13">
        <v>43.15</v>
      </c>
      <c r="M2795" s="10">
        <f>SUMIFS(Table2[Household waste (%)], Table2[Country], "Australia", Table2[Year], 2020)</f>
        <v>1412.17</v>
      </c>
      <c r="N2795" s="10">
        <f>COUNTIFS(Table2[Year], "USA")</f>
        <v>0</v>
      </c>
    </row>
    <row r="2796" spans="1:14" x14ac:dyDescent="0.35">
      <c r="A2796" s="8" t="s">
        <v>31</v>
      </c>
      <c r="B2796" s="9">
        <v>2019</v>
      </c>
      <c r="C2796" s="8" t="s">
        <v>11</v>
      </c>
      <c r="D2796" s="9">
        <v>38805.57</v>
      </c>
      <c r="E2796" s="10">
        <v>38358.71</v>
      </c>
      <c r="F2796" s="10">
        <f>IFERROR(Table2[[#This Row],[Economic loss ($ million)]]*1000000 / Table2[[#This Row],[Total Waste (tons)]], NA())</f>
        <v>988484.64279741282</v>
      </c>
      <c r="G2796" s="10" t="str">
        <f t="shared" si="43"/>
        <v>Medium</v>
      </c>
      <c r="H2796" s="10">
        <v>131.65</v>
      </c>
      <c r="I2796" s="10">
        <f>IFERROR(Table2[[#This Row],[Total Waste (tons)]] / (Table2[[#This Row],[Population (million)]]*1000), NA())</f>
        <v>6.2582563258986881E-2</v>
      </c>
      <c r="J2796" s="10">
        <v>620.07000000000005</v>
      </c>
      <c r="K2796" s="10">
        <f>IFERROR(Table2[[#This Row],[Total Waste (tons)]] * Table2[[#This Row],[Household waste (%)]], NA())</f>
        <v>2114903.5649999999</v>
      </c>
      <c r="L2796" s="10">
        <v>54.5</v>
      </c>
      <c r="M2796" s="10">
        <f>SUMIFS(Table2[Household waste (%)], Table2[Country], "Australia", Table2[Year], 2020)</f>
        <v>1412.17</v>
      </c>
      <c r="N2796" s="10">
        <f>COUNTIFS(Table2[Year], "USA")</f>
        <v>0</v>
      </c>
    </row>
    <row r="2797" spans="1:14" x14ac:dyDescent="0.35">
      <c r="A2797" s="11" t="s">
        <v>30</v>
      </c>
      <c r="B2797" s="12">
        <v>2020</v>
      </c>
      <c r="C2797" s="11" t="s">
        <v>15</v>
      </c>
      <c r="D2797" s="12">
        <v>45410.12</v>
      </c>
      <c r="E2797" s="13">
        <v>42233.39</v>
      </c>
      <c r="F2797" s="13">
        <f>IFERROR(Table2[[#This Row],[Economic loss ($ million)]]*1000000 / Table2[[#This Row],[Total Waste (tons)]], NA())</f>
        <v>930043.56738101551</v>
      </c>
      <c r="G2797" s="13" t="str">
        <f t="shared" si="43"/>
        <v>Low</v>
      </c>
      <c r="H2797" s="13">
        <v>24.64</v>
      </c>
      <c r="I2797" s="13">
        <f>IFERROR(Table2[[#This Row],[Total Waste (tons)]] / (Table2[[#This Row],[Population (million)]]*1000), NA())</f>
        <v>3.3448575069423475E-2</v>
      </c>
      <c r="J2797" s="13">
        <v>1357.61</v>
      </c>
      <c r="K2797" s="13">
        <f>IFERROR(Table2[[#This Row],[Total Waste (tons)]] * Table2[[#This Row],[Household waste (%)]], NA())</f>
        <v>2750490.9684000001</v>
      </c>
      <c r="L2797" s="13">
        <v>60.57</v>
      </c>
      <c r="M2797" s="10">
        <f>SUMIFS(Table2[Household waste (%)], Table2[Country], "Australia", Table2[Year], 2020)</f>
        <v>1412.17</v>
      </c>
      <c r="N2797" s="10">
        <f>COUNTIFS(Table2[Year], "USA")</f>
        <v>0</v>
      </c>
    </row>
    <row r="2798" spans="1:14" x14ac:dyDescent="0.35">
      <c r="A2798" s="8" t="s">
        <v>29</v>
      </c>
      <c r="B2798" s="9">
        <v>2022</v>
      </c>
      <c r="C2798" s="8" t="s">
        <v>22</v>
      </c>
      <c r="D2798" s="9">
        <v>19381.72</v>
      </c>
      <c r="E2798" s="10">
        <v>22132.49</v>
      </c>
      <c r="F2798" s="10">
        <f>IFERROR(Table2[[#This Row],[Economic loss ($ million)]]*1000000 / Table2[[#This Row],[Total Waste (tons)]], NA())</f>
        <v>1141926.0003756115</v>
      </c>
      <c r="G2798" s="10" t="str">
        <f t="shared" si="43"/>
        <v>High</v>
      </c>
      <c r="H2798" s="10">
        <v>35.49</v>
      </c>
      <c r="I2798" s="10">
        <f>IFERROR(Table2[[#This Row],[Total Waste (tons)]] / (Table2[[#This Row],[Population (million)]]*1000), NA())</f>
        <v>1.3858141829569993E-2</v>
      </c>
      <c r="J2798" s="10">
        <v>1398.58</v>
      </c>
      <c r="K2798" s="10">
        <f>IFERROR(Table2[[#This Row],[Total Waste (tons)]] * Table2[[#This Row],[Household waste (%)]], NA())</f>
        <v>894660.19519999996</v>
      </c>
      <c r="L2798" s="10">
        <v>46.16</v>
      </c>
      <c r="M2798" s="10">
        <f>SUMIFS(Table2[Household waste (%)], Table2[Country], "Australia", Table2[Year], 2020)</f>
        <v>1412.17</v>
      </c>
      <c r="N2798" s="10">
        <f>COUNTIFS(Table2[Year], "USA")</f>
        <v>0</v>
      </c>
    </row>
    <row r="2799" spans="1:14" x14ac:dyDescent="0.35">
      <c r="A2799" s="11" t="s">
        <v>17</v>
      </c>
      <c r="B2799" s="12">
        <v>2020</v>
      </c>
      <c r="C2799" s="11" t="s">
        <v>11</v>
      </c>
      <c r="D2799" s="12">
        <v>16933</v>
      </c>
      <c r="E2799" s="13">
        <v>19088.87</v>
      </c>
      <c r="F2799" s="13">
        <f>IFERROR(Table2[[#This Row],[Economic loss ($ million)]]*1000000 / Table2[[#This Row],[Total Waste (tons)]], NA())</f>
        <v>1127317.663733538</v>
      </c>
      <c r="G2799" s="13" t="str">
        <f t="shared" si="43"/>
        <v>High</v>
      </c>
      <c r="H2799" s="13">
        <v>80.63</v>
      </c>
      <c r="I2799" s="13">
        <f>IFERROR(Table2[[#This Row],[Total Waste (tons)]] / (Table2[[#This Row],[Population (million)]]*1000), NA())</f>
        <v>1.5388879800788848E-2</v>
      </c>
      <c r="J2799" s="13">
        <v>1100.3399999999999</v>
      </c>
      <c r="K2799" s="13">
        <f>IFERROR(Table2[[#This Row],[Total Waste (tons)]] * Table2[[#This Row],[Household waste (%)]], NA())</f>
        <v>816001.27</v>
      </c>
      <c r="L2799" s="13">
        <v>48.19</v>
      </c>
      <c r="M2799" s="10">
        <f>SUMIFS(Table2[Household waste (%)], Table2[Country], "Australia", Table2[Year], 2020)</f>
        <v>1412.17</v>
      </c>
      <c r="N2799" s="10">
        <f>COUNTIFS(Table2[Year], "USA")</f>
        <v>0</v>
      </c>
    </row>
    <row r="2800" spans="1:14" x14ac:dyDescent="0.35">
      <c r="A2800" s="8" t="s">
        <v>34</v>
      </c>
      <c r="B2800" s="9">
        <v>2021</v>
      </c>
      <c r="C2800" s="8" t="s">
        <v>11</v>
      </c>
      <c r="D2800" s="9">
        <v>22700.26</v>
      </c>
      <c r="E2800" s="10">
        <v>25668.98</v>
      </c>
      <c r="F2800" s="10">
        <f>IFERROR(Table2[[#This Row],[Economic loss ($ million)]]*1000000 / Table2[[#This Row],[Total Waste (tons)]], NA())</f>
        <v>1130779.1188294759</v>
      </c>
      <c r="G2800" s="10" t="str">
        <f t="shared" si="43"/>
        <v>High</v>
      </c>
      <c r="H2800" s="10">
        <v>159.66</v>
      </c>
      <c r="I2800" s="10">
        <f>IFERROR(Table2[[#This Row],[Total Waste (tons)]] / (Table2[[#This Row],[Population (million)]]*1000), NA())</f>
        <v>8.9034593661750858E-2</v>
      </c>
      <c r="J2800" s="10">
        <v>254.96</v>
      </c>
      <c r="K2800" s="10">
        <f>IFERROR(Table2[[#This Row],[Total Waste (tons)]] * Table2[[#This Row],[Household waste (%)]], NA())</f>
        <v>1425122.3228</v>
      </c>
      <c r="L2800" s="10">
        <v>62.78</v>
      </c>
      <c r="M2800" s="10">
        <f>SUMIFS(Table2[Household waste (%)], Table2[Country], "Australia", Table2[Year], 2020)</f>
        <v>1412.17</v>
      </c>
      <c r="N2800" s="10">
        <f>COUNTIFS(Table2[Year], "USA")</f>
        <v>0</v>
      </c>
    </row>
    <row r="2801" spans="1:14" x14ac:dyDescent="0.35">
      <c r="A2801" s="11" t="s">
        <v>35</v>
      </c>
      <c r="B2801" s="12">
        <v>2021</v>
      </c>
      <c r="C2801" s="11" t="s">
        <v>20</v>
      </c>
      <c r="D2801" s="12">
        <v>13172.05</v>
      </c>
      <c r="E2801" s="13">
        <v>15745.14</v>
      </c>
      <c r="F2801" s="13">
        <f>IFERROR(Table2[[#This Row],[Economic loss ($ million)]]*1000000 / Table2[[#This Row],[Total Waste (tons)]], NA())</f>
        <v>1195344.6881844513</v>
      </c>
      <c r="G2801" s="13" t="str">
        <f t="shared" si="43"/>
        <v>High</v>
      </c>
      <c r="H2801" s="13">
        <v>185.89</v>
      </c>
      <c r="I2801" s="13">
        <f>IFERROR(Table2[[#This Row],[Total Waste (tons)]] / (Table2[[#This Row],[Population (million)]]*1000), NA())</f>
        <v>1.1883305516712525E-2</v>
      </c>
      <c r="J2801" s="13">
        <v>1108.45</v>
      </c>
      <c r="K2801" s="13">
        <f>IFERROR(Table2[[#This Row],[Total Waste (tons)]] * Table2[[#This Row],[Household waste (%)]], NA())</f>
        <v>876204.76599999995</v>
      </c>
      <c r="L2801" s="13">
        <v>66.52</v>
      </c>
      <c r="M2801" s="10">
        <f>SUMIFS(Table2[Household waste (%)], Table2[Country], "Australia", Table2[Year], 2020)</f>
        <v>1412.17</v>
      </c>
      <c r="N2801" s="10">
        <f>COUNTIFS(Table2[Year], "USA")</f>
        <v>0</v>
      </c>
    </row>
    <row r="2802" spans="1:14" x14ac:dyDescent="0.35">
      <c r="A2802" s="8" t="s">
        <v>29</v>
      </c>
      <c r="B2802" s="9">
        <v>2020</v>
      </c>
      <c r="C2802" s="8" t="s">
        <v>11</v>
      </c>
      <c r="D2802" s="9">
        <v>19379.150000000001</v>
      </c>
      <c r="E2802" s="10">
        <v>20880.68</v>
      </c>
      <c r="F2802" s="10">
        <f>IFERROR(Table2[[#This Row],[Economic loss ($ million)]]*1000000 / Table2[[#This Row],[Total Waste (tons)]], NA())</f>
        <v>1077481.7264947121</v>
      </c>
      <c r="G2802" s="10" t="str">
        <f t="shared" si="43"/>
        <v>Medium</v>
      </c>
      <c r="H2802" s="10">
        <v>140.06</v>
      </c>
      <c r="I2802" s="10">
        <f>IFERROR(Table2[[#This Row],[Total Waste (tons)]] / (Table2[[#This Row],[Population (million)]]*1000), NA())</f>
        <v>1.6132621291332291E-2</v>
      </c>
      <c r="J2802" s="10">
        <v>1201.24</v>
      </c>
      <c r="K2802" s="10">
        <f>IFERROR(Table2[[#This Row],[Total Waste (tons)]] * Table2[[#This Row],[Household waste (%)]], NA())</f>
        <v>1128254.1130000001</v>
      </c>
      <c r="L2802" s="10">
        <v>58.22</v>
      </c>
      <c r="M2802" s="10">
        <f>SUMIFS(Table2[Household waste (%)], Table2[Country], "Australia", Table2[Year], 2020)</f>
        <v>1412.17</v>
      </c>
      <c r="N2802" s="10">
        <f>COUNTIFS(Table2[Year], "USA")</f>
        <v>0</v>
      </c>
    </row>
    <row r="2803" spans="1:14" x14ac:dyDescent="0.35">
      <c r="A2803" s="11" t="s">
        <v>16</v>
      </c>
      <c r="B2803" s="12">
        <v>2020</v>
      </c>
      <c r="C2803" s="11" t="s">
        <v>13</v>
      </c>
      <c r="D2803" s="12">
        <v>11867.51</v>
      </c>
      <c r="E2803" s="13">
        <v>12060.95</v>
      </c>
      <c r="F2803" s="13">
        <f>IFERROR(Table2[[#This Row],[Economic loss ($ million)]]*1000000 / Table2[[#This Row],[Total Waste (tons)]], NA())</f>
        <v>1016299.9651991024</v>
      </c>
      <c r="G2803" s="13" t="str">
        <f t="shared" si="43"/>
        <v>Medium</v>
      </c>
      <c r="H2803" s="13">
        <v>199.04</v>
      </c>
      <c r="I2803" s="13">
        <f>IFERROR(Table2[[#This Row],[Total Waste (tons)]] / (Table2[[#This Row],[Population (million)]]*1000), NA())</f>
        <v>5.2772634293845606E-2</v>
      </c>
      <c r="J2803" s="13">
        <v>224.88</v>
      </c>
      <c r="K2803" s="13">
        <f>IFERROR(Table2[[#This Row],[Total Waste (tons)]] * Table2[[#This Row],[Household waste (%)]], NA())</f>
        <v>818858.19000000006</v>
      </c>
      <c r="L2803" s="13">
        <v>69</v>
      </c>
      <c r="M2803" s="10">
        <f>SUMIFS(Table2[Household waste (%)], Table2[Country], "Australia", Table2[Year], 2020)</f>
        <v>1412.17</v>
      </c>
      <c r="N2803" s="10">
        <f>COUNTIFS(Table2[Year], "USA")</f>
        <v>0</v>
      </c>
    </row>
    <row r="2804" spans="1:14" x14ac:dyDescent="0.35">
      <c r="A2804" s="8" t="s">
        <v>14</v>
      </c>
      <c r="B2804" s="9">
        <v>2018</v>
      </c>
      <c r="C2804" s="8" t="s">
        <v>22</v>
      </c>
      <c r="D2804" s="9">
        <v>49030.39</v>
      </c>
      <c r="E2804" s="10">
        <v>42225.17</v>
      </c>
      <c r="F2804" s="10">
        <f>IFERROR(Table2[[#This Row],[Economic loss ($ million)]]*1000000 / Table2[[#This Row],[Total Waste (tons)]], NA())</f>
        <v>861204.04100395693</v>
      </c>
      <c r="G2804" s="10" t="str">
        <f t="shared" si="43"/>
        <v>Low</v>
      </c>
      <c r="H2804" s="10">
        <v>130.44</v>
      </c>
      <c r="I2804" s="10">
        <f>IFERROR(Table2[[#This Row],[Total Waste (tons)]] / (Table2[[#This Row],[Population (million)]]*1000), NA())</f>
        <v>0.46820464094728798</v>
      </c>
      <c r="J2804" s="10">
        <v>104.72</v>
      </c>
      <c r="K2804" s="10">
        <f>IFERROR(Table2[[#This Row],[Total Waste (tons)]] * Table2[[#This Row],[Household waste (%)]], NA())</f>
        <v>2038683.6161999998</v>
      </c>
      <c r="L2804" s="10">
        <v>41.58</v>
      </c>
      <c r="M2804" s="10">
        <f>SUMIFS(Table2[Household waste (%)], Table2[Country], "Australia", Table2[Year], 2020)</f>
        <v>1412.17</v>
      </c>
      <c r="N2804" s="10">
        <f>COUNTIFS(Table2[Year], "USA")</f>
        <v>0</v>
      </c>
    </row>
    <row r="2805" spans="1:14" x14ac:dyDescent="0.35">
      <c r="A2805" s="11" t="s">
        <v>32</v>
      </c>
      <c r="B2805" s="12">
        <v>2023</v>
      </c>
      <c r="C2805" s="11" t="s">
        <v>9</v>
      </c>
      <c r="D2805" s="12">
        <v>13989.15</v>
      </c>
      <c r="E2805" s="13">
        <v>13444.84</v>
      </c>
      <c r="F2805" s="13">
        <f>IFERROR(Table2[[#This Row],[Economic loss ($ million)]]*1000000 / Table2[[#This Row],[Total Waste (tons)]], NA())</f>
        <v>961090.559469303</v>
      </c>
      <c r="G2805" s="13" t="str">
        <f t="shared" si="43"/>
        <v>Medium</v>
      </c>
      <c r="H2805" s="13">
        <v>162.74</v>
      </c>
      <c r="I2805" s="13">
        <f>IFERROR(Table2[[#This Row],[Total Waste (tons)]] / (Table2[[#This Row],[Population (million)]]*1000), NA())</f>
        <v>1.6638300149860844E-2</v>
      </c>
      <c r="J2805" s="13">
        <v>840.78</v>
      </c>
      <c r="K2805" s="13">
        <f>IFERROR(Table2[[#This Row],[Total Waste (tons)]] * Table2[[#This Row],[Household waste (%)]], NA())</f>
        <v>853198.2585</v>
      </c>
      <c r="L2805" s="13">
        <v>60.99</v>
      </c>
      <c r="M2805" s="10">
        <f>SUMIFS(Table2[Household waste (%)], Table2[Country], "Australia", Table2[Year], 2020)</f>
        <v>1412.17</v>
      </c>
      <c r="N2805" s="10">
        <f>COUNTIFS(Table2[Year], "USA")</f>
        <v>0</v>
      </c>
    </row>
    <row r="2806" spans="1:14" x14ac:dyDescent="0.35">
      <c r="A2806" s="8" t="s">
        <v>23</v>
      </c>
      <c r="B2806" s="9">
        <v>2020</v>
      </c>
      <c r="C2806" s="8" t="s">
        <v>22</v>
      </c>
      <c r="D2806" s="9">
        <v>2078.64</v>
      </c>
      <c r="E2806" s="10">
        <v>1750.63</v>
      </c>
      <c r="F2806" s="10">
        <f>IFERROR(Table2[[#This Row],[Economic loss ($ million)]]*1000000 / Table2[[#This Row],[Total Waste (tons)]], NA())</f>
        <v>842199.70750105847</v>
      </c>
      <c r="G2806" s="10" t="str">
        <f t="shared" si="43"/>
        <v>Low</v>
      </c>
      <c r="H2806" s="10">
        <v>50.75</v>
      </c>
      <c r="I2806" s="10">
        <f>IFERROR(Table2[[#This Row],[Total Waste (tons)]] / (Table2[[#This Row],[Population (million)]]*1000), NA())</f>
        <v>1.6571187129794239E-3</v>
      </c>
      <c r="J2806" s="10">
        <v>1254.3699999999999</v>
      </c>
      <c r="K2806" s="10">
        <f>IFERROR(Table2[[#This Row],[Total Waste (tons)]] * Table2[[#This Row],[Household waste (%)]], NA())</f>
        <v>77179.903200000001</v>
      </c>
      <c r="L2806" s="10">
        <v>37.130000000000003</v>
      </c>
      <c r="M2806" s="10">
        <f>SUMIFS(Table2[Household waste (%)], Table2[Country], "Australia", Table2[Year], 2020)</f>
        <v>1412.17</v>
      </c>
      <c r="N2806" s="10">
        <f>COUNTIFS(Table2[Year], "USA")</f>
        <v>0</v>
      </c>
    </row>
    <row r="2807" spans="1:14" x14ac:dyDescent="0.35">
      <c r="A2807" s="11" t="s">
        <v>12</v>
      </c>
      <c r="B2807" s="12">
        <v>2023</v>
      </c>
      <c r="C2807" s="11" t="s">
        <v>25</v>
      </c>
      <c r="D2807" s="12">
        <v>44697.08</v>
      </c>
      <c r="E2807" s="13">
        <v>45781.16</v>
      </c>
      <c r="F2807" s="13">
        <f>IFERROR(Table2[[#This Row],[Economic loss ($ million)]]*1000000 / Table2[[#This Row],[Total Waste (tons)]], NA())</f>
        <v>1024253.9333665645</v>
      </c>
      <c r="G2807" s="13" t="str">
        <f t="shared" si="43"/>
        <v>Medium</v>
      </c>
      <c r="H2807" s="13">
        <v>134.38999999999999</v>
      </c>
      <c r="I2807" s="13">
        <f>IFERROR(Table2[[#This Row],[Total Waste (tons)]] / (Table2[[#This Row],[Population (million)]]*1000), NA())</f>
        <v>0.1375760411216104</v>
      </c>
      <c r="J2807" s="13">
        <v>324.89</v>
      </c>
      <c r="K2807" s="13">
        <f>IFERROR(Table2[[#This Row],[Total Waste (tons)]] * Table2[[#This Row],[Household waste (%)]], NA())</f>
        <v>1609988.8216000001</v>
      </c>
      <c r="L2807" s="13">
        <v>36.020000000000003</v>
      </c>
      <c r="M2807" s="10">
        <f>SUMIFS(Table2[Household waste (%)], Table2[Country], "Australia", Table2[Year], 2020)</f>
        <v>1412.17</v>
      </c>
      <c r="N2807" s="10">
        <f>COUNTIFS(Table2[Year], "USA")</f>
        <v>0</v>
      </c>
    </row>
    <row r="2808" spans="1:14" x14ac:dyDescent="0.35">
      <c r="A2808" s="8" t="s">
        <v>8</v>
      </c>
      <c r="B2808" s="9">
        <v>2021</v>
      </c>
      <c r="C2808" s="8" t="s">
        <v>19</v>
      </c>
      <c r="D2808" s="9">
        <v>42501.97</v>
      </c>
      <c r="E2808" s="10">
        <v>42933.07</v>
      </c>
      <c r="F2808" s="10">
        <f>IFERROR(Table2[[#This Row],[Economic loss ($ million)]]*1000000 / Table2[[#This Row],[Total Waste (tons)]], NA())</f>
        <v>1010143.0592511359</v>
      </c>
      <c r="G2808" s="10" t="str">
        <f t="shared" si="43"/>
        <v>Medium</v>
      </c>
      <c r="H2808" s="10">
        <v>103.2</v>
      </c>
      <c r="I2808" s="10">
        <f>IFERROR(Table2[[#This Row],[Total Waste (tons)]] / (Table2[[#This Row],[Population (million)]]*1000), NA())</f>
        <v>4.7939779148854576E-2</v>
      </c>
      <c r="J2808" s="10">
        <v>886.57</v>
      </c>
      <c r="K2808" s="10">
        <f>IFERROR(Table2[[#This Row],[Total Waste (tons)]] * Table2[[#This Row],[Household waste (%)]], NA())</f>
        <v>2856132.3840000001</v>
      </c>
      <c r="L2808" s="10">
        <v>67.2</v>
      </c>
      <c r="M2808" s="10">
        <f>SUMIFS(Table2[Household waste (%)], Table2[Country], "Australia", Table2[Year], 2020)</f>
        <v>1412.17</v>
      </c>
      <c r="N2808" s="10">
        <f>COUNTIFS(Table2[Year], "USA")</f>
        <v>0</v>
      </c>
    </row>
    <row r="2809" spans="1:14" x14ac:dyDescent="0.35">
      <c r="A2809" s="11" t="s">
        <v>10</v>
      </c>
      <c r="B2809" s="12">
        <v>2022</v>
      </c>
      <c r="C2809" s="11" t="s">
        <v>22</v>
      </c>
      <c r="D2809" s="12">
        <v>32192.22</v>
      </c>
      <c r="E2809" s="13">
        <v>26729.66</v>
      </c>
      <c r="F2809" s="13">
        <f>IFERROR(Table2[[#This Row],[Economic loss ($ million)]]*1000000 / Table2[[#This Row],[Total Waste (tons)]], NA())</f>
        <v>830314.28090389539</v>
      </c>
      <c r="G2809" s="13" t="str">
        <f t="shared" si="43"/>
        <v>Low</v>
      </c>
      <c r="H2809" s="13">
        <v>143.03</v>
      </c>
      <c r="I2809" s="13">
        <f>IFERROR(Table2[[#This Row],[Total Waste (tons)]] / (Table2[[#This Row],[Population (million)]]*1000), NA())</f>
        <v>3.1864651383774797E-2</v>
      </c>
      <c r="J2809" s="13">
        <v>1010.28</v>
      </c>
      <c r="K2809" s="13">
        <f>IFERROR(Table2[[#This Row],[Total Waste (tons)]] * Table2[[#This Row],[Household waste (%)]], NA())</f>
        <v>2173940.6166000003</v>
      </c>
      <c r="L2809" s="13">
        <v>67.53</v>
      </c>
      <c r="M2809" s="10">
        <f>SUMIFS(Table2[Household waste (%)], Table2[Country], "Australia", Table2[Year], 2020)</f>
        <v>1412.17</v>
      </c>
      <c r="N2809" s="10">
        <f>COUNTIFS(Table2[Year], "USA")</f>
        <v>0</v>
      </c>
    </row>
    <row r="2810" spans="1:14" x14ac:dyDescent="0.35">
      <c r="A2810" s="8" t="s">
        <v>23</v>
      </c>
      <c r="B2810" s="9">
        <v>2019</v>
      </c>
      <c r="C2810" s="8" t="s">
        <v>11</v>
      </c>
      <c r="D2810" s="9">
        <v>42830.73</v>
      </c>
      <c r="E2810" s="10">
        <v>49897.56</v>
      </c>
      <c r="F2810" s="10">
        <f>IFERROR(Table2[[#This Row],[Economic loss ($ million)]]*1000000 / Table2[[#This Row],[Total Waste (tons)]], NA())</f>
        <v>1164994.3860401164</v>
      </c>
      <c r="G2810" s="10" t="str">
        <f t="shared" si="43"/>
        <v>High</v>
      </c>
      <c r="H2810" s="10">
        <v>42.4</v>
      </c>
      <c r="I2810" s="10">
        <f>IFERROR(Table2[[#This Row],[Total Waste (tons)]] / (Table2[[#This Row],[Population (million)]]*1000), NA())</f>
        <v>6.7274102346621442E-2</v>
      </c>
      <c r="J2810" s="10">
        <v>636.66</v>
      </c>
      <c r="K2810" s="10">
        <f>IFERROR(Table2[[#This Row],[Total Waste (tons)]] * Table2[[#This Row],[Household waste (%)]], NA())</f>
        <v>1921814.8551</v>
      </c>
      <c r="L2810" s="10">
        <v>44.87</v>
      </c>
      <c r="M2810" s="10">
        <f>SUMIFS(Table2[Household waste (%)], Table2[Country], "Australia", Table2[Year], 2020)</f>
        <v>1412.17</v>
      </c>
      <c r="N2810" s="10">
        <f>COUNTIFS(Table2[Year], "USA")</f>
        <v>0</v>
      </c>
    </row>
    <row r="2811" spans="1:14" x14ac:dyDescent="0.35">
      <c r="A2811" s="11" t="s">
        <v>27</v>
      </c>
      <c r="B2811" s="12">
        <v>2018</v>
      </c>
      <c r="C2811" s="11" t="s">
        <v>19</v>
      </c>
      <c r="D2811" s="12">
        <v>17813.93</v>
      </c>
      <c r="E2811" s="13">
        <v>16029.59</v>
      </c>
      <c r="F2811" s="13">
        <f>IFERROR(Table2[[#This Row],[Economic loss ($ million)]]*1000000 / Table2[[#This Row],[Total Waste (tons)]], NA())</f>
        <v>899834.5676669887</v>
      </c>
      <c r="G2811" s="13" t="str">
        <f t="shared" si="43"/>
        <v>Low</v>
      </c>
      <c r="H2811" s="13">
        <v>84.65</v>
      </c>
      <c r="I2811" s="13">
        <f>IFERROR(Table2[[#This Row],[Total Waste (tons)]] / (Table2[[#This Row],[Population (million)]]*1000), NA())</f>
        <v>0.18265077412078334</v>
      </c>
      <c r="J2811" s="13">
        <v>97.53</v>
      </c>
      <c r="K2811" s="13">
        <f>IFERROR(Table2[[#This Row],[Total Waste (tons)]] * Table2[[#This Row],[Household waste (%)]], NA())</f>
        <v>967830.81689999998</v>
      </c>
      <c r="L2811" s="13">
        <v>54.33</v>
      </c>
      <c r="M2811" s="10">
        <f>SUMIFS(Table2[Household waste (%)], Table2[Country], "Australia", Table2[Year], 2020)</f>
        <v>1412.17</v>
      </c>
      <c r="N2811" s="10">
        <f>COUNTIFS(Table2[Year], "USA")</f>
        <v>0</v>
      </c>
    </row>
    <row r="2812" spans="1:14" x14ac:dyDescent="0.35">
      <c r="A2812" s="8" t="s">
        <v>35</v>
      </c>
      <c r="B2812" s="9">
        <v>2023</v>
      </c>
      <c r="C2812" s="8" t="s">
        <v>25</v>
      </c>
      <c r="D2812" s="9">
        <v>19131.169999999998</v>
      </c>
      <c r="E2812" s="10">
        <v>15751.33</v>
      </c>
      <c r="F2812" s="10">
        <f>IFERROR(Table2[[#This Row],[Economic loss ($ million)]]*1000000 / Table2[[#This Row],[Total Waste (tons)]], NA())</f>
        <v>823333.33507569064</v>
      </c>
      <c r="G2812" s="10" t="str">
        <f t="shared" si="43"/>
        <v>Low</v>
      </c>
      <c r="H2812" s="10">
        <v>196.01</v>
      </c>
      <c r="I2812" s="10">
        <f>IFERROR(Table2[[#This Row],[Total Waste (tons)]] / (Table2[[#This Row],[Population (million)]]*1000), NA())</f>
        <v>1.4398845453313864E-2</v>
      </c>
      <c r="J2812" s="10">
        <v>1328.66</v>
      </c>
      <c r="K2812" s="10">
        <f>IFERROR(Table2[[#This Row],[Total Waste (tons)]] * Table2[[#This Row],[Household waste (%)]], NA())</f>
        <v>1194741.5665</v>
      </c>
      <c r="L2812" s="10">
        <v>62.45</v>
      </c>
      <c r="M2812" s="10">
        <f>SUMIFS(Table2[Household waste (%)], Table2[Country], "Australia", Table2[Year], 2020)</f>
        <v>1412.17</v>
      </c>
      <c r="N2812" s="10">
        <f>COUNTIFS(Table2[Year], "USA")</f>
        <v>0</v>
      </c>
    </row>
    <row r="2813" spans="1:14" x14ac:dyDescent="0.35">
      <c r="A2813" s="11" t="s">
        <v>16</v>
      </c>
      <c r="B2813" s="12">
        <v>2018</v>
      </c>
      <c r="C2813" s="11" t="s">
        <v>9</v>
      </c>
      <c r="D2813" s="12">
        <v>17506.759999999998</v>
      </c>
      <c r="E2813" s="13">
        <v>19684.310000000001</v>
      </c>
      <c r="F2813" s="13">
        <f>IFERROR(Table2[[#This Row],[Economic loss ($ million)]]*1000000 / Table2[[#This Row],[Total Waste (tons)]], NA())</f>
        <v>1124383.3810482351</v>
      </c>
      <c r="G2813" s="13" t="str">
        <f t="shared" si="43"/>
        <v>High</v>
      </c>
      <c r="H2813" s="13">
        <v>163.38</v>
      </c>
      <c r="I2813" s="13">
        <f>IFERROR(Table2[[#This Row],[Total Waste (tons)]] / (Table2[[#This Row],[Population (million)]]*1000), NA())</f>
        <v>6.1721759977436182E-2</v>
      </c>
      <c r="J2813" s="13">
        <v>283.64</v>
      </c>
      <c r="K2813" s="13">
        <f>IFERROR(Table2[[#This Row],[Total Waste (tons)]] * Table2[[#This Row],[Household waste (%)]], NA())</f>
        <v>716726.75439999986</v>
      </c>
      <c r="L2813" s="13">
        <v>40.94</v>
      </c>
      <c r="M2813" s="10">
        <f>SUMIFS(Table2[Household waste (%)], Table2[Country], "Australia", Table2[Year], 2020)</f>
        <v>1412.17</v>
      </c>
      <c r="N2813" s="10">
        <f>COUNTIFS(Table2[Year], "USA")</f>
        <v>0</v>
      </c>
    </row>
    <row r="2814" spans="1:14" x14ac:dyDescent="0.35">
      <c r="A2814" s="8" t="s">
        <v>21</v>
      </c>
      <c r="B2814" s="9">
        <v>2020</v>
      </c>
      <c r="C2814" s="8" t="s">
        <v>20</v>
      </c>
      <c r="D2814" s="9">
        <v>16525.23</v>
      </c>
      <c r="E2814" s="10">
        <v>19370.05</v>
      </c>
      <c r="F2814" s="10">
        <f>IFERROR(Table2[[#This Row],[Economic loss ($ million)]]*1000000 / Table2[[#This Row],[Total Waste (tons)]], NA())</f>
        <v>1172150.1001801488</v>
      </c>
      <c r="G2814" s="10" t="str">
        <f t="shared" si="43"/>
        <v>High</v>
      </c>
      <c r="H2814" s="10">
        <v>140.19999999999999</v>
      </c>
      <c r="I2814" s="10">
        <f>IFERROR(Table2[[#This Row],[Total Waste (tons)]] / (Table2[[#This Row],[Population (million)]]*1000), NA())</f>
        <v>0.12773618304089046</v>
      </c>
      <c r="J2814" s="10">
        <v>129.37</v>
      </c>
      <c r="K2814" s="10">
        <f>IFERROR(Table2[[#This Row],[Total Waste (tons)]] * Table2[[#This Row],[Household waste (%)]], NA())</f>
        <v>1116609.7910999998</v>
      </c>
      <c r="L2814" s="10">
        <v>67.569999999999993</v>
      </c>
      <c r="M2814" s="10">
        <f>SUMIFS(Table2[Household waste (%)], Table2[Country], "Australia", Table2[Year], 2020)</f>
        <v>1412.17</v>
      </c>
      <c r="N2814" s="10">
        <f>COUNTIFS(Table2[Year], "USA")</f>
        <v>0</v>
      </c>
    </row>
    <row r="2815" spans="1:14" x14ac:dyDescent="0.35">
      <c r="A2815" s="11" t="s">
        <v>34</v>
      </c>
      <c r="B2815" s="12">
        <v>2021</v>
      </c>
      <c r="C2815" s="11" t="s">
        <v>19</v>
      </c>
      <c r="D2815" s="12">
        <v>38770.17</v>
      </c>
      <c r="E2815" s="13">
        <v>40514.9</v>
      </c>
      <c r="F2815" s="13">
        <f>IFERROR(Table2[[#This Row],[Economic loss ($ million)]]*1000000 / Table2[[#This Row],[Total Waste (tons)]], NA())</f>
        <v>1045001.8661254259</v>
      </c>
      <c r="G2815" s="13" t="str">
        <f t="shared" si="43"/>
        <v>Medium</v>
      </c>
      <c r="H2815" s="13">
        <v>188.97</v>
      </c>
      <c r="I2815" s="13">
        <f>IFERROR(Table2[[#This Row],[Total Waste (tons)]] / (Table2[[#This Row],[Population (million)]]*1000), NA())</f>
        <v>0.1077308269423141</v>
      </c>
      <c r="J2815" s="13">
        <v>359.88</v>
      </c>
      <c r="K2815" s="13">
        <f>IFERROR(Table2[[#This Row],[Total Waste (tons)]] * Table2[[#This Row],[Household waste (%)]], NA())</f>
        <v>2159110.7672999999</v>
      </c>
      <c r="L2815" s="13">
        <v>55.69</v>
      </c>
      <c r="M2815" s="10">
        <f>SUMIFS(Table2[Household waste (%)], Table2[Country], "Australia", Table2[Year], 2020)</f>
        <v>1412.17</v>
      </c>
      <c r="N2815" s="10">
        <f>COUNTIFS(Table2[Year], "USA")</f>
        <v>0</v>
      </c>
    </row>
    <row r="2816" spans="1:14" x14ac:dyDescent="0.35">
      <c r="A2816" s="8" t="s">
        <v>33</v>
      </c>
      <c r="B2816" s="9">
        <v>2019</v>
      </c>
      <c r="C2816" s="8" t="s">
        <v>13</v>
      </c>
      <c r="D2816" s="9">
        <v>27169.15</v>
      </c>
      <c r="E2816" s="10">
        <v>29606.45</v>
      </c>
      <c r="F2816" s="10">
        <f>IFERROR(Table2[[#This Row],[Economic loss ($ million)]]*1000000 / Table2[[#This Row],[Total Waste (tons)]], NA())</f>
        <v>1089708.3640820563</v>
      </c>
      <c r="G2816" s="10" t="str">
        <f t="shared" si="43"/>
        <v>Medium</v>
      </c>
      <c r="H2816" s="10">
        <v>61.48</v>
      </c>
      <c r="I2816" s="10">
        <f>IFERROR(Table2[[#This Row],[Total Waste (tons)]] / (Table2[[#This Row],[Population (million)]]*1000), NA())</f>
        <v>0.35961813368630047</v>
      </c>
      <c r="J2816" s="10">
        <v>75.55</v>
      </c>
      <c r="K2816" s="10">
        <f>IFERROR(Table2[[#This Row],[Total Waste (tons)]] * Table2[[#This Row],[Household waste (%)]], NA())</f>
        <v>1490499.5690000001</v>
      </c>
      <c r="L2816" s="10">
        <v>54.86</v>
      </c>
      <c r="M2816" s="10">
        <f>SUMIFS(Table2[Household waste (%)], Table2[Country], "Australia", Table2[Year], 2020)</f>
        <v>1412.17</v>
      </c>
      <c r="N2816" s="10">
        <f>COUNTIFS(Table2[Year], "USA")</f>
        <v>0</v>
      </c>
    </row>
    <row r="2817" spans="1:14" x14ac:dyDescent="0.35">
      <c r="A2817" s="11" t="s">
        <v>21</v>
      </c>
      <c r="B2817" s="12">
        <v>2020</v>
      </c>
      <c r="C2817" s="11" t="s">
        <v>25</v>
      </c>
      <c r="D2817" s="12">
        <v>4717.8500000000004</v>
      </c>
      <c r="E2817" s="13">
        <v>4016.09</v>
      </c>
      <c r="F2817" s="13">
        <f>IFERROR(Table2[[#This Row],[Economic loss ($ million)]]*1000000 / Table2[[#This Row],[Total Waste (tons)]], NA())</f>
        <v>851254.27896181517</v>
      </c>
      <c r="G2817" s="13" t="str">
        <f t="shared" si="43"/>
        <v>Low</v>
      </c>
      <c r="H2817" s="13">
        <v>49.43</v>
      </c>
      <c r="I2817" s="13">
        <f>IFERROR(Table2[[#This Row],[Total Waste (tons)]] / (Table2[[#This Row],[Population (million)]]*1000), NA())</f>
        <v>3.9896239418873098E-3</v>
      </c>
      <c r="J2817" s="13">
        <v>1182.53</v>
      </c>
      <c r="K2817" s="13">
        <f>IFERROR(Table2[[#This Row],[Total Waste (tons)]] * Table2[[#This Row],[Household waste (%)]], NA())</f>
        <v>212586.32100000003</v>
      </c>
      <c r="L2817" s="13">
        <v>45.06</v>
      </c>
      <c r="M2817" s="10">
        <f>SUMIFS(Table2[Household waste (%)], Table2[Country], "Australia", Table2[Year], 2020)</f>
        <v>1412.17</v>
      </c>
      <c r="N2817" s="10">
        <f>COUNTIFS(Table2[Year], "USA")</f>
        <v>0</v>
      </c>
    </row>
    <row r="2818" spans="1:14" x14ac:dyDescent="0.35">
      <c r="A2818" s="8" t="s">
        <v>33</v>
      </c>
      <c r="B2818" s="9">
        <v>2022</v>
      </c>
      <c r="C2818" s="8" t="s">
        <v>22</v>
      </c>
      <c r="D2818" s="9">
        <v>2278.6999999999998</v>
      </c>
      <c r="E2818" s="10">
        <v>2142.54</v>
      </c>
      <c r="F2818" s="10">
        <f>IFERROR(Table2[[#This Row],[Economic loss ($ million)]]*1000000 / Table2[[#This Row],[Total Waste (tons)]], NA())</f>
        <v>940246.63185149431</v>
      </c>
      <c r="G2818" s="10" t="str">
        <f t="shared" ref="G2818:G2881" si="44">IF(F2818&gt;1100000,"High",IF(F2818&gt;=950000,"Medium","Low"))</f>
        <v>Low</v>
      </c>
      <c r="H2818" s="10">
        <v>181.23</v>
      </c>
      <c r="I2818" s="10">
        <f>IFERROR(Table2[[#This Row],[Total Waste (tons)]] / (Table2[[#This Row],[Population (million)]]*1000), NA())</f>
        <v>7.0775872779227228E-3</v>
      </c>
      <c r="J2818" s="10">
        <v>321.95999999999998</v>
      </c>
      <c r="K2818" s="10">
        <f>IFERROR(Table2[[#This Row],[Total Waste (tons)]] * Table2[[#This Row],[Household waste (%)]], NA())</f>
        <v>134306.57799999998</v>
      </c>
      <c r="L2818" s="10">
        <v>58.94</v>
      </c>
      <c r="M2818" s="10">
        <f>SUMIFS(Table2[Household waste (%)], Table2[Country], "Australia", Table2[Year], 2020)</f>
        <v>1412.17</v>
      </c>
      <c r="N2818" s="10">
        <f>COUNTIFS(Table2[Year], "USA")</f>
        <v>0</v>
      </c>
    </row>
    <row r="2819" spans="1:14" x14ac:dyDescent="0.35">
      <c r="A2819" s="11" t="s">
        <v>12</v>
      </c>
      <c r="B2819" s="12">
        <v>2019</v>
      </c>
      <c r="C2819" s="11" t="s">
        <v>13</v>
      </c>
      <c r="D2819" s="12">
        <v>38769.4</v>
      </c>
      <c r="E2819" s="13">
        <v>44053.91</v>
      </c>
      <c r="F2819" s="13">
        <f>IFERROR(Table2[[#This Row],[Economic loss ($ million)]]*1000000 / Table2[[#This Row],[Total Waste (tons)]], NA())</f>
        <v>1136306.2105681284</v>
      </c>
      <c r="G2819" s="13" t="str">
        <f t="shared" si="44"/>
        <v>High</v>
      </c>
      <c r="H2819" s="13">
        <v>86.18</v>
      </c>
      <c r="I2819" s="13">
        <f>IFERROR(Table2[[#This Row],[Total Waste (tons)]] / (Table2[[#This Row],[Population (million)]]*1000), NA())</f>
        <v>0.12232409919858649</v>
      </c>
      <c r="J2819" s="13">
        <v>316.94</v>
      </c>
      <c r="K2819" s="13">
        <f>IFERROR(Table2[[#This Row],[Total Waste (tons)]] * Table2[[#This Row],[Household waste (%)]], NA())</f>
        <v>1244110.0460000001</v>
      </c>
      <c r="L2819" s="13">
        <v>32.090000000000003</v>
      </c>
      <c r="M2819" s="10">
        <f>SUMIFS(Table2[Household waste (%)], Table2[Country], "Australia", Table2[Year], 2020)</f>
        <v>1412.17</v>
      </c>
      <c r="N2819" s="10">
        <f>COUNTIFS(Table2[Year], "USA")</f>
        <v>0</v>
      </c>
    </row>
    <row r="2820" spans="1:14" x14ac:dyDescent="0.35">
      <c r="A2820" s="8" t="s">
        <v>16</v>
      </c>
      <c r="B2820" s="9">
        <v>2020</v>
      </c>
      <c r="C2820" s="8" t="s">
        <v>11</v>
      </c>
      <c r="D2820" s="9">
        <v>1933.51</v>
      </c>
      <c r="E2820" s="10">
        <v>1944.29</v>
      </c>
      <c r="F2820" s="10">
        <f>IFERROR(Table2[[#This Row],[Economic loss ($ million)]]*1000000 / Table2[[#This Row],[Total Waste (tons)]], NA())</f>
        <v>1005575.3525970903</v>
      </c>
      <c r="G2820" s="10" t="str">
        <f t="shared" si="44"/>
        <v>Medium</v>
      </c>
      <c r="H2820" s="10">
        <v>110.81</v>
      </c>
      <c r="I2820" s="10">
        <f>IFERROR(Table2[[#This Row],[Total Waste (tons)]] / (Table2[[#This Row],[Population (million)]]*1000), NA())</f>
        <v>4.7471397004664864E-2</v>
      </c>
      <c r="J2820" s="10">
        <v>40.729999999999997</v>
      </c>
      <c r="K2820" s="10">
        <f>IFERROR(Table2[[#This Row],[Total Waste (tons)]] * Table2[[#This Row],[Household waste (%)]], NA())</f>
        <v>111196.16009999999</v>
      </c>
      <c r="L2820" s="10">
        <v>57.51</v>
      </c>
      <c r="M2820" s="10">
        <f>SUMIFS(Table2[Household waste (%)], Table2[Country], "Australia", Table2[Year], 2020)</f>
        <v>1412.17</v>
      </c>
      <c r="N2820" s="10">
        <f>COUNTIFS(Table2[Year], "USA")</f>
        <v>0</v>
      </c>
    </row>
    <row r="2821" spans="1:14" x14ac:dyDescent="0.35">
      <c r="A2821" s="11" t="s">
        <v>27</v>
      </c>
      <c r="B2821" s="12">
        <v>2024</v>
      </c>
      <c r="C2821" s="11" t="s">
        <v>19</v>
      </c>
      <c r="D2821" s="12">
        <v>2040.82</v>
      </c>
      <c r="E2821" s="13">
        <v>1756.33</v>
      </c>
      <c r="F2821" s="13">
        <f>IFERROR(Table2[[#This Row],[Economic loss ($ million)]]*1000000 / Table2[[#This Row],[Total Waste (tons)]], NA())</f>
        <v>860600.15091972833</v>
      </c>
      <c r="G2821" s="13" t="str">
        <f t="shared" si="44"/>
        <v>Low</v>
      </c>
      <c r="H2821" s="13">
        <v>147.04</v>
      </c>
      <c r="I2821" s="13">
        <f>IFERROR(Table2[[#This Row],[Total Waste (tons)]] / (Table2[[#This Row],[Population (million)]]*1000), NA())</f>
        <v>2.5033057344372891E-3</v>
      </c>
      <c r="J2821" s="13">
        <v>815.25</v>
      </c>
      <c r="K2821" s="13">
        <f>IFERROR(Table2[[#This Row],[Total Waste (tons)]] * Table2[[#This Row],[Household waste (%)]], NA())</f>
        <v>79265.448799999998</v>
      </c>
      <c r="L2821" s="13">
        <v>38.840000000000003</v>
      </c>
      <c r="M2821" s="10">
        <f>SUMIFS(Table2[Household waste (%)], Table2[Country], "Australia", Table2[Year], 2020)</f>
        <v>1412.17</v>
      </c>
      <c r="N2821" s="10">
        <f>COUNTIFS(Table2[Year], "USA")</f>
        <v>0</v>
      </c>
    </row>
    <row r="2822" spans="1:14" x14ac:dyDescent="0.35">
      <c r="A2822" s="8" t="s">
        <v>29</v>
      </c>
      <c r="B2822" s="9">
        <v>2022</v>
      </c>
      <c r="C2822" s="8" t="s">
        <v>9</v>
      </c>
      <c r="D2822" s="9">
        <v>10206.049999999999</v>
      </c>
      <c r="E2822" s="10">
        <v>10741.59</v>
      </c>
      <c r="F2822" s="10">
        <f>IFERROR(Table2[[#This Row],[Economic loss ($ million)]]*1000000 / Table2[[#This Row],[Total Waste (tons)]], NA())</f>
        <v>1052472.7979972663</v>
      </c>
      <c r="G2822" s="10" t="str">
        <f t="shared" si="44"/>
        <v>Medium</v>
      </c>
      <c r="H2822" s="10">
        <v>139.66999999999999</v>
      </c>
      <c r="I2822" s="10">
        <f>IFERROR(Table2[[#This Row],[Total Waste (tons)]] / (Table2[[#This Row],[Population (million)]]*1000), NA())</f>
        <v>8.5828595936490847E-3</v>
      </c>
      <c r="J2822" s="10">
        <v>1189.1199999999999</v>
      </c>
      <c r="K2822" s="10">
        <f>IFERROR(Table2[[#This Row],[Total Waste (tons)]] * Table2[[#This Row],[Household waste (%)]], NA())</f>
        <v>348536.60749999998</v>
      </c>
      <c r="L2822" s="10">
        <v>34.15</v>
      </c>
      <c r="M2822" s="10">
        <f>SUMIFS(Table2[Household waste (%)], Table2[Country], "Australia", Table2[Year], 2020)</f>
        <v>1412.17</v>
      </c>
      <c r="N2822" s="10">
        <f>COUNTIFS(Table2[Year], "USA")</f>
        <v>0</v>
      </c>
    </row>
    <row r="2823" spans="1:14" x14ac:dyDescent="0.35">
      <c r="A2823" s="11" t="s">
        <v>30</v>
      </c>
      <c r="B2823" s="12">
        <v>2023</v>
      </c>
      <c r="C2823" s="11" t="s">
        <v>11</v>
      </c>
      <c r="D2823" s="12">
        <v>35339.449999999997</v>
      </c>
      <c r="E2823" s="13">
        <v>37949.35</v>
      </c>
      <c r="F2823" s="13">
        <f>IFERROR(Table2[[#This Row],[Economic loss ($ million)]]*1000000 / Table2[[#This Row],[Total Waste (tons)]], NA())</f>
        <v>1073852.3095294354</v>
      </c>
      <c r="G2823" s="13" t="str">
        <f t="shared" si="44"/>
        <v>Medium</v>
      </c>
      <c r="H2823" s="13">
        <v>29.39</v>
      </c>
      <c r="I2823" s="13">
        <f>IFERROR(Table2[[#This Row],[Total Waste (tons)]] / (Table2[[#This Row],[Population (million)]]*1000), NA())</f>
        <v>5.9061502465112388E-2</v>
      </c>
      <c r="J2823" s="13">
        <v>598.35</v>
      </c>
      <c r="K2823" s="13">
        <f>IFERROR(Table2[[#This Row],[Total Waste (tons)]] * Table2[[#This Row],[Household waste (%)]], NA())</f>
        <v>1278227.9065</v>
      </c>
      <c r="L2823" s="13">
        <v>36.17</v>
      </c>
      <c r="M2823" s="10">
        <f>SUMIFS(Table2[Household waste (%)], Table2[Country], "Australia", Table2[Year], 2020)</f>
        <v>1412.17</v>
      </c>
      <c r="N2823" s="10">
        <f>COUNTIFS(Table2[Year], "USA")</f>
        <v>0</v>
      </c>
    </row>
    <row r="2824" spans="1:14" x14ac:dyDescent="0.35">
      <c r="A2824" s="8" t="s">
        <v>21</v>
      </c>
      <c r="B2824" s="9">
        <v>2024</v>
      </c>
      <c r="C2824" s="8" t="s">
        <v>13</v>
      </c>
      <c r="D2824" s="9">
        <v>32550.33</v>
      </c>
      <c r="E2824" s="10">
        <v>33202.71</v>
      </c>
      <c r="F2824" s="10">
        <f>IFERROR(Table2[[#This Row],[Economic loss ($ million)]]*1000000 / Table2[[#This Row],[Total Waste (tons)]], NA())</f>
        <v>1020042.1931206227</v>
      </c>
      <c r="G2824" s="10" t="str">
        <f t="shared" si="44"/>
        <v>Medium</v>
      </c>
      <c r="H2824" s="10">
        <v>105.86</v>
      </c>
      <c r="I2824" s="10">
        <f>IFERROR(Table2[[#This Row],[Total Waste (tons)]] / (Table2[[#This Row],[Population (million)]]*1000), NA())</f>
        <v>6.3970933317610987E-2</v>
      </c>
      <c r="J2824" s="10">
        <v>508.83</v>
      </c>
      <c r="K2824" s="10">
        <f>IFERROR(Table2[[#This Row],[Total Waste (tons)]] * Table2[[#This Row],[Household waste (%)]], NA())</f>
        <v>1126566.9213</v>
      </c>
      <c r="L2824" s="10">
        <v>34.61</v>
      </c>
      <c r="M2824" s="10">
        <f>SUMIFS(Table2[Household waste (%)], Table2[Country], "Australia", Table2[Year], 2020)</f>
        <v>1412.17</v>
      </c>
      <c r="N2824" s="10">
        <f>COUNTIFS(Table2[Year], "USA")</f>
        <v>0</v>
      </c>
    </row>
    <row r="2825" spans="1:14" x14ac:dyDescent="0.35">
      <c r="A2825" s="11" t="s">
        <v>16</v>
      </c>
      <c r="B2825" s="12">
        <v>2020</v>
      </c>
      <c r="C2825" s="11" t="s">
        <v>25</v>
      </c>
      <c r="D2825" s="12">
        <v>35233.49</v>
      </c>
      <c r="E2825" s="13">
        <v>34799.53</v>
      </c>
      <c r="F2825" s="13">
        <f>IFERROR(Table2[[#This Row],[Economic loss ($ million)]]*1000000 / Table2[[#This Row],[Total Waste (tons)]], NA())</f>
        <v>987683.3092605928</v>
      </c>
      <c r="G2825" s="13" t="str">
        <f t="shared" si="44"/>
        <v>Medium</v>
      </c>
      <c r="H2825" s="13">
        <v>197.2</v>
      </c>
      <c r="I2825" s="13">
        <f>IFERROR(Table2[[#This Row],[Total Waste (tons)]] / (Table2[[#This Row],[Population (million)]]*1000), NA())</f>
        <v>4.8986430309350015E-2</v>
      </c>
      <c r="J2825" s="13">
        <v>719.25</v>
      </c>
      <c r="K2825" s="13">
        <f>IFERROR(Table2[[#This Row],[Total Waste (tons)]] * Table2[[#This Row],[Household waste (%)]], NA())</f>
        <v>2403628.6878</v>
      </c>
      <c r="L2825" s="13">
        <v>68.22</v>
      </c>
      <c r="M2825" s="10">
        <f>SUMIFS(Table2[Household waste (%)], Table2[Country], "Australia", Table2[Year], 2020)</f>
        <v>1412.17</v>
      </c>
      <c r="N2825" s="10">
        <f>COUNTIFS(Table2[Year], "USA")</f>
        <v>0</v>
      </c>
    </row>
    <row r="2826" spans="1:14" x14ac:dyDescent="0.35">
      <c r="A2826" s="8" t="s">
        <v>28</v>
      </c>
      <c r="B2826" s="9">
        <v>2021</v>
      </c>
      <c r="C2826" s="8" t="s">
        <v>25</v>
      </c>
      <c r="D2826" s="9">
        <v>13828.78</v>
      </c>
      <c r="E2826" s="10">
        <v>12321.19</v>
      </c>
      <c r="F2826" s="10">
        <f>IFERROR(Table2[[#This Row],[Economic loss ($ million)]]*1000000 / Table2[[#This Row],[Total Waste (tons)]], NA())</f>
        <v>890981.70626765338</v>
      </c>
      <c r="G2826" s="10" t="str">
        <f t="shared" si="44"/>
        <v>Low</v>
      </c>
      <c r="H2826" s="10">
        <v>84.65</v>
      </c>
      <c r="I2826" s="10">
        <f>IFERROR(Table2[[#This Row],[Total Waste (tons)]] / (Table2[[#This Row],[Population (million)]]*1000), NA())</f>
        <v>1.1697496193537472E-2</v>
      </c>
      <c r="J2826" s="10">
        <v>1182.2</v>
      </c>
      <c r="K2826" s="10">
        <f>IFERROR(Table2[[#This Row],[Total Waste (tons)]] * Table2[[#This Row],[Household waste (%)]], NA())</f>
        <v>721309.16480000003</v>
      </c>
      <c r="L2826" s="10">
        <v>52.16</v>
      </c>
      <c r="M2826" s="10">
        <f>SUMIFS(Table2[Household waste (%)], Table2[Country], "Australia", Table2[Year], 2020)</f>
        <v>1412.17</v>
      </c>
      <c r="N2826" s="10">
        <f>COUNTIFS(Table2[Year], "USA")</f>
        <v>0</v>
      </c>
    </row>
    <row r="2827" spans="1:14" x14ac:dyDescent="0.35">
      <c r="A2827" s="11" t="s">
        <v>33</v>
      </c>
      <c r="B2827" s="12">
        <v>2022</v>
      </c>
      <c r="C2827" s="11" t="s">
        <v>20</v>
      </c>
      <c r="D2827" s="12">
        <v>8406.5499999999993</v>
      </c>
      <c r="E2827" s="13">
        <v>9188.41</v>
      </c>
      <c r="F2827" s="13">
        <f>IFERROR(Table2[[#This Row],[Economic loss ($ million)]]*1000000 / Table2[[#This Row],[Total Waste (tons)]], NA())</f>
        <v>1093006.0488547622</v>
      </c>
      <c r="G2827" s="13" t="str">
        <f t="shared" si="44"/>
        <v>Medium</v>
      </c>
      <c r="H2827" s="13">
        <v>171.68</v>
      </c>
      <c r="I2827" s="13">
        <f>IFERROR(Table2[[#This Row],[Total Waste (tons)]] / (Table2[[#This Row],[Population (million)]]*1000), NA())</f>
        <v>7.7995862017776613E-3</v>
      </c>
      <c r="J2827" s="13">
        <v>1077.82</v>
      </c>
      <c r="K2827" s="13">
        <f>IFERROR(Table2[[#This Row],[Total Waste (tons)]] * Table2[[#This Row],[Household waste (%)]], NA())</f>
        <v>264974.45599999995</v>
      </c>
      <c r="L2827" s="13">
        <v>31.52</v>
      </c>
      <c r="M2827" s="10">
        <f>SUMIFS(Table2[Household waste (%)], Table2[Country], "Australia", Table2[Year], 2020)</f>
        <v>1412.17</v>
      </c>
      <c r="N2827" s="10">
        <f>COUNTIFS(Table2[Year], "USA")</f>
        <v>0</v>
      </c>
    </row>
    <row r="2828" spans="1:14" x14ac:dyDescent="0.35">
      <c r="A2828" s="8" t="s">
        <v>12</v>
      </c>
      <c r="B2828" s="9">
        <v>2023</v>
      </c>
      <c r="C2828" s="8" t="s">
        <v>15</v>
      </c>
      <c r="D2828" s="9">
        <v>13552.15</v>
      </c>
      <c r="E2828" s="10">
        <v>11895.72</v>
      </c>
      <c r="F2828" s="10">
        <f>IFERROR(Table2[[#This Row],[Economic loss ($ million)]]*1000000 / Table2[[#This Row],[Total Waste (tons)]], NA())</f>
        <v>877773.63739332871</v>
      </c>
      <c r="G2828" s="10" t="str">
        <f t="shared" si="44"/>
        <v>Low</v>
      </c>
      <c r="H2828" s="10">
        <v>164.63</v>
      </c>
      <c r="I2828" s="10">
        <f>IFERROR(Table2[[#This Row],[Total Waste (tons)]] / (Table2[[#This Row],[Population (million)]]*1000), NA())</f>
        <v>1.1931915230808512E-2</v>
      </c>
      <c r="J2828" s="10">
        <v>1135.79</v>
      </c>
      <c r="K2828" s="10">
        <f>IFERROR(Table2[[#This Row],[Total Waste (tons)]] * Table2[[#This Row],[Household waste (%)]], NA())</f>
        <v>765289.9105</v>
      </c>
      <c r="L2828" s="10">
        <v>56.47</v>
      </c>
      <c r="M2828" s="10">
        <f>SUMIFS(Table2[Household waste (%)], Table2[Country], "Australia", Table2[Year], 2020)</f>
        <v>1412.17</v>
      </c>
      <c r="N2828" s="10">
        <f>COUNTIFS(Table2[Year], "USA")</f>
        <v>0</v>
      </c>
    </row>
    <row r="2829" spans="1:14" x14ac:dyDescent="0.35">
      <c r="A2829" s="11" t="s">
        <v>26</v>
      </c>
      <c r="B2829" s="12">
        <v>2018</v>
      </c>
      <c r="C2829" s="11" t="s">
        <v>9</v>
      </c>
      <c r="D2829" s="12">
        <v>15855.89</v>
      </c>
      <c r="E2829" s="13">
        <v>14973.31</v>
      </c>
      <c r="F2829" s="13">
        <f>IFERROR(Table2[[#This Row],[Economic loss ($ million)]]*1000000 / Table2[[#This Row],[Total Waste (tons)]], NA())</f>
        <v>944337.40395524947</v>
      </c>
      <c r="G2829" s="13" t="str">
        <f t="shared" si="44"/>
        <v>Low</v>
      </c>
      <c r="H2829" s="13">
        <v>73.58</v>
      </c>
      <c r="I2829" s="13">
        <f>IFERROR(Table2[[#This Row],[Total Waste (tons)]] / (Table2[[#This Row],[Population (million)]]*1000), NA())</f>
        <v>1.4475241468714053E-2</v>
      </c>
      <c r="J2829" s="13">
        <v>1095.3800000000001</v>
      </c>
      <c r="K2829" s="13">
        <f>IFERROR(Table2[[#This Row],[Total Waste (tons)]] * Table2[[#This Row],[Household waste (%)]], NA())</f>
        <v>731590.76459999999</v>
      </c>
      <c r="L2829" s="13">
        <v>46.14</v>
      </c>
      <c r="M2829" s="10">
        <f>SUMIFS(Table2[Household waste (%)], Table2[Country], "Australia", Table2[Year], 2020)</f>
        <v>1412.17</v>
      </c>
      <c r="N2829" s="10">
        <f>COUNTIFS(Table2[Year], "USA")</f>
        <v>0</v>
      </c>
    </row>
    <row r="2830" spans="1:14" x14ac:dyDescent="0.35">
      <c r="A2830" s="8" t="s">
        <v>35</v>
      </c>
      <c r="B2830" s="9">
        <v>2019</v>
      </c>
      <c r="C2830" s="8" t="s">
        <v>15</v>
      </c>
      <c r="D2830" s="9">
        <v>33531.919999999998</v>
      </c>
      <c r="E2830" s="10">
        <v>35386.81</v>
      </c>
      <c r="F2830" s="10">
        <f>IFERROR(Table2[[#This Row],[Economic loss ($ million)]]*1000000 / Table2[[#This Row],[Total Waste (tons)]], NA())</f>
        <v>1055317.1425912981</v>
      </c>
      <c r="G2830" s="10" t="str">
        <f t="shared" si="44"/>
        <v>Medium</v>
      </c>
      <c r="H2830" s="10">
        <v>116.38</v>
      </c>
      <c r="I2830" s="10">
        <f>IFERROR(Table2[[#This Row],[Total Waste (tons)]] / (Table2[[#This Row],[Population (million)]]*1000), NA())</f>
        <v>0.10648434423626547</v>
      </c>
      <c r="J2830" s="10">
        <v>314.89999999999998</v>
      </c>
      <c r="K2830" s="10">
        <f>IFERROR(Table2[[#This Row],[Total Waste (tons)]] * Table2[[#This Row],[Household waste (%)]], NA())</f>
        <v>2147384.1568</v>
      </c>
      <c r="L2830" s="10">
        <v>64.040000000000006</v>
      </c>
      <c r="M2830" s="10">
        <f>SUMIFS(Table2[Household waste (%)], Table2[Country], "Australia", Table2[Year], 2020)</f>
        <v>1412.17</v>
      </c>
      <c r="N2830" s="10">
        <f>COUNTIFS(Table2[Year], "USA")</f>
        <v>0</v>
      </c>
    </row>
    <row r="2831" spans="1:14" x14ac:dyDescent="0.35">
      <c r="A2831" s="11" t="s">
        <v>12</v>
      </c>
      <c r="B2831" s="12">
        <v>2018</v>
      </c>
      <c r="C2831" s="11" t="s">
        <v>15</v>
      </c>
      <c r="D2831" s="12">
        <v>1167.46</v>
      </c>
      <c r="E2831" s="13">
        <v>1325.56</v>
      </c>
      <c r="F2831" s="13">
        <f>IFERROR(Table2[[#This Row],[Economic loss ($ million)]]*1000000 / Table2[[#This Row],[Total Waste (tons)]], NA())</f>
        <v>1135422.1986192246</v>
      </c>
      <c r="G2831" s="13" t="str">
        <f t="shared" si="44"/>
        <v>High</v>
      </c>
      <c r="H2831" s="13">
        <v>123.18</v>
      </c>
      <c r="I2831" s="13">
        <f>IFERROR(Table2[[#This Row],[Total Waste (tons)]] / (Table2[[#This Row],[Population (million)]]*1000), NA())</f>
        <v>9.4821396663472002E-4</v>
      </c>
      <c r="J2831" s="13">
        <v>1231.22</v>
      </c>
      <c r="K2831" s="13">
        <f>IFERROR(Table2[[#This Row],[Total Waste (tons)]] * Table2[[#This Row],[Household waste (%)]], NA())</f>
        <v>72020.607399999994</v>
      </c>
      <c r="L2831" s="13">
        <v>61.69</v>
      </c>
      <c r="M2831" s="10">
        <f>SUMIFS(Table2[Household waste (%)], Table2[Country], "Australia", Table2[Year], 2020)</f>
        <v>1412.17</v>
      </c>
      <c r="N2831" s="10">
        <f>COUNTIFS(Table2[Year], "USA")</f>
        <v>0</v>
      </c>
    </row>
    <row r="2832" spans="1:14" x14ac:dyDescent="0.35">
      <c r="A2832" s="8" t="s">
        <v>34</v>
      </c>
      <c r="B2832" s="9">
        <v>2018</v>
      </c>
      <c r="C2832" s="8" t="s">
        <v>22</v>
      </c>
      <c r="D2832" s="9">
        <v>10412.69</v>
      </c>
      <c r="E2832" s="10">
        <v>9670.4599999999991</v>
      </c>
      <c r="F2832" s="10">
        <f>IFERROR(Table2[[#This Row],[Economic loss ($ million)]]*1000000 / Table2[[#This Row],[Total Waste (tons)]], NA())</f>
        <v>928718.7076538339</v>
      </c>
      <c r="G2832" s="10" t="str">
        <f t="shared" si="44"/>
        <v>Low</v>
      </c>
      <c r="H2832" s="10">
        <v>124.59</v>
      </c>
      <c r="I2832" s="10">
        <f>IFERROR(Table2[[#This Row],[Total Waste (tons)]] / (Table2[[#This Row],[Population (million)]]*1000), NA())</f>
        <v>1.5378590733875852E-2</v>
      </c>
      <c r="J2832" s="10">
        <v>677.09</v>
      </c>
      <c r="K2832" s="10">
        <f>IFERROR(Table2[[#This Row],[Total Waste (tons)]] * Table2[[#This Row],[Household waste (%)]], NA())</f>
        <v>618826.16670000006</v>
      </c>
      <c r="L2832" s="10">
        <v>59.43</v>
      </c>
      <c r="M2832" s="10">
        <f>SUMIFS(Table2[Household waste (%)], Table2[Country], "Australia", Table2[Year], 2020)</f>
        <v>1412.17</v>
      </c>
      <c r="N2832" s="10">
        <f>COUNTIFS(Table2[Year], "USA")</f>
        <v>0</v>
      </c>
    </row>
    <row r="2833" spans="1:14" x14ac:dyDescent="0.35">
      <c r="A2833" s="11" t="s">
        <v>16</v>
      </c>
      <c r="B2833" s="12">
        <v>2018</v>
      </c>
      <c r="C2833" s="11" t="s">
        <v>11</v>
      </c>
      <c r="D2833" s="12">
        <v>30279.93</v>
      </c>
      <c r="E2833" s="13">
        <v>32350.39</v>
      </c>
      <c r="F2833" s="13">
        <f>IFERROR(Table2[[#This Row],[Economic loss ($ million)]]*1000000 / Table2[[#This Row],[Total Waste (tons)]], NA())</f>
        <v>1068377.3047031483</v>
      </c>
      <c r="G2833" s="13" t="str">
        <f t="shared" si="44"/>
        <v>Medium</v>
      </c>
      <c r="H2833" s="13">
        <v>153.93</v>
      </c>
      <c r="I2833" s="13">
        <f>IFERROR(Table2[[#This Row],[Total Waste (tons)]] / (Table2[[#This Row],[Population (million)]]*1000), NA())</f>
        <v>5.5112536857049255E-2</v>
      </c>
      <c r="J2833" s="13">
        <v>549.41999999999996</v>
      </c>
      <c r="K2833" s="13">
        <f>IFERROR(Table2[[#This Row],[Total Waste (tons)]] * Table2[[#This Row],[Household waste (%)]], NA())</f>
        <v>1626335.0403</v>
      </c>
      <c r="L2833" s="13">
        <v>53.71</v>
      </c>
      <c r="M2833" s="10">
        <f>SUMIFS(Table2[Household waste (%)], Table2[Country], "Australia", Table2[Year], 2020)</f>
        <v>1412.17</v>
      </c>
      <c r="N2833" s="10">
        <f>COUNTIFS(Table2[Year], "USA")</f>
        <v>0</v>
      </c>
    </row>
    <row r="2834" spans="1:14" x14ac:dyDescent="0.35">
      <c r="A2834" s="8" t="s">
        <v>14</v>
      </c>
      <c r="B2834" s="9">
        <v>2022</v>
      </c>
      <c r="C2834" s="8" t="s">
        <v>9</v>
      </c>
      <c r="D2834" s="9">
        <v>29035.55</v>
      </c>
      <c r="E2834" s="10">
        <v>32125.02</v>
      </c>
      <c r="F2834" s="10">
        <f>IFERROR(Table2[[#This Row],[Economic loss ($ million)]]*1000000 / Table2[[#This Row],[Total Waste (tons)]], NA())</f>
        <v>1106403.0128583754</v>
      </c>
      <c r="G2834" s="10" t="str">
        <f t="shared" si="44"/>
        <v>High</v>
      </c>
      <c r="H2834" s="10">
        <v>22.31</v>
      </c>
      <c r="I2834" s="10">
        <f>IFERROR(Table2[[#This Row],[Total Waste (tons)]] / (Table2[[#This Row],[Population (million)]]*1000), NA())</f>
        <v>3.7756560297521523E-2</v>
      </c>
      <c r="J2834" s="10">
        <v>769.02</v>
      </c>
      <c r="K2834" s="10">
        <f>IFERROR(Table2[[#This Row],[Total Waste (tons)]] * Table2[[#This Row],[Household waste (%)]], NA())</f>
        <v>1152711.335</v>
      </c>
      <c r="L2834" s="10">
        <v>39.700000000000003</v>
      </c>
      <c r="M2834" s="10">
        <f>SUMIFS(Table2[Household waste (%)], Table2[Country], "Australia", Table2[Year], 2020)</f>
        <v>1412.17</v>
      </c>
      <c r="N2834" s="10">
        <f>COUNTIFS(Table2[Year], "USA")</f>
        <v>0</v>
      </c>
    </row>
    <row r="2835" spans="1:14" x14ac:dyDescent="0.35">
      <c r="A2835" s="11" t="s">
        <v>16</v>
      </c>
      <c r="B2835" s="12">
        <v>2018</v>
      </c>
      <c r="C2835" s="11" t="s">
        <v>22</v>
      </c>
      <c r="D2835" s="12">
        <v>1560.32</v>
      </c>
      <c r="E2835" s="13">
        <v>1255.3399999999999</v>
      </c>
      <c r="F2835" s="13">
        <f>IFERROR(Table2[[#This Row],[Economic loss ($ million)]]*1000000 / Table2[[#This Row],[Total Waste (tons)]], NA())</f>
        <v>804540.09433962265</v>
      </c>
      <c r="G2835" s="13" t="str">
        <f t="shared" si="44"/>
        <v>Low</v>
      </c>
      <c r="H2835" s="13">
        <v>145.83000000000001</v>
      </c>
      <c r="I2835" s="13">
        <f>IFERROR(Table2[[#This Row],[Total Waste (tons)]] / (Table2[[#This Row],[Population (million)]]*1000), NA())</f>
        <v>3.3113752122241089E-2</v>
      </c>
      <c r="J2835" s="13">
        <v>47.12</v>
      </c>
      <c r="K2835" s="13">
        <f>IFERROR(Table2[[#This Row],[Total Waste (tons)]] * Table2[[#This Row],[Household waste (%)]], NA())</f>
        <v>89484.351999999999</v>
      </c>
      <c r="L2835" s="13">
        <v>57.35</v>
      </c>
      <c r="M2835" s="10">
        <f>SUMIFS(Table2[Household waste (%)], Table2[Country], "Australia", Table2[Year], 2020)</f>
        <v>1412.17</v>
      </c>
      <c r="N2835" s="10">
        <f>COUNTIFS(Table2[Year], "USA")</f>
        <v>0</v>
      </c>
    </row>
    <row r="2836" spans="1:14" x14ac:dyDescent="0.35">
      <c r="A2836" s="8" t="s">
        <v>24</v>
      </c>
      <c r="B2836" s="9">
        <v>2019</v>
      </c>
      <c r="C2836" s="8" t="s">
        <v>11</v>
      </c>
      <c r="D2836" s="9">
        <v>19560.53</v>
      </c>
      <c r="E2836" s="10">
        <v>19956.61</v>
      </c>
      <c r="F2836" s="10">
        <f>IFERROR(Table2[[#This Row],[Economic loss ($ million)]]*1000000 / Table2[[#This Row],[Total Waste (tons)]], NA())</f>
        <v>1020248.9400849568</v>
      </c>
      <c r="G2836" s="10" t="str">
        <f t="shared" si="44"/>
        <v>Medium</v>
      </c>
      <c r="H2836" s="10">
        <v>152.03</v>
      </c>
      <c r="I2836" s="10">
        <f>IFERROR(Table2[[#This Row],[Total Waste (tons)]] / (Table2[[#This Row],[Population (million)]]*1000), NA())</f>
        <v>1.9000767392613603E-2</v>
      </c>
      <c r="J2836" s="10">
        <v>1029.46</v>
      </c>
      <c r="K2836" s="10">
        <f>IFERROR(Table2[[#This Row],[Total Waste (tons)]] * Table2[[#This Row],[Household waste (%)]], NA())</f>
        <v>854990.76630000002</v>
      </c>
      <c r="L2836" s="10">
        <v>43.71</v>
      </c>
      <c r="M2836" s="10">
        <f>SUMIFS(Table2[Household waste (%)], Table2[Country], "Australia", Table2[Year], 2020)</f>
        <v>1412.17</v>
      </c>
      <c r="N2836" s="10">
        <f>COUNTIFS(Table2[Year], "USA")</f>
        <v>0</v>
      </c>
    </row>
    <row r="2837" spans="1:14" x14ac:dyDescent="0.35">
      <c r="A2837" s="11" t="s">
        <v>28</v>
      </c>
      <c r="B2837" s="12">
        <v>2020</v>
      </c>
      <c r="C2837" s="11" t="s">
        <v>11</v>
      </c>
      <c r="D2837" s="12">
        <v>1933.59</v>
      </c>
      <c r="E2837" s="13">
        <v>1575.79</v>
      </c>
      <c r="F2837" s="13">
        <f>IFERROR(Table2[[#This Row],[Economic loss ($ million)]]*1000000 / Table2[[#This Row],[Total Waste (tons)]], NA())</f>
        <v>814955.60072197311</v>
      </c>
      <c r="G2837" s="13" t="str">
        <f t="shared" si="44"/>
        <v>Low</v>
      </c>
      <c r="H2837" s="13">
        <v>104.54</v>
      </c>
      <c r="I2837" s="13">
        <f>IFERROR(Table2[[#This Row],[Total Waste (tons)]] / (Table2[[#This Row],[Population (million)]]*1000), NA())</f>
        <v>1.6296311903718436E-3</v>
      </c>
      <c r="J2837" s="13">
        <v>1186.52</v>
      </c>
      <c r="K2837" s="13">
        <f>IFERROR(Table2[[#This Row],[Total Waste (tons)]] * Table2[[#This Row],[Household waste (%)]], NA())</f>
        <v>59438.556599999996</v>
      </c>
      <c r="L2837" s="13">
        <v>30.74</v>
      </c>
      <c r="M2837" s="10">
        <f>SUMIFS(Table2[Household waste (%)], Table2[Country], "Australia", Table2[Year], 2020)</f>
        <v>1412.17</v>
      </c>
      <c r="N2837" s="10">
        <f>COUNTIFS(Table2[Year], "USA")</f>
        <v>0</v>
      </c>
    </row>
    <row r="2838" spans="1:14" x14ac:dyDescent="0.35">
      <c r="A2838" s="8" t="s">
        <v>12</v>
      </c>
      <c r="B2838" s="9">
        <v>2021</v>
      </c>
      <c r="C2838" s="8" t="s">
        <v>15</v>
      </c>
      <c r="D2838" s="9">
        <v>49657.88</v>
      </c>
      <c r="E2838" s="10">
        <v>58327.91</v>
      </c>
      <c r="F2838" s="10">
        <f>IFERROR(Table2[[#This Row],[Economic loss ($ million)]]*1000000 / Table2[[#This Row],[Total Waste (tons)]], NA())</f>
        <v>1174595.2505423108</v>
      </c>
      <c r="G2838" s="10" t="str">
        <f t="shared" si="44"/>
        <v>High</v>
      </c>
      <c r="H2838" s="10">
        <v>57.09</v>
      </c>
      <c r="I2838" s="10">
        <f>IFERROR(Table2[[#This Row],[Total Waste (tons)]] / (Table2[[#This Row],[Population (million)]]*1000), NA())</f>
        <v>4.4528627408782356E-2</v>
      </c>
      <c r="J2838" s="10">
        <v>1115.19</v>
      </c>
      <c r="K2838" s="10">
        <f>IFERROR(Table2[[#This Row],[Total Waste (tons)]] * Table2[[#This Row],[Household waste (%)]], NA())</f>
        <v>3047007.5167999999</v>
      </c>
      <c r="L2838" s="10">
        <v>61.36</v>
      </c>
      <c r="M2838" s="10">
        <f>SUMIFS(Table2[Household waste (%)], Table2[Country], "Australia", Table2[Year], 2020)</f>
        <v>1412.17</v>
      </c>
      <c r="N2838" s="10">
        <f>COUNTIFS(Table2[Year], "USA")</f>
        <v>0</v>
      </c>
    </row>
    <row r="2839" spans="1:14" x14ac:dyDescent="0.35">
      <c r="A2839" s="11" t="s">
        <v>16</v>
      </c>
      <c r="B2839" s="12">
        <v>2022</v>
      </c>
      <c r="C2839" s="11" t="s">
        <v>25</v>
      </c>
      <c r="D2839" s="12">
        <v>49277.74</v>
      </c>
      <c r="E2839" s="13">
        <v>41076.839999999997</v>
      </c>
      <c r="F2839" s="13">
        <f>IFERROR(Table2[[#This Row],[Economic loss ($ million)]]*1000000 / Table2[[#This Row],[Total Waste (tons)]], NA())</f>
        <v>833578.00093916652</v>
      </c>
      <c r="G2839" s="13" t="str">
        <f t="shared" si="44"/>
        <v>Low</v>
      </c>
      <c r="H2839" s="13">
        <v>72.040000000000006</v>
      </c>
      <c r="I2839" s="13">
        <f>IFERROR(Table2[[#This Row],[Total Waste (tons)]] / (Table2[[#This Row],[Population (million)]]*1000), NA())</f>
        <v>0.14498143517020212</v>
      </c>
      <c r="J2839" s="13">
        <v>339.89</v>
      </c>
      <c r="K2839" s="13">
        <f>IFERROR(Table2[[#This Row],[Total Waste (tons)]] * Table2[[#This Row],[Household waste (%)]], NA())</f>
        <v>2752161.7790000001</v>
      </c>
      <c r="L2839" s="13">
        <v>55.85</v>
      </c>
      <c r="M2839" s="10">
        <f>SUMIFS(Table2[Household waste (%)], Table2[Country], "Australia", Table2[Year], 2020)</f>
        <v>1412.17</v>
      </c>
      <c r="N2839" s="10">
        <f>COUNTIFS(Table2[Year], "USA")</f>
        <v>0</v>
      </c>
    </row>
    <row r="2840" spans="1:14" x14ac:dyDescent="0.35">
      <c r="A2840" s="8" t="s">
        <v>17</v>
      </c>
      <c r="B2840" s="9">
        <v>2018</v>
      </c>
      <c r="C2840" s="8" t="s">
        <v>19</v>
      </c>
      <c r="D2840" s="9">
        <v>7903.95</v>
      </c>
      <c r="E2840" s="10">
        <v>7073.12</v>
      </c>
      <c r="F2840" s="10">
        <f>IFERROR(Table2[[#This Row],[Economic loss ($ million)]]*1000000 / Table2[[#This Row],[Total Waste (tons)]], NA())</f>
        <v>894884.20346788631</v>
      </c>
      <c r="G2840" s="10" t="str">
        <f t="shared" si="44"/>
        <v>Low</v>
      </c>
      <c r="H2840" s="10">
        <v>155.86000000000001</v>
      </c>
      <c r="I2840" s="10">
        <f>IFERROR(Table2[[#This Row],[Total Waste (tons)]] / (Table2[[#This Row],[Population (million)]]*1000), NA())</f>
        <v>3.4607250755287006E-2</v>
      </c>
      <c r="J2840" s="10">
        <v>228.39</v>
      </c>
      <c r="K2840" s="10">
        <f>IFERROR(Table2[[#This Row],[Total Waste (tons)]] * Table2[[#This Row],[Household waste (%)]], NA())</f>
        <v>332598.21599999996</v>
      </c>
      <c r="L2840" s="10">
        <v>42.08</v>
      </c>
      <c r="M2840" s="10">
        <f>SUMIFS(Table2[Household waste (%)], Table2[Country], "Australia", Table2[Year], 2020)</f>
        <v>1412.17</v>
      </c>
      <c r="N2840" s="10">
        <f>COUNTIFS(Table2[Year], "USA")</f>
        <v>0</v>
      </c>
    </row>
    <row r="2841" spans="1:14" x14ac:dyDescent="0.35">
      <c r="A2841" s="11" t="s">
        <v>10</v>
      </c>
      <c r="B2841" s="12">
        <v>2018</v>
      </c>
      <c r="C2841" s="11" t="s">
        <v>20</v>
      </c>
      <c r="D2841" s="12">
        <v>32891.1</v>
      </c>
      <c r="E2841" s="13">
        <v>33496.870000000003</v>
      </c>
      <c r="F2841" s="13">
        <f>IFERROR(Table2[[#This Row],[Economic loss ($ million)]]*1000000 / Table2[[#This Row],[Total Waste (tons)]], NA())</f>
        <v>1018417.4442326345</v>
      </c>
      <c r="G2841" s="13" t="str">
        <f t="shared" si="44"/>
        <v>Medium</v>
      </c>
      <c r="H2841" s="13">
        <v>64.56</v>
      </c>
      <c r="I2841" s="13">
        <f>IFERROR(Table2[[#This Row],[Total Waste (tons)]] / (Table2[[#This Row],[Population (million)]]*1000), NA())</f>
        <v>7.4559323570748515E-2</v>
      </c>
      <c r="J2841" s="13">
        <v>441.14</v>
      </c>
      <c r="K2841" s="13">
        <f>IFERROR(Table2[[#This Row],[Total Waste (tons)]] * Table2[[#This Row],[Household waste (%)]], NA())</f>
        <v>1685011.0529999998</v>
      </c>
      <c r="L2841" s="13">
        <v>51.23</v>
      </c>
      <c r="M2841" s="10">
        <f>SUMIFS(Table2[Household waste (%)], Table2[Country], "Australia", Table2[Year], 2020)</f>
        <v>1412.17</v>
      </c>
      <c r="N2841" s="10">
        <f>COUNTIFS(Table2[Year], "USA")</f>
        <v>0</v>
      </c>
    </row>
    <row r="2842" spans="1:14" x14ac:dyDescent="0.35">
      <c r="A2842" s="8" t="s">
        <v>16</v>
      </c>
      <c r="B2842" s="9">
        <v>2022</v>
      </c>
      <c r="C2842" s="8" t="s">
        <v>15</v>
      </c>
      <c r="D2842" s="9">
        <v>8007.28</v>
      </c>
      <c r="E2842" s="10">
        <v>9495.2999999999993</v>
      </c>
      <c r="F2842" s="10">
        <f>IFERROR(Table2[[#This Row],[Economic loss ($ million)]]*1000000 / Table2[[#This Row],[Total Waste (tons)]], NA())</f>
        <v>1185833.3916136317</v>
      </c>
      <c r="G2842" s="10" t="str">
        <f t="shared" si="44"/>
        <v>High</v>
      </c>
      <c r="H2842" s="10">
        <v>103.7</v>
      </c>
      <c r="I2842" s="10">
        <f>IFERROR(Table2[[#This Row],[Total Waste (tons)]] / (Table2[[#This Row],[Population (million)]]*1000), NA())</f>
        <v>7.2945977953903618E-2</v>
      </c>
      <c r="J2842" s="10">
        <v>109.77</v>
      </c>
      <c r="K2842" s="10">
        <f>IFERROR(Table2[[#This Row],[Total Waste (tons)]] * Table2[[#This Row],[Household waste (%)]], NA())</f>
        <v>467384.93359999999</v>
      </c>
      <c r="L2842" s="10">
        <v>58.37</v>
      </c>
      <c r="M2842" s="10">
        <f>SUMIFS(Table2[Household waste (%)], Table2[Country], "Australia", Table2[Year], 2020)</f>
        <v>1412.17</v>
      </c>
      <c r="N2842" s="10">
        <f>COUNTIFS(Table2[Year], "USA")</f>
        <v>0</v>
      </c>
    </row>
    <row r="2843" spans="1:14" x14ac:dyDescent="0.35">
      <c r="A2843" s="11" t="s">
        <v>32</v>
      </c>
      <c r="B2843" s="12">
        <v>2024</v>
      </c>
      <c r="C2843" s="11" t="s">
        <v>25</v>
      </c>
      <c r="D2843" s="12">
        <v>16495.93</v>
      </c>
      <c r="E2843" s="13">
        <v>17457</v>
      </c>
      <c r="F2843" s="13">
        <f>IFERROR(Table2[[#This Row],[Economic loss ($ million)]]*1000000 / Table2[[#This Row],[Total Waste (tons)]], NA())</f>
        <v>1058261.0377226383</v>
      </c>
      <c r="G2843" s="13" t="str">
        <f t="shared" si="44"/>
        <v>Medium</v>
      </c>
      <c r="H2843" s="13">
        <v>49.11</v>
      </c>
      <c r="I2843" s="13">
        <f>IFERROR(Table2[[#This Row],[Total Waste (tons)]] / (Table2[[#This Row],[Population (million)]]*1000), NA())</f>
        <v>1.9560236677970924E-2</v>
      </c>
      <c r="J2843" s="13">
        <v>843.34</v>
      </c>
      <c r="K2843" s="13">
        <f>IFERROR(Table2[[#This Row],[Total Waste (tons)]] * Table2[[#This Row],[Household waste (%)]], NA())</f>
        <v>891605.01650000003</v>
      </c>
      <c r="L2843" s="13">
        <v>54.05</v>
      </c>
      <c r="M2843" s="10">
        <f>SUMIFS(Table2[Household waste (%)], Table2[Country], "Australia", Table2[Year], 2020)</f>
        <v>1412.17</v>
      </c>
      <c r="N2843" s="10">
        <f>COUNTIFS(Table2[Year], "USA")</f>
        <v>0</v>
      </c>
    </row>
    <row r="2844" spans="1:14" x14ac:dyDescent="0.35">
      <c r="A2844" s="8" t="s">
        <v>23</v>
      </c>
      <c r="B2844" s="9">
        <v>2024</v>
      </c>
      <c r="C2844" s="8" t="s">
        <v>15</v>
      </c>
      <c r="D2844" s="9">
        <v>49654.67</v>
      </c>
      <c r="E2844" s="10">
        <v>56043.32</v>
      </c>
      <c r="F2844" s="10">
        <f>IFERROR(Table2[[#This Row],[Economic loss ($ million)]]*1000000 / Table2[[#This Row],[Total Waste (tons)]], NA())</f>
        <v>1128661.6143053614</v>
      </c>
      <c r="G2844" s="10" t="str">
        <f t="shared" si="44"/>
        <v>High</v>
      </c>
      <c r="H2844" s="10">
        <v>88.07</v>
      </c>
      <c r="I2844" s="10">
        <f>IFERROR(Table2[[#This Row],[Total Waste (tons)]] / (Table2[[#This Row],[Population (million)]]*1000), NA())</f>
        <v>5.3916792442586459E-2</v>
      </c>
      <c r="J2844" s="10">
        <v>920.95</v>
      </c>
      <c r="K2844" s="10">
        <f>IFERROR(Table2[[#This Row],[Total Waste (tons)]] * Table2[[#This Row],[Household waste (%)]], NA())</f>
        <v>1541777.5034999999</v>
      </c>
      <c r="L2844" s="10">
        <v>31.05</v>
      </c>
      <c r="M2844" s="10">
        <f>SUMIFS(Table2[Household waste (%)], Table2[Country], "Australia", Table2[Year], 2020)</f>
        <v>1412.17</v>
      </c>
      <c r="N2844" s="10">
        <f>COUNTIFS(Table2[Year], "USA")</f>
        <v>0</v>
      </c>
    </row>
    <row r="2845" spans="1:14" x14ac:dyDescent="0.35">
      <c r="A2845" s="11" t="s">
        <v>14</v>
      </c>
      <c r="B2845" s="12">
        <v>2024</v>
      </c>
      <c r="C2845" s="11" t="s">
        <v>13</v>
      </c>
      <c r="D2845" s="12">
        <v>24034.9</v>
      </c>
      <c r="E2845" s="13">
        <v>22397.06</v>
      </c>
      <c r="F2845" s="13">
        <f>IFERROR(Table2[[#This Row],[Economic loss ($ million)]]*1000000 / Table2[[#This Row],[Total Waste (tons)]], NA())</f>
        <v>931855.75974936446</v>
      </c>
      <c r="G2845" s="13" t="str">
        <f t="shared" si="44"/>
        <v>Low</v>
      </c>
      <c r="H2845" s="13">
        <v>113.47</v>
      </c>
      <c r="I2845" s="13">
        <f>IFERROR(Table2[[#This Row],[Total Waste (tons)]] / (Table2[[#This Row],[Population (million)]]*1000), NA())</f>
        <v>1.0560149384885764</v>
      </c>
      <c r="J2845" s="13">
        <v>22.76</v>
      </c>
      <c r="K2845" s="13">
        <f>IFERROR(Table2[[#This Row],[Total Waste (tons)]] * Table2[[#This Row],[Household waste (%)]], NA())</f>
        <v>1144061.24</v>
      </c>
      <c r="L2845" s="13">
        <v>47.6</v>
      </c>
      <c r="M2845" s="10">
        <f>SUMIFS(Table2[Household waste (%)], Table2[Country], "Australia", Table2[Year], 2020)</f>
        <v>1412.17</v>
      </c>
      <c r="N2845" s="10">
        <f>COUNTIFS(Table2[Year], "USA")</f>
        <v>0</v>
      </c>
    </row>
    <row r="2846" spans="1:14" x14ac:dyDescent="0.35">
      <c r="A2846" s="8" t="s">
        <v>21</v>
      </c>
      <c r="B2846" s="9">
        <v>2024</v>
      </c>
      <c r="C2846" s="8" t="s">
        <v>22</v>
      </c>
      <c r="D2846" s="9">
        <v>22627.61</v>
      </c>
      <c r="E2846" s="10">
        <v>26111.759999999998</v>
      </c>
      <c r="F2846" s="10">
        <f>IFERROR(Table2[[#This Row],[Economic loss ($ million)]]*1000000 / Table2[[#This Row],[Total Waste (tons)]], NA())</f>
        <v>1153977.8173655989</v>
      </c>
      <c r="G2846" s="10" t="str">
        <f t="shared" si="44"/>
        <v>High</v>
      </c>
      <c r="H2846" s="10">
        <v>100.98</v>
      </c>
      <c r="I2846" s="10">
        <f>IFERROR(Table2[[#This Row],[Total Waste (tons)]] / (Table2[[#This Row],[Population (million)]]*1000), NA())</f>
        <v>1.7590007695955347E-2</v>
      </c>
      <c r="J2846" s="10">
        <v>1286.3900000000001</v>
      </c>
      <c r="K2846" s="10">
        <f>IFERROR(Table2[[#This Row],[Total Waste (tons)]] * Table2[[#This Row],[Household waste (%)]], NA())</f>
        <v>1077753.0643000002</v>
      </c>
      <c r="L2846" s="10">
        <v>47.63</v>
      </c>
      <c r="M2846" s="10">
        <f>SUMIFS(Table2[Household waste (%)], Table2[Country], "Australia", Table2[Year], 2020)</f>
        <v>1412.17</v>
      </c>
      <c r="N2846" s="10">
        <f>COUNTIFS(Table2[Year], "USA")</f>
        <v>0</v>
      </c>
    </row>
    <row r="2847" spans="1:14" x14ac:dyDescent="0.35">
      <c r="A2847" s="11" t="s">
        <v>31</v>
      </c>
      <c r="B2847" s="12">
        <v>2021</v>
      </c>
      <c r="C2847" s="11" t="s">
        <v>11</v>
      </c>
      <c r="D2847" s="12">
        <v>26617.35</v>
      </c>
      <c r="E2847" s="13">
        <v>29613.96</v>
      </c>
      <c r="F2847" s="13">
        <f>IFERROR(Table2[[#This Row],[Economic loss ($ million)]]*1000000 / Table2[[#This Row],[Total Waste (tons)]], NA())</f>
        <v>1112581.0796341484</v>
      </c>
      <c r="G2847" s="13" t="str">
        <f t="shared" si="44"/>
        <v>High</v>
      </c>
      <c r="H2847" s="13">
        <v>75.680000000000007</v>
      </c>
      <c r="I2847" s="13">
        <f>IFERROR(Table2[[#This Row],[Total Waste (tons)]] / (Table2[[#This Row],[Population (million)]]*1000), NA())</f>
        <v>3.3647700553687453E-2</v>
      </c>
      <c r="J2847" s="13">
        <v>791.06</v>
      </c>
      <c r="K2847" s="13">
        <f>IFERROR(Table2[[#This Row],[Total Waste (tons)]] * Table2[[#This Row],[Household waste (%)]], NA())</f>
        <v>1458364.6065</v>
      </c>
      <c r="L2847" s="13">
        <v>54.79</v>
      </c>
      <c r="M2847" s="10">
        <f>SUMIFS(Table2[Household waste (%)], Table2[Country], "Australia", Table2[Year], 2020)</f>
        <v>1412.17</v>
      </c>
      <c r="N2847" s="10">
        <f>COUNTIFS(Table2[Year], "USA")</f>
        <v>0</v>
      </c>
    </row>
    <row r="2848" spans="1:14" x14ac:dyDescent="0.35">
      <c r="A2848" s="8" t="s">
        <v>14</v>
      </c>
      <c r="B2848" s="9">
        <v>2019</v>
      </c>
      <c r="C2848" s="8" t="s">
        <v>9</v>
      </c>
      <c r="D2848" s="9">
        <v>34062.300000000003</v>
      </c>
      <c r="E2848" s="10">
        <v>28634.02</v>
      </c>
      <c r="F2848" s="10">
        <f>IFERROR(Table2[[#This Row],[Economic loss ($ million)]]*1000000 / Table2[[#This Row],[Total Waste (tons)]], NA())</f>
        <v>840636.71566511947</v>
      </c>
      <c r="G2848" s="10" t="str">
        <f t="shared" si="44"/>
        <v>Low</v>
      </c>
      <c r="H2848" s="10">
        <v>24.72</v>
      </c>
      <c r="I2848" s="10">
        <f>IFERROR(Table2[[#This Row],[Total Waste (tons)]] / (Table2[[#This Row],[Population (million)]]*1000), NA())</f>
        <v>6.7792417155935925E-2</v>
      </c>
      <c r="J2848" s="10">
        <v>502.45</v>
      </c>
      <c r="K2848" s="10">
        <f>IFERROR(Table2[[#This Row],[Total Waste (tons)]] * Table2[[#This Row],[Household waste (%)]], NA())</f>
        <v>1053206.3160000001</v>
      </c>
      <c r="L2848" s="10">
        <v>30.92</v>
      </c>
      <c r="M2848" s="10">
        <f>SUMIFS(Table2[Household waste (%)], Table2[Country], "Australia", Table2[Year], 2020)</f>
        <v>1412.17</v>
      </c>
      <c r="N2848" s="10">
        <f>COUNTIFS(Table2[Year], "USA")</f>
        <v>0</v>
      </c>
    </row>
    <row r="2849" spans="1:14" x14ac:dyDescent="0.35">
      <c r="A2849" s="11" t="s">
        <v>33</v>
      </c>
      <c r="B2849" s="12">
        <v>2020</v>
      </c>
      <c r="C2849" s="11" t="s">
        <v>20</v>
      </c>
      <c r="D2849" s="12">
        <v>3247.52</v>
      </c>
      <c r="E2849" s="13">
        <v>2857.34</v>
      </c>
      <c r="F2849" s="13">
        <f>IFERROR(Table2[[#This Row],[Economic loss ($ million)]]*1000000 / Table2[[#This Row],[Total Waste (tons)]], NA())</f>
        <v>879852.93393112288</v>
      </c>
      <c r="G2849" s="13" t="str">
        <f t="shared" si="44"/>
        <v>Low</v>
      </c>
      <c r="H2849" s="13">
        <v>137.32</v>
      </c>
      <c r="I2849" s="13">
        <f>IFERROR(Table2[[#This Row],[Total Waste (tons)]] / (Table2[[#This Row],[Population (million)]]*1000), NA())</f>
        <v>3.6047107924209966E-3</v>
      </c>
      <c r="J2849" s="13">
        <v>900.91</v>
      </c>
      <c r="K2849" s="13">
        <f>IFERROR(Table2[[#This Row],[Total Waste (tons)]] * Table2[[#This Row],[Household waste (%)]], NA())</f>
        <v>152503.5392</v>
      </c>
      <c r="L2849" s="13">
        <v>46.96</v>
      </c>
      <c r="M2849" s="10">
        <f>SUMIFS(Table2[Household waste (%)], Table2[Country], "Australia", Table2[Year], 2020)</f>
        <v>1412.17</v>
      </c>
      <c r="N2849" s="10">
        <f>COUNTIFS(Table2[Year], "USA")</f>
        <v>0</v>
      </c>
    </row>
    <row r="2850" spans="1:14" x14ac:dyDescent="0.35">
      <c r="A2850" s="8" t="s">
        <v>23</v>
      </c>
      <c r="B2850" s="9">
        <v>2024</v>
      </c>
      <c r="C2850" s="8" t="s">
        <v>22</v>
      </c>
      <c r="D2850" s="9">
        <v>45137.2</v>
      </c>
      <c r="E2850" s="10">
        <v>50353.69</v>
      </c>
      <c r="F2850" s="10">
        <f>IFERROR(Table2[[#This Row],[Economic loss ($ million)]]*1000000 / Table2[[#This Row],[Total Waste (tons)]], NA())</f>
        <v>1115569.641005645</v>
      </c>
      <c r="G2850" s="10" t="str">
        <f t="shared" si="44"/>
        <v>High</v>
      </c>
      <c r="H2850" s="10">
        <v>97.62</v>
      </c>
      <c r="I2850" s="10">
        <f>IFERROR(Table2[[#This Row],[Total Waste (tons)]] / (Table2[[#This Row],[Population (million)]]*1000), NA())</f>
        <v>0.22913447383115892</v>
      </c>
      <c r="J2850" s="10">
        <v>196.99</v>
      </c>
      <c r="K2850" s="10">
        <f>IFERROR(Table2[[#This Row],[Total Waste (tons)]] * Table2[[#This Row],[Household waste (%)]], NA())</f>
        <v>2744341.76</v>
      </c>
      <c r="L2850" s="10">
        <v>60.8</v>
      </c>
      <c r="M2850" s="10">
        <f>SUMIFS(Table2[Household waste (%)], Table2[Country], "Australia", Table2[Year], 2020)</f>
        <v>1412.17</v>
      </c>
      <c r="N2850" s="10">
        <f>COUNTIFS(Table2[Year], "USA")</f>
        <v>0</v>
      </c>
    </row>
    <row r="2851" spans="1:14" x14ac:dyDescent="0.35">
      <c r="A2851" s="11" t="s">
        <v>29</v>
      </c>
      <c r="B2851" s="12">
        <v>2020</v>
      </c>
      <c r="C2851" s="11" t="s">
        <v>22</v>
      </c>
      <c r="D2851" s="12">
        <v>11323.81</v>
      </c>
      <c r="E2851" s="13">
        <v>12671.84</v>
      </c>
      <c r="F2851" s="13">
        <f>IFERROR(Table2[[#This Row],[Economic loss ($ million)]]*1000000 / Table2[[#This Row],[Total Waste (tons)]], NA())</f>
        <v>1119043.8553808304</v>
      </c>
      <c r="G2851" s="13" t="str">
        <f t="shared" si="44"/>
        <v>High</v>
      </c>
      <c r="H2851" s="13">
        <v>188.97</v>
      </c>
      <c r="I2851" s="13">
        <f>IFERROR(Table2[[#This Row],[Total Waste (tons)]] / (Table2[[#This Row],[Population (million)]]*1000), NA())</f>
        <v>1.0118494888841232E-2</v>
      </c>
      <c r="J2851" s="13">
        <v>1119.1199999999999</v>
      </c>
      <c r="K2851" s="13">
        <f>IFERROR(Table2[[#This Row],[Total Waste (tons)]] * Table2[[#This Row],[Household waste (%)]], NA())</f>
        <v>768546.98470000003</v>
      </c>
      <c r="L2851" s="13">
        <v>67.87</v>
      </c>
      <c r="M2851" s="10">
        <f>SUMIFS(Table2[Household waste (%)], Table2[Country], "Australia", Table2[Year], 2020)</f>
        <v>1412.17</v>
      </c>
      <c r="N2851" s="10">
        <f>COUNTIFS(Table2[Year], "USA")</f>
        <v>0</v>
      </c>
    </row>
    <row r="2852" spans="1:14" x14ac:dyDescent="0.35">
      <c r="A2852" s="8" t="s">
        <v>27</v>
      </c>
      <c r="B2852" s="9">
        <v>2024</v>
      </c>
      <c r="C2852" s="8" t="s">
        <v>20</v>
      </c>
      <c r="D2852" s="9">
        <v>28350.62</v>
      </c>
      <c r="E2852" s="10">
        <v>23792.23</v>
      </c>
      <c r="F2852" s="10">
        <f>IFERROR(Table2[[#This Row],[Economic loss ($ million)]]*1000000 / Table2[[#This Row],[Total Waste (tons)]], NA())</f>
        <v>839213.7455900436</v>
      </c>
      <c r="G2852" s="10" t="str">
        <f t="shared" si="44"/>
        <v>Low</v>
      </c>
      <c r="H2852" s="10">
        <v>60.18</v>
      </c>
      <c r="I2852" s="10">
        <f>IFERROR(Table2[[#This Row],[Total Waste (tons)]] / (Table2[[#This Row],[Population (million)]]*1000), NA())</f>
        <v>0.16848291436382004</v>
      </c>
      <c r="J2852" s="10">
        <v>168.27</v>
      </c>
      <c r="K2852" s="10">
        <f>IFERROR(Table2[[#This Row],[Total Waste (tons)]] * Table2[[#This Row],[Household waste (%)]], NA())</f>
        <v>1935780.3336</v>
      </c>
      <c r="L2852" s="10">
        <v>68.28</v>
      </c>
      <c r="M2852" s="10">
        <f>SUMIFS(Table2[Household waste (%)], Table2[Country], "Australia", Table2[Year], 2020)</f>
        <v>1412.17</v>
      </c>
      <c r="N2852" s="10">
        <f>COUNTIFS(Table2[Year], "USA")</f>
        <v>0</v>
      </c>
    </row>
    <row r="2853" spans="1:14" x14ac:dyDescent="0.35">
      <c r="A2853" s="11" t="s">
        <v>17</v>
      </c>
      <c r="B2853" s="12">
        <v>2019</v>
      </c>
      <c r="C2853" s="11" t="s">
        <v>19</v>
      </c>
      <c r="D2853" s="12">
        <v>49187</v>
      </c>
      <c r="E2853" s="13">
        <v>55452.99</v>
      </c>
      <c r="F2853" s="13">
        <f>IFERROR(Table2[[#This Row],[Economic loss ($ million)]]*1000000 / Table2[[#This Row],[Total Waste (tons)]], NA())</f>
        <v>1127391.180596499</v>
      </c>
      <c r="G2853" s="13" t="str">
        <f t="shared" si="44"/>
        <v>High</v>
      </c>
      <c r="H2853" s="13">
        <v>175.26</v>
      </c>
      <c r="I2853" s="13">
        <f>IFERROR(Table2[[#This Row],[Total Waste (tons)]] / (Table2[[#This Row],[Population (million)]]*1000), NA())</f>
        <v>0.20914618590016157</v>
      </c>
      <c r="J2853" s="13">
        <v>235.18</v>
      </c>
      <c r="K2853" s="13">
        <f>IFERROR(Table2[[#This Row],[Total Waste (tons)]] * Table2[[#This Row],[Household waste (%)]], NA())</f>
        <v>2219809.31</v>
      </c>
      <c r="L2853" s="13">
        <v>45.13</v>
      </c>
      <c r="M2853" s="10">
        <f>SUMIFS(Table2[Household waste (%)], Table2[Country], "Australia", Table2[Year], 2020)</f>
        <v>1412.17</v>
      </c>
      <c r="N2853" s="10">
        <f>COUNTIFS(Table2[Year], "USA")</f>
        <v>0</v>
      </c>
    </row>
    <row r="2854" spans="1:14" x14ac:dyDescent="0.35">
      <c r="A2854" s="8" t="s">
        <v>34</v>
      </c>
      <c r="B2854" s="9">
        <v>2020</v>
      </c>
      <c r="C2854" s="8" t="s">
        <v>13</v>
      </c>
      <c r="D2854" s="9">
        <v>17377.349999999999</v>
      </c>
      <c r="E2854" s="10">
        <v>18151.61</v>
      </c>
      <c r="F2854" s="10">
        <f>IFERROR(Table2[[#This Row],[Economic loss ($ million)]]*1000000 / Table2[[#This Row],[Total Waste (tons)]], NA())</f>
        <v>1044555.7003800926</v>
      </c>
      <c r="G2854" s="10" t="str">
        <f t="shared" si="44"/>
        <v>Medium</v>
      </c>
      <c r="H2854" s="10">
        <v>61.61</v>
      </c>
      <c r="I2854" s="10">
        <f>IFERROR(Table2[[#This Row],[Total Waste (tons)]] / (Table2[[#This Row],[Population (million)]]*1000), NA())</f>
        <v>5.9387409862957513E-2</v>
      </c>
      <c r="J2854" s="10">
        <v>292.61</v>
      </c>
      <c r="K2854" s="10">
        <f>IFERROR(Table2[[#This Row],[Total Waste (tons)]] * Table2[[#This Row],[Household waste (%)]], NA())</f>
        <v>538176.52949999995</v>
      </c>
      <c r="L2854" s="10">
        <v>30.97</v>
      </c>
      <c r="M2854" s="10">
        <f>SUMIFS(Table2[Household waste (%)], Table2[Country], "Australia", Table2[Year], 2020)</f>
        <v>1412.17</v>
      </c>
      <c r="N2854" s="10">
        <f>COUNTIFS(Table2[Year], "USA")</f>
        <v>0</v>
      </c>
    </row>
    <row r="2855" spans="1:14" x14ac:dyDescent="0.35">
      <c r="A2855" s="11" t="s">
        <v>10</v>
      </c>
      <c r="B2855" s="12">
        <v>2023</v>
      </c>
      <c r="C2855" s="11" t="s">
        <v>15</v>
      </c>
      <c r="D2855" s="12">
        <v>29047.61</v>
      </c>
      <c r="E2855" s="13">
        <v>28857.37</v>
      </c>
      <c r="F2855" s="13">
        <f>IFERROR(Table2[[#This Row],[Economic loss ($ million)]]*1000000 / Table2[[#This Row],[Total Waste (tons)]], NA())</f>
        <v>993450.75205843092</v>
      </c>
      <c r="G2855" s="13" t="str">
        <f t="shared" si="44"/>
        <v>Medium</v>
      </c>
      <c r="H2855" s="13">
        <v>171.48</v>
      </c>
      <c r="I2855" s="13">
        <f>IFERROR(Table2[[#This Row],[Total Waste (tons)]] / (Table2[[#This Row],[Population (million)]]*1000), NA())</f>
        <v>2.1401654804532662E-2</v>
      </c>
      <c r="J2855" s="13">
        <v>1357.26</v>
      </c>
      <c r="K2855" s="13">
        <f>IFERROR(Table2[[#This Row],[Total Waste (tons)]] * Table2[[#This Row],[Household waste (%)]], NA())</f>
        <v>1078537.7593</v>
      </c>
      <c r="L2855" s="13">
        <v>37.130000000000003</v>
      </c>
      <c r="M2855" s="10">
        <f>SUMIFS(Table2[Household waste (%)], Table2[Country], "Australia", Table2[Year], 2020)</f>
        <v>1412.17</v>
      </c>
      <c r="N2855" s="10">
        <f>COUNTIFS(Table2[Year], "USA")</f>
        <v>0</v>
      </c>
    </row>
    <row r="2856" spans="1:14" x14ac:dyDescent="0.35">
      <c r="A2856" s="8" t="s">
        <v>16</v>
      </c>
      <c r="B2856" s="9">
        <v>2022</v>
      </c>
      <c r="C2856" s="8" t="s">
        <v>19</v>
      </c>
      <c r="D2856" s="9">
        <v>45503.17</v>
      </c>
      <c r="E2856" s="10">
        <v>36840.949999999997</v>
      </c>
      <c r="F2856" s="10">
        <f>IFERROR(Table2[[#This Row],[Economic loss ($ million)]]*1000000 / Table2[[#This Row],[Total Waste (tons)]], NA())</f>
        <v>809634.80126769189</v>
      </c>
      <c r="G2856" s="10" t="str">
        <f t="shared" si="44"/>
        <v>Low</v>
      </c>
      <c r="H2856" s="10">
        <v>166.32</v>
      </c>
      <c r="I2856" s="10">
        <f>IFERROR(Table2[[#This Row],[Total Waste (tons)]] / (Table2[[#This Row],[Population (million)]]*1000), NA())</f>
        <v>9.1458143227544059E-2</v>
      </c>
      <c r="J2856" s="10">
        <v>497.53</v>
      </c>
      <c r="K2856" s="10">
        <f>IFERROR(Table2[[#This Row],[Total Waste (tons)]] * Table2[[#This Row],[Household waste (%)]], NA())</f>
        <v>2248311.6296999999</v>
      </c>
      <c r="L2856" s="10">
        <v>49.41</v>
      </c>
      <c r="M2856" s="10">
        <f>SUMIFS(Table2[Household waste (%)], Table2[Country], "Australia", Table2[Year], 2020)</f>
        <v>1412.17</v>
      </c>
      <c r="N2856" s="10">
        <f>COUNTIFS(Table2[Year], "USA")</f>
        <v>0</v>
      </c>
    </row>
    <row r="2857" spans="1:14" x14ac:dyDescent="0.35">
      <c r="A2857" s="11" t="s">
        <v>24</v>
      </c>
      <c r="B2857" s="12">
        <v>2023</v>
      </c>
      <c r="C2857" s="11" t="s">
        <v>19</v>
      </c>
      <c r="D2857" s="12">
        <v>49989.46</v>
      </c>
      <c r="E2857" s="13">
        <v>52758.97</v>
      </c>
      <c r="F2857" s="13">
        <f>IFERROR(Table2[[#This Row],[Economic loss ($ million)]]*1000000 / Table2[[#This Row],[Total Waste (tons)]], NA())</f>
        <v>1055401.8787160334</v>
      </c>
      <c r="G2857" s="13" t="str">
        <f t="shared" si="44"/>
        <v>Medium</v>
      </c>
      <c r="H2857" s="13">
        <v>67.790000000000006</v>
      </c>
      <c r="I2857" s="13">
        <f>IFERROR(Table2[[#This Row],[Total Waste (tons)]] / (Table2[[#This Row],[Population (million)]]*1000), NA())</f>
        <v>4.7183905008211728E-2</v>
      </c>
      <c r="J2857" s="13">
        <v>1059.46</v>
      </c>
      <c r="K2857" s="13">
        <f>IFERROR(Table2[[#This Row],[Total Waste (tons)]] * Table2[[#This Row],[Household waste (%)]], NA())</f>
        <v>1729135.4214000001</v>
      </c>
      <c r="L2857" s="13">
        <v>34.590000000000003</v>
      </c>
      <c r="M2857" s="10">
        <f>SUMIFS(Table2[Household waste (%)], Table2[Country], "Australia", Table2[Year], 2020)</f>
        <v>1412.17</v>
      </c>
      <c r="N2857" s="10">
        <f>COUNTIFS(Table2[Year], "USA")</f>
        <v>0</v>
      </c>
    </row>
    <row r="2858" spans="1:14" x14ac:dyDescent="0.35">
      <c r="A2858" s="8" t="s">
        <v>34</v>
      </c>
      <c r="B2858" s="9">
        <v>2024</v>
      </c>
      <c r="C2858" s="8" t="s">
        <v>15</v>
      </c>
      <c r="D2858" s="9">
        <v>21130.61</v>
      </c>
      <c r="E2858" s="10">
        <v>20784.29</v>
      </c>
      <c r="F2858" s="10">
        <f>IFERROR(Table2[[#This Row],[Economic loss ($ million)]]*1000000 / Table2[[#This Row],[Total Waste (tons)]], NA())</f>
        <v>983610.50627501996</v>
      </c>
      <c r="G2858" s="10" t="str">
        <f t="shared" si="44"/>
        <v>Medium</v>
      </c>
      <c r="H2858" s="10">
        <v>188.42</v>
      </c>
      <c r="I2858" s="10">
        <f>IFERROR(Table2[[#This Row],[Total Waste (tons)]] / (Table2[[#This Row],[Population (million)]]*1000), NA())</f>
        <v>4.7491987503652258E-2</v>
      </c>
      <c r="J2858" s="10">
        <v>444.93</v>
      </c>
      <c r="K2858" s="10">
        <f>IFERROR(Table2[[#This Row],[Total Waste (tons)]] * Table2[[#This Row],[Household waste (%)]], NA())</f>
        <v>1341793.7350000001</v>
      </c>
      <c r="L2858" s="10">
        <v>63.5</v>
      </c>
      <c r="M2858" s="10">
        <f>SUMIFS(Table2[Household waste (%)], Table2[Country], "Australia", Table2[Year], 2020)</f>
        <v>1412.17</v>
      </c>
      <c r="N2858" s="10">
        <f>COUNTIFS(Table2[Year], "USA")</f>
        <v>0</v>
      </c>
    </row>
    <row r="2859" spans="1:14" x14ac:dyDescent="0.35">
      <c r="A2859" s="11" t="s">
        <v>14</v>
      </c>
      <c r="B2859" s="12">
        <v>2021</v>
      </c>
      <c r="C2859" s="11" t="s">
        <v>11</v>
      </c>
      <c r="D2859" s="12">
        <v>43821.83</v>
      </c>
      <c r="E2859" s="13">
        <v>37560.639999999999</v>
      </c>
      <c r="F2859" s="13">
        <f>IFERROR(Table2[[#This Row],[Economic loss ($ million)]]*1000000 / Table2[[#This Row],[Total Waste (tons)]], NA())</f>
        <v>857121.66744291596</v>
      </c>
      <c r="G2859" s="13" t="str">
        <f t="shared" si="44"/>
        <v>Low</v>
      </c>
      <c r="H2859" s="13">
        <v>46.29</v>
      </c>
      <c r="I2859" s="13">
        <f>IFERROR(Table2[[#This Row],[Total Waste (tons)]] / (Table2[[#This Row],[Population (million)]]*1000), NA())</f>
        <v>3.5352444799406246E-2</v>
      </c>
      <c r="J2859" s="13">
        <v>1239.57</v>
      </c>
      <c r="K2859" s="13">
        <f>IFERROR(Table2[[#This Row],[Total Waste (tons)]] * Table2[[#This Row],[Household waste (%)]], NA())</f>
        <v>3049999.3679999998</v>
      </c>
      <c r="L2859" s="13">
        <v>69.599999999999994</v>
      </c>
      <c r="M2859" s="10">
        <f>SUMIFS(Table2[Household waste (%)], Table2[Country], "Australia", Table2[Year], 2020)</f>
        <v>1412.17</v>
      </c>
      <c r="N2859" s="10">
        <f>COUNTIFS(Table2[Year], "USA")</f>
        <v>0</v>
      </c>
    </row>
    <row r="2860" spans="1:14" x14ac:dyDescent="0.35">
      <c r="A2860" s="8" t="s">
        <v>10</v>
      </c>
      <c r="B2860" s="9">
        <v>2019</v>
      </c>
      <c r="C2860" s="8" t="s">
        <v>11</v>
      </c>
      <c r="D2860" s="9">
        <v>17252.61</v>
      </c>
      <c r="E2860" s="10">
        <v>17206.27</v>
      </c>
      <c r="F2860" s="10">
        <f>IFERROR(Table2[[#This Row],[Economic loss ($ million)]]*1000000 / Table2[[#This Row],[Total Waste (tons)]], NA())</f>
        <v>997314.02958740736</v>
      </c>
      <c r="G2860" s="10" t="str">
        <f t="shared" si="44"/>
        <v>Medium</v>
      </c>
      <c r="H2860" s="10">
        <v>113.48</v>
      </c>
      <c r="I2860" s="10">
        <f>IFERROR(Table2[[#This Row],[Total Waste (tons)]] / (Table2[[#This Row],[Population (million)]]*1000), NA())</f>
        <v>1.2714256236412542E-2</v>
      </c>
      <c r="J2860" s="10">
        <v>1356.95</v>
      </c>
      <c r="K2860" s="10">
        <f>IFERROR(Table2[[#This Row],[Total Waste (tons)]] * Table2[[#This Row],[Household waste (%)]], NA())</f>
        <v>889372.04550000001</v>
      </c>
      <c r="L2860" s="10">
        <v>51.55</v>
      </c>
      <c r="M2860" s="10">
        <f>SUMIFS(Table2[Household waste (%)], Table2[Country], "Australia", Table2[Year], 2020)</f>
        <v>1412.17</v>
      </c>
      <c r="N2860" s="10">
        <f>COUNTIFS(Table2[Year], "USA")</f>
        <v>0</v>
      </c>
    </row>
    <row r="2861" spans="1:14" x14ac:dyDescent="0.35">
      <c r="A2861" s="11" t="s">
        <v>27</v>
      </c>
      <c r="B2861" s="12">
        <v>2023</v>
      </c>
      <c r="C2861" s="11" t="s">
        <v>9</v>
      </c>
      <c r="D2861" s="12">
        <v>15727.37</v>
      </c>
      <c r="E2861" s="13">
        <v>17797.310000000001</v>
      </c>
      <c r="F2861" s="13">
        <f>IFERROR(Table2[[#This Row],[Economic loss ($ million)]]*1000000 / Table2[[#This Row],[Total Waste (tons)]], NA())</f>
        <v>1131613.8680529548</v>
      </c>
      <c r="G2861" s="13" t="str">
        <f t="shared" si="44"/>
        <v>High</v>
      </c>
      <c r="H2861" s="13">
        <v>172.36</v>
      </c>
      <c r="I2861" s="13">
        <f>IFERROR(Table2[[#This Row],[Total Waste (tons)]] / (Table2[[#This Row],[Population (million)]]*1000), NA())</f>
        <v>1.5067128432105155E-2</v>
      </c>
      <c r="J2861" s="13">
        <v>1043.82</v>
      </c>
      <c r="K2861" s="13">
        <f>IFERROR(Table2[[#This Row],[Total Waste (tons)]] * Table2[[#This Row],[Household waste (%)]], NA())</f>
        <v>950404.96909999999</v>
      </c>
      <c r="L2861" s="13">
        <v>60.43</v>
      </c>
      <c r="M2861" s="10">
        <f>SUMIFS(Table2[Household waste (%)], Table2[Country], "Australia", Table2[Year], 2020)</f>
        <v>1412.17</v>
      </c>
      <c r="N2861" s="10">
        <f>COUNTIFS(Table2[Year], "USA")</f>
        <v>0</v>
      </c>
    </row>
    <row r="2862" spans="1:14" x14ac:dyDescent="0.35">
      <c r="A2862" s="8" t="s">
        <v>17</v>
      </c>
      <c r="B2862" s="9">
        <v>2024</v>
      </c>
      <c r="C2862" s="8" t="s">
        <v>13</v>
      </c>
      <c r="D2862" s="9">
        <v>16317.89</v>
      </c>
      <c r="E2862" s="10">
        <v>18756.47</v>
      </c>
      <c r="F2862" s="10">
        <f>IFERROR(Table2[[#This Row],[Economic loss ($ million)]]*1000000 / Table2[[#This Row],[Total Waste (tons)]], NA())</f>
        <v>1149442.1153715339</v>
      </c>
      <c r="G2862" s="10" t="str">
        <f t="shared" si="44"/>
        <v>High</v>
      </c>
      <c r="H2862" s="10">
        <v>121.58</v>
      </c>
      <c r="I2862" s="10">
        <f>IFERROR(Table2[[#This Row],[Total Waste (tons)]] / (Table2[[#This Row],[Population (million)]]*1000), NA())</f>
        <v>7.3679911500428949E-2</v>
      </c>
      <c r="J2862" s="10">
        <v>221.47</v>
      </c>
      <c r="K2862" s="10">
        <f>IFERROR(Table2[[#This Row],[Total Waste (tons)]] * Table2[[#This Row],[Household waste (%)]], NA())</f>
        <v>524293.80570000003</v>
      </c>
      <c r="L2862" s="10">
        <v>32.130000000000003</v>
      </c>
      <c r="M2862" s="10">
        <f>SUMIFS(Table2[Household waste (%)], Table2[Country], "Australia", Table2[Year], 2020)</f>
        <v>1412.17</v>
      </c>
      <c r="N2862" s="10">
        <f>COUNTIFS(Table2[Year], "USA")</f>
        <v>0</v>
      </c>
    </row>
    <row r="2863" spans="1:14" x14ac:dyDescent="0.35">
      <c r="A2863" s="11" t="s">
        <v>33</v>
      </c>
      <c r="B2863" s="12">
        <v>2019</v>
      </c>
      <c r="C2863" s="11" t="s">
        <v>25</v>
      </c>
      <c r="D2863" s="12">
        <v>12450.31</v>
      </c>
      <c r="E2863" s="13">
        <v>13846.01</v>
      </c>
      <c r="F2863" s="13">
        <f>IFERROR(Table2[[#This Row],[Economic loss ($ million)]]*1000000 / Table2[[#This Row],[Total Waste (tons)]], NA())</f>
        <v>1112101.6263852066</v>
      </c>
      <c r="G2863" s="13" t="str">
        <f t="shared" si="44"/>
        <v>High</v>
      </c>
      <c r="H2863" s="13">
        <v>120.18</v>
      </c>
      <c r="I2863" s="13">
        <f>IFERROR(Table2[[#This Row],[Total Waste (tons)]] / (Table2[[#This Row],[Population (million)]]*1000), NA())</f>
        <v>2.7660594077003397E-2</v>
      </c>
      <c r="J2863" s="13">
        <v>450.11</v>
      </c>
      <c r="K2863" s="13">
        <f>IFERROR(Table2[[#This Row],[Total Waste (tons)]] * Table2[[#This Row],[Household waste (%)]], NA())</f>
        <v>392184.76499999996</v>
      </c>
      <c r="L2863" s="13">
        <v>31.5</v>
      </c>
      <c r="M2863" s="10">
        <f>SUMIFS(Table2[Household waste (%)], Table2[Country], "Australia", Table2[Year], 2020)</f>
        <v>1412.17</v>
      </c>
      <c r="N2863" s="10">
        <f>COUNTIFS(Table2[Year], "USA")</f>
        <v>0</v>
      </c>
    </row>
    <row r="2864" spans="1:14" x14ac:dyDescent="0.35">
      <c r="A2864" s="8" t="s">
        <v>10</v>
      </c>
      <c r="B2864" s="9">
        <v>2024</v>
      </c>
      <c r="C2864" s="8" t="s">
        <v>20</v>
      </c>
      <c r="D2864" s="9">
        <v>29252.27</v>
      </c>
      <c r="E2864" s="10">
        <v>23592.89</v>
      </c>
      <c r="F2864" s="10">
        <f>IFERROR(Table2[[#This Row],[Economic loss ($ million)]]*1000000 / Table2[[#This Row],[Total Waste (tons)]], NA())</f>
        <v>806531.93752142997</v>
      </c>
      <c r="G2864" s="10" t="str">
        <f t="shared" si="44"/>
        <v>Low</v>
      </c>
      <c r="H2864" s="10">
        <v>115.09</v>
      </c>
      <c r="I2864" s="10">
        <f>IFERROR(Table2[[#This Row],[Total Waste (tons)]] / (Table2[[#This Row],[Population (million)]]*1000), NA())</f>
        <v>5.0854055839504884E-2</v>
      </c>
      <c r="J2864" s="10">
        <v>575.22</v>
      </c>
      <c r="K2864" s="10">
        <f>IFERROR(Table2[[#This Row],[Total Waste (tons)]] * Table2[[#This Row],[Household waste (%)]], NA())</f>
        <v>1856641.5769</v>
      </c>
      <c r="L2864" s="10">
        <v>63.47</v>
      </c>
      <c r="M2864" s="10">
        <f>SUMIFS(Table2[Household waste (%)], Table2[Country], "Australia", Table2[Year], 2020)</f>
        <v>1412.17</v>
      </c>
      <c r="N2864" s="10">
        <f>COUNTIFS(Table2[Year], "USA")</f>
        <v>0</v>
      </c>
    </row>
    <row r="2865" spans="1:14" x14ac:dyDescent="0.35">
      <c r="A2865" s="11" t="s">
        <v>24</v>
      </c>
      <c r="B2865" s="12">
        <v>2023</v>
      </c>
      <c r="C2865" s="11" t="s">
        <v>15</v>
      </c>
      <c r="D2865" s="12">
        <v>11413.81</v>
      </c>
      <c r="E2865" s="13">
        <v>10952.46</v>
      </c>
      <c r="F2865" s="13">
        <f>IFERROR(Table2[[#This Row],[Economic loss ($ million)]]*1000000 / Table2[[#This Row],[Total Waste (tons)]], NA())</f>
        <v>959579.66708750196</v>
      </c>
      <c r="G2865" s="13" t="str">
        <f t="shared" si="44"/>
        <v>Medium</v>
      </c>
      <c r="H2865" s="13">
        <v>29.42</v>
      </c>
      <c r="I2865" s="13">
        <f>IFERROR(Table2[[#This Row],[Total Waste (tons)]] / (Table2[[#This Row],[Population (million)]]*1000), NA())</f>
        <v>8.896951414384709E-3</v>
      </c>
      <c r="J2865" s="13">
        <v>1282.8900000000001</v>
      </c>
      <c r="K2865" s="13">
        <f>IFERROR(Table2[[#This Row],[Total Waste (tons)]] * Table2[[#This Row],[Household waste (%)]], NA())</f>
        <v>485086.92499999999</v>
      </c>
      <c r="L2865" s="13">
        <v>42.5</v>
      </c>
      <c r="M2865" s="10">
        <f>SUMIFS(Table2[Household waste (%)], Table2[Country], "Australia", Table2[Year], 2020)</f>
        <v>1412.17</v>
      </c>
      <c r="N2865" s="10">
        <f>COUNTIFS(Table2[Year], "USA")</f>
        <v>0</v>
      </c>
    </row>
    <row r="2866" spans="1:14" x14ac:dyDescent="0.35">
      <c r="A2866" s="8" t="s">
        <v>23</v>
      </c>
      <c r="B2866" s="9">
        <v>2021</v>
      </c>
      <c r="C2866" s="8" t="s">
        <v>22</v>
      </c>
      <c r="D2866" s="9">
        <v>4236.4799999999996</v>
      </c>
      <c r="E2866" s="10">
        <v>4331.67</v>
      </c>
      <c r="F2866" s="10">
        <f>IFERROR(Table2[[#This Row],[Economic loss ($ million)]]*1000000 / Table2[[#This Row],[Total Waste (tons)]], NA())</f>
        <v>1022469.1253115796</v>
      </c>
      <c r="G2866" s="10" t="str">
        <f t="shared" si="44"/>
        <v>Medium</v>
      </c>
      <c r="H2866" s="10">
        <v>21.07</v>
      </c>
      <c r="I2866" s="10">
        <f>IFERROR(Table2[[#This Row],[Total Waste (tons)]] / (Table2[[#This Row],[Population (million)]]*1000), NA())</f>
        <v>4.4749973592479134E-2</v>
      </c>
      <c r="J2866" s="10">
        <v>94.67</v>
      </c>
      <c r="K2866" s="10">
        <f>IFERROR(Table2[[#This Row],[Total Waste (tons)]] * Table2[[#This Row],[Household waste (%)]], NA())</f>
        <v>281895.37920000002</v>
      </c>
      <c r="L2866" s="10">
        <v>66.540000000000006</v>
      </c>
      <c r="M2866" s="10">
        <f>SUMIFS(Table2[Household waste (%)], Table2[Country], "Australia", Table2[Year], 2020)</f>
        <v>1412.17</v>
      </c>
      <c r="N2866" s="10">
        <f>COUNTIFS(Table2[Year], "USA")</f>
        <v>0</v>
      </c>
    </row>
    <row r="2867" spans="1:14" x14ac:dyDescent="0.35">
      <c r="A2867" s="11" t="s">
        <v>17</v>
      </c>
      <c r="B2867" s="12">
        <v>2020</v>
      </c>
      <c r="C2867" s="11" t="s">
        <v>15</v>
      </c>
      <c r="D2867" s="12">
        <v>4278.42</v>
      </c>
      <c r="E2867" s="13">
        <v>4869.17</v>
      </c>
      <c r="F2867" s="13">
        <f>IFERROR(Table2[[#This Row],[Economic loss ($ million)]]*1000000 / Table2[[#This Row],[Total Waste (tons)]], NA())</f>
        <v>1138076.6731643924</v>
      </c>
      <c r="G2867" s="13" t="str">
        <f t="shared" si="44"/>
        <v>High</v>
      </c>
      <c r="H2867" s="13">
        <v>40.450000000000003</v>
      </c>
      <c r="I2867" s="13">
        <f>IFERROR(Table2[[#This Row],[Total Waste (tons)]] / (Table2[[#This Row],[Population (million)]]*1000), NA())</f>
        <v>3.4843391155631565E-2</v>
      </c>
      <c r="J2867" s="13">
        <v>122.79</v>
      </c>
      <c r="K2867" s="13">
        <f>IFERROR(Table2[[#This Row],[Total Waste (tons)]] * Table2[[#This Row],[Household waste (%)]], NA())</f>
        <v>297007.91639999999</v>
      </c>
      <c r="L2867" s="13">
        <v>69.42</v>
      </c>
      <c r="M2867" s="10">
        <f>SUMIFS(Table2[Household waste (%)], Table2[Country], "Australia", Table2[Year], 2020)</f>
        <v>1412.17</v>
      </c>
      <c r="N2867" s="10">
        <f>COUNTIFS(Table2[Year], "USA")</f>
        <v>0</v>
      </c>
    </row>
    <row r="2868" spans="1:14" x14ac:dyDescent="0.35">
      <c r="A2868" s="8" t="s">
        <v>33</v>
      </c>
      <c r="B2868" s="9">
        <v>2022</v>
      </c>
      <c r="C2868" s="8" t="s">
        <v>11</v>
      </c>
      <c r="D2868" s="9">
        <v>779.44</v>
      </c>
      <c r="E2868" s="10">
        <v>887.93</v>
      </c>
      <c r="F2868" s="10">
        <f>IFERROR(Table2[[#This Row],[Economic loss ($ million)]]*1000000 / Table2[[#This Row],[Total Waste (tons)]], NA())</f>
        <v>1139189.6746382017</v>
      </c>
      <c r="G2868" s="10" t="str">
        <f t="shared" si="44"/>
        <v>High</v>
      </c>
      <c r="H2868" s="10">
        <v>75.86</v>
      </c>
      <c r="I2868" s="10">
        <f>IFERROR(Table2[[#This Row],[Total Waste (tons)]] / (Table2[[#This Row],[Population (million)]]*1000), NA())</f>
        <v>1.4786765821824253E-3</v>
      </c>
      <c r="J2868" s="10">
        <v>527.12</v>
      </c>
      <c r="K2868" s="10">
        <f>IFERROR(Table2[[#This Row],[Total Waste (tons)]] * Table2[[#This Row],[Household waste (%)]], NA())</f>
        <v>54358.145599999996</v>
      </c>
      <c r="L2868" s="10">
        <v>69.739999999999995</v>
      </c>
      <c r="M2868" s="10">
        <f>SUMIFS(Table2[Household waste (%)], Table2[Country], "Australia", Table2[Year], 2020)</f>
        <v>1412.17</v>
      </c>
      <c r="N2868" s="10">
        <f>COUNTIFS(Table2[Year], "USA")</f>
        <v>0</v>
      </c>
    </row>
    <row r="2869" spans="1:14" x14ac:dyDescent="0.35">
      <c r="A2869" s="11" t="s">
        <v>28</v>
      </c>
      <c r="B2869" s="12">
        <v>2022</v>
      </c>
      <c r="C2869" s="11" t="s">
        <v>20</v>
      </c>
      <c r="D2869" s="12">
        <v>35558.230000000003</v>
      </c>
      <c r="E2869" s="13">
        <v>40005.64</v>
      </c>
      <c r="F2869" s="13">
        <f>IFERROR(Table2[[#This Row],[Economic loss ($ million)]]*1000000 / Table2[[#This Row],[Total Waste (tons)]], NA())</f>
        <v>1125073.9983401874</v>
      </c>
      <c r="G2869" s="13" t="str">
        <f t="shared" si="44"/>
        <v>High</v>
      </c>
      <c r="H2869" s="13">
        <v>102.15</v>
      </c>
      <c r="I2869" s="13">
        <f>IFERROR(Table2[[#This Row],[Total Waste (tons)]] / (Table2[[#This Row],[Population (million)]]*1000), NA())</f>
        <v>5.6487362785747196E-2</v>
      </c>
      <c r="J2869" s="13">
        <v>629.49</v>
      </c>
      <c r="K2869" s="13">
        <f>IFERROR(Table2[[#This Row],[Total Waste (tons)]] * Table2[[#This Row],[Household waste (%)]], NA())</f>
        <v>1284363.2676000001</v>
      </c>
      <c r="L2869" s="13">
        <v>36.119999999999997</v>
      </c>
      <c r="M2869" s="10">
        <f>SUMIFS(Table2[Household waste (%)], Table2[Country], "Australia", Table2[Year], 2020)</f>
        <v>1412.17</v>
      </c>
      <c r="N2869" s="10">
        <f>COUNTIFS(Table2[Year], "USA")</f>
        <v>0</v>
      </c>
    </row>
    <row r="2870" spans="1:14" x14ac:dyDescent="0.35">
      <c r="A2870" s="8" t="s">
        <v>14</v>
      </c>
      <c r="B2870" s="9">
        <v>2022</v>
      </c>
      <c r="C2870" s="8" t="s">
        <v>25</v>
      </c>
      <c r="D2870" s="9">
        <v>18047.509999999998</v>
      </c>
      <c r="E2870" s="10">
        <v>19246.75</v>
      </c>
      <c r="F2870" s="10">
        <f>IFERROR(Table2[[#This Row],[Economic loss ($ million)]]*1000000 / Table2[[#This Row],[Total Waste (tons)]], NA())</f>
        <v>1066449.0558531345</v>
      </c>
      <c r="G2870" s="10" t="str">
        <f t="shared" si="44"/>
        <v>Medium</v>
      </c>
      <c r="H2870" s="10">
        <v>25.15</v>
      </c>
      <c r="I2870" s="10">
        <f>IFERROR(Table2[[#This Row],[Total Waste (tons)]] / (Table2[[#This Row],[Population (million)]]*1000), NA())</f>
        <v>1.4535102484597107E-2</v>
      </c>
      <c r="J2870" s="10">
        <v>1241.6500000000001</v>
      </c>
      <c r="K2870" s="10">
        <f>IFERROR(Table2[[#This Row],[Total Waste (tons)]] * Table2[[#This Row],[Household waste (%)]], NA())</f>
        <v>737782.20880000002</v>
      </c>
      <c r="L2870" s="10">
        <v>40.880000000000003</v>
      </c>
      <c r="M2870" s="10">
        <f>SUMIFS(Table2[Household waste (%)], Table2[Country], "Australia", Table2[Year], 2020)</f>
        <v>1412.17</v>
      </c>
      <c r="N2870" s="10">
        <f>COUNTIFS(Table2[Year], "USA")</f>
        <v>0</v>
      </c>
    </row>
    <row r="2871" spans="1:14" x14ac:dyDescent="0.35">
      <c r="A2871" s="11" t="s">
        <v>10</v>
      </c>
      <c r="B2871" s="12">
        <v>2021</v>
      </c>
      <c r="C2871" s="11" t="s">
        <v>15</v>
      </c>
      <c r="D2871" s="12">
        <v>32676.12</v>
      </c>
      <c r="E2871" s="13">
        <v>26927.51</v>
      </c>
      <c r="F2871" s="13">
        <f>IFERROR(Table2[[#This Row],[Economic loss ($ million)]]*1000000 / Table2[[#This Row],[Total Waste (tons)]], NA())</f>
        <v>824073.05396111903</v>
      </c>
      <c r="G2871" s="13" t="str">
        <f t="shared" si="44"/>
        <v>Low</v>
      </c>
      <c r="H2871" s="13">
        <v>128.86000000000001</v>
      </c>
      <c r="I2871" s="13">
        <f>IFERROR(Table2[[#This Row],[Total Waste (tons)]] / (Table2[[#This Row],[Population (million)]]*1000), NA())</f>
        <v>2.7118012216173149E-2</v>
      </c>
      <c r="J2871" s="13">
        <v>1204.96</v>
      </c>
      <c r="K2871" s="13">
        <f>IFERROR(Table2[[#This Row],[Total Waste (tons)]] * Table2[[#This Row],[Household waste (%)]], NA())</f>
        <v>1066221.7956000001</v>
      </c>
      <c r="L2871" s="13">
        <v>32.630000000000003</v>
      </c>
      <c r="M2871" s="10">
        <f>SUMIFS(Table2[Household waste (%)], Table2[Country], "Australia", Table2[Year], 2020)</f>
        <v>1412.17</v>
      </c>
      <c r="N2871" s="10">
        <f>COUNTIFS(Table2[Year], "USA")</f>
        <v>0</v>
      </c>
    </row>
    <row r="2872" spans="1:14" x14ac:dyDescent="0.35">
      <c r="A2872" s="8" t="s">
        <v>23</v>
      </c>
      <c r="B2872" s="9">
        <v>2024</v>
      </c>
      <c r="C2872" s="8" t="s">
        <v>11</v>
      </c>
      <c r="D2872" s="9">
        <v>31800.86</v>
      </c>
      <c r="E2872" s="10">
        <v>26061.759999999998</v>
      </c>
      <c r="F2872" s="10">
        <f>IFERROR(Table2[[#This Row],[Economic loss ($ million)]]*1000000 / Table2[[#This Row],[Total Waste (tons)]], NA())</f>
        <v>819530.03786690044</v>
      </c>
      <c r="G2872" s="10" t="str">
        <f t="shared" si="44"/>
        <v>Low</v>
      </c>
      <c r="H2872" s="10">
        <v>187.07</v>
      </c>
      <c r="I2872" s="10">
        <f>IFERROR(Table2[[#This Row],[Total Waste (tons)]] / (Table2[[#This Row],[Population (million)]]*1000), NA())</f>
        <v>0.18941485496456012</v>
      </c>
      <c r="J2872" s="10">
        <v>167.89</v>
      </c>
      <c r="K2872" s="10">
        <f>IFERROR(Table2[[#This Row],[Total Waste (tons)]] * Table2[[#This Row],[Household waste (%)]], NA())</f>
        <v>1947802.675</v>
      </c>
      <c r="L2872" s="10">
        <v>61.25</v>
      </c>
      <c r="M2872" s="10">
        <f>SUMIFS(Table2[Household waste (%)], Table2[Country], "Australia", Table2[Year], 2020)</f>
        <v>1412.17</v>
      </c>
      <c r="N2872" s="10">
        <f>COUNTIFS(Table2[Year], "USA")</f>
        <v>0</v>
      </c>
    </row>
    <row r="2873" spans="1:14" x14ac:dyDescent="0.35">
      <c r="A2873" s="11" t="s">
        <v>23</v>
      </c>
      <c r="B2873" s="12">
        <v>2019</v>
      </c>
      <c r="C2873" s="11" t="s">
        <v>11</v>
      </c>
      <c r="D2873" s="12">
        <v>7314.08</v>
      </c>
      <c r="E2873" s="13">
        <v>6494.05</v>
      </c>
      <c r="F2873" s="13">
        <f>IFERROR(Table2[[#This Row],[Economic loss ($ million)]]*1000000 / Table2[[#This Row],[Total Waste (tons)]], NA())</f>
        <v>887883.37015728571</v>
      </c>
      <c r="G2873" s="13" t="str">
        <f t="shared" si="44"/>
        <v>Low</v>
      </c>
      <c r="H2873" s="13">
        <v>165.19</v>
      </c>
      <c r="I2873" s="13">
        <f>IFERROR(Table2[[#This Row],[Total Waste (tons)]] / (Table2[[#This Row],[Population (million)]]*1000), NA())</f>
        <v>5.564831017849263E-3</v>
      </c>
      <c r="J2873" s="13">
        <v>1314.34</v>
      </c>
      <c r="K2873" s="13">
        <f>IFERROR(Table2[[#This Row],[Total Waste (tons)]] * Table2[[#This Row],[Household waste (%)]], NA())</f>
        <v>301998.36319999996</v>
      </c>
      <c r="L2873" s="13">
        <v>41.29</v>
      </c>
      <c r="M2873" s="10">
        <f>SUMIFS(Table2[Household waste (%)], Table2[Country], "Australia", Table2[Year], 2020)</f>
        <v>1412.17</v>
      </c>
      <c r="N2873" s="10">
        <f>COUNTIFS(Table2[Year], "USA")</f>
        <v>0</v>
      </c>
    </row>
    <row r="2874" spans="1:14" x14ac:dyDescent="0.35">
      <c r="A2874" s="8" t="s">
        <v>17</v>
      </c>
      <c r="B2874" s="9">
        <v>2022</v>
      </c>
      <c r="C2874" s="8" t="s">
        <v>25</v>
      </c>
      <c r="D2874" s="9">
        <v>26894.67</v>
      </c>
      <c r="E2874" s="10">
        <v>27476.66</v>
      </c>
      <c r="F2874" s="10">
        <f>IFERROR(Table2[[#This Row],[Economic loss ($ million)]]*1000000 / Table2[[#This Row],[Total Waste (tons)]], NA())</f>
        <v>1021639.6036835553</v>
      </c>
      <c r="G2874" s="10" t="str">
        <f t="shared" si="44"/>
        <v>Medium</v>
      </c>
      <c r="H2874" s="10">
        <v>111.71</v>
      </c>
      <c r="I2874" s="10">
        <f>IFERROR(Table2[[#This Row],[Total Waste (tons)]] / (Table2[[#This Row],[Population (million)]]*1000), NA())</f>
        <v>2.3090706938887647E-2</v>
      </c>
      <c r="J2874" s="10">
        <v>1164.74</v>
      </c>
      <c r="K2874" s="10">
        <f>IFERROR(Table2[[#This Row],[Total Waste (tons)]] * Table2[[#This Row],[Household waste (%)]], NA())</f>
        <v>1444781.6723999998</v>
      </c>
      <c r="L2874" s="10">
        <v>53.72</v>
      </c>
      <c r="M2874" s="10">
        <f>SUMIFS(Table2[Household waste (%)], Table2[Country], "Australia", Table2[Year], 2020)</f>
        <v>1412.17</v>
      </c>
      <c r="N2874" s="10">
        <f>COUNTIFS(Table2[Year], "USA")</f>
        <v>0</v>
      </c>
    </row>
    <row r="2875" spans="1:14" x14ac:dyDescent="0.35">
      <c r="A2875" s="11" t="s">
        <v>21</v>
      </c>
      <c r="B2875" s="12">
        <v>2024</v>
      </c>
      <c r="C2875" s="11" t="s">
        <v>9</v>
      </c>
      <c r="D2875" s="12">
        <v>28859.11</v>
      </c>
      <c r="E2875" s="13">
        <v>24785.599999999999</v>
      </c>
      <c r="F2875" s="13">
        <f>IFERROR(Table2[[#This Row],[Economic loss ($ million)]]*1000000 / Table2[[#This Row],[Total Waste (tons)]], NA())</f>
        <v>858848.38444428809</v>
      </c>
      <c r="G2875" s="13" t="str">
        <f t="shared" si="44"/>
        <v>Low</v>
      </c>
      <c r="H2875" s="13">
        <v>101.06</v>
      </c>
      <c r="I2875" s="13">
        <f>IFERROR(Table2[[#This Row],[Total Waste (tons)]] / (Table2[[#This Row],[Population (million)]]*1000), NA())</f>
        <v>2.880955756099509E-2</v>
      </c>
      <c r="J2875" s="13">
        <v>1001.72</v>
      </c>
      <c r="K2875" s="13">
        <f>IFERROR(Table2[[#This Row],[Total Waste (tons)]] * Table2[[#This Row],[Household waste (%)]], NA())</f>
        <v>1379465.4579999999</v>
      </c>
      <c r="L2875" s="13">
        <v>47.8</v>
      </c>
      <c r="M2875" s="10">
        <f>SUMIFS(Table2[Household waste (%)], Table2[Country], "Australia", Table2[Year], 2020)</f>
        <v>1412.17</v>
      </c>
      <c r="N2875" s="10">
        <f>COUNTIFS(Table2[Year], "USA")</f>
        <v>0</v>
      </c>
    </row>
    <row r="2876" spans="1:14" x14ac:dyDescent="0.35">
      <c r="A2876" s="8" t="s">
        <v>21</v>
      </c>
      <c r="B2876" s="9">
        <v>2018</v>
      </c>
      <c r="C2876" s="8" t="s">
        <v>9</v>
      </c>
      <c r="D2876" s="9">
        <v>30611.58</v>
      </c>
      <c r="E2876" s="10">
        <v>27579.49</v>
      </c>
      <c r="F2876" s="10">
        <f>IFERROR(Table2[[#This Row],[Economic loss ($ million)]]*1000000 / Table2[[#This Row],[Total Waste (tons)]], NA())</f>
        <v>900949.57529144199</v>
      </c>
      <c r="G2876" s="10" t="str">
        <f t="shared" si="44"/>
        <v>Low</v>
      </c>
      <c r="H2876" s="10">
        <v>61.38</v>
      </c>
      <c r="I2876" s="10">
        <f>IFERROR(Table2[[#This Row],[Total Waste (tons)]] / (Table2[[#This Row],[Population (million)]]*1000), NA())</f>
        <v>0.29021217292377705</v>
      </c>
      <c r="J2876" s="10">
        <v>105.48</v>
      </c>
      <c r="K2876" s="10">
        <f>IFERROR(Table2[[#This Row],[Total Waste (tons)]] * Table2[[#This Row],[Household waste (%)]], NA())</f>
        <v>1223544.8526000001</v>
      </c>
      <c r="L2876" s="10">
        <v>39.97</v>
      </c>
      <c r="M2876" s="10">
        <f>SUMIFS(Table2[Household waste (%)], Table2[Country], "Australia", Table2[Year], 2020)</f>
        <v>1412.17</v>
      </c>
      <c r="N2876" s="10">
        <f>COUNTIFS(Table2[Year], "USA")</f>
        <v>0</v>
      </c>
    </row>
    <row r="2877" spans="1:14" x14ac:dyDescent="0.35">
      <c r="A2877" s="11" t="s">
        <v>26</v>
      </c>
      <c r="B2877" s="12">
        <v>2019</v>
      </c>
      <c r="C2877" s="11" t="s">
        <v>9</v>
      </c>
      <c r="D2877" s="12">
        <v>34348.18</v>
      </c>
      <c r="E2877" s="13">
        <v>34042.67</v>
      </c>
      <c r="F2877" s="13">
        <f>IFERROR(Table2[[#This Row],[Economic loss ($ million)]]*1000000 / Table2[[#This Row],[Total Waste (tons)]], NA())</f>
        <v>991105.49671045155</v>
      </c>
      <c r="G2877" s="13" t="str">
        <f t="shared" si="44"/>
        <v>Medium</v>
      </c>
      <c r="H2877" s="13">
        <v>176.92</v>
      </c>
      <c r="I2877" s="13">
        <f>IFERROR(Table2[[#This Row],[Total Waste (tons)]] / (Table2[[#This Row],[Population (million)]]*1000), NA())</f>
        <v>5.1911345534783201E-2</v>
      </c>
      <c r="J2877" s="13">
        <v>661.67</v>
      </c>
      <c r="K2877" s="13">
        <f>IFERROR(Table2[[#This Row],[Total Waste (tons)]] * Table2[[#This Row],[Household waste (%)]], NA())</f>
        <v>1964028.9324</v>
      </c>
      <c r="L2877" s="13">
        <v>57.18</v>
      </c>
      <c r="M2877" s="10">
        <f>SUMIFS(Table2[Household waste (%)], Table2[Country], "Australia", Table2[Year], 2020)</f>
        <v>1412.17</v>
      </c>
      <c r="N2877" s="10">
        <f>COUNTIFS(Table2[Year], "USA")</f>
        <v>0</v>
      </c>
    </row>
    <row r="2878" spans="1:14" x14ac:dyDescent="0.35">
      <c r="A2878" s="8" t="s">
        <v>28</v>
      </c>
      <c r="B2878" s="9">
        <v>2022</v>
      </c>
      <c r="C2878" s="8" t="s">
        <v>25</v>
      </c>
      <c r="D2878" s="9">
        <v>4785.1499999999996</v>
      </c>
      <c r="E2878" s="10">
        <v>4529.71</v>
      </c>
      <c r="F2878" s="10">
        <f>IFERROR(Table2[[#This Row],[Economic loss ($ million)]]*1000000 / Table2[[#This Row],[Total Waste (tons)]], NA())</f>
        <v>946618.18333803548</v>
      </c>
      <c r="G2878" s="10" t="str">
        <f t="shared" si="44"/>
        <v>Low</v>
      </c>
      <c r="H2878" s="10">
        <v>78.19</v>
      </c>
      <c r="I2878" s="10">
        <f>IFERROR(Table2[[#This Row],[Total Waste (tons)]] / (Table2[[#This Row],[Population (million)]]*1000), NA())</f>
        <v>4.7488215154071348E-3</v>
      </c>
      <c r="J2878" s="10">
        <v>1007.65</v>
      </c>
      <c r="K2878" s="10">
        <f>IFERROR(Table2[[#This Row],[Total Waste (tons)]] * Table2[[#This Row],[Household waste (%)]], NA())</f>
        <v>210738.00599999999</v>
      </c>
      <c r="L2878" s="10">
        <v>44.04</v>
      </c>
      <c r="M2878" s="10">
        <f>SUMIFS(Table2[Household waste (%)], Table2[Country], "Australia", Table2[Year], 2020)</f>
        <v>1412.17</v>
      </c>
      <c r="N2878" s="10">
        <f>COUNTIFS(Table2[Year], "USA")</f>
        <v>0</v>
      </c>
    </row>
    <row r="2879" spans="1:14" x14ac:dyDescent="0.35">
      <c r="A2879" s="11" t="s">
        <v>34</v>
      </c>
      <c r="B2879" s="12">
        <v>2024</v>
      </c>
      <c r="C2879" s="11" t="s">
        <v>19</v>
      </c>
      <c r="D2879" s="12">
        <v>15316.49</v>
      </c>
      <c r="E2879" s="13">
        <v>13959.37</v>
      </c>
      <c r="F2879" s="13">
        <f>IFERROR(Table2[[#This Row],[Economic loss ($ million)]]*1000000 / Table2[[#This Row],[Total Waste (tons)]], NA())</f>
        <v>911394.8430743597</v>
      </c>
      <c r="G2879" s="13" t="str">
        <f t="shared" si="44"/>
        <v>Low</v>
      </c>
      <c r="H2879" s="13">
        <v>33.17</v>
      </c>
      <c r="I2879" s="13">
        <f>IFERROR(Table2[[#This Row],[Total Waste (tons)]] / (Table2[[#This Row],[Population (million)]]*1000), NA())</f>
        <v>2.8104682740651032E-2</v>
      </c>
      <c r="J2879" s="13">
        <v>544.98</v>
      </c>
      <c r="K2879" s="13">
        <f>IFERROR(Table2[[#This Row],[Total Waste (tons)]] * Table2[[#This Row],[Household waste (%)]], NA())</f>
        <v>710991.46580000001</v>
      </c>
      <c r="L2879" s="13">
        <v>46.42</v>
      </c>
      <c r="M2879" s="10">
        <f>SUMIFS(Table2[Household waste (%)], Table2[Country], "Australia", Table2[Year], 2020)</f>
        <v>1412.17</v>
      </c>
      <c r="N2879" s="10">
        <f>COUNTIFS(Table2[Year], "USA")</f>
        <v>0</v>
      </c>
    </row>
    <row r="2880" spans="1:14" x14ac:dyDescent="0.35">
      <c r="A2880" s="8" t="s">
        <v>12</v>
      </c>
      <c r="B2880" s="9">
        <v>2022</v>
      </c>
      <c r="C2880" s="8" t="s">
        <v>9</v>
      </c>
      <c r="D2880" s="9">
        <v>4027.06</v>
      </c>
      <c r="E2880" s="10">
        <v>4161.6400000000003</v>
      </c>
      <c r="F2880" s="10">
        <f>IFERROR(Table2[[#This Row],[Economic loss ($ million)]]*1000000 / Table2[[#This Row],[Total Waste (tons)]], NA())</f>
        <v>1033418.920999439</v>
      </c>
      <c r="G2880" s="10" t="str">
        <f t="shared" si="44"/>
        <v>Medium</v>
      </c>
      <c r="H2880" s="10">
        <v>39.1</v>
      </c>
      <c r="I2880" s="10">
        <f>IFERROR(Table2[[#This Row],[Total Waste (tons)]] / (Table2[[#This Row],[Population (million)]]*1000), NA())</f>
        <v>3.648723826436771E-3</v>
      </c>
      <c r="J2880" s="10">
        <v>1103.69</v>
      </c>
      <c r="K2880" s="10">
        <f>IFERROR(Table2[[#This Row],[Total Waste (tons)]] * Table2[[#This Row],[Household waste (%)]], NA())</f>
        <v>216051.769</v>
      </c>
      <c r="L2880" s="10">
        <v>53.65</v>
      </c>
      <c r="M2880" s="10">
        <f>SUMIFS(Table2[Household waste (%)], Table2[Country], "Australia", Table2[Year], 2020)</f>
        <v>1412.17</v>
      </c>
      <c r="N2880" s="10">
        <f>COUNTIFS(Table2[Year], "USA")</f>
        <v>0</v>
      </c>
    </row>
    <row r="2881" spans="1:14" x14ac:dyDescent="0.35">
      <c r="A2881" s="11" t="s">
        <v>10</v>
      </c>
      <c r="B2881" s="12">
        <v>2021</v>
      </c>
      <c r="C2881" s="11" t="s">
        <v>15</v>
      </c>
      <c r="D2881" s="12">
        <v>46712.35</v>
      </c>
      <c r="E2881" s="13">
        <v>52263.46</v>
      </c>
      <c r="F2881" s="13">
        <f>IFERROR(Table2[[#This Row],[Economic loss ($ million)]]*1000000 / Table2[[#This Row],[Total Waste (tons)]], NA())</f>
        <v>1118836.0251625106</v>
      </c>
      <c r="G2881" s="13" t="str">
        <f t="shared" si="44"/>
        <v>High</v>
      </c>
      <c r="H2881" s="13">
        <v>63.88</v>
      </c>
      <c r="I2881" s="13">
        <f>IFERROR(Table2[[#This Row],[Total Waste (tons)]] / (Table2[[#This Row],[Population (million)]]*1000), NA())</f>
        <v>0.12567556296914095</v>
      </c>
      <c r="J2881" s="13">
        <v>371.69</v>
      </c>
      <c r="K2881" s="13">
        <f>IFERROR(Table2[[#This Row],[Total Waste (tons)]] * Table2[[#This Row],[Household waste (%)]], NA())</f>
        <v>1900725.5214999998</v>
      </c>
      <c r="L2881" s="13">
        <v>40.69</v>
      </c>
      <c r="M2881" s="10">
        <f>SUMIFS(Table2[Household waste (%)], Table2[Country], "Australia", Table2[Year], 2020)</f>
        <v>1412.17</v>
      </c>
      <c r="N2881" s="10">
        <f>COUNTIFS(Table2[Year], "USA")</f>
        <v>0</v>
      </c>
    </row>
    <row r="2882" spans="1:14" x14ac:dyDescent="0.35">
      <c r="A2882" s="8" t="s">
        <v>14</v>
      </c>
      <c r="B2882" s="9">
        <v>2021</v>
      </c>
      <c r="C2882" s="8" t="s">
        <v>19</v>
      </c>
      <c r="D2882" s="9">
        <v>43750.97</v>
      </c>
      <c r="E2882" s="10">
        <v>44631.77</v>
      </c>
      <c r="F2882" s="10">
        <f>IFERROR(Table2[[#This Row],[Economic loss ($ million)]]*1000000 / Table2[[#This Row],[Total Waste (tons)]], NA())</f>
        <v>1020132.1250705984</v>
      </c>
      <c r="G2882" s="10" t="str">
        <f t="shared" ref="G2882:G2945" si="45">IF(F2882&gt;1100000,"High",IF(F2882&gt;=950000,"Medium","Low"))</f>
        <v>Medium</v>
      </c>
      <c r="H2882" s="10">
        <v>88.69</v>
      </c>
      <c r="I2882" s="10">
        <f>IFERROR(Table2[[#This Row],[Total Waste (tons)]] / (Table2[[#This Row],[Population (million)]]*1000), NA())</f>
        <v>4.1644190407294952E-2</v>
      </c>
      <c r="J2882" s="10">
        <v>1050.5899999999999</v>
      </c>
      <c r="K2882" s="10">
        <f>IFERROR(Table2[[#This Row],[Total Waste (tons)]] * Table2[[#This Row],[Household waste (%)]], NA())</f>
        <v>2913377.0923000001</v>
      </c>
      <c r="L2882" s="10">
        <v>66.59</v>
      </c>
      <c r="M2882" s="10">
        <f>SUMIFS(Table2[Household waste (%)], Table2[Country], "Australia", Table2[Year], 2020)</f>
        <v>1412.17</v>
      </c>
      <c r="N2882" s="10">
        <f>COUNTIFS(Table2[Year], "USA")</f>
        <v>0</v>
      </c>
    </row>
    <row r="2883" spans="1:14" x14ac:dyDescent="0.35">
      <c r="A2883" s="11" t="s">
        <v>16</v>
      </c>
      <c r="B2883" s="12">
        <v>2020</v>
      </c>
      <c r="C2883" s="11" t="s">
        <v>13</v>
      </c>
      <c r="D2883" s="12">
        <v>20766.62</v>
      </c>
      <c r="E2883" s="13">
        <v>23062.53</v>
      </c>
      <c r="F2883" s="13">
        <f>IFERROR(Table2[[#This Row],[Economic loss ($ million)]]*1000000 / Table2[[#This Row],[Total Waste (tons)]], NA())</f>
        <v>1110557.7123287276</v>
      </c>
      <c r="G2883" s="13" t="str">
        <f t="shared" si="45"/>
        <v>High</v>
      </c>
      <c r="H2883" s="13">
        <v>112.41</v>
      </c>
      <c r="I2883" s="13">
        <f>IFERROR(Table2[[#This Row],[Total Waste (tons)]] / (Table2[[#This Row],[Population (million)]]*1000), NA())</f>
        <v>3.2017607153869872E-2</v>
      </c>
      <c r="J2883" s="13">
        <v>648.6</v>
      </c>
      <c r="K2883" s="13">
        <f>IFERROR(Table2[[#This Row],[Total Waste (tons)]] * Table2[[#This Row],[Household waste (%)]], NA())</f>
        <v>630266.91700000002</v>
      </c>
      <c r="L2883" s="13">
        <v>30.35</v>
      </c>
      <c r="M2883" s="10">
        <f>SUMIFS(Table2[Household waste (%)], Table2[Country], "Australia", Table2[Year], 2020)</f>
        <v>1412.17</v>
      </c>
      <c r="N2883" s="10">
        <f>COUNTIFS(Table2[Year], "USA")</f>
        <v>0</v>
      </c>
    </row>
    <row r="2884" spans="1:14" x14ac:dyDescent="0.35">
      <c r="A2884" s="8" t="s">
        <v>31</v>
      </c>
      <c r="B2884" s="9">
        <v>2020</v>
      </c>
      <c r="C2884" s="8" t="s">
        <v>19</v>
      </c>
      <c r="D2884" s="9">
        <v>36348.879999999997</v>
      </c>
      <c r="E2884" s="10">
        <v>36244.230000000003</v>
      </c>
      <c r="F2884" s="10">
        <f>IFERROR(Table2[[#This Row],[Economic loss ($ million)]]*1000000 / Table2[[#This Row],[Total Waste (tons)]], NA())</f>
        <v>997120.95668422256</v>
      </c>
      <c r="G2884" s="10" t="str">
        <f t="shared" si="45"/>
        <v>Medium</v>
      </c>
      <c r="H2884" s="10">
        <v>132.11000000000001</v>
      </c>
      <c r="I2884" s="10">
        <f>IFERROR(Table2[[#This Row],[Total Waste (tons)]] / (Table2[[#This Row],[Population (million)]]*1000), NA())</f>
        <v>4.4412394311128485E-2</v>
      </c>
      <c r="J2884" s="10">
        <v>818.44</v>
      </c>
      <c r="K2884" s="10">
        <f>IFERROR(Table2[[#This Row],[Total Waste (tons)]] * Table2[[#This Row],[Household waste (%)]], NA())</f>
        <v>1303470.8367999999</v>
      </c>
      <c r="L2884" s="10">
        <v>35.86</v>
      </c>
      <c r="M2884" s="10">
        <f>SUMIFS(Table2[Household waste (%)], Table2[Country], "Australia", Table2[Year], 2020)</f>
        <v>1412.17</v>
      </c>
      <c r="N2884" s="10">
        <f>COUNTIFS(Table2[Year], "USA")</f>
        <v>0</v>
      </c>
    </row>
    <row r="2885" spans="1:14" x14ac:dyDescent="0.35">
      <c r="A2885" s="11" t="s">
        <v>28</v>
      </c>
      <c r="B2885" s="12">
        <v>2019</v>
      </c>
      <c r="C2885" s="11" t="s">
        <v>25</v>
      </c>
      <c r="D2885" s="12">
        <v>22786.26</v>
      </c>
      <c r="E2885" s="13">
        <v>24962.86</v>
      </c>
      <c r="F2885" s="13">
        <f>IFERROR(Table2[[#This Row],[Economic loss ($ million)]]*1000000 / Table2[[#This Row],[Total Waste (tons)]], NA())</f>
        <v>1095522.4771419268</v>
      </c>
      <c r="G2885" s="13" t="str">
        <f t="shared" si="45"/>
        <v>Medium</v>
      </c>
      <c r="H2885" s="13">
        <v>108.32</v>
      </c>
      <c r="I2885" s="13">
        <f>IFERROR(Table2[[#This Row],[Total Waste (tons)]] / (Table2[[#This Row],[Population (million)]]*1000), NA())</f>
        <v>2.5531681737201248E-2</v>
      </c>
      <c r="J2885" s="13">
        <v>892.47</v>
      </c>
      <c r="K2885" s="13">
        <f>IFERROR(Table2[[#This Row],[Total Waste (tons)]] * Table2[[#This Row],[Household waste (%)]], NA())</f>
        <v>1263953.8421999998</v>
      </c>
      <c r="L2885" s="13">
        <v>55.47</v>
      </c>
      <c r="M2885" s="10">
        <f>SUMIFS(Table2[Household waste (%)], Table2[Country], "Australia", Table2[Year], 2020)</f>
        <v>1412.17</v>
      </c>
      <c r="N2885" s="10">
        <f>COUNTIFS(Table2[Year], "USA")</f>
        <v>0</v>
      </c>
    </row>
    <row r="2886" spans="1:14" x14ac:dyDescent="0.35">
      <c r="A2886" s="8" t="s">
        <v>24</v>
      </c>
      <c r="B2886" s="9">
        <v>2018</v>
      </c>
      <c r="C2886" s="8" t="s">
        <v>20</v>
      </c>
      <c r="D2886" s="9">
        <v>8233.73</v>
      </c>
      <c r="E2886" s="10">
        <v>6787.46</v>
      </c>
      <c r="F2886" s="10">
        <f>IFERROR(Table2[[#This Row],[Economic loss ($ million)]]*1000000 / Table2[[#This Row],[Total Waste (tons)]], NA())</f>
        <v>824348.13869291323</v>
      </c>
      <c r="G2886" s="10" t="str">
        <f t="shared" si="45"/>
        <v>Low</v>
      </c>
      <c r="H2886" s="10">
        <v>176.76</v>
      </c>
      <c r="I2886" s="10">
        <f>IFERROR(Table2[[#This Row],[Total Waste (tons)]] / (Table2[[#This Row],[Population (million)]]*1000), NA())</f>
        <v>1.4442859899314143E-2</v>
      </c>
      <c r="J2886" s="10">
        <v>570.09</v>
      </c>
      <c r="K2886" s="10">
        <f>IFERROR(Table2[[#This Row],[Total Waste (tons)]] * Table2[[#This Row],[Household waste (%)]], NA())</f>
        <v>547707.71959999995</v>
      </c>
      <c r="L2886" s="10">
        <v>66.52</v>
      </c>
      <c r="M2886" s="10">
        <f>SUMIFS(Table2[Household waste (%)], Table2[Country], "Australia", Table2[Year], 2020)</f>
        <v>1412.17</v>
      </c>
      <c r="N2886" s="10">
        <f>COUNTIFS(Table2[Year], "USA")</f>
        <v>0</v>
      </c>
    </row>
    <row r="2887" spans="1:14" x14ac:dyDescent="0.35">
      <c r="A2887" s="11" t="s">
        <v>24</v>
      </c>
      <c r="B2887" s="12">
        <v>2024</v>
      </c>
      <c r="C2887" s="11" t="s">
        <v>9</v>
      </c>
      <c r="D2887" s="12">
        <v>29599.16</v>
      </c>
      <c r="E2887" s="13">
        <v>24192.02</v>
      </c>
      <c r="F2887" s="13">
        <f>IFERROR(Table2[[#This Row],[Economic loss ($ million)]]*1000000 / Table2[[#This Row],[Total Waste (tons)]], NA())</f>
        <v>817321.16722231312</v>
      </c>
      <c r="G2887" s="13" t="str">
        <f t="shared" si="45"/>
        <v>Low</v>
      </c>
      <c r="H2887" s="13">
        <v>93.89</v>
      </c>
      <c r="I2887" s="13">
        <f>IFERROR(Table2[[#This Row],[Total Waste (tons)]] / (Table2[[#This Row],[Population (million)]]*1000), NA())</f>
        <v>4.7333663825500139E-2</v>
      </c>
      <c r="J2887" s="13">
        <v>625.33000000000004</v>
      </c>
      <c r="K2887" s="13">
        <f>IFERROR(Table2[[#This Row],[Total Waste (tons)]] * Table2[[#This Row],[Household waste (%)]], NA())</f>
        <v>1544780.1603999999</v>
      </c>
      <c r="L2887" s="13">
        <v>52.19</v>
      </c>
      <c r="M2887" s="10">
        <f>SUMIFS(Table2[Household waste (%)], Table2[Country], "Australia", Table2[Year], 2020)</f>
        <v>1412.17</v>
      </c>
      <c r="N2887" s="10">
        <f>COUNTIFS(Table2[Year], "USA")</f>
        <v>0</v>
      </c>
    </row>
    <row r="2888" spans="1:14" x14ac:dyDescent="0.35">
      <c r="A2888" s="8" t="s">
        <v>30</v>
      </c>
      <c r="B2888" s="9">
        <v>2022</v>
      </c>
      <c r="C2888" s="8" t="s">
        <v>13</v>
      </c>
      <c r="D2888" s="9">
        <v>45255.38</v>
      </c>
      <c r="E2888" s="10">
        <v>52762.12</v>
      </c>
      <c r="F2888" s="10">
        <f>IFERROR(Table2[[#This Row],[Economic loss ($ million)]]*1000000 / Table2[[#This Row],[Total Waste (tons)]], NA())</f>
        <v>1165875.0849070321</v>
      </c>
      <c r="G2888" s="10" t="str">
        <f t="shared" si="45"/>
        <v>High</v>
      </c>
      <c r="H2888" s="10">
        <v>112.77</v>
      </c>
      <c r="I2888" s="10">
        <f>IFERROR(Table2[[#This Row],[Total Waste (tons)]] / (Table2[[#This Row],[Population (million)]]*1000), NA())</f>
        <v>3.4393552260584735E-2</v>
      </c>
      <c r="J2888" s="10">
        <v>1315.81</v>
      </c>
      <c r="K2888" s="10">
        <f>IFERROR(Table2[[#This Row],[Total Waste (tons)]] * Table2[[#This Row],[Household waste (%)]], NA())</f>
        <v>3047044.7353999997</v>
      </c>
      <c r="L2888" s="10">
        <v>67.33</v>
      </c>
      <c r="M2888" s="10">
        <f>SUMIFS(Table2[Household waste (%)], Table2[Country], "Australia", Table2[Year], 2020)</f>
        <v>1412.17</v>
      </c>
      <c r="N2888" s="10">
        <f>COUNTIFS(Table2[Year], "USA")</f>
        <v>0</v>
      </c>
    </row>
    <row r="2889" spans="1:14" x14ac:dyDescent="0.35">
      <c r="A2889" s="11" t="s">
        <v>18</v>
      </c>
      <c r="B2889" s="12">
        <v>2024</v>
      </c>
      <c r="C2889" s="11" t="s">
        <v>15</v>
      </c>
      <c r="D2889" s="12">
        <v>47679.81</v>
      </c>
      <c r="E2889" s="13">
        <v>47791.63</v>
      </c>
      <c r="F2889" s="13">
        <f>IFERROR(Table2[[#This Row],[Economic loss ($ million)]]*1000000 / Table2[[#This Row],[Total Waste (tons)]], NA())</f>
        <v>1002345.2274663008</v>
      </c>
      <c r="G2889" s="13" t="str">
        <f t="shared" si="45"/>
        <v>Medium</v>
      </c>
      <c r="H2889" s="13">
        <v>23.65</v>
      </c>
      <c r="I2889" s="13">
        <f>IFERROR(Table2[[#This Row],[Total Waste (tons)]] / (Table2[[#This Row],[Population (million)]]*1000), NA())</f>
        <v>3.5722705885878683E-2</v>
      </c>
      <c r="J2889" s="13">
        <v>1334.72</v>
      </c>
      <c r="K2889" s="13">
        <f>IFERROR(Table2[[#This Row],[Total Waste (tons)]] * Table2[[#This Row],[Household waste (%)]], NA())</f>
        <v>2051662.2242999999</v>
      </c>
      <c r="L2889" s="13">
        <v>43.03</v>
      </c>
      <c r="M2889" s="10">
        <f>SUMIFS(Table2[Household waste (%)], Table2[Country], "Australia", Table2[Year], 2020)</f>
        <v>1412.17</v>
      </c>
      <c r="N2889" s="10">
        <f>COUNTIFS(Table2[Year], "USA")</f>
        <v>0</v>
      </c>
    </row>
    <row r="2890" spans="1:14" x14ac:dyDescent="0.35">
      <c r="A2890" s="8" t="s">
        <v>35</v>
      </c>
      <c r="B2890" s="9">
        <v>2022</v>
      </c>
      <c r="C2890" s="8" t="s">
        <v>20</v>
      </c>
      <c r="D2890" s="9">
        <v>34983.660000000003</v>
      </c>
      <c r="E2890" s="10">
        <v>37743.949999999997</v>
      </c>
      <c r="F2890" s="10">
        <f>IFERROR(Table2[[#This Row],[Economic loss ($ million)]]*1000000 / Table2[[#This Row],[Total Waste (tons)]], NA())</f>
        <v>1078902.2646572713</v>
      </c>
      <c r="G2890" s="10" t="str">
        <f t="shared" si="45"/>
        <v>Medium</v>
      </c>
      <c r="H2890" s="10">
        <v>96.33</v>
      </c>
      <c r="I2890" s="10">
        <f>IFERROR(Table2[[#This Row],[Total Waste (tons)]] / (Table2[[#This Row],[Population (million)]]*1000), NA())</f>
        <v>5.7162843137254907E-2</v>
      </c>
      <c r="J2890" s="10">
        <v>612</v>
      </c>
      <c r="K2890" s="10">
        <f>IFERROR(Table2[[#This Row],[Total Waste (tons)]] * Table2[[#This Row],[Household waste (%)]], NA())</f>
        <v>1162157.1852000002</v>
      </c>
      <c r="L2890" s="10">
        <v>33.22</v>
      </c>
      <c r="M2890" s="10">
        <f>SUMIFS(Table2[Household waste (%)], Table2[Country], "Australia", Table2[Year], 2020)</f>
        <v>1412.17</v>
      </c>
      <c r="N2890" s="10">
        <f>COUNTIFS(Table2[Year], "USA")</f>
        <v>0</v>
      </c>
    </row>
    <row r="2891" spans="1:14" x14ac:dyDescent="0.35">
      <c r="A2891" s="11" t="s">
        <v>14</v>
      </c>
      <c r="B2891" s="12">
        <v>2023</v>
      </c>
      <c r="C2891" s="11" t="s">
        <v>19</v>
      </c>
      <c r="D2891" s="12">
        <v>25448.39</v>
      </c>
      <c r="E2891" s="13">
        <v>22962.63</v>
      </c>
      <c r="F2891" s="13">
        <f>IFERROR(Table2[[#This Row],[Economic loss ($ million)]]*1000000 / Table2[[#This Row],[Total Waste (tons)]], NA())</f>
        <v>902321.52210807835</v>
      </c>
      <c r="G2891" s="13" t="str">
        <f t="shared" si="45"/>
        <v>Low</v>
      </c>
      <c r="H2891" s="13">
        <v>182.05</v>
      </c>
      <c r="I2891" s="13">
        <f>IFERROR(Table2[[#This Row],[Total Waste (tons)]] / (Table2[[#This Row],[Population (million)]]*1000), NA())</f>
        <v>2.3467714865363334E-2</v>
      </c>
      <c r="J2891" s="13">
        <v>1084.4000000000001</v>
      </c>
      <c r="K2891" s="13">
        <f>IFERROR(Table2[[#This Row],[Total Waste (tons)]] * Table2[[#This Row],[Household waste (%)]], NA())</f>
        <v>1159428.6484000001</v>
      </c>
      <c r="L2891" s="13">
        <v>45.56</v>
      </c>
      <c r="M2891" s="10">
        <f>SUMIFS(Table2[Household waste (%)], Table2[Country], "Australia", Table2[Year], 2020)</f>
        <v>1412.17</v>
      </c>
      <c r="N2891" s="10">
        <f>COUNTIFS(Table2[Year], "USA")</f>
        <v>0</v>
      </c>
    </row>
    <row r="2892" spans="1:14" x14ac:dyDescent="0.35">
      <c r="A2892" s="8" t="s">
        <v>32</v>
      </c>
      <c r="B2892" s="9">
        <v>2021</v>
      </c>
      <c r="C2892" s="8" t="s">
        <v>13</v>
      </c>
      <c r="D2892" s="9">
        <v>23915.05</v>
      </c>
      <c r="E2892" s="10">
        <v>23637.279999999999</v>
      </c>
      <c r="F2892" s="10">
        <f>IFERROR(Table2[[#This Row],[Economic loss ($ million)]]*1000000 / Table2[[#This Row],[Total Waste (tons)]], NA())</f>
        <v>988385.13822885591</v>
      </c>
      <c r="G2892" s="10" t="str">
        <f t="shared" si="45"/>
        <v>Medium</v>
      </c>
      <c r="H2892" s="10">
        <v>159.11000000000001</v>
      </c>
      <c r="I2892" s="10">
        <f>IFERROR(Table2[[#This Row],[Total Waste (tons)]] / (Table2[[#This Row],[Population (million)]]*1000), NA())</f>
        <v>1.7541001041529142E-2</v>
      </c>
      <c r="J2892" s="10">
        <v>1363.38</v>
      </c>
      <c r="K2892" s="10">
        <f>IFERROR(Table2[[#This Row],[Total Waste (tons)]] * Table2[[#This Row],[Household waste (%)]], NA())</f>
        <v>1187143.0819999999</v>
      </c>
      <c r="L2892" s="10">
        <v>49.64</v>
      </c>
      <c r="M2892" s="10">
        <f>SUMIFS(Table2[Household waste (%)], Table2[Country], "Australia", Table2[Year], 2020)</f>
        <v>1412.17</v>
      </c>
      <c r="N2892" s="10">
        <f>COUNTIFS(Table2[Year], "USA")</f>
        <v>0</v>
      </c>
    </row>
    <row r="2893" spans="1:14" x14ac:dyDescent="0.35">
      <c r="A2893" s="11" t="s">
        <v>28</v>
      </c>
      <c r="B2893" s="12">
        <v>2020</v>
      </c>
      <c r="C2893" s="11" t="s">
        <v>19</v>
      </c>
      <c r="D2893" s="12">
        <v>39357.910000000003</v>
      </c>
      <c r="E2893" s="13">
        <v>45100.55</v>
      </c>
      <c r="F2893" s="13">
        <f>IFERROR(Table2[[#This Row],[Economic loss ($ million)]]*1000000 / Table2[[#This Row],[Total Waste (tons)]], NA())</f>
        <v>1145908.154167739</v>
      </c>
      <c r="G2893" s="13" t="str">
        <f t="shared" si="45"/>
        <v>High</v>
      </c>
      <c r="H2893" s="13">
        <v>129.41</v>
      </c>
      <c r="I2893" s="13">
        <f>IFERROR(Table2[[#This Row],[Total Waste (tons)]] / (Table2[[#This Row],[Population (million)]]*1000), NA())</f>
        <v>0.28578209410397909</v>
      </c>
      <c r="J2893" s="13">
        <v>137.72</v>
      </c>
      <c r="K2893" s="13">
        <f>IFERROR(Table2[[#This Row],[Total Waste (tons)]] * Table2[[#This Row],[Household waste (%)]], NA())</f>
        <v>2471283.1689000004</v>
      </c>
      <c r="L2893" s="13">
        <v>62.79</v>
      </c>
      <c r="M2893" s="10">
        <f>SUMIFS(Table2[Household waste (%)], Table2[Country], "Australia", Table2[Year], 2020)</f>
        <v>1412.17</v>
      </c>
      <c r="N2893" s="10">
        <f>COUNTIFS(Table2[Year], "USA")</f>
        <v>0</v>
      </c>
    </row>
    <row r="2894" spans="1:14" x14ac:dyDescent="0.35">
      <c r="A2894" s="8" t="s">
        <v>29</v>
      </c>
      <c r="B2894" s="9">
        <v>2020</v>
      </c>
      <c r="C2894" s="8" t="s">
        <v>20</v>
      </c>
      <c r="D2894" s="9">
        <v>24796.3</v>
      </c>
      <c r="E2894" s="10">
        <v>23564.7</v>
      </c>
      <c r="F2894" s="10">
        <f>IFERROR(Table2[[#This Row],[Economic loss ($ million)]]*1000000 / Table2[[#This Row],[Total Waste (tons)]], NA())</f>
        <v>950331.29942773725</v>
      </c>
      <c r="G2894" s="10" t="str">
        <f t="shared" si="45"/>
        <v>Medium</v>
      </c>
      <c r="H2894" s="10">
        <v>171.51</v>
      </c>
      <c r="I2894" s="10">
        <f>IFERROR(Table2[[#This Row],[Total Waste (tons)]] / (Table2[[#This Row],[Population (million)]]*1000), NA())</f>
        <v>2.3681154437536413E-2</v>
      </c>
      <c r="J2894" s="10">
        <v>1047.0899999999999</v>
      </c>
      <c r="K2894" s="10">
        <f>IFERROR(Table2[[#This Row],[Total Waste (tons)]] * Table2[[#This Row],[Household waste (%)]], NA())</f>
        <v>748848.26</v>
      </c>
      <c r="L2894" s="10">
        <v>30.2</v>
      </c>
      <c r="M2894" s="10">
        <f>SUMIFS(Table2[Household waste (%)], Table2[Country], "Australia", Table2[Year], 2020)</f>
        <v>1412.17</v>
      </c>
      <c r="N2894" s="10">
        <f>COUNTIFS(Table2[Year], "USA")</f>
        <v>0</v>
      </c>
    </row>
    <row r="2895" spans="1:14" x14ac:dyDescent="0.35">
      <c r="A2895" s="11" t="s">
        <v>30</v>
      </c>
      <c r="B2895" s="12">
        <v>2020</v>
      </c>
      <c r="C2895" s="11" t="s">
        <v>22</v>
      </c>
      <c r="D2895" s="12">
        <v>39254.69</v>
      </c>
      <c r="E2895" s="13">
        <v>46983.85</v>
      </c>
      <c r="F2895" s="13">
        <f>IFERROR(Table2[[#This Row],[Economic loss ($ million)]]*1000000 / Table2[[#This Row],[Total Waste (tons)]], NA())</f>
        <v>1196897.7464858338</v>
      </c>
      <c r="G2895" s="13" t="str">
        <f t="shared" si="45"/>
        <v>High</v>
      </c>
      <c r="H2895" s="13">
        <v>115.33</v>
      </c>
      <c r="I2895" s="13">
        <f>IFERROR(Table2[[#This Row],[Total Waste (tons)]] / (Table2[[#This Row],[Population (million)]]*1000), NA())</f>
        <v>8.037734960481592E-2</v>
      </c>
      <c r="J2895" s="13">
        <v>488.38</v>
      </c>
      <c r="K2895" s="13">
        <f>IFERROR(Table2[[#This Row],[Total Waste (tons)]] * Table2[[#This Row],[Household waste (%)]], NA())</f>
        <v>1685596.3885999999</v>
      </c>
      <c r="L2895" s="13">
        <v>42.94</v>
      </c>
      <c r="M2895" s="10">
        <f>SUMIFS(Table2[Household waste (%)], Table2[Country], "Australia", Table2[Year], 2020)</f>
        <v>1412.17</v>
      </c>
      <c r="N2895" s="10">
        <f>COUNTIFS(Table2[Year], "USA")</f>
        <v>0</v>
      </c>
    </row>
    <row r="2896" spans="1:14" x14ac:dyDescent="0.35">
      <c r="A2896" s="8" t="s">
        <v>31</v>
      </c>
      <c r="B2896" s="9">
        <v>2022</v>
      </c>
      <c r="C2896" s="8" t="s">
        <v>13</v>
      </c>
      <c r="D2896" s="9">
        <v>38141.730000000003</v>
      </c>
      <c r="E2896" s="10">
        <v>37376.6</v>
      </c>
      <c r="F2896" s="10">
        <f>IFERROR(Table2[[#This Row],[Economic loss ($ million)]]*1000000 / Table2[[#This Row],[Total Waste (tons)]], NA())</f>
        <v>979939.81919540616</v>
      </c>
      <c r="G2896" s="10" t="str">
        <f t="shared" si="45"/>
        <v>Medium</v>
      </c>
      <c r="H2896" s="10">
        <v>80.64</v>
      </c>
      <c r="I2896" s="10">
        <f>IFERROR(Table2[[#This Row],[Total Waste (tons)]] / (Table2[[#This Row],[Population (million)]]*1000), NA())</f>
        <v>3.6447643528782207E-2</v>
      </c>
      <c r="J2896" s="10">
        <v>1046.48</v>
      </c>
      <c r="K2896" s="10">
        <f>IFERROR(Table2[[#This Row],[Total Waste (tons)]] * Table2[[#This Row],[Household waste (%)]], NA())</f>
        <v>2295750.7287000003</v>
      </c>
      <c r="L2896" s="10">
        <v>60.19</v>
      </c>
      <c r="M2896" s="10">
        <f>SUMIFS(Table2[Household waste (%)], Table2[Country], "Australia", Table2[Year], 2020)</f>
        <v>1412.17</v>
      </c>
      <c r="N2896" s="10">
        <f>COUNTIFS(Table2[Year], "USA")</f>
        <v>0</v>
      </c>
    </row>
    <row r="2897" spans="1:14" x14ac:dyDescent="0.35">
      <c r="A2897" s="11" t="s">
        <v>26</v>
      </c>
      <c r="B2897" s="12">
        <v>2018</v>
      </c>
      <c r="C2897" s="11" t="s">
        <v>20</v>
      </c>
      <c r="D2897" s="12">
        <v>28752.18</v>
      </c>
      <c r="E2897" s="13">
        <v>24424.46</v>
      </c>
      <c r="F2897" s="13">
        <f>IFERROR(Table2[[#This Row],[Economic loss ($ million)]]*1000000 / Table2[[#This Row],[Total Waste (tons)]], NA())</f>
        <v>849482.02188494918</v>
      </c>
      <c r="G2897" s="13" t="str">
        <f t="shared" si="45"/>
        <v>Low</v>
      </c>
      <c r="H2897" s="13">
        <v>138.27000000000001</v>
      </c>
      <c r="I2897" s="13">
        <f>IFERROR(Table2[[#This Row],[Total Waste (tons)]] / (Table2[[#This Row],[Population (million)]]*1000), NA())</f>
        <v>5.5129386049008709E-2</v>
      </c>
      <c r="J2897" s="13">
        <v>521.54</v>
      </c>
      <c r="K2897" s="13">
        <f>IFERROR(Table2[[#This Row],[Total Waste (tons)]] * Table2[[#This Row],[Household waste (%)]], NA())</f>
        <v>1907707.1429999999</v>
      </c>
      <c r="L2897" s="13">
        <v>66.349999999999994</v>
      </c>
      <c r="M2897" s="10">
        <f>SUMIFS(Table2[Household waste (%)], Table2[Country], "Australia", Table2[Year], 2020)</f>
        <v>1412.17</v>
      </c>
      <c r="N2897" s="10">
        <f>COUNTIFS(Table2[Year], "USA")</f>
        <v>0</v>
      </c>
    </row>
    <row r="2898" spans="1:14" x14ac:dyDescent="0.35">
      <c r="A2898" s="8" t="s">
        <v>33</v>
      </c>
      <c r="B2898" s="9">
        <v>2019</v>
      </c>
      <c r="C2898" s="8" t="s">
        <v>25</v>
      </c>
      <c r="D2898" s="9">
        <v>12616.35</v>
      </c>
      <c r="E2898" s="10">
        <v>12982.56</v>
      </c>
      <c r="F2898" s="10">
        <f>IFERROR(Table2[[#This Row],[Economic loss ($ million)]]*1000000 / Table2[[#This Row],[Total Waste (tons)]], NA())</f>
        <v>1029026.6202190015</v>
      </c>
      <c r="G2898" s="10" t="str">
        <f t="shared" si="45"/>
        <v>Medium</v>
      </c>
      <c r="H2898" s="10">
        <v>139.88999999999999</v>
      </c>
      <c r="I2898" s="10">
        <f>IFERROR(Table2[[#This Row],[Total Waste (tons)]] / (Table2[[#This Row],[Population (million)]]*1000), NA())</f>
        <v>1.0356975741903706E-2</v>
      </c>
      <c r="J2898" s="10">
        <v>1218.1500000000001</v>
      </c>
      <c r="K2898" s="10">
        <f>IFERROR(Table2[[#This Row],[Total Waste (tons)]] * Table2[[#This Row],[Household waste (%)]], NA())</f>
        <v>586912.60200000007</v>
      </c>
      <c r="L2898" s="10">
        <v>46.52</v>
      </c>
      <c r="M2898" s="10">
        <f>SUMIFS(Table2[Household waste (%)], Table2[Country], "Australia", Table2[Year], 2020)</f>
        <v>1412.17</v>
      </c>
      <c r="N2898" s="10">
        <f>COUNTIFS(Table2[Year], "USA")</f>
        <v>0</v>
      </c>
    </row>
    <row r="2899" spans="1:14" x14ac:dyDescent="0.35">
      <c r="A2899" s="11" t="s">
        <v>24</v>
      </c>
      <c r="B2899" s="12">
        <v>2024</v>
      </c>
      <c r="C2899" s="11" t="s">
        <v>15</v>
      </c>
      <c r="D2899" s="12">
        <v>46686.12</v>
      </c>
      <c r="E2899" s="13">
        <v>49178.7</v>
      </c>
      <c r="F2899" s="13">
        <f>IFERROR(Table2[[#This Row],[Economic loss ($ million)]]*1000000 / Table2[[#This Row],[Total Waste (tons)]], NA())</f>
        <v>1053390.1724966648</v>
      </c>
      <c r="G2899" s="13" t="str">
        <f t="shared" si="45"/>
        <v>Medium</v>
      </c>
      <c r="H2899" s="13">
        <v>37.56</v>
      </c>
      <c r="I2899" s="13">
        <f>IFERROR(Table2[[#This Row],[Total Waste (tons)]] / (Table2[[#This Row],[Population (million)]]*1000), NA())</f>
        <v>0.15930023543863242</v>
      </c>
      <c r="J2899" s="13">
        <v>293.07</v>
      </c>
      <c r="K2899" s="13">
        <f>IFERROR(Table2[[#This Row],[Total Waste (tons)]] * Table2[[#This Row],[Household waste (%)]], NA())</f>
        <v>3225544.0308000003</v>
      </c>
      <c r="L2899" s="13">
        <v>69.09</v>
      </c>
      <c r="M2899" s="10">
        <f>SUMIFS(Table2[Household waste (%)], Table2[Country], "Australia", Table2[Year], 2020)</f>
        <v>1412.17</v>
      </c>
      <c r="N2899" s="10">
        <f>COUNTIFS(Table2[Year], "USA")</f>
        <v>0</v>
      </c>
    </row>
    <row r="2900" spans="1:14" x14ac:dyDescent="0.35">
      <c r="A2900" s="8" t="s">
        <v>16</v>
      </c>
      <c r="B2900" s="9">
        <v>2023</v>
      </c>
      <c r="C2900" s="8" t="s">
        <v>20</v>
      </c>
      <c r="D2900" s="9">
        <v>33660.199999999997</v>
      </c>
      <c r="E2900" s="10">
        <v>27989.89</v>
      </c>
      <c r="F2900" s="10">
        <f>IFERROR(Table2[[#This Row],[Economic loss ($ million)]]*1000000 / Table2[[#This Row],[Total Waste (tons)]], NA())</f>
        <v>831542.59332980798</v>
      </c>
      <c r="G2900" s="10" t="str">
        <f t="shared" si="45"/>
        <v>Low</v>
      </c>
      <c r="H2900" s="10">
        <v>71.87</v>
      </c>
      <c r="I2900" s="10">
        <f>IFERROR(Table2[[#This Row],[Total Waste (tons)]] / (Table2[[#This Row],[Population (million)]]*1000), NA())</f>
        <v>8.6030261207381276E-2</v>
      </c>
      <c r="J2900" s="10">
        <v>391.26</v>
      </c>
      <c r="K2900" s="10">
        <f>IFERROR(Table2[[#This Row],[Total Waste (tons)]] * Table2[[#This Row],[Household waste (%)]], NA())</f>
        <v>2123622.0180000002</v>
      </c>
      <c r="L2900" s="10">
        <v>63.09</v>
      </c>
      <c r="M2900" s="10">
        <f>SUMIFS(Table2[Household waste (%)], Table2[Country], "Australia", Table2[Year], 2020)</f>
        <v>1412.17</v>
      </c>
      <c r="N2900" s="10">
        <f>COUNTIFS(Table2[Year], "USA")</f>
        <v>0</v>
      </c>
    </row>
    <row r="2901" spans="1:14" x14ac:dyDescent="0.35">
      <c r="A2901" s="11" t="s">
        <v>34</v>
      </c>
      <c r="B2901" s="12">
        <v>2020</v>
      </c>
      <c r="C2901" s="11" t="s">
        <v>15</v>
      </c>
      <c r="D2901" s="12">
        <v>29908.73</v>
      </c>
      <c r="E2901" s="13">
        <v>26294.26</v>
      </c>
      <c r="F2901" s="13">
        <f>IFERROR(Table2[[#This Row],[Economic loss ($ million)]]*1000000 / Table2[[#This Row],[Total Waste (tons)]], NA())</f>
        <v>879150.00068541861</v>
      </c>
      <c r="G2901" s="13" t="str">
        <f t="shared" si="45"/>
        <v>Low</v>
      </c>
      <c r="H2901" s="13">
        <v>110.77</v>
      </c>
      <c r="I2901" s="13">
        <f>IFERROR(Table2[[#This Row],[Total Waste (tons)]] / (Table2[[#This Row],[Population (million)]]*1000), NA())</f>
        <v>0.16130261029015208</v>
      </c>
      <c r="J2901" s="13">
        <v>185.42</v>
      </c>
      <c r="K2901" s="13">
        <f>IFERROR(Table2[[#This Row],[Total Waste (tons)]] * Table2[[#This Row],[Household waste (%)]], NA())</f>
        <v>1965003.561</v>
      </c>
      <c r="L2901" s="13">
        <v>65.7</v>
      </c>
      <c r="M2901" s="10">
        <f>SUMIFS(Table2[Household waste (%)], Table2[Country], "Australia", Table2[Year], 2020)</f>
        <v>1412.17</v>
      </c>
      <c r="N2901" s="10">
        <f>COUNTIFS(Table2[Year], "USA")</f>
        <v>0</v>
      </c>
    </row>
    <row r="2902" spans="1:14" x14ac:dyDescent="0.35">
      <c r="A2902" s="8" t="s">
        <v>30</v>
      </c>
      <c r="B2902" s="9">
        <v>2018</v>
      </c>
      <c r="C2902" s="8" t="s">
        <v>19</v>
      </c>
      <c r="D2902" s="9">
        <v>34413.160000000003</v>
      </c>
      <c r="E2902" s="10">
        <v>32543.86</v>
      </c>
      <c r="F2902" s="10">
        <f>IFERROR(Table2[[#This Row],[Economic loss ($ million)]]*1000000 / Table2[[#This Row],[Total Waste (tons)]], NA())</f>
        <v>945680.66402504151</v>
      </c>
      <c r="G2902" s="10" t="str">
        <f t="shared" si="45"/>
        <v>Low</v>
      </c>
      <c r="H2902" s="10">
        <v>182.52</v>
      </c>
      <c r="I2902" s="10">
        <f>IFERROR(Table2[[#This Row],[Total Waste (tons)]] / (Table2[[#This Row],[Population (million)]]*1000), NA())</f>
        <v>2.4960405016283341E-2</v>
      </c>
      <c r="J2902" s="10">
        <v>1378.71</v>
      </c>
      <c r="K2902" s="10">
        <f>IFERROR(Table2[[#This Row],[Total Waste (tons)]] * Table2[[#This Row],[Household waste (%)]], NA())</f>
        <v>1987015.8584000003</v>
      </c>
      <c r="L2902" s="10">
        <v>57.74</v>
      </c>
      <c r="M2902" s="10">
        <f>SUMIFS(Table2[Household waste (%)], Table2[Country], "Australia", Table2[Year], 2020)</f>
        <v>1412.17</v>
      </c>
      <c r="N2902" s="10">
        <f>COUNTIFS(Table2[Year], "USA")</f>
        <v>0</v>
      </c>
    </row>
    <row r="2903" spans="1:14" x14ac:dyDescent="0.35">
      <c r="A2903" s="11" t="s">
        <v>34</v>
      </c>
      <c r="B2903" s="12">
        <v>2019</v>
      </c>
      <c r="C2903" s="11" t="s">
        <v>15</v>
      </c>
      <c r="D2903" s="12">
        <v>8680.91</v>
      </c>
      <c r="E2903" s="13">
        <v>10404.01</v>
      </c>
      <c r="F2903" s="13">
        <f>IFERROR(Table2[[#This Row],[Economic loss ($ million)]]*1000000 / Table2[[#This Row],[Total Waste (tons)]], NA())</f>
        <v>1198493.015133206</v>
      </c>
      <c r="G2903" s="13" t="str">
        <f t="shared" si="45"/>
        <v>High</v>
      </c>
      <c r="H2903" s="13">
        <v>84.66</v>
      </c>
      <c r="I2903" s="13">
        <f>IFERROR(Table2[[#This Row],[Total Waste (tons)]] / (Table2[[#This Row],[Population (million)]]*1000), NA())</f>
        <v>9.5582629568051435E-3</v>
      </c>
      <c r="J2903" s="13">
        <v>908.21</v>
      </c>
      <c r="K2903" s="13">
        <f>IFERROR(Table2[[#This Row],[Total Waste (tons)]] * Table2[[#This Row],[Household waste (%)]], NA())</f>
        <v>460088.23</v>
      </c>
      <c r="L2903" s="13">
        <v>53</v>
      </c>
      <c r="M2903" s="10">
        <f>SUMIFS(Table2[Household waste (%)], Table2[Country], "Australia", Table2[Year], 2020)</f>
        <v>1412.17</v>
      </c>
      <c r="N2903" s="10">
        <f>COUNTIFS(Table2[Year], "USA")</f>
        <v>0</v>
      </c>
    </row>
    <row r="2904" spans="1:14" x14ac:dyDescent="0.35">
      <c r="A2904" s="8" t="s">
        <v>17</v>
      </c>
      <c r="B2904" s="9">
        <v>2023</v>
      </c>
      <c r="C2904" s="8" t="s">
        <v>11</v>
      </c>
      <c r="D2904" s="9">
        <v>48007.8</v>
      </c>
      <c r="E2904" s="10">
        <v>50204.47</v>
      </c>
      <c r="F2904" s="10">
        <f>IFERROR(Table2[[#This Row],[Economic loss ($ million)]]*1000000 / Table2[[#This Row],[Total Waste (tons)]], NA())</f>
        <v>1045756.5228983623</v>
      </c>
      <c r="G2904" s="10" t="str">
        <f t="shared" si="45"/>
        <v>Medium</v>
      </c>
      <c r="H2904" s="10">
        <v>52.33</v>
      </c>
      <c r="I2904" s="10">
        <f>IFERROR(Table2[[#This Row],[Total Waste (tons)]] / (Table2[[#This Row],[Population (million)]]*1000), NA())</f>
        <v>0.20973263433813893</v>
      </c>
      <c r="J2904" s="10">
        <v>228.9</v>
      </c>
      <c r="K2904" s="10">
        <f>IFERROR(Table2[[#This Row],[Total Waste (tons)]] * Table2[[#This Row],[Household waste (%)]], NA())</f>
        <v>2064335.4000000001</v>
      </c>
      <c r="L2904" s="10">
        <v>43</v>
      </c>
      <c r="M2904" s="10">
        <f>SUMIFS(Table2[Household waste (%)], Table2[Country], "Australia", Table2[Year], 2020)</f>
        <v>1412.17</v>
      </c>
      <c r="N2904" s="10">
        <f>COUNTIFS(Table2[Year], "USA")</f>
        <v>0</v>
      </c>
    </row>
    <row r="2905" spans="1:14" x14ac:dyDescent="0.35">
      <c r="A2905" s="11" t="s">
        <v>26</v>
      </c>
      <c r="B2905" s="12">
        <v>2018</v>
      </c>
      <c r="C2905" s="11" t="s">
        <v>22</v>
      </c>
      <c r="D2905" s="12">
        <v>3563.36</v>
      </c>
      <c r="E2905" s="13">
        <v>3019.3</v>
      </c>
      <c r="F2905" s="13">
        <f>IFERROR(Table2[[#This Row],[Economic loss ($ million)]]*1000000 / Table2[[#This Row],[Total Waste (tons)]], NA())</f>
        <v>847318.26141619147</v>
      </c>
      <c r="G2905" s="13" t="str">
        <f t="shared" si="45"/>
        <v>Low</v>
      </c>
      <c r="H2905" s="13">
        <v>174.2</v>
      </c>
      <c r="I2905" s="13">
        <f>IFERROR(Table2[[#This Row],[Total Waste (tons)]] / (Table2[[#This Row],[Population (million)]]*1000), NA())</f>
        <v>1.0766739182982838E-2</v>
      </c>
      <c r="J2905" s="13">
        <v>330.96</v>
      </c>
      <c r="K2905" s="13">
        <f>IFERROR(Table2[[#This Row],[Total Waste (tons)]] * Table2[[#This Row],[Household waste (%)]], NA())</f>
        <v>118339.18560000001</v>
      </c>
      <c r="L2905" s="13">
        <v>33.21</v>
      </c>
      <c r="M2905" s="10">
        <f>SUMIFS(Table2[Household waste (%)], Table2[Country], "Australia", Table2[Year], 2020)</f>
        <v>1412.17</v>
      </c>
      <c r="N2905" s="10">
        <f>COUNTIFS(Table2[Year], "USA")</f>
        <v>0</v>
      </c>
    </row>
    <row r="2906" spans="1:14" x14ac:dyDescent="0.35">
      <c r="A2906" s="8" t="s">
        <v>33</v>
      </c>
      <c r="B2906" s="9">
        <v>2018</v>
      </c>
      <c r="C2906" s="8" t="s">
        <v>11</v>
      </c>
      <c r="D2906" s="9">
        <v>10118.17</v>
      </c>
      <c r="E2906" s="10">
        <v>9315.86</v>
      </c>
      <c r="F2906" s="10">
        <f>IFERROR(Table2[[#This Row],[Economic loss ($ million)]]*1000000 / Table2[[#This Row],[Total Waste (tons)]], NA())</f>
        <v>920706.01699714479</v>
      </c>
      <c r="G2906" s="10" t="str">
        <f t="shared" si="45"/>
        <v>Low</v>
      </c>
      <c r="H2906" s="10">
        <v>147.66999999999999</v>
      </c>
      <c r="I2906" s="10">
        <f>IFERROR(Table2[[#This Row],[Total Waste (tons)]] / (Table2[[#This Row],[Population (million)]]*1000), NA())</f>
        <v>8.3052910660931806E-3</v>
      </c>
      <c r="J2906" s="10">
        <v>1218.28</v>
      </c>
      <c r="K2906" s="10">
        <f>IFERROR(Table2[[#This Row],[Total Waste (tons)]] * Table2[[#This Row],[Household waste (%)]], NA())</f>
        <v>700885.63589999999</v>
      </c>
      <c r="L2906" s="10">
        <v>69.27</v>
      </c>
      <c r="M2906" s="10">
        <f>SUMIFS(Table2[Household waste (%)], Table2[Country], "Australia", Table2[Year], 2020)</f>
        <v>1412.17</v>
      </c>
      <c r="N2906" s="10">
        <f>COUNTIFS(Table2[Year], "USA")</f>
        <v>0</v>
      </c>
    </row>
    <row r="2907" spans="1:14" x14ac:dyDescent="0.35">
      <c r="A2907" s="11" t="s">
        <v>35</v>
      </c>
      <c r="B2907" s="12">
        <v>2018</v>
      </c>
      <c r="C2907" s="11" t="s">
        <v>20</v>
      </c>
      <c r="D2907" s="12">
        <v>30969.61</v>
      </c>
      <c r="E2907" s="13">
        <v>26871.86</v>
      </c>
      <c r="F2907" s="13">
        <f>IFERROR(Table2[[#This Row],[Economic loss ($ million)]]*1000000 / Table2[[#This Row],[Total Waste (tons)]], NA())</f>
        <v>867684.80455517524</v>
      </c>
      <c r="G2907" s="13" t="str">
        <f t="shared" si="45"/>
        <v>Low</v>
      </c>
      <c r="H2907" s="13">
        <v>182.41</v>
      </c>
      <c r="I2907" s="13">
        <f>IFERROR(Table2[[#This Row],[Total Waste (tons)]] / (Table2[[#This Row],[Population (million)]]*1000), NA())</f>
        <v>0.10016368575956532</v>
      </c>
      <c r="J2907" s="13">
        <v>309.19</v>
      </c>
      <c r="K2907" s="13">
        <f>IFERROR(Table2[[#This Row],[Total Waste (tons)]] * Table2[[#This Row],[Household waste (%)]], NA())</f>
        <v>1048321.2985</v>
      </c>
      <c r="L2907" s="13">
        <v>33.85</v>
      </c>
      <c r="M2907" s="10">
        <f>SUMIFS(Table2[Household waste (%)], Table2[Country], "Australia", Table2[Year], 2020)</f>
        <v>1412.17</v>
      </c>
      <c r="N2907" s="10">
        <f>COUNTIFS(Table2[Year], "USA")</f>
        <v>0</v>
      </c>
    </row>
    <row r="2908" spans="1:14" x14ac:dyDescent="0.35">
      <c r="A2908" s="8" t="s">
        <v>30</v>
      </c>
      <c r="B2908" s="9">
        <v>2019</v>
      </c>
      <c r="C2908" s="8" t="s">
        <v>15</v>
      </c>
      <c r="D2908" s="9">
        <v>11245.19</v>
      </c>
      <c r="E2908" s="10">
        <v>12817.32</v>
      </c>
      <c r="F2908" s="10">
        <f>IFERROR(Table2[[#This Row],[Economic loss ($ million)]]*1000000 / Table2[[#This Row],[Total Waste (tons)]], NA())</f>
        <v>1139804.663149311</v>
      </c>
      <c r="G2908" s="10" t="str">
        <f t="shared" si="45"/>
        <v>High</v>
      </c>
      <c r="H2908" s="10">
        <v>190.24</v>
      </c>
      <c r="I2908" s="10">
        <f>IFERROR(Table2[[#This Row],[Total Waste (tons)]] / (Table2[[#This Row],[Population (million)]]*1000), NA())</f>
        <v>5.2970888878421031E-2</v>
      </c>
      <c r="J2908" s="10">
        <v>212.29</v>
      </c>
      <c r="K2908" s="10">
        <f>IFERROR(Table2[[#This Row],[Total Waste (tons)]] * Table2[[#This Row],[Household waste (%)]], NA())</f>
        <v>347813.7267</v>
      </c>
      <c r="L2908" s="10">
        <v>30.93</v>
      </c>
      <c r="M2908" s="10">
        <f>SUMIFS(Table2[Household waste (%)], Table2[Country], "Australia", Table2[Year], 2020)</f>
        <v>1412.17</v>
      </c>
      <c r="N2908" s="10">
        <f>COUNTIFS(Table2[Year], "USA")</f>
        <v>0</v>
      </c>
    </row>
    <row r="2909" spans="1:14" x14ac:dyDescent="0.35">
      <c r="A2909" s="11" t="s">
        <v>12</v>
      </c>
      <c r="B2909" s="12">
        <v>2021</v>
      </c>
      <c r="C2909" s="11" t="s">
        <v>13</v>
      </c>
      <c r="D2909" s="12">
        <v>21773.82</v>
      </c>
      <c r="E2909" s="13">
        <v>22089.4</v>
      </c>
      <c r="F2909" s="13">
        <f>IFERROR(Table2[[#This Row],[Economic loss ($ million)]]*1000000 / Table2[[#This Row],[Total Waste (tons)]], NA())</f>
        <v>1014493.5523486462</v>
      </c>
      <c r="G2909" s="13" t="str">
        <f t="shared" si="45"/>
        <v>Medium</v>
      </c>
      <c r="H2909" s="13">
        <v>160.01</v>
      </c>
      <c r="I2909" s="13">
        <f>IFERROR(Table2[[#This Row],[Total Waste (tons)]] / (Table2[[#This Row],[Population (million)]]*1000), NA())</f>
        <v>2.1613877307921383E-2</v>
      </c>
      <c r="J2909" s="13">
        <v>1007.4</v>
      </c>
      <c r="K2909" s="13">
        <f>IFERROR(Table2[[#This Row],[Total Waste (tons)]] * Table2[[#This Row],[Household waste (%)]], NA())</f>
        <v>878791.37520000001</v>
      </c>
      <c r="L2909" s="13">
        <v>40.36</v>
      </c>
      <c r="M2909" s="10">
        <f>SUMIFS(Table2[Household waste (%)], Table2[Country], "Australia", Table2[Year], 2020)</f>
        <v>1412.17</v>
      </c>
      <c r="N2909" s="10">
        <f>COUNTIFS(Table2[Year], "USA")</f>
        <v>0</v>
      </c>
    </row>
    <row r="2910" spans="1:14" x14ac:dyDescent="0.35">
      <c r="A2910" s="8" t="s">
        <v>29</v>
      </c>
      <c r="B2910" s="9">
        <v>2020</v>
      </c>
      <c r="C2910" s="8" t="s">
        <v>9</v>
      </c>
      <c r="D2910" s="9">
        <v>2984.94</v>
      </c>
      <c r="E2910" s="10">
        <v>3563.83</v>
      </c>
      <c r="F2910" s="10">
        <f>IFERROR(Table2[[#This Row],[Economic loss ($ million)]]*1000000 / Table2[[#This Row],[Total Waste (tons)]], NA())</f>
        <v>1193936.8965540347</v>
      </c>
      <c r="G2910" s="10" t="str">
        <f t="shared" si="45"/>
        <v>High</v>
      </c>
      <c r="H2910" s="10">
        <v>50.14</v>
      </c>
      <c r="I2910" s="10">
        <f>IFERROR(Table2[[#This Row],[Total Waste (tons)]] / (Table2[[#This Row],[Population (million)]]*1000), NA())</f>
        <v>1.3404616490030538E-2</v>
      </c>
      <c r="J2910" s="10">
        <v>222.68</v>
      </c>
      <c r="K2910" s="10">
        <f>IFERROR(Table2[[#This Row],[Total Waste (tons)]] * Table2[[#This Row],[Household waste (%)]], NA())</f>
        <v>171574.3512</v>
      </c>
      <c r="L2910" s="10">
        <v>57.48</v>
      </c>
      <c r="M2910" s="10">
        <f>SUMIFS(Table2[Household waste (%)], Table2[Country], "Australia", Table2[Year], 2020)</f>
        <v>1412.17</v>
      </c>
      <c r="N2910" s="10">
        <f>COUNTIFS(Table2[Year], "USA")</f>
        <v>0</v>
      </c>
    </row>
    <row r="2911" spans="1:14" x14ac:dyDescent="0.35">
      <c r="A2911" s="11" t="s">
        <v>23</v>
      </c>
      <c r="B2911" s="12">
        <v>2023</v>
      </c>
      <c r="C2911" s="11" t="s">
        <v>15</v>
      </c>
      <c r="D2911" s="12">
        <v>23393.81</v>
      </c>
      <c r="E2911" s="13">
        <v>22134.34</v>
      </c>
      <c r="F2911" s="13">
        <f>IFERROR(Table2[[#This Row],[Economic loss ($ million)]]*1000000 / Table2[[#This Row],[Total Waste (tons)]], NA())</f>
        <v>946162.25403215631</v>
      </c>
      <c r="G2911" s="13" t="str">
        <f t="shared" si="45"/>
        <v>Low</v>
      </c>
      <c r="H2911" s="13">
        <v>121.65</v>
      </c>
      <c r="I2911" s="13">
        <f>IFERROR(Table2[[#This Row],[Total Waste (tons)]] / (Table2[[#This Row],[Population (million)]]*1000), NA())</f>
        <v>6.3753774459039625E-2</v>
      </c>
      <c r="J2911" s="13">
        <v>366.94</v>
      </c>
      <c r="K2911" s="13">
        <f>IFERROR(Table2[[#This Row],[Total Waste (tons)]] * Table2[[#This Row],[Household waste (%)]], NA())</f>
        <v>1407605.5477000002</v>
      </c>
      <c r="L2911" s="13">
        <v>60.17</v>
      </c>
      <c r="M2911" s="10">
        <f>SUMIFS(Table2[Household waste (%)], Table2[Country], "Australia", Table2[Year], 2020)</f>
        <v>1412.17</v>
      </c>
      <c r="N2911" s="10">
        <f>COUNTIFS(Table2[Year], "USA")</f>
        <v>0</v>
      </c>
    </row>
    <row r="2912" spans="1:14" x14ac:dyDescent="0.35">
      <c r="A2912" s="8" t="s">
        <v>17</v>
      </c>
      <c r="B2912" s="9">
        <v>2020</v>
      </c>
      <c r="C2912" s="8" t="s">
        <v>9</v>
      </c>
      <c r="D2912" s="9">
        <v>21768.21</v>
      </c>
      <c r="E2912" s="10">
        <v>24559.58</v>
      </c>
      <c r="F2912" s="10">
        <f>IFERROR(Table2[[#This Row],[Economic loss ($ million)]]*1000000 / Table2[[#This Row],[Total Waste (tons)]], NA())</f>
        <v>1128231.489865267</v>
      </c>
      <c r="G2912" s="10" t="str">
        <f t="shared" si="45"/>
        <v>High</v>
      </c>
      <c r="H2912" s="10">
        <v>119.84</v>
      </c>
      <c r="I2912" s="10">
        <f>IFERROR(Table2[[#This Row],[Total Waste (tons)]] / (Table2[[#This Row],[Population (million)]]*1000), NA())</f>
        <v>1.8929701291360491E-2</v>
      </c>
      <c r="J2912" s="10">
        <v>1149.95</v>
      </c>
      <c r="K2912" s="10">
        <f>IFERROR(Table2[[#This Row],[Total Waste (tons)]] * Table2[[#This Row],[Household waste (%)]], NA())</f>
        <v>1141089.5682000001</v>
      </c>
      <c r="L2912" s="10">
        <v>52.42</v>
      </c>
      <c r="M2912" s="10">
        <f>SUMIFS(Table2[Household waste (%)], Table2[Country], "Australia", Table2[Year], 2020)</f>
        <v>1412.17</v>
      </c>
      <c r="N2912" s="10">
        <f>COUNTIFS(Table2[Year], "USA")</f>
        <v>0</v>
      </c>
    </row>
    <row r="2913" spans="1:14" x14ac:dyDescent="0.35">
      <c r="A2913" s="11" t="s">
        <v>24</v>
      </c>
      <c r="B2913" s="12">
        <v>2019</v>
      </c>
      <c r="C2913" s="11" t="s">
        <v>9</v>
      </c>
      <c r="D2913" s="12">
        <v>14115.03</v>
      </c>
      <c r="E2913" s="13">
        <v>12633.9</v>
      </c>
      <c r="F2913" s="13">
        <f>IFERROR(Table2[[#This Row],[Economic loss ($ million)]]*1000000 / Table2[[#This Row],[Total Waste (tons)]], NA())</f>
        <v>895067.17307720915</v>
      </c>
      <c r="G2913" s="13" t="str">
        <f t="shared" si="45"/>
        <v>Low</v>
      </c>
      <c r="H2913" s="13">
        <v>76.400000000000006</v>
      </c>
      <c r="I2913" s="13">
        <f>IFERROR(Table2[[#This Row],[Total Waste (tons)]] / (Table2[[#This Row],[Population (million)]]*1000), NA())</f>
        <v>1.3837315086219574E-2</v>
      </c>
      <c r="J2913" s="13">
        <v>1020.07</v>
      </c>
      <c r="K2913" s="13">
        <f>IFERROR(Table2[[#This Row],[Total Waste (tons)]] * Table2[[#This Row],[Household waste (%)]], NA())</f>
        <v>885718.13250000007</v>
      </c>
      <c r="L2913" s="13">
        <v>62.75</v>
      </c>
      <c r="M2913" s="10">
        <f>SUMIFS(Table2[Household waste (%)], Table2[Country], "Australia", Table2[Year], 2020)</f>
        <v>1412.17</v>
      </c>
      <c r="N2913" s="10">
        <f>COUNTIFS(Table2[Year], "USA")</f>
        <v>0</v>
      </c>
    </row>
    <row r="2914" spans="1:14" x14ac:dyDescent="0.35">
      <c r="A2914" s="8" t="s">
        <v>10</v>
      </c>
      <c r="B2914" s="9">
        <v>2024</v>
      </c>
      <c r="C2914" s="8" t="s">
        <v>25</v>
      </c>
      <c r="D2914" s="9">
        <v>39720.21</v>
      </c>
      <c r="E2914" s="10">
        <v>32793.5</v>
      </c>
      <c r="F2914" s="10">
        <f>IFERROR(Table2[[#This Row],[Economic loss ($ million)]]*1000000 / Table2[[#This Row],[Total Waste (tons)]], NA())</f>
        <v>825612.45270354813</v>
      </c>
      <c r="G2914" s="10" t="str">
        <f t="shared" si="45"/>
        <v>Low</v>
      </c>
      <c r="H2914" s="10">
        <v>80.34</v>
      </c>
      <c r="I2914" s="10">
        <f>IFERROR(Table2[[#This Row],[Total Waste (tons)]] / (Table2[[#This Row],[Population (million)]]*1000), NA())</f>
        <v>0.56613754275940709</v>
      </c>
      <c r="J2914" s="10">
        <v>70.16</v>
      </c>
      <c r="K2914" s="10">
        <f>IFERROR(Table2[[#This Row],[Total Waste (tons)]] * Table2[[#This Row],[Household waste (%)]], NA())</f>
        <v>2287486.8939</v>
      </c>
      <c r="L2914" s="10">
        <v>57.59</v>
      </c>
      <c r="M2914" s="10">
        <f>SUMIFS(Table2[Household waste (%)], Table2[Country], "Australia", Table2[Year], 2020)</f>
        <v>1412.17</v>
      </c>
      <c r="N2914" s="10">
        <f>COUNTIFS(Table2[Year], "USA")</f>
        <v>0</v>
      </c>
    </row>
    <row r="2915" spans="1:14" x14ac:dyDescent="0.35">
      <c r="A2915" s="11" t="s">
        <v>26</v>
      </c>
      <c r="B2915" s="12">
        <v>2023</v>
      </c>
      <c r="C2915" s="11" t="s">
        <v>9</v>
      </c>
      <c r="D2915" s="12">
        <v>10079.68</v>
      </c>
      <c r="E2915" s="13">
        <v>11226.08</v>
      </c>
      <c r="F2915" s="13">
        <f>IFERROR(Table2[[#This Row],[Economic loss ($ million)]]*1000000 / Table2[[#This Row],[Total Waste (tons)]], NA())</f>
        <v>1113733.7693260103</v>
      </c>
      <c r="G2915" s="13" t="str">
        <f t="shared" si="45"/>
        <v>High</v>
      </c>
      <c r="H2915" s="13">
        <v>24.38</v>
      </c>
      <c r="I2915" s="13">
        <f>IFERROR(Table2[[#This Row],[Total Waste (tons)]] / (Table2[[#This Row],[Population (million)]]*1000), NA())</f>
        <v>2.9027992166801062E-2</v>
      </c>
      <c r="J2915" s="13">
        <v>347.24</v>
      </c>
      <c r="K2915" s="13">
        <f>IFERROR(Table2[[#This Row],[Total Waste (tons)]] * Table2[[#This Row],[Household waste (%)]], NA())</f>
        <v>626956.09600000002</v>
      </c>
      <c r="L2915" s="13">
        <v>62.2</v>
      </c>
      <c r="M2915" s="10">
        <f>SUMIFS(Table2[Household waste (%)], Table2[Country], "Australia", Table2[Year], 2020)</f>
        <v>1412.17</v>
      </c>
      <c r="N2915" s="10">
        <f>COUNTIFS(Table2[Year], "USA")</f>
        <v>0</v>
      </c>
    </row>
    <row r="2916" spans="1:14" x14ac:dyDescent="0.35">
      <c r="A2916" s="8" t="s">
        <v>29</v>
      </c>
      <c r="B2916" s="9">
        <v>2024</v>
      </c>
      <c r="C2916" s="8" t="s">
        <v>11</v>
      </c>
      <c r="D2916" s="9">
        <v>26770.799999999999</v>
      </c>
      <c r="E2916" s="10">
        <v>31303.22</v>
      </c>
      <c r="F2916" s="10">
        <f>IFERROR(Table2[[#This Row],[Economic loss ($ million)]]*1000000 / Table2[[#This Row],[Total Waste (tons)]], NA())</f>
        <v>1169304.615476564</v>
      </c>
      <c r="G2916" s="10" t="str">
        <f t="shared" si="45"/>
        <v>High</v>
      </c>
      <c r="H2916" s="10">
        <v>142.51</v>
      </c>
      <c r="I2916" s="10">
        <f>IFERROR(Table2[[#This Row],[Total Waste (tons)]] / (Table2[[#This Row],[Population (million)]]*1000), NA())</f>
        <v>2.027169468423444E-2</v>
      </c>
      <c r="J2916" s="10">
        <v>1320.6</v>
      </c>
      <c r="K2916" s="10">
        <f>IFERROR(Table2[[#This Row],[Total Waste (tons)]] * Table2[[#This Row],[Household waste (%)]], NA())</f>
        <v>1680670.824</v>
      </c>
      <c r="L2916" s="10">
        <v>62.78</v>
      </c>
      <c r="M2916" s="10">
        <f>SUMIFS(Table2[Household waste (%)], Table2[Country], "Australia", Table2[Year], 2020)</f>
        <v>1412.17</v>
      </c>
      <c r="N2916" s="10">
        <f>COUNTIFS(Table2[Year], "USA")</f>
        <v>0</v>
      </c>
    </row>
    <row r="2917" spans="1:14" x14ac:dyDescent="0.35">
      <c r="A2917" s="11" t="s">
        <v>32</v>
      </c>
      <c r="B2917" s="12">
        <v>2024</v>
      </c>
      <c r="C2917" s="11" t="s">
        <v>13</v>
      </c>
      <c r="D2917" s="12">
        <v>18679.54</v>
      </c>
      <c r="E2917" s="13">
        <v>17280.66</v>
      </c>
      <c r="F2917" s="13">
        <f>IFERROR(Table2[[#This Row],[Economic loss ($ million)]]*1000000 / Table2[[#This Row],[Total Waste (tons)]], NA())</f>
        <v>925111.64621826867</v>
      </c>
      <c r="G2917" s="13" t="str">
        <f t="shared" si="45"/>
        <v>Low</v>
      </c>
      <c r="H2917" s="13">
        <v>33.130000000000003</v>
      </c>
      <c r="I2917" s="13">
        <f>IFERROR(Table2[[#This Row],[Total Waste (tons)]] / (Table2[[#This Row],[Population (million)]]*1000), NA())</f>
        <v>2.1612833803859862E-2</v>
      </c>
      <c r="J2917" s="13">
        <v>864.28</v>
      </c>
      <c r="K2917" s="13">
        <f>IFERROR(Table2[[#This Row],[Total Waste (tons)]] * Table2[[#This Row],[Household waste (%)]], NA())</f>
        <v>1213422.9183999998</v>
      </c>
      <c r="L2917" s="13">
        <v>64.959999999999994</v>
      </c>
      <c r="M2917" s="10">
        <f>SUMIFS(Table2[Household waste (%)], Table2[Country], "Australia", Table2[Year], 2020)</f>
        <v>1412.17</v>
      </c>
      <c r="N2917" s="10">
        <f>COUNTIFS(Table2[Year], "USA")</f>
        <v>0</v>
      </c>
    </row>
    <row r="2918" spans="1:14" x14ac:dyDescent="0.35">
      <c r="A2918" s="8" t="s">
        <v>17</v>
      </c>
      <c r="B2918" s="9">
        <v>2021</v>
      </c>
      <c r="C2918" s="8" t="s">
        <v>13</v>
      </c>
      <c r="D2918" s="9">
        <v>44898.239999999998</v>
      </c>
      <c r="E2918" s="10">
        <v>41345.89</v>
      </c>
      <c r="F2918" s="10">
        <f>IFERROR(Table2[[#This Row],[Economic loss ($ million)]]*1000000 / Table2[[#This Row],[Total Waste (tons)]], NA())</f>
        <v>920879.97213253798</v>
      </c>
      <c r="G2918" s="10" t="str">
        <f t="shared" si="45"/>
        <v>Low</v>
      </c>
      <c r="H2918" s="10">
        <v>193.89</v>
      </c>
      <c r="I2918" s="10">
        <f>IFERROR(Table2[[#This Row],[Total Waste (tons)]] / (Table2[[#This Row],[Population (million)]]*1000), NA())</f>
        <v>7.0172139474547923E-2</v>
      </c>
      <c r="J2918" s="10">
        <v>639.83000000000004</v>
      </c>
      <c r="K2918" s="10">
        <f>IFERROR(Table2[[#This Row],[Total Waste (tons)]] * Table2[[#This Row],[Household waste (%)]], NA())</f>
        <v>2528219.8944000001</v>
      </c>
      <c r="L2918" s="10">
        <v>56.31</v>
      </c>
      <c r="M2918" s="10">
        <f>SUMIFS(Table2[Household waste (%)], Table2[Country], "Australia", Table2[Year], 2020)</f>
        <v>1412.17</v>
      </c>
      <c r="N2918" s="10">
        <f>COUNTIFS(Table2[Year], "USA")</f>
        <v>0</v>
      </c>
    </row>
    <row r="2919" spans="1:14" x14ac:dyDescent="0.35">
      <c r="A2919" s="11" t="s">
        <v>10</v>
      </c>
      <c r="B2919" s="12">
        <v>2019</v>
      </c>
      <c r="C2919" s="11" t="s">
        <v>15</v>
      </c>
      <c r="D2919" s="12">
        <v>44904.54</v>
      </c>
      <c r="E2919" s="13">
        <v>50060.19</v>
      </c>
      <c r="F2919" s="13">
        <f>IFERROR(Table2[[#This Row],[Economic loss ($ million)]]*1000000 / Table2[[#This Row],[Total Waste (tons)]], NA())</f>
        <v>1114813.5578273376</v>
      </c>
      <c r="G2919" s="13" t="str">
        <f t="shared" si="45"/>
        <v>High</v>
      </c>
      <c r="H2919" s="13">
        <v>121.06</v>
      </c>
      <c r="I2919" s="13">
        <f>IFERROR(Table2[[#This Row],[Total Waste (tons)]] / (Table2[[#This Row],[Population (million)]]*1000), NA())</f>
        <v>0.23595470548053177</v>
      </c>
      <c r="J2919" s="13">
        <v>190.31</v>
      </c>
      <c r="K2919" s="13">
        <f>IFERROR(Table2[[#This Row],[Total Waste (tons)]] * Table2[[#This Row],[Household waste (%)]], NA())</f>
        <v>1414493.01</v>
      </c>
      <c r="L2919" s="13">
        <v>31.5</v>
      </c>
      <c r="M2919" s="10">
        <f>SUMIFS(Table2[Household waste (%)], Table2[Country], "Australia", Table2[Year], 2020)</f>
        <v>1412.17</v>
      </c>
      <c r="N2919" s="10">
        <f>COUNTIFS(Table2[Year], "USA")</f>
        <v>0</v>
      </c>
    </row>
    <row r="2920" spans="1:14" x14ac:dyDescent="0.35">
      <c r="A2920" s="8" t="s">
        <v>21</v>
      </c>
      <c r="B2920" s="9">
        <v>2023</v>
      </c>
      <c r="C2920" s="8" t="s">
        <v>22</v>
      </c>
      <c r="D2920" s="9">
        <v>13719.21</v>
      </c>
      <c r="E2920" s="10">
        <v>13662.63</v>
      </c>
      <c r="F2920" s="10">
        <f>IFERROR(Table2[[#This Row],[Economic loss ($ million)]]*1000000 / Table2[[#This Row],[Total Waste (tons)]], NA())</f>
        <v>995875.85582551768</v>
      </c>
      <c r="G2920" s="10" t="str">
        <f t="shared" si="45"/>
        <v>Medium</v>
      </c>
      <c r="H2920" s="10">
        <v>192.54</v>
      </c>
      <c r="I2920" s="10">
        <f>IFERROR(Table2[[#This Row],[Total Waste (tons)]] / (Table2[[#This Row],[Population (million)]]*1000), NA())</f>
        <v>1.6268480967627178E-2</v>
      </c>
      <c r="J2920" s="10">
        <v>843.3</v>
      </c>
      <c r="K2920" s="10">
        <f>IFERROR(Table2[[#This Row],[Total Waste (tons)]] * Table2[[#This Row],[Household waste (%)]], NA())</f>
        <v>741523.3004999999</v>
      </c>
      <c r="L2920" s="10">
        <v>54.05</v>
      </c>
      <c r="M2920" s="10">
        <f>SUMIFS(Table2[Household waste (%)], Table2[Country], "Australia", Table2[Year], 2020)</f>
        <v>1412.17</v>
      </c>
      <c r="N2920" s="10">
        <f>COUNTIFS(Table2[Year], "USA")</f>
        <v>0</v>
      </c>
    </row>
    <row r="2921" spans="1:14" x14ac:dyDescent="0.35">
      <c r="A2921" s="11" t="s">
        <v>33</v>
      </c>
      <c r="B2921" s="12">
        <v>2020</v>
      </c>
      <c r="C2921" s="11" t="s">
        <v>11</v>
      </c>
      <c r="D2921" s="12">
        <v>22429.52</v>
      </c>
      <c r="E2921" s="13">
        <v>24304.86</v>
      </c>
      <c r="F2921" s="13">
        <f>IFERROR(Table2[[#This Row],[Economic loss ($ million)]]*1000000 / Table2[[#This Row],[Total Waste (tons)]], NA())</f>
        <v>1083610.3492183515</v>
      </c>
      <c r="G2921" s="13" t="str">
        <f t="shared" si="45"/>
        <v>Medium</v>
      </c>
      <c r="H2921" s="13">
        <v>130.66999999999999</v>
      </c>
      <c r="I2921" s="13">
        <f>IFERROR(Table2[[#This Row],[Total Waste (tons)]] / (Table2[[#This Row],[Population (million)]]*1000), NA())</f>
        <v>1.7495179557580107E-2</v>
      </c>
      <c r="J2921" s="13">
        <v>1282.04</v>
      </c>
      <c r="K2921" s="13">
        <f>IFERROR(Table2[[#This Row],[Total Waste (tons)]] * Table2[[#This Row],[Household waste (%)]], NA())</f>
        <v>909517.03599999996</v>
      </c>
      <c r="L2921" s="13">
        <v>40.549999999999997</v>
      </c>
      <c r="M2921" s="10">
        <f>SUMIFS(Table2[Household waste (%)], Table2[Country], "Australia", Table2[Year], 2020)</f>
        <v>1412.17</v>
      </c>
      <c r="N2921" s="10">
        <f>COUNTIFS(Table2[Year], "USA")</f>
        <v>0</v>
      </c>
    </row>
    <row r="2922" spans="1:14" x14ac:dyDescent="0.35">
      <c r="A2922" s="8" t="s">
        <v>34</v>
      </c>
      <c r="B2922" s="9">
        <v>2023</v>
      </c>
      <c r="C2922" s="8" t="s">
        <v>11</v>
      </c>
      <c r="D2922" s="9">
        <v>36196.43</v>
      </c>
      <c r="E2922" s="10">
        <v>35330.42</v>
      </c>
      <c r="F2922" s="10">
        <f>IFERROR(Table2[[#This Row],[Economic loss ($ million)]]*1000000 / Table2[[#This Row],[Total Waste (tons)]], NA())</f>
        <v>976074.71234041592</v>
      </c>
      <c r="G2922" s="10" t="str">
        <f t="shared" si="45"/>
        <v>Medium</v>
      </c>
      <c r="H2922" s="10">
        <v>165.71</v>
      </c>
      <c r="I2922" s="10">
        <f>IFERROR(Table2[[#This Row],[Total Waste (tons)]] / (Table2[[#This Row],[Population (million)]]*1000), NA())</f>
        <v>3.2841356971764532E-2</v>
      </c>
      <c r="J2922" s="10">
        <v>1102.1600000000001</v>
      </c>
      <c r="K2922" s="10">
        <f>IFERROR(Table2[[#This Row],[Total Waste (tons)]] * Table2[[#This Row],[Household waste (%)]], NA())</f>
        <v>1681686.1378000001</v>
      </c>
      <c r="L2922" s="10">
        <v>46.46</v>
      </c>
      <c r="M2922" s="10">
        <f>SUMIFS(Table2[Household waste (%)], Table2[Country], "Australia", Table2[Year], 2020)</f>
        <v>1412.17</v>
      </c>
      <c r="N2922" s="10">
        <f>COUNTIFS(Table2[Year], "USA")</f>
        <v>0</v>
      </c>
    </row>
    <row r="2923" spans="1:14" x14ac:dyDescent="0.35">
      <c r="A2923" s="11" t="s">
        <v>35</v>
      </c>
      <c r="B2923" s="12">
        <v>2024</v>
      </c>
      <c r="C2923" s="11" t="s">
        <v>13</v>
      </c>
      <c r="D2923" s="12">
        <v>10186.86</v>
      </c>
      <c r="E2923" s="13">
        <v>9369.44</v>
      </c>
      <c r="F2923" s="13">
        <f>IFERROR(Table2[[#This Row],[Economic loss ($ million)]]*1000000 / Table2[[#This Row],[Total Waste (tons)]], NA())</f>
        <v>919757.41298103635</v>
      </c>
      <c r="G2923" s="13" t="str">
        <f t="shared" si="45"/>
        <v>Low</v>
      </c>
      <c r="H2923" s="13">
        <v>89.42</v>
      </c>
      <c r="I2923" s="13">
        <f>IFERROR(Table2[[#This Row],[Total Waste (tons)]] / (Table2[[#This Row],[Population (million)]]*1000), NA())</f>
        <v>1.1999646613972884E-2</v>
      </c>
      <c r="J2923" s="13">
        <v>848.93</v>
      </c>
      <c r="K2923" s="13">
        <f>IFERROR(Table2[[#This Row],[Total Waste (tons)]] * Table2[[#This Row],[Household waste (%)]], NA())</f>
        <v>553044.62939999998</v>
      </c>
      <c r="L2923" s="13">
        <v>54.29</v>
      </c>
      <c r="M2923" s="10">
        <f>SUMIFS(Table2[Household waste (%)], Table2[Country], "Australia", Table2[Year], 2020)</f>
        <v>1412.17</v>
      </c>
      <c r="N2923" s="10">
        <f>COUNTIFS(Table2[Year], "USA")</f>
        <v>0</v>
      </c>
    </row>
    <row r="2924" spans="1:14" x14ac:dyDescent="0.35">
      <c r="A2924" s="8" t="s">
        <v>28</v>
      </c>
      <c r="B2924" s="9">
        <v>2023</v>
      </c>
      <c r="C2924" s="8" t="s">
        <v>19</v>
      </c>
      <c r="D2924" s="9">
        <v>42665.31</v>
      </c>
      <c r="E2924" s="10">
        <v>36254.519999999997</v>
      </c>
      <c r="F2924" s="10">
        <f>IFERROR(Table2[[#This Row],[Economic loss ($ million)]]*1000000 / Table2[[#This Row],[Total Waste (tons)]], NA())</f>
        <v>849742.3316507017</v>
      </c>
      <c r="G2924" s="10" t="str">
        <f t="shared" si="45"/>
        <v>Low</v>
      </c>
      <c r="H2924" s="10">
        <v>153.62</v>
      </c>
      <c r="I2924" s="10">
        <f>IFERROR(Table2[[#This Row],[Total Waste (tons)]] / (Table2[[#This Row],[Population (million)]]*1000), NA())</f>
        <v>3.6369712726962745E-2</v>
      </c>
      <c r="J2924" s="10">
        <v>1173.0999999999999</v>
      </c>
      <c r="K2924" s="10">
        <f>IFERROR(Table2[[#This Row],[Total Waste (tons)]] * Table2[[#This Row],[Household waste (%)]], NA())</f>
        <v>1924205.4809999999</v>
      </c>
      <c r="L2924" s="10">
        <v>45.1</v>
      </c>
      <c r="M2924" s="10">
        <f>SUMIFS(Table2[Household waste (%)], Table2[Country], "Australia", Table2[Year], 2020)</f>
        <v>1412.17</v>
      </c>
      <c r="N2924" s="10">
        <f>COUNTIFS(Table2[Year], "USA")</f>
        <v>0</v>
      </c>
    </row>
    <row r="2925" spans="1:14" x14ac:dyDescent="0.35">
      <c r="A2925" s="11" t="s">
        <v>28</v>
      </c>
      <c r="B2925" s="12">
        <v>2024</v>
      </c>
      <c r="C2925" s="11" t="s">
        <v>20</v>
      </c>
      <c r="D2925" s="12">
        <v>8173.54</v>
      </c>
      <c r="E2925" s="13">
        <v>9680.5</v>
      </c>
      <c r="F2925" s="13">
        <f>IFERROR(Table2[[#This Row],[Economic loss ($ million)]]*1000000 / Table2[[#This Row],[Total Waste (tons)]], NA())</f>
        <v>1184370.5420172899</v>
      </c>
      <c r="G2925" s="13" t="str">
        <f t="shared" si="45"/>
        <v>High</v>
      </c>
      <c r="H2925" s="13">
        <v>115.17</v>
      </c>
      <c r="I2925" s="13">
        <f>IFERROR(Table2[[#This Row],[Total Waste (tons)]] / (Table2[[#This Row],[Population (million)]]*1000), NA())</f>
        <v>6.9675301980240221E-3</v>
      </c>
      <c r="J2925" s="13">
        <v>1173.0899999999999</v>
      </c>
      <c r="K2925" s="13">
        <f>IFERROR(Table2[[#This Row],[Total Waste (tons)]] * Table2[[#This Row],[Household waste (%)]], NA())</f>
        <v>250845.94260000001</v>
      </c>
      <c r="L2925" s="13">
        <v>30.69</v>
      </c>
      <c r="M2925" s="10">
        <f>SUMIFS(Table2[Household waste (%)], Table2[Country], "Australia", Table2[Year], 2020)</f>
        <v>1412.17</v>
      </c>
      <c r="N2925" s="10">
        <f>COUNTIFS(Table2[Year], "USA")</f>
        <v>0</v>
      </c>
    </row>
    <row r="2926" spans="1:14" x14ac:dyDescent="0.35">
      <c r="A2926" s="8" t="s">
        <v>24</v>
      </c>
      <c r="B2926" s="9">
        <v>2018</v>
      </c>
      <c r="C2926" s="8" t="s">
        <v>9</v>
      </c>
      <c r="D2926" s="9">
        <v>1922.19</v>
      </c>
      <c r="E2926" s="10">
        <v>1992.64</v>
      </c>
      <c r="F2926" s="10">
        <f>IFERROR(Table2[[#This Row],[Economic loss ($ million)]]*1000000 / Table2[[#This Row],[Total Waste (tons)]], NA())</f>
        <v>1036650.9033966465</v>
      </c>
      <c r="G2926" s="10" t="str">
        <f t="shared" si="45"/>
        <v>Medium</v>
      </c>
      <c r="H2926" s="10">
        <v>148.91</v>
      </c>
      <c r="I2926" s="10">
        <f>IFERROR(Table2[[#This Row],[Total Waste (tons)]] / (Table2[[#This Row],[Population (million)]]*1000), NA())</f>
        <v>1.6340289879712671E-3</v>
      </c>
      <c r="J2926" s="10">
        <v>1176.3499999999999</v>
      </c>
      <c r="K2926" s="10">
        <f>IFERROR(Table2[[#This Row],[Total Waste (tons)]] * Table2[[#This Row],[Household waste (%)]], NA())</f>
        <v>79866.994500000001</v>
      </c>
      <c r="L2926" s="10">
        <v>41.55</v>
      </c>
      <c r="M2926" s="10">
        <f>SUMIFS(Table2[Household waste (%)], Table2[Country], "Australia", Table2[Year], 2020)</f>
        <v>1412.17</v>
      </c>
      <c r="N2926" s="10">
        <f>COUNTIFS(Table2[Year], "USA")</f>
        <v>0</v>
      </c>
    </row>
    <row r="2927" spans="1:14" x14ac:dyDescent="0.35">
      <c r="A2927" s="11" t="s">
        <v>12</v>
      </c>
      <c r="B2927" s="12">
        <v>2018</v>
      </c>
      <c r="C2927" s="11" t="s">
        <v>9</v>
      </c>
      <c r="D2927" s="12">
        <v>32162.93</v>
      </c>
      <c r="E2927" s="13">
        <v>36128.03</v>
      </c>
      <c r="F2927" s="13">
        <f>IFERROR(Table2[[#This Row],[Economic loss ($ million)]]*1000000 / Table2[[#This Row],[Total Waste (tons)]], NA())</f>
        <v>1123281.6786281597</v>
      </c>
      <c r="G2927" s="13" t="str">
        <f t="shared" si="45"/>
        <v>High</v>
      </c>
      <c r="H2927" s="13">
        <v>156.94</v>
      </c>
      <c r="I2927" s="13">
        <f>IFERROR(Table2[[#This Row],[Total Waste (tons)]] / (Table2[[#This Row],[Population (million)]]*1000), NA())</f>
        <v>0.28568955409486585</v>
      </c>
      <c r="J2927" s="13">
        <v>112.58</v>
      </c>
      <c r="K2927" s="13">
        <f>IFERROR(Table2[[#This Row],[Total Waste (tons)]] * Table2[[#This Row],[Household waste (%)]], NA())</f>
        <v>2053281.4512000002</v>
      </c>
      <c r="L2927" s="13">
        <v>63.84</v>
      </c>
      <c r="M2927" s="10">
        <f>SUMIFS(Table2[Household waste (%)], Table2[Country], "Australia", Table2[Year], 2020)</f>
        <v>1412.17</v>
      </c>
      <c r="N2927" s="10">
        <f>COUNTIFS(Table2[Year], "USA")</f>
        <v>0</v>
      </c>
    </row>
    <row r="2928" spans="1:14" x14ac:dyDescent="0.35">
      <c r="A2928" s="8" t="s">
        <v>31</v>
      </c>
      <c r="B2928" s="9">
        <v>2020</v>
      </c>
      <c r="C2928" s="8" t="s">
        <v>20</v>
      </c>
      <c r="D2928" s="9">
        <v>934.26</v>
      </c>
      <c r="E2928" s="10">
        <v>910.22</v>
      </c>
      <c r="F2928" s="10">
        <f>IFERROR(Table2[[#This Row],[Economic loss ($ million)]]*1000000 / Table2[[#This Row],[Total Waste (tons)]], NA())</f>
        <v>974268.40494080877</v>
      </c>
      <c r="G2928" s="10" t="str">
        <f t="shared" si="45"/>
        <v>Medium</v>
      </c>
      <c r="H2928" s="10">
        <v>119.18</v>
      </c>
      <c r="I2928" s="10">
        <f>IFERROR(Table2[[#This Row],[Total Waste (tons)]] / (Table2[[#This Row],[Population (million)]]*1000), NA())</f>
        <v>6.8467029181995401E-4</v>
      </c>
      <c r="J2928" s="10">
        <v>1364.54</v>
      </c>
      <c r="K2928" s="10">
        <f>IFERROR(Table2[[#This Row],[Total Waste (tons)]] * Table2[[#This Row],[Household waste (%)]], NA())</f>
        <v>58045.573799999998</v>
      </c>
      <c r="L2928" s="10">
        <v>62.13</v>
      </c>
      <c r="M2928" s="10">
        <f>SUMIFS(Table2[Household waste (%)], Table2[Country], "Australia", Table2[Year], 2020)</f>
        <v>1412.17</v>
      </c>
      <c r="N2928" s="10">
        <f>COUNTIFS(Table2[Year], "USA")</f>
        <v>0</v>
      </c>
    </row>
    <row r="2929" spans="1:14" x14ac:dyDescent="0.35">
      <c r="A2929" s="11" t="s">
        <v>29</v>
      </c>
      <c r="B2929" s="12">
        <v>2021</v>
      </c>
      <c r="C2929" s="11" t="s">
        <v>19</v>
      </c>
      <c r="D2929" s="12">
        <v>27162.59</v>
      </c>
      <c r="E2929" s="13">
        <v>28086.44</v>
      </c>
      <c r="F2929" s="13">
        <f>IFERROR(Table2[[#This Row],[Economic loss ($ million)]]*1000000 / Table2[[#This Row],[Total Waste (tons)]], NA())</f>
        <v>1034011.852330724</v>
      </c>
      <c r="G2929" s="13" t="str">
        <f t="shared" si="45"/>
        <v>Medium</v>
      </c>
      <c r="H2929" s="13">
        <v>38.67</v>
      </c>
      <c r="I2929" s="13">
        <f>IFERROR(Table2[[#This Row],[Total Waste (tons)]] / (Table2[[#This Row],[Population (million)]]*1000), NA())</f>
        <v>7.791907630522088E-2</v>
      </c>
      <c r="J2929" s="13">
        <v>348.6</v>
      </c>
      <c r="K2929" s="13">
        <f>IFERROR(Table2[[#This Row],[Total Waste (tons)]] * Table2[[#This Row],[Household waste (%)]], NA())</f>
        <v>1018053.8731999999</v>
      </c>
      <c r="L2929" s="13">
        <v>37.479999999999997</v>
      </c>
      <c r="M2929" s="10">
        <f>SUMIFS(Table2[Household waste (%)], Table2[Country], "Australia", Table2[Year], 2020)</f>
        <v>1412.17</v>
      </c>
      <c r="N2929" s="10">
        <f>COUNTIFS(Table2[Year], "USA")</f>
        <v>0</v>
      </c>
    </row>
    <row r="2930" spans="1:14" x14ac:dyDescent="0.35">
      <c r="A2930" s="8" t="s">
        <v>29</v>
      </c>
      <c r="B2930" s="9">
        <v>2024</v>
      </c>
      <c r="C2930" s="8" t="s">
        <v>22</v>
      </c>
      <c r="D2930" s="9">
        <v>49613.22</v>
      </c>
      <c r="E2930" s="10">
        <v>46843.72</v>
      </c>
      <c r="F2930" s="10">
        <f>IFERROR(Table2[[#This Row],[Economic loss ($ million)]]*1000000 / Table2[[#This Row],[Total Waste (tons)]], NA())</f>
        <v>944178.18476607639</v>
      </c>
      <c r="G2930" s="10" t="str">
        <f t="shared" si="45"/>
        <v>Low</v>
      </c>
      <c r="H2930" s="10">
        <v>26.81</v>
      </c>
      <c r="I2930" s="10">
        <f>IFERROR(Table2[[#This Row],[Total Waste (tons)]] / (Table2[[#This Row],[Population (million)]]*1000), NA())</f>
        <v>4.3012518856310578E-2</v>
      </c>
      <c r="J2930" s="10">
        <v>1153.46</v>
      </c>
      <c r="K2930" s="10">
        <f>IFERROR(Table2[[#This Row],[Total Waste (tons)]] * Table2[[#This Row],[Household waste (%)]], NA())</f>
        <v>3201044.9543999997</v>
      </c>
      <c r="L2930" s="10">
        <v>64.52</v>
      </c>
      <c r="M2930" s="10">
        <f>SUMIFS(Table2[Household waste (%)], Table2[Country], "Australia", Table2[Year], 2020)</f>
        <v>1412.17</v>
      </c>
      <c r="N2930" s="10">
        <f>COUNTIFS(Table2[Year], "USA")</f>
        <v>0</v>
      </c>
    </row>
    <row r="2931" spans="1:14" x14ac:dyDescent="0.35">
      <c r="A2931" s="11" t="s">
        <v>10</v>
      </c>
      <c r="B2931" s="12">
        <v>2018</v>
      </c>
      <c r="C2931" s="11" t="s">
        <v>25</v>
      </c>
      <c r="D2931" s="12">
        <v>26859.4</v>
      </c>
      <c r="E2931" s="13">
        <v>29195.08</v>
      </c>
      <c r="F2931" s="13">
        <f>IFERROR(Table2[[#This Row],[Economic loss ($ million)]]*1000000 / Table2[[#This Row],[Total Waste (tons)]], NA())</f>
        <v>1086959.5002122161</v>
      </c>
      <c r="G2931" s="13" t="str">
        <f t="shared" si="45"/>
        <v>Medium</v>
      </c>
      <c r="H2931" s="13">
        <v>25.05</v>
      </c>
      <c r="I2931" s="13">
        <f>IFERROR(Table2[[#This Row],[Total Waste (tons)]] / (Table2[[#This Row],[Population (million)]]*1000), NA())</f>
        <v>7.4688282075524165E-2</v>
      </c>
      <c r="J2931" s="13">
        <v>359.62</v>
      </c>
      <c r="K2931" s="13">
        <f>IFERROR(Table2[[#This Row],[Total Waste (tons)]] * Table2[[#This Row],[Household waste (%)]], NA())</f>
        <v>1822410.29</v>
      </c>
      <c r="L2931" s="13">
        <v>67.849999999999994</v>
      </c>
      <c r="M2931" s="10">
        <f>SUMIFS(Table2[Household waste (%)], Table2[Country], "Australia", Table2[Year], 2020)</f>
        <v>1412.17</v>
      </c>
      <c r="N2931" s="10">
        <f>COUNTIFS(Table2[Year], "USA")</f>
        <v>0</v>
      </c>
    </row>
    <row r="2932" spans="1:14" x14ac:dyDescent="0.35">
      <c r="A2932" s="8" t="s">
        <v>33</v>
      </c>
      <c r="B2932" s="9">
        <v>2021</v>
      </c>
      <c r="C2932" s="8" t="s">
        <v>22</v>
      </c>
      <c r="D2932" s="9">
        <v>22320.32</v>
      </c>
      <c r="E2932" s="10">
        <v>20365.11</v>
      </c>
      <c r="F2932" s="10">
        <f>IFERROR(Table2[[#This Row],[Economic loss ($ million)]]*1000000 / Table2[[#This Row],[Total Waste (tons)]], NA())</f>
        <v>912402.24154492409</v>
      </c>
      <c r="G2932" s="10" t="str">
        <f t="shared" si="45"/>
        <v>Low</v>
      </c>
      <c r="H2932" s="10">
        <v>55.19</v>
      </c>
      <c r="I2932" s="10">
        <f>IFERROR(Table2[[#This Row],[Total Waste (tons)]] / (Table2[[#This Row],[Population (million)]]*1000), NA())</f>
        <v>2.0917782671852302E-2</v>
      </c>
      <c r="J2932" s="10">
        <v>1067.05</v>
      </c>
      <c r="K2932" s="10">
        <f>IFERROR(Table2[[#This Row],[Total Waste (tons)]] * Table2[[#This Row],[Household waste (%)]], NA())</f>
        <v>1162442.2656</v>
      </c>
      <c r="L2932" s="10">
        <v>52.08</v>
      </c>
      <c r="M2932" s="10">
        <f>SUMIFS(Table2[Household waste (%)], Table2[Country], "Australia", Table2[Year], 2020)</f>
        <v>1412.17</v>
      </c>
      <c r="N2932" s="10">
        <f>COUNTIFS(Table2[Year], "USA")</f>
        <v>0</v>
      </c>
    </row>
    <row r="2933" spans="1:14" x14ac:dyDescent="0.35">
      <c r="A2933" s="11" t="s">
        <v>21</v>
      </c>
      <c r="B2933" s="12">
        <v>2019</v>
      </c>
      <c r="C2933" s="11" t="s">
        <v>15</v>
      </c>
      <c r="D2933" s="12">
        <v>43418.37</v>
      </c>
      <c r="E2933" s="13">
        <v>41361.56</v>
      </c>
      <c r="F2933" s="13">
        <f>IFERROR(Table2[[#This Row],[Economic loss ($ million)]]*1000000 / Table2[[#This Row],[Total Waste (tons)]], NA())</f>
        <v>952628.11570309976</v>
      </c>
      <c r="G2933" s="13" t="str">
        <f t="shared" si="45"/>
        <v>Medium</v>
      </c>
      <c r="H2933" s="13">
        <v>31.03</v>
      </c>
      <c r="I2933" s="13">
        <f>IFERROR(Table2[[#This Row],[Total Waste (tons)]] / (Table2[[#This Row],[Population (million)]]*1000), NA())</f>
        <v>4.6551270504985531E-2</v>
      </c>
      <c r="J2933" s="13">
        <v>932.7</v>
      </c>
      <c r="K2933" s="13">
        <f>IFERROR(Table2[[#This Row],[Total Waste (tons)]] * Table2[[#This Row],[Household waste (%)]], NA())</f>
        <v>1692448.0626000001</v>
      </c>
      <c r="L2933" s="13">
        <v>38.979999999999997</v>
      </c>
      <c r="M2933" s="10">
        <f>SUMIFS(Table2[Household waste (%)], Table2[Country], "Australia", Table2[Year], 2020)</f>
        <v>1412.17</v>
      </c>
      <c r="N2933" s="10">
        <f>COUNTIFS(Table2[Year], "USA")</f>
        <v>0</v>
      </c>
    </row>
    <row r="2934" spans="1:14" x14ac:dyDescent="0.35">
      <c r="A2934" s="8" t="s">
        <v>17</v>
      </c>
      <c r="B2934" s="9">
        <v>2020</v>
      </c>
      <c r="C2934" s="8" t="s">
        <v>13</v>
      </c>
      <c r="D2934" s="9">
        <v>45780.62</v>
      </c>
      <c r="E2934" s="10">
        <v>37679.379999999997</v>
      </c>
      <c r="F2934" s="10">
        <f>IFERROR(Table2[[#This Row],[Economic loss ($ million)]]*1000000 / Table2[[#This Row],[Total Waste (tons)]], NA())</f>
        <v>823042.1518974622</v>
      </c>
      <c r="G2934" s="10" t="str">
        <f t="shared" si="45"/>
        <v>Low</v>
      </c>
      <c r="H2934" s="10">
        <v>187.29</v>
      </c>
      <c r="I2934" s="10">
        <f>IFERROR(Table2[[#This Row],[Total Waste (tons)]] / (Table2[[#This Row],[Population (million)]]*1000), NA())</f>
        <v>6.5463543677519914E-2</v>
      </c>
      <c r="J2934" s="10">
        <v>699.33</v>
      </c>
      <c r="K2934" s="10">
        <f>IFERROR(Table2[[#This Row],[Total Waste (tons)]] * Table2[[#This Row],[Household waste (%)]], NA())</f>
        <v>2715706.3784000003</v>
      </c>
      <c r="L2934" s="10">
        <v>59.32</v>
      </c>
      <c r="M2934" s="10">
        <f>SUMIFS(Table2[Household waste (%)], Table2[Country], "Australia", Table2[Year], 2020)</f>
        <v>1412.17</v>
      </c>
      <c r="N2934" s="10">
        <f>COUNTIFS(Table2[Year], "USA")</f>
        <v>0</v>
      </c>
    </row>
    <row r="2935" spans="1:14" x14ac:dyDescent="0.35">
      <c r="A2935" s="11" t="s">
        <v>30</v>
      </c>
      <c r="B2935" s="12">
        <v>2021</v>
      </c>
      <c r="C2935" s="11" t="s">
        <v>20</v>
      </c>
      <c r="D2935" s="12">
        <v>9734.18</v>
      </c>
      <c r="E2935" s="13">
        <v>8780.23</v>
      </c>
      <c r="F2935" s="13">
        <f>IFERROR(Table2[[#This Row],[Economic loss ($ million)]]*1000000 / Table2[[#This Row],[Total Waste (tons)]], NA())</f>
        <v>901999.9630169156</v>
      </c>
      <c r="G2935" s="13" t="str">
        <f t="shared" si="45"/>
        <v>Low</v>
      </c>
      <c r="H2935" s="13">
        <v>108.76</v>
      </c>
      <c r="I2935" s="13">
        <f>IFERROR(Table2[[#This Row],[Total Waste (tons)]] / (Table2[[#This Row],[Population (million)]]*1000), NA())</f>
        <v>0.16648161450316401</v>
      </c>
      <c r="J2935" s="13">
        <v>58.47</v>
      </c>
      <c r="K2935" s="13">
        <f>IFERROR(Table2[[#This Row],[Total Waste (tons)]] * Table2[[#This Row],[Household waste (%)]], NA())</f>
        <v>369120.10560000001</v>
      </c>
      <c r="L2935" s="13">
        <v>37.92</v>
      </c>
      <c r="M2935" s="10">
        <f>SUMIFS(Table2[Household waste (%)], Table2[Country], "Australia", Table2[Year], 2020)</f>
        <v>1412.17</v>
      </c>
      <c r="N2935" s="10">
        <f>COUNTIFS(Table2[Year], "USA")</f>
        <v>0</v>
      </c>
    </row>
    <row r="2936" spans="1:14" x14ac:dyDescent="0.35">
      <c r="A2936" s="8" t="s">
        <v>18</v>
      </c>
      <c r="B2936" s="9">
        <v>2018</v>
      </c>
      <c r="C2936" s="8" t="s">
        <v>25</v>
      </c>
      <c r="D2936" s="9">
        <v>43243.64</v>
      </c>
      <c r="E2936" s="10">
        <v>49943.72</v>
      </c>
      <c r="F2936" s="10">
        <f>IFERROR(Table2[[#This Row],[Economic loss ($ million)]]*1000000 / Table2[[#This Row],[Total Waste (tons)]], NA())</f>
        <v>1154937.9284445066</v>
      </c>
      <c r="G2936" s="10" t="str">
        <f t="shared" si="45"/>
        <v>High</v>
      </c>
      <c r="H2936" s="10">
        <v>75.39</v>
      </c>
      <c r="I2936" s="10">
        <f>IFERROR(Table2[[#This Row],[Total Waste (tons)]] / (Table2[[#This Row],[Population (million)]]*1000), NA())</f>
        <v>0.11912192165720897</v>
      </c>
      <c r="J2936" s="10">
        <v>363.02</v>
      </c>
      <c r="K2936" s="10">
        <f>IFERROR(Table2[[#This Row],[Total Waste (tons)]] * Table2[[#This Row],[Household waste (%)]], NA())</f>
        <v>1321958.0748000001</v>
      </c>
      <c r="L2936" s="10">
        <v>30.57</v>
      </c>
      <c r="M2936" s="10">
        <f>SUMIFS(Table2[Household waste (%)], Table2[Country], "Australia", Table2[Year], 2020)</f>
        <v>1412.17</v>
      </c>
      <c r="N2936" s="10">
        <f>COUNTIFS(Table2[Year], "USA")</f>
        <v>0</v>
      </c>
    </row>
    <row r="2937" spans="1:14" x14ac:dyDescent="0.35">
      <c r="A2937" s="11" t="s">
        <v>29</v>
      </c>
      <c r="B2937" s="12">
        <v>2024</v>
      </c>
      <c r="C2937" s="11" t="s">
        <v>22</v>
      </c>
      <c r="D2937" s="12">
        <v>44565.93</v>
      </c>
      <c r="E2937" s="13">
        <v>47755.8</v>
      </c>
      <c r="F2937" s="13">
        <f>IFERROR(Table2[[#This Row],[Economic loss ($ million)]]*1000000 / Table2[[#This Row],[Total Waste (tons)]], NA())</f>
        <v>1071576.4262071946</v>
      </c>
      <c r="G2937" s="13" t="str">
        <f t="shared" si="45"/>
        <v>Medium</v>
      </c>
      <c r="H2937" s="13">
        <v>72.83</v>
      </c>
      <c r="I2937" s="13">
        <f>IFERROR(Table2[[#This Row],[Total Waste (tons)]] / (Table2[[#This Row],[Population (million)]]*1000), NA())</f>
        <v>4.2279456967213115E-2</v>
      </c>
      <c r="J2937" s="13">
        <v>1054.08</v>
      </c>
      <c r="K2937" s="13">
        <f>IFERROR(Table2[[#This Row],[Total Waste (tons)]] * Table2[[#This Row],[Household waste (%)]], NA())</f>
        <v>1615069.3032000002</v>
      </c>
      <c r="L2937" s="13">
        <v>36.24</v>
      </c>
      <c r="M2937" s="10">
        <f>SUMIFS(Table2[Household waste (%)], Table2[Country], "Australia", Table2[Year], 2020)</f>
        <v>1412.17</v>
      </c>
      <c r="N2937" s="10">
        <f>COUNTIFS(Table2[Year], "USA")</f>
        <v>0</v>
      </c>
    </row>
    <row r="2938" spans="1:14" x14ac:dyDescent="0.35">
      <c r="A2938" s="8" t="s">
        <v>14</v>
      </c>
      <c r="B2938" s="9">
        <v>2021</v>
      </c>
      <c r="C2938" s="8" t="s">
        <v>9</v>
      </c>
      <c r="D2938" s="9">
        <v>25913.16</v>
      </c>
      <c r="E2938" s="10">
        <v>23194.87</v>
      </c>
      <c r="F2938" s="10">
        <f>IFERROR(Table2[[#This Row],[Economic loss ($ million)]]*1000000 / Table2[[#This Row],[Total Waste (tons)]], NA())</f>
        <v>895100.01867776841</v>
      </c>
      <c r="G2938" s="10" t="str">
        <f t="shared" si="45"/>
        <v>Low</v>
      </c>
      <c r="H2938" s="10">
        <v>38.130000000000003</v>
      </c>
      <c r="I2938" s="10">
        <f>IFERROR(Table2[[#This Row],[Total Waste (tons)]] / (Table2[[#This Row],[Population (million)]]*1000), NA())</f>
        <v>7.7426676228038727E-2</v>
      </c>
      <c r="J2938" s="10">
        <v>334.68</v>
      </c>
      <c r="K2938" s="10">
        <f>IFERROR(Table2[[#This Row],[Total Waste (tons)]] * Table2[[#This Row],[Household waste (%)]], NA())</f>
        <v>1588735.8396000001</v>
      </c>
      <c r="L2938" s="10">
        <v>61.31</v>
      </c>
      <c r="M2938" s="10">
        <f>SUMIFS(Table2[Household waste (%)], Table2[Country], "Australia", Table2[Year], 2020)</f>
        <v>1412.17</v>
      </c>
      <c r="N2938" s="10">
        <f>COUNTIFS(Table2[Year], "USA")</f>
        <v>0</v>
      </c>
    </row>
    <row r="2939" spans="1:14" x14ac:dyDescent="0.35">
      <c r="A2939" s="11" t="s">
        <v>16</v>
      </c>
      <c r="B2939" s="12">
        <v>2020</v>
      </c>
      <c r="C2939" s="11" t="s">
        <v>20</v>
      </c>
      <c r="D2939" s="12">
        <v>2481.46</v>
      </c>
      <c r="E2939" s="13">
        <v>2685.54</v>
      </c>
      <c r="F2939" s="13">
        <f>IFERROR(Table2[[#This Row],[Economic loss ($ million)]]*1000000 / Table2[[#This Row],[Total Waste (tons)]], NA())</f>
        <v>1082241.9059747085</v>
      </c>
      <c r="G2939" s="13" t="str">
        <f t="shared" si="45"/>
        <v>Medium</v>
      </c>
      <c r="H2939" s="13">
        <v>111.61</v>
      </c>
      <c r="I2939" s="13">
        <f>IFERROR(Table2[[#This Row],[Total Waste (tons)]] / (Table2[[#This Row],[Population (million)]]*1000), NA())</f>
        <v>2.6326253474506143E-3</v>
      </c>
      <c r="J2939" s="13">
        <v>942.58</v>
      </c>
      <c r="K2939" s="13">
        <f>IFERROR(Table2[[#This Row],[Total Waste (tons)]] * Table2[[#This Row],[Household waste (%)]], NA())</f>
        <v>116504.54700000001</v>
      </c>
      <c r="L2939" s="13">
        <v>46.95</v>
      </c>
      <c r="M2939" s="10">
        <f>SUMIFS(Table2[Household waste (%)], Table2[Country], "Australia", Table2[Year], 2020)</f>
        <v>1412.17</v>
      </c>
      <c r="N2939" s="10">
        <f>COUNTIFS(Table2[Year], "USA")</f>
        <v>0</v>
      </c>
    </row>
    <row r="2940" spans="1:14" x14ac:dyDescent="0.35">
      <c r="A2940" s="8" t="s">
        <v>32</v>
      </c>
      <c r="B2940" s="9">
        <v>2019</v>
      </c>
      <c r="C2940" s="8" t="s">
        <v>19</v>
      </c>
      <c r="D2940" s="9">
        <v>42435.87</v>
      </c>
      <c r="E2940" s="10">
        <v>40886.9</v>
      </c>
      <c r="F2940" s="10">
        <f>IFERROR(Table2[[#This Row],[Economic loss ($ million)]]*1000000 / Table2[[#This Row],[Total Waste (tons)]], NA())</f>
        <v>963498.56854590226</v>
      </c>
      <c r="G2940" s="10" t="str">
        <f t="shared" si="45"/>
        <v>Medium</v>
      </c>
      <c r="H2940" s="10">
        <v>78.010000000000005</v>
      </c>
      <c r="I2940" s="10">
        <f>IFERROR(Table2[[#This Row],[Total Waste (tons)]] / (Table2[[#This Row],[Population (million)]]*1000), NA())</f>
        <v>5.8878194633293565E-2</v>
      </c>
      <c r="J2940" s="10">
        <v>720.74</v>
      </c>
      <c r="K2940" s="10">
        <f>IFERROR(Table2[[#This Row],[Total Waste (tons)]] * Table2[[#This Row],[Household waste (%)]], NA())</f>
        <v>2313179.2737000003</v>
      </c>
      <c r="L2940" s="10">
        <v>54.51</v>
      </c>
      <c r="M2940" s="10">
        <f>SUMIFS(Table2[Household waste (%)], Table2[Country], "Australia", Table2[Year], 2020)</f>
        <v>1412.17</v>
      </c>
      <c r="N2940" s="10">
        <f>COUNTIFS(Table2[Year], "USA")</f>
        <v>0</v>
      </c>
    </row>
    <row r="2941" spans="1:14" x14ac:dyDescent="0.35">
      <c r="A2941" s="11" t="s">
        <v>16</v>
      </c>
      <c r="B2941" s="12">
        <v>2022</v>
      </c>
      <c r="C2941" s="11" t="s">
        <v>19</v>
      </c>
      <c r="D2941" s="12">
        <v>25569.5</v>
      </c>
      <c r="E2941" s="13">
        <v>25134.78</v>
      </c>
      <c r="F2941" s="13">
        <f>IFERROR(Table2[[#This Row],[Economic loss ($ million)]]*1000000 / Table2[[#This Row],[Total Waste (tons)]], NA())</f>
        <v>982998.49429984938</v>
      </c>
      <c r="G2941" s="13" t="str">
        <f t="shared" si="45"/>
        <v>Medium</v>
      </c>
      <c r="H2941" s="13">
        <v>169.4</v>
      </c>
      <c r="I2941" s="13">
        <f>IFERROR(Table2[[#This Row],[Total Waste (tons)]] / (Table2[[#This Row],[Population (million)]]*1000), NA())</f>
        <v>4.664179785118841E-2</v>
      </c>
      <c r="J2941" s="13">
        <v>548.21</v>
      </c>
      <c r="K2941" s="13">
        <f>IFERROR(Table2[[#This Row],[Total Waste (tons)]] * Table2[[#This Row],[Household waste (%)]], NA())</f>
        <v>1071362.05</v>
      </c>
      <c r="L2941" s="13">
        <v>41.9</v>
      </c>
      <c r="M2941" s="10">
        <f>SUMIFS(Table2[Household waste (%)], Table2[Country], "Australia", Table2[Year], 2020)</f>
        <v>1412.17</v>
      </c>
      <c r="N2941" s="10">
        <f>COUNTIFS(Table2[Year], "USA")</f>
        <v>0</v>
      </c>
    </row>
    <row r="2942" spans="1:14" x14ac:dyDescent="0.35">
      <c r="A2942" s="8" t="s">
        <v>30</v>
      </c>
      <c r="B2942" s="9">
        <v>2020</v>
      </c>
      <c r="C2942" s="8" t="s">
        <v>11</v>
      </c>
      <c r="D2942" s="9">
        <v>7255.6</v>
      </c>
      <c r="E2942" s="10">
        <v>6461.96</v>
      </c>
      <c r="F2942" s="10">
        <f>IFERROR(Table2[[#This Row],[Economic loss ($ million)]]*1000000 / Table2[[#This Row],[Total Waste (tons)]], NA())</f>
        <v>890616.90280610835</v>
      </c>
      <c r="G2942" s="10" t="str">
        <f t="shared" si="45"/>
        <v>Low</v>
      </c>
      <c r="H2942" s="10">
        <v>199.92</v>
      </c>
      <c r="I2942" s="10">
        <f>IFERROR(Table2[[#This Row],[Total Waste (tons)]] / (Table2[[#This Row],[Population (million)]]*1000), NA())</f>
        <v>6.7617867161216373E-3</v>
      </c>
      <c r="J2942" s="10">
        <v>1073.03</v>
      </c>
      <c r="K2942" s="10">
        <f>IFERROR(Table2[[#This Row],[Total Waste (tons)]] * Table2[[#This Row],[Household waste (%)]], NA())</f>
        <v>417051.88799999998</v>
      </c>
      <c r="L2942" s="10">
        <v>57.48</v>
      </c>
      <c r="M2942" s="10">
        <f>SUMIFS(Table2[Household waste (%)], Table2[Country], "Australia", Table2[Year], 2020)</f>
        <v>1412.17</v>
      </c>
      <c r="N2942" s="10">
        <f>COUNTIFS(Table2[Year], "USA")</f>
        <v>0</v>
      </c>
    </row>
    <row r="2943" spans="1:14" x14ac:dyDescent="0.35">
      <c r="A2943" s="11" t="s">
        <v>10</v>
      </c>
      <c r="B2943" s="12">
        <v>2023</v>
      </c>
      <c r="C2943" s="11" t="s">
        <v>15</v>
      </c>
      <c r="D2943" s="12">
        <v>32493.37</v>
      </c>
      <c r="E2943" s="13">
        <v>35980.75</v>
      </c>
      <c r="F2943" s="13">
        <f>IFERROR(Table2[[#This Row],[Economic loss ($ million)]]*1000000 / Table2[[#This Row],[Total Waste (tons)]], NA())</f>
        <v>1107325.8944824745</v>
      </c>
      <c r="G2943" s="13" t="str">
        <f t="shared" si="45"/>
        <v>High</v>
      </c>
      <c r="H2943" s="13">
        <v>160.15</v>
      </c>
      <c r="I2943" s="13">
        <f>IFERROR(Table2[[#This Row],[Total Waste (tons)]] / (Table2[[#This Row],[Population (million)]]*1000), NA())</f>
        <v>5.2213282555598407E-2</v>
      </c>
      <c r="J2943" s="13">
        <v>622.32000000000005</v>
      </c>
      <c r="K2943" s="13">
        <f>IFERROR(Table2[[#This Row],[Total Waste (tons)]] * Table2[[#This Row],[Household waste (%)]], NA())</f>
        <v>1174635.3254999998</v>
      </c>
      <c r="L2943" s="13">
        <v>36.15</v>
      </c>
      <c r="M2943" s="10">
        <f>SUMIFS(Table2[Household waste (%)], Table2[Country], "Australia", Table2[Year], 2020)</f>
        <v>1412.17</v>
      </c>
      <c r="N2943" s="10">
        <f>COUNTIFS(Table2[Year], "USA")</f>
        <v>0</v>
      </c>
    </row>
    <row r="2944" spans="1:14" x14ac:dyDescent="0.35">
      <c r="A2944" s="8" t="s">
        <v>27</v>
      </c>
      <c r="B2944" s="9">
        <v>2018</v>
      </c>
      <c r="C2944" s="8" t="s">
        <v>19</v>
      </c>
      <c r="D2944" s="9">
        <v>27104.73</v>
      </c>
      <c r="E2944" s="10">
        <v>31850.55</v>
      </c>
      <c r="F2944" s="10">
        <f>IFERROR(Table2[[#This Row],[Economic loss ($ million)]]*1000000 / Table2[[#This Row],[Total Waste (tons)]], NA())</f>
        <v>1175091.9488960046</v>
      </c>
      <c r="G2944" s="10" t="str">
        <f t="shared" si="45"/>
        <v>High</v>
      </c>
      <c r="H2944" s="10">
        <v>75.19</v>
      </c>
      <c r="I2944" s="10">
        <f>IFERROR(Table2[[#This Row],[Total Waste (tons)]] / (Table2[[#This Row],[Population (million)]]*1000), NA())</f>
        <v>5.6785238414480847E-2</v>
      </c>
      <c r="J2944" s="10">
        <v>477.32</v>
      </c>
      <c r="K2944" s="10">
        <f>IFERROR(Table2[[#This Row],[Total Waste (tons)]] * Table2[[#This Row],[Household waste (%)]], NA())</f>
        <v>1787827.9907999998</v>
      </c>
      <c r="L2944" s="10">
        <v>65.959999999999994</v>
      </c>
      <c r="M2944" s="10">
        <f>SUMIFS(Table2[Household waste (%)], Table2[Country], "Australia", Table2[Year], 2020)</f>
        <v>1412.17</v>
      </c>
      <c r="N2944" s="10">
        <f>COUNTIFS(Table2[Year], "USA")</f>
        <v>0</v>
      </c>
    </row>
    <row r="2945" spans="1:14" x14ac:dyDescent="0.35">
      <c r="A2945" s="11" t="s">
        <v>21</v>
      </c>
      <c r="B2945" s="12">
        <v>2022</v>
      </c>
      <c r="C2945" s="11" t="s">
        <v>11</v>
      </c>
      <c r="D2945" s="12">
        <v>30807.18</v>
      </c>
      <c r="E2945" s="13">
        <v>32697.62</v>
      </c>
      <c r="F2945" s="13">
        <f>IFERROR(Table2[[#This Row],[Economic loss ($ million)]]*1000000 / Table2[[#This Row],[Total Waste (tons)]], NA())</f>
        <v>1061363.6171827477</v>
      </c>
      <c r="G2945" s="13" t="str">
        <f t="shared" si="45"/>
        <v>Medium</v>
      </c>
      <c r="H2945" s="13">
        <v>40.46</v>
      </c>
      <c r="I2945" s="13">
        <f>IFERROR(Table2[[#This Row],[Total Waste (tons)]] / (Table2[[#This Row],[Population (million)]]*1000), NA())</f>
        <v>0.18986305928756317</v>
      </c>
      <c r="J2945" s="13">
        <v>162.26</v>
      </c>
      <c r="K2945" s="13">
        <f>IFERROR(Table2[[#This Row],[Total Waste (tons)]] * Table2[[#This Row],[Household waste (%)]], NA())</f>
        <v>1303451.7858000002</v>
      </c>
      <c r="L2945" s="13">
        <v>42.31</v>
      </c>
      <c r="M2945" s="10">
        <f>SUMIFS(Table2[Household waste (%)], Table2[Country], "Australia", Table2[Year], 2020)</f>
        <v>1412.17</v>
      </c>
      <c r="N2945" s="10">
        <f>COUNTIFS(Table2[Year], "USA")</f>
        <v>0</v>
      </c>
    </row>
    <row r="2946" spans="1:14" x14ac:dyDescent="0.35">
      <c r="A2946" s="8" t="s">
        <v>8</v>
      </c>
      <c r="B2946" s="9">
        <v>2022</v>
      </c>
      <c r="C2946" s="8" t="s">
        <v>19</v>
      </c>
      <c r="D2946" s="9">
        <v>21556.95</v>
      </c>
      <c r="E2946" s="10">
        <v>17602.2</v>
      </c>
      <c r="F2946" s="10">
        <f>IFERROR(Table2[[#This Row],[Economic loss ($ million)]]*1000000 / Table2[[#This Row],[Total Waste (tons)]], NA())</f>
        <v>816544.08439041697</v>
      </c>
      <c r="G2946" s="10" t="str">
        <f t="shared" ref="G2946:G3009" si="46">IF(F2946&gt;1100000,"High",IF(F2946&gt;=950000,"Medium","Low"))</f>
        <v>Low</v>
      </c>
      <c r="H2946" s="10">
        <v>113.88</v>
      </c>
      <c r="I2946" s="10">
        <f>IFERROR(Table2[[#This Row],[Total Waste (tons)]] / (Table2[[#This Row],[Population (million)]]*1000), NA())</f>
        <v>1.6499391517990403E-2</v>
      </c>
      <c r="J2946" s="10">
        <v>1306.53</v>
      </c>
      <c r="K2946" s="10">
        <f>IFERROR(Table2[[#This Row],[Total Waste (tons)]] * Table2[[#This Row],[Household waste (%)]], NA())</f>
        <v>1256123.4765000001</v>
      </c>
      <c r="L2946" s="10">
        <v>58.27</v>
      </c>
      <c r="M2946" s="10">
        <f>SUMIFS(Table2[Household waste (%)], Table2[Country], "Australia", Table2[Year], 2020)</f>
        <v>1412.17</v>
      </c>
      <c r="N2946" s="10">
        <f>COUNTIFS(Table2[Year], "USA")</f>
        <v>0</v>
      </c>
    </row>
    <row r="2947" spans="1:14" x14ac:dyDescent="0.35">
      <c r="A2947" s="11" t="s">
        <v>8</v>
      </c>
      <c r="B2947" s="12">
        <v>2021</v>
      </c>
      <c r="C2947" s="11" t="s">
        <v>19</v>
      </c>
      <c r="D2947" s="12">
        <v>8916.92</v>
      </c>
      <c r="E2947" s="13">
        <v>9679.0400000000009</v>
      </c>
      <c r="F2947" s="13">
        <f>IFERROR(Table2[[#This Row],[Economic loss ($ million)]]*1000000 / Table2[[#This Row],[Total Waste (tons)]], NA())</f>
        <v>1085468.9735917784</v>
      </c>
      <c r="G2947" s="13" t="str">
        <f t="shared" si="46"/>
        <v>Medium</v>
      </c>
      <c r="H2947" s="13">
        <v>80.47</v>
      </c>
      <c r="I2947" s="13">
        <f>IFERROR(Table2[[#This Row],[Total Waste (tons)]] / (Table2[[#This Row],[Population (million)]]*1000), NA())</f>
        <v>3.6311112920959399E-2</v>
      </c>
      <c r="J2947" s="13">
        <v>245.57</v>
      </c>
      <c r="K2947" s="13">
        <f>IFERROR(Table2[[#This Row],[Total Waste (tons)]] * Table2[[#This Row],[Household waste (%)]], NA())</f>
        <v>381287.49919999996</v>
      </c>
      <c r="L2947" s="13">
        <v>42.76</v>
      </c>
      <c r="M2947" s="10">
        <f>SUMIFS(Table2[Household waste (%)], Table2[Country], "Australia", Table2[Year], 2020)</f>
        <v>1412.17</v>
      </c>
      <c r="N2947" s="10">
        <f>COUNTIFS(Table2[Year], "USA")</f>
        <v>0</v>
      </c>
    </row>
    <row r="2948" spans="1:14" x14ac:dyDescent="0.35">
      <c r="A2948" s="8" t="s">
        <v>21</v>
      </c>
      <c r="B2948" s="9">
        <v>2020</v>
      </c>
      <c r="C2948" s="8" t="s">
        <v>22</v>
      </c>
      <c r="D2948" s="9">
        <v>6310.27</v>
      </c>
      <c r="E2948" s="10">
        <v>5512.32</v>
      </c>
      <c r="F2948" s="10">
        <f>IFERROR(Table2[[#This Row],[Economic loss ($ million)]]*1000000 / Table2[[#This Row],[Total Waste (tons)]], NA())</f>
        <v>873547.40763865877</v>
      </c>
      <c r="G2948" s="10" t="str">
        <f t="shared" si="46"/>
        <v>Low</v>
      </c>
      <c r="H2948" s="10">
        <v>172.04</v>
      </c>
      <c r="I2948" s="10">
        <f>IFERROR(Table2[[#This Row],[Total Waste (tons)]] / (Table2[[#This Row],[Population (million)]]*1000), NA())</f>
        <v>1.1417376829687529E-2</v>
      </c>
      <c r="J2948" s="10">
        <v>552.69000000000005</v>
      </c>
      <c r="K2948" s="10">
        <f>IFERROR(Table2[[#This Row],[Total Waste (tons)]] * Table2[[#This Row],[Household waste (%)]], NA())</f>
        <v>224203.89310000002</v>
      </c>
      <c r="L2948" s="10">
        <v>35.53</v>
      </c>
      <c r="M2948" s="10">
        <f>SUMIFS(Table2[Household waste (%)], Table2[Country], "Australia", Table2[Year], 2020)</f>
        <v>1412.17</v>
      </c>
      <c r="N2948" s="10">
        <f>COUNTIFS(Table2[Year], "USA")</f>
        <v>0</v>
      </c>
    </row>
    <row r="2949" spans="1:14" x14ac:dyDescent="0.35">
      <c r="A2949" s="11" t="s">
        <v>31</v>
      </c>
      <c r="B2949" s="12">
        <v>2019</v>
      </c>
      <c r="C2949" s="11" t="s">
        <v>9</v>
      </c>
      <c r="D2949" s="12">
        <v>28520.18</v>
      </c>
      <c r="E2949" s="13">
        <v>33025.24</v>
      </c>
      <c r="F2949" s="13">
        <f>IFERROR(Table2[[#This Row],[Economic loss ($ million)]]*1000000 / Table2[[#This Row],[Total Waste (tons)]], NA())</f>
        <v>1157960.4336298017</v>
      </c>
      <c r="G2949" s="13" t="str">
        <f t="shared" si="46"/>
        <v>High</v>
      </c>
      <c r="H2949" s="13">
        <v>42.42</v>
      </c>
      <c r="I2949" s="13">
        <f>IFERROR(Table2[[#This Row],[Total Waste (tons)]] / (Table2[[#This Row],[Population (million)]]*1000), NA())</f>
        <v>0.12695383930558646</v>
      </c>
      <c r="J2949" s="13">
        <v>224.65</v>
      </c>
      <c r="K2949" s="13">
        <f>IFERROR(Table2[[#This Row],[Total Waste (tons)]] * Table2[[#This Row],[Household waste (%)]], NA())</f>
        <v>1791922.9094</v>
      </c>
      <c r="L2949" s="13">
        <v>62.83</v>
      </c>
      <c r="M2949" s="10">
        <f>SUMIFS(Table2[Household waste (%)], Table2[Country], "Australia", Table2[Year], 2020)</f>
        <v>1412.17</v>
      </c>
      <c r="N2949" s="10">
        <f>COUNTIFS(Table2[Year], "USA")</f>
        <v>0</v>
      </c>
    </row>
    <row r="2950" spans="1:14" x14ac:dyDescent="0.35">
      <c r="A2950" s="8" t="s">
        <v>18</v>
      </c>
      <c r="B2950" s="9">
        <v>2023</v>
      </c>
      <c r="C2950" s="8" t="s">
        <v>22</v>
      </c>
      <c r="D2950" s="9">
        <v>17989.88</v>
      </c>
      <c r="E2950" s="10">
        <v>17023.509999999998</v>
      </c>
      <c r="F2950" s="10">
        <f>IFERROR(Table2[[#This Row],[Economic loss ($ million)]]*1000000 / Table2[[#This Row],[Total Waste (tons)]], NA())</f>
        <v>946282.57664864894</v>
      </c>
      <c r="G2950" s="10" t="str">
        <f t="shared" si="46"/>
        <v>Low</v>
      </c>
      <c r="H2950" s="10">
        <v>180.2</v>
      </c>
      <c r="I2950" s="10">
        <f>IFERROR(Table2[[#This Row],[Total Waste (tons)]] / (Table2[[#This Row],[Population (million)]]*1000), NA())</f>
        <v>1.1569054662379421</v>
      </c>
      <c r="J2950" s="10">
        <v>15.55</v>
      </c>
      <c r="K2950" s="10">
        <f>IFERROR(Table2[[#This Row],[Total Waste (tons)]] * Table2[[#This Row],[Household waste (%)]], NA())</f>
        <v>860455.96039999998</v>
      </c>
      <c r="L2950" s="10">
        <v>47.83</v>
      </c>
      <c r="M2950" s="10">
        <f>SUMIFS(Table2[Household waste (%)], Table2[Country], "Australia", Table2[Year], 2020)</f>
        <v>1412.17</v>
      </c>
      <c r="N2950" s="10">
        <f>COUNTIFS(Table2[Year], "USA")</f>
        <v>0</v>
      </c>
    </row>
    <row r="2951" spans="1:14" x14ac:dyDescent="0.35">
      <c r="A2951" s="11" t="s">
        <v>8</v>
      </c>
      <c r="B2951" s="12">
        <v>2024</v>
      </c>
      <c r="C2951" s="11" t="s">
        <v>11</v>
      </c>
      <c r="D2951" s="12">
        <v>25202.25</v>
      </c>
      <c r="E2951" s="13">
        <v>29278.35</v>
      </c>
      <c r="F2951" s="13">
        <f>IFERROR(Table2[[#This Row],[Economic loss ($ million)]]*1000000 / Table2[[#This Row],[Total Waste (tons)]], NA())</f>
        <v>1161735.5593250603</v>
      </c>
      <c r="G2951" s="13" t="str">
        <f t="shared" si="46"/>
        <v>High</v>
      </c>
      <c r="H2951" s="13">
        <v>176.6</v>
      </c>
      <c r="I2951" s="13">
        <f>IFERROR(Table2[[#This Row],[Total Waste (tons)]] / (Table2[[#This Row],[Population (million)]]*1000), NA())</f>
        <v>3.7749958808286278E-2</v>
      </c>
      <c r="J2951" s="13">
        <v>667.61</v>
      </c>
      <c r="K2951" s="13">
        <f>IFERROR(Table2[[#This Row],[Total Waste (tons)]] * Table2[[#This Row],[Household waste (%)]], NA())</f>
        <v>1647471.0825</v>
      </c>
      <c r="L2951" s="13">
        <v>65.37</v>
      </c>
      <c r="M2951" s="10">
        <f>SUMIFS(Table2[Household waste (%)], Table2[Country], "Australia", Table2[Year], 2020)</f>
        <v>1412.17</v>
      </c>
      <c r="N2951" s="10">
        <f>COUNTIFS(Table2[Year], "USA")</f>
        <v>0</v>
      </c>
    </row>
    <row r="2952" spans="1:14" x14ac:dyDescent="0.35">
      <c r="A2952" s="8" t="s">
        <v>29</v>
      </c>
      <c r="B2952" s="9">
        <v>2020</v>
      </c>
      <c r="C2952" s="8" t="s">
        <v>15</v>
      </c>
      <c r="D2952" s="9">
        <v>29670.36</v>
      </c>
      <c r="E2952" s="10">
        <v>33305.83</v>
      </c>
      <c r="F2952" s="10">
        <f>IFERROR(Table2[[#This Row],[Economic loss ($ million)]]*1000000 / Table2[[#This Row],[Total Waste (tons)]], NA())</f>
        <v>1122528.6784521658</v>
      </c>
      <c r="G2952" s="10" t="str">
        <f t="shared" si="46"/>
        <v>High</v>
      </c>
      <c r="H2952" s="10">
        <v>99.91</v>
      </c>
      <c r="I2952" s="10">
        <f>IFERROR(Table2[[#This Row],[Total Waste (tons)]] / (Table2[[#This Row],[Population (million)]]*1000), NA())</f>
        <v>0.15977576736672053</v>
      </c>
      <c r="J2952" s="10">
        <v>185.7</v>
      </c>
      <c r="K2952" s="10">
        <f>IFERROR(Table2[[#This Row],[Total Waste (tons)]] * Table2[[#This Row],[Household waste (%)]], NA())</f>
        <v>1962100.9068</v>
      </c>
      <c r="L2952" s="10">
        <v>66.13</v>
      </c>
      <c r="M2952" s="10">
        <f>SUMIFS(Table2[Household waste (%)], Table2[Country], "Australia", Table2[Year], 2020)</f>
        <v>1412.17</v>
      </c>
      <c r="N2952" s="10">
        <f>COUNTIFS(Table2[Year], "USA")</f>
        <v>0</v>
      </c>
    </row>
    <row r="2953" spans="1:14" x14ac:dyDescent="0.35">
      <c r="A2953" s="11" t="s">
        <v>18</v>
      </c>
      <c r="B2953" s="12">
        <v>2023</v>
      </c>
      <c r="C2953" s="11" t="s">
        <v>25</v>
      </c>
      <c r="D2953" s="12">
        <v>7147.31</v>
      </c>
      <c r="E2953" s="13">
        <v>5759.76</v>
      </c>
      <c r="F2953" s="13">
        <f>IFERROR(Table2[[#This Row],[Economic loss ($ million)]]*1000000 / Table2[[#This Row],[Total Waste (tons)]], NA())</f>
        <v>805864.02436720941</v>
      </c>
      <c r="G2953" s="13" t="str">
        <f t="shared" si="46"/>
        <v>Low</v>
      </c>
      <c r="H2953" s="13">
        <v>194.18</v>
      </c>
      <c r="I2953" s="13">
        <f>IFERROR(Table2[[#This Row],[Total Waste (tons)]] / (Table2[[#This Row],[Population (million)]]*1000), NA())</f>
        <v>8.1275770704693027E-3</v>
      </c>
      <c r="J2953" s="13">
        <v>879.39</v>
      </c>
      <c r="K2953" s="13">
        <f>IFERROR(Table2[[#This Row],[Total Waste (tons)]] * Table2[[#This Row],[Household waste (%)]], NA())</f>
        <v>456355.74350000004</v>
      </c>
      <c r="L2953" s="13">
        <v>63.85</v>
      </c>
      <c r="M2953" s="10">
        <f>SUMIFS(Table2[Household waste (%)], Table2[Country], "Australia", Table2[Year], 2020)</f>
        <v>1412.17</v>
      </c>
      <c r="N2953" s="10">
        <f>COUNTIFS(Table2[Year], "USA")</f>
        <v>0</v>
      </c>
    </row>
    <row r="2954" spans="1:14" x14ac:dyDescent="0.35">
      <c r="A2954" s="8" t="s">
        <v>26</v>
      </c>
      <c r="B2954" s="9">
        <v>2019</v>
      </c>
      <c r="C2954" s="8" t="s">
        <v>15</v>
      </c>
      <c r="D2954" s="9">
        <v>34055.32</v>
      </c>
      <c r="E2954" s="10">
        <v>38608.82</v>
      </c>
      <c r="F2954" s="10">
        <f>IFERROR(Table2[[#This Row],[Economic loss ($ million)]]*1000000 / Table2[[#This Row],[Total Waste (tons)]], NA())</f>
        <v>1133708.9183129098</v>
      </c>
      <c r="G2954" s="10" t="str">
        <f t="shared" si="46"/>
        <v>High</v>
      </c>
      <c r="H2954" s="10">
        <v>179.23</v>
      </c>
      <c r="I2954" s="10">
        <f>IFERROR(Table2[[#This Row],[Total Waste (tons)]] / (Table2[[#This Row],[Population (million)]]*1000), NA())</f>
        <v>9.1907270470124688E-2</v>
      </c>
      <c r="J2954" s="10">
        <v>370.54</v>
      </c>
      <c r="K2954" s="10">
        <f>IFERROR(Table2[[#This Row],[Total Waste (tons)]] * Table2[[#This Row],[Household waste (%)]], NA())</f>
        <v>1978614.0919999999</v>
      </c>
      <c r="L2954" s="10">
        <v>58.1</v>
      </c>
      <c r="M2954" s="10">
        <f>SUMIFS(Table2[Household waste (%)], Table2[Country], "Australia", Table2[Year], 2020)</f>
        <v>1412.17</v>
      </c>
      <c r="N2954" s="10">
        <f>COUNTIFS(Table2[Year], "USA")</f>
        <v>0</v>
      </c>
    </row>
    <row r="2955" spans="1:14" x14ac:dyDescent="0.35">
      <c r="A2955" s="11" t="s">
        <v>34</v>
      </c>
      <c r="B2955" s="12">
        <v>2019</v>
      </c>
      <c r="C2955" s="11" t="s">
        <v>20</v>
      </c>
      <c r="D2955" s="12">
        <v>7185.99</v>
      </c>
      <c r="E2955" s="13">
        <v>7264.93</v>
      </c>
      <c r="F2955" s="13">
        <f>IFERROR(Table2[[#This Row],[Economic loss ($ million)]]*1000000 / Table2[[#This Row],[Total Waste (tons)]], NA())</f>
        <v>1010985.2643824999</v>
      </c>
      <c r="G2955" s="13" t="str">
        <f t="shared" si="46"/>
        <v>Medium</v>
      </c>
      <c r="H2955" s="13">
        <v>76.95</v>
      </c>
      <c r="I2955" s="13">
        <f>IFERROR(Table2[[#This Row],[Total Waste (tons)]] / (Table2[[#This Row],[Population (million)]]*1000), NA())</f>
        <v>2.7283734528058316E-2</v>
      </c>
      <c r="J2955" s="13">
        <v>263.38</v>
      </c>
      <c r="K2955" s="13">
        <f>IFERROR(Table2[[#This Row],[Total Waste (tons)]] * Table2[[#This Row],[Household waste (%)]], NA())</f>
        <v>387540.44069999998</v>
      </c>
      <c r="L2955" s="13">
        <v>53.93</v>
      </c>
      <c r="M2955" s="10">
        <f>SUMIFS(Table2[Household waste (%)], Table2[Country], "Australia", Table2[Year], 2020)</f>
        <v>1412.17</v>
      </c>
      <c r="N2955" s="10">
        <f>COUNTIFS(Table2[Year], "USA")</f>
        <v>0</v>
      </c>
    </row>
    <row r="2956" spans="1:14" x14ac:dyDescent="0.35">
      <c r="A2956" s="8" t="s">
        <v>34</v>
      </c>
      <c r="B2956" s="9">
        <v>2018</v>
      </c>
      <c r="C2956" s="8" t="s">
        <v>22</v>
      </c>
      <c r="D2956" s="9">
        <v>48859.360000000001</v>
      </c>
      <c r="E2956" s="10">
        <v>56724.15</v>
      </c>
      <c r="F2956" s="10">
        <f>IFERROR(Table2[[#This Row],[Economic loss ($ million)]]*1000000 / Table2[[#This Row],[Total Waste (tons)]], NA())</f>
        <v>1160967.9291746761</v>
      </c>
      <c r="G2956" s="10" t="str">
        <f t="shared" si="46"/>
        <v>High</v>
      </c>
      <c r="H2956" s="10">
        <v>187.14</v>
      </c>
      <c r="I2956" s="10">
        <f>IFERROR(Table2[[#This Row],[Total Waste (tons)]] / (Table2[[#This Row],[Population (million)]]*1000), NA())</f>
        <v>4.2981244941764314E-2</v>
      </c>
      <c r="J2956" s="10">
        <v>1136.76</v>
      </c>
      <c r="K2956" s="10">
        <f>IFERROR(Table2[[#This Row],[Total Waste (tons)]] * Table2[[#This Row],[Household waste (%)]], NA())</f>
        <v>1973429.5504000001</v>
      </c>
      <c r="L2956" s="10">
        <v>40.39</v>
      </c>
      <c r="M2956" s="10">
        <f>SUMIFS(Table2[Household waste (%)], Table2[Country], "Australia", Table2[Year], 2020)</f>
        <v>1412.17</v>
      </c>
      <c r="N2956" s="10">
        <f>COUNTIFS(Table2[Year], "USA")</f>
        <v>0</v>
      </c>
    </row>
    <row r="2957" spans="1:14" x14ac:dyDescent="0.35">
      <c r="A2957" s="11" t="s">
        <v>18</v>
      </c>
      <c r="B2957" s="12">
        <v>2023</v>
      </c>
      <c r="C2957" s="11" t="s">
        <v>13</v>
      </c>
      <c r="D2957" s="12">
        <v>35346.01</v>
      </c>
      <c r="E2957" s="13">
        <v>35164.239999999998</v>
      </c>
      <c r="F2957" s="13">
        <f>IFERROR(Table2[[#This Row],[Economic loss ($ million)]]*1000000 / Table2[[#This Row],[Total Waste (tons)]], NA())</f>
        <v>994857.41106280452</v>
      </c>
      <c r="G2957" s="13" t="str">
        <f t="shared" si="46"/>
        <v>Medium</v>
      </c>
      <c r="H2957" s="13">
        <v>90.3</v>
      </c>
      <c r="I2957" s="13">
        <f>IFERROR(Table2[[#This Row],[Total Waste (tons)]] / (Table2[[#This Row],[Population (million)]]*1000), NA())</f>
        <v>2.5662516154326458E-2</v>
      </c>
      <c r="J2957" s="13">
        <v>1377.34</v>
      </c>
      <c r="K2957" s="13">
        <f>IFERROR(Table2[[#This Row],[Total Waste (tons)]] * Table2[[#This Row],[Household waste (%)]], NA())</f>
        <v>1356226.4036999999</v>
      </c>
      <c r="L2957" s="13">
        <v>38.369999999999997</v>
      </c>
      <c r="M2957" s="10">
        <f>SUMIFS(Table2[Household waste (%)], Table2[Country], "Australia", Table2[Year], 2020)</f>
        <v>1412.17</v>
      </c>
      <c r="N2957" s="10">
        <f>COUNTIFS(Table2[Year], "USA")</f>
        <v>0</v>
      </c>
    </row>
    <row r="2958" spans="1:14" x14ac:dyDescent="0.35">
      <c r="A2958" s="8" t="s">
        <v>14</v>
      </c>
      <c r="B2958" s="9">
        <v>2018</v>
      </c>
      <c r="C2958" s="8" t="s">
        <v>13</v>
      </c>
      <c r="D2958" s="9">
        <v>10007.19</v>
      </c>
      <c r="E2958" s="10">
        <v>9219.1200000000008</v>
      </c>
      <c r="F2958" s="10">
        <f>IFERROR(Table2[[#This Row],[Economic loss ($ million)]]*1000000 / Table2[[#This Row],[Total Waste (tons)]], NA())</f>
        <v>921249.62152212556</v>
      </c>
      <c r="G2958" s="10" t="str">
        <f t="shared" si="46"/>
        <v>Low</v>
      </c>
      <c r="H2958" s="10">
        <v>160.53</v>
      </c>
      <c r="I2958" s="10">
        <f>IFERROR(Table2[[#This Row],[Total Waste (tons)]] / (Table2[[#This Row],[Population (million)]]*1000), NA())</f>
        <v>1.5409426873209942E-2</v>
      </c>
      <c r="J2958" s="10">
        <v>649.41999999999996</v>
      </c>
      <c r="K2958" s="10">
        <f>IFERROR(Table2[[#This Row],[Total Waste (tons)]] * Table2[[#This Row],[Household waste (%)]], NA())</f>
        <v>609437.87100000004</v>
      </c>
      <c r="L2958" s="10">
        <v>60.9</v>
      </c>
      <c r="M2958" s="10">
        <f>SUMIFS(Table2[Household waste (%)], Table2[Country], "Australia", Table2[Year], 2020)</f>
        <v>1412.17</v>
      </c>
      <c r="N2958" s="10">
        <f>COUNTIFS(Table2[Year], "USA")</f>
        <v>0</v>
      </c>
    </row>
    <row r="2959" spans="1:14" x14ac:dyDescent="0.35">
      <c r="A2959" s="11" t="s">
        <v>29</v>
      </c>
      <c r="B2959" s="12">
        <v>2021</v>
      </c>
      <c r="C2959" s="11" t="s">
        <v>15</v>
      </c>
      <c r="D2959" s="12">
        <v>29697.38</v>
      </c>
      <c r="E2959" s="13">
        <v>30150.49</v>
      </c>
      <c r="F2959" s="13">
        <f>IFERROR(Table2[[#This Row],[Economic loss ($ million)]]*1000000 / Table2[[#This Row],[Total Waste (tons)]], NA())</f>
        <v>1015257.5749106486</v>
      </c>
      <c r="G2959" s="13" t="str">
        <f t="shared" si="46"/>
        <v>Medium</v>
      </c>
      <c r="H2959" s="13">
        <v>82.29</v>
      </c>
      <c r="I2959" s="13">
        <f>IFERROR(Table2[[#This Row],[Total Waste (tons)]] / (Table2[[#This Row],[Population (million)]]*1000), NA())</f>
        <v>5.9161663047592489E-2</v>
      </c>
      <c r="J2959" s="13">
        <v>501.97</v>
      </c>
      <c r="K2959" s="13">
        <f>IFERROR(Table2[[#This Row],[Total Waste (tons)]] * Table2[[#This Row],[Household waste (%)]], NA())</f>
        <v>1998633.6739999999</v>
      </c>
      <c r="L2959" s="13">
        <v>67.3</v>
      </c>
      <c r="M2959" s="10">
        <f>SUMIFS(Table2[Household waste (%)], Table2[Country], "Australia", Table2[Year], 2020)</f>
        <v>1412.17</v>
      </c>
      <c r="N2959" s="10">
        <f>COUNTIFS(Table2[Year], "USA")</f>
        <v>0</v>
      </c>
    </row>
    <row r="2960" spans="1:14" x14ac:dyDescent="0.35">
      <c r="A2960" s="8" t="s">
        <v>30</v>
      </c>
      <c r="B2960" s="9">
        <v>2022</v>
      </c>
      <c r="C2960" s="8" t="s">
        <v>11</v>
      </c>
      <c r="D2960" s="9">
        <v>6200.24</v>
      </c>
      <c r="E2960" s="10">
        <v>5526.87</v>
      </c>
      <c r="F2960" s="10">
        <f>IFERROR(Table2[[#This Row],[Economic loss ($ million)]]*1000000 / Table2[[#This Row],[Total Waste (tons)]], NA())</f>
        <v>891396.13950427726</v>
      </c>
      <c r="G2960" s="10" t="str">
        <f t="shared" si="46"/>
        <v>Low</v>
      </c>
      <c r="H2960" s="10">
        <v>136.68</v>
      </c>
      <c r="I2960" s="10">
        <f>IFERROR(Table2[[#This Row],[Total Waste (tons)]] / (Table2[[#This Row],[Population (million)]]*1000), NA())</f>
        <v>4.3261512698855704E-2</v>
      </c>
      <c r="J2960" s="10">
        <v>143.32</v>
      </c>
      <c r="K2960" s="10">
        <f>IFERROR(Table2[[#This Row],[Total Waste (tons)]] * Table2[[#This Row],[Household waste (%)]], NA())</f>
        <v>256441.9264</v>
      </c>
      <c r="L2960" s="10">
        <v>41.36</v>
      </c>
      <c r="M2960" s="10">
        <f>SUMIFS(Table2[Household waste (%)], Table2[Country], "Australia", Table2[Year], 2020)</f>
        <v>1412.17</v>
      </c>
      <c r="N2960" s="10">
        <f>COUNTIFS(Table2[Year], "USA")</f>
        <v>0</v>
      </c>
    </row>
    <row r="2961" spans="1:14" x14ac:dyDescent="0.35">
      <c r="A2961" s="11" t="s">
        <v>27</v>
      </c>
      <c r="B2961" s="12">
        <v>2022</v>
      </c>
      <c r="C2961" s="11" t="s">
        <v>9</v>
      </c>
      <c r="D2961" s="12">
        <v>16504.060000000001</v>
      </c>
      <c r="E2961" s="13">
        <v>19657.419999999998</v>
      </c>
      <c r="F2961" s="13">
        <f>IFERROR(Table2[[#This Row],[Economic loss ($ million)]]*1000000 / Table2[[#This Row],[Total Waste (tons)]], NA())</f>
        <v>1191065.7135274592</v>
      </c>
      <c r="G2961" s="13" t="str">
        <f t="shared" si="46"/>
        <v>High</v>
      </c>
      <c r="H2961" s="13">
        <v>94.68</v>
      </c>
      <c r="I2961" s="13">
        <f>IFERROR(Table2[[#This Row],[Total Waste (tons)]] / (Table2[[#This Row],[Population (million)]]*1000), NA())</f>
        <v>4.1353194688048114E-2</v>
      </c>
      <c r="J2961" s="13">
        <v>399.1</v>
      </c>
      <c r="K2961" s="13">
        <f>IFERROR(Table2[[#This Row],[Total Waste (tons)]] * Table2[[#This Row],[Household waste (%)]], NA())</f>
        <v>794340.40780000016</v>
      </c>
      <c r="L2961" s="13">
        <v>48.13</v>
      </c>
      <c r="M2961" s="10">
        <f>SUMIFS(Table2[Household waste (%)], Table2[Country], "Australia", Table2[Year], 2020)</f>
        <v>1412.17</v>
      </c>
      <c r="N2961" s="10">
        <f>COUNTIFS(Table2[Year], "USA")</f>
        <v>0</v>
      </c>
    </row>
    <row r="2962" spans="1:14" x14ac:dyDescent="0.35">
      <c r="A2962" s="8" t="s">
        <v>31</v>
      </c>
      <c r="B2962" s="9">
        <v>2021</v>
      </c>
      <c r="C2962" s="8" t="s">
        <v>13</v>
      </c>
      <c r="D2962" s="9">
        <v>2843.54</v>
      </c>
      <c r="E2962" s="10">
        <v>2454.58</v>
      </c>
      <c r="F2962" s="10">
        <f>IFERROR(Table2[[#This Row],[Economic loss ($ million)]]*1000000 / Table2[[#This Row],[Total Waste (tons)]], NA())</f>
        <v>863212.75593098742</v>
      </c>
      <c r="G2962" s="10" t="str">
        <f t="shared" si="46"/>
        <v>Low</v>
      </c>
      <c r="H2962" s="10">
        <v>146.99</v>
      </c>
      <c r="I2962" s="10">
        <f>IFERROR(Table2[[#This Row],[Total Waste (tons)]] / (Table2[[#This Row],[Population (million)]]*1000), NA())</f>
        <v>8.8807895312158405E-3</v>
      </c>
      <c r="J2962" s="10">
        <v>320.19</v>
      </c>
      <c r="K2962" s="10">
        <f>IFERROR(Table2[[#This Row],[Total Waste (tons)]] * Table2[[#This Row],[Household waste (%)]], NA())</f>
        <v>199047.8</v>
      </c>
      <c r="L2962" s="10">
        <v>70</v>
      </c>
      <c r="M2962" s="10">
        <f>SUMIFS(Table2[Household waste (%)], Table2[Country], "Australia", Table2[Year], 2020)</f>
        <v>1412.17</v>
      </c>
      <c r="N2962" s="10">
        <f>COUNTIFS(Table2[Year], "USA")</f>
        <v>0</v>
      </c>
    </row>
    <row r="2963" spans="1:14" x14ac:dyDescent="0.35">
      <c r="A2963" s="11" t="s">
        <v>29</v>
      </c>
      <c r="B2963" s="12">
        <v>2020</v>
      </c>
      <c r="C2963" s="11" t="s">
        <v>22</v>
      </c>
      <c r="D2963" s="12">
        <v>48691.65</v>
      </c>
      <c r="E2963" s="13">
        <v>57588.73</v>
      </c>
      <c r="F2963" s="13">
        <f>IFERROR(Table2[[#This Row],[Economic loss ($ million)]]*1000000 / Table2[[#This Row],[Total Waste (tons)]], NA())</f>
        <v>1182722.910396341</v>
      </c>
      <c r="G2963" s="13" t="str">
        <f t="shared" si="46"/>
        <v>High</v>
      </c>
      <c r="H2963" s="13">
        <v>185.46</v>
      </c>
      <c r="I2963" s="13">
        <f>IFERROR(Table2[[#This Row],[Total Waste (tons)]] / (Table2[[#This Row],[Population (million)]]*1000), NA())</f>
        <v>5.5161547960258753E-2</v>
      </c>
      <c r="J2963" s="13">
        <v>882.71</v>
      </c>
      <c r="K2963" s="13">
        <f>IFERROR(Table2[[#This Row],[Total Waste (tons)]] * Table2[[#This Row],[Household waste (%)]], NA())</f>
        <v>3307623.7845000005</v>
      </c>
      <c r="L2963" s="13">
        <v>67.930000000000007</v>
      </c>
      <c r="M2963" s="10">
        <f>SUMIFS(Table2[Household waste (%)], Table2[Country], "Australia", Table2[Year], 2020)</f>
        <v>1412.17</v>
      </c>
      <c r="N2963" s="10">
        <f>COUNTIFS(Table2[Year], "USA")</f>
        <v>0</v>
      </c>
    </row>
    <row r="2964" spans="1:14" x14ac:dyDescent="0.35">
      <c r="A2964" s="8" t="s">
        <v>28</v>
      </c>
      <c r="B2964" s="9">
        <v>2020</v>
      </c>
      <c r="C2964" s="8" t="s">
        <v>19</v>
      </c>
      <c r="D2964" s="9">
        <v>33631.629999999997</v>
      </c>
      <c r="E2964" s="10">
        <v>36002.75</v>
      </c>
      <c r="F2964" s="10">
        <f>IFERROR(Table2[[#This Row],[Economic loss ($ million)]]*1000000 / Table2[[#This Row],[Total Waste (tons)]], NA())</f>
        <v>1070502.6785796585</v>
      </c>
      <c r="G2964" s="10" t="str">
        <f t="shared" si="46"/>
        <v>Medium</v>
      </c>
      <c r="H2964" s="10">
        <v>113.46</v>
      </c>
      <c r="I2964" s="10">
        <f>IFERROR(Table2[[#This Row],[Total Waste (tons)]] / (Table2[[#This Row],[Population (million)]]*1000), NA())</f>
        <v>0.27996029301589942</v>
      </c>
      <c r="J2964" s="10">
        <v>120.13</v>
      </c>
      <c r="K2964" s="10">
        <f>IFERROR(Table2[[#This Row],[Total Waste (tons)]] * Table2[[#This Row],[Household waste (%)]], NA())</f>
        <v>2320918.7862999998</v>
      </c>
      <c r="L2964" s="10">
        <v>69.010000000000005</v>
      </c>
      <c r="M2964" s="10">
        <f>SUMIFS(Table2[Household waste (%)], Table2[Country], "Australia", Table2[Year], 2020)</f>
        <v>1412.17</v>
      </c>
      <c r="N2964" s="10">
        <f>COUNTIFS(Table2[Year], "USA")</f>
        <v>0</v>
      </c>
    </row>
    <row r="2965" spans="1:14" x14ac:dyDescent="0.35">
      <c r="A2965" s="11" t="s">
        <v>26</v>
      </c>
      <c r="B2965" s="12">
        <v>2024</v>
      </c>
      <c r="C2965" s="11" t="s">
        <v>15</v>
      </c>
      <c r="D2965" s="12">
        <v>46185.83</v>
      </c>
      <c r="E2965" s="13">
        <v>39504.32</v>
      </c>
      <c r="F2965" s="13">
        <f>IFERROR(Table2[[#This Row],[Economic loss ($ million)]]*1000000 / Table2[[#This Row],[Total Waste (tons)]], NA())</f>
        <v>855334.20098761888</v>
      </c>
      <c r="G2965" s="13" t="str">
        <f t="shared" si="46"/>
        <v>Low</v>
      </c>
      <c r="H2965" s="13">
        <v>107.27</v>
      </c>
      <c r="I2965" s="13">
        <f>IFERROR(Table2[[#This Row],[Total Waste (tons)]] / (Table2[[#This Row],[Population (million)]]*1000), NA())</f>
        <v>0.13026605556339022</v>
      </c>
      <c r="J2965" s="13">
        <v>354.55</v>
      </c>
      <c r="K2965" s="13">
        <f>IFERROR(Table2[[#This Row],[Total Waste (tons)]] * Table2[[#This Row],[Household waste (%)]], NA())</f>
        <v>1913478.9369000001</v>
      </c>
      <c r="L2965" s="13">
        <v>41.43</v>
      </c>
      <c r="M2965" s="10">
        <f>SUMIFS(Table2[Household waste (%)], Table2[Country], "Australia", Table2[Year], 2020)</f>
        <v>1412.17</v>
      </c>
      <c r="N2965" s="10">
        <f>COUNTIFS(Table2[Year], "USA")</f>
        <v>0</v>
      </c>
    </row>
    <row r="2966" spans="1:14" x14ac:dyDescent="0.35">
      <c r="A2966" s="8" t="s">
        <v>35</v>
      </c>
      <c r="B2966" s="9">
        <v>2018</v>
      </c>
      <c r="C2966" s="8" t="s">
        <v>22</v>
      </c>
      <c r="D2966" s="9">
        <v>21066.639999999999</v>
      </c>
      <c r="E2966" s="10">
        <v>24307.74</v>
      </c>
      <c r="F2966" s="10">
        <f>IFERROR(Table2[[#This Row],[Economic loss ($ million)]]*1000000 / Table2[[#This Row],[Total Waste (tons)]], NA())</f>
        <v>1153849.8782909852</v>
      </c>
      <c r="G2966" s="10" t="str">
        <f t="shared" si="46"/>
        <v>High</v>
      </c>
      <c r="H2966" s="10">
        <v>96.16</v>
      </c>
      <c r="I2966" s="10">
        <f>IFERROR(Table2[[#This Row],[Total Waste (tons)]] / (Table2[[#This Row],[Population (million)]]*1000), NA())</f>
        <v>3.9796433429046395E-2</v>
      </c>
      <c r="J2966" s="10">
        <v>529.36</v>
      </c>
      <c r="K2966" s="10">
        <f>IFERROR(Table2[[#This Row],[Total Waste (tons)]] * Table2[[#This Row],[Household waste (%)]], NA())</f>
        <v>1085563.9591999999</v>
      </c>
      <c r="L2966" s="10">
        <v>51.53</v>
      </c>
      <c r="M2966" s="10">
        <f>SUMIFS(Table2[Household waste (%)], Table2[Country], "Australia", Table2[Year], 2020)</f>
        <v>1412.17</v>
      </c>
      <c r="N2966" s="10">
        <f>COUNTIFS(Table2[Year], "USA")</f>
        <v>0</v>
      </c>
    </row>
    <row r="2967" spans="1:14" x14ac:dyDescent="0.35">
      <c r="A2967" s="11" t="s">
        <v>32</v>
      </c>
      <c r="B2967" s="12">
        <v>2021</v>
      </c>
      <c r="C2967" s="11" t="s">
        <v>20</v>
      </c>
      <c r="D2967" s="12">
        <v>2674.74</v>
      </c>
      <c r="E2967" s="13">
        <v>2299.71</v>
      </c>
      <c r="F2967" s="13">
        <f>IFERROR(Table2[[#This Row],[Economic loss ($ million)]]*1000000 / Table2[[#This Row],[Total Waste (tons)]], NA())</f>
        <v>859788.2411000696</v>
      </c>
      <c r="G2967" s="13" t="str">
        <f t="shared" si="46"/>
        <v>Low</v>
      </c>
      <c r="H2967" s="13">
        <v>187.96</v>
      </c>
      <c r="I2967" s="13">
        <f>IFERROR(Table2[[#This Row],[Total Waste (tons)]] / (Table2[[#This Row],[Population (million)]]*1000), NA())</f>
        <v>1.3150147492625369E-2</v>
      </c>
      <c r="J2967" s="13">
        <v>203.4</v>
      </c>
      <c r="K2967" s="13">
        <f>IFERROR(Table2[[#This Row],[Total Waste (tons)]] * Table2[[#This Row],[Household waste (%)]], NA())</f>
        <v>182845.22639999999</v>
      </c>
      <c r="L2967" s="13">
        <v>68.36</v>
      </c>
      <c r="M2967" s="10">
        <f>SUMIFS(Table2[Household waste (%)], Table2[Country], "Australia", Table2[Year], 2020)</f>
        <v>1412.17</v>
      </c>
      <c r="N2967" s="10">
        <f>COUNTIFS(Table2[Year], "USA")</f>
        <v>0</v>
      </c>
    </row>
    <row r="2968" spans="1:14" x14ac:dyDescent="0.35">
      <c r="A2968" s="8" t="s">
        <v>14</v>
      </c>
      <c r="B2968" s="9">
        <v>2019</v>
      </c>
      <c r="C2968" s="8" t="s">
        <v>20</v>
      </c>
      <c r="D2968" s="9">
        <v>27982</v>
      </c>
      <c r="E2968" s="10">
        <v>32084.97</v>
      </c>
      <c r="F2968" s="10">
        <f>IFERROR(Table2[[#This Row],[Economic loss ($ million)]]*1000000 / Table2[[#This Row],[Total Waste (tons)]], NA())</f>
        <v>1146628.9042956186</v>
      </c>
      <c r="G2968" s="10" t="str">
        <f t="shared" si="46"/>
        <v>High</v>
      </c>
      <c r="H2968" s="10">
        <v>178.54</v>
      </c>
      <c r="I2968" s="10">
        <f>IFERROR(Table2[[#This Row],[Total Waste (tons)]] / (Table2[[#This Row],[Population (million)]]*1000), NA())</f>
        <v>2.4406880189798339E-2</v>
      </c>
      <c r="J2968" s="10">
        <v>1146.48</v>
      </c>
      <c r="K2968" s="10">
        <f>IFERROR(Table2[[#This Row],[Total Waste (tons)]] * Table2[[#This Row],[Household waste (%)]], NA())</f>
        <v>1841495.4200000002</v>
      </c>
      <c r="L2968" s="10">
        <v>65.81</v>
      </c>
      <c r="M2968" s="10">
        <f>SUMIFS(Table2[Household waste (%)], Table2[Country], "Australia", Table2[Year], 2020)</f>
        <v>1412.17</v>
      </c>
      <c r="N2968" s="10">
        <f>COUNTIFS(Table2[Year], "USA")</f>
        <v>0</v>
      </c>
    </row>
    <row r="2969" spans="1:14" x14ac:dyDescent="0.35">
      <c r="A2969" s="11" t="s">
        <v>33</v>
      </c>
      <c r="B2969" s="12">
        <v>2021</v>
      </c>
      <c r="C2969" s="11" t="s">
        <v>13</v>
      </c>
      <c r="D2969" s="12">
        <v>33623.86</v>
      </c>
      <c r="E2969" s="13">
        <v>33512.379999999997</v>
      </c>
      <c r="F2969" s="13">
        <f>IFERROR(Table2[[#This Row],[Economic loss ($ million)]]*1000000 / Table2[[#This Row],[Total Waste (tons)]], NA())</f>
        <v>996684.4972587917</v>
      </c>
      <c r="G2969" s="13" t="str">
        <f t="shared" si="46"/>
        <v>Medium</v>
      </c>
      <c r="H2969" s="13">
        <v>174.02</v>
      </c>
      <c r="I2969" s="13">
        <f>IFERROR(Table2[[#This Row],[Total Waste (tons)]] / (Table2[[#This Row],[Population (million)]]*1000), NA())</f>
        <v>2.9143107258938244E-2</v>
      </c>
      <c r="J2969" s="13">
        <v>1153.75</v>
      </c>
      <c r="K2969" s="13">
        <f>IFERROR(Table2[[#This Row],[Total Waste (tons)]] * Table2[[#This Row],[Household waste (%)]], NA())</f>
        <v>2235650.4513999997</v>
      </c>
      <c r="L2969" s="13">
        <v>66.489999999999995</v>
      </c>
      <c r="M2969" s="10">
        <f>SUMIFS(Table2[Household waste (%)], Table2[Country], "Australia", Table2[Year], 2020)</f>
        <v>1412.17</v>
      </c>
      <c r="N2969" s="10">
        <f>COUNTIFS(Table2[Year], "USA")</f>
        <v>0</v>
      </c>
    </row>
    <row r="2970" spans="1:14" x14ac:dyDescent="0.35">
      <c r="A2970" s="8" t="s">
        <v>12</v>
      </c>
      <c r="B2970" s="9">
        <v>2021</v>
      </c>
      <c r="C2970" s="8" t="s">
        <v>13</v>
      </c>
      <c r="D2970" s="9">
        <v>24941.91</v>
      </c>
      <c r="E2970" s="10">
        <v>20249.38</v>
      </c>
      <c r="F2970" s="10">
        <f>IFERROR(Table2[[#This Row],[Economic loss ($ million)]]*1000000 / Table2[[#This Row],[Total Waste (tons)]], NA())</f>
        <v>811861.64171067893</v>
      </c>
      <c r="G2970" s="10" t="str">
        <f t="shared" si="46"/>
        <v>Low</v>
      </c>
      <c r="H2970" s="10">
        <v>158.91</v>
      </c>
      <c r="I2970" s="10">
        <f>IFERROR(Table2[[#This Row],[Total Waste (tons)]] / (Table2[[#This Row],[Population (million)]]*1000), NA())</f>
        <v>2.6716414233381176E-2</v>
      </c>
      <c r="J2970" s="10">
        <v>933.58</v>
      </c>
      <c r="K2970" s="10">
        <f>IFERROR(Table2[[#This Row],[Total Waste (tons)]] * Table2[[#This Row],[Household waste (%)]], NA())</f>
        <v>1331648.5748999999</v>
      </c>
      <c r="L2970" s="10">
        <v>53.39</v>
      </c>
      <c r="M2970" s="10">
        <f>SUMIFS(Table2[Household waste (%)], Table2[Country], "Australia", Table2[Year], 2020)</f>
        <v>1412.17</v>
      </c>
      <c r="N2970" s="10">
        <f>COUNTIFS(Table2[Year], "USA")</f>
        <v>0</v>
      </c>
    </row>
    <row r="2971" spans="1:14" x14ac:dyDescent="0.35">
      <c r="A2971" s="11" t="s">
        <v>8</v>
      </c>
      <c r="B2971" s="12">
        <v>2021</v>
      </c>
      <c r="C2971" s="11" t="s">
        <v>15</v>
      </c>
      <c r="D2971" s="12">
        <v>12405.33</v>
      </c>
      <c r="E2971" s="13">
        <v>13142.13</v>
      </c>
      <c r="F2971" s="13">
        <f>IFERROR(Table2[[#This Row],[Economic loss ($ million)]]*1000000 / Table2[[#This Row],[Total Waste (tons)]], NA())</f>
        <v>1059393.8250735772</v>
      </c>
      <c r="G2971" s="13" t="str">
        <f t="shared" si="46"/>
        <v>Medium</v>
      </c>
      <c r="H2971" s="13">
        <v>59.4</v>
      </c>
      <c r="I2971" s="13">
        <f>IFERROR(Table2[[#This Row],[Total Waste (tons)]] / (Table2[[#This Row],[Population (million)]]*1000), NA())</f>
        <v>1.0005105250423422E-2</v>
      </c>
      <c r="J2971" s="13">
        <v>1239.9000000000001</v>
      </c>
      <c r="K2971" s="13">
        <f>IFERROR(Table2[[#This Row],[Total Waste (tons)]] * Table2[[#This Row],[Household waste (%)]], NA())</f>
        <v>522512.49959999998</v>
      </c>
      <c r="L2971" s="13">
        <v>42.12</v>
      </c>
      <c r="M2971" s="10">
        <f>SUMIFS(Table2[Household waste (%)], Table2[Country], "Australia", Table2[Year], 2020)</f>
        <v>1412.17</v>
      </c>
      <c r="N2971" s="10">
        <f>COUNTIFS(Table2[Year], "USA")</f>
        <v>0</v>
      </c>
    </row>
    <row r="2972" spans="1:14" x14ac:dyDescent="0.35">
      <c r="A2972" s="8" t="s">
        <v>35</v>
      </c>
      <c r="B2972" s="9">
        <v>2019</v>
      </c>
      <c r="C2972" s="8" t="s">
        <v>13</v>
      </c>
      <c r="D2972" s="9">
        <v>45237.82</v>
      </c>
      <c r="E2972" s="10">
        <v>49190.19</v>
      </c>
      <c r="F2972" s="10">
        <f>IFERROR(Table2[[#This Row],[Economic loss ($ million)]]*1000000 / Table2[[#This Row],[Total Waste (tons)]], NA())</f>
        <v>1087368.7105169967</v>
      </c>
      <c r="G2972" s="10" t="str">
        <f t="shared" si="46"/>
        <v>Medium</v>
      </c>
      <c r="H2972" s="10">
        <v>33.78</v>
      </c>
      <c r="I2972" s="10">
        <f>IFERROR(Table2[[#This Row],[Total Waste (tons)]] / (Table2[[#This Row],[Population (million)]]*1000), NA())</f>
        <v>0.19944369985010141</v>
      </c>
      <c r="J2972" s="10">
        <v>226.82</v>
      </c>
      <c r="K2972" s="10">
        <f>IFERROR(Table2[[#This Row],[Total Waste (tons)]] * Table2[[#This Row],[Household waste (%)]], NA())</f>
        <v>2051535.1370000001</v>
      </c>
      <c r="L2972" s="10">
        <v>45.35</v>
      </c>
      <c r="M2972" s="10">
        <f>SUMIFS(Table2[Household waste (%)], Table2[Country], "Australia", Table2[Year], 2020)</f>
        <v>1412.17</v>
      </c>
      <c r="N2972" s="10">
        <f>COUNTIFS(Table2[Year], "USA")</f>
        <v>0</v>
      </c>
    </row>
    <row r="2973" spans="1:14" x14ac:dyDescent="0.35">
      <c r="A2973" s="11" t="s">
        <v>31</v>
      </c>
      <c r="B2973" s="12">
        <v>2023</v>
      </c>
      <c r="C2973" s="11" t="s">
        <v>15</v>
      </c>
      <c r="D2973" s="12">
        <v>20826.12</v>
      </c>
      <c r="E2973" s="13">
        <v>20816.3</v>
      </c>
      <c r="F2973" s="13">
        <f>IFERROR(Table2[[#This Row],[Economic loss ($ million)]]*1000000 / Table2[[#This Row],[Total Waste (tons)]], NA())</f>
        <v>999528.47673978645</v>
      </c>
      <c r="G2973" s="13" t="str">
        <f t="shared" si="46"/>
        <v>Medium</v>
      </c>
      <c r="H2973" s="13">
        <v>136.16</v>
      </c>
      <c r="I2973" s="13">
        <f>IFERROR(Table2[[#This Row],[Total Waste (tons)]] / (Table2[[#This Row],[Population (million)]]*1000), NA())</f>
        <v>2.1053710611712611E-2</v>
      </c>
      <c r="J2973" s="13">
        <v>989.19</v>
      </c>
      <c r="K2973" s="13">
        <f>IFERROR(Table2[[#This Row],[Total Waste (tons)]] * Table2[[#This Row],[Household waste (%)]], NA())</f>
        <v>663520.18319999997</v>
      </c>
      <c r="L2973" s="13">
        <v>31.86</v>
      </c>
      <c r="M2973" s="10">
        <f>SUMIFS(Table2[Household waste (%)], Table2[Country], "Australia", Table2[Year], 2020)</f>
        <v>1412.17</v>
      </c>
      <c r="N2973" s="10">
        <f>COUNTIFS(Table2[Year], "USA")</f>
        <v>0</v>
      </c>
    </row>
    <row r="2974" spans="1:14" x14ac:dyDescent="0.35">
      <c r="A2974" s="8" t="s">
        <v>26</v>
      </c>
      <c r="B2974" s="9">
        <v>2021</v>
      </c>
      <c r="C2974" s="8" t="s">
        <v>22</v>
      </c>
      <c r="D2974" s="9">
        <v>8944.2000000000007</v>
      </c>
      <c r="E2974" s="10">
        <v>9404.59</v>
      </c>
      <c r="F2974" s="10">
        <f>IFERROR(Table2[[#This Row],[Economic loss ($ million)]]*1000000 / Table2[[#This Row],[Total Waste (tons)]], NA())</f>
        <v>1051473.5806444399</v>
      </c>
      <c r="G2974" s="10" t="str">
        <f t="shared" si="46"/>
        <v>Medium</v>
      </c>
      <c r="H2974" s="10">
        <v>48.78</v>
      </c>
      <c r="I2974" s="10">
        <f>IFERROR(Table2[[#This Row],[Total Waste (tons)]] / (Table2[[#This Row],[Population (million)]]*1000), NA())</f>
        <v>2.4014498590414823E-2</v>
      </c>
      <c r="J2974" s="10">
        <v>372.45</v>
      </c>
      <c r="K2974" s="10">
        <f>IFERROR(Table2[[#This Row],[Total Waste (tons)]] * Table2[[#This Row],[Household waste (%)]], NA())</f>
        <v>322170.08400000003</v>
      </c>
      <c r="L2974" s="10">
        <v>36.020000000000003</v>
      </c>
      <c r="M2974" s="10">
        <f>SUMIFS(Table2[Household waste (%)], Table2[Country], "Australia", Table2[Year], 2020)</f>
        <v>1412.17</v>
      </c>
      <c r="N2974" s="10">
        <f>COUNTIFS(Table2[Year], "USA")</f>
        <v>0</v>
      </c>
    </row>
    <row r="2975" spans="1:14" x14ac:dyDescent="0.35">
      <c r="A2975" s="11" t="s">
        <v>12</v>
      </c>
      <c r="B2975" s="12">
        <v>2019</v>
      </c>
      <c r="C2975" s="11" t="s">
        <v>20</v>
      </c>
      <c r="D2975" s="12">
        <v>32296.3</v>
      </c>
      <c r="E2975" s="13">
        <v>37517.449999999997</v>
      </c>
      <c r="F2975" s="13">
        <f>IFERROR(Table2[[#This Row],[Economic loss ($ million)]]*1000000 / Table2[[#This Row],[Total Waste (tons)]], NA())</f>
        <v>1161664.0296256847</v>
      </c>
      <c r="G2975" s="13" t="str">
        <f t="shared" si="46"/>
        <v>High</v>
      </c>
      <c r="H2975" s="13">
        <v>56.59</v>
      </c>
      <c r="I2975" s="13">
        <f>IFERROR(Table2[[#This Row],[Total Waste (tons)]] / (Table2[[#This Row],[Population (million)]]*1000), NA())</f>
        <v>3.4219069516110236E-2</v>
      </c>
      <c r="J2975" s="13">
        <v>943.81</v>
      </c>
      <c r="K2975" s="13">
        <f>IFERROR(Table2[[#This Row],[Total Waste (tons)]] * Table2[[#This Row],[Household waste (%)]], NA())</f>
        <v>987620.85399999993</v>
      </c>
      <c r="L2975" s="13">
        <v>30.58</v>
      </c>
      <c r="M2975" s="10">
        <f>SUMIFS(Table2[Household waste (%)], Table2[Country], "Australia", Table2[Year], 2020)</f>
        <v>1412.17</v>
      </c>
      <c r="N2975" s="10">
        <f>COUNTIFS(Table2[Year], "USA")</f>
        <v>0</v>
      </c>
    </row>
    <row r="2976" spans="1:14" x14ac:dyDescent="0.35">
      <c r="A2976" s="8" t="s">
        <v>14</v>
      </c>
      <c r="B2976" s="9">
        <v>2018</v>
      </c>
      <c r="C2976" s="8" t="s">
        <v>15</v>
      </c>
      <c r="D2976" s="9">
        <v>48063.97</v>
      </c>
      <c r="E2976" s="10">
        <v>39293.839999999997</v>
      </c>
      <c r="F2976" s="10">
        <f>IFERROR(Table2[[#This Row],[Economic loss ($ million)]]*1000000 / Table2[[#This Row],[Total Waste (tons)]], NA())</f>
        <v>817532.13477788039</v>
      </c>
      <c r="G2976" s="10" t="str">
        <f t="shared" si="46"/>
        <v>Low</v>
      </c>
      <c r="H2976" s="10">
        <v>86.51</v>
      </c>
      <c r="I2976" s="10">
        <f>IFERROR(Table2[[#This Row],[Total Waste (tons)]] / (Table2[[#This Row],[Population (million)]]*1000), NA())</f>
        <v>3.4923104310169442E-2</v>
      </c>
      <c r="J2976" s="10">
        <v>1376.28</v>
      </c>
      <c r="K2976" s="10">
        <f>IFERROR(Table2[[#This Row],[Total Waste (tons)]] * Table2[[#This Row],[Household waste (%)]], NA())</f>
        <v>2383492.2723000003</v>
      </c>
      <c r="L2976" s="10">
        <v>49.59</v>
      </c>
      <c r="M2976" s="10">
        <f>SUMIFS(Table2[Household waste (%)], Table2[Country], "Australia", Table2[Year], 2020)</f>
        <v>1412.17</v>
      </c>
      <c r="N2976" s="10">
        <f>COUNTIFS(Table2[Year], "USA")</f>
        <v>0</v>
      </c>
    </row>
    <row r="2977" spans="1:14" x14ac:dyDescent="0.35">
      <c r="A2977" s="11" t="s">
        <v>12</v>
      </c>
      <c r="B2977" s="12">
        <v>2021</v>
      </c>
      <c r="C2977" s="11" t="s">
        <v>13</v>
      </c>
      <c r="D2977" s="12">
        <v>33109.800000000003</v>
      </c>
      <c r="E2977" s="13">
        <v>32144.58</v>
      </c>
      <c r="F2977" s="13">
        <f>IFERROR(Table2[[#This Row],[Economic loss ($ million)]]*1000000 / Table2[[#This Row],[Total Waste (tons)]], NA())</f>
        <v>970847.90605802508</v>
      </c>
      <c r="G2977" s="13" t="str">
        <f t="shared" si="46"/>
        <v>Medium</v>
      </c>
      <c r="H2977" s="13">
        <v>58.24</v>
      </c>
      <c r="I2977" s="13">
        <f>IFERROR(Table2[[#This Row],[Total Waste (tons)]] / (Table2[[#This Row],[Population (million)]]*1000), NA())</f>
        <v>3.8448800427340508E-2</v>
      </c>
      <c r="J2977" s="13">
        <v>861.14</v>
      </c>
      <c r="K2977" s="13">
        <f>IFERROR(Table2[[#This Row],[Total Waste (tons)]] * Table2[[#This Row],[Household waste (%)]], NA())</f>
        <v>2203788.2880000002</v>
      </c>
      <c r="L2977" s="13">
        <v>66.56</v>
      </c>
      <c r="M2977" s="10">
        <f>SUMIFS(Table2[Household waste (%)], Table2[Country], "Australia", Table2[Year], 2020)</f>
        <v>1412.17</v>
      </c>
      <c r="N2977" s="10">
        <f>COUNTIFS(Table2[Year], "USA")</f>
        <v>0</v>
      </c>
    </row>
    <row r="2978" spans="1:14" x14ac:dyDescent="0.35">
      <c r="A2978" s="8" t="s">
        <v>32</v>
      </c>
      <c r="B2978" s="9">
        <v>2018</v>
      </c>
      <c r="C2978" s="8" t="s">
        <v>15</v>
      </c>
      <c r="D2978" s="9">
        <v>6120.34</v>
      </c>
      <c r="E2978" s="10">
        <v>5373.61</v>
      </c>
      <c r="F2978" s="10">
        <f>IFERROR(Table2[[#This Row],[Economic loss ($ million)]]*1000000 / Table2[[#This Row],[Total Waste (tons)]], NA())</f>
        <v>877992.07233585056</v>
      </c>
      <c r="G2978" s="10" t="str">
        <f t="shared" si="46"/>
        <v>Low</v>
      </c>
      <c r="H2978" s="10">
        <v>83.65</v>
      </c>
      <c r="I2978" s="10">
        <f>IFERROR(Table2[[#This Row],[Total Waste (tons)]] / (Table2[[#This Row],[Population (million)]]*1000), NA())</f>
        <v>4.5389646989024028E-2</v>
      </c>
      <c r="J2978" s="10">
        <v>134.84</v>
      </c>
      <c r="K2978" s="10">
        <f>IFERROR(Table2[[#This Row],[Total Waste (tons)]] * Table2[[#This Row],[Household waste (%)]], NA())</f>
        <v>255524.19500000001</v>
      </c>
      <c r="L2978" s="10">
        <v>41.75</v>
      </c>
      <c r="M2978" s="10">
        <f>SUMIFS(Table2[Household waste (%)], Table2[Country], "Australia", Table2[Year], 2020)</f>
        <v>1412.17</v>
      </c>
      <c r="N2978" s="10">
        <f>COUNTIFS(Table2[Year], "USA")</f>
        <v>0</v>
      </c>
    </row>
    <row r="2979" spans="1:14" x14ac:dyDescent="0.35">
      <c r="A2979" s="11" t="s">
        <v>10</v>
      </c>
      <c r="B2979" s="12">
        <v>2023</v>
      </c>
      <c r="C2979" s="11" t="s">
        <v>13</v>
      </c>
      <c r="D2979" s="12">
        <v>35731.26</v>
      </c>
      <c r="E2979" s="13">
        <v>35463.589999999997</v>
      </c>
      <c r="F2979" s="13">
        <f>IFERROR(Table2[[#This Row],[Economic loss ($ million)]]*1000000 / Table2[[#This Row],[Total Waste (tons)]], NA())</f>
        <v>992508.80041733757</v>
      </c>
      <c r="G2979" s="13" t="str">
        <f t="shared" si="46"/>
        <v>Medium</v>
      </c>
      <c r="H2979" s="13">
        <v>57.22</v>
      </c>
      <c r="I2979" s="13">
        <f>IFERROR(Table2[[#This Row],[Total Waste (tons)]] / (Table2[[#This Row],[Population (million)]]*1000), NA())</f>
        <v>3.4779687743342162E-2</v>
      </c>
      <c r="J2979" s="13">
        <v>1027.3599999999999</v>
      </c>
      <c r="K2979" s="13">
        <f>IFERROR(Table2[[#This Row],[Total Waste (tons)]] * Table2[[#This Row],[Household waste (%)]], NA())</f>
        <v>2467600.8156000003</v>
      </c>
      <c r="L2979" s="13">
        <v>69.06</v>
      </c>
      <c r="M2979" s="10">
        <f>SUMIFS(Table2[Household waste (%)], Table2[Country], "Australia", Table2[Year], 2020)</f>
        <v>1412.17</v>
      </c>
      <c r="N2979" s="10">
        <f>COUNTIFS(Table2[Year], "USA")</f>
        <v>0</v>
      </c>
    </row>
    <row r="2980" spans="1:14" x14ac:dyDescent="0.35">
      <c r="A2980" s="8" t="s">
        <v>21</v>
      </c>
      <c r="B2980" s="9">
        <v>2019</v>
      </c>
      <c r="C2980" s="8" t="s">
        <v>20</v>
      </c>
      <c r="D2980" s="9">
        <v>23127.16</v>
      </c>
      <c r="E2980" s="10">
        <v>21575.07</v>
      </c>
      <c r="F2980" s="10">
        <f>IFERROR(Table2[[#This Row],[Economic loss ($ million)]]*1000000 / Table2[[#This Row],[Total Waste (tons)]], NA())</f>
        <v>932888.86313754041</v>
      </c>
      <c r="G2980" s="10" t="str">
        <f t="shared" si="46"/>
        <v>Low</v>
      </c>
      <c r="H2980" s="10">
        <v>29.74</v>
      </c>
      <c r="I2980" s="10">
        <f>IFERROR(Table2[[#This Row],[Total Waste (tons)]] / (Table2[[#This Row],[Population (million)]]*1000), NA())</f>
        <v>3.4502700283455166E-2</v>
      </c>
      <c r="J2980" s="10">
        <v>670.3</v>
      </c>
      <c r="K2980" s="10">
        <f>IFERROR(Table2[[#This Row],[Total Waste (tons)]] * Table2[[#This Row],[Household waste (%)]], NA())</f>
        <v>1156820.5432</v>
      </c>
      <c r="L2980" s="10">
        <v>50.02</v>
      </c>
      <c r="M2980" s="10">
        <f>SUMIFS(Table2[Household waste (%)], Table2[Country], "Australia", Table2[Year], 2020)</f>
        <v>1412.17</v>
      </c>
      <c r="N2980" s="10">
        <f>COUNTIFS(Table2[Year], "USA")</f>
        <v>0</v>
      </c>
    </row>
    <row r="2981" spans="1:14" x14ac:dyDescent="0.35">
      <c r="A2981" s="11" t="s">
        <v>34</v>
      </c>
      <c r="B2981" s="12">
        <v>2019</v>
      </c>
      <c r="C2981" s="11" t="s">
        <v>20</v>
      </c>
      <c r="D2981" s="12">
        <v>7977.2</v>
      </c>
      <c r="E2981" s="13">
        <v>9115.08</v>
      </c>
      <c r="F2981" s="13">
        <f>IFERROR(Table2[[#This Row],[Economic loss ($ million)]]*1000000 / Table2[[#This Row],[Total Waste (tons)]], NA())</f>
        <v>1142641.5283558141</v>
      </c>
      <c r="G2981" s="13" t="str">
        <f t="shared" si="46"/>
        <v>High</v>
      </c>
      <c r="H2981" s="13">
        <v>29.66</v>
      </c>
      <c r="I2981" s="13">
        <f>IFERROR(Table2[[#This Row],[Total Waste (tons)]] / (Table2[[#This Row],[Population (million)]]*1000), NA())</f>
        <v>8.662301419248352E-3</v>
      </c>
      <c r="J2981" s="13">
        <v>920.91</v>
      </c>
      <c r="K2981" s="13">
        <f>IFERROR(Table2[[#This Row],[Total Waste (tons)]] * Table2[[#This Row],[Household waste (%)]], NA())</f>
        <v>322518.196</v>
      </c>
      <c r="L2981" s="13">
        <v>40.43</v>
      </c>
      <c r="M2981" s="10">
        <f>SUMIFS(Table2[Household waste (%)], Table2[Country], "Australia", Table2[Year], 2020)</f>
        <v>1412.17</v>
      </c>
      <c r="N2981" s="10">
        <f>COUNTIFS(Table2[Year], "USA")</f>
        <v>0</v>
      </c>
    </row>
    <row r="2982" spans="1:14" x14ac:dyDescent="0.35">
      <c r="A2982" s="8" t="s">
        <v>17</v>
      </c>
      <c r="B2982" s="9">
        <v>2024</v>
      </c>
      <c r="C2982" s="8" t="s">
        <v>22</v>
      </c>
      <c r="D2982" s="9">
        <v>27479.16</v>
      </c>
      <c r="E2982" s="10">
        <v>26256.31</v>
      </c>
      <c r="F2982" s="10">
        <f>IFERROR(Table2[[#This Row],[Economic loss ($ million)]]*1000000 / Table2[[#This Row],[Total Waste (tons)]], NA())</f>
        <v>955499.00360855286</v>
      </c>
      <c r="G2982" s="10" t="str">
        <f t="shared" si="46"/>
        <v>Medium</v>
      </c>
      <c r="H2982" s="10">
        <v>114.44</v>
      </c>
      <c r="I2982" s="10">
        <f>IFERROR(Table2[[#This Row],[Total Waste (tons)]] / (Table2[[#This Row],[Population (million)]]*1000), NA())</f>
        <v>2.2804092912092015E-2</v>
      </c>
      <c r="J2982" s="10">
        <v>1205.01</v>
      </c>
      <c r="K2982" s="10">
        <f>IFERROR(Table2[[#This Row],[Total Waste (tons)]] * Table2[[#This Row],[Household waste (%)]], NA())</f>
        <v>876310.41240000003</v>
      </c>
      <c r="L2982" s="10">
        <v>31.89</v>
      </c>
      <c r="M2982" s="10">
        <f>SUMIFS(Table2[Household waste (%)], Table2[Country], "Australia", Table2[Year], 2020)</f>
        <v>1412.17</v>
      </c>
      <c r="N2982" s="10">
        <f>COUNTIFS(Table2[Year], "USA")</f>
        <v>0</v>
      </c>
    </row>
    <row r="2983" spans="1:14" x14ac:dyDescent="0.35">
      <c r="A2983" s="11" t="s">
        <v>14</v>
      </c>
      <c r="B2983" s="12">
        <v>2023</v>
      </c>
      <c r="C2983" s="11" t="s">
        <v>11</v>
      </c>
      <c r="D2983" s="12">
        <v>8866.77</v>
      </c>
      <c r="E2983" s="13">
        <v>9231.98</v>
      </c>
      <c r="F2983" s="13">
        <f>IFERROR(Table2[[#This Row],[Economic loss ($ million)]]*1000000 / Table2[[#This Row],[Total Waste (tons)]], NA())</f>
        <v>1041188.6177266354</v>
      </c>
      <c r="G2983" s="13" t="str">
        <f t="shared" si="46"/>
        <v>Medium</v>
      </c>
      <c r="H2983" s="13">
        <v>29.46</v>
      </c>
      <c r="I2983" s="13">
        <f>IFERROR(Table2[[#This Row],[Total Waste (tons)]] / (Table2[[#This Row],[Population (million)]]*1000), NA())</f>
        <v>6.4214730590961763E-2</v>
      </c>
      <c r="J2983" s="13">
        <v>138.08000000000001</v>
      </c>
      <c r="K2983" s="13">
        <f>IFERROR(Table2[[#This Row],[Total Waste (tons)]] * Table2[[#This Row],[Household waste (%)]], NA())</f>
        <v>542912.32709999999</v>
      </c>
      <c r="L2983" s="13">
        <v>61.23</v>
      </c>
      <c r="M2983" s="10">
        <f>SUMIFS(Table2[Household waste (%)], Table2[Country], "Australia", Table2[Year], 2020)</f>
        <v>1412.17</v>
      </c>
      <c r="N2983" s="10">
        <f>COUNTIFS(Table2[Year], "USA")</f>
        <v>0</v>
      </c>
    </row>
    <row r="2984" spans="1:14" x14ac:dyDescent="0.35">
      <c r="A2984" s="8" t="s">
        <v>34</v>
      </c>
      <c r="B2984" s="9">
        <v>2024</v>
      </c>
      <c r="C2984" s="8" t="s">
        <v>13</v>
      </c>
      <c r="D2984" s="9">
        <v>18881.04</v>
      </c>
      <c r="E2984" s="10">
        <v>15728.72</v>
      </c>
      <c r="F2984" s="10">
        <f>IFERROR(Table2[[#This Row],[Economic loss ($ million)]]*1000000 / Table2[[#This Row],[Total Waste (tons)]], NA())</f>
        <v>833043.09508374531</v>
      </c>
      <c r="G2984" s="10" t="str">
        <f t="shared" si="46"/>
        <v>Low</v>
      </c>
      <c r="H2984" s="10">
        <v>192.86</v>
      </c>
      <c r="I2984" s="10">
        <f>IFERROR(Table2[[#This Row],[Total Waste (tons)]] / (Table2[[#This Row],[Population (million)]]*1000), NA())</f>
        <v>2.6356915517337653E-2</v>
      </c>
      <c r="J2984" s="10">
        <v>716.36</v>
      </c>
      <c r="K2984" s="10">
        <f>IFERROR(Table2[[#This Row],[Total Waste (tons)]] * Table2[[#This Row],[Household waste (%)]], NA())</f>
        <v>1086037.4208000002</v>
      </c>
      <c r="L2984" s="10">
        <v>57.52</v>
      </c>
      <c r="M2984" s="10">
        <f>SUMIFS(Table2[Household waste (%)], Table2[Country], "Australia", Table2[Year], 2020)</f>
        <v>1412.17</v>
      </c>
      <c r="N2984" s="10">
        <f>COUNTIFS(Table2[Year], "USA")</f>
        <v>0</v>
      </c>
    </row>
    <row r="2985" spans="1:14" x14ac:dyDescent="0.35">
      <c r="A2985" s="11" t="s">
        <v>26</v>
      </c>
      <c r="B2985" s="12">
        <v>2021</v>
      </c>
      <c r="C2985" s="11" t="s">
        <v>20</v>
      </c>
      <c r="D2985" s="12">
        <v>10519.7</v>
      </c>
      <c r="E2985" s="13">
        <v>11552.04</v>
      </c>
      <c r="F2985" s="13">
        <f>IFERROR(Table2[[#This Row],[Economic loss ($ million)]]*1000000 / Table2[[#This Row],[Total Waste (tons)]], NA())</f>
        <v>1098133.977204673</v>
      </c>
      <c r="G2985" s="13" t="str">
        <f t="shared" si="46"/>
        <v>Medium</v>
      </c>
      <c r="H2985" s="13">
        <v>86.94</v>
      </c>
      <c r="I2985" s="13">
        <f>IFERROR(Table2[[#This Row],[Total Waste (tons)]] / (Table2[[#This Row],[Population (million)]]*1000), NA())</f>
        <v>8.1522151874210535E-3</v>
      </c>
      <c r="J2985" s="13">
        <v>1290.4100000000001</v>
      </c>
      <c r="K2985" s="13">
        <f>IFERROR(Table2[[#This Row],[Total Waste (tons)]] * Table2[[#This Row],[Household waste (%)]], NA())</f>
        <v>430676.51799999998</v>
      </c>
      <c r="L2985" s="13">
        <v>40.94</v>
      </c>
      <c r="M2985" s="10">
        <f>SUMIFS(Table2[Household waste (%)], Table2[Country], "Australia", Table2[Year], 2020)</f>
        <v>1412.17</v>
      </c>
      <c r="N2985" s="10">
        <f>COUNTIFS(Table2[Year], "USA")</f>
        <v>0</v>
      </c>
    </row>
    <row r="2986" spans="1:14" x14ac:dyDescent="0.35">
      <c r="A2986" s="8" t="s">
        <v>34</v>
      </c>
      <c r="B2986" s="9">
        <v>2022</v>
      </c>
      <c r="C2986" s="8" t="s">
        <v>11</v>
      </c>
      <c r="D2986" s="9">
        <v>31479.34</v>
      </c>
      <c r="E2986" s="10">
        <v>31546.7</v>
      </c>
      <c r="F2986" s="10">
        <f>IFERROR(Table2[[#This Row],[Economic loss ($ million)]]*1000000 / Table2[[#This Row],[Total Waste (tons)]], NA())</f>
        <v>1002139.8161460819</v>
      </c>
      <c r="G2986" s="10" t="str">
        <f t="shared" si="46"/>
        <v>Medium</v>
      </c>
      <c r="H2986" s="10">
        <v>150.02000000000001</v>
      </c>
      <c r="I2986" s="10">
        <f>IFERROR(Table2[[#This Row],[Total Waste (tons)]] / (Table2[[#This Row],[Population (million)]]*1000), NA())</f>
        <v>3.1334262365248895E-2</v>
      </c>
      <c r="J2986" s="10">
        <v>1004.63</v>
      </c>
      <c r="K2986" s="10">
        <f>IFERROR(Table2[[#This Row],[Total Waste (tons)]] * Table2[[#This Row],[Household waste (%)]], NA())</f>
        <v>2147205.7813999997</v>
      </c>
      <c r="L2986" s="10">
        <v>68.209999999999994</v>
      </c>
      <c r="M2986" s="10">
        <f>SUMIFS(Table2[Household waste (%)], Table2[Country], "Australia", Table2[Year], 2020)</f>
        <v>1412.17</v>
      </c>
      <c r="N2986" s="10">
        <f>COUNTIFS(Table2[Year], "USA")</f>
        <v>0</v>
      </c>
    </row>
    <row r="2987" spans="1:14" x14ac:dyDescent="0.35">
      <c r="A2987" s="11" t="s">
        <v>12</v>
      </c>
      <c r="B2987" s="12">
        <v>2024</v>
      </c>
      <c r="C2987" s="11" t="s">
        <v>25</v>
      </c>
      <c r="D2987" s="12">
        <v>24173.46</v>
      </c>
      <c r="E2987" s="13">
        <v>26831.34</v>
      </c>
      <c r="F2987" s="13">
        <f>IFERROR(Table2[[#This Row],[Economic loss ($ million)]]*1000000 / Table2[[#This Row],[Total Waste (tons)]], NA())</f>
        <v>1109950.3339612947</v>
      </c>
      <c r="G2987" s="13" t="str">
        <f t="shared" si="46"/>
        <v>High</v>
      </c>
      <c r="H2987" s="13">
        <v>149.30000000000001</v>
      </c>
      <c r="I2987" s="13">
        <f>IFERROR(Table2[[#This Row],[Total Waste (tons)]] / (Table2[[#This Row],[Population (million)]]*1000), NA())</f>
        <v>2.1415943158864595E-2</v>
      </c>
      <c r="J2987" s="13">
        <v>1128.76</v>
      </c>
      <c r="K2987" s="13">
        <f>IFERROR(Table2[[#This Row],[Total Waste (tons)]] * Table2[[#This Row],[Household waste (%)]], NA())</f>
        <v>1107627.9372</v>
      </c>
      <c r="L2987" s="13">
        <v>45.82</v>
      </c>
      <c r="M2987" s="10">
        <f>SUMIFS(Table2[Household waste (%)], Table2[Country], "Australia", Table2[Year], 2020)</f>
        <v>1412.17</v>
      </c>
      <c r="N2987" s="10">
        <f>COUNTIFS(Table2[Year], "USA")</f>
        <v>0</v>
      </c>
    </row>
    <row r="2988" spans="1:14" x14ac:dyDescent="0.35">
      <c r="A2988" s="8" t="s">
        <v>29</v>
      </c>
      <c r="B2988" s="9">
        <v>2020</v>
      </c>
      <c r="C2988" s="8" t="s">
        <v>19</v>
      </c>
      <c r="D2988" s="9">
        <v>40293.17</v>
      </c>
      <c r="E2988" s="10">
        <v>33000.050000000003</v>
      </c>
      <c r="F2988" s="10">
        <f>IFERROR(Table2[[#This Row],[Economic loss ($ million)]]*1000000 / Table2[[#This Row],[Total Waste (tons)]], NA())</f>
        <v>818998.60447812884</v>
      </c>
      <c r="G2988" s="10" t="str">
        <f t="shared" si="46"/>
        <v>Low</v>
      </c>
      <c r="H2988" s="10">
        <v>157.18</v>
      </c>
      <c r="I2988" s="10">
        <f>IFERROR(Table2[[#This Row],[Total Waste (tons)]] / (Table2[[#This Row],[Population (million)]]*1000), NA())</f>
        <v>0.43630936654033564</v>
      </c>
      <c r="J2988" s="10">
        <v>92.35</v>
      </c>
      <c r="K2988" s="10">
        <f>IFERROR(Table2[[#This Row],[Total Waste (tons)]] * Table2[[#This Row],[Household waste (%)]], NA())</f>
        <v>2114182.6299000001</v>
      </c>
      <c r="L2988" s="10">
        <v>52.47</v>
      </c>
      <c r="M2988" s="10">
        <f>SUMIFS(Table2[Household waste (%)], Table2[Country], "Australia", Table2[Year], 2020)</f>
        <v>1412.17</v>
      </c>
      <c r="N2988" s="10">
        <f>COUNTIFS(Table2[Year], "USA")</f>
        <v>0</v>
      </c>
    </row>
    <row r="2989" spans="1:14" x14ac:dyDescent="0.35">
      <c r="A2989" s="11" t="s">
        <v>34</v>
      </c>
      <c r="B2989" s="12">
        <v>2019</v>
      </c>
      <c r="C2989" s="11" t="s">
        <v>11</v>
      </c>
      <c r="D2989" s="12">
        <v>36788.400000000001</v>
      </c>
      <c r="E2989" s="13">
        <v>31170.63</v>
      </c>
      <c r="F2989" s="13">
        <f>IFERROR(Table2[[#This Row],[Economic loss ($ million)]]*1000000 / Table2[[#This Row],[Total Waste (tons)]], NA())</f>
        <v>847295.07127246633</v>
      </c>
      <c r="G2989" s="13" t="str">
        <f t="shared" si="46"/>
        <v>Low</v>
      </c>
      <c r="H2989" s="13">
        <v>173.62</v>
      </c>
      <c r="I2989" s="13">
        <f>IFERROR(Table2[[#This Row],[Total Waste (tons)]] / (Table2[[#This Row],[Population (million)]]*1000), NA())</f>
        <v>3.4324261282527364E-2</v>
      </c>
      <c r="J2989" s="13">
        <v>1071.79</v>
      </c>
      <c r="K2989" s="13">
        <f>IFERROR(Table2[[#This Row],[Total Waste (tons)]] * Table2[[#This Row],[Household waste (%)]], NA())</f>
        <v>1476318.4920000001</v>
      </c>
      <c r="L2989" s="13">
        <v>40.130000000000003</v>
      </c>
      <c r="M2989" s="10">
        <f>SUMIFS(Table2[Household waste (%)], Table2[Country], "Australia", Table2[Year], 2020)</f>
        <v>1412.17</v>
      </c>
      <c r="N2989" s="10">
        <f>COUNTIFS(Table2[Year], "USA")</f>
        <v>0</v>
      </c>
    </row>
    <row r="2990" spans="1:14" x14ac:dyDescent="0.35">
      <c r="A2990" s="8" t="s">
        <v>10</v>
      </c>
      <c r="B2990" s="9">
        <v>2020</v>
      </c>
      <c r="C2990" s="8" t="s">
        <v>9</v>
      </c>
      <c r="D2990" s="9">
        <v>31399.46</v>
      </c>
      <c r="E2990" s="10">
        <v>29429.68</v>
      </c>
      <c r="F2990" s="10">
        <f>IFERROR(Table2[[#This Row],[Economic loss ($ million)]]*1000000 / Table2[[#This Row],[Total Waste (tons)]], NA())</f>
        <v>937267.07401974429</v>
      </c>
      <c r="G2990" s="10" t="str">
        <f t="shared" si="46"/>
        <v>Low</v>
      </c>
      <c r="H2990" s="10">
        <v>184.81</v>
      </c>
      <c r="I2990" s="10">
        <f>IFERROR(Table2[[#This Row],[Total Waste (tons)]] / (Table2[[#This Row],[Population (million)]]*1000), NA())</f>
        <v>2.6464382037623895E-2</v>
      </c>
      <c r="J2990" s="10">
        <v>1186.48</v>
      </c>
      <c r="K2990" s="10">
        <f>IFERROR(Table2[[#This Row],[Total Waste (tons)]] * Table2[[#This Row],[Household waste (%)]], NA())</f>
        <v>1142626.3493999999</v>
      </c>
      <c r="L2990" s="10">
        <v>36.39</v>
      </c>
      <c r="M2990" s="10">
        <f>SUMIFS(Table2[Household waste (%)], Table2[Country], "Australia", Table2[Year], 2020)</f>
        <v>1412.17</v>
      </c>
      <c r="N2990" s="10">
        <f>COUNTIFS(Table2[Year], "USA")</f>
        <v>0</v>
      </c>
    </row>
    <row r="2991" spans="1:14" x14ac:dyDescent="0.35">
      <c r="A2991" s="11" t="s">
        <v>27</v>
      </c>
      <c r="B2991" s="12">
        <v>2024</v>
      </c>
      <c r="C2991" s="11" t="s">
        <v>13</v>
      </c>
      <c r="D2991" s="12">
        <v>12250.67</v>
      </c>
      <c r="E2991" s="13">
        <v>14096.2</v>
      </c>
      <c r="F2991" s="13">
        <f>IFERROR(Table2[[#This Row],[Economic loss ($ million)]]*1000000 / Table2[[#This Row],[Total Waste (tons)]], NA())</f>
        <v>1150647.2707207035</v>
      </c>
      <c r="G2991" s="13" t="str">
        <f t="shared" si="46"/>
        <v>High</v>
      </c>
      <c r="H2991" s="13">
        <v>167.43</v>
      </c>
      <c r="I2991" s="13">
        <f>IFERROR(Table2[[#This Row],[Total Waste (tons)]] / (Table2[[#This Row],[Population (million)]]*1000), NA())</f>
        <v>4.398646368173495E-2</v>
      </c>
      <c r="J2991" s="13">
        <v>278.51</v>
      </c>
      <c r="K2991" s="13">
        <f>IFERROR(Table2[[#This Row],[Total Waste (tons)]] * Table2[[#This Row],[Household waste (%)]], NA())</f>
        <v>395084.10749999998</v>
      </c>
      <c r="L2991" s="13">
        <v>32.25</v>
      </c>
      <c r="M2991" s="10">
        <f>SUMIFS(Table2[Household waste (%)], Table2[Country], "Australia", Table2[Year], 2020)</f>
        <v>1412.17</v>
      </c>
      <c r="N2991" s="10">
        <f>COUNTIFS(Table2[Year], "USA")</f>
        <v>0</v>
      </c>
    </row>
    <row r="2992" spans="1:14" x14ac:dyDescent="0.35">
      <c r="A2992" s="8" t="s">
        <v>16</v>
      </c>
      <c r="B2992" s="9">
        <v>2020</v>
      </c>
      <c r="C2992" s="8" t="s">
        <v>11</v>
      </c>
      <c r="D2992" s="9">
        <v>47406.66</v>
      </c>
      <c r="E2992" s="10">
        <v>53491.73</v>
      </c>
      <c r="F2992" s="10">
        <f>IFERROR(Table2[[#This Row],[Economic loss ($ million)]]*1000000 / Table2[[#This Row],[Total Waste (tons)]], NA())</f>
        <v>1128358.9689718701</v>
      </c>
      <c r="G2992" s="10" t="str">
        <f t="shared" si="46"/>
        <v>High</v>
      </c>
      <c r="H2992" s="10">
        <v>71.599999999999994</v>
      </c>
      <c r="I2992" s="10">
        <f>IFERROR(Table2[[#This Row],[Total Waste (tons)]] / (Table2[[#This Row],[Population (million)]]*1000), NA())</f>
        <v>3.4850150702051018E-2</v>
      </c>
      <c r="J2992" s="10">
        <v>1360.3</v>
      </c>
      <c r="K2992" s="10">
        <f>IFERROR(Table2[[#This Row],[Total Waste (tons)]] * Table2[[#This Row],[Household waste (%)]], NA())</f>
        <v>2691276.0882000001</v>
      </c>
      <c r="L2992" s="10">
        <v>56.77</v>
      </c>
      <c r="M2992" s="10">
        <f>SUMIFS(Table2[Household waste (%)], Table2[Country], "Australia", Table2[Year], 2020)</f>
        <v>1412.17</v>
      </c>
      <c r="N2992" s="10">
        <f>COUNTIFS(Table2[Year], "USA")</f>
        <v>0</v>
      </c>
    </row>
    <row r="2993" spans="1:14" x14ac:dyDescent="0.35">
      <c r="A2993" s="11" t="s">
        <v>29</v>
      </c>
      <c r="B2993" s="12">
        <v>2021</v>
      </c>
      <c r="C2993" s="11" t="s">
        <v>11</v>
      </c>
      <c r="D2993" s="12">
        <v>10710.2</v>
      </c>
      <c r="E2993" s="13">
        <v>10415.56</v>
      </c>
      <c r="F2993" s="13">
        <f>IFERROR(Table2[[#This Row],[Economic loss ($ million)]]*1000000 / Table2[[#This Row],[Total Waste (tons)]], NA())</f>
        <v>972489.77610128652</v>
      </c>
      <c r="G2993" s="13" t="str">
        <f t="shared" si="46"/>
        <v>Medium</v>
      </c>
      <c r="H2993" s="13">
        <v>94.92</v>
      </c>
      <c r="I2993" s="13">
        <f>IFERROR(Table2[[#This Row],[Total Waste (tons)]] / (Table2[[#This Row],[Population (million)]]*1000), NA())</f>
        <v>7.7924666952845908E-3</v>
      </c>
      <c r="J2993" s="13">
        <v>1374.43</v>
      </c>
      <c r="K2993" s="13">
        <f>IFERROR(Table2[[#This Row],[Total Waste (tons)]] * Table2[[#This Row],[Household waste (%)]], NA())</f>
        <v>635221.96200000006</v>
      </c>
      <c r="L2993" s="13">
        <v>59.31</v>
      </c>
      <c r="M2993" s="10">
        <f>SUMIFS(Table2[Household waste (%)], Table2[Country], "Australia", Table2[Year], 2020)</f>
        <v>1412.17</v>
      </c>
      <c r="N2993" s="10">
        <f>COUNTIFS(Table2[Year], "USA")</f>
        <v>0</v>
      </c>
    </row>
    <row r="2994" spans="1:14" x14ac:dyDescent="0.35">
      <c r="A2994" s="8" t="s">
        <v>30</v>
      </c>
      <c r="B2994" s="9">
        <v>2021</v>
      </c>
      <c r="C2994" s="8" t="s">
        <v>20</v>
      </c>
      <c r="D2994" s="9">
        <v>34105.56</v>
      </c>
      <c r="E2994" s="10">
        <v>30801.599999999999</v>
      </c>
      <c r="F2994" s="10">
        <f>IFERROR(Table2[[#This Row],[Economic loss ($ million)]]*1000000 / Table2[[#This Row],[Total Waste (tons)]], NA())</f>
        <v>903125.47279681091</v>
      </c>
      <c r="G2994" s="10" t="str">
        <f t="shared" si="46"/>
        <v>Low</v>
      </c>
      <c r="H2994" s="10">
        <v>119.78</v>
      </c>
      <c r="I2994" s="10">
        <f>IFERROR(Table2[[#This Row],[Total Waste (tons)]] / (Table2[[#This Row],[Population (million)]]*1000), NA())</f>
        <v>5.1676656868389945E-2</v>
      </c>
      <c r="J2994" s="10">
        <v>659.98</v>
      </c>
      <c r="K2994" s="10">
        <f>IFERROR(Table2[[#This Row],[Total Waste (tons)]] * Table2[[#This Row],[Household waste (%)]], NA())</f>
        <v>1177664.9868000001</v>
      </c>
      <c r="L2994" s="10">
        <v>34.53</v>
      </c>
      <c r="M2994" s="10">
        <f>SUMIFS(Table2[Household waste (%)], Table2[Country], "Australia", Table2[Year], 2020)</f>
        <v>1412.17</v>
      </c>
      <c r="N2994" s="10">
        <f>COUNTIFS(Table2[Year], "USA")</f>
        <v>0</v>
      </c>
    </row>
    <row r="2995" spans="1:14" x14ac:dyDescent="0.35">
      <c r="A2995" s="11" t="s">
        <v>14</v>
      </c>
      <c r="B2995" s="12">
        <v>2022</v>
      </c>
      <c r="C2995" s="11" t="s">
        <v>19</v>
      </c>
      <c r="D2995" s="12">
        <v>24035.89</v>
      </c>
      <c r="E2995" s="13">
        <v>24015.47</v>
      </c>
      <c r="F2995" s="13">
        <f>IFERROR(Table2[[#This Row],[Economic loss ($ million)]]*1000000 / Table2[[#This Row],[Total Waste (tons)]], NA())</f>
        <v>999150.43711716111</v>
      </c>
      <c r="G2995" s="13" t="str">
        <f t="shared" si="46"/>
        <v>Medium</v>
      </c>
      <c r="H2995" s="13">
        <v>63.73</v>
      </c>
      <c r="I2995" s="13">
        <f>IFERROR(Table2[[#This Row],[Total Waste (tons)]] / (Table2[[#This Row],[Population (million)]]*1000), NA())</f>
        <v>8.817274394717535E-2</v>
      </c>
      <c r="J2995" s="13">
        <v>272.60000000000002</v>
      </c>
      <c r="K2995" s="13">
        <f>IFERROR(Table2[[#This Row],[Total Waste (tons)]] * Table2[[#This Row],[Household waste (%)]], NA())</f>
        <v>1266691.4029999999</v>
      </c>
      <c r="L2995" s="13">
        <v>52.7</v>
      </c>
      <c r="M2995" s="10">
        <f>SUMIFS(Table2[Household waste (%)], Table2[Country], "Australia", Table2[Year], 2020)</f>
        <v>1412.17</v>
      </c>
      <c r="N2995" s="10">
        <f>COUNTIFS(Table2[Year], "USA")</f>
        <v>0</v>
      </c>
    </row>
    <row r="2996" spans="1:14" x14ac:dyDescent="0.35">
      <c r="A2996" s="8" t="s">
        <v>26</v>
      </c>
      <c r="B2996" s="9">
        <v>2023</v>
      </c>
      <c r="C2996" s="8" t="s">
        <v>11</v>
      </c>
      <c r="D2996" s="9">
        <v>10507.84</v>
      </c>
      <c r="E2996" s="10">
        <v>12067.43</v>
      </c>
      <c r="F2996" s="10">
        <f>IFERROR(Table2[[#This Row],[Economic loss ($ million)]]*1000000 / Table2[[#This Row],[Total Waste (tons)]], NA())</f>
        <v>1148421.5595212716</v>
      </c>
      <c r="G2996" s="10" t="str">
        <f t="shared" si="46"/>
        <v>High</v>
      </c>
      <c r="H2996" s="10">
        <v>24.39</v>
      </c>
      <c r="I2996" s="10">
        <f>IFERROR(Table2[[#This Row],[Total Waste (tons)]] / (Table2[[#This Row],[Population (million)]]*1000), NA())</f>
        <v>3.0142971887550201E-2</v>
      </c>
      <c r="J2996" s="10">
        <v>348.6</v>
      </c>
      <c r="K2996" s="10">
        <f>IFERROR(Table2[[#This Row],[Total Waste (tons)]] * Table2[[#This Row],[Household waste (%)]], NA())</f>
        <v>430821.44</v>
      </c>
      <c r="L2996" s="10">
        <v>41</v>
      </c>
      <c r="M2996" s="10">
        <f>SUMIFS(Table2[Household waste (%)], Table2[Country], "Australia", Table2[Year], 2020)</f>
        <v>1412.17</v>
      </c>
      <c r="N2996" s="10">
        <f>COUNTIFS(Table2[Year], "USA")</f>
        <v>0</v>
      </c>
    </row>
    <row r="2997" spans="1:14" x14ac:dyDescent="0.35">
      <c r="A2997" s="11" t="s">
        <v>30</v>
      </c>
      <c r="B2997" s="12">
        <v>2024</v>
      </c>
      <c r="C2997" s="11" t="s">
        <v>13</v>
      </c>
      <c r="D2997" s="12">
        <v>35501.26</v>
      </c>
      <c r="E2997" s="13">
        <v>37451.089999999997</v>
      </c>
      <c r="F2997" s="13">
        <f>IFERROR(Table2[[#This Row],[Economic loss ($ million)]]*1000000 / Table2[[#This Row],[Total Waste (tons)]], NA())</f>
        <v>1054922.8393583777</v>
      </c>
      <c r="G2997" s="13" t="str">
        <f t="shared" si="46"/>
        <v>Medium</v>
      </c>
      <c r="H2997" s="13">
        <v>113.41</v>
      </c>
      <c r="I2997" s="13">
        <f>IFERROR(Table2[[#This Row],[Total Waste (tons)]] / (Table2[[#This Row],[Population (million)]]*1000), NA())</f>
        <v>4.2308735549994043E-2</v>
      </c>
      <c r="J2997" s="13">
        <v>839.1</v>
      </c>
      <c r="K2997" s="13">
        <f>IFERROR(Table2[[#This Row],[Total Waste (tons)]] * Table2[[#This Row],[Household waste (%)]], NA())</f>
        <v>1282660.5238000001</v>
      </c>
      <c r="L2997" s="13">
        <v>36.130000000000003</v>
      </c>
      <c r="M2997" s="10">
        <f>SUMIFS(Table2[Household waste (%)], Table2[Country], "Australia", Table2[Year], 2020)</f>
        <v>1412.17</v>
      </c>
      <c r="N2997" s="10">
        <f>COUNTIFS(Table2[Year], "USA")</f>
        <v>0</v>
      </c>
    </row>
    <row r="2998" spans="1:14" x14ac:dyDescent="0.35">
      <c r="A2998" s="8" t="s">
        <v>16</v>
      </c>
      <c r="B2998" s="9">
        <v>2023</v>
      </c>
      <c r="C2998" s="8" t="s">
        <v>19</v>
      </c>
      <c r="D2998" s="9">
        <v>31682.22</v>
      </c>
      <c r="E2998" s="10">
        <v>34419.230000000003</v>
      </c>
      <c r="F2998" s="10">
        <f>IFERROR(Table2[[#This Row],[Economic loss ($ million)]]*1000000 / Table2[[#This Row],[Total Waste (tons)]], NA())</f>
        <v>1086389.4638696404</v>
      </c>
      <c r="G2998" s="10" t="str">
        <f t="shared" si="46"/>
        <v>Medium</v>
      </c>
      <c r="H2998" s="10">
        <v>125.04</v>
      </c>
      <c r="I2998" s="10">
        <f>IFERROR(Table2[[#This Row],[Total Waste (tons)]] / (Table2[[#This Row],[Population (million)]]*1000), NA())</f>
        <v>6.1424649566684128E-2</v>
      </c>
      <c r="J2998" s="10">
        <v>515.79</v>
      </c>
      <c r="K2998" s="10">
        <f>IFERROR(Table2[[#This Row],[Total Waste (tons)]] * Table2[[#This Row],[Household waste (%)]], NA())</f>
        <v>2129995.6506000003</v>
      </c>
      <c r="L2998" s="10">
        <v>67.23</v>
      </c>
      <c r="M2998" s="10">
        <f>SUMIFS(Table2[Household waste (%)], Table2[Country], "Australia", Table2[Year], 2020)</f>
        <v>1412.17</v>
      </c>
      <c r="N2998" s="10">
        <f>COUNTIFS(Table2[Year], "USA")</f>
        <v>0</v>
      </c>
    </row>
    <row r="2999" spans="1:14" x14ac:dyDescent="0.35">
      <c r="A2999" s="11" t="s">
        <v>12</v>
      </c>
      <c r="B2999" s="12">
        <v>2019</v>
      </c>
      <c r="C2999" s="11" t="s">
        <v>11</v>
      </c>
      <c r="D2999" s="12">
        <v>18780.16</v>
      </c>
      <c r="E2999" s="13">
        <v>17208.3</v>
      </c>
      <c r="F2999" s="13">
        <f>IFERROR(Table2[[#This Row],[Economic loss ($ million)]]*1000000 / Table2[[#This Row],[Total Waste (tons)]], NA())</f>
        <v>916302.09753271542</v>
      </c>
      <c r="G2999" s="13" t="str">
        <f t="shared" si="46"/>
        <v>Low</v>
      </c>
      <c r="H2999" s="13">
        <v>174.68</v>
      </c>
      <c r="I2999" s="13">
        <f>IFERROR(Table2[[#This Row],[Total Waste (tons)]] / (Table2[[#This Row],[Population (million)]]*1000), NA())</f>
        <v>2.6519282093282685E-2</v>
      </c>
      <c r="J2999" s="13">
        <v>708.17</v>
      </c>
      <c r="K2999" s="13">
        <f>IFERROR(Table2[[#This Row],[Total Waste (tons)]] * Table2[[#This Row],[Household waste (%)]], NA())</f>
        <v>795715.37919999997</v>
      </c>
      <c r="L2999" s="13">
        <v>42.37</v>
      </c>
      <c r="M2999" s="10">
        <f>SUMIFS(Table2[Household waste (%)], Table2[Country], "Australia", Table2[Year], 2020)</f>
        <v>1412.17</v>
      </c>
      <c r="N2999" s="10">
        <f>COUNTIFS(Table2[Year], "USA")</f>
        <v>0</v>
      </c>
    </row>
    <row r="3000" spans="1:14" x14ac:dyDescent="0.35">
      <c r="A3000" s="8" t="s">
        <v>30</v>
      </c>
      <c r="B3000" s="9">
        <v>2024</v>
      </c>
      <c r="C3000" s="8" t="s">
        <v>19</v>
      </c>
      <c r="D3000" s="9">
        <v>28795.119999999999</v>
      </c>
      <c r="E3000" s="10">
        <v>30722.18</v>
      </c>
      <c r="F3000" s="10">
        <f>IFERROR(Table2[[#This Row],[Economic loss ($ million)]]*1000000 / Table2[[#This Row],[Total Waste (tons)]], NA())</f>
        <v>1066923.1453107332</v>
      </c>
      <c r="G3000" s="10" t="str">
        <f t="shared" si="46"/>
        <v>Medium</v>
      </c>
      <c r="H3000" s="10">
        <v>28.34</v>
      </c>
      <c r="I3000" s="10">
        <f>IFERROR(Table2[[#This Row],[Total Waste (tons)]] / (Table2[[#This Row],[Population (million)]]*1000), NA())</f>
        <v>2.6042905723174879E-2</v>
      </c>
      <c r="J3000" s="10">
        <v>1105.68</v>
      </c>
      <c r="K3000" s="10">
        <f>IFERROR(Table2[[#This Row],[Total Waste (tons)]] * Table2[[#This Row],[Household waste (%)]], NA())</f>
        <v>1355098.3472</v>
      </c>
      <c r="L3000" s="10">
        <v>47.06</v>
      </c>
      <c r="M3000" s="10">
        <f>SUMIFS(Table2[Household waste (%)], Table2[Country], "Australia", Table2[Year], 2020)</f>
        <v>1412.17</v>
      </c>
      <c r="N3000" s="10">
        <f>COUNTIFS(Table2[Year], "USA")</f>
        <v>0</v>
      </c>
    </row>
    <row r="3001" spans="1:14" x14ac:dyDescent="0.35">
      <c r="A3001" s="11" t="s">
        <v>28</v>
      </c>
      <c r="B3001" s="12">
        <v>2018</v>
      </c>
      <c r="C3001" s="11" t="s">
        <v>20</v>
      </c>
      <c r="D3001" s="12">
        <v>6350.33</v>
      </c>
      <c r="E3001" s="13">
        <v>7015.94</v>
      </c>
      <c r="F3001" s="13">
        <f>IFERROR(Table2[[#This Row],[Economic loss ($ million)]]*1000000 / Table2[[#This Row],[Total Waste (tons)]], NA())</f>
        <v>1104815.0253608867</v>
      </c>
      <c r="G3001" s="13" t="str">
        <f t="shared" si="46"/>
        <v>High</v>
      </c>
      <c r="H3001" s="13">
        <v>36.53</v>
      </c>
      <c r="I3001" s="13">
        <f>IFERROR(Table2[[#This Row],[Total Waste (tons)]] / (Table2[[#This Row],[Population (million)]]*1000), NA())</f>
        <v>0.18671949426639223</v>
      </c>
      <c r="J3001" s="13">
        <v>34.01</v>
      </c>
      <c r="K3001" s="13">
        <f>IFERROR(Table2[[#This Row],[Total Waste (tons)]] * Table2[[#This Row],[Household waste (%)]], NA())</f>
        <v>207973.3075</v>
      </c>
      <c r="L3001" s="13">
        <v>32.75</v>
      </c>
      <c r="M3001" s="10">
        <f>SUMIFS(Table2[Household waste (%)], Table2[Country], "Australia", Table2[Year], 2020)</f>
        <v>1412.17</v>
      </c>
      <c r="N3001" s="10">
        <f>COUNTIFS(Table2[Year], "USA")</f>
        <v>0</v>
      </c>
    </row>
    <row r="3002" spans="1:14" x14ac:dyDescent="0.35">
      <c r="A3002" s="8" t="s">
        <v>33</v>
      </c>
      <c r="B3002" s="9">
        <v>2020</v>
      </c>
      <c r="C3002" s="8" t="s">
        <v>15</v>
      </c>
      <c r="D3002" s="9">
        <v>49280.34</v>
      </c>
      <c r="E3002" s="10">
        <v>44077.42</v>
      </c>
      <c r="F3002" s="10">
        <f>IFERROR(Table2[[#This Row],[Economic loss ($ million)]]*1000000 / Table2[[#This Row],[Total Waste (tons)]], NA())</f>
        <v>894421.99465344602</v>
      </c>
      <c r="G3002" s="10" t="str">
        <f t="shared" si="46"/>
        <v>Low</v>
      </c>
      <c r="H3002" s="10">
        <v>70.19</v>
      </c>
      <c r="I3002" s="10">
        <f>IFERROR(Table2[[#This Row],[Total Waste (tons)]] / (Table2[[#This Row],[Population (million)]]*1000), NA())</f>
        <v>0.19648474941190541</v>
      </c>
      <c r="J3002" s="10">
        <v>250.81</v>
      </c>
      <c r="K3002" s="10">
        <f>IFERROR(Table2[[#This Row],[Total Waste (tons)]] * Table2[[#This Row],[Household waste (%)]], NA())</f>
        <v>3264329.7215999993</v>
      </c>
      <c r="L3002" s="10">
        <v>66.239999999999995</v>
      </c>
      <c r="M3002" s="10">
        <f>SUMIFS(Table2[Household waste (%)], Table2[Country], "Australia", Table2[Year], 2020)</f>
        <v>1412.17</v>
      </c>
      <c r="N3002" s="10">
        <f>COUNTIFS(Table2[Year], "USA")</f>
        <v>0</v>
      </c>
    </row>
    <row r="3003" spans="1:14" x14ac:dyDescent="0.35">
      <c r="A3003" s="11" t="s">
        <v>16</v>
      </c>
      <c r="B3003" s="12">
        <v>2019</v>
      </c>
      <c r="C3003" s="11" t="s">
        <v>15</v>
      </c>
      <c r="D3003" s="12">
        <v>16912.95</v>
      </c>
      <c r="E3003" s="13">
        <v>16797.060000000001</v>
      </c>
      <c r="F3003" s="13">
        <f>IFERROR(Table2[[#This Row],[Economic loss ($ million)]]*1000000 / Table2[[#This Row],[Total Waste (tons)]], NA())</f>
        <v>993147.85415909113</v>
      </c>
      <c r="G3003" s="13" t="str">
        <f t="shared" si="46"/>
        <v>Medium</v>
      </c>
      <c r="H3003" s="13">
        <v>184.47</v>
      </c>
      <c r="I3003" s="13">
        <f>IFERROR(Table2[[#This Row],[Total Waste (tons)]] / (Table2[[#This Row],[Population (million)]]*1000), NA())</f>
        <v>5.9142392558660002E-2</v>
      </c>
      <c r="J3003" s="13">
        <v>285.97000000000003</v>
      </c>
      <c r="K3003" s="13">
        <f>IFERROR(Table2[[#This Row],[Total Waste (tons)]] * Table2[[#This Row],[Household waste (%)]], NA())</f>
        <v>748228.90800000005</v>
      </c>
      <c r="L3003" s="13">
        <v>44.24</v>
      </c>
      <c r="M3003" s="10">
        <f>SUMIFS(Table2[Household waste (%)], Table2[Country], "Australia", Table2[Year], 2020)</f>
        <v>1412.17</v>
      </c>
      <c r="N3003" s="10">
        <f>COUNTIFS(Table2[Year], "USA")</f>
        <v>0</v>
      </c>
    </row>
    <row r="3004" spans="1:14" x14ac:dyDescent="0.35">
      <c r="A3004" s="8" t="s">
        <v>14</v>
      </c>
      <c r="B3004" s="9">
        <v>2023</v>
      </c>
      <c r="C3004" s="8" t="s">
        <v>22</v>
      </c>
      <c r="D3004" s="9">
        <v>49544.47</v>
      </c>
      <c r="E3004" s="10">
        <v>53191.19</v>
      </c>
      <c r="F3004" s="10">
        <f>IFERROR(Table2[[#This Row],[Economic loss ($ million)]]*1000000 / Table2[[#This Row],[Total Waste (tons)]], NA())</f>
        <v>1073604.9855816402</v>
      </c>
      <c r="G3004" s="10" t="str">
        <f t="shared" si="46"/>
        <v>Medium</v>
      </c>
      <c r="H3004" s="10">
        <v>22.54</v>
      </c>
      <c r="I3004" s="10">
        <f>IFERROR(Table2[[#This Row],[Total Waste (tons)]] / (Table2[[#This Row],[Population (million)]]*1000), NA())</f>
        <v>6.2624149960816042E-2</v>
      </c>
      <c r="J3004" s="10">
        <v>791.14</v>
      </c>
      <c r="K3004" s="10">
        <f>IFERROR(Table2[[#This Row],[Total Waste (tons)]] * Table2[[#This Row],[Household waste (%)]], NA())</f>
        <v>3216922.4371000002</v>
      </c>
      <c r="L3004" s="10">
        <v>64.930000000000007</v>
      </c>
      <c r="M3004" s="10">
        <f>SUMIFS(Table2[Household waste (%)], Table2[Country], "Australia", Table2[Year], 2020)</f>
        <v>1412.17</v>
      </c>
      <c r="N3004" s="10">
        <f>COUNTIFS(Table2[Year], "USA")</f>
        <v>0</v>
      </c>
    </row>
    <row r="3005" spans="1:14" x14ac:dyDescent="0.35">
      <c r="A3005" s="11" t="s">
        <v>33</v>
      </c>
      <c r="B3005" s="12">
        <v>2024</v>
      </c>
      <c r="C3005" s="11" t="s">
        <v>25</v>
      </c>
      <c r="D3005" s="12">
        <v>6164.64</v>
      </c>
      <c r="E3005" s="13">
        <v>6301.18</v>
      </c>
      <c r="F3005" s="13">
        <f>IFERROR(Table2[[#This Row],[Economic loss ($ million)]]*1000000 / Table2[[#This Row],[Total Waste (tons)]], NA())</f>
        <v>1022148.9008279478</v>
      </c>
      <c r="G3005" s="13" t="str">
        <f t="shared" si="46"/>
        <v>Medium</v>
      </c>
      <c r="H3005" s="13">
        <v>141.44</v>
      </c>
      <c r="I3005" s="13">
        <f>IFERROR(Table2[[#This Row],[Total Waste (tons)]] / (Table2[[#This Row],[Population (million)]]*1000), NA())</f>
        <v>4.5779975939045587E-3</v>
      </c>
      <c r="J3005" s="13">
        <v>1346.58</v>
      </c>
      <c r="K3005" s="13">
        <f>IFERROR(Table2[[#This Row],[Total Waste (tons)]] * Table2[[#This Row],[Household waste (%)]], NA())</f>
        <v>335849.58720000001</v>
      </c>
      <c r="L3005" s="13">
        <v>54.48</v>
      </c>
      <c r="M3005" s="10">
        <f>SUMIFS(Table2[Household waste (%)], Table2[Country], "Australia", Table2[Year], 2020)</f>
        <v>1412.17</v>
      </c>
      <c r="N3005" s="10">
        <f>COUNTIFS(Table2[Year], "USA")</f>
        <v>0</v>
      </c>
    </row>
    <row r="3006" spans="1:14" x14ac:dyDescent="0.35">
      <c r="A3006" s="8" t="s">
        <v>23</v>
      </c>
      <c r="B3006" s="9">
        <v>2023</v>
      </c>
      <c r="C3006" s="8" t="s">
        <v>11</v>
      </c>
      <c r="D3006" s="9">
        <v>17583.7</v>
      </c>
      <c r="E3006" s="10">
        <v>14602.34</v>
      </c>
      <c r="F3006" s="10">
        <f>IFERROR(Table2[[#This Row],[Economic loss ($ million)]]*1000000 / Table2[[#This Row],[Total Waste (tons)]], NA())</f>
        <v>830447.51673424814</v>
      </c>
      <c r="G3006" s="10" t="str">
        <f t="shared" si="46"/>
        <v>Low</v>
      </c>
      <c r="H3006" s="10">
        <v>83.05</v>
      </c>
      <c r="I3006" s="10">
        <f>IFERROR(Table2[[#This Row],[Total Waste (tons)]] / (Table2[[#This Row],[Population (million)]]*1000), NA())</f>
        <v>2.56509117432531E-2</v>
      </c>
      <c r="J3006" s="10">
        <v>685.5</v>
      </c>
      <c r="K3006" s="10">
        <f>IFERROR(Table2[[#This Row],[Total Waste (tons)]] * Table2[[#This Row],[Household waste (%)]], NA())</f>
        <v>784760.53100000008</v>
      </c>
      <c r="L3006" s="10">
        <v>44.63</v>
      </c>
      <c r="M3006" s="10">
        <f>SUMIFS(Table2[Household waste (%)], Table2[Country], "Australia", Table2[Year], 2020)</f>
        <v>1412.17</v>
      </c>
      <c r="N3006" s="10">
        <f>COUNTIFS(Table2[Year], "USA")</f>
        <v>0</v>
      </c>
    </row>
    <row r="3007" spans="1:14" x14ac:dyDescent="0.35">
      <c r="A3007" s="11" t="s">
        <v>33</v>
      </c>
      <c r="B3007" s="12">
        <v>2024</v>
      </c>
      <c r="C3007" s="11" t="s">
        <v>13</v>
      </c>
      <c r="D3007" s="12">
        <v>39583.18</v>
      </c>
      <c r="E3007" s="13">
        <v>43098.3</v>
      </c>
      <c r="F3007" s="13">
        <f>IFERROR(Table2[[#This Row],[Economic loss ($ million)]]*1000000 / Table2[[#This Row],[Total Waste (tons)]], NA())</f>
        <v>1088803.3755751811</v>
      </c>
      <c r="G3007" s="13" t="str">
        <f t="shared" si="46"/>
        <v>Medium</v>
      </c>
      <c r="H3007" s="13">
        <v>112.77</v>
      </c>
      <c r="I3007" s="13">
        <f>IFERROR(Table2[[#This Row],[Total Waste (tons)]] / (Table2[[#This Row],[Population (million)]]*1000), NA())</f>
        <v>3.9936216150772835E-2</v>
      </c>
      <c r="J3007" s="13">
        <v>991.16</v>
      </c>
      <c r="K3007" s="13">
        <f>IFERROR(Table2[[#This Row],[Total Waste (tons)]] * Table2[[#This Row],[Household waste (%)]], NA())</f>
        <v>2526198.5476000002</v>
      </c>
      <c r="L3007" s="13">
        <v>63.82</v>
      </c>
      <c r="M3007" s="10">
        <f>SUMIFS(Table2[Household waste (%)], Table2[Country], "Australia", Table2[Year], 2020)</f>
        <v>1412.17</v>
      </c>
      <c r="N3007" s="10">
        <f>COUNTIFS(Table2[Year], "USA")</f>
        <v>0</v>
      </c>
    </row>
    <row r="3008" spans="1:14" x14ac:dyDescent="0.35">
      <c r="A3008" s="8" t="s">
        <v>24</v>
      </c>
      <c r="B3008" s="9">
        <v>2024</v>
      </c>
      <c r="C3008" s="8" t="s">
        <v>19</v>
      </c>
      <c r="D3008" s="9">
        <v>19152.45</v>
      </c>
      <c r="E3008" s="10">
        <v>15679.6</v>
      </c>
      <c r="F3008" s="10">
        <f>IFERROR(Table2[[#This Row],[Economic loss ($ million)]]*1000000 / Table2[[#This Row],[Total Waste (tons)]], NA())</f>
        <v>818673.32899968408</v>
      </c>
      <c r="G3008" s="10" t="str">
        <f t="shared" si="46"/>
        <v>Low</v>
      </c>
      <c r="H3008" s="10">
        <v>136.22999999999999</v>
      </c>
      <c r="I3008" s="10">
        <f>IFERROR(Table2[[#This Row],[Total Waste (tons)]] / (Table2[[#This Row],[Population (million)]]*1000), NA())</f>
        <v>0.10650308624812323</v>
      </c>
      <c r="J3008" s="10">
        <v>179.83</v>
      </c>
      <c r="K3008" s="10">
        <f>IFERROR(Table2[[#This Row],[Total Waste (tons)]] * Table2[[#This Row],[Household waste (%)]], NA())</f>
        <v>910890.52200000011</v>
      </c>
      <c r="L3008" s="10">
        <v>47.56</v>
      </c>
      <c r="M3008" s="10">
        <f>SUMIFS(Table2[Household waste (%)], Table2[Country], "Australia", Table2[Year], 2020)</f>
        <v>1412.17</v>
      </c>
      <c r="N3008" s="10">
        <f>COUNTIFS(Table2[Year], "USA")</f>
        <v>0</v>
      </c>
    </row>
    <row r="3009" spans="1:14" x14ac:dyDescent="0.35">
      <c r="A3009" s="11" t="s">
        <v>21</v>
      </c>
      <c r="B3009" s="12">
        <v>2020</v>
      </c>
      <c r="C3009" s="11" t="s">
        <v>25</v>
      </c>
      <c r="D3009" s="12">
        <v>24305.31</v>
      </c>
      <c r="E3009" s="13">
        <v>24948</v>
      </c>
      <c r="F3009" s="13">
        <f>IFERROR(Table2[[#This Row],[Economic loss ($ million)]]*1000000 / Table2[[#This Row],[Total Waste (tons)]], NA())</f>
        <v>1026442.3700006295</v>
      </c>
      <c r="G3009" s="13" t="str">
        <f t="shared" si="46"/>
        <v>Medium</v>
      </c>
      <c r="H3009" s="13">
        <v>122.76</v>
      </c>
      <c r="I3009" s="13">
        <f>IFERROR(Table2[[#This Row],[Total Waste (tons)]] / (Table2[[#This Row],[Population (million)]]*1000), NA())</f>
        <v>0.18436858074793294</v>
      </c>
      <c r="J3009" s="13">
        <v>131.83000000000001</v>
      </c>
      <c r="K3009" s="13">
        <f>IFERROR(Table2[[#This Row],[Total Waste (tons)]] * Table2[[#This Row],[Household waste (%)]], NA())</f>
        <v>1002837.0906</v>
      </c>
      <c r="L3009" s="13">
        <v>41.26</v>
      </c>
      <c r="M3009" s="10">
        <f>SUMIFS(Table2[Household waste (%)], Table2[Country], "Australia", Table2[Year], 2020)</f>
        <v>1412.17</v>
      </c>
      <c r="N3009" s="10">
        <f>COUNTIFS(Table2[Year], "USA")</f>
        <v>0</v>
      </c>
    </row>
    <row r="3010" spans="1:14" x14ac:dyDescent="0.35">
      <c r="A3010" s="8" t="s">
        <v>23</v>
      </c>
      <c r="B3010" s="9">
        <v>2023</v>
      </c>
      <c r="C3010" s="8" t="s">
        <v>25</v>
      </c>
      <c r="D3010" s="9">
        <v>43549.61</v>
      </c>
      <c r="E3010" s="10">
        <v>39176.19</v>
      </c>
      <c r="F3010" s="10">
        <f>IFERROR(Table2[[#This Row],[Economic loss ($ million)]]*1000000 / Table2[[#This Row],[Total Waste (tons)]], NA())</f>
        <v>899576.13856932358</v>
      </c>
      <c r="G3010" s="10" t="str">
        <f t="shared" ref="G3010:G3073" si="47">IF(F3010&gt;1100000,"High",IF(F3010&gt;=950000,"Medium","Low"))</f>
        <v>Low</v>
      </c>
      <c r="H3010" s="10">
        <v>122.33</v>
      </c>
      <c r="I3010" s="10">
        <f>IFERROR(Table2[[#This Row],[Total Waste (tons)]] / (Table2[[#This Row],[Population (million)]]*1000), NA())</f>
        <v>3.9212333762526898E-2</v>
      </c>
      <c r="J3010" s="10">
        <v>1110.6099999999999</v>
      </c>
      <c r="K3010" s="10">
        <f>IFERROR(Table2[[#This Row],[Total Waste (tons)]] * Table2[[#This Row],[Household waste (%)]], NA())</f>
        <v>1671434.0318000002</v>
      </c>
      <c r="L3010" s="10">
        <v>38.380000000000003</v>
      </c>
      <c r="M3010" s="10">
        <f>SUMIFS(Table2[Household waste (%)], Table2[Country], "Australia", Table2[Year], 2020)</f>
        <v>1412.17</v>
      </c>
      <c r="N3010" s="10">
        <f>COUNTIFS(Table2[Year], "USA")</f>
        <v>0</v>
      </c>
    </row>
    <row r="3011" spans="1:14" x14ac:dyDescent="0.35">
      <c r="A3011" s="11" t="s">
        <v>24</v>
      </c>
      <c r="B3011" s="12">
        <v>2021</v>
      </c>
      <c r="C3011" s="11" t="s">
        <v>25</v>
      </c>
      <c r="D3011" s="12">
        <v>18752.86</v>
      </c>
      <c r="E3011" s="13">
        <v>18157.59</v>
      </c>
      <c r="F3011" s="13">
        <f>IFERROR(Table2[[#This Row],[Economic loss ($ million)]]*1000000 / Table2[[#This Row],[Total Waste (tons)]], NA())</f>
        <v>968257.10851571441</v>
      </c>
      <c r="G3011" s="13" t="str">
        <f t="shared" si="47"/>
        <v>Medium</v>
      </c>
      <c r="H3011" s="13">
        <v>34.369999999999997</v>
      </c>
      <c r="I3011" s="13">
        <f>IFERROR(Table2[[#This Row],[Total Waste (tons)]] / (Table2[[#This Row],[Population (million)]]*1000), NA())</f>
        <v>2.7289192217581748E-2</v>
      </c>
      <c r="J3011" s="13">
        <v>687.19</v>
      </c>
      <c r="K3011" s="13">
        <f>IFERROR(Table2[[#This Row],[Total Waste (tons)]] * Table2[[#This Row],[Household waste (%)]], NA())</f>
        <v>652974.58519999997</v>
      </c>
      <c r="L3011" s="13">
        <v>34.82</v>
      </c>
      <c r="M3011" s="10">
        <f>SUMIFS(Table2[Household waste (%)], Table2[Country], "Australia", Table2[Year], 2020)</f>
        <v>1412.17</v>
      </c>
      <c r="N3011" s="10">
        <f>COUNTIFS(Table2[Year], "USA")</f>
        <v>0</v>
      </c>
    </row>
    <row r="3012" spans="1:14" x14ac:dyDescent="0.35">
      <c r="A3012" s="8" t="s">
        <v>34</v>
      </c>
      <c r="B3012" s="9">
        <v>2022</v>
      </c>
      <c r="C3012" s="8" t="s">
        <v>13</v>
      </c>
      <c r="D3012" s="9">
        <v>39056.71</v>
      </c>
      <c r="E3012" s="10">
        <v>46470.62</v>
      </c>
      <c r="F3012" s="10">
        <f>IFERROR(Table2[[#This Row],[Economic loss ($ million)]]*1000000 / Table2[[#This Row],[Total Waste (tons)]], NA())</f>
        <v>1189824.2325070391</v>
      </c>
      <c r="G3012" s="10" t="str">
        <f t="shared" si="47"/>
        <v>High</v>
      </c>
      <c r="H3012" s="10">
        <v>94.79</v>
      </c>
      <c r="I3012" s="10">
        <f>IFERROR(Table2[[#This Row],[Total Waste (tons)]] / (Table2[[#This Row],[Population (million)]]*1000), NA())</f>
        <v>3.0212347417114035E-2</v>
      </c>
      <c r="J3012" s="10">
        <v>1292.74</v>
      </c>
      <c r="K3012" s="10">
        <f>IFERROR(Table2[[#This Row],[Total Waste (tons)]] * Table2[[#This Row],[Household waste (%)]], NA())</f>
        <v>2553527.6997999996</v>
      </c>
      <c r="L3012" s="10">
        <v>65.38</v>
      </c>
      <c r="M3012" s="10">
        <f>SUMIFS(Table2[Household waste (%)], Table2[Country], "Australia", Table2[Year], 2020)</f>
        <v>1412.17</v>
      </c>
      <c r="N3012" s="10">
        <f>COUNTIFS(Table2[Year], "USA")</f>
        <v>0</v>
      </c>
    </row>
    <row r="3013" spans="1:14" x14ac:dyDescent="0.35">
      <c r="A3013" s="11" t="s">
        <v>31</v>
      </c>
      <c r="B3013" s="12">
        <v>2019</v>
      </c>
      <c r="C3013" s="11" t="s">
        <v>20</v>
      </c>
      <c r="D3013" s="12">
        <v>13212.92</v>
      </c>
      <c r="E3013" s="13">
        <v>14761.67</v>
      </c>
      <c r="F3013" s="13">
        <f>IFERROR(Table2[[#This Row],[Economic loss ($ million)]]*1000000 / Table2[[#This Row],[Total Waste (tons)]], NA())</f>
        <v>1117214.8170124392</v>
      </c>
      <c r="G3013" s="13" t="str">
        <f t="shared" si="47"/>
        <v>High</v>
      </c>
      <c r="H3013" s="13">
        <v>84.85</v>
      </c>
      <c r="I3013" s="13">
        <f>IFERROR(Table2[[#This Row],[Total Waste (tons)]] / (Table2[[#This Row],[Population (million)]]*1000), NA())</f>
        <v>1.1717528954789735E-2</v>
      </c>
      <c r="J3013" s="13">
        <v>1127.6199999999999</v>
      </c>
      <c r="K3013" s="13">
        <f>IFERROR(Table2[[#This Row],[Total Waste (tons)]] * Table2[[#This Row],[Household waste (%)]], NA())</f>
        <v>476854.28280000004</v>
      </c>
      <c r="L3013" s="13">
        <v>36.090000000000003</v>
      </c>
      <c r="M3013" s="10">
        <f>SUMIFS(Table2[Household waste (%)], Table2[Country], "Australia", Table2[Year], 2020)</f>
        <v>1412.17</v>
      </c>
      <c r="N3013" s="10">
        <f>COUNTIFS(Table2[Year], "USA")</f>
        <v>0</v>
      </c>
    </row>
    <row r="3014" spans="1:14" x14ac:dyDescent="0.35">
      <c r="A3014" s="8" t="s">
        <v>10</v>
      </c>
      <c r="B3014" s="9">
        <v>2022</v>
      </c>
      <c r="C3014" s="8" t="s">
        <v>20</v>
      </c>
      <c r="D3014" s="9">
        <v>12214.35</v>
      </c>
      <c r="E3014" s="10">
        <v>12612.64</v>
      </c>
      <c r="F3014" s="10">
        <f>IFERROR(Table2[[#This Row],[Economic loss ($ million)]]*1000000 / Table2[[#This Row],[Total Waste (tons)]], NA())</f>
        <v>1032608.3663887149</v>
      </c>
      <c r="G3014" s="10" t="str">
        <f t="shared" si="47"/>
        <v>Medium</v>
      </c>
      <c r="H3014" s="10">
        <v>69.67</v>
      </c>
      <c r="I3014" s="10">
        <f>IFERROR(Table2[[#This Row],[Total Waste (tons)]] / (Table2[[#This Row],[Population (million)]]*1000), NA())</f>
        <v>3.1029239914642823E-2</v>
      </c>
      <c r="J3014" s="10">
        <v>393.64</v>
      </c>
      <c r="K3014" s="10">
        <f>IFERROR(Table2[[#This Row],[Total Waste (tons)]] * Table2[[#This Row],[Household waste (%)]], NA())</f>
        <v>436540.86900000006</v>
      </c>
      <c r="L3014" s="10">
        <v>35.74</v>
      </c>
      <c r="M3014" s="10">
        <f>SUMIFS(Table2[Household waste (%)], Table2[Country], "Australia", Table2[Year], 2020)</f>
        <v>1412.17</v>
      </c>
      <c r="N3014" s="10">
        <f>COUNTIFS(Table2[Year], "USA")</f>
        <v>0</v>
      </c>
    </row>
    <row r="3015" spans="1:14" x14ac:dyDescent="0.35">
      <c r="A3015" s="11" t="s">
        <v>14</v>
      </c>
      <c r="B3015" s="12">
        <v>2024</v>
      </c>
      <c r="C3015" s="11" t="s">
        <v>19</v>
      </c>
      <c r="D3015" s="12">
        <v>19377.14</v>
      </c>
      <c r="E3015" s="13">
        <v>21240.560000000001</v>
      </c>
      <c r="F3015" s="13">
        <f>IFERROR(Table2[[#This Row],[Economic loss ($ million)]]*1000000 / Table2[[#This Row],[Total Waste (tons)]], NA())</f>
        <v>1096165.8944508838</v>
      </c>
      <c r="G3015" s="13" t="str">
        <f t="shared" si="47"/>
        <v>Medium</v>
      </c>
      <c r="H3015" s="13">
        <v>42.61</v>
      </c>
      <c r="I3015" s="13">
        <f>IFERROR(Table2[[#This Row],[Total Waste (tons)]] / (Table2[[#This Row],[Population (million)]]*1000), NA())</f>
        <v>3.1014837460185348E-2</v>
      </c>
      <c r="J3015" s="13">
        <v>624.77</v>
      </c>
      <c r="K3015" s="13">
        <f>IFERROR(Table2[[#This Row],[Total Waste (tons)]] * Table2[[#This Row],[Household waste (%)]], NA())</f>
        <v>645258.76199999987</v>
      </c>
      <c r="L3015" s="13">
        <v>33.299999999999997</v>
      </c>
      <c r="M3015" s="10">
        <f>SUMIFS(Table2[Household waste (%)], Table2[Country], "Australia", Table2[Year], 2020)</f>
        <v>1412.17</v>
      </c>
      <c r="N3015" s="10">
        <f>COUNTIFS(Table2[Year], "USA")</f>
        <v>0</v>
      </c>
    </row>
    <row r="3016" spans="1:14" x14ac:dyDescent="0.35">
      <c r="A3016" s="8" t="s">
        <v>31</v>
      </c>
      <c r="B3016" s="9">
        <v>2024</v>
      </c>
      <c r="C3016" s="8" t="s">
        <v>22</v>
      </c>
      <c r="D3016" s="9">
        <v>28618.26</v>
      </c>
      <c r="E3016" s="10">
        <v>32690.25</v>
      </c>
      <c r="F3016" s="10">
        <f>IFERROR(Table2[[#This Row],[Economic loss ($ million)]]*1000000 / Table2[[#This Row],[Total Waste (tons)]], NA())</f>
        <v>1142286.4283153485</v>
      </c>
      <c r="G3016" s="10" t="str">
        <f t="shared" si="47"/>
        <v>High</v>
      </c>
      <c r="H3016" s="10">
        <v>167.11</v>
      </c>
      <c r="I3016" s="10">
        <f>IFERROR(Table2[[#This Row],[Total Waste (tons)]] / (Table2[[#This Row],[Population (million)]]*1000), NA())</f>
        <v>2.9906325436552306E-2</v>
      </c>
      <c r="J3016" s="10">
        <v>956.93</v>
      </c>
      <c r="K3016" s="10">
        <f>IFERROR(Table2[[#This Row],[Total Waste (tons)]] * Table2[[#This Row],[Household waste (%)]], NA())</f>
        <v>1710799.5828</v>
      </c>
      <c r="L3016" s="10">
        <v>59.78</v>
      </c>
      <c r="M3016" s="10">
        <f>SUMIFS(Table2[Household waste (%)], Table2[Country], "Australia", Table2[Year], 2020)</f>
        <v>1412.17</v>
      </c>
      <c r="N3016" s="10">
        <f>COUNTIFS(Table2[Year], "USA")</f>
        <v>0</v>
      </c>
    </row>
    <row r="3017" spans="1:14" x14ac:dyDescent="0.35">
      <c r="A3017" s="11" t="s">
        <v>30</v>
      </c>
      <c r="B3017" s="12">
        <v>2021</v>
      </c>
      <c r="C3017" s="11" t="s">
        <v>11</v>
      </c>
      <c r="D3017" s="12">
        <v>24849.69</v>
      </c>
      <c r="E3017" s="13">
        <v>27043.72</v>
      </c>
      <c r="F3017" s="13">
        <f>IFERROR(Table2[[#This Row],[Economic loss ($ million)]]*1000000 / Table2[[#This Row],[Total Waste (tons)]], NA())</f>
        <v>1088292.0471040083</v>
      </c>
      <c r="G3017" s="13" t="str">
        <f t="shared" si="47"/>
        <v>Medium</v>
      </c>
      <c r="H3017" s="13">
        <v>132.5</v>
      </c>
      <c r="I3017" s="13">
        <f>IFERROR(Table2[[#This Row],[Total Waste (tons)]] / (Table2[[#This Row],[Population (million)]]*1000), NA())</f>
        <v>2.8170418990613521E-2</v>
      </c>
      <c r="J3017" s="13">
        <v>882.12</v>
      </c>
      <c r="K3017" s="13">
        <f>IFERROR(Table2[[#This Row],[Total Waste (tons)]] * Table2[[#This Row],[Household waste (%)]], NA())</f>
        <v>792705.11099999992</v>
      </c>
      <c r="L3017" s="13">
        <v>31.9</v>
      </c>
      <c r="M3017" s="10">
        <f>SUMIFS(Table2[Household waste (%)], Table2[Country], "Australia", Table2[Year], 2020)</f>
        <v>1412.17</v>
      </c>
      <c r="N3017" s="10">
        <f>COUNTIFS(Table2[Year], "USA")</f>
        <v>0</v>
      </c>
    </row>
    <row r="3018" spans="1:14" x14ac:dyDescent="0.35">
      <c r="A3018" s="8" t="s">
        <v>14</v>
      </c>
      <c r="B3018" s="9">
        <v>2019</v>
      </c>
      <c r="C3018" s="8" t="s">
        <v>20</v>
      </c>
      <c r="D3018" s="9">
        <v>37869.32</v>
      </c>
      <c r="E3018" s="10">
        <v>35912.22</v>
      </c>
      <c r="F3018" s="10">
        <f>IFERROR(Table2[[#This Row],[Economic loss ($ million)]]*1000000 / Table2[[#This Row],[Total Waste (tons)]], NA())</f>
        <v>948319.64239125501</v>
      </c>
      <c r="G3018" s="10" t="str">
        <f t="shared" si="47"/>
        <v>Low</v>
      </c>
      <c r="H3018" s="10">
        <v>110.44</v>
      </c>
      <c r="I3018" s="10">
        <f>IFERROR(Table2[[#This Row],[Total Waste (tons)]] / (Table2[[#This Row],[Population (million)]]*1000), NA())</f>
        <v>0.10966125155648221</v>
      </c>
      <c r="J3018" s="10">
        <v>345.33</v>
      </c>
      <c r="K3018" s="10">
        <f>IFERROR(Table2[[#This Row],[Total Waste (tons)]] * Table2[[#This Row],[Household waste (%)]], NA())</f>
        <v>1137594.3728</v>
      </c>
      <c r="L3018" s="10">
        <v>30.04</v>
      </c>
      <c r="M3018" s="10">
        <f>SUMIFS(Table2[Household waste (%)], Table2[Country], "Australia", Table2[Year], 2020)</f>
        <v>1412.17</v>
      </c>
      <c r="N3018" s="10">
        <f>COUNTIFS(Table2[Year], "USA")</f>
        <v>0</v>
      </c>
    </row>
    <row r="3019" spans="1:14" x14ac:dyDescent="0.35">
      <c r="A3019" s="11" t="s">
        <v>18</v>
      </c>
      <c r="B3019" s="12">
        <v>2018</v>
      </c>
      <c r="C3019" s="11" t="s">
        <v>11</v>
      </c>
      <c r="D3019" s="12">
        <v>16509.39</v>
      </c>
      <c r="E3019" s="13">
        <v>17572.509999999998</v>
      </c>
      <c r="F3019" s="13">
        <f>IFERROR(Table2[[#This Row],[Economic loss ($ million)]]*1000000 / Table2[[#This Row],[Total Waste (tons)]], NA())</f>
        <v>1064394.8686171931</v>
      </c>
      <c r="G3019" s="13" t="str">
        <f t="shared" si="47"/>
        <v>Medium</v>
      </c>
      <c r="H3019" s="13">
        <v>24.01</v>
      </c>
      <c r="I3019" s="13">
        <f>IFERROR(Table2[[#This Row],[Total Waste (tons)]] / (Table2[[#This Row],[Population (million)]]*1000), NA())</f>
        <v>1.8480729405706737E-2</v>
      </c>
      <c r="J3019" s="13">
        <v>893.33</v>
      </c>
      <c r="K3019" s="13">
        <f>IFERROR(Table2[[#This Row],[Total Waste (tons)]] * Table2[[#This Row],[Household waste (%)]], NA())</f>
        <v>1027544.4336</v>
      </c>
      <c r="L3019" s="13">
        <v>62.24</v>
      </c>
      <c r="M3019" s="10">
        <f>SUMIFS(Table2[Household waste (%)], Table2[Country], "Australia", Table2[Year], 2020)</f>
        <v>1412.17</v>
      </c>
      <c r="N3019" s="10">
        <f>COUNTIFS(Table2[Year], "USA")</f>
        <v>0</v>
      </c>
    </row>
    <row r="3020" spans="1:14" x14ac:dyDescent="0.35">
      <c r="A3020" s="8" t="s">
        <v>8</v>
      </c>
      <c r="B3020" s="9">
        <v>2018</v>
      </c>
      <c r="C3020" s="8" t="s">
        <v>13</v>
      </c>
      <c r="D3020" s="9">
        <v>31983.919999999998</v>
      </c>
      <c r="E3020" s="10">
        <v>26673.23</v>
      </c>
      <c r="F3020" s="10">
        <f>IFERROR(Table2[[#This Row],[Economic loss ($ million)]]*1000000 / Table2[[#This Row],[Total Waste (tons)]], NA())</f>
        <v>833957.50114432501</v>
      </c>
      <c r="G3020" s="10" t="str">
        <f t="shared" si="47"/>
        <v>Low</v>
      </c>
      <c r="H3020" s="10">
        <v>189.9</v>
      </c>
      <c r="I3020" s="10">
        <f>IFERROR(Table2[[#This Row],[Total Waste (tons)]] / (Table2[[#This Row],[Population (million)]]*1000), NA())</f>
        <v>3.3613855871194205E-2</v>
      </c>
      <c r="J3020" s="10">
        <v>951.51</v>
      </c>
      <c r="K3020" s="10">
        <f>IFERROR(Table2[[#This Row],[Total Waste (tons)]] * Table2[[#This Row],[Household waste (%)]], NA())</f>
        <v>1817006.4952</v>
      </c>
      <c r="L3020" s="10">
        <v>56.81</v>
      </c>
      <c r="M3020" s="10">
        <f>SUMIFS(Table2[Household waste (%)], Table2[Country], "Australia", Table2[Year], 2020)</f>
        <v>1412.17</v>
      </c>
      <c r="N3020" s="10">
        <f>COUNTIFS(Table2[Year], "USA")</f>
        <v>0</v>
      </c>
    </row>
    <row r="3021" spans="1:14" x14ac:dyDescent="0.35">
      <c r="A3021" s="11" t="s">
        <v>30</v>
      </c>
      <c r="B3021" s="12">
        <v>2020</v>
      </c>
      <c r="C3021" s="11" t="s">
        <v>20</v>
      </c>
      <c r="D3021" s="12">
        <v>41944.46</v>
      </c>
      <c r="E3021" s="13">
        <v>44101.79</v>
      </c>
      <c r="F3021" s="13">
        <f>IFERROR(Table2[[#This Row],[Economic loss ($ million)]]*1000000 / Table2[[#This Row],[Total Waste (tons)]], NA())</f>
        <v>1051433.0140380876</v>
      </c>
      <c r="G3021" s="13" t="str">
        <f t="shared" si="47"/>
        <v>Medium</v>
      </c>
      <c r="H3021" s="13">
        <v>197.72</v>
      </c>
      <c r="I3021" s="13">
        <f>IFERROR(Table2[[#This Row],[Total Waste (tons)]] / (Table2[[#This Row],[Population (million)]]*1000), NA())</f>
        <v>4.0352163623419854E-2</v>
      </c>
      <c r="J3021" s="13">
        <v>1039.46</v>
      </c>
      <c r="K3021" s="13">
        <f>IFERROR(Table2[[#This Row],[Total Waste (tons)]] * Table2[[#This Row],[Household waste (%)]], NA())</f>
        <v>2689478.7752</v>
      </c>
      <c r="L3021" s="13">
        <v>64.12</v>
      </c>
      <c r="M3021" s="10">
        <f>SUMIFS(Table2[Household waste (%)], Table2[Country], "Australia", Table2[Year], 2020)</f>
        <v>1412.17</v>
      </c>
      <c r="N3021" s="10">
        <f>COUNTIFS(Table2[Year], "USA")</f>
        <v>0</v>
      </c>
    </row>
    <row r="3022" spans="1:14" x14ac:dyDescent="0.35">
      <c r="A3022" s="8" t="s">
        <v>16</v>
      </c>
      <c r="B3022" s="9">
        <v>2018</v>
      </c>
      <c r="C3022" s="8" t="s">
        <v>25</v>
      </c>
      <c r="D3022" s="9">
        <v>27317.9</v>
      </c>
      <c r="E3022" s="10">
        <v>27416.93</v>
      </c>
      <c r="F3022" s="10">
        <f>IFERROR(Table2[[#This Row],[Economic loss ($ million)]]*1000000 / Table2[[#This Row],[Total Waste (tons)]], NA())</f>
        <v>1003625.095633266</v>
      </c>
      <c r="G3022" s="10" t="str">
        <f t="shared" si="47"/>
        <v>Medium</v>
      </c>
      <c r="H3022" s="10">
        <v>97.26</v>
      </c>
      <c r="I3022" s="10">
        <f>IFERROR(Table2[[#This Row],[Total Waste (tons)]] / (Table2[[#This Row],[Population (million)]]*1000), NA())</f>
        <v>0.16255816721213925</v>
      </c>
      <c r="J3022" s="10">
        <v>168.05</v>
      </c>
      <c r="K3022" s="10">
        <f>IFERROR(Table2[[#This Row],[Total Waste (tons)]] * Table2[[#This Row],[Household waste (%)]], NA())</f>
        <v>1898594.05</v>
      </c>
      <c r="L3022" s="10">
        <v>69.5</v>
      </c>
      <c r="M3022" s="10">
        <f>SUMIFS(Table2[Household waste (%)], Table2[Country], "Australia", Table2[Year], 2020)</f>
        <v>1412.17</v>
      </c>
      <c r="N3022" s="10">
        <f>COUNTIFS(Table2[Year], "USA")</f>
        <v>0</v>
      </c>
    </row>
    <row r="3023" spans="1:14" x14ac:dyDescent="0.35">
      <c r="A3023" s="11" t="s">
        <v>14</v>
      </c>
      <c r="B3023" s="12">
        <v>2021</v>
      </c>
      <c r="C3023" s="11" t="s">
        <v>9</v>
      </c>
      <c r="D3023" s="12">
        <v>16272.92</v>
      </c>
      <c r="E3023" s="13">
        <v>13871.08</v>
      </c>
      <c r="F3023" s="13">
        <f>IFERROR(Table2[[#This Row],[Economic loss ($ million)]]*1000000 / Table2[[#This Row],[Total Waste (tons)]], NA())</f>
        <v>852402.64193519054</v>
      </c>
      <c r="G3023" s="13" t="str">
        <f t="shared" si="47"/>
        <v>Low</v>
      </c>
      <c r="H3023" s="13">
        <v>68.44</v>
      </c>
      <c r="I3023" s="13">
        <f>IFERROR(Table2[[#This Row],[Total Waste (tons)]] / (Table2[[#This Row],[Population (million)]]*1000), NA())</f>
        <v>1.9493195975083852E-2</v>
      </c>
      <c r="J3023" s="13">
        <v>834.8</v>
      </c>
      <c r="K3023" s="13">
        <f>IFERROR(Table2[[#This Row],[Total Waste (tons)]] * Table2[[#This Row],[Household waste (%)]], NA())</f>
        <v>775892.82559999998</v>
      </c>
      <c r="L3023" s="13">
        <v>47.68</v>
      </c>
      <c r="M3023" s="10">
        <f>SUMIFS(Table2[Household waste (%)], Table2[Country], "Australia", Table2[Year], 2020)</f>
        <v>1412.17</v>
      </c>
      <c r="N3023" s="10">
        <f>COUNTIFS(Table2[Year], "USA")</f>
        <v>0</v>
      </c>
    </row>
    <row r="3024" spans="1:14" x14ac:dyDescent="0.35">
      <c r="A3024" s="8" t="s">
        <v>29</v>
      </c>
      <c r="B3024" s="9">
        <v>2019</v>
      </c>
      <c r="C3024" s="8" t="s">
        <v>11</v>
      </c>
      <c r="D3024" s="9">
        <v>18165.75</v>
      </c>
      <c r="E3024" s="10">
        <v>20967</v>
      </c>
      <c r="F3024" s="10">
        <f>IFERROR(Table2[[#This Row],[Economic loss ($ million)]]*1000000 / Table2[[#This Row],[Total Waste (tons)]], NA())</f>
        <v>1154205.0286941084</v>
      </c>
      <c r="G3024" s="10" t="str">
        <f t="shared" si="47"/>
        <v>High</v>
      </c>
      <c r="H3024" s="10">
        <v>117.95</v>
      </c>
      <c r="I3024" s="10">
        <f>IFERROR(Table2[[#This Row],[Total Waste (tons)]] / (Table2[[#This Row],[Population (million)]]*1000), NA())</f>
        <v>2.5222501457887868E-2</v>
      </c>
      <c r="J3024" s="10">
        <v>720.22</v>
      </c>
      <c r="K3024" s="10">
        <f>IFERROR(Table2[[#This Row],[Total Waste (tons)]] * Table2[[#This Row],[Household waste (%)]], NA())</f>
        <v>871774.34250000003</v>
      </c>
      <c r="L3024" s="10">
        <v>47.99</v>
      </c>
      <c r="M3024" s="10">
        <f>SUMIFS(Table2[Household waste (%)], Table2[Country], "Australia", Table2[Year], 2020)</f>
        <v>1412.17</v>
      </c>
      <c r="N3024" s="10">
        <f>COUNTIFS(Table2[Year], "USA")</f>
        <v>0</v>
      </c>
    </row>
    <row r="3025" spans="1:14" x14ac:dyDescent="0.35">
      <c r="A3025" s="11" t="s">
        <v>17</v>
      </c>
      <c r="B3025" s="12">
        <v>2018</v>
      </c>
      <c r="C3025" s="11" t="s">
        <v>13</v>
      </c>
      <c r="D3025" s="12">
        <v>49651.71</v>
      </c>
      <c r="E3025" s="13">
        <v>45493.82</v>
      </c>
      <c r="F3025" s="13">
        <f>IFERROR(Table2[[#This Row],[Economic loss ($ million)]]*1000000 / Table2[[#This Row],[Total Waste (tons)]], NA())</f>
        <v>916258.8760789911</v>
      </c>
      <c r="G3025" s="13" t="str">
        <f t="shared" si="47"/>
        <v>Low</v>
      </c>
      <c r="H3025" s="13">
        <v>128.16</v>
      </c>
      <c r="I3025" s="13">
        <f>IFERROR(Table2[[#This Row],[Total Waste (tons)]] / (Table2[[#This Row],[Population (million)]]*1000), NA())</f>
        <v>9.1959531791158108E-2</v>
      </c>
      <c r="J3025" s="13">
        <v>539.92999999999995</v>
      </c>
      <c r="K3025" s="13">
        <f>IFERROR(Table2[[#This Row],[Total Waste (tons)]] * Table2[[#This Row],[Household waste (%)]], NA())</f>
        <v>2840077.8119999999</v>
      </c>
      <c r="L3025" s="13">
        <v>57.2</v>
      </c>
      <c r="M3025" s="10">
        <f>SUMIFS(Table2[Household waste (%)], Table2[Country], "Australia", Table2[Year], 2020)</f>
        <v>1412.17</v>
      </c>
      <c r="N3025" s="10">
        <f>COUNTIFS(Table2[Year], "USA")</f>
        <v>0</v>
      </c>
    </row>
    <row r="3026" spans="1:14" x14ac:dyDescent="0.35">
      <c r="A3026" s="8" t="s">
        <v>21</v>
      </c>
      <c r="B3026" s="9">
        <v>2021</v>
      </c>
      <c r="C3026" s="8" t="s">
        <v>11</v>
      </c>
      <c r="D3026" s="9">
        <v>25968.3</v>
      </c>
      <c r="E3026" s="10">
        <v>28645.91</v>
      </c>
      <c r="F3026" s="10">
        <f>IFERROR(Table2[[#This Row],[Economic loss ($ million)]]*1000000 / Table2[[#This Row],[Total Waste (tons)]], NA())</f>
        <v>1103110.7157572887</v>
      </c>
      <c r="G3026" s="10" t="str">
        <f t="shared" si="47"/>
        <v>High</v>
      </c>
      <c r="H3026" s="10">
        <v>122.03</v>
      </c>
      <c r="I3026" s="10">
        <f>IFERROR(Table2[[#This Row],[Total Waste (tons)]] / (Table2[[#This Row],[Population (million)]]*1000), NA())</f>
        <v>2.7205041171663839E-2</v>
      </c>
      <c r="J3026" s="10">
        <v>954.54</v>
      </c>
      <c r="K3026" s="10">
        <f>IFERROR(Table2[[#This Row],[Total Waste (tons)]] * Table2[[#This Row],[Household waste (%)]], NA())</f>
        <v>857992.63199999998</v>
      </c>
      <c r="L3026" s="10">
        <v>33.04</v>
      </c>
      <c r="M3026" s="10">
        <f>SUMIFS(Table2[Household waste (%)], Table2[Country], "Australia", Table2[Year], 2020)</f>
        <v>1412.17</v>
      </c>
      <c r="N3026" s="10">
        <f>COUNTIFS(Table2[Year], "USA")</f>
        <v>0</v>
      </c>
    </row>
    <row r="3027" spans="1:14" x14ac:dyDescent="0.35">
      <c r="A3027" s="11" t="s">
        <v>29</v>
      </c>
      <c r="B3027" s="12">
        <v>2022</v>
      </c>
      <c r="C3027" s="11" t="s">
        <v>25</v>
      </c>
      <c r="D3027" s="12">
        <v>4975.04</v>
      </c>
      <c r="E3027" s="13">
        <v>4138.17</v>
      </c>
      <c r="F3027" s="13">
        <f>IFERROR(Table2[[#This Row],[Economic loss ($ million)]]*1000000 / Table2[[#This Row],[Total Waste (tons)]], NA())</f>
        <v>831786.27709525952</v>
      </c>
      <c r="G3027" s="13" t="str">
        <f t="shared" si="47"/>
        <v>Low</v>
      </c>
      <c r="H3027" s="13">
        <v>69.22</v>
      </c>
      <c r="I3027" s="13">
        <f>IFERROR(Table2[[#This Row],[Total Waste (tons)]] / (Table2[[#This Row],[Population (million)]]*1000), NA())</f>
        <v>2.1236351218679301E-2</v>
      </c>
      <c r="J3027" s="13">
        <v>234.27</v>
      </c>
      <c r="K3027" s="13">
        <f>IFERROR(Table2[[#This Row],[Total Waste (tons)]] * Table2[[#This Row],[Household waste (%)]], NA())</f>
        <v>151042.2144</v>
      </c>
      <c r="L3027" s="13">
        <v>30.36</v>
      </c>
      <c r="M3027" s="10">
        <f>SUMIFS(Table2[Household waste (%)], Table2[Country], "Australia", Table2[Year], 2020)</f>
        <v>1412.17</v>
      </c>
      <c r="N3027" s="10">
        <f>COUNTIFS(Table2[Year], "USA")</f>
        <v>0</v>
      </c>
    </row>
    <row r="3028" spans="1:14" x14ac:dyDescent="0.35">
      <c r="A3028" s="8" t="s">
        <v>18</v>
      </c>
      <c r="B3028" s="9">
        <v>2023</v>
      </c>
      <c r="C3028" s="8" t="s">
        <v>25</v>
      </c>
      <c r="D3028" s="9">
        <v>16276.69</v>
      </c>
      <c r="E3028" s="10">
        <v>16703.509999999998</v>
      </c>
      <c r="F3028" s="10">
        <f>IFERROR(Table2[[#This Row],[Economic loss ($ million)]]*1000000 / Table2[[#This Row],[Total Waste (tons)]], NA())</f>
        <v>1026222.7762524197</v>
      </c>
      <c r="G3028" s="10" t="str">
        <f t="shared" si="47"/>
        <v>Medium</v>
      </c>
      <c r="H3028" s="10">
        <v>183.68</v>
      </c>
      <c r="I3028" s="10">
        <f>IFERROR(Table2[[#This Row],[Total Waste (tons)]] / (Table2[[#This Row],[Population (million)]]*1000), NA())</f>
        <v>1.6088773129843428E-2</v>
      </c>
      <c r="J3028" s="10">
        <v>1011.68</v>
      </c>
      <c r="K3028" s="10">
        <f>IFERROR(Table2[[#This Row],[Total Waste (tons)]] * Table2[[#This Row],[Household waste (%)]], NA())</f>
        <v>897008.38589999999</v>
      </c>
      <c r="L3028" s="10">
        <v>55.11</v>
      </c>
      <c r="M3028" s="10">
        <f>SUMIFS(Table2[Household waste (%)], Table2[Country], "Australia", Table2[Year], 2020)</f>
        <v>1412.17</v>
      </c>
      <c r="N3028" s="10">
        <f>COUNTIFS(Table2[Year], "USA")</f>
        <v>0</v>
      </c>
    </row>
    <row r="3029" spans="1:14" x14ac:dyDescent="0.35">
      <c r="A3029" s="11" t="s">
        <v>16</v>
      </c>
      <c r="B3029" s="12">
        <v>2020</v>
      </c>
      <c r="C3029" s="11" t="s">
        <v>15</v>
      </c>
      <c r="D3029" s="12">
        <v>39838.370000000003</v>
      </c>
      <c r="E3029" s="13">
        <v>40364.980000000003</v>
      </c>
      <c r="F3029" s="13">
        <f>IFERROR(Table2[[#This Row],[Economic loss ($ million)]]*1000000 / Table2[[#This Row],[Total Waste (tons)]], NA())</f>
        <v>1013218.6633137851</v>
      </c>
      <c r="G3029" s="13" t="str">
        <f t="shared" si="47"/>
        <v>Medium</v>
      </c>
      <c r="H3029" s="13">
        <v>123.76</v>
      </c>
      <c r="I3029" s="13">
        <f>IFERROR(Table2[[#This Row],[Total Waste (tons)]] / (Table2[[#This Row],[Population (million)]]*1000), NA())</f>
        <v>2.9571675648391457E-2</v>
      </c>
      <c r="J3029" s="13">
        <v>1347.18</v>
      </c>
      <c r="K3029" s="13">
        <f>IFERROR(Table2[[#This Row],[Total Waste (tons)]] * Table2[[#This Row],[Household waste (%)]], NA())</f>
        <v>1483979.2825000002</v>
      </c>
      <c r="L3029" s="13">
        <v>37.25</v>
      </c>
      <c r="M3029" s="10">
        <f>SUMIFS(Table2[Household waste (%)], Table2[Country], "Australia", Table2[Year], 2020)</f>
        <v>1412.17</v>
      </c>
      <c r="N3029" s="10">
        <f>COUNTIFS(Table2[Year], "USA")</f>
        <v>0</v>
      </c>
    </row>
    <row r="3030" spans="1:14" x14ac:dyDescent="0.35">
      <c r="A3030" s="8" t="s">
        <v>16</v>
      </c>
      <c r="B3030" s="9">
        <v>2024</v>
      </c>
      <c r="C3030" s="8" t="s">
        <v>11</v>
      </c>
      <c r="D3030" s="9">
        <v>16319.38</v>
      </c>
      <c r="E3030" s="10">
        <v>16600.71</v>
      </c>
      <c r="F3030" s="10">
        <f>IFERROR(Table2[[#This Row],[Economic loss ($ million)]]*1000000 / Table2[[#This Row],[Total Waste (tons)]], NA())</f>
        <v>1017239.0127566122</v>
      </c>
      <c r="G3030" s="10" t="str">
        <f t="shared" si="47"/>
        <v>Medium</v>
      </c>
      <c r="H3030" s="10">
        <v>155.21</v>
      </c>
      <c r="I3030" s="10">
        <f>IFERROR(Table2[[#This Row],[Total Waste (tons)]] / (Table2[[#This Row],[Population (million)]]*1000), NA())</f>
        <v>0.13199110320284696</v>
      </c>
      <c r="J3030" s="10">
        <v>123.64</v>
      </c>
      <c r="K3030" s="10">
        <f>IFERROR(Table2[[#This Row],[Total Waste (tons)]] * Table2[[#This Row],[Household waste (%)]], NA())</f>
        <v>1135665.6542</v>
      </c>
      <c r="L3030" s="10">
        <v>69.59</v>
      </c>
      <c r="M3030" s="10">
        <f>SUMIFS(Table2[Household waste (%)], Table2[Country], "Australia", Table2[Year], 2020)</f>
        <v>1412.17</v>
      </c>
      <c r="N3030" s="10">
        <f>COUNTIFS(Table2[Year], "USA")</f>
        <v>0</v>
      </c>
    </row>
    <row r="3031" spans="1:14" x14ac:dyDescent="0.35">
      <c r="A3031" s="11" t="s">
        <v>16</v>
      </c>
      <c r="B3031" s="12">
        <v>2024</v>
      </c>
      <c r="C3031" s="11" t="s">
        <v>25</v>
      </c>
      <c r="D3031" s="12">
        <v>13490.82</v>
      </c>
      <c r="E3031" s="13">
        <v>10997.21</v>
      </c>
      <c r="F3031" s="13">
        <f>IFERROR(Table2[[#This Row],[Economic loss ($ million)]]*1000000 / Table2[[#This Row],[Total Waste (tons)]], NA())</f>
        <v>815162.45862000983</v>
      </c>
      <c r="G3031" s="13" t="str">
        <f t="shared" si="47"/>
        <v>Low</v>
      </c>
      <c r="H3031" s="13">
        <v>48.18</v>
      </c>
      <c r="I3031" s="13">
        <f>IFERROR(Table2[[#This Row],[Total Waste (tons)]] / (Table2[[#This Row],[Population (million)]]*1000), NA())</f>
        <v>0.29340626359286648</v>
      </c>
      <c r="J3031" s="13">
        <v>45.98</v>
      </c>
      <c r="K3031" s="13">
        <f>IFERROR(Table2[[#This Row],[Total Waste (tons)]] * Table2[[#This Row],[Household waste (%)]], NA())</f>
        <v>570931.5024</v>
      </c>
      <c r="L3031" s="13">
        <v>42.32</v>
      </c>
      <c r="M3031" s="10">
        <f>SUMIFS(Table2[Household waste (%)], Table2[Country], "Australia", Table2[Year], 2020)</f>
        <v>1412.17</v>
      </c>
      <c r="N3031" s="10">
        <f>COUNTIFS(Table2[Year], "USA")</f>
        <v>0</v>
      </c>
    </row>
    <row r="3032" spans="1:14" x14ac:dyDescent="0.35">
      <c r="A3032" s="8" t="s">
        <v>34</v>
      </c>
      <c r="B3032" s="9">
        <v>2018</v>
      </c>
      <c r="C3032" s="8" t="s">
        <v>15</v>
      </c>
      <c r="D3032" s="9">
        <v>11960.04</v>
      </c>
      <c r="E3032" s="10">
        <v>13749.13</v>
      </c>
      <c r="F3032" s="10">
        <f>IFERROR(Table2[[#This Row],[Economic loss ($ million)]]*1000000 / Table2[[#This Row],[Total Waste (tons)]], NA())</f>
        <v>1149588.9645854027</v>
      </c>
      <c r="G3032" s="10" t="str">
        <f t="shared" si="47"/>
        <v>High</v>
      </c>
      <c r="H3032" s="10">
        <v>109.81</v>
      </c>
      <c r="I3032" s="10">
        <f>IFERROR(Table2[[#This Row],[Total Waste (tons)]] / (Table2[[#This Row],[Population (million)]]*1000), NA())</f>
        <v>1.3625172307727362E-2</v>
      </c>
      <c r="J3032" s="10">
        <v>877.79</v>
      </c>
      <c r="K3032" s="10">
        <f>IFERROR(Table2[[#This Row],[Total Waste (tons)]] * Table2[[#This Row],[Household waste (%)]], NA())</f>
        <v>436900.26120000007</v>
      </c>
      <c r="L3032" s="10">
        <v>36.53</v>
      </c>
      <c r="M3032" s="10">
        <f>SUMIFS(Table2[Household waste (%)], Table2[Country], "Australia", Table2[Year], 2020)</f>
        <v>1412.17</v>
      </c>
      <c r="N3032" s="10">
        <f>COUNTIFS(Table2[Year], "USA")</f>
        <v>0</v>
      </c>
    </row>
    <row r="3033" spans="1:14" x14ac:dyDescent="0.35">
      <c r="A3033" s="11" t="s">
        <v>17</v>
      </c>
      <c r="B3033" s="12">
        <v>2024</v>
      </c>
      <c r="C3033" s="11" t="s">
        <v>13</v>
      </c>
      <c r="D3033" s="12">
        <v>9885.2800000000007</v>
      </c>
      <c r="E3033" s="13">
        <v>10090</v>
      </c>
      <c r="F3033" s="13">
        <f>IFERROR(Table2[[#This Row],[Economic loss ($ million)]]*1000000 / Table2[[#This Row],[Total Waste (tons)]], NA())</f>
        <v>1020709.5803052619</v>
      </c>
      <c r="G3033" s="13" t="str">
        <f t="shared" si="47"/>
        <v>Medium</v>
      </c>
      <c r="H3033" s="13">
        <v>193.59</v>
      </c>
      <c r="I3033" s="13">
        <f>IFERROR(Table2[[#This Row],[Total Waste (tons)]] / (Table2[[#This Row],[Population (million)]]*1000), NA())</f>
        <v>6.34118930014754E-2</v>
      </c>
      <c r="J3033" s="13">
        <v>155.88999999999999</v>
      </c>
      <c r="K3033" s="13">
        <f>IFERROR(Table2[[#This Row],[Total Waste (tons)]] * Table2[[#This Row],[Household waste (%)]], NA())</f>
        <v>336593.78399999999</v>
      </c>
      <c r="L3033" s="13">
        <v>34.049999999999997</v>
      </c>
      <c r="M3033" s="10">
        <f>SUMIFS(Table2[Household waste (%)], Table2[Country], "Australia", Table2[Year], 2020)</f>
        <v>1412.17</v>
      </c>
      <c r="N3033" s="10">
        <f>COUNTIFS(Table2[Year], "USA")</f>
        <v>0</v>
      </c>
    </row>
    <row r="3034" spans="1:14" x14ac:dyDescent="0.35">
      <c r="A3034" s="8" t="s">
        <v>35</v>
      </c>
      <c r="B3034" s="9">
        <v>2019</v>
      </c>
      <c r="C3034" s="8" t="s">
        <v>25</v>
      </c>
      <c r="D3034" s="9">
        <v>8716</v>
      </c>
      <c r="E3034" s="10">
        <v>9644.6299999999992</v>
      </c>
      <c r="F3034" s="10">
        <f>IFERROR(Table2[[#This Row],[Economic loss ($ million)]]*1000000 / Table2[[#This Row],[Total Waste (tons)]], NA())</f>
        <v>1106543.1390546123</v>
      </c>
      <c r="G3034" s="10" t="str">
        <f t="shared" si="47"/>
        <v>High</v>
      </c>
      <c r="H3034" s="10">
        <v>72.92</v>
      </c>
      <c r="I3034" s="10">
        <f>IFERROR(Table2[[#This Row],[Total Waste (tons)]] / (Table2[[#This Row],[Population (million)]]*1000), NA())</f>
        <v>4.8476084538375971E-2</v>
      </c>
      <c r="J3034" s="10">
        <v>179.8</v>
      </c>
      <c r="K3034" s="10">
        <f>IFERROR(Table2[[#This Row],[Total Waste (tons)]] * Table2[[#This Row],[Household waste (%)]], NA())</f>
        <v>574297.24</v>
      </c>
      <c r="L3034" s="10">
        <v>65.89</v>
      </c>
      <c r="M3034" s="10">
        <f>SUMIFS(Table2[Household waste (%)], Table2[Country], "Australia", Table2[Year], 2020)</f>
        <v>1412.17</v>
      </c>
      <c r="N3034" s="10">
        <f>COUNTIFS(Table2[Year], "USA")</f>
        <v>0</v>
      </c>
    </row>
    <row r="3035" spans="1:14" x14ac:dyDescent="0.35">
      <c r="A3035" s="11" t="s">
        <v>28</v>
      </c>
      <c r="B3035" s="12">
        <v>2020</v>
      </c>
      <c r="C3035" s="11" t="s">
        <v>20</v>
      </c>
      <c r="D3035" s="12">
        <v>22751.56</v>
      </c>
      <c r="E3035" s="13">
        <v>25813.94</v>
      </c>
      <c r="F3035" s="13">
        <f>IFERROR(Table2[[#This Row],[Economic loss ($ million)]]*1000000 / Table2[[#This Row],[Total Waste (tons)]], NA())</f>
        <v>1134600.8801154734</v>
      </c>
      <c r="G3035" s="13" t="str">
        <f t="shared" si="47"/>
        <v>High</v>
      </c>
      <c r="H3035" s="13">
        <v>111.67</v>
      </c>
      <c r="I3035" s="13">
        <f>IFERROR(Table2[[#This Row],[Total Waste (tons)]] / (Table2[[#This Row],[Population (million)]]*1000), NA())</f>
        <v>4.456197116891257E-2</v>
      </c>
      <c r="J3035" s="13">
        <v>510.56</v>
      </c>
      <c r="K3035" s="13">
        <f>IFERROR(Table2[[#This Row],[Total Waste (tons)]] * Table2[[#This Row],[Household waste (%)]], NA())</f>
        <v>962390.98800000001</v>
      </c>
      <c r="L3035" s="13">
        <v>42.3</v>
      </c>
      <c r="M3035" s="10">
        <f>SUMIFS(Table2[Household waste (%)], Table2[Country], "Australia", Table2[Year], 2020)</f>
        <v>1412.17</v>
      </c>
      <c r="N3035" s="10">
        <f>COUNTIFS(Table2[Year], "USA")</f>
        <v>0</v>
      </c>
    </row>
    <row r="3036" spans="1:14" x14ac:dyDescent="0.35">
      <c r="A3036" s="8" t="s">
        <v>21</v>
      </c>
      <c r="B3036" s="9">
        <v>2022</v>
      </c>
      <c r="C3036" s="8" t="s">
        <v>20</v>
      </c>
      <c r="D3036" s="9">
        <v>37858.74</v>
      </c>
      <c r="E3036" s="10">
        <v>34972.42</v>
      </c>
      <c r="F3036" s="10">
        <f>IFERROR(Table2[[#This Row],[Economic loss ($ million)]]*1000000 / Table2[[#This Row],[Total Waste (tons)]], NA())</f>
        <v>923760.80133675877</v>
      </c>
      <c r="G3036" s="10" t="str">
        <f t="shared" si="47"/>
        <v>Low</v>
      </c>
      <c r="H3036" s="10">
        <v>78.05</v>
      </c>
      <c r="I3036" s="10">
        <f>IFERROR(Table2[[#This Row],[Total Waste (tons)]] / (Table2[[#This Row],[Population (million)]]*1000), NA())</f>
        <v>7.7831380288639437E-2</v>
      </c>
      <c r="J3036" s="10">
        <v>486.42</v>
      </c>
      <c r="K3036" s="10">
        <f>IFERROR(Table2[[#This Row],[Total Waste (tons)]] * Table2[[#This Row],[Household waste (%)]], NA())</f>
        <v>2448324.7157999999</v>
      </c>
      <c r="L3036" s="10">
        <v>64.67</v>
      </c>
      <c r="M3036" s="10">
        <f>SUMIFS(Table2[Household waste (%)], Table2[Country], "Australia", Table2[Year], 2020)</f>
        <v>1412.17</v>
      </c>
      <c r="N3036" s="10">
        <f>COUNTIFS(Table2[Year], "USA")</f>
        <v>0</v>
      </c>
    </row>
    <row r="3037" spans="1:14" x14ac:dyDescent="0.35">
      <c r="A3037" s="11" t="s">
        <v>35</v>
      </c>
      <c r="B3037" s="12">
        <v>2022</v>
      </c>
      <c r="C3037" s="11" t="s">
        <v>20</v>
      </c>
      <c r="D3037" s="12">
        <v>29974.31</v>
      </c>
      <c r="E3037" s="13">
        <v>32496.03</v>
      </c>
      <c r="F3037" s="13">
        <f>IFERROR(Table2[[#This Row],[Economic loss ($ million)]]*1000000 / Table2[[#This Row],[Total Waste (tons)]], NA())</f>
        <v>1084129.3761224195</v>
      </c>
      <c r="G3037" s="13" t="str">
        <f t="shared" si="47"/>
        <v>Medium</v>
      </c>
      <c r="H3037" s="13">
        <v>65.290000000000006</v>
      </c>
      <c r="I3037" s="13">
        <f>IFERROR(Table2[[#This Row],[Total Waste (tons)]] / (Table2[[#This Row],[Population (million)]]*1000), NA())</f>
        <v>2.7233775201475519E-2</v>
      </c>
      <c r="J3037" s="13">
        <v>1100.6300000000001</v>
      </c>
      <c r="K3037" s="13">
        <f>IFERROR(Table2[[#This Row],[Total Waste (tons)]] * Table2[[#This Row],[Household waste (%)]], NA())</f>
        <v>1816443.1860000002</v>
      </c>
      <c r="L3037" s="13">
        <v>60.6</v>
      </c>
      <c r="M3037" s="10">
        <f>SUMIFS(Table2[Household waste (%)], Table2[Country], "Australia", Table2[Year], 2020)</f>
        <v>1412.17</v>
      </c>
      <c r="N3037" s="10">
        <f>COUNTIFS(Table2[Year], "USA")</f>
        <v>0</v>
      </c>
    </row>
    <row r="3038" spans="1:14" x14ac:dyDescent="0.35">
      <c r="A3038" s="8" t="s">
        <v>21</v>
      </c>
      <c r="B3038" s="9">
        <v>2023</v>
      </c>
      <c r="C3038" s="8" t="s">
        <v>20</v>
      </c>
      <c r="D3038" s="9">
        <v>20302.189999999999</v>
      </c>
      <c r="E3038" s="10">
        <v>20223.89</v>
      </c>
      <c r="F3038" s="10">
        <f>IFERROR(Table2[[#This Row],[Economic loss ($ million)]]*1000000 / Table2[[#This Row],[Total Waste (tons)]], NA())</f>
        <v>996143.27321338246</v>
      </c>
      <c r="G3038" s="10" t="str">
        <f t="shared" si="47"/>
        <v>Medium</v>
      </c>
      <c r="H3038" s="10">
        <v>185.02</v>
      </c>
      <c r="I3038" s="10">
        <f>IFERROR(Table2[[#This Row],[Total Waste (tons)]] / (Table2[[#This Row],[Population (million)]]*1000), NA())</f>
        <v>8.7475505191951394E-2</v>
      </c>
      <c r="J3038" s="10">
        <v>232.09</v>
      </c>
      <c r="K3038" s="10">
        <f>IFERROR(Table2[[#This Row],[Total Waste (tons)]] * Table2[[#This Row],[Household waste (%)]], NA())</f>
        <v>823456.82640000002</v>
      </c>
      <c r="L3038" s="10">
        <v>40.56</v>
      </c>
      <c r="M3038" s="10">
        <f>SUMIFS(Table2[Household waste (%)], Table2[Country], "Australia", Table2[Year], 2020)</f>
        <v>1412.17</v>
      </c>
      <c r="N3038" s="10">
        <f>COUNTIFS(Table2[Year], "USA")</f>
        <v>0</v>
      </c>
    </row>
    <row r="3039" spans="1:14" x14ac:dyDescent="0.35">
      <c r="A3039" s="11" t="s">
        <v>18</v>
      </c>
      <c r="B3039" s="12">
        <v>2022</v>
      </c>
      <c r="C3039" s="11" t="s">
        <v>22</v>
      </c>
      <c r="D3039" s="12">
        <v>49337.57</v>
      </c>
      <c r="E3039" s="13">
        <v>42934.92</v>
      </c>
      <c r="F3039" s="13">
        <f>IFERROR(Table2[[#This Row],[Economic loss ($ million)]]*1000000 / Table2[[#This Row],[Total Waste (tons)]], NA())</f>
        <v>870227.69868884911</v>
      </c>
      <c r="G3039" s="13" t="str">
        <f t="shared" si="47"/>
        <v>Low</v>
      </c>
      <c r="H3039" s="13">
        <v>103.54</v>
      </c>
      <c r="I3039" s="13">
        <f>IFERROR(Table2[[#This Row],[Total Waste (tons)]] / (Table2[[#This Row],[Population (million)]]*1000), NA())</f>
        <v>0.1022222521495908</v>
      </c>
      <c r="J3039" s="13">
        <v>482.65</v>
      </c>
      <c r="K3039" s="13">
        <f>IFERROR(Table2[[#This Row],[Total Waste (tons)]] * Table2[[#This Row],[Household waste (%)]], NA())</f>
        <v>1579788.9914000002</v>
      </c>
      <c r="L3039" s="13">
        <v>32.020000000000003</v>
      </c>
      <c r="M3039" s="10">
        <f>SUMIFS(Table2[Household waste (%)], Table2[Country], "Australia", Table2[Year], 2020)</f>
        <v>1412.17</v>
      </c>
      <c r="N3039" s="10">
        <f>COUNTIFS(Table2[Year], "USA")</f>
        <v>0</v>
      </c>
    </row>
    <row r="3040" spans="1:14" x14ac:dyDescent="0.35">
      <c r="A3040" s="8" t="s">
        <v>28</v>
      </c>
      <c r="B3040" s="9">
        <v>2023</v>
      </c>
      <c r="C3040" s="8" t="s">
        <v>25</v>
      </c>
      <c r="D3040" s="9">
        <v>47373.36</v>
      </c>
      <c r="E3040" s="10">
        <v>55692.26</v>
      </c>
      <c r="F3040" s="10">
        <f>IFERROR(Table2[[#This Row],[Economic loss ($ million)]]*1000000 / Table2[[#This Row],[Total Waste (tons)]], NA())</f>
        <v>1175602.9126918588</v>
      </c>
      <c r="G3040" s="10" t="str">
        <f t="shared" si="47"/>
        <v>High</v>
      </c>
      <c r="H3040" s="10">
        <v>129.24</v>
      </c>
      <c r="I3040" s="10">
        <f>IFERROR(Table2[[#This Row],[Total Waste (tons)]] / (Table2[[#This Row],[Population (million)]]*1000), NA())</f>
        <v>4.301585399073822E-2</v>
      </c>
      <c r="J3040" s="10">
        <v>1101.3</v>
      </c>
      <c r="K3040" s="10">
        <f>IFERROR(Table2[[#This Row],[Total Waste (tons)]] * Table2[[#This Row],[Household waste (%)]], NA())</f>
        <v>2137012.2695999998</v>
      </c>
      <c r="L3040" s="10">
        <v>45.11</v>
      </c>
      <c r="M3040" s="10">
        <f>SUMIFS(Table2[Household waste (%)], Table2[Country], "Australia", Table2[Year], 2020)</f>
        <v>1412.17</v>
      </c>
      <c r="N3040" s="10">
        <f>COUNTIFS(Table2[Year], "USA")</f>
        <v>0</v>
      </c>
    </row>
    <row r="3041" spans="1:14" x14ac:dyDescent="0.35">
      <c r="A3041" s="11" t="s">
        <v>24</v>
      </c>
      <c r="B3041" s="12">
        <v>2019</v>
      </c>
      <c r="C3041" s="11" t="s">
        <v>25</v>
      </c>
      <c r="D3041" s="12">
        <v>41505.08</v>
      </c>
      <c r="E3041" s="13">
        <v>33845.07</v>
      </c>
      <c r="F3041" s="13">
        <f>IFERROR(Table2[[#This Row],[Economic loss ($ million)]]*1000000 / Table2[[#This Row],[Total Waste (tons)]], NA())</f>
        <v>815444.03721183038</v>
      </c>
      <c r="G3041" s="13" t="str">
        <f t="shared" si="47"/>
        <v>Low</v>
      </c>
      <c r="H3041" s="13">
        <v>112.04</v>
      </c>
      <c r="I3041" s="13">
        <f>IFERROR(Table2[[#This Row],[Total Waste (tons)]] / (Table2[[#This Row],[Population (million)]]*1000), NA())</f>
        <v>0.14817421727178609</v>
      </c>
      <c r="J3041" s="13">
        <v>280.11</v>
      </c>
      <c r="K3041" s="13">
        <f>IFERROR(Table2[[#This Row],[Total Waste (tons)]] * Table2[[#This Row],[Household waste (%)]], NA())</f>
        <v>2800347.7475999999</v>
      </c>
      <c r="L3041" s="13">
        <v>67.47</v>
      </c>
      <c r="M3041" s="10">
        <f>SUMIFS(Table2[Household waste (%)], Table2[Country], "Australia", Table2[Year], 2020)</f>
        <v>1412.17</v>
      </c>
      <c r="N3041" s="10">
        <f>COUNTIFS(Table2[Year], "USA")</f>
        <v>0</v>
      </c>
    </row>
    <row r="3042" spans="1:14" x14ac:dyDescent="0.35">
      <c r="A3042" s="8" t="s">
        <v>21</v>
      </c>
      <c r="B3042" s="9">
        <v>2018</v>
      </c>
      <c r="C3042" s="8" t="s">
        <v>15</v>
      </c>
      <c r="D3042" s="9">
        <v>45114.16</v>
      </c>
      <c r="E3042" s="10">
        <v>44709.61</v>
      </c>
      <c r="F3042" s="10">
        <f>IFERROR(Table2[[#This Row],[Economic loss ($ million)]]*1000000 / Table2[[#This Row],[Total Waste (tons)]], NA())</f>
        <v>991032.74891962961</v>
      </c>
      <c r="G3042" s="10" t="str">
        <f t="shared" si="47"/>
        <v>Medium</v>
      </c>
      <c r="H3042" s="10">
        <v>188.62</v>
      </c>
      <c r="I3042" s="10">
        <f>IFERROR(Table2[[#This Row],[Total Waste (tons)]] / (Table2[[#This Row],[Population (million)]]*1000), NA())</f>
        <v>0.1410478661872753</v>
      </c>
      <c r="J3042" s="10">
        <v>319.85000000000002</v>
      </c>
      <c r="K3042" s="10">
        <f>IFERROR(Table2[[#This Row],[Total Waste (tons)]] * Table2[[#This Row],[Household waste (%)]], NA())</f>
        <v>2866102.5848000003</v>
      </c>
      <c r="L3042" s="10">
        <v>63.53</v>
      </c>
      <c r="M3042" s="10">
        <f>SUMIFS(Table2[Household waste (%)], Table2[Country], "Australia", Table2[Year], 2020)</f>
        <v>1412.17</v>
      </c>
      <c r="N3042" s="10">
        <f>COUNTIFS(Table2[Year], "USA")</f>
        <v>0</v>
      </c>
    </row>
    <row r="3043" spans="1:14" x14ac:dyDescent="0.35">
      <c r="A3043" s="11" t="s">
        <v>35</v>
      </c>
      <c r="B3043" s="12">
        <v>2022</v>
      </c>
      <c r="C3043" s="11" t="s">
        <v>15</v>
      </c>
      <c r="D3043" s="12">
        <v>3762.04</v>
      </c>
      <c r="E3043" s="13">
        <v>3618.29</v>
      </c>
      <c r="F3043" s="13">
        <f>IFERROR(Table2[[#This Row],[Economic loss ($ million)]]*1000000 / Table2[[#This Row],[Total Waste (tons)]], NA())</f>
        <v>961789.34833228786</v>
      </c>
      <c r="G3043" s="13" t="str">
        <f t="shared" si="47"/>
        <v>Medium</v>
      </c>
      <c r="H3043" s="13">
        <v>27.4</v>
      </c>
      <c r="I3043" s="13">
        <f>IFERROR(Table2[[#This Row],[Total Waste (tons)]] / (Table2[[#This Row],[Population (million)]]*1000), NA())</f>
        <v>3.7763902830756876E-3</v>
      </c>
      <c r="J3043" s="13">
        <v>996.2</v>
      </c>
      <c r="K3043" s="13">
        <f>IFERROR(Table2[[#This Row],[Total Waste (tons)]] * Table2[[#This Row],[Household waste (%)]], NA())</f>
        <v>150067.77559999999</v>
      </c>
      <c r="L3043" s="13">
        <v>39.89</v>
      </c>
      <c r="M3043" s="10">
        <f>SUMIFS(Table2[Household waste (%)], Table2[Country], "Australia", Table2[Year], 2020)</f>
        <v>1412.17</v>
      </c>
      <c r="N3043" s="10">
        <f>COUNTIFS(Table2[Year], "USA")</f>
        <v>0</v>
      </c>
    </row>
    <row r="3044" spans="1:14" x14ac:dyDescent="0.35">
      <c r="A3044" s="8" t="s">
        <v>18</v>
      </c>
      <c r="B3044" s="9">
        <v>2021</v>
      </c>
      <c r="C3044" s="8" t="s">
        <v>13</v>
      </c>
      <c r="D3044" s="9">
        <v>5891.72</v>
      </c>
      <c r="E3044" s="10">
        <v>4807.38</v>
      </c>
      <c r="F3044" s="10">
        <f>IFERROR(Table2[[#This Row],[Economic loss ($ million)]]*1000000 / Table2[[#This Row],[Total Waste (tons)]], NA())</f>
        <v>815955.27282355574</v>
      </c>
      <c r="G3044" s="10" t="str">
        <f t="shared" si="47"/>
        <v>Low</v>
      </c>
      <c r="H3044" s="10">
        <v>190.78</v>
      </c>
      <c r="I3044" s="10">
        <f>IFERROR(Table2[[#This Row],[Total Waste (tons)]] / (Table2[[#This Row],[Population (million)]]*1000), NA())</f>
        <v>2.0288990667722717E-2</v>
      </c>
      <c r="J3044" s="10">
        <v>290.39</v>
      </c>
      <c r="K3044" s="10">
        <f>IFERROR(Table2[[#This Row],[Total Waste (tons)]] * Table2[[#This Row],[Household waste (%)]], NA())</f>
        <v>187003.19279999999</v>
      </c>
      <c r="L3044" s="10">
        <v>31.74</v>
      </c>
      <c r="M3044" s="10">
        <f>SUMIFS(Table2[Household waste (%)], Table2[Country], "Australia", Table2[Year], 2020)</f>
        <v>1412.17</v>
      </c>
      <c r="N3044" s="10">
        <f>COUNTIFS(Table2[Year], "USA")</f>
        <v>0</v>
      </c>
    </row>
    <row r="3045" spans="1:14" x14ac:dyDescent="0.35">
      <c r="A3045" s="11" t="s">
        <v>31</v>
      </c>
      <c r="B3045" s="12">
        <v>2018</v>
      </c>
      <c r="C3045" s="11" t="s">
        <v>22</v>
      </c>
      <c r="D3045" s="12">
        <v>35181.49</v>
      </c>
      <c r="E3045" s="13">
        <v>38177.300000000003</v>
      </c>
      <c r="F3045" s="13">
        <f>IFERROR(Table2[[#This Row],[Economic loss ($ million)]]*1000000 / Table2[[#This Row],[Total Waste (tons)]], NA())</f>
        <v>1085153.0165436429</v>
      </c>
      <c r="G3045" s="13" t="str">
        <f t="shared" si="47"/>
        <v>Medium</v>
      </c>
      <c r="H3045" s="13">
        <v>179.61</v>
      </c>
      <c r="I3045" s="13">
        <f>IFERROR(Table2[[#This Row],[Total Waste (tons)]] / (Table2[[#This Row],[Population (million)]]*1000), NA())</f>
        <v>2.982139284927187E-2</v>
      </c>
      <c r="J3045" s="13">
        <v>1179.74</v>
      </c>
      <c r="K3045" s="13">
        <f>IFERROR(Table2[[#This Row],[Total Waste (tons)]] * Table2[[#This Row],[Household waste (%)]], NA())</f>
        <v>1790034.2112</v>
      </c>
      <c r="L3045" s="13">
        <v>50.88</v>
      </c>
      <c r="M3045" s="10">
        <f>SUMIFS(Table2[Household waste (%)], Table2[Country], "Australia", Table2[Year], 2020)</f>
        <v>1412.17</v>
      </c>
      <c r="N3045" s="10">
        <f>COUNTIFS(Table2[Year], "USA")</f>
        <v>0</v>
      </c>
    </row>
    <row r="3046" spans="1:14" x14ac:dyDescent="0.35">
      <c r="A3046" s="8" t="s">
        <v>12</v>
      </c>
      <c r="B3046" s="9">
        <v>2023</v>
      </c>
      <c r="C3046" s="8" t="s">
        <v>15</v>
      </c>
      <c r="D3046" s="9">
        <v>21340.53</v>
      </c>
      <c r="E3046" s="10">
        <v>18787.62</v>
      </c>
      <c r="F3046" s="10">
        <f>IFERROR(Table2[[#This Row],[Economic loss ($ million)]]*1000000 / Table2[[#This Row],[Total Waste (tons)]], NA())</f>
        <v>880372.69927222992</v>
      </c>
      <c r="G3046" s="10" t="str">
        <f t="shared" si="47"/>
        <v>Low</v>
      </c>
      <c r="H3046" s="10">
        <v>120.91</v>
      </c>
      <c r="I3046" s="10">
        <f>IFERROR(Table2[[#This Row],[Total Waste (tons)]] / (Table2[[#This Row],[Population (million)]]*1000), NA())</f>
        <v>1.7724987126031991E-2</v>
      </c>
      <c r="J3046" s="10">
        <v>1203.98</v>
      </c>
      <c r="K3046" s="10">
        <f>IFERROR(Table2[[#This Row],[Total Waste (tons)]] * Table2[[#This Row],[Household waste (%)]], NA())</f>
        <v>944745.26309999998</v>
      </c>
      <c r="L3046" s="10">
        <v>44.27</v>
      </c>
      <c r="M3046" s="10">
        <f>SUMIFS(Table2[Household waste (%)], Table2[Country], "Australia", Table2[Year], 2020)</f>
        <v>1412.17</v>
      </c>
      <c r="N3046" s="10">
        <f>COUNTIFS(Table2[Year], "USA")</f>
        <v>0</v>
      </c>
    </row>
    <row r="3047" spans="1:14" x14ac:dyDescent="0.35">
      <c r="A3047" s="11" t="s">
        <v>24</v>
      </c>
      <c r="B3047" s="12">
        <v>2019</v>
      </c>
      <c r="C3047" s="11" t="s">
        <v>22</v>
      </c>
      <c r="D3047" s="12">
        <v>34377.17</v>
      </c>
      <c r="E3047" s="13">
        <v>29072.21</v>
      </c>
      <c r="F3047" s="13">
        <f>IFERROR(Table2[[#This Row],[Economic loss ($ million)]]*1000000 / Table2[[#This Row],[Total Waste (tons)]], NA())</f>
        <v>845683.63248050958</v>
      </c>
      <c r="G3047" s="13" t="str">
        <f t="shared" si="47"/>
        <v>Low</v>
      </c>
      <c r="H3047" s="13">
        <v>140.08000000000001</v>
      </c>
      <c r="I3047" s="13">
        <f>IFERROR(Table2[[#This Row],[Total Waste (tons)]] / (Table2[[#This Row],[Population (million)]]*1000), NA())</f>
        <v>3.4932243346780335E-2</v>
      </c>
      <c r="J3047" s="13">
        <v>984.11</v>
      </c>
      <c r="K3047" s="13">
        <f>IFERROR(Table2[[#This Row],[Total Waste (tons)]] * Table2[[#This Row],[Household waste (%)]], NA())</f>
        <v>2014502.162</v>
      </c>
      <c r="L3047" s="13">
        <v>58.6</v>
      </c>
      <c r="M3047" s="10">
        <f>SUMIFS(Table2[Household waste (%)], Table2[Country], "Australia", Table2[Year], 2020)</f>
        <v>1412.17</v>
      </c>
      <c r="N3047" s="10">
        <f>COUNTIFS(Table2[Year], "USA")</f>
        <v>0</v>
      </c>
    </row>
    <row r="3048" spans="1:14" x14ac:dyDescent="0.35">
      <c r="A3048" s="8" t="s">
        <v>21</v>
      </c>
      <c r="B3048" s="9">
        <v>2019</v>
      </c>
      <c r="C3048" s="8" t="s">
        <v>20</v>
      </c>
      <c r="D3048" s="9">
        <v>11916.64</v>
      </c>
      <c r="E3048" s="10">
        <v>13349.45</v>
      </c>
      <c r="F3048" s="10">
        <f>IFERROR(Table2[[#This Row],[Economic loss ($ million)]]*1000000 / Table2[[#This Row],[Total Waste (tons)]], NA())</f>
        <v>1120236.0732555485</v>
      </c>
      <c r="G3048" s="10" t="str">
        <f t="shared" si="47"/>
        <v>High</v>
      </c>
      <c r="H3048" s="10">
        <v>62.28</v>
      </c>
      <c r="I3048" s="10">
        <f>IFERROR(Table2[[#This Row],[Total Waste (tons)]] / (Table2[[#This Row],[Population (million)]]*1000), NA())</f>
        <v>1.2827936617292455E-2</v>
      </c>
      <c r="J3048" s="10">
        <v>928.96</v>
      </c>
      <c r="K3048" s="10">
        <f>IFERROR(Table2[[#This Row],[Total Waste (tons)]] * Table2[[#This Row],[Household waste (%)]], NA())</f>
        <v>523855.49439999997</v>
      </c>
      <c r="L3048" s="10">
        <v>43.96</v>
      </c>
      <c r="M3048" s="10">
        <f>SUMIFS(Table2[Household waste (%)], Table2[Country], "Australia", Table2[Year], 2020)</f>
        <v>1412.17</v>
      </c>
      <c r="N3048" s="10">
        <f>COUNTIFS(Table2[Year], "USA")</f>
        <v>0</v>
      </c>
    </row>
    <row r="3049" spans="1:14" x14ac:dyDescent="0.35">
      <c r="A3049" s="11" t="s">
        <v>33</v>
      </c>
      <c r="B3049" s="12">
        <v>2024</v>
      </c>
      <c r="C3049" s="11" t="s">
        <v>19</v>
      </c>
      <c r="D3049" s="12">
        <v>6094.39</v>
      </c>
      <c r="E3049" s="13">
        <v>6039.23</v>
      </c>
      <c r="F3049" s="13">
        <f>IFERROR(Table2[[#This Row],[Economic loss ($ million)]]*1000000 / Table2[[#This Row],[Total Waste (tons)]], NA())</f>
        <v>990949.05314559781</v>
      </c>
      <c r="G3049" s="13" t="str">
        <f t="shared" si="47"/>
        <v>Medium</v>
      </c>
      <c r="H3049" s="13">
        <v>81.14</v>
      </c>
      <c r="I3049" s="13">
        <f>IFERROR(Table2[[#This Row],[Total Waste (tons)]] / (Table2[[#This Row],[Population (million)]]*1000), NA())</f>
        <v>4.5461184421552031E-3</v>
      </c>
      <c r="J3049" s="13">
        <v>1340.57</v>
      </c>
      <c r="K3049" s="13">
        <f>IFERROR(Table2[[#This Row],[Total Waste (tons)]] * Table2[[#This Row],[Household waste (%)]], NA())</f>
        <v>189901.1924</v>
      </c>
      <c r="L3049" s="13">
        <v>31.16</v>
      </c>
      <c r="M3049" s="10">
        <f>SUMIFS(Table2[Household waste (%)], Table2[Country], "Australia", Table2[Year], 2020)</f>
        <v>1412.17</v>
      </c>
      <c r="N3049" s="10">
        <f>COUNTIFS(Table2[Year], "USA")</f>
        <v>0</v>
      </c>
    </row>
    <row r="3050" spans="1:14" x14ac:dyDescent="0.35">
      <c r="A3050" s="8" t="s">
        <v>28</v>
      </c>
      <c r="B3050" s="9">
        <v>2021</v>
      </c>
      <c r="C3050" s="8" t="s">
        <v>9</v>
      </c>
      <c r="D3050" s="9">
        <v>45815.53</v>
      </c>
      <c r="E3050" s="10">
        <v>37369.25</v>
      </c>
      <c r="F3050" s="10">
        <f>IFERROR(Table2[[#This Row],[Economic loss ($ million)]]*1000000 / Table2[[#This Row],[Total Waste (tons)]], NA())</f>
        <v>815645.91744327743</v>
      </c>
      <c r="G3050" s="10" t="str">
        <f t="shared" si="47"/>
        <v>Low</v>
      </c>
      <c r="H3050" s="10">
        <v>120.55</v>
      </c>
      <c r="I3050" s="10">
        <f>IFERROR(Table2[[#This Row],[Total Waste (tons)]] / (Table2[[#This Row],[Population (million)]]*1000), NA())</f>
        <v>5.4767889162502685E-2</v>
      </c>
      <c r="J3050" s="10">
        <v>836.54</v>
      </c>
      <c r="K3050" s="10">
        <f>IFERROR(Table2[[#This Row],[Total Waste (tons)]] * Table2[[#This Row],[Household waste (%)]], NA())</f>
        <v>2808950.1442999998</v>
      </c>
      <c r="L3050" s="10">
        <v>61.31</v>
      </c>
      <c r="M3050" s="10">
        <f>SUMIFS(Table2[Household waste (%)], Table2[Country], "Australia", Table2[Year], 2020)</f>
        <v>1412.17</v>
      </c>
      <c r="N3050" s="10">
        <f>COUNTIFS(Table2[Year], "USA")</f>
        <v>0</v>
      </c>
    </row>
    <row r="3051" spans="1:14" x14ac:dyDescent="0.35">
      <c r="A3051" s="11" t="s">
        <v>33</v>
      </c>
      <c r="B3051" s="12">
        <v>2024</v>
      </c>
      <c r="C3051" s="11" t="s">
        <v>11</v>
      </c>
      <c r="D3051" s="12">
        <v>35196.99</v>
      </c>
      <c r="E3051" s="13">
        <v>41710.61</v>
      </c>
      <c r="F3051" s="13">
        <f>IFERROR(Table2[[#This Row],[Economic loss ($ million)]]*1000000 / Table2[[#This Row],[Total Waste (tons)]], NA())</f>
        <v>1185061.8476182197</v>
      </c>
      <c r="G3051" s="13" t="str">
        <f t="shared" si="47"/>
        <v>High</v>
      </c>
      <c r="H3051" s="13">
        <v>40.340000000000003</v>
      </c>
      <c r="I3051" s="13">
        <f>IFERROR(Table2[[#This Row],[Total Waste (tons)]] / (Table2[[#This Row],[Population (million)]]*1000), NA())</f>
        <v>2.9672553912559643E-2</v>
      </c>
      <c r="J3051" s="13">
        <v>1186.18</v>
      </c>
      <c r="K3051" s="13">
        <f>IFERROR(Table2[[#This Row],[Total Waste (tons)]] * Table2[[#This Row],[Household waste (%)]], NA())</f>
        <v>1984054.3262999998</v>
      </c>
      <c r="L3051" s="13">
        <v>56.37</v>
      </c>
      <c r="M3051" s="10">
        <f>SUMIFS(Table2[Household waste (%)], Table2[Country], "Australia", Table2[Year], 2020)</f>
        <v>1412.17</v>
      </c>
      <c r="N3051" s="10">
        <f>COUNTIFS(Table2[Year], "USA")</f>
        <v>0</v>
      </c>
    </row>
    <row r="3052" spans="1:14" x14ac:dyDescent="0.35">
      <c r="A3052" s="8" t="s">
        <v>10</v>
      </c>
      <c r="B3052" s="9">
        <v>2019</v>
      </c>
      <c r="C3052" s="8" t="s">
        <v>9</v>
      </c>
      <c r="D3052" s="9">
        <v>15082.95</v>
      </c>
      <c r="E3052" s="10">
        <v>15797.78</v>
      </c>
      <c r="F3052" s="10">
        <f>IFERROR(Table2[[#This Row],[Economic loss ($ million)]]*1000000 / Table2[[#This Row],[Total Waste (tons)]], NA())</f>
        <v>1047393.2486681981</v>
      </c>
      <c r="G3052" s="10" t="str">
        <f t="shared" si="47"/>
        <v>Medium</v>
      </c>
      <c r="H3052" s="10">
        <v>101.96</v>
      </c>
      <c r="I3052" s="10">
        <f>IFERROR(Table2[[#This Row],[Total Waste (tons)]] / (Table2[[#This Row],[Population (million)]]*1000), NA())</f>
        <v>1.244642400336681E-2</v>
      </c>
      <c r="J3052" s="10">
        <v>1211.83</v>
      </c>
      <c r="K3052" s="10">
        <f>IFERROR(Table2[[#This Row],[Total Waste (tons)]] * Table2[[#This Row],[Household waste (%)]], NA())</f>
        <v>742533.62849999999</v>
      </c>
      <c r="L3052" s="10">
        <v>49.23</v>
      </c>
      <c r="M3052" s="10">
        <f>SUMIFS(Table2[Household waste (%)], Table2[Country], "Australia", Table2[Year], 2020)</f>
        <v>1412.17</v>
      </c>
      <c r="N3052" s="10">
        <f>COUNTIFS(Table2[Year], "USA")</f>
        <v>0</v>
      </c>
    </row>
    <row r="3053" spans="1:14" x14ac:dyDescent="0.35">
      <c r="A3053" s="11" t="s">
        <v>14</v>
      </c>
      <c r="B3053" s="12">
        <v>2022</v>
      </c>
      <c r="C3053" s="11" t="s">
        <v>19</v>
      </c>
      <c r="D3053" s="12">
        <v>21473.25</v>
      </c>
      <c r="E3053" s="13">
        <v>19444.45</v>
      </c>
      <c r="F3053" s="13">
        <f>IFERROR(Table2[[#This Row],[Economic loss ($ million)]]*1000000 / Table2[[#This Row],[Total Waste (tons)]], NA())</f>
        <v>905519.65817936265</v>
      </c>
      <c r="G3053" s="13" t="str">
        <f t="shared" si="47"/>
        <v>Low</v>
      </c>
      <c r="H3053" s="13">
        <v>80</v>
      </c>
      <c r="I3053" s="13">
        <f>IFERROR(Table2[[#This Row],[Total Waste (tons)]] / (Table2[[#This Row],[Population (million)]]*1000), NA())</f>
        <v>1.7569917195784511E-2</v>
      </c>
      <c r="J3053" s="13">
        <v>1222.1600000000001</v>
      </c>
      <c r="K3053" s="13">
        <f>IFERROR(Table2[[#This Row],[Total Waste (tons)]] * Table2[[#This Row],[Household waste (%)]], NA())</f>
        <v>1153757.7224999999</v>
      </c>
      <c r="L3053" s="13">
        <v>53.73</v>
      </c>
      <c r="M3053" s="10">
        <f>SUMIFS(Table2[Household waste (%)], Table2[Country], "Australia", Table2[Year], 2020)</f>
        <v>1412.17</v>
      </c>
      <c r="N3053" s="10">
        <f>COUNTIFS(Table2[Year], "USA")</f>
        <v>0</v>
      </c>
    </row>
    <row r="3054" spans="1:14" x14ac:dyDescent="0.35">
      <c r="A3054" s="8" t="s">
        <v>12</v>
      </c>
      <c r="B3054" s="9">
        <v>2023</v>
      </c>
      <c r="C3054" s="8" t="s">
        <v>9</v>
      </c>
      <c r="D3054" s="9">
        <v>32504.2</v>
      </c>
      <c r="E3054" s="10">
        <v>30432.43</v>
      </c>
      <c r="F3054" s="10">
        <f>IFERROR(Table2[[#This Row],[Economic loss ($ million)]]*1000000 / Table2[[#This Row],[Total Waste (tons)]], NA())</f>
        <v>936261.46774878318</v>
      </c>
      <c r="G3054" s="10" t="str">
        <f t="shared" si="47"/>
        <v>Low</v>
      </c>
      <c r="H3054" s="10">
        <v>67.400000000000006</v>
      </c>
      <c r="I3054" s="10">
        <f>IFERROR(Table2[[#This Row],[Total Waste (tons)]] / (Table2[[#This Row],[Population (million)]]*1000), NA())</f>
        <v>2.4071301089363343E-2</v>
      </c>
      <c r="J3054" s="10">
        <v>1350.33</v>
      </c>
      <c r="K3054" s="10">
        <f>IFERROR(Table2[[#This Row],[Total Waste (tons)]] * Table2[[#This Row],[Household waste (%)]], NA())</f>
        <v>1073613.726</v>
      </c>
      <c r="L3054" s="10">
        <v>33.03</v>
      </c>
      <c r="M3054" s="10">
        <f>SUMIFS(Table2[Household waste (%)], Table2[Country], "Australia", Table2[Year], 2020)</f>
        <v>1412.17</v>
      </c>
      <c r="N3054" s="10">
        <f>COUNTIFS(Table2[Year], "USA")</f>
        <v>0</v>
      </c>
    </row>
    <row r="3055" spans="1:14" x14ac:dyDescent="0.35">
      <c r="A3055" s="11" t="s">
        <v>17</v>
      </c>
      <c r="B3055" s="12">
        <v>2023</v>
      </c>
      <c r="C3055" s="11" t="s">
        <v>25</v>
      </c>
      <c r="D3055" s="12">
        <v>12727.7</v>
      </c>
      <c r="E3055" s="13">
        <v>11221.47</v>
      </c>
      <c r="F3055" s="13">
        <f>IFERROR(Table2[[#This Row],[Economic loss ($ million)]]*1000000 / Table2[[#This Row],[Total Waste (tons)]], NA())</f>
        <v>881657.33007534745</v>
      </c>
      <c r="G3055" s="13" t="str">
        <f t="shared" si="47"/>
        <v>Low</v>
      </c>
      <c r="H3055" s="13">
        <v>130.86000000000001</v>
      </c>
      <c r="I3055" s="13">
        <f>IFERROR(Table2[[#This Row],[Total Waste (tons)]] / (Table2[[#This Row],[Population (million)]]*1000), NA())</f>
        <v>2.7722550151379845E-2</v>
      </c>
      <c r="J3055" s="13">
        <v>459.11</v>
      </c>
      <c r="K3055" s="13">
        <f>IFERROR(Table2[[#This Row],[Total Waste (tons)]] * Table2[[#This Row],[Household waste (%)]], NA())</f>
        <v>710205.66</v>
      </c>
      <c r="L3055" s="13">
        <v>55.8</v>
      </c>
      <c r="M3055" s="10">
        <f>SUMIFS(Table2[Household waste (%)], Table2[Country], "Australia", Table2[Year], 2020)</f>
        <v>1412.17</v>
      </c>
      <c r="N3055" s="10">
        <f>COUNTIFS(Table2[Year], "USA")</f>
        <v>0</v>
      </c>
    </row>
    <row r="3056" spans="1:14" x14ac:dyDescent="0.35">
      <c r="A3056" s="8" t="s">
        <v>24</v>
      </c>
      <c r="B3056" s="9">
        <v>2023</v>
      </c>
      <c r="C3056" s="8" t="s">
        <v>25</v>
      </c>
      <c r="D3056" s="9">
        <v>26305.75</v>
      </c>
      <c r="E3056" s="10">
        <v>30688.14</v>
      </c>
      <c r="F3056" s="10">
        <f>IFERROR(Table2[[#This Row],[Economic loss ($ million)]]*1000000 / Table2[[#This Row],[Total Waste (tons)]], NA())</f>
        <v>1166594.3757543503</v>
      </c>
      <c r="G3056" s="10" t="str">
        <f t="shared" si="47"/>
        <v>High</v>
      </c>
      <c r="H3056" s="10">
        <v>128.15</v>
      </c>
      <c r="I3056" s="10">
        <f>IFERROR(Table2[[#This Row],[Total Waste (tons)]] / (Table2[[#This Row],[Population (million)]]*1000), NA())</f>
        <v>2.4119553656568621E-2</v>
      </c>
      <c r="J3056" s="10">
        <v>1090.6400000000001</v>
      </c>
      <c r="K3056" s="10">
        <f>IFERROR(Table2[[#This Row],[Total Waste (tons)]] * Table2[[#This Row],[Household waste (%)]], NA())</f>
        <v>1345802.17</v>
      </c>
      <c r="L3056" s="10">
        <v>51.16</v>
      </c>
      <c r="M3056" s="10">
        <f>SUMIFS(Table2[Household waste (%)], Table2[Country], "Australia", Table2[Year], 2020)</f>
        <v>1412.17</v>
      </c>
      <c r="N3056" s="10">
        <f>COUNTIFS(Table2[Year], "USA")</f>
        <v>0</v>
      </c>
    </row>
    <row r="3057" spans="1:14" x14ac:dyDescent="0.35">
      <c r="A3057" s="11" t="s">
        <v>17</v>
      </c>
      <c r="B3057" s="12">
        <v>2018</v>
      </c>
      <c r="C3057" s="11" t="s">
        <v>20</v>
      </c>
      <c r="D3057" s="12">
        <v>20388.48</v>
      </c>
      <c r="E3057" s="13">
        <v>17369.439999999999</v>
      </c>
      <c r="F3057" s="13">
        <f>IFERROR(Table2[[#This Row],[Economic loss ($ million)]]*1000000 / Table2[[#This Row],[Total Waste (tons)]], NA())</f>
        <v>851924.22387544345</v>
      </c>
      <c r="G3057" s="13" t="str">
        <f t="shared" si="47"/>
        <v>Low</v>
      </c>
      <c r="H3057" s="13">
        <v>195.85</v>
      </c>
      <c r="I3057" s="13">
        <f>IFERROR(Table2[[#This Row],[Total Waste (tons)]] / (Table2[[#This Row],[Population (million)]]*1000), NA())</f>
        <v>2.2552131495697188E-2</v>
      </c>
      <c r="J3057" s="13">
        <v>904.06</v>
      </c>
      <c r="K3057" s="13">
        <f>IFERROR(Table2[[#This Row],[Total Waste (tons)]] * Table2[[#This Row],[Household waste (%)]], NA())</f>
        <v>1244308.9343999999</v>
      </c>
      <c r="L3057" s="13">
        <v>61.03</v>
      </c>
      <c r="M3057" s="10">
        <f>SUMIFS(Table2[Household waste (%)], Table2[Country], "Australia", Table2[Year], 2020)</f>
        <v>1412.17</v>
      </c>
      <c r="N3057" s="10">
        <f>COUNTIFS(Table2[Year], "USA")</f>
        <v>0</v>
      </c>
    </row>
    <row r="3058" spans="1:14" x14ac:dyDescent="0.35">
      <c r="A3058" s="8" t="s">
        <v>16</v>
      </c>
      <c r="B3058" s="9">
        <v>2021</v>
      </c>
      <c r="C3058" s="8" t="s">
        <v>15</v>
      </c>
      <c r="D3058" s="9">
        <v>28904.71</v>
      </c>
      <c r="E3058" s="10">
        <v>30930.87</v>
      </c>
      <c r="F3058" s="10">
        <f>IFERROR(Table2[[#This Row],[Economic loss ($ million)]]*1000000 / Table2[[#This Row],[Total Waste (tons)]], NA())</f>
        <v>1070097.9182977446</v>
      </c>
      <c r="G3058" s="10" t="str">
        <f t="shared" si="47"/>
        <v>Medium</v>
      </c>
      <c r="H3058" s="10">
        <v>107.79</v>
      </c>
      <c r="I3058" s="10">
        <f>IFERROR(Table2[[#This Row],[Total Waste (tons)]] / (Table2[[#This Row],[Population (million)]]*1000), NA())</f>
        <v>3.8014006339019163E-2</v>
      </c>
      <c r="J3058" s="10">
        <v>760.37</v>
      </c>
      <c r="K3058" s="10">
        <f>IFERROR(Table2[[#This Row],[Total Waste (tons)]] * Table2[[#This Row],[Household waste (%)]], NA())</f>
        <v>1903375.1534999998</v>
      </c>
      <c r="L3058" s="10">
        <v>65.849999999999994</v>
      </c>
      <c r="M3058" s="10">
        <f>SUMIFS(Table2[Household waste (%)], Table2[Country], "Australia", Table2[Year], 2020)</f>
        <v>1412.17</v>
      </c>
      <c r="N3058" s="10">
        <f>COUNTIFS(Table2[Year], "USA")</f>
        <v>0</v>
      </c>
    </row>
    <row r="3059" spans="1:14" x14ac:dyDescent="0.35">
      <c r="A3059" s="11" t="s">
        <v>33</v>
      </c>
      <c r="B3059" s="12">
        <v>2021</v>
      </c>
      <c r="C3059" s="11" t="s">
        <v>13</v>
      </c>
      <c r="D3059" s="12">
        <v>40315.11</v>
      </c>
      <c r="E3059" s="13">
        <v>36359.56</v>
      </c>
      <c r="F3059" s="13">
        <f>IFERROR(Table2[[#This Row],[Economic loss ($ million)]]*1000000 / Table2[[#This Row],[Total Waste (tons)]], NA())</f>
        <v>901884.18188614643</v>
      </c>
      <c r="G3059" s="13" t="str">
        <f t="shared" si="47"/>
        <v>Low</v>
      </c>
      <c r="H3059" s="13">
        <v>142.44999999999999</v>
      </c>
      <c r="I3059" s="13">
        <f>IFERROR(Table2[[#This Row],[Total Waste (tons)]] / (Table2[[#This Row],[Population (million)]]*1000), NA())</f>
        <v>5.1396111677715454E-2</v>
      </c>
      <c r="J3059" s="13">
        <v>784.4</v>
      </c>
      <c r="K3059" s="13">
        <f>IFERROR(Table2[[#This Row],[Total Waste (tons)]] * Table2[[#This Row],[Household waste (%)]], NA())</f>
        <v>1921821.2937</v>
      </c>
      <c r="L3059" s="13">
        <v>47.67</v>
      </c>
      <c r="M3059" s="10">
        <f>SUMIFS(Table2[Household waste (%)], Table2[Country], "Australia", Table2[Year], 2020)</f>
        <v>1412.17</v>
      </c>
      <c r="N3059" s="10">
        <f>COUNTIFS(Table2[Year], "USA")</f>
        <v>0</v>
      </c>
    </row>
    <row r="3060" spans="1:14" x14ac:dyDescent="0.35">
      <c r="A3060" s="8" t="s">
        <v>24</v>
      </c>
      <c r="B3060" s="9">
        <v>2023</v>
      </c>
      <c r="C3060" s="8" t="s">
        <v>19</v>
      </c>
      <c r="D3060" s="9">
        <v>28762.81</v>
      </c>
      <c r="E3060" s="10">
        <v>23387.040000000001</v>
      </c>
      <c r="F3060" s="10">
        <f>IFERROR(Table2[[#This Row],[Economic loss ($ million)]]*1000000 / Table2[[#This Row],[Total Waste (tons)]], NA())</f>
        <v>813099.97180386749</v>
      </c>
      <c r="G3060" s="10" t="str">
        <f t="shared" si="47"/>
        <v>Low</v>
      </c>
      <c r="H3060" s="10">
        <v>76.73</v>
      </c>
      <c r="I3060" s="10">
        <f>IFERROR(Table2[[#This Row],[Total Waste (tons)]] / (Table2[[#This Row],[Population (million)]]*1000), NA())</f>
        <v>3.7398496924937262E-2</v>
      </c>
      <c r="J3060" s="10">
        <v>769.09</v>
      </c>
      <c r="K3060" s="10">
        <f>IFERROR(Table2[[#This Row],[Total Waste (tons)]] * Table2[[#This Row],[Household waste (%)]], NA())</f>
        <v>1090398.1270999999</v>
      </c>
      <c r="L3060" s="10">
        <v>37.909999999999997</v>
      </c>
      <c r="M3060" s="10">
        <f>SUMIFS(Table2[Household waste (%)], Table2[Country], "Australia", Table2[Year], 2020)</f>
        <v>1412.17</v>
      </c>
      <c r="N3060" s="10">
        <f>COUNTIFS(Table2[Year], "USA")</f>
        <v>0</v>
      </c>
    </row>
    <row r="3061" spans="1:14" x14ac:dyDescent="0.35">
      <c r="A3061" s="11" t="s">
        <v>10</v>
      </c>
      <c r="B3061" s="12">
        <v>2021</v>
      </c>
      <c r="C3061" s="11" t="s">
        <v>9</v>
      </c>
      <c r="D3061" s="12">
        <v>15460.27</v>
      </c>
      <c r="E3061" s="13">
        <v>13647.73</v>
      </c>
      <c r="F3061" s="13">
        <f>IFERROR(Table2[[#This Row],[Economic loss ($ million)]]*1000000 / Table2[[#This Row],[Total Waste (tons)]], NA())</f>
        <v>882761.42654688435</v>
      </c>
      <c r="G3061" s="13" t="str">
        <f t="shared" si="47"/>
        <v>Low</v>
      </c>
      <c r="H3061" s="13">
        <v>140.85</v>
      </c>
      <c r="I3061" s="13">
        <f>IFERROR(Table2[[#This Row],[Total Waste (tons)]] / (Table2[[#This Row],[Population (million)]]*1000), NA())</f>
        <v>7.4973425149119838E-2</v>
      </c>
      <c r="J3061" s="13">
        <v>206.21</v>
      </c>
      <c r="K3061" s="13">
        <f>IFERROR(Table2[[#This Row],[Total Waste (tons)]] * Table2[[#This Row],[Household waste (%)]], NA())</f>
        <v>498593.70750000002</v>
      </c>
      <c r="L3061" s="13">
        <v>32.25</v>
      </c>
      <c r="M3061" s="10">
        <f>SUMIFS(Table2[Household waste (%)], Table2[Country], "Australia", Table2[Year], 2020)</f>
        <v>1412.17</v>
      </c>
      <c r="N3061" s="10">
        <f>COUNTIFS(Table2[Year], "USA")</f>
        <v>0</v>
      </c>
    </row>
    <row r="3062" spans="1:14" x14ac:dyDescent="0.35">
      <c r="A3062" s="8" t="s">
        <v>26</v>
      </c>
      <c r="B3062" s="9">
        <v>2022</v>
      </c>
      <c r="C3062" s="8" t="s">
        <v>13</v>
      </c>
      <c r="D3062" s="9">
        <v>14489.65</v>
      </c>
      <c r="E3062" s="10">
        <v>13756.34</v>
      </c>
      <c r="F3062" s="10">
        <f>IFERROR(Table2[[#This Row],[Economic loss ($ million)]]*1000000 / Table2[[#This Row],[Total Waste (tons)]], NA())</f>
        <v>949390.7720338311</v>
      </c>
      <c r="G3062" s="10" t="str">
        <f t="shared" si="47"/>
        <v>Low</v>
      </c>
      <c r="H3062" s="10">
        <v>141.69</v>
      </c>
      <c r="I3062" s="10">
        <f>IFERROR(Table2[[#This Row],[Total Waste (tons)]] / (Table2[[#This Row],[Population (million)]]*1000), NA())</f>
        <v>5.1361702881854591E-2</v>
      </c>
      <c r="J3062" s="10">
        <v>282.11</v>
      </c>
      <c r="K3062" s="10">
        <f>IFERROR(Table2[[#This Row],[Total Waste (tons)]] * Table2[[#This Row],[Household waste (%)]], NA())</f>
        <v>576543.17349999992</v>
      </c>
      <c r="L3062" s="10">
        <v>39.79</v>
      </c>
      <c r="M3062" s="10">
        <f>SUMIFS(Table2[Household waste (%)], Table2[Country], "Australia", Table2[Year], 2020)</f>
        <v>1412.17</v>
      </c>
      <c r="N3062" s="10">
        <f>COUNTIFS(Table2[Year], "USA")</f>
        <v>0</v>
      </c>
    </row>
    <row r="3063" spans="1:14" x14ac:dyDescent="0.35">
      <c r="A3063" s="11" t="s">
        <v>30</v>
      </c>
      <c r="B3063" s="12">
        <v>2024</v>
      </c>
      <c r="C3063" s="11" t="s">
        <v>11</v>
      </c>
      <c r="D3063" s="12">
        <v>39062.57</v>
      </c>
      <c r="E3063" s="13">
        <v>37034.199999999997</v>
      </c>
      <c r="F3063" s="13">
        <f>IFERROR(Table2[[#This Row],[Economic loss ($ million)]]*1000000 / Table2[[#This Row],[Total Waste (tons)]], NA())</f>
        <v>948073.82105171273</v>
      </c>
      <c r="G3063" s="13" t="str">
        <f t="shared" si="47"/>
        <v>Low</v>
      </c>
      <c r="H3063" s="13">
        <v>50.69</v>
      </c>
      <c r="I3063" s="13">
        <f>IFERROR(Table2[[#This Row],[Total Waste (tons)]] / (Table2[[#This Row],[Population (million)]]*1000), NA())</f>
        <v>0.1480820728609879</v>
      </c>
      <c r="J3063" s="13">
        <v>263.79000000000002</v>
      </c>
      <c r="K3063" s="13">
        <f>IFERROR(Table2[[#This Row],[Total Waste (tons)]] * Table2[[#This Row],[Household waste (%)]], NA())</f>
        <v>2426566.8484</v>
      </c>
      <c r="L3063" s="13">
        <v>62.12</v>
      </c>
      <c r="M3063" s="10">
        <f>SUMIFS(Table2[Household waste (%)], Table2[Country], "Australia", Table2[Year], 2020)</f>
        <v>1412.17</v>
      </c>
      <c r="N3063" s="10">
        <f>COUNTIFS(Table2[Year], "USA")</f>
        <v>0</v>
      </c>
    </row>
    <row r="3064" spans="1:14" x14ac:dyDescent="0.35">
      <c r="A3064" s="8" t="s">
        <v>24</v>
      </c>
      <c r="B3064" s="9">
        <v>2018</v>
      </c>
      <c r="C3064" s="8" t="s">
        <v>22</v>
      </c>
      <c r="D3064" s="9">
        <v>5427.23</v>
      </c>
      <c r="E3064" s="10">
        <v>4559.83</v>
      </c>
      <c r="F3064" s="10">
        <f>IFERROR(Table2[[#This Row],[Economic loss ($ million)]]*1000000 / Table2[[#This Row],[Total Waste (tons)]], NA())</f>
        <v>840176.2961952968</v>
      </c>
      <c r="G3064" s="10" t="str">
        <f t="shared" si="47"/>
        <v>Low</v>
      </c>
      <c r="H3064" s="10">
        <v>93.69</v>
      </c>
      <c r="I3064" s="10">
        <f>IFERROR(Table2[[#This Row],[Total Waste (tons)]] / (Table2[[#This Row],[Population (million)]]*1000), NA())</f>
        <v>2.8395489980641446E-2</v>
      </c>
      <c r="J3064" s="10">
        <v>191.13</v>
      </c>
      <c r="K3064" s="10">
        <f>IFERROR(Table2[[#This Row],[Total Waste (tons)]] * Table2[[#This Row],[Household waste (%)]], NA())</f>
        <v>320912.10989999998</v>
      </c>
      <c r="L3064" s="10">
        <v>59.13</v>
      </c>
      <c r="M3064" s="10">
        <f>SUMIFS(Table2[Household waste (%)], Table2[Country], "Australia", Table2[Year], 2020)</f>
        <v>1412.17</v>
      </c>
      <c r="N3064" s="10">
        <f>COUNTIFS(Table2[Year], "USA")</f>
        <v>0</v>
      </c>
    </row>
    <row r="3065" spans="1:14" x14ac:dyDescent="0.35">
      <c r="A3065" s="11" t="s">
        <v>24</v>
      </c>
      <c r="B3065" s="12">
        <v>2023</v>
      </c>
      <c r="C3065" s="11" t="s">
        <v>15</v>
      </c>
      <c r="D3065" s="12">
        <v>16197.32</v>
      </c>
      <c r="E3065" s="13">
        <v>17595.57</v>
      </c>
      <c r="F3065" s="13">
        <f>IFERROR(Table2[[#This Row],[Economic loss ($ million)]]*1000000 / Table2[[#This Row],[Total Waste (tons)]], NA())</f>
        <v>1086326.0094879894</v>
      </c>
      <c r="G3065" s="13" t="str">
        <f t="shared" si="47"/>
        <v>Medium</v>
      </c>
      <c r="H3065" s="13">
        <v>117.11</v>
      </c>
      <c r="I3065" s="13">
        <f>IFERROR(Table2[[#This Row],[Total Waste (tons)]] / (Table2[[#This Row],[Population (million)]]*1000), NA())</f>
        <v>3.1960614850332483E-2</v>
      </c>
      <c r="J3065" s="13">
        <v>506.79</v>
      </c>
      <c r="K3065" s="13">
        <f>IFERROR(Table2[[#This Row],[Total Waste (tons)]] * Table2[[#This Row],[Household waste (%)]], NA())</f>
        <v>947705.19319999998</v>
      </c>
      <c r="L3065" s="13">
        <v>58.51</v>
      </c>
      <c r="M3065" s="10">
        <f>SUMIFS(Table2[Household waste (%)], Table2[Country], "Australia", Table2[Year], 2020)</f>
        <v>1412.17</v>
      </c>
      <c r="N3065" s="10">
        <f>COUNTIFS(Table2[Year], "USA")</f>
        <v>0</v>
      </c>
    </row>
    <row r="3066" spans="1:14" x14ac:dyDescent="0.35">
      <c r="A3066" s="8" t="s">
        <v>33</v>
      </c>
      <c r="B3066" s="9">
        <v>2019</v>
      </c>
      <c r="C3066" s="8" t="s">
        <v>11</v>
      </c>
      <c r="D3066" s="9">
        <v>17168.32</v>
      </c>
      <c r="E3066" s="10">
        <v>16327.88</v>
      </c>
      <c r="F3066" s="10">
        <f>IFERROR(Table2[[#This Row],[Economic loss ($ million)]]*1000000 / Table2[[#This Row],[Total Waste (tons)]], NA())</f>
        <v>951047.04478947271</v>
      </c>
      <c r="G3066" s="10" t="str">
        <f t="shared" si="47"/>
        <v>Medium</v>
      </c>
      <c r="H3066" s="10">
        <v>192.34</v>
      </c>
      <c r="I3066" s="10">
        <f>IFERROR(Table2[[#This Row],[Total Waste (tons)]] / (Table2[[#This Row],[Population (million)]]*1000), NA())</f>
        <v>1.2661469818208636E-2</v>
      </c>
      <c r="J3066" s="10">
        <v>1355.95</v>
      </c>
      <c r="K3066" s="10">
        <f>IFERROR(Table2[[#This Row],[Total Waste (tons)]] * Table2[[#This Row],[Household waste (%)]], NA())</f>
        <v>943914.23359999992</v>
      </c>
      <c r="L3066" s="10">
        <v>54.98</v>
      </c>
      <c r="M3066" s="10">
        <f>SUMIFS(Table2[Household waste (%)], Table2[Country], "Australia", Table2[Year], 2020)</f>
        <v>1412.17</v>
      </c>
      <c r="N3066" s="10">
        <f>COUNTIFS(Table2[Year], "USA")</f>
        <v>0</v>
      </c>
    </row>
    <row r="3067" spans="1:14" x14ac:dyDescent="0.35">
      <c r="A3067" s="11" t="s">
        <v>34</v>
      </c>
      <c r="B3067" s="12">
        <v>2022</v>
      </c>
      <c r="C3067" s="11" t="s">
        <v>11</v>
      </c>
      <c r="D3067" s="12">
        <v>37844.67</v>
      </c>
      <c r="E3067" s="13">
        <v>39814.870000000003</v>
      </c>
      <c r="F3067" s="13">
        <f>IFERROR(Table2[[#This Row],[Economic loss ($ million)]]*1000000 / Table2[[#This Row],[Total Waste (tons)]], NA())</f>
        <v>1052060.1712209408</v>
      </c>
      <c r="G3067" s="13" t="str">
        <f t="shared" si="47"/>
        <v>Medium</v>
      </c>
      <c r="H3067" s="13">
        <v>130.72</v>
      </c>
      <c r="I3067" s="13">
        <f>IFERROR(Table2[[#This Row],[Total Waste (tons)]] / (Table2[[#This Row],[Population (million)]]*1000), NA())</f>
        <v>1.8893994008986519</v>
      </c>
      <c r="J3067" s="13">
        <v>20.03</v>
      </c>
      <c r="K3067" s="13">
        <f>IFERROR(Table2[[#This Row],[Total Waste (tons)]] * Table2[[#This Row],[Household waste (%)]], NA())</f>
        <v>1147828.8410999998</v>
      </c>
      <c r="L3067" s="13">
        <v>30.33</v>
      </c>
      <c r="M3067" s="10">
        <f>SUMIFS(Table2[Household waste (%)], Table2[Country], "Australia", Table2[Year], 2020)</f>
        <v>1412.17</v>
      </c>
      <c r="N3067" s="10">
        <f>COUNTIFS(Table2[Year], "USA")</f>
        <v>0</v>
      </c>
    </row>
    <row r="3068" spans="1:14" x14ac:dyDescent="0.35">
      <c r="A3068" s="8" t="s">
        <v>27</v>
      </c>
      <c r="B3068" s="9">
        <v>2024</v>
      </c>
      <c r="C3068" s="8" t="s">
        <v>13</v>
      </c>
      <c r="D3068" s="9">
        <v>39141.040000000001</v>
      </c>
      <c r="E3068" s="10">
        <v>46408.66</v>
      </c>
      <c r="F3068" s="10">
        <f>IFERROR(Table2[[#This Row],[Economic loss ($ million)]]*1000000 / Table2[[#This Row],[Total Waste (tons)]], NA())</f>
        <v>1185677.7438719054</v>
      </c>
      <c r="G3068" s="10" t="str">
        <f t="shared" si="47"/>
        <v>High</v>
      </c>
      <c r="H3068" s="10">
        <v>102.53</v>
      </c>
      <c r="I3068" s="10">
        <f>IFERROR(Table2[[#This Row],[Total Waste (tons)]] / (Table2[[#This Row],[Population (million)]]*1000), NA())</f>
        <v>3.0094602491157928E-2</v>
      </c>
      <c r="J3068" s="10">
        <v>1300.5999999999999</v>
      </c>
      <c r="K3068" s="10">
        <f>IFERROR(Table2[[#This Row],[Total Waste (tons)]] * Table2[[#This Row],[Household waste (%)]], NA())</f>
        <v>2453751.7976000002</v>
      </c>
      <c r="L3068" s="10">
        <v>62.69</v>
      </c>
      <c r="M3068" s="10">
        <f>SUMIFS(Table2[Household waste (%)], Table2[Country], "Australia", Table2[Year], 2020)</f>
        <v>1412.17</v>
      </c>
      <c r="N3068" s="10">
        <f>COUNTIFS(Table2[Year], "USA")</f>
        <v>0</v>
      </c>
    </row>
    <row r="3069" spans="1:14" x14ac:dyDescent="0.35">
      <c r="A3069" s="11" t="s">
        <v>14</v>
      </c>
      <c r="B3069" s="12">
        <v>2018</v>
      </c>
      <c r="C3069" s="11" t="s">
        <v>11</v>
      </c>
      <c r="D3069" s="12">
        <v>21876.97</v>
      </c>
      <c r="E3069" s="13">
        <v>22063.37</v>
      </c>
      <c r="F3069" s="13">
        <f>IFERROR(Table2[[#This Row],[Economic loss ($ million)]]*1000000 / Table2[[#This Row],[Total Waste (tons)]], NA())</f>
        <v>1008520.3755364659</v>
      </c>
      <c r="G3069" s="13" t="str">
        <f t="shared" si="47"/>
        <v>Medium</v>
      </c>
      <c r="H3069" s="13">
        <v>191.86</v>
      </c>
      <c r="I3069" s="13">
        <f>IFERROR(Table2[[#This Row],[Total Waste (tons)]] / (Table2[[#This Row],[Population (million)]]*1000), NA())</f>
        <v>2.4313687790348752E-2</v>
      </c>
      <c r="J3069" s="13">
        <v>899.78</v>
      </c>
      <c r="K3069" s="13">
        <f>IFERROR(Table2[[#This Row],[Total Waste (tons)]] * Table2[[#This Row],[Household waste (%)]], NA())</f>
        <v>916863.81270000001</v>
      </c>
      <c r="L3069" s="13">
        <v>41.91</v>
      </c>
      <c r="M3069" s="10">
        <f>SUMIFS(Table2[Household waste (%)], Table2[Country], "Australia", Table2[Year], 2020)</f>
        <v>1412.17</v>
      </c>
      <c r="N3069" s="10">
        <f>COUNTIFS(Table2[Year], "USA")</f>
        <v>0</v>
      </c>
    </row>
    <row r="3070" spans="1:14" x14ac:dyDescent="0.35">
      <c r="A3070" s="8" t="s">
        <v>32</v>
      </c>
      <c r="B3070" s="9">
        <v>2018</v>
      </c>
      <c r="C3070" s="8" t="s">
        <v>22</v>
      </c>
      <c r="D3070" s="9">
        <v>14020.05</v>
      </c>
      <c r="E3070" s="10">
        <v>16743.689999999999</v>
      </c>
      <c r="F3070" s="10">
        <f>IFERROR(Table2[[#This Row],[Economic loss ($ million)]]*1000000 / Table2[[#This Row],[Total Waste (tons)]], NA())</f>
        <v>1194267.495479688</v>
      </c>
      <c r="G3070" s="10" t="str">
        <f t="shared" si="47"/>
        <v>High</v>
      </c>
      <c r="H3070" s="10">
        <v>135.13999999999999</v>
      </c>
      <c r="I3070" s="10">
        <f>IFERROR(Table2[[#This Row],[Total Waste (tons)]] / (Table2[[#This Row],[Population (million)]]*1000), NA())</f>
        <v>1.1209493655705068E-2</v>
      </c>
      <c r="J3070" s="10">
        <v>1250.73</v>
      </c>
      <c r="K3070" s="10">
        <f>IFERROR(Table2[[#This Row],[Total Waste (tons)]] * Table2[[#This Row],[Household waste (%)]], NA())</f>
        <v>519442.85249999992</v>
      </c>
      <c r="L3070" s="10">
        <v>37.049999999999997</v>
      </c>
      <c r="M3070" s="10">
        <f>SUMIFS(Table2[Household waste (%)], Table2[Country], "Australia", Table2[Year], 2020)</f>
        <v>1412.17</v>
      </c>
      <c r="N3070" s="10">
        <f>COUNTIFS(Table2[Year], "USA")</f>
        <v>0</v>
      </c>
    </row>
    <row r="3071" spans="1:14" x14ac:dyDescent="0.35">
      <c r="A3071" s="11" t="s">
        <v>26</v>
      </c>
      <c r="B3071" s="12">
        <v>2023</v>
      </c>
      <c r="C3071" s="11" t="s">
        <v>11</v>
      </c>
      <c r="D3071" s="12">
        <v>25835.42</v>
      </c>
      <c r="E3071" s="13">
        <v>24080.3</v>
      </c>
      <c r="F3071" s="13">
        <f>IFERROR(Table2[[#This Row],[Economic loss ($ million)]]*1000000 / Table2[[#This Row],[Total Waste (tons)]], NA())</f>
        <v>932065.35833363654</v>
      </c>
      <c r="G3071" s="13" t="str">
        <f t="shared" si="47"/>
        <v>Low</v>
      </c>
      <c r="H3071" s="13">
        <v>166.84</v>
      </c>
      <c r="I3071" s="13">
        <f>IFERROR(Table2[[#This Row],[Total Waste (tons)]] / (Table2[[#This Row],[Population (million)]]*1000), NA())</f>
        <v>0.34571684731700786</v>
      </c>
      <c r="J3071" s="13">
        <v>74.73</v>
      </c>
      <c r="K3071" s="13">
        <f>IFERROR(Table2[[#This Row],[Total Waste (tons)]] * Table2[[#This Row],[Household waste (%)]], NA())</f>
        <v>1453242.375</v>
      </c>
      <c r="L3071" s="13">
        <v>56.25</v>
      </c>
      <c r="M3071" s="10">
        <f>SUMIFS(Table2[Household waste (%)], Table2[Country], "Australia", Table2[Year], 2020)</f>
        <v>1412.17</v>
      </c>
      <c r="N3071" s="10">
        <f>COUNTIFS(Table2[Year], "USA")</f>
        <v>0</v>
      </c>
    </row>
    <row r="3072" spans="1:14" x14ac:dyDescent="0.35">
      <c r="A3072" s="8" t="s">
        <v>24</v>
      </c>
      <c r="B3072" s="9">
        <v>2023</v>
      </c>
      <c r="C3072" s="8" t="s">
        <v>15</v>
      </c>
      <c r="D3072" s="9">
        <v>40308.129999999997</v>
      </c>
      <c r="E3072" s="10">
        <v>39763.46</v>
      </c>
      <c r="F3072" s="10">
        <f>IFERROR(Table2[[#This Row],[Economic loss ($ million)]]*1000000 / Table2[[#This Row],[Total Waste (tons)]], NA())</f>
        <v>986487.3413874571</v>
      </c>
      <c r="G3072" s="10" t="str">
        <f t="shared" si="47"/>
        <v>Medium</v>
      </c>
      <c r="H3072" s="10">
        <v>129.72</v>
      </c>
      <c r="I3072" s="10">
        <f>IFERROR(Table2[[#This Row],[Total Waste (tons)]] / (Table2[[#This Row],[Population (million)]]*1000), NA())</f>
        <v>3.5042929797870027E-2</v>
      </c>
      <c r="J3072" s="10">
        <v>1150.25</v>
      </c>
      <c r="K3072" s="10">
        <f>IFERROR(Table2[[#This Row],[Total Waste (tons)]] * Table2[[#This Row],[Household waste (%)]], NA())</f>
        <v>1935999.4838999999</v>
      </c>
      <c r="L3072" s="10">
        <v>48.03</v>
      </c>
      <c r="M3072" s="10">
        <f>SUMIFS(Table2[Household waste (%)], Table2[Country], "Australia", Table2[Year], 2020)</f>
        <v>1412.17</v>
      </c>
      <c r="N3072" s="10">
        <f>COUNTIFS(Table2[Year], "USA")</f>
        <v>0</v>
      </c>
    </row>
    <row r="3073" spans="1:14" x14ac:dyDescent="0.35">
      <c r="A3073" s="11" t="s">
        <v>14</v>
      </c>
      <c r="B3073" s="12">
        <v>2023</v>
      </c>
      <c r="C3073" s="11" t="s">
        <v>19</v>
      </c>
      <c r="D3073" s="12">
        <v>17363.939999999999</v>
      </c>
      <c r="E3073" s="13">
        <v>20058.8</v>
      </c>
      <c r="F3073" s="13">
        <f>IFERROR(Table2[[#This Row],[Economic loss ($ million)]]*1000000 / Table2[[#This Row],[Total Waste (tons)]], NA())</f>
        <v>1155198.6473116125</v>
      </c>
      <c r="G3073" s="13" t="str">
        <f t="shared" si="47"/>
        <v>High</v>
      </c>
      <c r="H3073" s="13">
        <v>104.17</v>
      </c>
      <c r="I3073" s="13">
        <f>IFERROR(Table2[[#This Row],[Total Waste (tons)]] / (Table2[[#This Row],[Population (million)]]*1000), NA())</f>
        <v>1.2801394858486739E-2</v>
      </c>
      <c r="J3073" s="13">
        <v>1356.41</v>
      </c>
      <c r="K3073" s="13">
        <f>IFERROR(Table2[[#This Row],[Total Waste (tons)]] * Table2[[#This Row],[Household waste (%)]], NA())</f>
        <v>877226.24879999994</v>
      </c>
      <c r="L3073" s="13">
        <v>50.52</v>
      </c>
      <c r="M3073" s="10">
        <f>SUMIFS(Table2[Household waste (%)], Table2[Country], "Australia", Table2[Year], 2020)</f>
        <v>1412.17</v>
      </c>
      <c r="N3073" s="10">
        <f>COUNTIFS(Table2[Year], "USA")</f>
        <v>0</v>
      </c>
    </row>
    <row r="3074" spans="1:14" x14ac:dyDescent="0.35">
      <c r="A3074" s="8" t="s">
        <v>21</v>
      </c>
      <c r="B3074" s="9">
        <v>2021</v>
      </c>
      <c r="C3074" s="8" t="s">
        <v>9</v>
      </c>
      <c r="D3074" s="9">
        <v>40699.85</v>
      </c>
      <c r="E3074" s="10">
        <v>42273.3</v>
      </c>
      <c r="F3074" s="10">
        <f>IFERROR(Table2[[#This Row],[Economic loss ($ million)]]*1000000 / Table2[[#This Row],[Total Waste (tons)]], NA())</f>
        <v>1038659.8476407161</v>
      </c>
      <c r="G3074" s="10" t="str">
        <f t="shared" ref="G3074:G3137" si="48">IF(F3074&gt;1100000,"High",IF(F3074&gt;=950000,"Medium","Low"))</f>
        <v>Medium</v>
      </c>
      <c r="H3074" s="10">
        <v>161.69</v>
      </c>
      <c r="I3074" s="10">
        <f>IFERROR(Table2[[#This Row],[Total Waste (tons)]] / (Table2[[#This Row],[Population (million)]]*1000), NA())</f>
        <v>8.1209669373665624E-2</v>
      </c>
      <c r="J3074" s="10">
        <v>501.17</v>
      </c>
      <c r="K3074" s="10">
        <f>IFERROR(Table2[[#This Row],[Total Waste (tons)]] * Table2[[#This Row],[Household waste (%)]], NA())</f>
        <v>2764333.8119999999</v>
      </c>
      <c r="L3074" s="10">
        <v>67.92</v>
      </c>
      <c r="M3074" s="10">
        <f>SUMIFS(Table2[Household waste (%)], Table2[Country], "Australia", Table2[Year], 2020)</f>
        <v>1412.17</v>
      </c>
      <c r="N3074" s="10">
        <f>COUNTIFS(Table2[Year], "USA")</f>
        <v>0</v>
      </c>
    </row>
    <row r="3075" spans="1:14" x14ac:dyDescent="0.35">
      <c r="A3075" s="11" t="s">
        <v>35</v>
      </c>
      <c r="B3075" s="12">
        <v>2018</v>
      </c>
      <c r="C3075" s="11" t="s">
        <v>11</v>
      </c>
      <c r="D3075" s="12">
        <v>27946.26</v>
      </c>
      <c r="E3075" s="13">
        <v>23796.9</v>
      </c>
      <c r="F3075" s="13">
        <f>IFERROR(Table2[[#This Row],[Economic loss ($ million)]]*1000000 / Table2[[#This Row],[Total Waste (tons)]], NA())</f>
        <v>851523.60280051793</v>
      </c>
      <c r="G3075" s="13" t="str">
        <f t="shared" si="48"/>
        <v>Low</v>
      </c>
      <c r="H3075" s="13">
        <v>160.12</v>
      </c>
      <c r="I3075" s="13">
        <f>IFERROR(Table2[[#This Row],[Total Waste (tons)]] / (Table2[[#This Row],[Population (million)]]*1000), NA())</f>
        <v>2.4197572126207875E-2</v>
      </c>
      <c r="J3075" s="13">
        <v>1154.92</v>
      </c>
      <c r="K3075" s="13">
        <f>IFERROR(Table2[[#This Row],[Total Waste (tons)]] * Table2[[#This Row],[Household waste (%)]], NA())</f>
        <v>1821257.7641999999</v>
      </c>
      <c r="L3075" s="13">
        <v>65.17</v>
      </c>
      <c r="M3075" s="10">
        <f>SUMIFS(Table2[Household waste (%)], Table2[Country], "Australia", Table2[Year], 2020)</f>
        <v>1412.17</v>
      </c>
      <c r="N3075" s="10">
        <f>COUNTIFS(Table2[Year], "USA")</f>
        <v>0</v>
      </c>
    </row>
    <row r="3076" spans="1:14" x14ac:dyDescent="0.35">
      <c r="A3076" s="8" t="s">
        <v>14</v>
      </c>
      <c r="B3076" s="9">
        <v>2020</v>
      </c>
      <c r="C3076" s="8" t="s">
        <v>19</v>
      </c>
      <c r="D3076" s="9">
        <v>18719</v>
      </c>
      <c r="E3076" s="10">
        <v>19006.64</v>
      </c>
      <c r="F3076" s="10">
        <f>IFERROR(Table2[[#This Row],[Economic loss ($ million)]]*1000000 / Table2[[#This Row],[Total Waste (tons)]], NA())</f>
        <v>1015366.2054596933</v>
      </c>
      <c r="G3076" s="10" t="str">
        <f t="shared" si="48"/>
        <v>Medium</v>
      </c>
      <c r="H3076" s="10">
        <v>43.65</v>
      </c>
      <c r="I3076" s="10">
        <f>IFERROR(Table2[[#This Row],[Total Waste (tons)]] / (Table2[[#This Row],[Population (million)]]*1000), NA())</f>
        <v>5.7313003276078502E-2</v>
      </c>
      <c r="J3076" s="10">
        <v>326.61</v>
      </c>
      <c r="K3076" s="10">
        <f>IFERROR(Table2[[#This Row],[Total Waste (tons)]] * Table2[[#This Row],[Household waste (%)]], NA())</f>
        <v>616416.67000000004</v>
      </c>
      <c r="L3076" s="10">
        <v>32.93</v>
      </c>
      <c r="M3076" s="10">
        <f>SUMIFS(Table2[Household waste (%)], Table2[Country], "Australia", Table2[Year], 2020)</f>
        <v>1412.17</v>
      </c>
      <c r="N3076" s="10">
        <f>COUNTIFS(Table2[Year], "USA")</f>
        <v>0</v>
      </c>
    </row>
    <row r="3077" spans="1:14" x14ac:dyDescent="0.35">
      <c r="A3077" s="11" t="s">
        <v>16</v>
      </c>
      <c r="B3077" s="12">
        <v>2019</v>
      </c>
      <c r="C3077" s="11" t="s">
        <v>19</v>
      </c>
      <c r="D3077" s="12">
        <v>30726.13</v>
      </c>
      <c r="E3077" s="13">
        <v>33026.33</v>
      </c>
      <c r="F3077" s="13">
        <f>IFERROR(Table2[[#This Row],[Economic loss ($ million)]]*1000000 / Table2[[#This Row],[Total Waste (tons)]], NA())</f>
        <v>1074861.3639270549</v>
      </c>
      <c r="G3077" s="13" t="str">
        <f t="shared" si="48"/>
        <v>Medium</v>
      </c>
      <c r="H3077" s="13">
        <v>185.18</v>
      </c>
      <c r="I3077" s="13">
        <f>IFERROR(Table2[[#This Row],[Total Waste (tons)]] / (Table2[[#This Row],[Population (million)]]*1000), NA())</f>
        <v>3.2728108390230395E-2</v>
      </c>
      <c r="J3077" s="13">
        <v>938.83</v>
      </c>
      <c r="K3077" s="13">
        <f>IFERROR(Table2[[#This Row],[Total Waste (tons)]] * Table2[[#This Row],[Household waste (%)]], NA())</f>
        <v>2063259.6295000003</v>
      </c>
      <c r="L3077" s="13">
        <v>67.150000000000006</v>
      </c>
      <c r="M3077" s="10">
        <f>SUMIFS(Table2[Household waste (%)], Table2[Country], "Australia", Table2[Year], 2020)</f>
        <v>1412.17</v>
      </c>
      <c r="N3077" s="10">
        <f>COUNTIFS(Table2[Year], "USA")</f>
        <v>0</v>
      </c>
    </row>
    <row r="3078" spans="1:14" x14ac:dyDescent="0.35">
      <c r="A3078" s="8" t="s">
        <v>24</v>
      </c>
      <c r="B3078" s="9">
        <v>2018</v>
      </c>
      <c r="C3078" s="8" t="s">
        <v>11</v>
      </c>
      <c r="D3078" s="9">
        <v>40760.26</v>
      </c>
      <c r="E3078" s="10">
        <v>41849.72</v>
      </c>
      <c r="F3078" s="10">
        <f>IFERROR(Table2[[#This Row],[Economic loss ($ million)]]*1000000 / Table2[[#This Row],[Total Waste (tons)]], NA())</f>
        <v>1026728.4850489177</v>
      </c>
      <c r="G3078" s="10" t="str">
        <f t="shared" si="48"/>
        <v>Medium</v>
      </c>
      <c r="H3078" s="10">
        <v>177.83</v>
      </c>
      <c r="I3078" s="10">
        <f>IFERROR(Table2[[#This Row],[Total Waste (tons)]] / (Table2[[#This Row],[Population (million)]]*1000), NA())</f>
        <v>0.26332618386200662</v>
      </c>
      <c r="J3078" s="10">
        <v>154.79</v>
      </c>
      <c r="K3078" s="10">
        <f>IFERROR(Table2[[#This Row],[Total Waste (tons)]] * Table2[[#This Row],[Household waste (%)]], NA())</f>
        <v>1485303.8744000001</v>
      </c>
      <c r="L3078" s="10">
        <v>36.44</v>
      </c>
      <c r="M3078" s="10">
        <f>SUMIFS(Table2[Household waste (%)], Table2[Country], "Australia", Table2[Year], 2020)</f>
        <v>1412.17</v>
      </c>
      <c r="N3078" s="10">
        <f>COUNTIFS(Table2[Year], "USA")</f>
        <v>0</v>
      </c>
    </row>
    <row r="3079" spans="1:14" x14ac:dyDescent="0.35">
      <c r="A3079" s="11" t="s">
        <v>26</v>
      </c>
      <c r="B3079" s="12">
        <v>2022</v>
      </c>
      <c r="C3079" s="11" t="s">
        <v>13</v>
      </c>
      <c r="D3079" s="12">
        <v>14117.53</v>
      </c>
      <c r="E3079" s="13">
        <v>12597.16</v>
      </c>
      <c r="F3079" s="13">
        <f>IFERROR(Table2[[#This Row],[Economic loss ($ million)]]*1000000 / Table2[[#This Row],[Total Waste (tons)]], NA())</f>
        <v>892306.23203917395</v>
      </c>
      <c r="G3079" s="13" t="str">
        <f t="shared" si="48"/>
        <v>Low</v>
      </c>
      <c r="H3079" s="13">
        <v>159.80000000000001</v>
      </c>
      <c r="I3079" s="13">
        <f>IFERROR(Table2[[#This Row],[Total Waste (tons)]] / (Table2[[#This Row],[Population (million)]]*1000), NA())</f>
        <v>3.4749132350407365E-2</v>
      </c>
      <c r="J3079" s="13">
        <v>406.27</v>
      </c>
      <c r="K3079" s="13">
        <f>IFERROR(Table2[[#This Row],[Total Waste (tons)]] * Table2[[#This Row],[Household waste (%)]], NA())</f>
        <v>624277.17660000001</v>
      </c>
      <c r="L3079" s="13">
        <v>44.22</v>
      </c>
      <c r="M3079" s="10">
        <f>SUMIFS(Table2[Household waste (%)], Table2[Country], "Australia", Table2[Year], 2020)</f>
        <v>1412.17</v>
      </c>
      <c r="N3079" s="10">
        <f>COUNTIFS(Table2[Year], "USA")</f>
        <v>0</v>
      </c>
    </row>
    <row r="3080" spans="1:14" x14ac:dyDescent="0.35">
      <c r="A3080" s="8" t="s">
        <v>16</v>
      </c>
      <c r="B3080" s="9">
        <v>2024</v>
      </c>
      <c r="C3080" s="8" t="s">
        <v>22</v>
      </c>
      <c r="D3080" s="9">
        <v>12982.7</v>
      </c>
      <c r="E3080" s="10">
        <v>13913.86</v>
      </c>
      <c r="F3080" s="10">
        <f>IFERROR(Table2[[#This Row],[Economic loss ($ million)]]*1000000 / Table2[[#This Row],[Total Waste (tons)]], NA())</f>
        <v>1071723.1392545463</v>
      </c>
      <c r="G3080" s="10" t="str">
        <f t="shared" si="48"/>
        <v>Medium</v>
      </c>
      <c r="H3080" s="10">
        <v>129.69999999999999</v>
      </c>
      <c r="I3080" s="10">
        <f>IFERROR(Table2[[#This Row],[Total Waste (tons)]] / (Table2[[#This Row],[Population (million)]]*1000), NA())</f>
        <v>2.2792261371815805E-2</v>
      </c>
      <c r="J3080" s="10">
        <v>569.61</v>
      </c>
      <c r="K3080" s="10">
        <f>IFERROR(Table2[[#This Row],[Total Waste (tons)]] * Table2[[#This Row],[Household waste (%)]], NA())</f>
        <v>733912.03100000008</v>
      </c>
      <c r="L3080" s="10">
        <v>56.53</v>
      </c>
      <c r="M3080" s="10">
        <f>SUMIFS(Table2[Household waste (%)], Table2[Country], "Australia", Table2[Year], 2020)</f>
        <v>1412.17</v>
      </c>
      <c r="N3080" s="10">
        <f>COUNTIFS(Table2[Year], "USA")</f>
        <v>0</v>
      </c>
    </row>
    <row r="3081" spans="1:14" x14ac:dyDescent="0.35">
      <c r="A3081" s="11" t="s">
        <v>26</v>
      </c>
      <c r="B3081" s="12">
        <v>2024</v>
      </c>
      <c r="C3081" s="11" t="s">
        <v>11</v>
      </c>
      <c r="D3081" s="12">
        <v>29507.41</v>
      </c>
      <c r="E3081" s="13">
        <v>30625.79</v>
      </c>
      <c r="F3081" s="13">
        <f>IFERROR(Table2[[#This Row],[Economic loss ($ million)]]*1000000 / Table2[[#This Row],[Total Waste (tons)]], NA())</f>
        <v>1037901.6660560856</v>
      </c>
      <c r="G3081" s="13" t="str">
        <f t="shared" si="48"/>
        <v>Medium</v>
      </c>
      <c r="H3081" s="13">
        <v>89.02</v>
      </c>
      <c r="I3081" s="13">
        <f>IFERROR(Table2[[#This Row],[Total Waste (tons)]] / (Table2[[#This Row],[Population (million)]]*1000), NA())</f>
        <v>4.9077589648060672E-2</v>
      </c>
      <c r="J3081" s="13">
        <v>601.24</v>
      </c>
      <c r="K3081" s="13">
        <f>IFERROR(Table2[[#This Row],[Total Waste (tons)]] * Table2[[#This Row],[Household waste (%)]], NA())</f>
        <v>1645628.2557000001</v>
      </c>
      <c r="L3081" s="13">
        <v>55.77</v>
      </c>
      <c r="M3081" s="10">
        <f>SUMIFS(Table2[Household waste (%)], Table2[Country], "Australia", Table2[Year], 2020)</f>
        <v>1412.17</v>
      </c>
      <c r="N3081" s="10">
        <f>COUNTIFS(Table2[Year], "USA")</f>
        <v>0</v>
      </c>
    </row>
    <row r="3082" spans="1:14" x14ac:dyDescent="0.35">
      <c r="A3082" s="8" t="s">
        <v>31</v>
      </c>
      <c r="B3082" s="9">
        <v>2019</v>
      </c>
      <c r="C3082" s="8" t="s">
        <v>25</v>
      </c>
      <c r="D3082" s="9">
        <v>46860.24</v>
      </c>
      <c r="E3082" s="10">
        <v>47913.04</v>
      </c>
      <c r="F3082" s="10">
        <f>IFERROR(Table2[[#This Row],[Economic loss ($ million)]]*1000000 / Table2[[#This Row],[Total Waste (tons)]], NA())</f>
        <v>1022466.8076817362</v>
      </c>
      <c r="G3082" s="10" t="str">
        <f t="shared" si="48"/>
        <v>Medium</v>
      </c>
      <c r="H3082" s="10">
        <v>147.29</v>
      </c>
      <c r="I3082" s="10">
        <f>IFERROR(Table2[[#This Row],[Total Waste (tons)]] / (Table2[[#This Row],[Population (million)]]*1000), NA())</f>
        <v>6.5650816778279025E-2</v>
      </c>
      <c r="J3082" s="10">
        <v>713.78</v>
      </c>
      <c r="K3082" s="10">
        <f>IFERROR(Table2[[#This Row],[Total Waste (tons)]] * Table2[[#This Row],[Household waste (%)]], NA())</f>
        <v>1551542.5463999999</v>
      </c>
      <c r="L3082" s="10">
        <v>33.11</v>
      </c>
      <c r="M3082" s="10">
        <f>SUMIFS(Table2[Household waste (%)], Table2[Country], "Australia", Table2[Year], 2020)</f>
        <v>1412.17</v>
      </c>
      <c r="N3082" s="10">
        <f>COUNTIFS(Table2[Year], "USA")</f>
        <v>0</v>
      </c>
    </row>
    <row r="3083" spans="1:14" x14ac:dyDescent="0.35">
      <c r="A3083" s="11" t="s">
        <v>24</v>
      </c>
      <c r="B3083" s="12">
        <v>2024</v>
      </c>
      <c r="C3083" s="11" t="s">
        <v>20</v>
      </c>
      <c r="D3083" s="12">
        <v>1901.13</v>
      </c>
      <c r="E3083" s="13">
        <v>2239.79</v>
      </c>
      <c r="F3083" s="13">
        <f>IFERROR(Table2[[#This Row],[Economic loss ($ million)]]*1000000 / Table2[[#This Row],[Total Waste (tons)]], NA())</f>
        <v>1178136.1611252255</v>
      </c>
      <c r="G3083" s="13" t="str">
        <f t="shared" si="48"/>
        <v>High</v>
      </c>
      <c r="H3083" s="13">
        <v>42.76</v>
      </c>
      <c r="I3083" s="13">
        <f>IFERROR(Table2[[#This Row],[Total Waste (tons)]] / (Table2[[#This Row],[Population (million)]]*1000), NA())</f>
        <v>4.1902799206524136E-3</v>
      </c>
      <c r="J3083" s="13">
        <v>453.7</v>
      </c>
      <c r="K3083" s="13">
        <f>IFERROR(Table2[[#This Row],[Total Waste (tons)]] * Table2[[#This Row],[Household waste (%)]], NA())</f>
        <v>97375.878599999996</v>
      </c>
      <c r="L3083" s="13">
        <v>51.22</v>
      </c>
      <c r="M3083" s="10">
        <f>SUMIFS(Table2[Household waste (%)], Table2[Country], "Australia", Table2[Year], 2020)</f>
        <v>1412.17</v>
      </c>
      <c r="N3083" s="10">
        <f>COUNTIFS(Table2[Year], "USA")</f>
        <v>0</v>
      </c>
    </row>
    <row r="3084" spans="1:14" x14ac:dyDescent="0.35">
      <c r="A3084" s="8" t="s">
        <v>8</v>
      </c>
      <c r="B3084" s="9">
        <v>2022</v>
      </c>
      <c r="C3084" s="8" t="s">
        <v>9</v>
      </c>
      <c r="D3084" s="9">
        <v>18067.07</v>
      </c>
      <c r="E3084" s="10">
        <v>16203.86</v>
      </c>
      <c r="F3084" s="10">
        <f>IFERROR(Table2[[#This Row],[Economic loss ($ million)]]*1000000 / Table2[[#This Row],[Total Waste (tons)]], NA())</f>
        <v>896872.59749367216</v>
      </c>
      <c r="G3084" s="10" t="str">
        <f t="shared" si="48"/>
        <v>Low</v>
      </c>
      <c r="H3084" s="10">
        <v>185.11</v>
      </c>
      <c r="I3084" s="10">
        <f>IFERROR(Table2[[#This Row],[Total Waste (tons)]] / (Table2[[#This Row],[Population (million)]]*1000), NA())</f>
        <v>6.4293334756770223E-2</v>
      </c>
      <c r="J3084" s="10">
        <v>281.01</v>
      </c>
      <c r="K3084" s="10">
        <f>IFERROR(Table2[[#This Row],[Total Waste (tons)]] * Table2[[#This Row],[Household waste (%)]], NA())</f>
        <v>615364.40419999999</v>
      </c>
      <c r="L3084" s="10">
        <v>34.06</v>
      </c>
      <c r="M3084" s="10">
        <f>SUMIFS(Table2[Household waste (%)], Table2[Country], "Australia", Table2[Year], 2020)</f>
        <v>1412.17</v>
      </c>
      <c r="N3084" s="10">
        <f>COUNTIFS(Table2[Year], "USA")</f>
        <v>0</v>
      </c>
    </row>
    <row r="3085" spans="1:14" x14ac:dyDescent="0.35">
      <c r="A3085" s="11" t="s">
        <v>18</v>
      </c>
      <c r="B3085" s="12">
        <v>2023</v>
      </c>
      <c r="C3085" s="11" t="s">
        <v>15</v>
      </c>
      <c r="D3085" s="12">
        <v>10674.94</v>
      </c>
      <c r="E3085" s="13">
        <v>10306.219999999999</v>
      </c>
      <c r="F3085" s="13">
        <f>IFERROR(Table2[[#This Row],[Economic loss ($ million)]]*1000000 / Table2[[#This Row],[Total Waste (tons)]], NA())</f>
        <v>965459.29063769907</v>
      </c>
      <c r="G3085" s="13" t="str">
        <f t="shared" si="48"/>
        <v>Medium</v>
      </c>
      <c r="H3085" s="13">
        <v>89.03</v>
      </c>
      <c r="I3085" s="13">
        <f>IFERROR(Table2[[#This Row],[Total Waste (tons)]] / (Table2[[#This Row],[Population (million)]]*1000), NA())</f>
        <v>0.13619469252360297</v>
      </c>
      <c r="J3085" s="13">
        <v>78.38</v>
      </c>
      <c r="K3085" s="13">
        <f>IFERROR(Table2[[#This Row],[Total Waste (tons)]] * Table2[[#This Row],[Household waste (%)]], NA())</f>
        <v>577194.00580000004</v>
      </c>
      <c r="L3085" s="13">
        <v>54.07</v>
      </c>
      <c r="M3085" s="10">
        <f>SUMIFS(Table2[Household waste (%)], Table2[Country], "Australia", Table2[Year], 2020)</f>
        <v>1412.17</v>
      </c>
      <c r="N3085" s="10">
        <f>COUNTIFS(Table2[Year], "USA")</f>
        <v>0</v>
      </c>
    </row>
    <row r="3086" spans="1:14" x14ac:dyDescent="0.35">
      <c r="A3086" s="8" t="s">
        <v>8</v>
      </c>
      <c r="B3086" s="9">
        <v>2023</v>
      </c>
      <c r="C3086" s="8" t="s">
        <v>25</v>
      </c>
      <c r="D3086" s="9">
        <v>19242.900000000001</v>
      </c>
      <c r="E3086" s="10">
        <v>19706.14</v>
      </c>
      <c r="F3086" s="10">
        <f>IFERROR(Table2[[#This Row],[Economic loss ($ million)]]*1000000 / Table2[[#This Row],[Total Waste (tons)]], NA())</f>
        <v>1024073.2945657878</v>
      </c>
      <c r="G3086" s="10" t="str">
        <f t="shared" si="48"/>
        <v>Medium</v>
      </c>
      <c r="H3086" s="10">
        <v>75.459999999999994</v>
      </c>
      <c r="I3086" s="10">
        <f>IFERROR(Table2[[#This Row],[Total Waste (tons)]] / (Table2[[#This Row],[Population (million)]]*1000), NA())</f>
        <v>1.8835857127475261E-2</v>
      </c>
      <c r="J3086" s="10">
        <v>1021.61</v>
      </c>
      <c r="K3086" s="10">
        <f>IFERROR(Table2[[#This Row],[Total Waste (tons)]] * Table2[[#This Row],[Household waste (%)]], NA())</f>
        <v>1289851.5870000001</v>
      </c>
      <c r="L3086" s="10">
        <v>67.03</v>
      </c>
      <c r="M3086" s="10">
        <f>SUMIFS(Table2[Household waste (%)], Table2[Country], "Australia", Table2[Year], 2020)</f>
        <v>1412.17</v>
      </c>
      <c r="N3086" s="10">
        <f>COUNTIFS(Table2[Year], "USA")</f>
        <v>0</v>
      </c>
    </row>
    <row r="3087" spans="1:14" x14ac:dyDescent="0.35">
      <c r="A3087" s="11" t="s">
        <v>21</v>
      </c>
      <c r="B3087" s="12">
        <v>2020</v>
      </c>
      <c r="C3087" s="11" t="s">
        <v>13</v>
      </c>
      <c r="D3087" s="12">
        <v>40875.35</v>
      </c>
      <c r="E3087" s="13">
        <v>48277.06</v>
      </c>
      <c r="F3087" s="13">
        <f>IFERROR(Table2[[#This Row],[Economic loss ($ million)]]*1000000 / Table2[[#This Row],[Total Waste (tons)]], NA())</f>
        <v>1181080.0396816174</v>
      </c>
      <c r="G3087" s="13" t="str">
        <f t="shared" si="48"/>
        <v>High</v>
      </c>
      <c r="H3087" s="13">
        <v>62.37</v>
      </c>
      <c r="I3087" s="13">
        <f>IFERROR(Table2[[#This Row],[Total Waste (tons)]] / (Table2[[#This Row],[Population (million)]]*1000), NA())</f>
        <v>0.12207062863968941</v>
      </c>
      <c r="J3087" s="13">
        <v>334.85</v>
      </c>
      <c r="K3087" s="13">
        <f>IFERROR(Table2[[#This Row],[Total Waste (tons)]] * Table2[[#This Row],[Household waste (%)]], NA())</f>
        <v>1583102.3054999998</v>
      </c>
      <c r="L3087" s="13">
        <v>38.729999999999997</v>
      </c>
      <c r="M3087" s="10">
        <f>SUMIFS(Table2[Household waste (%)], Table2[Country], "Australia", Table2[Year], 2020)</f>
        <v>1412.17</v>
      </c>
      <c r="N3087" s="10">
        <f>COUNTIFS(Table2[Year], "USA")</f>
        <v>0</v>
      </c>
    </row>
    <row r="3088" spans="1:14" x14ac:dyDescent="0.35">
      <c r="A3088" s="8" t="s">
        <v>17</v>
      </c>
      <c r="B3088" s="9">
        <v>2018</v>
      </c>
      <c r="C3088" s="8" t="s">
        <v>11</v>
      </c>
      <c r="D3088" s="9">
        <v>37736.870000000003</v>
      </c>
      <c r="E3088" s="10">
        <v>33975.050000000003</v>
      </c>
      <c r="F3088" s="10">
        <f>IFERROR(Table2[[#This Row],[Economic loss ($ million)]]*1000000 / Table2[[#This Row],[Total Waste (tons)]], NA())</f>
        <v>900314.46699209558</v>
      </c>
      <c r="G3088" s="10" t="str">
        <f t="shared" si="48"/>
        <v>Low</v>
      </c>
      <c r="H3088" s="10">
        <v>127.75</v>
      </c>
      <c r="I3088" s="10">
        <f>IFERROR(Table2[[#This Row],[Total Waste (tons)]] / (Table2[[#This Row],[Population (million)]]*1000), NA())</f>
        <v>3.0401087569483606E-2</v>
      </c>
      <c r="J3088" s="10">
        <v>1241.3</v>
      </c>
      <c r="K3088" s="10">
        <f>IFERROR(Table2[[#This Row],[Total Waste (tons)]] * Table2[[#This Row],[Household waste (%)]], NA())</f>
        <v>2021186.7572000003</v>
      </c>
      <c r="L3088" s="10">
        <v>53.56</v>
      </c>
      <c r="M3088" s="10">
        <f>SUMIFS(Table2[Household waste (%)], Table2[Country], "Australia", Table2[Year], 2020)</f>
        <v>1412.17</v>
      </c>
      <c r="N3088" s="10">
        <f>COUNTIFS(Table2[Year], "USA")</f>
        <v>0</v>
      </c>
    </row>
    <row r="3089" spans="1:14" x14ac:dyDescent="0.35">
      <c r="A3089" s="11" t="s">
        <v>23</v>
      </c>
      <c r="B3089" s="12">
        <v>2020</v>
      </c>
      <c r="C3089" s="11" t="s">
        <v>13</v>
      </c>
      <c r="D3089" s="12">
        <v>25834.28</v>
      </c>
      <c r="E3089" s="13">
        <v>29660.46</v>
      </c>
      <c r="F3089" s="13">
        <f>IFERROR(Table2[[#This Row],[Economic loss ($ million)]]*1000000 / Table2[[#This Row],[Total Waste (tons)]], NA())</f>
        <v>1148104.766225341</v>
      </c>
      <c r="G3089" s="13" t="str">
        <f t="shared" si="48"/>
        <v>High</v>
      </c>
      <c r="H3089" s="13">
        <v>88.18</v>
      </c>
      <c r="I3089" s="13">
        <f>IFERROR(Table2[[#This Row],[Total Waste (tons)]] / (Table2[[#This Row],[Population (million)]]*1000), NA())</f>
        <v>7.9838927004141164E-2</v>
      </c>
      <c r="J3089" s="13">
        <v>323.58</v>
      </c>
      <c r="K3089" s="13">
        <f>IFERROR(Table2[[#This Row],[Total Waste (tons)]] * Table2[[#This Row],[Household waste (%)]], NA())</f>
        <v>1026654.2872</v>
      </c>
      <c r="L3089" s="13">
        <v>39.74</v>
      </c>
      <c r="M3089" s="10">
        <f>SUMIFS(Table2[Household waste (%)], Table2[Country], "Australia", Table2[Year], 2020)</f>
        <v>1412.17</v>
      </c>
      <c r="N3089" s="10">
        <f>COUNTIFS(Table2[Year], "USA")</f>
        <v>0</v>
      </c>
    </row>
    <row r="3090" spans="1:14" x14ac:dyDescent="0.35">
      <c r="A3090" s="8" t="s">
        <v>17</v>
      </c>
      <c r="B3090" s="9">
        <v>2023</v>
      </c>
      <c r="C3090" s="8" t="s">
        <v>9</v>
      </c>
      <c r="D3090" s="9">
        <v>29295.27</v>
      </c>
      <c r="E3090" s="10">
        <v>24527.98</v>
      </c>
      <c r="F3090" s="10">
        <f>IFERROR(Table2[[#This Row],[Economic loss ($ million)]]*1000000 / Table2[[#This Row],[Total Waste (tons)]], NA())</f>
        <v>837267.5862007757</v>
      </c>
      <c r="G3090" s="10" t="str">
        <f t="shared" si="48"/>
        <v>Low</v>
      </c>
      <c r="H3090" s="10">
        <v>90.56</v>
      </c>
      <c r="I3090" s="10">
        <f>IFERROR(Table2[[#This Row],[Total Waste (tons)]] / (Table2[[#This Row],[Population (million)]]*1000), NA())</f>
        <v>2.1058160096610025E-2</v>
      </c>
      <c r="J3090" s="10">
        <v>1391.16</v>
      </c>
      <c r="K3090" s="10">
        <f>IFERROR(Table2[[#This Row],[Total Waste (tons)]] * Table2[[#This Row],[Household waste (%)]], NA())</f>
        <v>1003655.9502</v>
      </c>
      <c r="L3090" s="10">
        <v>34.26</v>
      </c>
      <c r="M3090" s="10">
        <f>SUMIFS(Table2[Household waste (%)], Table2[Country], "Australia", Table2[Year], 2020)</f>
        <v>1412.17</v>
      </c>
      <c r="N3090" s="10">
        <f>COUNTIFS(Table2[Year], "USA")</f>
        <v>0</v>
      </c>
    </row>
    <row r="3091" spans="1:14" x14ac:dyDescent="0.35">
      <c r="A3091" s="11" t="s">
        <v>29</v>
      </c>
      <c r="B3091" s="12">
        <v>2023</v>
      </c>
      <c r="C3091" s="11" t="s">
        <v>9</v>
      </c>
      <c r="D3091" s="12">
        <v>49990.76</v>
      </c>
      <c r="E3091" s="13">
        <v>42801.82</v>
      </c>
      <c r="F3091" s="13">
        <f>IFERROR(Table2[[#This Row],[Economic loss ($ million)]]*1000000 / Table2[[#This Row],[Total Waste (tons)]], NA())</f>
        <v>856194.6247666569</v>
      </c>
      <c r="G3091" s="13" t="str">
        <f t="shared" si="48"/>
        <v>Low</v>
      </c>
      <c r="H3091" s="13">
        <v>31.59</v>
      </c>
      <c r="I3091" s="13">
        <f>IFERROR(Table2[[#This Row],[Total Waste (tons)]] / (Table2[[#This Row],[Population (million)]]*1000), NA())</f>
        <v>0.47398084763439841</v>
      </c>
      <c r="J3091" s="13">
        <v>105.47</v>
      </c>
      <c r="K3091" s="13">
        <f>IFERROR(Table2[[#This Row],[Total Waste (tons)]] * Table2[[#This Row],[Household waste (%)]], NA())</f>
        <v>2605018.5035999999</v>
      </c>
      <c r="L3091" s="13">
        <v>52.11</v>
      </c>
      <c r="M3091" s="10">
        <f>SUMIFS(Table2[Household waste (%)], Table2[Country], "Australia", Table2[Year], 2020)</f>
        <v>1412.17</v>
      </c>
      <c r="N3091" s="10">
        <f>COUNTIFS(Table2[Year], "USA")</f>
        <v>0</v>
      </c>
    </row>
    <row r="3092" spans="1:14" x14ac:dyDescent="0.35">
      <c r="A3092" s="8" t="s">
        <v>26</v>
      </c>
      <c r="B3092" s="9">
        <v>2021</v>
      </c>
      <c r="C3092" s="8" t="s">
        <v>15</v>
      </c>
      <c r="D3092" s="9">
        <v>25921.62</v>
      </c>
      <c r="E3092" s="10">
        <v>29082.33</v>
      </c>
      <c r="F3092" s="10">
        <f>IFERROR(Table2[[#This Row],[Economic loss ($ million)]]*1000000 / Table2[[#This Row],[Total Waste (tons)]], NA())</f>
        <v>1121933.3513877606</v>
      </c>
      <c r="G3092" s="10" t="str">
        <f t="shared" si="48"/>
        <v>High</v>
      </c>
      <c r="H3092" s="10">
        <v>34.54</v>
      </c>
      <c r="I3092" s="10">
        <f>IFERROR(Table2[[#This Row],[Total Waste (tons)]] / (Table2[[#This Row],[Population (million)]]*1000), NA())</f>
        <v>1.8797812860323285E-2</v>
      </c>
      <c r="J3092" s="10">
        <v>1378.97</v>
      </c>
      <c r="K3092" s="10">
        <f>IFERROR(Table2[[#This Row],[Total Waste (tons)]] * Table2[[#This Row],[Household waste (%)]], NA())</f>
        <v>881335.08</v>
      </c>
      <c r="L3092" s="10">
        <v>34</v>
      </c>
      <c r="M3092" s="10">
        <f>SUMIFS(Table2[Household waste (%)], Table2[Country], "Australia", Table2[Year], 2020)</f>
        <v>1412.17</v>
      </c>
      <c r="N3092" s="10">
        <f>COUNTIFS(Table2[Year], "USA")</f>
        <v>0</v>
      </c>
    </row>
    <row r="3093" spans="1:14" x14ac:dyDescent="0.35">
      <c r="A3093" s="11" t="s">
        <v>28</v>
      </c>
      <c r="B3093" s="12">
        <v>2024</v>
      </c>
      <c r="C3093" s="11" t="s">
        <v>20</v>
      </c>
      <c r="D3093" s="12">
        <v>28002.27</v>
      </c>
      <c r="E3093" s="13">
        <v>22590.63</v>
      </c>
      <c r="F3093" s="13">
        <f>IFERROR(Table2[[#This Row],[Economic loss ($ million)]]*1000000 / Table2[[#This Row],[Total Waste (tons)]], NA())</f>
        <v>806742.81049357785</v>
      </c>
      <c r="G3093" s="13" t="str">
        <f t="shared" si="48"/>
        <v>Low</v>
      </c>
      <c r="H3093" s="13">
        <v>49.68</v>
      </c>
      <c r="I3093" s="13">
        <f>IFERROR(Table2[[#This Row],[Total Waste (tons)]] / (Table2[[#This Row],[Population (million)]]*1000), NA())</f>
        <v>4.6357536627762604E-2</v>
      </c>
      <c r="J3093" s="13">
        <v>604.04999999999995</v>
      </c>
      <c r="K3093" s="13">
        <f>IFERROR(Table2[[#This Row],[Total Waste (tons)]] * Table2[[#This Row],[Household waste (%)]], NA())</f>
        <v>1507642.2168000001</v>
      </c>
      <c r="L3093" s="13">
        <v>53.84</v>
      </c>
      <c r="M3093" s="10">
        <f>SUMIFS(Table2[Household waste (%)], Table2[Country], "Australia", Table2[Year], 2020)</f>
        <v>1412.17</v>
      </c>
      <c r="N3093" s="10">
        <f>COUNTIFS(Table2[Year], "USA")</f>
        <v>0</v>
      </c>
    </row>
    <row r="3094" spans="1:14" x14ac:dyDescent="0.35">
      <c r="A3094" s="8" t="s">
        <v>18</v>
      </c>
      <c r="B3094" s="9">
        <v>2020</v>
      </c>
      <c r="C3094" s="8" t="s">
        <v>19</v>
      </c>
      <c r="D3094" s="9">
        <v>41774.54</v>
      </c>
      <c r="E3094" s="10">
        <v>47767.39</v>
      </c>
      <c r="F3094" s="10">
        <f>IFERROR(Table2[[#This Row],[Economic loss ($ million)]]*1000000 / Table2[[#This Row],[Total Waste (tons)]], NA())</f>
        <v>1143456.9955767316</v>
      </c>
      <c r="G3094" s="10" t="str">
        <f t="shared" si="48"/>
        <v>High</v>
      </c>
      <c r="H3094" s="10">
        <v>69.28</v>
      </c>
      <c r="I3094" s="10">
        <f>IFERROR(Table2[[#This Row],[Total Waste (tons)]] / (Table2[[#This Row],[Population (million)]]*1000), NA())</f>
        <v>6.3145504564967647E-2</v>
      </c>
      <c r="J3094" s="10">
        <v>661.56</v>
      </c>
      <c r="K3094" s="10">
        <f>IFERROR(Table2[[#This Row],[Total Waste (tons)]] * Table2[[#This Row],[Household waste (%)]], NA())</f>
        <v>2448823.5348</v>
      </c>
      <c r="L3094" s="10">
        <v>58.62</v>
      </c>
      <c r="M3094" s="10">
        <f>SUMIFS(Table2[Household waste (%)], Table2[Country], "Australia", Table2[Year], 2020)</f>
        <v>1412.17</v>
      </c>
      <c r="N3094" s="10">
        <f>COUNTIFS(Table2[Year], "USA")</f>
        <v>0</v>
      </c>
    </row>
    <row r="3095" spans="1:14" x14ac:dyDescent="0.35">
      <c r="A3095" s="11" t="s">
        <v>14</v>
      </c>
      <c r="B3095" s="12">
        <v>2018</v>
      </c>
      <c r="C3095" s="11" t="s">
        <v>25</v>
      </c>
      <c r="D3095" s="12">
        <v>7294.75</v>
      </c>
      <c r="E3095" s="13">
        <v>5873.03</v>
      </c>
      <c r="F3095" s="13">
        <f>IFERROR(Table2[[#This Row],[Economic loss ($ million)]]*1000000 / Table2[[#This Row],[Total Waste (tons)]], NA())</f>
        <v>805103.67044792487</v>
      </c>
      <c r="G3095" s="13" t="str">
        <f t="shared" si="48"/>
        <v>Low</v>
      </c>
      <c r="H3095" s="13">
        <v>152.25</v>
      </c>
      <c r="I3095" s="13">
        <f>IFERROR(Table2[[#This Row],[Total Waste (tons)]] / (Table2[[#This Row],[Population (million)]]*1000), NA())</f>
        <v>9.1070536828963794E-2</v>
      </c>
      <c r="J3095" s="13">
        <v>80.099999999999994</v>
      </c>
      <c r="K3095" s="13">
        <f>IFERROR(Table2[[#This Row],[Total Waste (tons)]] * Table2[[#This Row],[Household waste (%)]], NA())</f>
        <v>311850.5625</v>
      </c>
      <c r="L3095" s="13">
        <v>42.75</v>
      </c>
      <c r="M3095" s="10">
        <f>SUMIFS(Table2[Household waste (%)], Table2[Country], "Australia", Table2[Year], 2020)</f>
        <v>1412.17</v>
      </c>
      <c r="N3095" s="10">
        <f>COUNTIFS(Table2[Year], "USA")</f>
        <v>0</v>
      </c>
    </row>
    <row r="3096" spans="1:14" x14ac:dyDescent="0.35">
      <c r="A3096" s="8" t="s">
        <v>24</v>
      </c>
      <c r="B3096" s="9">
        <v>2019</v>
      </c>
      <c r="C3096" s="8" t="s">
        <v>19</v>
      </c>
      <c r="D3096" s="9">
        <v>42159.48</v>
      </c>
      <c r="E3096" s="10">
        <v>36466.89</v>
      </c>
      <c r="F3096" s="10">
        <f>IFERROR(Table2[[#This Row],[Economic loss ($ million)]]*1000000 / Table2[[#This Row],[Total Waste (tons)]], NA())</f>
        <v>864974.85263100965</v>
      </c>
      <c r="G3096" s="10" t="str">
        <f t="shared" si="48"/>
        <v>Low</v>
      </c>
      <c r="H3096" s="10">
        <v>158.66999999999999</v>
      </c>
      <c r="I3096" s="10">
        <f>IFERROR(Table2[[#This Row],[Total Waste (tons)]] / (Table2[[#This Row],[Population (million)]]*1000), NA())</f>
        <v>6.6532232865687199E-2</v>
      </c>
      <c r="J3096" s="10">
        <v>633.66999999999996</v>
      </c>
      <c r="K3096" s="10">
        <f>IFERROR(Table2[[#This Row],[Total Waste (tons)]] * Table2[[#This Row],[Household waste (%)]], NA())</f>
        <v>2537157.5064000003</v>
      </c>
      <c r="L3096" s="10">
        <v>60.18</v>
      </c>
      <c r="M3096" s="10">
        <f>SUMIFS(Table2[Household waste (%)], Table2[Country], "Australia", Table2[Year], 2020)</f>
        <v>1412.17</v>
      </c>
      <c r="N3096" s="10">
        <f>COUNTIFS(Table2[Year], "USA")</f>
        <v>0</v>
      </c>
    </row>
    <row r="3097" spans="1:14" x14ac:dyDescent="0.35">
      <c r="A3097" s="11" t="s">
        <v>26</v>
      </c>
      <c r="B3097" s="12">
        <v>2019</v>
      </c>
      <c r="C3097" s="11" t="s">
        <v>25</v>
      </c>
      <c r="D3097" s="12">
        <v>33836.15</v>
      </c>
      <c r="E3097" s="13">
        <v>33239.919999999998</v>
      </c>
      <c r="F3097" s="13">
        <f>IFERROR(Table2[[#This Row],[Economic loss ($ million)]]*1000000 / Table2[[#This Row],[Total Waste (tons)]], NA())</f>
        <v>982378.90540147142</v>
      </c>
      <c r="G3097" s="13" t="str">
        <f t="shared" si="48"/>
        <v>Medium</v>
      </c>
      <c r="H3097" s="13">
        <v>32.119999999999997</v>
      </c>
      <c r="I3097" s="13">
        <f>IFERROR(Table2[[#This Row],[Total Waste (tons)]] / (Table2[[#This Row],[Population (million)]]*1000), NA())</f>
        <v>4.8525914983937588E-2</v>
      </c>
      <c r="J3097" s="13">
        <v>697.28</v>
      </c>
      <c r="K3097" s="13">
        <f>IFERROR(Table2[[#This Row],[Total Waste (tons)]] * Table2[[#This Row],[Household waste (%)]], NA())</f>
        <v>2038628.0375000001</v>
      </c>
      <c r="L3097" s="13">
        <v>60.25</v>
      </c>
      <c r="M3097" s="10">
        <f>SUMIFS(Table2[Household waste (%)], Table2[Country], "Australia", Table2[Year], 2020)</f>
        <v>1412.17</v>
      </c>
      <c r="N3097" s="10">
        <f>COUNTIFS(Table2[Year], "USA")</f>
        <v>0</v>
      </c>
    </row>
    <row r="3098" spans="1:14" x14ac:dyDescent="0.35">
      <c r="A3098" s="8" t="s">
        <v>14</v>
      </c>
      <c r="B3098" s="9">
        <v>2020</v>
      </c>
      <c r="C3098" s="8" t="s">
        <v>9</v>
      </c>
      <c r="D3098" s="9">
        <v>10062.85</v>
      </c>
      <c r="E3098" s="10">
        <v>9142.6</v>
      </c>
      <c r="F3098" s="10">
        <f>IFERROR(Table2[[#This Row],[Economic loss ($ million)]]*1000000 / Table2[[#This Row],[Total Waste (tons)]], NA())</f>
        <v>908549.76472868025</v>
      </c>
      <c r="G3098" s="10" t="str">
        <f t="shared" si="48"/>
        <v>Low</v>
      </c>
      <c r="H3098" s="10">
        <v>127.62</v>
      </c>
      <c r="I3098" s="10">
        <f>IFERROR(Table2[[#This Row],[Total Waste (tons)]] / (Table2[[#This Row],[Population (million)]]*1000), NA())</f>
        <v>3.9205399929871036E-2</v>
      </c>
      <c r="J3098" s="10">
        <v>256.67</v>
      </c>
      <c r="K3098" s="10">
        <f>IFERROR(Table2[[#This Row],[Total Waste (tons)]] * Table2[[#This Row],[Household waste (%)]], NA())</f>
        <v>464299.89900000003</v>
      </c>
      <c r="L3098" s="10">
        <v>46.14</v>
      </c>
      <c r="M3098" s="10">
        <f>SUMIFS(Table2[Household waste (%)], Table2[Country], "Australia", Table2[Year], 2020)</f>
        <v>1412.17</v>
      </c>
      <c r="N3098" s="10">
        <f>COUNTIFS(Table2[Year], "USA")</f>
        <v>0</v>
      </c>
    </row>
    <row r="3099" spans="1:14" x14ac:dyDescent="0.35">
      <c r="A3099" s="11" t="s">
        <v>34</v>
      </c>
      <c r="B3099" s="12">
        <v>2024</v>
      </c>
      <c r="C3099" s="11" t="s">
        <v>25</v>
      </c>
      <c r="D3099" s="12">
        <v>3942.39</v>
      </c>
      <c r="E3099" s="13">
        <v>3890.65</v>
      </c>
      <c r="F3099" s="13">
        <f>IFERROR(Table2[[#This Row],[Economic loss ($ million)]]*1000000 / Table2[[#This Row],[Total Waste (tons)]], NA())</f>
        <v>986875.98132097535</v>
      </c>
      <c r="G3099" s="13" t="str">
        <f t="shared" si="48"/>
        <v>Medium</v>
      </c>
      <c r="H3099" s="13">
        <v>149.88</v>
      </c>
      <c r="I3099" s="13">
        <f>IFERROR(Table2[[#This Row],[Total Waste (tons)]] / (Table2[[#This Row],[Population (million)]]*1000), NA())</f>
        <v>6.4260635696821514E-2</v>
      </c>
      <c r="J3099" s="13">
        <v>61.35</v>
      </c>
      <c r="K3099" s="13">
        <f>IFERROR(Table2[[#This Row],[Total Waste (tons)]] * Table2[[#This Row],[Household waste (%)]], NA())</f>
        <v>123317.9592</v>
      </c>
      <c r="L3099" s="13">
        <v>31.28</v>
      </c>
      <c r="M3099" s="10">
        <f>SUMIFS(Table2[Household waste (%)], Table2[Country], "Australia", Table2[Year], 2020)</f>
        <v>1412.17</v>
      </c>
      <c r="N3099" s="10">
        <f>COUNTIFS(Table2[Year], "USA")</f>
        <v>0</v>
      </c>
    </row>
    <row r="3100" spans="1:14" x14ac:dyDescent="0.35">
      <c r="A3100" s="8" t="s">
        <v>35</v>
      </c>
      <c r="B3100" s="9">
        <v>2024</v>
      </c>
      <c r="C3100" s="8" t="s">
        <v>19</v>
      </c>
      <c r="D3100" s="9">
        <v>41534.44</v>
      </c>
      <c r="E3100" s="10">
        <v>36355.89</v>
      </c>
      <c r="F3100" s="10">
        <f>IFERROR(Table2[[#This Row],[Economic loss ($ million)]]*1000000 / Table2[[#This Row],[Total Waste (tons)]], NA())</f>
        <v>875319.13274862978</v>
      </c>
      <c r="G3100" s="10" t="str">
        <f t="shared" si="48"/>
        <v>Low</v>
      </c>
      <c r="H3100" s="10">
        <v>61.84</v>
      </c>
      <c r="I3100" s="10">
        <f>IFERROR(Table2[[#This Row],[Total Waste (tons)]] / (Table2[[#This Row],[Population (million)]]*1000), NA())</f>
        <v>3.2446753327917008E-2</v>
      </c>
      <c r="J3100" s="10">
        <v>1280.08</v>
      </c>
      <c r="K3100" s="10">
        <f>IFERROR(Table2[[#This Row],[Total Waste (tons)]] * Table2[[#This Row],[Household waste (%)]], NA())</f>
        <v>2470468.4912</v>
      </c>
      <c r="L3100" s="10">
        <v>59.48</v>
      </c>
      <c r="M3100" s="10">
        <f>SUMIFS(Table2[Household waste (%)], Table2[Country], "Australia", Table2[Year], 2020)</f>
        <v>1412.17</v>
      </c>
      <c r="N3100" s="10">
        <f>COUNTIFS(Table2[Year], "USA")</f>
        <v>0</v>
      </c>
    </row>
    <row r="3101" spans="1:14" x14ac:dyDescent="0.35">
      <c r="A3101" s="11" t="s">
        <v>31</v>
      </c>
      <c r="B3101" s="12">
        <v>2024</v>
      </c>
      <c r="C3101" s="11" t="s">
        <v>9</v>
      </c>
      <c r="D3101" s="12">
        <v>40044.04</v>
      </c>
      <c r="E3101" s="13">
        <v>35715.51</v>
      </c>
      <c r="F3101" s="13">
        <f>IFERROR(Table2[[#This Row],[Economic loss ($ million)]]*1000000 / Table2[[#This Row],[Total Waste (tons)]], NA())</f>
        <v>891905.76175630628</v>
      </c>
      <c r="G3101" s="13" t="str">
        <f t="shared" si="48"/>
        <v>Low</v>
      </c>
      <c r="H3101" s="13">
        <v>111.75</v>
      </c>
      <c r="I3101" s="13">
        <f>IFERROR(Table2[[#This Row],[Total Waste (tons)]] / (Table2[[#This Row],[Population (million)]]*1000), NA())</f>
        <v>0.30710974768003685</v>
      </c>
      <c r="J3101" s="13">
        <v>130.38999999999999</v>
      </c>
      <c r="K3101" s="13">
        <f>IFERROR(Table2[[#This Row],[Total Waste (tons)]] * Table2[[#This Row],[Household waste (%)]], NA())</f>
        <v>1624186.2624000001</v>
      </c>
      <c r="L3101" s="13">
        <v>40.56</v>
      </c>
      <c r="M3101" s="10">
        <f>SUMIFS(Table2[Household waste (%)], Table2[Country], "Australia", Table2[Year], 2020)</f>
        <v>1412.17</v>
      </c>
      <c r="N3101" s="10">
        <f>COUNTIFS(Table2[Year], "USA")</f>
        <v>0</v>
      </c>
    </row>
    <row r="3102" spans="1:14" x14ac:dyDescent="0.35">
      <c r="A3102" s="8" t="s">
        <v>10</v>
      </c>
      <c r="B3102" s="9">
        <v>2020</v>
      </c>
      <c r="C3102" s="8" t="s">
        <v>22</v>
      </c>
      <c r="D3102" s="9">
        <v>27026.05</v>
      </c>
      <c r="E3102" s="10">
        <v>24435.66</v>
      </c>
      <c r="F3102" s="10">
        <f>IFERROR(Table2[[#This Row],[Economic loss ($ million)]]*1000000 / Table2[[#This Row],[Total Waste (tons)]], NA())</f>
        <v>904152.10509859934</v>
      </c>
      <c r="G3102" s="10" t="str">
        <f t="shared" si="48"/>
        <v>Low</v>
      </c>
      <c r="H3102" s="10">
        <v>191.4</v>
      </c>
      <c r="I3102" s="10">
        <f>IFERROR(Table2[[#This Row],[Total Waste (tons)]] / (Table2[[#This Row],[Population (million)]]*1000), NA())</f>
        <v>0.2688356709439968</v>
      </c>
      <c r="J3102" s="10">
        <v>100.53</v>
      </c>
      <c r="K3102" s="10">
        <f>IFERROR(Table2[[#This Row],[Total Waste (tons)]] * Table2[[#This Row],[Household waste (%)]], NA())</f>
        <v>1216712.7709999999</v>
      </c>
      <c r="L3102" s="10">
        <v>45.02</v>
      </c>
      <c r="M3102" s="10">
        <f>SUMIFS(Table2[Household waste (%)], Table2[Country], "Australia", Table2[Year], 2020)</f>
        <v>1412.17</v>
      </c>
      <c r="N3102" s="10">
        <f>COUNTIFS(Table2[Year], "USA")</f>
        <v>0</v>
      </c>
    </row>
    <row r="3103" spans="1:14" x14ac:dyDescent="0.35">
      <c r="A3103" s="11" t="s">
        <v>35</v>
      </c>
      <c r="B3103" s="12">
        <v>2024</v>
      </c>
      <c r="C3103" s="11" t="s">
        <v>15</v>
      </c>
      <c r="D3103" s="12">
        <v>18885.14</v>
      </c>
      <c r="E3103" s="13">
        <v>19560.38</v>
      </c>
      <c r="F3103" s="13">
        <f>IFERROR(Table2[[#This Row],[Economic loss ($ million)]]*1000000 / Table2[[#This Row],[Total Waste (tons)]], NA())</f>
        <v>1035755.0963350021</v>
      </c>
      <c r="G3103" s="13" t="str">
        <f t="shared" si="48"/>
        <v>Medium</v>
      </c>
      <c r="H3103" s="13">
        <v>115.2</v>
      </c>
      <c r="I3103" s="13">
        <f>IFERROR(Table2[[#This Row],[Total Waste (tons)]] / (Table2[[#This Row],[Population (million)]]*1000), NA())</f>
        <v>6.4097817601737772E-2</v>
      </c>
      <c r="J3103" s="13">
        <v>294.63</v>
      </c>
      <c r="K3103" s="13">
        <f>IFERROR(Table2[[#This Row],[Total Waste (tons)]] * Table2[[#This Row],[Household waste (%)]], NA())</f>
        <v>670233.61860000005</v>
      </c>
      <c r="L3103" s="13">
        <v>35.49</v>
      </c>
      <c r="M3103" s="10">
        <f>SUMIFS(Table2[Household waste (%)], Table2[Country], "Australia", Table2[Year], 2020)</f>
        <v>1412.17</v>
      </c>
      <c r="N3103" s="10">
        <f>COUNTIFS(Table2[Year], "USA")</f>
        <v>0</v>
      </c>
    </row>
    <row r="3104" spans="1:14" x14ac:dyDescent="0.35">
      <c r="A3104" s="8" t="s">
        <v>30</v>
      </c>
      <c r="B3104" s="9">
        <v>2022</v>
      </c>
      <c r="C3104" s="8" t="s">
        <v>11</v>
      </c>
      <c r="D3104" s="9">
        <v>15312.77</v>
      </c>
      <c r="E3104" s="10">
        <v>13090.17</v>
      </c>
      <c r="F3104" s="10">
        <f>IFERROR(Table2[[#This Row],[Economic loss ($ million)]]*1000000 / Table2[[#This Row],[Total Waste (tons)]], NA())</f>
        <v>854853.17156856658</v>
      </c>
      <c r="G3104" s="10" t="str">
        <f t="shared" si="48"/>
        <v>Low</v>
      </c>
      <c r="H3104" s="10">
        <v>28.72</v>
      </c>
      <c r="I3104" s="10">
        <f>IFERROR(Table2[[#This Row],[Total Waste (tons)]] / (Table2[[#This Row],[Population (million)]]*1000), NA())</f>
        <v>1.5422889430534013E-2</v>
      </c>
      <c r="J3104" s="10">
        <v>992.86</v>
      </c>
      <c r="K3104" s="10">
        <f>IFERROR(Table2[[#This Row],[Total Waste (tons)]] * Table2[[#This Row],[Household waste (%)]], NA())</f>
        <v>761504.05209999997</v>
      </c>
      <c r="L3104" s="10">
        <v>49.73</v>
      </c>
      <c r="M3104" s="10">
        <f>SUMIFS(Table2[Household waste (%)], Table2[Country], "Australia", Table2[Year], 2020)</f>
        <v>1412.17</v>
      </c>
      <c r="N3104" s="10">
        <f>COUNTIFS(Table2[Year], "USA")</f>
        <v>0</v>
      </c>
    </row>
    <row r="3105" spans="1:14" x14ac:dyDescent="0.35">
      <c r="A3105" s="11" t="s">
        <v>17</v>
      </c>
      <c r="B3105" s="12">
        <v>2023</v>
      </c>
      <c r="C3105" s="11" t="s">
        <v>19</v>
      </c>
      <c r="D3105" s="12">
        <v>34012.71</v>
      </c>
      <c r="E3105" s="13">
        <v>31826.080000000002</v>
      </c>
      <c r="F3105" s="13">
        <f>IFERROR(Table2[[#This Row],[Economic loss ($ million)]]*1000000 / Table2[[#This Row],[Total Waste (tons)]], NA())</f>
        <v>935711.38553793565</v>
      </c>
      <c r="G3105" s="13" t="str">
        <f t="shared" si="48"/>
        <v>Low</v>
      </c>
      <c r="H3105" s="13">
        <v>71.36</v>
      </c>
      <c r="I3105" s="13">
        <f>IFERROR(Table2[[#This Row],[Total Waste (tons)]] / (Table2[[#This Row],[Population (million)]]*1000), NA())</f>
        <v>6.2717048974775036E-2</v>
      </c>
      <c r="J3105" s="13">
        <v>542.32000000000005</v>
      </c>
      <c r="K3105" s="13">
        <f>IFERROR(Table2[[#This Row],[Total Waste (tons)]] * Table2[[#This Row],[Household waste (%)]], NA())</f>
        <v>1229899.5935999998</v>
      </c>
      <c r="L3105" s="13">
        <v>36.159999999999997</v>
      </c>
      <c r="M3105" s="10">
        <f>SUMIFS(Table2[Household waste (%)], Table2[Country], "Australia", Table2[Year], 2020)</f>
        <v>1412.17</v>
      </c>
      <c r="N3105" s="10">
        <f>COUNTIFS(Table2[Year], "USA")</f>
        <v>0</v>
      </c>
    </row>
    <row r="3106" spans="1:14" x14ac:dyDescent="0.35">
      <c r="A3106" s="8" t="s">
        <v>34</v>
      </c>
      <c r="B3106" s="9">
        <v>2024</v>
      </c>
      <c r="C3106" s="8" t="s">
        <v>20</v>
      </c>
      <c r="D3106" s="9">
        <v>42466.49</v>
      </c>
      <c r="E3106" s="10">
        <v>40712.080000000002</v>
      </c>
      <c r="F3106" s="10">
        <f>IFERROR(Table2[[#This Row],[Economic loss ($ million)]]*1000000 / Table2[[#This Row],[Total Waste (tons)]], NA())</f>
        <v>958687.19077088789</v>
      </c>
      <c r="G3106" s="10" t="str">
        <f t="shared" si="48"/>
        <v>Medium</v>
      </c>
      <c r="H3106" s="10">
        <v>62.88</v>
      </c>
      <c r="I3106" s="10">
        <f>IFERROR(Table2[[#This Row],[Total Waste (tons)]] / (Table2[[#This Row],[Population (million)]]*1000), NA())</f>
        <v>6.3212054003364049E-2</v>
      </c>
      <c r="J3106" s="10">
        <v>671.81</v>
      </c>
      <c r="K3106" s="10">
        <f>IFERROR(Table2[[#This Row],[Total Waste (tons)]] * Table2[[#This Row],[Household waste (%)]], NA())</f>
        <v>2315697.6996999998</v>
      </c>
      <c r="L3106" s="10">
        <v>54.53</v>
      </c>
      <c r="M3106" s="10">
        <f>SUMIFS(Table2[Household waste (%)], Table2[Country], "Australia", Table2[Year], 2020)</f>
        <v>1412.17</v>
      </c>
      <c r="N3106" s="10">
        <f>COUNTIFS(Table2[Year], "USA")</f>
        <v>0</v>
      </c>
    </row>
    <row r="3107" spans="1:14" x14ac:dyDescent="0.35">
      <c r="A3107" s="11" t="s">
        <v>24</v>
      </c>
      <c r="B3107" s="12">
        <v>2022</v>
      </c>
      <c r="C3107" s="11" t="s">
        <v>13</v>
      </c>
      <c r="D3107" s="12">
        <v>12611.69</v>
      </c>
      <c r="E3107" s="13">
        <v>13049.41</v>
      </c>
      <c r="F3107" s="13">
        <f>IFERROR(Table2[[#This Row],[Economic loss ($ million)]]*1000000 / Table2[[#This Row],[Total Waste (tons)]], NA())</f>
        <v>1034707.4817094299</v>
      </c>
      <c r="G3107" s="13" t="str">
        <f t="shared" si="48"/>
        <v>Medium</v>
      </c>
      <c r="H3107" s="13">
        <v>137.25</v>
      </c>
      <c r="I3107" s="13">
        <f>IFERROR(Table2[[#This Row],[Total Waste (tons)]] / (Table2[[#This Row],[Population (million)]]*1000), NA())</f>
        <v>1.9746183594545084E-2</v>
      </c>
      <c r="J3107" s="13">
        <v>638.69000000000005</v>
      </c>
      <c r="K3107" s="13">
        <f>IFERROR(Table2[[#This Row],[Total Waste (tons)]] * Table2[[#This Row],[Household waste (%)]], NA())</f>
        <v>539275.86439999996</v>
      </c>
      <c r="L3107" s="13">
        <v>42.76</v>
      </c>
      <c r="M3107" s="10">
        <f>SUMIFS(Table2[Household waste (%)], Table2[Country], "Australia", Table2[Year], 2020)</f>
        <v>1412.17</v>
      </c>
      <c r="N3107" s="10">
        <f>COUNTIFS(Table2[Year], "USA")</f>
        <v>0</v>
      </c>
    </row>
    <row r="3108" spans="1:14" x14ac:dyDescent="0.35">
      <c r="A3108" s="8" t="s">
        <v>17</v>
      </c>
      <c r="B3108" s="9">
        <v>2020</v>
      </c>
      <c r="C3108" s="8" t="s">
        <v>25</v>
      </c>
      <c r="D3108" s="9">
        <v>30582.77</v>
      </c>
      <c r="E3108" s="10">
        <v>29572.31</v>
      </c>
      <c r="F3108" s="10">
        <f>IFERROR(Table2[[#This Row],[Economic loss ($ million)]]*1000000 / Table2[[#This Row],[Total Waste (tons)]], NA())</f>
        <v>966959.82737992669</v>
      </c>
      <c r="G3108" s="10" t="str">
        <f t="shared" si="48"/>
        <v>Medium</v>
      </c>
      <c r="H3108" s="10">
        <v>185</v>
      </c>
      <c r="I3108" s="10">
        <f>IFERROR(Table2[[#This Row],[Total Waste (tons)]] / (Table2[[#This Row],[Population (million)]]*1000), NA())</f>
        <v>5.0536667988631108E-2</v>
      </c>
      <c r="J3108" s="10">
        <v>605.16</v>
      </c>
      <c r="K3108" s="10">
        <f>IFERROR(Table2[[#This Row],[Total Waste (tons)]] * Table2[[#This Row],[Household waste (%)]], NA())</f>
        <v>1065197.8791</v>
      </c>
      <c r="L3108" s="10">
        <v>34.83</v>
      </c>
      <c r="M3108" s="10">
        <f>SUMIFS(Table2[Household waste (%)], Table2[Country], "Australia", Table2[Year], 2020)</f>
        <v>1412.17</v>
      </c>
      <c r="N3108" s="10">
        <f>COUNTIFS(Table2[Year], "USA")</f>
        <v>0</v>
      </c>
    </row>
    <row r="3109" spans="1:14" x14ac:dyDescent="0.35">
      <c r="A3109" s="11" t="s">
        <v>14</v>
      </c>
      <c r="B3109" s="12">
        <v>2021</v>
      </c>
      <c r="C3109" s="11" t="s">
        <v>11</v>
      </c>
      <c r="D3109" s="12">
        <v>32118.15</v>
      </c>
      <c r="E3109" s="13">
        <v>31259.27</v>
      </c>
      <c r="F3109" s="13">
        <f>IFERROR(Table2[[#This Row],[Economic loss ($ million)]]*1000000 / Table2[[#This Row],[Total Waste (tons)]], NA())</f>
        <v>973258.7337689125</v>
      </c>
      <c r="G3109" s="13" t="str">
        <f t="shared" si="48"/>
        <v>Medium</v>
      </c>
      <c r="H3109" s="13">
        <v>148.47</v>
      </c>
      <c r="I3109" s="13">
        <f>IFERROR(Table2[[#This Row],[Total Waste (tons)]] / (Table2[[#This Row],[Population (million)]]*1000), NA())</f>
        <v>3.7580911260881776E-2</v>
      </c>
      <c r="J3109" s="13">
        <v>854.64</v>
      </c>
      <c r="K3109" s="13">
        <f>IFERROR(Table2[[#This Row],[Total Waste (tons)]] * Table2[[#This Row],[Household waste (%)]], NA())</f>
        <v>1757183.9865000001</v>
      </c>
      <c r="L3109" s="13">
        <v>54.71</v>
      </c>
      <c r="M3109" s="10">
        <f>SUMIFS(Table2[Household waste (%)], Table2[Country], "Australia", Table2[Year], 2020)</f>
        <v>1412.17</v>
      </c>
      <c r="N3109" s="10">
        <f>COUNTIFS(Table2[Year], "USA")</f>
        <v>0</v>
      </c>
    </row>
    <row r="3110" spans="1:14" x14ac:dyDescent="0.35">
      <c r="A3110" s="8" t="s">
        <v>31</v>
      </c>
      <c r="B3110" s="9">
        <v>2018</v>
      </c>
      <c r="C3110" s="8" t="s">
        <v>11</v>
      </c>
      <c r="D3110" s="9">
        <v>37422.06</v>
      </c>
      <c r="E3110" s="10">
        <v>36503.07</v>
      </c>
      <c r="F3110" s="10">
        <f>IFERROR(Table2[[#This Row],[Economic loss ($ million)]]*1000000 / Table2[[#This Row],[Total Waste (tons)]], NA())</f>
        <v>975442.55981632229</v>
      </c>
      <c r="G3110" s="10" t="str">
        <f t="shared" si="48"/>
        <v>Medium</v>
      </c>
      <c r="H3110" s="10">
        <v>183.55</v>
      </c>
      <c r="I3110" s="10">
        <f>IFERROR(Table2[[#This Row],[Total Waste (tons)]] / (Table2[[#This Row],[Population (million)]]*1000), NA())</f>
        <v>3.0275032967388576E-2</v>
      </c>
      <c r="J3110" s="10">
        <v>1236.07</v>
      </c>
      <c r="K3110" s="10">
        <f>IFERROR(Table2[[#This Row],[Total Waste (tons)]] * Table2[[#This Row],[Household waste (%)]], NA())</f>
        <v>2075801.6681999997</v>
      </c>
      <c r="L3110" s="10">
        <v>55.47</v>
      </c>
      <c r="M3110" s="10">
        <f>SUMIFS(Table2[Household waste (%)], Table2[Country], "Australia", Table2[Year], 2020)</f>
        <v>1412.17</v>
      </c>
      <c r="N3110" s="10">
        <f>COUNTIFS(Table2[Year], "USA")</f>
        <v>0</v>
      </c>
    </row>
    <row r="3111" spans="1:14" x14ac:dyDescent="0.35">
      <c r="A3111" s="11" t="s">
        <v>16</v>
      </c>
      <c r="B3111" s="12">
        <v>2020</v>
      </c>
      <c r="C3111" s="11" t="s">
        <v>9</v>
      </c>
      <c r="D3111" s="12">
        <v>8609.89</v>
      </c>
      <c r="E3111" s="13">
        <v>9939.09</v>
      </c>
      <c r="F3111" s="13">
        <f>IFERROR(Table2[[#This Row],[Economic loss ($ million)]]*1000000 / Table2[[#This Row],[Total Waste (tons)]], NA())</f>
        <v>1154380.6018427645</v>
      </c>
      <c r="G3111" s="13" t="str">
        <f t="shared" si="48"/>
        <v>High</v>
      </c>
      <c r="H3111" s="13">
        <v>155.97</v>
      </c>
      <c r="I3111" s="13">
        <f>IFERROR(Table2[[#This Row],[Total Waste (tons)]] / (Table2[[#This Row],[Population (million)]]*1000), NA())</f>
        <v>7.2658525882293365E-3</v>
      </c>
      <c r="J3111" s="13">
        <v>1184.98</v>
      </c>
      <c r="K3111" s="13">
        <f>IFERROR(Table2[[#This Row],[Total Waste (tons)]] * Table2[[#This Row],[Household waste (%)]], NA())</f>
        <v>580220.48709999991</v>
      </c>
      <c r="L3111" s="13">
        <v>67.39</v>
      </c>
      <c r="M3111" s="10">
        <f>SUMIFS(Table2[Household waste (%)], Table2[Country], "Australia", Table2[Year], 2020)</f>
        <v>1412.17</v>
      </c>
      <c r="N3111" s="10">
        <f>COUNTIFS(Table2[Year], "USA")</f>
        <v>0</v>
      </c>
    </row>
    <row r="3112" spans="1:14" x14ac:dyDescent="0.35">
      <c r="A3112" s="8" t="s">
        <v>31</v>
      </c>
      <c r="B3112" s="9">
        <v>2018</v>
      </c>
      <c r="C3112" s="8" t="s">
        <v>20</v>
      </c>
      <c r="D3112" s="9">
        <v>9303.75</v>
      </c>
      <c r="E3112" s="10">
        <v>9591.51</v>
      </c>
      <c r="F3112" s="10">
        <f>IFERROR(Table2[[#This Row],[Economic loss ($ million)]]*1000000 / Table2[[#This Row],[Total Waste (tons)]], NA())</f>
        <v>1030929.4639258364</v>
      </c>
      <c r="G3112" s="10" t="str">
        <f t="shared" si="48"/>
        <v>Medium</v>
      </c>
      <c r="H3112" s="10">
        <v>73.05</v>
      </c>
      <c r="I3112" s="10">
        <f>IFERROR(Table2[[#This Row],[Total Waste (tons)]] / (Table2[[#This Row],[Population (million)]]*1000), NA())</f>
        <v>7.2421885946476108E-3</v>
      </c>
      <c r="J3112" s="10">
        <v>1284.6600000000001</v>
      </c>
      <c r="K3112" s="10">
        <f>IFERROR(Table2[[#This Row],[Total Waste (tons)]] * Table2[[#This Row],[Household waste (%)]], NA())</f>
        <v>555247.80000000005</v>
      </c>
      <c r="L3112" s="10">
        <v>59.68</v>
      </c>
      <c r="M3112" s="10">
        <f>SUMIFS(Table2[Household waste (%)], Table2[Country], "Australia", Table2[Year], 2020)</f>
        <v>1412.17</v>
      </c>
      <c r="N3112" s="10">
        <f>COUNTIFS(Table2[Year], "USA")</f>
        <v>0</v>
      </c>
    </row>
    <row r="3113" spans="1:14" x14ac:dyDescent="0.35">
      <c r="A3113" s="11" t="s">
        <v>32</v>
      </c>
      <c r="B3113" s="12">
        <v>2022</v>
      </c>
      <c r="C3113" s="11" t="s">
        <v>25</v>
      </c>
      <c r="D3113" s="12">
        <v>17391.900000000001</v>
      </c>
      <c r="E3113" s="13">
        <v>16126.72</v>
      </c>
      <c r="F3113" s="13">
        <f>IFERROR(Table2[[#This Row],[Economic loss ($ million)]]*1000000 / Table2[[#This Row],[Total Waste (tons)]], NA())</f>
        <v>927254.6415285276</v>
      </c>
      <c r="G3113" s="13" t="str">
        <f t="shared" si="48"/>
        <v>Low</v>
      </c>
      <c r="H3113" s="13">
        <v>114.09</v>
      </c>
      <c r="I3113" s="13">
        <f>IFERROR(Table2[[#This Row],[Total Waste (tons)]] / (Table2[[#This Row],[Population (million)]]*1000), NA())</f>
        <v>7.8479761743603632E-2</v>
      </c>
      <c r="J3113" s="13">
        <v>221.61</v>
      </c>
      <c r="K3113" s="13">
        <f>IFERROR(Table2[[#This Row],[Total Waste (tons)]] * Table2[[#This Row],[Household waste (%)]], NA())</f>
        <v>849594.31500000006</v>
      </c>
      <c r="L3113" s="13">
        <v>48.85</v>
      </c>
      <c r="M3113" s="10">
        <f>SUMIFS(Table2[Household waste (%)], Table2[Country], "Australia", Table2[Year], 2020)</f>
        <v>1412.17</v>
      </c>
      <c r="N3113" s="10">
        <f>COUNTIFS(Table2[Year], "USA")</f>
        <v>0</v>
      </c>
    </row>
    <row r="3114" spans="1:14" x14ac:dyDescent="0.35">
      <c r="A3114" s="8" t="s">
        <v>21</v>
      </c>
      <c r="B3114" s="9">
        <v>2024</v>
      </c>
      <c r="C3114" s="8" t="s">
        <v>19</v>
      </c>
      <c r="D3114" s="9">
        <v>20928.259999999998</v>
      </c>
      <c r="E3114" s="10">
        <v>24655.67</v>
      </c>
      <c r="F3114" s="10">
        <f>IFERROR(Table2[[#This Row],[Economic loss ($ million)]]*1000000 / Table2[[#This Row],[Total Waste (tons)]], NA())</f>
        <v>1178104.1519935247</v>
      </c>
      <c r="G3114" s="10" t="str">
        <f t="shared" si="48"/>
        <v>High</v>
      </c>
      <c r="H3114" s="10">
        <v>184.88</v>
      </c>
      <c r="I3114" s="10">
        <f>IFERROR(Table2[[#This Row],[Total Waste (tons)]] / (Table2[[#This Row],[Population (million)]]*1000), NA())</f>
        <v>2.933100683933176E-2</v>
      </c>
      <c r="J3114" s="10">
        <v>713.52</v>
      </c>
      <c r="K3114" s="10">
        <f>IFERROR(Table2[[#This Row],[Total Waste (tons)]] * Table2[[#This Row],[Household waste (%)]], NA())</f>
        <v>1082618.8897999998</v>
      </c>
      <c r="L3114" s="10">
        <v>51.73</v>
      </c>
      <c r="M3114" s="10">
        <f>SUMIFS(Table2[Household waste (%)], Table2[Country], "Australia", Table2[Year], 2020)</f>
        <v>1412.17</v>
      </c>
      <c r="N3114" s="10">
        <f>COUNTIFS(Table2[Year], "USA")</f>
        <v>0</v>
      </c>
    </row>
    <row r="3115" spans="1:14" x14ac:dyDescent="0.35">
      <c r="A3115" s="11" t="s">
        <v>28</v>
      </c>
      <c r="B3115" s="12">
        <v>2024</v>
      </c>
      <c r="C3115" s="11" t="s">
        <v>13</v>
      </c>
      <c r="D3115" s="12">
        <v>39133.39</v>
      </c>
      <c r="E3115" s="13">
        <v>40211.56</v>
      </c>
      <c r="F3115" s="13">
        <f>IFERROR(Table2[[#This Row],[Economic loss ($ million)]]*1000000 / Table2[[#This Row],[Total Waste (tons)]], NA())</f>
        <v>1027551.1526090635</v>
      </c>
      <c r="G3115" s="13" t="str">
        <f t="shared" si="48"/>
        <v>Medium</v>
      </c>
      <c r="H3115" s="13">
        <v>89.79</v>
      </c>
      <c r="I3115" s="13">
        <f>IFERROR(Table2[[#This Row],[Total Waste (tons)]] / (Table2[[#This Row],[Population (million)]]*1000), NA())</f>
        <v>0.14874525827663537</v>
      </c>
      <c r="J3115" s="13">
        <v>263.08999999999997</v>
      </c>
      <c r="K3115" s="13">
        <f>IFERROR(Table2[[#This Row],[Total Waste (tons)]] * Table2[[#This Row],[Household waste (%)]], NA())</f>
        <v>2378527.4441999998</v>
      </c>
      <c r="L3115" s="13">
        <v>60.78</v>
      </c>
      <c r="M3115" s="10">
        <f>SUMIFS(Table2[Household waste (%)], Table2[Country], "Australia", Table2[Year], 2020)</f>
        <v>1412.17</v>
      </c>
      <c r="N3115" s="10">
        <f>COUNTIFS(Table2[Year], "USA")</f>
        <v>0</v>
      </c>
    </row>
    <row r="3116" spans="1:14" x14ac:dyDescent="0.35">
      <c r="A3116" s="8" t="s">
        <v>35</v>
      </c>
      <c r="B3116" s="9">
        <v>2018</v>
      </c>
      <c r="C3116" s="8" t="s">
        <v>19</v>
      </c>
      <c r="D3116" s="9">
        <v>24565.360000000001</v>
      </c>
      <c r="E3116" s="10">
        <v>29283.24</v>
      </c>
      <c r="F3116" s="10">
        <f>IFERROR(Table2[[#This Row],[Economic loss ($ million)]]*1000000 / Table2[[#This Row],[Total Waste (tons)]], NA())</f>
        <v>1192054.1771014144</v>
      </c>
      <c r="G3116" s="10" t="str">
        <f t="shared" si="48"/>
        <v>High</v>
      </c>
      <c r="H3116" s="10">
        <v>70.98</v>
      </c>
      <c r="I3116" s="10">
        <f>IFERROR(Table2[[#This Row],[Total Waste (tons)]] / (Table2[[#This Row],[Population (million)]]*1000), NA())</f>
        <v>6.2735551753198657E-2</v>
      </c>
      <c r="J3116" s="10">
        <v>391.57</v>
      </c>
      <c r="K3116" s="10">
        <f>IFERROR(Table2[[#This Row],[Total Waste (tons)]] * Table2[[#This Row],[Household waste (%)]], NA())</f>
        <v>1584220.0663999999</v>
      </c>
      <c r="L3116" s="10">
        <v>64.489999999999995</v>
      </c>
      <c r="M3116" s="10">
        <f>SUMIFS(Table2[Household waste (%)], Table2[Country], "Australia", Table2[Year], 2020)</f>
        <v>1412.17</v>
      </c>
      <c r="N3116" s="10">
        <f>COUNTIFS(Table2[Year], "USA")</f>
        <v>0</v>
      </c>
    </row>
    <row r="3117" spans="1:14" x14ac:dyDescent="0.35">
      <c r="A3117" s="11" t="s">
        <v>23</v>
      </c>
      <c r="B3117" s="12">
        <v>2022</v>
      </c>
      <c r="C3117" s="11" t="s">
        <v>20</v>
      </c>
      <c r="D3117" s="12">
        <v>45691.23</v>
      </c>
      <c r="E3117" s="13">
        <v>42724.89</v>
      </c>
      <c r="F3117" s="13">
        <f>IFERROR(Table2[[#This Row],[Economic loss ($ million)]]*1000000 / Table2[[#This Row],[Total Waste (tons)]], NA())</f>
        <v>935078.56978242868</v>
      </c>
      <c r="G3117" s="13" t="str">
        <f t="shared" si="48"/>
        <v>Low</v>
      </c>
      <c r="H3117" s="13">
        <v>185.1</v>
      </c>
      <c r="I3117" s="13">
        <f>IFERROR(Table2[[#This Row],[Total Waste (tons)]] / (Table2[[#This Row],[Population (million)]]*1000), NA())</f>
        <v>3.3202940150568266E-2</v>
      </c>
      <c r="J3117" s="13">
        <v>1376.12</v>
      </c>
      <c r="K3117" s="13">
        <f>IFERROR(Table2[[#This Row],[Total Waste (tons)]] * Table2[[#This Row],[Household waste (%)]], NA())</f>
        <v>1896642.9573000001</v>
      </c>
      <c r="L3117" s="13">
        <v>41.51</v>
      </c>
      <c r="M3117" s="10">
        <f>SUMIFS(Table2[Household waste (%)], Table2[Country], "Australia", Table2[Year], 2020)</f>
        <v>1412.17</v>
      </c>
      <c r="N3117" s="10">
        <f>COUNTIFS(Table2[Year], "USA")</f>
        <v>0</v>
      </c>
    </row>
    <row r="3118" spans="1:14" x14ac:dyDescent="0.35">
      <c r="A3118" s="8" t="s">
        <v>18</v>
      </c>
      <c r="B3118" s="9">
        <v>2023</v>
      </c>
      <c r="C3118" s="8" t="s">
        <v>11</v>
      </c>
      <c r="D3118" s="9">
        <v>2771.73</v>
      </c>
      <c r="E3118" s="10">
        <v>2709.71</v>
      </c>
      <c r="F3118" s="10">
        <f>IFERROR(Table2[[#This Row],[Economic loss ($ million)]]*1000000 / Table2[[#This Row],[Total Waste (tons)]], NA())</f>
        <v>977624.08315384248</v>
      </c>
      <c r="G3118" s="10" t="str">
        <f t="shared" si="48"/>
        <v>Medium</v>
      </c>
      <c r="H3118" s="10">
        <v>137.36000000000001</v>
      </c>
      <c r="I3118" s="10">
        <f>IFERROR(Table2[[#This Row],[Total Waste (tons)]] / (Table2[[#This Row],[Population (million)]]*1000), NA())</f>
        <v>3.4372504278379922E-3</v>
      </c>
      <c r="J3118" s="10">
        <v>806.38</v>
      </c>
      <c r="K3118" s="10">
        <f>IFERROR(Table2[[#This Row],[Total Waste (tons)]] * Table2[[#This Row],[Household waste (%)]], NA())</f>
        <v>123646.8753</v>
      </c>
      <c r="L3118" s="10">
        <v>44.61</v>
      </c>
      <c r="M3118" s="10">
        <f>SUMIFS(Table2[Household waste (%)], Table2[Country], "Australia", Table2[Year], 2020)</f>
        <v>1412.17</v>
      </c>
      <c r="N3118" s="10">
        <f>COUNTIFS(Table2[Year], "USA")</f>
        <v>0</v>
      </c>
    </row>
    <row r="3119" spans="1:14" x14ac:dyDescent="0.35">
      <c r="A3119" s="11" t="s">
        <v>31</v>
      </c>
      <c r="B3119" s="12">
        <v>2020</v>
      </c>
      <c r="C3119" s="11" t="s">
        <v>19</v>
      </c>
      <c r="D3119" s="12">
        <v>15465.35</v>
      </c>
      <c r="E3119" s="13">
        <v>18092.810000000001</v>
      </c>
      <c r="F3119" s="13">
        <f>IFERROR(Table2[[#This Row],[Economic loss ($ million)]]*1000000 / Table2[[#This Row],[Total Waste (tons)]], NA())</f>
        <v>1169893.3422133997</v>
      </c>
      <c r="G3119" s="13" t="str">
        <f t="shared" si="48"/>
        <v>High</v>
      </c>
      <c r="H3119" s="13">
        <v>153.96</v>
      </c>
      <c r="I3119" s="13">
        <f>IFERROR(Table2[[#This Row],[Total Waste (tons)]] / (Table2[[#This Row],[Population (million)]]*1000), NA())</f>
        <v>0.20882190116122062</v>
      </c>
      <c r="J3119" s="13">
        <v>74.06</v>
      </c>
      <c r="K3119" s="13">
        <f>IFERROR(Table2[[#This Row],[Total Waste (tons)]] * Table2[[#This Row],[Household waste (%)]], NA())</f>
        <v>753317.19850000006</v>
      </c>
      <c r="L3119" s="13">
        <v>48.71</v>
      </c>
      <c r="M3119" s="10">
        <f>SUMIFS(Table2[Household waste (%)], Table2[Country], "Australia", Table2[Year], 2020)</f>
        <v>1412.17</v>
      </c>
      <c r="N3119" s="10">
        <f>COUNTIFS(Table2[Year], "USA")</f>
        <v>0</v>
      </c>
    </row>
    <row r="3120" spans="1:14" x14ac:dyDescent="0.35">
      <c r="A3120" s="8" t="s">
        <v>30</v>
      </c>
      <c r="B3120" s="9">
        <v>2023</v>
      </c>
      <c r="C3120" s="8" t="s">
        <v>11</v>
      </c>
      <c r="D3120" s="9">
        <v>49852.33</v>
      </c>
      <c r="E3120" s="10">
        <v>49951.05</v>
      </c>
      <c r="F3120" s="10">
        <f>IFERROR(Table2[[#This Row],[Economic loss ($ million)]]*1000000 / Table2[[#This Row],[Total Waste (tons)]], NA())</f>
        <v>1001980.2484658189</v>
      </c>
      <c r="G3120" s="10" t="str">
        <f t="shared" si="48"/>
        <v>Medium</v>
      </c>
      <c r="H3120" s="10">
        <v>46.82</v>
      </c>
      <c r="I3120" s="10">
        <f>IFERROR(Table2[[#This Row],[Total Waste (tons)]] / (Table2[[#This Row],[Population (million)]]*1000), NA())</f>
        <v>0.14384490867645786</v>
      </c>
      <c r="J3120" s="10">
        <v>346.57</v>
      </c>
      <c r="K3120" s="10">
        <f>IFERROR(Table2[[#This Row],[Total Waste (tons)]] * Table2[[#This Row],[Household waste (%)]], NA())</f>
        <v>2562908.2853000001</v>
      </c>
      <c r="L3120" s="10">
        <v>51.41</v>
      </c>
      <c r="M3120" s="10">
        <f>SUMIFS(Table2[Household waste (%)], Table2[Country], "Australia", Table2[Year], 2020)</f>
        <v>1412.17</v>
      </c>
      <c r="N3120" s="10">
        <f>COUNTIFS(Table2[Year], "USA")</f>
        <v>0</v>
      </c>
    </row>
    <row r="3121" spans="1:14" x14ac:dyDescent="0.35">
      <c r="A3121" s="11" t="s">
        <v>27</v>
      </c>
      <c r="B3121" s="12">
        <v>2020</v>
      </c>
      <c r="C3121" s="11" t="s">
        <v>25</v>
      </c>
      <c r="D3121" s="12">
        <v>6578.83</v>
      </c>
      <c r="E3121" s="13">
        <v>6321.95</v>
      </c>
      <c r="F3121" s="13">
        <f>IFERROR(Table2[[#This Row],[Economic loss ($ million)]]*1000000 / Table2[[#This Row],[Total Waste (tons)]], NA())</f>
        <v>960953.54341121449</v>
      </c>
      <c r="G3121" s="13" t="str">
        <f t="shared" si="48"/>
        <v>Medium</v>
      </c>
      <c r="H3121" s="13">
        <v>71.849999999999994</v>
      </c>
      <c r="I3121" s="13">
        <f>IFERROR(Table2[[#This Row],[Total Waste (tons)]] / (Table2[[#This Row],[Population (million)]]*1000), NA())</f>
        <v>3.4471207754781241E-2</v>
      </c>
      <c r="J3121" s="13">
        <v>190.85</v>
      </c>
      <c r="K3121" s="13">
        <f>IFERROR(Table2[[#This Row],[Total Waste (tons)]] * Table2[[#This Row],[Household waste (%)]], NA())</f>
        <v>302626.18</v>
      </c>
      <c r="L3121" s="13">
        <v>46</v>
      </c>
      <c r="M3121" s="10">
        <f>SUMIFS(Table2[Household waste (%)], Table2[Country], "Australia", Table2[Year], 2020)</f>
        <v>1412.17</v>
      </c>
      <c r="N3121" s="10">
        <f>COUNTIFS(Table2[Year], "USA")</f>
        <v>0</v>
      </c>
    </row>
    <row r="3122" spans="1:14" x14ac:dyDescent="0.35">
      <c r="A3122" s="8" t="s">
        <v>35</v>
      </c>
      <c r="B3122" s="9">
        <v>2022</v>
      </c>
      <c r="C3122" s="8" t="s">
        <v>15</v>
      </c>
      <c r="D3122" s="9">
        <v>13364.72</v>
      </c>
      <c r="E3122" s="10">
        <v>12820.98</v>
      </c>
      <c r="F3122" s="10">
        <f>IFERROR(Table2[[#This Row],[Economic loss ($ million)]]*1000000 / Table2[[#This Row],[Total Waste (tons)]], NA())</f>
        <v>959315.27185006498</v>
      </c>
      <c r="G3122" s="10" t="str">
        <f t="shared" si="48"/>
        <v>Medium</v>
      </c>
      <c r="H3122" s="10">
        <v>91.65</v>
      </c>
      <c r="I3122" s="10">
        <f>IFERROR(Table2[[#This Row],[Total Waste (tons)]] / (Table2[[#This Row],[Population (million)]]*1000), NA())</f>
        <v>1.8579141991269775E-2</v>
      </c>
      <c r="J3122" s="10">
        <v>719.34</v>
      </c>
      <c r="K3122" s="10">
        <f>IFERROR(Table2[[#This Row],[Total Waste (tons)]] * Table2[[#This Row],[Household waste (%)]], NA())</f>
        <v>613173.35360000003</v>
      </c>
      <c r="L3122" s="10">
        <v>45.88</v>
      </c>
      <c r="M3122" s="10">
        <f>SUMIFS(Table2[Household waste (%)], Table2[Country], "Australia", Table2[Year], 2020)</f>
        <v>1412.17</v>
      </c>
      <c r="N3122" s="10">
        <f>COUNTIFS(Table2[Year], "USA")</f>
        <v>0</v>
      </c>
    </row>
    <row r="3123" spans="1:14" x14ac:dyDescent="0.35">
      <c r="A3123" s="11" t="s">
        <v>35</v>
      </c>
      <c r="B3123" s="12">
        <v>2023</v>
      </c>
      <c r="C3123" s="11" t="s">
        <v>19</v>
      </c>
      <c r="D3123" s="12">
        <v>39004.75</v>
      </c>
      <c r="E3123" s="13">
        <v>34266.949999999997</v>
      </c>
      <c r="F3123" s="13">
        <f>IFERROR(Table2[[#This Row],[Economic loss ($ million)]]*1000000 / Table2[[#This Row],[Total Waste (tons)]], NA())</f>
        <v>878532.74280696572</v>
      </c>
      <c r="G3123" s="13" t="str">
        <f t="shared" si="48"/>
        <v>Low</v>
      </c>
      <c r="H3123" s="13">
        <v>30.61</v>
      </c>
      <c r="I3123" s="13">
        <f>IFERROR(Table2[[#This Row],[Total Waste (tons)]] / (Table2[[#This Row],[Population (million)]]*1000), NA())</f>
        <v>5.2827626838583851E-2</v>
      </c>
      <c r="J3123" s="13">
        <v>738.34</v>
      </c>
      <c r="K3123" s="13">
        <f>IFERROR(Table2[[#This Row],[Total Waste (tons)]] * Table2[[#This Row],[Household waste (%)]], NA())</f>
        <v>2557931.5049999999</v>
      </c>
      <c r="L3123" s="13">
        <v>65.58</v>
      </c>
      <c r="M3123" s="10">
        <f>SUMIFS(Table2[Household waste (%)], Table2[Country], "Australia", Table2[Year], 2020)</f>
        <v>1412.17</v>
      </c>
      <c r="N3123" s="10">
        <f>COUNTIFS(Table2[Year], "USA")</f>
        <v>0</v>
      </c>
    </row>
    <row r="3124" spans="1:14" x14ac:dyDescent="0.35">
      <c r="A3124" s="8" t="s">
        <v>21</v>
      </c>
      <c r="B3124" s="9">
        <v>2018</v>
      </c>
      <c r="C3124" s="8" t="s">
        <v>11</v>
      </c>
      <c r="D3124" s="9">
        <v>23281.4</v>
      </c>
      <c r="E3124" s="10">
        <v>25265.3</v>
      </c>
      <c r="F3124" s="10">
        <f>IFERROR(Table2[[#This Row],[Economic loss ($ million)]]*1000000 / Table2[[#This Row],[Total Waste (tons)]], NA())</f>
        <v>1085213.9476148342</v>
      </c>
      <c r="G3124" s="10" t="str">
        <f t="shared" si="48"/>
        <v>Medium</v>
      </c>
      <c r="H3124" s="10">
        <v>166.94</v>
      </c>
      <c r="I3124" s="10">
        <f>IFERROR(Table2[[#This Row],[Total Waste (tons)]] / (Table2[[#This Row],[Population (million)]]*1000), NA())</f>
        <v>0.86131705512393641</v>
      </c>
      <c r="J3124" s="10">
        <v>27.03</v>
      </c>
      <c r="K3124" s="10">
        <f>IFERROR(Table2[[#This Row],[Total Waste (tons)]] * Table2[[#This Row],[Household waste (%)]], NA())</f>
        <v>762931.47800000012</v>
      </c>
      <c r="L3124" s="10">
        <v>32.770000000000003</v>
      </c>
      <c r="M3124" s="10">
        <f>SUMIFS(Table2[Household waste (%)], Table2[Country], "Australia", Table2[Year], 2020)</f>
        <v>1412.17</v>
      </c>
      <c r="N3124" s="10">
        <f>COUNTIFS(Table2[Year], "USA")</f>
        <v>0</v>
      </c>
    </row>
    <row r="3125" spans="1:14" x14ac:dyDescent="0.35">
      <c r="A3125" s="11" t="s">
        <v>30</v>
      </c>
      <c r="B3125" s="12">
        <v>2021</v>
      </c>
      <c r="C3125" s="11" t="s">
        <v>19</v>
      </c>
      <c r="D3125" s="12">
        <v>9175.67</v>
      </c>
      <c r="E3125" s="13">
        <v>8689.93</v>
      </c>
      <c r="F3125" s="13">
        <f>IFERROR(Table2[[#This Row],[Economic loss ($ million)]]*1000000 / Table2[[#This Row],[Total Waste (tons)]], NA())</f>
        <v>947062.17638602958</v>
      </c>
      <c r="G3125" s="13" t="str">
        <f t="shared" si="48"/>
        <v>Low</v>
      </c>
      <c r="H3125" s="13">
        <v>189.59</v>
      </c>
      <c r="I3125" s="13">
        <f>IFERROR(Table2[[#This Row],[Total Waste (tons)]] / (Table2[[#This Row],[Population (million)]]*1000), NA())</f>
        <v>1.0156931115022305E-2</v>
      </c>
      <c r="J3125" s="13">
        <v>903.39</v>
      </c>
      <c r="K3125" s="13">
        <f>IFERROR(Table2[[#This Row],[Total Waste (tons)]] * Table2[[#This Row],[Household waste (%)]], NA())</f>
        <v>456948.36599999998</v>
      </c>
      <c r="L3125" s="13">
        <v>49.8</v>
      </c>
      <c r="M3125" s="10">
        <f>SUMIFS(Table2[Household waste (%)], Table2[Country], "Australia", Table2[Year], 2020)</f>
        <v>1412.17</v>
      </c>
      <c r="N3125" s="10">
        <f>COUNTIFS(Table2[Year], "USA")</f>
        <v>0</v>
      </c>
    </row>
    <row r="3126" spans="1:14" x14ac:dyDescent="0.35">
      <c r="A3126" s="8" t="s">
        <v>31</v>
      </c>
      <c r="B3126" s="9">
        <v>2019</v>
      </c>
      <c r="C3126" s="8" t="s">
        <v>15</v>
      </c>
      <c r="D3126" s="9">
        <v>16086.64</v>
      </c>
      <c r="E3126" s="10">
        <v>14182.44</v>
      </c>
      <c r="F3126" s="10">
        <f>IFERROR(Table2[[#This Row],[Economic loss ($ million)]]*1000000 / Table2[[#This Row],[Total Waste (tons)]], NA())</f>
        <v>881628.48177120893</v>
      </c>
      <c r="G3126" s="10" t="str">
        <f t="shared" si="48"/>
        <v>Low</v>
      </c>
      <c r="H3126" s="10">
        <v>198.1</v>
      </c>
      <c r="I3126" s="10">
        <f>IFERROR(Table2[[#This Row],[Total Waste (tons)]] / (Table2[[#This Row],[Population (million)]]*1000), NA())</f>
        <v>3.4240735616525832E-2</v>
      </c>
      <c r="J3126" s="10">
        <v>469.81</v>
      </c>
      <c r="K3126" s="10">
        <f>IFERROR(Table2[[#This Row],[Total Waste (tons)]] * Table2[[#This Row],[Household waste (%)]], NA())</f>
        <v>491929.45119999995</v>
      </c>
      <c r="L3126" s="10">
        <v>30.58</v>
      </c>
      <c r="M3126" s="10">
        <f>SUMIFS(Table2[Household waste (%)], Table2[Country], "Australia", Table2[Year], 2020)</f>
        <v>1412.17</v>
      </c>
      <c r="N3126" s="10">
        <f>COUNTIFS(Table2[Year], "USA")</f>
        <v>0</v>
      </c>
    </row>
    <row r="3127" spans="1:14" x14ac:dyDescent="0.35">
      <c r="A3127" s="11" t="s">
        <v>12</v>
      </c>
      <c r="B3127" s="12">
        <v>2024</v>
      </c>
      <c r="C3127" s="11" t="s">
        <v>25</v>
      </c>
      <c r="D3127" s="12">
        <v>19152.439999999999</v>
      </c>
      <c r="E3127" s="13">
        <v>18329.72</v>
      </c>
      <c r="F3127" s="13">
        <f>IFERROR(Table2[[#This Row],[Economic loss ($ million)]]*1000000 / Table2[[#This Row],[Total Waste (tons)]], NA())</f>
        <v>957043.59340115415</v>
      </c>
      <c r="G3127" s="13" t="str">
        <f t="shared" si="48"/>
        <v>Medium</v>
      </c>
      <c r="H3127" s="13">
        <v>126.57</v>
      </c>
      <c r="I3127" s="13">
        <f>IFERROR(Table2[[#This Row],[Total Waste (tons)]] / (Table2[[#This Row],[Population (million)]]*1000), NA())</f>
        <v>0.10086070883142871</v>
      </c>
      <c r="J3127" s="13">
        <v>189.89</v>
      </c>
      <c r="K3127" s="13">
        <f>IFERROR(Table2[[#This Row],[Total Waste (tons)]] * Table2[[#This Row],[Household waste (%)]], NA())</f>
        <v>833897.23759999988</v>
      </c>
      <c r="L3127" s="13">
        <v>43.54</v>
      </c>
      <c r="M3127" s="10">
        <f>SUMIFS(Table2[Household waste (%)], Table2[Country], "Australia", Table2[Year], 2020)</f>
        <v>1412.17</v>
      </c>
      <c r="N3127" s="10">
        <f>COUNTIFS(Table2[Year], "USA")</f>
        <v>0</v>
      </c>
    </row>
    <row r="3128" spans="1:14" x14ac:dyDescent="0.35">
      <c r="A3128" s="8" t="s">
        <v>21</v>
      </c>
      <c r="B3128" s="9">
        <v>2022</v>
      </c>
      <c r="C3128" s="8" t="s">
        <v>19</v>
      </c>
      <c r="D3128" s="9">
        <v>47998.97</v>
      </c>
      <c r="E3128" s="10">
        <v>42542.48</v>
      </c>
      <c r="F3128" s="10">
        <f>IFERROR(Table2[[#This Row],[Economic loss ($ million)]]*1000000 / Table2[[#This Row],[Total Waste (tons)]], NA())</f>
        <v>886320.68563137914</v>
      </c>
      <c r="G3128" s="10" t="str">
        <f t="shared" si="48"/>
        <v>Low</v>
      </c>
      <c r="H3128" s="10">
        <v>21.12</v>
      </c>
      <c r="I3128" s="10">
        <f>IFERROR(Table2[[#This Row],[Total Waste (tons)]] / (Table2[[#This Row],[Population (million)]]*1000), NA())</f>
        <v>3.8095932378268978E-2</v>
      </c>
      <c r="J3128" s="10">
        <v>1259.95</v>
      </c>
      <c r="K3128" s="10">
        <f>IFERROR(Table2[[#This Row],[Total Waste (tons)]] * Table2[[#This Row],[Household waste (%)]], NA())</f>
        <v>2794980.0230999999</v>
      </c>
      <c r="L3128" s="10">
        <v>58.23</v>
      </c>
      <c r="M3128" s="10">
        <f>SUMIFS(Table2[Household waste (%)], Table2[Country], "Australia", Table2[Year], 2020)</f>
        <v>1412.17</v>
      </c>
      <c r="N3128" s="10">
        <f>COUNTIFS(Table2[Year], "USA")</f>
        <v>0</v>
      </c>
    </row>
    <row r="3129" spans="1:14" x14ac:dyDescent="0.35">
      <c r="A3129" s="11" t="s">
        <v>16</v>
      </c>
      <c r="B3129" s="12">
        <v>2024</v>
      </c>
      <c r="C3129" s="11" t="s">
        <v>11</v>
      </c>
      <c r="D3129" s="12">
        <v>8691.0400000000009</v>
      </c>
      <c r="E3129" s="13">
        <v>9861.66</v>
      </c>
      <c r="F3129" s="13">
        <f>IFERROR(Table2[[#This Row],[Economic loss ($ million)]]*1000000 / Table2[[#This Row],[Total Waste (tons)]], NA())</f>
        <v>1134692.7410298421</v>
      </c>
      <c r="G3129" s="13" t="str">
        <f t="shared" si="48"/>
        <v>High</v>
      </c>
      <c r="H3129" s="13">
        <v>146.93</v>
      </c>
      <c r="I3129" s="13">
        <f>IFERROR(Table2[[#This Row],[Total Waste (tons)]] / (Table2[[#This Row],[Population (million)]]*1000), NA())</f>
        <v>2.9023342795124397E-2</v>
      </c>
      <c r="J3129" s="13">
        <v>299.45</v>
      </c>
      <c r="K3129" s="13">
        <f>IFERROR(Table2[[#This Row],[Total Waste (tons)]] * Table2[[#This Row],[Household waste (%)]], NA())</f>
        <v>559181.51360000006</v>
      </c>
      <c r="L3129" s="13">
        <v>64.34</v>
      </c>
      <c r="M3129" s="10">
        <f>SUMIFS(Table2[Household waste (%)], Table2[Country], "Australia", Table2[Year], 2020)</f>
        <v>1412.17</v>
      </c>
      <c r="N3129" s="10">
        <f>COUNTIFS(Table2[Year], "USA")</f>
        <v>0</v>
      </c>
    </row>
    <row r="3130" spans="1:14" x14ac:dyDescent="0.35">
      <c r="A3130" s="8" t="s">
        <v>12</v>
      </c>
      <c r="B3130" s="9">
        <v>2023</v>
      </c>
      <c r="C3130" s="8" t="s">
        <v>25</v>
      </c>
      <c r="D3130" s="9">
        <v>2259.0100000000002</v>
      </c>
      <c r="E3130" s="10">
        <v>2390.27</v>
      </c>
      <c r="F3130" s="10">
        <f>IFERROR(Table2[[#This Row],[Economic loss ($ million)]]*1000000 / Table2[[#This Row],[Total Waste (tons)]], NA())</f>
        <v>1058105.0991363472</v>
      </c>
      <c r="G3130" s="10" t="str">
        <f t="shared" si="48"/>
        <v>Medium</v>
      </c>
      <c r="H3130" s="10">
        <v>114.47</v>
      </c>
      <c r="I3130" s="10">
        <f>IFERROR(Table2[[#This Row],[Total Waste (tons)]] / (Table2[[#This Row],[Population (million)]]*1000), NA())</f>
        <v>6.5844992421592637E-3</v>
      </c>
      <c r="J3130" s="10">
        <v>343.08</v>
      </c>
      <c r="K3130" s="10">
        <f>IFERROR(Table2[[#This Row],[Total Waste (tons)]] * Table2[[#This Row],[Household waste (%)]], NA())</f>
        <v>151082.5888</v>
      </c>
      <c r="L3130" s="10">
        <v>66.88</v>
      </c>
      <c r="M3130" s="10">
        <f>SUMIFS(Table2[Household waste (%)], Table2[Country], "Australia", Table2[Year], 2020)</f>
        <v>1412.17</v>
      </c>
      <c r="N3130" s="10">
        <f>COUNTIFS(Table2[Year], "USA")</f>
        <v>0</v>
      </c>
    </row>
    <row r="3131" spans="1:14" x14ac:dyDescent="0.35">
      <c r="A3131" s="11" t="s">
        <v>28</v>
      </c>
      <c r="B3131" s="12">
        <v>2018</v>
      </c>
      <c r="C3131" s="11" t="s">
        <v>20</v>
      </c>
      <c r="D3131" s="12">
        <v>12851.64</v>
      </c>
      <c r="E3131" s="13">
        <v>14590.46</v>
      </c>
      <c r="F3131" s="13">
        <f>IFERROR(Table2[[#This Row],[Economic loss ($ million)]]*1000000 / Table2[[#This Row],[Total Waste (tons)]], NA())</f>
        <v>1135299.4637260304</v>
      </c>
      <c r="G3131" s="13" t="str">
        <f t="shared" si="48"/>
        <v>High</v>
      </c>
      <c r="H3131" s="13">
        <v>98.09</v>
      </c>
      <c r="I3131" s="13">
        <f>IFERROR(Table2[[#This Row],[Total Waste (tons)]] / (Table2[[#This Row],[Population (million)]]*1000), NA())</f>
        <v>2.7398128211141192E-2</v>
      </c>
      <c r="J3131" s="13">
        <v>469.07</v>
      </c>
      <c r="K3131" s="13">
        <f>IFERROR(Table2[[#This Row],[Total Waste (tons)]] * Table2[[#This Row],[Household waste (%)]], NA())</f>
        <v>856690.32239999995</v>
      </c>
      <c r="L3131" s="13">
        <v>66.66</v>
      </c>
      <c r="M3131" s="10">
        <f>SUMIFS(Table2[Household waste (%)], Table2[Country], "Australia", Table2[Year], 2020)</f>
        <v>1412.17</v>
      </c>
      <c r="N3131" s="10">
        <f>COUNTIFS(Table2[Year], "USA")</f>
        <v>0</v>
      </c>
    </row>
    <row r="3132" spans="1:14" x14ac:dyDescent="0.35">
      <c r="A3132" s="8" t="s">
        <v>32</v>
      </c>
      <c r="B3132" s="9">
        <v>2023</v>
      </c>
      <c r="C3132" s="8" t="s">
        <v>13</v>
      </c>
      <c r="D3132" s="9">
        <v>19505.47</v>
      </c>
      <c r="E3132" s="10">
        <v>19105.95</v>
      </c>
      <c r="F3132" s="10">
        <f>IFERROR(Table2[[#This Row],[Economic loss ($ million)]]*1000000 / Table2[[#This Row],[Total Waste (tons)]], NA())</f>
        <v>979517.54046429018</v>
      </c>
      <c r="G3132" s="10" t="str">
        <f t="shared" si="48"/>
        <v>Medium</v>
      </c>
      <c r="H3132" s="10">
        <v>76.06</v>
      </c>
      <c r="I3132" s="10">
        <f>IFERROR(Table2[[#This Row],[Total Waste (tons)]] / (Table2[[#This Row],[Population (million)]]*1000), NA())</f>
        <v>2.4920748690430563E-2</v>
      </c>
      <c r="J3132" s="10">
        <v>782.7</v>
      </c>
      <c r="K3132" s="10">
        <f>IFERROR(Table2[[#This Row],[Total Waste (tons)]] * Table2[[#This Row],[Household waste (%)]], NA())</f>
        <v>1323056.0301000001</v>
      </c>
      <c r="L3132" s="10">
        <v>67.83</v>
      </c>
      <c r="M3132" s="10">
        <f>SUMIFS(Table2[Household waste (%)], Table2[Country], "Australia", Table2[Year], 2020)</f>
        <v>1412.17</v>
      </c>
      <c r="N3132" s="10">
        <f>COUNTIFS(Table2[Year], "USA")</f>
        <v>0</v>
      </c>
    </row>
    <row r="3133" spans="1:14" x14ac:dyDescent="0.35">
      <c r="A3133" s="11" t="s">
        <v>31</v>
      </c>
      <c r="B3133" s="12">
        <v>2023</v>
      </c>
      <c r="C3133" s="11" t="s">
        <v>25</v>
      </c>
      <c r="D3133" s="12">
        <v>14903.6</v>
      </c>
      <c r="E3133" s="13">
        <v>14035.31</v>
      </c>
      <c r="F3133" s="13">
        <f>IFERROR(Table2[[#This Row],[Economic loss ($ million)]]*1000000 / Table2[[#This Row],[Total Waste (tons)]], NA())</f>
        <v>941739.57969886472</v>
      </c>
      <c r="G3133" s="13" t="str">
        <f t="shared" si="48"/>
        <v>Low</v>
      </c>
      <c r="H3133" s="13">
        <v>37.51</v>
      </c>
      <c r="I3133" s="13">
        <f>IFERROR(Table2[[#This Row],[Total Waste (tons)]] / (Table2[[#This Row],[Population (million)]]*1000), NA())</f>
        <v>1.6980482858412423E-2</v>
      </c>
      <c r="J3133" s="13">
        <v>877.69</v>
      </c>
      <c r="K3133" s="13">
        <f>IFERROR(Table2[[#This Row],[Total Waste (tons)]] * Table2[[#This Row],[Household waste (%)]], NA())</f>
        <v>816568.24400000006</v>
      </c>
      <c r="L3133" s="13">
        <v>54.79</v>
      </c>
      <c r="M3133" s="10">
        <f>SUMIFS(Table2[Household waste (%)], Table2[Country], "Australia", Table2[Year], 2020)</f>
        <v>1412.17</v>
      </c>
      <c r="N3133" s="10">
        <f>COUNTIFS(Table2[Year], "USA")</f>
        <v>0</v>
      </c>
    </row>
    <row r="3134" spans="1:14" x14ac:dyDescent="0.35">
      <c r="A3134" s="8" t="s">
        <v>32</v>
      </c>
      <c r="B3134" s="9">
        <v>2023</v>
      </c>
      <c r="C3134" s="8" t="s">
        <v>20</v>
      </c>
      <c r="D3134" s="9">
        <v>13958.86</v>
      </c>
      <c r="E3134" s="10">
        <v>11903.19</v>
      </c>
      <c r="F3134" s="10">
        <f>IFERROR(Table2[[#This Row],[Economic loss ($ million)]]*1000000 / Table2[[#This Row],[Total Waste (tons)]], NA())</f>
        <v>852733.67595921154</v>
      </c>
      <c r="G3134" s="10" t="str">
        <f t="shared" si="48"/>
        <v>Low</v>
      </c>
      <c r="H3134" s="10">
        <v>157.1</v>
      </c>
      <c r="I3134" s="10">
        <f>IFERROR(Table2[[#This Row],[Total Waste (tons)]] / (Table2[[#This Row],[Population (million)]]*1000), NA())</f>
        <v>2.4737909156963864E-2</v>
      </c>
      <c r="J3134" s="10">
        <v>564.27</v>
      </c>
      <c r="K3134" s="10">
        <f>IFERROR(Table2[[#This Row],[Total Waste (tons)]] * Table2[[#This Row],[Household waste (%)]], NA())</f>
        <v>967488.58660000004</v>
      </c>
      <c r="L3134" s="10">
        <v>69.31</v>
      </c>
      <c r="M3134" s="10">
        <f>SUMIFS(Table2[Household waste (%)], Table2[Country], "Australia", Table2[Year], 2020)</f>
        <v>1412.17</v>
      </c>
      <c r="N3134" s="10">
        <f>COUNTIFS(Table2[Year], "USA")</f>
        <v>0</v>
      </c>
    </row>
    <row r="3135" spans="1:14" x14ac:dyDescent="0.35">
      <c r="A3135" s="11" t="s">
        <v>18</v>
      </c>
      <c r="B3135" s="12">
        <v>2022</v>
      </c>
      <c r="C3135" s="11" t="s">
        <v>25</v>
      </c>
      <c r="D3135" s="12">
        <v>11966.64</v>
      </c>
      <c r="E3135" s="13">
        <v>13301.59</v>
      </c>
      <c r="F3135" s="13">
        <f>IFERROR(Table2[[#This Row],[Economic loss ($ million)]]*1000000 / Table2[[#This Row],[Total Waste (tons)]], NA())</f>
        <v>1111555.9588990728</v>
      </c>
      <c r="G3135" s="13" t="str">
        <f t="shared" si="48"/>
        <v>High</v>
      </c>
      <c r="H3135" s="13">
        <v>115.83</v>
      </c>
      <c r="I3135" s="13">
        <f>IFERROR(Table2[[#This Row],[Total Waste (tons)]] / (Table2[[#This Row],[Population (million)]]*1000), NA())</f>
        <v>1.3071009601205885E-2</v>
      </c>
      <c r="J3135" s="13">
        <v>915.51</v>
      </c>
      <c r="K3135" s="13">
        <f>IFERROR(Table2[[#This Row],[Total Waste (tons)]] * Table2[[#This Row],[Household waste (%)]], NA())</f>
        <v>382693.14720000001</v>
      </c>
      <c r="L3135" s="13">
        <v>31.98</v>
      </c>
      <c r="M3135" s="10">
        <f>SUMIFS(Table2[Household waste (%)], Table2[Country], "Australia", Table2[Year], 2020)</f>
        <v>1412.17</v>
      </c>
      <c r="N3135" s="10">
        <f>COUNTIFS(Table2[Year], "USA")</f>
        <v>0</v>
      </c>
    </row>
    <row r="3136" spans="1:14" x14ac:dyDescent="0.35">
      <c r="A3136" s="8" t="s">
        <v>14</v>
      </c>
      <c r="B3136" s="9">
        <v>2023</v>
      </c>
      <c r="C3136" s="8" t="s">
        <v>19</v>
      </c>
      <c r="D3136" s="9">
        <v>30862.799999999999</v>
      </c>
      <c r="E3136" s="10">
        <v>28061.49</v>
      </c>
      <c r="F3136" s="10">
        <f>IFERROR(Table2[[#This Row],[Economic loss ($ million)]]*1000000 / Table2[[#This Row],[Total Waste (tons)]], NA())</f>
        <v>909233.44609043899</v>
      </c>
      <c r="G3136" s="10" t="str">
        <f t="shared" si="48"/>
        <v>Low</v>
      </c>
      <c r="H3136" s="10">
        <v>22.5</v>
      </c>
      <c r="I3136" s="10">
        <f>IFERROR(Table2[[#This Row],[Total Waste (tons)]] / (Table2[[#This Row],[Population (million)]]*1000), NA())</f>
        <v>5.0980029402533905E-2</v>
      </c>
      <c r="J3136" s="10">
        <v>605.39</v>
      </c>
      <c r="K3136" s="10">
        <f>IFERROR(Table2[[#This Row],[Total Waste (tons)]] * Table2[[#This Row],[Household waste (%)]], NA())</f>
        <v>1903308.8759999999</v>
      </c>
      <c r="L3136" s="10">
        <v>61.67</v>
      </c>
      <c r="M3136" s="10">
        <f>SUMIFS(Table2[Household waste (%)], Table2[Country], "Australia", Table2[Year], 2020)</f>
        <v>1412.17</v>
      </c>
      <c r="N3136" s="10">
        <f>COUNTIFS(Table2[Year], "USA")</f>
        <v>0</v>
      </c>
    </row>
    <row r="3137" spans="1:14" x14ac:dyDescent="0.35">
      <c r="A3137" s="11" t="s">
        <v>10</v>
      </c>
      <c r="B3137" s="12">
        <v>2018</v>
      </c>
      <c r="C3137" s="11" t="s">
        <v>13</v>
      </c>
      <c r="D3137" s="12">
        <v>45048.61</v>
      </c>
      <c r="E3137" s="13">
        <v>45687.34</v>
      </c>
      <c r="F3137" s="13">
        <f>IFERROR(Table2[[#This Row],[Economic loss ($ million)]]*1000000 / Table2[[#This Row],[Total Waste (tons)]], NA())</f>
        <v>1014178.6838706011</v>
      </c>
      <c r="G3137" s="13" t="str">
        <f t="shared" si="48"/>
        <v>Medium</v>
      </c>
      <c r="H3137" s="13">
        <v>23.68</v>
      </c>
      <c r="I3137" s="13">
        <f>IFERROR(Table2[[#This Row],[Total Waste (tons)]] / (Table2[[#This Row],[Population (million)]]*1000), NA())</f>
        <v>0.13211898407484529</v>
      </c>
      <c r="J3137" s="13">
        <v>340.97</v>
      </c>
      <c r="K3137" s="13">
        <f>IFERROR(Table2[[#This Row],[Total Waste (tons)]] * Table2[[#This Row],[Household waste (%)]], NA())</f>
        <v>2746613.7516999999</v>
      </c>
      <c r="L3137" s="13">
        <v>60.97</v>
      </c>
      <c r="M3137" s="10">
        <f>SUMIFS(Table2[Household waste (%)], Table2[Country], "Australia", Table2[Year], 2020)</f>
        <v>1412.17</v>
      </c>
      <c r="N3137" s="10">
        <f>COUNTIFS(Table2[Year], "USA")</f>
        <v>0</v>
      </c>
    </row>
    <row r="3138" spans="1:14" x14ac:dyDescent="0.35">
      <c r="A3138" s="8" t="s">
        <v>23</v>
      </c>
      <c r="B3138" s="9">
        <v>2023</v>
      </c>
      <c r="C3138" s="8" t="s">
        <v>20</v>
      </c>
      <c r="D3138" s="9">
        <v>33076.620000000003</v>
      </c>
      <c r="E3138" s="10">
        <v>27055.64</v>
      </c>
      <c r="F3138" s="10">
        <f>IFERROR(Table2[[#This Row],[Economic loss ($ million)]]*1000000 / Table2[[#This Row],[Total Waste (tons)]], NA())</f>
        <v>817968.70417835913</v>
      </c>
      <c r="G3138" s="10" t="str">
        <f t="shared" ref="G3138:G3201" si="49">IF(F3138&gt;1100000,"High",IF(F3138&gt;=950000,"Medium","Low"))</f>
        <v>Low</v>
      </c>
      <c r="H3138" s="10">
        <v>32.99</v>
      </c>
      <c r="I3138" s="10">
        <f>IFERROR(Table2[[#This Row],[Total Waste (tons)]] / (Table2[[#This Row],[Population (million)]]*1000), NA())</f>
        <v>3.0767231596376017E-2</v>
      </c>
      <c r="J3138" s="10">
        <v>1075.06</v>
      </c>
      <c r="K3138" s="10">
        <f>IFERROR(Table2[[#This Row],[Total Waste (tons)]] * Table2[[#This Row],[Household waste (%)]], NA())</f>
        <v>2208856.6836000001</v>
      </c>
      <c r="L3138" s="10">
        <v>66.78</v>
      </c>
      <c r="M3138" s="10">
        <f>SUMIFS(Table2[Household waste (%)], Table2[Country], "Australia", Table2[Year], 2020)</f>
        <v>1412.17</v>
      </c>
      <c r="N3138" s="10">
        <f>COUNTIFS(Table2[Year], "USA")</f>
        <v>0</v>
      </c>
    </row>
    <row r="3139" spans="1:14" x14ac:dyDescent="0.35">
      <c r="A3139" s="11" t="s">
        <v>10</v>
      </c>
      <c r="B3139" s="12">
        <v>2020</v>
      </c>
      <c r="C3139" s="11" t="s">
        <v>11</v>
      </c>
      <c r="D3139" s="12">
        <v>38591.620000000003</v>
      </c>
      <c r="E3139" s="13">
        <v>31119.05</v>
      </c>
      <c r="F3139" s="13">
        <f>IFERROR(Table2[[#This Row],[Economic loss ($ million)]]*1000000 / Table2[[#This Row],[Total Waste (tons)]], NA())</f>
        <v>806368.06643514836</v>
      </c>
      <c r="G3139" s="13" t="str">
        <f t="shared" si="49"/>
        <v>Low</v>
      </c>
      <c r="H3139" s="13">
        <v>134.81</v>
      </c>
      <c r="I3139" s="13">
        <f>IFERROR(Table2[[#This Row],[Total Waste (tons)]] / (Table2[[#This Row],[Population (million)]]*1000), NA())</f>
        <v>0.15030230565508648</v>
      </c>
      <c r="J3139" s="13">
        <v>256.76</v>
      </c>
      <c r="K3139" s="13">
        <f>IFERROR(Table2[[#This Row],[Total Waste (tons)]] * Table2[[#This Row],[Household waste (%)]], NA())</f>
        <v>2259539.3510000003</v>
      </c>
      <c r="L3139" s="13">
        <v>58.55</v>
      </c>
      <c r="M3139" s="10">
        <f>SUMIFS(Table2[Household waste (%)], Table2[Country], "Australia", Table2[Year], 2020)</f>
        <v>1412.17</v>
      </c>
      <c r="N3139" s="10">
        <f>COUNTIFS(Table2[Year], "USA")</f>
        <v>0</v>
      </c>
    </row>
    <row r="3140" spans="1:14" x14ac:dyDescent="0.35">
      <c r="A3140" s="8" t="s">
        <v>16</v>
      </c>
      <c r="B3140" s="9">
        <v>2020</v>
      </c>
      <c r="C3140" s="8" t="s">
        <v>19</v>
      </c>
      <c r="D3140" s="9">
        <v>37097.269999999997</v>
      </c>
      <c r="E3140" s="10">
        <v>31259.119999999999</v>
      </c>
      <c r="F3140" s="10">
        <f>IFERROR(Table2[[#This Row],[Economic loss ($ million)]]*1000000 / Table2[[#This Row],[Total Waste (tons)]], NA())</f>
        <v>842625.8859479418</v>
      </c>
      <c r="G3140" s="10" t="str">
        <f t="shared" si="49"/>
        <v>Low</v>
      </c>
      <c r="H3140" s="10">
        <v>85.57</v>
      </c>
      <c r="I3140" s="10">
        <f>IFERROR(Table2[[#This Row],[Total Waste (tons)]] / (Table2[[#This Row],[Population (million)]]*1000), NA())</f>
        <v>3.2658059915663812E-2</v>
      </c>
      <c r="J3140" s="10">
        <v>1135.93</v>
      </c>
      <c r="K3140" s="10">
        <f>IFERROR(Table2[[#This Row],[Total Waste (tons)]] * Table2[[#This Row],[Household waste (%)]], NA())</f>
        <v>2073366.4202999999</v>
      </c>
      <c r="L3140" s="10">
        <v>55.89</v>
      </c>
      <c r="M3140" s="10">
        <f>SUMIFS(Table2[Household waste (%)], Table2[Country], "Australia", Table2[Year], 2020)</f>
        <v>1412.17</v>
      </c>
      <c r="N3140" s="10">
        <f>COUNTIFS(Table2[Year], "USA")</f>
        <v>0</v>
      </c>
    </row>
    <row r="3141" spans="1:14" x14ac:dyDescent="0.35">
      <c r="A3141" s="11" t="s">
        <v>21</v>
      </c>
      <c r="B3141" s="12">
        <v>2018</v>
      </c>
      <c r="C3141" s="11" t="s">
        <v>20</v>
      </c>
      <c r="D3141" s="12">
        <v>18565.849999999999</v>
      </c>
      <c r="E3141" s="13">
        <v>16172.53</v>
      </c>
      <c r="F3141" s="13">
        <f>IFERROR(Table2[[#This Row],[Economic loss ($ million)]]*1000000 / Table2[[#This Row],[Total Waste (tons)]], NA())</f>
        <v>871090.20055639802</v>
      </c>
      <c r="G3141" s="13" t="str">
        <f t="shared" si="49"/>
        <v>Low</v>
      </c>
      <c r="H3141" s="13">
        <v>45.13</v>
      </c>
      <c r="I3141" s="13">
        <f>IFERROR(Table2[[#This Row],[Total Waste (tons)]] / (Table2[[#This Row],[Population (million)]]*1000), NA())</f>
        <v>5.5365908209823157E-2</v>
      </c>
      <c r="J3141" s="13">
        <v>335.33</v>
      </c>
      <c r="K3141" s="13">
        <f>IFERROR(Table2[[#This Row],[Total Waste (tons)]] * Table2[[#This Row],[Household waste (%)]], NA())</f>
        <v>830264.81199999992</v>
      </c>
      <c r="L3141" s="13">
        <v>44.72</v>
      </c>
      <c r="M3141" s="10">
        <f>SUMIFS(Table2[Household waste (%)], Table2[Country], "Australia", Table2[Year], 2020)</f>
        <v>1412.17</v>
      </c>
      <c r="N3141" s="10">
        <f>COUNTIFS(Table2[Year], "USA")</f>
        <v>0</v>
      </c>
    </row>
    <row r="3142" spans="1:14" x14ac:dyDescent="0.35">
      <c r="A3142" s="8" t="s">
        <v>21</v>
      </c>
      <c r="B3142" s="9">
        <v>2020</v>
      </c>
      <c r="C3142" s="8" t="s">
        <v>25</v>
      </c>
      <c r="D3142" s="9">
        <v>4854.43</v>
      </c>
      <c r="E3142" s="10">
        <v>5591.6</v>
      </c>
      <c r="F3142" s="10">
        <f>IFERROR(Table2[[#This Row],[Economic loss ($ million)]]*1000000 / Table2[[#This Row],[Total Waste (tons)]], NA())</f>
        <v>1151855.1096627205</v>
      </c>
      <c r="G3142" s="10" t="str">
        <f t="shared" si="49"/>
        <v>High</v>
      </c>
      <c r="H3142" s="10">
        <v>22.92</v>
      </c>
      <c r="I3142" s="10">
        <f>IFERROR(Table2[[#This Row],[Total Waste (tons)]] / (Table2[[#This Row],[Population (million)]]*1000), NA())</f>
        <v>4.779864119732178E-2</v>
      </c>
      <c r="J3142" s="10">
        <v>101.56</v>
      </c>
      <c r="K3142" s="10">
        <f>IFERROR(Table2[[#This Row],[Total Waste (tons)]] * Table2[[#This Row],[Household waste (%)]], NA())</f>
        <v>207332.70530000003</v>
      </c>
      <c r="L3142" s="10">
        <v>42.71</v>
      </c>
      <c r="M3142" s="10">
        <f>SUMIFS(Table2[Household waste (%)], Table2[Country], "Australia", Table2[Year], 2020)</f>
        <v>1412.17</v>
      </c>
      <c r="N3142" s="10">
        <f>COUNTIFS(Table2[Year], "USA")</f>
        <v>0</v>
      </c>
    </row>
    <row r="3143" spans="1:14" x14ac:dyDescent="0.35">
      <c r="A3143" s="11" t="s">
        <v>33</v>
      </c>
      <c r="B3143" s="12">
        <v>2024</v>
      </c>
      <c r="C3143" s="11" t="s">
        <v>19</v>
      </c>
      <c r="D3143" s="12">
        <v>12538.16</v>
      </c>
      <c r="E3143" s="13">
        <v>11004.04</v>
      </c>
      <c r="F3143" s="13">
        <f>IFERROR(Table2[[#This Row],[Economic loss ($ million)]]*1000000 / Table2[[#This Row],[Total Waste (tons)]], NA())</f>
        <v>877643.92861472501</v>
      </c>
      <c r="G3143" s="13" t="str">
        <f t="shared" si="49"/>
        <v>Low</v>
      </c>
      <c r="H3143" s="13">
        <v>74.709999999999994</v>
      </c>
      <c r="I3143" s="13">
        <f>IFERROR(Table2[[#This Row],[Total Waste (tons)]] / (Table2[[#This Row],[Population (million)]]*1000), NA())</f>
        <v>5.0028569148511691E-2</v>
      </c>
      <c r="J3143" s="13">
        <v>250.62</v>
      </c>
      <c r="K3143" s="13">
        <f>IFERROR(Table2[[#This Row],[Total Waste (tons)]] * Table2[[#This Row],[Household waste (%)]], NA())</f>
        <v>576128.45200000005</v>
      </c>
      <c r="L3143" s="13">
        <v>45.95</v>
      </c>
      <c r="M3143" s="10">
        <f>SUMIFS(Table2[Household waste (%)], Table2[Country], "Australia", Table2[Year], 2020)</f>
        <v>1412.17</v>
      </c>
      <c r="N3143" s="10">
        <f>COUNTIFS(Table2[Year], "USA")</f>
        <v>0</v>
      </c>
    </row>
    <row r="3144" spans="1:14" x14ac:dyDescent="0.35">
      <c r="A3144" s="8" t="s">
        <v>10</v>
      </c>
      <c r="B3144" s="9">
        <v>2023</v>
      </c>
      <c r="C3144" s="8" t="s">
        <v>19</v>
      </c>
      <c r="D3144" s="9">
        <v>47916.19</v>
      </c>
      <c r="E3144" s="10">
        <v>56688.98</v>
      </c>
      <c r="F3144" s="10">
        <f>IFERROR(Table2[[#This Row],[Economic loss ($ million)]]*1000000 / Table2[[#This Row],[Total Waste (tons)]], NA())</f>
        <v>1183086.1343525017</v>
      </c>
      <c r="G3144" s="10" t="str">
        <f t="shared" si="49"/>
        <v>High</v>
      </c>
      <c r="H3144" s="10">
        <v>173.25</v>
      </c>
      <c r="I3144" s="10">
        <f>IFERROR(Table2[[#This Row],[Total Waste (tons)]] / (Table2[[#This Row],[Population (million)]]*1000), NA())</f>
        <v>9.5970577631789789E-2</v>
      </c>
      <c r="J3144" s="10">
        <v>499.28</v>
      </c>
      <c r="K3144" s="10">
        <f>IFERROR(Table2[[#This Row],[Total Waste (tons)]] * Table2[[#This Row],[Household waste (%)]], NA())</f>
        <v>2896054.5236</v>
      </c>
      <c r="L3144" s="10">
        <v>60.44</v>
      </c>
      <c r="M3144" s="10">
        <f>SUMIFS(Table2[Household waste (%)], Table2[Country], "Australia", Table2[Year], 2020)</f>
        <v>1412.17</v>
      </c>
      <c r="N3144" s="10">
        <f>COUNTIFS(Table2[Year], "USA")</f>
        <v>0</v>
      </c>
    </row>
    <row r="3145" spans="1:14" x14ac:dyDescent="0.35">
      <c r="A3145" s="11" t="s">
        <v>27</v>
      </c>
      <c r="B3145" s="12">
        <v>2019</v>
      </c>
      <c r="C3145" s="11" t="s">
        <v>11</v>
      </c>
      <c r="D3145" s="12">
        <v>49897.41</v>
      </c>
      <c r="E3145" s="13">
        <v>52983.4</v>
      </c>
      <c r="F3145" s="13">
        <f>IFERROR(Table2[[#This Row],[Economic loss ($ million)]]*1000000 / Table2[[#This Row],[Total Waste (tons)]], NA())</f>
        <v>1061846.6970530134</v>
      </c>
      <c r="G3145" s="13" t="str">
        <f t="shared" si="49"/>
        <v>Medium</v>
      </c>
      <c r="H3145" s="13">
        <v>118.17</v>
      </c>
      <c r="I3145" s="13">
        <f>IFERROR(Table2[[#This Row],[Total Waste (tons)]] / (Table2[[#This Row],[Population (million)]]*1000), NA())</f>
        <v>3.6793701240284929E-2</v>
      </c>
      <c r="J3145" s="13">
        <v>1356.14</v>
      </c>
      <c r="K3145" s="13">
        <f>IFERROR(Table2[[#This Row],[Total Waste (tons)]] * Table2[[#This Row],[Household waste (%)]], NA())</f>
        <v>1540333.0467000001</v>
      </c>
      <c r="L3145" s="13">
        <v>30.87</v>
      </c>
      <c r="M3145" s="10">
        <f>SUMIFS(Table2[Household waste (%)], Table2[Country], "Australia", Table2[Year], 2020)</f>
        <v>1412.17</v>
      </c>
      <c r="N3145" s="10">
        <f>COUNTIFS(Table2[Year], "USA")</f>
        <v>0</v>
      </c>
    </row>
    <row r="3146" spans="1:14" x14ac:dyDescent="0.35">
      <c r="A3146" s="8" t="s">
        <v>31</v>
      </c>
      <c r="B3146" s="9">
        <v>2023</v>
      </c>
      <c r="C3146" s="8" t="s">
        <v>22</v>
      </c>
      <c r="D3146" s="9">
        <v>49279.74</v>
      </c>
      <c r="E3146" s="10">
        <v>49982.07</v>
      </c>
      <c r="F3146" s="10">
        <f>IFERROR(Table2[[#This Row],[Economic loss ($ million)]]*1000000 / Table2[[#This Row],[Total Waste (tons)]], NA())</f>
        <v>1014251.9014913634</v>
      </c>
      <c r="G3146" s="10" t="str">
        <f t="shared" si="49"/>
        <v>Medium</v>
      </c>
      <c r="H3146" s="10">
        <v>166.35</v>
      </c>
      <c r="I3146" s="10">
        <f>IFERROR(Table2[[#This Row],[Total Waste (tons)]] / (Table2[[#This Row],[Population (million)]]*1000), NA())</f>
        <v>5.779462160038467E-2</v>
      </c>
      <c r="J3146" s="10">
        <v>852.67</v>
      </c>
      <c r="K3146" s="10">
        <f>IFERROR(Table2[[#This Row],[Total Waste (tons)]] * Table2[[#This Row],[Household waste (%)]], NA())</f>
        <v>3207125.4791999999</v>
      </c>
      <c r="L3146" s="10">
        <v>65.08</v>
      </c>
      <c r="M3146" s="10">
        <f>SUMIFS(Table2[Household waste (%)], Table2[Country], "Australia", Table2[Year], 2020)</f>
        <v>1412.17</v>
      </c>
      <c r="N3146" s="10">
        <f>COUNTIFS(Table2[Year], "USA")</f>
        <v>0</v>
      </c>
    </row>
    <row r="3147" spans="1:14" x14ac:dyDescent="0.35">
      <c r="A3147" s="11" t="s">
        <v>23</v>
      </c>
      <c r="B3147" s="12">
        <v>2019</v>
      </c>
      <c r="C3147" s="11" t="s">
        <v>13</v>
      </c>
      <c r="D3147" s="12">
        <v>27104.63</v>
      </c>
      <c r="E3147" s="13">
        <v>27798.720000000001</v>
      </c>
      <c r="F3147" s="13">
        <f>IFERROR(Table2[[#This Row],[Economic loss ($ million)]]*1000000 / Table2[[#This Row],[Total Waste (tons)]], NA())</f>
        <v>1025607.8020618617</v>
      </c>
      <c r="G3147" s="13" t="str">
        <f t="shared" si="49"/>
        <v>Medium</v>
      </c>
      <c r="H3147" s="13">
        <v>164.98</v>
      </c>
      <c r="I3147" s="13">
        <f>IFERROR(Table2[[#This Row],[Total Waste (tons)]] / (Table2[[#This Row],[Population (million)]]*1000), NA())</f>
        <v>8.312263861629049E-2</v>
      </c>
      <c r="J3147" s="13">
        <v>326.08</v>
      </c>
      <c r="K3147" s="13">
        <f>IFERROR(Table2[[#This Row],[Total Waste (tons)]] * Table2[[#This Row],[Household waste (%)]], NA())</f>
        <v>981187.60600000015</v>
      </c>
      <c r="L3147" s="13">
        <v>36.200000000000003</v>
      </c>
      <c r="M3147" s="10">
        <f>SUMIFS(Table2[Household waste (%)], Table2[Country], "Australia", Table2[Year], 2020)</f>
        <v>1412.17</v>
      </c>
      <c r="N3147" s="10">
        <f>COUNTIFS(Table2[Year], "USA")</f>
        <v>0</v>
      </c>
    </row>
    <row r="3148" spans="1:14" x14ac:dyDescent="0.35">
      <c r="A3148" s="8" t="s">
        <v>23</v>
      </c>
      <c r="B3148" s="9">
        <v>2022</v>
      </c>
      <c r="C3148" s="8" t="s">
        <v>9</v>
      </c>
      <c r="D3148" s="9">
        <v>34535.449999999997</v>
      </c>
      <c r="E3148" s="10">
        <v>40893.1</v>
      </c>
      <c r="F3148" s="10">
        <f>IFERROR(Table2[[#This Row],[Economic loss ($ million)]]*1000000 / Table2[[#This Row],[Total Waste (tons)]], NA())</f>
        <v>1184090.5504344087</v>
      </c>
      <c r="G3148" s="10" t="str">
        <f t="shared" si="49"/>
        <v>High</v>
      </c>
      <c r="H3148" s="10">
        <v>118.14</v>
      </c>
      <c r="I3148" s="10">
        <f>IFERROR(Table2[[#This Row],[Total Waste (tons)]] / (Table2[[#This Row],[Population (million)]]*1000), NA())</f>
        <v>3.6914595692373466E-2</v>
      </c>
      <c r="J3148" s="10">
        <v>935.55</v>
      </c>
      <c r="K3148" s="10">
        <f>IFERROR(Table2[[#This Row],[Total Waste (tons)]] * Table2[[#This Row],[Household waste (%)]], NA())</f>
        <v>2154666.7254999997</v>
      </c>
      <c r="L3148" s="10">
        <v>62.39</v>
      </c>
      <c r="M3148" s="10">
        <f>SUMIFS(Table2[Household waste (%)], Table2[Country], "Australia", Table2[Year], 2020)</f>
        <v>1412.17</v>
      </c>
      <c r="N3148" s="10">
        <f>COUNTIFS(Table2[Year], "USA")</f>
        <v>0</v>
      </c>
    </row>
    <row r="3149" spans="1:14" x14ac:dyDescent="0.35">
      <c r="A3149" s="11" t="s">
        <v>26</v>
      </c>
      <c r="B3149" s="12">
        <v>2019</v>
      </c>
      <c r="C3149" s="11" t="s">
        <v>15</v>
      </c>
      <c r="D3149" s="12">
        <v>3821.97</v>
      </c>
      <c r="E3149" s="13">
        <v>3440.76</v>
      </c>
      <c r="F3149" s="13">
        <f>IFERROR(Table2[[#This Row],[Economic loss ($ million)]]*1000000 / Table2[[#This Row],[Total Waste (tons)]], NA())</f>
        <v>900258.24378527305</v>
      </c>
      <c r="G3149" s="13" t="str">
        <f t="shared" si="49"/>
        <v>Low</v>
      </c>
      <c r="H3149" s="13">
        <v>192.16</v>
      </c>
      <c r="I3149" s="13">
        <f>IFERROR(Table2[[#This Row],[Total Waste (tons)]] / (Table2[[#This Row],[Population (million)]]*1000), NA())</f>
        <v>7.45575670087004E-3</v>
      </c>
      <c r="J3149" s="13">
        <v>512.62</v>
      </c>
      <c r="K3149" s="13">
        <f>IFERROR(Table2[[#This Row],[Total Waste (tons)]] * Table2[[#This Row],[Household waste (%)]], NA())</f>
        <v>204857.592</v>
      </c>
      <c r="L3149" s="13">
        <v>53.6</v>
      </c>
      <c r="M3149" s="10">
        <f>SUMIFS(Table2[Household waste (%)], Table2[Country], "Australia", Table2[Year], 2020)</f>
        <v>1412.17</v>
      </c>
      <c r="N3149" s="10">
        <f>COUNTIFS(Table2[Year], "USA")</f>
        <v>0</v>
      </c>
    </row>
    <row r="3150" spans="1:14" x14ac:dyDescent="0.35">
      <c r="A3150" s="8" t="s">
        <v>35</v>
      </c>
      <c r="B3150" s="9">
        <v>2021</v>
      </c>
      <c r="C3150" s="8" t="s">
        <v>20</v>
      </c>
      <c r="D3150" s="9">
        <v>12506.13</v>
      </c>
      <c r="E3150" s="10">
        <v>10524.25</v>
      </c>
      <c r="F3150" s="10">
        <f>IFERROR(Table2[[#This Row],[Economic loss ($ million)]]*1000000 / Table2[[#This Row],[Total Waste (tons)]], NA())</f>
        <v>841527.31500472175</v>
      </c>
      <c r="G3150" s="10" t="str">
        <f t="shared" si="49"/>
        <v>Low</v>
      </c>
      <c r="H3150" s="10">
        <v>111.28</v>
      </c>
      <c r="I3150" s="10">
        <f>IFERROR(Table2[[#This Row],[Total Waste (tons)]] / (Table2[[#This Row],[Population (million)]]*1000), NA())</f>
        <v>5.9658111911463051E-2</v>
      </c>
      <c r="J3150" s="10">
        <v>209.63</v>
      </c>
      <c r="K3150" s="10">
        <f>IFERROR(Table2[[#This Row],[Total Waste (tons)]] * Table2[[#This Row],[Household waste (%)]], NA())</f>
        <v>866799.87029999995</v>
      </c>
      <c r="L3150" s="10">
        <v>69.31</v>
      </c>
      <c r="M3150" s="10">
        <f>SUMIFS(Table2[Household waste (%)], Table2[Country], "Australia", Table2[Year], 2020)</f>
        <v>1412.17</v>
      </c>
      <c r="N3150" s="10">
        <f>COUNTIFS(Table2[Year], "USA")</f>
        <v>0</v>
      </c>
    </row>
    <row r="3151" spans="1:14" x14ac:dyDescent="0.35">
      <c r="A3151" s="11" t="s">
        <v>34</v>
      </c>
      <c r="B3151" s="12">
        <v>2023</v>
      </c>
      <c r="C3151" s="11" t="s">
        <v>9</v>
      </c>
      <c r="D3151" s="12">
        <v>1221.6199999999999</v>
      </c>
      <c r="E3151" s="13">
        <v>984.57</v>
      </c>
      <c r="F3151" s="13">
        <f>IFERROR(Table2[[#This Row],[Economic loss ($ million)]]*1000000 / Table2[[#This Row],[Total Waste (tons)]], NA())</f>
        <v>805954.38843502896</v>
      </c>
      <c r="G3151" s="13" t="str">
        <f t="shared" si="49"/>
        <v>Low</v>
      </c>
      <c r="H3151" s="13">
        <v>96.88</v>
      </c>
      <c r="I3151" s="13">
        <f>IFERROR(Table2[[#This Row],[Total Waste (tons)]] / (Table2[[#This Row],[Population (million)]]*1000), NA())</f>
        <v>2.230128883858483E-3</v>
      </c>
      <c r="J3151" s="13">
        <v>547.78</v>
      </c>
      <c r="K3151" s="13">
        <f>IFERROR(Table2[[#This Row],[Total Waste (tons)]] * Table2[[#This Row],[Household waste (%)]], NA())</f>
        <v>44625.778599999998</v>
      </c>
      <c r="L3151" s="13">
        <v>36.53</v>
      </c>
      <c r="M3151" s="10">
        <f>SUMIFS(Table2[Household waste (%)], Table2[Country], "Australia", Table2[Year], 2020)</f>
        <v>1412.17</v>
      </c>
      <c r="N3151" s="10">
        <f>COUNTIFS(Table2[Year], "USA")</f>
        <v>0</v>
      </c>
    </row>
    <row r="3152" spans="1:14" x14ac:dyDescent="0.35">
      <c r="A3152" s="8" t="s">
        <v>12</v>
      </c>
      <c r="B3152" s="9">
        <v>2024</v>
      </c>
      <c r="C3152" s="8" t="s">
        <v>11</v>
      </c>
      <c r="D3152" s="9">
        <v>29489.02</v>
      </c>
      <c r="E3152" s="10">
        <v>30542.09</v>
      </c>
      <c r="F3152" s="10">
        <f>IFERROR(Table2[[#This Row],[Economic loss ($ million)]]*1000000 / Table2[[#This Row],[Total Waste (tons)]], NA())</f>
        <v>1035710.5797344232</v>
      </c>
      <c r="G3152" s="10" t="str">
        <f t="shared" si="49"/>
        <v>Medium</v>
      </c>
      <c r="H3152" s="10">
        <v>138.28</v>
      </c>
      <c r="I3152" s="10">
        <f>IFERROR(Table2[[#This Row],[Total Waste (tons)]] / (Table2[[#This Row],[Population (million)]]*1000), NA())</f>
        <v>7.7109588682896218E-2</v>
      </c>
      <c r="J3152" s="10">
        <v>382.43</v>
      </c>
      <c r="K3152" s="10">
        <f>IFERROR(Table2[[#This Row],[Total Waste (tons)]] * Table2[[#This Row],[Household waste (%)]], NA())</f>
        <v>1881399.476</v>
      </c>
      <c r="L3152" s="10">
        <v>63.8</v>
      </c>
      <c r="M3152" s="10">
        <f>SUMIFS(Table2[Household waste (%)], Table2[Country], "Australia", Table2[Year], 2020)</f>
        <v>1412.17</v>
      </c>
      <c r="N3152" s="10">
        <f>COUNTIFS(Table2[Year], "USA")</f>
        <v>0</v>
      </c>
    </row>
    <row r="3153" spans="1:14" x14ac:dyDescent="0.35">
      <c r="A3153" s="11" t="s">
        <v>34</v>
      </c>
      <c r="B3153" s="12">
        <v>2020</v>
      </c>
      <c r="C3153" s="11" t="s">
        <v>13</v>
      </c>
      <c r="D3153" s="12">
        <v>5438.27</v>
      </c>
      <c r="E3153" s="13">
        <v>5256.73</v>
      </c>
      <c r="F3153" s="13">
        <f>IFERROR(Table2[[#This Row],[Economic loss ($ million)]]*1000000 / Table2[[#This Row],[Total Waste (tons)]], NA())</f>
        <v>966618.0605229236</v>
      </c>
      <c r="G3153" s="13" t="str">
        <f t="shared" si="49"/>
        <v>Medium</v>
      </c>
      <c r="H3153" s="13">
        <v>172.27</v>
      </c>
      <c r="I3153" s="13">
        <f>IFERROR(Table2[[#This Row],[Total Waste (tons)]] / (Table2[[#This Row],[Population (million)]]*1000), NA())</f>
        <v>6.386619064955198E-3</v>
      </c>
      <c r="J3153" s="13">
        <v>851.51</v>
      </c>
      <c r="K3153" s="13">
        <f>IFERROR(Table2[[#This Row],[Total Waste (tons)]] * Table2[[#This Row],[Household waste (%)]], NA())</f>
        <v>373228.47009999998</v>
      </c>
      <c r="L3153" s="13">
        <v>68.63</v>
      </c>
      <c r="M3153" s="10">
        <f>SUMIFS(Table2[Household waste (%)], Table2[Country], "Australia", Table2[Year], 2020)</f>
        <v>1412.17</v>
      </c>
      <c r="N3153" s="10">
        <f>COUNTIFS(Table2[Year], "USA")</f>
        <v>0</v>
      </c>
    </row>
    <row r="3154" spans="1:14" x14ac:dyDescent="0.35">
      <c r="A3154" s="8" t="s">
        <v>26</v>
      </c>
      <c r="B3154" s="9">
        <v>2018</v>
      </c>
      <c r="C3154" s="8" t="s">
        <v>22</v>
      </c>
      <c r="D3154" s="9">
        <v>7741.56</v>
      </c>
      <c r="E3154" s="10">
        <v>6879.98</v>
      </c>
      <c r="F3154" s="10">
        <f>IFERROR(Table2[[#This Row],[Economic loss ($ million)]]*1000000 / Table2[[#This Row],[Total Waste (tons)]], NA())</f>
        <v>888707.18563183642</v>
      </c>
      <c r="G3154" s="10" t="str">
        <f t="shared" si="49"/>
        <v>Low</v>
      </c>
      <c r="H3154" s="10">
        <v>36.450000000000003</v>
      </c>
      <c r="I3154" s="10">
        <f>IFERROR(Table2[[#This Row],[Total Waste (tons)]] / (Table2[[#This Row],[Population (million)]]*1000), NA())</f>
        <v>7.4768062892960271E-3</v>
      </c>
      <c r="J3154" s="10">
        <v>1035.4100000000001</v>
      </c>
      <c r="K3154" s="10">
        <f>IFERROR(Table2[[#This Row],[Total Waste (tons)]] * Table2[[#This Row],[Household waste (%)]], NA())</f>
        <v>393039.00120000006</v>
      </c>
      <c r="L3154" s="10">
        <v>50.77</v>
      </c>
      <c r="M3154" s="10">
        <f>SUMIFS(Table2[Household waste (%)], Table2[Country], "Australia", Table2[Year], 2020)</f>
        <v>1412.17</v>
      </c>
      <c r="N3154" s="10">
        <f>COUNTIFS(Table2[Year], "USA")</f>
        <v>0</v>
      </c>
    </row>
    <row r="3155" spans="1:14" x14ac:dyDescent="0.35">
      <c r="A3155" s="11" t="s">
        <v>24</v>
      </c>
      <c r="B3155" s="12">
        <v>2024</v>
      </c>
      <c r="C3155" s="11" t="s">
        <v>20</v>
      </c>
      <c r="D3155" s="12">
        <v>2469.34</v>
      </c>
      <c r="E3155" s="13">
        <v>2547.15</v>
      </c>
      <c r="F3155" s="13">
        <f>IFERROR(Table2[[#This Row],[Economic loss ($ million)]]*1000000 / Table2[[#This Row],[Total Waste (tons)]], NA())</f>
        <v>1031510.444086274</v>
      </c>
      <c r="G3155" s="13" t="str">
        <f t="shared" si="49"/>
        <v>Medium</v>
      </c>
      <c r="H3155" s="13">
        <v>65.180000000000007</v>
      </c>
      <c r="I3155" s="13">
        <f>IFERROR(Table2[[#This Row],[Total Waste (tons)]] / (Table2[[#This Row],[Population (million)]]*1000), NA())</f>
        <v>2.0497551257574499E-3</v>
      </c>
      <c r="J3155" s="13">
        <v>1204.7</v>
      </c>
      <c r="K3155" s="13">
        <f>IFERROR(Table2[[#This Row],[Total Waste (tons)]] * Table2[[#This Row],[Household waste (%)]], NA())</f>
        <v>84821.829000000012</v>
      </c>
      <c r="L3155" s="13">
        <v>34.35</v>
      </c>
      <c r="M3155" s="10">
        <f>SUMIFS(Table2[Household waste (%)], Table2[Country], "Australia", Table2[Year], 2020)</f>
        <v>1412.17</v>
      </c>
      <c r="N3155" s="10">
        <f>COUNTIFS(Table2[Year], "USA")</f>
        <v>0</v>
      </c>
    </row>
    <row r="3156" spans="1:14" x14ac:dyDescent="0.35">
      <c r="A3156" s="8" t="s">
        <v>27</v>
      </c>
      <c r="B3156" s="9">
        <v>2023</v>
      </c>
      <c r="C3156" s="8" t="s">
        <v>19</v>
      </c>
      <c r="D3156" s="9">
        <v>26024.78</v>
      </c>
      <c r="E3156" s="10">
        <v>29269.93</v>
      </c>
      <c r="F3156" s="10">
        <f>IFERROR(Table2[[#This Row],[Economic loss ($ million)]]*1000000 / Table2[[#This Row],[Total Waste (tons)]], NA())</f>
        <v>1124694.6179756371</v>
      </c>
      <c r="G3156" s="10" t="str">
        <f t="shared" si="49"/>
        <v>High</v>
      </c>
      <c r="H3156" s="10">
        <v>29.33</v>
      </c>
      <c r="I3156" s="10">
        <f>IFERROR(Table2[[#This Row],[Total Waste (tons)]] / (Table2[[#This Row],[Population (million)]]*1000), NA())</f>
        <v>4.5133328708681628E-2</v>
      </c>
      <c r="J3156" s="10">
        <v>576.62</v>
      </c>
      <c r="K3156" s="10">
        <f>IFERROR(Table2[[#This Row],[Total Waste (tons)]] * Table2[[#This Row],[Household waste (%)]], NA())</f>
        <v>1587251.3322000001</v>
      </c>
      <c r="L3156" s="10">
        <v>60.99</v>
      </c>
      <c r="M3156" s="10">
        <f>SUMIFS(Table2[Household waste (%)], Table2[Country], "Australia", Table2[Year], 2020)</f>
        <v>1412.17</v>
      </c>
      <c r="N3156" s="10">
        <f>COUNTIFS(Table2[Year], "USA")</f>
        <v>0</v>
      </c>
    </row>
    <row r="3157" spans="1:14" x14ac:dyDescent="0.35">
      <c r="A3157" s="11" t="s">
        <v>32</v>
      </c>
      <c r="B3157" s="12">
        <v>2020</v>
      </c>
      <c r="C3157" s="11" t="s">
        <v>9</v>
      </c>
      <c r="D3157" s="12">
        <v>47273.49</v>
      </c>
      <c r="E3157" s="13">
        <v>49943.03</v>
      </c>
      <c r="F3157" s="13">
        <f>IFERROR(Table2[[#This Row],[Economic loss ($ million)]]*1000000 / Table2[[#This Row],[Total Waste (tons)]], NA())</f>
        <v>1056470.1273377533</v>
      </c>
      <c r="G3157" s="13" t="str">
        <f t="shared" si="49"/>
        <v>Medium</v>
      </c>
      <c r="H3157" s="13">
        <v>51.64</v>
      </c>
      <c r="I3157" s="13">
        <f>IFERROR(Table2[[#This Row],[Total Waste (tons)]] / (Table2[[#This Row],[Population (million)]]*1000), NA())</f>
        <v>3.8973338169946491E-2</v>
      </c>
      <c r="J3157" s="13">
        <v>1212.97</v>
      </c>
      <c r="K3157" s="13">
        <f>IFERROR(Table2[[#This Row],[Total Waste (tons)]] * Table2[[#This Row],[Household waste (%)]], NA())</f>
        <v>3106341.0278999996</v>
      </c>
      <c r="L3157" s="13">
        <v>65.709999999999994</v>
      </c>
      <c r="M3157" s="10">
        <f>SUMIFS(Table2[Household waste (%)], Table2[Country], "Australia", Table2[Year], 2020)</f>
        <v>1412.17</v>
      </c>
      <c r="N3157" s="10">
        <f>COUNTIFS(Table2[Year], "USA")</f>
        <v>0</v>
      </c>
    </row>
    <row r="3158" spans="1:14" x14ac:dyDescent="0.35">
      <c r="A3158" s="8" t="s">
        <v>34</v>
      </c>
      <c r="B3158" s="9">
        <v>2018</v>
      </c>
      <c r="C3158" s="8" t="s">
        <v>15</v>
      </c>
      <c r="D3158" s="9">
        <v>40523.019999999997</v>
      </c>
      <c r="E3158" s="10">
        <v>36379.9</v>
      </c>
      <c r="F3158" s="10">
        <f>IFERROR(Table2[[#This Row],[Economic loss ($ million)]]*1000000 / Table2[[#This Row],[Total Waste (tons)]], NA())</f>
        <v>897758.85410317406</v>
      </c>
      <c r="G3158" s="10" t="str">
        <f t="shared" si="49"/>
        <v>Low</v>
      </c>
      <c r="H3158" s="10">
        <v>83.53</v>
      </c>
      <c r="I3158" s="10">
        <f>IFERROR(Table2[[#This Row],[Total Waste (tons)]] / (Table2[[#This Row],[Population (million)]]*1000), NA())</f>
        <v>3.7850756585092467E-2</v>
      </c>
      <c r="J3158" s="10">
        <v>1070.5999999999999</v>
      </c>
      <c r="K3158" s="10">
        <f>IFERROR(Table2[[#This Row],[Total Waste (tons)]] * Table2[[#This Row],[Household waste (%)]], NA())</f>
        <v>2016020.2449999999</v>
      </c>
      <c r="L3158" s="10">
        <v>49.75</v>
      </c>
      <c r="M3158" s="10">
        <f>SUMIFS(Table2[Household waste (%)], Table2[Country], "Australia", Table2[Year], 2020)</f>
        <v>1412.17</v>
      </c>
      <c r="N3158" s="10">
        <f>COUNTIFS(Table2[Year], "USA")</f>
        <v>0</v>
      </c>
    </row>
    <row r="3159" spans="1:14" x14ac:dyDescent="0.35">
      <c r="A3159" s="11" t="s">
        <v>12</v>
      </c>
      <c r="B3159" s="12">
        <v>2021</v>
      </c>
      <c r="C3159" s="11" t="s">
        <v>11</v>
      </c>
      <c r="D3159" s="12">
        <v>36470.879999999997</v>
      </c>
      <c r="E3159" s="13">
        <v>30124.89</v>
      </c>
      <c r="F3159" s="13">
        <f>IFERROR(Table2[[#This Row],[Economic loss ($ million)]]*1000000 / Table2[[#This Row],[Total Waste (tons)]], NA())</f>
        <v>825998.44039957365</v>
      </c>
      <c r="G3159" s="13" t="str">
        <f t="shared" si="49"/>
        <v>Low</v>
      </c>
      <c r="H3159" s="13">
        <v>123.59</v>
      </c>
      <c r="I3159" s="13">
        <f>IFERROR(Table2[[#This Row],[Total Waste (tons)]] / (Table2[[#This Row],[Population (million)]]*1000), NA())</f>
        <v>5.564505202770742E-2</v>
      </c>
      <c r="J3159" s="13">
        <v>655.42</v>
      </c>
      <c r="K3159" s="13">
        <f>IFERROR(Table2[[#This Row],[Total Waste (tons)]] * Table2[[#This Row],[Household waste (%)]], NA())</f>
        <v>1276480.7999999998</v>
      </c>
      <c r="L3159" s="13">
        <v>35</v>
      </c>
      <c r="M3159" s="10">
        <f>SUMIFS(Table2[Household waste (%)], Table2[Country], "Australia", Table2[Year], 2020)</f>
        <v>1412.17</v>
      </c>
      <c r="N3159" s="10">
        <f>COUNTIFS(Table2[Year], "USA")</f>
        <v>0</v>
      </c>
    </row>
    <row r="3160" spans="1:14" x14ac:dyDescent="0.35">
      <c r="A3160" s="8" t="s">
        <v>30</v>
      </c>
      <c r="B3160" s="9">
        <v>2024</v>
      </c>
      <c r="C3160" s="8" t="s">
        <v>25</v>
      </c>
      <c r="D3160" s="9">
        <v>41051.019999999997</v>
      </c>
      <c r="E3160" s="10">
        <v>47576.89</v>
      </c>
      <c r="F3160" s="10">
        <f>IFERROR(Table2[[#This Row],[Economic loss ($ million)]]*1000000 / Table2[[#This Row],[Total Waste (tons)]], NA())</f>
        <v>1158969.7405813546</v>
      </c>
      <c r="G3160" s="10" t="str">
        <f t="shared" si="49"/>
        <v>High</v>
      </c>
      <c r="H3160" s="10">
        <v>128.4</v>
      </c>
      <c r="I3160" s="10">
        <f>IFERROR(Table2[[#This Row],[Total Waste (tons)]] / (Table2[[#This Row],[Population (million)]]*1000), NA())</f>
        <v>0.18605429659173311</v>
      </c>
      <c r="J3160" s="10">
        <v>220.64</v>
      </c>
      <c r="K3160" s="10">
        <f>IFERROR(Table2[[#This Row],[Total Waste (tons)]] * Table2[[#This Row],[Household waste (%)]], NA())</f>
        <v>2596887.5251999996</v>
      </c>
      <c r="L3160" s="10">
        <v>63.26</v>
      </c>
      <c r="M3160" s="10">
        <f>SUMIFS(Table2[Household waste (%)], Table2[Country], "Australia", Table2[Year], 2020)</f>
        <v>1412.17</v>
      </c>
      <c r="N3160" s="10">
        <f>COUNTIFS(Table2[Year], "USA")</f>
        <v>0</v>
      </c>
    </row>
    <row r="3161" spans="1:14" x14ac:dyDescent="0.35">
      <c r="A3161" s="11" t="s">
        <v>26</v>
      </c>
      <c r="B3161" s="12">
        <v>2021</v>
      </c>
      <c r="C3161" s="11" t="s">
        <v>9</v>
      </c>
      <c r="D3161" s="12">
        <v>16178.17</v>
      </c>
      <c r="E3161" s="13">
        <v>18650.75</v>
      </c>
      <c r="F3161" s="13">
        <f>IFERROR(Table2[[#This Row],[Economic loss ($ million)]]*1000000 / Table2[[#This Row],[Total Waste (tons)]], NA())</f>
        <v>1152834.3440574552</v>
      </c>
      <c r="G3161" s="13" t="str">
        <f t="shared" si="49"/>
        <v>High</v>
      </c>
      <c r="H3161" s="13">
        <v>25.83</v>
      </c>
      <c r="I3161" s="13">
        <f>IFERROR(Table2[[#This Row],[Total Waste (tons)]] / (Table2[[#This Row],[Population (million)]]*1000), NA())</f>
        <v>0.11739474638995719</v>
      </c>
      <c r="J3161" s="13">
        <v>137.81</v>
      </c>
      <c r="K3161" s="13">
        <f>IFERROR(Table2[[#This Row],[Total Waste (tons)]] * Table2[[#This Row],[Household waste (%)]], NA())</f>
        <v>572868.99969999993</v>
      </c>
      <c r="L3161" s="13">
        <v>35.409999999999997</v>
      </c>
      <c r="M3161" s="10">
        <f>SUMIFS(Table2[Household waste (%)], Table2[Country], "Australia", Table2[Year], 2020)</f>
        <v>1412.17</v>
      </c>
      <c r="N3161" s="10">
        <f>COUNTIFS(Table2[Year], "USA")</f>
        <v>0</v>
      </c>
    </row>
    <row r="3162" spans="1:14" x14ac:dyDescent="0.35">
      <c r="A3162" s="8" t="s">
        <v>35</v>
      </c>
      <c r="B3162" s="9">
        <v>2023</v>
      </c>
      <c r="C3162" s="8" t="s">
        <v>11</v>
      </c>
      <c r="D3162" s="9">
        <v>46501.82</v>
      </c>
      <c r="E3162" s="10">
        <v>45442.62</v>
      </c>
      <c r="F3162" s="10">
        <f>IFERROR(Table2[[#This Row],[Economic loss ($ million)]]*1000000 / Table2[[#This Row],[Total Waste (tons)]], NA())</f>
        <v>977222.3968868315</v>
      </c>
      <c r="G3162" s="10" t="str">
        <f t="shared" si="49"/>
        <v>Medium</v>
      </c>
      <c r="H3162" s="10">
        <v>109.76</v>
      </c>
      <c r="I3162" s="10">
        <f>IFERROR(Table2[[#This Row],[Total Waste (tons)]] / (Table2[[#This Row],[Population (million)]]*1000), NA())</f>
        <v>1.9906601027397259</v>
      </c>
      <c r="J3162" s="10">
        <v>23.36</v>
      </c>
      <c r="K3162" s="10">
        <f>IFERROR(Table2[[#This Row],[Total Waste (tons)]] * Table2[[#This Row],[Household waste (%)]], NA())</f>
        <v>2996112.2626000005</v>
      </c>
      <c r="L3162" s="10">
        <v>64.430000000000007</v>
      </c>
      <c r="M3162" s="10">
        <f>SUMIFS(Table2[Household waste (%)], Table2[Country], "Australia", Table2[Year], 2020)</f>
        <v>1412.17</v>
      </c>
      <c r="N3162" s="10">
        <f>COUNTIFS(Table2[Year], "USA")</f>
        <v>0</v>
      </c>
    </row>
    <row r="3163" spans="1:14" x14ac:dyDescent="0.35">
      <c r="A3163" s="11" t="s">
        <v>23</v>
      </c>
      <c r="B3163" s="12">
        <v>2021</v>
      </c>
      <c r="C3163" s="11" t="s">
        <v>20</v>
      </c>
      <c r="D3163" s="12">
        <v>23806.82</v>
      </c>
      <c r="E3163" s="13">
        <v>28173.06</v>
      </c>
      <c r="F3163" s="13">
        <f>IFERROR(Table2[[#This Row],[Economic loss ($ million)]]*1000000 / Table2[[#This Row],[Total Waste (tons)]], NA())</f>
        <v>1183402.9072341456</v>
      </c>
      <c r="G3163" s="13" t="str">
        <f t="shared" si="49"/>
        <v>High</v>
      </c>
      <c r="H3163" s="13">
        <v>121.6</v>
      </c>
      <c r="I3163" s="13">
        <f>IFERROR(Table2[[#This Row],[Total Waste (tons)]] / (Table2[[#This Row],[Population (million)]]*1000), NA())</f>
        <v>1.9807984158152228E-2</v>
      </c>
      <c r="J3163" s="13">
        <v>1201.8800000000001</v>
      </c>
      <c r="K3163" s="13">
        <f>IFERROR(Table2[[#This Row],[Total Waste (tons)]] * Table2[[#This Row],[Household waste (%)]], NA())</f>
        <v>1088923.9468</v>
      </c>
      <c r="L3163" s="13">
        <v>45.74</v>
      </c>
      <c r="M3163" s="10">
        <f>SUMIFS(Table2[Household waste (%)], Table2[Country], "Australia", Table2[Year], 2020)</f>
        <v>1412.17</v>
      </c>
      <c r="N3163" s="10">
        <f>COUNTIFS(Table2[Year], "USA")</f>
        <v>0</v>
      </c>
    </row>
    <row r="3164" spans="1:14" x14ac:dyDescent="0.35">
      <c r="A3164" s="8" t="s">
        <v>24</v>
      </c>
      <c r="B3164" s="9">
        <v>2023</v>
      </c>
      <c r="C3164" s="8" t="s">
        <v>22</v>
      </c>
      <c r="D3164" s="9">
        <v>19710.77</v>
      </c>
      <c r="E3164" s="10">
        <v>18712.96</v>
      </c>
      <c r="F3164" s="10">
        <f>IFERROR(Table2[[#This Row],[Economic loss ($ million)]]*1000000 / Table2[[#This Row],[Total Waste (tons)]], NA())</f>
        <v>949377.42158221116</v>
      </c>
      <c r="G3164" s="10" t="str">
        <f t="shared" si="49"/>
        <v>Low</v>
      </c>
      <c r="H3164" s="10">
        <v>162.09</v>
      </c>
      <c r="I3164" s="10">
        <f>IFERROR(Table2[[#This Row],[Total Waste (tons)]] / (Table2[[#This Row],[Population (million)]]*1000), NA())</f>
        <v>1.5999521088347023E-2</v>
      </c>
      <c r="J3164" s="10">
        <v>1231.96</v>
      </c>
      <c r="K3164" s="10">
        <f>IFERROR(Table2[[#This Row],[Total Waste (tons)]] * Table2[[#This Row],[Household waste (%)]], NA())</f>
        <v>829034.98620000004</v>
      </c>
      <c r="L3164" s="10">
        <v>42.06</v>
      </c>
      <c r="M3164" s="10">
        <f>SUMIFS(Table2[Household waste (%)], Table2[Country], "Australia", Table2[Year], 2020)</f>
        <v>1412.17</v>
      </c>
      <c r="N3164" s="10">
        <f>COUNTIFS(Table2[Year], "USA")</f>
        <v>0</v>
      </c>
    </row>
    <row r="3165" spans="1:14" x14ac:dyDescent="0.35">
      <c r="A3165" s="11" t="s">
        <v>12</v>
      </c>
      <c r="B3165" s="12">
        <v>2023</v>
      </c>
      <c r="C3165" s="11" t="s">
        <v>15</v>
      </c>
      <c r="D3165" s="12">
        <v>14272.87</v>
      </c>
      <c r="E3165" s="13">
        <v>13616.01</v>
      </c>
      <c r="F3165" s="13">
        <f>IFERROR(Table2[[#This Row],[Economic loss ($ million)]]*1000000 / Table2[[#This Row],[Total Waste (tons)]], NA())</f>
        <v>953978.42199921946</v>
      </c>
      <c r="G3165" s="13" t="str">
        <f t="shared" si="49"/>
        <v>Medium</v>
      </c>
      <c r="H3165" s="13">
        <v>45.6</v>
      </c>
      <c r="I3165" s="13">
        <f>IFERROR(Table2[[#This Row],[Total Waste (tons)]] / (Table2[[#This Row],[Population (million)]]*1000), NA())</f>
        <v>1.6645911084157493E-2</v>
      </c>
      <c r="J3165" s="13">
        <v>857.44</v>
      </c>
      <c r="K3165" s="13">
        <f>IFERROR(Table2[[#This Row],[Total Waste (tons)]] * Table2[[#This Row],[Household waste (%)]], NA())</f>
        <v>449595.40500000003</v>
      </c>
      <c r="L3165" s="13">
        <v>31.5</v>
      </c>
      <c r="M3165" s="10">
        <f>SUMIFS(Table2[Household waste (%)], Table2[Country], "Australia", Table2[Year], 2020)</f>
        <v>1412.17</v>
      </c>
      <c r="N3165" s="10">
        <f>COUNTIFS(Table2[Year], "USA")</f>
        <v>0</v>
      </c>
    </row>
    <row r="3166" spans="1:14" x14ac:dyDescent="0.35">
      <c r="A3166" s="8" t="s">
        <v>12</v>
      </c>
      <c r="B3166" s="9">
        <v>2023</v>
      </c>
      <c r="C3166" s="8" t="s">
        <v>15</v>
      </c>
      <c r="D3166" s="9">
        <v>2267.39</v>
      </c>
      <c r="E3166" s="10">
        <v>2004.48</v>
      </c>
      <c r="F3166" s="10">
        <f>IFERROR(Table2[[#This Row],[Economic loss ($ million)]]*1000000 / Table2[[#This Row],[Total Waste (tons)]], NA())</f>
        <v>884047.29667150346</v>
      </c>
      <c r="G3166" s="10" t="str">
        <f t="shared" si="49"/>
        <v>Low</v>
      </c>
      <c r="H3166" s="10">
        <v>184.53</v>
      </c>
      <c r="I3166" s="10">
        <f>IFERROR(Table2[[#This Row],[Total Waste (tons)]] / (Table2[[#This Row],[Population (million)]]*1000), NA())</f>
        <v>5.4293137301853357E-3</v>
      </c>
      <c r="J3166" s="10">
        <v>417.62</v>
      </c>
      <c r="K3166" s="10">
        <f>IFERROR(Table2[[#This Row],[Total Waste (tons)]] * Table2[[#This Row],[Household waste (%)]], NA())</f>
        <v>131576.64170000001</v>
      </c>
      <c r="L3166" s="10">
        <v>58.03</v>
      </c>
      <c r="M3166" s="10">
        <f>SUMIFS(Table2[Household waste (%)], Table2[Country], "Australia", Table2[Year], 2020)</f>
        <v>1412.17</v>
      </c>
      <c r="N3166" s="10">
        <f>COUNTIFS(Table2[Year], "USA")</f>
        <v>0</v>
      </c>
    </row>
    <row r="3167" spans="1:14" x14ac:dyDescent="0.35">
      <c r="A3167" s="11" t="s">
        <v>33</v>
      </c>
      <c r="B3167" s="12">
        <v>2023</v>
      </c>
      <c r="C3167" s="11" t="s">
        <v>9</v>
      </c>
      <c r="D3167" s="12">
        <v>33972.57</v>
      </c>
      <c r="E3167" s="13">
        <v>38497.82</v>
      </c>
      <c r="F3167" s="13">
        <f>IFERROR(Table2[[#This Row],[Economic loss ($ million)]]*1000000 / Table2[[#This Row],[Total Waste (tons)]], NA())</f>
        <v>1133203.0517561669</v>
      </c>
      <c r="G3167" s="13" t="str">
        <f t="shared" si="49"/>
        <v>High</v>
      </c>
      <c r="H3167" s="13">
        <v>178.06</v>
      </c>
      <c r="I3167" s="13">
        <f>IFERROR(Table2[[#This Row],[Total Waste (tons)]] / (Table2[[#This Row],[Population (million)]]*1000), NA())</f>
        <v>8.806887880751782E-2</v>
      </c>
      <c r="J3167" s="13">
        <v>385.75</v>
      </c>
      <c r="K3167" s="13">
        <f>IFERROR(Table2[[#This Row],[Total Waste (tons)]] * Table2[[#This Row],[Household waste (%)]], NA())</f>
        <v>1097314.0109999999</v>
      </c>
      <c r="L3167" s="13">
        <v>32.299999999999997</v>
      </c>
      <c r="M3167" s="10">
        <f>SUMIFS(Table2[Household waste (%)], Table2[Country], "Australia", Table2[Year], 2020)</f>
        <v>1412.17</v>
      </c>
      <c r="N3167" s="10">
        <f>COUNTIFS(Table2[Year], "USA")</f>
        <v>0</v>
      </c>
    </row>
    <row r="3168" spans="1:14" x14ac:dyDescent="0.35">
      <c r="A3168" s="8" t="s">
        <v>10</v>
      </c>
      <c r="B3168" s="9">
        <v>2022</v>
      </c>
      <c r="C3168" s="8" t="s">
        <v>11</v>
      </c>
      <c r="D3168" s="9">
        <v>10946.27</v>
      </c>
      <c r="E3168" s="10">
        <v>9985.4</v>
      </c>
      <c r="F3168" s="10">
        <f>IFERROR(Table2[[#This Row],[Economic loss ($ million)]]*1000000 / Table2[[#This Row],[Total Waste (tons)]], NA())</f>
        <v>912219.41355365794</v>
      </c>
      <c r="G3168" s="10" t="str">
        <f t="shared" si="49"/>
        <v>Low</v>
      </c>
      <c r="H3168" s="10">
        <v>22.7</v>
      </c>
      <c r="I3168" s="10">
        <f>IFERROR(Table2[[#This Row],[Total Waste (tons)]] / (Table2[[#This Row],[Population (million)]]*1000), NA())</f>
        <v>0.26446653781106549</v>
      </c>
      <c r="J3168" s="10">
        <v>41.39</v>
      </c>
      <c r="K3168" s="10">
        <f>IFERROR(Table2[[#This Row],[Total Waste (tons)]] * Table2[[#This Row],[Household waste (%)]], NA())</f>
        <v>353017.20750000002</v>
      </c>
      <c r="L3168" s="10">
        <v>32.25</v>
      </c>
      <c r="M3168" s="10">
        <f>SUMIFS(Table2[Household waste (%)], Table2[Country], "Australia", Table2[Year], 2020)</f>
        <v>1412.17</v>
      </c>
      <c r="N3168" s="10">
        <f>COUNTIFS(Table2[Year], "USA")</f>
        <v>0</v>
      </c>
    </row>
    <row r="3169" spans="1:14" x14ac:dyDescent="0.35">
      <c r="A3169" s="11" t="s">
        <v>29</v>
      </c>
      <c r="B3169" s="12">
        <v>2020</v>
      </c>
      <c r="C3169" s="11" t="s">
        <v>25</v>
      </c>
      <c r="D3169" s="12">
        <v>49676.32</v>
      </c>
      <c r="E3169" s="13">
        <v>41270.26</v>
      </c>
      <c r="F3169" s="13">
        <f>IFERROR(Table2[[#This Row],[Economic loss ($ million)]]*1000000 / Table2[[#This Row],[Total Waste (tons)]], NA())</f>
        <v>830783.35915381811</v>
      </c>
      <c r="G3169" s="13" t="str">
        <f t="shared" si="49"/>
        <v>Low</v>
      </c>
      <c r="H3169" s="13">
        <v>29.32</v>
      </c>
      <c r="I3169" s="13">
        <f>IFERROR(Table2[[#This Row],[Total Waste (tons)]] / (Table2[[#This Row],[Population (million)]]*1000), NA())</f>
        <v>0.10465884335826399</v>
      </c>
      <c r="J3169" s="13">
        <v>474.65</v>
      </c>
      <c r="K3169" s="13">
        <f>IFERROR(Table2[[#This Row],[Total Waste (tons)]] * Table2[[#This Row],[Household waste (%)]], NA())</f>
        <v>1737180.9103999999</v>
      </c>
      <c r="L3169" s="13">
        <v>34.97</v>
      </c>
      <c r="M3169" s="10">
        <f>SUMIFS(Table2[Household waste (%)], Table2[Country], "Australia", Table2[Year], 2020)</f>
        <v>1412.17</v>
      </c>
      <c r="N3169" s="10">
        <f>COUNTIFS(Table2[Year], "USA")</f>
        <v>0</v>
      </c>
    </row>
    <row r="3170" spans="1:14" x14ac:dyDescent="0.35">
      <c r="A3170" s="8" t="s">
        <v>21</v>
      </c>
      <c r="B3170" s="9">
        <v>2019</v>
      </c>
      <c r="C3170" s="8" t="s">
        <v>11</v>
      </c>
      <c r="D3170" s="9">
        <v>9255.1200000000008</v>
      </c>
      <c r="E3170" s="10">
        <v>9241.7900000000009</v>
      </c>
      <c r="F3170" s="10">
        <f>IFERROR(Table2[[#This Row],[Economic loss ($ million)]]*1000000 / Table2[[#This Row],[Total Waste (tons)]], NA())</f>
        <v>998559.71613550116</v>
      </c>
      <c r="G3170" s="10" t="str">
        <f t="shared" si="49"/>
        <v>Medium</v>
      </c>
      <c r="H3170" s="10">
        <v>24.29</v>
      </c>
      <c r="I3170" s="10">
        <f>IFERROR(Table2[[#This Row],[Total Waste (tons)]] / (Table2[[#This Row],[Population (million)]]*1000), NA())</f>
        <v>3.1132669537136708E-2</v>
      </c>
      <c r="J3170" s="10">
        <v>297.27999999999997</v>
      </c>
      <c r="K3170" s="10">
        <f>IFERROR(Table2[[#This Row],[Total Waste (tons)]] * Table2[[#This Row],[Household waste (%)]], NA())</f>
        <v>382884.31440000003</v>
      </c>
      <c r="L3170" s="10">
        <v>41.37</v>
      </c>
      <c r="M3170" s="10">
        <f>SUMIFS(Table2[Household waste (%)], Table2[Country], "Australia", Table2[Year], 2020)</f>
        <v>1412.17</v>
      </c>
      <c r="N3170" s="10">
        <f>COUNTIFS(Table2[Year], "USA")</f>
        <v>0</v>
      </c>
    </row>
    <row r="3171" spans="1:14" x14ac:dyDescent="0.35">
      <c r="A3171" s="11" t="s">
        <v>18</v>
      </c>
      <c r="B3171" s="12">
        <v>2024</v>
      </c>
      <c r="C3171" s="11" t="s">
        <v>11</v>
      </c>
      <c r="D3171" s="12">
        <v>9277.3799999999992</v>
      </c>
      <c r="E3171" s="13">
        <v>9834.82</v>
      </c>
      <c r="F3171" s="13">
        <f>IFERROR(Table2[[#This Row],[Economic loss ($ million)]]*1000000 / Table2[[#This Row],[Total Waste (tons)]], NA())</f>
        <v>1060085.9294326631</v>
      </c>
      <c r="G3171" s="13" t="str">
        <f t="shared" si="49"/>
        <v>Medium</v>
      </c>
      <c r="H3171" s="13">
        <v>32.39</v>
      </c>
      <c r="I3171" s="13">
        <f>IFERROR(Table2[[#This Row],[Total Waste (tons)]] / (Table2[[#This Row],[Population (million)]]*1000), NA())</f>
        <v>1.3843529903306671E-2</v>
      </c>
      <c r="J3171" s="13">
        <v>670.16</v>
      </c>
      <c r="K3171" s="13">
        <f>IFERROR(Table2[[#This Row],[Total Waste (tons)]] * Table2[[#This Row],[Household waste (%)]], NA())</f>
        <v>454962.71519999998</v>
      </c>
      <c r="L3171" s="13">
        <v>49.04</v>
      </c>
      <c r="M3171" s="10">
        <f>SUMIFS(Table2[Household waste (%)], Table2[Country], "Australia", Table2[Year], 2020)</f>
        <v>1412.17</v>
      </c>
      <c r="N3171" s="10">
        <f>COUNTIFS(Table2[Year], "USA")</f>
        <v>0</v>
      </c>
    </row>
    <row r="3172" spans="1:14" x14ac:dyDescent="0.35">
      <c r="A3172" s="8" t="s">
        <v>26</v>
      </c>
      <c r="B3172" s="9">
        <v>2018</v>
      </c>
      <c r="C3172" s="8" t="s">
        <v>13</v>
      </c>
      <c r="D3172" s="9">
        <v>18076.68</v>
      </c>
      <c r="E3172" s="10">
        <v>16060.53</v>
      </c>
      <c r="F3172" s="10">
        <f>IFERROR(Table2[[#This Row],[Economic loss ($ million)]]*1000000 / Table2[[#This Row],[Total Waste (tons)]], NA())</f>
        <v>888466.79810673196</v>
      </c>
      <c r="G3172" s="10" t="str">
        <f t="shared" si="49"/>
        <v>Low</v>
      </c>
      <c r="H3172" s="10">
        <v>85.35</v>
      </c>
      <c r="I3172" s="10">
        <f>IFERROR(Table2[[#This Row],[Total Waste (tons)]] / (Table2[[#This Row],[Population (million)]]*1000), NA())</f>
        <v>0.24134419225634179</v>
      </c>
      <c r="J3172" s="10">
        <v>74.900000000000006</v>
      </c>
      <c r="K3172" s="10">
        <f>IFERROR(Table2[[#This Row],[Total Waste (tons)]] * Table2[[#This Row],[Household waste (%)]], NA())</f>
        <v>948664.16639999999</v>
      </c>
      <c r="L3172" s="10">
        <v>52.48</v>
      </c>
      <c r="M3172" s="10">
        <f>SUMIFS(Table2[Household waste (%)], Table2[Country], "Australia", Table2[Year], 2020)</f>
        <v>1412.17</v>
      </c>
      <c r="N3172" s="10">
        <f>COUNTIFS(Table2[Year], "USA")</f>
        <v>0</v>
      </c>
    </row>
    <row r="3173" spans="1:14" x14ac:dyDescent="0.35">
      <c r="A3173" s="11" t="s">
        <v>30</v>
      </c>
      <c r="B3173" s="12">
        <v>2018</v>
      </c>
      <c r="C3173" s="11" t="s">
        <v>22</v>
      </c>
      <c r="D3173" s="12">
        <v>13198.24</v>
      </c>
      <c r="E3173" s="13">
        <v>12355.27</v>
      </c>
      <c r="F3173" s="13">
        <f>IFERROR(Table2[[#This Row],[Economic loss ($ million)]]*1000000 / Table2[[#This Row],[Total Waste (tons)]], NA())</f>
        <v>936130.12037968705</v>
      </c>
      <c r="G3173" s="13" t="str">
        <f t="shared" si="49"/>
        <v>Low</v>
      </c>
      <c r="H3173" s="13">
        <v>152.49</v>
      </c>
      <c r="I3173" s="13">
        <f>IFERROR(Table2[[#This Row],[Total Waste (tons)]] / (Table2[[#This Row],[Population (million)]]*1000), NA())</f>
        <v>1.922484414146711E-2</v>
      </c>
      <c r="J3173" s="13">
        <v>686.52</v>
      </c>
      <c r="K3173" s="13">
        <f>IFERROR(Table2[[#This Row],[Total Waste (tons)]] * Table2[[#This Row],[Household waste (%)]], NA())</f>
        <v>645261.95360000001</v>
      </c>
      <c r="L3173" s="13">
        <v>48.89</v>
      </c>
      <c r="M3173" s="10">
        <f>SUMIFS(Table2[Household waste (%)], Table2[Country], "Australia", Table2[Year], 2020)</f>
        <v>1412.17</v>
      </c>
      <c r="N3173" s="10">
        <f>COUNTIFS(Table2[Year], "USA")</f>
        <v>0</v>
      </c>
    </row>
    <row r="3174" spans="1:14" x14ac:dyDescent="0.35">
      <c r="A3174" s="8" t="s">
        <v>12</v>
      </c>
      <c r="B3174" s="9">
        <v>2020</v>
      </c>
      <c r="C3174" s="8" t="s">
        <v>13</v>
      </c>
      <c r="D3174" s="9">
        <v>28422.26</v>
      </c>
      <c r="E3174" s="10">
        <v>24190.07</v>
      </c>
      <c r="F3174" s="10">
        <f>IFERROR(Table2[[#This Row],[Economic loss ($ million)]]*1000000 / Table2[[#This Row],[Total Waste (tons)]], NA())</f>
        <v>851095.93677631556</v>
      </c>
      <c r="G3174" s="10" t="str">
        <f t="shared" si="49"/>
        <v>Low</v>
      </c>
      <c r="H3174" s="10">
        <v>119.24</v>
      </c>
      <c r="I3174" s="10">
        <f>IFERROR(Table2[[#This Row],[Total Waste (tons)]] / (Table2[[#This Row],[Population (million)]]*1000), NA())</f>
        <v>8.5828959685942924E-2</v>
      </c>
      <c r="J3174" s="10">
        <v>331.15</v>
      </c>
      <c r="K3174" s="10">
        <f>IFERROR(Table2[[#This Row],[Total Waste (tons)]] * Table2[[#This Row],[Household waste (%)]], NA())</f>
        <v>1832383.1021999998</v>
      </c>
      <c r="L3174" s="10">
        <v>64.47</v>
      </c>
      <c r="M3174" s="10">
        <f>SUMIFS(Table2[Household waste (%)], Table2[Country], "Australia", Table2[Year], 2020)</f>
        <v>1412.17</v>
      </c>
      <c r="N3174" s="10">
        <f>COUNTIFS(Table2[Year], "USA")</f>
        <v>0</v>
      </c>
    </row>
    <row r="3175" spans="1:14" x14ac:dyDescent="0.35">
      <c r="A3175" s="11" t="s">
        <v>33</v>
      </c>
      <c r="B3175" s="12">
        <v>2024</v>
      </c>
      <c r="C3175" s="11" t="s">
        <v>9</v>
      </c>
      <c r="D3175" s="12">
        <v>35696.79</v>
      </c>
      <c r="E3175" s="13">
        <v>32244.91</v>
      </c>
      <c r="F3175" s="13">
        <f>IFERROR(Table2[[#This Row],[Economic loss ($ million)]]*1000000 / Table2[[#This Row],[Total Waste (tons)]], NA())</f>
        <v>903299.98859841458</v>
      </c>
      <c r="G3175" s="13" t="str">
        <f t="shared" si="49"/>
        <v>Low</v>
      </c>
      <c r="H3175" s="13">
        <v>74.78</v>
      </c>
      <c r="I3175" s="13">
        <f>IFERROR(Table2[[#This Row],[Total Waste (tons)]] / (Table2[[#This Row],[Population (million)]]*1000), NA())</f>
        <v>4.1652711170231387E-2</v>
      </c>
      <c r="J3175" s="13">
        <v>857.01</v>
      </c>
      <c r="K3175" s="13">
        <f>IFERROR(Table2[[#This Row],[Total Waste (tons)]] * Table2[[#This Row],[Household waste (%)]], NA())</f>
        <v>2063988.3978000002</v>
      </c>
      <c r="L3175" s="13">
        <v>57.82</v>
      </c>
      <c r="M3175" s="10">
        <f>SUMIFS(Table2[Household waste (%)], Table2[Country], "Australia", Table2[Year], 2020)</f>
        <v>1412.17</v>
      </c>
      <c r="N3175" s="10">
        <f>COUNTIFS(Table2[Year], "USA")</f>
        <v>0</v>
      </c>
    </row>
    <row r="3176" spans="1:14" x14ac:dyDescent="0.35">
      <c r="A3176" s="8" t="s">
        <v>33</v>
      </c>
      <c r="B3176" s="9">
        <v>2023</v>
      </c>
      <c r="C3176" s="8" t="s">
        <v>25</v>
      </c>
      <c r="D3176" s="9">
        <v>15390.05</v>
      </c>
      <c r="E3176" s="10">
        <v>12457.12</v>
      </c>
      <c r="F3176" s="10">
        <f>IFERROR(Table2[[#This Row],[Economic loss ($ million)]]*1000000 / Table2[[#This Row],[Total Waste (tons)]], NA())</f>
        <v>809426.86995818734</v>
      </c>
      <c r="G3176" s="10" t="str">
        <f t="shared" si="49"/>
        <v>Low</v>
      </c>
      <c r="H3176" s="10">
        <v>38.01</v>
      </c>
      <c r="I3176" s="10">
        <f>IFERROR(Table2[[#This Row],[Total Waste (tons)]] / (Table2[[#This Row],[Population (million)]]*1000), NA())</f>
        <v>2.3228861653636006E-2</v>
      </c>
      <c r="J3176" s="10">
        <v>662.54</v>
      </c>
      <c r="K3176" s="10">
        <f>IFERROR(Table2[[#This Row],[Total Waste (tons)]] * Table2[[#This Row],[Household waste (%)]], NA())</f>
        <v>600365.85049999994</v>
      </c>
      <c r="L3176" s="10">
        <v>39.01</v>
      </c>
      <c r="M3176" s="10">
        <f>SUMIFS(Table2[Household waste (%)], Table2[Country], "Australia", Table2[Year], 2020)</f>
        <v>1412.17</v>
      </c>
      <c r="N3176" s="10">
        <f>COUNTIFS(Table2[Year], "USA")</f>
        <v>0</v>
      </c>
    </row>
    <row r="3177" spans="1:14" x14ac:dyDescent="0.35">
      <c r="A3177" s="11" t="s">
        <v>14</v>
      </c>
      <c r="B3177" s="12">
        <v>2023</v>
      </c>
      <c r="C3177" s="11" t="s">
        <v>11</v>
      </c>
      <c r="D3177" s="12">
        <v>25561.919999999998</v>
      </c>
      <c r="E3177" s="13">
        <v>27983.11</v>
      </c>
      <c r="F3177" s="13">
        <f>IFERROR(Table2[[#This Row],[Economic loss ($ million)]]*1000000 / Table2[[#This Row],[Total Waste (tons)]], NA())</f>
        <v>1094718.628334648</v>
      </c>
      <c r="G3177" s="13" t="str">
        <f t="shared" si="49"/>
        <v>Medium</v>
      </c>
      <c r="H3177" s="13">
        <v>153.81</v>
      </c>
      <c r="I3177" s="13">
        <f>IFERROR(Table2[[#This Row],[Total Waste (tons)]] / (Table2[[#This Row],[Population (million)]]*1000), NA())</f>
        <v>8.3620399751382107E-2</v>
      </c>
      <c r="J3177" s="13">
        <v>305.69</v>
      </c>
      <c r="K3177" s="13">
        <f>IFERROR(Table2[[#This Row],[Total Waste (tons)]] * Table2[[#This Row],[Household waste (%)]], NA())</f>
        <v>1053406.7231999999</v>
      </c>
      <c r="L3177" s="13">
        <v>41.21</v>
      </c>
      <c r="M3177" s="10">
        <f>SUMIFS(Table2[Household waste (%)], Table2[Country], "Australia", Table2[Year], 2020)</f>
        <v>1412.17</v>
      </c>
      <c r="N3177" s="10">
        <f>COUNTIFS(Table2[Year], "USA")</f>
        <v>0</v>
      </c>
    </row>
    <row r="3178" spans="1:14" x14ac:dyDescent="0.35">
      <c r="A3178" s="8" t="s">
        <v>23</v>
      </c>
      <c r="B3178" s="9">
        <v>2022</v>
      </c>
      <c r="C3178" s="8" t="s">
        <v>9</v>
      </c>
      <c r="D3178" s="9">
        <v>36016.94</v>
      </c>
      <c r="E3178" s="10">
        <v>41810.769999999997</v>
      </c>
      <c r="F3178" s="10">
        <f>IFERROR(Table2[[#This Row],[Economic loss ($ million)]]*1000000 / Table2[[#This Row],[Total Waste (tons)]], NA())</f>
        <v>1160864.0267607409</v>
      </c>
      <c r="G3178" s="10" t="str">
        <f t="shared" si="49"/>
        <v>High</v>
      </c>
      <c r="H3178" s="10">
        <v>143.72999999999999</v>
      </c>
      <c r="I3178" s="10">
        <f>IFERROR(Table2[[#This Row],[Total Waste (tons)]] / (Table2[[#This Row],[Population (million)]]*1000), NA())</f>
        <v>9.4579816706494055E-2</v>
      </c>
      <c r="J3178" s="10">
        <v>380.81</v>
      </c>
      <c r="K3178" s="10">
        <f>IFERROR(Table2[[#This Row],[Total Waste (tons)]] * Table2[[#This Row],[Household waste (%)]], NA())</f>
        <v>1263834.4246000003</v>
      </c>
      <c r="L3178" s="10">
        <v>35.090000000000003</v>
      </c>
      <c r="M3178" s="10">
        <f>SUMIFS(Table2[Household waste (%)], Table2[Country], "Australia", Table2[Year], 2020)</f>
        <v>1412.17</v>
      </c>
      <c r="N3178" s="10">
        <f>COUNTIFS(Table2[Year], "USA")</f>
        <v>0</v>
      </c>
    </row>
    <row r="3179" spans="1:14" x14ac:dyDescent="0.35">
      <c r="A3179" s="11" t="s">
        <v>16</v>
      </c>
      <c r="B3179" s="12">
        <v>2022</v>
      </c>
      <c r="C3179" s="11" t="s">
        <v>25</v>
      </c>
      <c r="D3179" s="12">
        <v>16918.080000000002</v>
      </c>
      <c r="E3179" s="13">
        <v>13849.39</v>
      </c>
      <c r="F3179" s="13">
        <f>IFERROR(Table2[[#This Row],[Economic loss ($ million)]]*1000000 / Table2[[#This Row],[Total Waste (tons)]], NA())</f>
        <v>818614.76006733614</v>
      </c>
      <c r="G3179" s="13" t="str">
        <f t="shared" si="49"/>
        <v>Low</v>
      </c>
      <c r="H3179" s="13">
        <v>60.7</v>
      </c>
      <c r="I3179" s="13">
        <f>IFERROR(Table2[[#This Row],[Total Waste (tons)]] / (Table2[[#This Row],[Population (million)]]*1000), NA())</f>
        <v>1.231543316372213E-2</v>
      </c>
      <c r="J3179" s="13">
        <v>1373.73</v>
      </c>
      <c r="K3179" s="13">
        <f>IFERROR(Table2[[#This Row],[Total Waste (tons)]] * Table2[[#This Row],[Household waste (%)]], NA())</f>
        <v>603806.27520000003</v>
      </c>
      <c r="L3179" s="13">
        <v>35.69</v>
      </c>
      <c r="M3179" s="10">
        <f>SUMIFS(Table2[Household waste (%)], Table2[Country], "Australia", Table2[Year], 2020)</f>
        <v>1412.17</v>
      </c>
      <c r="N3179" s="10">
        <f>COUNTIFS(Table2[Year], "USA")</f>
        <v>0</v>
      </c>
    </row>
    <row r="3180" spans="1:14" x14ac:dyDescent="0.35">
      <c r="A3180" s="8" t="s">
        <v>16</v>
      </c>
      <c r="B3180" s="9">
        <v>2020</v>
      </c>
      <c r="C3180" s="8" t="s">
        <v>15</v>
      </c>
      <c r="D3180" s="9">
        <v>24061.59</v>
      </c>
      <c r="E3180" s="10">
        <v>19712.45</v>
      </c>
      <c r="F3180" s="10">
        <f>IFERROR(Table2[[#This Row],[Economic loss ($ million)]]*1000000 / Table2[[#This Row],[Total Waste (tons)]], NA())</f>
        <v>819249.68383219896</v>
      </c>
      <c r="G3180" s="10" t="str">
        <f t="shared" si="49"/>
        <v>Low</v>
      </c>
      <c r="H3180" s="10">
        <v>148.24</v>
      </c>
      <c r="I3180" s="10">
        <f>IFERROR(Table2[[#This Row],[Total Waste (tons)]] / (Table2[[#This Row],[Population (million)]]*1000), NA())</f>
        <v>5.5127706371571931E-2</v>
      </c>
      <c r="J3180" s="10">
        <v>436.47</v>
      </c>
      <c r="K3180" s="10">
        <f>IFERROR(Table2[[#This Row],[Total Waste (tons)]] * Table2[[#This Row],[Household waste (%)]], NA())</f>
        <v>1220403.8448000001</v>
      </c>
      <c r="L3180" s="10">
        <v>50.72</v>
      </c>
      <c r="M3180" s="10">
        <f>SUMIFS(Table2[Household waste (%)], Table2[Country], "Australia", Table2[Year], 2020)</f>
        <v>1412.17</v>
      </c>
      <c r="N3180" s="10">
        <f>COUNTIFS(Table2[Year], "USA")</f>
        <v>0</v>
      </c>
    </row>
    <row r="3181" spans="1:14" x14ac:dyDescent="0.35">
      <c r="A3181" s="11" t="s">
        <v>27</v>
      </c>
      <c r="B3181" s="12">
        <v>2019</v>
      </c>
      <c r="C3181" s="11" t="s">
        <v>13</v>
      </c>
      <c r="D3181" s="12">
        <v>32367.96</v>
      </c>
      <c r="E3181" s="13">
        <v>31487.91</v>
      </c>
      <c r="F3181" s="13">
        <f>IFERROR(Table2[[#This Row],[Economic loss ($ million)]]*1000000 / Table2[[#This Row],[Total Waste (tons)]], NA())</f>
        <v>972811.0761382553</v>
      </c>
      <c r="G3181" s="13" t="str">
        <f t="shared" si="49"/>
        <v>Medium</v>
      </c>
      <c r="H3181" s="13">
        <v>100.27</v>
      </c>
      <c r="I3181" s="13">
        <f>IFERROR(Table2[[#This Row],[Total Waste (tons)]] / (Table2[[#This Row],[Population (million)]]*1000), NA())</f>
        <v>7.4896360228613734E-2</v>
      </c>
      <c r="J3181" s="13">
        <v>432.17</v>
      </c>
      <c r="K3181" s="13">
        <f>IFERROR(Table2[[#This Row],[Total Waste (tons)]] * Table2[[#This Row],[Household waste (%)]], NA())</f>
        <v>1197938.1995999999</v>
      </c>
      <c r="L3181" s="13">
        <v>37.01</v>
      </c>
      <c r="M3181" s="10">
        <f>SUMIFS(Table2[Household waste (%)], Table2[Country], "Australia", Table2[Year], 2020)</f>
        <v>1412.17</v>
      </c>
      <c r="N3181" s="10">
        <f>COUNTIFS(Table2[Year], "USA")</f>
        <v>0</v>
      </c>
    </row>
    <row r="3182" spans="1:14" x14ac:dyDescent="0.35">
      <c r="A3182" s="8" t="s">
        <v>33</v>
      </c>
      <c r="B3182" s="9">
        <v>2022</v>
      </c>
      <c r="C3182" s="8" t="s">
        <v>11</v>
      </c>
      <c r="D3182" s="9">
        <v>19416.71</v>
      </c>
      <c r="E3182" s="10">
        <v>19012.689999999999</v>
      </c>
      <c r="F3182" s="10">
        <f>IFERROR(Table2[[#This Row],[Economic loss ($ million)]]*1000000 / Table2[[#This Row],[Total Waste (tons)]], NA())</f>
        <v>979192.14944241336</v>
      </c>
      <c r="G3182" s="10" t="str">
        <f t="shared" si="49"/>
        <v>Medium</v>
      </c>
      <c r="H3182" s="10">
        <v>174.09</v>
      </c>
      <c r="I3182" s="10">
        <f>IFERROR(Table2[[#This Row],[Total Waste (tons)]] / (Table2[[#This Row],[Population (million)]]*1000), NA())</f>
        <v>2.2836471625992356E-2</v>
      </c>
      <c r="J3182" s="10">
        <v>850.25</v>
      </c>
      <c r="K3182" s="10">
        <f>IFERROR(Table2[[#This Row],[Total Waste (tons)]] * Table2[[#This Row],[Household waste (%)]], NA())</f>
        <v>619393.049</v>
      </c>
      <c r="L3182" s="10">
        <v>31.9</v>
      </c>
      <c r="M3182" s="10">
        <f>SUMIFS(Table2[Household waste (%)], Table2[Country], "Australia", Table2[Year], 2020)</f>
        <v>1412.17</v>
      </c>
      <c r="N3182" s="10">
        <f>COUNTIFS(Table2[Year], "USA")</f>
        <v>0</v>
      </c>
    </row>
    <row r="3183" spans="1:14" x14ac:dyDescent="0.35">
      <c r="A3183" s="11" t="s">
        <v>14</v>
      </c>
      <c r="B3183" s="12">
        <v>2022</v>
      </c>
      <c r="C3183" s="11" t="s">
        <v>13</v>
      </c>
      <c r="D3183" s="12">
        <v>36132.800000000003</v>
      </c>
      <c r="E3183" s="13">
        <v>38019.370000000003</v>
      </c>
      <c r="F3183" s="13">
        <f>IFERROR(Table2[[#This Row],[Economic loss ($ million)]]*1000000 / Table2[[#This Row],[Total Waste (tons)]], NA())</f>
        <v>1052212.1175220297</v>
      </c>
      <c r="G3183" s="13" t="str">
        <f t="shared" si="49"/>
        <v>Medium</v>
      </c>
      <c r="H3183" s="13">
        <v>174.75</v>
      </c>
      <c r="I3183" s="13">
        <f>IFERROR(Table2[[#This Row],[Total Waste (tons)]] / (Table2[[#This Row],[Population (million)]]*1000), NA())</f>
        <v>0.12393771009123963</v>
      </c>
      <c r="J3183" s="13">
        <v>291.54000000000002</v>
      </c>
      <c r="K3183" s="13">
        <f>IFERROR(Table2[[#This Row],[Total Waste (tons)]] * Table2[[#This Row],[Household waste (%)]], NA())</f>
        <v>1109276.96</v>
      </c>
      <c r="L3183" s="13">
        <v>30.7</v>
      </c>
      <c r="M3183" s="10">
        <f>SUMIFS(Table2[Household waste (%)], Table2[Country], "Australia", Table2[Year], 2020)</f>
        <v>1412.17</v>
      </c>
      <c r="N3183" s="10">
        <f>COUNTIFS(Table2[Year], "USA")</f>
        <v>0</v>
      </c>
    </row>
    <row r="3184" spans="1:14" x14ac:dyDescent="0.35">
      <c r="A3184" s="8" t="s">
        <v>30</v>
      </c>
      <c r="B3184" s="9">
        <v>2019</v>
      </c>
      <c r="C3184" s="8" t="s">
        <v>22</v>
      </c>
      <c r="D3184" s="9">
        <v>47226.41</v>
      </c>
      <c r="E3184" s="10">
        <v>56384.01</v>
      </c>
      <c r="F3184" s="10">
        <f>IFERROR(Table2[[#This Row],[Economic loss ($ million)]]*1000000 / Table2[[#This Row],[Total Waste (tons)]], NA())</f>
        <v>1193908.4508011511</v>
      </c>
      <c r="G3184" s="10" t="str">
        <f t="shared" si="49"/>
        <v>High</v>
      </c>
      <c r="H3184" s="10">
        <v>182.4</v>
      </c>
      <c r="I3184" s="10">
        <f>IFERROR(Table2[[#This Row],[Total Waste (tons)]] / (Table2[[#This Row],[Population (million)]]*1000), NA())</f>
        <v>3.8999793548813319E-2</v>
      </c>
      <c r="J3184" s="10">
        <v>1210.94</v>
      </c>
      <c r="K3184" s="10">
        <f>IFERROR(Table2[[#This Row],[Total Waste (tons)]] * Table2[[#This Row],[Household waste (%)]], NA())</f>
        <v>2689544.0495000002</v>
      </c>
      <c r="L3184" s="10">
        <v>56.95</v>
      </c>
      <c r="M3184" s="10">
        <f>SUMIFS(Table2[Household waste (%)], Table2[Country], "Australia", Table2[Year], 2020)</f>
        <v>1412.17</v>
      </c>
      <c r="N3184" s="10">
        <f>COUNTIFS(Table2[Year], "USA")</f>
        <v>0</v>
      </c>
    </row>
    <row r="3185" spans="1:14" x14ac:dyDescent="0.35">
      <c r="A3185" s="11" t="s">
        <v>16</v>
      </c>
      <c r="B3185" s="12">
        <v>2018</v>
      </c>
      <c r="C3185" s="11" t="s">
        <v>11</v>
      </c>
      <c r="D3185" s="12">
        <v>15455.6</v>
      </c>
      <c r="E3185" s="13">
        <v>15670.96</v>
      </c>
      <c r="F3185" s="13">
        <f>IFERROR(Table2[[#This Row],[Economic loss ($ million)]]*1000000 / Table2[[#This Row],[Total Waste (tons)]], NA())</f>
        <v>1013934.1080255701</v>
      </c>
      <c r="G3185" s="13" t="str">
        <f t="shared" si="49"/>
        <v>Medium</v>
      </c>
      <c r="H3185" s="13">
        <v>185.32</v>
      </c>
      <c r="I3185" s="13">
        <f>IFERROR(Table2[[#This Row],[Total Waste (tons)]] / (Table2[[#This Row],[Population (million)]]*1000), NA())</f>
        <v>6.3818647287141803E-2</v>
      </c>
      <c r="J3185" s="13">
        <v>242.18</v>
      </c>
      <c r="K3185" s="13">
        <f>IFERROR(Table2[[#This Row],[Total Waste (tons)]] * Table2[[#This Row],[Household waste (%)]], NA())</f>
        <v>959174.53600000008</v>
      </c>
      <c r="L3185" s="13">
        <v>62.06</v>
      </c>
      <c r="M3185" s="10">
        <f>SUMIFS(Table2[Household waste (%)], Table2[Country], "Australia", Table2[Year], 2020)</f>
        <v>1412.17</v>
      </c>
      <c r="N3185" s="10">
        <f>COUNTIFS(Table2[Year], "USA")</f>
        <v>0</v>
      </c>
    </row>
    <row r="3186" spans="1:14" x14ac:dyDescent="0.35">
      <c r="A3186" s="8" t="s">
        <v>10</v>
      </c>
      <c r="B3186" s="9">
        <v>2021</v>
      </c>
      <c r="C3186" s="8" t="s">
        <v>13</v>
      </c>
      <c r="D3186" s="9">
        <v>49439.9</v>
      </c>
      <c r="E3186" s="10">
        <v>52836.52</v>
      </c>
      <c r="F3186" s="10">
        <f>IFERROR(Table2[[#This Row],[Economic loss ($ million)]]*1000000 / Table2[[#This Row],[Total Waste (tons)]], NA())</f>
        <v>1068701.9998017794</v>
      </c>
      <c r="G3186" s="10" t="str">
        <f t="shared" si="49"/>
        <v>Medium</v>
      </c>
      <c r="H3186" s="10">
        <v>94.15</v>
      </c>
      <c r="I3186" s="10">
        <f>IFERROR(Table2[[#This Row],[Total Waste (tons)]] / (Table2[[#This Row],[Population (million)]]*1000), NA())</f>
        <v>0.20773940081516032</v>
      </c>
      <c r="J3186" s="10">
        <v>237.99</v>
      </c>
      <c r="K3186" s="10">
        <f>IFERROR(Table2[[#This Row],[Total Waste (tons)]] * Table2[[#This Row],[Household waste (%)]], NA())</f>
        <v>2618831.503</v>
      </c>
      <c r="L3186" s="10">
        <v>52.97</v>
      </c>
      <c r="M3186" s="10">
        <f>SUMIFS(Table2[Household waste (%)], Table2[Country], "Australia", Table2[Year], 2020)</f>
        <v>1412.17</v>
      </c>
      <c r="N3186" s="10">
        <f>COUNTIFS(Table2[Year], "USA")</f>
        <v>0</v>
      </c>
    </row>
    <row r="3187" spans="1:14" x14ac:dyDescent="0.35">
      <c r="A3187" s="11" t="s">
        <v>27</v>
      </c>
      <c r="B3187" s="12">
        <v>2019</v>
      </c>
      <c r="C3187" s="11" t="s">
        <v>9</v>
      </c>
      <c r="D3187" s="12">
        <v>29604.66</v>
      </c>
      <c r="E3187" s="13">
        <v>23736.51</v>
      </c>
      <c r="F3187" s="13">
        <f>IFERROR(Table2[[#This Row],[Economic loss ($ million)]]*1000000 / Table2[[#This Row],[Total Waste (tons)]], NA())</f>
        <v>801782.89499018062</v>
      </c>
      <c r="G3187" s="13" t="str">
        <f t="shared" si="49"/>
        <v>Low</v>
      </c>
      <c r="H3187" s="13">
        <v>137.85</v>
      </c>
      <c r="I3187" s="13">
        <f>IFERROR(Table2[[#This Row],[Total Waste (tons)]] / (Table2[[#This Row],[Population (million)]]*1000), NA())</f>
        <v>3.2703297431648716E-2</v>
      </c>
      <c r="J3187" s="13">
        <v>905.25</v>
      </c>
      <c r="K3187" s="13">
        <f>IFERROR(Table2[[#This Row],[Total Waste (tons)]] * Table2[[#This Row],[Household waste (%)]], NA())</f>
        <v>1405925.3034000001</v>
      </c>
      <c r="L3187" s="13">
        <v>47.49</v>
      </c>
      <c r="M3187" s="10">
        <f>SUMIFS(Table2[Household waste (%)], Table2[Country], "Australia", Table2[Year], 2020)</f>
        <v>1412.17</v>
      </c>
      <c r="N3187" s="10">
        <f>COUNTIFS(Table2[Year], "USA")</f>
        <v>0</v>
      </c>
    </row>
    <row r="3188" spans="1:14" x14ac:dyDescent="0.35">
      <c r="A3188" s="8" t="s">
        <v>16</v>
      </c>
      <c r="B3188" s="9">
        <v>2022</v>
      </c>
      <c r="C3188" s="8" t="s">
        <v>11</v>
      </c>
      <c r="D3188" s="9">
        <v>15110.91</v>
      </c>
      <c r="E3188" s="10">
        <v>13466.97</v>
      </c>
      <c r="F3188" s="10">
        <f>IFERROR(Table2[[#This Row],[Economic loss ($ million)]]*1000000 / Table2[[#This Row],[Total Waste (tons)]], NA())</f>
        <v>891208.4050530378</v>
      </c>
      <c r="G3188" s="10" t="str">
        <f t="shared" si="49"/>
        <v>Low</v>
      </c>
      <c r="H3188" s="10">
        <v>103.86</v>
      </c>
      <c r="I3188" s="10">
        <f>IFERROR(Table2[[#This Row],[Total Waste (tons)]] / (Table2[[#This Row],[Population (million)]]*1000), NA())</f>
        <v>8.2474129461849136E-2</v>
      </c>
      <c r="J3188" s="10">
        <v>183.22</v>
      </c>
      <c r="K3188" s="10">
        <f>IFERROR(Table2[[#This Row],[Total Waste (tons)]] * Table2[[#This Row],[Household waste (%)]], NA())</f>
        <v>515130.92190000007</v>
      </c>
      <c r="L3188" s="10">
        <v>34.090000000000003</v>
      </c>
      <c r="M3188" s="10">
        <f>SUMIFS(Table2[Household waste (%)], Table2[Country], "Australia", Table2[Year], 2020)</f>
        <v>1412.17</v>
      </c>
      <c r="N3188" s="10">
        <f>COUNTIFS(Table2[Year], "USA")</f>
        <v>0</v>
      </c>
    </row>
    <row r="3189" spans="1:14" x14ac:dyDescent="0.35">
      <c r="A3189" s="11" t="s">
        <v>34</v>
      </c>
      <c r="B3189" s="12">
        <v>2024</v>
      </c>
      <c r="C3189" s="11" t="s">
        <v>9</v>
      </c>
      <c r="D3189" s="12">
        <v>48698.53</v>
      </c>
      <c r="E3189" s="13">
        <v>52480.03</v>
      </c>
      <c r="F3189" s="13">
        <f>IFERROR(Table2[[#This Row],[Economic loss ($ million)]]*1000000 / Table2[[#This Row],[Total Waste (tons)]], NA())</f>
        <v>1077651.2145233131</v>
      </c>
      <c r="G3189" s="13" t="str">
        <f t="shared" si="49"/>
        <v>Medium</v>
      </c>
      <c r="H3189" s="13">
        <v>178.45</v>
      </c>
      <c r="I3189" s="13">
        <f>IFERROR(Table2[[#This Row],[Total Waste (tons)]] / (Table2[[#This Row],[Population (million)]]*1000), NA())</f>
        <v>4.5650877423225468E-2</v>
      </c>
      <c r="J3189" s="13">
        <v>1066.76</v>
      </c>
      <c r="K3189" s="13">
        <f>IFERROR(Table2[[#This Row],[Total Waste (tons)]] * Table2[[#This Row],[Household waste (%)]], NA())</f>
        <v>3255496.7304999996</v>
      </c>
      <c r="L3189" s="13">
        <v>66.849999999999994</v>
      </c>
      <c r="M3189" s="10">
        <f>SUMIFS(Table2[Household waste (%)], Table2[Country], "Australia", Table2[Year], 2020)</f>
        <v>1412.17</v>
      </c>
      <c r="N3189" s="10">
        <f>COUNTIFS(Table2[Year], "USA")</f>
        <v>0</v>
      </c>
    </row>
    <row r="3190" spans="1:14" x14ac:dyDescent="0.35">
      <c r="A3190" s="8" t="s">
        <v>29</v>
      </c>
      <c r="B3190" s="9">
        <v>2022</v>
      </c>
      <c r="C3190" s="8" t="s">
        <v>11</v>
      </c>
      <c r="D3190" s="9">
        <v>48130.47</v>
      </c>
      <c r="E3190" s="10">
        <v>46308.2</v>
      </c>
      <c r="F3190" s="10">
        <f>IFERROR(Table2[[#This Row],[Economic loss ($ million)]]*1000000 / Table2[[#This Row],[Total Waste (tons)]], NA())</f>
        <v>962138.95272578881</v>
      </c>
      <c r="G3190" s="10" t="str">
        <f t="shared" si="49"/>
        <v>Medium</v>
      </c>
      <c r="H3190" s="10">
        <v>52.01</v>
      </c>
      <c r="I3190" s="10">
        <f>IFERROR(Table2[[#This Row],[Total Waste (tons)]] / (Table2[[#This Row],[Population (million)]]*1000), NA())</f>
        <v>4.1372659755531491E-2</v>
      </c>
      <c r="J3190" s="10">
        <v>1163.3399999999999</v>
      </c>
      <c r="K3190" s="10">
        <f>IFERROR(Table2[[#This Row],[Total Waste (tons)]] * Table2[[#This Row],[Household waste (%)]], NA())</f>
        <v>1626328.5813</v>
      </c>
      <c r="L3190" s="10">
        <v>33.79</v>
      </c>
      <c r="M3190" s="10">
        <f>SUMIFS(Table2[Household waste (%)], Table2[Country], "Australia", Table2[Year], 2020)</f>
        <v>1412.17</v>
      </c>
      <c r="N3190" s="10">
        <f>COUNTIFS(Table2[Year], "USA")</f>
        <v>0</v>
      </c>
    </row>
    <row r="3191" spans="1:14" x14ac:dyDescent="0.35">
      <c r="A3191" s="11" t="s">
        <v>18</v>
      </c>
      <c r="B3191" s="12">
        <v>2023</v>
      </c>
      <c r="C3191" s="11" t="s">
        <v>25</v>
      </c>
      <c r="D3191" s="12">
        <v>29749.279999999999</v>
      </c>
      <c r="E3191" s="13">
        <v>29411.3</v>
      </c>
      <c r="F3191" s="13">
        <f>IFERROR(Table2[[#This Row],[Economic loss ($ million)]]*1000000 / Table2[[#This Row],[Total Waste (tons)]], NA())</f>
        <v>988639.05277707567</v>
      </c>
      <c r="G3191" s="13" t="str">
        <f t="shared" si="49"/>
        <v>Medium</v>
      </c>
      <c r="H3191" s="13">
        <v>199</v>
      </c>
      <c r="I3191" s="13">
        <f>IFERROR(Table2[[#This Row],[Total Waste (tons)]] / (Table2[[#This Row],[Population (million)]]*1000), NA())</f>
        <v>2.6424778603849671E-2</v>
      </c>
      <c r="J3191" s="13">
        <v>1125.81</v>
      </c>
      <c r="K3191" s="13">
        <f>IFERROR(Table2[[#This Row],[Total Waste (tons)]] * Table2[[#This Row],[Household waste (%)]], NA())</f>
        <v>1085253.7344</v>
      </c>
      <c r="L3191" s="13">
        <v>36.479999999999997</v>
      </c>
      <c r="M3191" s="10">
        <f>SUMIFS(Table2[Household waste (%)], Table2[Country], "Australia", Table2[Year], 2020)</f>
        <v>1412.17</v>
      </c>
      <c r="N3191" s="10">
        <f>COUNTIFS(Table2[Year], "USA")</f>
        <v>0</v>
      </c>
    </row>
    <row r="3192" spans="1:14" x14ac:dyDescent="0.35">
      <c r="A3192" s="8" t="s">
        <v>31</v>
      </c>
      <c r="B3192" s="9">
        <v>2021</v>
      </c>
      <c r="C3192" s="8" t="s">
        <v>19</v>
      </c>
      <c r="D3192" s="9">
        <v>49420.7</v>
      </c>
      <c r="E3192" s="10">
        <v>48154.17</v>
      </c>
      <c r="F3192" s="10">
        <f>IFERROR(Table2[[#This Row],[Economic loss ($ million)]]*1000000 / Table2[[#This Row],[Total Waste (tons)]], NA())</f>
        <v>974372.47954804369</v>
      </c>
      <c r="G3192" s="10" t="str">
        <f t="shared" si="49"/>
        <v>Medium</v>
      </c>
      <c r="H3192" s="10">
        <v>159.25</v>
      </c>
      <c r="I3192" s="10">
        <f>IFERROR(Table2[[#This Row],[Total Waste (tons)]] / (Table2[[#This Row],[Population (million)]]*1000), NA())</f>
        <v>9.0122909714244026E-2</v>
      </c>
      <c r="J3192" s="10">
        <v>548.37</v>
      </c>
      <c r="K3192" s="10">
        <f>IFERROR(Table2[[#This Row],[Total Waste (tons)]] * Table2[[#This Row],[Household waste (%)]], NA())</f>
        <v>3295866.4829999995</v>
      </c>
      <c r="L3192" s="10">
        <v>66.69</v>
      </c>
      <c r="M3192" s="10">
        <f>SUMIFS(Table2[Household waste (%)], Table2[Country], "Australia", Table2[Year], 2020)</f>
        <v>1412.17</v>
      </c>
      <c r="N3192" s="10">
        <f>COUNTIFS(Table2[Year], "USA")</f>
        <v>0</v>
      </c>
    </row>
    <row r="3193" spans="1:14" x14ac:dyDescent="0.35">
      <c r="A3193" s="11" t="s">
        <v>34</v>
      </c>
      <c r="B3193" s="12">
        <v>2022</v>
      </c>
      <c r="C3193" s="11" t="s">
        <v>20</v>
      </c>
      <c r="D3193" s="12">
        <v>10154.620000000001</v>
      </c>
      <c r="E3193" s="13">
        <v>11557.75</v>
      </c>
      <c r="F3193" s="13">
        <f>IFERROR(Table2[[#This Row],[Economic loss ($ million)]]*1000000 / Table2[[#This Row],[Total Waste (tons)]], NA())</f>
        <v>1138176.514729256</v>
      </c>
      <c r="G3193" s="13" t="str">
        <f t="shared" si="49"/>
        <v>High</v>
      </c>
      <c r="H3193" s="13">
        <v>121.16</v>
      </c>
      <c r="I3193" s="13">
        <f>IFERROR(Table2[[#This Row],[Total Waste (tons)]] / (Table2[[#This Row],[Population (million)]]*1000), NA())</f>
        <v>0.10890840840840842</v>
      </c>
      <c r="J3193" s="13">
        <v>93.24</v>
      </c>
      <c r="K3193" s="13">
        <f>IFERROR(Table2[[#This Row],[Total Waste (tons)]] * Table2[[#This Row],[Household waste (%)]], NA())</f>
        <v>529360.34060000011</v>
      </c>
      <c r="L3193" s="13">
        <v>52.13</v>
      </c>
      <c r="M3193" s="10">
        <f>SUMIFS(Table2[Household waste (%)], Table2[Country], "Australia", Table2[Year], 2020)</f>
        <v>1412.17</v>
      </c>
      <c r="N3193" s="10">
        <f>COUNTIFS(Table2[Year], "USA")</f>
        <v>0</v>
      </c>
    </row>
    <row r="3194" spans="1:14" x14ac:dyDescent="0.35">
      <c r="A3194" s="8" t="s">
        <v>27</v>
      </c>
      <c r="B3194" s="9">
        <v>2023</v>
      </c>
      <c r="C3194" s="8" t="s">
        <v>11</v>
      </c>
      <c r="D3194" s="9">
        <v>10271.44</v>
      </c>
      <c r="E3194" s="10">
        <v>10902.15</v>
      </c>
      <c r="F3194" s="10">
        <f>IFERROR(Table2[[#This Row],[Economic loss ($ million)]]*1000000 / Table2[[#This Row],[Total Waste (tons)]], NA())</f>
        <v>1061404.2432219824</v>
      </c>
      <c r="G3194" s="10" t="str">
        <f t="shared" si="49"/>
        <v>Medium</v>
      </c>
      <c r="H3194" s="10">
        <v>130.22999999999999</v>
      </c>
      <c r="I3194" s="10">
        <f>IFERROR(Table2[[#This Row],[Total Waste (tons)]] / (Table2[[#This Row],[Population (million)]]*1000), NA())</f>
        <v>3.00018693772637E-2</v>
      </c>
      <c r="J3194" s="10">
        <v>342.36</v>
      </c>
      <c r="K3194" s="10">
        <f>IFERROR(Table2[[#This Row],[Total Waste (tons)]] * Table2[[#This Row],[Household waste (%)]], NA())</f>
        <v>613923.96880000003</v>
      </c>
      <c r="L3194" s="10">
        <v>59.77</v>
      </c>
      <c r="M3194" s="10">
        <f>SUMIFS(Table2[Household waste (%)], Table2[Country], "Australia", Table2[Year], 2020)</f>
        <v>1412.17</v>
      </c>
      <c r="N3194" s="10">
        <f>COUNTIFS(Table2[Year], "USA")</f>
        <v>0</v>
      </c>
    </row>
    <row r="3195" spans="1:14" x14ac:dyDescent="0.35">
      <c r="A3195" s="11" t="s">
        <v>28</v>
      </c>
      <c r="B3195" s="12">
        <v>2022</v>
      </c>
      <c r="C3195" s="11" t="s">
        <v>9</v>
      </c>
      <c r="D3195" s="12">
        <v>7387.67</v>
      </c>
      <c r="E3195" s="13">
        <v>6592.27</v>
      </c>
      <c r="F3195" s="13">
        <f>IFERROR(Table2[[#This Row],[Economic loss ($ million)]]*1000000 / Table2[[#This Row],[Total Waste (tons)]], NA())</f>
        <v>892334.11887645221</v>
      </c>
      <c r="G3195" s="13" t="str">
        <f t="shared" si="49"/>
        <v>Low</v>
      </c>
      <c r="H3195" s="13">
        <v>162.25</v>
      </c>
      <c r="I3195" s="13">
        <f>IFERROR(Table2[[#This Row],[Total Waste (tons)]] / (Table2[[#This Row],[Population (million)]]*1000), NA())</f>
        <v>2.378592356482823E-2</v>
      </c>
      <c r="J3195" s="13">
        <v>310.58999999999997</v>
      </c>
      <c r="K3195" s="13">
        <f>IFERROR(Table2[[#This Row],[Total Waste (tons)]] * Table2[[#This Row],[Household waste (%)]], NA())</f>
        <v>264256.9559</v>
      </c>
      <c r="L3195" s="13">
        <v>35.770000000000003</v>
      </c>
      <c r="M3195" s="10">
        <f>SUMIFS(Table2[Household waste (%)], Table2[Country], "Australia", Table2[Year], 2020)</f>
        <v>1412.17</v>
      </c>
      <c r="N3195" s="10">
        <f>COUNTIFS(Table2[Year], "USA")</f>
        <v>0</v>
      </c>
    </row>
    <row r="3196" spans="1:14" x14ac:dyDescent="0.35">
      <c r="A3196" s="8" t="s">
        <v>21</v>
      </c>
      <c r="B3196" s="9">
        <v>2023</v>
      </c>
      <c r="C3196" s="8" t="s">
        <v>13</v>
      </c>
      <c r="D3196" s="9">
        <v>30586.38</v>
      </c>
      <c r="E3196" s="10">
        <v>28529.85</v>
      </c>
      <c r="F3196" s="10">
        <f>IFERROR(Table2[[#This Row],[Economic loss ($ million)]]*1000000 / Table2[[#This Row],[Total Waste (tons)]], NA())</f>
        <v>932763.21029163955</v>
      </c>
      <c r="G3196" s="10" t="str">
        <f t="shared" si="49"/>
        <v>Low</v>
      </c>
      <c r="H3196" s="10">
        <v>21.61</v>
      </c>
      <c r="I3196" s="10">
        <f>IFERROR(Table2[[#This Row],[Total Waste (tons)]] / (Table2[[#This Row],[Population (million)]]*1000), NA())</f>
        <v>4.6778178815036861E-2</v>
      </c>
      <c r="J3196" s="10">
        <v>653.86</v>
      </c>
      <c r="K3196" s="10">
        <f>IFERROR(Table2[[#This Row],[Total Waste (tons)]] * Table2[[#This Row],[Household waste (%)]], NA())</f>
        <v>1904308.0188</v>
      </c>
      <c r="L3196" s="10">
        <v>62.26</v>
      </c>
      <c r="M3196" s="10">
        <f>SUMIFS(Table2[Household waste (%)], Table2[Country], "Australia", Table2[Year], 2020)</f>
        <v>1412.17</v>
      </c>
      <c r="N3196" s="10">
        <f>COUNTIFS(Table2[Year], "USA")</f>
        <v>0</v>
      </c>
    </row>
    <row r="3197" spans="1:14" x14ac:dyDescent="0.35">
      <c r="A3197" s="11" t="s">
        <v>27</v>
      </c>
      <c r="B3197" s="12">
        <v>2020</v>
      </c>
      <c r="C3197" s="11" t="s">
        <v>13</v>
      </c>
      <c r="D3197" s="12">
        <v>22837.5</v>
      </c>
      <c r="E3197" s="13">
        <v>24524.92</v>
      </c>
      <c r="F3197" s="13">
        <f>IFERROR(Table2[[#This Row],[Economic loss ($ million)]]*1000000 / Table2[[#This Row],[Total Waste (tons)]], NA())</f>
        <v>1073888.1226053641</v>
      </c>
      <c r="G3197" s="13" t="str">
        <f t="shared" si="49"/>
        <v>Medium</v>
      </c>
      <c r="H3197" s="13">
        <v>38.43</v>
      </c>
      <c r="I3197" s="13">
        <f>IFERROR(Table2[[#This Row],[Total Waste (tons)]] / (Table2[[#This Row],[Population (million)]]*1000), NA())</f>
        <v>3.556522822481429E-2</v>
      </c>
      <c r="J3197" s="13">
        <v>642.13</v>
      </c>
      <c r="K3197" s="13">
        <f>IFERROR(Table2[[#This Row],[Total Waste (tons)]] * Table2[[#This Row],[Household waste (%)]], NA())</f>
        <v>1395371.25</v>
      </c>
      <c r="L3197" s="13">
        <v>61.1</v>
      </c>
      <c r="M3197" s="10">
        <f>SUMIFS(Table2[Household waste (%)], Table2[Country], "Australia", Table2[Year], 2020)</f>
        <v>1412.17</v>
      </c>
      <c r="N3197" s="10">
        <f>COUNTIFS(Table2[Year], "USA")</f>
        <v>0</v>
      </c>
    </row>
    <row r="3198" spans="1:14" x14ac:dyDescent="0.35">
      <c r="A3198" s="8" t="s">
        <v>21</v>
      </c>
      <c r="B3198" s="9">
        <v>2020</v>
      </c>
      <c r="C3198" s="8" t="s">
        <v>19</v>
      </c>
      <c r="D3198" s="9">
        <v>5453.64</v>
      </c>
      <c r="E3198" s="10">
        <v>5401.48</v>
      </c>
      <c r="F3198" s="10">
        <f>IFERROR(Table2[[#This Row],[Economic loss ($ million)]]*1000000 / Table2[[#This Row],[Total Waste (tons)]], NA())</f>
        <v>990435.74566711404</v>
      </c>
      <c r="G3198" s="10" t="str">
        <f t="shared" si="49"/>
        <v>Medium</v>
      </c>
      <c r="H3198" s="10">
        <v>59.39</v>
      </c>
      <c r="I3198" s="10">
        <f>IFERROR(Table2[[#This Row],[Total Waste (tons)]] / (Table2[[#This Row],[Population (million)]]*1000), NA())</f>
        <v>4.650736799017602E-3</v>
      </c>
      <c r="J3198" s="10">
        <v>1172.6400000000001</v>
      </c>
      <c r="K3198" s="10">
        <f>IFERROR(Table2[[#This Row],[Total Waste (tons)]] * Table2[[#This Row],[Household waste (%)]], NA())</f>
        <v>348651.20520000003</v>
      </c>
      <c r="L3198" s="10">
        <v>63.93</v>
      </c>
      <c r="M3198" s="10">
        <f>SUMIFS(Table2[Household waste (%)], Table2[Country], "Australia", Table2[Year], 2020)</f>
        <v>1412.17</v>
      </c>
      <c r="N3198" s="10">
        <f>COUNTIFS(Table2[Year], "USA")</f>
        <v>0</v>
      </c>
    </row>
    <row r="3199" spans="1:14" x14ac:dyDescent="0.35">
      <c r="A3199" s="11" t="s">
        <v>32</v>
      </c>
      <c r="B3199" s="12">
        <v>2018</v>
      </c>
      <c r="C3199" s="11" t="s">
        <v>13</v>
      </c>
      <c r="D3199" s="12">
        <v>39668.22</v>
      </c>
      <c r="E3199" s="13">
        <v>42869.87</v>
      </c>
      <c r="F3199" s="13">
        <f>IFERROR(Table2[[#This Row],[Economic loss ($ million)]]*1000000 / Table2[[#This Row],[Total Waste (tons)]], NA())</f>
        <v>1080710.7049421426</v>
      </c>
      <c r="G3199" s="13" t="str">
        <f t="shared" si="49"/>
        <v>Medium</v>
      </c>
      <c r="H3199" s="13">
        <v>123.85</v>
      </c>
      <c r="I3199" s="13">
        <f>IFERROR(Table2[[#This Row],[Total Waste (tons)]] / (Table2[[#This Row],[Population (million)]]*1000), NA())</f>
        <v>0.17858914100486223</v>
      </c>
      <c r="J3199" s="13">
        <v>222.12</v>
      </c>
      <c r="K3199" s="13">
        <f>IFERROR(Table2[[#This Row],[Total Waste (tons)]] * Table2[[#This Row],[Household waste (%)]], NA())</f>
        <v>2302740.1710000001</v>
      </c>
      <c r="L3199" s="13">
        <v>58.05</v>
      </c>
      <c r="M3199" s="10">
        <f>SUMIFS(Table2[Household waste (%)], Table2[Country], "Australia", Table2[Year], 2020)</f>
        <v>1412.17</v>
      </c>
      <c r="N3199" s="10">
        <f>COUNTIFS(Table2[Year], "USA")</f>
        <v>0</v>
      </c>
    </row>
    <row r="3200" spans="1:14" x14ac:dyDescent="0.35">
      <c r="A3200" s="8" t="s">
        <v>8</v>
      </c>
      <c r="B3200" s="9">
        <v>2024</v>
      </c>
      <c r="C3200" s="8" t="s">
        <v>9</v>
      </c>
      <c r="D3200" s="9">
        <v>30169.17</v>
      </c>
      <c r="E3200" s="10">
        <v>24451.32</v>
      </c>
      <c r="F3200" s="10">
        <f>IFERROR(Table2[[#This Row],[Economic loss ($ million)]]*1000000 / Table2[[#This Row],[Total Waste (tons)]], NA())</f>
        <v>810473.7385881017</v>
      </c>
      <c r="G3200" s="10" t="str">
        <f t="shared" si="49"/>
        <v>Low</v>
      </c>
      <c r="H3200" s="10">
        <v>145.75</v>
      </c>
      <c r="I3200" s="10">
        <f>IFERROR(Table2[[#This Row],[Total Waste (tons)]] / (Table2[[#This Row],[Population (million)]]*1000), NA())</f>
        <v>5.3835064239828694E-2</v>
      </c>
      <c r="J3200" s="10">
        <v>560.4</v>
      </c>
      <c r="K3200" s="10">
        <f>IFERROR(Table2[[#This Row],[Total Waste (tons)]] * Table2[[#This Row],[Household waste (%)]], NA())</f>
        <v>1175089.1714999999</v>
      </c>
      <c r="L3200" s="10">
        <v>38.950000000000003</v>
      </c>
      <c r="M3200" s="10">
        <f>SUMIFS(Table2[Household waste (%)], Table2[Country], "Australia", Table2[Year], 2020)</f>
        <v>1412.17</v>
      </c>
      <c r="N3200" s="10">
        <f>COUNTIFS(Table2[Year], "USA")</f>
        <v>0</v>
      </c>
    </row>
    <row r="3201" spans="1:14" x14ac:dyDescent="0.35">
      <c r="A3201" s="11" t="s">
        <v>12</v>
      </c>
      <c r="B3201" s="12">
        <v>2022</v>
      </c>
      <c r="C3201" s="11" t="s">
        <v>22</v>
      </c>
      <c r="D3201" s="12">
        <v>18581.47</v>
      </c>
      <c r="E3201" s="13">
        <v>17912.97</v>
      </c>
      <c r="F3201" s="13">
        <f>IFERROR(Table2[[#This Row],[Economic loss ($ million)]]*1000000 / Table2[[#This Row],[Total Waste (tons)]], NA())</f>
        <v>964023.29847961431</v>
      </c>
      <c r="G3201" s="13" t="str">
        <f t="shared" si="49"/>
        <v>Medium</v>
      </c>
      <c r="H3201" s="13">
        <v>25.24</v>
      </c>
      <c r="I3201" s="13">
        <f>IFERROR(Table2[[#This Row],[Total Waste (tons)]] / (Table2[[#This Row],[Population (million)]]*1000), NA())</f>
        <v>2.9171198467769791E-2</v>
      </c>
      <c r="J3201" s="13">
        <v>636.98</v>
      </c>
      <c r="K3201" s="13">
        <f>IFERROR(Table2[[#This Row],[Total Waste (tons)]] * Table2[[#This Row],[Household waste (%)]], NA())</f>
        <v>866268.13139999995</v>
      </c>
      <c r="L3201" s="13">
        <v>46.62</v>
      </c>
      <c r="M3201" s="10">
        <f>SUMIFS(Table2[Household waste (%)], Table2[Country], "Australia", Table2[Year], 2020)</f>
        <v>1412.17</v>
      </c>
      <c r="N3201" s="10">
        <f>COUNTIFS(Table2[Year], "USA")</f>
        <v>0</v>
      </c>
    </row>
    <row r="3202" spans="1:14" x14ac:dyDescent="0.35">
      <c r="A3202" s="8" t="s">
        <v>10</v>
      </c>
      <c r="B3202" s="9">
        <v>2018</v>
      </c>
      <c r="C3202" s="8" t="s">
        <v>25</v>
      </c>
      <c r="D3202" s="9">
        <v>24399.68</v>
      </c>
      <c r="E3202" s="10">
        <v>28258.6</v>
      </c>
      <c r="F3202" s="10">
        <f>IFERROR(Table2[[#This Row],[Economic loss ($ million)]]*1000000 / Table2[[#This Row],[Total Waste (tons)]], NA())</f>
        <v>1158154.5331742056</v>
      </c>
      <c r="G3202" s="10" t="str">
        <f t="shared" ref="G3202:G3265" si="50">IF(F3202&gt;1100000,"High",IF(F3202&gt;=950000,"Medium","Low"))</f>
        <v>High</v>
      </c>
      <c r="H3202" s="10">
        <v>104.23</v>
      </c>
      <c r="I3202" s="10">
        <f>IFERROR(Table2[[#This Row],[Total Waste (tons)]] / (Table2[[#This Row],[Population (million)]]*1000), NA())</f>
        <v>1.9224304882564745E-2</v>
      </c>
      <c r="J3202" s="10">
        <v>1269.21</v>
      </c>
      <c r="K3202" s="10">
        <f>IFERROR(Table2[[#This Row],[Total Waste (tons)]] * Table2[[#This Row],[Household waste (%)]], NA())</f>
        <v>1295135.0144</v>
      </c>
      <c r="L3202" s="10">
        <v>53.08</v>
      </c>
      <c r="M3202" s="10">
        <f>SUMIFS(Table2[Household waste (%)], Table2[Country], "Australia", Table2[Year], 2020)</f>
        <v>1412.17</v>
      </c>
      <c r="N3202" s="10">
        <f>COUNTIFS(Table2[Year], "USA")</f>
        <v>0</v>
      </c>
    </row>
    <row r="3203" spans="1:14" x14ac:dyDescent="0.35">
      <c r="A3203" s="11" t="s">
        <v>17</v>
      </c>
      <c r="B3203" s="12">
        <v>2022</v>
      </c>
      <c r="C3203" s="11" t="s">
        <v>15</v>
      </c>
      <c r="D3203" s="12">
        <v>9330.5300000000007</v>
      </c>
      <c r="E3203" s="13">
        <v>10553.98</v>
      </c>
      <c r="F3203" s="13">
        <f>IFERROR(Table2[[#This Row],[Economic loss ($ million)]]*1000000 / Table2[[#This Row],[Total Waste (tons)]], NA())</f>
        <v>1131123.3123949014</v>
      </c>
      <c r="G3203" s="13" t="str">
        <f t="shared" si="50"/>
        <v>High</v>
      </c>
      <c r="H3203" s="13">
        <v>198.22</v>
      </c>
      <c r="I3203" s="13">
        <f>IFERROR(Table2[[#This Row],[Total Waste (tons)]] / (Table2[[#This Row],[Population (million)]]*1000), NA())</f>
        <v>1.9553480866758878E-2</v>
      </c>
      <c r="J3203" s="13">
        <v>477.18</v>
      </c>
      <c r="K3203" s="13">
        <f>IFERROR(Table2[[#This Row],[Total Waste (tons)]] * Table2[[#This Row],[Household waste (%)]], NA())</f>
        <v>361184.81630000001</v>
      </c>
      <c r="L3203" s="13">
        <v>38.71</v>
      </c>
      <c r="M3203" s="10">
        <f>SUMIFS(Table2[Household waste (%)], Table2[Country], "Australia", Table2[Year], 2020)</f>
        <v>1412.17</v>
      </c>
      <c r="N3203" s="10">
        <f>COUNTIFS(Table2[Year], "USA")</f>
        <v>0</v>
      </c>
    </row>
    <row r="3204" spans="1:14" x14ac:dyDescent="0.35">
      <c r="A3204" s="8" t="s">
        <v>28</v>
      </c>
      <c r="B3204" s="9">
        <v>2023</v>
      </c>
      <c r="C3204" s="8" t="s">
        <v>9</v>
      </c>
      <c r="D3204" s="9">
        <v>31640.720000000001</v>
      </c>
      <c r="E3204" s="10">
        <v>35128.75</v>
      </c>
      <c r="F3204" s="10">
        <f>IFERROR(Table2[[#This Row],[Economic loss ($ million)]]*1000000 / Table2[[#This Row],[Total Waste (tons)]], NA())</f>
        <v>1110238.6418513863</v>
      </c>
      <c r="G3204" s="10" t="str">
        <f t="shared" si="50"/>
        <v>High</v>
      </c>
      <c r="H3204" s="10">
        <v>136.76</v>
      </c>
      <c r="I3204" s="10">
        <f>IFERROR(Table2[[#This Row],[Total Waste (tons)]] / (Table2[[#This Row],[Population (million)]]*1000), NA())</f>
        <v>2.8871640919418566E-2</v>
      </c>
      <c r="J3204" s="10">
        <v>1095.9100000000001</v>
      </c>
      <c r="K3204" s="10">
        <f>IFERROR(Table2[[#This Row],[Total Waste (tons)]] * Table2[[#This Row],[Household waste (%)]], NA())</f>
        <v>1794028.8240000003</v>
      </c>
      <c r="L3204" s="10">
        <v>56.7</v>
      </c>
      <c r="M3204" s="10">
        <f>SUMIFS(Table2[Household waste (%)], Table2[Country], "Australia", Table2[Year], 2020)</f>
        <v>1412.17</v>
      </c>
      <c r="N3204" s="10">
        <f>COUNTIFS(Table2[Year], "USA")</f>
        <v>0</v>
      </c>
    </row>
    <row r="3205" spans="1:14" x14ac:dyDescent="0.35">
      <c r="A3205" s="11" t="s">
        <v>23</v>
      </c>
      <c r="B3205" s="12">
        <v>2019</v>
      </c>
      <c r="C3205" s="11" t="s">
        <v>19</v>
      </c>
      <c r="D3205" s="12">
        <v>9673.8700000000008</v>
      </c>
      <c r="E3205" s="13">
        <v>10923.68</v>
      </c>
      <c r="F3205" s="13">
        <f>IFERROR(Table2[[#This Row],[Economic loss ($ million)]]*1000000 / Table2[[#This Row],[Total Waste (tons)]], NA())</f>
        <v>1129194.4175392061</v>
      </c>
      <c r="G3205" s="13" t="str">
        <f t="shared" si="50"/>
        <v>High</v>
      </c>
      <c r="H3205" s="13">
        <v>153.44</v>
      </c>
      <c r="I3205" s="13">
        <f>IFERROR(Table2[[#This Row],[Total Waste (tons)]] / (Table2[[#This Row],[Population (million)]]*1000), NA())</f>
        <v>8.1869551971022834E-3</v>
      </c>
      <c r="J3205" s="13">
        <v>1181.6199999999999</v>
      </c>
      <c r="K3205" s="13">
        <f>IFERROR(Table2[[#This Row],[Total Waste (tons)]] * Table2[[#This Row],[Household waste (%)]], NA())</f>
        <v>435517.62740000006</v>
      </c>
      <c r="L3205" s="13">
        <v>45.02</v>
      </c>
      <c r="M3205" s="10">
        <f>SUMIFS(Table2[Household waste (%)], Table2[Country], "Australia", Table2[Year], 2020)</f>
        <v>1412.17</v>
      </c>
      <c r="N3205" s="10">
        <f>COUNTIFS(Table2[Year], "USA")</f>
        <v>0</v>
      </c>
    </row>
    <row r="3206" spans="1:14" x14ac:dyDescent="0.35">
      <c r="A3206" s="8" t="s">
        <v>31</v>
      </c>
      <c r="B3206" s="9">
        <v>2021</v>
      </c>
      <c r="C3206" s="8" t="s">
        <v>9</v>
      </c>
      <c r="D3206" s="9">
        <v>24999.17</v>
      </c>
      <c r="E3206" s="10">
        <v>21631.22</v>
      </c>
      <c r="F3206" s="10">
        <f>IFERROR(Table2[[#This Row],[Economic loss ($ million)]]*1000000 / Table2[[#This Row],[Total Waste (tons)]], NA())</f>
        <v>865277.52721390361</v>
      </c>
      <c r="G3206" s="10" t="str">
        <f t="shared" si="50"/>
        <v>Low</v>
      </c>
      <c r="H3206" s="10">
        <v>60.68</v>
      </c>
      <c r="I3206" s="10">
        <f>IFERROR(Table2[[#This Row],[Total Waste (tons)]] / (Table2[[#This Row],[Population (million)]]*1000), NA())</f>
        <v>5.8529616969469934E-2</v>
      </c>
      <c r="J3206" s="10">
        <v>427.12</v>
      </c>
      <c r="K3206" s="10">
        <f>IFERROR(Table2[[#This Row],[Total Waste (tons)]] * Table2[[#This Row],[Household waste (%)]], NA())</f>
        <v>1650445.2033999998</v>
      </c>
      <c r="L3206" s="10">
        <v>66.02</v>
      </c>
      <c r="M3206" s="10">
        <f>SUMIFS(Table2[Household waste (%)], Table2[Country], "Australia", Table2[Year], 2020)</f>
        <v>1412.17</v>
      </c>
      <c r="N3206" s="10">
        <f>COUNTIFS(Table2[Year], "USA")</f>
        <v>0</v>
      </c>
    </row>
    <row r="3207" spans="1:14" x14ac:dyDescent="0.35">
      <c r="A3207" s="11" t="s">
        <v>34</v>
      </c>
      <c r="B3207" s="12">
        <v>2020</v>
      </c>
      <c r="C3207" s="11" t="s">
        <v>25</v>
      </c>
      <c r="D3207" s="12">
        <v>2724.23</v>
      </c>
      <c r="E3207" s="13">
        <v>2696.9</v>
      </c>
      <c r="F3207" s="13">
        <f>IFERROR(Table2[[#This Row],[Economic loss ($ million)]]*1000000 / Table2[[#This Row],[Total Waste (tons)]], NA())</f>
        <v>989967.80741714174</v>
      </c>
      <c r="G3207" s="13" t="str">
        <f t="shared" si="50"/>
        <v>Medium</v>
      </c>
      <c r="H3207" s="13">
        <v>197.1</v>
      </c>
      <c r="I3207" s="13">
        <f>IFERROR(Table2[[#This Row],[Total Waste (tons)]] / (Table2[[#This Row],[Population (million)]]*1000), NA())</f>
        <v>3.8998353732732087E-3</v>
      </c>
      <c r="J3207" s="13">
        <v>698.55</v>
      </c>
      <c r="K3207" s="13">
        <f>IFERROR(Table2[[#This Row],[Total Waste (tons)]] * Table2[[#This Row],[Household waste (%)]], NA())</f>
        <v>96601.195800000001</v>
      </c>
      <c r="L3207" s="13">
        <v>35.46</v>
      </c>
      <c r="M3207" s="10">
        <f>SUMIFS(Table2[Household waste (%)], Table2[Country], "Australia", Table2[Year], 2020)</f>
        <v>1412.17</v>
      </c>
      <c r="N3207" s="10">
        <f>COUNTIFS(Table2[Year], "USA")</f>
        <v>0</v>
      </c>
    </row>
    <row r="3208" spans="1:14" x14ac:dyDescent="0.35">
      <c r="A3208" s="8" t="s">
        <v>30</v>
      </c>
      <c r="B3208" s="9">
        <v>2024</v>
      </c>
      <c r="C3208" s="8" t="s">
        <v>15</v>
      </c>
      <c r="D3208" s="9">
        <v>44657.84</v>
      </c>
      <c r="E3208" s="10">
        <v>39602.83</v>
      </c>
      <c r="F3208" s="10">
        <f>IFERROR(Table2[[#This Row],[Economic loss ($ million)]]*1000000 / Table2[[#This Row],[Total Waste (tons)]], NA())</f>
        <v>886805.76579610666</v>
      </c>
      <c r="G3208" s="10" t="str">
        <f t="shared" si="50"/>
        <v>Low</v>
      </c>
      <c r="H3208" s="10">
        <v>112.49</v>
      </c>
      <c r="I3208" s="10">
        <f>IFERROR(Table2[[#This Row],[Total Waste (tons)]] / (Table2[[#This Row],[Population (million)]]*1000), NA())</f>
        <v>3.7639249201412588E-2</v>
      </c>
      <c r="J3208" s="10">
        <v>1186.47</v>
      </c>
      <c r="K3208" s="10">
        <f>IFERROR(Table2[[#This Row],[Total Waste (tons)]] * Table2[[#This Row],[Household waste (%)]], NA())</f>
        <v>2581223.1519999998</v>
      </c>
      <c r="L3208" s="10">
        <v>57.8</v>
      </c>
      <c r="M3208" s="10">
        <f>SUMIFS(Table2[Household waste (%)], Table2[Country], "Australia", Table2[Year], 2020)</f>
        <v>1412.17</v>
      </c>
      <c r="N3208" s="10">
        <f>COUNTIFS(Table2[Year], "USA")</f>
        <v>0</v>
      </c>
    </row>
    <row r="3209" spans="1:14" x14ac:dyDescent="0.35">
      <c r="A3209" s="11" t="s">
        <v>28</v>
      </c>
      <c r="B3209" s="12">
        <v>2019</v>
      </c>
      <c r="C3209" s="11" t="s">
        <v>25</v>
      </c>
      <c r="D3209" s="12">
        <v>10222.620000000001</v>
      </c>
      <c r="E3209" s="13">
        <v>9346.4500000000007</v>
      </c>
      <c r="F3209" s="13">
        <f>IFERROR(Table2[[#This Row],[Economic loss ($ million)]]*1000000 / Table2[[#This Row],[Total Waste (tons)]], NA())</f>
        <v>914291.05258730147</v>
      </c>
      <c r="G3209" s="13" t="str">
        <f t="shared" si="50"/>
        <v>Low</v>
      </c>
      <c r="H3209" s="13">
        <v>182.78</v>
      </c>
      <c r="I3209" s="13">
        <f>IFERROR(Table2[[#This Row],[Total Waste (tons)]] / (Table2[[#This Row],[Population (million)]]*1000), NA())</f>
        <v>1.0210775500419515E-2</v>
      </c>
      <c r="J3209" s="13">
        <v>1001.16</v>
      </c>
      <c r="K3209" s="13">
        <f>IFERROR(Table2[[#This Row],[Total Waste (tons)]] * Table2[[#This Row],[Household waste (%)]], NA())</f>
        <v>484143.28320000001</v>
      </c>
      <c r="L3209" s="13">
        <v>47.36</v>
      </c>
      <c r="M3209" s="10">
        <f>SUMIFS(Table2[Household waste (%)], Table2[Country], "Australia", Table2[Year], 2020)</f>
        <v>1412.17</v>
      </c>
      <c r="N3209" s="10">
        <f>COUNTIFS(Table2[Year], "USA")</f>
        <v>0</v>
      </c>
    </row>
    <row r="3210" spans="1:14" x14ac:dyDescent="0.35">
      <c r="A3210" s="8" t="s">
        <v>31</v>
      </c>
      <c r="B3210" s="9">
        <v>2022</v>
      </c>
      <c r="C3210" s="8" t="s">
        <v>11</v>
      </c>
      <c r="D3210" s="9">
        <v>49077.56</v>
      </c>
      <c r="E3210" s="10">
        <v>43299.18</v>
      </c>
      <c r="F3210" s="10">
        <f>IFERROR(Table2[[#This Row],[Economic loss ($ million)]]*1000000 / Table2[[#This Row],[Total Waste (tons)]], NA())</f>
        <v>882260.2427667554</v>
      </c>
      <c r="G3210" s="10" t="str">
        <f t="shared" si="50"/>
        <v>Low</v>
      </c>
      <c r="H3210" s="10">
        <v>157.78</v>
      </c>
      <c r="I3210" s="10">
        <f>IFERROR(Table2[[#This Row],[Total Waste (tons)]] / (Table2[[#This Row],[Population (million)]]*1000), NA())</f>
        <v>6.5335694126417806E-2</v>
      </c>
      <c r="J3210" s="10">
        <v>751.16</v>
      </c>
      <c r="K3210" s="10">
        <f>IFERROR(Table2[[#This Row],[Total Waste (tons)]] * Table2[[#This Row],[Household waste (%)]], NA())</f>
        <v>2863184.8503999999</v>
      </c>
      <c r="L3210" s="10">
        <v>58.34</v>
      </c>
      <c r="M3210" s="10">
        <f>SUMIFS(Table2[Household waste (%)], Table2[Country], "Australia", Table2[Year], 2020)</f>
        <v>1412.17</v>
      </c>
      <c r="N3210" s="10">
        <f>COUNTIFS(Table2[Year], "USA")</f>
        <v>0</v>
      </c>
    </row>
    <row r="3211" spans="1:14" x14ac:dyDescent="0.35">
      <c r="A3211" s="11" t="s">
        <v>21</v>
      </c>
      <c r="B3211" s="12">
        <v>2019</v>
      </c>
      <c r="C3211" s="11" t="s">
        <v>11</v>
      </c>
      <c r="D3211" s="12">
        <v>17956.52</v>
      </c>
      <c r="E3211" s="13">
        <v>20776.169999999998</v>
      </c>
      <c r="F3211" s="13">
        <f>IFERROR(Table2[[#This Row],[Economic loss ($ million)]]*1000000 / Table2[[#This Row],[Total Waste (tons)]], NA())</f>
        <v>1157026.5285255718</v>
      </c>
      <c r="G3211" s="13" t="str">
        <f t="shared" si="50"/>
        <v>High</v>
      </c>
      <c r="H3211" s="13">
        <v>53.38</v>
      </c>
      <c r="I3211" s="13">
        <f>IFERROR(Table2[[#This Row],[Total Waste (tons)]] / (Table2[[#This Row],[Population (million)]]*1000), NA())</f>
        <v>1.75890840345189E-2</v>
      </c>
      <c r="J3211" s="13">
        <v>1020.89</v>
      </c>
      <c r="K3211" s="13">
        <f>IFERROR(Table2[[#This Row],[Total Waste (tons)]] * Table2[[#This Row],[Household waste (%)]], NA())</f>
        <v>726341.23400000005</v>
      </c>
      <c r="L3211" s="13">
        <v>40.450000000000003</v>
      </c>
      <c r="M3211" s="10">
        <f>SUMIFS(Table2[Household waste (%)], Table2[Country], "Australia", Table2[Year], 2020)</f>
        <v>1412.17</v>
      </c>
      <c r="N3211" s="10">
        <f>COUNTIFS(Table2[Year], "USA")</f>
        <v>0</v>
      </c>
    </row>
    <row r="3212" spans="1:14" x14ac:dyDescent="0.35">
      <c r="A3212" s="8" t="s">
        <v>8</v>
      </c>
      <c r="B3212" s="9">
        <v>2022</v>
      </c>
      <c r="C3212" s="8" t="s">
        <v>9</v>
      </c>
      <c r="D3212" s="9">
        <v>44018.09</v>
      </c>
      <c r="E3212" s="10">
        <v>40651.870000000003</v>
      </c>
      <c r="F3212" s="10">
        <f>IFERROR(Table2[[#This Row],[Economic loss ($ million)]]*1000000 / Table2[[#This Row],[Total Waste (tons)]], NA())</f>
        <v>923526.44106093666</v>
      </c>
      <c r="G3212" s="10" t="str">
        <f t="shared" si="50"/>
        <v>Low</v>
      </c>
      <c r="H3212" s="10">
        <v>56.74</v>
      </c>
      <c r="I3212" s="10">
        <f>IFERROR(Table2[[#This Row],[Total Waste (tons)]] / (Table2[[#This Row],[Population (million)]]*1000), NA())</f>
        <v>8.4490940151253399E-2</v>
      </c>
      <c r="J3212" s="10">
        <v>520.98</v>
      </c>
      <c r="K3212" s="10">
        <f>IFERROR(Table2[[#This Row],[Total Waste (tons)]] * Table2[[#This Row],[Household waste (%)]], NA())</f>
        <v>2235678.7910999996</v>
      </c>
      <c r="L3212" s="10">
        <v>50.79</v>
      </c>
      <c r="M3212" s="10">
        <f>SUMIFS(Table2[Household waste (%)], Table2[Country], "Australia", Table2[Year], 2020)</f>
        <v>1412.17</v>
      </c>
      <c r="N3212" s="10">
        <f>COUNTIFS(Table2[Year], "USA")</f>
        <v>0</v>
      </c>
    </row>
    <row r="3213" spans="1:14" x14ac:dyDescent="0.35">
      <c r="A3213" s="11" t="s">
        <v>32</v>
      </c>
      <c r="B3213" s="12">
        <v>2023</v>
      </c>
      <c r="C3213" s="11" t="s">
        <v>15</v>
      </c>
      <c r="D3213" s="12">
        <v>38240.080000000002</v>
      </c>
      <c r="E3213" s="13">
        <v>40202.81</v>
      </c>
      <c r="F3213" s="13">
        <f>IFERROR(Table2[[#This Row],[Economic loss ($ million)]]*1000000 / Table2[[#This Row],[Total Waste (tons)]], NA())</f>
        <v>1051326.5139612679</v>
      </c>
      <c r="G3213" s="13" t="str">
        <f t="shared" si="50"/>
        <v>Medium</v>
      </c>
      <c r="H3213" s="13">
        <v>81.28</v>
      </c>
      <c r="I3213" s="13">
        <f>IFERROR(Table2[[#This Row],[Total Waste (tons)]] / (Table2[[#This Row],[Population (million)]]*1000), NA())</f>
        <v>3.016849828409136E-2</v>
      </c>
      <c r="J3213" s="13">
        <v>1267.55</v>
      </c>
      <c r="K3213" s="13">
        <f>IFERROR(Table2[[#This Row],[Total Waste (tons)]] * Table2[[#This Row],[Household waste (%)]], NA())</f>
        <v>1825199.0183999999</v>
      </c>
      <c r="L3213" s="13">
        <v>47.73</v>
      </c>
      <c r="M3213" s="10">
        <f>SUMIFS(Table2[Household waste (%)], Table2[Country], "Australia", Table2[Year], 2020)</f>
        <v>1412.17</v>
      </c>
      <c r="N3213" s="10">
        <f>COUNTIFS(Table2[Year], "USA")</f>
        <v>0</v>
      </c>
    </row>
    <row r="3214" spans="1:14" x14ac:dyDescent="0.35">
      <c r="A3214" s="8" t="s">
        <v>34</v>
      </c>
      <c r="B3214" s="9">
        <v>2020</v>
      </c>
      <c r="C3214" s="8" t="s">
        <v>25</v>
      </c>
      <c r="D3214" s="9">
        <v>42108.4</v>
      </c>
      <c r="E3214" s="10">
        <v>41111.410000000003</v>
      </c>
      <c r="F3214" s="10">
        <f>IFERROR(Table2[[#This Row],[Economic loss ($ million)]]*1000000 / Table2[[#This Row],[Total Waste (tons)]], NA())</f>
        <v>976323.25141776935</v>
      </c>
      <c r="G3214" s="10" t="str">
        <f t="shared" si="50"/>
        <v>Medium</v>
      </c>
      <c r="H3214" s="10">
        <v>145.08000000000001</v>
      </c>
      <c r="I3214" s="10">
        <f>IFERROR(Table2[[#This Row],[Total Waste (tons)]] / (Table2[[#This Row],[Population (million)]]*1000), NA())</f>
        <v>5.438253906754488E-2</v>
      </c>
      <c r="J3214" s="10">
        <v>774.3</v>
      </c>
      <c r="K3214" s="10">
        <f>IFERROR(Table2[[#This Row],[Total Waste (tons)]] * Table2[[#This Row],[Household waste (%)]], NA())</f>
        <v>2114262.764</v>
      </c>
      <c r="L3214" s="10">
        <v>50.21</v>
      </c>
      <c r="M3214" s="10">
        <f>SUMIFS(Table2[Household waste (%)], Table2[Country], "Australia", Table2[Year], 2020)</f>
        <v>1412.17</v>
      </c>
      <c r="N3214" s="10">
        <f>COUNTIFS(Table2[Year], "USA")</f>
        <v>0</v>
      </c>
    </row>
    <row r="3215" spans="1:14" x14ac:dyDescent="0.35">
      <c r="A3215" s="11" t="s">
        <v>10</v>
      </c>
      <c r="B3215" s="12">
        <v>2018</v>
      </c>
      <c r="C3215" s="11" t="s">
        <v>13</v>
      </c>
      <c r="D3215" s="12">
        <v>44584.14</v>
      </c>
      <c r="E3215" s="13">
        <v>52667.37</v>
      </c>
      <c r="F3215" s="13">
        <f>IFERROR(Table2[[#This Row],[Economic loss ($ million)]]*1000000 / Table2[[#This Row],[Total Waste (tons)]], NA())</f>
        <v>1181302.8130631207</v>
      </c>
      <c r="G3215" s="13" t="str">
        <f t="shared" si="50"/>
        <v>High</v>
      </c>
      <c r="H3215" s="13">
        <v>72.72</v>
      </c>
      <c r="I3215" s="13">
        <f>IFERROR(Table2[[#This Row],[Total Waste (tons)]] / (Table2[[#This Row],[Population (million)]]*1000), NA())</f>
        <v>9.7243369394521023E-2</v>
      </c>
      <c r="J3215" s="13">
        <v>458.48</v>
      </c>
      <c r="K3215" s="13">
        <f>IFERROR(Table2[[#This Row],[Total Waste (tons)]] * Table2[[#This Row],[Household waste (%)]], NA())</f>
        <v>3005862.7187999999</v>
      </c>
      <c r="L3215" s="13">
        <v>67.42</v>
      </c>
      <c r="M3215" s="10">
        <f>SUMIFS(Table2[Household waste (%)], Table2[Country], "Australia", Table2[Year], 2020)</f>
        <v>1412.17</v>
      </c>
      <c r="N3215" s="10">
        <f>COUNTIFS(Table2[Year], "USA")</f>
        <v>0</v>
      </c>
    </row>
    <row r="3216" spans="1:14" x14ac:dyDescent="0.35">
      <c r="A3216" s="8" t="s">
        <v>18</v>
      </c>
      <c r="B3216" s="9">
        <v>2022</v>
      </c>
      <c r="C3216" s="8" t="s">
        <v>11</v>
      </c>
      <c r="D3216" s="9">
        <v>11790.92</v>
      </c>
      <c r="E3216" s="10">
        <v>10744.15</v>
      </c>
      <c r="F3216" s="10">
        <f>IFERROR(Table2[[#This Row],[Economic loss ($ million)]]*1000000 / Table2[[#This Row],[Total Waste (tons)]], NA())</f>
        <v>911222.36432780477</v>
      </c>
      <c r="G3216" s="10" t="str">
        <f t="shared" si="50"/>
        <v>Low</v>
      </c>
      <c r="H3216" s="10">
        <v>76.64</v>
      </c>
      <c r="I3216" s="10">
        <f>IFERROR(Table2[[#This Row],[Total Waste (tons)]] / (Table2[[#This Row],[Population (million)]]*1000), NA())</f>
        <v>9.9756508202407841E-3</v>
      </c>
      <c r="J3216" s="10">
        <v>1181.97</v>
      </c>
      <c r="K3216" s="10">
        <f>IFERROR(Table2[[#This Row],[Total Waste (tons)]] * Table2[[#This Row],[Household waste (%)]], NA())</f>
        <v>803079.5612</v>
      </c>
      <c r="L3216" s="10">
        <v>68.11</v>
      </c>
      <c r="M3216" s="10">
        <f>SUMIFS(Table2[Household waste (%)], Table2[Country], "Australia", Table2[Year], 2020)</f>
        <v>1412.17</v>
      </c>
      <c r="N3216" s="10">
        <f>COUNTIFS(Table2[Year], "USA")</f>
        <v>0</v>
      </c>
    </row>
    <row r="3217" spans="1:14" x14ac:dyDescent="0.35">
      <c r="A3217" s="11" t="s">
        <v>29</v>
      </c>
      <c r="B3217" s="12">
        <v>2018</v>
      </c>
      <c r="C3217" s="11" t="s">
        <v>13</v>
      </c>
      <c r="D3217" s="12">
        <v>23203.3</v>
      </c>
      <c r="E3217" s="13">
        <v>22950.99</v>
      </c>
      <c r="F3217" s="13">
        <f>IFERROR(Table2[[#This Row],[Economic loss ($ million)]]*1000000 / Table2[[#This Row],[Total Waste (tons)]], NA())</f>
        <v>989126.11568182113</v>
      </c>
      <c r="G3217" s="13" t="str">
        <f t="shared" si="50"/>
        <v>Medium</v>
      </c>
      <c r="H3217" s="13">
        <v>120.83</v>
      </c>
      <c r="I3217" s="13">
        <f>IFERROR(Table2[[#This Row],[Total Waste (tons)]] / (Table2[[#This Row],[Population (million)]]*1000), NA())</f>
        <v>0.40515627728304521</v>
      </c>
      <c r="J3217" s="13">
        <v>57.27</v>
      </c>
      <c r="K3217" s="13">
        <f>IFERROR(Table2[[#This Row],[Total Waste (tons)]] * Table2[[#This Row],[Household waste (%)]], NA())</f>
        <v>960616.61999999988</v>
      </c>
      <c r="L3217" s="13">
        <v>41.4</v>
      </c>
      <c r="M3217" s="10">
        <f>SUMIFS(Table2[Household waste (%)], Table2[Country], "Australia", Table2[Year], 2020)</f>
        <v>1412.17</v>
      </c>
      <c r="N3217" s="10">
        <f>COUNTIFS(Table2[Year], "USA")</f>
        <v>0</v>
      </c>
    </row>
    <row r="3218" spans="1:14" x14ac:dyDescent="0.35">
      <c r="A3218" s="8" t="s">
        <v>23</v>
      </c>
      <c r="B3218" s="9">
        <v>2020</v>
      </c>
      <c r="C3218" s="8" t="s">
        <v>15</v>
      </c>
      <c r="D3218" s="9">
        <v>36282.29</v>
      </c>
      <c r="E3218" s="10">
        <v>38887.61</v>
      </c>
      <c r="F3218" s="10">
        <f>IFERROR(Table2[[#This Row],[Economic loss ($ million)]]*1000000 / Table2[[#This Row],[Total Waste (tons)]], NA())</f>
        <v>1071806.9339063219</v>
      </c>
      <c r="G3218" s="10" t="str">
        <f t="shared" si="50"/>
        <v>Medium</v>
      </c>
      <c r="H3218" s="10">
        <v>31.53</v>
      </c>
      <c r="I3218" s="10">
        <f>IFERROR(Table2[[#This Row],[Total Waste (tons)]] / (Table2[[#This Row],[Population (million)]]*1000), NA())</f>
        <v>2.8254374557093131E-2</v>
      </c>
      <c r="J3218" s="10">
        <v>1284.1300000000001</v>
      </c>
      <c r="K3218" s="10">
        <f>IFERROR(Table2[[#This Row],[Total Waste (tons)]] * Table2[[#This Row],[Household waste (%)]], NA())</f>
        <v>1658100.6530000002</v>
      </c>
      <c r="L3218" s="10">
        <v>45.7</v>
      </c>
      <c r="M3218" s="10">
        <f>SUMIFS(Table2[Household waste (%)], Table2[Country], "Australia", Table2[Year], 2020)</f>
        <v>1412.17</v>
      </c>
      <c r="N3218" s="10">
        <f>COUNTIFS(Table2[Year], "USA")</f>
        <v>0</v>
      </c>
    </row>
    <row r="3219" spans="1:14" x14ac:dyDescent="0.35">
      <c r="A3219" s="11" t="s">
        <v>29</v>
      </c>
      <c r="B3219" s="12">
        <v>2019</v>
      </c>
      <c r="C3219" s="11" t="s">
        <v>11</v>
      </c>
      <c r="D3219" s="12">
        <v>26672.639999999999</v>
      </c>
      <c r="E3219" s="13">
        <v>28769.77</v>
      </c>
      <c r="F3219" s="13">
        <f>IFERROR(Table2[[#This Row],[Economic loss ($ million)]]*1000000 / Table2[[#This Row],[Total Waste (tons)]], NA())</f>
        <v>1078624.7630530761</v>
      </c>
      <c r="G3219" s="13" t="str">
        <f t="shared" si="50"/>
        <v>Medium</v>
      </c>
      <c r="H3219" s="13">
        <v>154.78</v>
      </c>
      <c r="I3219" s="13">
        <f>IFERROR(Table2[[#This Row],[Total Waste (tons)]] / (Table2[[#This Row],[Population (million)]]*1000), NA())</f>
        <v>2.8201141890463098E-2</v>
      </c>
      <c r="J3219" s="13">
        <v>945.8</v>
      </c>
      <c r="K3219" s="13">
        <f>IFERROR(Table2[[#This Row],[Total Waste (tons)]] * Table2[[#This Row],[Household waste (%)]], NA())</f>
        <v>1665172.9151999999</v>
      </c>
      <c r="L3219" s="13">
        <v>62.43</v>
      </c>
      <c r="M3219" s="10">
        <f>SUMIFS(Table2[Household waste (%)], Table2[Country], "Australia", Table2[Year], 2020)</f>
        <v>1412.17</v>
      </c>
      <c r="N3219" s="10">
        <f>COUNTIFS(Table2[Year], "USA")</f>
        <v>0</v>
      </c>
    </row>
    <row r="3220" spans="1:14" x14ac:dyDescent="0.35">
      <c r="A3220" s="8" t="s">
        <v>17</v>
      </c>
      <c r="B3220" s="9">
        <v>2018</v>
      </c>
      <c r="C3220" s="8" t="s">
        <v>22</v>
      </c>
      <c r="D3220" s="9">
        <v>14181.6</v>
      </c>
      <c r="E3220" s="10">
        <v>14290.25</v>
      </c>
      <c r="F3220" s="10">
        <f>IFERROR(Table2[[#This Row],[Economic loss ($ million)]]*1000000 / Table2[[#This Row],[Total Waste (tons)]], NA())</f>
        <v>1007661.3358154228</v>
      </c>
      <c r="G3220" s="10" t="str">
        <f t="shared" si="50"/>
        <v>Medium</v>
      </c>
      <c r="H3220" s="10">
        <v>42.93</v>
      </c>
      <c r="I3220" s="10">
        <f>IFERROR(Table2[[#This Row],[Total Waste (tons)]] / (Table2[[#This Row],[Population (million)]]*1000), NA())</f>
        <v>1.7972094437896817E-2</v>
      </c>
      <c r="J3220" s="10">
        <v>789.09</v>
      </c>
      <c r="K3220" s="10">
        <f>IFERROR(Table2[[#This Row],[Total Waste (tons)]] * Table2[[#This Row],[Household waste (%)]], NA())</f>
        <v>758148.33600000001</v>
      </c>
      <c r="L3220" s="10">
        <v>53.46</v>
      </c>
      <c r="M3220" s="10">
        <f>SUMIFS(Table2[Household waste (%)], Table2[Country], "Australia", Table2[Year], 2020)</f>
        <v>1412.17</v>
      </c>
      <c r="N3220" s="10">
        <f>COUNTIFS(Table2[Year], "USA")</f>
        <v>0</v>
      </c>
    </row>
    <row r="3221" spans="1:14" x14ac:dyDescent="0.35">
      <c r="A3221" s="11" t="s">
        <v>16</v>
      </c>
      <c r="B3221" s="12">
        <v>2018</v>
      </c>
      <c r="C3221" s="11" t="s">
        <v>20</v>
      </c>
      <c r="D3221" s="12">
        <v>2657.35</v>
      </c>
      <c r="E3221" s="13">
        <v>2749.43</v>
      </c>
      <c r="F3221" s="13">
        <f>IFERROR(Table2[[#This Row],[Economic loss ($ million)]]*1000000 / Table2[[#This Row],[Total Waste (tons)]], NA())</f>
        <v>1034651.0621483809</v>
      </c>
      <c r="G3221" s="13" t="str">
        <f t="shared" si="50"/>
        <v>Medium</v>
      </c>
      <c r="H3221" s="13">
        <v>105.85</v>
      </c>
      <c r="I3221" s="13">
        <f>IFERROR(Table2[[#This Row],[Total Waste (tons)]] / (Table2[[#This Row],[Population (million)]]*1000), NA())</f>
        <v>3.6914303971550418E-3</v>
      </c>
      <c r="J3221" s="13">
        <v>719.87</v>
      </c>
      <c r="K3221" s="13">
        <f>IFERROR(Table2[[#This Row],[Total Waste (tons)]] * Table2[[#This Row],[Household waste (%)]], NA())</f>
        <v>101404.47599999998</v>
      </c>
      <c r="L3221" s="13">
        <v>38.159999999999997</v>
      </c>
      <c r="M3221" s="10">
        <f>SUMIFS(Table2[Household waste (%)], Table2[Country], "Australia", Table2[Year], 2020)</f>
        <v>1412.17</v>
      </c>
      <c r="N3221" s="10">
        <f>COUNTIFS(Table2[Year], "USA")</f>
        <v>0</v>
      </c>
    </row>
    <row r="3222" spans="1:14" x14ac:dyDescent="0.35">
      <c r="A3222" s="8" t="s">
        <v>34</v>
      </c>
      <c r="B3222" s="9">
        <v>2018</v>
      </c>
      <c r="C3222" s="8" t="s">
        <v>15</v>
      </c>
      <c r="D3222" s="9">
        <v>10214.52</v>
      </c>
      <c r="E3222" s="10">
        <v>10766.71</v>
      </c>
      <c r="F3222" s="10">
        <f>IFERROR(Table2[[#This Row],[Economic loss ($ million)]]*1000000 / Table2[[#This Row],[Total Waste (tons)]], NA())</f>
        <v>1054059.3194785463</v>
      </c>
      <c r="G3222" s="10" t="str">
        <f t="shared" si="50"/>
        <v>Medium</v>
      </c>
      <c r="H3222" s="10">
        <v>130.54</v>
      </c>
      <c r="I3222" s="10">
        <f>IFERROR(Table2[[#This Row],[Total Waste (tons)]] / (Table2[[#This Row],[Population (million)]]*1000), NA())</f>
        <v>8.3520196238757158E-2</v>
      </c>
      <c r="J3222" s="10">
        <v>122.3</v>
      </c>
      <c r="K3222" s="10">
        <f>IFERROR(Table2[[#This Row],[Total Waste (tons)]] * Table2[[#This Row],[Household waste (%)]], NA())</f>
        <v>356588.89319999999</v>
      </c>
      <c r="L3222" s="10">
        <v>34.909999999999997</v>
      </c>
      <c r="M3222" s="10">
        <f>SUMIFS(Table2[Household waste (%)], Table2[Country], "Australia", Table2[Year], 2020)</f>
        <v>1412.17</v>
      </c>
      <c r="N3222" s="10">
        <f>COUNTIFS(Table2[Year], "USA")</f>
        <v>0</v>
      </c>
    </row>
    <row r="3223" spans="1:14" x14ac:dyDescent="0.35">
      <c r="A3223" s="11" t="s">
        <v>33</v>
      </c>
      <c r="B3223" s="12">
        <v>2022</v>
      </c>
      <c r="C3223" s="11" t="s">
        <v>11</v>
      </c>
      <c r="D3223" s="12">
        <v>22759.88</v>
      </c>
      <c r="E3223" s="13">
        <v>23150.959999999999</v>
      </c>
      <c r="F3223" s="13">
        <f>IFERROR(Table2[[#This Row],[Economic loss ($ million)]]*1000000 / Table2[[#This Row],[Total Waste (tons)]], NA())</f>
        <v>1017182.8673964889</v>
      </c>
      <c r="G3223" s="13" t="str">
        <f t="shared" si="50"/>
        <v>Medium</v>
      </c>
      <c r="H3223" s="13">
        <v>140.15</v>
      </c>
      <c r="I3223" s="13">
        <f>IFERROR(Table2[[#This Row],[Total Waste (tons)]] / (Table2[[#This Row],[Population (million)]]*1000), NA())</f>
        <v>1.954174537211938E-2</v>
      </c>
      <c r="J3223" s="13">
        <v>1164.68</v>
      </c>
      <c r="K3223" s="13">
        <f>IFERROR(Table2[[#This Row],[Total Waste (tons)]] * Table2[[#This Row],[Household waste (%)]], NA())</f>
        <v>704645.8848</v>
      </c>
      <c r="L3223" s="13">
        <v>30.96</v>
      </c>
      <c r="M3223" s="10">
        <f>SUMIFS(Table2[Household waste (%)], Table2[Country], "Australia", Table2[Year], 2020)</f>
        <v>1412.17</v>
      </c>
      <c r="N3223" s="10">
        <f>COUNTIFS(Table2[Year], "USA")</f>
        <v>0</v>
      </c>
    </row>
    <row r="3224" spans="1:14" x14ac:dyDescent="0.35">
      <c r="A3224" s="8" t="s">
        <v>32</v>
      </c>
      <c r="B3224" s="9">
        <v>2024</v>
      </c>
      <c r="C3224" s="8" t="s">
        <v>19</v>
      </c>
      <c r="D3224" s="9">
        <v>49289.97</v>
      </c>
      <c r="E3224" s="10">
        <v>45872.9</v>
      </c>
      <c r="F3224" s="10">
        <f>IFERROR(Table2[[#This Row],[Economic loss ($ million)]]*1000000 / Table2[[#This Row],[Total Waste (tons)]], NA())</f>
        <v>930674.13106561033</v>
      </c>
      <c r="G3224" s="10" t="str">
        <f t="shared" si="50"/>
        <v>Low</v>
      </c>
      <c r="H3224" s="10">
        <v>193.92</v>
      </c>
      <c r="I3224" s="10">
        <f>IFERROR(Table2[[#This Row],[Total Waste (tons)]] / (Table2[[#This Row],[Population (million)]]*1000), NA())</f>
        <v>6.2759390358807204E-2</v>
      </c>
      <c r="J3224" s="10">
        <v>785.38</v>
      </c>
      <c r="K3224" s="10">
        <f>IFERROR(Table2[[#This Row],[Total Waste (tons)]] * Table2[[#This Row],[Household waste (%)]], NA())</f>
        <v>1929209.4258000001</v>
      </c>
      <c r="L3224" s="10">
        <v>39.14</v>
      </c>
      <c r="M3224" s="10">
        <f>SUMIFS(Table2[Household waste (%)], Table2[Country], "Australia", Table2[Year], 2020)</f>
        <v>1412.17</v>
      </c>
      <c r="N3224" s="10">
        <f>COUNTIFS(Table2[Year], "USA")</f>
        <v>0</v>
      </c>
    </row>
    <row r="3225" spans="1:14" x14ac:dyDescent="0.35">
      <c r="A3225" s="11" t="s">
        <v>32</v>
      </c>
      <c r="B3225" s="12">
        <v>2019</v>
      </c>
      <c r="C3225" s="11" t="s">
        <v>22</v>
      </c>
      <c r="D3225" s="12">
        <v>8252.2099999999991</v>
      </c>
      <c r="E3225" s="13">
        <v>9074.6</v>
      </c>
      <c r="F3225" s="13">
        <f>IFERROR(Table2[[#This Row],[Economic loss ($ million)]]*1000000 / Table2[[#This Row],[Total Waste (tons)]], NA())</f>
        <v>1099656.9403832429</v>
      </c>
      <c r="G3225" s="13" t="str">
        <f t="shared" si="50"/>
        <v>Medium</v>
      </c>
      <c r="H3225" s="13">
        <v>49.69</v>
      </c>
      <c r="I3225" s="13">
        <f>IFERROR(Table2[[#This Row],[Total Waste (tons)]] / (Table2[[#This Row],[Population (million)]]*1000), NA())</f>
        <v>6.8327137238666938E-3</v>
      </c>
      <c r="J3225" s="13">
        <v>1207.75</v>
      </c>
      <c r="K3225" s="13">
        <f>IFERROR(Table2[[#This Row],[Total Waste (tons)]] * Table2[[#This Row],[Household waste (%)]], NA())</f>
        <v>387606.30369999993</v>
      </c>
      <c r="L3225" s="13">
        <v>46.97</v>
      </c>
      <c r="M3225" s="10">
        <f>SUMIFS(Table2[Household waste (%)], Table2[Country], "Australia", Table2[Year], 2020)</f>
        <v>1412.17</v>
      </c>
      <c r="N3225" s="10">
        <f>COUNTIFS(Table2[Year], "USA")</f>
        <v>0</v>
      </c>
    </row>
    <row r="3226" spans="1:14" x14ac:dyDescent="0.35">
      <c r="A3226" s="8" t="s">
        <v>35</v>
      </c>
      <c r="B3226" s="9">
        <v>2020</v>
      </c>
      <c r="C3226" s="8" t="s">
        <v>9</v>
      </c>
      <c r="D3226" s="9">
        <v>7815.04</v>
      </c>
      <c r="E3226" s="10">
        <v>8006.65</v>
      </c>
      <c r="F3226" s="10">
        <f>IFERROR(Table2[[#This Row],[Economic loss ($ million)]]*1000000 / Table2[[#This Row],[Total Waste (tons)]], NA())</f>
        <v>1024518.1086725084</v>
      </c>
      <c r="G3226" s="10" t="str">
        <f t="shared" si="50"/>
        <v>Medium</v>
      </c>
      <c r="H3226" s="10">
        <v>43.23</v>
      </c>
      <c r="I3226" s="10">
        <f>IFERROR(Table2[[#This Row],[Total Waste (tons)]] / (Table2[[#This Row],[Population (million)]]*1000), NA())</f>
        <v>1.1235447187198988E-2</v>
      </c>
      <c r="J3226" s="10">
        <v>695.57</v>
      </c>
      <c r="K3226" s="10">
        <f>IFERROR(Table2[[#This Row],[Total Waste (tons)]] * Table2[[#This Row],[Household waste (%)]], NA())</f>
        <v>409820.69759999996</v>
      </c>
      <c r="L3226" s="10">
        <v>52.44</v>
      </c>
      <c r="M3226" s="10">
        <f>SUMIFS(Table2[Household waste (%)], Table2[Country], "Australia", Table2[Year], 2020)</f>
        <v>1412.17</v>
      </c>
      <c r="N3226" s="10">
        <f>COUNTIFS(Table2[Year], "USA")</f>
        <v>0</v>
      </c>
    </row>
    <row r="3227" spans="1:14" x14ac:dyDescent="0.35">
      <c r="A3227" s="11" t="s">
        <v>34</v>
      </c>
      <c r="B3227" s="12">
        <v>2022</v>
      </c>
      <c r="C3227" s="11" t="s">
        <v>9</v>
      </c>
      <c r="D3227" s="12">
        <v>4066.93</v>
      </c>
      <c r="E3227" s="13">
        <v>3535.25</v>
      </c>
      <c r="F3227" s="13">
        <f>IFERROR(Table2[[#This Row],[Economic loss ($ million)]]*1000000 / Table2[[#This Row],[Total Waste (tons)]], NA())</f>
        <v>869267.4818597812</v>
      </c>
      <c r="G3227" s="13" t="str">
        <f t="shared" si="50"/>
        <v>Low</v>
      </c>
      <c r="H3227" s="13">
        <v>34.090000000000003</v>
      </c>
      <c r="I3227" s="13">
        <f>IFERROR(Table2[[#This Row],[Total Waste (tons)]] / (Table2[[#This Row],[Population (million)]]*1000), NA())</f>
        <v>5.3233461608942637E-3</v>
      </c>
      <c r="J3227" s="13">
        <v>763.98</v>
      </c>
      <c r="K3227" s="13">
        <f>IFERROR(Table2[[#This Row],[Total Waste (tons)]] * Table2[[#This Row],[Household waste (%)]], NA())</f>
        <v>196066.69529999999</v>
      </c>
      <c r="L3227" s="13">
        <v>48.21</v>
      </c>
      <c r="M3227" s="10">
        <f>SUMIFS(Table2[Household waste (%)], Table2[Country], "Australia", Table2[Year], 2020)</f>
        <v>1412.17</v>
      </c>
      <c r="N3227" s="10">
        <f>COUNTIFS(Table2[Year], "USA")</f>
        <v>0</v>
      </c>
    </row>
    <row r="3228" spans="1:14" x14ac:dyDescent="0.35">
      <c r="A3228" s="8" t="s">
        <v>12</v>
      </c>
      <c r="B3228" s="9">
        <v>2023</v>
      </c>
      <c r="C3228" s="8" t="s">
        <v>11</v>
      </c>
      <c r="D3228" s="9">
        <v>34123.410000000003</v>
      </c>
      <c r="E3228" s="10">
        <v>28542.1</v>
      </c>
      <c r="F3228" s="10">
        <f>IFERROR(Table2[[#This Row],[Economic loss ($ million)]]*1000000 / Table2[[#This Row],[Total Waste (tons)]], NA())</f>
        <v>836437.507271401</v>
      </c>
      <c r="G3228" s="10" t="str">
        <f t="shared" si="50"/>
        <v>Low</v>
      </c>
      <c r="H3228" s="10">
        <v>98.44</v>
      </c>
      <c r="I3228" s="10">
        <f>IFERROR(Table2[[#This Row],[Total Waste (tons)]] / (Table2[[#This Row],[Population (million)]]*1000), NA())</f>
        <v>3.1363716578277377E-2</v>
      </c>
      <c r="J3228" s="10">
        <v>1087.99</v>
      </c>
      <c r="K3228" s="10">
        <f>IFERROR(Table2[[#This Row],[Total Waste (tons)]] * Table2[[#This Row],[Household waste (%)]], NA())</f>
        <v>1449562.4568</v>
      </c>
      <c r="L3228" s="10">
        <v>42.48</v>
      </c>
      <c r="M3228" s="10">
        <f>SUMIFS(Table2[Household waste (%)], Table2[Country], "Australia", Table2[Year], 2020)</f>
        <v>1412.17</v>
      </c>
      <c r="N3228" s="10">
        <f>COUNTIFS(Table2[Year], "USA")</f>
        <v>0</v>
      </c>
    </row>
    <row r="3229" spans="1:14" x14ac:dyDescent="0.35">
      <c r="A3229" s="11" t="s">
        <v>30</v>
      </c>
      <c r="B3229" s="12">
        <v>2022</v>
      </c>
      <c r="C3229" s="11" t="s">
        <v>9</v>
      </c>
      <c r="D3229" s="12">
        <v>19883.54</v>
      </c>
      <c r="E3229" s="13">
        <v>20482.16</v>
      </c>
      <c r="F3229" s="13">
        <f>IFERROR(Table2[[#This Row],[Economic loss ($ million)]]*1000000 / Table2[[#This Row],[Total Waste (tons)]], NA())</f>
        <v>1030106.3090375254</v>
      </c>
      <c r="G3229" s="13" t="str">
        <f t="shared" si="50"/>
        <v>Medium</v>
      </c>
      <c r="H3229" s="13">
        <v>89.54</v>
      </c>
      <c r="I3229" s="13">
        <f>IFERROR(Table2[[#This Row],[Total Waste (tons)]] / (Table2[[#This Row],[Population (million)]]*1000), NA())</f>
        <v>0.13877400893355668</v>
      </c>
      <c r="J3229" s="13">
        <v>143.28</v>
      </c>
      <c r="K3229" s="13">
        <f>IFERROR(Table2[[#This Row],[Total Waste (tons)]] * Table2[[#This Row],[Household waste (%)]], NA())</f>
        <v>816020.48160000006</v>
      </c>
      <c r="L3229" s="13">
        <v>41.04</v>
      </c>
      <c r="M3229" s="10">
        <f>SUMIFS(Table2[Household waste (%)], Table2[Country], "Australia", Table2[Year], 2020)</f>
        <v>1412.17</v>
      </c>
      <c r="N3229" s="10">
        <f>COUNTIFS(Table2[Year], "USA")</f>
        <v>0</v>
      </c>
    </row>
    <row r="3230" spans="1:14" x14ac:dyDescent="0.35">
      <c r="A3230" s="8" t="s">
        <v>23</v>
      </c>
      <c r="B3230" s="9">
        <v>2024</v>
      </c>
      <c r="C3230" s="8" t="s">
        <v>20</v>
      </c>
      <c r="D3230" s="9">
        <v>32403.48</v>
      </c>
      <c r="E3230" s="10">
        <v>34763.83</v>
      </c>
      <c r="F3230" s="10">
        <f>IFERROR(Table2[[#This Row],[Economic loss ($ million)]]*1000000 / Table2[[#This Row],[Total Waste (tons)]], NA())</f>
        <v>1072842.4848195317</v>
      </c>
      <c r="G3230" s="10" t="str">
        <f t="shared" si="50"/>
        <v>Medium</v>
      </c>
      <c r="H3230" s="10">
        <v>86.95</v>
      </c>
      <c r="I3230" s="10">
        <f>IFERROR(Table2[[#This Row],[Total Waste (tons)]] / (Table2[[#This Row],[Population (million)]]*1000), NA())</f>
        <v>2.9034856006164764E-2</v>
      </c>
      <c r="J3230" s="10">
        <v>1116.02</v>
      </c>
      <c r="K3230" s="10">
        <f>IFERROR(Table2[[#This Row],[Total Waste (tons)]] * Table2[[#This Row],[Household waste (%)]], NA())</f>
        <v>1365482.6472</v>
      </c>
      <c r="L3230" s="10">
        <v>42.14</v>
      </c>
      <c r="M3230" s="10">
        <f>SUMIFS(Table2[Household waste (%)], Table2[Country], "Australia", Table2[Year], 2020)</f>
        <v>1412.17</v>
      </c>
      <c r="N3230" s="10">
        <f>COUNTIFS(Table2[Year], "USA")</f>
        <v>0</v>
      </c>
    </row>
    <row r="3231" spans="1:14" x14ac:dyDescent="0.35">
      <c r="A3231" s="11" t="s">
        <v>34</v>
      </c>
      <c r="B3231" s="12">
        <v>2021</v>
      </c>
      <c r="C3231" s="11" t="s">
        <v>15</v>
      </c>
      <c r="D3231" s="12">
        <v>27915.58</v>
      </c>
      <c r="E3231" s="13">
        <v>29184.68</v>
      </c>
      <c r="F3231" s="13">
        <f>IFERROR(Table2[[#This Row],[Economic loss ($ million)]]*1000000 / Table2[[#This Row],[Total Waste (tons)]], NA())</f>
        <v>1045462.0681354282</v>
      </c>
      <c r="G3231" s="13" t="str">
        <f t="shared" si="50"/>
        <v>Medium</v>
      </c>
      <c r="H3231" s="13">
        <v>169.61</v>
      </c>
      <c r="I3231" s="13">
        <f>IFERROR(Table2[[#This Row],[Total Waste (tons)]] / (Table2[[#This Row],[Population (million)]]*1000), NA())</f>
        <v>7.4654561014093554E-2</v>
      </c>
      <c r="J3231" s="13">
        <v>373.93</v>
      </c>
      <c r="K3231" s="13">
        <f>IFERROR(Table2[[#This Row],[Total Waste (tons)]] * Table2[[#This Row],[Household waste (%)]], NA())</f>
        <v>844446.29500000004</v>
      </c>
      <c r="L3231" s="13">
        <v>30.25</v>
      </c>
      <c r="M3231" s="10">
        <f>SUMIFS(Table2[Household waste (%)], Table2[Country], "Australia", Table2[Year], 2020)</f>
        <v>1412.17</v>
      </c>
      <c r="N3231" s="10">
        <f>COUNTIFS(Table2[Year], "USA")</f>
        <v>0</v>
      </c>
    </row>
    <row r="3232" spans="1:14" x14ac:dyDescent="0.35">
      <c r="A3232" s="8" t="s">
        <v>12</v>
      </c>
      <c r="B3232" s="9">
        <v>2019</v>
      </c>
      <c r="C3232" s="8" t="s">
        <v>22</v>
      </c>
      <c r="D3232" s="9">
        <v>28594.17</v>
      </c>
      <c r="E3232" s="10">
        <v>26009.58</v>
      </c>
      <c r="F3232" s="10">
        <f>IFERROR(Table2[[#This Row],[Economic loss ($ million)]]*1000000 / Table2[[#This Row],[Total Waste (tons)]], NA())</f>
        <v>909611.2948898325</v>
      </c>
      <c r="G3232" s="10" t="str">
        <f t="shared" si="50"/>
        <v>Low</v>
      </c>
      <c r="H3232" s="10">
        <v>107.98</v>
      </c>
      <c r="I3232" s="10">
        <f>IFERROR(Table2[[#This Row],[Total Waste (tons)]] / (Table2[[#This Row],[Population (million)]]*1000), NA())</f>
        <v>4.5472019464720195E-2</v>
      </c>
      <c r="J3232" s="10">
        <v>628.83000000000004</v>
      </c>
      <c r="K3232" s="10">
        <f>IFERROR(Table2[[#This Row],[Total Waste (tons)]] * Table2[[#This Row],[Household waste (%)]], NA())</f>
        <v>1619859.7304999998</v>
      </c>
      <c r="L3232" s="10">
        <v>56.65</v>
      </c>
      <c r="M3232" s="10">
        <f>SUMIFS(Table2[Household waste (%)], Table2[Country], "Australia", Table2[Year], 2020)</f>
        <v>1412.17</v>
      </c>
      <c r="N3232" s="10">
        <f>COUNTIFS(Table2[Year], "USA")</f>
        <v>0</v>
      </c>
    </row>
    <row r="3233" spans="1:14" x14ac:dyDescent="0.35">
      <c r="A3233" s="11" t="s">
        <v>31</v>
      </c>
      <c r="B3233" s="12">
        <v>2024</v>
      </c>
      <c r="C3233" s="11" t="s">
        <v>22</v>
      </c>
      <c r="D3233" s="12">
        <v>45663.94</v>
      </c>
      <c r="E3233" s="13">
        <v>49092.95</v>
      </c>
      <c r="F3233" s="13">
        <f>IFERROR(Table2[[#This Row],[Economic loss ($ million)]]*1000000 / Table2[[#This Row],[Total Waste (tons)]], NA())</f>
        <v>1075092.2938318506</v>
      </c>
      <c r="G3233" s="13" t="str">
        <f t="shared" si="50"/>
        <v>Medium</v>
      </c>
      <c r="H3233" s="13">
        <v>193.39</v>
      </c>
      <c r="I3233" s="13">
        <f>IFERROR(Table2[[#This Row],[Total Waste (tons)]] / (Table2[[#This Row],[Population (million)]]*1000), NA())</f>
        <v>4.1537973129087719E-2</v>
      </c>
      <c r="J3233" s="13">
        <v>1099.33</v>
      </c>
      <c r="K3233" s="13">
        <f>IFERROR(Table2[[#This Row],[Total Waste (tons)]] * Table2[[#This Row],[Household waste (%)]], NA())</f>
        <v>2866325.5138000003</v>
      </c>
      <c r="L3233" s="13">
        <v>62.77</v>
      </c>
      <c r="M3233" s="10">
        <f>SUMIFS(Table2[Household waste (%)], Table2[Country], "Australia", Table2[Year], 2020)</f>
        <v>1412.17</v>
      </c>
      <c r="N3233" s="10">
        <f>COUNTIFS(Table2[Year], "USA")</f>
        <v>0</v>
      </c>
    </row>
    <row r="3234" spans="1:14" x14ac:dyDescent="0.35">
      <c r="A3234" s="8" t="s">
        <v>31</v>
      </c>
      <c r="B3234" s="9">
        <v>2019</v>
      </c>
      <c r="C3234" s="8" t="s">
        <v>22</v>
      </c>
      <c r="D3234" s="9">
        <v>4872.53</v>
      </c>
      <c r="E3234" s="10">
        <v>5391.97</v>
      </c>
      <c r="F3234" s="10">
        <f>IFERROR(Table2[[#This Row],[Economic loss ($ million)]]*1000000 / Table2[[#This Row],[Total Waste (tons)]], NA())</f>
        <v>1106605.8084814255</v>
      </c>
      <c r="G3234" s="10" t="str">
        <f t="shared" si="50"/>
        <v>High</v>
      </c>
      <c r="H3234" s="10">
        <v>115.87</v>
      </c>
      <c r="I3234" s="10">
        <f>IFERROR(Table2[[#This Row],[Total Waste (tons)]] / (Table2[[#This Row],[Population (million)]]*1000), NA())</f>
        <v>6.4989596393416381E-3</v>
      </c>
      <c r="J3234" s="10">
        <v>749.74</v>
      </c>
      <c r="K3234" s="10">
        <f>IFERROR(Table2[[#This Row],[Total Waste (tons)]] * Table2[[#This Row],[Household waste (%)]], NA())</f>
        <v>252933.03229999996</v>
      </c>
      <c r="L3234" s="10">
        <v>51.91</v>
      </c>
      <c r="M3234" s="10">
        <f>SUMIFS(Table2[Household waste (%)], Table2[Country], "Australia", Table2[Year], 2020)</f>
        <v>1412.17</v>
      </c>
      <c r="N3234" s="10">
        <f>COUNTIFS(Table2[Year], "USA")</f>
        <v>0</v>
      </c>
    </row>
    <row r="3235" spans="1:14" x14ac:dyDescent="0.35">
      <c r="A3235" s="11" t="s">
        <v>8</v>
      </c>
      <c r="B3235" s="12">
        <v>2019</v>
      </c>
      <c r="C3235" s="11" t="s">
        <v>15</v>
      </c>
      <c r="D3235" s="12">
        <v>29752.19</v>
      </c>
      <c r="E3235" s="13">
        <v>35634.720000000001</v>
      </c>
      <c r="F3235" s="13">
        <f>IFERROR(Table2[[#This Row],[Economic loss ($ million)]]*1000000 / Table2[[#This Row],[Total Waste (tons)]], NA())</f>
        <v>1197717.5461705509</v>
      </c>
      <c r="G3235" s="13" t="str">
        <f t="shared" si="50"/>
        <v>High</v>
      </c>
      <c r="H3235" s="13">
        <v>81.62</v>
      </c>
      <c r="I3235" s="13">
        <f>IFERROR(Table2[[#This Row],[Total Waste (tons)]] / (Table2[[#This Row],[Population (million)]]*1000), NA())</f>
        <v>0.21306352048123745</v>
      </c>
      <c r="J3235" s="13">
        <v>139.63999999999999</v>
      </c>
      <c r="K3235" s="13">
        <f>IFERROR(Table2[[#This Row],[Total Waste (tons)]] * Table2[[#This Row],[Household waste (%)]], NA())</f>
        <v>1817858.8089999999</v>
      </c>
      <c r="L3235" s="13">
        <v>61.1</v>
      </c>
      <c r="M3235" s="10">
        <f>SUMIFS(Table2[Household waste (%)], Table2[Country], "Australia", Table2[Year], 2020)</f>
        <v>1412.17</v>
      </c>
      <c r="N3235" s="10">
        <f>COUNTIFS(Table2[Year], "USA")</f>
        <v>0</v>
      </c>
    </row>
    <row r="3236" spans="1:14" x14ac:dyDescent="0.35">
      <c r="A3236" s="8" t="s">
        <v>34</v>
      </c>
      <c r="B3236" s="9">
        <v>2021</v>
      </c>
      <c r="C3236" s="8" t="s">
        <v>13</v>
      </c>
      <c r="D3236" s="9">
        <v>741.25</v>
      </c>
      <c r="E3236" s="10">
        <v>702.15</v>
      </c>
      <c r="F3236" s="10">
        <f>IFERROR(Table2[[#This Row],[Economic loss ($ million)]]*1000000 / Table2[[#This Row],[Total Waste (tons)]], NA())</f>
        <v>947251.26475548057</v>
      </c>
      <c r="G3236" s="10" t="str">
        <f t="shared" si="50"/>
        <v>Low</v>
      </c>
      <c r="H3236" s="10">
        <v>27</v>
      </c>
      <c r="I3236" s="10">
        <f>IFERROR(Table2[[#This Row],[Total Waste (tons)]] / (Table2[[#This Row],[Population (million)]]*1000), NA())</f>
        <v>6.0143939762750921E-4</v>
      </c>
      <c r="J3236" s="10">
        <v>1232.46</v>
      </c>
      <c r="K3236" s="10">
        <f>IFERROR(Table2[[#This Row],[Total Waste (tons)]] * Table2[[#This Row],[Household waste (%)]], NA())</f>
        <v>43956.125</v>
      </c>
      <c r="L3236" s="10">
        <v>59.3</v>
      </c>
      <c r="M3236" s="10">
        <f>SUMIFS(Table2[Household waste (%)], Table2[Country], "Australia", Table2[Year], 2020)</f>
        <v>1412.17</v>
      </c>
      <c r="N3236" s="10">
        <f>COUNTIFS(Table2[Year], "USA")</f>
        <v>0</v>
      </c>
    </row>
    <row r="3237" spans="1:14" x14ac:dyDescent="0.35">
      <c r="A3237" s="11" t="s">
        <v>32</v>
      </c>
      <c r="B3237" s="12">
        <v>2019</v>
      </c>
      <c r="C3237" s="11" t="s">
        <v>22</v>
      </c>
      <c r="D3237" s="12">
        <v>951.49</v>
      </c>
      <c r="E3237" s="13">
        <v>971.59</v>
      </c>
      <c r="F3237" s="13">
        <f>IFERROR(Table2[[#This Row],[Economic loss ($ million)]]*1000000 / Table2[[#This Row],[Total Waste (tons)]], NA())</f>
        <v>1021124.7622150521</v>
      </c>
      <c r="G3237" s="13" t="str">
        <f t="shared" si="50"/>
        <v>Medium</v>
      </c>
      <c r="H3237" s="13">
        <v>59.51</v>
      </c>
      <c r="I3237" s="13">
        <f>IFERROR(Table2[[#This Row],[Total Waste (tons)]] / (Table2[[#This Row],[Population (million)]]*1000), NA())</f>
        <v>3.9734820011692977E-3</v>
      </c>
      <c r="J3237" s="13">
        <v>239.46</v>
      </c>
      <c r="K3237" s="13">
        <f>IFERROR(Table2[[#This Row],[Total Waste (tons)]] * Table2[[#This Row],[Household waste (%)]], NA())</f>
        <v>40419.2952</v>
      </c>
      <c r="L3237" s="13">
        <v>42.48</v>
      </c>
      <c r="M3237" s="10">
        <f>SUMIFS(Table2[Household waste (%)], Table2[Country], "Australia", Table2[Year], 2020)</f>
        <v>1412.17</v>
      </c>
      <c r="N3237" s="10">
        <f>COUNTIFS(Table2[Year], "USA")</f>
        <v>0</v>
      </c>
    </row>
    <row r="3238" spans="1:14" x14ac:dyDescent="0.35">
      <c r="A3238" s="8" t="s">
        <v>8</v>
      </c>
      <c r="B3238" s="9">
        <v>2021</v>
      </c>
      <c r="C3238" s="8" t="s">
        <v>20</v>
      </c>
      <c r="D3238" s="9">
        <v>23084.31</v>
      </c>
      <c r="E3238" s="10">
        <v>22540.78</v>
      </c>
      <c r="F3238" s="10">
        <f>IFERROR(Table2[[#This Row],[Economic loss ($ million)]]*1000000 / Table2[[#This Row],[Total Waste (tons)]], NA())</f>
        <v>976454.57022540411</v>
      </c>
      <c r="G3238" s="10" t="str">
        <f t="shared" si="50"/>
        <v>Medium</v>
      </c>
      <c r="H3238" s="10">
        <v>72.819999999999993</v>
      </c>
      <c r="I3238" s="10">
        <f>IFERROR(Table2[[#This Row],[Total Waste (tons)]] / (Table2[[#This Row],[Population (million)]]*1000), NA())</f>
        <v>3.8599943147615549E-2</v>
      </c>
      <c r="J3238" s="10">
        <v>598.04</v>
      </c>
      <c r="K3238" s="10">
        <f>IFERROR(Table2[[#This Row],[Total Waste (tons)]] * Table2[[#This Row],[Household waste (%)]], NA())</f>
        <v>1417838.3202000002</v>
      </c>
      <c r="L3238" s="10">
        <v>61.42</v>
      </c>
      <c r="M3238" s="10">
        <f>SUMIFS(Table2[Household waste (%)], Table2[Country], "Australia", Table2[Year], 2020)</f>
        <v>1412.17</v>
      </c>
      <c r="N3238" s="10">
        <f>COUNTIFS(Table2[Year], "USA")</f>
        <v>0</v>
      </c>
    </row>
    <row r="3239" spans="1:14" x14ac:dyDescent="0.35">
      <c r="A3239" s="11" t="s">
        <v>32</v>
      </c>
      <c r="B3239" s="12">
        <v>2018</v>
      </c>
      <c r="C3239" s="11" t="s">
        <v>9</v>
      </c>
      <c r="D3239" s="12">
        <v>28482.39</v>
      </c>
      <c r="E3239" s="13">
        <v>32840.47</v>
      </c>
      <c r="F3239" s="13">
        <f>IFERROR(Table2[[#This Row],[Economic loss ($ million)]]*1000000 / Table2[[#This Row],[Total Waste (tons)]], NA())</f>
        <v>1153009.6315653287</v>
      </c>
      <c r="G3239" s="13" t="str">
        <f t="shared" si="50"/>
        <v>High</v>
      </c>
      <c r="H3239" s="13">
        <v>173.83</v>
      </c>
      <c r="I3239" s="13">
        <f>IFERROR(Table2[[#This Row],[Total Waste (tons)]] / (Table2[[#This Row],[Population (million)]]*1000), NA())</f>
        <v>2.2683563760313465E-2</v>
      </c>
      <c r="J3239" s="13">
        <v>1255.6400000000001</v>
      </c>
      <c r="K3239" s="13">
        <f>IFERROR(Table2[[#This Row],[Total Waste (tons)]] * Table2[[#This Row],[Household waste (%)]], NA())</f>
        <v>1606406.7959999999</v>
      </c>
      <c r="L3239" s="13">
        <v>56.4</v>
      </c>
      <c r="M3239" s="10">
        <f>SUMIFS(Table2[Household waste (%)], Table2[Country], "Australia", Table2[Year], 2020)</f>
        <v>1412.17</v>
      </c>
      <c r="N3239" s="10">
        <f>COUNTIFS(Table2[Year], "USA")</f>
        <v>0</v>
      </c>
    </row>
    <row r="3240" spans="1:14" x14ac:dyDescent="0.35">
      <c r="A3240" s="8" t="s">
        <v>10</v>
      </c>
      <c r="B3240" s="9">
        <v>2019</v>
      </c>
      <c r="C3240" s="8" t="s">
        <v>13</v>
      </c>
      <c r="D3240" s="9">
        <v>20993.040000000001</v>
      </c>
      <c r="E3240" s="10">
        <v>23060.49</v>
      </c>
      <c r="F3240" s="10">
        <f>IFERROR(Table2[[#This Row],[Economic loss ($ million)]]*1000000 / Table2[[#This Row],[Total Waste (tons)]], NA())</f>
        <v>1098482.6399606727</v>
      </c>
      <c r="G3240" s="10" t="str">
        <f t="shared" si="50"/>
        <v>Medium</v>
      </c>
      <c r="H3240" s="10">
        <v>85.23</v>
      </c>
      <c r="I3240" s="10">
        <f>IFERROR(Table2[[#This Row],[Total Waste (tons)]] / (Table2[[#This Row],[Population (million)]]*1000), NA())</f>
        <v>1.9319933738266151E-2</v>
      </c>
      <c r="J3240" s="10">
        <v>1086.5999999999999</v>
      </c>
      <c r="K3240" s="10">
        <f>IFERROR(Table2[[#This Row],[Total Waste (tons)]] * Table2[[#This Row],[Household waste (%)]], NA())</f>
        <v>1119768.7536000002</v>
      </c>
      <c r="L3240" s="10">
        <v>53.34</v>
      </c>
      <c r="M3240" s="10">
        <f>SUMIFS(Table2[Household waste (%)], Table2[Country], "Australia", Table2[Year], 2020)</f>
        <v>1412.17</v>
      </c>
      <c r="N3240" s="10">
        <f>COUNTIFS(Table2[Year], "USA")</f>
        <v>0</v>
      </c>
    </row>
    <row r="3241" spans="1:14" x14ac:dyDescent="0.35">
      <c r="A3241" s="11" t="s">
        <v>14</v>
      </c>
      <c r="B3241" s="12">
        <v>2023</v>
      </c>
      <c r="C3241" s="11" t="s">
        <v>19</v>
      </c>
      <c r="D3241" s="12">
        <v>45741</v>
      </c>
      <c r="E3241" s="13">
        <v>53825.919999999998</v>
      </c>
      <c r="F3241" s="13">
        <f>IFERROR(Table2[[#This Row],[Economic loss ($ million)]]*1000000 / Table2[[#This Row],[Total Waste (tons)]], NA())</f>
        <v>1176754.33418596</v>
      </c>
      <c r="G3241" s="13" t="str">
        <f t="shared" si="50"/>
        <v>High</v>
      </c>
      <c r="H3241" s="13">
        <v>118.48</v>
      </c>
      <c r="I3241" s="13">
        <f>IFERROR(Table2[[#This Row],[Total Waste (tons)]] / (Table2[[#This Row],[Population (million)]]*1000), NA())</f>
        <v>9.4070829220138208E-2</v>
      </c>
      <c r="J3241" s="13">
        <v>486.24</v>
      </c>
      <c r="K3241" s="13">
        <f>IFERROR(Table2[[#This Row],[Total Waste (tons)]] * Table2[[#This Row],[Household waste (%)]], NA())</f>
        <v>2491512.27</v>
      </c>
      <c r="L3241" s="13">
        <v>54.47</v>
      </c>
      <c r="M3241" s="10">
        <f>SUMIFS(Table2[Household waste (%)], Table2[Country], "Australia", Table2[Year], 2020)</f>
        <v>1412.17</v>
      </c>
      <c r="N3241" s="10">
        <f>COUNTIFS(Table2[Year], "USA")</f>
        <v>0</v>
      </c>
    </row>
    <row r="3242" spans="1:14" x14ac:dyDescent="0.35">
      <c r="A3242" s="8" t="s">
        <v>16</v>
      </c>
      <c r="B3242" s="9">
        <v>2020</v>
      </c>
      <c r="C3242" s="8" t="s">
        <v>11</v>
      </c>
      <c r="D3242" s="9">
        <v>15487.59</v>
      </c>
      <c r="E3242" s="10">
        <v>13728.5</v>
      </c>
      <c r="F3242" s="10">
        <f>IFERROR(Table2[[#This Row],[Economic loss ($ million)]]*1000000 / Table2[[#This Row],[Total Waste (tons)]], NA())</f>
        <v>886419.3848106775</v>
      </c>
      <c r="G3242" s="10" t="str">
        <f t="shared" si="50"/>
        <v>Low</v>
      </c>
      <c r="H3242" s="10">
        <v>162.97999999999999</v>
      </c>
      <c r="I3242" s="10">
        <f>IFERROR(Table2[[#This Row],[Total Waste (tons)]] / (Table2[[#This Row],[Population (million)]]*1000), NA())</f>
        <v>6.987408075795172E-2</v>
      </c>
      <c r="J3242" s="10">
        <v>221.65</v>
      </c>
      <c r="K3242" s="10">
        <f>IFERROR(Table2[[#This Row],[Total Waste (tons)]] * Table2[[#This Row],[Household waste (%)]], NA())</f>
        <v>845002.91040000005</v>
      </c>
      <c r="L3242" s="10">
        <v>54.56</v>
      </c>
      <c r="M3242" s="10">
        <f>SUMIFS(Table2[Household waste (%)], Table2[Country], "Australia", Table2[Year], 2020)</f>
        <v>1412.17</v>
      </c>
      <c r="N3242" s="10">
        <f>COUNTIFS(Table2[Year], "USA")</f>
        <v>0</v>
      </c>
    </row>
    <row r="3243" spans="1:14" x14ac:dyDescent="0.35">
      <c r="A3243" s="11" t="s">
        <v>26</v>
      </c>
      <c r="B3243" s="12">
        <v>2020</v>
      </c>
      <c r="C3243" s="11" t="s">
        <v>11</v>
      </c>
      <c r="D3243" s="12">
        <v>37501.839999999997</v>
      </c>
      <c r="E3243" s="13">
        <v>32638.080000000002</v>
      </c>
      <c r="F3243" s="13">
        <f>IFERROR(Table2[[#This Row],[Economic loss ($ million)]]*1000000 / Table2[[#This Row],[Total Waste (tons)]], NA())</f>
        <v>870306.0969808416</v>
      </c>
      <c r="G3243" s="13" t="str">
        <f t="shared" si="50"/>
        <v>Low</v>
      </c>
      <c r="H3243" s="13">
        <v>149.76</v>
      </c>
      <c r="I3243" s="13">
        <f>IFERROR(Table2[[#This Row],[Total Waste (tons)]] / (Table2[[#This Row],[Population (million)]]*1000), NA())</f>
        <v>0.15508804433232701</v>
      </c>
      <c r="J3243" s="13">
        <v>241.81</v>
      </c>
      <c r="K3243" s="13">
        <f>IFERROR(Table2[[#This Row],[Total Waste (tons)]] * Table2[[#This Row],[Household waste (%)]], NA())</f>
        <v>2052850.7215999998</v>
      </c>
      <c r="L3243" s="13">
        <v>54.74</v>
      </c>
      <c r="M3243" s="10">
        <f>SUMIFS(Table2[Household waste (%)], Table2[Country], "Australia", Table2[Year], 2020)</f>
        <v>1412.17</v>
      </c>
      <c r="N3243" s="10">
        <f>COUNTIFS(Table2[Year], "USA")</f>
        <v>0</v>
      </c>
    </row>
    <row r="3244" spans="1:14" x14ac:dyDescent="0.35">
      <c r="A3244" s="8" t="s">
        <v>17</v>
      </c>
      <c r="B3244" s="9">
        <v>2024</v>
      </c>
      <c r="C3244" s="8" t="s">
        <v>25</v>
      </c>
      <c r="D3244" s="9">
        <v>20898.45</v>
      </c>
      <c r="E3244" s="10">
        <v>18035.66</v>
      </c>
      <c r="F3244" s="10">
        <f>IFERROR(Table2[[#This Row],[Economic loss ($ million)]]*1000000 / Table2[[#This Row],[Total Waste (tons)]], NA())</f>
        <v>863014.24268306978</v>
      </c>
      <c r="G3244" s="10" t="str">
        <f t="shared" si="50"/>
        <v>Low</v>
      </c>
      <c r="H3244" s="10">
        <v>85.24</v>
      </c>
      <c r="I3244" s="10">
        <f>IFERROR(Table2[[#This Row],[Total Waste (tons)]] / (Table2[[#This Row],[Population (million)]]*1000), NA())</f>
        <v>2.013512732317831E-2</v>
      </c>
      <c r="J3244" s="10">
        <v>1037.9100000000001</v>
      </c>
      <c r="K3244" s="10">
        <f>IFERROR(Table2[[#This Row],[Total Waste (tons)]] * Table2[[#This Row],[Household waste (%)]], NA())</f>
        <v>1455159.0734999999</v>
      </c>
      <c r="L3244" s="10">
        <v>69.63</v>
      </c>
      <c r="M3244" s="10">
        <f>SUMIFS(Table2[Household waste (%)], Table2[Country], "Australia", Table2[Year], 2020)</f>
        <v>1412.17</v>
      </c>
      <c r="N3244" s="10">
        <f>COUNTIFS(Table2[Year], "USA")</f>
        <v>0</v>
      </c>
    </row>
    <row r="3245" spans="1:14" x14ac:dyDescent="0.35">
      <c r="A3245" s="11" t="s">
        <v>21</v>
      </c>
      <c r="B3245" s="12">
        <v>2018</v>
      </c>
      <c r="C3245" s="11" t="s">
        <v>13</v>
      </c>
      <c r="D3245" s="12">
        <v>32954.42</v>
      </c>
      <c r="E3245" s="13">
        <v>36165.449999999997</v>
      </c>
      <c r="F3245" s="13">
        <f>IFERROR(Table2[[#This Row],[Economic loss ($ million)]]*1000000 / Table2[[#This Row],[Total Waste (tons)]], NA())</f>
        <v>1097438.5226625139</v>
      </c>
      <c r="G3245" s="13" t="str">
        <f t="shared" si="50"/>
        <v>Medium</v>
      </c>
      <c r="H3245" s="13">
        <v>121.48</v>
      </c>
      <c r="I3245" s="13">
        <f>IFERROR(Table2[[#This Row],[Total Waste (tons)]] / (Table2[[#This Row],[Population (million)]]*1000), NA())</f>
        <v>3.2136231544867666E-2</v>
      </c>
      <c r="J3245" s="13">
        <v>1025.46</v>
      </c>
      <c r="K3245" s="13">
        <f>IFERROR(Table2[[#This Row],[Total Waste (tons)]] * Table2[[#This Row],[Household waste (%)]], NA())</f>
        <v>1217665.8190000001</v>
      </c>
      <c r="L3245" s="13">
        <v>36.950000000000003</v>
      </c>
      <c r="M3245" s="10">
        <f>SUMIFS(Table2[Household waste (%)], Table2[Country], "Australia", Table2[Year], 2020)</f>
        <v>1412.17</v>
      </c>
      <c r="N3245" s="10">
        <f>COUNTIFS(Table2[Year], "USA")</f>
        <v>0</v>
      </c>
    </row>
    <row r="3246" spans="1:14" x14ac:dyDescent="0.35">
      <c r="A3246" s="8" t="s">
        <v>29</v>
      </c>
      <c r="B3246" s="9">
        <v>2023</v>
      </c>
      <c r="C3246" s="8" t="s">
        <v>22</v>
      </c>
      <c r="D3246" s="9">
        <v>44885.35</v>
      </c>
      <c r="E3246" s="10">
        <v>44685.57</v>
      </c>
      <c r="F3246" s="10">
        <f>IFERROR(Table2[[#This Row],[Economic loss ($ million)]]*1000000 / Table2[[#This Row],[Total Waste (tons)]], NA())</f>
        <v>995549.10455193068</v>
      </c>
      <c r="G3246" s="10" t="str">
        <f t="shared" si="50"/>
        <v>Medium</v>
      </c>
      <c r="H3246" s="10">
        <v>168.07</v>
      </c>
      <c r="I3246" s="10">
        <f>IFERROR(Table2[[#This Row],[Total Waste (tons)]] / (Table2[[#This Row],[Population (million)]]*1000), NA())</f>
        <v>3.5763509314295727E-2</v>
      </c>
      <c r="J3246" s="10">
        <v>1255.06</v>
      </c>
      <c r="K3246" s="10">
        <f>IFERROR(Table2[[#This Row],[Total Waste (tons)]] * Table2[[#This Row],[Household waste (%)]], NA())</f>
        <v>2561158.071</v>
      </c>
      <c r="L3246" s="10">
        <v>57.06</v>
      </c>
      <c r="M3246" s="10">
        <f>SUMIFS(Table2[Household waste (%)], Table2[Country], "Australia", Table2[Year], 2020)</f>
        <v>1412.17</v>
      </c>
      <c r="N3246" s="10">
        <f>COUNTIFS(Table2[Year], "USA")</f>
        <v>0</v>
      </c>
    </row>
    <row r="3247" spans="1:14" x14ac:dyDescent="0.35">
      <c r="A3247" s="11" t="s">
        <v>18</v>
      </c>
      <c r="B3247" s="12">
        <v>2023</v>
      </c>
      <c r="C3247" s="11" t="s">
        <v>15</v>
      </c>
      <c r="D3247" s="12">
        <v>48844.63</v>
      </c>
      <c r="E3247" s="13">
        <v>45591.87</v>
      </c>
      <c r="F3247" s="13">
        <f>IFERROR(Table2[[#This Row],[Economic loss ($ million)]]*1000000 / Table2[[#This Row],[Total Waste (tons)]], NA())</f>
        <v>933405.98546861764</v>
      </c>
      <c r="G3247" s="13" t="str">
        <f t="shared" si="50"/>
        <v>Low</v>
      </c>
      <c r="H3247" s="13">
        <v>155.9</v>
      </c>
      <c r="I3247" s="13">
        <f>IFERROR(Table2[[#This Row],[Total Waste (tons)]] / (Table2[[#This Row],[Population (million)]]*1000), NA())</f>
        <v>0.19380482482244177</v>
      </c>
      <c r="J3247" s="13">
        <v>252.03</v>
      </c>
      <c r="K3247" s="13">
        <f>IFERROR(Table2[[#This Row],[Total Waste (tons)]] * Table2[[#This Row],[Household waste (%)]], NA())</f>
        <v>2944354.2963999999</v>
      </c>
      <c r="L3247" s="13">
        <v>60.28</v>
      </c>
      <c r="M3247" s="10">
        <f>SUMIFS(Table2[Household waste (%)], Table2[Country], "Australia", Table2[Year], 2020)</f>
        <v>1412.17</v>
      </c>
      <c r="N3247" s="10">
        <f>COUNTIFS(Table2[Year], "USA")</f>
        <v>0</v>
      </c>
    </row>
    <row r="3248" spans="1:14" x14ac:dyDescent="0.35">
      <c r="A3248" s="8" t="s">
        <v>30</v>
      </c>
      <c r="B3248" s="9">
        <v>2022</v>
      </c>
      <c r="C3248" s="8" t="s">
        <v>11</v>
      </c>
      <c r="D3248" s="9">
        <v>25266.57</v>
      </c>
      <c r="E3248" s="10">
        <v>29103.97</v>
      </c>
      <c r="F3248" s="10">
        <f>IFERROR(Table2[[#This Row],[Economic loss ($ million)]]*1000000 / Table2[[#This Row],[Total Waste (tons)]], NA())</f>
        <v>1151876.5705040297</v>
      </c>
      <c r="G3248" s="10" t="str">
        <f t="shared" si="50"/>
        <v>High</v>
      </c>
      <c r="H3248" s="10">
        <v>23.08</v>
      </c>
      <c r="I3248" s="10">
        <f>IFERROR(Table2[[#This Row],[Total Waste (tons)]] / (Table2[[#This Row],[Population (million)]]*1000), NA())</f>
        <v>6.9058873370322793E-2</v>
      </c>
      <c r="J3248" s="10">
        <v>365.87</v>
      </c>
      <c r="K3248" s="10">
        <f>IFERROR(Table2[[#This Row],[Total Waste (tons)]] * Table2[[#This Row],[Household waste (%)]], NA())</f>
        <v>777452.35889999999</v>
      </c>
      <c r="L3248" s="10">
        <v>30.77</v>
      </c>
      <c r="M3248" s="10">
        <f>SUMIFS(Table2[Household waste (%)], Table2[Country], "Australia", Table2[Year], 2020)</f>
        <v>1412.17</v>
      </c>
      <c r="N3248" s="10">
        <f>COUNTIFS(Table2[Year], "USA")</f>
        <v>0</v>
      </c>
    </row>
    <row r="3249" spans="1:14" x14ac:dyDescent="0.35">
      <c r="A3249" s="11" t="s">
        <v>30</v>
      </c>
      <c r="B3249" s="12">
        <v>2022</v>
      </c>
      <c r="C3249" s="11" t="s">
        <v>20</v>
      </c>
      <c r="D3249" s="12">
        <v>29858.48</v>
      </c>
      <c r="E3249" s="13">
        <v>26602</v>
      </c>
      <c r="F3249" s="13">
        <f>IFERROR(Table2[[#This Row],[Economic loss ($ million)]]*1000000 / Table2[[#This Row],[Total Waste (tons)]], NA())</f>
        <v>890936.17625545571</v>
      </c>
      <c r="G3249" s="13" t="str">
        <f t="shared" si="50"/>
        <v>Low</v>
      </c>
      <c r="H3249" s="13">
        <v>148.96</v>
      </c>
      <c r="I3249" s="13">
        <f>IFERROR(Table2[[#This Row],[Total Waste (tons)]] / (Table2[[#This Row],[Population (million)]]*1000), NA())</f>
        <v>2.5995542399442798E-2</v>
      </c>
      <c r="J3249" s="13">
        <v>1148.5999999999999</v>
      </c>
      <c r="K3249" s="13">
        <f>IFERROR(Table2[[#This Row],[Total Waste (tons)]] * Table2[[#This Row],[Household waste (%)]], NA())</f>
        <v>1795688.9872000001</v>
      </c>
      <c r="L3249" s="13">
        <v>60.14</v>
      </c>
      <c r="M3249" s="10">
        <f>SUMIFS(Table2[Household waste (%)], Table2[Country], "Australia", Table2[Year], 2020)</f>
        <v>1412.17</v>
      </c>
      <c r="N3249" s="10">
        <f>COUNTIFS(Table2[Year], "USA")</f>
        <v>0</v>
      </c>
    </row>
    <row r="3250" spans="1:14" x14ac:dyDescent="0.35">
      <c r="A3250" s="8" t="s">
        <v>29</v>
      </c>
      <c r="B3250" s="9">
        <v>2024</v>
      </c>
      <c r="C3250" s="8" t="s">
        <v>11</v>
      </c>
      <c r="D3250" s="9">
        <v>34453.360000000001</v>
      </c>
      <c r="E3250" s="10">
        <v>37407.49</v>
      </c>
      <c r="F3250" s="10">
        <f>IFERROR(Table2[[#This Row],[Economic loss ($ million)]]*1000000 / Table2[[#This Row],[Total Waste (tons)]], NA())</f>
        <v>1085742.8709420504</v>
      </c>
      <c r="G3250" s="10" t="str">
        <f t="shared" si="50"/>
        <v>Medium</v>
      </c>
      <c r="H3250" s="10">
        <v>129.69</v>
      </c>
      <c r="I3250" s="10">
        <f>IFERROR(Table2[[#This Row],[Total Waste (tons)]] / (Table2[[#This Row],[Population (million)]]*1000), NA())</f>
        <v>8.5839400054812276E-2</v>
      </c>
      <c r="J3250" s="10">
        <v>401.37</v>
      </c>
      <c r="K3250" s="10">
        <f>IFERROR(Table2[[#This Row],[Total Waste (tons)]] * Table2[[#This Row],[Household waste (%)]], NA())</f>
        <v>1369865.5936</v>
      </c>
      <c r="L3250" s="10">
        <v>39.76</v>
      </c>
      <c r="M3250" s="10">
        <f>SUMIFS(Table2[Household waste (%)], Table2[Country], "Australia", Table2[Year], 2020)</f>
        <v>1412.17</v>
      </c>
      <c r="N3250" s="10">
        <f>COUNTIFS(Table2[Year], "USA")</f>
        <v>0</v>
      </c>
    </row>
    <row r="3251" spans="1:14" x14ac:dyDescent="0.35">
      <c r="A3251" s="11" t="s">
        <v>14</v>
      </c>
      <c r="B3251" s="12">
        <v>2020</v>
      </c>
      <c r="C3251" s="11" t="s">
        <v>13</v>
      </c>
      <c r="D3251" s="12">
        <v>5843.61</v>
      </c>
      <c r="E3251" s="13">
        <v>5831.34</v>
      </c>
      <c r="F3251" s="13">
        <f>IFERROR(Table2[[#This Row],[Economic loss ($ million)]]*1000000 / Table2[[#This Row],[Total Waste (tons)]], NA())</f>
        <v>997900.27055193624</v>
      </c>
      <c r="G3251" s="13" t="str">
        <f t="shared" si="50"/>
        <v>Medium</v>
      </c>
      <c r="H3251" s="13">
        <v>183.29</v>
      </c>
      <c r="I3251" s="13">
        <f>IFERROR(Table2[[#This Row],[Total Waste (tons)]] / (Table2[[#This Row],[Population (million)]]*1000), NA())</f>
        <v>6.1824058400338552E-3</v>
      </c>
      <c r="J3251" s="13">
        <v>945.2</v>
      </c>
      <c r="K3251" s="13">
        <f>IFERROR(Table2[[#This Row],[Total Waste (tons)]] * Table2[[#This Row],[Household waste (%)]], NA())</f>
        <v>356109.59339999995</v>
      </c>
      <c r="L3251" s="13">
        <v>60.94</v>
      </c>
      <c r="M3251" s="10">
        <f>SUMIFS(Table2[Household waste (%)], Table2[Country], "Australia", Table2[Year], 2020)</f>
        <v>1412.17</v>
      </c>
      <c r="N3251" s="10">
        <f>COUNTIFS(Table2[Year], "USA")</f>
        <v>0</v>
      </c>
    </row>
    <row r="3252" spans="1:14" x14ac:dyDescent="0.35">
      <c r="A3252" s="8" t="s">
        <v>35</v>
      </c>
      <c r="B3252" s="9">
        <v>2023</v>
      </c>
      <c r="C3252" s="8" t="s">
        <v>25</v>
      </c>
      <c r="D3252" s="9">
        <v>38423.54</v>
      </c>
      <c r="E3252" s="10">
        <v>38743.01</v>
      </c>
      <c r="F3252" s="10">
        <f>IFERROR(Table2[[#This Row],[Economic loss ($ million)]]*1000000 / Table2[[#This Row],[Total Waste (tons)]], NA())</f>
        <v>1008314.4343285392</v>
      </c>
      <c r="G3252" s="10" t="str">
        <f t="shared" si="50"/>
        <v>Medium</v>
      </c>
      <c r="H3252" s="10">
        <v>184.79</v>
      </c>
      <c r="I3252" s="10">
        <f>IFERROR(Table2[[#This Row],[Total Waste (tons)]] / (Table2[[#This Row],[Population (million)]]*1000), NA())</f>
        <v>4.7073249617151612E-2</v>
      </c>
      <c r="J3252" s="10">
        <v>816.25</v>
      </c>
      <c r="K3252" s="10">
        <f>IFERROR(Table2[[#This Row],[Total Waste (tons)]] * Table2[[#This Row],[Household waste (%)]], NA())</f>
        <v>1159622.4372</v>
      </c>
      <c r="L3252" s="10">
        <v>30.18</v>
      </c>
      <c r="M3252" s="10">
        <f>SUMIFS(Table2[Household waste (%)], Table2[Country], "Australia", Table2[Year], 2020)</f>
        <v>1412.17</v>
      </c>
      <c r="N3252" s="10">
        <f>COUNTIFS(Table2[Year], "USA")</f>
        <v>0</v>
      </c>
    </row>
    <row r="3253" spans="1:14" x14ac:dyDescent="0.35">
      <c r="A3253" s="11" t="s">
        <v>35</v>
      </c>
      <c r="B3253" s="12">
        <v>2021</v>
      </c>
      <c r="C3253" s="11" t="s">
        <v>9</v>
      </c>
      <c r="D3253" s="12">
        <v>21529.71</v>
      </c>
      <c r="E3253" s="13">
        <v>20410.14</v>
      </c>
      <c r="F3253" s="13">
        <f>IFERROR(Table2[[#This Row],[Economic loss ($ million)]]*1000000 / Table2[[#This Row],[Total Waste (tons)]], NA())</f>
        <v>947998.83509810397</v>
      </c>
      <c r="G3253" s="13" t="str">
        <f t="shared" si="50"/>
        <v>Low</v>
      </c>
      <c r="H3253" s="13">
        <v>57.39</v>
      </c>
      <c r="I3253" s="13">
        <f>IFERROR(Table2[[#This Row],[Total Waste (tons)]] / (Table2[[#This Row],[Population (million)]]*1000), NA())</f>
        <v>2.718775334958138E-2</v>
      </c>
      <c r="J3253" s="13">
        <v>791.89</v>
      </c>
      <c r="K3253" s="13">
        <f>IFERROR(Table2[[#This Row],[Total Waste (tons)]] * Table2[[#This Row],[Household waste (%)]], NA())</f>
        <v>817267.7916</v>
      </c>
      <c r="L3253" s="13">
        <v>37.96</v>
      </c>
      <c r="M3253" s="10">
        <f>SUMIFS(Table2[Household waste (%)], Table2[Country], "Australia", Table2[Year], 2020)</f>
        <v>1412.17</v>
      </c>
      <c r="N3253" s="10">
        <f>COUNTIFS(Table2[Year], "USA")</f>
        <v>0</v>
      </c>
    </row>
    <row r="3254" spans="1:14" x14ac:dyDescent="0.35">
      <c r="A3254" s="8" t="s">
        <v>24</v>
      </c>
      <c r="B3254" s="9">
        <v>2023</v>
      </c>
      <c r="C3254" s="8" t="s">
        <v>20</v>
      </c>
      <c r="D3254" s="9">
        <v>27290.77</v>
      </c>
      <c r="E3254" s="10">
        <v>24428.52</v>
      </c>
      <c r="F3254" s="10">
        <f>IFERROR(Table2[[#This Row],[Economic loss ($ million)]]*1000000 / Table2[[#This Row],[Total Waste (tons)]], NA())</f>
        <v>895120.21830091276</v>
      </c>
      <c r="G3254" s="10" t="str">
        <f t="shared" si="50"/>
        <v>Low</v>
      </c>
      <c r="H3254" s="10">
        <v>132.97</v>
      </c>
      <c r="I3254" s="10">
        <f>IFERROR(Table2[[#This Row],[Total Waste (tons)]] / (Table2[[#This Row],[Population (million)]]*1000), NA())</f>
        <v>2.9889677454684849E-2</v>
      </c>
      <c r="J3254" s="10">
        <v>913.05</v>
      </c>
      <c r="K3254" s="10">
        <f>IFERROR(Table2[[#This Row],[Total Waste (tons)]] * Table2[[#This Row],[Household waste (%)]], NA())</f>
        <v>1452687.6871</v>
      </c>
      <c r="L3254" s="10">
        <v>53.23</v>
      </c>
      <c r="M3254" s="10">
        <f>SUMIFS(Table2[Household waste (%)], Table2[Country], "Australia", Table2[Year], 2020)</f>
        <v>1412.17</v>
      </c>
      <c r="N3254" s="10">
        <f>COUNTIFS(Table2[Year], "USA")</f>
        <v>0</v>
      </c>
    </row>
    <row r="3255" spans="1:14" x14ac:dyDescent="0.35">
      <c r="A3255" s="11" t="s">
        <v>24</v>
      </c>
      <c r="B3255" s="12">
        <v>2022</v>
      </c>
      <c r="C3255" s="11" t="s">
        <v>25</v>
      </c>
      <c r="D3255" s="12">
        <v>41358.449999999997</v>
      </c>
      <c r="E3255" s="13">
        <v>38242.080000000002</v>
      </c>
      <c r="F3255" s="13">
        <f>IFERROR(Table2[[#This Row],[Economic loss ($ million)]]*1000000 / Table2[[#This Row],[Total Waste (tons)]], NA())</f>
        <v>924649.73904969846</v>
      </c>
      <c r="G3255" s="13" t="str">
        <f t="shared" si="50"/>
        <v>Low</v>
      </c>
      <c r="H3255" s="13">
        <v>29.43</v>
      </c>
      <c r="I3255" s="13">
        <f>IFERROR(Table2[[#This Row],[Total Waste (tons)]] / (Table2[[#This Row],[Population (million)]]*1000), NA())</f>
        <v>3.0756865894741536E-2</v>
      </c>
      <c r="J3255" s="13">
        <v>1344.69</v>
      </c>
      <c r="K3255" s="13">
        <f>IFERROR(Table2[[#This Row],[Total Waste (tons)]] * Table2[[#This Row],[Household waste (%)]], NA())</f>
        <v>2887646.9789999994</v>
      </c>
      <c r="L3255" s="13">
        <v>69.819999999999993</v>
      </c>
      <c r="M3255" s="10">
        <f>SUMIFS(Table2[Household waste (%)], Table2[Country], "Australia", Table2[Year], 2020)</f>
        <v>1412.17</v>
      </c>
      <c r="N3255" s="10">
        <f>COUNTIFS(Table2[Year], "USA")</f>
        <v>0</v>
      </c>
    </row>
    <row r="3256" spans="1:14" x14ac:dyDescent="0.35">
      <c r="A3256" s="8" t="s">
        <v>21</v>
      </c>
      <c r="B3256" s="9">
        <v>2021</v>
      </c>
      <c r="C3256" s="8" t="s">
        <v>13</v>
      </c>
      <c r="D3256" s="9">
        <v>35704.42</v>
      </c>
      <c r="E3256" s="10">
        <v>34459.550000000003</v>
      </c>
      <c r="F3256" s="10">
        <f>IFERROR(Table2[[#This Row],[Economic loss ($ million)]]*1000000 / Table2[[#This Row],[Total Waste (tons)]], NA())</f>
        <v>965134.00861854083</v>
      </c>
      <c r="G3256" s="10" t="str">
        <f t="shared" si="50"/>
        <v>Medium</v>
      </c>
      <c r="H3256" s="10">
        <v>110.88</v>
      </c>
      <c r="I3256" s="10">
        <f>IFERROR(Table2[[#This Row],[Total Waste (tons)]] / (Table2[[#This Row],[Population (million)]]*1000), NA())</f>
        <v>3.2501998124766729E-2</v>
      </c>
      <c r="J3256" s="10">
        <v>1098.53</v>
      </c>
      <c r="K3256" s="10">
        <f>IFERROR(Table2[[#This Row],[Total Waste (tons)]] * Table2[[#This Row],[Household waste (%)]], NA())</f>
        <v>1672037.9885999998</v>
      </c>
      <c r="L3256" s="10">
        <v>46.83</v>
      </c>
      <c r="M3256" s="10">
        <f>SUMIFS(Table2[Household waste (%)], Table2[Country], "Australia", Table2[Year], 2020)</f>
        <v>1412.17</v>
      </c>
      <c r="N3256" s="10">
        <f>COUNTIFS(Table2[Year], "USA")</f>
        <v>0</v>
      </c>
    </row>
    <row r="3257" spans="1:14" x14ac:dyDescent="0.35">
      <c r="A3257" s="11" t="s">
        <v>14</v>
      </c>
      <c r="B3257" s="12">
        <v>2020</v>
      </c>
      <c r="C3257" s="11" t="s">
        <v>25</v>
      </c>
      <c r="D3257" s="12">
        <v>16853.16</v>
      </c>
      <c r="E3257" s="13">
        <v>17040.689999999999</v>
      </c>
      <c r="F3257" s="13">
        <f>IFERROR(Table2[[#This Row],[Economic loss ($ million)]]*1000000 / Table2[[#This Row],[Total Waste (tons)]], NA())</f>
        <v>1011127.290074977</v>
      </c>
      <c r="G3257" s="13" t="str">
        <f t="shared" si="50"/>
        <v>Medium</v>
      </c>
      <c r="H3257" s="13">
        <v>32.64</v>
      </c>
      <c r="I3257" s="13">
        <f>IFERROR(Table2[[#This Row],[Total Waste (tons)]] / (Table2[[#This Row],[Population (million)]]*1000), NA())</f>
        <v>5.9162957242154042E-2</v>
      </c>
      <c r="J3257" s="13">
        <v>284.86</v>
      </c>
      <c r="K3257" s="13">
        <f>IFERROR(Table2[[#This Row],[Total Waste (tons)]] * Table2[[#This Row],[Household waste (%)]], NA())</f>
        <v>1156969.4340000001</v>
      </c>
      <c r="L3257" s="13">
        <v>68.650000000000006</v>
      </c>
      <c r="M3257" s="10">
        <f>SUMIFS(Table2[Household waste (%)], Table2[Country], "Australia", Table2[Year], 2020)</f>
        <v>1412.17</v>
      </c>
      <c r="N3257" s="10">
        <f>COUNTIFS(Table2[Year], "USA")</f>
        <v>0</v>
      </c>
    </row>
    <row r="3258" spans="1:14" x14ac:dyDescent="0.35">
      <c r="A3258" s="8" t="s">
        <v>33</v>
      </c>
      <c r="B3258" s="9">
        <v>2024</v>
      </c>
      <c r="C3258" s="8" t="s">
        <v>9</v>
      </c>
      <c r="D3258" s="9">
        <v>37078.589999999997</v>
      </c>
      <c r="E3258" s="10">
        <v>39001.29</v>
      </c>
      <c r="F3258" s="10">
        <f>IFERROR(Table2[[#This Row],[Economic loss ($ million)]]*1000000 / Table2[[#This Row],[Total Waste (tons)]], NA())</f>
        <v>1051854.7226310386</v>
      </c>
      <c r="G3258" s="10" t="str">
        <f t="shared" si="50"/>
        <v>Medium</v>
      </c>
      <c r="H3258" s="10">
        <v>59.38</v>
      </c>
      <c r="I3258" s="10">
        <f>IFERROR(Table2[[#This Row],[Total Waste (tons)]] / (Table2[[#This Row],[Population (million)]]*1000), NA())</f>
        <v>0.27033092738407699</v>
      </c>
      <c r="J3258" s="10">
        <v>137.16</v>
      </c>
      <c r="K3258" s="10">
        <f>IFERROR(Table2[[#This Row],[Total Waste (tons)]] * Table2[[#This Row],[Household waste (%)]], NA())</f>
        <v>1347435.9606000001</v>
      </c>
      <c r="L3258" s="10">
        <v>36.340000000000003</v>
      </c>
      <c r="M3258" s="10">
        <f>SUMIFS(Table2[Household waste (%)], Table2[Country], "Australia", Table2[Year], 2020)</f>
        <v>1412.17</v>
      </c>
      <c r="N3258" s="10">
        <f>COUNTIFS(Table2[Year], "USA")</f>
        <v>0</v>
      </c>
    </row>
    <row r="3259" spans="1:14" x14ac:dyDescent="0.35">
      <c r="A3259" s="11" t="s">
        <v>33</v>
      </c>
      <c r="B3259" s="12">
        <v>2020</v>
      </c>
      <c r="C3259" s="11" t="s">
        <v>15</v>
      </c>
      <c r="D3259" s="12">
        <v>22346.15</v>
      </c>
      <c r="E3259" s="13">
        <v>21709.58</v>
      </c>
      <c r="F3259" s="13">
        <f>IFERROR(Table2[[#This Row],[Economic loss ($ million)]]*1000000 / Table2[[#This Row],[Total Waste (tons)]], NA())</f>
        <v>971513.2136855789</v>
      </c>
      <c r="G3259" s="13" t="str">
        <f t="shared" si="50"/>
        <v>Medium</v>
      </c>
      <c r="H3259" s="13">
        <v>194.72</v>
      </c>
      <c r="I3259" s="13">
        <f>IFERROR(Table2[[#This Row],[Total Waste (tons)]] / (Table2[[#This Row],[Population (million)]]*1000), NA())</f>
        <v>4.798091168702897E-2</v>
      </c>
      <c r="J3259" s="13">
        <v>465.73</v>
      </c>
      <c r="K3259" s="13">
        <f>IFERROR(Table2[[#This Row],[Total Waste (tons)]] * Table2[[#This Row],[Household waste (%)]], NA())</f>
        <v>1060771.7405000001</v>
      </c>
      <c r="L3259" s="13">
        <v>47.47</v>
      </c>
      <c r="M3259" s="10">
        <f>SUMIFS(Table2[Household waste (%)], Table2[Country], "Australia", Table2[Year], 2020)</f>
        <v>1412.17</v>
      </c>
      <c r="N3259" s="10">
        <f>COUNTIFS(Table2[Year], "USA")</f>
        <v>0</v>
      </c>
    </row>
    <row r="3260" spans="1:14" x14ac:dyDescent="0.35">
      <c r="A3260" s="8" t="s">
        <v>8</v>
      </c>
      <c r="B3260" s="9">
        <v>2020</v>
      </c>
      <c r="C3260" s="8" t="s">
        <v>11</v>
      </c>
      <c r="D3260" s="9">
        <v>43672.959999999999</v>
      </c>
      <c r="E3260" s="10">
        <v>47834.03</v>
      </c>
      <c r="F3260" s="10">
        <f>IFERROR(Table2[[#This Row],[Economic loss ($ million)]]*1000000 / Table2[[#This Row],[Total Waste (tons)]], NA())</f>
        <v>1095277.947727839</v>
      </c>
      <c r="G3260" s="10" t="str">
        <f t="shared" si="50"/>
        <v>Medium</v>
      </c>
      <c r="H3260" s="10">
        <v>60.42</v>
      </c>
      <c r="I3260" s="10">
        <f>IFERROR(Table2[[#This Row],[Total Waste (tons)]] / (Table2[[#This Row],[Population (million)]]*1000), NA())</f>
        <v>3.4670159644986383E-2</v>
      </c>
      <c r="J3260" s="10">
        <v>1259.67</v>
      </c>
      <c r="K3260" s="10">
        <f>IFERROR(Table2[[#This Row],[Total Waste (tons)]] * Table2[[#This Row],[Household waste (%)]], NA())</f>
        <v>2526480.736</v>
      </c>
      <c r="L3260" s="10">
        <v>57.85</v>
      </c>
      <c r="M3260" s="10">
        <f>SUMIFS(Table2[Household waste (%)], Table2[Country], "Australia", Table2[Year], 2020)</f>
        <v>1412.17</v>
      </c>
      <c r="N3260" s="10">
        <f>COUNTIFS(Table2[Year], "USA")</f>
        <v>0</v>
      </c>
    </row>
    <row r="3261" spans="1:14" x14ac:dyDescent="0.35">
      <c r="A3261" s="11" t="s">
        <v>31</v>
      </c>
      <c r="B3261" s="12">
        <v>2019</v>
      </c>
      <c r="C3261" s="11" t="s">
        <v>11</v>
      </c>
      <c r="D3261" s="12">
        <v>9645.98</v>
      </c>
      <c r="E3261" s="13">
        <v>11083.33</v>
      </c>
      <c r="F3261" s="13">
        <f>IFERROR(Table2[[#This Row],[Economic loss ($ million)]]*1000000 / Table2[[#This Row],[Total Waste (tons)]], NA())</f>
        <v>1149010.2612694616</v>
      </c>
      <c r="G3261" s="13" t="str">
        <f t="shared" si="50"/>
        <v>High</v>
      </c>
      <c r="H3261" s="13">
        <v>49.54</v>
      </c>
      <c r="I3261" s="13">
        <f>IFERROR(Table2[[#This Row],[Total Waste (tons)]] / (Table2[[#This Row],[Population (million)]]*1000), NA())</f>
        <v>6.6063831244435309E-2</v>
      </c>
      <c r="J3261" s="13">
        <v>146.01</v>
      </c>
      <c r="K3261" s="13">
        <f>IFERROR(Table2[[#This Row],[Total Waste (tons)]] * Table2[[#This Row],[Household waste (%)]], NA())</f>
        <v>321114.67419999995</v>
      </c>
      <c r="L3261" s="13">
        <v>33.29</v>
      </c>
      <c r="M3261" s="10">
        <f>SUMIFS(Table2[Household waste (%)], Table2[Country], "Australia", Table2[Year], 2020)</f>
        <v>1412.17</v>
      </c>
      <c r="N3261" s="10">
        <f>COUNTIFS(Table2[Year], "USA")</f>
        <v>0</v>
      </c>
    </row>
    <row r="3262" spans="1:14" x14ac:dyDescent="0.35">
      <c r="A3262" s="8" t="s">
        <v>12</v>
      </c>
      <c r="B3262" s="9">
        <v>2018</v>
      </c>
      <c r="C3262" s="8" t="s">
        <v>15</v>
      </c>
      <c r="D3262" s="9">
        <v>2050.37</v>
      </c>
      <c r="E3262" s="10">
        <v>1861.12</v>
      </c>
      <c r="F3262" s="10">
        <f>IFERROR(Table2[[#This Row],[Economic loss ($ million)]]*1000000 / Table2[[#This Row],[Total Waste (tons)]], NA())</f>
        <v>907699.58592839341</v>
      </c>
      <c r="G3262" s="10" t="str">
        <f t="shared" si="50"/>
        <v>Low</v>
      </c>
      <c r="H3262" s="10">
        <v>40.549999999999997</v>
      </c>
      <c r="I3262" s="10">
        <f>IFERROR(Table2[[#This Row],[Total Waste (tons)]] / (Table2[[#This Row],[Population (million)]]*1000), NA())</f>
        <v>7.7898636070058121E-3</v>
      </c>
      <c r="J3262" s="10">
        <v>263.20999999999998</v>
      </c>
      <c r="K3262" s="10">
        <f>IFERROR(Table2[[#This Row],[Total Waste (tons)]] * Table2[[#This Row],[Household waste (%)]], NA())</f>
        <v>115046.2607</v>
      </c>
      <c r="L3262" s="10">
        <v>56.11</v>
      </c>
      <c r="M3262" s="10">
        <f>SUMIFS(Table2[Household waste (%)], Table2[Country], "Australia", Table2[Year], 2020)</f>
        <v>1412.17</v>
      </c>
      <c r="N3262" s="10">
        <f>COUNTIFS(Table2[Year], "USA")</f>
        <v>0</v>
      </c>
    </row>
    <row r="3263" spans="1:14" x14ac:dyDescent="0.35">
      <c r="A3263" s="11" t="s">
        <v>8</v>
      </c>
      <c r="B3263" s="12">
        <v>2020</v>
      </c>
      <c r="C3263" s="11" t="s">
        <v>11</v>
      </c>
      <c r="D3263" s="12">
        <v>2655.52</v>
      </c>
      <c r="E3263" s="13">
        <v>2170.41</v>
      </c>
      <c r="F3263" s="13">
        <f>IFERROR(Table2[[#This Row],[Economic loss ($ million)]]*1000000 / Table2[[#This Row],[Total Waste (tons)]], NA())</f>
        <v>817320.14821955771</v>
      </c>
      <c r="G3263" s="13" t="str">
        <f t="shared" si="50"/>
        <v>Low</v>
      </c>
      <c r="H3263" s="13">
        <v>22.1</v>
      </c>
      <c r="I3263" s="13">
        <f>IFERROR(Table2[[#This Row],[Total Waste (tons)]] / (Table2[[#This Row],[Population (million)]]*1000), NA())</f>
        <v>2.7549174205328242E-3</v>
      </c>
      <c r="J3263" s="13">
        <v>963.92</v>
      </c>
      <c r="K3263" s="13">
        <f>IFERROR(Table2[[#This Row],[Total Waste (tons)]] * Table2[[#This Row],[Household waste (%)]], NA())</f>
        <v>121649.37120000001</v>
      </c>
      <c r="L3263" s="13">
        <v>45.81</v>
      </c>
      <c r="M3263" s="10">
        <f>SUMIFS(Table2[Household waste (%)], Table2[Country], "Australia", Table2[Year], 2020)</f>
        <v>1412.17</v>
      </c>
      <c r="N3263" s="10">
        <f>COUNTIFS(Table2[Year], "USA")</f>
        <v>0</v>
      </c>
    </row>
    <row r="3264" spans="1:14" x14ac:dyDescent="0.35">
      <c r="A3264" s="8" t="s">
        <v>31</v>
      </c>
      <c r="B3264" s="9">
        <v>2023</v>
      </c>
      <c r="C3264" s="8" t="s">
        <v>11</v>
      </c>
      <c r="D3264" s="9">
        <v>6588.75</v>
      </c>
      <c r="E3264" s="10">
        <v>6546.04</v>
      </c>
      <c r="F3264" s="10">
        <f>IFERROR(Table2[[#This Row],[Economic loss ($ million)]]*1000000 / Table2[[#This Row],[Total Waste (tons)]], NA())</f>
        <v>993517.73856953136</v>
      </c>
      <c r="G3264" s="10" t="str">
        <f t="shared" si="50"/>
        <v>Medium</v>
      </c>
      <c r="H3264" s="10">
        <v>117.77</v>
      </c>
      <c r="I3264" s="10">
        <f>IFERROR(Table2[[#This Row],[Total Waste (tons)]] / (Table2[[#This Row],[Population (million)]]*1000), NA())</f>
        <v>1.5844054346519178E-2</v>
      </c>
      <c r="J3264" s="10">
        <v>415.85</v>
      </c>
      <c r="K3264" s="10">
        <f>IFERROR(Table2[[#This Row],[Total Waste (tons)]] * Table2[[#This Row],[Household waste (%)]], NA())</f>
        <v>220130.13749999998</v>
      </c>
      <c r="L3264" s="10">
        <v>33.409999999999997</v>
      </c>
      <c r="M3264" s="10">
        <f>SUMIFS(Table2[Household waste (%)], Table2[Country], "Australia", Table2[Year], 2020)</f>
        <v>1412.17</v>
      </c>
      <c r="N3264" s="10">
        <f>COUNTIFS(Table2[Year], "USA")</f>
        <v>0</v>
      </c>
    </row>
    <row r="3265" spans="1:14" x14ac:dyDescent="0.35">
      <c r="A3265" s="11" t="s">
        <v>30</v>
      </c>
      <c r="B3265" s="12">
        <v>2023</v>
      </c>
      <c r="C3265" s="11" t="s">
        <v>20</v>
      </c>
      <c r="D3265" s="12">
        <v>1807.34</v>
      </c>
      <c r="E3265" s="13">
        <v>1560.33</v>
      </c>
      <c r="F3265" s="13">
        <f>IFERROR(Table2[[#This Row],[Economic loss ($ million)]]*1000000 / Table2[[#This Row],[Total Waste (tons)]], NA())</f>
        <v>863329.5340113095</v>
      </c>
      <c r="G3265" s="13" t="str">
        <f t="shared" si="50"/>
        <v>Low</v>
      </c>
      <c r="H3265" s="13">
        <v>123.17</v>
      </c>
      <c r="I3265" s="13">
        <f>IFERROR(Table2[[#This Row],[Total Waste (tons)]] / (Table2[[#This Row],[Population (million)]]*1000), NA())</f>
        <v>8.0469278717720388E-3</v>
      </c>
      <c r="J3265" s="13">
        <v>224.6</v>
      </c>
      <c r="K3265" s="13">
        <f>IFERROR(Table2[[#This Row],[Total Waste (tons)]] * Table2[[#This Row],[Household waste (%)]], NA())</f>
        <v>62009.835400000004</v>
      </c>
      <c r="L3265" s="13">
        <v>34.31</v>
      </c>
      <c r="M3265" s="10">
        <f>SUMIFS(Table2[Household waste (%)], Table2[Country], "Australia", Table2[Year], 2020)</f>
        <v>1412.17</v>
      </c>
      <c r="N3265" s="10">
        <f>COUNTIFS(Table2[Year], "USA")</f>
        <v>0</v>
      </c>
    </row>
    <row r="3266" spans="1:14" x14ac:dyDescent="0.35">
      <c r="A3266" s="8" t="s">
        <v>27</v>
      </c>
      <c r="B3266" s="9">
        <v>2024</v>
      </c>
      <c r="C3266" s="8" t="s">
        <v>9</v>
      </c>
      <c r="D3266" s="9">
        <v>46722.63</v>
      </c>
      <c r="E3266" s="10">
        <v>51041.87</v>
      </c>
      <c r="F3266" s="10">
        <f>IFERROR(Table2[[#This Row],[Economic loss ($ million)]]*1000000 / Table2[[#This Row],[Total Waste (tons)]], NA())</f>
        <v>1092444.2823531125</v>
      </c>
      <c r="G3266" s="10" t="str">
        <f t="shared" ref="G3266:G3329" si="51">IF(F3266&gt;1100000,"High",IF(F3266&gt;=950000,"Medium","Low"))</f>
        <v>Medium</v>
      </c>
      <c r="H3266" s="10">
        <v>32.36</v>
      </c>
      <c r="I3266" s="10">
        <f>IFERROR(Table2[[#This Row],[Total Waste (tons)]] / (Table2[[#This Row],[Population (million)]]*1000), NA())</f>
        <v>3.4323579971202722E-2</v>
      </c>
      <c r="J3266" s="10">
        <v>1361.24</v>
      </c>
      <c r="K3266" s="10">
        <f>IFERROR(Table2[[#This Row],[Total Waste (tons)]] * Table2[[#This Row],[Household waste (%)]], NA())</f>
        <v>2428642.3073999998</v>
      </c>
      <c r="L3266" s="10">
        <v>51.98</v>
      </c>
      <c r="M3266" s="10">
        <f>SUMIFS(Table2[Household waste (%)], Table2[Country], "Australia", Table2[Year], 2020)</f>
        <v>1412.17</v>
      </c>
      <c r="N3266" s="10">
        <f>COUNTIFS(Table2[Year], "USA")</f>
        <v>0</v>
      </c>
    </row>
    <row r="3267" spans="1:14" x14ac:dyDescent="0.35">
      <c r="A3267" s="11" t="s">
        <v>14</v>
      </c>
      <c r="B3267" s="12">
        <v>2023</v>
      </c>
      <c r="C3267" s="11" t="s">
        <v>15</v>
      </c>
      <c r="D3267" s="12">
        <v>46815.03</v>
      </c>
      <c r="E3267" s="13">
        <v>40941.21</v>
      </c>
      <c r="F3267" s="13">
        <f>IFERROR(Table2[[#This Row],[Economic loss ($ million)]]*1000000 / Table2[[#This Row],[Total Waste (tons)]], NA())</f>
        <v>874531.32039005426</v>
      </c>
      <c r="G3267" s="13" t="str">
        <f t="shared" si="51"/>
        <v>Low</v>
      </c>
      <c r="H3267" s="13">
        <v>144.09</v>
      </c>
      <c r="I3267" s="13">
        <f>IFERROR(Table2[[#This Row],[Total Waste (tons)]] / (Table2[[#This Row],[Population (million)]]*1000), NA())</f>
        <v>8.5180185589519647E-2</v>
      </c>
      <c r="J3267" s="13">
        <v>549.6</v>
      </c>
      <c r="K3267" s="13">
        <f>IFERROR(Table2[[#This Row],[Total Waste (tons)]] * Table2[[#This Row],[Household waste (%)]], NA())</f>
        <v>2626791.3333000001</v>
      </c>
      <c r="L3267" s="13">
        <v>56.11</v>
      </c>
      <c r="M3267" s="10">
        <f>SUMIFS(Table2[Household waste (%)], Table2[Country], "Australia", Table2[Year], 2020)</f>
        <v>1412.17</v>
      </c>
      <c r="N3267" s="10">
        <f>COUNTIFS(Table2[Year], "USA")</f>
        <v>0</v>
      </c>
    </row>
    <row r="3268" spans="1:14" x14ac:dyDescent="0.35">
      <c r="A3268" s="8" t="s">
        <v>30</v>
      </c>
      <c r="B3268" s="9">
        <v>2018</v>
      </c>
      <c r="C3268" s="8" t="s">
        <v>15</v>
      </c>
      <c r="D3268" s="9">
        <v>33769.17</v>
      </c>
      <c r="E3268" s="10">
        <v>38293.01</v>
      </c>
      <c r="F3268" s="10">
        <f>IFERROR(Table2[[#This Row],[Economic loss ($ million)]]*1000000 / Table2[[#This Row],[Total Waste (tons)]], NA())</f>
        <v>1133963.6123718766</v>
      </c>
      <c r="G3268" s="10" t="str">
        <f t="shared" si="51"/>
        <v>High</v>
      </c>
      <c r="H3268" s="10">
        <v>71.84</v>
      </c>
      <c r="I3268" s="10">
        <f>IFERROR(Table2[[#This Row],[Total Waste (tons)]] / (Table2[[#This Row],[Population (million)]]*1000), NA())</f>
        <v>0.16223478260869564</v>
      </c>
      <c r="J3268" s="10">
        <v>208.15</v>
      </c>
      <c r="K3268" s="10">
        <f>IFERROR(Table2[[#This Row],[Total Waste (tons)]] * Table2[[#This Row],[Household waste (%)]], NA())</f>
        <v>2285497.4256000002</v>
      </c>
      <c r="L3268" s="10">
        <v>67.680000000000007</v>
      </c>
      <c r="M3268" s="10">
        <f>SUMIFS(Table2[Household waste (%)], Table2[Country], "Australia", Table2[Year], 2020)</f>
        <v>1412.17</v>
      </c>
      <c r="N3268" s="10">
        <f>COUNTIFS(Table2[Year], "USA")</f>
        <v>0</v>
      </c>
    </row>
    <row r="3269" spans="1:14" x14ac:dyDescent="0.35">
      <c r="A3269" s="11" t="s">
        <v>17</v>
      </c>
      <c r="B3269" s="12">
        <v>2024</v>
      </c>
      <c r="C3269" s="11" t="s">
        <v>25</v>
      </c>
      <c r="D3269" s="12">
        <v>16024.39</v>
      </c>
      <c r="E3269" s="13">
        <v>16640.57</v>
      </c>
      <c r="F3269" s="13">
        <f>IFERROR(Table2[[#This Row],[Economic loss ($ million)]]*1000000 / Table2[[#This Row],[Total Waste (tons)]], NA())</f>
        <v>1038452.6337664024</v>
      </c>
      <c r="G3269" s="13" t="str">
        <f t="shared" si="51"/>
        <v>Medium</v>
      </c>
      <c r="H3269" s="13">
        <v>20.84</v>
      </c>
      <c r="I3269" s="13">
        <f>IFERROR(Table2[[#This Row],[Total Waste (tons)]] / (Table2[[#This Row],[Population (million)]]*1000), NA())</f>
        <v>1.5555545848137144E-2</v>
      </c>
      <c r="J3269" s="13">
        <v>1030.1400000000001</v>
      </c>
      <c r="K3269" s="13">
        <f>IFERROR(Table2[[#This Row],[Total Waste (tons)]] * Table2[[#This Row],[Household waste (%)]], NA())</f>
        <v>807469.01209999993</v>
      </c>
      <c r="L3269" s="13">
        <v>50.39</v>
      </c>
      <c r="M3269" s="10">
        <f>SUMIFS(Table2[Household waste (%)], Table2[Country], "Australia", Table2[Year], 2020)</f>
        <v>1412.17</v>
      </c>
      <c r="N3269" s="10">
        <f>COUNTIFS(Table2[Year], "USA")</f>
        <v>0</v>
      </c>
    </row>
    <row r="3270" spans="1:14" x14ac:dyDescent="0.35">
      <c r="A3270" s="8" t="s">
        <v>16</v>
      </c>
      <c r="B3270" s="9">
        <v>2024</v>
      </c>
      <c r="C3270" s="8" t="s">
        <v>22</v>
      </c>
      <c r="D3270" s="9">
        <v>15502.28</v>
      </c>
      <c r="E3270" s="10">
        <v>13784.37</v>
      </c>
      <c r="F3270" s="10">
        <f>IFERROR(Table2[[#This Row],[Economic loss ($ million)]]*1000000 / Table2[[#This Row],[Total Waste (tons)]], NA())</f>
        <v>889183.39753894263</v>
      </c>
      <c r="G3270" s="10" t="str">
        <f t="shared" si="51"/>
        <v>Low</v>
      </c>
      <c r="H3270" s="10">
        <v>131.25</v>
      </c>
      <c r="I3270" s="10">
        <f>IFERROR(Table2[[#This Row],[Total Waste (tons)]] / (Table2[[#This Row],[Population (million)]]*1000), NA())</f>
        <v>1.1646392403161343E-2</v>
      </c>
      <c r="J3270" s="10">
        <v>1331.08</v>
      </c>
      <c r="K3270" s="10">
        <f>IFERROR(Table2[[#This Row],[Total Waste (tons)]] * Table2[[#This Row],[Household waste (%)]], NA())</f>
        <v>911689.08680000005</v>
      </c>
      <c r="L3270" s="10">
        <v>58.81</v>
      </c>
      <c r="M3270" s="10">
        <f>SUMIFS(Table2[Household waste (%)], Table2[Country], "Australia", Table2[Year], 2020)</f>
        <v>1412.17</v>
      </c>
      <c r="N3270" s="10">
        <f>COUNTIFS(Table2[Year], "USA")</f>
        <v>0</v>
      </c>
    </row>
    <row r="3271" spans="1:14" x14ac:dyDescent="0.35">
      <c r="A3271" s="11" t="s">
        <v>34</v>
      </c>
      <c r="B3271" s="12">
        <v>2024</v>
      </c>
      <c r="C3271" s="11" t="s">
        <v>9</v>
      </c>
      <c r="D3271" s="12">
        <v>8983.06</v>
      </c>
      <c r="E3271" s="13">
        <v>10583.84</v>
      </c>
      <c r="F3271" s="13">
        <f>IFERROR(Table2[[#This Row],[Economic loss ($ million)]]*1000000 / Table2[[#This Row],[Total Waste (tons)]], NA())</f>
        <v>1178199.8561737316</v>
      </c>
      <c r="G3271" s="13" t="str">
        <f t="shared" si="51"/>
        <v>High</v>
      </c>
      <c r="H3271" s="13">
        <v>72.739999999999995</v>
      </c>
      <c r="I3271" s="13">
        <f>IFERROR(Table2[[#This Row],[Total Waste (tons)]] / (Table2[[#This Row],[Population (million)]]*1000), NA())</f>
        <v>2.234592039800995E-2</v>
      </c>
      <c r="J3271" s="13">
        <v>402</v>
      </c>
      <c r="K3271" s="13">
        <f>IFERROR(Table2[[#This Row],[Total Waste (tons)]] * Table2[[#This Row],[Household waste (%)]], NA())</f>
        <v>490654.73719999997</v>
      </c>
      <c r="L3271" s="13">
        <v>54.62</v>
      </c>
      <c r="M3271" s="10">
        <f>SUMIFS(Table2[Household waste (%)], Table2[Country], "Australia", Table2[Year], 2020)</f>
        <v>1412.17</v>
      </c>
      <c r="N3271" s="10">
        <f>COUNTIFS(Table2[Year], "USA")</f>
        <v>0</v>
      </c>
    </row>
    <row r="3272" spans="1:14" x14ac:dyDescent="0.35">
      <c r="A3272" s="8" t="s">
        <v>16</v>
      </c>
      <c r="B3272" s="9">
        <v>2021</v>
      </c>
      <c r="C3272" s="8" t="s">
        <v>13</v>
      </c>
      <c r="D3272" s="9">
        <v>19195.97</v>
      </c>
      <c r="E3272" s="10">
        <v>20988.26</v>
      </c>
      <c r="F3272" s="10">
        <f>IFERROR(Table2[[#This Row],[Economic loss ($ million)]]*1000000 / Table2[[#This Row],[Total Waste (tons)]], NA())</f>
        <v>1093368.0350615259</v>
      </c>
      <c r="G3272" s="10" t="str">
        <f t="shared" si="51"/>
        <v>Medium</v>
      </c>
      <c r="H3272" s="10">
        <v>169.68</v>
      </c>
      <c r="I3272" s="10">
        <f>IFERROR(Table2[[#This Row],[Total Waste (tons)]] / (Table2[[#This Row],[Population (million)]]*1000), NA())</f>
        <v>4.5454689682934341E-2</v>
      </c>
      <c r="J3272" s="10">
        <v>422.31</v>
      </c>
      <c r="K3272" s="10">
        <f>IFERROR(Table2[[#This Row],[Total Waste (tons)]] * Table2[[#This Row],[Household waste (%)]], NA())</f>
        <v>844046.80090000003</v>
      </c>
      <c r="L3272" s="10">
        <v>43.97</v>
      </c>
      <c r="M3272" s="10">
        <f>SUMIFS(Table2[Household waste (%)], Table2[Country], "Australia", Table2[Year], 2020)</f>
        <v>1412.17</v>
      </c>
      <c r="N3272" s="10">
        <f>COUNTIFS(Table2[Year], "USA")</f>
        <v>0</v>
      </c>
    </row>
    <row r="3273" spans="1:14" x14ac:dyDescent="0.35">
      <c r="A3273" s="11" t="s">
        <v>14</v>
      </c>
      <c r="B3273" s="12">
        <v>2022</v>
      </c>
      <c r="C3273" s="11" t="s">
        <v>20</v>
      </c>
      <c r="D3273" s="12">
        <v>32301.18</v>
      </c>
      <c r="E3273" s="13">
        <v>37418.51</v>
      </c>
      <c r="F3273" s="13">
        <f>IFERROR(Table2[[#This Row],[Economic loss ($ million)]]*1000000 / Table2[[#This Row],[Total Waste (tons)]], NA())</f>
        <v>1158425.4816697098</v>
      </c>
      <c r="G3273" s="13" t="str">
        <f t="shared" si="51"/>
        <v>High</v>
      </c>
      <c r="H3273" s="13">
        <v>88.09</v>
      </c>
      <c r="I3273" s="13">
        <f>IFERROR(Table2[[#This Row],[Total Waste (tons)]] / (Table2[[#This Row],[Population (million)]]*1000), NA())</f>
        <v>0.15510770708283314</v>
      </c>
      <c r="J3273" s="13">
        <v>208.25</v>
      </c>
      <c r="K3273" s="13">
        <f>IFERROR(Table2[[#This Row],[Total Waste (tons)]] * Table2[[#This Row],[Household waste (%)]], NA())</f>
        <v>1870561.3337999999</v>
      </c>
      <c r="L3273" s="13">
        <v>57.91</v>
      </c>
      <c r="M3273" s="10">
        <f>SUMIFS(Table2[Household waste (%)], Table2[Country], "Australia", Table2[Year], 2020)</f>
        <v>1412.17</v>
      </c>
      <c r="N3273" s="10">
        <f>COUNTIFS(Table2[Year], "USA")</f>
        <v>0</v>
      </c>
    </row>
    <row r="3274" spans="1:14" x14ac:dyDescent="0.35">
      <c r="A3274" s="8" t="s">
        <v>27</v>
      </c>
      <c r="B3274" s="9">
        <v>2020</v>
      </c>
      <c r="C3274" s="8" t="s">
        <v>9</v>
      </c>
      <c r="D3274" s="9">
        <v>4887.7299999999996</v>
      </c>
      <c r="E3274" s="10">
        <v>5265.03</v>
      </c>
      <c r="F3274" s="10">
        <f>IFERROR(Table2[[#This Row],[Economic loss ($ million)]]*1000000 / Table2[[#This Row],[Total Waste (tons)]], NA())</f>
        <v>1077193.2983204883</v>
      </c>
      <c r="G3274" s="10" t="str">
        <f t="shared" si="51"/>
        <v>Medium</v>
      </c>
      <c r="H3274" s="10">
        <v>22.07</v>
      </c>
      <c r="I3274" s="10">
        <f>IFERROR(Table2[[#This Row],[Total Waste (tons)]] / (Table2[[#This Row],[Population (million)]]*1000), NA())</f>
        <v>5.4433913934426228E-3</v>
      </c>
      <c r="J3274" s="10">
        <v>897.92</v>
      </c>
      <c r="K3274" s="10">
        <f>IFERROR(Table2[[#This Row],[Total Waste (tons)]] * Table2[[#This Row],[Household waste (%)]], NA())</f>
        <v>287007.50559999997</v>
      </c>
      <c r="L3274" s="10">
        <v>58.72</v>
      </c>
      <c r="M3274" s="10">
        <f>SUMIFS(Table2[Household waste (%)], Table2[Country], "Australia", Table2[Year], 2020)</f>
        <v>1412.17</v>
      </c>
      <c r="N3274" s="10">
        <f>COUNTIFS(Table2[Year], "USA")</f>
        <v>0</v>
      </c>
    </row>
    <row r="3275" spans="1:14" x14ac:dyDescent="0.35">
      <c r="A3275" s="11" t="s">
        <v>17</v>
      </c>
      <c r="B3275" s="12">
        <v>2023</v>
      </c>
      <c r="C3275" s="11" t="s">
        <v>15</v>
      </c>
      <c r="D3275" s="12">
        <v>3712.38</v>
      </c>
      <c r="E3275" s="13">
        <v>3146.93</v>
      </c>
      <c r="F3275" s="13">
        <f>IFERROR(Table2[[#This Row],[Economic loss ($ million)]]*1000000 / Table2[[#This Row],[Total Waste (tons)]], NA())</f>
        <v>847685.3123872017</v>
      </c>
      <c r="G3275" s="13" t="str">
        <f t="shared" si="51"/>
        <v>Low</v>
      </c>
      <c r="H3275" s="13">
        <v>157.55000000000001</v>
      </c>
      <c r="I3275" s="13">
        <f>IFERROR(Table2[[#This Row],[Total Waste (tons)]] / (Table2[[#This Row],[Population (million)]]*1000), NA())</f>
        <v>5.2334954535842677E-3</v>
      </c>
      <c r="J3275" s="13">
        <v>709.35</v>
      </c>
      <c r="K3275" s="13">
        <f>IFERROR(Table2[[#This Row],[Total Waste (tons)]] * Table2[[#This Row],[Household waste (%)]], NA())</f>
        <v>161191.53960000002</v>
      </c>
      <c r="L3275" s="13">
        <v>43.42</v>
      </c>
      <c r="M3275" s="10">
        <f>SUMIFS(Table2[Household waste (%)], Table2[Country], "Australia", Table2[Year], 2020)</f>
        <v>1412.17</v>
      </c>
      <c r="N3275" s="10">
        <f>COUNTIFS(Table2[Year], "USA")</f>
        <v>0</v>
      </c>
    </row>
    <row r="3276" spans="1:14" x14ac:dyDescent="0.35">
      <c r="A3276" s="8" t="s">
        <v>23</v>
      </c>
      <c r="B3276" s="9">
        <v>2023</v>
      </c>
      <c r="C3276" s="8" t="s">
        <v>13</v>
      </c>
      <c r="D3276" s="9">
        <v>5114.3</v>
      </c>
      <c r="E3276" s="10">
        <v>4884.28</v>
      </c>
      <c r="F3276" s="10">
        <f>IFERROR(Table2[[#This Row],[Economic loss ($ million)]]*1000000 / Table2[[#This Row],[Total Waste (tons)]], NA())</f>
        <v>955024.14797724027</v>
      </c>
      <c r="G3276" s="10" t="str">
        <f t="shared" si="51"/>
        <v>Medium</v>
      </c>
      <c r="H3276" s="10">
        <v>33.619999999999997</v>
      </c>
      <c r="I3276" s="10">
        <f>IFERROR(Table2[[#This Row],[Total Waste (tons)]] / (Table2[[#This Row],[Population (million)]]*1000), NA())</f>
        <v>3.4460615861464865E-2</v>
      </c>
      <c r="J3276" s="10">
        <v>148.41</v>
      </c>
      <c r="K3276" s="10">
        <f>IFERROR(Table2[[#This Row],[Total Waste (tons)]] * Table2[[#This Row],[Household waste (%)]], NA())</f>
        <v>160179.87600000002</v>
      </c>
      <c r="L3276" s="10">
        <v>31.32</v>
      </c>
      <c r="M3276" s="10">
        <f>SUMIFS(Table2[Household waste (%)], Table2[Country], "Australia", Table2[Year], 2020)</f>
        <v>1412.17</v>
      </c>
      <c r="N3276" s="10">
        <f>COUNTIFS(Table2[Year], "USA")</f>
        <v>0</v>
      </c>
    </row>
    <row r="3277" spans="1:14" x14ac:dyDescent="0.35">
      <c r="A3277" s="11" t="s">
        <v>10</v>
      </c>
      <c r="B3277" s="12">
        <v>2022</v>
      </c>
      <c r="C3277" s="11" t="s">
        <v>25</v>
      </c>
      <c r="D3277" s="12">
        <v>39060.620000000003</v>
      </c>
      <c r="E3277" s="13">
        <v>34962.300000000003</v>
      </c>
      <c r="F3277" s="13">
        <f>IFERROR(Table2[[#This Row],[Economic loss ($ million)]]*1000000 / Table2[[#This Row],[Total Waste (tons)]], NA())</f>
        <v>895077.95831197756</v>
      </c>
      <c r="G3277" s="13" t="str">
        <f t="shared" si="51"/>
        <v>Low</v>
      </c>
      <c r="H3277" s="13">
        <v>199.92</v>
      </c>
      <c r="I3277" s="13">
        <f>IFERROR(Table2[[#This Row],[Total Waste (tons)]] / (Table2[[#This Row],[Population (million)]]*1000), NA())</f>
        <v>4.4088469005372707E-2</v>
      </c>
      <c r="J3277" s="13">
        <v>885.96</v>
      </c>
      <c r="K3277" s="13">
        <f>IFERROR(Table2[[#This Row],[Total Waste (tons)]] * Table2[[#This Row],[Household waste (%)]], NA())</f>
        <v>1725307.5854000002</v>
      </c>
      <c r="L3277" s="13">
        <v>44.17</v>
      </c>
      <c r="M3277" s="10">
        <f>SUMIFS(Table2[Household waste (%)], Table2[Country], "Australia", Table2[Year], 2020)</f>
        <v>1412.17</v>
      </c>
      <c r="N3277" s="10">
        <f>COUNTIFS(Table2[Year], "USA")</f>
        <v>0</v>
      </c>
    </row>
    <row r="3278" spans="1:14" x14ac:dyDescent="0.35">
      <c r="A3278" s="8" t="s">
        <v>12</v>
      </c>
      <c r="B3278" s="9">
        <v>2019</v>
      </c>
      <c r="C3278" s="8" t="s">
        <v>9</v>
      </c>
      <c r="D3278" s="9">
        <v>40255.89</v>
      </c>
      <c r="E3278" s="10">
        <v>34570.93</v>
      </c>
      <c r="F3278" s="10">
        <f>IFERROR(Table2[[#This Row],[Economic loss ($ million)]]*1000000 / Table2[[#This Row],[Total Waste (tons)]], NA())</f>
        <v>858779.42333407607</v>
      </c>
      <c r="G3278" s="10" t="str">
        <f t="shared" si="51"/>
        <v>Low</v>
      </c>
      <c r="H3278" s="10">
        <v>194.77</v>
      </c>
      <c r="I3278" s="10">
        <f>IFERROR(Table2[[#This Row],[Total Waste (tons)]] / (Table2[[#This Row],[Population (million)]]*1000), NA())</f>
        <v>7.0141988430443267E-2</v>
      </c>
      <c r="J3278" s="10">
        <v>573.91999999999996</v>
      </c>
      <c r="K3278" s="10">
        <f>IFERROR(Table2[[#This Row],[Total Waste (tons)]] * Table2[[#This Row],[Household waste (%)]], NA())</f>
        <v>1803866.4309</v>
      </c>
      <c r="L3278" s="10">
        <v>44.81</v>
      </c>
      <c r="M3278" s="10">
        <f>SUMIFS(Table2[Household waste (%)], Table2[Country], "Australia", Table2[Year], 2020)</f>
        <v>1412.17</v>
      </c>
      <c r="N3278" s="10">
        <f>COUNTIFS(Table2[Year], "USA")</f>
        <v>0</v>
      </c>
    </row>
    <row r="3279" spans="1:14" x14ac:dyDescent="0.35">
      <c r="A3279" s="11" t="s">
        <v>26</v>
      </c>
      <c r="B3279" s="12">
        <v>2021</v>
      </c>
      <c r="C3279" s="11" t="s">
        <v>11</v>
      </c>
      <c r="D3279" s="12">
        <v>24282.86</v>
      </c>
      <c r="E3279" s="13">
        <v>28463.98</v>
      </c>
      <c r="F3279" s="13">
        <f>IFERROR(Table2[[#This Row],[Economic loss ($ million)]]*1000000 / Table2[[#This Row],[Total Waste (tons)]], NA())</f>
        <v>1172184.0013902811</v>
      </c>
      <c r="G3279" s="13" t="str">
        <f t="shared" si="51"/>
        <v>High</v>
      </c>
      <c r="H3279" s="13">
        <v>110.28</v>
      </c>
      <c r="I3279" s="13">
        <f>IFERROR(Table2[[#This Row],[Total Waste (tons)]] / (Table2[[#This Row],[Population (million)]]*1000), NA())</f>
        <v>0.23881648308418568</v>
      </c>
      <c r="J3279" s="13">
        <v>101.68</v>
      </c>
      <c r="K3279" s="13">
        <f>IFERROR(Table2[[#This Row],[Total Waste (tons)]] * Table2[[#This Row],[Household waste (%)]], NA())</f>
        <v>1287234.4086</v>
      </c>
      <c r="L3279" s="13">
        <v>53.01</v>
      </c>
      <c r="M3279" s="10">
        <f>SUMIFS(Table2[Household waste (%)], Table2[Country], "Australia", Table2[Year], 2020)</f>
        <v>1412.17</v>
      </c>
      <c r="N3279" s="10">
        <f>COUNTIFS(Table2[Year], "USA")</f>
        <v>0</v>
      </c>
    </row>
    <row r="3280" spans="1:14" x14ac:dyDescent="0.35">
      <c r="A3280" s="8" t="s">
        <v>10</v>
      </c>
      <c r="B3280" s="9">
        <v>2024</v>
      </c>
      <c r="C3280" s="8" t="s">
        <v>20</v>
      </c>
      <c r="D3280" s="9">
        <v>19616.759999999998</v>
      </c>
      <c r="E3280" s="10">
        <v>16787.22</v>
      </c>
      <c r="F3280" s="10">
        <f>IFERROR(Table2[[#This Row],[Economic loss ($ million)]]*1000000 / Table2[[#This Row],[Total Waste (tons)]], NA())</f>
        <v>855759.05501214287</v>
      </c>
      <c r="G3280" s="10" t="str">
        <f t="shared" si="51"/>
        <v>Low</v>
      </c>
      <c r="H3280" s="10">
        <v>116.5</v>
      </c>
      <c r="I3280" s="10">
        <f>IFERROR(Table2[[#This Row],[Total Waste (tons)]] / (Table2[[#This Row],[Population (million)]]*1000), NA())</f>
        <v>7.7469236237264039E-2</v>
      </c>
      <c r="J3280" s="10">
        <v>253.22</v>
      </c>
      <c r="K3280" s="10">
        <f>IFERROR(Table2[[#This Row],[Total Waste (tons)]] * Table2[[#This Row],[Household waste (%)]], NA())</f>
        <v>1207215.4103999999</v>
      </c>
      <c r="L3280" s="10">
        <v>61.54</v>
      </c>
      <c r="M3280" s="10">
        <f>SUMIFS(Table2[Household waste (%)], Table2[Country], "Australia", Table2[Year], 2020)</f>
        <v>1412.17</v>
      </c>
      <c r="N3280" s="10">
        <f>COUNTIFS(Table2[Year], "USA")</f>
        <v>0</v>
      </c>
    </row>
    <row r="3281" spans="1:14" x14ac:dyDescent="0.35">
      <c r="A3281" s="11" t="s">
        <v>32</v>
      </c>
      <c r="B3281" s="12">
        <v>2024</v>
      </c>
      <c r="C3281" s="11" t="s">
        <v>13</v>
      </c>
      <c r="D3281" s="12">
        <v>1999.43</v>
      </c>
      <c r="E3281" s="13">
        <v>2209.15</v>
      </c>
      <c r="F3281" s="13">
        <f>IFERROR(Table2[[#This Row],[Economic loss ($ million)]]*1000000 / Table2[[#This Row],[Total Waste (tons)]], NA())</f>
        <v>1104889.8936196815</v>
      </c>
      <c r="G3281" s="13" t="str">
        <f t="shared" si="51"/>
        <v>High</v>
      </c>
      <c r="H3281" s="13">
        <v>81.150000000000006</v>
      </c>
      <c r="I3281" s="13">
        <f>IFERROR(Table2[[#This Row],[Total Waste (tons)]] / (Table2[[#This Row],[Population (million)]]*1000), NA())</f>
        <v>7.9680787470609339E-3</v>
      </c>
      <c r="J3281" s="13">
        <v>250.93</v>
      </c>
      <c r="K3281" s="13">
        <f>IFERROR(Table2[[#This Row],[Total Waste (tons)]] * Table2[[#This Row],[Household waste (%)]], NA())</f>
        <v>91773.837</v>
      </c>
      <c r="L3281" s="13">
        <v>45.9</v>
      </c>
      <c r="M3281" s="10">
        <f>SUMIFS(Table2[Household waste (%)], Table2[Country], "Australia", Table2[Year], 2020)</f>
        <v>1412.17</v>
      </c>
      <c r="N3281" s="10">
        <f>COUNTIFS(Table2[Year], "USA")</f>
        <v>0</v>
      </c>
    </row>
    <row r="3282" spans="1:14" x14ac:dyDescent="0.35">
      <c r="A3282" s="8" t="s">
        <v>31</v>
      </c>
      <c r="B3282" s="9">
        <v>2019</v>
      </c>
      <c r="C3282" s="8" t="s">
        <v>19</v>
      </c>
      <c r="D3282" s="9">
        <v>34166.79</v>
      </c>
      <c r="E3282" s="10">
        <v>40472.400000000001</v>
      </c>
      <c r="F3282" s="10">
        <f>IFERROR(Table2[[#This Row],[Economic loss ($ million)]]*1000000 / Table2[[#This Row],[Total Waste (tons)]], NA())</f>
        <v>1184553.7728302835</v>
      </c>
      <c r="G3282" s="10" t="str">
        <f t="shared" si="51"/>
        <v>High</v>
      </c>
      <c r="H3282" s="10">
        <v>46.19</v>
      </c>
      <c r="I3282" s="10">
        <f>IFERROR(Table2[[#This Row],[Total Waste (tons)]] / (Table2[[#This Row],[Population (million)]]*1000), NA())</f>
        <v>5.2346049547272143E-2</v>
      </c>
      <c r="J3282" s="10">
        <v>652.71</v>
      </c>
      <c r="K3282" s="10">
        <f>IFERROR(Table2[[#This Row],[Total Waste (tons)]] * Table2[[#This Row],[Household waste (%)]], NA())</f>
        <v>2278583.2250999999</v>
      </c>
      <c r="L3282" s="10">
        <v>66.69</v>
      </c>
      <c r="M3282" s="10">
        <f>SUMIFS(Table2[Household waste (%)], Table2[Country], "Australia", Table2[Year], 2020)</f>
        <v>1412.17</v>
      </c>
      <c r="N3282" s="10">
        <f>COUNTIFS(Table2[Year], "USA")</f>
        <v>0</v>
      </c>
    </row>
    <row r="3283" spans="1:14" x14ac:dyDescent="0.35">
      <c r="A3283" s="11" t="s">
        <v>30</v>
      </c>
      <c r="B3283" s="12">
        <v>2018</v>
      </c>
      <c r="C3283" s="11" t="s">
        <v>15</v>
      </c>
      <c r="D3283" s="12">
        <v>46773.98</v>
      </c>
      <c r="E3283" s="13">
        <v>48206.73</v>
      </c>
      <c r="F3283" s="13">
        <f>IFERROR(Table2[[#This Row],[Economic loss ($ million)]]*1000000 / Table2[[#This Row],[Total Waste (tons)]], NA())</f>
        <v>1030631.3467444933</v>
      </c>
      <c r="G3283" s="13" t="str">
        <f t="shared" si="51"/>
        <v>Medium</v>
      </c>
      <c r="H3283" s="13">
        <v>84.36</v>
      </c>
      <c r="I3283" s="13">
        <f>IFERROR(Table2[[#This Row],[Total Waste (tons)]] / (Table2[[#This Row],[Population (million)]]*1000), NA())</f>
        <v>4.7319574696247736E-2</v>
      </c>
      <c r="J3283" s="13">
        <v>988.47</v>
      </c>
      <c r="K3283" s="13">
        <f>IFERROR(Table2[[#This Row],[Total Waste (tons)]] * Table2[[#This Row],[Household waste (%)]], NA())</f>
        <v>1512202.7734000001</v>
      </c>
      <c r="L3283" s="13">
        <v>32.33</v>
      </c>
      <c r="M3283" s="10">
        <f>SUMIFS(Table2[Household waste (%)], Table2[Country], "Australia", Table2[Year], 2020)</f>
        <v>1412.17</v>
      </c>
      <c r="N3283" s="10">
        <f>COUNTIFS(Table2[Year], "USA")</f>
        <v>0</v>
      </c>
    </row>
    <row r="3284" spans="1:14" x14ac:dyDescent="0.35">
      <c r="A3284" s="8" t="s">
        <v>17</v>
      </c>
      <c r="B3284" s="9">
        <v>2022</v>
      </c>
      <c r="C3284" s="8" t="s">
        <v>13</v>
      </c>
      <c r="D3284" s="9">
        <v>46538.54</v>
      </c>
      <c r="E3284" s="10">
        <v>48512.62</v>
      </c>
      <c r="F3284" s="10">
        <f>IFERROR(Table2[[#This Row],[Economic loss ($ million)]]*1000000 / Table2[[#This Row],[Total Waste (tons)]], NA())</f>
        <v>1042418.1764189422</v>
      </c>
      <c r="G3284" s="10" t="str">
        <f t="shared" si="51"/>
        <v>Medium</v>
      </c>
      <c r="H3284" s="10">
        <v>28.93</v>
      </c>
      <c r="I3284" s="10">
        <f>IFERROR(Table2[[#This Row],[Total Waste (tons)]] / (Table2[[#This Row],[Population (million)]]*1000), NA())</f>
        <v>0.23176563745019921</v>
      </c>
      <c r="J3284" s="10">
        <v>200.8</v>
      </c>
      <c r="K3284" s="10">
        <f>IFERROR(Table2[[#This Row],[Total Waste (tons)]] * Table2[[#This Row],[Household waste (%)]], NA())</f>
        <v>2520061.9410000001</v>
      </c>
      <c r="L3284" s="10">
        <v>54.15</v>
      </c>
      <c r="M3284" s="10">
        <f>SUMIFS(Table2[Household waste (%)], Table2[Country], "Australia", Table2[Year], 2020)</f>
        <v>1412.17</v>
      </c>
      <c r="N3284" s="10">
        <f>COUNTIFS(Table2[Year], "USA")</f>
        <v>0</v>
      </c>
    </row>
    <row r="3285" spans="1:14" x14ac:dyDescent="0.35">
      <c r="A3285" s="11" t="s">
        <v>34</v>
      </c>
      <c r="B3285" s="12">
        <v>2021</v>
      </c>
      <c r="C3285" s="11" t="s">
        <v>13</v>
      </c>
      <c r="D3285" s="12">
        <v>11491.37</v>
      </c>
      <c r="E3285" s="13">
        <v>10326.31</v>
      </c>
      <c r="F3285" s="13">
        <f>IFERROR(Table2[[#This Row],[Economic loss ($ million)]]*1000000 / Table2[[#This Row],[Total Waste (tons)]], NA())</f>
        <v>898614.351465491</v>
      </c>
      <c r="G3285" s="13" t="str">
        <f t="shared" si="51"/>
        <v>Low</v>
      </c>
      <c r="H3285" s="13">
        <v>138.19</v>
      </c>
      <c r="I3285" s="13">
        <f>IFERROR(Table2[[#This Row],[Total Waste (tons)]] / (Table2[[#This Row],[Population (million)]]*1000), NA())</f>
        <v>2.479420458713617E-2</v>
      </c>
      <c r="J3285" s="13">
        <v>463.47</v>
      </c>
      <c r="K3285" s="13">
        <f>IFERROR(Table2[[#This Row],[Total Waste (tons)]] * Table2[[#This Row],[Household waste (%)]], NA())</f>
        <v>672130.2313000001</v>
      </c>
      <c r="L3285" s="13">
        <v>58.49</v>
      </c>
      <c r="M3285" s="10">
        <f>SUMIFS(Table2[Household waste (%)], Table2[Country], "Australia", Table2[Year], 2020)</f>
        <v>1412.17</v>
      </c>
      <c r="N3285" s="10">
        <f>COUNTIFS(Table2[Year], "USA")</f>
        <v>0</v>
      </c>
    </row>
    <row r="3286" spans="1:14" x14ac:dyDescent="0.35">
      <c r="A3286" s="8" t="s">
        <v>30</v>
      </c>
      <c r="B3286" s="9">
        <v>2024</v>
      </c>
      <c r="C3286" s="8" t="s">
        <v>15</v>
      </c>
      <c r="D3286" s="9">
        <v>43696.76</v>
      </c>
      <c r="E3286" s="10">
        <v>38169.410000000003</v>
      </c>
      <c r="F3286" s="10">
        <f>IFERROR(Table2[[#This Row],[Economic loss ($ million)]]*1000000 / Table2[[#This Row],[Total Waste (tons)]], NA())</f>
        <v>873506.63985155872</v>
      </c>
      <c r="G3286" s="10" t="str">
        <f t="shared" si="51"/>
        <v>Low</v>
      </c>
      <c r="H3286" s="10">
        <v>104.85</v>
      </c>
      <c r="I3286" s="10">
        <f>IFERROR(Table2[[#This Row],[Total Waste (tons)]] / (Table2[[#This Row],[Population (million)]]*1000), NA())</f>
        <v>3.7881889900303424E-2</v>
      </c>
      <c r="J3286" s="10">
        <v>1153.5</v>
      </c>
      <c r="K3286" s="10">
        <f>IFERROR(Table2[[#This Row],[Total Waste (tons)]] * Table2[[#This Row],[Household waste (%)]], NA())</f>
        <v>1835263.9200000002</v>
      </c>
      <c r="L3286" s="10">
        <v>42</v>
      </c>
      <c r="M3286" s="10">
        <f>SUMIFS(Table2[Household waste (%)], Table2[Country], "Australia", Table2[Year], 2020)</f>
        <v>1412.17</v>
      </c>
      <c r="N3286" s="10">
        <f>COUNTIFS(Table2[Year], "USA")</f>
        <v>0</v>
      </c>
    </row>
    <row r="3287" spans="1:14" x14ac:dyDescent="0.35">
      <c r="A3287" s="11" t="s">
        <v>18</v>
      </c>
      <c r="B3287" s="12">
        <v>2023</v>
      </c>
      <c r="C3287" s="11" t="s">
        <v>20</v>
      </c>
      <c r="D3287" s="12">
        <v>17496.98</v>
      </c>
      <c r="E3287" s="13">
        <v>20725.2</v>
      </c>
      <c r="F3287" s="13">
        <f>IFERROR(Table2[[#This Row],[Economic loss ($ million)]]*1000000 / Table2[[#This Row],[Total Waste (tons)]], NA())</f>
        <v>1184501.5539824588</v>
      </c>
      <c r="G3287" s="13" t="str">
        <f t="shared" si="51"/>
        <v>High</v>
      </c>
      <c r="H3287" s="13">
        <v>85.12</v>
      </c>
      <c r="I3287" s="13">
        <f>IFERROR(Table2[[#This Row],[Total Waste (tons)]] / (Table2[[#This Row],[Population (million)]]*1000), NA())</f>
        <v>1.4164269118992301E-2</v>
      </c>
      <c r="J3287" s="13">
        <v>1235.29</v>
      </c>
      <c r="K3287" s="13">
        <f>IFERROR(Table2[[#This Row],[Total Waste (tons)]] * Table2[[#This Row],[Household waste (%)]], NA())</f>
        <v>615193.81679999991</v>
      </c>
      <c r="L3287" s="13">
        <v>35.159999999999997</v>
      </c>
      <c r="M3287" s="10">
        <f>SUMIFS(Table2[Household waste (%)], Table2[Country], "Australia", Table2[Year], 2020)</f>
        <v>1412.17</v>
      </c>
      <c r="N3287" s="10">
        <f>COUNTIFS(Table2[Year], "USA")</f>
        <v>0</v>
      </c>
    </row>
    <row r="3288" spans="1:14" x14ac:dyDescent="0.35">
      <c r="A3288" s="8" t="s">
        <v>28</v>
      </c>
      <c r="B3288" s="9">
        <v>2024</v>
      </c>
      <c r="C3288" s="8" t="s">
        <v>22</v>
      </c>
      <c r="D3288" s="9">
        <v>44426.82</v>
      </c>
      <c r="E3288" s="10">
        <v>39419.51</v>
      </c>
      <c r="F3288" s="10">
        <f>IFERROR(Table2[[#This Row],[Economic loss ($ million)]]*1000000 / Table2[[#This Row],[Total Waste (tons)]], NA())</f>
        <v>887290.83017870737</v>
      </c>
      <c r="G3288" s="10" t="str">
        <f t="shared" si="51"/>
        <v>Low</v>
      </c>
      <c r="H3288" s="10">
        <v>73.58</v>
      </c>
      <c r="I3288" s="10">
        <f>IFERROR(Table2[[#This Row],[Total Waste (tons)]] / (Table2[[#This Row],[Population (million)]]*1000), NA())</f>
        <v>3.1779523165733167E-2</v>
      </c>
      <c r="J3288" s="10">
        <v>1397.97</v>
      </c>
      <c r="K3288" s="10">
        <f>IFERROR(Table2[[#This Row],[Total Waste (tons)]] * Table2[[#This Row],[Household waste (%)]], NA())</f>
        <v>2380833.2838000003</v>
      </c>
      <c r="L3288" s="10">
        <v>53.59</v>
      </c>
      <c r="M3288" s="10">
        <f>SUMIFS(Table2[Household waste (%)], Table2[Country], "Australia", Table2[Year], 2020)</f>
        <v>1412.17</v>
      </c>
      <c r="N3288" s="10">
        <f>COUNTIFS(Table2[Year], "USA")</f>
        <v>0</v>
      </c>
    </row>
    <row r="3289" spans="1:14" x14ac:dyDescent="0.35">
      <c r="A3289" s="11" t="s">
        <v>23</v>
      </c>
      <c r="B3289" s="12">
        <v>2023</v>
      </c>
      <c r="C3289" s="11" t="s">
        <v>13</v>
      </c>
      <c r="D3289" s="12">
        <v>9282.85</v>
      </c>
      <c r="E3289" s="13">
        <v>7976.85</v>
      </c>
      <c r="F3289" s="13">
        <f>IFERROR(Table2[[#This Row],[Economic loss ($ million)]]*1000000 / Table2[[#This Row],[Total Waste (tons)]], NA())</f>
        <v>859310.44883844932</v>
      </c>
      <c r="G3289" s="13" t="str">
        <f t="shared" si="51"/>
        <v>Low</v>
      </c>
      <c r="H3289" s="13">
        <v>44.24</v>
      </c>
      <c r="I3289" s="13">
        <f>IFERROR(Table2[[#This Row],[Total Waste (tons)]] / (Table2[[#This Row],[Population (million)]]*1000), NA())</f>
        <v>3.6568248965924761E-2</v>
      </c>
      <c r="J3289" s="13">
        <v>253.85</v>
      </c>
      <c r="K3289" s="13">
        <f>IFERROR(Table2[[#This Row],[Total Waste (tons)]] * Table2[[#This Row],[Household waste (%)]], NA())</f>
        <v>552329.57500000007</v>
      </c>
      <c r="L3289" s="13">
        <v>59.5</v>
      </c>
      <c r="M3289" s="10">
        <f>SUMIFS(Table2[Household waste (%)], Table2[Country], "Australia", Table2[Year], 2020)</f>
        <v>1412.17</v>
      </c>
      <c r="N3289" s="10">
        <f>COUNTIFS(Table2[Year], "USA")</f>
        <v>0</v>
      </c>
    </row>
    <row r="3290" spans="1:14" x14ac:dyDescent="0.35">
      <c r="A3290" s="8" t="s">
        <v>23</v>
      </c>
      <c r="B3290" s="9">
        <v>2019</v>
      </c>
      <c r="C3290" s="8" t="s">
        <v>22</v>
      </c>
      <c r="D3290" s="9">
        <v>32065.24</v>
      </c>
      <c r="E3290" s="10">
        <v>36800.089999999997</v>
      </c>
      <c r="F3290" s="10">
        <f>IFERROR(Table2[[#This Row],[Economic loss ($ million)]]*1000000 / Table2[[#This Row],[Total Waste (tons)]], NA())</f>
        <v>1147663.0145291288</v>
      </c>
      <c r="G3290" s="10" t="str">
        <f t="shared" si="51"/>
        <v>High</v>
      </c>
      <c r="H3290" s="10">
        <v>61.8</v>
      </c>
      <c r="I3290" s="10">
        <f>IFERROR(Table2[[#This Row],[Total Waste (tons)]] / (Table2[[#This Row],[Population (million)]]*1000), NA())</f>
        <v>4.3435297942375682E-2</v>
      </c>
      <c r="J3290" s="10">
        <v>738.23</v>
      </c>
      <c r="K3290" s="10">
        <f>IFERROR(Table2[[#This Row],[Total Waste (tons)]] * Table2[[#This Row],[Household waste (%)]], NA())</f>
        <v>1024805.0704000001</v>
      </c>
      <c r="L3290" s="10">
        <v>31.96</v>
      </c>
      <c r="M3290" s="10">
        <f>SUMIFS(Table2[Household waste (%)], Table2[Country], "Australia", Table2[Year], 2020)</f>
        <v>1412.17</v>
      </c>
      <c r="N3290" s="10">
        <f>COUNTIFS(Table2[Year], "USA")</f>
        <v>0</v>
      </c>
    </row>
    <row r="3291" spans="1:14" x14ac:dyDescent="0.35">
      <c r="A3291" s="11" t="s">
        <v>29</v>
      </c>
      <c r="B3291" s="12">
        <v>2022</v>
      </c>
      <c r="C3291" s="11" t="s">
        <v>25</v>
      </c>
      <c r="D3291" s="12">
        <v>26722.17</v>
      </c>
      <c r="E3291" s="13">
        <v>27929.17</v>
      </c>
      <c r="F3291" s="13">
        <f>IFERROR(Table2[[#This Row],[Economic loss ($ million)]]*1000000 / Table2[[#This Row],[Total Waste (tons)]], NA())</f>
        <v>1045168.4874394558</v>
      </c>
      <c r="G3291" s="13" t="str">
        <f t="shared" si="51"/>
        <v>Medium</v>
      </c>
      <c r="H3291" s="13">
        <v>129.94999999999999</v>
      </c>
      <c r="I3291" s="13">
        <f>IFERROR(Table2[[#This Row],[Total Waste (tons)]] / (Table2[[#This Row],[Population (million)]]*1000), NA())</f>
        <v>2.1514395439833824E-2</v>
      </c>
      <c r="J3291" s="13">
        <v>1242.06</v>
      </c>
      <c r="K3291" s="13">
        <f>IFERROR(Table2[[#This Row],[Total Waste (tons)]] * Table2[[#This Row],[Household waste (%)]], NA())</f>
        <v>1002615.8184</v>
      </c>
      <c r="L3291" s="13">
        <v>37.520000000000003</v>
      </c>
      <c r="M3291" s="10">
        <f>SUMIFS(Table2[Household waste (%)], Table2[Country], "Australia", Table2[Year], 2020)</f>
        <v>1412.17</v>
      </c>
      <c r="N3291" s="10">
        <f>COUNTIFS(Table2[Year], "USA")</f>
        <v>0</v>
      </c>
    </row>
    <row r="3292" spans="1:14" x14ac:dyDescent="0.35">
      <c r="A3292" s="8" t="s">
        <v>27</v>
      </c>
      <c r="B3292" s="9">
        <v>2021</v>
      </c>
      <c r="C3292" s="8" t="s">
        <v>15</v>
      </c>
      <c r="D3292" s="9">
        <v>7398.36</v>
      </c>
      <c r="E3292" s="10">
        <v>6727.97</v>
      </c>
      <c r="F3292" s="10">
        <f>IFERROR(Table2[[#This Row],[Economic loss ($ million)]]*1000000 / Table2[[#This Row],[Total Waste (tons)]], NA())</f>
        <v>909386.67488470417</v>
      </c>
      <c r="G3292" s="10" t="str">
        <f t="shared" si="51"/>
        <v>Low</v>
      </c>
      <c r="H3292" s="10">
        <v>154.96</v>
      </c>
      <c r="I3292" s="10">
        <f>IFERROR(Table2[[#This Row],[Total Waste (tons)]] / (Table2[[#This Row],[Population (million)]]*1000), NA())</f>
        <v>1.299029023932014E-2</v>
      </c>
      <c r="J3292" s="10">
        <v>569.53</v>
      </c>
      <c r="K3292" s="10">
        <f>IFERROR(Table2[[#This Row],[Total Waste (tons)]] * Table2[[#This Row],[Household waste (%)]], NA())</f>
        <v>476972.26919999998</v>
      </c>
      <c r="L3292" s="10">
        <v>64.47</v>
      </c>
      <c r="M3292" s="10">
        <f>SUMIFS(Table2[Household waste (%)], Table2[Country], "Australia", Table2[Year], 2020)</f>
        <v>1412.17</v>
      </c>
      <c r="N3292" s="10">
        <f>COUNTIFS(Table2[Year], "USA")</f>
        <v>0</v>
      </c>
    </row>
    <row r="3293" spans="1:14" x14ac:dyDescent="0.35">
      <c r="A3293" s="11" t="s">
        <v>29</v>
      </c>
      <c r="B3293" s="12">
        <v>2019</v>
      </c>
      <c r="C3293" s="11" t="s">
        <v>19</v>
      </c>
      <c r="D3293" s="12">
        <v>3622.54</v>
      </c>
      <c r="E3293" s="13">
        <v>3115.14</v>
      </c>
      <c r="F3293" s="13">
        <f>IFERROR(Table2[[#This Row],[Economic loss ($ million)]]*1000000 / Table2[[#This Row],[Total Waste (tons)]], NA())</f>
        <v>859932.53352619987</v>
      </c>
      <c r="G3293" s="13" t="str">
        <f t="shared" si="51"/>
        <v>Low</v>
      </c>
      <c r="H3293" s="13">
        <v>34.51</v>
      </c>
      <c r="I3293" s="13">
        <f>IFERROR(Table2[[#This Row],[Total Waste (tons)]] / (Table2[[#This Row],[Population (million)]]*1000), NA())</f>
        <v>3.4083908056791773E-3</v>
      </c>
      <c r="J3293" s="13">
        <v>1062.83</v>
      </c>
      <c r="K3293" s="13">
        <f>IFERROR(Table2[[#This Row],[Total Waste (tons)]] * Table2[[#This Row],[Household waste (%)]], NA())</f>
        <v>230176.19159999999</v>
      </c>
      <c r="L3293" s="13">
        <v>63.54</v>
      </c>
      <c r="M3293" s="10">
        <f>SUMIFS(Table2[Household waste (%)], Table2[Country], "Australia", Table2[Year], 2020)</f>
        <v>1412.17</v>
      </c>
      <c r="N3293" s="10">
        <f>COUNTIFS(Table2[Year], "USA")</f>
        <v>0</v>
      </c>
    </row>
    <row r="3294" spans="1:14" x14ac:dyDescent="0.35">
      <c r="A3294" s="8" t="s">
        <v>24</v>
      </c>
      <c r="B3294" s="9">
        <v>2018</v>
      </c>
      <c r="C3294" s="8" t="s">
        <v>9</v>
      </c>
      <c r="D3294" s="9">
        <v>23255.62</v>
      </c>
      <c r="E3294" s="10">
        <v>25460.94</v>
      </c>
      <c r="F3294" s="10">
        <f>IFERROR(Table2[[#This Row],[Economic loss ($ million)]]*1000000 / Table2[[#This Row],[Total Waste (tons)]], NA())</f>
        <v>1094829.5508784545</v>
      </c>
      <c r="G3294" s="10" t="str">
        <f t="shared" si="51"/>
        <v>Medium</v>
      </c>
      <c r="H3294" s="10">
        <v>151.46</v>
      </c>
      <c r="I3294" s="10">
        <f>IFERROR(Table2[[#This Row],[Total Waste (tons)]] / (Table2[[#This Row],[Population (million)]]*1000), NA())</f>
        <v>4.735125119622096E-2</v>
      </c>
      <c r="J3294" s="10">
        <v>491.13</v>
      </c>
      <c r="K3294" s="10">
        <f>IFERROR(Table2[[#This Row],[Total Waste (tons)]] * Table2[[#This Row],[Household waste (%)]], NA())</f>
        <v>981852.27639999997</v>
      </c>
      <c r="L3294" s="10">
        <v>42.22</v>
      </c>
      <c r="M3294" s="10">
        <f>SUMIFS(Table2[Household waste (%)], Table2[Country], "Australia", Table2[Year], 2020)</f>
        <v>1412.17</v>
      </c>
      <c r="N3294" s="10">
        <f>COUNTIFS(Table2[Year], "USA")</f>
        <v>0</v>
      </c>
    </row>
    <row r="3295" spans="1:14" x14ac:dyDescent="0.35">
      <c r="A3295" s="11" t="s">
        <v>10</v>
      </c>
      <c r="B3295" s="12">
        <v>2023</v>
      </c>
      <c r="C3295" s="11" t="s">
        <v>25</v>
      </c>
      <c r="D3295" s="12">
        <v>4809.6899999999996</v>
      </c>
      <c r="E3295" s="13">
        <v>4984.28</v>
      </c>
      <c r="F3295" s="13">
        <f>IFERROR(Table2[[#This Row],[Economic loss ($ million)]]*1000000 / Table2[[#This Row],[Total Waste (tons)]], NA())</f>
        <v>1036299.6367749274</v>
      </c>
      <c r="G3295" s="13" t="str">
        <f t="shared" si="51"/>
        <v>Medium</v>
      </c>
      <c r="H3295" s="13">
        <v>39.14</v>
      </c>
      <c r="I3295" s="13">
        <f>IFERROR(Table2[[#This Row],[Total Waste (tons)]] / (Table2[[#This Row],[Population (million)]]*1000), NA())</f>
        <v>4.4600241097922842E-2</v>
      </c>
      <c r="J3295" s="13">
        <v>107.84</v>
      </c>
      <c r="K3295" s="13">
        <f>IFERROR(Table2[[#This Row],[Total Waste (tons)]] * Table2[[#This Row],[Household waste (%)]], NA())</f>
        <v>289110.46589999995</v>
      </c>
      <c r="L3295" s="13">
        <v>60.11</v>
      </c>
      <c r="M3295" s="10">
        <f>SUMIFS(Table2[Household waste (%)], Table2[Country], "Australia", Table2[Year], 2020)</f>
        <v>1412.17</v>
      </c>
      <c r="N3295" s="10">
        <f>COUNTIFS(Table2[Year], "USA")</f>
        <v>0</v>
      </c>
    </row>
    <row r="3296" spans="1:14" x14ac:dyDescent="0.35">
      <c r="A3296" s="8" t="s">
        <v>30</v>
      </c>
      <c r="B3296" s="9">
        <v>2019</v>
      </c>
      <c r="C3296" s="8" t="s">
        <v>15</v>
      </c>
      <c r="D3296" s="9">
        <v>14370.21</v>
      </c>
      <c r="E3296" s="10">
        <v>16927.689999999999</v>
      </c>
      <c r="F3296" s="10">
        <f>IFERROR(Table2[[#This Row],[Economic loss ($ million)]]*1000000 / Table2[[#This Row],[Total Waste (tons)]], NA())</f>
        <v>1177970.9551913298</v>
      </c>
      <c r="G3296" s="10" t="str">
        <f t="shared" si="51"/>
        <v>High</v>
      </c>
      <c r="H3296" s="10">
        <v>59.53</v>
      </c>
      <c r="I3296" s="10">
        <f>IFERROR(Table2[[#This Row],[Total Waste (tons)]] / (Table2[[#This Row],[Population (million)]]*1000), NA())</f>
        <v>2.2458014909278446E-2</v>
      </c>
      <c r="J3296" s="10">
        <v>639.87</v>
      </c>
      <c r="K3296" s="10">
        <f>IFERROR(Table2[[#This Row],[Total Waste (tons)]] * Table2[[#This Row],[Household waste (%)]], NA())</f>
        <v>467750.33549999993</v>
      </c>
      <c r="L3296" s="10">
        <v>32.549999999999997</v>
      </c>
      <c r="M3296" s="10">
        <f>SUMIFS(Table2[Household waste (%)], Table2[Country], "Australia", Table2[Year], 2020)</f>
        <v>1412.17</v>
      </c>
      <c r="N3296" s="10">
        <f>COUNTIFS(Table2[Year], "USA")</f>
        <v>0</v>
      </c>
    </row>
    <row r="3297" spans="1:14" x14ac:dyDescent="0.35">
      <c r="A3297" s="11" t="s">
        <v>12</v>
      </c>
      <c r="B3297" s="12">
        <v>2022</v>
      </c>
      <c r="C3297" s="11" t="s">
        <v>11</v>
      </c>
      <c r="D3297" s="12">
        <v>8866.15</v>
      </c>
      <c r="E3297" s="13">
        <v>7180.84</v>
      </c>
      <c r="F3297" s="13">
        <f>IFERROR(Table2[[#This Row],[Economic loss ($ million)]]*1000000 / Table2[[#This Row],[Total Waste (tons)]], NA())</f>
        <v>809916.36730711756</v>
      </c>
      <c r="G3297" s="13" t="str">
        <f t="shared" si="51"/>
        <v>Low</v>
      </c>
      <c r="H3297" s="13">
        <v>151.04</v>
      </c>
      <c r="I3297" s="13">
        <f>IFERROR(Table2[[#This Row],[Total Waste (tons)]] / (Table2[[#This Row],[Population (million)]]*1000), NA())</f>
        <v>7.3188680958552431E-3</v>
      </c>
      <c r="J3297" s="13">
        <v>1211.4100000000001</v>
      </c>
      <c r="K3297" s="13">
        <f>IFERROR(Table2[[#This Row],[Total Waste (tons)]] * Table2[[#This Row],[Household waste (%)]], NA())</f>
        <v>495706.44649999996</v>
      </c>
      <c r="L3297" s="13">
        <v>55.91</v>
      </c>
      <c r="M3297" s="10">
        <f>SUMIFS(Table2[Household waste (%)], Table2[Country], "Australia", Table2[Year], 2020)</f>
        <v>1412.17</v>
      </c>
      <c r="N3297" s="10">
        <f>COUNTIFS(Table2[Year], "USA")</f>
        <v>0</v>
      </c>
    </row>
    <row r="3298" spans="1:14" x14ac:dyDescent="0.35">
      <c r="A3298" s="8" t="s">
        <v>35</v>
      </c>
      <c r="B3298" s="9">
        <v>2018</v>
      </c>
      <c r="C3298" s="8" t="s">
        <v>20</v>
      </c>
      <c r="D3298" s="9">
        <v>22552.63</v>
      </c>
      <c r="E3298" s="10">
        <v>22164.55</v>
      </c>
      <c r="F3298" s="10">
        <f>IFERROR(Table2[[#This Row],[Economic loss ($ million)]]*1000000 / Table2[[#This Row],[Total Waste (tons)]], NA())</f>
        <v>982792.25083726377</v>
      </c>
      <c r="G3298" s="10" t="str">
        <f t="shared" si="51"/>
        <v>Medium</v>
      </c>
      <c r="H3298" s="10">
        <v>172.3</v>
      </c>
      <c r="I3298" s="10">
        <f>IFERROR(Table2[[#This Row],[Total Waste (tons)]] / (Table2[[#This Row],[Population (million)]]*1000), NA())</f>
        <v>2.6856042202534059E-2</v>
      </c>
      <c r="J3298" s="10">
        <v>839.76</v>
      </c>
      <c r="K3298" s="10">
        <f>IFERROR(Table2[[#This Row],[Total Waste (tons)]] * Table2[[#This Row],[Household waste (%)]], NA())</f>
        <v>1052080.1895000001</v>
      </c>
      <c r="L3298" s="10">
        <v>46.65</v>
      </c>
      <c r="M3298" s="10">
        <f>SUMIFS(Table2[Household waste (%)], Table2[Country], "Australia", Table2[Year], 2020)</f>
        <v>1412.17</v>
      </c>
      <c r="N3298" s="10">
        <f>COUNTIFS(Table2[Year], "USA")</f>
        <v>0</v>
      </c>
    </row>
    <row r="3299" spans="1:14" x14ac:dyDescent="0.35">
      <c r="A3299" s="11" t="s">
        <v>30</v>
      </c>
      <c r="B3299" s="12">
        <v>2020</v>
      </c>
      <c r="C3299" s="11" t="s">
        <v>22</v>
      </c>
      <c r="D3299" s="12">
        <v>41734.14</v>
      </c>
      <c r="E3299" s="13">
        <v>46916.87</v>
      </c>
      <c r="F3299" s="13">
        <f>IFERROR(Table2[[#This Row],[Economic loss ($ million)]]*1000000 / Table2[[#This Row],[Total Waste (tons)]], NA())</f>
        <v>1124184.4207164687</v>
      </c>
      <c r="G3299" s="13" t="str">
        <f t="shared" si="51"/>
        <v>High</v>
      </c>
      <c r="H3299" s="13">
        <v>80.040000000000006</v>
      </c>
      <c r="I3299" s="13">
        <f>IFERROR(Table2[[#This Row],[Total Waste (tons)]] / (Table2[[#This Row],[Population (million)]]*1000), NA())</f>
        <v>3.4984274146226971E-2</v>
      </c>
      <c r="J3299" s="13">
        <v>1192.94</v>
      </c>
      <c r="K3299" s="13">
        <f>IFERROR(Table2[[#This Row],[Total Waste (tons)]] * Table2[[#This Row],[Household waste (%)]], NA())</f>
        <v>2905113.4854000001</v>
      </c>
      <c r="L3299" s="13">
        <v>69.61</v>
      </c>
      <c r="M3299" s="10">
        <f>SUMIFS(Table2[Household waste (%)], Table2[Country], "Australia", Table2[Year], 2020)</f>
        <v>1412.17</v>
      </c>
      <c r="N3299" s="10">
        <f>COUNTIFS(Table2[Year], "USA")</f>
        <v>0</v>
      </c>
    </row>
    <row r="3300" spans="1:14" x14ac:dyDescent="0.35">
      <c r="A3300" s="8" t="s">
        <v>29</v>
      </c>
      <c r="B3300" s="9">
        <v>2019</v>
      </c>
      <c r="C3300" s="8" t="s">
        <v>13</v>
      </c>
      <c r="D3300" s="9">
        <v>21239.11</v>
      </c>
      <c r="E3300" s="10">
        <v>19429.830000000002</v>
      </c>
      <c r="F3300" s="10">
        <f>IFERROR(Table2[[#This Row],[Economic loss ($ million)]]*1000000 / Table2[[#This Row],[Total Waste (tons)]], NA())</f>
        <v>914813.75632029772</v>
      </c>
      <c r="G3300" s="10" t="str">
        <f t="shared" si="51"/>
        <v>Low</v>
      </c>
      <c r="H3300" s="10">
        <v>91.54</v>
      </c>
      <c r="I3300" s="10">
        <f>IFERROR(Table2[[#This Row],[Total Waste (tons)]] / (Table2[[#This Row],[Population (million)]]*1000), NA())</f>
        <v>3.9947918821825572E-2</v>
      </c>
      <c r="J3300" s="10">
        <v>531.66999999999996</v>
      </c>
      <c r="K3300" s="10">
        <f>IFERROR(Table2[[#This Row],[Total Waste (tons)]] * Table2[[#This Row],[Household waste (%)]], NA())</f>
        <v>1411976.0328000002</v>
      </c>
      <c r="L3300" s="10">
        <v>66.48</v>
      </c>
      <c r="M3300" s="10">
        <f>SUMIFS(Table2[Household waste (%)], Table2[Country], "Australia", Table2[Year], 2020)</f>
        <v>1412.17</v>
      </c>
      <c r="N3300" s="10">
        <f>COUNTIFS(Table2[Year], "USA")</f>
        <v>0</v>
      </c>
    </row>
    <row r="3301" spans="1:14" x14ac:dyDescent="0.35">
      <c r="A3301" s="11" t="s">
        <v>23</v>
      </c>
      <c r="B3301" s="12">
        <v>2022</v>
      </c>
      <c r="C3301" s="11" t="s">
        <v>11</v>
      </c>
      <c r="D3301" s="12">
        <v>29107.43</v>
      </c>
      <c r="E3301" s="13">
        <v>29245.63</v>
      </c>
      <c r="F3301" s="13">
        <f>IFERROR(Table2[[#This Row],[Economic loss ($ million)]]*1000000 / Table2[[#This Row],[Total Waste (tons)]], NA())</f>
        <v>1004747.9286216612</v>
      </c>
      <c r="G3301" s="13" t="str">
        <f t="shared" si="51"/>
        <v>Medium</v>
      </c>
      <c r="H3301" s="13">
        <v>41.61</v>
      </c>
      <c r="I3301" s="13">
        <f>IFERROR(Table2[[#This Row],[Total Waste (tons)]] / (Table2[[#This Row],[Population (million)]]*1000), NA())</f>
        <v>0.13323307547947086</v>
      </c>
      <c r="J3301" s="13">
        <v>218.47</v>
      </c>
      <c r="K3301" s="13">
        <f>IFERROR(Table2[[#This Row],[Total Waste (tons)]] * Table2[[#This Row],[Household waste (%)]], NA())</f>
        <v>1873063.1205</v>
      </c>
      <c r="L3301" s="13">
        <v>64.349999999999994</v>
      </c>
      <c r="M3301" s="10">
        <f>SUMIFS(Table2[Household waste (%)], Table2[Country], "Australia", Table2[Year], 2020)</f>
        <v>1412.17</v>
      </c>
      <c r="N3301" s="10">
        <f>COUNTIFS(Table2[Year], "USA")</f>
        <v>0</v>
      </c>
    </row>
    <row r="3302" spans="1:14" x14ac:dyDescent="0.35">
      <c r="A3302" s="8" t="s">
        <v>35</v>
      </c>
      <c r="B3302" s="9">
        <v>2023</v>
      </c>
      <c r="C3302" s="8" t="s">
        <v>25</v>
      </c>
      <c r="D3302" s="9">
        <v>533.57000000000005</v>
      </c>
      <c r="E3302" s="10">
        <v>560.98</v>
      </c>
      <c r="F3302" s="10">
        <f>IFERROR(Table2[[#This Row],[Economic loss ($ million)]]*1000000 / Table2[[#This Row],[Total Waste (tons)]], NA())</f>
        <v>1051370.9541391006</v>
      </c>
      <c r="G3302" s="10" t="str">
        <f t="shared" si="51"/>
        <v>Medium</v>
      </c>
      <c r="H3302" s="10">
        <v>134.44</v>
      </c>
      <c r="I3302" s="10">
        <f>IFERROR(Table2[[#This Row],[Total Waste (tons)]] / (Table2[[#This Row],[Population (million)]]*1000), NA())</f>
        <v>7.6431743303251691E-3</v>
      </c>
      <c r="J3302" s="10">
        <v>69.81</v>
      </c>
      <c r="K3302" s="10">
        <f>IFERROR(Table2[[#This Row],[Total Waste (tons)]] * Table2[[#This Row],[Household waste (%)]], NA())</f>
        <v>19822.125500000002</v>
      </c>
      <c r="L3302" s="10">
        <v>37.15</v>
      </c>
      <c r="M3302" s="10">
        <f>SUMIFS(Table2[Household waste (%)], Table2[Country], "Australia", Table2[Year], 2020)</f>
        <v>1412.17</v>
      </c>
      <c r="N3302" s="10">
        <f>COUNTIFS(Table2[Year], "USA")</f>
        <v>0</v>
      </c>
    </row>
    <row r="3303" spans="1:14" x14ac:dyDescent="0.35">
      <c r="A3303" s="11" t="s">
        <v>18</v>
      </c>
      <c r="B3303" s="12">
        <v>2022</v>
      </c>
      <c r="C3303" s="11" t="s">
        <v>11</v>
      </c>
      <c r="D3303" s="12">
        <v>46401.05</v>
      </c>
      <c r="E3303" s="13">
        <v>48577</v>
      </c>
      <c r="F3303" s="13">
        <f>IFERROR(Table2[[#This Row],[Economic loss ($ million)]]*1000000 / Table2[[#This Row],[Total Waste (tons)]], NA())</f>
        <v>1046894.4129497069</v>
      </c>
      <c r="G3303" s="13" t="str">
        <f t="shared" si="51"/>
        <v>Medium</v>
      </c>
      <c r="H3303" s="13">
        <v>126.89</v>
      </c>
      <c r="I3303" s="13">
        <f>IFERROR(Table2[[#This Row],[Total Waste (tons)]] / (Table2[[#This Row],[Population (million)]]*1000), NA())</f>
        <v>0.17980721537626909</v>
      </c>
      <c r="J3303" s="13">
        <v>258.06</v>
      </c>
      <c r="K3303" s="13">
        <f>IFERROR(Table2[[#This Row],[Total Waste (tons)]] * Table2[[#This Row],[Household waste (%)]], NA())</f>
        <v>2940434.5385000003</v>
      </c>
      <c r="L3303" s="13">
        <v>63.37</v>
      </c>
      <c r="M3303" s="10">
        <f>SUMIFS(Table2[Household waste (%)], Table2[Country], "Australia", Table2[Year], 2020)</f>
        <v>1412.17</v>
      </c>
      <c r="N3303" s="10">
        <f>COUNTIFS(Table2[Year], "USA")</f>
        <v>0</v>
      </c>
    </row>
    <row r="3304" spans="1:14" x14ac:dyDescent="0.35">
      <c r="A3304" s="8" t="s">
        <v>23</v>
      </c>
      <c r="B3304" s="9">
        <v>2020</v>
      </c>
      <c r="C3304" s="8" t="s">
        <v>19</v>
      </c>
      <c r="D3304" s="9">
        <v>22704.79</v>
      </c>
      <c r="E3304" s="10">
        <v>22767.89</v>
      </c>
      <c r="F3304" s="10">
        <f>IFERROR(Table2[[#This Row],[Economic loss ($ million)]]*1000000 / Table2[[#This Row],[Total Waste (tons)]], NA())</f>
        <v>1002779.1492455996</v>
      </c>
      <c r="G3304" s="10" t="str">
        <f t="shared" si="51"/>
        <v>Medium</v>
      </c>
      <c r="H3304" s="10">
        <v>109.48</v>
      </c>
      <c r="I3304" s="10">
        <f>IFERROR(Table2[[#This Row],[Total Waste (tons)]] / (Table2[[#This Row],[Population (million)]]*1000), NA())</f>
        <v>1.7507105459985042E-2</v>
      </c>
      <c r="J3304" s="10">
        <v>1296.8900000000001</v>
      </c>
      <c r="K3304" s="10">
        <f>IFERROR(Table2[[#This Row],[Total Waste (tons)]] * Table2[[#This Row],[Household waste (%)]], NA())</f>
        <v>1530983.9897000003</v>
      </c>
      <c r="L3304" s="10">
        <v>67.430000000000007</v>
      </c>
      <c r="M3304" s="10">
        <f>SUMIFS(Table2[Household waste (%)], Table2[Country], "Australia", Table2[Year], 2020)</f>
        <v>1412.17</v>
      </c>
      <c r="N3304" s="10">
        <f>COUNTIFS(Table2[Year], "USA")</f>
        <v>0</v>
      </c>
    </row>
    <row r="3305" spans="1:14" x14ac:dyDescent="0.35">
      <c r="A3305" s="11" t="s">
        <v>21</v>
      </c>
      <c r="B3305" s="12">
        <v>2020</v>
      </c>
      <c r="C3305" s="11" t="s">
        <v>9</v>
      </c>
      <c r="D3305" s="12">
        <v>6960.42</v>
      </c>
      <c r="E3305" s="13">
        <v>7031.06</v>
      </c>
      <c r="F3305" s="13">
        <f>IFERROR(Table2[[#This Row],[Economic loss ($ million)]]*1000000 / Table2[[#This Row],[Total Waste (tons)]], NA())</f>
        <v>1010148.8128589941</v>
      </c>
      <c r="G3305" s="13" t="str">
        <f t="shared" si="51"/>
        <v>Medium</v>
      </c>
      <c r="H3305" s="13">
        <v>97.19</v>
      </c>
      <c r="I3305" s="13">
        <f>IFERROR(Table2[[#This Row],[Total Waste (tons)]] / (Table2[[#This Row],[Population (million)]]*1000), NA())</f>
        <v>6.6019349331309873E-2</v>
      </c>
      <c r="J3305" s="13">
        <v>105.43</v>
      </c>
      <c r="K3305" s="13">
        <f>IFERROR(Table2[[#This Row],[Total Waste (tons)]] * Table2[[#This Row],[Household waste (%)]], NA())</f>
        <v>258022.76939999999</v>
      </c>
      <c r="L3305" s="13">
        <v>37.07</v>
      </c>
      <c r="M3305" s="10">
        <f>SUMIFS(Table2[Household waste (%)], Table2[Country], "Australia", Table2[Year], 2020)</f>
        <v>1412.17</v>
      </c>
      <c r="N3305" s="10">
        <f>COUNTIFS(Table2[Year], "USA")</f>
        <v>0</v>
      </c>
    </row>
    <row r="3306" spans="1:14" x14ac:dyDescent="0.35">
      <c r="A3306" s="8" t="s">
        <v>29</v>
      </c>
      <c r="B3306" s="9">
        <v>2019</v>
      </c>
      <c r="C3306" s="8" t="s">
        <v>13</v>
      </c>
      <c r="D3306" s="9">
        <v>42902.400000000001</v>
      </c>
      <c r="E3306" s="10">
        <v>40219.21</v>
      </c>
      <c r="F3306" s="10">
        <f>IFERROR(Table2[[#This Row],[Economic loss ($ million)]]*1000000 / Table2[[#This Row],[Total Waste (tons)]], NA())</f>
        <v>937458.27739240695</v>
      </c>
      <c r="G3306" s="10" t="str">
        <f t="shared" si="51"/>
        <v>Low</v>
      </c>
      <c r="H3306" s="10">
        <v>161.36000000000001</v>
      </c>
      <c r="I3306" s="10">
        <f>IFERROR(Table2[[#This Row],[Total Waste (tons)]] / (Table2[[#This Row],[Population (million)]]*1000), NA())</f>
        <v>4.4915983542196676E-2</v>
      </c>
      <c r="J3306" s="10">
        <v>955.17</v>
      </c>
      <c r="K3306" s="10">
        <f>IFERROR(Table2[[#This Row],[Total Waste (tons)]] * Table2[[#This Row],[Household waste (%)]], NA())</f>
        <v>2668100.2560000001</v>
      </c>
      <c r="L3306" s="10">
        <v>62.19</v>
      </c>
      <c r="M3306" s="10">
        <f>SUMIFS(Table2[Household waste (%)], Table2[Country], "Australia", Table2[Year], 2020)</f>
        <v>1412.17</v>
      </c>
      <c r="N3306" s="10">
        <f>COUNTIFS(Table2[Year], "USA")</f>
        <v>0</v>
      </c>
    </row>
    <row r="3307" spans="1:14" x14ac:dyDescent="0.35">
      <c r="A3307" s="11" t="s">
        <v>30</v>
      </c>
      <c r="B3307" s="12">
        <v>2022</v>
      </c>
      <c r="C3307" s="11" t="s">
        <v>11</v>
      </c>
      <c r="D3307" s="12">
        <v>8042.22</v>
      </c>
      <c r="E3307" s="13">
        <v>7615.36</v>
      </c>
      <c r="F3307" s="13">
        <f>IFERROR(Table2[[#This Row],[Economic loss ($ million)]]*1000000 / Table2[[#This Row],[Total Waste (tons)]], NA())</f>
        <v>946922.61589461612</v>
      </c>
      <c r="G3307" s="13" t="str">
        <f t="shared" si="51"/>
        <v>Low</v>
      </c>
      <c r="H3307" s="13">
        <v>23.76</v>
      </c>
      <c r="I3307" s="13">
        <f>IFERROR(Table2[[#This Row],[Total Waste (tons)]] / (Table2[[#This Row],[Population (million)]]*1000), NA())</f>
        <v>1.1524942319542569E-2</v>
      </c>
      <c r="J3307" s="13">
        <v>697.81</v>
      </c>
      <c r="K3307" s="13">
        <f>IFERROR(Table2[[#This Row],[Total Waste (tons)]] * Table2[[#This Row],[Household waste (%)]], NA())</f>
        <v>446584.47659999999</v>
      </c>
      <c r="L3307" s="13">
        <v>55.53</v>
      </c>
      <c r="M3307" s="10">
        <f>SUMIFS(Table2[Household waste (%)], Table2[Country], "Australia", Table2[Year], 2020)</f>
        <v>1412.17</v>
      </c>
      <c r="N3307" s="10">
        <f>COUNTIFS(Table2[Year], "USA")</f>
        <v>0</v>
      </c>
    </row>
    <row r="3308" spans="1:14" x14ac:dyDescent="0.35">
      <c r="A3308" s="8" t="s">
        <v>24</v>
      </c>
      <c r="B3308" s="9">
        <v>2021</v>
      </c>
      <c r="C3308" s="8" t="s">
        <v>13</v>
      </c>
      <c r="D3308" s="9">
        <v>5585.75</v>
      </c>
      <c r="E3308" s="10">
        <v>6072.85</v>
      </c>
      <c r="F3308" s="10">
        <f>IFERROR(Table2[[#This Row],[Economic loss ($ million)]]*1000000 / Table2[[#This Row],[Total Waste (tons)]], NA())</f>
        <v>1087204.0460099359</v>
      </c>
      <c r="G3308" s="10" t="str">
        <f t="shared" si="51"/>
        <v>Medium</v>
      </c>
      <c r="H3308" s="10">
        <v>52.1</v>
      </c>
      <c r="I3308" s="10">
        <f>IFERROR(Table2[[#This Row],[Total Waste (tons)]] / (Table2[[#This Row],[Population (million)]]*1000), NA())</f>
        <v>4.6991595648918543E-3</v>
      </c>
      <c r="J3308" s="10">
        <v>1188.67</v>
      </c>
      <c r="K3308" s="10">
        <f>IFERROR(Table2[[#This Row],[Total Waste (tons)]] * Table2[[#This Row],[Household waste (%)]], NA())</f>
        <v>215721.66499999998</v>
      </c>
      <c r="L3308" s="10">
        <v>38.619999999999997</v>
      </c>
      <c r="M3308" s="10">
        <f>SUMIFS(Table2[Household waste (%)], Table2[Country], "Australia", Table2[Year], 2020)</f>
        <v>1412.17</v>
      </c>
      <c r="N3308" s="10">
        <f>COUNTIFS(Table2[Year], "USA")</f>
        <v>0</v>
      </c>
    </row>
    <row r="3309" spans="1:14" x14ac:dyDescent="0.35">
      <c r="A3309" s="11" t="s">
        <v>33</v>
      </c>
      <c r="B3309" s="12">
        <v>2023</v>
      </c>
      <c r="C3309" s="11" t="s">
        <v>25</v>
      </c>
      <c r="D3309" s="12">
        <v>17794.580000000002</v>
      </c>
      <c r="E3309" s="13">
        <v>17921.04</v>
      </c>
      <c r="F3309" s="13">
        <f>IFERROR(Table2[[#This Row],[Economic loss ($ million)]]*1000000 / Table2[[#This Row],[Total Waste (tons)]], NA())</f>
        <v>1007106.6583195557</v>
      </c>
      <c r="G3309" s="13" t="str">
        <f t="shared" si="51"/>
        <v>Medium</v>
      </c>
      <c r="H3309" s="13">
        <v>20.63</v>
      </c>
      <c r="I3309" s="13">
        <f>IFERROR(Table2[[#This Row],[Total Waste (tons)]] / (Table2[[#This Row],[Population (million)]]*1000), NA())</f>
        <v>1.9667300338203766E-2</v>
      </c>
      <c r="J3309" s="13">
        <v>904.78</v>
      </c>
      <c r="K3309" s="13">
        <f>IFERROR(Table2[[#This Row],[Total Waste (tons)]] * Table2[[#This Row],[Household waste (%)]], NA())</f>
        <v>1101306.5562000002</v>
      </c>
      <c r="L3309" s="13">
        <v>61.89</v>
      </c>
      <c r="M3309" s="10">
        <f>SUMIFS(Table2[Household waste (%)], Table2[Country], "Australia", Table2[Year], 2020)</f>
        <v>1412.17</v>
      </c>
      <c r="N3309" s="10">
        <f>COUNTIFS(Table2[Year], "USA")</f>
        <v>0</v>
      </c>
    </row>
    <row r="3310" spans="1:14" x14ac:dyDescent="0.35">
      <c r="A3310" s="8" t="s">
        <v>26</v>
      </c>
      <c r="B3310" s="9">
        <v>2019</v>
      </c>
      <c r="C3310" s="8" t="s">
        <v>13</v>
      </c>
      <c r="D3310" s="9">
        <v>30097.01</v>
      </c>
      <c r="E3310" s="10">
        <v>27556.1</v>
      </c>
      <c r="F3310" s="10">
        <f>IFERROR(Table2[[#This Row],[Economic loss ($ million)]]*1000000 / Table2[[#This Row],[Total Waste (tons)]], NA())</f>
        <v>915575.99907764932</v>
      </c>
      <c r="G3310" s="10" t="str">
        <f t="shared" si="51"/>
        <v>Low</v>
      </c>
      <c r="H3310" s="10">
        <v>83.75</v>
      </c>
      <c r="I3310" s="10">
        <f>IFERROR(Table2[[#This Row],[Total Waste (tons)]] / (Table2[[#This Row],[Population (million)]]*1000), NA())</f>
        <v>3.1632449078258677E-2</v>
      </c>
      <c r="J3310" s="10">
        <v>951.46</v>
      </c>
      <c r="K3310" s="10">
        <f>IFERROR(Table2[[#This Row],[Total Waste (tons)]] * Table2[[#This Row],[Household waste (%)]], NA())</f>
        <v>1848257.3840999999</v>
      </c>
      <c r="L3310" s="10">
        <v>61.41</v>
      </c>
      <c r="M3310" s="10">
        <f>SUMIFS(Table2[Household waste (%)], Table2[Country], "Australia", Table2[Year], 2020)</f>
        <v>1412.17</v>
      </c>
      <c r="N3310" s="10">
        <f>COUNTIFS(Table2[Year], "USA")</f>
        <v>0</v>
      </c>
    </row>
    <row r="3311" spans="1:14" x14ac:dyDescent="0.35">
      <c r="A3311" s="11" t="s">
        <v>34</v>
      </c>
      <c r="B3311" s="12">
        <v>2024</v>
      </c>
      <c r="C3311" s="11" t="s">
        <v>11</v>
      </c>
      <c r="D3311" s="12">
        <v>6267.9</v>
      </c>
      <c r="E3311" s="13">
        <v>5730.43</v>
      </c>
      <c r="F3311" s="13">
        <f>IFERROR(Table2[[#This Row],[Economic loss ($ million)]]*1000000 / Table2[[#This Row],[Total Waste (tons)]], NA())</f>
        <v>914250.38689194154</v>
      </c>
      <c r="G3311" s="13" t="str">
        <f t="shared" si="51"/>
        <v>Low</v>
      </c>
      <c r="H3311" s="13">
        <v>182.82</v>
      </c>
      <c r="I3311" s="13">
        <f>IFERROR(Table2[[#This Row],[Total Waste (tons)]] / (Table2[[#This Row],[Population (million)]]*1000), NA())</f>
        <v>4.9978869477159101E-3</v>
      </c>
      <c r="J3311" s="13">
        <v>1254.1099999999999</v>
      </c>
      <c r="K3311" s="13">
        <f>IFERROR(Table2[[#This Row],[Total Waste (tons)]] * Table2[[#This Row],[Household waste (%)]], NA())</f>
        <v>236738.58300000001</v>
      </c>
      <c r="L3311" s="13">
        <v>37.770000000000003</v>
      </c>
      <c r="M3311" s="10">
        <f>SUMIFS(Table2[Household waste (%)], Table2[Country], "Australia", Table2[Year], 2020)</f>
        <v>1412.17</v>
      </c>
      <c r="N3311" s="10">
        <f>COUNTIFS(Table2[Year], "USA")</f>
        <v>0</v>
      </c>
    </row>
    <row r="3312" spans="1:14" x14ac:dyDescent="0.35">
      <c r="A3312" s="8" t="s">
        <v>24</v>
      </c>
      <c r="B3312" s="9">
        <v>2023</v>
      </c>
      <c r="C3312" s="8" t="s">
        <v>11</v>
      </c>
      <c r="D3312" s="9">
        <v>35785.61</v>
      </c>
      <c r="E3312" s="10">
        <v>41521.980000000003</v>
      </c>
      <c r="F3312" s="10">
        <f>IFERROR(Table2[[#This Row],[Economic loss ($ million)]]*1000000 / Table2[[#This Row],[Total Waste (tons)]], NA())</f>
        <v>1160298.2316076211</v>
      </c>
      <c r="G3312" s="10" t="str">
        <f t="shared" si="51"/>
        <v>High</v>
      </c>
      <c r="H3312" s="10">
        <v>150.06</v>
      </c>
      <c r="I3312" s="10">
        <f>IFERROR(Table2[[#This Row],[Total Waste (tons)]] / (Table2[[#This Row],[Population (million)]]*1000), NA())</f>
        <v>0.21893918629550321</v>
      </c>
      <c r="J3312" s="10">
        <v>163.44999999999999</v>
      </c>
      <c r="K3312" s="10">
        <f>IFERROR(Table2[[#This Row],[Total Waste (tons)]] * Table2[[#This Row],[Household waste (%)]], NA())</f>
        <v>1494407.0736</v>
      </c>
      <c r="L3312" s="10">
        <v>41.76</v>
      </c>
      <c r="M3312" s="10">
        <f>SUMIFS(Table2[Household waste (%)], Table2[Country], "Australia", Table2[Year], 2020)</f>
        <v>1412.17</v>
      </c>
      <c r="N3312" s="10">
        <f>COUNTIFS(Table2[Year], "USA")</f>
        <v>0</v>
      </c>
    </row>
    <row r="3313" spans="1:14" x14ac:dyDescent="0.35">
      <c r="A3313" s="11" t="s">
        <v>24</v>
      </c>
      <c r="B3313" s="12">
        <v>2018</v>
      </c>
      <c r="C3313" s="11" t="s">
        <v>11</v>
      </c>
      <c r="D3313" s="12">
        <v>46778.67</v>
      </c>
      <c r="E3313" s="13">
        <v>46048.82</v>
      </c>
      <c r="F3313" s="13">
        <f>IFERROR(Table2[[#This Row],[Economic loss ($ million)]]*1000000 / Table2[[#This Row],[Total Waste (tons)]], NA())</f>
        <v>984397.80352883064</v>
      </c>
      <c r="G3313" s="13" t="str">
        <f t="shared" si="51"/>
        <v>Medium</v>
      </c>
      <c r="H3313" s="13">
        <v>183.41</v>
      </c>
      <c r="I3313" s="13">
        <f>IFERROR(Table2[[#This Row],[Total Waste (tons)]] / (Table2[[#This Row],[Population (million)]]*1000), NA())</f>
        <v>0.2025576773187841</v>
      </c>
      <c r="J3313" s="13">
        <v>230.94</v>
      </c>
      <c r="K3313" s="13">
        <f>IFERROR(Table2[[#This Row],[Total Waste (tons)]] * Table2[[#This Row],[Household waste (%)]], NA())</f>
        <v>1728471.8565</v>
      </c>
      <c r="L3313" s="13">
        <v>36.950000000000003</v>
      </c>
      <c r="M3313" s="10">
        <f>SUMIFS(Table2[Household waste (%)], Table2[Country], "Australia", Table2[Year], 2020)</f>
        <v>1412.17</v>
      </c>
      <c r="N3313" s="10">
        <f>COUNTIFS(Table2[Year], "USA")</f>
        <v>0</v>
      </c>
    </row>
    <row r="3314" spans="1:14" x14ac:dyDescent="0.35">
      <c r="A3314" s="8" t="s">
        <v>17</v>
      </c>
      <c r="B3314" s="9">
        <v>2024</v>
      </c>
      <c r="C3314" s="8" t="s">
        <v>22</v>
      </c>
      <c r="D3314" s="9">
        <v>45552.71</v>
      </c>
      <c r="E3314" s="10">
        <v>53739.43</v>
      </c>
      <c r="F3314" s="10">
        <f>IFERROR(Table2[[#This Row],[Economic loss ($ million)]]*1000000 / Table2[[#This Row],[Total Waste (tons)]], NA())</f>
        <v>1179719.7137118736</v>
      </c>
      <c r="G3314" s="10" t="str">
        <f t="shared" si="51"/>
        <v>High</v>
      </c>
      <c r="H3314" s="10">
        <v>156.02000000000001</v>
      </c>
      <c r="I3314" s="10">
        <f>IFERROR(Table2[[#This Row],[Total Waste (tons)]] / (Table2[[#This Row],[Population (million)]]*1000), NA())</f>
        <v>0.16840188539741219</v>
      </c>
      <c r="J3314" s="10">
        <v>270.5</v>
      </c>
      <c r="K3314" s="10">
        <f>IFERROR(Table2[[#This Row],[Total Waste (tons)]] * Table2[[#This Row],[Household waste (%)]], NA())</f>
        <v>3095762.1715999995</v>
      </c>
      <c r="L3314" s="10">
        <v>67.959999999999994</v>
      </c>
      <c r="M3314" s="10">
        <f>SUMIFS(Table2[Household waste (%)], Table2[Country], "Australia", Table2[Year], 2020)</f>
        <v>1412.17</v>
      </c>
      <c r="N3314" s="10">
        <f>COUNTIFS(Table2[Year], "USA")</f>
        <v>0</v>
      </c>
    </row>
    <row r="3315" spans="1:14" x14ac:dyDescent="0.35">
      <c r="A3315" s="11" t="s">
        <v>35</v>
      </c>
      <c r="B3315" s="12">
        <v>2018</v>
      </c>
      <c r="C3315" s="11" t="s">
        <v>11</v>
      </c>
      <c r="D3315" s="12">
        <v>2537.5300000000002</v>
      </c>
      <c r="E3315" s="13">
        <v>2519.27</v>
      </c>
      <c r="F3315" s="13">
        <f>IFERROR(Table2[[#This Row],[Economic loss ($ million)]]*1000000 / Table2[[#This Row],[Total Waste (tons)]], NA())</f>
        <v>992804.0259622545</v>
      </c>
      <c r="G3315" s="13" t="str">
        <f t="shared" si="51"/>
        <v>Medium</v>
      </c>
      <c r="H3315" s="13">
        <v>33.520000000000003</v>
      </c>
      <c r="I3315" s="13">
        <f>IFERROR(Table2[[#This Row],[Total Waste (tons)]] / (Table2[[#This Row],[Population (million)]]*1000), NA())</f>
        <v>5.7462182971014499E-2</v>
      </c>
      <c r="J3315" s="13">
        <v>44.16</v>
      </c>
      <c r="K3315" s="13">
        <f>IFERROR(Table2[[#This Row],[Total Waste (tons)]] * Table2[[#This Row],[Household waste (%)]], NA())</f>
        <v>80059.071500000005</v>
      </c>
      <c r="L3315" s="13">
        <v>31.55</v>
      </c>
      <c r="M3315" s="10">
        <f>SUMIFS(Table2[Household waste (%)], Table2[Country], "Australia", Table2[Year], 2020)</f>
        <v>1412.17</v>
      </c>
      <c r="N3315" s="10">
        <f>COUNTIFS(Table2[Year], "USA")</f>
        <v>0</v>
      </c>
    </row>
    <row r="3316" spans="1:14" x14ac:dyDescent="0.35">
      <c r="A3316" s="8" t="s">
        <v>33</v>
      </c>
      <c r="B3316" s="9">
        <v>2022</v>
      </c>
      <c r="C3316" s="8" t="s">
        <v>20</v>
      </c>
      <c r="D3316" s="9">
        <v>27519</v>
      </c>
      <c r="E3316" s="10">
        <v>27745.27</v>
      </c>
      <c r="F3316" s="10">
        <f>IFERROR(Table2[[#This Row],[Economic loss ($ million)]]*1000000 / Table2[[#This Row],[Total Waste (tons)]], NA())</f>
        <v>1008222.3191249683</v>
      </c>
      <c r="G3316" s="10" t="str">
        <f t="shared" si="51"/>
        <v>Medium</v>
      </c>
      <c r="H3316" s="10">
        <v>163.55000000000001</v>
      </c>
      <c r="I3316" s="10">
        <f>IFERROR(Table2[[#This Row],[Total Waste (tons)]] / (Table2[[#This Row],[Population (million)]]*1000), NA())</f>
        <v>3.476552630249128E-2</v>
      </c>
      <c r="J3316" s="10">
        <v>791.56</v>
      </c>
      <c r="K3316" s="10">
        <f>IFERROR(Table2[[#This Row],[Total Waste (tons)]] * Table2[[#This Row],[Household waste (%)]], NA())</f>
        <v>1181941.05</v>
      </c>
      <c r="L3316" s="10">
        <v>42.95</v>
      </c>
      <c r="M3316" s="10">
        <f>SUMIFS(Table2[Household waste (%)], Table2[Country], "Australia", Table2[Year], 2020)</f>
        <v>1412.17</v>
      </c>
      <c r="N3316" s="10">
        <f>COUNTIFS(Table2[Year], "USA")</f>
        <v>0</v>
      </c>
    </row>
    <row r="3317" spans="1:14" x14ac:dyDescent="0.35">
      <c r="A3317" s="11" t="s">
        <v>10</v>
      </c>
      <c r="B3317" s="12">
        <v>2024</v>
      </c>
      <c r="C3317" s="11" t="s">
        <v>22</v>
      </c>
      <c r="D3317" s="12">
        <v>44612.93</v>
      </c>
      <c r="E3317" s="13">
        <v>45623.519999999997</v>
      </c>
      <c r="F3317" s="13">
        <f>IFERROR(Table2[[#This Row],[Economic loss ($ million)]]*1000000 / Table2[[#This Row],[Total Waste (tons)]], NA())</f>
        <v>1022652.4014450519</v>
      </c>
      <c r="G3317" s="13" t="str">
        <f t="shared" si="51"/>
        <v>Medium</v>
      </c>
      <c r="H3317" s="13">
        <v>93.88</v>
      </c>
      <c r="I3317" s="13">
        <f>IFERROR(Table2[[#This Row],[Total Waste (tons)]] / (Table2[[#This Row],[Population (million)]]*1000), NA())</f>
        <v>3.6962443453909762E-2</v>
      </c>
      <c r="J3317" s="13">
        <v>1206.98</v>
      </c>
      <c r="K3317" s="13">
        <f>IFERROR(Table2[[#This Row],[Total Waste (tons)]] * Table2[[#This Row],[Household waste (%)]], NA())</f>
        <v>2204771.0005999999</v>
      </c>
      <c r="L3317" s="13">
        <v>49.42</v>
      </c>
      <c r="M3317" s="10">
        <f>SUMIFS(Table2[Household waste (%)], Table2[Country], "Australia", Table2[Year], 2020)</f>
        <v>1412.17</v>
      </c>
      <c r="N3317" s="10">
        <f>COUNTIFS(Table2[Year], "USA")</f>
        <v>0</v>
      </c>
    </row>
    <row r="3318" spans="1:14" x14ac:dyDescent="0.35">
      <c r="A3318" s="8" t="s">
        <v>28</v>
      </c>
      <c r="B3318" s="9">
        <v>2021</v>
      </c>
      <c r="C3318" s="8" t="s">
        <v>15</v>
      </c>
      <c r="D3318" s="9">
        <v>1756.7</v>
      </c>
      <c r="E3318" s="10">
        <v>1780.36</v>
      </c>
      <c r="F3318" s="10">
        <f>IFERROR(Table2[[#This Row],[Economic loss ($ million)]]*1000000 / Table2[[#This Row],[Total Waste (tons)]], NA())</f>
        <v>1013468.4351340581</v>
      </c>
      <c r="G3318" s="10" t="str">
        <f t="shared" si="51"/>
        <v>Medium</v>
      </c>
      <c r="H3318" s="10">
        <v>126.15</v>
      </c>
      <c r="I3318" s="10">
        <f>IFERROR(Table2[[#This Row],[Total Waste (tons)]] / (Table2[[#This Row],[Population (million)]]*1000), NA())</f>
        <v>9.5498776841533035E-3</v>
      </c>
      <c r="J3318" s="10">
        <v>183.95</v>
      </c>
      <c r="K3318" s="10">
        <f>IFERROR(Table2[[#This Row],[Total Waste (tons)]] * Table2[[#This Row],[Household waste (%)]], NA())</f>
        <v>65366.807000000001</v>
      </c>
      <c r="L3318" s="10">
        <v>37.21</v>
      </c>
      <c r="M3318" s="10">
        <f>SUMIFS(Table2[Household waste (%)], Table2[Country], "Australia", Table2[Year], 2020)</f>
        <v>1412.17</v>
      </c>
      <c r="N3318" s="10">
        <f>COUNTIFS(Table2[Year], "USA")</f>
        <v>0</v>
      </c>
    </row>
    <row r="3319" spans="1:14" x14ac:dyDescent="0.35">
      <c r="A3319" s="11" t="s">
        <v>30</v>
      </c>
      <c r="B3319" s="12">
        <v>2022</v>
      </c>
      <c r="C3319" s="11" t="s">
        <v>13</v>
      </c>
      <c r="D3319" s="12">
        <v>21686.39</v>
      </c>
      <c r="E3319" s="13">
        <v>18997.419999999998</v>
      </c>
      <c r="F3319" s="13">
        <f>IFERROR(Table2[[#This Row],[Economic loss ($ million)]]*1000000 / Table2[[#This Row],[Total Waste (tons)]], NA())</f>
        <v>876006.56448583654</v>
      </c>
      <c r="G3319" s="13" t="str">
        <f t="shared" si="51"/>
        <v>Low</v>
      </c>
      <c r="H3319" s="13">
        <v>82.69</v>
      </c>
      <c r="I3319" s="13">
        <f>IFERROR(Table2[[#This Row],[Total Waste (tons)]] / (Table2[[#This Row],[Population (million)]]*1000), NA())</f>
        <v>4.9280529927737127E-2</v>
      </c>
      <c r="J3319" s="13">
        <v>440.06</v>
      </c>
      <c r="K3319" s="13">
        <f>IFERROR(Table2[[#This Row],[Total Waste (tons)]] * Table2[[#This Row],[Household waste (%)]], NA())</f>
        <v>1391832.5102000001</v>
      </c>
      <c r="L3319" s="13">
        <v>64.180000000000007</v>
      </c>
      <c r="M3319" s="10">
        <f>SUMIFS(Table2[Household waste (%)], Table2[Country], "Australia", Table2[Year], 2020)</f>
        <v>1412.17</v>
      </c>
      <c r="N3319" s="10">
        <f>COUNTIFS(Table2[Year], "USA")</f>
        <v>0</v>
      </c>
    </row>
    <row r="3320" spans="1:14" x14ac:dyDescent="0.35">
      <c r="A3320" s="8" t="s">
        <v>26</v>
      </c>
      <c r="B3320" s="9">
        <v>2020</v>
      </c>
      <c r="C3320" s="8" t="s">
        <v>15</v>
      </c>
      <c r="D3320" s="9">
        <v>8037.57</v>
      </c>
      <c r="E3320" s="10">
        <v>9462.7099999999991</v>
      </c>
      <c r="F3320" s="10">
        <f>IFERROR(Table2[[#This Row],[Economic loss ($ million)]]*1000000 / Table2[[#This Row],[Total Waste (tons)]], NA())</f>
        <v>1177309.8088103742</v>
      </c>
      <c r="G3320" s="10" t="str">
        <f t="shared" si="51"/>
        <v>High</v>
      </c>
      <c r="H3320" s="10">
        <v>50.79</v>
      </c>
      <c r="I3320" s="10">
        <f>IFERROR(Table2[[#This Row],[Total Waste (tons)]] / (Table2[[#This Row],[Population (million)]]*1000), NA())</f>
        <v>1.9619620670295605E-2</v>
      </c>
      <c r="J3320" s="10">
        <v>409.67</v>
      </c>
      <c r="K3320" s="10">
        <f>IFERROR(Table2[[#This Row],[Total Waste (tons)]] * Table2[[#This Row],[Household waste (%)]], NA())</f>
        <v>518423.26499999996</v>
      </c>
      <c r="L3320" s="10">
        <v>64.5</v>
      </c>
      <c r="M3320" s="10">
        <f>SUMIFS(Table2[Household waste (%)], Table2[Country], "Australia", Table2[Year], 2020)</f>
        <v>1412.17</v>
      </c>
      <c r="N3320" s="10">
        <f>COUNTIFS(Table2[Year], "USA")</f>
        <v>0</v>
      </c>
    </row>
    <row r="3321" spans="1:14" x14ac:dyDescent="0.35">
      <c r="A3321" s="11" t="s">
        <v>14</v>
      </c>
      <c r="B3321" s="12">
        <v>2019</v>
      </c>
      <c r="C3321" s="11" t="s">
        <v>9</v>
      </c>
      <c r="D3321" s="12">
        <v>30265.74</v>
      </c>
      <c r="E3321" s="13">
        <v>27579.4</v>
      </c>
      <c r="F3321" s="13">
        <f>IFERROR(Table2[[#This Row],[Economic loss ($ million)]]*1000000 / Table2[[#This Row],[Total Waste (tons)]], NA())</f>
        <v>911241.55563353142</v>
      </c>
      <c r="G3321" s="13" t="str">
        <f t="shared" si="51"/>
        <v>Low</v>
      </c>
      <c r="H3321" s="13">
        <v>73.17</v>
      </c>
      <c r="I3321" s="13">
        <f>IFERROR(Table2[[#This Row],[Total Waste (tons)]] / (Table2[[#This Row],[Population (million)]]*1000), NA())</f>
        <v>1.2053261648745521</v>
      </c>
      <c r="J3321" s="13">
        <v>25.11</v>
      </c>
      <c r="K3321" s="13">
        <f>IFERROR(Table2[[#This Row],[Total Waste (tons)]] * Table2[[#This Row],[Household waste (%)]], NA())</f>
        <v>990295.01280000003</v>
      </c>
      <c r="L3321" s="13">
        <v>32.72</v>
      </c>
      <c r="M3321" s="10">
        <f>SUMIFS(Table2[Household waste (%)], Table2[Country], "Australia", Table2[Year], 2020)</f>
        <v>1412.17</v>
      </c>
      <c r="N3321" s="10">
        <f>COUNTIFS(Table2[Year], "USA")</f>
        <v>0</v>
      </c>
    </row>
    <row r="3322" spans="1:14" x14ac:dyDescent="0.35">
      <c r="A3322" s="8" t="s">
        <v>26</v>
      </c>
      <c r="B3322" s="9">
        <v>2020</v>
      </c>
      <c r="C3322" s="8" t="s">
        <v>19</v>
      </c>
      <c r="D3322" s="9">
        <v>35756.269999999997</v>
      </c>
      <c r="E3322" s="10">
        <v>29631.95</v>
      </c>
      <c r="F3322" s="10">
        <f>IFERROR(Table2[[#This Row],[Economic loss ($ million)]]*1000000 / Table2[[#This Row],[Total Waste (tons)]], NA())</f>
        <v>828720.38945896772</v>
      </c>
      <c r="G3322" s="10" t="str">
        <f t="shared" si="51"/>
        <v>Low</v>
      </c>
      <c r="H3322" s="10">
        <v>182.04</v>
      </c>
      <c r="I3322" s="10">
        <f>IFERROR(Table2[[#This Row],[Total Waste (tons)]] / (Table2[[#This Row],[Population (million)]]*1000), NA())</f>
        <v>4.0558842545854644E-2</v>
      </c>
      <c r="J3322" s="10">
        <v>881.59</v>
      </c>
      <c r="K3322" s="10">
        <f>IFERROR(Table2[[#This Row],[Total Waste (tons)]] * Table2[[#This Row],[Household waste (%)]], NA())</f>
        <v>1799255.5063999998</v>
      </c>
      <c r="L3322" s="10">
        <v>50.32</v>
      </c>
      <c r="M3322" s="10">
        <f>SUMIFS(Table2[Household waste (%)], Table2[Country], "Australia", Table2[Year], 2020)</f>
        <v>1412.17</v>
      </c>
      <c r="N3322" s="10">
        <f>COUNTIFS(Table2[Year], "USA")</f>
        <v>0</v>
      </c>
    </row>
    <row r="3323" spans="1:14" x14ac:dyDescent="0.35">
      <c r="A3323" s="11" t="s">
        <v>33</v>
      </c>
      <c r="B3323" s="12">
        <v>2019</v>
      </c>
      <c r="C3323" s="11" t="s">
        <v>19</v>
      </c>
      <c r="D3323" s="12">
        <v>15462.88</v>
      </c>
      <c r="E3323" s="13">
        <v>17410.11</v>
      </c>
      <c r="F3323" s="13">
        <f>IFERROR(Table2[[#This Row],[Economic loss ($ million)]]*1000000 / Table2[[#This Row],[Total Waste (tons)]], NA())</f>
        <v>1125929.3223513344</v>
      </c>
      <c r="G3323" s="13" t="str">
        <f t="shared" si="51"/>
        <v>High</v>
      </c>
      <c r="H3323" s="13">
        <v>71.52</v>
      </c>
      <c r="I3323" s="13">
        <f>IFERROR(Table2[[#This Row],[Total Waste (tons)]] / (Table2[[#This Row],[Population (million)]]*1000), NA())</f>
        <v>2.8191212397447582E-2</v>
      </c>
      <c r="J3323" s="13">
        <v>548.5</v>
      </c>
      <c r="K3323" s="13">
        <f>IFERROR(Table2[[#This Row],[Total Waste (tons)]] * Table2[[#This Row],[Household waste (%)]], NA())</f>
        <v>779793.03839999996</v>
      </c>
      <c r="L3323" s="13">
        <v>50.43</v>
      </c>
      <c r="M3323" s="10">
        <f>SUMIFS(Table2[Household waste (%)], Table2[Country], "Australia", Table2[Year], 2020)</f>
        <v>1412.17</v>
      </c>
      <c r="N3323" s="10">
        <f>COUNTIFS(Table2[Year], "USA")</f>
        <v>0</v>
      </c>
    </row>
    <row r="3324" spans="1:14" x14ac:dyDescent="0.35">
      <c r="A3324" s="8" t="s">
        <v>32</v>
      </c>
      <c r="B3324" s="9">
        <v>2019</v>
      </c>
      <c r="C3324" s="8" t="s">
        <v>9</v>
      </c>
      <c r="D3324" s="9">
        <v>13800.61</v>
      </c>
      <c r="E3324" s="10">
        <v>14300.07</v>
      </c>
      <c r="F3324" s="10">
        <f>IFERROR(Table2[[#This Row],[Economic loss ($ million)]]*1000000 / Table2[[#This Row],[Total Waste (tons)]], NA())</f>
        <v>1036191.1538692855</v>
      </c>
      <c r="G3324" s="10" t="str">
        <f t="shared" si="51"/>
        <v>Medium</v>
      </c>
      <c r="H3324" s="10">
        <v>53.27</v>
      </c>
      <c r="I3324" s="10">
        <f>IFERROR(Table2[[#This Row],[Total Waste (tons)]] / (Table2[[#This Row],[Population (million)]]*1000), NA())</f>
        <v>5.2034575069753418E-2</v>
      </c>
      <c r="J3324" s="10">
        <v>265.22000000000003</v>
      </c>
      <c r="K3324" s="10">
        <f>IFERROR(Table2[[#This Row],[Total Waste (tons)]] * Table2[[#This Row],[Household waste (%)]], NA())</f>
        <v>820170.25230000005</v>
      </c>
      <c r="L3324" s="10">
        <v>59.43</v>
      </c>
      <c r="M3324" s="10">
        <f>SUMIFS(Table2[Household waste (%)], Table2[Country], "Australia", Table2[Year], 2020)</f>
        <v>1412.17</v>
      </c>
      <c r="N3324" s="10">
        <f>COUNTIFS(Table2[Year], "USA")</f>
        <v>0</v>
      </c>
    </row>
    <row r="3325" spans="1:14" x14ac:dyDescent="0.35">
      <c r="A3325" s="11" t="s">
        <v>10</v>
      </c>
      <c r="B3325" s="12">
        <v>2021</v>
      </c>
      <c r="C3325" s="11" t="s">
        <v>11</v>
      </c>
      <c r="D3325" s="12">
        <v>48499.44</v>
      </c>
      <c r="E3325" s="13">
        <v>49055.91</v>
      </c>
      <c r="F3325" s="13">
        <f>IFERROR(Table2[[#This Row],[Economic loss ($ million)]]*1000000 / Table2[[#This Row],[Total Waste (tons)]], NA())</f>
        <v>1011473.740727728</v>
      </c>
      <c r="G3325" s="13" t="str">
        <f t="shared" si="51"/>
        <v>Medium</v>
      </c>
      <c r="H3325" s="13">
        <v>41.74</v>
      </c>
      <c r="I3325" s="13">
        <f>IFERROR(Table2[[#This Row],[Total Waste (tons)]] / (Table2[[#This Row],[Population (million)]]*1000), NA())</f>
        <v>8.5152468572231202E-2</v>
      </c>
      <c r="J3325" s="13">
        <v>569.55999999999995</v>
      </c>
      <c r="K3325" s="13">
        <f>IFERROR(Table2[[#This Row],[Total Waste (tons)]] * Table2[[#This Row],[Household waste (%)]], NA())</f>
        <v>2494326.1992000001</v>
      </c>
      <c r="L3325" s="13">
        <v>51.43</v>
      </c>
      <c r="M3325" s="10">
        <f>SUMIFS(Table2[Household waste (%)], Table2[Country], "Australia", Table2[Year], 2020)</f>
        <v>1412.17</v>
      </c>
      <c r="N3325" s="10">
        <f>COUNTIFS(Table2[Year], "USA")</f>
        <v>0</v>
      </c>
    </row>
    <row r="3326" spans="1:14" x14ac:dyDescent="0.35">
      <c r="A3326" s="8" t="s">
        <v>24</v>
      </c>
      <c r="B3326" s="9">
        <v>2018</v>
      </c>
      <c r="C3326" s="8" t="s">
        <v>22</v>
      </c>
      <c r="D3326" s="9">
        <v>20534.12</v>
      </c>
      <c r="E3326" s="10">
        <v>22972.25</v>
      </c>
      <c r="F3326" s="10">
        <f>IFERROR(Table2[[#This Row],[Economic loss ($ million)]]*1000000 / Table2[[#This Row],[Total Waste (tons)]], NA())</f>
        <v>1118735.5484432739</v>
      </c>
      <c r="G3326" s="10" t="str">
        <f t="shared" si="51"/>
        <v>High</v>
      </c>
      <c r="H3326" s="10">
        <v>90.13</v>
      </c>
      <c r="I3326" s="10">
        <f>IFERROR(Table2[[#This Row],[Total Waste (tons)]] / (Table2[[#This Row],[Population (million)]]*1000), NA())</f>
        <v>2.9345356846828822E-2</v>
      </c>
      <c r="J3326" s="10">
        <v>699.74</v>
      </c>
      <c r="K3326" s="10">
        <f>IFERROR(Table2[[#This Row],[Total Waste (tons)]] * Table2[[#This Row],[Household waste (%)]], NA())</f>
        <v>791384.98479999998</v>
      </c>
      <c r="L3326" s="10">
        <v>38.54</v>
      </c>
      <c r="M3326" s="10">
        <f>SUMIFS(Table2[Household waste (%)], Table2[Country], "Australia", Table2[Year], 2020)</f>
        <v>1412.17</v>
      </c>
      <c r="N3326" s="10">
        <f>COUNTIFS(Table2[Year], "USA")</f>
        <v>0</v>
      </c>
    </row>
    <row r="3327" spans="1:14" x14ac:dyDescent="0.35">
      <c r="A3327" s="11" t="s">
        <v>17</v>
      </c>
      <c r="B3327" s="12">
        <v>2024</v>
      </c>
      <c r="C3327" s="11" t="s">
        <v>19</v>
      </c>
      <c r="D3327" s="12">
        <v>44313.75</v>
      </c>
      <c r="E3327" s="13">
        <v>48631.01</v>
      </c>
      <c r="F3327" s="13">
        <f>IFERROR(Table2[[#This Row],[Economic loss ($ million)]]*1000000 / Table2[[#This Row],[Total Waste (tons)]], NA())</f>
        <v>1097424.8399198893</v>
      </c>
      <c r="G3327" s="13" t="str">
        <f t="shared" si="51"/>
        <v>Medium</v>
      </c>
      <c r="H3327" s="13">
        <v>108.24</v>
      </c>
      <c r="I3327" s="13">
        <f>IFERROR(Table2[[#This Row],[Total Waste (tons)]] / (Table2[[#This Row],[Population (million)]]*1000), NA())</f>
        <v>6.4780501710376276E-2</v>
      </c>
      <c r="J3327" s="13">
        <v>684.06</v>
      </c>
      <c r="K3327" s="13">
        <f>IFERROR(Table2[[#This Row],[Total Waste (tons)]] * Table2[[#This Row],[Household waste (%)]], NA())</f>
        <v>2363695.4250000003</v>
      </c>
      <c r="L3327" s="13">
        <v>53.34</v>
      </c>
      <c r="M3327" s="10">
        <f>SUMIFS(Table2[Household waste (%)], Table2[Country], "Australia", Table2[Year], 2020)</f>
        <v>1412.17</v>
      </c>
      <c r="N3327" s="10">
        <f>COUNTIFS(Table2[Year], "USA")</f>
        <v>0</v>
      </c>
    </row>
    <row r="3328" spans="1:14" x14ac:dyDescent="0.35">
      <c r="A3328" s="8" t="s">
        <v>29</v>
      </c>
      <c r="B3328" s="9">
        <v>2020</v>
      </c>
      <c r="C3328" s="8" t="s">
        <v>11</v>
      </c>
      <c r="D3328" s="9">
        <v>25153.49</v>
      </c>
      <c r="E3328" s="10">
        <v>26899.88</v>
      </c>
      <c r="F3328" s="10">
        <f>IFERROR(Table2[[#This Row],[Economic loss ($ million)]]*1000000 / Table2[[#This Row],[Total Waste (tons)]], NA())</f>
        <v>1069429.3316752466</v>
      </c>
      <c r="G3328" s="10" t="str">
        <f t="shared" si="51"/>
        <v>Medium</v>
      </c>
      <c r="H3328" s="10">
        <v>25.7</v>
      </c>
      <c r="I3328" s="10">
        <f>IFERROR(Table2[[#This Row],[Total Waste (tons)]] / (Table2[[#This Row],[Population (million)]]*1000), NA())</f>
        <v>9.6539973133755522E-2</v>
      </c>
      <c r="J3328" s="10">
        <v>260.55</v>
      </c>
      <c r="K3328" s="10">
        <f>IFERROR(Table2[[#This Row],[Total Waste (tons)]] * Table2[[#This Row],[Household waste (%)]], NA())</f>
        <v>1675725.5038000003</v>
      </c>
      <c r="L3328" s="10">
        <v>66.62</v>
      </c>
      <c r="M3328" s="10">
        <f>SUMIFS(Table2[Household waste (%)], Table2[Country], "Australia", Table2[Year], 2020)</f>
        <v>1412.17</v>
      </c>
      <c r="N3328" s="10">
        <f>COUNTIFS(Table2[Year], "USA")</f>
        <v>0</v>
      </c>
    </row>
    <row r="3329" spans="1:14" x14ac:dyDescent="0.35">
      <c r="A3329" s="11" t="s">
        <v>18</v>
      </c>
      <c r="B3329" s="12">
        <v>2022</v>
      </c>
      <c r="C3329" s="11" t="s">
        <v>15</v>
      </c>
      <c r="D3329" s="12">
        <v>17580.509999999998</v>
      </c>
      <c r="E3329" s="13">
        <v>19982.080000000002</v>
      </c>
      <c r="F3329" s="13">
        <f>IFERROR(Table2[[#This Row],[Economic loss ($ million)]]*1000000 / Table2[[#This Row],[Total Waste (tons)]], NA())</f>
        <v>1136604.1144426414</v>
      </c>
      <c r="G3329" s="13" t="str">
        <f t="shared" si="51"/>
        <v>High</v>
      </c>
      <c r="H3329" s="13">
        <v>58.39</v>
      </c>
      <c r="I3329" s="13">
        <f>IFERROR(Table2[[#This Row],[Total Waste (tons)]] / (Table2[[#This Row],[Population (million)]]*1000), NA())</f>
        <v>1.3889730746136584E-2</v>
      </c>
      <c r="J3329" s="13">
        <v>1265.72</v>
      </c>
      <c r="K3329" s="13">
        <f>IFERROR(Table2[[#This Row],[Total Waste (tons)]] * Table2[[#This Row],[Household waste (%)]], NA())</f>
        <v>961302.28679999989</v>
      </c>
      <c r="L3329" s="13">
        <v>54.68</v>
      </c>
      <c r="M3329" s="10">
        <f>SUMIFS(Table2[Household waste (%)], Table2[Country], "Australia", Table2[Year], 2020)</f>
        <v>1412.17</v>
      </c>
      <c r="N3329" s="10">
        <f>COUNTIFS(Table2[Year], "USA")</f>
        <v>0</v>
      </c>
    </row>
    <row r="3330" spans="1:14" x14ac:dyDescent="0.35">
      <c r="A3330" s="8" t="s">
        <v>31</v>
      </c>
      <c r="B3330" s="9">
        <v>2022</v>
      </c>
      <c r="C3330" s="8" t="s">
        <v>11</v>
      </c>
      <c r="D3330" s="9">
        <v>23655.31</v>
      </c>
      <c r="E3330" s="10">
        <v>23348.89</v>
      </c>
      <c r="F3330" s="10">
        <f>IFERROR(Table2[[#This Row],[Economic loss ($ million)]]*1000000 / Table2[[#This Row],[Total Waste (tons)]], NA())</f>
        <v>987046.46018166735</v>
      </c>
      <c r="G3330" s="10" t="str">
        <f t="shared" ref="G3330:G3393" si="52">IF(F3330&gt;1100000,"High",IF(F3330&gt;=950000,"Medium","Low"))</f>
        <v>Medium</v>
      </c>
      <c r="H3330" s="10">
        <v>79.569999999999993</v>
      </c>
      <c r="I3330" s="10">
        <f>IFERROR(Table2[[#This Row],[Total Waste (tons)]] / (Table2[[#This Row],[Population (million)]]*1000), NA())</f>
        <v>0.28353481960925331</v>
      </c>
      <c r="J3330" s="10">
        <v>83.43</v>
      </c>
      <c r="K3330" s="10">
        <f>IFERROR(Table2[[#This Row],[Total Waste (tons)]] * Table2[[#This Row],[Household waste (%)]], NA())</f>
        <v>1153669.4687000001</v>
      </c>
      <c r="L3330" s="10">
        <v>48.77</v>
      </c>
      <c r="M3330" s="10">
        <f>SUMIFS(Table2[Household waste (%)], Table2[Country], "Australia", Table2[Year], 2020)</f>
        <v>1412.17</v>
      </c>
      <c r="N3330" s="10">
        <f>COUNTIFS(Table2[Year], "USA")</f>
        <v>0</v>
      </c>
    </row>
    <row r="3331" spans="1:14" x14ac:dyDescent="0.35">
      <c r="A3331" s="11" t="s">
        <v>23</v>
      </c>
      <c r="B3331" s="12">
        <v>2020</v>
      </c>
      <c r="C3331" s="11" t="s">
        <v>13</v>
      </c>
      <c r="D3331" s="12">
        <v>15176.46</v>
      </c>
      <c r="E3331" s="13">
        <v>13202.09</v>
      </c>
      <c r="F3331" s="13">
        <f>IFERROR(Table2[[#This Row],[Economic loss ($ million)]]*1000000 / Table2[[#This Row],[Total Waste (tons)]], NA())</f>
        <v>869905.76194975642</v>
      </c>
      <c r="G3331" s="13" t="str">
        <f t="shared" si="52"/>
        <v>Low</v>
      </c>
      <c r="H3331" s="13">
        <v>63.83</v>
      </c>
      <c r="I3331" s="13">
        <f>IFERROR(Table2[[#This Row],[Total Waste (tons)]] / (Table2[[#This Row],[Population (million)]]*1000), NA())</f>
        <v>9.3641389523045598E-2</v>
      </c>
      <c r="J3331" s="13">
        <v>162.07</v>
      </c>
      <c r="K3331" s="13">
        <f>IFERROR(Table2[[#This Row],[Total Waste (tons)]] * Table2[[#This Row],[Household waste (%)]], NA())</f>
        <v>667157.18160000001</v>
      </c>
      <c r="L3331" s="13">
        <v>43.96</v>
      </c>
      <c r="M3331" s="10">
        <f>SUMIFS(Table2[Household waste (%)], Table2[Country], "Australia", Table2[Year], 2020)</f>
        <v>1412.17</v>
      </c>
      <c r="N3331" s="10">
        <f>COUNTIFS(Table2[Year], "USA")</f>
        <v>0</v>
      </c>
    </row>
    <row r="3332" spans="1:14" x14ac:dyDescent="0.35">
      <c r="A3332" s="8" t="s">
        <v>35</v>
      </c>
      <c r="B3332" s="9">
        <v>2024</v>
      </c>
      <c r="C3332" s="8" t="s">
        <v>9</v>
      </c>
      <c r="D3332" s="9">
        <v>5214.72</v>
      </c>
      <c r="E3332" s="10">
        <v>5805.35</v>
      </c>
      <c r="F3332" s="10">
        <f>IFERROR(Table2[[#This Row],[Economic loss ($ million)]]*1000000 / Table2[[#This Row],[Total Waste (tons)]], NA())</f>
        <v>1113262.073514973</v>
      </c>
      <c r="G3332" s="10" t="str">
        <f t="shared" si="52"/>
        <v>High</v>
      </c>
      <c r="H3332" s="10">
        <v>52.33</v>
      </c>
      <c r="I3332" s="10">
        <f>IFERROR(Table2[[#This Row],[Total Waste (tons)]] / (Table2[[#This Row],[Population (million)]]*1000), NA())</f>
        <v>3.7896297372915231E-3</v>
      </c>
      <c r="J3332" s="10">
        <v>1376.05</v>
      </c>
      <c r="K3332" s="10">
        <f>IFERROR(Table2[[#This Row],[Total Waste (tons)]] * Table2[[#This Row],[Household waste (%)]], NA())</f>
        <v>324824.90880000003</v>
      </c>
      <c r="L3332" s="10">
        <v>62.29</v>
      </c>
      <c r="M3332" s="10">
        <f>SUMIFS(Table2[Household waste (%)], Table2[Country], "Australia", Table2[Year], 2020)</f>
        <v>1412.17</v>
      </c>
      <c r="N3332" s="10">
        <f>COUNTIFS(Table2[Year], "USA")</f>
        <v>0</v>
      </c>
    </row>
    <row r="3333" spans="1:14" x14ac:dyDescent="0.35">
      <c r="A3333" s="11" t="s">
        <v>29</v>
      </c>
      <c r="B3333" s="12">
        <v>2020</v>
      </c>
      <c r="C3333" s="11" t="s">
        <v>20</v>
      </c>
      <c r="D3333" s="12">
        <v>15753.94</v>
      </c>
      <c r="E3333" s="13">
        <v>13558.12</v>
      </c>
      <c r="F3333" s="13">
        <f>IFERROR(Table2[[#This Row],[Economic loss ($ million)]]*1000000 / Table2[[#This Row],[Total Waste (tons)]], NA())</f>
        <v>860617.72483581887</v>
      </c>
      <c r="G3333" s="13" t="str">
        <f t="shared" si="52"/>
        <v>Low</v>
      </c>
      <c r="H3333" s="13">
        <v>124.64</v>
      </c>
      <c r="I3333" s="13">
        <f>IFERROR(Table2[[#This Row],[Total Waste (tons)]] / (Table2[[#This Row],[Population (million)]]*1000), NA())</f>
        <v>6.216043244949495E-2</v>
      </c>
      <c r="J3333" s="13">
        <v>253.44</v>
      </c>
      <c r="K3333" s="13">
        <f>IFERROR(Table2[[#This Row],[Total Waste (tons)]] * Table2[[#This Row],[Household waste (%)]], NA())</f>
        <v>968552.23120000004</v>
      </c>
      <c r="L3333" s="13">
        <v>61.48</v>
      </c>
      <c r="M3333" s="10">
        <f>SUMIFS(Table2[Household waste (%)], Table2[Country], "Australia", Table2[Year], 2020)</f>
        <v>1412.17</v>
      </c>
      <c r="N3333" s="10">
        <f>COUNTIFS(Table2[Year], "USA")</f>
        <v>0</v>
      </c>
    </row>
    <row r="3334" spans="1:14" x14ac:dyDescent="0.35">
      <c r="A3334" s="8" t="s">
        <v>27</v>
      </c>
      <c r="B3334" s="9">
        <v>2023</v>
      </c>
      <c r="C3334" s="8" t="s">
        <v>11</v>
      </c>
      <c r="D3334" s="9">
        <v>38470.53</v>
      </c>
      <c r="E3334" s="10">
        <v>32336.93</v>
      </c>
      <c r="F3334" s="10">
        <f>IFERROR(Table2[[#This Row],[Economic loss ($ million)]]*1000000 / Table2[[#This Row],[Total Waste (tons)]], NA())</f>
        <v>840563.67302452039</v>
      </c>
      <c r="G3334" s="10" t="str">
        <f t="shared" si="52"/>
        <v>Low</v>
      </c>
      <c r="H3334" s="10">
        <v>186.34</v>
      </c>
      <c r="I3334" s="10">
        <f>IFERROR(Table2[[#This Row],[Total Waste (tons)]] / (Table2[[#This Row],[Population (million)]]*1000), NA())</f>
        <v>0.10341262331657751</v>
      </c>
      <c r="J3334" s="10">
        <v>372.01</v>
      </c>
      <c r="K3334" s="10">
        <f>IFERROR(Table2[[#This Row],[Total Waste (tons)]] * Table2[[#This Row],[Household waste (%)]], NA())</f>
        <v>1354932.0666</v>
      </c>
      <c r="L3334" s="10">
        <v>35.22</v>
      </c>
      <c r="M3334" s="10">
        <f>SUMIFS(Table2[Household waste (%)], Table2[Country], "Australia", Table2[Year], 2020)</f>
        <v>1412.17</v>
      </c>
      <c r="N3334" s="10">
        <f>COUNTIFS(Table2[Year], "USA")</f>
        <v>0</v>
      </c>
    </row>
    <row r="3335" spans="1:14" x14ac:dyDescent="0.35">
      <c r="A3335" s="11" t="s">
        <v>12</v>
      </c>
      <c r="B3335" s="12">
        <v>2023</v>
      </c>
      <c r="C3335" s="11" t="s">
        <v>19</v>
      </c>
      <c r="D3335" s="12">
        <v>36023.96</v>
      </c>
      <c r="E3335" s="13">
        <v>30105.02</v>
      </c>
      <c r="F3335" s="13">
        <f>IFERROR(Table2[[#This Row],[Economic loss ($ million)]]*1000000 / Table2[[#This Row],[Total Waste (tons)]], NA())</f>
        <v>835694.35453514825</v>
      </c>
      <c r="G3335" s="13" t="str">
        <f t="shared" si="52"/>
        <v>Low</v>
      </c>
      <c r="H3335" s="13">
        <v>39.729999999999997</v>
      </c>
      <c r="I3335" s="13">
        <f>IFERROR(Table2[[#This Row],[Total Waste (tons)]] / (Table2[[#This Row],[Population (million)]]*1000), NA())</f>
        <v>3.274935226683879E-2</v>
      </c>
      <c r="J3335" s="13">
        <v>1099.99</v>
      </c>
      <c r="K3335" s="13">
        <f>IFERROR(Table2[[#This Row],[Total Waste (tons)]] * Table2[[#This Row],[Household waste (%)]], NA())</f>
        <v>2234205.9992</v>
      </c>
      <c r="L3335" s="13">
        <v>62.02</v>
      </c>
      <c r="M3335" s="10">
        <f>SUMIFS(Table2[Household waste (%)], Table2[Country], "Australia", Table2[Year], 2020)</f>
        <v>1412.17</v>
      </c>
      <c r="N3335" s="10">
        <f>COUNTIFS(Table2[Year], "USA")</f>
        <v>0</v>
      </c>
    </row>
    <row r="3336" spans="1:14" x14ac:dyDescent="0.35">
      <c r="A3336" s="8" t="s">
        <v>16</v>
      </c>
      <c r="B3336" s="9">
        <v>2023</v>
      </c>
      <c r="C3336" s="8" t="s">
        <v>25</v>
      </c>
      <c r="D3336" s="9">
        <v>37698.370000000003</v>
      </c>
      <c r="E3336" s="10">
        <v>36436.28</v>
      </c>
      <c r="F3336" s="10">
        <f>IFERROR(Table2[[#This Row],[Economic loss ($ million)]]*1000000 / Table2[[#This Row],[Total Waste (tons)]], NA())</f>
        <v>966521.36418630299</v>
      </c>
      <c r="G3336" s="10" t="str">
        <f t="shared" si="52"/>
        <v>Medium</v>
      </c>
      <c r="H3336" s="10">
        <v>28.26</v>
      </c>
      <c r="I3336" s="10">
        <f>IFERROR(Table2[[#This Row],[Total Waste (tons)]] / (Table2[[#This Row],[Population (million)]]*1000), NA())</f>
        <v>0.41522601608106624</v>
      </c>
      <c r="J3336" s="10">
        <v>90.79</v>
      </c>
      <c r="K3336" s="10">
        <f>IFERROR(Table2[[#This Row],[Total Waste (tons)]] * Table2[[#This Row],[Household waste (%)]], NA())</f>
        <v>1297577.8954000003</v>
      </c>
      <c r="L3336" s="10">
        <v>34.42</v>
      </c>
      <c r="M3336" s="10">
        <f>SUMIFS(Table2[Household waste (%)], Table2[Country], "Australia", Table2[Year], 2020)</f>
        <v>1412.17</v>
      </c>
      <c r="N3336" s="10">
        <f>COUNTIFS(Table2[Year], "USA")</f>
        <v>0</v>
      </c>
    </row>
    <row r="3337" spans="1:14" x14ac:dyDescent="0.35">
      <c r="A3337" s="11" t="s">
        <v>17</v>
      </c>
      <c r="B3337" s="12">
        <v>2024</v>
      </c>
      <c r="C3337" s="11" t="s">
        <v>9</v>
      </c>
      <c r="D3337" s="12">
        <v>14112.86</v>
      </c>
      <c r="E3337" s="13">
        <v>16584.400000000001</v>
      </c>
      <c r="F3337" s="13">
        <f>IFERROR(Table2[[#This Row],[Economic loss ($ million)]]*1000000 / Table2[[#This Row],[Total Waste (tons)]], NA())</f>
        <v>1175126.7992455109</v>
      </c>
      <c r="G3337" s="13" t="str">
        <f t="shared" si="52"/>
        <v>High</v>
      </c>
      <c r="H3337" s="13">
        <v>72.25</v>
      </c>
      <c r="I3337" s="13">
        <f>IFERROR(Table2[[#This Row],[Total Waste (tons)]] / (Table2[[#This Row],[Population (million)]]*1000), NA())</f>
        <v>1.0584592077039615E-2</v>
      </c>
      <c r="J3337" s="13">
        <v>1333.34</v>
      </c>
      <c r="K3337" s="13">
        <f>IFERROR(Table2[[#This Row],[Total Waste (tons)]] * Table2[[#This Row],[Household waste (%)]], NA())</f>
        <v>487458.18440000003</v>
      </c>
      <c r="L3337" s="13">
        <v>34.54</v>
      </c>
      <c r="M3337" s="10">
        <f>SUMIFS(Table2[Household waste (%)], Table2[Country], "Australia", Table2[Year], 2020)</f>
        <v>1412.17</v>
      </c>
      <c r="N3337" s="10">
        <f>COUNTIFS(Table2[Year], "USA")</f>
        <v>0</v>
      </c>
    </row>
    <row r="3338" spans="1:14" x14ac:dyDescent="0.35">
      <c r="A3338" s="8" t="s">
        <v>30</v>
      </c>
      <c r="B3338" s="9">
        <v>2018</v>
      </c>
      <c r="C3338" s="8" t="s">
        <v>11</v>
      </c>
      <c r="D3338" s="9">
        <v>44042.55</v>
      </c>
      <c r="E3338" s="10">
        <v>47727.23</v>
      </c>
      <c r="F3338" s="10">
        <f>IFERROR(Table2[[#This Row],[Economic loss ($ million)]]*1000000 / Table2[[#This Row],[Total Waste (tons)]], NA())</f>
        <v>1083661.8224875715</v>
      </c>
      <c r="G3338" s="10" t="str">
        <f t="shared" si="52"/>
        <v>Medium</v>
      </c>
      <c r="H3338" s="10">
        <v>30.99</v>
      </c>
      <c r="I3338" s="10">
        <f>IFERROR(Table2[[#This Row],[Total Waste (tons)]] / (Table2[[#This Row],[Population (million)]]*1000), NA())</f>
        <v>3.5200247762148341E-2</v>
      </c>
      <c r="J3338" s="10">
        <v>1251.2</v>
      </c>
      <c r="K3338" s="10">
        <f>IFERROR(Table2[[#This Row],[Total Waste (tons)]] * Table2[[#This Row],[Household waste (%)]], NA())</f>
        <v>2574727.4730000002</v>
      </c>
      <c r="L3338" s="10">
        <v>58.46</v>
      </c>
      <c r="M3338" s="10">
        <f>SUMIFS(Table2[Household waste (%)], Table2[Country], "Australia", Table2[Year], 2020)</f>
        <v>1412.17</v>
      </c>
      <c r="N3338" s="10">
        <f>COUNTIFS(Table2[Year], "USA")</f>
        <v>0</v>
      </c>
    </row>
    <row r="3339" spans="1:14" x14ac:dyDescent="0.35">
      <c r="A3339" s="11" t="s">
        <v>32</v>
      </c>
      <c r="B3339" s="12">
        <v>2020</v>
      </c>
      <c r="C3339" s="11" t="s">
        <v>22</v>
      </c>
      <c r="D3339" s="12">
        <v>14982.46</v>
      </c>
      <c r="E3339" s="13">
        <v>12154.94</v>
      </c>
      <c r="F3339" s="13">
        <f>IFERROR(Table2[[#This Row],[Economic loss ($ million)]]*1000000 / Table2[[#This Row],[Total Waste (tons)]], NA())</f>
        <v>811277.9877269821</v>
      </c>
      <c r="G3339" s="13" t="str">
        <f t="shared" si="52"/>
        <v>Low</v>
      </c>
      <c r="H3339" s="13">
        <v>106.96</v>
      </c>
      <c r="I3339" s="13">
        <f>IFERROR(Table2[[#This Row],[Total Waste (tons)]] / (Table2[[#This Row],[Population (million)]]*1000), NA())</f>
        <v>3.5044230814211867E-2</v>
      </c>
      <c r="J3339" s="13">
        <v>427.53</v>
      </c>
      <c r="K3339" s="13">
        <f>IFERROR(Table2[[#This Row],[Total Waste (tons)]] * Table2[[#This Row],[Household waste (%)]], NA())</f>
        <v>946741.6473999999</v>
      </c>
      <c r="L3339" s="13">
        <v>63.19</v>
      </c>
      <c r="M3339" s="10">
        <f>SUMIFS(Table2[Household waste (%)], Table2[Country], "Australia", Table2[Year], 2020)</f>
        <v>1412.17</v>
      </c>
      <c r="N3339" s="10">
        <f>COUNTIFS(Table2[Year], "USA")</f>
        <v>0</v>
      </c>
    </row>
    <row r="3340" spans="1:14" x14ac:dyDescent="0.35">
      <c r="A3340" s="8" t="s">
        <v>18</v>
      </c>
      <c r="B3340" s="9">
        <v>2018</v>
      </c>
      <c r="C3340" s="8" t="s">
        <v>9</v>
      </c>
      <c r="D3340" s="9">
        <v>32333.47</v>
      </c>
      <c r="E3340" s="10">
        <v>38720.22</v>
      </c>
      <c r="F3340" s="10">
        <f>IFERROR(Table2[[#This Row],[Economic loss ($ million)]]*1000000 / Table2[[#This Row],[Total Waste (tons)]], NA())</f>
        <v>1197527.5156053463</v>
      </c>
      <c r="G3340" s="10" t="str">
        <f t="shared" si="52"/>
        <v>High</v>
      </c>
      <c r="H3340" s="10">
        <v>150.97</v>
      </c>
      <c r="I3340" s="10">
        <f>IFERROR(Table2[[#This Row],[Total Waste (tons)]] / (Table2[[#This Row],[Population (million)]]*1000), NA())</f>
        <v>4.2978346980008506E-2</v>
      </c>
      <c r="J3340" s="10">
        <v>752.32</v>
      </c>
      <c r="K3340" s="10">
        <f>IFERROR(Table2[[#This Row],[Total Waste (tons)]] * Table2[[#This Row],[Household waste (%)]], NA())</f>
        <v>2080012.1251000001</v>
      </c>
      <c r="L3340" s="10">
        <v>64.33</v>
      </c>
      <c r="M3340" s="10">
        <f>SUMIFS(Table2[Household waste (%)], Table2[Country], "Australia", Table2[Year], 2020)</f>
        <v>1412.17</v>
      </c>
      <c r="N3340" s="10">
        <f>COUNTIFS(Table2[Year], "USA")</f>
        <v>0</v>
      </c>
    </row>
    <row r="3341" spans="1:14" x14ac:dyDescent="0.35">
      <c r="A3341" s="11" t="s">
        <v>16</v>
      </c>
      <c r="B3341" s="12">
        <v>2018</v>
      </c>
      <c r="C3341" s="11" t="s">
        <v>9</v>
      </c>
      <c r="D3341" s="12">
        <v>24208.080000000002</v>
      </c>
      <c r="E3341" s="13">
        <v>21417.200000000001</v>
      </c>
      <c r="F3341" s="13">
        <f>IFERROR(Table2[[#This Row],[Economic loss ($ million)]]*1000000 / Table2[[#This Row],[Total Waste (tons)]], NA())</f>
        <v>884712.872726792</v>
      </c>
      <c r="G3341" s="13" t="str">
        <f t="shared" si="52"/>
        <v>Low</v>
      </c>
      <c r="H3341" s="13">
        <v>196.57</v>
      </c>
      <c r="I3341" s="13">
        <f>IFERROR(Table2[[#This Row],[Total Waste (tons)]] / (Table2[[#This Row],[Population (million)]]*1000), NA())</f>
        <v>2.3513491462206423E-2</v>
      </c>
      <c r="J3341" s="13">
        <v>1029.54</v>
      </c>
      <c r="K3341" s="13">
        <f>IFERROR(Table2[[#This Row],[Total Waste (tons)]] * Table2[[#This Row],[Household waste (%)]], NA())</f>
        <v>1619278.4712</v>
      </c>
      <c r="L3341" s="13">
        <v>66.89</v>
      </c>
      <c r="M3341" s="10">
        <f>SUMIFS(Table2[Household waste (%)], Table2[Country], "Australia", Table2[Year], 2020)</f>
        <v>1412.17</v>
      </c>
      <c r="N3341" s="10">
        <f>COUNTIFS(Table2[Year], "USA")</f>
        <v>0</v>
      </c>
    </row>
    <row r="3342" spans="1:14" x14ac:dyDescent="0.35">
      <c r="A3342" s="8" t="s">
        <v>26</v>
      </c>
      <c r="B3342" s="9">
        <v>2018</v>
      </c>
      <c r="C3342" s="8" t="s">
        <v>15</v>
      </c>
      <c r="D3342" s="9">
        <v>32795.599999999999</v>
      </c>
      <c r="E3342" s="10">
        <v>37385.22</v>
      </c>
      <c r="F3342" s="10">
        <f>IFERROR(Table2[[#This Row],[Economic loss ($ million)]]*1000000 / Table2[[#This Row],[Total Waste (tons)]], NA())</f>
        <v>1139946.2122967716</v>
      </c>
      <c r="G3342" s="10" t="str">
        <f t="shared" si="52"/>
        <v>High</v>
      </c>
      <c r="H3342" s="10">
        <v>122.13</v>
      </c>
      <c r="I3342" s="10">
        <f>IFERROR(Table2[[#This Row],[Total Waste (tons)]] / (Table2[[#This Row],[Population (million)]]*1000), NA())</f>
        <v>4.9145237667086256E-2</v>
      </c>
      <c r="J3342" s="10">
        <v>667.32</v>
      </c>
      <c r="K3342" s="10">
        <f>IFERROR(Table2[[#This Row],[Total Waste (tons)]] * Table2[[#This Row],[Household waste (%)]], NA())</f>
        <v>1134399.804</v>
      </c>
      <c r="L3342" s="10">
        <v>34.590000000000003</v>
      </c>
      <c r="M3342" s="10">
        <f>SUMIFS(Table2[Household waste (%)], Table2[Country], "Australia", Table2[Year], 2020)</f>
        <v>1412.17</v>
      </c>
      <c r="N3342" s="10">
        <f>COUNTIFS(Table2[Year], "USA")</f>
        <v>0</v>
      </c>
    </row>
    <row r="3343" spans="1:14" x14ac:dyDescent="0.35">
      <c r="A3343" s="11" t="s">
        <v>10</v>
      </c>
      <c r="B3343" s="12">
        <v>2023</v>
      </c>
      <c r="C3343" s="11" t="s">
        <v>19</v>
      </c>
      <c r="D3343" s="12">
        <v>26972.75</v>
      </c>
      <c r="E3343" s="13">
        <v>23026.53</v>
      </c>
      <c r="F3343" s="13">
        <f>IFERROR(Table2[[#This Row],[Economic loss ($ million)]]*1000000 / Table2[[#This Row],[Total Waste (tons)]], NA())</f>
        <v>853696.04508253699</v>
      </c>
      <c r="G3343" s="13" t="str">
        <f t="shared" si="52"/>
        <v>Low</v>
      </c>
      <c r="H3343" s="13">
        <v>103.94</v>
      </c>
      <c r="I3343" s="13">
        <f>IFERROR(Table2[[#This Row],[Total Waste (tons)]] / (Table2[[#This Row],[Population (million)]]*1000), NA())</f>
        <v>5.9348596197852488E-2</v>
      </c>
      <c r="J3343" s="13">
        <v>454.48</v>
      </c>
      <c r="K3343" s="13">
        <f>IFERROR(Table2[[#This Row],[Total Waste (tons)]] * Table2[[#This Row],[Household waste (%)]], NA())</f>
        <v>999610.11500000011</v>
      </c>
      <c r="L3343" s="13">
        <v>37.06</v>
      </c>
      <c r="M3343" s="10">
        <f>SUMIFS(Table2[Household waste (%)], Table2[Country], "Australia", Table2[Year], 2020)</f>
        <v>1412.17</v>
      </c>
      <c r="N3343" s="10">
        <f>COUNTIFS(Table2[Year], "USA")</f>
        <v>0</v>
      </c>
    </row>
    <row r="3344" spans="1:14" x14ac:dyDescent="0.35">
      <c r="A3344" s="8" t="s">
        <v>26</v>
      </c>
      <c r="B3344" s="9">
        <v>2023</v>
      </c>
      <c r="C3344" s="8" t="s">
        <v>19</v>
      </c>
      <c r="D3344" s="9">
        <v>23314.59</v>
      </c>
      <c r="E3344" s="10">
        <v>20936.8</v>
      </c>
      <c r="F3344" s="10">
        <f>IFERROR(Table2[[#This Row],[Economic loss ($ million)]]*1000000 / Table2[[#This Row],[Total Waste (tons)]], NA())</f>
        <v>898012.78941641259</v>
      </c>
      <c r="G3344" s="10" t="str">
        <f t="shared" si="52"/>
        <v>Low</v>
      </c>
      <c r="H3344" s="10">
        <v>167.1</v>
      </c>
      <c r="I3344" s="10">
        <f>IFERROR(Table2[[#This Row],[Total Waste (tons)]] / (Table2[[#This Row],[Population (million)]]*1000), NA())</f>
        <v>3.5355670806605705E-2</v>
      </c>
      <c r="J3344" s="10">
        <v>659.43</v>
      </c>
      <c r="K3344" s="10">
        <f>IFERROR(Table2[[#This Row],[Total Waste (tons)]] * Table2[[#This Row],[Household waste (%)]], NA())</f>
        <v>1032603.1910999999</v>
      </c>
      <c r="L3344" s="10">
        <v>44.29</v>
      </c>
      <c r="M3344" s="10">
        <f>SUMIFS(Table2[Household waste (%)], Table2[Country], "Australia", Table2[Year], 2020)</f>
        <v>1412.17</v>
      </c>
      <c r="N3344" s="10">
        <f>COUNTIFS(Table2[Year], "USA")</f>
        <v>0</v>
      </c>
    </row>
    <row r="3345" spans="1:14" x14ac:dyDescent="0.35">
      <c r="A3345" s="11" t="s">
        <v>18</v>
      </c>
      <c r="B3345" s="12">
        <v>2018</v>
      </c>
      <c r="C3345" s="11" t="s">
        <v>25</v>
      </c>
      <c r="D3345" s="12">
        <v>25539.279999999999</v>
      </c>
      <c r="E3345" s="13">
        <v>28544.06</v>
      </c>
      <c r="F3345" s="13">
        <f>IFERROR(Table2[[#This Row],[Economic loss ($ million)]]*1000000 / Table2[[#This Row],[Total Waste (tons)]], NA())</f>
        <v>1117653.2776178499</v>
      </c>
      <c r="G3345" s="13" t="str">
        <f t="shared" si="52"/>
        <v>High</v>
      </c>
      <c r="H3345" s="13">
        <v>164.53</v>
      </c>
      <c r="I3345" s="13">
        <f>IFERROR(Table2[[#This Row],[Total Waste (tons)]] / (Table2[[#This Row],[Population (million)]]*1000), NA())</f>
        <v>2.3338676219283736E-2</v>
      </c>
      <c r="J3345" s="13">
        <v>1094.29</v>
      </c>
      <c r="K3345" s="13">
        <f>IFERROR(Table2[[#This Row],[Total Waste (tons)]] * Table2[[#This Row],[Household waste (%)]], NA())</f>
        <v>1225630.0471999999</v>
      </c>
      <c r="L3345" s="13">
        <v>47.99</v>
      </c>
      <c r="M3345" s="10">
        <f>SUMIFS(Table2[Household waste (%)], Table2[Country], "Australia", Table2[Year], 2020)</f>
        <v>1412.17</v>
      </c>
      <c r="N3345" s="10">
        <f>COUNTIFS(Table2[Year], "USA")</f>
        <v>0</v>
      </c>
    </row>
    <row r="3346" spans="1:14" x14ac:dyDescent="0.35">
      <c r="A3346" s="8" t="s">
        <v>21</v>
      </c>
      <c r="B3346" s="9">
        <v>2022</v>
      </c>
      <c r="C3346" s="8" t="s">
        <v>20</v>
      </c>
      <c r="D3346" s="9">
        <v>46451.63</v>
      </c>
      <c r="E3346" s="10">
        <v>39707.99</v>
      </c>
      <c r="F3346" s="10">
        <f>IFERROR(Table2[[#This Row],[Economic loss ($ million)]]*1000000 / Table2[[#This Row],[Total Waste (tons)]], NA())</f>
        <v>854824.47009932704</v>
      </c>
      <c r="G3346" s="10" t="str">
        <f t="shared" si="52"/>
        <v>Low</v>
      </c>
      <c r="H3346" s="10">
        <v>104.93</v>
      </c>
      <c r="I3346" s="10">
        <f>IFERROR(Table2[[#This Row],[Total Waste (tons)]] / (Table2[[#This Row],[Population (million)]]*1000), NA())</f>
        <v>3.7960292230875464E-2</v>
      </c>
      <c r="J3346" s="10">
        <v>1223.69</v>
      </c>
      <c r="K3346" s="10">
        <f>IFERROR(Table2[[#This Row],[Total Waste (tons)]] * Table2[[#This Row],[Household waste (%)]], NA())</f>
        <v>2733213.9092000001</v>
      </c>
      <c r="L3346" s="10">
        <v>58.84</v>
      </c>
      <c r="M3346" s="10">
        <f>SUMIFS(Table2[Household waste (%)], Table2[Country], "Australia", Table2[Year], 2020)</f>
        <v>1412.17</v>
      </c>
      <c r="N3346" s="10">
        <f>COUNTIFS(Table2[Year], "USA")</f>
        <v>0</v>
      </c>
    </row>
    <row r="3347" spans="1:14" x14ac:dyDescent="0.35">
      <c r="A3347" s="11" t="s">
        <v>16</v>
      </c>
      <c r="B3347" s="12">
        <v>2018</v>
      </c>
      <c r="C3347" s="11" t="s">
        <v>11</v>
      </c>
      <c r="D3347" s="12">
        <v>29156.880000000001</v>
      </c>
      <c r="E3347" s="13">
        <v>33590.67</v>
      </c>
      <c r="F3347" s="13">
        <f>IFERROR(Table2[[#This Row],[Economic loss ($ million)]]*1000000 / Table2[[#This Row],[Total Waste (tons)]], NA())</f>
        <v>1152066.6820318224</v>
      </c>
      <c r="G3347" s="13" t="str">
        <f t="shared" si="52"/>
        <v>High</v>
      </c>
      <c r="H3347" s="13">
        <v>90.47</v>
      </c>
      <c r="I3347" s="13">
        <f>IFERROR(Table2[[#This Row],[Total Waste (tons)]] / (Table2[[#This Row],[Population (million)]]*1000), NA())</f>
        <v>2.7312724820143887E-2</v>
      </c>
      <c r="J3347" s="13">
        <v>1067.52</v>
      </c>
      <c r="K3347" s="13">
        <f>IFERROR(Table2[[#This Row],[Total Waste (tons)]] * Table2[[#This Row],[Household waste (%)]], NA())</f>
        <v>1533068.7504</v>
      </c>
      <c r="L3347" s="13">
        <v>52.58</v>
      </c>
      <c r="M3347" s="10">
        <f>SUMIFS(Table2[Household waste (%)], Table2[Country], "Australia", Table2[Year], 2020)</f>
        <v>1412.17</v>
      </c>
      <c r="N3347" s="10">
        <f>COUNTIFS(Table2[Year], "USA")</f>
        <v>0</v>
      </c>
    </row>
    <row r="3348" spans="1:14" x14ac:dyDescent="0.35">
      <c r="A3348" s="8" t="s">
        <v>10</v>
      </c>
      <c r="B3348" s="9">
        <v>2021</v>
      </c>
      <c r="C3348" s="8" t="s">
        <v>20</v>
      </c>
      <c r="D3348" s="9">
        <v>39316.949999999997</v>
      </c>
      <c r="E3348" s="10">
        <v>36589.5</v>
      </c>
      <c r="F3348" s="10">
        <f>IFERROR(Table2[[#This Row],[Economic loss ($ million)]]*1000000 / Table2[[#This Row],[Total Waste (tons)]], NA())</f>
        <v>930629.15612731921</v>
      </c>
      <c r="G3348" s="10" t="str">
        <f t="shared" si="52"/>
        <v>Low</v>
      </c>
      <c r="H3348" s="10">
        <v>112.78</v>
      </c>
      <c r="I3348" s="10">
        <f>IFERROR(Table2[[#This Row],[Total Waste (tons)]] / (Table2[[#This Row],[Population (million)]]*1000), NA())</f>
        <v>0.20764166886717716</v>
      </c>
      <c r="J3348" s="10">
        <v>189.35</v>
      </c>
      <c r="K3348" s="10">
        <f>IFERROR(Table2[[#This Row],[Total Waste (tons)]] * Table2[[#This Row],[Household waste (%)]], NA())</f>
        <v>2651928.2774999999</v>
      </c>
      <c r="L3348" s="10">
        <v>67.45</v>
      </c>
      <c r="M3348" s="10">
        <f>SUMIFS(Table2[Household waste (%)], Table2[Country], "Australia", Table2[Year], 2020)</f>
        <v>1412.17</v>
      </c>
      <c r="N3348" s="10">
        <f>COUNTIFS(Table2[Year], "USA")</f>
        <v>0</v>
      </c>
    </row>
    <row r="3349" spans="1:14" x14ac:dyDescent="0.35">
      <c r="A3349" s="11" t="s">
        <v>23</v>
      </c>
      <c r="B3349" s="12">
        <v>2021</v>
      </c>
      <c r="C3349" s="11" t="s">
        <v>11</v>
      </c>
      <c r="D3349" s="12">
        <v>27210.3</v>
      </c>
      <c r="E3349" s="13">
        <v>27979.67</v>
      </c>
      <c r="F3349" s="13">
        <f>IFERROR(Table2[[#This Row],[Economic loss ($ million)]]*1000000 / Table2[[#This Row],[Total Waste (tons)]], NA())</f>
        <v>1028274.9547046523</v>
      </c>
      <c r="G3349" s="13" t="str">
        <f t="shared" si="52"/>
        <v>Medium</v>
      </c>
      <c r="H3349" s="13">
        <v>45.43</v>
      </c>
      <c r="I3349" s="13">
        <f>IFERROR(Table2[[#This Row],[Total Waste (tons)]] / (Table2[[#This Row],[Population (million)]]*1000), NA())</f>
        <v>2.3913364444092911E-2</v>
      </c>
      <c r="J3349" s="13">
        <v>1137.8699999999999</v>
      </c>
      <c r="K3349" s="13">
        <f>IFERROR(Table2[[#This Row],[Total Waste (tons)]] * Table2[[#This Row],[Household waste (%)]], NA())</f>
        <v>1236436.0319999999</v>
      </c>
      <c r="L3349" s="13">
        <v>45.44</v>
      </c>
      <c r="M3349" s="10">
        <f>SUMIFS(Table2[Household waste (%)], Table2[Country], "Australia", Table2[Year], 2020)</f>
        <v>1412.17</v>
      </c>
      <c r="N3349" s="10">
        <f>COUNTIFS(Table2[Year], "USA")</f>
        <v>0</v>
      </c>
    </row>
    <row r="3350" spans="1:14" x14ac:dyDescent="0.35">
      <c r="A3350" s="8" t="s">
        <v>16</v>
      </c>
      <c r="B3350" s="9">
        <v>2018</v>
      </c>
      <c r="C3350" s="8" t="s">
        <v>9</v>
      </c>
      <c r="D3350" s="9">
        <v>5558.27</v>
      </c>
      <c r="E3350" s="10">
        <v>5169.3999999999996</v>
      </c>
      <c r="F3350" s="10">
        <f>IFERROR(Table2[[#This Row],[Economic loss ($ million)]]*1000000 / Table2[[#This Row],[Total Waste (tons)]], NA())</f>
        <v>930037.5836366351</v>
      </c>
      <c r="G3350" s="10" t="str">
        <f t="shared" si="52"/>
        <v>Low</v>
      </c>
      <c r="H3350" s="10">
        <v>180.66</v>
      </c>
      <c r="I3350" s="10">
        <f>IFERROR(Table2[[#This Row],[Total Waste (tons)]] / (Table2[[#This Row],[Population (million)]]*1000), NA())</f>
        <v>4.9693965131873052E-3</v>
      </c>
      <c r="J3350" s="10">
        <v>1118.5</v>
      </c>
      <c r="K3350" s="10">
        <f>IFERROR(Table2[[#This Row],[Total Waste (tons)]] * Table2[[#This Row],[Household waste (%)]], NA())</f>
        <v>292920.82900000003</v>
      </c>
      <c r="L3350" s="10">
        <v>52.7</v>
      </c>
      <c r="M3350" s="10">
        <f>SUMIFS(Table2[Household waste (%)], Table2[Country], "Australia", Table2[Year], 2020)</f>
        <v>1412.17</v>
      </c>
      <c r="N3350" s="10">
        <f>COUNTIFS(Table2[Year], "USA")</f>
        <v>0</v>
      </c>
    </row>
    <row r="3351" spans="1:14" x14ac:dyDescent="0.35">
      <c r="A3351" s="11" t="s">
        <v>23</v>
      </c>
      <c r="B3351" s="12">
        <v>2021</v>
      </c>
      <c r="C3351" s="11" t="s">
        <v>20</v>
      </c>
      <c r="D3351" s="12">
        <v>35972.5</v>
      </c>
      <c r="E3351" s="13">
        <v>38671.769999999997</v>
      </c>
      <c r="F3351" s="13">
        <f>IFERROR(Table2[[#This Row],[Economic loss ($ million)]]*1000000 / Table2[[#This Row],[Total Waste (tons)]], NA())</f>
        <v>1075037.0421850025</v>
      </c>
      <c r="G3351" s="13" t="str">
        <f t="shared" si="52"/>
        <v>Medium</v>
      </c>
      <c r="H3351" s="13">
        <v>34.68</v>
      </c>
      <c r="I3351" s="13">
        <f>IFERROR(Table2[[#This Row],[Total Waste (tons)]] / (Table2[[#This Row],[Population (million)]]*1000), NA())</f>
        <v>0.24759102484685802</v>
      </c>
      <c r="J3351" s="13">
        <v>145.29</v>
      </c>
      <c r="K3351" s="13">
        <f>IFERROR(Table2[[#This Row],[Total Waste (tons)]] * Table2[[#This Row],[Household waste (%)]], NA())</f>
        <v>1777401.2249999999</v>
      </c>
      <c r="L3351" s="13">
        <v>49.41</v>
      </c>
      <c r="M3351" s="10">
        <f>SUMIFS(Table2[Household waste (%)], Table2[Country], "Australia", Table2[Year], 2020)</f>
        <v>1412.17</v>
      </c>
      <c r="N3351" s="10">
        <f>COUNTIFS(Table2[Year], "USA")</f>
        <v>0</v>
      </c>
    </row>
    <row r="3352" spans="1:14" x14ac:dyDescent="0.35">
      <c r="A3352" s="8" t="s">
        <v>32</v>
      </c>
      <c r="B3352" s="9">
        <v>2021</v>
      </c>
      <c r="C3352" s="8" t="s">
        <v>22</v>
      </c>
      <c r="D3352" s="9">
        <v>34379.480000000003</v>
      </c>
      <c r="E3352" s="10">
        <v>37594.21</v>
      </c>
      <c r="F3352" s="10">
        <f>IFERROR(Table2[[#This Row],[Economic loss ($ million)]]*1000000 / Table2[[#This Row],[Total Waste (tons)]], NA())</f>
        <v>1093507.2316393382</v>
      </c>
      <c r="G3352" s="10" t="str">
        <f t="shared" si="52"/>
        <v>Medium</v>
      </c>
      <c r="H3352" s="10">
        <v>104.98</v>
      </c>
      <c r="I3352" s="10">
        <f>IFERROR(Table2[[#This Row],[Total Waste (tons)]] / (Table2[[#This Row],[Population (million)]]*1000), NA())</f>
        <v>9.5756566303651508E-2</v>
      </c>
      <c r="J3352" s="10">
        <v>359.03</v>
      </c>
      <c r="K3352" s="10">
        <f>IFERROR(Table2[[#This Row],[Total Waste (tons)]] * Table2[[#This Row],[Household waste (%)]], NA())</f>
        <v>1093611.2588</v>
      </c>
      <c r="L3352" s="10">
        <v>31.81</v>
      </c>
      <c r="M3352" s="10">
        <f>SUMIFS(Table2[Household waste (%)], Table2[Country], "Australia", Table2[Year], 2020)</f>
        <v>1412.17</v>
      </c>
      <c r="N3352" s="10">
        <f>COUNTIFS(Table2[Year], "USA")</f>
        <v>0</v>
      </c>
    </row>
    <row r="3353" spans="1:14" x14ac:dyDescent="0.35">
      <c r="A3353" s="11" t="s">
        <v>28</v>
      </c>
      <c r="B3353" s="12">
        <v>2018</v>
      </c>
      <c r="C3353" s="11" t="s">
        <v>25</v>
      </c>
      <c r="D3353" s="12">
        <v>43460.32</v>
      </c>
      <c r="E3353" s="13">
        <v>51777.73</v>
      </c>
      <c r="F3353" s="13">
        <f>IFERROR(Table2[[#This Row],[Economic loss ($ million)]]*1000000 / Table2[[#This Row],[Total Waste (tons)]], NA())</f>
        <v>1191379.4007959445</v>
      </c>
      <c r="G3353" s="13" t="str">
        <f t="shared" si="52"/>
        <v>High</v>
      </c>
      <c r="H3353" s="13">
        <v>107.63</v>
      </c>
      <c r="I3353" s="13">
        <f>IFERROR(Table2[[#This Row],[Total Waste (tons)]] / (Table2[[#This Row],[Population (million)]]*1000), NA())</f>
        <v>8.0296203233256355E-2</v>
      </c>
      <c r="J3353" s="13">
        <v>541.25</v>
      </c>
      <c r="K3353" s="13">
        <f>IFERROR(Table2[[#This Row],[Total Waste (tons)]] * Table2[[#This Row],[Household waste (%)]], NA())</f>
        <v>1748408.6735999999</v>
      </c>
      <c r="L3353" s="13">
        <v>40.229999999999997</v>
      </c>
      <c r="M3353" s="10">
        <f>SUMIFS(Table2[Household waste (%)], Table2[Country], "Australia", Table2[Year], 2020)</f>
        <v>1412.17</v>
      </c>
      <c r="N3353" s="10">
        <f>COUNTIFS(Table2[Year], "USA")</f>
        <v>0</v>
      </c>
    </row>
    <row r="3354" spans="1:14" x14ac:dyDescent="0.35">
      <c r="A3354" s="8" t="s">
        <v>21</v>
      </c>
      <c r="B3354" s="9">
        <v>2023</v>
      </c>
      <c r="C3354" s="8" t="s">
        <v>19</v>
      </c>
      <c r="D3354" s="9">
        <v>19412.2</v>
      </c>
      <c r="E3354" s="10">
        <v>18532.37</v>
      </c>
      <c r="F3354" s="10">
        <f>IFERROR(Table2[[#This Row],[Economic loss ($ million)]]*1000000 / Table2[[#This Row],[Total Waste (tons)]], NA())</f>
        <v>954676.44058890792</v>
      </c>
      <c r="G3354" s="10" t="str">
        <f t="shared" si="52"/>
        <v>Medium</v>
      </c>
      <c r="H3354" s="10">
        <v>36.130000000000003</v>
      </c>
      <c r="I3354" s="10">
        <f>IFERROR(Table2[[#This Row],[Total Waste (tons)]] / (Table2[[#This Row],[Population (million)]]*1000), NA())</f>
        <v>2.3854065545165216E-2</v>
      </c>
      <c r="J3354" s="10">
        <v>813.79</v>
      </c>
      <c r="K3354" s="10">
        <f>IFERROR(Table2[[#This Row],[Total Waste (tons)]] * Table2[[#This Row],[Household waste (%)]], NA())</f>
        <v>718057.27800000005</v>
      </c>
      <c r="L3354" s="10">
        <v>36.99</v>
      </c>
      <c r="M3354" s="10">
        <f>SUMIFS(Table2[Household waste (%)], Table2[Country], "Australia", Table2[Year], 2020)</f>
        <v>1412.17</v>
      </c>
      <c r="N3354" s="10">
        <f>COUNTIFS(Table2[Year], "USA")</f>
        <v>0</v>
      </c>
    </row>
    <row r="3355" spans="1:14" x14ac:dyDescent="0.35">
      <c r="A3355" s="11" t="s">
        <v>32</v>
      </c>
      <c r="B3355" s="12">
        <v>2023</v>
      </c>
      <c r="C3355" s="11" t="s">
        <v>11</v>
      </c>
      <c r="D3355" s="12">
        <v>46789.67</v>
      </c>
      <c r="E3355" s="13">
        <v>47361.14</v>
      </c>
      <c r="F3355" s="13">
        <f>IFERROR(Table2[[#This Row],[Economic loss ($ million)]]*1000000 / Table2[[#This Row],[Total Waste (tons)]], NA())</f>
        <v>1012213.5932995467</v>
      </c>
      <c r="G3355" s="13" t="str">
        <f t="shared" si="52"/>
        <v>Medium</v>
      </c>
      <c r="H3355" s="13">
        <v>174.92</v>
      </c>
      <c r="I3355" s="13">
        <f>IFERROR(Table2[[#This Row],[Total Waste (tons)]] / (Table2[[#This Row],[Population (million)]]*1000), NA())</f>
        <v>3.5434908060949379E-2</v>
      </c>
      <c r="J3355" s="13">
        <v>1320.44</v>
      </c>
      <c r="K3355" s="13">
        <f>IFERROR(Table2[[#This Row],[Total Waste (tons)]] * Table2[[#This Row],[Household waste (%)]], NA())</f>
        <v>1627812.6192999999</v>
      </c>
      <c r="L3355" s="13">
        <v>34.79</v>
      </c>
      <c r="M3355" s="10">
        <f>SUMIFS(Table2[Household waste (%)], Table2[Country], "Australia", Table2[Year], 2020)</f>
        <v>1412.17</v>
      </c>
      <c r="N3355" s="10">
        <f>COUNTIFS(Table2[Year], "USA")</f>
        <v>0</v>
      </c>
    </row>
    <row r="3356" spans="1:14" x14ac:dyDescent="0.35">
      <c r="A3356" s="8" t="s">
        <v>23</v>
      </c>
      <c r="B3356" s="9">
        <v>2020</v>
      </c>
      <c r="C3356" s="8" t="s">
        <v>20</v>
      </c>
      <c r="D3356" s="9">
        <v>40204.589999999997</v>
      </c>
      <c r="E3356" s="10">
        <v>43618.55</v>
      </c>
      <c r="F3356" s="10">
        <f>IFERROR(Table2[[#This Row],[Economic loss ($ million)]]*1000000 / Table2[[#This Row],[Total Waste (tons)]], NA())</f>
        <v>1084914.6826270334</v>
      </c>
      <c r="G3356" s="10" t="str">
        <f t="shared" si="52"/>
        <v>Medium</v>
      </c>
      <c r="H3356" s="10">
        <v>21.08</v>
      </c>
      <c r="I3356" s="10">
        <f>IFERROR(Table2[[#This Row],[Total Waste (tons)]] / (Table2[[#This Row],[Population (million)]]*1000), NA())</f>
        <v>3.8223831073757861E-2</v>
      </c>
      <c r="J3356" s="10">
        <v>1051.82</v>
      </c>
      <c r="K3356" s="10">
        <f>IFERROR(Table2[[#This Row],[Total Waste (tons)]] * Table2[[#This Row],[Household waste (%)]], NA())</f>
        <v>1915748.7134999998</v>
      </c>
      <c r="L3356" s="10">
        <v>47.65</v>
      </c>
      <c r="M3356" s="10">
        <f>SUMIFS(Table2[Household waste (%)], Table2[Country], "Australia", Table2[Year], 2020)</f>
        <v>1412.17</v>
      </c>
      <c r="N3356" s="10">
        <f>COUNTIFS(Table2[Year], "USA")</f>
        <v>0</v>
      </c>
    </row>
    <row r="3357" spans="1:14" x14ac:dyDescent="0.35">
      <c r="A3357" s="11" t="s">
        <v>8</v>
      </c>
      <c r="B3357" s="12">
        <v>2023</v>
      </c>
      <c r="C3357" s="11" t="s">
        <v>19</v>
      </c>
      <c r="D3357" s="12">
        <v>24682.22</v>
      </c>
      <c r="E3357" s="13">
        <v>28654.54</v>
      </c>
      <c r="F3357" s="13">
        <f>IFERROR(Table2[[#This Row],[Economic loss ($ million)]]*1000000 / Table2[[#This Row],[Total Waste (tons)]], NA())</f>
        <v>1160938.5217375099</v>
      </c>
      <c r="G3357" s="13" t="str">
        <f t="shared" si="52"/>
        <v>High</v>
      </c>
      <c r="H3357" s="13">
        <v>182.5</v>
      </c>
      <c r="I3357" s="13">
        <f>IFERROR(Table2[[#This Row],[Total Waste (tons)]] / (Table2[[#This Row],[Population (million)]]*1000), NA())</f>
        <v>2.1036222002522757E-2</v>
      </c>
      <c r="J3357" s="13">
        <v>1173.32</v>
      </c>
      <c r="K3357" s="13">
        <f>IFERROR(Table2[[#This Row],[Total Waste (tons)]] * Table2[[#This Row],[Household waste (%)]], NA())</f>
        <v>1026780.3520000001</v>
      </c>
      <c r="L3357" s="13">
        <v>41.6</v>
      </c>
      <c r="M3357" s="10">
        <f>SUMIFS(Table2[Household waste (%)], Table2[Country], "Australia", Table2[Year], 2020)</f>
        <v>1412.17</v>
      </c>
      <c r="N3357" s="10">
        <f>COUNTIFS(Table2[Year], "USA")</f>
        <v>0</v>
      </c>
    </row>
    <row r="3358" spans="1:14" x14ac:dyDescent="0.35">
      <c r="A3358" s="8" t="s">
        <v>17</v>
      </c>
      <c r="B3358" s="9">
        <v>2020</v>
      </c>
      <c r="C3358" s="8" t="s">
        <v>22</v>
      </c>
      <c r="D3358" s="9">
        <v>41022.69</v>
      </c>
      <c r="E3358" s="10">
        <v>37983.5</v>
      </c>
      <c r="F3358" s="10">
        <f>IFERROR(Table2[[#This Row],[Economic loss ($ million)]]*1000000 / Table2[[#This Row],[Total Waste (tons)]], NA())</f>
        <v>925914.41468124103</v>
      </c>
      <c r="G3358" s="10" t="str">
        <f t="shared" si="52"/>
        <v>Low</v>
      </c>
      <c r="H3358" s="10">
        <v>124.4</v>
      </c>
      <c r="I3358" s="10">
        <f>IFERROR(Table2[[#This Row],[Total Waste (tons)]] / (Table2[[#This Row],[Population (million)]]*1000), NA())</f>
        <v>6.8853121852970794E-2</v>
      </c>
      <c r="J3358" s="10">
        <v>595.79999999999995</v>
      </c>
      <c r="K3358" s="10">
        <f>IFERROR(Table2[[#This Row],[Total Waste (tons)]] * Table2[[#This Row],[Household waste (%)]], NA())</f>
        <v>1858738.0839000002</v>
      </c>
      <c r="L3358" s="10">
        <v>45.31</v>
      </c>
      <c r="M3358" s="10">
        <f>SUMIFS(Table2[Household waste (%)], Table2[Country], "Australia", Table2[Year], 2020)</f>
        <v>1412.17</v>
      </c>
      <c r="N3358" s="10">
        <f>COUNTIFS(Table2[Year], "USA")</f>
        <v>0</v>
      </c>
    </row>
    <row r="3359" spans="1:14" x14ac:dyDescent="0.35">
      <c r="A3359" s="11" t="s">
        <v>33</v>
      </c>
      <c r="B3359" s="12">
        <v>2020</v>
      </c>
      <c r="C3359" s="11" t="s">
        <v>20</v>
      </c>
      <c r="D3359" s="12">
        <v>23062.5</v>
      </c>
      <c r="E3359" s="13">
        <v>26536.15</v>
      </c>
      <c r="F3359" s="13">
        <f>IFERROR(Table2[[#This Row],[Economic loss ($ million)]]*1000000 / Table2[[#This Row],[Total Waste (tons)]], NA())</f>
        <v>1150618.970189702</v>
      </c>
      <c r="G3359" s="13" t="str">
        <f t="shared" si="52"/>
        <v>High</v>
      </c>
      <c r="H3359" s="13">
        <v>78.77</v>
      </c>
      <c r="I3359" s="13">
        <f>IFERROR(Table2[[#This Row],[Total Waste (tons)]] / (Table2[[#This Row],[Population (million)]]*1000), NA())</f>
        <v>1.7498501483341807E-2</v>
      </c>
      <c r="J3359" s="13">
        <v>1317.97</v>
      </c>
      <c r="K3359" s="13">
        <f>IFERROR(Table2[[#This Row],[Total Waste (tons)]] * Table2[[#This Row],[Household waste (%)]], NA())</f>
        <v>1279507.5</v>
      </c>
      <c r="L3359" s="13">
        <v>55.48</v>
      </c>
      <c r="M3359" s="10">
        <f>SUMIFS(Table2[Household waste (%)], Table2[Country], "Australia", Table2[Year], 2020)</f>
        <v>1412.17</v>
      </c>
      <c r="N3359" s="10">
        <f>COUNTIFS(Table2[Year], "USA")</f>
        <v>0</v>
      </c>
    </row>
    <row r="3360" spans="1:14" x14ac:dyDescent="0.35">
      <c r="A3360" s="8" t="s">
        <v>34</v>
      </c>
      <c r="B3360" s="9">
        <v>2024</v>
      </c>
      <c r="C3360" s="8" t="s">
        <v>9</v>
      </c>
      <c r="D3360" s="9">
        <v>9075.75</v>
      </c>
      <c r="E3360" s="10">
        <v>8738.84</v>
      </c>
      <c r="F3360" s="10">
        <f>IFERROR(Table2[[#This Row],[Economic loss ($ million)]]*1000000 / Table2[[#This Row],[Total Waste (tons)]], NA())</f>
        <v>962877.99906343827</v>
      </c>
      <c r="G3360" s="10" t="str">
        <f t="shared" si="52"/>
        <v>Medium</v>
      </c>
      <c r="H3360" s="10">
        <v>83.56</v>
      </c>
      <c r="I3360" s="10">
        <f>IFERROR(Table2[[#This Row],[Total Waste (tons)]] / (Table2[[#This Row],[Population (million)]]*1000), NA())</f>
        <v>1.0437055096196971E-2</v>
      </c>
      <c r="J3360" s="10">
        <v>869.57</v>
      </c>
      <c r="K3360" s="10">
        <f>IFERROR(Table2[[#This Row],[Total Waste (tons)]] * Table2[[#This Row],[Household waste (%)]], NA())</f>
        <v>399333</v>
      </c>
      <c r="L3360" s="10">
        <v>44</v>
      </c>
      <c r="M3360" s="10">
        <f>SUMIFS(Table2[Household waste (%)], Table2[Country], "Australia", Table2[Year], 2020)</f>
        <v>1412.17</v>
      </c>
      <c r="N3360" s="10">
        <f>COUNTIFS(Table2[Year], "USA")</f>
        <v>0</v>
      </c>
    </row>
    <row r="3361" spans="1:14" x14ac:dyDescent="0.35">
      <c r="A3361" s="11" t="s">
        <v>34</v>
      </c>
      <c r="B3361" s="12">
        <v>2018</v>
      </c>
      <c r="C3361" s="11" t="s">
        <v>22</v>
      </c>
      <c r="D3361" s="12">
        <v>5738.46</v>
      </c>
      <c r="E3361" s="13">
        <v>6447.91</v>
      </c>
      <c r="F3361" s="13">
        <f>IFERROR(Table2[[#This Row],[Economic loss ($ million)]]*1000000 / Table2[[#This Row],[Total Waste (tons)]], NA())</f>
        <v>1123630.7301959062</v>
      </c>
      <c r="G3361" s="13" t="str">
        <f t="shared" si="52"/>
        <v>High</v>
      </c>
      <c r="H3361" s="13">
        <v>33.99</v>
      </c>
      <c r="I3361" s="13">
        <f>IFERROR(Table2[[#This Row],[Total Waste (tons)]] / (Table2[[#This Row],[Population (million)]]*1000), NA())</f>
        <v>4.4051863110865465E-3</v>
      </c>
      <c r="J3361" s="13">
        <v>1302.6600000000001</v>
      </c>
      <c r="K3361" s="13">
        <f>IFERROR(Table2[[#This Row],[Total Waste (tons)]] * Table2[[#This Row],[Household waste (%)]], NA())</f>
        <v>351538.05959999998</v>
      </c>
      <c r="L3361" s="13">
        <v>61.26</v>
      </c>
      <c r="M3361" s="10">
        <f>SUMIFS(Table2[Household waste (%)], Table2[Country], "Australia", Table2[Year], 2020)</f>
        <v>1412.17</v>
      </c>
      <c r="N3361" s="10">
        <f>COUNTIFS(Table2[Year], "USA")</f>
        <v>0</v>
      </c>
    </row>
    <row r="3362" spans="1:14" x14ac:dyDescent="0.35">
      <c r="A3362" s="8" t="s">
        <v>12</v>
      </c>
      <c r="B3362" s="9">
        <v>2021</v>
      </c>
      <c r="C3362" s="8" t="s">
        <v>19</v>
      </c>
      <c r="D3362" s="9">
        <v>20741.310000000001</v>
      </c>
      <c r="E3362" s="10">
        <v>22020.13</v>
      </c>
      <c r="F3362" s="10">
        <f>IFERROR(Table2[[#This Row],[Economic loss ($ million)]]*1000000 / Table2[[#This Row],[Total Waste (tons)]], NA())</f>
        <v>1061655.7006283596</v>
      </c>
      <c r="G3362" s="10" t="str">
        <f t="shared" si="52"/>
        <v>Medium</v>
      </c>
      <c r="H3362" s="10">
        <v>189.06</v>
      </c>
      <c r="I3362" s="10">
        <f>IFERROR(Table2[[#This Row],[Total Waste (tons)]] / (Table2[[#This Row],[Population (million)]]*1000), NA())</f>
        <v>2.0015353141555774E-2</v>
      </c>
      <c r="J3362" s="10">
        <v>1036.27</v>
      </c>
      <c r="K3362" s="10">
        <f>IFERROR(Table2[[#This Row],[Total Waste (tons)]] * Table2[[#This Row],[Household waste (%)]], NA())</f>
        <v>659573.65800000005</v>
      </c>
      <c r="L3362" s="10">
        <v>31.8</v>
      </c>
      <c r="M3362" s="10">
        <f>SUMIFS(Table2[Household waste (%)], Table2[Country], "Australia", Table2[Year], 2020)</f>
        <v>1412.17</v>
      </c>
      <c r="N3362" s="10">
        <f>COUNTIFS(Table2[Year], "USA")</f>
        <v>0</v>
      </c>
    </row>
    <row r="3363" spans="1:14" x14ac:dyDescent="0.35">
      <c r="A3363" s="11" t="s">
        <v>23</v>
      </c>
      <c r="B3363" s="12">
        <v>2023</v>
      </c>
      <c r="C3363" s="11" t="s">
        <v>20</v>
      </c>
      <c r="D3363" s="12">
        <v>5238.17</v>
      </c>
      <c r="E3363" s="13">
        <v>4223.7299999999996</v>
      </c>
      <c r="F3363" s="13">
        <f>IFERROR(Table2[[#This Row],[Economic loss ($ million)]]*1000000 / Table2[[#This Row],[Total Waste (tons)]], NA())</f>
        <v>806336.94591813546</v>
      </c>
      <c r="G3363" s="13" t="str">
        <f t="shared" si="52"/>
        <v>Low</v>
      </c>
      <c r="H3363" s="13">
        <v>58.54</v>
      </c>
      <c r="I3363" s="13">
        <f>IFERROR(Table2[[#This Row],[Total Waste (tons)]] / (Table2[[#This Row],[Population (million)]]*1000), NA())</f>
        <v>5.2666096923386287E-2</v>
      </c>
      <c r="J3363" s="13">
        <v>99.46</v>
      </c>
      <c r="K3363" s="13">
        <f>IFERROR(Table2[[#This Row],[Total Waste (tons)]] * Table2[[#This Row],[Household waste (%)]], NA())</f>
        <v>233517.61859999999</v>
      </c>
      <c r="L3363" s="13">
        <v>44.58</v>
      </c>
      <c r="M3363" s="10">
        <f>SUMIFS(Table2[Household waste (%)], Table2[Country], "Australia", Table2[Year], 2020)</f>
        <v>1412.17</v>
      </c>
      <c r="N3363" s="10">
        <f>COUNTIFS(Table2[Year], "USA")</f>
        <v>0</v>
      </c>
    </row>
    <row r="3364" spans="1:14" x14ac:dyDescent="0.35">
      <c r="A3364" s="8" t="s">
        <v>18</v>
      </c>
      <c r="B3364" s="9">
        <v>2023</v>
      </c>
      <c r="C3364" s="8" t="s">
        <v>9</v>
      </c>
      <c r="D3364" s="9">
        <v>6249.74</v>
      </c>
      <c r="E3364" s="10">
        <v>6674.64</v>
      </c>
      <c r="F3364" s="10">
        <f>IFERROR(Table2[[#This Row],[Economic loss ($ million)]]*1000000 / Table2[[#This Row],[Total Waste (tons)]], NA())</f>
        <v>1067986.8282520552</v>
      </c>
      <c r="G3364" s="10" t="str">
        <f t="shared" si="52"/>
        <v>Medium</v>
      </c>
      <c r="H3364" s="10">
        <v>53.21</v>
      </c>
      <c r="I3364" s="10">
        <f>IFERROR(Table2[[#This Row],[Total Waste (tons)]] / (Table2[[#This Row],[Population (million)]]*1000), NA())</f>
        <v>1.4011927448826312E-2</v>
      </c>
      <c r="J3364" s="10">
        <v>446.03</v>
      </c>
      <c r="K3364" s="10">
        <f>IFERROR(Table2[[#This Row],[Total Waste (tons)]] * Table2[[#This Row],[Household waste (%)]], NA())</f>
        <v>245614.78199999998</v>
      </c>
      <c r="L3364" s="10">
        <v>39.299999999999997</v>
      </c>
      <c r="M3364" s="10">
        <f>SUMIFS(Table2[Household waste (%)], Table2[Country], "Australia", Table2[Year], 2020)</f>
        <v>1412.17</v>
      </c>
      <c r="N3364" s="10">
        <f>COUNTIFS(Table2[Year], "USA")</f>
        <v>0</v>
      </c>
    </row>
    <row r="3365" spans="1:14" x14ac:dyDescent="0.35">
      <c r="A3365" s="11" t="s">
        <v>29</v>
      </c>
      <c r="B3365" s="12">
        <v>2019</v>
      </c>
      <c r="C3365" s="11" t="s">
        <v>13</v>
      </c>
      <c r="D3365" s="12">
        <v>5227.6099999999997</v>
      </c>
      <c r="E3365" s="13">
        <v>6105.45</v>
      </c>
      <c r="F3365" s="13">
        <f>IFERROR(Table2[[#This Row],[Economic loss ($ million)]]*1000000 / Table2[[#This Row],[Total Waste (tons)]], NA())</f>
        <v>1167923.7739617149</v>
      </c>
      <c r="G3365" s="13" t="str">
        <f t="shared" si="52"/>
        <v>High</v>
      </c>
      <c r="H3365" s="13">
        <v>55.64</v>
      </c>
      <c r="I3365" s="13">
        <f>IFERROR(Table2[[#This Row],[Total Waste (tons)]] / (Table2[[#This Row],[Population (million)]]*1000), NA())</f>
        <v>3.8581571275692829E-3</v>
      </c>
      <c r="J3365" s="13">
        <v>1354.95</v>
      </c>
      <c r="K3365" s="13">
        <f>IFERROR(Table2[[#This Row],[Total Waste (tons)]] * Table2[[#This Row],[Household waste (%)]], NA())</f>
        <v>313133.83899999998</v>
      </c>
      <c r="L3365" s="13">
        <v>59.9</v>
      </c>
      <c r="M3365" s="10">
        <f>SUMIFS(Table2[Household waste (%)], Table2[Country], "Australia", Table2[Year], 2020)</f>
        <v>1412.17</v>
      </c>
      <c r="N3365" s="10">
        <f>COUNTIFS(Table2[Year], "USA")</f>
        <v>0</v>
      </c>
    </row>
    <row r="3366" spans="1:14" x14ac:dyDescent="0.35">
      <c r="A3366" s="8" t="s">
        <v>18</v>
      </c>
      <c r="B3366" s="9">
        <v>2024</v>
      </c>
      <c r="C3366" s="8" t="s">
        <v>11</v>
      </c>
      <c r="D3366" s="9">
        <v>38206.78</v>
      </c>
      <c r="E3366" s="10">
        <v>32981.14</v>
      </c>
      <c r="F3366" s="10">
        <f>IFERROR(Table2[[#This Row],[Economic loss ($ million)]]*1000000 / Table2[[#This Row],[Total Waste (tons)]], NA())</f>
        <v>863227.41670457448</v>
      </c>
      <c r="G3366" s="10" t="str">
        <f t="shared" si="52"/>
        <v>Low</v>
      </c>
      <c r="H3366" s="10">
        <v>65.260000000000005</v>
      </c>
      <c r="I3366" s="10">
        <f>IFERROR(Table2[[#This Row],[Total Waste (tons)]] / (Table2[[#This Row],[Population (million)]]*1000), NA())</f>
        <v>3.8939623718379911E-2</v>
      </c>
      <c r="J3366" s="10">
        <v>981.18</v>
      </c>
      <c r="K3366" s="10">
        <f>IFERROR(Table2[[#This Row],[Total Waste (tons)]] * Table2[[#This Row],[Household waste (%)]], NA())</f>
        <v>2363471.4107999997</v>
      </c>
      <c r="L3366" s="10">
        <v>61.86</v>
      </c>
      <c r="M3366" s="10">
        <f>SUMIFS(Table2[Household waste (%)], Table2[Country], "Australia", Table2[Year], 2020)</f>
        <v>1412.17</v>
      </c>
      <c r="N3366" s="10">
        <f>COUNTIFS(Table2[Year], "USA")</f>
        <v>0</v>
      </c>
    </row>
    <row r="3367" spans="1:14" x14ac:dyDescent="0.35">
      <c r="A3367" s="11" t="s">
        <v>31</v>
      </c>
      <c r="B3367" s="12">
        <v>2022</v>
      </c>
      <c r="C3367" s="11" t="s">
        <v>19</v>
      </c>
      <c r="D3367" s="12">
        <v>12421.08</v>
      </c>
      <c r="E3367" s="13">
        <v>12731.67</v>
      </c>
      <c r="F3367" s="13">
        <f>IFERROR(Table2[[#This Row],[Economic loss ($ million)]]*1000000 / Table2[[#This Row],[Total Waste (tons)]], NA())</f>
        <v>1025005.0720227227</v>
      </c>
      <c r="G3367" s="13" t="str">
        <f t="shared" si="52"/>
        <v>Medium</v>
      </c>
      <c r="H3367" s="13">
        <v>114.22</v>
      </c>
      <c r="I3367" s="13">
        <f>IFERROR(Table2[[#This Row],[Total Waste (tons)]] / (Table2[[#This Row],[Population (million)]]*1000), NA())</f>
        <v>9.3768061238355509E-3</v>
      </c>
      <c r="J3367" s="13">
        <v>1324.66</v>
      </c>
      <c r="K3367" s="13">
        <f>IFERROR(Table2[[#This Row],[Total Waste (tons)]] * Table2[[#This Row],[Household waste (%)]], NA())</f>
        <v>659683.5588</v>
      </c>
      <c r="L3367" s="13">
        <v>53.11</v>
      </c>
      <c r="M3367" s="10">
        <f>SUMIFS(Table2[Household waste (%)], Table2[Country], "Australia", Table2[Year], 2020)</f>
        <v>1412.17</v>
      </c>
      <c r="N3367" s="10">
        <f>COUNTIFS(Table2[Year], "USA")</f>
        <v>0</v>
      </c>
    </row>
    <row r="3368" spans="1:14" x14ac:dyDescent="0.35">
      <c r="A3368" s="8" t="s">
        <v>17</v>
      </c>
      <c r="B3368" s="9">
        <v>2022</v>
      </c>
      <c r="C3368" s="8" t="s">
        <v>25</v>
      </c>
      <c r="D3368" s="9">
        <v>1393.35</v>
      </c>
      <c r="E3368" s="10">
        <v>1181.6500000000001</v>
      </c>
      <c r="F3368" s="10">
        <f>IFERROR(Table2[[#This Row],[Economic loss ($ million)]]*1000000 / Table2[[#This Row],[Total Waste (tons)]], NA())</f>
        <v>848064.018372986</v>
      </c>
      <c r="G3368" s="10" t="str">
        <f t="shared" si="52"/>
        <v>Low</v>
      </c>
      <c r="H3368" s="10">
        <v>97.46</v>
      </c>
      <c r="I3368" s="10">
        <f>IFERROR(Table2[[#This Row],[Total Waste (tons)]] / (Table2[[#This Row],[Population (million)]]*1000), NA())</f>
        <v>1.1642490683333611E-3</v>
      </c>
      <c r="J3368" s="10">
        <v>1196.78</v>
      </c>
      <c r="K3368" s="10">
        <f>IFERROR(Table2[[#This Row],[Total Waste (tons)]] * Table2[[#This Row],[Household waste (%)]], NA())</f>
        <v>46523.9565</v>
      </c>
      <c r="L3368" s="10">
        <v>33.39</v>
      </c>
      <c r="M3368" s="10">
        <f>SUMIFS(Table2[Household waste (%)], Table2[Country], "Australia", Table2[Year], 2020)</f>
        <v>1412.17</v>
      </c>
      <c r="N3368" s="10">
        <f>COUNTIFS(Table2[Year], "USA")</f>
        <v>0</v>
      </c>
    </row>
    <row r="3369" spans="1:14" x14ac:dyDescent="0.35">
      <c r="A3369" s="11" t="s">
        <v>16</v>
      </c>
      <c r="B3369" s="12">
        <v>2021</v>
      </c>
      <c r="C3369" s="11" t="s">
        <v>9</v>
      </c>
      <c r="D3369" s="12">
        <v>19352.73</v>
      </c>
      <c r="E3369" s="13">
        <v>16499.62</v>
      </c>
      <c r="F3369" s="13">
        <f>IFERROR(Table2[[#This Row],[Economic loss ($ million)]]*1000000 / Table2[[#This Row],[Total Waste (tons)]], NA())</f>
        <v>852573.25452274689</v>
      </c>
      <c r="G3369" s="13" t="str">
        <f t="shared" si="52"/>
        <v>Low</v>
      </c>
      <c r="H3369" s="13">
        <v>30.08</v>
      </c>
      <c r="I3369" s="13">
        <f>IFERROR(Table2[[#This Row],[Total Waste (tons)]] / (Table2[[#This Row],[Population (million)]]*1000), NA())</f>
        <v>3.1854772603822031E-2</v>
      </c>
      <c r="J3369" s="13">
        <v>607.53</v>
      </c>
      <c r="K3369" s="13">
        <f>IFERROR(Table2[[#This Row],[Total Waste (tons)]] * Table2[[#This Row],[Household waste (%)]], NA())</f>
        <v>1264507.3782000002</v>
      </c>
      <c r="L3369" s="13">
        <v>65.34</v>
      </c>
      <c r="M3369" s="10">
        <f>SUMIFS(Table2[Household waste (%)], Table2[Country], "Australia", Table2[Year], 2020)</f>
        <v>1412.17</v>
      </c>
      <c r="N3369" s="10">
        <f>COUNTIFS(Table2[Year], "USA")</f>
        <v>0</v>
      </c>
    </row>
    <row r="3370" spans="1:14" x14ac:dyDescent="0.35">
      <c r="A3370" s="8" t="s">
        <v>32</v>
      </c>
      <c r="B3370" s="9">
        <v>2024</v>
      </c>
      <c r="C3370" s="8" t="s">
        <v>13</v>
      </c>
      <c r="D3370" s="9">
        <v>25383.46</v>
      </c>
      <c r="E3370" s="10">
        <v>24480.33</v>
      </c>
      <c r="F3370" s="10">
        <f>IFERROR(Table2[[#This Row],[Economic loss ($ million)]]*1000000 / Table2[[#This Row],[Total Waste (tons)]], NA())</f>
        <v>964420.53211027978</v>
      </c>
      <c r="G3370" s="10" t="str">
        <f t="shared" si="52"/>
        <v>Medium</v>
      </c>
      <c r="H3370" s="10">
        <v>22.15</v>
      </c>
      <c r="I3370" s="10">
        <f>IFERROR(Table2[[#This Row],[Total Waste (tons)]] / (Table2[[#This Row],[Population (million)]]*1000), NA())</f>
        <v>0.12584135640275643</v>
      </c>
      <c r="J3370" s="10">
        <v>201.71</v>
      </c>
      <c r="K3370" s="10">
        <f>IFERROR(Table2[[#This Row],[Total Waste (tons)]] * Table2[[#This Row],[Household waste (%)]], NA())</f>
        <v>1421727.5946</v>
      </c>
      <c r="L3370" s="10">
        <v>56.01</v>
      </c>
      <c r="M3370" s="10">
        <f>SUMIFS(Table2[Household waste (%)], Table2[Country], "Australia", Table2[Year], 2020)</f>
        <v>1412.17</v>
      </c>
      <c r="N3370" s="10">
        <f>COUNTIFS(Table2[Year], "USA")</f>
        <v>0</v>
      </c>
    </row>
    <row r="3371" spans="1:14" x14ac:dyDescent="0.35">
      <c r="A3371" s="11" t="s">
        <v>24</v>
      </c>
      <c r="B3371" s="12">
        <v>2023</v>
      </c>
      <c r="C3371" s="11" t="s">
        <v>13</v>
      </c>
      <c r="D3371" s="12">
        <v>22462.46</v>
      </c>
      <c r="E3371" s="13">
        <v>25994.95</v>
      </c>
      <c r="F3371" s="13">
        <f>IFERROR(Table2[[#This Row],[Economic loss ($ million)]]*1000000 / Table2[[#This Row],[Total Waste (tons)]], NA())</f>
        <v>1157261.9383629397</v>
      </c>
      <c r="G3371" s="13" t="str">
        <f t="shared" si="52"/>
        <v>High</v>
      </c>
      <c r="H3371" s="13">
        <v>69.930000000000007</v>
      </c>
      <c r="I3371" s="13">
        <f>IFERROR(Table2[[#This Row],[Total Waste (tons)]] / (Table2[[#This Row],[Population (million)]]*1000), NA())</f>
        <v>1.8869198524902764E-2</v>
      </c>
      <c r="J3371" s="13">
        <v>1190.43</v>
      </c>
      <c r="K3371" s="13">
        <f>IFERROR(Table2[[#This Row],[Total Waste (tons)]] * Table2[[#This Row],[Household waste (%)]], NA())</f>
        <v>1503412.4478000002</v>
      </c>
      <c r="L3371" s="13">
        <v>66.930000000000007</v>
      </c>
      <c r="M3371" s="10">
        <f>SUMIFS(Table2[Household waste (%)], Table2[Country], "Australia", Table2[Year], 2020)</f>
        <v>1412.17</v>
      </c>
      <c r="N3371" s="10">
        <f>COUNTIFS(Table2[Year], "USA")</f>
        <v>0</v>
      </c>
    </row>
    <row r="3372" spans="1:14" x14ac:dyDescent="0.35">
      <c r="A3372" s="8" t="s">
        <v>23</v>
      </c>
      <c r="B3372" s="9">
        <v>2018</v>
      </c>
      <c r="C3372" s="8" t="s">
        <v>25</v>
      </c>
      <c r="D3372" s="9">
        <v>7499.8</v>
      </c>
      <c r="E3372" s="10">
        <v>6557.21</v>
      </c>
      <c r="F3372" s="10">
        <f>IFERROR(Table2[[#This Row],[Economic loss ($ million)]]*1000000 / Table2[[#This Row],[Total Waste (tons)]], NA())</f>
        <v>874317.98181284836</v>
      </c>
      <c r="G3372" s="10" t="str">
        <f t="shared" si="52"/>
        <v>Low</v>
      </c>
      <c r="H3372" s="10">
        <v>147.24</v>
      </c>
      <c r="I3372" s="10">
        <f>IFERROR(Table2[[#This Row],[Total Waste (tons)]] / (Table2[[#This Row],[Population (million)]]*1000), NA())</f>
        <v>1.247845329606336E-2</v>
      </c>
      <c r="J3372" s="10">
        <v>601.02</v>
      </c>
      <c r="K3372" s="10">
        <f>IFERROR(Table2[[#This Row],[Total Waste (tons)]] * Table2[[#This Row],[Household waste (%)]], NA())</f>
        <v>522511.06600000005</v>
      </c>
      <c r="L3372" s="10">
        <v>69.67</v>
      </c>
      <c r="M3372" s="10">
        <f>SUMIFS(Table2[Household waste (%)], Table2[Country], "Australia", Table2[Year], 2020)</f>
        <v>1412.17</v>
      </c>
      <c r="N3372" s="10">
        <f>COUNTIFS(Table2[Year], "USA")</f>
        <v>0</v>
      </c>
    </row>
    <row r="3373" spans="1:14" x14ac:dyDescent="0.35">
      <c r="A3373" s="11" t="s">
        <v>12</v>
      </c>
      <c r="B3373" s="12">
        <v>2019</v>
      </c>
      <c r="C3373" s="11" t="s">
        <v>15</v>
      </c>
      <c r="D3373" s="12">
        <v>12946.24</v>
      </c>
      <c r="E3373" s="13">
        <v>12645.64</v>
      </c>
      <c r="F3373" s="13">
        <f>IFERROR(Table2[[#This Row],[Economic loss ($ million)]]*1000000 / Table2[[#This Row],[Total Waste (tons)]], NA())</f>
        <v>976780.90318115533</v>
      </c>
      <c r="G3373" s="13" t="str">
        <f t="shared" si="52"/>
        <v>Medium</v>
      </c>
      <c r="H3373" s="13">
        <v>148.32</v>
      </c>
      <c r="I3373" s="13">
        <f>IFERROR(Table2[[#This Row],[Total Waste (tons)]] / (Table2[[#This Row],[Population (million)]]*1000), NA())</f>
        <v>1.980304397705545E-2</v>
      </c>
      <c r="J3373" s="13">
        <v>653.75</v>
      </c>
      <c r="K3373" s="13">
        <f>IFERROR(Table2[[#This Row],[Total Waste (tons)]] * Table2[[#This Row],[Household waste (%)]], NA())</f>
        <v>653655.65760000004</v>
      </c>
      <c r="L3373" s="13">
        <v>50.49</v>
      </c>
      <c r="M3373" s="10">
        <f>SUMIFS(Table2[Household waste (%)], Table2[Country], "Australia", Table2[Year], 2020)</f>
        <v>1412.17</v>
      </c>
      <c r="N3373" s="10">
        <f>COUNTIFS(Table2[Year], "USA")</f>
        <v>0</v>
      </c>
    </row>
    <row r="3374" spans="1:14" x14ac:dyDescent="0.35">
      <c r="A3374" s="8" t="s">
        <v>29</v>
      </c>
      <c r="B3374" s="9">
        <v>2024</v>
      </c>
      <c r="C3374" s="8" t="s">
        <v>22</v>
      </c>
      <c r="D3374" s="9">
        <v>17849.11</v>
      </c>
      <c r="E3374" s="10">
        <v>18029.79</v>
      </c>
      <c r="F3374" s="10">
        <f>IFERROR(Table2[[#This Row],[Economic loss ($ million)]]*1000000 / Table2[[#This Row],[Total Waste (tons)]], NA())</f>
        <v>1010122.633565483</v>
      </c>
      <c r="G3374" s="10" t="str">
        <f t="shared" si="52"/>
        <v>Medium</v>
      </c>
      <c r="H3374" s="10">
        <v>69.27</v>
      </c>
      <c r="I3374" s="10">
        <f>IFERROR(Table2[[#This Row],[Total Waste (tons)]] / (Table2[[#This Row],[Population (million)]]*1000), NA())</f>
        <v>3.2731442089048636E-2</v>
      </c>
      <c r="J3374" s="10">
        <v>545.32000000000005</v>
      </c>
      <c r="K3374" s="10">
        <f>IFERROR(Table2[[#This Row],[Total Waste (tons)]] * Table2[[#This Row],[Household waste (%)]], NA())</f>
        <v>1055060.8921000001</v>
      </c>
      <c r="L3374" s="10">
        <v>59.11</v>
      </c>
      <c r="M3374" s="10">
        <f>SUMIFS(Table2[Household waste (%)], Table2[Country], "Australia", Table2[Year], 2020)</f>
        <v>1412.17</v>
      </c>
      <c r="N3374" s="10">
        <f>COUNTIFS(Table2[Year], "USA")</f>
        <v>0</v>
      </c>
    </row>
    <row r="3375" spans="1:14" x14ac:dyDescent="0.35">
      <c r="A3375" s="11" t="s">
        <v>16</v>
      </c>
      <c r="B3375" s="12">
        <v>2024</v>
      </c>
      <c r="C3375" s="11" t="s">
        <v>15</v>
      </c>
      <c r="D3375" s="12">
        <v>19678.150000000001</v>
      </c>
      <c r="E3375" s="13">
        <v>19772.16</v>
      </c>
      <c r="F3375" s="13">
        <f>IFERROR(Table2[[#This Row],[Economic loss ($ million)]]*1000000 / Table2[[#This Row],[Total Waste (tons)]], NA())</f>
        <v>1004777.379987448</v>
      </c>
      <c r="G3375" s="13" t="str">
        <f t="shared" si="52"/>
        <v>Medium</v>
      </c>
      <c r="H3375" s="13">
        <v>173.21</v>
      </c>
      <c r="I3375" s="13">
        <f>IFERROR(Table2[[#This Row],[Total Waste (tons)]] / (Table2[[#This Row],[Population (million)]]*1000), NA())</f>
        <v>1.7294759230451484E-2</v>
      </c>
      <c r="J3375" s="13">
        <v>1137.81</v>
      </c>
      <c r="K3375" s="13">
        <f>IFERROR(Table2[[#This Row],[Total Waste (tons)]] * Table2[[#This Row],[Household waste (%)]], NA())</f>
        <v>1094498.703</v>
      </c>
      <c r="L3375" s="13">
        <v>55.62</v>
      </c>
      <c r="M3375" s="10">
        <f>SUMIFS(Table2[Household waste (%)], Table2[Country], "Australia", Table2[Year], 2020)</f>
        <v>1412.17</v>
      </c>
      <c r="N3375" s="10">
        <f>COUNTIFS(Table2[Year], "USA")</f>
        <v>0</v>
      </c>
    </row>
    <row r="3376" spans="1:14" x14ac:dyDescent="0.35">
      <c r="A3376" s="8" t="s">
        <v>12</v>
      </c>
      <c r="B3376" s="9">
        <v>2024</v>
      </c>
      <c r="C3376" s="8" t="s">
        <v>11</v>
      </c>
      <c r="D3376" s="9">
        <v>7322.68</v>
      </c>
      <c r="E3376" s="10">
        <v>7798.37</v>
      </c>
      <c r="F3376" s="10">
        <f>IFERROR(Table2[[#This Row],[Economic loss ($ million)]]*1000000 / Table2[[#This Row],[Total Waste (tons)]], NA())</f>
        <v>1064961.189072853</v>
      </c>
      <c r="G3376" s="10" t="str">
        <f t="shared" si="52"/>
        <v>Medium</v>
      </c>
      <c r="H3376" s="10">
        <v>89.85</v>
      </c>
      <c r="I3376" s="10">
        <f>IFERROR(Table2[[#This Row],[Total Waste (tons)]] / (Table2[[#This Row],[Population (million)]]*1000), NA())</f>
        <v>3.0390869474994812E-2</v>
      </c>
      <c r="J3376" s="10">
        <v>240.95</v>
      </c>
      <c r="K3376" s="10">
        <f>IFERROR(Table2[[#This Row],[Total Waste (tons)]] * Table2[[#This Row],[Household waste (%)]], NA())</f>
        <v>395790.85399999999</v>
      </c>
      <c r="L3376" s="10">
        <v>54.05</v>
      </c>
      <c r="M3376" s="10">
        <f>SUMIFS(Table2[Household waste (%)], Table2[Country], "Australia", Table2[Year], 2020)</f>
        <v>1412.17</v>
      </c>
      <c r="N3376" s="10">
        <f>COUNTIFS(Table2[Year], "USA")</f>
        <v>0</v>
      </c>
    </row>
    <row r="3377" spans="1:14" x14ac:dyDescent="0.35">
      <c r="A3377" s="11" t="s">
        <v>16</v>
      </c>
      <c r="B3377" s="12">
        <v>2022</v>
      </c>
      <c r="C3377" s="11" t="s">
        <v>15</v>
      </c>
      <c r="D3377" s="12">
        <v>31791.18</v>
      </c>
      <c r="E3377" s="13">
        <v>27882.5</v>
      </c>
      <c r="F3377" s="13">
        <f>IFERROR(Table2[[#This Row],[Economic loss ($ million)]]*1000000 / Table2[[#This Row],[Total Waste (tons)]], NA())</f>
        <v>877051.43376244605</v>
      </c>
      <c r="G3377" s="13" t="str">
        <f t="shared" si="52"/>
        <v>Low</v>
      </c>
      <c r="H3377" s="13">
        <v>140.94</v>
      </c>
      <c r="I3377" s="13">
        <f>IFERROR(Table2[[#This Row],[Total Waste (tons)]] / (Table2[[#This Row],[Population (million)]]*1000), NA())</f>
        <v>0.11669914103222964</v>
      </c>
      <c r="J3377" s="13">
        <v>272.42</v>
      </c>
      <c r="K3377" s="13">
        <f>IFERROR(Table2[[#This Row],[Total Waste (tons)]] * Table2[[#This Row],[Household waste (%)]], NA())</f>
        <v>1866778.0896000001</v>
      </c>
      <c r="L3377" s="13">
        <v>58.72</v>
      </c>
      <c r="M3377" s="10">
        <f>SUMIFS(Table2[Household waste (%)], Table2[Country], "Australia", Table2[Year], 2020)</f>
        <v>1412.17</v>
      </c>
      <c r="N3377" s="10">
        <f>COUNTIFS(Table2[Year], "USA")</f>
        <v>0</v>
      </c>
    </row>
    <row r="3378" spans="1:14" x14ac:dyDescent="0.35">
      <c r="A3378" s="8" t="s">
        <v>16</v>
      </c>
      <c r="B3378" s="9">
        <v>2022</v>
      </c>
      <c r="C3378" s="8" t="s">
        <v>9</v>
      </c>
      <c r="D3378" s="9">
        <v>19895.02</v>
      </c>
      <c r="E3378" s="10">
        <v>18052.810000000001</v>
      </c>
      <c r="F3378" s="10">
        <f>IFERROR(Table2[[#This Row],[Economic loss ($ million)]]*1000000 / Table2[[#This Row],[Total Waste (tons)]], NA())</f>
        <v>907403.46076555841</v>
      </c>
      <c r="G3378" s="10" t="str">
        <f t="shared" si="52"/>
        <v>Low</v>
      </c>
      <c r="H3378" s="10">
        <v>90.72</v>
      </c>
      <c r="I3378" s="10">
        <f>IFERROR(Table2[[#This Row],[Total Waste (tons)]] / (Table2[[#This Row],[Population (million)]]*1000), NA())</f>
        <v>5.5182703242448616E-2</v>
      </c>
      <c r="J3378" s="10">
        <v>360.53</v>
      </c>
      <c r="K3378" s="10">
        <f>IFERROR(Table2[[#This Row],[Total Waste (tons)]] * Table2[[#This Row],[Household waste (%)]], NA())</f>
        <v>860459.61499999999</v>
      </c>
      <c r="L3378" s="10">
        <v>43.25</v>
      </c>
      <c r="M3378" s="10">
        <f>SUMIFS(Table2[Household waste (%)], Table2[Country], "Australia", Table2[Year], 2020)</f>
        <v>1412.17</v>
      </c>
      <c r="N3378" s="10">
        <f>COUNTIFS(Table2[Year], "USA")</f>
        <v>0</v>
      </c>
    </row>
    <row r="3379" spans="1:14" x14ac:dyDescent="0.35">
      <c r="A3379" s="11" t="s">
        <v>31</v>
      </c>
      <c r="B3379" s="12">
        <v>2024</v>
      </c>
      <c r="C3379" s="11" t="s">
        <v>22</v>
      </c>
      <c r="D3379" s="12">
        <v>22381.439999999999</v>
      </c>
      <c r="E3379" s="13">
        <v>23224.97</v>
      </c>
      <c r="F3379" s="13">
        <f>IFERROR(Table2[[#This Row],[Economic loss ($ million)]]*1000000 / Table2[[#This Row],[Total Waste (tons)]], NA())</f>
        <v>1037688.8171627921</v>
      </c>
      <c r="G3379" s="13" t="str">
        <f t="shared" si="52"/>
        <v>Medium</v>
      </c>
      <c r="H3379" s="13">
        <v>115.02</v>
      </c>
      <c r="I3379" s="13">
        <f>IFERROR(Table2[[#This Row],[Total Waste (tons)]] / (Table2[[#This Row],[Population (million)]]*1000), NA())</f>
        <v>2.5685640837311789E-2</v>
      </c>
      <c r="J3379" s="13">
        <v>871.36</v>
      </c>
      <c r="K3379" s="13">
        <f>IFERROR(Table2[[#This Row],[Total Waste (tons)]] * Table2[[#This Row],[Household waste (%)]], NA())</f>
        <v>1174577.9711999998</v>
      </c>
      <c r="L3379" s="13">
        <v>52.48</v>
      </c>
      <c r="M3379" s="10">
        <f>SUMIFS(Table2[Household waste (%)], Table2[Country], "Australia", Table2[Year], 2020)</f>
        <v>1412.17</v>
      </c>
      <c r="N3379" s="10">
        <f>COUNTIFS(Table2[Year], "USA")</f>
        <v>0</v>
      </c>
    </row>
    <row r="3380" spans="1:14" x14ac:dyDescent="0.35">
      <c r="A3380" s="8" t="s">
        <v>32</v>
      </c>
      <c r="B3380" s="9">
        <v>2021</v>
      </c>
      <c r="C3380" s="8" t="s">
        <v>25</v>
      </c>
      <c r="D3380" s="9">
        <v>24999.74</v>
      </c>
      <c r="E3380" s="10">
        <v>20405.37</v>
      </c>
      <c r="F3380" s="10">
        <f>IFERROR(Table2[[#This Row],[Economic loss ($ million)]]*1000000 / Table2[[#This Row],[Total Waste (tons)]], NA())</f>
        <v>816223.28872220265</v>
      </c>
      <c r="G3380" s="10" t="str">
        <f t="shared" si="52"/>
        <v>Low</v>
      </c>
      <c r="H3380" s="10">
        <v>199.08</v>
      </c>
      <c r="I3380" s="10">
        <f>IFERROR(Table2[[#This Row],[Total Waste (tons)]] / (Table2[[#This Row],[Population (million)]]*1000), NA())</f>
        <v>2.0070762215192925E-2</v>
      </c>
      <c r="J3380" s="10">
        <v>1245.58</v>
      </c>
      <c r="K3380" s="10">
        <f>IFERROR(Table2[[#This Row],[Total Waste (tons)]] * Table2[[#This Row],[Household waste (%)]], NA())</f>
        <v>1130738.2401999999</v>
      </c>
      <c r="L3380" s="10">
        <v>45.23</v>
      </c>
      <c r="M3380" s="10">
        <f>SUMIFS(Table2[Household waste (%)], Table2[Country], "Australia", Table2[Year], 2020)</f>
        <v>1412.17</v>
      </c>
      <c r="N3380" s="10">
        <f>COUNTIFS(Table2[Year], "USA")</f>
        <v>0</v>
      </c>
    </row>
    <row r="3381" spans="1:14" x14ac:dyDescent="0.35">
      <c r="A3381" s="11" t="s">
        <v>23</v>
      </c>
      <c r="B3381" s="12">
        <v>2020</v>
      </c>
      <c r="C3381" s="11" t="s">
        <v>20</v>
      </c>
      <c r="D3381" s="12">
        <v>2029.71</v>
      </c>
      <c r="E3381" s="13">
        <v>1939.64</v>
      </c>
      <c r="F3381" s="13">
        <f>IFERROR(Table2[[#This Row],[Economic loss ($ million)]]*1000000 / Table2[[#This Row],[Total Waste (tons)]], NA())</f>
        <v>955624.20247227431</v>
      </c>
      <c r="G3381" s="13" t="str">
        <f t="shared" si="52"/>
        <v>Medium</v>
      </c>
      <c r="H3381" s="13">
        <v>167.54</v>
      </c>
      <c r="I3381" s="13">
        <f>IFERROR(Table2[[#This Row],[Total Waste (tons)]] / (Table2[[#This Row],[Population (million)]]*1000), NA())</f>
        <v>2.6876812457792081E-3</v>
      </c>
      <c r="J3381" s="13">
        <v>755.19</v>
      </c>
      <c r="K3381" s="13">
        <f>IFERROR(Table2[[#This Row],[Total Waste (tons)]] * Table2[[#This Row],[Household waste (%)]], NA())</f>
        <v>118169.7162</v>
      </c>
      <c r="L3381" s="13">
        <v>58.22</v>
      </c>
      <c r="M3381" s="10">
        <f>SUMIFS(Table2[Household waste (%)], Table2[Country], "Australia", Table2[Year], 2020)</f>
        <v>1412.17</v>
      </c>
      <c r="N3381" s="10">
        <f>COUNTIFS(Table2[Year], "USA")</f>
        <v>0</v>
      </c>
    </row>
    <row r="3382" spans="1:14" x14ac:dyDescent="0.35">
      <c r="A3382" s="8" t="s">
        <v>17</v>
      </c>
      <c r="B3382" s="9">
        <v>2018</v>
      </c>
      <c r="C3382" s="8" t="s">
        <v>13</v>
      </c>
      <c r="D3382" s="9">
        <v>8971.56</v>
      </c>
      <c r="E3382" s="10">
        <v>8331.7999999999993</v>
      </c>
      <c r="F3382" s="10">
        <f>IFERROR(Table2[[#This Row],[Economic loss ($ million)]]*1000000 / Table2[[#This Row],[Total Waste (tons)]], NA())</f>
        <v>928690.2166401383</v>
      </c>
      <c r="G3382" s="10" t="str">
        <f t="shared" si="52"/>
        <v>Low</v>
      </c>
      <c r="H3382" s="10">
        <v>29.86</v>
      </c>
      <c r="I3382" s="10">
        <f>IFERROR(Table2[[#This Row],[Total Waste (tons)]] / (Table2[[#This Row],[Population (million)]]*1000), NA())</f>
        <v>9.1260642680582246E-3</v>
      </c>
      <c r="J3382" s="10">
        <v>983.07</v>
      </c>
      <c r="K3382" s="10">
        <f>IFERROR(Table2[[#This Row],[Total Waste (tons)]] * Table2[[#This Row],[Household waste (%)]], NA())</f>
        <v>312120.57239999995</v>
      </c>
      <c r="L3382" s="10">
        <v>34.79</v>
      </c>
      <c r="M3382" s="10">
        <f>SUMIFS(Table2[Household waste (%)], Table2[Country], "Australia", Table2[Year], 2020)</f>
        <v>1412.17</v>
      </c>
      <c r="N3382" s="10">
        <f>COUNTIFS(Table2[Year], "USA")</f>
        <v>0</v>
      </c>
    </row>
    <row r="3383" spans="1:14" x14ac:dyDescent="0.35">
      <c r="A3383" s="11" t="s">
        <v>12</v>
      </c>
      <c r="B3383" s="12">
        <v>2021</v>
      </c>
      <c r="C3383" s="11" t="s">
        <v>13</v>
      </c>
      <c r="D3383" s="12">
        <v>8025.09</v>
      </c>
      <c r="E3383" s="13">
        <v>9211.6200000000008</v>
      </c>
      <c r="F3383" s="13">
        <f>IFERROR(Table2[[#This Row],[Economic loss ($ million)]]*1000000 / Table2[[#This Row],[Total Waste (tons)]], NA())</f>
        <v>1147852.5474480661</v>
      </c>
      <c r="G3383" s="13" t="str">
        <f t="shared" si="52"/>
        <v>High</v>
      </c>
      <c r="H3383" s="13">
        <v>30.09</v>
      </c>
      <c r="I3383" s="13">
        <f>IFERROR(Table2[[#This Row],[Total Waste (tons)]] / (Table2[[#This Row],[Population (million)]]*1000), NA())</f>
        <v>2.8557006618745998E-2</v>
      </c>
      <c r="J3383" s="13">
        <v>281.02</v>
      </c>
      <c r="K3383" s="13">
        <f>IFERROR(Table2[[#This Row],[Total Waste (tons)]] * Table2[[#This Row],[Household waste (%)]], NA())</f>
        <v>451010.05800000002</v>
      </c>
      <c r="L3383" s="13">
        <v>56.2</v>
      </c>
      <c r="M3383" s="10">
        <f>SUMIFS(Table2[Household waste (%)], Table2[Country], "Australia", Table2[Year], 2020)</f>
        <v>1412.17</v>
      </c>
      <c r="N3383" s="10">
        <f>COUNTIFS(Table2[Year], "USA")</f>
        <v>0</v>
      </c>
    </row>
    <row r="3384" spans="1:14" x14ac:dyDescent="0.35">
      <c r="A3384" s="8" t="s">
        <v>34</v>
      </c>
      <c r="B3384" s="9">
        <v>2021</v>
      </c>
      <c r="C3384" s="8" t="s">
        <v>22</v>
      </c>
      <c r="D3384" s="9">
        <v>13833.33</v>
      </c>
      <c r="E3384" s="10">
        <v>12039.53</v>
      </c>
      <c r="F3384" s="10">
        <f>IFERROR(Table2[[#This Row],[Economic loss ($ million)]]*1000000 / Table2[[#This Row],[Total Waste (tons)]], NA())</f>
        <v>870327.67959703121</v>
      </c>
      <c r="G3384" s="10" t="str">
        <f t="shared" si="52"/>
        <v>Low</v>
      </c>
      <c r="H3384" s="10">
        <v>124.84</v>
      </c>
      <c r="I3384" s="10">
        <f>IFERROR(Table2[[#This Row],[Total Waste (tons)]] / (Table2[[#This Row],[Population (million)]]*1000), NA())</f>
        <v>3.6650408011869438E-2</v>
      </c>
      <c r="J3384" s="10">
        <v>377.44</v>
      </c>
      <c r="K3384" s="10">
        <f>IFERROR(Table2[[#This Row],[Total Waste (tons)]] * Table2[[#This Row],[Household waste (%)]], NA())</f>
        <v>943156.43940000003</v>
      </c>
      <c r="L3384" s="10">
        <v>68.180000000000007</v>
      </c>
      <c r="M3384" s="10">
        <f>SUMIFS(Table2[Household waste (%)], Table2[Country], "Australia", Table2[Year], 2020)</f>
        <v>1412.17</v>
      </c>
      <c r="N3384" s="10">
        <f>COUNTIFS(Table2[Year], "USA")</f>
        <v>0</v>
      </c>
    </row>
    <row r="3385" spans="1:14" x14ac:dyDescent="0.35">
      <c r="A3385" s="11" t="s">
        <v>31</v>
      </c>
      <c r="B3385" s="12">
        <v>2019</v>
      </c>
      <c r="C3385" s="11" t="s">
        <v>13</v>
      </c>
      <c r="D3385" s="12">
        <v>27903.119999999999</v>
      </c>
      <c r="E3385" s="13">
        <v>30467.52</v>
      </c>
      <c r="F3385" s="13">
        <f>IFERROR(Table2[[#This Row],[Economic loss ($ million)]]*1000000 / Table2[[#This Row],[Total Waste (tons)]], NA())</f>
        <v>1091903.7010914909</v>
      </c>
      <c r="G3385" s="13" t="str">
        <f t="shared" si="52"/>
        <v>Medium</v>
      </c>
      <c r="H3385" s="13">
        <v>114.51</v>
      </c>
      <c r="I3385" s="13">
        <f>IFERROR(Table2[[#This Row],[Total Waste (tons)]] / (Table2[[#This Row],[Population (million)]]*1000), NA())</f>
        <v>2.3467326033203815E-2</v>
      </c>
      <c r="J3385" s="13">
        <v>1189.02</v>
      </c>
      <c r="K3385" s="13">
        <f>IFERROR(Table2[[#This Row],[Total Waste (tons)]] * Table2[[#This Row],[Household waste (%)]], NA())</f>
        <v>1765430.4024</v>
      </c>
      <c r="L3385" s="13">
        <v>63.27</v>
      </c>
      <c r="M3385" s="10">
        <f>SUMIFS(Table2[Household waste (%)], Table2[Country], "Australia", Table2[Year], 2020)</f>
        <v>1412.17</v>
      </c>
      <c r="N3385" s="10">
        <f>COUNTIFS(Table2[Year], "USA")</f>
        <v>0</v>
      </c>
    </row>
    <row r="3386" spans="1:14" x14ac:dyDescent="0.35">
      <c r="A3386" s="8" t="s">
        <v>27</v>
      </c>
      <c r="B3386" s="9">
        <v>2021</v>
      </c>
      <c r="C3386" s="8" t="s">
        <v>15</v>
      </c>
      <c r="D3386" s="9">
        <v>45111.22</v>
      </c>
      <c r="E3386" s="10">
        <v>38372.58</v>
      </c>
      <c r="F3386" s="10">
        <f>IFERROR(Table2[[#This Row],[Economic loss ($ million)]]*1000000 / Table2[[#This Row],[Total Waste (tons)]], NA())</f>
        <v>850621.6413566292</v>
      </c>
      <c r="G3386" s="10" t="str">
        <f t="shared" si="52"/>
        <v>Low</v>
      </c>
      <c r="H3386" s="10">
        <v>101.35</v>
      </c>
      <c r="I3386" s="10">
        <f>IFERROR(Table2[[#This Row],[Total Waste (tons)]] / (Table2[[#This Row],[Population (million)]]*1000), NA())</f>
        <v>0.27116626592930992</v>
      </c>
      <c r="J3386" s="10">
        <v>166.36</v>
      </c>
      <c r="K3386" s="10">
        <f>IFERROR(Table2[[#This Row],[Total Waste (tons)]] * Table2[[#This Row],[Household waste (%)]], NA())</f>
        <v>3140192.0241999999</v>
      </c>
      <c r="L3386" s="10">
        <v>69.61</v>
      </c>
      <c r="M3386" s="10">
        <f>SUMIFS(Table2[Household waste (%)], Table2[Country], "Australia", Table2[Year], 2020)</f>
        <v>1412.17</v>
      </c>
      <c r="N3386" s="10">
        <f>COUNTIFS(Table2[Year], "USA")</f>
        <v>0</v>
      </c>
    </row>
    <row r="3387" spans="1:14" x14ac:dyDescent="0.35">
      <c r="A3387" s="11" t="s">
        <v>12</v>
      </c>
      <c r="B3387" s="12">
        <v>2024</v>
      </c>
      <c r="C3387" s="11" t="s">
        <v>20</v>
      </c>
      <c r="D3387" s="12">
        <v>29844.57</v>
      </c>
      <c r="E3387" s="13">
        <v>33358.93</v>
      </c>
      <c r="F3387" s="13">
        <f>IFERROR(Table2[[#This Row],[Economic loss ($ million)]]*1000000 / Table2[[#This Row],[Total Waste (tons)]], NA())</f>
        <v>1117755.4241860411</v>
      </c>
      <c r="G3387" s="13" t="str">
        <f t="shared" si="52"/>
        <v>High</v>
      </c>
      <c r="H3387" s="13">
        <v>139.27000000000001</v>
      </c>
      <c r="I3387" s="13">
        <f>IFERROR(Table2[[#This Row],[Total Waste (tons)]] / (Table2[[#This Row],[Population (million)]]*1000), NA())</f>
        <v>3.0888285155400999E-2</v>
      </c>
      <c r="J3387" s="13">
        <v>966.21</v>
      </c>
      <c r="K3387" s="13">
        <f>IFERROR(Table2[[#This Row],[Total Waste (tons)]] * Table2[[#This Row],[Household waste (%)]], NA())</f>
        <v>1004568.2261999999</v>
      </c>
      <c r="L3387" s="13">
        <v>33.659999999999997</v>
      </c>
      <c r="M3387" s="10">
        <f>SUMIFS(Table2[Household waste (%)], Table2[Country], "Australia", Table2[Year], 2020)</f>
        <v>1412.17</v>
      </c>
      <c r="N3387" s="10">
        <f>COUNTIFS(Table2[Year], "USA")</f>
        <v>0</v>
      </c>
    </row>
    <row r="3388" spans="1:14" x14ac:dyDescent="0.35">
      <c r="A3388" s="8" t="s">
        <v>32</v>
      </c>
      <c r="B3388" s="9">
        <v>2018</v>
      </c>
      <c r="C3388" s="8" t="s">
        <v>9</v>
      </c>
      <c r="D3388" s="9">
        <v>6023.68</v>
      </c>
      <c r="E3388" s="10">
        <v>5862.1</v>
      </c>
      <c r="F3388" s="10">
        <f>IFERROR(Table2[[#This Row],[Economic loss ($ million)]]*1000000 / Table2[[#This Row],[Total Waste (tons)]], NA())</f>
        <v>973175.86591585202</v>
      </c>
      <c r="G3388" s="10" t="str">
        <f t="shared" si="52"/>
        <v>Medium</v>
      </c>
      <c r="H3388" s="10">
        <v>147.63</v>
      </c>
      <c r="I3388" s="10">
        <f>IFERROR(Table2[[#This Row],[Total Waste (tons)]] / (Table2[[#This Row],[Population (million)]]*1000), NA())</f>
        <v>4.8684463626150701E-3</v>
      </c>
      <c r="J3388" s="10">
        <v>1237.29</v>
      </c>
      <c r="K3388" s="10">
        <f>IFERROR(Table2[[#This Row],[Total Waste (tons)]] * Table2[[#This Row],[Household waste (%)]], NA())</f>
        <v>309617.152</v>
      </c>
      <c r="L3388" s="10">
        <v>51.4</v>
      </c>
      <c r="M3388" s="10">
        <f>SUMIFS(Table2[Household waste (%)], Table2[Country], "Australia", Table2[Year], 2020)</f>
        <v>1412.17</v>
      </c>
      <c r="N3388" s="10">
        <f>COUNTIFS(Table2[Year], "USA")</f>
        <v>0</v>
      </c>
    </row>
    <row r="3389" spans="1:14" x14ac:dyDescent="0.35">
      <c r="A3389" s="11" t="s">
        <v>10</v>
      </c>
      <c r="B3389" s="12">
        <v>2022</v>
      </c>
      <c r="C3389" s="11" t="s">
        <v>9</v>
      </c>
      <c r="D3389" s="12">
        <v>36567.57</v>
      </c>
      <c r="E3389" s="13">
        <v>39207.300000000003</v>
      </c>
      <c r="F3389" s="13">
        <f>IFERROR(Table2[[#This Row],[Economic loss ($ million)]]*1000000 / Table2[[#This Row],[Total Waste (tons)]], NA())</f>
        <v>1072187.733557357</v>
      </c>
      <c r="G3389" s="13" t="str">
        <f t="shared" si="52"/>
        <v>Medium</v>
      </c>
      <c r="H3389" s="13">
        <v>153.83000000000001</v>
      </c>
      <c r="I3389" s="13">
        <f>IFERROR(Table2[[#This Row],[Total Waste (tons)]] / (Table2[[#This Row],[Population (million)]]*1000), NA())</f>
        <v>0.10092617023625525</v>
      </c>
      <c r="J3389" s="13">
        <v>362.32</v>
      </c>
      <c r="K3389" s="13">
        <f>IFERROR(Table2[[#This Row],[Total Waste (tons)]] * Table2[[#This Row],[Household waste (%)]], NA())</f>
        <v>2193688.5243000002</v>
      </c>
      <c r="L3389" s="13">
        <v>59.99</v>
      </c>
      <c r="M3389" s="10">
        <f>SUMIFS(Table2[Household waste (%)], Table2[Country], "Australia", Table2[Year], 2020)</f>
        <v>1412.17</v>
      </c>
      <c r="N3389" s="10">
        <f>COUNTIFS(Table2[Year], "USA")</f>
        <v>0</v>
      </c>
    </row>
    <row r="3390" spans="1:14" x14ac:dyDescent="0.35">
      <c r="A3390" s="8" t="s">
        <v>30</v>
      </c>
      <c r="B3390" s="9">
        <v>2018</v>
      </c>
      <c r="C3390" s="8" t="s">
        <v>9</v>
      </c>
      <c r="D3390" s="9">
        <v>8610.6</v>
      </c>
      <c r="E3390" s="10">
        <v>9965.75</v>
      </c>
      <c r="F3390" s="10">
        <f>IFERROR(Table2[[#This Row],[Economic loss ($ million)]]*1000000 / Table2[[#This Row],[Total Waste (tons)]], NA())</f>
        <v>1157381.5994239657</v>
      </c>
      <c r="G3390" s="10" t="str">
        <f t="shared" si="52"/>
        <v>High</v>
      </c>
      <c r="H3390" s="10">
        <v>176.51</v>
      </c>
      <c r="I3390" s="10">
        <f>IFERROR(Table2[[#This Row],[Total Waste (tons)]] / (Table2[[#This Row],[Population (million)]]*1000), NA())</f>
        <v>4.5762117346938774E-2</v>
      </c>
      <c r="J3390" s="10">
        <v>188.16</v>
      </c>
      <c r="K3390" s="10">
        <f>IFERROR(Table2[[#This Row],[Total Waste (tons)]] * Table2[[#This Row],[Household waste (%)]], NA())</f>
        <v>340549.23</v>
      </c>
      <c r="L3390" s="10">
        <v>39.549999999999997</v>
      </c>
      <c r="M3390" s="10">
        <f>SUMIFS(Table2[Household waste (%)], Table2[Country], "Australia", Table2[Year], 2020)</f>
        <v>1412.17</v>
      </c>
      <c r="N3390" s="10">
        <f>COUNTIFS(Table2[Year], "USA")</f>
        <v>0</v>
      </c>
    </row>
    <row r="3391" spans="1:14" x14ac:dyDescent="0.35">
      <c r="A3391" s="11" t="s">
        <v>31</v>
      </c>
      <c r="B3391" s="12">
        <v>2018</v>
      </c>
      <c r="C3391" s="11" t="s">
        <v>13</v>
      </c>
      <c r="D3391" s="12">
        <v>665.76</v>
      </c>
      <c r="E3391" s="13">
        <v>777.85</v>
      </c>
      <c r="F3391" s="13">
        <f>IFERROR(Table2[[#This Row],[Economic loss ($ million)]]*1000000 / Table2[[#This Row],[Total Waste (tons)]], NA())</f>
        <v>1168363.9750060083</v>
      </c>
      <c r="G3391" s="13" t="str">
        <f t="shared" si="52"/>
        <v>High</v>
      </c>
      <c r="H3391" s="13">
        <v>59.98</v>
      </c>
      <c r="I3391" s="13">
        <f>IFERROR(Table2[[#This Row],[Total Waste (tons)]] / (Table2[[#This Row],[Population (million)]]*1000), NA())</f>
        <v>5.9913606911447086E-3</v>
      </c>
      <c r="J3391" s="13">
        <v>111.12</v>
      </c>
      <c r="K3391" s="13">
        <f>IFERROR(Table2[[#This Row],[Total Waste (tons)]] * Table2[[#This Row],[Household waste (%)]], NA())</f>
        <v>44053.339200000002</v>
      </c>
      <c r="L3391" s="13">
        <v>66.17</v>
      </c>
      <c r="M3391" s="10">
        <f>SUMIFS(Table2[Household waste (%)], Table2[Country], "Australia", Table2[Year], 2020)</f>
        <v>1412.17</v>
      </c>
      <c r="N3391" s="10">
        <f>COUNTIFS(Table2[Year], "USA")</f>
        <v>0</v>
      </c>
    </row>
    <row r="3392" spans="1:14" x14ac:dyDescent="0.35">
      <c r="A3392" s="8" t="s">
        <v>28</v>
      </c>
      <c r="B3392" s="9">
        <v>2021</v>
      </c>
      <c r="C3392" s="8" t="s">
        <v>22</v>
      </c>
      <c r="D3392" s="9">
        <v>24247.74</v>
      </c>
      <c r="E3392" s="10">
        <v>22169.09</v>
      </c>
      <c r="F3392" s="10">
        <f>IFERROR(Table2[[#This Row],[Economic loss ($ million)]]*1000000 / Table2[[#This Row],[Total Waste (tons)]], NA())</f>
        <v>914274.48496230983</v>
      </c>
      <c r="G3392" s="10" t="str">
        <f t="shared" si="52"/>
        <v>Low</v>
      </c>
      <c r="H3392" s="10">
        <v>169.1</v>
      </c>
      <c r="I3392" s="10">
        <f>IFERROR(Table2[[#This Row],[Total Waste (tons)]] / (Table2[[#This Row],[Population (million)]]*1000), NA())</f>
        <v>1.7624337662904038E-2</v>
      </c>
      <c r="J3392" s="10">
        <v>1375.81</v>
      </c>
      <c r="K3392" s="10">
        <f>IFERROR(Table2[[#This Row],[Total Waste (tons)]] * Table2[[#This Row],[Household waste (%)]], NA())</f>
        <v>764773.71960000007</v>
      </c>
      <c r="L3392" s="10">
        <v>31.54</v>
      </c>
      <c r="M3392" s="10">
        <f>SUMIFS(Table2[Household waste (%)], Table2[Country], "Australia", Table2[Year], 2020)</f>
        <v>1412.17</v>
      </c>
      <c r="N3392" s="10">
        <f>COUNTIFS(Table2[Year], "USA")</f>
        <v>0</v>
      </c>
    </row>
    <row r="3393" spans="1:14" x14ac:dyDescent="0.35">
      <c r="A3393" s="11" t="s">
        <v>8</v>
      </c>
      <c r="B3393" s="12">
        <v>2024</v>
      </c>
      <c r="C3393" s="11" t="s">
        <v>22</v>
      </c>
      <c r="D3393" s="12">
        <v>29146.86</v>
      </c>
      <c r="E3393" s="13">
        <v>29856.58</v>
      </c>
      <c r="F3393" s="13">
        <f>IFERROR(Table2[[#This Row],[Economic loss ($ million)]]*1000000 / Table2[[#This Row],[Total Waste (tons)]], NA())</f>
        <v>1024349.7927392522</v>
      </c>
      <c r="G3393" s="13" t="str">
        <f t="shared" si="52"/>
        <v>Medium</v>
      </c>
      <c r="H3393" s="13">
        <v>85.87</v>
      </c>
      <c r="I3393" s="13">
        <f>IFERROR(Table2[[#This Row],[Total Waste (tons)]] / (Table2[[#This Row],[Population (million)]]*1000), NA())</f>
        <v>2.7734085675680819E-2</v>
      </c>
      <c r="J3393" s="13">
        <v>1050.94</v>
      </c>
      <c r="K3393" s="13">
        <f>IFERROR(Table2[[#This Row],[Total Waste (tons)]] * Table2[[#This Row],[Household waste (%)]], NA())</f>
        <v>1431693.7631999999</v>
      </c>
      <c r="L3393" s="13">
        <v>49.12</v>
      </c>
      <c r="M3393" s="10">
        <f>SUMIFS(Table2[Household waste (%)], Table2[Country], "Australia", Table2[Year], 2020)</f>
        <v>1412.17</v>
      </c>
      <c r="N3393" s="10">
        <f>COUNTIFS(Table2[Year], "USA")</f>
        <v>0</v>
      </c>
    </row>
    <row r="3394" spans="1:14" x14ac:dyDescent="0.35">
      <c r="A3394" s="8" t="s">
        <v>33</v>
      </c>
      <c r="B3394" s="9">
        <v>2023</v>
      </c>
      <c r="C3394" s="8" t="s">
        <v>13</v>
      </c>
      <c r="D3394" s="9">
        <v>28953.39</v>
      </c>
      <c r="E3394" s="10">
        <v>23474.35</v>
      </c>
      <c r="F3394" s="10">
        <f>IFERROR(Table2[[#This Row],[Economic loss ($ million)]]*1000000 / Table2[[#This Row],[Total Waste (tons)]], NA())</f>
        <v>810763.43737296399</v>
      </c>
      <c r="G3394" s="10" t="str">
        <f t="shared" ref="G3394:G3457" si="53">IF(F3394&gt;1100000,"High",IF(F3394&gt;=950000,"Medium","Low"))</f>
        <v>Low</v>
      </c>
      <c r="H3394" s="10">
        <v>85.73</v>
      </c>
      <c r="I3394" s="10">
        <f>IFERROR(Table2[[#This Row],[Total Waste (tons)]] / (Table2[[#This Row],[Population (million)]]*1000), NA())</f>
        <v>4.1825048754062837E-2</v>
      </c>
      <c r="J3394" s="10">
        <v>692.25</v>
      </c>
      <c r="K3394" s="10">
        <f>IFERROR(Table2[[#This Row],[Total Waste (tons)]] * Table2[[#This Row],[Household waste (%)]], NA())</f>
        <v>1412056.8303</v>
      </c>
      <c r="L3394" s="10">
        <v>48.77</v>
      </c>
      <c r="M3394" s="10">
        <f>SUMIFS(Table2[Household waste (%)], Table2[Country], "Australia", Table2[Year], 2020)</f>
        <v>1412.17</v>
      </c>
      <c r="N3394" s="10">
        <f>COUNTIFS(Table2[Year], "USA")</f>
        <v>0</v>
      </c>
    </row>
    <row r="3395" spans="1:14" x14ac:dyDescent="0.35">
      <c r="A3395" s="11" t="s">
        <v>32</v>
      </c>
      <c r="B3395" s="12">
        <v>2018</v>
      </c>
      <c r="C3395" s="11" t="s">
        <v>25</v>
      </c>
      <c r="D3395" s="12">
        <v>32055.29</v>
      </c>
      <c r="E3395" s="13">
        <v>32302.720000000001</v>
      </c>
      <c r="F3395" s="13">
        <f>IFERROR(Table2[[#This Row],[Economic loss ($ million)]]*1000000 / Table2[[#This Row],[Total Waste (tons)]], NA())</f>
        <v>1007718.8507731485</v>
      </c>
      <c r="G3395" s="13" t="str">
        <f t="shared" si="53"/>
        <v>Medium</v>
      </c>
      <c r="H3395" s="13">
        <v>183.77</v>
      </c>
      <c r="I3395" s="13">
        <f>IFERROR(Table2[[#This Row],[Total Waste (tons)]] / (Table2[[#This Row],[Population (million)]]*1000), NA())</f>
        <v>7.9735560419879614E-2</v>
      </c>
      <c r="J3395" s="13">
        <v>402.02</v>
      </c>
      <c r="K3395" s="13">
        <f>IFERROR(Table2[[#This Row],[Total Waste (tons)]] * Table2[[#This Row],[Household waste (%)]], NA())</f>
        <v>2160205.9931000001</v>
      </c>
      <c r="L3395" s="13">
        <v>67.39</v>
      </c>
      <c r="M3395" s="10">
        <f>SUMIFS(Table2[Household waste (%)], Table2[Country], "Australia", Table2[Year], 2020)</f>
        <v>1412.17</v>
      </c>
      <c r="N3395" s="10">
        <f>COUNTIFS(Table2[Year], "USA")</f>
        <v>0</v>
      </c>
    </row>
    <row r="3396" spans="1:14" x14ac:dyDescent="0.35">
      <c r="A3396" s="8" t="s">
        <v>31</v>
      </c>
      <c r="B3396" s="9">
        <v>2021</v>
      </c>
      <c r="C3396" s="8" t="s">
        <v>9</v>
      </c>
      <c r="D3396" s="9">
        <v>15039.52</v>
      </c>
      <c r="E3396" s="10">
        <v>14360.69</v>
      </c>
      <c r="F3396" s="10">
        <f>IFERROR(Table2[[#This Row],[Economic loss ($ million)]]*1000000 / Table2[[#This Row],[Total Waste (tons)]], NA())</f>
        <v>954863.5860718959</v>
      </c>
      <c r="G3396" s="10" t="str">
        <f t="shared" si="53"/>
        <v>Medium</v>
      </c>
      <c r="H3396" s="10">
        <v>189.16</v>
      </c>
      <c r="I3396" s="10">
        <f>IFERROR(Table2[[#This Row],[Total Waste (tons)]] / (Table2[[#This Row],[Population (million)]]*1000), NA())</f>
        <v>3.7054104661476302E-2</v>
      </c>
      <c r="J3396" s="10">
        <v>405.88</v>
      </c>
      <c r="K3396" s="10">
        <f>IFERROR(Table2[[#This Row],[Total Waste (tons)]] * Table2[[#This Row],[Household waste (%)]], NA())</f>
        <v>714226.80480000004</v>
      </c>
      <c r="L3396" s="10">
        <v>47.49</v>
      </c>
      <c r="M3396" s="10">
        <f>SUMIFS(Table2[Household waste (%)], Table2[Country], "Australia", Table2[Year], 2020)</f>
        <v>1412.17</v>
      </c>
      <c r="N3396" s="10">
        <f>COUNTIFS(Table2[Year], "USA")</f>
        <v>0</v>
      </c>
    </row>
    <row r="3397" spans="1:14" x14ac:dyDescent="0.35">
      <c r="A3397" s="11" t="s">
        <v>31</v>
      </c>
      <c r="B3397" s="12">
        <v>2019</v>
      </c>
      <c r="C3397" s="11" t="s">
        <v>25</v>
      </c>
      <c r="D3397" s="12">
        <v>23175.08</v>
      </c>
      <c r="E3397" s="13">
        <v>23172.639999999999</v>
      </c>
      <c r="F3397" s="13">
        <f>IFERROR(Table2[[#This Row],[Economic loss ($ million)]]*1000000 / Table2[[#This Row],[Total Waste (tons)]], NA())</f>
        <v>999894.71449505235</v>
      </c>
      <c r="G3397" s="13" t="str">
        <f t="shared" si="53"/>
        <v>Medium</v>
      </c>
      <c r="H3397" s="13">
        <v>33.68</v>
      </c>
      <c r="I3397" s="13">
        <f>IFERROR(Table2[[#This Row],[Total Waste (tons)]] / (Table2[[#This Row],[Population (million)]]*1000), NA())</f>
        <v>5.2498822036969921E-2</v>
      </c>
      <c r="J3397" s="13">
        <v>441.44</v>
      </c>
      <c r="K3397" s="13">
        <f>IFERROR(Table2[[#This Row],[Total Waste (tons)]] * Table2[[#This Row],[Household waste (%)]], NA())</f>
        <v>1231060.2496</v>
      </c>
      <c r="L3397" s="13">
        <v>53.12</v>
      </c>
      <c r="M3397" s="10">
        <f>SUMIFS(Table2[Household waste (%)], Table2[Country], "Australia", Table2[Year], 2020)</f>
        <v>1412.17</v>
      </c>
      <c r="N3397" s="10">
        <f>COUNTIFS(Table2[Year], "USA")</f>
        <v>0</v>
      </c>
    </row>
    <row r="3398" spans="1:14" x14ac:dyDescent="0.35">
      <c r="A3398" s="8" t="s">
        <v>31</v>
      </c>
      <c r="B3398" s="9">
        <v>2020</v>
      </c>
      <c r="C3398" s="8" t="s">
        <v>11</v>
      </c>
      <c r="D3398" s="9">
        <v>36320</v>
      </c>
      <c r="E3398" s="10">
        <v>35895.51</v>
      </c>
      <c r="F3398" s="10">
        <f>IFERROR(Table2[[#This Row],[Economic loss ($ million)]]*1000000 / Table2[[#This Row],[Total Waste (tons)]], NA())</f>
        <v>988312.5</v>
      </c>
      <c r="G3398" s="10" t="str">
        <f t="shared" si="53"/>
        <v>Medium</v>
      </c>
      <c r="H3398" s="10">
        <v>42.43</v>
      </c>
      <c r="I3398" s="10">
        <f>IFERROR(Table2[[#This Row],[Total Waste (tons)]] / (Table2[[#This Row],[Population (million)]]*1000), NA())</f>
        <v>0.41442263806481061</v>
      </c>
      <c r="J3398" s="10">
        <v>87.64</v>
      </c>
      <c r="K3398" s="10">
        <f>IFERROR(Table2[[#This Row],[Total Waste (tons)]] * Table2[[#This Row],[Household waste (%)]], NA())</f>
        <v>1523260.7999999998</v>
      </c>
      <c r="L3398" s="10">
        <v>41.94</v>
      </c>
      <c r="M3398" s="10">
        <f>SUMIFS(Table2[Household waste (%)], Table2[Country], "Australia", Table2[Year], 2020)</f>
        <v>1412.17</v>
      </c>
      <c r="N3398" s="10">
        <f>COUNTIFS(Table2[Year], "USA")</f>
        <v>0</v>
      </c>
    </row>
    <row r="3399" spans="1:14" x14ac:dyDescent="0.35">
      <c r="A3399" s="11" t="s">
        <v>14</v>
      </c>
      <c r="B3399" s="12">
        <v>2023</v>
      </c>
      <c r="C3399" s="11" t="s">
        <v>13</v>
      </c>
      <c r="D3399" s="12">
        <v>40955.589999999997</v>
      </c>
      <c r="E3399" s="13">
        <v>44365.919999999998</v>
      </c>
      <c r="F3399" s="13">
        <f>IFERROR(Table2[[#This Row],[Economic loss ($ million)]]*1000000 / Table2[[#This Row],[Total Waste (tons)]], NA())</f>
        <v>1083268.975004389</v>
      </c>
      <c r="G3399" s="13" t="str">
        <f t="shared" si="53"/>
        <v>Medium</v>
      </c>
      <c r="H3399" s="13">
        <v>69.069999999999993</v>
      </c>
      <c r="I3399" s="13">
        <f>IFERROR(Table2[[#This Row],[Total Waste (tons)]] / (Table2[[#This Row],[Population (million)]]*1000), NA())</f>
        <v>0.88648463203463201</v>
      </c>
      <c r="J3399" s="13">
        <v>46.2</v>
      </c>
      <c r="K3399" s="13">
        <f>IFERROR(Table2[[#This Row],[Total Waste (tons)]] * Table2[[#This Row],[Household waste (%)]], NA())</f>
        <v>2699382.9368999996</v>
      </c>
      <c r="L3399" s="13">
        <v>65.91</v>
      </c>
      <c r="M3399" s="10">
        <f>SUMIFS(Table2[Household waste (%)], Table2[Country], "Australia", Table2[Year], 2020)</f>
        <v>1412.17</v>
      </c>
      <c r="N3399" s="10">
        <f>COUNTIFS(Table2[Year], "USA")</f>
        <v>0</v>
      </c>
    </row>
    <row r="3400" spans="1:14" x14ac:dyDescent="0.35">
      <c r="A3400" s="8" t="s">
        <v>12</v>
      </c>
      <c r="B3400" s="9">
        <v>2020</v>
      </c>
      <c r="C3400" s="8" t="s">
        <v>13</v>
      </c>
      <c r="D3400" s="9">
        <v>9226.39</v>
      </c>
      <c r="E3400" s="10">
        <v>8137.32</v>
      </c>
      <c r="F3400" s="10">
        <f>IFERROR(Table2[[#This Row],[Economic loss ($ million)]]*1000000 / Table2[[#This Row],[Total Waste (tons)]], NA())</f>
        <v>881961.41719567461</v>
      </c>
      <c r="G3400" s="10" t="str">
        <f t="shared" si="53"/>
        <v>Low</v>
      </c>
      <c r="H3400" s="10">
        <v>38.68</v>
      </c>
      <c r="I3400" s="10">
        <f>IFERROR(Table2[[#This Row],[Total Waste (tons)]] / (Table2[[#This Row],[Population (million)]]*1000), NA())</f>
        <v>6.782065700781382E-3</v>
      </c>
      <c r="J3400" s="10">
        <v>1360.41</v>
      </c>
      <c r="K3400" s="10">
        <f>IFERROR(Table2[[#This Row],[Total Waste (tons)]] * Table2[[#This Row],[Household waste (%)]], NA())</f>
        <v>325599.30309999996</v>
      </c>
      <c r="L3400" s="10">
        <v>35.29</v>
      </c>
      <c r="M3400" s="10">
        <f>SUMIFS(Table2[Household waste (%)], Table2[Country], "Australia", Table2[Year], 2020)</f>
        <v>1412.17</v>
      </c>
      <c r="N3400" s="10">
        <f>COUNTIFS(Table2[Year], "USA")</f>
        <v>0</v>
      </c>
    </row>
    <row r="3401" spans="1:14" x14ac:dyDescent="0.35">
      <c r="A3401" s="11" t="s">
        <v>24</v>
      </c>
      <c r="B3401" s="12">
        <v>2022</v>
      </c>
      <c r="C3401" s="11" t="s">
        <v>20</v>
      </c>
      <c r="D3401" s="12">
        <v>47623.360000000001</v>
      </c>
      <c r="E3401" s="13">
        <v>41440.21</v>
      </c>
      <c r="F3401" s="13">
        <f>IFERROR(Table2[[#This Row],[Economic loss ($ million)]]*1000000 / Table2[[#This Row],[Total Waste (tons)]], NA())</f>
        <v>870165.60780255741</v>
      </c>
      <c r="G3401" s="13" t="str">
        <f t="shared" si="53"/>
        <v>Low</v>
      </c>
      <c r="H3401" s="13">
        <v>63.62</v>
      </c>
      <c r="I3401" s="13">
        <f>IFERROR(Table2[[#This Row],[Total Waste (tons)]] / (Table2[[#This Row],[Population (million)]]*1000), NA())</f>
        <v>4.6796926281862314E-2</v>
      </c>
      <c r="J3401" s="13">
        <v>1017.66</v>
      </c>
      <c r="K3401" s="13">
        <f>IFERROR(Table2[[#This Row],[Total Waste (tons)]] * Table2[[#This Row],[Household waste (%)]], NA())</f>
        <v>1756349.5168000001</v>
      </c>
      <c r="L3401" s="13">
        <v>36.880000000000003</v>
      </c>
      <c r="M3401" s="10">
        <f>SUMIFS(Table2[Household waste (%)], Table2[Country], "Australia", Table2[Year], 2020)</f>
        <v>1412.17</v>
      </c>
      <c r="N3401" s="10">
        <f>COUNTIFS(Table2[Year], "USA")</f>
        <v>0</v>
      </c>
    </row>
    <row r="3402" spans="1:14" x14ac:dyDescent="0.35">
      <c r="A3402" s="8" t="s">
        <v>30</v>
      </c>
      <c r="B3402" s="9">
        <v>2018</v>
      </c>
      <c r="C3402" s="8" t="s">
        <v>11</v>
      </c>
      <c r="D3402" s="9">
        <v>30409.26</v>
      </c>
      <c r="E3402" s="10">
        <v>34781.39</v>
      </c>
      <c r="F3402" s="10">
        <f>IFERROR(Table2[[#This Row],[Economic loss ($ million)]]*1000000 / Table2[[#This Row],[Total Waste (tons)]], NA())</f>
        <v>1143776.2707806767</v>
      </c>
      <c r="G3402" s="10" t="str">
        <f t="shared" si="53"/>
        <v>High</v>
      </c>
      <c r="H3402" s="10">
        <v>137.76</v>
      </c>
      <c r="I3402" s="10">
        <f>IFERROR(Table2[[#This Row],[Total Waste (tons)]] / (Table2[[#This Row],[Population (million)]]*1000), NA())</f>
        <v>2.3933557379758691E-2</v>
      </c>
      <c r="J3402" s="10">
        <v>1270.57</v>
      </c>
      <c r="K3402" s="10">
        <f>IFERROR(Table2[[#This Row],[Total Waste (tons)]] * Table2[[#This Row],[Household waste (%)]], NA())</f>
        <v>1334054.2361999999</v>
      </c>
      <c r="L3402" s="10">
        <v>43.87</v>
      </c>
      <c r="M3402" s="10">
        <f>SUMIFS(Table2[Household waste (%)], Table2[Country], "Australia", Table2[Year], 2020)</f>
        <v>1412.17</v>
      </c>
      <c r="N3402" s="10">
        <f>COUNTIFS(Table2[Year], "USA")</f>
        <v>0</v>
      </c>
    </row>
    <row r="3403" spans="1:14" x14ac:dyDescent="0.35">
      <c r="A3403" s="11" t="s">
        <v>29</v>
      </c>
      <c r="B3403" s="12">
        <v>2019</v>
      </c>
      <c r="C3403" s="11" t="s">
        <v>15</v>
      </c>
      <c r="D3403" s="12">
        <v>7833.47</v>
      </c>
      <c r="E3403" s="13">
        <v>6547.3</v>
      </c>
      <c r="F3403" s="13">
        <f>IFERROR(Table2[[#This Row],[Economic loss ($ million)]]*1000000 / Table2[[#This Row],[Total Waste (tons)]], NA())</f>
        <v>835810.94968130335</v>
      </c>
      <c r="G3403" s="13" t="str">
        <f t="shared" si="53"/>
        <v>Low</v>
      </c>
      <c r="H3403" s="13">
        <v>67.48</v>
      </c>
      <c r="I3403" s="13">
        <f>IFERROR(Table2[[#This Row],[Total Waste (tons)]] / (Table2[[#This Row],[Population (million)]]*1000), NA())</f>
        <v>9.1803138440623936E-3</v>
      </c>
      <c r="J3403" s="13">
        <v>853.29</v>
      </c>
      <c r="K3403" s="13">
        <f>IFERROR(Table2[[#This Row],[Total Waste (tons)]] * Table2[[#This Row],[Household waste (%)]], NA())</f>
        <v>380471.63790000003</v>
      </c>
      <c r="L3403" s="13">
        <v>48.57</v>
      </c>
      <c r="M3403" s="10">
        <f>SUMIFS(Table2[Household waste (%)], Table2[Country], "Australia", Table2[Year], 2020)</f>
        <v>1412.17</v>
      </c>
      <c r="N3403" s="10">
        <f>COUNTIFS(Table2[Year], "USA")</f>
        <v>0</v>
      </c>
    </row>
    <row r="3404" spans="1:14" x14ac:dyDescent="0.35">
      <c r="A3404" s="8" t="s">
        <v>33</v>
      </c>
      <c r="B3404" s="9">
        <v>2021</v>
      </c>
      <c r="C3404" s="8" t="s">
        <v>22</v>
      </c>
      <c r="D3404" s="9">
        <v>34254</v>
      </c>
      <c r="E3404" s="10">
        <v>29249.07</v>
      </c>
      <c r="F3404" s="10">
        <f>IFERROR(Table2[[#This Row],[Economic loss ($ million)]]*1000000 / Table2[[#This Row],[Total Waste (tons)]], NA())</f>
        <v>853887.7211420564</v>
      </c>
      <c r="G3404" s="10" t="str">
        <f t="shared" si="53"/>
        <v>Low</v>
      </c>
      <c r="H3404" s="10">
        <v>191.89</v>
      </c>
      <c r="I3404" s="10">
        <f>IFERROR(Table2[[#This Row],[Total Waste (tons)]] / (Table2[[#This Row],[Population (million)]]*1000), NA())</f>
        <v>3.8494128223857955E-2</v>
      </c>
      <c r="J3404" s="10">
        <v>889.85</v>
      </c>
      <c r="K3404" s="10">
        <f>IFERROR(Table2[[#This Row],[Total Waste (tons)]] * Table2[[#This Row],[Household waste (%)]], NA())</f>
        <v>2290907.52</v>
      </c>
      <c r="L3404" s="10">
        <v>66.88</v>
      </c>
      <c r="M3404" s="10">
        <f>SUMIFS(Table2[Household waste (%)], Table2[Country], "Australia", Table2[Year], 2020)</f>
        <v>1412.17</v>
      </c>
      <c r="N3404" s="10">
        <f>COUNTIFS(Table2[Year], "USA")</f>
        <v>0</v>
      </c>
    </row>
    <row r="3405" spans="1:14" x14ac:dyDescent="0.35">
      <c r="A3405" s="11" t="s">
        <v>24</v>
      </c>
      <c r="B3405" s="12">
        <v>2018</v>
      </c>
      <c r="C3405" s="11" t="s">
        <v>9</v>
      </c>
      <c r="D3405" s="12">
        <v>27243.29</v>
      </c>
      <c r="E3405" s="13">
        <v>27718.98</v>
      </c>
      <c r="F3405" s="13">
        <f>IFERROR(Table2[[#This Row],[Economic loss ($ million)]]*1000000 / Table2[[#This Row],[Total Waste (tons)]], NA())</f>
        <v>1017460.813286501</v>
      </c>
      <c r="G3405" s="13" t="str">
        <f t="shared" si="53"/>
        <v>Medium</v>
      </c>
      <c r="H3405" s="13">
        <v>160</v>
      </c>
      <c r="I3405" s="13">
        <f>IFERROR(Table2[[#This Row],[Total Waste (tons)]] / (Table2[[#This Row],[Population (million)]]*1000), NA())</f>
        <v>4.5742452735148931E-2</v>
      </c>
      <c r="J3405" s="13">
        <v>595.58000000000004</v>
      </c>
      <c r="K3405" s="13">
        <f>IFERROR(Table2[[#This Row],[Total Waste (tons)]] * Table2[[#This Row],[Household waste (%)]], NA())</f>
        <v>1139041.9549</v>
      </c>
      <c r="L3405" s="13">
        <v>41.81</v>
      </c>
      <c r="M3405" s="10">
        <f>SUMIFS(Table2[Household waste (%)], Table2[Country], "Australia", Table2[Year], 2020)</f>
        <v>1412.17</v>
      </c>
      <c r="N3405" s="10">
        <f>COUNTIFS(Table2[Year], "USA")</f>
        <v>0</v>
      </c>
    </row>
    <row r="3406" spans="1:14" x14ac:dyDescent="0.35">
      <c r="A3406" s="8" t="s">
        <v>17</v>
      </c>
      <c r="B3406" s="9">
        <v>2024</v>
      </c>
      <c r="C3406" s="8" t="s">
        <v>13</v>
      </c>
      <c r="D3406" s="9">
        <v>5317.02</v>
      </c>
      <c r="E3406" s="10">
        <v>4775.7700000000004</v>
      </c>
      <c r="F3406" s="10">
        <f>IFERROR(Table2[[#This Row],[Economic loss ($ million)]]*1000000 / Table2[[#This Row],[Total Waste (tons)]], NA())</f>
        <v>898204.25727193046</v>
      </c>
      <c r="G3406" s="10" t="str">
        <f t="shared" si="53"/>
        <v>Low</v>
      </c>
      <c r="H3406" s="10">
        <v>112.06</v>
      </c>
      <c r="I3406" s="10">
        <f>IFERROR(Table2[[#This Row],[Total Waste (tons)]] / (Table2[[#This Row],[Population (million)]]*1000), NA())</f>
        <v>6.9175285898286564E-3</v>
      </c>
      <c r="J3406" s="10">
        <v>768.63</v>
      </c>
      <c r="K3406" s="10">
        <f>IFERROR(Table2[[#This Row],[Total Waste (tons)]] * Table2[[#This Row],[Household waste (%)]], NA())</f>
        <v>183277.67940000002</v>
      </c>
      <c r="L3406" s="10">
        <v>34.47</v>
      </c>
      <c r="M3406" s="10">
        <f>SUMIFS(Table2[Household waste (%)], Table2[Country], "Australia", Table2[Year], 2020)</f>
        <v>1412.17</v>
      </c>
      <c r="N3406" s="10">
        <f>COUNTIFS(Table2[Year], "USA")</f>
        <v>0</v>
      </c>
    </row>
    <row r="3407" spans="1:14" x14ac:dyDescent="0.35">
      <c r="A3407" s="11" t="s">
        <v>10</v>
      </c>
      <c r="B3407" s="12">
        <v>2018</v>
      </c>
      <c r="C3407" s="11" t="s">
        <v>13</v>
      </c>
      <c r="D3407" s="12">
        <v>42498.75</v>
      </c>
      <c r="E3407" s="13">
        <v>39782.71</v>
      </c>
      <c r="F3407" s="13">
        <f>IFERROR(Table2[[#This Row],[Economic loss ($ million)]]*1000000 / Table2[[#This Row],[Total Waste (tons)]], NA())</f>
        <v>936091.29680284718</v>
      </c>
      <c r="G3407" s="13" t="str">
        <f t="shared" si="53"/>
        <v>Low</v>
      </c>
      <c r="H3407" s="13">
        <v>125.42</v>
      </c>
      <c r="I3407" s="13">
        <f>IFERROR(Table2[[#This Row],[Total Waste (tons)]] / (Table2[[#This Row],[Population (million)]]*1000), NA())</f>
        <v>8.0857591324200909E-2</v>
      </c>
      <c r="J3407" s="13">
        <v>525.6</v>
      </c>
      <c r="K3407" s="13">
        <f>IFERROR(Table2[[#This Row],[Total Waste (tons)]] * Table2[[#This Row],[Household waste (%)]], NA())</f>
        <v>1853795.4749999999</v>
      </c>
      <c r="L3407" s="13">
        <v>43.62</v>
      </c>
      <c r="M3407" s="10">
        <f>SUMIFS(Table2[Household waste (%)], Table2[Country], "Australia", Table2[Year], 2020)</f>
        <v>1412.17</v>
      </c>
      <c r="N3407" s="10">
        <f>COUNTIFS(Table2[Year], "USA")</f>
        <v>0</v>
      </c>
    </row>
    <row r="3408" spans="1:14" x14ac:dyDescent="0.35">
      <c r="A3408" s="8" t="s">
        <v>12</v>
      </c>
      <c r="B3408" s="9">
        <v>2024</v>
      </c>
      <c r="C3408" s="8" t="s">
        <v>19</v>
      </c>
      <c r="D3408" s="9">
        <v>14143.32</v>
      </c>
      <c r="E3408" s="10">
        <v>13506.93</v>
      </c>
      <c r="F3408" s="10">
        <f>IFERROR(Table2[[#This Row],[Economic loss ($ million)]]*1000000 / Table2[[#This Row],[Total Waste (tons)]], NA())</f>
        <v>955004.19986255001</v>
      </c>
      <c r="G3408" s="10" t="str">
        <f t="shared" si="53"/>
        <v>Medium</v>
      </c>
      <c r="H3408" s="10">
        <v>171.49</v>
      </c>
      <c r="I3408" s="10">
        <f>IFERROR(Table2[[#This Row],[Total Waste (tons)]] / (Table2[[#This Row],[Population (million)]]*1000), NA())</f>
        <v>0.1640375782881002</v>
      </c>
      <c r="J3408" s="10">
        <v>86.22</v>
      </c>
      <c r="K3408" s="10">
        <f>IFERROR(Table2[[#This Row],[Total Waste (tons)]] * Table2[[#This Row],[Household waste (%)]], NA())</f>
        <v>844073.33759999997</v>
      </c>
      <c r="L3408" s="10">
        <v>59.68</v>
      </c>
      <c r="M3408" s="10">
        <f>SUMIFS(Table2[Household waste (%)], Table2[Country], "Australia", Table2[Year], 2020)</f>
        <v>1412.17</v>
      </c>
      <c r="N3408" s="10">
        <f>COUNTIFS(Table2[Year], "USA")</f>
        <v>0</v>
      </c>
    </row>
    <row r="3409" spans="1:14" x14ac:dyDescent="0.35">
      <c r="A3409" s="11" t="s">
        <v>27</v>
      </c>
      <c r="B3409" s="12">
        <v>2023</v>
      </c>
      <c r="C3409" s="11" t="s">
        <v>25</v>
      </c>
      <c r="D3409" s="12">
        <v>9972.7900000000009</v>
      </c>
      <c r="E3409" s="13">
        <v>8508.7900000000009</v>
      </c>
      <c r="F3409" s="13">
        <f>IFERROR(Table2[[#This Row],[Economic loss ($ million)]]*1000000 / Table2[[#This Row],[Total Waste (tons)]], NA())</f>
        <v>853200.55872027786</v>
      </c>
      <c r="G3409" s="13" t="str">
        <f t="shared" si="53"/>
        <v>Low</v>
      </c>
      <c r="H3409" s="13">
        <v>62.35</v>
      </c>
      <c r="I3409" s="13">
        <f>IFERROR(Table2[[#This Row],[Total Waste (tons)]] / (Table2[[#This Row],[Population (million)]]*1000), NA())</f>
        <v>7.7507927378990902E-3</v>
      </c>
      <c r="J3409" s="13">
        <v>1286.68</v>
      </c>
      <c r="K3409" s="13">
        <f>IFERROR(Table2[[#This Row],[Total Waste (tons)]] * Table2[[#This Row],[Household waste (%)]], NA())</f>
        <v>480688.47800000006</v>
      </c>
      <c r="L3409" s="13">
        <v>48.2</v>
      </c>
      <c r="M3409" s="10">
        <f>SUMIFS(Table2[Household waste (%)], Table2[Country], "Australia", Table2[Year], 2020)</f>
        <v>1412.17</v>
      </c>
      <c r="N3409" s="10">
        <f>COUNTIFS(Table2[Year], "USA")</f>
        <v>0</v>
      </c>
    </row>
    <row r="3410" spans="1:14" x14ac:dyDescent="0.35">
      <c r="A3410" s="8" t="s">
        <v>31</v>
      </c>
      <c r="B3410" s="9">
        <v>2022</v>
      </c>
      <c r="C3410" s="8" t="s">
        <v>11</v>
      </c>
      <c r="D3410" s="9">
        <v>14467.99</v>
      </c>
      <c r="E3410" s="10">
        <v>16747.79</v>
      </c>
      <c r="F3410" s="10">
        <f>IFERROR(Table2[[#This Row],[Economic loss ($ million)]]*1000000 / Table2[[#This Row],[Total Waste (tons)]], NA())</f>
        <v>1157575.4475915453</v>
      </c>
      <c r="G3410" s="10" t="str">
        <f t="shared" si="53"/>
        <v>High</v>
      </c>
      <c r="H3410" s="10">
        <v>52.17</v>
      </c>
      <c r="I3410" s="10">
        <f>IFERROR(Table2[[#This Row],[Total Waste (tons)]] / (Table2[[#This Row],[Population (million)]]*1000), NA())</f>
        <v>2.2505662197056901E-2</v>
      </c>
      <c r="J3410" s="10">
        <v>642.86</v>
      </c>
      <c r="K3410" s="10">
        <f>IFERROR(Table2[[#This Row],[Total Waste (tons)]] * Table2[[#This Row],[Household waste (%)]], NA())</f>
        <v>752335.48</v>
      </c>
      <c r="L3410" s="10">
        <v>52</v>
      </c>
      <c r="M3410" s="10">
        <f>SUMIFS(Table2[Household waste (%)], Table2[Country], "Australia", Table2[Year], 2020)</f>
        <v>1412.17</v>
      </c>
      <c r="N3410" s="10">
        <f>COUNTIFS(Table2[Year], "USA")</f>
        <v>0</v>
      </c>
    </row>
    <row r="3411" spans="1:14" x14ac:dyDescent="0.35">
      <c r="A3411" s="11" t="s">
        <v>8</v>
      </c>
      <c r="B3411" s="12">
        <v>2021</v>
      </c>
      <c r="C3411" s="11" t="s">
        <v>15</v>
      </c>
      <c r="D3411" s="12">
        <v>33306.19</v>
      </c>
      <c r="E3411" s="13">
        <v>36955.43</v>
      </c>
      <c r="F3411" s="13">
        <f>IFERROR(Table2[[#This Row],[Economic loss ($ million)]]*1000000 / Table2[[#This Row],[Total Waste (tons)]], NA())</f>
        <v>1109566.4199357536</v>
      </c>
      <c r="G3411" s="13" t="str">
        <f t="shared" si="53"/>
        <v>High</v>
      </c>
      <c r="H3411" s="13">
        <v>67.290000000000006</v>
      </c>
      <c r="I3411" s="13">
        <f>IFERROR(Table2[[#This Row],[Total Waste (tons)]] / (Table2[[#This Row],[Population (million)]]*1000), NA())</f>
        <v>6.0622843101565349E-2</v>
      </c>
      <c r="J3411" s="13">
        <v>549.4</v>
      </c>
      <c r="K3411" s="13">
        <f>IFERROR(Table2[[#This Row],[Total Waste (tons)]] * Table2[[#This Row],[Household waste (%)]], NA())</f>
        <v>2222188.9968000003</v>
      </c>
      <c r="L3411" s="13">
        <v>66.72</v>
      </c>
      <c r="M3411" s="10">
        <f>SUMIFS(Table2[Household waste (%)], Table2[Country], "Australia", Table2[Year], 2020)</f>
        <v>1412.17</v>
      </c>
      <c r="N3411" s="10">
        <f>COUNTIFS(Table2[Year], "USA")</f>
        <v>0</v>
      </c>
    </row>
    <row r="3412" spans="1:14" x14ac:dyDescent="0.35">
      <c r="A3412" s="8" t="s">
        <v>16</v>
      </c>
      <c r="B3412" s="9">
        <v>2024</v>
      </c>
      <c r="C3412" s="8" t="s">
        <v>11</v>
      </c>
      <c r="D3412" s="9">
        <v>32300.63</v>
      </c>
      <c r="E3412" s="10">
        <v>31228.77</v>
      </c>
      <c r="F3412" s="10">
        <f>IFERROR(Table2[[#This Row],[Economic loss ($ million)]]*1000000 / Table2[[#This Row],[Total Waste (tons)]], NA())</f>
        <v>966816.12711578689</v>
      </c>
      <c r="G3412" s="10" t="str">
        <f t="shared" si="53"/>
        <v>Medium</v>
      </c>
      <c r="H3412" s="10">
        <v>46.82</v>
      </c>
      <c r="I3412" s="10">
        <f>IFERROR(Table2[[#This Row],[Total Waste (tons)]] / (Table2[[#This Row],[Population (million)]]*1000), NA())</f>
        <v>0.15887378879543554</v>
      </c>
      <c r="J3412" s="10">
        <v>203.31</v>
      </c>
      <c r="K3412" s="10">
        <f>IFERROR(Table2[[#This Row],[Total Waste (tons)]] * Table2[[#This Row],[Household waste (%)]], NA())</f>
        <v>1600496.2164999999</v>
      </c>
      <c r="L3412" s="10">
        <v>49.55</v>
      </c>
      <c r="M3412" s="10">
        <f>SUMIFS(Table2[Household waste (%)], Table2[Country], "Australia", Table2[Year], 2020)</f>
        <v>1412.17</v>
      </c>
      <c r="N3412" s="10">
        <f>COUNTIFS(Table2[Year], "USA")</f>
        <v>0</v>
      </c>
    </row>
    <row r="3413" spans="1:14" x14ac:dyDescent="0.35">
      <c r="A3413" s="11" t="s">
        <v>27</v>
      </c>
      <c r="B3413" s="12">
        <v>2020</v>
      </c>
      <c r="C3413" s="11" t="s">
        <v>11</v>
      </c>
      <c r="D3413" s="12">
        <v>36375.370000000003</v>
      </c>
      <c r="E3413" s="13">
        <v>34364.639999999999</v>
      </c>
      <c r="F3413" s="13">
        <f>IFERROR(Table2[[#This Row],[Economic loss ($ million)]]*1000000 / Table2[[#This Row],[Total Waste (tons)]], NA())</f>
        <v>944722.76158290613</v>
      </c>
      <c r="G3413" s="13" t="str">
        <f t="shared" si="53"/>
        <v>Low</v>
      </c>
      <c r="H3413" s="13">
        <v>49.62</v>
      </c>
      <c r="I3413" s="13">
        <f>IFERROR(Table2[[#This Row],[Total Waste (tons)]] / (Table2[[#This Row],[Population (million)]]*1000), NA())</f>
        <v>8.6455697105100537E-2</v>
      </c>
      <c r="J3413" s="13">
        <v>420.74</v>
      </c>
      <c r="K3413" s="13">
        <f>IFERROR(Table2[[#This Row],[Total Waste (tons)]] * Table2[[#This Row],[Household waste (%)]], NA())</f>
        <v>2202164.8998000002</v>
      </c>
      <c r="L3413" s="13">
        <v>60.54</v>
      </c>
      <c r="M3413" s="10">
        <f>SUMIFS(Table2[Household waste (%)], Table2[Country], "Australia", Table2[Year], 2020)</f>
        <v>1412.17</v>
      </c>
      <c r="N3413" s="10">
        <f>COUNTIFS(Table2[Year], "USA")</f>
        <v>0</v>
      </c>
    </row>
    <row r="3414" spans="1:14" x14ac:dyDescent="0.35">
      <c r="A3414" s="8" t="s">
        <v>21</v>
      </c>
      <c r="B3414" s="9">
        <v>2019</v>
      </c>
      <c r="C3414" s="8" t="s">
        <v>19</v>
      </c>
      <c r="D3414" s="9">
        <v>42336.15</v>
      </c>
      <c r="E3414" s="10">
        <v>42536.36</v>
      </c>
      <c r="F3414" s="10">
        <f>IFERROR(Table2[[#This Row],[Economic loss ($ million)]]*1000000 / Table2[[#This Row],[Total Waste (tons)]], NA())</f>
        <v>1004729.0554289891</v>
      </c>
      <c r="G3414" s="10" t="str">
        <f t="shared" si="53"/>
        <v>Medium</v>
      </c>
      <c r="H3414" s="10">
        <v>68.209999999999994</v>
      </c>
      <c r="I3414" s="10">
        <f>IFERROR(Table2[[#This Row],[Total Waste (tons)]] / (Table2[[#This Row],[Population (million)]]*1000), NA())</f>
        <v>3.0625551584947699E-2</v>
      </c>
      <c r="J3414" s="10">
        <v>1382.38</v>
      </c>
      <c r="K3414" s="10">
        <f>IFERROR(Table2[[#This Row],[Total Waste (tons)]] * Table2[[#This Row],[Household waste (%)]], NA())</f>
        <v>2275568.0625</v>
      </c>
      <c r="L3414" s="10">
        <v>53.75</v>
      </c>
      <c r="M3414" s="10">
        <f>SUMIFS(Table2[Household waste (%)], Table2[Country], "Australia", Table2[Year], 2020)</f>
        <v>1412.17</v>
      </c>
      <c r="N3414" s="10">
        <f>COUNTIFS(Table2[Year], "USA")</f>
        <v>0</v>
      </c>
    </row>
    <row r="3415" spans="1:14" x14ac:dyDescent="0.35">
      <c r="A3415" s="11" t="s">
        <v>31</v>
      </c>
      <c r="B3415" s="12">
        <v>2021</v>
      </c>
      <c r="C3415" s="11" t="s">
        <v>19</v>
      </c>
      <c r="D3415" s="12">
        <v>25618.78</v>
      </c>
      <c r="E3415" s="13">
        <v>20729.63</v>
      </c>
      <c r="F3415" s="13">
        <f>IFERROR(Table2[[#This Row],[Economic loss ($ million)]]*1000000 / Table2[[#This Row],[Total Waste (tons)]], NA())</f>
        <v>809157.57893233013</v>
      </c>
      <c r="G3415" s="13" t="str">
        <f t="shared" si="53"/>
        <v>Low</v>
      </c>
      <c r="H3415" s="13">
        <v>124</v>
      </c>
      <c r="I3415" s="13">
        <f>IFERROR(Table2[[#This Row],[Total Waste (tons)]] / (Table2[[#This Row],[Population (million)]]*1000), NA())</f>
        <v>4.9303862512268815E-2</v>
      </c>
      <c r="J3415" s="13">
        <v>519.61</v>
      </c>
      <c r="K3415" s="13">
        <f>IFERROR(Table2[[#This Row],[Total Waste (tons)]] * Table2[[#This Row],[Household waste (%)]], NA())</f>
        <v>935085.47</v>
      </c>
      <c r="L3415" s="13">
        <v>36.5</v>
      </c>
      <c r="M3415" s="10">
        <f>SUMIFS(Table2[Household waste (%)], Table2[Country], "Australia", Table2[Year], 2020)</f>
        <v>1412.17</v>
      </c>
      <c r="N3415" s="10">
        <f>COUNTIFS(Table2[Year], "USA")</f>
        <v>0</v>
      </c>
    </row>
    <row r="3416" spans="1:14" x14ac:dyDescent="0.35">
      <c r="A3416" s="8" t="s">
        <v>14</v>
      </c>
      <c r="B3416" s="9">
        <v>2024</v>
      </c>
      <c r="C3416" s="8" t="s">
        <v>15</v>
      </c>
      <c r="D3416" s="9">
        <v>33050.660000000003</v>
      </c>
      <c r="E3416" s="10">
        <v>35584.18</v>
      </c>
      <c r="F3416" s="10">
        <f>IFERROR(Table2[[#This Row],[Economic loss ($ million)]]*1000000 / Table2[[#This Row],[Total Waste (tons)]], NA())</f>
        <v>1076655.6552879729</v>
      </c>
      <c r="G3416" s="10" t="str">
        <f t="shared" si="53"/>
        <v>Medium</v>
      </c>
      <c r="H3416" s="10">
        <v>80.09</v>
      </c>
      <c r="I3416" s="10">
        <f>IFERROR(Table2[[#This Row],[Total Waste (tons)]] / (Table2[[#This Row],[Population (million)]]*1000), NA())</f>
        <v>2.5780546021840878</v>
      </c>
      <c r="J3416" s="10">
        <v>12.82</v>
      </c>
      <c r="K3416" s="10">
        <f>IFERROR(Table2[[#This Row],[Total Waste (tons)]] * Table2[[#This Row],[Household waste (%)]], NA())</f>
        <v>1273441.9298000003</v>
      </c>
      <c r="L3416" s="10">
        <v>38.53</v>
      </c>
      <c r="M3416" s="10">
        <f>SUMIFS(Table2[Household waste (%)], Table2[Country], "Australia", Table2[Year], 2020)</f>
        <v>1412.17</v>
      </c>
      <c r="N3416" s="10">
        <f>COUNTIFS(Table2[Year], "USA")</f>
        <v>0</v>
      </c>
    </row>
    <row r="3417" spans="1:14" x14ac:dyDescent="0.35">
      <c r="A3417" s="11" t="s">
        <v>26</v>
      </c>
      <c r="B3417" s="12">
        <v>2020</v>
      </c>
      <c r="C3417" s="11" t="s">
        <v>11</v>
      </c>
      <c r="D3417" s="12">
        <v>12803.24</v>
      </c>
      <c r="E3417" s="13">
        <v>12143.22</v>
      </c>
      <c r="F3417" s="13">
        <f>IFERROR(Table2[[#This Row],[Economic loss ($ million)]]*1000000 / Table2[[#This Row],[Total Waste (tons)]], NA())</f>
        <v>948448.98635033006</v>
      </c>
      <c r="G3417" s="13" t="str">
        <f t="shared" si="53"/>
        <v>Low</v>
      </c>
      <c r="H3417" s="13">
        <v>27.39</v>
      </c>
      <c r="I3417" s="13">
        <f>IFERROR(Table2[[#This Row],[Total Waste (tons)]] / (Table2[[#This Row],[Population (million)]]*1000), NA())</f>
        <v>9.3163256396076484E-3</v>
      </c>
      <c r="J3417" s="13">
        <v>1374.28</v>
      </c>
      <c r="K3417" s="13">
        <f>IFERROR(Table2[[#This Row],[Total Waste (tons)]] * Table2[[#This Row],[Household waste (%)]], NA())</f>
        <v>662695.70239999995</v>
      </c>
      <c r="L3417" s="13">
        <v>51.76</v>
      </c>
      <c r="M3417" s="10">
        <f>SUMIFS(Table2[Household waste (%)], Table2[Country], "Australia", Table2[Year], 2020)</f>
        <v>1412.17</v>
      </c>
      <c r="N3417" s="10">
        <f>COUNTIFS(Table2[Year], "USA")</f>
        <v>0</v>
      </c>
    </row>
    <row r="3418" spans="1:14" x14ac:dyDescent="0.35">
      <c r="A3418" s="8" t="s">
        <v>24</v>
      </c>
      <c r="B3418" s="9">
        <v>2018</v>
      </c>
      <c r="C3418" s="8" t="s">
        <v>13</v>
      </c>
      <c r="D3418" s="9">
        <v>33862.46</v>
      </c>
      <c r="E3418" s="10">
        <v>39973.68</v>
      </c>
      <c r="F3418" s="10">
        <f>IFERROR(Table2[[#This Row],[Economic loss ($ million)]]*1000000 / Table2[[#This Row],[Total Waste (tons)]], NA())</f>
        <v>1180471.826323309</v>
      </c>
      <c r="G3418" s="10" t="str">
        <f t="shared" si="53"/>
        <v>High</v>
      </c>
      <c r="H3418" s="10">
        <v>92.9</v>
      </c>
      <c r="I3418" s="10">
        <f>IFERROR(Table2[[#This Row],[Total Waste (tons)]] / (Table2[[#This Row],[Population (million)]]*1000), NA())</f>
        <v>2.7281154329541427E-2</v>
      </c>
      <c r="J3418" s="10">
        <v>1241.24</v>
      </c>
      <c r="K3418" s="10">
        <f>IFERROR(Table2[[#This Row],[Total Waste (tons)]] * Table2[[#This Row],[Household waste (%)]], NA())</f>
        <v>2010414.2501999999</v>
      </c>
      <c r="L3418" s="10">
        <v>59.37</v>
      </c>
      <c r="M3418" s="10">
        <f>SUMIFS(Table2[Household waste (%)], Table2[Country], "Australia", Table2[Year], 2020)</f>
        <v>1412.17</v>
      </c>
      <c r="N3418" s="10">
        <f>COUNTIFS(Table2[Year], "USA")</f>
        <v>0</v>
      </c>
    </row>
    <row r="3419" spans="1:14" x14ac:dyDescent="0.35">
      <c r="A3419" s="11" t="s">
        <v>27</v>
      </c>
      <c r="B3419" s="12">
        <v>2020</v>
      </c>
      <c r="C3419" s="11" t="s">
        <v>11</v>
      </c>
      <c r="D3419" s="12">
        <v>41156.07</v>
      </c>
      <c r="E3419" s="13">
        <v>45644.2</v>
      </c>
      <c r="F3419" s="13">
        <f>IFERROR(Table2[[#This Row],[Economic loss ($ million)]]*1000000 / Table2[[#This Row],[Total Waste (tons)]], NA())</f>
        <v>1109051.4716298229</v>
      </c>
      <c r="G3419" s="13" t="str">
        <f t="shared" si="53"/>
        <v>High</v>
      </c>
      <c r="H3419" s="13">
        <v>126</v>
      </c>
      <c r="I3419" s="13">
        <f>IFERROR(Table2[[#This Row],[Total Waste (tons)]] / (Table2[[#This Row],[Population (million)]]*1000), NA())</f>
        <v>3.7593691768058754E-2</v>
      </c>
      <c r="J3419" s="13">
        <v>1094.76</v>
      </c>
      <c r="K3419" s="13">
        <f>IFERROR(Table2[[#This Row],[Total Waste (tons)]] * Table2[[#This Row],[Household waste (%)]], NA())</f>
        <v>2525336.4551999997</v>
      </c>
      <c r="L3419" s="13">
        <v>61.36</v>
      </c>
      <c r="M3419" s="10">
        <f>SUMIFS(Table2[Household waste (%)], Table2[Country], "Australia", Table2[Year], 2020)</f>
        <v>1412.17</v>
      </c>
      <c r="N3419" s="10">
        <f>COUNTIFS(Table2[Year], "USA")</f>
        <v>0</v>
      </c>
    </row>
    <row r="3420" spans="1:14" x14ac:dyDescent="0.35">
      <c r="A3420" s="8" t="s">
        <v>26</v>
      </c>
      <c r="B3420" s="9">
        <v>2022</v>
      </c>
      <c r="C3420" s="8" t="s">
        <v>9</v>
      </c>
      <c r="D3420" s="9">
        <v>16101.93</v>
      </c>
      <c r="E3420" s="10">
        <v>13941.75</v>
      </c>
      <c r="F3420" s="10">
        <f>IFERROR(Table2[[#This Row],[Economic loss ($ million)]]*1000000 / Table2[[#This Row],[Total Waste (tons)]], NA())</f>
        <v>865843.41131777375</v>
      </c>
      <c r="G3420" s="10" t="str">
        <f t="shared" si="53"/>
        <v>Low</v>
      </c>
      <c r="H3420" s="10">
        <v>59.26</v>
      </c>
      <c r="I3420" s="10">
        <f>IFERROR(Table2[[#This Row],[Total Waste (tons)]] / (Table2[[#This Row],[Population (million)]]*1000), NA())</f>
        <v>1.8948574320110149E-2</v>
      </c>
      <c r="J3420" s="10">
        <v>849.77</v>
      </c>
      <c r="K3420" s="10">
        <f>IFERROR(Table2[[#This Row],[Total Waste (tons)]] * Table2[[#This Row],[Household waste (%)]], NA())</f>
        <v>1041150.7938</v>
      </c>
      <c r="L3420" s="10">
        <v>64.66</v>
      </c>
      <c r="M3420" s="10">
        <f>SUMIFS(Table2[Household waste (%)], Table2[Country], "Australia", Table2[Year], 2020)</f>
        <v>1412.17</v>
      </c>
      <c r="N3420" s="10">
        <f>COUNTIFS(Table2[Year], "USA")</f>
        <v>0</v>
      </c>
    </row>
    <row r="3421" spans="1:14" x14ac:dyDescent="0.35">
      <c r="A3421" s="11" t="s">
        <v>8</v>
      </c>
      <c r="B3421" s="12">
        <v>2022</v>
      </c>
      <c r="C3421" s="11" t="s">
        <v>22</v>
      </c>
      <c r="D3421" s="12">
        <v>37582.449999999997</v>
      </c>
      <c r="E3421" s="13">
        <v>41611.089999999997</v>
      </c>
      <c r="F3421" s="13">
        <f>IFERROR(Table2[[#This Row],[Economic loss ($ million)]]*1000000 / Table2[[#This Row],[Total Waste (tons)]], NA())</f>
        <v>1107194.7145542668</v>
      </c>
      <c r="G3421" s="13" t="str">
        <f t="shared" si="53"/>
        <v>High</v>
      </c>
      <c r="H3421" s="13">
        <v>167.94</v>
      </c>
      <c r="I3421" s="13">
        <f>IFERROR(Table2[[#This Row],[Total Waste (tons)]] / (Table2[[#This Row],[Population (million)]]*1000), NA())</f>
        <v>3.1072459095005413E-2</v>
      </c>
      <c r="J3421" s="13">
        <v>1209.51</v>
      </c>
      <c r="K3421" s="13">
        <f>IFERROR(Table2[[#This Row],[Total Waste (tons)]] * Table2[[#This Row],[Household waste (%)]], NA())</f>
        <v>1807715.845</v>
      </c>
      <c r="L3421" s="13">
        <v>48.1</v>
      </c>
      <c r="M3421" s="10">
        <f>SUMIFS(Table2[Household waste (%)], Table2[Country], "Australia", Table2[Year], 2020)</f>
        <v>1412.17</v>
      </c>
      <c r="N3421" s="10">
        <f>COUNTIFS(Table2[Year], "USA")</f>
        <v>0</v>
      </c>
    </row>
    <row r="3422" spans="1:14" x14ac:dyDescent="0.35">
      <c r="A3422" s="8" t="s">
        <v>16</v>
      </c>
      <c r="B3422" s="9">
        <v>2019</v>
      </c>
      <c r="C3422" s="8" t="s">
        <v>15</v>
      </c>
      <c r="D3422" s="9">
        <v>19177.34</v>
      </c>
      <c r="E3422" s="10">
        <v>19092.400000000001</v>
      </c>
      <c r="F3422" s="10">
        <f>IFERROR(Table2[[#This Row],[Economic loss ($ million)]]*1000000 / Table2[[#This Row],[Total Waste (tons)]], NA())</f>
        <v>995570.81430479931</v>
      </c>
      <c r="G3422" s="10" t="str">
        <f t="shared" si="53"/>
        <v>Medium</v>
      </c>
      <c r="H3422" s="10">
        <v>195.24</v>
      </c>
      <c r="I3422" s="10">
        <f>IFERROR(Table2[[#This Row],[Total Waste (tons)]] / (Table2[[#This Row],[Population (million)]]*1000), NA())</f>
        <v>1.7236664000215712E-2</v>
      </c>
      <c r="J3422" s="10">
        <v>1112.5899999999999</v>
      </c>
      <c r="K3422" s="10">
        <f>IFERROR(Table2[[#This Row],[Total Waste (tons)]] * Table2[[#This Row],[Household waste (%)]], NA())</f>
        <v>1221213.0112000001</v>
      </c>
      <c r="L3422" s="10">
        <v>63.68</v>
      </c>
      <c r="M3422" s="10">
        <f>SUMIFS(Table2[Household waste (%)], Table2[Country], "Australia", Table2[Year], 2020)</f>
        <v>1412.17</v>
      </c>
      <c r="N3422" s="10">
        <f>COUNTIFS(Table2[Year], "USA")</f>
        <v>0</v>
      </c>
    </row>
    <row r="3423" spans="1:14" x14ac:dyDescent="0.35">
      <c r="A3423" s="11" t="s">
        <v>24</v>
      </c>
      <c r="B3423" s="12">
        <v>2022</v>
      </c>
      <c r="C3423" s="11" t="s">
        <v>19</v>
      </c>
      <c r="D3423" s="12">
        <v>4581.1099999999997</v>
      </c>
      <c r="E3423" s="13">
        <v>4174.8100000000004</v>
      </c>
      <c r="F3423" s="13">
        <f>IFERROR(Table2[[#This Row],[Economic loss ($ million)]]*1000000 / Table2[[#This Row],[Total Waste (tons)]], NA())</f>
        <v>911309.70441661531</v>
      </c>
      <c r="G3423" s="13" t="str">
        <f t="shared" si="53"/>
        <v>Low</v>
      </c>
      <c r="H3423" s="13">
        <v>155.34</v>
      </c>
      <c r="I3423" s="13">
        <f>IFERROR(Table2[[#This Row],[Total Waste (tons)]] / (Table2[[#This Row],[Population (million)]]*1000), NA())</f>
        <v>2.1665216363206431E-2</v>
      </c>
      <c r="J3423" s="13">
        <v>211.45</v>
      </c>
      <c r="K3423" s="13">
        <f>IFERROR(Table2[[#This Row],[Total Waste (tons)]] * Table2[[#This Row],[Household waste (%)]], NA())</f>
        <v>284624.36430000002</v>
      </c>
      <c r="L3423" s="13">
        <v>62.13</v>
      </c>
      <c r="M3423" s="10">
        <f>SUMIFS(Table2[Household waste (%)], Table2[Country], "Australia", Table2[Year], 2020)</f>
        <v>1412.17</v>
      </c>
      <c r="N3423" s="10">
        <f>COUNTIFS(Table2[Year], "USA")</f>
        <v>0</v>
      </c>
    </row>
    <row r="3424" spans="1:14" x14ac:dyDescent="0.35">
      <c r="A3424" s="8" t="s">
        <v>29</v>
      </c>
      <c r="B3424" s="9">
        <v>2018</v>
      </c>
      <c r="C3424" s="8" t="s">
        <v>19</v>
      </c>
      <c r="D3424" s="9">
        <v>504.23</v>
      </c>
      <c r="E3424" s="10">
        <v>411.04</v>
      </c>
      <c r="F3424" s="10">
        <f>IFERROR(Table2[[#This Row],[Economic loss ($ million)]]*1000000 / Table2[[#This Row],[Total Waste (tons)]], NA())</f>
        <v>815183.54719076608</v>
      </c>
      <c r="G3424" s="10" t="str">
        <f t="shared" si="53"/>
        <v>Low</v>
      </c>
      <c r="H3424" s="10">
        <v>21.21</v>
      </c>
      <c r="I3424" s="10">
        <f>IFERROR(Table2[[#This Row],[Total Waste (tons)]] / (Table2[[#This Row],[Population (million)]]*1000), NA())</f>
        <v>5.4084522149522687E-4</v>
      </c>
      <c r="J3424" s="10">
        <v>932.3</v>
      </c>
      <c r="K3424" s="10">
        <f>IFERROR(Table2[[#This Row],[Total Waste (tons)]] * Table2[[#This Row],[Household waste (%)]], NA())</f>
        <v>32457.285100000005</v>
      </c>
      <c r="L3424" s="10">
        <v>64.37</v>
      </c>
      <c r="M3424" s="10">
        <f>SUMIFS(Table2[Household waste (%)], Table2[Country], "Australia", Table2[Year], 2020)</f>
        <v>1412.17</v>
      </c>
      <c r="N3424" s="10">
        <f>COUNTIFS(Table2[Year], "USA")</f>
        <v>0</v>
      </c>
    </row>
    <row r="3425" spans="1:14" x14ac:dyDescent="0.35">
      <c r="A3425" s="11" t="s">
        <v>31</v>
      </c>
      <c r="B3425" s="12">
        <v>2022</v>
      </c>
      <c r="C3425" s="11" t="s">
        <v>9</v>
      </c>
      <c r="D3425" s="12">
        <v>16702.75</v>
      </c>
      <c r="E3425" s="13">
        <v>19585.759999999998</v>
      </c>
      <c r="F3425" s="13">
        <f>IFERROR(Table2[[#This Row],[Economic loss ($ million)]]*1000000 / Table2[[#This Row],[Total Waste (tons)]], NA())</f>
        <v>1172606.9060484052</v>
      </c>
      <c r="G3425" s="13" t="str">
        <f t="shared" si="53"/>
        <v>High</v>
      </c>
      <c r="H3425" s="13">
        <v>58.49</v>
      </c>
      <c r="I3425" s="13">
        <f>IFERROR(Table2[[#This Row],[Total Waste (tons)]] / (Table2[[#This Row],[Population (million)]]*1000), NA())</f>
        <v>4.3136153508432119E-2</v>
      </c>
      <c r="J3425" s="13">
        <v>387.21</v>
      </c>
      <c r="K3425" s="13">
        <f>IFERROR(Table2[[#This Row],[Total Waste (tons)]] * Table2[[#This Row],[Household waste (%)]], NA())</f>
        <v>678966.78749999998</v>
      </c>
      <c r="L3425" s="13">
        <v>40.65</v>
      </c>
      <c r="M3425" s="10">
        <f>SUMIFS(Table2[Household waste (%)], Table2[Country], "Australia", Table2[Year], 2020)</f>
        <v>1412.17</v>
      </c>
      <c r="N3425" s="10">
        <f>COUNTIFS(Table2[Year], "USA")</f>
        <v>0</v>
      </c>
    </row>
    <row r="3426" spans="1:14" x14ac:dyDescent="0.35">
      <c r="A3426" s="8" t="s">
        <v>27</v>
      </c>
      <c r="B3426" s="9">
        <v>2019</v>
      </c>
      <c r="C3426" s="8" t="s">
        <v>20</v>
      </c>
      <c r="D3426" s="9">
        <v>8686.64</v>
      </c>
      <c r="E3426" s="10">
        <v>9196.6</v>
      </c>
      <c r="F3426" s="10">
        <f>IFERROR(Table2[[#This Row],[Economic loss ($ million)]]*1000000 / Table2[[#This Row],[Total Waste (tons)]], NA())</f>
        <v>1058706.2431504012</v>
      </c>
      <c r="G3426" s="10" t="str">
        <f t="shared" si="53"/>
        <v>Medium</v>
      </c>
      <c r="H3426" s="10">
        <v>183.13</v>
      </c>
      <c r="I3426" s="10">
        <f>IFERROR(Table2[[#This Row],[Total Waste (tons)]] / (Table2[[#This Row],[Population (million)]]*1000), NA())</f>
        <v>6.3068690872920795E-3</v>
      </c>
      <c r="J3426" s="10">
        <v>1377.33</v>
      </c>
      <c r="K3426" s="10">
        <f>IFERROR(Table2[[#This Row],[Total Waste (tons)]] * Table2[[#This Row],[Household waste (%)]], NA())</f>
        <v>388379.67439999996</v>
      </c>
      <c r="L3426" s="10">
        <v>44.71</v>
      </c>
      <c r="M3426" s="10">
        <f>SUMIFS(Table2[Household waste (%)], Table2[Country], "Australia", Table2[Year], 2020)</f>
        <v>1412.17</v>
      </c>
      <c r="N3426" s="10">
        <f>COUNTIFS(Table2[Year], "USA")</f>
        <v>0</v>
      </c>
    </row>
    <row r="3427" spans="1:14" x14ac:dyDescent="0.35">
      <c r="A3427" s="11" t="s">
        <v>29</v>
      </c>
      <c r="B3427" s="12">
        <v>2021</v>
      </c>
      <c r="C3427" s="11" t="s">
        <v>13</v>
      </c>
      <c r="D3427" s="12">
        <v>3417.34</v>
      </c>
      <c r="E3427" s="13">
        <v>2795.2</v>
      </c>
      <c r="F3427" s="13">
        <f>IFERROR(Table2[[#This Row],[Economic loss ($ million)]]*1000000 / Table2[[#This Row],[Total Waste (tons)]], NA())</f>
        <v>817946.12183745252</v>
      </c>
      <c r="G3427" s="13" t="str">
        <f t="shared" si="53"/>
        <v>Low</v>
      </c>
      <c r="H3427" s="13">
        <v>32.630000000000003</v>
      </c>
      <c r="I3427" s="13">
        <f>IFERROR(Table2[[#This Row],[Total Waste (tons)]] / (Table2[[#This Row],[Population (million)]]*1000), NA())</f>
        <v>4.2198239136608919E-3</v>
      </c>
      <c r="J3427" s="13">
        <v>809.83</v>
      </c>
      <c r="K3427" s="13">
        <f>IFERROR(Table2[[#This Row],[Total Waste (tons)]] * Table2[[#This Row],[Household waste (%)]], NA())</f>
        <v>167518.00680000003</v>
      </c>
      <c r="L3427" s="13">
        <v>49.02</v>
      </c>
      <c r="M3427" s="10">
        <f>SUMIFS(Table2[Household waste (%)], Table2[Country], "Australia", Table2[Year], 2020)</f>
        <v>1412.17</v>
      </c>
      <c r="N3427" s="10">
        <f>COUNTIFS(Table2[Year], "USA")</f>
        <v>0</v>
      </c>
    </row>
    <row r="3428" spans="1:14" x14ac:dyDescent="0.35">
      <c r="A3428" s="8" t="s">
        <v>17</v>
      </c>
      <c r="B3428" s="9">
        <v>2021</v>
      </c>
      <c r="C3428" s="8" t="s">
        <v>15</v>
      </c>
      <c r="D3428" s="9">
        <v>37623.800000000003</v>
      </c>
      <c r="E3428" s="10">
        <v>39764.58</v>
      </c>
      <c r="F3428" s="10">
        <f>IFERROR(Table2[[#This Row],[Economic loss ($ million)]]*1000000 / Table2[[#This Row],[Total Waste (tons)]], NA())</f>
        <v>1056899.6220477463</v>
      </c>
      <c r="G3428" s="10" t="str">
        <f t="shared" si="53"/>
        <v>Medium</v>
      </c>
      <c r="H3428" s="10">
        <v>123.82</v>
      </c>
      <c r="I3428" s="10">
        <f>IFERROR(Table2[[#This Row],[Total Waste (tons)]] / (Table2[[#This Row],[Population (million)]]*1000), NA())</f>
        <v>4.069637641968632E-2</v>
      </c>
      <c r="J3428" s="10">
        <v>924.5</v>
      </c>
      <c r="K3428" s="10">
        <f>IFERROR(Table2[[#This Row],[Total Waste (tons)]] * Table2[[#This Row],[Household waste (%)]], NA())</f>
        <v>2380081.588</v>
      </c>
      <c r="L3428" s="10">
        <v>63.26</v>
      </c>
      <c r="M3428" s="10">
        <f>SUMIFS(Table2[Household waste (%)], Table2[Country], "Australia", Table2[Year], 2020)</f>
        <v>1412.17</v>
      </c>
      <c r="N3428" s="10">
        <f>COUNTIFS(Table2[Year], "USA")</f>
        <v>0</v>
      </c>
    </row>
    <row r="3429" spans="1:14" x14ac:dyDescent="0.35">
      <c r="A3429" s="11" t="s">
        <v>8</v>
      </c>
      <c r="B3429" s="12">
        <v>2022</v>
      </c>
      <c r="C3429" s="11" t="s">
        <v>13</v>
      </c>
      <c r="D3429" s="12">
        <v>33923.620000000003</v>
      </c>
      <c r="E3429" s="13">
        <v>28921.39</v>
      </c>
      <c r="F3429" s="13">
        <f>IFERROR(Table2[[#This Row],[Economic loss ($ million)]]*1000000 / Table2[[#This Row],[Total Waste (tons)]], NA())</f>
        <v>852544.33341724728</v>
      </c>
      <c r="G3429" s="13" t="str">
        <f t="shared" si="53"/>
        <v>Low</v>
      </c>
      <c r="H3429" s="13">
        <v>195.02</v>
      </c>
      <c r="I3429" s="13">
        <f>IFERROR(Table2[[#This Row],[Total Waste (tons)]] / (Table2[[#This Row],[Population (million)]]*1000), NA())</f>
        <v>3.7308221889846914E-2</v>
      </c>
      <c r="J3429" s="13">
        <v>909.28</v>
      </c>
      <c r="K3429" s="13">
        <f>IFERROR(Table2[[#This Row],[Total Waste (tons)]] * Table2[[#This Row],[Household waste (%)]], NA())</f>
        <v>2330552.6940000001</v>
      </c>
      <c r="L3429" s="13">
        <v>68.7</v>
      </c>
      <c r="M3429" s="10">
        <f>SUMIFS(Table2[Household waste (%)], Table2[Country], "Australia", Table2[Year], 2020)</f>
        <v>1412.17</v>
      </c>
      <c r="N3429" s="10">
        <f>COUNTIFS(Table2[Year], "USA")</f>
        <v>0</v>
      </c>
    </row>
    <row r="3430" spans="1:14" x14ac:dyDescent="0.35">
      <c r="A3430" s="8" t="s">
        <v>12</v>
      </c>
      <c r="B3430" s="9">
        <v>2019</v>
      </c>
      <c r="C3430" s="8" t="s">
        <v>20</v>
      </c>
      <c r="D3430" s="9">
        <v>44186.66</v>
      </c>
      <c r="E3430" s="10">
        <v>44229.14</v>
      </c>
      <c r="F3430" s="10">
        <f>IFERROR(Table2[[#This Row],[Economic loss ($ million)]]*1000000 / Table2[[#This Row],[Total Waste (tons)]], NA())</f>
        <v>1000961.3761257356</v>
      </c>
      <c r="G3430" s="10" t="str">
        <f t="shared" si="53"/>
        <v>Medium</v>
      </c>
      <c r="H3430" s="10">
        <v>101.1</v>
      </c>
      <c r="I3430" s="10">
        <f>IFERROR(Table2[[#This Row],[Total Waste (tons)]] / (Table2[[#This Row],[Population (million)]]*1000), NA())</f>
        <v>2.6522605042016809</v>
      </c>
      <c r="J3430" s="10">
        <v>16.66</v>
      </c>
      <c r="K3430" s="10">
        <f>IFERROR(Table2[[#This Row],[Total Waste (tons)]] * Table2[[#This Row],[Household waste (%)]], NA())</f>
        <v>1527090.9696000002</v>
      </c>
      <c r="L3430" s="10">
        <v>34.56</v>
      </c>
      <c r="M3430" s="10">
        <f>SUMIFS(Table2[Household waste (%)], Table2[Country], "Australia", Table2[Year], 2020)</f>
        <v>1412.17</v>
      </c>
      <c r="N3430" s="10">
        <f>COUNTIFS(Table2[Year], "USA")</f>
        <v>0</v>
      </c>
    </row>
    <row r="3431" spans="1:14" x14ac:dyDescent="0.35">
      <c r="A3431" s="11" t="s">
        <v>35</v>
      </c>
      <c r="B3431" s="12">
        <v>2023</v>
      </c>
      <c r="C3431" s="11" t="s">
        <v>25</v>
      </c>
      <c r="D3431" s="12">
        <v>42043.11</v>
      </c>
      <c r="E3431" s="13">
        <v>40712.879999999997</v>
      </c>
      <c r="F3431" s="13">
        <f>IFERROR(Table2[[#This Row],[Economic loss ($ million)]]*1000000 / Table2[[#This Row],[Total Waste (tons)]], NA())</f>
        <v>968360.33300105529</v>
      </c>
      <c r="G3431" s="13" t="str">
        <f t="shared" si="53"/>
        <v>Medium</v>
      </c>
      <c r="H3431" s="13">
        <v>54.14</v>
      </c>
      <c r="I3431" s="13">
        <f>IFERROR(Table2[[#This Row],[Total Waste (tons)]] / (Table2[[#This Row],[Population (million)]]*1000), NA())</f>
        <v>4.2742375259241183E-2</v>
      </c>
      <c r="J3431" s="13">
        <v>983.64</v>
      </c>
      <c r="K3431" s="13">
        <f>IFERROR(Table2[[#This Row],[Total Waste (tons)]] * Table2[[#This Row],[Household waste (%)]], NA())</f>
        <v>2487270.3876</v>
      </c>
      <c r="L3431" s="13">
        <v>59.16</v>
      </c>
      <c r="M3431" s="10">
        <f>SUMIFS(Table2[Household waste (%)], Table2[Country], "Australia", Table2[Year], 2020)</f>
        <v>1412.17</v>
      </c>
      <c r="N3431" s="10">
        <f>COUNTIFS(Table2[Year], "USA")</f>
        <v>0</v>
      </c>
    </row>
    <row r="3432" spans="1:14" x14ac:dyDescent="0.35">
      <c r="A3432" s="8" t="s">
        <v>31</v>
      </c>
      <c r="B3432" s="9">
        <v>2022</v>
      </c>
      <c r="C3432" s="8" t="s">
        <v>25</v>
      </c>
      <c r="D3432" s="9">
        <v>40591.279999999999</v>
      </c>
      <c r="E3432" s="10">
        <v>45816.800000000003</v>
      </c>
      <c r="F3432" s="10">
        <f>IFERROR(Table2[[#This Row],[Economic loss ($ million)]]*1000000 / Table2[[#This Row],[Total Waste (tons)]], NA())</f>
        <v>1128735.0386585493</v>
      </c>
      <c r="G3432" s="10" t="str">
        <f t="shared" si="53"/>
        <v>High</v>
      </c>
      <c r="H3432" s="10">
        <v>28.55</v>
      </c>
      <c r="I3432" s="10">
        <f>IFERROR(Table2[[#This Row],[Total Waste (tons)]] / (Table2[[#This Row],[Population (million)]]*1000), NA())</f>
        <v>4.6869982910720059E-2</v>
      </c>
      <c r="J3432" s="10">
        <v>866.04</v>
      </c>
      <c r="K3432" s="10">
        <f>IFERROR(Table2[[#This Row],[Total Waste (tons)]] * Table2[[#This Row],[Household waste (%)]], NA())</f>
        <v>1758414.2496</v>
      </c>
      <c r="L3432" s="10">
        <v>43.32</v>
      </c>
      <c r="M3432" s="10">
        <f>SUMIFS(Table2[Household waste (%)], Table2[Country], "Australia", Table2[Year], 2020)</f>
        <v>1412.17</v>
      </c>
      <c r="N3432" s="10">
        <f>COUNTIFS(Table2[Year], "USA")</f>
        <v>0</v>
      </c>
    </row>
    <row r="3433" spans="1:14" x14ac:dyDescent="0.35">
      <c r="A3433" s="11" t="s">
        <v>14</v>
      </c>
      <c r="B3433" s="12">
        <v>2024</v>
      </c>
      <c r="C3433" s="11" t="s">
        <v>11</v>
      </c>
      <c r="D3433" s="12">
        <v>1068.0899999999999</v>
      </c>
      <c r="E3433" s="13">
        <v>1071.3599999999999</v>
      </c>
      <c r="F3433" s="13">
        <f>IFERROR(Table2[[#This Row],[Economic loss ($ million)]]*1000000 / Table2[[#This Row],[Total Waste (tons)]], NA())</f>
        <v>1003061.5397578855</v>
      </c>
      <c r="G3433" s="13" t="str">
        <f t="shared" si="53"/>
        <v>Medium</v>
      </c>
      <c r="H3433" s="13">
        <v>172.65</v>
      </c>
      <c r="I3433" s="13">
        <f>IFERROR(Table2[[#This Row],[Total Waste (tons)]] / (Table2[[#This Row],[Population (million)]]*1000), NA())</f>
        <v>9.4474419756580797E-4</v>
      </c>
      <c r="J3433" s="13">
        <v>1130.56</v>
      </c>
      <c r="K3433" s="13">
        <f>IFERROR(Table2[[#This Row],[Total Waste (tons)]] * Table2[[#This Row],[Household waste (%)]], NA())</f>
        <v>55540.679999999993</v>
      </c>
      <c r="L3433" s="13">
        <v>52</v>
      </c>
      <c r="M3433" s="10">
        <f>SUMIFS(Table2[Household waste (%)], Table2[Country], "Australia", Table2[Year], 2020)</f>
        <v>1412.17</v>
      </c>
      <c r="N3433" s="10">
        <f>COUNTIFS(Table2[Year], "USA")</f>
        <v>0</v>
      </c>
    </row>
    <row r="3434" spans="1:14" x14ac:dyDescent="0.35">
      <c r="A3434" s="8" t="s">
        <v>21</v>
      </c>
      <c r="B3434" s="9">
        <v>2018</v>
      </c>
      <c r="C3434" s="8" t="s">
        <v>25</v>
      </c>
      <c r="D3434" s="9">
        <v>19247.18</v>
      </c>
      <c r="E3434" s="10">
        <v>19077.03</v>
      </c>
      <c r="F3434" s="10">
        <f>IFERROR(Table2[[#This Row],[Economic loss ($ million)]]*1000000 / Table2[[#This Row],[Total Waste (tons)]], NA())</f>
        <v>991159.74392092763</v>
      </c>
      <c r="G3434" s="10" t="str">
        <f t="shared" si="53"/>
        <v>Medium</v>
      </c>
      <c r="H3434" s="10">
        <v>42.72</v>
      </c>
      <c r="I3434" s="10">
        <f>IFERROR(Table2[[#This Row],[Total Waste (tons)]] / (Table2[[#This Row],[Population (million)]]*1000), NA())</f>
        <v>2.8190257191399615E-2</v>
      </c>
      <c r="J3434" s="10">
        <v>682.76</v>
      </c>
      <c r="K3434" s="10">
        <f>IFERROR(Table2[[#This Row],[Total Waste (tons)]] * Table2[[#This Row],[Household waste (%)]], NA())</f>
        <v>906157.23439999996</v>
      </c>
      <c r="L3434" s="10">
        <v>47.08</v>
      </c>
      <c r="M3434" s="10">
        <f>SUMIFS(Table2[Household waste (%)], Table2[Country], "Australia", Table2[Year], 2020)</f>
        <v>1412.17</v>
      </c>
      <c r="N3434" s="10">
        <f>COUNTIFS(Table2[Year], "USA")</f>
        <v>0</v>
      </c>
    </row>
    <row r="3435" spans="1:14" x14ac:dyDescent="0.35">
      <c r="A3435" s="11" t="s">
        <v>34</v>
      </c>
      <c r="B3435" s="12">
        <v>2020</v>
      </c>
      <c r="C3435" s="11" t="s">
        <v>25</v>
      </c>
      <c r="D3435" s="12">
        <v>41810.85</v>
      </c>
      <c r="E3435" s="13">
        <v>39389.599999999999</v>
      </c>
      <c r="F3435" s="13">
        <f>IFERROR(Table2[[#This Row],[Economic loss ($ million)]]*1000000 / Table2[[#This Row],[Total Waste (tons)]], NA())</f>
        <v>942090.3904130148</v>
      </c>
      <c r="G3435" s="13" t="str">
        <f t="shared" si="53"/>
        <v>Low</v>
      </c>
      <c r="H3435" s="13">
        <v>89.44</v>
      </c>
      <c r="I3435" s="13">
        <f>IFERROR(Table2[[#This Row],[Total Waste (tons)]] / (Table2[[#This Row],[Population (million)]]*1000), NA())</f>
        <v>0.27746267171013339</v>
      </c>
      <c r="J3435" s="13">
        <v>150.69</v>
      </c>
      <c r="K3435" s="13">
        <f>IFERROR(Table2[[#This Row],[Total Waste (tons)]] * Table2[[#This Row],[Household waste (%)]], NA())</f>
        <v>1665326.1554999999</v>
      </c>
      <c r="L3435" s="13">
        <v>39.83</v>
      </c>
      <c r="M3435" s="10">
        <f>SUMIFS(Table2[Household waste (%)], Table2[Country], "Australia", Table2[Year], 2020)</f>
        <v>1412.17</v>
      </c>
      <c r="N3435" s="10">
        <f>COUNTIFS(Table2[Year], "USA")</f>
        <v>0</v>
      </c>
    </row>
    <row r="3436" spans="1:14" x14ac:dyDescent="0.35">
      <c r="A3436" s="8" t="s">
        <v>29</v>
      </c>
      <c r="B3436" s="9">
        <v>2019</v>
      </c>
      <c r="C3436" s="8" t="s">
        <v>20</v>
      </c>
      <c r="D3436" s="9">
        <v>24795.75</v>
      </c>
      <c r="E3436" s="10">
        <v>23650.69</v>
      </c>
      <c r="F3436" s="10">
        <f>IFERROR(Table2[[#This Row],[Economic loss ($ million)]]*1000000 / Table2[[#This Row],[Total Waste (tons)]], NA())</f>
        <v>953820.31194862025</v>
      </c>
      <c r="G3436" s="10" t="str">
        <f t="shared" si="53"/>
        <v>Medium</v>
      </c>
      <c r="H3436" s="10">
        <v>27.32</v>
      </c>
      <c r="I3436" s="10">
        <f>IFERROR(Table2[[#This Row],[Total Waste (tons)]] / (Table2[[#This Row],[Population (million)]]*1000), NA())</f>
        <v>4.9934047566304852E-2</v>
      </c>
      <c r="J3436" s="10">
        <v>496.57</v>
      </c>
      <c r="K3436" s="10">
        <f>IFERROR(Table2[[#This Row],[Total Waste (tons)]] * Table2[[#This Row],[Household waste (%)]], NA())</f>
        <v>1650157.1624999999</v>
      </c>
      <c r="L3436" s="10">
        <v>66.55</v>
      </c>
      <c r="M3436" s="10">
        <f>SUMIFS(Table2[Household waste (%)], Table2[Country], "Australia", Table2[Year], 2020)</f>
        <v>1412.17</v>
      </c>
      <c r="N3436" s="10">
        <f>COUNTIFS(Table2[Year], "USA")</f>
        <v>0</v>
      </c>
    </row>
    <row r="3437" spans="1:14" x14ac:dyDescent="0.35">
      <c r="A3437" s="11" t="s">
        <v>29</v>
      </c>
      <c r="B3437" s="12">
        <v>2021</v>
      </c>
      <c r="C3437" s="11" t="s">
        <v>9</v>
      </c>
      <c r="D3437" s="12">
        <v>30570</v>
      </c>
      <c r="E3437" s="13">
        <v>29286.54</v>
      </c>
      <c r="F3437" s="13">
        <f>IFERROR(Table2[[#This Row],[Economic loss ($ million)]]*1000000 / Table2[[#This Row],[Total Waste (tons)]], NA())</f>
        <v>958015.7016683023</v>
      </c>
      <c r="G3437" s="13" t="str">
        <f t="shared" si="53"/>
        <v>Medium</v>
      </c>
      <c r="H3437" s="13">
        <v>134.63</v>
      </c>
      <c r="I3437" s="13">
        <f>IFERROR(Table2[[#This Row],[Total Waste (tons)]] / (Table2[[#This Row],[Population (million)]]*1000), NA())</f>
        <v>2.1883858775019329E-2</v>
      </c>
      <c r="J3437" s="13">
        <v>1396.92</v>
      </c>
      <c r="K3437" s="13">
        <f>IFERROR(Table2[[#This Row],[Total Waste (tons)]] * Table2[[#This Row],[Household waste (%)]], NA())</f>
        <v>1594836.9000000001</v>
      </c>
      <c r="L3437" s="13">
        <v>52.17</v>
      </c>
      <c r="M3437" s="10">
        <f>SUMIFS(Table2[Household waste (%)], Table2[Country], "Australia", Table2[Year], 2020)</f>
        <v>1412.17</v>
      </c>
      <c r="N3437" s="10">
        <f>COUNTIFS(Table2[Year], "USA")</f>
        <v>0</v>
      </c>
    </row>
    <row r="3438" spans="1:14" x14ac:dyDescent="0.35">
      <c r="A3438" s="8" t="s">
        <v>30</v>
      </c>
      <c r="B3438" s="9">
        <v>2019</v>
      </c>
      <c r="C3438" s="8" t="s">
        <v>22</v>
      </c>
      <c r="D3438" s="9">
        <v>42432.2</v>
      </c>
      <c r="E3438" s="10">
        <v>45153.58</v>
      </c>
      <c r="F3438" s="10">
        <f>IFERROR(Table2[[#This Row],[Economic loss ($ million)]]*1000000 / Table2[[#This Row],[Total Waste (tons)]], NA())</f>
        <v>1064134.7844325772</v>
      </c>
      <c r="G3438" s="10" t="str">
        <f t="shared" si="53"/>
        <v>Medium</v>
      </c>
      <c r="H3438" s="10">
        <v>110.04</v>
      </c>
      <c r="I3438" s="10">
        <f>IFERROR(Table2[[#This Row],[Total Waste (tons)]] / (Table2[[#This Row],[Population (million)]]*1000), NA())</f>
        <v>0.18710732868859686</v>
      </c>
      <c r="J3438" s="10">
        <v>226.78</v>
      </c>
      <c r="K3438" s="10">
        <f>IFERROR(Table2[[#This Row],[Total Waste (tons)]] * Table2[[#This Row],[Household waste (%)]], NA())</f>
        <v>1589510.2119999998</v>
      </c>
      <c r="L3438" s="10">
        <v>37.46</v>
      </c>
      <c r="M3438" s="10">
        <f>SUMIFS(Table2[Household waste (%)], Table2[Country], "Australia", Table2[Year], 2020)</f>
        <v>1412.17</v>
      </c>
      <c r="N3438" s="10">
        <f>COUNTIFS(Table2[Year], "USA")</f>
        <v>0</v>
      </c>
    </row>
    <row r="3439" spans="1:14" x14ac:dyDescent="0.35">
      <c r="A3439" s="11" t="s">
        <v>29</v>
      </c>
      <c r="B3439" s="12">
        <v>2023</v>
      </c>
      <c r="C3439" s="11" t="s">
        <v>9</v>
      </c>
      <c r="D3439" s="12">
        <v>29527.31</v>
      </c>
      <c r="E3439" s="13">
        <v>32708.12</v>
      </c>
      <c r="F3439" s="13">
        <f>IFERROR(Table2[[#This Row],[Economic loss ($ million)]]*1000000 / Table2[[#This Row],[Total Waste (tons)]], NA())</f>
        <v>1107724.3406189049</v>
      </c>
      <c r="G3439" s="13" t="str">
        <f t="shared" si="53"/>
        <v>High</v>
      </c>
      <c r="H3439" s="13">
        <v>177.67</v>
      </c>
      <c r="I3439" s="13">
        <f>IFERROR(Table2[[#This Row],[Total Waste (tons)]] / (Table2[[#This Row],[Population (million)]]*1000), NA())</f>
        <v>3.3892299216032873E-2</v>
      </c>
      <c r="J3439" s="13">
        <v>871.21</v>
      </c>
      <c r="K3439" s="13">
        <f>IFERROR(Table2[[#This Row],[Total Waste (tons)]] * Table2[[#This Row],[Household waste (%)]], NA())</f>
        <v>1701954.1484000001</v>
      </c>
      <c r="L3439" s="13">
        <v>57.64</v>
      </c>
      <c r="M3439" s="10">
        <f>SUMIFS(Table2[Household waste (%)], Table2[Country], "Australia", Table2[Year], 2020)</f>
        <v>1412.17</v>
      </c>
      <c r="N3439" s="10">
        <f>COUNTIFS(Table2[Year], "USA")</f>
        <v>0</v>
      </c>
    </row>
    <row r="3440" spans="1:14" x14ac:dyDescent="0.35">
      <c r="A3440" s="8" t="s">
        <v>23</v>
      </c>
      <c r="B3440" s="9">
        <v>2020</v>
      </c>
      <c r="C3440" s="8" t="s">
        <v>25</v>
      </c>
      <c r="D3440" s="9">
        <v>5536.51</v>
      </c>
      <c r="E3440" s="10">
        <v>5372.64</v>
      </c>
      <c r="F3440" s="10">
        <f>IFERROR(Table2[[#This Row],[Economic loss ($ million)]]*1000000 / Table2[[#This Row],[Total Waste (tons)]], NA())</f>
        <v>970401.9319029497</v>
      </c>
      <c r="G3440" s="10" t="str">
        <f t="shared" si="53"/>
        <v>Medium</v>
      </c>
      <c r="H3440" s="10">
        <v>199.97</v>
      </c>
      <c r="I3440" s="10">
        <f>IFERROR(Table2[[#This Row],[Total Waste (tons)]] / (Table2[[#This Row],[Population (million)]]*1000), NA())</f>
        <v>4.3707794207040289E-3</v>
      </c>
      <c r="J3440" s="10">
        <v>1266.71</v>
      </c>
      <c r="K3440" s="10">
        <f>IFERROR(Table2[[#This Row],[Total Waste (tons)]] * Table2[[#This Row],[Household waste (%)]], NA())</f>
        <v>258887.20759999999</v>
      </c>
      <c r="L3440" s="10">
        <v>46.76</v>
      </c>
      <c r="M3440" s="10">
        <f>SUMIFS(Table2[Household waste (%)], Table2[Country], "Australia", Table2[Year], 2020)</f>
        <v>1412.17</v>
      </c>
      <c r="N3440" s="10">
        <f>COUNTIFS(Table2[Year], "USA")</f>
        <v>0</v>
      </c>
    </row>
    <row r="3441" spans="1:14" x14ac:dyDescent="0.35">
      <c r="A3441" s="11" t="s">
        <v>12</v>
      </c>
      <c r="B3441" s="12">
        <v>2022</v>
      </c>
      <c r="C3441" s="11" t="s">
        <v>22</v>
      </c>
      <c r="D3441" s="12">
        <v>8884.49</v>
      </c>
      <c r="E3441" s="13">
        <v>9205.5400000000009</v>
      </c>
      <c r="F3441" s="13">
        <f>IFERROR(Table2[[#This Row],[Economic loss ($ million)]]*1000000 / Table2[[#This Row],[Total Waste (tons)]], NA())</f>
        <v>1036136.0078068634</v>
      </c>
      <c r="G3441" s="13" t="str">
        <f t="shared" si="53"/>
        <v>Medium</v>
      </c>
      <c r="H3441" s="13">
        <v>106.43</v>
      </c>
      <c r="I3441" s="13">
        <f>IFERROR(Table2[[#This Row],[Total Waste (tons)]] / (Table2[[#This Row],[Population (million)]]*1000), NA())</f>
        <v>1.9048669625436845E-2</v>
      </c>
      <c r="J3441" s="13">
        <v>466.41</v>
      </c>
      <c r="K3441" s="13">
        <f>IFERROR(Table2[[#This Row],[Total Waste (tons)]] * Table2[[#This Row],[Household waste (%)]], NA())</f>
        <v>489801.93369999999</v>
      </c>
      <c r="L3441" s="13">
        <v>55.13</v>
      </c>
      <c r="M3441" s="10">
        <f>SUMIFS(Table2[Household waste (%)], Table2[Country], "Australia", Table2[Year], 2020)</f>
        <v>1412.17</v>
      </c>
      <c r="N3441" s="10">
        <f>COUNTIFS(Table2[Year], "USA")</f>
        <v>0</v>
      </c>
    </row>
    <row r="3442" spans="1:14" x14ac:dyDescent="0.35">
      <c r="A3442" s="8" t="s">
        <v>35</v>
      </c>
      <c r="B3442" s="9">
        <v>2020</v>
      </c>
      <c r="C3442" s="8" t="s">
        <v>22</v>
      </c>
      <c r="D3442" s="9">
        <v>36134.86</v>
      </c>
      <c r="E3442" s="10">
        <v>30614.93</v>
      </c>
      <c r="F3442" s="10">
        <f>IFERROR(Table2[[#This Row],[Economic loss ($ million)]]*1000000 / Table2[[#This Row],[Total Waste (tons)]], NA())</f>
        <v>847240.86380852177</v>
      </c>
      <c r="G3442" s="10" t="str">
        <f t="shared" si="53"/>
        <v>Low</v>
      </c>
      <c r="H3442" s="10">
        <v>62.98</v>
      </c>
      <c r="I3442" s="10">
        <f>IFERROR(Table2[[#This Row],[Total Waste (tons)]] / (Table2[[#This Row],[Population (million)]]*1000), NA())</f>
        <v>3.271248030997085E-2</v>
      </c>
      <c r="J3442" s="10">
        <v>1104.6199999999999</v>
      </c>
      <c r="K3442" s="10">
        <f>IFERROR(Table2[[#This Row],[Total Waste (tons)]] * Table2[[#This Row],[Household waste (%)]], NA())</f>
        <v>1915870.2772000001</v>
      </c>
      <c r="L3442" s="10">
        <v>53.02</v>
      </c>
      <c r="M3442" s="10">
        <f>SUMIFS(Table2[Household waste (%)], Table2[Country], "Australia", Table2[Year], 2020)</f>
        <v>1412.17</v>
      </c>
      <c r="N3442" s="10">
        <f>COUNTIFS(Table2[Year], "USA")</f>
        <v>0</v>
      </c>
    </row>
    <row r="3443" spans="1:14" x14ac:dyDescent="0.35">
      <c r="A3443" s="11" t="s">
        <v>26</v>
      </c>
      <c r="B3443" s="12">
        <v>2019</v>
      </c>
      <c r="C3443" s="11" t="s">
        <v>15</v>
      </c>
      <c r="D3443" s="12">
        <v>17989.080000000002</v>
      </c>
      <c r="E3443" s="13">
        <v>20317.060000000001</v>
      </c>
      <c r="F3443" s="13">
        <f>IFERROR(Table2[[#This Row],[Economic loss ($ million)]]*1000000 / Table2[[#This Row],[Total Waste (tons)]], NA())</f>
        <v>1129410.7313992709</v>
      </c>
      <c r="G3443" s="13" t="str">
        <f t="shared" si="53"/>
        <v>High</v>
      </c>
      <c r="H3443" s="13">
        <v>117.72</v>
      </c>
      <c r="I3443" s="13">
        <f>IFERROR(Table2[[#This Row],[Total Waste (tons)]] / (Table2[[#This Row],[Population (million)]]*1000), NA())</f>
        <v>0.11486546197560821</v>
      </c>
      <c r="J3443" s="13">
        <v>156.61000000000001</v>
      </c>
      <c r="K3443" s="13">
        <f>IFERROR(Table2[[#This Row],[Total Waste (tons)]] * Table2[[#This Row],[Household waste (%)]], NA())</f>
        <v>649765.56960000005</v>
      </c>
      <c r="L3443" s="13">
        <v>36.119999999999997</v>
      </c>
      <c r="M3443" s="10">
        <f>SUMIFS(Table2[Household waste (%)], Table2[Country], "Australia", Table2[Year], 2020)</f>
        <v>1412.17</v>
      </c>
      <c r="N3443" s="10">
        <f>COUNTIFS(Table2[Year], "USA")</f>
        <v>0</v>
      </c>
    </row>
    <row r="3444" spans="1:14" x14ac:dyDescent="0.35">
      <c r="A3444" s="8" t="s">
        <v>32</v>
      </c>
      <c r="B3444" s="9">
        <v>2019</v>
      </c>
      <c r="C3444" s="8" t="s">
        <v>25</v>
      </c>
      <c r="D3444" s="9">
        <v>45787</v>
      </c>
      <c r="E3444" s="10">
        <v>53784.39</v>
      </c>
      <c r="F3444" s="10">
        <f>IFERROR(Table2[[#This Row],[Economic loss ($ million)]]*1000000 / Table2[[#This Row],[Total Waste (tons)]], NA())</f>
        <v>1174665.0796077489</v>
      </c>
      <c r="G3444" s="10" t="str">
        <f t="shared" si="53"/>
        <v>High</v>
      </c>
      <c r="H3444" s="10">
        <v>63.77</v>
      </c>
      <c r="I3444" s="10">
        <f>IFERROR(Table2[[#This Row],[Total Waste (tons)]] / (Table2[[#This Row],[Population (million)]]*1000), NA())</f>
        <v>4.0020802741067056E-2</v>
      </c>
      <c r="J3444" s="10">
        <v>1144.08</v>
      </c>
      <c r="K3444" s="10">
        <f>IFERROR(Table2[[#This Row],[Total Waste (tons)]] * Table2[[#This Row],[Household waste (%)]], NA())</f>
        <v>2583302.54</v>
      </c>
      <c r="L3444" s="10">
        <v>56.42</v>
      </c>
      <c r="M3444" s="10">
        <f>SUMIFS(Table2[Household waste (%)], Table2[Country], "Australia", Table2[Year], 2020)</f>
        <v>1412.17</v>
      </c>
      <c r="N3444" s="10">
        <f>COUNTIFS(Table2[Year], "USA")</f>
        <v>0</v>
      </c>
    </row>
    <row r="3445" spans="1:14" x14ac:dyDescent="0.35">
      <c r="A3445" s="11" t="s">
        <v>35</v>
      </c>
      <c r="B3445" s="12">
        <v>2019</v>
      </c>
      <c r="C3445" s="11" t="s">
        <v>15</v>
      </c>
      <c r="D3445" s="12">
        <v>12399.19</v>
      </c>
      <c r="E3445" s="13">
        <v>10620.16</v>
      </c>
      <c r="F3445" s="13">
        <f>IFERROR(Table2[[#This Row],[Economic loss ($ million)]]*1000000 / Table2[[#This Row],[Total Waste (tons)]], NA())</f>
        <v>856520.46625626343</v>
      </c>
      <c r="G3445" s="13" t="str">
        <f t="shared" si="53"/>
        <v>Low</v>
      </c>
      <c r="H3445" s="13">
        <v>85.68</v>
      </c>
      <c r="I3445" s="13">
        <f>IFERROR(Table2[[#This Row],[Total Waste (tons)]] / (Table2[[#This Row],[Population (million)]]*1000), NA())</f>
        <v>0.42978128249566727</v>
      </c>
      <c r="J3445" s="13">
        <v>28.85</v>
      </c>
      <c r="K3445" s="13">
        <f>IFERROR(Table2[[#This Row],[Total Waste (tons)]] * Table2[[#This Row],[Household waste (%)]], NA())</f>
        <v>593921.201</v>
      </c>
      <c r="L3445" s="13">
        <v>47.9</v>
      </c>
      <c r="M3445" s="10">
        <f>SUMIFS(Table2[Household waste (%)], Table2[Country], "Australia", Table2[Year], 2020)</f>
        <v>1412.17</v>
      </c>
      <c r="N3445" s="10">
        <f>COUNTIFS(Table2[Year], "USA")</f>
        <v>0</v>
      </c>
    </row>
    <row r="3446" spans="1:14" x14ac:dyDescent="0.35">
      <c r="A3446" s="8" t="s">
        <v>32</v>
      </c>
      <c r="B3446" s="9">
        <v>2020</v>
      </c>
      <c r="C3446" s="8" t="s">
        <v>22</v>
      </c>
      <c r="D3446" s="9">
        <v>28007.66</v>
      </c>
      <c r="E3446" s="10">
        <v>25132.52</v>
      </c>
      <c r="F3446" s="10">
        <f>IFERROR(Table2[[#This Row],[Economic loss ($ million)]]*1000000 / Table2[[#This Row],[Total Waste (tons)]], NA())</f>
        <v>897344.51217988227</v>
      </c>
      <c r="G3446" s="10" t="str">
        <f t="shared" si="53"/>
        <v>Low</v>
      </c>
      <c r="H3446" s="10">
        <v>117.41</v>
      </c>
      <c r="I3446" s="10">
        <f>IFERROR(Table2[[#This Row],[Total Waste (tons)]] / (Table2[[#This Row],[Population (million)]]*1000), NA())</f>
        <v>4.6348044812920951E-2</v>
      </c>
      <c r="J3446" s="10">
        <v>604.29</v>
      </c>
      <c r="K3446" s="10">
        <f>IFERROR(Table2[[#This Row],[Total Waste (tons)]] * Table2[[#This Row],[Household waste (%)]], NA())</f>
        <v>1399542.7701999999</v>
      </c>
      <c r="L3446" s="10">
        <v>49.97</v>
      </c>
      <c r="M3446" s="10">
        <f>SUMIFS(Table2[Household waste (%)], Table2[Country], "Australia", Table2[Year], 2020)</f>
        <v>1412.17</v>
      </c>
      <c r="N3446" s="10">
        <f>COUNTIFS(Table2[Year], "USA")</f>
        <v>0</v>
      </c>
    </row>
    <row r="3447" spans="1:14" x14ac:dyDescent="0.35">
      <c r="A3447" s="11" t="s">
        <v>27</v>
      </c>
      <c r="B3447" s="12">
        <v>2024</v>
      </c>
      <c r="C3447" s="11" t="s">
        <v>20</v>
      </c>
      <c r="D3447" s="12">
        <v>18392.830000000002</v>
      </c>
      <c r="E3447" s="13">
        <v>19648.54</v>
      </c>
      <c r="F3447" s="13">
        <f>IFERROR(Table2[[#This Row],[Economic loss ($ million)]]*1000000 / Table2[[#This Row],[Total Waste (tons)]], NA())</f>
        <v>1068271.7124009735</v>
      </c>
      <c r="G3447" s="13" t="str">
        <f t="shared" si="53"/>
        <v>Medium</v>
      </c>
      <c r="H3447" s="13">
        <v>139.80000000000001</v>
      </c>
      <c r="I3447" s="13">
        <f>IFERROR(Table2[[#This Row],[Total Waste (tons)]] / (Table2[[#This Row],[Population (million)]]*1000), NA())</f>
        <v>3.0563027583914926E-2</v>
      </c>
      <c r="J3447" s="13">
        <v>601.79999999999995</v>
      </c>
      <c r="K3447" s="13">
        <f>IFERROR(Table2[[#This Row],[Total Waste (tons)]] * Table2[[#This Row],[Household waste (%)]], NA())</f>
        <v>710698.95120000013</v>
      </c>
      <c r="L3447" s="13">
        <v>38.64</v>
      </c>
      <c r="M3447" s="10">
        <f>SUMIFS(Table2[Household waste (%)], Table2[Country], "Australia", Table2[Year], 2020)</f>
        <v>1412.17</v>
      </c>
      <c r="N3447" s="10">
        <f>COUNTIFS(Table2[Year], "USA")</f>
        <v>0</v>
      </c>
    </row>
    <row r="3448" spans="1:14" x14ac:dyDescent="0.35">
      <c r="A3448" s="8" t="s">
        <v>33</v>
      </c>
      <c r="B3448" s="9">
        <v>2023</v>
      </c>
      <c r="C3448" s="8" t="s">
        <v>11</v>
      </c>
      <c r="D3448" s="9">
        <v>33989.449999999997</v>
      </c>
      <c r="E3448" s="10">
        <v>33107.879999999997</v>
      </c>
      <c r="F3448" s="10">
        <f>IFERROR(Table2[[#This Row],[Economic loss ($ million)]]*1000000 / Table2[[#This Row],[Total Waste (tons)]], NA())</f>
        <v>974063.42262084258</v>
      </c>
      <c r="G3448" s="10" t="str">
        <f t="shared" si="53"/>
        <v>Medium</v>
      </c>
      <c r="H3448" s="10">
        <v>152.72</v>
      </c>
      <c r="I3448" s="10">
        <f>IFERROR(Table2[[#This Row],[Total Waste (tons)]] / (Table2[[#This Row],[Population (million)]]*1000), NA())</f>
        <v>0.27132952821904682</v>
      </c>
      <c r="J3448" s="10">
        <v>125.27</v>
      </c>
      <c r="K3448" s="10">
        <f>IFERROR(Table2[[#This Row],[Total Waste (tons)]] * Table2[[#This Row],[Household waste (%)]], NA())</f>
        <v>2347991.2059999998</v>
      </c>
      <c r="L3448" s="10">
        <v>69.08</v>
      </c>
      <c r="M3448" s="10">
        <f>SUMIFS(Table2[Household waste (%)], Table2[Country], "Australia", Table2[Year], 2020)</f>
        <v>1412.17</v>
      </c>
      <c r="N3448" s="10">
        <f>COUNTIFS(Table2[Year], "USA")</f>
        <v>0</v>
      </c>
    </row>
    <row r="3449" spans="1:14" x14ac:dyDescent="0.35">
      <c r="A3449" s="11" t="s">
        <v>24</v>
      </c>
      <c r="B3449" s="12">
        <v>2021</v>
      </c>
      <c r="C3449" s="11" t="s">
        <v>20</v>
      </c>
      <c r="D3449" s="12">
        <v>17632.060000000001</v>
      </c>
      <c r="E3449" s="13">
        <v>15581.03</v>
      </c>
      <c r="F3449" s="13">
        <f>IFERROR(Table2[[#This Row],[Economic loss ($ million)]]*1000000 / Table2[[#This Row],[Total Waste (tons)]], NA())</f>
        <v>883676.09910583333</v>
      </c>
      <c r="G3449" s="13" t="str">
        <f t="shared" si="53"/>
        <v>Low</v>
      </c>
      <c r="H3449" s="13">
        <v>24.63</v>
      </c>
      <c r="I3449" s="13">
        <f>IFERROR(Table2[[#This Row],[Total Waste (tons)]] / (Table2[[#This Row],[Population (million)]]*1000), NA())</f>
        <v>1.8218325721725114E-2</v>
      </c>
      <c r="J3449" s="13">
        <v>967.82</v>
      </c>
      <c r="K3449" s="13">
        <f>IFERROR(Table2[[#This Row],[Total Waste (tons)]] * Table2[[#This Row],[Household waste (%)]], NA())</f>
        <v>947370.58380000002</v>
      </c>
      <c r="L3449" s="13">
        <v>53.73</v>
      </c>
      <c r="M3449" s="10">
        <f>SUMIFS(Table2[Household waste (%)], Table2[Country], "Australia", Table2[Year], 2020)</f>
        <v>1412.17</v>
      </c>
      <c r="N3449" s="10">
        <f>COUNTIFS(Table2[Year], "USA")</f>
        <v>0</v>
      </c>
    </row>
    <row r="3450" spans="1:14" x14ac:dyDescent="0.35">
      <c r="A3450" s="8" t="s">
        <v>26</v>
      </c>
      <c r="B3450" s="9">
        <v>2018</v>
      </c>
      <c r="C3450" s="8" t="s">
        <v>9</v>
      </c>
      <c r="D3450" s="9">
        <v>39104.07</v>
      </c>
      <c r="E3450" s="10">
        <v>42722.78</v>
      </c>
      <c r="F3450" s="10">
        <f>IFERROR(Table2[[#This Row],[Economic loss ($ million)]]*1000000 / Table2[[#This Row],[Total Waste (tons)]], NA())</f>
        <v>1092540.4951453903</v>
      </c>
      <c r="G3450" s="10" t="str">
        <f t="shared" si="53"/>
        <v>Medium</v>
      </c>
      <c r="H3450" s="10">
        <v>141.22</v>
      </c>
      <c r="I3450" s="10">
        <f>IFERROR(Table2[[#This Row],[Total Waste (tons)]] / (Table2[[#This Row],[Population (million)]]*1000), NA())</f>
        <v>0.15732245735436112</v>
      </c>
      <c r="J3450" s="10">
        <v>248.56</v>
      </c>
      <c r="K3450" s="10">
        <f>IFERROR(Table2[[#This Row],[Total Waste (tons)]] * Table2[[#This Row],[Household waste (%)]], NA())</f>
        <v>1753817.5395</v>
      </c>
      <c r="L3450" s="10">
        <v>44.85</v>
      </c>
      <c r="M3450" s="10">
        <f>SUMIFS(Table2[Household waste (%)], Table2[Country], "Australia", Table2[Year], 2020)</f>
        <v>1412.17</v>
      </c>
      <c r="N3450" s="10">
        <f>COUNTIFS(Table2[Year], "USA")</f>
        <v>0</v>
      </c>
    </row>
    <row r="3451" spans="1:14" x14ac:dyDescent="0.35">
      <c r="A3451" s="11" t="s">
        <v>29</v>
      </c>
      <c r="B3451" s="12">
        <v>2021</v>
      </c>
      <c r="C3451" s="11" t="s">
        <v>25</v>
      </c>
      <c r="D3451" s="12">
        <v>32740.54</v>
      </c>
      <c r="E3451" s="13">
        <v>34423.82</v>
      </c>
      <c r="F3451" s="13">
        <f>IFERROR(Table2[[#This Row],[Economic loss ($ million)]]*1000000 / Table2[[#This Row],[Total Waste (tons)]], NA())</f>
        <v>1051412.7134127903</v>
      </c>
      <c r="G3451" s="13" t="str">
        <f t="shared" si="53"/>
        <v>Medium</v>
      </c>
      <c r="H3451" s="13">
        <v>151.79</v>
      </c>
      <c r="I3451" s="13">
        <f>IFERROR(Table2[[#This Row],[Total Waste (tons)]] / (Table2[[#This Row],[Population (million)]]*1000), NA())</f>
        <v>0.10485025299429962</v>
      </c>
      <c r="J3451" s="13">
        <v>312.26</v>
      </c>
      <c r="K3451" s="13">
        <f>IFERROR(Table2[[#This Row],[Total Waste (tons)]] * Table2[[#This Row],[Household waste (%)]], NA())</f>
        <v>1317151.9242</v>
      </c>
      <c r="L3451" s="13">
        <v>40.229999999999997</v>
      </c>
      <c r="M3451" s="10">
        <f>SUMIFS(Table2[Household waste (%)], Table2[Country], "Australia", Table2[Year], 2020)</f>
        <v>1412.17</v>
      </c>
      <c r="N3451" s="10">
        <f>COUNTIFS(Table2[Year], "USA")</f>
        <v>0</v>
      </c>
    </row>
    <row r="3452" spans="1:14" x14ac:dyDescent="0.35">
      <c r="A3452" s="8" t="s">
        <v>16</v>
      </c>
      <c r="B3452" s="9">
        <v>2020</v>
      </c>
      <c r="C3452" s="8" t="s">
        <v>19</v>
      </c>
      <c r="D3452" s="9">
        <v>35574.94</v>
      </c>
      <c r="E3452" s="10">
        <v>40820.81</v>
      </c>
      <c r="F3452" s="10">
        <f>IFERROR(Table2[[#This Row],[Economic loss ($ million)]]*1000000 / Table2[[#This Row],[Total Waste (tons)]], NA())</f>
        <v>1147459.7005644983</v>
      </c>
      <c r="G3452" s="10" t="str">
        <f t="shared" si="53"/>
        <v>High</v>
      </c>
      <c r="H3452" s="10">
        <v>64.17</v>
      </c>
      <c r="I3452" s="10">
        <f>IFERROR(Table2[[#This Row],[Total Waste (tons)]] / (Table2[[#This Row],[Population (million)]]*1000), NA())</f>
        <v>0.12745392662654056</v>
      </c>
      <c r="J3452" s="10">
        <v>279.12</v>
      </c>
      <c r="K3452" s="10">
        <f>IFERROR(Table2[[#This Row],[Total Waste (tons)]] * Table2[[#This Row],[Household waste (%)]], NA())</f>
        <v>1488099.7402000001</v>
      </c>
      <c r="L3452" s="10">
        <v>41.83</v>
      </c>
      <c r="M3452" s="10">
        <f>SUMIFS(Table2[Household waste (%)], Table2[Country], "Australia", Table2[Year], 2020)</f>
        <v>1412.17</v>
      </c>
      <c r="N3452" s="10">
        <f>COUNTIFS(Table2[Year], "USA")</f>
        <v>0</v>
      </c>
    </row>
    <row r="3453" spans="1:14" x14ac:dyDescent="0.35">
      <c r="A3453" s="11" t="s">
        <v>16</v>
      </c>
      <c r="B3453" s="12">
        <v>2020</v>
      </c>
      <c r="C3453" s="11" t="s">
        <v>9</v>
      </c>
      <c r="D3453" s="12">
        <v>37972.33</v>
      </c>
      <c r="E3453" s="13">
        <v>32373.200000000001</v>
      </c>
      <c r="F3453" s="13">
        <f>IFERROR(Table2[[#This Row],[Economic loss ($ million)]]*1000000 / Table2[[#This Row],[Total Waste (tons)]], NA())</f>
        <v>852547.10469439195</v>
      </c>
      <c r="G3453" s="13" t="str">
        <f t="shared" si="53"/>
        <v>Low</v>
      </c>
      <c r="H3453" s="13">
        <v>86.65</v>
      </c>
      <c r="I3453" s="13">
        <f>IFERROR(Table2[[#This Row],[Total Waste (tons)]] / (Table2[[#This Row],[Population (million)]]*1000), NA())</f>
        <v>5.3361902754356386E-2</v>
      </c>
      <c r="J3453" s="13">
        <v>711.6</v>
      </c>
      <c r="K3453" s="13">
        <f>IFERROR(Table2[[#This Row],[Total Waste (tons)]] * Table2[[#This Row],[Household waste (%)]], NA())</f>
        <v>1963169.4610000001</v>
      </c>
      <c r="L3453" s="13">
        <v>51.7</v>
      </c>
      <c r="M3453" s="10">
        <f>SUMIFS(Table2[Household waste (%)], Table2[Country], "Australia", Table2[Year], 2020)</f>
        <v>1412.17</v>
      </c>
      <c r="N3453" s="10">
        <f>COUNTIFS(Table2[Year], "USA")</f>
        <v>0</v>
      </c>
    </row>
    <row r="3454" spans="1:14" x14ac:dyDescent="0.35">
      <c r="A3454" s="8" t="s">
        <v>30</v>
      </c>
      <c r="B3454" s="9">
        <v>2019</v>
      </c>
      <c r="C3454" s="8" t="s">
        <v>13</v>
      </c>
      <c r="D3454" s="9">
        <v>9265.19</v>
      </c>
      <c r="E3454" s="10">
        <v>7958.54</v>
      </c>
      <c r="F3454" s="10">
        <f>IFERROR(Table2[[#This Row],[Economic loss ($ million)]]*1000000 / Table2[[#This Row],[Total Waste (tons)]], NA())</f>
        <v>858972.13117054256</v>
      </c>
      <c r="G3454" s="10" t="str">
        <f t="shared" si="53"/>
        <v>Low</v>
      </c>
      <c r="H3454" s="10">
        <v>141.83000000000001</v>
      </c>
      <c r="I3454" s="10">
        <f>IFERROR(Table2[[#This Row],[Total Waste (tons)]] / (Table2[[#This Row],[Population (million)]]*1000), NA())</f>
        <v>2.2093642693628388E-2</v>
      </c>
      <c r="J3454" s="10">
        <v>419.36</v>
      </c>
      <c r="K3454" s="10">
        <f>IFERROR(Table2[[#This Row],[Total Waste (tons)]] * Table2[[#This Row],[Household waste (%)]], NA())</f>
        <v>438706.74650000001</v>
      </c>
      <c r="L3454" s="10">
        <v>47.35</v>
      </c>
      <c r="M3454" s="10">
        <f>SUMIFS(Table2[Household waste (%)], Table2[Country], "Australia", Table2[Year], 2020)</f>
        <v>1412.17</v>
      </c>
      <c r="N3454" s="10">
        <f>COUNTIFS(Table2[Year], "USA")</f>
        <v>0</v>
      </c>
    </row>
    <row r="3455" spans="1:14" x14ac:dyDescent="0.35">
      <c r="A3455" s="11" t="s">
        <v>35</v>
      </c>
      <c r="B3455" s="12">
        <v>2018</v>
      </c>
      <c r="C3455" s="11" t="s">
        <v>15</v>
      </c>
      <c r="D3455" s="12">
        <v>13524.46</v>
      </c>
      <c r="E3455" s="13">
        <v>16111.36</v>
      </c>
      <c r="F3455" s="13">
        <f>IFERROR(Table2[[#This Row],[Economic loss ($ million)]]*1000000 / Table2[[#This Row],[Total Waste (tons)]], NA())</f>
        <v>1191275.6590651309</v>
      </c>
      <c r="G3455" s="13" t="str">
        <f t="shared" si="53"/>
        <v>High</v>
      </c>
      <c r="H3455" s="13">
        <v>113.6</v>
      </c>
      <c r="I3455" s="13">
        <f>IFERROR(Table2[[#This Row],[Total Waste (tons)]] / (Table2[[#This Row],[Population (million)]]*1000), NA())</f>
        <v>3.10871394092633E-2</v>
      </c>
      <c r="J3455" s="13">
        <v>435.05</v>
      </c>
      <c r="K3455" s="13">
        <f>IFERROR(Table2[[#This Row],[Total Waste (tons)]] * Table2[[#This Row],[Household waste (%)]], NA())</f>
        <v>812008.57839999988</v>
      </c>
      <c r="L3455" s="13">
        <v>60.04</v>
      </c>
      <c r="M3455" s="10">
        <f>SUMIFS(Table2[Household waste (%)], Table2[Country], "Australia", Table2[Year], 2020)</f>
        <v>1412.17</v>
      </c>
      <c r="N3455" s="10">
        <f>COUNTIFS(Table2[Year], "USA")</f>
        <v>0</v>
      </c>
    </row>
    <row r="3456" spans="1:14" x14ac:dyDescent="0.35">
      <c r="A3456" s="8" t="s">
        <v>32</v>
      </c>
      <c r="B3456" s="9">
        <v>2019</v>
      </c>
      <c r="C3456" s="8" t="s">
        <v>25</v>
      </c>
      <c r="D3456" s="9">
        <v>38681.78</v>
      </c>
      <c r="E3456" s="10">
        <v>39867.050000000003</v>
      </c>
      <c r="F3456" s="10">
        <f>IFERROR(Table2[[#This Row],[Economic loss ($ million)]]*1000000 / Table2[[#This Row],[Total Waste (tons)]], NA())</f>
        <v>1030641.5578600571</v>
      </c>
      <c r="G3456" s="10" t="str">
        <f t="shared" si="53"/>
        <v>Medium</v>
      </c>
      <c r="H3456" s="10">
        <v>185.97</v>
      </c>
      <c r="I3456" s="10">
        <f>IFERROR(Table2[[#This Row],[Total Waste (tons)]] / (Table2[[#This Row],[Population (million)]]*1000), NA())</f>
        <v>5.3938951948015727E-2</v>
      </c>
      <c r="J3456" s="10">
        <v>717.14</v>
      </c>
      <c r="K3456" s="10">
        <f>IFERROR(Table2[[#This Row],[Total Waste (tons)]] * Table2[[#This Row],[Household waste (%)]], NA())</f>
        <v>1905851.3006</v>
      </c>
      <c r="L3456" s="10">
        <v>49.27</v>
      </c>
      <c r="M3456" s="10">
        <f>SUMIFS(Table2[Household waste (%)], Table2[Country], "Australia", Table2[Year], 2020)</f>
        <v>1412.17</v>
      </c>
      <c r="N3456" s="10">
        <f>COUNTIFS(Table2[Year], "USA")</f>
        <v>0</v>
      </c>
    </row>
    <row r="3457" spans="1:14" x14ac:dyDescent="0.35">
      <c r="A3457" s="11" t="s">
        <v>24</v>
      </c>
      <c r="B3457" s="12">
        <v>2019</v>
      </c>
      <c r="C3457" s="11" t="s">
        <v>13</v>
      </c>
      <c r="D3457" s="12">
        <v>22768.25</v>
      </c>
      <c r="E3457" s="13">
        <v>22328.639999999999</v>
      </c>
      <c r="F3457" s="13">
        <f>IFERROR(Table2[[#This Row],[Economic loss ($ million)]]*1000000 / Table2[[#This Row],[Total Waste (tons)]], NA())</f>
        <v>980691.97237381001</v>
      </c>
      <c r="G3457" s="13" t="str">
        <f t="shared" si="53"/>
        <v>Medium</v>
      </c>
      <c r="H3457" s="13">
        <v>26.31</v>
      </c>
      <c r="I3457" s="13">
        <f>IFERROR(Table2[[#This Row],[Total Waste (tons)]] / (Table2[[#This Row],[Population (million)]]*1000), NA())</f>
        <v>0.23959012943281069</v>
      </c>
      <c r="J3457" s="13">
        <v>95.03</v>
      </c>
      <c r="K3457" s="13">
        <f>IFERROR(Table2[[#This Row],[Total Waste (tons)]] * Table2[[#This Row],[Household waste (%)]], NA())</f>
        <v>1147975.165</v>
      </c>
      <c r="L3457" s="13">
        <v>50.42</v>
      </c>
      <c r="M3457" s="10">
        <f>SUMIFS(Table2[Household waste (%)], Table2[Country], "Australia", Table2[Year], 2020)</f>
        <v>1412.17</v>
      </c>
      <c r="N3457" s="10">
        <f>COUNTIFS(Table2[Year], "USA")</f>
        <v>0</v>
      </c>
    </row>
    <row r="3458" spans="1:14" x14ac:dyDescent="0.35">
      <c r="A3458" s="8" t="s">
        <v>27</v>
      </c>
      <c r="B3458" s="9">
        <v>2019</v>
      </c>
      <c r="C3458" s="8" t="s">
        <v>25</v>
      </c>
      <c r="D3458" s="9">
        <v>40688.65</v>
      </c>
      <c r="E3458" s="10">
        <v>37806.239999999998</v>
      </c>
      <c r="F3458" s="10">
        <f>IFERROR(Table2[[#This Row],[Economic loss ($ million)]]*1000000 / Table2[[#This Row],[Total Waste (tons)]], NA())</f>
        <v>929159.36016554979</v>
      </c>
      <c r="G3458" s="10" t="str">
        <f t="shared" ref="G3458:G3521" si="54">IF(F3458&gt;1100000,"High",IF(F3458&gt;=950000,"Medium","Low"))</f>
        <v>Low</v>
      </c>
      <c r="H3458" s="10">
        <v>97.58</v>
      </c>
      <c r="I3458" s="10">
        <f>IFERROR(Table2[[#This Row],[Total Waste (tons)]] / (Table2[[#This Row],[Population (million)]]*1000), NA())</f>
        <v>3.5803605997676957E-2</v>
      </c>
      <c r="J3458" s="10">
        <v>1136.44</v>
      </c>
      <c r="K3458" s="10">
        <f>IFERROR(Table2[[#This Row],[Total Waste (tons)]] * Table2[[#This Row],[Household waste (%)]], NA())</f>
        <v>2826233.6289999997</v>
      </c>
      <c r="L3458" s="10">
        <v>69.459999999999994</v>
      </c>
      <c r="M3458" s="10">
        <f>SUMIFS(Table2[Household waste (%)], Table2[Country], "Australia", Table2[Year], 2020)</f>
        <v>1412.17</v>
      </c>
      <c r="N3458" s="10">
        <f>COUNTIFS(Table2[Year], "USA")</f>
        <v>0</v>
      </c>
    </row>
    <row r="3459" spans="1:14" x14ac:dyDescent="0.35">
      <c r="A3459" s="11" t="s">
        <v>34</v>
      </c>
      <c r="B3459" s="12">
        <v>2018</v>
      </c>
      <c r="C3459" s="11" t="s">
        <v>25</v>
      </c>
      <c r="D3459" s="12">
        <v>15802.09</v>
      </c>
      <c r="E3459" s="13">
        <v>17956.87</v>
      </c>
      <c r="F3459" s="13">
        <f>IFERROR(Table2[[#This Row],[Economic loss ($ million)]]*1000000 / Table2[[#This Row],[Total Waste (tons)]], NA())</f>
        <v>1136360.4434603271</v>
      </c>
      <c r="G3459" s="13" t="str">
        <f t="shared" si="54"/>
        <v>High</v>
      </c>
      <c r="H3459" s="13">
        <v>132.33000000000001</v>
      </c>
      <c r="I3459" s="13">
        <f>IFERROR(Table2[[#This Row],[Total Waste (tons)]] / (Table2[[#This Row],[Population (million)]]*1000), NA())</f>
        <v>0.12937686261666939</v>
      </c>
      <c r="J3459" s="13">
        <v>122.14</v>
      </c>
      <c r="K3459" s="13">
        <f>IFERROR(Table2[[#This Row],[Total Waste (tons)]] * Table2[[#This Row],[Household waste (%)]], NA())</f>
        <v>938644.14599999995</v>
      </c>
      <c r="L3459" s="13">
        <v>59.4</v>
      </c>
      <c r="M3459" s="10">
        <f>SUMIFS(Table2[Household waste (%)], Table2[Country], "Australia", Table2[Year], 2020)</f>
        <v>1412.17</v>
      </c>
      <c r="N3459" s="10">
        <f>COUNTIFS(Table2[Year], "USA")</f>
        <v>0</v>
      </c>
    </row>
    <row r="3460" spans="1:14" x14ac:dyDescent="0.35">
      <c r="A3460" s="8" t="s">
        <v>27</v>
      </c>
      <c r="B3460" s="9">
        <v>2022</v>
      </c>
      <c r="C3460" s="8" t="s">
        <v>15</v>
      </c>
      <c r="D3460" s="9">
        <v>28267.81</v>
      </c>
      <c r="E3460" s="10">
        <v>27957.45</v>
      </c>
      <c r="F3460" s="10">
        <f>IFERROR(Table2[[#This Row],[Economic loss ($ million)]]*1000000 / Table2[[#This Row],[Total Waste (tons)]], NA())</f>
        <v>989020.72710974072</v>
      </c>
      <c r="G3460" s="10" t="str">
        <f t="shared" si="54"/>
        <v>Medium</v>
      </c>
      <c r="H3460" s="10">
        <v>190.88</v>
      </c>
      <c r="I3460" s="10">
        <f>IFERROR(Table2[[#This Row],[Total Waste (tons)]] / (Table2[[#This Row],[Population (million)]]*1000), NA())</f>
        <v>5.5508708885616105E-2</v>
      </c>
      <c r="J3460" s="10">
        <v>509.25</v>
      </c>
      <c r="K3460" s="10">
        <f>IFERROR(Table2[[#This Row],[Total Waste (tons)]] * Table2[[#This Row],[Household waste (%)]], NA())</f>
        <v>1096508.3499</v>
      </c>
      <c r="L3460" s="10">
        <v>38.79</v>
      </c>
      <c r="M3460" s="10">
        <f>SUMIFS(Table2[Household waste (%)], Table2[Country], "Australia", Table2[Year], 2020)</f>
        <v>1412.17</v>
      </c>
      <c r="N3460" s="10">
        <f>COUNTIFS(Table2[Year], "USA")</f>
        <v>0</v>
      </c>
    </row>
    <row r="3461" spans="1:14" x14ac:dyDescent="0.35">
      <c r="A3461" s="11" t="s">
        <v>23</v>
      </c>
      <c r="B3461" s="12">
        <v>2020</v>
      </c>
      <c r="C3461" s="11" t="s">
        <v>11</v>
      </c>
      <c r="D3461" s="12">
        <v>9360.19</v>
      </c>
      <c r="E3461" s="13">
        <v>9619.3700000000008</v>
      </c>
      <c r="F3461" s="13">
        <f>IFERROR(Table2[[#This Row],[Economic loss ($ million)]]*1000000 / Table2[[#This Row],[Total Waste (tons)]], NA())</f>
        <v>1027689.6088647773</v>
      </c>
      <c r="G3461" s="13" t="str">
        <f t="shared" si="54"/>
        <v>Medium</v>
      </c>
      <c r="H3461" s="13">
        <v>158.4</v>
      </c>
      <c r="I3461" s="13">
        <f>IFERROR(Table2[[#This Row],[Total Waste (tons)]] / (Table2[[#This Row],[Population (million)]]*1000), NA())</f>
        <v>1.6178425746681418E-2</v>
      </c>
      <c r="J3461" s="13">
        <v>578.55999999999995</v>
      </c>
      <c r="K3461" s="13">
        <f>IFERROR(Table2[[#This Row],[Total Waste (tons)]] * Table2[[#This Row],[Household waste (%)]], NA())</f>
        <v>580518.98380000005</v>
      </c>
      <c r="L3461" s="13">
        <v>62.02</v>
      </c>
      <c r="M3461" s="10">
        <f>SUMIFS(Table2[Household waste (%)], Table2[Country], "Australia", Table2[Year], 2020)</f>
        <v>1412.17</v>
      </c>
      <c r="N3461" s="10">
        <f>COUNTIFS(Table2[Year], "USA")</f>
        <v>0</v>
      </c>
    </row>
    <row r="3462" spans="1:14" x14ac:dyDescent="0.35">
      <c r="A3462" s="8" t="s">
        <v>35</v>
      </c>
      <c r="B3462" s="9">
        <v>2024</v>
      </c>
      <c r="C3462" s="8" t="s">
        <v>9</v>
      </c>
      <c r="D3462" s="9">
        <v>33614.07</v>
      </c>
      <c r="E3462" s="10">
        <v>32623.83</v>
      </c>
      <c r="F3462" s="10">
        <f>IFERROR(Table2[[#This Row],[Economic loss ($ million)]]*1000000 / Table2[[#This Row],[Total Waste (tons)]], NA())</f>
        <v>970540.90742358787</v>
      </c>
      <c r="G3462" s="10" t="str">
        <f t="shared" si="54"/>
        <v>Medium</v>
      </c>
      <c r="H3462" s="10">
        <v>35.020000000000003</v>
      </c>
      <c r="I3462" s="10">
        <f>IFERROR(Table2[[#This Row],[Total Waste (tons)]] / (Table2[[#This Row],[Population (million)]]*1000), NA())</f>
        <v>3.215242094389073E-2</v>
      </c>
      <c r="J3462" s="10">
        <v>1045.46</v>
      </c>
      <c r="K3462" s="10">
        <f>IFERROR(Table2[[#This Row],[Total Waste (tons)]] * Table2[[#This Row],[Household waste (%)]], NA())</f>
        <v>1658854.3545000001</v>
      </c>
      <c r="L3462" s="10">
        <v>49.35</v>
      </c>
      <c r="M3462" s="10">
        <f>SUMIFS(Table2[Household waste (%)], Table2[Country], "Australia", Table2[Year], 2020)</f>
        <v>1412.17</v>
      </c>
      <c r="N3462" s="10">
        <f>COUNTIFS(Table2[Year], "USA")</f>
        <v>0</v>
      </c>
    </row>
    <row r="3463" spans="1:14" x14ac:dyDescent="0.35">
      <c r="A3463" s="11" t="s">
        <v>8</v>
      </c>
      <c r="B3463" s="12">
        <v>2024</v>
      </c>
      <c r="C3463" s="11" t="s">
        <v>25</v>
      </c>
      <c r="D3463" s="12">
        <v>45258.75</v>
      </c>
      <c r="E3463" s="13">
        <v>42228.86</v>
      </c>
      <c r="F3463" s="13">
        <f>IFERROR(Table2[[#This Row],[Economic loss ($ million)]]*1000000 / Table2[[#This Row],[Total Waste (tons)]], NA())</f>
        <v>933054.05032176094</v>
      </c>
      <c r="G3463" s="13" t="str">
        <f t="shared" si="54"/>
        <v>Low</v>
      </c>
      <c r="H3463" s="13">
        <v>114.78</v>
      </c>
      <c r="I3463" s="13">
        <f>IFERROR(Table2[[#This Row],[Total Waste (tons)]] / (Table2[[#This Row],[Population (million)]]*1000), NA())</f>
        <v>8.3089315219386825E-2</v>
      </c>
      <c r="J3463" s="13">
        <v>544.70000000000005</v>
      </c>
      <c r="K3463" s="13">
        <f>IFERROR(Table2[[#This Row],[Total Waste (tons)]] * Table2[[#This Row],[Household waste (%)]], NA())</f>
        <v>2111773.2749999999</v>
      </c>
      <c r="L3463" s="13">
        <v>46.66</v>
      </c>
      <c r="M3463" s="10">
        <f>SUMIFS(Table2[Household waste (%)], Table2[Country], "Australia", Table2[Year], 2020)</f>
        <v>1412.17</v>
      </c>
      <c r="N3463" s="10">
        <f>COUNTIFS(Table2[Year], "USA")</f>
        <v>0</v>
      </c>
    </row>
    <row r="3464" spans="1:14" x14ac:dyDescent="0.35">
      <c r="A3464" s="8" t="s">
        <v>21</v>
      </c>
      <c r="B3464" s="9">
        <v>2023</v>
      </c>
      <c r="C3464" s="8" t="s">
        <v>11</v>
      </c>
      <c r="D3464" s="9">
        <v>25617.1</v>
      </c>
      <c r="E3464" s="10">
        <v>30499.99</v>
      </c>
      <c r="F3464" s="10">
        <f>IFERROR(Table2[[#This Row],[Economic loss ($ million)]]*1000000 / Table2[[#This Row],[Total Waste (tons)]], NA())</f>
        <v>1190610.5687216741</v>
      </c>
      <c r="G3464" s="10" t="str">
        <f t="shared" si="54"/>
        <v>High</v>
      </c>
      <c r="H3464" s="10">
        <v>66.38</v>
      </c>
      <c r="I3464" s="10">
        <f>IFERROR(Table2[[#This Row],[Total Waste (tons)]] / (Table2[[#This Row],[Population (million)]]*1000), NA())</f>
        <v>1.99494587648937E-2</v>
      </c>
      <c r="J3464" s="10">
        <v>1284.0999999999999</v>
      </c>
      <c r="K3464" s="10">
        <f>IFERROR(Table2[[#This Row],[Total Waste (tons)]] * Table2[[#This Row],[Household waste (%)]], NA())</f>
        <v>1378199.9799999997</v>
      </c>
      <c r="L3464" s="10">
        <v>53.8</v>
      </c>
      <c r="M3464" s="10">
        <f>SUMIFS(Table2[Household waste (%)], Table2[Country], "Australia", Table2[Year], 2020)</f>
        <v>1412.17</v>
      </c>
      <c r="N3464" s="10">
        <f>COUNTIFS(Table2[Year], "USA")</f>
        <v>0</v>
      </c>
    </row>
    <row r="3465" spans="1:14" x14ac:dyDescent="0.35">
      <c r="A3465" s="11" t="s">
        <v>10</v>
      </c>
      <c r="B3465" s="12">
        <v>2020</v>
      </c>
      <c r="C3465" s="11" t="s">
        <v>25</v>
      </c>
      <c r="D3465" s="12">
        <v>48266.28</v>
      </c>
      <c r="E3465" s="13">
        <v>46014.47</v>
      </c>
      <c r="F3465" s="13">
        <f>IFERROR(Table2[[#This Row],[Economic loss ($ million)]]*1000000 / Table2[[#This Row],[Total Waste (tons)]], NA())</f>
        <v>953346.10415387305</v>
      </c>
      <c r="G3465" s="13" t="str">
        <f t="shared" si="54"/>
        <v>Medium</v>
      </c>
      <c r="H3465" s="13">
        <v>82.99</v>
      </c>
      <c r="I3465" s="13">
        <f>IFERROR(Table2[[#This Row],[Total Waste (tons)]] / (Table2[[#This Row],[Population (million)]]*1000), NA())</f>
        <v>0.25985937331754067</v>
      </c>
      <c r="J3465" s="13">
        <v>185.74</v>
      </c>
      <c r="K3465" s="13">
        <f>IFERROR(Table2[[#This Row],[Total Waste (tons)]] * Table2[[#This Row],[Household waste (%)]], NA())</f>
        <v>3174473.2355999998</v>
      </c>
      <c r="L3465" s="13">
        <v>65.77</v>
      </c>
      <c r="M3465" s="10">
        <f>SUMIFS(Table2[Household waste (%)], Table2[Country], "Australia", Table2[Year], 2020)</f>
        <v>1412.17</v>
      </c>
      <c r="N3465" s="10">
        <f>COUNTIFS(Table2[Year], "USA")</f>
        <v>0</v>
      </c>
    </row>
    <row r="3466" spans="1:14" x14ac:dyDescent="0.35">
      <c r="A3466" s="8" t="s">
        <v>27</v>
      </c>
      <c r="B3466" s="9">
        <v>2020</v>
      </c>
      <c r="C3466" s="8" t="s">
        <v>25</v>
      </c>
      <c r="D3466" s="9">
        <v>11520.09</v>
      </c>
      <c r="E3466" s="10">
        <v>11797.88</v>
      </c>
      <c r="F3466" s="10">
        <f>IFERROR(Table2[[#This Row],[Economic loss ($ million)]]*1000000 / Table2[[#This Row],[Total Waste (tons)]], NA())</f>
        <v>1024113.5268908489</v>
      </c>
      <c r="G3466" s="10" t="str">
        <f t="shared" si="54"/>
        <v>Medium</v>
      </c>
      <c r="H3466" s="10">
        <v>180.68</v>
      </c>
      <c r="I3466" s="10">
        <f>IFERROR(Table2[[#This Row],[Total Waste (tons)]] / (Table2[[#This Row],[Population (million)]]*1000), NA())</f>
        <v>1.260514049369748E-2</v>
      </c>
      <c r="J3466" s="10">
        <v>913.92</v>
      </c>
      <c r="K3466" s="10">
        <f>IFERROR(Table2[[#This Row],[Total Waste (tons)]] * Table2[[#This Row],[Household waste (%)]], NA())</f>
        <v>520016.86259999999</v>
      </c>
      <c r="L3466" s="10">
        <v>45.14</v>
      </c>
      <c r="M3466" s="10">
        <f>SUMIFS(Table2[Household waste (%)], Table2[Country], "Australia", Table2[Year], 2020)</f>
        <v>1412.17</v>
      </c>
      <c r="N3466" s="10">
        <f>COUNTIFS(Table2[Year], "USA")</f>
        <v>0</v>
      </c>
    </row>
    <row r="3467" spans="1:14" x14ac:dyDescent="0.35">
      <c r="A3467" s="11" t="s">
        <v>21</v>
      </c>
      <c r="B3467" s="12">
        <v>2024</v>
      </c>
      <c r="C3467" s="11" t="s">
        <v>20</v>
      </c>
      <c r="D3467" s="12">
        <v>28886.32</v>
      </c>
      <c r="E3467" s="13">
        <v>27282.46</v>
      </c>
      <c r="F3467" s="13">
        <f>IFERROR(Table2[[#This Row],[Economic loss ($ million)]]*1000000 / Table2[[#This Row],[Total Waste (tons)]], NA())</f>
        <v>944476.83193982486</v>
      </c>
      <c r="G3467" s="13" t="str">
        <f t="shared" si="54"/>
        <v>Low</v>
      </c>
      <c r="H3467" s="13">
        <v>142.77000000000001</v>
      </c>
      <c r="I3467" s="13">
        <f>IFERROR(Table2[[#This Row],[Total Waste (tons)]] / (Table2[[#This Row],[Population (million)]]*1000), NA())</f>
        <v>2.1190548500920649E-2</v>
      </c>
      <c r="J3467" s="13">
        <v>1363.17</v>
      </c>
      <c r="K3467" s="13">
        <f>IFERROR(Table2[[#This Row],[Total Waste (tons)]] * Table2[[#This Row],[Household waste (%)]], NA())</f>
        <v>918584.97600000002</v>
      </c>
      <c r="L3467" s="13">
        <v>31.8</v>
      </c>
      <c r="M3467" s="10">
        <f>SUMIFS(Table2[Household waste (%)], Table2[Country], "Australia", Table2[Year], 2020)</f>
        <v>1412.17</v>
      </c>
      <c r="N3467" s="10">
        <f>COUNTIFS(Table2[Year], "USA")</f>
        <v>0</v>
      </c>
    </row>
    <row r="3468" spans="1:14" x14ac:dyDescent="0.35">
      <c r="A3468" s="8" t="s">
        <v>10</v>
      </c>
      <c r="B3468" s="9">
        <v>2018</v>
      </c>
      <c r="C3468" s="8" t="s">
        <v>19</v>
      </c>
      <c r="D3468" s="9">
        <v>18733.78</v>
      </c>
      <c r="E3468" s="10">
        <v>21957.439999999999</v>
      </c>
      <c r="F3468" s="10">
        <f>IFERROR(Table2[[#This Row],[Economic loss ($ million)]]*1000000 / Table2[[#This Row],[Total Waste (tons)]], NA())</f>
        <v>1172077.3917490225</v>
      </c>
      <c r="G3468" s="10" t="str">
        <f t="shared" si="54"/>
        <v>High</v>
      </c>
      <c r="H3468" s="10">
        <v>94.23</v>
      </c>
      <c r="I3468" s="10">
        <f>IFERROR(Table2[[#This Row],[Total Waste (tons)]] / (Table2[[#This Row],[Population (million)]]*1000), NA())</f>
        <v>2.0990700071710288E-2</v>
      </c>
      <c r="J3468" s="10">
        <v>892.48</v>
      </c>
      <c r="K3468" s="10">
        <f>IFERROR(Table2[[#This Row],[Total Waste (tons)]] * Table2[[#This Row],[Household waste (%)]], NA())</f>
        <v>1085247.8754</v>
      </c>
      <c r="L3468" s="10">
        <v>57.93</v>
      </c>
      <c r="M3468" s="10">
        <f>SUMIFS(Table2[Household waste (%)], Table2[Country], "Australia", Table2[Year], 2020)</f>
        <v>1412.17</v>
      </c>
      <c r="N3468" s="10">
        <f>COUNTIFS(Table2[Year], "USA")</f>
        <v>0</v>
      </c>
    </row>
    <row r="3469" spans="1:14" x14ac:dyDescent="0.35">
      <c r="A3469" s="11" t="s">
        <v>23</v>
      </c>
      <c r="B3469" s="12">
        <v>2020</v>
      </c>
      <c r="C3469" s="11" t="s">
        <v>11</v>
      </c>
      <c r="D3469" s="12">
        <v>40006.1</v>
      </c>
      <c r="E3469" s="13">
        <v>46604.49</v>
      </c>
      <c r="F3469" s="13">
        <f>IFERROR(Table2[[#This Row],[Economic loss ($ million)]]*1000000 / Table2[[#This Row],[Total Waste (tons)]], NA())</f>
        <v>1164934.5974738852</v>
      </c>
      <c r="G3469" s="13" t="str">
        <f t="shared" si="54"/>
        <v>High</v>
      </c>
      <c r="H3469" s="13">
        <v>76.33</v>
      </c>
      <c r="I3469" s="13">
        <f>IFERROR(Table2[[#This Row],[Total Waste (tons)]] / (Table2[[#This Row],[Population (million)]]*1000), NA())</f>
        <v>3.0727359309354284E-2</v>
      </c>
      <c r="J3469" s="13">
        <v>1301.97</v>
      </c>
      <c r="K3469" s="13">
        <f>IFERROR(Table2[[#This Row],[Total Waste (tons)]] * Table2[[#This Row],[Household waste (%)]], NA())</f>
        <v>1333403.3129999998</v>
      </c>
      <c r="L3469" s="13">
        <v>33.33</v>
      </c>
      <c r="M3469" s="10">
        <f>SUMIFS(Table2[Household waste (%)], Table2[Country], "Australia", Table2[Year], 2020)</f>
        <v>1412.17</v>
      </c>
      <c r="N3469" s="10">
        <f>COUNTIFS(Table2[Year], "USA")</f>
        <v>0</v>
      </c>
    </row>
    <row r="3470" spans="1:14" x14ac:dyDescent="0.35">
      <c r="A3470" s="8" t="s">
        <v>28</v>
      </c>
      <c r="B3470" s="9">
        <v>2023</v>
      </c>
      <c r="C3470" s="8" t="s">
        <v>11</v>
      </c>
      <c r="D3470" s="9">
        <v>28982.57</v>
      </c>
      <c r="E3470" s="10">
        <v>28253.05</v>
      </c>
      <c r="F3470" s="10">
        <f>IFERROR(Table2[[#This Row],[Economic loss ($ million)]]*1000000 / Table2[[#This Row],[Total Waste (tons)]], NA())</f>
        <v>974829.00929765718</v>
      </c>
      <c r="G3470" s="10" t="str">
        <f t="shared" si="54"/>
        <v>Medium</v>
      </c>
      <c r="H3470" s="10">
        <v>47.06</v>
      </c>
      <c r="I3470" s="10">
        <f>IFERROR(Table2[[#This Row],[Total Waste (tons)]] / (Table2[[#This Row],[Population (million)]]*1000), NA())</f>
        <v>0.15096661110532347</v>
      </c>
      <c r="J3470" s="10">
        <v>191.98</v>
      </c>
      <c r="K3470" s="10">
        <f>IFERROR(Table2[[#This Row],[Total Waste (tons)]] * Table2[[#This Row],[Household waste (%)]], NA())</f>
        <v>973814.35200000007</v>
      </c>
      <c r="L3470" s="10">
        <v>33.6</v>
      </c>
      <c r="M3470" s="10">
        <f>SUMIFS(Table2[Household waste (%)], Table2[Country], "Australia", Table2[Year], 2020)</f>
        <v>1412.17</v>
      </c>
      <c r="N3470" s="10">
        <f>COUNTIFS(Table2[Year], "USA")</f>
        <v>0</v>
      </c>
    </row>
    <row r="3471" spans="1:14" x14ac:dyDescent="0.35">
      <c r="A3471" s="11" t="s">
        <v>14</v>
      </c>
      <c r="B3471" s="12">
        <v>2020</v>
      </c>
      <c r="C3471" s="11" t="s">
        <v>20</v>
      </c>
      <c r="D3471" s="12">
        <v>1761.46</v>
      </c>
      <c r="E3471" s="13">
        <v>1495.48</v>
      </c>
      <c r="F3471" s="13">
        <f>IFERROR(Table2[[#This Row],[Economic loss ($ million)]]*1000000 / Table2[[#This Row],[Total Waste (tons)]], NA())</f>
        <v>849000.26114700304</v>
      </c>
      <c r="G3471" s="13" t="str">
        <f t="shared" si="54"/>
        <v>Low</v>
      </c>
      <c r="H3471" s="13">
        <v>162.34</v>
      </c>
      <c r="I3471" s="13">
        <f>IFERROR(Table2[[#This Row],[Total Waste (tons)]] / (Table2[[#This Row],[Population (million)]]*1000), NA())</f>
        <v>1.7766503605829845E-3</v>
      </c>
      <c r="J3471" s="13">
        <v>991.45</v>
      </c>
      <c r="K3471" s="13">
        <f>IFERROR(Table2[[#This Row],[Total Waste (tons)]] * Table2[[#This Row],[Household waste (%)]], NA())</f>
        <v>57987.263200000001</v>
      </c>
      <c r="L3471" s="13">
        <v>32.92</v>
      </c>
      <c r="M3471" s="10">
        <f>SUMIFS(Table2[Household waste (%)], Table2[Country], "Australia", Table2[Year], 2020)</f>
        <v>1412.17</v>
      </c>
      <c r="N3471" s="10">
        <f>COUNTIFS(Table2[Year], "USA")</f>
        <v>0</v>
      </c>
    </row>
    <row r="3472" spans="1:14" x14ac:dyDescent="0.35">
      <c r="A3472" s="8" t="s">
        <v>30</v>
      </c>
      <c r="B3472" s="9">
        <v>2022</v>
      </c>
      <c r="C3472" s="8" t="s">
        <v>9</v>
      </c>
      <c r="D3472" s="9">
        <v>28403.53</v>
      </c>
      <c r="E3472" s="10">
        <v>31672.29</v>
      </c>
      <c r="F3472" s="10">
        <f>IFERROR(Table2[[#This Row],[Economic loss ($ million)]]*1000000 / Table2[[#This Row],[Total Waste (tons)]], NA())</f>
        <v>1115082.8787830246</v>
      </c>
      <c r="G3472" s="10" t="str">
        <f t="shared" si="54"/>
        <v>High</v>
      </c>
      <c r="H3472" s="10">
        <v>99.03</v>
      </c>
      <c r="I3472" s="10">
        <f>IFERROR(Table2[[#This Row],[Total Waste (tons)]] / (Table2[[#This Row],[Population (million)]]*1000), NA())</f>
        <v>2.4528091537132988</v>
      </c>
      <c r="J3472" s="10">
        <v>11.58</v>
      </c>
      <c r="K3472" s="10">
        <f>IFERROR(Table2[[#This Row],[Total Waste (tons)]] * Table2[[#This Row],[Household waste (%)]], NA())</f>
        <v>1574691.7031999999</v>
      </c>
      <c r="L3472" s="10">
        <v>55.44</v>
      </c>
      <c r="M3472" s="10">
        <f>SUMIFS(Table2[Household waste (%)], Table2[Country], "Australia", Table2[Year], 2020)</f>
        <v>1412.17</v>
      </c>
      <c r="N3472" s="10">
        <f>COUNTIFS(Table2[Year], "USA")</f>
        <v>0</v>
      </c>
    </row>
    <row r="3473" spans="1:14" x14ac:dyDescent="0.35">
      <c r="A3473" s="11" t="s">
        <v>12</v>
      </c>
      <c r="B3473" s="12">
        <v>2022</v>
      </c>
      <c r="C3473" s="11" t="s">
        <v>11</v>
      </c>
      <c r="D3473" s="12">
        <v>37743.879999999997</v>
      </c>
      <c r="E3473" s="13">
        <v>38738.980000000003</v>
      </c>
      <c r="F3473" s="13">
        <f>IFERROR(Table2[[#This Row],[Economic loss ($ million)]]*1000000 / Table2[[#This Row],[Total Waste (tons)]], NA())</f>
        <v>1026364.5390987891</v>
      </c>
      <c r="G3473" s="13" t="str">
        <f t="shared" si="54"/>
        <v>Medium</v>
      </c>
      <c r="H3473" s="13">
        <v>46.66</v>
      </c>
      <c r="I3473" s="13">
        <f>IFERROR(Table2[[#This Row],[Total Waste (tons)]] / (Table2[[#This Row],[Population (million)]]*1000), NA())</f>
        <v>0.31516265865063459</v>
      </c>
      <c r="J3473" s="13">
        <v>119.76</v>
      </c>
      <c r="K3473" s="13">
        <f>IFERROR(Table2[[#This Row],[Total Waste (tons)]] * Table2[[#This Row],[Household waste (%)]], NA())</f>
        <v>1227430.9776000001</v>
      </c>
      <c r="L3473" s="13">
        <v>32.520000000000003</v>
      </c>
      <c r="M3473" s="10">
        <f>SUMIFS(Table2[Household waste (%)], Table2[Country], "Australia", Table2[Year], 2020)</f>
        <v>1412.17</v>
      </c>
      <c r="N3473" s="10">
        <f>COUNTIFS(Table2[Year], "USA")</f>
        <v>0</v>
      </c>
    </row>
    <row r="3474" spans="1:14" x14ac:dyDescent="0.35">
      <c r="A3474" s="8" t="s">
        <v>18</v>
      </c>
      <c r="B3474" s="9">
        <v>2019</v>
      </c>
      <c r="C3474" s="8" t="s">
        <v>22</v>
      </c>
      <c r="D3474" s="9">
        <v>46493.84</v>
      </c>
      <c r="E3474" s="10">
        <v>53600.3</v>
      </c>
      <c r="F3474" s="10">
        <f>IFERROR(Table2[[#This Row],[Economic loss ($ million)]]*1000000 / Table2[[#This Row],[Total Waste (tons)]], NA())</f>
        <v>1152847.3449385983</v>
      </c>
      <c r="G3474" s="10" t="str">
        <f t="shared" si="54"/>
        <v>High</v>
      </c>
      <c r="H3474" s="10">
        <v>176.13</v>
      </c>
      <c r="I3474" s="10">
        <f>IFERROR(Table2[[#This Row],[Total Waste (tons)]] / (Table2[[#This Row],[Population (million)]]*1000), NA())</f>
        <v>3.321059736994364E-2</v>
      </c>
      <c r="J3474" s="10">
        <v>1399.97</v>
      </c>
      <c r="K3474" s="10">
        <f>IFERROR(Table2[[#This Row],[Total Waste (tons)]] * Table2[[#This Row],[Household waste (%)]], NA())</f>
        <v>2201948.2623999999</v>
      </c>
      <c r="L3474" s="10">
        <v>47.36</v>
      </c>
      <c r="M3474" s="10">
        <f>SUMIFS(Table2[Household waste (%)], Table2[Country], "Australia", Table2[Year], 2020)</f>
        <v>1412.17</v>
      </c>
      <c r="N3474" s="10">
        <f>COUNTIFS(Table2[Year], "USA")</f>
        <v>0</v>
      </c>
    </row>
    <row r="3475" spans="1:14" x14ac:dyDescent="0.35">
      <c r="A3475" s="11" t="s">
        <v>10</v>
      </c>
      <c r="B3475" s="12">
        <v>2020</v>
      </c>
      <c r="C3475" s="11" t="s">
        <v>15</v>
      </c>
      <c r="D3475" s="12">
        <v>35244.32</v>
      </c>
      <c r="E3475" s="13">
        <v>39067.47</v>
      </c>
      <c r="F3475" s="13">
        <f>IFERROR(Table2[[#This Row],[Economic loss ($ million)]]*1000000 / Table2[[#This Row],[Total Waste (tons)]], NA())</f>
        <v>1108475.6352229239</v>
      </c>
      <c r="G3475" s="13" t="str">
        <f t="shared" si="54"/>
        <v>High</v>
      </c>
      <c r="H3475" s="13">
        <v>30.67</v>
      </c>
      <c r="I3475" s="13">
        <f>IFERROR(Table2[[#This Row],[Total Waste (tons)]] / (Table2[[#This Row],[Population (million)]]*1000), NA())</f>
        <v>2.6498094085273708E-2</v>
      </c>
      <c r="J3475" s="13">
        <v>1330.07</v>
      </c>
      <c r="K3475" s="13">
        <f>IFERROR(Table2[[#This Row],[Total Waste (tons)]] * Table2[[#This Row],[Household waste (%)]], NA())</f>
        <v>2172812.3279999997</v>
      </c>
      <c r="L3475" s="13">
        <v>61.65</v>
      </c>
      <c r="M3475" s="10">
        <f>SUMIFS(Table2[Household waste (%)], Table2[Country], "Australia", Table2[Year], 2020)</f>
        <v>1412.17</v>
      </c>
      <c r="N3475" s="10">
        <f>COUNTIFS(Table2[Year], "USA")</f>
        <v>0</v>
      </c>
    </row>
    <row r="3476" spans="1:14" x14ac:dyDescent="0.35">
      <c r="A3476" s="8" t="s">
        <v>35</v>
      </c>
      <c r="B3476" s="9">
        <v>2020</v>
      </c>
      <c r="C3476" s="8" t="s">
        <v>20</v>
      </c>
      <c r="D3476" s="9">
        <v>29258.29</v>
      </c>
      <c r="E3476" s="10">
        <v>26546.09</v>
      </c>
      <c r="F3476" s="10">
        <f>IFERROR(Table2[[#This Row],[Economic loss ($ million)]]*1000000 / Table2[[#This Row],[Total Waste (tons)]], NA())</f>
        <v>907301.48617708008</v>
      </c>
      <c r="G3476" s="10" t="str">
        <f t="shared" si="54"/>
        <v>Low</v>
      </c>
      <c r="H3476" s="10">
        <v>158.11000000000001</v>
      </c>
      <c r="I3476" s="10">
        <f>IFERROR(Table2[[#This Row],[Total Waste (tons)]] / (Table2[[#This Row],[Population (million)]]*1000), NA())</f>
        <v>4.8001394517086939E-2</v>
      </c>
      <c r="J3476" s="10">
        <v>609.53</v>
      </c>
      <c r="K3476" s="10">
        <f>IFERROR(Table2[[#This Row],[Total Waste (tons)]] * Table2[[#This Row],[Household waste (%)]], NA())</f>
        <v>1258691.6358</v>
      </c>
      <c r="L3476" s="10">
        <v>43.02</v>
      </c>
      <c r="M3476" s="10">
        <f>SUMIFS(Table2[Household waste (%)], Table2[Country], "Australia", Table2[Year], 2020)</f>
        <v>1412.17</v>
      </c>
      <c r="N3476" s="10">
        <f>COUNTIFS(Table2[Year], "USA")</f>
        <v>0</v>
      </c>
    </row>
    <row r="3477" spans="1:14" x14ac:dyDescent="0.35">
      <c r="A3477" s="11" t="s">
        <v>21</v>
      </c>
      <c r="B3477" s="12">
        <v>2023</v>
      </c>
      <c r="C3477" s="11" t="s">
        <v>11</v>
      </c>
      <c r="D3477" s="12">
        <v>24001.75</v>
      </c>
      <c r="E3477" s="13">
        <v>24944.99</v>
      </c>
      <c r="F3477" s="13">
        <f>IFERROR(Table2[[#This Row],[Economic loss ($ million)]]*1000000 / Table2[[#This Row],[Total Waste (tons)]], NA())</f>
        <v>1039298.8011290843</v>
      </c>
      <c r="G3477" s="13" t="str">
        <f t="shared" si="54"/>
        <v>Medium</v>
      </c>
      <c r="H3477" s="13">
        <v>73.739999999999995</v>
      </c>
      <c r="I3477" s="13">
        <f>IFERROR(Table2[[#This Row],[Total Waste (tons)]] / (Table2[[#This Row],[Population (million)]]*1000), NA())</f>
        <v>2.7985157288435977E-2</v>
      </c>
      <c r="J3477" s="13">
        <v>857.66</v>
      </c>
      <c r="K3477" s="13">
        <f>IFERROR(Table2[[#This Row],[Total Waste (tons)]] * Table2[[#This Row],[Household waste (%)]], NA())</f>
        <v>1131202.4775</v>
      </c>
      <c r="L3477" s="13">
        <v>47.13</v>
      </c>
      <c r="M3477" s="10">
        <f>SUMIFS(Table2[Household waste (%)], Table2[Country], "Australia", Table2[Year], 2020)</f>
        <v>1412.17</v>
      </c>
      <c r="N3477" s="10">
        <f>COUNTIFS(Table2[Year], "USA")</f>
        <v>0</v>
      </c>
    </row>
    <row r="3478" spans="1:14" x14ac:dyDescent="0.35">
      <c r="A3478" s="8" t="s">
        <v>23</v>
      </c>
      <c r="B3478" s="9">
        <v>2019</v>
      </c>
      <c r="C3478" s="8" t="s">
        <v>25</v>
      </c>
      <c r="D3478" s="9">
        <v>18087.87</v>
      </c>
      <c r="E3478" s="10">
        <v>19442.240000000002</v>
      </c>
      <c r="F3478" s="10">
        <f>IFERROR(Table2[[#This Row],[Economic loss ($ million)]]*1000000 / Table2[[#This Row],[Total Waste (tons)]], NA())</f>
        <v>1074877.2519926338</v>
      </c>
      <c r="G3478" s="10" t="str">
        <f t="shared" si="54"/>
        <v>Medium</v>
      </c>
      <c r="H3478" s="10">
        <v>34.880000000000003</v>
      </c>
      <c r="I3478" s="10">
        <f>IFERROR(Table2[[#This Row],[Total Waste (tons)]] / (Table2[[#This Row],[Population (million)]]*1000), NA())</f>
        <v>2.6945744633307015E-2</v>
      </c>
      <c r="J3478" s="10">
        <v>671.27</v>
      </c>
      <c r="K3478" s="10">
        <f>IFERROR(Table2[[#This Row],[Total Waste (tons)]] * Table2[[#This Row],[Household waste (%)]], NA())</f>
        <v>781938.62009999994</v>
      </c>
      <c r="L3478" s="10">
        <v>43.23</v>
      </c>
      <c r="M3478" s="10">
        <f>SUMIFS(Table2[Household waste (%)], Table2[Country], "Australia", Table2[Year], 2020)</f>
        <v>1412.17</v>
      </c>
      <c r="N3478" s="10">
        <f>COUNTIFS(Table2[Year], "USA")</f>
        <v>0</v>
      </c>
    </row>
    <row r="3479" spans="1:14" x14ac:dyDescent="0.35">
      <c r="A3479" s="11" t="s">
        <v>14</v>
      </c>
      <c r="B3479" s="12">
        <v>2023</v>
      </c>
      <c r="C3479" s="11" t="s">
        <v>22</v>
      </c>
      <c r="D3479" s="12">
        <v>42441.31</v>
      </c>
      <c r="E3479" s="13">
        <v>45200.44</v>
      </c>
      <c r="F3479" s="13">
        <f>IFERROR(Table2[[#This Row],[Economic loss ($ million)]]*1000000 / Table2[[#This Row],[Total Waste (tons)]], NA())</f>
        <v>1065010.4815332044</v>
      </c>
      <c r="G3479" s="13" t="str">
        <f t="shared" si="54"/>
        <v>Medium</v>
      </c>
      <c r="H3479" s="13">
        <v>77.05</v>
      </c>
      <c r="I3479" s="13">
        <f>IFERROR(Table2[[#This Row],[Total Waste (tons)]] / (Table2[[#This Row],[Population (million)]]*1000), NA())</f>
        <v>0.21061639620862488</v>
      </c>
      <c r="J3479" s="13">
        <v>201.51</v>
      </c>
      <c r="K3479" s="13">
        <f>IFERROR(Table2[[#This Row],[Total Waste (tons)]] * Table2[[#This Row],[Household waste (%)]], NA())</f>
        <v>2254482.3871999998</v>
      </c>
      <c r="L3479" s="13">
        <v>53.12</v>
      </c>
      <c r="M3479" s="10">
        <f>SUMIFS(Table2[Household waste (%)], Table2[Country], "Australia", Table2[Year], 2020)</f>
        <v>1412.17</v>
      </c>
      <c r="N3479" s="10">
        <f>COUNTIFS(Table2[Year], "USA")</f>
        <v>0</v>
      </c>
    </row>
    <row r="3480" spans="1:14" x14ac:dyDescent="0.35">
      <c r="A3480" s="8" t="s">
        <v>10</v>
      </c>
      <c r="B3480" s="9">
        <v>2024</v>
      </c>
      <c r="C3480" s="8" t="s">
        <v>15</v>
      </c>
      <c r="D3480" s="9">
        <v>10968.83</v>
      </c>
      <c r="E3480" s="10">
        <v>12751.88</v>
      </c>
      <c r="F3480" s="10">
        <f>IFERROR(Table2[[#This Row],[Economic loss ($ million)]]*1000000 / Table2[[#This Row],[Total Waste (tons)]], NA())</f>
        <v>1162556.0793630679</v>
      </c>
      <c r="G3480" s="10" t="str">
        <f t="shared" si="54"/>
        <v>High</v>
      </c>
      <c r="H3480" s="10">
        <v>186.86</v>
      </c>
      <c r="I3480" s="10">
        <f>IFERROR(Table2[[#This Row],[Total Waste (tons)]] / (Table2[[#This Row],[Population (million)]]*1000), NA())</f>
        <v>0.17424670373312151</v>
      </c>
      <c r="J3480" s="10">
        <v>62.95</v>
      </c>
      <c r="K3480" s="10">
        <f>IFERROR(Table2[[#This Row],[Total Waste (tons)]] * Table2[[#This Row],[Household waste (%)]], NA())</f>
        <v>766063.08720000007</v>
      </c>
      <c r="L3480" s="10">
        <v>69.84</v>
      </c>
      <c r="M3480" s="10">
        <f>SUMIFS(Table2[Household waste (%)], Table2[Country], "Australia", Table2[Year], 2020)</f>
        <v>1412.17</v>
      </c>
      <c r="N3480" s="10">
        <f>COUNTIFS(Table2[Year], "USA")</f>
        <v>0</v>
      </c>
    </row>
    <row r="3481" spans="1:14" x14ac:dyDescent="0.35">
      <c r="A3481" s="11" t="s">
        <v>26</v>
      </c>
      <c r="B3481" s="12">
        <v>2018</v>
      </c>
      <c r="C3481" s="11" t="s">
        <v>22</v>
      </c>
      <c r="D3481" s="12">
        <v>15120.72</v>
      </c>
      <c r="E3481" s="13">
        <v>17927.240000000002</v>
      </c>
      <c r="F3481" s="13">
        <f>IFERROR(Table2[[#This Row],[Economic loss ($ million)]]*1000000 / Table2[[#This Row],[Total Waste (tons)]], NA())</f>
        <v>1185607.5636609897</v>
      </c>
      <c r="G3481" s="13" t="str">
        <f t="shared" si="54"/>
        <v>High</v>
      </c>
      <c r="H3481" s="13">
        <v>144.96</v>
      </c>
      <c r="I3481" s="13">
        <f>IFERROR(Table2[[#This Row],[Total Waste (tons)]] / (Table2[[#This Row],[Population (million)]]*1000), NA())</f>
        <v>2.7105350900779777E-2</v>
      </c>
      <c r="J3481" s="13">
        <v>557.85</v>
      </c>
      <c r="K3481" s="13">
        <f>IFERROR(Table2[[#This Row],[Total Waste (tons)]] * Table2[[#This Row],[Household waste (%)]], NA())</f>
        <v>637791.96959999995</v>
      </c>
      <c r="L3481" s="13">
        <v>42.18</v>
      </c>
      <c r="M3481" s="10">
        <f>SUMIFS(Table2[Household waste (%)], Table2[Country], "Australia", Table2[Year], 2020)</f>
        <v>1412.17</v>
      </c>
      <c r="N3481" s="10">
        <f>COUNTIFS(Table2[Year], "USA")</f>
        <v>0</v>
      </c>
    </row>
    <row r="3482" spans="1:14" x14ac:dyDescent="0.35">
      <c r="A3482" s="8" t="s">
        <v>12</v>
      </c>
      <c r="B3482" s="9">
        <v>2023</v>
      </c>
      <c r="C3482" s="8" t="s">
        <v>11</v>
      </c>
      <c r="D3482" s="9">
        <v>41325.75</v>
      </c>
      <c r="E3482" s="10">
        <v>46510.43</v>
      </c>
      <c r="F3482" s="10">
        <f>IFERROR(Table2[[#This Row],[Economic loss ($ million)]]*1000000 / Table2[[#This Row],[Total Waste (tons)]], NA())</f>
        <v>1125458.8240987761</v>
      </c>
      <c r="G3482" s="10" t="str">
        <f t="shared" si="54"/>
        <v>High</v>
      </c>
      <c r="H3482" s="10">
        <v>137.47999999999999</v>
      </c>
      <c r="I3482" s="10">
        <f>IFERROR(Table2[[#This Row],[Total Waste (tons)]] / (Table2[[#This Row],[Population (million)]]*1000), NA())</f>
        <v>3.1026735438533268E-2</v>
      </c>
      <c r="J3482" s="10">
        <v>1331.94</v>
      </c>
      <c r="K3482" s="10">
        <f>IFERROR(Table2[[#This Row],[Total Waste (tons)]] * Table2[[#This Row],[Household waste (%)]], NA())</f>
        <v>2224565.1225000001</v>
      </c>
      <c r="L3482" s="10">
        <v>53.83</v>
      </c>
      <c r="M3482" s="10">
        <f>SUMIFS(Table2[Household waste (%)], Table2[Country], "Australia", Table2[Year], 2020)</f>
        <v>1412.17</v>
      </c>
      <c r="N3482" s="10">
        <f>COUNTIFS(Table2[Year], "USA")</f>
        <v>0</v>
      </c>
    </row>
    <row r="3483" spans="1:14" x14ac:dyDescent="0.35">
      <c r="A3483" s="11" t="s">
        <v>26</v>
      </c>
      <c r="B3483" s="12">
        <v>2024</v>
      </c>
      <c r="C3483" s="11" t="s">
        <v>11</v>
      </c>
      <c r="D3483" s="12">
        <v>32131.15</v>
      </c>
      <c r="E3483" s="13">
        <v>26414.69</v>
      </c>
      <c r="F3483" s="13">
        <f>IFERROR(Table2[[#This Row],[Economic loss ($ million)]]*1000000 / Table2[[#This Row],[Total Waste (tons)]], NA())</f>
        <v>822089.77892170055</v>
      </c>
      <c r="G3483" s="13" t="str">
        <f t="shared" si="54"/>
        <v>Low</v>
      </c>
      <c r="H3483" s="13">
        <v>171</v>
      </c>
      <c r="I3483" s="13">
        <f>IFERROR(Table2[[#This Row],[Total Waste (tons)]] / (Table2[[#This Row],[Population (million)]]*1000), NA())</f>
        <v>3.8177740547990779E-2</v>
      </c>
      <c r="J3483" s="13">
        <v>841.62</v>
      </c>
      <c r="K3483" s="13">
        <f>IFERROR(Table2[[#This Row],[Total Waste (tons)]] * Table2[[#This Row],[Household waste (%)]], NA())</f>
        <v>985462.37050000008</v>
      </c>
      <c r="L3483" s="13">
        <v>30.67</v>
      </c>
      <c r="M3483" s="10">
        <f>SUMIFS(Table2[Household waste (%)], Table2[Country], "Australia", Table2[Year], 2020)</f>
        <v>1412.17</v>
      </c>
      <c r="N3483" s="10">
        <f>COUNTIFS(Table2[Year], "USA")</f>
        <v>0</v>
      </c>
    </row>
    <row r="3484" spans="1:14" x14ac:dyDescent="0.35">
      <c r="A3484" s="8" t="s">
        <v>12</v>
      </c>
      <c r="B3484" s="9">
        <v>2018</v>
      </c>
      <c r="C3484" s="8" t="s">
        <v>20</v>
      </c>
      <c r="D3484" s="9">
        <v>7027.51</v>
      </c>
      <c r="E3484" s="10">
        <v>6827.82</v>
      </c>
      <c r="F3484" s="10">
        <f>IFERROR(Table2[[#This Row],[Economic loss ($ million)]]*1000000 / Table2[[#This Row],[Total Waste (tons)]], NA())</f>
        <v>971584.52994019212</v>
      </c>
      <c r="G3484" s="10" t="str">
        <f t="shared" si="54"/>
        <v>Medium</v>
      </c>
      <c r="H3484" s="10">
        <v>193.88</v>
      </c>
      <c r="I3484" s="10">
        <f>IFERROR(Table2[[#This Row],[Total Waste (tons)]] / (Table2[[#This Row],[Population (million)]]*1000), NA())</f>
        <v>3.9919961372415359E-2</v>
      </c>
      <c r="J3484" s="10">
        <v>176.04</v>
      </c>
      <c r="K3484" s="10">
        <f>IFERROR(Table2[[#This Row],[Total Waste (tons)]] * Table2[[#This Row],[Household waste (%)]], NA())</f>
        <v>244978.99859999999</v>
      </c>
      <c r="L3484" s="10">
        <v>34.86</v>
      </c>
      <c r="M3484" s="10">
        <f>SUMIFS(Table2[Household waste (%)], Table2[Country], "Australia", Table2[Year], 2020)</f>
        <v>1412.17</v>
      </c>
      <c r="N3484" s="10">
        <f>COUNTIFS(Table2[Year], "USA")</f>
        <v>0</v>
      </c>
    </row>
    <row r="3485" spans="1:14" x14ac:dyDescent="0.35">
      <c r="A3485" s="11" t="s">
        <v>29</v>
      </c>
      <c r="B3485" s="12">
        <v>2022</v>
      </c>
      <c r="C3485" s="11" t="s">
        <v>13</v>
      </c>
      <c r="D3485" s="12">
        <v>17552.919999999998</v>
      </c>
      <c r="E3485" s="13">
        <v>18078.2</v>
      </c>
      <c r="F3485" s="13">
        <f>IFERROR(Table2[[#This Row],[Economic loss ($ million)]]*1000000 / Table2[[#This Row],[Total Waste (tons)]], NA())</f>
        <v>1029925.5052720574</v>
      </c>
      <c r="G3485" s="13" t="str">
        <f t="shared" si="54"/>
        <v>Medium</v>
      </c>
      <c r="H3485" s="13">
        <v>29.92</v>
      </c>
      <c r="I3485" s="13">
        <f>IFERROR(Table2[[#This Row],[Total Waste (tons)]] / (Table2[[#This Row],[Population (million)]]*1000), NA())</f>
        <v>1.9102723997954006E-2</v>
      </c>
      <c r="J3485" s="13">
        <v>918.87</v>
      </c>
      <c r="K3485" s="13">
        <f>IFERROR(Table2[[#This Row],[Total Waste (tons)]] * Table2[[#This Row],[Household waste (%)]], NA())</f>
        <v>713350.66879999998</v>
      </c>
      <c r="L3485" s="13">
        <v>40.64</v>
      </c>
      <c r="M3485" s="10">
        <f>SUMIFS(Table2[Household waste (%)], Table2[Country], "Australia", Table2[Year], 2020)</f>
        <v>1412.17</v>
      </c>
      <c r="N3485" s="10">
        <f>COUNTIFS(Table2[Year], "USA")</f>
        <v>0</v>
      </c>
    </row>
    <row r="3486" spans="1:14" x14ac:dyDescent="0.35">
      <c r="A3486" s="8" t="s">
        <v>8</v>
      </c>
      <c r="B3486" s="9">
        <v>2024</v>
      </c>
      <c r="C3486" s="8" t="s">
        <v>11</v>
      </c>
      <c r="D3486" s="9">
        <v>40280.78</v>
      </c>
      <c r="E3486" s="10">
        <v>44555.83</v>
      </c>
      <c r="F3486" s="10">
        <f>IFERROR(Table2[[#This Row],[Economic loss ($ million)]]*1000000 / Table2[[#This Row],[Total Waste (tons)]], NA())</f>
        <v>1106131.2616091347</v>
      </c>
      <c r="G3486" s="10" t="str">
        <f t="shared" si="54"/>
        <v>High</v>
      </c>
      <c r="H3486" s="10">
        <v>91.29</v>
      </c>
      <c r="I3486" s="10">
        <f>IFERROR(Table2[[#This Row],[Total Waste (tons)]] / (Table2[[#This Row],[Population (million)]]*1000), NA())</f>
        <v>6.3741462797100995E-2</v>
      </c>
      <c r="J3486" s="10">
        <v>631.94000000000005</v>
      </c>
      <c r="K3486" s="10">
        <f>IFERROR(Table2[[#This Row],[Total Waste (tons)]] * Table2[[#This Row],[Household waste (%)]], NA())</f>
        <v>1469040.0466</v>
      </c>
      <c r="L3486" s="10">
        <v>36.47</v>
      </c>
      <c r="M3486" s="10">
        <f>SUMIFS(Table2[Household waste (%)], Table2[Country], "Australia", Table2[Year], 2020)</f>
        <v>1412.17</v>
      </c>
      <c r="N3486" s="10">
        <f>COUNTIFS(Table2[Year], "USA")</f>
        <v>0</v>
      </c>
    </row>
    <row r="3487" spans="1:14" x14ac:dyDescent="0.35">
      <c r="A3487" s="11" t="s">
        <v>28</v>
      </c>
      <c r="B3487" s="12">
        <v>2024</v>
      </c>
      <c r="C3487" s="11" t="s">
        <v>11</v>
      </c>
      <c r="D3487" s="12">
        <v>39430.11</v>
      </c>
      <c r="E3487" s="13">
        <v>33967.67</v>
      </c>
      <c r="F3487" s="13">
        <f>IFERROR(Table2[[#This Row],[Economic loss ($ million)]]*1000000 / Table2[[#This Row],[Total Waste (tons)]], NA())</f>
        <v>861465.26093891193</v>
      </c>
      <c r="G3487" s="13" t="str">
        <f t="shared" si="54"/>
        <v>Low</v>
      </c>
      <c r="H3487" s="13">
        <v>195.56</v>
      </c>
      <c r="I3487" s="13">
        <f>IFERROR(Table2[[#This Row],[Total Waste (tons)]] / (Table2[[#This Row],[Population (million)]]*1000), NA())</f>
        <v>3.1840073321597571E-2</v>
      </c>
      <c r="J3487" s="13">
        <v>1238.3800000000001</v>
      </c>
      <c r="K3487" s="13">
        <f>IFERROR(Table2[[#This Row],[Total Waste (tons)]] * Table2[[#This Row],[Household waste (%)]], NA())</f>
        <v>2046817.0100999998</v>
      </c>
      <c r="L3487" s="13">
        <v>51.91</v>
      </c>
      <c r="M3487" s="10">
        <f>SUMIFS(Table2[Household waste (%)], Table2[Country], "Australia", Table2[Year], 2020)</f>
        <v>1412.17</v>
      </c>
      <c r="N3487" s="10">
        <f>COUNTIFS(Table2[Year], "USA")</f>
        <v>0</v>
      </c>
    </row>
    <row r="3488" spans="1:14" x14ac:dyDescent="0.35">
      <c r="A3488" s="8" t="s">
        <v>10</v>
      </c>
      <c r="B3488" s="9">
        <v>2022</v>
      </c>
      <c r="C3488" s="8" t="s">
        <v>15</v>
      </c>
      <c r="D3488" s="9">
        <v>6814.9</v>
      </c>
      <c r="E3488" s="10">
        <v>5714.47</v>
      </c>
      <c r="F3488" s="10">
        <f>IFERROR(Table2[[#This Row],[Economic loss ($ million)]]*1000000 / Table2[[#This Row],[Total Waste (tons)]], NA())</f>
        <v>838525.87712218822</v>
      </c>
      <c r="G3488" s="10" t="str">
        <f t="shared" si="54"/>
        <v>Low</v>
      </c>
      <c r="H3488" s="10">
        <v>155.41</v>
      </c>
      <c r="I3488" s="10">
        <f>IFERROR(Table2[[#This Row],[Total Waste (tons)]] / (Table2[[#This Row],[Population (million)]]*1000), NA())</f>
        <v>3.8738631195998179E-2</v>
      </c>
      <c r="J3488" s="10">
        <v>175.92</v>
      </c>
      <c r="K3488" s="10">
        <f>IFERROR(Table2[[#This Row],[Total Waste (tons)]] * Table2[[#This Row],[Household waste (%)]], NA())</f>
        <v>415913.34700000001</v>
      </c>
      <c r="L3488" s="10">
        <v>61.03</v>
      </c>
      <c r="M3488" s="10">
        <f>SUMIFS(Table2[Household waste (%)], Table2[Country], "Australia", Table2[Year], 2020)</f>
        <v>1412.17</v>
      </c>
      <c r="N3488" s="10">
        <f>COUNTIFS(Table2[Year], "USA")</f>
        <v>0</v>
      </c>
    </row>
    <row r="3489" spans="1:14" x14ac:dyDescent="0.35">
      <c r="A3489" s="11" t="s">
        <v>32</v>
      </c>
      <c r="B3489" s="12">
        <v>2022</v>
      </c>
      <c r="C3489" s="11" t="s">
        <v>19</v>
      </c>
      <c r="D3489" s="12">
        <v>41155.07</v>
      </c>
      <c r="E3489" s="13">
        <v>36779.53</v>
      </c>
      <c r="F3489" s="13">
        <f>IFERROR(Table2[[#This Row],[Economic loss ($ million)]]*1000000 / Table2[[#This Row],[Total Waste (tons)]], NA())</f>
        <v>893681.62901921931</v>
      </c>
      <c r="G3489" s="13" t="str">
        <f t="shared" si="54"/>
        <v>Low</v>
      </c>
      <c r="H3489" s="13">
        <v>167.03</v>
      </c>
      <c r="I3489" s="13">
        <f>IFERROR(Table2[[#This Row],[Total Waste (tons)]] / (Table2[[#This Row],[Population (million)]]*1000), NA())</f>
        <v>0.18868086374472767</v>
      </c>
      <c r="J3489" s="13">
        <v>218.12</v>
      </c>
      <c r="K3489" s="13">
        <f>IFERROR(Table2[[#This Row],[Total Waste (tons)]] * Table2[[#This Row],[Household waste (%)]], NA())</f>
        <v>1783249.1831</v>
      </c>
      <c r="L3489" s="13">
        <v>43.33</v>
      </c>
      <c r="M3489" s="10">
        <f>SUMIFS(Table2[Household waste (%)], Table2[Country], "Australia", Table2[Year], 2020)</f>
        <v>1412.17</v>
      </c>
      <c r="N3489" s="10">
        <f>COUNTIFS(Table2[Year], "USA")</f>
        <v>0</v>
      </c>
    </row>
    <row r="3490" spans="1:14" x14ac:dyDescent="0.35">
      <c r="A3490" s="8" t="s">
        <v>12</v>
      </c>
      <c r="B3490" s="9">
        <v>2021</v>
      </c>
      <c r="C3490" s="8" t="s">
        <v>11</v>
      </c>
      <c r="D3490" s="9">
        <v>13820.66</v>
      </c>
      <c r="E3490" s="10">
        <v>13572.91</v>
      </c>
      <c r="F3490" s="10">
        <f>IFERROR(Table2[[#This Row],[Economic loss ($ million)]]*1000000 / Table2[[#This Row],[Total Waste (tons)]], NA())</f>
        <v>982073.9385818044</v>
      </c>
      <c r="G3490" s="10" t="str">
        <f t="shared" si="54"/>
        <v>Medium</v>
      </c>
      <c r="H3490" s="10">
        <v>199.93</v>
      </c>
      <c r="I3490" s="10">
        <f>IFERROR(Table2[[#This Row],[Total Waste (tons)]] / (Table2[[#This Row],[Population (million)]]*1000), NA())</f>
        <v>1.4404923705494873E-2</v>
      </c>
      <c r="J3490" s="10">
        <v>959.44</v>
      </c>
      <c r="K3490" s="10">
        <f>IFERROR(Table2[[#This Row],[Total Waste (tons)]] * Table2[[#This Row],[Household waste (%)]], NA())</f>
        <v>665602.9855999999</v>
      </c>
      <c r="L3490" s="10">
        <v>48.16</v>
      </c>
      <c r="M3490" s="10">
        <f>SUMIFS(Table2[Household waste (%)], Table2[Country], "Australia", Table2[Year], 2020)</f>
        <v>1412.17</v>
      </c>
      <c r="N3490" s="10">
        <f>COUNTIFS(Table2[Year], "USA")</f>
        <v>0</v>
      </c>
    </row>
    <row r="3491" spans="1:14" x14ac:dyDescent="0.35">
      <c r="A3491" s="11" t="s">
        <v>24</v>
      </c>
      <c r="B3491" s="12">
        <v>2022</v>
      </c>
      <c r="C3491" s="11" t="s">
        <v>19</v>
      </c>
      <c r="D3491" s="12">
        <v>37796.42</v>
      </c>
      <c r="E3491" s="13">
        <v>39306.879999999997</v>
      </c>
      <c r="F3491" s="13">
        <f>IFERROR(Table2[[#This Row],[Economic loss ($ million)]]*1000000 / Table2[[#This Row],[Total Waste (tons)]], NA())</f>
        <v>1039963.0441189933</v>
      </c>
      <c r="G3491" s="13" t="str">
        <f t="shared" si="54"/>
        <v>Medium</v>
      </c>
      <c r="H3491" s="13">
        <v>164.53</v>
      </c>
      <c r="I3491" s="13">
        <f>IFERROR(Table2[[#This Row],[Total Waste (tons)]] / (Table2[[#This Row],[Population (million)]]*1000), NA())</f>
        <v>3.3678244288412873E-2</v>
      </c>
      <c r="J3491" s="13">
        <v>1122.28</v>
      </c>
      <c r="K3491" s="13">
        <f>IFERROR(Table2[[#This Row],[Total Waste (tons)]] * Table2[[#This Row],[Household waste (%)]], NA())</f>
        <v>1191721.1225999999</v>
      </c>
      <c r="L3491" s="13">
        <v>31.53</v>
      </c>
      <c r="M3491" s="10">
        <f>SUMIFS(Table2[Household waste (%)], Table2[Country], "Australia", Table2[Year], 2020)</f>
        <v>1412.17</v>
      </c>
      <c r="N3491" s="10">
        <f>COUNTIFS(Table2[Year], "USA")</f>
        <v>0</v>
      </c>
    </row>
    <row r="3492" spans="1:14" x14ac:dyDescent="0.35">
      <c r="A3492" s="8" t="s">
        <v>10</v>
      </c>
      <c r="B3492" s="9">
        <v>2022</v>
      </c>
      <c r="C3492" s="8" t="s">
        <v>15</v>
      </c>
      <c r="D3492" s="9">
        <v>9380.4599999999991</v>
      </c>
      <c r="E3492" s="10">
        <v>10402.32</v>
      </c>
      <c r="F3492" s="10">
        <f>IFERROR(Table2[[#This Row],[Economic loss ($ million)]]*1000000 / Table2[[#This Row],[Total Waste (tons)]], NA())</f>
        <v>1108934.9562814618</v>
      </c>
      <c r="G3492" s="10" t="str">
        <f t="shared" si="54"/>
        <v>High</v>
      </c>
      <c r="H3492" s="10">
        <v>132.16</v>
      </c>
      <c r="I3492" s="10">
        <f>IFERROR(Table2[[#This Row],[Total Waste (tons)]] / (Table2[[#This Row],[Population (million)]]*1000), NA())</f>
        <v>1.052730455861558E-2</v>
      </c>
      <c r="J3492" s="10">
        <v>891.06</v>
      </c>
      <c r="K3492" s="10">
        <f>IFERROR(Table2[[#This Row],[Total Waste (tons)]] * Table2[[#This Row],[Household waste (%)]], NA())</f>
        <v>448948.81559999997</v>
      </c>
      <c r="L3492" s="10">
        <v>47.86</v>
      </c>
      <c r="M3492" s="10">
        <f>SUMIFS(Table2[Household waste (%)], Table2[Country], "Australia", Table2[Year], 2020)</f>
        <v>1412.17</v>
      </c>
      <c r="N3492" s="10">
        <f>COUNTIFS(Table2[Year], "USA")</f>
        <v>0</v>
      </c>
    </row>
    <row r="3493" spans="1:14" x14ac:dyDescent="0.35">
      <c r="A3493" s="11" t="s">
        <v>32</v>
      </c>
      <c r="B3493" s="12">
        <v>2020</v>
      </c>
      <c r="C3493" s="11" t="s">
        <v>15</v>
      </c>
      <c r="D3493" s="12">
        <v>4305.1099999999997</v>
      </c>
      <c r="E3493" s="13">
        <v>3922.57</v>
      </c>
      <c r="F3493" s="13">
        <f>IFERROR(Table2[[#This Row],[Economic loss ($ million)]]*1000000 / Table2[[#This Row],[Total Waste (tons)]], NA())</f>
        <v>911142.80471346853</v>
      </c>
      <c r="G3493" s="13" t="str">
        <f t="shared" si="54"/>
        <v>Low</v>
      </c>
      <c r="H3493" s="13">
        <v>80.739999999999995</v>
      </c>
      <c r="I3493" s="13">
        <f>IFERROR(Table2[[#This Row],[Total Waste (tons)]] / (Table2[[#This Row],[Population (million)]]*1000), NA())</f>
        <v>3.6924574584877175E-3</v>
      </c>
      <c r="J3493" s="13">
        <v>1165.92</v>
      </c>
      <c r="K3493" s="13">
        <f>IFERROR(Table2[[#This Row],[Total Waste (tons)]] * Table2[[#This Row],[Household waste (%)]], NA())</f>
        <v>216417.87969999999</v>
      </c>
      <c r="L3493" s="13">
        <v>50.27</v>
      </c>
      <c r="M3493" s="10">
        <f>SUMIFS(Table2[Household waste (%)], Table2[Country], "Australia", Table2[Year], 2020)</f>
        <v>1412.17</v>
      </c>
      <c r="N3493" s="10">
        <f>COUNTIFS(Table2[Year], "USA")</f>
        <v>0</v>
      </c>
    </row>
    <row r="3494" spans="1:14" x14ac:dyDescent="0.35">
      <c r="A3494" s="8" t="s">
        <v>30</v>
      </c>
      <c r="B3494" s="9">
        <v>2020</v>
      </c>
      <c r="C3494" s="8" t="s">
        <v>19</v>
      </c>
      <c r="D3494" s="9">
        <v>43358.51</v>
      </c>
      <c r="E3494" s="10">
        <v>40559.910000000003</v>
      </c>
      <c r="F3494" s="10">
        <f>IFERROR(Table2[[#This Row],[Economic loss ($ million)]]*1000000 / Table2[[#This Row],[Total Waste (tons)]], NA())</f>
        <v>935454.42405654618</v>
      </c>
      <c r="G3494" s="10" t="str">
        <f t="shared" si="54"/>
        <v>Low</v>
      </c>
      <c r="H3494" s="10">
        <v>146.74</v>
      </c>
      <c r="I3494" s="10">
        <f>IFERROR(Table2[[#This Row],[Total Waste (tons)]] / (Table2[[#This Row],[Population (million)]]*1000), NA())</f>
        <v>0.13530929347147672</v>
      </c>
      <c r="J3494" s="10">
        <v>320.44</v>
      </c>
      <c r="K3494" s="10">
        <f>IFERROR(Table2[[#This Row],[Total Waste (tons)]] * Table2[[#This Row],[Household waste (%)]], NA())</f>
        <v>2225592.3182999999</v>
      </c>
      <c r="L3494" s="10">
        <v>51.33</v>
      </c>
      <c r="M3494" s="10">
        <f>SUMIFS(Table2[Household waste (%)], Table2[Country], "Australia", Table2[Year], 2020)</f>
        <v>1412.17</v>
      </c>
      <c r="N3494" s="10">
        <f>COUNTIFS(Table2[Year], "USA")</f>
        <v>0</v>
      </c>
    </row>
    <row r="3495" spans="1:14" x14ac:dyDescent="0.35">
      <c r="A3495" s="11" t="s">
        <v>8</v>
      </c>
      <c r="B3495" s="12">
        <v>2024</v>
      </c>
      <c r="C3495" s="11" t="s">
        <v>9</v>
      </c>
      <c r="D3495" s="12">
        <v>33383.46</v>
      </c>
      <c r="E3495" s="13">
        <v>31641.85</v>
      </c>
      <c r="F3495" s="13">
        <f>IFERROR(Table2[[#This Row],[Economic loss ($ million)]]*1000000 / Table2[[#This Row],[Total Waste (tons)]], NA())</f>
        <v>947830.1530158947</v>
      </c>
      <c r="G3495" s="13" t="str">
        <f t="shared" si="54"/>
        <v>Low</v>
      </c>
      <c r="H3495" s="13">
        <v>179.15</v>
      </c>
      <c r="I3495" s="13">
        <f>IFERROR(Table2[[#This Row],[Total Waste (tons)]] / (Table2[[#This Row],[Population (million)]]*1000), NA())</f>
        <v>4.7655256095471936E-2</v>
      </c>
      <c r="J3495" s="13">
        <v>700.52</v>
      </c>
      <c r="K3495" s="13">
        <f>IFERROR(Table2[[#This Row],[Total Waste (tons)]] * Table2[[#This Row],[Household waste (%)]], NA())</f>
        <v>1405109.8314</v>
      </c>
      <c r="L3495" s="13">
        <v>42.09</v>
      </c>
      <c r="M3495" s="10">
        <f>SUMIFS(Table2[Household waste (%)], Table2[Country], "Australia", Table2[Year], 2020)</f>
        <v>1412.17</v>
      </c>
      <c r="N3495" s="10">
        <f>COUNTIFS(Table2[Year], "USA")</f>
        <v>0</v>
      </c>
    </row>
    <row r="3496" spans="1:14" x14ac:dyDescent="0.35">
      <c r="A3496" s="8" t="s">
        <v>28</v>
      </c>
      <c r="B3496" s="9">
        <v>2023</v>
      </c>
      <c r="C3496" s="8" t="s">
        <v>13</v>
      </c>
      <c r="D3496" s="9">
        <v>11076.21</v>
      </c>
      <c r="E3496" s="10">
        <v>9468.17</v>
      </c>
      <c r="F3496" s="10">
        <f>IFERROR(Table2[[#This Row],[Economic loss ($ million)]]*1000000 / Table2[[#This Row],[Total Waste (tons)]], NA())</f>
        <v>854820.37628394552</v>
      </c>
      <c r="G3496" s="10" t="str">
        <f t="shared" si="54"/>
        <v>Low</v>
      </c>
      <c r="H3496" s="10">
        <v>23.69</v>
      </c>
      <c r="I3496" s="10">
        <f>IFERROR(Table2[[#This Row],[Total Waste (tons)]] / (Table2[[#This Row],[Population (million)]]*1000), NA())</f>
        <v>1.3073593635655436E-2</v>
      </c>
      <c r="J3496" s="10">
        <v>847.22</v>
      </c>
      <c r="K3496" s="10">
        <f>IFERROR(Table2[[#This Row],[Total Waste (tons)]] * Table2[[#This Row],[Household waste (%)]], NA())</f>
        <v>619049.37689999992</v>
      </c>
      <c r="L3496" s="10">
        <v>55.89</v>
      </c>
      <c r="M3496" s="10">
        <f>SUMIFS(Table2[Household waste (%)], Table2[Country], "Australia", Table2[Year], 2020)</f>
        <v>1412.17</v>
      </c>
      <c r="N3496" s="10">
        <f>COUNTIFS(Table2[Year], "USA")</f>
        <v>0</v>
      </c>
    </row>
    <row r="3497" spans="1:14" x14ac:dyDescent="0.35">
      <c r="A3497" s="11" t="s">
        <v>30</v>
      </c>
      <c r="B3497" s="12">
        <v>2022</v>
      </c>
      <c r="C3497" s="11" t="s">
        <v>11</v>
      </c>
      <c r="D3497" s="12">
        <v>35453.199999999997</v>
      </c>
      <c r="E3497" s="13">
        <v>29871.31</v>
      </c>
      <c r="F3497" s="13">
        <f>IFERROR(Table2[[#This Row],[Economic loss ($ million)]]*1000000 / Table2[[#This Row],[Total Waste (tons)]], NA())</f>
        <v>842556.10212900396</v>
      </c>
      <c r="G3497" s="13" t="str">
        <f t="shared" si="54"/>
        <v>Low</v>
      </c>
      <c r="H3497" s="13">
        <v>120.72</v>
      </c>
      <c r="I3497" s="13">
        <f>IFERROR(Table2[[#This Row],[Total Waste (tons)]] / (Table2[[#This Row],[Population (million)]]*1000), NA())</f>
        <v>0.21806618280231269</v>
      </c>
      <c r="J3497" s="13">
        <v>162.58000000000001</v>
      </c>
      <c r="K3497" s="13">
        <f>IFERROR(Table2[[#This Row],[Total Waste (tons)]] * Table2[[#This Row],[Household waste (%)]], NA())</f>
        <v>2227170.0239999997</v>
      </c>
      <c r="L3497" s="13">
        <v>62.82</v>
      </c>
      <c r="M3497" s="10">
        <f>SUMIFS(Table2[Household waste (%)], Table2[Country], "Australia", Table2[Year], 2020)</f>
        <v>1412.17</v>
      </c>
      <c r="N3497" s="10">
        <f>COUNTIFS(Table2[Year], "USA")</f>
        <v>0</v>
      </c>
    </row>
    <row r="3498" spans="1:14" x14ac:dyDescent="0.35">
      <c r="A3498" s="8" t="s">
        <v>16</v>
      </c>
      <c r="B3498" s="9">
        <v>2021</v>
      </c>
      <c r="C3498" s="8" t="s">
        <v>22</v>
      </c>
      <c r="D3498" s="9">
        <v>13457.47</v>
      </c>
      <c r="E3498" s="10">
        <v>13475.25</v>
      </c>
      <c r="F3498" s="10">
        <f>IFERROR(Table2[[#This Row],[Economic loss ($ million)]]*1000000 / Table2[[#This Row],[Total Waste (tons)]], NA())</f>
        <v>1001321.1993041784</v>
      </c>
      <c r="G3498" s="10" t="str">
        <f t="shared" si="54"/>
        <v>Medium</v>
      </c>
      <c r="H3498" s="10">
        <v>90.53</v>
      </c>
      <c r="I3498" s="10">
        <f>IFERROR(Table2[[#This Row],[Total Waste (tons)]] / (Table2[[#This Row],[Population (million)]]*1000), NA())</f>
        <v>2.1227297821663483E-2</v>
      </c>
      <c r="J3498" s="10">
        <v>633.97</v>
      </c>
      <c r="K3498" s="10">
        <f>IFERROR(Table2[[#This Row],[Total Waste (tons)]] * Table2[[#This Row],[Household waste (%)]], NA())</f>
        <v>596838.79449999996</v>
      </c>
      <c r="L3498" s="10">
        <v>44.35</v>
      </c>
      <c r="M3498" s="10">
        <f>SUMIFS(Table2[Household waste (%)], Table2[Country], "Australia", Table2[Year], 2020)</f>
        <v>1412.17</v>
      </c>
      <c r="N3498" s="10">
        <f>COUNTIFS(Table2[Year], "USA")</f>
        <v>0</v>
      </c>
    </row>
    <row r="3499" spans="1:14" x14ac:dyDescent="0.35">
      <c r="A3499" s="11" t="s">
        <v>32</v>
      </c>
      <c r="B3499" s="12">
        <v>2020</v>
      </c>
      <c r="C3499" s="11" t="s">
        <v>19</v>
      </c>
      <c r="D3499" s="12">
        <v>19988.52</v>
      </c>
      <c r="E3499" s="13">
        <v>22368.34</v>
      </c>
      <c r="F3499" s="13">
        <f>IFERROR(Table2[[#This Row],[Economic loss ($ million)]]*1000000 / Table2[[#This Row],[Total Waste (tons)]], NA())</f>
        <v>1119059.3400611952</v>
      </c>
      <c r="G3499" s="13" t="str">
        <f t="shared" si="54"/>
        <v>High</v>
      </c>
      <c r="H3499" s="13">
        <v>95.72</v>
      </c>
      <c r="I3499" s="13">
        <f>IFERROR(Table2[[#This Row],[Total Waste (tons)]] / (Table2[[#This Row],[Population (million)]]*1000), NA())</f>
        <v>0.17989847898478986</v>
      </c>
      <c r="J3499" s="13">
        <v>111.11</v>
      </c>
      <c r="K3499" s="13">
        <f>IFERROR(Table2[[#This Row],[Total Waste (tons)]] * Table2[[#This Row],[Household waste (%)]], NA())</f>
        <v>1247083.7628000001</v>
      </c>
      <c r="L3499" s="13">
        <v>62.39</v>
      </c>
      <c r="M3499" s="10">
        <f>SUMIFS(Table2[Household waste (%)], Table2[Country], "Australia", Table2[Year], 2020)</f>
        <v>1412.17</v>
      </c>
      <c r="N3499" s="10">
        <f>COUNTIFS(Table2[Year], "USA")</f>
        <v>0</v>
      </c>
    </row>
    <row r="3500" spans="1:14" x14ac:dyDescent="0.35">
      <c r="A3500" s="8" t="s">
        <v>35</v>
      </c>
      <c r="B3500" s="9">
        <v>2020</v>
      </c>
      <c r="C3500" s="8" t="s">
        <v>25</v>
      </c>
      <c r="D3500" s="9">
        <v>44207.99</v>
      </c>
      <c r="E3500" s="10">
        <v>36016.43</v>
      </c>
      <c r="F3500" s="10">
        <f>IFERROR(Table2[[#This Row],[Economic loss ($ million)]]*1000000 / Table2[[#This Row],[Total Waste (tons)]], NA())</f>
        <v>814704.08403548773</v>
      </c>
      <c r="G3500" s="10" t="str">
        <f t="shared" si="54"/>
        <v>Low</v>
      </c>
      <c r="H3500" s="10">
        <v>101.07</v>
      </c>
      <c r="I3500" s="10">
        <f>IFERROR(Table2[[#This Row],[Total Waste (tons)]] / (Table2[[#This Row],[Population (million)]]*1000), NA())</f>
        <v>3.1843713083815943E-2</v>
      </c>
      <c r="J3500" s="10">
        <v>1388.28</v>
      </c>
      <c r="K3500" s="10">
        <f>IFERROR(Table2[[#This Row],[Total Waste (tons)]] * Table2[[#This Row],[Household waste (%)]], NA())</f>
        <v>2012789.7847</v>
      </c>
      <c r="L3500" s="10">
        <v>45.53</v>
      </c>
      <c r="M3500" s="10">
        <f>SUMIFS(Table2[Household waste (%)], Table2[Country], "Australia", Table2[Year], 2020)</f>
        <v>1412.17</v>
      </c>
      <c r="N3500" s="10">
        <f>COUNTIFS(Table2[Year], "USA")</f>
        <v>0</v>
      </c>
    </row>
    <row r="3501" spans="1:14" x14ac:dyDescent="0.35">
      <c r="A3501" s="11" t="s">
        <v>32</v>
      </c>
      <c r="B3501" s="12">
        <v>2022</v>
      </c>
      <c r="C3501" s="11" t="s">
        <v>25</v>
      </c>
      <c r="D3501" s="12">
        <v>41808.81</v>
      </c>
      <c r="E3501" s="13">
        <v>42236.58</v>
      </c>
      <c r="F3501" s="13">
        <f>IFERROR(Table2[[#This Row],[Economic loss ($ million)]]*1000000 / Table2[[#This Row],[Total Waste (tons)]], NA())</f>
        <v>1010231.5755937565</v>
      </c>
      <c r="G3501" s="13" t="str">
        <f t="shared" si="54"/>
        <v>Medium</v>
      </c>
      <c r="H3501" s="13">
        <v>67.75</v>
      </c>
      <c r="I3501" s="13">
        <f>IFERROR(Table2[[#This Row],[Total Waste (tons)]] / (Table2[[#This Row],[Population (million)]]*1000), NA())</f>
        <v>6.380199606281188E-2</v>
      </c>
      <c r="J3501" s="13">
        <v>655.29</v>
      </c>
      <c r="K3501" s="13">
        <f>IFERROR(Table2[[#This Row],[Total Waste (tons)]] * Table2[[#This Row],[Household waste (%)]], NA())</f>
        <v>1888085.8595999999</v>
      </c>
      <c r="L3501" s="13">
        <v>45.16</v>
      </c>
      <c r="M3501" s="10">
        <f>SUMIFS(Table2[Household waste (%)], Table2[Country], "Australia", Table2[Year], 2020)</f>
        <v>1412.17</v>
      </c>
      <c r="N3501" s="10">
        <f>COUNTIFS(Table2[Year], "USA")</f>
        <v>0</v>
      </c>
    </row>
    <row r="3502" spans="1:14" x14ac:dyDescent="0.35">
      <c r="A3502" s="8" t="s">
        <v>33</v>
      </c>
      <c r="B3502" s="9">
        <v>2023</v>
      </c>
      <c r="C3502" s="8" t="s">
        <v>25</v>
      </c>
      <c r="D3502" s="9">
        <v>23698.47</v>
      </c>
      <c r="E3502" s="10">
        <v>26035.42</v>
      </c>
      <c r="F3502" s="10">
        <f>IFERROR(Table2[[#This Row],[Economic loss ($ million)]]*1000000 / Table2[[#This Row],[Total Waste (tons)]], NA())</f>
        <v>1098611.851313608</v>
      </c>
      <c r="G3502" s="10" t="str">
        <f t="shared" si="54"/>
        <v>Medium</v>
      </c>
      <c r="H3502" s="10">
        <v>135.44999999999999</v>
      </c>
      <c r="I3502" s="10">
        <f>IFERROR(Table2[[#This Row],[Total Waste (tons)]] / (Table2[[#This Row],[Population (million)]]*1000), NA())</f>
        <v>5.5804436385899645E-2</v>
      </c>
      <c r="J3502" s="10">
        <v>424.67</v>
      </c>
      <c r="K3502" s="10">
        <f>IFERROR(Table2[[#This Row],[Total Waste (tons)]] * Table2[[#This Row],[Household waste (%)]], NA())</f>
        <v>1201275.4443000001</v>
      </c>
      <c r="L3502" s="10">
        <v>50.69</v>
      </c>
      <c r="M3502" s="10">
        <f>SUMIFS(Table2[Household waste (%)], Table2[Country], "Australia", Table2[Year], 2020)</f>
        <v>1412.17</v>
      </c>
      <c r="N3502" s="10">
        <f>COUNTIFS(Table2[Year], "USA")</f>
        <v>0</v>
      </c>
    </row>
    <row r="3503" spans="1:14" x14ac:dyDescent="0.35">
      <c r="A3503" s="11" t="s">
        <v>31</v>
      </c>
      <c r="B3503" s="12">
        <v>2024</v>
      </c>
      <c r="C3503" s="11" t="s">
        <v>20</v>
      </c>
      <c r="D3503" s="12">
        <v>13083.38</v>
      </c>
      <c r="E3503" s="13">
        <v>13486.47</v>
      </c>
      <c r="F3503" s="13">
        <f>IFERROR(Table2[[#This Row],[Economic loss ($ million)]]*1000000 / Table2[[#This Row],[Total Waste (tons)]], NA())</f>
        <v>1030809.3168584877</v>
      </c>
      <c r="G3503" s="13" t="str">
        <f t="shared" si="54"/>
        <v>Medium</v>
      </c>
      <c r="H3503" s="13">
        <v>83.71</v>
      </c>
      <c r="I3503" s="13">
        <f>IFERROR(Table2[[#This Row],[Total Waste (tons)]] / (Table2[[#This Row],[Population (million)]]*1000), NA())</f>
        <v>0.13525669389020986</v>
      </c>
      <c r="J3503" s="13">
        <v>96.73</v>
      </c>
      <c r="K3503" s="13">
        <f>IFERROR(Table2[[#This Row],[Total Waste (tons)]] * Table2[[#This Row],[Household waste (%)]], NA())</f>
        <v>734370.11939999997</v>
      </c>
      <c r="L3503" s="13">
        <v>56.13</v>
      </c>
      <c r="M3503" s="10">
        <f>SUMIFS(Table2[Household waste (%)], Table2[Country], "Australia", Table2[Year], 2020)</f>
        <v>1412.17</v>
      </c>
      <c r="N3503" s="10">
        <f>COUNTIFS(Table2[Year], "USA")</f>
        <v>0</v>
      </c>
    </row>
    <row r="3504" spans="1:14" x14ac:dyDescent="0.35">
      <c r="A3504" s="8" t="s">
        <v>12</v>
      </c>
      <c r="B3504" s="9">
        <v>2021</v>
      </c>
      <c r="C3504" s="8" t="s">
        <v>15</v>
      </c>
      <c r="D3504" s="9">
        <v>28760.63</v>
      </c>
      <c r="E3504" s="10">
        <v>23062.880000000001</v>
      </c>
      <c r="F3504" s="10">
        <f>IFERROR(Table2[[#This Row],[Economic loss ($ million)]]*1000000 / Table2[[#This Row],[Total Waste (tons)]], NA())</f>
        <v>801890.64008681313</v>
      </c>
      <c r="G3504" s="10" t="str">
        <f t="shared" si="54"/>
        <v>Low</v>
      </c>
      <c r="H3504" s="10">
        <v>158.32</v>
      </c>
      <c r="I3504" s="10">
        <f>IFERROR(Table2[[#This Row],[Total Waste (tons)]] / (Table2[[#This Row],[Population (million)]]*1000), NA())</f>
        <v>6.7350373510057848E-2</v>
      </c>
      <c r="J3504" s="10">
        <v>427.03</v>
      </c>
      <c r="K3504" s="10">
        <f>IFERROR(Table2[[#This Row],[Total Waste (tons)]] * Table2[[#This Row],[Household waste (%)]], NA())</f>
        <v>903371.38829999999</v>
      </c>
      <c r="L3504" s="10">
        <v>31.41</v>
      </c>
      <c r="M3504" s="10">
        <f>SUMIFS(Table2[Household waste (%)], Table2[Country], "Australia", Table2[Year], 2020)</f>
        <v>1412.17</v>
      </c>
      <c r="N3504" s="10">
        <f>COUNTIFS(Table2[Year], "USA")</f>
        <v>0</v>
      </c>
    </row>
    <row r="3505" spans="1:14" x14ac:dyDescent="0.35">
      <c r="A3505" s="11" t="s">
        <v>23</v>
      </c>
      <c r="B3505" s="12">
        <v>2022</v>
      </c>
      <c r="C3505" s="11" t="s">
        <v>20</v>
      </c>
      <c r="D3505" s="12">
        <v>6212.78</v>
      </c>
      <c r="E3505" s="13">
        <v>6174.84</v>
      </c>
      <c r="F3505" s="13">
        <f>IFERROR(Table2[[#This Row],[Economic loss ($ million)]]*1000000 / Table2[[#This Row],[Total Waste (tons)]], NA())</f>
        <v>993893.23298104876</v>
      </c>
      <c r="G3505" s="13" t="str">
        <f t="shared" si="54"/>
        <v>Medium</v>
      </c>
      <c r="H3505" s="13">
        <v>178.86</v>
      </c>
      <c r="I3505" s="13">
        <f>IFERROR(Table2[[#This Row],[Total Waste (tons)]] / (Table2[[#This Row],[Population (million)]]*1000), NA())</f>
        <v>6.2042181789130997E-3</v>
      </c>
      <c r="J3505" s="13">
        <v>1001.38</v>
      </c>
      <c r="K3505" s="13">
        <f>IFERROR(Table2[[#This Row],[Total Waste (tons)]] * Table2[[#This Row],[Household waste (%)]], NA())</f>
        <v>253170.785</v>
      </c>
      <c r="L3505" s="13">
        <v>40.75</v>
      </c>
      <c r="M3505" s="10">
        <f>SUMIFS(Table2[Household waste (%)], Table2[Country], "Australia", Table2[Year], 2020)</f>
        <v>1412.17</v>
      </c>
      <c r="N3505" s="10">
        <f>COUNTIFS(Table2[Year], "USA")</f>
        <v>0</v>
      </c>
    </row>
    <row r="3506" spans="1:14" x14ac:dyDescent="0.35">
      <c r="A3506" s="8" t="s">
        <v>34</v>
      </c>
      <c r="B3506" s="9">
        <v>2020</v>
      </c>
      <c r="C3506" s="8" t="s">
        <v>20</v>
      </c>
      <c r="D3506" s="9">
        <v>39039.85</v>
      </c>
      <c r="E3506" s="10">
        <v>33362.620000000003</v>
      </c>
      <c r="F3506" s="10">
        <f>IFERROR(Table2[[#This Row],[Economic loss ($ million)]]*1000000 / Table2[[#This Row],[Total Waste (tons)]], NA())</f>
        <v>854578.59085011866</v>
      </c>
      <c r="G3506" s="10" t="str">
        <f t="shared" si="54"/>
        <v>Low</v>
      </c>
      <c r="H3506" s="10">
        <v>123.73</v>
      </c>
      <c r="I3506" s="10">
        <f>IFERROR(Table2[[#This Row],[Total Waste (tons)]] / (Table2[[#This Row],[Population (million)]]*1000), NA())</f>
        <v>3.7381960070857471E-2</v>
      </c>
      <c r="J3506" s="10">
        <v>1044.3499999999999</v>
      </c>
      <c r="K3506" s="10">
        <f>IFERROR(Table2[[#This Row],[Total Waste (tons)]] * Table2[[#This Row],[Household waste (%)]], NA())</f>
        <v>2292419.9920000001</v>
      </c>
      <c r="L3506" s="10">
        <v>58.72</v>
      </c>
      <c r="M3506" s="10">
        <f>SUMIFS(Table2[Household waste (%)], Table2[Country], "Australia", Table2[Year], 2020)</f>
        <v>1412.17</v>
      </c>
      <c r="N3506" s="10">
        <f>COUNTIFS(Table2[Year], "USA")</f>
        <v>0</v>
      </c>
    </row>
    <row r="3507" spans="1:14" x14ac:dyDescent="0.35">
      <c r="A3507" s="11" t="s">
        <v>30</v>
      </c>
      <c r="B3507" s="12">
        <v>2018</v>
      </c>
      <c r="C3507" s="11" t="s">
        <v>9</v>
      </c>
      <c r="D3507" s="12">
        <v>18969.11</v>
      </c>
      <c r="E3507" s="13">
        <v>15680.79</v>
      </c>
      <c r="F3507" s="13">
        <f>IFERROR(Table2[[#This Row],[Economic loss ($ million)]]*1000000 / Table2[[#This Row],[Total Waste (tons)]], NA())</f>
        <v>826648.69358657312</v>
      </c>
      <c r="G3507" s="13" t="str">
        <f t="shared" si="54"/>
        <v>Low</v>
      </c>
      <c r="H3507" s="13">
        <v>53.34</v>
      </c>
      <c r="I3507" s="13">
        <f>IFERROR(Table2[[#This Row],[Total Waste (tons)]] / (Table2[[#This Row],[Population (million)]]*1000), NA())</f>
        <v>1.675228069555695E-2</v>
      </c>
      <c r="J3507" s="13">
        <v>1132.33</v>
      </c>
      <c r="K3507" s="13">
        <f>IFERROR(Table2[[#This Row],[Total Waste (tons)]] * Table2[[#This Row],[Household waste (%)]], NA())</f>
        <v>1251012.8045000001</v>
      </c>
      <c r="L3507" s="13">
        <v>65.95</v>
      </c>
      <c r="M3507" s="10">
        <f>SUMIFS(Table2[Household waste (%)], Table2[Country], "Australia", Table2[Year], 2020)</f>
        <v>1412.17</v>
      </c>
      <c r="N3507" s="10">
        <f>COUNTIFS(Table2[Year], "USA")</f>
        <v>0</v>
      </c>
    </row>
    <row r="3508" spans="1:14" x14ac:dyDescent="0.35">
      <c r="A3508" s="8" t="s">
        <v>14</v>
      </c>
      <c r="B3508" s="9">
        <v>2020</v>
      </c>
      <c r="C3508" s="8" t="s">
        <v>15</v>
      </c>
      <c r="D3508" s="9">
        <v>38395.449999999997</v>
      </c>
      <c r="E3508" s="10">
        <v>33656.74</v>
      </c>
      <c r="F3508" s="10">
        <f>IFERROR(Table2[[#This Row],[Economic loss ($ million)]]*1000000 / Table2[[#This Row],[Total Waste (tons)]], NA())</f>
        <v>876581.46993979753</v>
      </c>
      <c r="G3508" s="10" t="str">
        <f t="shared" si="54"/>
        <v>Low</v>
      </c>
      <c r="H3508" s="10">
        <v>73.040000000000006</v>
      </c>
      <c r="I3508" s="10">
        <f>IFERROR(Table2[[#This Row],[Total Waste (tons)]] / (Table2[[#This Row],[Population (million)]]*1000), NA())</f>
        <v>7.0914892045139719E-2</v>
      </c>
      <c r="J3508" s="10">
        <v>541.42999999999995</v>
      </c>
      <c r="K3508" s="10">
        <f>IFERROR(Table2[[#This Row],[Total Waste (tons)]] * Table2[[#This Row],[Household waste (%)]], NA())</f>
        <v>1780780.9709999999</v>
      </c>
      <c r="L3508" s="10">
        <v>46.38</v>
      </c>
      <c r="M3508" s="10">
        <f>SUMIFS(Table2[Household waste (%)], Table2[Country], "Australia", Table2[Year], 2020)</f>
        <v>1412.17</v>
      </c>
      <c r="N3508" s="10">
        <f>COUNTIFS(Table2[Year], "USA")</f>
        <v>0</v>
      </c>
    </row>
    <row r="3509" spans="1:14" x14ac:dyDescent="0.35">
      <c r="A3509" s="11" t="s">
        <v>8</v>
      </c>
      <c r="B3509" s="12">
        <v>2023</v>
      </c>
      <c r="C3509" s="11" t="s">
        <v>22</v>
      </c>
      <c r="D3509" s="12">
        <v>34163.29</v>
      </c>
      <c r="E3509" s="13">
        <v>40069.69</v>
      </c>
      <c r="F3509" s="13">
        <f>IFERROR(Table2[[#This Row],[Economic loss ($ million)]]*1000000 / Table2[[#This Row],[Total Waste (tons)]], NA())</f>
        <v>1172887.3302307827</v>
      </c>
      <c r="G3509" s="13" t="str">
        <f t="shared" si="54"/>
        <v>High</v>
      </c>
      <c r="H3509" s="13">
        <v>91.17</v>
      </c>
      <c r="I3509" s="13">
        <f>IFERROR(Table2[[#This Row],[Total Waste (tons)]] / (Table2[[#This Row],[Population (million)]]*1000), NA())</f>
        <v>5.3799609454969213E-2</v>
      </c>
      <c r="J3509" s="13">
        <v>635.01</v>
      </c>
      <c r="K3509" s="13">
        <f>IFERROR(Table2[[#This Row],[Total Waste (tons)]] * Table2[[#This Row],[Household waste (%)]], NA())</f>
        <v>1917243.8348000001</v>
      </c>
      <c r="L3509" s="13">
        <v>56.12</v>
      </c>
      <c r="M3509" s="10">
        <f>SUMIFS(Table2[Household waste (%)], Table2[Country], "Australia", Table2[Year], 2020)</f>
        <v>1412.17</v>
      </c>
      <c r="N3509" s="10">
        <f>COUNTIFS(Table2[Year], "USA")</f>
        <v>0</v>
      </c>
    </row>
    <row r="3510" spans="1:14" x14ac:dyDescent="0.35">
      <c r="A3510" s="8" t="s">
        <v>24</v>
      </c>
      <c r="B3510" s="9">
        <v>2024</v>
      </c>
      <c r="C3510" s="8" t="s">
        <v>9</v>
      </c>
      <c r="D3510" s="9">
        <v>10616.72</v>
      </c>
      <c r="E3510" s="10">
        <v>12150.96</v>
      </c>
      <c r="F3510" s="10">
        <f>IFERROR(Table2[[#This Row],[Economic loss ($ million)]]*1000000 / Table2[[#This Row],[Total Waste (tons)]], NA())</f>
        <v>1144511.6759225072</v>
      </c>
      <c r="G3510" s="10" t="str">
        <f t="shared" si="54"/>
        <v>High</v>
      </c>
      <c r="H3510" s="10">
        <v>149.33000000000001</v>
      </c>
      <c r="I3510" s="10">
        <f>IFERROR(Table2[[#This Row],[Total Waste (tons)]] / (Table2[[#This Row],[Population (million)]]*1000), NA())</f>
        <v>8.4041574643583718E-3</v>
      </c>
      <c r="J3510" s="10">
        <v>1263.27</v>
      </c>
      <c r="K3510" s="10">
        <f>IFERROR(Table2[[#This Row],[Total Waste (tons)]] * Table2[[#This Row],[Household waste (%)]], NA())</f>
        <v>582008.59039999999</v>
      </c>
      <c r="L3510" s="10">
        <v>54.82</v>
      </c>
      <c r="M3510" s="10">
        <f>SUMIFS(Table2[Household waste (%)], Table2[Country], "Australia", Table2[Year], 2020)</f>
        <v>1412.17</v>
      </c>
      <c r="N3510" s="10">
        <f>COUNTIFS(Table2[Year], "USA")</f>
        <v>0</v>
      </c>
    </row>
    <row r="3511" spans="1:14" x14ac:dyDescent="0.35">
      <c r="A3511" s="11" t="s">
        <v>18</v>
      </c>
      <c r="B3511" s="12">
        <v>2018</v>
      </c>
      <c r="C3511" s="11" t="s">
        <v>13</v>
      </c>
      <c r="D3511" s="12">
        <v>16670.87</v>
      </c>
      <c r="E3511" s="13">
        <v>15213.54</v>
      </c>
      <c r="F3511" s="13">
        <f>IFERROR(Table2[[#This Row],[Economic loss ($ million)]]*1000000 / Table2[[#This Row],[Total Waste (tons)]], NA())</f>
        <v>912582.24675736786</v>
      </c>
      <c r="G3511" s="13" t="str">
        <f t="shared" si="54"/>
        <v>Low</v>
      </c>
      <c r="H3511" s="13">
        <v>41.88</v>
      </c>
      <c r="I3511" s="13">
        <f>IFERROR(Table2[[#This Row],[Total Waste (tons)]] / (Table2[[#This Row],[Population (million)]]*1000), NA())</f>
        <v>5.6877755032412144E-2</v>
      </c>
      <c r="J3511" s="13">
        <v>293.10000000000002</v>
      </c>
      <c r="K3511" s="13">
        <f>IFERROR(Table2[[#This Row],[Total Waste (tons)]] * Table2[[#This Row],[Household waste (%)]], NA())</f>
        <v>866218.40519999992</v>
      </c>
      <c r="L3511" s="13">
        <v>51.96</v>
      </c>
      <c r="M3511" s="10">
        <f>SUMIFS(Table2[Household waste (%)], Table2[Country], "Australia", Table2[Year], 2020)</f>
        <v>1412.17</v>
      </c>
      <c r="N3511" s="10">
        <f>COUNTIFS(Table2[Year], "USA")</f>
        <v>0</v>
      </c>
    </row>
    <row r="3512" spans="1:14" x14ac:dyDescent="0.35">
      <c r="A3512" s="8" t="s">
        <v>29</v>
      </c>
      <c r="B3512" s="9">
        <v>2020</v>
      </c>
      <c r="C3512" s="8" t="s">
        <v>20</v>
      </c>
      <c r="D3512" s="9">
        <v>37779.06</v>
      </c>
      <c r="E3512" s="10">
        <v>38537.1</v>
      </c>
      <c r="F3512" s="10">
        <f>IFERROR(Table2[[#This Row],[Economic loss ($ million)]]*1000000 / Table2[[#This Row],[Total Waste (tons)]], NA())</f>
        <v>1020065.0836733365</v>
      </c>
      <c r="G3512" s="10" t="str">
        <f t="shared" si="54"/>
        <v>Medium</v>
      </c>
      <c r="H3512" s="10">
        <v>115.99</v>
      </c>
      <c r="I3512" s="10">
        <f>IFERROR(Table2[[#This Row],[Total Waste (tons)]] / (Table2[[#This Row],[Population (million)]]*1000), NA())</f>
        <v>5.2927415626444749E-2</v>
      </c>
      <c r="J3512" s="10">
        <v>713.79</v>
      </c>
      <c r="K3512" s="10">
        <f>IFERROR(Table2[[#This Row],[Total Waste (tons)]] * Table2[[#This Row],[Household waste (%)]], NA())</f>
        <v>1921820.7821999998</v>
      </c>
      <c r="L3512" s="10">
        <v>50.87</v>
      </c>
      <c r="M3512" s="10">
        <f>SUMIFS(Table2[Household waste (%)], Table2[Country], "Australia", Table2[Year], 2020)</f>
        <v>1412.17</v>
      </c>
      <c r="N3512" s="10">
        <f>COUNTIFS(Table2[Year], "USA")</f>
        <v>0</v>
      </c>
    </row>
    <row r="3513" spans="1:14" x14ac:dyDescent="0.35">
      <c r="A3513" s="11" t="s">
        <v>29</v>
      </c>
      <c r="B3513" s="12">
        <v>2023</v>
      </c>
      <c r="C3513" s="11" t="s">
        <v>22</v>
      </c>
      <c r="D3513" s="12">
        <v>43452.84</v>
      </c>
      <c r="E3513" s="13">
        <v>46978.35</v>
      </c>
      <c r="F3513" s="13">
        <f>IFERROR(Table2[[#This Row],[Economic loss ($ million)]]*1000000 / Table2[[#This Row],[Total Waste (tons)]], NA())</f>
        <v>1081134.1675250686</v>
      </c>
      <c r="G3513" s="13" t="str">
        <f t="shared" si="54"/>
        <v>Medium</v>
      </c>
      <c r="H3513" s="13">
        <v>169.27</v>
      </c>
      <c r="I3513" s="13">
        <f>IFERROR(Table2[[#This Row],[Total Waste (tons)]] / (Table2[[#This Row],[Population (million)]]*1000), NA())</f>
        <v>3.3479085606860255E-2</v>
      </c>
      <c r="J3513" s="13">
        <v>1297.9100000000001</v>
      </c>
      <c r="K3513" s="13">
        <f>IFERROR(Table2[[#This Row],[Total Waste (tons)]] * Table2[[#This Row],[Household waste (%)]], NA())</f>
        <v>2325161.4683999997</v>
      </c>
      <c r="L3513" s="13">
        <v>53.51</v>
      </c>
      <c r="M3513" s="10">
        <f>SUMIFS(Table2[Household waste (%)], Table2[Country], "Australia", Table2[Year], 2020)</f>
        <v>1412.17</v>
      </c>
      <c r="N3513" s="10">
        <f>COUNTIFS(Table2[Year], "USA")</f>
        <v>0</v>
      </c>
    </row>
    <row r="3514" spans="1:14" x14ac:dyDescent="0.35">
      <c r="A3514" s="8" t="s">
        <v>18</v>
      </c>
      <c r="B3514" s="9">
        <v>2019</v>
      </c>
      <c r="C3514" s="8" t="s">
        <v>13</v>
      </c>
      <c r="D3514" s="9">
        <v>11818.08</v>
      </c>
      <c r="E3514" s="10">
        <v>12573.23</v>
      </c>
      <c r="F3514" s="10">
        <f>IFERROR(Table2[[#This Row],[Economic loss ($ million)]]*1000000 / Table2[[#This Row],[Total Waste (tons)]], NA())</f>
        <v>1063897.8581969321</v>
      </c>
      <c r="G3514" s="10" t="str">
        <f t="shared" si="54"/>
        <v>Medium</v>
      </c>
      <c r="H3514" s="10">
        <v>53.13</v>
      </c>
      <c r="I3514" s="10">
        <f>IFERROR(Table2[[#This Row],[Total Waste (tons)]] / (Table2[[#This Row],[Population (million)]]*1000), NA())</f>
        <v>8.7797572173602956E-3</v>
      </c>
      <c r="J3514" s="10">
        <v>1346.06</v>
      </c>
      <c r="K3514" s="10">
        <f>IFERROR(Table2[[#This Row],[Total Waste (tons)]] * Table2[[#This Row],[Household waste (%)]], NA())</f>
        <v>438332.58720000001</v>
      </c>
      <c r="L3514" s="10">
        <v>37.090000000000003</v>
      </c>
      <c r="M3514" s="10">
        <f>SUMIFS(Table2[Household waste (%)], Table2[Country], "Australia", Table2[Year], 2020)</f>
        <v>1412.17</v>
      </c>
      <c r="N3514" s="10">
        <f>COUNTIFS(Table2[Year], "USA")</f>
        <v>0</v>
      </c>
    </row>
    <row r="3515" spans="1:14" x14ac:dyDescent="0.35">
      <c r="A3515" s="11" t="s">
        <v>34</v>
      </c>
      <c r="B3515" s="12">
        <v>2021</v>
      </c>
      <c r="C3515" s="11" t="s">
        <v>20</v>
      </c>
      <c r="D3515" s="12">
        <v>37858.620000000003</v>
      </c>
      <c r="E3515" s="13">
        <v>42367.34</v>
      </c>
      <c r="F3515" s="13">
        <f>IFERROR(Table2[[#This Row],[Economic loss ($ million)]]*1000000 / Table2[[#This Row],[Total Waste (tons)]], NA())</f>
        <v>1119093.6172528211</v>
      </c>
      <c r="G3515" s="13" t="str">
        <f t="shared" si="54"/>
        <v>High</v>
      </c>
      <c r="H3515" s="13">
        <v>78.400000000000006</v>
      </c>
      <c r="I3515" s="13">
        <f>IFERROR(Table2[[#This Row],[Total Waste (tons)]] / (Table2[[#This Row],[Population (million)]]*1000), NA())</f>
        <v>4.3349730342482226E-2</v>
      </c>
      <c r="J3515" s="13">
        <v>873.33</v>
      </c>
      <c r="K3515" s="13">
        <f>IFERROR(Table2[[#This Row],[Total Waste (tons)]] * Table2[[#This Row],[Household waste (%)]], NA())</f>
        <v>2435445.0246000001</v>
      </c>
      <c r="L3515" s="13">
        <v>64.33</v>
      </c>
      <c r="M3515" s="10">
        <f>SUMIFS(Table2[Household waste (%)], Table2[Country], "Australia", Table2[Year], 2020)</f>
        <v>1412.17</v>
      </c>
      <c r="N3515" s="10">
        <f>COUNTIFS(Table2[Year], "USA")</f>
        <v>0</v>
      </c>
    </row>
    <row r="3516" spans="1:14" x14ac:dyDescent="0.35">
      <c r="A3516" s="8" t="s">
        <v>26</v>
      </c>
      <c r="B3516" s="9">
        <v>2019</v>
      </c>
      <c r="C3516" s="8" t="s">
        <v>25</v>
      </c>
      <c r="D3516" s="9">
        <v>24684.76</v>
      </c>
      <c r="E3516" s="10">
        <v>29436.85</v>
      </c>
      <c r="F3516" s="10">
        <f>IFERROR(Table2[[#This Row],[Economic loss ($ million)]]*1000000 / Table2[[#This Row],[Total Waste (tons)]], NA())</f>
        <v>1192511.0878128854</v>
      </c>
      <c r="G3516" s="10" t="str">
        <f t="shared" si="54"/>
        <v>High</v>
      </c>
      <c r="H3516" s="10">
        <v>96.73</v>
      </c>
      <c r="I3516" s="10">
        <f>IFERROR(Table2[[#This Row],[Total Waste (tons)]] / (Table2[[#This Row],[Population (million)]]*1000), NA())</f>
        <v>8.9720350379820443E-2</v>
      </c>
      <c r="J3516" s="10">
        <v>275.13</v>
      </c>
      <c r="K3516" s="10">
        <f>IFERROR(Table2[[#This Row],[Total Waste (tons)]] * Table2[[#This Row],[Household waste (%)]], NA())</f>
        <v>921235.24319999991</v>
      </c>
      <c r="L3516" s="10">
        <v>37.32</v>
      </c>
      <c r="M3516" s="10">
        <f>SUMIFS(Table2[Household waste (%)], Table2[Country], "Australia", Table2[Year], 2020)</f>
        <v>1412.17</v>
      </c>
      <c r="N3516" s="10">
        <f>COUNTIFS(Table2[Year], "USA")</f>
        <v>0</v>
      </c>
    </row>
    <row r="3517" spans="1:14" x14ac:dyDescent="0.35">
      <c r="A3517" s="11" t="s">
        <v>14</v>
      </c>
      <c r="B3517" s="12">
        <v>2023</v>
      </c>
      <c r="C3517" s="11" t="s">
        <v>20</v>
      </c>
      <c r="D3517" s="12">
        <v>18789.68</v>
      </c>
      <c r="E3517" s="13">
        <v>19530.43</v>
      </c>
      <c r="F3517" s="13">
        <f>IFERROR(Table2[[#This Row],[Economic loss ($ million)]]*1000000 / Table2[[#This Row],[Total Waste (tons)]], NA())</f>
        <v>1039423.2365851894</v>
      </c>
      <c r="G3517" s="13" t="str">
        <f t="shared" si="54"/>
        <v>Medium</v>
      </c>
      <c r="H3517" s="13">
        <v>86.12</v>
      </c>
      <c r="I3517" s="13">
        <f>IFERROR(Table2[[#This Row],[Total Waste (tons)]] / (Table2[[#This Row],[Population (million)]]*1000), NA())</f>
        <v>0.3542549019607843</v>
      </c>
      <c r="J3517" s="13">
        <v>53.04</v>
      </c>
      <c r="K3517" s="13">
        <f>IFERROR(Table2[[#This Row],[Total Waste (tons)]] * Table2[[#This Row],[Household waste (%)]], NA())</f>
        <v>1248762.1327999998</v>
      </c>
      <c r="L3517" s="13">
        <v>66.459999999999994</v>
      </c>
      <c r="M3517" s="10">
        <f>SUMIFS(Table2[Household waste (%)], Table2[Country], "Australia", Table2[Year], 2020)</f>
        <v>1412.17</v>
      </c>
      <c r="N3517" s="10">
        <f>COUNTIFS(Table2[Year], "USA")</f>
        <v>0</v>
      </c>
    </row>
    <row r="3518" spans="1:14" x14ac:dyDescent="0.35">
      <c r="A3518" s="8" t="s">
        <v>14</v>
      </c>
      <c r="B3518" s="9">
        <v>2021</v>
      </c>
      <c r="C3518" s="8" t="s">
        <v>22</v>
      </c>
      <c r="D3518" s="9">
        <v>36882.589999999997</v>
      </c>
      <c r="E3518" s="10">
        <v>38144.019999999997</v>
      </c>
      <c r="F3518" s="10">
        <f>IFERROR(Table2[[#This Row],[Economic loss ($ million)]]*1000000 / Table2[[#This Row],[Total Waste (tons)]], NA())</f>
        <v>1034201.2315295646</v>
      </c>
      <c r="G3518" s="10" t="str">
        <f t="shared" si="54"/>
        <v>Medium</v>
      </c>
      <c r="H3518" s="10">
        <v>153.66999999999999</v>
      </c>
      <c r="I3518" s="10">
        <f>IFERROR(Table2[[#This Row],[Total Waste (tons)]] / (Table2[[#This Row],[Population (million)]]*1000), NA())</f>
        <v>3.6639305014702375E-2</v>
      </c>
      <c r="J3518" s="10">
        <v>1006.64</v>
      </c>
      <c r="K3518" s="10">
        <f>IFERROR(Table2[[#This Row],[Total Waste (tons)]] * Table2[[#This Row],[Household waste (%)]], NA())</f>
        <v>2571454.1747999997</v>
      </c>
      <c r="L3518" s="10">
        <v>69.72</v>
      </c>
      <c r="M3518" s="10">
        <f>SUMIFS(Table2[Household waste (%)], Table2[Country], "Australia", Table2[Year], 2020)</f>
        <v>1412.17</v>
      </c>
      <c r="N3518" s="10">
        <f>COUNTIFS(Table2[Year], "USA")</f>
        <v>0</v>
      </c>
    </row>
    <row r="3519" spans="1:14" x14ac:dyDescent="0.35">
      <c r="A3519" s="11" t="s">
        <v>10</v>
      </c>
      <c r="B3519" s="12">
        <v>2020</v>
      </c>
      <c r="C3519" s="11" t="s">
        <v>19</v>
      </c>
      <c r="D3519" s="12">
        <v>6085.28</v>
      </c>
      <c r="E3519" s="13">
        <v>5685.71</v>
      </c>
      <c r="F3519" s="13">
        <f>IFERROR(Table2[[#This Row],[Economic loss ($ million)]]*1000000 / Table2[[#This Row],[Total Waste (tons)]], NA())</f>
        <v>934338.27202692407</v>
      </c>
      <c r="G3519" s="13" t="str">
        <f t="shared" si="54"/>
        <v>Low</v>
      </c>
      <c r="H3519" s="13">
        <v>95.93</v>
      </c>
      <c r="I3519" s="13">
        <f>IFERROR(Table2[[#This Row],[Total Waste (tons)]] / (Table2[[#This Row],[Population (million)]]*1000), NA())</f>
        <v>2.772210833219443E-2</v>
      </c>
      <c r="J3519" s="13">
        <v>219.51</v>
      </c>
      <c r="K3519" s="13">
        <f>IFERROR(Table2[[#This Row],[Total Waste (tons)]] * Table2[[#This Row],[Household waste (%)]], NA())</f>
        <v>358848.96159999998</v>
      </c>
      <c r="L3519" s="13">
        <v>58.97</v>
      </c>
      <c r="M3519" s="10">
        <f>SUMIFS(Table2[Household waste (%)], Table2[Country], "Australia", Table2[Year], 2020)</f>
        <v>1412.17</v>
      </c>
      <c r="N3519" s="10">
        <f>COUNTIFS(Table2[Year], "USA")</f>
        <v>0</v>
      </c>
    </row>
    <row r="3520" spans="1:14" x14ac:dyDescent="0.35">
      <c r="A3520" s="8" t="s">
        <v>18</v>
      </c>
      <c r="B3520" s="9">
        <v>2021</v>
      </c>
      <c r="C3520" s="8" t="s">
        <v>20</v>
      </c>
      <c r="D3520" s="9">
        <v>29603.919999999998</v>
      </c>
      <c r="E3520" s="10">
        <v>30482.84</v>
      </c>
      <c r="F3520" s="10">
        <f>IFERROR(Table2[[#This Row],[Economic loss ($ million)]]*1000000 / Table2[[#This Row],[Total Waste (tons)]], NA())</f>
        <v>1029689.3114155153</v>
      </c>
      <c r="G3520" s="10" t="str">
        <f t="shared" si="54"/>
        <v>Medium</v>
      </c>
      <c r="H3520" s="10">
        <v>146.65</v>
      </c>
      <c r="I3520" s="10">
        <f>IFERROR(Table2[[#This Row],[Total Waste (tons)]] / (Table2[[#This Row],[Population (million)]]*1000), NA())</f>
        <v>4.325276138156741E-2</v>
      </c>
      <c r="J3520" s="10">
        <v>684.44</v>
      </c>
      <c r="K3520" s="10">
        <f>IFERROR(Table2[[#This Row],[Total Waste (tons)]] * Table2[[#This Row],[Household waste (%)]], NA())</f>
        <v>1905308.2911999999</v>
      </c>
      <c r="L3520" s="10">
        <v>64.36</v>
      </c>
      <c r="M3520" s="10">
        <f>SUMIFS(Table2[Household waste (%)], Table2[Country], "Australia", Table2[Year], 2020)</f>
        <v>1412.17</v>
      </c>
      <c r="N3520" s="10">
        <f>COUNTIFS(Table2[Year], "USA")</f>
        <v>0</v>
      </c>
    </row>
    <row r="3521" spans="1:14" x14ac:dyDescent="0.35">
      <c r="A3521" s="11" t="s">
        <v>8</v>
      </c>
      <c r="B3521" s="12">
        <v>2023</v>
      </c>
      <c r="C3521" s="11" t="s">
        <v>19</v>
      </c>
      <c r="D3521" s="12">
        <v>27759.88</v>
      </c>
      <c r="E3521" s="13">
        <v>31262.21</v>
      </c>
      <c r="F3521" s="13">
        <f>IFERROR(Table2[[#This Row],[Economic loss ($ million)]]*1000000 / Table2[[#This Row],[Total Waste (tons)]], NA())</f>
        <v>1126165.170742813</v>
      </c>
      <c r="G3521" s="13" t="str">
        <f t="shared" si="54"/>
        <v>High</v>
      </c>
      <c r="H3521" s="13">
        <v>36.5</v>
      </c>
      <c r="I3521" s="13">
        <f>IFERROR(Table2[[#This Row],[Total Waste (tons)]] / (Table2[[#This Row],[Population (million)]]*1000), NA())</f>
        <v>0.32159267840593142</v>
      </c>
      <c r="J3521" s="13">
        <v>86.32</v>
      </c>
      <c r="K3521" s="13">
        <f>IFERROR(Table2[[#This Row],[Total Waste (tons)]] * Table2[[#This Row],[Household waste (%)]], NA())</f>
        <v>1784127.4875999999</v>
      </c>
      <c r="L3521" s="13">
        <v>64.27</v>
      </c>
      <c r="M3521" s="10">
        <f>SUMIFS(Table2[Household waste (%)], Table2[Country], "Australia", Table2[Year], 2020)</f>
        <v>1412.17</v>
      </c>
      <c r="N3521" s="10">
        <f>COUNTIFS(Table2[Year], "USA")</f>
        <v>0</v>
      </c>
    </row>
    <row r="3522" spans="1:14" x14ac:dyDescent="0.35">
      <c r="A3522" s="8" t="s">
        <v>24</v>
      </c>
      <c r="B3522" s="9">
        <v>2022</v>
      </c>
      <c r="C3522" s="8" t="s">
        <v>19</v>
      </c>
      <c r="D3522" s="9">
        <v>27413.78</v>
      </c>
      <c r="E3522" s="10">
        <v>31419.33</v>
      </c>
      <c r="F3522" s="10">
        <f>IFERROR(Table2[[#This Row],[Economic loss ($ million)]]*1000000 / Table2[[#This Row],[Total Waste (tons)]], NA())</f>
        <v>1146114.4723566032</v>
      </c>
      <c r="G3522" s="10" t="str">
        <f t="shared" ref="G3522:G3585" si="55">IF(F3522&gt;1100000,"High",IF(F3522&gt;=950000,"Medium","Low"))</f>
        <v>High</v>
      </c>
      <c r="H3522" s="10">
        <v>195.72</v>
      </c>
      <c r="I3522" s="10">
        <f>IFERROR(Table2[[#This Row],[Total Waste (tons)]] / (Table2[[#This Row],[Population (million)]]*1000), NA())</f>
        <v>0.12966502696055246</v>
      </c>
      <c r="J3522" s="10">
        <v>211.42</v>
      </c>
      <c r="K3522" s="10">
        <f>IFERROR(Table2[[#This Row],[Total Waste (tons)]] * Table2[[#This Row],[Household waste (%)]], NA())</f>
        <v>1903338.7454000001</v>
      </c>
      <c r="L3522" s="10">
        <v>69.430000000000007</v>
      </c>
      <c r="M3522" s="10">
        <f>SUMIFS(Table2[Household waste (%)], Table2[Country], "Australia", Table2[Year], 2020)</f>
        <v>1412.17</v>
      </c>
      <c r="N3522" s="10">
        <f>COUNTIFS(Table2[Year], "USA")</f>
        <v>0</v>
      </c>
    </row>
    <row r="3523" spans="1:14" x14ac:dyDescent="0.35">
      <c r="A3523" s="11" t="s">
        <v>32</v>
      </c>
      <c r="B3523" s="12">
        <v>2018</v>
      </c>
      <c r="C3523" s="11" t="s">
        <v>11</v>
      </c>
      <c r="D3523" s="12">
        <v>7051.79</v>
      </c>
      <c r="E3523" s="13">
        <v>8068.39</v>
      </c>
      <c r="F3523" s="13">
        <f>IFERROR(Table2[[#This Row],[Economic loss ($ million)]]*1000000 / Table2[[#This Row],[Total Waste (tons)]], NA())</f>
        <v>1144161.9787316411</v>
      </c>
      <c r="G3523" s="13" t="str">
        <f t="shared" si="55"/>
        <v>High</v>
      </c>
      <c r="H3523" s="13">
        <v>172.93</v>
      </c>
      <c r="I3523" s="13">
        <f>IFERROR(Table2[[#This Row],[Total Waste (tons)]] / (Table2[[#This Row],[Population (million)]]*1000), NA())</f>
        <v>8.6970018376231768E-3</v>
      </c>
      <c r="J3523" s="13">
        <v>810.83</v>
      </c>
      <c r="K3523" s="13">
        <f>IFERROR(Table2[[#This Row],[Total Waste (tons)]] * Table2[[#This Row],[Household waste (%)]], NA())</f>
        <v>402375.13740000001</v>
      </c>
      <c r="L3523" s="13">
        <v>57.06</v>
      </c>
      <c r="M3523" s="10">
        <f>SUMIFS(Table2[Household waste (%)], Table2[Country], "Australia", Table2[Year], 2020)</f>
        <v>1412.17</v>
      </c>
      <c r="N3523" s="10">
        <f>COUNTIFS(Table2[Year], "USA")</f>
        <v>0</v>
      </c>
    </row>
    <row r="3524" spans="1:14" x14ac:dyDescent="0.35">
      <c r="A3524" s="8" t="s">
        <v>30</v>
      </c>
      <c r="B3524" s="9">
        <v>2020</v>
      </c>
      <c r="C3524" s="8" t="s">
        <v>13</v>
      </c>
      <c r="D3524" s="9">
        <v>10435.280000000001</v>
      </c>
      <c r="E3524" s="10">
        <v>11697.07</v>
      </c>
      <c r="F3524" s="10">
        <f>IFERROR(Table2[[#This Row],[Economic loss ($ million)]]*1000000 / Table2[[#This Row],[Total Waste (tons)]], NA())</f>
        <v>1120915.7780145812</v>
      </c>
      <c r="G3524" s="10" t="str">
        <f t="shared" si="55"/>
        <v>High</v>
      </c>
      <c r="H3524" s="10">
        <v>184</v>
      </c>
      <c r="I3524" s="10">
        <f>IFERROR(Table2[[#This Row],[Total Waste (tons)]] / (Table2[[#This Row],[Population (million)]]*1000), NA())</f>
        <v>8.3249806540139932E-3</v>
      </c>
      <c r="J3524" s="10">
        <v>1253.49</v>
      </c>
      <c r="K3524" s="10">
        <f>IFERROR(Table2[[#This Row],[Total Waste (tons)]] * Table2[[#This Row],[Household waste (%)]], NA())</f>
        <v>531677.51600000006</v>
      </c>
      <c r="L3524" s="10">
        <v>50.95</v>
      </c>
      <c r="M3524" s="10">
        <f>SUMIFS(Table2[Household waste (%)], Table2[Country], "Australia", Table2[Year], 2020)</f>
        <v>1412.17</v>
      </c>
      <c r="N3524" s="10">
        <f>COUNTIFS(Table2[Year], "USA")</f>
        <v>0</v>
      </c>
    </row>
    <row r="3525" spans="1:14" x14ac:dyDescent="0.35">
      <c r="A3525" s="11" t="s">
        <v>18</v>
      </c>
      <c r="B3525" s="12">
        <v>2023</v>
      </c>
      <c r="C3525" s="11" t="s">
        <v>11</v>
      </c>
      <c r="D3525" s="12">
        <v>41999.88</v>
      </c>
      <c r="E3525" s="13">
        <v>35491.64</v>
      </c>
      <c r="F3525" s="13">
        <f>IFERROR(Table2[[#This Row],[Economic loss ($ million)]]*1000000 / Table2[[#This Row],[Total Waste (tons)]], NA())</f>
        <v>845041.46202322491</v>
      </c>
      <c r="G3525" s="13" t="str">
        <f t="shared" si="55"/>
        <v>Low</v>
      </c>
      <c r="H3525" s="13">
        <v>21.29</v>
      </c>
      <c r="I3525" s="13">
        <f>IFERROR(Table2[[#This Row],[Total Waste (tons)]] / (Table2[[#This Row],[Population (million)]]*1000), NA())</f>
        <v>6.7182609252031469E-2</v>
      </c>
      <c r="J3525" s="13">
        <v>625.16</v>
      </c>
      <c r="K3525" s="13">
        <f>IFERROR(Table2[[#This Row],[Total Waste (tons)]] * Table2[[#This Row],[Household waste (%)]], NA())</f>
        <v>2294873.4432000001</v>
      </c>
      <c r="L3525" s="13">
        <v>54.64</v>
      </c>
      <c r="M3525" s="10">
        <f>SUMIFS(Table2[Household waste (%)], Table2[Country], "Australia", Table2[Year], 2020)</f>
        <v>1412.17</v>
      </c>
      <c r="N3525" s="10">
        <f>COUNTIFS(Table2[Year], "USA")</f>
        <v>0</v>
      </c>
    </row>
    <row r="3526" spans="1:14" x14ac:dyDescent="0.35">
      <c r="A3526" s="8" t="s">
        <v>8</v>
      </c>
      <c r="B3526" s="9">
        <v>2024</v>
      </c>
      <c r="C3526" s="8" t="s">
        <v>20</v>
      </c>
      <c r="D3526" s="9">
        <v>49903.519999999997</v>
      </c>
      <c r="E3526" s="10">
        <v>44884.59</v>
      </c>
      <c r="F3526" s="10">
        <f>IFERROR(Table2[[#This Row],[Economic loss ($ million)]]*1000000 / Table2[[#This Row],[Total Waste (tons)]], NA())</f>
        <v>899427.33498558821</v>
      </c>
      <c r="G3526" s="10" t="str">
        <f t="shared" si="55"/>
        <v>Low</v>
      </c>
      <c r="H3526" s="10">
        <v>129.94999999999999</v>
      </c>
      <c r="I3526" s="10">
        <f>IFERROR(Table2[[#This Row],[Total Waste (tons)]] / (Table2[[#This Row],[Population (million)]]*1000), NA())</f>
        <v>0.77538098197638283</v>
      </c>
      <c r="J3526" s="10">
        <v>64.36</v>
      </c>
      <c r="K3526" s="10">
        <f>IFERROR(Table2[[#This Row],[Total Waste (tons)]] * Table2[[#This Row],[Household waste (%)]], NA())</f>
        <v>2025583.8768</v>
      </c>
      <c r="L3526" s="10">
        <v>40.590000000000003</v>
      </c>
      <c r="M3526" s="10">
        <f>SUMIFS(Table2[Household waste (%)], Table2[Country], "Australia", Table2[Year], 2020)</f>
        <v>1412.17</v>
      </c>
      <c r="N3526" s="10">
        <f>COUNTIFS(Table2[Year], "USA")</f>
        <v>0</v>
      </c>
    </row>
    <row r="3527" spans="1:14" x14ac:dyDescent="0.35">
      <c r="A3527" s="11" t="s">
        <v>14</v>
      </c>
      <c r="B3527" s="12">
        <v>2024</v>
      </c>
      <c r="C3527" s="11" t="s">
        <v>15</v>
      </c>
      <c r="D3527" s="12">
        <v>15469.35</v>
      </c>
      <c r="E3527" s="13">
        <v>17461.830000000002</v>
      </c>
      <c r="F3527" s="13">
        <f>IFERROR(Table2[[#This Row],[Economic loss ($ million)]]*1000000 / Table2[[#This Row],[Total Waste (tons)]], NA())</f>
        <v>1128801.7919304948</v>
      </c>
      <c r="G3527" s="13" t="str">
        <f t="shared" si="55"/>
        <v>High</v>
      </c>
      <c r="H3527" s="13">
        <v>179.3</v>
      </c>
      <c r="I3527" s="13">
        <f>IFERROR(Table2[[#This Row],[Total Waste (tons)]] / (Table2[[#This Row],[Population (million)]]*1000), NA())</f>
        <v>1.5101920279597397E-2</v>
      </c>
      <c r="J3527" s="13">
        <v>1024.33</v>
      </c>
      <c r="K3527" s="13">
        <f>IFERROR(Table2[[#This Row],[Total Waste (tons)]] * Table2[[#This Row],[Household waste (%)]], NA())</f>
        <v>967762.53600000008</v>
      </c>
      <c r="L3527" s="13">
        <v>62.56</v>
      </c>
      <c r="M3527" s="10">
        <f>SUMIFS(Table2[Household waste (%)], Table2[Country], "Australia", Table2[Year], 2020)</f>
        <v>1412.17</v>
      </c>
      <c r="N3527" s="10">
        <f>COUNTIFS(Table2[Year], "USA")</f>
        <v>0</v>
      </c>
    </row>
    <row r="3528" spans="1:14" x14ac:dyDescent="0.35">
      <c r="A3528" s="8" t="s">
        <v>14</v>
      </c>
      <c r="B3528" s="9">
        <v>2018</v>
      </c>
      <c r="C3528" s="8" t="s">
        <v>22</v>
      </c>
      <c r="D3528" s="9">
        <v>23873.09</v>
      </c>
      <c r="E3528" s="10">
        <v>27038.639999999999</v>
      </c>
      <c r="F3528" s="10">
        <f>IFERROR(Table2[[#This Row],[Economic loss ($ million)]]*1000000 / Table2[[#This Row],[Total Waste (tons)]], NA())</f>
        <v>1132599.089602561</v>
      </c>
      <c r="G3528" s="10" t="str">
        <f t="shared" si="55"/>
        <v>High</v>
      </c>
      <c r="H3528" s="10">
        <v>152.80000000000001</v>
      </c>
      <c r="I3528" s="10">
        <f>IFERROR(Table2[[#This Row],[Total Waste (tons)]] / (Table2[[#This Row],[Population (million)]]*1000), NA())</f>
        <v>0.25653438641736515</v>
      </c>
      <c r="J3528" s="10">
        <v>93.06</v>
      </c>
      <c r="K3528" s="10">
        <f>IFERROR(Table2[[#This Row],[Total Waste (tons)]] * Table2[[#This Row],[Household waste (%)]], NA())</f>
        <v>826725.10670000012</v>
      </c>
      <c r="L3528" s="10">
        <v>34.630000000000003</v>
      </c>
      <c r="M3528" s="10">
        <f>SUMIFS(Table2[Household waste (%)], Table2[Country], "Australia", Table2[Year], 2020)</f>
        <v>1412.17</v>
      </c>
      <c r="N3528" s="10">
        <f>COUNTIFS(Table2[Year], "USA")</f>
        <v>0</v>
      </c>
    </row>
    <row r="3529" spans="1:14" x14ac:dyDescent="0.35">
      <c r="A3529" s="11" t="s">
        <v>31</v>
      </c>
      <c r="B3529" s="12">
        <v>2024</v>
      </c>
      <c r="C3529" s="11" t="s">
        <v>25</v>
      </c>
      <c r="D3529" s="12">
        <v>8418.73</v>
      </c>
      <c r="E3529" s="13">
        <v>7673.55</v>
      </c>
      <c r="F3529" s="13">
        <f>IFERROR(Table2[[#This Row],[Economic loss ($ million)]]*1000000 / Table2[[#This Row],[Total Waste (tons)]], NA())</f>
        <v>911485.46158387314</v>
      </c>
      <c r="G3529" s="13" t="str">
        <f t="shared" si="55"/>
        <v>Low</v>
      </c>
      <c r="H3529" s="13">
        <v>120.96</v>
      </c>
      <c r="I3529" s="13">
        <f>IFERROR(Table2[[#This Row],[Total Waste (tons)]] / (Table2[[#This Row],[Population (million)]]*1000), NA())</f>
        <v>2.4692702528304099E-2</v>
      </c>
      <c r="J3529" s="13">
        <v>340.94</v>
      </c>
      <c r="K3529" s="13">
        <f>IFERROR(Table2[[#This Row],[Total Waste (tons)]] * Table2[[#This Row],[Household waste (%)]], NA())</f>
        <v>469007.44829999999</v>
      </c>
      <c r="L3529" s="13">
        <v>55.71</v>
      </c>
      <c r="M3529" s="10">
        <f>SUMIFS(Table2[Household waste (%)], Table2[Country], "Australia", Table2[Year], 2020)</f>
        <v>1412.17</v>
      </c>
      <c r="N3529" s="10">
        <f>COUNTIFS(Table2[Year], "USA")</f>
        <v>0</v>
      </c>
    </row>
    <row r="3530" spans="1:14" x14ac:dyDescent="0.35">
      <c r="A3530" s="8" t="s">
        <v>29</v>
      </c>
      <c r="B3530" s="9">
        <v>2021</v>
      </c>
      <c r="C3530" s="8" t="s">
        <v>11</v>
      </c>
      <c r="D3530" s="9">
        <v>44857.26</v>
      </c>
      <c r="E3530" s="10">
        <v>37550.959999999999</v>
      </c>
      <c r="F3530" s="10">
        <f>IFERROR(Table2[[#This Row],[Economic loss ($ million)]]*1000000 / Table2[[#This Row],[Total Waste (tons)]], NA())</f>
        <v>837121.12598941615</v>
      </c>
      <c r="G3530" s="10" t="str">
        <f t="shared" si="55"/>
        <v>Low</v>
      </c>
      <c r="H3530" s="10">
        <v>85.57</v>
      </c>
      <c r="I3530" s="10">
        <f>IFERROR(Table2[[#This Row],[Total Waste (tons)]] / (Table2[[#This Row],[Population (million)]]*1000), NA())</f>
        <v>4.6085436893203886E-2</v>
      </c>
      <c r="J3530" s="10">
        <v>973.35</v>
      </c>
      <c r="K3530" s="10">
        <f>IFERROR(Table2[[#This Row],[Total Waste (tons)]] * Table2[[#This Row],[Household waste (%)]], NA())</f>
        <v>2485540.7766</v>
      </c>
      <c r="L3530" s="10">
        <v>55.41</v>
      </c>
      <c r="M3530" s="10">
        <f>SUMIFS(Table2[Household waste (%)], Table2[Country], "Australia", Table2[Year], 2020)</f>
        <v>1412.17</v>
      </c>
      <c r="N3530" s="10">
        <f>COUNTIFS(Table2[Year], "USA")</f>
        <v>0</v>
      </c>
    </row>
    <row r="3531" spans="1:14" x14ac:dyDescent="0.35">
      <c r="A3531" s="11" t="s">
        <v>26</v>
      </c>
      <c r="B3531" s="12">
        <v>2018</v>
      </c>
      <c r="C3531" s="11" t="s">
        <v>15</v>
      </c>
      <c r="D3531" s="12">
        <v>30422.62</v>
      </c>
      <c r="E3531" s="13">
        <v>28442.080000000002</v>
      </c>
      <c r="F3531" s="13">
        <f>IFERROR(Table2[[#This Row],[Economic loss ($ million)]]*1000000 / Table2[[#This Row],[Total Waste (tons)]], NA())</f>
        <v>934899.09810529137</v>
      </c>
      <c r="G3531" s="13" t="str">
        <f t="shared" si="55"/>
        <v>Low</v>
      </c>
      <c r="H3531" s="13">
        <v>186.42</v>
      </c>
      <c r="I3531" s="13">
        <f>IFERROR(Table2[[#This Row],[Total Waste (tons)]] / (Table2[[#This Row],[Population (million)]]*1000), NA())</f>
        <v>0.1798877719962157</v>
      </c>
      <c r="J3531" s="13">
        <v>169.12</v>
      </c>
      <c r="K3531" s="13">
        <f>IFERROR(Table2[[#This Row],[Total Waste (tons)]] * Table2[[#This Row],[Household waste (%)]], NA())</f>
        <v>1838438.9265999999</v>
      </c>
      <c r="L3531" s="13">
        <v>60.43</v>
      </c>
      <c r="M3531" s="10">
        <f>SUMIFS(Table2[Household waste (%)], Table2[Country], "Australia", Table2[Year], 2020)</f>
        <v>1412.17</v>
      </c>
      <c r="N3531" s="10">
        <f>COUNTIFS(Table2[Year], "USA")</f>
        <v>0</v>
      </c>
    </row>
    <row r="3532" spans="1:14" x14ac:dyDescent="0.35">
      <c r="A3532" s="8" t="s">
        <v>21</v>
      </c>
      <c r="B3532" s="9">
        <v>2023</v>
      </c>
      <c r="C3532" s="8" t="s">
        <v>11</v>
      </c>
      <c r="D3532" s="9">
        <v>1765.31</v>
      </c>
      <c r="E3532" s="10">
        <v>1563.86</v>
      </c>
      <c r="F3532" s="10">
        <f>IFERROR(Table2[[#This Row],[Economic loss ($ million)]]*1000000 / Table2[[#This Row],[Total Waste (tons)]], NA())</f>
        <v>885884.06568817946</v>
      </c>
      <c r="G3532" s="10" t="str">
        <f t="shared" si="55"/>
        <v>Low</v>
      </c>
      <c r="H3532" s="10">
        <v>141.68</v>
      </c>
      <c r="I3532" s="10">
        <f>IFERROR(Table2[[#This Row],[Total Waste (tons)]] / (Table2[[#This Row],[Population (million)]]*1000), NA())</f>
        <v>2.2400705530035785E-3</v>
      </c>
      <c r="J3532" s="10">
        <v>788.06</v>
      </c>
      <c r="K3532" s="10">
        <f>IFERROR(Table2[[#This Row],[Total Waste (tons)]] * Table2[[#This Row],[Household waste (%)]], NA())</f>
        <v>99863.5867</v>
      </c>
      <c r="L3532" s="10">
        <v>56.57</v>
      </c>
      <c r="M3532" s="10">
        <f>SUMIFS(Table2[Household waste (%)], Table2[Country], "Australia", Table2[Year], 2020)</f>
        <v>1412.17</v>
      </c>
      <c r="N3532" s="10">
        <f>COUNTIFS(Table2[Year], "USA")</f>
        <v>0</v>
      </c>
    </row>
    <row r="3533" spans="1:14" x14ac:dyDescent="0.35">
      <c r="A3533" s="11" t="s">
        <v>30</v>
      </c>
      <c r="B3533" s="12">
        <v>2020</v>
      </c>
      <c r="C3533" s="11" t="s">
        <v>11</v>
      </c>
      <c r="D3533" s="12">
        <v>45203.74</v>
      </c>
      <c r="E3533" s="13">
        <v>39651.230000000003</v>
      </c>
      <c r="F3533" s="13">
        <f>IFERROR(Table2[[#This Row],[Economic loss ($ million)]]*1000000 / Table2[[#This Row],[Total Waste (tons)]], NA())</f>
        <v>877167.02202074439</v>
      </c>
      <c r="G3533" s="13" t="str">
        <f t="shared" si="55"/>
        <v>Low</v>
      </c>
      <c r="H3533" s="13">
        <v>149.69</v>
      </c>
      <c r="I3533" s="13">
        <f>IFERROR(Table2[[#This Row],[Total Waste (tons)]] / (Table2[[#This Row],[Population (million)]]*1000), NA())</f>
        <v>0.10708995285589064</v>
      </c>
      <c r="J3533" s="13">
        <v>422.11</v>
      </c>
      <c r="K3533" s="13">
        <f>IFERROR(Table2[[#This Row],[Total Waste (tons)]] * Table2[[#This Row],[Household waste (%)]], NA())</f>
        <v>2094289.2741999999</v>
      </c>
      <c r="L3533" s="13">
        <v>46.33</v>
      </c>
      <c r="M3533" s="10">
        <f>SUMIFS(Table2[Household waste (%)], Table2[Country], "Australia", Table2[Year], 2020)</f>
        <v>1412.17</v>
      </c>
      <c r="N3533" s="10">
        <f>COUNTIFS(Table2[Year], "USA")</f>
        <v>0</v>
      </c>
    </row>
    <row r="3534" spans="1:14" x14ac:dyDescent="0.35">
      <c r="A3534" s="8" t="s">
        <v>28</v>
      </c>
      <c r="B3534" s="9">
        <v>2019</v>
      </c>
      <c r="C3534" s="8" t="s">
        <v>9</v>
      </c>
      <c r="D3534" s="9">
        <v>20798.810000000001</v>
      </c>
      <c r="E3534" s="10">
        <v>17180.169999999998</v>
      </c>
      <c r="F3534" s="10">
        <f>IFERROR(Table2[[#This Row],[Economic loss ($ million)]]*1000000 / Table2[[#This Row],[Total Waste (tons)]], NA())</f>
        <v>826016.96924006706</v>
      </c>
      <c r="G3534" s="10" t="str">
        <f t="shared" si="55"/>
        <v>Low</v>
      </c>
      <c r="H3534" s="10">
        <v>113.03</v>
      </c>
      <c r="I3534" s="10">
        <f>IFERROR(Table2[[#This Row],[Total Waste (tons)]] / (Table2[[#This Row],[Population (million)]]*1000), NA())</f>
        <v>3.4140064344571751E-2</v>
      </c>
      <c r="J3534" s="10">
        <v>609.22</v>
      </c>
      <c r="K3534" s="10">
        <f>IFERROR(Table2[[#This Row],[Total Waste (tons)]] * Table2[[#This Row],[Household waste (%)]], NA())</f>
        <v>1025797.3092</v>
      </c>
      <c r="L3534" s="10">
        <v>49.32</v>
      </c>
      <c r="M3534" s="10">
        <f>SUMIFS(Table2[Household waste (%)], Table2[Country], "Australia", Table2[Year], 2020)</f>
        <v>1412.17</v>
      </c>
      <c r="N3534" s="10">
        <f>COUNTIFS(Table2[Year], "USA")</f>
        <v>0</v>
      </c>
    </row>
    <row r="3535" spans="1:14" x14ac:dyDescent="0.35">
      <c r="A3535" s="11" t="s">
        <v>24</v>
      </c>
      <c r="B3535" s="12">
        <v>2021</v>
      </c>
      <c r="C3535" s="11" t="s">
        <v>25</v>
      </c>
      <c r="D3535" s="12">
        <v>39791.06</v>
      </c>
      <c r="E3535" s="13">
        <v>37067.589999999997</v>
      </c>
      <c r="F3535" s="13">
        <f>IFERROR(Table2[[#This Row],[Economic loss ($ million)]]*1000000 / Table2[[#This Row],[Total Waste (tons)]], NA())</f>
        <v>931555.73136277345</v>
      </c>
      <c r="G3535" s="13" t="str">
        <f t="shared" si="55"/>
        <v>Low</v>
      </c>
      <c r="H3535" s="13">
        <v>91.58</v>
      </c>
      <c r="I3535" s="13">
        <f>IFERROR(Table2[[#This Row],[Total Waste (tons)]] / (Table2[[#This Row],[Population (million)]]*1000), NA())</f>
        <v>4.6636342326715263E-2</v>
      </c>
      <c r="J3535" s="13">
        <v>853.22</v>
      </c>
      <c r="K3535" s="13">
        <f>IFERROR(Table2[[#This Row],[Total Waste (tons)]] * Table2[[#This Row],[Household waste (%)]], NA())</f>
        <v>1442425.9249999998</v>
      </c>
      <c r="L3535" s="13">
        <v>36.25</v>
      </c>
      <c r="M3535" s="10">
        <f>SUMIFS(Table2[Household waste (%)], Table2[Country], "Australia", Table2[Year], 2020)</f>
        <v>1412.17</v>
      </c>
      <c r="N3535" s="10">
        <f>COUNTIFS(Table2[Year], "USA")</f>
        <v>0</v>
      </c>
    </row>
    <row r="3536" spans="1:14" x14ac:dyDescent="0.35">
      <c r="A3536" s="8" t="s">
        <v>8</v>
      </c>
      <c r="B3536" s="9">
        <v>2020</v>
      </c>
      <c r="C3536" s="8" t="s">
        <v>11</v>
      </c>
      <c r="D3536" s="9">
        <v>11978.28</v>
      </c>
      <c r="E3536" s="10">
        <v>11382.9</v>
      </c>
      <c r="F3536" s="10">
        <f>IFERROR(Table2[[#This Row],[Economic loss ($ million)]]*1000000 / Table2[[#This Row],[Total Waste (tons)]], NA())</f>
        <v>950295.03401156084</v>
      </c>
      <c r="G3536" s="10" t="str">
        <f t="shared" si="55"/>
        <v>Medium</v>
      </c>
      <c r="H3536" s="10">
        <v>29.06</v>
      </c>
      <c r="I3536" s="10">
        <f>IFERROR(Table2[[#This Row],[Total Waste (tons)]] / (Table2[[#This Row],[Population (million)]]*1000), NA())</f>
        <v>2.6859538972105124E-2</v>
      </c>
      <c r="J3536" s="10">
        <v>445.96</v>
      </c>
      <c r="K3536" s="10">
        <f>IFERROR(Table2[[#This Row],[Total Waste (tons)]] * Table2[[#This Row],[Household waste (%)]], NA())</f>
        <v>796076.48879999993</v>
      </c>
      <c r="L3536" s="10">
        <v>66.459999999999994</v>
      </c>
      <c r="M3536" s="10">
        <f>SUMIFS(Table2[Household waste (%)], Table2[Country], "Australia", Table2[Year], 2020)</f>
        <v>1412.17</v>
      </c>
      <c r="N3536" s="10">
        <f>COUNTIFS(Table2[Year], "USA")</f>
        <v>0</v>
      </c>
    </row>
    <row r="3537" spans="1:14" x14ac:dyDescent="0.35">
      <c r="A3537" s="11" t="s">
        <v>34</v>
      </c>
      <c r="B3537" s="12">
        <v>2020</v>
      </c>
      <c r="C3537" s="11" t="s">
        <v>9</v>
      </c>
      <c r="D3537" s="12">
        <v>44674.27</v>
      </c>
      <c r="E3537" s="13">
        <v>46816.54</v>
      </c>
      <c r="F3537" s="13">
        <f>IFERROR(Table2[[#This Row],[Economic loss ($ million)]]*1000000 / Table2[[#This Row],[Total Waste (tons)]], NA())</f>
        <v>1047953.1058929447</v>
      </c>
      <c r="G3537" s="13" t="str">
        <f t="shared" si="55"/>
        <v>Medium</v>
      </c>
      <c r="H3537" s="13">
        <v>127.61</v>
      </c>
      <c r="I3537" s="13">
        <f>IFERROR(Table2[[#This Row],[Total Waste (tons)]] / (Table2[[#This Row],[Population (million)]]*1000), NA())</f>
        <v>7.3948107195471166E-2</v>
      </c>
      <c r="J3537" s="13">
        <v>604.13</v>
      </c>
      <c r="K3537" s="13">
        <f>IFERROR(Table2[[#This Row],[Total Waste (tons)]] * Table2[[#This Row],[Household waste (%)]], NA())</f>
        <v>2344505.6895999997</v>
      </c>
      <c r="L3537" s="13">
        <v>52.48</v>
      </c>
      <c r="M3537" s="10">
        <f>SUMIFS(Table2[Household waste (%)], Table2[Country], "Australia", Table2[Year], 2020)</f>
        <v>1412.17</v>
      </c>
      <c r="N3537" s="10">
        <f>COUNTIFS(Table2[Year], "USA")</f>
        <v>0</v>
      </c>
    </row>
    <row r="3538" spans="1:14" x14ac:dyDescent="0.35">
      <c r="A3538" s="8" t="s">
        <v>35</v>
      </c>
      <c r="B3538" s="9">
        <v>2019</v>
      </c>
      <c r="C3538" s="8" t="s">
        <v>25</v>
      </c>
      <c r="D3538" s="9">
        <v>36208.68</v>
      </c>
      <c r="E3538" s="10">
        <v>36936.81</v>
      </c>
      <c r="F3538" s="10">
        <f>IFERROR(Table2[[#This Row],[Economic loss ($ million)]]*1000000 / Table2[[#This Row],[Total Waste (tons)]], NA())</f>
        <v>1020109.2666178386</v>
      </c>
      <c r="G3538" s="10" t="str">
        <f t="shared" si="55"/>
        <v>Medium</v>
      </c>
      <c r="H3538" s="10">
        <v>55.58</v>
      </c>
      <c r="I3538" s="10">
        <f>IFERROR(Table2[[#This Row],[Total Waste (tons)]] / (Table2[[#This Row],[Population (million)]]*1000), NA())</f>
        <v>3.3173928977168615E-2</v>
      </c>
      <c r="J3538" s="10">
        <v>1091.48</v>
      </c>
      <c r="K3538" s="10">
        <f>IFERROR(Table2[[#This Row],[Total Waste (tons)]] * Table2[[#This Row],[Household waste (%)]], NA())</f>
        <v>1371946.8852000001</v>
      </c>
      <c r="L3538" s="10">
        <v>37.89</v>
      </c>
      <c r="M3538" s="10">
        <f>SUMIFS(Table2[Household waste (%)], Table2[Country], "Australia", Table2[Year], 2020)</f>
        <v>1412.17</v>
      </c>
      <c r="N3538" s="10">
        <f>COUNTIFS(Table2[Year], "USA")</f>
        <v>0</v>
      </c>
    </row>
    <row r="3539" spans="1:14" x14ac:dyDescent="0.35">
      <c r="A3539" s="11" t="s">
        <v>10</v>
      </c>
      <c r="B3539" s="12">
        <v>2022</v>
      </c>
      <c r="C3539" s="11" t="s">
        <v>25</v>
      </c>
      <c r="D3539" s="12">
        <v>47546.87</v>
      </c>
      <c r="E3539" s="13">
        <v>48143.040000000001</v>
      </c>
      <c r="F3539" s="13">
        <f>IFERROR(Table2[[#This Row],[Economic loss ($ million)]]*1000000 / Table2[[#This Row],[Total Waste (tons)]], NA())</f>
        <v>1012538.5750944278</v>
      </c>
      <c r="G3539" s="13" t="str">
        <f t="shared" si="55"/>
        <v>Medium</v>
      </c>
      <c r="H3539" s="13">
        <v>146.6</v>
      </c>
      <c r="I3539" s="13">
        <f>IFERROR(Table2[[#This Row],[Total Waste (tons)]] / (Table2[[#This Row],[Population (million)]]*1000), NA())</f>
        <v>5.9705996107239284E-2</v>
      </c>
      <c r="J3539" s="13">
        <v>796.35</v>
      </c>
      <c r="K3539" s="13">
        <f>IFERROR(Table2[[#This Row],[Total Waste (tons)]] * Table2[[#This Row],[Household waste (%)]], NA())</f>
        <v>1598525.7693999999</v>
      </c>
      <c r="L3539" s="13">
        <v>33.619999999999997</v>
      </c>
      <c r="M3539" s="10">
        <f>SUMIFS(Table2[Household waste (%)], Table2[Country], "Australia", Table2[Year], 2020)</f>
        <v>1412.17</v>
      </c>
      <c r="N3539" s="10">
        <f>COUNTIFS(Table2[Year], "USA")</f>
        <v>0</v>
      </c>
    </row>
    <row r="3540" spans="1:14" x14ac:dyDescent="0.35">
      <c r="A3540" s="8" t="s">
        <v>23</v>
      </c>
      <c r="B3540" s="9">
        <v>2019</v>
      </c>
      <c r="C3540" s="8" t="s">
        <v>9</v>
      </c>
      <c r="D3540" s="9">
        <v>45557.57</v>
      </c>
      <c r="E3540" s="10">
        <v>50029.919999999998</v>
      </c>
      <c r="F3540" s="10">
        <f>IFERROR(Table2[[#This Row],[Economic loss ($ million)]]*1000000 / Table2[[#This Row],[Total Waste (tons)]], NA())</f>
        <v>1098169.1955914241</v>
      </c>
      <c r="G3540" s="10" t="str">
        <f t="shared" si="55"/>
        <v>Medium</v>
      </c>
      <c r="H3540" s="10">
        <v>155.41</v>
      </c>
      <c r="I3540" s="10">
        <f>IFERROR(Table2[[#This Row],[Total Waste (tons)]] / (Table2[[#This Row],[Population (million)]]*1000), NA())</f>
        <v>3.8904842015371477</v>
      </c>
      <c r="J3540" s="10">
        <v>11.71</v>
      </c>
      <c r="K3540" s="10">
        <f>IFERROR(Table2[[#This Row],[Total Waste (tons)]] * Table2[[#This Row],[Household waste (%)]], NA())</f>
        <v>2650539.4226000002</v>
      </c>
      <c r="L3540" s="10">
        <v>58.18</v>
      </c>
      <c r="M3540" s="10">
        <f>SUMIFS(Table2[Household waste (%)], Table2[Country], "Australia", Table2[Year], 2020)</f>
        <v>1412.17</v>
      </c>
      <c r="N3540" s="10">
        <f>COUNTIFS(Table2[Year], "USA")</f>
        <v>0</v>
      </c>
    </row>
    <row r="3541" spans="1:14" x14ac:dyDescent="0.35">
      <c r="A3541" s="11" t="s">
        <v>30</v>
      </c>
      <c r="B3541" s="12">
        <v>2023</v>
      </c>
      <c r="C3541" s="11" t="s">
        <v>15</v>
      </c>
      <c r="D3541" s="12">
        <v>8699.67</v>
      </c>
      <c r="E3541" s="13">
        <v>8805.2900000000009</v>
      </c>
      <c r="F3541" s="13">
        <f>IFERROR(Table2[[#This Row],[Economic loss ($ million)]]*1000000 / Table2[[#This Row],[Total Waste (tons)]], NA())</f>
        <v>1012140.6903940034</v>
      </c>
      <c r="G3541" s="13" t="str">
        <f t="shared" si="55"/>
        <v>Medium</v>
      </c>
      <c r="H3541" s="13">
        <v>189.81</v>
      </c>
      <c r="I3541" s="13">
        <f>IFERROR(Table2[[#This Row],[Total Waste (tons)]] / (Table2[[#This Row],[Population (million)]]*1000), NA())</f>
        <v>2.5193796878167442E-2</v>
      </c>
      <c r="J3541" s="13">
        <v>345.31</v>
      </c>
      <c r="K3541" s="13">
        <f>IFERROR(Table2[[#This Row],[Total Waste (tons)]] * Table2[[#This Row],[Household waste (%)]], NA())</f>
        <v>560432.74140000006</v>
      </c>
      <c r="L3541" s="13">
        <v>64.42</v>
      </c>
      <c r="M3541" s="10">
        <f>SUMIFS(Table2[Household waste (%)], Table2[Country], "Australia", Table2[Year], 2020)</f>
        <v>1412.17</v>
      </c>
      <c r="N3541" s="10">
        <f>COUNTIFS(Table2[Year], "USA")</f>
        <v>0</v>
      </c>
    </row>
    <row r="3542" spans="1:14" x14ac:dyDescent="0.35">
      <c r="A3542" s="8" t="s">
        <v>17</v>
      </c>
      <c r="B3542" s="9">
        <v>2024</v>
      </c>
      <c r="C3542" s="8" t="s">
        <v>22</v>
      </c>
      <c r="D3542" s="9">
        <v>13669.91</v>
      </c>
      <c r="E3542" s="10">
        <v>12235.48</v>
      </c>
      <c r="F3542" s="10">
        <f>IFERROR(Table2[[#This Row],[Economic loss ($ million)]]*1000000 / Table2[[#This Row],[Total Waste (tons)]], NA())</f>
        <v>895066.6098021128</v>
      </c>
      <c r="G3542" s="10" t="str">
        <f t="shared" si="55"/>
        <v>Low</v>
      </c>
      <c r="H3542" s="10">
        <v>46.99</v>
      </c>
      <c r="I3542" s="10">
        <f>IFERROR(Table2[[#This Row],[Total Waste (tons)]] / (Table2[[#This Row],[Population (million)]]*1000), NA())</f>
        <v>2.8539030042380842E-2</v>
      </c>
      <c r="J3542" s="10">
        <v>478.99</v>
      </c>
      <c r="K3542" s="10">
        <f>IFERROR(Table2[[#This Row],[Total Waste (tons)]] * Table2[[#This Row],[Household waste (%)]], NA())</f>
        <v>501412.29879999999</v>
      </c>
      <c r="L3542" s="10">
        <v>36.68</v>
      </c>
      <c r="M3542" s="10">
        <f>SUMIFS(Table2[Household waste (%)], Table2[Country], "Australia", Table2[Year], 2020)</f>
        <v>1412.17</v>
      </c>
      <c r="N3542" s="10">
        <f>COUNTIFS(Table2[Year], "USA")</f>
        <v>0</v>
      </c>
    </row>
    <row r="3543" spans="1:14" x14ac:dyDescent="0.35">
      <c r="A3543" s="11" t="s">
        <v>29</v>
      </c>
      <c r="B3543" s="12">
        <v>2020</v>
      </c>
      <c r="C3543" s="11" t="s">
        <v>20</v>
      </c>
      <c r="D3543" s="12">
        <v>23369.68</v>
      </c>
      <c r="E3543" s="13">
        <v>26085.119999999999</v>
      </c>
      <c r="F3543" s="13">
        <f>IFERROR(Table2[[#This Row],[Economic loss ($ million)]]*1000000 / Table2[[#This Row],[Total Waste (tons)]], NA())</f>
        <v>1116195.0013864117</v>
      </c>
      <c r="G3543" s="13" t="str">
        <f t="shared" si="55"/>
        <v>High</v>
      </c>
      <c r="H3543" s="13">
        <v>153.69</v>
      </c>
      <c r="I3543" s="13">
        <f>IFERROR(Table2[[#This Row],[Total Waste (tons)]] / (Table2[[#This Row],[Population (million)]]*1000), NA())</f>
        <v>1.6929766225486999E-2</v>
      </c>
      <c r="J3543" s="13">
        <v>1380.39</v>
      </c>
      <c r="K3543" s="13">
        <f>IFERROR(Table2[[#This Row],[Total Waste (tons)]] * Table2[[#This Row],[Household waste (%)]], NA())</f>
        <v>1537724.9439999999</v>
      </c>
      <c r="L3543" s="13">
        <v>65.8</v>
      </c>
      <c r="M3543" s="10">
        <f>SUMIFS(Table2[Household waste (%)], Table2[Country], "Australia", Table2[Year], 2020)</f>
        <v>1412.17</v>
      </c>
      <c r="N3543" s="10">
        <f>COUNTIFS(Table2[Year], "USA")</f>
        <v>0</v>
      </c>
    </row>
    <row r="3544" spans="1:14" x14ac:dyDescent="0.35">
      <c r="A3544" s="8" t="s">
        <v>17</v>
      </c>
      <c r="B3544" s="9">
        <v>2024</v>
      </c>
      <c r="C3544" s="8" t="s">
        <v>11</v>
      </c>
      <c r="D3544" s="9">
        <v>47273.82</v>
      </c>
      <c r="E3544" s="10">
        <v>56132.73</v>
      </c>
      <c r="F3544" s="10">
        <f>IFERROR(Table2[[#This Row],[Economic loss ($ million)]]*1000000 / Table2[[#This Row],[Total Waste (tons)]], NA())</f>
        <v>1187395.6875073772</v>
      </c>
      <c r="G3544" s="10" t="str">
        <f t="shared" si="55"/>
        <v>High</v>
      </c>
      <c r="H3544" s="10">
        <v>158.63</v>
      </c>
      <c r="I3544" s="10">
        <f>IFERROR(Table2[[#This Row],[Total Waste (tons)]] / (Table2[[#This Row],[Population (million)]]*1000), NA())</f>
        <v>6.8304898136107503E-2</v>
      </c>
      <c r="J3544" s="10">
        <v>692.1</v>
      </c>
      <c r="K3544" s="10">
        <f>IFERROR(Table2[[#This Row],[Total Waste (tons)]] * Table2[[#This Row],[Household waste (%)]], NA())</f>
        <v>2326344.6822000002</v>
      </c>
      <c r="L3544" s="10">
        <v>49.21</v>
      </c>
      <c r="M3544" s="10">
        <f>SUMIFS(Table2[Household waste (%)], Table2[Country], "Australia", Table2[Year], 2020)</f>
        <v>1412.17</v>
      </c>
      <c r="N3544" s="10">
        <f>COUNTIFS(Table2[Year], "USA")</f>
        <v>0</v>
      </c>
    </row>
    <row r="3545" spans="1:14" x14ac:dyDescent="0.35">
      <c r="A3545" s="11" t="s">
        <v>8</v>
      </c>
      <c r="B3545" s="12">
        <v>2021</v>
      </c>
      <c r="C3545" s="11" t="s">
        <v>20</v>
      </c>
      <c r="D3545" s="12">
        <v>37989.839999999997</v>
      </c>
      <c r="E3545" s="13">
        <v>36900.47</v>
      </c>
      <c r="F3545" s="13">
        <f>IFERROR(Table2[[#This Row],[Economic loss ($ million)]]*1000000 / Table2[[#This Row],[Total Waste (tons)]], NA())</f>
        <v>971324.70155178336</v>
      </c>
      <c r="G3545" s="13" t="str">
        <f t="shared" si="55"/>
        <v>Medium</v>
      </c>
      <c r="H3545" s="13">
        <v>39.380000000000003</v>
      </c>
      <c r="I3545" s="13">
        <f>IFERROR(Table2[[#This Row],[Total Waste (tons)]] / (Table2[[#This Row],[Population (million)]]*1000), NA())</f>
        <v>7.0728775692582652E-2</v>
      </c>
      <c r="J3545" s="13">
        <v>537.12</v>
      </c>
      <c r="K3545" s="13">
        <f>IFERROR(Table2[[#This Row],[Total Waste (tons)]] * Table2[[#This Row],[Household waste (%)]], NA())</f>
        <v>2319659.6303999997</v>
      </c>
      <c r="L3545" s="13">
        <v>61.06</v>
      </c>
      <c r="M3545" s="10">
        <f>SUMIFS(Table2[Household waste (%)], Table2[Country], "Australia", Table2[Year], 2020)</f>
        <v>1412.17</v>
      </c>
      <c r="N3545" s="10">
        <f>COUNTIFS(Table2[Year], "USA")</f>
        <v>0</v>
      </c>
    </row>
    <row r="3546" spans="1:14" x14ac:dyDescent="0.35">
      <c r="A3546" s="8" t="s">
        <v>28</v>
      </c>
      <c r="B3546" s="9">
        <v>2018</v>
      </c>
      <c r="C3546" s="8" t="s">
        <v>25</v>
      </c>
      <c r="D3546" s="9">
        <v>16713.349999999999</v>
      </c>
      <c r="E3546" s="10">
        <v>15621.78</v>
      </c>
      <c r="F3546" s="10">
        <f>IFERROR(Table2[[#This Row],[Economic loss ($ million)]]*1000000 / Table2[[#This Row],[Total Waste (tons)]], NA())</f>
        <v>934688.73684808856</v>
      </c>
      <c r="G3546" s="10" t="str">
        <f t="shared" si="55"/>
        <v>Low</v>
      </c>
      <c r="H3546" s="10">
        <v>115.81</v>
      </c>
      <c r="I3546" s="10">
        <f>IFERROR(Table2[[#This Row],[Total Waste (tons)]] / (Table2[[#This Row],[Population (million)]]*1000), NA())</f>
        <v>5.0638842599606118E-2</v>
      </c>
      <c r="J3546" s="10">
        <v>330.05</v>
      </c>
      <c r="K3546" s="10">
        <f>IFERROR(Table2[[#This Row],[Total Waste (tons)]] * Table2[[#This Row],[Household waste (%)]], NA())</f>
        <v>918565.7159999999</v>
      </c>
      <c r="L3546" s="10">
        <v>54.96</v>
      </c>
      <c r="M3546" s="10">
        <f>SUMIFS(Table2[Household waste (%)], Table2[Country], "Australia", Table2[Year], 2020)</f>
        <v>1412.17</v>
      </c>
      <c r="N3546" s="10">
        <f>COUNTIFS(Table2[Year], "USA")</f>
        <v>0</v>
      </c>
    </row>
    <row r="3547" spans="1:14" x14ac:dyDescent="0.35">
      <c r="A3547" s="11" t="s">
        <v>12</v>
      </c>
      <c r="B3547" s="12">
        <v>2018</v>
      </c>
      <c r="C3547" s="11" t="s">
        <v>9</v>
      </c>
      <c r="D3547" s="12">
        <v>45877.26</v>
      </c>
      <c r="E3547" s="13">
        <v>42522.57</v>
      </c>
      <c r="F3547" s="13">
        <f>IFERROR(Table2[[#This Row],[Economic loss ($ million)]]*1000000 / Table2[[#This Row],[Total Waste (tons)]], NA())</f>
        <v>926876.84486824193</v>
      </c>
      <c r="G3547" s="13" t="str">
        <f t="shared" si="55"/>
        <v>Low</v>
      </c>
      <c r="H3547" s="13">
        <v>171.74</v>
      </c>
      <c r="I3547" s="13">
        <f>IFERROR(Table2[[#This Row],[Total Waste (tons)]] / (Table2[[#This Row],[Population (million)]]*1000), NA())</f>
        <v>5.743344308266253E-2</v>
      </c>
      <c r="J3547" s="13">
        <v>798.79</v>
      </c>
      <c r="K3547" s="13">
        <f>IFERROR(Table2[[#This Row],[Total Waste (tons)]] * Table2[[#This Row],[Household waste (%)]], NA())</f>
        <v>2137421.5434000003</v>
      </c>
      <c r="L3547" s="13">
        <v>46.59</v>
      </c>
      <c r="M3547" s="10">
        <f>SUMIFS(Table2[Household waste (%)], Table2[Country], "Australia", Table2[Year], 2020)</f>
        <v>1412.17</v>
      </c>
      <c r="N3547" s="10">
        <f>COUNTIFS(Table2[Year], "USA")</f>
        <v>0</v>
      </c>
    </row>
    <row r="3548" spans="1:14" x14ac:dyDescent="0.35">
      <c r="A3548" s="8" t="s">
        <v>26</v>
      </c>
      <c r="B3548" s="9">
        <v>2022</v>
      </c>
      <c r="C3548" s="8" t="s">
        <v>15</v>
      </c>
      <c r="D3548" s="9">
        <v>27497.52</v>
      </c>
      <c r="E3548" s="10">
        <v>22111.98</v>
      </c>
      <c r="F3548" s="10">
        <f>IFERROR(Table2[[#This Row],[Economic loss ($ million)]]*1000000 / Table2[[#This Row],[Total Waste (tons)]], NA())</f>
        <v>804144.51921482373</v>
      </c>
      <c r="G3548" s="10" t="str">
        <f t="shared" si="55"/>
        <v>Low</v>
      </c>
      <c r="H3548" s="10">
        <v>63.61</v>
      </c>
      <c r="I3548" s="10">
        <f>IFERROR(Table2[[#This Row],[Total Waste (tons)]] / (Table2[[#This Row],[Population (million)]]*1000), NA())</f>
        <v>4.2431825195975555E-2</v>
      </c>
      <c r="J3548" s="10">
        <v>648.04</v>
      </c>
      <c r="K3548" s="10">
        <f>IFERROR(Table2[[#This Row],[Total Waste (tons)]] * Table2[[#This Row],[Household waste (%)]], NA())</f>
        <v>1300632.696</v>
      </c>
      <c r="L3548" s="10">
        <v>47.3</v>
      </c>
      <c r="M3548" s="10">
        <f>SUMIFS(Table2[Household waste (%)], Table2[Country], "Australia", Table2[Year], 2020)</f>
        <v>1412.17</v>
      </c>
      <c r="N3548" s="10">
        <f>COUNTIFS(Table2[Year], "USA")</f>
        <v>0</v>
      </c>
    </row>
    <row r="3549" spans="1:14" x14ac:dyDescent="0.35">
      <c r="A3549" s="11" t="s">
        <v>35</v>
      </c>
      <c r="B3549" s="12">
        <v>2022</v>
      </c>
      <c r="C3549" s="11" t="s">
        <v>9</v>
      </c>
      <c r="D3549" s="12">
        <v>14405.3</v>
      </c>
      <c r="E3549" s="13">
        <v>17091.03</v>
      </c>
      <c r="F3549" s="13">
        <f>IFERROR(Table2[[#This Row],[Economic loss ($ million)]]*1000000 / Table2[[#This Row],[Total Waste (tons)]], NA())</f>
        <v>1186440.4073500724</v>
      </c>
      <c r="G3549" s="13" t="str">
        <f t="shared" si="55"/>
        <v>High</v>
      </c>
      <c r="H3549" s="13">
        <v>29.48</v>
      </c>
      <c r="I3549" s="13">
        <f>IFERROR(Table2[[#This Row],[Total Waste (tons)]] / (Table2[[#This Row],[Population (million)]]*1000), NA())</f>
        <v>3.2963318917187248E-2</v>
      </c>
      <c r="J3549" s="13">
        <v>437.01</v>
      </c>
      <c r="K3549" s="13">
        <f>IFERROR(Table2[[#This Row],[Total Waste (tons)]] * Table2[[#This Row],[Household waste (%)]], NA())</f>
        <v>889527.27499999991</v>
      </c>
      <c r="L3549" s="13">
        <v>61.75</v>
      </c>
      <c r="M3549" s="10">
        <f>SUMIFS(Table2[Household waste (%)], Table2[Country], "Australia", Table2[Year], 2020)</f>
        <v>1412.17</v>
      </c>
      <c r="N3549" s="10">
        <f>COUNTIFS(Table2[Year], "USA")</f>
        <v>0</v>
      </c>
    </row>
    <row r="3550" spans="1:14" x14ac:dyDescent="0.35">
      <c r="A3550" s="8" t="s">
        <v>17</v>
      </c>
      <c r="B3550" s="9">
        <v>2021</v>
      </c>
      <c r="C3550" s="8" t="s">
        <v>15</v>
      </c>
      <c r="D3550" s="9">
        <v>49351.89</v>
      </c>
      <c r="E3550" s="10">
        <v>57509.15</v>
      </c>
      <c r="F3550" s="10">
        <f>IFERROR(Table2[[#This Row],[Economic loss ($ million)]]*1000000 / Table2[[#This Row],[Total Waste (tons)]], NA())</f>
        <v>1165287.6921228347</v>
      </c>
      <c r="G3550" s="10" t="str">
        <f t="shared" si="55"/>
        <v>High</v>
      </c>
      <c r="H3550" s="10">
        <v>63.47</v>
      </c>
      <c r="I3550" s="10">
        <f>IFERROR(Table2[[#This Row],[Total Waste (tons)]] / (Table2[[#This Row],[Population (million)]]*1000), NA())</f>
        <v>5.7795866026466795E-2</v>
      </c>
      <c r="J3550" s="10">
        <v>853.9</v>
      </c>
      <c r="K3550" s="10">
        <f>IFERROR(Table2[[#This Row],[Total Waste (tons)]] * Table2[[#This Row],[Household waste (%)]], NA())</f>
        <v>1581234.5555999998</v>
      </c>
      <c r="L3550" s="10">
        <v>32.04</v>
      </c>
      <c r="M3550" s="10">
        <f>SUMIFS(Table2[Household waste (%)], Table2[Country], "Australia", Table2[Year], 2020)</f>
        <v>1412.17</v>
      </c>
      <c r="N3550" s="10">
        <f>COUNTIFS(Table2[Year], "USA")</f>
        <v>0</v>
      </c>
    </row>
    <row r="3551" spans="1:14" x14ac:dyDescent="0.35">
      <c r="A3551" s="11" t="s">
        <v>26</v>
      </c>
      <c r="B3551" s="12">
        <v>2023</v>
      </c>
      <c r="C3551" s="11" t="s">
        <v>13</v>
      </c>
      <c r="D3551" s="12">
        <v>3612.24</v>
      </c>
      <c r="E3551" s="13">
        <v>3485.04</v>
      </c>
      <c r="F3551" s="13">
        <f>IFERROR(Table2[[#This Row],[Economic loss ($ million)]]*1000000 / Table2[[#This Row],[Total Waste (tons)]], NA())</f>
        <v>964786.39293070231</v>
      </c>
      <c r="G3551" s="13" t="str">
        <f t="shared" si="55"/>
        <v>Medium</v>
      </c>
      <c r="H3551" s="13">
        <v>63.42</v>
      </c>
      <c r="I3551" s="13">
        <f>IFERROR(Table2[[#This Row],[Total Waste (tons)]] / (Table2[[#This Row],[Population (million)]]*1000), NA())</f>
        <v>0.28736992840095466</v>
      </c>
      <c r="J3551" s="13">
        <v>12.57</v>
      </c>
      <c r="K3551" s="13">
        <f>IFERROR(Table2[[#This Row],[Total Waste (tons)]] * Table2[[#This Row],[Household waste (%)]], NA())</f>
        <v>131557.78080000001</v>
      </c>
      <c r="L3551" s="13">
        <v>36.42</v>
      </c>
      <c r="M3551" s="10">
        <f>SUMIFS(Table2[Household waste (%)], Table2[Country], "Australia", Table2[Year], 2020)</f>
        <v>1412.17</v>
      </c>
      <c r="N3551" s="10">
        <f>COUNTIFS(Table2[Year], "USA")</f>
        <v>0</v>
      </c>
    </row>
    <row r="3552" spans="1:14" x14ac:dyDescent="0.35">
      <c r="A3552" s="8" t="s">
        <v>24</v>
      </c>
      <c r="B3552" s="9">
        <v>2018</v>
      </c>
      <c r="C3552" s="8" t="s">
        <v>19</v>
      </c>
      <c r="D3552" s="9">
        <v>49174.2</v>
      </c>
      <c r="E3552" s="10">
        <v>52321.66</v>
      </c>
      <c r="F3552" s="10">
        <f>IFERROR(Table2[[#This Row],[Economic loss ($ million)]]*1000000 / Table2[[#This Row],[Total Waste (tons)]], NA())</f>
        <v>1064006.3285218673</v>
      </c>
      <c r="G3552" s="10" t="str">
        <f t="shared" si="55"/>
        <v>Medium</v>
      </c>
      <c r="H3552" s="10">
        <v>38.89</v>
      </c>
      <c r="I3552" s="10">
        <f>IFERROR(Table2[[#This Row],[Total Waste (tons)]] / (Table2[[#This Row],[Population (million)]]*1000), NA())</f>
        <v>3.8024620714186295E-2</v>
      </c>
      <c r="J3552" s="10">
        <v>1293.22</v>
      </c>
      <c r="K3552" s="10">
        <f>IFERROR(Table2[[#This Row],[Total Waste (tons)]] * Table2[[#This Row],[Household waste (%)]], NA())</f>
        <v>3064536.1439999999</v>
      </c>
      <c r="L3552" s="10">
        <v>62.32</v>
      </c>
      <c r="M3552" s="10">
        <f>SUMIFS(Table2[Household waste (%)], Table2[Country], "Australia", Table2[Year], 2020)</f>
        <v>1412.17</v>
      </c>
      <c r="N3552" s="10">
        <f>COUNTIFS(Table2[Year], "USA")</f>
        <v>0</v>
      </c>
    </row>
    <row r="3553" spans="1:14" x14ac:dyDescent="0.35">
      <c r="A3553" s="11" t="s">
        <v>31</v>
      </c>
      <c r="B3553" s="12">
        <v>2021</v>
      </c>
      <c r="C3553" s="11" t="s">
        <v>19</v>
      </c>
      <c r="D3553" s="12">
        <v>2792.96</v>
      </c>
      <c r="E3553" s="13">
        <v>3104.14</v>
      </c>
      <c r="F3553" s="13">
        <f>IFERROR(Table2[[#This Row],[Economic loss ($ million)]]*1000000 / Table2[[#This Row],[Total Waste (tons)]], NA())</f>
        <v>1111415.8455545371</v>
      </c>
      <c r="G3553" s="13" t="str">
        <f t="shared" si="55"/>
        <v>High</v>
      </c>
      <c r="H3553" s="13">
        <v>127.42</v>
      </c>
      <c r="I3553" s="13">
        <f>IFERROR(Table2[[#This Row],[Total Waste (tons)]] / (Table2[[#This Row],[Population (million)]]*1000), NA())</f>
        <v>1.1012814952091795E-2</v>
      </c>
      <c r="J3553" s="13">
        <v>253.61</v>
      </c>
      <c r="K3553" s="13">
        <f>IFERROR(Table2[[#This Row],[Total Waste (tons)]] * Table2[[#This Row],[Household waste (%)]], NA())</f>
        <v>190563.66080000001</v>
      </c>
      <c r="L3553" s="13">
        <v>68.23</v>
      </c>
      <c r="M3553" s="10">
        <f>SUMIFS(Table2[Household waste (%)], Table2[Country], "Australia", Table2[Year], 2020)</f>
        <v>1412.17</v>
      </c>
      <c r="N3553" s="10">
        <f>COUNTIFS(Table2[Year], "USA")</f>
        <v>0</v>
      </c>
    </row>
    <row r="3554" spans="1:14" x14ac:dyDescent="0.35">
      <c r="A3554" s="8" t="s">
        <v>31</v>
      </c>
      <c r="B3554" s="9">
        <v>2023</v>
      </c>
      <c r="C3554" s="8" t="s">
        <v>13</v>
      </c>
      <c r="D3554" s="9">
        <v>48008.92</v>
      </c>
      <c r="E3554" s="10">
        <v>41651.089999999997</v>
      </c>
      <c r="F3554" s="10">
        <f>IFERROR(Table2[[#This Row],[Economic loss ($ million)]]*1000000 / Table2[[#This Row],[Total Waste (tons)]], NA())</f>
        <v>867569.81827543722</v>
      </c>
      <c r="G3554" s="10" t="str">
        <f t="shared" si="55"/>
        <v>Low</v>
      </c>
      <c r="H3554" s="10">
        <v>115.44</v>
      </c>
      <c r="I3554" s="10">
        <f>IFERROR(Table2[[#This Row],[Total Waste (tons)]] / (Table2[[#This Row],[Population (million)]]*1000), NA())</f>
        <v>4.210533147402671E-2</v>
      </c>
      <c r="J3554" s="10">
        <v>1140.21</v>
      </c>
      <c r="K3554" s="10">
        <f>IFERROR(Table2[[#This Row],[Total Waste (tons)]] * Table2[[#This Row],[Household waste (%)]], NA())</f>
        <v>2176244.3435999998</v>
      </c>
      <c r="L3554" s="10">
        <v>45.33</v>
      </c>
      <c r="M3554" s="10">
        <f>SUMIFS(Table2[Household waste (%)], Table2[Country], "Australia", Table2[Year], 2020)</f>
        <v>1412.17</v>
      </c>
      <c r="N3554" s="10">
        <f>COUNTIFS(Table2[Year], "USA")</f>
        <v>0</v>
      </c>
    </row>
    <row r="3555" spans="1:14" x14ac:dyDescent="0.35">
      <c r="A3555" s="11" t="s">
        <v>35</v>
      </c>
      <c r="B3555" s="12">
        <v>2021</v>
      </c>
      <c r="C3555" s="11" t="s">
        <v>25</v>
      </c>
      <c r="D3555" s="12">
        <v>25684.63</v>
      </c>
      <c r="E3555" s="13">
        <v>21722.21</v>
      </c>
      <c r="F3555" s="13">
        <f>IFERROR(Table2[[#This Row],[Economic loss ($ million)]]*1000000 / Table2[[#This Row],[Total Waste (tons)]], NA())</f>
        <v>845727.97038540163</v>
      </c>
      <c r="G3555" s="13" t="str">
        <f t="shared" si="55"/>
        <v>Low</v>
      </c>
      <c r="H3555" s="13">
        <v>118.91</v>
      </c>
      <c r="I3555" s="13">
        <f>IFERROR(Table2[[#This Row],[Total Waste (tons)]] / (Table2[[#This Row],[Population (million)]]*1000), NA())</f>
        <v>1.9567900105897502E-2</v>
      </c>
      <c r="J3555" s="13">
        <v>1312.59</v>
      </c>
      <c r="K3555" s="13">
        <f>IFERROR(Table2[[#This Row],[Total Waste (tons)]] * Table2[[#This Row],[Household waste (%)]], NA())</f>
        <v>1623268.6160000002</v>
      </c>
      <c r="L3555" s="13">
        <v>63.2</v>
      </c>
      <c r="M3555" s="10">
        <f>SUMIFS(Table2[Household waste (%)], Table2[Country], "Australia", Table2[Year], 2020)</f>
        <v>1412.17</v>
      </c>
      <c r="N3555" s="10">
        <f>COUNTIFS(Table2[Year], "USA")</f>
        <v>0</v>
      </c>
    </row>
    <row r="3556" spans="1:14" x14ac:dyDescent="0.35">
      <c r="A3556" s="8" t="s">
        <v>21</v>
      </c>
      <c r="B3556" s="9">
        <v>2018</v>
      </c>
      <c r="C3556" s="8" t="s">
        <v>19</v>
      </c>
      <c r="D3556" s="9">
        <v>21905.22</v>
      </c>
      <c r="E3556" s="10">
        <v>23385.17</v>
      </c>
      <c r="F3556" s="10">
        <f>IFERROR(Table2[[#This Row],[Economic loss ($ million)]]*1000000 / Table2[[#This Row],[Total Waste (tons)]], NA())</f>
        <v>1067561.5218655644</v>
      </c>
      <c r="G3556" s="10" t="str">
        <f t="shared" si="55"/>
        <v>Medium</v>
      </c>
      <c r="H3556" s="10">
        <v>49.72</v>
      </c>
      <c r="I3556" s="10">
        <f>IFERROR(Table2[[#This Row],[Total Waste (tons)]] / (Table2[[#This Row],[Population (million)]]*1000), NA())</f>
        <v>6.6530660592255125E-2</v>
      </c>
      <c r="J3556" s="10">
        <v>329.25</v>
      </c>
      <c r="K3556" s="10">
        <f>IFERROR(Table2[[#This Row],[Total Waste (tons)]] * Table2[[#This Row],[Household waste (%)]], NA())</f>
        <v>665918.68799999997</v>
      </c>
      <c r="L3556" s="10">
        <v>30.4</v>
      </c>
      <c r="M3556" s="10">
        <f>SUMIFS(Table2[Household waste (%)], Table2[Country], "Australia", Table2[Year], 2020)</f>
        <v>1412.17</v>
      </c>
      <c r="N3556" s="10">
        <f>COUNTIFS(Table2[Year], "USA")</f>
        <v>0</v>
      </c>
    </row>
    <row r="3557" spans="1:14" x14ac:dyDescent="0.35">
      <c r="A3557" s="11" t="s">
        <v>35</v>
      </c>
      <c r="B3557" s="12">
        <v>2019</v>
      </c>
      <c r="C3557" s="11" t="s">
        <v>20</v>
      </c>
      <c r="D3557" s="12">
        <v>11341.32</v>
      </c>
      <c r="E3557" s="13">
        <v>13072.23</v>
      </c>
      <c r="F3557" s="13">
        <f>IFERROR(Table2[[#This Row],[Economic loss ($ million)]]*1000000 / Table2[[#This Row],[Total Waste (tons)]], NA())</f>
        <v>1152619.8008697401</v>
      </c>
      <c r="G3557" s="13" t="str">
        <f t="shared" si="55"/>
        <v>High</v>
      </c>
      <c r="H3557" s="13">
        <v>152.59</v>
      </c>
      <c r="I3557" s="13">
        <f>IFERROR(Table2[[#This Row],[Total Waste (tons)]] / (Table2[[#This Row],[Population (million)]]*1000), NA())</f>
        <v>3.9979272419627745E-2</v>
      </c>
      <c r="J3557" s="13">
        <v>283.68</v>
      </c>
      <c r="K3557" s="13">
        <f>IFERROR(Table2[[#This Row],[Total Waste (tons)]] * Table2[[#This Row],[Household waste (%)]], NA())</f>
        <v>569901.32999999996</v>
      </c>
      <c r="L3557" s="13">
        <v>50.25</v>
      </c>
      <c r="M3557" s="10">
        <f>SUMIFS(Table2[Household waste (%)], Table2[Country], "Australia", Table2[Year], 2020)</f>
        <v>1412.17</v>
      </c>
      <c r="N3557" s="10">
        <f>COUNTIFS(Table2[Year], "USA")</f>
        <v>0</v>
      </c>
    </row>
    <row r="3558" spans="1:14" x14ac:dyDescent="0.35">
      <c r="A3558" s="8" t="s">
        <v>24</v>
      </c>
      <c r="B3558" s="9">
        <v>2023</v>
      </c>
      <c r="C3558" s="8" t="s">
        <v>9</v>
      </c>
      <c r="D3558" s="9">
        <v>48670.400000000001</v>
      </c>
      <c r="E3558" s="10">
        <v>56412.39</v>
      </c>
      <c r="F3558" s="10">
        <f>IFERROR(Table2[[#This Row],[Economic loss ($ million)]]*1000000 / Table2[[#This Row],[Total Waste (tons)]], NA())</f>
        <v>1159069.7836878267</v>
      </c>
      <c r="G3558" s="10" t="str">
        <f t="shared" si="55"/>
        <v>High</v>
      </c>
      <c r="H3558" s="10">
        <v>69.19</v>
      </c>
      <c r="I3558" s="10">
        <f>IFERROR(Table2[[#This Row],[Total Waste (tons)]] / (Table2[[#This Row],[Population (million)]]*1000), NA())</f>
        <v>6.6379891163513866E-2</v>
      </c>
      <c r="J3558" s="10">
        <v>733.21</v>
      </c>
      <c r="K3558" s="10">
        <f>IFERROR(Table2[[#This Row],[Total Waste (tons)]] * Table2[[#This Row],[Household waste (%)]], NA())</f>
        <v>1960443.7120000001</v>
      </c>
      <c r="L3558" s="10">
        <v>40.28</v>
      </c>
      <c r="M3558" s="10">
        <f>SUMIFS(Table2[Household waste (%)], Table2[Country], "Australia", Table2[Year], 2020)</f>
        <v>1412.17</v>
      </c>
      <c r="N3558" s="10">
        <f>COUNTIFS(Table2[Year], "USA")</f>
        <v>0</v>
      </c>
    </row>
    <row r="3559" spans="1:14" x14ac:dyDescent="0.35">
      <c r="A3559" s="11" t="s">
        <v>27</v>
      </c>
      <c r="B3559" s="12">
        <v>2020</v>
      </c>
      <c r="C3559" s="11" t="s">
        <v>11</v>
      </c>
      <c r="D3559" s="12">
        <v>14279.49</v>
      </c>
      <c r="E3559" s="13">
        <v>12545.82</v>
      </c>
      <c r="F3559" s="13">
        <f>IFERROR(Table2[[#This Row],[Economic loss ($ million)]]*1000000 / Table2[[#This Row],[Total Waste (tons)]], NA())</f>
        <v>878590.20175090292</v>
      </c>
      <c r="G3559" s="13" t="str">
        <f t="shared" si="55"/>
        <v>Low</v>
      </c>
      <c r="H3559" s="13">
        <v>183.48</v>
      </c>
      <c r="I3559" s="13">
        <f>IFERROR(Table2[[#This Row],[Total Waste (tons)]] / (Table2[[#This Row],[Population (million)]]*1000), NA())</f>
        <v>2.4301378488767868E-2</v>
      </c>
      <c r="J3559" s="13">
        <v>587.6</v>
      </c>
      <c r="K3559" s="13">
        <f>IFERROR(Table2[[#This Row],[Total Waste (tons)]] * Table2[[#This Row],[Household waste (%)]], NA())</f>
        <v>797937.90120000008</v>
      </c>
      <c r="L3559" s="13">
        <v>55.88</v>
      </c>
      <c r="M3559" s="10">
        <f>SUMIFS(Table2[Household waste (%)], Table2[Country], "Australia", Table2[Year], 2020)</f>
        <v>1412.17</v>
      </c>
      <c r="N3559" s="10">
        <f>COUNTIFS(Table2[Year], "USA")</f>
        <v>0</v>
      </c>
    </row>
    <row r="3560" spans="1:14" x14ac:dyDescent="0.35">
      <c r="A3560" s="8" t="s">
        <v>18</v>
      </c>
      <c r="B3560" s="9">
        <v>2022</v>
      </c>
      <c r="C3560" s="8" t="s">
        <v>25</v>
      </c>
      <c r="D3560" s="9">
        <v>3179.96</v>
      </c>
      <c r="E3560" s="10">
        <v>2720.75</v>
      </c>
      <c r="F3560" s="10">
        <f>IFERROR(Table2[[#This Row],[Economic loss ($ million)]]*1000000 / Table2[[#This Row],[Total Waste (tons)]], NA())</f>
        <v>855592.52317639219</v>
      </c>
      <c r="G3560" s="10" t="str">
        <f t="shared" si="55"/>
        <v>Low</v>
      </c>
      <c r="H3560" s="10">
        <v>73.39</v>
      </c>
      <c r="I3560" s="10">
        <f>IFERROR(Table2[[#This Row],[Total Waste (tons)]] / (Table2[[#This Row],[Population (million)]]*1000), NA())</f>
        <v>3.0501750515562801E-3</v>
      </c>
      <c r="J3560" s="10">
        <v>1042.55</v>
      </c>
      <c r="K3560" s="10">
        <f>IFERROR(Table2[[#This Row],[Total Waste (tons)]] * Table2[[#This Row],[Household waste (%)]], NA())</f>
        <v>199828.68640000001</v>
      </c>
      <c r="L3560" s="10">
        <v>62.84</v>
      </c>
      <c r="M3560" s="10">
        <f>SUMIFS(Table2[Household waste (%)], Table2[Country], "Australia", Table2[Year], 2020)</f>
        <v>1412.17</v>
      </c>
      <c r="N3560" s="10">
        <f>COUNTIFS(Table2[Year], "USA")</f>
        <v>0</v>
      </c>
    </row>
    <row r="3561" spans="1:14" x14ac:dyDescent="0.35">
      <c r="A3561" s="11" t="s">
        <v>32</v>
      </c>
      <c r="B3561" s="12">
        <v>2019</v>
      </c>
      <c r="C3561" s="11" t="s">
        <v>11</v>
      </c>
      <c r="D3561" s="12">
        <v>34887.550000000003</v>
      </c>
      <c r="E3561" s="13">
        <v>37955.699999999997</v>
      </c>
      <c r="F3561" s="13">
        <f>IFERROR(Table2[[#This Row],[Economic loss ($ million)]]*1000000 / Table2[[#This Row],[Total Waste (tons)]], NA())</f>
        <v>1087943.9800157936</v>
      </c>
      <c r="G3561" s="13" t="str">
        <f t="shared" si="55"/>
        <v>Medium</v>
      </c>
      <c r="H3561" s="13">
        <v>21.27</v>
      </c>
      <c r="I3561" s="13">
        <f>IFERROR(Table2[[#This Row],[Total Waste (tons)]] / (Table2[[#This Row],[Population (million)]]*1000), NA())</f>
        <v>0.10824893729250055</v>
      </c>
      <c r="J3561" s="13">
        <v>322.29000000000002</v>
      </c>
      <c r="K3561" s="13">
        <f>IFERROR(Table2[[#This Row],[Total Waste (tons)]] * Table2[[#This Row],[Household waste (%)]], NA())</f>
        <v>2414218.4600000004</v>
      </c>
      <c r="L3561" s="13">
        <v>69.2</v>
      </c>
      <c r="M3561" s="10">
        <f>SUMIFS(Table2[Household waste (%)], Table2[Country], "Australia", Table2[Year], 2020)</f>
        <v>1412.17</v>
      </c>
      <c r="N3561" s="10">
        <f>COUNTIFS(Table2[Year], "USA")</f>
        <v>0</v>
      </c>
    </row>
    <row r="3562" spans="1:14" x14ac:dyDescent="0.35">
      <c r="A3562" s="8" t="s">
        <v>27</v>
      </c>
      <c r="B3562" s="9">
        <v>2018</v>
      </c>
      <c r="C3562" s="8" t="s">
        <v>22</v>
      </c>
      <c r="D3562" s="9">
        <v>37822.53</v>
      </c>
      <c r="E3562" s="10">
        <v>36525.980000000003</v>
      </c>
      <c r="F3562" s="10">
        <f>IFERROR(Table2[[#This Row],[Economic loss ($ million)]]*1000000 / Table2[[#This Row],[Total Waste (tons)]], NA())</f>
        <v>965720.16731826251</v>
      </c>
      <c r="G3562" s="10" t="str">
        <f t="shared" si="55"/>
        <v>Medium</v>
      </c>
      <c r="H3562" s="10">
        <v>103.41</v>
      </c>
      <c r="I3562" s="10">
        <f>IFERROR(Table2[[#This Row],[Total Waste (tons)]] / (Table2[[#This Row],[Population (million)]]*1000), NA())</f>
        <v>4.007727764002797E-2</v>
      </c>
      <c r="J3562" s="10">
        <v>943.74</v>
      </c>
      <c r="K3562" s="10">
        <f>IFERROR(Table2[[#This Row],[Total Waste (tons)]] * Table2[[#This Row],[Household waste (%)]], NA())</f>
        <v>1903986.1602</v>
      </c>
      <c r="L3562" s="10">
        <v>50.34</v>
      </c>
      <c r="M3562" s="10">
        <f>SUMIFS(Table2[Household waste (%)], Table2[Country], "Australia", Table2[Year], 2020)</f>
        <v>1412.17</v>
      </c>
      <c r="N3562" s="10">
        <f>COUNTIFS(Table2[Year], "USA")</f>
        <v>0</v>
      </c>
    </row>
    <row r="3563" spans="1:14" x14ac:dyDescent="0.35">
      <c r="A3563" s="11" t="s">
        <v>14</v>
      </c>
      <c r="B3563" s="12">
        <v>2020</v>
      </c>
      <c r="C3563" s="11" t="s">
        <v>15</v>
      </c>
      <c r="D3563" s="12">
        <v>46277.17</v>
      </c>
      <c r="E3563" s="13">
        <v>39995.42</v>
      </c>
      <c r="F3563" s="13">
        <f>IFERROR(Table2[[#This Row],[Economic loss ($ million)]]*1000000 / Table2[[#This Row],[Total Waste (tons)]], NA())</f>
        <v>864258.12122910714</v>
      </c>
      <c r="G3563" s="13" t="str">
        <f t="shared" si="55"/>
        <v>Low</v>
      </c>
      <c r="H3563" s="13">
        <v>95.2</v>
      </c>
      <c r="I3563" s="13">
        <f>IFERROR(Table2[[#This Row],[Total Waste (tons)]] / (Table2[[#This Row],[Population (million)]]*1000), NA())</f>
        <v>4.4180369656120516E-2</v>
      </c>
      <c r="J3563" s="13">
        <v>1047.46</v>
      </c>
      <c r="K3563" s="13">
        <f>IFERROR(Table2[[#This Row],[Total Waste (tons)]] * Table2[[#This Row],[Household waste (%)]], NA())</f>
        <v>2682224.7732000002</v>
      </c>
      <c r="L3563" s="13">
        <v>57.96</v>
      </c>
      <c r="M3563" s="10">
        <f>SUMIFS(Table2[Household waste (%)], Table2[Country], "Australia", Table2[Year], 2020)</f>
        <v>1412.17</v>
      </c>
      <c r="N3563" s="10">
        <f>COUNTIFS(Table2[Year], "USA")</f>
        <v>0</v>
      </c>
    </row>
    <row r="3564" spans="1:14" x14ac:dyDescent="0.35">
      <c r="A3564" s="8" t="s">
        <v>27</v>
      </c>
      <c r="B3564" s="9">
        <v>2023</v>
      </c>
      <c r="C3564" s="8" t="s">
        <v>9</v>
      </c>
      <c r="D3564" s="9">
        <v>12533.98</v>
      </c>
      <c r="E3564" s="10">
        <v>13274.87</v>
      </c>
      <c r="F3564" s="10">
        <f>IFERROR(Table2[[#This Row],[Economic loss ($ million)]]*1000000 / Table2[[#This Row],[Total Waste (tons)]], NA())</f>
        <v>1059110.5139788</v>
      </c>
      <c r="G3564" s="10" t="str">
        <f t="shared" si="55"/>
        <v>Medium</v>
      </c>
      <c r="H3564" s="10">
        <v>34.549999999999997</v>
      </c>
      <c r="I3564" s="10">
        <f>IFERROR(Table2[[#This Row],[Total Waste (tons)]] / (Table2[[#This Row],[Population (million)]]*1000), NA())</f>
        <v>1.8304461482292807E-2</v>
      </c>
      <c r="J3564" s="10">
        <v>684.75</v>
      </c>
      <c r="K3564" s="10">
        <f>IFERROR(Table2[[#This Row],[Total Waste (tons)]] * Table2[[#This Row],[Household waste (%)]], NA())</f>
        <v>590350.45799999998</v>
      </c>
      <c r="L3564" s="10">
        <v>47.1</v>
      </c>
      <c r="M3564" s="10">
        <f>SUMIFS(Table2[Household waste (%)], Table2[Country], "Australia", Table2[Year], 2020)</f>
        <v>1412.17</v>
      </c>
      <c r="N3564" s="10">
        <f>COUNTIFS(Table2[Year], "USA")</f>
        <v>0</v>
      </c>
    </row>
    <row r="3565" spans="1:14" x14ac:dyDescent="0.35">
      <c r="A3565" s="11" t="s">
        <v>10</v>
      </c>
      <c r="B3565" s="12">
        <v>2018</v>
      </c>
      <c r="C3565" s="11" t="s">
        <v>15</v>
      </c>
      <c r="D3565" s="12">
        <v>47791.45</v>
      </c>
      <c r="E3565" s="13">
        <v>52847.32</v>
      </c>
      <c r="F3565" s="13">
        <f>IFERROR(Table2[[#This Row],[Economic loss ($ million)]]*1000000 / Table2[[#This Row],[Total Waste (tons)]], NA())</f>
        <v>1105790.2616472193</v>
      </c>
      <c r="G3565" s="13" t="str">
        <f t="shared" si="55"/>
        <v>High</v>
      </c>
      <c r="H3565" s="13">
        <v>121.85</v>
      </c>
      <c r="I3565" s="13">
        <f>IFERROR(Table2[[#This Row],[Total Waste (tons)]] / (Table2[[#This Row],[Population (million)]]*1000), NA())</f>
        <v>4.0076015496595445E-2</v>
      </c>
      <c r="J3565" s="13">
        <v>1192.52</v>
      </c>
      <c r="K3565" s="13">
        <f>IFERROR(Table2[[#This Row],[Total Waste (tons)]] * Table2[[#This Row],[Household waste (%)]], NA())</f>
        <v>2736060.5124999997</v>
      </c>
      <c r="L3565" s="13">
        <v>57.25</v>
      </c>
      <c r="M3565" s="10">
        <f>SUMIFS(Table2[Household waste (%)], Table2[Country], "Australia", Table2[Year], 2020)</f>
        <v>1412.17</v>
      </c>
      <c r="N3565" s="10">
        <f>COUNTIFS(Table2[Year], "USA")</f>
        <v>0</v>
      </c>
    </row>
    <row r="3566" spans="1:14" x14ac:dyDescent="0.35">
      <c r="A3566" s="8" t="s">
        <v>23</v>
      </c>
      <c r="B3566" s="9">
        <v>2019</v>
      </c>
      <c r="C3566" s="8" t="s">
        <v>11</v>
      </c>
      <c r="D3566" s="9">
        <v>15269.61</v>
      </c>
      <c r="E3566" s="10">
        <v>12308.08</v>
      </c>
      <c r="F3566" s="10">
        <f>IFERROR(Table2[[#This Row],[Economic loss ($ million)]]*1000000 / Table2[[#This Row],[Total Waste (tons)]], NA())</f>
        <v>806050.71118384809</v>
      </c>
      <c r="G3566" s="10" t="str">
        <f t="shared" si="55"/>
        <v>Low</v>
      </c>
      <c r="H3566" s="10">
        <v>179.27</v>
      </c>
      <c r="I3566" s="10">
        <f>IFERROR(Table2[[#This Row],[Total Waste (tons)]] / (Table2[[#This Row],[Population (million)]]*1000), NA())</f>
        <v>5.2823226208184873E-2</v>
      </c>
      <c r="J3566" s="10">
        <v>289.07</v>
      </c>
      <c r="K3566" s="10">
        <f>IFERROR(Table2[[#This Row],[Total Waste (tons)]] * Table2[[#This Row],[Household waste (%)]], NA())</f>
        <v>584062.58250000002</v>
      </c>
      <c r="L3566" s="10">
        <v>38.25</v>
      </c>
      <c r="M3566" s="10">
        <f>SUMIFS(Table2[Household waste (%)], Table2[Country], "Australia", Table2[Year], 2020)</f>
        <v>1412.17</v>
      </c>
      <c r="N3566" s="10">
        <f>COUNTIFS(Table2[Year], "USA")</f>
        <v>0</v>
      </c>
    </row>
    <row r="3567" spans="1:14" x14ac:dyDescent="0.35">
      <c r="A3567" s="11" t="s">
        <v>27</v>
      </c>
      <c r="B3567" s="12">
        <v>2022</v>
      </c>
      <c r="C3567" s="11" t="s">
        <v>15</v>
      </c>
      <c r="D3567" s="12">
        <v>34130.79</v>
      </c>
      <c r="E3567" s="13">
        <v>35657.33</v>
      </c>
      <c r="F3567" s="13">
        <f>IFERROR(Table2[[#This Row],[Economic loss ($ million)]]*1000000 / Table2[[#This Row],[Total Waste (tons)]], NA())</f>
        <v>1044726.1841873568</v>
      </c>
      <c r="G3567" s="13" t="str">
        <f t="shared" si="55"/>
        <v>Medium</v>
      </c>
      <c r="H3567" s="13">
        <v>170.5</v>
      </c>
      <c r="I3567" s="13">
        <f>IFERROR(Table2[[#This Row],[Total Waste (tons)]] / (Table2[[#This Row],[Population (million)]]*1000), NA())</f>
        <v>5.9117313887830397E-2</v>
      </c>
      <c r="J3567" s="13">
        <v>577.34</v>
      </c>
      <c r="K3567" s="13">
        <f>IFERROR(Table2[[#This Row],[Total Waste (tons)]] * Table2[[#This Row],[Household waste (%)]], NA())</f>
        <v>1101400.5933000001</v>
      </c>
      <c r="L3567" s="13">
        <v>32.270000000000003</v>
      </c>
      <c r="M3567" s="10">
        <f>SUMIFS(Table2[Household waste (%)], Table2[Country], "Australia", Table2[Year], 2020)</f>
        <v>1412.17</v>
      </c>
      <c r="N3567" s="10">
        <f>COUNTIFS(Table2[Year], "USA")</f>
        <v>0</v>
      </c>
    </row>
    <row r="3568" spans="1:14" x14ac:dyDescent="0.35">
      <c r="A3568" s="8" t="s">
        <v>14</v>
      </c>
      <c r="B3568" s="9">
        <v>2022</v>
      </c>
      <c r="C3568" s="8" t="s">
        <v>11</v>
      </c>
      <c r="D3568" s="9">
        <v>37384.57</v>
      </c>
      <c r="E3568" s="10">
        <v>32795.85</v>
      </c>
      <c r="F3568" s="10">
        <f>IFERROR(Table2[[#This Row],[Economic loss ($ million)]]*1000000 / Table2[[#This Row],[Total Waste (tons)]], NA())</f>
        <v>877256.31189552264</v>
      </c>
      <c r="G3568" s="10" t="str">
        <f t="shared" si="55"/>
        <v>Low</v>
      </c>
      <c r="H3568" s="10">
        <v>198.77</v>
      </c>
      <c r="I3568" s="10">
        <f>IFERROR(Table2[[#This Row],[Total Waste (tons)]] / (Table2[[#This Row],[Population (million)]]*1000), NA())</f>
        <v>3.3202691060881924E-2</v>
      </c>
      <c r="J3568" s="10">
        <v>1125.95</v>
      </c>
      <c r="K3568" s="10">
        <f>IFERROR(Table2[[#This Row],[Total Waste (tons)]] * Table2[[#This Row],[Household waste (%)]], NA())</f>
        <v>1123406.3285000001</v>
      </c>
      <c r="L3568" s="10">
        <v>30.05</v>
      </c>
      <c r="M3568" s="10">
        <f>SUMIFS(Table2[Household waste (%)], Table2[Country], "Australia", Table2[Year], 2020)</f>
        <v>1412.17</v>
      </c>
      <c r="N3568" s="10">
        <f>COUNTIFS(Table2[Year], "USA")</f>
        <v>0</v>
      </c>
    </row>
    <row r="3569" spans="1:14" x14ac:dyDescent="0.35">
      <c r="A3569" s="11" t="s">
        <v>12</v>
      </c>
      <c r="B3569" s="12">
        <v>2020</v>
      </c>
      <c r="C3569" s="11" t="s">
        <v>11</v>
      </c>
      <c r="D3569" s="12">
        <v>28571.59</v>
      </c>
      <c r="E3569" s="13">
        <v>31015.87</v>
      </c>
      <c r="F3569" s="13">
        <f>IFERROR(Table2[[#This Row],[Economic loss ($ million)]]*1000000 / Table2[[#This Row],[Total Waste (tons)]], NA())</f>
        <v>1085549.316646361</v>
      </c>
      <c r="G3569" s="13" t="str">
        <f t="shared" si="55"/>
        <v>Medium</v>
      </c>
      <c r="H3569" s="13">
        <v>149.38999999999999</v>
      </c>
      <c r="I3569" s="13">
        <f>IFERROR(Table2[[#This Row],[Total Waste (tons)]] / (Table2[[#This Row],[Population (million)]]*1000), NA())</f>
        <v>2.2069991271367769E-2</v>
      </c>
      <c r="J3569" s="13">
        <v>1294.5899999999999</v>
      </c>
      <c r="K3569" s="13">
        <f>IFERROR(Table2[[#This Row],[Total Waste (tons)]] * Table2[[#This Row],[Household waste (%)]], NA())</f>
        <v>1734009.7970999999</v>
      </c>
      <c r="L3569" s="13">
        <v>60.69</v>
      </c>
      <c r="M3569" s="10">
        <f>SUMIFS(Table2[Household waste (%)], Table2[Country], "Australia", Table2[Year], 2020)</f>
        <v>1412.17</v>
      </c>
      <c r="N3569" s="10">
        <f>COUNTIFS(Table2[Year], "USA")</f>
        <v>0</v>
      </c>
    </row>
    <row r="3570" spans="1:14" x14ac:dyDescent="0.35">
      <c r="A3570" s="8" t="s">
        <v>32</v>
      </c>
      <c r="B3570" s="9">
        <v>2019</v>
      </c>
      <c r="C3570" s="8" t="s">
        <v>25</v>
      </c>
      <c r="D3570" s="9">
        <v>36345.449999999997</v>
      </c>
      <c r="E3570" s="10">
        <v>36499.01</v>
      </c>
      <c r="F3570" s="10">
        <f>IFERROR(Table2[[#This Row],[Economic loss ($ million)]]*1000000 / Table2[[#This Row],[Total Waste (tons)]], NA())</f>
        <v>1004225.0130346441</v>
      </c>
      <c r="G3570" s="10" t="str">
        <f t="shared" si="55"/>
        <v>Medium</v>
      </c>
      <c r="H3570" s="10">
        <v>91.99</v>
      </c>
      <c r="I3570" s="10">
        <f>IFERROR(Table2[[#This Row],[Total Waste (tons)]] / (Table2[[#This Row],[Population (million)]]*1000), NA())</f>
        <v>4.3671837450735364E-2</v>
      </c>
      <c r="J3570" s="10">
        <v>832.24</v>
      </c>
      <c r="K3570" s="10">
        <f>IFERROR(Table2[[#This Row],[Total Waste (tons)]] * Table2[[#This Row],[Household waste (%)]], NA())</f>
        <v>1312434.1994999999</v>
      </c>
      <c r="L3570" s="10">
        <v>36.11</v>
      </c>
      <c r="M3570" s="10">
        <f>SUMIFS(Table2[Household waste (%)], Table2[Country], "Australia", Table2[Year], 2020)</f>
        <v>1412.17</v>
      </c>
      <c r="N3570" s="10">
        <f>COUNTIFS(Table2[Year], "USA")</f>
        <v>0</v>
      </c>
    </row>
    <row r="3571" spans="1:14" x14ac:dyDescent="0.35">
      <c r="A3571" s="11" t="s">
        <v>29</v>
      </c>
      <c r="B3571" s="12">
        <v>2018</v>
      </c>
      <c r="C3571" s="11" t="s">
        <v>25</v>
      </c>
      <c r="D3571" s="12">
        <v>29372.42</v>
      </c>
      <c r="E3571" s="13">
        <v>32419.01</v>
      </c>
      <c r="F3571" s="13">
        <f>IFERROR(Table2[[#This Row],[Economic loss ($ million)]]*1000000 / Table2[[#This Row],[Total Waste (tons)]], NA())</f>
        <v>1103722.8120801758</v>
      </c>
      <c r="G3571" s="13" t="str">
        <f t="shared" si="55"/>
        <v>High</v>
      </c>
      <c r="H3571" s="13">
        <v>153.35</v>
      </c>
      <c r="I3571" s="13">
        <f>IFERROR(Table2[[#This Row],[Total Waste (tons)]] / (Table2[[#This Row],[Population (million)]]*1000), NA())</f>
        <v>5.7347846460228828E-2</v>
      </c>
      <c r="J3571" s="13">
        <v>512.17999999999995</v>
      </c>
      <c r="K3571" s="13">
        <f>IFERROR(Table2[[#This Row],[Total Waste (tons)]] * Table2[[#This Row],[Household waste (%)]], NA())</f>
        <v>1557031.9841999998</v>
      </c>
      <c r="L3571" s="13">
        <v>53.01</v>
      </c>
      <c r="M3571" s="10">
        <f>SUMIFS(Table2[Household waste (%)], Table2[Country], "Australia", Table2[Year], 2020)</f>
        <v>1412.17</v>
      </c>
      <c r="N3571" s="10">
        <f>COUNTIFS(Table2[Year], "USA")</f>
        <v>0</v>
      </c>
    </row>
    <row r="3572" spans="1:14" x14ac:dyDescent="0.35">
      <c r="A3572" s="8" t="s">
        <v>12</v>
      </c>
      <c r="B3572" s="9">
        <v>2021</v>
      </c>
      <c r="C3572" s="8" t="s">
        <v>20</v>
      </c>
      <c r="D3572" s="9">
        <v>32994.230000000003</v>
      </c>
      <c r="E3572" s="10">
        <v>29316.65</v>
      </c>
      <c r="F3572" s="10">
        <f>IFERROR(Table2[[#This Row],[Economic loss ($ million)]]*1000000 / Table2[[#This Row],[Total Waste (tons)]], NA())</f>
        <v>888538.6929775296</v>
      </c>
      <c r="G3572" s="10" t="str">
        <f t="shared" si="55"/>
        <v>Low</v>
      </c>
      <c r="H3572" s="10">
        <v>55.85</v>
      </c>
      <c r="I3572" s="10">
        <f>IFERROR(Table2[[#This Row],[Total Waste (tons)]] / (Table2[[#This Row],[Population (million)]]*1000), NA())</f>
        <v>2.6654680734182125E-2</v>
      </c>
      <c r="J3572" s="10">
        <v>1237.8399999999999</v>
      </c>
      <c r="K3572" s="10">
        <f>IFERROR(Table2[[#This Row],[Total Waste (tons)]] * Table2[[#This Row],[Household waste (%)]], NA())</f>
        <v>1586362.5784</v>
      </c>
      <c r="L3572" s="10">
        <v>48.08</v>
      </c>
      <c r="M3572" s="10">
        <f>SUMIFS(Table2[Household waste (%)], Table2[Country], "Australia", Table2[Year], 2020)</f>
        <v>1412.17</v>
      </c>
      <c r="N3572" s="10">
        <f>COUNTIFS(Table2[Year], "USA")</f>
        <v>0</v>
      </c>
    </row>
    <row r="3573" spans="1:14" x14ac:dyDescent="0.35">
      <c r="A3573" s="11" t="s">
        <v>27</v>
      </c>
      <c r="B3573" s="12">
        <v>2019</v>
      </c>
      <c r="C3573" s="11" t="s">
        <v>9</v>
      </c>
      <c r="D3573" s="12">
        <v>31690</v>
      </c>
      <c r="E3573" s="13">
        <v>31853.08</v>
      </c>
      <c r="F3573" s="13">
        <f>IFERROR(Table2[[#This Row],[Economic loss ($ million)]]*1000000 / Table2[[#This Row],[Total Waste (tons)]], NA())</f>
        <v>1005146.1028715683</v>
      </c>
      <c r="G3573" s="13" t="str">
        <f t="shared" si="55"/>
        <v>Medium</v>
      </c>
      <c r="H3573" s="13">
        <v>54.92</v>
      </c>
      <c r="I3573" s="13">
        <f>IFERROR(Table2[[#This Row],[Total Waste (tons)]] / (Table2[[#This Row],[Population (million)]]*1000), NA())</f>
        <v>3.3144028531685021E-2</v>
      </c>
      <c r="J3573" s="13">
        <v>956.13</v>
      </c>
      <c r="K3573" s="13">
        <f>IFERROR(Table2[[#This Row],[Total Waste (tons)]] * Table2[[#This Row],[Household waste (%)]], NA())</f>
        <v>1100910.6000000001</v>
      </c>
      <c r="L3573" s="13">
        <v>34.74</v>
      </c>
      <c r="M3573" s="10">
        <f>SUMIFS(Table2[Household waste (%)], Table2[Country], "Australia", Table2[Year], 2020)</f>
        <v>1412.17</v>
      </c>
      <c r="N3573" s="10">
        <f>COUNTIFS(Table2[Year], "USA")</f>
        <v>0</v>
      </c>
    </row>
    <row r="3574" spans="1:14" x14ac:dyDescent="0.35">
      <c r="A3574" s="8" t="s">
        <v>35</v>
      </c>
      <c r="B3574" s="9">
        <v>2018</v>
      </c>
      <c r="C3574" s="8" t="s">
        <v>20</v>
      </c>
      <c r="D3574" s="9">
        <v>41542.82</v>
      </c>
      <c r="E3574" s="10">
        <v>33637.17</v>
      </c>
      <c r="F3574" s="10">
        <f>IFERROR(Table2[[#This Row],[Economic loss ($ million)]]*1000000 / Table2[[#This Row],[Total Waste (tons)]], NA())</f>
        <v>809698.76382970635</v>
      </c>
      <c r="G3574" s="10" t="str">
        <f t="shared" si="55"/>
        <v>Low</v>
      </c>
      <c r="H3574" s="10">
        <v>53.74</v>
      </c>
      <c r="I3574" s="10">
        <f>IFERROR(Table2[[#This Row],[Total Waste (tons)]] / (Table2[[#This Row],[Population (million)]]*1000), NA())</f>
        <v>3.1687645403162448E-2</v>
      </c>
      <c r="J3574" s="10">
        <v>1311.01</v>
      </c>
      <c r="K3574" s="10">
        <f>IFERROR(Table2[[#This Row],[Total Waste (tons)]] * Table2[[#This Row],[Household waste (%)]], NA())</f>
        <v>1706579.0455999998</v>
      </c>
      <c r="L3574" s="10">
        <v>41.08</v>
      </c>
      <c r="M3574" s="10">
        <f>SUMIFS(Table2[Household waste (%)], Table2[Country], "Australia", Table2[Year], 2020)</f>
        <v>1412.17</v>
      </c>
      <c r="N3574" s="10">
        <f>COUNTIFS(Table2[Year], "USA")</f>
        <v>0</v>
      </c>
    </row>
    <row r="3575" spans="1:14" x14ac:dyDescent="0.35">
      <c r="A3575" s="11" t="s">
        <v>33</v>
      </c>
      <c r="B3575" s="12">
        <v>2023</v>
      </c>
      <c r="C3575" s="11" t="s">
        <v>25</v>
      </c>
      <c r="D3575" s="12">
        <v>6255.34</v>
      </c>
      <c r="E3575" s="13">
        <v>5710.01</v>
      </c>
      <c r="F3575" s="13">
        <f>IFERROR(Table2[[#This Row],[Economic loss ($ million)]]*1000000 / Table2[[#This Row],[Total Waste (tons)]], NA())</f>
        <v>912821.68515220599</v>
      </c>
      <c r="G3575" s="13" t="str">
        <f t="shared" si="55"/>
        <v>Low</v>
      </c>
      <c r="H3575" s="13">
        <v>185.16</v>
      </c>
      <c r="I3575" s="13">
        <f>IFERROR(Table2[[#This Row],[Total Waste (tons)]] / (Table2[[#This Row],[Population (million)]]*1000), NA())</f>
        <v>4.6151587365997979E-3</v>
      </c>
      <c r="J3575" s="13">
        <v>1355.39</v>
      </c>
      <c r="K3575" s="13">
        <f>IFERROR(Table2[[#This Row],[Total Waste (tons)]] * Table2[[#This Row],[Household waste (%)]], NA())</f>
        <v>347546.69040000002</v>
      </c>
      <c r="L3575" s="13">
        <v>55.56</v>
      </c>
      <c r="M3575" s="10">
        <f>SUMIFS(Table2[Household waste (%)], Table2[Country], "Australia", Table2[Year], 2020)</f>
        <v>1412.17</v>
      </c>
      <c r="N3575" s="10">
        <f>COUNTIFS(Table2[Year], "USA")</f>
        <v>0</v>
      </c>
    </row>
    <row r="3576" spans="1:14" x14ac:dyDescent="0.35">
      <c r="A3576" s="8" t="s">
        <v>18</v>
      </c>
      <c r="B3576" s="9">
        <v>2022</v>
      </c>
      <c r="C3576" s="8" t="s">
        <v>22</v>
      </c>
      <c r="D3576" s="9">
        <v>41708.449999999997</v>
      </c>
      <c r="E3576" s="10">
        <v>43196.51</v>
      </c>
      <c r="F3576" s="10">
        <f>IFERROR(Table2[[#This Row],[Economic loss ($ million)]]*1000000 / Table2[[#This Row],[Total Waste (tons)]], NA())</f>
        <v>1035677.6624401051</v>
      </c>
      <c r="G3576" s="10" t="str">
        <f t="shared" si="55"/>
        <v>Medium</v>
      </c>
      <c r="H3576" s="10">
        <v>141.07</v>
      </c>
      <c r="I3576" s="10">
        <f>IFERROR(Table2[[#This Row],[Total Waste (tons)]] / (Table2[[#This Row],[Population (million)]]*1000), NA())</f>
        <v>0.28980301556420229</v>
      </c>
      <c r="J3576" s="10">
        <v>143.91999999999999</v>
      </c>
      <c r="K3576" s="10">
        <f>IFERROR(Table2[[#This Row],[Total Waste (tons)]] * Table2[[#This Row],[Household waste (%)]], NA())</f>
        <v>2731069.3059999999</v>
      </c>
      <c r="L3576" s="10">
        <v>65.48</v>
      </c>
      <c r="M3576" s="10">
        <f>SUMIFS(Table2[Household waste (%)], Table2[Country], "Australia", Table2[Year], 2020)</f>
        <v>1412.17</v>
      </c>
      <c r="N3576" s="10">
        <f>COUNTIFS(Table2[Year], "USA")</f>
        <v>0</v>
      </c>
    </row>
    <row r="3577" spans="1:14" x14ac:dyDescent="0.35">
      <c r="A3577" s="11" t="s">
        <v>10</v>
      </c>
      <c r="B3577" s="12">
        <v>2024</v>
      </c>
      <c r="C3577" s="11" t="s">
        <v>15</v>
      </c>
      <c r="D3577" s="12">
        <v>42685.71</v>
      </c>
      <c r="E3577" s="13">
        <v>34688.01</v>
      </c>
      <c r="F3577" s="13">
        <f>IFERROR(Table2[[#This Row],[Economic loss ($ million)]]*1000000 / Table2[[#This Row],[Total Waste (tons)]], NA())</f>
        <v>812637.53138931037</v>
      </c>
      <c r="G3577" s="13" t="str">
        <f t="shared" si="55"/>
        <v>Low</v>
      </c>
      <c r="H3577" s="13">
        <v>54.69</v>
      </c>
      <c r="I3577" s="13">
        <f>IFERROR(Table2[[#This Row],[Total Waste (tons)]] / (Table2[[#This Row],[Population (million)]]*1000), NA())</f>
        <v>8.2455783495595736E-2</v>
      </c>
      <c r="J3577" s="13">
        <v>517.67999999999995</v>
      </c>
      <c r="K3577" s="13">
        <f>IFERROR(Table2[[#This Row],[Total Waste (tons)]] * Table2[[#This Row],[Household waste (%)]], NA())</f>
        <v>1935796.9484999999</v>
      </c>
      <c r="L3577" s="13">
        <v>45.35</v>
      </c>
      <c r="M3577" s="10">
        <f>SUMIFS(Table2[Household waste (%)], Table2[Country], "Australia", Table2[Year], 2020)</f>
        <v>1412.17</v>
      </c>
      <c r="N3577" s="10">
        <f>COUNTIFS(Table2[Year], "USA")</f>
        <v>0</v>
      </c>
    </row>
    <row r="3578" spans="1:14" x14ac:dyDescent="0.35">
      <c r="A3578" s="8" t="s">
        <v>26</v>
      </c>
      <c r="B3578" s="9">
        <v>2023</v>
      </c>
      <c r="C3578" s="8" t="s">
        <v>20</v>
      </c>
      <c r="D3578" s="9">
        <v>30858.1</v>
      </c>
      <c r="E3578" s="10">
        <v>28632.37</v>
      </c>
      <c r="F3578" s="10">
        <f>IFERROR(Table2[[#This Row],[Economic loss ($ million)]]*1000000 / Table2[[#This Row],[Total Waste (tons)]], NA())</f>
        <v>927872.09841176227</v>
      </c>
      <c r="G3578" s="10" t="str">
        <f t="shared" si="55"/>
        <v>Low</v>
      </c>
      <c r="H3578" s="10">
        <v>171.82</v>
      </c>
      <c r="I3578" s="10">
        <f>IFERROR(Table2[[#This Row],[Total Waste (tons)]] / (Table2[[#This Row],[Population (million)]]*1000), NA())</f>
        <v>4.7593349476379228E-2</v>
      </c>
      <c r="J3578" s="10">
        <v>648.37</v>
      </c>
      <c r="K3578" s="10">
        <f>IFERROR(Table2[[#This Row],[Total Waste (tons)]] * Table2[[#This Row],[Household waste (%)]], NA())</f>
        <v>2000222.0419999997</v>
      </c>
      <c r="L3578" s="10">
        <v>64.819999999999993</v>
      </c>
      <c r="M3578" s="10">
        <f>SUMIFS(Table2[Household waste (%)], Table2[Country], "Australia", Table2[Year], 2020)</f>
        <v>1412.17</v>
      </c>
      <c r="N3578" s="10">
        <f>COUNTIFS(Table2[Year], "USA")</f>
        <v>0</v>
      </c>
    </row>
    <row r="3579" spans="1:14" x14ac:dyDescent="0.35">
      <c r="A3579" s="11" t="s">
        <v>26</v>
      </c>
      <c r="B3579" s="12">
        <v>2019</v>
      </c>
      <c r="C3579" s="11" t="s">
        <v>25</v>
      </c>
      <c r="D3579" s="12">
        <v>5154.83</v>
      </c>
      <c r="E3579" s="13">
        <v>4460.6000000000004</v>
      </c>
      <c r="F3579" s="13">
        <f>IFERROR(Table2[[#This Row],[Economic loss ($ million)]]*1000000 / Table2[[#This Row],[Total Waste (tons)]], NA())</f>
        <v>865324.36569198209</v>
      </c>
      <c r="G3579" s="13" t="str">
        <f t="shared" si="55"/>
        <v>Low</v>
      </c>
      <c r="H3579" s="13">
        <v>24.11</v>
      </c>
      <c r="I3579" s="13">
        <f>IFERROR(Table2[[#This Row],[Total Waste (tons)]] / (Table2[[#This Row],[Population (million)]]*1000), NA())</f>
        <v>7.3126454065709579E-3</v>
      </c>
      <c r="J3579" s="13">
        <v>704.92</v>
      </c>
      <c r="K3579" s="13">
        <f>IFERROR(Table2[[#This Row],[Total Waste (tons)]] * Table2[[#This Row],[Household waste (%)]], NA())</f>
        <v>285629.13029999996</v>
      </c>
      <c r="L3579" s="13">
        <v>55.41</v>
      </c>
      <c r="M3579" s="10">
        <f>SUMIFS(Table2[Household waste (%)], Table2[Country], "Australia", Table2[Year], 2020)</f>
        <v>1412.17</v>
      </c>
      <c r="N3579" s="10">
        <f>COUNTIFS(Table2[Year], "USA")</f>
        <v>0</v>
      </c>
    </row>
    <row r="3580" spans="1:14" x14ac:dyDescent="0.35">
      <c r="A3580" s="8" t="s">
        <v>35</v>
      </c>
      <c r="B3580" s="9">
        <v>2024</v>
      </c>
      <c r="C3580" s="8" t="s">
        <v>25</v>
      </c>
      <c r="D3580" s="9">
        <v>4237.6000000000004</v>
      </c>
      <c r="E3580" s="10">
        <v>4359.67</v>
      </c>
      <c r="F3580" s="10">
        <f>IFERROR(Table2[[#This Row],[Economic loss ($ million)]]*1000000 / Table2[[#This Row],[Total Waste (tons)]], NA())</f>
        <v>1028806.3998489711</v>
      </c>
      <c r="G3580" s="10" t="str">
        <f t="shared" si="55"/>
        <v>Medium</v>
      </c>
      <c r="H3580" s="10">
        <v>49.5</v>
      </c>
      <c r="I3580" s="10">
        <f>IFERROR(Table2[[#This Row],[Total Waste (tons)]] / (Table2[[#This Row],[Population (million)]]*1000), NA())</f>
        <v>1.0385001838010048E-2</v>
      </c>
      <c r="J3580" s="10">
        <v>408.05</v>
      </c>
      <c r="K3580" s="10">
        <f>IFERROR(Table2[[#This Row],[Total Waste (tons)]] * Table2[[#This Row],[Household waste (%)]], NA())</f>
        <v>231711.96800000002</v>
      </c>
      <c r="L3580" s="10">
        <v>54.68</v>
      </c>
      <c r="M3580" s="10">
        <f>SUMIFS(Table2[Household waste (%)], Table2[Country], "Australia", Table2[Year], 2020)</f>
        <v>1412.17</v>
      </c>
      <c r="N3580" s="10">
        <f>COUNTIFS(Table2[Year], "USA")</f>
        <v>0</v>
      </c>
    </row>
    <row r="3581" spans="1:14" x14ac:dyDescent="0.35">
      <c r="A3581" s="11" t="s">
        <v>26</v>
      </c>
      <c r="B3581" s="12">
        <v>2019</v>
      </c>
      <c r="C3581" s="11" t="s">
        <v>20</v>
      </c>
      <c r="D3581" s="12">
        <v>4567.74</v>
      </c>
      <c r="E3581" s="13">
        <v>5391.11</v>
      </c>
      <c r="F3581" s="13">
        <f>IFERROR(Table2[[#This Row],[Economic loss ($ million)]]*1000000 / Table2[[#This Row],[Total Waste (tons)]], NA())</f>
        <v>1180257.6328775282</v>
      </c>
      <c r="G3581" s="13" t="str">
        <f t="shared" si="55"/>
        <v>High</v>
      </c>
      <c r="H3581" s="13">
        <v>160.62</v>
      </c>
      <c r="I3581" s="13">
        <f>IFERROR(Table2[[#This Row],[Total Waste (tons)]] / (Table2[[#This Row],[Population (million)]]*1000), NA())</f>
        <v>1.1490013583538763E-2</v>
      </c>
      <c r="J3581" s="13">
        <v>397.54</v>
      </c>
      <c r="K3581" s="13">
        <f>IFERROR(Table2[[#This Row],[Total Waste (tons)]] * Table2[[#This Row],[Household waste (%)]], NA())</f>
        <v>264106.7268</v>
      </c>
      <c r="L3581" s="13">
        <v>57.82</v>
      </c>
      <c r="M3581" s="10">
        <f>SUMIFS(Table2[Household waste (%)], Table2[Country], "Australia", Table2[Year], 2020)</f>
        <v>1412.17</v>
      </c>
      <c r="N3581" s="10">
        <f>COUNTIFS(Table2[Year], "USA")</f>
        <v>0</v>
      </c>
    </row>
    <row r="3582" spans="1:14" x14ac:dyDescent="0.35">
      <c r="A3582" s="8" t="s">
        <v>30</v>
      </c>
      <c r="B3582" s="9">
        <v>2024</v>
      </c>
      <c r="C3582" s="8" t="s">
        <v>11</v>
      </c>
      <c r="D3582" s="9">
        <v>45968.75</v>
      </c>
      <c r="E3582" s="10">
        <v>45861.88</v>
      </c>
      <c r="F3582" s="10">
        <f>IFERROR(Table2[[#This Row],[Economic loss ($ million)]]*1000000 / Table2[[#This Row],[Total Waste (tons)]], NA())</f>
        <v>997675.15975526848</v>
      </c>
      <c r="G3582" s="10" t="str">
        <f t="shared" si="55"/>
        <v>Medium</v>
      </c>
      <c r="H3582" s="10">
        <v>164.12</v>
      </c>
      <c r="I3582" s="10">
        <f>IFERROR(Table2[[#This Row],[Total Waste (tons)]] / (Table2[[#This Row],[Population (million)]]*1000), NA())</f>
        <v>0.56348063250796765</v>
      </c>
      <c r="J3582" s="10">
        <v>81.58</v>
      </c>
      <c r="K3582" s="10">
        <f>IFERROR(Table2[[#This Row],[Total Waste (tons)]] * Table2[[#This Row],[Household waste (%)]], NA())</f>
        <v>2852360.9375</v>
      </c>
      <c r="L3582" s="10">
        <v>62.05</v>
      </c>
      <c r="M3582" s="10">
        <f>SUMIFS(Table2[Household waste (%)], Table2[Country], "Australia", Table2[Year], 2020)</f>
        <v>1412.17</v>
      </c>
      <c r="N3582" s="10">
        <f>COUNTIFS(Table2[Year], "USA")</f>
        <v>0</v>
      </c>
    </row>
    <row r="3583" spans="1:14" x14ac:dyDescent="0.35">
      <c r="A3583" s="11" t="s">
        <v>16</v>
      </c>
      <c r="B3583" s="12">
        <v>2020</v>
      </c>
      <c r="C3583" s="11" t="s">
        <v>15</v>
      </c>
      <c r="D3583" s="12">
        <v>44356.53</v>
      </c>
      <c r="E3583" s="13">
        <v>50160.6</v>
      </c>
      <c r="F3583" s="13">
        <f>IFERROR(Table2[[#This Row],[Economic loss ($ million)]]*1000000 / Table2[[#This Row],[Total Waste (tons)]], NA())</f>
        <v>1130850.4069186656</v>
      </c>
      <c r="G3583" s="13" t="str">
        <f t="shared" si="55"/>
        <v>High</v>
      </c>
      <c r="H3583" s="13">
        <v>143.58000000000001</v>
      </c>
      <c r="I3583" s="13">
        <f>IFERROR(Table2[[#This Row],[Total Waste (tons)]] / (Table2[[#This Row],[Population (million)]]*1000), NA())</f>
        <v>3.4264317827181853E-2</v>
      </c>
      <c r="J3583" s="13">
        <v>1294.54</v>
      </c>
      <c r="K3583" s="13">
        <f>IFERROR(Table2[[#This Row],[Total Waste (tons)]] * Table2[[#This Row],[Household waste (%)]], NA())</f>
        <v>2664940.3223999999</v>
      </c>
      <c r="L3583" s="13">
        <v>60.08</v>
      </c>
      <c r="M3583" s="10">
        <f>SUMIFS(Table2[Household waste (%)], Table2[Country], "Australia", Table2[Year], 2020)</f>
        <v>1412.17</v>
      </c>
      <c r="N3583" s="10">
        <f>COUNTIFS(Table2[Year], "USA")</f>
        <v>0</v>
      </c>
    </row>
    <row r="3584" spans="1:14" x14ac:dyDescent="0.35">
      <c r="A3584" s="8" t="s">
        <v>27</v>
      </c>
      <c r="B3584" s="9">
        <v>2021</v>
      </c>
      <c r="C3584" s="8" t="s">
        <v>22</v>
      </c>
      <c r="D3584" s="9">
        <v>17866.3</v>
      </c>
      <c r="E3584" s="10">
        <v>16240.51</v>
      </c>
      <c r="F3584" s="10">
        <f>IFERROR(Table2[[#This Row],[Economic loss ($ million)]]*1000000 / Table2[[#This Row],[Total Waste (tons)]], NA())</f>
        <v>909002.42355719989</v>
      </c>
      <c r="G3584" s="10" t="str">
        <f t="shared" si="55"/>
        <v>Low</v>
      </c>
      <c r="H3584" s="10">
        <v>183.03</v>
      </c>
      <c r="I3584" s="10">
        <f>IFERROR(Table2[[#This Row],[Total Waste (tons)]] / (Table2[[#This Row],[Population (million)]]*1000), NA())</f>
        <v>3.4175561421630515E-2</v>
      </c>
      <c r="J3584" s="10">
        <v>522.78</v>
      </c>
      <c r="K3584" s="10">
        <f>IFERROR(Table2[[#This Row],[Total Waste (tons)]] * Table2[[#This Row],[Household waste (%)]], NA())</f>
        <v>984790.45599999989</v>
      </c>
      <c r="L3584" s="10">
        <v>55.12</v>
      </c>
      <c r="M3584" s="10">
        <f>SUMIFS(Table2[Household waste (%)], Table2[Country], "Australia", Table2[Year], 2020)</f>
        <v>1412.17</v>
      </c>
      <c r="N3584" s="10">
        <f>COUNTIFS(Table2[Year], "USA")</f>
        <v>0</v>
      </c>
    </row>
    <row r="3585" spans="1:14" x14ac:dyDescent="0.35">
      <c r="A3585" s="11" t="s">
        <v>18</v>
      </c>
      <c r="B3585" s="12">
        <v>2023</v>
      </c>
      <c r="C3585" s="11" t="s">
        <v>13</v>
      </c>
      <c r="D3585" s="12">
        <v>25519.74</v>
      </c>
      <c r="E3585" s="13">
        <v>27912.81</v>
      </c>
      <c r="F3585" s="13">
        <f>IFERROR(Table2[[#This Row],[Economic loss ($ million)]]*1000000 / Table2[[#This Row],[Total Waste (tons)]], NA())</f>
        <v>1093773.2907937148</v>
      </c>
      <c r="G3585" s="13" t="str">
        <f t="shared" si="55"/>
        <v>Medium</v>
      </c>
      <c r="H3585" s="13">
        <v>120.41</v>
      </c>
      <c r="I3585" s="13">
        <f>IFERROR(Table2[[#This Row],[Total Waste (tons)]] / (Table2[[#This Row],[Population (million)]]*1000), NA())</f>
        <v>4.199397729142669E-2</v>
      </c>
      <c r="J3585" s="13">
        <v>607.70000000000005</v>
      </c>
      <c r="K3585" s="13">
        <f>IFERROR(Table2[[#This Row],[Total Waste (tons)]] * Table2[[#This Row],[Household waste (%)]], NA())</f>
        <v>1627649.0172000001</v>
      </c>
      <c r="L3585" s="13">
        <v>63.78</v>
      </c>
      <c r="M3585" s="10">
        <f>SUMIFS(Table2[Household waste (%)], Table2[Country], "Australia", Table2[Year], 2020)</f>
        <v>1412.17</v>
      </c>
      <c r="N3585" s="10">
        <f>COUNTIFS(Table2[Year], "USA")</f>
        <v>0</v>
      </c>
    </row>
    <row r="3586" spans="1:14" x14ac:dyDescent="0.35">
      <c r="A3586" s="8" t="s">
        <v>14</v>
      </c>
      <c r="B3586" s="9">
        <v>2021</v>
      </c>
      <c r="C3586" s="8" t="s">
        <v>11</v>
      </c>
      <c r="D3586" s="9">
        <v>18754.310000000001</v>
      </c>
      <c r="E3586" s="10">
        <v>16020.53</v>
      </c>
      <c r="F3586" s="10">
        <f>IFERROR(Table2[[#This Row],[Economic loss ($ million)]]*1000000 / Table2[[#This Row],[Total Waste (tons)]], NA())</f>
        <v>854231.90722559229</v>
      </c>
      <c r="G3586" s="10" t="str">
        <f t="shared" ref="G3586:G3649" si="56">IF(F3586&gt;1100000,"High",IF(F3586&gt;=950000,"Medium","Low"))</f>
        <v>Low</v>
      </c>
      <c r="H3586" s="10">
        <v>60.53</v>
      </c>
      <c r="I3586" s="10">
        <f>IFERROR(Table2[[#This Row],[Total Waste (tons)]] / (Table2[[#This Row],[Population (million)]]*1000), NA())</f>
        <v>1.3643467190455406E-2</v>
      </c>
      <c r="J3586" s="10">
        <v>1374.6</v>
      </c>
      <c r="K3586" s="10">
        <f>IFERROR(Table2[[#This Row],[Total Waste (tons)]] * Table2[[#This Row],[Household waste (%)]], NA())</f>
        <v>1145888.341</v>
      </c>
      <c r="L3586" s="10">
        <v>61.1</v>
      </c>
      <c r="M3586" s="10">
        <f>SUMIFS(Table2[Household waste (%)], Table2[Country], "Australia", Table2[Year], 2020)</f>
        <v>1412.17</v>
      </c>
      <c r="N3586" s="10">
        <f>COUNTIFS(Table2[Year], "USA")</f>
        <v>0</v>
      </c>
    </row>
    <row r="3587" spans="1:14" x14ac:dyDescent="0.35">
      <c r="A3587" s="11" t="s">
        <v>16</v>
      </c>
      <c r="B3587" s="12">
        <v>2020</v>
      </c>
      <c r="C3587" s="11" t="s">
        <v>15</v>
      </c>
      <c r="D3587" s="12">
        <v>11104.84</v>
      </c>
      <c r="E3587" s="13">
        <v>12815.43</v>
      </c>
      <c r="F3587" s="13">
        <f>IFERROR(Table2[[#This Row],[Economic loss ($ million)]]*1000000 / Table2[[#This Row],[Total Waste (tons)]], NA())</f>
        <v>1154040.0401986882</v>
      </c>
      <c r="G3587" s="13" t="str">
        <f t="shared" si="56"/>
        <v>High</v>
      </c>
      <c r="H3587" s="13">
        <v>108.63</v>
      </c>
      <c r="I3587" s="13">
        <f>IFERROR(Table2[[#This Row],[Total Waste (tons)]] / (Table2[[#This Row],[Population (million)]]*1000), NA())</f>
        <v>8.8451655555290051E-3</v>
      </c>
      <c r="J3587" s="13">
        <v>1255.47</v>
      </c>
      <c r="K3587" s="13">
        <f>IFERROR(Table2[[#This Row],[Total Waste (tons)]] * Table2[[#This Row],[Household waste (%)]], NA())</f>
        <v>409324.40240000002</v>
      </c>
      <c r="L3587" s="13">
        <v>36.86</v>
      </c>
      <c r="M3587" s="10">
        <f>SUMIFS(Table2[Household waste (%)], Table2[Country], "Australia", Table2[Year], 2020)</f>
        <v>1412.17</v>
      </c>
      <c r="N3587" s="10">
        <f>COUNTIFS(Table2[Year], "USA")</f>
        <v>0</v>
      </c>
    </row>
    <row r="3588" spans="1:14" x14ac:dyDescent="0.35">
      <c r="A3588" s="8" t="s">
        <v>28</v>
      </c>
      <c r="B3588" s="9">
        <v>2020</v>
      </c>
      <c r="C3588" s="8" t="s">
        <v>13</v>
      </c>
      <c r="D3588" s="9">
        <v>17500.759999999998</v>
      </c>
      <c r="E3588" s="10">
        <v>17532.96</v>
      </c>
      <c r="F3588" s="10">
        <f>IFERROR(Table2[[#This Row],[Economic loss ($ million)]]*1000000 / Table2[[#This Row],[Total Waste (tons)]], NA())</f>
        <v>1001839.9200948988</v>
      </c>
      <c r="G3588" s="10" t="str">
        <f t="shared" si="56"/>
        <v>Medium</v>
      </c>
      <c r="H3588" s="10">
        <v>43.3</v>
      </c>
      <c r="I3588" s="10">
        <f>IFERROR(Table2[[#This Row],[Total Waste (tons)]] / (Table2[[#This Row],[Population (million)]]*1000), NA())</f>
        <v>2.1263817843821E-2</v>
      </c>
      <c r="J3588" s="10">
        <v>823.03</v>
      </c>
      <c r="K3588" s="10">
        <f>IFERROR(Table2[[#This Row],[Total Waste (tons)]] * Table2[[#This Row],[Household waste (%)]], NA())</f>
        <v>735381.93519999995</v>
      </c>
      <c r="L3588" s="10">
        <v>42.02</v>
      </c>
      <c r="M3588" s="10">
        <f>SUMIFS(Table2[Household waste (%)], Table2[Country], "Australia", Table2[Year], 2020)</f>
        <v>1412.17</v>
      </c>
      <c r="N3588" s="10">
        <f>COUNTIFS(Table2[Year], "USA")</f>
        <v>0</v>
      </c>
    </row>
    <row r="3589" spans="1:14" x14ac:dyDescent="0.35">
      <c r="A3589" s="11" t="s">
        <v>34</v>
      </c>
      <c r="B3589" s="12">
        <v>2022</v>
      </c>
      <c r="C3589" s="11" t="s">
        <v>9</v>
      </c>
      <c r="D3589" s="12">
        <v>19157.12</v>
      </c>
      <c r="E3589" s="13">
        <v>20112.12</v>
      </c>
      <c r="F3589" s="13">
        <f>IFERROR(Table2[[#This Row],[Economic loss ($ million)]]*1000000 / Table2[[#This Row],[Total Waste (tons)]], NA())</f>
        <v>1049850.9170480741</v>
      </c>
      <c r="G3589" s="13" t="str">
        <f t="shared" si="56"/>
        <v>Medium</v>
      </c>
      <c r="H3589" s="13">
        <v>55.94</v>
      </c>
      <c r="I3589" s="13">
        <f>IFERROR(Table2[[#This Row],[Total Waste (tons)]] / (Table2[[#This Row],[Population (million)]]*1000), NA())</f>
        <v>2.5103679630988571E-2</v>
      </c>
      <c r="J3589" s="13">
        <v>763.12</v>
      </c>
      <c r="K3589" s="13">
        <f>IFERROR(Table2[[#This Row],[Total Waste (tons)]] * Table2[[#This Row],[Household waste (%)]], NA())</f>
        <v>1216668.6912</v>
      </c>
      <c r="L3589" s="13">
        <v>63.51</v>
      </c>
      <c r="M3589" s="10">
        <f>SUMIFS(Table2[Household waste (%)], Table2[Country], "Australia", Table2[Year], 2020)</f>
        <v>1412.17</v>
      </c>
      <c r="N3589" s="10">
        <f>COUNTIFS(Table2[Year], "USA")</f>
        <v>0</v>
      </c>
    </row>
    <row r="3590" spans="1:14" x14ac:dyDescent="0.35">
      <c r="A3590" s="8" t="s">
        <v>34</v>
      </c>
      <c r="B3590" s="9">
        <v>2022</v>
      </c>
      <c r="C3590" s="8" t="s">
        <v>19</v>
      </c>
      <c r="D3590" s="9">
        <v>32917.54</v>
      </c>
      <c r="E3590" s="10">
        <v>38422.03</v>
      </c>
      <c r="F3590" s="10">
        <f>IFERROR(Table2[[#This Row],[Economic loss ($ million)]]*1000000 / Table2[[#This Row],[Total Waste (tons)]], NA())</f>
        <v>1167220.5760211728</v>
      </c>
      <c r="G3590" s="10" t="str">
        <f t="shared" si="56"/>
        <v>High</v>
      </c>
      <c r="H3590" s="10">
        <v>58.78</v>
      </c>
      <c r="I3590" s="10">
        <f>IFERROR(Table2[[#This Row],[Total Waste (tons)]] / (Table2[[#This Row],[Population (million)]]*1000), NA())</f>
        <v>2.670144386761843E-2</v>
      </c>
      <c r="J3590" s="10">
        <v>1232.8</v>
      </c>
      <c r="K3590" s="10">
        <f>IFERROR(Table2[[#This Row],[Total Waste (tons)]] * Table2[[#This Row],[Household waste (%)]], NA())</f>
        <v>2173215.9907999998</v>
      </c>
      <c r="L3590" s="10">
        <v>66.02</v>
      </c>
      <c r="M3590" s="10">
        <f>SUMIFS(Table2[Household waste (%)], Table2[Country], "Australia", Table2[Year], 2020)</f>
        <v>1412.17</v>
      </c>
      <c r="N3590" s="10">
        <f>COUNTIFS(Table2[Year], "USA")</f>
        <v>0</v>
      </c>
    </row>
    <row r="3591" spans="1:14" x14ac:dyDescent="0.35">
      <c r="A3591" s="11" t="s">
        <v>23</v>
      </c>
      <c r="B3591" s="12">
        <v>2023</v>
      </c>
      <c r="C3591" s="11" t="s">
        <v>9</v>
      </c>
      <c r="D3591" s="12">
        <v>32184.1</v>
      </c>
      <c r="E3591" s="13">
        <v>35437.17</v>
      </c>
      <c r="F3591" s="13">
        <f>IFERROR(Table2[[#This Row],[Economic loss ($ million)]]*1000000 / Table2[[#This Row],[Total Waste (tons)]], NA())</f>
        <v>1101076.9292911717</v>
      </c>
      <c r="G3591" s="13" t="str">
        <f t="shared" si="56"/>
        <v>High</v>
      </c>
      <c r="H3591" s="13">
        <v>164.27</v>
      </c>
      <c r="I3591" s="13">
        <f>IFERROR(Table2[[#This Row],[Total Waste (tons)]] / (Table2[[#This Row],[Population (million)]]*1000), NA())</f>
        <v>2.4442258912161854E-2</v>
      </c>
      <c r="J3591" s="13">
        <v>1316.74</v>
      </c>
      <c r="K3591" s="13">
        <f>IFERROR(Table2[[#This Row],[Total Waste (tons)]] * Table2[[#This Row],[Household waste (%)]], NA())</f>
        <v>1492698.558</v>
      </c>
      <c r="L3591" s="13">
        <v>46.38</v>
      </c>
      <c r="M3591" s="10">
        <f>SUMIFS(Table2[Household waste (%)], Table2[Country], "Australia", Table2[Year], 2020)</f>
        <v>1412.17</v>
      </c>
      <c r="N3591" s="10">
        <f>COUNTIFS(Table2[Year], "USA")</f>
        <v>0</v>
      </c>
    </row>
    <row r="3592" spans="1:14" x14ac:dyDescent="0.35">
      <c r="A3592" s="8" t="s">
        <v>12</v>
      </c>
      <c r="B3592" s="9">
        <v>2022</v>
      </c>
      <c r="C3592" s="8" t="s">
        <v>22</v>
      </c>
      <c r="D3592" s="9">
        <v>49311.94</v>
      </c>
      <c r="E3592" s="10">
        <v>52127.51</v>
      </c>
      <c r="F3592" s="10">
        <f>IFERROR(Table2[[#This Row],[Economic loss ($ million)]]*1000000 / Table2[[#This Row],[Total Waste (tons)]], NA())</f>
        <v>1057097.1249559438</v>
      </c>
      <c r="G3592" s="10" t="str">
        <f t="shared" si="56"/>
        <v>Medium</v>
      </c>
      <c r="H3592" s="10">
        <v>176.29</v>
      </c>
      <c r="I3592" s="10">
        <f>IFERROR(Table2[[#This Row],[Total Waste (tons)]] / (Table2[[#This Row],[Population (million)]]*1000), NA())</f>
        <v>6.025997164923258E-2</v>
      </c>
      <c r="J3592" s="10">
        <v>818.32</v>
      </c>
      <c r="K3592" s="10">
        <f>IFERROR(Table2[[#This Row],[Total Waste (tons)]] * Table2[[#This Row],[Household waste (%)]], NA())</f>
        <v>2543509.8651999999</v>
      </c>
      <c r="L3592" s="10">
        <v>51.58</v>
      </c>
      <c r="M3592" s="10">
        <f>SUMIFS(Table2[Household waste (%)], Table2[Country], "Australia", Table2[Year], 2020)</f>
        <v>1412.17</v>
      </c>
      <c r="N3592" s="10">
        <f>COUNTIFS(Table2[Year], "USA")</f>
        <v>0</v>
      </c>
    </row>
    <row r="3593" spans="1:14" x14ac:dyDescent="0.35">
      <c r="A3593" s="11" t="s">
        <v>27</v>
      </c>
      <c r="B3593" s="12">
        <v>2024</v>
      </c>
      <c r="C3593" s="11" t="s">
        <v>9</v>
      </c>
      <c r="D3593" s="12">
        <v>36201.480000000003</v>
      </c>
      <c r="E3593" s="13">
        <v>37772.46</v>
      </c>
      <c r="F3593" s="13">
        <f>IFERROR(Table2[[#This Row],[Economic loss ($ million)]]*1000000 / Table2[[#This Row],[Total Waste (tons)]], NA())</f>
        <v>1043395.4633898945</v>
      </c>
      <c r="G3593" s="13" t="str">
        <f t="shared" si="56"/>
        <v>Medium</v>
      </c>
      <c r="H3593" s="13">
        <v>168.93</v>
      </c>
      <c r="I3593" s="13">
        <f>IFERROR(Table2[[#This Row],[Total Waste (tons)]] / (Table2[[#This Row],[Population (million)]]*1000), NA())</f>
        <v>7.1234710743801666E-2</v>
      </c>
      <c r="J3593" s="13">
        <v>508.2</v>
      </c>
      <c r="K3593" s="13">
        <f>IFERROR(Table2[[#This Row],[Total Waste (tons)]] * Table2[[#This Row],[Household waste (%)]], NA())</f>
        <v>1446611.1408000002</v>
      </c>
      <c r="L3593" s="13">
        <v>39.96</v>
      </c>
      <c r="M3593" s="10">
        <f>SUMIFS(Table2[Household waste (%)], Table2[Country], "Australia", Table2[Year], 2020)</f>
        <v>1412.17</v>
      </c>
      <c r="N3593" s="10">
        <f>COUNTIFS(Table2[Year], "USA")</f>
        <v>0</v>
      </c>
    </row>
    <row r="3594" spans="1:14" x14ac:dyDescent="0.35">
      <c r="A3594" s="8" t="s">
        <v>16</v>
      </c>
      <c r="B3594" s="9">
        <v>2019</v>
      </c>
      <c r="C3594" s="8" t="s">
        <v>15</v>
      </c>
      <c r="D3594" s="9">
        <v>12911.61</v>
      </c>
      <c r="E3594" s="10">
        <v>11781.38</v>
      </c>
      <c r="F3594" s="10">
        <f>IFERROR(Table2[[#This Row],[Economic loss ($ million)]]*1000000 / Table2[[#This Row],[Total Waste (tons)]], NA())</f>
        <v>912464.05366952682</v>
      </c>
      <c r="G3594" s="10" t="str">
        <f t="shared" si="56"/>
        <v>Low</v>
      </c>
      <c r="H3594" s="10">
        <v>118.41</v>
      </c>
      <c r="I3594" s="10">
        <f>IFERROR(Table2[[#This Row],[Total Waste (tons)]] / (Table2[[#This Row],[Population (million)]]*1000), NA())</f>
        <v>1.6647253739040743E-2</v>
      </c>
      <c r="J3594" s="10">
        <v>775.6</v>
      </c>
      <c r="K3594" s="10">
        <f>IFERROR(Table2[[#This Row],[Total Waste (tons)]] * Table2[[#This Row],[Household waste (%)]], NA())</f>
        <v>521112.5796</v>
      </c>
      <c r="L3594" s="10">
        <v>40.36</v>
      </c>
      <c r="M3594" s="10">
        <f>SUMIFS(Table2[Household waste (%)], Table2[Country], "Australia", Table2[Year], 2020)</f>
        <v>1412.17</v>
      </c>
      <c r="N3594" s="10">
        <f>COUNTIFS(Table2[Year], "USA")</f>
        <v>0</v>
      </c>
    </row>
    <row r="3595" spans="1:14" x14ac:dyDescent="0.35">
      <c r="A3595" s="11" t="s">
        <v>12</v>
      </c>
      <c r="B3595" s="12">
        <v>2019</v>
      </c>
      <c r="C3595" s="11" t="s">
        <v>25</v>
      </c>
      <c r="D3595" s="12">
        <v>28650.78</v>
      </c>
      <c r="E3595" s="13">
        <v>33910.870000000003</v>
      </c>
      <c r="F3595" s="13">
        <f>IFERROR(Table2[[#This Row],[Economic loss ($ million)]]*1000000 / Table2[[#This Row],[Total Waste (tons)]], NA())</f>
        <v>1183593.2564488647</v>
      </c>
      <c r="G3595" s="13" t="str">
        <f t="shared" si="56"/>
        <v>High</v>
      </c>
      <c r="H3595" s="13">
        <v>187.5</v>
      </c>
      <c r="I3595" s="13">
        <f>IFERROR(Table2[[#This Row],[Total Waste (tons)]] / (Table2[[#This Row],[Population (million)]]*1000), NA())</f>
        <v>3.7788390772761443E-2</v>
      </c>
      <c r="J3595" s="13">
        <v>758.19</v>
      </c>
      <c r="K3595" s="13">
        <f>IFERROR(Table2[[#This Row],[Total Waste (tons)]] * Table2[[#This Row],[Household waste (%)]], NA())</f>
        <v>929144.79539999994</v>
      </c>
      <c r="L3595" s="13">
        <v>32.43</v>
      </c>
      <c r="M3595" s="10">
        <f>SUMIFS(Table2[Household waste (%)], Table2[Country], "Australia", Table2[Year], 2020)</f>
        <v>1412.17</v>
      </c>
      <c r="N3595" s="10">
        <f>COUNTIFS(Table2[Year], "USA")</f>
        <v>0</v>
      </c>
    </row>
    <row r="3596" spans="1:14" x14ac:dyDescent="0.35">
      <c r="A3596" s="8" t="s">
        <v>24</v>
      </c>
      <c r="B3596" s="9">
        <v>2018</v>
      </c>
      <c r="C3596" s="8" t="s">
        <v>13</v>
      </c>
      <c r="D3596" s="9">
        <v>38553.79</v>
      </c>
      <c r="E3596" s="10">
        <v>36039</v>
      </c>
      <c r="F3596" s="10">
        <f>IFERROR(Table2[[#This Row],[Economic loss ($ million)]]*1000000 / Table2[[#This Row],[Total Waste (tons)]], NA())</f>
        <v>934771.91217776516</v>
      </c>
      <c r="G3596" s="10" t="str">
        <f t="shared" si="56"/>
        <v>Low</v>
      </c>
      <c r="H3596" s="10">
        <v>196.7</v>
      </c>
      <c r="I3596" s="10">
        <f>IFERROR(Table2[[#This Row],[Total Waste (tons)]] / (Table2[[#This Row],[Population (million)]]*1000), NA())</f>
        <v>0.29351952797868291</v>
      </c>
      <c r="J3596" s="10">
        <v>131.35</v>
      </c>
      <c r="K3596" s="10">
        <f>IFERROR(Table2[[#This Row],[Total Waste (tons)]] * Table2[[#This Row],[Household waste (%)]], NA())</f>
        <v>2397660.2001</v>
      </c>
      <c r="L3596" s="10">
        <v>62.19</v>
      </c>
      <c r="M3596" s="10">
        <f>SUMIFS(Table2[Household waste (%)], Table2[Country], "Australia", Table2[Year], 2020)</f>
        <v>1412.17</v>
      </c>
      <c r="N3596" s="10">
        <f>COUNTIFS(Table2[Year], "USA")</f>
        <v>0</v>
      </c>
    </row>
    <row r="3597" spans="1:14" x14ac:dyDescent="0.35">
      <c r="A3597" s="11" t="s">
        <v>24</v>
      </c>
      <c r="B3597" s="12">
        <v>2021</v>
      </c>
      <c r="C3597" s="11" t="s">
        <v>13</v>
      </c>
      <c r="D3597" s="12">
        <v>32700.17</v>
      </c>
      <c r="E3597" s="13">
        <v>34668.65</v>
      </c>
      <c r="F3597" s="13">
        <f>IFERROR(Table2[[#This Row],[Economic loss ($ million)]]*1000000 / Table2[[#This Row],[Total Waste (tons)]], NA())</f>
        <v>1060197.85218242</v>
      </c>
      <c r="G3597" s="13" t="str">
        <f t="shared" si="56"/>
        <v>Medium</v>
      </c>
      <c r="H3597" s="13">
        <v>38.200000000000003</v>
      </c>
      <c r="I3597" s="13">
        <f>IFERROR(Table2[[#This Row],[Total Waste (tons)]] / (Table2[[#This Row],[Population (million)]]*1000), NA())</f>
        <v>9.5205316330392753E-2</v>
      </c>
      <c r="J3597" s="13">
        <v>343.47</v>
      </c>
      <c r="K3597" s="13">
        <f>IFERROR(Table2[[#This Row],[Total Waste (tons)]] * Table2[[#This Row],[Household waste (%)]], NA())</f>
        <v>1740630.0490999997</v>
      </c>
      <c r="L3597" s="13">
        <v>53.23</v>
      </c>
      <c r="M3597" s="10">
        <f>SUMIFS(Table2[Household waste (%)], Table2[Country], "Australia", Table2[Year], 2020)</f>
        <v>1412.17</v>
      </c>
      <c r="N3597" s="10">
        <f>COUNTIFS(Table2[Year], "USA")</f>
        <v>0</v>
      </c>
    </row>
    <row r="3598" spans="1:14" x14ac:dyDescent="0.35">
      <c r="A3598" s="8" t="s">
        <v>32</v>
      </c>
      <c r="B3598" s="9">
        <v>2020</v>
      </c>
      <c r="C3598" s="8" t="s">
        <v>15</v>
      </c>
      <c r="D3598" s="9">
        <v>14694.72</v>
      </c>
      <c r="E3598" s="10">
        <v>16680.060000000001</v>
      </c>
      <c r="F3598" s="10">
        <f>IFERROR(Table2[[#This Row],[Economic loss ($ million)]]*1000000 / Table2[[#This Row],[Total Waste (tons)]], NA())</f>
        <v>1135105.6706082185</v>
      </c>
      <c r="G3598" s="10" t="str">
        <f t="shared" si="56"/>
        <v>High</v>
      </c>
      <c r="H3598" s="10">
        <v>90.68</v>
      </c>
      <c r="I3598" s="10">
        <f>IFERROR(Table2[[#This Row],[Total Waste (tons)]] / (Table2[[#This Row],[Population (million)]]*1000), NA())</f>
        <v>1.2394645613502366E-2</v>
      </c>
      <c r="J3598" s="10">
        <v>1185.57</v>
      </c>
      <c r="K3598" s="10">
        <f>IFERROR(Table2[[#This Row],[Total Waste (tons)]] * Table2[[#This Row],[Household waste (%)]], NA())</f>
        <v>707697.71519999986</v>
      </c>
      <c r="L3598" s="10">
        <v>48.16</v>
      </c>
      <c r="M3598" s="10">
        <f>SUMIFS(Table2[Household waste (%)], Table2[Country], "Australia", Table2[Year], 2020)</f>
        <v>1412.17</v>
      </c>
      <c r="N3598" s="10">
        <f>COUNTIFS(Table2[Year], "USA")</f>
        <v>0</v>
      </c>
    </row>
    <row r="3599" spans="1:14" x14ac:dyDescent="0.35">
      <c r="A3599" s="11" t="s">
        <v>18</v>
      </c>
      <c r="B3599" s="12">
        <v>2023</v>
      </c>
      <c r="C3599" s="11" t="s">
        <v>25</v>
      </c>
      <c r="D3599" s="12">
        <v>41956.05</v>
      </c>
      <c r="E3599" s="13">
        <v>49083.9</v>
      </c>
      <c r="F3599" s="13">
        <f>IFERROR(Table2[[#This Row],[Economic loss ($ million)]]*1000000 / Table2[[#This Row],[Total Waste (tons)]], NA())</f>
        <v>1169888.4904560843</v>
      </c>
      <c r="G3599" s="13" t="str">
        <f t="shared" si="56"/>
        <v>High</v>
      </c>
      <c r="H3599" s="13">
        <v>101.4</v>
      </c>
      <c r="I3599" s="13">
        <f>IFERROR(Table2[[#This Row],[Total Waste (tons)]] / (Table2[[#This Row],[Population (million)]]*1000), NA())</f>
        <v>0.25900395086116429</v>
      </c>
      <c r="J3599" s="13">
        <v>161.99</v>
      </c>
      <c r="K3599" s="13">
        <f>IFERROR(Table2[[#This Row],[Total Waste (tons)]] * Table2[[#This Row],[Household waste (%)]], NA())</f>
        <v>2613022.7940000002</v>
      </c>
      <c r="L3599" s="13">
        <v>62.28</v>
      </c>
      <c r="M3599" s="10">
        <f>SUMIFS(Table2[Household waste (%)], Table2[Country], "Australia", Table2[Year], 2020)</f>
        <v>1412.17</v>
      </c>
      <c r="N3599" s="10">
        <f>COUNTIFS(Table2[Year], "USA")</f>
        <v>0</v>
      </c>
    </row>
    <row r="3600" spans="1:14" x14ac:dyDescent="0.35">
      <c r="A3600" s="8" t="s">
        <v>27</v>
      </c>
      <c r="B3600" s="9">
        <v>2020</v>
      </c>
      <c r="C3600" s="8" t="s">
        <v>19</v>
      </c>
      <c r="D3600" s="9">
        <v>7569.05</v>
      </c>
      <c r="E3600" s="10">
        <v>8700.01</v>
      </c>
      <c r="F3600" s="10">
        <f>IFERROR(Table2[[#This Row],[Economic loss ($ million)]]*1000000 / Table2[[#This Row],[Total Waste (tons)]], NA())</f>
        <v>1149419.0155964091</v>
      </c>
      <c r="G3600" s="10" t="str">
        <f t="shared" si="56"/>
        <v>High</v>
      </c>
      <c r="H3600" s="10">
        <v>171.67</v>
      </c>
      <c r="I3600" s="10">
        <f>IFERROR(Table2[[#This Row],[Total Waste (tons)]] / (Table2[[#This Row],[Population (million)]]*1000), NA())</f>
        <v>7.4340476938791547E-3</v>
      </c>
      <c r="J3600" s="10">
        <v>1018.16</v>
      </c>
      <c r="K3600" s="10">
        <f>IFERROR(Table2[[#This Row],[Total Waste (tons)]] * Table2[[#This Row],[Household waste (%)]], NA())</f>
        <v>487295.43899999995</v>
      </c>
      <c r="L3600" s="10">
        <v>64.38</v>
      </c>
      <c r="M3600" s="10">
        <f>SUMIFS(Table2[Household waste (%)], Table2[Country], "Australia", Table2[Year], 2020)</f>
        <v>1412.17</v>
      </c>
      <c r="N3600" s="10">
        <f>COUNTIFS(Table2[Year], "USA")</f>
        <v>0</v>
      </c>
    </row>
    <row r="3601" spans="1:14" x14ac:dyDescent="0.35">
      <c r="A3601" s="11" t="s">
        <v>26</v>
      </c>
      <c r="B3601" s="12">
        <v>2022</v>
      </c>
      <c r="C3601" s="11" t="s">
        <v>19</v>
      </c>
      <c r="D3601" s="12">
        <v>650.11</v>
      </c>
      <c r="E3601" s="13">
        <v>603.04999999999995</v>
      </c>
      <c r="F3601" s="13">
        <f>IFERROR(Table2[[#This Row],[Economic loss ($ million)]]*1000000 / Table2[[#This Row],[Total Waste (tons)]], NA())</f>
        <v>927612.25023457571</v>
      </c>
      <c r="G3601" s="13" t="str">
        <f t="shared" si="56"/>
        <v>Low</v>
      </c>
      <c r="H3601" s="13">
        <v>33.369999999999997</v>
      </c>
      <c r="I3601" s="13">
        <f>IFERROR(Table2[[#This Row],[Total Waste (tons)]] / (Table2[[#This Row],[Population (million)]]*1000), NA())</f>
        <v>1.8574571428571429E-3</v>
      </c>
      <c r="J3601" s="13">
        <v>350</v>
      </c>
      <c r="K3601" s="13">
        <f>IFERROR(Table2[[#This Row],[Total Waste (tons)]] * Table2[[#This Row],[Household waste (%)]], NA())</f>
        <v>28071.749800000001</v>
      </c>
      <c r="L3601" s="13">
        <v>43.18</v>
      </c>
      <c r="M3601" s="10">
        <f>SUMIFS(Table2[Household waste (%)], Table2[Country], "Australia", Table2[Year], 2020)</f>
        <v>1412.17</v>
      </c>
      <c r="N3601" s="10">
        <f>COUNTIFS(Table2[Year], "USA")</f>
        <v>0</v>
      </c>
    </row>
    <row r="3602" spans="1:14" x14ac:dyDescent="0.35">
      <c r="A3602" s="8" t="s">
        <v>24</v>
      </c>
      <c r="B3602" s="9">
        <v>2023</v>
      </c>
      <c r="C3602" s="8" t="s">
        <v>25</v>
      </c>
      <c r="D3602" s="9">
        <v>18793.14</v>
      </c>
      <c r="E3602" s="10">
        <v>22519.58</v>
      </c>
      <c r="F3602" s="10">
        <f>IFERROR(Table2[[#This Row],[Economic loss ($ million)]]*1000000 / Table2[[#This Row],[Total Waste (tons)]], NA())</f>
        <v>1198287.2473679227</v>
      </c>
      <c r="G3602" s="10" t="str">
        <f t="shared" si="56"/>
        <v>High</v>
      </c>
      <c r="H3602" s="10">
        <v>75.349999999999994</v>
      </c>
      <c r="I3602" s="10">
        <f>IFERROR(Table2[[#This Row],[Total Waste (tons)]] / (Table2[[#This Row],[Population (million)]]*1000), NA())</f>
        <v>2.7767231571637536E-2</v>
      </c>
      <c r="J3602" s="10">
        <v>676.81</v>
      </c>
      <c r="K3602" s="10">
        <f>IFERROR(Table2[[#This Row],[Total Waste (tons)]] * Table2[[#This Row],[Household waste (%)]], NA())</f>
        <v>1295411.1402</v>
      </c>
      <c r="L3602" s="10">
        <v>68.930000000000007</v>
      </c>
      <c r="M3602" s="10">
        <f>SUMIFS(Table2[Household waste (%)], Table2[Country], "Australia", Table2[Year], 2020)</f>
        <v>1412.17</v>
      </c>
      <c r="N3602" s="10">
        <f>COUNTIFS(Table2[Year], "USA")</f>
        <v>0</v>
      </c>
    </row>
    <row r="3603" spans="1:14" x14ac:dyDescent="0.35">
      <c r="A3603" s="11" t="s">
        <v>12</v>
      </c>
      <c r="B3603" s="12">
        <v>2019</v>
      </c>
      <c r="C3603" s="11" t="s">
        <v>25</v>
      </c>
      <c r="D3603" s="12">
        <v>19294.52</v>
      </c>
      <c r="E3603" s="13">
        <v>18193.080000000002</v>
      </c>
      <c r="F3603" s="13">
        <f>IFERROR(Table2[[#This Row],[Economic loss ($ million)]]*1000000 / Table2[[#This Row],[Total Waste (tons)]], NA())</f>
        <v>942914.36117612664</v>
      </c>
      <c r="G3603" s="13" t="str">
        <f t="shared" si="56"/>
        <v>Low</v>
      </c>
      <c r="H3603" s="13">
        <v>130.43</v>
      </c>
      <c r="I3603" s="13">
        <f>IFERROR(Table2[[#This Row],[Total Waste (tons)]] / (Table2[[#This Row],[Population (million)]]*1000), NA())</f>
        <v>0.31928710905179547</v>
      </c>
      <c r="J3603" s="13">
        <v>60.43</v>
      </c>
      <c r="K3603" s="13">
        <f>IFERROR(Table2[[#This Row],[Total Waste (tons)]] * Table2[[#This Row],[Household waste (%)]], NA())</f>
        <v>1104225.3795999999</v>
      </c>
      <c r="L3603" s="13">
        <v>57.23</v>
      </c>
      <c r="M3603" s="10">
        <f>SUMIFS(Table2[Household waste (%)], Table2[Country], "Australia", Table2[Year], 2020)</f>
        <v>1412.17</v>
      </c>
      <c r="N3603" s="10">
        <f>COUNTIFS(Table2[Year], "USA")</f>
        <v>0</v>
      </c>
    </row>
    <row r="3604" spans="1:14" x14ac:dyDescent="0.35">
      <c r="A3604" s="8" t="s">
        <v>18</v>
      </c>
      <c r="B3604" s="9">
        <v>2019</v>
      </c>
      <c r="C3604" s="8" t="s">
        <v>9</v>
      </c>
      <c r="D3604" s="9">
        <v>16715.11</v>
      </c>
      <c r="E3604" s="10">
        <v>15023.87</v>
      </c>
      <c r="F3604" s="10">
        <f>IFERROR(Table2[[#This Row],[Economic loss ($ million)]]*1000000 / Table2[[#This Row],[Total Waste (tons)]], NA())</f>
        <v>898819.69068704895</v>
      </c>
      <c r="G3604" s="10" t="str">
        <f t="shared" si="56"/>
        <v>Low</v>
      </c>
      <c r="H3604" s="10">
        <v>129.83000000000001</v>
      </c>
      <c r="I3604" s="10">
        <f>IFERROR(Table2[[#This Row],[Total Waste (tons)]] / (Table2[[#This Row],[Population (million)]]*1000), NA())</f>
        <v>3.9628985988288012E-2</v>
      </c>
      <c r="J3604" s="10">
        <v>421.79</v>
      </c>
      <c r="K3604" s="10">
        <f>IFERROR(Table2[[#This Row],[Total Waste (tons)]] * Table2[[#This Row],[Household waste (%)]], NA())</f>
        <v>873531.64859999996</v>
      </c>
      <c r="L3604" s="10">
        <v>52.26</v>
      </c>
      <c r="M3604" s="10">
        <f>SUMIFS(Table2[Household waste (%)], Table2[Country], "Australia", Table2[Year], 2020)</f>
        <v>1412.17</v>
      </c>
      <c r="N3604" s="10">
        <f>COUNTIFS(Table2[Year], "USA")</f>
        <v>0</v>
      </c>
    </row>
    <row r="3605" spans="1:14" x14ac:dyDescent="0.35">
      <c r="A3605" s="11" t="s">
        <v>35</v>
      </c>
      <c r="B3605" s="12">
        <v>2021</v>
      </c>
      <c r="C3605" s="11" t="s">
        <v>19</v>
      </c>
      <c r="D3605" s="12">
        <v>10172.69</v>
      </c>
      <c r="E3605" s="13">
        <v>11235.47</v>
      </c>
      <c r="F3605" s="13">
        <f>IFERROR(Table2[[#This Row],[Economic loss ($ million)]]*1000000 / Table2[[#This Row],[Total Waste (tons)]], NA())</f>
        <v>1104473.8412357005</v>
      </c>
      <c r="G3605" s="13" t="str">
        <f t="shared" si="56"/>
        <v>High</v>
      </c>
      <c r="H3605" s="13">
        <v>124.52</v>
      </c>
      <c r="I3605" s="13">
        <f>IFERROR(Table2[[#This Row],[Total Waste (tons)]] / (Table2[[#This Row],[Population (million)]]*1000), NA())</f>
        <v>1.140512814763325E-2</v>
      </c>
      <c r="J3605" s="13">
        <v>891.94</v>
      </c>
      <c r="K3605" s="13">
        <f>IFERROR(Table2[[#This Row],[Total Waste (tons)]] * Table2[[#This Row],[Household waste (%)]], NA())</f>
        <v>575265.61950000003</v>
      </c>
      <c r="L3605" s="13">
        <v>56.55</v>
      </c>
      <c r="M3605" s="10">
        <f>SUMIFS(Table2[Household waste (%)], Table2[Country], "Australia", Table2[Year], 2020)</f>
        <v>1412.17</v>
      </c>
      <c r="N3605" s="10">
        <f>COUNTIFS(Table2[Year], "USA")</f>
        <v>0</v>
      </c>
    </row>
    <row r="3606" spans="1:14" x14ac:dyDescent="0.35">
      <c r="A3606" s="8" t="s">
        <v>30</v>
      </c>
      <c r="B3606" s="9">
        <v>2018</v>
      </c>
      <c r="C3606" s="8" t="s">
        <v>22</v>
      </c>
      <c r="D3606" s="9">
        <v>40478.81</v>
      </c>
      <c r="E3606" s="10">
        <v>34071.96</v>
      </c>
      <c r="F3606" s="10">
        <f>IFERROR(Table2[[#This Row],[Economic loss ($ million)]]*1000000 / Table2[[#This Row],[Total Waste (tons)]], NA())</f>
        <v>841723.36093872332</v>
      </c>
      <c r="G3606" s="10" t="str">
        <f t="shared" si="56"/>
        <v>Low</v>
      </c>
      <c r="H3606" s="10">
        <v>151.91999999999999</v>
      </c>
      <c r="I3606" s="10">
        <f>IFERROR(Table2[[#This Row],[Total Waste (tons)]] / (Table2[[#This Row],[Population (million)]]*1000), NA())</f>
        <v>4.8416154342989737E-2</v>
      </c>
      <c r="J3606" s="10">
        <v>836.06</v>
      </c>
      <c r="K3606" s="10">
        <f>IFERROR(Table2[[#This Row],[Total Waste (tons)]] * Table2[[#This Row],[Household waste (%)]], NA())</f>
        <v>1861215.6837999998</v>
      </c>
      <c r="L3606" s="10">
        <v>45.98</v>
      </c>
      <c r="M3606" s="10">
        <f>SUMIFS(Table2[Household waste (%)], Table2[Country], "Australia", Table2[Year], 2020)</f>
        <v>1412.17</v>
      </c>
      <c r="N3606" s="10">
        <f>COUNTIFS(Table2[Year], "USA")</f>
        <v>0</v>
      </c>
    </row>
    <row r="3607" spans="1:14" x14ac:dyDescent="0.35">
      <c r="A3607" s="11" t="s">
        <v>24</v>
      </c>
      <c r="B3607" s="12">
        <v>2023</v>
      </c>
      <c r="C3607" s="11" t="s">
        <v>11</v>
      </c>
      <c r="D3607" s="12">
        <v>11778.4</v>
      </c>
      <c r="E3607" s="13">
        <v>13323.99</v>
      </c>
      <c r="F3607" s="13">
        <f>IFERROR(Table2[[#This Row],[Economic loss ($ million)]]*1000000 / Table2[[#This Row],[Total Waste (tons)]], NA())</f>
        <v>1131222.4071181146</v>
      </c>
      <c r="G3607" s="13" t="str">
        <f t="shared" si="56"/>
        <v>High</v>
      </c>
      <c r="H3607" s="13">
        <v>34.1</v>
      </c>
      <c r="I3607" s="13">
        <f>IFERROR(Table2[[#This Row],[Total Waste (tons)]] / (Table2[[#This Row],[Population (million)]]*1000), NA())</f>
        <v>4.378424593881268E-2</v>
      </c>
      <c r="J3607" s="13">
        <v>269.01</v>
      </c>
      <c r="K3607" s="13">
        <f>IFERROR(Table2[[#This Row],[Total Waste (tons)]] * Table2[[#This Row],[Household waste (%)]], NA())</f>
        <v>728965.17599999998</v>
      </c>
      <c r="L3607" s="13">
        <v>61.89</v>
      </c>
      <c r="M3607" s="10">
        <f>SUMIFS(Table2[Household waste (%)], Table2[Country], "Australia", Table2[Year], 2020)</f>
        <v>1412.17</v>
      </c>
      <c r="N3607" s="10">
        <f>COUNTIFS(Table2[Year], "USA")</f>
        <v>0</v>
      </c>
    </row>
    <row r="3608" spans="1:14" x14ac:dyDescent="0.35">
      <c r="A3608" s="8" t="s">
        <v>10</v>
      </c>
      <c r="B3608" s="9">
        <v>2021</v>
      </c>
      <c r="C3608" s="8" t="s">
        <v>25</v>
      </c>
      <c r="D3608" s="9">
        <v>49420.3</v>
      </c>
      <c r="E3608" s="10">
        <v>41747.410000000003</v>
      </c>
      <c r="F3608" s="10">
        <f>IFERROR(Table2[[#This Row],[Economic loss ($ million)]]*1000000 / Table2[[#This Row],[Total Waste (tons)]], NA())</f>
        <v>844742.1403755137</v>
      </c>
      <c r="G3608" s="10" t="str">
        <f t="shared" si="56"/>
        <v>Low</v>
      </c>
      <c r="H3608" s="10">
        <v>34.729999999999997</v>
      </c>
      <c r="I3608" s="10">
        <f>IFERROR(Table2[[#This Row],[Total Waste (tons)]] / (Table2[[#This Row],[Population (million)]]*1000), NA())</f>
        <v>0.90912987490802066</v>
      </c>
      <c r="J3608" s="10">
        <v>54.36</v>
      </c>
      <c r="K3608" s="10">
        <f>IFERROR(Table2[[#This Row],[Total Waste (tons)]] * Table2[[#This Row],[Household waste (%)]], NA())</f>
        <v>3349213.7310000001</v>
      </c>
      <c r="L3608" s="10">
        <v>67.77</v>
      </c>
      <c r="M3608" s="10">
        <f>SUMIFS(Table2[Household waste (%)], Table2[Country], "Australia", Table2[Year], 2020)</f>
        <v>1412.17</v>
      </c>
      <c r="N3608" s="10">
        <f>COUNTIFS(Table2[Year], "USA")</f>
        <v>0</v>
      </c>
    </row>
    <row r="3609" spans="1:14" x14ac:dyDescent="0.35">
      <c r="A3609" s="11" t="s">
        <v>26</v>
      </c>
      <c r="B3609" s="12">
        <v>2018</v>
      </c>
      <c r="C3609" s="11" t="s">
        <v>22</v>
      </c>
      <c r="D3609" s="12">
        <v>48408.63</v>
      </c>
      <c r="E3609" s="13">
        <v>45144.05</v>
      </c>
      <c r="F3609" s="13">
        <f>IFERROR(Table2[[#This Row],[Economic loss ($ million)]]*1000000 / Table2[[#This Row],[Total Waste (tons)]], NA())</f>
        <v>932562.02458115423</v>
      </c>
      <c r="G3609" s="13" t="str">
        <f t="shared" si="56"/>
        <v>Low</v>
      </c>
      <c r="H3609" s="13">
        <v>171.01</v>
      </c>
      <c r="I3609" s="13">
        <f>IFERROR(Table2[[#This Row],[Total Waste (tons)]] / (Table2[[#This Row],[Population (million)]]*1000), NA())</f>
        <v>4.4961019058587508E-2</v>
      </c>
      <c r="J3609" s="13">
        <v>1076.68</v>
      </c>
      <c r="K3609" s="13">
        <f>IFERROR(Table2[[#This Row],[Total Waste (tons)]] * Table2[[#This Row],[Household waste (%)]], NA())</f>
        <v>1534553.571</v>
      </c>
      <c r="L3609" s="13">
        <v>31.7</v>
      </c>
      <c r="M3609" s="10">
        <f>SUMIFS(Table2[Household waste (%)], Table2[Country], "Australia", Table2[Year], 2020)</f>
        <v>1412.17</v>
      </c>
      <c r="N3609" s="10">
        <f>COUNTIFS(Table2[Year], "USA")</f>
        <v>0</v>
      </c>
    </row>
    <row r="3610" spans="1:14" x14ac:dyDescent="0.35">
      <c r="A3610" s="8" t="s">
        <v>33</v>
      </c>
      <c r="B3610" s="9">
        <v>2019</v>
      </c>
      <c r="C3610" s="8" t="s">
        <v>13</v>
      </c>
      <c r="D3610" s="9">
        <v>38124.79</v>
      </c>
      <c r="E3610" s="10">
        <v>40163.08</v>
      </c>
      <c r="F3610" s="10">
        <f>IFERROR(Table2[[#This Row],[Economic loss ($ million)]]*1000000 / Table2[[#This Row],[Total Waste (tons)]], NA())</f>
        <v>1053463.6387505347</v>
      </c>
      <c r="G3610" s="10" t="str">
        <f t="shared" si="56"/>
        <v>Medium</v>
      </c>
      <c r="H3610" s="10">
        <v>168.32</v>
      </c>
      <c r="I3610" s="10">
        <f>IFERROR(Table2[[#This Row],[Total Waste (tons)]] / (Table2[[#This Row],[Population (million)]]*1000), NA())</f>
        <v>6.3034936014020701E-2</v>
      </c>
      <c r="J3610" s="10">
        <v>604.82000000000005</v>
      </c>
      <c r="K3610" s="10">
        <f>IFERROR(Table2[[#This Row],[Total Waste (tons)]] * Table2[[#This Row],[Household waste (%)]], NA())</f>
        <v>1895183.3109000002</v>
      </c>
      <c r="L3610" s="10">
        <v>49.71</v>
      </c>
      <c r="M3610" s="10">
        <f>SUMIFS(Table2[Household waste (%)], Table2[Country], "Australia", Table2[Year], 2020)</f>
        <v>1412.17</v>
      </c>
      <c r="N3610" s="10">
        <f>COUNTIFS(Table2[Year], "USA")</f>
        <v>0</v>
      </c>
    </row>
    <row r="3611" spans="1:14" x14ac:dyDescent="0.35">
      <c r="A3611" s="11" t="s">
        <v>26</v>
      </c>
      <c r="B3611" s="12">
        <v>2023</v>
      </c>
      <c r="C3611" s="11" t="s">
        <v>9</v>
      </c>
      <c r="D3611" s="12">
        <v>30851.35</v>
      </c>
      <c r="E3611" s="13">
        <v>28023.51</v>
      </c>
      <c r="F3611" s="13">
        <f>IFERROR(Table2[[#This Row],[Economic loss ($ million)]]*1000000 / Table2[[#This Row],[Total Waste (tons)]], NA())</f>
        <v>908339.82953744335</v>
      </c>
      <c r="G3611" s="13" t="str">
        <f t="shared" si="56"/>
        <v>Low</v>
      </c>
      <c r="H3611" s="13">
        <v>145.25</v>
      </c>
      <c r="I3611" s="13">
        <f>IFERROR(Table2[[#This Row],[Total Waste (tons)]] / (Table2[[#This Row],[Population (million)]]*1000), NA())</f>
        <v>2.658018075455117E-2</v>
      </c>
      <c r="J3611" s="13">
        <v>1160.69</v>
      </c>
      <c r="K3611" s="13">
        <f>IFERROR(Table2[[#This Row],[Total Waste (tons)]] * Table2[[#This Row],[Household waste (%)]], NA())</f>
        <v>1898900.5924999998</v>
      </c>
      <c r="L3611" s="13">
        <v>61.55</v>
      </c>
      <c r="M3611" s="10">
        <f>SUMIFS(Table2[Household waste (%)], Table2[Country], "Australia", Table2[Year], 2020)</f>
        <v>1412.17</v>
      </c>
      <c r="N3611" s="10">
        <f>COUNTIFS(Table2[Year], "USA")</f>
        <v>0</v>
      </c>
    </row>
    <row r="3612" spans="1:14" x14ac:dyDescent="0.35">
      <c r="A3612" s="8" t="s">
        <v>32</v>
      </c>
      <c r="B3612" s="9">
        <v>2019</v>
      </c>
      <c r="C3612" s="8" t="s">
        <v>13</v>
      </c>
      <c r="D3612" s="9">
        <v>44703.97</v>
      </c>
      <c r="E3612" s="10">
        <v>37975.51</v>
      </c>
      <c r="F3612" s="10">
        <f>IFERROR(Table2[[#This Row],[Economic loss ($ million)]]*1000000 / Table2[[#This Row],[Total Waste (tons)]], NA())</f>
        <v>849488.535358269</v>
      </c>
      <c r="G3612" s="10" t="str">
        <f t="shared" si="56"/>
        <v>Low</v>
      </c>
      <c r="H3612" s="10">
        <v>67.930000000000007</v>
      </c>
      <c r="I3612" s="10">
        <f>IFERROR(Table2[[#This Row],[Total Waste (tons)]] / (Table2[[#This Row],[Population (million)]]*1000), NA())</f>
        <v>0.11961248461497298</v>
      </c>
      <c r="J3612" s="10">
        <v>373.74</v>
      </c>
      <c r="K3612" s="10">
        <f>IFERROR(Table2[[#This Row],[Total Waste (tons)]] * Table2[[#This Row],[Household waste (%)]], NA())</f>
        <v>2390321.2759000002</v>
      </c>
      <c r="L3612" s="10">
        <v>53.47</v>
      </c>
      <c r="M3612" s="10">
        <f>SUMIFS(Table2[Household waste (%)], Table2[Country], "Australia", Table2[Year], 2020)</f>
        <v>1412.17</v>
      </c>
      <c r="N3612" s="10">
        <f>COUNTIFS(Table2[Year], "USA")</f>
        <v>0</v>
      </c>
    </row>
    <row r="3613" spans="1:14" x14ac:dyDescent="0.35">
      <c r="A3613" s="11" t="s">
        <v>8</v>
      </c>
      <c r="B3613" s="12">
        <v>2023</v>
      </c>
      <c r="C3613" s="11" t="s">
        <v>19</v>
      </c>
      <c r="D3613" s="12">
        <v>43985.69</v>
      </c>
      <c r="E3613" s="13">
        <v>36166.53</v>
      </c>
      <c r="F3613" s="13">
        <f>IFERROR(Table2[[#This Row],[Economic loss ($ million)]]*1000000 / Table2[[#This Row],[Total Waste (tons)]], NA())</f>
        <v>822234.00383170065</v>
      </c>
      <c r="G3613" s="13" t="str">
        <f t="shared" si="56"/>
        <v>Low</v>
      </c>
      <c r="H3613" s="13">
        <v>152.61000000000001</v>
      </c>
      <c r="I3613" s="13">
        <f>IFERROR(Table2[[#This Row],[Total Waste (tons)]] / (Table2[[#This Row],[Population (million)]]*1000), NA())</f>
        <v>7.9283494655635472E-2</v>
      </c>
      <c r="J3613" s="13">
        <v>554.79</v>
      </c>
      <c r="K3613" s="13">
        <f>IFERROR(Table2[[#This Row],[Total Waste (tons)]] * Table2[[#This Row],[Household waste (%)]], NA())</f>
        <v>2650137.8225000002</v>
      </c>
      <c r="L3613" s="13">
        <v>60.25</v>
      </c>
      <c r="M3613" s="10">
        <f>SUMIFS(Table2[Household waste (%)], Table2[Country], "Australia", Table2[Year], 2020)</f>
        <v>1412.17</v>
      </c>
      <c r="N3613" s="10">
        <f>COUNTIFS(Table2[Year], "USA")</f>
        <v>0</v>
      </c>
    </row>
    <row r="3614" spans="1:14" x14ac:dyDescent="0.35">
      <c r="A3614" s="8" t="s">
        <v>12</v>
      </c>
      <c r="B3614" s="9">
        <v>2024</v>
      </c>
      <c r="C3614" s="8" t="s">
        <v>11</v>
      </c>
      <c r="D3614" s="9">
        <v>34851.72</v>
      </c>
      <c r="E3614" s="10">
        <v>29922.81</v>
      </c>
      <c r="F3614" s="10">
        <f>IFERROR(Table2[[#This Row],[Economic loss ($ million)]]*1000000 / Table2[[#This Row],[Total Waste (tons)]], NA())</f>
        <v>858574.84221725643</v>
      </c>
      <c r="G3614" s="10" t="str">
        <f t="shared" si="56"/>
        <v>Low</v>
      </c>
      <c r="H3614" s="10">
        <v>137.1</v>
      </c>
      <c r="I3614" s="10">
        <f>IFERROR(Table2[[#This Row],[Total Waste (tons)]] / (Table2[[#This Row],[Population (million)]]*1000), NA())</f>
        <v>0.19542290007850174</v>
      </c>
      <c r="J3614" s="10">
        <v>178.34</v>
      </c>
      <c r="K3614" s="10">
        <f>IFERROR(Table2[[#This Row],[Total Waste (tons)]] * Table2[[#This Row],[Household waste (%)]], NA())</f>
        <v>1411843.1772</v>
      </c>
      <c r="L3614" s="10">
        <v>40.51</v>
      </c>
      <c r="M3614" s="10">
        <f>SUMIFS(Table2[Household waste (%)], Table2[Country], "Australia", Table2[Year], 2020)</f>
        <v>1412.17</v>
      </c>
      <c r="N3614" s="10">
        <f>COUNTIFS(Table2[Year], "USA")</f>
        <v>0</v>
      </c>
    </row>
    <row r="3615" spans="1:14" x14ac:dyDescent="0.35">
      <c r="A3615" s="11" t="s">
        <v>14</v>
      </c>
      <c r="B3615" s="12">
        <v>2021</v>
      </c>
      <c r="C3615" s="11" t="s">
        <v>13</v>
      </c>
      <c r="D3615" s="12">
        <v>24049.82</v>
      </c>
      <c r="E3615" s="13">
        <v>21338.74</v>
      </c>
      <c r="F3615" s="13">
        <f>IFERROR(Table2[[#This Row],[Economic loss ($ million)]]*1000000 / Table2[[#This Row],[Total Waste (tons)]], NA())</f>
        <v>887272.33717341756</v>
      </c>
      <c r="G3615" s="13" t="str">
        <f t="shared" si="56"/>
        <v>Low</v>
      </c>
      <c r="H3615" s="13">
        <v>190.25</v>
      </c>
      <c r="I3615" s="13">
        <f>IFERROR(Table2[[#This Row],[Total Waste (tons)]] / (Table2[[#This Row],[Population (million)]]*1000), NA())</f>
        <v>2.3709353681138846E-2</v>
      </c>
      <c r="J3615" s="13">
        <v>1014.36</v>
      </c>
      <c r="K3615" s="13">
        <f>IFERROR(Table2[[#This Row],[Total Waste (tons)]] * Table2[[#This Row],[Household waste (%)]], NA())</f>
        <v>1363865.2922</v>
      </c>
      <c r="L3615" s="13">
        <v>56.71</v>
      </c>
      <c r="M3615" s="10">
        <f>SUMIFS(Table2[Household waste (%)], Table2[Country], "Australia", Table2[Year], 2020)</f>
        <v>1412.17</v>
      </c>
      <c r="N3615" s="10">
        <f>COUNTIFS(Table2[Year], "USA")</f>
        <v>0</v>
      </c>
    </row>
    <row r="3616" spans="1:14" x14ac:dyDescent="0.35">
      <c r="A3616" s="8" t="s">
        <v>30</v>
      </c>
      <c r="B3616" s="9">
        <v>2024</v>
      </c>
      <c r="C3616" s="8" t="s">
        <v>9</v>
      </c>
      <c r="D3616" s="9">
        <v>7233.02</v>
      </c>
      <c r="E3616" s="10">
        <v>8039.87</v>
      </c>
      <c r="F3616" s="10">
        <f>IFERROR(Table2[[#This Row],[Economic loss ($ million)]]*1000000 / Table2[[#This Row],[Total Waste (tons)]], NA())</f>
        <v>1111550.915108765</v>
      </c>
      <c r="G3616" s="10" t="str">
        <f t="shared" si="56"/>
        <v>High</v>
      </c>
      <c r="H3616" s="10">
        <v>55.81</v>
      </c>
      <c r="I3616" s="10">
        <f>IFERROR(Table2[[#This Row],[Total Waste (tons)]] / (Table2[[#This Row],[Population (million)]]*1000), NA())</f>
        <v>9.6308003674953069E-3</v>
      </c>
      <c r="J3616" s="10">
        <v>751.03</v>
      </c>
      <c r="K3616" s="10">
        <f>IFERROR(Table2[[#This Row],[Total Waste (tons)]] * Table2[[#This Row],[Household waste (%)]], NA())</f>
        <v>419515.16000000003</v>
      </c>
      <c r="L3616" s="10">
        <v>58</v>
      </c>
      <c r="M3616" s="10">
        <f>SUMIFS(Table2[Household waste (%)], Table2[Country], "Australia", Table2[Year], 2020)</f>
        <v>1412.17</v>
      </c>
      <c r="N3616" s="10">
        <f>COUNTIFS(Table2[Year], "USA")</f>
        <v>0</v>
      </c>
    </row>
    <row r="3617" spans="1:14" x14ac:dyDescent="0.35">
      <c r="A3617" s="11" t="s">
        <v>26</v>
      </c>
      <c r="B3617" s="12">
        <v>2023</v>
      </c>
      <c r="C3617" s="11" t="s">
        <v>9</v>
      </c>
      <c r="D3617" s="12">
        <v>29196.12</v>
      </c>
      <c r="E3617" s="13">
        <v>24627.33</v>
      </c>
      <c r="F3617" s="13">
        <f>IFERROR(Table2[[#This Row],[Economic loss ($ million)]]*1000000 / Table2[[#This Row],[Total Waste (tons)]], NA())</f>
        <v>843513.79566873959</v>
      </c>
      <c r="G3617" s="13" t="str">
        <f t="shared" si="56"/>
        <v>Low</v>
      </c>
      <c r="H3617" s="13">
        <v>186.14</v>
      </c>
      <c r="I3617" s="13">
        <f>IFERROR(Table2[[#This Row],[Total Waste (tons)]] / (Table2[[#This Row],[Population (million)]]*1000), NA())</f>
        <v>3.2826759613222393E-2</v>
      </c>
      <c r="J3617" s="13">
        <v>889.4</v>
      </c>
      <c r="K3617" s="13">
        <f>IFERROR(Table2[[#This Row],[Total Waste (tons)]] * Table2[[#This Row],[Household waste (%)]], NA())</f>
        <v>2043144.4776000001</v>
      </c>
      <c r="L3617" s="13">
        <v>69.98</v>
      </c>
      <c r="M3617" s="10">
        <f>SUMIFS(Table2[Household waste (%)], Table2[Country], "Australia", Table2[Year], 2020)</f>
        <v>1412.17</v>
      </c>
      <c r="N3617" s="10">
        <f>COUNTIFS(Table2[Year], "USA")</f>
        <v>0</v>
      </c>
    </row>
    <row r="3618" spans="1:14" x14ac:dyDescent="0.35">
      <c r="A3618" s="8" t="s">
        <v>10</v>
      </c>
      <c r="B3618" s="9">
        <v>2022</v>
      </c>
      <c r="C3618" s="8" t="s">
        <v>25</v>
      </c>
      <c r="D3618" s="9">
        <v>8737.74</v>
      </c>
      <c r="E3618" s="10">
        <v>9012.64</v>
      </c>
      <c r="F3618" s="10">
        <f>IFERROR(Table2[[#This Row],[Economic loss ($ million)]]*1000000 / Table2[[#This Row],[Total Waste (tons)]], NA())</f>
        <v>1031461.2245271661</v>
      </c>
      <c r="G3618" s="10" t="str">
        <f t="shared" si="56"/>
        <v>Medium</v>
      </c>
      <c r="H3618" s="10">
        <v>72.03</v>
      </c>
      <c r="I3618" s="10">
        <f>IFERROR(Table2[[#This Row],[Total Waste (tons)]] / (Table2[[#This Row],[Population (million)]]*1000), NA())</f>
        <v>1.8332717888464606E-2</v>
      </c>
      <c r="J3618" s="10">
        <v>476.62</v>
      </c>
      <c r="K3618" s="10">
        <f>IFERROR(Table2[[#This Row],[Total Waste (tons)]] * Table2[[#This Row],[Household waste (%)]], NA())</f>
        <v>406479.66480000003</v>
      </c>
      <c r="L3618" s="10">
        <v>46.52</v>
      </c>
      <c r="M3618" s="10">
        <f>SUMIFS(Table2[Household waste (%)], Table2[Country], "Australia", Table2[Year], 2020)</f>
        <v>1412.17</v>
      </c>
      <c r="N3618" s="10">
        <f>COUNTIFS(Table2[Year], "USA")</f>
        <v>0</v>
      </c>
    </row>
    <row r="3619" spans="1:14" x14ac:dyDescent="0.35">
      <c r="A3619" s="11" t="s">
        <v>32</v>
      </c>
      <c r="B3619" s="12">
        <v>2018</v>
      </c>
      <c r="C3619" s="11" t="s">
        <v>22</v>
      </c>
      <c r="D3619" s="12">
        <v>19604.830000000002</v>
      </c>
      <c r="E3619" s="13">
        <v>21265.77</v>
      </c>
      <c r="F3619" s="13">
        <f>IFERROR(Table2[[#This Row],[Economic loss ($ million)]]*1000000 / Table2[[#This Row],[Total Waste (tons)]], NA())</f>
        <v>1084720.9590697801</v>
      </c>
      <c r="G3619" s="13" t="str">
        <f t="shared" si="56"/>
        <v>Medium</v>
      </c>
      <c r="H3619" s="13">
        <v>70.27</v>
      </c>
      <c r="I3619" s="13">
        <f>IFERROR(Table2[[#This Row],[Total Waste (tons)]] / (Table2[[#This Row],[Population (million)]]*1000), NA())</f>
        <v>4.0501663051337677E-2</v>
      </c>
      <c r="J3619" s="13">
        <v>484.05</v>
      </c>
      <c r="K3619" s="13">
        <f>IFERROR(Table2[[#This Row],[Total Waste (tons)]] * Table2[[#This Row],[Household waste (%)]], NA())</f>
        <v>1030037.7682</v>
      </c>
      <c r="L3619" s="13">
        <v>52.54</v>
      </c>
      <c r="M3619" s="10">
        <f>SUMIFS(Table2[Household waste (%)], Table2[Country], "Australia", Table2[Year], 2020)</f>
        <v>1412.17</v>
      </c>
      <c r="N3619" s="10">
        <f>COUNTIFS(Table2[Year], "USA")</f>
        <v>0</v>
      </c>
    </row>
    <row r="3620" spans="1:14" x14ac:dyDescent="0.35">
      <c r="A3620" s="8" t="s">
        <v>30</v>
      </c>
      <c r="B3620" s="9">
        <v>2019</v>
      </c>
      <c r="C3620" s="8" t="s">
        <v>19</v>
      </c>
      <c r="D3620" s="9">
        <v>26504.560000000001</v>
      </c>
      <c r="E3620" s="10">
        <v>24413.89</v>
      </c>
      <c r="F3620" s="10">
        <f>IFERROR(Table2[[#This Row],[Economic loss ($ million)]]*1000000 / Table2[[#This Row],[Total Waste (tons)]], NA())</f>
        <v>921120.36570310919</v>
      </c>
      <c r="G3620" s="10" t="str">
        <f t="shared" si="56"/>
        <v>Low</v>
      </c>
      <c r="H3620" s="10">
        <v>76.83</v>
      </c>
      <c r="I3620" s="10">
        <f>IFERROR(Table2[[#This Row],[Total Waste (tons)]] / (Table2[[#This Row],[Population (million)]]*1000), NA())</f>
        <v>3.3743137953862606E-2</v>
      </c>
      <c r="J3620" s="10">
        <v>785.48</v>
      </c>
      <c r="K3620" s="10">
        <f>IFERROR(Table2[[#This Row],[Total Waste (tons)]] * Table2[[#This Row],[Household waste (%)]], NA())</f>
        <v>1557938.0368000001</v>
      </c>
      <c r="L3620" s="10">
        <v>58.78</v>
      </c>
      <c r="M3620" s="10">
        <f>SUMIFS(Table2[Household waste (%)], Table2[Country], "Australia", Table2[Year], 2020)</f>
        <v>1412.17</v>
      </c>
      <c r="N3620" s="10">
        <f>COUNTIFS(Table2[Year], "USA")</f>
        <v>0</v>
      </c>
    </row>
    <row r="3621" spans="1:14" x14ac:dyDescent="0.35">
      <c r="A3621" s="11" t="s">
        <v>34</v>
      </c>
      <c r="B3621" s="12">
        <v>2018</v>
      </c>
      <c r="C3621" s="11" t="s">
        <v>13</v>
      </c>
      <c r="D3621" s="12">
        <v>6904.66</v>
      </c>
      <c r="E3621" s="13">
        <v>7082.67</v>
      </c>
      <c r="F3621" s="13">
        <f>IFERROR(Table2[[#This Row],[Economic loss ($ million)]]*1000000 / Table2[[#This Row],[Total Waste (tons)]], NA())</f>
        <v>1025781.1391147429</v>
      </c>
      <c r="G3621" s="13" t="str">
        <f t="shared" si="56"/>
        <v>Medium</v>
      </c>
      <c r="H3621" s="13">
        <v>67.87</v>
      </c>
      <c r="I3621" s="13">
        <f>IFERROR(Table2[[#This Row],[Total Waste (tons)]] / (Table2[[#This Row],[Population (million)]]*1000), NA())</f>
        <v>1.2891448842419715E-2</v>
      </c>
      <c r="J3621" s="13">
        <v>535.6</v>
      </c>
      <c r="K3621" s="13">
        <f>IFERROR(Table2[[#This Row],[Total Waste (tons)]] * Table2[[#This Row],[Household waste (%)]], NA())</f>
        <v>372299.2672</v>
      </c>
      <c r="L3621" s="13">
        <v>53.92</v>
      </c>
      <c r="M3621" s="10">
        <f>SUMIFS(Table2[Household waste (%)], Table2[Country], "Australia", Table2[Year], 2020)</f>
        <v>1412.17</v>
      </c>
      <c r="N3621" s="10">
        <f>COUNTIFS(Table2[Year], "USA")</f>
        <v>0</v>
      </c>
    </row>
    <row r="3622" spans="1:14" x14ac:dyDescent="0.35">
      <c r="A3622" s="8" t="s">
        <v>30</v>
      </c>
      <c r="B3622" s="9">
        <v>2020</v>
      </c>
      <c r="C3622" s="8" t="s">
        <v>25</v>
      </c>
      <c r="D3622" s="9">
        <v>18279.47</v>
      </c>
      <c r="E3622" s="10">
        <v>18369.55</v>
      </c>
      <c r="F3622" s="10">
        <f>IFERROR(Table2[[#This Row],[Economic loss ($ million)]]*1000000 / Table2[[#This Row],[Total Waste (tons)]], NA())</f>
        <v>1004927.9328120563</v>
      </c>
      <c r="G3622" s="10" t="str">
        <f t="shared" si="56"/>
        <v>Medium</v>
      </c>
      <c r="H3622" s="10">
        <v>59.73</v>
      </c>
      <c r="I3622" s="10">
        <f>IFERROR(Table2[[#This Row],[Total Waste (tons)]] / (Table2[[#This Row],[Population (million)]]*1000), NA())</f>
        <v>6.291766771073555E-2</v>
      </c>
      <c r="J3622" s="10">
        <v>290.52999999999997</v>
      </c>
      <c r="K3622" s="10">
        <f>IFERROR(Table2[[#This Row],[Total Waste (tons)]] * Table2[[#This Row],[Household waste (%)]], NA())</f>
        <v>1247208.2381000002</v>
      </c>
      <c r="L3622" s="10">
        <v>68.23</v>
      </c>
      <c r="M3622" s="10">
        <f>SUMIFS(Table2[Household waste (%)], Table2[Country], "Australia", Table2[Year], 2020)</f>
        <v>1412.17</v>
      </c>
      <c r="N3622" s="10">
        <f>COUNTIFS(Table2[Year], "USA")</f>
        <v>0</v>
      </c>
    </row>
    <row r="3623" spans="1:14" x14ac:dyDescent="0.35">
      <c r="A3623" s="11" t="s">
        <v>29</v>
      </c>
      <c r="B3623" s="12">
        <v>2024</v>
      </c>
      <c r="C3623" s="11" t="s">
        <v>9</v>
      </c>
      <c r="D3623" s="12">
        <v>1128.02</v>
      </c>
      <c r="E3623" s="13">
        <v>1033.7</v>
      </c>
      <c r="F3623" s="13">
        <f>IFERROR(Table2[[#This Row],[Economic loss ($ million)]]*1000000 / Table2[[#This Row],[Total Waste (tons)]], NA())</f>
        <v>916384.46126841719</v>
      </c>
      <c r="G3623" s="13" t="str">
        <f t="shared" si="56"/>
        <v>Low</v>
      </c>
      <c r="H3623" s="13">
        <v>43.5</v>
      </c>
      <c r="I3623" s="13">
        <f>IFERROR(Table2[[#This Row],[Total Waste (tons)]] / (Table2[[#This Row],[Population (million)]]*1000), NA())</f>
        <v>1.1897690117076257E-2</v>
      </c>
      <c r="J3623" s="13">
        <v>94.81</v>
      </c>
      <c r="K3623" s="13">
        <f>IFERROR(Table2[[#This Row],[Total Waste (tons)]] * Table2[[#This Row],[Household waste (%)]], NA())</f>
        <v>63033.757600000004</v>
      </c>
      <c r="L3623" s="13">
        <v>55.88</v>
      </c>
      <c r="M3623" s="10">
        <f>SUMIFS(Table2[Household waste (%)], Table2[Country], "Australia", Table2[Year], 2020)</f>
        <v>1412.17</v>
      </c>
      <c r="N3623" s="10">
        <f>COUNTIFS(Table2[Year], "USA")</f>
        <v>0</v>
      </c>
    </row>
    <row r="3624" spans="1:14" x14ac:dyDescent="0.35">
      <c r="A3624" s="8" t="s">
        <v>14</v>
      </c>
      <c r="B3624" s="9">
        <v>2024</v>
      </c>
      <c r="C3624" s="8" t="s">
        <v>19</v>
      </c>
      <c r="D3624" s="9">
        <v>10040.719999999999</v>
      </c>
      <c r="E3624" s="10">
        <v>8441.74</v>
      </c>
      <c r="F3624" s="10">
        <f>IFERROR(Table2[[#This Row],[Economic loss ($ million)]]*1000000 / Table2[[#This Row],[Total Waste (tons)]], NA())</f>
        <v>840750.4641101436</v>
      </c>
      <c r="G3624" s="10" t="str">
        <f t="shared" si="56"/>
        <v>Low</v>
      </c>
      <c r="H3624" s="10">
        <v>153.21</v>
      </c>
      <c r="I3624" s="10">
        <f>IFERROR(Table2[[#This Row],[Total Waste (tons)]] / (Table2[[#This Row],[Population (million)]]*1000), NA())</f>
        <v>9.7045542410886861E-3</v>
      </c>
      <c r="J3624" s="10">
        <v>1034.6400000000001</v>
      </c>
      <c r="K3624" s="10">
        <f>IFERROR(Table2[[#This Row],[Total Waste (tons)]] * Table2[[#This Row],[Household waste (%)]], NA())</f>
        <v>314776.57199999999</v>
      </c>
      <c r="L3624" s="10">
        <v>31.35</v>
      </c>
      <c r="M3624" s="10">
        <f>SUMIFS(Table2[Household waste (%)], Table2[Country], "Australia", Table2[Year], 2020)</f>
        <v>1412.17</v>
      </c>
      <c r="N3624" s="10">
        <f>COUNTIFS(Table2[Year], "USA")</f>
        <v>0</v>
      </c>
    </row>
    <row r="3625" spans="1:14" x14ac:dyDescent="0.35">
      <c r="A3625" s="11" t="s">
        <v>32</v>
      </c>
      <c r="B3625" s="12">
        <v>2024</v>
      </c>
      <c r="C3625" s="11" t="s">
        <v>20</v>
      </c>
      <c r="D3625" s="12">
        <v>45521.599999999999</v>
      </c>
      <c r="E3625" s="13">
        <v>50145.26</v>
      </c>
      <c r="F3625" s="13">
        <f>IFERROR(Table2[[#This Row],[Economic loss ($ million)]]*1000000 / Table2[[#This Row],[Total Waste (tons)]], NA())</f>
        <v>1101570.6829285438</v>
      </c>
      <c r="G3625" s="13" t="str">
        <f t="shared" si="56"/>
        <v>High</v>
      </c>
      <c r="H3625" s="13">
        <v>71.92</v>
      </c>
      <c r="I3625" s="13">
        <f>IFERROR(Table2[[#This Row],[Total Waste (tons)]] / (Table2[[#This Row],[Population (million)]]*1000), NA())</f>
        <v>3.6064997108246642E-2</v>
      </c>
      <c r="J3625" s="13">
        <v>1262.21</v>
      </c>
      <c r="K3625" s="13">
        <f>IFERROR(Table2[[#This Row],[Total Waste (tons)]] * Table2[[#This Row],[Household waste (%)]], NA())</f>
        <v>3028096.8319999999</v>
      </c>
      <c r="L3625" s="13">
        <v>66.52</v>
      </c>
      <c r="M3625" s="10">
        <f>SUMIFS(Table2[Household waste (%)], Table2[Country], "Australia", Table2[Year], 2020)</f>
        <v>1412.17</v>
      </c>
      <c r="N3625" s="10">
        <f>COUNTIFS(Table2[Year], "USA")</f>
        <v>0</v>
      </c>
    </row>
    <row r="3626" spans="1:14" x14ac:dyDescent="0.35">
      <c r="A3626" s="8" t="s">
        <v>16</v>
      </c>
      <c r="B3626" s="9">
        <v>2019</v>
      </c>
      <c r="C3626" s="8" t="s">
        <v>25</v>
      </c>
      <c r="D3626" s="9">
        <v>36484.75</v>
      </c>
      <c r="E3626" s="10">
        <v>42175.62</v>
      </c>
      <c r="F3626" s="10">
        <f>IFERROR(Table2[[#This Row],[Economic loss ($ million)]]*1000000 / Table2[[#This Row],[Total Waste (tons)]], NA())</f>
        <v>1155979.4160573939</v>
      </c>
      <c r="G3626" s="10" t="str">
        <f t="shared" si="56"/>
        <v>High</v>
      </c>
      <c r="H3626" s="10">
        <v>146.08000000000001</v>
      </c>
      <c r="I3626" s="10">
        <f>IFERROR(Table2[[#This Row],[Total Waste (tons)]] / (Table2[[#This Row],[Population (million)]]*1000), NA())</f>
        <v>0.44132998669408491</v>
      </c>
      <c r="J3626" s="10">
        <v>82.67</v>
      </c>
      <c r="K3626" s="10">
        <f>IFERROR(Table2[[#This Row],[Total Waste (tons)]] * Table2[[#This Row],[Household waste (%)]], NA())</f>
        <v>2113926.415</v>
      </c>
      <c r="L3626" s="10">
        <v>57.94</v>
      </c>
      <c r="M3626" s="10">
        <f>SUMIFS(Table2[Household waste (%)], Table2[Country], "Australia", Table2[Year], 2020)</f>
        <v>1412.17</v>
      </c>
      <c r="N3626" s="10">
        <f>COUNTIFS(Table2[Year], "USA")</f>
        <v>0</v>
      </c>
    </row>
    <row r="3627" spans="1:14" x14ac:dyDescent="0.35">
      <c r="A3627" s="11" t="s">
        <v>31</v>
      </c>
      <c r="B3627" s="12">
        <v>2020</v>
      </c>
      <c r="C3627" s="11" t="s">
        <v>25</v>
      </c>
      <c r="D3627" s="12">
        <v>38727.949999999997</v>
      </c>
      <c r="E3627" s="13">
        <v>43289.34</v>
      </c>
      <c r="F3627" s="13">
        <f>IFERROR(Table2[[#This Row],[Economic loss ($ million)]]*1000000 / Table2[[#This Row],[Total Waste (tons)]], NA())</f>
        <v>1117780.3111189723</v>
      </c>
      <c r="G3627" s="13" t="str">
        <f t="shared" si="56"/>
        <v>High</v>
      </c>
      <c r="H3627" s="13">
        <v>195.51</v>
      </c>
      <c r="I3627" s="13">
        <f>IFERROR(Table2[[#This Row],[Total Waste (tons)]] / (Table2[[#This Row],[Population (million)]]*1000), NA())</f>
        <v>3.8772926594850023E-2</v>
      </c>
      <c r="J3627" s="13">
        <v>998.84</v>
      </c>
      <c r="K3627" s="13">
        <f>IFERROR(Table2[[#This Row],[Total Waste (tons)]] * Table2[[#This Row],[Household waste (%)]], NA())</f>
        <v>1995651.2634999999</v>
      </c>
      <c r="L3627" s="13">
        <v>51.53</v>
      </c>
      <c r="M3627" s="10">
        <f>SUMIFS(Table2[Household waste (%)], Table2[Country], "Australia", Table2[Year], 2020)</f>
        <v>1412.17</v>
      </c>
      <c r="N3627" s="10">
        <f>COUNTIFS(Table2[Year], "USA")</f>
        <v>0</v>
      </c>
    </row>
    <row r="3628" spans="1:14" x14ac:dyDescent="0.35">
      <c r="A3628" s="8" t="s">
        <v>21</v>
      </c>
      <c r="B3628" s="9">
        <v>2022</v>
      </c>
      <c r="C3628" s="8" t="s">
        <v>20</v>
      </c>
      <c r="D3628" s="9">
        <v>8740.2800000000007</v>
      </c>
      <c r="E3628" s="10">
        <v>8843.52</v>
      </c>
      <c r="F3628" s="10">
        <f>IFERROR(Table2[[#This Row],[Economic loss ($ million)]]*1000000 / Table2[[#This Row],[Total Waste (tons)]], NA())</f>
        <v>1011811.9785636157</v>
      </c>
      <c r="G3628" s="10" t="str">
        <f t="shared" si="56"/>
        <v>Medium</v>
      </c>
      <c r="H3628" s="10">
        <v>142.61000000000001</v>
      </c>
      <c r="I3628" s="10">
        <f>IFERROR(Table2[[#This Row],[Total Waste (tons)]] / (Table2[[#This Row],[Population (million)]]*1000), NA())</f>
        <v>7.7099935605091617E-3</v>
      </c>
      <c r="J3628" s="10">
        <v>1133.6300000000001</v>
      </c>
      <c r="K3628" s="10">
        <f>IFERROR(Table2[[#This Row],[Total Waste (tons)]] * Table2[[#This Row],[Household waste (%)]], NA())</f>
        <v>324613.99920000002</v>
      </c>
      <c r="L3628" s="10">
        <v>37.14</v>
      </c>
      <c r="M3628" s="10">
        <f>SUMIFS(Table2[Household waste (%)], Table2[Country], "Australia", Table2[Year], 2020)</f>
        <v>1412.17</v>
      </c>
      <c r="N3628" s="10">
        <f>COUNTIFS(Table2[Year], "USA")</f>
        <v>0</v>
      </c>
    </row>
    <row r="3629" spans="1:14" x14ac:dyDescent="0.35">
      <c r="A3629" s="11" t="s">
        <v>28</v>
      </c>
      <c r="B3629" s="12">
        <v>2021</v>
      </c>
      <c r="C3629" s="11" t="s">
        <v>15</v>
      </c>
      <c r="D3629" s="12">
        <v>29608.83</v>
      </c>
      <c r="E3629" s="13">
        <v>26173.33</v>
      </c>
      <c r="F3629" s="13">
        <f>IFERROR(Table2[[#This Row],[Economic loss ($ million)]]*1000000 / Table2[[#This Row],[Total Waste (tons)]], NA())</f>
        <v>883970.42368779844</v>
      </c>
      <c r="G3629" s="13" t="str">
        <f t="shared" si="56"/>
        <v>Low</v>
      </c>
      <c r="H3629" s="13">
        <v>180.74</v>
      </c>
      <c r="I3629" s="13">
        <f>IFERROR(Table2[[#This Row],[Total Waste (tons)]] / (Table2[[#This Row],[Population (million)]]*1000), NA())</f>
        <v>3.3105054841847517E-2</v>
      </c>
      <c r="J3629" s="13">
        <v>894.39</v>
      </c>
      <c r="K3629" s="13">
        <f>IFERROR(Table2[[#This Row],[Total Waste (tons)]] * Table2[[#This Row],[Household waste (%)]], NA())</f>
        <v>1630262.1798000003</v>
      </c>
      <c r="L3629" s="13">
        <v>55.06</v>
      </c>
      <c r="M3629" s="10">
        <f>SUMIFS(Table2[Household waste (%)], Table2[Country], "Australia", Table2[Year], 2020)</f>
        <v>1412.17</v>
      </c>
      <c r="N3629" s="10">
        <f>COUNTIFS(Table2[Year], "USA")</f>
        <v>0</v>
      </c>
    </row>
    <row r="3630" spans="1:14" x14ac:dyDescent="0.35">
      <c r="A3630" s="8" t="s">
        <v>30</v>
      </c>
      <c r="B3630" s="9">
        <v>2021</v>
      </c>
      <c r="C3630" s="8" t="s">
        <v>20</v>
      </c>
      <c r="D3630" s="9">
        <v>31081.07</v>
      </c>
      <c r="E3630" s="10">
        <v>31302.92</v>
      </c>
      <c r="F3630" s="10">
        <f>IFERROR(Table2[[#This Row],[Economic loss ($ million)]]*1000000 / Table2[[#This Row],[Total Waste (tons)]], NA())</f>
        <v>1007137.7851534713</v>
      </c>
      <c r="G3630" s="10" t="str">
        <f t="shared" si="56"/>
        <v>Medium</v>
      </c>
      <c r="H3630" s="10">
        <v>99.62</v>
      </c>
      <c r="I3630" s="10">
        <f>IFERROR(Table2[[#This Row],[Total Waste (tons)]] / (Table2[[#This Row],[Population (million)]]*1000), NA())</f>
        <v>0.67115245087454112</v>
      </c>
      <c r="J3630" s="10">
        <v>46.31</v>
      </c>
      <c r="K3630" s="10">
        <f>IFERROR(Table2[[#This Row],[Total Waste (tons)]] * Table2[[#This Row],[Household waste (%)]], NA())</f>
        <v>1555918.3642</v>
      </c>
      <c r="L3630" s="10">
        <v>50.06</v>
      </c>
      <c r="M3630" s="10">
        <f>SUMIFS(Table2[Household waste (%)], Table2[Country], "Australia", Table2[Year], 2020)</f>
        <v>1412.17</v>
      </c>
      <c r="N3630" s="10">
        <f>COUNTIFS(Table2[Year], "USA")</f>
        <v>0</v>
      </c>
    </row>
    <row r="3631" spans="1:14" x14ac:dyDescent="0.35">
      <c r="A3631" s="11" t="s">
        <v>35</v>
      </c>
      <c r="B3631" s="12">
        <v>2018</v>
      </c>
      <c r="C3631" s="11" t="s">
        <v>11</v>
      </c>
      <c r="D3631" s="12">
        <v>32966.239999999998</v>
      </c>
      <c r="E3631" s="13">
        <v>37189.49</v>
      </c>
      <c r="F3631" s="13">
        <f>IFERROR(Table2[[#This Row],[Economic loss ($ million)]]*1000000 / Table2[[#This Row],[Total Waste (tons)]], NA())</f>
        <v>1128108.3314323989</v>
      </c>
      <c r="G3631" s="13" t="str">
        <f t="shared" si="56"/>
        <v>High</v>
      </c>
      <c r="H3631" s="13">
        <v>156.30000000000001</v>
      </c>
      <c r="I3631" s="13">
        <f>IFERROR(Table2[[#This Row],[Total Waste (tons)]] / (Table2[[#This Row],[Population (million)]]*1000), NA())</f>
        <v>2.8590716714077567E-2</v>
      </c>
      <c r="J3631" s="13">
        <v>1153.04</v>
      </c>
      <c r="K3631" s="13">
        <f>IFERROR(Table2[[#This Row],[Total Waste (tons)]] * Table2[[#This Row],[Household waste (%)]], NA())</f>
        <v>1263595.9791999999</v>
      </c>
      <c r="L3631" s="13">
        <v>38.33</v>
      </c>
      <c r="M3631" s="10">
        <f>SUMIFS(Table2[Household waste (%)], Table2[Country], "Australia", Table2[Year], 2020)</f>
        <v>1412.17</v>
      </c>
      <c r="N3631" s="10">
        <f>COUNTIFS(Table2[Year], "USA")</f>
        <v>0</v>
      </c>
    </row>
    <row r="3632" spans="1:14" x14ac:dyDescent="0.35">
      <c r="A3632" s="8" t="s">
        <v>35</v>
      </c>
      <c r="B3632" s="9">
        <v>2024</v>
      </c>
      <c r="C3632" s="8" t="s">
        <v>20</v>
      </c>
      <c r="D3632" s="9">
        <v>31340.38</v>
      </c>
      <c r="E3632" s="10">
        <v>26943.89</v>
      </c>
      <c r="F3632" s="10">
        <f>IFERROR(Table2[[#This Row],[Economic loss ($ million)]]*1000000 / Table2[[#This Row],[Total Waste (tons)]], NA())</f>
        <v>859718.0378795662</v>
      </c>
      <c r="G3632" s="10" t="str">
        <f t="shared" si="56"/>
        <v>Low</v>
      </c>
      <c r="H3632" s="10">
        <v>26.84</v>
      </c>
      <c r="I3632" s="10">
        <f>IFERROR(Table2[[#This Row],[Total Waste (tons)]] / (Table2[[#This Row],[Population (million)]]*1000), NA())</f>
        <v>3.2535743205365113E-2</v>
      </c>
      <c r="J3632" s="10">
        <v>963.26</v>
      </c>
      <c r="K3632" s="10">
        <f>IFERROR(Table2[[#This Row],[Total Waste (tons)]] * Table2[[#This Row],[Household waste (%)]], NA())</f>
        <v>1440403.8648000001</v>
      </c>
      <c r="L3632" s="10">
        <v>45.96</v>
      </c>
      <c r="M3632" s="10">
        <f>SUMIFS(Table2[Household waste (%)], Table2[Country], "Australia", Table2[Year], 2020)</f>
        <v>1412.17</v>
      </c>
      <c r="N3632" s="10">
        <f>COUNTIFS(Table2[Year], "USA")</f>
        <v>0</v>
      </c>
    </row>
    <row r="3633" spans="1:14" x14ac:dyDescent="0.35">
      <c r="A3633" s="11" t="s">
        <v>32</v>
      </c>
      <c r="B3633" s="12">
        <v>2019</v>
      </c>
      <c r="C3633" s="11" t="s">
        <v>19</v>
      </c>
      <c r="D3633" s="12">
        <v>5728.28</v>
      </c>
      <c r="E3633" s="13">
        <v>6170.95</v>
      </c>
      <c r="F3633" s="13">
        <f>IFERROR(Table2[[#This Row],[Economic loss ($ million)]]*1000000 / Table2[[#This Row],[Total Waste (tons)]], NA())</f>
        <v>1077277.9961873372</v>
      </c>
      <c r="G3633" s="13" t="str">
        <f t="shared" si="56"/>
        <v>Medium</v>
      </c>
      <c r="H3633" s="13">
        <v>177.63</v>
      </c>
      <c r="I3633" s="13">
        <f>IFERROR(Table2[[#This Row],[Total Waste (tons)]] / (Table2[[#This Row],[Population (million)]]*1000), NA())</f>
        <v>4.6025068295034548E-2</v>
      </c>
      <c r="J3633" s="13">
        <v>124.46</v>
      </c>
      <c r="K3633" s="13">
        <f>IFERROR(Table2[[#This Row],[Total Waste (tons)]] * Table2[[#This Row],[Household waste (%)]], NA())</f>
        <v>250784.09839999999</v>
      </c>
      <c r="L3633" s="13">
        <v>43.78</v>
      </c>
      <c r="M3633" s="10">
        <f>SUMIFS(Table2[Household waste (%)], Table2[Country], "Australia", Table2[Year], 2020)</f>
        <v>1412.17</v>
      </c>
      <c r="N3633" s="10">
        <f>COUNTIFS(Table2[Year], "USA")</f>
        <v>0</v>
      </c>
    </row>
    <row r="3634" spans="1:14" x14ac:dyDescent="0.35">
      <c r="A3634" s="8" t="s">
        <v>17</v>
      </c>
      <c r="B3634" s="9">
        <v>2018</v>
      </c>
      <c r="C3634" s="8" t="s">
        <v>25</v>
      </c>
      <c r="D3634" s="9">
        <v>33137.51</v>
      </c>
      <c r="E3634" s="10">
        <v>34312.6</v>
      </c>
      <c r="F3634" s="10">
        <f>IFERROR(Table2[[#This Row],[Economic loss ($ million)]]*1000000 / Table2[[#This Row],[Total Waste (tons)]], NA())</f>
        <v>1035461.0228710605</v>
      </c>
      <c r="G3634" s="10" t="str">
        <f t="shared" si="56"/>
        <v>Medium</v>
      </c>
      <c r="H3634" s="10">
        <v>153.28</v>
      </c>
      <c r="I3634" s="10">
        <f>IFERROR(Table2[[#This Row],[Total Waste (tons)]] / (Table2[[#This Row],[Population (million)]]*1000), NA())</f>
        <v>2.1729514754098362</v>
      </c>
      <c r="J3634" s="10">
        <v>15.25</v>
      </c>
      <c r="K3634" s="10">
        <f>IFERROR(Table2[[#This Row],[Total Waste (tons)]] * Table2[[#This Row],[Household waste (%)]], NA())</f>
        <v>1245639.0009000001</v>
      </c>
      <c r="L3634" s="10">
        <v>37.590000000000003</v>
      </c>
      <c r="M3634" s="10">
        <f>SUMIFS(Table2[Household waste (%)], Table2[Country], "Australia", Table2[Year], 2020)</f>
        <v>1412.17</v>
      </c>
      <c r="N3634" s="10">
        <f>COUNTIFS(Table2[Year], "USA")</f>
        <v>0</v>
      </c>
    </row>
    <row r="3635" spans="1:14" x14ac:dyDescent="0.35">
      <c r="A3635" s="11" t="s">
        <v>24</v>
      </c>
      <c r="B3635" s="12">
        <v>2020</v>
      </c>
      <c r="C3635" s="11" t="s">
        <v>9</v>
      </c>
      <c r="D3635" s="12">
        <v>25471.29</v>
      </c>
      <c r="E3635" s="13">
        <v>20761.5</v>
      </c>
      <c r="F3635" s="13">
        <f>IFERROR(Table2[[#This Row],[Economic loss ($ million)]]*1000000 / Table2[[#This Row],[Total Waste (tons)]], NA())</f>
        <v>815094.17073104659</v>
      </c>
      <c r="G3635" s="13" t="str">
        <f t="shared" si="56"/>
        <v>Low</v>
      </c>
      <c r="H3635" s="13">
        <v>177.68</v>
      </c>
      <c r="I3635" s="13">
        <f>IFERROR(Table2[[#This Row],[Total Waste (tons)]] / (Table2[[#This Row],[Population (million)]]*1000), NA())</f>
        <v>0.40245362616527097</v>
      </c>
      <c r="J3635" s="13">
        <v>63.29</v>
      </c>
      <c r="K3635" s="13">
        <f>IFERROR(Table2[[#This Row],[Total Waste (tons)]] * Table2[[#This Row],[Household waste (%)]], NA())</f>
        <v>1266432.5388</v>
      </c>
      <c r="L3635" s="13">
        <v>49.72</v>
      </c>
      <c r="M3635" s="10">
        <f>SUMIFS(Table2[Household waste (%)], Table2[Country], "Australia", Table2[Year], 2020)</f>
        <v>1412.17</v>
      </c>
      <c r="N3635" s="10">
        <f>COUNTIFS(Table2[Year], "USA")</f>
        <v>0</v>
      </c>
    </row>
    <row r="3636" spans="1:14" x14ac:dyDescent="0.35">
      <c r="A3636" s="8" t="s">
        <v>34</v>
      </c>
      <c r="B3636" s="9">
        <v>2022</v>
      </c>
      <c r="C3636" s="8" t="s">
        <v>25</v>
      </c>
      <c r="D3636" s="9">
        <v>7681.12</v>
      </c>
      <c r="E3636" s="10">
        <v>8210.6</v>
      </c>
      <c r="F3636" s="10">
        <f>IFERROR(Table2[[#This Row],[Economic loss ($ million)]]*1000000 / Table2[[#This Row],[Total Waste (tons)]], NA())</f>
        <v>1068932.6556543838</v>
      </c>
      <c r="G3636" s="10" t="str">
        <f t="shared" si="56"/>
        <v>Medium</v>
      </c>
      <c r="H3636" s="10">
        <v>126.49</v>
      </c>
      <c r="I3636" s="10">
        <f>IFERROR(Table2[[#This Row],[Total Waste (tons)]] / (Table2[[#This Row],[Population (million)]]*1000), NA())</f>
        <v>8.0186238790700588E-3</v>
      </c>
      <c r="J3636" s="10">
        <v>957.91</v>
      </c>
      <c r="K3636" s="10">
        <f>IFERROR(Table2[[#This Row],[Total Waste (tons)]] * Table2[[#This Row],[Household waste (%)]], NA())</f>
        <v>427915.19520000002</v>
      </c>
      <c r="L3636" s="10">
        <v>55.71</v>
      </c>
      <c r="M3636" s="10">
        <f>SUMIFS(Table2[Household waste (%)], Table2[Country], "Australia", Table2[Year], 2020)</f>
        <v>1412.17</v>
      </c>
      <c r="N3636" s="10">
        <f>COUNTIFS(Table2[Year], "USA")</f>
        <v>0</v>
      </c>
    </row>
    <row r="3637" spans="1:14" x14ac:dyDescent="0.35">
      <c r="A3637" s="11" t="s">
        <v>12</v>
      </c>
      <c r="B3637" s="12">
        <v>2024</v>
      </c>
      <c r="C3637" s="11" t="s">
        <v>19</v>
      </c>
      <c r="D3637" s="12">
        <v>803.87</v>
      </c>
      <c r="E3637" s="13">
        <v>772.65</v>
      </c>
      <c r="F3637" s="13">
        <f>IFERROR(Table2[[#This Row],[Economic loss ($ million)]]*1000000 / Table2[[#This Row],[Total Waste (tons)]], NA())</f>
        <v>961162.87459415081</v>
      </c>
      <c r="G3637" s="13" t="str">
        <f t="shared" si="56"/>
        <v>Medium</v>
      </c>
      <c r="H3637" s="13">
        <v>49.71</v>
      </c>
      <c r="I3637" s="13">
        <f>IFERROR(Table2[[#This Row],[Total Waste (tons)]] / (Table2[[#This Row],[Population (million)]]*1000), NA())</f>
        <v>1.1785222108195278E-3</v>
      </c>
      <c r="J3637" s="13">
        <v>682.1</v>
      </c>
      <c r="K3637" s="13">
        <f>IFERROR(Table2[[#This Row],[Total Waste (tons)]] * Table2[[#This Row],[Household waste (%)]], NA())</f>
        <v>35659.673199999997</v>
      </c>
      <c r="L3637" s="13">
        <v>44.36</v>
      </c>
      <c r="M3637" s="10">
        <f>SUMIFS(Table2[Household waste (%)], Table2[Country], "Australia", Table2[Year], 2020)</f>
        <v>1412.17</v>
      </c>
      <c r="N3637" s="10">
        <f>COUNTIFS(Table2[Year], "USA")</f>
        <v>0</v>
      </c>
    </row>
    <row r="3638" spans="1:14" x14ac:dyDescent="0.35">
      <c r="A3638" s="8" t="s">
        <v>17</v>
      </c>
      <c r="B3638" s="9">
        <v>2024</v>
      </c>
      <c r="C3638" s="8" t="s">
        <v>22</v>
      </c>
      <c r="D3638" s="9">
        <v>33680.269999999997</v>
      </c>
      <c r="E3638" s="10">
        <v>31829.4</v>
      </c>
      <c r="F3638" s="10">
        <f>IFERROR(Table2[[#This Row],[Economic loss ($ million)]]*1000000 / Table2[[#This Row],[Total Waste (tons)]], NA())</f>
        <v>945045.86810022616</v>
      </c>
      <c r="G3638" s="10" t="str">
        <f t="shared" si="56"/>
        <v>Low</v>
      </c>
      <c r="H3638" s="10">
        <v>74.819999999999993</v>
      </c>
      <c r="I3638" s="10">
        <f>IFERROR(Table2[[#This Row],[Total Waste (tons)]] / (Table2[[#This Row],[Population (million)]]*1000), NA())</f>
        <v>4.202259569795877E-2</v>
      </c>
      <c r="J3638" s="10">
        <v>801.48</v>
      </c>
      <c r="K3638" s="10">
        <f>IFERROR(Table2[[#This Row],[Total Waste (tons)]] * Table2[[#This Row],[Household waste (%)]], NA())</f>
        <v>1056213.2671999999</v>
      </c>
      <c r="L3638" s="10">
        <v>31.36</v>
      </c>
      <c r="M3638" s="10">
        <f>SUMIFS(Table2[Household waste (%)], Table2[Country], "Australia", Table2[Year], 2020)</f>
        <v>1412.17</v>
      </c>
      <c r="N3638" s="10">
        <f>COUNTIFS(Table2[Year], "USA")</f>
        <v>0</v>
      </c>
    </row>
    <row r="3639" spans="1:14" x14ac:dyDescent="0.35">
      <c r="A3639" s="11" t="s">
        <v>32</v>
      </c>
      <c r="B3639" s="12">
        <v>2023</v>
      </c>
      <c r="C3639" s="11" t="s">
        <v>22</v>
      </c>
      <c r="D3639" s="12">
        <v>5297.17</v>
      </c>
      <c r="E3639" s="13">
        <v>5731.9</v>
      </c>
      <c r="F3639" s="13">
        <f>IFERROR(Table2[[#This Row],[Economic loss ($ million)]]*1000000 / Table2[[#This Row],[Total Waste (tons)]], NA())</f>
        <v>1082068.3497037096</v>
      </c>
      <c r="G3639" s="13" t="str">
        <f t="shared" si="56"/>
        <v>Medium</v>
      </c>
      <c r="H3639" s="13">
        <v>129.41</v>
      </c>
      <c r="I3639" s="13">
        <f>IFERROR(Table2[[#This Row],[Total Waste (tons)]] / (Table2[[#This Row],[Population (million)]]*1000), NA())</f>
        <v>1.476316156182938E-2</v>
      </c>
      <c r="J3639" s="13">
        <v>358.81</v>
      </c>
      <c r="K3639" s="13">
        <f>IFERROR(Table2[[#This Row],[Total Waste (tons)]] * Table2[[#This Row],[Household waste (%)]], NA())</f>
        <v>329113.17210000003</v>
      </c>
      <c r="L3639" s="13">
        <v>62.13</v>
      </c>
      <c r="M3639" s="10">
        <f>SUMIFS(Table2[Household waste (%)], Table2[Country], "Australia", Table2[Year], 2020)</f>
        <v>1412.17</v>
      </c>
      <c r="N3639" s="10">
        <f>COUNTIFS(Table2[Year], "USA")</f>
        <v>0</v>
      </c>
    </row>
    <row r="3640" spans="1:14" x14ac:dyDescent="0.35">
      <c r="A3640" s="8" t="s">
        <v>14</v>
      </c>
      <c r="B3640" s="9">
        <v>2024</v>
      </c>
      <c r="C3640" s="8" t="s">
        <v>13</v>
      </c>
      <c r="D3640" s="9">
        <v>8921.51</v>
      </c>
      <c r="E3640" s="10">
        <v>7409.04</v>
      </c>
      <c r="F3640" s="10">
        <f>IFERROR(Table2[[#This Row],[Economic loss ($ million)]]*1000000 / Table2[[#This Row],[Total Waste (tons)]], NA())</f>
        <v>830469.28154538863</v>
      </c>
      <c r="G3640" s="10" t="str">
        <f t="shared" si="56"/>
        <v>Low</v>
      </c>
      <c r="H3640" s="10">
        <v>61.46</v>
      </c>
      <c r="I3640" s="10">
        <f>IFERROR(Table2[[#This Row],[Total Waste (tons)]] / (Table2[[#This Row],[Population (million)]]*1000), NA())</f>
        <v>7.6816197552974407E-3</v>
      </c>
      <c r="J3640" s="10">
        <v>1161.4100000000001</v>
      </c>
      <c r="K3640" s="10">
        <f>IFERROR(Table2[[#This Row],[Total Waste (tons)]] * Table2[[#This Row],[Household waste (%)]], NA())</f>
        <v>290305.93540000002</v>
      </c>
      <c r="L3640" s="10">
        <v>32.54</v>
      </c>
      <c r="M3640" s="10">
        <f>SUMIFS(Table2[Household waste (%)], Table2[Country], "Australia", Table2[Year], 2020)</f>
        <v>1412.17</v>
      </c>
      <c r="N3640" s="10">
        <f>COUNTIFS(Table2[Year], "USA")</f>
        <v>0</v>
      </c>
    </row>
    <row r="3641" spans="1:14" x14ac:dyDescent="0.35">
      <c r="A3641" s="11" t="s">
        <v>34</v>
      </c>
      <c r="B3641" s="12">
        <v>2021</v>
      </c>
      <c r="C3641" s="11" t="s">
        <v>19</v>
      </c>
      <c r="D3641" s="12">
        <v>30114.03</v>
      </c>
      <c r="E3641" s="13">
        <v>31277.9</v>
      </c>
      <c r="F3641" s="13">
        <f>IFERROR(Table2[[#This Row],[Economic loss ($ million)]]*1000000 / Table2[[#This Row],[Total Waste (tons)]], NA())</f>
        <v>1038648.7627195696</v>
      </c>
      <c r="G3641" s="13" t="str">
        <f t="shared" si="56"/>
        <v>Medium</v>
      </c>
      <c r="H3641" s="13">
        <v>184.25</v>
      </c>
      <c r="I3641" s="13">
        <f>IFERROR(Table2[[#This Row],[Total Waste (tons)]] / (Table2[[#This Row],[Population (million)]]*1000), NA())</f>
        <v>9.069944581651708E-2</v>
      </c>
      <c r="J3641" s="13">
        <v>332.02</v>
      </c>
      <c r="K3641" s="13">
        <f>IFERROR(Table2[[#This Row],[Total Waste (tons)]] * Table2[[#This Row],[Household waste (%)]], NA())</f>
        <v>1700539.2740999998</v>
      </c>
      <c r="L3641" s="13">
        <v>56.47</v>
      </c>
      <c r="M3641" s="10">
        <f>SUMIFS(Table2[Household waste (%)], Table2[Country], "Australia", Table2[Year], 2020)</f>
        <v>1412.17</v>
      </c>
      <c r="N3641" s="10">
        <f>COUNTIFS(Table2[Year], "USA")</f>
        <v>0</v>
      </c>
    </row>
    <row r="3642" spans="1:14" x14ac:dyDescent="0.35">
      <c r="A3642" s="8" t="s">
        <v>12</v>
      </c>
      <c r="B3642" s="9">
        <v>2022</v>
      </c>
      <c r="C3642" s="8" t="s">
        <v>22</v>
      </c>
      <c r="D3642" s="9">
        <v>21432.99</v>
      </c>
      <c r="E3642" s="10">
        <v>25269.32</v>
      </c>
      <c r="F3642" s="10">
        <f>IFERROR(Table2[[#This Row],[Economic loss ($ million)]]*1000000 / Table2[[#This Row],[Total Waste (tons)]], NA())</f>
        <v>1178991.825218973</v>
      </c>
      <c r="G3642" s="10" t="str">
        <f t="shared" si="56"/>
        <v>High</v>
      </c>
      <c r="H3642" s="10">
        <v>76.489999999999995</v>
      </c>
      <c r="I3642" s="10">
        <f>IFERROR(Table2[[#This Row],[Total Waste (tons)]] / (Table2[[#This Row],[Population (million)]]*1000), NA())</f>
        <v>2.6634096331643306E-2</v>
      </c>
      <c r="J3642" s="10">
        <v>804.72</v>
      </c>
      <c r="K3642" s="10">
        <f>IFERROR(Table2[[#This Row],[Total Waste (tons)]] * Table2[[#This Row],[Household waste (%)]], NA())</f>
        <v>1388214.7623000001</v>
      </c>
      <c r="L3642" s="10">
        <v>64.77</v>
      </c>
      <c r="M3642" s="10">
        <f>SUMIFS(Table2[Household waste (%)], Table2[Country], "Australia", Table2[Year], 2020)</f>
        <v>1412.17</v>
      </c>
      <c r="N3642" s="10">
        <f>COUNTIFS(Table2[Year], "USA")</f>
        <v>0</v>
      </c>
    </row>
    <row r="3643" spans="1:14" x14ac:dyDescent="0.35">
      <c r="A3643" s="11" t="s">
        <v>28</v>
      </c>
      <c r="B3643" s="12">
        <v>2024</v>
      </c>
      <c r="C3643" s="11" t="s">
        <v>15</v>
      </c>
      <c r="D3643" s="12">
        <v>42071.87</v>
      </c>
      <c r="E3643" s="13">
        <v>43296.13</v>
      </c>
      <c r="F3643" s="13">
        <f>IFERROR(Table2[[#This Row],[Economic loss ($ million)]]*1000000 / Table2[[#This Row],[Total Waste (tons)]], NA())</f>
        <v>1029099.253254015</v>
      </c>
      <c r="G3643" s="13" t="str">
        <f t="shared" si="56"/>
        <v>Medium</v>
      </c>
      <c r="H3643" s="13">
        <v>77.349999999999994</v>
      </c>
      <c r="I3643" s="13">
        <f>IFERROR(Table2[[#This Row],[Total Waste (tons)]] / (Table2[[#This Row],[Population (million)]]*1000), NA())</f>
        <v>6.9030255796019499E-2</v>
      </c>
      <c r="J3643" s="13">
        <v>609.47</v>
      </c>
      <c r="K3643" s="13">
        <f>IFERROR(Table2[[#This Row],[Total Waste (tons)]] * Table2[[#This Row],[Household waste (%)]], NA())</f>
        <v>1903331.3988000003</v>
      </c>
      <c r="L3643" s="13">
        <v>45.24</v>
      </c>
      <c r="M3643" s="10">
        <f>SUMIFS(Table2[Household waste (%)], Table2[Country], "Australia", Table2[Year], 2020)</f>
        <v>1412.17</v>
      </c>
      <c r="N3643" s="10">
        <f>COUNTIFS(Table2[Year], "USA")</f>
        <v>0</v>
      </c>
    </row>
    <row r="3644" spans="1:14" x14ac:dyDescent="0.35">
      <c r="A3644" s="8" t="s">
        <v>18</v>
      </c>
      <c r="B3644" s="9">
        <v>2022</v>
      </c>
      <c r="C3644" s="8" t="s">
        <v>9</v>
      </c>
      <c r="D3644" s="9">
        <v>42313.38</v>
      </c>
      <c r="E3644" s="10">
        <v>50532.46</v>
      </c>
      <c r="F3644" s="10">
        <f>IFERROR(Table2[[#This Row],[Economic loss ($ million)]]*1000000 / Table2[[#This Row],[Total Waste (tons)]], NA())</f>
        <v>1194243.0503070189</v>
      </c>
      <c r="G3644" s="10" t="str">
        <f t="shared" si="56"/>
        <v>High</v>
      </c>
      <c r="H3644" s="10">
        <v>108.37</v>
      </c>
      <c r="I3644" s="10">
        <f>IFERROR(Table2[[#This Row],[Total Waste (tons)]] / (Table2[[#This Row],[Population (million)]]*1000), NA())</f>
        <v>3.5961194587979327E-2</v>
      </c>
      <c r="J3644" s="10">
        <v>1176.6400000000001</v>
      </c>
      <c r="K3644" s="10">
        <f>IFERROR(Table2[[#This Row],[Total Waste (tons)]] * Table2[[#This Row],[Household waste (%)]], NA())</f>
        <v>1865596.9242</v>
      </c>
      <c r="L3644" s="10">
        <v>44.09</v>
      </c>
      <c r="M3644" s="10">
        <f>SUMIFS(Table2[Household waste (%)], Table2[Country], "Australia", Table2[Year], 2020)</f>
        <v>1412.17</v>
      </c>
      <c r="N3644" s="10">
        <f>COUNTIFS(Table2[Year], "USA")</f>
        <v>0</v>
      </c>
    </row>
    <row r="3645" spans="1:14" x14ac:dyDescent="0.35">
      <c r="A3645" s="11" t="s">
        <v>32</v>
      </c>
      <c r="B3645" s="12">
        <v>2019</v>
      </c>
      <c r="C3645" s="11" t="s">
        <v>22</v>
      </c>
      <c r="D3645" s="12">
        <v>48867.07</v>
      </c>
      <c r="E3645" s="13">
        <v>54380.4</v>
      </c>
      <c r="F3645" s="13">
        <f>IFERROR(Table2[[#This Row],[Economic loss ($ million)]]*1000000 / Table2[[#This Row],[Total Waste (tons)]], NA())</f>
        <v>1112823.0114881045</v>
      </c>
      <c r="G3645" s="13" t="str">
        <f t="shared" si="56"/>
        <v>High</v>
      </c>
      <c r="H3645" s="13">
        <v>181.03</v>
      </c>
      <c r="I3645" s="13">
        <f>IFERROR(Table2[[#This Row],[Total Waste (tons)]] / (Table2[[#This Row],[Population (million)]]*1000), NA())</f>
        <v>4.6178118178467821E-2</v>
      </c>
      <c r="J3645" s="13">
        <v>1058.23</v>
      </c>
      <c r="K3645" s="13">
        <f>IFERROR(Table2[[#This Row],[Total Waste (tons)]] * Table2[[#This Row],[Household waste (%)]], NA())</f>
        <v>1840333.8561999998</v>
      </c>
      <c r="L3645" s="13">
        <v>37.659999999999997</v>
      </c>
      <c r="M3645" s="10">
        <f>SUMIFS(Table2[Household waste (%)], Table2[Country], "Australia", Table2[Year], 2020)</f>
        <v>1412.17</v>
      </c>
      <c r="N3645" s="10">
        <f>COUNTIFS(Table2[Year], "USA")</f>
        <v>0</v>
      </c>
    </row>
    <row r="3646" spans="1:14" x14ac:dyDescent="0.35">
      <c r="A3646" s="8" t="s">
        <v>35</v>
      </c>
      <c r="B3646" s="9">
        <v>2022</v>
      </c>
      <c r="C3646" s="8" t="s">
        <v>25</v>
      </c>
      <c r="D3646" s="9">
        <v>4888.8599999999997</v>
      </c>
      <c r="E3646" s="10">
        <v>4334.8900000000003</v>
      </c>
      <c r="F3646" s="10">
        <f>IFERROR(Table2[[#This Row],[Economic loss ($ million)]]*1000000 / Table2[[#This Row],[Total Waste (tons)]], NA())</f>
        <v>886687.2849703203</v>
      </c>
      <c r="G3646" s="10" t="str">
        <f t="shared" si="56"/>
        <v>Low</v>
      </c>
      <c r="H3646" s="10">
        <v>108.03</v>
      </c>
      <c r="I3646" s="10">
        <f>IFERROR(Table2[[#This Row],[Total Waste (tons)]] / (Table2[[#This Row],[Population (million)]]*1000), NA())</f>
        <v>4.4171123960968558E-3</v>
      </c>
      <c r="J3646" s="10">
        <v>1106.8</v>
      </c>
      <c r="K3646" s="10">
        <f>IFERROR(Table2[[#This Row],[Total Waste (tons)]] * Table2[[#This Row],[Household waste (%)]], NA())</f>
        <v>208900.98779999997</v>
      </c>
      <c r="L3646" s="10">
        <v>42.73</v>
      </c>
      <c r="M3646" s="10">
        <f>SUMIFS(Table2[Household waste (%)], Table2[Country], "Australia", Table2[Year], 2020)</f>
        <v>1412.17</v>
      </c>
      <c r="N3646" s="10">
        <f>COUNTIFS(Table2[Year], "USA")</f>
        <v>0</v>
      </c>
    </row>
    <row r="3647" spans="1:14" x14ac:dyDescent="0.35">
      <c r="A3647" s="11" t="s">
        <v>10</v>
      </c>
      <c r="B3647" s="12">
        <v>2020</v>
      </c>
      <c r="C3647" s="11" t="s">
        <v>13</v>
      </c>
      <c r="D3647" s="12">
        <v>47527.95</v>
      </c>
      <c r="E3647" s="13">
        <v>53841.19</v>
      </c>
      <c r="F3647" s="13">
        <f>IFERROR(Table2[[#This Row],[Economic loss ($ million)]]*1000000 / Table2[[#This Row],[Total Waste (tons)]], NA())</f>
        <v>1132832.1545532681</v>
      </c>
      <c r="G3647" s="13" t="str">
        <f t="shared" si="56"/>
        <v>High</v>
      </c>
      <c r="H3647" s="13">
        <v>82.62</v>
      </c>
      <c r="I3647" s="13">
        <f>IFERROR(Table2[[#This Row],[Total Waste (tons)]] / (Table2[[#This Row],[Population (million)]]*1000), NA())</f>
        <v>0.29289425032353483</v>
      </c>
      <c r="J3647" s="13">
        <v>162.27000000000001</v>
      </c>
      <c r="K3647" s="13">
        <f>IFERROR(Table2[[#This Row],[Total Waste (tons)]] * Table2[[#This Row],[Household waste (%)]], NA())</f>
        <v>3089316.75</v>
      </c>
      <c r="L3647" s="13">
        <v>65</v>
      </c>
      <c r="M3647" s="10">
        <f>SUMIFS(Table2[Household waste (%)], Table2[Country], "Australia", Table2[Year], 2020)</f>
        <v>1412.17</v>
      </c>
      <c r="N3647" s="10">
        <f>COUNTIFS(Table2[Year], "USA")</f>
        <v>0</v>
      </c>
    </row>
    <row r="3648" spans="1:14" x14ac:dyDescent="0.35">
      <c r="A3648" s="8" t="s">
        <v>30</v>
      </c>
      <c r="B3648" s="9">
        <v>2023</v>
      </c>
      <c r="C3648" s="8" t="s">
        <v>19</v>
      </c>
      <c r="D3648" s="9">
        <v>21051.75</v>
      </c>
      <c r="E3648" s="10">
        <v>19053.439999999999</v>
      </c>
      <c r="F3648" s="10">
        <f>IFERROR(Table2[[#This Row],[Economic loss ($ million)]]*1000000 / Table2[[#This Row],[Total Waste (tons)]], NA())</f>
        <v>905076.30007006542</v>
      </c>
      <c r="G3648" s="10" t="str">
        <f t="shared" si="56"/>
        <v>Low</v>
      </c>
      <c r="H3648" s="10">
        <v>87.34</v>
      </c>
      <c r="I3648" s="10">
        <f>IFERROR(Table2[[#This Row],[Total Waste (tons)]] / (Table2[[#This Row],[Population (million)]]*1000), NA())</f>
        <v>0.12167938269464193</v>
      </c>
      <c r="J3648" s="10">
        <v>173.01</v>
      </c>
      <c r="K3648" s="10">
        <f>IFERROR(Table2[[#This Row],[Total Waste (tons)]] * Table2[[#This Row],[Household waste (%)]], NA())</f>
        <v>1386468.2549999999</v>
      </c>
      <c r="L3648" s="10">
        <v>65.86</v>
      </c>
      <c r="M3648" s="10">
        <f>SUMIFS(Table2[Household waste (%)], Table2[Country], "Australia", Table2[Year], 2020)</f>
        <v>1412.17</v>
      </c>
      <c r="N3648" s="10">
        <f>COUNTIFS(Table2[Year], "USA")</f>
        <v>0</v>
      </c>
    </row>
    <row r="3649" spans="1:14" x14ac:dyDescent="0.35">
      <c r="A3649" s="11" t="s">
        <v>21</v>
      </c>
      <c r="B3649" s="12">
        <v>2023</v>
      </c>
      <c r="C3649" s="11" t="s">
        <v>20</v>
      </c>
      <c r="D3649" s="12">
        <v>4936.8999999999996</v>
      </c>
      <c r="E3649" s="13">
        <v>4139.34</v>
      </c>
      <c r="F3649" s="13">
        <f>IFERROR(Table2[[#This Row],[Economic loss ($ million)]]*1000000 / Table2[[#This Row],[Total Waste (tons)]], NA())</f>
        <v>838449.22927343077</v>
      </c>
      <c r="G3649" s="13" t="str">
        <f t="shared" si="56"/>
        <v>Low</v>
      </c>
      <c r="H3649" s="13">
        <v>189.81</v>
      </c>
      <c r="I3649" s="13">
        <f>IFERROR(Table2[[#This Row],[Total Waste (tons)]] / (Table2[[#This Row],[Population (million)]]*1000), NA())</f>
        <v>0.26052242744063325</v>
      </c>
      <c r="J3649" s="13">
        <v>18.95</v>
      </c>
      <c r="K3649" s="13">
        <f>IFERROR(Table2[[#This Row],[Total Waste (tons)]] * Table2[[#This Row],[Household waste (%)]], NA())</f>
        <v>309346.15399999998</v>
      </c>
      <c r="L3649" s="13">
        <v>62.66</v>
      </c>
      <c r="M3649" s="10">
        <f>SUMIFS(Table2[Household waste (%)], Table2[Country], "Australia", Table2[Year], 2020)</f>
        <v>1412.17</v>
      </c>
      <c r="N3649" s="10">
        <f>COUNTIFS(Table2[Year], "USA")</f>
        <v>0</v>
      </c>
    </row>
    <row r="3650" spans="1:14" x14ac:dyDescent="0.35">
      <c r="A3650" s="8" t="s">
        <v>12</v>
      </c>
      <c r="B3650" s="9">
        <v>2019</v>
      </c>
      <c r="C3650" s="8" t="s">
        <v>11</v>
      </c>
      <c r="D3650" s="9">
        <v>39411.72</v>
      </c>
      <c r="E3650" s="10">
        <v>36078.17</v>
      </c>
      <c r="F3650" s="10">
        <f>IFERROR(Table2[[#This Row],[Economic loss ($ million)]]*1000000 / Table2[[#This Row],[Total Waste (tons)]], NA())</f>
        <v>915417.29211513733</v>
      </c>
      <c r="G3650" s="10" t="str">
        <f t="shared" ref="G3650:G3713" si="57">IF(F3650&gt;1100000,"High",IF(F3650&gt;=950000,"Medium","Low"))</f>
        <v>Low</v>
      </c>
      <c r="H3650" s="10">
        <v>115.81</v>
      </c>
      <c r="I3650" s="10">
        <f>IFERROR(Table2[[#This Row],[Total Waste (tons)]] / (Table2[[#This Row],[Population (million)]]*1000), NA())</f>
        <v>3.7507109004739338E-2</v>
      </c>
      <c r="J3650" s="10">
        <v>1050.78</v>
      </c>
      <c r="K3650" s="10">
        <f>IFERROR(Table2[[#This Row],[Total Waste (tons)]] * Table2[[#This Row],[Household waste (%)]], NA())</f>
        <v>2751332.1732000001</v>
      </c>
      <c r="L3650" s="10">
        <v>69.81</v>
      </c>
      <c r="M3650" s="10">
        <f>SUMIFS(Table2[Household waste (%)], Table2[Country], "Australia", Table2[Year], 2020)</f>
        <v>1412.17</v>
      </c>
      <c r="N3650" s="10">
        <f>COUNTIFS(Table2[Year], "USA")</f>
        <v>0</v>
      </c>
    </row>
    <row r="3651" spans="1:14" x14ac:dyDescent="0.35">
      <c r="A3651" s="11" t="s">
        <v>27</v>
      </c>
      <c r="B3651" s="12">
        <v>2024</v>
      </c>
      <c r="C3651" s="11" t="s">
        <v>25</v>
      </c>
      <c r="D3651" s="12">
        <v>22479.3</v>
      </c>
      <c r="E3651" s="13">
        <v>19768.330000000002</v>
      </c>
      <c r="F3651" s="13">
        <f>IFERROR(Table2[[#This Row],[Economic loss ($ million)]]*1000000 / Table2[[#This Row],[Total Waste (tons)]], NA())</f>
        <v>879401.49381875771</v>
      </c>
      <c r="G3651" s="13" t="str">
        <f t="shared" si="57"/>
        <v>Low</v>
      </c>
      <c r="H3651" s="13">
        <v>174</v>
      </c>
      <c r="I3651" s="13">
        <f>IFERROR(Table2[[#This Row],[Total Waste (tons)]] / (Table2[[#This Row],[Population (million)]]*1000), NA())</f>
        <v>3.3537678845838241E-2</v>
      </c>
      <c r="J3651" s="13">
        <v>670.27</v>
      </c>
      <c r="K3651" s="13">
        <f>IFERROR(Table2[[#This Row],[Total Waste (tons)]] * Table2[[#This Row],[Household waste (%)]], NA())</f>
        <v>788124.25800000003</v>
      </c>
      <c r="L3651" s="13">
        <v>35.06</v>
      </c>
      <c r="M3651" s="10">
        <f>SUMIFS(Table2[Household waste (%)], Table2[Country], "Australia", Table2[Year], 2020)</f>
        <v>1412.17</v>
      </c>
      <c r="N3651" s="10">
        <f>COUNTIFS(Table2[Year], "USA")</f>
        <v>0</v>
      </c>
    </row>
    <row r="3652" spans="1:14" x14ac:dyDescent="0.35">
      <c r="A3652" s="8" t="s">
        <v>17</v>
      </c>
      <c r="B3652" s="9">
        <v>2020</v>
      </c>
      <c r="C3652" s="8" t="s">
        <v>9</v>
      </c>
      <c r="D3652" s="9">
        <v>5548.98</v>
      </c>
      <c r="E3652" s="10">
        <v>6078.55</v>
      </c>
      <c r="F3652" s="10">
        <f>IFERROR(Table2[[#This Row],[Economic loss ($ million)]]*1000000 / Table2[[#This Row],[Total Waste (tons)]], NA())</f>
        <v>1095435.5575258876</v>
      </c>
      <c r="G3652" s="10" t="str">
        <f t="shared" si="57"/>
        <v>Medium</v>
      </c>
      <c r="H3652" s="10">
        <v>176.26</v>
      </c>
      <c r="I3652" s="10">
        <f>IFERROR(Table2[[#This Row],[Total Waste (tons)]] / (Table2[[#This Row],[Population (million)]]*1000), NA())</f>
        <v>2.124824813325675E-2</v>
      </c>
      <c r="J3652" s="10">
        <v>261.14999999999998</v>
      </c>
      <c r="K3652" s="10">
        <f>IFERROR(Table2[[#This Row],[Total Waste (tons)]] * Table2[[#This Row],[Household waste (%)]], NA())</f>
        <v>184281.62579999998</v>
      </c>
      <c r="L3652" s="10">
        <v>33.21</v>
      </c>
      <c r="M3652" s="10">
        <f>SUMIFS(Table2[Household waste (%)], Table2[Country], "Australia", Table2[Year], 2020)</f>
        <v>1412.17</v>
      </c>
      <c r="N3652" s="10">
        <f>COUNTIFS(Table2[Year], "USA")</f>
        <v>0</v>
      </c>
    </row>
    <row r="3653" spans="1:14" x14ac:dyDescent="0.35">
      <c r="A3653" s="11" t="s">
        <v>12</v>
      </c>
      <c r="B3653" s="12">
        <v>2023</v>
      </c>
      <c r="C3653" s="11" t="s">
        <v>25</v>
      </c>
      <c r="D3653" s="12">
        <v>11091.2</v>
      </c>
      <c r="E3653" s="13">
        <v>10718.69</v>
      </c>
      <c r="F3653" s="13">
        <f>IFERROR(Table2[[#This Row],[Economic loss ($ million)]]*1000000 / Table2[[#This Row],[Total Waste (tons)]], NA())</f>
        <v>966413.91373341018</v>
      </c>
      <c r="G3653" s="13" t="str">
        <f t="shared" si="57"/>
        <v>Medium</v>
      </c>
      <c r="H3653" s="13">
        <v>183.99</v>
      </c>
      <c r="I3653" s="13">
        <f>IFERROR(Table2[[#This Row],[Total Waste (tons)]] / (Table2[[#This Row],[Population (million)]]*1000), NA())</f>
        <v>1.7075205911785084E-2</v>
      </c>
      <c r="J3653" s="13">
        <v>649.54999999999995</v>
      </c>
      <c r="K3653" s="13">
        <f>IFERROR(Table2[[#This Row],[Total Waste (tons)]] * Table2[[#This Row],[Household waste (%)]], NA())</f>
        <v>468048.64000000007</v>
      </c>
      <c r="L3653" s="13">
        <v>42.2</v>
      </c>
      <c r="M3653" s="10">
        <f>SUMIFS(Table2[Household waste (%)], Table2[Country], "Australia", Table2[Year], 2020)</f>
        <v>1412.17</v>
      </c>
      <c r="N3653" s="10">
        <f>COUNTIFS(Table2[Year], "USA")</f>
        <v>0</v>
      </c>
    </row>
    <row r="3654" spans="1:14" x14ac:dyDescent="0.35">
      <c r="A3654" s="8" t="s">
        <v>32</v>
      </c>
      <c r="B3654" s="9">
        <v>2020</v>
      </c>
      <c r="C3654" s="8" t="s">
        <v>20</v>
      </c>
      <c r="D3654" s="9">
        <v>36223.4</v>
      </c>
      <c r="E3654" s="10">
        <v>41779.800000000003</v>
      </c>
      <c r="F3654" s="10">
        <f>IFERROR(Table2[[#This Row],[Economic loss ($ million)]]*1000000 / Table2[[#This Row],[Total Waste (tons)]], NA())</f>
        <v>1153392.5584014752</v>
      </c>
      <c r="G3654" s="10" t="str">
        <f t="shared" si="57"/>
        <v>High</v>
      </c>
      <c r="H3654" s="10">
        <v>162.61000000000001</v>
      </c>
      <c r="I3654" s="10">
        <f>IFERROR(Table2[[#This Row],[Total Waste (tons)]] / (Table2[[#This Row],[Population (million)]]*1000), NA())</f>
        <v>3.813952998652291E-2</v>
      </c>
      <c r="J3654" s="10">
        <v>949.76</v>
      </c>
      <c r="K3654" s="10">
        <f>IFERROR(Table2[[#This Row],[Total Waste (tons)]] * Table2[[#This Row],[Household waste (%)]], NA())</f>
        <v>2069080.608</v>
      </c>
      <c r="L3654" s="10">
        <v>57.12</v>
      </c>
      <c r="M3654" s="10">
        <f>SUMIFS(Table2[Household waste (%)], Table2[Country], "Australia", Table2[Year], 2020)</f>
        <v>1412.17</v>
      </c>
      <c r="N3654" s="10">
        <f>COUNTIFS(Table2[Year], "USA")</f>
        <v>0</v>
      </c>
    </row>
    <row r="3655" spans="1:14" x14ac:dyDescent="0.35">
      <c r="A3655" s="11" t="s">
        <v>23</v>
      </c>
      <c r="B3655" s="12">
        <v>2020</v>
      </c>
      <c r="C3655" s="11" t="s">
        <v>11</v>
      </c>
      <c r="D3655" s="12">
        <v>6412.01</v>
      </c>
      <c r="E3655" s="13">
        <v>7430.78</v>
      </c>
      <c r="F3655" s="13">
        <f>IFERROR(Table2[[#This Row],[Economic loss ($ million)]]*1000000 / Table2[[#This Row],[Total Waste (tons)]], NA())</f>
        <v>1158884.6555136377</v>
      </c>
      <c r="G3655" s="13" t="str">
        <f t="shared" si="57"/>
        <v>High</v>
      </c>
      <c r="H3655" s="13">
        <v>80.84</v>
      </c>
      <c r="I3655" s="13">
        <f>IFERROR(Table2[[#This Row],[Total Waste (tons)]] / (Table2[[#This Row],[Population (million)]]*1000), NA())</f>
        <v>1.1449813396189354E-2</v>
      </c>
      <c r="J3655" s="13">
        <v>560.01</v>
      </c>
      <c r="K3655" s="13">
        <f>IFERROR(Table2[[#This Row],[Total Waste (tons)]] * Table2[[#This Row],[Household waste (%)]], NA())</f>
        <v>292836.49670000002</v>
      </c>
      <c r="L3655" s="13">
        <v>45.67</v>
      </c>
      <c r="M3655" s="10">
        <f>SUMIFS(Table2[Household waste (%)], Table2[Country], "Australia", Table2[Year], 2020)</f>
        <v>1412.17</v>
      </c>
      <c r="N3655" s="10">
        <f>COUNTIFS(Table2[Year], "USA")</f>
        <v>0</v>
      </c>
    </row>
    <row r="3656" spans="1:14" x14ac:dyDescent="0.35">
      <c r="A3656" s="8" t="s">
        <v>16</v>
      </c>
      <c r="B3656" s="9">
        <v>2020</v>
      </c>
      <c r="C3656" s="8" t="s">
        <v>13</v>
      </c>
      <c r="D3656" s="9">
        <v>5892.7</v>
      </c>
      <c r="E3656" s="10">
        <v>6152.46</v>
      </c>
      <c r="F3656" s="10">
        <f>IFERROR(Table2[[#This Row],[Economic loss ($ million)]]*1000000 / Table2[[#This Row],[Total Waste (tons)]], NA())</f>
        <v>1044081.6603594278</v>
      </c>
      <c r="G3656" s="10" t="str">
        <f t="shared" si="57"/>
        <v>Medium</v>
      </c>
      <c r="H3656" s="10">
        <v>153.22</v>
      </c>
      <c r="I3656" s="10">
        <f>IFERROR(Table2[[#This Row],[Total Waste (tons)]] / (Table2[[#This Row],[Population (million)]]*1000), NA())</f>
        <v>4.2388645911262011E-3</v>
      </c>
      <c r="J3656" s="10">
        <v>1390.16</v>
      </c>
      <c r="K3656" s="10">
        <f>IFERROR(Table2[[#This Row],[Total Waste (tons)]] * Table2[[#This Row],[Household waste (%)]], NA())</f>
        <v>254918.20199999999</v>
      </c>
      <c r="L3656" s="10">
        <v>43.26</v>
      </c>
      <c r="M3656" s="10">
        <f>SUMIFS(Table2[Household waste (%)], Table2[Country], "Australia", Table2[Year], 2020)</f>
        <v>1412.17</v>
      </c>
      <c r="N3656" s="10">
        <f>COUNTIFS(Table2[Year], "USA")</f>
        <v>0</v>
      </c>
    </row>
    <row r="3657" spans="1:14" x14ac:dyDescent="0.35">
      <c r="A3657" s="11" t="s">
        <v>8</v>
      </c>
      <c r="B3657" s="12">
        <v>2019</v>
      </c>
      <c r="C3657" s="11" t="s">
        <v>9</v>
      </c>
      <c r="D3657" s="12">
        <v>22811.63</v>
      </c>
      <c r="E3657" s="13">
        <v>21689.89</v>
      </c>
      <c r="F3657" s="13">
        <f>IFERROR(Table2[[#This Row],[Economic loss ($ million)]]*1000000 / Table2[[#This Row],[Total Waste (tons)]], NA())</f>
        <v>950825.96026675857</v>
      </c>
      <c r="G3657" s="13" t="str">
        <f t="shared" si="57"/>
        <v>Medium</v>
      </c>
      <c r="H3657" s="13">
        <v>115.44</v>
      </c>
      <c r="I3657" s="13">
        <f>IFERROR(Table2[[#This Row],[Total Waste (tons)]] / (Table2[[#This Row],[Population (million)]]*1000), NA())</f>
        <v>1.6482868001965377E-2</v>
      </c>
      <c r="J3657" s="13">
        <v>1383.96</v>
      </c>
      <c r="K3657" s="13">
        <f>IFERROR(Table2[[#This Row],[Total Waste (tons)]] * Table2[[#This Row],[Household waste (%)]], NA())</f>
        <v>700773.27359999996</v>
      </c>
      <c r="L3657" s="13">
        <v>30.72</v>
      </c>
      <c r="M3657" s="10">
        <f>SUMIFS(Table2[Household waste (%)], Table2[Country], "Australia", Table2[Year], 2020)</f>
        <v>1412.17</v>
      </c>
      <c r="N3657" s="10">
        <f>COUNTIFS(Table2[Year], "USA")</f>
        <v>0</v>
      </c>
    </row>
    <row r="3658" spans="1:14" x14ac:dyDescent="0.35">
      <c r="A3658" s="8" t="s">
        <v>31</v>
      </c>
      <c r="B3658" s="9">
        <v>2020</v>
      </c>
      <c r="C3658" s="8" t="s">
        <v>15</v>
      </c>
      <c r="D3658" s="9">
        <v>10282.780000000001</v>
      </c>
      <c r="E3658" s="10">
        <v>11947.45</v>
      </c>
      <c r="F3658" s="10">
        <f>IFERROR(Table2[[#This Row],[Economic loss ($ million)]]*1000000 / Table2[[#This Row],[Total Waste (tons)]], NA())</f>
        <v>1161889.1000293694</v>
      </c>
      <c r="G3658" s="10" t="str">
        <f t="shared" si="57"/>
        <v>High</v>
      </c>
      <c r="H3658" s="10">
        <v>95.65</v>
      </c>
      <c r="I3658" s="10">
        <f>IFERROR(Table2[[#This Row],[Total Waste (tons)]] / (Table2[[#This Row],[Population (million)]]*1000), NA())</f>
        <v>7.5118198819472855E-3</v>
      </c>
      <c r="J3658" s="10">
        <v>1368.88</v>
      </c>
      <c r="K3658" s="10">
        <f>IFERROR(Table2[[#This Row],[Total Waste (tons)]] * Table2[[#This Row],[Household waste (%)]], NA())</f>
        <v>312802.16760000004</v>
      </c>
      <c r="L3658" s="10">
        <v>30.42</v>
      </c>
      <c r="M3658" s="10">
        <f>SUMIFS(Table2[Household waste (%)], Table2[Country], "Australia", Table2[Year], 2020)</f>
        <v>1412.17</v>
      </c>
      <c r="N3658" s="10">
        <f>COUNTIFS(Table2[Year], "USA")</f>
        <v>0</v>
      </c>
    </row>
    <row r="3659" spans="1:14" x14ac:dyDescent="0.35">
      <c r="A3659" s="11" t="s">
        <v>26</v>
      </c>
      <c r="B3659" s="12">
        <v>2024</v>
      </c>
      <c r="C3659" s="11" t="s">
        <v>25</v>
      </c>
      <c r="D3659" s="12">
        <v>42784.14</v>
      </c>
      <c r="E3659" s="13">
        <v>36700.239999999998</v>
      </c>
      <c r="F3659" s="13">
        <f>IFERROR(Table2[[#This Row],[Economic loss ($ million)]]*1000000 / Table2[[#This Row],[Total Waste (tons)]], NA())</f>
        <v>857800.11004077678</v>
      </c>
      <c r="G3659" s="13" t="str">
        <f t="shared" si="57"/>
        <v>Low</v>
      </c>
      <c r="H3659" s="13">
        <v>98.32</v>
      </c>
      <c r="I3659" s="13">
        <f>IFERROR(Table2[[#This Row],[Total Waste (tons)]] / (Table2[[#This Row],[Population (million)]]*1000), NA())</f>
        <v>0.10816914014107652</v>
      </c>
      <c r="J3659" s="13">
        <v>395.53</v>
      </c>
      <c r="K3659" s="13">
        <f>IFERROR(Table2[[#This Row],[Total Waste (tons)]] * Table2[[#This Row],[Household waste (%)]], NA())</f>
        <v>2282106.0276000001</v>
      </c>
      <c r="L3659" s="13">
        <v>53.34</v>
      </c>
      <c r="M3659" s="10">
        <f>SUMIFS(Table2[Household waste (%)], Table2[Country], "Australia", Table2[Year], 2020)</f>
        <v>1412.17</v>
      </c>
      <c r="N3659" s="10">
        <f>COUNTIFS(Table2[Year], "USA")</f>
        <v>0</v>
      </c>
    </row>
    <row r="3660" spans="1:14" x14ac:dyDescent="0.35">
      <c r="A3660" s="8" t="s">
        <v>16</v>
      </c>
      <c r="B3660" s="9">
        <v>2023</v>
      </c>
      <c r="C3660" s="8" t="s">
        <v>15</v>
      </c>
      <c r="D3660" s="9">
        <v>17289.990000000002</v>
      </c>
      <c r="E3660" s="10">
        <v>17628.25</v>
      </c>
      <c r="F3660" s="10">
        <f>IFERROR(Table2[[#This Row],[Economic loss ($ million)]]*1000000 / Table2[[#This Row],[Total Waste (tons)]], NA())</f>
        <v>1019563.9210896015</v>
      </c>
      <c r="G3660" s="10" t="str">
        <f t="shared" si="57"/>
        <v>Medium</v>
      </c>
      <c r="H3660" s="10">
        <v>70.06</v>
      </c>
      <c r="I3660" s="10">
        <f>IFERROR(Table2[[#This Row],[Total Waste (tons)]] / (Table2[[#This Row],[Population (million)]]*1000), NA())</f>
        <v>4.2698713357864328E-2</v>
      </c>
      <c r="J3660" s="10">
        <v>404.93</v>
      </c>
      <c r="K3660" s="10">
        <f>IFERROR(Table2[[#This Row],[Total Waste (tons)]] * Table2[[#This Row],[Household waste (%)]], NA())</f>
        <v>701454.89430000004</v>
      </c>
      <c r="L3660" s="10">
        <v>40.57</v>
      </c>
      <c r="M3660" s="10">
        <f>SUMIFS(Table2[Household waste (%)], Table2[Country], "Australia", Table2[Year], 2020)</f>
        <v>1412.17</v>
      </c>
      <c r="N3660" s="10">
        <f>COUNTIFS(Table2[Year], "USA")</f>
        <v>0</v>
      </c>
    </row>
    <row r="3661" spans="1:14" x14ac:dyDescent="0.35">
      <c r="A3661" s="11" t="s">
        <v>8</v>
      </c>
      <c r="B3661" s="12">
        <v>2022</v>
      </c>
      <c r="C3661" s="11" t="s">
        <v>22</v>
      </c>
      <c r="D3661" s="12">
        <v>10942.22</v>
      </c>
      <c r="E3661" s="13">
        <v>10530.58</v>
      </c>
      <c r="F3661" s="13">
        <f>IFERROR(Table2[[#This Row],[Economic loss ($ million)]]*1000000 / Table2[[#This Row],[Total Waste (tons)]], NA())</f>
        <v>962380.57725032035</v>
      </c>
      <c r="G3661" s="13" t="str">
        <f t="shared" si="57"/>
        <v>Medium</v>
      </c>
      <c r="H3661" s="13">
        <v>50.42</v>
      </c>
      <c r="I3661" s="13">
        <f>IFERROR(Table2[[#This Row],[Total Waste (tons)]] / (Table2[[#This Row],[Population (million)]]*1000), NA())</f>
        <v>1.5847495184439585E-2</v>
      </c>
      <c r="J3661" s="13">
        <v>690.47</v>
      </c>
      <c r="K3661" s="13">
        <f>IFERROR(Table2[[#This Row],[Total Waste (tons)]] * Table2[[#This Row],[Household waste (%)]], NA())</f>
        <v>513518.38459999999</v>
      </c>
      <c r="L3661" s="13">
        <v>46.93</v>
      </c>
      <c r="M3661" s="10">
        <f>SUMIFS(Table2[Household waste (%)], Table2[Country], "Australia", Table2[Year], 2020)</f>
        <v>1412.17</v>
      </c>
      <c r="N3661" s="10">
        <f>COUNTIFS(Table2[Year], "USA")</f>
        <v>0</v>
      </c>
    </row>
    <row r="3662" spans="1:14" x14ac:dyDescent="0.35">
      <c r="A3662" s="8" t="s">
        <v>28</v>
      </c>
      <c r="B3662" s="9">
        <v>2021</v>
      </c>
      <c r="C3662" s="8" t="s">
        <v>19</v>
      </c>
      <c r="D3662" s="9">
        <v>23784.31</v>
      </c>
      <c r="E3662" s="10">
        <v>25865.98</v>
      </c>
      <c r="F3662" s="10">
        <f>IFERROR(Table2[[#This Row],[Economic loss ($ million)]]*1000000 / Table2[[#This Row],[Total Waste (tons)]], NA())</f>
        <v>1087522.8249211349</v>
      </c>
      <c r="G3662" s="10" t="str">
        <f t="shared" si="57"/>
        <v>Medium</v>
      </c>
      <c r="H3662" s="10">
        <v>147.52000000000001</v>
      </c>
      <c r="I3662" s="10">
        <f>IFERROR(Table2[[#This Row],[Total Waste (tons)]] / (Table2[[#This Row],[Population (million)]]*1000), NA())</f>
        <v>2.0823973874063179E-2</v>
      </c>
      <c r="J3662" s="10">
        <v>1142.1600000000001</v>
      </c>
      <c r="K3662" s="10">
        <f>IFERROR(Table2[[#This Row],[Total Waste (tons)]] * Table2[[#This Row],[Household waste (%)]], NA())</f>
        <v>1406366.2503000002</v>
      </c>
      <c r="L3662" s="10">
        <v>59.13</v>
      </c>
      <c r="M3662" s="10">
        <f>SUMIFS(Table2[Household waste (%)], Table2[Country], "Australia", Table2[Year], 2020)</f>
        <v>1412.17</v>
      </c>
      <c r="N3662" s="10">
        <f>COUNTIFS(Table2[Year], "USA")</f>
        <v>0</v>
      </c>
    </row>
    <row r="3663" spans="1:14" x14ac:dyDescent="0.35">
      <c r="A3663" s="11" t="s">
        <v>23</v>
      </c>
      <c r="B3663" s="12">
        <v>2019</v>
      </c>
      <c r="C3663" s="11" t="s">
        <v>9</v>
      </c>
      <c r="D3663" s="12">
        <v>5845.91</v>
      </c>
      <c r="E3663" s="13">
        <v>4830.88</v>
      </c>
      <c r="F3663" s="13">
        <f>IFERROR(Table2[[#This Row],[Economic loss ($ million)]]*1000000 / Table2[[#This Row],[Total Waste (tons)]], NA())</f>
        <v>826369.20513658272</v>
      </c>
      <c r="G3663" s="13" t="str">
        <f t="shared" si="57"/>
        <v>Low</v>
      </c>
      <c r="H3663" s="13">
        <v>82.31</v>
      </c>
      <c r="I3663" s="13">
        <f>IFERROR(Table2[[#This Row],[Total Waste (tons)]] / (Table2[[#This Row],[Population (million)]]*1000), NA())</f>
        <v>4.9170746067793755E-3</v>
      </c>
      <c r="J3663" s="13">
        <v>1188.9000000000001</v>
      </c>
      <c r="K3663" s="13">
        <f>IFERROR(Table2[[#This Row],[Total Waste (tons)]] * Table2[[#This Row],[Household waste (%)]], NA())</f>
        <v>399334.11210000003</v>
      </c>
      <c r="L3663" s="13">
        <v>68.31</v>
      </c>
      <c r="M3663" s="10">
        <f>SUMIFS(Table2[Household waste (%)], Table2[Country], "Australia", Table2[Year], 2020)</f>
        <v>1412.17</v>
      </c>
      <c r="N3663" s="10">
        <f>COUNTIFS(Table2[Year], "USA")</f>
        <v>0</v>
      </c>
    </row>
    <row r="3664" spans="1:14" x14ac:dyDescent="0.35">
      <c r="A3664" s="8" t="s">
        <v>18</v>
      </c>
      <c r="B3664" s="9">
        <v>2020</v>
      </c>
      <c r="C3664" s="8" t="s">
        <v>25</v>
      </c>
      <c r="D3664" s="9">
        <v>25811.46</v>
      </c>
      <c r="E3664" s="10">
        <v>28084.080000000002</v>
      </c>
      <c r="F3664" s="10">
        <f>IFERROR(Table2[[#This Row],[Economic loss ($ million)]]*1000000 / Table2[[#This Row],[Total Waste (tons)]], NA())</f>
        <v>1088046.9372906454</v>
      </c>
      <c r="G3664" s="10" t="str">
        <f t="shared" si="57"/>
        <v>Medium</v>
      </c>
      <c r="H3664" s="10">
        <v>99.53</v>
      </c>
      <c r="I3664" s="10">
        <f>IFERROR(Table2[[#This Row],[Total Waste (tons)]] / (Table2[[#This Row],[Population (million)]]*1000), NA())</f>
        <v>2.9068268840938782E-2</v>
      </c>
      <c r="J3664" s="10">
        <v>887.96</v>
      </c>
      <c r="K3664" s="10">
        <f>IFERROR(Table2[[#This Row],[Total Waste (tons)]] * Table2[[#This Row],[Household waste (%)]], NA())</f>
        <v>938246.571</v>
      </c>
      <c r="L3664" s="10">
        <v>36.35</v>
      </c>
      <c r="M3664" s="10">
        <f>SUMIFS(Table2[Household waste (%)], Table2[Country], "Australia", Table2[Year], 2020)</f>
        <v>1412.17</v>
      </c>
      <c r="N3664" s="10">
        <f>COUNTIFS(Table2[Year], "USA")</f>
        <v>0</v>
      </c>
    </row>
    <row r="3665" spans="1:14" x14ac:dyDescent="0.35">
      <c r="A3665" s="11" t="s">
        <v>24</v>
      </c>
      <c r="B3665" s="12">
        <v>2019</v>
      </c>
      <c r="C3665" s="11" t="s">
        <v>13</v>
      </c>
      <c r="D3665" s="12">
        <v>20294.32</v>
      </c>
      <c r="E3665" s="13">
        <v>21533.41</v>
      </c>
      <c r="F3665" s="13">
        <f>IFERROR(Table2[[#This Row],[Economic loss ($ million)]]*1000000 / Table2[[#This Row],[Total Waste (tons)]], NA())</f>
        <v>1061055.9999053923</v>
      </c>
      <c r="G3665" s="13" t="str">
        <f t="shared" si="57"/>
        <v>Medium</v>
      </c>
      <c r="H3665" s="13">
        <v>147.69</v>
      </c>
      <c r="I3665" s="13">
        <f>IFERROR(Table2[[#This Row],[Total Waste (tons)]] / (Table2[[#This Row],[Population (million)]]*1000), NA())</f>
        <v>0.14684746743849494</v>
      </c>
      <c r="J3665" s="13">
        <v>138.19999999999999</v>
      </c>
      <c r="K3665" s="13">
        <f>IFERROR(Table2[[#This Row],[Total Waste (tons)]] * Table2[[#This Row],[Household waste (%)]], NA())</f>
        <v>817455.20960000006</v>
      </c>
      <c r="L3665" s="13">
        <v>40.28</v>
      </c>
      <c r="M3665" s="10">
        <f>SUMIFS(Table2[Household waste (%)], Table2[Country], "Australia", Table2[Year], 2020)</f>
        <v>1412.17</v>
      </c>
      <c r="N3665" s="10">
        <f>COUNTIFS(Table2[Year], "USA")</f>
        <v>0</v>
      </c>
    </row>
    <row r="3666" spans="1:14" x14ac:dyDescent="0.35">
      <c r="A3666" s="8" t="s">
        <v>26</v>
      </c>
      <c r="B3666" s="9">
        <v>2021</v>
      </c>
      <c r="C3666" s="8" t="s">
        <v>15</v>
      </c>
      <c r="D3666" s="9">
        <v>22361.18</v>
      </c>
      <c r="E3666" s="10">
        <v>19748.07</v>
      </c>
      <c r="F3666" s="10">
        <f>IFERROR(Table2[[#This Row],[Economic loss ($ million)]]*1000000 / Table2[[#This Row],[Total Waste (tons)]], NA())</f>
        <v>883140.78237373871</v>
      </c>
      <c r="G3666" s="10" t="str">
        <f t="shared" si="57"/>
        <v>Low</v>
      </c>
      <c r="H3666" s="10">
        <v>112.8</v>
      </c>
      <c r="I3666" s="10">
        <f>IFERROR(Table2[[#This Row],[Total Waste (tons)]] / (Table2[[#This Row],[Population (million)]]*1000), NA())</f>
        <v>2.0155194015052502E-2</v>
      </c>
      <c r="J3666" s="10">
        <v>1109.45</v>
      </c>
      <c r="K3666" s="10">
        <f>IFERROR(Table2[[#This Row],[Total Waste (tons)]] * Table2[[#This Row],[Household waste (%)]], NA())</f>
        <v>1322663.797</v>
      </c>
      <c r="L3666" s="10">
        <v>59.15</v>
      </c>
      <c r="M3666" s="10">
        <f>SUMIFS(Table2[Household waste (%)], Table2[Country], "Australia", Table2[Year], 2020)</f>
        <v>1412.17</v>
      </c>
      <c r="N3666" s="10">
        <f>COUNTIFS(Table2[Year], "USA")</f>
        <v>0</v>
      </c>
    </row>
    <row r="3667" spans="1:14" x14ac:dyDescent="0.35">
      <c r="A3667" s="11" t="s">
        <v>10</v>
      </c>
      <c r="B3667" s="12">
        <v>2022</v>
      </c>
      <c r="C3667" s="11" t="s">
        <v>25</v>
      </c>
      <c r="D3667" s="12">
        <v>43005.41</v>
      </c>
      <c r="E3667" s="13">
        <v>44585.89</v>
      </c>
      <c r="F3667" s="13">
        <f>IFERROR(Table2[[#This Row],[Economic loss ($ million)]]*1000000 / Table2[[#This Row],[Total Waste (tons)]], NA())</f>
        <v>1036750.7250831929</v>
      </c>
      <c r="G3667" s="13" t="str">
        <f t="shared" si="57"/>
        <v>Medium</v>
      </c>
      <c r="H3667" s="13">
        <v>170.28</v>
      </c>
      <c r="I3667" s="13">
        <f>IFERROR(Table2[[#This Row],[Total Waste (tons)]] / (Table2[[#This Row],[Population (million)]]*1000), NA())</f>
        <v>0.48451340694006312</v>
      </c>
      <c r="J3667" s="13">
        <v>88.76</v>
      </c>
      <c r="K3667" s="13">
        <f>IFERROR(Table2[[#This Row],[Total Waste (tons)]] * Table2[[#This Row],[Household waste (%)]], NA())</f>
        <v>2996186.9147000005</v>
      </c>
      <c r="L3667" s="13">
        <v>69.67</v>
      </c>
      <c r="M3667" s="10">
        <f>SUMIFS(Table2[Household waste (%)], Table2[Country], "Australia", Table2[Year], 2020)</f>
        <v>1412.17</v>
      </c>
      <c r="N3667" s="10">
        <f>COUNTIFS(Table2[Year], "USA")</f>
        <v>0</v>
      </c>
    </row>
    <row r="3668" spans="1:14" x14ac:dyDescent="0.35">
      <c r="A3668" s="8" t="s">
        <v>16</v>
      </c>
      <c r="B3668" s="9">
        <v>2019</v>
      </c>
      <c r="C3668" s="8" t="s">
        <v>15</v>
      </c>
      <c r="D3668" s="9">
        <v>26150.78</v>
      </c>
      <c r="E3668" s="10">
        <v>24859.81</v>
      </c>
      <c r="F3668" s="10">
        <f>IFERROR(Table2[[#This Row],[Economic loss ($ million)]]*1000000 / Table2[[#This Row],[Total Waste (tons)]], NA())</f>
        <v>950633.59486791608</v>
      </c>
      <c r="G3668" s="10" t="str">
        <f t="shared" si="57"/>
        <v>Medium</v>
      </c>
      <c r="H3668" s="10">
        <v>90.47</v>
      </c>
      <c r="I3668" s="10">
        <f>IFERROR(Table2[[#This Row],[Total Waste (tons)]] / (Table2[[#This Row],[Population (million)]]*1000), NA())</f>
        <v>1.991969896633938E-2</v>
      </c>
      <c r="J3668" s="10">
        <v>1312.81</v>
      </c>
      <c r="K3668" s="10">
        <f>IFERROR(Table2[[#This Row],[Total Waste (tons)]] * Table2[[#This Row],[Household waste (%)]], NA())</f>
        <v>1376838.5669999998</v>
      </c>
      <c r="L3668" s="10">
        <v>52.65</v>
      </c>
      <c r="M3668" s="10">
        <f>SUMIFS(Table2[Household waste (%)], Table2[Country], "Australia", Table2[Year], 2020)</f>
        <v>1412.17</v>
      </c>
      <c r="N3668" s="10">
        <f>COUNTIFS(Table2[Year], "USA")</f>
        <v>0</v>
      </c>
    </row>
    <row r="3669" spans="1:14" x14ac:dyDescent="0.35">
      <c r="A3669" s="11" t="s">
        <v>34</v>
      </c>
      <c r="B3669" s="12">
        <v>2023</v>
      </c>
      <c r="C3669" s="11" t="s">
        <v>19</v>
      </c>
      <c r="D3669" s="12">
        <v>29278.85</v>
      </c>
      <c r="E3669" s="13">
        <v>33984.53</v>
      </c>
      <c r="F3669" s="13">
        <f>IFERROR(Table2[[#This Row],[Economic loss ($ million)]]*1000000 / Table2[[#This Row],[Total Waste (tons)]], NA())</f>
        <v>1160719.4271632936</v>
      </c>
      <c r="G3669" s="13" t="str">
        <f t="shared" si="57"/>
        <v>High</v>
      </c>
      <c r="H3669" s="13">
        <v>125.56</v>
      </c>
      <c r="I3669" s="13">
        <f>IFERROR(Table2[[#This Row],[Total Waste (tons)]] / (Table2[[#This Row],[Population (million)]]*1000), NA())</f>
        <v>2.1184934083903737E-2</v>
      </c>
      <c r="J3669" s="13">
        <v>1382.06</v>
      </c>
      <c r="K3669" s="13">
        <f>IFERROR(Table2[[#This Row],[Total Waste (tons)]] * Table2[[#This Row],[Household waste (%)]], NA())</f>
        <v>1381376.1429999999</v>
      </c>
      <c r="L3669" s="13">
        <v>47.18</v>
      </c>
      <c r="M3669" s="10">
        <f>SUMIFS(Table2[Household waste (%)], Table2[Country], "Australia", Table2[Year], 2020)</f>
        <v>1412.17</v>
      </c>
      <c r="N3669" s="10">
        <f>COUNTIFS(Table2[Year], "USA")</f>
        <v>0</v>
      </c>
    </row>
    <row r="3670" spans="1:14" x14ac:dyDescent="0.35">
      <c r="A3670" s="8" t="s">
        <v>27</v>
      </c>
      <c r="B3670" s="9">
        <v>2018</v>
      </c>
      <c r="C3670" s="8" t="s">
        <v>19</v>
      </c>
      <c r="D3670" s="9">
        <v>14921.82</v>
      </c>
      <c r="E3670" s="10">
        <v>13296.06</v>
      </c>
      <c r="F3670" s="10">
        <f>IFERROR(Table2[[#This Row],[Economic loss ($ million)]]*1000000 / Table2[[#This Row],[Total Waste (tons)]], NA())</f>
        <v>891048.14292090375</v>
      </c>
      <c r="G3670" s="10" t="str">
        <f t="shared" si="57"/>
        <v>Low</v>
      </c>
      <c r="H3670" s="10">
        <v>135.68</v>
      </c>
      <c r="I3670" s="10">
        <f>IFERROR(Table2[[#This Row],[Total Waste (tons)]] / (Table2[[#This Row],[Population (million)]]*1000), NA())</f>
        <v>0.10941355037395513</v>
      </c>
      <c r="J3670" s="10">
        <v>136.38</v>
      </c>
      <c r="K3670" s="10">
        <f>IFERROR(Table2[[#This Row],[Total Waste (tons)]] * Table2[[#This Row],[Household waste (%)]], NA())</f>
        <v>559717.4682</v>
      </c>
      <c r="L3670" s="10">
        <v>37.51</v>
      </c>
      <c r="M3670" s="10">
        <f>SUMIFS(Table2[Household waste (%)], Table2[Country], "Australia", Table2[Year], 2020)</f>
        <v>1412.17</v>
      </c>
      <c r="N3670" s="10">
        <f>COUNTIFS(Table2[Year], "USA")</f>
        <v>0</v>
      </c>
    </row>
    <row r="3671" spans="1:14" x14ac:dyDescent="0.35">
      <c r="A3671" s="11" t="s">
        <v>16</v>
      </c>
      <c r="B3671" s="12">
        <v>2022</v>
      </c>
      <c r="C3671" s="11" t="s">
        <v>25</v>
      </c>
      <c r="D3671" s="12">
        <v>21169.63</v>
      </c>
      <c r="E3671" s="13">
        <v>18682.5</v>
      </c>
      <c r="F3671" s="13">
        <f>IFERROR(Table2[[#This Row],[Economic loss ($ million)]]*1000000 / Table2[[#This Row],[Total Waste (tons)]], NA())</f>
        <v>882514.24328153115</v>
      </c>
      <c r="G3671" s="13" t="str">
        <f t="shared" si="57"/>
        <v>Low</v>
      </c>
      <c r="H3671" s="13">
        <v>146.80000000000001</v>
      </c>
      <c r="I3671" s="13">
        <f>IFERROR(Table2[[#This Row],[Total Waste (tons)]] / (Table2[[#This Row],[Population (million)]]*1000), NA())</f>
        <v>3.5486765568686615E-2</v>
      </c>
      <c r="J3671" s="13">
        <v>596.54999999999995</v>
      </c>
      <c r="K3671" s="13">
        <f>IFERROR(Table2[[#This Row],[Total Waste (tons)]] * Table2[[#This Row],[Household waste (%)]], NA())</f>
        <v>1070971.5817000002</v>
      </c>
      <c r="L3671" s="13">
        <v>50.59</v>
      </c>
      <c r="M3671" s="10">
        <f>SUMIFS(Table2[Household waste (%)], Table2[Country], "Australia", Table2[Year], 2020)</f>
        <v>1412.17</v>
      </c>
      <c r="N3671" s="10">
        <f>COUNTIFS(Table2[Year], "USA")</f>
        <v>0</v>
      </c>
    </row>
    <row r="3672" spans="1:14" x14ac:dyDescent="0.35">
      <c r="A3672" s="8" t="s">
        <v>18</v>
      </c>
      <c r="B3672" s="9">
        <v>2018</v>
      </c>
      <c r="C3672" s="8" t="s">
        <v>20</v>
      </c>
      <c r="D3672" s="9">
        <v>18963.25</v>
      </c>
      <c r="E3672" s="10">
        <v>21817.13</v>
      </c>
      <c r="F3672" s="10">
        <f>IFERROR(Table2[[#This Row],[Economic loss ($ million)]]*1000000 / Table2[[#This Row],[Total Waste (tons)]], NA())</f>
        <v>1150495.3001199688</v>
      </c>
      <c r="G3672" s="10" t="str">
        <f t="shared" si="57"/>
        <v>High</v>
      </c>
      <c r="H3672" s="10">
        <v>88.46</v>
      </c>
      <c r="I3672" s="10">
        <f>IFERROR(Table2[[#This Row],[Total Waste (tons)]] / (Table2[[#This Row],[Population (million)]]*1000), NA())</f>
        <v>0.1940371431494935</v>
      </c>
      <c r="J3672" s="10">
        <v>97.73</v>
      </c>
      <c r="K3672" s="10">
        <f>IFERROR(Table2[[#This Row],[Total Waste (tons)]] * Table2[[#This Row],[Household waste (%)]], NA())</f>
        <v>982865.24749999994</v>
      </c>
      <c r="L3672" s="10">
        <v>51.83</v>
      </c>
      <c r="M3672" s="10">
        <f>SUMIFS(Table2[Household waste (%)], Table2[Country], "Australia", Table2[Year], 2020)</f>
        <v>1412.17</v>
      </c>
      <c r="N3672" s="10">
        <f>COUNTIFS(Table2[Year], "USA")</f>
        <v>0</v>
      </c>
    </row>
    <row r="3673" spans="1:14" x14ac:dyDescent="0.35">
      <c r="A3673" s="11" t="s">
        <v>23</v>
      </c>
      <c r="B3673" s="12">
        <v>2018</v>
      </c>
      <c r="C3673" s="11" t="s">
        <v>22</v>
      </c>
      <c r="D3673" s="12">
        <v>39459.93</v>
      </c>
      <c r="E3673" s="13">
        <v>34121.18</v>
      </c>
      <c r="F3673" s="13">
        <f>IFERROR(Table2[[#This Row],[Economic loss ($ million)]]*1000000 / Table2[[#This Row],[Total Waste (tons)]], NA())</f>
        <v>864704.5243111176</v>
      </c>
      <c r="G3673" s="13" t="str">
        <f t="shared" si="57"/>
        <v>Low</v>
      </c>
      <c r="H3673" s="13">
        <v>97.62</v>
      </c>
      <c r="I3673" s="13">
        <f>IFERROR(Table2[[#This Row],[Total Waste (tons)]] / (Table2[[#This Row],[Population (million)]]*1000), NA())</f>
        <v>4.6331329474339253E-2</v>
      </c>
      <c r="J3673" s="13">
        <v>851.69</v>
      </c>
      <c r="K3673" s="13">
        <f>IFERROR(Table2[[#This Row],[Total Waste (tons)]] * Table2[[#This Row],[Household waste (%)]], NA())</f>
        <v>2379433.7790000001</v>
      </c>
      <c r="L3673" s="13">
        <v>60.3</v>
      </c>
      <c r="M3673" s="10">
        <f>SUMIFS(Table2[Household waste (%)], Table2[Country], "Australia", Table2[Year], 2020)</f>
        <v>1412.17</v>
      </c>
      <c r="N3673" s="10">
        <f>COUNTIFS(Table2[Year], "USA")</f>
        <v>0</v>
      </c>
    </row>
    <row r="3674" spans="1:14" x14ac:dyDescent="0.35">
      <c r="A3674" s="8" t="s">
        <v>34</v>
      </c>
      <c r="B3674" s="9">
        <v>2019</v>
      </c>
      <c r="C3674" s="8" t="s">
        <v>25</v>
      </c>
      <c r="D3674" s="9">
        <v>11440.73</v>
      </c>
      <c r="E3674" s="10">
        <v>9169.07</v>
      </c>
      <c r="F3674" s="10">
        <f>IFERROR(Table2[[#This Row],[Economic loss ($ million)]]*1000000 / Table2[[#This Row],[Total Waste (tons)]], NA())</f>
        <v>801440.99196467362</v>
      </c>
      <c r="G3674" s="10" t="str">
        <f t="shared" si="57"/>
        <v>Low</v>
      </c>
      <c r="H3674" s="10">
        <v>97.32</v>
      </c>
      <c r="I3674" s="10">
        <f>IFERROR(Table2[[#This Row],[Total Waste (tons)]] / (Table2[[#This Row],[Population (million)]]*1000), NA())</f>
        <v>1.7186272889783531E-2</v>
      </c>
      <c r="J3674" s="10">
        <v>665.69</v>
      </c>
      <c r="K3674" s="10">
        <f>IFERROR(Table2[[#This Row],[Total Waste (tons)]] * Table2[[#This Row],[Household waste (%)]], NA())</f>
        <v>425938.37789999996</v>
      </c>
      <c r="L3674" s="10">
        <v>37.229999999999997</v>
      </c>
      <c r="M3674" s="10">
        <f>SUMIFS(Table2[Household waste (%)], Table2[Country], "Australia", Table2[Year], 2020)</f>
        <v>1412.17</v>
      </c>
      <c r="N3674" s="10">
        <f>COUNTIFS(Table2[Year], "USA")</f>
        <v>0</v>
      </c>
    </row>
    <row r="3675" spans="1:14" x14ac:dyDescent="0.35">
      <c r="A3675" s="11" t="s">
        <v>29</v>
      </c>
      <c r="B3675" s="12">
        <v>2023</v>
      </c>
      <c r="C3675" s="11" t="s">
        <v>20</v>
      </c>
      <c r="D3675" s="12">
        <v>14495.05</v>
      </c>
      <c r="E3675" s="13">
        <v>11697.29</v>
      </c>
      <c r="F3675" s="13">
        <f>IFERROR(Table2[[#This Row],[Economic loss ($ million)]]*1000000 / Table2[[#This Row],[Total Waste (tons)]], NA())</f>
        <v>806985.14320405934</v>
      </c>
      <c r="G3675" s="13" t="str">
        <f t="shared" si="57"/>
        <v>Low</v>
      </c>
      <c r="H3675" s="13">
        <v>94.35</v>
      </c>
      <c r="I3675" s="13">
        <f>IFERROR(Table2[[#This Row],[Total Waste (tons)]] / (Table2[[#This Row],[Population (million)]]*1000), NA())</f>
        <v>1.8301599727276172E-2</v>
      </c>
      <c r="J3675" s="13">
        <v>792.01</v>
      </c>
      <c r="K3675" s="13">
        <f>IFERROR(Table2[[#This Row],[Total Waste (tons)]] * Table2[[#This Row],[Household waste (%)]], NA())</f>
        <v>541535.06799999997</v>
      </c>
      <c r="L3675" s="13">
        <v>37.36</v>
      </c>
      <c r="M3675" s="10">
        <f>SUMIFS(Table2[Household waste (%)], Table2[Country], "Australia", Table2[Year], 2020)</f>
        <v>1412.17</v>
      </c>
      <c r="N3675" s="10">
        <f>COUNTIFS(Table2[Year], "USA")</f>
        <v>0</v>
      </c>
    </row>
    <row r="3676" spans="1:14" x14ac:dyDescent="0.35">
      <c r="A3676" s="8" t="s">
        <v>10</v>
      </c>
      <c r="B3676" s="9">
        <v>2022</v>
      </c>
      <c r="C3676" s="8" t="s">
        <v>25</v>
      </c>
      <c r="D3676" s="9">
        <v>25307.75</v>
      </c>
      <c r="E3676" s="10">
        <v>24920.78</v>
      </c>
      <c r="F3676" s="10">
        <f>IFERROR(Table2[[#This Row],[Economic loss ($ million)]]*1000000 / Table2[[#This Row],[Total Waste (tons)]], NA())</f>
        <v>984709.42695419386</v>
      </c>
      <c r="G3676" s="10" t="str">
        <f t="shared" si="57"/>
        <v>Medium</v>
      </c>
      <c r="H3676" s="10">
        <v>154.38999999999999</v>
      </c>
      <c r="I3676" s="10">
        <f>IFERROR(Table2[[#This Row],[Total Waste (tons)]] / (Table2[[#This Row],[Population (million)]]*1000), NA())</f>
        <v>0.11757375145180023</v>
      </c>
      <c r="J3676" s="10">
        <v>215.25</v>
      </c>
      <c r="K3676" s="10">
        <f>IFERROR(Table2[[#This Row],[Total Waste (tons)]] * Table2[[#This Row],[Household waste (%)]], NA())</f>
        <v>1376488.5225</v>
      </c>
      <c r="L3676" s="10">
        <v>54.39</v>
      </c>
      <c r="M3676" s="10">
        <f>SUMIFS(Table2[Household waste (%)], Table2[Country], "Australia", Table2[Year], 2020)</f>
        <v>1412.17</v>
      </c>
      <c r="N3676" s="10">
        <f>COUNTIFS(Table2[Year], "USA")</f>
        <v>0</v>
      </c>
    </row>
    <row r="3677" spans="1:14" x14ac:dyDescent="0.35">
      <c r="A3677" s="11" t="s">
        <v>10</v>
      </c>
      <c r="B3677" s="12">
        <v>2021</v>
      </c>
      <c r="C3677" s="11" t="s">
        <v>11</v>
      </c>
      <c r="D3677" s="12">
        <v>11064.34</v>
      </c>
      <c r="E3677" s="13">
        <v>10189.89</v>
      </c>
      <c r="F3677" s="13">
        <f>IFERROR(Table2[[#This Row],[Economic loss ($ million)]]*1000000 / Table2[[#This Row],[Total Waste (tons)]], NA())</f>
        <v>920966.81772252114</v>
      </c>
      <c r="G3677" s="13" t="str">
        <f t="shared" si="57"/>
        <v>Low</v>
      </c>
      <c r="H3677" s="13">
        <v>173.95</v>
      </c>
      <c r="I3677" s="13">
        <f>IFERROR(Table2[[#This Row],[Total Waste (tons)]] / (Table2[[#This Row],[Population (million)]]*1000), NA())</f>
        <v>3.1707522567703109E-2</v>
      </c>
      <c r="J3677" s="13">
        <v>348.95</v>
      </c>
      <c r="K3677" s="13">
        <f>IFERROR(Table2[[#This Row],[Total Waste (tons)]] * Table2[[#This Row],[Household waste (%)]], NA())</f>
        <v>476098.5502</v>
      </c>
      <c r="L3677" s="13">
        <v>43.03</v>
      </c>
      <c r="M3677" s="10">
        <f>SUMIFS(Table2[Household waste (%)], Table2[Country], "Australia", Table2[Year], 2020)</f>
        <v>1412.17</v>
      </c>
      <c r="N3677" s="10">
        <f>COUNTIFS(Table2[Year], "USA")</f>
        <v>0</v>
      </c>
    </row>
    <row r="3678" spans="1:14" x14ac:dyDescent="0.35">
      <c r="A3678" s="8" t="s">
        <v>8</v>
      </c>
      <c r="B3678" s="9">
        <v>2020</v>
      </c>
      <c r="C3678" s="8" t="s">
        <v>19</v>
      </c>
      <c r="D3678" s="9">
        <v>36883.78</v>
      </c>
      <c r="E3678" s="10">
        <v>39028.339999999997</v>
      </c>
      <c r="F3678" s="10">
        <f>IFERROR(Table2[[#This Row],[Economic loss ($ million)]]*1000000 / Table2[[#This Row],[Total Waste (tons)]], NA())</f>
        <v>1058143.715204895</v>
      </c>
      <c r="G3678" s="10" t="str">
        <f t="shared" si="57"/>
        <v>Medium</v>
      </c>
      <c r="H3678" s="10">
        <v>110.3</v>
      </c>
      <c r="I3678" s="10">
        <f>IFERROR(Table2[[#This Row],[Total Waste (tons)]] / (Table2[[#This Row],[Population (million)]]*1000), NA())</f>
        <v>3.3889319710389942E-2</v>
      </c>
      <c r="J3678" s="10">
        <v>1088.3599999999999</v>
      </c>
      <c r="K3678" s="10">
        <f>IFERROR(Table2[[#This Row],[Total Waste (tons)]] * Table2[[#This Row],[Household waste (%)]], NA())</f>
        <v>1241508.0347999998</v>
      </c>
      <c r="L3678" s="10">
        <v>33.659999999999997</v>
      </c>
      <c r="M3678" s="10">
        <f>SUMIFS(Table2[Household waste (%)], Table2[Country], "Australia", Table2[Year], 2020)</f>
        <v>1412.17</v>
      </c>
      <c r="N3678" s="10">
        <f>COUNTIFS(Table2[Year], "USA")</f>
        <v>0</v>
      </c>
    </row>
    <row r="3679" spans="1:14" x14ac:dyDescent="0.35">
      <c r="A3679" s="11" t="s">
        <v>31</v>
      </c>
      <c r="B3679" s="12">
        <v>2020</v>
      </c>
      <c r="C3679" s="11" t="s">
        <v>9</v>
      </c>
      <c r="D3679" s="12">
        <v>25553.23</v>
      </c>
      <c r="E3679" s="13">
        <v>27719.99</v>
      </c>
      <c r="F3679" s="13">
        <f>IFERROR(Table2[[#This Row],[Economic loss ($ million)]]*1000000 / Table2[[#This Row],[Total Waste (tons)]], NA())</f>
        <v>1084793.9771214833</v>
      </c>
      <c r="G3679" s="13" t="str">
        <f t="shared" si="57"/>
        <v>Medium</v>
      </c>
      <c r="H3679" s="13">
        <v>40.369999999999997</v>
      </c>
      <c r="I3679" s="13">
        <f>IFERROR(Table2[[#This Row],[Total Waste (tons)]] / (Table2[[#This Row],[Population (million)]]*1000), NA())</f>
        <v>4.4618096418780881E-2</v>
      </c>
      <c r="J3679" s="13">
        <v>572.71</v>
      </c>
      <c r="K3679" s="13">
        <f>IFERROR(Table2[[#This Row],[Total Waste (tons)]] * Table2[[#This Row],[Household waste (%)]], NA())</f>
        <v>1477487.7586000001</v>
      </c>
      <c r="L3679" s="13">
        <v>57.82</v>
      </c>
      <c r="M3679" s="10">
        <f>SUMIFS(Table2[Household waste (%)], Table2[Country], "Australia", Table2[Year], 2020)</f>
        <v>1412.17</v>
      </c>
      <c r="N3679" s="10">
        <f>COUNTIFS(Table2[Year], "USA")</f>
        <v>0</v>
      </c>
    </row>
    <row r="3680" spans="1:14" x14ac:dyDescent="0.35">
      <c r="A3680" s="8" t="s">
        <v>12</v>
      </c>
      <c r="B3680" s="9">
        <v>2019</v>
      </c>
      <c r="C3680" s="8" t="s">
        <v>15</v>
      </c>
      <c r="D3680" s="9">
        <v>26673.200000000001</v>
      </c>
      <c r="E3680" s="10">
        <v>29875.24</v>
      </c>
      <c r="F3680" s="10">
        <f>IFERROR(Table2[[#This Row],[Economic loss ($ million)]]*1000000 / Table2[[#This Row],[Total Waste (tons)]], NA())</f>
        <v>1120047.0884633265</v>
      </c>
      <c r="G3680" s="10" t="str">
        <f t="shared" si="57"/>
        <v>High</v>
      </c>
      <c r="H3680" s="10">
        <v>179.56</v>
      </c>
      <c r="I3680" s="10">
        <f>IFERROR(Table2[[#This Row],[Total Waste (tons)]] / (Table2[[#This Row],[Population (million)]]*1000), NA())</f>
        <v>0.11247870456270558</v>
      </c>
      <c r="J3680" s="10">
        <v>237.14</v>
      </c>
      <c r="K3680" s="10">
        <f>IFERROR(Table2[[#This Row],[Total Waste (tons)]] * Table2[[#This Row],[Household waste (%)]], NA())</f>
        <v>1239770.3359999999</v>
      </c>
      <c r="L3680" s="10">
        <v>46.48</v>
      </c>
      <c r="M3680" s="10">
        <f>SUMIFS(Table2[Household waste (%)], Table2[Country], "Australia", Table2[Year], 2020)</f>
        <v>1412.17</v>
      </c>
      <c r="N3680" s="10">
        <f>COUNTIFS(Table2[Year], "USA")</f>
        <v>0</v>
      </c>
    </row>
    <row r="3681" spans="1:14" x14ac:dyDescent="0.35">
      <c r="A3681" s="11" t="s">
        <v>8</v>
      </c>
      <c r="B3681" s="12">
        <v>2022</v>
      </c>
      <c r="C3681" s="11" t="s">
        <v>9</v>
      </c>
      <c r="D3681" s="12">
        <v>27386.44</v>
      </c>
      <c r="E3681" s="13">
        <v>31621.42</v>
      </c>
      <c r="F3681" s="13">
        <f>IFERROR(Table2[[#This Row],[Economic loss ($ million)]]*1000000 / Table2[[#This Row],[Total Waste (tons)]], NA())</f>
        <v>1154637.8426695841</v>
      </c>
      <c r="G3681" s="13" t="str">
        <f t="shared" si="57"/>
        <v>High</v>
      </c>
      <c r="H3681" s="13">
        <v>97.9</v>
      </c>
      <c r="I3681" s="13">
        <f>IFERROR(Table2[[#This Row],[Total Waste (tons)]] / (Table2[[#This Row],[Population (million)]]*1000), NA())</f>
        <v>2.1173991031390133E-2</v>
      </c>
      <c r="J3681" s="13">
        <v>1293.4000000000001</v>
      </c>
      <c r="K3681" s="13">
        <f>IFERROR(Table2[[#This Row],[Total Waste (tons)]] * Table2[[#This Row],[Household waste (%)]], NA())</f>
        <v>1895415.5123999997</v>
      </c>
      <c r="L3681" s="13">
        <v>69.209999999999994</v>
      </c>
      <c r="M3681" s="10">
        <f>SUMIFS(Table2[Household waste (%)], Table2[Country], "Australia", Table2[Year], 2020)</f>
        <v>1412.17</v>
      </c>
      <c r="N3681" s="10">
        <f>COUNTIFS(Table2[Year], "USA")</f>
        <v>0</v>
      </c>
    </row>
    <row r="3682" spans="1:14" x14ac:dyDescent="0.35">
      <c r="A3682" s="8" t="s">
        <v>23</v>
      </c>
      <c r="B3682" s="9">
        <v>2020</v>
      </c>
      <c r="C3682" s="8" t="s">
        <v>11</v>
      </c>
      <c r="D3682" s="9">
        <v>48176.42</v>
      </c>
      <c r="E3682" s="10">
        <v>44820</v>
      </c>
      <c r="F3682" s="10">
        <f>IFERROR(Table2[[#This Row],[Economic loss ($ million)]]*1000000 / Table2[[#This Row],[Total Waste (tons)]], NA())</f>
        <v>930330.64723364671</v>
      </c>
      <c r="G3682" s="10" t="str">
        <f t="shared" si="57"/>
        <v>Low</v>
      </c>
      <c r="H3682" s="10">
        <v>87.6</v>
      </c>
      <c r="I3682" s="10">
        <f>IFERROR(Table2[[#This Row],[Total Waste (tons)]] / (Table2[[#This Row],[Population (million)]]*1000), NA())</f>
        <v>4.4599950008794749E-2</v>
      </c>
      <c r="J3682" s="10">
        <v>1080.19</v>
      </c>
      <c r="K3682" s="10">
        <f>IFERROR(Table2[[#This Row],[Total Waste (tons)]] * Table2[[#This Row],[Household waste (%)]], NA())</f>
        <v>3010062.7215999998</v>
      </c>
      <c r="L3682" s="10">
        <v>62.48</v>
      </c>
      <c r="M3682" s="10">
        <f>SUMIFS(Table2[Household waste (%)], Table2[Country], "Australia", Table2[Year], 2020)</f>
        <v>1412.17</v>
      </c>
      <c r="N3682" s="10">
        <f>COUNTIFS(Table2[Year], "USA")</f>
        <v>0</v>
      </c>
    </row>
    <row r="3683" spans="1:14" x14ac:dyDescent="0.35">
      <c r="A3683" s="11" t="s">
        <v>17</v>
      </c>
      <c r="B3683" s="12">
        <v>2020</v>
      </c>
      <c r="C3683" s="11" t="s">
        <v>13</v>
      </c>
      <c r="D3683" s="12">
        <v>30600.98</v>
      </c>
      <c r="E3683" s="13">
        <v>30507.17</v>
      </c>
      <c r="F3683" s="13">
        <f>IFERROR(Table2[[#This Row],[Economic loss ($ million)]]*1000000 / Table2[[#This Row],[Total Waste (tons)]], NA())</f>
        <v>996934.4119044554</v>
      </c>
      <c r="G3683" s="13" t="str">
        <f t="shared" si="57"/>
        <v>Medium</v>
      </c>
      <c r="H3683" s="13">
        <v>144.54</v>
      </c>
      <c r="I3683" s="13">
        <f>IFERROR(Table2[[#This Row],[Total Waste (tons)]] / (Table2[[#This Row],[Population (million)]]*1000), NA())</f>
        <v>2.4762281617426909E-2</v>
      </c>
      <c r="J3683" s="13">
        <v>1235.79</v>
      </c>
      <c r="K3683" s="13">
        <f>IFERROR(Table2[[#This Row],[Total Waste (tons)]] * Table2[[#This Row],[Household waste (%)]], NA())</f>
        <v>1351645.2866</v>
      </c>
      <c r="L3683" s="13">
        <v>44.17</v>
      </c>
      <c r="M3683" s="10">
        <f>SUMIFS(Table2[Household waste (%)], Table2[Country], "Australia", Table2[Year], 2020)</f>
        <v>1412.17</v>
      </c>
      <c r="N3683" s="10">
        <f>COUNTIFS(Table2[Year], "USA")</f>
        <v>0</v>
      </c>
    </row>
    <row r="3684" spans="1:14" x14ac:dyDescent="0.35">
      <c r="A3684" s="8" t="s">
        <v>14</v>
      </c>
      <c r="B3684" s="9">
        <v>2023</v>
      </c>
      <c r="C3684" s="8" t="s">
        <v>9</v>
      </c>
      <c r="D3684" s="9">
        <v>5349.94</v>
      </c>
      <c r="E3684" s="10">
        <v>5829.07</v>
      </c>
      <c r="F3684" s="10">
        <f>IFERROR(Table2[[#This Row],[Economic loss ($ million)]]*1000000 / Table2[[#This Row],[Total Waste (tons)]], NA())</f>
        <v>1089558.0137347335</v>
      </c>
      <c r="G3684" s="10" t="str">
        <f t="shared" si="57"/>
        <v>Medium</v>
      </c>
      <c r="H3684" s="10">
        <v>46.26</v>
      </c>
      <c r="I3684" s="10">
        <f>IFERROR(Table2[[#This Row],[Total Waste (tons)]] / (Table2[[#This Row],[Population (million)]]*1000), NA())</f>
        <v>4.2761889537207259E-3</v>
      </c>
      <c r="J3684" s="10">
        <v>1251.0999999999999</v>
      </c>
      <c r="K3684" s="10">
        <f>IFERROR(Table2[[#This Row],[Total Waste (tons)]] * Table2[[#This Row],[Household waste (%)]], NA())</f>
        <v>241121.79579999999</v>
      </c>
      <c r="L3684" s="10">
        <v>45.07</v>
      </c>
      <c r="M3684" s="10">
        <f>SUMIFS(Table2[Household waste (%)], Table2[Country], "Australia", Table2[Year], 2020)</f>
        <v>1412.17</v>
      </c>
      <c r="N3684" s="10">
        <f>COUNTIFS(Table2[Year], "USA")</f>
        <v>0</v>
      </c>
    </row>
    <row r="3685" spans="1:14" x14ac:dyDescent="0.35">
      <c r="A3685" s="11" t="s">
        <v>10</v>
      </c>
      <c r="B3685" s="12">
        <v>2018</v>
      </c>
      <c r="C3685" s="11" t="s">
        <v>25</v>
      </c>
      <c r="D3685" s="12">
        <v>39228.46</v>
      </c>
      <c r="E3685" s="13">
        <v>43603.88</v>
      </c>
      <c r="F3685" s="13">
        <f>IFERROR(Table2[[#This Row],[Economic loss ($ million)]]*1000000 / Table2[[#This Row],[Total Waste (tons)]], NA())</f>
        <v>1111536.8790923732</v>
      </c>
      <c r="G3685" s="13" t="str">
        <f t="shared" si="57"/>
        <v>High</v>
      </c>
      <c r="H3685" s="13">
        <v>116.41</v>
      </c>
      <c r="I3685" s="13">
        <f>IFERROR(Table2[[#This Row],[Total Waste (tons)]] / (Table2[[#This Row],[Population (million)]]*1000), NA())</f>
        <v>3.1578046640424386E-2</v>
      </c>
      <c r="J3685" s="13">
        <v>1242.27</v>
      </c>
      <c r="K3685" s="13">
        <f>IFERROR(Table2[[#This Row],[Total Waste (tons)]] * Table2[[#This Row],[Household waste (%)]], NA())</f>
        <v>2625560.8278000001</v>
      </c>
      <c r="L3685" s="13">
        <v>66.930000000000007</v>
      </c>
      <c r="M3685" s="10">
        <f>SUMIFS(Table2[Household waste (%)], Table2[Country], "Australia", Table2[Year], 2020)</f>
        <v>1412.17</v>
      </c>
      <c r="N3685" s="10">
        <f>COUNTIFS(Table2[Year], "USA")</f>
        <v>0</v>
      </c>
    </row>
    <row r="3686" spans="1:14" x14ac:dyDescent="0.35">
      <c r="A3686" s="8" t="s">
        <v>31</v>
      </c>
      <c r="B3686" s="9">
        <v>2024</v>
      </c>
      <c r="C3686" s="8" t="s">
        <v>13</v>
      </c>
      <c r="D3686" s="9">
        <v>16859.400000000001</v>
      </c>
      <c r="E3686" s="10">
        <v>15936.64</v>
      </c>
      <c r="F3686" s="10">
        <f>IFERROR(Table2[[#This Row],[Economic loss ($ million)]]*1000000 / Table2[[#This Row],[Total Waste (tons)]], NA())</f>
        <v>945267.32861193153</v>
      </c>
      <c r="G3686" s="10" t="str">
        <f t="shared" si="57"/>
        <v>Low</v>
      </c>
      <c r="H3686" s="10">
        <v>136.15</v>
      </c>
      <c r="I3686" s="10">
        <f>IFERROR(Table2[[#This Row],[Total Waste (tons)]] / (Table2[[#This Row],[Population (million)]]*1000), NA())</f>
        <v>2.2534183407514338E-2</v>
      </c>
      <c r="J3686" s="10">
        <v>748.17</v>
      </c>
      <c r="K3686" s="10">
        <f>IFERROR(Table2[[#This Row],[Total Waste (tons)]] * Table2[[#This Row],[Household waste (%)]], NA())</f>
        <v>882083.80800000008</v>
      </c>
      <c r="L3686" s="10">
        <v>52.32</v>
      </c>
      <c r="M3686" s="10">
        <f>SUMIFS(Table2[Household waste (%)], Table2[Country], "Australia", Table2[Year], 2020)</f>
        <v>1412.17</v>
      </c>
      <c r="N3686" s="10">
        <f>COUNTIFS(Table2[Year], "USA")</f>
        <v>0</v>
      </c>
    </row>
    <row r="3687" spans="1:14" x14ac:dyDescent="0.35">
      <c r="A3687" s="11" t="s">
        <v>32</v>
      </c>
      <c r="B3687" s="12">
        <v>2023</v>
      </c>
      <c r="C3687" s="11" t="s">
        <v>9</v>
      </c>
      <c r="D3687" s="12">
        <v>17628.330000000002</v>
      </c>
      <c r="E3687" s="13">
        <v>20816.599999999999</v>
      </c>
      <c r="F3687" s="13">
        <f>IFERROR(Table2[[#This Row],[Economic loss ($ million)]]*1000000 / Table2[[#This Row],[Total Waste (tons)]], NA())</f>
        <v>1180860.5806675958</v>
      </c>
      <c r="G3687" s="13" t="str">
        <f t="shared" si="57"/>
        <v>High</v>
      </c>
      <c r="H3687" s="13">
        <v>58.42</v>
      </c>
      <c r="I3687" s="13">
        <f>IFERROR(Table2[[#This Row],[Total Waste (tons)]] / (Table2[[#This Row],[Population (million)]]*1000), NA())</f>
        <v>3.7091970710768848E-2</v>
      </c>
      <c r="J3687" s="13">
        <v>475.26</v>
      </c>
      <c r="K3687" s="13">
        <f>IFERROR(Table2[[#This Row],[Total Waste (tons)]] * Table2[[#This Row],[Household waste (%)]], NA())</f>
        <v>1120280.3715000001</v>
      </c>
      <c r="L3687" s="13">
        <v>63.55</v>
      </c>
      <c r="M3687" s="10">
        <f>SUMIFS(Table2[Household waste (%)], Table2[Country], "Australia", Table2[Year], 2020)</f>
        <v>1412.17</v>
      </c>
      <c r="N3687" s="10">
        <f>COUNTIFS(Table2[Year], "USA")</f>
        <v>0</v>
      </c>
    </row>
    <row r="3688" spans="1:14" x14ac:dyDescent="0.35">
      <c r="A3688" s="8" t="s">
        <v>35</v>
      </c>
      <c r="B3688" s="9">
        <v>2021</v>
      </c>
      <c r="C3688" s="8" t="s">
        <v>22</v>
      </c>
      <c r="D3688" s="9">
        <v>2660.69</v>
      </c>
      <c r="E3688" s="10">
        <v>3025.08</v>
      </c>
      <c r="F3688" s="10">
        <f>IFERROR(Table2[[#This Row],[Economic loss ($ million)]]*1000000 / Table2[[#This Row],[Total Waste (tons)]], NA())</f>
        <v>1136953.1963513223</v>
      </c>
      <c r="G3688" s="10" t="str">
        <f t="shared" si="57"/>
        <v>High</v>
      </c>
      <c r="H3688" s="10">
        <v>50.85</v>
      </c>
      <c r="I3688" s="10">
        <f>IFERROR(Table2[[#This Row],[Total Waste (tons)]] / (Table2[[#This Row],[Population (million)]]*1000), NA())</f>
        <v>2.7096258427195146E-3</v>
      </c>
      <c r="J3688" s="10">
        <v>981.94</v>
      </c>
      <c r="K3688" s="10">
        <f>IFERROR(Table2[[#This Row],[Total Waste (tons)]] * Table2[[#This Row],[Household waste (%)]], NA())</f>
        <v>81763.003700000001</v>
      </c>
      <c r="L3688" s="10">
        <v>30.73</v>
      </c>
      <c r="M3688" s="10">
        <f>SUMIFS(Table2[Household waste (%)], Table2[Country], "Australia", Table2[Year], 2020)</f>
        <v>1412.17</v>
      </c>
      <c r="N3688" s="10">
        <f>COUNTIFS(Table2[Year], "USA")</f>
        <v>0</v>
      </c>
    </row>
    <row r="3689" spans="1:14" x14ac:dyDescent="0.35">
      <c r="A3689" s="11" t="s">
        <v>30</v>
      </c>
      <c r="B3689" s="12">
        <v>2022</v>
      </c>
      <c r="C3689" s="11" t="s">
        <v>20</v>
      </c>
      <c r="D3689" s="12">
        <v>30839.37</v>
      </c>
      <c r="E3689" s="13">
        <v>35023.199999999997</v>
      </c>
      <c r="F3689" s="13">
        <f>IFERROR(Table2[[#This Row],[Economic loss ($ million)]]*1000000 / Table2[[#This Row],[Total Waste (tons)]], NA())</f>
        <v>1135665.2227331493</v>
      </c>
      <c r="G3689" s="13" t="str">
        <f t="shared" si="57"/>
        <v>High</v>
      </c>
      <c r="H3689" s="13">
        <v>117.33</v>
      </c>
      <c r="I3689" s="13">
        <f>IFERROR(Table2[[#This Row],[Total Waste (tons)]] / (Table2[[#This Row],[Population (million)]]*1000), NA())</f>
        <v>2.4773165069445002E-2</v>
      </c>
      <c r="J3689" s="13">
        <v>1244.8699999999999</v>
      </c>
      <c r="K3689" s="13">
        <f>IFERROR(Table2[[#This Row],[Total Waste (tons)]] * Table2[[#This Row],[Household waste (%)]], NA())</f>
        <v>1764937.1450999998</v>
      </c>
      <c r="L3689" s="13">
        <v>57.23</v>
      </c>
      <c r="M3689" s="10">
        <f>SUMIFS(Table2[Household waste (%)], Table2[Country], "Australia", Table2[Year], 2020)</f>
        <v>1412.17</v>
      </c>
      <c r="N3689" s="10">
        <f>COUNTIFS(Table2[Year], "USA")</f>
        <v>0</v>
      </c>
    </row>
    <row r="3690" spans="1:14" x14ac:dyDescent="0.35">
      <c r="A3690" s="8" t="s">
        <v>16</v>
      </c>
      <c r="B3690" s="9">
        <v>2020</v>
      </c>
      <c r="C3690" s="8" t="s">
        <v>15</v>
      </c>
      <c r="D3690" s="9">
        <v>10893.28</v>
      </c>
      <c r="E3690" s="10">
        <v>9819.52</v>
      </c>
      <c r="F3690" s="10">
        <f>IFERROR(Table2[[#This Row],[Economic loss ($ million)]]*1000000 / Table2[[#This Row],[Total Waste (tons)]], NA())</f>
        <v>901429.13796395576</v>
      </c>
      <c r="G3690" s="10" t="str">
        <f t="shared" si="57"/>
        <v>Low</v>
      </c>
      <c r="H3690" s="10">
        <v>41.42</v>
      </c>
      <c r="I3690" s="10">
        <f>IFERROR(Table2[[#This Row],[Total Waste (tons)]] / (Table2[[#This Row],[Population (million)]]*1000), NA())</f>
        <v>1.0704663823431144E-2</v>
      </c>
      <c r="J3690" s="10">
        <v>1017.62</v>
      </c>
      <c r="K3690" s="10">
        <f>IFERROR(Table2[[#This Row],[Total Waste (tons)]] * Table2[[#This Row],[Household waste (%)]], NA())</f>
        <v>487583.21279999998</v>
      </c>
      <c r="L3690" s="10">
        <v>44.76</v>
      </c>
      <c r="M3690" s="10">
        <f>SUMIFS(Table2[Household waste (%)], Table2[Country], "Australia", Table2[Year], 2020)</f>
        <v>1412.17</v>
      </c>
      <c r="N3690" s="10">
        <f>COUNTIFS(Table2[Year], "USA")</f>
        <v>0</v>
      </c>
    </row>
    <row r="3691" spans="1:14" x14ac:dyDescent="0.35">
      <c r="A3691" s="11" t="s">
        <v>30</v>
      </c>
      <c r="B3691" s="12">
        <v>2019</v>
      </c>
      <c r="C3691" s="11" t="s">
        <v>20</v>
      </c>
      <c r="D3691" s="12">
        <v>47103.94</v>
      </c>
      <c r="E3691" s="13">
        <v>38307.519999999997</v>
      </c>
      <c r="F3691" s="13">
        <f>IFERROR(Table2[[#This Row],[Economic loss ($ million)]]*1000000 / Table2[[#This Row],[Total Waste (tons)]], NA())</f>
        <v>813255.11199275474</v>
      </c>
      <c r="G3691" s="13" t="str">
        <f t="shared" si="57"/>
        <v>Low</v>
      </c>
      <c r="H3691" s="13">
        <v>62.85</v>
      </c>
      <c r="I3691" s="13">
        <f>IFERROR(Table2[[#This Row],[Total Waste (tons)]] / (Table2[[#This Row],[Population (million)]]*1000), NA())</f>
        <v>3.7161992221091414E-2</v>
      </c>
      <c r="J3691" s="13">
        <v>1267.53</v>
      </c>
      <c r="K3691" s="13">
        <f>IFERROR(Table2[[#This Row],[Total Waste (tons)]] * Table2[[#This Row],[Household waste (%)]], NA())</f>
        <v>1847887.5662</v>
      </c>
      <c r="L3691" s="13">
        <v>39.229999999999997</v>
      </c>
      <c r="M3691" s="10">
        <f>SUMIFS(Table2[Household waste (%)], Table2[Country], "Australia", Table2[Year], 2020)</f>
        <v>1412.17</v>
      </c>
      <c r="N3691" s="10">
        <f>COUNTIFS(Table2[Year], "USA")</f>
        <v>0</v>
      </c>
    </row>
    <row r="3692" spans="1:14" x14ac:dyDescent="0.35">
      <c r="A3692" s="8" t="s">
        <v>32</v>
      </c>
      <c r="B3692" s="9">
        <v>2024</v>
      </c>
      <c r="C3692" s="8" t="s">
        <v>20</v>
      </c>
      <c r="D3692" s="9">
        <v>12997.52</v>
      </c>
      <c r="E3692" s="10">
        <v>14324.93</v>
      </c>
      <c r="F3692" s="10">
        <f>IFERROR(Table2[[#This Row],[Economic loss ($ million)]]*1000000 / Table2[[#This Row],[Total Waste (tons)]], NA())</f>
        <v>1102127.9444078563</v>
      </c>
      <c r="G3692" s="10" t="str">
        <f t="shared" si="57"/>
        <v>High</v>
      </c>
      <c r="H3692" s="10">
        <v>22.11</v>
      </c>
      <c r="I3692" s="10">
        <f>IFERROR(Table2[[#This Row],[Total Waste (tons)]] / (Table2[[#This Row],[Population (million)]]*1000), NA())</f>
        <v>9.3905931652337266E-2</v>
      </c>
      <c r="J3692" s="10">
        <v>138.41</v>
      </c>
      <c r="K3692" s="10">
        <f>IFERROR(Table2[[#This Row],[Total Waste (tons)]] * Table2[[#This Row],[Household waste (%)]], NA())</f>
        <v>702645.93120000011</v>
      </c>
      <c r="L3692" s="10">
        <v>54.06</v>
      </c>
      <c r="M3692" s="10">
        <f>SUMIFS(Table2[Household waste (%)], Table2[Country], "Australia", Table2[Year], 2020)</f>
        <v>1412.17</v>
      </c>
      <c r="N3692" s="10">
        <f>COUNTIFS(Table2[Year], "USA")</f>
        <v>0</v>
      </c>
    </row>
    <row r="3693" spans="1:14" x14ac:dyDescent="0.35">
      <c r="A3693" s="11" t="s">
        <v>35</v>
      </c>
      <c r="B3693" s="12">
        <v>2020</v>
      </c>
      <c r="C3693" s="11" t="s">
        <v>22</v>
      </c>
      <c r="D3693" s="12">
        <v>35653.5</v>
      </c>
      <c r="E3693" s="13">
        <v>40954.480000000003</v>
      </c>
      <c r="F3693" s="13">
        <f>IFERROR(Table2[[#This Row],[Economic loss ($ million)]]*1000000 / Table2[[#This Row],[Total Waste (tons)]], NA())</f>
        <v>1148680.4942011302</v>
      </c>
      <c r="G3693" s="13" t="str">
        <f t="shared" si="57"/>
        <v>High</v>
      </c>
      <c r="H3693" s="13">
        <v>138.4</v>
      </c>
      <c r="I3693" s="13">
        <f>IFERROR(Table2[[#This Row],[Total Waste (tons)]] / (Table2[[#This Row],[Population (million)]]*1000), NA())</f>
        <v>0.1133332273753139</v>
      </c>
      <c r="J3693" s="13">
        <v>314.58999999999997</v>
      </c>
      <c r="K3693" s="13">
        <f>IFERROR(Table2[[#This Row],[Total Waste (tons)]] * Table2[[#This Row],[Household waste (%)]], NA())</f>
        <v>1212219</v>
      </c>
      <c r="L3693" s="13">
        <v>34</v>
      </c>
      <c r="M3693" s="10">
        <f>SUMIFS(Table2[Household waste (%)], Table2[Country], "Australia", Table2[Year], 2020)</f>
        <v>1412.17</v>
      </c>
      <c r="N3693" s="10">
        <f>COUNTIFS(Table2[Year], "USA")</f>
        <v>0</v>
      </c>
    </row>
    <row r="3694" spans="1:14" x14ac:dyDescent="0.35">
      <c r="A3694" s="8" t="s">
        <v>32</v>
      </c>
      <c r="B3694" s="9">
        <v>2021</v>
      </c>
      <c r="C3694" s="8" t="s">
        <v>11</v>
      </c>
      <c r="D3694" s="9">
        <v>28938.05</v>
      </c>
      <c r="E3694" s="10">
        <v>30887.24</v>
      </c>
      <c r="F3694" s="10">
        <f>IFERROR(Table2[[#This Row],[Economic loss ($ million)]]*1000000 / Table2[[#This Row],[Total Waste (tons)]], NA())</f>
        <v>1067357.3374847304</v>
      </c>
      <c r="G3694" s="10" t="str">
        <f t="shared" si="57"/>
        <v>Medium</v>
      </c>
      <c r="H3694" s="10">
        <v>42.06</v>
      </c>
      <c r="I3694" s="10">
        <f>IFERROR(Table2[[#This Row],[Total Waste (tons)]] / (Table2[[#This Row],[Population (million)]]*1000), NA())</f>
        <v>5.8788497480903625E-2</v>
      </c>
      <c r="J3694" s="10">
        <v>492.24</v>
      </c>
      <c r="K3694" s="10">
        <f>IFERROR(Table2[[#This Row],[Total Waste (tons)]] * Table2[[#This Row],[Household waste (%)]], NA())</f>
        <v>1510855.5904999999</v>
      </c>
      <c r="L3694" s="10">
        <v>52.21</v>
      </c>
      <c r="M3694" s="10">
        <f>SUMIFS(Table2[Household waste (%)], Table2[Country], "Australia", Table2[Year], 2020)</f>
        <v>1412.17</v>
      </c>
      <c r="N3694" s="10">
        <f>COUNTIFS(Table2[Year], "USA")</f>
        <v>0</v>
      </c>
    </row>
    <row r="3695" spans="1:14" x14ac:dyDescent="0.35">
      <c r="A3695" s="11" t="s">
        <v>29</v>
      </c>
      <c r="B3695" s="12">
        <v>2018</v>
      </c>
      <c r="C3695" s="11" t="s">
        <v>19</v>
      </c>
      <c r="D3695" s="12">
        <v>25093.21</v>
      </c>
      <c r="E3695" s="13">
        <v>21035.93</v>
      </c>
      <c r="F3695" s="13">
        <f>IFERROR(Table2[[#This Row],[Economic loss ($ million)]]*1000000 / Table2[[#This Row],[Total Waste (tons)]], NA())</f>
        <v>838311.63888557907</v>
      </c>
      <c r="G3695" s="13" t="str">
        <f t="shared" si="57"/>
        <v>Low</v>
      </c>
      <c r="H3695" s="13">
        <v>114.61</v>
      </c>
      <c r="I3695" s="13">
        <f>IFERROR(Table2[[#This Row],[Total Waste (tons)]] / (Table2[[#This Row],[Population (million)]]*1000), NA())</f>
        <v>4.1451029948626456E-2</v>
      </c>
      <c r="J3695" s="13">
        <v>605.37</v>
      </c>
      <c r="K3695" s="13">
        <f>IFERROR(Table2[[#This Row],[Total Waste (tons)]] * Table2[[#This Row],[Household waste (%)]], NA())</f>
        <v>766597.56550000003</v>
      </c>
      <c r="L3695" s="13">
        <v>30.55</v>
      </c>
      <c r="M3695" s="10">
        <f>SUMIFS(Table2[Household waste (%)], Table2[Country], "Australia", Table2[Year], 2020)</f>
        <v>1412.17</v>
      </c>
      <c r="N3695" s="10">
        <f>COUNTIFS(Table2[Year], "USA")</f>
        <v>0</v>
      </c>
    </row>
    <row r="3696" spans="1:14" x14ac:dyDescent="0.35">
      <c r="A3696" s="8" t="s">
        <v>30</v>
      </c>
      <c r="B3696" s="9">
        <v>2024</v>
      </c>
      <c r="C3696" s="8" t="s">
        <v>13</v>
      </c>
      <c r="D3696" s="9">
        <v>22909.3</v>
      </c>
      <c r="E3696" s="10">
        <v>26242.35</v>
      </c>
      <c r="F3696" s="10">
        <f>IFERROR(Table2[[#This Row],[Economic loss ($ million)]]*1000000 / Table2[[#This Row],[Total Waste (tons)]], NA())</f>
        <v>1145488.9499024414</v>
      </c>
      <c r="G3696" s="10" t="str">
        <f t="shared" si="57"/>
        <v>High</v>
      </c>
      <c r="H3696" s="10">
        <v>194.53</v>
      </c>
      <c r="I3696" s="10">
        <f>IFERROR(Table2[[#This Row],[Total Waste (tons)]] / (Table2[[#This Row],[Population (million)]]*1000), NA())</f>
        <v>2.3857889694243104E-2</v>
      </c>
      <c r="J3696" s="10">
        <v>960.24</v>
      </c>
      <c r="K3696" s="10">
        <f>IFERROR(Table2[[#This Row],[Total Waste (tons)]] * Table2[[#This Row],[Household waste (%)]], NA())</f>
        <v>1129886.676</v>
      </c>
      <c r="L3696" s="10">
        <v>49.32</v>
      </c>
      <c r="M3696" s="10">
        <f>SUMIFS(Table2[Household waste (%)], Table2[Country], "Australia", Table2[Year], 2020)</f>
        <v>1412.17</v>
      </c>
      <c r="N3696" s="10">
        <f>COUNTIFS(Table2[Year], "USA")</f>
        <v>0</v>
      </c>
    </row>
    <row r="3697" spans="1:14" x14ac:dyDescent="0.35">
      <c r="A3697" s="11" t="s">
        <v>26</v>
      </c>
      <c r="B3697" s="12">
        <v>2024</v>
      </c>
      <c r="C3697" s="11" t="s">
        <v>13</v>
      </c>
      <c r="D3697" s="12">
        <v>41263.11</v>
      </c>
      <c r="E3697" s="13">
        <v>48331.29</v>
      </c>
      <c r="F3697" s="13">
        <f>IFERROR(Table2[[#This Row],[Economic loss ($ million)]]*1000000 / Table2[[#This Row],[Total Waste (tons)]], NA())</f>
        <v>1171295.3773964201</v>
      </c>
      <c r="G3697" s="13" t="str">
        <f t="shared" si="57"/>
        <v>High</v>
      </c>
      <c r="H3697" s="13">
        <v>163.97</v>
      </c>
      <c r="I3697" s="13">
        <f>IFERROR(Table2[[#This Row],[Total Waste (tons)]] / (Table2[[#This Row],[Population (million)]]*1000), NA())</f>
        <v>3.2872947587294761E-2</v>
      </c>
      <c r="J3697" s="13">
        <v>1255.23</v>
      </c>
      <c r="K3697" s="13">
        <f>IFERROR(Table2[[#This Row],[Total Waste (tons)]] * Table2[[#This Row],[Household waste (%)]], NA())</f>
        <v>1459888.8318</v>
      </c>
      <c r="L3697" s="13">
        <v>35.380000000000003</v>
      </c>
      <c r="M3697" s="10">
        <f>SUMIFS(Table2[Household waste (%)], Table2[Country], "Australia", Table2[Year], 2020)</f>
        <v>1412.17</v>
      </c>
      <c r="N3697" s="10">
        <f>COUNTIFS(Table2[Year], "USA")</f>
        <v>0</v>
      </c>
    </row>
    <row r="3698" spans="1:14" x14ac:dyDescent="0.35">
      <c r="A3698" s="8" t="s">
        <v>28</v>
      </c>
      <c r="B3698" s="9">
        <v>2023</v>
      </c>
      <c r="C3698" s="8" t="s">
        <v>13</v>
      </c>
      <c r="D3698" s="9">
        <v>42229.35</v>
      </c>
      <c r="E3698" s="10">
        <v>39681.24</v>
      </c>
      <c r="F3698" s="10">
        <f>IFERROR(Table2[[#This Row],[Economic loss ($ million)]]*1000000 / Table2[[#This Row],[Total Waste (tons)]], NA())</f>
        <v>939660.21262463194</v>
      </c>
      <c r="G3698" s="10" t="str">
        <f t="shared" si="57"/>
        <v>Low</v>
      </c>
      <c r="H3698" s="10">
        <v>191.28</v>
      </c>
      <c r="I3698" s="10">
        <f>IFERROR(Table2[[#This Row],[Total Waste (tons)]] / (Table2[[#This Row],[Population (million)]]*1000), NA())</f>
        <v>6.7439633971062632E-2</v>
      </c>
      <c r="J3698" s="10">
        <v>626.17999999999995</v>
      </c>
      <c r="K3698" s="10">
        <f>IFERROR(Table2[[#This Row],[Total Waste (tons)]] * Table2[[#This Row],[Household waste (%)]], NA())</f>
        <v>1729714.176</v>
      </c>
      <c r="L3698" s="10">
        <v>40.96</v>
      </c>
      <c r="M3698" s="10">
        <f>SUMIFS(Table2[Household waste (%)], Table2[Country], "Australia", Table2[Year], 2020)</f>
        <v>1412.17</v>
      </c>
      <c r="N3698" s="10">
        <f>COUNTIFS(Table2[Year], "USA")</f>
        <v>0</v>
      </c>
    </row>
    <row r="3699" spans="1:14" x14ac:dyDescent="0.35">
      <c r="A3699" s="11" t="s">
        <v>12</v>
      </c>
      <c r="B3699" s="12">
        <v>2020</v>
      </c>
      <c r="C3699" s="11" t="s">
        <v>15</v>
      </c>
      <c r="D3699" s="12">
        <v>4292.72</v>
      </c>
      <c r="E3699" s="13">
        <v>3863.42</v>
      </c>
      <c r="F3699" s="13">
        <f>IFERROR(Table2[[#This Row],[Economic loss ($ million)]]*1000000 / Table2[[#This Row],[Total Waste (tons)]], NA())</f>
        <v>899993.47732905939</v>
      </c>
      <c r="G3699" s="13" t="str">
        <f t="shared" si="57"/>
        <v>Low</v>
      </c>
      <c r="H3699" s="13">
        <v>181.17</v>
      </c>
      <c r="I3699" s="13">
        <f>IFERROR(Table2[[#This Row],[Total Waste (tons)]] / (Table2[[#This Row],[Population (million)]]*1000), NA())</f>
        <v>3.5768195642211392E-3</v>
      </c>
      <c r="J3699" s="13">
        <v>1200.1500000000001</v>
      </c>
      <c r="K3699" s="13">
        <f>IFERROR(Table2[[#This Row],[Total Waste (tons)]] * Table2[[#This Row],[Household waste (%)]], NA())</f>
        <v>280142.90720000002</v>
      </c>
      <c r="L3699" s="13">
        <v>65.260000000000005</v>
      </c>
      <c r="M3699" s="10">
        <f>SUMIFS(Table2[Household waste (%)], Table2[Country], "Australia", Table2[Year], 2020)</f>
        <v>1412.17</v>
      </c>
      <c r="N3699" s="10">
        <f>COUNTIFS(Table2[Year], "USA")</f>
        <v>0</v>
      </c>
    </row>
    <row r="3700" spans="1:14" x14ac:dyDescent="0.35">
      <c r="A3700" s="8" t="s">
        <v>10</v>
      </c>
      <c r="B3700" s="9">
        <v>2021</v>
      </c>
      <c r="C3700" s="8" t="s">
        <v>11</v>
      </c>
      <c r="D3700" s="9">
        <v>32557.58</v>
      </c>
      <c r="E3700" s="10">
        <v>36985.06</v>
      </c>
      <c r="F3700" s="10">
        <f>IFERROR(Table2[[#This Row],[Economic loss ($ million)]]*1000000 / Table2[[#This Row],[Total Waste (tons)]], NA())</f>
        <v>1135989.2227862144</v>
      </c>
      <c r="G3700" s="10" t="str">
        <f t="shared" si="57"/>
        <v>High</v>
      </c>
      <c r="H3700" s="10">
        <v>140.24</v>
      </c>
      <c r="I3700" s="10">
        <f>IFERROR(Table2[[#This Row],[Total Waste (tons)]] / (Table2[[#This Row],[Population (million)]]*1000), NA())</f>
        <v>7.9271456745635613E-2</v>
      </c>
      <c r="J3700" s="10">
        <v>410.71</v>
      </c>
      <c r="K3700" s="10">
        <f>IFERROR(Table2[[#This Row],[Total Waste (tons)]] * Table2[[#This Row],[Household waste (%)]], NA())</f>
        <v>999517.70600000001</v>
      </c>
      <c r="L3700" s="10">
        <v>30.7</v>
      </c>
      <c r="M3700" s="10">
        <f>SUMIFS(Table2[Household waste (%)], Table2[Country], "Australia", Table2[Year], 2020)</f>
        <v>1412.17</v>
      </c>
      <c r="N3700" s="10">
        <f>COUNTIFS(Table2[Year], "USA")</f>
        <v>0</v>
      </c>
    </row>
    <row r="3701" spans="1:14" x14ac:dyDescent="0.35">
      <c r="A3701" s="11" t="s">
        <v>12</v>
      </c>
      <c r="B3701" s="12">
        <v>2020</v>
      </c>
      <c r="C3701" s="11" t="s">
        <v>22</v>
      </c>
      <c r="D3701" s="12">
        <v>47577.88</v>
      </c>
      <c r="E3701" s="13">
        <v>43032.74</v>
      </c>
      <c r="F3701" s="13">
        <f>IFERROR(Table2[[#This Row],[Economic loss ($ million)]]*1000000 / Table2[[#This Row],[Total Waste (tons)]], NA())</f>
        <v>904469.47194788849</v>
      </c>
      <c r="G3701" s="13" t="str">
        <f t="shared" si="57"/>
        <v>Low</v>
      </c>
      <c r="H3701" s="13">
        <v>174.07</v>
      </c>
      <c r="I3701" s="13">
        <f>IFERROR(Table2[[#This Row],[Total Waste (tons)]] / (Table2[[#This Row],[Population (million)]]*1000), NA())</f>
        <v>6.6678644504863077E-2</v>
      </c>
      <c r="J3701" s="13">
        <v>713.54</v>
      </c>
      <c r="K3701" s="13">
        <f>IFERROR(Table2[[#This Row],[Total Waste (tons)]] * Table2[[#This Row],[Household waste (%)]], NA())</f>
        <v>2564447.7319999998</v>
      </c>
      <c r="L3701" s="13">
        <v>53.9</v>
      </c>
      <c r="M3701" s="10">
        <f>SUMIFS(Table2[Household waste (%)], Table2[Country], "Australia", Table2[Year], 2020)</f>
        <v>1412.17</v>
      </c>
      <c r="N3701" s="10">
        <f>COUNTIFS(Table2[Year], "USA")</f>
        <v>0</v>
      </c>
    </row>
    <row r="3702" spans="1:14" x14ac:dyDescent="0.35">
      <c r="A3702" s="8" t="s">
        <v>29</v>
      </c>
      <c r="B3702" s="9">
        <v>2023</v>
      </c>
      <c r="C3702" s="8" t="s">
        <v>25</v>
      </c>
      <c r="D3702" s="9">
        <v>17014.53</v>
      </c>
      <c r="E3702" s="10">
        <v>19897.45</v>
      </c>
      <c r="F3702" s="10">
        <f>IFERROR(Table2[[#This Row],[Economic loss ($ million)]]*1000000 / Table2[[#This Row],[Total Waste (tons)]], NA())</f>
        <v>1169438.7091503558</v>
      </c>
      <c r="G3702" s="10" t="str">
        <f t="shared" si="57"/>
        <v>High</v>
      </c>
      <c r="H3702" s="10">
        <v>132.66</v>
      </c>
      <c r="I3702" s="10">
        <f>IFERROR(Table2[[#This Row],[Total Waste (tons)]] / (Table2[[#This Row],[Population (million)]]*1000), NA())</f>
        <v>1.635132044283847E-2</v>
      </c>
      <c r="J3702" s="10">
        <v>1040.56</v>
      </c>
      <c r="K3702" s="10">
        <f>IFERROR(Table2[[#This Row],[Total Waste (tons)]] * Table2[[#This Row],[Household waste (%)]], NA())</f>
        <v>685515.41369999992</v>
      </c>
      <c r="L3702" s="10">
        <v>40.29</v>
      </c>
      <c r="M3702" s="10">
        <f>SUMIFS(Table2[Household waste (%)], Table2[Country], "Australia", Table2[Year], 2020)</f>
        <v>1412.17</v>
      </c>
      <c r="N3702" s="10">
        <f>COUNTIFS(Table2[Year], "USA")</f>
        <v>0</v>
      </c>
    </row>
    <row r="3703" spans="1:14" x14ac:dyDescent="0.35">
      <c r="A3703" s="11" t="s">
        <v>21</v>
      </c>
      <c r="B3703" s="12">
        <v>2020</v>
      </c>
      <c r="C3703" s="11" t="s">
        <v>15</v>
      </c>
      <c r="D3703" s="12">
        <v>34621.35</v>
      </c>
      <c r="E3703" s="13">
        <v>34571.129999999997</v>
      </c>
      <c r="F3703" s="13">
        <f>IFERROR(Table2[[#This Row],[Economic loss ($ million)]]*1000000 / Table2[[#This Row],[Total Waste (tons)]], NA())</f>
        <v>998549.44997812051</v>
      </c>
      <c r="G3703" s="13" t="str">
        <f t="shared" si="57"/>
        <v>Medium</v>
      </c>
      <c r="H3703" s="13">
        <v>109.1</v>
      </c>
      <c r="I3703" s="13">
        <f>IFERROR(Table2[[#This Row],[Total Waste (tons)]] / (Table2[[#This Row],[Population (million)]]*1000), NA())</f>
        <v>2.622769937046885E-2</v>
      </c>
      <c r="J3703" s="13">
        <v>1320.03</v>
      </c>
      <c r="K3703" s="13">
        <f>IFERROR(Table2[[#This Row],[Total Waste (tons)]] * Table2[[#This Row],[Household waste (%)]], NA())</f>
        <v>2420378.5784999998</v>
      </c>
      <c r="L3703" s="13">
        <v>69.91</v>
      </c>
      <c r="M3703" s="10">
        <f>SUMIFS(Table2[Household waste (%)], Table2[Country], "Australia", Table2[Year], 2020)</f>
        <v>1412.17</v>
      </c>
      <c r="N3703" s="10">
        <f>COUNTIFS(Table2[Year], "USA")</f>
        <v>0</v>
      </c>
    </row>
    <row r="3704" spans="1:14" x14ac:dyDescent="0.35">
      <c r="A3704" s="8" t="s">
        <v>17</v>
      </c>
      <c r="B3704" s="9">
        <v>2024</v>
      </c>
      <c r="C3704" s="8" t="s">
        <v>13</v>
      </c>
      <c r="D3704" s="9">
        <v>36317.93</v>
      </c>
      <c r="E3704" s="10">
        <v>30656.91</v>
      </c>
      <c r="F3704" s="10">
        <f>IFERROR(Table2[[#This Row],[Economic loss ($ million)]]*1000000 / Table2[[#This Row],[Total Waste (tons)]], NA())</f>
        <v>844126.02810787945</v>
      </c>
      <c r="G3704" s="10" t="str">
        <f t="shared" si="57"/>
        <v>Low</v>
      </c>
      <c r="H3704" s="10">
        <v>104.43</v>
      </c>
      <c r="I3704" s="10">
        <f>IFERROR(Table2[[#This Row],[Total Waste (tons)]] / (Table2[[#This Row],[Population (million)]]*1000), NA())</f>
        <v>3.2083543878867117E-2</v>
      </c>
      <c r="J3704" s="10">
        <v>1131.98</v>
      </c>
      <c r="K3704" s="10">
        <f>IFERROR(Table2[[#This Row],[Total Waste (tons)]] * Table2[[#This Row],[Household waste (%)]], NA())</f>
        <v>1660455.7596</v>
      </c>
      <c r="L3704" s="10">
        <v>45.72</v>
      </c>
      <c r="M3704" s="10">
        <f>SUMIFS(Table2[Household waste (%)], Table2[Country], "Australia", Table2[Year], 2020)</f>
        <v>1412.17</v>
      </c>
      <c r="N3704" s="10">
        <f>COUNTIFS(Table2[Year], "USA")</f>
        <v>0</v>
      </c>
    </row>
    <row r="3705" spans="1:14" x14ac:dyDescent="0.35">
      <c r="A3705" s="11" t="s">
        <v>24</v>
      </c>
      <c r="B3705" s="12">
        <v>2024</v>
      </c>
      <c r="C3705" s="11" t="s">
        <v>19</v>
      </c>
      <c r="D3705" s="12">
        <v>19352.439999999999</v>
      </c>
      <c r="E3705" s="13">
        <v>19488.919999999998</v>
      </c>
      <c r="F3705" s="13">
        <f>IFERROR(Table2[[#This Row],[Economic loss ($ million)]]*1000000 / Table2[[#This Row],[Total Waste (tons)]], NA())</f>
        <v>1007052.3406867558</v>
      </c>
      <c r="G3705" s="13" t="str">
        <f t="shared" si="57"/>
        <v>Medium</v>
      </c>
      <c r="H3705" s="13">
        <v>77.03</v>
      </c>
      <c r="I3705" s="13">
        <f>IFERROR(Table2[[#This Row],[Total Waste (tons)]] / (Table2[[#This Row],[Population (million)]]*1000), NA())</f>
        <v>1.716356992718597E-2</v>
      </c>
      <c r="J3705" s="13">
        <v>1127.53</v>
      </c>
      <c r="K3705" s="13">
        <f>IFERROR(Table2[[#This Row],[Total Waste (tons)]] * Table2[[#This Row],[Household waste (%)]], NA())</f>
        <v>1350026.2143999999</v>
      </c>
      <c r="L3705" s="13">
        <v>69.760000000000005</v>
      </c>
      <c r="M3705" s="10">
        <f>SUMIFS(Table2[Household waste (%)], Table2[Country], "Australia", Table2[Year], 2020)</f>
        <v>1412.17</v>
      </c>
      <c r="N3705" s="10">
        <f>COUNTIFS(Table2[Year], "USA")</f>
        <v>0</v>
      </c>
    </row>
    <row r="3706" spans="1:14" x14ac:dyDescent="0.35">
      <c r="A3706" s="8" t="s">
        <v>26</v>
      </c>
      <c r="B3706" s="9">
        <v>2020</v>
      </c>
      <c r="C3706" s="8" t="s">
        <v>15</v>
      </c>
      <c r="D3706" s="9">
        <v>19749.18</v>
      </c>
      <c r="E3706" s="10">
        <v>23429.4</v>
      </c>
      <c r="F3706" s="10">
        <f>IFERROR(Table2[[#This Row],[Economic loss ($ million)]]*1000000 / Table2[[#This Row],[Total Waste (tons)]], NA())</f>
        <v>1186347.9901444009</v>
      </c>
      <c r="G3706" s="10" t="str">
        <f t="shared" si="57"/>
        <v>High</v>
      </c>
      <c r="H3706" s="10">
        <v>66.22</v>
      </c>
      <c r="I3706" s="10">
        <f>IFERROR(Table2[[#This Row],[Total Waste (tons)]] / (Table2[[#This Row],[Population (million)]]*1000), NA())</f>
        <v>2.3709922564379614E-2</v>
      </c>
      <c r="J3706" s="10">
        <v>832.95</v>
      </c>
      <c r="K3706" s="10">
        <f>IFERROR(Table2[[#This Row],[Total Waste (tons)]] * Table2[[#This Row],[Household waste (%)]], NA())</f>
        <v>1160066.8332</v>
      </c>
      <c r="L3706" s="10">
        <v>58.74</v>
      </c>
      <c r="M3706" s="10">
        <f>SUMIFS(Table2[Household waste (%)], Table2[Country], "Australia", Table2[Year], 2020)</f>
        <v>1412.17</v>
      </c>
      <c r="N3706" s="10">
        <f>COUNTIFS(Table2[Year], "USA")</f>
        <v>0</v>
      </c>
    </row>
    <row r="3707" spans="1:14" x14ac:dyDescent="0.35">
      <c r="A3707" s="11" t="s">
        <v>26</v>
      </c>
      <c r="B3707" s="12">
        <v>2021</v>
      </c>
      <c r="C3707" s="11" t="s">
        <v>13</v>
      </c>
      <c r="D3707" s="12">
        <v>16095.67</v>
      </c>
      <c r="E3707" s="13">
        <v>17266.939999999999</v>
      </c>
      <c r="F3707" s="13">
        <f>IFERROR(Table2[[#This Row],[Economic loss ($ million)]]*1000000 / Table2[[#This Row],[Total Waste (tons)]], NA())</f>
        <v>1072769.2603041688</v>
      </c>
      <c r="G3707" s="13" t="str">
        <f t="shared" si="57"/>
        <v>Medium</v>
      </c>
      <c r="H3707" s="13">
        <v>22.78</v>
      </c>
      <c r="I3707" s="13">
        <f>IFERROR(Table2[[#This Row],[Total Waste (tons)]] / (Table2[[#This Row],[Population (million)]]*1000), NA())</f>
        <v>1.6520918440662658E-2</v>
      </c>
      <c r="J3707" s="13">
        <v>974.26</v>
      </c>
      <c r="K3707" s="13">
        <f>IFERROR(Table2[[#This Row],[Total Waste (tons)]] * Table2[[#This Row],[Household waste (%)]], NA())</f>
        <v>991332.31530000002</v>
      </c>
      <c r="L3707" s="13">
        <v>61.59</v>
      </c>
      <c r="M3707" s="10">
        <f>SUMIFS(Table2[Household waste (%)], Table2[Country], "Australia", Table2[Year], 2020)</f>
        <v>1412.17</v>
      </c>
      <c r="N3707" s="10">
        <f>COUNTIFS(Table2[Year], "USA")</f>
        <v>0</v>
      </c>
    </row>
    <row r="3708" spans="1:14" x14ac:dyDescent="0.35">
      <c r="A3708" s="8" t="s">
        <v>35</v>
      </c>
      <c r="B3708" s="9">
        <v>2020</v>
      </c>
      <c r="C3708" s="8" t="s">
        <v>13</v>
      </c>
      <c r="D3708" s="9">
        <v>48757.88</v>
      </c>
      <c r="E3708" s="10">
        <v>40130.22</v>
      </c>
      <c r="F3708" s="10">
        <f>IFERROR(Table2[[#This Row],[Economic loss ($ million)]]*1000000 / Table2[[#This Row],[Total Waste (tons)]], NA())</f>
        <v>823050.96119847707</v>
      </c>
      <c r="G3708" s="10" t="str">
        <f t="shared" si="57"/>
        <v>Low</v>
      </c>
      <c r="H3708" s="10">
        <v>186.65</v>
      </c>
      <c r="I3708" s="10">
        <f>IFERROR(Table2[[#This Row],[Total Waste (tons)]] / (Table2[[#This Row],[Population (million)]]*1000), NA())</f>
        <v>4.6803371217938872E-2</v>
      </c>
      <c r="J3708" s="10">
        <v>1041.76</v>
      </c>
      <c r="K3708" s="10">
        <f>IFERROR(Table2[[#This Row],[Total Waste (tons)]] * Table2[[#This Row],[Household waste (%)]], NA())</f>
        <v>2768960.0052</v>
      </c>
      <c r="L3708" s="10">
        <v>56.79</v>
      </c>
      <c r="M3708" s="10">
        <f>SUMIFS(Table2[Household waste (%)], Table2[Country], "Australia", Table2[Year], 2020)</f>
        <v>1412.17</v>
      </c>
      <c r="N3708" s="10">
        <f>COUNTIFS(Table2[Year], "USA")</f>
        <v>0</v>
      </c>
    </row>
    <row r="3709" spans="1:14" x14ac:dyDescent="0.35">
      <c r="A3709" s="11" t="s">
        <v>26</v>
      </c>
      <c r="B3709" s="12">
        <v>2020</v>
      </c>
      <c r="C3709" s="11" t="s">
        <v>13</v>
      </c>
      <c r="D3709" s="12">
        <v>11959.25</v>
      </c>
      <c r="E3709" s="13">
        <v>13995.3</v>
      </c>
      <c r="F3709" s="13">
        <f>IFERROR(Table2[[#This Row],[Economic loss ($ million)]]*1000000 / Table2[[#This Row],[Total Waste (tons)]], NA())</f>
        <v>1170248.9704621946</v>
      </c>
      <c r="G3709" s="13" t="str">
        <f t="shared" si="57"/>
        <v>High</v>
      </c>
      <c r="H3709" s="13">
        <v>47.98</v>
      </c>
      <c r="I3709" s="13">
        <f>IFERROR(Table2[[#This Row],[Total Waste (tons)]] / (Table2[[#This Row],[Population (million)]]*1000), NA())</f>
        <v>1.2934512221501189E-2</v>
      </c>
      <c r="J3709" s="13">
        <v>924.6</v>
      </c>
      <c r="K3709" s="13">
        <f>IFERROR(Table2[[#This Row],[Total Waste (tons)]] * Table2[[#This Row],[Household waste (%)]], NA())</f>
        <v>715880.70499999996</v>
      </c>
      <c r="L3709" s="13">
        <v>59.86</v>
      </c>
      <c r="M3709" s="10">
        <f>SUMIFS(Table2[Household waste (%)], Table2[Country], "Australia", Table2[Year], 2020)</f>
        <v>1412.17</v>
      </c>
      <c r="N3709" s="10">
        <f>COUNTIFS(Table2[Year], "USA")</f>
        <v>0</v>
      </c>
    </row>
    <row r="3710" spans="1:14" x14ac:dyDescent="0.35">
      <c r="A3710" s="8" t="s">
        <v>27</v>
      </c>
      <c r="B3710" s="9">
        <v>2020</v>
      </c>
      <c r="C3710" s="8" t="s">
        <v>25</v>
      </c>
      <c r="D3710" s="9">
        <v>9207.5400000000009</v>
      </c>
      <c r="E3710" s="10">
        <v>9555.15</v>
      </c>
      <c r="F3710" s="10">
        <f>IFERROR(Table2[[#This Row],[Economic loss ($ million)]]*1000000 / Table2[[#This Row],[Total Waste (tons)]], NA())</f>
        <v>1037752.7548074729</v>
      </c>
      <c r="G3710" s="10" t="str">
        <f t="shared" si="57"/>
        <v>Medium</v>
      </c>
      <c r="H3710" s="10">
        <v>135.32</v>
      </c>
      <c r="I3710" s="10">
        <f>IFERROR(Table2[[#This Row],[Total Waste (tons)]] / (Table2[[#This Row],[Population (million)]]*1000), NA())</f>
        <v>8.6026048284625171E-3</v>
      </c>
      <c r="J3710" s="10">
        <v>1070.32</v>
      </c>
      <c r="K3710" s="10">
        <f>IFERROR(Table2[[#This Row],[Total Waste (tons)]] * Table2[[#This Row],[Household waste (%)]], NA())</f>
        <v>595543.68720000016</v>
      </c>
      <c r="L3710" s="10">
        <v>64.680000000000007</v>
      </c>
      <c r="M3710" s="10">
        <f>SUMIFS(Table2[Household waste (%)], Table2[Country], "Australia", Table2[Year], 2020)</f>
        <v>1412.17</v>
      </c>
      <c r="N3710" s="10">
        <f>COUNTIFS(Table2[Year], "USA")</f>
        <v>0</v>
      </c>
    </row>
    <row r="3711" spans="1:14" x14ac:dyDescent="0.35">
      <c r="A3711" s="11" t="s">
        <v>14</v>
      </c>
      <c r="B3711" s="12">
        <v>2021</v>
      </c>
      <c r="C3711" s="11" t="s">
        <v>11</v>
      </c>
      <c r="D3711" s="12">
        <v>24451.1</v>
      </c>
      <c r="E3711" s="13">
        <v>26741.599999999999</v>
      </c>
      <c r="F3711" s="13">
        <f>IFERROR(Table2[[#This Row],[Economic loss ($ million)]]*1000000 / Table2[[#This Row],[Total Waste (tons)]], NA())</f>
        <v>1093676.7670984128</v>
      </c>
      <c r="G3711" s="13" t="str">
        <f t="shared" si="57"/>
        <v>Medium</v>
      </c>
      <c r="H3711" s="13">
        <v>101.72</v>
      </c>
      <c r="I3711" s="13">
        <f>IFERROR(Table2[[#This Row],[Total Waste (tons)]] / (Table2[[#This Row],[Population (million)]]*1000), NA())</f>
        <v>5.2123427840545723E-2</v>
      </c>
      <c r="J3711" s="13">
        <v>469.1</v>
      </c>
      <c r="K3711" s="13">
        <f>IFERROR(Table2[[#This Row],[Total Waste (tons)]] * Table2[[#This Row],[Household waste (%)]], NA())</f>
        <v>1448483.1639999999</v>
      </c>
      <c r="L3711" s="13">
        <v>59.24</v>
      </c>
      <c r="M3711" s="10">
        <f>SUMIFS(Table2[Household waste (%)], Table2[Country], "Australia", Table2[Year], 2020)</f>
        <v>1412.17</v>
      </c>
      <c r="N3711" s="10">
        <f>COUNTIFS(Table2[Year], "USA")</f>
        <v>0</v>
      </c>
    </row>
    <row r="3712" spans="1:14" x14ac:dyDescent="0.35">
      <c r="A3712" s="8" t="s">
        <v>28</v>
      </c>
      <c r="B3712" s="9">
        <v>2020</v>
      </c>
      <c r="C3712" s="8" t="s">
        <v>13</v>
      </c>
      <c r="D3712" s="9">
        <v>26530.69</v>
      </c>
      <c r="E3712" s="10">
        <v>26224.12</v>
      </c>
      <c r="F3712" s="10">
        <f>IFERROR(Table2[[#This Row],[Economic loss ($ million)]]*1000000 / Table2[[#This Row],[Total Waste (tons)]], NA())</f>
        <v>988444.7030966779</v>
      </c>
      <c r="G3712" s="10" t="str">
        <f t="shared" si="57"/>
        <v>Medium</v>
      </c>
      <c r="H3712" s="10">
        <v>154.54</v>
      </c>
      <c r="I3712" s="10">
        <f>IFERROR(Table2[[#This Row],[Total Waste (tons)]] / (Table2[[#This Row],[Population (million)]]*1000), NA())</f>
        <v>1.9153658448543477E-2</v>
      </c>
      <c r="J3712" s="10">
        <v>1385.15</v>
      </c>
      <c r="K3712" s="10">
        <f>IFERROR(Table2[[#This Row],[Total Waste (tons)]] * Table2[[#This Row],[Household waste (%)]], NA())</f>
        <v>1324942.6586</v>
      </c>
      <c r="L3712" s="10">
        <v>49.94</v>
      </c>
      <c r="M3712" s="10">
        <f>SUMIFS(Table2[Household waste (%)], Table2[Country], "Australia", Table2[Year], 2020)</f>
        <v>1412.17</v>
      </c>
      <c r="N3712" s="10">
        <f>COUNTIFS(Table2[Year], "USA")</f>
        <v>0</v>
      </c>
    </row>
    <row r="3713" spans="1:14" x14ac:dyDescent="0.35">
      <c r="A3713" s="11" t="s">
        <v>28</v>
      </c>
      <c r="B3713" s="12">
        <v>2024</v>
      </c>
      <c r="C3713" s="11" t="s">
        <v>15</v>
      </c>
      <c r="D3713" s="12">
        <v>39257.040000000001</v>
      </c>
      <c r="E3713" s="13">
        <v>43549.74</v>
      </c>
      <c r="F3713" s="13">
        <f>IFERROR(Table2[[#This Row],[Economic loss ($ million)]]*1000000 / Table2[[#This Row],[Total Waste (tons)]], NA())</f>
        <v>1109348.5397778335</v>
      </c>
      <c r="G3713" s="13" t="str">
        <f t="shared" si="57"/>
        <v>High</v>
      </c>
      <c r="H3713" s="13">
        <v>110.57</v>
      </c>
      <c r="I3713" s="13">
        <f>IFERROR(Table2[[#This Row],[Total Waste (tons)]] / (Table2[[#This Row],[Population (million)]]*1000), NA())</f>
        <v>5.4491123356884087E-2</v>
      </c>
      <c r="J3713" s="13">
        <v>720.43</v>
      </c>
      <c r="K3713" s="13">
        <f>IFERROR(Table2[[#This Row],[Total Waste (tons)]] * Table2[[#This Row],[Household waste (%)]], NA())</f>
        <v>2519516.8272000002</v>
      </c>
      <c r="L3713" s="13">
        <v>64.180000000000007</v>
      </c>
      <c r="M3713" s="10">
        <f>SUMIFS(Table2[Household waste (%)], Table2[Country], "Australia", Table2[Year], 2020)</f>
        <v>1412.17</v>
      </c>
      <c r="N3713" s="10">
        <f>COUNTIFS(Table2[Year], "USA")</f>
        <v>0</v>
      </c>
    </row>
    <row r="3714" spans="1:14" x14ac:dyDescent="0.35">
      <c r="A3714" s="8" t="s">
        <v>14</v>
      </c>
      <c r="B3714" s="9">
        <v>2022</v>
      </c>
      <c r="C3714" s="8" t="s">
        <v>11</v>
      </c>
      <c r="D3714" s="9">
        <v>45022.32</v>
      </c>
      <c r="E3714" s="10">
        <v>52601.32</v>
      </c>
      <c r="F3714" s="10">
        <f>IFERROR(Table2[[#This Row],[Economic loss ($ million)]]*1000000 / Table2[[#This Row],[Total Waste (tons)]], NA())</f>
        <v>1168338.72621402</v>
      </c>
      <c r="G3714" s="10" t="str">
        <f t="shared" ref="G3714:G3777" si="58">IF(F3714&gt;1100000,"High",IF(F3714&gt;=950000,"Medium","Low"))</f>
        <v>High</v>
      </c>
      <c r="H3714" s="10">
        <v>193.47</v>
      </c>
      <c r="I3714" s="10">
        <f>IFERROR(Table2[[#This Row],[Total Waste (tons)]] / (Table2[[#This Row],[Population (million)]]*1000), NA())</f>
        <v>0.10870230334637114</v>
      </c>
      <c r="J3714" s="10">
        <v>414.18</v>
      </c>
      <c r="K3714" s="10">
        <f>IFERROR(Table2[[#This Row],[Total Waste (tons)]] * Table2[[#This Row],[Household waste (%)]], NA())</f>
        <v>1704094.8120000002</v>
      </c>
      <c r="L3714" s="10">
        <v>37.85</v>
      </c>
      <c r="M3714" s="10">
        <f>SUMIFS(Table2[Household waste (%)], Table2[Country], "Australia", Table2[Year], 2020)</f>
        <v>1412.17</v>
      </c>
      <c r="N3714" s="10">
        <f>COUNTIFS(Table2[Year], "USA")</f>
        <v>0</v>
      </c>
    </row>
    <row r="3715" spans="1:14" x14ac:dyDescent="0.35">
      <c r="A3715" s="11" t="s">
        <v>24</v>
      </c>
      <c r="B3715" s="12">
        <v>2022</v>
      </c>
      <c r="C3715" s="11" t="s">
        <v>11</v>
      </c>
      <c r="D3715" s="12">
        <v>39022.449999999997</v>
      </c>
      <c r="E3715" s="13">
        <v>36291.980000000003</v>
      </c>
      <c r="F3715" s="13">
        <f>IFERROR(Table2[[#This Row],[Economic loss ($ million)]]*1000000 / Table2[[#This Row],[Total Waste (tons)]], NA())</f>
        <v>930028.22734092816</v>
      </c>
      <c r="G3715" s="13" t="str">
        <f t="shared" si="58"/>
        <v>Low</v>
      </c>
      <c r="H3715" s="13">
        <v>168.07</v>
      </c>
      <c r="I3715" s="13">
        <f>IFERROR(Table2[[#This Row],[Total Waste (tons)]] / (Table2[[#This Row],[Population (million)]]*1000), NA())</f>
        <v>4.9099665307765862E-2</v>
      </c>
      <c r="J3715" s="13">
        <v>794.76</v>
      </c>
      <c r="K3715" s="13">
        <f>IFERROR(Table2[[#This Row],[Total Waste (tons)]] * Table2[[#This Row],[Household waste (%)]], NA())</f>
        <v>2027216.2774999999</v>
      </c>
      <c r="L3715" s="13">
        <v>51.95</v>
      </c>
      <c r="M3715" s="10">
        <f>SUMIFS(Table2[Household waste (%)], Table2[Country], "Australia", Table2[Year], 2020)</f>
        <v>1412.17</v>
      </c>
      <c r="N3715" s="10">
        <f>COUNTIFS(Table2[Year], "USA")</f>
        <v>0</v>
      </c>
    </row>
    <row r="3716" spans="1:14" x14ac:dyDescent="0.35">
      <c r="A3716" s="8" t="s">
        <v>26</v>
      </c>
      <c r="B3716" s="9">
        <v>2022</v>
      </c>
      <c r="C3716" s="8" t="s">
        <v>25</v>
      </c>
      <c r="D3716" s="9">
        <v>45076.43</v>
      </c>
      <c r="E3716" s="10">
        <v>49600.71</v>
      </c>
      <c r="F3716" s="10">
        <f>IFERROR(Table2[[#This Row],[Economic loss ($ million)]]*1000000 / Table2[[#This Row],[Total Waste (tons)]], NA())</f>
        <v>1100369.0842420307</v>
      </c>
      <c r="G3716" s="10" t="str">
        <f t="shared" si="58"/>
        <v>High</v>
      </c>
      <c r="H3716" s="10">
        <v>59.27</v>
      </c>
      <c r="I3716" s="10">
        <f>IFERROR(Table2[[#This Row],[Total Waste (tons)]] / (Table2[[#This Row],[Population (million)]]*1000), NA())</f>
        <v>4.2498472649105272E-2</v>
      </c>
      <c r="J3716" s="10">
        <v>1060.6600000000001</v>
      </c>
      <c r="K3716" s="10">
        <f>IFERROR(Table2[[#This Row],[Total Waste (tons)]] * Table2[[#This Row],[Household waste (%)]], NA())</f>
        <v>2727124.0150000001</v>
      </c>
      <c r="L3716" s="10">
        <v>60.5</v>
      </c>
      <c r="M3716" s="10">
        <f>SUMIFS(Table2[Household waste (%)], Table2[Country], "Australia", Table2[Year], 2020)</f>
        <v>1412.17</v>
      </c>
      <c r="N3716" s="10">
        <f>COUNTIFS(Table2[Year], "USA")</f>
        <v>0</v>
      </c>
    </row>
    <row r="3717" spans="1:14" x14ac:dyDescent="0.35">
      <c r="A3717" s="11" t="s">
        <v>8</v>
      </c>
      <c r="B3717" s="12">
        <v>2019</v>
      </c>
      <c r="C3717" s="11" t="s">
        <v>11</v>
      </c>
      <c r="D3717" s="12">
        <v>46585.74</v>
      </c>
      <c r="E3717" s="13">
        <v>48326.86</v>
      </c>
      <c r="F3717" s="13">
        <f>IFERROR(Table2[[#This Row],[Economic loss ($ million)]]*1000000 / Table2[[#This Row],[Total Waste (tons)]], NA())</f>
        <v>1037374.5270548456</v>
      </c>
      <c r="G3717" s="13" t="str">
        <f t="shared" si="58"/>
        <v>Medium</v>
      </c>
      <c r="H3717" s="13">
        <v>130.56</v>
      </c>
      <c r="I3717" s="13">
        <f>IFERROR(Table2[[#This Row],[Total Waste (tons)]] / (Table2[[#This Row],[Population (million)]]*1000), NA())</f>
        <v>6.4026580538757552E-2</v>
      </c>
      <c r="J3717" s="13">
        <v>727.6</v>
      </c>
      <c r="K3717" s="13">
        <f>IFERROR(Table2[[#This Row],[Total Waste (tons)]] * Table2[[#This Row],[Household waste (%)]], NA())</f>
        <v>2251488.8141999999</v>
      </c>
      <c r="L3717" s="13">
        <v>48.33</v>
      </c>
      <c r="M3717" s="10">
        <f>SUMIFS(Table2[Household waste (%)], Table2[Country], "Australia", Table2[Year], 2020)</f>
        <v>1412.17</v>
      </c>
      <c r="N3717" s="10">
        <f>COUNTIFS(Table2[Year], "USA")</f>
        <v>0</v>
      </c>
    </row>
    <row r="3718" spans="1:14" x14ac:dyDescent="0.35">
      <c r="A3718" s="8" t="s">
        <v>34</v>
      </c>
      <c r="B3718" s="9">
        <v>2020</v>
      </c>
      <c r="C3718" s="8" t="s">
        <v>11</v>
      </c>
      <c r="D3718" s="9">
        <v>7291.55</v>
      </c>
      <c r="E3718" s="10">
        <v>7888.77</v>
      </c>
      <c r="F3718" s="10">
        <f>IFERROR(Table2[[#This Row],[Economic loss ($ million)]]*1000000 / Table2[[#This Row],[Total Waste (tons)]], NA())</f>
        <v>1081905.7676351392</v>
      </c>
      <c r="G3718" s="10" t="str">
        <f t="shared" si="58"/>
        <v>Medium</v>
      </c>
      <c r="H3718" s="10">
        <v>55.41</v>
      </c>
      <c r="I3718" s="10">
        <f>IFERROR(Table2[[#This Row],[Total Waste (tons)]] / (Table2[[#This Row],[Population (million)]]*1000), NA())</f>
        <v>9.1800750365110539E-3</v>
      </c>
      <c r="J3718" s="10">
        <v>794.28</v>
      </c>
      <c r="K3718" s="10">
        <f>IFERROR(Table2[[#This Row],[Total Waste (tons)]] * Table2[[#This Row],[Household waste (%)]], NA())</f>
        <v>251120.98199999999</v>
      </c>
      <c r="L3718" s="10">
        <v>34.44</v>
      </c>
      <c r="M3718" s="10">
        <f>SUMIFS(Table2[Household waste (%)], Table2[Country], "Australia", Table2[Year], 2020)</f>
        <v>1412.17</v>
      </c>
      <c r="N3718" s="10">
        <f>COUNTIFS(Table2[Year], "USA")</f>
        <v>0</v>
      </c>
    </row>
    <row r="3719" spans="1:14" x14ac:dyDescent="0.35">
      <c r="A3719" s="11" t="s">
        <v>14</v>
      </c>
      <c r="B3719" s="12">
        <v>2018</v>
      </c>
      <c r="C3719" s="11" t="s">
        <v>22</v>
      </c>
      <c r="D3719" s="12">
        <v>49713.01</v>
      </c>
      <c r="E3719" s="13">
        <v>49879.839999999997</v>
      </c>
      <c r="F3719" s="13">
        <f>IFERROR(Table2[[#This Row],[Economic loss ($ million)]]*1000000 / Table2[[#This Row],[Total Waste (tons)]], NA())</f>
        <v>1003355.8619765731</v>
      </c>
      <c r="G3719" s="13" t="str">
        <f t="shared" si="58"/>
        <v>Medium</v>
      </c>
      <c r="H3719" s="13">
        <v>137.47</v>
      </c>
      <c r="I3719" s="13">
        <f>IFERROR(Table2[[#This Row],[Total Waste (tons)]] / (Table2[[#This Row],[Population (million)]]*1000), NA())</f>
        <v>4.1341724255503164E-2</v>
      </c>
      <c r="J3719" s="13">
        <v>1202.49</v>
      </c>
      <c r="K3719" s="13">
        <f>IFERROR(Table2[[#This Row],[Total Waste (tons)]] * Table2[[#This Row],[Household waste (%)]], NA())</f>
        <v>1874180.4770000002</v>
      </c>
      <c r="L3719" s="13">
        <v>37.700000000000003</v>
      </c>
      <c r="M3719" s="10">
        <f>SUMIFS(Table2[Household waste (%)], Table2[Country], "Australia", Table2[Year], 2020)</f>
        <v>1412.17</v>
      </c>
      <c r="N3719" s="10">
        <f>COUNTIFS(Table2[Year], "USA")</f>
        <v>0</v>
      </c>
    </row>
    <row r="3720" spans="1:14" x14ac:dyDescent="0.35">
      <c r="A3720" s="8" t="s">
        <v>35</v>
      </c>
      <c r="B3720" s="9">
        <v>2018</v>
      </c>
      <c r="C3720" s="8" t="s">
        <v>19</v>
      </c>
      <c r="D3720" s="9">
        <v>45363.79</v>
      </c>
      <c r="E3720" s="10">
        <v>43666.1</v>
      </c>
      <c r="F3720" s="10">
        <f>IFERROR(Table2[[#This Row],[Economic loss ($ million)]]*1000000 / Table2[[#This Row],[Total Waste (tons)]], NA())</f>
        <v>962576.09869016672</v>
      </c>
      <c r="G3720" s="10" t="str">
        <f t="shared" si="58"/>
        <v>Medium</v>
      </c>
      <c r="H3720" s="10">
        <v>119.47</v>
      </c>
      <c r="I3720" s="10">
        <f>IFERROR(Table2[[#This Row],[Total Waste (tons)]] / (Table2[[#This Row],[Population (million)]]*1000), NA())</f>
        <v>4.0665683576416589E-2</v>
      </c>
      <c r="J3720" s="10">
        <v>1115.53</v>
      </c>
      <c r="K3720" s="10">
        <f>IFERROR(Table2[[#This Row],[Total Waste (tons)]] * Table2[[#This Row],[Household waste (%)]], NA())</f>
        <v>1905732.8178999999</v>
      </c>
      <c r="L3720" s="10">
        <v>42.01</v>
      </c>
      <c r="M3720" s="10">
        <f>SUMIFS(Table2[Household waste (%)], Table2[Country], "Australia", Table2[Year], 2020)</f>
        <v>1412.17</v>
      </c>
      <c r="N3720" s="10">
        <f>COUNTIFS(Table2[Year], "USA")</f>
        <v>0</v>
      </c>
    </row>
    <row r="3721" spans="1:14" x14ac:dyDescent="0.35">
      <c r="A3721" s="11" t="s">
        <v>35</v>
      </c>
      <c r="B3721" s="12">
        <v>2022</v>
      </c>
      <c r="C3721" s="11" t="s">
        <v>20</v>
      </c>
      <c r="D3721" s="12">
        <v>16025.83</v>
      </c>
      <c r="E3721" s="13">
        <v>14500.02</v>
      </c>
      <c r="F3721" s="13">
        <f>IFERROR(Table2[[#This Row],[Economic loss ($ million)]]*1000000 / Table2[[#This Row],[Total Waste (tons)]], NA())</f>
        <v>904790.57870949584</v>
      </c>
      <c r="G3721" s="13" t="str">
        <f t="shared" si="58"/>
        <v>Low</v>
      </c>
      <c r="H3721" s="13">
        <v>94.43</v>
      </c>
      <c r="I3721" s="13">
        <f>IFERROR(Table2[[#This Row],[Total Waste (tons)]] / (Table2[[#This Row],[Population (million)]]*1000), NA())</f>
        <v>1.5378399385855486E-2</v>
      </c>
      <c r="J3721" s="13">
        <v>1042.0999999999999</v>
      </c>
      <c r="K3721" s="13">
        <f>IFERROR(Table2[[#This Row],[Total Waste (tons)]] * Table2[[#This Row],[Household waste (%)]], NA())</f>
        <v>820041.72109999997</v>
      </c>
      <c r="L3721" s="13">
        <v>51.17</v>
      </c>
      <c r="M3721" s="10">
        <f>SUMIFS(Table2[Household waste (%)], Table2[Country], "Australia", Table2[Year], 2020)</f>
        <v>1412.17</v>
      </c>
      <c r="N3721" s="10">
        <f>COUNTIFS(Table2[Year], "USA")</f>
        <v>0</v>
      </c>
    </row>
    <row r="3722" spans="1:14" x14ac:dyDescent="0.35">
      <c r="A3722" s="8" t="s">
        <v>21</v>
      </c>
      <c r="B3722" s="9">
        <v>2018</v>
      </c>
      <c r="C3722" s="8" t="s">
        <v>22</v>
      </c>
      <c r="D3722" s="9">
        <v>36822.19</v>
      </c>
      <c r="E3722" s="10">
        <v>37779.47</v>
      </c>
      <c r="F3722" s="10">
        <f>IFERROR(Table2[[#This Row],[Economic loss ($ million)]]*1000000 / Table2[[#This Row],[Total Waste (tons)]], NA())</f>
        <v>1025997.3673483299</v>
      </c>
      <c r="G3722" s="10" t="str">
        <f t="shared" si="58"/>
        <v>Medium</v>
      </c>
      <c r="H3722" s="10">
        <v>80.08</v>
      </c>
      <c r="I3722" s="10">
        <f>IFERROR(Table2[[#This Row],[Total Waste (tons)]] / (Table2[[#This Row],[Population (million)]]*1000), NA())</f>
        <v>2.7623962850155292E-2</v>
      </c>
      <c r="J3722" s="10">
        <v>1332.98</v>
      </c>
      <c r="K3722" s="10">
        <f>IFERROR(Table2[[#This Row],[Total Waste (tons)]] * Table2[[#This Row],[Household waste (%)]], NA())</f>
        <v>2486234.2688000002</v>
      </c>
      <c r="L3722" s="10">
        <v>67.52</v>
      </c>
      <c r="M3722" s="10">
        <f>SUMIFS(Table2[Household waste (%)], Table2[Country], "Australia", Table2[Year], 2020)</f>
        <v>1412.17</v>
      </c>
      <c r="N3722" s="10">
        <f>COUNTIFS(Table2[Year], "USA")</f>
        <v>0</v>
      </c>
    </row>
    <row r="3723" spans="1:14" x14ac:dyDescent="0.35">
      <c r="A3723" s="11" t="s">
        <v>23</v>
      </c>
      <c r="B3723" s="12">
        <v>2024</v>
      </c>
      <c r="C3723" s="11" t="s">
        <v>9</v>
      </c>
      <c r="D3723" s="12">
        <v>6894.25</v>
      </c>
      <c r="E3723" s="13">
        <v>7326</v>
      </c>
      <c r="F3723" s="13">
        <f>IFERROR(Table2[[#This Row],[Economic loss ($ million)]]*1000000 / Table2[[#This Row],[Total Waste (tons)]], NA())</f>
        <v>1062624.6509772637</v>
      </c>
      <c r="G3723" s="13" t="str">
        <f t="shared" si="58"/>
        <v>Medium</v>
      </c>
      <c r="H3723" s="13">
        <v>122.79</v>
      </c>
      <c r="I3723" s="13">
        <f>IFERROR(Table2[[#This Row],[Total Waste (tons)]] / (Table2[[#This Row],[Population (million)]]*1000), NA())</f>
        <v>2.1994034326548843E-2</v>
      </c>
      <c r="J3723" s="13">
        <v>313.45999999999998</v>
      </c>
      <c r="K3723" s="13">
        <f>IFERROR(Table2[[#This Row],[Total Waste (tons)]] * Table2[[#This Row],[Household waste (%)]], NA())</f>
        <v>231302.08749999999</v>
      </c>
      <c r="L3723" s="13">
        <v>33.549999999999997</v>
      </c>
      <c r="M3723" s="10">
        <f>SUMIFS(Table2[Household waste (%)], Table2[Country], "Australia", Table2[Year], 2020)</f>
        <v>1412.17</v>
      </c>
      <c r="N3723" s="10">
        <f>COUNTIFS(Table2[Year], "USA")</f>
        <v>0</v>
      </c>
    </row>
    <row r="3724" spans="1:14" x14ac:dyDescent="0.35">
      <c r="A3724" s="8" t="s">
        <v>28</v>
      </c>
      <c r="B3724" s="9">
        <v>2023</v>
      </c>
      <c r="C3724" s="8" t="s">
        <v>9</v>
      </c>
      <c r="D3724" s="9">
        <v>13884.82</v>
      </c>
      <c r="E3724" s="10">
        <v>14410.92</v>
      </c>
      <c r="F3724" s="10">
        <f>IFERROR(Table2[[#This Row],[Economic loss ($ million)]]*1000000 / Table2[[#This Row],[Total Waste (tons)]], NA())</f>
        <v>1037890.3003423883</v>
      </c>
      <c r="G3724" s="10" t="str">
        <f t="shared" si="58"/>
        <v>Medium</v>
      </c>
      <c r="H3724" s="10">
        <v>144.27000000000001</v>
      </c>
      <c r="I3724" s="10">
        <f>IFERROR(Table2[[#This Row],[Total Waste (tons)]] / (Table2[[#This Row],[Population (million)]]*1000), NA())</f>
        <v>1.1938385610125189E-2</v>
      </c>
      <c r="J3724" s="10">
        <v>1163.04</v>
      </c>
      <c r="K3724" s="10">
        <f>IFERROR(Table2[[#This Row],[Total Waste (tons)]] * Table2[[#This Row],[Household waste (%)]], NA())</f>
        <v>928894.4580000001</v>
      </c>
      <c r="L3724" s="10">
        <v>66.900000000000006</v>
      </c>
      <c r="M3724" s="10">
        <f>SUMIFS(Table2[Household waste (%)], Table2[Country], "Australia", Table2[Year], 2020)</f>
        <v>1412.17</v>
      </c>
      <c r="N3724" s="10">
        <f>COUNTIFS(Table2[Year], "USA")</f>
        <v>0</v>
      </c>
    </row>
    <row r="3725" spans="1:14" x14ac:dyDescent="0.35">
      <c r="A3725" s="11" t="s">
        <v>28</v>
      </c>
      <c r="B3725" s="12">
        <v>2022</v>
      </c>
      <c r="C3725" s="11" t="s">
        <v>25</v>
      </c>
      <c r="D3725" s="12">
        <v>43108.6</v>
      </c>
      <c r="E3725" s="13">
        <v>37808.92</v>
      </c>
      <c r="F3725" s="13">
        <f>IFERROR(Table2[[#This Row],[Economic loss ($ million)]]*1000000 / Table2[[#This Row],[Total Waste (tons)]], NA())</f>
        <v>877062.1175357122</v>
      </c>
      <c r="G3725" s="13" t="str">
        <f t="shared" si="58"/>
        <v>Low</v>
      </c>
      <c r="H3725" s="13">
        <v>155.19999999999999</v>
      </c>
      <c r="I3725" s="13">
        <f>IFERROR(Table2[[#This Row],[Total Waste (tons)]] / (Table2[[#This Row],[Population (million)]]*1000), NA())</f>
        <v>0.10400646593321752</v>
      </c>
      <c r="J3725" s="13">
        <v>414.48</v>
      </c>
      <c r="K3725" s="13">
        <f>IFERROR(Table2[[#This Row],[Total Waste (tons)]] * Table2[[#This Row],[Household waste (%)]], NA())</f>
        <v>2580911.8819999998</v>
      </c>
      <c r="L3725" s="13">
        <v>59.87</v>
      </c>
      <c r="M3725" s="10">
        <f>SUMIFS(Table2[Household waste (%)], Table2[Country], "Australia", Table2[Year], 2020)</f>
        <v>1412.17</v>
      </c>
      <c r="N3725" s="10">
        <f>COUNTIFS(Table2[Year], "USA")</f>
        <v>0</v>
      </c>
    </row>
    <row r="3726" spans="1:14" x14ac:dyDescent="0.35">
      <c r="A3726" s="8" t="s">
        <v>35</v>
      </c>
      <c r="B3726" s="9">
        <v>2020</v>
      </c>
      <c r="C3726" s="8" t="s">
        <v>22</v>
      </c>
      <c r="D3726" s="9">
        <v>29280.98</v>
      </c>
      <c r="E3726" s="10">
        <v>30273.02</v>
      </c>
      <c r="F3726" s="10">
        <f>IFERROR(Table2[[#This Row],[Economic loss ($ million)]]*1000000 / Table2[[#This Row],[Total Waste (tons)]], NA())</f>
        <v>1033880.0135787805</v>
      </c>
      <c r="G3726" s="10" t="str">
        <f t="shared" si="58"/>
        <v>Medium</v>
      </c>
      <c r="H3726" s="10">
        <v>146.85</v>
      </c>
      <c r="I3726" s="10">
        <f>IFERROR(Table2[[#This Row],[Total Waste (tons)]] / (Table2[[#This Row],[Population (million)]]*1000), NA())</f>
        <v>0.40243238042880702</v>
      </c>
      <c r="J3726" s="10">
        <v>72.760000000000005</v>
      </c>
      <c r="K3726" s="10">
        <f>IFERROR(Table2[[#This Row],[Total Waste (tons)]] * Table2[[#This Row],[Household waste (%)]], NA())</f>
        <v>996431.74939999997</v>
      </c>
      <c r="L3726" s="10">
        <v>34.03</v>
      </c>
      <c r="M3726" s="10">
        <f>SUMIFS(Table2[Household waste (%)], Table2[Country], "Australia", Table2[Year], 2020)</f>
        <v>1412.17</v>
      </c>
      <c r="N3726" s="10">
        <f>COUNTIFS(Table2[Year], "USA")</f>
        <v>0</v>
      </c>
    </row>
    <row r="3727" spans="1:14" x14ac:dyDescent="0.35">
      <c r="A3727" s="11" t="s">
        <v>34</v>
      </c>
      <c r="B3727" s="12">
        <v>2023</v>
      </c>
      <c r="C3727" s="11" t="s">
        <v>11</v>
      </c>
      <c r="D3727" s="12">
        <v>3067.42</v>
      </c>
      <c r="E3727" s="13">
        <v>3053.2</v>
      </c>
      <c r="F3727" s="13">
        <f>IFERROR(Table2[[#This Row],[Economic loss ($ million)]]*1000000 / Table2[[#This Row],[Total Waste (tons)]], NA())</f>
        <v>995364.18227696232</v>
      </c>
      <c r="G3727" s="13" t="str">
        <f t="shared" si="58"/>
        <v>Medium</v>
      </c>
      <c r="H3727" s="13">
        <v>113.42</v>
      </c>
      <c r="I3727" s="13">
        <f>IFERROR(Table2[[#This Row],[Total Waste (tons)]] / (Table2[[#This Row],[Population (million)]]*1000), NA())</f>
        <v>6.886424353995016E-3</v>
      </c>
      <c r="J3727" s="13">
        <v>445.43</v>
      </c>
      <c r="K3727" s="13">
        <f>IFERROR(Table2[[#This Row],[Total Waste (tons)]] * Table2[[#This Row],[Household waste (%)]], NA())</f>
        <v>161100.89840000001</v>
      </c>
      <c r="L3727" s="13">
        <v>52.52</v>
      </c>
      <c r="M3727" s="10">
        <f>SUMIFS(Table2[Household waste (%)], Table2[Country], "Australia", Table2[Year], 2020)</f>
        <v>1412.17</v>
      </c>
      <c r="N3727" s="10">
        <f>COUNTIFS(Table2[Year], "USA")</f>
        <v>0</v>
      </c>
    </row>
    <row r="3728" spans="1:14" x14ac:dyDescent="0.35">
      <c r="A3728" s="8" t="s">
        <v>18</v>
      </c>
      <c r="B3728" s="9">
        <v>2019</v>
      </c>
      <c r="C3728" s="8" t="s">
        <v>9</v>
      </c>
      <c r="D3728" s="9">
        <v>1832.98</v>
      </c>
      <c r="E3728" s="10">
        <v>1597.18</v>
      </c>
      <c r="F3728" s="10">
        <f>IFERROR(Table2[[#This Row],[Economic loss ($ million)]]*1000000 / Table2[[#This Row],[Total Waste (tons)]], NA())</f>
        <v>871357.02517212403</v>
      </c>
      <c r="G3728" s="10" t="str">
        <f t="shared" si="58"/>
        <v>Low</v>
      </c>
      <c r="H3728" s="10">
        <v>117.42</v>
      </c>
      <c r="I3728" s="10">
        <f>IFERROR(Table2[[#This Row],[Total Waste (tons)]] / (Table2[[#This Row],[Population (million)]]*1000), NA())</f>
        <v>1.7008731801015154E-3</v>
      </c>
      <c r="J3728" s="10">
        <v>1077.67</v>
      </c>
      <c r="K3728" s="10">
        <f>IFERROR(Table2[[#This Row],[Total Waste (tons)]] * Table2[[#This Row],[Household waste (%)]], NA())</f>
        <v>94233.501799999998</v>
      </c>
      <c r="L3728" s="10">
        <v>51.41</v>
      </c>
      <c r="M3728" s="10">
        <f>SUMIFS(Table2[Household waste (%)], Table2[Country], "Australia", Table2[Year], 2020)</f>
        <v>1412.17</v>
      </c>
      <c r="N3728" s="10">
        <f>COUNTIFS(Table2[Year], "USA")</f>
        <v>0</v>
      </c>
    </row>
    <row r="3729" spans="1:14" x14ac:dyDescent="0.35">
      <c r="A3729" s="11" t="s">
        <v>18</v>
      </c>
      <c r="B3729" s="12">
        <v>2023</v>
      </c>
      <c r="C3729" s="11" t="s">
        <v>20</v>
      </c>
      <c r="D3729" s="12">
        <v>7256.8</v>
      </c>
      <c r="E3729" s="13">
        <v>5877.43</v>
      </c>
      <c r="F3729" s="13">
        <f>IFERROR(Table2[[#This Row],[Economic loss ($ million)]]*1000000 / Table2[[#This Row],[Total Waste (tons)]], NA())</f>
        <v>809920.3505677433</v>
      </c>
      <c r="G3729" s="13" t="str">
        <f t="shared" si="58"/>
        <v>Low</v>
      </c>
      <c r="H3729" s="13">
        <v>63.78</v>
      </c>
      <c r="I3729" s="13">
        <f>IFERROR(Table2[[#This Row],[Total Waste (tons)]] / (Table2[[#This Row],[Population (million)]]*1000), NA())</f>
        <v>6.1310735799798921E-3</v>
      </c>
      <c r="J3729" s="13">
        <v>1183.6099999999999</v>
      </c>
      <c r="K3729" s="13">
        <f>IFERROR(Table2[[#This Row],[Total Waste (tons)]] * Table2[[#This Row],[Household waste (%)]], NA())</f>
        <v>302390.85600000003</v>
      </c>
      <c r="L3729" s="13">
        <v>41.67</v>
      </c>
      <c r="M3729" s="10">
        <f>SUMIFS(Table2[Household waste (%)], Table2[Country], "Australia", Table2[Year], 2020)</f>
        <v>1412.17</v>
      </c>
      <c r="N3729" s="10">
        <f>COUNTIFS(Table2[Year], "USA")</f>
        <v>0</v>
      </c>
    </row>
    <row r="3730" spans="1:14" x14ac:dyDescent="0.35">
      <c r="A3730" s="8" t="s">
        <v>33</v>
      </c>
      <c r="B3730" s="9">
        <v>2024</v>
      </c>
      <c r="C3730" s="8" t="s">
        <v>9</v>
      </c>
      <c r="D3730" s="9">
        <v>29881.69</v>
      </c>
      <c r="E3730" s="10">
        <v>29847.43</v>
      </c>
      <c r="F3730" s="10">
        <f>IFERROR(Table2[[#This Row],[Economic loss ($ million)]]*1000000 / Table2[[#This Row],[Total Waste (tons)]], NA())</f>
        <v>998853.47850138333</v>
      </c>
      <c r="G3730" s="10" t="str">
        <f t="shared" si="58"/>
        <v>Medium</v>
      </c>
      <c r="H3730" s="10">
        <v>169.12</v>
      </c>
      <c r="I3730" s="10">
        <f>IFERROR(Table2[[#This Row],[Total Waste (tons)]] / (Table2[[#This Row],[Population (million)]]*1000), NA())</f>
        <v>8.3152521148708816E-2</v>
      </c>
      <c r="J3730" s="10">
        <v>359.36</v>
      </c>
      <c r="K3730" s="10">
        <f>IFERROR(Table2[[#This Row],[Total Waste (tons)]] * Table2[[#This Row],[Household waste (%)]], NA())</f>
        <v>1449261.9649999999</v>
      </c>
      <c r="L3730" s="10">
        <v>48.5</v>
      </c>
      <c r="M3730" s="10">
        <f>SUMIFS(Table2[Household waste (%)], Table2[Country], "Australia", Table2[Year], 2020)</f>
        <v>1412.17</v>
      </c>
      <c r="N3730" s="10">
        <f>COUNTIFS(Table2[Year], "USA")</f>
        <v>0</v>
      </c>
    </row>
    <row r="3731" spans="1:14" x14ac:dyDescent="0.35">
      <c r="A3731" s="11" t="s">
        <v>29</v>
      </c>
      <c r="B3731" s="12">
        <v>2024</v>
      </c>
      <c r="C3731" s="11" t="s">
        <v>19</v>
      </c>
      <c r="D3731" s="12">
        <v>5005.0200000000004</v>
      </c>
      <c r="E3731" s="13">
        <v>4506.29</v>
      </c>
      <c r="F3731" s="13">
        <f>IFERROR(Table2[[#This Row],[Economic loss ($ million)]]*1000000 / Table2[[#This Row],[Total Waste (tons)]], NA())</f>
        <v>900354.04453928245</v>
      </c>
      <c r="G3731" s="13" t="str">
        <f t="shared" si="58"/>
        <v>Low</v>
      </c>
      <c r="H3731" s="13">
        <v>54.28</v>
      </c>
      <c r="I3731" s="13">
        <f>IFERROR(Table2[[#This Row],[Total Waste (tons)]] / (Table2[[#This Row],[Population (million)]]*1000), NA())</f>
        <v>3.8265556549462146E-3</v>
      </c>
      <c r="J3731" s="13">
        <v>1307.97</v>
      </c>
      <c r="K3731" s="13">
        <f>IFERROR(Table2[[#This Row],[Total Waste (tons)]] * Table2[[#This Row],[Household waste (%)]], NA())</f>
        <v>154955.4192</v>
      </c>
      <c r="L3731" s="13">
        <v>30.96</v>
      </c>
      <c r="M3731" s="10">
        <f>SUMIFS(Table2[Household waste (%)], Table2[Country], "Australia", Table2[Year], 2020)</f>
        <v>1412.17</v>
      </c>
      <c r="N3731" s="10">
        <f>COUNTIFS(Table2[Year], "USA")</f>
        <v>0</v>
      </c>
    </row>
    <row r="3732" spans="1:14" x14ac:dyDescent="0.35">
      <c r="A3732" s="8" t="s">
        <v>26</v>
      </c>
      <c r="B3732" s="9">
        <v>2024</v>
      </c>
      <c r="C3732" s="8" t="s">
        <v>11</v>
      </c>
      <c r="D3732" s="9">
        <v>15306.6</v>
      </c>
      <c r="E3732" s="10">
        <v>15829.19</v>
      </c>
      <c r="F3732" s="10">
        <f>IFERROR(Table2[[#This Row],[Economic loss ($ million)]]*1000000 / Table2[[#This Row],[Total Waste (tons)]], NA())</f>
        <v>1034141.4814524454</v>
      </c>
      <c r="G3732" s="10" t="str">
        <f t="shared" si="58"/>
        <v>Medium</v>
      </c>
      <c r="H3732" s="10">
        <v>162.80000000000001</v>
      </c>
      <c r="I3732" s="10">
        <f>IFERROR(Table2[[#This Row],[Total Waste (tons)]] / (Table2[[#This Row],[Population (million)]]*1000), NA())</f>
        <v>0.21957538373260652</v>
      </c>
      <c r="J3732" s="10">
        <v>69.709999999999994</v>
      </c>
      <c r="K3732" s="10">
        <f>IFERROR(Table2[[#This Row],[Total Waste (tons)]] * Table2[[#This Row],[Household waste (%)]], NA())</f>
        <v>525628.64400000009</v>
      </c>
      <c r="L3732" s="10">
        <v>34.340000000000003</v>
      </c>
      <c r="M3732" s="10">
        <f>SUMIFS(Table2[Household waste (%)], Table2[Country], "Australia", Table2[Year], 2020)</f>
        <v>1412.17</v>
      </c>
      <c r="N3732" s="10">
        <f>COUNTIFS(Table2[Year], "USA")</f>
        <v>0</v>
      </c>
    </row>
    <row r="3733" spans="1:14" x14ac:dyDescent="0.35">
      <c r="A3733" s="11" t="s">
        <v>26</v>
      </c>
      <c r="B3733" s="12">
        <v>2018</v>
      </c>
      <c r="C3733" s="11" t="s">
        <v>11</v>
      </c>
      <c r="D3733" s="12">
        <v>27177.119999999999</v>
      </c>
      <c r="E3733" s="13">
        <v>32368.17</v>
      </c>
      <c r="F3733" s="13">
        <f>IFERROR(Table2[[#This Row],[Economic loss ($ million)]]*1000000 / Table2[[#This Row],[Total Waste (tons)]], NA())</f>
        <v>1191008.0979883079</v>
      </c>
      <c r="G3733" s="13" t="str">
        <f t="shared" si="58"/>
        <v>High</v>
      </c>
      <c r="H3733" s="13">
        <v>36.909999999999997</v>
      </c>
      <c r="I3733" s="13">
        <f>IFERROR(Table2[[#This Row],[Total Waste (tons)]] / (Table2[[#This Row],[Population (million)]]*1000), NA())</f>
        <v>3.5933836654281973E-2</v>
      </c>
      <c r="J3733" s="13">
        <v>756.31</v>
      </c>
      <c r="K3733" s="13">
        <f>IFERROR(Table2[[#This Row],[Total Waste (tons)]] * Table2[[#This Row],[Household waste (%)]], NA())</f>
        <v>854448.65280000004</v>
      </c>
      <c r="L3733" s="13">
        <v>31.44</v>
      </c>
      <c r="M3733" s="10">
        <f>SUMIFS(Table2[Household waste (%)], Table2[Country], "Australia", Table2[Year], 2020)</f>
        <v>1412.17</v>
      </c>
      <c r="N3733" s="10">
        <f>COUNTIFS(Table2[Year], "USA")</f>
        <v>0</v>
      </c>
    </row>
    <row r="3734" spans="1:14" x14ac:dyDescent="0.35">
      <c r="A3734" s="8" t="s">
        <v>16</v>
      </c>
      <c r="B3734" s="9">
        <v>2023</v>
      </c>
      <c r="C3734" s="8" t="s">
        <v>15</v>
      </c>
      <c r="D3734" s="9">
        <v>47204.66</v>
      </c>
      <c r="E3734" s="10">
        <v>48115.64</v>
      </c>
      <c r="F3734" s="10">
        <f>IFERROR(Table2[[#This Row],[Economic loss ($ million)]]*1000000 / Table2[[#This Row],[Total Waste (tons)]], NA())</f>
        <v>1019298.5184089876</v>
      </c>
      <c r="G3734" s="10" t="str">
        <f t="shared" si="58"/>
        <v>Medium</v>
      </c>
      <c r="H3734" s="10">
        <v>48.03</v>
      </c>
      <c r="I3734" s="10">
        <f>IFERROR(Table2[[#This Row],[Total Waste (tons)]] / (Table2[[#This Row],[Population (million)]]*1000), NA())</f>
        <v>3.9981586570223437E-2</v>
      </c>
      <c r="J3734" s="10">
        <v>1180.6600000000001</v>
      </c>
      <c r="K3734" s="10">
        <f>IFERROR(Table2[[#This Row],[Total Waste (tons)]] * Table2[[#This Row],[Household waste (%)]], NA())</f>
        <v>1517629.8190000001</v>
      </c>
      <c r="L3734" s="10">
        <v>32.15</v>
      </c>
      <c r="M3734" s="10">
        <f>SUMIFS(Table2[Household waste (%)], Table2[Country], "Australia", Table2[Year], 2020)</f>
        <v>1412.17</v>
      </c>
      <c r="N3734" s="10">
        <f>COUNTIFS(Table2[Year], "USA")</f>
        <v>0</v>
      </c>
    </row>
    <row r="3735" spans="1:14" x14ac:dyDescent="0.35">
      <c r="A3735" s="11" t="s">
        <v>35</v>
      </c>
      <c r="B3735" s="12">
        <v>2019</v>
      </c>
      <c r="C3735" s="11" t="s">
        <v>22</v>
      </c>
      <c r="D3735" s="12">
        <v>49616.19</v>
      </c>
      <c r="E3735" s="13">
        <v>58171.65</v>
      </c>
      <c r="F3735" s="13">
        <f>IFERROR(Table2[[#This Row],[Economic loss ($ million)]]*1000000 / Table2[[#This Row],[Total Waste (tons)]], NA())</f>
        <v>1172432.8288810567</v>
      </c>
      <c r="G3735" s="13" t="str">
        <f t="shared" si="58"/>
        <v>High</v>
      </c>
      <c r="H3735" s="13">
        <v>114.59</v>
      </c>
      <c r="I3735" s="13">
        <f>IFERROR(Table2[[#This Row],[Total Waste (tons)]] / (Table2[[#This Row],[Population (million)]]*1000), NA())</f>
        <v>3.8570399104463693E-2</v>
      </c>
      <c r="J3735" s="13">
        <v>1286.3800000000001</v>
      </c>
      <c r="K3735" s="13">
        <f>IFERROR(Table2[[#This Row],[Total Waste (tons)]] * Table2[[#This Row],[Household waste (%)]], NA())</f>
        <v>2613284.7273000004</v>
      </c>
      <c r="L3735" s="13">
        <v>52.67</v>
      </c>
      <c r="M3735" s="10">
        <f>SUMIFS(Table2[Household waste (%)], Table2[Country], "Australia", Table2[Year], 2020)</f>
        <v>1412.17</v>
      </c>
      <c r="N3735" s="10">
        <f>COUNTIFS(Table2[Year], "USA")</f>
        <v>0</v>
      </c>
    </row>
    <row r="3736" spans="1:14" x14ac:dyDescent="0.35">
      <c r="A3736" s="8" t="s">
        <v>8</v>
      </c>
      <c r="B3736" s="9">
        <v>2020</v>
      </c>
      <c r="C3736" s="8" t="s">
        <v>9</v>
      </c>
      <c r="D3736" s="9">
        <v>14631.32</v>
      </c>
      <c r="E3736" s="10">
        <v>12814.96</v>
      </c>
      <c r="F3736" s="10">
        <f>IFERROR(Table2[[#This Row],[Economic loss ($ million)]]*1000000 / Table2[[#This Row],[Total Waste (tons)]], NA())</f>
        <v>875858.09072592226</v>
      </c>
      <c r="G3736" s="10" t="str">
        <f t="shared" si="58"/>
        <v>Low</v>
      </c>
      <c r="H3736" s="10">
        <v>158.52000000000001</v>
      </c>
      <c r="I3736" s="10">
        <f>IFERROR(Table2[[#This Row],[Total Waste (tons)]] / (Table2[[#This Row],[Population (million)]]*1000), NA())</f>
        <v>2.9888505301003003E-2</v>
      </c>
      <c r="J3736" s="10">
        <v>489.53</v>
      </c>
      <c r="K3736" s="10">
        <f>IFERROR(Table2[[#This Row],[Total Waste (tons)]] * Table2[[#This Row],[Household waste (%)]], NA())</f>
        <v>439963.79239999998</v>
      </c>
      <c r="L3736" s="10">
        <v>30.07</v>
      </c>
      <c r="M3736" s="10">
        <f>SUMIFS(Table2[Household waste (%)], Table2[Country], "Australia", Table2[Year], 2020)</f>
        <v>1412.17</v>
      </c>
      <c r="N3736" s="10">
        <f>COUNTIFS(Table2[Year], "USA")</f>
        <v>0</v>
      </c>
    </row>
    <row r="3737" spans="1:14" x14ac:dyDescent="0.35">
      <c r="A3737" s="11" t="s">
        <v>29</v>
      </c>
      <c r="B3737" s="12">
        <v>2023</v>
      </c>
      <c r="C3737" s="11" t="s">
        <v>19</v>
      </c>
      <c r="D3737" s="12">
        <v>25784.26</v>
      </c>
      <c r="E3737" s="13">
        <v>23359.31</v>
      </c>
      <c r="F3737" s="13">
        <f>IFERROR(Table2[[#This Row],[Economic loss ($ million)]]*1000000 / Table2[[#This Row],[Total Waste (tons)]], NA())</f>
        <v>905952.31354322366</v>
      </c>
      <c r="G3737" s="13" t="str">
        <f t="shared" si="58"/>
        <v>Low</v>
      </c>
      <c r="H3737" s="13">
        <v>52.46</v>
      </c>
      <c r="I3737" s="13">
        <f>IFERROR(Table2[[#This Row],[Total Waste (tons)]] / (Table2[[#This Row],[Population (million)]]*1000), NA())</f>
        <v>7.1980849222523097E-2</v>
      </c>
      <c r="J3737" s="13">
        <v>358.21</v>
      </c>
      <c r="K3737" s="13">
        <f>IFERROR(Table2[[#This Row],[Total Waste (tons)]] * Table2[[#This Row],[Household waste (%)]], NA())</f>
        <v>1274258.1291999999</v>
      </c>
      <c r="L3737" s="13">
        <v>49.42</v>
      </c>
      <c r="M3737" s="10">
        <f>SUMIFS(Table2[Household waste (%)], Table2[Country], "Australia", Table2[Year], 2020)</f>
        <v>1412.17</v>
      </c>
      <c r="N3737" s="10">
        <f>COUNTIFS(Table2[Year], "USA")</f>
        <v>0</v>
      </c>
    </row>
    <row r="3738" spans="1:14" x14ac:dyDescent="0.35">
      <c r="A3738" s="8" t="s">
        <v>17</v>
      </c>
      <c r="B3738" s="9">
        <v>2021</v>
      </c>
      <c r="C3738" s="8" t="s">
        <v>11</v>
      </c>
      <c r="D3738" s="9">
        <v>19197.91</v>
      </c>
      <c r="E3738" s="10">
        <v>22186.53</v>
      </c>
      <c r="F3738" s="10">
        <f>IFERROR(Table2[[#This Row],[Economic loss ($ million)]]*1000000 / Table2[[#This Row],[Total Waste (tons)]], NA())</f>
        <v>1155674.2374560565</v>
      </c>
      <c r="G3738" s="10" t="str">
        <f t="shared" si="58"/>
        <v>High</v>
      </c>
      <c r="H3738" s="10">
        <v>20.73</v>
      </c>
      <c r="I3738" s="10">
        <f>IFERROR(Table2[[#This Row],[Total Waste (tons)]] / (Table2[[#This Row],[Population (million)]]*1000), NA())</f>
        <v>4.2451650708710167E-2</v>
      </c>
      <c r="J3738" s="10">
        <v>452.23</v>
      </c>
      <c r="K3738" s="10">
        <f>IFERROR(Table2[[#This Row],[Total Waste (tons)]] * Table2[[#This Row],[Household waste (%)]], NA())</f>
        <v>1326767.5600999999</v>
      </c>
      <c r="L3738" s="10">
        <v>69.11</v>
      </c>
      <c r="M3738" s="10">
        <f>SUMIFS(Table2[Household waste (%)], Table2[Country], "Australia", Table2[Year], 2020)</f>
        <v>1412.17</v>
      </c>
      <c r="N3738" s="10">
        <f>COUNTIFS(Table2[Year], "USA")</f>
        <v>0</v>
      </c>
    </row>
    <row r="3739" spans="1:14" x14ac:dyDescent="0.35">
      <c r="A3739" s="11" t="s">
        <v>23</v>
      </c>
      <c r="B3739" s="12">
        <v>2019</v>
      </c>
      <c r="C3739" s="11" t="s">
        <v>20</v>
      </c>
      <c r="D3739" s="12">
        <v>31542.14</v>
      </c>
      <c r="E3739" s="13">
        <v>37329.919999999998</v>
      </c>
      <c r="F3739" s="13">
        <f>IFERROR(Table2[[#This Row],[Economic loss ($ million)]]*1000000 / Table2[[#This Row],[Total Waste (tons)]], NA())</f>
        <v>1183493.5739933942</v>
      </c>
      <c r="G3739" s="13" t="str">
        <f t="shared" si="58"/>
        <v>High</v>
      </c>
      <c r="H3739" s="13">
        <v>86.58</v>
      </c>
      <c r="I3739" s="13">
        <f>IFERROR(Table2[[#This Row],[Total Waste (tons)]] / (Table2[[#This Row],[Population (million)]]*1000), NA())</f>
        <v>2.5918584681627319E-2</v>
      </c>
      <c r="J3739" s="13">
        <v>1216.97</v>
      </c>
      <c r="K3739" s="13">
        <f>IFERROR(Table2[[#This Row],[Total Waste (tons)]] * Table2[[#This Row],[Household waste (%)]], NA())</f>
        <v>1746488.2917999998</v>
      </c>
      <c r="L3739" s="13">
        <v>55.37</v>
      </c>
      <c r="M3739" s="10">
        <f>SUMIFS(Table2[Household waste (%)], Table2[Country], "Australia", Table2[Year], 2020)</f>
        <v>1412.17</v>
      </c>
      <c r="N3739" s="10">
        <f>COUNTIFS(Table2[Year], "USA")</f>
        <v>0</v>
      </c>
    </row>
    <row r="3740" spans="1:14" x14ac:dyDescent="0.35">
      <c r="A3740" s="8" t="s">
        <v>30</v>
      </c>
      <c r="B3740" s="9">
        <v>2022</v>
      </c>
      <c r="C3740" s="8" t="s">
        <v>20</v>
      </c>
      <c r="D3740" s="9">
        <v>45819.44</v>
      </c>
      <c r="E3740" s="10">
        <v>47170.79</v>
      </c>
      <c r="F3740" s="10">
        <f>IFERROR(Table2[[#This Row],[Economic loss ($ million)]]*1000000 / Table2[[#This Row],[Total Waste (tons)]], NA())</f>
        <v>1029492.9401145015</v>
      </c>
      <c r="G3740" s="10" t="str">
        <f t="shared" si="58"/>
        <v>Medium</v>
      </c>
      <c r="H3740" s="10">
        <v>129.93</v>
      </c>
      <c r="I3740" s="10">
        <f>IFERROR(Table2[[#This Row],[Total Waste (tons)]] / (Table2[[#This Row],[Population (million)]]*1000), NA())</f>
        <v>3.640624205441139E-2</v>
      </c>
      <c r="J3740" s="10">
        <v>1258.56</v>
      </c>
      <c r="K3740" s="10">
        <f>IFERROR(Table2[[#This Row],[Total Waste (tons)]] * Table2[[#This Row],[Household waste (%)]], NA())</f>
        <v>2216286.3128</v>
      </c>
      <c r="L3740" s="10">
        <v>48.37</v>
      </c>
      <c r="M3740" s="10">
        <f>SUMIFS(Table2[Household waste (%)], Table2[Country], "Australia", Table2[Year], 2020)</f>
        <v>1412.17</v>
      </c>
      <c r="N3740" s="10">
        <f>COUNTIFS(Table2[Year], "USA")</f>
        <v>0</v>
      </c>
    </row>
    <row r="3741" spans="1:14" x14ac:dyDescent="0.35">
      <c r="A3741" s="11" t="s">
        <v>28</v>
      </c>
      <c r="B3741" s="12">
        <v>2024</v>
      </c>
      <c r="C3741" s="11" t="s">
        <v>15</v>
      </c>
      <c r="D3741" s="12">
        <v>39379.5</v>
      </c>
      <c r="E3741" s="13">
        <v>35484.15</v>
      </c>
      <c r="F3741" s="13">
        <f>IFERROR(Table2[[#This Row],[Economic loss ($ million)]]*1000000 / Table2[[#This Row],[Total Waste (tons)]], NA())</f>
        <v>901081.78112977569</v>
      </c>
      <c r="G3741" s="13" t="str">
        <f t="shared" si="58"/>
        <v>Low</v>
      </c>
      <c r="H3741" s="13">
        <v>135.79</v>
      </c>
      <c r="I3741" s="13">
        <f>IFERROR(Table2[[#This Row],[Total Waste (tons)]] / (Table2[[#This Row],[Population (million)]]*1000), NA())</f>
        <v>6.2757175413153996E-2</v>
      </c>
      <c r="J3741" s="13">
        <v>627.49</v>
      </c>
      <c r="K3741" s="13">
        <f>IFERROR(Table2[[#This Row],[Total Waste (tons)]] * Table2[[#This Row],[Household waste (%)]], NA())</f>
        <v>1206587.8800000001</v>
      </c>
      <c r="L3741" s="13">
        <v>30.64</v>
      </c>
      <c r="M3741" s="10">
        <f>SUMIFS(Table2[Household waste (%)], Table2[Country], "Australia", Table2[Year], 2020)</f>
        <v>1412.17</v>
      </c>
      <c r="N3741" s="10">
        <f>COUNTIFS(Table2[Year], "USA")</f>
        <v>0</v>
      </c>
    </row>
    <row r="3742" spans="1:14" x14ac:dyDescent="0.35">
      <c r="A3742" s="8" t="s">
        <v>26</v>
      </c>
      <c r="B3742" s="9">
        <v>2022</v>
      </c>
      <c r="C3742" s="8" t="s">
        <v>25</v>
      </c>
      <c r="D3742" s="9">
        <v>14575.48</v>
      </c>
      <c r="E3742" s="10">
        <v>17266.43</v>
      </c>
      <c r="F3742" s="10">
        <f>IFERROR(Table2[[#This Row],[Economic loss ($ million)]]*1000000 / Table2[[#This Row],[Total Waste (tons)]], NA())</f>
        <v>1184621.7071410341</v>
      </c>
      <c r="G3742" s="10" t="str">
        <f t="shared" si="58"/>
        <v>High</v>
      </c>
      <c r="H3742" s="10">
        <v>67.430000000000007</v>
      </c>
      <c r="I3742" s="10">
        <f>IFERROR(Table2[[#This Row],[Total Waste (tons)]] / (Table2[[#This Row],[Population (million)]]*1000), NA())</f>
        <v>1.8085741584047847E-2</v>
      </c>
      <c r="J3742" s="10">
        <v>805.91</v>
      </c>
      <c r="K3742" s="10">
        <f>IFERROR(Table2[[#This Row],[Total Waste (tons)]] * Table2[[#This Row],[Household waste (%)]], NA())</f>
        <v>448050.25519999996</v>
      </c>
      <c r="L3742" s="10">
        <v>30.74</v>
      </c>
      <c r="M3742" s="10">
        <f>SUMIFS(Table2[Household waste (%)], Table2[Country], "Australia", Table2[Year], 2020)</f>
        <v>1412.17</v>
      </c>
      <c r="N3742" s="10">
        <f>COUNTIFS(Table2[Year], "USA")</f>
        <v>0</v>
      </c>
    </row>
    <row r="3743" spans="1:14" x14ac:dyDescent="0.35">
      <c r="A3743" s="11" t="s">
        <v>16</v>
      </c>
      <c r="B3743" s="12">
        <v>2018</v>
      </c>
      <c r="C3743" s="11" t="s">
        <v>22</v>
      </c>
      <c r="D3743" s="12">
        <v>30390.15</v>
      </c>
      <c r="E3743" s="13">
        <v>36323.370000000003</v>
      </c>
      <c r="F3743" s="13">
        <f>IFERROR(Table2[[#This Row],[Economic loss ($ million)]]*1000000 / Table2[[#This Row],[Total Waste (tons)]], NA())</f>
        <v>1195234.969225226</v>
      </c>
      <c r="G3743" s="13" t="str">
        <f t="shared" si="58"/>
        <v>High</v>
      </c>
      <c r="H3743" s="13">
        <v>151.30000000000001</v>
      </c>
      <c r="I3743" s="13">
        <f>IFERROR(Table2[[#This Row],[Total Waste (tons)]] / (Table2[[#This Row],[Population (million)]]*1000), NA())</f>
        <v>2.2360824969832535E-2</v>
      </c>
      <c r="J3743" s="13">
        <v>1359.08</v>
      </c>
      <c r="K3743" s="13">
        <f>IFERROR(Table2[[#This Row],[Total Waste (tons)]] * Table2[[#This Row],[Household waste (%)]], NA())</f>
        <v>1049979.6824999999</v>
      </c>
      <c r="L3743" s="13">
        <v>34.549999999999997</v>
      </c>
      <c r="M3743" s="10">
        <f>SUMIFS(Table2[Household waste (%)], Table2[Country], "Australia", Table2[Year], 2020)</f>
        <v>1412.17</v>
      </c>
      <c r="N3743" s="10">
        <f>COUNTIFS(Table2[Year], "USA")</f>
        <v>0</v>
      </c>
    </row>
    <row r="3744" spans="1:14" x14ac:dyDescent="0.35">
      <c r="A3744" s="8" t="s">
        <v>26</v>
      </c>
      <c r="B3744" s="9">
        <v>2024</v>
      </c>
      <c r="C3744" s="8" t="s">
        <v>9</v>
      </c>
      <c r="D3744" s="9">
        <v>24519.45</v>
      </c>
      <c r="E3744" s="10">
        <v>27371.31</v>
      </c>
      <c r="F3744" s="10">
        <f>IFERROR(Table2[[#This Row],[Economic loss ($ million)]]*1000000 / Table2[[#This Row],[Total Waste (tons)]], NA())</f>
        <v>1116310.1129919309</v>
      </c>
      <c r="G3744" s="10" t="str">
        <f t="shared" si="58"/>
        <v>High</v>
      </c>
      <c r="H3744" s="10">
        <v>103.22</v>
      </c>
      <c r="I3744" s="10">
        <f>IFERROR(Table2[[#This Row],[Total Waste (tons)]] / (Table2[[#This Row],[Population (million)]]*1000), NA())</f>
        <v>2.3468753888415631E-2</v>
      </c>
      <c r="J3744" s="10">
        <v>1044.77</v>
      </c>
      <c r="K3744" s="10">
        <f>IFERROR(Table2[[#This Row],[Total Waste (tons)]] * Table2[[#This Row],[Household waste (%)]], NA())</f>
        <v>1667567.7945000001</v>
      </c>
      <c r="L3744" s="10">
        <v>68.010000000000005</v>
      </c>
      <c r="M3744" s="10">
        <f>SUMIFS(Table2[Household waste (%)], Table2[Country], "Australia", Table2[Year], 2020)</f>
        <v>1412.17</v>
      </c>
      <c r="N3744" s="10">
        <f>COUNTIFS(Table2[Year], "USA")</f>
        <v>0</v>
      </c>
    </row>
    <row r="3745" spans="1:14" x14ac:dyDescent="0.35">
      <c r="A3745" s="11" t="s">
        <v>32</v>
      </c>
      <c r="B3745" s="12">
        <v>2018</v>
      </c>
      <c r="C3745" s="11" t="s">
        <v>19</v>
      </c>
      <c r="D3745" s="12">
        <v>5132.8100000000004</v>
      </c>
      <c r="E3745" s="13">
        <v>6000.76</v>
      </c>
      <c r="F3745" s="13">
        <f>IFERROR(Table2[[#This Row],[Economic loss ($ million)]]*1000000 / Table2[[#This Row],[Total Waste (tons)]], NA())</f>
        <v>1169098.4080844605</v>
      </c>
      <c r="G3745" s="13" t="str">
        <f t="shared" si="58"/>
        <v>High</v>
      </c>
      <c r="H3745" s="13">
        <v>166.36</v>
      </c>
      <c r="I3745" s="13">
        <f>IFERROR(Table2[[#This Row],[Total Waste (tons)]] / (Table2[[#This Row],[Population (million)]]*1000), NA())</f>
        <v>3.2235194372919676E-2</v>
      </c>
      <c r="J3745" s="13">
        <v>159.22999999999999</v>
      </c>
      <c r="K3745" s="13">
        <f>IFERROR(Table2[[#This Row],[Total Waste (tons)]] * Table2[[#This Row],[Household waste (%)]], NA())</f>
        <v>177389.91360000003</v>
      </c>
      <c r="L3745" s="13">
        <v>34.56</v>
      </c>
      <c r="M3745" s="10">
        <f>SUMIFS(Table2[Household waste (%)], Table2[Country], "Australia", Table2[Year], 2020)</f>
        <v>1412.17</v>
      </c>
      <c r="N3745" s="10">
        <f>COUNTIFS(Table2[Year], "USA")</f>
        <v>0</v>
      </c>
    </row>
    <row r="3746" spans="1:14" x14ac:dyDescent="0.35">
      <c r="A3746" s="8" t="s">
        <v>33</v>
      </c>
      <c r="B3746" s="9">
        <v>2019</v>
      </c>
      <c r="C3746" s="8" t="s">
        <v>25</v>
      </c>
      <c r="D3746" s="9">
        <v>15580.49</v>
      </c>
      <c r="E3746" s="10">
        <v>13179.24</v>
      </c>
      <c r="F3746" s="10">
        <f>IFERROR(Table2[[#This Row],[Economic loss ($ million)]]*1000000 / Table2[[#This Row],[Total Waste (tons)]], NA())</f>
        <v>845880.97036742745</v>
      </c>
      <c r="G3746" s="10" t="str">
        <f t="shared" si="58"/>
        <v>Low</v>
      </c>
      <c r="H3746" s="10">
        <v>101.45</v>
      </c>
      <c r="I3746" s="10">
        <f>IFERROR(Table2[[#This Row],[Total Waste (tons)]] / (Table2[[#This Row],[Population (million)]]*1000), NA())</f>
        <v>1.5318091099466144E-2</v>
      </c>
      <c r="J3746" s="10">
        <v>1017.13</v>
      </c>
      <c r="K3746" s="10">
        <f>IFERROR(Table2[[#This Row],[Total Waste (tons)]] * Table2[[#This Row],[Household waste (%)]], NA())</f>
        <v>1028468.1449000001</v>
      </c>
      <c r="L3746" s="10">
        <v>66.010000000000005</v>
      </c>
      <c r="M3746" s="10">
        <f>SUMIFS(Table2[Household waste (%)], Table2[Country], "Australia", Table2[Year], 2020)</f>
        <v>1412.17</v>
      </c>
      <c r="N3746" s="10">
        <f>COUNTIFS(Table2[Year], "USA")</f>
        <v>0</v>
      </c>
    </row>
    <row r="3747" spans="1:14" x14ac:dyDescent="0.35">
      <c r="A3747" s="11" t="s">
        <v>8</v>
      </c>
      <c r="B3747" s="12">
        <v>2021</v>
      </c>
      <c r="C3747" s="11" t="s">
        <v>22</v>
      </c>
      <c r="D3747" s="12">
        <v>44188.4</v>
      </c>
      <c r="E3747" s="13">
        <v>52053.01</v>
      </c>
      <c r="F3747" s="13">
        <f>IFERROR(Table2[[#This Row],[Economic loss ($ million)]]*1000000 / Table2[[#This Row],[Total Waste (tons)]], NA())</f>
        <v>1177979.0623783616</v>
      </c>
      <c r="G3747" s="13" t="str">
        <f t="shared" si="58"/>
        <v>High</v>
      </c>
      <c r="H3747" s="13">
        <v>89.32</v>
      </c>
      <c r="I3747" s="13">
        <f>IFERROR(Table2[[#This Row],[Total Waste (tons)]] / (Table2[[#This Row],[Population (million)]]*1000), NA())</f>
        <v>4.3996574933290851E-2</v>
      </c>
      <c r="J3747" s="13">
        <v>1004.36</v>
      </c>
      <c r="K3747" s="13">
        <f>IFERROR(Table2[[#This Row],[Total Waste (tons)]] * Table2[[#This Row],[Household waste (%)]], NA())</f>
        <v>1745441.8</v>
      </c>
      <c r="L3747" s="13">
        <v>39.5</v>
      </c>
      <c r="M3747" s="10">
        <f>SUMIFS(Table2[Household waste (%)], Table2[Country], "Australia", Table2[Year], 2020)</f>
        <v>1412.17</v>
      </c>
      <c r="N3747" s="10">
        <f>COUNTIFS(Table2[Year], "USA")</f>
        <v>0</v>
      </c>
    </row>
    <row r="3748" spans="1:14" x14ac:dyDescent="0.35">
      <c r="A3748" s="8" t="s">
        <v>12</v>
      </c>
      <c r="B3748" s="9">
        <v>2019</v>
      </c>
      <c r="C3748" s="8" t="s">
        <v>20</v>
      </c>
      <c r="D3748" s="9">
        <v>47257.35</v>
      </c>
      <c r="E3748" s="10">
        <v>43506.34</v>
      </c>
      <c r="F3748" s="10">
        <f>IFERROR(Table2[[#This Row],[Economic loss ($ million)]]*1000000 / Table2[[#This Row],[Total Waste (tons)]], NA())</f>
        <v>920625.89205700275</v>
      </c>
      <c r="G3748" s="10" t="str">
        <f t="shared" si="58"/>
        <v>Low</v>
      </c>
      <c r="H3748" s="10">
        <v>128.72</v>
      </c>
      <c r="I3748" s="10">
        <f>IFERROR(Table2[[#This Row],[Total Waste (tons)]] / (Table2[[#This Row],[Population (million)]]*1000), NA())</f>
        <v>6.4521319443496303E-2</v>
      </c>
      <c r="J3748" s="10">
        <v>732.43</v>
      </c>
      <c r="K3748" s="10">
        <f>IFERROR(Table2[[#This Row],[Total Waste (tons)]] * Table2[[#This Row],[Household waste (%)]], NA())</f>
        <v>1499003.142</v>
      </c>
      <c r="L3748" s="10">
        <v>31.72</v>
      </c>
      <c r="M3748" s="10">
        <f>SUMIFS(Table2[Household waste (%)], Table2[Country], "Australia", Table2[Year], 2020)</f>
        <v>1412.17</v>
      </c>
      <c r="N3748" s="10">
        <f>COUNTIFS(Table2[Year], "USA")</f>
        <v>0</v>
      </c>
    </row>
    <row r="3749" spans="1:14" x14ac:dyDescent="0.35">
      <c r="A3749" s="11" t="s">
        <v>24</v>
      </c>
      <c r="B3749" s="12">
        <v>2018</v>
      </c>
      <c r="C3749" s="11" t="s">
        <v>22</v>
      </c>
      <c r="D3749" s="12">
        <v>49595.51</v>
      </c>
      <c r="E3749" s="13">
        <v>55463.65</v>
      </c>
      <c r="F3749" s="13">
        <f>IFERROR(Table2[[#This Row],[Economic loss ($ million)]]*1000000 / Table2[[#This Row],[Total Waste (tons)]], NA())</f>
        <v>1118319.9850147725</v>
      </c>
      <c r="G3749" s="13" t="str">
        <f t="shared" si="58"/>
        <v>High</v>
      </c>
      <c r="H3749" s="13">
        <v>50.32</v>
      </c>
      <c r="I3749" s="13">
        <f>IFERROR(Table2[[#This Row],[Total Waste (tons)]] / (Table2[[#This Row],[Population (million)]]*1000), NA())</f>
        <v>3.6078383018346358E-2</v>
      </c>
      <c r="J3749" s="13">
        <v>1374.66</v>
      </c>
      <c r="K3749" s="13">
        <f>IFERROR(Table2[[#This Row],[Total Waste (tons)]] * Table2[[#This Row],[Household waste (%)]], NA())</f>
        <v>3356624.1168000004</v>
      </c>
      <c r="L3749" s="13">
        <v>67.680000000000007</v>
      </c>
      <c r="M3749" s="10">
        <f>SUMIFS(Table2[Household waste (%)], Table2[Country], "Australia", Table2[Year], 2020)</f>
        <v>1412.17</v>
      </c>
      <c r="N3749" s="10">
        <f>COUNTIFS(Table2[Year], "USA")</f>
        <v>0</v>
      </c>
    </row>
    <row r="3750" spans="1:14" x14ac:dyDescent="0.35">
      <c r="A3750" s="8" t="s">
        <v>18</v>
      </c>
      <c r="B3750" s="9">
        <v>2018</v>
      </c>
      <c r="C3750" s="8" t="s">
        <v>20</v>
      </c>
      <c r="D3750" s="9">
        <v>15381.73</v>
      </c>
      <c r="E3750" s="10">
        <v>18117.09</v>
      </c>
      <c r="F3750" s="10">
        <f>IFERROR(Table2[[#This Row],[Economic loss ($ million)]]*1000000 / Table2[[#This Row],[Total Waste (tons)]], NA())</f>
        <v>1177831.7523451524</v>
      </c>
      <c r="G3750" s="10" t="str">
        <f t="shared" si="58"/>
        <v>High</v>
      </c>
      <c r="H3750" s="10">
        <v>186.38</v>
      </c>
      <c r="I3750" s="10">
        <f>IFERROR(Table2[[#This Row],[Total Waste (tons)]] / (Table2[[#This Row],[Population (million)]]*1000), NA())</f>
        <v>2.7091957869522332E-2</v>
      </c>
      <c r="J3750" s="10">
        <v>567.76</v>
      </c>
      <c r="K3750" s="10">
        <f>IFERROR(Table2[[#This Row],[Total Waste (tons)]] * Table2[[#This Row],[Household waste (%)]], NA())</f>
        <v>894755.2341</v>
      </c>
      <c r="L3750" s="10">
        <v>58.17</v>
      </c>
      <c r="M3750" s="10">
        <f>SUMIFS(Table2[Household waste (%)], Table2[Country], "Australia", Table2[Year], 2020)</f>
        <v>1412.17</v>
      </c>
      <c r="N3750" s="10">
        <f>COUNTIFS(Table2[Year], "USA")</f>
        <v>0</v>
      </c>
    </row>
    <row r="3751" spans="1:14" x14ac:dyDescent="0.35">
      <c r="A3751" s="11" t="s">
        <v>21</v>
      </c>
      <c r="B3751" s="12">
        <v>2020</v>
      </c>
      <c r="C3751" s="11" t="s">
        <v>19</v>
      </c>
      <c r="D3751" s="12">
        <v>35677.39</v>
      </c>
      <c r="E3751" s="13">
        <v>35522</v>
      </c>
      <c r="F3751" s="13">
        <f>IFERROR(Table2[[#This Row],[Economic loss ($ million)]]*1000000 / Table2[[#This Row],[Total Waste (tons)]], NA())</f>
        <v>995644.58050322626</v>
      </c>
      <c r="G3751" s="13" t="str">
        <f t="shared" si="58"/>
        <v>Medium</v>
      </c>
      <c r="H3751" s="13">
        <v>114.56</v>
      </c>
      <c r="I3751" s="13">
        <f>IFERROR(Table2[[#This Row],[Total Waste (tons)]] / (Table2[[#This Row],[Population (million)]]*1000), NA())</f>
        <v>3.9862560194858156E-2</v>
      </c>
      <c r="J3751" s="13">
        <v>895.01</v>
      </c>
      <c r="K3751" s="13">
        <f>IFERROR(Table2[[#This Row],[Total Waste (tons)]] * Table2[[#This Row],[Household waste (%)]], NA())</f>
        <v>2255881.3696999997</v>
      </c>
      <c r="L3751" s="13">
        <v>63.23</v>
      </c>
      <c r="M3751" s="10">
        <f>SUMIFS(Table2[Household waste (%)], Table2[Country], "Australia", Table2[Year], 2020)</f>
        <v>1412.17</v>
      </c>
      <c r="N3751" s="10">
        <f>COUNTIFS(Table2[Year], "USA")</f>
        <v>0</v>
      </c>
    </row>
    <row r="3752" spans="1:14" x14ac:dyDescent="0.35">
      <c r="A3752" s="8" t="s">
        <v>8</v>
      </c>
      <c r="B3752" s="9">
        <v>2021</v>
      </c>
      <c r="C3752" s="8" t="s">
        <v>25</v>
      </c>
      <c r="D3752" s="9">
        <v>12980.36</v>
      </c>
      <c r="E3752" s="10">
        <v>14459.78</v>
      </c>
      <c r="F3752" s="10">
        <f>IFERROR(Table2[[#This Row],[Economic loss ($ million)]]*1000000 / Table2[[#This Row],[Total Waste (tons)]], NA())</f>
        <v>1113973.7264605912</v>
      </c>
      <c r="G3752" s="10" t="str">
        <f t="shared" si="58"/>
        <v>High</v>
      </c>
      <c r="H3752" s="10">
        <v>68</v>
      </c>
      <c r="I3752" s="10">
        <f>IFERROR(Table2[[#This Row],[Total Waste (tons)]] / (Table2[[#This Row],[Population (million)]]*1000), NA())</f>
        <v>7.6193707443061753E-2</v>
      </c>
      <c r="J3752" s="10">
        <v>170.36</v>
      </c>
      <c r="K3752" s="10">
        <f>IFERROR(Table2[[#This Row],[Total Waste (tons)]] * Table2[[#This Row],[Household waste (%)]], NA())</f>
        <v>617086.31440000003</v>
      </c>
      <c r="L3752" s="10">
        <v>47.54</v>
      </c>
      <c r="M3752" s="10">
        <f>SUMIFS(Table2[Household waste (%)], Table2[Country], "Australia", Table2[Year], 2020)</f>
        <v>1412.17</v>
      </c>
      <c r="N3752" s="10">
        <f>COUNTIFS(Table2[Year], "USA")</f>
        <v>0</v>
      </c>
    </row>
    <row r="3753" spans="1:14" x14ac:dyDescent="0.35">
      <c r="A3753" s="11" t="s">
        <v>24</v>
      </c>
      <c r="B3753" s="12">
        <v>2018</v>
      </c>
      <c r="C3753" s="11" t="s">
        <v>22</v>
      </c>
      <c r="D3753" s="12">
        <v>13137.93</v>
      </c>
      <c r="E3753" s="13">
        <v>10954.87</v>
      </c>
      <c r="F3753" s="13">
        <f>IFERROR(Table2[[#This Row],[Economic loss ($ million)]]*1000000 / Table2[[#This Row],[Total Waste (tons)]], NA())</f>
        <v>833835.31500015606</v>
      </c>
      <c r="G3753" s="13" t="str">
        <f t="shared" si="58"/>
        <v>Low</v>
      </c>
      <c r="H3753" s="13">
        <v>31.67</v>
      </c>
      <c r="I3753" s="13">
        <f>IFERROR(Table2[[#This Row],[Total Waste (tons)]] / (Table2[[#This Row],[Population (million)]]*1000), NA())</f>
        <v>1.393959617608675E-2</v>
      </c>
      <c r="J3753" s="13">
        <v>942.49</v>
      </c>
      <c r="K3753" s="13">
        <f>IFERROR(Table2[[#This Row],[Total Waste (tons)]] * Table2[[#This Row],[Household waste (%)]], NA())</f>
        <v>514612.71810000006</v>
      </c>
      <c r="L3753" s="13">
        <v>39.17</v>
      </c>
      <c r="M3753" s="10">
        <f>SUMIFS(Table2[Household waste (%)], Table2[Country], "Australia", Table2[Year], 2020)</f>
        <v>1412.17</v>
      </c>
      <c r="N3753" s="10">
        <f>COUNTIFS(Table2[Year], "USA")</f>
        <v>0</v>
      </c>
    </row>
    <row r="3754" spans="1:14" x14ac:dyDescent="0.35">
      <c r="A3754" s="8" t="s">
        <v>29</v>
      </c>
      <c r="B3754" s="9">
        <v>2018</v>
      </c>
      <c r="C3754" s="8" t="s">
        <v>19</v>
      </c>
      <c r="D3754" s="9">
        <v>36000.160000000003</v>
      </c>
      <c r="E3754" s="10">
        <v>41755.21</v>
      </c>
      <c r="F3754" s="10">
        <f>IFERROR(Table2[[#This Row],[Economic loss ($ million)]]*1000000 / Table2[[#This Row],[Total Waste (tons)]], NA())</f>
        <v>1159861.7895031576</v>
      </c>
      <c r="G3754" s="10" t="str">
        <f t="shared" si="58"/>
        <v>High</v>
      </c>
      <c r="H3754" s="10">
        <v>56.39</v>
      </c>
      <c r="I3754" s="10">
        <f>IFERROR(Table2[[#This Row],[Total Waste (tons)]] / (Table2[[#This Row],[Population (million)]]*1000), NA())</f>
        <v>4.3848625473502156E-2</v>
      </c>
      <c r="J3754" s="10">
        <v>821.01</v>
      </c>
      <c r="K3754" s="10">
        <f>IFERROR(Table2[[#This Row],[Total Waste (tons)]] * Table2[[#This Row],[Household waste (%)]], NA())</f>
        <v>1998368.8816000002</v>
      </c>
      <c r="L3754" s="10">
        <v>55.51</v>
      </c>
      <c r="M3754" s="10">
        <f>SUMIFS(Table2[Household waste (%)], Table2[Country], "Australia", Table2[Year], 2020)</f>
        <v>1412.17</v>
      </c>
      <c r="N3754" s="10">
        <f>COUNTIFS(Table2[Year], "USA")</f>
        <v>0</v>
      </c>
    </row>
    <row r="3755" spans="1:14" x14ac:dyDescent="0.35">
      <c r="A3755" s="11" t="s">
        <v>16</v>
      </c>
      <c r="B3755" s="12">
        <v>2020</v>
      </c>
      <c r="C3755" s="11" t="s">
        <v>9</v>
      </c>
      <c r="D3755" s="12">
        <v>43464.27</v>
      </c>
      <c r="E3755" s="13">
        <v>36088.400000000001</v>
      </c>
      <c r="F3755" s="13">
        <f>IFERROR(Table2[[#This Row],[Economic loss ($ million)]]*1000000 / Table2[[#This Row],[Total Waste (tons)]], NA())</f>
        <v>830300.38236003974</v>
      </c>
      <c r="G3755" s="13" t="str">
        <f t="shared" si="58"/>
        <v>Low</v>
      </c>
      <c r="H3755" s="13">
        <v>172.77</v>
      </c>
      <c r="I3755" s="13">
        <f>IFERROR(Table2[[#This Row],[Total Waste (tons)]] / (Table2[[#This Row],[Population (million)]]*1000), NA())</f>
        <v>1.9438403398926654</v>
      </c>
      <c r="J3755" s="13">
        <v>22.36</v>
      </c>
      <c r="K3755" s="13">
        <f>IFERROR(Table2[[#This Row],[Total Waste (tons)]] * Table2[[#This Row],[Household waste (%)]], NA())</f>
        <v>1852881.8300999999</v>
      </c>
      <c r="L3755" s="13">
        <v>42.63</v>
      </c>
      <c r="M3755" s="10">
        <f>SUMIFS(Table2[Household waste (%)], Table2[Country], "Australia", Table2[Year], 2020)</f>
        <v>1412.17</v>
      </c>
      <c r="N3755" s="10">
        <f>COUNTIFS(Table2[Year], "USA")</f>
        <v>0</v>
      </c>
    </row>
    <row r="3756" spans="1:14" x14ac:dyDescent="0.35">
      <c r="A3756" s="8" t="s">
        <v>18</v>
      </c>
      <c r="B3756" s="9">
        <v>2020</v>
      </c>
      <c r="C3756" s="8" t="s">
        <v>25</v>
      </c>
      <c r="D3756" s="9">
        <v>30748.43</v>
      </c>
      <c r="E3756" s="10">
        <v>28580.86</v>
      </c>
      <c r="F3756" s="10">
        <f>IFERROR(Table2[[#This Row],[Economic loss ($ million)]]*1000000 / Table2[[#This Row],[Total Waste (tons)]], NA())</f>
        <v>929506.31950964651</v>
      </c>
      <c r="G3756" s="10" t="str">
        <f t="shared" si="58"/>
        <v>Low</v>
      </c>
      <c r="H3756" s="10">
        <v>178.15</v>
      </c>
      <c r="I3756" s="10">
        <f>IFERROR(Table2[[#This Row],[Total Waste (tons)]] / (Table2[[#This Row],[Population (million)]]*1000), NA())</f>
        <v>2.3159518859966258E-2</v>
      </c>
      <c r="J3756" s="10">
        <v>1327.68</v>
      </c>
      <c r="K3756" s="10">
        <f>IFERROR(Table2[[#This Row],[Total Waste (tons)]] * Table2[[#This Row],[Household waste (%)]], NA())</f>
        <v>1083574.6732000001</v>
      </c>
      <c r="L3756" s="10">
        <v>35.24</v>
      </c>
      <c r="M3756" s="10">
        <f>SUMIFS(Table2[Household waste (%)], Table2[Country], "Australia", Table2[Year], 2020)</f>
        <v>1412.17</v>
      </c>
      <c r="N3756" s="10">
        <f>COUNTIFS(Table2[Year], "USA")</f>
        <v>0</v>
      </c>
    </row>
    <row r="3757" spans="1:14" x14ac:dyDescent="0.35">
      <c r="A3757" s="11" t="s">
        <v>26</v>
      </c>
      <c r="B3757" s="12">
        <v>2021</v>
      </c>
      <c r="C3757" s="11" t="s">
        <v>11</v>
      </c>
      <c r="D3757" s="12">
        <v>9981.68</v>
      </c>
      <c r="E3757" s="13">
        <v>11171.58</v>
      </c>
      <c r="F3757" s="13">
        <f>IFERROR(Table2[[#This Row],[Economic loss ($ million)]]*1000000 / Table2[[#This Row],[Total Waste (tons)]], NA())</f>
        <v>1119208.3897700587</v>
      </c>
      <c r="G3757" s="13" t="str">
        <f t="shared" si="58"/>
        <v>High</v>
      </c>
      <c r="H3757" s="13">
        <v>92.11</v>
      </c>
      <c r="I3757" s="13">
        <f>IFERROR(Table2[[#This Row],[Total Waste (tons)]] / (Table2[[#This Row],[Population (million)]]*1000), NA())</f>
        <v>1.1652265272054447E-2</v>
      </c>
      <c r="J3757" s="13">
        <v>856.63</v>
      </c>
      <c r="K3757" s="13">
        <f>IFERROR(Table2[[#This Row],[Total Waste (tons)]] * Table2[[#This Row],[Household waste (%)]], NA())</f>
        <v>559772.61439999996</v>
      </c>
      <c r="L3757" s="13">
        <v>56.08</v>
      </c>
      <c r="M3757" s="10">
        <f>SUMIFS(Table2[Household waste (%)], Table2[Country], "Australia", Table2[Year], 2020)</f>
        <v>1412.17</v>
      </c>
      <c r="N3757" s="10">
        <f>COUNTIFS(Table2[Year], "USA")</f>
        <v>0</v>
      </c>
    </row>
    <row r="3758" spans="1:14" x14ac:dyDescent="0.35">
      <c r="A3758" s="8" t="s">
        <v>29</v>
      </c>
      <c r="B3758" s="9">
        <v>2019</v>
      </c>
      <c r="C3758" s="8" t="s">
        <v>9</v>
      </c>
      <c r="D3758" s="9">
        <v>25335.78</v>
      </c>
      <c r="E3758" s="10">
        <v>25052.959999999999</v>
      </c>
      <c r="F3758" s="10">
        <f>IFERROR(Table2[[#This Row],[Economic loss ($ million)]]*1000000 / Table2[[#This Row],[Total Waste (tons)]], NA())</f>
        <v>988837.1307297427</v>
      </c>
      <c r="G3758" s="10" t="str">
        <f t="shared" si="58"/>
        <v>Medium</v>
      </c>
      <c r="H3758" s="10">
        <v>73.42</v>
      </c>
      <c r="I3758" s="10">
        <f>IFERROR(Table2[[#This Row],[Total Waste (tons)]] / (Table2[[#This Row],[Population (million)]]*1000), NA())</f>
        <v>4.6240769469438406E-2</v>
      </c>
      <c r="J3758" s="10">
        <v>547.91</v>
      </c>
      <c r="K3758" s="10">
        <f>IFERROR(Table2[[#This Row],[Total Waste (tons)]] * Table2[[#This Row],[Household waste (%)]], NA())</f>
        <v>1644292.122</v>
      </c>
      <c r="L3758" s="10">
        <v>64.900000000000006</v>
      </c>
      <c r="M3758" s="10">
        <f>SUMIFS(Table2[Household waste (%)], Table2[Country], "Australia", Table2[Year], 2020)</f>
        <v>1412.17</v>
      </c>
      <c r="N3758" s="10">
        <f>COUNTIFS(Table2[Year], "USA")</f>
        <v>0</v>
      </c>
    </row>
    <row r="3759" spans="1:14" x14ac:dyDescent="0.35">
      <c r="A3759" s="11" t="s">
        <v>30</v>
      </c>
      <c r="B3759" s="12">
        <v>2019</v>
      </c>
      <c r="C3759" s="11" t="s">
        <v>13</v>
      </c>
      <c r="D3759" s="12">
        <v>25837.279999999999</v>
      </c>
      <c r="E3759" s="13">
        <v>25784.58</v>
      </c>
      <c r="F3759" s="13">
        <f>IFERROR(Table2[[#This Row],[Economic loss ($ million)]]*1000000 / Table2[[#This Row],[Total Waste (tons)]], NA())</f>
        <v>997960.31161174865</v>
      </c>
      <c r="G3759" s="13" t="str">
        <f t="shared" si="58"/>
        <v>Medium</v>
      </c>
      <c r="H3759" s="13">
        <v>139.27000000000001</v>
      </c>
      <c r="I3759" s="13">
        <f>IFERROR(Table2[[#This Row],[Total Waste (tons)]] / (Table2[[#This Row],[Population (million)]]*1000), NA())</f>
        <v>2.2381566181566181E-2</v>
      </c>
      <c r="J3759" s="13">
        <v>1154.4000000000001</v>
      </c>
      <c r="K3759" s="13">
        <f>IFERROR(Table2[[#This Row],[Total Waste (tons)]] * Table2[[#This Row],[Household waste (%)]], NA())</f>
        <v>1507863.6608</v>
      </c>
      <c r="L3759" s="13">
        <v>58.36</v>
      </c>
      <c r="M3759" s="10">
        <f>SUMIFS(Table2[Household waste (%)], Table2[Country], "Australia", Table2[Year], 2020)</f>
        <v>1412.17</v>
      </c>
      <c r="N3759" s="10">
        <f>COUNTIFS(Table2[Year], "USA")</f>
        <v>0</v>
      </c>
    </row>
    <row r="3760" spans="1:14" x14ac:dyDescent="0.35">
      <c r="A3760" s="8" t="s">
        <v>35</v>
      </c>
      <c r="B3760" s="9">
        <v>2021</v>
      </c>
      <c r="C3760" s="8" t="s">
        <v>19</v>
      </c>
      <c r="D3760" s="9">
        <v>20154.43</v>
      </c>
      <c r="E3760" s="10">
        <v>19736.490000000002</v>
      </c>
      <c r="F3760" s="10">
        <f>IFERROR(Table2[[#This Row],[Economic loss ($ million)]]*1000000 / Table2[[#This Row],[Total Waste (tons)]], NA())</f>
        <v>979263.11982030747</v>
      </c>
      <c r="G3760" s="10" t="str">
        <f t="shared" si="58"/>
        <v>Medium</v>
      </c>
      <c r="H3760" s="10">
        <v>24.34</v>
      </c>
      <c r="I3760" s="10">
        <f>IFERROR(Table2[[#This Row],[Total Waste (tons)]] / (Table2[[#This Row],[Population (million)]]*1000), NA())</f>
        <v>3.5642538817953526E-2</v>
      </c>
      <c r="J3760" s="10">
        <v>565.46</v>
      </c>
      <c r="K3760" s="10">
        <f>IFERROR(Table2[[#This Row],[Total Waste (tons)]] * Table2[[#This Row],[Household waste (%)]], NA())</f>
        <v>853137.02189999993</v>
      </c>
      <c r="L3760" s="10">
        <v>42.33</v>
      </c>
      <c r="M3760" s="10">
        <f>SUMIFS(Table2[Household waste (%)], Table2[Country], "Australia", Table2[Year], 2020)</f>
        <v>1412.17</v>
      </c>
      <c r="N3760" s="10">
        <f>COUNTIFS(Table2[Year], "USA")</f>
        <v>0</v>
      </c>
    </row>
    <row r="3761" spans="1:14" x14ac:dyDescent="0.35">
      <c r="A3761" s="11" t="s">
        <v>12</v>
      </c>
      <c r="B3761" s="12">
        <v>2021</v>
      </c>
      <c r="C3761" s="11" t="s">
        <v>11</v>
      </c>
      <c r="D3761" s="12">
        <v>5614.12</v>
      </c>
      <c r="E3761" s="13">
        <v>6293.32</v>
      </c>
      <c r="F3761" s="13">
        <f>IFERROR(Table2[[#This Row],[Economic loss ($ million)]]*1000000 / Table2[[#This Row],[Total Waste (tons)]], NA())</f>
        <v>1120980.6701673637</v>
      </c>
      <c r="G3761" s="13" t="str">
        <f t="shared" si="58"/>
        <v>High</v>
      </c>
      <c r="H3761" s="13">
        <v>153.22</v>
      </c>
      <c r="I3761" s="13">
        <f>IFERROR(Table2[[#This Row],[Total Waste (tons)]] / (Table2[[#This Row],[Population (million)]]*1000), NA())</f>
        <v>4.0140998140998137E-3</v>
      </c>
      <c r="J3761" s="13">
        <v>1398.6</v>
      </c>
      <c r="K3761" s="13">
        <f>IFERROR(Table2[[#This Row],[Total Waste (tons)]] * Table2[[#This Row],[Household waste (%)]], NA())</f>
        <v>339541.97759999998</v>
      </c>
      <c r="L3761" s="13">
        <v>60.48</v>
      </c>
      <c r="M3761" s="10">
        <f>SUMIFS(Table2[Household waste (%)], Table2[Country], "Australia", Table2[Year], 2020)</f>
        <v>1412.17</v>
      </c>
      <c r="N3761" s="10">
        <f>COUNTIFS(Table2[Year], "USA")</f>
        <v>0</v>
      </c>
    </row>
    <row r="3762" spans="1:14" x14ac:dyDescent="0.35">
      <c r="A3762" s="8" t="s">
        <v>27</v>
      </c>
      <c r="B3762" s="9">
        <v>2019</v>
      </c>
      <c r="C3762" s="8" t="s">
        <v>25</v>
      </c>
      <c r="D3762" s="9">
        <v>917.28</v>
      </c>
      <c r="E3762" s="10">
        <v>992.66</v>
      </c>
      <c r="F3762" s="10">
        <f>IFERROR(Table2[[#This Row],[Economic loss ($ million)]]*1000000 / Table2[[#This Row],[Total Waste (tons)]], NA())</f>
        <v>1082177.7428920285</v>
      </c>
      <c r="G3762" s="10" t="str">
        <f t="shared" si="58"/>
        <v>Medium</v>
      </c>
      <c r="H3762" s="10">
        <v>135.5</v>
      </c>
      <c r="I3762" s="10">
        <f>IFERROR(Table2[[#This Row],[Total Waste (tons)]] / (Table2[[#This Row],[Population (million)]]*1000), NA())</f>
        <v>1.3775041297492115E-3</v>
      </c>
      <c r="J3762" s="10">
        <v>665.9</v>
      </c>
      <c r="K3762" s="10">
        <f>IFERROR(Table2[[#This Row],[Total Waste (tons)]] * Table2[[#This Row],[Household waste (%)]], NA())</f>
        <v>62063.164799999999</v>
      </c>
      <c r="L3762" s="10">
        <v>67.66</v>
      </c>
      <c r="M3762" s="10">
        <f>SUMIFS(Table2[Household waste (%)], Table2[Country], "Australia", Table2[Year], 2020)</f>
        <v>1412.17</v>
      </c>
      <c r="N3762" s="10">
        <f>COUNTIFS(Table2[Year], "USA")</f>
        <v>0</v>
      </c>
    </row>
    <row r="3763" spans="1:14" x14ac:dyDescent="0.35">
      <c r="A3763" s="11" t="s">
        <v>18</v>
      </c>
      <c r="B3763" s="12">
        <v>2024</v>
      </c>
      <c r="C3763" s="11" t="s">
        <v>22</v>
      </c>
      <c r="D3763" s="12">
        <v>44300.46</v>
      </c>
      <c r="E3763" s="13">
        <v>43616.35</v>
      </c>
      <c r="F3763" s="13">
        <f>IFERROR(Table2[[#This Row],[Economic loss ($ million)]]*1000000 / Table2[[#This Row],[Total Waste (tons)]], NA())</f>
        <v>984557.49669416528</v>
      </c>
      <c r="G3763" s="13" t="str">
        <f t="shared" si="58"/>
        <v>Medium</v>
      </c>
      <c r="H3763" s="13">
        <v>123.86</v>
      </c>
      <c r="I3763" s="13">
        <f>IFERROR(Table2[[#This Row],[Total Waste (tons)]] / (Table2[[#This Row],[Population (million)]]*1000), NA())</f>
        <v>0.10321154652625693</v>
      </c>
      <c r="J3763" s="13">
        <v>429.22</v>
      </c>
      <c r="K3763" s="13">
        <f>IFERROR(Table2[[#This Row],[Total Waste (tons)]] * Table2[[#This Row],[Household waste (%)]], NA())</f>
        <v>2309825.9844</v>
      </c>
      <c r="L3763" s="13">
        <v>52.14</v>
      </c>
      <c r="M3763" s="10">
        <f>SUMIFS(Table2[Household waste (%)], Table2[Country], "Australia", Table2[Year], 2020)</f>
        <v>1412.17</v>
      </c>
      <c r="N3763" s="10">
        <f>COUNTIFS(Table2[Year], "USA")</f>
        <v>0</v>
      </c>
    </row>
    <row r="3764" spans="1:14" x14ac:dyDescent="0.35">
      <c r="A3764" s="8" t="s">
        <v>32</v>
      </c>
      <c r="B3764" s="9">
        <v>2022</v>
      </c>
      <c r="C3764" s="8" t="s">
        <v>9</v>
      </c>
      <c r="D3764" s="9">
        <v>38189.07</v>
      </c>
      <c r="E3764" s="10">
        <v>40072.300000000003</v>
      </c>
      <c r="F3764" s="10">
        <f>IFERROR(Table2[[#This Row],[Economic loss ($ million)]]*1000000 / Table2[[#This Row],[Total Waste (tons)]], NA())</f>
        <v>1049313.3244669221</v>
      </c>
      <c r="G3764" s="10" t="str">
        <f t="shared" si="58"/>
        <v>Medium</v>
      </c>
      <c r="H3764" s="10">
        <v>49.81</v>
      </c>
      <c r="I3764" s="10">
        <f>IFERROR(Table2[[#This Row],[Total Waste (tons)]] / (Table2[[#This Row],[Population (million)]]*1000), NA())</f>
        <v>6.8385269679822364E-2</v>
      </c>
      <c r="J3764" s="10">
        <v>558.44000000000005</v>
      </c>
      <c r="K3764" s="10">
        <f>IFERROR(Table2[[#This Row],[Total Waste (tons)]] * Table2[[#This Row],[Household waste (%)]], NA())</f>
        <v>1931603.1605999998</v>
      </c>
      <c r="L3764" s="10">
        <v>50.58</v>
      </c>
      <c r="M3764" s="10">
        <f>SUMIFS(Table2[Household waste (%)], Table2[Country], "Australia", Table2[Year], 2020)</f>
        <v>1412.17</v>
      </c>
      <c r="N3764" s="10">
        <f>COUNTIFS(Table2[Year], "USA")</f>
        <v>0</v>
      </c>
    </row>
    <row r="3765" spans="1:14" x14ac:dyDescent="0.35">
      <c r="A3765" s="11" t="s">
        <v>23</v>
      </c>
      <c r="B3765" s="12">
        <v>2020</v>
      </c>
      <c r="C3765" s="11" t="s">
        <v>11</v>
      </c>
      <c r="D3765" s="12">
        <v>1175.3800000000001</v>
      </c>
      <c r="E3765" s="13">
        <v>1025.0999999999999</v>
      </c>
      <c r="F3765" s="13">
        <f>IFERROR(Table2[[#This Row],[Economic loss ($ million)]]*1000000 / Table2[[#This Row],[Total Waste (tons)]], NA())</f>
        <v>872143.47700318182</v>
      </c>
      <c r="G3765" s="13" t="str">
        <f t="shared" si="58"/>
        <v>Low</v>
      </c>
      <c r="H3765" s="13">
        <v>80.09</v>
      </c>
      <c r="I3765" s="13">
        <f>IFERROR(Table2[[#This Row],[Total Waste (tons)]] / (Table2[[#This Row],[Population (million)]]*1000), NA())</f>
        <v>1.5361231637827384E-3</v>
      </c>
      <c r="J3765" s="13">
        <v>765.16</v>
      </c>
      <c r="K3765" s="13">
        <f>IFERROR(Table2[[#This Row],[Total Waste (tons)]] * Table2[[#This Row],[Household waste (%)]], NA())</f>
        <v>49154.391600000003</v>
      </c>
      <c r="L3765" s="13">
        <v>41.82</v>
      </c>
      <c r="M3765" s="10">
        <f>SUMIFS(Table2[Household waste (%)], Table2[Country], "Australia", Table2[Year], 2020)</f>
        <v>1412.17</v>
      </c>
      <c r="N3765" s="10">
        <f>COUNTIFS(Table2[Year], "USA")</f>
        <v>0</v>
      </c>
    </row>
    <row r="3766" spans="1:14" x14ac:dyDescent="0.35">
      <c r="A3766" s="8" t="s">
        <v>27</v>
      </c>
      <c r="B3766" s="9">
        <v>2020</v>
      </c>
      <c r="C3766" s="8" t="s">
        <v>11</v>
      </c>
      <c r="D3766" s="9">
        <v>26941.09</v>
      </c>
      <c r="E3766" s="10">
        <v>30233.08</v>
      </c>
      <c r="F3766" s="10">
        <f>IFERROR(Table2[[#This Row],[Economic loss ($ million)]]*1000000 / Table2[[#This Row],[Total Waste (tons)]], NA())</f>
        <v>1122192.1607477649</v>
      </c>
      <c r="G3766" s="10" t="str">
        <f t="shared" si="58"/>
        <v>High</v>
      </c>
      <c r="H3766" s="10">
        <v>84.62</v>
      </c>
      <c r="I3766" s="10">
        <f>IFERROR(Table2[[#This Row],[Total Waste (tons)]] / (Table2[[#This Row],[Population (million)]]*1000), NA())</f>
        <v>3.6163993180933461E-2</v>
      </c>
      <c r="J3766" s="10">
        <v>744.97</v>
      </c>
      <c r="K3766" s="10">
        <f>IFERROR(Table2[[#This Row],[Total Waste (tons)]] * Table2[[#This Row],[Household waste (%)]], NA())</f>
        <v>1657685.2677</v>
      </c>
      <c r="L3766" s="10">
        <v>61.53</v>
      </c>
      <c r="M3766" s="10">
        <f>SUMIFS(Table2[Household waste (%)], Table2[Country], "Australia", Table2[Year], 2020)</f>
        <v>1412.17</v>
      </c>
      <c r="N3766" s="10">
        <f>COUNTIFS(Table2[Year], "USA")</f>
        <v>0</v>
      </c>
    </row>
    <row r="3767" spans="1:14" x14ac:dyDescent="0.35">
      <c r="A3767" s="11" t="s">
        <v>18</v>
      </c>
      <c r="B3767" s="12">
        <v>2021</v>
      </c>
      <c r="C3767" s="11" t="s">
        <v>19</v>
      </c>
      <c r="D3767" s="12">
        <v>15318.23</v>
      </c>
      <c r="E3767" s="13">
        <v>14014.57</v>
      </c>
      <c r="F3767" s="13">
        <f>IFERROR(Table2[[#This Row],[Economic loss ($ million)]]*1000000 / Table2[[#This Row],[Total Waste (tons)]], NA())</f>
        <v>914894.8670962638</v>
      </c>
      <c r="G3767" s="13" t="str">
        <f t="shared" si="58"/>
        <v>Low</v>
      </c>
      <c r="H3767" s="13">
        <v>102.65</v>
      </c>
      <c r="I3767" s="13">
        <f>IFERROR(Table2[[#This Row],[Total Waste (tons)]] / (Table2[[#This Row],[Population (million)]]*1000), NA())</f>
        <v>1.151486882658047E-2</v>
      </c>
      <c r="J3767" s="13">
        <v>1330.3</v>
      </c>
      <c r="K3767" s="13">
        <f>IFERROR(Table2[[#This Row],[Total Waste (tons)]] * Table2[[#This Row],[Household waste (%)]], NA())</f>
        <v>580867.28159999999</v>
      </c>
      <c r="L3767" s="13">
        <v>37.92</v>
      </c>
      <c r="M3767" s="10">
        <f>SUMIFS(Table2[Household waste (%)], Table2[Country], "Australia", Table2[Year], 2020)</f>
        <v>1412.17</v>
      </c>
      <c r="N3767" s="10">
        <f>COUNTIFS(Table2[Year], "USA")</f>
        <v>0</v>
      </c>
    </row>
    <row r="3768" spans="1:14" x14ac:dyDescent="0.35">
      <c r="A3768" s="8" t="s">
        <v>33</v>
      </c>
      <c r="B3768" s="9">
        <v>2020</v>
      </c>
      <c r="C3768" s="8" t="s">
        <v>22</v>
      </c>
      <c r="D3768" s="9">
        <v>35825.85</v>
      </c>
      <c r="E3768" s="10">
        <v>37679.360000000001</v>
      </c>
      <c r="F3768" s="10">
        <f>IFERROR(Table2[[#This Row],[Economic loss ($ million)]]*1000000 / Table2[[#This Row],[Total Waste (tons)]], NA())</f>
        <v>1051736.6650058548</v>
      </c>
      <c r="G3768" s="10" t="str">
        <f t="shared" si="58"/>
        <v>Medium</v>
      </c>
      <c r="H3768" s="10">
        <v>188.57</v>
      </c>
      <c r="I3768" s="10">
        <f>IFERROR(Table2[[#This Row],[Total Waste (tons)]] / (Table2[[#This Row],[Population (million)]]*1000), NA())</f>
        <v>3.9020454619716163E-2</v>
      </c>
      <c r="J3768" s="10">
        <v>918.13</v>
      </c>
      <c r="K3768" s="10">
        <f>IFERROR(Table2[[#This Row],[Total Waste (tons)]] * Table2[[#This Row],[Household waste (%)]], NA())</f>
        <v>1189776.4785</v>
      </c>
      <c r="L3768" s="10">
        <v>33.21</v>
      </c>
      <c r="M3768" s="10">
        <f>SUMIFS(Table2[Household waste (%)], Table2[Country], "Australia", Table2[Year], 2020)</f>
        <v>1412.17</v>
      </c>
      <c r="N3768" s="10">
        <f>COUNTIFS(Table2[Year], "USA")</f>
        <v>0</v>
      </c>
    </row>
    <row r="3769" spans="1:14" x14ac:dyDescent="0.35">
      <c r="A3769" s="11" t="s">
        <v>28</v>
      </c>
      <c r="B3769" s="12">
        <v>2023</v>
      </c>
      <c r="C3769" s="11" t="s">
        <v>11</v>
      </c>
      <c r="D3769" s="12">
        <v>26233.47</v>
      </c>
      <c r="E3769" s="13">
        <v>25248.35</v>
      </c>
      <c r="F3769" s="13">
        <f>IFERROR(Table2[[#This Row],[Economic loss ($ million)]]*1000000 / Table2[[#This Row],[Total Waste (tons)]], NA())</f>
        <v>962447.97199912928</v>
      </c>
      <c r="G3769" s="13" t="str">
        <f t="shared" si="58"/>
        <v>Medium</v>
      </c>
      <c r="H3769" s="13">
        <v>31.35</v>
      </c>
      <c r="I3769" s="13">
        <f>IFERROR(Table2[[#This Row],[Total Waste (tons)]] / (Table2[[#This Row],[Population (million)]]*1000), NA())</f>
        <v>8.3225373560483484E-2</v>
      </c>
      <c r="J3769" s="13">
        <v>315.20999999999998</v>
      </c>
      <c r="K3769" s="13">
        <f>IFERROR(Table2[[#This Row],[Total Waste (tons)]] * Table2[[#This Row],[Household waste (%)]], NA())</f>
        <v>1800140.7114000001</v>
      </c>
      <c r="L3769" s="13">
        <v>68.62</v>
      </c>
      <c r="M3769" s="10">
        <f>SUMIFS(Table2[Household waste (%)], Table2[Country], "Australia", Table2[Year], 2020)</f>
        <v>1412.17</v>
      </c>
      <c r="N3769" s="10">
        <f>COUNTIFS(Table2[Year], "USA")</f>
        <v>0</v>
      </c>
    </row>
    <row r="3770" spans="1:14" x14ac:dyDescent="0.35">
      <c r="A3770" s="8" t="s">
        <v>27</v>
      </c>
      <c r="B3770" s="9">
        <v>2019</v>
      </c>
      <c r="C3770" s="8" t="s">
        <v>15</v>
      </c>
      <c r="D3770" s="9">
        <v>13488.18</v>
      </c>
      <c r="E3770" s="10">
        <v>15473.9</v>
      </c>
      <c r="F3770" s="10">
        <f>IFERROR(Table2[[#This Row],[Economic loss ($ million)]]*1000000 / Table2[[#This Row],[Total Waste (tons)]], NA())</f>
        <v>1147219.2690192449</v>
      </c>
      <c r="G3770" s="10" t="str">
        <f t="shared" si="58"/>
        <v>High</v>
      </c>
      <c r="H3770" s="10">
        <v>113.95</v>
      </c>
      <c r="I3770" s="10">
        <f>IFERROR(Table2[[#This Row],[Total Waste (tons)]] / (Table2[[#This Row],[Population (million)]]*1000), NA())</f>
        <v>0.41953903576982893</v>
      </c>
      <c r="J3770" s="10">
        <v>32.15</v>
      </c>
      <c r="K3770" s="10">
        <f>IFERROR(Table2[[#This Row],[Total Waste (tons)]] * Table2[[#This Row],[Household waste (%)]], NA())</f>
        <v>906001.05060000008</v>
      </c>
      <c r="L3770" s="10">
        <v>67.17</v>
      </c>
      <c r="M3770" s="10">
        <f>SUMIFS(Table2[Household waste (%)], Table2[Country], "Australia", Table2[Year], 2020)</f>
        <v>1412.17</v>
      </c>
      <c r="N3770" s="10">
        <f>COUNTIFS(Table2[Year], "USA")</f>
        <v>0</v>
      </c>
    </row>
    <row r="3771" spans="1:14" x14ac:dyDescent="0.35">
      <c r="A3771" s="11" t="s">
        <v>16</v>
      </c>
      <c r="B3771" s="12">
        <v>2022</v>
      </c>
      <c r="C3771" s="11" t="s">
        <v>20</v>
      </c>
      <c r="D3771" s="12">
        <v>24589.27</v>
      </c>
      <c r="E3771" s="13">
        <v>20840.73</v>
      </c>
      <c r="F3771" s="13">
        <f>IFERROR(Table2[[#This Row],[Economic loss ($ million)]]*1000000 / Table2[[#This Row],[Total Waste (tons)]], NA())</f>
        <v>847553.83140695107</v>
      </c>
      <c r="G3771" s="13" t="str">
        <f t="shared" si="58"/>
        <v>Low</v>
      </c>
      <c r="H3771" s="13">
        <v>143.07</v>
      </c>
      <c r="I3771" s="13">
        <f>IFERROR(Table2[[#This Row],[Total Waste (tons)]] / (Table2[[#This Row],[Population (million)]]*1000), NA())</f>
        <v>3.0286828102675273E-2</v>
      </c>
      <c r="J3771" s="13">
        <v>811.88</v>
      </c>
      <c r="K3771" s="13">
        <f>IFERROR(Table2[[#This Row],[Total Waste (tons)]] * Table2[[#This Row],[Household waste (%)]], NA())</f>
        <v>1135778.3813</v>
      </c>
      <c r="L3771" s="13">
        <v>46.19</v>
      </c>
      <c r="M3771" s="10">
        <f>SUMIFS(Table2[Household waste (%)], Table2[Country], "Australia", Table2[Year], 2020)</f>
        <v>1412.17</v>
      </c>
      <c r="N3771" s="10">
        <f>COUNTIFS(Table2[Year], "USA")</f>
        <v>0</v>
      </c>
    </row>
    <row r="3772" spans="1:14" x14ac:dyDescent="0.35">
      <c r="A3772" s="8" t="s">
        <v>8</v>
      </c>
      <c r="B3772" s="9">
        <v>2023</v>
      </c>
      <c r="C3772" s="8" t="s">
        <v>15</v>
      </c>
      <c r="D3772" s="9">
        <v>12509.03</v>
      </c>
      <c r="E3772" s="10">
        <v>12718.88</v>
      </c>
      <c r="F3772" s="10">
        <f>IFERROR(Table2[[#This Row],[Economic loss ($ million)]]*1000000 / Table2[[#This Row],[Total Waste (tons)]], NA())</f>
        <v>1016775.8811034908</v>
      </c>
      <c r="G3772" s="10" t="str">
        <f t="shared" si="58"/>
        <v>Medium</v>
      </c>
      <c r="H3772" s="10">
        <v>26.14</v>
      </c>
      <c r="I3772" s="10">
        <f>IFERROR(Table2[[#This Row],[Total Waste (tons)]] / (Table2[[#This Row],[Population (million)]]*1000), NA())</f>
        <v>1.1659952275311795E-2</v>
      </c>
      <c r="J3772" s="10">
        <v>1072.82</v>
      </c>
      <c r="K3772" s="10">
        <f>IFERROR(Table2[[#This Row],[Total Waste (tons)]] * Table2[[#This Row],[Household waste (%)]], NA())</f>
        <v>387154.47850000003</v>
      </c>
      <c r="L3772" s="10">
        <v>30.95</v>
      </c>
      <c r="M3772" s="10">
        <f>SUMIFS(Table2[Household waste (%)], Table2[Country], "Australia", Table2[Year], 2020)</f>
        <v>1412.17</v>
      </c>
      <c r="N3772" s="10">
        <f>COUNTIFS(Table2[Year], "USA")</f>
        <v>0</v>
      </c>
    </row>
    <row r="3773" spans="1:14" x14ac:dyDescent="0.35">
      <c r="A3773" s="11" t="s">
        <v>35</v>
      </c>
      <c r="B3773" s="12">
        <v>2022</v>
      </c>
      <c r="C3773" s="11" t="s">
        <v>22</v>
      </c>
      <c r="D3773" s="12">
        <v>39737.360000000001</v>
      </c>
      <c r="E3773" s="13">
        <v>37233.21</v>
      </c>
      <c r="F3773" s="13">
        <f>IFERROR(Table2[[#This Row],[Economic loss ($ million)]]*1000000 / Table2[[#This Row],[Total Waste (tons)]], NA())</f>
        <v>936982.47694361175</v>
      </c>
      <c r="G3773" s="13" t="str">
        <f t="shared" si="58"/>
        <v>Low</v>
      </c>
      <c r="H3773" s="13">
        <v>164.5</v>
      </c>
      <c r="I3773" s="13">
        <f>IFERROR(Table2[[#This Row],[Total Waste (tons)]] / (Table2[[#This Row],[Population (million)]]*1000), NA())</f>
        <v>7.8571151754819574E-2</v>
      </c>
      <c r="J3773" s="13">
        <v>505.75</v>
      </c>
      <c r="K3773" s="13">
        <f>IFERROR(Table2[[#This Row],[Total Waste (tons)]] * Table2[[#This Row],[Household waste (%)]], NA())</f>
        <v>2437887.0360000003</v>
      </c>
      <c r="L3773" s="13">
        <v>61.35</v>
      </c>
      <c r="M3773" s="10">
        <f>SUMIFS(Table2[Household waste (%)], Table2[Country], "Australia", Table2[Year], 2020)</f>
        <v>1412.17</v>
      </c>
      <c r="N3773" s="10">
        <f>COUNTIFS(Table2[Year], "USA")</f>
        <v>0</v>
      </c>
    </row>
    <row r="3774" spans="1:14" x14ac:dyDescent="0.35">
      <c r="A3774" s="8" t="s">
        <v>14</v>
      </c>
      <c r="B3774" s="9">
        <v>2018</v>
      </c>
      <c r="C3774" s="8" t="s">
        <v>11</v>
      </c>
      <c r="D3774" s="9">
        <v>33292</v>
      </c>
      <c r="E3774" s="10">
        <v>35916.14</v>
      </c>
      <c r="F3774" s="10">
        <f>IFERROR(Table2[[#This Row],[Economic loss ($ million)]]*1000000 / Table2[[#This Row],[Total Waste (tons)]], NA())</f>
        <v>1078821.9392046137</v>
      </c>
      <c r="G3774" s="10" t="str">
        <f t="shared" si="58"/>
        <v>Medium</v>
      </c>
      <c r="H3774" s="10">
        <v>161.26</v>
      </c>
      <c r="I3774" s="10">
        <f>IFERROR(Table2[[#This Row],[Total Waste (tons)]] / (Table2[[#This Row],[Population (million)]]*1000), NA())</f>
        <v>3.544605687637746E-2</v>
      </c>
      <c r="J3774" s="10">
        <v>939.23</v>
      </c>
      <c r="K3774" s="10">
        <f>IFERROR(Table2[[#This Row],[Total Waste (tons)]] * Table2[[#This Row],[Household waste (%)]], NA())</f>
        <v>2036804.56</v>
      </c>
      <c r="L3774" s="10">
        <v>61.18</v>
      </c>
      <c r="M3774" s="10">
        <f>SUMIFS(Table2[Household waste (%)], Table2[Country], "Australia", Table2[Year], 2020)</f>
        <v>1412.17</v>
      </c>
      <c r="N3774" s="10">
        <f>COUNTIFS(Table2[Year], "USA")</f>
        <v>0</v>
      </c>
    </row>
    <row r="3775" spans="1:14" x14ac:dyDescent="0.35">
      <c r="A3775" s="11" t="s">
        <v>32</v>
      </c>
      <c r="B3775" s="12">
        <v>2021</v>
      </c>
      <c r="C3775" s="11" t="s">
        <v>9</v>
      </c>
      <c r="D3775" s="12">
        <v>25147.37</v>
      </c>
      <c r="E3775" s="13">
        <v>24496.86</v>
      </c>
      <c r="F3775" s="13">
        <f>IFERROR(Table2[[#This Row],[Economic loss ($ million)]]*1000000 / Table2[[#This Row],[Total Waste (tons)]], NA())</f>
        <v>974132.08617839566</v>
      </c>
      <c r="G3775" s="13" t="str">
        <f t="shared" si="58"/>
        <v>Medium</v>
      </c>
      <c r="H3775" s="13">
        <v>98.8</v>
      </c>
      <c r="I3775" s="13">
        <f>IFERROR(Table2[[#This Row],[Total Waste (tons)]] / (Table2[[#This Row],[Population (million)]]*1000), NA())</f>
        <v>2.2257264238615744E-2</v>
      </c>
      <c r="J3775" s="13">
        <v>1129.8499999999999</v>
      </c>
      <c r="K3775" s="13">
        <f>IFERROR(Table2[[#This Row],[Total Waste (tons)]] * Table2[[#This Row],[Household waste (%)]], NA())</f>
        <v>768252.15350000001</v>
      </c>
      <c r="L3775" s="13">
        <v>30.55</v>
      </c>
      <c r="M3775" s="10">
        <f>SUMIFS(Table2[Household waste (%)], Table2[Country], "Australia", Table2[Year], 2020)</f>
        <v>1412.17</v>
      </c>
      <c r="N3775" s="10">
        <f>COUNTIFS(Table2[Year], "USA")</f>
        <v>0</v>
      </c>
    </row>
    <row r="3776" spans="1:14" x14ac:dyDescent="0.35">
      <c r="A3776" s="8" t="s">
        <v>12</v>
      </c>
      <c r="B3776" s="9">
        <v>2018</v>
      </c>
      <c r="C3776" s="8" t="s">
        <v>15</v>
      </c>
      <c r="D3776" s="9">
        <v>29555.99</v>
      </c>
      <c r="E3776" s="10">
        <v>31577.93</v>
      </c>
      <c r="F3776" s="10">
        <f>IFERROR(Table2[[#This Row],[Economic loss ($ million)]]*1000000 / Table2[[#This Row],[Total Waste (tons)]], NA())</f>
        <v>1068410.4981765116</v>
      </c>
      <c r="G3776" s="10" t="str">
        <f t="shared" si="58"/>
        <v>Medium</v>
      </c>
      <c r="H3776" s="10">
        <v>56.79</v>
      </c>
      <c r="I3776" s="10">
        <f>IFERROR(Table2[[#This Row],[Total Waste (tons)]] / (Table2[[#This Row],[Population (million)]]*1000), NA())</f>
        <v>2.5733755322020324E-2</v>
      </c>
      <c r="J3776" s="10">
        <v>1148.53</v>
      </c>
      <c r="K3776" s="10">
        <f>IFERROR(Table2[[#This Row],[Total Waste (tons)]] * Table2[[#This Row],[Household waste (%)]], NA())</f>
        <v>1466568.2238</v>
      </c>
      <c r="L3776" s="10">
        <v>49.62</v>
      </c>
      <c r="M3776" s="10">
        <f>SUMIFS(Table2[Household waste (%)], Table2[Country], "Australia", Table2[Year], 2020)</f>
        <v>1412.17</v>
      </c>
      <c r="N3776" s="10">
        <f>COUNTIFS(Table2[Year], "USA")</f>
        <v>0</v>
      </c>
    </row>
    <row r="3777" spans="1:14" x14ac:dyDescent="0.35">
      <c r="A3777" s="11" t="s">
        <v>24</v>
      </c>
      <c r="B3777" s="12">
        <v>2019</v>
      </c>
      <c r="C3777" s="11" t="s">
        <v>11</v>
      </c>
      <c r="D3777" s="12">
        <v>24893.78</v>
      </c>
      <c r="E3777" s="13">
        <v>25786.68</v>
      </c>
      <c r="F3777" s="13">
        <f>IFERROR(Table2[[#This Row],[Economic loss ($ million)]]*1000000 / Table2[[#This Row],[Total Waste (tons)]], NA())</f>
        <v>1035868.3976479266</v>
      </c>
      <c r="G3777" s="13" t="str">
        <f t="shared" si="58"/>
        <v>Medium</v>
      </c>
      <c r="H3777" s="13">
        <v>176.97</v>
      </c>
      <c r="I3777" s="13">
        <f>IFERROR(Table2[[#This Row],[Total Waste (tons)]] / (Table2[[#This Row],[Population (million)]]*1000), NA())</f>
        <v>3.0304680747458762E-2</v>
      </c>
      <c r="J3777" s="13">
        <v>821.45</v>
      </c>
      <c r="K3777" s="13">
        <f>IFERROR(Table2[[#This Row],[Total Waste (tons)]] * Table2[[#This Row],[Household waste (%)]], NA())</f>
        <v>1580008.2165999999</v>
      </c>
      <c r="L3777" s="13">
        <v>63.47</v>
      </c>
      <c r="M3777" s="10">
        <f>SUMIFS(Table2[Household waste (%)], Table2[Country], "Australia", Table2[Year], 2020)</f>
        <v>1412.17</v>
      </c>
      <c r="N3777" s="10">
        <f>COUNTIFS(Table2[Year], "USA")</f>
        <v>0</v>
      </c>
    </row>
    <row r="3778" spans="1:14" x14ac:dyDescent="0.35">
      <c r="A3778" s="8" t="s">
        <v>16</v>
      </c>
      <c r="B3778" s="9">
        <v>2024</v>
      </c>
      <c r="C3778" s="8" t="s">
        <v>20</v>
      </c>
      <c r="D3778" s="9">
        <v>21192.16</v>
      </c>
      <c r="E3778" s="10">
        <v>18305.169999999998</v>
      </c>
      <c r="F3778" s="10">
        <f>IFERROR(Table2[[#This Row],[Economic loss ($ million)]]*1000000 / Table2[[#This Row],[Total Waste (tons)]], NA())</f>
        <v>863770.84733222099</v>
      </c>
      <c r="G3778" s="10" t="str">
        <f t="shared" ref="G3778:G3841" si="59">IF(F3778&gt;1100000,"High",IF(F3778&gt;=950000,"Medium","Low"))</f>
        <v>Low</v>
      </c>
      <c r="H3778" s="10">
        <v>176.32</v>
      </c>
      <c r="I3778" s="10">
        <f>IFERROR(Table2[[#This Row],[Total Waste (tons)]] / (Table2[[#This Row],[Population (million)]]*1000), NA())</f>
        <v>6.4187545432517562E-2</v>
      </c>
      <c r="J3778" s="10">
        <v>330.16</v>
      </c>
      <c r="K3778" s="10">
        <f>IFERROR(Table2[[#This Row],[Total Waste (tons)]] * Table2[[#This Row],[Household waste (%)]], NA())</f>
        <v>1184005.9791999999</v>
      </c>
      <c r="L3778" s="10">
        <v>55.87</v>
      </c>
      <c r="M3778" s="10">
        <f>SUMIFS(Table2[Household waste (%)], Table2[Country], "Australia", Table2[Year], 2020)</f>
        <v>1412.17</v>
      </c>
      <c r="N3778" s="10">
        <f>COUNTIFS(Table2[Year], "USA")</f>
        <v>0</v>
      </c>
    </row>
    <row r="3779" spans="1:14" x14ac:dyDescent="0.35">
      <c r="A3779" s="11" t="s">
        <v>12</v>
      </c>
      <c r="B3779" s="12">
        <v>2019</v>
      </c>
      <c r="C3779" s="11" t="s">
        <v>25</v>
      </c>
      <c r="D3779" s="12">
        <v>10981.16</v>
      </c>
      <c r="E3779" s="13">
        <v>10432.19</v>
      </c>
      <c r="F3779" s="13">
        <f>IFERROR(Table2[[#This Row],[Economic loss ($ million)]]*1000000 / Table2[[#This Row],[Total Waste (tons)]], NA())</f>
        <v>950008.01372532593</v>
      </c>
      <c r="G3779" s="13" t="str">
        <f t="shared" si="59"/>
        <v>Medium</v>
      </c>
      <c r="H3779" s="13">
        <v>31.15</v>
      </c>
      <c r="I3779" s="13">
        <f>IFERROR(Table2[[#This Row],[Total Waste (tons)]] / (Table2[[#This Row],[Population (million)]]*1000), NA())</f>
        <v>4.8781306916618541E-2</v>
      </c>
      <c r="J3779" s="13">
        <v>225.11</v>
      </c>
      <c r="K3779" s="13">
        <f>IFERROR(Table2[[#This Row],[Total Waste (tons)]] * Table2[[#This Row],[Household waste (%)]], NA())</f>
        <v>483171.04</v>
      </c>
      <c r="L3779" s="13">
        <v>44</v>
      </c>
      <c r="M3779" s="10">
        <f>SUMIFS(Table2[Household waste (%)], Table2[Country], "Australia", Table2[Year], 2020)</f>
        <v>1412.17</v>
      </c>
      <c r="N3779" s="10">
        <f>COUNTIFS(Table2[Year], "USA")</f>
        <v>0</v>
      </c>
    </row>
    <row r="3780" spans="1:14" x14ac:dyDescent="0.35">
      <c r="A3780" s="8" t="s">
        <v>34</v>
      </c>
      <c r="B3780" s="9">
        <v>2023</v>
      </c>
      <c r="C3780" s="8" t="s">
        <v>13</v>
      </c>
      <c r="D3780" s="9">
        <v>16739.669999999998</v>
      </c>
      <c r="E3780" s="10">
        <v>18537.919999999998</v>
      </c>
      <c r="F3780" s="10">
        <f>IFERROR(Table2[[#This Row],[Economic loss ($ million)]]*1000000 / Table2[[#This Row],[Total Waste (tons)]], NA())</f>
        <v>1107424.4593830106</v>
      </c>
      <c r="G3780" s="10" t="str">
        <f t="shared" si="59"/>
        <v>High</v>
      </c>
      <c r="H3780" s="10">
        <v>121.72</v>
      </c>
      <c r="I3780" s="10">
        <f>IFERROR(Table2[[#This Row],[Total Waste (tons)]] / (Table2[[#This Row],[Population (million)]]*1000), NA())</f>
        <v>1.6208203022879772E-2</v>
      </c>
      <c r="J3780" s="10">
        <v>1032.79</v>
      </c>
      <c r="K3780" s="10">
        <f>IFERROR(Table2[[#This Row],[Total Waste (tons)]] * Table2[[#This Row],[Household waste (%)]], NA())</f>
        <v>910805.44469999988</v>
      </c>
      <c r="L3780" s="10">
        <v>54.41</v>
      </c>
      <c r="M3780" s="10">
        <f>SUMIFS(Table2[Household waste (%)], Table2[Country], "Australia", Table2[Year], 2020)</f>
        <v>1412.17</v>
      </c>
      <c r="N3780" s="10">
        <f>COUNTIFS(Table2[Year], "USA")</f>
        <v>0</v>
      </c>
    </row>
    <row r="3781" spans="1:14" x14ac:dyDescent="0.35">
      <c r="A3781" s="11" t="s">
        <v>10</v>
      </c>
      <c r="B3781" s="12">
        <v>2022</v>
      </c>
      <c r="C3781" s="11" t="s">
        <v>22</v>
      </c>
      <c r="D3781" s="12">
        <v>2307.08</v>
      </c>
      <c r="E3781" s="13">
        <v>1887.99</v>
      </c>
      <c r="F3781" s="13">
        <f>IFERROR(Table2[[#This Row],[Economic loss ($ million)]]*1000000 / Table2[[#This Row],[Total Waste (tons)]], NA())</f>
        <v>818346.13450768939</v>
      </c>
      <c r="G3781" s="13" t="str">
        <f t="shared" si="59"/>
        <v>Low</v>
      </c>
      <c r="H3781" s="13">
        <v>73.510000000000005</v>
      </c>
      <c r="I3781" s="13">
        <f>IFERROR(Table2[[#This Row],[Total Waste (tons)]] / (Table2[[#This Row],[Population (million)]]*1000), NA())</f>
        <v>8.5733184689706421E-2</v>
      </c>
      <c r="J3781" s="13">
        <v>26.91</v>
      </c>
      <c r="K3781" s="13">
        <f>IFERROR(Table2[[#This Row],[Total Waste (tons)]] * Table2[[#This Row],[Household waste (%)]], NA())</f>
        <v>136832.9148</v>
      </c>
      <c r="L3781" s="13">
        <v>59.31</v>
      </c>
      <c r="M3781" s="10">
        <f>SUMIFS(Table2[Household waste (%)], Table2[Country], "Australia", Table2[Year], 2020)</f>
        <v>1412.17</v>
      </c>
      <c r="N3781" s="10">
        <f>COUNTIFS(Table2[Year], "USA")</f>
        <v>0</v>
      </c>
    </row>
    <row r="3782" spans="1:14" x14ac:dyDescent="0.35">
      <c r="A3782" s="8" t="s">
        <v>17</v>
      </c>
      <c r="B3782" s="9">
        <v>2020</v>
      </c>
      <c r="C3782" s="8" t="s">
        <v>22</v>
      </c>
      <c r="D3782" s="9">
        <v>23749.46</v>
      </c>
      <c r="E3782" s="10">
        <v>23322.880000000001</v>
      </c>
      <c r="F3782" s="10">
        <f>IFERROR(Table2[[#This Row],[Economic loss ($ million)]]*1000000 / Table2[[#This Row],[Total Waste (tons)]], NA())</f>
        <v>982038.32845041528</v>
      </c>
      <c r="G3782" s="10" t="str">
        <f t="shared" si="59"/>
        <v>Medium</v>
      </c>
      <c r="H3782" s="10">
        <v>109.22</v>
      </c>
      <c r="I3782" s="10">
        <f>IFERROR(Table2[[#This Row],[Total Waste (tons)]] / (Table2[[#This Row],[Population (million)]]*1000), NA())</f>
        <v>4.6978399335364164E-2</v>
      </c>
      <c r="J3782" s="10">
        <v>505.54</v>
      </c>
      <c r="K3782" s="10">
        <f>IFERROR(Table2[[#This Row],[Total Waste (tons)]] * Table2[[#This Row],[Household waste (%)]], NA())</f>
        <v>948078.44319999998</v>
      </c>
      <c r="L3782" s="10">
        <v>39.92</v>
      </c>
      <c r="M3782" s="10">
        <f>SUMIFS(Table2[Household waste (%)], Table2[Country], "Australia", Table2[Year], 2020)</f>
        <v>1412.17</v>
      </c>
      <c r="N3782" s="10">
        <f>COUNTIFS(Table2[Year], "USA")</f>
        <v>0</v>
      </c>
    </row>
    <row r="3783" spans="1:14" x14ac:dyDescent="0.35">
      <c r="A3783" s="11" t="s">
        <v>23</v>
      </c>
      <c r="B3783" s="12">
        <v>2024</v>
      </c>
      <c r="C3783" s="11" t="s">
        <v>22</v>
      </c>
      <c r="D3783" s="12">
        <v>43484.37</v>
      </c>
      <c r="E3783" s="13">
        <v>40215</v>
      </c>
      <c r="F3783" s="13">
        <f>IFERROR(Table2[[#This Row],[Economic loss ($ million)]]*1000000 / Table2[[#This Row],[Total Waste (tons)]], NA())</f>
        <v>924815.05423672916</v>
      </c>
      <c r="G3783" s="13" t="str">
        <f t="shared" si="59"/>
        <v>Low</v>
      </c>
      <c r="H3783" s="13">
        <v>102.46</v>
      </c>
      <c r="I3783" s="13">
        <f>IFERROR(Table2[[#This Row],[Total Waste (tons)]] / (Table2[[#This Row],[Population (million)]]*1000), NA())</f>
        <v>3.7767175042123367E-2</v>
      </c>
      <c r="J3783" s="13">
        <v>1151.3800000000001</v>
      </c>
      <c r="K3783" s="13">
        <f>IFERROR(Table2[[#This Row],[Total Waste (tons)]] * Table2[[#This Row],[Household waste (%)]], NA())</f>
        <v>2520354.0852000001</v>
      </c>
      <c r="L3783" s="13">
        <v>57.96</v>
      </c>
      <c r="M3783" s="10">
        <f>SUMIFS(Table2[Household waste (%)], Table2[Country], "Australia", Table2[Year], 2020)</f>
        <v>1412.17</v>
      </c>
      <c r="N3783" s="10">
        <f>COUNTIFS(Table2[Year], "USA")</f>
        <v>0</v>
      </c>
    </row>
    <row r="3784" spans="1:14" x14ac:dyDescent="0.35">
      <c r="A3784" s="8" t="s">
        <v>21</v>
      </c>
      <c r="B3784" s="9">
        <v>2024</v>
      </c>
      <c r="C3784" s="8" t="s">
        <v>19</v>
      </c>
      <c r="D3784" s="9">
        <v>22039.34</v>
      </c>
      <c r="E3784" s="10">
        <v>21863.99</v>
      </c>
      <c r="F3784" s="10">
        <f>IFERROR(Table2[[#This Row],[Economic loss ($ million)]]*1000000 / Table2[[#This Row],[Total Waste (tons)]], NA())</f>
        <v>992043.77263565967</v>
      </c>
      <c r="G3784" s="10" t="str">
        <f t="shared" si="59"/>
        <v>Medium</v>
      </c>
      <c r="H3784" s="10">
        <v>181.91</v>
      </c>
      <c r="I3784" s="10">
        <f>IFERROR(Table2[[#This Row],[Total Waste (tons)]] / (Table2[[#This Row],[Population (million)]]*1000), NA())</f>
        <v>1.6811603710258131E-2</v>
      </c>
      <c r="J3784" s="10">
        <v>1310.96</v>
      </c>
      <c r="K3784" s="10">
        <f>IFERROR(Table2[[#This Row],[Total Waste (tons)]] * Table2[[#This Row],[Household waste (%)]], NA())</f>
        <v>856669.14579999994</v>
      </c>
      <c r="L3784" s="10">
        <v>38.869999999999997</v>
      </c>
      <c r="M3784" s="10">
        <f>SUMIFS(Table2[Household waste (%)], Table2[Country], "Australia", Table2[Year], 2020)</f>
        <v>1412.17</v>
      </c>
      <c r="N3784" s="10">
        <f>COUNTIFS(Table2[Year], "USA")</f>
        <v>0</v>
      </c>
    </row>
    <row r="3785" spans="1:14" x14ac:dyDescent="0.35">
      <c r="A3785" s="11" t="s">
        <v>26</v>
      </c>
      <c r="B3785" s="12">
        <v>2020</v>
      </c>
      <c r="C3785" s="11" t="s">
        <v>9</v>
      </c>
      <c r="D3785" s="12">
        <v>3581.05</v>
      </c>
      <c r="E3785" s="13">
        <v>4141.8999999999996</v>
      </c>
      <c r="F3785" s="13">
        <f>IFERROR(Table2[[#This Row],[Economic loss ($ million)]]*1000000 / Table2[[#This Row],[Total Waste (tons)]], NA())</f>
        <v>1156616.0762904733</v>
      </c>
      <c r="G3785" s="13" t="str">
        <f t="shared" si="59"/>
        <v>High</v>
      </c>
      <c r="H3785" s="13">
        <v>32.450000000000003</v>
      </c>
      <c r="I3785" s="13">
        <f>IFERROR(Table2[[#This Row],[Total Waste (tons)]] / (Table2[[#This Row],[Population (million)]]*1000), NA())</f>
        <v>3.8835809565123093E-2</v>
      </c>
      <c r="J3785" s="13">
        <v>92.21</v>
      </c>
      <c r="K3785" s="13">
        <f>IFERROR(Table2[[#This Row],[Total Waste (tons)]] * Table2[[#This Row],[Household waste (%)]], NA())</f>
        <v>235095.93250000002</v>
      </c>
      <c r="L3785" s="13">
        <v>65.650000000000006</v>
      </c>
      <c r="M3785" s="10">
        <f>SUMIFS(Table2[Household waste (%)], Table2[Country], "Australia", Table2[Year], 2020)</f>
        <v>1412.17</v>
      </c>
      <c r="N3785" s="10">
        <f>COUNTIFS(Table2[Year], "USA")</f>
        <v>0</v>
      </c>
    </row>
    <row r="3786" spans="1:14" x14ac:dyDescent="0.35">
      <c r="A3786" s="8" t="s">
        <v>35</v>
      </c>
      <c r="B3786" s="9">
        <v>2024</v>
      </c>
      <c r="C3786" s="8" t="s">
        <v>20</v>
      </c>
      <c r="D3786" s="9">
        <v>11432.67</v>
      </c>
      <c r="E3786" s="10">
        <v>11243.18</v>
      </c>
      <c r="F3786" s="10">
        <f>IFERROR(Table2[[#This Row],[Economic loss ($ million)]]*1000000 / Table2[[#This Row],[Total Waste (tons)]], NA())</f>
        <v>983425.56900531542</v>
      </c>
      <c r="G3786" s="10" t="str">
        <f t="shared" si="59"/>
        <v>Medium</v>
      </c>
      <c r="H3786" s="10">
        <v>56.74</v>
      </c>
      <c r="I3786" s="10">
        <f>IFERROR(Table2[[#This Row],[Total Waste (tons)]] / (Table2[[#This Row],[Population (million)]]*1000), NA())</f>
        <v>1.139699739814381E-2</v>
      </c>
      <c r="J3786" s="10">
        <v>1003.13</v>
      </c>
      <c r="K3786" s="10">
        <f>IFERROR(Table2[[#This Row],[Total Waste (tons)]] * Table2[[#This Row],[Household waste (%)]], NA())</f>
        <v>479143.19969999994</v>
      </c>
      <c r="L3786" s="10">
        <v>41.91</v>
      </c>
      <c r="M3786" s="10">
        <f>SUMIFS(Table2[Household waste (%)], Table2[Country], "Australia", Table2[Year], 2020)</f>
        <v>1412.17</v>
      </c>
      <c r="N3786" s="10">
        <f>COUNTIFS(Table2[Year], "USA")</f>
        <v>0</v>
      </c>
    </row>
    <row r="3787" spans="1:14" x14ac:dyDescent="0.35">
      <c r="A3787" s="11" t="s">
        <v>14</v>
      </c>
      <c r="B3787" s="12">
        <v>2020</v>
      </c>
      <c r="C3787" s="11" t="s">
        <v>25</v>
      </c>
      <c r="D3787" s="12">
        <v>34051.26</v>
      </c>
      <c r="E3787" s="13">
        <v>39517.49</v>
      </c>
      <c r="F3787" s="13">
        <f>IFERROR(Table2[[#This Row],[Economic loss ($ million)]]*1000000 / Table2[[#This Row],[Total Waste (tons)]], NA())</f>
        <v>1160529.4488368419</v>
      </c>
      <c r="G3787" s="13" t="str">
        <f t="shared" si="59"/>
        <v>High</v>
      </c>
      <c r="H3787" s="13">
        <v>122.19</v>
      </c>
      <c r="I3787" s="13">
        <f>IFERROR(Table2[[#This Row],[Total Waste (tons)]] / (Table2[[#This Row],[Population (million)]]*1000), NA())</f>
        <v>5.6312859694383807E-2</v>
      </c>
      <c r="J3787" s="13">
        <v>604.67999999999995</v>
      </c>
      <c r="K3787" s="13">
        <f>IFERROR(Table2[[#This Row],[Total Waste (tons)]] * Table2[[#This Row],[Household waste (%)]], NA())</f>
        <v>1281689.4264</v>
      </c>
      <c r="L3787" s="13">
        <v>37.64</v>
      </c>
      <c r="M3787" s="10">
        <f>SUMIFS(Table2[Household waste (%)], Table2[Country], "Australia", Table2[Year], 2020)</f>
        <v>1412.17</v>
      </c>
      <c r="N3787" s="10">
        <f>COUNTIFS(Table2[Year], "USA")</f>
        <v>0</v>
      </c>
    </row>
    <row r="3788" spans="1:14" x14ac:dyDescent="0.35">
      <c r="A3788" s="8" t="s">
        <v>29</v>
      </c>
      <c r="B3788" s="9">
        <v>2023</v>
      </c>
      <c r="C3788" s="8" t="s">
        <v>11</v>
      </c>
      <c r="D3788" s="9">
        <v>30414.62</v>
      </c>
      <c r="E3788" s="10">
        <v>36451.49</v>
      </c>
      <c r="F3788" s="10">
        <f>IFERROR(Table2[[#This Row],[Economic loss ($ million)]]*1000000 / Table2[[#This Row],[Total Waste (tons)]], NA())</f>
        <v>1198485.7940030156</v>
      </c>
      <c r="G3788" s="10" t="str">
        <f t="shared" si="59"/>
        <v>High</v>
      </c>
      <c r="H3788" s="10">
        <v>85.7</v>
      </c>
      <c r="I3788" s="10">
        <f>IFERROR(Table2[[#This Row],[Total Waste (tons)]] / (Table2[[#This Row],[Population (million)]]*1000), NA())</f>
        <v>1.4778726919339165</v>
      </c>
      <c r="J3788" s="10">
        <v>20.58</v>
      </c>
      <c r="K3788" s="10">
        <f>IFERROR(Table2[[#This Row],[Total Waste (tons)]] * Table2[[#This Row],[Household waste (%)]], NA())</f>
        <v>1240612.3498</v>
      </c>
      <c r="L3788" s="10">
        <v>40.79</v>
      </c>
      <c r="M3788" s="10">
        <f>SUMIFS(Table2[Household waste (%)], Table2[Country], "Australia", Table2[Year], 2020)</f>
        <v>1412.17</v>
      </c>
      <c r="N3788" s="10">
        <f>COUNTIFS(Table2[Year], "USA")</f>
        <v>0</v>
      </c>
    </row>
    <row r="3789" spans="1:14" x14ac:dyDescent="0.35">
      <c r="A3789" s="11" t="s">
        <v>33</v>
      </c>
      <c r="B3789" s="12">
        <v>2018</v>
      </c>
      <c r="C3789" s="11" t="s">
        <v>13</v>
      </c>
      <c r="D3789" s="12">
        <v>14904.74</v>
      </c>
      <c r="E3789" s="13">
        <v>16441.509999999998</v>
      </c>
      <c r="F3789" s="13">
        <f>IFERROR(Table2[[#This Row],[Economic loss ($ million)]]*1000000 / Table2[[#This Row],[Total Waste (tons)]], NA())</f>
        <v>1103106.1259706642</v>
      </c>
      <c r="G3789" s="13" t="str">
        <f t="shared" si="59"/>
        <v>High</v>
      </c>
      <c r="H3789" s="13">
        <v>99.03</v>
      </c>
      <c r="I3789" s="13">
        <f>IFERROR(Table2[[#This Row],[Total Waste (tons)]] / (Table2[[#This Row],[Population (million)]]*1000), NA())</f>
        <v>2.0519204823921364E-2</v>
      </c>
      <c r="J3789" s="13">
        <v>726.38</v>
      </c>
      <c r="K3789" s="13">
        <f>IFERROR(Table2[[#This Row],[Total Waste (tons)]] * Table2[[#This Row],[Household waste (%)]], NA())</f>
        <v>793230.26280000003</v>
      </c>
      <c r="L3789" s="13">
        <v>53.22</v>
      </c>
      <c r="M3789" s="10">
        <f>SUMIFS(Table2[Household waste (%)], Table2[Country], "Australia", Table2[Year], 2020)</f>
        <v>1412.17</v>
      </c>
      <c r="N3789" s="10">
        <f>COUNTIFS(Table2[Year], "USA")</f>
        <v>0</v>
      </c>
    </row>
    <row r="3790" spans="1:14" x14ac:dyDescent="0.35">
      <c r="A3790" s="8" t="s">
        <v>27</v>
      </c>
      <c r="B3790" s="9">
        <v>2019</v>
      </c>
      <c r="C3790" s="8" t="s">
        <v>15</v>
      </c>
      <c r="D3790" s="9">
        <v>44135.63</v>
      </c>
      <c r="E3790" s="10">
        <v>39448.589999999997</v>
      </c>
      <c r="F3790" s="10">
        <f>IFERROR(Table2[[#This Row],[Economic loss ($ million)]]*1000000 / Table2[[#This Row],[Total Waste (tons)]], NA())</f>
        <v>893803.71368891757</v>
      </c>
      <c r="G3790" s="10" t="str">
        <f t="shared" si="59"/>
        <v>Low</v>
      </c>
      <c r="H3790" s="10">
        <v>149.47999999999999</v>
      </c>
      <c r="I3790" s="10">
        <f>IFERROR(Table2[[#This Row],[Total Waste (tons)]] / (Table2[[#This Row],[Population (million)]]*1000), NA())</f>
        <v>0.19181898387587465</v>
      </c>
      <c r="J3790" s="10">
        <v>230.09</v>
      </c>
      <c r="K3790" s="10">
        <f>IFERROR(Table2[[#This Row],[Total Waste (tons)]] * Table2[[#This Row],[Household waste (%)]], NA())</f>
        <v>2059368.4957999997</v>
      </c>
      <c r="L3790" s="10">
        <v>46.66</v>
      </c>
      <c r="M3790" s="10">
        <f>SUMIFS(Table2[Household waste (%)], Table2[Country], "Australia", Table2[Year], 2020)</f>
        <v>1412.17</v>
      </c>
      <c r="N3790" s="10">
        <f>COUNTIFS(Table2[Year], "USA")</f>
        <v>0</v>
      </c>
    </row>
    <row r="3791" spans="1:14" x14ac:dyDescent="0.35">
      <c r="A3791" s="11" t="s">
        <v>27</v>
      </c>
      <c r="B3791" s="12">
        <v>2021</v>
      </c>
      <c r="C3791" s="11" t="s">
        <v>19</v>
      </c>
      <c r="D3791" s="12">
        <v>29796.69</v>
      </c>
      <c r="E3791" s="13">
        <v>28702.400000000001</v>
      </c>
      <c r="F3791" s="13">
        <f>IFERROR(Table2[[#This Row],[Economic loss ($ million)]]*1000000 / Table2[[#This Row],[Total Waste (tons)]], NA())</f>
        <v>963274.7798497082</v>
      </c>
      <c r="G3791" s="13" t="str">
        <f t="shared" si="59"/>
        <v>Medium</v>
      </c>
      <c r="H3791" s="13">
        <v>183.59</v>
      </c>
      <c r="I3791" s="13">
        <f>IFERROR(Table2[[#This Row],[Total Waste (tons)]] / (Table2[[#This Row],[Population (million)]]*1000), NA())</f>
        <v>7.9963207471218101E-2</v>
      </c>
      <c r="J3791" s="13">
        <v>372.63</v>
      </c>
      <c r="K3791" s="13">
        <f>IFERROR(Table2[[#This Row],[Total Waste (tons)]] * Table2[[#This Row],[Household waste (%)]], NA())</f>
        <v>1090260.8871000002</v>
      </c>
      <c r="L3791" s="13">
        <v>36.590000000000003</v>
      </c>
      <c r="M3791" s="10">
        <f>SUMIFS(Table2[Household waste (%)], Table2[Country], "Australia", Table2[Year], 2020)</f>
        <v>1412.17</v>
      </c>
      <c r="N3791" s="10">
        <f>COUNTIFS(Table2[Year], "USA")</f>
        <v>0</v>
      </c>
    </row>
    <row r="3792" spans="1:14" x14ac:dyDescent="0.35">
      <c r="A3792" s="8" t="s">
        <v>21</v>
      </c>
      <c r="B3792" s="9">
        <v>2020</v>
      </c>
      <c r="C3792" s="8" t="s">
        <v>9</v>
      </c>
      <c r="D3792" s="9">
        <v>5210.97</v>
      </c>
      <c r="E3792" s="10">
        <v>4179.3900000000003</v>
      </c>
      <c r="F3792" s="10">
        <f>IFERROR(Table2[[#This Row],[Economic loss ($ million)]]*1000000 / Table2[[#This Row],[Total Waste (tons)]], NA())</f>
        <v>802036.85686158249</v>
      </c>
      <c r="G3792" s="10" t="str">
        <f t="shared" si="59"/>
        <v>Low</v>
      </c>
      <c r="H3792" s="10">
        <v>117.7</v>
      </c>
      <c r="I3792" s="10">
        <f>IFERROR(Table2[[#This Row],[Total Waste (tons)]] / (Table2[[#This Row],[Population (million)]]*1000), NA())</f>
        <v>4.3373063765679235E-3</v>
      </c>
      <c r="J3792" s="10">
        <v>1201.43</v>
      </c>
      <c r="K3792" s="10">
        <f>IFERROR(Table2[[#This Row],[Total Waste (tons)]] * Table2[[#This Row],[Household waste (%)]], NA())</f>
        <v>262528.66860000003</v>
      </c>
      <c r="L3792" s="10">
        <v>50.38</v>
      </c>
      <c r="M3792" s="10">
        <f>SUMIFS(Table2[Household waste (%)], Table2[Country], "Australia", Table2[Year], 2020)</f>
        <v>1412.17</v>
      </c>
      <c r="N3792" s="10">
        <f>COUNTIFS(Table2[Year], "USA")</f>
        <v>0</v>
      </c>
    </row>
    <row r="3793" spans="1:14" x14ac:dyDescent="0.35">
      <c r="A3793" s="11" t="s">
        <v>12</v>
      </c>
      <c r="B3793" s="12">
        <v>2021</v>
      </c>
      <c r="C3793" s="11" t="s">
        <v>22</v>
      </c>
      <c r="D3793" s="12">
        <v>5095.01</v>
      </c>
      <c r="E3793" s="13">
        <v>4359.58</v>
      </c>
      <c r="F3793" s="13">
        <f>IFERROR(Table2[[#This Row],[Economic loss ($ million)]]*1000000 / Table2[[#This Row],[Total Waste (tons)]], NA())</f>
        <v>855656.80930950085</v>
      </c>
      <c r="G3793" s="13" t="str">
        <f t="shared" si="59"/>
        <v>Low</v>
      </c>
      <c r="H3793" s="13">
        <v>184.67</v>
      </c>
      <c r="I3793" s="13">
        <f>IFERROR(Table2[[#This Row],[Total Waste (tons)]] / (Table2[[#This Row],[Population (million)]]*1000), NA())</f>
        <v>2.895714691673771E-2</v>
      </c>
      <c r="J3793" s="13">
        <v>175.95</v>
      </c>
      <c r="K3793" s="13">
        <f>IFERROR(Table2[[#This Row],[Total Waste (tons)]] * Table2[[#This Row],[Household waste (%)]], NA())</f>
        <v>198501.58960000001</v>
      </c>
      <c r="L3793" s="13">
        <v>38.96</v>
      </c>
      <c r="M3793" s="10">
        <f>SUMIFS(Table2[Household waste (%)], Table2[Country], "Australia", Table2[Year], 2020)</f>
        <v>1412.17</v>
      </c>
      <c r="N3793" s="10">
        <f>COUNTIFS(Table2[Year], "USA")</f>
        <v>0</v>
      </c>
    </row>
    <row r="3794" spans="1:14" x14ac:dyDescent="0.35">
      <c r="A3794" s="8" t="s">
        <v>28</v>
      </c>
      <c r="B3794" s="9">
        <v>2020</v>
      </c>
      <c r="C3794" s="8" t="s">
        <v>20</v>
      </c>
      <c r="D3794" s="9">
        <v>15090.33</v>
      </c>
      <c r="E3794" s="10">
        <v>17887.810000000001</v>
      </c>
      <c r="F3794" s="10">
        <f>IFERROR(Table2[[#This Row],[Economic loss ($ million)]]*1000000 / Table2[[#This Row],[Total Waste (tons)]], NA())</f>
        <v>1185382.2944892524</v>
      </c>
      <c r="G3794" s="10" t="str">
        <f t="shared" si="59"/>
        <v>High</v>
      </c>
      <c r="H3794" s="10">
        <v>199.22</v>
      </c>
      <c r="I3794" s="10">
        <f>IFERROR(Table2[[#This Row],[Total Waste (tons)]] / (Table2[[#This Row],[Population (million)]]*1000), NA())</f>
        <v>1.4827439497705678E-2</v>
      </c>
      <c r="J3794" s="10">
        <v>1017.73</v>
      </c>
      <c r="K3794" s="10">
        <f>IFERROR(Table2[[#This Row],[Total Waste (tons)]] * Table2[[#This Row],[Household waste (%)]], NA())</f>
        <v>792845.93819999998</v>
      </c>
      <c r="L3794" s="10">
        <v>52.54</v>
      </c>
      <c r="M3794" s="10">
        <f>SUMIFS(Table2[Household waste (%)], Table2[Country], "Australia", Table2[Year], 2020)</f>
        <v>1412.17</v>
      </c>
      <c r="N3794" s="10">
        <f>COUNTIFS(Table2[Year], "USA")</f>
        <v>0</v>
      </c>
    </row>
    <row r="3795" spans="1:14" x14ac:dyDescent="0.35">
      <c r="A3795" s="11" t="s">
        <v>10</v>
      </c>
      <c r="B3795" s="12">
        <v>2022</v>
      </c>
      <c r="C3795" s="11" t="s">
        <v>25</v>
      </c>
      <c r="D3795" s="12">
        <v>710.96</v>
      </c>
      <c r="E3795" s="13">
        <v>574.69000000000005</v>
      </c>
      <c r="F3795" s="13">
        <f>IFERROR(Table2[[#This Row],[Economic loss ($ million)]]*1000000 / Table2[[#This Row],[Total Waste (tons)]], NA())</f>
        <v>808329.58253628889</v>
      </c>
      <c r="G3795" s="13" t="str">
        <f t="shared" si="59"/>
        <v>Low</v>
      </c>
      <c r="H3795" s="13">
        <v>63.36</v>
      </c>
      <c r="I3795" s="13">
        <f>IFERROR(Table2[[#This Row],[Total Waste (tons)]] / (Table2[[#This Row],[Population (million)]]*1000), NA())</f>
        <v>7.9232372312801596E-4</v>
      </c>
      <c r="J3795" s="13">
        <v>897.31</v>
      </c>
      <c r="K3795" s="13">
        <f>IFERROR(Table2[[#This Row],[Total Waste (tons)]] * Table2[[#This Row],[Household waste (%)]], NA())</f>
        <v>47371.264799999997</v>
      </c>
      <c r="L3795" s="13">
        <v>66.63</v>
      </c>
      <c r="M3795" s="10">
        <f>SUMIFS(Table2[Household waste (%)], Table2[Country], "Australia", Table2[Year], 2020)</f>
        <v>1412.17</v>
      </c>
      <c r="N3795" s="10">
        <f>COUNTIFS(Table2[Year], "USA")</f>
        <v>0</v>
      </c>
    </row>
    <row r="3796" spans="1:14" x14ac:dyDescent="0.35">
      <c r="A3796" s="8" t="s">
        <v>33</v>
      </c>
      <c r="B3796" s="9">
        <v>2018</v>
      </c>
      <c r="C3796" s="8" t="s">
        <v>19</v>
      </c>
      <c r="D3796" s="9">
        <v>19881.68</v>
      </c>
      <c r="E3796" s="10">
        <v>23479.759999999998</v>
      </c>
      <c r="F3796" s="10">
        <f>IFERROR(Table2[[#This Row],[Economic loss ($ million)]]*1000000 / Table2[[#This Row],[Total Waste (tons)]], NA())</f>
        <v>1180974.6460057702</v>
      </c>
      <c r="G3796" s="10" t="str">
        <f t="shared" si="59"/>
        <v>High</v>
      </c>
      <c r="H3796" s="10">
        <v>166.97</v>
      </c>
      <c r="I3796" s="10">
        <f>IFERROR(Table2[[#This Row],[Total Waste (tons)]] / (Table2[[#This Row],[Population (million)]]*1000), NA())</f>
        <v>6.3786711155314577E-2</v>
      </c>
      <c r="J3796" s="10">
        <v>311.69</v>
      </c>
      <c r="K3796" s="10">
        <f>IFERROR(Table2[[#This Row],[Total Waste (tons)]] * Table2[[#This Row],[Household waste (%)]], NA())</f>
        <v>764848.22959999996</v>
      </c>
      <c r="L3796" s="10">
        <v>38.47</v>
      </c>
      <c r="M3796" s="10">
        <f>SUMIFS(Table2[Household waste (%)], Table2[Country], "Australia", Table2[Year], 2020)</f>
        <v>1412.17</v>
      </c>
      <c r="N3796" s="10">
        <f>COUNTIFS(Table2[Year], "USA")</f>
        <v>0</v>
      </c>
    </row>
    <row r="3797" spans="1:14" x14ac:dyDescent="0.35">
      <c r="A3797" s="11" t="s">
        <v>29</v>
      </c>
      <c r="B3797" s="12">
        <v>2019</v>
      </c>
      <c r="C3797" s="11" t="s">
        <v>11</v>
      </c>
      <c r="D3797" s="12">
        <v>40225.07</v>
      </c>
      <c r="E3797" s="13">
        <v>33391.699999999997</v>
      </c>
      <c r="F3797" s="13">
        <f>IFERROR(Table2[[#This Row],[Economic loss ($ million)]]*1000000 / Table2[[#This Row],[Total Waste (tons)]], NA())</f>
        <v>830121.61321285449</v>
      </c>
      <c r="G3797" s="13" t="str">
        <f t="shared" si="59"/>
        <v>Low</v>
      </c>
      <c r="H3797" s="13">
        <v>57.13</v>
      </c>
      <c r="I3797" s="13">
        <f>IFERROR(Table2[[#This Row],[Total Waste (tons)]] / (Table2[[#This Row],[Population (million)]]*1000), NA())</f>
        <v>4.1217589556521023E-2</v>
      </c>
      <c r="J3797" s="13">
        <v>975.92</v>
      </c>
      <c r="K3797" s="13">
        <f>IFERROR(Table2[[#This Row],[Total Waste (tons)]] * Table2[[#This Row],[Household waste (%)]], NA())</f>
        <v>2684621.1717999997</v>
      </c>
      <c r="L3797" s="13">
        <v>66.739999999999995</v>
      </c>
      <c r="M3797" s="10">
        <f>SUMIFS(Table2[Household waste (%)], Table2[Country], "Australia", Table2[Year], 2020)</f>
        <v>1412.17</v>
      </c>
      <c r="N3797" s="10">
        <f>COUNTIFS(Table2[Year], "USA")</f>
        <v>0</v>
      </c>
    </row>
    <row r="3798" spans="1:14" x14ac:dyDescent="0.35">
      <c r="A3798" s="8" t="s">
        <v>34</v>
      </c>
      <c r="B3798" s="9">
        <v>2018</v>
      </c>
      <c r="C3798" s="8" t="s">
        <v>20</v>
      </c>
      <c r="D3798" s="9">
        <v>5514.58</v>
      </c>
      <c r="E3798" s="10">
        <v>6147.13</v>
      </c>
      <c r="F3798" s="10">
        <f>IFERROR(Table2[[#This Row],[Economic loss ($ million)]]*1000000 / Table2[[#This Row],[Total Waste (tons)]], NA())</f>
        <v>1114705.0183332185</v>
      </c>
      <c r="G3798" s="10" t="str">
        <f t="shared" si="59"/>
        <v>High</v>
      </c>
      <c r="H3798" s="10">
        <v>46.23</v>
      </c>
      <c r="I3798" s="10">
        <f>IFERROR(Table2[[#This Row],[Total Waste (tons)]] / (Table2[[#This Row],[Population (million)]]*1000), NA())</f>
        <v>1.6854365964729973E-2</v>
      </c>
      <c r="J3798" s="10">
        <v>327.19</v>
      </c>
      <c r="K3798" s="10">
        <f>IFERROR(Table2[[#This Row],[Total Waste (tons)]] * Table2[[#This Row],[Household waste (%)]], NA())</f>
        <v>366885.0074</v>
      </c>
      <c r="L3798" s="10">
        <v>66.53</v>
      </c>
      <c r="M3798" s="10">
        <f>SUMIFS(Table2[Household waste (%)], Table2[Country], "Australia", Table2[Year], 2020)</f>
        <v>1412.17</v>
      </c>
      <c r="N3798" s="10">
        <f>COUNTIFS(Table2[Year], "USA")</f>
        <v>0</v>
      </c>
    </row>
    <row r="3799" spans="1:14" x14ac:dyDescent="0.35">
      <c r="A3799" s="11" t="s">
        <v>34</v>
      </c>
      <c r="B3799" s="12">
        <v>2021</v>
      </c>
      <c r="C3799" s="11" t="s">
        <v>11</v>
      </c>
      <c r="D3799" s="12">
        <v>14251.76</v>
      </c>
      <c r="E3799" s="13">
        <v>15133.6</v>
      </c>
      <c r="F3799" s="13">
        <f>IFERROR(Table2[[#This Row],[Economic loss ($ million)]]*1000000 / Table2[[#This Row],[Total Waste (tons)]], NA())</f>
        <v>1061875.8665596389</v>
      </c>
      <c r="G3799" s="13" t="str">
        <f t="shared" si="59"/>
        <v>Medium</v>
      </c>
      <c r="H3799" s="13">
        <v>130.79</v>
      </c>
      <c r="I3799" s="13">
        <f>IFERROR(Table2[[#This Row],[Total Waste (tons)]] / (Table2[[#This Row],[Population (million)]]*1000), NA())</f>
        <v>0.11084825386948743</v>
      </c>
      <c r="J3799" s="13">
        <v>128.57</v>
      </c>
      <c r="K3799" s="13">
        <f>IFERROR(Table2[[#This Row],[Total Waste (tons)]] * Table2[[#This Row],[Household waste (%)]], NA())</f>
        <v>686079.72640000004</v>
      </c>
      <c r="L3799" s="13">
        <v>48.14</v>
      </c>
      <c r="M3799" s="10">
        <f>SUMIFS(Table2[Household waste (%)], Table2[Country], "Australia", Table2[Year], 2020)</f>
        <v>1412.17</v>
      </c>
      <c r="N3799" s="10">
        <f>COUNTIFS(Table2[Year], "USA")</f>
        <v>0</v>
      </c>
    </row>
    <row r="3800" spans="1:14" x14ac:dyDescent="0.35">
      <c r="A3800" s="8" t="s">
        <v>35</v>
      </c>
      <c r="B3800" s="9">
        <v>2018</v>
      </c>
      <c r="C3800" s="8" t="s">
        <v>15</v>
      </c>
      <c r="D3800" s="9">
        <v>42875.9</v>
      </c>
      <c r="E3800" s="10">
        <v>34893.919999999998</v>
      </c>
      <c r="F3800" s="10">
        <f>IFERROR(Table2[[#This Row],[Economic loss ($ million)]]*1000000 / Table2[[#This Row],[Total Waste (tons)]], NA())</f>
        <v>813835.27809328784</v>
      </c>
      <c r="G3800" s="10" t="str">
        <f t="shared" si="59"/>
        <v>Low</v>
      </c>
      <c r="H3800" s="10">
        <v>51.49</v>
      </c>
      <c r="I3800" s="10">
        <f>IFERROR(Table2[[#This Row],[Total Waste (tons)]] / (Table2[[#This Row],[Population (million)]]*1000), NA())</f>
        <v>9.8717334745470037E-2</v>
      </c>
      <c r="J3800" s="10">
        <v>434.33</v>
      </c>
      <c r="K3800" s="10">
        <f>IFERROR(Table2[[#This Row],[Total Waste (tons)]] * Table2[[#This Row],[Household waste (%)]], NA())</f>
        <v>2725620.963</v>
      </c>
      <c r="L3800" s="10">
        <v>63.57</v>
      </c>
      <c r="M3800" s="10">
        <f>SUMIFS(Table2[Household waste (%)], Table2[Country], "Australia", Table2[Year], 2020)</f>
        <v>1412.17</v>
      </c>
      <c r="N3800" s="10">
        <f>COUNTIFS(Table2[Year], "USA")</f>
        <v>0</v>
      </c>
    </row>
    <row r="3801" spans="1:14" x14ac:dyDescent="0.35">
      <c r="A3801" s="11" t="s">
        <v>12</v>
      </c>
      <c r="B3801" s="12">
        <v>2021</v>
      </c>
      <c r="C3801" s="11" t="s">
        <v>15</v>
      </c>
      <c r="D3801" s="12">
        <v>22302.05</v>
      </c>
      <c r="E3801" s="13">
        <v>23266.42</v>
      </c>
      <c r="F3801" s="13">
        <f>IFERROR(Table2[[#This Row],[Economic loss ($ million)]]*1000000 / Table2[[#This Row],[Total Waste (tons)]], NA())</f>
        <v>1043241.3163812296</v>
      </c>
      <c r="G3801" s="13" t="str">
        <f t="shared" si="59"/>
        <v>Medium</v>
      </c>
      <c r="H3801" s="13">
        <v>142.66</v>
      </c>
      <c r="I3801" s="13">
        <f>IFERROR(Table2[[#This Row],[Total Waste (tons)]] / (Table2[[#This Row],[Population (million)]]*1000), NA())</f>
        <v>2.0154033147174174E-2</v>
      </c>
      <c r="J3801" s="13">
        <v>1106.58</v>
      </c>
      <c r="K3801" s="13">
        <f>IFERROR(Table2[[#This Row],[Total Waste (tons)]] * Table2[[#This Row],[Household waste (%)]], NA())</f>
        <v>769420.72499999998</v>
      </c>
      <c r="L3801" s="13">
        <v>34.5</v>
      </c>
      <c r="M3801" s="10">
        <f>SUMIFS(Table2[Household waste (%)], Table2[Country], "Australia", Table2[Year], 2020)</f>
        <v>1412.17</v>
      </c>
      <c r="N3801" s="10">
        <f>COUNTIFS(Table2[Year], "USA")</f>
        <v>0</v>
      </c>
    </row>
    <row r="3802" spans="1:14" x14ac:dyDescent="0.35">
      <c r="A3802" s="8" t="s">
        <v>28</v>
      </c>
      <c r="B3802" s="9">
        <v>2022</v>
      </c>
      <c r="C3802" s="8" t="s">
        <v>25</v>
      </c>
      <c r="D3802" s="9">
        <v>45351</v>
      </c>
      <c r="E3802" s="10">
        <v>44837.17</v>
      </c>
      <c r="F3802" s="10">
        <f>IFERROR(Table2[[#This Row],[Economic loss ($ million)]]*1000000 / Table2[[#This Row],[Total Waste (tons)]], NA())</f>
        <v>988669.9301007695</v>
      </c>
      <c r="G3802" s="10" t="str">
        <f t="shared" si="59"/>
        <v>Medium</v>
      </c>
      <c r="H3802" s="10">
        <v>75.8</v>
      </c>
      <c r="I3802" s="10">
        <f>IFERROR(Table2[[#This Row],[Total Waste (tons)]] / (Table2[[#This Row],[Population (million)]]*1000), NA())</f>
        <v>0.32460811681339918</v>
      </c>
      <c r="J3802" s="10">
        <v>139.71</v>
      </c>
      <c r="K3802" s="10">
        <f>IFERROR(Table2[[#This Row],[Total Waste (tons)]] * Table2[[#This Row],[Household waste (%)]], NA())</f>
        <v>2819471.67</v>
      </c>
      <c r="L3802" s="10">
        <v>62.17</v>
      </c>
      <c r="M3802" s="10">
        <f>SUMIFS(Table2[Household waste (%)], Table2[Country], "Australia", Table2[Year], 2020)</f>
        <v>1412.17</v>
      </c>
      <c r="N3802" s="10">
        <f>COUNTIFS(Table2[Year], "USA")</f>
        <v>0</v>
      </c>
    </row>
    <row r="3803" spans="1:14" x14ac:dyDescent="0.35">
      <c r="A3803" s="11" t="s">
        <v>34</v>
      </c>
      <c r="B3803" s="12">
        <v>2022</v>
      </c>
      <c r="C3803" s="11" t="s">
        <v>9</v>
      </c>
      <c r="D3803" s="12">
        <v>3276.1</v>
      </c>
      <c r="E3803" s="13">
        <v>3186.36</v>
      </c>
      <c r="F3803" s="13">
        <f>IFERROR(Table2[[#This Row],[Economic loss ($ million)]]*1000000 / Table2[[#This Row],[Total Waste (tons)]], NA())</f>
        <v>972607.67375843227</v>
      </c>
      <c r="G3803" s="13" t="str">
        <f t="shared" si="59"/>
        <v>Medium</v>
      </c>
      <c r="H3803" s="13">
        <v>128.06</v>
      </c>
      <c r="I3803" s="13">
        <f>IFERROR(Table2[[#This Row],[Total Waste (tons)]] / (Table2[[#This Row],[Population (million)]]*1000), NA())</f>
        <v>2.3195270461625603E-2</v>
      </c>
      <c r="J3803" s="13">
        <v>141.24</v>
      </c>
      <c r="K3803" s="13">
        <f>IFERROR(Table2[[#This Row],[Total Waste (tons)]] * Table2[[#This Row],[Household waste (%)]], NA())</f>
        <v>175271.35</v>
      </c>
      <c r="L3803" s="13">
        <v>53.5</v>
      </c>
      <c r="M3803" s="10">
        <f>SUMIFS(Table2[Household waste (%)], Table2[Country], "Australia", Table2[Year], 2020)</f>
        <v>1412.17</v>
      </c>
      <c r="N3803" s="10">
        <f>COUNTIFS(Table2[Year], "USA")</f>
        <v>0</v>
      </c>
    </row>
    <row r="3804" spans="1:14" x14ac:dyDescent="0.35">
      <c r="A3804" s="8" t="s">
        <v>28</v>
      </c>
      <c r="B3804" s="9">
        <v>2024</v>
      </c>
      <c r="C3804" s="8" t="s">
        <v>20</v>
      </c>
      <c r="D3804" s="9">
        <v>18515.86</v>
      </c>
      <c r="E3804" s="10">
        <v>17545.54</v>
      </c>
      <c r="F3804" s="10">
        <f>IFERROR(Table2[[#This Row],[Economic loss ($ million)]]*1000000 / Table2[[#This Row],[Total Waste (tons)]], NA())</f>
        <v>947595.19676644774</v>
      </c>
      <c r="G3804" s="10" t="str">
        <f t="shared" si="59"/>
        <v>Low</v>
      </c>
      <c r="H3804" s="10">
        <v>153.31</v>
      </c>
      <c r="I3804" s="10">
        <f>IFERROR(Table2[[#This Row],[Total Waste (tons)]] / (Table2[[#This Row],[Population (million)]]*1000), NA())</f>
        <v>0.33242118491921008</v>
      </c>
      <c r="J3804" s="10">
        <v>55.7</v>
      </c>
      <c r="K3804" s="10">
        <f>IFERROR(Table2[[#This Row],[Total Waste (tons)]] * Table2[[#This Row],[Household waste (%)]], NA())</f>
        <v>827288.62479999999</v>
      </c>
      <c r="L3804" s="10">
        <v>44.68</v>
      </c>
      <c r="M3804" s="10">
        <f>SUMIFS(Table2[Household waste (%)], Table2[Country], "Australia", Table2[Year], 2020)</f>
        <v>1412.17</v>
      </c>
      <c r="N3804" s="10">
        <f>COUNTIFS(Table2[Year], "USA")</f>
        <v>0</v>
      </c>
    </row>
    <row r="3805" spans="1:14" x14ac:dyDescent="0.35">
      <c r="A3805" s="11" t="s">
        <v>18</v>
      </c>
      <c r="B3805" s="12">
        <v>2022</v>
      </c>
      <c r="C3805" s="11" t="s">
        <v>22</v>
      </c>
      <c r="D3805" s="12">
        <v>45818.400000000001</v>
      </c>
      <c r="E3805" s="13">
        <v>47474.91</v>
      </c>
      <c r="F3805" s="13">
        <f>IFERROR(Table2[[#This Row],[Economic loss ($ million)]]*1000000 / Table2[[#This Row],[Total Waste (tons)]], NA())</f>
        <v>1036153.8159342099</v>
      </c>
      <c r="G3805" s="13" t="str">
        <f t="shared" si="59"/>
        <v>Medium</v>
      </c>
      <c r="H3805" s="13">
        <v>163.87</v>
      </c>
      <c r="I3805" s="13">
        <f>IFERROR(Table2[[#This Row],[Total Waste (tons)]] / (Table2[[#This Row],[Population (million)]]*1000), NA())</f>
        <v>0.10821795507687948</v>
      </c>
      <c r="J3805" s="13">
        <v>423.39</v>
      </c>
      <c r="K3805" s="13">
        <f>IFERROR(Table2[[#This Row],[Total Waste (tons)]] * Table2[[#This Row],[Household waste (%)]], NA())</f>
        <v>1775921.1839999999</v>
      </c>
      <c r="L3805" s="13">
        <v>38.76</v>
      </c>
      <c r="M3805" s="10">
        <f>SUMIFS(Table2[Household waste (%)], Table2[Country], "Australia", Table2[Year], 2020)</f>
        <v>1412.17</v>
      </c>
      <c r="N3805" s="10">
        <f>COUNTIFS(Table2[Year], "USA")</f>
        <v>0</v>
      </c>
    </row>
    <row r="3806" spans="1:14" x14ac:dyDescent="0.35">
      <c r="A3806" s="8" t="s">
        <v>23</v>
      </c>
      <c r="B3806" s="9">
        <v>2020</v>
      </c>
      <c r="C3806" s="8" t="s">
        <v>15</v>
      </c>
      <c r="D3806" s="9">
        <v>48179.34</v>
      </c>
      <c r="E3806" s="10">
        <v>39123.9</v>
      </c>
      <c r="F3806" s="10">
        <f>IFERROR(Table2[[#This Row],[Economic loss ($ million)]]*1000000 / Table2[[#This Row],[Total Waste (tons)]], NA())</f>
        <v>812047.23850513529</v>
      </c>
      <c r="G3806" s="10" t="str">
        <f t="shared" si="59"/>
        <v>Low</v>
      </c>
      <c r="H3806" s="10">
        <v>144.61000000000001</v>
      </c>
      <c r="I3806" s="10">
        <f>IFERROR(Table2[[#This Row],[Total Waste (tons)]] / (Table2[[#This Row],[Population (million)]]*1000), NA())</f>
        <v>8.3665022748584714E-2</v>
      </c>
      <c r="J3806" s="10">
        <v>575.86</v>
      </c>
      <c r="K3806" s="10">
        <f>IFERROR(Table2[[#This Row],[Total Waste (tons)]] * Table2[[#This Row],[Household waste (%)]], NA())</f>
        <v>2712496.8419999997</v>
      </c>
      <c r="L3806" s="10">
        <v>56.3</v>
      </c>
      <c r="M3806" s="10">
        <f>SUMIFS(Table2[Household waste (%)], Table2[Country], "Australia", Table2[Year], 2020)</f>
        <v>1412.17</v>
      </c>
      <c r="N3806" s="10">
        <f>COUNTIFS(Table2[Year], "USA")</f>
        <v>0</v>
      </c>
    </row>
    <row r="3807" spans="1:14" x14ac:dyDescent="0.35">
      <c r="A3807" s="11" t="s">
        <v>31</v>
      </c>
      <c r="B3807" s="12">
        <v>2024</v>
      </c>
      <c r="C3807" s="11" t="s">
        <v>9</v>
      </c>
      <c r="D3807" s="12">
        <v>11161.41</v>
      </c>
      <c r="E3807" s="13">
        <v>12094.6</v>
      </c>
      <c r="F3807" s="13">
        <f>IFERROR(Table2[[#This Row],[Economic loss ($ million)]]*1000000 / Table2[[#This Row],[Total Waste (tons)]], NA())</f>
        <v>1083608.6121735515</v>
      </c>
      <c r="G3807" s="13" t="str">
        <f t="shared" si="59"/>
        <v>Medium</v>
      </c>
      <c r="H3807" s="13">
        <v>72.150000000000006</v>
      </c>
      <c r="I3807" s="13">
        <f>IFERROR(Table2[[#This Row],[Total Waste (tons)]] / (Table2[[#This Row],[Population (million)]]*1000), NA())</f>
        <v>8.165013387174647E-3</v>
      </c>
      <c r="J3807" s="13">
        <v>1366.98</v>
      </c>
      <c r="K3807" s="13">
        <f>IFERROR(Table2[[#This Row],[Total Waste (tons)]] * Table2[[#This Row],[Household waste (%)]], NA())</f>
        <v>625373.80229999998</v>
      </c>
      <c r="L3807" s="13">
        <v>56.03</v>
      </c>
      <c r="M3807" s="10">
        <f>SUMIFS(Table2[Household waste (%)], Table2[Country], "Australia", Table2[Year], 2020)</f>
        <v>1412.17</v>
      </c>
      <c r="N3807" s="10">
        <f>COUNTIFS(Table2[Year], "USA")</f>
        <v>0</v>
      </c>
    </row>
    <row r="3808" spans="1:14" x14ac:dyDescent="0.35">
      <c r="A3808" s="8" t="s">
        <v>30</v>
      </c>
      <c r="B3808" s="9">
        <v>2021</v>
      </c>
      <c r="C3808" s="8" t="s">
        <v>25</v>
      </c>
      <c r="D3808" s="9">
        <v>23487.759999999998</v>
      </c>
      <c r="E3808" s="10">
        <v>23061.51</v>
      </c>
      <c r="F3808" s="10">
        <f>IFERROR(Table2[[#This Row],[Economic loss ($ million)]]*1000000 / Table2[[#This Row],[Total Waste (tons)]], NA())</f>
        <v>981852.24985268933</v>
      </c>
      <c r="G3808" s="10" t="str">
        <f t="shared" si="59"/>
        <v>Medium</v>
      </c>
      <c r="H3808" s="10">
        <v>103.11</v>
      </c>
      <c r="I3808" s="10">
        <f>IFERROR(Table2[[#This Row],[Total Waste (tons)]] / (Table2[[#This Row],[Population (million)]]*1000), NA())</f>
        <v>5.5767884702139274E-2</v>
      </c>
      <c r="J3808" s="10">
        <v>421.17</v>
      </c>
      <c r="K3808" s="10">
        <f>IFERROR(Table2[[#This Row],[Total Waste (tons)]] * Table2[[#This Row],[Household waste (%)]], NA())</f>
        <v>1544320.22</v>
      </c>
      <c r="L3808" s="10">
        <v>65.75</v>
      </c>
      <c r="M3808" s="10">
        <f>SUMIFS(Table2[Household waste (%)], Table2[Country], "Australia", Table2[Year], 2020)</f>
        <v>1412.17</v>
      </c>
      <c r="N3808" s="10">
        <f>COUNTIFS(Table2[Year], "USA")</f>
        <v>0</v>
      </c>
    </row>
    <row r="3809" spans="1:14" x14ac:dyDescent="0.35">
      <c r="A3809" s="11" t="s">
        <v>12</v>
      </c>
      <c r="B3809" s="12">
        <v>2024</v>
      </c>
      <c r="C3809" s="11" t="s">
        <v>9</v>
      </c>
      <c r="D3809" s="12">
        <v>37046.949999999997</v>
      </c>
      <c r="E3809" s="13">
        <v>40037.620000000003</v>
      </c>
      <c r="F3809" s="13">
        <f>IFERROR(Table2[[#This Row],[Economic loss ($ million)]]*1000000 / Table2[[#This Row],[Total Waste (tons)]], NA())</f>
        <v>1080726.4835566762</v>
      </c>
      <c r="G3809" s="13" t="str">
        <f t="shared" si="59"/>
        <v>Medium</v>
      </c>
      <c r="H3809" s="13">
        <v>94.86</v>
      </c>
      <c r="I3809" s="13">
        <f>IFERROR(Table2[[#This Row],[Total Waste (tons)]] / (Table2[[#This Row],[Population (million)]]*1000), NA())</f>
        <v>0.13257094292359992</v>
      </c>
      <c r="J3809" s="13">
        <v>279.45</v>
      </c>
      <c r="K3809" s="13">
        <f>IFERROR(Table2[[#This Row],[Total Waste (tons)]] * Table2[[#This Row],[Household waste (%)]], NA())</f>
        <v>2488443.6314999997</v>
      </c>
      <c r="L3809" s="13">
        <v>67.17</v>
      </c>
      <c r="M3809" s="10">
        <f>SUMIFS(Table2[Household waste (%)], Table2[Country], "Australia", Table2[Year], 2020)</f>
        <v>1412.17</v>
      </c>
      <c r="N3809" s="10">
        <f>COUNTIFS(Table2[Year], "USA")</f>
        <v>0</v>
      </c>
    </row>
    <row r="3810" spans="1:14" x14ac:dyDescent="0.35">
      <c r="A3810" s="8" t="s">
        <v>34</v>
      </c>
      <c r="B3810" s="9">
        <v>2024</v>
      </c>
      <c r="C3810" s="8" t="s">
        <v>13</v>
      </c>
      <c r="D3810" s="9">
        <v>10931.38</v>
      </c>
      <c r="E3810" s="10">
        <v>12160.96</v>
      </c>
      <c r="F3810" s="10">
        <f>IFERROR(Table2[[#This Row],[Economic loss ($ million)]]*1000000 / Table2[[#This Row],[Total Waste (tons)]], NA())</f>
        <v>1112481.6811784056</v>
      </c>
      <c r="G3810" s="10" t="str">
        <f t="shared" si="59"/>
        <v>High</v>
      </c>
      <c r="H3810" s="10">
        <v>72.73</v>
      </c>
      <c r="I3810" s="10">
        <f>IFERROR(Table2[[#This Row],[Total Waste (tons)]] / (Table2[[#This Row],[Population (million)]]*1000), NA())</f>
        <v>1.1819624804022273E-2</v>
      </c>
      <c r="J3810" s="10">
        <v>924.85</v>
      </c>
      <c r="K3810" s="10">
        <f>IFERROR(Table2[[#This Row],[Total Waste (tons)]] * Table2[[#This Row],[Household waste (%)]], NA())</f>
        <v>670093.59399999992</v>
      </c>
      <c r="L3810" s="10">
        <v>61.3</v>
      </c>
      <c r="M3810" s="10">
        <f>SUMIFS(Table2[Household waste (%)], Table2[Country], "Australia", Table2[Year], 2020)</f>
        <v>1412.17</v>
      </c>
      <c r="N3810" s="10">
        <f>COUNTIFS(Table2[Year], "USA")</f>
        <v>0</v>
      </c>
    </row>
    <row r="3811" spans="1:14" x14ac:dyDescent="0.35">
      <c r="A3811" s="11" t="s">
        <v>27</v>
      </c>
      <c r="B3811" s="12">
        <v>2019</v>
      </c>
      <c r="C3811" s="11" t="s">
        <v>11</v>
      </c>
      <c r="D3811" s="12">
        <v>21265.21</v>
      </c>
      <c r="E3811" s="13">
        <v>24178.54</v>
      </c>
      <c r="F3811" s="13">
        <f>IFERROR(Table2[[#This Row],[Economic loss ($ million)]]*1000000 / Table2[[#This Row],[Total Waste (tons)]], NA())</f>
        <v>1136999.8227151297</v>
      </c>
      <c r="G3811" s="13" t="str">
        <f t="shared" si="59"/>
        <v>High</v>
      </c>
      <c r="H3811" s="13">
        <v>156.72</v>
      </c>
      <c r="I3811" s="13">
        <f>IFERROR(Table2[[#This Row],[Total Waste (tons)]] / (Table2[[#This Row],[Population (million)]]*1000), NA())</f>
        <v>0.1776393784980369</v>
      </c>
      <c r="J3811" s="13">
        <v>119.71</v>
      </c>
      <c r="K3811" s="13">
        <f>IFERROR(Table2[[#This Row],[Total Waste (tons)]] * Table2[[#This Row],[Household waste (%)]], NA())</f>
        <v>1459431.3622999999</v>
      </c>
      <c r="L3811" s="13">
        <v>68.63</v>
      </c>
      <c r="M3811" s="10">
        <f>SUMIFS(Table2[Household waste (%)], Table2[Country], "Australia", Table2[Year], 2020)</f>
        <v>1412.17</v>
      </c>
      <c r="N3811" s="10">
        <f>COUNTIFS(Table2[Year], "USA")</f>
        <v>0</v>
      </c>
    </row>
    <row r="3812" spans="1:14" x14ac:dyDescent="0.35">
      <c r="A3812" s="8" t="s">
        <v>23</v>
      </c>
      <c r="B3812" s="9">
        <v>2019</v>
      </c>
      <c r="C3812" s="8" t="s">
        <v>20</v>
      </c>
      <c r="D3812" s="9">
        <v>32289.84</v>
      </c>
      <c r="E3812" s="10">
        <v>27529.79</v>
      </c>
      <c r="F3812" s="10">
        <f>IFERROR(Table2[[#This Row],[Economic loss ($ million)]]*1000000 / Table2[[#This Row],[Total Waste (tons)]], NA())</f>
        <v>852583.66099057789</v>
      </c>
      <c r="G3812" s="10" t="str">
        <f t="shared" si="59"/>
        <v>Low</v>
      </c>
      <c r="H3812" s="10">
        <v>92</v>
      </c>
      <c r="I3812" s="10">
        <f>IFERROR(Table2[[#This Row],[Total Waste (tons)]] / (Table2[[#This Row],[Population (million)]]*1000), NA())</f>
        <v>0.35059543973941371</v>
      </c>
      <c r="J3812" s="10">
        <v>92.1</v>
      </c>
      <c r="K3812" s="10">
        <f>IFERROR(Table2[[#This Row],[Total Waste (tons)]] * Table2[[#This Row],[Household waste (%)]], NA())</f>
        <v>1348746.6168000002</v>
      </c>
      <c r="L3812" s="10">
        <v>41.77</v>
      </c>
      <c r="M3812" s="10">
        <f>SUMIFS(Table2[Household waste (%)], Table2[Country], "Australia", Table2[Year], 2020)</f>
        <v>1412.17</v>
      </c>
      <c r="N3812" s="10">
        <f>COUNTIFS(Table2[Year], "USA")</f>
        <v>0</v>
      </c>
    </row>
    <row r="3813" spans="1:14" x14ac:dyDescent="0.35">
      <c r="A3813" s="11" t="s">
        <v>10</v>
      </c>
      <c r="B3813" s="12">
        <v>2018</v>
      </c>
      <c r="C3813" s="11" t="s">
        <v>15</v>
      </c>
      <c r="D3813" s="12">
        <v>628.70000000000005</v>
      </c>
      <c r="E3813" s="13">
        <v>624.14</v>
      </c>
      <c r="F3813" s="13">
        <f>IFERROR(Table2[[#This Row],[Economic loss ($ million)]]*1000000 / Table2[[#This Row],[Total Waste (tons)]], NA())</f>
        <v>992746.93812629231</v>
      </c>
      <c r="G3813" s="13" t="str">
        <f t="shared" si="59"/>
        <v>Medium</v>
      </c>
      <c r="H3813" s="13">
        <v>72.010000000000005</v>
      </c>
      <c r="I3813" s="13">
        <f>IFERROR(Table2[[#This Row],[Total Waste (tons)]] / (Table2[[#This Row],[Population (million)]]*1000), NA())</f>
        <v>7.8869458313470659E-4</v>
      </c>
      <c r="J3813" s="13">
        <v>797.14</v>
      </c>
      <c r="K3813" s="13">
        <f>IFERROR(Table2[[#This Row],[Total Waste (tons)]] * Table2[[#This Row],[Household waste (%)]], NA())</f>
        <v>22035.935000000001</v>
      </c>
      <c r="L3813" s="13">
        <v>35.049999999999997</v>
      </c>
      <c r="M3813" s="10">
        <f>SUMIFS(Table2[Household waste (%)], Table2[Country], "Australia", Table2[Year], 2020)</f>
        <v>1412.17</v>
      </c>
      <c r="N3813" s="10">
        <f>COUNTIFS(Table2[Year], "USA")</f>
        <v>0</v>
      </c>
    </row>
    <row r="3814" spans="1:14" x14ac:dyDescent="0.35">
      <c r="A3814" s="8" t="s">
        <v>12</v>
      </c>
      <c r="B3814" s="9">
        <v>2021</v>
      </c>
      <c r="C3814" s="8" t="s">
        <v>13</v>
      </c>
      <c r="D3814" s="9">
        <v>15436.69</v>
      </c>
      <c r="E3814" s="10">
        <v>12420.26</v>
      </c>
      <c r="F3814" s="10">
        <f>IFERROR(Table2[[#This Row],[Economic loss ($ million)]]*1000000 / Table2[[#This Row],[Total Waste (tons)]], NA())</f>
        <v>804593.47178702173</v>
      </c>
      <c r="G3814" s="10" t="str">
        <f t="shared" si="59"/>
        <v>Low</v>
      </c>
      <c r="H3814" s="10">
        <v>135.63999999999999</v>
      </c>
      <c r="I3814" s="10">
        <f>IFERROR(Table2[[#This Row],[Total Waste (tons)]] / (Table2[[#This Row],[Population (million)]]*1000), NA())</f>
        <v>1.4430589313091277E-2</v>
      </c>
      <c r="J3814" s="10">
        <v>1069.72</v>
      </c>
      <c r="K3814" s="10">
        <f>IFERROR(Table2[[#This Row],[Total Waste (tons)]] * Table2[[#This Row],[Household waste (%)]], NA())</f>
        <v>628582.01679999998</v>
      </c>
      <c r="L3814" s="10">
        <v>40.72</v>
      </c>
      <c r="M3814" s="10">
        <f>SUMIFS(Table2[Household waste (%)], Table2[Country], "Australia", Table2[Year], 2020)</f>
        <v>1412.17</v>
      </c>
      <c r="N3814" s="10">
        <f>COUNTIFS(Table2[Year], "USA")</f>
        <v>0</v>
      </c>
    </row>
    <row r="3815" spans="1:14" x14ac:dyDescent="0.35">
      <c r="A3815" s="11" t="s">
        <v>30</v>
      </c>
      <c r="B3815" s="12">
        <v>2021</v>
      </c>
      <c r="C3815" s="11" t="s">
        <v>11</v>
      </c>
      <c r="D3815" s="12">
        <v>3807.79</v>
      </c>
      <c r="E3815" s="13">
        <v>4108.09</v>
      </c>
      <c r="F3815" s="13">
        <f>IFERROR(Table2[[#This Row],[Economic loss ($ million)]]*1000000 / Table2[[#This Row],[Total Waste (tons)]], NA())</f>
        <v>1078864.6432707687</v>
      </c>
      <c r="G3815" s="13" t="str">
        <f t="shared" si="59"/>
        <v>Medium</v>
      </c>
      <c r="H3815" s="13">
        <v>86.96</v>
      </c>
      <c r="I3815" s="13">
        <f>IFERROR(Table2[[#This Row],[Total Waste (tons)]] / (Table2[[#This Row],[Population (million)]]*1000), NA())</f>
        <v>0.26278743961352657</v>
      </c>
      <c r="J3815" s="13">
        <v>14.49</v>
      </c>
      <c r="K3815" s="13">
        <f>IFERROR(Table2[[#This Row],[Total Waste (tons)]] * Table2[[#This Row],[Household waste (%)]], NA())</f>
        <v>166666.96830000001</v>
      </c>
      <c r="L3815" s="13">
        <v>43.77</v>
      </c>
      <c r="M3815" s="10">
        <f>SUMIFS(Table2[Household waste (%)], Table2[Country], "Australia", Table2[Year], 2020)</f>
        <v>1412.17</v>
      </c>
      <c r="N3815" s="10">
        <f>COUNTIFS(Table2[Year], "USA")</f>
        <v>0</v>
      </c>
    </row>
    <row r="3816" spans="1:14" x14ac:dyDescent="0.35">
      <c r="A3816" s="8" t="s">
        <v>17</v>
      </c>
      <c r="B3816" s="9">
        <v>2020</v>
      </c>
      <c r="C3816" s="8" t="s">
        <v>13</v>
      </c>
      <c r="D3816" s="9">
        <v>17049.560000000001</v>
      </c>
      <c r="E3816" s="10">
        <v>14482.8</v>
      </c>
      <c r="F3816" s="10">
        <f>IFERROR(Table2[[#This Row],[Economic loss ($ million)]]*1000000 / Table2[[#This Row],[Total Waste (tons)]], NA())</f>
        <v>849453.00641189562</v>
      </c>
      <c r="G3816" s="10" t="str">
        <f t="shared" si="59"/>
        <v>Low</v>
      </c>
      <c r="H3816" s="10">
        <v>149.30000000000001</v>
      </c>
      <c r="I3816" s="10">
        <f>IFERROR(Table2[[#This Row],[Total Waste (tons)]] / (Table2[[#This Row],[Population (million)]]*1000), NA())</f>
        <v>3.6037200651011396E-2</v>
      </c>
      <c r="J3816" s="10">
        <v>473.11</v>
      </c>
      <c r="K3816" s="10">
        <f>IFERROR(Table2[[#This Row],[Total Waste (tons)]] * Table2[[#This Row],[Household waste (%)]], NA())</f>
        <v>676185.54960000003</v>
      </c>
      <c r="L3816" s="10">
        <v>39.659999999999997</v>
      </c>
      <c r="M3816" s="10">
        <f>SUMIFS(Table2[Household waste (%)], Table2[Country], "Australia", Table2[Year], 2020)</f>
        <v>1412.17</v>
      </c>
      <c r="N3816" s="10">
        <f>COUNTIFS(Table2[Year], "USA")</f>
        <v>0</v>
      </c>
    </row>
    <row r="3817" spans="1:14" x14ac:dyDescent="0.35">
      <c r="A3817" s="11" t="s">
        <v>10</v>
      </c>
      <c r="B3817" s="12">
        <v>2021</v>
      </c>
      <c r="C3817" s="11" t="s">
        <v>19</v>
      </c>
      <c r="D3817" s="12">
        <v>17465.46</v>
      </c>
      <c r="E3817" s="13">
        <v>14797.67</v>
      </c>
      <c r="F3817" s="13">
        <f>IFERROR(Table2[[#This Row],[Economic loss ($ million)]]*1000000 / Table2[[#This Row],[Total Waste (tons)]], NA())</f>
        <v>847253.37895480567</v>
      </c>
      <c r="G3817" s="13" t="str">
        <f t="shared" si="59"/>
        <v>Low</v>
      </c>
      <c r="H3817" s="13">
        <v>86.39</v>
      </c>
      <c r="I3817" s="13">
        <f>IFERROR(Table2[[#This Row],[Total Waste (tons)]] / (Table2[[#This Row],[Population (million)]]*1000), NA())</f>
        <v>1.4478777729880292E-2</v>
      </c>
      <c r="J3817" s="13">
        <v>1206.28</v>
      </c>
      <c r="K3817" s="13">
        <f>IFERROR(Table2[[#This Row],[Total Waste (tons)]] * Table2[[#This Row],[Household waste (%)]], NA())</f>
        <v>864714.92459999991</v>
      </c>
      <c r="L3817" s="13">
        <v>49.51</v>
      </c>
      <c r="M3817" s="10">
        <f>SUMIFS(Table2[Household waste (%)], Table2[Country], "Australia", Table2[Year], 2020)</f>
        <v>1412.17</v>
      </c>
      <c r="N3817" s="10">
        <f>COUNTIFS(Table2[Year], "USA")</f>
        <v>0</v>
      </c>
    </row>
    <row r="3818" spans="1:14" x14ac:dyDescent="0.35">
      <c r="A3818" s="8" t="s">
        <v>8</v>
      </c>
      <c r="B3818" s="9">
        <v>2021</v>
      </c>
      <c r="C3818" s="8" t="s">
        <v>20</v>
      </c>
      <c r="D3818" s="9">
        <v>8527.1299999999992</v>
      </c>
      <c r="E3818" s="10">
        <v>9161.94</v>
      </c>
      <c r="F3818" s="10">
        <f>IFERROR(Table2[[#This Row],[Economic loss ($ million)]]*1000000 / Table2[[#This Row],[Total Waste (tons)]], NA())</f>
        <v>1074445.9155659643</v>
      </c>
      <c r="G3818" s="10" t="str">
        <f t="shared" si="59"/>
        <v>Medium</v>
      </c>
      <c r="H3818" s="10">
        <v>60.78</v>
      </c>
      <c r="I3818" s="10">
        <f>IFERROR(Table2[[#This Row],[Total Waste (tons)]] / (Table2[[#This Row],[Population (million)]]*1000), NA())</f>
        <v>2.3042560665837972E-2</v>
      </c>
      <c r="J3818" s="10">
        <v>370.06</v>
      </c>
      <c r="K3818" s="10">
        <f>IFERROR(Table2[[#This Row],[Total Waste (tons)]] * Table2[[#This Row],[Household waste (%)]], NA())</f>
        <v>537038.6473999999</v>
      </c>
      <c r="L3818" s="10">
        <v>62.98</v>
      </c>
      <c r="M3818" s="10">
        <f>SUMIFS(Table2[Household waste (%)], Table2[Country], "Australia", Table2[Year], 2020)</f>
        <v>1412.17</v>
      </c>
      <c r="N3818" s="10">
        <f>COUNTIFS(Table2[Year], "USA")</f>
        <v>0</v>
      </c>
    </row>
    <row r="3819" spans="1:14" x14ac:dyDescent="0.35">
      <c r="A3819" s="11" t="s">
        <v>16</v>
      </c>
      <c r="B3819" s="12">
        <v>2023</v>
      </c>
      <c r="C3819" s="11" t="s">
        <v>19</v>
      </c>
      <c r="D3819" s="12">
        <v>34194.370000000003</v>
      </c>
      <c r="E3819" s="13">
        <v>29599</v>
      </c>
      <c r="F3819" s="13">
        <f>IFERROR(Table2[[#This Row],[Economic loss ($ million)]]*1000000 / Table2[[#This Row],[Total Waste (tons)]], NA())</f>
        <v>865610.3329290757</v>
      </c>
      <c r="G3819" s="13" t="str">
        <f t="shared" si="59"/>
        <v>Low</v>
      </c>
      <c r="H3819" s="13">
        <v>100.29</v>
      </c>
      <c r="I3819" s="13">
        <f>IFERROR(Table2[[#This Row],[Total Waste (tons)]] / (Table2[[#This Row],[Population (million)]]*1000), NA())</f>
        <v>4.8190270163620222E-2</v>
      </c>
      <c r="J3819" s="13">
        <v>709.57</v>
      </c>
      <c r="K3819" s="13">
        <f>IFERROR(Table2[[#This Row],[Total Waste (tons)]] * Table2[[#This Row],[Household waste (%)]], NA())</f>
        <v>1480616.2209999999</v>
      </c>
      <c r="L3819" s="13">
        <v>43.3</v>
      </c>
      <c r="M3819" s="10">
        <f>SUMIFS(Table2[Household waste (%)], Table2[Country], "Australia", Table2[Year], 2020)</f>
        <v>1412.17</v>
      </c>
      <c r="N3819" s="10">
        <f>COUNTIFS(Table2[Year], "USA")</f>
        <v>0</v>
      </c>
    </row>
    <row r="3820" spans="1:14" x14ac:dyDescent="0.35">
      <c r="A3820" s="8" t="s">
        <v>26</v>
      </c>
      <c r="B3820" s="9">
        <v>2024</v>
      </c>
      <c r="C3820" s="8" t="s">
        <v>11</v>
      </c>
      <c r="D3820" s="9">
        <v>48171.35</v>
      </c>
      <c r="E3820" s="10">
        <v>54688.41</v>
      </c>
      <c r="F3820" s="10">
        <f>IFERROR(Table2[[#This Row],[Economic loss ($ million)]]*1000000 / Table2[[#This Row],[Total Waste (tons)]], NA())</f>
        <v>1135289.1293268716</v>
      </c>
      <c r="G3820" s="10" t="str">
        <f t="shared" si="59"/>
        <v>High</v>
      </c>
      <c r="H3820" s="10">
        <v>62.15</v>
      </c>
      <c r="I3820" s="10">
        <f>IFERROR(Table2[[#This Row],[Total Waste (tons)]] / (Table2[[#This Row],[Population (million)]]*1000), NA())</f>
        <v>4.5859569120629086E-2</v>
      </c>
      <c r="J3820" s="10">
        <v>1050.4100000000001</v>
      </c>
      <c r="K3820" s="10">
        <f>IFERROR(Table2[[#This Row],[Total Waste (tons)]] * Table2[[#This Row],[Household waste (%)]], NA())</f>
        <v>1717308.6274999999</v>
      </c>
      <c r="L3820" s="10">
        <v>35.65</v>
      </c>
      <c r="M3820" s="10">
        <f>SUMIFS(Table2[Household waste (%)], Table2[Country], "Australia", Table2[Year], 2020)</f>
        <v>1412.17</v>
      </c>
      <c r="N3820" s="10">
        <f>COUNTIFS(Table2[Year], "USA")</f>
        <v>0</v>
      </c>
    </row>
    <row r="3821" spans="1:14" x14ac:dyDescent="0.35">
      <c r="A3821" s="11" t="s">
        <v>8</v>
      </c>
      <c r="B3821" s="12">
        <v>2023</v>
      </c>
      <c r="C3821" s="11" t="s">
        <v>25</v>
      </c>
      <c r="D3821" s="12">
        <v>1329.28</v>
      </c>
      <c r="E3821" s="13">
        <v>1220.1300000000001</v>
      </c>
      <c r="F3821" s="13">
        <f>IFERROR(Table2[[#This Row],[Economic loss ($ million)]]*1000000 / Table2[[#This Row],[Total Waste (tons)]], NA())</f>
        <v>917887.87915262405</v>
      </c>
      <c r="G3821" s="13" t="str">
        <f t="shared" si="59"/>
        <v>Low</v>
      </c>
      <c r="H3821" s="13">
        <v>152.26</v>
      </c>
      <c r="I3821" s="13">
        <f>IFERROR(Table2[[#This Row],[Total Waste (tons)]] / (Table2[[#This Row],[Population (million)]]*1000), NA())</f>
        <v>2.577522686729233E-3</v>
      </c>
      <c r="J3821" s="13">
        <v>515.72</v>
      </c>
      <c r="K3821" s="13">
        <f>IFERROR(Table2[[#This Row],[Total Waste (tons)]] * Table2[[#This Row],[Household waste (%)]], NA())</f>
        <v>42031.833599999998</v>
      </c>
      <c r="L3821" s="13">
        <v>31.62</v>
      </c>
      <c r="M3821" s="10">
        <f>SUMIFS(Table2[Household waste (%)], Table2[Country], "Australia", Table2[Year], 2020)</f>
        <v>1412.17</v>
      </c>
      <c r="N3821" s="10">
        <f>COUNTIFS(Table2[Year], "USA")</f>
        <v>0</v>
      </c>
    </row>
    <row r="3822" spans="1:14" x14ac:dyDescent="0.35">
      <c r="A3822" s="8" t="s">
        <v>32</v>
      </c>
      <c r="B3822" s="9">
        <v>2020</v>
      </c>
      <c r="C3822" s="8" t="s">
        <v>13</v>
      </c>
      <c r="D3822" s="9">
        <v>46989.77</v>
      </c>
      <c r="E3822" s="10">
        <v>38729.32</v>
      </c>
      <c r="F3822" s="10">
        <f>IFERROR(Table2[[#This Row],[Economic loss ($ million)]]*1000000 / Table2[[#This Row],[Total Waste (tons)]], NA())</f>
        <v>824207.48175613547</v>
      </c>
      <c r="G3822" s="10" t="str">
        <f t="shared" si="59"/>
        <v>Low</v>
      </c>
      <c r="H3822" s="10">
        <v>167.7</v>
      </c>
      <c r="I3822" s="10">
        <f>IFERROR(Table2[[#This Row],[Total Waste (tons)]] / (Table2[[#This Row],[Population (million)]]*1000), NA())</f>
        <v>5.6791397251664828E-2</v>
      </c>
      <c r="J3822" s="10">
        <v>827.41</v>
      </c>
      <c r="K3822" s="10">
        <f>IFERROR(Table2[[#This Row],[Total Waste (tons)]] * Table2[[#This Row],[Household waste (%)]], NA())</f>
        <v>2035126.9387000001</v>
      </c>
      <c r="L3822" s="10">
        <v>43.31</v>
      </c>
      <c r="M3822" s="10">
        <f>SUMIFS(Table2[Household waste (%)], Table2[Country], "Australia", Table2[Year], 2020)</f>
        <v>1412.17</v>
      </c>
      <c r="N3822" s="10">
        <f>COUNTIFS(Table2[Year], "USA")</f>
        <v>0</v>
      </c>
    </row>
    <row r="3823" spans="1:14" x14ac:dyDescent="0.35">
      <c r="A3823" s="11" t="s">
        <v>21</v>
      </c>
      <c r="B3823" s="12">
        <v>2019</v>
      </c>
      <c r="C3823" s="11" t="s">
        <v>11</v>
      </c>
      <c r="D3823" s="12">
        <v>32469.15</v>
      </c>
      <c r="E3823" s="13">
        <v>31616.9</v>
      </c>
      <c r="F3823" s="13">
        <f>IFERROR(Table2[[#This Row],[Economic loss ($ million)]]*1000000 / Table2[[#This Row],[Total Waste (tons)]], NA())</f>
        <v>973752.00767497753</v>
      </c>
      <c r="G3823" s="13" t="str">
        <f t="shared" si="59"/>
        <v>Medium</v>
      </c>
      <c r="H3823" s="13">
        <v>106.77</v>
      </c>
      <c r="I3823" s="13">
        <f>IFERROR(Table2[[#This Row],[Total Waste (tons)]] / (Table2[[#This Row],[Population (million)]]*1000), NA())</f>
        <v>2.7582379775223632E-2</v>
      </c>
      <c r="J3823" s="13">
        <v>1177.17</v>
      </c>
      <c r="K3823" s="13">
        <f>IFERROR(Table2[[#This Row],[Total Waste (tons)]] * Table2[[#This Row],[Household waste (%)]], NA())</f>
        <v>1752684.7169999999</v>
      </c>
      <c r="L3823" s="13">
        <v>53.98</v>
      </c>
      <c r="M3823" s="10">
        <f>SUMIFS(Table2[Household waste (%)], Table2[Country], "Australia", Table2[Year], 2020)</f>
        <v>1412.17</v>
      </c>
      <c r="N3823" s="10">
        <f>COUNTIFS(Table2[Year], "USA")</f>
        <v>0</v>
      </c>
    </row>
    <row r="3824" spans="1:14" x14ac:dyDescent="0.35">
      <c r="A3824" s="8" t="s">
        <v>28</v>
      </c>
      <c r="B3824" s="9">
        <v>2019</v>
      </c>
      <c r="C3824" s="8" t="s">
        <v>20</v>
      </c>
      <c r="D3824" s="9">
        <v>16597.689999999999</v>
      </c>
      <c r="E3824" s="10">
        <v>18109.91</v>
      </c>
      <c r="F3824" s="10">
        <f>IFERROR(Table2[[#This Row],[Economic loss ($ million)]]*1000000 / Table2[[#This Row],[Total Waste (tons)]], NA())</f>
        <v>1091110.2689591143</v>
      </c>
      <c r="G3824" s="10" t="str">
        <f t="shared" si="59"/>
        <v>Medium</v>
      </c>
      <c r="H3824" s="10">
        <v>23.46</v>
      </c>
      <c r="I3824" s="10">
        <f>IFERROR(Table2[[#This Row],[Total Waste (tons)]] / (Table2[[#This Row],[Population (million)]]*1000), NA())</f>
        <v>1.2796788021772986E-2</v>
      </c>
      <c r="J3824" s="10">
        <v>1297.02</v>
      </c>
      <c r="K3824" s="10">
        <f>IFERROR(Table2[[#This Row],[Total Waste (tons)]] * Table2[[#This Row],[Household waste (%)]], NA())</f>
        <v>759012.36369999987</v>
      </c>
      <c r="L3824" s="10">
        <v>45.73</v>
      </c>
      <c r="M3824" s="10">
        <f>SUMIFS(Table2[Household waste (%)], Table2[Country], "Australia", Table2[Year], 2020)</f>
        <v>1412.17</v>
      </c>
      <c r="N3824" s="10">
        <f>COUNTIFS(Table2[Year], "USA")</f>
        <v>0</v>
      </c>
    </row>
    <row r="3825" spans="1:14" x14ac:dyDescent="0.35">
      <c r="A3825" s="11" t="s">
        <v>24</v>
      </c>
      <c r="B3825" s="12">
        <v>2021</v>
      </c>
      <c r="C3825" s="11" t="s">
        <v>15</v>
      </c>
      <c r="D3825" s="12">
        <v>20066.64</v>
      </c>
      <c r="E3825" s="13">
        <v>19117.11</v>
      </c>
      <c r="F3825" s="13">
        <f>IFERROR(Table2[[#This Row],[Economic loss ($ million)]]*1000000 / Table2[[#This Row],[Total Waste (tons)]], NA())</f>
        <v>952681.16635370941</v>
      </c>
      <c r="G3825" s="13" t="str">
        <f t="shared" si="59"/>
        <v>Medium</v>
      </c>
      <c r="H3825" s="13">
        <v>71.58</v>
      </c>
      <c r="I3825" s="13">
        <f>IFERROR(Table2[[#This Row],[Total Waste (tons)]] / (Table2[[#This Row],[Population (million)]]*1000), NA())</f>
        <v>1.564247795888777E-2</v>
      </c>
      <c r="J3825" s="13">
        <v>1282.83</v>
      </c>
      <c r="K3825" s="13">
        <f>IFERROR(Table2[[#This Row],[Total Waste (tons)]] * Table2[[#This Row],[Household waste (%)]], NA())</f>
        <v>801662.26800000004</v>
      </c>
      <c r="L3825" s="13">
        <v>39.950000000000003</v>
      </c>
      <c r="M3825" s="10">
        <f>SUMIFS(Table2[Household waste (%)], Table2[Country], "Australia", Table2[Year], 2020)</f>
        <v>1412.17</v>
      </c>
      <c r="N3825" s="10">
        <f>COUNTIFS(Table2[Year], "USA")</f>
        <v>0</v>
      </c>
    </row>
    <row r="3826" spans="1:14" x14ac:dyDescent="0.35">
      <c r="A3826" s="8" t="s">
        <v>24</v>
      </c>
      <c r="B3826" s="9">
        <v>2024</v>
      </c>
      <c r="C3826" s="8" t="s">
        <v>19</v>
      </c>
      <c r="D3826" s="9">
        <v>36406.660000000003</v>
      </c>
      <c r="E3826" s="10">
        <v>38257.65</v>
      </c>
      <c r="F3826" s="10">
        <f>IFERROR(Table2[[#This Row],[Economic loss ($ million)]]*1000000 / Table2[[#This Row],[Total Waste (tons)]], NA())</f>
        <v>1050842.0712034556</v>
      </c>
      <c r="G3826" s="10" t="str">
        <f t="shared" si="59"/>
        <v>Medium</v>
      </c>
      <c r="H3826" s="10">
        <v>86.83</v>
      </c>
      <c r="I3826" s="10">
        <f>IFERROR(Table2[[#This Row],[Total Waste (tons)]] / (Table2[[#This Row],[Population (million)]]*1000), NA())</f>
        <v>3.5485457522710442E-2</v>
      </c>
      <c r="J3826" s="10">
        <v>1025.96</v>
      </c>
      <c r="K3826" s="10">
        <f>IFERROR(Table2[[#This Row],[Total Waste (tons)]] * Table2[[#This Row],[Household waste (%)]], NA())</f>
        <v>1461727.399</v>
      </c>
      <c r="L3826" s="10">
        <v>40.15</v>
      </c>
      <c r="M3826" s="10">
        <f>SUMIFS(Table2[Household waste (%)], Table2[Country], "Australia", Table2[Year], 2020)</f>
        <v>1412.17</v>
      </c>
      <c r="N3826" s="10">
        <f>COUNTIFS(Table2[Year], "USA")</f>
        <v>0</v>
      </c>
    </row>
    <row r="3827" spans="1:14" x14ac:dyDescent="0.35">
      <c r="A3827" s="11" t="s">
        <v>12</v>
      </c>
      <c r="B3827" s="12">
        <v>2020</v>
      </c>
      <c r="C3827" s="11" t="s">
        <v>25</v>
      </c>
      <c r="D3827" s="12">
        <v>11814.13</v>
      </c>
      <c r="E3827" s="13">
        <v>13568.51</v>
      </c>
      <c r="F3827" s="13">
        <f>IFERROR(Table2[[#This Row],[Economic loss ($ million)]]*1000000 / Table2[[#This Row],[Total Waste (tons)]], NA())</f>
        <v>1148498.4505841734</v>
      </c>
      <c r="G3827" s="13" t="str">
        <f t="shared" si="59"/>
        <v>High</v>
      </c>
      <c r="H3827" s="13">
        <v>28.11</v>
      </c>
      <c r="I3827" s="13">
        <f>IFERROR(Table2[[#This Row],[Total Waste (tons)]] / (Table2[[#This Row],[Population (million)]]*1000), NA())</f>
        <v>2.7799261141700785E-2</v>
      </c>
      <c r="J3827" s="13">
        <v>424.98</v>
      </c>
      <c r="K3827" s="13">
        <f>IFERROR(Table2[[#This Row],[Total Waste (tons)]] * Table2[[#This Row],[Household waste (%)]], NA())</f>
        <v>384195.50760000001</v>
      </c>
      <c r="L3827" s="13">
        <v>32.520000000000003</v>
      </c>
      <c r="M3827" s="10">
        <f>SUMIFS(Table2[Household waste (%)], Table2[Country], "Australia", Table2[Year], 2020)</f>
        <v>1412.17</v>
      </c>
      <c r="N3827" s="10">
        <f>COUNTIFS(Table2[Year], "USA")</f>
        <v>0</v>
      </c>
    </row>
    <row r="3828" spans="1:14" x14ac:dyDescent="0.35">
      <c r="A3828" s="8" t="s">
        <v>12</v>
      </c>
      <c r="B3828" s="9">
        <v>2024</v>
      </c>
      <c r="C3828" s="8" t="s">
        <v>15</v>
      </c>
      <c r="D3828" s="9">
        <v>23530.66</v>
      </c>
      <c r="E3828" s="10">
        <v>24956.85</v>
      </c>
      <c r="F3828" s="10">
        <f>IFERROR(Table2[[#This Row],[Economic loss ($ million)]]*1000000 / Table2[[#This Row],[Total Waste (tons)]], NA())</f>
        <v>1060609.8596469457</v>
      </c>
      <c r="G3828" s="10" t="str">
        <f t="shared" si="59"/>
        <v>Medium</v>
      </c>
      <c r="H3828" s="10">
        <v>35.86</v>
      </c>
      <c r="I3828" s="10">
        <f>IFERROR(Table2[[#This Row],[Total Waste (tons)]] / (Table2[[#This Row],[Population (million)]]*1000), NA())</f>
        <v>1.7266534095495271E-2</v>
      </c>
      <c r="J3828" s="10">
        <v>1362.79</v>
      </c>
      <c r="K3828" s="10">
        <f>IFERROR(Table2[[#This Row],[Total Waste (tons)]] * Table2[[#This Row],[Household waste (%)]], NA())</f>
        <v>882399.75</v>
      </c>
      <c r="L3828" s="10">
        <v>37.5</v>
      </c>
      <c r="M3828" s="10">
        <f>SUMIFS(Table2[Household waste (%)], Table2[Country], "Australia", Table2[Year], 2020)</f>
        <v>1412.17</v>
      </c>
      <c r="N3828" s="10">
        <f>COUNTIFS(Table2[Year], "USA")</f>
        <v>0</v>
      </c>
    </row>
    <row r="3829" spans="1:14" x14ac:dyDescent="0.35">
      <c r="A3829" s="11" t="s">
        <v>21</v>
      </c>
      <c r="B3829" s="12">
        <v>2021</v>
      </c>
      <c r="C3829" s="11" t="s">
        <v>22</v>
      </c>
      <c r="D3829" s="12">
        <v>2348.4299999999998</v>
      </c>
      <c r="E3829" s="13">
        <v>2478.7199999999998</v>
      </c>
      <c r="F3829" s="13">
        <f>IFERROR(Table2[[#This Row],[Economic loss ($ million)]]*1000000 / Table2[[#This Row],[Total Waste (tons)]], NA())</f>
        <v>1055479.6182981823</v>
      </c>
      <c r="G3829" s="13" t="str">
        <f t="shared" si="59"/>
        <v>Medium</v>
      </c>
      <c r="H3829" s="13">
        <v>23.06</v>
      </c>
      <c r="I3829" s="13">
        <f>IFERROR(Table2[[#This Row],[Total Waste (tons)]] / (Table2[[#This Row],[Population (million)]]*1000), NA())</f>
        <v>2.7406115065935346E-2</v>
      </c>
      <c r="J3829" s="13">
        <v>85.69</v>
      </c>
      <c r="K3829" s="13">
        <f>IFERROR(Table2[[#This Row],[Total Waste (tons)]] * Table2[[#This Row],[Household waste (%)]], NA())</f>
        <v>164225.70990000002</v>
      </c>
      <c r="L3829" s="13">
        <v>69.930000000000007</v>
      </c>
      <c r="M3829" s="10">
        <f>SUMIFS(Table2[Household waste (%)], Table2[Country], "Australia", Table2[Year], 2020)</f>
        <v>1412.17</v>
      </c>
      <c r="N3829" s="10">
        <f>COUNTIFS(Table2[Year], "USA")</f>
        <v>0</v>
      </c>
    </row>
    <row r="3830" spans="1:14" x14ac:dyDescent="0.35">
      <c r="A3830" s="8" t="s">
        <v>10</v>
      </c>
      <c r="B3830" s="9">
        <v>2019</v>
      </c>
      <c r="C3830" s="8" t="s">
        <v>19</v>
      </c>
      <c r="D3830" s="9">
        <v>21638.400000000001</v>
      </c>
      <c r="E3830" s="10">
        <v>19007.22</v>
      </c>
      <c r="F3830" s="10">
        <f>IFERROR(Table2[[#This Row],[Economic loss ($ million)]]*1000000 / Table2[[#This Row],[Total Waste (tons)]], NA())</f>
        <v>878402.28482697415</v>
      </c>
      <c r="G3830" s="10" t="str">
        <f t="shared" si="59"/>
        <v>Low</v>
      </c>
      <c r="H3830" s="10">
        <v>50.32</v>
      </c>
      <c r="I3830" s="10">
        <f>IFERROR(Table2[[#This Row],[Total Waste (tons)]] / (Table2[[#This Row],[Population (million)]]*1000), NA())</f>
        <v>1.6533765300976513E-2</v>
      </c>
      <c r="J3830" s="10">
        <v>1308.74</v>
      </c>
      <c r="K3830" s="10">
        <f>IFERROR(Table2[[#This Row],[Total Waste (tons)]] * Table2[[#This Row],[Household waste (%)]], NA())</f>
        <v>1350019.7760000001</v>
      </c>
      <c r="L3830" s="10">
        <v>62.39</v>
      </c>
      <c r="M3830" s="10">
        <f>SUMIFS(Table2[Household waste (%)], Table2[Country], "Australia", Table2[Year], 2020)</f>
        <v>1412.17</v>
      </c>
      <c r="N3830" s="10">
        <f>COUNTIFS(Table2[Year], "USA")</f>
        <v>0</v>
      </c>
    </row>
    <row r="3831" spans="1:14" x14ac:dyDescent="0.35">
      <c r="A3831" s="11" t="s">
        <v>8</v>
      </c>
      <c r="B3831" s="12">
        <v>2023</v>
      </c>
      <c r="C3831" s="11" t="s">
        <v>9</v>
      </c>
      <c r="D3831" s="12">
        <v>43827.67</v>
      </c>
      <c r="E3831" s="13">
        <v>45552.98</v>
      </c>
      <c r="F3831" s="13">
        <f>IFERROR(Table2[[#This Row],[Economic loss ($ million)]]*1000000 / Table2[[#This Row],[Total Waste (tons)]], NA())</f>
        <v>1039365.7705280705</v>
      </c>
      <c r="G3831" s="13" t="str">
        <f t="shared" si="59"/>
        <v>Medium</v>
      </c>
      <c r="H3831" s="13">
        <v>173.72</v>
      </c>
      <c r="I3831" s="13">
        <f>IFERROR(Table2[[#This Row],[Total Waste (tons)]] / (Table2[[#This Row],[Population (million)]]*1000), NA())</f>
        <v>5.8796729316751853E-2</v>
      </c>
      <c r="J3831" s="13">
        <v>745.41</v>
      </c>
      <c r="K3831" s="13">
        <f>IFERROR(Table2[[#This Row],[Total Waste (tons)]] * Table2[[#This Row],[Household waste (%)]], NA())</f>
        <v>1424837.5517</v>
      </c>
      <c r="L3831" s="13">
        <v>32.51</v>
      </c>
      <c r="M3831" s="10">
        <f>SUMIFS(Table2[Household waste (%)], Table2[Country], "Australia", Table2[Year], 2020)</f>
        <v>1412.17</v>
      </c>
      <c r="N3831" s="10">
        <f>COUNTIFS(Table2[Year], "USA")</f>
        <v>0</v>
      </c>
    </row>
    <row r="3832" spans="1:14" x14ac:dyDescent="0.35">
      <c r="A3832" s="8" t="s">
        <v>30</v>
      </c>
      <c r="B3832" s="9">
        <v>2019</v>
      </c>
      <c r="C3832" s="8" t="s">
        <v>19</v>
      </c>
      <c r="D3832" s="9">
        <v>32117.43</v>
      </c>
      <c r="E3832" s="10">
        <v>26470.76</v>
      </c>
      <c r="F3832" s="10">
        <f>IFERROR(Table2[[#This Row],[Economic loss ($ million)]]*1000000 / Table2[[#This Row],[Total Waste (tons)]], NA())</f>
        <v>824186.74221443001</v>
      </c>
      <c r="G3832" s="10" t="str">
        <f t="shared" si="59"/>
        <v>Low</v>
      </c>
      <c r="H3832" s="10">
        <v>129.47</v>
      </c>
      <c r="I3832" s="10">
        <f>IFERROR(Table2[[#This Row],[Total Waste (tons)]] / (Table2[[#This Row],[Population (million)]]*1000), NA())</f>
        <v>0.15049636849257297</v>
      </c>
      <c r="J3832" s="10">
        <v>213.41</v>
      </c>
      <c r="K3832" s="10">
        <f>IFERROR(Table2[[#This Row],[Total Waste (tons)]] * Table2[[#This Row],[Household waste (%)]], NA())</f>
        <v>1832941.7301</v>
      </c>
      <c r="L3832" s="10">
        <v>57.07</v>
      </c>
      <c r="M3832" s="10">
        <f>SUMIFS(Table2[Household waste (%)], Table2[Country], "Australia", Table2[Year], 2020)</f>
        <v>1412.17</v>
      </c>
      <c r="N3832" s="10">
        <f>COUNTIFS(Table2[Year], "USA")</f>
        <v>0</v>
      </c>
    </row>
    <row r="3833" spans="1:14" x14ac:dyDescent="0.35">
      <c r="A3833" s="11" t="s">
        <v>10</v>
      </c>
      <c r="B3833" s="12">
        <v>2020</v>
      </c>
      <c r="C3833" s="11" t="s">
        <v>19</v>
      </c>
      <c r="D3833" s="12">
        <v>32901.64</v>
      </c>
      <c r="E3833" s="13">
        <v>28886.13</v>
      </c>
      <c r="F3833" s="13">
        <f>IFERROR(Table2[[#This Row],[Economic loss ($ million)]]*1000000 / Table2[[#This Row],[Total Waste (tons)]], NA())</f>
        <v>877954.10806269839</v>
      </c>
      <c r="G3833" s="13" t="str">
        <f t="shared" si="59"/>
        <v>Low</v>
      </c>
      <c r="H3833" s="13">
        <v>191.65</v>
      </c>
      <c r="I3833" s="13">
        <f>IFERROR(Table2[[#This Row],[Total Waste (tons)]] / (Table2[[#This Row],[Population (million)]]*1000), NA())</f>
        <v>3.1141815979025281E-2</v>
      </c>
      <c r="J3833" s="13">
        <v>1056.51</v>
      </c>
      <c r="K3833" s="13">
        <f>IFERROR(Table2[[#This Row],[Total Waste (tons)]] * Table2[[#This Row],[Household waste (%)]], NA())</f>
        <v>1688512.1647999999</v>
      </c>
      <c r="L3833" s="13">
        <v>51.32</v>
      </c>
      <c r="M3833" s="10">
        <f>SUMIFS(Table2[Household waste (%)], Table2[Country], "Australia", Table2[Year], 2020)</f>
        <v>1412.17</v>
      </c>
      <c r="N3833" s="10">
        <f>COUNTIFS(Table2[Year], "USA")</f>
        <v>0</v>
      </c>
    </row>
    <row r="3834" spans="1:14" x14ac:dyDescent="0.35">
      <c r="A3834" s="8" t="s">
        <v>17</v>
      </c>
      <c r="B3834" s="9">
        <v>2020</v>
      </c>
      <c r="C3834" s="8" t="s">
        <v>9</v>
      </c>
      <c r="D3834" s="9">
        <v>1251.6199999999999</v>
      </c>
      <c r="E3834" s="10">
        <v>1204.67</v>
      </c>
      <c r="F3834" s="10">
        <f>IFERROR(Table2[[#This Row],[Economic loss ($ million)]]*1000000 / Table2[[#This Row],[Total Waste (tons)]], NA())</f>
        <v>962488.61475527729</v>
      </c>
      <c r="G3834" s="10" t="str">
        <f t="shared" si="59"/>
        <v>Medium</v>
      </c>
      <c r="H3834" s="10">
        <v>165.82</v>
      </c>
      <c r="I3834" s="10">
        <f>IFERROR(Table2[[#This Row],[Total Waste (tons)]] / (Table2[[#This Row],[Population (million)]]*1000), NA())</f>
        <v>4.8041300426054584E-3</v>
      </c>
      <c r="J3834" s="10">
        <v>260.52999999999997</v>
      </c>
      <c r="K3834" s="10">
        <f>IFERROR(Table2[[#This Row],[Total Waste (tons)]] * Table2[[#This Row],[Household waste (%)]], NA())</f>
        <v>85673.388999999996</v>
      </c>
      <c r="L3834" s="10">
        <v>68.45</v>
      </c>
      <c r="M3834" s="10">
        <f>SUMIFS(Table2[Household waste (%)], Table2[Country], "Australia", Table2[Year], 2020)</f>
        <v>1412.17</v>
      </c>
      <c r="N3834" s="10">
        <f>COUNTIFS(Table2[Year], "USA")</f>
        <v>0</v>
      </c>
    </row>
    <row r="3835" spans="1:14" x14ac:dyDescent="0.35">
      <c r="A3835" s="11" t="s">
        <v>28</v>
      </c>
      <c r="B3835" s="12">
        <v>2023</v>
      </c>
      <c r="C3835" s="11" t="s">
        <v>13</v>
      </c>
      <c r="D3835" s="12">
        <v>804.2</v>
      </c>
      <c r="E3835" s="13">
        <v>907.98</v>
      </c>
      <c r="F3835" s="13">
        <f>IFERROR(Table2[[#This Row],[Economic loss ($ million)]]*1000000 / Table2[[#This Row],[Total Waste (tons)]], NA())</f>
        <v>1129047.5006217358</v>
      </c>
      <c r="G3835" s="13" t="str">
        <f t="shared" si="59"/>
        <v>High</v>
      </c>
      <c r="H3835" s="13">
        <v>140.12</v>
      </c>
      <c r="I3835" s="13">
        <f>IFERROR(Table2[[#This Row],[Total Waste (tons)]] / (Table2[[#This Row],[Population (million)]]*1000), NA())</f>
        <v>1.6267168315229484E-3</v>
      </c>
      <c r="J3835" s="13">
        <v>494.37</v>
      </c>
      <c r="K3835" s="13">
        <f>IFERROR(Table2[[#This Row],[Total Waste (tons)]] * Table2[[#This Row],[Household waste (%)]], NA())</f>
        <v>35891.446000000004</v>
      </c>
      <c r="L3835" s="13">
        <v>44.63</v>
      </c>
      <c r="M3835" s="10">
        <f>SUMIFS(Table2[Household waste (%)], Table2[Country], "Australia", Table2[Year], 2020)</f>
        <v>1412.17</v>
      </c>
      <c r="N3835" s="10">
        <f>COUNTIFS(Table2[Year], "USA")</f>
        <v>0</v>
      </c>
    </row>
    <row r="3836" spans="1:14" x14ac:dyDescent="0.35">
      <c r="A3836" s="8" t="s">
        <v>10</v>
      </c>
      <c r="B3836" s="9">
        <v>2022</v>
      </c>
      <c r="C3836" s="8" t="s">
        <v>25</v>
      </c>
      <c r="D3836" s="9">
        <v>25218.13</v>
      </c>
      <c r="E3836" s="10">
        <v>21911.21</v>
      </c>
      <c r="F3836" s="10">
        <f>IFERROR(Table2[[#This Row],[Economic loss ($ million)]]*1000000 / Table2[[#This Row],[Total Waste (tons)]], NA())</f>
        <v>868867.35852341144</v>
      </c>
      <c r="G3836" s="10" t="str">
        <f t="shared" si="59"/>
        <v>Low</v>
      </c>
      <c r="H3836" s="10">
        <v>157.16999999999999</v>
      </c>
      <c r="I3836" s="10">
        <f>IFERROR(Table2[[#This Row],[Total Waste (tons)]] / (Table2[[#This Row],[Population (million)]]*1000), NA())</f>
        <v>2.1896249924026015E-2</v>
      </c>
      <c r="J3836" s="10">
        <v>1151.71</v>
      </c>
      <c r="K3836" s="10">
        <f>IFERROR(Table2[[#This Row],[Total Waste (tons)]] * Table2[[#This Row],[Household waste (%)]], NA())</f>
        <v>1660109.4979000001</v>
      </c>
      <c r="L3836" s="10">
        <v>65.83</v>
      </c>
      <c r="M3836" s="10">
        <f>SUMIFS(Table2[Household waste (%)], Table2[Country], "Australia", Table2[Year], 2020)</f>
        <v>1412.17</v>
      </c>
      <c r="N3836" s="10">
        <f>COUNTIFS(Table2[Year], "USA")</f>
        <v>0</v>
      </c>
    </row>
    <row r="3837" spans="1:14" x14ac:dyDescent="0.35">
      <c r="A3837" s="11" t="s">
        <v>28</v>
      </c>
      <c r="B3837" s="12">
        <v>2024</v>
      </c>
      <c r="C3837" s="11" t="s">
        <v>19</v>
      </c>
      <c r="D3837" s="12">
        <v>26533.040000000001</v>
      </c>
      <c r="E3837" s="13">
        <v>23117.07</v>
      </c>
      <c r="F3837" s="13">
        <f>IFERROR(Table2[[#This Row],[Economic loss ($ million)]]*1000000 / Table2[[#This Row],[Total Waste (tons)]], NA())</f>
        <v>871255.98875967471</v>
      </c>
      <c r="G3837" s="13" t="str">
        <f t="shared" si="59"/>
        <v>Low</v>
      </c>
      <c r="H3837" s="13">
        <v>110.72</v>
      </c>
      <c r="I3837" s="13">
        <f>IFERROR(Table2[[#This Row],[Total Waste (tons)]] / (Table2[[#This Row],[Population (million)]]*1000), NA())</f>
        <v>0.14008257219787762</v>
      </c>
      <c r="J3837" s="13">
        <v>189.41</v>
      </c>
      <c r="K3837" s="13">
        <f>IFERROR(Table2[[#This Row],[Total Waste (tons)]] * Table2[[#This Row],[Household waste (%)]], NA())</f>
        <v>1656988.3480000002</v>
      </c>
      <c r="L3837" s="13">
        <v>62.45</v>
      </c>
      <c r="M3837" s="10">
        <f>SUMIFS(Table2[Household waste (%)], Table2[Country], "Australia", Table2[Year], 2020)</f>
        <v>1412.17</v>
      </c>
      <c r="N3837" s="10">
        <f>COUNTIFS(Table2[Year], "USA")</f>
        <v>0</v>
      </c>
    </row>
    <row r="3838" spans="1:14" x14ac:dyDescent="0.35">
      <c r="A3838" s="8" t="s">
        <v>28</v>
      </c>
      <c r="B3838" s="9">
        <v>2018</v>
      </c>
      <c r="C3838" s="8" t="s">
        <v>11</v>
      </c>
      <c r="D3838" s="9">
        <v>29200.14</v>
      </c>
      <c r="E3838" s="10">
        <v>23408.15</v>
      </c>
      <c r="F3838" s="10">
        <f>IFERROR(Table2[[#This Row],[Economic loss ($ million)]]*1000000 / Table2[[#This Row],[Total Waste (tons)]], NA())</f>
        <v>801645.12909869617</v>
      </c>
      <c r="G3838" s="10" t="str">
        <f t="shared" si="59"/>
        <v>Low</v>
      </c>
      <c r="H3838" s="10">
        <v>33.21</v>
      </c>
      <c r="I3838" s="10">
        <f>IFERROR(Table2[[#This Row],[Total Waste (tons)]] / (Table2[[#This Row],[Population (million)]]*1000), NA())</f>
        <v>0.19138847742020057</v>
      </c>
      <c r="J3838" s="10">
        <v>152.57</v>
      </c>
      <c r="K3838" s="10">
        <f>IFERROR(Table2[[#This Row],[Total Waste (tons)]] * Table2[[#This Row],[Household waste (%)]], NA())</f>
        <v>1443946.923</v>
      </c>
      <c r="L3838" s="10">
        <v>49.45</v>
      </c>
      <c r="M3838" s="10">
        <f>SUMIFS(Table2[Household waste (%)], Table2[Country], "Australia", Table2[Year], 2020)</f>
        <v>1412.17</v>
      </c>
      <c r="N3838" s="10">
        <f>COUNTIFS(Table2[Year], "USA")</f>
        <v>0</v>
      </c>
    </row>
    <row r="3839" spans="1:14" x14ac:dyDescent="0.35">
      <c r="A3839" s="11" t="s">
        <v>21</v>
      </c>
      <c r="B3839" s="12">
        <v>2022</v>
      </c>
      <c r="C3839" s="11" t="s">
        <v>9</v>
      </c>
      <c r="D3839" s="12">
        <v>30072.7</v>
      </c>
      <c r="E3839" s="13">
        <v>30370.68</v>
      </c>
      <c r="F3839" s="13">
        <f>IFERROR(Table2[[#This Row],[Economic loss ($ million)]]*1000000 / Table2[[#This Row],[Total Waste (tons)]], NA())</f>
        <v>1009908.6546934595</v>
      </c>
      <c r="G3839" s="13" t="str">
        <f t="shared" si="59"/>
        <v>Medium</v>
      </c>
      <c r="H3839" s="13">
        <v>97.55</v>
      </c>
      <c r="I3839" s="13">
        <f>IFERROR(Table2[[#This Row],[Total Waste (tons)]] / (Table2[[#This Row],[Population (million)]]*1000), NA())</f>
        <v>0.46682241539894442</v>
      </c>
      <c r="J3839" s="13">
        <v>64.42</v>
      </c>
      <c r="K3839" s="13">
        <f>IFERROR(Table2[[#This Row],[Total Waste (tons)]] * Table2[[#This Row],[Household waste (%)]], NA())</f>
        <v>2076820.662</v>
      </c>
      <c r="L3839" s="13">
        <v>69.06</v>
      </c>
      <c r="M3839" s="10">
        <f>SUMIFS(Table2[Household waste (%)], Table2[Country], "Australia", Table2[Year], 2020)</f>
        <v>1412.17</v>
      </c>
      <c r="N3839" s="10">
        <f>COUNTIFS(Table2[Year], "USA")</f>
        <v>0</v>
      </c>
    </row>
    <row r="3840" spans="1:14" x14ac:dyDescent="0.35">
      <c r="A3840" s="8" t="s">
        <v>34</v>
      </c>
      <c r="B3840" s="9">
        <v>2022</v>
      </c>
      <c r="C3840" s="8" t="s">
        <v>20</v>
      </c>
      <c r="D3840" s="9">
        <v>22926.98</v>
      </c>
      <c r="E3840" s="10">
        <v>24139.73</v>
      </c>
      <c r="F3840" s="10">
        <f>IFERROR(Table2[[#This Row],[Economic loss ($ million)]]*1000000 / Table2[[#This Row],[Total Waste (tons)]], NA())</f>
        <v>1052896.1947888471</v>
      </c>
      <c r="G3840" s="10" t="str">
        <f t="shared" si="59"/>
        <v>Medium</v>
      </c>
      <c r="H3840" s="10">
        <v>194.18</v>
      </c>
      <c r="I3840" s="10">
        <f>IFERROR(Table2[[#This Row],[Total Waste (tons)]] / (Table2[[#This Row],[Population (million)]]*1000), NA())</f>
        <v>2.3741306824065445E-2</v>
      </c>
      <c r="J3840" s="10">
        <v>965.7</v>
      </c>
      <c r="K3840" s="10">
        <f>IFERROR(Table2[[#This Row],[Total Waste (tons)]] * Table2[[#This Row],[Household waste (%)]], NA())</f>
        <v>802902.83960000006</v>
      </c>
      <c r="L3840" s="10">
        <v>35.020000000000003</v>
      </c>
      <c r="M3840" s="10">
        <f>SUMIFS(Table2[Household waste (%)], Table2[Country], "Australia", Table2[Year], 2020)</f>
        <v>1412.17</v>
      </c>
      <c r="N3840" s="10">
        <f>COUNTIFS(Table2[Year], "USA")</f>
        <v>0</v>
      </c>
    </row>
    <row r="3841" spans="1:14" x14ac:dyDescent="0.35">
      <c r="A3841" s="11" t="s">
        <v>10</v>
      </c>
      <c r="B3841" s="12">
        <v>2024</v>
      </c>
      <c r="C3841" s="11" t="s">
        <v>19</v>
      </c>
      <c r="D3841" s="12">
        <v>16944.66</v>
      </c>
      <c r="E3841" s="13">
        <v>18989.34</v>
      </c>
      <c r="F3841" s="13">
        <f>IFERROR(Table2[[#This Row],[Economic loss ($ million)]]*1000000 / Table2[[#This Row],[Total Waste (tons)]], NA())</f>
        <v>1120668.1042877226</v>
      </c>
      <c r="G3841" s="13" t="str">
        <f t="shared" si="59"/>
        <v>High</v>
      </c>
      <c r="H3841" s="13">
        <v>174</v>
      </c>
      <c r="I3841" s="13">
        <f>IFERROR(Table2[[#This Row],[Total Waste (tons)]] / (Table2[[#This Row],[Population (million)]]*1000), NA())</f>
        <v>1.387803140126293E-2</v>
      </c>
      <c r="J3841" s="13">
        <v>1220.97</v>
      </c>
      <c r="K3841" s="13">
        <f>IFERROR(Table2[[#This Row],[Total Waste (tons)]] * Table2[[#This Row],[Household waste (%)]], NA())</f>
        <v>1056499.551</v>
      </c>
      <c r="L3841" s="13">
        <v>62.35</v>
      </c>
      <c r="M3841" s="10">
        <f>SUMIFS(Table2[Household waste (%)], Table2[Country], "Australia", Table2[Year], 2020)</f>
        <v>1412.17</v>
      </c>
      <c r="N3841" s="10">
        <f>COUNTIFS(Table2[Year], "USA")</f>
        <v>0</v>
      </c>
    </row>
    <row r="3842" spans="1:14" x14ac:dyDescent="0.35">
      <c r="A3842" s="8" t="s">
        <v>17</v>
      </c>
      <c r="B3842" s="9">
        <v>2019</v>
      </c>
      <c r="C3842" s="8" t="s">
        <v>13</v>
      </c>
      <c r="D3842" s="9">
        <v>12140.59</v>
      </c>
      <c r="E3842" s="10">
        <v>12811.14</v>
      </c>
      <c r="F3842" s="10">
        <f>IFERROR(Table2[[#This Row],[Economic loss ($ million)]]*1000000 / Table2[[#This Row],[Total Waste (tons)]], NA())</f>
        <v>1055232.0768595266</v>
      </c>
      <c r="G3842" s="10" t="str">
        <f t="shared" ref="G3842:G3905" si="60">IF(F3842&gt;1100000,"High",IF(F3842&gt;=950000,"Medium","Low"))</f>
        <v>Medium</v>
      </c>
      <c r="H3842" s="10">
        <v>147.94</v>
      </c>
      <c r="I3842" s="10">
        <f>IFERROR(Table2[[#This Row],[Total Waste (tons)]] / (Table2[[#This Row],[Population (million)]]*1000), NA())</f>
        <v>2.5296057840563404E-2</v>
      </c>
      <c r="J3842" s="10">
        <v>479.94</v>
      </c>
      <c r="K3842" s="10">
        <f>IFERROR(Table2[[#This Row],[Total Waste (tons)]] * Table2[[#This Row],[Household waste (%)]], NA())</f>
        <v>674773.99219999998</v>
      </c>
      <c r="L3842" s="10">
        <v>55.58</v>
      </c>
      <c r="M3842" s="10">
        <f>SUMIFS(Table2[Household waste (%)], Table2[Country], "Australia", Table2[Year], 2020)</f>
        <v>1412.17</v>
      </c>
      <c r="N3842" s="10">
        <f>COUNTIFS(Table2[Year], "USA")</f>
        <v>0</v>
      </c>
    </row>
    <row r="3843" spans="1:14" x14ac:dyDescent="0.35">
      <c r="A3843" s="11" t="s">
        <v>18</v>
      </c>
      <c r="B3843" s="12">
        <v>2021</v>
      </c>
      <c r="C3843" s="11" t="s">
        <v>13</v>
      </c>
      <c r="D3843" s="12">
        <v>18177.63</v>
      </c>
      <c r="E3843" s="13">
        <v>15919.66</v>
      </c>
      <c r="F3843" s="13">
        <f>IFERROR(Table2[[#This Row],[Economic loss ($ million)]]*1000000 / Table2[[#This Row],[Total Waste (tons)]], NA())</f>
        <v>875783.03662248596</v>
      </c>
      <c r="G3843" s="13" t="str">
        <f t="shared" si="60"/>
        <v>Low</v>
      </c>
      <c r="H3843" s="13">
        <v>29.59</v>
      </c>
      <c r="I3843" s="13">
        <f>IFERROR(Table2[[#This Row],[Total Waste (tons)]] / (Table2[[#This Row],[Population (million)]]*1000), NA())</f>
        <v>1.5386515997968513E-2</v>
      </c>
      <c r="J3843" s="13">
        <v>1181.4000000000001</v>
      </c>
      <c r="K3843" s="13">
        <f>IFERROR(Table2[[#This Row],[Total Waste (tons)]] * Table2[[#This Row],[Household waste (%)]], NA())</f>
        <v>848349.99210000003</v>
      </c>
      <c r="L3843" s="13">
        <v>46.67</v>
      </c>
      <c r="M3843" s="10">
        <f>SUMIFS(Table2[Household waste (%)], Table2[Country], "Australia", Table2[Year], 2020)</f>
        <v>1412.17</v>
      </c>
      <c r="N3843" s="10">
        <f>COUNTIFS(Table2[Year], "USA")</f>
        <v>0</v>
      </c>
    </row>
    <row r="3844" spans="1:14" x14ac:dyDescent="0.35">
      <c r="A3844" s="8" t="s">
        <v>18</v>
      </c>
      <c r="B3844" s="9">
        <v>2018</v>
      </c>
      <c r="C3844" s="8" t="s">
        <v>13</v>
      </c>
      <c r="D3844" s="9">
        <v>48072.99</v>
      </c>
      <c r="E3844" s="10">
        <v>39852.6</v>
      </c>
      <c r="F3844" s="10">
        <f>IFERROR(Table2[[#This Row],[Economic loss ($ million)]]*1000000 / Table2[[#This Row],[Total Waste (tons)]], NA())</f>
        <v>829001.89898735238</v>
      </c>
      <c r="G3844" s="10" t="str">
        <f t="shared" si="60"/>
        <v>Low</v>
      </c>
      <c r="H3844" s="10">
        <v>41.42</v>
      </c>
      <c r="I3844" s="10">
        <f>IFERROR(Table2[[#This Row],[Total Waste (tons)]] / (Table2[[#This Row],[Population (million)]]*1000), NA())</f>
        <v>0.46064574549635873</v>
      </c>
      <c r="J3844" s="10">
        <v>104.36</v>
      </c>
      <c r="K3844" s="10">
        <f>IFERROR(Table2[[#This Row],[Total Waste (tons)]] * Table2[[#This Row],[Household waste (%)]], NA())</f>
        <v>1559007.0656999999</v>
      </c>
      <c r="L3844" s="10">
        <v>32.43</v>
      </c>
      <c r="M3844" s="10">
        <f>SUMIFS(Table2[Household waste (%)], Table2[Country], "Australia", Table2[Year], 2020)</f>
        <v>1412.17</v>
      </c>
      <c r="N3844" s="10">
        <f>COUNTIFS(Table2[Year], "USA")</f>
        <v>0</v>
      </c>
    </row>
    <row r="3845" spans="1:14" x14ac:dyDescent="0.35">
      <c r="A3845" s="11" t="s">
        <v>30</v>
      </c>
      <c r="B3845" s="12">
        <v>2024</v>
      </c>
      <c r="C3845" s="11" t="s">
        <v>25</v>
      </c>
      <c r="D3845" s="12">
        <v>45967.48</v>
      </c>
      <c r="E3845" s="13">
        <v>46924.800000000003</v>
      </c>
      <c r="F3845" s="13">
        <f>IFERROR(Table2[[#This Row],[Economic loss ($ million)]]*1000000 / Table2[[#This Row],[Total Waste (tons)]], NA())</f>
        <v>1020826.0274437492</v>
      </c>
      <c r="G3845" s="13" t="str">
        <f t="shared" si="60"/>
        <v>Medium</v>
      </c>
      <c r="H3845" s="13">
        <v>181.02</v>
      </c>
      <c r="I3845" s="13">
        <f>IFERROR(Table2[[#This Row],[Total Waste (tons)]] / (Table2[[#This Row],[Population (million)]]*1000), NA())</f>
        <v>4.4834949183621721E-2</v>
      </c>
      <c r="J3845" s="13">
        <v>1025.26</v>
      </c>
      <c r="K3845" s="13">
        <f>IFERROR(Table2[[#This Row],[Total Waste (tons)]] * Table2[[#This Row],[Household waste (%)]], NA())</f>
        <v>2245511.398</v>
      </c>
      <c r="L3845" s="13">
        <v>48.85</v>
      </c>
      <c r="M3845" s="10">
        <f>SUMIFS(Table2[Household waste (%)], Table2[Country], "Australia", Table2[Year], 2020)</f>
        <v>1412.17</v>
      </c>
      <c r="N3845" s="10">
        <f>COUNTIFS(Table2[Year], "USA")</f>
        <v>0</v>
      </c>
    </row>
    <row r="3846" spans="1:14" x14ac:dyDescent="0.35">
      <c r="A3846" s="8" t="s">
        <v>16</v>
      </c>
      <c r="B3846" s="9">
        <v>2018</v>
      </c>
      <c r="C3846" s="8" t="s">
        <v>15</v>
      </c>
      <c r="D3846" s="9">
        <v>2810.85</v>
      </c>
      <c r="E3846" s="10">
        <v>3118</v>
      </c>
      <c r="F3846" s="10">
        <f>IFERROR(Table2[[#This Row],[Economic loss ($ million)]]*1000000 / Table2[[#This Row],[Total Waste (tons)]], NA())</f>
        <v>1109272.9957130405</v>
      </c>
      <c r="G3846" s="10" t="str">
        <f t="shared" si="60"/>
        <v>High</v>
      </c>
      <c r="H3846" s="10">
        <v>153.34</v>
      </c>
      <c r="I3846" s="10">
        <f>IFERROR(Table2[[#This Row],[Total Waste (tons)]] / (Table2[[#This Row],[Population (million)]]*1000), NA())</f>
        <v>2.6514201088545745E-3</v>
      </c>
      <c r="J3846" s="10">
        <v>1060.1300000000001</v>
      </c>
      <c r="K3846" s="10">
        <f>IFERROR(Table2[[#This Row],[Total Waste (tons)]] * Table2[[#This Row],[Household waste (%)]], NA())</f>
        <v>158953.56749999998</v>
      </c>
      <c r="L3846" s="10">
        <v>56.55</v>
      </c>
      <c r="M3846" s="10">
        <f>SUMIFS(Table2[Household waste (%)], Table2[Country], "Australia", Table2[Year], 2020)</f>
        <v>1412.17</v>
      </c>
      <c r="N3846" s="10">
        <f>COUNTIFS(Table2[Year], "USA")</f>
        <v>0</v>
      </c>
    </row>
    <row r="3847" spans="1:14" x14ac:dyDescent="0.35">
      <c r="A3847" s="11" t="s">
        <v>26</v>
      </c>
      <c r="B3847" s="12">
        <v>2023</v>
      </c>
      <c r="C3847" s="11" t="s">
        <v>9</v>
      </c>
      <c r="D3847" s="12">
        <v>11186.25</v>
      </c>
      <c r="E3847" s="13">
        <v>11885.8</v>
      </c>
      <c r="F3847" s="13">
        <f>IFERROR(Table2[[#This Row],[Economic loss ($ million)]]*1000000 / Table2[[#This Row],[Total Waste (tons)]], NA())</f>
        <v>1062536.5962677393</v>
      </c>
      <c r="G3847" s="13" t="str">
        <f t="shared" si="60"/>
        <v>Medium</v>
      </c>
      <c r="H3847" s="13">
        <v>146.25</v>
      </c>
      <c r="I3847" s="13">
        <f>IFERROR(Table2[[#This Row],[Total Waste (tons)]] / (Table2[[#This Row],[Population (million)]]*1000), NA())</f>
        <v>8.2634020580478838E-3</v>
      </c>
      <c r="J3847" s="13">
        <v>1353.71</v>
      </c>
      <c r="K3847" s="13">
        <f>IFERROR(Table2[[#This Row],[Total Waste (tons)]] * Table2[[#This Row],[Household waste (%)]], NA())</f>
        <v>411094.6875</v>
      </c>
      <c r="L3847" s="13">
        <v>36.75</v>
      </c>
      <c r="M3847" s="10">
        <f>SUMIFS(Table2[Household waste (%)], Table2[Country], "Australia", Table2[Year], 2020)</f>
        <v>1412.17</v>
      </c>
      <c r="N3847" s="10">
        <f>COUNTIFS(Table2[Year], "USA")</f>
        <v>0</v>
      </c>
    </row>
    <row r="3848" spans="1:14" x14ac:dyDescent="0.35">
      <c r="A3848" s="8" t="s">
        <v>24</v>
      </c>
      <c r="B3848" s="9">
        <v>2021</v>
      </c>
      <c r="C3848" s="8" t="s">
        <v>22</v>
      </c>
      <c r="D3848" s="9">
        <v>11460.63</v>
      </c>
      <c r="E3848" s="10">
        <v>10850.95</v>
      </c>
      <c r="F3848" s="10">
        <f>IFERROR(Table2[[#This Row],[Economic loss ($ million)]]*1000000 / Table2[[#This Row],[Total Waste (tons)]], NA())</f>
        <v>946802.22640465666</v>
      </c>
      <c r="G3848" s="10" t="str">
        <f t="shared" si="60"/>
        <v>Low</v>
      </c>
      <c r="H3848" s="10">
        <v>73.19</v>
      </c>
      <c r="I3848" s="10">
        <f>IFERROR(Table2[[#This Row],[Total Waste (tons)]] / (Table2[[#This Row],[Population (million)]]*1000), NA())</f>
        <v>1.1372041794421457E-2</v>
      </c>
      <c r="J3848" s="10">
        <v>1007.79</v>
      </c>
      <c r="K3848" s="10">
        <f>IFERROR(Table2[[#This Row],[Total Waste (tons)]] * Table2[[#This Row],[Household waste (%)]], NA())</f>
        <v>505642.99559999991</v>
      </c>
      <c r="L3848" s="10">
        <v>44.12</v>
      </c>
      <c r="M3848" s="10">
        <f>SUMIFS(Table2[Household waste (%)], Table2[Country], "Australia", Table2[Year], 2020)</f>
        <v>1412.17</v>
      </c>
      <c r="N3848" s="10">
        <f>COUNTIFS(Table2[Year], "USA")</f>
        <v>0</v>
      </c>
    </row>
    <row r="3849" spans="1:14" x14ac:dyDescent="0.35">
      <c r="A3849" s="11" t="s">
        <v>17</v>
      </c>
      <c r="B3849" s="12">
        <v>2018</v>
      </c>
      <c r="C3849" s="11" t="s">
        <v>15</v>
      </c>
      <c r="D3849" s="12">
        <v>4266.6000000000004</v>
      </c>
      <c r="E3849" s="13">
        <v>4843.21</v>
      </c>
      <c r="F3849" s="13">
        <f>IFERROR(Table2[[#This Row],[Economic loss ($ million)]]*1000000 / Table2[[#This Row],[Total Waste (tons)]], NA())</f>
        <v>1135145.0803918811</v>
      </c>
      <c r="G3849" s="13" t="str">
        <f t="shared" si="60"/>
        <v>High</v>
      </c>
      <c r="H3849" s="13">
        <v>110.29</v>
      </c>
      <c r="I3849" s="13">
        <f>IFERROR(Table2[[#This Row],[Total Waste (tons)]] / (Table2[[#This Row],[Population (million)]]*1000), NA())</f>
        <v>3.2919010253917554E-3</v>
      </c>
      <c r="J3849" s="13">
        <v>1296.0899999999999</v>
      </c>
      <c r="K3849" s="13">
        <f>IFERROR(Table2[[#This Row],[Total Waste (tons)]] * Table2[[#This Row],[Household waste (%)]], NA())</f>
        <v>169640.016</v>
      </c>
      <c r="L3849" s="13">
        <v>39.76</v>
      </c>
      <c r="M3849" s="10">
        <f>SUMIFS(Table2[Household waste (%)], Table2[Country], "Australia", Table2[Year], 2020)</f>
        <v>1412.17</v>
      </c>
      <c r="N3849" s="10">
        <f>COUNTIFS(Table2[Year], "USA")</f>
        <v>0</v>
      </c>
    </row>
    <row r="3850" spans="1:14" x14ac:dyDescent="0.35">
      <c r="A3850" s="8" t="s">
        <v>34</v>
      </c>
      <c r="B3850" s="9">
        <v>2020</v>
      </c>
      <c r="C3850" s="8" t="s">
        <v>25</v>
      </c>
      <c r="D3850" s="9">
        <v>7853.7</v>
      </c>
      <c r="E3850" s="10">
        <v>6310.57</v>
      </c>
      <c r="F3850" s="10">
        <f>IFERROR(Table2[[#This Row],[Economic loss ($ million)]]*1000000 / Table2[[#This Row],[Total Waste (tons)]], NA())</f>
        <v>803515.54044590448</v>
      </c>
      <c r="G3850" s="10" t="str">
        <f t="shared" si="60"/>
        <v>Low</v>
      </c>
      <c r="H3850" s="10">
        <v>157.05000000000001</v>
      </c>
      <c r="I3850" s="10">
        <f>IFERROR(Table2[[#This Row],[Total Waste (tons)]] / (Table2[[#This Row],[Population (million)]]*1000), NA())</f>
        <v>6.1660032503474101E-3</v>
      </c>
      <c r="J3850" s="10">
        <v>1273.71</v>
      </c>
      <c r="K3850" s="10">
        <f>IFERROR(Table2[[#This Row],[Total Waste (tons)]] * Table2[[#This Row],[Household waste (%)]], NA())</f>
        <v>315954.35099999997</v>
      </c>
      <c r="L3850" s="10">
        <v>40.229999999999997</v>
      </c>
      <c r="M3850" s="10">
        <f>SUMIFS(Table2[Household waste (%)], Table2[Country], "Australia", Table2[Year], 2020)</f>
        <v>1412.17</v>
      </c>
      <c r="N3850" s="10">
        <f>COUNTIFS(Table2[Year], "USA")</f>
        <v>0</v>
      </c>
    </row>
    <row r="3851" spans="1:14" x14ac:dyDescent="0.35">
      <c r="A3851" s="11" t="s">
        <v>31</v>
      </c>
      <c r="B3851" s="12">
        <v>2020</v>
      </c>
      <c r="C3851" s="11" t="s">
        <v>15</v>
      </c>
      <c r="D3851" s="12">
        <v>16698.38</v>
      </c>
      <c r="E3851" s="13">
        <v>19560.349999999999</v>
      </c>
      <c r="F3851" s="13">
        <f>IFERROR(Table2[[#This Row],[Economic loss ($ million)]]*1000000 / Table2[[#This Row],[Total Waste (tons)]], NA())</f>
        <v>1171392.0751593867</v>
      </c>
      <c r="G3851" s="13" t="str">
        <f t="shared" si="60"/>
        <v>High</v>
      </c>
      <c r="H3851" s="13">
        <v>27.17</v>
      </c>
      <c r="I3851" s="13">
        <f>IFERROR(Table2[[#This Row],[Total Waste (tons)]] / (Table2[[#This Row],[Population (million)]]*1000), NA())</f>
        <v>3.0403255466744352E-2</v>
      </c>
      <c r="J3851" s="13">
        <v>549.23</v>
      </c>
      <c r="K3851" s="13">
        <f>IFERROR(Table2[[#This Row],[Total Waste (tons)]] * Table2[[#This Row],[Household waste (%)]], NA())</f>
        <v>826068.85860000004</v>
      </c>
      <c r="L3851" s="13">
        <v>49.47</v>
      </c>
      <c r="M3851" s="10">
        <f>SUMIFS(Table2[Household waste (%)], Table2[Country], "Australia", Table2[Year], 2020)</f>
        <v>1412.17</v>
      </c>
      <c r="N3851" s="10">
        <f>COUNTIFS(Table2[Year], "USA")</f>
        <v>0</v>
      </c>
    </row>
    <row r="3852" spans="1:14" x14ac:dyDescent="0.35">
      <c r="A3852" s="8" t="s">
        <v>33</v>
      </c>
      <c r="B3852" s="9">
        <v>2023</v>
      </c>
      <c r="C3852" s="8" t="s">
        <v>22</v>
      </c>
      <c r="D3852" s="9">
        <v>5896.86</v>
      </c>
      <c r="E3852" s="10">
        <v>6313.63</v>
      </c>
      <c r="F3852" s="10">
        <f>IFERROR(Table2[[#This Row],[Economic loss ($ million)]]*1000000 / Table2[[#This Row],[Total Waste (tons)]], NA())</f>
        <v>1070676.5973755524</v>
      </c>
      <c r="G3852" s="10" t="str">
        <f t="shared" si="60"/>
        <v>Medium</v>
      </c>
      <c r="H3852" s="10">
        <v>140.24</v>
      </c>
      <c r="I3852" s="10">
        <f>IFERROR(Table2[[#This Row],[Total Waste (tons)]] / (Table2[[#This Row],[Population (million)]]*1000), NA())</f>
        <v>6.3183576380331941E-3</v>
      </c>
      <c r="J3852" s="10">
        <v>933.29</v>
      </c>
      <c r="K3852" s="10">
        <f>IFERROR(Table2[[#This Row],[Total Waste (tons)]] * Table2[[#This Row],[Household waste (%)]], NA())</f>
        <v>193947.7254</v>
      </c>
      <c r="L3852" s="10">
        <v>32.89</v>
      </c>
      <c r="M3852" s="10">
        <f>SUMIFS(Table2[Household waste (%)], Table2[Country], "Australia", Table2[Year], 2020)</f>
        <v>1412.17</v>
      </c>
      <c r="N3852" s="10">
        <f>COUNTIFS(Table2[Year], "USA")</f>
        <v>0</v>
      </c>
    </row>
    <row r="3853" spans="1:14" x14ac:dyDescent="0.35">
      <c r="A3853" s="11" t="s">
        <v>18</v>
      </c>
      <c r="B3853" s="12">
        <v>2019</v>
      </c>
      <c r="C3853" s="11" t="s">
        <v>25</v>
      </c>
      <c r="D3853" s="12">
        <v>25562.97</v>
      </c>
      <c r="E3853" s="13">
        <v>30519.9</v>
      </c>
      <c r="F3853" s="13">
        <f>IFERROR(Table2[[#This Row],[Economic loss ($ million)]]*1000000 / Table2[[#This Row],[Total Waste (tons)]], NA())</f>
        <v>1193910.5667299221</v>
      </c>
      <c r="G3853" s="13" t="str">
        <f t="shared" si="60"/>
        <v>High</v>
      </c>
      <c r="H3853" s="13">
        <v>70.760000000000005</v>
      </c>
      <c r="I3853" s="13">
        <f>IFERROR(Table2[[#This Row],[Total Waste (tons)]] / (Table2[[#This Row],[Population (million)]]*1000), NA())</f>
        <v>2.6260177718424163E-2</v>
      </c>
      <c r="J3853" s="13">
        <v>973.45</v>
      </c>
      <c r="K3853" s="13">
        <f>IFERROR(Table2[[#This Row],[Total Waste (tons)]] * Table2[[#This Row],[Household waste (%)]], NA())</f>
        <v>1188933.7346999999</v>
      </c>
      <c r="L3853" s="13">
        <v>46.51</v>
      </c>
      <c r="M3853" s="10">
        <f>SUMIFS(Table2[Household waste (%)], Table2[Country], "Australia", Table2[Year], 2020)</f>
        <v>1412.17</v>
      </c>
      <c r="N3853" s="10">
        <f>COUNTIFS(Table2[Year], "USA")</f>
        <v>0</v>
      </c>
    </row>
    <row r="3854" spans="1:14" x14ac:dyDescent="0.35">
      <c r="A3854" s="8" t="s">
        <v>28</v>
      </c>
      <c r="B3854" s="9">
        <v>2018</v>
      </c>
      <c r="C3854" s="8" t="s">
        <v>13</v>
      </c>
      <c r="D3854" s="9">
        <v>39031.230000000003</v>
      </c>
      <c r="E3854" s="10">
        <v>37517.040000000001</v>
      </c>
      <c r="F3854" s="10">
        <f>IFERROR(Table2[[#This Row],[Economic loss ($ million)]]*1000000 / Table2[[#This Row],[Total Waste (tons)]], NA())</f>
        <v>961205.6806818539</v>
      </c>
      <c r="G3854" s="10" t="str">
        <f t="shared" si="60"/>
        <v>Medium</v>
      </c>
      <c r="H3854" s="10">
        <v>188.61</v>
      </c>
      <c r="I3854" s="10">
        <f>IFERROR(Table2[[#This Row],[Total Waste (tons)]] / (Table2[[#This Row],[Population (million)]]*1000), NA())</f>
        <v>2.8412178343949046E-2</v>
      </c>
      <c r="J3854" s="10">
        <v>1373.75</v>
      </c>
      <c r="K3854" s="10">
        <f>IFERROR(Table2[[#This Row],[Total Waste (tons)]] * Table2[[#This Row],[Household waste (%)]], NA())</f>
        <v>2400810.9572999999</v>
      </c>
      <c r="L3854" s="10">
        <v>61.51</v>
      </c>
      <c r="M3854" s="10">
        <f>SUMIFS(Table2[Household waste (%)], Table2[Country], "Australia", Table2[Year], 2020)</f>
        <v>1412.17</v>
      </c>
      <c r="N3854" s="10">
        <f>COUNTIFS(Table2[Year], "USA")</f>
        <v>0</v>
      </c>
    </row>
    <row r="3855" spans="1:14" x14ac:dyDescent="0.35">
      <c r="A3855" s="11" t="s">
        <v>27</v>
      </c>
      <c r="B3855" s="12">
        <v>2018</v>
      </c>
      <c r="C3855" s="11" t="s">
        <v>19</v>
      </c>
      <c r="D3855" s="12">
        <v>9206.61</v>
      </c>
      <c r="E3855" s="13">
        <v>7509.27</v>
      </c>
      <c r="F3855" s="13">
        <f>IFERROR(Table2[[#This Row],[Economic loss ($ million)]]*1000000 / Table2[[#This Row],[Total Waste (tons)]], NA())</f>
        <v>815638.98112334497</v>
      </c>
      <c r="G3855" s="13" t="str">
        <f t="shared" si="60"/>
        <v>Low</v>
      </c>
      <c r="H3855" s="13">
        <v>184.06</v>
      </c>
      <c r="I3855" s="13">
        <f>IFERROR(Table2[[#This Row],[Total Waste (tons)]] / (Table2[[#This Row],[Population (million)]]*1000), NA())</f>
        <v>6.701565002183725E-2</v>
      </c>
      <c r="J3855" s="13">
        <v>137.38</v>
      </c>
      <c r="K3855" s="13">
        <f>IFERROR(Table2[[#This Row],[Total Waste (tons)]] * Table2[[#This Row],[Household waste (%)]], NA())</f>
        <v>404078.11290000001</v>
      </c>
      <c r="L3855" s="13">
        <v>43.89</v>
      </c>
      <c r="M3855" s="10">
        <f>SUMIFS(Table2[Household waste (%)], Table2[Country], "Australia", Table2[Year], 2020)</f>
        <v>1412.17</v>
      </c>
      <c r="N3855" s="10">
        <f>COUNTIFS(Table2[Year], "USA")</f>
        <v>0</v>
      </c>
    </row>
    <row r="3856" spans="1:14" x14ac:dyDescent="0.35">
      <c r="A3856" s="8" t="s">
        <v>23</v>
      </c>
      <c r="B3856" s="9">
        <v>2020</v>
      </c>
      <c r="C3856" s="8" t="s">
        <v>22</v>
      </c>
      <c r="D3856" s="9">
        <v>12800.16</v>
      </c>
      <c r="E3856" s="10">
        <v>10998.6</v>
      </c>
      <c r="F3856" s="10">
        <f>IFERROR(Table2[[#This Row],[Economic loss ($ million)]]*1000000 / Table2[[#This Row],[Total Waste (tons)]], NA())</f>
        <v>859254.88431394612</v>
      </c>
      <c r="G3856" s="10" t="str">
        <f t="shared" si="60"/>
        <v>Low</v>
      </c>
      <c r="H3856" s="10">
        <v>121.14</v>
      </c>
      <c r="I3856" s="10">
        <f>IFERROR(Table2[[#This Row],[Total Waste (tons)]] / (Table2[[#This Row],[Population (million)]]*1000), NA())</f>
        <v>1.7073254014832204E-2</v>
      </c>
      <c r="J3856" s="10">
        <v>749.72</v>
      </c>
      <c r="K3856" s="10">
        <f>IFERROR(Table2[[#This Row],[Total Waste (tons)]] * Table2[[#This Row],[Household waste (%)]], NA())</f>
        <v>553734.9216</v>
      </c>
      <c r="L3856" s="10">
        <v>43.26</v>
      </c>
      <c r="M3856" s="10">
        <f>SUMIFS(Table2[Household waste (%)], Table2[Country], "Australia", Table2[Year], 2020)</f>
        <v>1412.17</v>
      </c>
      <c r="N3856" s="10">
        <f>COUNTIFS(Table2[Year], "USA")</f>
        <v>0</v>
      </c>
    </row>
    <row r="3857" spans="1:14" x14ac:dyDescent="0.35">
      <c r="A3857" s="11" t="s">
        <v>24</v>
      </c>
      <c r="B3857" s="12">
        <v>2019</v>
      </c>
      <c r="C3857" s="11" t="s">
        <v>13</v>
      </c>
      <c r="D3857" s="12">
        <v>14661.13</v>
      </c>
      <c r="E3857" s="13">
        <v>14940.14</v>
      </c>
      <c r="F3857" s="13">
        <f>IFERROR(Table2[[#This Row],[Economic loss ($ million)]]*1000000 / Table2[[#This Row],[Total Waste (tons)]], NA())</f>
        <v>1019030.5931398195</v>
      </c>
      <c r="G3857" s="13" t="str">
        <f t="shared" si="60"/>
        <v>Medium</v>
      </c>
      <c r="H3857" s="13">
        <v>102.19</v>
      </c>
      <c r="I3857" s="13">
        <f>IFERROR(Table2[[#This Row],[Total Waste (tons)]] / (Table2[[#This Row],[Population (million)]]*1000), NA())</f>
        <v>1.4476125120954204E-2</v>
      </c>
      <c r="J3857" s="13">
        <v>1012.78</v>
      </c>
      <c r="K3857" s="13">
        <f>IFERROR(Table2[[#This Row],[Total Waste (tons)]] * Table2[[#This Row],[Household waste (%)]], NA())</f>
        <v>844627.69929999998</v>
      </c>
      <c r="L3857" s="13">
        <v>57.61</v>
      </c>
      <c r="M3857" s="10">
        <f>SUMIFS(Table2[Household waste (%)], Table2[Country], "Australia", Table2[Year], 2020)</f>
        <v>1412.17</v>
      </c>
      <c r="N3857" s="10">
        <f>COUNTIFS(Table2[Year], "USA")</f>
        <v>0</v>
      </c>
    </row>
    <row r="3858" spans="1:14" x14ac:dyDescent="0.35">
      <c r="A3858" s="8" t="s">
        <v>21</v>
      </c>
      <c r="B3858" s="9">
        <v>2020</v>
      </c>
      <c r="C3858" s="8" t="s">
        <v>20</v>
      </c>
      <c r="D3858" s="9">
        <v>13712.86</v>
      </c>
      <c r="E3858" s="10">
        <v>15754.58</v>
      </c>
      <c r="F3858" s="10">
        <f>IFERROR(Table2[[#This Row],[Economic loss ($ million)]]*1000000 / Table2[[#This Row],[Total Waste (tons)]], NA())</f>
        <v>1148890.8951159713</v>
      </c>
      <c r="G3858" s="10" t="str">
        <f t="shared" si="60"/>
        <v>High</v>
      </c>
      <c r="H3858" s="10">
        <v>21.8</v>
      </c>
      <c r="I3858" s="10">
        <f>IFERROR(Table2[[#This Row],[Total Waste (tons)]] / (Table2[[#This Row],[Population (million)]]*1000), NA())</f>
        <v>3.2080617616095451E-2</v>
      </c>
      <c r="J3858" s="10">
        <v>427.45</v>
      </c>
      <c r="K3858" s="10">
        <f>IFERROR(Table2[[#This Row],[Total Waste (tons)]] * Table2[[#This Row],[Household waste (%)]], NA())</f>
        <v>469528.32640000002</v>
      </c>
      <c r="L3858" s="10">
        <v>34.24</v>
      </c>
      <c r="M3858" s="10">
        <f>SUMIFS(Table2[Household waste (%)], Table2[Country], "Australia", Table2[Year], 2020)</f>
        <v>1412.17</v>
      </c>
      <c r="N3858" s="10">
        <f>COUNTIFS(Table2[Year], "USA")</f>
        <v>0</v>
      </c>
    </row>
    <row r="3859" spans="1:14" x14ac:dyDescent="0.35">
      <c r="A3859" s="11" t="s">
        <v>8</v>
      </c>
      <c r="B3859" s="12">
        <v>2023</v>
      </c>
      <c r="C3859" s="11" t="s">
        <v>13</v>
      </c>
      <c r="D3859" s="12">
        <v>47757.98</v>
      </c>
      <c r="E3859" s="13">
        <v>52330.54</v>
      </c>
      <c r="F3859" s="13">
        <f>IFERROR(Table2[[#This Row],[Economic loss ($ million)]]*1000000 / Table2[[#This Row],[Total Waste (tons)]], NA())</f>
        <v>1095744.4180009288</v>
      </c>
      <c r="G3859" s="13" t="str">
        <f t="shared" si="60"/>
        <v>Medium</v>
      </c>
      <c r="H3859" s="13">
        <v>87.2</v>
      </c>
      <c r="I3859" s="13">
        <f>IFERROR(Table2[[#This Row],[Total Waste (tons)]] / (Table2[[#This Row],[Population (million)]]*1000), NA())</f>
        <v>0.18277068503635668</v>
      </c>
      <c r="J3859" s="13">
        <v>261.3</v>
      </c>
      <c r="K3859" s="13">
        <f>IFERROR(Table2[[#This Row],[Total Waste (tons)]] * Table2[[#This Row],[Household waste (%)]], NA())</f>
        <v>3143430.2435999997</v>
      </c>
      <c r="L3859" s="13">
        <v>65.819999999999993</v>
      </c>
      <c r="M3859" s="10">
        <f>SUMIFS(Table2[Household waste (%)], Table2[Country], "Australia", Table2[Year], 2020)</f>
        <v>1412.17</v>
      </c>
      <c r="N3859" s="10">
        <f>COUNTIFS(Table2[Year], "USA")</f>
        <v>0</v>
      </c>
    </row>
    <row r="3860" spans="1:14" x14ac:dyDescent="0.35">
      <c r="A3860" s="8" t="s">
        <v>16</v>
      </c>
      <c r="B3860" s="9">
        <v>2020</v>
      </c>
      <c r="C3860" s="8" t="s">
        <v>19</v>
      </c>
      <c r="D3860" s="9">
        <v>7665.95</v>
      </c>
      <c r="E3860" s="10">
        <v>8212.39</v>
      </c>
      <c r="F3860" s="10">
        <f>IFERROR(Table2[[#This Row],[Economic loss ($ million)]]*1000000 / Table2[[#This Row],[Total Waste (tons)]], NA())</f>
        <v>1071281.4458742882</v>
      </c>
      <c r="G3860" s="10" t="str">
        <f t="shared" si="60"/>
        <v>Medium</v>
      </c>
      <c r="H3860" s="10">
        <v>82.39</v>
      </c>
      <c r="I3860" s="10">
        <f>IFERROR(Table2[[#This Row],[Total Waste (tons)]] / (Table2[[#This Row],[Population (million)]]*1000), NA())</f>
        <v>1.9159127261821451E-2</v>
      </c>
      <c r="J3860" s="10">
        <v>400.12</v>
      </c>
      <c r="K3860" s="10">
        <f>IFERROR(Table2[[#This Row],[Total Waste (tons)]] * Table2[[#This Row],[Household waste (%)]], NA())</f>
        <v>317753.6275</v>
      </c>
      <c r="L3860" s="10">
        <v>41.45</v>
      </c>
      <c r="M3860" s="10">
        <f>SUMIFS(Table2[Household waste (%)], Table2[Country], "Australia", Table2[Year], 2020)</f>
        <v>1412.17</v>
      </c>
      <c r="N3860" s="10">
        <f>COUNTIFS(Table2[Year], "USA")</f>
        <v>0</v>
      </c>
    </row>
    <row r="3861" spans="1:14" x14ac:dyDescent="0.35">
      <c r="A3861" s="11" t="s">
        <v>35</v>
      </c>
      <c r="B3861" s="12">
        <v>2022</v>
      </c>
      <c r="C3861" s="11" t="s">
        <v>11</v>
      </c>
      <c r="D3861" s="12">
        <v>32959.47</v>
      </c>
      <c r="E3861" s="13">
        <v>39527.46</v>
      </c>
      <c r="F3861" s="13">
        <f>IFERROR(Table2[[#This Row],[Economic loss ($ million)]]*1000000 / Table2[[#This Row],[Total Waste (tons)]], NA())</f>
        <v>1199274.7456193925</v>
      </c>
      <c r="G3861" s="13" t="str">
        <f t="shared" si="60"/>
        <v>High</v>
      </c>
      <c r="H3861" s="13">
        <v>148.19</v>
      </c>
      <c r="I3861" s="13">
        <f>IFERROR(Table2[[#This Row],[Total Waste (tons)]] / (Table2[[#This Row],[Population (million)]]*1000), NA())</f>
        <v>3.7614231098430817E-2</v>
      </c>
      <c r="J3861" s="13">
        <v>876.25</v>
      </c>
      <c r="K3861" s="13">
        <f>IFERROR(Table2[[#This Row],[Total Waste (tons)]] * Table2[[#This Row],[Household waste (%)]], NA())</f>
        <v>1300251.0915000001</v>
      </c>
      <c r="L3861" s="13">
        <v>39.450000000000003</v>
      </c>
      <c r="M3861" s="10">
        <f>SUMIFS(Table2[Household waste (%)], Table2[Country], "Australia", Table2[Year], 2020)</f>
        <v>1412.17</v>
      </c>
      <c r="N3861" s="10">
        <f>COUNTIFS(Table2[Year], "USA")</f>
        <v>0</v>
      </c>
    </row>
    <row r="3862" spans="1:14" x14ac:dyDescent="0.35">
      <c r="A3862" s="8" t="s">
        <v>26</v>
      </c>
      <c r="B3862" s="9">
        <v>2022</v>
      </c>
      <c r="C3862" s="8" t="s">
        <v>9</v>
      </c>
      <c r="D3862" s="9">
        <v>41810.550000000003</v>
      </c>
      <c r="E3862" s="10">
        <v>49687.65</v>
      </c>
      <c r="F3862" s="10">
        <f>IFERROR(Table2[[#This Row],[Economic loss ($ million)]]*1000000 / Table2[[#This Row],[Total Waste (tons)]], NA())</f>
        <v>1188399.8177493478</v>
      </c>
      <c r="G3862" s="10" t="str">
        <f t="shared" si="60"/>
        <v>High</v>
      </c>
      <c r="H3862" s="10">
        <v>47.97</v>
      </c>
      <c r="I3862" s="10">
        <f>IFERROR(Table2[[#This Row],[Total Waste (tons)]] / (Table2[[#This Row],[Population (million)]]*1000), NA())</f>
        <v>5.8805274261603382E-2</v>
      </c>
      <c r="J3862" s="10">
        <v>711</v>
      </c>
      <c r="K3862" s="10">
        <f>IFERROR(Table2[[#This Row],[Total Waste (tons)]] * Table2[[#This Row],[Household waste (%)]], NA())</f>
        <v>2604379.1595000001</v>
      </c>
      <c r="L3862" s="10">
        <v>62.29</v>
      </c>
      <c r="M3862" s="10">
        <f>SUMIFS(Table2[Household waste (%)], Table2[Country], "Australia", Table2[Year], 2020)</f>
        <v>1412.17</v>
      </c>
      <c r="N3862" s="10">
        <f>COUNTIFS(Table2[Year], "USA")</f>
        <v>0</v>
      </c>
    </row>
    <row r="3863" spans="1:14" x14ac:dyDescent="0.35">
      <c r="A3863" s="11" t="s">
        <v>32</v>
      </c>
      <c r="B3863" s="12">
        <v>2020</v>
      </c>
      <c r="C3863" s="11" t="s">
        <v>25</v>
      </c>
      <c r="D3863" s="12">
        <v>30638.34</v>
      </c>
      <c r="E3863" s="13">
        <v>35089.910000000003</v>
      </c>
      <c r="F3863" s="13">
        <f>IFERROR(Table2[[#This Row],[Economic loss ($ million)]]*1000000 / Table2[[#This Row],[Total Waste (tons)]], NA())</f>
        <v>1145294.0988317253</v>
      </c>
      <c r="G3863" s="13" t="str">
        <f t="shared" si="60"/>
        <v>High</v>
      </c>
      <c r="H3863" s="13">
        <v>33.630000000000003</v>
      </c>
      <c r="I3863" s="13">
        <f>IFERROR(Table2[[#This Row],[Total Waste (tons)]] / (Table2[[#This Row],[Population (million)]]*1000), NA())</f>
        <v>2.8713394062078273E-2</v>
      </c>
      <c r="J3863" s="13">
        <v>1067.04</v>
      </c>
      <c r="K3863" s="13">
        <f>IFERROR(Table2[[#This Row],[Total Waste (tons)]] * Table2[[#This Row],[Household waste (%)]], NA())</f>
        <v>1357278.4619999998</v>
      </c>
      <c r="L3863" s="13">
        <v>44.3</v>
      </c>
      <c r="M3863" s="10">
        <f>SUMIFS(Table2[Household waste (%)], Table2[Country], "Australia", Table2[Year], 2020)</f>
        <v>1412.17</v>
      </c>
      <c r="N3863" s="10">
        <f>COUNTIFS(Table2[Year], "USA")</f>
        <v>0</v>
      </c>
    </row>
    <row r="3864" spans="1:14" x14ac:dyDescent="0.35">
      <c r="A3864" s="8" t="s">
        <v>18</v>
      </c>
      <c r="B3864" s="9">
        <v>2022</v>
      </c>
      <c r="C3864" s="8" t="s">
        <v>13</v>
      </c>
      <c r="D3864" s="9">
        <v>31151.33</v>
      </c>
      <c r="E3864" s="10">
        <v>32018.28</v>
      </c>
      <c r="F3864" s="10">
        <f>IFERROR(Table2[[#This Row],[Economic loss ($ million)]]*1000000 / Table2[[#This Row],[Total Waste (tons)]], NA())</f>
        <v>1027830.2724153351</v>
      </c>
      <c r="G3864" s="10" t="str">
        <f t="shared" si="60"/>
        <v>Medium</v>
      </c>
      <c r="H3864" s="10">
        <v>60.68</v>
      </c>
      <c r="I3864" s="10">
        <f>IFERROR(Table2[[#This Row],[Total Waste (tons)]] / (Table2[[#This Row],[Population (million)]]*1000), NA())</f>
        <v>3.4314812570912415E-2</v>
      </c>
      <c r="J3864" s="10">
        <v>907.81</v>
      </c>
      <c r="K3864" s="10">
        <f>IFERROR(Table2[[#This Row],[Total Waste (tons)]] * Table2[[#This Row],[Household waste (%)]], NA())</f>
        <v>1580618.4842000001</v>
      </c>
      <c r="L3864" s="10">
        <v>50.74</v>
      </c>
      <c r="M3864" s="10">
        <f>SUMIFS(Table2[Household waste (%)], Table2[Country], "Australia", Table2[Year], 2020)</f>
        <v>1412.17</v>
      </c>
      <c r="N3864" s="10">
        <f>COUNTIFS(Table2[Year], "USA")</f>
        <v>0</v>
      </c>
    </row>
    <row r="3865" spans="1:14" x14ac:dyDescent="0.35">
      <c r="A3865" s="11" t="s">
        <v>8</v>
      </c>
      <c r="B3865" s="12">
        <v>2018</v>
      </c>
      <c r="C3865" s="11" t="s">
        <v>9</v>
      </c>
      <c r="D3865" s="12">
        <v>795.69</v>
      </c>
      <c r="E3865" s="13">
        <v>664.48</v>
      </c>
      <c r="F3865" s="13">
        <f>IFERROR(Table2[[#This Row],[Economic loss ($ million)]]*1000000 / Table2[[#This Row],[Total Waste (tons)]], NA())</f>
        <v>835099.09638175671</v>
      </c>
      <c r="G3865" s="13" t="str">
        <f t="shared" si="60"/>
        <v>Low</v>
      </c>
      <c r="H3865" s="13">
        <v>102.64</v>
      </c>
      <c r="I3865" s="13">
        <f>IFERROR(Table2[[#This Row],[Total Waste (tons)]] / (Table2[[#This Row],[Population (million)]]*1000), NA())</f>
        <v>1.2411711486865914E-3</v>
      </c>
      <c r="J3865" s="13">
        <v>641.08000000000004</v>
      </c>
      <c r="K3865" s="13">
        <f>IFERROR(Table2[[#This Row],[Total Waste (tons)]] * Table2[[#This Row],[Household waste (%)]], NA())</f>
        <v>36012.929400000001</v>
      </c>
      <c r="L3865" s="13">
        <v>45.26</v>
      </c>
      <c r="M3865" s="10">
        <f>SUMIFS(Table2[Household waste (%)], Table2[Country], "Australia", Table2[Year], 2020)</f>
        <v>1412.17</v>
      </c>
      <c r="N3865" s="10">
        <f>COUNTIFS(Table2[Year], "USA")</f>
        <v>0</v>
      </c>
    </row>
    <row r="3866" spans="1:14" x14ac:dyDescent="0.35">
      <c r="A3866" s="8" t="s">
        <v>35</v>
      </c>
      <c r="B3866" s="9">
        <v>2019</v>
      </c>
      <c r="C3866" s="8" t="s">
        <v>22</v>
      </c>
      <c r="D3866" s="9">
        <v>31775.63</v>
      </c>
      <c r="E3866" s="10">
        <v>26989.29</v>
      </c>
      <c r="F3866" s="10">
        <f>IFERROR(Table2[[#This Row],[Economic loss ($ million)]]*1000000 / Table2[[#This Row],[Total Waste (tons)]], NA())</f>
        <v>849370.72844818491</v>
      </c>
      <c r="G3866" s="10" t="str">
        <f t="shared" si="60"/>
        <v>Low</v>
      </c>
      <c r="H3866" s="10">
        <v>135.5</v>
      </c>
      <c r="I3866" s="10">
        <f>IFERROR(Table2[[#This Row],[Total Waste (tons)]] / (Table2[[#This Row],[Population (million)]]*1000), NA())</f>
        <v>3.3589105823405671E-2</v>
      </c>
      <c r="J3866" s="10">
        <v>946.01</v>
      </c>
      <c r="K3866" s="10">
        <f>IFERROR(Table2[[#This Row],[Total Waste (tons)]] * Table2[[#This Row],[Household waste (%)]], NA())</f>
        <v>1456277.1229000001</v>
      </c>
      <c r="L3866" s="10">
        <v>45.83</v>
      </c>
      <c r="M3866" s="10">
        <f>SUMIFS(Table2[Household waste (%)], Table2[Country], "Australia", Table2[Year], 2020)</f>
        <v>1412.17</v>
      </c>
      <c r="N3866" s="10">
        <f>COUNTIFS(Table2[Year], "USA")</f>
        <v>0</v>
      </c>
    </row>
    <row r="3867" spans="1:14" x14ac:dyDescent="0.35">
      <c r="A3867" s="11" t="s">
        <v>14</v>
      </c>
      <c r="B3867" s="12">
        <v>2018</v>
      </c>
      <c r="C3867" s="11" t="s">
        <v>9</v>
      </c>
      <c r="D3867" s="12">
        <v>6399.99</v>
      </c>
      <c r="E3867" s="13">
        <v>5880.84</v>
      </c>
      <c r="F3867" s="13">
        <f>IFERROR(Table2[[#This Row],[Economic loss ($ million)]]*1000000 / Table2[[#This Row],[Total Waste (tons)]], NA())</f>
        <v>918882.68575419649</v>
      </c>
      <c r="G3867" s="13" t="str">
        <f t="shared" si="60"/>
        <v>Low</v>
      </c>
      <c r="H3867" s="13">
        <v>155.86000000000001</v>
      </c>
      <c r="I3867" s="13">
        <f>IFERROR(Table2[[#This Row],[Total Waste (tons)]] / (Table2[[#This Row],[Population (million)]]*1000), NA())</f>
        <v>2.1075476668752265E-2</v>
      </c>
      <c r="J3867" s="13">
        <v>303.67</v>
      </c>
      <c r="K3867" s="13">
        <f>IFERROR(Table2[[#This Row],[Total Waste (tons)]] * Table2[[#This Row],[Household waste (%)]], NA())</f>
        <v>424447.33679999993</v>
      </c>
      <c r="L3867" s="13">
        <v>66.319999999999993</v>
      </c>
      <c r="M3867" s="10">
        <f>SUMIFS(Table2[Household waste (%)], Table2[Country], "Australia", Table2[Year], 2020)</f>
        <v>1412.17</v>
      </c>
      <c r="N3867" s="10">
        <f>COUNTIFS(Table2[Year], "USA")</f>
        <v>0</v>
      </c>
    </row>
    <row r="3868" spans="1:14" x14ac:dyDescent="0.35">
      <c r="A3868" s="8" t="s">
        <v>29</v>
      </c>
      <c r="B3868" s="9">
        <v>2024</v>
      </c>
      <c r="C3868" s="8" t="s">
        <v>19</v>
      </c>
      <c r="D3868" s="9">
        <v>3335.93</v>
      </c>
      <c r="E3868" s="10">
        <v>2697.39</v>
      </c>
      <c r="F3868" s="10">
        <f>IFERROR(Table2[[#This Row],[Economic loss ($ million)]]*1000000 / Table2[[#This Row],[Total Waste (tons)]], NA())</f>
        <v>808587.1106408108</v>
      </c>
      <c r="G3868" s="10" t="str">
        <f t="shared" si="60"/>
        <v>Low</v>
      </c>
      <c r="H3868" s="10">
        <v>173.1</v>
      </c>
      <c r="I3868" s="10">
        <f>IFERROR(Table2[[#This Row],[Total Waste (tons)]] / (Table2[[#This Row],[Population (million)]]*1000), NA())</f>
        <v>2.6035104423563198E-3</v>
      </c>
      <c r="J3868" s="10">
        <v>1281.32</v>
      </c>
      <c r="K3868" s="10">
        <f>IFERROR(Table2[[#This Row],[Total Waste (tons)]] * Table2[[#This Row],[Household waste (%)]], NA())</f>
        <v>159590.89120000001</v>
      </c>
      <c r="L3868" s="10">
        <v>47.84</v>
      </c>
      <c r="M3868" s="10">
        <f>SUMIFS(Table2[Household waste (%)], Table2[Country], "Australia", Table2[Year], 2020)</f>
        <v>1412.17</v>
      </c>
      <c r="N3868" s="10">
        <f>COUNTIFS(Table2[Year], "USA")</f>
        <v>0</v>
      </c>
    </row>
    <row r="3869" spans="1:14" x14ac:dyDescent="0.35">
      <c r="A3869" s="11" t="s">
        <v>30</v>
      </c>
      <c r="B3869" s="12">
        <v>2021</v>
      </c>
      <c r="C3869" s="11" t="s">
        <v>19</v>
      </c>
      <c r="D3869" s="12">
        <v>32269.61</v>
      </c>
      <c r="E3869" s="13">
        <v>32056</v>
      </c>
      <c r="F3869" s="13">
        <f>IFERROR(Table2[[#This Row],[Economic loss ($ million)]]*1000000 / Table2[[#This Row],[Total Waste (tons)]], NA())</f>
        <v>993380.45919984777</v>
      </c>
      <c r="G3869" s="13" t="str">
        <f t="shared" si="60"/>
        <v>Medium</v>
      </c>
      <c r="H3869" s="13">
        <v>140.15</v>
      </c>
      <c r="I3869" s="13">
        <f>IFERROR(Table2[[#This Row],[Total Waste (tons)]] / (Table2[[#This Row],[Population (million)]]*1000), NA())</f>
        <v>4.5201863006023253E-2</v>
      </c>
      <c r="J3869" s="13">
        <v>713.9</v>
      </c>
      <c r="K3869" s="13">
        <f>IFERROR(Table2[[#This Row],[Total Waste (tons)]] * Table2[[#This Row],[Household waste (%)]], NA())</f>
        <v>980673.44790000003</v>
      </c>
      <c r="L3869" s="13">
        <v>30.39</v>
      </c>
      <c r="M3869" s="10">
        <f>SUMIFS(Table2[Household waste (%)], Table2[Country], "Australia", Table2[Year], 2020)</f>
        <v>1412.17</v>
      </c>
      <c r="N3869" s="10">
        <f>COUNTIFS(Table2[Year], "USA")</f>
        <v>0</v>
      </c>
    </row>
    <row r="3870" spans="1:14" x14ac:dyDescent="0.35">
      <c r="A3870" s="8" t="s">
        <v>32</v>
      </c>
      <c r="B3870" s="9">
        <v>2023</v>
      </c>
      <c r="C3870" s="8" t="s">
        <v>11</v>
      </c>
      <c r="D3870" s="9">
        <v>40958.230000000003</v>
      </c>
      <c r="E3870" s="10">
        <v>45227.94</v>
      </c>
      <c r="F3870" s="10">
        <f>IFERROR(Table2[[#This Row],[Economic loss ($ million)]]*1000000 / Table2[[#This Row],[Total Waste (tons)]], NA())</f>
        <v>1104245.471545035</v>
      </c>
      <c r="G3870" s="10" t="str">
        <f t="shared" si="60"/>
        <v>High</v>
      </c>
      <c r="H3870" s="10">
        <v>100.92</v>
      </c>
      <c r="I3870" s="10">
        <f>IFERROR(Table2[[#This Row],[Total Waste (tons)]] / (Table2[[#This Row],[Population (million)]]*1000), NA())</f>
        <v>3.2590854114614001E-2</v>
      </c>
      <c r="J3870" s="10">
        <v>1256.74</v>
      </c>
      <c r="K3870" s="10">
        <f>IFERROR(Table2[[#This Row],[Total Waste (tons)]] * Table2[[#This Row],[Household waste (%)]], NA())</f>
        <v>1794789.6386000002</v>
      </c>
      <c r="L3870" s="10">
        <v>43.82</v>
      </c>
      <c r="M3870" s="10">
        <f>SUMIFS(Table2[Household waste (%)], Table2[Country], "Australia", Table2[Year], 2020)</f>
        <v>1412.17</v>
      </c>
      <c r="N3870" s="10">
        <f>COUNTIFS(Table2[Year], "USA")</f>
        <v>0</v>
      </c>
    </row>
    <row r="3871" spans="1:14" x14ac:dyDescent="0.35">
      <c r="A3871" s="11" t="s">
        <v>8</v>
      </c>
      <c r="B3871" s="12">
        <v>2018</v>
      </c>
      <c r="C3871" s="11" t="s">
        <v>15</v>
      </c>
      <c r="D3871" s="12">
        <v>31405.75</v>
      </c>
      <c r="E3871" s="13">
        <v>33856.31</v>
      </c>
      <c r="F3871" s="13">
        <f>IFERROR(Table2[[#This Row],[Economic loss ($ million)]]*1000000 / Table2[[#This Row],[Total Waste (tons)]], NA())</f>
        <v>1078029.0233476353</v>
      </c>
      <c r="G3871" s="13" t="str">
        <f t="shared" si="60"/>
        <v>Medium</v>
      </c>
      <c r="H3871" s="13">
        <v>194.86</v>
      </c>
      <c r="I3871" s="13">
        <f>IFERROR(Table2[[#This Row],[Total Waste (tons)]] / (Table2[[#This Row],[Population (million)]]*1000), NA())</f>
        <v>2.5474517978958982E-2</v>
      </c>
      <c r="J3871" s="13">
        <v>1232.83</v>
      </c>
      <c r="K3871" s="13">
        <f>IFERROR(Table2[[#This Row],[Total Waste (tons)]] * Table2[[#This Row],[Household waste (%)]], NA())</f>
        <v>2031009.8525</v>
      </c>
      <c r="L3871" s="13">
        <v>64.67</v>
      </c>
      <c r="M3871" s="10">
        <f>SUMIFS(Table2[Household waste (%)], Table2[Country], "Australia", Table2[Year], 2020)</f>
        <v>1412.17</v>
      </c>
      <c r="N3871" s="10">
        <f>COUNTIFS(Table2[Year], "USA")</f>
        <v>0</v>
      </c>
    </row>
    <row r="3872" spans="1:14" x14ac:dyDescent="0.35">
      <c r="A3872" s="8" t="s">
        <v>31</v>
      </c>
      <c r="B3872" s="9">
        <v>2018</v>
      </c>
      <c r="C3872" s="8" t="s">
        <v>20</v>
      </c>
      <c r="D3872" s="9">
        <v>22509.21</v>
      </c>
      <c r="E3872" s="10">
        <v>23765.56</v>
      </c>
      <c r="F3872" s="10">
        <f>IFERROR(Table2[[#This Row],[Economic loss ($ million)]]*1000000 / Table2[[#This Row],[Total Waste (tons)]], NA())</f>
        <v>1055814.9308660766</v>
      </c>
      <c r="G3872" s="10" t="str">
        <f t="shared" si="60"/>
        <v>Medium</v>
      </c>
      <c r="H3872" s="10">
        <v>158.37</v>
      </c>
      <c r="I3872" s="10">
        <f>IFERROR(Table2[[#This Row],[Total Waste (tons)]] / (Table2[[#This Row],[Population (million)]]*1000), NA())</f>
        <v>2.9970720600766936E-2</v>
      </c>
      <c r="J3872" s="10">
        <v>751.04</v>
      </c>
      <c r="K3872" s="10">
        <f>IFERROR(Table2[[#This Row],[Total Waste (tons)]] * Table2[[#This Row],[Household waste (%)]], NA())</f>
        <v>1522973.1486</v>
      </c>
      <c r="L3872" s="10">
        <v>67.66</v>
      </c>
      <c r="M3872" s="10">
        <f>SUMIFS(Table2[Household waste (%)], Table2[Country], "Australia", Table2[Year], 2020)</f>
        <v>1412.17</v>
      </c>
      <c r="N3872" s="10">
        <f>COUNTIFS(Table2[Year], "USA")</f>
        <v>0</v>
      </c>
    </row>
    <row r="3873" spans="1:14" x14ac:dyDescent="0.35">
      <c r="A3873" s="11" t="s">
        <v>32</v>
      </c>
      <c r="B3873" s="12">
        <v>2024</v>
      </c>
      <c r="C3873" s="11" t="s">
        <v>25</v>
      </c>
      <c r="D3873" s="12">
        <v>15633.24</v>
      </c>
      <c r="E3873" s="13">
        <v>15697.13</v>
      </c>
      <c r="F3873" s="13">
        <f>IFERROR(Table2[[#This Row],[Economic loss ($ million)]]*1000000 / Table2[[#This Row],[Total Waste (tons)]], NA())</f>
        <v>1004086.8047826298</v>
      </c>
      <c r="G3873" s="13" t="str">
        <f t="shared" si="60"/>
        <v>Medium</v>
      </c>
      <c r="H3873" s="13">
        <v>139.15</v>
      </c>
      <c r="I3873" s="13">
        <f>IFERROR(Table2[[#This Row],[Total Waste (tons)]] / (Table2[[#This Row],[Population (million)]]*1000), NA())</f>
        <v>1.1748044277115224E-2</v>
      </c>
      <c r="J3873" s="13">
        <v>1330.71</v>
      </c>
      <c r="K3873" s="13">
        <f>IFERROR(Table2[[#This Row],[Total Waste (tons)]] * Table2[[#This Row],[Household waste (%)]], NA())</f>
        <v>520586.89199999993</v>
      </c>
      <c r="L3873" s="13">
        <v>33.299999999999997</v>
      </c>
      <c r="M3873" s="10">
        <f>SUMIFS(Table2[Household waste (%)], Table2[Country], "Australia", Table2[Year], 2020)</f>
        <v>1412.17</v>
      </c>
      <c r="N3873" s="10">
        <f>COUNTIFS(Table2[Year], "USA")</f>
        <v>0</v>
      </c>
    </row>
    <row r="3874" spans="1:14" x14ac:dyDescent="0.35">
      <c r="A3874" s="8" t="s">
        <v>23</v>
      </c>
      <c r="B3874" s="9">
        <v>2021</v>
      </c>
      <c r="C3874" s="8" t="s">
        <v>13</v>
      </c>
      <c r="D3874" s="9">
        <v>47920.72</v>
      </c>
      <c r="E3874" s="10">
        <v>53947.82</v>
      </c>
      <c r="F3874" s="10">
        <f>IFERROR(Table2[[#This Row],[Economic loss ($ million)]]*1000000 / Table2[[#This Row],[Total Waste (tons)]], NA())</f>
        <v>1125772.3172773698</v>
      </c>
      <c r="G3874" s="10" t="str">
        <f t="shared" si="60"/>
        <v>High</v>
      </c>
      <c r="H3874" s="10">
        <v>158.76</v>
      </c>
      <c r="I3874" s="10">
        <f>IFERROR(Table2[[#This Row],[Total Waste (tons)]] / (Table2[[#This Row],[Population (million)]]*1000), NA())</f>
        <v>0.94892514851485155</v>
      </c>
      <c r="J3874" s="10">
        <v>50.5</v>
      </c>
      <c r="K3874" s="10">
        <f>IFERROR(Table2[[#This Row],[Total Waste (tons)]] * Table2[[#This Row],[Household waste (%)]], NA())</f>
        <v>2315529.1904000002</v>
      </c>
      <c r="L3874" s="10">
        <v>48.32</v>
      </c>
      <c r="M3874" s="10">
        <f>SUMIFS(Table2[Household waste (%)], Table2[Country], "Australia", Table2[Year], 2020)</f>
        <v>1412.17</v>
      </c>
      <c r="N3874" s="10">
        <f>COUNTIFS(Table2[Year], "USA")</f>
        <v>0</v>
      </c>
    </row>
    <row r="3875" spans="1:14" x14ac:dyDescent="0.35">
      <c r="A3875" s="11" t="s">
        <v>8</v>
      </c>
      <c r="B3875" s="12">
        <v>2018</v>
      </c>
      <c r="C3875" s="11" t="s">
        <v>19</v>
      </c>
      <c r="D3875" s="12">
        <v>19895.96</v>
      </c>
      <c r="E3875" s="13">
        <v>19570.189999999999</v>
      </c>
      <c r="F3875" s="13">
        <f>IFERROR(Table2[[#This Row],[Economic loss ($ million)]]*1000000 / Table2[[#This Row],[Total Waste (tons)]], NA())</f>
        <v>983626.32413816673</v>
      </c>
      <c r="G3875" s="13" t="str">
        <f t="shared" si="60"/>
        <v>Medium</v>
      </c>
      <c r="H3875" s="13">
        <v>112.61</v>
      </c>
      <c r="I3875" s="13">
        <f>IFERROR(Table2[[#This Row],[Total Waste (tons)]] / (Table2[[#This Row],[Population (million)]]*1000), NA())</f>
        <v>1.9101527472421973E-2</v>
      </c>
      <c r="J3875" s="13">
        <v>1041.5899999999999</v>
      </c>
      <c r="K3875" s="13">
        <f>IFERROR(Table2[[#This Row],[Total Waste (tons)]] * Table2[[#This Row],[Household waste (%)]], NA())</f>
        <v>798225.91519999993</v>
      </c>
      <c r="L3875" s="13">
        <v>40.119999999999997</v>
      </c>
      <c r="M3875" s="10">
        <f>SUMIFS(Table2[Household waste (%)], Table2[Country], "Australia", Table2[Year], 2020)</f>
        <v>1412.17</v>
      </c>
      <c r="N3875" s="10">
        <f>COUNTIFS(Table2[Year], "USA")</f>
        <v>0</v>
      </c>
    </row>
    <row r="3876" spans="1:14" x14ac:dyDescent="0.35">
      <c r="A3876" s="8" t="s">
        <v>32</v>
      </c>
      <c r="B3876" s="9">
        <v>2019</v>
      </c>
      <c r="C3876" s="8" t="s">
        <v>15</v>
      </c>
      <c r="D3876" s="9">
        <v>5947.99</v>
      </c>
      <c r="E3876" s="10">
        <v>5770.54</v>
      </c>
      <c r="F3876" s="10">
        <f>IFERROR(Table2[[#This Row],[Economic loss ($ million)]]*1000000 / Table2[[#This Row],[Total Waste (tons)]], NA())</f>
        <v>970166.39234430459</v>
      </c>
      <c r="G3876" s="10" t="str">
        <f t="shared" si="60"/>
        <v>Medium</v>
      </c>
      <c r="H3876" s="10">
        <v>123.6</v>
      </c>
      <c r="I3876" s="10">
        <f>IFERROR(Table2[[#This Row],[Total Waste (tons)]] / (Table2[[#This Row],[Population (million)]]*1000), NA())</f>
        <v>1.6514395979676265E-2</v>
      </c>
      <c r="J3876" s="10">
        <v>360.17</v>
      </c>
      <c r="K3876" s="10">
        <f>IFERROR(Table2[[#This Row],[Total Waste (tons)]] * Table2[[#This Row],[Household waste (%)]], NA())</f>
        <v>183376.53169999999</v>
      </c>
      <c r="L3876" s="10">
        <v>30.83</v>
      </c>
      <c r="M3876" s="10">
        <f>SUMIFS(Table2[Household waste (%)], Table2[Country], "Australia", Table2[Year], 2020)</f>
        <v>1412.17</v>
      </c>
      <c r="N3876" s="10">
        <f>COUNTIFS(Table2[Year], "USA")</f>
        <v>0</v>
      </c>
    </row>
    <row r="3877" spans="1:14" x14ac:dyDescent="0.35">
      <c r="A3877" s="11" t="s">
        <v>12</v>
      </c>
      <c r="B3877" s="12">
        <v>2024</v>
      </c>
      <c r="C3877" s="11" t="s">
        <v>11</v>
      </c>
      <c r="D3877" s="12">
        <v>34319.79</v>
      </c>
      <c r="E3877" s="13">
        <v>34261.08</v>
      </c>
      <c r="F3877" s="13">
        <f>IFERROR(Table2[[#This Row],[Economic loss ($ million)]]*1000000 / Table2[[#This Row],[Total Waste (tons)]], NA())</f>
        <v>998289.32519691985</v>
      </c>
      <c r="G3877" s="13" t="str">
        <f t="shared" si="60"/>
        <v>Medium</v>
      </c>
      <c r="H3877" s="13">
        <v>197.79</v>
      </c>
      <c r="I3877" s="13">
        <f>IFERROR(Table2[[#This Row],[Total Waste (tons)]] / (Table2[[#This Row],[Population (million)]]*1000), NA())</f>
        <v>4.6825467643567598E-2</v>
      </c>
      <c r="J3877" s="13">
        <v>732.93</v>
      </c>
      <c r="K3877" s="13">
        <f>IFERROR(Table2[[#This Row],[Total Waste (tons)]] * Table2[[#This Row],[Household waste (%)]], NA())</f>
        <v>1732462.9992</v>
      </c>
      <c r="L3877" s="13">
        <v>50.48</v>
      </c>
      <c r="M3877" s="10">
        <f>SUMIFS(Table2[Household waste (%)], Table2[Country], "Australia", Table2[Year], 2020)</f>
        <v>1412.17</v>
      </c>
      <c r="N3877" s="10">
        <f>COUNTIFS(Table2[Year], "USA")</f>
        <v>0</v>
      </c>
    </row>
    <row r="3878" spans="1:14" x14ac:dyDescent="0.35">
      <c r="A3878" s="8" t="s">
        <v>18</v>
      </c>
      <c r="B3878" s="9">
        <v>2022</v>
      </c>
      <c r="C3878" s="8" t="s">
        <v>11</v>
      </c>
      <c r="D3878" s="9">
        <v>1364.29</v>
      </c>
      <c r="E3878" s="10">
        <v>1239.2</v>
      </c>
      <c r="F3878" s="10">
        <f>IFERROR(Table2[[#This Row],[Economic loss ($ million)]]*1000000 / Table2[[#This Row],[Total Waste (tons)]], NA())</f>
        <v>908311.28279178182</v>
      </c>
      <c r="G3878" s="10" t="str">
        <f t="shared" si="60"/>
        <v>Low</v>
      </c>
      <c r="H3878" s="10">
        <v>178.83</v>
      </c>
      <c r="I3878" s="10">
        <f>IFERROR(Table2[[#This Row],[Total Waste (tons)]] / (Table2[[#This Row],[Population (million)]]*1000), NA())</f>
        <v>1.1338186774373165E-3</v>
      </c>
      <c r="J3878" s="10">
        <v>1203.27</v>
      </c>
      <c r="K3878" s="10">
        <f>IFERROR(Table2[[#This Row],[Total Waste (tons)]] * Table2[[#This Row],[Household waste (%)]], NA())</f>
        <v>49510.0841</v>
      </c>
      <c r="L3878" s="10">
        <v>36.29</v>
      </c>
      <c r="M3878" s="10">
        <f>SUMIFS(Table2[Household waste (%)], Table2[Country], "Australia", Table2[Year], 2020)</f>
        <v>1412.17</v>
      </c>
      <c r="N3878" s="10">
        <f>COUNTIFS(Table2[Year], "USA")</f>
        <v>0</v>
      </c>
    </row>
    <row r="3879" spans="1:14" x14ac:dyDescent="0.35">
      <c r="A3879" s="11" t="s">
        <v>28</v>
      </c>
      <c r="B3879" s="12">
        <v>2021</v>
      </c>
      <c r="C3879" s="11" t="s">
        <v>15</v>
      </c>
      <c r="D3879" s="12">
        <v>4771.68</v>
      </c>
      <c r="E3879" s="13">
        <v>5399.86</v>
      </c>
      <c r="F3879" s="13">
        <f>IFERROR(Table2[[#This Row],[Economic loss ($ million)]]*1000000 / Table2[[#This Row],[Total Waste (tons)]], NA())</f>
        <v>1131647.5539013513</v>
      </c>
      <c r="G3879" s="13" t="str">
        <f t="shared" si="60"/>
        <v>High</v>
      </c>
      <c r="H3879" s="13">
        <v>124.81</v>
      </c>
      <c r="I3879" s="13">
        <f>IFERROR(Table2[[#This Row],[Total Waste (tons)]] / (Table2[[#This Row],[Population (million)]]*1000), NA())</f>
        <v>9.7248252389589753E-3</v>
      </c>
      <c r="J3879" s="13">
        <v>490.67</v>
      </c>
      <c r="K3879" s="13">
        <f>IFERROR(Table2[[#This Row],[Total Waste (tons)]] * Table2[[#This Row],[Household waste (%)]], NA())</f>
        <v>263110.43520000001</v>
      </c>
      <c r="L3879" s="13">
        <v>55.14</v>
      </c>
      <c r="M3879" s="10">
        <f>SUMIFS(Table2[Household waste (%)], Table2[Country], "Australia", Table2[Year], 2020)</f>
        <v>1412.17</v>
      </c>
      <c r="N3879" s="10">
        <f>COUNTIFS(Table2[Year], "USA")</f>
        <v>0</v>
      </c>
    </row>
    <row r="3880" spans="1:14" x14ac:dyDescent="0.35">
      <c r="A3880" s="8" t="s">
        <v>10</v>
      </c>
      <c r="B3880" s="9">
        <v>2020</v>
      </c>
      <c r="C3880" s="8" t="s">
        <v>15</v>
      </c>
      <c r="D3880" s="9">
        <v>11831.38</v>
      </c>
      <c r="E3880" s="10">
        <v>9645.14</v>
      </c>
      <c r="F3880" s="10">
        <f>IFERROR(Table2[[#This Row],[Economic loss ($ million)]]*1000000 / Table2[[#This Row],[Total Waste (tons)]], NA())</f>
        <v>815216.82170634368</v>
      </c>
      <c r="G3880" s="10" t="str">
        <f t="shared" si="60"/>
        <v>Low</v>
      </c>
      <c r="H3880" s="10">
        <v>171.29</v>
      </c>
      <c r="I3880" s="10">
        <f>IFERROR(Table2[[#This Row],[Total Waste (tons)]] / (Table2[[#This Row],[Population (million)]]*1000), NA())</f>
        <v>1.2681551191905333E-2</v>
      </c>
      <c r="J3880" s="10">
        <v>932.96</v>
      </c>
      <c r="K3880" s="10">
        <f>IFERROR(Table2[[#This Row],[Total Waste (tons)]] * Table2[[#This Row],[Household waste (%)]], NA())</f>
        <v>736266.7773999999</v>
      </c>
      <c r="L3880" s="10">
        <v>62.23</v>
      </c>
      <c r="M3880" s="10">
        <f>SUMIFS(Table2[Household waste (%)], Table2[Country], "Australia", Table2[Year], 2020)</f>
        <v>1412.17</v>
      </c>
      <c r="N3880" s="10">
        <f>COUNTIFS(Table2[Year], "USA")</f>
        <v>0</v>
      </c>
    </row>
    <row r="3881" spans="1:14" x14ac:dyDescent="0.35">
      <c r="A3881" s="11" t="s">
        <v>28</v>
      </c>
      <c r="B3881" s="12">
        <v>2020</v>
      </c>
      <c r="C3881" s="11" t="s">
        <v>25</v>
      </c>
      <c r="D3881" s="12">
        <v>20053.87</v>
      </c>
      <c r="E3881" s="13">
        <v>20908.91</v>
      </c>
      <c r="F3881" s="13">
        <f>IFERROR(Table2[[#This Row],[Economic loss ($ million)]]*1000000 / Table2[[#This Row],[Total Waste (tons)]], NA())</f>
        <v>1042637.1568181105</v>
      </c>
      <c r="G3881" s="13" t="str">
        <f t="shared" si="60"/>
        <v>Medium</v>
      </c>
      <c r="H3881" s="13">
        <v>146.93</v>
      </c>
      <c r="I3881" s="13">
        <f>IFERROR(Table2[[#This Row],[Total Waste (tons)]] / (Table2[[#This Row],[Population (million)]]*1000), NA())</f>
        <v>1.9489834198301165E-2</v>
      </c>
      <c r="J3881" s="13">
        <v>1028.94</v>
      </c>
      <c r="K3881" s="13">
        <f>IFERROR(Table2[[#This Row],[Total Waste (tons)]] * Table2[[#This Row],[Household waste (%)]], NA())</f>
        <v>1309918.7883999997</v>
      </c>
      <c r="L3881" s="13">
        <v>65.319999999999993</v>
      </c>
      <c r="M3881" s="10">
        <f>SUMIFS(Table2[Household waste (%)], Table2[Country], "Australia", Table2[Year], 2020)</f>
        <v>1412.17</v>
      </c>
      <c r="N3881" s="10">
        <f>COUNTIFS(Table2[Year], "USA")</f>
        <v>0</v>
      </c>
    </row>
    <row r="3882" spans="1:14" x14ac:dyDescent="0.35">
      <c r="A3882" s="8" t="s">
        <v>8</v>
      </c>
      <c r="B3882" s="9">
        <v>2020</v>
      </c>
      <c r="C3882" s="8" t="s">
        <v>13</v>
      </c>
      <c r="D3882" s="9">
        <v>24922.81</v>
      </c>
      <c r="E3882" s="10">
        <v>22753</v>
      </c>
      <c r="F3882" s="10">
        <f>IFERROR(Table2[[#This Row],[Economic loss ($ million)]]*1000000 / Table2[[#This Row],[Total Waste (tons)]], NA())</f>
        <v>912938.78980740928</v>
      </c>
      <c r="G3882" s="10" t="str">
        <f t="shared" si="60"/>
        <v>Low</v>
      </c>
      <c r="H3882" s="10">
        <v>24.48</v>
      </c>
      <c r="I3882" s="10">
        <f>IFERROR(Table2[[#This Row],[Total Waste (tons)]] / (Table2[[#This Row],[Population (million)]]*1000), NA())</f>
        <v>6.7859640046832037E-2</v>
      </c>
      <c r="J3882" s="10">
        <v>367.27</v>
      </c>
      <c r="K3882" s="10">
        <f>IFERROR(Table2[[#This Row],[Total Waste (tons)]] * Table2[[#This Row],[Household waste (%)]], NA())</f>
        <v>839151.01270000008</v>
      </c>
      <c r="L3882" s="10">
        <v>33.67</v>
      </c>
      <c r="M3882" s="10">
        <f>SUMIFS(Table2[Household waste (%)], Table2[Country], "Australia", Table2[Year], 2020)</f>
        <v>1412.17</v>
      </c>
      <c r="N3882" s="10">
        <f>COUNTIFS(Table2[Year], "USA")</f>
        <v>0</v>
      </c>
    </row>
    <row r="3883" spans="1:14" x14ac:dyDescent="0.35">
      <c r="A3883" s="11" t="s">
        <v>18</v>
      </c>
      <c r="B3883" s="12">
        <v>2019</v>
      </c>
      <c r="C3883" s="11" t="s">
        <v>11</v>
      </c>
      <c r="D3883" s="12">
        <v>24926.49</v>
      </c>
      <c r="E3883" s="13">
        <v>23777.4</v>
      </c>
      <c r="F3883" s="13">
        <f>IFERROR(Table2[[#This Row],[Economic loss ($ million)]]*1000000 / Table2[[#This Row],[Total Waste (tons)]], NA())</f>
        <v>953900.85005951498</v>
      </c>
      <c r="G3883" s="13" t="str">
        <f t="shared" si="60"/>
        <v>Medium</v>
      </c>
      <c r="H3883" s="13">
        <v>75.55</v>
      </c>
      <c r="I3883" s="13">
        <f>IFERROR(Table2[[#This Row],[Total Waste (tons)]] / (Table2[[#This Row],[Population (million)]]*1000), NA())</f>
        <v>1.0809405897658284</v>
      </c>
      <c r="J3883" s="13">
        <v>23.06</v>
      </c>
      <c r="K3883" s="13">
        <f>IFERROR(Table2[[#This Row],[Total Waste (tons)]] * Table2[[#This Row],[Household waste (%)]], NA())</f>
        <v>1111721.4540000001</v>
      </c>
      <c r="L3883" s="13">
        <v>44.6</v>
      </c>
      <c r="M3883" s="10">
        <f>SUMIFS(Table2[Household waste (%)], Table2[Country], "Australia", Table2[Year], 2020)</f>
        <v>1412.17</v>
      </c>
      <c r="N3883" s="10">
        <f>COUNTIFS(Table2[Year], "USA")</f>
        <v>0</v>
      </c>
    </row>
    <row r="3884" spans="1:14" x14ac:dyDescent="0.35">
      <c r="A3884" s="8" t="s">
        <v>8</v>
      </c>
      <c r="B3884" s="9">
        <v>2024</v>
      </c>
      <c r="C3884" s="8" t="s">
        <v>9</v>
      </c>
      <c r="D3884" s="9">
        <v>48288.75</v>
      </c>
      <c r="E3884" s="10">
        <v>47935.55</v>
      </c>
      <c r="F3884" s="10">
        <f>IFERROR(Table2[[#This Row],[Economic loss ($ million)]]*1000000 / Table2[[#This Row],[Total Waste (tons)]], NA())</f>
        <v>992685.6669514121</v>
      </c>
      <c r="G3884" s="10" t="str">
        <f t="shared" si="60"/>
        <v>Medium</v>
      </c>
      <c r="H3884" s="10">
        <v>125.12</v>
      </c>
      <c r="I3884" s="10">
        <f>IFERROR(Table2[[#This Row],[Total Waste (tons)]] / (Table2[[#This Row],[Population (million)]]*1000), NA())</f>
        <v>0.2230942480942481</v>
      </c>
      <c r="J3884" s="10">
        <v>216.45</v>
      </c>
      <c r="K3884" s="10">
        <f>IFERROR(Table2[[#This Row],[Total Waste (tons)]] * Table2[[#This Row],[Household waste (%)]], NA())</f>
        <v>1563589.7250000001</v>
      </c>
      <c r="L3884" s="10">
        <v>32.380000000000003</v>
      </c>
      <c r="M3884" s="10">
        <f>SUMIFS(Table2[Household waste (%)], Table2[Country], "Australia", Table2[Year], 2020)</f>
        <v>1412.17</v>
      </c>
      <c r="N3884" s="10">
        <f>COUNTIFS(Table2[Year], "USA")</f>
        <v>0</v>
      </c>
    </row>
    <row r="3885" spans="1:14" x14ac:dyDescent="0.35">
      <c r="A3885" s="11" t="s">
        <v>16</v>
      </c>
      <c r="B3885" s="12">
        <v>2018</v>
      </c>
      <c r="C3885" s="11" t="s">
        <v>13</v>
      </c>
      <c r="D3885" s="12">
        <v>49713.02</v>
      </c>
      <c r="E3885" s="13">
        <v>49858.42</v>
      </c>
      <c r="F3885" s="13">
        <f>IFERROR(Table2[[#This Row],[Economic loss ($ million)]]*1000000 / Table2[[#This Row],[Total Waste (tons)]], NA())</f>
        <v>1002924.7871080856</v>
      </c>
      <c r="G3885" s="13" t="str">
        <f t="shared" si="60"/>
        <v>Medium</v>
      </c>
      <c r="H3885" s="13">
        <v>188.8</v>
      </c>
      <c r="I3885" s="13">
        <f>IFERROR(Table2[[#This Row],[Total Waste (tons)]] / (Table2[[#This Row],[Population (million)]]*1000), NA())</f>
        <v>7.1060220986577854E-2</v>
      </c>
      <c r="J3885" s="13">
        <v>699.59</v>
      </c>
      <c r="K3885" s="13">
        <f>IFERROR(Table2[[#This Row],[Total Waste (tons)]] * Table2[[#This Row],[Household waste (%)]], NA())</f>
        <v>2125728.7352</v>
      </c>
      <c r="L3885" s="13">
        <v>42.76</v>
      </c>
      <c r="M3885" s="10">
        <f>SUMIFS(Table2[Household waste (%)], Table2[Country], "Australia", Table2[Year], 2020)</f>
        <v>1412.17</v>
      </c>
      <c r="N3885" s="10">
        <f>COUNTIFS(Table2[Year], "USA")</f>
        <v>0</v>
      </c>
    </row>
    <row r="3886" spans="1:14" x14ac:dyDescent="0.35">
      <c r="A3886" s="8" t="s">
        <v>27</v>
      </c>
      <c r="B3886" s="9">
        <v>2023</v>
      </c>
      <c r="C3886" s="8" t="s">
        <v>25</v>
      </c>
      <c r="D3886" s="9">
        <v>36776.949999999997</v>
      </c>
      <c r="E3886" s="10">
        <v>41808.370000000003</v>
      </c>
      <c r="F3886" s="10">
        <f>IFERROR(Table2[[#This Row],[Economic loss ($ million)]]*1000000 / Table2[[#This Row],[Total Waste (tons)]], NA())</f>
        <v>1136809.0611102879</v>
      </c>
      <c r="G3886" s="10" t="str">
        <f t="shared" si="60"/>
        <v>High</v>
      </c>
      <c r="H3886" s="10">
        <v>185.28</v>
      </c>
      <c r="I3886" s="10">
        <f>IFERROR(Table2[[#This Row],[Total Waste (tons)]] / (Table2[[#This Row],[Population (million)]]*1000), NA())</f>
        <v>2.7534252216099661E-2</v>
      </c>
      <c r="J3886" s="10">
        <v>1335.68</v>
      </c>
      <c r="K3886" s="10">
        <f>IFERROR(Table2[[#This Row],[Total Waste (tons)]] * Table2[[#This Row],[Household waste (%)]], NA())</f>
        <v>1326544.5865</v>
      </c>
      <c r="L3886" s="10">
        <v>36.07</v>
      </c>
      <c r="M3886" s="10">
        <f>SUMIFS(Table2[Household waste (%)], Table2[Country], "Australia", Table2[Year], 2020)</f>
        <v>1412.17</v>
      </c>
      <c r="N3886" s="10">
        <f>COUNTIFS(Table2[Year], "USA")</f>
        <v>0</v>
      </c>
    </row>
    <row r="3887" spans="1:14" x14ac:dyDescent="0.35">
      <c r="A3887" s="11" t="s">
        <v>28</v>
      </c>
      <c r="B3887" s="12">
        <v>2020</v>
      </c>
      <c r="C3887" s="11" t="s">
        <v>13</v>
      </c>
      <c r="D3887" s="12">
        <v>10943.72</v>
      </c>
      <c r="E3887" s="13">
        <v>8850.35</v>
      </c>
      <c r="F3887" s="13">
        <f>IFERROR(Table2[[#This Row],[Economic loss ($ million)]]*1000000 / Table2[[#This Row],[Total Waste (tons)]], NA())</f>
        <v>808714.95250243985</v>
      </c>
      <c r="G3887" s="13" t="str">
        <f t="shared" si="60"/>
        <v>Low</v>
      </c>
      <c r="H3887" s="13">
        <v>151.32</v>
      </c>
      <c r="I3887" s="13">
        <f>IFERROR(Table2[[#This Row],[Total Waste (tons)]] / (Table2[[#This Row],[Population (million)]]*1000), NA())</f>
        <v>1.2002851627621302E-2</v>
      </c>
      <c r="J3887" s="13">
        <v>911.76</v>
      </c>
      <c r="K3887" s="13">
        <f>IFERROR(Table2[[#This Row],[Total Waste (tons)]] * Table2[[#This Row],[Household waste (%)]], NA())</f>
        <v>699960.33120000002</v>
      </c>
      <c r="L3887" s="13">
        <v>63.96</v>
      </c>
      <c r="M3887" s="10">
        <f>SUMIFS(Table2[Household waste (%)], Table2[Country], "Australia", Table2[Year], 2020)</f>
        <v>1412.17</v>
      </c>
      <c r="N3887" s="10">
        <f>COUNTIFS(Table2[Year], "USA")</f>
        <v>0</v>
      </c>
    </row>
    <row r="3888" spans="1:14" x14ac:dyDescent="0.35">
      <c r="A3888" s="8" t="s">
        <v>10</v>
      </c>
      <c r="B3888" s="9">
        <v>2023</v>
      </c>
      <c r="C3888" s="8" t="s">
        <v>22</v>
      </c>
      <c r="D3888" s="9">
        <v>13011.74</v>
      </c>
      <c r="E3888" s="10">
        <v>14987.95</v>
      </c>
      <c r="F3888" s="10">
        <f>IFERROR(Table2[[#This Row],[Economic loss ($ million)]]*1000000 / Table2[[#This Row],[Total Waste (tons)]], NA())</f>
        <v>1151878.9954302807</v>
      </c>
      <c r="G3888" s="10" t="str">
        <f t="shared" si="60"/>
        <v>High</v>
      </c>
      <c r="H3888" s="10">
        <v>45.55</v>
      </c>
      <c r="I3888" s="10">
        <f>IFERROR(Table2[[#This Row],[Total Waste (tons)]] / (Table2[[#This Row],[Population (million)]]*1000), NA())</f>
        <v>0.76404815032295947</v>
      </c>
      <c r="J3888" s="10">
        <v>17.03</v>
      </c>
      <c r="K3888" s="10">
        <f>IFERROR(Table2[[#This Row],[Total Waste (tons)]] * Table2[[#This Row],[Household waste (%)]], NA())</f>
        <v>900412.40800000005</v>
      </c>
      <c r="L3888" s="10">
        <v>69.2</v>
      </c>
      <c r="M3888" s="10">
        <f>SUMIFS(Table2[Household waste (%)], Table2[Country], "Australia", Table2[Year], 2020)</f>
        <v>1412.17</v>
      </c>
      <c r="N3888" s="10">
        <f>COUNTIFS(Table2[Year], "USA")</f>
        <v>0</v>
      </c>
    </row>
    <row r="3889" spans="1:14" x14ac:dyDescent="0.35">
      <c r="A3889" s="11" t="s">
        <v>28</v>
      </c>
      <c r="B3889" s="12">
        <v>2018</v>
      </c>
      <c r="C3889" s="11" t="s">
        <v>9</v>
      </c>
      <c r="D3889" s="12">
        <v>36987.300000000003</v>
      </c>
      <c r="E3889" s="13">
        <v>40094.57</v>
      </c>
      <c r="F3889" s="13">
        <f>IFERROR(Table2[[#This Row],[Economic loss ($ million)]]*1000000 / Table2[[#This Row],[Total Waste (tons)]], NA())</f>
        <v>1084009.1058282165</v>
      </c>
      <c r="G3889" s="13" t="str">
        <f t="shared" si="60"/>
        <v>Medium</v>
      </c>
      <c r="H3889" s="13">
        <v>162.66999999999999</v>
      </c>
      <c r="I3889" s="13">
        <f>IFERROR(Table2[[#This Row],[Total Waste (tons)]] / (Table2[[#This Row],[Population (million)]]*1000), NA())</f>
        <v>6.3178634872916098E-2</v>
      </c>
      <c r="J3889" s="13">
        <v>585.44000000000005</v>
      </c>
      <c r="K3889" s="13">
        <f>IFERROR(Table2[[#This Row],[Total Waste (tons)]] * Table2[[#This Row],[Household waste (%)]], NA())</f>
        <v>1125153.6660000002</v>
      </c>
      <c r="L3889" s="13">
        <v>30.42</v>
      </c>
      <c r="M3889" s="10">
        <f>SUMIFS(Table2[Household waste (%)], Table2[Country], "Australia", Table2[Year], 2020)</f>
        <v>1412.17</v>
      </c>
      <c r="N3889" s="10">
        <f>COUNTIFS(Table2[Year], "USA")</f>
        <v>0</v>
      </c>
    </row>
    <row r="3890" spans="1:14" x14ac:dyDescent="0.35">
      <c r="A3890" s="8" t="s">
        <v>35</v>
      </c>
      <c r="B3890" s="9">
        <v>2018</v>
      </c>
      <c r="C3890" s="8" t="s">
        <v>11</v>
      </c>
      <c r="D3890" s="9">
        <v>20497.05</v>
      </c>
      <c r="E3890" s="10">
        <v>19769.05</v>
      </c>
      <c r="F3890" s="10">
        <f>IFERROR(Table2[[#This Row],[Economic loss ($ million)]]*1000000 / Table2[[#This Row],[Total Waste (tons)]], NA())</f>
        <v>964482.6938510664</v>
      </c>
      <c r="G3890" s="10" t="str">
        <f t="shared" si="60"/>
        <v>Medium</v>
      </c>
      <c r="H3890" s="10">
        <v>155.32</v>
      </c>
      <c r="I3890" s="10">
        <f>IFERROR(Table2[[#This Row],[Total Waste (tons)]] / (Table2[[#This Row],[Population (million)]]*1000), NA())</f>
        <v>0.38754112308564947</v>
      </c>
      <c r="J3890" s="10">
        <v>52.89</v>
      </c>
      <c r="K3890" s="10">
        <f>IFERROR(Table2[[#This Row],[Total Waste (tons)]] * Table2[[#This Row],[Household waste (%)]], NA())</f>
        <v>884242.73699999996</v>
      </c>
      <c r="L3890" s="10">
        <v>43.14</v>
      </c>
      <c r="M3890" s="10">
        <f>SUMIFS(Table2[Household waste (%)], Table2[Country], "Australia", Table2[Year], 2020)</f>
        <v>1412.17</v>
      </c>
      <c r="N3890" s="10">
        <f>COUNTIFS(Table2[Year], "USA")</f>
        <v>0</v>
      </c>
    </row>
    <row r="3891" spans="1:14" x14ac:dyDescent="0.35">
      <c r="A3891" s="11" t="s">
        <v>14</v>
      </c>
      <c r="B3891" s="12">
        <v>2021</v>
      </c>
      <c r="C3891" s="11" t="s">
        <v>19</v>
      </c>
      <c r="D3891" s="12">
        <v>48643.3</v>
      </c>
      <c r="E3891" s="13">
        <v>45212.72</v>
      </c>
      <c r="F3891" s="13">
        <f>IFERROR(Table2[[#This Row],[Economic loss ($ million)]]*1000000 / Table2[[#This Row],[Total Waste (tons)]], NA())</f>
        <v>929474.76836481073</v>
      </c>
      <c r="G3891" s="13" t="str">
        <f t="shared" si="60"/>
        <v>Low</v>
      </c>
      <c r="H3891" s="13">
        <v>52.73</v>
      </c>
      <c r="I3891" s="13">
        <f>IFERROR(Table2[[#This Row],[Total Waste (tons)]] / (Table2[[#This Row],[Population (million)]]*1000), NA())</f>
        <v>6.8969218335720062E-2</v>
      </c>
      <c r="J3891" s="13">
        <v>705.29</v>
      </c>
      <c r="K3891" s="13">
        <f>IFERROR(Table2[[#This Row],[Total Waste (tons)]] * Table2[[#This Row],[Household waste (%)]], NA())</f>
        <v>3379736.4840000002</v>
      </c>
      <c r="L3891" s="13">
        <v>69.48</v>
      </c>
      <c r="M3891" s="10">
        <f>SUMIFS(Table2[Household waste (%)], Table2[Country], "Australia", Table2[Year], 2020)</f>
        <v>1412.17</v>
      </c>
      <c r="N3891" s="10">
        <f>COUNTIFS(Table2[Year], "USA")</f>
        <v>0</v>
      </c>
    </row>
    <row r="3892" spans="1:14" x14ac:dyDescent="0.35">
      <c r="A3892" s="8" t="s">
        <v>12</v>
      </c>
      <c r="B3892" s="9">
        <v>2020</v>
      </c>
      <c r="C3892" s="8" t="s">
        <v>25</v>
      </c>
      <c r="D3892" s="9">
        <v>27535.43</v>
      </c>
      <c r="E3892" s="10">
        <v>24000.35</v>
      </c>
      <c r="F3892" s="10">
        <f>IFERROR(Table2[[#This Row],[Economic loss ($ million)]]*1000000 / Table2[[#This Row],[Total Waste (tons)]], NA())</f>
        <v>871617.04030044202</v>
      </c>
      <c r="G3892" s="10" t="str">
        <f t="shared" si="60"/>
        <v>Low</v>
      </c>
      <c r="H3892" s="10">
        <v>47.86</v>
      </c>
      <c r="I3892" s="10">
        <f>IFERROR(Table2[[#This Row],[Total Waste (tons)]] / (Table2[[#This Row],[Population (million)]]*1000), NA())</f>
        <v>2.5548521484175659E-2</v>
      </c>
      <c r="J3892" s="10">
        <v>1077.77</v>
      </c>
      <c r="K3892" s="10">
        <f>IFERROR(Table2[[#This Row],[Total Waste (tons)]] * Table2[[#This Row],[Household waste (%)]], NA())</f>
        <v>1757586.4968999999</v>
      </c>
      <c r="L3892" s="10">
        <v>63.83</v>
      </c>
      <c r="M3892" s="10">
        <f>SUMIFS(Table2[Household waste (%)], Table2[Country], "Australia", Table2[Year], 2020)</f>
        <v>1412.17</v>
      </c>
      <c r="N3892" s="10">
        <f>COUNTIFS(Table2[Year], "USA")</f>
        <v>0</v>
      </c>
    </row>
    <row r="3893" spans="1:14" x14ac:dyDescent="0.35">
      <c r="A3893" s="11" t="s">
        <v>21</v>
      </c>
      <c r="B3893" s="12">
        <v>2020</v>
      </c>
      <c r="C3893" s="11" t="s">
        <v>13</v>
      </c>
      <c r="D3893" s="12">
        <v>41431.599999999999</v>
      </c>
      <c r="E3893" s="13">
        <v>41127.440000000002</v>
      </c>
      <c r="F3893" s="13">
        <f>IFERROR(Table2[[#This Row],[Economic loss ($ million)]]*1000000 / Table2[[#This Row],[Total Waste (tons)]], NA())</f>
        <v>992658.74356771167</v>
      </c>
      <c r="G3893" s="13" t="str">
        <f t="shared" si="60"/>
        <v>Medium</v>
      </c>
      <c r="H3893" s="13">
        <v>158.86000000000001</v>
      </c>
      <c r="I3893" s="13">
        <f>IFERROR(Table2[[#This Row],[Total Waste (tons)]] / (Table2[[#This Row],[Population (million)]]*1000), NA())</f>
        <v>5.039604923855398E-2</v>
      </c>
      <c r="J3893" s="13">
        <v>822.12</v>
      </c>
      <c r="K3893" s="13">
        <f>IFERROR(Table2[[#This Row],[Total Waste (tons)]] * Table2[[#This Row],[Household waste (%)]], NA())</f>
        <v>1527583.0919999999</v>
      </c>
      <c r="L3893" s="13">
        <v>36.869999999999997</v>
      </c>
      <c r="M3893" s="10">
        <f>SUMIFS(Table2[Household waste (%)], Table2[Country], "Australia", Table2[Year], 2020)</f>
        <v>1412.17</v>
      </c>
      <c r="N3893" s="10">
        <f>COUNTIFS(Table2[Year], "USA")</f>
        <v>0</v>
      </c>
    </row>
    <row r="3894" spans="1:14" x14ac:dyDescent="0.35">
      <c r="A3894" s="8" t="s">
        <v>16</v>
      </c>
      <c r="B3894" s="9">
        <v>2021</v>
      </c>
      <c r="C3894" s="8" t="s">
        <v>15</v>
      </c>
      <c r="D3894" s="9">
        <v>20351.560000000001</v>
      </c>
      <c r="E3894" s="10">
        <v>17289.669999999998</v>
      </c>
      <c r="F3894" s="10">
        <f>IFERROR(Table2[[#This Row],[Economic loss ($ million)]]*1000000 / Table2[[#This Row],[Total Waste (tons)]], NA())</f>
        <v>849550.10819809383</v>
      </c>
      <c r="G3894" s="10" t="str">
        <f t="shared" si="60"/>
        <v>Low</v>
      </c>
      <c r="H3894" s="10">
        <v>55.24</v>
      </c>
      <c r="I3894" s="10">
        <f>IFERROR(Table2[[#This Row],[Total Waste (tons)]] / (Table2[[#This Row],[Population (million)]]*1000), NA())</f>
        <v>9.1835025495239392E-2</v>
      </c>
      <c r="J3894" s="10">
        <v>221.61</v>
      </c>
      <c r="K3894" s="10">
        <f>IFERROR(Table2[[#This Row],[Total Waste (tons)]] * Table2[[#This Row],[Household waste (%)]], NA())</f>
        <v>991731.51879999996</v>
      </c>
      <c r="L3894" s="10">
        <v>48.73</v>
      </c>
      <c r="M3894" s="10">
        <f>SUMIFS(Table2[Household waste (%)], Table2[Country], "Australia", Table2[Year], 2020)</f>
        <v>1412.17</v>
      </c>
      <c r="N3894" s="10">
        <f>COUNTIFS(Table2[Year], "USA")</f>
        <v>0</v>
      </c>
    </row>
    <row r="3895" spans="1:14" x14ac:dyDescent="0.35">
      <c r="A3895" s="11" t="s">
        <v>26</v>
      </c>
      <c r="B3895" s="12">
        <v>2024</v>
      </c>
      <c r="C3895" s="11" t="s">
        <v>25</v>
      </c>
      <c r="D3895" s="12">
        <v>10227.92</v>
      </c>
      <c r="E3895" s="13">
        <v>9614.77</v>
      </c>
      <c r="F3895" s="13">
        <f>IFERROR(Table2[[#This Row],[Economic loss ($ million)]]*1000000 / Table2[[#This Row],[Total Waste (tons)]], NA())</f>
        <v>940051.34963902726</v>
      </c>
      <c r="G3895" s="13" t="str">
        <f t="shared" si="60"/>
        <v>Low</v>
      </c>
      <c r="H3895" s="13">
        <v>52.35</v>
      </c>
      <c r="I3895" s="13">
        <f>IFERROR(Table2[[#This Row],[Total Waste (tons)]] / (Table2[[#This Row],[Population (million)]]*1000), NA())</f>
        <v>9.4641621171462936E-2</v>
      </c>
      <c r="J3895" s="13">
        <v>108.07</v>
      </c>
      <c r="K3895" s="13">
        <f>IFERROR(Table2[[#This Row],[Total Waste (tons)]] * Table2[[#This Row],[Household waste (%)]], NA())</f>
        <v>627687.45039999997</v>
      </c>
      <c r="L3895" s="13">
        <v>61.37</v>
      </c>
      <c r="M3895" s="10">
        <f>SUMIFS(Table2[Household waste (%)], Table2[Country], "Australia", Table2[Year], 2020)</f>
        <v>1412.17</v>
      </c>
      <c r="N3895" s="10">
        <f>COUNTIFS(Table2[Year], "USA")</f>
        <v>0</v>
      </c>
    </row>
    <row r="3896" spans="1:14" x14ac:dyDescent="0.35">
      <c r="A3896" s="8" t="s">
        <v>28</v>
      </c>
      <c r="B3896" s="9">
        <v>2021</v>
      </c>
      <c r="C3896" s="8" t="s">
        <v>9</v>
      </c>
      <c r="D3896" s="9">
        <v>30808.240000000002</v>
      </c>
      <c r="E3896" s="10">
        <v>33062.57</v>
      </c>
      <c r="F3896" s="10">
        <f>IFERROR(Table2[[#This Row],[Economic loss ($ million)]]*1000000 / Table2[[#This Row],[Total Waste (tons)]], NA())</f>
        <v>1073172.9563259699</v>
      </c>
      <c r="G3896" s="10" t="str">
        <f t="shared" si="60"/>
        <v>Medium</v>
      </c>
      <c r="H3896" s="10">
        <v>196.29</v>
      </c>
      <c r="I3896" s="10">
        <f>IFERROR(Table2[[#This Row],[Total Waste (tons)]] / (Table2[[#This Row],[Population (million)]]*1000), NA())</f>
        <v>4.4804816683876036E-2</v>
      </c>
      <c r="J3896" s="10">
        <v>687.61</v>
      </c>
      <c r="K3896" s="10">
        <f>IFERROR(Table2[[#This Row],[Total Waste (tons)]] * Table2[[#This Row],[Household waste (%)]], NA())</f>
        <v>1285627.8551999999</v>
      </c>
      <c r="L3896" s="10">
        <v>41.73</v>
      </c>
      <c r="M3896" s="10">
        <f>SUMIFS(Table2[Household waste (%)], Table2[Country], "Australia", Table2[Year], 2020)</f>
        <v>1412.17</v>
      </c>
      <c r="N3896" s="10">
        <f>COUNTIFS(Table2[Year], "USA")</f>
        <v>0</v>
      </c>
    </row>
    <row r="3897" spans="1:14" x14ac:dyDescent="0.35">
      <c r="A3897" s="11" t="s">
        <v>23</v>
      </c>
      <c r="B3897" s="12">
        <v>2019</v>
      </c>
      <c r="C3897" s="11" t="s">
        <v>9</v>
      </c>
      <c r="D3897" s="12">
        <v>3967.86</v>
      </c>
      <c r="E3897" s="13">
        <v>3362.37</v>
      </c>
      <c r="F3897" s="13">
        <f>IFERROR(Table2[[#This Row],[Economic loss ($ million)]]*1000000 / Table2[[#This Row],[Total Waste (tons)]], NA())</f>
        <v>847401.37000801438</v>
      </c>
      <c r="G3897" s="13" t="str">
        <f t="shared" si="60"/>
        <v>Low</v>
      </c>
      <c r="H3897" s="13">
        <v>84.92</v>
      </c>
      <c r="I3897" s="13">
        <f>IFERROR(Table2[[#This Row],[Total Waste (tons)]] / (Table2[[#This Row],[Population (million)]]*1000), NA())</f>
        <v>5.4660495102698686E-3</v>
      </c>
      <c r="J3897" s="13">
        <v>725.91</v>
      </c>
      <c r="K3897" s="13">
        <f>IFERROR(Table2[[#This Row],[Total Waste (tons)]] * Table2[[#This Row],[Household waste (%)]], NA())</f>
        <v>184743.56160000002</v>
      </c>
      <c r="L3897" s="13">
        <v>46.56</v>
      </c>
      <c r="M3897" s="10">
        <f>SUMIFS(Table2[Household waste (%)], Table2[Country], "Australia", Table2[Year], 2020)</f>
        <v>1412.17</v>
      </c>
      <c r="N3897" s="10">
        <f>COUNTIFS(Table2[Year], "USA")</f>
        <v>0</v>
      </c>
    </row>
    <row r="3898" spans="1:14" x14ac:dyDescent="0.35">
      <c r="A3898" s="8" t="s">
        <v>31</v>
      </c>
      <c r="B3898" s="9">
        <v>2019</v>
      </c>
      <c r="C3898" s="8" t="s">
        <v>25</v>
      </c>
      <c r="D3898" s="9">
        <v>6650.92</v>
      </c>
      <c r="E3898" s="10">
        <v>7579.11</v>
      </c>
      <c r="F3898" s="10">
        <f>IFERROR(Table2[[#This Row],[Economic loss ($ million)]]*1000000 / Table2[[#This Row],[Total Waste (tons)]], NA())</f>
        <v>1139558.136317983</v>
      </c>
      <c r="G3898" s="10" t="str">
        <f t="shared" si="60"/>
        <v>High</v>
      </c>
      <c r="H3898" s="10">
        <v>162.65</v>
      </c>
      <c r="I3898" s="10">
        <f>IFERROR(Table2[[#This Row],[Total Waste (tons)]] / (Table2[[#This Row],[Population (million)]]*1000), NA())</f>
        <v>6.1349125088782505E-3</v>
      </c>
      <c r="J3898" s="10">
        <v>1084.1099999999999</v>
      </c>
      <c r="K3898" s="10">
        <f>IFERROR(Table2[[#This Row],[Total Waste (tons)]] * Table2[[#This Row],[Household waste (%)]], NA())</f>
        <v>385287.79560000001</v>
      </c>
      <c r="L3898" s="10">
        <v>57.93</v>
      </c>
      <c r="M3898" s="10">
        <f>SUMIFS(Table2[Household waste (%)], Table2[Country], "Australia", Table2[Year], 2020)</f>
        <v>1412.17</v>
      </c>
      <c r="N3898" s="10">
        <f>COUNTIFS(Table2[Year], "USA")</f>
        <v>0</v>
      </c>
    </row>
    <row r="3899" spans="1:14" x14ac:dyDescent="0.35">
      <c r="A3899" s="11" t="s">
        <v>23</v>
      </c>
      <c r="B3899" s="12">
        <v>2023</v>
      </c>
      <c r="C3899" s="11" t="s">
        <v>25</v>
      </c>
      <c r="D3899" s="12">
        <v>28724.78</v>
      </c>
      <c r="E3899" s="13">
        <v>29908.47</v>
      </c>
      <c r="F3899" s="13">
        <f>IFERROR(Table2[[#This Row],[Economic loss ($ million)]]*1000000 / Table2[[#This Row],[Total Waste (tons)]], NA())</f>
        <v>1041207.9744387947</v>
      </c>
      <c r="G3899" s="13" t="str">
        <f t="shared" si="60"/>
        <v>Medium</v>
      </c>
      <c r="H3899" s="13">
        <v>135.86000000000001</v>
      </c>
      <c r="I3899" s="13">
        <f>IFERROR(Table2[[#This Row],[Total Waste (tons)]] / (Table2[[#This Row],[Population (million)]]*1000), NA())</f>
        <v>2.076510135037446E-2</v>
      </c>
      <c r="J3899" s="13">
        <v>1383.32</v>
      </c>
      <c r="K3899" s="13">
        <f>IFERROR(Table2[[#This Row],[Total Waste (tons)]] * Table2[[#This Row],[Household waste (%)]], NA())</f>
        <v>1406652.4765999999</v>
      </c>
      <c r="L3899" s="13">
        <v>48.97</v>
      </c>
      <c r="M3899" s="10">
        <f>SUMIFS(Table2[Household waste (%)], Table2[Country], "Australia", Table2[Year], 2020)</f>
        <v>1412.17</v>
      </c>
      <c r="N3899" s="10">
        <f>COUNTIFS(Table2[Year], "USA")</f>
        <v>0</v>
      </c>
    </row>
    <row r="3900" spans="1:14" x14ac:dyDescent="0.35">
      <c r="A3900" s="8" t="s">
        <v>28</v>
      </c>
      <c r="B3900" s="9">
        <v>2024</v>
      </c>
      <c r="C3900" s="8" t="s">
        <v>9</v>
      </c>
      <c r="D3900" s="9">
        <v>39363.879999999997</v>
      </c>
      <c r="E3900" s="10">
        <v>38203.949999999997</v>
      </c>
      <c r="F3900" s="10">
        <f>IFERROR(Table2[[#This Row],[Economic loss ($ million)]]*1000000 / Table2[[#This Row],[Total Waste (tons)]], NA())</f>
        <v>970533.13850159082</v>
      </c>
      <c r="G3900" s="10" t="str">
        <f t="shared" si="60"/>
        <v>Medium</v>
      </c>
      <c r="H3900" s="10">
        <v>55.09</v>
      </c>
      <c r="I3900" s="10">
        <f>IFERROR(Table2[[#This Row],[Total Waste (tons)]] / (Table2[[#This Row],[Population (million)]]*1000), NA())</f>
        <v>0.12203962176406757</v>
      </c>
      <c r="J3900" s="10">
        <v>322.55</v>
      </c>
      <c r="K3900" s="10">
        <f>IFERROR(Table2[[#This Row],[Total Waste (tons)]] * Table2[[#This Row],[Household waste (%)]], NA())</f>
        <v>2499212.7412</v>
      </c>
      <c r="L3900" s="10">
        <v>63.49</v>
      </c>
      <c r="M3900" s="10">
        <f>SUMIFS(Table2[Household waste (%)], Table2[Country], "Australia", Table2[Year], 2020)</f>
        <v>1412.17</v>
      </c>
      <c r="N3900" s="10">
        <f>COUNTIFS(Table2[Year], "USA")</f>
        <v>0</v>
      </c>
    </row>
    <row r="3901" spans="1:14" x14ac:dyDescent="0.35">
      <c r="A3901" s="11" t="s">
        <v>16</v>
      </c>
      <c r="B3901" s="12">
        <v>2020</v>
      </c>
      <c r="C3901" s="11" t="s">
        <v>13</v>
      </c>
      <c r="D3901" s="12">
        <v>19867.48</v>
      </c>
      <c r="E3901" s="13">
        <v>20452.849999999999</v>
      </c>
      <c r="F3901" s="13">
        <f>IFERROR(Table2[[#This Row],[Economic loss ($ million)]]*1000000 / Table2[[#This Row],[Total Waste (tons)]], NA())</f>
        <v>1029463.7266528015</v>
      </c>
      <c r="G3901" s="13" t="str">
        <f t="shared" si="60"/>
        <v>Medium</v>
      </c>
      <c r="H3901" s="13">
        <v>33.93</v>
      </c>
      <c r="I3901" s="13">
        <f>IFERROR(Table2[[#This Row],[Total Waste (tons)]] / (Table2[[#This Row],[Population (million)]]*1000), NA())</f>
        <v>2.9254741430085992E-2</v>
      </c>
      <c r="J3901" s="13">
        <v>679.12</v>
      </c>
      <c r="K3901" s="13">
        <f>IFERROR(Table2[[#This Row],[Total Waste (tons)]] * Table2[[#This Row],[Household waste (%)]], NA())</f>
        <v>1225227.4916000001</v>
      </c>
      <c r="L3901" s="13">
        <v>61.67</v>
      </c>
      <c r="M3901" s="10">
        <f>SUMIFS(Table2[Household waste (%)], Table2[Country], "Australia", Table2[Year], 2020)</f>
        <v>1412.17</v>
      </c>
      <c r="N3901" s="10">
        <f>COUNTIFS(Table2[Year], "USA")</f>
        <v>0</v>
      </c>
    </row>
    <row r="3902" spans="1:14" x14ac:dyDescent="0.35">
      <c r="A3902" s="8" t="s">
        <v>34</v>
      </c>
      <c r="B3902" s="9">
        <v>2024</v>
      </c>
      <c r="C3902" s="8" t="s">
        <v>25</v>
      </c>
      <c r="D3902" s="9">
        <v>19933.91</v>
      </c>
      <c r="E3902" s="10">
        <v>22347.45</v>
      </c>
      <c r="F3902" s="10">
        <f>IFERROR(Table2[[#This Row],[Economic loss ($ million)]]*1000000 / Table2[[#This Row],[Total Waste (tons)]], NA())</f>
        <v>1121077.0992745527</v>
      </c>
      <c r="G3902" s="10" t="str">
        <f t="shared" si="60"/>
        <v>High</v>
      </c>
      <c r="H3902" s="10">
        <v>165.12</v>
      </c>
      <c r="I3902" s="10">
        <f>IFERROR(Table2[[#This Row],[Total Waste (tons)]] / (Table2[[#This Row],[Population (million)]]*1000), NA())</f>
        <v>1.7874900241214502E-2</v>
      </c>
      <c r="J3902" s="10">
        <v>1115.19</v>
      </c>
      <c r="K3902" s="10">
        <f>IFERROR(Table2[[#This Row],[Total Waste (tons)]] * Table2[[#This Row],[Household waste (%)]], NA())</f>
        <v>1044935.5622</v>
      </c>
      <c r="L3902" s="10">
        <v>52.42</v>
      </c>
      <c r="M3902" s="10">
        <f>SUMIFS(Table2[Household waste (%)], Table2[Country], "Australia", Table2[Year], 2020)</f>
        <v>1412.17</v>
      </c>
      <c r="N3902" s="10">
        <f>COUNTIFS(Table2[Year], "USA")</f>
        <v>0</v>
      </c>
    </row>
    <row r="3903" spans="1:14" x14ac:dyDescent="0.35">
      <c r="A3903" s="11" t="s">
        <v>31</v>
      </c>
      <c r="B3903" s="12">
        <v>2020</v>
      </c>
      <c r="C3903" s="11" t="s">
        <v>19</v>
      </c>
      <c r="D3903" s="12">
        <v>43793.47</v>
      </c>
      <c r="E3903" s="13">
        <v>47572.31</v>
      </c>
      <c r="F3903" s="13">
        <f>IFERROR(Table2[[#This Row],[Economic loss ($ million)]]*1000000 / Table2[[#This Row],[Total Waste (tons)]], NA())</f>
        <v>1086287.7502056814</v>
      </c>
      <c r="G3903" s="13" t="str">
        <f t="shared" si="60"/>
        <v>Medium</v>
      </c>
      <c r="H3903" s="13">
        <v>116.1</v>
      </c>
      <c r="I3903" s="13">
        <f>IFERROR(Table2[[#This Row],[Total Waste (tons)]] / (Table2[[#This Row],[Population (million)]]*1000), NA())</f>
        <v>6.9012827584033279E-2</v>
      </c>
      <c r="J3903" s="13">
        <v>634.57000000000005</v>
      </c>
      <c r="K3903" s="13">
        <f>IFERROR(Table2[[#This Row],[Total Waste (tons)]] * Table2[[#This Row],[Household waste (%)]], NA())</f>
        <v>2733150.4627</v>
      </c>
      <c r="L3903" s="13">
        <v>62.41</v>
      </c>
      <c r="M3903" s="10">
        <f>SUMIFS(Table2[Household waste (%)], Table2[Country], "Australia", Table2[Year], 2020)</f>
        <v>1412.17</v>
      </c>
      <c r="N3903" s="10">
        <f>COUNTIFS(Table2[Year], "USA")</f>
        <v>0</v>
      </c>
    </row>
    <row r="3904" spans="1:14" x14ac:dyDescent="0.35">
      <c r="A3904" s="8" t="s">
        <v>34</v>
      </c>
      <c r="B3904" s="9">
        <v>2021</v>
      </c>
      <c r="C3904" s="8" t="s">
        <v>25</v>
      </c>
      <c r="D3904" s="9">
        <v>20784.189999999999</v>
      </c>
      <c r="E3904" s="10">
        <v>19901.18</v>
      </c>
      <c r="F3904" s="10">
        <f>IFERROR(Table2[[#This Row],[Economic loss ($ million)]]*1000000 / Table2[[#This Row],[Total Waste (tons)]], NA())</f>
        <v>957515.30369959096</v>
      </c>
      <c r="G3904" s="10" t="str">
        <f t="shared" si="60"/>
        <v>Medium</v>
      </c>
      <c r="H3904" s="10">
        <v>83.5</v>
      </c>
      <c r="I3904" s="10">
        <f>IFERROR(Table2[[#This Row],[Total Waste (tons)]] / (Table2[[#This Row],[Population (million)]]*1000), NA())</f>
        <v>1.7162123776887823E-2</v>
      </c>
      <c r="J3904" s="10">
        <v>1211.05</v>
      </c>
      <c r="K3904" s="10">
        <f>IFERROR(Table2[[#This Row],[Total Waste (tons)]] * Table2[[#This Row],[Household waste (%)]], NA())</f>
        <v>1390462.311</v>
      </c>
      <c r="L3904" s="10">
        <v>66.900000000000006</v>
      </c>
      <c r="M3904" s="10">
        <f>SUMIFS(Table2[Household waste (%)], Table2[Country], "Australia", Table2[Year], 2020)</f>
        <v>1412.17</v>
      </c>
      <c r="N3904" s="10">
        <f>COUNTIFS(Table2[Year], "USA")</f>
        <v>0</v>
      </c>
    </row>
    <row r="3905" spans="1:14" x14ac:dyDescent="0.35">
      <c r="A3905" s="11" t="s">
        <v>34</v>
      </c>
      <c r="B3905" s="12">
        <v>2021</v>
      </c>
      <c r="C3905" s="11" t="s">
        <v>25</v>
      </c>
      <c r="D3905" s="12">
        <v>20579.73</v>
      </c>
      <c r="E3905" s="13">
        <v>19232.59</v>
      </c>
      <c r="F3905" s="13">
        <f>IFERROR(Table2[[#This Row],[Economic loss ($ million)]]*1000000 / Table2[[#This Row],[Total Waste (tons)]], NA())</f>
        <v>934540.44343633275</v>
      </c>
      <c r="G3905" s="13" t="str">
        <f t="shared" si="60"/>
        <v>Low</v>
      </c>
      <c r="H3905" s="13">
        <v>60.09</v>
      </c>
      <c r="I3905" s="13">
        <f>IFERROR(Table2[[#This Row],[Total Waste (tons)]] / (Table2[[#This Row],[Population (million)]]*1000), NA())</f>
        <v>1.6738291988613256E-2</v>
      </c>
      <c r="J3905" s="13">
        <v>1229.5</v>
      </c>
      <c r="K3905" s="13">
        <f>IFERROR(Table2[[#This Row],[Total Waste (tons)]] * Table2[[#This Row],[Household waste (%)]], NA())</f>
        <v>705678.94169999997</v>
      </c>
      <c r="L3905" s="13">
        <v>34.29</v>
      </c>
      <c r="M3905" s="10">
        <f>SUMIFS(Table2[Household waste (%)], Table2[Country], "Australia", Table2[Year], 2020)</f>
        <v>1412.17</v>
      </c>
      <c r="N3905" s="10">
        <f>COUNTIFS(Table2[Year], "USA")</f>
        <v>0</v>
      </c>
    </row>
    <row r="3906" spans="1:14" x14ac:dyDescent="0.35">
      <c r="A3906" s="8" t="s">
        <v>10</v>
      </c>
      <c r="B3906" s="9">
        <v>2020</v>
      </c>
      <c r="C3906" s="8" t="s">
        <v>9</v>
      </c>
      <c r="D3906" s="9">
        <v>13334.55</v>
      </c>
      <c r="E3906" s="10">
        <v>11011.2</v>
      </c>
      <c r="F3906" s="10">
        <f>IFERROR(Table2[[#This Row],[Economic loss ($ million)]]*1000000 / Table2[[#This Row],[Total Waste (tons)]], NA())</f>
        <v>825764.64897578105</v>
      </c>
      <c r="G3906" s="10" t="str">
        <f t="shared" ref="G3906:G3969" si="61">IF(F3906&gt;1100000,"High",IF(F3906&gt;=950000,"Medium","Low"))</f>
        <v>Low</v>
      </c>
      <c r="H3906" s="10">
        <v>75.05</v>
      </c>
      <c r="I3906" s="10">
        <f>IFERROR(Table2[[#This Row],[Total Waste (tons)]] / (Table2[[#This Row],[Population (million)]]*1000), NA())</f>
        <v>1.2505322092074537E-2</v>
      </c>
      <c r="J3906" s="10">
        <v>1066.31</v>
      </c>
      <c r="K3906" s="10">
        <f>IFERROR(Table2[[#This Row],[Total Waste (tons)]] * Table2[[#This Row],[Household waste (%)]], NA())</f>
        <v>862212.00299999991</v>
      </c>
      <c r="L3906" s="10">
        <v>64.66</v>
      </c>
      <c r="M3906" s="10">
        <f>SUMIFS(Table2[Household waste (%)], Table2[Country], "Australia", Table2[Year], 2020)</f>
        <v>1412.17</v>
      </c>
      <c r="N3906" s="10">
        <f>COUNTIFS(Table2[Year], "USA")</f>
        <v>0</v>
      </c>
    </row>
    <row r="3907" spans="1:14" x14ac:dyDescent="0.35">
      <c r="A3907" s="11" t="s">
        <v>24</v>
      </c>
      <c r="B3907" s="12">
        <v>2018</v>
      </c>
      <c r="C3907" s="11" t="s">
        <v>9</v>
      </c>
      <c r="D3907" s="12">
        <v>43788.58</v>
      </c>
      <c r="E3907" s="13">
        <v>44877.77</v>
      </c>
      <c r="F3907" s="13">
        <f>IFERROR(Table2[[#This Row],[Economic loss ($ million)]]*1000000 / Table2[[#This Row],[Total Waste (tons)]], NA())</f>
        <v>1024873.8369684515</v>
      </c>
      <c r="G3907" s="13" t="str">
        <f t="shared" si="61"/>
        <v>Medium</v>
      </c>
      <c r="H3907" s="13">
        <v>199.83</v>
      </c>
      <c r="I3907" s="13">
        <f>IFERROR(Table2[[#This Row],[Total Waste (tons)]] / (Table2[[#This Row],[Population (million)]]*1000), NA())</f>
        <v>3.3080941012933643E-2</v>
      </c>
      <c r="J3907" s="13">
        <v>1323.68</v>
      </c>
      <c r="K3907" s="13">
        <f>IFERROR(Table2[[#This Row],[Total Waste (tons)]] * Table2[[#This Row],[Household waste (%)]], NA())</f>
        <v>2353198.2892</v>
      </c>
      <c r="L3907" s="13">
        <v>53.74</v>
      </c>
      <c r="M3907" s="10">
        <f>SUMIFS(Table2[Household waste (%)], Table2[Country], "Australia", Table2[Year], 2020)</f>
        <v>1412.17</v>
      </c>
      <c r="N3907" s="10">
        <f>COUNTIFS(Table2[Year], "USA")</f>
        <v>0</v>
      </c>
    </row>
    <row r="3908" spans="1:14" x14ac:dyDescent="0.35">
      <c r="A3908" s="8" t="s">
        <v>12</v>
      </c>
      <c r="B3908" s="9">
        <v>2023</v>
      </c>
      <c r="C3908" s="8" t="s">
        <v>15</v>
      </c>
      <c r="D3908" s="9">
        <v>24881.93</v>
      </c>
      <c r="E3908" s="10">
        <v>22405.35</v>
      </c>
      <c r="F3908" s="10">
        <f>IFERROR(Table2[[#This Row],[Economic loss ($ million)]]*1000000 / Table2[[#This Row],[Total Waste (tons)]], NA())</f>
        <v>900466.72424526548</v>
      </c>
      <c r="G3908" s="10" t="str">
        <f t="shared" si="61"/>
        <v>Low</v>
      </c>
      <c r="H3908" s="10">
        <v>81.53</v>
      </c>
      <c r="I3908" s="10">
        <f>IFERROR(Table2[[#This Row],[Total Waste (tons)]] / (Table2[[#This Row],[Population (million)]]*1000), NA())</f>
        <v>5.5010789060600029E-2</v>
      </c>
      <c r="J3908" s="10">
        <v>452.31</v>
      </c>
      <c r="K3908" s="10">
        <f>IFERROR(Table2[[#This Row],[Total Waste (tons)]] * Table2[[#This Row],[Household waste (%)]], NA())</f>
        <v>768105.17910000007</v>
      </c>
      <c r="L3908" s="10">
        <v>30.87</v>
      </c>
      <c r="M3908" s="10">
        <f>SUMIFS(Table2[Household waste (%)], Table2[Country], "Australia", Table2[Year], 2020)</f>
        <v>1412.17</v>
      </c>
      <c r="N3908" s="10">
        <f>COUNTIFS(Table2[Year], "USA")</f>
        <v>0</v>
      </c>
    </row>
    <row r="3909" spans="1:14" x14ac:dyDescent="0.35">
      <c r="A3909" s="11" t="s">
        <v>35</v>
      </c>
      <c r="B3909" s="12">
        <v>2020</v>
      </c>
      <c r="C3909" s="11" t="s">
        <v>22</v>
      </c>
      <c r="D3909" s="12">
        <v>48461.19</v>
      </c>
      <c r="E3909" s="13">
        <v>45557.47</v>
      </c>
      <c r="F3909" s="13">
        <f>IFERROR(Table2[[#This Row],[Economic loss ($ million)]]*1000000 / Table2[[#This Row],[Total Waste (tons)]], NA())</f>
        <v>940081.53741168964</v>
      </c>
      <c r="G3909" s="13" t="str">
        <f t="shared" si="61"/>
        <v>Low</v>
      </c>
      <c r="H3909" s="13">
        <v>178.87</v>
      </c>
      <c r="I3909" s="13">
        <f>IFERROR(Table2[[#This Row],[Total Waste (tons)]] / (Table2[[#This Row],[Population (million)]]*1000), NA())</f>
        <v>3.5328004373974854E-2</v>
      </c>
      <c r="J3909" s="13">
        <v>1371.75</v>
      </c>
      <c r="K3909" s="13">
        <f>IFERROR(Table2[[#This Row],[Total Waste (tons)]] * Table2[[#This Row],[Household waste (%)]], NA())</f>
        <v>2400767.3525999999</v>
      </c>
      <c r="L3909" s="13">
        <v>49.54</v>
      </c>
      <c r="M3909" s="10">
        <f>SUMIFS(Table2[Household waste (%)], Table2[Country], "Australia", Table2[Year], 2020)</f>
        <v>1412.17</v>
      </c>
      <c r="N3909" s="10">
        <f>COUNTIFS(Table2[Year], "USA")</f>
        <v>0</v>
      </c>
    </row>
    <row r="3910" spans="1:14" x14ac:dyDescent="0.35">
      <c r="A3910" s="8" t="s">
        <v>12</v>
      </c>
      <c r="B3910" s="9">
        <v>2020</v>
      </c>
      <c r="C3910" s="8" t="s">
        <v>11</v>
      </c>
      <c r="D3910" s="9">
        <v>4543.43</v>
      </c>
      <c r="E3910" s="10">
        <v>5199.2299999999996</v>
      </c>
      <c r="F3910" s="10">
        <f>IFERROR(Table2[[#This Row],[Economic loss ($ million)]]*1000000 / Table2[[#This Row],[Total Waste (tons)]], NA())</f>
        <v>1144340.2891647939</v>
      </c>
      <c r="G3910" s="10" t="str">
        <f t="shared" si="61"/>
        <v>High</v>
      </c>
      <c r="H3910" s="10">
        <v>155.38</v>
      </c>
      <c r="I3910" s="10">
        <f>IFERROR(Table2[[#This Row],[Total Waste (tons)]] / (Table2[[#This Row],[Population (million)]]*1000), NA())</f>
        <v>6.6845620797716613E-3</v>
      </c>
      <c r="J3910" s="10">
        <v>679.69</v>
      </c>
      <c r="K3910" s="10">
        <f>IFERROR(Table2[[#This Row],[Total Waste (tons)]] * Table2[[#This Row],[Household waste (%)]], NA())</f>
        <v>308953.24</v>
      </c>
      <c r="L3910" s="10">
        <v>68</v>
      </c>
      <c r="M3910" s="10">
        <f>SUMIFS(Table2[Household waste (%)], Table2[Country], "Australia", Table2[Year], 2020)</f>
        <v>1412.17</v>
      </c>
      <c r="N3910" s="10">
        <f>COUNTIFS(Table2[Year], "USA")</f>
        <v>0</v>
      </c>
    </row>
    <row r="3911" spans="1:14" x14ac:dyDescent="0.35">
      <c r="A3911" s="11" t="s">
        <v>10</v>
      </c>
      <c r="B3911" s="12">
        <v>2019</v>
      </c>
      <c r="C3911" s="11" t="s">
        <v>25</v>
      </c>
      <c r="D3911" s="12">
        <v>7065.82</v>
      </c>
      <c r="E3911" s="13">
        <v>7319.01</v>
      </c>
      <c r="F3911" s="13">
        <f>IFERROR(Table2[[#This Row],[Economic loss ($ million)]]*1000000 / Table2[[#This Row],[Total Waste (tons)]], NA())</f>
        <v>1035833.0667919647</v>
      </c>
      <c r="G3911" s="13" t="str">
        <f t="shared" si="61"/>
        <v>Medium</v>
      </c>
      <c r="H3911" s="13">
        <v>154.68</v>
      </c>
      <c r="I3911" s="13">
        <f>IFERROR(Table2[[#This Row],[Total Waste (tons)]] / (Table2[[#This Row],[Population (million)]]*1000), NA())</f>
        <v>0.30157148954332053</v>
      </c>
      <c r="J3911" s="13">
        <v>23.43</v>
      </c>
      <c r="K3911" s="13">
        <f>IFERROR(Table2[[#This Row],[Total Waste (tons)]] * Table2[[#This Row],[Household waste (%)]], NA())</f>
        <v>450799.31599999993</v>
      </c>
      <c r="L3911" s="13">
        <v>63.8</v>
      </c>
      <c r="M3911" s="10">
        <f>SUMIFS(Table2[Household waste (%)], Table2[Country], "Australia", Table2[Year], 2020)</f>
        <v>1412.17</v>
      </c>
      <c r="N3911" s="10">
        <f>COUNTIFS(Table2[Year], "USA")</f>
        <v>0</v>
      </c>
    </row>
    <row r="3912" spans="1:14" x14ac:dyDescent="0.35">
      <c r="A3912" s="8" t="s">
        <v>18</v>
      </c>
      <c r="B3912" s="9">
        <v>2020</v>
      </c>
      <c r="C3912" s="8" t="s">
        <v>9</v>
      </c>
      <c r="D3912" s="9">
        <v>48896.07</v>
      </c>
      <c r="E3912" s="10">
        <v>42855.11</v>
      </c>
      <c r="F3912" s="10">
        <f>IFERROR(Table2[[#This Row],[Economic loss ($ million)]]*1000000 / Table2[[#This Row],[Total Waste (tons)]], NA())</f>
        <v>876453.05645218526</v>
      </c>
      <c r="G3912" s="10" t="str">
        <f t="shared" si="61"/>
        <v>Low</v>
      </c>
      <c r="H3912" s="10">
        <v>75.11</v>
      </c>
      <c r="I3912" s="10">
        <f>IFERROR(Table2[[#This Row],[Total Waste (tons)]] / (Table2[[#This Row],[Population (million)]]*1000), NA())</f>
        <v>0.10114823855526364</v>
      </c>
      <c r="J3912" s="10">
        <v>483.41</v>
      </c>
      <c r="K3912" s="10">
        <f>IFERROR(Table2[[#This Row],[Total Waste (tons)]] * Table2[[#This Row],[Household waste (%)]], NA())</f>
        <v>2547974.2077000001</v>
      </c>
      <c r="L3912" s="10">
        <v>52.11</v>
      </c>
      <c r="M3912" s="10">
        <f>SUMIFS(Table2[Household waste (%)], Table2[Country], "Australia", Table2[Year], 2020)</f>
        <v>1412.17</v>
      </c>
      <c r="N3912" s="10">
        <f>COUNTIFS(Table2[Year], "USA")</f>
        <v>0</v>
      </c>
    </row>
    <row r="3913" spans="1:14" x14ac:dyDescent="0.35">
      <c r="A3913" s="11" t="s">
        <v>12</v>
      </c>
      <c r="B3913" s="12">
        <v>2021</v>
      </c>
      <c r="C3913" s="11" t="s">
        <v>25</v>
      </c>
      <c r="D3913" s="12">
        <v>4246.78</v>
      </c>
      <c r="E3913" s="13">
        <v>3554.71</v>
      </c>
      <c r="F3913" s="13">
        <f>IFERROR(Table2[[#This Row],[Economic loss ($ million)]]*1000000 / Table2[[#This Row],[Total Waste (tons)]], NA())</f>
        <v>837036.53120717348</v>
      </c>
      <c r="G3913" s="13" t="str">
        <f t="shared" si="61"/>
        <v>Low</v>
      </c>
      <c r="H3913" s="13">
        <v>40.909999999999997</v>
      </c>
      <c r="I3913" s="13">
        <f>IFERROR(Table2[[#This Row],[Total Waste (tons)]] / (Table2[[#This Row],[Population (million)]]*1000), NA())</f>
        <v>3.8000465299402267E-3</v>
      </c>
      <c r="J3913" s="13">
        <v>1117.56</v>
      </c>
      <c r="K3913" s="13">
        <f>IFERROR(Table2[[#This Row],[Total Waste (tons)]] * Table2[[#This Row],[Household waste (%)]], NA())</f>
        <v>222064.12619999997</v>
      </c>
      <c r="L3913" s="13">
        <v>52.29</v>
      </c>
      <c r="M3913" s="10">
        <f>SUMIFS(Table2[Household waste (%)], Table2[Country], "Australia", Table2[Year], 2020)</f>
        <v>1412.17</v>
      </c>
      <c r="N3913" s="10">
        <f>COUNTIFS(Table2[Year], "USA")</f>
        <v>0</v>
      </c>
    </row>
    <row r="3914" spans="1:14" x14ac:dyDescent="0.35">
      <c r="A3914" s="8" t="s">
        <v>27</v>
      </c>
      <c r="B3914" s="9">
        <v>2024</v>
      </c>
      <c r="C3914" s="8" t="s">
        <v>19</v>
      </c>
      <c r="D3914" s="9">
        <v>23485.33</v>
      </c>
      <c r="E3914" s="10">
        <v>26696.48</v>
      </c>
      <c r="F3914" s="10">
        <f>IFERROR(Table2[[#This Row],[Economic loss ($ million)]]*1000000 / Table2[[#This Row],[Total Waste (tons)]], NA())</f>
        <v>1136730.0353028891</v>
      </c>
      <c r="G3914" s="10" t="str">
        <f t="shared" si="61"/>
        <v>High</v>
      </c>
      <c r="H3914" s="10">
        <v>111.9</v>
      </c>
      <c r="I3914" s="10">
        <f>IFERROR(Table2[[#This Row],[Total Waste (tons)]] / (Table2[[#This Row],[Population (million)]]*1000), NA())</f>
        <v>3.7454277239091609E-2</v>
      </c>
      <c r="J3914" s="10">
        <v>627.04</v>
      </c>
      <c r="K3914" s="10">
        <f>IFERROR(Table2[[#This Row],[Total Waste (tons)]] * Table2[[#This Row],[Household waste (%)]], NA())</f>
        <v>1546274.1272000002</v>
      </c>
      <c r="L3914" s="10">
        <v>65.84</v>
      </c>
      <c r="M3914" s="10">
        <f>SUMIFS(Table2[Household waste (%)], Table2[Country], "Australia", Table2[Year], 2020)</f>
        <v>1412.17</v>
      </c>
      <c r="N3914" s="10">
        <f>COUNTIFS(Table2[Year], "USA")</f>
        <v>0</v>
      </c>
    </row>
    <row r="3915" spans="1:14" x14ac:dyDescent="0.35">
      <c r="A3915" s="11" t="s">
        <v>17</v>
      </c>
      <c r="B3915" s="12">
        <v>2018</v>
      </c>
      <c r="C3915" s="11" t="s">
        <v>13</v>
      </c>
      <c r="D3915" s="12">
        <v>21886.53</v>
      </c>
      <c r="E3915" s="13">
        <v>21929.06</v>
      </c>
      <c r="F3915" s="13">
        <f>IFERROR(Table2[[#This Row],[Economic loss ($ million)]]*1000000 / Table2[[#This Row],[Total Waste (tons)]], NA())</f>
        <v>1001943.204336183</v>
      </c>
      <c r="G3915" s="13" t="str">
        <f t="shared" si="61"/>
        <v>Medium</v>
      </c>
      <c r="H3915" s="13">
        <v>54.64</v>
      </c>
      <c r="I3915" s="13">
        <f>IFERROR(Table2[[#This Row],[Total Waste (tons)]] / (Table2[[#This Row],[Population (million)]]*1000), NA())</f>
        <v>2.2289297607772447E-2</v>
      </c>
      <c r="J3915" s="13">
        <v>981.93</v>
      </c>
      <c r="K3915" s="13">
        <f>IFERROR(Table2[[#This Row],[Total Waste (tons)]] * Table2[[#This Row],[Household waste (%)]], NA())</f>
        <v>1531181.6387999998</v>
      </c>
      <c r="L3915" s="13">
        <v>69.959999999999994</v>
      </c>
      <c r="M3915" s="10">
        <f>SUMIFS(Table2[Household waste (%)], Table2[Country], "Australia", Table2[Year], 2020)</f>
        <v>1412.17</v>
      </c>
      <c r="N3915" s="10">
        <f>COUNTIFS(Table2[Year], "USA")</f>
        <v>0</v>
      </c>
    </row>
    <row r="3916" spans="1:14" x14ac:dyDescent="0.35">
      <c r="A3916" s="8" t="s">
        <v>29</v>
      </c>
      <c r="B3916" s="9">
        <v>2023</v>
      </c>
      <c r="C3916" s="8" t="s">
        <v>11</v>
      </c>
      <c r="D3916" s="9">
        <v>13772.37</v>
      </c>
      <c r="E3916" s="10">
        <v>12965.94</v>
      </c>
      <c r="F3916" s="10">
        <f>IFERROR(Table2[[#This Row],[Economic loss ($ million)]]*1000000 / Table2[[#This Row],[Total Waste (tons)]], NA())</f>
        <v>941445.80780214292</v>
      </c>
      <c r="G3916" s="10" t="str">
        <f t="shared" si="61"/>
        <v>Low</v>
      </c>
      <c r="H3916" s="10">
        <v>199.4</v>
      </c>
      <c r="I3916" s="10">
        <f>IFERROR(Table2[[#This Row],[Total Waste (tons)]] / (Table2[[#This Row],[Population (million)]]*1000), NA())</f>
        <v>1.1074152695694128E-2</v>
      </c>
      <c r="J3916" s="10">
        <v>1243.6500000000001</v>
      </c>
      <c r="K3916" s="10">
        <f>IFERROR(Table2[[#This Row],[Total Waste (tons)]] * Table2[[#This Row],[Household waste (%)]], NA())</f>
        <v>549104.39190000005</v>
      </c>
      <c r="L3916" s="10">
        <v>39.869999999999997</v>
      </c>
      <c r="M3916" s="10">
        <f>SUMIFS(Table2[Household waste (%)], Table2[Country], "Australia", Table2[Year], 2020)</f>
        <v>1412.17</v>
      </c>
      <c r="N3916" s="10">
        <f>COUNTIFS(Table2[Year], "USA")</f>
        <v>0</v>
      </c>
    </row>
    <row r="3917" spans="1:14" x14ac:dyDescent="0.35">
      <c r="A3917" s="11" t="s">
        <v>8</v>
      </c>
      <c r="B3917" s="12">
        <v>2022</v>
      </c>
      <c r="C3917" s="11" t="s">
        <v>13</v>
      </c>
      <c r="D3917" s="12">
        <v>4506.0200000000004</v>
      </c>
      <c r="E3917" s="13">
        <v>4669.49</v>
      </c>
      <c r="F3917" s="13">
        <f>IFERROR(Table2[[#This Row],[Economic loss ($ million)]]*1000000 / Table2[[#This Row],[Total Waste (tons)]], NA())</f>
        <v>1036278.1345844003</v>
      </c>
      <c r="G3917" s="13" t="str">
        <f t="shared" si="61"/>
        <v>Medium</v>
      </c>
      <c r="H3917" s="13">
        <v>48.83</v>
      </c>
      <c r="I3917" s="13">
        <f>IFERROR(Table2[[#This Row],[Total Waste (tons)]] / (Table2[[#This Row],[Population (million)]]*1000), NA())</f>
        <v>5.5592814666765369E-3</v>
      </c>
      <c r="J3917" s="13">
        <v>810.54</v>
      </c>
      <c r="K3917" s="13">
        <f>IFERROR(Table2[[#This Row],[Total Waste (tons)]] * Table2[[#This Row],[Household waste (%)]], NA())</f>
        <v>198985.8432</v>
      </c>
      <c r="L3917" s="13">
        <v>44.16</v>
      </c>
      <c r="M3917" s="10">
        <f>SUMIFS(Table2[Household waste (%)], Table2[Country], "Australia", Table2[Year], 2020)</f>
        <v>1412.17</v>
      </c>
      <c r="N3917" s="10">
        <f>COUNTIFS(Table2[Year], "USA")</f>
        <v>0</v>
      </c>
    </row>
    <row r="3918" spans="1:14" x14ac:dyDescent="0.35">
      <c r="A3918" s="8" t="s">
        <v>35</v>
      </c>
      <c r="B3918" s="9">
        <v>2024</v>
      </c>
      <c r="C3918" s="8" t="s">
        <v>20</v>
      </c>
      <c r="D3918" s="9">
        <v>26605.16</v>
      </c>
      <c r="E3918" s="10">
        <v>28734.29</v>
      </c>
      <c r="F3918" s="10">
        <f>IFERROR(Table2[[#This Row],[Economic loss ($ million)]]*1000000 / Table2[[#This Row],[Total Waste (tons)]], NA())</f>
        <v>1080026.9571767282</v>
      </c>
      <c r="G3918" s="10" t="str">
        <f t="shared" si="61"/>
        <v>Medium</v>
      </c>
      <c r="H3918" s="10">
        <v>194.42</v>
      </c>
      <c r="I3918" s="10">
        <f>IFERROR(Table2[[#This Row],[Total Waste (tons)]] / (Table2[[#This Row],[Population (million)]]*1000), NA())</f>
        <v>2.6632058378962754E-2</v>
      </c>
      <c r="J3918" s="10">
        <v>998.99</v>
      </c>
      <c r="K3918" s="10">
        <f>IFERROR(Table2[[#This Row],[Total Waste (tons)]] * Table2[[#This Row],[Household waste (%)]], NA())</f>
        <v>1182067.2588</v>
      </c>
      <c r="L3918" s="10">
        <v>44.43</v>
      </c>
      <c r="M3918" s="10">
        <f>SUMIFS(Table2[Household waste (%)], Table2[Country], "Australia", Table2[Year], 2020)</f>
        <v>1412.17</v>
      </c>
      <c r="N3918" s="10">
        <f>COUNTIFS(Table2[Year], "USA")</f>
        <v>0</v>
      </c>
    </row>
    <row r="3919" spans="1:14" x14ac:dyDescent="0.35">
      <c r="A3919" s="11" t="s">
        <v>12</v>
      </c>
      <c r="B3919" s="12">
        <v>2019</v>
      </c>
      <c r="C3919" s="11" t="s">
        <v>15</v>
      </c>
      <c r="D3919" s="12">
        <v>17980.73</v>
      </c>
      <c r="E3919" s="13">
        <v>16578.14</v>
      </c>
      <c r="F3919" s="13">
        <f>IFERROR(Table2[[#This Row],[Economic loss ($ million)]]*1000000 / Table2[[#This Row],[Total Waste (tons)]], NA())</f>
        <v>921994.82445929619</v>
      </c>
      <c r="G3919" s="13" t="str">
        <f t="shared" si="61"/>
        <v>Low</v>
      </c>
      <c r="H3919" s="13">
        <v>135.54</v>
      </c>
      <c r="I3919" s="13">
        <f>IFERROR(Table2[[#This Row],[Total Waste (tons)]] / (Table2[[#This Row],[Population (million)]]*1000), NA())</f>
        <v>0.10445410712210991</v>
      </c>
      <c r="J3919" s="13">
        <v>172.14</v>
      </c>
      <c r="K3919" s="13">
        <f>IFERROR(Table2[[#This Row],[Total Waste (tons)]] * Table2[[#This Row],[Household waste (%)]], NA())</f>
        <v>566572.80229999998</v>
      </c>
      <c r="L3919" s="13">
        <v>31.51</v>
      </c>
      <c r="M3919" s="10">
        <f>SUMIFS(Table2[Household waste (%)], Table2[Country], "Australia", Table2[Year], 2020)</f>
        <v>1412.17</v>
      </c>
      <c r="N3919" s="10">
        <f>COUNTIFS(Table2[Year], "USA")</f>
        <v>0</v>
      </c>
    </row>
    <row r="3920" spans="1:14" x14ac:dyDescent="0.35">
      <c r="A3920" s="8" t="s">
        <v>21</v>
      </c>
      <c r="B3920" s="9">
        <v>2019</v>
      </c>
      <c r="C3920" s="8" t="s">
        <v>19</v>
      </c>
      <c r="D3920" s="9">
        <v>37791.64</v>
      </c>
      <c r="E3920" s="10">
        <v>36116.120000000003</v>
      </c>
      <c r="F3920" s="10">
        <f>IFERROR(Table2[[#This Row],[Economic loss ($ million)]]*1000000 / Table2[[#This Row],[Total Waste (tons)]], NA())</f>
        <v>955664.2686054376</v>
      </c>
      <c r="G3920" s="10" t="str">
        <f t="shared" si="61"/>
        <v>Medium</v>
      </c>
      <c r="H3920" s="10">
        <v>180.14</v>
      </c>
      <c r="I3920" s="10">
        <f>IFERROR(Table2[[#This Row],[Total Waste (tons)]] / (Table2[[#This Row],[Population (million)]]*1000), NA())</f>
        <v>4.4597694095988856E-2</v>
      </c>
      <c r="J3920" s="10">
        <v>847.39</v>
      </c>
      <c r="K3920" s="10">
        <f>IFERROR(Table2[[#This Row],[Total Waste (tons)]] * Table2[[#This Row],[Household waste (%)]], NA())</f>
        <v>2574366.5168000003</v>
      </c>
      <c r="L3920" s="10">
        <v>68.12</v>
      </c>
      <c r="M3920" s="10">
        <f>SUMIFS(Table2[Household waste (%)], Table2[Country], "Australia", Table2[Year], 2020)</f>
        <v>1412.17</v>
      </c>
      <c r="N3920" s="10">
        <f>COUNTIFS(Table2[Year], "USA")</f>
        <v>0</v>
      </c>
    </row>
    <row r="3921" spans="1:14" x14ac:dyDescent="0.35">
      <c r="A3921" s="11" t="s">
        <v>17</v>
      </c>
      <c r="B3921" s="12">
        <v>2021</v>
      </c>
      <c r="C3921" s="11" t="s">
        <v>20</v>
      </c>
      <c r="D3921" s="12">
        <v>32634.06</v>
      </c>
      <c r="E3921" s="13">
        <v>30546.05</v>
      </c>
      <c r="F3921" s="13">
        <f>IFERROR(Table2[[#This Row],[Economic loss ($ million)]]*1000000 / Table2[[#This Row],[Total Waste (tons)]], NA())</f>
        <v>936017.46151107154</v>
      </c>
      <c r="G3921" s="13" t="str">
        <f t="shared" si="61"/>
        <v>Low</v>
      </c>
      <c r="H3921" s="13">
        <v>122.05</v>
      </c>
      <c r="I3921" s="13">
        <f>IFERROR(Table2[[#This Row],[Total Waste (tons)]] / (Table2[[#This Row],[Population (million)]]*1000), NA())</f>
        <v>3.0127455686853769E-2</v>
      </c>
      <c r="J3921" s="13">
        <v>1083.2</v>
      </c>
      <c r="K3921" s="13">
        <f>IFERROR(Table2[[#This Row],[Total Waste (tons)]] * Table2[[#This Row],[Household waste (%)]], NA())</f>
        <v>1845129.7524000001</v>
      </c>
      <c r="L3921" s="13">
        <v>56.54</v>
      </c>
      <c r="M3921" s="10">
        <f>SUMIFS(Table2[Household waste (%)], Table2[Country], "Australia", Table2[Year], 2020)</f>
        <v>1412.17</v>
      </c>
      <c r="N3921" s="10">
        <f>COUNTIFS(Table2[Year], "USA")</f>
        <v>0</v>
      </c>
    </row>
    <row r="3922" spans="1:14" x14ac:dyDescent="0.35">
      <c r="A3922" s="8" t="s">
        <v>31</v>
      </c>
      <c r="B3922" s="9">
        <v>2019</v>
      </c>
      <c r="C3922" s="8" t="s">
        <v>15</v>
      </c>
      <c r="D3922" s="9">
        <v>9291.4</v>
      </c>
      <c r="E3922" s="10">
        <v>7800.49</v>
      </c>
      <c r="F3922" s="10">
        <f>IFERROR(Table2[[#This Row],[Economic loss ($ million)]]*1000000 / Table2[[#This Row],[Total Waste (tons)]], NA())</f>
        <v>839538.71321867534</v>
      </c>
      <c r="G3922" s="10" t="str">
        <f t="shared" si="61"/>
        <v>Low</v>
      </c>
      <c r="H3922" s="10">
        <v>158.26</v>
      </c>
      <c r="I3922" s="10">
        <f>IFERROR(Table2[[#This Row],[Total Waste (tons)]] / (Table2[[#This Row],[Population (million)]]*1000), NA())</f>
        <v>4.6028930942237194E-2</v>
      </c>
      <c r="J3922" s="10">
        <v>201.86</v>
      </c>
      <c r="K3922" s="10">
        <f>IFERROR(Table2[[#This Row],[Total Waste (tons)]] * Table2[[#This Row],[Household waste (%)]], NA())</f>
        <v>557576.91399999999</v>
      </c>
      <c r="L3922" s="10">
        <v>60.01</v>
      </c>
      <c r="M3922" s="10">
        <f>SUMIFS(Table2[Household waste (%)], Table2[Country], "Australia", Table2[Year], 2020)</f>
        <v>1412.17</v>
      </c>
      <c r="N3922" s="10">
        <f>COUNTIFS(Table2[Year], "USA")</f>
        <v>0</v>
      </c>
    </row>
    <row r="3923" spans="1:14" x14ac:dyDescent="0.35">
      <c r="A3923" s="11" t="s">
        <v>28</v>
      </c>
      <c r="B3923" s="12">
        <v>2023</v>
      </c>
      <c r="C3923" s="11" t="s">
        <v>13</v>
      </c>
      <c r="D3923" s="12">
        <v>2591.2800000000002</v>
      </c>
      <c r="E3923" s="13">
        <v>2539.4499999999998</v>
      </c>
      <c r="F3923" s="13">
        <f>IFERROR(Table2[[#This Row],[Economic loss ($ million)]]*1000000 / Table2[[#This Row],[Total Waste (tons)]], NA())</f>
        <v>979998.30199746834</v>
      </c>
      <c r="G3923" s="13" t="str">
        <f t="shared" si="61"/>
        <v>Medium</v>
      </c>
      <c r="H3923" s="13">
        <v>184.37</v>
      </c>
      <c r="I3923" s="13">
        <f>IFERROR(Table2[[#This Row],[Total Waste (tons)]] / (Table2[[#This Row],[Population (million)]]*1000), NA())</f>
        <v>2.8976807639836291E-3</v>
      </c>
      <c r="J3923" s="13">
        <v>894.26</v>
      </c>
      <c r="K3923" s="13">
        <f>IFERROR(Table2[[#This Row],[Total Waste (tons)]] * Table2[[#This Row],[Household waste (%)]], NA())</f>
        <v>163561.59359999999</v>
      </c>
      <c r="L3923" s="13">
        <v>63.12</v>
      </c>
      <c r="M3923" s="10">
        <f>SUMIFS(Table2[Household waste (%)], Table2[Country], "Australia", Table2[Year], 2020)</f>
        <v>1412.17</v>
      </c>
      <c r="N3923" s="10">
        <f>COUNTIFS(Table2[Year], "USA")</f>
        <v>0</v>
      </c>
    </row>
    <row r="3924" spans="1:14" x14ac:dyDescent="0.35">
      <c r="A3924" s="8" t="s">
        <v>32</v>
      </c>
      <c r="B3924" s="9">
        <v>2019</v>
      </c>
      <c r="C3924" s="8" t="s">
        <v>19</v>
      </c>
      <c r="D3924" s="9">
        <v>44477.26</v>
      </c>
      <c r="E3924" s="10">
        <v>37883.599999999999</v>
      </c>
      <c r="F3924" s="10">
        <f>IFERROR(Table2[[#This Row],[Economic loss ($ million)]]*1000000 / Table2[[#This Row],[Total Waste (tons)]], NA())</f>
        <v>851752.10883044498</v>
      </c>
      <c r="G3924" s="10" t="str">
        <f t="shared" si="61"/>
        <v>Low</v>
      </c>
      <c r="H3924" s="10">
        <v>115.17</v>
      </c>
      <c r="I3924" s="10">
        <f>IFERROR(Table2[[#This Row],[Total Waste (tons)]] / (Table2[[#This Row],[Population (million)]]*1000), NA())</f>
        <v>9.230328311127714E-2</v>
      </c>
      <c r="J3924" s="10">
        <v>481.86</v>
      </c>
      <c r="K3924" s="10">
        <f>IFERROR(Table2[[#This Row],[Total Waste (tons)]] * Table2[[#This Row],[Household waste (%)]], NA())</f>
        <v>1800439.4848</v>
      </c>
      <c r="L3924" s="10">
        <v>40.479999999999997</v>
      </c>
      <c r="M3924" s="10">
        <f>SUMIFS(Table2[Household waste (%)], Table2[Country], "Australia", Table2[Year], 2020)</f>
        <v>1412.17</v>
      </c>
      <c r="N3924" s="10">
        <f>COUNTIFS(Table2[Year], "USA")</f>
        <v>0</v>
      </c>
    </row>
    <row r="3925" spans="1:14" x14ac:dyDescent="0.35">
      <c r="A3925" s="11" t="s">
        <v>18</v>
      </c>
      <c r="B3925" s="12">
        <v>2020</v>
      </c>
      <c r="C3925" s="11" t="s">
        <v>15</v>
      </c>
      <c r="D3925" s="12">
        <v>47383.13</v>
      </c>
      <c r="E3925" s="13">
        <v>46675.03</v>
      </c>
      <c r="F3925" s="13">
        <f>IFERROR(Table2[[#This Row],[Economic loss ($ million)]]*1000000 / Table2[[#This Row],[Total Waste (tons)]], NA())</f>
        <v>985055.86270894308</v>
      </c>
      <c r="G3925" s="13" t="str">
        <f t="shared" si="61"/>
        <v>Medium</v>
      </c>
      <c r="H3925" s="13">
        <v>87.78</v>
      </c>
      <c r="I3925" s="13">
        <f>IFERROR(Table2[[#This Row],[Total Waste (tons)]] / (Table2[[#This Row],[Population (million)]]*1000), NA())</f>
        <v>0.16181105078031621</v>
      </c>
      <c r="J3925" s="13">
        <v>292.83</v>
      </c>
      <c r="K3925" s="13">
        <f>IFERROR(Table2[[#This Row],[Total Waste (tons)]] * Table2[[#This Row],[Household waste (%)]], NA())</f>
        <v>3292653.7036999995</v>
      </c>
      <c r="L3925" s="13">
        <v>69.489999999999995</v>
      </c>
      <c r="M3925" s="10">
        <f>SUMIFS(Table2[Household waste (%)], Table2[Country], "Australia", Table2[Year], 2020)</f>
        <v>1412.17</v>
      </c>
      <c r="N3925" s="10">
        <f>COUNTIFS(Table2[Year], "USA")</f>
        <v>0</v>
      </c>
    </row>
    <row r="3926" spans="1:14" x14ac:dyDescent="0.35">
      <c r="A3926" s="8" t="s">
        <v>12</v>
      </c>
      <c r="B3926" s="9">
        <v>2024</v>
      </c>
      <c r="C3926" s="8" t="s">
        <v>9</v>
      </c>
      <c r="D3926" s="9">
        <v>13107.39</v>
      </c>
      <c r="E3926" s="10">
        <v>14142.18</v>
      </c>
      <c r="F3926" s="10">
        <f>IFERROR(Table2[[#This Row],[Economic loss ($ million)]]*1000000 / Table2[[#This Row],[Total Waste (tons)]], NA())</f>
        <v>1078947.0672651078</v>
      </c>
      <c r="G3926" s="10" t="str">
        <f t="shared" si="61"/>
        <v>Medium</v>
      </c>
      <c r="H3926" s="10">
        <v>133.78</v>
      </c>
      <c r="I3926" s="10">
        <f>IFERROR(Table2[[#This Row],[Total Waste (tons)]] / (Table2[[#This Row],[Population (million)]]*1000), NA())</f>
        <v>2.684070524634476E-2</v>
      </c>
      <c r="J3926" s="10">
        <v>488.34</v>
      </c>
      <c r="K3926" s="10">
        <f>IFERROR(Table2[[#This Row],[Total Waste (tons)]] * Table2[[#This Row],[Household waste (%)]], NA())</f>
        <v>434247.83069999999</v>
      </c>
      <c r="L3926" s="10">
        <v>33.130000000000003</v>
      </c>
      <c r="M3926" s="10">
        <f>SUMIFS(Table2[Household waste (%)], Table2[Country], "Australia", Table2[Year], 2020)</f>
        <v>1412.17</v>
      </c>
      <c r="N3926" s="10">
        <f>COUNTIFS(Table2[Year], "USA")</f>
        <v>0</v>
      </c>
    </row>
    <row r="3927" spans="1:14" x14ac:dyDescent="0.35">
      <c r="A3927" s="11" t="s">
        <v>35</v>
      </c>
      <c r="B3927" s="12">
        <v>2021</v>
      </c>
      <c r="C3927" s="11" t="s">
        <v>9</v>
      </c>
      <c r="D3927" s="12">
        <v>22876.31</v>
      </c>
      <c r="E3927" s="13">
        <v>18500.740000000002</v>
      </c>
      <c r="F3927" s="13">
        <f>IFERROR(Table2[[#This Row],[Economic loss ($ million)]]*1000000 / Table2[[#This Row],[Total Waste (tons)]], NA())</f>
        <v>808729.20501601871</v>
      </c>
      <c r="G3927" s="13" t="str">
        <f t="shared" si="61"/>
        <v>Low</v>
      </c>
      <c r="H3927" s="13">
        <v>122.13</v>
      </c>
      <c r="I3927" s="13">
        <f>IFERROR(Table2[[#This Row],[Total Waste (tons)]] / (Table2[[#This Row],[Population (million)]]*1000), NA())</f>
        <v>1.8892145446737525E-2</v>
      </c>
      <c r="J3927" s="13">
        <v>1210.8900000000001</v>
      </c>
      <c r="K3927" s="13">
        <f>IFERROR(Table2[[#This Row],[Total Waste (tons)]] * Table2[[#This Row],[Household waste (%)]], NA())</f>
        <v>713740.87199999997</v>
      </c>
      <c r="L3927" s="13">
        <v>31.2</v>
      </c>
      <c r="M3927" s="10">
        <f>SUMIFS(Table2[Household waste (%)], Table2[Country], "Australia", Table2[Year], 2020)</f>
        <v>1412.17</v>
      </c>
      <c r="N3927" s="10">
        <f>COUNTIFS(Table2[Year], "USA")</f>
        <v>0</v>
      </c>
    </row>
    <row r="3928" spans="1:14" x14ac:dyDescent="0.35">
      <c r="A3928" s="8" t="s">
        <v>8</v>
      </c>
      <c r="B3928" s="9">
        <v>2024</v>
      </c>
      <c r="C3928" s="8" t="s">
        <v>19</v>
      </c>
      <c r="D3928" s="9">
        <v>24658.77</v>
      </c>
      <c r="E3928" s="10">
        <v>21150.240000000002</v>
      </c>
      <c r="F3928" s="10">
        <f>IFERROR(Table2[[#This Row],[Economic loss ($ million)]]*1000000 / Table2[[#This Row],[Total Waste (tons)]], NA())</f>
        <v>857716.74742900801</v>
      </c>
      <c r="G3928" s="10" t="str">
        <f t="shared" si="61"/>
        <v>Low</v>
      </c>
      <c r="H3928" s="10">
        <v>190.65</v>
      </c>
      <c r="I3928" s="10">
        <f>IFERROR(Table2[[#This Row],[Total Waste (tons)]] / (Table2[[#This Row],[Population (million)]]*1000), NA())</f>
        <v>2.4983049988855342E-2</v>
      </c>
      <c r="J3928" s="10">
        <v>987.02</v>
      </c>
      <c r="K3928" s="10">
        <f>IFERROR(Table2[[#This Row],[Total Waste (tons)]] * Table2[[#This Row],[Household waste (%)]], NA())</f>
        <v>1372260.5504999999</v>
      </c>
      <c r="L3928" s="10">
        <v>55.65</v>
      </c>
      <c r="M3928" s="10">
        <f>SUMIFS(Table2[Household waste (%)], Table2[Country], "Australia", Table2[Year], 2020)</f>
        <v>1412.17</v>
      </c>
      <c r="N3928" s="10">
        <f>COUNTIFS(Table2[Year], "USA")</f>
        <v>0</v>
      </c>
    </row>
    <row r="3929" spans="1:14" x14ac:dyDescent="0.35">
      <c r="A3929" s="11" t="s">
        <v>21</v>
      </c>
      <c r="B3929" s="12">
        <v>2021</v>
      </c>
      <c r="C3929" s="11" t="s">
        <v>19</v>
      </c>
      <c r="D3929" s="12">
        <v>47795.17</v>
      </c>
      <c r="E3929" s="13">
        <v>51508.42</v>
      </c>
      <c r="F3929" s="13">
        <f>IFERROR(Table2[[#This Row],[Economic loss ($ million)]]*1000000 / Table2[[#This Row],[Total Waste (tons)]], NA())</f>
        <v>1077690.9047504172</v>
      </c>
      <c r="G3929" s="13" t="str">
        <f t="shared" si="61"/>
        <v>Medium</v>
      </c>
      <c r="H3929" s="13">
        <v>23.8</v>
      </c>
      <c r="I3929" s="13">
        <f>IFERROR(Table2[[#This Row],[Total Waste (tons)]] / (Table2[[#This Row],[Population (million)]]*1000), NA())</f>
        <v>3.4510643060349185E-2</v>
      </c>
      <c r="J3929" s="13">
        <v>1384.94</v>
      </c>
      <c r="K3929" s="13">
        <f>IFERROR(Table2[[#This Row],[Total Waste (tons)]] * Table2[[#This Row],[Household waste (%)]], NA())</f>
        <v>2131186.6303000003</v>
      </c>
      <c r="L3929" s="13">
        <v>44.59</v>
      </c>
      <c r="M3929" s="10">
        <f>SUMIFS(Table2[Household waste (%)], Table2[Country], "Australia", Table2[Year], 2020)</f>
        <v>1412.17</v>
      </c>
      <c r="N3929" s="10">
        <f>COUNTIFS(Table2[Year], "USA")</f>
        <v>0</v>
      </c>
    </row>
    <row r="3930" spans="1:14" x14ac:dyDescent="0.35">
      <c r="A3930" s="8" t="s">
        <v>21</v>
      </c>
      <c r="B3930" s="9">
        <v>2022</v>
      </c>
      <c r="C3930" s="8" t="s">
        <v>22</v>
      </c>
      <c r="D3930" s="9">
        <v>27412.14</v>
      </c>
      <c r="E3930" s="10">
        <v>24285.52</v>
      </c>
      <c r="F3930" s="10">
        <f>IFERROR(Table2[[#This Row],[Economic loss ($ million)]]*1000000 / Table2[[#This Row],[Total Waste (tons)]], NA())</f>
        <v>885940.31695445883</v>
      </c>
      <c r="G3930" s="10" t="str">
        <f t="shared" si="61"/>
        <v>Low</v>
      </c>
      <c r="H3930" s="10">
        <v>29.08</v>
      </c>
      <c r="I3930" s="10">
        <f>IFERROR(Table2[[#This Row],[Total Waste (tons)]] / (Table2[[#This Row],[Population (million)]]*1000), NA())</f>
        <v>2.65577763352936E-2</v>
      </c>
      <c r="J3930" s="10">
        <v>1032.17</v>
      </c>
      <c r="K3930" s="10">
        <f>IFERROR(Table2[[#This Row],[Total Waste (tons)]] * Table2[[#This Row],[Household waste (%)]], NA())</f>
        <v>1038097.7418</v>
      </c>
      <c r="L3930" s="10">
        <v>37.869999999999997</v>
      </c>
      <c r="M3930" s="10">
        <f>SUMIFS(Table2[Household waste (%)], Table2[Country], "Australia", Table2[Year], 2020)</f>
        <v>1412.17</v>
      </c>
      <c r="N3930" s="10">
        <f>COUNTIFS(Table2[Year], "USA")</f>
        <v>0</v>
      </c>
    </row>
    <row r="3931" spans="1:14" x14ac:dyDescent="0.35">
      <c r="A3931" s="11" t="s">
        <v>35</v>
      </c>
      <c r="B3931" s="12">
        <v>2022</v>
      </c>
      <c r="C3931" s="11" t="s">
        <v>25</v>
      </c>
      <c r="D3931" s="12">
        <v>11754.6</v>
      </c>
      <c r="E3931" s="13">
        <v>13589.36</v>
      </c>
      <c r="F3931" s="13">
        <f>IFERROR(Table2[[#This Row],[Economic loss ($ million)]]*1000000 / Table2[[#This Row],[Total Waste (tons)]], NA())</f>
        <v>1156088.6801762714</v>
      </c>
      <c r="G3931" s="13" t="str">
        <f t="shared" si="61"/>
        <v>High</v>
      </c>
      <c r="H3931" s="13">
        <v>38.409999999999997</v>
      </c>
      <c r="I3931" s="13">
        <f>IFERROR(Table2[[#This Row],[Total Waste (tons)]] / (Table2[[#This Row],[Population (million)]]*1000), NA())</f>
        <v>8.8647727358426541E-3</v>
      </c>
      <c r="J3931" s="13">
        <v>1325.99</v>
      </c>
      <c r="K3931" s="13">
        <f>IFERROR(Table2[[#This Row],[Total Waste (tons)]] * Table2[[#This Row],[Household waste (%)]], NA())</f>
        <v>465011.97600000002</v>
      </c>
      <c r="L3931" s="13">
        <v>39.56</v>
      </c>
      <c r="M3931" s="10">
        <f>SUMIFS(Table2[Household waste (%)], Table2[Country], "Australia", Table2[Year], 2020)</f>
        <v>1412.17</v>
      </c>
      <c r="N3931" s="10">
        <f>COUNTIFS(Table2[Year], "USA")</f>
        <v>0</v>
      </c>
    </row>
    <row r="3932" spans="1:14" x14ac:dyDescent="0.35">
      <c r="A3932" s="8" t="s">
        <v>28</v>
      </c>
      <c r="B3932" s="9">
        <v>2024</v>
      </c>
      <c r="C3932" s="8" t="s">
        <v>22</v>
      </c>
      <c r="D3932" s="9">
        <v>25751.15</v>
      </c>
      <c r="E3932" s="10">
        <v>27543.65</v>
      </c>
      <c r="F3932" s="10">
        <f>IFERROR(Table2[[#This Row],[Economic loss ($ million)]]*1000000 / Table2[[#This Row],[Total Waste (tons)]], NA())</f>
        <v>1069608.5417544458</v>
      </c>
      <c r="G3932" s="10" t="str">
        <f t="shared" si="61"/>
        <v>Medium</v>
      </c>
      <c r="H3932" s="10">
        <v>82.04</v>
      </c>
      <c r="I3932" s="10">
        <f>IFERROR(Table2[[#This Row],[Total Waste (tons)]] / (Table2[[#This Row],[Population (million)]]*1000), NA())</f>
        <v>0.15236465297911367</v>
      </c>
      <c r="J3932" s="10">
        <v>169.01</v>
      </c>
      <c r="K3932" s="10">
        <f>IFERROR(Table2[[#This Row],[Total Waste (tons)]] * Table2[[#This Row],[Household waste (%)]], NA())</f>
        <v>1535798.5860000001</v>
      </c>
      <c r="L3932" s="10">
        <v>59.64</v>
      </c>
      <c r="M3932" s="10">
        <f>SUMIFS(Table2[Household waste (%)], Table2[Country], "Australia", Table2[Year], 2020)</f>
        <v>1412.17</v>
      </c>
      <c r="N3932" s="10">
        <f>COUNTIFS(Table2[Year], "USA")</f>
        <v>0</v>
      </c>
    </row>
    <row r="3933" spans="1:14" x14ac:dyDescent="0.35">
      <c r="A3933" s="11" t="s">
        <v>16</v>
      </c>
      <c r="B3933" s="12">
        <v>2020</v>
      </c>
      <c r="C3933" s="11" t="s">
        <v>20</v>
      </c>
      <c r="D3933" s="12">
        <v>38788.160000000003</v>
      </c>
      <c r="E3933" s="13">
        <v>38233.949999999997</v>
      </c>
      <c r="F3933" s="13">
        <f>IFERROR(Table2[[#This Row],[Economic loss ($ million)]]*1000000 / Table2[[#This Row],[Total Waste (tons)]], NA())</f>
        <v>985711.87702639145</v>
      </c>
      <c r="G3933" s="13" t="str">
        <f t="shared" si="61"/>
        <v>Medium</v>
      </c>
      <c r="H3933" s="13">
        <v>171.57</v>
      </c>
      <c r="I3933" s="13">
        <f>IFERROR(Table2[[#This Row],[Total Waste (tons)]] / (Table2[[#This Row],[Population (million)]]*1000), NA())</f>
        <v>4.1558000749986612E-2</v>
      </c>
      <c r="J3933" s="13">
        <v>933.35</v>
      </c>
      <c r="K3933" s="13">
        <f>IFERROR(Table2[[#This Row],[Total Waste (tons)]] * Table2[[#This Row],[Household waste (%)]], NA())</f>
        <v>2476236.1344000003</v>
      </c>
      <c r="L3933" s="13">
        <v>63.84</v>
      </c>
      <c r="M3933" s="10">
        <f>SUMIFS(Table2[Household waste (%)], Table2[Country], "Australia", Table2[Year], 2020)</f>
        <v>1412.17</v>
      </c>
      <c r="N3933" s="10">
        <f>COUNTIFS(Table2[Year], "USA")</f>
        <v>0</v>
      </c>
    </row>
    <row r="3934" spans="1:14" x14ac:dyDescent="0.35">
      <c r="A3934" s="8" t="s">
        <v>8</v>
      </c>
      <c r="B3934" s="9">
        <v>2019</v>
      </c>
      <c r="C3934" s="8" t="s">
        <v>11</v>
      </c>
      <c r="D3934" s="9">
        <v>47213.66</v>
      </c>
      <c r="E3934" s="10">
        <v>41479.51</v>
      </c>
      <c r="F3934" s="10">
        <f>IFERROR(Table2[[#This Row],[Economic loss ($ million)]]*1000000 / Table2[[#This Row],[Total Waste (tons)]], NA())</f>
        <v>878548.91995240352</v>
      </c>
      <c r="G3934" s="10" t="str">
        <f t="shared" si="61"/>
        <v>Low</v>
      </c>
      <c r="H3934" s="10">
        <v>119.67</v>
      </c>
      <c r="I3934" s="10">
        <f>IFERROR(Table2[[#This Row],[Total Waste (tons)]] / (Table2[[#This Row],[Population (million)]]*1000), NA())</f>
        <v>7.4417848811550349E-2</v>
      </c>
      <c r="J3934" s="10">
        <v>634.44000000000005</v>
      </c>
      <c r="K3934" s="10">
        <f>IFERROR(Table2[[#This Row],[Total Waste (tons)]] * Table2[[#This Row],[Household waste (%)]], NA())</f>
        <v>1603375.8936000001</v>
      </c>
      <c r="L3934" s="10">
        <v>33.96</v>
      </c>
      <c r="M3934" s="10">
        <f>SUMIFS(Table2[Household waste (%)], Table2[Country], "Australia", Table2[Year], 2020)</f>
        <v>1412.17</v>
      </c>
      <c r="N3934" s="10">
        <f>COUNTIFS(Table2[Year], "USA")</f>
        <v>0</v>
      </c>
    </row>
    <row r="3935" spans="1:14" x14ac:dyDescent="0.35">
      <c r="A3935" s="11" t="s">
        <v>27</v>
      </c>
      <c r="B3935" s="12">
        <v>2022</v>
      </c>
      <c r="C3935" s="11" t="s">
        <v>25</v>
      </c>
      <c r="D3935" s="12">
        <v>34878.89</v>
      </c>
      <c r="E3935" s="13">
        <v>28723.34</v>
      </c>
      <c r="F3935" s="13">
        <f>IFERROR(Table2[[#This Row],[Economic loss ($ million)]]*1000000 / Table2[[#This Row],[Total Waste (tons)]], NA())</f>
        <v>823516.45938273845</v>
      </c>
      <c r="G3935" s="13" t="str">
        <f t="shared" si="61"/>
        <v>Low</v>
      </c>
      <c r="H3935" s="13">
        <v>109.99</v>
      </c>
      <c r="I3935" s="13">
        <f>IFERROR(Table2[[#This Row],[Total Waste (tons)]] / (Table2[[#This Row],[Population (million)]]*1000), NA())</f>
        <v>2.5034552801762811E-2</v>
      </c>
      <c r="J3935" s="13">
        <v>1393.23</v>
      </c>
      <c r="K3935" s="13">
        <f>IFERROR(Table2[[#This Row],[Total Waste (tons)]] * Table2[[#This Row],[Household waste (%)]], NA())</f>
        <v>1481306.4582999998</v>
      </c>
      <c r="L3935" s="13">
        <v>42.47</v>
      </c>
      <c r="M3935" s="10">
        <f>SUMIFS(Table2[Household waste (%)], Table2[Country], "Australia", Table2[Year], 2020)</f>
        <v>1412.17</v>
      </c>
      <c r="N3935" s="10">
        <f>COUNTIFS(Table2[Year], "USA")</f>
        <v>0</v>
      </c>
    </row>
    <row r="3936" spans="1:14" x14ac:dyDescent="0.35">
      <c r="A3936" s="8" t="s">
        <v>27</v>
      </c>
      <c r="B3936" s="9">
        <v>2018</v>
      </c>
      <c r="C3936" s="8" t="s">
        <v>22</v>
      </c>
      <c r="D3936" s="9">
        <v>14347.74</v>
      </c>
      <c r="E3936" s="10">
        <v>13176.64</v>
      </c>
      <c r="F3936" s="10">
        <f>IFERROR(Table2[[#This Row],[Economic loss ($ million)]]*1000000 / Table2[[#This Row],[Total Waste (tons)]], NA())</f>
        <v>918377.38905221317</v>
      </c>
      <c r="G3936" s="10" t="str">
        <f t="shared" si="61"/>
        <v>Low</v>
      </c>
      <c r="H3936" s="10">
        <v>81</v>
      </c>
      <c r="I3936" s="10">
        <f>IFERROR(Table2[[#This Row],[Total Waste (tons)]] / (Table2[[#This Row],[Population (million)]]*1000), NA())</f>
        <v>0.14774729687982699</v>
      </c>
      <c r="J3936" s="10">
        <v>97.11</v>
      </c>
      <c r="K3936" s="10">
        <f>IFERROR(Table2[[#This Row],[Total Waste (tons)]] * Table2[[#This Row],[Household waste (%)]], NA())</f>
        <v>507623.04120000004</v>
      </c>
      <c r="L3936" s="10">
        <v>35.380000000000003</v>
      </c>
      <c r="M3936" s="10">
        <f>SUMIFS(Table2[Household waste (%)], Table2[Country], "Australia", Table2[Year], 2020)</f>
        <v>1412.17</v>
      </c>
      <c r="N3936" s="10">
        <f>COUNTIFS(Table2[Year], "USA")</f>
        <v>0</v>
      </c>
    </row>
    <row r="3937" spans="1:14" x14ac:dyDescent="0.35">
      <c r="A3937" s="11" t="s">
        <v>35</v>
      </c>
      <c r="B3937" s="12">
        <v>2018</v>
      </c>
      <c r="C3937" s="11" t="s">
        <v>15</v>
      </c>
      <c r="D3937" s="12">
        <v>25357.01</v>
      </c>
      <c r="E3937" s="13">
        <v>29458.54</v>
      </c>
      <c r="F3937" s="13">
        <f>IFERROR(Table2[[#This Row],[Economic loss ($ million)]]*1000000 / Table2[[#This Row],[Total Waste (tons)]], NA())</f>
        <v>1161751.3263590622</v>
      </c>
      <c r="G3937" s="13" t="str">
        <f t="shared" si="61"/>
        <v>High</v>
      </c>
      <c r="H3937" s="13">
        <v>85.67</v>
      </c>
      <c r="I3937" s="13">
        <f>IFERROR(Table2[[#This Row],[Total Waste (tons)]] / (Table2[[#This Row],[Population (million)]]*1000), NA())</f>
        <v>4.7756912008437541E-2</v>
      </c>
      <c r="J3937" s="13">
        <v>530.96</v>
      </c>
      <c r="K3937" s="13">
        <f>IFERROR(Table2[[#This Row],[Total Waste (tons)]] * Table2[[#This Row],[Household waste (%)]], NA())</f>
        <v>923502.30420000001</v>
      </c>
      <c r="L3937" s="13">
        <v>36.42</v>
      </c>
      <c r="M3937" s="10">
        <f>SUMIFS(Table2[Household waste (%)], Table2[Country], "Australia", Table2[Year], 2020)</f>
        <v>1412.17</v>
      </c>
      <c r="N3937" s="10">
        <f>COUNTIFS(Table2[Year], "USA")</f>
        <v>0</v>
      </c>
    </row>
    <row r="3938" spans="1:14" x14ac:dyDescent="0.35">
      <c r="A3938" s="8" t="s">
        <v>29</v>
      </c>
      <c r="B3938" s="9">
        <v>2020</v>
      </c>
      <c r="C3938" s="8" t="s">
        <v>19</v>
      </c>
      <c r="D3938" s="9">
        <v>37724.449999999997</v>
      </c>
      <c r="E3938" s="10">
        <v>38936.199999999997</v>
      </c>
      <c r="F3938" s="10">
        <f>IFERROR(Table2[[#This Row],[Economic loss ($ million)]]*1000000 / Table2[[#This Row],[Total Waste (tons)]], NA())</f>
        <v>1032121.0779746292</v>
      </c>
      <c r="G3938" s="10" t="str">
        <f t="shared" si="61"/>
        <v>Medium</v>
      </c>
      <c r="H3938" s="10">
        <v>174.15</v>
      </c>
      <c r="I3938" s="10">
        <f>IFERROR(Table2[[#This Row],[Total Waste (tons)]] / (Table2[[#This Row],[Population (million)]]*1000), NA())</f>
        <v>2.8572635007195334E-2</v>
      </c>
      <c r="J3938" s="10">
        <v>1320.3</v>
      </c>
      <c r="K3938" s="10">
        <f>IFERROR(Table2[[#This Row],[Total Waste (tons)]] * Table2[[#This Row],[Household waste (%)]], NA())</f>
        <v>1229439.8255</v>
      </c>
      <c r="L3938" s="10">
        <v>32.590000000000003</v>
      </c>
      <c r="M3938" s="10">
        <f>SUMIFS(Table2[Household waste (%)], Table2[Country], "Australia", Table2[Year], 2020)</f>
        <v>1412.17</v>
      </c>
      <c r="N3938" s="10">
        <f>COUNTIFS(Table2[Year], "USA")</f>
        <v>0</v>
      </c>
    </row>
    <row r="3939" spans="1:14" x14ac:dyDescent="0.35">
      <c r="A3939" s="11" t="s">
        <v>30</v>
      </c>
      <c r="B3939" s="12">
        <v>2024</v>
      </c>
      <c r="C3939" s="11" t="s">
        <v>11</v>
      </c>
      <c r="D3939" s="12">
        <v>25896.07</v>
      </c>
      <c r="E3939" s="13">
        <v>27820.57</v>
      </c>
      <c r="F3939" s="13">
        <f>IFERROR(Table2[[#This Row],[Economic loss ($ million)]]*1000000 / Table2[[#This Row],[Total Waste (tons)]], NA())</f>
        <v>1074316.2958703772</v>
      </c>
      <c r="G3939" s="13" t="str">
        <f t="shared" si="61"/>
        <v>Medium</v>
      </c>
      <c r="H3939" s="13">
        <v>62.31</v>
      </c>
      <c r="I3939" s="13">
        <f>IFERROR(Table2[[#This Row],[Total Waste (tons)]] / (Table2[[#This Row],[Population (million)]]*1000), NA())</f>
        <v>2.8346016178289565E-2</v>
      </c>
      <c r="J3939" s="13">
        <v>913.57</v>
      </c>
      <c r="K3939" s="13">
        <f>IFERROR(Table2[[#This Row],[Total Waste (tons)]] * Table2[[#This Row],[Household waste (%)]], NA())</f>
        <v>1187075.8488</v>
      </c>
      <c r="L3939" s="13">
        <v>45.84</v>
      </c>
      <c r="M3939" s="10">
        <f>SUMIFS(Table2[Household waste (%)], Table2[Country], "Australia", Table2[Year], 2020)</f>
        <v>1412.17</v>
      </c>
      <c r="N3939" s="10">
        <f>COUNTIFS(Table2[Year], "USA")</f>
        <v>0</v>
      </c>
    </row>
    <row r="3940" spans="1:14" x14ac:dyDescent="0.35">
      <c r="A3940" s="8" t="s">
        <v>30</v>
      </c>
      <c r="B3940" s="9">
        <v>2024</v>
      </c>
      <c r="C3940" s="8" t="s">
        <v>22</v>
      </c>
      <c r="D3940" s="9">
        <v>16759.439999999999</v>
      </c>
      <c r="E3940" s="10">
        <v>14835.52</v>
      </c>
      <c r="F3940" s="10">
        <f>IFERROR(Table2[[#This Row],[Economic loss ($ million)]]*1000000 / Table2[[#This Row],[Total Waste (tons)]], NA())</f>
        <v>885203.80155900202</v>
      </c>
      <c r="G3940" s="10" t="str">
        <f t="shared" si="61"/>
        <v>Low</v>
      </c>
      <c r="H3940" s="10">
        <v>159.4</v>
      </c>
      <c r="I3940" s="10">
        <f>IFERROR(Table2[[#This Row],[Total Waste (tons)]] / (Table2[[#This Row],[Population (million)]]*1000), NA())</f>
        <v>2.6357951685958728E-2</v>
      </c>
      <c r="J3940" s="10">
        <v>635.84</v>
      </c>
      <c r="K3940" s="10">
        <f>IFERROR(Table2[[#This Row],[Total Waste (tons)]] * Table2[[#This Row],[Household waste (%)]], NA())</f>
        <v>665852.55119999987</v>
      </c>
      <c r="L3940" s="10">
        <v>39.729999999999997</v>
      </c>
      <c r="M3940" s="10">
        <f>SUMIFS(Table2[Household waste (%)], Table2[Country], "Australia", Table2[Year], 2020)</f>
        <v>1412.17</v>
      </c>
      <c r="N3940" s="10">
        <f>COUNTIFS(Table2[Year], "USA")</f>
        <v>0</v>
      </c>
    </row>
    <row r="3941" spans="1:14" x14ac:dyDescent="0.35">
      <c r="A3941" s="11" t="s">
        <v>18</v>
      </c>
      <c r="B3941" s="12">
        <v>2018</v>
      </c>
      <c r="C3941" s="11" t="s">
        <v>9</v>
      </c>
      <c r="D3941" s="12">
        <v>45708.36</v>
      </c>
      <c r="E3941" s="13">
        <v>44083.59</v>
      </c>
      <c r="F3941" s="13">
        <f>IFERROR(Table2[[#This Row],[Economic loss ($ million)]]*1000000 / Table2[[#This Row],[Total Waste (tons)]], NA())</f>
        <v>964453.54854122968</v>
      </c>
      <c r="G3941" s="13" t="str">
        <f t="shared" si="61"/>
        <v>Medium</v>
      </c>
      <c r="H3941" s="13">
        <v>26.57</v>
      </c>
      <c r="I3941" s="13">
        <f>IFERROR(Table2[[#This Row],[Total Waste (tons)]] / (Table2[[#This Row],[Population (million)]]*1000), NA())</f>
        <v>5.7154025058143897E-2</v>
      </c>
      <c r="J3941" s="13">
        <v>799.74</v>
      </c>
      <c r="K3941" s="13">
        <f>IFERROR(Table2[[#This Row],[Total Waste (tons)]] * Table2[[#This Row],[Household waste (%)]], NA())</f>
        <v>2810149.9728000001</v>
      </c>
      <c r="L3941" s="13">
        <v>61.48</v>
      </c>
      <c r="M3941" s="10">
        <f>SUMIFS(Table2[Household waste (%)], Table2[Country], "Australia", Table2[Year], 2020)</f>
        <v>1412.17</v>
      </c>
      <c r="N3941" s="10">
        <f>COUNTIFS(Table2[Year], "USA")</f>
        <v>0</v>
      </c>
    </row>
    <row r="3942" spans="1:14" x14ac:dyDescent="0.35">
      <c r="A3942" s="8" t="s">
        <v>34</v>
      </c>
      <c r="B3942" s="9">
        <v>2019</v>
      </c>
      <c r="C3942" s="8" t="s">
        <v>25</v>
      </c>
      <c r="D3942" s="9">
        <v>34128.57</v>
      </c>
      <c r="E3942" s="10">
        <v>28171.7</v>
      </c>
      <c r="F3942" s="10">
        <f>IFERROR(Table2[[#This Row],[Economic loss ($ million)]]*1000000 / Table2[[#This Row],[Total Waste (tons)]], NA())</f>
        <v>825457.9667416478</v>
      </c>
      <c r="G3942" s="10" t="str">
        <f t="shared" si="61"/>
        <v>Low</v>
      </c>
      <c r="H3942" s="10">
        <v>188.18</v>
      </c>
      <c r="I3942" s="10">
        <f>IFERROR(Table2[[#This Row],[Total Waste (tons)]] / (Table2[[#This Row],[Population (million)]]*1000), NA())</f>
        <v>0.12044244071146246</v>
      </c>
      <c r="J3942" s="10">
        <v>283.36</v>
      </c>
      <c r="K3942" s="10">
        <f>IFERROR(Table2[[#This Row],[Total Waste (tons)]] * Table2[[#This Row],[Household waste (%)]], NA())</f>
        <v>1548413.2208999998</v>
      </c>
      <c r="L3942" s="10">
        <v>45.37</v>
      </c>
      <c r="M3942" s="10">
        <f>SUMIFS(Table2[Household waste (%)], Table2[Country], "Australia", Table2[Year], 2020)</f>
        <v>1412.17</v>
      </c>
      <c r="N3942" s="10">
        <f>COUNTIFS(Table2[Year], "USA")</f>
        <v>0</v>
      </c>
    </row>
    <row r="3943" spans="1:14" x14ac:dyDescent="0.35">
      <c r="A3943" s="11" t="s">
        <v>33</v>
      </c>
      <c r="B3943" s="12">
        <v>2018</v>
      </c>
      <c r="C3943" s="11" t="s">
        <v>20</v>
      </c>
      <c r="D3943" s="12">
        <v>36276.5</v>
      </c>
      <c r="E3943" s="13">
        <v>36781.35</v>
      </c>
      <c r="F3943" s="13">
        <f>IFERROR(Table2[[#This Row],[Economic loss ($ million)]]*1000000 / Table2[[#This Row],[Total Waste (tons)]], NA())</f>
        <v>1013916.7229473626</v>
      </c>
      <c r="G3943" s="13" t="str">
        <f t="shared" si="61"/>
        <v>Medium</v>
      </c>
      <c r="H3943" s="13">
        <v>195.05</v>
      </c>
      <c r="I3943" s="13">
        <f>IFERROR(Table2[[#This Row],[Total Waste (tons)]] / (Table2[[#This Row],[Population (million)]]*1000), NA())</f>
        <v>0.12598194130925508</v>
      </c>
      <c r="J3943" s="13">
        <v>287.95</v>
      </c>
      <c r="K3943" s="13">
        <f>IFERROR(Table2[[#This Row],[Total Waste (tons)]] * Table2[[#This Row],[Household waste (%)]], NA())</f>
        <v>1757596.425</v>
      </c>
      <c r="L3943" s="13">
        <v>48.45</v>
      </c>
      <c r="M3943" s="10">
        <f>SUMIFS(Table2[Household waste (%)], Table2[Country], "Australia", Table2[Year], 2020)</f>
        <v>1412.17</v>
      </c>
      <c r="N3943" s="10">
        <f>COUNTIFS(Table2[Year], "USA")</f>
        <v>0</v>
      </c>
    </row>
    <row r="3944" spans="1:14" x14ac:dyDescent="0.35">
      <c r="A3944" s="8" t="s">
        <v>14</v>
      </c>
      <c r="B3944" s="9">
        <v>2019</v>
      </c>
      <c r="C3944" s="8" t="s">
        <v>19</v>
      </c>
      <c r="D3944" s="9">
        <v>16630.97</v>
      </c>
      <c r="E3944" s="10">
        <v>13435.43</v>
      </c>
      <c r="F3944" s="10">
        <f>IFERROR(Table2[[#This Row],[Economic loss ($ million)]]*1000000 / Table2[[#This Row],[Total Waste (tons)]], NA())</f>
        <v>807856.06612242095</v>
      </c>
      <c r="G3944" s="10" t="str">
        <f t="shared" si="61"/>
        <v>Low</v>
      </c>
      <c r="H3944" s="10">
        <v>141.55000000000001</v>
      </c>
      <c r="I3944" s="10">
        <f>IFERROR(Table2[[#This Row],[Total Waste (tons)]] / (Table2[[#This Row],[Population (million)]]*1000), NA())</f>
        <v>4.0266742530628057E-2</v>
      </c>
      <c r="J3944" s="10">
        <v>413.02</v>
      </c>
      <c r="K3944" s="10">
        <f>IFERROR(Table2[[#This Row],[Total Waste (tons)]] * Table2[[#This Row],[Household waste (%)]], NA())</f>
        <v>762862.59389999998</v>
      </c>
      <c r="L3944" s="10">
        <v>45.87</v>
      </c>
      <c r="M3944" s="10">
        <f>SUMIFS(Table2[Household waste (%)], Table2[Country], "Australia", Table2[Year], 2020)</f>
        <v>1412.17</v>
      </c>
      <c r="N3944" s="10">
        <f>COUNTIFS(Table2[Year], "USA")</f>
        <v>0</v>
      </c>
    </row>
    <row r="3945" spans="1:14" x14ac:dyDescent="0.35">
      <c r="A3945" s="11" t="s">
        <v>31</v>
      </c>
      <c r="B3945" s="12">
        <v>2020</v>
      </c>
      <c r="C3945" s="11" t="s">
        <v>22</v>
      </c>
      <c r="D3945" s="12">
        <v>39920.99</v>
      </c>
      <c r="E3945" s="13">
        <v>42415.75</v>
      </c>
      <c r="F3945" s="13">
        <f>IFERROR(Table2[[#This Row],[Economic loss ($ million)]]*1000000 / Table2[[#This Row],[Total Waste (tons)]], NA())</f>
        <v>1062492.4381885319</v>
      </c>
      <c r="G3945" s="13" t="str">
        <f t="shared" si="61"/>
        <v>Medium</v>
      </c>
      <c r="H3945" s="13">
        <v>51.35</v>
      </c>
      <c r="I3945" s="13">
        <f>IFERROR(Table2[[#This Row],[Total Waste (tons)]] / (Table2[[#This Row],[Population (million)]]*1000), NA())</f>
        <v>3.540884134713463E-2</v>
      </c>
      <c r="J3945" s="13">
        <v>1127.43</v>
      </c>
      <c r="K3945" s="13">
        <f>IFERROR(Table2[[#This Row],[Total Waste (tons)]] * Table2[[#This Row],[Household waste (%)]], NA())</f>
        <v>2290666.4062000001</v>
      </c>
      <c r="L3945" s="13">
        <v>57.38</v>
      </c>
      <c r="M3945" s="10">
        <f>SUMIFS(Table2[Household waste (%)], Table2[Country], "Australia", Table2[Year], 2020)</f>
        <v>1412.17</v>
      </c>
      <c r="N3945" s="10">
        <f>COUNTIFS(Table2[Year], "USA")</f>
        <v>0</v>
      </c>
    </row>
    <row r="3946" spans="1:14" x14ac:dyDescent="0.35">
      <c r="A3946" s="8" t="s">
        <v>21</v>
      </c>
      <c r="B3946" s="9">
        <v>2019</v>
      </c>
      <c r="C3946" s="8" t="s">
        <v>13</v>
      </c>
      <c r="D3946" s="9">
        <v>8022.86</v>
      </c>
      <c r="E3946" s="10">
        <v>6768.62</v>
      </c>
      <c r="F3946" s="10">
        <f>IFERROR(Table2[[#This Row],[Economic loss ($ million)]]*1000000 / Table2[[#This Row],[Total Waste (tons)]], NA())</f>
        <v>843666.72234091093</v>
      </c>
      <c r="G3946" s="10" t="str">
        <f t="shared" si="61"/>
        <v>Low</v>
      </c>
      <c r="H3946" s="10">
        <v>80.959999999999994</v>
      </c>
      <c r="I3946" s="10">
        <f>IFERROR(Table2[[#This Row],[Total Waste (tons)]] / (Table2[[#This Row],[Population (million)]]*1000), NA())</f>
        <v>7.1476324112432618E-3</v>
      </c>
      <c r="J3946" s="10">
        <v>1122.45</v>
      </c>
      <c r="K3946" s="10">
        <f>IFERROR(Table2[[#This Row],[Total Waste (tons)]] * Table2[[#This Row],[Household waste (%)]], NA())</f>
        <v>407400.8308</v>
      </c>
      <c r="L3946" s="10">
        <v>50.78</v>
      </c>
      <c r="M3946" s="10">
        <f>SUMIFS(Table2[Household waste (%)], Table2[Country], "Australia", Table2[Year], 2020)</f>
        <v>1412.17</v>
      </c>
      <c r="N3946" s="10">
        <f>COUNTIFS(Table2[Year], "USA")</f>
        <v>0</v>
      </c>
    </row>
    <row r="3947" spans="1:14" x14ac:dyDescent="0.35">
      <c r="A3947" s="11" t="s">
        <v>31</v>
      </c>
      <c r="B3947" s="12">
        <v>2023</v>
      </c>
      <c r="C3947" s="11" t="s">
        <v>9</v>
      </c>
      <c r="D3947" s="12">
        <v>33831.35</v>
      </c>
      <c r="E3947" s="13">
        <v>30292</v>
      </c>
      <c r="F3947" s="13">
        <f>IFERROR(Table2[[#This Row],[Economic loss ($ million)]]*1000000 / Table2[[#This Row],[Total Waste (tons)]], NA())</f>
        <v>895382.53720291983</v>
      </c>
      <c r="G3947" s="13" t="str">
        <f t="shared" si="61"/>
        <v>Low</v>
      </c>
      <c r="H3947" s="13">
        <v>171.24</v>
      </c>
      <c r="I3947" s="13">
        <f>IFERROR(Table2[[#This Row],[Total Waste (tons)]] / (Table2[[#This Row],[Population (million)]]*1000), NA())</f>
        <v>4.262271020737269E-2</v>
      </c>
      <c r="J3947" s="13">
        <v>793.74</v>
      </c>
      <c r="K3947" s="13">
        <f>IFERROR(Table2[[#This Row],[Total Waste (tons)]] * Table2[[#This Row],[Household waste (%)]], NA())</f>
        <v>2117842.5099999998</v>
      </c>
      <c r="L3947" s="13">
        <v>62.6</v>
      </c>
      <c r="M3947" s="10">
        <f>SUMIFS(Table2[Household waste (%)], Table2[Country], "Australia", Table2[Year], 2020)</f>
        <v>1412.17</v>
      </c>
      <c r="N3947" s="10">
        <f>COUNTIFS(Table2[Year], "USA")</f>
        <v>0</v>
      </c>
    </row>
    <row r="3948" spans="1:14" x14ac:dyDescent="0.35">
      <c r="A3948" s="8" t="s">
        <v>17</v>
      </c>
      <c r="B3948" s="9">
        <v>2018</v>
      </c>
      <c r="C3948" s="8" t="s">
        <v>25</v>
      </c>
      <c r="D3948" s="9">
        <v>13232.58</v>
      </c>
      <c r="E3948" s="10">
        <v>12779.41</v>
      </c>
      <c r="F3948" s="10">
        <f>IFERROR(Table2[[#This Row],[Economic loss ($ million)]]*1000000 / Table2[[#This Row],[Total Waste (tons)]], NA())</f>
        <v>965753.46606633021</v>
      </c>
      <c r="G3948" s="10" t="str">
        <f t="shared" si="61"/>
        <v>Medium</v>
      </c>
      <c r="H3948" s="10">
        <v>86.63</v>
      </c>
      <c r="I3948" s="10">
        <f>IFERROR(Table2[[#This Row],[Total Waste (tons)]] / (Table2[[#This Row],[Population (million)]]*1000), NA())</f>
        <v>3.1671285991240035E-2</v>
      </c>
      <c r="J3948" s="10">
        <v>417.81</v>
      </c>
      <c r="K3948" s="10">
        <f>IFERROR(Table2[[#This Row],[Total Waste (tons)]] * Table2[[#This Row],[Household waste (%)]], NA())</f>
        <v>544123.68959999993</v>
      </c>
      <c r="L3948" s="10">
        <v>41.12</v>
      </c>
      <c r="M3948" s="10">
        <f>SUMIFS(Table2[Household waste (%)], Table2[Country], "Australia", Table2[Year], 2020)</f>
        <v>1412.17</v>
      </c>
      <c r="N3948" s="10">
        <f>COUNTIFS(Table2[Year], "USA")</f>
        <v>0</v>
      </c>
    </row>
    <row r="3949" spans="1:14" x14ac:dyDescent="0.35">
      <c r="A3949" s="11" t="s">
        <v>21</v>
      </c>
      <c r="B3949" s="12">
        <v>2024</v>
      </c>
      <c r="C3949" s="11" t="s">
        <v>20</v>
      </c>
      <c r="D3949" s="12">
        <v>25462.07</v>
      </c>
      <c r="E3949" s="13">
        <v>20702.75</v>
      </c>
      <c r="F3949" s="13">
        <f>IFERROR(Table2[[#This Row],[Economic loss ($ million)]]*1000000 / Table2[[#This Row],[Total Waste (tons)]], NA())</f>
        <v>813081.96859092766</v>
      </c>
      <c r="G3949" s="13" t="str">
        <f t="shared" si="61"/>
        <v>Low</v>
      </c>
      <c r="H3949" s="13">
        <v>152.13</v>
      </c>
      <c r="I3949" s="13">
        <f>IFERROR(Table2[[#This Row],[Total Waste (tons)]] / (Table2[[#This Row],[Population (million)]]*1000), NA())</f>
        <v>2.6589740912081369E-2</v>
      </c>
      <c r="J3949" s="13">
        <v>957.59</v>
      </c>
      <c r="K3949" s="13">
        <f>IFERROR(Table2[[#This Row],[Total Waste (tons)]] * Table2[[#This Row],[Household waste (%)]], NA())</f>
        <v>1359674.5379999999</v>
      </c>
      <c r="L3949" s="13">
        <v>53.4</v>
      </c>
      <c r="M3949" s="10">
        <f>SUMIFS(Table2[Household waste (%)], Table2[Country], "Australia", Table2[Year], 2020)</f>
        <v>1412.17</v>
      </c>
      <c r="N3949" s="10">
        <f>COUNTIFS(Table2[Year], "USA")</f>
        <v>0</v>
      </c>
    </row>
    <row r="3950" spans="1:14" x14ac:dyDescent="0.35">
      <c r="A3950" s="8" t="s">
        <v>10</v>
      </c>
      <c r="B3950" s="9">
        <v>2018</v>
      </c>
      <c r="C3950" s="8" t="s">
        <v>19</v>
      </c>
      <c r="D3950" s="9">
        <v>12286.86</v>
      </c>
      <c r="E3950" s="10">
        <v>12617.84</v>
      </c>
      <c r="F3950" s="10">
        <f>IFERROR(Table2[[#This Row],[Economic loss ($ million)]]*1000000 / Table2[[#This Row],[Total Waste (tons)]], NA())</f>
        <v>1026937.7204590921</v>
      </c>
      <c r="G3950" s="10" t="str">
        <f t="shared" si="61"/>
        <v>Medium</v>
      </c>
      <c r="H3950" s="10">
        <v>88.18</v>
      </c>
      <c r="I3950" s="10">
        <f>IFERROR(Table2[[#This Row],[Total Waste (tons)]] / (Table2[[#This Row],[Population (million)]]*1000), NA())</f>
        <v>1.0923789541065808E-2</v>
      </c>
      <c r="J3950" s="10">
        <v>1124.78</v>
      </c>
      <c r="K3950" s="10">
        <f>IFERROR(Table2[[#This Row],[Total Waste (tons)]] * Table2[[#This Row],[Household waste (%)]], NA())</f>
        <v>579325.44900000002</v>
      </c>
      <c r="L3950" s="10">
        <v>47.15</v>
      </c>
      <c r="M3950" s="10">
        <f>SUMIFS(Table2[Household waste (%)], Table2[Country], "Australia", Table2[Year], 2020)</f>
        <v>1412.17</v>
      </c>
      <c r="N3950" s="10">
        <f>COUNTIFS(Table2[Year], "USA")</f>
        <v>0</v>
      </c>
    </row>
    <row r="3951" spans="1:14" x14ac:dyDescent="0.35">
      <c r="A3951" s="11" t="s">
        <v>32</v>
      </c>
      <c r="B3951" s="12">
        <v>2018</v>
      </c>
      <c r="C3951" s="11" t="s">
        <v>22</v>
      </c>
      <c r="D3951" s="12">
        <v>1581.41</v>
      </c>
      <c r="E3951" s="13">
        <v>1654.63</v>
      </c>
      <c r="F3951" s="13">
        <f>IFERROR(Table2[[#This Row],[Economic loss ($ million)]]*1000000 / Table2[[#This Row],[Total Waste (tons)]], NA())</f>
        <v>1046300.4533928583</v>
      </c>
      <c r="G3951" s="13" t="str">
        <f t="shared" si="61"/>
        <v>Medium</v>
      </c>
      <c r="H3951" s="13">
        <v>72.790000000000006</v>
      </c>
      <c r="I3951" s="13">
        <f>IFERROR(Table2[[#This Row],[Total Waste (tons)]] / (Table2[[#This Row],[Population (million)]]*1000), NA())</f>
        <v>1.8072224444317469E-3</v>
      </c>
      <c r="J3951" s="13">
        <v>875.05</v>
      </c>
      <c r="K3951" s="13">
        <f>IFERROR(Table2[[#This Row],[Total Waste (tons)]] * Table2[[#This Row],[Household waste (%)]], NA())</f>
        <v>76666.756800000003</v>
      </c>
      <c r="L3951" s="13">
        <v>48.48</v>
      </c>
      <c r="M3951" s="10">
        <f>SUMIFS(Table2[Household waste (%)], Table2[Country], "Australia", Table2[Year], 2020)</f>
        <v>1412.17</v>
      </c>
      <c r="N3951" s="10">
        <f>COUNTIFS(Table2[Year], "USA")</f>
        <v>0</v>
      </c>
    </row>
    <row r="3952" spans="1:14" x14ac:dyDescent="0.35">
      <c r="A3952" s="8" t="s">
        <v>24</v>
      </c>
      <c r="B3952" s="9">
        <v>2020</v>
      </c>
      <c r="C3952" s="8" t="s">
        <v>9</v>
      </c>
      <c r="D3952" s="9">
        <v>33216.949999999997</v>
      </c>
      <c r="E3952" s="10">
        <v>33519.19</v>
      </c>
      <c r="F3952" s="10">
        <f>IFERROR(Table2[[#This Row],[Economic loss ($ million)]]*1000000 / Table2[[#This Row],[Total Waste (tons)]], NA())</f>
        <v>1009098.9690504398</v>
      </c>
      <c r="G3952" s="10" t="str">
        <f t="shared" si="61"/>
        <v>Medium</v>
      </c>
      <c r="H3952" s="10">
        <v>190.22</v>
      </c>
      <c r="I3952" s="10">
        <f>IFERROR(Table2[[#This Row],[Total Waste (tons)]] / (Table2[[#This Row],[Population (million)]]*1000), NA())</f>
        <v>7.3007494834937792E-2</v>
      </c>
      <c r="J3952" s="10">
        <v>454.98</v>
      </c>
      <c r="K3952" s="10">
        <f>IFERROR(Table2[[#This Row],[Total Waste (tons)]] * Table2[[#This Row],[Household waste (%)]], NA())</f>
        <v>2111269.3419999997</v>
      </c>
      <c r="L3952" s="10">
        <v>63.56</v>
      </c>
      <c r="M3952" s="10">
        <f>SUMIFS(Table2[Household waste (%)], Table2[Country], "Australia", Table2[Year], 2020)</f>
        <v>1412.17</v>
      </c>
      <c r="N3952" s="10">
        <f>COUNTIFS(Table2[Year], "USA")</f>
        <v>0</v>
      </c>
    </row>
    <row r="3953" spans="1:14" x14ac:dyDescent="0.35">
      <c r="A3953" s="11" t="s">
        <v>26</v>
      </c>
      <c r="B3953" s="12">
        <v>2022</v>
      </c>
      <c r="C3953" s="11" t="s">
        <v>9</v>
      </c>
      <c r="D3953" s="12">
        <v>5881.53</v>
      </c>
      <c r="E3953" s="13">
        <v>5929.15</v>
      </c>
      <c r="F3953" s="13">
        <f>IFERROR(Table2[[#This Row],[Economic loss ($ million)]]*1000000 / Table2[[#This Row],[Total Waste (tons)]], NA())</f>
        <v>1008096.5327049255</v>
      </c>
      <c r="G3953" s="13" t="str">
        <f t="shared" si="61"/>
        <v>Medium</v>
      </c>
      <c r="H3953" s="13">
        <v>196.4</v>
      </c>
      <c r="I3953" s="13">
        <f>IFERROR(Table2[[#This Row],[Total Waste (tons)]] / (Table2[[#This Row],[Population (million)]]*1000), NA())</f>
        <v>2.5537449524553862E-2</v>
      </c>
      <c r="J3953" s="13">
        <v>230.31</v>
      </c>
      <c r="K3953" s="13">
        <f>IFERROR(Table2[[#This Row],[Total Waste (tons)]] * Table2[[#This Row],[Household waste (%)]], NA())</f>
        <v>368419.0392</v>
      </c>
      <c r="L3953" s="13">
        <v>62.64</v>
      </c>
      <c r="M3953" s="10">
        <f>SUMIFS(Table2[Household waste (%)], Table2[Country], "Australia", Table2[Year], 2020)</f>
        <v>1412.17</v>
      </c>
      <c r="N3953" s="10">
        <f>COUNTIFS(Table2[Year], "USA")</f>
        <v>0</v>
      </c>
    </row>
    <row r="3954" spans="1:14" x14ac:dyDescent="0.35">
      <c r="A3954" s="8" t="s">
        <v>31</v>
      </c>
      <c r="B3954" s="9">
        <v>2022</v>
      </c>
      <c r="C3954" s="8" t="s">
        <v>25</v>
      </c>
      <c r="D3954" s="9">
        <v>11947.95</v>
      </c>
      <c r="E3954" s="10">
        <v>12681.14</v>
      </c>
      <c r="F3954" s="10">
        <f>IFERROR(Table2[[#This Row],[Economic loss ($ million)]]*1000000 / Table2[[#This Row],[Total Waste (tons)]], NA())</f>
        <v>1061365.3388238149</v>
      </c>
      <c r="G3954" s="10" t="str">
        <f t="shared" si="61"/>
        <v>Medium</v>
      </c>
      <c r="H3954" s="10">
        <v>56.45</v>
      </c>
      <c r="I3954" s="10">
        <f>IFERROR(Table2[[#This Row],[Total Waste (tons)]] / (Table2[[#This Row],[Population (million)]]*1000), NA())</f>
        <v>1.0130103014116749E-2</v>
      </c>
      <c r="J3954" s="10">
        <v>1179.45</v>
      </c>
      <c r="K3954" s="10">
        <f>IFERROR(Table2[[#This Row],[Total Waste (tons)]] * Table2[[#This Row],[Household waste (%)]], NA())</f>
        <v>789401.05649999995</v>
      </c>
      <c r="L3954" s="10">
        <v>66.069999999999993</v>
      </c>
      <c r="M3954" s="10">
        <f>SUMIFS(Table2[Household waste (%)], Table2[Country], "Australia", Table2[Year], 2020)</f>
        <v>1412.17</v>
      </c>
      <c r="N3954" s="10">
        <f>COUNTIFS(Table2[Year], "USA")</f>
        <v>0</v>
      </c>
    </row>
    <row r="3955" spans="1:14" x14ac:dyDescent="0.35">
      <c r="A3955" s="11" t="s">
        <v>23</v>
      </c>
      <c r="B3955" s="12">
        <v>2018</v>
      </c>
      <c r="C3955" s="11" t="s">
        <v>20</v>
      </c>
      <c r="D3955" s="12">
        <v>29883.47</v>
      </c>
      <c r="E3955" s="13">
        <v>26779.8</v>
      </c>
      <c r="F3955" s="13">
        <f>IFERROR(Table2[[#This Row],[Economic loss ($ million)]]*1000000 / Table2[[#This Row],[Total Waste (tons)]], NA())</f>
        <v>896140.91000810813</v>
      </c>
      <c r="G3955" s="13" t="str">
        <f t="shared" si="61"/>
        <v>Low</v>
      </c>
      <c r="H3955" s="13">
        <v>65.22</v>
      </c>
      <c r="I3955" s="13">
        <f>IFERROR(Table2[[#This Row],[Total Waste (tons)]] / (Table2[[#This Row],[Population (million)]]*1000), NA())</f>
        <v>6.7511905837701072E-2</v>
      </c>
      <c r="J3955" s="13">
        <v>442.64</v>
      </c>
      <c r="K3955" s="13">
        <f>IFERROR(Table2[[#This Row],[Total Waste (tons)]] * Table2[[#This Row],[Household waste (%)]], NA())</f>
        <v>1945115.0623000001</v>
      </c>
      <c r="L3955" s="13">
        <v>65.09</v>
      </c>
      <c r="M3955" s="10">
        <f>SUMIFS(Table2[Household waste (%)], Table2[Country], "Australia", Table2[Year], 2020)</f>
        <v>1412.17</v>
      </c>
      <c r="N3955" s="10">
        <f>COUNTIFS(Table2[Year], "USA")</f>
        <v>0</v>
      </c>
    </row>
    <row r="3956" spans="1:14" x14ac:dyDescent="0.35">
      <c r="A3956" s="8" t="s">
        <v>30</v>
      </c>
      <c r="B3956" s="9">
        <v>2018</v>
      </c>
      <c r="C3956" s="8" t="s">
        <v>19</v>
      </c>
      <c r="D3956" s="9">
        <v>20409.63</v>
      </c>
      <c r="E3956" s="10">
        <v>17866.36</v>
      </c>
      <c r="F3956" s="10">
        <f>IFERROR(Table2[[#This Row],[Economic loss ($ million)]]*1000000 / Table2[[#This Row],[Total Waste (tons)]], NA())</f>
        <v>875388.72581227578</v>
      </c>
      <c r="G3956" s="10" t="str">
        <f t="shared" si="61"/>
        <v>Low</v>
      </c>
      <c r="H3956" s="10">
        <v>134.61000000000001</v>
      </c>
      <c r="I3956" s="10">
        <f>IFERROR(Table2[[#This Row],[Total Waste (tons)]] / (Table2[[#This Row],[Population (million)]]*1000), NA())</f>
        <v>4.8267973701636553E-2</v>
      </c>
      <c r="J3956" s="10">
        <v>422.84</v>
      </c>
      <c r="K3956" s="10">
        <f>IFERROR(Table2[[#This Row],[Total Waste (tons)]] * Table2[[#This Row],[Household waste (%)]], NA())</f>
        <v>1234374.4224</v>
      </c>
      <c r="L3956" s="10">
        <v>60.48</v>
      </c>
      <c r="M3956" s="10">
        <f>SUMIFS(Table2[Household waste (%)], Table2[Country], "Australia", Table2[Year], 2020)</f>
        <v>1412.17</v>
      </c>
      <c r="N3956" s="10">
        <f>COUNTIFS(Table2[Year], "USA")</f>
        <v>0</v>
      </c>
    </row>
    <row r="3957" spans="1:14" x14ac:dyDescent="0.35">
      <c r="A3957" s="11" t="s">
        <v>12</v>
      </c>
      <c r="B3957" s="12">
        <v>2019</v>
      </c>
      <c r="C3957" s="11" t="s">
        <v>22</v>
      </c>
      <c r="D3957" s="12">
        <v>22345.64</v>
      </c>
      <c r="E3957" s="13">
        <v>24910.18</v>
      </c>
      <c r="F3957" s="13">
        <f>IFERROR(Table2[[#This Row],[Economic loss ($ million)]]*1000000 / Table2[[#This Row],[Total Waste (tons)]], NA())</f>
        <v>1114766.9075488553</v>
      </c>
      <c r="G3957" s="13" t="str">
        <f t="shared" si="61"/>
        <v>High</v>
      </c>
      <c r="H3957" s="13">
        <v>163.41999999999999</v>
      </c>
      <c r="I3957" s="13">
        <f>IFERROR(Table2[[#This Row],[Total Waste (tons)]] / (Table2[[#This Row],[Population (million)]]*1000), NA())</f>
        <v>3.2636141903635223E-2</v>
      </c>
      <c r="J3957" s="13">
        <v>684.69</v>
      </c>
      <c r="K3957" s="13">
        <f>IFERROR(Table2[[#This Row],[Total Waste (tons)]] * Table2[[#This Row],[Household waste (%)]], NA())</f>
        <v>757740.6523999999</v>
      </c>
      <c r="L3957" s="13">
        <v>33.909999999999997</v>
      </c>
      <c r="M3957" s="10">
        <f>SUMIFS(Table2[Household waste (%)], Table2[Country], "Australia", Table2[Year], 2020)</f>
        <v>1412.17</v>
      </c>
      <c r="N3957" s="10">
        <f>COUNTIFS(Table2[Year], "USA")</f>
        <v>0</v>
      </c>
    </row>
    <row r="3958" spans="1:14" x14ac:dyDescent="0.35">
      <c r="A3958" s="8" t="s">
        <v>26</v>
      </c>
      <c r="B3958" s="9">
        <v>2020</v>
      </c>
      <c r="C3958" s="8" t="s">
        <v>11</v>
      </c>
      <c r="D3958" s="9">
        <v>42577.15</v>
      </c>
      <c r="E3958" s="10">
        <v>41658.199999999997</v>
      </c>
      <c r="F3958" s="10">
        <f>IFERROR(Table2[[#This Row],[Economic loss ($ million)]]*1000000 / Table2[[#This Row],[Total Waste (tons)]], NA())</f>
        <v>978416.82686605374</v>
      </c>
      <c r="G3958" s="10" t="str">
        <f t="shared" si="61"/>
        <v>Medium</v>
      </c>
      <c r="H3958" s="10">
        <v>131.32</v>
      </c>
      <c r="I3958" s="10">
        <f>IFERROR(Table2[[#This Row],[Total Waste (tons)]] / (Table2[[#This Row],[Population (million)]]*1000), NA())</f>
        <v>3.3326927893797556E-2</v>
      </c>
      <c r="J3958" s="10">
        <v>1277.56</v>
      </c>
      <c r="K3958" s="10">
        <f>IFERROR(Table2[[#This Row],[Total Waste (tons)]] * Table2[[#This Row],[Household waste (%)]], NA())</f>
        <v>1656251.135</v>
      </c>
      <c r="L3958" s="10">
        <v>38.9</v>
      </c>
      <c r="M3958" s="10">
        <f>SUMIFS(Table2[Household waste (%)], Table2[Country], "Australia", Table2[Year], 2020)</f>
        <v>1412.17</v>
      </c>
      <c r="N3958" s="10">
        <f>COUNTIFS(Table2[Year], "USA")</f>
        <v>0</v>
      </c>
    </row>
    <row r="3959" spans="1:14" x14ac:dyDescent="0.35">
      <c r="A3959" s="11" t="s">
        <v>30</v>
      </c>
      <c r="B3959" s="12">
        <v>2022</v>
      </c>
      <c r="C3959" s="11" t="s">
        <v>20</v>
      </c>
      <c r="D3959" s="12">
        <v>8949</v>
      </c>
      <c r="E3959" s="13">
        <v>8542.5</v>
      </c>
      <c r="F3959" s="13">
        <f>IFERROR(Table2[[#This Row],[Economic loss ($ million)]]*1000000 / Table2[[#This Row],[Total Waste (tons)]], NA())</f>
        <v>954575.93027153867</v>
      </c>
      <c r="G3959" s="13" t="str">
        <f t="shared" si="61"/>
        <v>Medium</v>
      </c>
      <c r="H3959" s="13">
        <v>27.53</v>
      </c>
      <c r="I3959" s="13">
        <f>IFERROR(Table2[[#This Row],[Total Waste (tons)]] / (Table2[[#This Row],[Population (million)]]*1000), NA())</f>
        <v>1.4771958204717651E-2</v>
      </c>
      <c r="J3959" s="13">
        <v>605.80999999999995</v>
      </c>
      <c r="K3959" s="13">
        <f>IFERROR(Table2[[#This Row],[Total Waste (tons)]] * Table2[[#This Row],[Household waste (%)]], NA())</f>
        <v>425435.46</v>
      </c>
      <c r="L3959" s="13">
        <v>47.54</v>
      </c>
      <c r="M3959" s="10">
        <f>SUMIFS(Table2[Household waste (%)], Table2[Country], "Australia", Table2[Year], 2020)</f>
        <v>1412.17</v>
      </c>
      <c r="N3959" s="10">
        <f>COUNTIFS(Table2[Year], "USA")</f>
        <v>0</v>
      </c>
    </row>
    <row r="3960" spans="1:14" x14ac:dyDescent="0.35">
      <c r="A3960" s="8" t="s">
        <v>34</v>
      </c>
      <c r="B3960" s="9">
        <v>2018</v>
      </c>
      <c r="C3960" s="8" t="s">
        <v>19</v>
      </c>
      <c r="D3960" s="9">
        <v>48739.3</v>
      </c>
      <c r="E3960" s="10">
        <v>56192.06</v>
      </c>
      <c r="F3960" s="10">
        <f>IFERROR(Table2[[#This Row],[Economic loss ($ million)]]*1000000 / Table2[[#This Row],[Total Waste (tons)]], NA())</f>
        <v>1152910.6901412206</v>
      </c>
      <c r="G3960" s="10" t="str">
        <f t="shared" si="61"/>
        <v>High</v>
      </c>
      <c r="H3960" s="10">
        <v>28.23</v>
      </c>
      <c r="I3960" s="10">
        <f>IFERROR(Table2[[#This Row],[Total Waste (tons)]] / (Table2[[#This Row],[Population (million)]]*1000), NA())</f>
        <v>0.22218863967906638</v>
      </c>
      <c r="J3960" s="10">
        <v>219.36</v>
      </c>
      <c r="K3960" s="10">
        <f>IFERROR(Table2[[#This Row],[Total Waste (tons)]] * Table2[[#This Row],[Household waste (%)]], NA())</f>
        <v>3180239.3250000002</v>
      </c>
      <c r="L3960" s="10">
        <v>65.25</v>
      </c>
      <c r="M3960" s="10">
        <f>SUMIFS(Table2[Household waste (%)], Table2[Country], "Australia", Table2[Year], 2020)</f>
        <v>1412.17</v>
      </c>
      <c r="N3960" s="10">
        <f>COUNTIFS(Table2[Year], "USA")</f>
        <v>0</v>
      </c>
    </row>
    <row r="3961" spans="1:14" x14ac:dyDescent="0.35">
      <c r="A3961" s="11" t="s">
        <v>17</v>
      </c>
      <c r="B3961" s="12">
        <v>2020</v>
      </c>
      <c r="C3961" s="11" t="s">
        <v>25</v>
      </c>
      <c r="D3961" s="12">
        <v>38564.43</v>
      </c>
      <c r="E3961" s="13">
        <v>32658.89</v>
      </c>
      <c r="F3961" s="13">
        <f>IFERROR(Table2[[#This Row],[Economic loss ($ million)]]*1000000 / Table2[[#This Row],[Total Waste (tons)]], NA())</f>
        <v>846865.62202527048</v>
      </c>
      <c r="G3961" s="13" t="str">
        <f t="shared" si="61"/>
        <v>Low</v>
      </c>
      <c r="H3961" s="13">
        <v>26.13</v>
      </c>
      <c r="I3961" s="13">
        <f>IFERROR(Table2[[#This Row],[Total Waste (tons)]] / (Table2[[#This Row],[Population (million)]]*1000), NA())</f>
        <v>0.10639637477238868</v>
      </c>
      <c r="J3961" s="13">
        <v>362.46</v>
      </c>
      <c r="K3961" s="13">
        <f>IFERROR(Table2[[#This Row],[Total Waste (tons)]] * Table2[[#This Row],[Household waste (%)]], NA())</f>
        <v>2110631.2538999999</v>
      </c>
      <c r="L3961" s="13">
        <v>54.73</v>
      </c>
      <c r="M3961" s="10">
        <f>SUMIFS(Table2[Household waste (%)], Table2[Country], "Australia", Table2[Year], 2020)</f>
        <v>1412.17</v>
      </c>
      <c r="N3961" s="10">
        <f>COUNTIFS(Table2[Year], "USA")</f>
        <v>0</v>
      </c>
    </row>
    <row r="3962" spans="1:14" x14ac:dyDescent="0.35">
      <c r="A3962" s="8" t="s">
        <v>27</v>
      </c>
      <c r="B3962" s="9">
        <v>2018</v>
      </c>
      <c r="C3962" s="8" t="s">
        <v>15</v>
      </c>
      <c r="D3962" s="9">
        <v>17771.61</v>
      </c>
      <c r="E3962" s="10">
        <v>17461.07</v>
      </c>
      <c r="F3962" s="10">
        <f>IFERROR(Table2[[#This Row],[Economic loss ($ million)]]*1000000 / Table2[[#This Row],[Total Waste (tons)]], NA())</f>
        <v>982526.06263585575</v>
      </c>
      <c r="G3962" s="10" t="str">
        <f t="shared" si="61"/>
        <v>Medium</v>
      </c>
      <c r="H3962" s="10">
        <v>56.81</v>
      </c>
      <c r="I3962" s="10">
        <f>IFERROR(Table2[[#This Row],[Total Waste (tons)]] / (Table2[[#This Row],[Population (million)]]*1000), NA())</f>
        <v>2.1375009020711554E-2</v>
      </c>
      <c r="J3962" s="10">
        <v>831.42</v>
      </c>
      <c r="K3962" s="10">
        <f>IFERROR(Table2[[#This Row],[Total Waste (tons)]] * Table2[[#This Row],[Household waste (%)]], NA())</f>
        <v>1106638.1547000001</v>
      </c>
      <c r="L3962" s="10">
        <v>62.27</v>
      </c>
      <c r="M3962" s="10">
        <f>SUMIFS(Table2[Household waste (%)], Table2[Country], "Australia", Table2[Year], 2020)</f>
        <v>1412.17</v>
      </c>
      <c r="N3962" s="10">
        <f>COUNTIFS(Table2[Year], "USA")</f>
        <v>0</v>
      </c>
    </row>
    <row r="3963" spans="1:14" x14ac:dyDescent="0.35">
      <c r="A3963" s="11" t="s">
        <v>24</v>
      </c>
      <c r="B3963" s="12">
        <v>2023</v>
      </c>
      <c r="C3963" s="11" t="s">
        <v>20</v>
      </c>
      <c r="D3963" s="12">
        <v>9799.74</v>
      </c>
      <c r="E3963" s="13">
        <v>9998.61</v>
      </c>
      <c r="F3963" s="13">
        <f>IFERROR(Table2[[#This Row],[Economic loss ($ million)]]*1000000 / Table2[[#This Row],[Total Waste (tons)]], NA())</f>
        <v>1020293.3955390654</v>
      </c>
      <c r="G3963" s="13" t="str">
        <f t="shared" si="61"/>
        <v>Medium</v>
      </c>
      <c r="H3963" s="13">
        <v>130.16</v>
      </c>
      <c r="I3963" s="13">
        <f>IFERROR(Table2[[#This Row],[Total Waste (tons)]] / (Table2[[#This Row],[Population (million)]]*1000), NA())</f>
        <v>6.2165313372240544E-2</v>
      </c>
      <c r="J3963" s="13">
        <v>157.63999999999999</v>
      </c>
      <c r="K3963" s="13">
        <f>IFERROR(Table2[[#This Row],[Total Waste (tons)]] * Table2[[#This Row],[Household waste (%)]], NA())</f>
        <v>378269.96399999998</v>
      </c>
      <c r="L3963" s="13">
        <v>38.6</v>
      </c>
      <c r="M3963" s="10">
        <f>SUMIFS(Table2[Household waste (%)], Table2[Country], "Australia", Table2[Year], 2020)</f>
        <v>1412.17</v>
      </c>
      <c r="N3963" s="10">
        <f>COUNTIFS(Table2[Year], "USA")</f>
        <v>0</v>
      </c>
    </row>
    <row r="3964" spans="1:14" x14ac:dyDescent="0.35">
      <c r="A3964" s="8" t="s">
        <v>34</v>
      </c>
      <c r="B3964" s="9">
        <v>2022</v>
      </c>
      <c r="C3964" s="8" t="s">
        <v>9</v>
      </c>
      <c r="D3964" s="9">
        <v>14859.9</v>
      </c>
      <c r="E3964" s="10">
        <v>14172.89</v>
      </c>
      <c r="F3964" s="10">
        <f>IFERROR(Table2[[#This Row],[Economic loss ($ million)]]*1000000 / Table2[[#This Row],[Total Waste (tons)]], NA())</f>
        <v>953767.52198870794</v>
      </c>
      <c r="G3964" s="10" t="str">
        <f t="shared" si="61"/>
        <v>Medium</v>
      </c>
      <c r="H3964" s="10">
        <v>80.599999999999994</v>
      </c>
      <c r="I3964" s="10">
        <f>IFERROR(Table2[[#This Row],[Total Waste (tons)]] / (Table2[[#This Row],[Population (million)]]*1000), NA())</f>
        <v>1.1941897376140154E-2</v>
      </c>
      <c r="J3964" s="10">
        <v>1244.3499999999999</v>
      </c>
      <c r="K3964" s="10">
        <f>IFERROR(Table2[[#This Row],[Total Waste (tons)]] * Table2[[#This Row],[Household waste (%)]], NA())</f>
        <v>964258.91099999996</v>
      </c>
      <c r="L3964" s="10">
        <v>64.89</v>
      </c>
      <c r="M3964" s="10">
        <f>SUMIFS(Table2[Household waste (%)], Table2[Country], "Australia", Table2[Year], 2020)</f>
        <v>1412.17</v>
      </c>
      <c r="N3964" s="10">
        <f>COUNTIFS(Table2[Year], "USA")</f>
        <v>0</v>
      </c>
    </row>
    <row r="3965" spans="1:14" x14ac:dyDescent="0.35">
      <c r="A3965" s="11" t="s">
        <v>21</v>
      </c>
      <c r="B3965" s="12">
        <v>2021</v>
      </c>
      <c r="C3965" s="11" t="s">
        <v>25</v>
      </c>
      <c r="D3965" s="12">
        <v>17656.439999999999</v>
      </c>
      <c r="E3965" s="13">
        <v>20511.599999999999</v>
      </c>
      <c r="F3965" s="13">
        <f>IFERROR(Table2[[#This Row],[Economic loss ($ million)]]*1000000 / Table2[[#This Row],[Total Waste (tons)]], NA())</f>
        <v>1161706.4368581662</v>
      </c>
      <c r="G3965" s="13" t="str">
        <f t="shared" si="61"/>
        <v>High</v>
      </c>
      <c r="H3965" s="13">
        <v>50.98</v>
      </c>
      <c r="I3965" s="13">
        <f>IFERROR(Table2[[#This Row],[Total Waste (tons)]] / (Table2[[#This Row],[Population (million)]]*1000), NA())</f>
        <v>2.2885562079558268E-2</v>
      </c>
      <c r="J3965" s="13">
        <v>771.51</v>
      </c>
      <c r="K3965" s="13">
        <f>IFERROR(Table2[[#This Row],[Total Waste (tons)]] * Table2[[#This Row],[Household waste (%)]], NA())</f>
        <v>911425.43279999983</v>
      </c>
      <c r="L3965" s="13">
        <v>51.62</v>
      </c>
      <c r="M3965" s="10">
        <f>SUMIFS(Table2[Household waste (%)], Table2[Country], "Australia", Table2[Year], 2020)</f>
        <v>1412.17</v>
      </c>
      <c r="N3965" s="10">
        <f>COUNTIFS(Table2[Year], "USA")</f>
        <v>0</v>
      </c>
    </row>
    <row r="3966" spans="1:14" x14ac:dyDescent="0.35">
      <c r="A3966" s="8" t="s">
        <v>18</v>
      </c>
      <c r="B3966" s="9">
        <v>2022</v>
      </c>
      <c r="C3966" s="8" t="s">
        <v>19</v>
      </c>
      <c r="D3966" s="9">
        <v>41283.64</v>
      </c>
      <c r="E3966" s="10">
        <v>42195.46</v>
      </c>
      <c r="F3966" s="10">
        <f>IFERROR(Table2[[#This Row],[Economic loss ($ million)]]*1000000 / Table2[[#This Row],[Total Waste (tons)]], NA())</f>
        <v>1022086.7152218167</v>
      </c>
      <c r="G3966" s="10" t="str">
        <f t="shared" si="61"/>
        <v>Medium</v>
      </c>
      <c r="H3966" s="10">
        <v>78.150000000000006</v>
      </c>
      <c r="I3966" s="10">
        <f>IFERROR(Table2[[#This Row],[Total Waste (tons)]] / (Table2[[#This Row],[Population (million)]]*1000), NA())</f>
        <v>8.0377789026907051E-2</v>
      </c>
      <c r="J3966" s="10">
        <v>513.62</v>
      </c>
      <c r="K3966" s="10">
        <f>IFERROR(Table2[[#This Row],[Total Waste (tons)]] * Table2[[#This Row],[Household waste (%)]], NA())</f>
        <v>1905652.8223999999</v>
      </c>
      <c r="L3966" s="10">
        <v>46.16</v>
      </c>
      <c r="M3966" s="10">
        <f>SUMIFS(Table2[Household waste (%)], Table2[Country], "Australia", Table2[Year], 2020)</f>
        <v>1412.17</v>
      </c>
      <c r="N3966" s="10">
        <f>COUNTIFS(Table2[Year], "USA")</f>
        <v>0</v>
      </c>
    </row>
    <row r="3967" spans="1:14" x14ac:dyDescent="0.35">
      <c r="A3967" s="11" t="s">
        <v>27</v>
      </c>
      <c r="B3967" s="12">
        <v>2022</v>
      </c>
      <c r="C3967" s="11" t="s">
        <v>22</v>
      </c>
      <c r="D3967" s="12">
        <v>33558.639999999999</v>
      </c>
      <c r="E3967" s="13">
        <v>36201.96</v>
      </c>
      <c r="F3967" s="13">
        <f>IFERROR(Table2[[#This Row],[Economic loss ($ million)]]*1000000 / Table2[[#This Row],[Total Waste (tons)]], NA())</f>
        <v>1078767.1967636351</v>
      </c>
      <c r="G3967" s="13" t="str">
        <f t="shared" si="61"/>
        <v>Medium</v>
      </c>
      <c r="H3967" s="13">
        <v>44.06</v>
      </c>
      <c r="I3967" s="13">
        <f>IFERROR(Table2[[#This Row],[Total Waste (tons)]] / (Table2[[#This Row],[Population (million)]]*1000), NA())</f>
        <v>3.0533669375017058E-2</v>
      </c>
      <c r="J3967" s="13">
        <v>1099.07</v>
      </c>
      <c r="K3967" s="13">
        <f>IFERROR(Table2[[#This Row],[Total Waste (tons)]] * Table2[[#This Row],[Household waste (%)]], NA())</f>
        <v>2199097.6792000001</v>
      </c>
      <c r="L3967" s="13">
        <v>65.53</v>
      </c>
      <c r="M3967" s="10">
        <f>SUMIFS(Table2[Household waste (%)], Table2[Country], "Australia", Table2[Year], 2020)</f>
        <v>1412.17</v>
      </c>
      <c r="N3967" s="10">
        <f>COUNTIFS(Table2[Year], "USA")</f>
        <v>0</v>
      </c>
    </row>
    <row r="3968" spans="1:14" x14ac:dyDescent="0.35">
      <c r="A3968" s="8" t="s">
        <v>12</v>
      </c>
      <c r="B3968" s="9">
        <v>2020</v>
      </c>
      <c r="C3968" s="8" t="s">
        <v>13</v>
      </c>
      <c r="D3968" s="9">
        <v>23151</v>
      </c>
      <c r="E3968" s="10">
        <v>22695.55</v>
      </c>
      <c r="F3968" s="10">
        <f>IFERROR(Table2[[#This Row],[Economic loss ($ million)]]*1000000 / Table2[[#This Row],[Total Waste (tons)]], NA())</f>
        <v>980326.98371560627</v>
      </c>
      <c r="G3968" s="10" t="str">
        <f t="shared" si="61"/>
        <v>Medium</v>
      </c>
      <c r="H3968" s="10">
        <v>151.32</v>
      </c>
      <c r="I3968" s="10">
        <f>IFERROR(Table2[[#This Row],[Total Waste (tons)]] / (Table2[[#This Row],[Population (million)]]*1000), NA())</f>
        <v>6.4041493775933614E-2</v>
      </c>
      <c r="J3968" s="10">
        <v>361.5</v>
      </c>
      <c r="K3968" s="10">
        <f>IFERROR(Table2[[#This Row],[Total Waste (tons)]] * Table2[[#This Row],[Household waste (%)]], NA())</f>
        <v>1350860.85</v>
      </c>
      <c r="L3968" s="10">
        <v>58.35</v>
      </c>
      <c r="M3968" s="10">
        <f>SUMIFS(Table2[Household waste (%)], Table2[Country], "Australia", Table2[Year], 2020)</f>
        <v>1412.17</v>
      </c>
      <c r="N3968" s="10">
        <f>COUNTIFS(Table2[Year], "USA")</f>
        <v>0</v>
      </c>
    </row>
    <row r="3969" spans="1:14" x14ac:dyDescent="0.35">
      <c r="A3969" s="11" t="s">
        <v>12</v>
      </c>
      <c r="B3969" s="12">
        <v>2021</v>
      </c>
      <c r="C3969" s="11" t="s">
        <v>22</v>
      </c>
      <c r="D3969" s="12">
        <v>43395.8</v>
      </c>
      <c r="E3969" s="13">
        <v>42356.33</v>
      </c>
      <c r="F3969" s="13">
        <f>IFERROR(Table2[[#This Row],[Economic loss ($ million)]]*1000000 / Table2[[#This Row],[Total Waste (tons)]], NA())</f>
        <v>976046.76028555748</v>
      </c>
      <c r="G3969" s="13" t="str">
        <f t="shared" si="61"/>
        <v>Medium</v>
      </c>
      <c r="H3969" s="13">
        <v>148.53</v>
      </c>
      <c r="I3969" s="13">
        <f>IFERROR(Table2[[#This Row],[Total Waste (tons)]] / (Table2[[#This Row],[Population (million)]]*1000), NA())</f>
        <v>6.2873328407296328E-2</v>
      </c>
      <c r="J3969" s="13">
        <v>690.21</v>
      </c>
      <c r="K3969" s="13">
        <f>IFERROR(Table2[[#This Row],[Total Waste (tons)]] * Table2[[#This Row],[Household waste (%)]], NA())</f>
        <v>1592191.902</v>
      </c>
      <c r="L3969" s="13">
        <v>36.69</v>
      </c>
      <c r="M3969" s="10">
        <f>SUMIFS(Table2[Household waste (%)], Table2[Country], "Australia", Table2[Year], 2020)</f>
        <v>1412.17</v>
      </c>
      <c r="N3969" s="10">
        <f>COUNTIFS(Table2[Year], "USA")</f>
        <v>0</v>
      </c>
    </row>
    <row r="3970" spans="1:14" x14ac:dyDescent="0.35">
      <c r="A3970" s="8" t="s">
        <v>35</v>
      </c>
      <c r="B3970" s="9">
        <v>2019</v>
      </c>
      <c r="C3970" s="8" t="s">
        <v>19</v>
      </c>
      <c r="D3970" s="9">
        <v>35461.440000000002</v>
      </c>
      <c r="E3970" s="10">
        <v>32536.66</v>
      </c>
      <c r="F3970" s="10">
        <f>IFERROR(Table2[[#This Row],[Economic loss ($ million)]]*1000000 / Table2[[#This Row],[Total Waste (tons)]], NA())</f>
        <v>917522.24387954909</v>
      </c>
      <c r="G3970" s="10" t="str">
        <f t="shared" ref="G3970:G4033" si="62">IF(F3970&gt;1100000,"High",IF(F3970&gt;=950000,"Medium","Low"))</f>
        <v>Low</v>
      </c>
      <c r="H3970" s="10">
        <v>93</v>
      </c>
      <c r="I3970" s="10">
        <f>IFERROR(Table2[[#This Row],[Total Waste (tons)]] / (Table2[[#This Row],[Population (million)]]*1000), NA())</f>
        <v>0.45018966611654188</v>
      </c>
      <c r="J3970" s="10">
        <v>78.77</v>
      </c>
      <c r="K3970" s="10">
        <f>IFERROR(Table2[[#This Row],[Total Waste (tons)]] * Table2[[#This Row],[Household waste (%)]], NA())</f>
        <v>2401803.3312000004</v>
      </c>
      <c r="L3970" s="10">
        <v>67.73</v>
      </c>
      <c r="M3970" s="10">
        <f>SUMIFS(Table2[Household waste (%)], Table2[Country], "Australia", Table2[Year], 2020)</f>
        <v>1412.17</v>
      </c>
      <c r="N3970" s="10">
        <f>COUNTIFS(Table2[Year], "USA")</f>
        <v>0</v>
      </c>
    </row>
    <row r="3971" spans="1:14" x14ac:dyDescent="0.35">
      <c r="A3971" s="11" t="s">
        <v>12</v>
      </c>
      <c r="B3971" s="12">
        <v>2021</v>
      </c>
      <c r="C3971" s="11" t="s">
        <v>22</v>
      </c>
      <c r="D3971" s="12">
        <v>5170.0600000000004</v>
      </c>
      <c r="E3971" s="13">
        <v>5685.82</v>
      </c>
      <c r="F3971" s="13">
        <f>IFERROR(Table2[[#This Row],[Economic loss ($ million)]]*1000000 / Table2[[#This Row],[Total Waste (tons)]], NA())</f>
        <v>1099758.9969942321</v>
      </c>
      <c r="G3971" s="13" t="str">
        <f t="shared" si="62"/>
        <v>Medium</v>
      </c>
      <c r="H3971" s="13">
        <v>52.39</v>
      </c>
      <c r="I3971" s="13">
        <f>IFERROR(Table2[[#This Row],[Total Waste (tons)]] / (Table2[[#This Row],[Population (million)]]*1000), NA())</f>
        <v>1.0692104065847707E-2</v>
      </c>
      <c r="J3971" s="13">
        <v>483.54</v>
      </c>
      <c r="K3971" s="13">
        <f>IFERROR(Table2[[#This Row],[Total Waste (tons)]] * Table2[[#This Row],[Household waste (%)]], NA())</f>
        <v>329177.72020000004</v>
      </c>
      <c r="L3971" s="13">
        <v>63.67</v>
      </c>
      <c r="M3971" s="10">
        <f>SUMIFS(Table2[Household waste (%)], Table2[Country], "Australia", Table2[Year], 2020)</f>
        <v>1412.17</v>
      </c>
      <c r="N3971" s="10">
        <f>COUNTIFS(Table2[Year], "USA")</f>
        <v>0</v>
      </c>
    </row>
    <row r="3972" spans="1:14" x14ac:dyDescent="0.35">
      <c r="A3972" s="8" t="s">
        <v>17</v>
      </c>
      <c r="B3972" s="9">
        <v>2020</v>
      </c>
      <c r="C3972" s="8" t="s">
        <v>20</v>
      </c>
      <c r="D3972" s="9">
        <v>47836.43</v>
      </c>
      <c r="E3972" s="10">
        <v>53056.61</v>
      </c>
      <c r="F3972" s="10">
        <f>IFERROR(Table2[[#This Row],[Economic loss ($ million)]]*1000000 / Table2[[#This Row],[Total Waste (tons)]], NA())</f>
        <v>1109125.6182787889</v>
      </c>
      <c r="G3972" s="10" t="str">
        <f t="shared" si="62"/>
        <v>High</v>
      </c>
      <c r="H3972" s="10">
        <v>128.63999999999999</v>
      </c>
      <c r="I3972" s="10">
        <f>IFERROR(Table2[[#This Row],[Total Waste (tons)]] / (Table2[[#This Row],[Population (million)]]*1000), NA())</f>
        <v>7.5051664627067055E-2</v>
      </c>
      <c r="J3972" s="10">
        <v>637.38</v>
      </c>
      <c r="K3972" s="10">
        <f>IFERROR(Table2[[#This Row],[Total Waste (tons)]] * Table2[[#This Row],[Household waste (%)]], NA())</f>
        <v>2030656.4535000001</v>
      </c>
      <c r="L3972" s="10">
        <v>42.45</v>
      </c>
      <c r="M3972" s="10">
        <f>SUMIFS(Table2[Household waste (%)], Table2[Country], "Australia", Table2[Year], 2020)</f>
        <v>1412.17</v>
      </c>
      <c r="N3972" s="10">
        <f>COUNTIFS(Table2[Year], "USA")</f>
        <v>0</v>
      </c>
    </row>
    <row r="3973" spans="1:14" x14ac:dyDescent="0.35">
      <c r="A3973" s="11" t="s">
        <v>8</v>
      </c>
      <c r="B3973" s="12">
        <v>2024</v>
      </c>
      <c r="C3973" s="11" t="s">
        <v>15</v>
      </c>
      <c r="D3973" s="12">
        <v>19597.5</v>
      </c>
      <c r="E3973" s="13">
        <v>21349.34</v>
      </c>
      <c r="F3973" s="13">
        <f>IFERROR(Table2[[#This Row],[Economic loss ($ million)]]*1000000 / Table2[[#This Row],[Total Waste (tons)]], NA())</f>
        <v>1089390.9937492027</v>
      </c>
      <c r="G3973" s="13" t="str">
        <f t="shared" si="62"/>
        <v>Medium</v>
      </c>
      <c r="H3973" s="13">
        <v>135.19</v>
      </c>
      <c r="I3973" s="13">
        <f>IFERROR(Table2[[#This Row],[Total Waste (tons)]] / (Table2[[#This Row],[Population (million)]]*1000), NA())</f>
        <v>3.027482543409751E-2</v>
      </c>
      <c r="J3973" s="13">
        <v>647.32000000000005</v>
      </c>
      <c r="K3973" s="13">
        <f>IFERROR(Table2[[#This Row],[Total Waste (tons)]] * Table2[[#This Row],[Household waste (%)]], NA())</f>
        <v>653184.67499999993</v>
      </c>
      <c r="L3973" s="13">
        <v>33.33</v>
      </c>
      <c r="M3973" s="10">
        <f>SUMIFS(Table2[Household waste (%)], Table2[Country], "Australia", Table2[Year], 2020)</f>
        <v>1412.17</v>
      </c>
      <c r="N3973" s="10">
        <f>COUNTIFS(Table2[Year], "USA")</f>
        <v>0</v>
      </c>
    </row>
    <row r="3974" spans="1:14" x14ac:dyDescent="0.35">
      <c r="A3974" s="8" t="s">
        <v>8</v>
      </c>
      <c r="B3974" s="9">
        <v>2020</v>
      </c>
      <c r="C3974" s="8" t="s">
        <v>11</v>
      </c>
      <c r="D3974" s="9">
        <v>47574.43</v>
      </c>
      <c r="E3974" s="10">
        <v>39243.81</v>
      </c>
      <c r="F3974" s="10">
        <f>IFERROR(Table2[[#This Row],[Economic loss ($ million)]]*1000000 / Table2[[#This Row],[Total Waste (tons)]], NA())</f>
        <v>824892.90990979818</v>
      </c>
      <c r="G3974" s="10" t="str">
        <f t="shared" si="62"/>
        <v>Low</v>
      </c>
      <c r="H3974" s="10">
        <v>113.13</v>
      </c>
      <c r="I3974" s="10">
        <f>IFERROR(Table2[[#This Row],[Total Waste (tons)]] / (Table2[[#This Row],[Population (million)]]*1000), NA())</f>
        <v>7.5365433663366344E-2</v>
      </c>
      <c r="J3974" s="10">
        <v>631.25</v>
      </c>
      <c r="K3974" s="10">
        <f>IFERROR(Table2[[#This Row],[Total Waste (tons)]] * Table2[[#This Row],[Household waste (%)]], NA())</f>
        <v>2893001.0882999999</v>
      </c>
      <c r="L3974" s="10">
        <v>60.81</v>
      </c>
      <c r="M3974" s="10">
        <f>SUMIFS(Table2[Household waste (%)], Table2[Country], "Australia", Table2[Year], 2020)</f>
        <v>1412.17</v>
      </c>
      <c r="N3974" s="10">
        <f>COUNTIFS(Table2[Year], "USA")</f>
        <v>0</v>
      </c>
    </row>
    <row r="3975" spans="1:14" x14ac:dyDescent="0.35">
      <c r="A3975" s="11" t="s">
        <v>24</v>
      </c>
      <c r="B3975" s="12">
        <v>2022</v>
      </c>
      <c r="C3975" s="11" t="s">
        <v>20</v>
      </c>
      <c r="D3975" s="12">
        <v>11479.76</v>
      </c>
      <c r="E3975" s="13">
        <v>12719.36</v>
      </c>
      <c r="F3975" s="13">
        <f>IFERROR(Table2[[#This Row],[Economic loss ($ million)]]*1000000 / Table2[[#This Row],[Total Waste (tons)]], NA())</f>
        <v>1107981.3515265128</v>
      </c>
      <c r="G3975" s="13" t="str">
        <f t="shared" si="62"/>
        <v>High</v>
      </c>
      <c r="H3975" s="13">
        <v>144.51</v>
      </c>
      <c r="I3975" s="13">
        <f>IFERROR(Table2[[#This Row],[Total Waste (tons)]] / (Table2[[#This Row],[Population (million)]]*1000), NA())</f>
        <v>2.5235233342859029E-2</v>
      </c>
      <c r="J3975" s="13">
        <v>454.91</v>
      </c>
      <c r="K3975" s="13">
        <f>IFERROR(Table2[[#This Row],[Total Waste (tons)]] * Table2[[#This Row],[Household waste (%)]], NA())</f>
        <v>390426.63759999996</v>
      </c>
      <c r="L3975" s="13">
        <v>34.01</v>
      </c>
      <c r="M3975" s="10">
        <f>SUMIFS(Table2[Household waste (%)], Table2[Country], "Australia", Table2[Year], 2020)</f>
        <v>1412.17</v>
      </c>
      <c r="N3975" s="10">
        <f>COUNTIFS(Table2[Year], "USA")</f>
        <v>0</v>
      </c>
    </row>
    <row r="3976" spans="1:14" x14ac:dyDescent="0.35">
      <c r="A3976" s="8" t="s">
        <v>29</v>
      </c>
      <c r="B3976" s="9">
        <v>2020</v>
      </c>
      <c r="C3976" s="8" t="s">
        <v>11</v>
      </c>
      <c r="D3976" s="9">
        <v>23830.2</v>
      </c>
      <c r="E3976" s="10">
        <v>25819.119999999999</v>
      </c>
      <c r="F3976" s="10">
        <f>IFERROR(Table2[[#This Row],[Economic loss ($ million)]]*1000000 / Table2[[#This Row],[Total Waste (tons)]], NA())</f>
        <v>1083462.1614589889</v>
      </c>
      <c r="G3976" s="10" t="str">
        <f t="shared" si="62"/>
        <v>Medium</v>
      </c>
      <c r="H3976" s="10">
        <v>139.08000000000001</v>
      </c>
      <c r="I3976" s="10">
        <f>IFERROR(Table2[[#This Row],[Total Waste (tons)]] / (Table2[[#This Row],[Population (million)]]*1000), NA())</f>
        <v>7.8907947019867558E-2</v>
      </c>
      <c r="J3976" s="10">
        <v>302</v>
      </c>
      <c r="K3976" s="10">
        <f>IFERROR(Table2[[#This Row],[Total Waste (tons)]] * Table2[[#This Row],[Household waste (%)]], NA())</f>
        <v>1105959.5819999999</v>
      </c>
      <c r="L3976" s="10">
        <v>46.41</v>
      </c>
      <c r="M3976" s="10">
        <f>SUMIFS(Table2[Household waste (%)], Table2[Country], "Australia", Table2[Year], 2020)</f>
        <v>1412.17</v>
      </c>
      <c r="N3976" s="10">
        <f>COUNTIFS(Table2[Year], "USA")</f>
        <v>0</v>
      </c>
    </row>
    <row r="3977" spans="1:14" x14ac:dyDescent="0.35">
      <c r="A3977" s="11" t="s">
        <v>16</v>
      </c>
      <c r="B3977" s="12">
        <v>2020</v>
      </c>
      <c r="C3977" s="11" t="s">
        <v>11</v>
      </c>
      <c r="D3977" s="12">
        <v>33229</v>
      </c>
      <c r="E3977" s="13">
        <v>36468.28</v>
      </c>
      <c r="F3977" s="13">
        <f>IFERROR(Table2[[#This Row],[Economic loss ($ million)]]*1000000 / Table2[[#This Row],[Total Waste (tons)]], NA())</f>
        <v>1097483.5234283307</v>
      </c>
      <c r="G3977" s="13" t="str">
        <f t="shared" si="62"/>
        <v>Medium</v>
      </c>
      <c r="H3977" s="13">
        <v>199.01</v>
      </c>
      <c r="I3977" s="13">
        <f>IFERROR(Table2[[#This Row],[Total Waste (tons)]] / (Table2[[#This Row],[Population (million)]]*1000), NA())</f>
        <v>4.0280505248866581E-2</v>
      </c>
      <c r="J3977" s="13">
        <v>824.94</v>
      </c>
      <c r="K3977" s="13">
        <f>IFERROR(Table2[[#This Row],[Total Waste (tons)]] * Table2[[#This Row],[Household waste (%)]], NA())</f>
        <v>1294269.55</v>
      </c>
      <c r="L3977" s="13">
        <v>38.950000000000003</v>
      </c>
      <c r="M3977" s="10">
        <f>SUMIFS(Table2[Household waste (%)], Table2[Country], "Australia", Table2[Year], 2020)</f>
        <v>1412.17</v>
      </c>
      <c r="N3977" s="10">
        <f>COUNTIFS(Table2[Year], "USA")</f>
        <v>0</v>
      </c>
    </row>
    <row r="3978" spans="1:14" x14ac:dyDescent="0.35">
      <c r="A3978" s="8" t="s">
        <v>14</v>
      </c>
      <c r="B3978" s="9">
        <v>2020</v>
      </c>
      <c r="C3978" s="8" t="s">
        <v>19</v>
      </c>
      <c r="D3978" s="9">
        <v>11243.38</v>
      </c>
      <c r="E3978" s="10">
        <v>12223.77</v>
      </c>
      <c r="F3978" s="10">
        <f>IFERROR(Table2[[#This Row],[Economic loss ($ million)]]*1000000 / Table2[[#This Row],[Total Waste (tons)]], NA())</f>
        <v>1087197.0884200304</v>
      </c>
      <c r="G3978" s="10" t="str">
        <f t="shared" si="62"/>
        <v>Medium</v>
      </c>
      <c r="H3978" s="10">
        <v>193.06</v>
      </c>
      <c r="I3978" s="10">
        <f>IFERROR(Table2[[#This Row],[Total Waste (tons)]] / (Table2[[#This Row],[Population (million)]]*1000), NA())</f>
        <v>0.59238040042149631</v>
      </c>
      <c r="J3978" s="10">
        <v>18.98</v>
      </c>
      <c r="K3978" s="10">
        <f>IFERROR(Table2[[#This Row],[Total Waste (tons)]] * Table2[[#This Row],[Household waste (%)]], NA())</f>
        <v>765786.61179999996</v>
      </c>
      <c r="L3978" s="10">
        <v>68.11</v>
      </c>
      <c r="M3978" s="10">
        <f>SUMIFS(Table2[Household waste (%)], Table2[Country], "Australia", Table2[Year], 2020)</f>
        <v>1412.17</v>
      </c>
      <c r="N3978" s="10">
        <f>COUNTIFS(Table2[Year], "USA")</f>
        <v>0</v>
      </c>
    </row>
    <row r="3979" spans="1:14" x14ac:dyDescent="0.35">
      <c r="A3979" s="11" t="s">
        <v>31</v>
      </c>
      <c r="B3979" s="12">
        <v>2018</v>
      </c>
      <c r="C3979" s="11" t="s">
        <v>19</v>
      </c>
      <c r="D3979" s="12">
        <v>34590.559999999998</v>
      </c>
      <c r="E3979" s="13">
        <v>29375.24</v>
      </c>
      <c r="F3979" s="13">
        <f>IFERROR(Table2[[#This Row],[Economic loss ($ million)]]*1000000 / Table2[[#This Row],[Total Waste (tons)]], NA())</f>
        <v>849227.07235731371</v>
      </c>
      <c r="G3979" s="13" t="str">
        <f t="shared" si="62"/>
        <v>Low</v>
      </c>
      <c r="H3979" s="13">
        <v>193.51</v>
      </c>
      <c r="I3979" s="13">
        <f>IFERROR(Table2[[#This Row],[Total Waste (tons)]] / (Table2[[#This Row],[Population (million)]]*1000), NA())</f>
        <v>0.19574760907701882</v>
      </c>
      <c r="J3979" s="13">
        <v>176.71</v>
      </c>
      <c r="K3979" s="13">
        <f>IFERROR(Table2[[#This Row],[Total Waste (tons)]] * Table2[[#This Row],[Household waste (%)]], NA())</f>
        <v>1304064.112</v>
      </c>
      <c r="L3979" s="13">
        <v>37.700000000000003</v>
      </c>
      <c r="M3979" s="10">
        <f>SUMIFS(Table2[Household waste (%)], Table2[Country], "Australia", Table2[Year], 2020)</f>
        <v>1412.17</v>
      </c>
      <c r="N3979" s="10">
        <f>COUNTIFS(Table2[Year], "USA")</f>
        <v>0</v>
      </c>
    </row>
    <row r="3980" spans="1:14" x14ac:dyDescent="0.35">
      <c r="A3980" s="8" t="s">
        <v>17</v>
      </c>
      <c r="B3980" s="9">
        <v>2024</v>
      </c>
      <c r="C3980" s="8" t="s">
        <v>22</v>
      </c>
      <c r="D3980" s="9">
        <v>6522.86</v>
      </c>
      <c r="E3980" s="10">
        <v>5334.03</v>
      </c>
      <c r="F3980" s="10">
        <f>IFERROR(Table2[[#This Row],[Economic loss ($ million)]]*1000000 / Table2[[#This Row],[Total Waste (tons)]], NA())</f>
        <v>817744.05705472757</v>
      </c>
      <c r="G3980" s="10" t="str">
        <f t="shared" si="62"/>
        <v>Low</v>
      </c>
      <c r="H3980" s="10">
        <v>164.16</v>
      </c>
      <c r="I3980" s="10">
        <f>IFERROR(Table2[[#This Row],[Total Waste (tons)]] / (Table2[[#This Row],[Population (million)]]*1000), NA())</f>
        <v>1.1317336386980358E-2</v>
      </c>
      <c r="J3980" s="10">
        <v>576.36</v>
      </c>
      <c r="K3980" s="10">
        <f>IFERROR(Table2[[#This Row],[Total Waste (tons)]] * Table2[[#This Row],[Household waste (%)]], NA())</f>
        <v>385827.16899999999</v>
      </c>
      <c r="L3980" s="10">
        <v>59.15</v>
      </c>
      <c r="M3980" s="10">
        <f>SUMIFS(Table2[Household waste (%)], Table2[Country], "Australia", Table2[Year], 2020)</f>
        <v>1412.17</v>
      </c>
      <c r="N3980" s="10">
        <f>COUNTIFS(Table2[Year], "USA")</f>
        <v>0</v>
      </c>
    </row>
    <row r="3981" spans="1:14" x14ac:dyDescent="0.35">
      <c r="A3981" s="11" t="s">
        <v>8</v>
      </c>
      <c r="B3981" s="12">
        <v>2024</v>
      </c>
      <c r="C3981" s="11" t="s">
        <v>20</v>
      </c>
      <c r="D3981" s="12">
        <v>6128.27</v>
      </c>
      <c r="E3981" s="13">
        <v>5386.6</v>
      </c>
      <c r="F3981" s="13">
        <f>IFERROR(Table2[[#This Row],[Economic loss ($ million)]]*1000000 / Table2[[#This Row],[Total Waste (tons)]], NA())</f>
        <v>878975.63260104391</v>
      </c>
      <c r="G3981" s="13" t="str">
        <f t="shared" si="62"/>
        <v>Low</v>
      </c>
      <c r="H3981" s="13">
        <v>87.95</v>
      </c>
      <c r="I3981" s="13">
        <f>IFERROR(Table2[[#This Row],[Total Waste (tons)]] / (Table2[[#This Row],[Population (million)]]*1000), NA())</f>
        <v>2.4511119110471165E-2</v>
      </c>
      <c r="J3981" s="13">
        <v>250.02</v>
      </c>
      <c r="K3981" s="13">
        <f>IFERROR(Table2[[#This Row],[Total Waste (tons)]] * Table2[[#This Row],[Household waste (%)]], NA())</f>
        <v>369595.96370000002</v>
      </c>
      <c r="L3981" s="13">
        <v>60.31</v>
      </c>
      <c r="M3981" s="10">
        <f>SUMIFS(Table2[Household waste (%)], Table2[Country], "Australia", Table2[Year], 2020)</f>
        <v>1412.17</v>
      </c>
      <c r="N3981" s="10">
        <f>COUNTIFS(Table2[Year], "USA")</f>
        <v>0</v>
      </c>
    </row>
    <row r="3982" spans="1:14" x14ac:dyDescent="0.35">
      <c r="A3982" s="8" t="s">
        <v>31</v>
      </c>
      <c r="B3982" s="9">
        <v>2019</v>
      </c>
      <c r="C3982" s="8" t="s">
        <v>19</v>
      </c>
      <c r="D3982" s="9">
        <v>33662.639999999999</v>
      </c>
      <c r="E3982" s="10">
        <v>38715.68</v>
      </c>
      <c r="F3982" s="10">
        <f>IFERROR(Table2[[#This Row],[Economic loss ($ million)]]*1000000 / Table2[[#This Row],[Total Waste (tons)]], NA())</f>
        <v>1150108.2505709594</v>
      </c>
      <c r="G3982" s="10" t="str">
        <f t="shared" si="62"/>
        <v>High</v>
      </c>
      <c r="H3982" s="10">
        <v>38.22</v>
      </c>
      <c r="I3982" s="10">
        <f>IFERROR(Table2[[#This Row],[Total Waste (tons)]] / (Table2[[#This Row],[Population (million)]]*1000), NA())</f>
        <v>2.8073254941205904E-2</v>
      </c>
      <c r="J3982" s="10">
        <v>1199.0999999999999</v>
      </c>
      <c r="K3982" s="10">
        <f>IFERROR(Table2[[#This Row],[Total Waste (tons)]] * Table2[[#This Row],[Household waste (%)]], NA())</f>
        <v>1050274.368</v>
      </c>
      <c r="L3982" s="10">
        <v>31.2</v>
      </c>
      <c r="M3982" s="10">
        <f>SUMIFS(Table2[Household waste (%)], Table2[Country], "Australia", Table2[Year], 2020)</f>
        <v>1412.17</v>
      </c>
      <c r="N3982" s="10">
        <f>COUNTIFS(Table2[Year], "USA")</f>
        <v>0</v>
      </c>
    </row>
    <row r="3983" spans="1:14" x14ac:dyDescent="0.35">
      <c r="A3983" s="11" t="s">
        <v>34</v>
      </c>
      <c r="B3983" s="12">
        <v>2023</v>
      </c>
      <c r="C3983" s="11" t="s">
        <v>13</v>
      </c>
      <c r="D3983" s="12">
        <v>31553.31</v>
      </c>
      <c r="E3983" s="13">
        <v>27883.34</v>
      </c>
      <c r="F3983" s="13">
        <f>IFERROR(Table2[[#This Row],[Economic loss ($ million)]]*1000000 / Table2[[#This Row],[Total Waste (tons)]], NA())</f>
        <v>883689.85694369301</v>
      </c>
      <c r="G3983" s="13" t="str">
        <f t="shared" si="62"/>
        <v>Low</v>
      </c>
      <c r="H3983" s="13">
        <v>92.26</v>
      </c>
      <c r="I3983" s="13">
        <f>IFERROR(Table2[[#This Row],[Total Waste (tons)]] / (Table2[[#This Row],[Population (million)]]*1000), NA())</f>
        <v>2.3266485765058954E-2</v>
      </c>
      <c r="J3983" s="13">
        <v>1356.17</v>
      </c>
      <c r="K3983" s="13">
        <f>IFERROR(Table2[[#This Row],[Total Waste (tons)]] * Table2[[#This Row],[Household waste (%)]], NA())</f>
        <v>1506039.4863</v>
      </c>
      <c r="L3983" s="13">
        <v>47.73</v>
      </c>
      <c r="M3983" s="10">
        <f>SUMIFS(Table2[Household waste (%)], Table2[Country], "Australia", Table2[Year], 2020)</f>
        <v>1412.17</v>
      </c>
      <c r="N3983" s="10">
        <f>COUNTIFS(Table2[Year], "USA")</f>
        <v>0</v>
      </c>
    </row>
    <row r="3984" spans="1:14" x14ac:dyDescent="0.35">
      <c r="A3984" s="8" t="s">
        <v>16</v>
      </c>
      <c r="B3984" s="9">
        <v>2022</v>
      </c>
      <c r="C3984" s="8" t="s">
        <v>22</v>
      </c>
      <c r="D3984" s="9">
        <v>38352.58</v>
      </c>
      <c r="E3984" s="10">
        <v>36719.57</v>
      </c>
      <c r="F3984" s="10">
        <f>IFERROR(Table2[[#This Row],[Economic loss ($ million)]]*1000000 / Table2[[#This Row],[Total Waste (tons)]], NA())</f>
        <v>957421.11743199546</v>
      </c>
      <c r="G3984" s="10" t="str">
        <f t="shared" si="62"/>
        <v>Medium</v>
      </c>
      <c r="H3984" s="10">
        <v>55.06</v>
      </c>
      <c r="I3984" s="10">
        <f>IFERROR(Table2[[#This Row],[Total Waste (tons)]] / (Table2[[#This Row],[Population (million)]]*1000), NA())</f>
        <v>3.4303405960430758E-2</v>
      </c>
      <c r="J3984" s="10">
        <v>1118.04</v>
      </c>
      <c r="K3984" s="10">
        <f>IFERROR(Table2[[#This Row],[Total Waste (tons)]] * Table2[[#This Row],[Household waste (%)]], NA())</f>
        <v>2029235.0078</v>
      </c>
      <c r="L3984" s="10">
        <v>52.91</v>
      </c>
      <c r="M3984" s="10">
        <f>SUMIFS(Table2[Household waste (%)], Table2[Country], "Australia", Table2[Year], 2020)</f>
        <v>1412.17</v>
      </c>
      <c r="N3984" s="10">
        <f>COUNTIFS(Table2[Year], "USA")</f>
        <v>0</v>
      </c>
    </row>
    <row r="3985" spans="1:14" x14ac:dyDescent="0.35">
      <c r="A3985" s="11" t="s">
        <v>12</v>
      </c>
      <c r="B3985" s="12">
        <v>2019</v>
      </c>
      <c r="C3985" s="11" t="s">
        <v>9</v>
      </c>
      <c r="D3985" s="12">
        <v>4730.21</v>
      </c>
      <c r="E3985" s="13">
        <v>5486.39</v>
      </c>
      <c r="F3985" s="13">
        <f>IFERROR(Table2[[#This Row],[Economic loss ($ million)]]*1000000 / Table2[[#This Row],[Total Waste (tons)]], NA())</f>
        <v>1159861.8243164679</v>
      </c>
      <c r="G3985" s="13" t="str">
        <f t="shared" si="62"/>
        <v>High</v>
      </c>
      <c r="H3985" s="13">
        <v>89.77</v>
      </c>
      <c r="I3985" s="13">
        <f>IFERROR(Table2[[#This Row],[Total Waste (tons)]] / (Table2[[#This Row],[Population (million)]]*1000), NA())</f>
        <v>0.41897342781222319</v>
      </c>
      <c r="J3985" s="13">
        <v>11.29</v>
      </c>
      <c r="K3985" s="13">
        <f>IFERROR(Table2[[#This Row],[Total Waste (tons)]] * Table2[[#This Row],[Household waste (%)]], NA())</f>
        <v>242139.44989999998</v>
      </c>
      <c r="L3985" s="13">
        <v>51.19</v>
      </c>
      <c r="M3985" s="10">
        <f>SUMIFS(Table2[Household waste (%)], Table2[Country], "Australia", Table2[Year], 2020)</f>
        <v>1412.17</v>
      </c>
      <c r="N3985" s="10">
        <f>COUNTIFS(Table2[Year], "USA")</f>
        <v>0</v>
      </c>
    </row>
    <row r="3986" spans="1:14" x14ac:dyDescent="0.35">
      <c r="A3986" s="8" t="s">
        <v>34</v>
      </c>
      <c r="B3986" s="9">
        <v>2024</v>
      </c>
      <c r="C3986" s="8" t="s">
        <v>13</v>
      </c>
      <c r="D3986" s="9">
        <v>3771.8</v>
      </c>
      <c r="E3986" s="10">
        <v>3221.32</v>
      </c>
      <c r="F3986" s="10">
        <f>IFERROR(Table2[[#This Row],[Economic loss ($ million)]]*1000000 / Table2[[#This Row],[Total Waste (tons)]], NA())</f>
        <v>854053.76743199525</v>
      </c>
      <c r="G3986" s="10" t="str">
        <f t="shared" si="62"/>
        <v>Low</v>
      </c>
      <c r="H3986" s="10">
        <v>42.31</v>
      </c>
      <c r="I3986" s="10">
        <f>IFERROR(Table2[[#This Row],[Total Waste (tons)]] / (Table2[[#This Row],[Population (million)]]*1000), NA())</f>
        <v>2.7440652441198085E-3</v>
      </c>
      <c r="J3986" s="10">
        <v>1374.53</v>
      </c>
      <c r="K3986" s="10">
        <f>IFERROR(Table2[[#This Row],[Total Waste (tons)]] * Table2[[#This Row],[Household waste (%)]], NA())</f>
        <v>145704.63400000002</v>
      </c>
      <c r="L3986" s="10">
        <v>38.630000000000003</v>
      </c>
      <c r="M3986" s="10">
        <f>SUMIFS(Table2[Household waste (%)], Table2[Country], "Australia", Table2[Year], 2020)</f>
        <v>1412.17</v>
      </c>
      <c r="N3986" s="10">
        <f>COUNTIFS(Table2[Year], "USA")</f>
        <v>0</v>
      </c>
    </row>
    <row r="3987" spans="1:14" x14ac:dyDescent="0.35">
      <c r="A3987" s="11" t="s">
        <v>35</v>
      </c>
      <c r="B3987" s="12">
        <v>2020</v>
      </c>
      <c r="C3987" s="11" t="s">
        <v>15</v>
      </c>
      <c r="D3987" s="12">
        <v>16449.71</v>
      </c>
      <c r="E3987" s="13">
        <v>13204.62</v>
      </c>
      <c r="F3987" s="13">
        <f>IFERROR(Table2[[#This Row],[Economic loss ($ million)]]*1000000 / Table2[[#This Row],[Total Waste (tons)]], NA())</f>
        <v>802726.61341750098</v>
      </c>
      <c r="G3987" s="13" t="str">
        <f t="shared" si="62"/>
        <v>Low</v>
      </c>
      <c r="H3987" s="13">
        <v>70.599999999999994</v>
      </c>
      <c r="I3987" s="13">
        <f>IFERROR(Table2[[#This Row],[Total Waste (tons)]] / (Table2[[#This Row],[Population (million)]]*1000), NA())</f>
        <v>4.143503778337531E-2</v>
      </c>
      <c r="J3987" s="13">
        <v>397</v>
      </c>
      <c r="K3987" s="13">
        <f>IFERROR(Table2[[#This Row],[Total Waste (tons)]] * Table2[[#This Row],[Household waste (%)]], NA())</f>
        <v>1007873.7317</v>
      </c>
      <c r="L3987" s="13">
        <v>61.27</v>
      </c>
      <c r="M3987" s="10">
        <f>SUMIFS(Table2[Household waste (%)], Table2[Country], "Australia", Table2[Year], 2020)</f>
        <v>1412.17</v>
      </c>
      <c r="N3987" s="10">
        <f>COUNTIFS(Table2[Year], "USA")</f>
        <v>0</v>
      </c>
    </row>
    <row r="3988" spans="1:14" x14ac:dyDescent="0.35">
      <c r="A3988" s="8" t="s">
        <v>26</v>
      </c>
      <c r="B3988" s="9">
        <v>2020</v>
      </c>
      <c r="C3988" s="8" t="s">
        <v>20</v>
      </c>
      <c r="D3988" s="9">
        <v>45537.84</v>
      </c>
      <c r="E3988" s="10">
        <v>44766.55</v>
      </c>
      <c r="F3988" s="10">
        <f>IFERROR(Table2[[#This Row],[Economic loss ($ million)]]*1000000 / Table2[[#This Row],[Total Waste (tons)]], NA())</f>
        <v>983062.65734167455</v>
      </c>
      <c r="G3988" s="10" t="str">
        <f t="shared" si="62"/>
        <v>Medium</v>
      </c>
      <c r="H3988" s="10">
        <v>145.38</v>
      </c>
      <c r="I3988" s="10">
        <f>IFERROR(Table2[[#This Row],[Total Waste (tons)]] / (Table2[[#This Row],[Population (million)]]*1000), NA())</f>
        <v>9.3054008214643311E-2</v>
      </c>
      <c r="J3988" s="10">
        <v>489.37</v>
      </c>
      <c r="K3988" s="10">
        <f>IFERROR(Table2[[#This Row],[Total Waste (tons)]] * Table2[[#This Row],[Household waste (%)]], NA())</f>
        <v>2752762.4279999998</v>
      </c>
      <c r="L3988" s="10">
        <v>60.45</v>
      </c>
      <c r="M3988" s="10">
        <f>SUMIFS(Table2[Household waste (%)], Table2[Country], "Australia", Table2[Year], 2020)</f>
        <v>1412.17</v>
      </c>
      <c r="N3988" s="10">
        <f>COUNTIFS(Table2[Year], "USA")</f>
        <v>0</v>
      </c>
    </row>
    <row r="3989" spans="1:14" x14ac:dyDescent="0.35">
      <c r="A3989" s="11" t="s">
        <v>27</v>
      </c>
      <c r="B3989" s="12">
        <v>2024</v>
      </c>
      <c r="C3989" s="11" t="s">
        <v>25</v>
      </c>
      <c r="D3989" s="12">
        <v>40280.76</v>
      </c>
      <c r="E3989" s="13">
        <v>45344.83</v>
      </c>
      <c r="F3989" s="13">
        <f>IFERROR(Table2[[#This Row],[Economic loss ($ million)]]*1000000 / Table2[[#This Row],[Total Waste (tons)]], NA())</f>
        <v>1125719.3260504517</v>
      </c>
      <c r="G3989" s="13" t="str">
        <f t="shared" si="62"/>
        <v>High</v>
      </c>
      <c r="H3989" s="13">
        <v>141.41999999999999</v>
      </c>
      <c r="I3989" s="13">
        <f>IFERROR(Table2[[#This Row],[Total Waste (tons)]] / (Table2[[#This Row],[Population (million)]]*1000), NA())</f>
        <v>6.6309052298878957E-2</v>
      </c>
      <c r="J3989" s="13">
        <v>607.47</v>
      </c>
      <c r="K3989" s="13">
        <f>IFERROR(Table2[[#This Row],[Total Waste (tons)]] * Table2[[#This Row],[Household waste (%)]], NA())</f>
        <v>2185231.23</v>
      </c>
      <c r="L3989" s="13">
        <v>54.25</v>
      </c>
      <c r="M3989" s="10">
        <f>SUMIFS(Table2[Household waste (%)], Table2[Country], "Australia", Table2[Year], 2020)</f>
        <v>1412.17</v>
      </c>
      <c r="N3989" s="10">
        <f>COUNTIFS(Table2[Year], "USA")</f>
        <v>0</v>
      </c>
    </row>
    <row r="3990" spans="1:14" x14ac:dyDescent="0.35">
      <c r="A3990" s="8" t="s">
        <v>21</v>
      </c>
      <c r="B3990" s="9">
        <v>2021</v>
      </c>
      <c r="C3990" s="8" t="s">
        <v>20</v>
      </c>
      <c r="D3990" s="9">
        <v>6385.32</v>
      </c>
      <c r="E3990" s="10">
        <v>5824.93</v>
      </c>
      <c r="F3990" s="10">
        <f>IFERROR(Table2[[#This Row],[Economic loss ($ million)]]*1000000 / Table2[[#This Row],[Total Waste (tons)]], NA())</f>
        <v>912237.75785708474</v>
      </c>
      <c r="G3990" s="10" t="str">
        <f t="shared" si="62"/>
        <v>Low</v>
      </c>
      <c r="H3990" s="10">
        <v>22.85</v>
      </c>
      <c r="I3990" s="10">
        <f>IFERROR(Table2[[#This Row],[Total Waste (tons)]] / (Table2[[#This Row],[Population (million)]]*1000), NA())</f>
        <v>9.1509071627160418E-3</v>
      </c>
      <c r="J3990" s="10">
        <v>697.78</v>
      </c>
      <c r="K3990" s="10">
        <f>IFERROR(Table2[[#This Row],[Total Waste (tons)]] * Table2[[#This Row],[Household waste (%)]], NA())</f>
        <v>288871.87680000003</v>
      </c>
      <c r="L3990" s="10">
        <v>45.24</v>
      </c>
      <c r="M3990" s="10">
        <f>SUMIFS(Table2[Household waste (%)], Table2[Country], "Australia", Table2[Year], 2020)</f>
        <v>1412.17</v>
      </c>
      <c r="N3990" s="10">
        <f>COUNTIFS(Table2[Year], "USA")</f>
        <v>0</v>
      </c>
    </row>
    <row r="3991" spans="1:14" x14ac:dyDescent="0.35">
      <c r="A3991" s="11" t="s">
        <v>32</v>
      </c>
      <c r="B3991" s="12">
        <v>2019</v>
      </c>
      <c r="C3991" s="11" t="s">
        <v>15</v>
      </c>
      <c r="D3991" s="12">
        <v>40586.76</v>
      </c>
      <c r="E3991" s="13">
        <v>47867.15</v>
      </c>
      <c r="F3991" s="13">
        <f>IFERROR(Table2[[#This Row],[Economic loss ($ million)]]*1000000 / Table2[[#This Row],[Total Waste (tons)]], NA())</f>
        <v>1179378.4475528472</v>
      </c>
      <c r="G3991" s="13" t="str">
        <f t="shared" si="62"/>
        <v>High</v>
      </c>
      <c r="H3991" s="13">
        <v>179.54</v>
      </c>
      <c r="I3991" s="13">
        <f>IFERROR(Table2[[#This Row],[Total Waste (tons)]] / (Table2[[#This Row],[Population (million)]]*1000), NA())</f>
        <v>5.1014027149321267E-2</v>
      </c>
      <c r="J3991" s="13">
        <v>795.6</v>
      </c>
      <c r="K3991" s="13">
        <f>IFERROR(Table2[[#This Row],[Total Waste (tons)]] * Table2[[#This Row],[Household waste (%)]], NA())</f>
        <v>2159215.6320000002</v>
      </c>
      <c r="L3991" s="13">
        <v>53.2</v>
      </c>
      <c r="M3991" s="10">
        <f>SUMIFS(Table2[Household waste (%)], Table2[Country], "Australia", Table2[Year], 2020)</f>
        <v>1412.17</v>
      </c>
      <c r="N3991" s="10">
        <f>COUNTIFS(Table2[Year], "USA")</f>
        <v>0</v>
      </c>
    </row>
    <row r="3992" spans="1:14" x14ac:dyDescent="0.35">
      <c r="A3992" s="8" t="s">
        <v>24</v>
      </c>
      <c r="B3992" s="9">
        <v>2021</v>
      </c>
      <c r="C3992" s="8" t="s">
        <v>13</v>
      </c>
      <c r="D3992" s="9">
        <v>28582.65</v>
      </c>
      <c r="E3992" s="10">
        <v>23208.720000000001</v>
      </c>
      <c r="F3992" s="10">
        <f>IFERROR(Table2[[#This Row],[Economic loss ($ million)]]*1000000 / Table2[[#This Row],[Total Waste (tons)]], NA())</f>
        <v>811986.29238366627</v>
      </c>
      <c r="G3992" s="10" t="str">
        <f t="shared" si="62"/>
        <v>Low</v>
      </c>
      <c r="H3992" s="10">
        <v>96.05</v>
      </c>
      <c r="I3992" s="10">
        <f>IFERROR(Table2[[#This Row],[Total Waste (tons)]] / (Table2[[#This Row],[Population (million)]]*1000), NA())</f>
        <v>8.7073204167428267E-2</v>
      </c>
      <c r="J3992" s="10">
        <v>328.26</v>
      </c>
      <c r="K3992" s="10">
        <f>IFERROR(Table2[[#This Row],[Total Waste (tons)]] * Table2[[#This Row],[Household waste (%)]], NA())</f>
        <v>1525741.8570000001</v>
      </c>
      <c r="L3992" s="10">
        <v>53.38</v>
      </c>
      <c r="M3992" s="10">
        <f>SUMIFS(Table2[Household waste (%)], Table2[Country], "Australia", Table2[Year], 2020)</f>
        <v>1412.17</v>
      </c>
      <c r="N3992" s="10">
        <f>COUNTIFS(Table2[Year], "USA")</f>
        <v>0</v>
      </c>
    </row>
    <row r="3993" spans="1:14" x14ac:dyDescent="0.35">
      <c r="A3993" s="11" t="s">
        <v>10</v>
      </c>
      <c r="B3993" s="12">
        <v>2018</v>
      </c>
      <c r="C3993" s="11" t="s">
        <v>19</v>
      </c>
      <c r="D3993" s="12">
        <v>12401.47</v>
      </c>
      <c r="E3993" s="13">
        <v>11448.82</v>
      </c>
      <c r="F3993" s="13">
        <f>IFERROR(Table2[[#This Row],[Economic loss ($ million)]]*1000000 / Table2[[#This Row],[Total Waste (tons)]], NA())</f>
        <v>923182.49368824833</v>
      </c>
      <c r="G3993" s="13" t="str">
        <f t="shared" si="62"/>
        <v>Low</v>
      </c>
      <c r="H3993" s="13">
        <v>100.24</v>
      </c>
      <c r="I3993" s="13">
        <f>IFERROR(Table2[[#This Row],[Total Waste (tons)]] / (Table2[[#This Row],[Population (million)]]*1000), NA())</f>
        <v>3.856538234288024E-2</v>
      </c>
      <c r="J3993" s="13">
        <v>321.57</v>
      </c>
      <c r="K3993" s="13">
        <f>IFERROR(Table2[[#This Row],[Total Waste (tons)]] * Table2[[#This Row],[Household waste (%)]], NA())</f>
        <v>531030.94539999997</v>
      </c>
      <c r="L3993" s="13">
        <v>42.82</v>
      </c>
      <c r="M3993" s="10">
        <f>SUMIFS(Table2[Household waste (%)], Table2[Country], "Australia", Table2[Year], 2020)</f>
        <v>1412.17</v>
      </c>
      <c r="N3993" s="10">
        <f>COUNTIFS(Table2[Year], "USA")</f>
        <v>0</v>
      </c>
    </row>
    <row r="3994" spans="1:14" x14ac:dyDescent="0.35">
      <c r="A3994" s="8" t="s">
        <v>31</v>
      </c>
      <c r="B3994" s="9">
        <v>2020</v>
      </c>
      <c r="C3994" s="8" t="s">
        <v>13</v>
      </c>
      <c r="D3994" s="9">
        <v>1401.62</v>
      </c>
      <c r="E3994" s="10">
        <v>1256.8399999999999</v>
      </c>
      <c r="F3994" s="10">
        <f>IFERROR(Table2[[#This Row],[Economic loss ($ million)]]*1000000 / Table2[[#This Row],[Total Waste (tons)]], NA())</f>
        <v>896705.24107818108</v>
      </c>
      <c r="G3994" s="10" t="str">
        <f t="shared" si="62"/>
        <v>Low</v>
      </c>
      <c r="H3994" s="10">
        <v>60.51</v>
      </c>
      <c r="I3994" s="10">
        <f>IFERROR(Table2[[#This Row],[Total Waste (tons)]] / (Table2[[#This Row],[Population (million)]]*1000), NA())</f>
        <v>1.1373739177006159E-3</v>
      </c>
      <c r="J3994" s="10">
        <v>1232.33</v>
      </c>
      <c r="K3994" s="10">
        <f>IFERROR(Table2[[#This Row],[Total Waste (tons)]] * Table2[[#This Row],[Household waste (%)]], NA())</f>
        <v>74201.762799999997</v>
      </c>
      <c r="L3994" s="10">
        <v>52.94</v>
      </c>
      <c r="M3994" s="10">
        <f>SUMIFS(Table2[Household waste (%)], Table2[Country], "Australia", Table2[Year], 2020)</f>
        <v>1412.17</v>
      </c>
      <c r="N3994" s="10">
        <f>COUNTIFS(Table2[Year], "USA")</f>
        <v>0</v>
      </c>
    </row>
    <row r="3995" spans="1:14" x14ac:dyDescent="0.35">
      <c r="A3995" s="11" t="s">
        <v>10</v>
      </c>
      <c r="B3995" s="12">
        <v>2020</v>
      </c>
      <c r="C3995" s="11" t="s">
        <v>19</v>
      </c>
      <c r="D3995" s="12">
        <v>30545.07</v>
      </c>
      <c r="E3995" s="13">
        <v>25240.14</v>
      </c>
      <c r="F3995" s="13">
        <f>IFERROR(Table2[[#This Row],[Economic loss ($ million)]]*1000000 / Table2[[#This Row],[Total Waste (tons)]], NA())</f>
        <v>826324.50997820601</v>
      </c>
      <c r="G3995" s="13" t="str">
        <f t="shared" si="62"/>
        <v>Low</v>
      </c>
      <c r="H3995" s="13">
        <v>174.74</v>
      </c>
      <c r="I3995" s="13">
        <f>IFERROR(Table2[[#This Row],[Total Waste (tons)]] / (Table2[[#This Row],[Population (million)]]*1000), NA())</f>
        <v>2.5643344666918522E-2</v>
      </c>
      <c r="J3995" s="13">
        <v>1191.1500000000001</v>
      </c>
      <c r="K3995" s="13">
        <f>IFERROR(Table2[[#This Row],[Total Waste (tons)]] * Table2[[#This Row],[Household waste (%)]], NA())</f>
        <v>1141774.7166000002</v>
      </c>
      <c r="L3995" s="13">
        <v>37.380000000000003</v>
      </c>
      <c r="M3995" s="10">
        <f>SUMIFS(Table2[Household waste (%)], Table2[Country], "Australia", Table2[Year], 2020)</f>
        <v>1412.17</v>
      </c>
      <c r="N3995" s="10">
        <f>COUNTIFS(Table2[Year], "USA")</f>
        <v>0</v>
      </c>
    </row>
    <row r="3996" spans="1:14" x14ac:dyDescent="0.35">
      <c r="A3996" s="8" t="s">
        <v>17</v>
      </c>
      <c r="B3996" s="9">
        <v>2023</v>
      </c>
      <c r="C3996" s="8" t="s">
        <v>20</v>
      </c>
      <c r="D3996" s="9">
        <v>38744.410000000003</v>
      </c>
      <c r="E3996" s="10">
        <v>31808.42</v>
      </c>
      <c r="F3996" s="10">
        <f>IFERROR(Table2[[#This Row],[Economic loss ($ million)]]*1000000 / Table2[[#This Row],[Total Waste (tons)]], NA())</f>
        <v>820980.88472633855</v>
      </c>
      <c r="G3996" s="10" t="str">
        <f t="shared" si="62"/>
        <v>Low</v>
      </c>
      <c r="H3996" s="10">
        <v>123.07</v>
      </c>
      <c r="I3996" s="10">
        <f>IFERROR(Table2[[#This Row],[Total Waste (tons)]] / (Table2[[#This Row],[Population (million)]]*1000), NA())</f>
        <v>6.4252752902155888E-2</v>
      </c>
      <c r="J3996" s="10">
        <v>603</v>
      </c>
      <c r="K3996" s="10">
        <f>IFERROR(Table2[[#This Row],[Total Waste (tons)]] * Table2[[#This Row],[Household waste (%)]], NA())</f>
        <v>1216961.9181000001</v>
      </c>
      <c r="L3996" s="10">
        <v>31.41</v>
      </c>
      <c r="M3996" s="10">
        <f>SUMIFS(Table2[Household waste (%)], Table2[Country], "Australia", Table2[Year], 2020)</f>
        <v>1412.17</v>
      </c>
      <c r="N3996" s="10">
        <f>COUNTIFS(Table2[Year], "USA")</f>
        <v>0</v>
      </c>
    </row>
    <row r="3997" spans="1:14" x14ac:dyDescent="0.35">
      <c r="A3997" s="11" t="s">
        <v>18</v>
      </c>
      <c r="B3997" s="12">
        <v>2022</v>
      </c>
      <c r="C3997" s="11" t="s">
        <v>9</v>
      </c>
      <c r="D3997" s="12">
        <v>8352.25</v>
      </c>
      <c r="E3997" s="13">
        <v>7851.65</v>
      </c>
      <c r="F3997" s="13">
        <f>IFERROR(Table2[[#This Row],[Economic loss ($ million)]]*1000000 / Table2[[#This Row],[Total Waste (tons)]], NA())</f>
        <v>940064.05459606694</v>
      </c>
      <c r="G3997" s="13" t="str">
        <f t="shared" si="62"/>
        <v>Low</v>
      </c>
      <c r="H3997" s="13">
        <v>50.15</v>
      </c>
      <c r="I3997" s="13">
        <f>IFERROR(Table2[[#This Row],[Total Waste (tons)]] / (Table2[[#This Row],[Population (million)]]*1000), NA())</f>
        <v>7.5343238074619323E-3</v>
      </c>
      <c r="J3997" s="13">
        <v>1108.56</v>
      </c>
      <c r="K3997" s="13">
        <f>IFERROR(Table2[[#This Row],[Total Waste (tons)]] * Table2[[#This Row],[Household waste (%)]], NA())</f>
        <v>311705.97000000003</v>
      </c>
      <c r="L3997" s="13">
        <v>37.32</v>
      </c>
      <c r="M3997" s="10">
        <f>SUMIFS(Table2[Household waste (%)], Table2[Country], "Australia", Table2[Year], 2020)</f>
        <v>1412.17</v>
      </c>
      <c r="N3997" s="10">
        <f>COUNTIFS(Table2[Year], "USA")</f>
        <v>0</v>
      </c>
    </row>
    <row r="3998" spans="1:14" x14ac:dyDescent="0.35">
      <c r="A3998" s="8" t="s">
        <v>27</v>
      </c>
      <c r="B3998" s="9">
        <v>2018</v>
      </c>
      <c r="C3998" s="8" t="s">
        <v>13</v>
      </c>
      <c r="D3998" s="9">
        <v>29588.57</v>
      </c>
      <c r="E3998" s="10">
        <v>30075.64</v>
      </c>
      <c r="F3998" s="10">
        <f>IFERROR(Table2[[#This Row],[Economic loss ($ million)]]*1000000 / Table2[[#This Row],[Total Waste (tons)]], NA())</f>
        <v>1016461.424124248</v>
      </c>
      <c r="G3998" s="10" t="str">
        <f t="shared" si="62"/>
        <v>Medium</v>
      </c>
      <c r="H3998" s="10">
        <v>149.51</v>
      </c>
      <c r="I3998" s="10">
        <f>IFERROR(Table2[[#This Row],[Total Waste (tons)]] / (Table2[[#This Row],[Population (million)]]*1000), NA())</f>
        <v>2.5013162344030029E-2</v>
      </c>
      <c r="J3998" s="10">
        <v>1182.92</v>
      </c>
      <c r="K3998" s="10">
        <f>IFERROR(Table2[[#This Row],[Total Waste (tons)]] * Table2[[#This Row],[Household waste (%)]], NA())</f>
        <v>1685956.7185999998</v>
      </c>
      <c r="L3998" s="10">
        <v>56.98</v>
      </c>
      <c r="M3998" s="10">
        <f>SUMIFS(Table2[Household waste (%)], Table2[Country], "Australia", Table2[Year], 2020)</f>
        <v>1412.17</v>
      </c>
      <c r="N3998" s="10">
        <f>COUNTIFS(Table2[Year], "USA")</f>
        <v>0</v>
      </c>
    </row>
    <row r="3999" spans="1:14" x14ac:dyDescent="0.35">
      <c r="A3999" s="11" t="s">
        <v>21</v>
      </c>
      <c r="B3999" s="12">
        <v>2019</v>
      </c>
      <c r="C3999" s="11" t="s">
        <v>11</v>
      </c>
      <c r="D3999" s="12">
        <v>20653.43</v>
      </c>
      <c r="E3999" s="13">
        <v>18253.02</v>
      </c>
      <c r="F3999" s="13">
        <f>IFERROR(Table2[[#This Row],[Economic loss ($ million)]]*1000000 / Table2[[#This Row],[Total Waste (tons)]], NA())</f>
        <v>883776.68987669365</v>
      </c>
      <c r="G3999" s="13" t="str">
        <f t="shared" si="62"/>
        <v>Low</v>
      </c>
      <c r="H3999" s="13">
        <v>103.72</v>
      </c>
      <c r="I3999" s="13">
        <f>IFERROR(Table2[[#This Row],[Total Waste (tons)]] / (Table2[[#This Row],[Population (million)]]*1000), NA())</f>
        <v>4.5851678358937928E-2</v>
      </c>
      <c r="J3999" s="13">
        <v>450.44</v>
      </c>
      <c r="K3999" s="13">
        <f>IFERROR(Table2[[#This Row],[Total Waste (tons)]] * Table2[[#This Row],[Household waste (%)]], NA())</f>
        <v>977526.8419</v>
      </c>
      <c r="L3999" s="13">
        <v>47.33</v>
      </c>
      <c r="M3999" s="10">
        <f>SUMIFS(Table2[Household waste (%)], Table2[Country], "Australia", Table2[Year], 2020)</f>
        <v>1412.17</v>
      </c>
      <c r="N3999" s="10">
        <f>COUNTIFS(Table2[Year], "USA")</f>
        <v>0</v>
      </c>
    </row>
    <row r="4000" spans="1:14" x14ac:dyDescent="0.35">
      <c r="A4000" s="8" t="s">
        <v>16</v>
      </c>
      <c r="B4000" s="9">
        <v>2020</v>
      </c>
      <c r="C4000" s="8" t="s">
        <v>9</v>
      </c>
      <c r="D4000" s="9">
        <v>32652.959999999999</v>
      </c>
      <c r="E4000" s="10">
        <v>35165.550000000003</v>
      </c>
      <c r="F4000" s="10">
        <f>IFERROR(Table2[[#This Row],[Economic loss ($ million)]]*1000000 / Table2[[#This Row],[Total Waste (tons)]], NA())</f>
        <v>1076948.3072897526</v>
      </c>
      <c r="G4000" s="10" t="str">
        <f t="shared" si="62"/>
        <v>Medium</v>
      </c>
      <c r="H4000" s="10">
        <v>134.06</v>
      </c>
      <c r="I4000" s="10">
        <f>IFERROR(Table2[[#This Row],[Total Waste (tons)]] / (Table2[[#This Row],[Population (million)]]*1000), NA())</f>
        <v>1.3900791826309067</v>
      </c>
      <c r="J4000" s="10">
        <v>23.49</v>
      </c>
      <c r="K4000" s="10">
        <f>IFERROR(Table2[[#This Row],[Total Waste (tons)]] * Table2[[#This Row],[Household waste (%)]], NA())</f>
        <v>1449464.8943999999</v>
      </c>
      <c r="L4000" s="10">
        <v>44.39</v>
      </c>
      <c r="M4000" s="10">
        <f>SUMIFS(Table2[Household waste (%)], Table2[Country], "Australia", Table2[Year], 2020)</f>
        <v>1412.17</v>
      </c>
      <c r="N4000" s="10">
        <f>COUNTIFS(Table2[Year], "USA")</f>
        <v>0</v>
      </c>
    </row>
    <row r="4001" spans="1:14" x14ac:dyDescent="0.35">
      <c r="A4001" s="11" t="s">
        <v>30</v>
      </c>
      <c r="B4001" s="12">
        <v>2019</v>
      </c>
      <c r="C4001" s="11" t="s">
        <v>13</v>
      </c>
      <c r="D4001" s="12">
        <v>13538.96</v>
      </c>
      <c r="E4001" s="13">
        <v>12305.63</v>
      </c>
      <c r="F4001" s="13">
        <f>IFERROR(Table2[[#This Row],[Economic loss ($ million)]]*1000000 / Table2[[#This Row],[Total Waste (tons)]], NA())</f>
        <v>908905.1153116636</v>
      </c>
      <c r="G4001" s="13" t="str">
        <f t="shared" si="62"/>
        <v>Low</v>
      </c>
      <c r="H4001" s="13">
        <v>185.53</v>
      </c>
      <c r="I4001" s="13">
        <f>IFERROR(Table2[[#This Row],[Total Waste (tons)]] / (Table2[[#This Row],[Population (million)]]*1000), NA())</f>
        <v>1.2606694911308719E-2</v>
      </c>
      <c r="J4001" s="13">
        <v>1073.95</v>
      </c>
      <c r="K4001" s="13">
        <f>IFERROR(Table2[[#This Row],[Total Waste (tons)]] * Table2[[#This Row],[Household waste (%)]], NA())</f>
        <v>583935.34479999996</v>
      </c>
      <c r="L4001" s="13">
        <v>43.13</v>
      </c>
      <c r="M4001" s="10">
        <f>SUMIFS(Table2[Household waste (%)], Table2[Country], "Australia", Table2[Year], 2020)</f>
        <v>1412.17</v>
      </c>
      <c r="N4001" s="10">
        <f>COUNTIFS(Table2[Year], "USA")</f>
        <v>0</v>
      </c>
    </row>
    <row r="4002" spans="1:14" x14ac:dyDescent="0.35">
      <c r="A4002" s="8" t="s">
        <v>10</v>
      </c>
      <c r="B4002" s="9">
        <v>2019</v>
      </c>
      <c r="C4002" s="8" t="s">
        <v>19</v>
      </c>
      <c r="D4002" s="9">
        <v>3613.99</v>
      </c>
      <c r="E4002" s="10">
        <v>3087.86</v>
      </c>
      <c r="F4002" s="10">
        <f>IFERROR(Table2[[#This Row],[Economic loss ($ million)]]*1000000 / Table2[[#This Row],[Total Waste (tons)]], NA())</f>
        <v>854418.5235709009</v>
      </c>
      <c r="G4002" s="10" t="str">
        <f t="shared" si="62"/>
        <v>Low</v>
      </c>
      <c r="H4002" s="10">
        <v>136.53</v>
      </c>
      <c r="I4002" s="10">
        <f>IFERROR(Table2[[#This Row],[Total Waste (tons)]] / (Table2[[#This Row],[Population (million)]]*1000), NA())</f>
        <v>1.0341049559345313E-2</v>
      </c>
      <c r="J4002" s="10">
        <v>349.48</v>
      </c>
      <c r="K4002" s="10">
        <f>IFERROR(Table2[[#This Row],[Total Waste (tons)]] * Table2[[#This Row],[Household waste (%)]], NA())</f>
        <v>208527.223</v>
      </c>
      <c r="L4002" s="10">
        <v>57.7</v>
      </c>
      <c r="M4002" s="10">
        <f>SUMIFS(Table2[Household waste (%)], Table2[Country], "Australia", Table2[Year], 2020)</f>
        <v>1412.17</v>
      </c>
      <c r="N4002" s="10">
        <f>COUNTIFS(Table2[Year], "USA")</f>
        <v>0</v>
      </c>
    </row>
    <row r="4003" spans="1:14" x14ac:dyDescent="0.35">
      <c r="A4003" s="11" t="s">
        <v>26</v>
      </c>
      <c r="B4003" s="12">
        <v>2020</v>
      </c>
      <c r="C4003" s="11" t="s">
        <v>20</v>
      </c>
      <c r="D4003" s="12">
        <v>22568.080000000002</v>
      </c>
      <c r="E4003" s="13">
        <v>22703.7</v>
      </c>
      <c r="F4003" s="13">
        <f>IFERROR(Table2[[#This Row],[Economic loss ($ million)]]*1000000 / Table2[[#This Row],[Total Waste (tons)]], NA())</f>
        <v>1006009.3725296968</v>
      </c>
      <c r="G4003" s="13" t="str">
        <f t="shared" si="62"/>
        <v>Medium</v>
      </c>
      <c r="H4003" s="13">
        <v>124.49</v>
      </c>
      <c r="I4003" s="13">
        <f>IFERROR(Table2[[#This Row],[Total Waste (tons)]] / (Table2[[#This Row],[Population (million)]]*1000), NA())</f>
        <v>2.7325438915122898E-2</v>
      </c>
      <c r="J4003" s="13">
        <v>825.9</v>
      </c>
      <c r="K4003" s="13">
        <f>IFERROR(Table2[[#This Row],[Total Waste (tons)]] * Table2[[#This Row],[Household waste (%)]], NA())</f>
        <v>1154582.9728000001</v>
      </c>
      <c r="L4003" s="13">
        <v>51.16</v>
      </c>
      <c r="M4003" s="10">
        <f>SUMIFS(Table2[Household waste (%)], Table2[Country], "Australia", Table2[Year], 2020)</f>
        <v>1412.17</v>
      </c>
      <c r="N4003" s="10">
        <f>COUNTIFS(Table2[Year], "USA")</f>
        <v>0</v>
      </c>
    </row>
    <row r="4004" spans="1:14" x14ac:dyDescent="0.35">
      <c r="A4004" s="8" t="s">
        <v>23</v>
      </c>
      <c r="B4004" s="9">
        <v>2018</v>
      </c>
      <c r="C4004" s="8" t="s">
        <v>19</v>
      </c>
      <c r="D4004" s="9">
        <v>43768.06</v>
      </c>
      <c r="E4004" s="10">
        <v>45522.98</v>
      </c>
      <c r="F4004" s="10">
        <f>IFERROR(Table2[[#This Row],[Economic loss ($ million)]]*1000000 / Table2[[#This Row],[Total Waste (tons)]], NA())</f>
        <v>1040095.9055530449</v>
      </c>
      <c r="G4004" s="10" t="str">
        <f t="shared" si="62"/>
        <v>Medium</v>
      </c>
      <c r="H4004" s="10">
        <v>53.65</v>
      </c>
      <c r="I4004" s="10">
        <f>IFERROR(Table2[[#This Row],[Total Waste (tons)]] / (Table2[[#This Row],[Population (million)]]*1000), NA())</f>
        <v>3.8456454503918741E-2</v>
      </c>
      <c r="J4004" s="10">
        <v>1138.1199999999999</v>
      </c>
      <c r="K4004" s="10">
        <f>IFERROR(Table2[[#This Row],[Total Waste (tons)]] * Table2[[#This Row],[Household waste (%)]], NA())</f>
        <v>1483299.5533999999</v>
      </c>
      <c r="L4004" s="10">
        <v>33.89</v>
      </c>
      <c r="M4004" s="10">
        <f>SUMIFS(Table2[Household waste (%)], Table2[Country], "Australia", Table2[Year], 2020)</f>
        <v>1412.17</v>
      </c>
      <c r="N4004" s="10">
        <f>COUNTIFS(Table2[Year], "USA")</f>
        <v>0</v>
      </c>
    </row>
    <row r="4005" spans="1:14" x14ac:dyDescent="0.35">
      <c r="A4005" s="11" t="s">
        <v>35</v>
      </c>
      <c r="B4005" s="12">
        <v>2018</v>
      </c>
      <c r="C4005" s="11" t="s">
        <v>11</v>
      </c>
      <c r="D4005" s="12">
        <v>9006.2999999999993</v>
      </c>
      <c r="E4005" s="13">
        <v>8000.91</v>
      </c>
      <c r="F4005" s="13">
        <f>IFERROR(Table2[[#This Row],[Economic loss ($ million)]]*1000000 / Table2[[#This Row],[Total Waste (tons)]], NA())</f>
        <v>888368.14230038982</v>
      </c>
      <c r="G4005" s="13" t="str">
        <f t="shared" si="62"/>
        <v>Low</v>
      </c>
      <c r="H4005" s="13">
        <v>172.54</v>
      </c>
      <c r="I4005" s="13">
        <f>IFERROR(Table2[[#This Row],[Total Waste (tons)]] / (Table2[[#This Row],[Population (million)]]*1000), NA())</f>
        <v>8.5399341936829715E-3</v>
      </c>
      <c r="J4005" s="13">
        <v>1054.6099999999999</v>
      </c>
      <c r="K4005" s="13">
        <f>IFERROR(Table2[[#This Row],[Total Waste (tons)]] * Table2[[#This Row],[Household waste (%)]], NA())</f>
        <v>539297.24399999995</v>
      </c>
      <c r="L4005" s="13">
        <v>59.88</v>
      </c>
      <c r="M4005" s="10">
        <f>SUMIFS(Table2[Household waste (%)], Table2[Country], "Australia", Table2[Year], 2020)</f>
        <v>1412.17</v>
      </c>
      <c r="N4005" s="10">
        <f>COUNTIFS(Table2[Year], "USA")</f>
        <v>0</v>
      </c>
    </row>
    <row r="4006" spans="1:14" x14ac:dyDescent="0.35">
      <c r="A4006" s="8" t="s">
        <v>14</v>
      </c>
      <c r="B4006" s="9">
        <v>2020</v>
      </c>
      <c r="C4006" s="8" t="s">
        <v>22</v>
      </c>
      <c r="D4006" s="9">
        <v>45559.31</v>
      </c>
      <c r="E4006" s="10">
        <v>47508.31</v>
      </c>
      <c r="F4006" s="10">
        <f>IFERROR(Table2[[#This Row],[Economic loss ($ million)]]*1000000 / Table2[[#This Row],[Total Waste (tons)]], NA())</f>
        <v>1042779.4011805711</v>
      </c>
      <c r="G4006" s="10" t="str">
        <f t="shared" si="62"/>
        <v>Medium</v>
      </c>
      <c r="H4006" s="10">
        <v>137.62</v>
      </c>
      <c r="I4006" s="10">
        <f>IFERROR(Table2[[#This Row],[Total Waste (tons)]] / (Table2[[#This Row],[Population (million)]]*1000), NA())</f>
        <v>0.12491242837167219</v>
      </c>
      <c r="J4006" s="10">
        <v>364.73</v>
      </c>
      <c r="K4006" s="10">
        <f>IFERROR(Table2[[#This Row],[Total Waste (tons)]] * Table2[[#This Row],[Household waste (%)]], NA())</f>
        <v>1640590.7530999999</v>
      </c>
      <c r="L4006" s="10">
        <v>36.01</v>
      </c>
      <c r="M4006" s="10">
        <f>SUMIFS(Table2[Household waste (%)], Table2[Country], "Australia", Table2[Year], 2020)</f>
        <v>1412.17</v>
      </c>
      <c r="N4006" s="10">
        <f>COUNTIFS(Table2[Year], "USA")</f>
        <v>0</v>
      </c>
    </row>
    <row r="4007" spans="1:14" x14ac:dyDescent="0.35">
      <c r="A4007" s="11" t="s">
        <v>10</v>
      </c>
      <c r="B4007" s="12">
        <v>2022</v>
      </c>
      <c r="C4007" s="11" t="s">
        <v>22</v>
      </c>
      <c r="D4007" s="12">
        <v>20372.16</v>
      </c>
      <c r="E4007" s="13">
        <v>21673.06</v>
      </c>
      <c r="F4007" s="13">
        <f>IFERROR(Table2[[#This Row],[Economic loss ($ million)]]*1000000 / Table2[[#This Row],[Total Waste (tons)]], NA())</f>
        <v>1063856.7535303081</v>
      </c>
      <c r="G4007" s="13" t="str">
        <f t="shared" si="62"/>
        <v>Medium</v>
      </c>
      <c r="H4007" s="13">
        <v>141.76</v>
      </c>
      <c r="I4007" s="13">
        <f>IFERROR(Table2[[#This Row],[Total Waste (tons)]] / (Table2[[#This Row],[Population (million)]]*1000), NA())</f>
        <v>2.684503478810879E-2</v>
      </c>
      <c r="J4007" s="13">
        <v>758.88</v>
      </c>
      <c r="K4007" s="13">
        <f>IFERROR(Table2[[#This Row],[Total Waste (tons)]] * Table2[[#This Row],[Household waste (%)]], NA())</f>
        <v>1156934.9664</v>
      </c>
      <c r="L4007" s="13">
        <v>56.79</v>
      </c>
      <c r="M4007" s="10">
        <f>SUMIFS(Table2[Household waste (%)], Table2[Country], "Australia", Table2[Year], 2020)</f>
        <v>1412.17</v>
      </c>
      <c r="N4007" s="10">
        <f>COUNTIFS(Table2[Year], "USA")</f>
        <v>0</v>
      </c>
    </row>
    <row r="4008" spans="1:14" x14ac:dyDescent="0.35">
      <c r="A4008" s="8" t="s">
        <v>26</v>
      </c>
      <c r="B4008" s="9">
        <v>2022</v>
      </c>
      <c r="C4008" s="8" t="s">
        <v>11</v>
      </c>
      <c r="D4008" s="9">
        <v>18814.310000000001</v>
      </c>
      <c r="E4008" s="10">
        <v>16286.36</v>
      </c>
      <c r="F4008" s="10">
        <f>IFERROR(Table2[[#This Row],[Economic loss ($ million)]]*1000000 / Table2[[#This Row],[Total Waste (tons)]], NA())</f>
        <v>865636.8476973112</v>
      </c>
      <c r="G4008" s="10" t="str">
        <f t="shared" si="62"/>
        <v>Low</v>
      </c>
      <c r="H4008" s="10">
        <v>89.87</v>
      </c>
      <c r="I4008" s="10">
        <f>IFERROR(Table2[[#This Row],[Total Waste (tons)]] / (Table2[[#This Row],[Population (million)]]*1000), NA())</f>
        <v>1.3559960792510217E-2</v>
      </c>
      <c r="J4008" s="10">
        <v>1387.49</v>
      </c>
      <c r="K4008" s="10">
        <f>IFERROR(Table2[[#This Row],[Total Waste (tons)]] * Table2[[#This Row],[Household waste (%)]], NA())</f>
        <v>671859.01010000007</v>
      </c>
      <c r="L4008" s="10">
        <v>35.71</v>
      </c>
      <c r="M4008" s="10">
        <f>SUMIFS(Table2[Household waste (%)], Table2[Country], "Australia", Table2[Year], 2020)</f>
        <v>1412.17</v>
      </c>
      <c r="N4008" s="10">
        <f>COUNTIFS(Table2[Year], "USA")</f>
        <v>0</v>
      </c>
    </row>
    <row r="4009" spans="1:14" x14ac:dyDescent="0.35">
      <c r="A4009" s="11" t="s">
        <v>26</v>
      </c>
      <c r="B4009" s="12">
        <v>2023</v>
      </c>
      <c r="C4009" s="11" t="s">
        <v>15</v>
      </c>
      <c r="D4009" s="12">
        <v>25255.87</v>
      </c>
      <c r="E4009" s="13">
        <v>29351.15</v>
      </c>
      <c r="F4009" s="13">
        <f>IFERROR(Table2[[#This Row],[Economic loss ($ million)]]*1000000 / Table2[[#This Row],[Total Waste (tons)]], NA())</f>
        <v>1162151.6106948603</v>
      </c>
      <c r="G4009" s="13" t="str">
        <f t="shared" si="62"/>
        <v>High</v>
      </c>
      <c r="H4009" s="13">
        <v>160.37</v>
      </c>
      <c r="I4009" s="13">
        <f>IFERROR(Table2[[#This Row],[Total Waste (tons)]] / (Table2[[#This Row],[Population (million)]]*1000), NA())</f>
        <v>3.9233638326627622E-2</v>
      </c>
      <c r="J4009" s="13">
        <v>643.73</v>
      </c>
      <c r="K4009" s="13">
        <f>IFERROR(Table2[[#This Row],[Total Waste (tons)]] * Table2[[#This Row],[Household waste (%)]], NA())</f>
        <v>924617.4007</v>
      </c>
      <c r="L4009" s="13">
        <v>36.61</v>
      </c>
      <c r="M4009" s="10">
        <f>SUMIFS(Table2[Household waste (%)], Table2[Country], "Australia", Table2[Year], 2020)</f>
        <v>1412.17</v>
      </c>
      <c r="N4009" s="10">
        <f>COUNTIFS(Table2[Year], "USA")</f>
        <v>0</v>
      </c>
    </row>
    <row r="4010" spans="1:14" x14ac:dyDescent="0.35">
      <c r="A4010" s="8" t="s">
        <v>23</v>
      </c>
      <c r="B4010" s="9">
        <v>2022</v>
      </c>
      <c r="C4010" s="8" t="s">
        <v>22</v>
      </c>
      <c r="D4010" s="9">
        <v>24800.87</v>
      </c>
      <c r="E4010" s="10">
        <v>28942.48</v>
      </c>
      <c r="F4010" s="10">
        <f>IFERROR(Table2[[#This Row],[Economic loss ($ million)]]*1000000 / Table2[[#This Row],[Total Waste (tons)]], NA())</f>
        <v>1166994.5449494312</v>
      </c>
      <c r="G4010" s="10" t="str">
        <f t="shared" si="62"/>
        <v>High</v>
      </c>
      <c r="H4010" s="10">
        <v>94.71</v>
      </c>
      <c r="I4010" s="10">
        <f>IFERROR(Table2[[#This Row],[Total Waste (tons)]] / (Table2[[#This Row],[Population (million)]]*1000), NA())</f>
        <v>2.3395722883610359E-2</v>
      </c>
      <c r="J4010" s="10">
        <v>1060.06</v>
      </c>
      <c r="K4010" s="10">
        <f>IFERROR(Table2[[#This Row],[Total Waste (tons)]] * Table2[[#This Row],[Household waste (%)]], NA())</f>
        <v>1693899.4209999999</v>
      </c>
      <c r="L4010" s="10">
        <v>68.3</v>
      </c>
      <c r="M4010" s="10">
        <f>SUMIFS(Table2[Household waste (%)], Table2[Country], "Australia", Table2[Year], 2020)</f>
        <v>1412.17</v>
      </c>
      <c r="N4010" s="10">
        <f>COUNTIFS(Table2[Year], "USA")</f>
        <v>0</v>
      </c>
    </row>
    <row r="4011" spans="1:14" x14ac:dyDescent="0.35">
      <c r="A4011" s="11" t="s">
        <v>10</v>
      </c>
      <c r="B4011" s="12">
        <v>2018</v>
      </c>
      <c r="C4011" s="11" t="s">
        <v>13</v>
      </c>
      <c r="D4011" s="12">
        <v>24220.54</v>
      </c>
      <c r="E4011" s="13">
        <v>20618.900000000001</v>
      </c>
      <c r="F4011" s="13">
        <f>IFERROR(Table2[[#This Row],[Economic loss ($ million)]]*1000000 / Table2[[#This Row],[Total Waste (tons)]], NA())</f>
        <v>851298.11308913841</v>
      </c>
      <c r="G4011" s="13" t="str">
        <f t="shared" si="62"/>
        <v>Low</v>
      </c>
      <c r="H4011" s="13">
        <v>93.73</v>
      </c>
      <c r="I4011" s="13">
        <f>IFERROR(Table2[[#This Row],[Total Waste (tons)]] / (Table2[[#This Row],[Population (million)]]*1000), NA())</f>
        <v>9.6166679901532603E-2</v>
      </c>
      <c r="J4011" s="13">
        <v>251.86</v>
      </c>
      <c r="K4011" s="13">
        <f>IFERROR(Table2[[#This Row],[Total Waste (tons)]] * Table2[[#This Row],[Household waste (%)]], NA())</f>
        <v>1137154.3530000001</v>
      </c>
      <c r="L4011" s="13">
        <v>46.95</v>
      </c>
      <c r="M4011" s="10">
        <f>SUMIFS(Table2[Household waste (%)], Table2[Country], "Australia", Table2[Year], 2020)</f>
        <v>1412.17</v>
      </c>
      <c r="N4011" s="10">
        <f>COUNTIFS(Table2[Year], "USA")</f>
        <v>0</v>
      </c>
    </row>
    <row r="4012" spans="1:14" x14ac:dyDescent="0.35">
      <c r="A4012" s="8" t="s">
        <v>23</v>
      </c>
      <c r="B4012" s="9">
        <v>2024</v>
      </c>
      <c r="C4012" s="8" t="s">
        <v>15</v>
      </c>
      <c r="D4012" s="9">
        <v>7290.09</v>
      </c>
      <c r="E4012" s="10">
        <v>6996.1</v>
      </c>
      <c r="F4012" s="10">
        <f>IFERROR(Table2[[#This Row],[Economic loss ($ million)]]*1000000 / Table2[[#This Row],[Total Waste (tons)]], NA())</f>
        <v>959672.65150361648</v>
      </c>
      <c r="G4012" s="10" t="str">
        <f t="shared" si="62"/>
        <v>Medium</v>
      </c>
      <c r="H4012" s="10">
        <v>131.22999999999999</v>
      </c>
      <c r="I4012" s="10">
        <f>IFERROR(Table2[[#This Row],[Total Waste (tons)]] / (Table2[[#This Row],[Population (million)]]*1000), NA())</f>
        <v>1.4506198388220077E-2</v>
      </c>
      <c r="J4012" s="10">
        <v>502.55</v>
      </c>
      <c r="K4012" s="10">
        <f>IFERROR(Table2[[#This Row],[Total Waste (tons)]] * Table2[[#This Row],[Household waste (%)]], NA())</f>
        <v>412546.19310000003</v>
      </c>
      <c r="L4012" s="10">
        <v>56.59</v>
      </c>
      <c r="M4012" s="10">
        <f>SUMIFS(Table2[Household waste (%)], Table2[Country], "Australia", Table2[Year], 2020)</f>
        <v>1412.17</v>
      </c>
      <c r="N4012" s="10">
        <f>COUNTIFS(Table2[Year], "USA")</f>
        <v>0</v>
      </c>
    </row>
    <row r="4013" spans="1:14" x14ac:dyDescent="0.35">
      <c r="A4013" s="11" t="s">
        <v>23</v>
      </c>
      <c r="B4013" s="12">
        <v>2018</v>
      </c>
      <c r="C4013" s="11" t="s">
        <v>25</v>
      </c>
      <c r="D4013" s="12">
        <v>27534.23</v>
      </c>
      <c r="E4013" s="13">
        <v>29110.52</v>
      </c>
      <c r="F4013" s="13">
        <f>IFERROR(Table2[[#This Row],[Economic loss ($ million)]]*1000000 / Table2[[#This Row],[Total Waste (tons)]], NA())</f>
        <v>1057248.3777465359</v>
      </c>
      <c r="G4013" s="13" t="str">
        <f t="shared" si="62"/>
        <v>Medium</v>
      </c>
      <c r="H4013" s="13">
        <v>162.58000000000001</v>
      </c>
      <c r="I4013" s="13">
        <f>IFERROR(Table2[[#This Row],[Total Waste (tons)]] / (Table2[[#This Row],[Population (million)]]*1000), NA())</f>
        <v>3.9705577827127733E-2</v>
      </c>
      <c r="J4013" s="13">
        <v>693.46</v>
      </c>
      <c r="K4013" s="13">
        <f>IFERROR(Table2[[#This Row],[Total Waste (tons)]] * Table2[[#This Row],[Household waste (%)]], NA())</f>
        <v>1921063.2270999998</v>
      </c>
      <c r="L4013" s="13">
        <v>69.77</v>
      </c>
      <c r="M4013" s="10">
        <f>SUMIFS(Table2[Household waste (%)], Table2[Country], "Australia", Table2[Year], 2020)</f>
        <v>1412.17</v>
      </c>
      <c r="N4013" s="10">
        <f>COUNTIFS(Table2[Year], "USA")</f>
        <v>0</v>
      </c>
    </row>
    <row r="4014" spans="1:14" x14ac:dyDescent="0.35">
      <c r="A4014" s="8" t="s">
        <v>28</v>
      </c>
      <c r="B4014" s="9">
        <v>2021</v>
      </c>
      <c r="C4014" s="8" t="s">
        <v>25</v>
      </c>
      <c r="D4014" s="9">
        <v>4405.63</v>
      </c>
      <c r="E4014" s="10">
        <v>4759.8100000000004</v>
      </c>
      <c r="F4014" s="10">
        <f>IFERROR(Table2[[#This Row],[Economic loss ($ million)]]*1000000 / Table2[[#This Row],[Total Waste (tons)]], NA())</f>
        <v>1080392.5885741652</v>
      </c>
      <c r="G4014" s="10" t="str">
        <f t="shared" si="62"/>
        <v>Medium</v>
      </c>
      <c r="H4014" s="10">
        <v>116.46</v>
      </c>
      <c r="I4014" s="10">
        <f>IFERROR(Table2[[#This Row],[Total Waste (tons)]] / (Table2[[#This Row],[Population (million)]]*1000), NA())</f>
        <v>5.9826588810429113E-2</v>
      </c>
      <c r="J4014" s="10">
        <v>73.64</v>
      </c>
      <c r="K4014" s="10">
        <f>IFERROR(Table2[[#This Row],[Total Waste (tons)]] * Table2[[#This Row],[Household waste (%)]], NA())</f>
        <v>210456.94510000001</v>
      </c>
      <c r="L4014" s="10">
        <v>47.77</v>
      </c>
      <c r="M4014" s="10">
        <f>SUMIFS(Table2[Household waste (%)], Table2[Country], "Australia", Table2[Year], 2020)</f>
        <v>1412.17</v>
      </c>
      <c r="N4014" s="10">
        <f>COUNTIFS(Table2[Year], "USA")</f>
        <v>0</v>
      </c>
    </row>
    <row r="4015" spans="1:14" x14ac:dyDescent="0.35">
      <c r="A4015" s="11" t="s">
        <v>8</v>
      </c>
      <c r="B4015" s="12">
        <v>2023</v>
      </c>
      <c r="C4015" s="11" t="s">
        <v>19</v>
      </c>
      <c r="D4015" s="12">
        <v>19342.060000000001</v>
      </c>
      <c r="E4015" s="13">
        <v>19006.54</v>
      </c>
      <c r="F4015" s="13">
        <f>IFERROR(Table2[[#This Row],[Economic loss ($ million)]]*1000000 / Table2[[#This Row],[Total Waste (tons)]], NA())</f>
        <v>982653.34716157429</v>
      </c>
      <c r="G4015" s="13" t="str">
        <f t="shared" si="62"/>
        <v>Medium</v>
      </c>
      <c r="H4015" s="13">
        <v>175.68</v>
      </c>
      <c r="I4015" s="13">
        <f>IFERROR(Table2[[#This Row],[Total Waste (tons)]] / (Table2[[#This Row],[Population (million)]]*1000), NA())</f>
        <v>1.9636011085956775E-2</v>
      </c>
      <c r="J4015" s="13">
        <v>985.03</v>
      </c>
      <c r="K4015" s="13">
        <f>IFERROR(Table2[[#This Row],[Total Waste (tons)]] * Table2[[#This Row],[Household waste (%)]], NA())</f>
        <v>1278316.7454000001</v>
      </c>
      <c r="L4015" s="13">
        <v>66.09</v>
      </c>
      <c r="M4015" s="10">
        <f>SUMIFS(Table2[Household waste (%)], Table2[Country], "Australia", Table2[Year], 2020)</f>
        <v>1412.17</v>
      </c>
      <c r="N4015" s="10">
        <f>COUNTIFS(Table2[Year], "USA")</f>
        <v>0</v>
      </c>
    </row>
    <row r="4016" spans="1:14" x14ac:dyDescent="0.35">
      <c r="A4016" s="8" t="s">
        <v>33</v>
      </c>
      <c r="B4016" s="9">
        <v>2023</v>
      </c>
      <c r="C4016" s="8" t="s">
        <v>11</v>
      </c>
      <c r="D4016" s="9">
        <v>4171.2</v>
      </c>
      <c r="E4016" s="10">
        <v>3903.89</v>
      </c>
      <c r="F4016" s="10">
        <f>IFERROR(Table2[[#This Row],[Economic loss ($ million)]]*1000000 / Table2[[#This Row],[Total Waste (tons)]], NA())</f>
        <v>935915.32412734954</v>
      </c>
      <c r="G4016" s="10" t="str">
        <f t="shared" si="62"/>
        <v>Low</v>
      </c>
      <c r="H4016" s="10">
        <v>130.46</v>
      </c>
      <c r="I4016" s="10">
        <f>IFERROR(Table2[[#This Row],[Total Waste (tons)]] / (Table2[[#This Row],[Population (million)]]*1000), NA())</f>
        <v>3.988258578982092E-3</v>
      </c>
      <c r="J4016" s="10">
        <v>1045.8699999999999</v>
      </c>
      <c r="K4016" s="10">
        <f>IFERROR(Table2[[#This Row],[Total Waste (tons)]] * Table2[[#This Row],[Household waste (%)]], NA())</f>
        <v>135897.696</v>
      </c>
      <c r="L4016" s="10">
        <v>32.58</v>
      </c>
      <c r="M4016" s="10">
        <f>SUMIFS(Table2[Household waste (%)], Table2[Country], "Australia", Table2[Year], 2020)</f>
        <v>1412.17</v>
      </c>
      <c r="N4016" s="10">
        <f>COUNTIFS(Table2[Year], "USA")</f>
        <v>0</v>
      </c>
    </row>
    <row r="4017" spans="1:14" x14ac:dyDescent="0.35">
      <c r="A4017" s="11" t="s">
        <v>16</v>
      </c>
      <c r="B4017" s="12">
        <v>2019</v>
      </c>
      <c r="C4017" s="11" t="s">
        <v>25</v>
      </c>
      <c r="D4017" s="12">
        <v>23728.91</v>
      </c>
      <c r="E4017" s="13">
        <v>23191.39</v>
      </c>
      <c r="F4017" s="13">
        <f>IFERROR(Table2[[#This Row],[Economic loss ($ million)]]*1000000 / Table2[[#This Row],[Total Waste (tons)]], NA())</f>
        <v>977347.46349495195</v>
      </c>
      <c r="G4017" s="13" t="str">
        <f t="shared" si="62"/>
        <v>Medium</v>
      </c>
      <c r="H4017" s="13">
        <v>30.35</v>
      </c>
      <c r="I4017" s="13">
        <f>IFERROR(Table2[[#This Row],[Total Waste (tons)]] / (Table2[[#This Row],[Population (million)]]*1000), NA())</f>
        <v>2.0723938864628821E-2</v>
      </c>
      <c r="J4017" s="13">
        <v>1145</v>
      </c>
      <c r="K4017" s="13">
        <f>IFERROR(Table2[[#This Row],[Total Waste (tons)]] * Table2[[#This Row],[Household waste (%)]], NA())</f>
        <v>1413531.1687</v>
      </c>
      <c r="L4017" s="13">
        <v>59.57</v>
      </c>
      <c r="M4017" s="10">
        <f>SUMIFS(Table2[Household waste (%)], Table2[Country], "Australia", Table2[Year], 2020)</f>
        <v>1412.17</v>
      </c>
      <c r="N4017" s="10">
        <f>COUNTIFS(Table2[Year], "USA")</f>
        <v>0</v>
      </c>
    </row>
    <row r="4018" spans="1:14" x14ac:dyDescent="0.35">
      <c r="A4018" s="8" t="s">
        <v>32</v>
      </c>
      <c r="B4018" s="9">
        <v>2023</v>
      </c>
      <c r="C4018" s="8" t="s">
        <v>25</v>
      </c>
      <c r="D4018" s="9">
        <v>34600.629999999997</v>
      </c>
      <c r="E4018" s="10">
        <v>33104.379999999997</v>
      </c>
      <c r="F4018" s="10">
        <f>IFERROR(Table2[[#This Row],[Economic loss ($ million)]]*1000000 / Table2[[#This Row],[Total Waste (tons)]], NA())</f>
        <v>956756.56772723503</v>
      </c>
      <c r="G4018" s="10" t="str">
        <f t="shared" si="62"/>
        <v>Medium</v>
      </c>
      <c r="H4018" s="10">
        <v>185.05</v>
      </c>
      <c r="I4018" s="10">
        <f>IFERROR(Table2[[#This Row],[Total Waste (tons)]] / (Table2[[#This Row],[Population (million)]]*1000), NA())</f>
        <v>7.2324219811458784E-2</v>
      </c>
      <c r="J4018" s="10">
        <v>478.41</v>
      </c>
      <c r="K4018" s="10">
        <f>IFERROR(Table2[[#This Row],[Total Waste (tons)]] * Table2[[#This Row],[Household waste (%)]], NA())</f>
        <v>2119634.5937999999</v>
      </c>
      <c r="L4018" s="10">
        <v>61.26</v>
      </c>
      <c r="M4018" s="10">
        <f>SUMIFS(Table2[Household waste (%)], Table2[Country], "Australia", Table2[Year], 2020)</f>
        <v>1412.17</v>
      </c>
      <c r="N4018" s="10">
        <f>COUNTIFS(Table2[Year], "USA")</f>
        <v>0</v>
      </c>
    </row>
    <row r="4019" spans="1:14" x14ac:dyDescent="0.35">
      <c r="A4019" s="11" t="s">
        <v>23</v>
      </c>
      <c r="B4019" s="12">
        <v>2023</v>
      </c>
      <c r="C4019" s="11" t="s">
        <v>15</v>
      </c>
      <c r="D4019" s="12">
        <v>18902.400000000001</v>
      </c>
      <c r="E4019" s="13">
        <v>18747.79</v>
      </c>
      <c r="F4019" s="13">
        <f>IFERROR(Table2[[#This Row],[Economic loss ($ million)]]*1000000 / Table2[[#This Row],[Total Waste (tons)]], NA())</f>
        <v>991820.61537159292</v>
      </c>
      <c r="G4019" s="13" t="str">
        <f t="shared" si="62"/>
        <v>Medium</v>
      </c>
      <c r="H4019" s="13">
        <v>100.82</v>
      </c>
      <c r="I4019" s="13">
        <f>IFERROR(Table2[[#This Row],[Total Waste (tons)]] / (Table2[[#This Row],[Population (million)]]*1000), NA())</f>
        <v>5.1221851881960823E-2</v>
      </c>
      <c r="J4019" s="13">
        <v>369.03</v>
      </c>
      <c r="K4019" s="13">
        <f>IFERROR(Table2[[#This Row],[Total Waste (tons)]] * Table2[[#This Row],[Household waste (%)]], NA())</f>
        <v>858357.98400000005</v>
      </c>
      <c r="L4019" s="13">
        <v>45.41</v>
      </c>
      <c r="M4019" s="10">
        <f>SUMIFS(Table2[Household waste (%)], Table2[Country], "Australia", Table2[Year], 2020)</f>
        <v>1412.17</v>
      </c>
      <c r="N4019" s="10">
        <f>COUNTIFS(Table2[Year], "USA")</f>
        <v>0</v>
      </c>
    </row>
    <row r="4020" spans="1:14" x14ac:dyDescent="0.35">
      <c r="A4020" s="8" t="s">
        <v>8</v>
      </c>
      <c r="B4020" s="9">
        <v>2023</v>
      </c>
      <c r="C4020" s="8" t="s">
        <v>13</v>
      </c>
      <c r="D4020" s="9">
        <v>17597.05</v>
      </c>
      <c r="E4020" s="10">
        <v>17582.88</v>
      </c>
      <c r="F4020" s="10">
        <f>IFERROR(Table2[[#This Row],[Economic loss ($ million)]]*1000000 / Table2[[#This Row],[Total Waste (tons)]], NA())</f>
        <v>999194.75139298919</v>
      </c>
      <c r="G4020" s="10" t="str">
        <f t="shared" si="62"/>
        <v>Medium</v>
      </c>
      <c r="H4020" s="10">
        <v>164.06</v>
      </c>
      <c r="I4020" s="10">
        <f>IFERROR(Table2[[#This Row],[Total Waste (tons)]] / (Table2[[#This Row],[Population (million)]]*1000), NA())</f>
        <v>7.8981373429084373E-2</v>
      </c>
      <c r="J4020" s="10">
        <v>222.8</v>
      </c>
      <c r="K4020" s="10">
        <f>IFERROR(Table2[[#This Row],[Total Waste (tons)]] * Table2[[#This Row],[Household waste (%)]], NA())</f>
        <v>1047376.416</v>
      </c>
      <c r="L4020" s="10">
        <v>59.52</v>
      </c>
      <c r="M4020" s="10">
        <f>SUMIFS(Table2[Household waste (%)], Table2[Country], "Australia", Table2[Year], 2020)</f>
        <v>1412.17</v>
      </c>
      <c r="N4020" s="10">
        <f>COUNTIFS(Table2[Year], "USA")</f>
        <v>0</v>
      </c>
    </row>
    <row r="4021" spans="1:14" x14ac:dyDescent="0.35">
      <c r="A4021" s="11" t="s">
        <v>30</v>
      </c>
      <c r="B4021" s="12">
        <v>2022</v>
      </c>
      <c r="C4021" s="11" t="s">
        <v>19</v>
      </c>
      <c r="D4021" s="12">
        <v>35852.300000000003</v>
      </c>
      <c r="E4021" s="13">
        <v>41996.52</v>
      </c>
      <c r="F4021" s="13">
        <f>IFERROR(Table2[[#This Row],[Economic loss ($ million)]]*1000000 / Table2[[#This Row],[Total Waste (tons)]], NA())</f>
        <v>1171375.8949913951</v>
      </c>
      <c r="G4021" s="13" t="str">
        <f t="shared" si="62"/>
        <v>High</v>
      </c>
      <c r="H4021" s="13">
        <v>167.88</v>
      </c>
      <c r="I4021" s="13">
        <f>IFERROR(Table2[[#This Row],[Total Waste (tons)]] / (Table2[[#This Row],[Population (million)]]*1000), NA())</f>
        <v>2.7427839192135563E-2</v>
      </c>
      <c r="J4021" s="13">
        <v>1307.1500000000001</v>
      </c>
      <c r="K4021" s="13">
        <f>IFERROR(Table2[[#This Row],[Total Waste (tons)]] * Table2[[#This Row],[Household waste (%)]], NA())</f>
        <v>1994463.4490000003</v>
      </c>
      <c r="L4021" s="13">
        <v>55.63</v>
      </c>
      <c r="M4021" s="10">
        <f>SUMIFS(Table2[Household waste (%)], Table2[Country], "Australia", Table2[Year], 2020)</f>
        <v>1412.17</v>
      </c>
      <c r="N4021" s="10">
        <f>COUNTIFS(Table2[Year], "USA")</f>
        <v>0</v>
      </c>
    </row>
    <row r="4022" spans="1:14" x14ac:dyDescent="0.35">
      <c r="A4022" s="8" t="s">
        <v>14</v>
      </c>
      <c r="B4022" s="9">
        <v>2018</v>
      </c>
      <c r="C4022" s="8" t="s">
        <v>25</v>
      </c>
      <c r="D4022" s="9">
        <v>38755.01</v>
      </c>
      <c r="E4022" s="10">
        <v>39812.519999999997</v>
      </c>
      <c r="F4022" s="10">
        <f>IFERROR(Table2[[#This Row],[Economic loss ($ million)]]*1000000 / Table2[[#This Row],[Total Waste (tons)]], NA())</f>
        <v>1027287.0526933162</v>
      </c>
      <c r="G4022" s="10" t="str">
        <f t="shared" si="62"/>
        <v>Medium</v>
      </c>
      <c r="H4022" s="10">
        <v>58.81</v>
      </c>
      <c r="I4022" s="10">
        <f>IFERROR(Table2[[#This Row],[Total Waste (tons)]] / (Table2[[#This Row],[Population (million)]]*1000), NA())</f>
        <v>4.3258670149237073E-2</v>
      </c>
      <c r="J4022" s="10">
        <v>895.89</v>
      </c>
      <c r="K4022" s="10">
        <f>IFERROR(Table2[[#This Row],[Total Waste (tons)]] * Table2[[#This Row],[Household waste (%)]], NA())</f>
        <v>1735061.7977000002</v>
      </c>
      <c r="L4022" s="10">
        <v>44.77</v>
      </c>
      <c r="M4022" s="10">
        <f>SUMIFS(Table2[Household waste (%)], Table2[Country], "Australia", Table2[Year], 2020)</f>
        <v>1412.17</v>
      </c>
      <c r="N4022" s="10">
        <f>COUNTIFS(Table2[Year], "USA")</f>
        <v>0</v>
      </c>
    </row>
    <row r="4023" spans="1:14" x14ac:dyDescent="0.35">
      <c r="A4023" s="11" t="s">
        <v>8</v>
      </c>
      <c r="B4023" s="12">
        <v>2020</v>
      </c>
      <c r="C4023" s="11" t="s">
        <v>22</v>
      </c>
      <c r="D4023" s="12">
        <v>8307.99</v>
      </c>
      <c r="E4023" s="13">
        <v>6650.19</v>
      </c>
      <c r="F4023" s="13">
        <f>IFERROR(Table2[[#This Row],[Economic loss ($ million)]]*1000000 / Table2[[#This Row],[Total Waste (tons)]], NA())</f>
        <v>800457.15028544818</v>
      </c>
      <c r="G4023" s="13" t="str">
        <f t="shared" si="62"/>
        <v>Low</v>
      </c>
      <c r="H4023" s="13">
        <v>149.59</v>
      </c>
      <c r="I4023" s="13">
        <f>IFERROR(Table2[[#This Row],[Total Waste (tons)]] / (Table2[[#This Row],[Population (million)]]*1000), NA())</f>
        <v>3.7568915619064842E-2</v>
      </c>
      <c r="J4023" s="13">
        <v>221.14</v>
      </c>
      <c r="K4023" s="13">
        <f>IFERROR(Table2[[#This Row],[Total Waste (tons)]] * Table2[[#This Row],[Household waste (%)]], NA())</f>
        <v>417144.17790000001</v>
      </c>
      <c r="L4023" s="13">
        <v>50.21</v>
      </c>
      <c r="M4023" s="10">
        <f>SUMIFS(Table2[Household waste (%)], Table2[Country], "Australia", Table2[Year], 2020)</f>
        <v>1412.17</v>
      </c>
      <c r="N4023" s="10">
        <f>COUNTIFS(Table2[Year], "USA")</f>
        <v>0</v>
      </c>
    </row>
    <row r="4024" spans="1:14" x14ac:dyDescent="0.35">
      <c r="A4024" s="8" t="s">
        <v>34</v>
      </c>
      <c r="B4024" s="9">
        <v>2021</v>
      </c>
      <c r="C4024" s="8" t="s">
        <v>13</v>
      </c>
      <c r="D4024" s="9">
        <v>41548.85</v>
      </c>
      <c r="E4024" s="10">
        <v>34033.339999999997</v>
      </c>
      <c r="F4024" s="10">
        <f>IFERROR(Table2[[#This Row],[Economic loss ($ million)]]*1000000 / Table2[[#This Row],[Total Waste (tons)]], NA())</f>
        <v>819116.29323073919</v>
      </c>
      <c r="G4024" s="10" t="str">
        <f t="shared" si="62"/>
        <v>Low</v>
      </c>
      <c r="H4024" s="10">
        <v>106.19</v>
      </c>
      <c r="I4024" s="10">
        <f>IFERROR(Table2[[#This Row],[Total Waste (tons)]] / (Table2[[#This Row],[Population (million)]]*1000), NA())</f>
        <v>7.3662949436210198E-2</v>
      </c>
      <c r="J4024" s="10">
        <v>564.04</v>
      </c>
      <c r="K4024" s="10">
        <f>IFERROR(Table2[[#This Row],[Total Waste (tons)]] * Table2[[#This Row],[Household waste (%)]], NA())</f>
        <v>1741312.3034999997</v>
      </c>
      <c r="L4024" s="10">
        <v>41.91</v>
      </c>
      <c r="M4024" s="10">
        <f>SUMIFS(Table2[Household waste (%)], Table2[Country], "Australia", Table2[Year], 2020)</f>
        <v>1412.17</v>
      </c>
      <c r="N4024" s="10">
        <f>COUNTIFS(Table2[Year], "USA")</f>
        <v>0</v>
      </c>
    </row>
    <row r="4025" spans="1:14" x14ac:dyDescent="0.35">
      <c r="A4025" s="11" t="s">
        <v>33</v>
      </c>
      <c r="B4025" s="12">
        <v>2024</v>
      </c>
      <c r="C4025" s="11" t="s">
        <v>13</v>
      </c>
      <c r="D4025" s="12">
        <v>48474.74</v>
      </c>
      <c r="E4025" s="13">
        <v>43605.18</v>
      </c>
      <c r="F4025" s="13">
        <f>IFERROR(Table2[[#This Row],[Economic loss ($ million)]]*1000000 / Table2[[#This Row],[Total Waste (tons)]], NA())</f>
        <v>899544.38125918782</v>
      </c>
      <c r="G4025" s="13" t="str">
        <f t="shared" si="62"/>
        <v>Low</v>
      </c>
      <c r="H4025" s="13">
        <v>39.270000000000003</v>
      </c>
      <c r="I4025" s="13">
        <f>IFERROR(Table2[[#This Row],[Total Waste (tons)]] / (Table2[[#This Row],[Population (million)]]*1000), NA())</f>
        <v>5.76956604537123E-2</v>
      </c>
      <c r="J4025" s="13">
        <v>840.18</v>
      </c>
      <c r="K4025" s="13">
        <f>IFERROR(Table2[[#This Row],[Total Waste (tons)]] * Table2[[#This Row],[Household waste (%)]], NA())</f>
        <v>3197878.5977999996</v>
      </c>
      <c r="L4025" s="13">
        <v>65.97</v>
      </c>
      <c r="M4025" s="10">
        <f>SUMIFS(Table2[Household waste (%)], Table2[Country], "Australia", Table2[Year], 2020)</f>
        <v>1412.17</v>
      </c>
      <c r="N4025" s="10">
        <f>COUNTIFS(Table2[Year], "USA")</f>
        <v>0</v>
      </c>
    </row>
    <row r="4026" spans="1:14" x14ac:dyDescent="0.35">
      <c r="A4026" s="8" t="s">
        <v>30</v>
      </c>
      <c r="B4026" s="9">
        <v>2021</v>
      </c>
      <c r="C4026" s="8" t="s">
        <v>9</v>
      </c>
      <c r="D4026" s="9">
        <v>28916.69</v>
      </c>
      <c r="E4026" s="10">
        <v>32196.55</v>
      </c>
      <c r="F4026" s="10">
        <f>IFERROR(Table2[[#This Row],[Economic loss ($ million)]]*1000000 / Table2[[#This Row],[Total Waste (tons)]], NA())</f>
        <v>1113424.4617900597</v>
      </c>
      <c r="G4026" s="10" t="str">
        <f t="shared" si="62"/>
        <v>High</v>
      </c>
      <c r="H4026" s="10">
        <v>134.55000000000001</v>
      </c>
      <c r="I4026" s="10">
        <f>IFERROR(Table2[[#This Row],[Total Waste (tons)]] / (Table2[[#This Row],[Population (million)]]*1000), NA())</f>
        <v>3.0413010096760621E-2</v>
      </c>
      <c r="J4026" s="10">
        <v>950.8</v>
      </c>
      <c r="K4026" s="10">
        <f>IFERROR(Table2[[#This Row],[Total Waste (tons)]] * Table2[[#This Row],[Household waste (%)]], NA())</f>
        <v>909719.06739999994</v>
      </c>
      <c r="L4026" s="10">
        <v>31.46</v>
      </c>
      <c r="M4026" s="10">
        <f>SUMIFS(Table2[Household waste (%)], Table2[Country], "Australia", Table2[Year], 2020)</f>
        <v>1412.17</v>
      </c>
      <c r="N4026" s="10">
        <f>COUNTIFS(Table2[Year], "USA")</f>
        <v>0</v>
      </c>
    </row>
    <row r="4027" spans="1:14" x14ac:dyDescent="0.35">
      <c r="A4027" s="11" t="s">
        <v>24</v>
      </c>
      <c r="B4027" s="12">
        <v>2019</v>
      </c>
      <c r="C4027" s="11" t="s">
        <v>11</v>
      </c>
      <c r="D4027" s="12">
        <v>31980.71</v>
      </c>
      <c r="E4027" s="13">
        <v>35434.660000000003</v>
      </c>
      <c r="F4027" s="13">
        <f>IFERROR(Table2[[#This Row],[Economic loss ($ million)]]*1000000 / Table2[[#This Row],[Total Waste (tons)]], NA())</f>
        <v>1108001.0418780572</v>
      </c>
      <c r="G4027" s="13" t="str">
        <f t="shared" si="62"/>
        <v>High</v>
      </c>
      <c r="H4027" s="13">
        <v>132.11000000000001</v>
      </c>
      <c r="I4027" s="13">
        <f>IFERROR(Table2[[#This Row],[Total Waste (tons)]] / (Table2[[#This Row],[Population (million)]]*1000), NA())</f>
        <v>9.0040852525480039E-2</v>
      </c>
      <c r="J4027" s="13">
        <v>355.18</v>
      </c>
      <c r="K4027" s="13">
        <f>IFERROR(Table2[[#This Row],[Total Waste (tons)]] * Table2[[#This Row],[Household waste (%)]], NA())</f>
        <v>1129238.8700999999</v>
      </c>
      <c r="L4027" s="13">
        <v>35.31</v>
      </c>
      <c r="M4027" s="10">
        <f>SUMIFS(Table2[Household waste (%)], Table2[Country], "Australia", Table2[Year], 2020)</f>
        <v>1412.17</v>
      </c>
      <c r="N4027" s="10">
        <f>COUNTIFS(Table2[Year], "USA")</f>
        <v>0</v>
      </c>
    </row>
    <row r="4028" spans="1:14" x14ac:dyDescent="0.35">
      <c r="A4028" s="8" t="s">
        <v>28</v>
      </c>
      <c r="B4028" s="9">
        <v>2018</v>
      </c>
      <c r="C4028" s="8" t="s">
        <v>15</v>
      </c>
      <c r="D4028" s="9">
        <v>29922.27</v>
      </c>
      <c r="E4028" s="10">
        <v>35494.18</v>
      </c>
      <c r="F4028" s="10">
        <f>IFERROR(Table2[[#This Row],[Economic loss ($ million)]]*1000000 / Table2[[#This Row],[Total Waste (tons)]], NA())</f>
        <v>1186212.8107259241</v>
      </c>
      <c r="G4028" s="10" t="str">
        <f t="shared" si="62"/>
        <v>High</v>
      </c>
      <c r="H4028" s="10">
        <v>53.99</v>
      </c>
      <c r="I4028" s="10">
        <f>IFERROR(Table2[[#This Row],[Total Waste (tons)]] / (Table2[[#This Row],[Population (million)]]*1000), NA())</f>
        <v>2.6278724805690951E-2</v>
      </c>
      <c r="J4028" s="10">
        <v>1138.6500000000001</v>
      </c>
      <c r="K4028" s="10">
        <f>IFERROR(Table2[[#This Row],[Total Waste (tons)]] * Table2[[#This Row],[Household waste (%)]], NA())</f>
        <v>1530524.1105</v>
      </c>
      <c r="L4028" s="10">
        <v>51.15</v>
      </c>
      <c r="M4028" s="10">
        <f>SUMIFS(Table2[Household waste (%)], Table2[Country], "Australia", Table2[Year], 2020)</f>
        <v>1412.17</v>
      </c>
      <c r="N4028" s="10">
        <f>COUNTIFS(Table2[Year], "USA")</f>
        <v>0</v>
      </c>
    </row>
    <row r="4029" spans="1:14" x14ac:dyDescent="0.35">
      <c r="A4029" s="11" t="s">
        <v>12</v>
      </c>
      <c r="B4029" s="12">
        <v>2020</v>
      </c>
      <c r="C4029" s="11" t="s">
        <v>9</v>
      </c>
      <c r="D4029" s="12">
        <v>38681.870000000003</v>
      </c>
      <c r="E4029" s="13">
        <v>33973.5</v>
      </c>
      <c r="F4029" s="13">
        <f>IFERROR(Table2[[#This Row],[Economic loss ($ million)]]*1000000 / Table2[[#This Row],[Total Waste (tons)]], NA())</f>
        <v>878279.66951959662</v>
      </c>
      <c r="G4029" s="13" t="str">
        <f t="shared" si="62"/>
        <v>Low</v>
      </c>
      <c r="H4029" s="13">
        <v>27.75</v>
      </c>
      <c r="I4029" s="13">
        <f>IFERROR(Table2[[#This Row],[Total Waste (tons)]] / (Table2[[#This Row],[Population (million)]]*1000), NA())</f>
        <v>3.6682316905482168E-2</v>
      </c>
      <c r="J4029" s="13">
        <v>1054.51</v>
      </c>
      <c r="K4029" s="13">
        <f>IFERROR(Table2[[#This Row],[Total Waste (tons)]] * Table2[[#This Row],[Household waste (%)]], NA())</f>
        <v>2510840.1817000001</v>
      </c>
      <c r="L4029" s="13">
        <v>64.91</v>
      </c>
      <c r="M4029" s="10">
        <f>SUMIFS(Table2[Household waste (%)], Table2[Country], "Australia", Table2[Year], 2020)</f>
        <v>1412.17</v>
      </c>
      <c r="N4029" s="10">
        <f>COUNTIFS(Table2[Year], "USA")</f>
        <v>0</v>
      </c>
    </row>
    <row r="4030" spans="1:14" x14ac:dyDescent="0.35">
      <c r="A4030" s="8" t="s">
        <v>33</v>
      </c>
      <c r="B4030" s="9">
        <v>2019</v>
      </c>
      <c r="C4030" s="8" t="s">
        <v>15</v>
      </c>
      <c r="D4030" s="9">
        <v>17963.27</v>
      </c>
      <c r="E4030" s="10">
        <v>20605.61</v>
      </c>
      <c r="F4030" s="10">
        <f>IFERROR(Table2[[#This Row],[Economic loss ($ million)]]*1000000 / Table2[[#This Row],[Total Waste (tons)]], NA())</f>
        <v>1147096.8259119859</v>
      </c>
      <c r="G4030" s="10" t="str">
        <f t="shared" si="62"/>
        <v>High</v>
      </c>
      <c r="H4030" s="10">
        <v>22.52</v>
      </c>
      <c r="I4030" s="10">
        <f>IFERROR(Table2[[#This Row],[Total Waste (tons)]] / (Table2[[#This Row],[Population (million)]]*1000), NA())</f>
        <v>5.695573734106979E-2</v>
      </c>
      <c r="J4030" s="10">
        <v>315.39</v>
      </c>
      <c r="K4030" s="10">
        <f>IFERROR(Table2[[#This Row],[Total Waste (tons)]] * Table2[[#This Row],[Household waste (%)]], NA())</f>
        <v>704519.44940000004</v>
      </c>
      <c r="L4030" s="10">
        <v>39.22</v>
      </c>
      <c r="M4030" s="10">
        <f>SUMIFS(Table2[Household waste (%)], Table2[Country], "Australia", Table2[Year], 2020)</f>
        <v>1412.17</v>
      </c>
      <c r="N4030" s="10">
        <f>COUNTIFS(Table2[Year], "USA")</f>
        <v>0</v>
      </c>
    </row>
    <row r="4031" spans="1:14" x14ac:dyDescent="0.35">
      <c r="A4031" s="11" t="s">
        <v>8</v>
      </c>
      <c r="B4031" s="12">
        <v>2022</v>
      </c>
      <c r="C4031" s="11" t="s">
        <v>20</v>
      </c>
      <c r="D4031" s="12">
        <v>16867.64</v>
      </c>
      <c r="E4031" s="13">
        <v>19167.490000000002</v>
      </c>
      <c r="F4031" s="13">
        <f>IFERROR(Table2[[#This Row],[Economic loss ($ million)]]*1000000 / Table2[[#This Row],[Total Waste (tons)]], NA())</f>
        <v>1136346.8748443767</v>
      </c>
      <c r="G4031" s="13" t="str">
        <f t="shared" si="62"/>
        <v>High</v>
      </c>
      <c r="H4031" s="13">
        <v>157.32</v>
      </c>
      <c r="I4031" s="13">
        <f>IFERROR(Table2[[#This Row],[Total Waste (tons)]] / (Table2[[#This Row],[Population (million)]]*1000), NA())</f>
        <v>1.3097519121015646E-2</v>
      </c>
      <c r="J4031" s="13">
        <v>1287.8499999999999</v>
      </c>
      <c r="K4031" s="13">
        <f>IFERROR(Table2[[#This Row],[Total Waste (tons)]] * Table2[[#This Row],[Household waste (%)]], NA())</f>
        <v>744874.98239999986</v>
      </c>
      <c r="L4031" s="13">
        <v>44.16</v>
      </c>
      <c r="M4031" s="10">
        <f>SUMIFS(Table2[Household waste (%)], Table2[Country], "Australia", Table2[Year], 2020)</f>
        <v>1412.17</v>
      </c>
      <c r="N4031" s="10">
        <f>COUNTIFS(Table2[Year], "USA")</f>
        <v>0</v>
      </c>
    </row>
    <row r="4032" spans="1:14" x14ac:dyDescent="0.35">
      <c r="A4032" s="8" t="s">
        <v>35</v>
      </c>
      <c r="B4032" s="9">
        <v>2018</v>
      </c>
      <c r="C4032" s="8" t="s">
        <v>13</v>
      </c>
      <c r="D4032" s="9">
        <v>21928.77</v>
      </c>
      <c r="E4032" s="10">
        <v>25233.25</v>
      </c>
      <c r="F4032" s="10">
        <f>IFERROR(Table2[[#This Row],[Economic loss ($ million)]]*1000000 / Table2[[#This Row],[Total Waste (tons)]], NA())</f>
        <v>1150691.5344545089</v>
      </c>
      <c r="G4032" s="10" t="str">
        <f t="shared" si="62"/>
        <v>High</v>
      </c>
      <c r="H4032" s="10">
        <v>150.63999999999999</v>
      </c>
      <c r="I4032" s="10">
        <f>IFERROR(Table2[[#This Row],[Total Waste (tons)]] / (Table2[[#This Row],[Population (million)]]*1000), NA())</f>
        <v>1.9909182524694945E-2</v>
      </c>
      <c r="J4032" s="10">
        <v>1101.44</v>
      </c>
      <c r="K4032" s="10">
        <f>IFERROR(Table2[[#This Row],[Total Waste (tons)]] * Table2[[#This Row],[Household waste (%)]], NA())</f>
        <v>1228888.2708000001</v>
      </c>
      <c r="L4032" s="10">
        <v>56.04</v>
      </c>
      <c r="M4032" s="10">
        <f>SUMIFS(Table2[Household waste (%)], Table2[Country], "Australia", Table2[Year], 2020)</f>
        <v>1412.17</v>
      </c>
      <c r="N4032" s="10">
        <f>COUNTIFS(Table2[Year], "USA")</f>
        <v>0</v>
      </c>
    </row>
    <row r="4033" spans="1:14" x14ac:dyDescent="0.35">
      <c r="A4033" s="11" t="s">
        <v>33</v>
      </c>
      <c r="B4033" s="12">
        <v>2021</v>
      </c>
      <c r="C4033" s="11" t="s">
        <v>22</v>
      </c>
      <c r="D4033" s="12">
        <v>40857.910000000003</v>
      </c>
      <c r="E4033" s="13">
        <v>46463.12</v>
      </c>
      <c r="F4033" s="13">
        <f>IFERROR(Table2[[#This Row],[Economic loss ($ million)]]*1000000 / Table2[[#This Row],[Total Waste (tons)]], NA())</f>
        <v>1137187.8786751451</v>
      </c>
      <c r="G4033" s="13" t="str">
        <f t="shared" si="62"/>
        <v>High</v>
      </c>
      <c r="H4033" s="13">
        <v>44.34</v>
      </c>
      <c r="I4033" s="13">
        <f>IFERROR(Table2[[#This Row],[Total Waste (tons)]] / (Table2[[#This Row],[Population (million)]]*1000), NA())</f>
        <v>6.7797079565253465E-2</v>
      </c>
      <c r="J4033" s="13">
        <v>602.65</v>
      </c>
      <c r="K4033" s="13">
        <f>IFERROR(Table2[[#This Row],[Total Waste (tons)]] * Table2[[#This Row],[Household waste (%)]], NA())</f>
        <v>2502138.4084000001</v>
      </c>
      <c r="L4033" s="13">
        <v>61.24</v>
      </c>
      <c r="M4033" s="10">
        <f>SUMIFS(Table2[Household waste (%)], Table2[Country], "Australia", Table2[Year], 2020)</f>
        <v>1412.17</v>
      </c>
      <c r="N4033" s="10">
        <f>COUNTIFS(Table2[Year], "USA")</f>
        <v>0</v>
      </c>
    </row>
    <row r="4034" spans="1:14" x14ac:dyDescent="0.35">
      <c r="A4034" s="8" t="s">
        <v>26</v>
      </c>
      <c r="B4034" s="9">
        <v>2023</v>
      </c>
      <c r="C4034" s="8" t="s">
        <v>13</v>
      </c>
      <c r="D4034" s="9">
        <v>28810.62</v>
      </c>
      <c r="E4034" s="10">
        <v>34553.599999999999</v>
      </c>
      <c r="F4034" s="10">
        <f>IFERROR(Table2[[#This Row],[Economic loss ($ million)]]*1000000 / Table2[[#This Row],[Total Waste (tons)]], NA())</f>
        <v>1199335.5228037438</v>
      </c>
      <c r="G4034" s="10" t="str">
        <f t="shared" ref="G4034:G4097" si="63">IF(F4034&gt;1100000,"High",IF(F4034&gt;=950000,"Medium","Low"))</f>
        <v>High</v>
      </c>
      <c r="H4034" s="10">
        <v>129.68</v>
      </c>
      <c r="I4034" s="10">
        <f>IFERROR(Table2[[#This Row],[Total Waste (tons)]] / (Table2[[#This Row],[Population (million)]]*1000), NA())</f>
        <v>3.365215563057012E-2</v>
      </c>
      <c r="J4034" s="10">
        <v>856.13</v>
      </c>
      <c r="K4034" s="10">
        <f>IFERROR(Table2[[#This Row],[Total Waste (tons)]] * Table2[[#This Row],[Household waste (%)]], NA())</f>
        <v>1446869.3363999999</v>
      </c>
      <c r="L4034" s="10">
        <v>50.22</v>
      </c>
      <c r="M4034" s="10">
        <f>SUMIFS(Table2[Household waste (%)], Table2[Country], "Australia", Table2[Year], 2020)</f>
        <v>1412.17</v>
      </c>
      <c r="N4034" s="10">
        <f>COUNTIFS(Table2[Year], "USA")</f>
        <v>0</v>
      </c>
    </row>
    <row r="4035" spans="1:14" x14ac:dyDescent="0.35">
      <c r="A4035" s="11" t="s">
        <v>12</v>
      </c>
      <c r="B4035" s="12">
        <v>2019</v>
      </c>
      <c r="C4035" s="11" t="s">
        <v>9</v>
      </c>
      <c r="D4035" s="12">
        <v>17230.55</v>
      </c>
      <c r="E4035" s="13">
        <v>19353.55</v>
      </c>
      <c r="F4035" s="13">
        <f>IFERROR(Table2[[#This Row],[Economic loss ($ million)]]*1000000 / Table2[[#This Row],[Total Waste (tons)]], NA())</f>
        <v>1123211.3890734771</v>
      </c>
      <c r="G4035" s="13" t="str">
        <f t="shared" si="63"/>
        <v>High</v>
      </c>
      <c r="H4035" s="13">
        <v>177.45</v>
      </c>
      <c r="I4035" s="13">
        <f>IFERROR(Table2[[#This Row],[Total Waste (tons)]] / (Table2[[#This Row],[Population (million)]]*1000), NA())</f>
        <v>7.6898067568170664E-2</v>
      </c>
      <c r="J4035" s="13">
        <v>224.07</v>
      </c>
      <c r="K4035" s="13">
        <f>IFERROR(Table2[[#This Row],[Total Waste (tons)]] * Table2[[#This Row],[Household waste (%)]], NA())</f>
        <v>1104305.9495000001</v>
      </c>
      <c r="L4035" s="13">
        <v>64.09</v>
      </c>
      <c r="M4035" s="10">
        <f>SUMIFS(Table2[Household waste (%)], Table2[Country], "Australia", Table2[Year], 2020)</f>
        <v>1412.17</v>
      </c>
      <c r="N4035" s="10">
        <f>COUNTIFS(Table2[Year], "USA")</f>
        <v>0</v>
      </c>
    </row>
    <row r="4036" spans="1:14" x14ac:dyDescent="0.35">
      <c r="A4036" s="8" t="s">
        <v>21</v>
      </c>
      <c r="B4036" s="9">
        <v>2018</v>
      </c>
      <c r="C4036" s="8" t="s">
        <v>15</v>
      </c>
      <c r="D4036" s="9">
        <v>38851.370000000003</v>
      </c>
      <c r="E4036" s="10">
        <v>34204.69</v>
      </c>
      <c r="F4036" s="10">
        <f>IFERROR(Table2[[#This Row],[Economic loss ($ million)]]*1000000 / Table2[[#This Row],[Total Waste (tons)]], NA())</f>
        <v>880398.55479999806</v>
      </c>
      <c r="G4036" s="10" t="str">
        <f t="shared" si="63"/>
        <v>Low</v>
      </c>
      <c r="H4036" s="10">
        <v>149.05000000000001</v>
      </c>
      <c r="I4036" s="10">
        <f>IFERROR(Table2[[#This Row],[Total Waste (tons)]] / (Table2[[#This Row],[Population (million)]]*1000), NA())</f>
        <v>0.17708008204193257</v>
      </c>
      <c r="J4036" s="10">
        <v>219.4</v>
      </c>
      <c r="K4036" s="10">
        <f>IFERROR(Table2[[#This Row],[Total Waste (tons)]] * Table2[[#This Row],[Household waste (%)]], NA())</f>
        <v>1618936.5879000002</v>
      </c>
      <c r="L4036" s="10">
        <v>41.67</v>
      </c>
      <c r="M4036" s="10">
        <f>SUMIFS(Table2[Household waste (%)], Table2[Country], "Australia", Table2[Year], 2020)</f>
        <v>1412.17</v>
      </c>
      <c r="N4036" s="10">
        <f>COUNTIFS(Table2[Year], "USA")</f>
        <v>0</v>
      </c>
    </row>
    <row r="4037" spans="1:14" x14ac:dyDescent="0.35">
      <c r="A4037" s="11" t="s">
        <v>23</v>
      </c>
      <c r="B4037" s="12">
        <v>2018</v>
      </c>
      <c r="C4037" s="11" t="s">
        <v>25</v>
      </c>
      <c r="D4037" s="12">
        <v>23843.3</v>
      </c>
      <c r="E4037" s="13">
        <v>20013.400000000001</v>
      </c>
      <c r="F4037" s="13">
        <f>IFERROR(Table2[[#This Row],[Economic loss ($ million)]]*1000000 / Table2[[#This Row],[Total Waste (tons)]], NA())</f>
        <v>839372.06678605732</v>
      </c>
      <c r="G4037" s="13" t="str">
        <f t="shared" si="63"/>
        <v>Low</v>
      </c>
      <c r="H4037" s="13">
        <v>114.45</v>
      </c>
      <c r="I4037" s="13">
        <f>IFERROR(Table2[[#This Row],[Total Waste (tons)]] / (Table2[[#This Row],[Population (million)]]*1000), NA())</f>
        <v>1.892490614259975E-2</v>
      </c>
      <c r="J4037" s="13">
        <v>1259.8900000000001</v>
      </c>
      <c r="K4037" s="13">
        <f>IFERROR(Table2[[#This Row],[Total Waste (tons)]] * Table2[[#This Row],[Household waste (%)]], NA())</f>
        <v>1650433.226</v>
      </c>
      <c r="L4037" s="13">
        <v>69.22</v>
      </c>
      <c r="M4037" s="10">
        <f>SUMIFS(Table2[Household waste (%)], Table2[Country], "Australia", Table2[Year], 2020)</f>
        <v>1412.17</v>
      </c>
      <c r="N4037" s="10">
        <f>COUNTIFS(Table2[Year], "USA")</f>
        <v>0</v>
      </c>
    </row>
    <row r="4038" spans="1:14" x14ac:dyDescent="0.35">
      <c r="A4038" s="8" t="s">
        <v>23</v>
      </c>
      <c r="B4038" s="9">
        <v>2018</v>
      </c>
      <c r="C4038" s="8" t="s">
        <v>22</v>
      </c>
      <c r="D4038" s="9">
        <v>17775.87</v>
      </c>
      <c r="E4038" s="10">
        <v>14626.15</v>
      </c>
      <c r="F4038" s="10">
        <f>IFERROR(Table2[[#This Row],[Economic loss ($ million)]]*1000000 / Table2[[#This Row],[Total Waste (tons)]], NA())</f>
        <v>822809.23521605413</v>
      </c>
      <c r="G4038" s="10" t="str">
        <f t="shared" si="63"/>
        <v>Low</v>
      </c>
      <c r="H4038" s="10">
        <v>192.6</v>
      </c>
      <c r="I4038" s="10">
        <f>IFERROR(Table2[[#This Row],[Total Waste (tons)]] / (Table2[[#This Row],[Population (million)]]*1000), NA())</f>
        <v>3.5678756372686762E-2</v>
      </c>
      <c r="J4038" s="10">
        <v>498.22</v>
      </c>
      <c r="K4038" s="10">
        <f>IFERROR(Table2[[#This Row],[Total Waste (tons)]] * Table2[[#This Row],[Household waste (%)]], NA())</f>
        <v>643486.49400000006</v>
      </c>
      <c r="L4038" s="10">
        <v>36.200000000000003</v>
      </c>
      <c r="M4038" s="10">
        <f>SUMIFS(Table2[Household waste (%)], Table2[Country], "Australia", Table2[Year], 2020)</f>
        <v>1412.17</v>
      </c>
      <c r="N4038" s="10">
        <f>COUNTIFS(Table2[Year], "USA")</f>
        <v>0</v>
      </c>
    </row>
    <row r="4039" spans="1:14" x14ac:dyDescent="0.35">
      <c r="A4039" s="11" t="s">
        <v>14</v>
      </c>
      <c r="B4039" s="12">
        <v>2020</v>
      </c>
      <c r="C4039" s="11" t="s">
        <v>19</v>
      </c>
      <c r="D4039" s="12">
        <v>39332.550000000003</v>
      </c>
      <c r="E4039" s="13">
        <v>43838.89</v>
      </c>
      <c r="F4039" s="13">
        <f>IFERROR(Table2[[#This Row],[Economic loss ($ million)]]*1000000 / Table2[[#This Row],[Total Waste (tons)]], NA())</f>
        <v>1114570.2477973078</v>
      </c>
      <c r="G4039" s="13" t="str">
        <f t="shared" si="63"/>
        <v>High</v>
      </c>
      <c r="H4039" s="13">
        <v>160.59</v>
      </c>
      <c r="I4039" s="13">
        <f>IFERROR(Table2[[#This Row],[Total Waste (tons)]] / (Table2[[#This Row],[Population (million)]]*1000), NA())</f>
        <v>5.8166176187870636E-2</v>
      </c>
      <c r="J4039" s="13">
        <v>676.21</v>
      </c>
      <c r="K4039" s="13">
        <f>IFERROR(Table2[[#This Row],[Total Waste (tons)]] * Table2[[#This Row],[Household waste (%)]], NA())</f>
        <v>2251788.4875000003</v>
      </c>
      <c r="L4039" s="13">
        <v>57.25</v>
      </c>
      <c r="M4039" s="10">
        <f>SUMIFS(Table2[Household waste (%)], Table2[Country], "Australia", Table2[Year], 2020)</f>
        <v>1412.17</v>
      </c>
      <c r="N4039" s="10">
        <f>COUNTIFS(Table2[Year], "USA")</f>
        <v>0</v>
      </c>
    </row>
    <row r="4040" spans="1:14" x14ac:dyDescent="0.35">
      <c r="A4040" s="8" t="s">
        <v>26</v>
      </c>
      <c r="B4040" s="9">
        <v>2022</v>
      </c>
      <c r="C4040" s="8" t="s">
        <v>22</v>
      </c>
      <c r="D4040" s="9">
        <v>37794.81</v>
      </c>
      <c r="E4040" s="10">
        <v>31849.599999999999</v>
      </c>
      <c r="F4040" s="10">
        <f>IFERROR(Table2[[#This Row],[Economic loss ($ million)]]*1000000 / Table2[[#This Row],[Total Waste (tons)]], NA())</f>
        <v>842697.71431580163</v>
      </c>
      <c r="G4040" s="10" t="str">
        <f t="shared" si="63"/>
        <v>Low</v>
      </c>
      <c r="H4040" s="10">
        <v>48.76</v>
      </c>
      <c r="I4040" s="10">
        <f>IFERROR(Table2[[#This Row],[Total Waste (tons)]] / (Table2[[#This Row],[Population (million)]]*1000), NA())</f>
        <v>0.49340483028720622</v>
      </c>
      <c r="J4040" s="10">
        <v>76.599999999999994</v>
      </c>
      <c r="K4040" s="10">
        <f>IFERROR(Table2[[#This Row],[Total Waste (tons)]] * Table2[[#This Row],[Household waste (%)]], NA())</f>
        <v>1462281.1988999997</v>
      </c>
      <c r="L4040" s="10">
        <v>38.69</v>
      </c>
      <c r="M4040" s="10">
        <f>SUMIFS(Table2[Household waste (%)], Table2[Country], "Australia", Table2[Year], 2020)</f>
        <v>1412.17</v>
      </c>
      <c r="N4040" s="10">
        <f>COUNTIFS(Table2[Year], "USA")</f>
        <v>0</v>
      </c>
    </row>
    <row r="4041" spans="1:14" x14ac:dyDescent="0.35">
      <c r="A4041" s="11" t="s">
        <v>29</v>
      </c>
      <c r="B4041" s="12">
        <v>2023</v>
      </c>
      <c r="C4041" s="11" t="s">
        <v>20</v>
      </c>
      <c r="D4041" s="12">
        <v>32843.06</v>
      </c>
      <c r="E4041" s="13">
        <v>27504.95</v>
      </c>
      <c r="F4041" s="13">
        <f>IFERROR(Table2[[#This Row],[Economic loss ($ million)]]*1000000 / Table2[[#This Row],[Total Waste (tons)]], NA())</f>
        <v>837466.11917403562</v>
      </c>
      <c r="G4041" s="13" t="str">
        <f t="shared" si="63"/>
        <v>Low</v>
      </c>
      <c r="H4041" s="13">
        <v>143.86000000000001</v>
      </c>
      <c r="I4041" s="13">
        <f>IFERROR(Table2[[#This Row],[Total Waste (tons)]] / (Table2[[#This Row],[Population (million)]]*1000), NA())</f>
        <v>6.6827534285598011E-2</v>
      </c>
      <c r="J4041" s="13">
        <v>491.46</v>
      </c>
      <c r="K4041" s="13">
        <f>IFERROR(Table2[[#This Row],[Total Waste (tons)]] * Table2[[#This Row],[Household waste (%)]], NA())</f>
        <v>1791917.3536</v>
      </c>
      <c r="L4041" s="13">
        <v>54.56</v>
      </c>
      <c r="M4041" s="10">
        <f>SUMIFS(Table2[Household waste (%)], Table2[Country], "Australia", Table2[Year], 2020)</f>
        <v>1412.17</v>
      </c>
      <c r="N4041" s="10">
        <f>COUNTIFS(Table2[Year], "USA")</f>
        <v>0</v>
      </c>
    </row>
    <row r="4042" spans="1:14" x14ac:dyDescent="0.35">
      <c r="A4042" s="8" t="s">
        <v>27</v>
      </c>
      <c r="B4042" s="9">
        <v>2020</v>
      </c>
      <c r="C4042" s="8" t="s">
        <v>15</v>
      </c>
      <c r="D4042" s="9">
        <v>14284.62</v>
      </c>
      <c r="E4042" s="10">
        <v>13705.76</v>
      </c>
      <c r="F4042" s="10">
        <f>IFERROR(Table2[[#This Row],[Economic loss ($ million)]]*1000000 / Table2[[#This Row],[Total Waste (tons)]], NA())</f>
        <v>959476.69591490703</v>
      </c>
      <c r="G4042" s="10" t="str">
        <f t="shared" si="63"/>
        <v>Medium</v>
      </c>
      <c r="H4042" s="10">
        <v>80.430000000000007</v>
      </c>
      <c r="I4042" s="10">
        <f>IFERROR(Table2[[#This Row],[Total Waste (tons)]] / (Table2[[#This Row],[Population (million)]]*1000), NA())</f>
        <v>2.8922675089594851E-2</v>
      </c>
      <c r="J4042" s="10">
        <v>493.89</v>
      </c>
      <c r="K4042" s="10">
        <f>IFERROR(Table2[[#This Row],[Total Waste (tons)]] * Table2[[#This Row],[Household waste (%)]], NA())</f>
        <v>681376.37400000007</v>
      </c>
      <c r="L4042" s="10">
        <v>47.7</v>
      </c>
      <c r="M4042" s="10">
        <f>SUMIFS(Table2[Household waste (%)], Table2[Country], "Australia", Table2[Year], 2020)</f>
        <v>1412.17</v>
      </c>
      <c r="N4042" s="10">
        <f>COUNTIFS(Table2[Year], "USA")</f>
        <v>0</v>
      </c>
    </row>
    <row r="4043" spans="1:14" x14ac:dyDescent="0.35">
      <c r="A4043" s="11" t="s">
        <v>26</v>
      </c>
      <c r="B4043" s="12">
        <v>2024</v>
      </c>
      <c r="C4043" s="11" t="s">
        <v>25</v>
      </c>
      <c r="D4043" s="12">
        <v>31449.81</v>
      </c>
      <c r="E4043" s="13">
        <v>34344.230000000003</v>
      </c>
      <c r="F4043" s="13">
        <f>IFERROR(Table2[[#This Row],[Economic loss ($ million)]]*1000000 / Table2[[#This Row],[Total Waste (tons)]], NA())</f>
        <v>1092032.9884345883</v>
      </c>
      <c r="G4043" s="13" t="str">
        <f t="shared" si="63"/>
        <v>Medium</v>
      </c>
      <c r="H4043" s="13">
        <v>119.49</v>
      </c>
      <c r="I4043" s="13">
        <f>IFERROR(Table2[[#This Row],[Total Waste (tons)]] / (Table2[[#This Row],[Population (million)]]*1000), NA())</f>
        <v>2.6049274426001391E-2</v>
      </c>
      <c r="J4043" s="13">
        <v>1207.32</v>
      </c>
      <c r="K4043" s="13">
        <f>IFERROR(Table2[[#This Row],[Total Waste (tons)]] * Table2[[#This Row],[Household waste (%)]], NA())</f>
        <v>1449836.2410000002</v>
      </c>
      <c r="L4043" s="13">
        <v>46.1</v>
      </c>
      <c r="M4043" s="10">
        <f>SUMIFS(Table2[Household waste (%)], Table2[Country], "Australia", Table2[Year], 2020)</f>
        <v>1412.17</v>
      </c>
      <c r="N4043" s="10">
        <f>COUNTIFS(Table2[Year], "USA")</f>
        <v>0</v>
      </c>
    </row>
    <row r="4044" spans="1:14" x14ac:dyDescent="0.35">
      <c r="A4044" s="8" t="s">
        <v>28</v>
      </c>
      <c r="B4044" s="9">
        <v>2021</v>
      </c>
      <c r="C4044" s="8" t="s">
        <v>20</v>
      </c>
      <c r="D4044" s="9">
        <v>14721.03</v>
      </c>
      <c r="E4044" s="10">
        <v>15984.7</v>
      </c>
      <c r="F4044" s="10">
        <f>IFERROR(Table2[[#This Row],[Economic loss ($ million)]]*1000000 / Table2[[#This Row],[Total Waste (tons)]], NA())</f>
        <v>1085841.1401919567</v>
      </c>
      <c r="G4044" s="10" t="str">
        <f t="shared" si="63"/>
        <v>Medium</v>
      </c>
      <c r="H4044" s="10">
        <v>177.51</v>
      </c>
      <c r="I4044" s="10">
        <f>IFERROR(Table2[[#This Row],[Total Waste (tons)]] / (Table2[[#This Row],[Population (million)]]*1000), NA())</f>
        <v>3.0592967434900975E-2</v>
      </c>
      <c r="J4044" s="10">
        <v>481.19</v>
      </c>
      <c r="K4044" s="10">
        <f>IFERROR(Table2[[#This Row],[Total Waste (tons)]] * Table2[[#This Row],[Household waste (%)]], NA())</f>
        <v>597526.60770000005</v>
      </c>
      <c r="L4044" s="10">
        <v>40.590000000000003</v>
      </c>
      <c r="M4044" s="10">
        <f>SUMIFS(Table2[Household waste (%)], Table2[Country], "Australia", Table2[Year], 2020)</f>
        <v>1412.17</v>
      </c>
      <c r="N4044" s="10">
        <f>COUNTIFS(Table2[Year], "USA")</f>
        <v>0</v>
      </c>
    </row>
    <row r="4045" spans="1:14" x14ac:dyDescent="0.35">
      <c r="A4045" s="11" t="s">
        <v>17</v>
      </c>
      <c r="B4045" s="12">
        <v>2020</v>
      </c>
      <c r="C4045" s="11" t="s">
        <v>20</v>
      </c>
      <c r="D4045" s="12">
        <v>17673.400000000001</v>
      </c>
      <c r="E4045" s="13">
        <v>21146.85</v>
      </c>
      <c r="F4045" s="13">
        <f>IFERROR(Table2[[#This Row],[Economic loss ($ million)]]*1000000 / Table2[[#This Row],[Total Waste (tons)]], NA())</f>
        <v>1196535.4713863772</v>
      </c>
      <c r="G4045" s="13" t="str">
        <f t="shared" si="63"/>
        <v>High</v>
      </c>
      <c r="H4045" s="13">
        <v>194.93</v>
      </c>
      <c r="I4045" s="13">
        <f>IFERROR(Table2[[#This Row],[Total Waste (tons)]] / (Table2[[#This Row],[Population (million)]]*1000), NA())</f>
        <v>1.2866482236458941E-2</v>
      </c>
      <c r="J4045" s="13">
        <v>1373.6</v>
      </c>
      <c r="K4045" s="13">
        <f>IFERROR(Table2[[#This Row],[Total Waste (tons)]] * Table2[[#This Row],[Household waste (%)]], NA())</f>
        <v>758542.3280000001</v>
      </c>
      <c r="L4045" s="13">
        <v>42.92</v>
      </c>
      <c r="M4045" s="10">
        <f>SUMIFS(Table2[Household waste (%)], Table2[Country], "Australia", Table2[Year], 2020)</f>
        <v>1412.17</v>
      </c>
      <c r="N4045" s="10">
        <f>COUNTIFS(Table2[Year], "USA")</f>
        <v>0</v>
      </c>
    </row>
    <row r="4046" spans="1:14" x14ac:dyDescent="0.35">
      <c r="A4046" s="8" t="s">
        <v>12</v>
      </c>
      <c r="B4046" s="9">
        <v>2019</v>
      </c>
      <c r="C4046" s="8" t="s">
        <v>20</v>
      </c>
      <c r="D4046" s="9">
        <v>42043.14</v>
      </c>
      <c r="E4046" s="10">
        <v>36734.879999999997</v>
      </c>
      <c r="F4046" s="10">
        <f>IFERROR(Table2[[#This Row],[Economic loss ($ million)]]*1000000 / Table2[[#This Row],[Total Waste (tons)]], NA())</f>
        <v>873742.5415894246</v>
      </c>
      <c r="G4046" s="10" t="str">
        <f t="shared" si="63"/>
        <v>Low</v>
      </c>
      <c r="H4046" s="10">
        <v>66.680000000000007</v>
      </c>
      <c r="I4046" s="10">
        <f>IFERROR(Table2[[#This Row],[Total Waste (tons)]] / (Table2[[#This Row],[Population (million)]]*1000), NA())</f>
        <v>3.0378649826224558E-2</v>
      </c>
      <c r="J4046" s="10">
        <v>1383.97</v>
      </c>
      <c r="K4046" s="10">
        <f>IFERROR(Table2[[#This Row],[Total Waste (tons)]] * Table2[[#This Row],[Household waste (%)]], NA())</f>
        <v>2586073.5414</v>
      </c>
      <c r="L4046" s="10">
        <v>61.51</v>
      </c>
      <c r="M4046" s="10">
        <f>SUMIFS(Table2[Household waste (%)], Table2[Country], "Australia", Table2[Year], 2020)</f>
        <v>1412.17</v>
      </c>
      <c r="N4046" s="10">
        <f>COUNTIFS(Table2[Year], "USA")</f>
        <v>0</v>
      </c>
    </row>
    <row r="4047" spans="1:14" x14ac:dyDescent="0.35">
      <c r="A4047" s="11" t="s">
        <v>18</v>
      </c>
      <c r="B4047" s="12">
        <v>2021</v>
      </c>
      <c r="C4047" s="11" t="s">
        <v>9</v>
      </c>
      <c r="D4047" s="12">
        <v>35106.61</v>
      </c>
      <c r="E4047" s="13">
        <v>41960.33</v>
      </c>
      <c r="F4047" s="13">
        <f>IFERROR(Table2[[#This Row],[Economic loss ($ million)]]*1000000 / Table2[[#This Row],[Total Waste (tons)]], NA())</f>
        <v>1195225.9132966697</v>
      </c>
      <c r="G4047" s="13" t="str">
        <f t="shared" si="63"/>
        <v>High</v>
      </c>
      <c r="H4047" s="13">
        <v>100.15</v>
      </c>
      <c r="I4047" s="13">
        <f>IFERROR(Table2[[#This Row],[Total Waste (tons)]] / (Table2[[#This Row],[Population (million)]]*1000), NA())</f>
        <v>0.2152591207308848</v>
      </c>
      <c r="J4047" s="13">
        <v>163.09</v>
      </c>
      <c r="K4047" s="13">
        <f>IFERROR(Table2[[#This Row],[Total Waste (tons)]] * Table2[[#This Row],[Household waste (%)]], NA())</f>
        <v>1183092.7570000002</v>
      </c>
      <c r="L4047" s="13">
        <v>33.700000000000003</v>
      </c>
      <c r="M4047" s="10">
        <f>SUMIFS(Table2[Household waste (%)], Table2[Country], "Australia", Table2[Year], 2020)</f>
        <v>1412.17</v>
      </c>
      <c r="N4047" s="10">
        <f>COUNTIFS(Table2[Year], "USA")</f>
        <v>0</v>
      </c>
    </row>
    <row r="4048" spans="1:14" x14ac:dyDescent="0.35">
      <c r="A4048" s="8" t="s">
        <v>10</v>
      </c>
      <c r="B4048" s="9">
        <v>2023</v>
      </c>
      <c r="C4048" s="8" t="s">
        <v>19</v>
      </c>
      <c r="D4048" s="9">
        <v>22413.83</v>
      </c>
      <c r="E4048" s="10">
        <v>18004.61</v>
      </c>
      <c r="F4048" s="10">
        <f>IFERROR(Table2[[#This Row],[Economic loss ($ million)]]*1000000 / Table2[[#This Row],[Total Waste (tons)]], NA())</f>
        <v>803281.27767543518</v>
      </c>
      <c r="G4048" s="10" t="str">
        <f t="shared" si="63"/>
        <v>Low</v>
      </c>
      <c r="H4048" s="10">
        <v>53.68</v>
      </c>
      <c r="I4048" s="10">
        <f>IFERROR(Table2[[#This Row],[Total Waste (tons)]] / (Table2[[#This Row],[Population (million)]]*1000), NA())</f>
        <v>2.5150450521213213E-2</v>
      </c>
      <c r="J4048" s="10">
        <v>891.19</v>
      </c>
      <c r="K4048" s="10">
        <f>IFERROR(Table2[[#This Row],[Total Waste (tons)]] * Table2[[#This Row],[Household waste (%)]], NA())</f>
        <v>887811.80630000005</v>
      </c>
      <c r="L4048" s="10">
        <v>39.61</v>
      </c>
      <c r="M4048" s="10">
        <f>SUMIFS(Table2[Household waste (%)], Table2[Country], "Australia", Table2[Year], 2020)</f>
        <v>1412.17</v>
      </c>
      <c r="N4048" s="10">
        <f>COUNTIFS(Table2[Year], "USA")</f>
        <v>0</v>
      </c>
    </row>
    <row r="4049" spans="1:14" x14ac:dyDescent="0.35">
      <c r="A4049" s="11" t="s">
        <v>32</v>
      </c>
      <c r="B4049" s="12">
        <v>2023</v>
      </c>
      <c r="C4049" s="11" t="s">
        <v>15</v>
      </c>
      <c r="D4049" s="12">
        <v>20235.810000000001</v>
      </c>
      <c r="E4049" s="13">
        <v>16744.080000000002</v>
      </c>
      <c r="F4049" s="13">
        <f>IFERROR(Table2[[#This Row],[Economic loss ($ million)]]*1000000 / Table2[[#This Row],[Total Waste (tons)]], NA())</f>
        <v>827447.97465483227</v>
      </c>
      <c r="G4049" s="13" t="str">
        <f t="shared" si="63"/>
        <v>Low</v>
      </c>
      <c r="H4049" s="13">
        <v>108.17</v>
      </c>
      <c r="I4049" s="13">
        <f>IFERROR(Table2[[#This Row],[Total Waste (tons)]] / (Table2[[#This Row],[Population (million)]]*1000), NA())</f>
        <v>0.21409024545069827</v>
      </c>
      <c r="J4049" s="13">
        <v>94.52</v>
      </c>
      <c r="K4049" s="13">
        <f>IFERROR(Table2[[#This Row],[Total Waste (tons)]] * Table2[[#This Row],[Household waste (%)]], NA())</f>
        <v>1102042.2126000002</v>
      </c>
      <c r="L4049" s="13">
        <v>54.46</v>
      </c>
      <c r="M4049" s="10">
        <f>SUMIFS(Table2[Household waste (%)], Table2[Country], "Australia", Table2[Year], 2020)</f>
        <v>1412.17</v>
      </c>
      <c r="N4049" s="10">
        <f>COUNTIFS(Table2[Year], "USA")</f>
        <v>0</v>
      </c>
    </row>
    <row r="4050" spans="1:14" x14ac:dyDescent="0.35">
      <c r="A4050" s="8" t="s">
        <v>10</v>
      </c>
      <c r="B4050" s="9">
        <v>2021</v>
      </c>
      <c r="C4050" s="8" t="s">
        <v>9</v>
      </c>
      <c r="D4050" s="9">
        <v>43600.25</v>
      </c>
      <c r="E4050" s="10">
        <v>51461.96</v>
      </c>
      <c r="F4050" s="10">
        <f>IFERROR(Table2[[#This Row],[Economic loss ($ million)]]*1000000 / Table2[[#This Row],[Total Waste (tons)]], NA())</f>
        <v>1180313.4156340847</v>
      </c>
      <c r="G4050" s="10" t="str">
        <f t="shared" si="63"/>
        <v>High</v>
      </c>
      <c r="H4050" s="10">
        <v>97.81</v>
      </c>
      <c r="I4050" s="10">
        <f>IFERROR(Table2[[#This Row],[Total Waste (tons)]] / (Table2[[#This Row],[Population (million)]]*1000), NA())</f>
        <v>8.567042618827736E-2</v>
      </c>
      <c r="J4050" s="10">
        <v>508.93</v>
      </c>
      <c r="K4050" s="10">
        <f>IFERROR(Table2[[#This Row],[Total Waste (tons)]] * Table2[[#This Row],[Household waste (%)]], NA())</f>
        <v>2351797.4849999999</v>
      </c>
      <c r="L4050" s="10">
        <v>53.94</v>
      </c>
      <c r="M4050" s="10">
        <f>SUMIFS(Table2[Household waste (%)], Table2[Country], "Australia", Table2[Year], 2020)</f>
        <v>1412.17</v>
      </c>
      <c r="N4050" s="10">
        <f>COUNTIFS(Table2[Year], "USA")</f>
        <v>0</v>
      </c>
    </row>
    <row r="4051" spans="1:14" x14ac:dyDescent="0.35">
      <c r="A4051" s="11" t="s">
        <v>35</v>
      </c>
      <c r="B4051" s="12">
        <v>2019</v>
      </c>
      <c r="C4051" s="11" t="s">
        <v>25</v>
      </c>
      <c r="D4051" s="12">
        <v>45483.34</v>
      </c>
      <c r="E4051" s="13">
        <v>42243.95</v>
      </c>
      <c r="F4051" s="13">
        <f>IFERROR(Table2[[#This Row],[Economic loss ($ million)]]*1000000 / Table2[[#This Row],[Total Waste (tons)]], NA())</f>
        <v>928778.53737214557</v>
      </c>
      <c r="G4051" s="13" t="str">
        <f t="shared" si="63"/>
        <v>Low</v>
      </c>
      <c r="H4051" s="13">
        <v>160.54</v>
      </c>
      <c r="I4051" s="13">
        <f>IFERROR(Table2[[#This Row],[Total Waste (tons)]] / (Table2[[#This Row],[Population (million)]]*1000), NA())</f>
        <v>4.3176833551669798E-2</v>
      </c>
      <c r="J4051" s="13">
        <v>1053.42</v>
      </c>
      <c r="K4051" s="13">
        <f>IFERROR(Table2[[#This Row],[Total Waste (tons)]] * Table2[[#This Row],[Household waste (%)]], NA())</f>
        <v>1548252.8935999998</v>
      </c>
      <c r="L4051" s="13">
        <v>34.04</v>
      </c>
      <c r="M4051" s="10">
        <f>SUMIFS(Table2[Household waste (%)], Table2[Country], "Australia", Table2[Year], 2020)</f>
        <v>1412.17</v>
      </c>
      <c r="N4051" s="10">
        <f>COUNTIFS(Table2[Year], "USA")</f>
        <v>0</v>
      </c>
    </row>
    <row r="4052" spans="1:14" x14ac:dyDescent="0.35">
      <c r="A4052" s="8" t="s">
        <v>30</v>
      </c>
      <c r="B4052" s="9">
        <v>2024</v>
      </c>
      <c r="C4052" s="8" t="s">
        <v>22</v>
      </c>
      <c r="D4052" s="9">
        <v>12488.76</v>
      </c>
      <c r="E4052" s="10">
        <v>13219.64</v>
      </c>
      <c r="F4052" s="10">
        <f>IFERROR(Table2[[#This Row],[Economic loss ($ million)]]*1000000 / Table2[[#This Row],[Total Waste (tons)]], NA())</f>
        <v>1058523.0239030935</v>
      </c>
      <c r="G4052" s="10" t="str">
        <f t="shared" si="63"/>
        <v>Medium</v>
      </c>
      <c r="H4052" s="10">
        <v>27.03</v>
      </c>
      <c r="I4052" s="10">
        <f>IFERROR(Table2[[#This Row],[Total Waste (tons)]] / (Table2[[#This Row],[Population (million)]]*1000), NA())</f>
        <v>1.7577671747667105E-2</v>
      </c>
      <c r="J4052" s="10">
        <v>710.49</v>
      </c>
      <c r="K4052" s="10">
        <f>IFERROR(Table2[[#This Row],[Total Waste (tons)]] * Table2[[#This Row],[Household waste (%)]], NA())</f>
        <v>678764.10600000003</v>
      </c>
      <c r="L4052" s="10">
        <v>54.35</v>
      </c>
      <c r="M4052" s="10">
        <f>SUMIFS(Table2[Household waste (%)], Table2[Country], "Australia", Table2[Year], 2020)</f>
        <v>1412.17</v>
      </c>
      <c r="N4052" s="10">
        <f>COUNTIFS(Table2[Year], "USA")</f>
        <v>0</v>
      </c>
    </row>
    <row r="4053" spans="1:14" x14ac:dyDescent="0.35">
      <c r="A4053" s="11" t="s">
        <v>27</v>
      </c>
      <c r="B4053" s="12">
        <v>2021</v>
      </c>
      <c r="C4053" s="11" t="s">
        <v>11</v>
      </c>
      <c r="D4053" s="12">
        <v>25919.77</v>
      </c>
      <c r="E4053" s="13">
        <v>26176.34</v>
      </c>
      <c r="F4053" s="13">
        <f>IFERROR(Table2[[#This Row],[Economic loss ($ million)]]*1000000 / Table2[[#This Row],[Total Waste (tons)]], NA())</f>
        <v>1009898.62178561</v>
      </c>
      <c r="G4053" s="13" t="str">
        <f t="shared" si="63"/>
        <v>Medium</v>
      </c>
      <c r="H4053" s="13">
        <v>43.74</v>
      </c>
      <c r="I4053" s="13">
        <f>IFERROR(Table2[[#This Row],[Total Waste (tons)]] / (Table2[[#This Row],[Population (million)]]*1000), NA())</f>
        <v>5.8725717651856718E-2</v>
      </c>
      <c r="J4053" s="13">
        <v>441.37</v>
      </c>
      <c r="K4053" s="13">
        <f>IFERROR(Table2[[#This Row],[Total Waste (tons)]] * Table2[[#This Row],[Household waste (%)]], NA())</f>
        <v>1556222.9908</v>
      </c>
      <c r="L4053" s="13">
        <v>60.04</v>
      </c>
      <c r="M4053" s="10">
        <f>SUMIFS(Table2[Household waste (%)], Table2[Country], "Australia", Table2[Year], 2020)</f>
        <v>1412.17</v>
      </c>
      <c r="N4053" s="10">
        <f>COUNTIFS(Table2[Year], "USA")</f>
        <v>0</v>
      </c>
    </row>
    <row r="4054" spans="1:14" x14ac:dyDescent="0.35">
      <c r="A4054" s="8" t="s">
        <v>35</v>
      </c>
      <c r="B4054" s="9">
        <v>2018</v>
      </c>
      <c r="C4054" s="8" t="s">
        <v>25</v>
      </c>
      <c r="D4054" s="9">
        <v>38623.78</v>
      </c>
      <c r="E4054" s="10">
        <v>38544.07</v>
      </c>
      <c r="F4054" s="10">
        <f>IFERROR(Table2[[#This Row],[Economic loss ($ million)]]*1000000 / Table2[[#This Row],[Total Waste (tons)]], NA())</f>
        <v>997936.24549435615</v>
      </c>
      <c r="G4054" s="10" t="str">
        <f t="shared" si="63"/>
        <v>Medium</v>
      </c>
      <c r="H4054" s="10">
        <v>166.34</v>
      </c>
      <c r="I4054" s="10">
        <f>IFERROR(Table2[[#This Row],[Total Waste (tons)]] / (Table2[[#This Row],[Population (million)]]*1000), NA())</f>
        <v>5.9238926380368095E-2</v>
      </c>
      <c r="J4054" s="10">
        <v>652</v>
      </c>
      <c r="K4054" s="10">
        <f>IFERROR(Table2[[#This Row],[Total Waste (tons)]] * Table2[[#This Row],[Household waste (%)]], NA())</f>
        <v>1286171.8739999998</v>
      </c>
      <c r="L4054" s="10">
        <v>33.299999999999997</v>
      </c>
      <c r="M4054" s="10">
        <f>SUMIFS(Table2[Household waste (%)], Table2[Country], "Australia", Table2[Year], 2020)</f>
        <v>1412.17</v>
      </c>
      <c r="N4054" s="10">
        <f>COUNTIFS(Table2[Year], "USA")</f>
        <v>0</v>
      </c>
    </row>
    <row r="4055" spans="1:14" x14ac:dyDescent="0.35">
      <c r="A4055" s="11" t="s">
        <v>17</v>
      </c>
      <c r="B4055" s="12">
        <v>2021</v>
      </c>
      <c r="C4055" s="11" t="s">
        <v>9</v>
      </c>
      <c r="D4055" s="12">
        <v>44733.13</v>
      </c>
      <c r="E4055" s="13">
        <v>45485.4</v>
      </c>
      <c r="F4055" s="13">
        <f>IFERROR(Table2[[#This Row],[Economic loss ($ million)]]*1000000 / Table2[[#This Row],[Total Waste (tons)]], NA())</f>
        <v>1016816.8424610575</v>
      </c>
      <c r="G4055" s="13" t="str">
        <f t="shared" si="63"/>
        <v>Medium</v>
      </c>
      <c r="H4055" s="13">
        <v>128.31</v>
      </c>
      <c r="I4055" s="13">
        <f>IFERROR(Table2[[#This Row],[Total Waste (tons)]] / (Table2[[#This Row],[Population (million)]]*1000), NA())</f>
        <v>4.408116950304989E-2</v>
      </c>
      <c r="J4055" s="13">
        <v>1014.79</v>
      </c>
      <c r="K4055" s="13">
        <f>IFERROR(Table2[[#This Row],[Total Waste (tons)]] * Table2[[#This Row],[Household waste (%)]], NA())</f>
        <v>2621361.4180000001</v>
      </c>
      <c r="L4055" s="13">
        <v>58.6</v>
      </c>
      <c r="M4055" s="10">
        <f>SUMIFS(Table2[Household waste (%)], Table2[Country], "Australia", Table2[Year], 2020)</f>
        <v>1412.17</v>
      </c>
      <c r="N4055" s="10">
        <f>COUNTIFS(Table2[Year], "USA")</f>
        <v>0</v>
      </c>
    </row>
    <row r="4056" spans="1:14" x14ac:dyDescent="0.35">
      <c r="A4056" s="8" t="s">
        <v>24</v>
      </c>
      <c r="B4056" s="9">
        <v>2021</v>
      </c>
      <c r="C4056" s="8" t="s">
        <v>19</v>
      </c>
      <c r="D4056" s="9">
        <v>48731.01</v>
      </c>
      <c r="E4056" s="10">
        <v>51453.67</v>
      </c>
      <c r="F4056" s="10">
        <f>IFERROR(Table2[[#This Row],[Economic loss ($ million)]]*1000000 / Table2[[#This Row],[Total Waste (tons)]], NA())</f>
        <v>1055871.199878681</v>
      </c>
      <c r="G4056" s="10" t="str">
        <f t="shared" si="63"/>
        <v>Medium</v>
      </c>
      <c r="H4056" s="10">
        <v>127.89</v>
      </c>
      <c r="I4056" s="10">
        <f>IFERROR(Table2[[#This Row],[Total Waste (tons)]] / (Table2[[#This Row],[Population (million)]]*1000), NA())</f>
        <v>3.8009632859360258E-2</v>
      </c>
      <c r="J4056" s="10">
        <v>1282.07</v>
      </c>
      <c r="K4056" s="10">
        <f>IFERROR(Table2[[#This Row],[Total Waste (tons)]] * Table2[[#This Row],[Household waste (%)]], NA())</f>
        <v>2727474.6296999999</v>
      </c>
      <c r="L4056" s="10">
        <v>55.97</v>
      </c>
      <c r="M4056" s="10">
        <f>SUMIFS(Table2[Household waste (%)], Table2[Country], "Australia", Table2[Year], 2020)</f>
        <v>1412.17</v>
      </c>
      <c r="N4056" s="10">
        <f>COUNTIFS(Table2[Year], "USA")</f>
        <v>0</v>
      </c>
    </row>
    <row r="4057" spans="1:14" x14ac:dyDescent="0.35">
      <c r="A4057" s="11" t="s">
        <v>12</v>
      </c>
      <c r="B4057" s="12">
        <v>2019</v>
      </c>
      <c r="C4057" s="11" t="s">
        <v>20</v>
      </c>
      <c r="D4057" s="12">
        <v>8253.32</v>
      </c>
      <c r="E4057" s="13">
        <v>8452.4699999999993</v>
      </c>
      <c r="F4057" s="13">
        <f>IFERROR(Table2[[#This Row],[Economic loss ($ million)]]*1000000 / Table2[[#This Row],[Total Waste (tons)]], NA())</f>
        <v>1024129.6835697633</v>
      </c>
      <c r="G4057" s="13" t="str">
        <f t="shared" si="63"/>
        <v>Medium</v>
      </c>
      <c r="H4057" s="13">
        <v>43.85</v>
      </c>
      <c r="I4057" s="13">
        <f>IFERROR(Table2[[#This Row],[Total Waste (tons)]] / (Table2[[#This Row],[Population (million)]]*1000), NA())</f>
        <v>4.9359009628610728E-2</v>
      </c>
      <c r="J4057" s="13">
        <v>167.21</v>
      </c>
      <c r="K4057" s="13">
        <f>IFERROR(Table2[[#This Row],[Total Waste (tons)]] * Table2[[#This Row],[Household waste (%)]], NA())</f>
        <v>492145.47159999999</v>
      </c>
      <c r="L4057" s="13">
        <v>59.63</v>
      </c>
      <c r="M4057" s="10">
        <f>SUMIFS(Table2[Household waste (%)], Table2[Country], "Australia", Table2[Year], 2020)</f>
        <v>1412.17</v>
      </c>
      <c r="N4057" s="10">
        <f>COUNTIFS(Table2[Year], "USA")</f>
        <v>0</v>
      </c>
    </row>
    <row r="4058" spans="1:14" x14ac:dyDescent="0.35">
      <c r="A4058" s="8" t="s">
        <v>35</v>
      </c>
      <c r="B4058" s="9">
        <v>2024</v>
      </c>
      <c r="C4058" s="8" t="s">
        <v>11</v>
      </c>
      <c r="D4058" s="9">
        <v>41099.29</v>
      </c>
      <c r="E4058" s="10">
        <v>43634.85</v>
      </c>
      <c r="F4058" s="10">
        <f>IFERROR(Table2[[#This Row],[Economic loss ($ million)]]*1000000 / Table2[[#This Row],[Total Waste (tons)]], NA())</f>
        <v>1061693.5231727848</v>
      </c>
      <c r="G4058" s="10" t="str">
        <f t="shared" si="63"/>
        <v>Medium</v>
      </c>
      <c r="H4058" s="10">
        <v>148.06</v>
      </c>
      <c r="I4058" s="10">
        <f>IFERROR(Table2[[#This Row],[Total Waste (tons)]] / (Table2[[#This Row],[Population (million)]]*1000), NA())</f>
        <v>3.8964428938461686E-2</v>
      </c>
      <c r="J4058" s="10">
        <v>1054.79</v>
      </c>
      <c r="K4058" s="10">
        <f>IFERROR(Table2[[#This Row],[Total Waste (tons)]] * Table2[[#This Row],[Household waste (%)]], NA())</f>
        <v>2425269.1028999998</v>
      </c>
      <c r="L4058" s="10">
        <v>59.01</v>
      </c>
      <c r="M4058" s="10">
        <f>SUMIFS(Table2[Household waste (%)], Table2[Country], "Australia", Table2[Year], 2020)</f>
        <v>1412.17</v>
      </c>
      <c r="N4058" s="10">
        <f>COUNTIFS(Table2[Year], "USA")</f>
        <v>0</v>
      </c>
    </row>
    <row r="4059" spans="1:14" x14ac:dyDescent="0.35">
      <c r="A4059" s="11" t="s">
        <v>28</v>
      </c>
      <c r="B4059" s="12">
        <v>2020</v>
      </c>
      <c r="C4059" s="11" t="s">
        <v>19</v>
      </c>
      <c r="D4059" s="12">
        <v>25528.240000000002</v>
      </c>
      <c r="E4059" s="13">
        <v>26821.15</v>
      </c>
      <c r="F4059" s="13">
        <f>IFERROR(Table2[[#This Row],[Economic loss ($ million)]]*1000000 / Table2[[#This Row],[Total Waste (tons)]], NA())</f>
        <v>1050646.2646856969</v>
      </c>
      <c r="G4059" s="13" t="str">
        <f t="shared" si="63"/>
        <v>Medium</v>
      </c>
      <c r="H4059" s="13">
        <v>62.02</v>
      </c>
      <c r="I4059" s="13">
        <f>IFERROR(Table2[[#This Row],[Total Waste (tons)]] / (Table2[[#This Row],[Population (million)]]*1000), NA())</f>
        <v>0.16256919060052219</v>
      </c>
      <c r="J4059" s="13">
        <v>157.03</v>
      </c>
      <c r="K4059" s="13">
        <f>IFERROR(Table2[[#This Row],[Total Waste (tons)]] * Table2[[#This Row],[Household waste (%)]], NA())</f>
        <v>1041296.9096</v>
      </c>
      <c r="L4059" s="13">
        <v>40.79</v>
      </c>
      <c r="M4059" s="10">
        <f>SUMIFS(Table2[Household waste (%)], Table2[Country], "Australia", Table2[Year], 2020)</f>
        <v>1412.17</v>
      </c>
      <c r="N4059" s="10">
        <f>COUNTIFS(Table2[Year], "USA")</f>
        <v>0</v>
      </c>
    </row>
    <row r="4060" spans="1:14" x14ac:dyDescent="0.35">
      <c r="A4060" s="8" t="s">
        <v>26</v>
      </c>
      <c r="B4060" s="9">
        <v>2021</v>
      </c>
      <c r="C4060" s="8" t="s">
        <v>9</v>
      </c>
      <c r="D4060" s="9">
        <v>41094.839999999997</v>
      </c>
      <c r="E4060" s="10">
        <v>38219.46</v>
      </c>
      <c r="F4060" s="10">
        <f>IFERROR(Table2[[#This Row],[Economic loss ($ million)]]*1000000 / Table2[[#This Row],[Total Waste (tons)]], NA())</f>
        <v>930030.63158294337</v>
      </c>
      <c r="G4060" s="10" t="str">
        <f t="shared" si="63"/>
        <v>Low</v>
      </c>
      <c r="H4060" s="10">
        <v>79.03</v>
      </c>
      <c r="I4060" s="10">
        <f>IFERROR(Table2[[#This Row],[Total Waste (tons)]] / (Table2[[#This Row],[Population (million)]]*1000), NA())</f>
        <v>3.3925947940659285E-2</v>
      </c>
      <c r="J4060" s="10">
        <v>1211.31</v>
      </c>
      <c r="K4060" s="10">
        <f>IFERROR(Table2[[#This Row],[Total Waste (tons)]] * Table2[[#This Row],[Household waste (%)]], NA())</f>
        <v>1535303.2223999999</v>
      </c>
      <c r="L4060" s="10">
        <v>37.36</v>
      </c>
      <c r="M4060" s="10">
        <f>SUMIFS(Table2[Household waste (%)], Table2[Country], "Australia", Table2[Year], 2020)</f>
        <v>1412.17</v>
      </c>
      <c r="N4060" s="10">
        <f>COUNTIFS(Table2[Year], "USA")</f>
        <v>0</v>
      </c>
    </row>
    <row r="4061" spans="1:14" x14ac:dyDescent="0.35">
      <c r="A4061" s="11" t="s">
        <v>17</v>
      </c>
      <c r="B4061" s="12">
        <v>2018</v>
      </c>
      <c r="C4061" s="11" t="s">
        <v>9</v>
      </c>
      <c r="D4061" s="12">
        <v>44135.77</v>
      </c>
      <c r="E4061" s="13">
        <v>44014.239999999998</v>
      </c>
      <c r="F4061" s="13">
        <f>IFERROR(Table2[[#This Row],[Economic loss ($ million)]]*1000000 / Table2[[#This Row],[Total Waste (tons)]], NA())</f>
        <v>997246.45112116553</v>
      </c>
      <c r="G4061" s="13" t="str">
        <f t="shared" si="63"/>
        <v>Medium</v>
      </c>
      <c r="H4061" s="13">
        <v>170.31</v>
      </c>
      <c r="I4061" s="13">
        <f>IFERROR(Table2[[#This Row],[Total Waste (tons)]] / (Table2[[#This Row],[Population (million)]]*1000), NA())</f>
        <v>0.23138018348623851</v>
      </c>
      <c r="J4061" s="13">
        <v>190.75</v>
      </c>
      <c r="K4061" s="13">
        <f>IFERROR(Table2[[#This Row],[Total Waste (tons)]] * Table2[[#This Row],[Household waste (%)]], NA())</f>
        <v>2751865.2594999997</v>
      </c>
      <c r="L4061" s="13">
        <v>62.35</v>
      </c>
      <c r="M4061" s="10">
        <f>SUMIFS(Table2[Household waste (%)], Table2[Country], "Australia", Table2[Year], 2020)</f>
        <v>1412.17</v>
      </c>
      <c r="N4061" s="10">
        <f>COUNTIFS(Table2[Year], "USA")</f>
        <v>0</v>
      </c>
    </row>
    <row r="4062" spans="1:14" x14ac:dyDescent="0.35">
      <c r="A4062" s="8" t="s">
        <v>14</v>
      </c>
      <c r="B4062" s="9">
        <v>2020</v>
      </c>
      <c r="C4062" s="8" t="s">
        <v>25</v>
      </c>
      <c r="D4062" s="9">
        <v>2748.15</v>
      </c>
      <c r="E4062" s="10">
        <v>2227.25</v>
      </c>
      <c r="F4062" s="10">
        <f>IFERROR(Table2[[#This Row],[Economic loss ($ million)]]*1000000 / Table2[[#This Row],[Total Waste (tons)]], NA())</f>
        <v>810454.30562378326</v>
      </c>
      <c r="G4062" s="10" t="str">
        <f t="shared" si="63"/>
        <v>Low</v>
      </c>
      <c r="H4062" s="10">
        <v>138.93</v>
      </c>
      <c r="I4062" s="10">
        <f>IFERROR(Table2[[#This Row],[Total Waste (tons)]] / (Table2[[#This Row],[Population (million)]]*1000), NA())</f>
        <v>3.5017648033231819E-3</v>
      </c>
      <c r="J4062" s="10">
        <v>784.79</v>
      </c>
      <c r="K4062" s="10">
        <f>IFERROR(Table2[[#This Row],[Total Waste (tons)]] * Table2[[#This Row],[Household waste (%)]], NA())</f>
        <v>100719.69749999999</v>
      </c>
      <c r="L4062" s="10">
        <v>36.65</v>
      </c>
      <c r="M4062" s="10">
        <f>SUMIFS(Table2[Household waste (%)], Table2[Country], "Australia", Table2[Year], 2020)</f>
        <v>1412.17</v>
      </c>
      <c r="N4062" s="10">
        <f>COUNTIFS(Table2[Year], "USA")</f>
        <v>0</v>
      </c>
    </row>
    <row r="4063" spans="1:14" x14ac:dyDescent="0.35">
      <c r="A4063" s="11" t="s">
        <v>28</v>
      </c>
      <c r="B4063" s="12">
        <v>2018</v>
      </c>
      <c r="C4063" s="11" t="s">
        <v>20</v>
      </c>
      <c r="D4063" s="12">
        <v>19031.96</v>
      </c>
      <c r="E4063" s="13">
        <v>17002.43</v>
      </c>
      <c r="F4063" s="13">
        <f>IFERROR(Table2[[#This Row],[Economic loss ($ million)]]*1000000 / Table2[[#This Row],[Total Waste (tons)]], NA())</f>
        <v>893362.00790670014</v>
      </c>
      <c r="G4063" s="13" t="str">
        <f t="shared" si="63"/>
        <v>Low</v>
      </c>
      <c r="H4063" s="13">
        <v>174.25</v>
      </c>
      <c r="I4063" s="13">
        <f>IFERROR(Table2[[#This Row],[Total Waste (tons)]] / (Table2[[#This Row],[Population (million)]]*1000), NA())</f>
        <v>1.7939616736890724E-2</v>
      </c>
      <c r="J4063" s="13">
        <v>1060.8900000000001</v>
      </c>
      <c r="K4063" s="13">
        <f>IFERROR(Table2[[#This Row],[Total Waste (tons)]] * Table2[[#This Row],[Household waste (%)]], NA())</f>
        <v>946078.73159999994</v>
      </c>
      <c r="L4063" s="13">
        <v>49.71</v>
      </c>
      <c r="M4063" s="10">
        <f>SUMIFS(Table2[Household waste (%)], Table2[Country], "Australia", Table2[Year], 2020)</f>
        <v>1412.17</v>
      </c>
      <c r="N4063" s="10">
        <f>COUNTIFS(Table2[Year], "USA")</f>
        <v>0</v>
      </c>
    </row>
    <row r="4064" spans="1:14" x14ac:dyDescent="0.35">
      <c r="A4064" s="8" t="s">
        <v>32</v>
      </c>
      <c r="B4064" s="9">
        <v>2023</v>
      </c>
      <c r="C4064" s="8" t="s">
        <v>19</v>
      </c>
      <c r="D4064" s="9">
        <v>38683.68</v>
      </c>
      <c r="E4064" s="10">
        <v>46155.58</v>
      </c>
      <c r="F4064" s="10">
        <f>IFERROR(Table2[[#This Row],[Economic loss ($ million)]]*1000000 / Table2[[#This Row],[Total Waste (tons)]], NA())</f>
        <v>1193153.8054290595</v>
      </c>
      <c r="G4064" s="10" t="str">
        <f t="shared" si="63"/>
        <v>High</v>
      </c>
      <c r="H4064" s="10">
        <v>103.97</v>
      </c>
      <c r="I4064" s="10">
        <f>IFERROR(Table2[[#This Row],[Total Waste (tons)]] / (Table2[[#This Row],[Population (million)]]*1000), NA())</f>
        <v>4.9260375148034483E-2</v>
      </c>
      <c r="J4064" s="10">
        <v>785.29</v>
      </c>
      <c r="K4064" s="10">
        <f>IFERROR(Table2[[#This Row],[Total Waste (tons)]] * Table2[[#This Row],[Household waste (%)]], NA())</f>
        <v>2097429.1296000001</v>
      </c>
      <c r="L4064" s="10">
        <v>54.22</v>
      </c>
      <c r="M4064" s="10">
        <f>SUMIFS(Table2[Household waste (%)], Table2[Country], "Australia", Table2[Year], 2020)</f>
        <v>1412.17</v>
      </c>
      <c r="N4064" s="10">
        <f>COUNTIFS(Table2[Year], "USA")</f>
        <v>0</v>
      </c>
    </row>
    <row r="4065" spans="1:14" x14ac:dyDescent="0.35">
      <c r="A4065" s="11" t="s">
        <v>23</v>
      </c>
      <c r="B4065" s="12">
        <v>2021</v>
      </c>
      <c r="C4065" s="11" t="s">
        <v>13</v>
      </c>
      <c r="D4065" s="12">
        <v>36669.199999999997</v>
      </c>
      <c r="E4065" s="13">
        <v>31771.48</v>
      </c>
      <c r="F4065" s="13">
        <f>IFERROR(Table2[[#This Row],[Economic loss ($ million)]]*1000000 / Table2[[#This Row],[Total Waste (tons)]], NA())</f>
        <v>866435.04630589171</v>
      </c>
      <c r="G4065" s="13" t="str">
        <f t="shared" si="63"/>
        <v>Low</v>
      </c>
      <c r="H4065" s="13">
        <v>142.11000000000001</v>
      </c>
      <c r="I4065" s="13">
        <f>IFERROR(Table2[[#This Row],[Total Waste (tons)]] / (Table2[[#This Row],[Population (million)]]*1000), NA())</f>
        <v>0.1034187889556364</v>
      </c>
      <c r="J4065" s="13">
        <v>354.57</v>
      </c>
      <c r="K4065" s="13">
        <f>IFERROR(Table2[[#This Row],[Total Waste (tons)]] * Table2[[#This Row],[Household waste (%)]], NA())</f>
        <v>2076576.7959999999</v>
      </c>
      <c r="L4065" s="13">
        <v>56.63</v>
      </c>
      <c r="M4065" s="10">
        <f>SUMIFS(Table2[Household waste (%)], Table2[Country], "Australia", Table2[Year], 2020)</f>
        <v>1412.17</v>
      </c>
      <c r="N4065" s="10">
        <f>COUNTIFS(Table2[Year], "USA")</f>
        <v>0</v>
      </c>
    </row>
    <row r="4066" spans="1:14" x14ac:dyDescent="0.35">
      <c r="A4066" s="8" t="s">
        <v>26</v>
      </c>
      <c r="B4066" s="9">
        <v>2022</v>
      </c>
      <c r="C4066" s="8" t="s">
        <v>11</v>
      </c>
      <c r="D4066" s="9">
        <v>12289.15</v>
      </c>
      <c r="E4066" s="10">
        <v>13239.72</v>
      </c>
      <c r="F4066" s="10">
        <f>IFERROR(Table2[[#This Row],[Economic loss ($ million)]]*1000000 / Table2[[#This Row],[Total Waste (tons)]], NA())</f>
        <v>1077350.3456300884</v>
      </c>
      <c r="G4066" s="10" t="str">
        <f t="shared" si="63"/>
        <v>Medium</v>
      </c>
      <c r="H4066" s="10">
        <v>137.34</v>
      </c>
      <c r="I4066" s="10">
        <f>IFERROR(Table2[[#This Row],[Total Waste (tons)]] / (Table2[[#This Row],[Population (million)]]*1000), NA())</f>
        <v>1.1839600373806564E-2</v>
      </c>
      <c r="J4066" s="10">
        <v>1037.97</v>
      </c>
      <c r="K4066" s="10">
        <f>IFERROR(Table2[[#This Row],[Total Waste (tons)]] * Table2[[#This Row],[Household waste (%)]], NA())</f>
        <v>745951.40500000003</v>
      </c>
      <c r="L4066" s="10">
        <v>60.7</v>
      </c>
      <c r="M4066" s="10">
        <f>SUMIFS(Table2[Household waste (%)], Table2[Country], "Australia", Table2[Year], 2020)</f>
        <v>1412.17</v>
      </c>
      <c r="N4066" s="10">
        <f>COUNTIFS(Table2[Year], "USA")</f>
        <v>0</v>
      </c>
    </row>
    <row r="4067" spans="1:14" x14ac:dyDescent="0.35">
      <c r="A4067" s="11" t="s">
        <v>16</v>
      </c>
      <c r="B4067" s="12">
        <v>2024</v>
      </c>
      <c r="C4067" s="11" t="s">
        <v>13</v>
      </c>
      <c r="D4067" s="12">
        <v>9720.84</v>
      </c>
      <c r="E4067" s="13">
        <v>10304.870000000001</v>
      </c>
      <c r="F4067" s="13">
        <f>IFERROR(Table2[[#This Row],[Economic loss ($ million)]]*1000000 / Table2[[#This Row],[Total Waste (tons)]], NA())</f>
        <v>1060080.1988305538</v>
      </c>
      <c r="G4067" s="13" t="str">
        <f t="shared" si="63"/>
        <v>Medium</v>
      </c>
      <c r="H4067" s="13">
        <v>40.11</v>
      </c>
      <c r="I4067" s="13">
        <f>IFERROR(Table2[[#This Row],[Total Waste (tons)]] / (Table2[[#This Row],[Population (million)]]*1000), NA())</f>
        <v>8.356262357087596E-2</v>
      </c>
      <c r="J4067" s="13">
        <v>116.33</v>
      </c>
      <c r="K4067" s="13">
        <f>IFERROR(Table2[[#This Row],[Total Waste (tons)]] * Table2[[#This Row],[Household waste (%)]], NA())</f>
        <v>518217.98040000006</v>
      </c>
      <c r="L4067" s="13">
        <v>53.31</v>
      </c>
      <c r="M4067" s="10">
        <f>SUMIFS(Table2[Household waste (%)], Table2[Country], "Australia", Table2[Year], 2020)</f>
        <v>1412.17</v>
      </c>
      <c r="N4067" s="10">
        <f>COUNTIFS(Table2[Year], "USA")</f>
        <v>0</v>
      </c>
    </row>
    <row r="4068" spans="1:14" x14ac:dyDescent="0.35">
      <c r="A4068" s="8" t="s">
        <v>31</v>
      </c>
      <c r="B4068" s="9">
        <v>2023</v>
      </c>
      <c r="C4068" s="8" t="s">
        <v>22</v>
      </c>
      <c r="D4068" s="9">
        <v>41009.81</v>
      </c>
      <c r="E4068" s="10">
        <v>44634.39</v>
      </c>
      <c r="F4068" s="10">
        <f>IFERROR(Table2[[#This Row],[Economic loss ($ million)]]*1000000 / Table2[[#This Row],[Total Waste (tons)]], NA())</f>
        <v>1088383.2429362633</v>
      </c>
      <c r="G4068" s="10" t="str">
        <f t="shared" si="63"/>
        <v>Medium</v>
      </c>
      <c r="H4068" s="10">
        <v>98.55</v>
      </c>
      <c r="I4068" s="10">
        <f>IFERROR(Table2[[#This Row],[Total Waste (tons)]] / (Table2[[#This Row],[Population (million)]]*1000), NA())</f>
        <v>5.8043975485825086E-2</v>
      </c>
      <c r="J4068" s="10">
        <v>706.53</v>
      </c>
      <c r="K4068" s="10">
        <f>IFERROR(Table2[[#This Row],[Total Waste (tons)]] * Table2[[#This Row],[Household waste (%)]], NA())</f>
        <v>2698445.4979999997</v>
      </c>
      <c r="L4068" s="10">
        <v>65.8</v>
      </c>
      <c r="M4068" s="10">
        <f>SUMIFS(Table2[Household waste (%)], Table2[Country], "Australia", Table2[Year], 2020)</f>
        <v>1412.17</v>
      </c>
      <c r="N4068" s="10">
        <f>COUNTIFS(Table2[Year], "USA")</f>
        <v>0</v>
      </c>
    </row>
    <row r="4069" spans="1:14" x14ac:dyDescent="0.35">
      <c r="A4069" s="11" t="s">
        <v>17</v>
      </c>
      <c r="B4069" s="12">
        <v>2021</v>
      </c>
      <c r="C4069" s="11" t="s">
        <v>22</v>
      </c>
      <c r="D4069" s="12">
        <v>1650.24</v>
      </c>
      <c r="E4069" s="13">
        <v>1546.86</v>
      </c>
      <c r="F4069" s="13">
        <f>IFERROR(Table2[[#This Row],[Economic loss ($ million)]]*1000000 / Table2[[#This Row],[Total Waste (tons)]], NA())</f>
        <v>937354.56660849333</v>
      </c>
      <c r="G4069" s="13" t="str">
        <f t="shared" si="63"/>
        <v>Low</v>
      </c>
      <c r="H4069" s="13">
        <v>47.2</v>
      </c>
      <c r="I4069" s="13">
        <f>IFERROR(Table2[[#This Row],[Total Waste (tons)]] / (Table2[[#This Row],[Population (million)]]*1000), NA())</f>
        <v>3.7283448556323707E-3</v>
      </c>
      <c r="J4069" s="13">
        <v>442.62</v>
      </c>
      <c r="K4069" s="13">
        <f>IFERROR(Table2[[#This Row],[Total Waste (tons)]] * Table2[[#This Row],[Household waste (%)]], NA())</f>
        <v>102479.90400000001</v>
      </c>
      <c r="L4069" s="13">
        <v>62.1</v>
      </c>
      <c r="M4069" s="10">
        <f>SUMIFS(Table2[Household waste (%)], Table2[Country], "Australia", Table2[Year], 2020)</f>
        <v>1412.17</v>
      </c>
      <c r="N4069" s="10">
        <f>COUNTIFS(Table2[Year], "USA")</f>
        <v>0</v>
      </c>
    </row>
    <row r="4070" spans="1:14" x14ac:dyDescent="0.35">
      <c r="A4070" s="8" t="s">
        <v>17</v>
      </c>
      <c r="B4070" s="9">
        <v>2023</v>
      </c>
      <c r="C4070" s="8" t="s">
        <v>9</v>
      </c>
      <c r="D4070" s="9">
        <v>13158.48</v>
      </c>
      <c r="E4070" s="10">
        <v>14397.43</v>
      </c>
      <c r="F4070" s="10">
        <f>IFERROR(Table2[[#This Row],[Economic loss ($ million)]]*1000000 / Table2[[#This Row],[Total Waste (tons)]], NA())</f>
        <v>1094156.0119405889</v>
      </c>
      <c r="G4070" s="10" t="str">
        <f t="shared" si="63"/>
        <v>Medium</v>
      </c>
      <c r="H4070" s="10">
        <v>43.99</v>
      </c>
      <c r="I4070" s="10">
        <f>IFERROR(Table2[[#This Row],[Total Waste (tons)]] / (Table2[[#This Row],[Population (million)]]*1000), NA())</f>
        <v>9.9397803326736252E-3</v>
      </c>
      <c r="J4070" s="10">
        <v>1323.82</v>
      </c>
      <c r="K4070" s="10">
        <f>IFERROR(Table2[[#This Row],[Total Waste (tons)]] * Table2[[#This Row],[Household waste (%)]], NA())</f>
        <v>661476.78960000002</v>
      </c>
      <c r="L4070" s="10">
        <v>50.27</v>
      </c>
      <c r="M4070" s="10">
        <f>SUMIFS(Table2[Household waste (%)], Table2[Country], "Australia", Table2[Year], 2020)</f>
        <v>1412.17</v>
      </c>
      <c r="N4070" s="10">
        <f>COUNTIFS(Table2[Year], "USA")</f>
        <v>0</v>
      </c>
    </row>
    <row r="4071" spans="1:14" x14ac:dyDescent="0.35">
      <c r="A4071" s="11" t="s">
        <v>24</v>
      </c>
      <c r="B4071" s="12">
        <v>2022</v>
      </c>
      <c r="C4071" s="11" t="s">
        <v>9</v>
      </c>
      <c r="D4071" s="12">
        <v>23481.71</v>
      </c>
      <c r="E4071" s="13">
        <v>19223.310000000001</v>
      </c>
      <c r="F4071" s="13">
        <f>IFERROR(Table2[[#This Row],[Economic loss ($ million)]]*1000000 / Table2[[#This Row],[Total Waste (tons)]], NA())</f>
        <v>818650.34531130828</v>
      </c>
      <c r="G4071" s="13" t="str">
        <f t="shared" si="63"/>
        <v>Low</v>
      </c>
      <c r="H4071" s="13">
        <v>73.28</v>
      </c>
      <c r="I4071" s="13">
        <f>IFERROR(Table2[[#This Row],[Total Waste (tons)]] / (Table2[[#This Row],[Population (million)]]*1000), NA())</f>
        <v>2.8357840710102045E-2</v>
      </c>
      <c r="J4071" s="13">
        <v>828.05</v>
      </c>
      <c r="K4071" s="13">
        <f>IFERROR(Table2[[#This Row],[Total Waste (tons)]] * Table2[[#This Row],[Household waste (%)]], NA())</f>
        <v>1421113.0892</v>
      </c>
      <c r="L4071" s="13">
        <v>60.52</v>
      </c>
      <c r="M4071" s="10">
        <f>SUMIFS(Table2[Household waste (%)], Table2[Country], "Australia", Table2[Year], 2020)</f>
        <v>1412.17</v>
      </c>
      <c r="N4071" s="10">
        <f>COUNTIFS(Table2[Year], "USA")</f>
        <v>0</v>
      </c>
    </row>
    <row r="4072" spans="1:14" x14ac:dyDescent="0.35">
      <c r="A4072" s="8" t="s">
        <v>35</v>
      </c>
      <c r="B4072" s="9">
        <v>2021</v>
      </c>
      <c r="C4072" s="8" t="s">
        <v>22</v>
      </c>
      <c r="D4072" s="9">
        <v>14619.47</v>
      </c>
      <c r="E4072" s="10">
        <v>14294.85</v>
      </c>
      <c r="F4072" s="10">
        <f>IFERROR(Table2[[#This Row],[Economic loss ($ million)]]*1000000 / Table2[[#This Row],[Total Waste (tons)]], NA())</f>
        <v>977795.3646746428</v>
      </c>
      <c r="G4072" s="10" t="str">
        <f t="shared" si="63"/>
        <v>Medium</v>
      </c>
      <c r="H4072" s="10">
        <v>77.72</v>
      </c>
      <c r="I4072" s="10">
        <f>IFERROR(Table2[[#This Row],[Total Waste (tons)]] / (Table2[[#This Row],[Population (million)]]*1000), NA())</f>
        <v>1.9444663164194985E-2</v>
      </c>
      <c r="J4072" s="10">
        <v>751.85</v>
      </c>
      <c r="K4072" s="10">
        <f>IFERROR(Table2[[#This Row],[Total Waste (tons)]] * Table2[[#This Row],[Household waste (%)]], NA())</f>
        <v>502763.57329999999</v>
      </c>
      <c r="L4072" s="10">
        <v>34.39</v>
      </c>
      <c r="M4072" s="10">
        <f>SUMIFS(Table2[Household waste (%)], Table2[Country], "Australia", Table2[Year], 2020)</f>
        <v>1412.17</v>
      </c>
      <c r="N4072" s="10">
        <f>COUNTIFS(Table2[Year], "USA")</f>
        <v>0</v>
      </c>
    </row>
    <row r="4073" spans="1:14" x14ac:dyDescent="0.35">
      <c r="A4073" s="11" t="s">
        <v>31</v>
      </c>
      <c r="B4073" s="12">
        <v>2018</v>
      </c>
      <c r="C4073" s="11" t="s">
        <v>22</v>
      </c>
      <c r="D4073" s="12">
        <v>19119.939999999999</v>
      </c>
      <c r="E4073" s="13">
        <v>22634.44</v>
      </c>
      <c r="F4073" s="13">
        <f>IFERROR(Table2[[#This Row],[Economic loss ($ million)]]*1000000 / Table2[[#This Row],[Total Waste (tons)]], NA())</f>
        <v>1183813.3383263755</v>
      </c>
      <c r="G4073" s="13" t="str">
        <f t="shared" si="63"/>
        <v>High</v>
      </c>
      <c r="H4073" s="13">
        <v>136.85</v>
      </c>
      <c r="I4073" s="13">
        <f>IFERROR(Table2[[#This Row],[Total Waste (tons)]] / (Table2[[#This Row],[Population (million)]]*1000), NA())</f>
        <v>1.8194910738076206E-2</v>
      </c>
      <c r="J4073" s="13">
        <v>1050.8399999999999</v>
      </c>
      <c r="K4073" s="13">
        <f>IFERROR(Table2[[#This Row],[Total Waste (tons)]] * Table2[[#This Row],[Household waste (%)]], NA())</f>
        <v>1316216.6695999999</v>
      </c>
      <c r="L4073" s="13">
        <v>68.84</v>
      </c>
      <c r="M4073" s="10">
        <f>SUMIFS(Table2[Household waste (%)], Table2[Country], "Australia", Table2[Year], 2020)</f>
        <v>1412.17</v>
      </c>
      <c r="N4073" s="10">
        <f>COUNTIFS(Table2[Year], "USA")</f>
        <v>0</v>
      </c>
    </row>
    <row r="4074" spans="1:14" x14ac:dyDescent="0.35">
      <c r="A4074" s="8" t="s">
        <v>14</v>
      </c>
      <c r="B4074" s="9">
        <v>2021</v>
      </c>
      <c r="C4074" s="8" t="s">
        <v>25</v>
      </c>
      <c r="D4074" s="9">
        <v>35575.75</v>
      </c>
      <c r="E4074" s="10">
        <v>32976.58</v>
      </c>
      <c r="F4074" s="10">
        <f>IFERROR(Table2[[#This Row],[Economic loss ($ million)]]*1000000 / Table2[[#This Row],[Total Waste (tons)]], NA())</f>
        <v>926939.83963795565</v>
      </c>
      <c r="G4074" s="10" t="str">
        <f t="shared" si="63"/>
        <v>Low</v>
      </c>
      <c r="H4074" s="10">
        <v>140.53</v>
      </c>
      <c r="I4074" s="10">
        <f>IFERROR(Table2[[#This Row],[Total Waste (tons)]] / (Table2[[#This Row],[Population (million)]]*1000), NA())</f>
        <v>6.0551376099943835E-2</v>
      </c>
      <c r="J4074" s="10">
        <v>587.53</v>
      </c>
      <c r="K4074" s="10">
        <f>IFERROR(Table2[[#This Row],[Total Waste (tons)]] * Table2[[#This Row],[Household waste (%)]], NA())</f>
        <v>1611225.7175</v>
      </c>
      <c r="L4074" s="10">
        <v>45.29</v>
      </c>
      <c r="M4074" s="10">
        <f>SUMIFS(Table2[Household waste (%)], Table2[Country], "Australia", Table2[Year], 2020)</f>
        <v>1412.17</v>
      </c>
      <c r="N4074" s="10">
        <f>COUNTIFS(Table2[Year], "USA")</f>
        <v>0</v>
      </c>
    </row>
    <row r="4075" spans="1:14" x14ac:dyDescent="0.35">
      <c r="A4075" s="11" t="s">
        <v>24</v>
      </c>
      <c r="B4075" s="12">
        <v>2018</v>
      </c>
      <c r="C4075" s="11" t="s">
        <v>9</v>
      </c>
      <c r="D4075" s="12">
        <v>34170.589999999997</v>
      </c>
      <c r="E4075" s="13">
        <v>34859.68</v>
      </c>
      <c r="F4075" s="13">
        <f>IFERROR(Table2[[#This Row],[Economic loss ($ million)]]*1000000 / Table2[[#This Row],[Total Waste (tons)]], NA())</f>
        <v>1020166.1721380872</v>
      </c>
      <c r="G4075" s="13" t="str">
        <f t="shared" si="63"/>
        <v>Medium</v>
      </c>
      <c r="H4075" s="13">
        <v>94.39</v>
      </c>
      <c r="I4075" s="13">
        <f>IFERROR(Table2[[#This Row],[Total Waste (tons)]] / (Table2[[#This Row],[Population (million)]]*1000), NA())</f>
        <v>4.3975895396574129E-2</v>
      </c>
      <c r="J4075" s="13">
        <v>777.03</v>
      </c>
      <c r="K4075" s="13">
        <f>IFERROR(Table2[[#This Row],[Total Waste (tons)]] * Table2[[#This Row],[Household waste (%)]], NA())</f>
        <v>1421496.544</v>
      </c>
      <c r="L4075" s="13">
        <v>41.6</v>
      </c>
      <c r="M4075" s="10">
        <f>SUMIFS(Table2[Household waste (%)], Table2[Country], "Australia", Table2[Year], 2020)</f>
        <v>1412.17</v>
      </c>
      <c r="N4075" s="10">
        <f>COUNTIFS(Table2[Year], "USA")</f>
        <v>0</v>
      </c>
    </row>
    <row r="4076" spans="1:14" x14ac:dyDescent="0.35">
      <c r="A4076" s="8" t="s">
        <v>12</v>
      </c>
      <c r="B4076" s="9">
        <v>2018</v>
      </c>
      <c r="C4076" s="8" t="s">
        <v>25</v>
      </c>
      <c r="D4076" s="9">
        <v>49511.53</v>
      </c>
      <c r="E4076" s="10">
        <v>40027.800000000003</v>
      </c>
      <c r="F4076" s="10">
        <f>IFERROR(Table2[[#This Row],[Economic loss ($ million)]]*1000000 / Table2[[#This Row],[Total Waste (tons)]], NA())</f>
        <v>808454.11159784405</v>
      </c>
      <c r="G4076" s="10" t="str">
        <f t="shared" si="63"/>
        <v>Low</v>
      </c>
      <c r="H4076" s="10">
        <v>150.16999999999999</v>
      </c>
      <c r="I4076" s="10">
        <f>IFERROR(Table2[[#This Row],[Total Waste (tons)]] / (Table2[[#This Row],[Population (million)]]*1000), NA())</f>
        <v>8.9660690679270572E-2</v>
      </c>
      <c r="J4076" s="10">
        <v>552.21</v>
      </c>
      <c r="K4076" s="10">
        <f>IFERROR(Table2[[#This Row],[Total Waste (tons)]] * Table2[[#This Row],[Household waste (%)]], NA())</f>
        <v>3332621.0843000002</v>
      </c>
      <c r="L4076" s="10">
        <v>67.31</v>
      </c>
      <c r="M4076" s="10">
        <f>SUMIFS(Table2[Household waste (%)], Table2[Country], "Australia", Table2[Year], 2020)</f>
        <v>1412.17</v>
      </c>
      <c r="N4076" s="10">
        <f>COUNTIFS(Table2[Year], "USA")</f>
        <v>0</v>
      </c>
    </row>
    <row r="4077" spans="1:14" x14ac:dyDescent="0.35">
      <c r="A4077" s="11" t="s">
        <v>30</v>
      </c>
      <c r="B4077" s="12">
        <v>2022</v>
      </c>
      <c r="C4077" s="11" t="s">
        <v>13</v>
      </c>
      <c r="D4077" s="12">
        <v>43147.54</v>
      </c>
      <c r="E4077" s="13">
        <v>35382.31</v>
      </c>
      <c r="F4077" s="13">
        <f>IFERROR(Table2[[#This Row],[Economic loss ($ million)]]*1000000 / Table2[[#This Row],[Total Waste (tons)]], NA())</f>
        <v>820030.7595751693</v>
      </c>
      <c r="G4077" s="13" t="str">
        <f t="shared" si="63"/>
        <v>Low</v>
      </c>
      <c r="H4077" s="13">
        <v>43.19</v>
      </c>
      <c r="I4077" s="13">
        <f>IFERROR(Table2[[#This Row],[Total Waste (tons)]] / (Table2[[#This Row],[Population (million)]]*1000), NA())</f>
        <v>5.1179071725953956E-2</v>
      </c>
      <c r="J4077" s="13">
        <v>843.07</v>
      </c>
      <c r="K4077" s="13">
        <f>IFERROR(Table2[[#This Row],[Total Waste (tons)]] * Table2[[#This Row],[Household waste (%)]], NA())</f>
        <v>1931715.3658000003</v>
      </c>
      <c r="L4077" s="13">
        <v>44.77</v>
      </c>
      <c r="M4077" s="10">
        <f>SUMIFS(Table2[Household waste (%)], Table2[Country], "Australia", Table2[Year], 2020)</f>
        <v>1412.17</v>
      </c>
      <c r="N4077" s="10">
        <f>COUNTIFS(Table2[Year], "USA")</f>
        <v>0</v>
      </c>
    </row>
    <row r="4078" spans="1:14" x14ac:dyDescent="0.35">
      <c r="A4078" s="8" t="s">
        <v>28</v>
      </c>
      <c r="B4078" s="9">
        <v>2019</v>
      </c>
      <c r="C4078" s="8" t="s">
        <v>11</v>
      </c>
      <c r="D4078" s="9">
        <v>13160.74</v>
      </c>
      <c r="E4078" s="10">
        <v>15727.17</v>
      </c>
      <c r="F4078" s="10">
        <f>IFERROR(Table2[[#This Row],[Economic loss ($ million)]]*1000000 / Table2[[#This Row],[Total Waste (tons)]], NA())</f>
        <v>1195006.5117918903</v>
      </c>
      <c r="G4078" s="10" t="str">
        <f t="shared" si="63"/>
        <v>High</v>
      </c>
      <c r="H4078" s="10">
        <v>149.72999999999999</v>
      </c>
      <c r="I4078" s="10">
        <f>IFERROR(Table2[[#This Row],[Total Waste (tons)]] / (Table2[[#This Row],[Population (million)]]*1000), NA())</f>
        <v>6.2355443949587794E-2</v>
      </c>
      <c r="J4078" s="10">
        <v>211.06</v>
      </c>
      <c r="K4078" s="10">
        <f>IFERROR(Table2[[#This Row],[Total Waste (tons)]] * Table2[[#This Row],[Household waste (%)]], NA())</f>
        <v>830969.12360000005</v>
      </c>
      <c r="L4078" s="10">
        <v>63.14</v>
      </c>
      <c r="M4078" s="10">
        <f>SUMIFS(Table2[Household waste (%)], Table2[Country], "Australia", Table2[Year], 2020)</f>
        <v>1412.17</v>
      </c>
      <c r="N4078" s="10">
        <f>COUNTIFS(Table2[Year], "USA")</f>
        <v>0</v>
      </c>
    </row>
    <row r="4079" spans="1:14" x14ac:dyDescent="0.35">
      <c r="A4079" s="11" t="s">
        <v>16</v>
      </c>
      <c r="B4079" s="12">
        <v>2022</v>
      </c>
      <c r="C4079" s="11" t="s">
        <v>20</v>
      </c>
      <c r="D4079" s="12">
        <v>5759.15</v>
      </c>
      <c r="E4079" s="13">
        <v>6427.88</v>
      </c>
      <c r="F4079" s="13">
        <f>IFERROR(Table2[[#This Row],[Economic loss ($ million)]]*1000000 / Table2[[#This Row],[Total Waste (tons)]], NA())</f>
        <v>1116116.0935207454</v>
      </c>
      <c r="G4079" s="13" t="str">
        <f t="shared" si="63"/>
        <v>High</v>
      </c>
      <c r="H4079" s="13">
        <v>168.77</v>
      </c>
      <c r="I4079" s="13">
        <f>IFERROR(Table2[[#This Row],[Total Waste (tons)]] / (Table2[[#This Row],[Population (million)]]*1000), NA())</f>
        <v>4.1307918519581117E-3</v>
      </c>
      <c r="J4079" s="13">
        <v>1394.2</v>
      </c>
      <c r="K4079" s="13">
        <f>IFERROR(Table2[[#This Row],[Total Waste (tons)]] * Table2[[#This Row],[Household waste (%)]], NA())</f>
        <v>214355.56299999997</v>
      </c>
      <c r="L4079" s="13">
        <v>37.22</v>
      </c>
      <c r="M4079" s="10">
        <f>SUMIFS(Table2[Household waste (%)], Table2[Country], "Australia", Table2[Year], 2020)</f>
        <v>1412.17</v>
      </c>
      <c r="N4079" s="10">
        <f>COUNTIFS(Table2[Year], "USA")</f>
        <v>0</v>
      </c>
    </row>
    <row r="4080" spans="1:14" x14ac:dyDescent="0.35">
      <c r="A4080" s="8" t="s">
        <v>29</v>
      </c>
      <c r="B4080" s="9">
        <v>2019</v>
      </c>
      <c r="C4080" s="8" t="s">
        <v>20</v>
      </c>
      <c r="D4080" s="9">
        <v>12625.72</v>
      </c>
      <c r="E4080" s="10">
        <v>11788.01</v>
      </c>
      <c r="F4080" s="10">
        <f>IFERROR(Table2[[#This Row],[Economic loss ($ million)]]*1000000 / Table2[[#This Row],[Total Waste (tons)]], NA())</f>
        <v>933650.51656459994</v>
      </c>
      <c r="G4080" s="10" t="str">
        <f t="shared" si="63"/>
        <v>Low</v>
      </c>
      <c r="H4080" s="10">
        <v>175.12</v>
      </c>
      <c r="I4080" s="10">
        <f>IFERROR(Table2[[#This Row],[Total Waste (tons)]] / (Table2[[#This Row],[Population (million)]]*1000), NA())</f>
        <v>1.2509878524859798E-2</v>
      </c>
      <c r="J4080" s="10">
        <v>1009.26</v>
      </c>
      <c r="K4080" s="10">
        <f>IFERROR(Table2[[#This Row],[Total Waste (tons)]] * Table2[[#This Row],[Household waste (%)]], NA())</f>
        <v>511594.17440000002</v>
      </c>
      <c r="L4080" s="10">
        <v>40.520000000000003</v>
      </c>
      <c r="M4080" s="10">
        <f>SUMIFS(Table2[Household waste (%)], Table2[Country], "Australia", Table2[Year], 2020)</f>
        <v>1412.17</v>
      </c>
      <c r="N4080" s="10">
        <f>COUNTIFS(Table2[Year], "USA")</f>
        <v>0</v>
      </c>
    </row>
    <row r="4081" spans="1:14" x14ac:dyDescent="0.35">
      <c r="A4081" s="11" t="s">
        <v>14</v>
      </c>
      <c r="B4081" s="12">
        <v>2020</v>
      </c>
      <c r="C4081" s="11" t="s">
        <v>13</v>
      </c>
      <c r="D4081" s="12">
        <v>15521.69</v>
      </c>
      <c r="E4081" s="13">
        <v>13453.46</v>
      </c>
      <c r="F4081" s="13">
        <f>IFERROR(Table2[[#This Row],[Economic loss ($ million)]]*1000000 / Table2[[#This Row],[Total Waste (tons)]], NA())</f>
        <v>866752.26731109817</v>
      </c>
      <c r="G4081" s="13" t="str">
        <f t="shared" si="63"/>
        <v>Low</v>
      </c>
      <c r="H4081" s="13">
        <v>46.46</v>
      </c>
      <c r="I4081" s="13">
        <f>IFERROR(Table2[[#This Row],[Total Waste (tons)]] / (Table2[[#This Row],[Population (million)]]*1000), NA())</f>
        <v>4.9373954257721793E-2</v>
      </c>
      <c r="J4081" s="13">
        <v>314.37</v>
      </c>
      <c r="K4081" s="13">
        <f>IFERROR(Table2[[#This Row],[Total Waste (tons)]] * Table2[[#This Row],[Household waste (%)]], NA())</f>
        <v>612951.53810000001</v>
      </c>
      <c r="L4081" s="13">
        <v>39.49</v>
      </c>
      <c r="M4081" s="10">
        <f>SUMIFS(Table2[Household waste (%)], Table2[Country], "Australia", Table2[Year], 2020)</f>
        <v>1412.17</v>
      </c>
      <c r="N4081" s="10">
        <f>COUNTIFS(Table2[Year], "USA")</f>
        <v>0</v>
      </c>
    </row>
    <row r="4082" spans="1:14" x14ac:dyDescent="0.35">
      <c r="A4082" s="8" t="s">
        <v>18</v>
      </c>
      <c r="B4082" s="9">
        <v>2019</v>
      </c>
      <c r="C4082" s="8" t="s">
        <v>13</v>
      </c>
      <c r="D4082" s="9">
        <v>11084.93</v>
      </c>
      <c r="E4082" s="10">
        <v>12598.47</v>
      </c>
      <c r="F4082" s="10">
        <f>IFERROR(Table2[[#This Row],[Economic loss ($ million)]]*1000000 / Table2[[#This Row],[Total Waste (tons)]], NA())</f>
        <v>1136540.3299795308</v>
      </c>
      <c r="G4082" s="10" t="str">
        <f t="shared" si="63"/>
        <v>High</v>
      </c>
      <c r="H4082" s="10">
        <v>25.04</v>
      </c>
      <c r="I4082" s="10">
        <f>IFERROR(Table2[[#This Row],[Total Waste (tons)]] / (Table2[[#This Row],[Population (million)]]*1000), NA())</f>
        <v>8.2377250804455907E-3</v>
      </c>
      <c r="J4082" s="10">
        <v>1345.63</v>
      </c>
      <c r="K4082" s="10">
        <f>IFERROR(Table2[[#This Row],[Total Waste (tons)]] * Table2[[#This Row],[Household waste (%)]], NA())</f>
        <v>581182.87990000006</v>
      </c>
      <c r="L4082" s="10">
        <v>52.43</v>
      </c>
      <c r="M4082" s="10">
        <f>SUMIFS(Table2[Household waste (%)], Table2[Country], "Australia", Table2[Year], 2020)</f>
        <v>1412.17</v>
      </c>
      <c r="N4082" s="10">
        <f>COUNTIFS(Table2[Year], "USA")</f>
        <v>0</v>
      </c>
    </row>
    <row r="4083" spans="1:14" x14ac:dyDescent="0.35">
      <c r="A4083" s="11" t="s">
        <v>27</v>
      </c>
      <c r="B4083" s="12">
        <v>2019</v>
      </c>
      <c r="C4083" s="11" t="s">
        <v>25</v>
      </c>
      <c r="D4083" s="12">
        <v>15583.63</v>
      </c>
      <c r="E4083" s="13">
        <v>13255.85</v>
      </c>
      <c r="F4083" s="13">
        <f>IFERROR(Table2[[#This Row],[Economic loss ($ million)]]*1000000 / Table2[[#This Row],[Total Waste (tons)]], NA())</f>
        <v>850626.58700187318</v>
      </c>
      <c r="G4083" s="13" t="str">
        <f t="shared" si="63"/>
        <v>Low</v>
      </c>
      <c r="H4083" s="13">
        <v>46.61</v>
      </c>
      <c r="I4083" s="13">
        <f>IFERROR(Table2[[#This Row],[Total Waste (tons)]] / (Table2[[#This Row],[Population (million)]]*1000), NA())</f>
        <v>1.6015240737886027E-2</v>
      </c>
      <c r="J4083" s="13">
        <v>973.05</v>
      </c>
      <c r="K4083" s="13">
        <f>IFERROR(Table2[[#This Row],[Total Waste (tons)]] * Table2[[#This Row],[Household waste (%)]], NA())</f>
        <v>648590.68059999996</v>
      </c>
      <c r="L4083" s="13">
        <v>41.62</v>
      </c>
      <c r="M4083" s="10">
        <f>SUMIFS(Table2[Household waste (%)], Table2[Country], "Australia", Table2[Year], 2020)</f>
        <v>1412.17</v>
      </c>
      <c r="N4083" s="10">
        <f>COUNTIFS(Table2[Year], "USA")</f>
        <v>0</v>
      </c>
    </row>
    <row r="4084" spans="1:14" x14ac:dyDescent="0.35">
      <c r="A4084" s="8" t="s">
        <v>21</v>
      </c>
      <c r="B4084" s="9">
        <v>2023</v>
      </c>
      <c r="C4084" s="8" t="s">
        <v>25</v>
      </c>
      <c r="D4084" s="9">
        <v>9508.41</v>
      </c>
      <c r="E4084" s="10">
        <v>10582.75</v>
      </c>
      <c r="F4084" s="10">
        <f>IFERROR(Table2[[#This Row],[Economic loss ($ million)]]*1000000 / Table2[[#This Row],[Total Waste (tons)]], NA())</f>
        <v>1112988.3965878629</v>
      </c>
      <c r="G4084" s="10" t="str">
        <f t="shared" si="63"/>
        <v>High</v>
      </c>
      <c r="H4084" s="10">
        <v>20.66</v>
      </c>
      <c r="I4084" s="10">
        <f>IFERROR(Table2[[#This Row],[Total Waste (tons)]] / (Table2[[#This Row],[Population (million)]]*1000), NA())</f>
        <v>0.19755682526490753</v>
      </c>
      <c r="J4084" s="10">
        <v>48.13</v>
      </c>
      <c r="K4084" s="10">
        <f>IFERROR(Table2[[#This Row],[Total Waste (tons)]] * Table2[[#This Row],[Household waste (%)]], NA())</f>
        <v>387467.70750000002</v>
      </c>
      <c r="L4084" s="10">
        <v>40.75</v>
      </c>
      <c r="M4084" s="10">
        <f>SUMIFS(Table2[Household waste (%)], Table2[Country], "Australia", Table2[Year], 2020)</f>
        <v>1412.17</v>
      </c>
      <c r="N4084" s="10">
        <f>COUNTIFS(Table2[Year], "USA")</f>
        <v>0</v>
      </c>
    </row>
    <row r="4085" spans="1:14" x14ac:dyDescent="0.35">
      <c r="A4085" s="11" t="s">
        <v>10</v>
      </c>
      <c r="B4085" s="12">
        <v>2021</v>
      </c>
      <c r="C4085" s="11" t="s">
        <v>9</v>
      </c>
      <c r="D4085" s="12">
        <v>39348.870000000003</v>
      </c>
      <c r="E4085" s="13">
        <v>34608.370000000003</v>
      </c>
      <c r="F4085" s="13">
        <f>IFERROR(Table2[[#This Row],[Economic loss ($ million)]]*1000000 / Table2[[#This Row],[Total Waste (tons)]], NA())</f>
        <v>879526.4006310727</v>
      </c>
      <c r="G4085" s="13" t="str">
        <f t="shared" si="63"/>
        <v>Low</v>
      </c>
      <c r="H4085" s="13">
        <v>130.96</v>
      </c>
      <c r="I4085" s="13">
        <f>IFERROR(Table2[[#This Row],[Total Waste (tons)]] / (Table2[[#This Row],[Population (million)]]*1000), NA())</f>
        <v>0.13871354038142913</v>
      </c>
      <c r="J4085" s="13">
        <v>283.67</v>
      </c>
      <c r="K4085" s="13">
        <f>IFERROR(Table2[[#This Row],[Total Waste (tons)]] * Table2[[#This Row],[Household waste (%)]], NA())</f>
        <v>2332994.5023000003</v>
      </c>
      <c r="L4085" s="13">
        <v>59.29</v>
      </c>
      <c r="M4085" s="10">
        <f>SUMIFS(Table2[Household waste (%)], Table2[Country], "Australia", Table2[Year], 2020)</f>
        <v>1412.17</v>
      </c>
      <c r="N4085" s="10">
        <f>COUNTIFS(Table2[Year], "USA")</f>
        <v>0</v>
      </c>
    </row>
    <row r="4086" spans="1:14" x14ac:dyDescent="0.35">
      <c r="A4086" s="8" t="s">
        <v>28</v>
      </c>
      <c r="B4086" s="9">
        <v>2024</v>
      </c>
      <c r="C4086" s="8" t="s">
        <v>15</v>
      </c>
      <c r="D4086" s="9">
        <v>24121.200000000001</v>
      </c>
      <c r="E4086" s="10">
        <v>28455.91</v>
      </c>
      <c r="F4086" s="10">
        <f>IFERROR(Table2[[#This Row],[Economic loss ($ million)]]*1000000 / Table2[[#This Row],[Total Waste (tons)]], NA())</f>
        <v>1179705.404374575</v>
      </c>
      <c r="G4086" s="10" t="str">
        <f t="shared" si="63"/>
        <v>High</v>
      </c>
      <c r="H4086" s="10">
        <v>23.33</v>
      </c>
      <c r="I4086" s="10">
        <f>IFERROR(Table2[[#This Row],[Total Waste (tons)]] / (Table2[[#This Row],[Population (million)]]*1000), NA())</f>
        <v>3.396682344326471E-2</v>
      </c>
      <c r="J4086" s="10">
        <v>710.14</v>
      </c>
      <c r="K4086" s="10">
        <f>IFERROR(Table2[[#This Row],[Total Waste (tons)]] * Table2[[#This Row],[Household waste (%)]], NA())</f>
        <v>779597.18400000001</v>
      </c>
      <c r="L4086" s="10">
        <v>32.32</v>
      </c>
      <c r="M4086" s="10">
        <f>SUMIFS(Table2[Household waste (%)], Table2[Country], "Australia", Table2[Year], 2020)</f>
        <v>1412.17</v>
      </c>
      <c r="N4086" s="10">
        <f>COUNTIFS(Table2[Year], "USA")</f>
        <v>0</v>
      </c>
    </row>
    <row r="4087" spans="1:14" x14ac:dyDescent="0.35">
      <c r="A4087" s="11" t="s">
        <v>16</v>
      </c>
      <c r="B4087" s="12">
        <v>2022</v>
      </c>
      <c r="C4087" s="11" t="s">
        <v>9</v>
      </c>
      <c r="D4087" s="12">
        <v>4710.18</v>
      </c>
      <c r="E4087" s="13">
        <v>5007.17</v>
      </c>
      <c r="F4087" s="13">
        <f>IFERROR(Table2[[#This Row],[Economic loss ($ million)]]*1000000 / Table2[[#This Row],[Total Waste (tons)]], NA())</f>
        <v>1063052.7920376714</v>
      </c>
      <c r="G4087" s="13" t="str">
        <f t="shared" si="63"/>
        <v>Medium</v>
      </c>
      <c r="H4087" s="13">
        <v>121.85</v>
      </c>
      <c r="I4087" s="13">
        <f>IFERROR(Table2[[#This Row],[Total Waste (tons)]] / (Table2[[#This Row],[Population (million)]]*1000), NA())</f>
        <v>1.4942516337795825E-2</v>
      </c>
      <c r="J4087" s="13">
        <v>315.22000000000003</v>
      </c>
      <c r="K4087" s="13">
        <f>IFERROR(Table2[[#This Row],[Total Waste (tons)]] * Table2[[#This Row],[Household waste (%)]], NA())</f>
        <v>152374.323</v>
      </c>
      <c r="L4087" s="13">
        <v>32.35</v>
      </c>
      <c r="M4087" s="10">
        <f>SUMIFS(Table2[Household waste (%)], Table2[Country], "Australia", Table2[Year], 2020)</f>
        <v>1412.17</v>
      </c>
      <c r="N4087" s="10">
        <f>COUNTIFS(Table2[Year], "USA")</f>
        <v>0</v>
      </c>
    </row>
    <row r="4088" spans="1:14" x14ac:dyDescent="0.35">
      <c r="A4088" s="8" t="s">
        <v>35</v>
      </c>
      <c r="B4088" s="9">
        <v>2018</v>
      </c>
      <c r="C4088" s="8" t="s">
        <v>9</v>
      </c>
      <c r="D4088" s="9">
        <v>21411.4</v>
      </c>
      <c r="E4088" s="10">
        <v>21402.77</v>
      </c>
      <c r="F4088" s="10">
        <f>IFERROR(Table2[[#This Row],[Economic loss ($ million)]]*1000000 / Table2[[#This Row],[Total Waste (tons)]], NA())</f>
        <v>999596.94368420553</v>
      </c>
      <c r="G4088" s="10" t="str">
        <f t="shared" si="63"/>
        <v>Medium</v>
      </c>
      <c r="H4088" s="10">
        <v>151.44</v>
      </c>
      <c r="I4088" s="10">
        <f>IFERROR(Table2[[#This Row],[Total Waste (tons)]] / (Table2[[#This Row],[Population (million)]]*1000), NA())</f>
        <v>3.9694846125324437E-2</v>
      </c>
      <c r="J4088" s="10">
        <v>539.4</v>
      </c>
      <c r="K4088" s="10">
        <f>IFERROR(Table2[[#This Row],[Total Waste (tons)]] * Table2[[#This Row],[Household waste (%)]], NA())</f>
        <v>1089197.9180000001</v>
      </c>
      <c r="L4088" s="10">
        <v>50.87</v>
      </c>
      <c r="M4088" s="10">
        <f>SUMIFS(Table2[Household waste (%)], Table2[Country], "Australia", Table2[Year], 2020)</f>
        <v>1412.17</v>
      </c>
      <c r="N4088" s="10">
        <f>COUNTIFS(Table2[Year], "USA")</f>
        <v>0</v>
      </c>
    </row>
    <row r="4089" spans="1:14" x14ac:dyDescent="0.35">
      <c r="A4089" s="11" t="s">
        <v>21</v>
      </c>
      <c r="B4089" s="12">
        <v>2019</v>
      </c>
      <c r="C4089" s="11" t="s">
        <v>11</v>
      </c>
      <c r="D4089" s="12">
        <v>14892.8</v>
      </c>
      <c r="E4089" s="13">
        <v>15282.22</v>
      </c>
      <c r="F4089" s="13">
        <f>IFERROR(Table2[[#This Row],[Economic loss ($ million)]]*1000000 / Table2[[#This Row],[Total Waste (tons)]], NA())</f>
        <v>1026148.2058444349</v>
      </c>
      <c r="G4089" s="13" t="str">
        <f t="shared" si="63"/>
        <v>Medium</v>
      </c>
      <c r="H4089" s="13">
        <v>80.87</v>
      </c>
      <c r="I4089" s="13">
        <f>IFERROR(Table2[[#This Row],[Total Waste (tons)]] / (Table2[[#This Row],[Population (million)]]*1000), NA())</f>
        <v>1.1367595087435406E-2</v>
      </c>
      <c r="J4089" s="13">
        <v>1310.1099999999999</v>
      </c>
      <c r="K4089" s="13">
        <f>IFERROR(Table2[[#This Row],[Total Waste (tons)]] * Table2[[#This Row],[Household waste (%)]], NA())</f>
        <v>722598.65599999996</v>
      </c>
      <c r="L4089" s="13">
        <v>48.52</v>
      </c>
      <c r="M4089" s="10">
        <f>SUMIFS(Table2[Household waste (%)], Table2[Country], "Australia", Table2[Year], 2020)</f>
        <v>1412.17</v>
      </c>
      <c r="N4089" s="10">
        <f>COUNTIFS(Table2[Year], "USA")</f>
        <v>0</v>
      </c>
    </row>
    <row r="4090" spans="1:14" x14ac:dyDescent="0.35">
      <c r="A4090" s="8" t="s">
        <v>35</v>
      </c>
      <c r="B4090" s="9">
        <v>2020</v>
      </c>
      <c r="C4090" s="8" t="s">
        <v>25</v>
      </c>
      <c r="D4090" s="9">
        <v>39525.760000000002</v>
      </c>
      <c r="E4090" s="10">
        <v>40409.949999999997</v>
      </c>
      <c r="F4090" s="10">
        <f>IFERROR(Table2[[#This Row],[Economic loss ($ million)]]*1000000 / Table2[[#This Row],[Total Waste (tons)]], NA())</f>
        <v>1022369.9683446947</v>
      </c>
      <c r="G4090" s="10" t="str">
        <f t="shared" si="63"/>
        <v>Medium</v>
      </c>
      <c r="H4090" s="10">
        <v>47.56</v>
      </c>
      <c r="I4090" s="10">
        <f>IFERROR(Table2[[#This Row],[Total Waste (tons)]] / (Table2[[#This Row],[Population (million)]]*1000), NA())</f>
        <v>3.8296815200224793E-2</v>
      </c>
      <c r="J4090" s="10">
        <v>1032.0899999999999</v>
      </c>
      <c r="K4090" s="10">
        <f>IFERROR(Table2[[#This Row],[Total Waste (tons)]] * Table2[[#This Row],[Household waste (%)]], NA())</f>
        <v>2325695.7184000001</v>
      </c>
      <c r="L4090" s="10">
        <v>58.84</v>
      </c>
      <c r="M4090" s="10">
        <f>SUMIFS(Table2[Household waste (%)], Table2[Country], "Australia", Table2[Year], 2020)</f>
        <v>1412.17</v>
      </c>
      <c r="N4090" s="10">
        <f>COUNTIFS(Table2[Year], "USA")</f>
        <v>0</v>
      </c>
    </row>
    <row r="4091" spans="1:14" x14ac:dyDescent="0.35">
      <c r="A4091" s="11" t="s">
        <v>30</v>
      </c>
      <c r="B4091" s="12">
        <v>2019</v>
      </c>
      <c r="C4091" s="11" t="s">
        <v>25</v>
      </c>
      <c r="D4091" s="12">
        <v>42335.87</v>
      </c>
      <c r="E4091" s="13">
        <v>38012.230000000003</v>
      </c>
      <c r="F4091" s="13">
        <f>IFERROR(Table2[[#This Row],[Economic loss ($ million)]]*1000000 / Table2[[#This Row],[Total Waste (tons)]], NA())</f>
        <v>897872.89123856428</v>
      </c>
      <c r="G4091" s="13" t="str">
        <f t="shared" si="63"/>
        <v>Low</v>
      </c>
      <c r="H4091" s="13">
        <v>133.31</v>
      </c>
      <c r="I4091" s="13">
        <f>IFERROR(Table2[[#This Row],[Total Waste (tons)]] / (Table2[[#This Row],[Population (million)]]*1000), NA())</f>
        <v>0.52195623227715449</v>
      </c>
      <c r="J4091" s="13">
        <v>81.11</v>
      </c>
      <c r="K4091" s="13">
        <f>IFERROR(Table2[[#This Row],[Total Waste (tons)]] * Table2[[#This Row],[Household waste (%)]], NA())</f>
        <v>2405947.4920999999</v>
      </c>
      <c r="L4091" s="13">
        <v>56.83</v>
      </c>
      <c r="M4091" s="10">
        <f>SUMIFS(Table2[Household waste (%)], Table2[Country], "Australia", Table2[Year], 2020)</f>
        <v>1412.17</v>
      </c>
      <c r="N4091" s="10">
        <f>COUNTIFS(Table2[Year], "USA")</f>
        <v>0</v>
      </c>
    </row>
    <row r="4092" spans="1:14" x14ac:dyDescent="0.35">
      <c r="A4092" s="8" t="s">
        <v>28</v>
      </c>
      <c r="B4092" s="9">
        <v>2021</v>
      </c>
      <c r="C4092" s="8" t="s">
        <v>19</v>
      </c>
      <c r="D4092" s="9">
        <v>41616.06</v>
      </c>
      <c r="E4092" s="10">
        <v>45467.27</v>
      </c>
      <c r="F4092" s="10">
        <f>IFERROR(Table2[[#This Row],[Economic loss ($ million)]]*1000000 / Table2[[#This Row],[Total Waste (tons)]], NA())</f>
        <v>1092541.4371278782</v>
      </c>
      <c r="G4092" s="10" t="str">
        <f t="shared" si="63"/>
        <v>Medium</v>
      </c>
      <c r="H4092" s="10">
        <v>198.75</v>
      </c>
      <c r="I4092" s="10">
        <f>IFERROR(Table2[[#This Row],[Total Waste (tons)]] / (Table2[[#This Row],[Population (million)]]*1000), NA())</f>
        <v>4.2836911991765307E-2</v>
      </c>
      <c r="J4092" s="10">
        <v>971.5</v>
      </c>
      <c r="K4092" s="10">
        <f>IFERROR(Table2[[#This Row],[Total Waste (tons)]] * Table2[[#This Row],[Household waste (%)]], NA())</f>
        <v>2911459.5575999995</v>
      </c>
      <c r="L4092" s="10">
        <v>69.959999999999994</v>
      </c>
      <c r="M4092" s="10">
        <f>SUMIFS(Table2[Household waste (%)], Table2[Country], "Australia", Table2[Year], 2020)</f>
        <v>1412.17</v>
      </c>
      <c r="N4092" s="10">
        <f>COUNTIFS(Table2[Year], "USA")</f>
        <v>0</v>
      </c>
    </row>
    <row r="4093" spans="1:14" x14ac:dyDescent="0.35">
      <c r="A4093" s="11" t="s">
        <v>12</v>
      </c>
      <c r="B4093" s="12">
        <v>2020</v>
      </c>
      <c r="C4093" s="11" t="s">
        <v>15</v>
      </c>
      <c r="D4093" s="12">
        <v>42992.46</v>
      </c>
      <c r="E4093" s="13">
        <v>47767.22</v>
      </c>
      <c r="F4093" s="13">
        <f>IFERROR(Table2[[#This Row],[Economic loss ($ million)]]*1000000 / Table2[[#This Row],[Total Waste (tons)]], NA())</f>
        <v>1111060.4045453551</v>
      </c>
      <c r="G4093" s="13" t="str">
        <f t="shared" si="63"/>
        <v>High</v>
      </c>
      <c r="H4093" s="13">
        <v>48.44</v>
      </c>
      <c r="I4093" s="13">
        <f>IFERROR(Table2[[#This Row],[Total Waste (tons)]] / (Table2[[#This Row],[Population (million)]]*1000), NA())</f>
        <v>7.2551317965506762E-2</v>
      </c>
      <c r="J4093" s="13">
        <v>592.58000000000004</v>
      </c>
      <c r="K4093" s="13">
        <f>IFERROR(Table2[[#This Row],[Total Waste (tons)]] * Table2[[#This Row],[Household waste (%)]], NA())</f>
        <v>2504310.7949999999</v>
      </c>
      <c r="L4093" s="13">
        <v>58.25</v>
      </c>
      <c r="M4093" s="10">
        <f>SUMIFS(Table2[Household waste (%)], Table2[Country], "Australia", Table2[Year], 2020)</f>
        <v>1412.17</v>
      </c>
      <c r="N4093" s="10">
        <f>COUNTIFS(Table2[Year], "USA")</f>
        <v>0</v>
      </c>
    </row>
    <row r="4094" spans="1:14" x14ac:dyDescent="0.35">
      <c r="A4094" s="8" t="s">
        <v>29</v>
      </c>
      <c r="B4094" s="9">
        <v>2021</v>
      </c>
      <c r="C4094" s="8" t="s">
        <v>25</v>
      </c>
      <c r="D4094" s="9">
        <v>2991.83</v>
      </c>
      <c r="E4094" s="10">
        <v>2960.43</v>
      </c>
      <c r="F4094" s="10">
        <f>IFERROR(Table2[[#This Row],[Economic loss ($ million)]]*1000000 / Table2[[#This Row],[Total Waste (tons)]], NA())</f>
        <v>989504.75127263251</v>
      </c>
      <c r="G4094" s="10" t="str">
        <f t="shared" si="63"/>
        <v>Medium</v>
      </c>
      <c r="H4094" s="10">
        <v>53.02</v>
      </c>
      <c r="I4094" s="10">
        <f>IFERROR(Table2[[#This Row],[Total Waste (tons)]] / (Table2[[#This Row],[Population (million)]]*1000), NA())</f>
        <v>2.0363667301933026E-2</v>
      </c>
      <c r="J4094" s="10">
        <v>146.91999999999999</v>
      </c>
      <c r="K4094" s="10">
        <f>IFERROR(Table2[[#This Row],[Total Waste (tons)]] * Table2[[#This Row],[Household waste (%)]], NA())</f>
        <v>180317.59410000002</v>
      </c>
      <c r="L4094" s="10">
        <v>60.27</v>
      </c>
      <c r="M4094" s="10">
        <f>SUMIFS(Table2[Household waste (%)], Table2[Country], "Australia", Table2[Year], 2020)</f>
        <v>1412.17</v>
      </c>
      <c r="N4094" s="10">
        <f>COUNTIFS(Table2[Year], "USA")</f>
        <v>0</v>
      </c>
    </row>
    <row r="4095" spans="1:14" x14ac:dyDescent="0.35">
      <c r="A4095" s="11" t="s">
        <v>23</v>
      </c>
      <c r="B4095" s="12">
        <v>2022</v>
      </c>
      <c r="C4095" s="11" t="s">
        <v>11</v>
      </c>
      <c r="D4095" s="12">
        <v>34343.360000000001</v>
      </c>
      <c r="E4095" s="13">
        <v>37433.1</v>
      </c>
      <c r="F4095" s="13">
        <f>IFERROR(Table2[[#This Row],[Economic loss ($ million)]]*1000000 / Table2[[#This Row],[Total Waste (tons)]], NA())</f>
        <v>1089966.1535737913</v>
      </c>
      <c r="G4095" s="13" t="str">
        <f t="shared" si="63"/>
        <v>Medium</v>
      </c>
      <c r="H4095" s="13">
        <v>137.02000000000001</v>
      </c>
      <c r="I4095" s="13">
        <f>IFERROR(Table2[[#This Row],[Total Waste (tons)]] / (Table2[[#This Row],[Population (million)]]*1000), NA())</f>
        <v>7.3438169571260564E-2</v>
      </c>
      <c r="J4095" s="13">
        <v>467.65</v>
      </c>
      <c r="K4095" s="13">
        <f>IFERROR(Table2[[#This Row],[Total Waste (tons)]] * Table2[[#This Row],[Household waste (%)]], NA())</f>
        <v>1107229.9264</v>
      </c>
      <c r="L4095" s="13">
        <v>32.24</v>
      </c>
      <c r="M4095" s="10">
        <f>SUMIFS(Table2[Household waste (%)], Table2[Country], "Australia", Table2[Year], 2020)</f>
        <v>1412.17</v>
      </c>
      <c r="N4095" s="10">
        <f>COUNTIFS(Table2[Year], "USA")</f>
        <v>0</v>
      </c>
    </row>
    <row r="4096" spans="1:14" x14ac:dyDescent="0.35">
      <c r="A4096" s="8" t="s">
        <v>29</v>
      </c>
      <c r="B4096" s="9">
        <v>2023</v>
      </c>
      <c r="C4096" s="8" t="s">
        <v>11</v>
      </c>
      <c r="D4096" s="9">
        <v>45324.58</v>
      </c>
      <c r="E4096" s="10">
        <v>48623.38</v>
      </c>
      <c r="F4096" s="10">
        <f>IFERROR(Table2[[#This Row],[Economic loss ($ million)]]*1000000 / Table2[[#This Row],[Total Waste (tons)]], NA())</f>
        <v>1072781.7003489055</v>
      </c>
      <c r="G4096" s="10" t="str">
        <f t="shared" si="63"/>
        <v>Medium</v>
      </c>
      <c r="H4096" s="10">
        <v>83.97</v>
      </c>
      <c r="I4096" s="10">
        <f>IFERROR(Table2[[#This Row],[Total Waste (tons)]] / (Table2[[#This Row],[Population (million)]]*1000), NA())</f>
        <v>0.27044919147920521</v>
      </c>
      <c r="J4096" s="10">
        <v>167.59</v>
      </c>
      <c r="K4096" s="10">
        <f>IFERROR(Table2[[#This Row],[Total Waste (tons)]] * Table2[[#This Row],[Household waste (%)]], NA())</f>
        <v>2819642.1218000003</v>
      </c>
      <c r="L4096" s="10">
        <v>62.21</v>
      </c>
      <c r="M4096" s="10">
        <f>SUMIFS(Table2[Household waste (%)], Table2[Country], "Australia", Table2[Year], 2020)</f>
        <v>1412.17</v>
      </c>
      <c r="N4096" s="10">
        <f>COUNTIFS(Table2[Year], "USA")</f>
        <v>0</v>
      </c>
    </row>
    <row r="4097" spans="1:14" x14ac:dyDescent="0.35">
      <c r="A4097" s="11" t="s">
        <v>35</v>
      </c>
      <c r="B4097" s="12">
        <v>2023</v>
      </c>
      <c r="C4097" s="11" t="s">
        <v>11</v>
      </c>
      <c r="D4097" s="12">
        <v>26357.4</v>
      </c>
      <c r="E4097" s="13">
        <v>31374.01</v>
      </c>
      <c r="F4097" s="13">
        <f>IFERROR(Table2[[#This Row],[Economic loss ($ million)]]*1000000 / Table2[[#This Row],[Total Waste (tons)]], NA())</f>
        <v>1190330.229840576</v>
      </c>
      <c r="G4097" s="13" t="str">
        <f t="shared" si="63"/>
        <v>High</v>
      </c>
      <c r="H4097" s="13">
        <v>110.76</v>
      </c>
      <c r="I4097" s="13">
        <f>IFERROR(Table2[[#This Row],[Total Waste (tons)]] / (Table2[[#This Row],[Population (million)]]*1000), NA())</f>
        <v>0.13877428526299163</v>
      </c>
      <c r="J4097" s="13">
        <v>189.93</v>
      </c>
      <c r="K4097" s="13">
        <f>IFERROR(Table2[[#This Row],[Total Waste (tons)]] * Table2[[#This Row],[Household waste (%)]], NA())</f>
        <v>942277.05</v>
      </c>
      <c r="L4097" s="13">
        <v>35.75</v>
      </c>
      <c r="M4097" s="10">
        <f>SUMIFS(Table2[Household waste (%)], Table2[Country], "Australia", Table2[Year], 2020)</f>
        <v>1412.17</v>
      </c>
      <c r="N4097" s="10">
        <f>COUNTIFS(Table2[Year], "USA")</f>
        <v>0</v>
      </c>
    </row>
    <row r="4098" spans="1:14" x14ac:dyDescent="0.35">
      <c r="A4098" s="8" t="s">
        <v>12</v>
      </c>
      <c r="B4098" s="9">
        <v>2022</v>
      </c>
      <c r="C4098" s="8" t="s">
        <v>13</v>
      </c>
      <c r="D4098" s="9">
        <v>15916.02</v>
      </c>
      <c r="E4098" s="10">
        <v>14934.3</v>
      </c>
      <c r="F4098" s="10">
        <f>IFERROR(Table2[[#This Row],[Economic loss ($ million)]]*1000000 / Table2[[#This Row],[Total Waste (tons)]], NA())</f>
        <v>938318.7505419068</v>
      </c>
      <c r="G4098" s="10" t="str">
        <f t="shared" ref="G4098:G4161" si="64">IF(F4098&gt;1100000,"High",IF(F4098&gt;=950000,"Medium","Low"))</f>
        <v>Low</v>
      </c>
      <c r="H4098" s="10">
        <v>135.53</v>
      </c>
      <c r="I4098" s="10">
        <f>IFERROR(Table2[[#This Row],[Total Waste (tons)]] / (Table2[[#This Row],[Population (million)]]*1000), NA())</f>
        <v>2.1701986664666821E-2</v>
      </c>
      <c r="J4098" s="10">
        <v>733.39</v>
      </c>
      <c r="K4098" s="10">
        <f>IFERROR(Table2[[#This Row],[Total Waste (tons)]] * Table2[[#This Row],[Household waste (%)]], NA())</f>
        <v>818879.22900000005</v>
      </c>
      <c r="L4098" s="10">
        <v>51.45</v>
      </c>
      <c r="M4098" s="10">
        <f>SUMIFS(Table2[Household waste (%)], Table2[Country], "Australia", Table2[Year], 2020)</f>
        <v>1412.17</v>
      </c>
      <c r="N4098" s="10">
        <f>COUNTIFS(Table2[Year], "USA")</f>
        <v>0</v>
      </c>
    </row>
    <row r="4099" spans="1:14" x14ac:dyDescent="0.35">
      <c r="A4099" s="11" t="s">
        <v>32</v>
      </c>
      <c r="B4099" s="12">
        <v>2018</v>
      </c>
      <c r="C4099" s="11" t="s">
        <v>19</v>
      </c>
      <c r="D4099" s="12">
        <v>31339.96</v>
      </c>
      <c r="E4099" s="13">
        <v>37294.58</v>
      </c>
      <c r="F4099" s="13">
        <f>IFERROR(Table2[[#This Row],[Economic loss ($ million)]]*1000000 / Table2[[#This Row],[Total Waste (tons)]], NA())</f>
        <v>1190000.8806648126</v>
      </c>
      <c r="G4099" s="13" t="str">
        <f t="shared" si="64"/>
        <v>High</v>
      </c>
      <c r="H4099" s="13">
        <v>181.56</v>
      </c>
      <c r="I4099" s="13">
        <f>IFERROR(Table2[[#This Row],[Total Waste (tons)]] / (Table2[[#This Row],[Population (million)]]*1000), NA())</f>
        <v>5.182128743158556E-2</v>
      </c>
      <c r="J4099" s="13">
        <v>604.77</v>
      </c>
      <c r="K4099" s="13">
        <f>IFERROR(Table2[[#This Row],[Total Waste (tons)]] * Table2[[#This Row],[Household waste (%)]], NA())</f>
        <v>1799853.9028</v>
      </c>
      <c r="L4099" s="13">
        <v>57.43</v>
      </c>
      <c r="M4099" s="10">
        <f>SUMIFS(Table2[Household waste (%)], Table2[Country], "Australia", Table2[Year], 2020)</f>
        <v>1412.17</v>
      </c>
      <c r="N4099" s="10">
        <f>COUNTIFS(Table2[Year], "USA")</f>
        <v>0</v>
      </c>
    </row>
    <row r="4100" spans="1:14" x14ac:dyDescent="0.35">
      <c r="A4100" s="8" t="s">
        <v>21</v>
      </c>
      <c r="B4100" s="9">
        <v>2023</v>
      </c>
      <c r="C4100" s="8" t="s">
        <v>19</v>
      </c>
      <c r="D4100" s="9">
        <v>37116.04</v>
      </c>
      <c r="E4100" s="10">
        <v>32648.86</v>
      </c>
      <c r="F4100" s="10">
        <f>IFERROR(Table2[[#This Row],[Economic loss ($ million)]]*1000000 / Table2[[#This Row],[Total Waste (tons)]], NA())</f>
        <v>879642.87138390844</v>
      </c>
      <c r="G4100" s="10" t="str">
        <f t="shared" si="64"/>
        <v>Low</v>
      </c>
      <c r="H4100" s="10">
        <v>177.79</v>
      </c>
      <c r="I4100" s="10">
        <f>IFERROR(Table2[[#This Row],[Total Waste (tons)]] / (Table2[[#This Row],[Population (million)]]*1000), NA())</f>
        <v>9.9126779371311063E-2</v>
      </c>
      <c r="J4100" s="10">
        <v>374.43</v>
      </c>
      <c r="K4100" s="10">
        <f>IFERROR(Table2[[#This Row],[Total Waste (tons)]] * Table2[[#This Row],[Household waste (%)]], NA())</f>
        <v>1158020.4480000001</v>
      </c>
      <c r="L4100" s="10">
        <v>31.2</v>
      </c>
      <c r="M4100" s="10">
        <f>SUMIFS(Table2[Household waste (%)], Table2[Country], "Australia", Table2[Year], 2020)</f>
        <v>1412.17</v>
      </c>
      <c r="N4100" s="10">
        <f>COUNTIFS(Table2[Year], "USA")</f>
        <v>0</v>
      </c>
    </row>
    <row r="4101" spans="1:14" x14ac:dyDescent="0.35">
      <c r="A4101" s="11" t="s">
        <v>17</v>
      </c>
      <c r="B4101" s="12">
        <v>2018</v>
      </c>
      <c r="C4101" s="11" t="s">
        <v>9</v>
      </c>
      <c r="D4101" s="12">
        <v>36259.769999999997</v>
      </c>
      <c r="E4101" s="13">
        <v>37544.620000000003</v>
      </c>
      <c r="F4101" s="13">
        <f>IFERROR(Table2[[#This Row],[Economic loss ($ million)]]*1000000 / Table2[[#This Row],[Total Waste (tons)]], NA())</f>
        <v>1035434.5876987086</v>
      </c>
      <c r="G4101" s="13" t="str">
        <f t="shared" si="64"/>
        <v>Medium</v>
      </c>
      <c r="H4101" s="13">
        <v>55.69</v>
      </c>
      <c r="I4101" s="13">
        <f>IFERROR(Table2[[#This Row],[Total Waste (tons)]] / (Table2[[#This Row],[Population (million)]]*1000), NA())</f>
        <v>3.5414427612880536E-2</v>
      </c>
      <c r="J4101" s="13">
        <v>1023.87</v>
      </c>
      <c r="K4101" s="13">
        <f>IFERROR(Table2[[#This Row],[Total Waste (tons)]] * Table2[[#This Row],[Household waste (%)]], NA())</f>
        <v>2041425.0509999997</v>
      </c>
      <c r="L4101" s="13">
        <v>56.3</v>
      </c>
      <c r="M4101" s="10">
        <f>SUMIFS(Table2[Household waste (%)], Table2[Country], "Australia", Table2[Year], 2020)</f>
        <v>1412.17</v>
      </c>
      <c r="N4101" s="10">
        <f>COUNTIFS(Table2[Year], "USA")</f>
        <v>0</v>
      </c>
    </row>
    <row r="4102" spans="1:14" x14ac:dyDescent="0.35">
      <c r="A4102" s="8" t="s">
        <v>28</v>
      </c>
      <c r="B4102" s="9">
        <v>2022</v>
      </c>
      <c r="C4102" s="8" t="s">
        <v>20</v>
      </c>
      <c r="D4102" s="9">
        <v>14919.1</v>
      </c>
      <c r="E4102" s="10">
        <v>17084.2</v>
      </c>
      <c r="F4102" s="10">
        <f>IFERROR(Table2[[#This Row],[Economic loss ($ million)]]*1000000 / Table2[[#This Row],[Total Waste (tons)]], NA())</f>
        <v>1145122.6950687373</v>
      </c>
      <c r="G4102" s="10" t="str">
        <f t="shared" si="64"/>
        <v>High</v>
      </c>
      <c r="H4102" s="10">
        <v>132.51</v>
      </c>
      <c r="I4102" s="10">
        <f>IFERROR(Table2[[#This Row],[Total Waste (tons)]] / (Table2[[#This Row],[Population (million)]]*1000), NA())</f>
        <v>1.8574807953286272E-2</v>
      </c>
      <c r="J4102" s="10">
        <v>803.19</v>
      </c>
      <c r="K4102" s="10">
        <f>IFERROR(Table2[[#This Row],[Total Waste (tons)]] * Table2[[#This Row],[Household waste (%)]], NA())</f>
        <v>538728.701</v>
      </c>
      <c r="L4102" s="10">
        <v>36.11</v>
      </c>
      <c r="M4102" s="10">
        <f>SUMIFS(Table2[Household waste (%)], Table2[Country], "Australia", Table2[Year], 2020)</f>
        <v>1412.17</v>
      </c>
      <c r="N4102" s="10">
        <f>COUNTIFS(Table2[Year], "USA")</f>
        <v>0</v>
      </c>
    </row>
    <row r="4103" spans="1:14" x14ac:dyDescent="0.35">
      <c r="A4103" s="11" t="s">
        <v>33</v>
      </c>
      <c r="B4103" s="12">
        <v>2020</v>
      </c>
      <c r="C4103" s="11" t="s">
        <v>15</v>
      </c>
      <c r="D4103" s="12">
        <v>42030.89</v>
      </c>
      <c r="E4103" s="13">
        <v>45789.18</v>
      </c>
      <c r="F4103" s="13">
        <f>IFERROR(Table2[[#This Row],[Economic loss ($ million)]]*1000000 / Table2[[#This Row],[Total Waste (tons)]], NA())</f>
        <v>1089417.3309201875</v>
      </c>
      <c r="G4103" s="13" t="str">
        <f t="shared" si="64"/>
        <v>Medium</v>
      </c>
      <c r="H4103" s="13">
        <v>63.52</v>
      </c>
      <c r="I4103" s="13">
        <f>IFERROR(Table2[[#This Row],[Total Waste (tons)]] / (Table2[[#This Row],[Population (million)]]*1000), NA())</f>
        <v>7.1814530045961694E-2</v>
      </c>
      <c r="J4103" s="13">
        <v>585.27</v>
      </c>
      <c r="K4103" s="13">
        <f>IFERROR(Table2[[#This Row],[Total Waste (tons)]] * Table2[[#This Row],[Household waste (%)]], NA())</f>
        <v>2524375.2534000003</v>
      </c>
      <c r="L4103" s="13">
        <v>60.06</v>
      </c>
      <c r="M4103" s="10">
        <f>SUMIFS(Table2[Household waste (%)], Table2[Country], "Australia", Table2[Year], 2020)</f>
        <v>1412.17</v>
      </c>
      <c r="N4103" s="10">
        <f>COUNTIFS(Table2[Year], "USA")</f>
        <v>0</v>
      </c>
    </row>
    <row r="4104" spans="1:14" x14ac:dyDescent="0.35">
      <c r="A4104" s="8" t="s">
        <v>10</v>
      </c>
      <c r="B4104" s="9">
        <v>2020</v>
      </c>
      <c r="C4104" s="8" t="s">
        <v>20</v>
      </c>
      <c r="D4104" s="9">
        <v>30761.09</v>
      </c>
      <c r="E4104" s="10">
        <v>24828.6</v>
      </c>
      <c r="F4104" s="10">
        <f>IFERROR(Table2[[#This Row],[Economic loss ($ million)]]*1000000 / Table2[[#This Row],[Total Waste (tons)]], NA())</f>
        <v>807143.04987242003</v>
      </c>
      <c r="G4104" s="10" t="str">
        <f t="shared" si="64"/>
        <v>Low</v>
      </c>
      <c r="H4104" s="10">
        <v>79.05</v>
      </c>
      <c r="I4104" s="10">
        <f>IFERROR(Table2[[#This Row],[Total Waste (tons)]] / (Table2[[#This Row],[Population (million)]]*1000), NA())</f>
        <v>5.3372239090830227E-2</v>
      </c>
      <c r="J4104" s="10">
        <v>576.35</v>
      </c>
      <c r="K4104" s="10">
        <f>IFERROR(Table2[[#This Row],[Total Waste (tons)]] * Table2[[#This Row],[Household waste (%)]], NA())</f>
        <v>1875503.6573000001</v>
      </c>
      <c r="L4104" s="10">
        <v>60.97</v>
      </c>
      <c r="M4104" s="10">
        <f>SUMIFS(Table2[Household waste (%)], Table2[Country], "Australia", Table2[Year], 2020)</f>
        <v>1412.17</v>
      </c>
      <c r="N4104" s="10">
        <f>COUNTIFS(Table2[Year], "USA")</f>
        <v>0</v>
      </c>
    </row>
    <row r="4105" spans="1:14" x14ac:dyDescent="0.35">
      <c r="A4105" s="11" t="s">
        <v>35</v>
      </c>
      <c r="B4105" s="12">
        <v>2021</v>
      </c>
      <c r="C4105" s="11" t="s">
        <v>25</v>
      </c>
      <c r="D4105" s="12">
        <v>13002.52</v>
      </c>
      <c r="E4105" s="13">
        <v>15565.35</v>
      </c>
      <c r="F4105" s="13">
        <f>IFERROR(Table2[[#This Row],[Economic loss ($ million)]]*1000000 / Table2[[#This Row],[Total Waste (tons)]], NA())</f>
        <v>1197102.5616572788</v>
      </c>
      <c r="G4105" s="13" t="str">
        <f t="shared" si="64"/>
        <v>High</v>
      </c>
      <c r="H4105" s="13">
        <v>58.26</v>
      </c>
      <c r="I4105" s="13">
        <f>IFERROR(Table2[[#This Row],[Total Waste (tons)]] / (Table2[[#This Row],[Population (million)]]*1000), NA())</f>
        <v>1.3227654682699546E-2</v>
      </c>
      <c r="J4105" s="13">
        <v>982.98</v>
      </c>
      <c r="K4105" s="13">
        <f>IFERROR(Table2[[#This Row],[Total Waste (tons)]] * Table2[[#This Row],[Household waste (%)]], NA())</f>
        <v>494225.78519999998</v>
      </c>
      <c r="L4105" s="13">
        <v>38.01</v>
      </c>
      <c r="M4105" s="10">
        <f>SUMIFS(Table2[Household waste (%)], Table2[Country], "Australia", Table2[Year], 2020)</f>
        <v>1412.17</v>
      </c>
      <c r="N4105" s="10">
        <f>COUNTIFS(Table2[Year], "USA")</f>
        <v>0</v>
      </c>
    </row>
    <row r="4106" spans="1:14" x14ac:dyDescent="0.35">
      <c r="A4106" s="8" t="s">
        <v>27</v>
      </c>
      <c r="B4106" s="9">
        <v>2019</v>
      </c>
      <c r="C4106" s="8" t="s">
        <v>11</v>
      </c>
      <c r="D4106" s="9">
        <v>15490.93</v>
      </c>
      <c r="E4106" s="10">
        <v>12642.13</v>
      </c>
      <c r="F4106" s="10">
        <f>IFERROR(Table2[[#This Row],[Economic loss ($ million)]]*1000000 / Table2[[#This Row],[Total Waste (tons)]], NA())</f>
        <v>816098.83977269277</v>
      </c>
      <c r="G4106" s="10" t="str">
        <f t="shared" si="64"/>
        <v>Low</v>
      </c>
      <c r="H4106" s="10">
        <v>159.05000000000001</v>
      </c>
      <c r="I4106" s="10">
        <f>IFERROR(Table2[[#This Row],[Total Waste (tons)]] / (Table2[[#This Row],[Population (million)]]*1000), NA())</f>
        <v>4.1240961610137905E-2</v>
      </c>
      <c r="J4106" s="10">
        <v>375.62</v>
      </c>
      <c r="K4106" s="10">
        <f>IFERROR(Table2[[#This Row],[Total Waste (tons)]] * Table2[[#This Row],[Household waste (%)]], NA())</f>
        <v>1032470.4845000001</v>
      </c>
      <c r="L4106" s="10">
        <v>66.650000000000006</v>
      </c>
      <c r="M4106" s="10">
        <f>SUMIFS(Table2[Household waste (%)], Table2[Country], "Australia", Table2[Year], 2020)</f>
        <v>1412.17</v>
      </c>
      <c r="N4106" s="10">
        <f>COUNTIFS(Table2[Year], "USA")</f>
        <v>0</v>
      </c>
    </row>
    <row r="4107" spans="1:14" x14ac:dyDescent="0.35">
      <c r="A4107" s="11" t="s">
        <v>21</v>
      </c>
      <c r="B4107" s="12">
        <v>2023</v>
      </c>
      <c r="C4107" s="11" t="s">
        <v>15</v>
      </c>
      <c r="D4107" s="12">
        <v>17821.64</v>
      </c>
      <c r="E4107" s="13">
        <v>16109.76</v>
      </c>
      <c r="F4107" s="13">
        <f>IFERROR(Table2[[#This Row],[Economic loss ($ million)]]*1000000 / Table2[[#This Row],[Total Waste (tons)]], NA())</f>
        <v>903943.74479565292</v>
      </c>
      <c r="G4107" s="13" t="str">
        <f t="shared" si="64"/>
        <v>Low</v>
      </c>
      <c r="H4107" s="13">
        <v>24.35</v>
      </c>
      <c r="I4107" s="13">
        <f>IFERROR(Table2[[#This Row],[Total Waste (tons)]] / (Table2[[#This Row],[Population (million)]]*1000), NA())</f>
        <v>0.26929042006648535</v>
      </c>
      <c r="J4107" s="13">
        <v>66.180000000000007</v>
      </c>
      <c r="K4107" s="13">
        <f>IFERROR(Table2[[#This Row],[Total Waste (tons)]] * Table2[[#This Row],[Household waste (%)]], NA())</f>
        <v>1226307.0484</v>
      </c>
      <c r="L4107" s="13">
        <v>68.81</v>
      </c>
      <c r="M4107" s="10">
        <f>SUMIFS(Table2[Household waste (%)], Table2[Country], "Australia", Table2[Year], 2020)</f>
        <v>1412.17</v>
      </c>
      <c r="N4107" s="10">
        <f>COUNTIFS(Table2[Year], "USA")</f>
        <v>0</v>
      </c>
    </row>
    <row r="4108" spans="1:14" x14ac:dyDescent="0.35">
      <c r="A4108" s="8" t="s">
        <v>24</v>
      </c>
      <c r="B4108" s="9">
        <v>2018</v>
      </c>
      <c r="C4108" s="8" t="s">
        <v>13</v>
      </c>
      <c r="D4108" s="9">
        <v>883.58</v>
      </c>
      <c r="E4108" s="10">
        <v>732.83</v>
      </c>
      <c r="F4108" s="10">
        <f>IFERROR(Table2[[#This Row],[Economic loss ($ million)]]*1000000 / Table2[[#This Row],[Total Waste (tons)]], NA())</f>
        <v>829387.2654428574</v>
      </c>
      <c r="G4108" s="10" t="str">
        <f t="shared" si="64"/>
        <v>Low</v>
      </c>
      <c r="H4108" s="10">
        <v>125.68</v>
      </c>
      <c r="I4108" s="10">
        <f>IFERROR(Table2[[#This Row],[Total Waste (tons)]] / (Table2[[#This Row],[Population (million)]]*1000), NA())</f>
        <v>2.3445841957225495E-3</v>
      </c>
      <c r="J4108" s="10">
        <v>376.86</v>
      </c>
      <c r="K4108" s="10">
        <f>IFERROR(Table2[[#This Row],[Total Waste (tons)]] * Table2[[#This Row],[Household waste (%)]], NA())</f>
        <v>41978.885800000004</v>
      </c>
      <c r="L4108" s="10">
        <v>47.51</v>
      </c>
      <c r="M4108" s="10">
        <f>SUMIFS(Table2[Household waste (%)], Table2[Country], "Australia", Table2[Year], 2020)</f>
        <v>1412.17</v>
      </c>
      <c r="N4108" s="10">
        <f>COUNTIFS(Table2[Year], "USA")</f>
        <v>0</v>
      </c>
    </row>
    <row r="4109" spans="1:14" x14ac:dyDescent="0.35">
      <c r="A4109" s="11" t="s">
        <v>28</v>
      </c>
      <c r="B4109" s="12">
        <v>2022</v>
      </c>
      <c r="C4109" s="11" t="s">
        <v>20</v>
      </c>
      <c r="D4109" s="12">
        <v>28088.1</v>
      </c>
      <c r="E4109" s="13">
        <v>24215.09</v>
      </c>
      <c r="F4109" s="13">
        <f>IFERROR(Table2[[#This Row],[Economic loss ($ million)]]*1000000 / Table2[[#This Row],[Total Waste (tons)]], NA())</f>
        <v>862112.06881205924</v>
      </c>
      <c r="G4109" s="13" t="str">
        <f t="shared" si="64"/>
        <v>Low</v>
      </c>
      <c r="H4109" s="13">
        <v>76.319999999999993</v>
      </c>
      <c r="I4109" s="13">
        <f>IFERROR(Table2[[#This Row],[Total Waste (tons)]] / (Table2[[#This Row],[Population (million)]]*1000), NA())</f>
        <v>3.8480012055785405E-2</v>
      </c>
      <c r="J4109" s="13">
        <v>729.94</v>
      </c>
      <c r="K4109" s="13">
        <f>IFERROR(Table2[[#This Row],[Total Waste (tons)]] * Table2[[#This Row],[Household waste (%)]], NA())</f>
        <v>1542317.5709999998</v>
      </c>
      <c r="L4109" s="13">
        <v>54.91</v>
      </c>
      <c r="M4109" s="10">
        <f>SUMIFS(Table2[Household waste (%)], Table2[Country], "Australia", Table2[Year], 2020)</f>
        <v>1412.17</v>
      </c>
      <c r="N4109" s="10">
        <f>COUNTIFS(Table2[Year], "USA")</f>
        <v>0</v>
      </c>
    </row>
    <row r="4110" spans="1:14" x14ac:dyDescent="0.35">
      <c r="A4110" s="8" t="s">
        <v>12</v>
      </c>
      <c r="B4110" s="9">
        <v>2024</v>
      </c>
      <c r="C4110" s="8" t="s">
        <v>22</v>
      </c>
      <c r="D4110" s="9">
        <v>24366.95</v>
      </c>
      <c r="E4110" s="10">
        <v>23847.84</v>
      </c>
      <c r="F4110" s="10">
        <f>IFERROR(Table2[[#This Row],[Economic loss ($ million)]]*1000000 / Table2[[#This Row],[Total Waste (tons)]], NA())</f>
        <v>978696.1437520904</v>
      </c>
      <c r="G4110" s="10" t="str">
        <f t="shared" si="64"/>
        <v>Medium</v>
      </c>
      <c r="H4110" s="10">
        <v>29.73</v>
      </c>
      <c r="I4110" s="10">
        <f>IFERROR(Table2[[#This Row],[Total Waste (tons)]] / (Table2[[#This Row],[Population (million)]]*1000), NA())</f>
        <v>1.8763581620630972E-2</v>
      </c>
      <c r="J4110" s="10">
        <v>1298.6300000000001</v>
      </c>
      <c r="K4110" s="10">
        <f>IFERROR(Table2[[#This Row],[Total Waste (tons)]] * Table2[[#This Row],[Household waste (%)]], NA())</f>
        <v>1030478.3155</v>
      </c>
      <c r="L4110" s="10">
        <v>42.29</v>
      </c>
      <c r="M4110" s="10">
        <f>SUMIFS(Table2[Household waste (%)], Table2[Country], "Australia", Table2[Year], 2020)</f>
        <v>1412.17</v>
      </c>
      <c r="N4110" s="10">
        <f>COUNTIFS(Table2[Year], "USA")</f>
        <v>0</v>
      </c>
    </row>
    <row r="4111" spans="1:14" x14ac:dyDescent="0.35">
      <c r="A4111" s="11" t="s">
        <v>34</v>
      </c>
      <c r="B4111" s="12">
        <v>2022</v>
      </c>
      <c r="C4111" s="11" t="s">
        <v>11</v>
      </c>
      <c r="D4111" s="12">
        <v>48638.45</v>
      </c>
      <c r="E4111" s="13">
        <v>41147.199999999997</v>
      </c>
      <c r="F4111" s="13">
        <f>IFERROR(Table2[[#This Row],[Economic loss ($ million)]]*1000000 / Table2[[#This Row],[Total Waste (tons)]], NA())</f>
        <v>845980.90605272166</v>
      </c>
      <c r="G4111" s="13" t="str">
        <f t="shared" si="64"/>
        <v>Low</v>
      </c>
      <c r="H4111" s="13">
        <v>165.93</v>
      </c>
      <c r="I4111" s="13">
        <f>IFERROR(Table2[[#This Row],[Total Waste (tons)]] / (Table2[[#This Row],[Population (million)]]*1000), NA())</f>
        <v>0.43149795954577713</v>
      </c>
      <c r="J4111" s="13">
        <v>112.72</v>
      </c>
      <c r="K4111" s="13">
        <f>IFERROR(Table2[[#This Row],[Total Waste (tons)]] * Table2[[#This Row],[Household waste (%)]], NA())</f>
        <v>1625496.9990000001</v>
      </c>
      <c r="L4111" s="13">
        <v>33.42</v>
      </c>
      <c r="M4111" s="10">
        <f>SUMIFS(Table2[Household waste (%)], Table2[Country], "Australia", Table2[Year], 2020)</f>
        <v>1412.17</v>
      </c>
      <c r="N4111" s="10">
        <f>COUNTIFS(Table2[Year], "USA")</f>
        <v>0</v>
      </c>
    </row>
    <row r="4112" spans="1:14" x14ac:dyDescent="0.35">
      <c r="A4112" s="8" t="s">
        <v>30</v>
      </c>
      <c r="B4112" s="9">
        <v>2024</v>
      </c>
      <c r="C4112" s="8" t="s">
        <v>13</v>
      </c>
      <c r="D4112" s="9">
        <v>25626.17</v>
      </c>
      <c r="E4112" s="10">
        <v>20892.25</v>
      </c>
      <c r="F4112" s="10">
        <f>IFERROR(Table2[[#This Row],[Economic loss ($ million)]]*1000000 / Table2[[#This Row],[Total Waste (tons)]], NA())</f>
        <v>815270.09303380107</v>
      </c>
      <c r="G4112" s="10" t="str">
        <f t="shared" si="64"/>
        <v>Low</v>
      </c>
      <c r="H4112" s="10">
        <v>168.75</v>
      </c>
      <c r="I4112" s="10">
        <f>IFERROR(Table2[[#This Row],[Total Waste (tons)]] / (Table2[[#This Row],[Population (million)]]*1000), NA())</f>
        <v>3.0130002821803128E-2</v>
      </c>
      <c r="J4112" s="10">
        <v>850.52</v>
      </c>
      <c r="K4112" s="10">
        <f>IFERROR(Table2[[#This Row],[Total Waste (tons)]] * Table2[[#This Row],[Household waste (%)]], NA())</f>
        <v>1114738.395</v>
      </c>
      <c r="L4112" s="10">
        <v>43.5</v>
      </c>
      <c r="M4112" s="10">
        <f>SUMIFS(Table2[Household waste (%)], Table2[Country], "Australia", Table2[Year], 2020)</f>
        <v>1412.17</v>
      </c>
      <c r="N4112" s="10">
        <f>COUNTIFS(Table2[Year], "USA")</f>
        <v>0</v>
      </c>
    </row>
    <row r="4113" spans="1:14" x14ac:dyDescent="0.35">
      <c r="A4113" s="11" t="s">
        <v>21</v>
      </c>
      <c r="B4113" s="12">
        <v>2021</v>
      </c>
      <c r="C4113" s="11" t="s">
        <v>25</v>
      </c>
      <c r="D4113" s="12">
        <v>31434.87</v>
      </c>
      <c r="E4113" s="13">
        <v>37218.26</v>
      </c>
      <c r="F4113" s="13">
        <f>IFERROR(Table2[[#This Row],[Economic loss ($ million)]]*1000000 / Table2[[#This Row],[Total Waste (tons)]], NA())</f>
        <v>1183980.0832642221</v>
      </c>
      <c r="G4113" s="13" t="str">
        <f t="shared" si="64"/>
        <v>High</v>
      </c>
      <c r="H4113" s="13">
        <v>83.98</v>
      </c>
      <c r="I4113" s="13">
        <f>IFERROR(Table2[[#This Row],[Total Waste (tons)]] / (Table2[[#This Row],[Population (million)]]*1000), NA())</f>
        <v>3.5599272949650061E-2</v>
      </c>
      <c r="J4113" s="13">
        <v>883.02</v>
      </c>
      <c r="K4113" s="13">
        <f>IFERROR(Table2[[#This Row],[Total Waste (tons)]] * Table2[[#This Row],[Household waste (%)]], NA())</f>
        <v>1594690.9550999999</v>
      </c>
      <c r="L4113" s="13">
        <v>50.73</v>
      </c>
      <c r="M4113" s="10">
        <f>SUMIFS(Table2[Household waste (%)], Table2[Country], "Australia", Table2[Year], 2020)</f>
        <v>1412.17</v>
      </c>
      <c r="N4113" s="10">
        <f>COUNTIFS(Table2[Year], "USA")</f>
        <v>0</v>
      </c>
    </row>
    <row r="4114" spans="1:14" x14ac:dyDescent="0.35">
      <c r="A4114" s="8" t="s">
        <v>23</v>
      </c>
      <c r="B4114" s="9">
        <v>2018</v>
      </c>
      <c r="C4114" s="8" t="s">
        <v>11</v>
      </c>
      <c r="D4114" s="9">
        <v>3875.26</v>
      </c>
      <c r="E4114" s="10">
        <v>4171.74</v>
      </c>
      <c r="F4114" s="10">
        <f>IFERROR(Table2[[#This Row],[Economic loss ($ million)]]*1000000 / Table2[[#This Row],[Total Waste (tons)]], NA())</f>
        <v>1076505.834447237</v>
      </c>
      <c r="G4114" s="10" t="str">
        <f t="shared" si="64"/>
        <v>Medium</v>
      </c>
      <c r="H4114" s="10">
        <v>111.03</v>
      </c>
      <c r="I4114" s="10">
        <f>IFERROR(Table2[[#This Row],[Total Waste (tons)]] / (Table2[[#This Row],[Population (million)]]*1000), NA())</f>
        <v>3.9361522757051593E-3</v>
      </c>
      <c r="J4114" s="10">
        <v>984.53</v>
      </c>
      <c r="K4114" s="10">
        <f>IFERROR(Table2[[#This Row],[Total Waste (tons)]] * Table2[[#This Row],[Household waste (%)]], NA())</f>
        <v>245071.44240000003</v>
      </c>
      <c r="L4114" s="10">
        <v>63.24</v>
      </c>
      <c r="M4114" s="10">
        <f>SUMIFS(Table2[Household waste (%)], Table2[Country], "Australia", Table2[Year], 2020)</f>
        <v>1412.17</v>
      </c>
      <c r="N4114" s="10">
        <f>COUNTIFS(Table2[Year], "USA")</f>
        <v>0</v>
      </c>
    </row>
    <row r="4115" spans="1:14" x14ac:dyDescent="0.35">
      <c r="A4115" s="11" t="s">
        <v>29</v>
      </c>
      <c r="B4115" s="12">
        <v>2019</v>
      </c>
      <c r="C4115" s="11" t="s">
        <v>25</v>
      </c>
      <c r="D4115" s="12">
        <v>17731.47</v>
      </c>
      <c r="E4115" s="13">
        <v>19809.54</v>
      </c>
      <c r="F4115" s="13">
        <f>IFERROR(Table2[[#This Row],[Economic loss ($ million)]]*1000000 / Table2[[#This Row],[Total Waste (tons)]], NA())</f>
        <v>1117196.7129628845</v>
      </c>
      <c r="G4115" s="13" t="str">
        <f t="shared" si="64"/>
        <v>High</v>
      </c>
      <c r="H4115" s="13">
        <v>102.18</v>
      </c>
      <c r="I4115" s="13">
        <f>IFERROR(Table2[[#This Row],[Total Waste (tons)]] / (Table2[[#This Row],[Population (million)]]*1000), NA())</f>
        <v>1.739675640673443E-2</v>
      </c>
      <c r="J4115" s="13">
        <v>1019.24</v>
      </c>
      <c r="K4115" s="13">
        <f>IFERROR(Table2[[#This Row],[Total Waste (tons)]] * Table2[[#This Row],[Household waste (%)]], NA())</f>
        <v>739934.24309999996</v>
      </c>
      <c r="L4115" s="13">
        <v>41.73</v>
      </c>
      <c r="M4115" s="10">
        <f>SUMIFS(Table2[Household waste (%)], Table2[Country], "Australia", Table2[Year], 2020)</f>
        <v>1412.17</v>
      </c>
      <c r="N4115" s="10">
        <f>COUNTIFS(Table2[Year], "USA")</f>
        <v>0</v>
      </c>
    </row>
    <row r="4116" spans="1:14" x14ac:dyDescent="0.35">
      <c r="A4116" s="8" t="s">
        <v>23</v>
      </c>
      <c r="B4116" s="9">
        <v>2023</v>
      </c>
      <c r="C4116" s="8" t="s">
        <v>20</v>
      </c>
      <c r="D4116" s="9">
        <v>2267.0500000000002</v>
      </c>
      <c r="E4116" s="10">
        <v>2347.17</v>
      </c>
      <c r="F4116" s="10">
        <f>IFERROR(Table2[[#This Row],[Economic loss ($ million)]]*1000000 / Table2[[#This Row],[Total Waste (tons)]], NA())</f>
        <v>1035341.0820228931</v>
      </c>
      <c r="G4116" s="10" t="str">
        <f t="shared" si="64"/>
        <v>Medium</v>
      </c>
      <c r="H4116" s="10">
        <v>146.55000000000001</v>
      </c>
      <c r="I4116" s="10">
        <f>IFERROR(Table2[[#This Row],[Total Waste (tons)]] / (Table2[[#This Row],[Population (million)]]*1000), NA())</f>
        <v>1.7450927565237473E-2</v>
      </c>
      <c r="J4116" s="10">
        <v>129.91</v>
      </c>
      <c r="K4116" s="10">
        <f>IFERROR(Table2[[#This Row],[Total Waste (tons)]] * Table2[[#This Row],[Household waste (%)]], NA())</f>
        <v>81387.095000000001</v>
      </c>
      <c r="L4116" s="10">
        <v>35.9</v>
      </c>
      <c r="M4116" s="10">
        <f>SUMIFS(Table2[Household waste (%)], Table2[Country], "Australia", Table2[Year], 2020)</f>
        <v>1412.17</v>
      </c>
      <c r="N4116" s="10">
        <f>COUNTIFS(Table2[Year], "USA")</f>
        <v>0</v>
      </c>
    </row>
    <row r="4117" spans="1:14" x14ac:dyDescent="0.35">
      <c r="A4117" s="11" t="s">
        <v>32</v>
      </c>
      <c r="B4117" s="12">
        <v>2022</v>
      </c>
      <c r="C4117" s="11" t="s">
        <v>15</v>
      </c>
      <c r="D4117" s="12">
        <v>27384.23</v>
      </c>
      <c r="E4117" s="13">
        <v>27460.01</v>
      </c>
      <c r="F4117" s="13">
        <f>IFERROR(Table2[[#This Row],[Economic loss ($ million)]]*1000000 / Table2[[#This Row],[Total Waste (tons)]], NA())</f>
        <v>1002767.2861351223</v>
      </c>
      <c r="G4117" s="13" t="str">
        <f t="shared" si="64"/>
        <v>Medium</v>
      </c>
      <c r="H4117" s="13">
        <v>166.87</v>
      </c>
      <c r="I4117" s="13">
        <f>IFERROR(Table2[[#This Row],[Total Waste (tons)]] / (Table2[[#This Row],[Population (million)]]*1000), NA())</f>
        <v>2.4337860056702541E-2</v>
      </c>
      <c r="J4117" s="13">
        <v>1125.17</v>
      </c>
      <c r="K4117" s="13">
        <f>IFERROR(Table2[[#This Row],[Total Waste (tons)]] * Table2[[#This Row],[Household waste (%)]], NA())</f>
        <v>900393.4824000001</v>
      </c>
      <c r="L4117" s="13">
        <v>32.880000000000003</v>
      </c>
      <c r="M4117" s="10">
        <f>SUMIFS(Table2[Household waste (%)], Table2[Country], "Australia", Table2[Year], 2020)</f>
        <v>1412.17</v>
      </c>
      <c r="N4117" s="10">
        <f>COUNTIFS(Table2[Year], "USA")</f>
        <v>0</v>
      </c>
    </row>
    <row r="4118" spans="1:14" x14ac:dyDescent="0.35">
      <c r="A4118" s="8" t="s">
        <v>14</v>
      </c>
      <c r="B4118" s="9">
        <v>2022</v>
      </c>
      <c r="C4118" s="8" t="s">
        <v>22</v>
      </c>
      <c r="D4118" s="9">
        <v>37658.839999999997</v>
      </c>
      <c r="E4118" s="10">
        <v>44908.91</v>
      </c>
      <c r="F4118" s="10">
        <f>IFERROR(Table2[[#This Row],[Economic loss ($ million)]]*1000000 / Table2[[#This Row],[Total Waste (tons)]], NA())</f>
        <v>1192519.7377295743</v>
      </c>
      <c r="G4118" s="10" t="str">
        <f t="shared" si="64"/>
        <v>High</v>
      </c>
      <c r="H4118" s="10">
        <v>161.69999999999999</v>
      </c>
      <c r="I4118" s="10">
        <f>IFERROR(Table2[[#This Row],[Total Waste (tons)]] / (Table2[[#This Row],[Population (million)]]*1000), NA())</f>
        <v>3.5607492364860389E-2</v>
      </c>
      <c r="J4118" s="10">
        <v>1057.6099999999999</v>
      </c>
      <c r="K4118" s="10">
        <f>IFERROR(Table2[[#This Row],[Total Waste (tons)]] * Table2[[#This Row],[Household waste (%)]], NA())</f>
        <v>2299448.7703999998</v>
      </c>
      <c r="L4118" s="10">
        <v>61.06</v>
      </c>
      <c r="M4118" s="10">
        <f>SUMIFS(Table2[Household waste (%)], Table2[Country], "Australia", Table2[Year], 2020)</f>
        <v>1412.17</v>
      </c>
      <c r="N4118" s="10">
        <f>COUNTIFS(Table2[Year], "USA")</f>
        <v>0</v>
      </c>
    </row>
    <row r="4119" spans="1:14" x14ac:dyDescent="0.35">
      <c r="A4119" s="11" t="s">
        <v>33</v>
      </c>
      <c r="B4119" s="12">
        <v>2018</v>
      </c>
      <c r="C4119" s="11" t="s">
        <v>22</v>
      </c>
      <c r="D4119" s="12">
        <v>23944.71</v>
      </c>
      <c r="E4119" s="13">
        <v>20221.28</v>
      </c>
      <c r="F4119" s="13">
        <f>IFERROR(Table2[[#This Row],[Economic loss ($ million)]]*1000000 / Table2[[#This Row],[Total Waste (tons)]], NA())</f>
        <v>844498.84755338449</v>
      </c>
      <c r="G4119" s="13" t="str">
        <f t="shared" si="64"/>
        <v>Low</v>
      </c>
      <c r="H4119" s="13">
        <v>92.54</v>
      </c>
      <c r="I4119" s="13">
        <f>IFERROR(Table2[[#This Row],[Total Waste (tons)]] / (Table2[[#This Row],[Population (million)]]*1000), NA())</f>
        <v>2.1617772922610235E-2</v>
      </c>
      <c r="J4119" s="13">
        <v>1107.6400000000001</v>
      </c>
      <c r="K4119" s="13">
        <f>IFERROR(Table2[[#This Row],[Total Waste (tons)]] * Table2[[#This Row],[Household waste (%)]], NA())</f>
        <v>1414653.4667999998</v>
      </c>
      <c r="L4119" s="13">
        <v>59.08</v>
      </c>
      <c r="M4119" s="10">
        <f>SUMIFS(Table2[Household waste (%)], Table2[Country], "Australia", Table2[Year], 2020)</f>
        <v>1412.17</v>
      </c>
      <c r="N4119" s="10">
        <f>COUNTIFS(Table2[Year], "USA")</f>
        <v>0</v>
      </c>
    </row>
    <row r="4120" spans="1:14" x14ac:dyDescent="0.35">
      <c r="A4120" s="8" t="s">
        <v>18</v>
      </c>
      <c r="B4120" s="9">
        <v>2023</v>
      </c>
      <c r="C4120" s="8" t="s">
        <v>9</v>
      </c>
      <c r="D4120" s="9">
        <v>14270.47</v>
      </c>
      <c r="E4120" s="10">
        <v>16875.48</v>
      </c>
      <c r="F4120" s="10">
        <f>IFERROR(Table2[[#This Row],[Economic loss ($ million)]]*1000000 / Table2[[#This Row],[Total Waste (tons)]], NA())</f>
        <v>1182545.4942969643</v>
      </c>
      <c r="G4120" s="10" t="str">
        <f t="shared" si="64"/>
        <v>High</v>
      </c>
      <c r="H4120" s="10">
        <v>131.80000000000001</v>
      </c>
      <c r="I4120" s="10">
        <f>IFERROR(Table2[[#This Row],[Total Waste (tons)]] / (Table2[[#This Row],[Population (million)]]*1000), NA())</f>
        <v>2.1227605390771426E-2</v>
      </c>
      <c r="J4120" s="10">
        <v>672.26</v>
      </c>
      <c r="K4120" s="10">
        <f>IFERROR(Table2[[#This Row],[Total Waste (tons)]] * Table2[[#This Row],[Household waste (%)]], NA())</f>
        <v>643740.90169999993</v>
      </c>
      <c r="L4120" s="10">
        <v>45.11</v>
      </c>
      <c r="M4120" s="10">
        <f>SUMIFS(Table2[Household waste (%)], Table2[Country], "Australia", Table2[Year], 2020)</f>
        <v>1412.17</v>
      </c>
      <c r="N4120" s="10">
        <f>COUNTIFS(Table2[Year], "USA")</f>
        <v>0</v>
      </c>
    </row>
    <row r="4121" spans="1:14" x14ac:dyDescent="0.35">
      <c r="A4121" s="11" t="s">
        <v>33</v>
      </c>
      <c r="B4121" s="12">
        <v>2024</v>
      </c>
      <c r="C4121" s="11" t="s">
        <v>25</v>
      </c>
      <c r="D4121" s="12">
        <v>10750.06</v>
      </c>
      <c r="E4121" s="13">
        <v>11143.47</v>
      </c>
      <c r="F4121" s="13">
        <f>IFERROR(Table2[[#This Row],[Economic loss ($ million)]]*1000000 / Table2[[#This Row],[Total Waste (tons)]], NA())</f>
        <v>1036596.0748126057</v>
      </c>
      <c r="G4121" s="13" t="str">
        <f t="shared" si="64"/>
        <v>Medium</v>
      </c>
      <c r="H4121" s="13">
        <v>194.86</v>
      </c>
      <c r="I4121" s="13">
        <f>IFERROR(Table2[[#This Row],[Total Waste (tons)]] / (Table2[[#This Row],[Population (million)]]*1000), NA())</f>
        <v>1.9931879704824414E-2</v>
      </c>
      <c r="J4121" s="13">
        <v>539.34</v>
      </c>
      <c r="K4121" s="13">
        <f>IFERROR(Table2[[#This Row],[Total Waste (tons)]] * Table2[[#This Row],[Household waste (%)]], NA())</f>
        <v>453115.02899999998</v>
      </c>
      <c r="L4121" s="13">
        <v>42.15</v>
      </c>
      <c r="M4121" s="10">
        <f>SUMIFS(Table2[Household waste (%)], Table2[Country], "Australia", Table2[Year], 2020)</f>
        <v>1412.17</v>
      </c>
      <c r="N4121" s="10">
        <f>COUNTIFS(Table2[Year], "USA")</f>
        <v>0</v>
      </c>
    </row>
    <row r="4122" spans="1:14" x14ac:dyDescent="0.35">
      <c r="A4122" s="8" t="s">
        <v>28</v>
      </c>
      <c r="B4122" s="9">
        <v>2021</v>
      </c>
      <c r="C4122" s="8" t="s">
        <v>20</v>
      </c>
      <c r="D4122" s="9">
        <v>25760.32</v>
      </c>
      <c r="E4122" s="10">
        <v>24901.13</v>
      </c>
      <c r="F4122" s="10">
        <f>IFERROR(Table2[[#This Row],[Economic loss ($ million)]]*1000000 / Table2[[#This Row],[Total Waste (tons)]], NA())</f>
        <v>966646.7652575745</v>
      </c>
      <c r="G4122" s="10" t="str">
        <f t="shared" si="64"/>
        <v>Medium</v>
      </c>
      <c r="H4122" s="10">
        <v>65.31</v>
      </c>
      <c r="I4122" s="10">
        <f>IFERROR(Table2[[#This Row],[Total Waste (tons)]] / (Table2[[#This Row],[Population (million)]]*1000), NA())</f>
        <v>5.9651082551811972E-2</v>
      </c>
      <c r="J4122" s="10">
        <v>431.85</v>
      </c>
      <c r="K4122" s="10">
        <f>IFERROR(Table2[[#This Row],[Total Waste (tons)]] * Table2[[#This Row],[Household waste (%)]], NA())</f>
        <v>888988.64319999993</v>
      </c>
      <c r="L4122" s="10">
        <v>34.51</v>
      </c>
      <c r="M4122" s="10">
        <f>SUMIFS(Table2[Household waste (%)], Table2[Country], "Australia", Table2[Year], 2020)</f>
        <v>1412.17</v>
      </c>
      <c r="N4122" s="10">
        <f>COUNTIFS(Table2[Year], "USA")</f>
        <v>0</v>
      </c>
    </row>
    <row r="4123" spans="1:14" x14ac:dyDescent="0.35">
      <c r="A4123" s="11" t="s">
        <v>14</v>
      </c>
      <c r="B4123" s="12">
        <v>2023</v>
      </c>
      <c r="C4123" s="11" t="s">
        <v>19</v>
      </c>
      <c r="D4123" s="12">
        <v>31881.43</v>
      </c>
      <c r="E4123" s="13">
        <v>36280.050000000003</v>
      </c>
      <c r="F4123" s="13">
        <f>IFERROR(Table2[[#This Row],[Economic loss ($ million)]]*1000000 / Table2[[#This Row],[Total Waste (tons)]], NA())</f>
        <v>1137968.0898880633</v>
      </c>
      <c r="G4123" s="13" t="str">
        <f t="shared" si="64"/>
        <v>High</v>
      </c>
      <c r="H4123" s="13">
        <v>188.46</v>
      </c>
      <c r="I4123" s="13">
        <f>IFERROR(Table2[[#This Row],[Total Waste (tons)]] / (Table2[[#This Row],[Population (million)]]*1000), NA())</f>
        <v>5.4233954240027221E-2</v>
      </c>
      <c r="J4123" s="13">
        <v>587.85</v>
      </c>
      <c r="K4123" s="13">
        <f>IFERROR(Table2[[#This Row],[Total Waste (tons)]] * Table2[[#This Row],[Household waste (%)]], NA())</f>
        <v>1913842.2429</v>
      </c>
      <c r="L4123" s="13">
        <v>60.03</v>
      </c>
      <c r="M4123" s="10">
        <f>SUMIFS(Table2[Household waste (%)], Table2[Country], "Australia", Table2[Year], 2020)</f>
        <v>1412.17</v>
      </c>
      <c r="N4123" s="10">
        <f>COUNTIFS(Table2[Year], "USA")</f>
        <v>0</v>
      </c>
    </row>
    <row r="4124" spans="1:14" x14ac:dyDescent="0.35">
      <c r="A4124" s="8" t="s">
        <v>33</v>
      </c>
      <c r="B4124" s="9">
        <v>2018</v>
      </c>
      <c r="C4124" s="8" t="s">
        <v>11</v>
      </c>
      <c r="D4124" s="9">
        <v>24351.4</v>
      </c>
      <c r="E4124" s="10">
        <v>26008.75</v>
      </c>
      <c r="F4124" s="10">
        <f>IFERROR(Table2[[#This Row],[Economic loss ($ million)]]*1000000 / Table2[[#This Row],[Total Waste (tons)]], NA())</f>
        <v>1068059.7419450216</v>
      </c>
      <c r="G4124" s="10" t="str">
        <f t="shared" si="64"/>
        <v>Medium</v>
      </c>
      <c r="H4124" s="10">
        <v>74.06</v>
      </c>
      <c r="I4124" s="10">
        <f>IFERROR(Table2[[#This Row],[Total Waste (tons)]] / (Table2[[#This Row],[Population (million)]]*1000), NA())</f>
        <v>6.957542857142858E-2</v>
      </c>
      <c r="J4124" s="10">
        <v>350</v>
      </c>
      <c r="K4124" s="10">
        <f>IFERROR(Table2[[#This Row],[Total Waste (tons)]] * Table2[[#This Row],[Household waste (%)]], NA())</f>
        <v>1692178.7860000001</v>
      </c>
      <c r="L4124" s="10">
        <v>69.489999999999995</v>
      </c>
      <c r="M4124" s="10">
        <f>SUMIFS(Table2[Household waste (%)], Table2[Country], "Australia", Table2[Year], 2020)</f>
        <v>1412.17</v>
      </c>
      <c r="N4124" s="10">
        <f>COUNTIFS(Table2[Year], "USA")</f>
        <v>0</v>
      </c>
    </row>
    <row r="4125" spans="1:14" x14ac:dyDescent="0.35">
      <c r="A4125" s="11" t="s">
        <v>29</v>
      </c>
      <c r="B4125" s="12">
        <v>2023</v>
      </c>
      <c r="C4125" s="11" t="s">
        <v>22</v>
      </c>
      <c r="D4125" s="12">
        <v>24170.61</v>
      </c>
      <c r="E4125" s="13">
        <v>24194.62</v>
      </c>
      <c r="F4125" s="13">
        <f>IFERROR(Table2[[#This Row],[Economic loss ($ million)]]*1000000 / Table2[[#This Row],[Total Waste (tons)]], NA())</f>
        <v>1000993.3551532212</v>
      </c>
      <c r="G4125" s="13" t="str">
        <f t="shared" si="64"/>
        <v>Medium</v>
      </c>
      <c r="H4125" s="13">
        <v>35.97</v>
      </c>
      <c r="I4125" s="13">
        <f>IFERROR(Table2[[#This Row],[Total Waste (tons)]] / (Table2[[#This Row],[Population (million)]]*1000), NA())</f>
        <v>4.9554309496473679E-2</v>
      </c>
      <c r="J4125" s="13">
        <v>487.76</v>
      </c>
      <c r="K4125" s="13">
        <f>IFERROR(Table2[[#This Row],[Total Waste (tons)]] * Table2[[#This Row],[Household waste (%)]], NA())</f>
        <v>1296511.5204</v>
      </c>
      <c r="L4125" s="13">
        <v>53.64</v>
      </c>
      <c r="M4125" s="10">
        <f>SUMIFS(Table2[Household waste (%)], Table2[Country], "Australia", Table2[Year], 2020)</f>
        <v>1412.17</v>
      </c>
      <c r="N4125" s="10">
        <f>COUNTIFS(Table2[Year], "USA")</f>
        <v>0</v>
      </c>
    </row>
    <row r="4126" spans="1:14" x14ac:dyDescent="0.35">
      <c r="A4126" s="8" t="s">
        <v>16</v>
      </c>
      <c r="B4126" s="9">
        <v>2019</v>
      </c>
      <c r="C4126" s="8" t="s">
        <v>19</v>
      </c>
      <c r="D4126" s="9">
        <v>20186.78</v>
      </c>
      <c r="E4126" s="10">
        <v>23092.05</v>
      </c>
      <c r="F4126" s="10">
        <f>IFERROR(Table2[[#This Row],[Economic loss ($ million)]]*1000000 / Table2[[#This Row],[Total Waste (tons)]], NA())</f>
        <v>1143919.4363836134</v>
      </c>
      <c r="G4126" s="10" t="str">
        <f t="shared" si="64"/>
        <v>High</v>
      </c>
      <c r="H4126" s="10">
        <v>74.13</v>
      </c>
      <c r="I4126" s="10">
        <f>IFERROR(Table2[[#This Row],[Total Waste (tons)]] / (Table2[[#This Row],[Population (million)]]*1000), NA())</f>
        <v>4.4141476427884192E-2</v>
      </c>
      <c r="J4126" s="10">
        <v>457.32</v>
      </c>
      <c r="K4126" s="10">
        <f>IFERROR(Table2[[#This Row],[Total Waste (tons)]] * Table2[[#This Row],[Household waste (%)]], NA())</f>
        <v>1159124.9076</v>
      </c>
      <c r="L4126" s="10">
        <v>57.42</v>
      </c>
      <c r="M4126" s="10">
        <f>SUMIFS(Table2[Household waste (%)], Table2[Country], "Australia", Table2[Year], 2020)</f>
        <v>1412.17</v>
      </c>
      <c r="N4126" s="10">
        <f>COUNTIFS(Table2[Year], "USA")</f>
        <v>0</v>
      </c>
    </row>
    <row r="4127" spans="1:14" x14ac:dyDescent="0.35">
      <c r="A4127" s="11" t="s">
        <v>29</v>
      </c>
      <c r="B4127" s="12">
        <v>2020</v>
      </c>
      <c r="C4127" s="11" t="s">
        <v>9</v>
      </c>
      <c r="D4127" s="12">
        <v>33030.51</v>
      </c>
      <c r="E4127" s="13">
        <v>30017</v>
      </c>
      <c r="F4127" s="13">
        <f>IFERROR(Table2[[#This Row],[Economic loss ($ million)]]*1000000 / Table2[[#This Row],[Total Waste (tons)]], NA())</f>
        <v>908765.86525609193</v>
      </c>
      <c r="G4127" s="13" t="str">
        <f t="shared" si="64"/>
        <v>Low</v>
      </c>
      <c r="H4127" s="13">
        <v>169.29</v>
      </c>
      <c r="I4127" s="13">
        <f>IFERROR(Table2[[#This Row],[Total Waste (tons)]] / (Table2[[#This Row],[Population (million)]]*1000), NA())</f>
        <v>2.7249973187694392E-2</v>
      </c>
      <c r="J4127" s="13">
        <v>1212.1300000000001</v>
      </c>
      <c r="K4127" s="13">
        <f>IFERROR(Table2[[#This Row],[Total Waste (tons)]] * Table2[[#This Row],[Household waste (%)]], NA())</f>
        <v>2259617.1891000001</v>
      </c>
      <c r="L4127" s="13">
        <v>68.41</v>
      </c>
      <c r="M4127" s="10">
        <f>SUMIFS(Table2[Household waste (%)], Table2[Country], "Australia", Table2[Year], 2020)</f>
        <v>1412.17</v>
      </c>
      <c r="N4127" s="10">
        <f>COUNTIFS(Table2[Year], "USA")</f>
        <v>0</v>
      </c>
    </row>
    <row r="4128" spans="1:14" x14ac:dyDescent="0.35">
      <c r="A4128" s="8" t="s">
        <v>14</v>
      </c>
      <c r="B4128" s="9">
        <v>2024</v>
      </c>
      <c r="C4128" s="8" t="s">
        <v>20</v>
      </c>
      <c r="D4128" s="9">
        <v>46890.11</v>
      </c>
      <c r="E4128" s="10">
        <v>50991.35</v>
      </c>
      <c r="F4128" s="10">
        <f>IFERROR(Table2[[#This Row],[Economic loss ($ million)]]*1000000 / Table2[[#This Row],[Total Waste (tons)]], NA())</f>
        <v>1087464.9259726624</v>
      </c>
      <c r="G4128" s="10" t="str">
        <f t="shared" si="64"/>
        <v>Medium</v>
      </c>
      <c r="H4128" s="10">
        <v>101.17</v>
      </c>
      <c r="I4128" s="10">
        <f>IFERROR(Table2[[#This Row],[Total Waste (tons)]] / (Table2[[#This Row],[Population (million)]]*1000), NA())</f>
        <v>4.8326867779071803E-2</v>
      </c>
      <c r="J4128" s="10">
        <v>970.27</v>
      </c>
      <c r="K4128" s="10">
        <f>IFERROR(Table2[[#This Row],[Total Waste (tons)]] * Table2[[#This Row],[Household waste (%)]], NA())</f>
        <v>3257924.8428000002</v>
      </c>
      <c r="L4128" s="10">
        <v>69.48</v>
      </c>
      <c r="M4128" s="10">
        <f>SUMIFS(Table2[Household waste (%)], Table2[Country], "Australia", Table2[Year], 2020)</f>
        <v>1412.17</v>
      </c>
      <c r="N4128" s="10">
        <f>COUNTIFS(Table2[Year], "USA")</f>
        <v>0</v>
      </c>
    </row>
    <row r="4129" spans="1:14" x14ac:dyDescent="0.35">
      <c r="A4129" s="11" t="s">
        <v>12</v>
      </c>
      <c r="B4129" s="12">
        <v>2022</v>
      </c>
      <c r="C4129" s="11" t="s">
        <v>19</v>
      </c>
      <c r="D4129" s="12">
        <v>41004.31</v>
      </c>
      <c r="E4129" s="13">
        <v>46604.29</v>
      </c>
      <c r="F4129" s="13">
        <f>IFERROR(Table2[[#This Row],[Economic loss ($ million)]]*1000000 / Table2[[#This Row],[Total Waste (tons)]], NA())</f>
        <v>1136570.5214890826</v>
      </c>
      <c r="G4129" s="13" t="str">
        <f t="shared" si="64"/>
        <v>High</v>
      </c>
      <c r="H4129" s="13">
        <v>25.18</v>
      </c>
      <c r="I4129" s="13">
        <f>IFERROR(Table2[[#This Row],[Total Waste (tons)]] / (Table2[[#This Row],[Population (million)]]*1000), NA())</f>
        <v>6.3359410973932662E-2</v>
      </c>
      <c r="J4129" s="13">
        <v>647.16999999999996</v>
      </c>
      <c r="K4129" s="13">
        <f>IFERROR(Table2[[#This Row],[Total Waste (tons)]] * Table2[[#This Row],[Household waste (%)]], NA())</f>
        <v>2249496.4465999999</v>
      </c>
      <c r="L4129" s="13">
        <v>54.86</v>
      </c>
      <c r="M4129" s="10">
        <f>SUMIFS(Table2[Household waste (%)], Table2[Country], "Australia", Table2[Year], 2020)</f>
        <v>1412.17</v>
      </c>
      <c r="N4129" s="10">
        <f>COUNTIFS(Table2[Year], "USA")</f>
        <v>0</v>
      </c>
    </row>
    <row r="4130" spans="1:14" x14ac:dyDescent="0.35">
      <c r="A4130" s="8" t="s">
        <v>30</v>
      </c>
      <c r="B4130" s="9">
        <v>2021</v>
      </c>
      <c r="C4130" s="8" t="s">
        <v>11</v>
      </c>
      <c r="D4130" s="9">
        <v>30750.799999999999</v>
      </c>
      <c r="E4130" s="10">
        <v>33432.300000000003</v>
      </c>
      <c r="F4130" s="10">
        <f>IFERROR(Table2[[#This Row],[Economic loss ($ million)]]*1000000 / Table2[[#This Row],[Total Waste (tons)]], NA())</f>
        <v>1087200.9833890502</v>
      </c>
      <c r="G4130" s="10" t="str">
        <f t="shared" si="64"/>
        <v>Medium</v>
      </c>
      <c r="H4130" s="10">
        <v>137.34</v>
      </c>
      <c r="I4130" s="10">
        <f>IFERROR(Table2[[#This Row],[Total Waste (tons)]] / (Table2[[#This Row],[Population (million)]]*1000), NA())</f>
        <v>0.13346701388888887</v>
      </c>
      <c r="J4130" s="10">
        <v>230.4</v>
      </c>
      <c r="K4130" s="10">
        <f>IFERROR(Table2[[#This Row],[Total Waste (tons)]] * Table2[[#This Row],[Household waste (%)]], NA())</f>
        <v>1070435.348</v>
      </c>
      <c r="L4130" s="10">
        <v>34.81</v>
      </c>
      <c r="M4130" s="10">
        <f>SUMIFS(Table2[Household waste (%)], Table2[Country], "Australia", Table2[Year], 2020)</f>
        <v>1412.17</v>
      </c>
      <c r="N4130" s="10">
        <f>COUNTIFS(Table2[Year], "USA")</f>
        <v>0</v>
      </c>
    </row>
    <row r="4131" spans="1:14" x14ac:dyDescent="0.35">
      <c r="A4131" s="11" t="s">
        <v>17</v>
      </c>
      <c r="B4131" s="12">
        <v>2021</v>
      </c>
      <c r="C4131" s="11" t="s">
        <v>22</v>
      </c>
      <c r="D4131" s="12">
        <v>30637.42</v>
      </c>
      <c r="E4131" s="13">
        <v>25279.55</v>
      </c>
      <c r="F4131" s="13">
        <f>IFERROR(Table2[[#This Row],[Economic loss ($ million)]]*1000000 / Table2[[#This Row],[Total Waste (tons)]], NA())</f>
        <v>825120.06559299061</v>
      </c>
      <c r="G4131" s="13" t="str">
        <f t="shared" si="64"/>
        <v>Low</v>
      </c>
      <c r="H4131" s="13">
        <v>174.6</v>
      </c>
      <c r="I4131" s="13">
        <f>IFERROR(Table2[[#This Row],[Total Waste (tons)]] / (Table2[[#This Row],[Population (million)]]*1000), NA())</f>
        <v>2.9825568038005488E-2</v>
      </c>
      <c r="J4131" s="13">
        <v>1027.22</v>
      </c>
      <c r="K4131" s="13">
        <f>IFERROR(Table2[[#This Row],[Total Waste (tons)]] * Table2[[#This Row],[Household waste (%)]], NA())</f>
        <v>2033405.5654</v>
      </c>
      <c r="L4131" s="13">
        <v>66.37</v>
      </c>
      <c r="M4131" s="10">
        <f>SUMIFS(Table2[Household waste (%)], Table2[Country], "Australia", Table2[Year], 2020)</f>
        <v>1412.17</v>
      </c>
      <c r="N4131" s="10">
        <f>COUNTIFS(Table2[Year], "USA")</f>
        <v>0</v>
      </c>
    </row>
    <row r="4132" spans="1:14" x14ac:dyDescent="0.35">
      <c r="A4132" s="8" t="s">
        <v>30</v>
      </c>
      <c r="B4132" s="9">
        <v>2022</v>
      </c>
      <c r="C4132" s="8" t="s">
        <v>20</v>
      </c>
      <c r="D4132" s="9">
        <v>34149.18</v>
      </c>
      <c r="E4132" s="10">
        <v>38842.47</v>
      </c>
      <c r="F4132" s="10">
        <f>IFERROR(Table2[[#This Row],[Economic loss ($ million)]]*1000000 / Table2[[#This Row],[Total Waste (tons)]], NA())</f>
        <v>1137434.9252310011</v>
      </c>
      <c r="G4132" s="10" t="str">
        <f t="shared" si="64"/>
        <v>High</v>
      </c>
      <c r="H4132" s="10">
        <v>101.9</v>
      </c>
      <c r="I4132" s="10">
        <f>IFERROR(Table2[[#This Row],[Total Waste (tons)]] / (Table2[[#This Row],[Population (million)]]*1000), NA())</f>
        <v>3.6232936158473832E-2</v>
      </c>
      <c r="J4132" s="10">
        <v>942.49</v>
      </c>
      <c r="K4132" s="10">
        <f>IFERROR(Table2[[#This Row],[Total Waste (tons)]] * Table2[[#This Row],[Household waste (%)]], NA())</f>
        <v>1226638.5456000001</v>
      </c>
      <c r="L4132" s="10">
        <v>35.92</v>
      </c>
      <c r="M4132" s="10">
        <f>SUMIFS(Table2[Household waste (%)], Table2[Country], "Australia", Table2[Year], 2020)</f>
        <v>1412.17</v>
      </c>
      <c r="N4132" s="10">
        <f>COUNTIFS(Table2[Year], "USA")</f>
        <v>0</v>
      </c>
    </row>
    <row r="4133" spans="1:14" x14ac:dyDescent="0.35">
      <c r="A4133" s="11" t="s">
        <v>10</v>
      </c>
      <c r="B4133" s="12">
        <v>2022</v>
      </c>
      <c r="C4133" s="11" t="s">
        <v>19</v>
      </c>
      <c r="D4133" s="12">
        <v>46815.5</v>
      </c>
      <c r="E4133" s="13">
        <v>42424.43</v>
      </c>
      <c r="F4133" s="13">
        <f>IFERROR(Table2[[#This Row],[Economic loss ($ million)]]*1000000 / Table2[[#This Row],[Total Waste (tons)]], NA())</f>
        <v>906204.7826040521</v>
      </c>
      <c r="G4133" s="13" t="str">
        <f t="shared" si="64"/>
        <v>Low</v>
      </c>
      <c r="H4133" s="13">
        <v>118.25</v>
      </c>
      <c r="I4133" s="13">
        <f>IFERROR(Table2[[#This Row],[Total Waste (tons)]] / (Table2[[#This Row],[Population (million)]]*1000), NA())</f>
        <v>4.4529362527821637E-2</v>
      </c>
      <c r="J4133" s="13">
        <v>1051.3399999999999</v>
      </c>
      <c r="K4133" s="13">
        <f>IFERROR(Table2[[#This Row],[Total Waste (tons)]] * Table2[[#This Row],[Household waste (%)]], NA())</f>
        <v>1475624.56</v>
      </c>
      <c r="L4133" s="13">
        <v>31.52</v>
      </c>
      <c r="M4133" s="10">
        <f>SUMIFS(Table2[Household waste (%)], Table2[Country], "Australia", Table2[Year], 2020)</f>
        <v>1412.17</v>
      </c>
      <c r="N4133" s="10">
        <f>COUNTIFS(Table2[Year], "USA")</f>
        <v>0</v>
      </c>
    </row>
    <row r="4134" spans="1:14" x14ac:dyDescent="0.35">
      <c r="A4134" s="8" t="s">
        <v>17</v>
      </c>
      <c r="B4134" s="9">
        <v>2021</v>
      </c>
      <c r="C4134" s="8" t="s">
        <v>11</v>
      </c>
      <c r="D4134" s="9">
        <v>12513.65</v>
      </c>
      <c r="E4134" s="10">
        <v>10732.01</v>
      </c>
      <c r="F4134" s="10">
        <f>IFERROR(Table2[[#This Row],[Economic loss ($ million)]]*1000000 / Table2[[#This Row],[Total Waste (tons)]], NA())</f>
        <v>857624.27429247263</v>
      </c>
      <c r="G4134" s="10" t="str">
        <f t="shared" si="64"/>
        <v>Low</v>
      </c>
      <c r="H4134" s="10">
        <v>89.82</v>
      </c>
      <c r="I4134" s="10">
        <f>IFERROR(Table2[[#This Row],[Total Waste (tons)]] / (Table2[[#This Row],[Population (million)]]*1000), NA())</f>
        <v>9.0903246427767159E-3</v>
      </c>
      <c r="J4134" s="10">
        <v>1376.59</v>
      </c>
      <c r="K4134" s="10">
        <f>IFERROR(Table2[[#This Row],[Total Waste (tons)]] * Table2[[#This Row],[Household waste (%)]], NA())</f>
        <v>385920.96600000001</v>
      </c>
      <c r="L4134" s="10">
        <v>30.84</v>
      </c>
      <c r="M4134" s="10">
        <f>SUMIFS(Table2[Household waste (%)], Table2[Country], "Australia", Table2[Year], 2020)</f>
        <v>1412.17</v>
      </c>
      <c r="N4134" s="10">
        <f>COUNTIFS(Table2[Year], "USA")</f>
        <v>0</v>
      </c>
    </row>
    <row r="4135" spans="1:14" x14ac:dyDescent="0.35">
      <c r="A4135" s="11" t="s">
        <v>8</v>
      </c>
      <c r="B4135" s="12">
        <v>2023</v>
      </c>
      <c r="C4135" s="11" t="s">
        <v>20</v>
      </c>
      <c r="D4135" s="12">
        <v>41819.440000000002</v>
      </c>
      <c r="E4135" s="13">
        <v>36925.57</v>
      </c>
      <c r="F4135" s="13">
        <f>IFERROR(Table2[[#This Row],[Economic loss ($ million)]]*1000000 / Table2[[#This Row],[Total Waste (tons)]], NA())</f>
        <v>882976.19480318238</v>
      </c>
      <c r="G4135" s="13" t="str">
        <f t="shared" si="64"/>
        <v>Low</v>
      </c>
      <c r="H4135" s="13">
        <v>196.26</v>
      </c>
      <c r="I4135" s="13">
        <f>IFERROR(Table2[[#This Row],[Total Waste (tons)]] / (Table2[[#This Row],[Population (million)]]*1000), NA())</f>
        <v>5.1393543154194983E-2</v>
      </c>
      <c r="J4135" s="13">
        <v>813.71</v>
      </c>
      <c r="K4135" s="13">
        <f>IFERROR(Table2[[#This Row],[Total Waste (tons)]] * Table2[[#This Row],[Household waste (%)]], NA())</f>
        <v>2842885.5312000006</v>
      </c>
      <c r="L4135" s="13">
        <v>67.98</v>
      </c>
      <c r="M4135" s="10">
        <f>SUMIFS(Table2[Household waste (%)], Table2[Country], "Australia", Table2[Year], 2020)</f>
        <v>1412.17</v>
      </c>
      <c r="N4135" s="10">
        <f>COUNTIFS(Table2[Year], "USA")</f>
        <v>0</v>
      </c>
    </row>
    <row r="4136" spans="1:14" x14ac:dyDescent="0.35">
      <c r="A4136" s="8" t="s">
        <v>33</v>
      </c>
      <c r="B4136" s="9">
        <v>2023</v>
      </c>
      <c r="C4136" s="8" t="s">
        <v>11</v>
      </c>
      <c r="D4136" s="9">
        <v>49107.7</v>
      </c>
      <c r="E4136" s="10">
        <v>50025.56</v>
      </c>
      <c r="F4136" s="10">
        <f>IFERROR(Table2[[#This Row],[Economic loss ($ million)]]*1000000 / Table2[[#This Row],[Total Waste (tons)]], NA())</f>
        <v>1018690.7552176135</v>
      </c>
      <c r="G4136" s="10" t="str">
        <f t="shared" si="64"/>
        <v>Medium</v>
      </c>
      <c r="H4136" s="10">
        <v>115.42</v>
      </c>
      <c r="I4136" s="10">
        <f>IFERROR(Table2[[#This Row],[Total Waste (tons)]] / (Table2[[#This Row],[Population (million)]]*1000), NA())</f>
        <v>0.21012237388216165</v>
      </c>
      <c r="J4136" s="10">
        <v>233.71</v>
      </c>
      <c r="K4136" s="10">
        <f>IFERROR(Table2[[#This Row],[Total Waste (tons)]] * Table2[[#This Row],[Household waste (%)]], NA())</f>
        <v>2845791.2149999999</v>
      </c>
      <c r="L4136" s="10">
        <v>57.95</v>
      </c>
      <c r="M4136" s="10">
        <f>SUMIFS(Table2[Household waste (%)], Table2[Country], "Australia", Table2[Year], 2020)</f>
        <v>1412.17</v>
      </c>
      <c r="N4136" s="10">
        <f>COUNTIFS(Table2[Year], "USA")</f>
        <v>0</v>
      </c>
    </row>
    <row r="4137" spans="1:14" x14ac:dyDescent="0.35">
      <c r="A4137" s="11" t="s">
        <v>35</v>
      </c>
      <c r="B4137" s="12">
        <v>2023</v>
      </c>
      <c r="C4137" s="11" t="s">
        <v>20</v>
      </c>
      <c r="D4137" s="12">
        <v>42525.41</v>
      </c>
      <c r="E4137" s="13">
        <v>43267.76</v>
      </c>
      <c r="F4137" s="13">
        <f>IFERROR(Table2[[#This Row],[Economic loss ($ million)]]*1000000 / Table2[[#This Row],[Total Waste (tons)]], NA())</f>
        <v>1017456.6218174028</v>
      </c>
      <c r="G4137" s="13" t="str">
        <f t="shared" si="64"/>
        <v>Medium</v>
      </c>
      <c r="H4137" s="13">
        <v>95.59</v>
      </c>
      <c r="I4137" s="13">
        <f>IFERROR(Table2[[#This Row],[Total Waste (tons)]] / (Table2[[#This Row],[Population (million)]]*1000), NA())</f>
        <v>3.5412462735039889E-2</v>
      </c>
      <c r="J4137" s="13">
        <v>1200.8599999999999</v>
      </c>
      <c r="K4137" s="13">
        <f>IFERROR(Table2[[#This Row],[Total Waste (tons)]] * Table2[[#This Row],[Household waste (%)]], NA())</f>
        <v>1487538.8418000001</v>
      </c>
      <c r="L4137" s="13">
        <v>34.979999999999997</v>
      </c>
      <c r="M4137" s="10">
        <f>SUMIFS(Table2[Household waste (%)], Table2[Country], "Australia", Table2[Year], 2020)</f>
        <v>1412.17</v>
      </c>
      <c r="N4137" s="10">
        <f>COUNTIFS(Table2[Year], "USA")</f>
        <v>0</v>
      </c>
    </row>
    <row r="4138" spans="1:14" x14ac:dyDescent="0.35">
      <c r="A4138" s="8" t="s">
        <v>16</v>
      </c>
      <c r="B4138" s="9">
        <v>2023</v>
      </c>
      <c r="C4138" s="8" t="s">
        <v>25</v>
      </c>
      <c r="D4138" s="9">
        <v>11040.53</v>
      </c>
      <c r="E4138" s="10">
        <v>11278.52</v>
      </c>
      <c r="F4138" s="10">
        <f>IFERROR(Table2[[#This Row],[Economic loss ($ million)]]*1000000 / Table2[[#This Row],[Total Waste (tons)]], NA())</f>
        <v>1021556.0303717303</v>
      </c>
      <c r="G4138" s="10" t="str">
        <f t="shared" si="64"/>
        <v>Medium</v>
      </c>
      <c r="H4138" s="10">
        <v>83.92</v>
      </c>
      <c r="I4138" s="10">
        <f>IFERROR(Table2[[#This Row],[Total Waste (tons)]] / (Table2[[#This Row],[Population (million)]]*1000), NA())</f>
        <v>6.4066210178146579E-2</v>
      </c>
      <c r="J4138" s="10">
        <v>172.33</v>
      </c>
      <c r="K4138" s="10">
        <f>IFERROR(Table2[[#This Row],[Total Waste (tons)]] * Table2[[#This Row],[Household waste (%)]], NA())</f>
        <v>715095.12809999997</v>
      </c>
      <c r="L4138" s="10">
        <v>64.77</v>
      </c>
      <c r="M4138" s="10">
        <f>SUMIFS(Table2[Household waste (%)], Table2[Country], "Australia", Table2[Year], 2020)</f>
        <v>1412.17</v>
      </c>
      <c r="N4138" s="10">
        <f>COUNTIFS(Table2[Year], "USA")</f>
        <v>0</v>
      </c>
    </row>
    <row r="4139" spans="1:14" x14ac:dyDescent="0.35">
      <c r="A4139" s="11" t="s">
        <v>29</v>
      </c>
      <c r="B4139" s="12">
        <v>2021</v>
      </c>
      <c r="C4139" s="11" t="s">
        <v>20</v>
      </c>
      <c r="D4139" s="12">
        <v>44081.72</v>
      </c>
      <c r="E4139" s="13">
        <v>44429.64</v>
      </c>
      <c r="F4139" s="13">
        <f>IFERROR(Table2[[#This Row],[Economic loss ($ million)]]*1000000 / Table2[[#This Row],[Total Waste (tons)]], NA())</f>
        <v>1007892.6139905611</v>
      </c>
      <c r="G4139" s="13" t="str">
        <f t="shared" si="64"/>
        <v>Medium</v>
      </c>
      <c r="H4139" s="13">
        <v>107.15</v>
      </c>
      <c r="I4139" s="13">
        <f>IFERROR(Table2[[#This Row],[Total Waste (tons)]] / (Table2[[#This Row],[Population (million)]]*1000), NA())</f>
        <v>0.12626162174548164</v>
      </c>
      <c r="J4139" s="13">
        <v>349.13</v>
      </c>
      <c r="K4139" s="13">
        <f>IFERROR(Table2[[#This Row],[Total Waste (tons)]] * Table2[[#This Row],[Household waste (%)]], NA())</f>
        <v>2849442.3807999999</v>
      </c>
      <c r="L4139" s="13">
        <v>64.64</v>
      </c>
      <c r="M4139" s="10">
        <f>SUMIFS(Table2[Household waste (%)], Table2[Country], "Australia", Table2[Year], 2020)</f>
        <v>1412.17</v>
      </c>
      <c r="N4139" s="10">
        <f>COUNTIFS(Table2[Year], "USA")</f>
        <v>0</v>
      </c>
    </row>
    <row r="4140" spans="1:14" x14ac:dyDescent="0.35">
      <c r="A4140" s="8" t="s">
        <v>30</v>
      </c>
      <c r="B4140" s="9">
        <v>2023</v>
      </c>
      <c r="C4140" s="8" t="s">
        <v>11</v>
      </c>
      <c r="D4140" s="9">
        <v>35076.449999999997</v>
      </c>
      <c r="E4140" s="10">
        <v>35115.4</v>
      </c>
      <c r="F4140" s="10">
        <f>IFERROR(Table2[[#This Row],[Economic loss ($ million)]]*1000000 / Table2[[#This Row],[Total Waste (tons)]], NA())</f>
        <v>1001110.431642883</v>
      </c>
      <c r="G4140" s="10" t="str">
        <f t="shared" si="64"/>
        <v>Medium</v>
      </c>
      <c r="H4140" s="10">
        <v>56.36</v>
      </c>
      <c r="I4140" s="10">
        <f>IFERROR(Table2[[#This Row],[Total Waste (tons)]] / (Table2[[#This Row],[Population (million)]]*1000), NA())</f>
        <v>9.2922671399809254E-2</v>
      </c>
      <c r="J4140" s="10">
        <v>377.48</v>
      </c>
      <c r="K4140" s="10">
        <f>IFERROR(Table2[[#This Row],[Total Waste (tons)]] * Table2[[#This Row],[Household waste (%)]], NA())</f>
        <v>1105609.7039999999</v>
      </c>
      <c r="L4140" s="10">
        <v>31.52</v>
      </c>
      <c r="M4140" s="10">
        <f>SUMIFS(Table2[Household waste (%)], Table2[Country], "Australia", Table2[Year], 2020)</f>
        <v>1412.17</v>
      </c>
      <c r="N4140" s="10">
        <f>COUNTIFS(Table2[Year], "USA")</f>
        <v>0</v>
      </c>
    </row>
    <row r="4141" spans="1:14" x14ac:dyDescent="0.35">
      <c r="A4141" s="11" t="s">
        <v>28</v>
      </c>
      <c r="B4141" s="12">
        <v>2022</v>
      </c>
      <c r="C4141" s="11" t="s">
        <v>11</v>
      </c>
      <c r="D4141" s="12">
        <v>20946.36</v>
      </c>
      <c r="E4141" s="13">
        <v>17515.05</v>
      </c>
      <c r="F4141" s="13">
        <f>IFERROR(Table2[[#This Row],[Economic loss ($ million)]]*1000000 / Table2[[#This Row],[Total Waste (tons)]], NA())</f>
        <v>836185.85759053123</v>
      </c>
      <c r="G4141" s="13" t="str">
        <f t="shared" si="64"/>
        <v>Low</v>
      </c>
      <c r="H4141" s="13">
        <v>161.72999999999999</v>
      </c>
      <c r="I4141" s="13">
        <f>IFERROR(Table2[[#This Row],[Total Waste (tons)]] / (Table2[[#This Row],[Population (million)]]*1000), NA())</f>
        <v>4.0489358823188291E-2</v>
      </c>
      <c r="J4141" s="13">
        <v>517.33000000000004</v>
      </c>
      <c r="K4141" s="13">
        <f>IFERROR(Table2[[#This Row],[Total Waste (tons)]] * Table2[[#This Row],[Household waste (%)]], NA())</f>
        <v>1307890.7183999999</v>
      </c>
      <c r="L4141" s="13">
        <v>62.44</v>
      </c>
      <c r="M4141" s="10">
        <f>SUMIFS(Table2[Household waste (%)], Table2[Country], "Australia", Table2[Year], 2020)</f>
        <v>1412.17</v>
      </c>
      <c r="N4141" s="10">
        <f>COUNTIFS(Table2[Year], "USA")</f>
        <v>0</v>
      </c>
    </row>
    <row r="4142" spans="1:14" x14ac:dyDescent="0.35">
      <c r="A4142" s="8" t="s">
        <v>35</v>
      </c>
      <c r="B4142" s="9">
        <v>2024</v>
      </c>
      <c r="C4142" s="8" t="s">
        <v>13</v>
      </c>
      <c r="D4142" s="9">
        <v>41633.949999999997</v>
      </c>
      <c r="E4142" s="10">
        <v>38231.15</v>
      </c>
      <c r="F4142" s="10">
        <f>IFERROR(Table2[[#This Row],[Economic loss ($ million)]]*1000000 / Table2[[#This Row],[Total Waste (tons)]], NA())</f>
        <v>918268.62452397624</v>
      </c>
      <c r="G4142" s="10" t="str">
        <f t="shared" si="64"/>
        <v>Low</v>
      </c>
      <c r="H4142" s="10">
        <v>168.63</v>
      </c>
      <c r="I4142" s="10">
        <f>IFERROR(Table2[[#This Row],[Total Waste (tons)]] / (Table2[[#This Row],[Population (million)]]*1000), NA())</f>
        <v>7.393967109469346E-2</v>
      </c>
      <c r="J4142" s="10">
        <v>563.08000000000004</v>
      </c>
      <c r="K4142" s="10">
        <f>IFERROR(Table2[[#This Row],[Total Waste (tons)]] * Table2[[#This Row],[Household waste (%)]], NA())</f>
        <v>2716198.8979999996</v>
      </c>
      <c r="L4142" s="10">
        <v>65.239999999999995</v>
      </c>
      <c r="M4142" s="10">
        <f>SUMIFS(Table2[Household waste (%)], Table2[Country], "Australia", Table2[Year], 2020)</f>
        <v>1412.17</v>
      </c>
      <c r="N4142" s="10">
        <f>COUNTIFS(Table2[Year], "USA")</f>
        <v>0</v>
      </c>
    </row>
    <row r="4143" spans="1:14" x14ac:dyDescent="0.35">
      <c r="A4143" s="11" t="s">
        <v>34</v>
      </c>
      <c r="B4143" s="12">
        <v>2021</v>
      </c>
      <c r="C4143" s="11" t="s">
        <v>15</v>
      </c>
      <c r="D4143" s="12">
        <v>42467.040000000001</v>
      </c>
      <c r="E4143" s="13">
        <v>34601.29</v>
      </c>
      <c r="F4143" s="13">
        <f>IFERROR(Table2[[#This Row],[Economic loss ($ million)]]*1000000 / Table2[[#This Row],[Total Waste (tons)]], NA())</f>
        <v>814779.8857655254</v>
      </c>
      <c r="G4143" s="13" t="str">
        <f t="shared" si="64"/>
        <v>Low</v>
      </c>
      <c r="H4143" s="13">
        <v>38.39</v>
      </c>
      <c r="I4143" s="13">
        <f>IFERROR(Table2[[#This Row],[Total Waste (tons)]] / (Table2[[#This Row],[Population (million)]]*1000), NA())</f>
        <v>3.056304111580508E-2</v>
      </c>
      <c r="J4143" s="13">
        <v>1389.49</v>
      </c>
      <c r="K4143" s="13">
        <f>IFERROR(Table2[[#This Row],[Total Waste (tons)]] * Table2[[#This Row],[Household waste (%)]], NA())</f>
        <v>1601432.0784</v>
      </c>
      <c r="L4143" s="13">
        <v>37.71</v>
      </c>
      <c r="M4143" s="10">
        <f>SUMIFS(Table2[Household waste (%)], Table2[Country], "Australia", Table2[Year], 2020)</f>
        <v>1412.17</v>
      </c>
      <c r="N4143" s="10">
        <f>COUNTIFS(Table2[Year], "USA")</f>
        <v>0</v>
      </c>
    </row>
    <row r="4144" spans="1:14" x14ac:dyDescent="0.35">
      <c r="A4144" s="8" t="s">
        <v>27</v>
      </c>
      <c r="B4144" s="9">
        <v>2019</v>
      </c>
      <c r="C4144" s="8" t="s">
        <v>15</v>
      </c>
      <c r="D4144" s="9">
        <v>30419.87</v>
      </c>
      <c r="E4144" s="10">
        <v>36046.03</v>
      </c>
      <c r="F4144" s="10">
        <f>IFERROR(Table2[[#This Row],[Economic loss ($ million)]]*1000000 / Table2[[#This Row],[Total Waste (tons)]], NA())</f>
        <v>1184950.1657962378</v>
      </c>
      <c r="G4144" s="10" t="str">
        <f t="shared" si="64"/>
        <v>High</v>
      </c>
      <c r="H4144" s="10">
        <v>27.9</v>
      </c>
      <c r="I4144" s="10">
        <f>IFERROR(Table2[[#This Row],[Total Waste (tons)]] / (Table2[[#This Row],[Population (million)]]*1000), NA())</f>
        <v>2.2303919699680323E-2</v>
      </c>
      <c r="J4144" s="10">
        <v>1363.88</v>
      </c>
      <c r="K4144" s="10">
        <f>IFERROR(Table2[[#This Row],[Total Waste (tons)]] * Table2[[#This Row],[Household waste (%)]], NA())</f>
        <v>1407223.1861999999</v>
      </c>
      <c r="L4144" s="10">
        <v>46.26</v>
      </c>
      <c r="M4144" s="10">
        <f>SUMIFS(Table2[Household waste (%)], Table2[Country], "Australia", Table2[Year], 2020)</f>
        <v>1412.17</v>
      </c>
      <c r="N4144" s="10">
        <f>COUNTIFS(Table2[Year], "USA")</f>
        <v>0</v>
      </c>
    </row>
    <row r="4145" spans="1:14" x14ac:dyDescent="0.35">
      <c r="A4145" s="11" t="s">
        <v>27</v>
      </c>
      <c r="B4145" s="12">
        <v>2020</v>
      </c>
      <c r="C4145" s="11" t="s">
        <v>25</v>
      </c>
      <c r="D4145" s="12">
        <v>28809.15</v>
      </c>
      <c r="E4145" s="13">
        <v>23817.33</v>
      </c>
      <c r="F4145" s="13">
        <f>IFERROR(Table2[[#This Row],[Economic loss ($ million)]]*1000000 / Table2[[#This Row],[Total Waste (tons)]], NA())</f>
        <v>826727.96663560008</v>
      </c>
      <c r="G4145" s="13" t="str">
        <f t="shared" si="64"/>
        <v>Low</v>
      </c>
      <c r="H4145" s="13">
        <v>114.87</v>
      </c>
      <c r="I4145" s="13">
        <f>IFERROR(Table2[[#This Row],[Total Waste (tons)]] / (Table2[[#This Row],[Population (million)]]*1000), NA())</f>
        <v>0.15238905051573659</v>
      </c>
      <c r="J4145" s="13">
        <v>189.05</v>
      </c>
      <c r="K4145" s="13">
        <f>IFERROR(Table2[[#This Row],[Total Waste (tons)]] * Table2[[#This Row],[Household waste (%)]], NA())</f>
        <v>1725091.9020000002</v>
      </c>
      <c r="L4145" s="13">
        <v>59.88</v>
      </c>
      <c r="M4145" s="10">
        <f>SUMIFS(Table2[Household waste (%)], Table2[Country], "Australia", Table2[Year], 2020)</f>
        <v>1412.17</v>
      </c>
      <c r="N4145" s="10">
        <f>COUNTIFS(Table2[Year], "USA")</f>
        <v>0</v>
      </c>
    </row>
    <row r="4146" spans="1:14" x14ac:dyDescent="0.35">
      <c r="A4146" s="8" t="s">
        <v>28</v>
      </c>
      <c r="B4146" s="9">
        <v>2019</v>
      </c>
      <c r="C4146" s="8" t="s">
        <v>25</v>
      </c>
      <c r="D4146" s="9">
        <v>20245.330000000002</v>
      </c>
      <c r="E4146" s="10">
        <v>22805.62</v>
      </c>
      <c r="F4146" s="10">
        <f>IFERROR(Table2[[#This Row],[Economic loss ($ million)]]*1000000 / Table2[[#This Row],[Total Waste (tons)]], NA())</f>
        <v>1126463.2386826987</v>
      </c>
      <c r="G4146" s="10" t="str">
        <f t="shared" si="64"/>
        <v>High</v>
      </c>
      <c r="H4146" s="10">
        <v>167.95</v>
      </c>
      <c r="I4146" s="10">
        <f>IFERROR(Table2[[#This Row],[Total Waste (tons)]] / (Table2[[#This Row],[Population (million)]]*1000), NA())</f>
        <v>3.1873374476526342E-2</v>
      </c>
      <c r="J4146" s="10">
        <v>635.17999999999995</v>
      </c>
      <c r="K4146" s="10">
        <f>IFERROR(Table2[[#This Row],[Total Waste (tons)]] * Table2[[#This Row],[Household waste (%)]], NA())</f>
        <v>669310.60980000009</v>
      </c>
      <c r="L4146" s="10">
        <v>33.06</v>
      </c>
      <c r="M4146" s="10">
        <f>SUMIFS(Table2[Household waste (%)], Table2[Country], "Australia", Table2[Year], 2020)</f>
        <v>1412.17</v>
      </c>
      <c r="N4146" s="10">
        <f>COUNTIFS(Table2[Year], "USA")</f>
        <v>0</v>
      </c>
    </row>
    <row r="4147" spans="1:14" x14ac:dyDescent="0.35">
      <c r="A4147" s="11" t="s">
        <v>8</v>
      </c>
      <c r="B4147" s="12">
        <v>2023</v>
      </c>
      <c r="C4147" s="11" t="s">
        <v>19</v>
      </c>
      <c r="D4147" s="12">
        <v>22703.51</v>
      </c>
      <c r="E4147" s="13">
        <v>24955.67</v>
      </c>
      <c r="F4147" s="13">
        <f>IFERROR(Table2[[#This Row],[Economic loss ($ million)]]*1000000 / Table2[[#This Row],[Total Waste (tons)]], NA())</f>
        <v>1099198.7582536798</v>
      </c>
      <c r="G4147" s="13" t="str">
        <f t="shared" si="64"/>
        <v>Medium</v>
      </c>
      <c r="H4147" s="13">
        <v>66.84</v>
      </c>
      <c r="I4147" s="13">
        <f>IFERROR(Table2[[#This Row],[Total Waste (tons)]] / (Table2[[#This Row],[Population (million)]]*1000), NA())</f>
        <v>1.6721914105368597E-2</v>
      </c>
      <c r="J4147" s="13">
        <v>1357.71</v>
      </c>
      <c r="K4147" s="13">
        <f>IFERROR(Table2[[#This Row],[Total Waste (tons)]] * Table2[[#This Row],[Household waste (%)]], NA())</f>
        <v>1129726.6575999998</v>
      </c>
      <c r="L4147" s="13">
        <v>49.76</v>
      </c>
      <c r="M4147" s="10">
        <f>SUMIFS(Table2[Household waste (%)], Table2[Country], "Australia", Table2[Year], 2020)</f>
        <v>1412.17</v>
      </c>
      <c r="N4147" s="10">
        <f>COUNTIFS(Table2[Year], "USA")</f>
        <v>0</v>
      </c>
    </row>
    <row r="4148" spans="1:14" x14ac:dyDescent="0.35">
      <c r="A4148" s="8" t="s">
        <v>28</v>
      </c>
      <c r="B4148" s="9">
        <v>2023</v>
      </c>
      <c r="C4148" s="8" t="s">
        <v>13</v>
      </c>
      <c r="D4148" s="9">
        <v>13326.03</v>
      </c>
      <c r="E4148" s="10">
        <v>11474.94</v>
      </c>
      <c r="F4148" s="10">
        <f>IFERROR(Table2[[#This Row],[Economic loss ($ million)]]*1000000 / Table2[[#This Row],[Total Waste (tons)]], NA())</f>
        <v>861092.16323241056</v>
      </c>
      <c r="G4148" s="10" t="str">
        <f t="shared" si="64"/>
        <v>Low</v>
      </c>
      <c r="H4148" s="10">
        <v>139.32</v>
      </c>
      <c r="I4148" s="10">
        <f>IFERROR(Table2[[#This Row],[Total Waste (tons)]] / (Table2[[#This Row],[Population (million)]]*1000), NA())</f>
        <v>1.3080894045585724E-2</v>
      </c>
      <c r="J4148" s="10">
        <v>1018.74</v>
      </c>
      <c r="K4148" s="10">
        <f>IFERROR(Table2[[#This Row],[Total Waste (tons)]] * Table2[[#This Row],[Household waste (%)]], NA())</f>
        <v>575551.23569999996</v>
      </c>
      <c r="L4148" s="10">
        <v>43.19</v>
      </c>
      <c r="M4148" s="10">
        <f>SUMIFS(Table2[Household waste (%)], Table2[Country], "Australia", Table2[Year], 2020)</f>
        <v>1412.17</v>
      </c>
      <c r="N4148" s="10">
        <f>COUNTIFS(Table2[Year], "USA")</f>
        <v>0</v>
      </c>
    </row>
    <row r="4149" spans="1:14" x14ac:dyDescent="0.35">
      <c r="A4149" s="11" t="s">
        <v>18</v>
      </c>
      <c r="B4149" s="12">
        <v>2019</v>
      </c>
      <c r="C4149" s="11" t="s">
        <v>15</v>
      </c>
      <c r="D4149" s="12">
        <v>45581.29</v>
      </c>
      <c r="E4149" s="13">
        <v>37684.559999999998</v>
      </c>
      <c r="F4149" s="13">
        <f>IFERROR(Table2[[#This Row],[Economic loss ($ million)]]*1000000 / Table2[[#This Row],[Total Waste (tons)]], NA())</f>
        <v>826755.01285724912</v>
      </c>
      <c r="G4149" s="13" t="str">
        <f t="shared" si="64"/>
        <v>Low</v>
      </c>
      <c r="H4149" s="13">
        <v>29.71</v>
      </c>
      <c r="I4149" s="13">
        <f>IFERROR(Table2[[#This Row],[Total Waste (tons)]] / (Table2[[#This Row],[Population (million)]]*1000), NA())</f>
        <v>0.11560346445509651</v>
      </c>
      <c r="J4149" s="13">
        <v>394.29</v>
      </c>
      <c r="K4149" s="13">
        <f>IFERROR(Table2[[#This Row],[Total Waste (tons)]] * Table2[[#This Row],[Household waste (%)]], NA())</f>
        <v>2809174.9027</v>
      </c>
      <c r="L4149" s="13">
        <v>61.63</v>
      </c>
      <c r="M4149" s="10">
        <f>SUMIFS(Table2[Household waste (%)], Table2[Country], "Australia", Table2[Year], 2020)</f>
        <v>1412.17</v>
      </c>
      <c r="N4149" s="10">
        <f>COUNTIFS(Table2[Year], "USA")</f>
        <v>0</v>
      </c>
    </row>
    <row r="4150" spans="1:14" x14ac:dyDescent="0.35">
      <c r="A4150" s="8" t="s">
        <v>29</v>
      </c>
      <c r="B4150" s="9">
        <v>2023</v>
      </c>
      <c r="C4150" s="8" t="s">
        <v>19</v>
      </c>
      <c r="D4150" s="9">
        <v>19686</v>
      </c>
      <c r="E4150" s="10">
        <v>21084.15</v>
      </c>
      <c r="F4150" s="10">
        <f>IFERROR(Table2[[#This Row],[Economic loss ($ million)]]*1000000 / Table2[[#This Row],[Total Waste (tons)]], NA())</f>
        <v>1071022.55409936</v>
      </c>
      <c r="G4150" s="10" t="str">
        <f t="shared" si="64"/>
        <v>Medium</v>
      </c>
      <c r="H4150" s="10">
        <v>36.770000000000003</v>
      </c>
      <c r="I4150" s="10">
        <f>IFERROR(Table2[[#This Row],[Total Waste (tons)]] / (Table2[[#This Row],[Population (million)]]*1000), NA())</f>
        <v>1.801625361496504E-2</v>
      </c>
      <c r="J4150" s="10">
        <v>1092.68</v>
      </c>
      <c r="K4150" s="10">
        <f>IFERROR(Table2[[#This Row],[Total Waste (tons)]] * Table2[[#This Row],[Household waste (%)]], NA())</f>
        <v>705152.52</v>
      </c>
      <c r="L4150" s="10">
        <v>35.82</v>
      </c>
      <c r="M4150" s="10">
        <f>SUMIFS(Table2[Household waste (%)], Table2[Country], "Australia", Table2[Year], 2020)</f>
        <v>1412.17</v>
      </c>
      <c r="N4150" s="10">
        <f>COUNTIFS(Table2[Year], "USA")</f>
        <v>0</v>
      </c>
    </row>
    <row r="4151" spans="1:14" x14ac:dyDescent="0.35">
      <c r="A4151" s="11" t="s">
        <v>33</v>
      </c>
      <c r="B4151" s="12">
        <v>2021</v>
      </c>
      <c r="C4151" s="11" t="s">
        <v>9</v>
      </c>
      <c r="D4151" s="12">
        <v>41191.760000000002</v>
      </c>
      <c r="E4151" s="13">
        <v>47097.13</v>
      </c>
      <c r="F4151" s="13">
        <f>IFERROR(Table2[[#This Row],[Economic loss ($ million)]]*1000000 / Table2[[#This Row],[Total Waste (tons)]], NA())</f>
        <v>1143362.8958801469</v>
      </c>
      <c r="G4151" s="13" t="str">
        <f t="shared" si="64"/>
        <v>High</v>
      </c>
      <c r="H4151" s="13">
        <v>40.08</v>
      </c>
      <c r="I4151" s="13">
        <f>IFERROR(Table2[[#This Row],[Total Waste (tons)]] / (Table2[[#This Row],[Population (million)]]*1000), NA())</f>
        <v>7.4873688993910753E-2</v>
      </c>
      <c r="J4151" s="13">
        <v>550.15</v>
      </c>
      <c r="K4151" s="13">
        <f>IFERROR(Table2[[#This Row],[Total Waste (tons)]] * Table2[[#This Row],[Household waste (%)]], NA())</f>
        <v>2777972.2944</v>
      </c>
      <c r="L4151" s="13">
        <v>67.44</v>
      </c>
      <c r="M4151" s="10">
        <f>SUMIFS(Table2[Household waste (%)], Table2[Country], "Australia", Table2[Year], 2020)</f>
        <v>1412.17</v>
      </c>
      <c r="N4151" s="10">
        <f>COUNTIFS(Table2[Year], "USA")</f>
        <v>0</v>
      </c>
    </row>
    <row r="4152" spans="1:14" x14ac:dyDescent="0.35">
      <c r="A4152" s="8" t="s">
        <v>30</v>
      </c>
      <c r="B4152" s="9">
        <v>2021</v>
      </c>
      <c r="C4152" s="8" t="s">
        <v>13</v>
      </c>
      <c r="D4152" s="9">
        <v>1532.37</v>
      </c>
      <c r="E4152" s="10">
        <v>1367.1</v>
      </c>
      <c r="F4152" s="10">
        <f>IFERROR(Table2[[#This Row],[Economic loss ($ million)]]*1000000 / Table2[[#This Row],[Total Waste (tons)]], NA())</f>
        <v>892147.45785939437</v>
      </c>
      <c r="G4152" s="10" t="str">
        <f t="shared" si="64"/>
        <v>Low</v>
      </c>
      <c r="H4152" s="10">
        <v>57.91</v>
      </c>
      <c r="I4152" s="10">
        <f>IFERROR(Table2[[#This Row],[Total Waste (tons)]] / (Table2[[#This Row],[Population (million)]]*1000), NA())</f>
        <v>1.444732525031584E-3</v>
      </c>
      <c r="J4152" s="10">
        <v>1060.6600000000001</v>
      </c>
      <c r="K4152" s="10">
        <f>IFERROR(Table2[[#This Row],[Total Waste (tons)]] * Table2[[#This Row],[Household waste (%)]], NA())</f>
        <v>103128.50099999999</v>
      </c>
      <c r="L4152" s="10">
        <v>67.3</v>
      </c>
      <c r="M4152" s="10">
        <f>SUMIFS(Table2[Household waste (%)], Table2[Country], "Australia", Table2[Year], 2020)</f>
        <v>1412.17</v>
      </c>
      <c r="N4152" s="10">
        <f>COUNTIFS(Table2[Year], "USA")</f>
        <v>0</v>
      </c>
    </row>
    <row r="4153" spans="1:14" x14ac:dyDescent="0.35">
      <c r="A4153" s="11" t="s">
        <v>18</v>
      </c>
      <c r="B4153" s="12">
        <v>2022</v>
      </c>
      <c r="C4153" s="11" t="s">
        <v>13</v>
      </c>
      <c r="D4153" s="12">
        <v>31688.19</v>
      </c>
      <c r="E4153" s="13">
        <v>25866.5</v>
      </c>
      <c r="F4153" s="13">
        <f>IFERROR(Table2[[#This Row],[Economic loss ($ million)]]*1000000 / Table2[[#This Row],[Total Waste (tons)]], NA())</f>
        <v>816282.02809942758</v>
      </c>
      <c r="G4153" s="13" t="str">
        <f t="shared" si="64"/>
        <v>Low</v>
      </c>
      <c r="H4153" s="13">
        <v>26.21</v>
      </c>
      <c r="I4153" s="13">
        <f>IFERROR(Table2[[#This Row],[Total Waste (tons)]] / (Table2[[#This Row],[Population (million)]]*1000), NA())</f>
        <v>0.11872237832977407</v>
      </c>
      <c r="J4153" s="13">
        <v>266.91000000000003</v>
      </c>
      <c r="K4153" s="13">
        <f>IFERROR(Table2[[#This Row],[Total Waste (tons)]] * Table2[[#This Row],[Household waste (%)]], NA())</f>
        <v>2057831.0585999999</v>
      </c>
      <c r="L4153" s="13">
        <v>64.94</v>
      </c>
      <c r="M4153" s="10">
        <f>SUMIFS(Table2[Household waste (%)], Table2[Country], "Australia", Table2[Year], 2020)</f>
        <v>1412.17</v>
      </c>
      <c r="N4153" s="10">
        <f>COUNTIFS(Table2[Year], "USA")</f>
        <v>0</v>
      </c>
    </row>
    <row r="4154" spans="1:14" x14ac:dyDescent="0.35">
      <c r="A4154" s="8" t="s">
        <v>18</v>
      </c>
      <c r="B4154" s="9">
        <v>2024</v>
      </c>
      <c r="C4154" s="8" t="s">
        <v>25</v>
      </c>
      <c r="D4154" s="9">
        <v>32539.06</v>
      </c>
      <c r="E4154" s="10">
        <v>36744</v>
      </c>
      <c r="F4154" s="10">
        <f>IFERROR(Table2[[#This Row],[Economic loss ($ million)]]*1000000 / Table2[[#This Row],[Total Waste (tons)]], NA())</f>
        <v>1129227.4577077518</v>
      </c>
      <c r="G4154" s="10" t="str">
        <f t="shared" si="64"/>
        <v>High</v>
      </c>
      <c r="H4154" s="10">
        <v>159.49</v>
      </c>
      <c r="I4154" s="10">
        <f>IFERROR(Table2[[#This Row],[Total Waste (tons)]] / (Table2[[#This Row],[Population (million)]]*1000), NA())</f>
        <v>0.61861330798479086</v>
      </c>
      <c r="J4154" s="10">
        <v>52.6</v>
      </c>
      <c r="K4154" s="10">
        <f>IFERROR(Table2[[#This Row],[Total Waste (tons)]] * Table2[[#This Row],[Household waste (%)]], NA())</f>
        <v>1099820.2279999999</v>
      </c>
      <c r="L4154" s="10">
        <v>33.799999999999997</v>
      </c>
      <c r="M4154" s="10">
        <f>SUMIFS(Table2[Household waste (%)], Table2[Country], "Australia", Table2[Year], 2020)</f>
        <v>1412.17</v>
      </c>
      <c r="N4154" s="10">
        <f>COUNTIFS(Table2[Year], "USA")</f>
        <v>0</v>
      </c>
    </row>
    <row r="4155" spans="1:14" x14ac:dyDescent="0.35">
      <c r="A4155" s="11" t="s">
        <v>21</v>
      </c>
      <c r="B4155" s="12">
        <v>2022</v>
      </c>
      <c r="C4155" s="11" t="s">
        <v>11</v>
      </c>
      <c r="D4155" s="12">
        <v>20894.32</v>
      </c>
      <c r="E4155" s="13">
        <v>20180.47</v>
      </c>
      <c r="F4155" s="13">
        <f>IFERROR(Table2[[#This Row],[Economic loss ($ million)]]*1000000 / Table2[[#This Row],[Total Waste (tons)]], NA())</f>
        <v>965835.21263194981</v>
      </c>
      <c r="G4155" s="13" t="str">
        <f t="shared" si="64"/>
        <v>Medium</v>
      </c>
      <c r="H4155" s="13">
        <v>109.99</v>
      </c>
      <c r="I4155" s="13">
        <f>IFERROR(Table2[[#This Row],[Total Waste (tons)]] / (Table2[[#This Row],[Population (million)]]*1000), NA())</f>
        <v>3.344589576130106E-2</v>
      </c>
      <c r="J4155" s="13">
        <v>624.72</v>
      </c>
      <c r="K4155" s="13">
        <f>IFERROR(Table2[[#This Row],[Total Waste (tons)]] * Table2[[#This Row],[Household waste (%)]], NA())</f>
        <v>825116.69680000003</v>
      </c>
      <c r="L4155" s="13">
        <v>39.49</v>
      </c>
      <c r="M4155" s="10">
        <f>SUMIFS(Table2[Household waste (%)], Table2[Country], "Australia", Table2[Year], 2020)</f>
        <v>1412.17</v>
      </c>
      <c r="N4155" s="10">
        <f>COUNTIFS(Table2[Year], "USA")</f>
        <v>0</v>
      </c>
    </row>
    <row r="4156" spans="1:14" x14ac:dyDescent="0.35">
      <c r="A4156" s="8" t="s">
        <v>8</v>
      </c>
      <c r="B4156" s="9">
        <v>2023</v>
      </c>
      <c r="C4156" s="8" t="s">
        <v>22</v>
      </c>
      <c r="D4156" s="9">
        <v>18746.740000000002</v>
      </c>
      <c r="E4156" s="10">
        <v>17600.48</v>
      </c>
      <c r="F4156" s="10">
        <f>IFERROR(Table2[[#This Row],[Economic loss ($ million)]]*1000000 / Table2[[#This Row],[Total Waste (tons)]], NA())</f>
        <v>938855.50234334066</v>
      </c>
      <c r="G4156" s="10" t="str">
        <f t="shared" si="64"/>
        <v>Low</v>
      </c>
      <c r="H4156" s="10">
        <v>66.86</v>
      </c>
      <c r="I4156" s="10">
        <f>IFERROR(Table2[[#This Row],[Total Waste (tons)]] / (Table2[[#This Row],[Population (million)]]*1000), NA())</f>
        <v>2.2512927669897084E-2</v>
      </c>
      <c r="J4156" s="10">
        <v>832.71</v>
      </c>
      <c r="K4156" s="10">
        <f>IFERROR(Table2[[#This Row],[Total Waste (tons)]] * Table2[[#This Row],[Household waste (%)]], NA())</f>
        <v>1069876.4518000002</v>
      </c>
      <c r="L4156" s="10">
        <v>57.07</v>
      </c>
      <c r="M4156" s="10">
        <f>SUMIFS(Table2[Household waste (%)], Table2[Country], "Australia", Table2[Year], 2020)</f>
        <v>1412.17</v>
      </c>
      <c r="N4156" s="10">
        <f>COUNTIFS(Table2[Year], "USA")</f>
        <v>0</v>
      </c>
    </row>
    <row r="4157" spans="1:14" x14ac:dyDescent="0.35">
      <c r="A4157" s="11" t="s">
        <v>30</v>
      </c>
      <c r="B4157" s="12">
        <v>2023</v>
      </c>
      <c r="C4157" s="11" t="s">
        <v>20</v>
      </c>
      <c r="D4157" s="12">
        <v>44680.27</v>
      </c>
      <c r="E4157" s="13">
        <v>53062.49</v>
      </c>
      <c r="F4157" s="13">
        <f>IFERROR(Table2[[#This Row],[Economic loss ($ million)]]*1000000 / Table2[[#This Row],[Total Waste (tons)]], NA())</f>
        <v>1187604.5064186051</v>
      </c>
      <c r="G4157" s="13" t="str">
        <f t="shared" si="64"/>
        <v>High</v>
      </c>
      <c r="H4157" s="13">
        <v>140.02000000000001</v>
      </c>
      <c r="I4157" s="13">
        <f>IFERROR(Table2[[#This Row],[Total Waste (tons)]] / (Table2[[#This Row],[Population (million)]]*1000), NA())</f>
        <v>4.9373737485358143E-2</v>
      </c>
      <c r="J4157" s="13">
        <v>904.94</v>
      </c>
      <c r="K4157" s="13">
        <f>IFERROR(Table2[[#This Row],[Total Waste (tons)]] * Table2[[#This Row],[Household waste (%)]], NA())</f>
        <v>2750964.2238999996</v>
      </c>
      <c r="L4157" s="13">
        <v>61.57</v>
      </c>
      <c r="M4157" s="10">
        <f>SUMIFS(Table2[Household waste (%)], Table2[Country], "Australia", Table2[Year], 2020)</f>
        <v>1412.17</v>
      </c>
      <c r="N4157" s="10">
        <f>COUNTIFS(Table2[Year], "USA")</f>
        <v>0</v>
      </c>
    </row>
    <row r="4158" spans="1:14" x14ac:dyDescent="0.35">
      <c r="A4158" s="8" t="s">
        <v>17</v>
      </c>
      <c r="B4158" s="9">
        <v>2020</v>
      </c>
      <c r="C4158" s="8" t="s">
        <v>20</v>
      </c>
      <c r="D4158" s="9">
        <v>4100.72</v>
      </c>
      <c r="E4158" s="10">
        <v>3967.38</v>
      </c>
      <c r="F4158" s="10">
        <f>IFERROR(Table2[[#This Row],[Economic loss ($ million)]]*1000000 / Table2[[#This Row],[Total Waste (tons)]], NA())</f>
        <v>967483.75894964777</v>
      </c>
      <c r="G4158" s="10" t="str">
        <f t="shared" si="64"/>
        <v>Medium</v>
      </c>
      <c r="H4158" s="10">
        <v>161.82</v>
      </c>
      <c r="I4158" s="10">
        <f>IFERROR(Table2[[#This Row],[Total Waste (tons)]] / (Table2[[#This Row],[Population (million)]]*1000), NA())</f>
        <v>5.5757971310082264E-3</v>
      </c>
      <c r="J4158" s="10">
        <v>735.45</v>
      </c>
      <c r="K4158" s="10">
        <f>IFERROR(Table2[[#This Row],[Total Waste (tons)]] * Table2[[#This Row],[Household waste (%)]], NA())</f>
        <v>207332.40320000003</v>
      </c>
      <c r="L4158" s="10">
        <v>50.56</v>
      </c>
      <c r="M4158" s="10">
        <f>SUMIFS(Table2[Household waste (%)], Table2[Country], "Australia", Table2[Year], 2020)</f>
        <v>1412.17</v>
      </c>
      <c r="N4158" s="10">
        <f>COUNTIFS(Table2[Year], "USA")</f>
        <v>0</v>
      </c>
    </row>
    <row r="4159" spans="1:14" x14ac:dyDescent="0.35">
      <c r="A4159" s="11" t="s">
        <v>34</v>
      </c>
      <c r="B4159" s="12">
        <v>2020</v>
      </c>
      <c r="C4159" s="11" t="s">
        <v>19</v>
      </c>
      <c r="D4159" s="12">
        <v>10163.57</v>
      </c>
      <c r="E4159" s="13">
        <v>8929.2800000000007</v>
      </c>
      <c r="F4159" s="13">
        <f>IFERROR(Table2[[#This Row],[Economic loss ($ million)]]*1000000 / Table2[[#This Row],[Total Waste (tons)]], NA())</f>
        <v>878557.43601903669</v>
      </c>
      <c r="G4159" s="13" t="str">
        <f t="shared" si="64"/>
        <v>Low</v>
      </c>
      <c r="H4159" s="13">
        <v>44.65</v>
      </c>
      <c r="I4159" s="13">
        <f>IFERROR(Table2[[#This Row],[Total Waste (tons)]] / (Table2[[#This Row],[Population (million)]]*1000), NA())</f>
        <v>1.5236365544328846E-2</v>
      </c>
      <c r="J4159" s="13">
        <v>667.06</v>
      </c>
      <c r="K4159" s="13">
        <f>IFERROR(Table2[[#This Row],[Total Waste (tons)]] * Table2[[#This Row],[Household waste (%)]], NA())</f>
        <v>599345.72289999994</v>
      </c>
      <c r="L4159" s="13">
        <v>58.97</v>
      </c>
      <c r="M4159" s="10">
        <f>SUMIFS(Table2[Household waste (%)], Table2[Country], "Australia", Table2[Year], 2020)</f>
        <v>1412.17</v>
      </c>
      <c r="N4159" s="10">
        <f>COUNTIFS(Table2[Year], "USA")</f>
        <v>0</v>
      </c>
    </row>
    <row r="4160" spans="1:14" x14ac:dyDescent="0.35">
      <c r="A4160" s="8" t="s">
        <v>18</v>
      </c>
      <c r="B4160" s="9">
        <v>2020</v>
      </c>
      <c r="C4160" s="8" t="s">
        <v>9</v>
      </c>
      <c r="D4160" s="9">
        <v>3193.99</v>
      </c>
      <c r="E4160" s="10">
        <v>3543.2</v>
      </c>
      <c r="F4160" s="10">
        <f>IFERROR(Table2[[#This Row],[Economic loss ($ million)]]*1000000 / Table2[[#This Row],[Total Waste (tons)]], NA())</f>
        <v>1109333.4669175546</v>
      </c>
      <c r="G4160" s="10" t="str">
        <f t="shared" si="64"/>
        <v>High</v>
      </c>
      <c r="H4160" s="10">
        <v>146.15</v>
      </c>
      <c r="I4160" s="10">
        <f>IFERROR(Table2[[#This Row],[Total Waste (tons)]] / (Table2[[#This Row],[Population (million)]]*1000), NA())</f>
        <v>2.9328760456553077E-3</v>
      </c>
      <c r="J4160" s="10">
        <v>1089.03</v>
      </c>
      <c r="K4160" s="10">
        <f>IFERROR(Table2[[#This Row],[Total Waste (tons)]] * Table2[[#This Row],[Household waste (%)]], NA())</f>
        <v>138938.565</v>
      </c>
      <c r="L4160" s="10">
        <v>43.5</v>
      </c>
      <c r="M4160" s="10">
        <f>SUMIFS(Table2[Household waste (%)], Table2[Country], "Australia", Table2[Year], 2020)</f>
        <v>1412.17</v>
      </c>
      <c r="N4160" s="10">
        <f>COUNTIFS(Table2[Year], "USA")</f>
        <v>0</v>
      </c>
    </row>
    <row r="4161" spans="1:14" x14ac:dyDescent="0.35">
      <c r="A4161" s="11" t="s">
        <v>27</v>
      </c>
      <c r="B4161" s="12">
        <v>2022</v>
      </c>
      <c r="C4161" s="11" t="s">
        <v>13</v>
      </c>
      <c r="D4161" s="12">
        <v>13520.49</v>
      </c>
      <c r="E4161" s="13">
        <v>12198.85</v>
      </c>
      <c r="F4161" s="13">
        <f>IFERROR(Table2[[#This Row],[Economic loss ($ million)]]*1000000 / Table2[[#This Row],[Total Waste (tons)]], NA())</f>
        <v>902249.10487711616</v>
      </c>
      <c r="G4161" s="13" t="str">
        <f t="shared" si="64"/>
        <v>Low</v>
      </c>
      <c r="H4161" s="13">
        <v>168.69</v>
      </c>
      <c r="I4161" s="13">
        <f>IFERROR(Table2[[#This Row],[Total Waste (tons)]] / (Table2[[#This Row],[Population (million)]]*1000), NA())</f>
        <v>1.2750608272506082E-2</v>
      </c>
      <c r="J4161" s="13">
        <v>1060.3800000000001</v>
      </c>
      <c r="K4161" s="13">
        <f>IFERROR(Table2[[#This Row],[Total Waste (tons)]] * Table2[[#This Row],[Household waste (%)]], NA())</f>
        <v>633029.34179999994</v>
      </c>
      <c r="L4161" s="13">
        <v>46.82</v>
      </c>
      <c r="M4161" s="10">
        <f>SUMIFS(Table2[Household waste (%)], Table2[Country], "Australia", Table2[Year], 2020)</f>
        <v>1412.17</v>
      </c>
      <c r="N4161" s="10">
        <f>COUNTIFS(Table2[Year], "USA")</f>
        <v>0</v>
      </c>
    </row>
    <row r="4162" spans="1:14" x14ac:dyDescent="0.35">
      <c r="A4162" s="8" t="s">
        <v>23</v>
      </c>
      <c r="B4162" s="9">
        <v>2022</v>
      </c>
      <c r="C4162" s="8" t="s">
        <v>15</v>
      </c>
      <c r="D4162" s="9">
        <v>46515.03</v>
      </c>
      <c r="E4162" s="10">
        <v>45618.46</v>
      </c>
      <c r="F4162" s="10">
        <f>IFERROR(Table2[[#This Row],[Economic loss ($ million)]]*1000000 / Table2[[#This Row],[Total Waste (tons)]], NA())</f>
        <v>980725.15485854784</v>
      </c>
      <c r="G4162" s="10" t="str">
        <f t="shared" ref="G4162:G4225" si="65">IF(F4162&gt;1100000,"High",IF(F4162&gt;=950000,"Medium","Low"))</f>
        <v>Medium</v>
      </c>
      <c r="H4162" s="10">
        <v>100.96</v>
      </c>
      <c r="I4162" s="10">
        <f>IFERROR(Table2[[#This Row],[Total Waste (tons)]] / (Table2[[#This Row],[Population (million)]]*1000), NA())</f>
        <v>0.13882597146779682</v>
      </c>
      <c r="J4162" s="10">
        <v>335.06</v>
      </c>
      <c r="K4162" s="10">
        <f>IFERROR(Table2[[#This Row],[Total Waste (tons)]] * Table2[[#This Row],[Household waste (%)]], NA())</f>
        <v>2527161.5798999998</v>
      </c>
      <c r="L4162" s="10">
        <v>54.33</v>
      </c>
      <c r="M4162" s="10">
        <f>SUMIFS(Table2[Household waste (%)], Table2[Country], "Australia", Table2[Year], 2020)</f>
        <v>1412.17</v>
      </c>
      <c r="N4162" s="10">
        <f>COUNTIFS(Table2[Year], "USA")</f>
        <v>0</v>
      </c>
    </row>
    <row r="4163" spans="1:14" x14ac:dyDescent="0.35">
      <c r="A4163" s="11" t="s">
        <v>32</v>
      </c>
      <c r="B4163" s="12">
        <v>2024</v>
      </c>
      <c r="C4163" s="11" t="s">
        <v>13</v>
      </c>
      <c r="D4163" s="12">
        <v>39004.36</v>
      </c>
      <c r="E4163" s="13">
        <v>44355.91</v>
      </c>
      <c r="F4163" s="13">
        <f>IFERROR(Table2[[#This Row],[Economic loss ($ million)]]*1000000 / Table2[[#This Row],[Total Waste (tons)]], NA())</f>
        <v>1137203.8920777061</v>
      </c>
      <c r="G4163" s="13" t="str">
        <f t="shared" si="65"/>
        <v>High</v>
      </c>
      <c r="H4163" s="13">
        <v>58.31</v>
      </c>
      <c r="I4163" s="13">
        <f>IFERROR(Table2[[#This Row],[Total Waste (tons)]] / (Table2[[#This Row],[Population (million)]]*1000), NA())</f>
        <v>4.3516110317743661E-2</v>
      </c>
      <c r="J4163" s="13">
        <v>896.32</v>
      </c>
      <c r="K4163" s="13">
        <f>IFERROR(Table2[[#This Row],[Total Waste (tons)]] * Table2[[#This Row],[Household waste (%)]], NA())</f>
        <v>1502447.9472000001</v>
      </c>
      <c r="L4163" s="13">
        <v>38.520000000000003</v>
      </c>
      <c r="M4163" s="10">
        <f>SUMIFS(Table2[Household waste (%)], Table2[Country], "Australia", Table2[Year], 2020)</f>
        <v>1412.17</v>
      </c>
      <c r="N4163" s="10">
        <f>COUNTIFS(Table2[Year], "USA")</f>
        <v>0</v>
      </c>
    </row>
    <row r="4164" spans="1:14" x14ac:dyDescent="0.35">
      <c r="A4164" s="8" t="s">
        <v>26</v>
      </c>
      <c r="B4164" s="9">
        <v>2023</v>
      </c>
      <c r="C4164" s="8" t="s">
        <v>19</v>
      </c>
      <c r="D4164" s="9">
        <v>38139.33</v>
      </c>
      <c r="E4164" s="10">
        <v>41925</v>
      </c>
      <c r="F4164" s="10">
        <f>IFERROR(Table2[[#This Row],[Economic loss ($ million)]]*1000000 / Table2[[#This Row],[Total Waste (tons)]], NA())</f>
        <v>1099258.953945966</v>
      </c>
      <c r="G4164" s="10" t="str">
        <f t="shared" si="65"/>
        <v>Medium</v>
      </c>
      <c r="H4164" s="10">
        <v>58.97</v>
      </c>
      <c r="I4164" s="10">
        <f>IFERROR(Table2[[#This Row],[Total Waste (tons)]] / (Table2[[#This Row],[Population (million)]]*1000), NA())</f>
        <v>3.6201809173057937E-2</v>
      </c>
      <c r="J4164" s="10">
        <v>1053.52</v>
      </c>
      <c r="K4164" s="10">
        <f>IFERROR(Table2[[#This Row],[Total Waste (tons)]] * Table2[[#This Row],[Household waste (%)]], NA())</f>
        <v>2269671.5282999999</v>
      </c>
      <c r="L4164" s="10">
        <v>59.51</v>
      </c>
      <c r="M4164" s="10">
        <f>SUMIFS(Table2[Household waste (%)], Table2[Country], "Australia", Table2[Year], 2020)</f>
        <v>1412.17</v>
      </c>
      <c r="N4164" s="10">
        <f>COUNTIFS(Table2[Year], "USA")</f>
        <v>0</v>
      </c>
    </row>
    <row r="4165" spans="1:14" x14ac:dyDescent="0.35">
      <c r="A4165" s="11" t="s">
        <v>35</v>
      </c>
      <c r="B4165" s="12">
        <v>2022</v>
      </c>
      <c r="C4165" s="11" t="s">
        <v>25</v>
      </c>
      <c r="D4165" s="12">
        <v>37878.43</v>
      </c>
      <c r="E4165" s="13">
        <v>45092.53</v>
      </c>
      <c r="F4165" s="13">
        <f>IFERROR(Table2[[#This Row],[Economic loss ($ million)]]*1000000 / Table2[[#This Row],[Total Waste (tons)]], NA())</f>
        <v>1190454.0394097643</v>
      </c>
      <c r="G4165" s="13" t="str">
        <f t="shared" si="65"/>
        <v>High</v>
      </c>
      <c r="H4165" s="13">
        <v>32.950000000000003</v>
      </c>
      <c r="I4165" s="13">
        <f>IFERROR(Table2[[#This Row],[Total Waste (tons)]] / (Table2[[#This Row],[Population (million)]]*1000), NA())</f>
        <v>0.15431610038295446</v>
      </c>
      <c r="J4165" s="13">
        <v>245.46</v>
      </c>
      <c r="K4165" s="13">
        <f>IFERROR(Table2[[#This Row],[Total Waste (tons)]] * Table2[[#This Row],[Household waste (%)]], NA())</f>
        <v>1711347.4674</v>
      </c>
      <c r="L4165" s="13">
        <v>45.18</v>
      </c>
      <c r="M4165" s="10">
        <f>SUMIFS(Table2[Household waste (%)], Table2[Country], "Australia", Table2[Year], 2020)</f>
        <v>1412.17</v>
      </c>
      <c r="N4165" s="10">
        <f>COUNTIFS(Table2[Year], "USA")</f>
        <v>0</v>
      </c>
    </row>
    <row r="4166" spans="1:14" x14ac:dyDescent="0.35">
      <c r="A4166" s="8" t="s">
        <v>31</v>
      </c>
      <c r="B4166" s="9">
        <v>2021</v>
      </c>
      <c r="C4166" s="8" t="s">
        <v>19</v>
      </c>
      <c r="D4166" s="9">
        <v>49387.02</v>
      </c>
      <c r="E4166" s="10">
        <v>46708.71</v>
      </c>
      <c r="F4166" s="10">
        <f>IFERROR(Table2[[#This Row],[Economic loss ($ million)]]*1000000 / Table2[[#This Row],[Total Waste (tons)]], NA())</f>
        <v>945768.94900724932</v>
      </c>
      <c r="G4166" s="10" t="str">
        <f t="shared" si="65"/>
        <v>Low</v>
      </c>
      <c r="H4166" s="10">
        <v>129.97</v>
      </c>
      <c r="I4166" s="10">
        <f>IFERROR(Table2[[#This Row],[Total Waste (tons)]] / (Table2[[#This Row],[Population (million)]]*1000), NA())</f>
        <v>6.3769620122407861E-2</v>
      </c>
      <c r="J4166" s="10">
        <v>774.46</v>
      </c>
      <c r="K4166" s="10">
        <f>IFERROR(Table2[[#This Row],[Total Waste (tons)]] * Table2[[#This Row],[Household waste (%)]], NA())</f>
        <v>2170065.6587999999</v>
      </c>
      <c r="L4166" s="10">
        <v>43.94</v>
      </c>
      <c r="M4166" s="10">
        <f>SUMIFS(Table2[Household waste (%)], Table2[Country], "Australia", Table2[Year], 2020)</f>
        <v>1412.17</v>
      </c>
      <c r="N4166" s="10">
        <f>COUNTIFS(Table2[Year], "USA")</f>
        <v>0</v>
      </c>
    </row>
    <row r="4167" spans="1:14" x14ac:dyDescent="0.35">
      <c r="A4167" s="11" t="s">
        <v>33</v>
      </c>
      <c r="B4167" s="12">
        <v>2019</v>
      </c>
      <c r="C4167" s="11" t="s">
        <v>13</v>
      </c>
      <c r="D4167" s="12">
        <v>14842.05</v>
      </c>
      <c r="E4167" s="13">
        <v>15528.45</v>
      </c>
      <c r="F4167" s="13">
        <f>IFERROR(Table2[[#This Row],[Economic loss ($ million)]]*1000000 / Table2[[#This Row],[Total Waste (tons)]], NA())</f>
        <v>1046246.9807068431</v>
      </c>
      <c r="G4167" s="13" t="str">
        <f t="shared" si="65"/>
        <v>Medium</v>
      </c>
      <c r="H4167" s="13">
        <v>171.78</v>
      </c>
      <c r="I4167" s="13">
        <f>IFERROR(Table2[[#This Row],[Total Waste (tons)]] / (Table2[[#This Row],[Population (million)]]*1000), NA())</f>
        <v>1.0735194132623539E-2</v>
      </c>
      <c r="J4167" s="13">
        <v>1382.56</v>
      </c>
      <c r="K4167" s="13">
        <f>IFERROR(Table2[[#This Row],[Total Waste (tons)]] * Table2[[#This Row],[Household waste (%)]], NA())</f>
        <v>692233.21199999994</v>
      </c>
      <c r="L4167" s="13">
        <v>46.64</v>
      </c>
      <c r="M4167" s="10">
        <f>SUMIFS(Table2[Household waste (%)], Table2[Country], "Australia", Table2[Year], 2020)</f>
        <v>1412.17</v>
      </c>
      <c r="N4167" s="10">
        <f>COUNTIFS(Table2[Year], "USA")</f>
        <v>0</v>
      </c>
    </row>
    <row r="4168" spans="1:14" x14ac:dyDescent="0.35">
      <c r="A4168" s="8" t="s">
        <v>18</v>
      </c>
      <c r="B4168" s="9">
        <v>2020</v>
      </c>
      <c r="C4168" s="8" t="s">
        <v>25</v>
      </c>
      <c r="D4168" s="9">
        <v>31713.3</v>
      </c>
      <c r="E4168" s="10">
        <v>27576.98</v>
      </c>
      <c r="F4168" s="10">
        <f>IFERROR(Table2[[#This Row],[Economic loss ($ million)]]*1000000 / Table2[[#This Row],[Total Waste (tons)]], NA())</f>
        <v>869571.44163489772</v>
      </c>
      <c r="G4168" s="10" t="str">
        <f t="shared" si="65"/>
        <v>Low</v>
      </c>
      <c r="H4168" s="10">
        <v>187.98</v>
      </c>
      <c r="I4168" s="10">
        <f>IFERROR(Table2[[#This Row],[Total Waste (tons)]] / (Table2[[#This Row],[Population (million)]]*1000), NA())</f>
        <v>0.23903896887012888</v>
      </c>
      <c r="J4168" s="10">
        <v>132.66999999999999</v>
      </c>
      <c r="K4168" s="10">
        <f>IFERROR(Table2[[#This Row],[Total Waste (tons)]] * Table2[[#This Row],[Household waste (%)]], NA())</f>
        <v>1486719.504</v>
      </c>
      <c r="L4168" s="10">
        <v>46.88</v>
      </c>
      <c r="M4168" s="10">
        <f>SUMIFS(Table2[Household waste (%)], Table2[Country], "Australia", Table2[Year], 2020)</f>
        <v>1412.17</v>
      </c>
      <c r="N4168" s="10">
        <f>COUNTIFS(Table2[Year], "USA")</f>
        <v>0</v>
      </c>
    </row>
    <row r="4169" spans="1:14" x14ac:dyDescent="0.35">
      <c r="A4169" s="11" t="s">
        <v>26</v>
      </c>
      <c r="B4169" s="12">
        <v>2022</v>
      </c>
      <c r="C4169" s="11" t="s">
        <v>9</v>
      </c>
      <c r="D4169" s="12">
        <v>2042.26</v>
      </c>
      <c r="E4169" s="13">
        <v>2256.48</v>
      </c>
      <c r="F4169" s="13">
        <f>IFERROR(Table2[[#This Row],[Economic loss ($ million)]]*1000000 / Table2[[#This Row],[Total Waste (tons)]], NA())</f>
        <v>1104893.5982685848</v>
      </c>
      <c r="G4169" s="13" t="str">
        <f t="shared" si="65"/>
        <v>High</v>
      </c>
      <c r="H4169" s="13">
        <v>78.13</v>
      </c>
      <c r="I4169" s="13">
        <f>IFERROR(Table2[[#This Row],[Total Waste (tons)]] / (Table2[[#This Row],[Population (million)]]*1000), NA())</f>
        <v>9.5907767446228986E-3</v>
      </c>
      <c r="J4169" s="13">
        <v>212.94</v>
      </c>
      <c r="K4169" s="13">
        <f>IFERROR(Table2[[#This Row],[Total Waste (tons)]] * Table2[[#This Row],[Household waste (%)]], NA())</f>
        <v>88940.422999999995</v>
      </c>
      <c r="L4169" s="13">
        <v>43.55</v>
      </c>
      <c r="M4169" s="10">
        <f>SUMIFS(Table2[Household waste (%)], Table2[Country], "Australia", Table2[Year], 2020)</f>
        <v>1412.17</v>
      </c>
      <c r="N4169" s="10">
        <f>COUNTIFS(Table2[Year], "USA")</f>
        <v>0</v>
      </c>
    </row>
    <row r="4170" spans="1:14" x14ac:dyDescent="0.35">
      <c r="A4170" s="8" t="s">
        <v>12</v>
      </c>
      <c r="B4170" s="9">
        <v>2020</v>
      </c>
      <c r="C4170" s="8" t="s">
        <v>19</v>
      </c>
      <c r="D4170" s="9">
        <v>20302.830000000002</v>
      </c>
      <c r="E4170" s="10">
        <v>20726.29</v>
      </c>
      <c r="F4170" s="10">
        <f>IFERROR(Table2[[#This Row],[Economic loss ($ million)]]*1000000 / Table2[[#This Row],[Total Waste (tons)]], NA())</f>
        <v>1020857.190844823</v>
      </c>
      <c r="G4170" s="10" t="str">
        <f t="shared" si="65"/>
        <v>Medium</v>
      </c>
      <c r="H4170" s="10">
        <v>159.93</v>
      </c>
      <c r="I4170" s="10">
        <f>IFERROR(Table2[[#This Row],[Total Waste (tons)]] / (Table2[[#This Row],[Population (million)]]*1000), NA())</f>
        <v>2.4171474492529318E-2</v>
      </c>
      <c r="J4170" s="10">
        <v>839.95</v>
      </c>
      <c r="K4170" s="10">
        <f>IFERROR(Table2[[#This Row],[Total Waste (tons)]] * Table2[[#This Row],[Household waste (%)]], NA())</f>
        <v>1006208.2548000001</v>
      </c>
      <c r="L4170" s="10">
        <v>49.56</v>
      </c>
      <c r="M4170" s="10">
        <f>SUMIFS(Table2[Household waste (%)], Table2[Country], "Australia", Table2[Year], 2020)</f>
        <v>1412.17</v>
      </c>
      <c r="N4170" s="10">
        <f>COUNTIFS(Table2[Year], "USA")</f>
        <v>0</v>
      </c>
    </row>
    <row r="4171" spans="1:14" x14ac:dyDescent="0.35">
      <c r="A4171" s="11" t="s">
        <v>26</v>
      </c>
      <c r="B4171" s="12">
        <v>2021</v>
      </c>
      <c r="C4171" s="11" t="s">
        <v>13</v>
      </c>
      <c r="D4171" s="12">
        <v>2712.29</v>
      </c>
      <c r="E4171" s="13">
        <v>2735.91</v>
      </c>
      <c r="F4171" s="13">
        <f>IFERROR(Table2[[#This Row],[Economic loss ($ million)]]*1000000 / Table2[[#This Row],[Total Waste (tons)]], NA())</f>
        <v>1008708.5083084774</v>
      </c>
      <c r="G4171" s="13" t="str">
        <f t="shared" si="65"/>
        <v>Medium</v>
      </c>
      <c r="H4171" s="13">
        <v>185.47</v>
      </c>
      <c r="I4171" s="13">
        <f>IFERROR(Table2[[#This Row],[Total Waste (tons)]] / (Table2[[#This Row],[Population (million)]]*1000), NA())</f>
        <v>1.1875695082972109E-2</v>
      </c>
      <c r="J4171" s="13">
        <v>228.39</v>
      </c>
      <c r="K4171" s="13">
        <f>IFERROR(Table2[[#This Row],[Total Waste (tons)]] * Table2[[#This Row],[Household waste (%)]], NA())</f>
        <v>181153.84910000002</v>
      </c>
      <c r="L4171" s="13">
        <v>66.790000000000006</v>
      </c>
      <c r="M4171" s="10">
        <f>SUMIFS(Table2[Household waste (%)], Table2[Country], "Australia", Table2[Year], 2020)</f>
        <v>1412.17</v>
      </c>
      <c r="N4171" s="10">
        <f>COUNTIFS(Table2[Year], "USA")</f>
        <v>0</v>
      </c>
    </row>
    <row r="4172" spans="1:14" x14ac:dyDescent="0.35">
      <c r="A4172" s="8" t="s">
        <v>10</v>
      </c>
      <c r="B4172" s="9">
        <v>2021</v>
      </c>
      <c r="C4172" s="8" t="s">
        <v>15</v>
      </c>
      <c r="D4172" s="9">
        <v>39887.410000000003</v>
      </c>
      <c r="E4172" s="10">
        <v>35684.559999999998</v>
      </c>
      <c r="F4172" s="10">
        <f>IFERROR(Table2[[#This Row],[Economic loss ($ million)]]*1000000 / Table2[[#This Row],[Total Waste (tons)]], NA())</f>
        <v>894632.16588893579</v>
      </c>
      <c r="G4172" s="10" t="str">
        <f t="shared" si="65"/>
        <v>Low</v>
      </c>
      <c r="H4172" s="10">
        <v>126.56</v>
      </c>
      <c r="I4172" s="10">
        <f>IFERROR(Table2[[#This Row],[Total Waste (tons)]] / (Table2[[#This Row],[Population (million)]]*1000), NA())</f>
        <v>4.0180729324065682E-2</v>
      </c>
      <c r="J4172" s="10">
        <v>992.7</v>
      </c>
      <c r="K4172" s="10">
        <f>IFERROR(Table2[[#This Row],[Total Waste (tons)]] * Table2[[#This Row],[Household waste (%)]], NA())</f>
        <v>2118420.3451</v>
      </c>
      <c r="L4172" s="10">
        <v>53.11</v>
      </c>
      <c r="M4172" s="10">
        <f>SUMIFS(Table2[Household waste (%)], Table2[Country], "Australia", Table2[Year], 2020)</f>
        <v>1412.17</v>
      </c>
      <c r="N4172" s="10">
        <f>COUNTIFS(Table2[Year], "USA")</f>
        <v>0</v>
      </c>
    </row>
    <row r="4173" spans="1:14" x14ac:dyDescent="0.35">
      <c r="A4173" s="11" t="s">
        <v>12</v>
      </c>
      <c r="B4173" s="12">
        <v>2021</v>
      </c>
      <c r="C4173" s="11" t="s">
        <v>13</v>
      </c>
      <c r="D4173" s="12">
        <v>28451.49</v>
      </c>
      <c r="E4173" s="13">
        <v>34008.33</v>
      </c>
      <c r="F4173" s="13">
        <f>IFERROR(Table2[[#This Row],[Economic loss ($ million)]]*1000000 / Table2[[#This Row],[Total Waste (tons)]], NA())</f>
        <v>1195309.2790570897</v>
      </c>
      <c r="G4173" s="13" t="str">
        <f t="shared" si="65"/>
        <v>High</v>
      </c>
      <c r="H4173" s="13">
        <v>179.67</v>
      </c>
      <c r="I4173" s="13">
        <f>IFERROR(Table2[[#This Row],[Total Waste (tons)]] / (Table2[[#This Row],[Population (million)]]*1000), NA())</f>
        <v>2.6456165963065593E-2</v>
      </c>
      <c r="J4173" s="13">
        <v>1075.42</v>
      </c>
      <c r="K4173" s="13">
        <f>IFERROR(Table2[[#This Row],[Total Waste (tons)]] * Table2[[#This Row],[Household waste (%)]], NA())</f>
        <v>868339.47480000008</v>
      </c>
      <c r="L4173" s="13">
        <v>30.52</v>
      </c>
      <c r="M4173" s="10">
        <f>SUMIFS(Table2[Household waste (%)], Table2[Country], "Australia", Table2[Year], 2020)</f>
        <v>1412.17</v>
      </c>
      <c r="N4173" s="10">
        <f>COUNTIFS(Table2[Year], "USA")</f>
        <v>0</v>
      </c>
    </row>
    <row r="4174" spans="1:14" x14ac:dyDescent="0.35">
      <c r="A4174" s="8" t="s">
        <v>24</v>
      </c>
      <c r="B4174" s="9">
        <v>2024</v>
      </c>
      <c r="C4174" s="8" t="s">
        <v>22</v>
      </c>
      <c r="D4174" s="9">
        <v>7125.82</v>
      </c>
      <c r="E4174" s="10">
        <v>6079.02</v>
      </c>
      <c r="F4174" s="10">
        <f>IFERROR(Table2[[#This Row],[Economic loss ($ million)]]*1000000 / Table2[[#This Row],[Total Waste (tons)]], NA())</f>
        <v>853097.60841559293</v>
      </c>
      <c r="G4174" s="10" t="str">
        <f t="shared" si="65"/>
        <v>Low</v>
      </c>
      <c r="H4174" s="10">
        <v>165.78</v>
      </c>
      <c r="I4174" s="10">
        <f>IFERROR(Table2[[#This Row],[Total Waste (tons)]] / (Table2[[#This Row],[Population (million)]]*1000), NA())</f>
        <v>1.0404327702258756E-2</v>
      </c>
      <c r="J4174" s="10">
        <v>684.89</v>
      </c>
      <c r="K4174" s="10">
        <f>IFERROR(Table2[[#This Row],[Total Waste (tons)]] * Table2[[#This Row],[Household waste (%)]], NA())</f>
        <v>228596.30559999999</v>
      </c>
      <c r="L4174" s="10">
        <v>32.08</v>
      </c>
      <c r="M4174" s="10">
        <f>SUMIFS(Table2[Household waste (%)], Table2[Country], "Australia", Table2[Year], 2020)</f>
        <v>1412.17</v>
      </c>
      <c r="N4174" s="10">
        <f>COUNTIFS(Table2[Year], "USA")</f>
        <v>0</v>
      </c>
    </row>
    <row r="4175" spans="1:14" x14ac:dyDescent="0.35">
      <c r="A4175" s="11" t="s">
        <v>28</v>
      </c>
      <c r="B4175" s="12">
        <v>2020</v>
      </c>
      <c r="C4175" s="11" t="s">
        <v>19</v>
      </c>
      <c r="D4175" s="12">
        <v>42110.44</v>
      </c>
      <c r="E4175" s="13">
        <v>39772.839999999997</v>
      </c>
      <c r="F4175" s="13">
        <f>IFERROR(Table2[[#This Row],[Economic loss ($ million)]]*1000000 / Table2[[#This Row],[Total Waste (tons)]], NA())</f>
        <v>944488.82509895402</v>
      </c>
      <c r="G4175" s="13" t="str">
        <f t="shared" si="65"/>
        <v>Low</v>
      </c>
      <c r="H4175" s="13">
        <v>162.4</v>
      </c>
      <c r="I4175" s="13">
        <f>IFERROR(Table2[[#This Row],[Total Waste (tons)]] / (Table2[[#This Row],[Population (million)]]*1000), NA())</f>
        <v>6.2467275855930697E-2</v>
      </c>
      <c r="J4175" s="13">
        <v>674.12</v>
      </c>
      <c r="K4175" s="13">
        <f>IFERROR(Table2[[#This Row],[Total Waste (tons)]] * Table2[[#This Row],[Household waste (%)]], NA())</f>
        <v>2129103.8464000002</v>
      </c>
      <c r="L4175" s="13">
        <v>50.56</v>
      </c>
      <c r="M4175" s="10">
        <f>SUMIFS(Table2[Household waste (%)], Table2[Country], "Australia", Table2[Year], 2020)</f>
        <v>1412.17</v>
      </c>
      <c r="N4175" s="10">
        <f>COUNTIFS(Table2[Year], "USA")</f>
        <v>0</v>
      </c>
    </row>
    <row r="4176" spans="1:14" x14ac:dyDescent="0.35">
      <c r="A4176" s="8" t="s">
        <v>8</v>
      </c>
      <c r="B4176" s="9">
        <v>2021</v>
      </c>
      <c r="C4176" s="8" t="s">
        <v>20</v>
      </c>
      <c r="D4176" s="9">
        <v>23064.47</v>
      </c>
      <c r="E4176" s="10">
        <v>21332.400000000001</v>
      </c>
      <c r="F4176" s="10">
        <f>IFERROR(Table2[[#This Row],[Economic loss ($ million)]]*1000000 / Table2[[#This Row],[Total Waste (tons)]], NA())</f>
        <v>924903.10854747577</v>
      </c>
      <c r="G4176" s="10" t="str">
        <f t="shared" si="65"/>
        <v>Low</v>
      </c>
      <c r="H4176" s="10">
        <v>168.07</v>
      </c>
      <c r="I4176" s="10">
        <f>IFERROR(Table2[[#This Row],[Total Waste (tons)]] / (Table2[[#This Row],[Population (million)]]*1000), NA())</f>
        <v>3.5872882805816943E-2</v>
      </c>
      <c r="J4176" s="10">
        <v>642.95000000000005</v>
      </c>
      <c r="K4176" s="10">
        <f>IFERROR(Table2[[#This Row],[Total Waste (tons)]] * Table2[[#This Row],[Household waste (%)]], NA())</f>
        <v>1156221.8811000001</v>
      </c>
      <c r="L4176" s="10">
        <v>50.13</v>
      </c>
      <c r="M4176" s="10">
        <f>SUMIFS(Table2[Household waste (%)], Table2[Country], "Australia", Table2[Year], 2020)</f>
        <v>1412.17</v>
      </c>
      <c r="N4176" s="10">
        <f>COUNTIFS(Table2[Year], "USA")</f>
        <v>0</v>
      </c>
    </row>
    <row r="4177" spans="1:14" x14ac:dyDescent="0.35">
      <c r="A4177" s="11" t="s">
        <v>14</v>
      </c>
      <c r="B4177" s="12">
        <v>2024</v>
      </c>
      <c r="C4177" s="11" t="s">
        <v>9</v>
      </c>
      <c r="D4177" s="12">
        <v>32948.339999999997</v>
      </c>
      <c r="E4177" s="13">
        <v>27988.9</v>
      </c>
      <c r="F4177" s="13">
        <f>IFERROR(Table2[[#This Row],[Economic loss ($ million)]]*1000000 / Table2[[#This Row],[Total Waste (tons)]], NA())</f>
        <v>849478.30452156323</v>
      </c>
      <c r="G4177" s="13" t="str">
        <f t="shared" si="65"/>
        <v>Low</v>
      </c>
      <c r="H4177" s="13">
        <v>58.41</v>
      </c>
      <c r="I4177" s="13">
        <f>IFERROR(Table2[[#This Row],[Total Waste (tons)]] / (Table2[[#This Row],[Population (million)]]*1000), NA())</f>
        <v>3.5582897749362817E-2</v>
      </c>
      <c r="J4177" s="13">
        <v>925.96</v>
      </c>
      <c r="K4177" s="13">
        <f>IFERROR(Table2[[#This Row],[Total Waste (tons)]] * Table2[[#This Row],[Household waste (%)]], NA())</f>
        <v>1216452.7127999999</v>
      </c>
      <c r="L4177" s="13">
        <v>36.92</v>
      </c>
      <c r="M4177" s="10">
        <f>SUMIFS(Table2[Household waste (%)], Table2[Country], "Australia", Table2[Year], 2020)</f>
        <v>1412.17</v>
      </c>
      <c r="N4177" s="10">
        <f>COUNTIFS(Table2[Year], "USA")</f>
        <v>0</v>
      </c>
    </row>
    <row r="4178" spans="1:14" x14ac:dyDescent="0.35">
      <c r="A4178" s="8" t="s">
        <v>23</v>
      </c>
      <c r="B4178" s="9">
        <v>2021</v>
      </c>
      <c r="C4178" s="8" t="s">
        <v>20</v>
      </c>
      <c r="D4178" s="9">
        <v>29944.880000000001</v>
      </c>
      <c r="E4178" s="10">
        <v>34923.519999999997</v>
      </c>
      <c r="F4178" s="10">
        <f>IFERROR(Table2[[#This Row],[Economic loss ($ million)]]*1000000 / Table2[[#This Row],[Total Waste (tons)]], NA())</f>
        <v>1166260.1419675082</v>
      </c>
      <c r="G4178" s="10" t="str">
        <f t="shared" si="65"/>
        <v>High</v>
      </c>
      <c r="H4178" s="10">
        <v>28.65</v>
      </c>
      <c r="I4178" s="10">
        <f>IFERROR(Table2[[#This Row],[Total Waste (tons)]] / (Table2[[#This Row],[Population (million)]]*1000), NA())</f>
        <v>0.11485015149771793</v>
      </c>
      <c r="J4178" s="10">
        <v>260.73</v>
      </c>
      <c r="K4178" s="10">
        <f>IFERROR(Table2[[#This Row],[Total Waste (tons)]] * Table2[[#This Row],[Household waste (%)]], NA())</f>
        <v>1263973.3848000001</v>
      </c>
      <c r="L4178" s="10">
        <v>42.21</v>
      </c>
      <c r="M4178" s="10">
        <f>SUMIFS(Table2[Household waste (%)], Table2[Country], "Australia", Table2[Year], 2020)</f>
        <v>1412.17</v>
      </c>
      <c r="N4178" s="10">
        <f>COUNTIFS(Table2[Year], "USA")</f>
        <v>0</v>
      </c>
    </row>
    <row r="4179" spans="1:14" x14ac:dyDescent="0.35">
      <c r="A4179" s="11" t="s">
        <v>28</v>
      </c>
      <c r="B4179" s="12">
        <v>2019</v>
      </c>
      <c r="C4179" s="11" t="s">
        <v>13</v>
      </c>
      <c r="D4179" s="12">
        <v>38709.379999999997</v>
      </c>
      <c r="E4179" s="13">
        <v>38601.9</v>
      </c>
      <c r="F4179" s="13">
        <f>IFERROR(Table2[[#This Row],[Economic loss ($ million)]]*1000000 / Table2[[#This Row],[Total Waste (tons)]], NA())</f>
        <v>997223.41199988232</v>
      </c>
      <c r="G4179" s="13" t="str">
        <f t="shared" si="65"/>
        <v>Medium</v>
      </c>
      <c r="H4179" s="13">
        <v>163.77000000000001</v>
      </c>
      <c r="I4179" s="13">
        <f>IFERROR(Table2[[#This Row],[Total Waste (tons)]] / (Table2[[#This Row],[Population (million)]]*1000), NA())</f>
        <v>5.2272534536075513E-2</v>
      </c>
      <c r="J4179" s="13">
        <v>740.53</v>
      </c>
      <c r="K4179" s="13">
        <f>IFERROR(Table2[[#This Row],[Total Waste (tons)]] * Table2[[#This Row],[Household waste (%)]], NA())</f>
        <v>1896759.6199999999</v>
      </c>
      <c r="L4179" s="13">
        <v>49</v>
      </c>
      <c r="M4179" s="10">
        <f>SUMIFS(Table2[Household waste (%)], Table2[Country], "Australia", Table2[Year], 2020)</f>
        <v>1412.17</v>
      </c>
      <c r="N4179" s="10">
        <f>COUNTIFS(Table2[Year], "USA")</f>
        <v>0</v>
      </c>
    </row>
    <row r="4180" spans="1:14" x14ac:dyDescent="0.35">
      <c r="A4180" s="8" t="s">
        <v>8</v>
      </c>
      <c r="B4180" s="9">
        <v>2018</v>
      </c>
      <c r="C4180" s="8" t="s">
        <v>25</v>
      </c>
      <c r="D4180" s="9">
        <v>15382.11</v>
      </c>
      <c r="E4180" s="10">
        <v>14887.14</v>
      </c>
      <c r="F4180" s="10">
        <f>IFERROR(Table2[[#This Row],[Economic loss ($ million)]]*1000000 / Table2[[#This Row],[Total Waste (tons)]], NA())</f>
        <v>967821.70976543531</v>
      </c>
      <c r="G4180" s="10" t="str">
        <f t="shared" si="65"/>
        <v>Medium</v>
      </c>
      <c r="H4180" s="10">
        <v>172.81</v>
      </c>
      <c r="I4180" s="10">
        <f>IFERROR(Table2[[#This Row],[Total Waste (tons)]] / (Table2[[#This Row],[Population (million)]]*1000), NA())</f>
        <v>2.0136023877158304E-2</v>
      </c>
      <c r="J4180" s="10">
        <v>763.91</v>
      </c>
      <c r="K4180" s="10">
        <f>IFERROR(Table2[[#This Row],[Total Waste (tons)]] * Table2[[#This Row],[Household waste (%)]], NA())</f>
        <v>966765.61350000009</v>
      </c>
      <c r="L4180" s="10">
        <v>62.85</v>
      </c>
      <c r="M4180" s="10">
        <f>SUMIFS(Table2[Household waste (%)], Table2[Country], "Australia", Table2[Year], 2020)</f>
        <v>1412.17</v>
      </c>
      <c r="N4180" s="10">
        <f>COUNTIFS(Table2[Year], "USA")</f>
        <v>0</v>
      </c>
    </row>
    <row r="4181" spans="1:14" x14ac:dyDescent="0.35">
      <c r="A4181" s="11" t="s">
        <v>31</v>
      </c>
      <c r="B4181" s="12">
        <v>2024</v>
      </c>
      <c r="C4181" s="11" t="s">
        <v>20</v>
      </c>
      <c r="D4181" s="12">
        <v>16270.95</v>
      </c>
      <c r="E4181" s="13">
        <v>16900.740000000002</v>
      </c>
      <c r="F4181" s="13">
        <f>IFERROR(Table2[[#This Row],[Economic loss ($ million)]]*1000000 / Table2[[#This Row],[Total Waste (tons)]], NA())</f>
        <v>1038706.4062024652</v>
      </c>
      <c r="G4181" s="13" t="str">
        <f t="shared" si="65"/>
        <v>Medium</v>
      </c>
      <c r="H4181" s="13">
        <v>144.49</v>
      </c>
      <c r="I4181" s="13">
        <f>IFERROR(Table2[[#This Row],[Total Waste (tons)]] / (Table2[[#This Row],[Population (million)]]*1000), NA())</f>
        <v>1.9212816455696204E-2</v>
      </c>
      <c r="J4181" s="13">
        <v>846.88</v>
      </c>
      <c r="K4181" s="13">
        <f>IFERROR(Table2[[#This Row],[Total Waste (tons)]] * Table2[[#This Row],[Household waste (%)]], NA())</f>
        <v>764897.35950000002</v>
      </c>
      <c r="L4181" s="13">
        <v>47.01</v>
      </c>
      <c r="M4181" s="10">
        <f>SUMIFS(Table2[Household waste (%)], Table2[Country], "Australia", Table2[Year], 2020)</f>
        <v>1412.17</v>
      </c>
      <c r="N4181" s="10">
        <f>COUNTIFS(Table2[Year], "USA")</f>
        <v>0</v>
      </c>
    </row>
    <row r="4182" spans="1:14" x14ac:dyDescent="0.35">
      <c r="A4182" s="8" t="s">
        <v>8</v>
      </c>
      <c r="B4182" s="9">
        <v>2022</v>
      </c>
      <c r="C4182" s="8" t="s">
        <v>19</v>
      </c>
      <c r="D4182" s="9">
        <v>8997.9500000000007</v>
      </c>
      <c r="E4182" s="10">
        <v>8132.68</v>
      </c>
      <c r="F4182" s="10">
        <f>IFERROR(Table2[[#This Row],[Economic loss ($ million)]]*1000000 / Table2[[#This Row],[Total Waste (tons)]], NA())</f>
        <v>903836.98509104841</v>
      </c>
      <c r="G4182" s="10" t="str">
        <f t="shared" si="65"/>
        <v>Low</v>
      </c>
      <c r="H4182" s="10">
        <v>165.36</v>
      </c>
      <c r="I4182" s="10">
        <f>IFERROR(Table2[[#This Row],[Total Waste (tons)]] / (Table2[[#This Row],[Population (million)]]*1000), NA())</f>
        <v>1.537007618461959E-2</v>
      </c>
      <c r="J4182" s="10">
        <v>585.41999999999996</v>
      </c>
      <c r="K4182" s="10">
        <f>IFERROR(Table2[[#This Row],[Total Waste (tons)]] * Table2[[#This Row],[Household waste (%)]], NA())</f>
        <v>492277.84450000006</v>
      </c>
      <c r="L4182" s="10">
        <v>54.71</v>
      </c>
      <c r="M4182" s="10">
        <f>SUMIFS(Table2[Household waste (%)], Table2[Country], "Australia", Table2[Year], 2020)</f>
        <v>1412.17</v>
      </c>
      <c r="N4182" s="10">
        <f>COUNTIFS(Table2[Year], "USA")</f>
        <v>0</v>
      </c>
    </row>
    <row r="4183" spans="1:14" x14ac:dyDescent="0.35">
      <c r="A4183" s="11" t="s">
        <v>30</v>
      </c>
      <c r="B4183" s="12">
        <v>2019</v>
      </c>
      <c r="C4183" s="11" t="s">
        <v>25</v>
      </c>
      <c r="D4183" s="12">
        <v>36423.94</v>
      </c>
      <c r="E4183" s="13">
        <v>37742.699999999997</v>
      </c>
      <c r="F4183" s="13">
        <f>IFERROR(Table2[[#This Row],[Economic loss ($ million)]]*1000000 / Table2[[#This Row],[Total Waste (tons)]], NA())</f>
        <v>1036205.8580153602</v>
      </c>
      <c r="G4183" s="13" t="str">
        <f t="shared" si="65"/>
        <v>Medium</v>
      </c>
      <c r="H4183" s="13">
        <v>70.959999999999994</v>
      </c>
      <c r="I4183" s="13">
        <f>IFERROR(Table2[[#This Row],[Total Waste (tons)]] / (Table2[[#This Row],[Population (million)]]*1000), NA())</f>
        <v>0.19796695472580034</v>
      </c>
      <c r="J4183" s="13">
        <v>183.99</v>
      </c>
      <c r="K4183" s="13">
        <f>IFERROR(Table2[[#This Row],[Total Waste (tons)]] * Table2[[#This Row],[Household waste (%)]], NA())</f>
        <v>2287059.1926000002</v>
      </c>
      <c r="L4183" s="13">
        <v>62.79</v>
      </c>
      <c r="M4183" s="10">
        <f>SUMIFS(Table2[Household waste (%)], Table2[Country], "Australia", Table2[Year], 2020)</f>
        <v>1412.17</v>
      </c>
      <c r="N4183" s="10">
        <f>COUNTIFS(Table2[Year], "USA")</f>
        <v>0</v>
      </c>
    </row>
    <row r="4184" spans="1:14" x14ac:dyDescent="0.35">
      <c r="A4184" s="8" t="s">
        <v>16</v>
      </c>
      <c r="B4184" s="9">
        <v>2021</v>
      </c>
      <c r="C4184" s="8" t="s">
        <v>9</v>
      </c>
      <c r="D4184" s="9">
        <v>34844.76</v>
      </c>
      <c r="E4184" s="10">
        <v>28235.33</v>
      </c>
      <c r="F4184" s="10">
        <f>IFERROR(Table2[[#This Row],[Economic loss ($ million)]]*1000000 / Table2[[#This Row],[Total Waste (tons)]], NA())</f>
        <v>810317.82110136503</v>
      </c>
      <c r="G4184" s="10" t="str">
        <f t="shared" si="65"/>
        <v>Low</v>
      </c>
      <c r="H4184" s="10">
        <v>190.53</v>
      </c>
      <c r="I4184" s="10">
        <f>IFERROR(Table2[[#This Row],[Total Waste (tons)]] / (Table2[[#This Row],[Population (million)]]*1000), NA())</f>
        <v>2.8102652611883123E-2</v>
      </c>
      <c r="J4184" s="10">
        <v>1239.9100000000001</v>
      </c>
      <c r="K4184" s="10">
        <f>IFERROR(Table2[[#This Row],[Total Waste (tons)]] * Table2[[#This Row],[Household waste (%)]], NA())</f>
        <v>1789975.3212000001</v>
      </c>
      <c r="L4184" s="10">
        <v>51.37</v>
      </c>
      <c r="M4184" s="10">
        <f>SUMIFS(Table2[Household waste (%)], Table2[Country], "Australia", Table2[Year], 2020)</f>
        <v>1412.17</v>
      </c>
      <c r="N4184" s="10">
        <f>COUNTIFS(Table2[Year], "USA")</f>
        <v>0</v>
      </c>
    </row>
    <row r="4185" spans="1:14" x14ac:dyDescent="0.35">
      <c r="A4185" s="11" t="s">
        <v>10</v>
      </c>
      <c r="B4185" s="12">
        <v>2020</v>
      </c>
      <c r="C4185" s="11" t="s">
        <v>22</v>
      </c>
      <c r="D4185" s="12">
        <v>37903.21</v>
      </c>
      <c r="E4185" s="13">
        <v>39273.22</v>
      </c>
      <c r="F4185" s="13">
        <f>IFERROR(Table2[[#This Row],[Economic loss ($ million)]]*1000000 / Table2[[#This Row],[Total Waste (tons)]], NA())</f>
        <v>1036144.9597540684</v>
      </c>
      <c r="G4185" s="13" t="str">
        <f t="shared" si="65"/>
        <v>Medium</v>
      </c>
      <c r="H4185" s="13">
        <v>155.96</v>
      </c>
      <c r="I4185" s="13">
        <f>IFERROR(Table2[[#This Row],[Total Waste (tons)]] / (Table2[[#This Row],[Population (million)]]*1000), NA())</f>
        <v>3.1183994668728968E-2</v>
      </c>
      <c r="J4185" s="13">
        <v>1215.47</v>
      </c>
      <c r="K4185" s="13">
        <f>IFERROR(Table2[[#This Row],[Total Waste (tons)]] * Table2[[#This Row],[Household waste (%)]], NA())</f>
        <v>2253345.8344999999</v>
      </c>
      <c r="L4185" s="13">
        <v>59.45</v>
      </c>
      <c r="M4185" s="10">
        <f>SUMIFS(Table2[Household waste (%)], Table2[Country], "Australia", Table2[Year], 2020)</f>
        <v>1412.17</v>
      </c>
      <c r="N4185" s="10">
        <f>COUNTIFS(Table2[Year], "USA")</f>
        <v>0</v>
      </c>
    </row>
    <row r="4186" spans="1:14" x14ac:dyDescent="0.35">
      <c r="A4186" s="8" t="s">
        <v>29</v>
      </c>
      <c r="B4186" s="9">
        <v>2022</v>
      </c>
      <c r="C4186" s="8" t="s">
        <v>13</v>
      </c>
      <c r="D4186" s="9">
        <v>44003.89</v>
      </c>
      <c r="E4186" s="10">
        <v>35541.279999999999</v>
      </c>
      <c r="F4186" s="10">
        <f>IFERROR(Table2[[#This Row],[Economic loss ($ million)]]*1000000 / Table2[[#This Row],[Total Waste (tons)]], NA())</f>
        <v>807684.95694357937</v>
      </c>
      <c r="G4186" s="10" t="str">
        <f t="shared" si="65"/>
        <v>Low</v>
      </c>
      <c r="H4186" s="10">
        <v>93.26</v>
      </c>
      <c r="I4186" s="10">
        <f>IFERROR(Table2[[#This Row],[Total Waste (tons)]] / (Table2[[#This Row],[Population (million)]]*1000), NA())</f>
        <v>3.7421137672100757E-2</v>
      </c>
      <c r="J4186" s="10">
        <v>1175.9100000000001</v>
      </c>
      <c r="K4186" s="10">
        <f>IFERROR(Table2[[#This Row],[Total Waste (tons)]] * Table2[[#This Row],[Household waste (%)]], NA())</f>
        <v>1382602.2238</v>
      </c>
      <c r="L4186" s="10">
        <v>31.42</v>
      </c>
      <c r="M4186" s="10">
        <f>SUMIFS(Table2[Household waste (%)], Table2[Country], "Australia", Table2[Year], 2020)</f>
        <v>1412.17</v>
      </c>
      <c r="N4186" s="10">
        <f>COUNTIFS(Table2[Year], "USA")</f>
        <v>0</v>
      </c>
    </row>
    <row r="4187" spans="1:14" x14ac:dyDescent="0.35">
      <c r="A4187" s="11" t="s">
        <v>21</v>
      </c>
      <c r="B4187" s="12">
        <v>2020</v>
      </c>
      <c r="C4187" s="11" t="s">
        <v>20</v>
      </c>
      <c r="D4187" s="12">
        <v>14912.46</v>
      </c>
      <c r="E4187" s="13">
        <v>12840.38</v>
      </c>
      <c r="F4187" s="13">
        <f>IFERROR(Table2[[#This Row],[Economic loss ($ million)]]*1000000 / Table2[[#This Row],[Total Waste (tons)]], NA())</f>
        <v>861050.42360549502</v>
      </c>
      <c r="G4187" s="13" t="str">
        <f t="shared" si="65"/>
        <v>Low</v>
      </c>
      <c r="H4187" s="13">
        <v>34.049999999999997</v>
      </c>
      <c r="I4187" s="13">
        <f>IFERROR(Table2[[#This Row],[Total Waste (tons)]] / (Table2[[#This Row],[Population (million)]]*1000), NA())</f>
        <v>9.3173758200562312E-2</v>
      </c>
      <c r="J4187" s="13">
        <v>160.05000000000001</v>
      </c>
      <c r="K4187" s="13">
        <f>IFERROR(Table2[[#This Row],[Total Waste (tons)]] * Table2[[#This Row],[Household waste (%)]], NA())</f>
        <v>799904.35439999995</v>
      </c>
      <c r="L4187" s="13">
        <v>53.64</v>
      </c>
      <c r="M4187" s="10">
        <f>SUMIFS(Table2[Household waste (%)], Table2[Country], "Australia", Table2[Year], 2020)</f>
        <v>1412.17</v>
      </c>
      <c r="N4187" s="10">
        <f>COUNTIFS(Table2[Year], "USA")</f>
        <v>0</v>
      </c>
    </row>
    <row r="4188" spans="1:14" x14ac:dyDescent="0.35">
      <c r="A4188" s="8" t="s">
        <v>32</v>
      </c>
      <c r="B4188" s="9">
        <v>2023</v>
      </c>
      <c r="C4188" s="8" t="s">
        <v>15</v>
      </c>
      <c r="D4188" s="9">
        <v>5164.03</v>
      </c>
      <c r="E4188" s="10">
        <v>5766.99</v>
      </c>
      <c r="F4188" s="10">
        <f>IFERROR(Table2[[#This Row],[Economic loss ($ million)]]*1000000 / Table2[[#This Row],[Total Waste (tons)]], NA())</f>
        <v>1116761.5215248556</v>
      </c>
      <c r="G4188" s="10" t="str">
        <f t="shared" si="65"/>
        <v>High</v>
      </c>
      <c r="H4188" s="10">
        <v>189.15</v>
      </c>
      <c r="I4188" s="10">
        <f>IFERROR(Table2[[#This Row],[Total Waste (tons)]] / (Table2[[#This Row],[Population (million)]]*1000), NA())</f>
        <v>4.144785738937804E-3</v>
      </c>
      <c r="J4188" s="10">
        <v>1245.9100000000001</v>
      </c>
      <c r="K4188" s="10">
        <f>IFERROR(Table2[[#This Row],[Total Waste (tons)]] * Table2[[#This Row],[Household waste (%)]], NA())</f>
        <v>267238.55249999999</v>
      </c>
      <c r="L4188" s="10">
        <v>51.75</v>
      </c>
      <c r="M4188" s="10">
        <f>SUMIFS(Table2[Household waste (%)], Table2[Country], "Australia", Table2[Year], 2020)</f>
        <v>1412.17</v>
      </c>
      <c r="N4188" s="10">
        <f>COUNTIFS(Table2[Year], "USA")</f>
        <v>0</v>
      </c>
    </row>
    <row r="4189" spans="1:14" x14ac:dyDescent="0.35">
      <c r="A4189" s="11" t="s">
        <v>28</v>
      </c>
      <c r="B4189" s="12">
        <v>2020</v>
      </c>
      <c r="C4189" s="11" t="s">
        <v>19</v>
      </c>
      <c r="D4189" s="12">
        <v>31602.42</v>
      </c>
      <c r="E4189" s="13">
        <v>25537.29</v>
      </c>
      <c r="F4189" s="13">
        <f>IFERROR(Table2[[#This Row],[Economic loss ($ million)]]*1000000 / Table2[[#This Row],[Total Waste (tons)]], NA())</f>
        <v>808080.20398437849</v>
      </c>
      <c r="G4189" s="13" t="str">
        <f t="shared" si="65"/>
        <v>Low</v>
      </c>
      <c r="H4189" s="13">
        <v>134.31</v>
      </c>
      <c r="I4189" s="13">
        <f>IFERROR(Table2[[#This Row],[Total Waste (tons)]] / (Table2[[#This Row],[Population (million)]]*1000), NA())</f>
        <v>6.6712587870215945E-2</v>
      </c>
      <c r="J4189" s="13">
        <v>473.71</v>
      </c>
      <c r="K4189" s="13">
        <f>IFERROR(Table2[[#This Row],[Total Waste (tons)]] * Table2[[#This Row],[Household waste (%)]], NA())</f>
        <v>1919214.9665999997</v>
      </c>
      <c r="L4189" s="13">
        <v>60.73</v>
      </c>
      <c r="M4189" s="10">
        <f>SUMIFS(Table2[Household waste (%)], Table2[Country], "Australia", Table2[Year], 2020)</f>
        <v>1412.17</v>
      </c>
      <c r="N4189" s="10">
        <f>COUNTIFS(Table2[Year], "USA")</f>
        <v>0</v>
      </c>
    </row>
    <row r="4190" spans="1:14" x14ac:dyDescent="0.35">
      <c r="A4190" s="8" t="s">
        <v>24</v>
      </c>
      <c r="B4190" s="9">
        <v>2021</v>
      </c>
      <c r="C4190" s="8" t="s">
        <v>22</v>
      </c>
      <c r="D4190" s="9">
        <v>37875.46</v>
      </c>
      <c r="E4190" s="10">
        <v>45347.88</v>
      </c>
      <c r="F4190" s="10">
        <f>IFERROR(Table2[[#This Row],[Economic loss ($ million)]]*1000000 / Table2[[#This Row],[Total Waste (tons)]], NA())</f>
        <v>1197289.2210418039</v>
      </c>
      <c r="G4190" s="10" t="str">
        <f t="shared" si="65"/>
        <v>High</v>
      </c>
      <c r="H4190" s="10">
        <v>143.31</v>
      </c>
      <c r="I4190" s="10">
        <f>IFERROR(Table2[[#This Row],[Total Waste (tons)]] / (Table2[[#This Row],[Population (million)]]*1000), NA())</f>
        <v>5.2172929637996586E-2</v>
      </c>
      <c r="J4190" s="10">
        <v>725.96</v>
      </c>
      <c r="K4190" s="10">
        <f>IFERROR(Table2[[#This Row],[Total Waste (tons)]] * Table2[[#This Row],[Household waste (%)]], NA())</f>
        <v>1686972.9883999999</v>
      </c>
      <c r="L4190" s="10">
        <v>44.54</v>
      </c>
      <c r="M4190" s="10">
        <f>SUMIFS(Table2[Household waste (%)], Table2[Country], "Australia", Table2[Year], 2020)</f>
        <v>1412.17</v>
      </c>
      <c r="N4190" s="10">
        <f>COUNTIFS(Table2[Year], "USA")</f>
        <v>0</v>
      </c>
    </row>
    <row r="4191" spans="1:14" x14ac:dyDescent="0.35">
      <c r="A4191" s="11" t="s">
        <v>31</v>
      </c>
      <c r="B4191" s="12">
        <v>2023</v>
      </c>
      <c r="C4191" s="11" t="s">
        <v>19</v>
      </c>
      <c r="D4191" s="12">
        <v>41910.99</v>
      </c>
      <c r="E4191" s="13">
        <v>47436.94</v>
      </c>
      <c r="F4191" s="13">
        <f>IFERROR(Table2[[#This Row],[Economic loss ($ million)]]*1000000 / Table2[[#This Row],[Total Waste (tons)]], NA())</f>
        <v>1131849.665207145</v>
      </c>
      <c r="G4191" s="13" t="str">
        <f t="shared" si="65"/>
        <v>High</v>
      </c>
      <c r="H4191" s="13">
        <v>89.8</v>
      </c>
      <c r="I4191" s="13">
        <f>IFERROR(Table2[[#This Row],[Total Waste (tons)]] / (Table2[[#This Row],[Population (million)]]*1000), NA())</f>
        <v>0.12903629926108373</v>
      </c>
      <c r="J4191" s="13">
        <v>324.8</v>
      </c>
      <c r="K4191" s="13">
        <f>IFERROR(Table2[[#This Row],[Total Waste (tons)]] * Table2[[#This Row],[Household waste (%)]], NA())</f>
        <v>2826477.1655999999</v>
      </c>
      <c r="L4191" s="13">
        <v>67.44</v>
      </c>
      <c r="M4191" s="10">
        <f>SUMIFS(Table2[Household waste (%)], Table2[Country], "Australia", Table2[Year], 2020)</f>
        <v>1412.17</v>
      </c>
      <c r="N4191" s="10">
        <f>COUNTIFS(Table2[Year], "USA")</f>
        <v>0</v>
      </c>
    </row>
    <row r="4192" spans="1:14" x14ac:dyDescent="0.35">
      <c r="A4192" s="8" t="s">
        <v>14</v>
      </c>
      <c r="B4192" s="9">
        <v>2021</v>
      </c>
      <c r="C4192" s="8" t="s">
        <v>15</v>
      </c>
      <c r="D4192" s="9">
        <v>40449.32</v>
      </c>
      <c r="E4192" s="10">
        <v>47696.47</v>
      </c>
      <c r="F4192" s="10">
        <f>IFERROR(Table2[[#This Row],[Economic loss ($ million)]]*1000000 / Table2[[#This Row],[Total Waste (tons)]], NA())</f>
        <v>1179166.1763411597</v>
      </c>
      <c r="G4192" s="10" t="str">
        <f t="shared" si="65"/>
        <v>High</v>
      </c>
      <c r="H4192" s="10">
        <v>197.31</v>
      </c>
      <c r="I4192" s="10">
        <f>IFERROR(Table2[[#This Row],[Total Waste (tons)]] / (Table2[[#This Row],[Population (million)]]*1000), NA())</f>
        <v>0.2403120247148289</v>
      </c>
      <c r="J4192" s="10">
        <v>168.32</v>
      </c>
      <c r="K4192" s="10">
        <f>IFERROR(Table2[[#This Row],[Total Waste (tons)]] * Table2[[#This Row],[Household waste (%)]], NA())</f>
        <v>1743365.692</v>
      </c>
      <c r="L4192" s="10">
        <v>43.1</v>
      </c>
      <c r="M4192" s="10">
        <f>SUMIFS(Table2[Household waste (%)], Table2[Country], "Australia", Table2[Year], 2020)</f>
        <v>1412.17</v>
      </c>
      <c r="N4192" s="10">
        <f>COUNTIFS(Table2[Year], "USA")</f>
        <v>0</v>
      </c>
    </row>
    <row r="4193" spans="1:14" x14ac:dyDescent="0.35">
      <c r="A4193" s="11" t="s">
        <v>14</v>
      </c>
      <c r="B4193" s="12">
        <v>2020</v>
      </c>
      <c r="C4193" s="11" t="s">
        <v>19</v>
      </c>
      <c r="D4193" s="12">
        <v>42442.57</v>
      </c>
      <c r="E4193" s="13">
        <v>45788.95</v>
      </c>
      <c r="F4193" s="13">
        <f>IFERROR(Table2[[#This Row],[Economic loss ($ million)]]*1000000 / Table2[[#This Row],[Total Waste (tons)]], NA())</f>
        <v>1078844.8955847868</v>
      </c>
      <c r="G4193" s="13" t="str">
        <f t="shared" si="65"/>
        <v>Medium</v>
      </c>
      <c r="H4193" s="13">
        <v>188.32</v>
      </c>
      <c r="I4193" s="13">
        <f>IFERROR(Table2[[#This Row],[Total Waste (tons)]] / (Table2[[#This Row],[Population (million)]]*1000), NA())</f>
        <v>0.29698810440137147</v>
      </c>
      <c r="J4193" s="13">
        <v>142.91</v>
      </c>
      <c r="K4193" s="13">
        <f>IFERROR(Table2[[#This Row],[Total Waste (tons)]] * Table2[[#This Row],[Household waste (%)]], NA())</f>
        <v>1373017.1395</v>
      </c>
      <c r="L4193" s="13">
        <v>32.35</v>
      </c>
      <c r="M4193" s="10">
        <f>SUMIFS(Table2[Household waste (%)], Table2[Country], "Australia", Table2[Year], 2020)</f>
        <v>1412.17</v>
      </c>
      <c r="N4193" s="10">
        <f>COUNTIFS(Table2[Year], "USA")</f>
        <v>0</v>
      </c>
    </row>
    <row r="4194" spans="1:14" x14ac:dyDescent="0.35">
      <c r="A4194" s="8" t="s">
        <v>34</v>
      </c>
      <c r="B4194" s="9">
        <v>2022</v>
      </c>
      <c r="C4194" s="8" t="s">
        <v>11</v>
      </c>
      <c r="D4194" s="9">
        <v>19047.02</v>
      </c>
      <c r="E4194" s="10">
        <v>16267.32</v>
      </c>
      <c r="F4194" s="10">
        <f>IFERROR(Table2[[#This Row],[Economic loss ($ million)]]*1000000 / Table2[[#This Row],[Total Waste (tons)]], NA())</f>
        <v>854061.16022348905</v>
      </c>
      <c r="G4194" s="10" t="str">
        <f t="shared" si="65"/>
        <v>Low</v>
      </c>
      <c r="H4194" s="10">
        <v>170.58</v>
      </c>
      <c r="I4194" s="10">
        <f>IFERROR(Table2[[#This Row],[Total Waste (tons)]] / (Table2[[#This Row],[Population (million)]]*1000), NA())</f>
        <v>6.9940953989644922E-2</v>
      </c>
      <c r="J4194" s="10">
        <v>272.33</v>
      </c>
      <c r="K4194" s="10">
        <f>IFERROR(Table2[[#This Row],[Total Waste (tons)]] * Table2[[#This Row],[Household waste (%)]], NA())</f>
        <v>618837.67980000004</v>
      </c>
      <c r="L4194" s="10">
        <v>32.49</v>
      </c>
      <c r="M4194" s="10">
        <f>SUMIFS(Table2[Household waste (%)], Table2[Country], "Australia", Table2[Year], 2020)</f>
        <v>1412.17</v>
      </c>
      <c r="N4194" s="10">
        <f>COUNTIFS(Table2[Year], "USA")</f>
        <v>0</v>
      </c>
    </row>
    <row r="4195" spans="1:14" x14ac:dyDescent="0.35">
      <c r="A4195" s="11" t="s">
        <v>17</v>
      </c>
      <c r="B4195" s="12">
        <v>2018</v>
      </c>
      <c r="C4195" s="11" t="s">
        <v>20</v>
      </c>
      <c r="D4195" s="12">
        <v>47749.55</v>
      </c>
      <c r="E4195" s="13">
        <v>39099.53</v>
      </c>
      <c r="F4195" s="13">
        <f>IFERROR(Table2[[#This Row],[Economic loss ($ million)]]*1000000 / Table2[[#This Row],[Total Waste (tons)]], NA())</f>
        <v>818846.04148101911</v>
      </c>
      <c r="G4195" s="13" t="str">
        <f t="shared" si="65"/>
        <v>Low</v>
      </c>
      <c r="H4195" s="13">
        <v>188.54</v>
      </c>
      <c r="I4195" s="13">
        <f>IFERROR(Table2[[#This Row],[Total Waste (tons)]] / (Table2[[#This Row],[Population (million)]]*1000), NA())</f>
        <v>0.13279256354635965</v>
      </c>
      <c r="J4195" s="13">
        <v>359.58</v>
      </c>
      <c r="K4195" s="13">
        <f>IFERROR(Table2[[#This Row],[Total Waste (tons)]] * Table2[[#This Row],[Household waste (%)]], NA())</f>
        <v>2060870.578</v>
      </c>
      <c r="L4195" s="13">
        <v>43.16</v>
      </c>
      <c r="M4195" s="10">
        <f>SUMIFS(Table2[Household waste (%)], Table2[Country], "Australia", Table2[Year], 2020)</f>
        <v>1412.17</v>
      </c>
      <c r="N4195" s="10">
        <f>COUNTIFS(Table2[Year], "USA")</f>
        <v>0</v>
      </c>
    </row>
    <row r="4196" spans="1:14" x14ac:dyDescent="0.35">
      <c r="A4196" s="8" t="s">
        <v>32</v>
      </c>
      <c r="B4196" s="9">
        <v>2018</v>
      </c>
      <c r="C4196" s="8" t="s">
        <v>25</v>
      </c>
      <c r="D4196" s="9">
        <v>49341.91</v>
      </c>
      <c r="E4196" s="10">
        <v>52775.19</v>
      </c>
      <c r="F4196" s="10">
        <f>IFERROR(Table2[[#This Row],[Economic loss ($ million)]]*1000000 / Table2[[#This Row],[Total Waste (tons)]], NA())</f>
        <v>1069581.4166901929</v>
      </c>
      <c r="G4196" s="10" t="str">
        <f t="shared" si="65"/>
        <v>Medium</v>
      </c>
      <c r="H4196" s="10">
        <v>106.29</v>
      </c>
      <c r="I4196" s="10">
        <f>IFERROR(Table2[[#This Row],[Total Waste (tons)]] / (Table2[[#This Row],[Population (million)]]*1000), NA())</f>
        <v>5.4439637671565386E-2</v>
      </c>
      <c r="J4196" s="10">
        <v>906.36</v>
      </c>
      <c r="K4196" s="10">
        <f>IFERROR(Table2[[#This Row],[Total Waste (tons)]] * Table2[[#This Row],[Household waste (%)]], NA())</f>
        <v>2904758.2417000001</v>
      </c>
      <c r="L4196" s="10">
        <v>58.87</v>
      </c>
      <c r="M4196" s="10">
        <f>SUMIFS(Table2[Household waste (%)], Table2[Country], "Australia", Table2[Year], 2020)</f>
        <v>1412.17</v>
      </c>
      <c r="N4196" s="10">
        <f>COUNTIFS(Table2[Year], "USA")</f>
        <v>0</v>
      </c>
    </row>
    <row r="4197" spans="1:14" x14ac:dyDescent="0.35">
      <c r="A4197" s="11" t="s">
        <v>10</v>
      </c>
      <c r="B4197" s="12">
        <v>2020</v>
      </c>
      <c r="C4197" s="11" t="s">
        <v>22</v>
      </c>
      <c r="D4197" s="12">
        <v>44590.66</v>
      </c>
      <c r="E4197" s="13">
        <v>45630.59</v>
      </c>
      <c r="F4197" s="13">
        <f>IFERROR(Table2[[#This Row],[Economic loss ($ million)]]*1000000 / Table2[[#This Row],[Total Waste (tons)]], NA())</f>
        <v>1023321.7001049098</v>
      </c>
      <c r="G4197" s="13" t="str">
        <f t="shared" si="65"/>
        <v>Medium</v>
      </c>
      <c r="H4197" s="13">
        <v>166.39</v>
      </c>
      <c r="I4197" s="13">
        <f>IFERROR(Table2[[#This Row],[Total Waste (tons)]] / (Table2[[#This Row],[Population (million)]]*1000), NA())</f>
        <v>4.906218779570011E-2</v>
      </c>
      <c r="J4197" s="13">
        <v>908.86</v>
      </c>
      <c r="K4197" s="13">
        <f>IFERROR(Table2[[#This Row],[Total Waste (tons)]] * Table2[[#This Row],[Household waste (%)]], NA())</f>
        <v>1790314.9990000001</v>
      </c>
      <c r="L4197" s="13">
        <v>40.15</v>
      </c>
      <c r="M4197" s="10">
        <f>SUMIFS(Table2[Household waste (%)], Table2[Country], "Australia", Table2[Year], 2020)</f>
        <v>1412.17</v>
      </c>
      <c r="N4197" s="10">
        <f>COUNTIFS(Table2[Year], "USA")</f>
        <v>0</v>
      </c>
    </row>
    <row r="4198" spans="1:14" x14ac:dyDescent="0.35">
      <c r="A4198" s="8" t="s">
        <v>32</v>
      </c>
      <c r="B4198" s="9">
        <v>2019</v>
      </c>
      <c r="C4198" s="8" t="s">
        <v>11</v>
      </c>
      <c r="D4198" s="9">
        <v>31133.27</v>
      </c>
      <c r="E4198" s="10">
        <v>28268.89</v>
      </c>
      <c r="F4198" s="10">
        <f>IFERROR(Table2[[#This Row],[Economic loss ($ million)]]*1000000 / Table2[[#This Row],[Total Waste (tons)]], NA())</f>
        <v>907996.17258322041</v>
      </c>
      <c r="G4198" s="10" t="str">
        <f t="shared" si="65"/>
        <v>Low</v>
      </c>
      <c r="H4198" s="10">
        <v>23.93</v>
      </c>
      <c r="I4198" s="10">
        <f>IFERROR(Table2[[#This Row],[Total Waste (tons)]] / (Table2[[#This Row],[Population (million)]]*1000), NA())</f>
        <v>6.7989932519490731E-2</v>
      </c>
      <c r="J4198" s="10">
        <v>457.91</v>
      </c>
      <c r="K4198" s="10">
        <f>IFERROR(Table2[[#This Row],[Total Waste (tons)]] * Table2[[#This Row],[Household waste (%)]], NA())</f>
        <v>1259652.1041999999</v>
      </c>
      <c r="L4198" s="10">
        <v>40.46</v>
      </c>
      <c r="M4198" s="10">
        <f>SUMIFS(Table2[Household waste (%)], Table2[Country], "Australia", Table2[Year], 2020)</f>
        <v>1412.17</v>
      </c>
      <c r="N4198" s="10">
        <f>COUNTIFS(Table2[Year], "USA")</f>
        <v>0</v>
      </c>
    </row>
    <row r="4199" spans="1:14" x14ac:dyDescent="0.35">
      <c r="A4199" s="11" t="s">
        <v>23</v>
      </c>
      <c r="B4199" s="12">
        <v>2021</v>
      </c>
      <c r="C4199" s="11" t="s">
        <v>20</v>
      </c>
      <c r="D4199" s="12">
        <v>7225.77</v>
      </c>
      <c r="E4199" s="13">
        <v>7393.73</v>
      </c>
      <c r="F4199" s="13">
        <f>IFERROR(Table2[[#This Row],[Economic loss ($ million)]]*1000000 / Table2[[#This Row],[Total Waste (tons)]], NA())</f>
        <v>1023244.5815463265</v>
      </c>
      <c r="G4199" s="13" t="str">
        <f t="shared" si="65"/>
        <v>Medium</v>
      </c>
      <c r="H4199" s="13">
        <v>105.58</v>
      </c>
      <c r="I4199" s="13">
        <f>IFERROR(Table2[[#This Row],[Total Waste (tons)]] / (Table2[[#This Row],[Population (million)]]*1000), NA())</f>
        <v>5.7942440620339037E-3</v>
      </c>
      <c r="J4199" s="13">
        <v>1247.06</v>
      </c>
      <c r="K4199" s="13">
        <f>IFERROR(Table2[[#This Row],[Total Waste (tons)]] * Table2[[#This Row],[Household waste (%)]], NA())</f>
        <v>233175.59790000002</v>
      </c>
      <c r="L4199" s="13">
        <v>32.270000000000003</v>
      </c>
      <c r="M4199" s="10">
        <f>SUMIFS(Table2[Household waste (%)], Table2[Country], "Australia", Table2[Year], 2020)</f>
        <v>1412.17</v>
      </c>
      <c r="N4199" s="10">
        <f>COUNTIFS(Table2[Year], "USA")</f>
        <v>0</v>
      </c>
    </row>
    <row r="4200" spans="1:14" x14ac:dyDescent="0.35">
      <c r="A4200" s="8" t="s">
        <v>23</v>
      </c>
      <c r="B4200" s="9">
        <v>2024</v>
      </c>
      <c r="C4200" s="8" t="s">
        <v>22</v>
      </c>
      <c r="D4200" s="9">
        <v>2886.99</v>
      </c>
      <c r="E4200" s="10">
        <v>3327</v>
      </c>
      <c r="F4200" s="10">
        <f>IFERROR(Table2[[#This Row],[Economic loss ($ million)]]*1000000 / Table2[[#This Row],[Total Waste (tons)]], NA())</f>
        <v>1152411.3349890371</v>
      </c>
      <c r="G4200" s="10" t="str">
        <f t="shared" si="65"/>
        <v>High</v>
      </c>
      <c r="H4200" s="10">
        <v>147.87</v>
      </c>
      <c r="I4200" s="10">
        <f>IFERROR(Table2[[#This Row],[Total Waste (tons)]] / (Table2[[#This Row],[Population (million)]]*1000), NA())</f>
        <v>0.21042201166180757</v>
      </c>
      <c r="J4200" s="10">
        <v>13.72</v>
      </c>
      <c r="K4200" s="10">
        <f>IFERROR(Table2[[#This Row],[Total Waste (tons)]] * Table2[[#This Row],[Household waste (%)]], NA())</f>
        <v>190166.0313</v>
      </c>
      <c r="L4200" s="10">
        <v>65.87</v>
      </c>
      <c r="M4200" s="10">
        <f>SUMIFS(Table2[Household waste (%)], Table2[Country], "Australia", Table2[Year], 2020)</f>
        <v>1412.17</v>
      </c>
      <c r="N4200" s="10">
        <f>COUNTIFS(Table2[Year], "USA")</f>
        <v>0</v>
      </c>
    </row>
    <row r="4201" spans="1:14" x14ac:dyDescent="0.35">
      <c r="A4201" s="11" t="s">
        <v>14</v>
      </c>
      <c r="B4201" s="12">
        <v>2020</v>
      </c>
      <c r="C4201" s="11" t="s">
        <v>15</v>
      </c>
      <c r="D4201" s="12">
        <v>12396.63</v>
      </c>
      <c r="E4201" s="13">
        <v>11857.8</v>
      </c>
      <c r="F4201" s="13">
        <f>IFERROR(Table2[[#This Row],[Economic loss ($ million)]]*1000000 / Table2[[#This Row],[Total Waste (tons)]], NA())</f>
        <v>956534.15484692215</v>
      </c>
      <c r="G4201" s="13" t="str">
        <f t="shared" si="65"/>
        <v>Medium</v>
      </c>
      <c r="H4201" s="13">
        <v>135.94999999999999</v>
      </c>
      <c r="I4201" s="13">
        <f>IFERROR(Table2[[#This Row],[Total Waste (tons)]] / (Table2[[#This Row],[Population (million)]]*1000), NA())</f>
        <v>1.5107708244470171E-2</v>
      </c>
      <c r="J4201" s="13">
        <v>820.55</v>
      </c>
      <c r="K4201" s="13">
        <f>IFERROR(Table2[[#This Row],[Total Waste (tons)]] * Table2[[#This Row],[Household waste (%)]], NA())</f>
        <v>373014.59669999999</v>
      </c>
      <c r="L4201" s="13">
        <v>30.09</v>
      </c>
      <c r="M4201" s="10">
        <f>SUMIFS(Table2[Household waste (%)], Table2[Country], "Australia", Table2[Year], 2020)</f>
        <v>1412.17</v>
      </c>
      <c r="N4201" s="10">
        <f>COUNTIFS(Table2[Year], "USA")</f>
        <v>0</v>
      </c>
    </row>
    <row r="4202" spans="1:14" x14ac:dyDescent="0.35">
      <c r="A4202" s="8" t="s">
        <v>28</v>
      </c>
      <c r="B4202" s="9">
        <v>2023</v>
      </c>
      <c r="C4202" s="8" t="s">
        <v>19</v>
      </c>
      <c r="D4202" s="9">
        <v>28316.47</v>
      </c>
      <c r="E4202" s="10">
        <v>30769.01</v>
      </c>
      <c r="F4202" s="10">
        <f>IFERROR(Table2[[#This Row],[Economic loss ($ million)]]*1000000 / Table2[[#This Row],[Total Waste (tons)]], NA())</f>
        <v>1086611.7845903814</v>
      </c>
      <c r="G4202" s="10" t="str">
        <f t="shared" si="65"/>
        <v>Medium</v>
      </c>
      <c r="H4202" s="10">
        <v>178.99</v>
      </c>
      <c r="I4202" s="10">
        <f>IFERROR(Table2[[#This Row],[Total Waste (tons)]] / (Table2[[#This Row],[Population (million)]]*1000), NA())</f>
        <v>5.4562826367612775E-2</v>
      </c>
      <c r="J4202" s="10">
        <v>518.97</v>
      </c>
      <c r="K4202" s="10">
        <f>IFERROR(Table2[[#This Row],[Total Waste (tons)]] * Table2[[#This Row],[Household waste (%)]], NA())</f>
        <v>1759302.2811000003</v>
      </c>
      <c r="L4202" s="10">
        <v>62.13</v>
      </c>
      <c r="M4202" s="10">
        <f>SUMIFS(Table2[Household waste (%)], Table2[Country], "Australia", Table2[Year], 2020)</f>
        <v>1412.17</v>
      </c>
      <c r="N4202" s="10">
        <f>COUNTIFS(Table2[Year], "USA")</f>
        <v>0</v>
      </c>
    </row>
    <row r="4203" spans="1:14" x14ac:dyDescent="0.35">
      <c r="A4203" s="11" t="s">
        <v>24</v>
      </c>
      <c r="B4203" s="12">
        <v>2024</v>
      </c>
      <c r="C4203" s="11" t="s">
        <v>20</v>
      </c>
      <c r="D4203" s="12">
        <v>34832.33</v>
      </c>
      <c r="E4203" s="13">
        <v>32198.66</v>
      </c>
      <c r="F4203" s="13">
        <f>IFERROR(Table2[[#This Row],[Economic loss ($ million)]]*1000000 / Table2[[#This Row],[Total Waste (tons)]], NA())</f>
        <v>924390.07094845502</v>
      </c>
      <c r="G4203" s="13" t="str">
        <f t="shared" si="65"/>
        <v>Low</v>
      </c>
      <c r="H4203" s="13">
        <v>198.47</v>
      </c>
      <c r="I4203" s="13">
        <f>IFERROR(Table2[[#This Row],[Total Waste (tons)]] / (Table2[[#This Row],[Population (million)]]*1000), NA())</f>
        <v>2.5487941051645667E-2</v>
      </c>
      <c r="J4203" s="13">
        <v>1366.62</v>
      </c>
      <c r="K4203" s="13">
        <f>IFERROR(Table2[[#This Row],[Total Waste (tons)]] * Table2[[#This Row],[Household waste (%)]], NA())</f>
        <v>1098263.3649000002</v>
      </c>
      <c r="L4203" s="13">
        <v>31.53</v>
      </c>
      <c r="M4203" s="10">
        <f>SUMIFS(Table2[Household waste (%)], Table2[Country], "Australia", Table2[Year], 2020)</f>
        <v>1412.17</v>
      </c>
      <c r="N4203" s="10">
        <f>COUNTIFS(Table2[Year], "USA")</f>
        <v>0</v>
      </c>
    </row>
    <row r="4204" spans="1:14" x14ac:dyDescent="0.35">
      <c r="A4204" s="8" t="s">
        <v>24</v>
      </c>
      <c r="B4204" s="9">
        <v>2020</v>
      </c>
      <c r="C4204" s="8" t="s">
        <v>13</v>
      </c>
      <c r="D4204" s="9">
        <v>2394.5700000000002</v>
      </c>
      <c r="E4204" s="10">
        <v>2590.56</v>
      </c>
      <c r="F4204" s="10">
        <f>IFERROR(Table2[[#This Row],[Economic loss ($ million)]]*1000000 / Table2[[#This Row],[Total Waste (tons)]], NA())</f>
        <v>1081847.6803768526</v>
      </c>
      <c r="G4204" s="10" t="str">
        <f t="shared" si="65"/>
        <v>Medium</v>
      </c>
      <c r="H4204" s="10">
        <v>183.97</v>
      </c>
      <c r="I4204" s="10">
        <f>IFERROR(Table2[[#This Row],[Total Waste (tons)]] / (Table2[[#This Row],[Population (million)]]*1000), NA())</f>
        <v>1.9447178637559694E-3</v>
      </c>
      <c r="J4204" s="10">
        <v>1231.32</v>
      </c>
      <c r="K4204" s="10">
        <f>IFERROR(Table2[[#This Row],[Total Waste (tons)]] * Table2[[#This Row],[Household waste (%)]], NA())</f>
        <v>126193.83900000002</v>
      </c>
      <c r="L4204" s="10">
        <v>52.7</v>
      </c>
      <c r="M4204" s="10">
        <f>SUMIFS(Table2[Household waste (%)], Table2[Country], "Australia", Table2[Year], 2020)</f>
        <v>1412.17</v>
      </c>
      <c r="N4204" s="10">
        <f>COUNTIFS(Table2[Year], "USA")</f>
        <v>0</v>
      </c>
    </row>
    <row r="4205" spans="1:14" x14ac:dyDescent="0.35">
      <c r="A4205" s="11" t="s">
        <v>21</v>
      </c>
      <c r="B4205" s="12">
        <v>2019</v>
      </c>
      <c r="C4205" s="11" t="s">
        <v>15</v>
      </c>
      <c r="D4205" s="12">
        <v>12613.45</v>
      </c>
      <c r="E4205" s="13">
        <v>10764.24</v>
      </c>
      <c r="F4205" s="13">
        <f>IFERROR(Table2[[#This Row],[Economic loss ($ million)]]*1000000 / Table2[[#This Row],[Total Waste (tons)]], NA())</f>
        <v>853393.7978903472</v>
      </c>
      <c r="G4205" s="13" t="str">
        <f t="shared" si="65"/>
        <v>Low</v>
      </c>
      <c r="H4205" s="13">
        <v>101.54</v>
      </c>
      <c r="I4205" s="13">
        <f>IFERROR(Table2[[#This Row],[Total Waste (tons)]] / (Table2[[#This Row],[Population (million)]]*1000), NA())</f>
        <v>3.2178810143374662E-2</v>
      </c>
      <c r="J4205" s="13">
        <v>391.98</v>
      </c>
      <c r="K4205" s="13">
        <f>IFERROR(Table2[[#This Row],[Total Waste (tons)]] * Table2[[#This Row],[Household waste (%)]], NA())</f>
        <v>796665.50199999998</v>
      </c>
      <c r="L4205" s="13">
        <v>63.16</v>
      </c>
      <c r="M4205" s="10">
        <f>SUMIFS(Table2[Household waste (%)], Table2[Country], "Australia", Table2[Year], 2020)</f>
        <v>1412.17</v>
      </c>
      <c r="N4205" s="10">
        <f>COUNTIFS(Table2[Year], "USA")</f>
        <v>0</v>
      </c>
    </row>
    <row r="4206" spans="1:14" x14ac:dyDescent="0.35">
      <c r="A4206" s="8" t="s">
        <v>29</v>
      </c>
      <c r="B4206" s="9">
        <v>2021</v>
      </c>
      <c r="C4206" s="8" t="s">
        <v>13</v>
      </c>
      <c r="D4206" s="9">
        <v>7913.03</v>
      </c>
      <c r="E4206" s="10">
        <v>8075.1</v>
      </c>
      <c r="F4206" s="10">
        <f>IFERROR(Table2[[#This Row],[Economic loss ($ million)]]*1000000 / Table2[[#This Row],[Total Waste (tons)]], NA())</f>
        <v>1020481.4085122893</v>
      </c>
      <c r="G4206" s="10" t="str">
        <f t="shared" si="65"/>
        <v>Medium</v>
      </c>
      <c r="H4206" s="10">
        <v>152.35</v>
      </c>
      <c r="I4206" s="10">
        <f>IFERROR(Table2[[#This Row],[Total Waste (tons)]] / (Table2[[#This Row],[Population (million)]]*1000), NA())</f>
        <v>4.4522759241546167E-2</v>
      </c>
      <c r="J4206" s="10">
        <v>177.73</v>
      </c>
      <c r="K4206" s="10">
        <f>IFERROR(Table2[[#This Row],[Total Waste (tons)]] * Table2[[#This Row],[Household waste (%)]], NA())</f>
        <v>477551.36050000001</v>
      </c>
      <c r="L4206" s="10">
        <v>60.35</v>
      </c>
      <c r="M4206" s="10">
        <f>SUMIFS(Table2[Household waste (%)], Table2[Country], "Australia", Table2[Year], 2020)</f>
        <v>1412.17</v>
      </c>
      <c r="N4206" s="10">
        <f>COUNTIFS(Table2[Year], "USA")</f>
        <v>0</v>
      </c>
    </row>
    <row r="4207" spans="1:14" x14ac:dyDescent="0.35">
      <c r="A4207" s="11" t="s">
        <v>34</v>
      </c>
      <c r="B4207" s="12">
        <v>2023</v>
      </c>
      <c r="C4207" s="11" t="s">
        <v>22</v>
      </c>
      <c r="D4207" s="12">
        <v>32703.24</v>
      </c>
      <c r="E4207" s="13">
        <v>32320.61</v>
      </c>
      <c r="F4207" s="13">
        <f>IFERROR(Table2[[#This Row],[Economic loss ($ million)]]*1000000 / Table2[[#This Row],[Total Waste (tons)]], NA())</f>
        <v>988299.93603080302</v>
      </c>
      <c r="G4207" s="13" t="str">
        <f t="shared" si="65"/>
        <v>Medium</v>
      </c>
      <c r="H4207" s="13">
        <v>73.56</v>
      </c>
      <c r="I4207" s="13">
        <f>IFERROR(Table2[[#This Row],[Total Waste (tons)]] / (Table2[[#This Row],[Population (million)]]*1000), NA())</f>
        <v>2.3490669310003019E-2</v>
      </c>
      <c r="J4207" s="13">
        <v>1392.18</v>
      </c>
      <c r="K4207" s="13">
        <f>IFERROR(Table2[[#This Row],[Total Waste (tons)]] * Table2[[#This Row],[Household waste (%)]], NA())</f>
        <v>1033422.3840000001</v>
      </c>
      <c r="L4207" s="13">
        <v>31.6</v>
      </c>
      <c r="M4207" s="10">
        <f>SUMIFS(Table2[Household waste (%)], Table2[Country], "Australia", Table2[Year], 2020)</f>
        <v>1412.17</v>
      </c>
      <c r="N4207" s="10">
        <f>COUNTIFS(Table2[Year], "USA")</f>
        <v>0</v>
      </c>
    </row>
    <row r="4208" spans="1:14" x14ac:dyDescent="0.35">
      <c r="A4208" s="8" t="s">
        <v>30</v>
      </c>
      <c r="B4208" s="9">
        <v>2018</v>
      </c>
      <c r="C4208" s="8" t="s">
        <v>15</v>
      </c>
      <c r="D4208" s="9">
        <v>34292.47</v>
      </c>
      <c r="E4208" s="10">
        <v>33457.33</v>
      </c>
      <c r="F4208" s="10">
        <f>IFERROR(Table2[[#This Row],[Economic loss ($ million)]]*1000000 / Table2[[#This Row],[Total Waste (tons)]], NA())</f>
        <v>975646.54864464409</v>
      </c>
      <c r="G4208" s="10" t="str">
        <f t="shared" si="65"/>
        <v>Medium</v>
      </c>
      <c r="H4208" s="10">
        <v>148.49</v>
      </c>
      <c r="I4208" s="10">
        <f>IFERROR(Table2[[#This Row],[Total Waste (tons)]] / (Table2[[#This Row],[Population (million)]]*1000), NA())</f>
        <v>0.21686251818124327</v>
      </c>
      <c r="J4208" s="10">
        <v>158.13</v>
      </c>
      <c r="K4208" s="10">
        <f>IFERROR(Table2[[#This Row],[Total Waste (tons)]] * Table2[[#This Row],[Household waste (%)]], NA())</f>
        <v>2314055.8756000004</v>
      </c>
      <c r="L4208" s="10">
        <v>67.48</v>
      </c>
      <c r="M4208" s="10">
        <f>SUMIFS(Table2[Household waste (%)], Table2[Country], "Australia", Table2[Year], 2020)</f>
        <v>1412.17</v>
      </c>
      <c r="N4208" s="10">
        <f>COUNTIFS(Table2[Year], "USA")</f>
        <v>0</v>
      </c>
    </row>
    <row r="4209" spans="1:14" x14ac:dyDescent="0.35">
      <c r="A4209" s="11" t="s">
        <v>17</v>
      </c>
      <c r="B4209" s="12">
        <v>2019</v>
      </c>
      <c r="C4209" s="11" t="s">
        <v>25</v>
      </c>
      <c r="D4209" s="12">
        <v>26061.19</v>
      </c>
      <c r="E4209" s="13">
        <v>29622.9</v>
      </c>
      <c r="F4209" s="13">
        <f>IFERROR(Table2[[#This Row],[Economic loss ($ million)]]*1000000 / Table2[[#This Row],[Total Waste (tons)]], NA())</f>
        <v>1136667.2051429732</v>
      </c>
      <c r="G4209" s="13" t="str">
        <f t="shared" si="65"/>
        <v>High</v>
      </c>
      <c r="H4209" s="13">
        <v>191.51</v>
      </c>
      <c r="I4209" s="13">
        <f>IFERROR(Table2[[#This Row],[Total Waste (tons)]] / (Table2[[#This Row],[Population (million)]]*1000), NA())</f>
        <v>6.2256491722605764E-2</v>
      </c>
      <c r="J4209" s="13">
        <v>418.61</v>
      </c>
      <c r="K4209" s="13">
        <f>IFERROR(Table2[[#This Row],[Total Waste (tons)]] * Table2[[#This Row],[Household waste (%)]], NA())</f>
        <v>1300453.3809999998</v>
      </c>
      <c r="L4209" s="13">
        <v>49.9</v>
      </c>
      <c r="M4209" s="10">
        <f>SUMIFS(Table2[Household waste (%)], Table2[Country], "Australia", Table2[Year], 2020)</f>
        <v>1412.17</v>
      </c>
      <c r="N4209" s="10">
        <f>COUNTIFS(Table2[Year], "USA")</f>
        <v>0</v>
      </c>
    </row>
    <row r="4210" spans="1:14" x14ac:dyDescent="0.35">
      <c r="A4210" s="8" t="s">
        <v>34</v>
      </c>
      <c r="B4210" s="9">
        <v>2024</v>
      </c>
      <c r="C4210" s="8" t="s">
        <v>9</v>
      </c>
      <c r="D4210" s="9">
        <v>23569.68</v>
      </c>
      <c r="E4210" s="10">
        <v>27289.4</v>
      </c>
      <c r="F4210" s="10">
        <f>IFERROR(Table2[[#This Row],[Economic loss ($ million)]]*1000000 / Table2[[#This Row],[Total Waste (tons)]], NA())</f>
        <v>1157818.0102572457</v>
      </c>
      <c r="G4210" s="10" t="str">
        <f t="shared" si="65"/>
        <v>High</v>
      </c>
      <c r="H4210" s="10">
        <v>199.15</v>
      </c>
      <c r="I4210" s="10">
        <f>IFERROR(Table2[[#This Row],[Total Waste (tons)]] / (Table2[[#This Row],[Population (million)]]*1000), NA())</f>
        <v>2.1518533396632948E-2</v>
      </c>
      <c r="J4210" s="10">
        <v>1095.32</v>
      </c>
      <c r="K4210" s="10">
        <f>IFERROR(Table2[[#This Row],[Total Waste (tons)]] * Table2[[#This Row],[Household waste (%)]], NA())</f>
        <v>1376469.3119999999</v>
      </c>
      <c r="L4210" s="10">
        <v>58.4</v>
      </c>
      <c r="M4210" s="10">
        <f>SUMIFS(Table2[Household waste (%)], Table2[Country], "Australia", Table2[Year], 2020)</f>
        <v>1412.17</v>
      </c>
      <c r="N4210" s="10">
        <f>COUNTIFS(Table2[Year], "USA")</f>
        <v>0</v>
      </c>
    </row>
    <row r="4211" spans="1:14" x14ac:dyDescent="0.35">
      <c r="A4211" s="11" t="s">
        <v>32</v>
      </c>
      <c r="B4211" s="12">
        <v>2020</v>
      </c>
      <c r="C4211" s="11" t="s">
        <v>19</v>
      </c>
      <c r="D4211" s="12">
        <v>5978.9</v>
      </c>
      <c r="E4211" s="13">
        <v>5833.47</v>
      </c>
      <c r="F4211" s="13">
        <f>IFERROR(Table2[[#This Row],[Economic loss ($ million)]]*1000000 / Table2[[#This Row],[Total Waste (tons)]], NA())</f>
        <v>975676.12771580066</v>
      </c>
      <c r="G4211" s="13" t="str">
        <f t="shared" si="65"/>
        <v>Medium</v>
      </c>
      <c r="H4211" s="13">
        <v>41.22</v>
      </c>
      <c r="I4211" s="13">
        <f>IFERROR(Table2[[#This Row],[Total Waste (tons)]] / (Table2[[#This Row],[Population (million)]]*1000), NA())</f>
        <v>6.3792625154709568E-3</v>
      </c>
      <c r="J4211" s="13">
        <v>937.24</v>
      </c>
      <c r="K4211" s="13">
        <f>IFERROR(Table2[[#This Row],[Total Waste (tons)]] * Table2[[#This Row],[Household waste (%)]], NA())</f>
        <v>368001.29499999998</v>
      </c>
      <c r="L4211" s="13">
        <v>61.55</v>
      </c>
      <c r="M4211" s="10">
        <f>SUMIFS(Table2[Household waste (%)], Table2[Country], "Australia", Table2[Year], 2020)</f>
        <v>1412.17</v>
      </c>
      <c r="N4211" s="10">
        <f>COUNTIFS(Table2[Year], "USA")</f>
        <v>0</v>
      </c>
    </row>
    <row r="4212" spans="1:14" x14ac:dyDescent="0.35">
      <c r="A4212" s="8" t="s">
        <v>17</v>
      </c>
      <c r="B4212" s="9">
        <v>2018</v>
      </c>
      <c r="C4212" s="8" t="s">
        <v>19</v>
      </c>
      <c r="D4212" s="9">
        <v>30127.25</v>
      </c>
      <c r="E4212" s="10">
        <v>28702.33</v>
      </c>
      <c r="F4212" s="10">
        <f>IFERROR(Table2[[#This Row],[Economic loss ($ million)]]*1000000 / Table2[[#This Row],[Total Waste (tons)]], NA())</f>
        <v>952703.28357218136</v>
      </c>
      <c r="G4212" s="10" t="str">
        <f t="shared" si="65"/>
        <v>Medium</v>
      </c>
      <c r="H4212" s="10">
        <v>133.83000000000001</v>
      </c>
      <c r="I4212" s="10">
        <f>IFERROR(Table2[[#This Row],[Total Waste (tons)]] / (Table2[[#This Row],[Population (million)]]*1000), NA())</f>
        <v>2.3973875400861006E-2</v>
      </c>
      <c r="J4212" s="10">
        <v>1256.67</v>
      </c>
      <c r="K4212" s="10">
        <f>IFERROR(Table2[[#This Row],[Total Waste (tons)]] * Table2[[#This Row],[Household waste (%)]], NA())</f>
        <v>1262934.32</v>
      </c>
      <c r="L4212" s="10">
        <v>41.92</v>
      </c>
      <c r="M4212" s="10">
        <f>SUMIFS(Table2[Household waste (%)], Table2[Country], "Australia", Table2[Year], 2020)</f>
        <v>1412.17</v>
      </c>
      <c r="N4212" s="10">
        <f>COUNTIFS(Table2[Year], "USA")</f>
        <v>0</v>
      </c>
    </row>
    <row r="4213" spans="1:14" x14ac:dyDescent="0.35">
      <c r="A4213" s="11" t="s">
        <v>16</v>
      </c>
      <c r="B4213" s="12">
        <v>2019</v>
      </c>
      <c r="C4213" s="11" t="s">
        <v>19</v>
      </c>
      <c r="D4213" s="12">
        <v>37711.58</v>
      </c>
      <c r="E4213" s="13">
        <v>44058.28</v>
      </c>
      <c r="F4213" s="13">
        <f>IFERROR(Table2[[#This Row],[Economic loss ($ million)]]*1000000 / Table2[[#This Row],[Total Waste (tons)]], NA())</f>
        <v>1168295.7860688944</v>
      </c>
      <c r="G4213" s="13" t="str">
        <f t="shared" si="65"/>
        <v>High</v>
      </c>
      <c r="H4213" s="13">
        <v>76.61</v>
      </c>
      <c r="I4213" s="13">
        <f>IFERROR(Table2[[#This Row],[Total Waste (tons)]] / (Table2[[#This Row],[Population (million)]]*1000), NA())</f>
        <v>2.9905141787730762E-2</v>
      </c>
      <c r="J4213" s="13">
        <v>1261.04</v>
      </c>
      <c r="K4213" s="13">
        <f>IFERROR(Table2[[#This Row],[Total Waste (tons)]] * Table2[[#This Row],[Household waste (%)]], NA())</f>
        <v>2354333.9394</v>
      </c>
      <c r="L4213" s="13">
        <v>62.43</v>
      </c>
      <c r="M4213" s="10">
        <f>SUMIFS(Table2[Household waste (%)], Table2[Country], "Australia", Table2[Year], 2020)</f>
        <v>1412.17</v>
      </c>
      <c r="N4213" s="10">
        <f>COUNTIFS(Table2[Year], "USA")</f>
        <v>0</v>
      </c>
    </row>
    <row r="4214" spans="1:14" x14ac:dyDescent="0.35">
      <c r="A4214" s="8" t="s">
        <v>24</v>
      </c>
      <c r="B4214" s="9">
        <v>2021</v>
      </c>
      <c r="C4214" s="8" t="s">
        <v>19</v>
      </c>
      <c r="D4214" s="9">
        <v>24498.79</v>
      </c>
      <c r="E4214" s="10">
        <v>28438.43</v>
      </c>
      <c r="F4214" s="10">
        <f>IFERROR(Table2[[#This Row],[Economic loss ($ million)]]*1000000 / Table2[[#This Row],[Total Waste (tons)]], NA())</f>
        <v>1160809.5746769535</v>
      </c>
      <c r="G4214" s="10" t="str">
        <f t="shared" si="65"/>
        <v>High</v>
      </c>
      <c r="H4214" s="10">
        <v>52.33</v>
      </c>
      <c r="I4214" s="10">
        <f>IFERROR(Table2[[#This Row],[Total Waste (tons)]] / (Table2[[#This Row],[Population (million)]]*1000), NA())</f>
        <v>0.53362644304073192</v>
      </c>
      <c r="J4214" s="10">
        <v>45.91</v>
      </c>
      <c r="K4214" s="10">
        <f>IFERROR(Table2[[#This Row],[Total Waste (tons)]] * Table2[[#This Row],[Household waste (%)]], NA())</f>
        <v>1534849.1935000001</v>
      </c>
      <c r="L4214" s="10">
        <v>62.65</v>
      </c>
      <c r="M4214" s="10">
        <f>SUMIFS(Table2[Household waste (%)], Table2[Country], "Australia", Table2[Year], 2020)</f>
        <v>1412.17</v>
      </c>
      <c r="N4214" s="10">
        <f>COUNTIFS(Table2[Year], "USA")</f>
        <v>0</v>
      </c>
    </row>
    <row r="4215" spans="1:14" x14ac:dyDescent="0.35">
      <c r="A4215" s="11" t="s">
        <v>24</v>
      </c>
      <c r="B4215" s="12">
        <v>2020</v>
      </c>
      <c r="C4215" s="11" t="s">
        <v>25</v>
      </c>
      <c r="D4215" s="12">
        <v>26718.55</v>
      </c>
      <c r="E4215" s="13">
        <v>30067.32</v>
      </c>
      <c r="F4215" s="13">
        <f>IFERROR(Table2[[#This Row],[Economic loss ($ million)]]*1000000 / Table2[[#This Row],[Total Waste (tons)]], NA())</f>
        <v>1125335.0200516121</v>
      </c>
      <c r="G4215" s="13" t="str">
        <f t="shared" si="65"/>
        <v>High</v>
      </c>
      <c r="H4215" s="13">
        <v>117</v>
      </c>
      <c r="I4215" s="13">
        <f>IFERROR(Table2[[#This Row],[Total Waste (tons)]] / (Table2[[#This Row],[Population (million)]]*1000), NA())</f>
        <v>7.1957528749562363E-2</v>
      </c>
      <c r="J4215" s="13">
        <v>371.31</v>
      </c>
      <c r="K4215" s="13">
        <f>IFERROR(Table2[[#This Row],[Total Waste (tons)]] * Table2[[#This Row],[Household waste (%)]], NA())</f>
        <v>1164127.2235000001</v>
      </c>
      <c r="L4215" s="13">
        <v>43.57</v>
      </c>
      <c r="M4215" s="10">
        <f>SUMIFS(Table2[Household waste (%)], Table2[Country], "Australia", Table2[Year], 2020)</f>
        <v>1412.17</v>
      </c>
      <c r="N4215" s="10">
        <f>COUNTIFS(Table2[Year], "USA")</f>
        <v>0</v>
      </c>
    </row>
    <row r="4216" spans="1:14" x14ac:dyDescent="0.35">
      <c r="A4216" s="8" t="s">
        <v>23</v>
      </c>
      <c r="B4216" s="9">
        <v>2022</v>
      </c>
      <c r="C4216" s="8" t="s">
        <v>20</v>
      </c>
      <c r="D4216" s="9">
        <v>3719.16</v>
      </c>
      <c r="E4216" s="10">
        <v>3803.6</v>
      </c>
      <c r="F4216" s="10">
        <f>IFERROR(Table2[[#This Row],[Economic loss ($ million)]]*1000000 / Table2[[#This Row],[Total Waste (tons)]], NA())</f>
        <v>1022704.0514524785</v>
      </c>
      <c r="G4216" s="10" t="str">
        <f t="shared" si="65"/>
        <v>Medium</v>
      </c>
      <c r="H4216" s="10">
        <v>61.05</v>
      </c>
      <c r="I4216" s="10">
        <f>IFERROR(Table2[[#This Row],[Total Waste (tons)]] / (Table2[[#This Row],[Population (million)]]*1000), NA())</f>
        <v>4.2134384665057948E-3</v>
      </c>
      <c r="J4216" s="10">
        <v>882.69</v>
      </c>
      <c r="K4216" s="10">
        <f>IFERROR(Table2[[#This Row],[Total Waste (tons)]] * Table2[[#This Row],[Household waste (%)]], NA())</f>
        <v>186999.36480000001</v>
      </c>
      <c r="L4216" s="10">
        <v>50.28</v>
      </c>
      <c r="M4216" s="10">
        <f>SUMIFS(Table2[Household waste (%)], Table2[Country], "Australia", Table2[Year], 2020)</f>
        <v>1412.17</v>
      </c>
      <c r="N4216" s="10">
        <f>COUNTIFS(Table2[Year], "USA")</f>
        <v>0</v>
      </c>
    </row>
    <row r="4217" spans="1:14" x14ac:dyDescent="0.35">
      <c r="A4217" s="11" t="s">
        <v>23</v>
      </c>
      <c r="B4217" s="12">
        <v>2020</v>
      </c>
      <c r="C4217" s="11" t="s">
        <v>22</v>
      </c>
      <c r="D4217" s="12">
        <v>12302.84</v>
      </c>
      <c r="E4217" s="13">
        <v>11330.03</v>
      </c>
      <c r="F4217" s="13">
        <f>IFERROR(Table2[[#This Row],[Economic loss ($ million)]]*1000000 / Table2[[#This Row],[Total Waste (tons)]], NA())</f>
        <v>920928.01336927083</v>
      </c>
      <c r="G4217" s="13" t="str">
        <f t="shared" si="65"/>
        <v>Low</v>
      </c>
      <c r="H4217" s="13">
        <v>64.8</v>
      </c>
      <c r="I4217" s="13">
        <f>IFERROR(Table2[[#This Row],[Total Waste (tons)]] / (Table2[[#This Row],[Population (million)]]*1000), NA())</f>
        <v>1.3824503050801748E-2</v>
      </c>
      <c r="J4217" s="13">
        <v>889.93</v>
      </c>
      <c r="K4217" s="13">
        <f>IFERROR(Table2[[#This Row],[Total Waste (tons)]] * Table2[[#This Row],[Household waste (%)]], NA())</f>
        <v>516596.25160000002</v>
      </c>
      <c r="L4217" s="13">
        <v>41.99</v>
      </c>
      <c r="M4217" s="10">
        <f>SUMIFS(Table2[Household waste (%)], Table2[Country], "Australia", Table2[Year], 2020)</f>
        <v>1412.17</v>
      </c>
      <c r="N4217" s="10">
        <f>COUNTIFS(Table2[Year], "USA")</f>
        <v>0</v>
      </c>
    </row>
    <row r="4218" spans="1:14" x14ac:dyDescent="0.35">
      <c r="A4218" s="8" t="s">
        <v>12</v>
      </c>
      <c r="B4218" s="9">
        <v>2022</v>
      </c>
      <c r="C4218" s="8" t="s">
        <v>20</v>
      </c>
      <c r="D4218" s="9">
        <v>5457.06</v>
      </c>
      <c r="E4218" s="10">
        <v>5389.62</v>
      </c>
      <c r="F4218" s="10">
        <f>IFERROR(Table2[[#This Row],[Economic loss ($ million)]]*1000000 / Table2[[#This Row],[Total Waste (tons)]], NA())</f>
        <v>987641.69717760105</v>
      </c>
      <c r="G4218" s="10" t="str">
        <f t="shared" si="65"/>
        <v>Medium</v>
      </c>
      <c r="H4218" s="10">
        <v>147.69999999999999</v>
      </c>
      <c r="I4218" s="10">
        <f>IFERROR(Table2[[#This Row],[Total Waste (tons)]] / (Table2[[#This Row],[Population (million)]]*1000), NA())</f>
        <v>8.174023756384716E-3</v>
      </c>
      <c r="J4218" s="10">
        <v>667.61</v>
      </c>
      <c r="K4218" s="10">
        <f>IFERROR(Table2[[#This Row],[Total Waste (tons)]] * Table2[[#This Row],[Household waste (%)]], NA())</f>
        <v>226577.13120000003</v>
      </c>
      <c r="L4218" s="10">
        <v>41.52</v>
      </c>
      <c r="M4218" s="10">
        <f>SUMIFS(Table2[Household waste (%)], Table2[Country], "Australia", Table2[Year], 2020)</f>
        <v>1412.17</v>
      </c>
      <c r="N4218" s="10">
        <f>COUNTIFS(Table2[Year], "USA")</f>
        <v>0</v>
      </c>
    </row>
    <row r="4219" spans="1:14" x14ac:dyDescent="0.35">
      <c r="A4219" s="11" t="s">
        <v>32</v>
      </c>
      <c r="B4219" s="12">
        <v>2019</v>
      </c>
      <c r="C4219" s="11" t="s">
        <v>15</v>
      </c>
      <c r="D4219" s="12">
        <v>40705.199999999997</v>
      </c>
      <c r="E4219" s="13">
        <v>40258.76</v>
      </c>
      <c r="F4219" s="13">
        <f>IFERROR(Table2[[#This Row],[Economic loss ($ million)]]*1000000 / Table2[[#This Row],[Total Waste (tons)]], NA())</f>
        <v>989032.35950198013</v>
      </c>
      <c r="G4219" s="13" t="str">
        <f t="shared" si="65"/>
        <v>Medium</v>
      </c>
      <c r="H4219" s="13">
        <v>60.06</v>
      </c>
      <c r="I4219" s="13">
        <f>IFERROR(Table2[[#This Row],[Total Waste (tons)]] / (Table2[[#This Row],[Population (million)]]*1000), NA())</f>
        <v>4.0329330638449644E-2</v>
      </c>
      <c r="J4219" s="13">
        <v>1009.32</v>
      </c>
      <c r="K4219" s="13">
        <f>IFERROR(Table2[[#This Row],[Total Waste (tons)]] * Table2[[#This Row],[Household waste (%)]], NA())</f>
        <v>2558321.8199999998</v>
      </c>
      <c r="L4219" s="13">
        <v>62.85</v>
      </c>
      <c r="M4219" s="10">
        <f>SUMIFS(Table2[Household waste (%)], Table2[Country], "Australia", Table2[Year], 2020)</f>
        <v>1412.17</v>
      </c>
      <c r="N4219" s="10">
        <f>COUNTIFS(Table2[Year], "USA")</f>
        <v>0</v>
      </c>
    </row>
    <row r="4220" spans="1:14" x14ac:dyDescent="0.35">
      <c r="A4220" s="8" t="s">
        <v>29</v>
      </c>
      <c r="B4220" s="9">
        <v>2022</v>
      </c>
      <c r="C4220" s="8" t="s">
        <v>22</v>
      </c>
      <c r="D4220" s="9">
        <v>21309.4</v>
      </c>
      <c r="E4220" s="10">
        <v>17977.599999999999</v>
      </c>
      <c r="F4220" s="10">
        <f>IFERROR(Table2[[#This Row],[Economic loss ($ million)]]*1000000 / Table2[[#This Row],[Total Waste (tons)]], NA())</f>
        <v>843646.46587890782</v>
      </c>
      <c r="G4220" s="10" t="str">
        <f t="shared" si="65"/>
        <v>Low</v>
      </c>
      <c r="H4220" s="10">
        <v>161.31</v>
      </c>
      <c r="I4220" s="10">
        <f>IFERROR(Table2[[#This Row],[Total Waste (tons)]] / (Table2[[#This Row],[Population (million)]]*1000), NA())</f>
        <v>2.6263480286429129E-2</v>
      </c>
      <c r="J4220" s="10">
        <v>811.37</v>
      </c>
      <c r="K4220" s="10">
        <f>IFERROR(Table2[[#This Row],[Total Waste (tons)]] * Table2[[#This Row],[Household waste (%)]], NA())</f>
        <v>1187785.9560000002</v>
      </c>
      <c r="L4220" s="10">
        <v>55.74</v>
      </c>
      <c r="M4220" s="10">
        <f>SUMIFS(Table2[Household waste (%)], Table2[Country], "Australia", Table2[Year], 2020)</f>
        <v>1412.17</v>
      </c>
      <c r="N4220" s="10">
        <f>COUNTIFS(Table2[Year], "USA")</f>
        <v>0</v>
      </c>
    </row>
    <row r="4221" spans="1:14" x14ac:dyDescent="0.35">
      <c r="A4221" s="11" t="s">
        <v>30</v>
      </c>
      <c r="B4221" s="12">
        <v>2020</v>
      </c>
      <c r="C4221" s="11" t="s">
        <v>11</v>
      </c>
      <c r="D4221" s="12">
        <v>28455.74</v>
      </c>
      <c r="E4221" s="13">
        <v>28701.79</v>
      </c>
      <c r="F4221" s="13">
        <f>IFERROR(Table2[[#This Row],[Economic loss ($ million)]]*1000000 / Table2[[#This Row],[Total Waste (tons)]], NA())</f>
        <v>1008646.7616024043</v>
      </c>
      <c r="G4221" s="13" t="str">
        <f t="shared" si="65"/>
        <v>Medium</v>
      </c>
      <c r="H4221" s="13">
        <v>64.52</v>
      </c>
      <c r="I4221" s="13">
        <f>IFERROR(Table2[[#This Row],[Total Waste (tons)]] / (Table2[[#This Row],[Population (million)]]*1000), NA())</f>
        <v>2.2402566524956702E-2</v>
      </c>
      <c r="J4221" s="13">
        <v>1270.2</v>
      </c>
      <c r="K4221" s="13">
        <f>IFERROR(Table2[[#This Row],[Total Waste (tons)]] * Table2[[#This Row],[Household waste (%)]], NA())</f>
        <v>1604050.0638000001</v>
      </c>
      <c r="L4221" s="13">
        <v>56.37</v>
      </c>
      <c r="M4221" s="10">
        <f>SUMIFS(Table2[Household waste (%)], Table2[Country], "Australia", Table2[Year], 2020)</f>
        <v>1412.17</v>
      </c>
      <c r="N4221" s="10">
        <f>COUNTIFS(Table2[Year], "USA")</f>
        <v>0</v>
      </c>
    </row>
    <row r="4222" spans="1:14" x14ac:dyDescent="0.35">
      <c r="A4222" s="8" t="s">
        <v>33</v>
      </c>
      <c r="B4222" s="9">
        <v>2019</v>
      </c>
      <c r="C4222" s="8" t="s">
        <v>15</v>
      </c>
      <c r="D4222" s="9">
        <v>562.22</v>
      </c>
      <c r="E4222" s="10">
        <v>627.72</v>
      </c>
      <c r="F4222" s="10">
        <f>IFERROR(Table2[[#This Row],[Economic loss ($ million)]]*1000000 / Table2[[#This Row],[Total Waste (tons)]], NA())</f>
        <v>1116502.4367685248</v>
      </c>
      <c r="G4222" s="10" t="str">
        <f t="shared" si="65"/>
        <v>High</v>
      </c>
      <c r="H4222" s="10">
        <v>122.17</v>
      </c>
      <c r="I4222" s="10">
        <f>IFERROR(Table2[[#This Row],[Total Waste (tons)]] / (Table2[[#This Row],[Population (million)]]*1000), NA())</f>
        <v>1.2164524644078065E-3</v>
      </c>
      <c r="J4222" s="10">
        <v>462.18</v>
      </c>
      <c r="K4222" s="10">
        <f>IFERROR(Table2[[#This Row],[Total Waste (tons)]] * Table2[[#This Row],[Household waste (%)]], NA())</f>
        <v>34576.53</v>
      </c>
      <c r="L4222" s="10">
        <v>61.5</v>
      </c>
      <c r="M4222" s="10">
        <f>SUMIFS(Table2[Household waste (%)], Table2[Country], "Australia", Table2[Year], 2020)</f>
        <v>1412.17</v>
      </c>
      <c r="N4222" s="10">
        <f>COUNTIFS(Table2[Year], "USA")</f>
        <v>0</v>
      </c>
    </row>
    <row r="4223" spans="1:14" x14ac:dyDescent="0.35">
      <c r="A4223" s="11" t="s">
        <v>21</v>
      </c>
      <c r="B4223" s="12">
        <v>2022</v>
      </c>
      <c r="C4223" s="11" t="s">
        <v>15</v>
      </c>
      <c r="D4223" s="12">
        <v>29919.89</v>
      </c>
      <c r="E4223" s="13">
        <v>25147.81</v>
      </c>
      <c r="F4223" s="13">
        <f>IFERROR(Table2[[#This Row],[Economic loss ($ million)]]*1000000 / Table2[[#This Row],[Total Waste (tons)]], NA())</f>
        <v>840504.76121402858</v>
      </c>
      <c r="G4223" s="13" t="str">
        <f t="shared" si="65"/>
        <v>Low</v>
      </c>
      <c r="H4223" s="13">
        <v>32.57</v>
      </c>
      <c r="I4223" s="13">
        <f>IFERROR(Table2[[#This Row],[Total Waste (tons)]] / (Table2[[#This Row],[Population (million)]]*1000), NA())</f>
        <v>2.9407031372857367E-2</v>
      </c>
      <c r="J4223" s="13">
        <v>1017.44</v>
      </c>
      <c r="K4223" s="13">
        <f>IFERROR(Table2[[#This Row],[Total Waste (tons)]] * Table2[[#This Row],[Household waste (%)]], NA())</f>
        <v>1641704.3642999998</v>
      </c>
      <c r="L4223" s="13">
        <v>54.87</v>
      </c>
      <c r="M4223" s="10">
        <f>SUMIFS(Table2[Household waste (%)], Table2[Country], "Australia", Table2[Year], 2020)</f>
        <v>1412.17</v>
      </c>
      <c r="N4223" s="10">
        <f>COUNTIFS(Table2[Year], "USA")</f>
        <v>0</v>
      </c>
    </row>
    <row r="4224" spans="1:14" x14ac:dyDescent="0.35">
      <c r="A4224" s="8" t="s">
        <v>29</v>
      </c>
      <c r="B4224" s="9">
        <v>2021</v>
      </c>
      <c r="C4224" s="8" t="s">
        <v>20</v>
      </c>
      <c r="D4224" s="9">
        <v>40334.35</v>
      </c>
      <c r="E4224" s="10">
        <v>38795.4</v>
      </c>
      <c r="F4224" s="10">
        <f>IFERROR(Table2[[#This Row],[Economic loss ($ million)]]*1000000 / Table2[[#This Row],[Total Waste (tons)]], NA())</f>
        <v>961845.17662984529</v>
      </c>
      <c r="G4224" s="10" t="str">
        <f t="shared" si="65"/>
        <v>Medium</v>
      </c>
      <c r="H4224" s="10">
        <v>50.85</v>
      </c>
      <c r="I4224" s="10">
        <f>IFERROR(Table2[[#This Row],[Total Waste (tons)]] / (Table2[[#This Row],[Population (million)]]*1000), NA())</f>
        <v>4.094525317740691E-2</v>
      </c>
      <c r="J4224" s="10">
        <v>985.08</v>
      </c>
      <c r="K4224" s="10">
        <f>IFERROR(Table2[[#This Row],[Total Waste (tons)]] * Table2[[#This Row],[Household waste (%)]], NA())</f>
        <v>2541870.7370000002</v>
      </c>
      <c r="L4224" s="10">
        <v>63.02</v>
      </c>
      <c r="M4224" s="10">
        <f>SUMIFS(Table2[Household waste (%)], Table2[Country], "Australia", Table2[Year], 2020)</f>
        <v>1412.17</v>
      </c>
      <c r="N4224" s="10">
        <f>COUNTIFS(Table2[Year], "USA")</f>
        <v>0</v>
      </c>
    </row>
    <row r="4225" spans="1:14" x14ac:dyDescent="0.35">
      <c r="A4225" s="11" t="s">
        <v>12</v>
      </c>
      <c r="B4225" s="12">
        <v>2020</v>
      </c>
      <c r="C4225" s="11" t="s">
        <v>25</v>
      </c>
      <c r="D4225" s="12">
        <v>21625.02</v>
      </c>
      <c r="E4225" s="13">
        <v>23407.4</v>
      </c>
      <c r="F4225" s="13">
        <f>IFERROR(Table2[[#This Row],[Economic loss ($ million)]]*1000000 / Table2[[#This Row],[Total Waste (tons)]], NA())</f>
        <v>1082422.1203032413</v>
      </c>
      <c r="G4225" s="13" t="str">
        <f t="shared" si="65"/>
        <v>Medium</v>
      </c>
      <c r="H4225" s="13">
        <v>143.29</v>
      </c>
      <c r="I4225" s="13">
        <f>IFERROR(Table2[[#This Row],[Total Waste (tons)]] / (Table2[[#This Row],[Population (million)]]*1000), NA())</f>
        <v>1.7064660206432877E-2</v>
      </c>
      <c r="J4225" s="13">
        <v>1267.24</v>
      </c>
      <c r="K4225" s="13">
        <f>IFERROR(Table2[[#This Row],[Total Waste (tons)]] * Table2[[#This Row],[Household waste (%)]], NA())</f>
        <v>895708.3284</v>
      </c>
      <c r="L4225" s="13">
        <v>41.42</v>
      </c>
      <c r="M4225" s="10">
        <f>SUMIFS(Table2[Household waste (%)], Table2[Country], "Australia", Table2[Year], 2020)</f>
        <v>1412.17</v>
      </c>
      <c r="N4225" s="10">
        <f>COUNTIFS(Table2[Year], "USA")</f>
        <v>0</v>
      </c>
    </row>
    <row r="4226" spans="1:14" x14ac:dyDescent="0.35">
      <c r="A4226" s="8" t="s">
        <v>35</v>
      </c>
      <c r="B4226" s="9">
        <v>2021</v>
      </c>
      <c r="C4226" s="8" t="s">
        <v>25</v>
      </c>
      <c r="D4226" s="9">
        <v>30450.77</v>
      </c>
      <c r="E4226" s="10">
        <v>30812.12</v>
      </c>
      <c r="F4226" s="10">
        <f>IFERROR(Table2[[#This Row],[Economic loss ($ million)]]*1000000 / Table2[[#This Row],[Total Waste (tons)]], NA())</f>
        <v>1011866.6949965468</v>
      </c>
      <c r="G4226" s="10" t="str">
        <f t="shared" ref="G4226:G4289" si="66">IF(F4226&gt;1100000,"High",IF(F4226&gt;=950000,"Medium","Low"))</f>
        <v>Medium</v>
      </c>
      <c r="H4226" s="10">
        <v>21.46</v>
      </c>
      <c r="I4226" s="10">
        <f>IFERROR(Table2[[#This Row],[Total Waste (tons)]] / (Table2[[#This Row],[Population (million)]]*1000), NA())</f>
        <v>0.34940642570281127</v>
      </c>
      <c r="J4226" s="10">
        <v>87.15</v>
      </c>
      <c r="K4226" s="10">
        <f>IFERROR(Table2[[#This Row],[Total Waste (tons)]] * Table2[[#This Row],[Household waste (%)]], NA())</f>
        <v>1996047.9734999998</v>
      </c>
      <c r="L4226" s="10">
        <v>65.55</v>
      </c>
      <c r="M4226" s="10">
        <f>SUMIFS(Table2[Household waste (%)], Table2[Country], "Australia", Table2[Year], 2020)</f>
        <v>1412.17</v>
      </c>
      <c r="N4226" s="10">
        <f>COUNTIFS(Table2[Year], "USA")</f>
        <v>0</v>
      </c>
    </row>
    <row r="4227" spans="1:14" x14ac:dyDescent="0.35">
      <c r="A4227" s="11" t="s">
        <v>18</v>
      </c>
      <c r="B4227" s="12">
        <v>2023</v>
      </c>
      <c r="C4227" s="11" t="s">
        <v>25</v>
      </c>
      <c r="D4227" s="12">
        <v>8619.86</v>
      </c>
      <c r="E4227" s="13">
        <v>9439.1</v>
      </c>
      <c r="F4227" s="13">
        <f>IFERROR(Table2[[#This Row],[Economic loss ($ million)]]*1000000 / Table2[[#This Row],[Total Waste (tons)]], NA())</f>
        <v>1095040.9867445643</v>
      </c>
      <c r="G4227" s="13" t="str">
        <f t="shared" si="66"/>
        <v>Medium</v>
      </c>
      <c r="H4227" s="13">
        <v>74.56</v>
      </c>
      <c r="I4227" s="13">
        <f>IFERROR(Table2[[#This Row],[Total Waste (tons)]] / (Table2[[#This Row],[Population (million)]]*1000), NA())</f>
        <v>7.7887955182072838E-3</v>
      </c>
      <c r="J4227" s="13">
        <v>1106.7</v>
      </c>
      <c r="K4227" s="13">
        <f>IFERROR(Table2[[#This Row],[Total Waste (tons)]] * Table2[[#This Row],[Household waste (%)]], NA())</f>
        <v>389531.47340000002</v>
      </c>
      <c r="L4227" s="13">
        <v>45.19</v>
      </c>
      <c r="M4227" s="10">
        <f>SUMIFS(Table2[Household waste (%)], Table2[Country], "Australia", Table2[Year], 2020)</f>
        <v>1412.17</v>
      </c>
      <c r="N4227" s="10">
        <f>COUNTIFS(Table2[Year], "USA")</f>
        <v>0</v>
      </c>
    </row>
    <row r="4228" spans="1:14" x14ac:dyDescent="0.35">
      <c r="A4228" s="8" t="s">
        <v>30</v>
      </c>
      <c r="B4228" s="9">
        <v>2018</v>
      </c>
      <c r="C4228" s="8" t="s">
        <v>11</v>
      </c>
      <c r="D4228" s="9">
        <v>24221.08</v>
      </c>
      <c r="E4228" s="10">
        <v>24937.45</v>
      </c>
      <c r="F4228" s="10">
        <f>IFERROR(Table2[[#This Row],[Economic loss ($ million)]]*1000000 / Table2[[#This Row],[Total Waste (tons)]], NA())</f>
        <v>1029576.3029559375</v>
      </c>
      <c r="G4228" s="10" t="str">
        <f t="shared" si="66"/>
        <v>Medium</v>
      </c>
      <c r="H4228" s="10">
        <v>144.93</v>
      </c>
      <c r="I4228" s="10">
        <f>IFERROR(Table2[[#This Row],[Total Waste (tons)]] / (Table2[[#This Row],[Population (million)]]*1000), NA())</f>
        <v>2.9723128274981903E-2</v>
      </c>
      <c r="J4228" s="10">
        <v>814.89</v>
      </c>
      <c r="K4228" s="10">
        <f>IFERROR(Table2[[#This Row],[Total Waste (tons)]] * Table2[[#This Row],[Household waste (%)]], NA())</f>
        <v>1099394.8212000001</v>
      </c>
      <c r="L4228" s="10">
        <v>45.39</v>
      </c>
      <c r="M4228" s="10">
        <f>SUMIFS(Table2[Household waste (%)], Table2[Country], "Australia", Table2[Year], 2020)</f>
        <v>1412.17</v>
      </c>
      <c r="N4228" s="10">
        <f>COUNTIFS(Table2[Year], "USA")</f>
        <v>0</v>
      </c>
    </row>
    <row r="4229" spans="1:14" x14ac:dyDescent="0.35">
      <c r="A4229" s="11" t="s">
        <v>21</v>
      </c>
      <c r="B4229" s="12">
        <v>2018</v>
      </c>
      <c r="C4229" s="11" t="s">
        <v>9</v>
      </c>
      <c r="D4229" s="12">
        <v>42649.16</v>
      </c>
      <c r="E4229" s="13">
        <v>45762.45</v>
      </c>
      <c r="F4229" s="13">
        <f>IFERROR(Table2[[#This Row],[Economic loss ($ million)]]*1000000 / Table2[[#This Row],[Total Waste (tons)]], NA())</f>
        <v>1072997.6862381345</v>
      </c>
      <c r="G4229" s="13" t="str">
        <f t="shared" si="66"/>
        <v>Medium</v>
      </c>
      <c r="H4229" s="13">
        <v>78.08</v>
      </c>
      <c r="I4229" s="13">
        <f>IFERROR(Table2[[#This Row],[Total Waste (tons)]] / (Table2[[#This Row],[Population (million)]]*1000), NA())</f>
        <v>0.19147508305647842</v>
      </c>
      <c r="J4229" s="13">
        <v>222.74</v>
      </c>
      <c r="K4229" s="13">
        <f>IFERROR(Table2[[#This Row],[Total Waste (tons)]] * Table2[[#This Row],[Household waste (%)]], NA())</f>
        <v>1982332.9568</v>
      </c>
      <c r="L4229" s="13">
        <v>46.48</v>
      </c>
      <c r="M4229" s="10">
        <f>SUMIFS(Table2[Household waste (%)], Table2[Country], "Australia", Table2[Year], 2020)</f>
        <v>1412.17</v>
      </c>
      <c r="N4229" s="10">
        <f>COUNTIFS(Table2[Year], "USA")</f>
        <v>0</v>
      </c>
    </row>
    <row r="4230" spans="1:14" x14ac:dyDescent="0.35">
      <c r="A4230" s="8" t="s">
        <v>14</v>
      </c>
      <c r="B4230" s="9">
        <v>2024</v>
      </c>
      <c r="C4230" s="8" t="s">
        <v>20</v>
      </c>
      <c r="D4230" s="9">
        <v>22354.93</v>
      </c>
      <c r="E4230" s="10">
        <v>18257.96</v>
      </c>
      <c r="F4230" s="10">
        <f>IFERROR(Table2[[#This Row],[Economic loss ($ million)]]*1000000 / Table2[[#This Row],[Total Waste (tons)]], NA())</f>
        <v>816730.80613538041</v>
      </c>
      <c r="G4230" s="10" t="str">
        <f t="shared" si="66"/>
        <v>Low</v>
      </c>
      <c r="H4230" s="10">
        <v>27.61</v>
      </c>
      <c r="I4230" s="10">
        <f>IFERROR(Table2[[#This Row],[Total Waste (tons)]] / (Table2[[#This Row],[Population (million)]]*1000), NA())</f>
        <v>3.2384838256384996E-2</v>
      </c>
      <c r="J4230" s="10">
        <v>690.29</v>
      </c>
      <c r="K4230" s="10">
        <f>IFERROR(Table2[[#This Row],[Total Waste (tons)]] * Table2[[#This Row],[Household waste (%)]], NA())</f>
        <v>1050011.0621</v>
      </c>
      <c r="L4230" s="10">
        <v>46.97</v>
      </c>
      <c r="M4230" s="10">
        <f>SUMIFS(Table2[Household waste (%)], Table2[Country], "Australia", Table2[Year], 2020)</f>
        <v>1412.17</v>
      </c>
      <c r="N4230" s="10">
        <f>COUNTIFS(Table2[Year], "USA")</f>
        <v>0</v>
      </c>
    </row>
    <row r="4231" spans="1:14" x14ac:dyDescent="0.35">
      <c r="A4231" s="11" t="s">
        <v>12</v>
      </c>
      <c r="B4231" s="12">
        <v>2022</v>
      </c>
      <c r="C4231" s="11" t="s">
        <v>25</v>
      </c>
      <c r="D4231" s="12">
        <v>18850.259999999998</v>
      </c>
      <c r="E4231" s="13">
        <v>18542.54</v>
      </c>
      <c r="F4231" s="13">
        <f>IFERROR(Table2[[#This Row],[Economic loss ($ million)]]*1000000 / Table2[[#This Row],[Total Waste (tons)]], NA())</f>
        <v>983675.5567297216</v>
      </c>
      <c r="G4231" s="13" t="str">
        <f t="shared" si="66"/>
        <v>Medium</v>
      </c>
      <c r="H4231" s="13">
        <v>167.04</v>
      </c>
      <c r="I4231" s="13">
        <f>IFERROR(Table2[[#This Row],[Total Waste (tons)]] / (Table2[[#This Row],[Population (million)]]*1000), NA())</f>
        <v>1.9914490365111559E-2</v>
      </c>
      <c r="J4231" s="13">
        <v>946.56</v>
      </c>
      <c r="K4231" s="13">
        <f>IFERROR(Table2[[#This Row],[Total Waste (tons)]] * Table2[[#This Row],[Household waste (%)]], NA())</f>
        <v>1275785.5967999999</v>
      </c>
      <c r="L4231" s="13">
        <v>67.680000000000007</v>
      </c>
      <c r="M4231" s="10">
        <f>SUMIFS(Table2[Household waste (%)], Table2[Country], "Australia", Table2[Year], 2020)</f>
        <v>1412.17</v>
      </c>
      <c r="N4231" s="10">
        <f>COUNTIFS(Table2[Year], "USA")</f>
        <v>0</v>
      </c>
    </row>
    <row r="4232" spans="1:14" x14ac:dyDescent="0.35">
      <c r="A4232" s="8" t="s">
        <v>24</v>
      </c>
      <c r="B4232" s="9">
        <v>2021</v>
      </c>
      <c r="C4232" s="8" t="s">
        <v>20</v>
      </c>
      <c r="D4232" s="9">
        <v>2047.11</v>
      </c>
      <c r="E4232" s="10">
        <v>2369.73</v>
      </c>
      <c r="F4232" s="10">
        <f>IFERROR(Table2[[#This Row],[Economic loss ($ million)]]*1000000 / Table2[[#This Row],[Total Waste (tons)]], NA())</f>
        <v>1157597.7841933263</v>
      </c>
      <c r="G4232" s="10" t="str">
        <f t="shared" si="66"/>
        <v>High</v>
      </c>
      <c r="H4232" s="10">
        <v>72.27</v>
      </c>
      <c r="I4232" s="10">
        <f>IFERROR(Table2[[#This Row],[Total Waste (tons)]] / (Table2[[#This Row],[Population (million)]]*1000), NA())</f>
        <v>5.8405420827389441E-2</v>
      </c>
      <c r="J4232" s="10">
        <v>35.049999999999997</v>
      </c>
      <c r="K4232" s="10">
        <f>IFERROR(Table2[[#This Row],[Total Waste (tons)]] * Table2[[#This Row],[Household waste (%)]], NA())</f>
        <v>128190.02819999999</v>
      </c>
      <c r="L4232" s="10">
        <v>62.62</v>
      </c>
      <c r="M4232" s="10">
        <f>SUMIFS(Table2[Household waste (%)], Table2[Country], "Australia", Table2[Year], 2020)</f>
        <v>1412.17</v>
      </c>
      <c r="N4232" s="10">
        <f>COUNTIFS(Table2[Year], "USA")</f>
        <v>0</v>
      </c>
    </row>
    <row r="4233" spans="1:14" x14ac:dyDescent="0.35">
      <c r="A4233" s="11" t="s">
        <v>29</v>
      </c>
      <c r="B4233" s="12">
        <v>2023</v>
      </c>
      <c r="C4233" s="11" t="s">
        <v>25</v>
      </c>
      <c r="D4233" s="12">
        <v>30417.22</v>
      </c>
      <c r="E4233" s="13">
        <v>28835.35</v>
      </c>
      <c r="F4233" s="13">
        <f>IFERROR(Table2[[#This Row],[Economic loss ($ million)]]*1000000 / Table2[[#This Row],[Total Waste (tons)]], NA())</f>
        <v>947994.26114549581</v>
      </c>
      <c r="G4233" s="13" t="str">
        <f t="shared" si="66"/>
        <v>Low</v>
      </c>
      <c r="H4233" s="13">
        <v>25.72</v>
      </c>
      <c r="I4233" s="13">
        <f>IFERROR(Table2[[#This Row],[Total Waste (tons)]] / (Table2[[#This Row],[Population (million)]]*1000), NA())</f>
        <v>4.4698339456282148E-2</v>
      </c>
      <c r="J4233" s="13">
        <v>680.5</v>
      </c>
      <c r="K4233" s="13">
        <f>IFERROR(Table2[[#This Row],[Total Waste (tons)]] * Table2[[#This Row],[Household waste (%)]], NA())</f>
        <v>1882825.9180000001</v>
      </c>
      <c r="L4233" s="13">
        <v>61.9</v>
      </c>
      <c r="M4233" s="10">
        <f>SUMIFS(Table2[Household waste (%)], Table2[Country], "Australia", Table2[Year], 2020)</f>
        <v>1412.17</v>
      </c>
      <c r="N4233" s="10">
        <f>COUNTIFS(Table2[Year], "USA")</f>
        <v>0</v>
      </c>
    </row>
    <row r="4234" spans="1:14" x14ac:dyDescent="0.35">
      <c r="A4234" s="8" t="s">
        <v>24</v>
      </c>
      <c r="B4234" s="9">
        <v>2022</v>
      </c>
      <c r="C4234" s="8" t="s">
        <v>22</v>
      </c>
      <c r="D4234" s="9">
        <v>11890.66</v>
      </c>
      <c r="E4234" s="10">
        <v>13680.35</v>
      </c>
      <c r="F4234" s="10">
        <f>IFERROR(Table2[[#This Row],[Economic loss ($ million)]]*1000000 / Table2[[#This Row],[Total Waste (tons)]], NA())</f>
        <v>1150512.2507917979</v>
      </c>
      <c r="G4234" s="10" t="str">
        <f t="shared" si="66"/>
        <v>High</v>
      </c>
      <c r="H4234" s="10">
        <v>178.86</v>
      </c>
      <c r="I4234" s="10">
        <f>IFERROR(Table2[[#This Row],[Total Waste (tons)]] / (Table2[[#This Row],[Population (million)]]*1000), NA())</f>
        <v>3.1137163506860792E-2</v>
      </c>
      <c r="J4234" s="10">
        <v>381.88</v>
      </c>
      <c r="K4234" s="10">
        <f>IFERROR(Table2[[#This Row],[Total Waste (tons)]] * Table2[[#This Row],[Household waste (%)]], NA())</f>
        <v>629729.35360000003</v>
      </c>
      <c r="L4234" s="10">
        <v>52.96</v>
      </c>
      <c r="M4234" s="10">
        <f>SUMIFS(Table2[Household waste (%)], Table2[Country], "Australia", Table2[Year], 2020)</f>
        <v>1412.17</v>
      </c>
      <c r="N4234" s="10">
        <f>COUNTIFS(Table2[Year], "USA")</f>
        <v>0</v>
      </c>
    </row>
    <row r="4235" spans="1:14" x14ac:dyDescent="0.35">
      <c r="A4235" s="11" t="s">
        <v>26</v>
      </c>
      <c r="B4235" s="12">
        <v>2022</v>
      </c>
      <c r="C4235" s="11" t="s">
        <v>9</v>
      </c>
      <c r="D4235" s="12">
        <v>41759.370000000003</v>
      </c>
      <c r="E4235" s="13">
        <v>35161.449999999997</v>
      </c>
      <c r="F4235" s="13">
        <f>IFERROR(Table2[[#This Row],[Economic loss ($ million)]]*1000000 / Table2[[#This Row],[Total Waste (tons)]], NA())</f>
        <v>842001.44781877694</v>
      </c>
      <c r="G4235" s="13" t="str">
        <f t="shared" si="66"/>
        <v>Low</v>
      </c>
      <c r="H4235" s="13">
        <v>92.07</v>
      </c>
      <c r="I4235" s="13">
        <f>IFERROR(Table2[[#This Row],[Total Waste (tons)]] / (Table2[[#This Row],[Population (million)]]*1000), NA())</f>
        <v>3.8063759582167372E-2</v>
      </c>
      <c r="J4235" s="13">
        <v>1097.0899999999999</v>
      </c>
      <c r="K4235" s="13">
        <f>IFERROR(Table2[[#This Row],[Total Waste (tons)]] * Table2[[#This Row],[Household waste (%)]], NA())</f>
        <v>1758904.6643999999</v>
      </c>
      <c r="L4235" s="13">
        <v>42.12</v>
      </c>
      <c r="M4235" s="10">
        <f>SUMIFS(Table2[Household waste (%)], Table2[Country], "Australia", Table2[Year], 2020)</f>
        <v>1412.17</v>
      </c>
      <c r="N4235" s="10">
        <f>COUNTIFS(Table2[Year], "USA")</f>
        <v>0</v>
      </c>
    </row>
    <row r="4236" spans="1:14" x14ac:dyDescent="0.35">
      <c r="A4236" s="8" t="s">
        <v>35</v>
      </c>
      <c r="B4236" s="9">
        <v>2022</v>
      </c>
      <c r="C4236" s="8" t="s">
        <v>19</v>
      </c>
      <c r="D4236" s="9">
        <v>29113.22</v>
      </c>
      <c r="E4236" s="10">
        <v>27117.15</v>
      </c>
      <c r="F4236" s="10">
        <f>IFERROR(Table2[[#This Row],[Economic loss ($ million)]]*1000000 / Table2[[#This Row],[Total Waste (tons)]], NA())</f>
        <v>931437.67676677462</v>
      </c>
      <c r="G4236" s="10" t="str">
        <f t="shared" si="66"/>
        <v>Low</v>
      </c>
      <c r="H4236" s="10">
        <v>21.72</v>
      </c>
      <c r="I4236" s="10">
        <f>IFERROR(Table2[[#This Row],[Total Waste (tons)]] / (Table2[[#This Row],[Population (million)]]*1000), NA())</f>
        <v>4.0114114858906529E-2</v>
      </c>
      <c r="J4236" s="10">
        <v>725.76</v>
      </c>
      <c r="K4236" s="10">
        <f>IFERROR(Table2[[#This Row],[Total Waste (tons)]] * Table2[[#This Row],[Household waste (%)]], NA())</f>
        <v>1347942.0859999999</v>
      </c>
      <c r="L4236" s="10">
        <v>46.3</v>
      </c>
      <c r="M4236" s="10">
        <f>SUMIFS(Table2[Household waste (%)], Table2[Country], "Australia", Table2[Year], 2020)</f>
        <v>1412.17</v>
      </c>
      <c r="N4236" s="10">
        <f>COUNTIFS(Table2[Year], "USA")</f>
        <v>0</v>
      </c>
    </row>
    <row r="4237" spans="1:14" x14ac:dyDescent="0.35">
      <c r="A4237" s="11" t="s">
        <v>32</v>
      </c>
      <c r="B4237" s="12">
        <v>2023</v>
      </c>
      <c r="C4237" s="11" t="s">
        <v>11</v>
      </c>
      <c r="D4237" s="12">
        <v>16069.8</v>
      </c>
      <c r="E4237" s="13">
        <v>16316.85</v>
      </c>
      <c r="F4237" s="13">
        <f>IFERROR(Table2[[#This Row],[Economic loss ($ million)]]*1000000 / Table2[[#This Row],[Total Waste (tons)]], NA())</f>
        <v>1015373.5578538625</v>
      </c>
      <c r="G4237" s="13" t="str">
        <f t="shared" si="66"/>
        <v>Medium</v>
      </c>
      <c r="H4237" s="13">
        <v>42.72</v>
      </c>
      <c r="I4237" s="13">
        <f>IFERROR(Table2[[#This Row],[Total Waste (tons)]] / (Table2[[#This Row],[Population (million)]]*1000), NA())</f>
        <v>1.1865848525795804E-2</v>
      </c>
      <c r="J4237" s="13">
        <v>1354.29</v>
      </c>
      <c r="K4237" s="13">
        <f>IFERROR(Table2[[#This Row],[Total Waste (tons)]] * Table2[[#This Row],[Household waste (%)]], NA())</f>
        <v>868733.38800000004</v>
      </c>
      <c r="L4237" s="13">
        <v>54.06</v>
      </c>
      <c r="M4237" s="10">
        <f>SUMIFS(Table2[Household waste (%)], Table2[Country], "Australia", Table2[Year], 2020)</f>
        <v>1412.17</v>
      </c>
      <c r="N4237" s="10">
        <f>COUNTIFS(Table2[Year], "USA")</f>
        <v>0</v>
      </c>
    </row>
    <row r="4238" spans="1:14" x14ac:dyDescent="0.35">
      <c r="A4238" s="8" t="s">
        <v>26</v>
      </c>
      <c r="B4238" s="9">
        <v>2023</v>
      </c>
      <c r="C4238" s="8" t="s">
        <v>11</v>
      </c>
      <c r="D4238" s="9">
        <v>19085.740000000002</v>
      </c>
      <c r="E4238" s="10">
        <v>21107.47</v>
      </c>
      <c r="F4238" s="10">
        <f>IFERROR(Table2[[#This Row],[Economic loss ($ million)]]*1000000 / Table2[[#This Row],[Total Waste (tons)]], NA())</f>
        <v>1105928.8243473922</v>
      </c>
      <c r="G4238" s="10" t="str">
        <f t="shared" si="66"/>
        <v>High</v>
      </c>
      <c r="H4238" s="10">
        <v>168.14</v>
      </c>
      <c r="I4238" s="10">
        <f>IFERROR(Table2[[#This Row],[Total Waste (tons)]] / (Table2[[#This Row],[Population (million)]]*1000), NA())</f>
        <v>2.1884555847312841E-2</v>
      </c>
      <c r="J4238" s="10">
        <v>872.11</v>
      </c>
      <c r="K4238" s="10">
        <f>IFERROR(Table2[[#This Row],[Total Waste (tons)]] * Table2[[#This Row],[Household waste (%)]], NA())</f>
        <v>1183697.5948000001</v>
      </c>
      <c r="L4238" s="10">
        <v>62.02</v>
      </c>
      <c r="M4238" s="10">
        <f>SUMIFS(Table2[Household waste (%)], Table2[Country], "Australia", Table2[Year], 2020)</f>
        <v>1412.17</v>
      </c>
      <c r="N4238" s="10">
        <f>COUNTIFS(Table2[Year], "USA")</f>
        <v>0</v>
      </c>
    </row>
    <row r="4239" spans="1:14" x14ac:dyDescent="0.35">
      <c r="A4239" s="11" t="s">
        <v>30</v>
      </c>
      <c r="B4239" s="12">
        <v>2023</v>
      </c>
      <c r="C4239" s="11" t="s">
        <v>15</v>
      </c>
      <c r="D4239" s="12">
        <v>45330.2</v>
      </c>
      <c r="E4239" s="13">
        <v>45565.69</v>
      </c>
      <c r="F4239" s="13">
        <f>IFERROR(Table2[[#This Row],[Economic loss ($ million)]]*1000000 / Table2[[#This Row],[Total Waste (tons)]], NA())</f>
        <v>1005194.9914185245</v>
      </c>
      <c r="G4239" s="13" t="str">
        <f t="shared" si="66"/>
        <v>Medium</v>
      </c>
      <c r="H4239" s="13">
        <v>135.78</v>
      </c>
      <c r="I4239" s="13">
        <f>IFERROR(Table2[[#This Row],[Total Waste (tons)]] / (Table2[[#This Row],[Population (million)]]*1000), NA())</f>
        <v>5.3041351711871937E-2</v>
      </c>
      <c r="J4239" s="13">
        <v>854.62</v>
      </c>
      <c r="K4239" s="13">
        <f>IFERROR(Table2[[#This Row],[Total Waste (tons)]] * Table2[[#This Row],[Household waste (%)]], NA())</f>
        <v>1800062.2419999999</v>
      </c>
      <c r="L4239" s="13">
        <v>39.71</v>
      </c>
      <c r="M4239" s="10">
        <f>SUMIFS(Table2[Household waste (%)], Table2[Country], "Australia", Table2[Year], 2020)</f>
        <v>1412.17</v>
      </c>
      <c r="N4239" s="10">
        <f>COUNTIFS(Table2[Year], "USA")</f>
        <v>0</v>
      </c>
    </row>
    <row r="4240" spans="1:14" x14ac:dyDescent="0.35">
      <c r="A4240" s="8" t="s">
        <v>12</v>
      </c>
      <c r="B4240" s="9">
        <v>2019</v>
      </c>
      <c r="C4240" s="8" t="s">
        <v>9</v>
      </c>
      <c r="D4240" s="9">
        <v>24914.11</v>
      </c>
      <c r="E4240" s="10">
        <v>29706.21</v>
      </c>
      <c r="F4240" s="10">
        <f>IFERROR(Table2[[#This Row],[Economic loss ($ million)]]*1000000 / Table2[[#This Row],[Total Waste (tons)]], NA())</f>
        <v>1192344.8198631217</v>
      </c>
      <c r="G4240" s="10" t="str">
        <f t="shared" si="66"/>
        <v>High</v>
      </c>
      <c r="H4240" s="10">
        <v>32.57</v>
      </c>
      <c r="I4240" s="10">
        <f>IFERROR(Table2[[#This Row],[Total Waste (tons)]] / (Table2[[#This Row],[Population (million)]]*1000), NA())</f>
        <v>1.9655792413531936E-2</v>
      </c>
      <c r="J4240" s="10">
        <v>1267.52</v>
      </c>
      <c r="K4240" s="10">
        <f>IFERROR(Table2[[#This Row],[Total Waste (tons)]] * Table2[[#This Row],[Household waste (%)]], NA())</f>
        <v>1078780.963</v>
      </c>
      <c r="L4240" s="10">
        <v>43.3</v>
      </c>
      <c r="M4240" s="10">
        <f>SUMIFS(Table2[Household waste (%)], Table2[Country], "Australia", Table2[Year], 2020)</f>
        <v>1412.17</v>
      </c>
      <c r="N4240" s="10">
        <f>COUNTIFS(Table2[Year], "USA")</f>
        <v>0</v>
      </c>
    </row>
    <row r="4241" spans="1:14" x14ac:dyDescent="0.35">
      <c r="A4241" s="11" t="s">
        <v>10</v>
      </c>
      <c r="B4241" s="12">
        <v>2019</v>
      </c>
      <c r="C4241" s="11" t="s">
        <v>19</v>
      </c>
      <c r="D4241" s="12">
        <v>6272.68</v>
      </c>
      <c r="E4241" s="13">
        <v>5946.07</v>
      </c>
      <c r="F4241" s="13">
        <f>IFERROR(Table2[[#This Row],[Economic loss ($ million)]]*1000000 / Table2[[#This Row],[Total Waste (tons)]], NA())</f>
        <v>947931.34672898985</v>
      </c>
      <c r="G4241" s="13" t="str">
        <f t="shared" si="66"/>
        <v>Low</v>
      </c>
      <c r="H4241" s="13">
        <v>165.54</v>
      </c>
      <c r="I4241" s="13">
        <f>IFERROR(Table2[[#This Row],[Total Waste (tons)]] / (Table2[[#This Row],[Population (million)]]*1000), NA())</f>
        <v>4.2189131019639496E-2</v>
      </c>
      <c r="J4241" s="13">
        <v>148.68</v>
      </c>
      <c r="K4241" s="13">
        <f>IFERROR(Table2[[#This Row],[Total Waste (tons)]] * Table2[[#This Row],[Household waste (%)]], NA())</f>
        <v>254482.62760000001</v>
      </c>
      <c r="L4241" s="13">
        <v>40.57</v>
      </c>
      <c r="M4241" s="10">
        <f>SUMIFS(Table2[Household waste (%)], Table2[Country], "Australia", Table2[Year], 2020)</f>
        <v>1412.17</v>
      </c>
      <c r="N4241" s="10">
        <f>COUNTIFS(Table2[Year], "USA")</f>
        <v>0</v>
      </c>
    </row>
    <row r="4242" spans="1:14" x14ac:dyDescent="0.35">
      <c r="A4242" s="8" t="s">
        <v>26</v>
      </c>
      <c r="B4242" s="9">
        <v>2022</v>
      </c>
      <c r="C4242" s="8" t="s">
        <v>9</v>
      </c>
      <c r="D4242" s="9">
        <v>43846.87</v>
      </c>
      <c r="E4242" s="10">
        <v>44810.33</v>
      </c>
      <c r="F4242" s="10">
        <f>IFERROR(Table2[[#This Row],[Economic loss ($ million)]]*1000000 / Table2[[#This Row],[Total Waste (tons)]], NA())</f>
        <v>1021973.2902257333</v>
      </c>
      <c r="G4242" s="10" t="str">
        <f t="shared" si="66"/>
        <v>Medium</v>
      </c>
      <c r="H4242" s="10">
        <v>67.92</v>
      </c>
      <c r="I4242" s="10">
        <f>IFERROR(Table2[[#This Row],[Total Waste (tons)]] / (Table2[[#This Row],[Population (million)]]*1000), NA())</f>
        <v>0.26131992371416651</v>
      </c>
      <c r="J4242" s="10">
        <v>167.79</v>
      </c>
      <c r="K4242" s="10">
        <f>IFERROR(Table2[[#This Row],[Total Waste (tons)]] * Table2[[#This Row],[Household waste (%)]], NA())</f>
        <v>1787198.4212</v>
      </c>
      <c r="L4242" s="10">
        <v>40.76</v>
      </c>
      <c r="M4242" s="10">
        <f>SUMIFS(Table2[Household waste (%)], Table2[Country], "Australia", Table2[Year], 2020)</f>
        <v>1412.17</v>
      </c>
      <c r="N4242" s="10">
        <f>COUNTIFS(Table2[Year], "USA")</f>
        <v>0</v>
      </c>
    </row>
    <row r="4243" spans="1:14" x14ac:dyDescent="0.35">
      <c r="A4243" s="11" t="s">
        <v>35</v>
      </c>
      <c r="B4243" s="12">
        <v>2021</v>
      </c>
      <c r="C4243" s="11" t="s">
        <v>15</v>
      </c>
      <c r="D4243" s="12">
        <v>13864.8</v>
      </c>
      <c r="E4243" s="13">
        <v>15565.97</v>
      </c>
      <c r="F4243" s="13">
        <f>IFERROR(Table2[[#This Row],[Economic loss ($ million)]]*1000000 / Table2[[#This Row],[Total Waste (tons)]], NA())</f>
        <v>1122697.0457561596</v>
      </c>
      <c r="G4243" s="13" t="str">
        <f t="shared" si="66"/>
        <v>High</v>
      </c>
      <c r="H4243" s="13">
        <v>47.7</v>
      </c>
      <c r="I4243" s="13">
        <f>IFERROR(Table2[[#This Row],[Total Waste (tons)]] / (Table2[[#This Row],[Population (million)]]*1000), NA())</f>
        <v>1.5240398355574119E-2</v>
      </c>
      <c r="J4243" s="13">
        <v>909.74</v>
      </c>
      <c r="K4243" s="13">
        <f>IFERROR(Table2[[#This Row],[Total Waste (tons)]] * Table2[[#This Row],[Household waste (%)]], NA())</f>
        <v>630293.80799999996</v>
      </c>
      <c r="L4243" s="13">
        <v>45.46</v>
      </c>
      <c r="M4243" s="10">
        <f>SUMIFS(Table2[Household waste (%)], Table2[Country], "Australia", Table2[Year], 2020)</f>
        <v>1412.17</v>
      </c>
      <c r="N4243" s="10">
        <f>COUNTIFS(Table2[Year], "USA")</f>
        <v>0</v>
      </c>
    </row>
    <row r="4244" spans="1:14" x14ac:dyDescent="0.35">
      <c r="A4244" s="8" t="s">
        <v>27</v>
      </c>
      <c r="B4244" s="9">
        <v>2023</v>
      </c>
      <c r="C4244" s="8" t="s">
        <v>11</v>
      </c>
      <c r="D4244" s="9">
        <v>35127.949999999997</v>
      </c>
      <c r="E4244" s="10">
        <v>38873.69</v>
      </c>
      <c r="F4244" s="10">
        <f>IFERROR(Table2[[#This Row],[Economic loss ($ million)]]*1000000 / Table2[[#This Row],[Total Waste (tons)]], NA())</f>
        <v>1106631.3291837412</v>
      </c>
      <c r="G4244" s="10" t="str">
        <f t="shared" si="66"/>
        <v>High</v>
      </c>
      <c r="H4244" s="10">
        <v>186.21</v>
      </c>
      <c r="I4244" s="10">
        <f>IFERROR(Table2[[#This Row],[Total Waste (tons)]] / (Table2[[#This Row],[Population (million)]]*1000), NA())</f>
        <v>4.0036414406200135E-2</v>
      </c>
      <c r="J4244" s="10">
        <v>877.4</v>
      </c>
      <c r="K4244" s="10">
        <f>IFERROR(Table2[[#This Row],[Total Waste (tons)]] * Table2[[#This Row],[Household waste (%)]], NA())</f>
        <v>1804522.7914999998</v>
      </c>
      <c r="L4244" s="10">
        <v>51.37</v>
      </c>
      <c r="M4244" s="10">
        <f>SUMIFS(Table2[Household waste (%)], Table2[Country], "Australia", Table2[Year], 2020)</f>
        <v>1412.17</v>
      </c>
      <c r="N4244" s="10">
        <f>COUNTIFS(Table2[Year], "USA")</f>
        <v>0</v>
      </c>
    </row>
    <row r="4245" spans="1:14" x14ac:dyDescent="0.35">
      <c r="A4245" s="11" t="s">
        <v>21</v>
      </c>
      <c r="B4245" s="12">
        <v>2023</v>
      </c>
      <c r="C4245" s="11" t="s">
        <v>15</v>
      </c>
      <c r="D4245" s="12">
        <v>13534.93</v>
      </c>
      <c r="E4245" s="13">
        <v>12427.64</v>
      </c>
      <c r="F4245" s="13">
        <f>IFERROR(Table2[[#This Row],[Economic loss ($ million)]]*1000000 / Table2[[#This Row],[Total Waste (tons)]], NA())</f>
        <v>918190.19381703483</v>
      </c>
      <c r="G4245" s="13" t="str">
        <f t="shared" si="66"/>
        <v>Low</v>
      </c>
      <c r="H4245" s="13">
        <v>148.55000000000001</v>
      </c>
      <c r="I4245" s="13">
        <f>IFERROR(Table2[[#This Row],[Total Waste (tons)]] / (Table2[[#This Row],[Population (million)]]*1000), NA())</f>
        <v>1.1375802655908556E-2</v>
      </c>
      <c r="J4245" s="13">
        <v>1189.8</v>
      </c>
      <c r="K4245" s="13">
        <f>IFERROR(Table2[[#This Row],[Total Waste (tons)]] * Table2[[#This Row],[Household waste (%)]], NA())</f>
        <v>732510.41159999999</v>
      </c>
      <c r="L4245" s="13">
        <v>54.12</v>
      </c>
      <c r="M4245" s="10">
        <f>SUMIFS(Table2[Household waste (%)], Table2[Country], "Australia", Table2[Year], 2020)</f>
        <v>1412.17</v>
      </c>
      <c r="N4245" s="10">
        <f>COUNTIFS(Table2[Year], "USA")</f>
        <v>0</v>
      </c>
    </row>
    <row r="4246" spans="1:14" x14ac:dyDescent="0.35">
      <c r="A4246" s="8" t="s">
        <v>33</v>
      </c>
      <c r="B4246" s="9">
        <v>2022</v>
      </c>
      <c r="C4246" s="8" t="s">
        <v>15</v>
      </c>
      <c r="D4246" s="9">
        <v>14779.69</v>
      </c>
      <c r="E4246" s="10">
        <v>12125.54</v>
      </c>
      <c r="F4246" s="10">
        <f>IFERROR(Table2[[#This Row],[Economic loss ($ million)]]*1000000 / Table2[[#This Row],[Total Waste (tons)]], NA())</f>
        <v>820419.10215978813</v>
      </c>
      <c r="G4246" s="10" t="str">
        <f t="shared" si="66"/>
        <v>Low</v>
      </c>
      <c r="H4246" s="10">
        <v>183.18</v>
      </c>
      <c r="I4246" s="10">
        <f>IFERROR(Table2[[#This Row],[Total Waste (tons)]] / (Table2[[#This Row],[Population (million)]]*1000), NA())</f>
        <v>1.7793349626187352E-2</v>
      </c>
      <c r="J4246" s="10">
        <v>830.63</v>
      </c>
      <c r="K4246" s="10">
        <f>IFERROR(Table2[[#This Row],[Total Waste (tons)]] * Table2[[#This Row],[Household waste (%)]], NA())</f>
        <v>751251.64269999997</v>
      </c>
      <c r="L4246" s="10">
        <v>50.83</v>
      </c>
      <c r="M4246" s="10">
        <f>SUMIFS(Table2[Household waste (%)], Table2[Country], "Australia", Table2[Year], 2020)</f>
        <v>1412.17</v>
      </c>
      <c r="N4246" s="10">
        <f>COUNTIFS(Table2[Year], "USA")</f>
        <v>0</v>
      </c>
    </row>
    <row r="4247" spans="1:14" x14ac:dyDescent="0.35">
      <c r="A4247" s="11" t="s">
        <v>12</v>
      </c>
      <c r="B4247" s="12">
        <v>2021</v>
      </c>
      <c r="C4247" s="11" t="s">
        <v>25</v>
      </c>
      <c r="D4247" s="12">
        <v>12746.19</v>
      </c>
      <c r="E4247" s="13">
        <v>12488.54</v>
      </c>
      <c r="F4247" s="13">
        <f>IFERROR(Table2[[#This Row],[Economic loss ($ million)]]*1000000 / Table2[[#This Row],[Total Waste (tons)]], NA())</f>
        <v>979786.11647872813</v>
      </c>
      <c r="G4247" s="13" t="str">
        <f t="shared" si="66"/>
        <v>Medium</v>
      </c>
      <c r="H4247" s="13">
        <v>119.42</v>
      </c>
      <c r="I4247" s="13">
        <f>IFERROR(Table2[[#This Row],[Total Waste (tons)]] / (Table2[[#This Row],[Population (million)]]*1000), NA())</f>
        <v>2.30287629406132E-2</v>
      </c>
      <c r="J4247" s="13">
        <v>553.49</v>
      </c>
      <c r="K4247" s="13">
        <f>IFERROR(Table2[[#This Row],[Total Waste (tons)]] * Table2[[#This Row],[Household waste (%)]], NA())</f>
        <v>747564.04350000003</v>
      </c>
      <c r="L4247" s="13">
        <v>58.65</v>
      </c>
      <c r="M4247" s="10">
        <f>SUMIFS(Table2[Household waste (%)], Table2[Country], "Australia", Table2[Year], 2020)</f>
        <v>1412.17</v>
      </c>
      <c r="N4247" s="10">
        <f>COUNTIFS(Table2[Year], "USA")</f>
        <v>0</v>
      </c>
    </row>
    <row r="4248" spans="1:14" x14ac:dyDescent="0.35">
      <c r="A4248" s="8" t="s">
        <v>29</v>
      </c>
      <c r="B4248" s="9">
        <v>2020</v>
      </c>
      <c r="C4248" s="8" t="s">
        <v>22</v>
      </c>
      <c r="D4248" s="9">
        <v>15449.15</v>
      </c>
      <c r="E4248" s="10">
        <v>12990.26</v>
      </c>
      <c r="F4248" s="10">
        <f>IFERROR(Table2[[#This Row],[Economic loss ($ million)]]*1000000 / Table2[[#This Row],[Total Waste (tons)]], NA())</f>
        <v>840839.78730221407</v>
      </c>
      <c r="G4248" s="10" t="str">
        <f t="shared" si="66"/>
        <v>Low</v>
      </c>
      <c r="H4248" s="10">
        <v>123.5</v>
      </c>
      <c r="I4248" s="10">
        <f>IFERROR(Table2[[#This Row],[Total Waste (tons)]] / (Table2[[#This Row],[Population (million)]]*1000), NA())</f>
        <v>0.36206116709632058</v>
      </c>
      <c r="J4248" s="10">
        <v>42.67</v>
      </c>
      <c r="K4248" s="10">
        <f>IFERROR(Table2[[#This Row],[Total Waste (tons)]] * Table2[[#This Row],[Household waste (%)]], NA())</f>
        <v>610550.40800000005</v>
      </c>
      <c r="L4248" s="10">
        <v>39.520000000000003</v>
      </c>
      <c r="M4248" s="10">
        <f>SUMIFS(Table2[Household waste (%)], Table2[Country], "Australia", Table2[Year], 2020)</f>
        <v>1412.17</v>
      </c>
      <c r="N4248" s="10">
        <f>COUNTIFS(Table2[Year], "USA")</f>
        <v>0</v>
      </c>
    </row>
    <row r="4249" spans="1:14" x14ac:dyDescent="0.35">
      <c r="A4249" s="11" t="s">
        <v>23</v>
      </c>
      <c r="B4249" s="12">
        <v>2024</v>
      </c>
      <c r="C4249" s="11" t="s">
        <v>19</v>
      </c>
      <c r="D4249" s="12">
        <v>37100.54</v>
      </c>
      <c r="E4249" s="13">
        <v>35853.129999999997</v>
      </c>
      <c r="F4249" s="13">
        <f>IFERROR(Table2[[#This Row],[Economic loss ($ million)]]*1000000 / Table2[[#This Row],[Total Waste (tons)]], NA())</f>
        <v>966377.57833174395</v>
      </c>
      <c r="G4249" s="13" t="str">
        <f t="shared" si="66"/>
        <v>Medium</v>
      </c>
      <c r="H4249" s="13">
        <v>144.38</v>
      </c>
      <c r="I4249" s="13">
        <f>IFERROR(Table2[[#This Row],[Total Waste (tons)]] / (Table2[[#This Row],[Population (million)]]*1000), NA())</f>
        <v>0.11550244388406339</v>
      </c>
      <c r="J4249" s="13">
        <v>321.20999999999998</v>
      </c>
      <c r="K4249" s="13">
        <f>IFERROR(Table2[[#This Row],[Total Waste (tons)]] * Table2[[#This Row],[Household waste (%)]], NA())</f>
        <v>1487731.6540000001</v>
      </c>
      <c r="L4249" s="13">
        <v>40.1</v>
      </c>
      <c r="M4249" s="10">
        <f>SUMIFS(Table2[Household waste (%)], Table2[Country], "Australia", Table2[Year], 2020)</f>
        <v>1412.17</v>
      </c>
      <c r="N4249" s="10">
        <f>COUNTIFS(Table2[Year], "USA")</f>
        <v>0</v>
      </c>
    </row>
    <row r="4250" spans="1:14" x14ac:dyDescent="0.35">
      <c r="A4250" s="8" t="s">
        <v>17</v>
      </c>
      <c r="B4250" s="9">
        <v>2019</v>
      </c>
      <c r="C4250" s="8" t="s">
        <v>25</v>
      </c>
      <c r="D4250" s="9">
        <v>35356.04</v>
      </c>
      <c r="E4250" s="10">
        <v>37868.53</v>
      </c>
      <c r="F4250" s="10">
        <f>IFERROR(Table2[[#This Row],[Economic loss ($ million)]]*1000000 / Table2[[#This Row],[Total Waste (tons)]], NA())</f>
        <v>1071062.5398093225</v>
      </c>
      <c r="G4250" s="10" t="str">
        <f t="shared" si="66"/>
        <v>Medium</v>
      </c>
      <c r="H4250" s="10">
        <v>76.959999999999994</v>
      </c>
      <c r="I4250" s="10">
        <f>IFERROR(Table2[[#This Row],[Total Waste (tons)]] / (Table2[[#This Row],[Population (million)]]*1000), NA())</f>
        <v>7.7144378259256838E-2</v>
      </c>
      <c r="J4250" s="10">
        <v>458.31</v>
      </c>
      <c r="K4250" s="10">
        <f>IFERROR(Table2[[#This Row],[Total Waste (tons)]] * Table2[[#This Row],[Household waste (%)]], NA())</f>
        <v>1989130.8104000001</v>
      </c>
      <c r="L4250" s="10">
        <v>56.26</v>
      </c>
      <c r="M4250" s="10">
        <f>SUMIFS(Table2[Household waste (%)], Table2[Country], "Australia", Table2[Year], 2020)</f>
        <v>1412.17</v>
      </c>
      <c r="N4250" s="10">
        <f>COUNTIFS(Table2[Year], "USA")</f>
        <v>0</v>
      </c>
    </row>
    <row r="4251" spans="1:14" x14ac:dyDescent="0.35">
      <c r="A4251" s="11" t="s">
        <v>30</v>
      </c>
      <c r="B4251" s="12">
        <v>2024</v>
      </c>
      <c r="C4251" s="11" t="s">
        <v>19</v>
      </c>
      <c r="D4251" s="12">
        <v>12930</v>
      </c>
      <c r="E4251" s="13">
        <v>13350.78</v>
      </c>
      <c r="F4251" s="13">
        <f>IFERROR(Table2[[#This Row],[Economic loss ($ million)]]*1000000 / Table2[[#This Row],[Total Waste (tons)]], NA())</f>
        <v>1032542.9234338747</v>
      </c>
      <c r="G4251" s="13" t="str">
        <f t="shared" si="66"/>
        <v>Medium</v>
      </c>
      <c r="H4251" s="13">
        <v>172.99</v>
      </c>
      <c r="I4251" s="13">
        <f>IFERROR(Table2[[#This Row],[Total Waste (tons)]] / (Table2[[#This Row],[Population (million)]]*1000), NA())</f>
        <v>0.14925545423063605</v>
      </c>
      <c r="J4251" s="13">
        <v>86.63</v>
      </c>
      <c r="K4251" s="13">
        <f>IFERROR(Table2[[#This Row],[Total Waste (tons)]] * Table2[[#This Row],[Household waste (%)]], NA())</f>
        <v>677532</v>
      </c>
      <c r="L4251" s="13">
        <v>52.4</v>
      </c>
      <c r="M4251" s="10">
        <f>SUMIFS(Table2[Household waste (%)], Table2[Country], "Australia", Table2[Year], 2020)</f>
        <v>1412.17</v>
      </c>
      <c r="N4251" s="10">
        <f>COUNTIFS(Table2[Year], "USA")</f>
        <v>0</v>
      </c>
    </row>
    <row r="4252" spans="1:14" x14ac:dyDescent="0.35">
      <c r="A4252" s="8" t="s">
        <v>32</v>
      </c>
      <c r="B4252" s="9">
        <v>2024</v>
      </c>
      <c r="C4252" s="8" t="s">
        <v>25</v>
      </c>
      <c r="D4252" s="9">
        <v>13512.16</v>
      </c>
      <c r="E4252" s="10">
        <v>15702.23</v>
      </c>
      <c r="F4252" s="10">
        <f>IFERROR(Table2[[#This Row],[Economic loss ($ million)]]*1000000 / Table2[[#This Row],[Total Waste (tons)]], NA())</f>
        <v>1162081.4140744337</v>
      </c>
      <c r="G4252" s="10" t="str">
        <f t="shared" si="66"/>
        <v>High</v>
      </c>
      <c r="H4252" s="10">
        <v>168.7</v>
      </c>
      <c r="I4252" s="10">
        <f>IFERROR(Table2[[#This Row],[Total Waste (tons)]] / (Table2[[#This Row],[Population (million)]]*1000), NA())</f>
        <v>3.3237793028804759E-2</v>
      </c>
      <c r="J4252" s="10">
        <v>406.53</v>
      </c>
      <c r="K4252" s="10">
        <f>IFERROR(Table2[[#This Row],[Total Waste (tons)]] * Table2[[#This Row],[Household waste (%)]], NA())</f>
        <v>502652.35200000001</v>
      </c>
      <c r="L4252" s="10">
        <v>37.200000000000003</v>
      </c>
      <c r="M4252" s="10">
        <f>SUMIFS(Table2[Household waste (%)], Table2[Country], "Australia", Table2[Year], 2020)</f>
        <v>1412.17</v>
      </c>
      <c r="N4252" s="10">
        <f>COUNTIFS(Table2[Year], "USA")</f>
        <v>0</v>
      </c>
    </row>
    <row r="4253" spans="1:14" x14ac:dyDescent="0.35">
      <c r="A4253" s="11" t="s">
        <v>18</v>
      </c>
      <c r="B4253" s="12">
        <v>2022</v>
      </c>
      <c r="C4253" s="11" t="s">
        <v>19</v>
      </c>
      <c r="D4253" s="12">
        <v>10642.53</v>
      </c>
      <c r="E4253" s="13">
        <v>9247.43</v>
      </c>
      <c r="F4253" s="13">
        <f>IFERROR(Table2[[#This Row],[Economic loss ($ million)]]*1000000 / Table2[[#This Row],[Total Waste (tons)]], NA())</f>
        <v>868912.74913014099</v>
      </c>
      <c r="G4253" s="13" t="str">
        <f t="shared" si="66"/>
        <v>Low</v>
      </c>
      <c r="H4253" s="13">
        <v>73.8</v>
      </c>
      <c r="I4253" s="13">
        <f>IFERROR(Table2[[#This Row],[Total Waste (tons)]] / (Table2[[#This Row],[Population (million)]]*1000), NA())</f>
        <v>8.8602101302074666E-3</v>
      </c>
      <c r="J4253" s="13">
        <v>1201.1600000000001</v>
      </c>
      <c r="K4253" s="13">
        <f>IFERROR(Table2[[#This Row],[Total Waste (tons)]] * Table2[[#This Row],[Household waste (%)]], NA())</f>
        <v>558519.97439999995</v>
      </c>
      <c r="L4253" s="13">
        <v>52.48</v>
      </c>
      <c r="M4253" s="10">
        <f>SUMIFS(Table2[Household waste (%)], Table2[Country], "Australia", Table2[Year], 2020)</f>
        <v>1412.17</v>
      </c>
      <c r="N4253" s="10">
        <f>COUNTIFS(Table2[Year], "USA")</f>
        <v>0</v>
      </c>
    </row>
    <row r="4254" spans="1:14" x14ac:dyDescent="0.35">
      <c r="A4254" s="8" t="s">
        <v>34</v>
      </c>
      <c r="B4254" s="9">
        <v>2019</v>
      </c>
      <c r="C4254" s="8" t="s">
        <v>11</v>
      </c>
      <c r="D4254" s="9">
        <v>34493.480000000003</v>
      </c>
      <c r="E4254" s="10">
        <v>36121.71</v>
      </c>
      <c r="F4254" s="10">
        <f>IFERROR(Table2[[#This Row],[Economic loss ($ million)]]*1000000 / Table2[[#This Row],[Total Waste (tons)]], NA())</f>
        <v>1047203.9933343923</v>
      </c>
      <c r="G4254" s="10" t="str">
        <f t="shared" si="66"/>
        <v>Medium</v>
      </c>
      <c r="H4254" s="10">
        <v>196.8</v>
      </c>
      <c r="I4254" s="10">
        <f>IFERROR(Table2[[#This Row],[Total Waste (tons)]] / (Table2[[#This Row],[Population (million)]]*1000), NA())</f>
        <v>0.29135467522594816</v>
      </c>
      <c r="J4254" s="10">
        <v>118.39</v>
      </c>
      <c r="K4254" s="10">
        <f>IFERROR(Table2[[#This Row],[Total Waste (tons)]] * Table2[[#This Row],[Household waste (%)]], NA())</f>
        <v>2266566.5707999999</v>
      </c>
      <c r="L4254" s="10">
        <v>65.709999999999994</v>
      </c>
      <c r="M4254" s="10">
        <f>SUMIFS(Table2[Household waste (%)], Table2[Country], "Australia", Table2[Year], 2020)</f>
        <v>1412.17</v>
      </c>
      <c r="N4254" s="10">
        <f>COUNTIFS(Table2[Year], "USA")</f>
        <v>0</v>
      </c>
    </row>
    <row r="4255" spans="1:14" x14ac:dyDescent="0.35">
      <c r="A4255" s="11" t="s">
        <v>29</v>
      </c>
      <c r="B4255" s="12">
        <v>2020</v>
      </c>
      <c r="C4255" s="11" t="s">
        <v>25</v>
      </c>
      <c r="D4255" s="12">
        <v>11092.49</v>
      </c>
      <c r="E4255" s="13">
        <v>10035</v>
      </c>
      <c r="F4255" s="13">
        <f>IFERROR(Table2[[#This Row],[Economic loss ($ million)]]*1000000 / Table2[[#This Row],[Total Waste (tons)]], NA())</f>
        <v>904666.12996721209</v>
      </c>
      <c r="G4255" s="13" t="str">
        <f t="shared" si="66"/>
        <v>Low</v>
      </c>
      <c r="H4255" s="13">
        <v>150.02000000000001</v>
      </c>
      <c r="I4255" s="13">
        <f>IFERROR(Table2[[#This Row],[Total Waste (tons)]] / (Table2[[#This Row],[Population (million)]]*1000), NA())</f>
        <v>9.1239142593933006E-3</v>
      </c>
      <c r="J4255" s="13">
        <v>1215.76</v>
      </c>
      <c r="K4255" s="13">
        <f>IFERROR(Table2[[#This Row],[Total Waste (tons)]] * Table2[[#This Row],[Household waste (%)]], NA())</f>
        <v>619848.34120000002</v>
      </c>
      <c r="L4255" s="13">
        <v>55.88</v>
      </c>
      <c r="M4255" s="10">
        <f>SUMIFS(Table2[Household waste (%)], Table2[Country], "Australia", Table2[Year], 2020)</f>
        <v>1412.17</v>
      </c>
      <c r="N4255" s="10">
        <f>COUNTIFS(Table2[Year], "USA")</f>
        <v>0</v>
      </c>
    </row>
    <row r="4256" spans="1:14" x14ac:dyDescent="0.35">
      <c r="A4256" s="8" t="s">
        <v>33</v>
      </c>
      <c r="B4256" s="9">
        <v>2024</v>
      </c>
      <c r="C4256" s="8" t="s">
        <v>22</v>
      </c>
      <c r="D4256" s="9">
        <v>13338.14</v>
      </c>
      <c r="E4256" s="10">
        <v>12307.87</v>
      </c>
      <c r="F4256" s="10">
        <f>IFERROR(Table2[[#This Row],[Economic loss ($ million)]]*1000000 / Table2[[#This Row],[Total Waste (tons)]], NA())</f>
        <v>922757.59588668286</v>
      </c>
      <c r="G4256" s="10" t="str">
        <f t="shared" si="66"/>
        <v>Low</v>
      </c>
      <c r="H4256" s="10">
        <v>112.42</v>
      </c>
      <c r="I4256" s="10">
        <f>IFERROR(Table2[[#This Row],[Total Waste (tons)]] / (Table2[[#This Row],[Population (million)]]*1000), NA())</f>
        <v>2.9638993822496778E-2</v>
      </c>
      <c r="J4256" s="10">
        <v>450.02</v>
      </c>
      <c r="K4256" s="10">
        <f>IFERROR(Table2[[#This Row],[Total Waste (tons)]] * Table2[[#This Row],[Household waste (%)]], NA())</f>
        <v>577808.22479999997</v>
      </c>
      <c r="L4256" s="10">
        <v>43.32</v>
      </c>
      <c r="M4256" s="10">
        <f>SUMIFS(Table2[Household waste (%)], Table2[Country], "Australia", Table2[Year], 2020)</f>
        <v>1412.17</v>
      </c>
      <c r="N4256" s="10">
        <f>COUNTIFS(Table2[Year], "USA")</f>
        <v>0</v>
      </c>
    </row>
    <row r="4257" spans="1:14" x14ac:dyDescent="0.35">
      <c r="A4257" s="11" t="s">
        <v>32</v>
      </c>
      <c r="B4257" s="12">
        <v>2020</v>
      </c>
      <c r="C4257" s="11" t="s">
        <v>22</v>
      </c>
      <c r="D4257" s="12">
        <v>25111.5</v>
      </c>
      <c r="E4257" s="13">
        <v>28295.66</v>
      </c>
      <c r="F4257" s="13">
        <f>IFERROR(Table2[[#This Row],[Economic loss ($ million)]]*1000000 / Table2[[#This Row],[Total Waste (tons)]], NA())</f>
        <v>1126800.8681281484</v>
      </c>
      <c r="G4257" s="13" t="str">
        <f t="shared" si="66"/>
        <v>High</v>
      </c>
      <c r="H4257" s="13">
        <v>190.76</v>
      </c>
      <c r="I4257" s="13">
        <f>IFERROR(Table2[[#This Row],[Total Waste (tons)]] / (Table2[[#This Row],[Population (million)]]*1000), NA())</f>
        <v>2.4563488570003227E-2</v>
      </c>
      <c r="J4257" s="13">
        <v>1022.31</v>
      </c>
      <c r="K4257" s="13">
        <f>IFERROR(Table2[[#This Row],[Total Waste (tons)]] * Table2[[#This Row],[Household waste (%)]], NA())</f>
        <v>1456718.115</v>
      </c>
      <c r="L4257" s="13">
        <v>58.01</v>
      </c>
      <c r="M4257" s="10">
        <f>SUMIFS(Table2[Household waste (%)], Table2[Country], "Australia", Table2[Year], 2020)</f>
        <v>1412.17</v>
      </c>
      <c r="N4257" s="10">
        <f>COUNTIFS(Table2[Year], "USA")</f>
        <v>0</v>
      </c>
    </row>
    <row r="4258" spans="1:14" x14ac:dyDescent="0.35">
      <c r="A4258" s="8" t="s">
        <v>8</v>
      </c>
      <c r="B4258" s="9">
        <v>2023</v>
      </c>
      <c r="C4258" s="8" t="s">
        <v>20</v>
      </c>
      <c r="D4258" s="9">
        <v>1434.79</v>
      </c>
      <c r="E4258" s="10">
        <v>1521.97</v>
      </c>
      <c r="F4258" s="10">
        <f>IFERROR(Table2[[#This Row],[Economic loss ($ million)]]*1000000 / Table2[[#This Row],[Total Waste (tons)]], NA())</f>
        <v>1060761.5051680037</v>
      </c>
      <c r="G4258" s="10" t="str">
        <f t="shared" si="66"/>
        <v>Medium</v>
      </c>
      <c r="H4258" s="10">
        <v>98.79</v>
      </c>
      <c r="I4258" s="10">
        <f>IFERROR(Table2[[#This Row],[Total Waste (tons)]] / (Table2[[#This Row],[Population (million)]]*1000), NA())</f>
        <v>1.2470253874166718E-3</v>
      </c>
      <c r="J4258" s="10">
        <v>1150.57</v>
      </c>
      <c r="K4258" s="10">
        <f>IFERROR(Table2[[#This Row],[Total Waste (tons)]] * Table2[[#This Row],[Household waste (%)]], NA())</f>
        <v>88296.976599999995</v>
      </c>
      <c r="L4258" s="10">
        <v>61.54</v>
      </c>
      <c r="M4258" s="10">
        <f>SUMIFS(Table2[Household waste (%)], Table2[Country], "Australia", Table2[Year], 2020)</f>
        <v>1412.17</v>
      </c>
      <c r="N4258" s="10">
        <f>COUNTIFS(Table2[Year], "USA")</f>
        <v>0</v>
      </c>
    </row>
    <row r="4259" spans="1:14" x14ac:dyDescent="0.35">
      <c r="A4259" s="11" t="s">
        <v>8</v>
      </c>
      <c r="B4259" s="12">
        <v>2024</v>
      </c>
      <c r="C4259" s="11" t="s">
        <v>25</v>
      </c>
      <c r="D4259" s="12">
        <v>17941.25</v>
      </c>
      <c r="E4259" s="13">
        <v>14499.25</v>
      </c>
      <c r="F4259" s="13">
        <f>IFERROR(Table2[[#This Row],[Economic loss ($ million)]]*1000000 / Table2[[#This Row],[Total Waste (tons)]], NA())</f>
        <v>808151.60593604122</v>
      </c>
      <c r="G4259" s="13" t="str">
        <f t="shared" si="66"/>
        <v>Low</v>
      </c>
      <c r="H4259" s="13">
        <v>165.11</v>
      </c>
      <c r="I4259" s="13">
        <f>IFERROR(Table2[[#This Row],[Total Waste (tons)]] / (Table2[[#This Row],[Population (million)]]*1000), NA())</f>
        <v>3.6425975555284852E-2</v>
      </c>
      <c r="J4259" s="13">
        <v>492.54</v>
      </c>
      <c r="K4259" s="13">
        <f>IFERROR(Table2[[#This Row],[Total Waste (tons)]] * Table2[[#This Row],[Household waste (%)]], NA())</f>
        <v>590446.53749999998</v>
      </c>
      <c r="L4259" s="13">
        <v>32.909999999999997</v>
      </c>
      <c r="M4259" s="10">
        <f>SUMIFS(Table2[Household waste (%)], Table2[Country], "Australia", Table2[Year], 2020)</f>
        <v>1412.17</v>
      </c>
      <c r="N4259" s="10">
        <f>COUNTIFS(Table2[Year], "USA")</f>
        <v>0</v>
      </c>
    </row>
    <row r="4260" spans="1:14" x14ac:dyDescent="0.35">
      <c r="A4260" s="8" t="s">
        <v>23</v>
      </c>
      <c r="B4260" s="9">
        <v>2022</v>
      </c>
      <c r="C4260" s="8" t="s">
        <v>19</v>
      </c>
      <c r="D4260" s="9">
        <v>48372.88</v>
      </c>
      <c r="E4260" s="10">
        <v>48305</v>
      </c>
      <c r="F4260" s="10">
        <f>IFERROR(Table2[[#This Row],[Economic loss ($ million)]]*1000000 / Table2[[#This Row],[Total Waste (tons)]], NA())</f>
        <v>998596.73436851404</v>
      </c>
      <c r="G4260" s="10" t="str">
        <f t="shared" si="66"/>
        <v>Medium</v>
      </c>
      <c r="H4260" s="10">
        <v>177.17</v>
      </c>
      <c r="I4260" s="10">
        <f>IFERROR(Table2[[#This Row],[Total Waste (tons)]] / (Table2[[#This Row],[Population (million)]]*1000), NA())</f>
        <v>3.751958860440404E-2</v>
      </c>
      <c r="J4260" s="10">
        <v>1289.27</v>
      </c>
      <c r="K4260" s="10">
        <f>IFERROR(Table2[[#This Row],[Total Waste (tons)]] * Table2[[#This Row],[Household waste (%)]], NA())</f>
        <v>1720139.6128</v>
      </c>
      <c r="L4260" s="10">
        <v>35.56</v>
      </c>
      <c r="M4260" s="10">
        <f>SUMIFS(Table2[Household waste (%)], Table2[Country], "Australia", Table2[Year], 2020)</f>
        <v>1412.17</v>
      </c>
      <c r="N4260" s="10">
        <f>COUNTIFS(Table2[Year], "USA")</f>
        <v>0</v>
      </c>
    </row>
    <row r="4261" spans="1:14" x14ac:dyDescent="0.35">
      <c r="A4261" s="11" t="s">
        <v>24</v>
      </c>
      <c r="B4261" s="12">
        <v>2024</v>
      </c>
      <c r="C4261" s="11" t="s">
        <v>13</v>
      </c>
      <c r="D4261" s="12">
        <v>9666.4</v>
      </c>
      <c r="E4261" s="13">
        <v>9795.89</v>
      </c>
      <c r="F4261" s="13">
        <f>IFERROR(Table2[[#This Row],[Economic loss ($ million)]]*1000000 / Table2[[#This Row],[Total Waste (tons)]], NA())</f>
        <v>1013395.8867830837</v>
      </c>
      <c r="G4261" s="13" t="str">
        <f t="shared" si="66"/>
        <v>Medium</v>
      </c>
      <c r="H4261" s="13">
        <v>192.07</v>
      </c>
      <c r="I4261" s="13">
        <f>IFERROR(Table2[[#This Row],[Total Waste (tons)]] / (Table2[[#This Row],[Population (million)]]*1000), NA())</f>
        <v>3.211855396065922E-2</v>
      </c>
      <c r="J4261" s="13">
        <v>300.95999999999998</v>
      </c>
      <c r="K4261" s="13">
        <f>IFERROR(Table2[[#This Row],[Total Waste (tons)]] * Table2[[#This Row],[Household waste (%)]], NA())</f>
        <v>605019.97600000002</v>
      </c>
      <c r="L4261" s="13">
        <v>62.59</v>
      </c>
      <c r="M4261" s="10">
        <f>SUMIFS(Table2[Household waste (%)], Table2[Country], "Australia", Table2[Year], 2020)</f>
        <v>1412.17</v>
      </c>
      <c r="N4261" s="10">
        <f>COUNTIFS(Table2[Year], "USA")</f>
        <v>0</v>
      </c>
    </row>
    <row r="4262" spans="1:14" x14ac:dyDescent="0.35">
      <c r="A4262" s="8" t="s">
        <v>17</v>
      </c>
      <c r="B4262" s="9">
        <v>2021</v>
      </c>
      <c r="C4262" s="8" t="s">
        <v>11</v>
      </c>
      <c r="D4262" s="9">
        <v>10461.91</v>
      </c>
      <c r="E4262" s="10">
        <v>12442.68</v>
      </c>
      <c r="F4262" s="10">
        <f>IFERROR(Table2[[#This Row],[Economic loss ($ million)]]*1000000 / Table2[[#This Row],[Total Waste (tons)]], NA())</f>
        <v>1189331.5847679821</v>
      </c>
      <c r="G4262" s="10" t="str">
        <f t="shared" si="66"/>
        <v>High</v>
      </c>
      <c r="H4262" s="10">
        <v>39.159999999999997</v>
      </c>
      <c r="I4262" s="10">
        <f>IFERROR(Table2[[#This Row],[Total Waste (tons)]] / (Table2[[#This Row],[Population (million)]]*1000), NA())</f>
        <v>1.1957835181163562E-2</v>
      </c>
      <c r="J4262" s="10">
        <v>874.9</v>
      </c>
      <c r="K4262" s="10">
        <f>IFERROR(Table2[[#This Row],[Total Waste (tons)]] * Table2[[#This Row],[Household waste (%)]], NA())</f>
        <v>345556.8873</v>
      </c>
      <c r="L4262" s="10">
        <v>33.03</v>
      </c>
      <c r="M4262" s="10">
        <f>SUMIFS(Table2[Household waste (%)], Table2[Country], "Australia", Table2[Year], 2020)</f>
        <v>1412.17</v>
      </c>
      <c r="N4262" s="10">
        <f>COUNTIFS(Table2[Year], "USA")</f>
        <v>0</v>
      </c>
    </row>
    <row r="4263" spans="1:14" x14ac:dyDescent="0.35">
      <c r="A4263" s="11" t="s">
        <v>30</v>
      </c>
      <c r="B4263" s="12">
        <v>2022</v>
      </c>
      <c r="C4263" s="11" t="s">
        <v>11</v>
      </c>
      <c r="D4263" s="12">
        <v>24836.07</v>
      </c>
      <c r="E4263" s="13">
        <v>23121.8</v>
      </c>
      <c r="F4263" s="13">
        <f>IFERROR(Table2[[#This Row],[Economic loss ($ million)]]*1000000 / Table2[[#This Row],[Total Waste (tons)]], NA())</f>
        <v>930976.59975994588</v>
      </c>
      <c r="G4263" s="13" t="str">
        <f t="shared" si="66"/>
        <v>Low</v>
      </c>
      <c r="H4263" s="13">
        <v>68.62</v>
      </c>
      <c r="I4263" s="13">
        <f>IFERROR(Table2[[#This Row],[Total Waste (tons)]] / (Table2[[#This Row],[Population (million)]]*1000), NA())</f>
        <v>1.8945237768318916E-2</v>
      </c>
      <c r="J4263" s="13">
        <v>1310.94</v>
      </c>
      <c r="K4263" s="13">
        <f>IFERROR(Table2[[#This Row],[Total Waste (tons)]] * Table2[[#This Row],[Household waste (%)]], NA())</f>
        <v>1249502.6817000001</v>
      </c>
      <c r="L4263" s="13">
        <v>50.31</v>
      </c>
      <c r="M4263" s="10">
        <f>SUMIFS(Table2[Household waste (%)], Table2[Country], "Australia", Table2[Year], 2020)</f>
        <v>1412.17</v>
      </c>
      <c r="N4263" s="10">
        <f>COUNTIFS(Table2[Year], "USA")</f>
        <v>0</v>
      </c>
    </row>
    <row r="4264" spans="1:14" x14ac:dyDescent="0.35">
      <c r="A4264" s="8" t="s">
        <v>26</v>
      </c>
      <c r="B4264" s="9">
        <v>2019</v>
      </c>
      <c r="C4264" s="8" t="s">
        <v>11</v>
      </c>
      <c r="D4264" s="9">
        <v>13807.04</v>
      </c>
      <c r="E4264" s="10">
        <v>11632.83</v>
      </c>
      <c r="F4264" s="10">
        <f>IFERROR(Table2[[#This Row],[Economic loss ($ million)]]*1000000 / Table2[[#This Row],[Total Waste (tons)]], NA())</f>
        <v>842528.88381579251</v>
      </c>
      <c r="G4264" s="10" t="str">
        <f t="shared" si="66"/>
        <v>Low</v>
      </c>
      <c r="H4264" s="10">
        <v>23.49</v>
      </c>
      <c r="I4264" s="10">
        <f>IFERROR(Table2[[#This Row],[Total Waste (tons)]] / (Table2[[#This Row],[Population (million)]]*1000), NA())</f>
        <v>2.1110068037611805E-2</v>
      </c>
      <c r="J4264" s="10">
        <v>654.04999999999995</v>
      </c>
      <c r="K4264" s="10">
        <f>IFERROR(Table2[[#This Row],[Total Waste (tons)]] * Table2[[#This Row],[Household waste (%)]], NA())</f>
        <v>751655.25760000001</v>
      </c>
      <c r="L4264" s="10">
        <v>54.44</v>
      </c>
      <c r="M4264" s="10">
        <f>SUMIFS(Table2[Household waste (%)], Table2[Country], "Australia", Table2[Year], 2020)</f>
        <v>1412.17</v>
      </c>
      <c r="N4264" s="10">
        <f>COUNTIFS(Table2[Year], "USA")</f>
        <v>0</v>
      </c>
    </row>
    <row r="4265" spans="1:14" x14ac:dyDescent="0.35">
      <c r="A4265" s="11" t="s">
        <v>26</v>
      </c>
      <c r="B4265" s="12">
        <v>2022</v>
      </c>
      <c r="C4265" s="11" t="s">
        <v>11</v>
      </c>
      <c r="D4265" s="12">
        <v>49395.14</v>
      </c>
      <c r="E4265" s="13">
        <v>40327.449999999997</v>
      </c>
      <c r="F4265" s="13">
        <f>IFERROR(Table2[[#This Row],[Economic loss ($ million)]]*1000000 / Table2[[#This Row],[Total Waste (tons)]], NA())</f>
        <v>816425.46210011758</v>
      </c>
      <c r="G4265" s="13" t="str">
        <f t="shared" si="66"/>
        <v>Low</v>
      </c>
      <c r="H4265" s="13">
        <v>100.35</v>
      </c>
      <c r="I4265" s="13">
        <f>IFERROR(Table2[[#This Row],[Total Waste (tons)]] / (Table2[[#This Row],[Population (million)]]*1000), NA())</f>
        <v>4.398851199116581E-2</v>
      </c>
      <c r="J4265" s="13">
        <v>1122.9100000000001</v>
      </c>
      <c r="K4265" s="13">
        <f>IFERROR(Table2[[#This Row],[Total Waste (tons)]] * Table2[[#This Row],[Household waste (%)]], NA())</f>
        <v>2056319.6782000002</v>
      </c>
      <c r="L4265" s="13">
        <v>41.63</v>
      </c>
      <c r="M4265" s="10">
        <f>SUMIFS(Table2[Household waste (%)], Table2[Country], "Australia", Table2[Year], 2020)</f>
        <v>1412.17</v>
      </c>
      <c r="N4265" s="10">
        <f>COUNTIFS(Table2[Year], "USA")</f>
        <v>0</v>
      </c>
    </row>
    <row r="4266" spans="1:14" x14ac:dyDescent="0.35">
      <c r="A4266" s="8" t="s">
        <v>16</v>
      </c>
      <c r="B4266" s="9">
        <v>2018</v>
      </c>
      <c r="C4266" s="8" t="s">
        <v>15</v>
      </c>
      <c r="D4266" s="9">
        <v>20942.04</v>
      </c>
      <c r="E4266" s="10">
        <v>18650.07</v>
      </c>
      <c r="F4266" s="10">
        <f>IFERROR(Table2[[#This Row],[Economic loss ($ million)]]*1000000 / Table2[[#This Row],[Total Waste (tons)]], NA())</f>
        <v>890556.50738896488</v>
      </c>
      <c r="G4266" s="10" t="str">
        <f t="shared" si="66"/>
        <v>Low</v>
      </c>
      <c r="H4266" s="10">
        <v>124.24</v>
      </c>
      <c r="I4266" s="10">
        <f>IFERROR(Table2[[#This Row],[Total Waste (tons)]] / (Table2[[#This Row],[Population (million)]]*1000), NA())</f>
        <v>0.16352026235652378</v>
      </c>
      <c r="J4266" s="10">
        <v>128.07</v>
      </c>
      <c r="K4266" s="10">
        <f>IFERROR(Table2[[#This Row],[Total Waste (tons)]] * Table2[[#This Row],[Household waste (%)]], NA())</f>
        <v>1018411.4052000002</v>
      </c>
      <c r="L4266" s="10">
        <v>48.63</v>
      </c>
      <c r="M4266" s="10">
        <f>SUMIFS(Table2[Household waste (%)], Table2[Country], "Australia", Table2[Year], 2020)</f>
        <v>1412.17</v>
      </c>
      <c r="N4266" s="10">
        <f>COUNTIFS(Table2[Year], "USA")</f>
        <v>0</v>
      </c>
    </row>
    <row r="4267" spans="1:14" x14ac:dyDescent="0.35">
      <c r="A4267" s="11" t="s">
        <v>18</v>
      </c>
      <c r="B4267" s="12">
        <v>2019</v>
      </c>
      <c r="C4267" s="11" t="s">
        <v>19</v>
      </c>
      <c r="D4267" s="12">
        <v>10367.07</v>
      </c>
      <c r="E4267" s="13">
        <v>11883.66</v>
      </c>
      <c r="F4267" s="13">
        <f>IFERROR(Table2[[#This Row],[Economic loss ($ million)]]*1000000 / Table2[[#This Row],[Total Waste (tons)]], NA())</f>
        <v>1146289.1636691948</v>
      </c>
      <c r="G4267" s="13" t="str">
        <f t="shared" si="66"/>
        <v>High</v>
      </c>
      <c r="H4267" s="13">
        <v>128.72999999999999</v>
      </c>
      <c r="I4267" s="13">
        <f>IFERROR(Table2[[#This Row],[Total Waste (tons)]] / (Table2[[#This Row],[Population (million)]]*1000), NA())</f>
        <v>2.2395917044718081E-2</v>
      </c>
      <c r="J4267" s="13">
        <v>462.9</v>
      </c>
      <c r="K4267" s="13">
        <f>IFERROR(Table2[[#This Row],[Total Waste (tons)]] * Table2[[#This Row],[Household waste (%)]], NA())</f>
        <v>552564.83100000001</v>
      </c>
      <c r="L4267" s="13">
        <v>53.3</v>
      </c>
      <c r="M4267" s="10">
        <f>SUMIFS(Table2[Household waste (%)], Table2[Country], "Australia", Table2[Year], 2020)</f>
        <v>1412.17</v>
      </c>
      <c r="N4267" s="10">
        <f>COUNTIFS(Table2[Year], "USA")</f>
        <v>0</v>
      </c>
    </row>
    <row r="4268" spans="1:14" x14ac:dyDescent="0.35">
      <c r="A4268" s="8" t="s">
        <v>12</v>
      </c>
      <c r="B4268" s="9">
        <v>2023</v>
      </c>
      <c r="C4268" s="8" t="s">
        <v>13</v>
      </c>
      <c r="D4268" s="9">
        <v>39760.39</v>
      </c>
      <c r="E4268" s="10">
        <v>38052.74</v>
      </c>
      <c r="F4268" s="10">
        <f>IFERROR(Table2[[#This Row],[Economic loss ($ million)]]*1000000 / Table2[[#This Row],[Total Waste (tons)]], NA())</f>
        <v>957051.47761377599</v>
      </c>
      <c r="G4268" s="10" t="str">
        <f t="shared" si="66"/>
        <v>Medium</v>
      </c>
      <c r="H4268" s="10">
        <v>70.239999999999995</v>
      </c>
      <c r="I4268" s="10">
        <f>IFERROR(Table2[[#This Row],[Total Waste (tons)]] / (Table2[[#This Row],[Population (million)]]*1000), NA())</f>
        <v>4.7249423648247177E-2</v>
      </c>
      <c r="J4268" s="10">
        <v>841.5</v>
      </c>
      <c r="K4268" s="10">
        <f>IFERROR(Table2[[#This Row],[Total Waste (tons)]] * Table2[[#This Row],[Household waste (%)]], NA())</f>
        <v>1663972.3215000001</v>
      </c>
      <c r="L4268" s="10">
        <v>41.85</v>
      </c>
      <c r="M4268" s="10">
        <f>SUMIFS(Table2[Household waste (%)], Table2[Country], "Australia", Table2[Year], 2020)</f>
        <v>1412.17</v>
      </c>
      <c r="N4268" s="10">
        <f>COUNTIFS(Table2[Year], "USA")</f>
        <v>0</v>
      </c>
    </row>
    <row r="4269" spans="1:14" x14ac:dyDescent="0.35">
      <c r="A4269" s="11" t="s">
        <v>12</v>
      </c>
      <c r="B4269" s="12">
        <v>2024</v>
      </c>
      <c r="C4269" s="11" t="s">
        <v>11</v>
      </c>
      <c r="D4269" s="12">
        <v>47659.16</v>
      </c>
      <c r="E4269" s="13">
        <v>56031.37</v>
      </c>
      <c r="F4269" s="13">
        <f>IFERROR(Table2[[#This Row],[Economic loss ($ million)]]*1000000 / Table2[[#This Row],[Total Waste (tons)]], NA())</f>
        <v>1175668.433937988</v>
      </c>
      <c r="G4269" s="13" t="str">
        <f t="shared" si="66"/>
        <v>High</v>
      </c>
      <c r="H4269" s="13">
        <v>89.22</v>
      </c>
      <c r="I4269" s="13">
        <f>IFERROR(Table2[[#This Row],[Total Waste (tons)]] / (Table2[[#This Row],[Population (million)]]*1000), NA())</f>
        <v>4.6504908178997294E-2</v>
      </c>
      <c r="J4269" s="13">
        <v>1024.82</v>
      </c>
      <c r="K4269" s="13">
        <f>IFERROR(Table2[[#This Row],[Total Waste (tons)]] * Table2[[#This Row],[Household waste (%)]], NA())</f>
        <v>2983940.0076000001</v>
      </c>
      <c r="L4269" s="13">
        <v>62.61</v>
      </c>
      <c r="M4269" s="10">
        <f>SUMIFS(Table2[Household waste (%)], Table2[Country], "Australia", Table2[Year], 2020)</f>
        <v>1412.17</v>
      </c>
      <c r="N4269" s="10">
        <f>COUNTIFS(Table2[Year], "USA")</f>
        <v>0</v>
      </c>
    </row>
    <row r="4270" spans="1:14" x14ac:dyDescent="0.35">
      <c r="A4270" s="8" t="s">
        <v>27</v>
      </c>
      <c r="B4270" s="9">
        <v>2022</v>
      </c>
      <c r="C4270" s="8" t="s">
        <v>15</v>
      </c>
      <c r="D4270" s="9">
        <v>14009.07</v>
      </c>
      <c r="E4270" s="10">
        <v>12256.59</v>
      </c>
      <c r="F4270" s="10">
        <f>IFERROR(Table2[[#This Row],[Economic loss ($ million)]]*1000000 / Table2[[#This Row],[Total Waste (tons)]], NA())</f>
        <v>874903.90154378559</v>
      </c>
      <c r="G4270" s="10" t="str">
        <f t="shared" si="66"/>
        <v>Low</v>
      </c>
      <c r="H4270" s="10">
        <v>145.34</v>
      </c>
      <c r="I4270" s="10">
        <f>IFERROR(Table2[[#This Row],[Total Waste (tons)]] / (Table2[[#This Row],[Population (million)]]*1000), NA())</f>
        <v>1.0908111938206622E-2</v>
      </c>
      <c r="J4270" s="10">
        <v>1284.28</v>
      </c>
      <c r="K4270" s="10">
        <f>IFERROR(Table2[[#This Row],[Total Waste (tons)]] * Table2[[#This Row],[Household waste (%)]], NA())</f>
        <v>709139.12339999992</v>
      </c>
      <c r="L4270" s="10">
        <v>50.62</v>
      </c>
      <c r="M4270" s="10">
        <f>SUMIFS(Table2[Household waste (%)], Table2[Country], "Australia", Table2[Year], 2020)</f>
        <v>1412.17</v>
      </c>
      <c r="N4270" s="10">
        <f>COUNTIFS(Table2[Year], "USA")</f>
        <v>0</v>
      </c>
    </row>
    <row r="4271" spans="1:14" x14ac:dyDescent="0.35">
      <c r="A4271" s="11" t="s">
        <v>27</v>
      </c>
      <c r="B4271" s="12">
        <v>2019</v>
      </c>
      <c r="C4271" s="11" t="s">
        <v>19</v>
      </c>
      <c r="D4271" s="12">
        <v>43154.38</v>
      </c>
      <c r="E4271" s="13">
        <v>37000.11</v>
      </c>
      <c r="F4271" s="13">
        <f>IFERROR(Table2[[#This Row],[Economic loss ($ million)]]*1000000 / Table2[[#This Row],[Total Waste (tons)]], NA())</f>
        <v>857389.44691129855</v>
      </c>
      <c r="G4271" s="13" t="str">
        <f t="shared" si="66"/>
        <v>Low</v>
      </c>
      <c r="H4271" s="13">
        <v>175.09</v>
      </c>
      <c r="I4271" s="13">
        <f>IFERROR(Table2[[#This Row],[Total Waste (tons)]] / (Table2[[#This Row],[Population (million)]]*1000), NA())</f>
        <v>3.9325994441153686E-2</v>
      </c>
      <c r="J4271" s="13">
        <v>1097.3499999999999</v>
      </c>
      <c r="K4271" s="13">
        <f>IFERROR(Table2[[#This Row],[Total Waste (tons)]] * Table2[[#This Row],[Household waste (%)]], NA())</f>
        <v>1317934.7651999998</v>
      </c>
      <c r="L4271" s="13">
        <v>30.54</v>
      </c>
      <c r="M4271" s="10">
        <f>SUMIFS(Table2[Household waste (%)], Table2[Country], "Australia", Table2[Year], 2020)</f>
        <v>1412.17</v>
      </c>
      <c r="N4271" s="10">
        <f>COUNTIFS(Table2[Year], "USA")</f>
        <v>0</v>
      </c>
    </row>
    <row r="4272" spans="1:14" x14ac:dyDescent="0.35">
      <c r="A4272" s="8" t="s">
        <v>10</v>
      </c>
      <c r="B4272" s="9">
        <v>2023</v>
      </c>
      <c r="C4272" s="8" t="s">
        <v>20</v>
      </c>
      <c r="D4272" s="9">
        <v>21517.15</v>
      </c>
      <c r="E4272" s="10">
        <v>25165.97</v>
      </c>
      <c r="F4272" s="10">
        <f>IFERROR(Table2[[#This Row],[Economic loss ($ million)]]*1000000 / Table2[[#This Row],[Total Waste (tons)]], NA())</f>
        <v>1169577.2906727889</v>
      </c>
      <c r="G4272" s="10" t="str">
        <f t="shared" si="66"/>
        <v>High</v>
      </c>
      <c r="H4272" s="10">
        <v>61.64</v>
      </c>
      <c r="I4272" s="10">
        <f>IFERROR(Table2[[#This Row],[Total Waste (tons)]] / (Table2[[#This Row],[Population (million)]]*1000), NA())</f>
        <v>4.2087334963325188E-2</v>
      </c>
      <c r="J4272" s="10">
        <v>511.25</v>
      </c>
      <c r="K4272" s="10">
        <f>IFERROR(Table2[[#This Row],[Total Waste (tons)]] * Table2[[#This Row],[Household waste (%)]], NA())</f>
        <v>657994.44700000004</v>
      </c>
      <c r="L4272" s="10">
        <v>30.58</v>
      </c>
      <c r="M4272" s="10">
        <f>SUMIFS(Table2[Household waste (%)], Table2[Country], "Australia", Table2[Year], 2020)</f>
        <v>1412.17</v>
      </c>
      <c r="N4272" s="10">
        <f>COUNTIFS(Table2[Year], "USA")</f>
        <v>0</v>
      </c>
    </row>
    <row r="4273" spans="1:14" x14ac:dyDescent="0.35">
      <c r="A4273" s="11" t="s">
        <v>8</v>
      </c>
      <c r="B4273" s="12">
        <v>2019</v>
      </c>
      <c r="C4273" s="11" t="s">
        <v>13</v>
      </c>
      <c r="D4273" s="12">
        <v>15479.16</v>
      </c>
      <c r="E4273" s="13">
        <v>16007.31</v>
      </c>
      <c r="F4273" s="13">
        <f>IFERROR(Table2[[#This Row],[Economic loss ($ million)]]*1000000 / Table2[[#This Row],[Total Waste (tons)]], NA())</f>
        <v>1034120.0685308506</v>
      </c>
      <c r="G4273" s="13" t="str">
        <f t="shared" si="66"/>
        <v>Medium</v>
      </c>
      <c r="H4273" s="13">
        <v>34.64</v>
      </c>
      <c r="I4273" s="13">
        <f>IFERROR(Table2[[#This Row],[Total Waste (tons)]] / (Table2[[#This Row],[Population (million)]]*1000), NA())</f>
        <v>6.9883340857787815E-2</v>
      </c>
      <c r="J4273" s="13">
        <v>221.5</v>
      </c>
      <c r="K4273" s="13">
        <f>IFERROR(Table2[[#This Row],[Total Waste (tons)]] * Table2[[#This Row],[Household waste (%)]], NA())</f>
        <v>482949.79199999996</v>
      </c>
      <c r="L4273" s="13">
        <v>31.2</v>
      </c>
      <c r="M4273" s="10">
        <f>SUMIFS(Table2[Household waste (%)], Table2[Country], "Australia", Table2[Year], 2020)</f>
        <v>1412.17</v>
      </c>
      <c r="N4273" s="10">
        <f>COUNTIFS(Table2[Year], "USA")</f>
        <v>0</v>
      </c>
    </row>
    <row r="4274" spans="1:14" x14ac:dyDescent="0.35">
      <c r="A4274" s="8" t="s">
        <v>14</v>
      </c>
      <c r="B4274" s="9">
        <v>2018</v>
      </c>
      <c r="C4274" s="8" t="s">
        <v>13</v>
      </c>
      <c r="D4274" s="9">
        <v>7634.8</v>
      </c>
      <c r="E4274" s="10">
        <v>6920.6</v>
      </c>
      <c r="F4274" s="10">
        <f>IFERROR(Table2[[#This Row],[Economic loss ($ million)]]*1000000 / Table2[[#This Row],[Total Waste (tons)]], NA())</f>
        <v>906454.65500078583</v>
      </c>
      <c r="G4274" s="10" t="str">
        <f t="shared" si="66"/>
        <v>Low</v>
      </c>
      <c r="H4274" s="10">
        <v>152.62</v>
      </c>
      <c r="I4274" s="10">
        <f>IFERROR(Table2[[#This Row],[Total Waste (tons)]] / (Table2[[#This Row],[Population (million)]]*1000), NA())</f>
        <v>9.3139120675352557E-3</v>
      </c>
      <c r="J4274" s="10">
        <v>819.72</v>
      </c>
      <c r="K4274" s="10">
        <f>IFERROR(Table2[[#This Row],[Total Waste (tons)]] * Table2[[#This Row],[Household waste (%)]], NA())</f>
        <v>529702.424</v>
      </c>
      <c r="L4274" s="10">
        <v>69.38</v>
      </c>
      <c r="M4274" s="10">
        <f>SUMIFS(Table2[Household waste (%)], Table2[Country], "Australia", Table2[Year], 2020)</f>
        <v>1412.17</v>
      </c>
      <c r="N4274" s="10">
        <f>COUNTIFS(Table2[Year], "USA")</f>
        <v>0</v>
      </c>
    </row>
    <row r="4275" spans="1:14" x14ac:dyDescent="0.35">
      <c r="A4275" s="11" t="s">
        <v>14</v>
      </c>
      <c r="B4275" s="12">
        <v>2018</v>
      </c>
      <c r="C4275" s="11" t="s">
        <v>15</v>
      </c>
      <c r="D4275" s="12">
        <v>3715.38</v>
      </c>
      <c r="E4275" s="13">
        <v>4207.47</v>
      </c>
      <c r="F4275" s="13">
        <f>IFERROR(Table2[[#This Row],[Economic loss ($ million)]]*1000000 / Table2[[#This Row],[Total Waste (tons)]], NA())</f>
        <v>1132446.748381054</v>
      </c>
      <c r="G4275" s="13" t="str">
        <f t="shared" si="66"/>
        <v>High</v>
      </c>
      <c r="H4275" s="13">
        <v>146.4</v>
      </c>
      <c r="I4275" s="13">
        <f>IFERROR(Table2[[#This Row],[Total Waste (tons)]] / (Table2[[#This Row],[Population (million)]]*1000), NA())</f>
        <v>3.6273443525632891E-3</v>
      </c>
      <c r="J4275" s="13">
        <v>1024.27</v>
      </c>
      <c r="K4275" s="13">
        <f>IFERROR(Table2[[#This Row],[Total Waste (tons)]] * Table2[[#This Row],[Household waste (%)]], NA())</f>
        <v>241648.31520000004</v>
      </c>
      <c r="L4275" s="13">
        <v>65.040000000000006</v>
      </c>
      <c r="M4275" s="10">
        <f>SUMIFS(Table2[Household waste (%)], Table2[Country], "Australia", Table2[Year], 2020)</f>
        <v>1412.17</v>
      </c>
      <c r="N4275" s="10">
        <f>COUNTIFS(Table2[Year], "USA")</f>
        <v>0</v>
      </c>
    </row>
    <row r="4276" spans="1:14" x14ac:dyDescent="0.35">
      <c r="A4276" s="8" t="s">
        <v>32</v>
      </c>
      <c r="B4276" s="9">
        <v>2022</v>
      </c>
      <c r="C4276" s="8" t="s">
        <v>20</v>
      </c>
      <c r="D4276" s="9">
        <v>44914.43</v>
      </c>
      <c r="E4276" s="10">
        <v>37679.79</v>
      </c>
      <c r="F4276" s="10">
        <f>IFERROR(Table2[[#This Row],[Economic loss ($ million)]]*1000000 / Table2[[#This Row],[Total Waste (tons)]], NA())</f>
        <v>838923.92712097208</v>
      </c>
      <c r="G4276" s="10" t="str">
        <f t="shared" si="66"/>
        <v>Low</v>
      </c>
      <c r="H4276" s="10">
        <v>167.65</v>
      </c>
      <c r="I4276" s="10">
        <f>IFERROR(Table2[[#This Row],[Total Waste (tons)]] / (Table2[[#This Row],[Population (million)]]*1000), NA())</f>
        <v>4.9471224487548052E-2</v>
      </c>
      <c r="J4276" s="10">
        <v>907.89</v>
      </c>
      <c r="K4276" s="10">
        <f>IFERROR(Table2[[#This Row],[Total Waste (tons)]] * Table2[[#This Row],[Household waste (%)]], NA())</f>
        <v>2664773.1318999999</v>
      </c>
      <c r="L4276" s="10">
        <v>59.33</v>
      </c>
      <c r="M4276" s="10">
        <f>SUMIFS(Table2[Household waste (%)], Table2[Country], "Australia", Table2[Year], 2020)</f>
        <v>1412.17</v>
      </c>
      <c r="N4276" s="10">
        <f>COUNTIFS(Table2[Year], "USA")</f>
        <v>0</v>
      </c>
    </row>
    <row r="4277" spans="1:14" x14ac:dyDescent="0.35">
      <c r="A4277" s="11" t="s">
        <v>35</v>
      </c>
      <c r="B4277" s="12">
        <v>2023</v>
      </c>
      <c r="C4277" s="11" t="s">
        <v>25</v>
      </c>
      <c r="D4277" s="12">
        <v>48952.68</v>
      </c>
      <c r="E4277" s="13">
        <v>45037.440000000002</v>
      </c>
      <c r="F4277" s="13">
        <f>IFERROR(Table2[[#This Row],[Economic loss ($ million)]]*1000000 / Table2[[#This Row],[Total Waste (tons)]], NA())</f>
        <v>920019.90493676753</v>
      </c>
      <c r="G4277" s="13" t="str">
        <f t="shared" si="66"/>
        <v>Low</v>
      </c>
      <c r="H4277" s="13">
        <v>127.04</v>
      </c>
      <c r="I4277" s="13">
        <f>IFERROR(Table2[[#This Row],[Total Waste (tons)]] / (Table2[[#This Row],[Population (million)]]*1000), NA())</f>
        <v>0.10079411946383347</v>
      </c>
      <c r="J4277" s="13">
        <v>485.67</v>
      </c>
      <c r="K4277" s="13">
        <f>IFERROR(Table2[[#This Row],[Total Waste (tons)]] * Table2[[#This Row],[Household waste (%)]], NA())</f>
        <v>3079613.0987999998</v>
      </c>
      <c r="L4277" s="13">
        <v>62.91</v>
      </c>
      <c r="M4277" s="10">
        <f>SUMIFS(Table2[Household waste (%)], Table2[Country], "Australia", Table2[Year], 2020)</f>
        <v>1412.17</v>
      </c>
      <c r="N4277" s="10">
        <f>COUNTIFS(Table2[Year], "USA")</f>
        <v>0</v>
      </c>
    </row>
    <row r="4278" spans="1:14" x14ac:dyDescent="0.35">
      <c r="A4278" s="8" t="s">
        <v>31</v>
      </c>
      <c r="B4278" s="9">
        <v>2023</v>
      </c>
      <c r="C4278" s="8" t="s">
        <v>20</v>
      </c>
      <c r="D4278" s="9">
        <v>18528.169999999998</v>
      </c>
      <c r="E4278" s="10">
        <v>15310.1</v>
      </c>
      <c r="F4278" s="10">
        <f>IFERROR(Table2[[#This Row],[Economic loss ($ million)]]*1000000 / Table2[[#This Row],[Total Waste (tons)]], NA())</f>
        <v>826314.74128313817</v>
      </c>
      <c r="G4278" s="10" t="str">
        <f t="shared" si="66"/>
        <v>Low</v>
      </c>
      <c r="H4278" s="10">
        <v>39.67</v>
      </c>
      <c r="I4278" s="10">
        <f>IFERROR(Table2[[#This Row],[Total Waste (tons)]] / (Table2[[#This Row],[Population (million)]]*1000), NA())</f>
        <v>3.1626672811689197E-2</v>
      </c>
      <c r="J4278" s="10">
        <v>585.84</v>
      </c>
      <c r="K4278" s="10">
        <f>IFERROR(Table2[[#This Row],[Total Waste (tons)]] * Table2[[#This Row],[Household waste (%)]], NA())</f>
        <v>620878.97669999988</v>
      </c>
      <c r="L4278" s="10">
        <v>33.51</v>
      </c>
      <c r="M4278" s="10">
        <f>SUMIFS(Table2[Household waste (%)], Table2[Country], "Australia", Table2[Year], 2020)</f>
        <v>1412.17</v>
      </c>
      <c r="N4278" s="10">
        <f>COUNTIFS(Table2[Year], "USA")</f>
        <v>0</v>
      </c>
    </row>
    <row r="4279" spans="1:14" x14ac:dyDescent="0.35">
      <c r="A4279" s="11" t="s">
        <v>24</v>
      </c>
      <c r="B4279" s="12">
        <v>2021</v>
      </c>
      <c r="C4279" s="11" t="s">
        <v>20</v>
      </c>
      <c r="D4279" s="12">
        <v>6924.7</v>
      </c>
      <c r="E4279" s="13">
        <v>6480.12</v>
      </c>
      <c r="F4279" s="13">
        <f>IFERROR(Table2[[#This Row],[Economic loss ($ million)]]*1000000 / Table2[[#This Row],[Total Waste (tons)]], NA())</f>
        <v>935797.94070501253</v>
      </c>
      <c r="G4279" s="13" t="str">
        <f t="shared" si="66"/>
        <v>Low</v>
      </c>
      <c r="H4279" s="13">
        <v>81.489999999999995</v>
      </c>
      <c r="I4279" s="13">
        <f>IFERROR(Table2[[#This Row],[Total Waste (tons)]] / (Table2[[#This Row],[Population (million)]]*1000), NA())</f>
        <v>8.5261706293017474E-3</v>
      </c>
      <c r="J4279" s="13">
        <v>812.17</v>
      </c>
      <c r="K4279" s="13">
        <f>IFERROR(Table2[[#This Row],[Total Waste (tons)]] * Table2[[#This Row],[Household waste (%)]], NA())</f>
        <v>397477.77999999997</v>
      </c>
      <c r="L4279" s="13">
        <v>57.4</v>
      </c>
      <c r="M4279" s="10">
        <f>SUMIFS(Table2[Household waste (%)], Table2[Country], "Australia", Table2[Year], 2020)</f>
        <v>1412.17</v>
      </c>
      <c r="N4279" s="10">
        <f>COUNTIFS(Table2[Year], "USA")</f>
        <v>0</v>
      </c>
    </row>
    <row r="4280" spans="1:14" x14ac:dyDescent="0.35">
      <c r="A4280" s="8" t="s">
        <v>10</v>
      </c>
      <c r="B4280" s="9">
        <v>2018</v>
      </c>
      <c r="C4280" s="8" t="s">
        <v>25</v>
      </c>
      <c r="D4280" s="9">
        <v>16533</v>
      </c>
      <c r="E4280" s="10">
        <v>13724.03</v>
      </c>
      <c r="F4280" s="10">
        <f>IFERROR(Table2[[#This Row],[Economic loss ($ million)]]*1000000 / Table2[[#This Row],[Total Waste (tons)]], NA())</f>
        <v>830099.19554829737</v>
      </c>
      <c r="G4280" s="10" t="str">
        <f t="shared" si="66"/>
        <v>Low</v>
      </c>
      <c r="H4280" s="10">
        <v>79.02</v>
      </c>
      <c r="I4280" s="10">
        <f>IFERROR(Table2[[#This Row],[Total Waste (tons)]] / (Table2[[#This Row],[Population (million)]]*1000), NA())</f>
        <v>1.624864864864865E-2</v>
      </c>
      <c r="J4280" s="10">
        <v>1017.5</v>
      </c>
      <c r="K4280" s="10">
        <f>IFERROR(Table2[[#This Row],[Total Waste (tons)]] * Table2[[#This Row],[Household waste (%)]], NA())</f>
        <v>906504.39</v>
      </c>
      <c r="L4280" s="10">
        <v>54.83</v>
      </c>
      <c r="M4280" s="10">
        <f>SUMIFS(Table2[Household waste (%)], Table2[Country], "Australia", Table2[Year], 2020)</f>
        <v>1412.17</v>
      </c>
      <c r="N4280" s="10">
        <f>COUNTIFS(Table2[Year], "USA")</f>
        <v>0</v>
      </c>
    </row>
    <row r="4281" spans="1:14" x14ac:dyDescent="0.35">
      <c r="A4281" s="11" t="s">
        <v>10</v>
      </c>
      <c r="B4281" s="12">
        <v>2023</v>
      </c>
      <c r="C4281" s="11" t="s">
        <v>13</v>
      </c>
      <c r="D4281" s="12">
        <v>42686.47</v>
      </c>
      <c r="E4281" s="13">
        <v>35909.269999999997</v>
      </c>
      <c r="F4281" s="13">
        <f>IFERROR(Table2[[#This Row],[Economic loss ($ million)]]*1000000 / Table2[[#This Row],[Total Waste (tons)]], NA())</f>
        <v>841233.06518435467</v>
      </c>
      <c r="G4281" s="13" t="str">
        <f t="shared" si="66"/>
        <v>Low</v>
      </c>
      <c r="H4281" s="13">
        <v>131.08000000000001</v>
      </c>
      <c r="I4281" s="13">
        <f>IFERROR(Table2[[#This Row],[Total Waste (tons)]] / (Table2[[#This Row],[Population (million)]]*1000), NA())</f>
        <v>4.5795037119684162E-2</v>
      </c>
      <c r="J4281" s="13">
        <v>932.12</v>
      </c>
      <c r="K4281" s="13">
        <f>IFERROR(Table2[[#This Row],[Total Waste (tons)]] * Table2[[#This Row],[Household waste (%)]], NA())</f>
        <v>1693799.1296000001</v>
      </c>
      <c r="L4281" s="13">
        <v>39.68</v>
      </c>
      <c r="M4281" s="10">
        <f>SUMIFS(Table2[Household waste (%)], Table2[Country], "Australia", Table2[Year], 2020)</f>
        <v>1412.17</v>
      </c>
      <c r="N4281" s="10">
        <f>COUNTIFS(Table2[Year], "USA")</f>
        <v>0</v>
      </c>
    </row>
    <row r="4282" spans="1:14" x14ac:dyDescent="0.35">
      <c r="A4282" s="8" t="s">
        <v>32</v>
      </c>
      <c r="B4282" s="9">
        <v>2018</v>
      </c>
      <c r="C4282" s="8" t="s">
        <v>19</v>
      </c>
      <c r="D4282" s="9">
        <v>12735.64</v>
      </c>
      <c r="E4282" s="10">
        <v>14984.8</v>
      </c>
      <c r="F4282" s="10">
        <f>IFERROR(Table2[[#This Row],[Economic loss ($ million)]]*1000000 / Table2[[#This Row],[Total Waste (tons)]], NA())</f>
        <v>1176603.6100266653</v>
      </c>
      <c r="G4282" s="10" t="str">
        <f t="shared" si="66"/>
        <v>High</v>
      </c>
      <c r="H4282" s="10">
        <v>119.17</v>
      </c>
      <c r="I4282" s="10">
        <f>IFERROR(Table2[[#This Row],[Total Waste (tons)]] / (Table2[[#This Row],[Population (million)]]*1000), NA())</f>
        <v>1.3118165712166783E-2</v>
      </c>
      <c r="J4282" s="10">
        <v>970.84</v>
      </c>
      <c r="K4282" s="10">
        <f>IFERROR(Table2[[#This Row],[Total Waste (tons)]] * Table2[[#This Row],[Household waste (%)]], NA())</f>
        <v>693965.02359999996</v>
      </c>
      <c r="L4282" s="10">
        <v>54.49</v>
      </c>
      <c r="M4282" s="10">
        <f>SUMIFS(Table2[Household waste (%)], Table2[Country], "Australia", Table2[Year], 2020)</f>
        <v>1412.17</v>
      </c>
      <c r="N4282" s="10">
        <f>COUNTIFS(Table2[Year], "USA")</f>
        <v>0</v>
      </c>
    </row>
    <row r="4283" spans="1:14" x14ac:dyDescent="0.35">
      <c r="A4283" s="11" t="s">
        <v>8</v>
      </c>
      <c r="B4283" s="12">
        <v>2019</v>
      </c>
      <c r="C4283" s="11" t="s">
        <v>13</v>
      </c>
      <c r="D4283" s="12">
        <v>46106.35</v>
      </c>
      <c r="E4283" s="13">
        <v>45513.19</v>
      </c>
      <c r="F4283" s="13">
        <f>IFERROR(Table2[[#This Row],[Economic loss ($ million)]]*1000000 / Table2[[#This Row],[Total Waste (tons)]], NA())</f>
        <v>987134.9608025793</v>
      </c>
      <c r="G4283" s="13" t="str">
        <f t="shared" si="66"/>
        <v>Medium</v>
      </c>
      <c r="H4283" s="13">
        <v>80.87</v>
      </c>
      <c r="I4283" s="13">
        <f>IFERROR(Table2[[#This Row],[Total Waste (tons)]] / (Table2[[#This Row],[Population (million)]]*1000), NA())</f>
        <v>0.19935294880664128</v>
      </c>
      <c r="J4283" s="13">
        <v>231.28</v>
      </c>
      <c r="K4283" s="13">
        <f>IFERROR(Table2[[#This Row],[Total Waste (tons)]] * Table2[[#This Row],[Household waste (%)]], NA())</f>
        <v>1527964.439</v>
      </c>
      <c r="L4283" s="13">
        <v>33.14</v>
      </c>
      <c r="M4283" s="10">
        <f>SUMIFS(Table2[Household waste (%)], Table2[Country], "Australia", Table2[Year], 2020)</f>
        <v>1412.17</v>
      </c>
      <c r="N4283" s="10">
        <f>COUNTIFS(Table2[Year], "USA")</f>
        <v>0</v>
      </c>
    </row>
    <row r="4284" spans="1:14" x14ac:dyDescent="0.35">
      <c r="A4284" s="8" t="s">
        <v>23</v>
      </c>
      <c r="B4284" s="9">
        <v>2024</v>
      </c>
      <c r="C4284" s="8" t="s">
        <v>13</v>
      </c>
      <c r="D4284" s="9">
        <v>35892.199999999997</v>
      </c>
      <c r="E4284" s="10">
        <v>36287.72</v>
      </c>
      <c r="F4284" s="10">
        <f>IFERROR(Table2[[#This Row],[Economic loss ($ million)]]*1000000 / Table2[[#This Row],[Total Waste (tons)]], NA())</f>
        <v>1011019.6644396277</v>
      </c>
      <c r="G4284" s="10" t="str">
        <f t="shared" si="66"/>
        <v>Medium</v>
      </c>
      <c r="H4284" s="10">
        <v>154.65</v>
      </c>
      <c r="I4284" s="10">
        <f>IFERROR(Table2[[#This Row],[Total Waste (tons)]] / (Table2[[#This Row],[Population (million)]]*1000), NA())</f>
        <v>0.19557650392327811</v>
      </c>
      <c r="J4284" s="10">
        <v>183.52</v>
      </c>
      <c r="K4284" s="10">
        <f>IFERROR(Table2[[#This Row],[Total Waste (tons)]] * Table2[[#This Row],[Household waste (%)]], NA())</f>
        <v>1099019.1639999999</v>
      </c>
      <c r="L4284" s="10">
        <v>30.62</v>
      </c>
      <c r="M4284" s="10">
        <f>SUMIFS(Table2[Household waste (%)], Table2[Country], "Australia", Table2[Year], 2020)</f>
        <v>1412.17</v>
      </c>
      <c r="N4284" s="10">
        <f>COUNTIFS(Table2[Year], "USA")</f>
        <v>0</v>
      </c>
    </row>
    <row r="4285" spans="1:14" x14ac:dyDescent="0.35">
      <c r="A4285" s="11" t="s">
        <v>34</v>
      </c>
      <c r="B4285" s="12">
        <v>2023</v>
      </c>
      <c r="C4285" s="11" t="s">
        <v>9</v>
      </c>
      <c r="D4285" s="12">
        <v>6482.29</v>
      </c>
      <c r="E4285" s="13">
        <v>6869.84</v>
      </c>
      <c r="F4285" s="13">
        <f>IFERROR(Table2[[#This Row],[Economic loss ($ million)]]*1000000 / Table2[[#This Row],[Total Waste (tons)]], NA())</f>
        <v>1059785.9706986265</v>
      </c>
      <c r="G4285" s="13" t="str">
        <f t="shared" si="66"/>
        <v>Medium</v>
      </c>
      <c r="H4285" s="13">
        <v>30.16</v>
      </c>
      <c r="I4285" s="13">
        <f>IFERROR(Table2[[#This Row],[Total Waste (tons)]] / (Table2[[#This Row],[Population (million)]]*1000), NA())</f>
        <v>2.2221692777073119E-2</v>
      </c>
      <c r="J4285" s="13">
        <v>291.70999999999998</v>
      </c>
      <c r="K4285" s="13">
        <f>IFERROR(Table2[[#This Row],[Total Waste (tons)]] * Table2[[#This Row],[Household waste (%)]], NA())</f>
        <v>353219.98210000002</v>
      </c>
      <c r="L4285" s="13">
        <v>54.49</v>
      </c>
      <c r="M4285" s="10">
        <f>SUMIFS(Table2[Household waste (%)], Table2[Country], "Australia", Table2[Year], 2020)</f>
        <v>1412.17</v>
      </c>
      <c r="N4285" s="10">
        <f>COUNTIFS(Table2[Year], "USA")</f>
        <v>0</v>
      </c>
    </row>
    <row r="4286" spans="1:14" x14ac:dyDescent="0.35">
      <c r="A4286" s="8" t="s">
        <v>17</v>
      </c>
      <c r="B4286" s="9">
        <v>2020</v>
      </c>
      <c r="C4286" s="8" t="s">
        <v>13</v>
      </c>
      <c r="D4286" s="9">
        <v>21627.599999999999</v>
      </c>
      <c r="E4286" s="10">
        <v>24587.61</v>
      </c>
      <c r="F4286" s="10">
        <f>IFERROR(Table2[[#This Row],[Economic loss ($ million)]]*1000000 / Table2[[#This Row],[Total Waste (tons)]], NA())</f>
        <v>1136862.6199855742</v>
      </c>
      <c r="G4286" s="10" t="str">
        <f t="shared" si="66"/>
        <v>High</v>
      </c>
      <c r="H4286" s="10">
        <v>118.9</v>
      </c>
      <c r="I4286" s="10">
        <f>IFERROR(Table2[[#This Row],[Total Waste (tons)]] / (Table2[[#This Row],[Population (million)]]*1000), NA())</f>
        <v>2.0220647356906447E-2</v>
      </c>
      <c r="J4286" s="10">
        <v>1069.58</v>
      </c>
      <c r="K4286" s="10">
        <f>IFERROR(Table2[[#This Row],[Total Waste (tons)]] * Table2[[#This Row],[Household waste (%)]], NA())</f>
        <v>1265647.152</v>
      </c>
      <c r="L4286" s="10">
        <v>58.52</v>
      </c>
      <c r="M4286" s="10">
        <f>SUMIFS(Table2[Household waste (%)], Table2[Country], "Australia", Table2[Year], 2020)</f>
        <v>1412.17</v>
      </c>
      <c r="N4286" s="10">
        <f>COUNTIFS(Table2[Year], "USA")</f>
        <v>0</v>
      </c>
    </row>
    <row r="4287" spans="1:14" x14ac:dyDescent="0.35">
      <c r="A4287" s="11" t="s">
        <v>28</v>
      </c>
      <c r="B4287" s="12">
        <v>2023</v>
      </c>
      <c r="C4287" s="11" t="s">
        <v>15</v>
      </c>
      <c r="D4287" s="12">
        <v>20092.05</v>
      </c>
      <c r="E4287" s="13">
        <v>18645.740000000002</v>
      </c>
      <c r="F4287" s="13">
        <f>IFERROR(Table2[[#This Row],[Economic loss ($ million)]]*1000000 / Table2[[#This Row],[Total Waste (tons)]], NA())</f>
        <v>928015.8072471451</v>
      </c>
      <c r="G4287" s="13" t="str">
        <f t="shared" si="66"/>
        <v>Low</v>
      </c>
      <c r="H4287" s="13">
        <v>24.02</v>
      </c>
      <c r="I4287" s="13">
        <f>IFERROR(Table2[[#This Row],[Total Waste (tons)]] / (Table2[[#This Row],[Population (million)]]*1000), NA())</f>
        <v>6.3341897856242113E-2</v>
      </c>
      <c r="J4287" s="13">
        <v>317.2</v>
      </c>
      <c r="K4287" s="13">
        <f>IFERROR(Table2[[#This Row],[Total Waste (tons)]] * Table2[[#This Row],[Household waste (%)]], NA())</f>
        <v>1287699.4845</v>
      </c>
      <c r="L4287" s="13">
        <v>64.09</v>
      </c>
      <c r="M4287" s="10">
        <f>SUMIFS(Table2[Household waste (%)], Table2[Country], "Australia", Table2[Year], 2020)</f>
        <v>1412.17</v>
      </c>
      <c r="N4287" s="10">
        <f>COUNTIFS(Table2[Year], "USA")</f>
        <v>0</v>
      </c>
    </row>
    <row r="4288" spans="1:14" x14ac:dyDescent="0.35">
      <c r="A4288" s="8" t="s">
        <v>8</v>
      </c>
      <c r="B4288" s="9">
        <v>2022</v>
      </c>
      <c r="C4288" s="8" t="s">
        <v>13</v>
      </c>
      <c r="D4288" s="9">
        <v>48373.39</v>
      </c>
      <c r="E4288" s="10">
        <v>50449.34</v>
      </c>
      <c r="F4288" s="10">
        <f>IFERROR(Table2[[#This Row],[Economic loss ($ million)]]*1000000 / Table2[[#This Row],[Total Waste (tons)]], NA())</f>
        <v>1042915.123376716</v>
      </c>
      <c r="G4288" s="10" t="str">
        <f t="shared" si="66"/>
        <v>Medium</v>
      </c>
      <c r="H4288" s="10">
        <v>58.89</v>
      </c>
      <c r="I4288" s="10">
        <f>IFERROR(Table2[[#This Row],[Total Waste (tons)]] / (Table2[[#This Row],[Population (million)]]*1000), NA())</f>
        <v>3.6415599569397078E-2</v>
      </c>
      <c r="J4288" s="10">
        <v>1328.37</v>
      </c>
      <c r="K4288" s="10">
        <f>IFERROR(Table2[[#This Row],[Total Waste (tons)]] * Table2[[#This Row],[Household waste (%)]], NA())</f>
        <v>1643244.0582999999</v>
      </c>
      <c r="L4288" s="10">
        <v>33.97</v>
      </c>
      <c r="M4288" s="10">
        <f>SUMIFS(Table2[Household waste (%)], Table2[Country], "Australia", Table2[Year], 2020)</f>
        <v>1412.17</v>
      </c>
      <c r="N4288" s="10">
        <f>COUNTIFS(Table2[Year], "USA")</f>
        <v>0</v>
      </c>
    </row>
    <row r="4289" spans="1:14" x14ac:dyDescent="0.35">
      <c r="A4289" s="11" t="s">
        <v>30</v>
      </c>
      <c r="B4289" s="12">
        <v>2024</v>
      </c>
      <c r="C4289" s="11" t="s">
        <v>20</v>
      </c>
      <c r="D4289" s="12">
        <v>17324.62</v>
      </c>
      <c r="E4289" s="13">
        <v>20112.650000000001</v>
      </c>
      <c r="F4289" s="13">
        <f>IFERROR(Table2[[#This Row],[Economic loss ($ million)]]*1000000 / Table2[[#This Row],[Total Waste (tons)]], NA())</f>
        <v>1160928.7822763212</v>
      </c>
      <c r="G4289" s="13" t="str">
        <f t="shared" si="66"/>
        <v>High</v>
      </c>
      <c r="H4289" s="13">
        <v>140</v>
      </c>
      <c r="I4289" s="13">
        <f>IFERROR(Table2[[#This Row],[Total Waste (tons)]] / (Table2[[#This Row],[Population (million)]]*1000), NA())</f>
        <v>7.1005451043075526E-2</v>
      </c>
      <c r="J4289" s="13">
        <v>243.99</v>
      </c>
      <c r="K4289" s="13">
        <f>IFERROR(Table2[[#This Row],[Total Waste (tons)]] * Table2[[#This Row],[Household waste (%)]], NA())</f>
        <v>539315.42059999995</v>
      </c>
      <c r="L4289" s="13">
        <v>31.13</v>
      </c>
      <c r="M4289" s="10">
        <f>SUMIFS(Table2[Household waste (%)], Table2[Country], "Australia", Table2[Year], 2020)</f>
        <v>1412.17</v>
      </c>
      <c r="N4289" s="10">
        <f>COUNTIFS(Table2[Year], "USA")</f>
        <v>0</v>
      </c>
    </row>
    <row r="4290" spans="1:14" x14ac:dyDescent="0.35">
      <c r="A4290" s="8" t="s">
        <v>21</v>
      </c>
      <c r="B4290" s="9">
        <v>2019</v>
      </c>
      <c r="C4290" s="8" t="s">
        <v>15</v>
      </c>
      <c r="D4290" s="9">
        <v>28539.63</v>
      </c>
      <c r="E4290" s="10">
        <v>27498.23</v>
      </c>
      <c r="F4290" s="10">
        <f>IFERROR(Table2[[#This Row],[Economic loss ($ million)]]*1000000 / Table2[[#This Row],[Total Waste (tons)]], NA())</f>
        <v>963510.38888731215</v>
      </c>
      <c r="G4290" s="10" t="str">
        <f t="shared" ref="G4290:G4353" si="67">IF(F4290&gt;1100000,"High",IF(F4290&gt;=950000,"Medium","Low"))</f>
        <v>Medium</v>
      </c>
      <c r="H4290" s="10">
        <v>113.87</v>
      </c>
      <c r="I4290" s="10">
        <f>IFERROR(Table2[[#This Row],[Total Waste (tons)]] / (Table2[[#This Row],[Population (million)]]*1000), NA())</f>
        <v>4.9863946885646895E-2</v>
      </c>
      <c r="J4290" s="10">
        <v>572.35</v>
      </c>
      <c r="K4290" s="10">
        <f>IFERROR(Table2[[#This Row],[Total Waste (tons)]] * Table2[[#This Row],[Household waste (%)]], NA())</f>
        <v>1670139.1476000003</v>
      </c>
      <c r="L4290" s="10">
        <v>58.52</v>
      </c>
      <c r="M4290" s="10">
        <f>SUMIFS(Table2[Household waste (%)], Table2[Country], "Australia", Table2[Year], 2020)</f>
        <v>1412.17</v>
      </c>
      <c r="N4290" s="10">
        <f>COUNTIFS(Table2[Year], "USA")</f>
        <v>0</v>
      </c>
    </row>
    <row r="4291" spans="1:14" x14ac:dyDescent="0.35">
      <c r="A4291" s="11" t="s">
        <v>23</v>
      </c>
      <c r="B4291" s="12">
        <v>2019</v>
      </c>
      <c r="C4291" s="11" t="s">
        <v>13</v>
      </c>
      <c r="D4291" s="12">
        <v>20167.009999999998</v>
      </c>
      <c r="E4291" s="13">
        <v>18982.009999999998</v>
      </c>
      <c r="F4291" s="13">
        <f>IFERROR(Table2[[#This Row],[Economic loss ($ million)]]*1000000 / Table2[[#This Row],[Total Waste (tons)]], NA())</f>
        <v>941240.66978694417</v>
      </c>
      <c r="G4291" s="13" t="str">
        <f t="shared" si="67"/>
        <v>Low</v>
      </c>
      <c r="H4291" s="13">
        <v>61.78</v>
      </c>
      <c r="I4291" s="13">
        <f>IFERROR(Table2[[#This Row],[Total Waste (tons)]] / (Table2[[#This Row],[Population (million)]]*1000), NA())</f>
        <v>3.0931471341584992E-2</v>
      </c>
      <c r="J4291" s="13">
        <v>651.99</v>
      </c>
      <c r="K4291" s="13">
        <f>IFERROR(Table2[[#This Row],[Total Waste (tons)]] * Table2[[#This Row],[Household waste (%)]], NA())</f>
        <v>1276571.7329999998</v>
      </c>
      <c r="L4291" s="13">
        <v>63.3</v>
      </c>
      <c r="M4291" s="10">
        <f>SUMIFS(Table2[Household waste (%)], Table2[Country], "Australia", Table2[Year], 2020)</f>
        <v>1412.17</v>
      </c>
      <c r="N4291" s="10">
        <f>COUNTIFS(Table2[Year], "USA")</f>
        <v>0</v>
      </c>
    </row>
    <row r="4292" spans="1:14" x14ac:dyDescent="0.35">
      <c r="A4292" s="8" t="s">
        <v>30</v>
      </c>
      <c r="B4292" s="9">
        <v>2022</v>
      </c>
      <c r="C4292" s="8" t="s">
        <v>15</v>
      </c>
      <c r="D4292" s="9">
        <v>16309.24</v>
      </c>
      <c r="E4292" s="10">
        <v>13445.9</v>
      </c>
      <c r="F4292" s="10">
        <f>IFERROR(Table2[[#This Row],[Economic loss ($ million)]]*1000000 / Table2[[#This Row],[Total Waste (tons)]], NA())</f>
        <v>824434.4923491223</v>
      </c>
      <c r="G4292" s="10" t="str">
        <f t="shared" si="67"/>
        <v>Low</v>
      </c>
      <c r="H4292" s="10">
        <v>54.53</v>
      </c>
      <c r="I4292" s="10">
        <f>IFERROR(Table2[[#This Row],[Total Waste (tons)]] / (Table2[[#This Row],[Population (million)]]*1000), NA())</f>
        <v>5.6929768221167271E-2</v>
      </c>
      <c r="J4292" s="10">
        <v>286.48</v>
      </c>
      <c r="K4292" s="10">
        <f>IFERROR(Table2[[#This Row],[Total Waste (tons)]] * Table2[[#This Row],[Household waste (%)]], NA())</f>
        <v>918210.21199999994</v>
      </c>
      <c r="L4292" s="10">
        <v>56.3</v>
      </c>
      <c r="M4292" s="10">
        <f>SUMIFS(Table2[Household waste (%)], Table2[Country], "Australia", Table2[Year], 2020)</f>
        <v>1412.17</v>
      </c>
      <c r="N4292" s="10">
        <f>COUNTIFS(Table2[Year], "USA")</f>
        <v>0</v>
      </c>
    </row>
    <row r="4293" spans="1:14" x14ac:dyDescent="0.35">
      <c r="A4293" s="11" t="s">
        <v>12</v>
      </c>
      <c r="B4293" s="12">
        <v>2019</v>
      </c>
      <c r="C4293" s="11" t="s">
        <v>11</v>
      </c>
      <c r="D4293" s="12">
        <v>39516.230000000003</v>
      </c>
      <c r="E4293" s="13">
        <v>43657.2</v>
      </c>
      <c r="F4293" s="13">
        <f>IFERROR(Table2[[#This Row],[Economic loss ($ million)]]*1000000 / Table2[[#This Row],[Total Waste (tons)]], NA())</f>
        <v>1104791.6261242533</v>
      </c>
      <c r="G4293" s="13" t="str">
        <f t="shared" si="67"/>
        <v>High</v>
      </c>
      <c r="H4293" s="13">
        <v>83.82</v>
      </c>
      <c r="I4293" s="13">
        <f>IFERROR(Table2[[#This Row],[Total Waste (tons)]] / (Table2[[#This Row],[Population (million)]]*1000), NA())</f>
        <v>0.16333070182689924</v>
      </c>
      <c r="J4293" s="13">
        <v>241.94</v>
      </c>
      <c r="K4293" s="13">
        <f>IFERROR(Table2[[#This Row],[Total Waste (tons)]] * Table2[[#This Row],[Household waste (%)]], NA())</f>
        <v>1676278.4766000002</v>
      </c>
      <c r="L4293" s="13">
        <v>42.42</v>
      </c>
      <c r="M4293" s="10">
        <f>SUMIFS(Table2[Household waste (%)], Table2[Country], "Australia", Table2[Year], 2020)</f>
        <v>1412.17</v>
      </c>
      <c r="N4293" s="10">
        <f>COUNTIFS(Table2[Year], "USA")</f>
        <v>0</v>
      </c>
    </row>
    <row r="4294" spans="1:14" x14ac:dyDescent="0.35">
      <c r="A4294" s="8" t="s">
        <v>26</v>
      </c>
      <c r="B4294" s="9">
        <v>2023</v>
      </c>
      <c r="C4294" s="8" t="s">
        <v>25</v>
      </c>
      <c r="D4294" s="9">
        <v>6367.24</v>
      </c>
      <c r="E4294" s="10">
        <v>5602.06</v>
      </c>
      <c r="F4294" s="10">
        <f>IFERROR(Table2[[#This Row],[Economic loss ($ million)]]*1000000 / Table2[[#This Row],[Total Waste (tons)]], NA())</f>
        <v>879825.48168437195</v>
      </c>
      <c r="G4294" s="10" t="str">
        <f t="shared" si="67"/>
        <v>Low</v>
      </c>
      <c r="H4294" s="10">
        <v>136.13</v>
      </c>
      <c r="I4294" s="10">
        <f>IFERROR(Table2[[#This Row],[Total Waste (tons)]] / (Table2[[#This Row],[Population (million)]]*1000), NA())</f>
        <v>7.4244869402985076E-3</v>
      </c>
      <c r="J4294" s="10">
        <v>857.6</v>
      </c>
      <c r="K4294" s="10">
        <f>IFERROR(Table2[[#This Row],[Total Waste (tons)]] * Table2[[#This Row],[Household waste (%)]], NA())</f>
        <v>373565.97080000001</v>
      </c>
      <c r="L4294" s="10">
        <v>58.67</v>
      </c>
      <c r="M4294" s="10">
        <f>SUMIFS(Table2[Household waste (%)], Table2[Country], "Australia", Table2[Year], 2020)</f>
        <v>1412.17</v>
      </c>
      <c r="N4294" s="10">
        <f>COUNTIFS(Table2[Year], "USA")</f>
        <v>0</v>
      </c>
    </row>
    <row r="4295" spans="1:14" x14ac:dyDescent="0.35">
      <c r="A4295" s="11" t="s">
        <v>29</v>
      </c>
      <c r="B4295" s="12">
        <v>2020</v>
      </c>
      <c r="C4295" s="11" t="s">
        <v>13</v>
      </c>
      <c r="D4295" s="12">
        <v>17786.740000000002</v>
      </c>
      <c r="E4295" s="13">
        <v>19470.900000000001</v>
      </c>
      <c r="F4295" s="13">
        <f>IFERROR(Table2[[#This Row],[Economic loss ($ million)]]*1000000 / Table2[[#This Row],[Total Waste (tons)]], NA())</f>
        <v>1094686.2662860085</v>
      </c>
      <c r="G4295" s="13" t="str">
        <f t="shared" si="67"/>
        <v>Medium</v>
      </c>
      <c r="H4295" s="13">
        <v>128.44</v>
      </c>
      <c r="I4295" s="13">
        <f>IFERROR(Table2[[#This Row],[Total Waste (tons)]] / (Table2[[#This Row],[Population (million)]]*1000), NA())</f>
        <v>1.8576035759417658E-2</v>
      </c>
      <c r="J4295" s="13">
        <v>957.51</v>
      </c>
      <c r="K4295" s="13">
        <f>IFERROR(Table2[[#This Row],[Total Waste (tons)]] * Table2[[#This Row],[Household waste (%)]], NA())</f>
        <v>816055.63120000006</v>
      </c>
      <c r="L4295" s="13">
        <v>45.88</v>
      </c>
      <c r="M4295" s="10">
        <f>SUMIFS(Table2[Household waste (%)], Table2[Country], "Australia", Table2[Year], 2020)</f>
        <v>1412.17</v>
      </c>
      <c r="N4295" s="10">
        <f>COUNTIFS(Table2[Year], "USA")</f>
        <v>0</v>
      </c>
    </row>
    <row r="4296" spans="1:14" x14ac:dyDescent="0.35">
      <c r="A4296" s="8" t="s">
        <v>30</v>
      </c>
      <c r="B4296" s="9">
        <v>2023</v>
      </c>
      <c r="C4296" s="8" t="s">
        <v>19</v>
      </c>
      <c r="D4296" s="9">
        <v>26861.08</v>
      </c>
      <c r="E4296" s="10">
        <v>23432.21</v>
      </c>
      <c r="F4296" s="10">
        <f>IFERROR(Table2[[#This Row],[Economic loss ($ million)]]*1000000 / Table2[[#This Row],[Total Waste (tons)]], NA())</f>
        <v>872348.02174745011</v>
      </c>
      <c r="G4296" s="10" t="str">
        <f t="shared" si="67"/>
        <v>Low</v>
      </c>
      <c r="H4296" s="10">
        <v>107.89</v>
      </c>
      <c r="I4296" s="10">
        <f>IFERROR(Table2[[#This Row],[Total Waste (tons)]] / (Table2[[#This Row],[Population (million)]]*1000), NA())</f>
        <v>3.1457675551599756E-2</v>
      </c>
      <c r="J4296" s="10">
        <v>853.88</v>
      </c>
      <c r="K4296" s="10">
        <f>IFERROR(Table2[[#This Row],[Total Waste (tons)]] * Table2[[#This Row],[Household waste (%)]], NA())</f>
        <v>1483806.0592000003</v>
      </c>
      <c r="L4296" s="10">
        <v>55.24</v>
      </c>
      <c r="M4296" s="10">
        <f>SUMIFS(Table2[Household waste (%)], Table2[Country], "Australia", Table2[Year], 2020)</f>
        <v>1412.17</v>
      </c>
      <c r="N4296" s="10">
        <f>COUNTIFS(Table2[Year], "USA")</f>
        <v>0</v>
      </c>
    </row>
    <row r="4297" spans="1:14" x14ac:dyDescent="0.35">
      <c r="A4297" s="11" t="s">
        <v>17</v>
      </c>
      <c r="B4297" s="12">
        <v>2020</v>
      </c>
      <c r="C4297" s="11" t="s">
        <v>11</v>
      </c>
      <c r="D4297" s="12">
        <v>3236.77</v>
      </c>
      <c r="E4297" s="13">
        <v>3128.03</v>
      </c>
      <c r="F4297" s="13">
        <f>IFERROR(Table2[[#This Row],[Economic loss ($ million)]]*1000000 / Table2[[#This Row],[Total Waste (tons)]], NA())</f>
        <v>966404.78007396264</v>
      </c>
      <c r="G4297" s="13" t="str">
        <f t="shared" si="67"/>
        <v>Medium</v>
      </c>
      <c r="H4297" s="13">
        <v>28.91</v>
      </c>
      <c r="I4297" s="13">
        <f>IFERROR(Table2[[#This Row],[Total Waste (tons)]] / (Table2[[#This Row],[Population (million)]]*1000), NA())</f>
        <v>3.8228061887327271E-3</v>
      </c>
      <c r="J4297" s="13">
        <v>846.7</v>
      </c>
      <c r="K4297" s="13">
        <f>IFERROR(Table2[[#This Row],[Total Waste (tons)]] * Table2[[#This Row],[Household waste (%)]], NA())</f>
        <v>162194.5447</v>
      </c>
      <c r="L4297" s="13">
        <v>50.11</v>
      </c>
      <c r="M4297" s="10">
        <f>SUMIFS(Table2[Household waste (%)], Table2[Country], "Australia", Table2[Year], 2020)</f>
        <v>1412.17</v>
      </c>
      <c r="N4297" s="10">
        <f>COUNTIFS(Table2[Year], "USA")</f>
        <v>0</v>
      </c>
    </row>
    <row r="4298" spans="1:14" x14ac:dyDescent="0.35">
      <c r="A4298" s="8" t="s">
        <v>17</v>
      </c>
      <c r="B4298" s="9">
        <v>2020</v>
      </c>
      <c r="C4298" s="8" t="s">
        <v>15</v>
      </c>
      <c r="D4298" s="9">
        <v>46073</v>
      </c>
      <c r="E4298" s="10">
        <v>42721.58</v>
      </c>
      <c r="F4298" s="10">
        <f>IFERROR(Table2[[#This Row],[Economic loss ($ million)]]*1000000 / Table2[[#This Row],[Total Waste (tons)]], NA())</f>
        <v>927258.4811060708</v>
      </c>
      <c r="G4298" s="10" t="str">
        <f t="shared" si="67"/>
        <v>Low</v>
      </c>
      <c r="H4298" s="10">
        <v>142.01</v>
      </c>
      <c r="I4298" s="10">
        <f>IFERROR(Table2[[#This Row],[Total Waste (tons)]] / (Table2[[#This Row],[Population (million)]]*1000), NA())</f>
        <v>7.9156429859977659E-2</v>
      </c>
      <c r="J4298" s="10">
        <v>582.04999999999995</v>
      </c>
      <c r="K4298" s="10">
        <f>IFERROR(Table2[[#This Row],[Total Waste (tons)]] * Table2[[#This Row],[Household waste (%)]], NA())</f>
        <v>2564883.91</v>
      </c>
      <c r="L4298" s="10">
        <v>55.67</v>
      </c>
      <c r="M4298" s="10">
        <f>SUMIFS(Table2[Household waste (%)], Table2[Country], "Australia", Table2[Year], 2020)</f>
        <v>1412.17</v>
      </c>
      <c r="N4298" s="10">
        <f>COUNTIFS(Table2[Year], "USA")</f>
        <v>0</v>
      </c>
    </row>
    <row r="4299" spans="1:14" x14ac:dyDescent="0.35">
      <c r="A4299" s="11" t="s">
        <v>33</v>
      </c>
      <c r="B4299" s="12">
        <v>2018</v>
      </c>
      <c r="C4299" s="11" t="s">
        <v>9</v>
      </c>
      <c r="D4299" s="12">
        <v>24411.49</v>
      </c>
      <c r="E4299" s="13">
        <v>22266.81</v>
      </c>
      <c r="F4299" s="13">
        <f>IFERROR(Table2[[#This Row],[Economic loss ($ million)]]*1000000 / Table2[[#This Row],[Total Waste (tons)]], NA())</f>
        <v>912144.64991690381</v>
      </c>
      <c r="G4299" s="13" t="str">
        <f t="shared" si="67"/>
        <v>Low</v>
      </c>
      <c r="H4299" s="13">
        <v>188.9</v>
      </c>
      <c r="I4299" s="13">
        <f>IFERROR(Table2[[#This Row],[Total Waste (tons)]] / (Table2[[#This Row],[Population (million)]]*1000), NA())</f>
        <v>3.4134305609933441E-2</v>
      </c>
      <c r="J4299" s="13">
        <v>715.16</v>
      </c>
      <c r="K4299" s="13">
        <f>IFERROR(Table2[[#This Row],[Total Waste (tons)]] * Table2[[#This Row],[Household waste (%)]], NA())</f>
        <v>1348246.5926999999</v>
      </c>
      <c r="L4299" s="13">
        <v>55.23</v>
      </c>
      <c r="M4299" s="10">
        <f>SUMIFS(Table2[Household waste (%)], Table2[Country], "Australia", Table2[Year], 2020)</f>
        <v>1412.17</v>
      </c>
      <c r="N4299" s="10">
        <f>COUNTIFS(Table2[Year], "USA")</f>
        <v>0</v>
      </c>
    </row>
    <row r="4300" spans="1:14" x14ac:dyDescent="0.35">
      <c r="A4300" s="8" t="s">
        <v>14</v>
      </c>
      <c r="B4300" s="9">
        <v>2024</v>
      </c>
      <c r="C4300" s="8" t="s">
        <v>13</v>
      </c>
      <c r="D4300" s="9">
        <v>11016.36</v>
      </c>
      <c r="E4300" s="10">
        <v>10330.11</v>
      </c>
      <c r="F4300" s="10">
        <f>IFERROR(Table2[[#This Row],[Economic loss ($ million)]]*1000000 / Table2[[#This Row],[Total Waste (tons)]], NA())</f>
        <v>937706.28410836239</v>
      </c>
      <c r="G4300" s="10" t="str">
        <f t="shared" si="67"/>
        <v>Low</v>
      </c>
      <c r="H4300" s="10">
        <v>199.71</v>
      </c>
      <c r="I4300" s="10">
        <f>IFERROR(Table2[[#This Row],[Total Waste (tons)]] / (Table2[[#This Row],[Population (million)]]*1000), NA())</f>
        <v>9.0871566443949531E-3</v>
      </c>
      <c r="J4300" s="10">
        <v>1212.3</v>
      </c>
      <c r="K4300" s="10">
        <f>IFERROR(Table2[[#This Row],[Total Waste (tons)]] * Table2[[#This Row],[Household waste (%)]], NA())</f>
        <v>634101.68160000001</v>
      </c>
      <c r="L4300" s="10">
        <v>57.56</v>
      </c>
      <c r="M4300" s="10">
        <f>SUMIFS(Table2[Household waste (%)], Table2[Country], "Australia", Table2[Year], 2020)</f>
        <v>1412.17</v>
      </c>
      <c r="N4300" s="10">
        <f>COUNTIFS(Table2[Year], "USA")</f>
        <v>0</v>
      </c>
    </row>
    <row r="4301" spans="1:14" x14ac:dyDescent="0.35">
      <c r="A4301" s="11" t="s">
        <v>35</v>
      </c>
      <c r="B4301" s="12">
        <v>2018</v>
      </c>
      <c r="C4301" s="11" t="s">
        <v>22</v>
      </c>
      <c r="D4301" s="12">
        <v>18824.66</v>
      </c>
      <c r="E4301" s="13">
        <v>16221.22</v>
      </c>
      <c r="F4301" s="13">
        <f>IFERROR(Table2[[#This Row],[Economic loss ($ million)]]*1000000 / Table2[[#This Row],[Total Waste (tons)]], NA())</f>
        <v>861700.5566103186</v>
      </c>
      <c r="G4301" s="13" t="str">
        <f t="shared" si="67"/>
        <v>Low</v>
      </c>
      <c r="H4301" s="13">
        <v>121.56</v>
      </c>
      <c r="I4301" s="13">
        <f>IFERROR(Table2[[#This Row],[Total Waste (tons)]] / (Table2[[#This Row],[Population (million)]]*1000), NA())</f>
        <v>1.5808547266940434E-2</v>
      </c>
      <c r="J4301" s="13">
        <v>1190.79</v>
      </c>
      <c r="K4301" s="13">
        <f>IFERROR(Table2[[#This Row],[Total Waste (tons)]] * Table2[[#This Row],[Household waste (%)]], NA())</f>
        <v>971352.45600000001</v>
      </c>
      <c r="L4301" s="13">
        <v>51.6</v>
      </c>
      <c r="M4301" s="10">
        <f>SUMIFS(Table2[Household waste (%)], Table2[Country], "Australia", Table2[Year], 2020)</f>
        <v>1412.17</v>
      </c>
      <c r="N4301" s="10">
        <f>COUNTIFS(Table2[Year], "USA")</f>
        <v>0</v>
      </c>
    </row>
    <row r="4302" spans="1:14" x14ac:dyDescent="0.35">
      <c r="A4302" s="8" t="s">
        <v>18</v>
      </c>
      <c r="B4302" s="9">
        <v>2024</v>
      </c>
      <c r="C4302" s="8" t="s">
        <v>20</v>
      </c>
      <c r="D4302" s="9">
        <v>30251.98</v>
      </c>
      <c r="E4302" s="10">
        <v>30485.18</v>
      </c>
      <c r="F4302" s="10">
        <f>IFERROR(Table2[[#This Row],[Economic loss ($ million)]]*1000000 / Table2[[#This Row],[Total Waste (tons)]], NA())</f>
        <v>1007708.5863470755</v>
      </c>
      <c r="G4302" s="10" t="str">
        <f t="shared" si="67"/>
        <v>Medium</v>
      </c>
      <c r="H4302" s="10">
        <v>155.22</v>
      </c>
      <c r="I4302" s="10">
        <f>IFERROR(Table2[[#This Row],[Total Waste (tons)]] / (Table2[[#This Row],[Population (million)]]*1000), NA())</f>
        <v>4.4942922510102207E-2</v>
      </c>
      <c r="J4302" s="10">
        <v>673.12</v>
      </c>
      <c r="K4302" s="10">
        <f>IFERROR(Table2[[#This Row],[Total Waste (tons)]] * Table2[[#This Row],[Household waste (%)]], NA())</f>
        <v>1005878.335</v>
      </c>
      <c r="L4302" s="10">
        <v>33.25</v>
      </c>
      <c r="M4302" s="10">
        <f>SUMIFS(Table2[Household waste (%)], Table2[Country], "Australia", Table2[Year], 2020)</f>
        <v>1412.17</v>
      </c>
      <c r="N4302" s="10">
        <f>COUNTIFS(Table2[Year], "USA")</f>
        <v>0</v>
      </c>
    </row>
    <row r="4303" spans="1:14" x14ac:dyDescent="0.35">
      <c r="A4303" s="11" t="s">
        <v>23</v>
      </c>
      <c r="B4303" s="12">
        <v>2021</v>
      </c>
      <c r="C4303" s="11" t="s">
        <v>20</v>
      </c>
      <c r="D4303" s="12">
        <v>28188.81</v>
      </c>
      <c r="E4303" s="13">
        <v>25430.05</v>
      </c>
      <c r="F4303" s="13">
        <f>IFERROR(Table2[[#This Row],[Economic loss ($ million)]]*1000000 / Table2[[#This Row],[Total Waste (tons)]], NA())</f>
        <v>902132.79666647862</v>
      </c>
      <c r="G4303" s="13" t="str">
        <f t="shared" si="67"/>
        <v>Low</v>
      </c>
      <c r="H4303" s="13">
        <v>158.6</v>
      </c>
      <c r="I4303" s="13">
        <f>IFERROR(Table2[[#This Row],[Total Waste (tons)]] / (Table2[[#This Row],[Population (million)]]*1000), NA())</f>
        <v>8.4170827112570915E-2</v>
      </c>
      <c r="J4303" s="13">
        <v>334.9</v>
      </c>
      <c r="K4303" s="13">
        <f>IFERROR(Table2[[#This Row],[Total Waste (tons)]] * Table2[[#This Row],[Household waste (%)]], NA())</f>
        <v>1511483.9922</v>
      </c>
      <c r="L4303" s="13">
        <v>53.62</v>
      </c>
      <c r="M4303" s="10">
        <f>SUMIFS(Table2[Household waste (%)], Table2[Country], "Australia", Table2[Year], 2020)</f>
        <v>1412.17</v>
      </c>
      <c r="N4303" s="10">
        <f>COUNTIFS(Table2[Year], "USA")</f>
        <v>0</v>
      </c>
    </row>
    <row r="4304" spans="1:14" x14ac:dyDescent="0.35">
      <c r="A4304" s="8" t="s">
        <v>16</v>
      </c>
      <c r="B4304" s="9">
        <v>2018</v>
      </c>
      <c r="C4304" s="8" t="s">
        <v>15</v>
      </c>
      <c r="D4304" s="9">
        <v>28017.919999999998</v>
      </c>
      <c r="E4304" s="10">
        <v>33552.639999999999</v>
      </c>
      <c r="F4304" s="10">
        <f>IFERROR(Table2[[#This Row],[Economic loss ($ million)]]*1000000 / Table2[[#This Row],[Total Waste (tons)]], NA())</f>
        <v>1197542.1444561195</v>
      </c>
      <c r="G4304" s="10" t="str">
        <f t="shared" si="67"/>
        <v>High</v>
      </c>
      <c r="H4304" s="10">
        <v>132.71</v>
      </c>
      <c r="I4304" s="10">
        <f>IFERROR(Table2[[#This Row],[Total Waste (tons)]] / (Table2[[#This Row],[Population (million)]]*1000), NA())</f>
        <v>0.12352490961996296</v>
      </c>
      <c r="J4304" s="10">
        <v>226.82</v>
      </c>
      <c r="K4304" s="10">
        <f>IFERROR(Table2[[#This Row],[Total Waste (tons)]] * Table2[[#This Row],[Household waste (%)]], NA())</f>
        <v>1576008</v>
      </c>
      <c r="L4304" s="10">
        <v>56.25</v>
      </c>
      <c r="M4304" s="10">
        <f>SUMIFS(Table2[Household waste (%)], Table2[Country], "Australia", Table2[Year], 2020)</f>
        <v>1412.17</v>
      </c>
      <c r="N4304" s="10">
        <f>COUNTIFS(Table2[Year], "USA")</f>
        <v>0</v>
      </c>
    </row>
    <row r="4305" spans="1:14" x14ac:dyDescent="0.35">
      <c r="A4305" s="11" t="s">
        <v>32</v>
      </c>
      <c r="B4305" s="12">
        <v>2022</v>
      </c>
      <c r="C4305" s="11" t="s">
        <v>19</v>
      </c>
      <c r="D4305" s="12">
        <v>47128.3</v>
      </c>
      <c r="E4305" s="13">
        <v>42676.68</v>
      </c>
      <c r="F4305" s="13">
        <f>IFERROR(Table2[[#This Row],[Economic loss ($ million)]]*1000000 / Table2[[#This Row],[Total Waste (tons)]], NA())</f>
        <v>905542.52964779118</v>
      </c>
      <c r="G4305" s="13" t="str">
        <f t="shared" si="67"/>
        <v>Low</v>
      </c>
      <c r="H4305" s="13">
        <v>74.290000000000006</v>
      </c>
      <c r="I4305" s="13">
        <f>IFERROR(Table2[[#This Row],[Total Waste (tons)]] / (Table2[[#This Row],[Population (million)]]*1000), NA())</f>
        <v>6.0144848005308969E-2</v>
      </c>
      <c r="J4305" s="13">
        <v>783.58</v>
      </c>
      <c r="K4305" s="13">
        <f>IFERROR(Table2[[#This Row],[Total Waste (tons)]] * Table2[[#This Row],[Household waste (%)]], NA())</f>
        <v>1515646.128</v>
      </c>
      <c r="L4305" s="13">
        <v>32.159999999999997</v>
      </c>
      <c r="M4305" s="10">
        <f>SUMIFS(Table2[Household waste (%)], Table2[Country], "Australia", Table2[Year], 2020)</f>
        <v>1412.17</v>
      </c>
      <c r="N4305" s="10">
        <f>COUNTIFS(Table2[Year], "USA")</f>
        <v>0</v>
      </c>
    </row>
    <row r="4306" spans="1:14" x14ac:dyDescent="0.35">
      <c r="A4306" s="8" t="s">
        <v>17</v>
      </c>
      <c r="B4306" s="9">
        <v>2023</v>
      </c>
      <c r="C4306" s="8" t="s">
        <v>13</v>
      </c>
      <c r="D4306" s="9">
        <v>29274.27</v>
      </c>
      <c r="E4306" s="10">
        <v>32530.11</v>
      </c>
      <c r="F4306" s="10">
        <f>IFERROR(Table2[[#This Row],[Economic loss ($ million)]]*1000000 / Table2[[#This Row],[Total Waste (tons)]], NA())</f>
        <v>1111218.4864046141</v>
      </c>
      <c r="G4306" s="10" t="str">
        <f t="shared" si="67"/>
        <v>High</v>
      </c>
      <c r="H4306" s="10">
        <v>131.41</v>
      </c>
      <c r="I4306" s="10">
        <f>IFERROR(Table2[[#This Row],[Total Waste (tons)]] / (Table2[[#This Row],[Population (million)]]*1000), NA())</f>
        <v>6.1914195677001821E-2</v>
      </c>
      <c r="J4306" s="10">
        <v>472.82</v>
      </c>
      <c r="K4306" s="10">
        <f>IFERROR(Table2[[#This Row],[Total Waste (tons)]] * Table2[[#This Row],[Household waste (%)]], NA())</f>
        <v>1525189.4670000002</v>
      </c>
      <c r="L4306" s="10">
        <v>52.1</v>
      </c>
      <c r="M4306" s="10">
        <f>SUMIFS(Table2[Household waste (%)], Table2[Country], "Australia", Table2[Year], 2020)</f>
        <v>1412.17</v>
      </c>
      <c r="N4306" s="10">
        <f>COUNTIFS(Table2[Year], "USA")</f>
        <v>0</v>
      </c>
    </row>
    <row r="4307" spans="1:14" x14ac:dyDescent="0.35">
      <c r="A4307" s="11" t="s">
        <v>31</v>
      </c>
      <c r="B4307" s="12">
        <v>2021</v>
      </c>
      <c r="C4307" s="11" t="s">
        <v>25</v>
      </c>
      <c r="D4307" s="12">
        <v>10846.69</v>
      </c>
      <c r="E4307" s="13">
        <v>11717.08</v>
      </c>
      <c r="F4307" s="13">
        <f>IFERROR(Table2[[#This Row],[Economic loss ($ million)]]*1000000 / Table2[[#This Row],[Total Waste (tons)]], NA())</f>
        <v>1080244.7566953604</v>
      </c>
      <c r="G4307" s="13" t="str">
        <f t="shared" si="67"/>
        <v>Medium</v>
      </c>
      <c r="H4307" s="13">
        <v>197.88</v>
      </c>
      <c r="I4307" s="13">
        <f>IFERROR(Table2[[#This Row],[Total Waste (tons)]] / (Table2[[#This Row],[Population (million)]]*1000), NA())</f>
        <v>8.8292144892144903E-2</v>
      </c>
      <c r="J4307" s="13">
        <v>122.85</v>
      </c>
      <c r="K4307" s="13">
        <f>IFERROR(Table2[[#This Row],[Total Waste (tons)]] * Table2[[#This Row],[Household waste (%)]], NA())</f>
        <v>402520.66590000002</v>
      </c>
      <c r="L4307" s="13">
        <v>37.11</v>
      </c>
      <c r="M4307" s="10">
        <f>SUMIFS(Table2[Household waste (%)], Table2[Country], "Australia", Table2[Year], 2020)</f>
        <v>1412.17</v>
      </c>
      <c r="N4307" s="10">
        <f>COUNTIFS(Table2[Year], "USA")</f>
        <v>0</v>
      </c>
    </row>
    <row r="4308" spans="1:14" x14ac:dyDescent="0.35">
      <c r="A4308" s="8" t="s">
        <v>29</v>
      </c>
      <c r="B4308" s="9">
        <v>2023</v>
      </c>
      <c r="C4308" s="8" t="s">
        <v>20</v>
      </c>
      <c r="D4308" s="9">
        <v>20059.23</v>
      </c>
      <c r="E4308" s="10">
        <v>20402.650000000001</v>
      </c>
      <c r="F4308" s="10">
        <f>IFERROR(Table2[[#This Row],[Economic loss ($ million)]]*1000000 / Table2[[#This Row],[Total Waste (tons)]], NA())</f>
        <v>1017120.2982367718</v>
      </c>
      <c r="G4308" s="10" t="str">
        <f t="shared" si="67"/>
        <v>Medium</v>
      </c>
      <c r="H4308" s="10">
        <v>86.38</v>
      </c>
      <c r="I4308" s="10">
        <f>IFERROR(Table2[[#This Row],[Total Waste (tons)]] / (Table2[[#This Row],[Population (million)]]*1000), NA())</f>
        <v>2.9025075965851542E-2</v>
      </c>
      <c r="J4308" s="10">
        <v>691.1</v>
      </c>
      <c r="K4308" s="10">
        <f>IFERROR(Table2[[#This Row],[Total Waste (tons)]] * Table2[[#This Row],[Household waste (%)]], NA())</f>
        <v>963244.22460000007</v>
      </c>
      <c r="L4308" s="10">
        <v>48.02</v>
      </c>
      <c r="M4308" s="10">
        <f>SUMIFS(Table2[Household waste (%)], Table2[Country], "Australia", Table2[Year], 2020)</f>
        <v>1412.17</v>
      </c>
      <c r="N4308" s="10">
        <f>COUNTIFS(Table2[Year], "USA")</f>
        <v>0</v>
      </c>
    </row>
    <row r="4309" spans="1:14" x14ac:dyDescent="0.35">
      <c r="A4309" s="11" t="s">
        <v>26</v>
      </c>
      <c r="B4309" s="12">
        <v>2018</v>
      </c>
      <c r="C4309" s="11" t="s">
        <v>25</v>
      </c>
      <c r="D4309" s="12">
        <v>23891.65</v>
      </c>
      <c r="E4309" s="13">
        <v>20701.810000000001</v>
      </c>
      <c r="F4309" s="13">
        <f>IFERROR(Table2[[#This Row],[Economic loss ($ million)]]*1000000 / Table2[[#This Row],[Total Waste (tons)]], NA())</f>
        <v>866487.24554394523</v>
      </c>
      <c r="G4309" s="13" t="str">
        <f t="shared" si="67"/>
        <v>Low</v>
      </c>
      <c r="H4309" s="13">
        <v>99.24</v>
      </c>
      <c r="I4309" s="13">
        <f>IFERROR(Table2[[#This Row],[Total Waste (tons)]] / (Table2[[#This Row],[Population (million)]]*1000), NA())</f>
        <v>2.1490514783265722E-2</v>
      </c>
      <c r="J4309" s="13">
        <v>1111.73</v>
      </c>
      <c r="K4309" s="13">
        <f>IFERROR(Table2[[#This Row],[Total Waste (tons)]] * Table2[[#This Row],[Household waste (%)]], NA())</f>
        <v>1405306.8530000001</v>
      </c>
      <c r="L4309" s="13">
        <v>58.82</v>
      </c>
      <c r="M4309" s="10">
        <f>SUMIFS(Table2[Household waste (%)], Table2[Country], "Australia", Table2[Year], 2020)</f>
        <v>1412.17</v>
      </c>
      <c r="N4309" s="10">
        <f>COUNTIFS(Table2[Year], "USA")</f>
        <v>0</v>
      </c>
    </row>
    <row r="4310" spans="1:14" x14ac:dyDescent="0.35">
      <c r="A4310" s="8" t="s">
        <v>10</v>
      </c>
      <c r="B4310" s="9">
        <v>2022</v>
      </c>
      <c r="C4310" s="8" t="s">
        <v>19</v>
      </c>
      <c r="D4310" s="9">
        <v>15955.86</v>
      </c>
      <c r="E4310" s="10">
        <v>15880.58</v>
      </c>
      <c r="F4310" s="10">
        <f>IFERROR(Table2[[#This Row],[Economic loss ($ million)]]*1000000 / Table2[[#This Row],[Total Waste (tons)]], NA())</f>
        <v>995281.98417383956</v>
      </c>
      <c r="G4310" s="10" t="str">
        <f t="shared" si="67"/>
        <v>Medium</v>
      </c>
      <c r="H4310" s="10">
        <v>41.11</v>
      </c>
      <c r="I4310" s="10">
        <f>IFERROR(Table2[[#This Row],[Total Waste (tons)]] / (Table2[[#This Row],[Population (million)]]*1000), NA())</f>
        <v>1.3537632675224625E-2</v>
      </c>
      <c r="J4310" s="10">
        <v>1178.6300000000001</v>
      </c>
      <c r="K4310" s="10">
        <f>IFERROR(Table2[[#This Row],[Total Waste (tons)]] * Table2[[#This Row],[Household waste (%)]], NA())</f>
        <v>998836.83600000001</v>
      </c>
      <c r="L4310" s="10">
        <v>62.6</v>
      </c>
      <c r="M4310" s="10">
        <f>SUMIFS(Table2[Household waste (%)], Table2[Country], "Australia", Table2[Year], 2020)</f>
        <v>1412.17</v>
      </c>
      <c r="N4310" s="10">
        <f>COUNTIFS(Table2[Year], "USA")</f>
        <v>0</v>
      </c>
    </row>
    <row r="4311" spans="1:14" x14ac:dyDescent="0.35">
      <c r="A4311" s="11" t="s">
        <v>31</v>
      </c>
      <c r="B4311" s="12">
        <v>2022</v>
      </c>
      <c r="C4311" s="11" t="s">
        <v>22</v>
      </c>
      <c r="D4311" s="12">
        <v>44822.55</v>
      </c>
      <c r="E4311" s="13">
        <v>49895.35</v>
      </c>
      <c r="F4311" s="13">
        <f>IFERROR(Table2[[#This Row],[Economic loss ($ million)]]*1000000 / Table2[[#This Row],[Total Waste (tons)]], NA())</f>
        <v>1113175.1763342335</v>
      </c>
      <c r="G4311" s="13" t="str">
        <f t="shared" si="67"/>
        <v>High</v>
      </c>
      <c r="H4311" s="13">
        <v>197.44</v>
      </c>
      <c r="I4311" s="13">
        <f>IFERROR(Table2[[#This Row],[Total Waste (tons)]] / (Table2[[#This Row],[Population (million)]]*1000), NA())</f>
        <v>0.30468730881653189</v>
      </c>
      <c r="J4311" s="13">
        <v>147.11000000000001</v>
      </c>
      <c r="K4311" s="13">
        <f>IFERROR(Table2[[#This Row],[Total Waste (tons)]] * Table2[[#This Row],[Household waste (%)]], NA())</f>
        <v>2618981.5965</v>
      </c>
      <c r="L4311" s="13">
        <v>58.43</v>
      </c>
      <c r="M4311" s="10">
        <f>SUMIFS(Table2[Household waste (%)], Table2[Country], "Australia", Table2[Year], 2020)</f>
        <v>1412.17</v>
      </c>
      <c r="N4311" s="10">
        <f>COUNTIFS(Table2[Year], "USA")</f>
        <v>0</v>
      </c>
    </row>
    <row r="4312" spans="1:14" x14ac:dyDescent="0.35">
      <c r="A4312" s="8" t="s">
        <v>35</v>
      </c>
      <c r="B4312" s="9">
        <v>2019</v>
      </c>
      <c r="C4312" s="8" t="s">
        <v>11</v>
      </c>
      <c r="D4312" s="9">
        <v>4850.3</v>
      </c>
      <c r="E4312" s="10">
        <v>4607.66</v>
      </c>
      <c r="F4312" s="10">
        <f>IFERROR(Table2[[#This Row],[Economic loss ($ million)]]*1000000 / Table2[[#This Row],[Total Waste (tons)]], NA())</f>
        <v>949974.22839824331</v>
      </c>
      <c r="G4312" s="10" t="str">
        <f t="shared" si="67"/>
        <v>Low</v>
      </c>
      <c r="H4312" s="10">
        <v>39.08</v>
      </c>
      <c r="I4312" s="10">
        <f>IFERROR(Table2[[#This Row],[Total Waste (tons)]] / (Table2[[#This Row],[Population (million)]]*1000), NA())</f>
        <v>3.7208107029979443E-3</v>
      </c>
      <c r="J4312" s="10">
        <v>1303.56</v>
      </c>
      <c r="K4312" s="10">
        <f>IFERROR(Table2[[#This Row],[Total Waste (tons)]] * Table2[[#This Row],[Household waste (%)]], NA())</f>
        <v>286701.23300000001</v>
      </c>
      <c r="L4312" s="10">
        <v>59.11</v>
      </c>
      <c r="M4312" s="10">
        <f>SUMIFS(Table2[Household waste (%)], Table2[Country], "Australia", Table2[Year], 2020)</f>
        <v>1412.17</v>
      </c>
      <c r="N4312" s="10">
        <f>COUNTIFS(Table2[Year], "USA")</f>
        <v>0</v>
      </c>
    </row>
    <row r="4313" spans="1:14" x14ac:dyDescent="0.35">
      <c r="A4313" s="11" t="s">
        <v>32</v>
      </c>
      <c r="B4313" s="12">
        <v>2020</v>
      </c>
      <c r="C4313" s="11" t="s">
        <v>15</v>
      </c>
      <c r="D4313" s="12">
        <v>12696.71</v>
      </c>
      <c r="E4313" s="13">
        <v>11643.15</v>
      </c>
      <c r="F4313" s="13">
        <f>IFERROR(Table2[[#This Row],[Economic loss ($ million)]]*1000000 / Table2[[#This Row],[Total Waste (tons)]], NA())</f>
        <v>917021.02355649625</v>
      </c>
      <c r="G4313" s="13" t="str">
        <f t="shared" si="67"/>
        <v>Low</v>
      </c>
      <c r="H4313" s="13">
        <v>112.93</v>
      </c>
      <c r="I4313" s="13">
        <f>IFERROR(Table2[[#This Row],[Total Waste (tons)]] / (Table2[[#This Row],[Population (million)]]*1000), NA())</f>
        <v>1.1391372612350729E-2</v>
      </c>
      <c r="J4313" s="13">
        <v>1114.5899999999999</v>
      </c>
      <c r="K4313" s="13">
        <f>IFERROR(Table2[[#This Row],[Total Waste (tons)]] * Table2[[#This Row],[Household waste (%)]], NA())</f>
        <v>814874.84779999999</v>
      </c>
      <c r="L4313" s="13">
        <v>64.180000000000007</v>
      </c>
      <c r="M4313" s="10">
        <f>SUMIFS(Table2[Household waste (%)], Table2[Country], "Australia", Table2[Year], 2020)</f>
        <v>1412.17</v>
      </c>
      <c r="N4313" s="10">
        <f>COUNTIFS(Table2[Year], "USA")</f>
        <v>0</v>
      </c>
    </row>
    <row r="4314" spans="1:14" x14ac:dyDescent="0.35">
      <c r="A4314" s="8" t="s">
        <v>32</v>
      </c>
      <c r="B4314" s="9">
        <v>2024</v>
      </c>
      <c r="C4314" s="8" t="s">
        <v>25</v>
      </c>
      <c r="D4314" s="9">
        <v>44657.279999999999</v>
      </c>
      <c r="E4314" s="10">
        <v>35786.01</v>
      </c>
      <c r="F4314" s="10">
        <f>IFERROR(Table2[[#This Row],[Economic loss ($ million)]]*1000000 / Table2[[#This Row],[Total Waste (tons)]], NA())</f>
        <v>801347.73098585499</v>
      </c>
      <c r="G4314" s="10" t="str">
        <f t="shared" si="67"/>
        <v>Low</v>
      </c>
      <c r="H4314" s="10">
        <v>61.37</v>
      </c>
      <c r="I4314" s="10">
        <f>IFERROR(Table2[[#This Row],[Total Waste (tons)]] / (Table2[[#This Row],[Population (million)]]*1000), NA())</f>
        <v>8.3874462370640265E-2</v>
      </c>
      <c r="J4314" s="10">
        <v>532.42999999999995</v>
      </c>
      <c r="K4314" s="10">
        <f>IFERROR(Table2[[#This Row],[Total Waste (tons)]] * Table2[[#This Row],[Household waste (%)]], NA())</f>
        <v>3030443.0208000001</v>
      </c>
      <c r="L4314" s="10">
        <v>67.86</v>
      </c>
      <c r="M4314" s="10">
        <f>SUMIFS(Table2[Household waste (%)], Table2[Country], "Australia", Table2[Year], 2020)</f>
        <v>1412.17</v>
      </c>
      <c r="N4314" s="10">
        <f>COUNTIFS(Table2[Year], "USA")</f>
        <v>0</v>
      </c>
    </row>
    <row r="4315" spans="1:14" x14ac:dyDescent="0.35">
      <c r="A4315" s="11" t="s">
        <v>12</v>
      </c>
      <c r="B4315" s="12">
        <v>2018</v>
      </c>
      <c r="C4315" s="11" t="s">
        <v>11</v>
      </c>
      <c r="D4315" s="12">
        <v>33073.050000000003</v>
      </c>
      <c r="E4315" s="13">
        <v>27678.55</v>
      </c>
      <c r="F4315" s="13">
        <f>IFERROR(Table2[[#This Row],[Economic loss ($ million)]]*1000000 / Table2[[#This Row],[Total Waste (tons)]], NA())</f>
        <v>836891.36623323208</v>
      </c>
      <c r="G4315" s="13" t="str">
        <f t="shared" si="67"/>
        <v>Low</v>
      </c>
      <c r="H4315" s="13">
        <v>26.72</v>
      </c>
      <c r="I4315" s="13">
        <f>IFERROR(Table2[[#This Row],[Total Waste (tons)]] / (Table2[[#This Row],[Population (million)]]*1000), NA())</f>
        <v>7.4702527499830598E-2</v>
      </c>
      <c r="J4315" s="13">
        <v>442.73</v>
      </c>
      <c r="K4315" s="13">
        <f>IFERROR(Table2[[#This Row],[Total Waste (tons)]] * Table2[[#This Row],[Household waste (%)]], NA())</f>
        <v>1264382.7015</v>
      </c>
      <c r="L4315" s="13">
        <v>38.229999999999997</v>
      </c>
      <c r="M4315" s="10">
        <f>SUMIFS(Table2[Household waste (%)], Table2[Country], "Australia", Table2[Year], 2020)</f>
        <v>1412.17</v>
      </c>
      <c r="N4315" s="10">
        <f>COUNTIFS(Table2[Year], "USA")</f>
        <v>0</v>
      </c>
    </row>
    <row r="4316" spans="1:14" x14ac:dyDescent="0.35">
      <c r="A4316" s="8" t="s">
        <v>34</v>
      </c>
      <c r="B4316" s="9">
        <v>2024</v>
      </c>
      <c r="C4316" s="8" t="s">
        <v>9</v>
      </c>
      <c r="D4316" s="9">
        <v>6638.89</v>
      </c>
      <c r="E4316" s="10">
        <v>7472.43</v>
      </c>
      <c r="F4316" s="10">
        <f>IFERROR(Table2[[#This Row],[Economic loss ($ million)]]*1000000 / Table2[[#This Row],[Total Waste (tons)]], NA())</f>
        <v>1125554.1212461721</v>
      </c>
      <c r="G4316" s="10" t="str">
        <f t="shared" si="67"/>
        <v>High</v>
      </c>
      <c r="H4316" s="10">
        <v>190.81</v>
      </c>
      <c r="I4316" s="10">
        <f>IFERROR(Table2[[#This Row],[Total Waste (tons)]] / (Table2[[#This Row],[Population (million)]]*1000), NA())</f>
        <v>7.7271870198798833E-3</v>
      </c>
      <c r="J4316" s="10">
        <v>859.16</v>
      </c>
      <c r="K4316" s="10">
        <f>IFERROR(Table2[[#This Row],[Total Waste (tons)]] * Table2[[#This Row],[Household waste (%)]], NA())</f>
        <v>308708.38500000001</v>
      </c>
      <c r="L4316" s="10">
        <v>46.5</v>
      </c>
      <c r="M4316" s="10">
        <f>SUMIFS(Table2[Household waste (%)], Table2[Country], "Australia", Table2[Year], 2020)</f>
        <v>1412.17</v>
      </c>
      <c r="N4316" s="10">
        <f>COUNTIFS(Table2[Year], "USA")</f>
        <v>0</v>
      </c>
    </row>
    <row r="4317" spans="1:14" x14ac:dyDescent="0.35">
      <c r="A4317" s="11" t="s">
        <v>35</v>
      </c>
      <c r="B4317" s="12">
        <v>2019</v>
      </c>
      <c r="C4317" s="11" t="s">
        <v>11</v>
      </c>
      <c r="D4317" s="12">
        <v>29636.36</v>
      </c>
      <c r="E4317" s="13">
        <v>24638.240000000002</v>
      </c>
      <c r="F4317" s="13">
        <f>IFERROR(Table2[[#This Row],[Economic loss ($ million)]]*1000000 / Table2[[#This Row],[Total Waste (tons)]], NA())</f>
        <v>831351.75844806852</v>
      </c>
      <c r="G4317" s="13" t="str">
        <f t="shared" si="67"/>
        <v>Low</v>
      </c>
      <c r="H4317" s="13">
        <v>102.09</v>
      </c>
      <c r="I4317" s="13">
        <f>IFERROR(Table2[[#This Row],[Total Waste (tons)]] / (Table2[[#This Row],[Population (million)]]*1000), NA())</f>
        <v>5.1446654862340728E-2</v>
      </c>
      <c r="J4317" s="13">
        <v>576.05999999999995</v>
      </c>
      <c r="K4317" s="13">
        <f>IFERROR(Table2[[#This Row],[Total Waste (tons)]] * Table2[[#This Row],[Household waste (%)]], NA())</f>
        <v>1353788.9247999999</v>
      </c>
      <c r="L4317" s="13">
        <v>45.68</v>
      </c>
      <c r="M4317" s="10">
        <f>SUMIFS(Table2[Household waste (%)], Table2[Country], "Australia", Table2[Year], 2020)</f>
        <v>1412.17</v>
      </c>
      <c r="N4317" s="10">
        <f>COUNTIFS(Table2[Year], "USA")</f>
        <v>0</v>
      </c>
    </row>
    <row r="4318" spans="1:14" x14ac:dyDescent="0.35">
      <c r="A4318" s="8" t="s">
        <v>17</v>
      </c>
      <c r="B4318" s="9">
        <v>2022</v>
      </c>
      <c r="C4318" s="8" t="s">
        <v>15</v>
      </c>
      <c r="D4318" s="9">
        <v>3118.62</v>
      </c>
      <c r="E4318" s="10">
        <v>2909.39</v>
      </c>
      <c r="F4318" s="10">
        <f>IFERROR(Table2[[#This Row],[Economic loss ($ million)]]*1000000 / Table2[[#This Row],[Total Waste (tons)]], NA())</f>
        <v>932909.42788797617</v>
      </c>
      <c r="G4318" s="10" t="str">
        <f t="shared" si="67"/>
        <v>Low</v>
      </c>
      <c r="H4318" s="10">
        <v>53.67</v>
      </c>
      <c r="I4318" s="10">
        <f>IFERROR(Table2[[#This Row],[Total Waste (tons)]] / (Table2[[#This Row],[Population (million)]]*1000), NA())</f>
        <v>4.3426956122150587E-3</v>
      </c>
      <c r="J4318" s="10">
        <v>718.13</v>
      </c>
      <c r="K4318" s="10">
        <f>IFERROR(Table2[[#This Row],[Total Waste (tons)]] * Table2[[#This Row],[Household waste (%)]], NA())</f>
        <v>216712.90379999997</v>
      </c>
      <c r="L4318" s="10">
        <v>69.489999999999995</v>
      </c>
      <c r="M4318" s="10">
        <f>SUMIFS(Table2[Household waste (%)], Table2[Country], "Australia", Table2[Year], 2020)</f>
        <v>1412.17</v>
      </c>
      <c r="N4318" s="10">
        <f>COUNTIFS(Table2[Year], "USA")</f>
        <v>0</v>
      </c>
    </row>
    <row r="4319" spans="1:14" x14ac:dyDescent="0.35">
      <c r="A4319" s="11" t="s">
        <v>14</v>
      </c>
      <c r="B4319" s="12">
        <v>2019</v>
      </c>
      <c r="C4319" s="11" t="s">
        <v>9</v>
      </c>
      <c r="D4319" s="12">
        <v>22247.62</v>
      </c>
      <c r="E4319" s="13">
        <v>20257.28</v>
      </c>
      <c r="F4319" s="13">
        <f>IFERROR(Table2[[#This Row],[Economic loss ($ million)]]*1000000 / Table2[[#This Row],[Total Waste (tons)]], NA())</f>
        <v>910536.94732290471</v>
      </c>
      <c r="G4319" s="13" t="str">
        <f t="shared" si="67"/>
        <v>Low</v>
      </c>
      <c r="H4319" s="13">
        <v>174.26</v>
      </c>
      <c r="I4319" s="13">
        <f>IFERROR(Table2[[#This Row],[Total Waste (tons)]] / (Table2[[#This Row],[Population (million)]]*1000), NA())</f>
        <v>2.7244207690423707E-2</v>
      </c>
      <c r="J4319" s="13">
        <v>816.6</v>
      </c>
      <c r="K4319" s="13">
        <f>IFERROR(Table2[[#This Row],[Total Waste (tons)]] * Table2[[#This Row],[Household waste (%)]], NA())</f>
        <v>1099922.3328</v>
      </c>
      <c r="L4319" s="13">
        <v>49.44</v>
      </c>
      <c r="M4319" s="10">
        <f>SUMIFS(Table2[Household waste (%)], Table2[Country], "Australia", Table2[Year], 2020)</f>
        <v>1412.17</v>
      </c>
      <c r="N4319" s="10">
        <f>COUNTIFS(Table2[Year], "USA")</f>
        <v>0</v>
      </c>
    </row>
    <row r="4320" spans="1:14" x14ac:dyDescent="0.35">
      <c r="A4320" s="8" t="s">
        <v>16</v>
      </c>
      <c r="B4320" s="9">
        <v>2024</v>
      </c>
      <c r="C4320" s="8" t="s">
        <v>22</v>
      </c>
      <c r="D4320" s="9">
        <v>21206.07</v>
      </c>
      <c r="E4320" s="10">
        <v>22699.83</v>
      </c>
      <c r="F4320" s="10">
        <f>IFERROR(Table2[[#This Row],[Economic loss ($ million)]]*1000000 / Table2[[#This Row],[Total Waste (tons)]], NA())</f>
        <v>1070440.2088647261</v>
      </c>
      <c r="G4320" s="10" t="str">
        <f t="shared" si="67"/>
        <v>Medium</v>
      </c>
      <c r="H4320" s="10">
        <v>122.95</v>
      </c>
      <c r="I4320" s="10">
        <f>IFERROR(Table2[[#This Row],[Total Waste (tons)]] / (Table2[[#This Row],[Population (million)]]*1000), NA())</f>
        <v>2.5596357184241018E-2</v>
      </c>
      <c r="J4320" s="10">
        <v>828.48</v>
      </c>
      <c r="K4320" s="10">
        <f>IFERROR(Table2[[#This Row],[Total Waste (tons)]] * Table2[[#This Row],[Household waste (%)]], NA())</f>
        <v>1407658.9265999999</v>
      </c>
      <c r="L4320" s="10">
        <v>66.38</v>
      </c>
      <c r="M4320" s="10">
        <f>SUMIFS(Table2[Household waste (%)], Table2[Country], "Australia", Table2[Year], 2020)</f>
        <v>1412.17</v>
      </c>
      <c r="N4320" s="10">
        <f>COUNTIFS(Table2[Year], "USA")</f>
        <v>0</v>
      </c>
    </row>
    <row r="4321" spans="1:14" x14ac:dyDescent="0.35">
      <c r="A4321" s="11" t="s">
        <v>8</v>
      </c>
      <c r="B4321" s="12">
        <v>2019</v>
      </c>
      <c r="C4321" s="11" t="s">
        <v>15</v>
      </c>
      <c r="D4321" s="12">
        <v>1160.27</v>
      </c>
      <c r="E4321" s="13">
        <v>1158.3399999999999</v>
      </c>
      <c r="F4321" s="13">
        <f>IFERROR(Table2[[#This Row],[Economic loss ($ million)]]*1000000 / Table2[[#This Row],[Total Waste (tons)]], NA())</f>
        <v>998336.59406862198</v>
      </c>
      <c r="G4321" s="13" t="str">
        <f t="shared" si="67"/>
        <v>Medium</v>
      </c>
      <c r="H4321" s="13">
        <v>162.82</v>
      </c>
      <c r="I4321" s="13">
        <f>IFERROR(Table2[[#This Row],[Total Waste (tons)]] / (Table2[[#This Row],[Population (million)]]*1000), NA())</f>
        <v>1.3458803605192033E-3</v>
      </c>
      <c r="J4321" s="13">
        <v>862.09</v>
      </c>
      <c r="K4321" s="13">
        <f>IFERROR(Table2[[#This Row],[Total Waste (tons)]] * Table2[[#This Row],[Household waste (%)]], NA())</f>
        <v>36734.148199999996</v>
      </c>
      <c r="L4321" s="13">
        <v>31.66</v>
      </c>
      <c r="M4321" s="10">
        <f>SUMIFS(Table2[Household waste (%)], Table2[Country], "Australia", Table2[Year], 2020)</f>
        <v>1412.17</v>
      </c>
      <c r="N4321" s="10">
        <f>COUNTIFS(Table2[Year], "USA")</f>
        <v>0</v>
      </c>
    </row>
    <row r="4322" spans="1:14" x14ac:dyDescent="0.35">
      <c r="A4322" s="8" t="s">
        <v>30</v>
      </c>
      <c r="B4322" s="9">
        <v>2018</v>
      </c>
      <c r="C4322" s="8" t="s">
        <v>15</v>
      </c>
      <c r="D4322" s="9">
        <v>20437.009999999998</v>
      </c>
      <c r="E4322" s="10">
        <v>18175.82</v>
      </c>
      <c r="F4322" s="10">
        <f>IFERROR(Table2[[#This Row],[Economic loss ($ million)]]*1000000 / Table2[[#This Row],[Total Waste (tons)]], NA())</f>
        <v>889358.08124574006</v>
      </c>
      <c r="G4322" s="10" t="str">
        <f t="shared" si="67"/>
        <v>Low</v>
      </c>
      <c r="H4322" s="10">
        <v>141.35</v>
      </c>
      <c r="I4322" s="10">
        <f>IFERROR(Table2[[#This Row],[Total Waste (tons)]] / (Table2[[#This Row],[Population (million)]]*1000), NA())</f>
        <v>1.6767865640537567E-2</v>
      </c>
      <c r="J4322" s="10">
        <v>1218.82</v>
      </c>
      <c r="K4322" s="10">
        <f>IFERROR(Table2[[#This Row],[Total Waste (tons)]] * Table2[[#This Row],[Household waste (%)]], NA())</f>
        <v>992829.94579999987</v>
      </c>
      <c r="L4322" s="10">
        <v>48.58</v>
      </c>
      <c r="M4322" s="10">
        <f>SUMIFS(Table2[Household waste (%)], Table2[Country], "Australia", Table2[Year], 2020)</f>
        <v>1412.17</v>
      </c>
      <c r="N4322" s="10">
        <f>COUNTIFS(Table2[Year], "USA")</f>
        <v>0</v>
      </c>
    </row>
    <row r="4323" spans="1:14" x14ac:dyDescent="0.35">
      <c r="A4323" s="11" t="s">
        <v>16</v>
      </c>
      <c r="B4323" s="12">
        <v>2023</v>
      </c>
      <c r="C4323" s="11" t="s">
        <v>11</v>
      </c>
      <c r="D4323" s="12">
        <v>26977.56</v>
      </c>
      <c r="E4323" s="13">
        <v>24530.02</v>
      </c>
      <c r="F4323" s="13">
        <f>IFERROR(Table2[[#This Row],[Economic loss ($ million)]]*1000000 / Table2[[#This Row],[Total Waste (tons)]], NA())</f>
        <v>909274.96778804308</v>
      </c>
      <c r="G4323" s="13" t="str">
        <f t="shared" si="67"/>
        <v>Low</v>
      </c>
      <c r="H4323" s="13">
        <v>193.92</v>
      </c>
      <c r="I4323" s="13">
        <f>IFERROR(Table2[[#This Row],[Total Waste (tons)]] / (Table2[[#This Row],[Population (million)]]*1000), NA())</f>
        <v>7.9078294005569399E-2</v>
      </c>
      <c r="J4323" s="13">
        <v>341.15</v>
      </c>
      <c r="K4323" s="13">
        <f>IFERROR(Table2[[#This Row],[Total Waste (tons)]] * Table2[[#This Row],[Household waste (%)]], NA())</f>
        <v>1847423.3088000002</v>
      </c>
      <c r="L4323" s="13">
        <v>68.48</v>
      </c>
      <c r="M4323" s="10">
        <f>SUMIFS(Table2[Household waste (%)], Table2[Country], "Australia", Table2[Year], 2020)</f>
        <v>1412.17</v>
      </c>
      <c r="N4323" s="10">
        <f>COUNTIFS(Table2[Year], "USA")</f>
        <v>0</v>
      </c>
    </row>
    <row r="4324" spans="1:14" x14ac:dyDescent="0.35">
      <c r="A4324" s="8" t="s">
        <v>24</v>
      </c>
      <c r="B4324" s="9">
        <v>2022</v>
      </c>
      <c r="C4324" s="8" t="s">
        <v>11</v>
      </c>
      <c r="D4324" s="9">
        <v>25659.439999999999</v>
      </c>
      <c r="E4324" s="10">
        <v>27457.72</v>
      </c>
      <c r="F4324" s="10">
        <f>IFERROR(Table2[[#This Row],[Economic loss ($ million)]]*1000000 / Table2[[#This Row],[Total Waste (tons)]], NA())</f>
        <v>1070082.5894875338</v>
      </c>
      <c r="G4324" s="10" t="str">
        <f t="shared" si="67"/>
        <v>Medium</v>
      </c>
      <c r="H4324" s="10">
        <v>59.04</v>
      </c>
      <c r="I4324" s="10">
        <f>IFERROR(Table2[[#This Row],[Total Waste (tons)]] / (Table2[[#This Row],[Population (million)]]*1000), NA())</f>
        <v>4.5746091173272004E-2</v>
      </c>
      <c r="J4324" s="10">
        <v>560.91</v>
      </c>
      <c r="K4324" s="10">
        <f>IFERROR(Table2[[#This Row],[Total Waste (tons)]] * Table2[[#This Row],[Household waste (%)]], NA())</f>
        <v>1509544.8551999999</v>
      </c>
      <c r="L4324" s="10">
        <v>58.83</v>
      </c>
      <c r="M4324" s="10">
        <f>SUMIFS(Table2[Household waste (%)], Table2[Country], "Australia", Table2[Year], 2020)</f>
        <v>1412.17</v>
      </c>
      <c r="N4324" s="10">
        <f>COUNTIFS(Table2[Year], "USA")</f>
        <v>0</v>
      </c>
    </row>
    <row r="4325" spans="1:14" x14ac:dyDescent="0.35">
      <c r="A4325" s="11" t="s">
        <v>33</v>
      </c>
      <c r="B4325" s="12">
        <v>2022</v>
      </c>
      <c r="C4325" s="11" t="s">
        <v>19</v>
      </c>
      <c r="D4325" s="12">
        <v>30588.9</v>
      </c>
      <c r="E4325" s="13">
        <v>31101.57</v>
      </c>
      <c r="F4325" s="13">
        <f>IFERROR(Table2[[#This Row],[Economic loss ($ million)]]*1000000 / Table2[[#This Row],[Total Waste (tons)]], NA())</f>
        <v>1016760.0011768974</v>
      </c>
      <c r="G4325" s="13" t="str">
        <f t="shared" si="67"/>
        <v>Medium</v>
      </c>
      <c r="H4325" s="13">
        <v>21.56</v>
      </c>
      <c r="I4325" s="13">
        <f>IFERROR(Table2[[#This Row],[Total Waste (tons)]] / (Table2[[#This Row],[Population (million)]]*1000), NA())</f>
        <v>3.170228422187215E-2</v>
      </c>
      <c r="J4325" s="13">
        <v>964.88</v>
      </c>
      <c r="K4325" s="13">
        <f>IFERROR(Table2[[#This Row],[Total Waste (tons)]] * Table2[[#This Row],[Household waste (%)]], NA())</f>
        <v>1750602.747</v>
      </c>
      <c r="L4325" s="13">
        <v>57.23</v>
      </c>
      <c r="M4325" s="10">
        <f>SUMIFS(Table2[Household waste (%)], Table2[Country], "Australia", Table2[Year], 2020)</f>
        <v>1412.17</v>
      </c>
      <c r="N4325" s="10">
        <f>COUNTIFS(Table2[Year], "USA")</f>
        <v>0</v>
      </c>
    </row>
    <row r="4326" spans="1:14" x14ac:dyDescent="0.35">
      <c r="A4326" s="8" t="s">
        <v>24</v>
      </c>
      <c r="B4326" s="9">
        <v>2022</v>
      </c>
      <c r="C4326" s="8" t="s">
        <v>13</v>
      </c>
      <c r="D4326" s="9">
        <v>42054.559999999998</v>
      </c>
      <c r="E4326" s="10">
        <v>40586.17</v>
      </c>
      <c r="F4326" s="10">
        <f>IFERROR(Table2[[#This Row],[Economic loss ($ million)]]*1000000 / Table2[[#This Row],[Total Waste (tons)]], NA())</f>
        <v>965083.69128104066</v>
      </c>
      <c r="G4326" s="10" t="str">
        <f t="shared" si="67"/>
        <v>Medium</v>
      </c>
      <c r="H4326" s="10">
        <v>164.65</v>
      </c>
      <c r="I4326" s="10">
        <f>IFERROR(Table2[[#This Row],[Total Waste (tons)]] / (Table2[[#This Row],[Population (million)]]*1000), NA())</f>
        <v>6.2074067513911639E-2</v>
      </c>
      <c r="J4326" s="10">
        <v>677.49</v>
      </c>
      <c r="K4326" s="10">
        <f>IFERROR(Table2[[#This Row],[Total Waste (tons)]] * Table2[[#This Row],[Household waste (%)]], NA())</f>
        <v>2248236.7775999997</v>
      </c>
      <c r="L4326" s="10">
        <v>53.46</v>
      </c>
      <c r="M4326" s="10">
        <f>SUMIFS(Table2[Household waste (%)], Table2[Country], "Australia", Table2[Year], 2020)</f>
        <v>1412.17</v>
      </c>
      <c r="N4326" s="10">
        <f>COUNTIFS(Table2[Year], "USA")</f>
        <v>0</v>
      </c>
    </row>
    <row r="4327" spans="1:14" x14ac:dyDescent="0.35">
      <c r="A4327" s="11" t="s">
        <v>16</v>
      </c>
      <c r="B4327" s="12">
        <v>2019</v>
      </c>
      <c r="C4327" s="11" t="s">
        <v>9</v>
      </c>
      <c r="D4327" s="12">
        <v>20333.88</v>
      </c>
      <c r="E4327" s="13">
        <v>19202.66</v>
      </c>
      <c r="F4327" s="13">
        <f>IFERROR(Table2[[#This Row],[Economic loss ($ million)]]*1000000 / Table2[[#This Row],[Total Waste (tons)]], NA())</f>
        <v>944367.72519558482</v>
      </c>
      <c r="G4327" s="13" t="str">
        <f t="shared" si="67"/>
        <v>Low</v>
      </c>
      <c r="H4327" s="13">
        <v>29.37</v>
      </c>
      <c r="I4327" s="13">
        <f>IFERROR(Table2[[#This Row],[Total Waste (tons)]] / (Table2[[#This Row],[Population (million)]]*1000), NA())</f>
        <v>2.9259065269943596E-2</v>
      </c>
      <c r="J4327" s="13">
        <v>694.96</v>
      </c>
      <c r="K4327" s="13">
        <f>IFERROR(Table2[[#This Row],[Total Waste (tons)]] * Table2[[#This Row],[Household waste (%)]], NA())</f>
        <v>1381077.1296000001</v>
      </c>
      <c r="L4327" s="13">
        <v>67.92</v>
      </c>
      <c r="M4327" s="10">
        <f>SUMIFS(Table2[Household waste (%)], Table2[Country], "Australia", Table2[Year], 2020)</f>
        <v>1412.17</v>
      </c>
      <c r="N4327" s="10">
        <f>COUNTIFS(Table2[Year], "USA")</f>
        <v>0</v>
      </c>
    </row>
    <row r="4328" spans="1:14" x14ac:dyDescent="0.35">
      <c r="A4328" s="8" t="s">
        <v>26</v>
      </c>
      <c r="B4328" s="9">
        <v>2018</v>
      </c>
      <c r="C4328" s="8" t="s">
        <v>11</v>
      </c>
      <c r="D4328" s="9">
        <v>3695.8</v>
      </c>
      <c r="E4328" s="10">
        <v>3320.68</v>
      </c>
      <c r="F4328" s="10">
        <f>IFERROR(Table2[[#This Row],[Economic loss ($ million)]]*1000000 / Table2[[#This Row],[Total Waste (tons)]], NA())</f>
        <v>898501.00113642507</v>
      </c>
      <c r="G4328" s="10" t="str">
        <f t="shared" si="67"/>
        <v>Low</v>
      </c>
      <c r="H4328" s="10">
        <v>167.39</v>
      </c>
      <c r="I4328" s="10">
        <f>IFERROR(Table2[[#This Row],[Total Waste (tons)]] / (Table2[[#This Row],[Population (million)]]*1000), NA())</f>
        <v>9.5964894058994596E-3</v>
      </c>
      <c r="J4328" s="10">
        <v>385.12</v>
      </c>
      <c r="K4328" s="10">
        <f>IFERROR(Table2[[#This Row],[Total Waste (tons)]] * Table2[[#This Row],[Household waste (%)]], NA())</f>
        <v>162799.99</v>
      </c>
      <c r="L4328" s="10">
        <v>44.05</v>
      </c>
      <c r="M4328" s="10">
        <f>SUMIFS(Table2[Household waste (%)], Table2[Country], "Australia", Table2[Year], 2020)</f>
        <v>1412.17</v>
      </c>
      <c r="N4328" s="10">
        <f>COUNTIFS(Table2[Year], "USA")</f>
        <v>0</v>
      </c>
    </row>
    <row r="4329" spans="1:14" x14ac:dyDescent="0.35">
      <c r="A4329" s="11" t="s">
        <v>33</v>
      </c>
      <c r="B4329" s="12">
        <v>2024</v>
      </c>
      <c r="C4329" s="11" t="s">
        <v>9</v>
      </c>
      <c r="D4329" s="12">
        <v>5443.2</v>
      </c>
      <c r="E4329" s="13">
        <v>6472.66</v>
      </c>
      <c r="F4329" s="13">
        <f>IFERROR(Table2[[#This Row],[Economic loss ($ million)]]*1000000 / Table2[[#This Row],[Total Waste (tons)]], NA())</f>
        <v>1189127.7189888302</v>
      </c>
      <c r="G4329" s="13" t="str">
        <f t="shared" si="67"/>
        <v>High</v>
      </c>
      <c r="H4329" s="13">
        <v>91.07</v>
      </c>
      <c r="I4329" s="13">
        <f>IFERROR(Table2[[#This Row],[Total Waste (tons)]] / (Table2[[#This Row],[Population (million)]]*1000), NA())</f>
        <v>6.9656019656019657E-3</v>
      </c>
      <c r="J4329" s="13">
        <v>781.44</v>
      </c>
      <c r="K4329" s="13">
        <f>IFERROR(Table2[[#This Row],[Total Waste (tons)]] * Table2[[#This Row],[Household waste (%)]], NA())</f>
        <v>334266.91199999995</v>
      </c>
      <c r="L4329" s="13">
        <v>61.41</v>
      </c>
      <c r="M4329" s="10">
        <f>SUMIFS(Table2[Household waste (%)], Table2[Country], "Australia", Table2[Year], 2020)</f>
        <v>1412.17</v>
      </c>
      <c r="N4329" s="10">
        <f>COUNTIFS(Table2[Year], "USA")</f>
        <v>0</v>
      </c>
    </row>
    <row r="4330" spans="1:14" x14ac:dyDescent="0.35">
      <c r="A4330" s="8" t="s">
        <v>30</v>
      </c>
      <c r="B4330" s="9">
        <v>2024</v>
      </c>
      <c r="C4330" s="8" t="s">
        <v>22</v>
      </c>
      <c r="D4330" s="9">
        <v>27555.01</v>
      </c>
      <c r="E4330" s="10">
        <v>32211.96</v>
      </c>
      <c r="F4330" s="10">
        <f>IFERROR(Table2[[#This Row],[Economic loss ($ million)]]*1000000 / Table2[[#This Row],[Total Waste (tons)]], NA())</f>
        <v>1169005.5637795087</v>
      </c>
      <c r="G4330" s="10" t="str">
        <f t="shared" si="67"/>
        <v>High</v>
      </c>
      <c r="H4330" s="10">
        <v>198.85</v>
      </c>
      <c r="I4330" s="10">
        <f>IFERROR(Table2[[#This Row],[Total Waste (tons)]] / (Table2[[#This Row],[Population (million)]]*1000), NA())</f>
        <v>3.1341716144589277E-2</v>
      </c>
      <c r="J4330" s="10">
        <v>879.18</v>
      </c>
      <c r="K4330" s="10">
        <f>IFERROR(Table2[[#This Row],[Total Waste (tons)]] * Table2[[#This Row],[Household waste (%)]], NA())</f>
        <v>1604803.7823999999</v>
      </c>
      <c r="L4330" s="10">
        <v>58.24</v>
      </c>
      <c r="M4330" s="10">
        <f>SUMIFS(Table2[Household waste (%)], Table2[Country], "Australia", Table2[Year], 2020)</f>
        <v>1412.17</v>
      </c>
      <c r="N4330" s="10">
        <f>COUNTIFS(Table2[Year], "USA")</f>
        <v>0</v>
      </c>
    </row>
    <row r="4331" spans="1:14" x14ac:dyDescent="0.35">
      <c r="A4331" s="11" t="s">
        <v>14</v>
      </c>
      <c r="B4331" s="12">
        <v>2023</v>
      </c>
      <c r="C4331" s="11" t="s">
        <v>13</v>
      </c>
      <c r="D4331" s="12">
        <v>17163.86</v>
      </c>
      <c r="E4331" s="13">
        <v>15214.37</v>
      </c>
      <c r="F4331" s="13">
        <f>IFERROR(Table2[[#This Row],[Economic loss ($ million)]]*1000000 / Table2[[#This Row],[Total Waste (tons)]], NA())</f>
        <v>886418.90577061335</v>
      </c>
      <c r="G4331" s="13" t="str">
        <f t="shared" si="67"/>
        <v>Low</v>
      </c>
      <c r="H4331" s="13">
        <v>93.25</v>
      </c>
      <c r="I4331" s="13">
        <f>IFERROR(Table2[[#This Row],[Total Waste (tons)]] / (Table2[[#This Row],[Population (million)]]*1000), NA())</f>
        <v>2.1565076453367842E-2</v>
      </c>
      <c r="J4331" s="13">
        <v>795.91</v>
      </c>
      <c r="K4331" s="13">
        <f>IFERROR(Table2[[#This Row],[Total Waste (tons)]] * Table2[[#This Row],[Household waste (%)]], NA())</f>
        <v>646219.32900000003</v>
      </c>
      <c r="L4331" s="13">
        <v>37.65</v>
      </c>
      <c r="M4331" s="10">
        <f>SUMIFS(Table2[Household waste (%)], Table2[Country], "Australia", Table2[Year], 2020)</f>
        <v>1412.17</v>
      </c>
      <c r="N4331" s="10">
        <f>COUNTIFS(Table2[Year], "USA")</f>
        <v>0</v>
      </c>
    </row>
    <row r="4332" spans="1:14" x14ac:dyDescent="0.35">
      <c r="A4332" s="8" t="s">
        <v>30</v>
      </c>
      <c r="B4332" s="9">
        <v>2018</v>
      </c>
      <c r="C4332" s="8" t="s">
        <v>22</v>
      </c>
      <c r="D4332" s="9">
        <v>20127.91</v>
      </c>
      <c r="E4332" s="10">
        <v>23658.57</v>
      </c>
      <c r="F4332" s="10">
        <f>IFERROR(Table2[[#This Row],[Economic loss ($ million)]]*1000000 / Table2[[#This Row],[Total Waste (tons)]], NA())</f>
        <v>1175411.1579393987</v>
      </c>
      <c r="G4332" s="10" t="str">
        <f t="shared" si="67"/>
        <v>High</v>
      </c>
      <c r="H4332" s="10">
        <v>23.63</v>
      </c>
      <c r="I4332" s="10">
        <f>IFERROR(Table2[[#This Row],[Total Waste (tons)]] / (Table2[[#This Row],[Population (million)]]*1000), NA())</f>
        <v>1.5265069469724548E-2</v>
      </c>
      <c r="J4332" s="10">
        <v>1318.56</v>
      </c>
      <c r="K4332" s="10">
        <f>IFERROR(Table2[[#This Row],[Total Waste (tons)]] * Table2[[#This Row],[Household waste (%)]], NA())</f>
        <v>680524.63710000005</v>
      </c>
      <c r="L4332" s="10">
        <v>33.81</v>
      </c>
      <c r="M4332" s="10">
        <f>SUMIFS(Table2[Household waste (%)], Table2[Country], "Australia", Table2[Year], 2020)</f>
        <v>1412.17</v>
      </c>
      <c r="N4332" s="10">
        <f>COUNTIFS(Table2[Year], "USA")</f>
        <v>0</v>
      </c>
    </row>
    <row r="4333" spans="1:14" x14ac:dyDescent="0.35">
      <c r="A4333" s="11" t="s">
        <v>33</v>
      </c>
      <c r="B4333" s="12">
        <v>2019</v>
      </c>
      <c r="C4333" s="11" t="s">
        <v>11</v>
      </c>
      <c r="D4333" s="12">
        <v>33616.769999999997</v>
      </c>
      <c r="E4333" s="13">
        <v>37461.32</v>
      </c>
      <c r="F4333" s="13">
        <f>IFERROR(Table2[[#This Row],[Economic loss ($ million)]]*1000000 / Table2[[#This Row],[Total Waste (tons)]], NA())</f>
        <v>1114364.0510376222</v>
      </c>
      <c r="G4333" s="13" t="str">
        <f t="shared" si="67"/>
        <v>High</v>
      </c>
      <c r="H4333" s="13">
        <v>96.66</v>
      </c>
      <c r="I4333" s="13">
        <f>IFERROR(Table2[[#This Row],[Total Waste (tons)]] / (Table2[[#This Row],[Population (million)]]*1000), NA())</f>
        <v>4.2369985253525914E-2</v>
      </c>
      <c r="J4333" s="13">
        <v>793.41</v>
      </c>
      <c r="K4333" s="13">
        <f>IFERROR(Table2[[#This Row],[Total Waste (tons)]] * Table2[[#This Row],[Household waste (%)]], NA())</f>
        <v>2272829.8196999999</v>
      </c>
      <c r="L4333" s="13">
        <v>67.61</v>
      </c>
      <c r="M4333" s="10">
        <f>SUMIFS(Table2[Household waste (%)], Table2[Country], "Australia", Table2[Year], 2020)</f>
        <v>1412.17</v>
      </c>
      <c r="N4333" s="10">
        <f>COUNTIFS(Table2[Year], "USA")</f>
        <v>0</v>
      </c>
    </row>
    <row r="4334" spans="1:14" x14ac:dyDescent="0.35">
      <c r="A4334" s="8" t="s">
        <v>29</v>
      </c>
      <c r="B4334" s="9">
        <v>2021</v>
      </c>
      <c r="C4334" s="8" t="s">
        <v>20</v>
      </c>
      <c r="D4334" s="9">
        <v>24828.02</v>
      </c>
      <c r="E4334" s="10">
        <v>28575.73</v>
      </c>
      <c r="F4334" s="10">
        <f>IFERROR(Table2[[#This Row],[Economic loss ($ million)]]*1000000 / Table2[[#This Row],[Total Waste (tons)]], NA())</f>
        <v>1150946.7931796415</v>
      </c>
      <c r="G4334" s="10" t="str">
        <f t="shared" si="67"/>
        <v>High</v>
      </c>
      <c r="H4334" s="10">
        <v>127.59</v>
      </c>
      <c r="I4334" s="10">
        <f>IFERROR(Table2[[#This Row],[Total Waste (tons)]] / (Table2[[#This Row],[Population (million)]]*1000), NA())</f>
        <v>0.29254176976552376</v>
      </c>
      <c r="J4334" s="10">
        <v>84.87</v>
      </c>
      <c r="K4334" s="10">
        <f>IFERROR(Table2[[#This Row],[Total Waste (tons)]] * Table2[[#This Row],[Household waste (%)]], NA())</f>
        <v>1346671.8048</v>
      </c>
      <c r="L4334" s="10">
        <v>54.24</v>
      </c>
      <c r="M4334" s="10">
        <f>SUMIFS(Table2[Household waste (%)], Table2[Country], "Australia", Table2[Year], 2020)</f>
        <v>1412.17</v>
      </c>
      <c r="N4334" s="10">
        <f>COUNTIFS(Table2[Year], "USA")</f>
        <v>0</v>
      </c>
    </row>
    <row r="4335" spans="1:14" x14ac:dyDescent="0.35">
      <c r="A4335" s="11" t="s">
        <v>17</v>
      </c>
      <c r="B4335" s="12">
        <v>2018</v>
      </c>
      <c r="C4335" s="11" t="s">
        <v>9</v>
      </c>
      <c r="D4335" s="12">
        <v>39189.879999999997</v>
      </c>
      <c r="E4335" s="13">
        <v>31790.93</v>
      </c>
      <c r="F4335" s="13">
        <f>IFERROR(Table2[[#This Row],[Economic loss ($ million)]]*1000000 / Table2[[#This Row],[Total Waste (tons)]], NA())</f>
        <v>811202.53494014277</v>
      </c>
      <c r="G4335" s="13" t="str">
        <f t="shared" si="67"/>
        <v>Low</v>
      </c>
      <c r="H4335" s="13">
        <v>130.79</v>
      </c>
      <c r="I4335" s="13">
        <f>IFERROR(Table2[[#This Row],[Total Waste (tons)]] / (Table2[[#This Row],[Population (million)]]*1000), NA())</f>
        <v>0.48091643146398327</v>
      </c>
      <c r="J4335" s="13">
        <v>81.489999999999995</v>
      </c>
      <c r="K4335" s="13">
        <f>IFERROR(Table2[[#This Row],[Total Waste (tons)]] * Table2[[#This Row],[Household waste (%)]], NA())</f>
        <v>2158578.5903999996</v>
      </c>
      <c r="L4335" s="13">
        <v>55.08</v>
      </c>
      <c r="M4335" s="10">
        <f>SUMIFS(Table2[Household waste (%)], Table2[Country], "Australia", Table2[Year], 2020)</f>
        <v>1412.17</v>
      </c>
      <c r="N4335" s="10">
        <f>COUNTIFS(Table2[Year], "USA")</f>
        <v>0</v>
      </c>
    </row>
    <row r="4336" spans="1:14" x14ac:dyDescent="0.35">
      <c r="A4336" s="8" t="s">
        <v>8</v>
      </c>
      <c r="B4336" s="9">
        <v>2019</v>
      </c>
      <c r="C4336" s="8" t="s">
        <v>22</v>
      </c>
      <c r="D4336" s="9">
        <v>18656.62</v>
      </c>
      <c r="E4336" s="10">
        <v>18849.189999999999</v>
      </c>
      <c r="F4336" s="10">
        <f>IFERROR(Table2[[#This Row],[Economic loss ($ million)]]*1000000 / Table2[[#This Row],[Total Waste (tons)]], NA())</f>
        <v>1010321.8053430901</v>
      </c>
      <c r="G4336" s="10" t="str">
        <f t="shared" si="67"/>
        <v>Medium</v>
      </c>
      <c r="H4336" s="10">
        <v>124.85</v>
      </c>
      <c r="I4336" s="10">
        <f>IFERROR(Table2[[#This Row],[Total Waste (tons)]] / (Table2[[#This Row],[Population (million)]]*1000), NA())</f>
        <v>2.1901811394292287E-2</v>
      </c>
      <c r="J4336" s="10">
        <v>851.83</v>
      </c>
      <c r="K4336" s="10">
        <f>IFERROR(Table2[[#This Row],[Total Waste (tons)]] * Table2[[#This Row],[Household waste (%)]], NA())</f>
        <v>619213.21779999987</v>
      </c>
      <c r="L4336" s="10">
        <v>33.19</v>
      </c>
      <c r="M4336" s="10">
        <f>SUMIFS(Table2[Household waste (%)], Table2[Country], "Australia", Table2[Year], 2020)</f>
        <v>1412.17</v>
      </c>
      <c r="N4336" s="10">
        <f>COUNTIFS(Table2[Year], "USA")</f>
        <v>0</v>
      </c>
    </row>
    <row r="4337" spans="1:14" x14ac:dyDescent="0.35">
      <c r="A4337" s="11" t="s">
        <v>31</v>
      </c>
      <c r="B4337" s="12">
        <v>2020</v>
      </c>
      <c r="C4337" s="11" t="s">
        <v>11</v>
      </c>
      <c r="D4337" s="12">
        <v>41121.47</v>
      </c>
      <c r="E4337" s="13">
        <v>43606.7</v>
      </c>
      <c r="F4337" s="13">
        <f>IFERROR(Table2[[#This Row],[Economic loss ($ million)]]*1000000 / Table2[[#This Row],[Total Waste (tons)]], NA())</f>
        <v>1060436.312223274</v>
      </c>
      <c r="G4337" s="13" t="str">
        <f t="shared" si="67"/>
        <v>Medium</v>
      </c>
      <c r="H4337" s="13">
        <v>79.56</v>
      </c>
      <c r="I4337" s="13">
        <f>IFERROR(Table2[[#This Row],[Total Waste (tons)]] / (Table2[[#This Row],[Population (million)]]*1000), NA())</f>
        <v>6.3834381160837644E-2</v>
      </c>
      <c r="J4337" s="13">
        <v>644.19000000000005</v>
      </c>
      <c r="K4337" s="13">
        <f>IFERROR(Table2[[#This Row],[Total Waste (tons)]] * Table2[[#This Row],[Household waste (%)]], NA())</f>
        <v>2053194.9971</v>
      </c>
      <c r="L4337" s="13">
        <v>49.93</v>
      </c>
      <c r="M4337" s="10">
        <f>SUMIFS(Table2[Household waste (%)], Table2[Country], "Australia", Table2[Year], 2020)</f>
        <v>1412.17</v>
      </c>
      <c r="N4337" s="10">
        <f>COUNTIFS(Table2[Year], "USA")</f>
        <v>0</v>
      </c>
    </row>
    <row r="4338" spans="1:14" x14ac:dyDescent="0.35">
      <c r="A4338" s="8" t="s">
        <v>8</v>
      </c>
      <c r="B4338" s="9">
        <v>2023</v>
      </c>
      <c r="C4338" s="8" t="s">
        <v>13</v>
      </c>
      <c r="D4338" s="9">
        <v>37510.620000000003</v>
      </c>
      <c r="E4338" s="10">
        <v>39567.06</v>
      </c>
      <c r="F4338" s="10">
        <f>IFERROR(Table2[[#This Row],[Economic loss ($ million)]]*1000000 / Table2[[#This Row],[Total Waste (tons)]], NA())</f>
        <v>1054822.8741620372</v>
      </c>
      <c r="G4338" s="10" t="str">
        <f t="shared" si="67"/>
        <v>Medium</v>
      </c>
      <c r="H4338" s="10">
        <v>163.63999999999999</v>
      </c>
      <c r="I4338" s="10">
        <f>IFERROR(Table2[[#This Row],[Total Waste (tons)]] / (Table2[[#This Row],[Population (million)]]*1000), NA())</f>
        <v>7.7573405025333483E-2</v>
      </c>
      <c r="J4338" s="10">
        <v>483.55</v>
      </c>
      <c r="K4338" s="10">
        <f>IFERROR(Table2[[#This Row],[Total Waste (tons)]] * Table2[[#This Row],[Household waste (%)]], NA())</f>
        <v>2337286.7322000004</v>
      </c>
      <c r="L4338" s="10">
        <v>62.31</v>
      </c>
      <c r="M4338" s="10">
        <f>SUMIFS(Table2[Household waste (%)], Table2[Country], "Australia", Table2[Year], 2020)</f>
        <v>1412.17</v>
      </c>
      <c r="N4338" s="10">
        <f>COUNTIFS(Table2[Year], "USA")</f>
        <v>0</v>
      </c>
    </row>
    <row r="4339" spans="1:14" x14ac:dyDescent="0.35">
      <c r="A4339" s="11" t="s">
        <v>17</v>
      </c>
      <c r="B4339" s="12">
        <v>2018</v>
      </c>
      <c r="C4339" s="11" t="s">
        <v>19</v>
      </c>
      <c r="D4339" s="12">
        <v>12159.07</v>
      </c>
      <c r="E4339" s="13">
        <v>10518.83</v>
      </c>
      <c r="F4339" s="13">
        <f>IFERROR(Table2[[#This Row],[Economic loss ($ million)]]*1000000 / Table2[[#This Row],[Total Waste (tons)]], NA())</f>
        <v>865101.52503439819</v>
      </c>
      <c r="G4339" s="13" t="str">
        <f t="shared" si="67"/>
        <v>Low</v>
      </c>
      <c r="H4339" s="13">
        <v>82.6</v>
      </c>
      <c r="I4339" s="13">
        <f>IFERROR(Table2[[#This Row],[Total Waste (tons)]] / (Table2[[#This Row],[Population (million)]]*1000), NA())</f>
        <v>1.8413905379210081E-2</v>
      </c>
      <c r="J4339" s="13">
        <v>660.32</v>
      </c>
      <c r="K4339" s="13">
        <f>IFERROR(Table2[[#This Row],[Total Waste (tons)]] * Table2[[#This Row],[Household waste (%)]], NA())</f>
        <v>749485.07479999994</v>
      </c>
      <c r="L4339" s="13">
        <v>61.64</v>
      </c>
      <c r="M4339" s="10">
        <f>SUMIFS(Table2[Household waste (%)], Table2[Country], "Australia", Table2[Year], 2020)</f>
        <v>1412.17</v>
      </c>
      <c r="N4339" s="10">
        <f>COUNTIFS(Table2[Year], "USA")</f>
        <v>0</v>
      </c>
    </row>
    <row r="4340" spans="1:14" x14ac:dyDescent="0.35">
      <c r="A4340" s="8" t="s">
        <v>24</v>
      </c>
      <c r="B4340" s="9">
        <v>2024</v>
      </c>
      <c r="C4340" s="8" t="s">
        <v>20</v>
      </c>
      <c r="D4340" s="9">
        <v>34569.480000000003</v>
      </c>
      <c r="E4340" s="10">
        <v>40686.83</v>
      </c>
      <c r="F4340" s="10">
        <f>IFERROR(Table2[[#This Row],[Economic loss ($ million)]]*1000000 / Table2[[#This Row],[Total Waste (tons)]], NA())</f>
        <v>1176958.1144986849</v>
      </c>
      <c r="G4340" s="10" t="str">
        <f t="shared" si="67"/>
        <v>High</v>
      </c>
      <c r="H4340" s="10">
        <v>139.97999999999999</v>
      </c>
      <c r="I4340" s="10">
        <f>IFERROR(Table2[[#This Row],[Total Waste (tons)]] / (Table2[[#This Row],[Population (million)]]*1000), NA())</f>
        <v>3.0572980048110942E-2</v>
      </c>
      <c r="J4340" s="10">
        <v>1130.72</v>
      </c>
      <c r="K4340" s="10">
        <f>IFERROR(Table2[[#This Row],[Total Waste (tons)]] * Table2[[#This Row],[Household waste (%)]], NA())</f>
        <v>1790699.064</v>
      </c>
      <c r="L4340" s="10">
        <v>51.8</v>
      </c>
      <c r="M4340" s="10">
        <f>SUMIFS(Table2[Household waste (%)], Table2[Country], "Australia", Table2[Year], 2020)</f>
        <v>1412.17</v>
      </c>
      <c r="N4340" s="10">
        <f>COUNTIFS(Table2[Year], "USA")</f>
        <v>0</v>
      </c>
    </row>
    <row r="4341" spans="1:14" x14ac:dyDescent="0.35">
      <c r="A4341" s="11" t="s">
        <v>12</v>
      </c>
      <c r="B4341" s="12">
        <v>2020</v>
      </c>
      <c r="C4341" s="11" t="s">
        <v>13</v>
      </c>
      <c r="D4341" s="12">
        <v>30427.46</v>
      </c>
      <c r="E4341" s="13">
        <v>33884</v>
      </c>
      <c r="F4341" s="13">
        <f>IFERROR(Table2[[#This Row],[Economic loss ($ million)]]*1000000 / Table2[[#This Row],[Total Waste (tons)]], NA())</f>
        <v>1113599.3605775835</v>
      </c>
      <c r="G4341" s="13" t="str">
        <f t="shared" si="67"/>
        <v>High</v>
      </c>
      <c r="H4341" s="13">
        <v>54.92</v>
      </c>
      <c r="I4341" s="13">
        <f>IFERROR(Table2[[#This Row],[Total Waste (tons)]] / (Table2[[#This Row],[Population (million)]]*1000), NA())</f>
        <v>5.8969088548227674E-2</v>
      </c>
      <c r="J4341" s="13">
        <v>515.99</v>
      </c>
      <c r="K4341" s="13">
        <f>IFERROR(Table2[[#This Row],[Total Waste (tons)]] * Table2[[#This Row],[Household waste (%)]], NA())</f>
        <v>1613568.2038</v>
      </c>
      <c r="L4341" s="13">
        <v>53.03</v>
      </c>
      <c r="M4341" s="10">
        <f>SUMIFS(Table2[Household waste (%)], Table2[Country], "Australia", Table2[Year], 2020)</f>
        <v>1412.17</v>
      </c>
      <c r="N4341" s="10">
        <f>COUNTIFS(Table2[Year], "USA")</f>
        <v>0</v>
      </c>
    </row>
    <row r="4342" spans="1:14" x14ac:dyDescent="0.35">
      <c r="A4342" s="8" t="s">
        <v>28</v>
      </c>
      <c r="B4342" s="9">
        <v>2023</v>
      </c>
      <c r="C4342" s="8" t="s">
        <v>25</v>
      </c>
      <c r="D4342" s="9">
        <v>4743.07</v>
      </c>
      <c r="E4342" s="10">
        <v>4114.13</v>
      </c>
      <c r="F4342" s="10">
        <f>IFERROR(Table2[[#This Row],[Economic loss ($ million)]]*1000000 / Table2[[#This Row],[Total Waste (tons)]], NA())</f>
        <v>867398.11978317844</v>
      </c>
      <c r="G4342" s="10" t="str">
        <f t="shared" si="67"/>
        <v>Low</v>
      </c>
      <c r="H4342" s="10">
        <v>114.16</v>
      </c>
      <c r="I4342" s="10">
        <f>IFERROR(Table2[[#This Row],[Total Waste (tons)]] / (Table2[[#This Row],[Population (million)]]*1000), NA())</f>
        <v>1.3762389740018569E-2</v>
      </c>
      <c r="J4342" s="10">
        <v>344.64</v>
      </c>
      <c r="K4342" s="10">
        <f>IFERROR(Table2[[#This Row],[Total Waste (tons)]] * Table2[[#This Row],[Household waste (%)]], NA())</f>
        <v>274339.16879999998</v>
      </c>
      <c r="L4342" s="10">
        <v>57.84</v>
      </c>
      <c r="M4342" s="10">
        <f>SUMIFS(Table2[Household waste (%)], Table2[Country], "Australia", Table2[Year], 2020)</f>
        <v>1412.17</v>
      </c>
      <c r="N4342" s="10">
        <f>COUNTIFS(Table2[Year], "USA")</f>
        <v>0</v>
      </c>
    </row>
    <row r="4343" spans="1:14" x14ac:dyDescent="0.35">
      <c r="A4343" s="11" t="s">
        <v>26</v>
      </c>
      <c r="B4343" s="12">
        <v>2021</v>
      </c>
      <c r="C4343" s="11" t="s">
        <v>11</v>
      </c>
      <c r="D4343" s="12">
        <v>43200.15</v>
      </c>
      <c r="E4343" s="13">
        <v>41602.230000000003</v>
      </c>
      <c r="F4343" s="13">
        <f>IFERROR(Table2[[#This Row],[Economic loss ($ million)]]*1000000 / Table2[[#This Row],[Total Waste (tons)]], NA())</f>
        <v>963011.23954430711</v>
      </c>
      <c r="G4343" s="13" t="str">
        <f t="shared" si="67"/>
        <v>Medium</v>
      </c>
      <c r="H4343" s="13">
        <v>156.1</v>
      </c>
      <c r="I4343" s="13">
        <f>IFERROR(Table2[[#This Row],[Total Waste (tons)]] / (Table2[[#This Row],[Population (million)]]*1000), NA())</f>
        <v>0.58968263718263725</v>
      </c>
      <c r="J4343" s="13">
        <v>73.260000000000005</v>
      </c>
      <c r="K4343" s="13">
        <f>IFERROR(Table2[[#This Row],[Total Waste (tons)]] * Table2[[#This Row],[Household waste (%)]], NA())</f>
        <v>2607561.054</v>
      </c>
      <c r="L4343" s="13">
        <v>60.36</v>
      </c>
      <c r="M4343" s="10">
        <f>SUMIFS(Table2[Household waste (%)], Table2[Country], "Australia", Table2[Year], 2020)</f>
        <v>1412.17</v>
      </c>
      <c r="N4343" s="10">
        <f>COUNTIFS(Table2[Year], "USA")</f>
        <v>0</v>
      </c>
    </row>
    <row r="4344" spans="1:14" x14ac:dyDescent="0.35">
      <c r="A4344" s="8" t="s">
        <v>12</v>
      </c>
      <c r="B4344" s="9">
        <v>2020</v>
      </c>
      <c r="C4344" s="8" t="s">
        <v>20</v>
      </c>
      <c r="D4344" s="9">
        <v>15846.89</v>
      </c>
      <c r="E4344" s="10">
        <v>15977.17</v>
      </c>
      <c r="F4344" s="10">
        <f>IFERROR(Table2[[#This Row],[Economic loss ($ million)]]*1000000 / Table2[[#This Row],[Total Waste (tons)]], NA())</f>
        <v>1008221.1714727622</v>
      </c>
      <c r="G4344" s="10" t="str">
        <f t="shared" si="67"/>
        <v>Medium</v>
      </c>
      <c r="H4344" s="10">
        <v>29.66</v>
      </c>
      <c r="I4344" s="10">
        <f>IFERROR(Table2[[#This Row],[Total Waste (tons)]] / (Table2[[#This Row],[Population (million)]]*1000), NA())</f>
        <v>1.1089496151154654</v>
      </c>
      <c r="J4344" s="10">
        <v>14.29</v>
      </c>
      <c r="K4344" s="10">
        <f>IFERROR(Table2[[#This Row],[Total Waste (tons)]] * Table2[[#This Row],[Household waste (%)]], NA())</f>
        <v>1088047.4674</v>
      </c>
      <c r="L4344" s="10">
        <v>68.66</v>
      </c>
      <c r="M4344" s="10">
        <f>SUMIFS(Table2[Household waste (%)], Table2[Country], "Australia", Table2[Year], 2020)</f>
        <v>1412.17</v>
      </c>
      <c r="N4344" s="10">
        <f>COUNTIFS(Table2[Year], "USA")</f>
        <v>0</v>
      </c>
    </row>
    <row r="4345" spans="1:14" x14ac:dyDescent="0.35">
      <c r="A4345" s="11" t="s">
        <v>17</v>
      </c>
      <c r="B4345" s="12">
        <v>2021</v>
      </c>
      <c r="C4345" s="11" t="s">
        <v>11</v>
      </c>
      <c r="D4345" s="12">
        <v>31604.43</v>
      </c>
      <c r="E4345" s="13">
        <v>26619.06</v>
      </c>
      <c r="F4345" s="13">
        <f>IFERROR(Table2[[#This Row],[Economic loss ($ million)]]*1000000 / Table2[[#This Row],[Total Waste (tons)]], NA())</f>
        <v>842257.24051976262</v>
      </c>
      <c r="G4345" s="13" t="str">
        <f t="shared" si="67"/>
        <v>Low</v>
      </c>
      <c r="H4345" s="13">
        <v>94.24</v>
      </c>
      <c r="I4345" s="13">
        <f>IFERROR(Table2[[#This Row],[Total Waste (tons)]] / (Table2[[#This Row],[Population (million)]]*1000), NA())</f>
        <v>3.0353559800616589E-2</v>
      </c>
      <c r="J4345" s="13">
        <v>1041.21</v>
      </c>
      <c r="K4345" s="13">
        <f>IFERROR(Table2[[#This Row],[Total Waste (tons)]] * Table2[[#This Row],[Household waste (%)]], NA())</f>
        <v>1835269.2501000001</v>
      </c>
      <c r="L4345" s="13">
        <v>58.07</v>
      </c>
      <c r="M4345" s="10">
        <f>SUMIFS(Table2[Household waste (%)], Table2[Country], "Australia", Table2[Year], 2020)</f>
        <v>1412.17</v>
      </c>
      <c r="N4345" s="10">
        <f>COUNTIFS(Table2[Year], "USA")</f>
        <v>0</v>
      </c>
    </row>
    <row r="4346" spans="1:14" x14ac:dyDescent="0.35">
      <c r="A4346" s="8" t="s">
        <v>35</v>
      </c>
      <c r="B4346" s="9">
        <v>2021</v>
      </c>
      <c r="C4346" s="8" t="s">
        <v>15</v>
      </c>
      <c r="D4346" s="9">
        <v>16371.07</v>
      </c>
      <c r="E4346" s="10">
        <v>14569.73</v>
      </c>
      <c r="F4346" s="10">
        <f>IFERROR(Table2[[#This Row],[Economic loss ($ million)]]*1000000 / Table2[[#This Row],[Total Waste (tons)]], NA())</f>
        <v>889968.09615987225</v>
      </c>
      <c r="G4346" s="10" t="str">
        <f t="shared" si="67"/>
        <v>Low</v>
      </c>
      <c r="H4346" s="10">
        <v>47.48</v>
      </c>
      <c r="I4346" s="10">
        <f>IFERROR(Table2[[#This Row],[Total Waste (tons)]] / (Table2[[#This Row],[Population (million)]]*1000), NA())</f>
        <v>2.1823437666631119E-2</v>
      </c>
      <c r="J4346" s="10">
        <v>750.16</v>
      </c>
      <c r="K4346" s="10">
        <f>IFERROR(Table2[[#This Row],[Total Waste (tons)]] * Table2[[#This Row],[Household waste (%)]], NA())</f>
        <v>565456.75780000002</v>
      </c>
      <c r="L4346" s="10">
        <v>34.54</v>
      </c>
      <c r="M4346" s="10">
        <f>SUMIFS(Table2[Household waste (%)], Table2[Country], "Australia", Table2[Year], 2020)</f>
        <v>1412.17</v>
      </c>
      <c r="N4346" s="10">
        <f>COUNTIFS(Table2[Year], "USA")</f>
        <v>0</v>
      </c>
    </row>
    <row r="4347" spans="1:14" x14ac:dyDescent="0.35">
      <c r="A4347" s="11" t="s">
        <v>30</v>
      </c>
      <c r="B4347" s="12">
        <v>2024</v>
      </c>
      <c r="C4347" s="11" t="s">
        <v>19</v>
      </c>
      <c r="D4347" s="12">
        <v>46119.45</v>
      </c>
      <c r="E4347" s="13">
        <v>49919.74</v>
      </c>
      <c r="F4347" s="13">
        <f>IFERROR(Table2[[#This Row],[Economic loss ($ million)]]*1000000 / Table2[[#This Row],[Total Waste (tons)]], NA())</f>
        <v>1082401.0260313165</v>
      </c>
      <c r="G4347" s="13" t="str">
        <f t="shared" si="67"/>
        <v>Medium</v>
      </c>
      <c r="H4347" s="13">
        <v>167.45</v>
      </c>
      <c r="I4347" s="13">
        <f>IFERROR(Table2[[#This Row],[Total Waste (tons)]] / (Table2[[#This Row],[Population (million)]]*1000), NA())</f>
        <v>0.62172351038015639</v>
      </c>
      <c r="J4347" s="13">
        <v>74.180000000000007</v>
      </c>
      <c r="K4347" s="13">
        <f>IFERROR(Table2[[#This Row],[Total Waste (tons)]] * Table2[[#This Row],[Household waste (%)]], NA())</f>
        <v>3129665.8769999999</v>
      </c>
      <c r="L4347" s="13">
        <v>67.86</v>
      </c>
      <c r="M4347" s="10">
        <f>SUMIFS(Table2[Household waste (%)], Table2[Country], "Australia", Table2[Year], 2020)</f>
        <v>1412.17</v>
      </c>
      <c r="N4347" s="10">
        <f>COUNTIFS(Table2[Year], "USA")</f>
        <v>0</v>
      </c>
    </row>
    <row r="4348" spans="1:14" x14ac:dyDescent="0.35">
      <c r="A4348" s="8" t="s">
        <v>16</v>
      </c>
      <c r="B4348" s="9">
        <v>2018</v>
      </c>
      <c r="C4348" s="8" t="s">
        <v>13</v>
      </c>
      <c r="D4348" s="9">
        <v>45091.91</v>
      </c>
      <c r="E4348" s="10">
        <v>49126.26</v>
      </c>
      <c r="F4348" s="10">
        <f>IFERROR(Table2[[#This Row],[Economic loss ($ million)]]*1000000 / Table2[[#This Row],[Total Waste (tons)]], NA())</f>
        <v>1089469.4857680679</v>
      </c>
      <c r="G4348" s="10" t="str">
        <f t="shared" si="67"/>
        <v>Medium</v>
      </c>
      <c r="H4348" s="10">
        <v>25.51</v>
      </c>
      <c r="I4348" s="10">
        <f>IFERROR(Table2[[#This Row],[Total Waste (tons)]] / (Table2[[#This Row],[Population (million)]]*1000), NA())</f>
        <v>3.9105621465986749E-2</v>
      </c>
      <c r="J4348" s="10">
        <v>1153.08</v>
      </c>
      <c r="K4348" s="10">
        <f>IFERROR(Table2[[#This Row],[Total Waste (tons)]] * Table2[[#This Row],[Household waste (%)]], NA())</f>
        <v>3024765.3228000002</v>
      </c>
      <c r="L4348" s="10">
        <v>67.08</v>
      </c>
      <c r="M4348" s="10">
        <f>SUMIFS(Table2[Household waste (%)], Table2[Country], "Australia", Table2[Year], 2020)</f>
        <v>1412.17</v>
      </c>
      <c r="N4348" s="10">
        <f>COUNTIFS(Table2[Year], "USA")</f>
        <v>0</v>
      </c>
    </row>
    <row r="4349" spans="1:14" x14ac:dyDescent="0.35">
      <c r="A4349" s="11" t="s">
        <v>10</v>
      </c>
      <c r="B4349" s="12">
        <v>2024</v>
      </c>
      <c r="C4349" s="11" t="s">
        <v>9</v>
      </c>
      <c r="D4349" s="12">
        <v>19489.91</v>
      </c>
      <c r="E4349" s="13">
        <v>16282.94</v>
      </c>
      <c r="F4349" s="13">
        <f>IFERROR(Table2[[#This Row],[Economic loss ($ million)]]*1000000 / Table2[[#This Row],[Total Waste (tons)]], NA())</f>
        <v>835454.85843700659</v>
      </c>
      <c r="G4349" s="13" t="str">
        <f t="shared" si="67"/>
        <v>Low</v>
      </c>
      <c r="H4349" s="13">
        <v>74.42</v>
      </c>
      <c r="I4349" s="13">
        <f>IFERROR(Table2[[#This Row],[Total Waste (tons)]] / (Table2[[#This Row],[Population (million)]]*1000), NA())</f>
        <v>2.6274869568734243E-2</v>
      </c>
      <c r="J4349" s="13">
        <v>741.77</v>
      </c>
      <c r="K4349" s="13">
        <f>IFERROR(Table2[[#This Row],[Total Waste (tons)]] * Table2[[#This Row],[Household waste (%)]], NA())</f>
        <v>1259243.0851</v>
      </c>
      <c r="L4349" s="13">
        <v>64.61</v>
      </c>
      <c r="M4349" s="10">
        <f>SUMIFS(Table2[Household waste (%)], Table2[Country], "Australia", Table2[Year], 2020)</f>
        <v>1412.17</v>
      </c>
      <c r="N4349" s="10">
        <f>COUNTIFS(Table2[Year], "USA")</f>
        <v>0</v>
      </c>
    </row>
    <row r="4350" spans="1:14" x14ac:dyDescent="0.35">
      <c r="A4350" s="8" t="s">
        <v>18</v>
      </c>
      <c r="B4350" s="9">
        <v>2022</v>
      </c>
      <c r="C4350" s="8" t="s">
        <v>9</v>
      </c>
      <c r="D4350" s="9">
        <v>23277.06</v>
      </c>
      <c r="E4350" s="10">
        <v>22356.43</v>
      </c>
      <c r="F4350" s="10">
        <f>IFERROR(Table2[[#This Row],[Economic loss ($ million)]]*1000000 / Table2[[#This Row],[Total Waste (tons)]], NA())</f>
        <v>960449.04296332947</v>
      </c>
      <c r="G4350" s="10" t="str">
        <f t="shared" si="67"/>
        <v>Medium</v>
      </c>
      <c r="H4350" s="10">
        <v>46.29</v>
      </c>
      <c r="I4350" s="10">
        <f>IFERROR(Table2[[#This Row],[Total Waste (tons)]] / (Table2[[#This Row],[Population (million)]]*1000), NA())</f>
        <v>3.6952993284754966E-2</v>
      </c>
      <c r="J4350" s="10">
        <v>629.91</v>
      </c>
      <c r="K4350" s="10">
        <f>IFERROR(Table2[[#This Row],[Total Waste (tons)]] * Table2[[#This Row],[Household waste (%)]], NA())</f>
        <v>746029.77299999993</v>
      </c>
      <c r="L4350" s="10">
        <v>32.049999999999997</v>
      </c>
      <c r="M4350" s="10">
        <f>SUMIFS(Table2[Household waste (%)], Table2[Country], "Australia", Table2[Year], 2020)</f>
        <v>1412.17</v>
      </c>
      <c r="N4350" s="10">
        <f>COUNTIFS(Table2[Year], "USA")</f>
        <v>0</v>
      </c>
    </row>
    <row r="4351" spans="1:14" x14ac:dyDescent="0.35">
      <c r="A4351" s="11" t="s">
        <v>17</v>
      </c>
      <c r="B4351" s="12">
        <v>2020</v>
      </c>
      <c r="C4351" s="11" t="s">
        <v>11</v>
      </c>
      <c r="D4351" s="12">
        <v>24031.22</v>
      </c>
      <c r="E4351" s="13">
        <v>23043.58</v>
      </c>
      <c r="F4351" s="13">
        <f>IFERROR(Table2[[#This Row],[Economic loss ($ million)]]*1000000 / Table2[[#This Row],[Total Waste (tons)]], NA())</f>
        <v>958901.79524801485</v>
      </c>
      <c r="G4351" s="13" t="str">
        <f t="shared" si="67"/>
        <v>Medium</v>
      </c>
      <c r="H4351" s="13">
        <v>126.36</v>
      </c>
      <c r="I4351" s="13">
        <f>IFERROR(Table2[[#This Row],[Total Waste (tons)]] / (Table2[[#This Row],[Population (million)]]*1000), NA())</f>
        <v>9.001468329774881E-2</v>
      </c>
      <c r="J4351" s="13">
        <v>266.97000000000003</v>
      </c>
      <c r="K4351" s="13">
        <f>IFERROR(Table2[[#This Row],[Total Waste (tons)]] * Table2[[#This Row],[Household waste (%)]], NA())</f>
        <v>908860.74040000001</v>
      </c>
      <c r="L4351" s="13">
        <v>37.82</v>
      </c>
      <c r="M4351" s="10">
        <f>SUMIFS(Table2[Household waste (%)], Table2[Country], "Australia", Table2[Year], 2020)</f>
        <v>1412.17</v>
      </c>
      <c r="N4351" s="10">
        <f>COUNTIFS(Table2[Year], "USA")</f>
        <v>0</v>
      </c>
    </row>
    <row r="4352" spans="1:14" x14ac:dyDescent="0.35">
      <c r="A4352" s="8" t="s">
        <v>12</v>
      </c>
      <c r="B4352" s="9">
        <v>2020</v>
      </c>
      <c r="C4352" s="8" t="s">
        <v>15</v>
      </c>
      <c r="D4352" s="9">
        <v>5422.74</v>
      </c>
      <c r="E4352" s="10">
        <v>5240.92</v>
      </c>
      <c r="F4352" s="10">
        <f>IFERROR(Table2[[#This Row],[Economic loss ($ million)]]*1000000 / Table2[[#This Row],[Total Waste (tons)]], NA())</f>
        <v>966470.82471223036</v>
      </c>
      <c r="G4352" s="10" t="str">
        <f t="shared" si="67"/>
        <v>Medium</v>
      </c>
      <c r="H4352" s="10">
        <v>162.21</v>
      </c>
      <c r="I4352" s="10">
        <f>IFERROR(Table2[[#This Row],[Total Waste (tons)]] / (Table2[[#This Row],[Population (million)]]*1000), NA())</f>
        <v>5.6390541158853622E-3</v>
      </c>
      <c r="J4352" s="10">
        <v>961.64</v>
      </c>
      <c r="K4352" s="10">
        <f>IFERROR(Table2[[#This Row],[Total Waste (tons)]] * Table2[[#This Row],[Household waste (%)]], NA())</f>
        <v>302155.07279999997</v>
      </c>
      <c r="L4352" s="10">
        <v>55.72</v>
      </c>
      <c r="M4352" s="10">
        <f>SUMIFS(Table2[Household waste (%)], Table2[Country], "Australia", Table2[Year], 2020)</f>
        <v>1412.17</v>
      </c>
      <c r="N4352" s="10">
        <f>COUNTIFS(Table2[Year], "USA")</f>
        <v>0</v>
      </c>
    </row>
    <row r="4353" spans="1:14" x14ac:dyDescent="0.35">
      <c r="A4353" s="11" t="s">
        <v>30</v>
      </c>
      <c r="B4353" s="12">
        <v>2018</v>
      </c>
      <c r="C4353" s="11" t="s">
        <v>25</v>
      </c>
      <c r="D4353" s="12">
        <v>21948.76</v>
      </c>
      <c r="E4353" s="13">
        <v>21902.54</v>
      </c>
      <c r="F4353" s="13">
        <f>IFERROR(Table2[[#This Row],[Economic loss ($ million)]]*1000000 / Table2[[#This Row],[Total Waste (tons)]], NA())</f>
        <v>997894.1862774936</v>
      </c>
      <c r="G4353" s="13" t="str">
        <f t="shared" si="67"/>
        <v>Medium</v>
      </c>
      <c r="H4353" s="13">
        <v>30.5</v>
      </c>
      <c r="I4353" s="13">
        <f>IFERROR(Table2[[#This Row],[Total Waste (tons)]] / (Table2[[#This Row],[Population (million)]]*1000), NA())</f>
        <v>0.69967357347784498</v>
      </c>
      <c r="J4353" s="13">
        <v>31.37</v>
      </c>
      <c r="K4353" s="13">
        <f>IFERROR(Table2[[#This Row],[Total Waste (tons)]] * Table2[[#This Row],[Household waste (%)]], NA())</f>
        <v>1025226.5795999999</v>
      </c>
      <c r="L4353" s="13">
        <v>46.71</v>
      </c>
      <c r="M4353" s="10">
        <f>SUMIFS(Table2[Household waste (%)], Table2[Country], "Australia", Table2[Year], 2020)</f>
        <v>1412.17</v>
      </c>
      <c r="N4353" s="10">
        <f>COUNTIFS(Table2[Year], "USA")</f>
        <v>0</v>
      </c>
    </row>
    <row r="4354" spans="1:14" x14ac:dyDescent="0.35">
      <c r="A4354" s="8" t="s">
        <v>18</v>
      </c>
      <c r="B4354" s="9">
        <v>2020</v>
      </c>
      <c r="C4354" s="8" t="s">
        <v>20</v>
      </c>
      <c r="D4354" s="9">
        <v>1081.28</v>
      </c>
      <c r="E4354" s="10">
        <v>1229.69</v>
      </c>
      <c r="F4354" s="10">
        <f>IFERROR(Table2[[#This Row],[Economic loss ($ million)]]*1000000 / Table2[[#This Row],[Total Waste (tons)]], NA())</f>
        <v>1137253.9952648713</v>
      </c>
      <c r="G4354" s="10" t="str">
        <f t="shared" ref="G4354:G4417" si="68">IF(F4354&gt;1100000,"High",IF(F4354&gt;=950000,"Medium","Low"))</f>
        <v>High</v>
      </c>
      <c r="H4354" s="10">
        <v>61.13</v>
      </c>
      <c r="I4354" s="10">
        <f>IFERROR(Table2[[#This Row],[Total Waste (tons)]] / (Table2[[#This Row],[Population (million)]]*1000), NA())</f>
        <v>4.8312407845940751E-3</v>
      </c>
      <c r="J4354" s="10">
        <v>223.81</v>
      </c>
      <c r="K4354" s="10">
        <f>IFERROR(Table2[[#This Row],[Total Waste (tons)]] * Table2[[#This Row],[Household waste (%)]], NA())</f>
        <v>69126.2304</v>
      </c>
      <c r="L4354" s="10">
        <v>63.93</v>
      </c>
      <c r="M4354" s="10">
        <f>SUMIFS(Table2[Household waste (%)], Table2[Country], "Australia", Table2[Year], 2020)</f>
        <v>1412.17</v>
      </c>
      <c r="N4354" s="10">
        <f>COUNTIFS(Table2[Year], "USA")</f>
        <v>0</v>
      </c>
    </row>
    <row r="4355" spans="1:14" x14ac:dyDescent="0.35">
      <c r="A4355" s="11" t="s">
        <v>18</v>
      </c>
      <c r="B4355" s="12">
        <v>2022</v>
      </c>
      <c r="C4355" s="11" t="s">
        <v>11</v>
      </c>
      <c r="D4355" s="12">
        <v>14430.76</v>
      </c>
      <c r="E4355" s="13">
        <v>16888.060000000001</v>
      </c>
      <c r="F4355" s="13">
        <f>IFERROR(Table2[[#This Row],[Economic loss ($ million)]]*1000000 / Table2[[#This Row],[Total Waste (tons)]], NA())</f>
        <v>1170282.0918648776</v>
      </c>
      <c r="G4355" s="13" t="str">
        <f t="shared" si="68"/>
        <v>High</v>
      </c>
      <c r="H4355" s="13">
        <v>144.34</v>
      </c>
      <c r="I4355" s="13">
        <f>IFERROR(Table2[[#This Row],[Total Waste (tons)]] / (Table2[[#This Row],[Population (million)]]*1000), NA())</f>
        <v>1.4983968102338331E-2</v>
      </c>
      <c r="J4355" s="13">
        <v>963.08</v>
      </c>
      <c r="K4355" s="13">
        <f>IFERROR(Table2[[#This Row],[Total Waste (tons)]] * Table2[[#This Row],[Household waste (%)]], NA())</f>
        <v>646498.04799999995</v>
      </c>
      <c r="L4355" s="13">
        <v>44.8</v>
      </c>
      <c r="M4355" s="10">
        <f>SUMIFS(Table2[Household waste (%)], Table2[Country], "Australia", Table2[Year], 2020)</f>
        <v>1412.17</v>
      </c>
      <c r="N4355" s="10">
        <f>COUNTIFS(Table2[Year], "USA")</f>
        <v>0</v>
      </c>
    </row>
    <row r="4356" spans="1:14" x14ac:dyDescent="0.35">
      <c r="A4356" s="8" t="s">
        <v>29</v>
      </c>
      <c r="B4356" s="9">
        <v>2021</v>
      </c>
      <c r="C4356" s="8" t="s">
        <v>11</v>
      </c>
      <c r="D4356" s="9">
        <v>44576.73</v>
      </c>
      <c r="E4356" s="10">
        <v>43740.2</v>
      </c>
      <c r="F4356" s="10">
        <f>IFERROR(Table2[[#This Row],[Economic loss ($ million)]]*1000000 / Table2[[#This Row],[Total Waste (tons)]], NA())</f>
        <v>981233.93079752591</v>
      </c>
      <c r="G4356" s="10" t="str">
        <f t="shared" si="68"/>
        <v>Medium</v>
      </c>
      <c r="H4356" s="10">
        <v>197.32</v>
      </c>
      <c r="I4356" s="10">
        <f>IFERROR(Table2[[#This Row],[Total Waste (tons)]] / (Table2[[#This Row],[Population (million)]]*1000), NA())</f>
        <v>4.9438513408601913E-2</v>
      </c>
      <c r="J4356" s="10">
        <v>901.66</v>
      </c>
      <c r="K4356" s="10">
        <f>IFERROR(Table2[[#This Row],[Total Waste (tons)]] * Table2[[#This Row],[Household waste (%)]], NA())</f>
        <v>1442948.7501000001</v>
      </c>
      <c r="L4356" s="10">
        <v>32.369999999999997</v>
      </c>
      <c r="M4356" s="10">
        <f>SUMIFS(Table2[Household waste (%)], Table2[Country], "Australia", Table2[Year], 2020)</f>
        <v>1412.17</v>
      </c>
      <c r="N4356" s="10">
        <f>COUNTIFS(Table2[Year], "USA")</f>
        <v>0</v>
      </c>
    </row>
    <row r="4357" spans="1:14" x14ac:dyDescent="0.35">
      <c r="A4357" s="11" t="s">
        <v>23</v>
      </c>
      <c r="B4357" s="12">
        <v>2021</v>
      </c>
      <c r="C4357" s="11" t="s">
        <v>22</v>
      </c>
      <c r="D4357" s="12">
        <v>46520.88</v>
      </c>
      <c r="E4357" s="13">
        <v>39478.68</v>
      </c>
      <c r="F4357" s="13">
        <f>IFERROR(Table2[[#This Row],[Economic loss ($ million)]]*1000000 / Table2[[#This Row],[Total Waste (tons)]], NA())</f>
        <v>848622.81195024692</v>
      </c>
      <c r="G4357" s="13" t="str">
        <f t="shared" si="68"/>
        <v>Low</v>
      </c>
      <c r="H4357" s="13">
        <v>151.88</v>
      </c>
      <c r="I4357" s="13">
        <f>IFERROR(Table2[[#This Row],[Total Waste (tons)]] / (Table2[[#This Row],[Population (million)]]*1000), NA())</f>
        <v>4.6545083443390561E-2</v>
      </c>
      <c r="J4357" s="13">
        <v>999.48</v>
      </c>
      <c r="K4357" s="13">
        <f>IFERROR(Table2[[#This Row],[Total Waste (tons)]] * Table2[[#This Row],[Household waste (%)]], NA())</f>
        <v>1634278.5144</v>
      </c>
      <c r="L4357" s="13">
        <v>35.130000000000003</v>
      </c>
      <c r="M4357" s="10">
        <f>SUMIFS(Table2[Household waste (%)], Table2[Country], "Australia", Table2[Year], 2020)</f>
        <v>1412.17</v>
      </c>
      <c r="N4357" s="10">
        <f>COUNTIFS(Table2[Year], "USA")</f>
        <v>0</v>
      </c>
    </row>
    <row r="4358" spans="1:14" x14ac:dyDescent="0.35">
      <c r="A4358" s="8" t="s">
        <v>18</v>
      </c>
      <c r="B4358" s="9">
        <v>2022</v>
      </c>
      <c r="C4358" s="8" t="s">
        <v>11</v>
      </c>
      <c r="D4358" s="9">
        <v>31463.73</v>
      </c>
      <c r="E4358" s="10">
        <v>28077.99</v>
      </c>
      <c r="F4358" s="10">
        <f>IFERROR(Table2[[#This Row],[Economic loss ($ million)]]*1000000 / Table2[[#This Row],[Total Waste (tons)]], NA())</f>
        <v>892392.28788195166</v>
      </c>
      <c r="G4358" s="10" t="str">
        <f t="shared" si="68"/>
        <v>Low</v>
      </c>
      <c r="H4358" s="10">
        <v>132.09</v>
      </c>
      <c r="I4358" s="10">
        <f>IFERROR(Table2[[#This Row],[Total Waste (tons)]] / (Table2[[#This Row],[Population (million)]]*1000), NA())</f>
        <v>4.3303875691596244E-2</v>
      </c>
      <c r="J4358" s="10">
        <v>726.58</v>
      </c>
      <c r="K4358" s="10">
        <f>IFERROR(Table2[[#This Row],[Total Waste (tons)]] * Table2[[#This Row],[Household waste (%)]], NA())</f>
        <v>1758193.2324000001</v>
      </c>
      <c r="L4358" s="10">
        <v>55.88</v>
      </c>
      <c r="M4358" s="10">
        <f>SUMIFS(Table2[Household waste (%)], Table2[Country], "Australia", Table2[Year], 2020)</f>
        <v>1412.17</v>
      </c>
      <c r="N4358" s="10">
        <f>COUNTIFS(Table2[Year], "USA")</f>
        <v>0</v>
      </c>
    </row>
    <row r="4359" spans="1:14" x14ac:dyDescent="0.35">
      <c r="A4359" s="11" t="s">
        <v>23</v>
      </c>
      <c r="B4359" s="12">
        <v>2021</v>
      </c>
      <c r="C4359" s="11" t="s">
        <v>22</v>
      </c>
      <c r="D4359" s="12">
        <v>3453.37</v>
      </c>
      <c r="E4359" s="13">
        <v>3784.44</v>
      </c>
      <c r="F4359" s="13">
        <f>IFERROR(Table2[[#This Row],[Economic loss ($ million)]]*1000000 / Table2[[#This Row],[Total Waste (tons)]], NA())</f>
        <v>1095868.6732090684</v>
      </c>
      <c r="G4359" s="13" t="str">
        <f t="shared" si="68"/>
        <v>Medium</v>
      </c>
      <c r="H4359" s="13">
        <v>192.15</v>
      </c>
      <c r="I4359" s="13">
        <f>IFERROR(Table2[[#This Row],[Total Waste (tons)]] / (Table2[[#This Row],[Population (million)]]*1000), NA())</f>
        <v>3.1773240836154865E-3</v>
      </c>
      <c r="J4359" s="13">
        <v>1086.8800000000001</v>
      </c>
      <c r="K4359" s="13">
        <f>IFERROR(Table2[[#This Row],[Total Waste (tons)]] * Table2[[#This Row],[Household waste (%)]], NA())</f>
        <v>152017.3474</v>
      </c>
      <c r="L4359" s="13">
        <v>44.02</v>
      </c>
      <c r="M4359" s="10">
        <f>SUMIFS(Table2[Household waste (%)], Table2[Country], "Australia", Table2[Year], 2020)</f>
        <v>1412.17</v>
      </c>
      <c r="N4359" s="10">
        <f>COUNTIFS(Table2[Year], "USA")</f>
        <v>0</v>
      </c>
    </row>
    <row r="4360" spans="1:14" x14ac:dyDescent="0.35">
      <c r="A4360" s="8" t="s">
        <v>17</v>
      </c>
      <c r="B4360" s="9">
        <v>2022</v>
      </c>
      <c r="C4360" s="8" t="s">
        <v>19</v>
      </c>
      <c r="D4360" s="9">
        <v>26277.31</v>
      </c>
      <c r="E4360" s="10">
        <v>30674.720000000001</v>
      </c>
      <c r="F4360" s="10">
        <f>IFERROR(Table2[[#This Row],[Economic loss ($ million)]]*1000000 / Table2[[#This Row],[Total Waste (tons)]], NA())</f>
        <v>1167346.277073262</v>
      </c>
      <c r="G4360" s="10" t="str">
        <f t="shared" si="68"/>
        <v>High</v>
      </c>
      <c r="H4360" s="10">
        <v>20.75</v>
      </c>
      <c r="I4360" s="10">
        <f>IFERROR(Table2[[#This Row],[Total Waste (tons)]] / (Table2[[#This Row],[Population (million)]]*1000), NA())</f>
        <v>4.0018442654158354E-2</v>
      </c>
      <c r="J4360" s="10">
        <v>656.63</v>
      </c>
      <c r="K4360" s="10">
        <f>IFERROR(Table2[[#This Row],[Total Waste (tons)]] * Table2[[#This Row],[Household waste (%)]], NA())</f>
        <v>1131500.9686</v>
      </c>
      <c r="L4360" s="10">
        <v>43.06</v>
      </c>
      <c r="M4360" s="10">
        <f>SUMIFS(Table2[Household waste (%)], Table2[Country], "Australia", Table2[Year], 2020)</f>
        <v>1412.17</v>
      </c>
      <c r="N4360" s="10">
        <f>COUNTIFS(Table2[Year], "USA")</f>
        <v>0</v>
      </c>
    </row>
    <row r="4361" spans="1:14" x14ac:dyDescent="0.35">
      <c r="A4361" s="11" t="s">
        <v>16</v>
      </c>
      <c r="B4361" s="12">
        <v>2018</v>
      </c>
      <c r="C4361" s="11" t="s">
        <v>13</v>
      </c>
      <c r="D4361" s="12">
        <v>41442.17</v>
      </c>
      <c r="E4361" s="13">
        <v>49120.49</v>
      </c>
      <c r="F4361" s="13">
        <f>IFERROR(Table2[[#This Row],[Economic loss ($ million)]]*1000000 / Table2[[#This Row],[Total Waste (tons)]], NA())</f>
        <v>1185277.9427332112</v>
      </c>
      <c r="G4361" s="13" t="str">
        <f t="shared" si="68"/>
        <v>High</v>
      </c>
      <c r="H4361" s="13">
        <v>143.82</v>
      </c>
      <c r="I4361" s="13">
        <f>IFERROR(Table2[[#This Row],[Total Waste (tons)]] / (Table2[[#This Row],[Population (million)]]*1000), NA())</f>
        <v>0.46585173111510791</v>
      </c>
      <c r="J4361" s="13">
        <v>88.96</v>
      </c>
      <c r="K4361" s="13">
        <f>IFERROR(Table2[[#This Row],[Total Waste (tons)]] * Table2[[#This Row],[Household waste (%)]], NA())</f>
        <v>1717363.5247999998</v>
      </c>
      <c r="L4361" s="13">
        <v>41.44</v>
      </c>
      <c r="M4361" s="10">
        <f>SUMIFS(Table2[Household waste (%)], Table2[Country], "Australia", Table2[Year], 2020)</f>
        <v>1412.17</v>
      </c>
      <c r="N4361" s="10">
        <f>COUNTIFS(Table2[Year], "USA")</f>
        <v>0</v>
      </c>
    </row>
    <row r="4362" spans="1:14" x14ac:dyDescent="0.35">
      <c r="A4362" s="8" t="s">
        <v>16</v>
      </c>
      <c r="B4362" s="9">
        <v>2018</v>
      </c>
      <c r="C4362" s="8" t="s">
        <v>25</v>
      </c>
      <c r="D4362" s="9">
        <v>7407.11</v>
      </c>
      <c r="E4362" s="10">
        <v>8434.11</v>
      </c>
      <c r="F4362" s="10">
        <f>IFERROR(Table2[[#This Row],[Economic loss ($ million)]]*1000000 / Table2[[#This Row],[Total Waste (tons)]], NA())</f>
        <v>1138650.566820258</v>
      </c>
      <c r="G4362" s="10" t="str">
        <f t="shared" si="68"/>
        <v>High</v>
      </c>
      <c r="H4362" s="10">
        <v>65.06</v>
      </c>
      <c r="I4362" s="10">
        <f>IFERROR(Table2[[#This Row],[Total Waste (tons)]] / (Table2[[#This Row],[Population (million)]]*1000), NA())</f>
        <v>7.8243017703976004E-3</v>
      </c>
      <c r="J4362" s="10">
        <v>946.68</v>
      </c>
      <c r="K4362" s="10">
        <f>IFERROR(Table2[[#This Row],[Total Waste (tons)]] * Table2[[#This Row],[Household waste (%)]], NA())</f>
        <v>289099.50329999998</v>
      </c>
      <c r="L4362" s="10">
        <v>39.03</v>
      </c>
      <c r="M4362" s="10">
        <f>SUMIFS(Table2[Household waste (%)], Table2[Country], "Australia", Table2[Year], 2020)</f>
        <v>1412.17</v>
      </c>
      <c r="N4362" s="10">
        <f>COUNTIFS(Table2[Year], "USA")</f>
        <v>0</v>
      </c>
    </row>
    <row r="4363" spans="1:14" x14ac:dyDescent="0.35">
      <c r="A4363" s="11" t="s">
        <v>27</v>
      </c>
      <c r="B4363" s="12">
        <v>2021</v>
      </c>
      <c r="C4363" s="11" t="s">
        <v>11</v>
      </c>
      <c r="D4363" s="12">
        <v>7622.58</v>
      </c>
      <c r="E4363" s="13">
        <v>6157.83</v>
      </c>
      <c r="F4363" s="13">
        <f>IFERROR(Table2[[#This Row],[Economic loss ($ million)]]*1000000 / Table2[[#This Row],[Total Waste (tons)]], NA())</f>
        <v>807840.65237754153</v>
      </c>
      <c r="G4363" s="13" t="str">
        <f t="shared" si="68"/>
        <v>Low</v>
      </c>
      <c r="H4363" s="13">
        <v>134.33000000000001</v>
      </c>
      <c r="I4363" s="13">
        <f>IFERROR(Table2[[#This Row],[Total Waste (tons)]] / (Table2[[#This Row],[Population (million)]]*1000), NA())</f>
        <v>1.7629761546823323E-2</v>
      </c>
      <c r="J4363" s="13">
        <v>432.37</v>
      </c>
      <c r="K4363" s="13">
        <f>IFERROR(Table2[[#This Row],[Total Waste (tons)]] * Table2[[#This Row],[Household waste (%)]], NA())</f>
        <v>353840.16360000003</v>
      </c>
      <c r="L4363" s="13">
        <v>46.42</v>
      </c>
      <c r="M4363" s="10">
        <f>SUMIFS(Table2[Household waste (%)], Table2[Country], "Australia", Table2[Year], 2020)</f>
        <v>1412.17</v>
      </c>
      <c r="N4363" s="10">
        <f>COUNTIFS(Table2[Year], "USA")</f>
        <v>0</v>
      </c>
    </row>
    <row r="4364" spans="1:14" x14ac:dyDescent="0.35">
      <c r="A4364" s="8" t="s">
        <v>27</v>
      </c>
      <c r="B4364" s="9">
        <v>2022</v>
      </c>
      <c r="C4364" s="8" t="s">
        <v>15</v>
      </c>
      <c r="D4364" s="9">
        <v>30652.52</v>
      </c>
      <c r="E4364" s="10">
        <v>26069.74</v>
      </c>
      <c r="F4364" s="10">
        <f>IFERROR(Table2[[#This Row],[Economic loss ($ million)]]*1000000 / Table2[[#This Row],[Total Waste (tons)]], NA())</f>
        <v>850492.55330393719</v>
      </c>
      <c r="G4364" s="10" t="str">
        <f t="shared" si="68"/>
        <v>Low</v>
      </c>
      <c r="H4364" s="10">
        <v>76.599999999999994</v>
      </c>
      <c r="I4364" s="10">
        <f>IFERROR(Table2[[#This Row],[Total Waste (tons)]] / (Table2[[#This Row],[Population (million)]]*1000), NA())</f>
        <v>0.27336591456345316</v>
      </c>
      <c r="J4364" s="10">
        <v>112.13</v>
      </c>
      <c r="K4364" s="10">
        <f>IFERROR(Table2[[#This Row],[Total Waste (tons)]] * Table2[[#This Row],[Household waste (%)]], NA())</f>
        <v>2002529.1316</v>
      </c>
      <c r="L4364" s="10">
        <v>65.33</v>
      </c>
      <c r="M4364" s="10">
        <f>SUMIFS(Table2[Household waste (%)], Table2[Country], "Australia", Table2[Year], 2020)</f>
        <v>1412.17</v>
      </c>
      <c r="N4364" s="10">
        <f>COUNTIFS(Table2[Year], "USA")</f>
        <v>0</v>
      </c>
    </row>
    <row r="4365" spans="1:14" x14ac:dyDescent="0.35">
      <c r="A4365" s="11" t="s">
        <v>31</v>
      </c>
      <c r="B4365" s="12">
        <v>2020</v>
      </c>
      <c r="C4365" s="11" t="s">
        <v>19</v>
      </c>
      <c r="D4365" s="12">
        <v>36153.21</v>
      </c>
      <c r="E4365" s="13">
        <v>36870.870000000003</v>
      </c>
      <c r="F4365" s="13">
        <f>IFERROR(Table2[[#This Row],[Economic loss ($ million)]]*1000000 / Table2[[#This Row],[Total Waste (tons)]], NA())</f>
        <v>1019850.5194974388</v>
      </c>
      <c r="G4365" s="13" t="str">
        <f t="shared" si="68"/>
        <v>Medium</v>
      </c>
      <c r="H4365" s="13">
        <v>176.39</v>
      </c>
      <c r="I4365" s="13">
        <f>IFERROR(Table2[[#This Row],[Total Waste (tons)]] / (Table2[[#This Row],[Population (million)]]*1000), NA())</f>
        <v>3.2262656279281446E-2</v>
      </c>
      <c r="J4365" s="13">
        <v>1120.5899999999999</v>
      </c>
      <c r="K4365" s="13">
        <f>IFERROR(Table2[[#This Row],[Total Waste (tons)]] * Table2[[#This Row],[Household waste (%)]], NA())</f>
        <v>2191607.5902</v>
      </c>
      <c r="L4365" s="13">
        <v>60.62</v>
      </c>
      <c r="M4365" s="10">
        <f>SUMIFS(Table2[Household waste (%)], Table2[Country], "Australia", Table2[Year], 2020)</f>
        <v>1412.17</v>
      </c>
      <c r="N4365" s="10">
        <f>COUNTIFS(Table2[Year], "USA")</f>
        <v>0</v>
      </c>
    </row>
    <row r="4366" spans="1:14" x14ac:dyDescent="0.35">
      <c r="A4366" s="8" t="s">
        <v>16</v>
      </c>
      <c r="B4366" s="9">
        <v>2023</v>
      </c>
      <c r="C4366" s="8" t="s">
        <v>9</v>
      </c>
      <c r="D4366" s="9">
        <v>11603.07</v>
      </c>
      <c r="E4366" s="10">
        <v>11644.19</v>
      </c>
      <c r="F4366" s="10">
        <f>IFERROR(Table2[[#This Row],[Economic loss ($ million)]]*1000000 / Table2[[#This Row],[Total Waste (tons)]], NA())</f>
        <v>1003543.8896774733</v>
      </c>
      <c r="G4366" s="10" t="str">
        <f t="shared" si="68"/>
        <v>Medium</v>
      </c>
      <c r="H4366" s="10">
        <v>26.14</v>
      </c>
      <c r="I4366" s="10">
        <f>IFERROR(Table2[[#This Row],[Total Waste (tons)]] / (Table2[[#This Row],[Population (million)]]*1000), NA())</f>
        <v>8.2867233252392508E-2</v>
      </c>
      <c r="J4366" s="10">
        <v>140.02000000000001</v>
      </c>
      <c r="K4366" s="10">
        <f>IFERROR(Table2[[#This Row],[Total Waste (tons)]] * Table2[[#This Row],[Household waste (%)]], NA())</f>
        <v>524922.88679999998</v>
      </c>
      <c r="L4366" s="10">
        <v>45.24</v>
      </c>
      <c r="M4366" s="10">
        <f>SUMIFS(Table2[Household waste (%)], Table2[Country], "Australia", Table2[Year], 2020)</f>
        <v>1412.17</v>
      </c>
      <c r="N4366" s="10">
        <f>COUNTIFS(Table2[Year], "USA")</f>
        <v>0</v>
      </c>
    </row>
    <row r="4367" spans="1:14" x14ac:dyDescent="0.35">
      <c r="A4367" s="11" t="s">
        <v>32</v>
      </c>
      <c r="B4367" s="12">
        <v>2019</v>
      </c>
      <c r="C4367" s="11" t="s">
        <v>19</v>
      </c>
      <c r="D4367" s="12">
        <v>33343.15</v>
      </c>
      <c r="E4367" s="13">
        <v>26737.93</v>
      </c>
      <c r="F4367" s="13">
        <f>IFERROR(Table2[[#This Row],[Economic loss ($ million)]]*1000000 / Table2[[#This Row],[Total Waste (tons)]], NA())</f>
        <v>801901.73993758834</v>
      </c>
      <c r="G4367" s="13" t="str">
        <f t="shared" si="68"/>
        <v>Low</v>
      </c>
      <c r="H4367" s="13">
        <v>167.41</v>
      </c>
      <c r="I4367" s="13">
        <f>IFERROR(Table2[[#This Row],[Total Waste (tons)]] / (Table2[[#This Row],[Population (million)]]*1000), NA())</f>
        <v>4.1916815427551359E-2</v>
      </c>
      <c r="J4367" s="13">
        <v>795.46</v>
      </c>
      <c r="K4367" s="13">
        <f>IFERROR(Table2[[#This Row],[Total Waste (tons)]] * Table2[[#This Row],[Household waste (%)]], NA())</f>
        <v>2214985.4545000005</v>
      </c>
      <c r="L4367" s="13">
        <v>66.430000000000007</v>
      </c>
      <c r="M4367" s="10">
        <f>SUMIFS(Table2[Household waste (%)], Table2[Country], "Australia", Table2[Year], 2020)</f>
        <v>1412.17</v>
      </c>
      <c r="N4367" s="10">
        <f>COUNTIFS(Table2[Year], "USA")</f>
        <v>0</v>
      </c>
    </row>
    <row r="4368" spans="1:14" x14ac:dyDescent="0.35">
      <c r="A4368" s="8" t="s">
        <v>10</v>
      </c>
      <c r="B4368" s="9">
        <v>2023</v>
      </c>
      <c r="C4368" s="8" t="s">
        <v>25</v>
      </c>
      <c r="D4368" s="9">
        <v>11475.82</v>
      </c>
      <c r="E4368" s="10">
        <v>12885.65</v>
      </c>
      <c r="F4368" s="10">
        <f>IFERROR(Table2[[#This Row],[Economic loss ($ million)]]*1000000 / Table2[[#This Row],[Total Waste (tons)]], NA())</f>
        <v>1122852.2231962509</v>
      </c>
      <c r="G4368" s="10" t="str">
        <f t="shared" si="68"/>
        <v>High</v>
      </c>
      <c r="H4368" s="10">
        <v>136.27000000000001</v>
      </c>
      <c r="I4368" s="10">
        <f>IFERROR(Table2[[#This Row],[Total Waste (tons)]] / (Table2[[#This Row],[Population (million)]]*1000), NA())</f>
        <v>0.55145699183085051</v>
      </c>
      <c r="J4368" s="10">
        <v>20.81</v>
      </c>
      <c r="K4368" s="10">
        <f>IFERROR(Table2[[#This Row],[Total Waste (tons)]] * Table2[[#This Row],[Household waste (%)]], NA())</f>
        <v>442048.58640000003</v>
      </c>
      <c r="L4368" s="10">
        <v>38.520000000000003</v>
      </c>
      <c r="M4368" s="10">
        <f>SUMIFS(Table2[Household waste (%)], Table2[Country], "Australia", Table2[Year], 2020)</f>
        <v>1412.17</v>
      </c>
      <c r="N4368" s="10">
        <f>COUNTIFS(Table2[Year], "USA")</f>
        <v>0</v>
      </c>
    </row>
    <row r="4369" spans="1:14" x14ac:dyDescent="0.35">
      <c r="A4369" s="11" t="s">
        <v>32</v>
      </c>
      <c r="B4369" s="12">
        <v>2024</v>
      </c>
      <c r="C4369" s="11" t="s">
        <v>20</v>
      </c>
      <c r="D4369" s="12">
        <v>10072.959999999999</v>
      </c>
      <c r="E4369" s="13">
        <v>9513.0400000000009</v>
      </c>
      <c r="F4369" s="13">
        <f>IFERROR(Table2[[#This Row],[Economic loss ($ million)]]*1000000 / Table2[[#This Row],[Total Waste (tons)]], NA())</f>
        <v>944413.55867590068</v>
      </c>
      <c r="G4369" s="13" t="str">
        <f t="shared" si="68"/>
        <v>Low</v>
      </c>
      <c r="H4369" s="13">
        <v>181.16</v>
      </c>
      <c r="I4369" s="13">
        <f>IFERROR(Table2[[#This Row],[Total Waste (tons)]] / (Table2[[#This Row],[Population (million)]]*1000), NA())</f>
        <v>0.36207620416966207</v>
      </c>
      <c r="J4369" s="13">
        <v>27.82</v>
      </c>
      <c r="K4369" s="13">
        <f>IFERROR(Table2[[#This Row],[Total Waste (tons)]] * Table2[[#This Row],[Household waste (%)]], NA())</f>
        <v>440691.99999999994</v>
      </c>
      <c r="L4369" s="13">
        <v>43.75</v>
      </c>
      <c r="M4369" s="10">
        <f>SUMIFS(Table2[Household waste (%)], Table2[Country], "Australia", Table2[Year], 2020)</f>
        <v>1412.17</v>
      </c>
      <c r="N4369" s="10">
        <f>COUNTIFS(Table2[Year], "USA")</f>
        <v>0</v>
      </c>
    </row>
    <row r="4370" spans="1:14" x14ac:dyDescent="0.35">
      <c r="A4370" s="8" t="s">
        <v>29</v>
      </c>
      <c r="B4370" s="9">
        <v>2024</v>
      </c>
      <c r="C4370" s="8" t="s">
        <v>11</v>
      </c>
      <c r="D4370" s="9">
        <v>34364.949999999997</v>
      </c>
      <c r="E4370" s="10">
        <v>32364.26</v>
      </c>
      <c r="F4370" s="10">
        <f>IFERROR(Table2[[#This Row],[Economic loss ($ million)]]*1000000 / Table2[[#This Row],[Total Waste (tons)]], NA())</f>
        <v>941781.08799809113</v>
      </c>
      <c r="G4370" s="10" t="str">
        <f t="shared" si="68"/>
        <v>Low</v>
      </c>
      <c r="H4370" s="10">
        <v>80.989999999999995</v>
      </c>
      <c r="I4370" s="10">
        <f>IFERROR(Table2[[#This Row],[Total Waste (tons)]] / (Table2[[#This Row],[Population (million)]]*1000), NA())</f>
        <v>0.29344163606865337</v>
      </c>
      <c r="J4370" s="10">
        <v>117.11</v>
      </c>
      <c r="K4370" s="10">
        <f>IFERROR(Table2[[#This Row],[Total Waste (tons)]] * Table2[[#This Row],[Household waste (%)]], NA())</f>
        <v>2351937.1779999998</v>
      </c>
      <c r="L4370" s="10">
        <v>68.44</v>
      </c>
      <c r="M4370" s="10">
        <f>SUMIFS(Table2[Household waste (%)], Table2[Country], "Australia", Table2[Year], 2020)</f>
        <v>1412.17</v>
      </c>
      <c r="N4370" s="10">
        <f>COUNTIFS(Table2[Year], "USA")</f>
        <v>0</v>
      </c>
    </row>
    <row r="4371" spans="1:14" x14ac:dyDescent="0.35">
      <c r="A4371" s="11" t="s">
        <v>23</v>
      </c>
      <c r="B4371" s="12">
        <v>2019</v>
      </c>
      <c r="C4371" s="11" t="s">
        <v>15</v>
      </c>
      <c r="D4371" s="12">
        <v>14796.52</v>
      </c>
      <c r="E4371" s="13">
        <v>16707.61</v>
      </c>
      <c r="F4371" s="13">
        <f>IFERROR(Table2[[#This Row],[Economic loss ($ million)]]*1000000 / Table2[[#This Row],[Total Waste (tons)]], NA())</f>
        <v>1129158.0723034875</v>
      </c>
      <c r="G4371" s="13" t="str">
        <f t="shared" si="68"/>
        <v>High</v>
      </c>
      <c r="H4371" s="13">
        <v>92.42</v>
      </c>
      <c r="I4371" s="13">
        <f>IFERROR(Table2[[#This Row],[Total Waste (tons)]] / (Table2[[#This Row],[Population (million)]]*1000), NA())</f>
        <v>2.104229358059103E-2</v>
      </c>
      <c r="J4371" s="13">
        <v>703.18</v>
      </c>
      <c r="K4371" s="13">
        <f>IFERROR(Table2[[#This Row],[Total Waste (tons)]] * Table2[[#This Row],[Household waste (%)]], NA())</f>
        <v>808777.78319999995</v>
      </c>
      <c r="L4371" s="13">
        <v>54.66</v>
      </c>
      <c r="M4371" s="10">
        <f>SUMIFS(Table2[Household waste (%)], Table2[Country], "Australia", Table2[Year], 2020)</f>
        <v>1412.17</v>
      </c>
      <c r="N4371" s="10">
        <f>COUNTIFS(Table2[Year], "USA")</f>
        <v>0</v>
      </c>
    </row>
    <row r="4372" spans="1:14" x14ac:dyDescent="0.35">
      <c r="A4372" s="8" t="s">
        <v>21</v>
      </c>
      <c r="B4372" s="9">
        <v>2020</v>
      </c>
      <c r="C4372" s="8" t="s">
        <v>25</v>
      </c>
      <c r="D4372" s="9">
        <v>23360.75</v>
      </c>
      <c r="E4372" s="10">
        <v>22195.26</v>
      </c>
      <c r="F4372" s="10">
        <f>IFERROR(Table2[[#This Row],[Economic loss ($ million)]]*1000000 / Table2[[#This Row],[Total Waste (tons)]], NA())</f>
        <v>950109.05043716496</v>
      </c>
      <c r="G4372" s="10" t="str">
        <f t="shared" si="68"/>
        <v>Medium</v>
      </c>
      <c r="H4372" s="10">
        <v>180.18</v>
      </c>
      <c r="I4372" s="10">
        <f>IFERROR(Table2[[#This Row],[Total Waste (tons)]] / (Table2[[#This Row],[Population (million)]]*1000), NA())</f>
        <v>6.438128703320932E-2</v>
      </c>
      <c r="J4372" s="10">
        <v>362.85</v>
      </c>
      <c r="K4372" s="10">
        <f>IFERROR(Table2[[#This Row],[Total Waste (tons)]] * Table2[[#This Row],[Household waste (%)]], NA())</f>
        <v>945175.94500000007</v>
      </c>
      <c r="L4372" s="10">
        <v>40.46</v>
      </c>
      <c r="M4372" s="10">
        <f>SUMIFS(Table2[Household waste (%)], Table2[Country], "Australia", Table2[Year], 2020)</f>
        <v>1412.17</v>
      </c>
      <c r="N4372" s="10">
        <f>COUNTIFS(Table2[Year], "USA")</f>
        <v>0</v>
      </c>
    </row>
    <row r="4373" spans="1:14" x14ac:dyDescent="0.35">
      <c r="A4373" s="11" t="s">
        <v>17</v>
      </c>
      <c r="B4373" s="12">
        <v>2022</v>
      </c>
      <c r="C4373" s="11" t="s">
        <v>19</v>
      </c>
      <c r="D4373" s="12">
        <v>1011.68</v>
      </c>
      <c r="E4373" s="13">
        <v>919.94</v>
      </c>
      <c r="F4373" s="13">
        <f>IFERROR(Table2[[#This Row],[Economic loss ($ million)]]*1000000 / Table2[[#This Row],[Total Waste (tons)]], NA())</f>
        <v>909319.1523011229</v>
      </c>
      <c r="G4373" s="13" t="str">
        <f t="shared" si="68"/>
        <v>Low</v>
      </c>
      <c r="H4373" s="13">
        <v>37.25</v>
      </c>
      <c r="I4373" s="13">
        <f>IFERROR(Table2[[#This Row],[Total Waste (tons)]] / (Table2[[#This Row],[Population (million)]]*1000), NA())</f>
        <v>1.0574352220584699E-3</v>
      </c>
      <c r="J4373" s="13">
        <v>956.73</v>
      </c>
      <c r="K4373" s="13">
        <f>IFERROR(Table2[[#This Row],[Total Waste (tons)]] * Table2[[#This Row],[Household waste (%)]], NA())</f>
        <v>46254.009599999998</v>
      </c>
      <c r="L4373" s="13">
        <v>45.72</v>
      </c>
      <c r="M4373" s="10">
        <f>SUMIFS(Table2[Household waste (%)], Table2[Country], "Australia", Table2[Year], 2020)</f>
        <v>1412.17</v>
      </c>
      <c r="N4373" s="10">
        <f>COUNTIFS(Table2[Year], "USA")</f>
        <v>0</v>
      </c>
    </row>
    <row r="4374" spans="1:14" x14ac:dyDescent="0.35">
      <c r="A4374" s="8" t="s">
        <v>10</v>
      </c>
      <c r="B4374" s="9">
        <v>2018</v>
      </c>
      <c r="C4374" s="8" t="s">
        <v>15</v>
      </c>
      <c r="D4374" s="9">
        <v>27660.959999999999</v>
      </c>
      <c r="E4374" s="10">
        <v>27545.69</v>
      </c>
      <c r="F4374" s="10">
        <f>IFERROR(Table2[[#This Row],[Economic loss ($ million)]]*1000000 / Table2[[#This Row],[Total Waste (tons)]], NA())</f>
        <v>995832.75490076991</v>
      </c>
      <c r="G4374" s="10" t="str">
        <f t="shared" si="68"/>
        <v>Medium</v>
      </c>
      <c r="H4374" s="10">
        <v>74.290000000000006</v>
      </c>
      <c r="I4374" s="10">
        <f>IFERROR(Table2[[#This Row],[Total Waste (tons)]] / (Table2[[#This Row],[Population (million)]]*1000), NA())</f>
        <v>5.8621116432840251E-2</v>
      </c>
      <c r="J4374" s="10">
        <v>471.86</v>
      </c>
      <c r="K4374" s="10">
        <f>IFERROR(Table2[[#This Row],[Total Waste (tons)]] * Table2[[#This Row],[Household waste (%)]], NA())</f>
        <v>1393559.1647999999</v>
      </c>
      <c r="L4374" s="10">
        <v>50.38</v>
      </c>
      <c r="M4374" s="10">
        <f>SUMIFS(Table2[Household waste (%)], Table2[Country], "Australia", Table2[Year], 2020)</f>
        <v>1412.17</v>
      </c>
      <c r="N4374" s="10">
        <f>COUNTIFS(Table2[Year], "USA")</f>
        <v>0</v>
      </c>
    </row>
    <row r="4375" spans="1:14" x14ac:dyDescent="0.35">
      <c r="A4375" s="11" t="s">
        <v>17</v>
      </c>
      <c r="B4375" s="12">
        <v>2020</v>
      </c>
      <c r="C4375" s="11" t="s">
        <v>19</v>
      </c>
      <c r="D4375" s="12">
        <v>37063.699999999997</v>
      </c>
      <c r="E4375" s="13">
        <v>38958.870000000003</v>
      </c>
      <c r="F4375" s="13">
        <f>IFERROR(Table2[[#This Row],[Economic loss ($ million)]]*1000000 / Table2[[#This Row],[Total Waste (tons)]], NA())</f>
        <v>1051132.7795120294</v>
      </c>
      <c r="G4375" s="13" t="str">
        <f t="shared" si="68"/>
        <v>Medium</v>
      </c>
      <c r="H4375" s="13">
        <v>65.78</v>
      </c>
      <c r="I4375" s="13">
        <f>IFERROR(Table2[[#This Row],[Total Waste (tons)]] / (Table2[[#This Row],[Population (million)]]*1000), NA())</f>
        <v>3.8195430608942975E-2</v>
      </c>
      <c r="J4375" s="13">
        <v>970.37</v>
      </c>
      <c r="K4375" s="13">
        <f>IFERROR(Table2[[#This Row],[Total Waste (tons)]] * Table2[[#This Row],[Household waste (%)]], NA())</f>
        <v>2118561.0919999997</v>
      </c>
      <c r="L4375" s="13">
        <v>57.16</v>
      </c>
      <c r="M4375" s="10">
        <f>SUMIFS(Table2[Household waste (%)], Table2[Country], "Australia", Table2[Year], 2020)</f>
        <v>1412.17</v>
      </c>
      <c r="N4375" s="10">
        <f>COUNTIFS(Table2[Year], "USA")</f>
        <v>0</v>
      </c>
    </row>
    <row r="4376" spans="1:14" x14ac:dyDescent="0.35">
      <c r="A4376" s="8" t="s">
        <v>31</v>
      </c>
      <c r="B4376" s="9">
        <v>2024</v>
      </c>
      <c r="C4376" s="8" t="s">
        <v>20</v>
      </c>
      <c r="D4376" s="9">
        <v>9529.0300000000007</v>
      </c>
      <c r="E4376" s="10">
        <v>7712.48</v>
      </c>
      <c r="F4376" s="10">
        <f>IFERROR(Table2[[#This Row],[Economic loss ($ million)]]*1000000 / Table2[[#This Row],[Total Waste (tons)]], NA())</f>
        <v>809366.74561838922</v>
      </c>
      <c r="G4376" s="10" t="str">
        <f t="shared" si="68"/>
        <v>Low</v>
      </c>
      <c r="H4376" s="10">
        <v>29.71</v>
      </c>
      <c r="I4376" s="10">
        <f>IFERROR(Table2[[#This Row],[Total Waste (tons)]] / (Table2[[#This Row],[Population (million)]]*1000), NA())</f>
        <v>4.6363207317666522E-2</v>
      </c>
      <c r="J4376" s="10">
        <v>205.53</v>
      </c>
      <c r="K4376" s="10">
        <f>IFERROR(Table2[[#This Row],[Total Waste (tons)]] * Table2[[#This Row],[Household waste (%)]], NA())</f>
        <v>498749.43020000006</v>
      </c>
      <c r="L4376" s="10">
        <v>52.34</v>
      </c>
      <c r="M4376" s="10">
        <f>SUMIFS(Table2[Household waste (%)], Table2[Country], "Australia", Table2[Year], 2020)</f>
        <v>1412.17</v>
      </c>
      <c r="N4376" s="10">
        <f>COUNTIFS(Table2[Year], "USA")</f>
        <v>0</v>
      </c>
    </row>
    <row r="4377" spans="1:14" x14ac:dyDescent="0.35">
      <c r="A4377" s="11" t="s">
        <v>16</v>
      </c>
      <c r="B4377" s="12">
        <v>2023</v>
      </c>
      <c r="C4377" s="11" t="s">
        <v>11</v>
      </c>
      <c r="D4377" s="12">
        <v>37980.82</v>
      </c>
      <c r="E4377" s="13">
        <v>40452.6</v>
      </c>
      <c r="F4377" s="13">
        <f>IFERROR(Table2[[#This Row],[Economic loss ($ million)]]*1000000 / Table2[[#This Row],[Total Waste (tons)]], NA())</f>
        <v>1065079.6902225914</v>
      </c>
      <c r="G4377" s="13" t="str">
        <f t="shared" si="68"/>
        <v>Medium</v>
      </c>
      <c r="H4377" s="13">
        <v>28.37</v>
      </c>
      <c r="I4377" s="13">
        <f>IFERROR(Table2[[#This Row],[Total Waste (tons)]] / (Table2[[#This Row],[Population (million)]]*1000), NA())</f>
        <v>3.528537054413363E-2</v>
      </c>
      <c r="J4377" s="13">
        <v>1076.3900000000001</v>
      </c>
      <c r="K4377" s="13">
        <f>IFERROR(Table2[[#This Row],[Total Waste (tons)]] * Table2[[#This Row],[Household waste (%)]], NA())</f>
        <v>2196051.0123999999</v>
      </c>
      <c r="L4377" s="13">
        <v>57.82</v>
      </c>
      <c r="M4377" s="10">
        <f>SUMIFS(Table2[Household waste (%)], Table2[Country], "Australia", Table2[Year], 2020)</f>
        <v>1412.17</v>
      </c>
      <c r="N4377" s="10">
        <f>COUNTIFS(Table2[Year], "USA")</f>
        <v>0</v>
      </c>
    </row>
    <row r="4378" spans="1:14" x14ac:dyDescent="0.35">
      <c r="A4378" s="8" t="s">
        <v>12</v>
      </c>
      <c r="B4378" s="9">
        <v>2021</v>
      </c>
      <c r="C4378" s="8" t="s">
        <v>11</v>
      </c>
      <c r="D4378" s="9">
        <v>16122.55</v>
      </c>
      <c r="E4378" s="10">
        <v>16004.94</v>
      </c>
      <c r="F4378" s="10">
        <f>IFERROR(Table2[[#This Row],[Economic loss ($ million)]]*1000000 / Table2[[#This Row],[Total Waste (tons)]], NA())</f>
        <v>992705.24823926738</v>
      </c>
      <c r="G4378" s="10" t="str">
        <f t="shared" si="68"/>
        <v>Medium</v>
      </c>
      <c r="H4378" s="10">
        <v>99.02</v>
      </c>
      <c r="I4378" s="10">
        <f>IFERROR(Table2[[#This Row],[Total Waste (tons)]] / (Table2[[#This Row],[Population (million)]]*1000), NA())</f>
        <v>1.6550886954379337E-2</v>
      </c>
      <c r="J4378" s="10">
        <v>974.12</v>
      </c>
      <c r="K4378" s="10">
        <f>IFERROR(Table2[[#This Row],[Total Waste (tons)]] * Table2[[#This Row],[Household waste (%)]], NA())</f>
        <v>617977.34149999998</v>
      </c>
      <c r="L4378" s="10">
        <v>38.33</v>
      </c>
      <c r="M4378" s="10">
        <f>SUMIFS(Table2[Household waste (%)], Table2[Country], "Australia", Table2[Year], 2020)</f>
        <v>1412.17</v>
      </c>
      <c r="N4378" s="10">
        <f>COUNTIFS(Table2[Year], "USA")</f>
        <v>0</v>
      </c>
    </row>
    <row r="4379" spans="1:14" x14ac:dyDescent="0.35">
      <c r="A4379" s="11" t="s">
        <v>12</v>
      </c>
      <c r="B4379" s="12">
        <v>2019</v>
      </c>
      <c r="C4379" s="11" t="s">
        <v>25</v>
      </c>
      <c r="D4379" s="12">
        <v>20978.66</v>
      </c>
      <c r="E4379" s="13">
        <v>21563.279999999999</v>
      </c>
      <c r="F4379" s="13">
        <f>IFERROR(Table2[[#This Row],[Economic loss ($ million)]]*1000000 / Table2[[#This Row],[Total Waste (tons)]], NA())</f>
        <v>1027867.3661711472</v>
      </c>
      <c r="G4379" s="13" t="str">
        <f t="shared" si="68"/>
        <v>Medium</v>
      </c>
      <c r="H4379" s="13">
        <v>44.01</v>
      </c>
      <c r="I4379" s="13">
        <f>IFERROR(Table2[[#This Row],[Total Waste (tons)]] / (Table2[[#This Row],[Population (million)]]*1000), NA())</f>
        <v>5.453251884585391E-2</v>
      </c>
      <c r="J4379" s="13">
        <v>384.7</v>
      </c>
      <c r="K4379" s="13">
        <f>IFERROR(Table2[[#This Row],[Total Waste (tons)]] * Table2[[#This Row],[Household waste (%)]], NA())</f>
        <v>1206063.1634</v>
      </c>
      <c r="L4379" s="13">
        <v>57.49</v>
      </c>
      <c r="M4379" s="10">
        <f>SUMIFS(Table2[Household waste (%)], Table2[Country], "Australia", Table2[Year], 2020)</f>
        <v>1412.17</v>
      </c>
      <c r="N4379" s="10">
        <f>COUNTIFS(Table2[Year], "USA")</f>
        <v>0</v>
      </c>
    </row>
    <row r="4380" spans="1:14" x14ac:dyDescent="0.35">
      <c r="A4380" s="8" t="s">
        <v>24</v>
      </c>
      <c r="B4380" s="9">
        <v>2023</v>
      </c>
      <c r="C4380" s="8" t="s">
        <v>15</v>
      </c>
      <c r="D4380" s="9">
        <v>22494.61</v>
      </c>
      <c r="E4380" s="10">
        <v>22123.439999999999</v>
      </c>
      <c r="F4380" s="10">
        <f>IFERROR(Table2[[#This Row],[Economic loss ($ million)]]*1000000 / Table2[[#This Row],[Total Waste (tons)]], NA())</f>
        <v>983499.60279373592</v>
      </c>
      <c r="G4380" s="10" t="str">
        <f t="shared" si="68"/>
        <v>Medium</v>
      </c>
      <c r="H4380" s="10">
        <v>110.24</v>
      </c>
      <c r="I4380" s="10">
        <f>IFERROR(Table2[[#This Row],[Total Waste (tons)]] / (Table2[[#This Row],[Population (million)]]*1000), NA())</f>
        <v>2.4792093284692451E-2</v>
      </c>
      <c r="J4380" s="10">
        <v>907.33</v>
      </c>
      <c r="K4380" s="10">
        <f>IFERROR(Table2[[#This Row],[Total Waste (tons)]] * Table2[[#This Row],[Household waste (%)]], NA())</f>
        <v>764141.90170000005</v>
      </c>
      <c r="L4380" s="10">
        <v>33.97</v>
      </c>
      <c r="M4380" s="10">
        <f>SUMIFS(Table2[Household waste (%)], Table2[Country], "Australia", Table2[Year], 2020)</f>
        <v>1412.17</v>
      </c>
      <c r="N4380" s="10">
        <f>COUNTIFS(Table2[Year], "USA")</f>
        <v>0</v>
      </c>
    </row>
    <row r="4381" spans="1:14" x14ac:dyDescent="0.35">
      <c r="A4381" s="11" t="s">
        <v>14</v>
      </c>
      <c r="B4381" s="12">
        <v>2023</v>
      </c>
      <c r="C4381" s="11" t="s">
        <v>20</v>
      </c>
      <c r="D4381" s="12">
        <v>21227.75</v>
      </c>
      <c r="E4381" s="13">
        <v>17377.689999999999</v>
      </c>
      <c r="F4381" s="13">
        <f>IFERROR(Table2[[#This Row],[Economic loss ($ million)]]*1000000 / Table2[[#This Row],[Total Waste (tons)]], NA())</f>
        <v>818630.8016629176</v>
      </c>
      <c r="G4381" s="13" t="str">
        <f t="shared" si="68"/>
        <v>Low</v>
      </c>
      <c r="H4381" s="13">
        <v>20.51</v>
      </c>
      <c r="I4381" s="13">
        <f>IFERROR(Table2[[#This Row],[Total Waste (tons)]] / (Table2[[#This Row],[Population (million)]]*1000), NA())</f>
        <v>3.9415756833036247E-2</v>
      </c>
      <c r="J4381" s="13">
        <v>538.55999999999995</v>
      </c>
      <c r="K4381" s="13">
        <f>IFERROR(Table2[[#This Row],[Total Waste (tons)]] * Table2[[#This Row],[Household waste (%)]], NA())</f>
        <v>658060.25</v>
      </c>
      <c r="L4381" s="13">
        <v>31</v>
      </c>
      <c r="M4381" s="10">
        <f>SUMIFS(Table2[Household waste (%)], Table2[Country], "Australia", Table2[Year], 2020)</f>
        <v>1412.17</v>
      </c>
      <c r="N4381" s="10">
        <f>COUNTIFS(Table2[Year], "USA")</f>
        <v>0</v>
      </c>
    </row>
    <row r="4382" spans="1:14" x14ac:dyDescent="0.35">
      <c r="A4382" s="8" t="s">
        <v>18</v>
      </c>
      <c r="B4382" s="9">
        <v>2021</v>
      </c>
      <c r="C4382" s="8" t="s">
        <v>11</v>
      </c>
      <c r="D4382" s="9">
        <v>39111.74</v>
      </c>
      <c r="E4382" s="10">
        <v>39806.89</v>
      </c>
      <c r="F4382" s="10">
        <f>IFERROR(Table2[[#This Row],[Economic loss ($ million)]]*1000000 / Table2[[#This Row],[Total Waste (tons)]], NA())</f>
        <v>1017773.4358021403</v>
      </c>
      <c r="G4382" s="10" t="str">
        <f t="shared" si="68"/>
        <v>Medium</v>
      </c>
      <c r="H4382" s="10">
        <v>51.92</v>
      </c>
      <c r="I4382" s="10">
        <f>IFERROR(Table2[[#This Row],[Total Waste (tons)]] / (Table2[[#This Row],[Population (million)]]*1000), NA())</f>
        <v>4.5268741536360374E-2</v>
      </c>
      <c r="J4382" s="10">
        <v>863.99</v>
      </c>
      <c r="K4382" s="10">
        <f>IFERROR(Table2[[#This Row],[Total Waste (tons)]] * Table2[[#This Row],[Household waste (%)]], NA())</f>
        <v>1591456.7005999999</v>
      </c>
      <c r="L4382" s="10">
        <v>40.69</v>
      </c>
      <c r="M4382" s="10">
        <f>SUMIFS(Table2[Household waste (%)], Table2[Country], "Australia", Table2[Year], 2020)</f>
        <v>1412.17</v>
      </c>
      <c r="N4382" s="10">
        <f>COUNTIFS(Table2[Year], "USA")</f>
        <v>0</v>
      </c>
    </row>
    <row r="4383" spans="1:14" x14ac:dyDescent="0.35">
      <c r="A4383" s="11" t="s">
        <v>34</v>
      </c>
      <c r="B4383" s="12">
        <v>2020</v>
      </c>
      <c r="C4383" s="11" t="s">
        <v>19</v>
      </c>
      <c r="D4383" s="12">
        <v>16164.38</v>
      </c>
      <c r="E4383" s="13">
        <v>17607.22</v>
      </c>
      <c r="F4383" s="13">
        <f>IFERROR(Table2[[#This Row],[Economic loss ($ million)]]*1000000 / Table2[[#This Row],[Total Waste (tons)]], NA())</f>
        <v>1089260.4603455253</v>
      </c>
      <c r="G4383" s="13" t="str">
        <f t="shared" si="68"/>
        <v>Medium</v>
      </c>
      <c r="H4383" s="13">
        <v>151.09</v>
      </c>
      <c r="I4383" s="13">
        <f>IFERROR(Table2[[#This Row],[Total Waste (tons)]] / (Table2[[#This Row],[Population (million)]]*1000), NA())</f>
        <v>1.7568832467447774E-2</v>
      </c>
      <c r="J4383" s="13">
        <v>920.06</v>
      </c>
      <c r="K4383" s="13">
        <f>IFERROR(Table2[[#This Row],[Total Waste (tons)]] * Table2[[#This Row],[Household waste (%)]], NA())</f>
        <v>523402.62440000003</v>
      </c>
      <c r="L4383" s="13">
        <v>32.380000000000003</v>
      </c>
      <c r="M4383" s="10">
        <f>SUMIFS(Table2[Household waste (%)], Table2[Country], "Australia", Table2[Year], 2020)</f>
        <v>1412.17</v>
      </c>
      <c r="N4383" s="10">
        <f>COUNTIFS(Table2[Year], "USA")</f>
        <v>0</v>
      </c>
    </row>
    <row r="4384" spans="1:14" x14ac:dyDescent="0.35">
      <c r="A4384" s="8" t="s">
        <v>30</v>
      </c>
      <c r="B4384" s="9">
        <v>2023</v>
      </c>
      <c r="C4384" s="8" t="s">
        <v>15</v>
      </c>
      <c r="D4384" s="9">
        <v>15736.94</v>
      </c>
      <c r="E4384" s="10">
        <v>18485.23</v>
      </c>
      <c r="F4384" s="10">
        <f>IFERROR(Table2[[#This Row],[Economic loss ($ million)]]*1000000 / Table2[[#This Row],[Total Waste (tons)]], NA())</f>
        <v>1174639.4152865806</v>
      </c>
      <c r="G4384" s="10" t="str">
        <f t="shared" si="68"/>
        <v>High</v>
      </c>
      <c r="H4384" s="10">
        <v>42.93</v>
      </c>
      <c r="I4384" s="10">
        <f>IFERROR(Table2[[#This Row],[Total Waste (tons)]] / (Table2[[#This Row],[Population (million)]]*1000), NA())</f>
        <v>2.3301902717109649E-2</v>
      </c>
      <c r="J4384" s="10">
        <v>675.35</v>
      </c>
      <c r="K4384" s="10">
        <f>IFERROR(Table2[[#This Row],[Total Waste (tons)]] * Table2[[#This Row],[Household waste (%)]], NA())</f>
        <v>553782.91859999998</v>
      </c>
      <c r="L4384" s="10">
        <v>35.19</v>
      </c>
      <c r="M4384" s="10">
        <f>SUMIFS(Table2[Household waste (%)], Table2[Country], "Australia", Table2[Year], 2020)</f>
        <v>1412.17</v>
      </c>
      <c r="N4384" s="10">
        <f>COUNTIFS(Table2[Year], "USA")</f>
        <v>0</v>
      </c>
    </row>
    <row r="4385" spans="1:14" x14ac:dyDescent="0.35">
      <c r="A4385" s="11" t="s">
        <v>31</v>
      </c>
      <c r="B4385" s="12">
        <v>2019</v>
      </c>
      <c r="C4385" s="11" t="s">
        <v>15</v>
      </c>
      <c r="D4385" s="12">
        <v>43821.86</v>
      </c>
      <c r="E4385" s="13">
        <v>39412.04</v>
      </c>
      <c r="F4385" s="13">
        <f>IFERROR(Table2[[#This Row],[Economic loss ($ million)]]*1000000 / Table2[[#This Row],[Total Waste (tons)]], NA())</f>
        <v>899369.40148136113</v>
      </c>
      <c r="G4385" s="13" t="str">
        <f t="shared" si="68"/>
        <v>Low</v>
      </c>
      <c r="H4385" s="13">
        <v>46.19</v>
      </c>
      <c r="I4385" s="13">
        <f>IFERROR(Table2[[#This Row],[Total Waste (tons)]] / (Table2[[#This Row],[Population (million)]]*1000), NA())</f>
        <v>0.10309327875408757</v>
      </c>
      <c r="J4385" s="13">
        <v>425.07</v>
      </c>
      <c r="K4385" s="13">
        <f>IFERROR(Table2[[#This Row],[Total Waste (tons)]] * Table2[[#This Row],[Household waste (%)]], NA())</f>
        <v>2766035.8032</v>
      </c>
      <c r="L4385" s="13">
        <v>63.12</v>
      </c>
      <c r="M4385" s="10">
        <f>SUMIFS(Table2[Household waste (%)], Table2[Country], "Australia", Table2[Year], 2020)</f>
        <v>1412.17</v>
      </c>
      <c r="N4385" s="10">
        <f>COUNTIFS(Table2[Year], "USA")</f>
        <v>0</v>
      </c>
    </row>
    <row r="4386" spans="1:14" x14ac:dyDescent="0.35">
      <c r="A4386" s="8" t="s">
        <v>33</v>
      </c>
      <c r="B4386" s="9">
        <v>2022</v>
      </c>
      <c r="C4386" s="8" t="s">
        <v>15</v>
      </c>
      <c r="D4386" s="9">
        <v>37480.14</v>
      </c>
      <c r="E4386" s="10">
        <v>30030.39</v>
      </c>
      <c r="F4386" s="10">
        <f>IFERROR(Table2[[#This Row],[Economic loss ($ million)]]*1000000 / Table2[[#This Row],[Total Waste (tons)]], NA())</f>
        <v>801234.73391508148</v>
      </c>
      <c r="G4386" s="10" t="str">
        <f t="shared" si="68"/>
        <v>Low</v>
      </c>
      <c r="H4386" s="10">
        <v>167.72</v>
      </c>
      <c r="I4386" s="10">
        <f>IFERROR(Table2[[#This Row],[Total Waste (tons)]] / (Table2[[#This Row],[Population (million)]]*1000), NA())</f>
        <v>7.5240173445216205E-2</v>
      </c>
      <c r="J4386" s="10">
        <v>498.14</v>
      </c>
      <c r="K4386" s="10">
        <f>IFERROR(Table2[[#This Row],[Total Waste (tons)]] * Table2[[#This Row],[Household waste (%)]], NA())</f>
        <v>1789676.6850000001</v>
      </c>
      <c r="L4386" s="10">
        <v>47.75</v>
      </c>
      <c r="M4386" s="10">
        <f>SUMIFS(Table2[Household waste (%)], Table2[Country], "Australia", Table2[Year], 2020)</f>
        <v>1412.17</v>
      </c>
      <c r="N4386" s="10">
        <f>COUNTIFS(Table2[Year], "USA")</f>
        <v>0</v>
      </c>
    </row>
    <row r="4387" spans="1:14" x14ac:dyDescent="0.35">
      <c r="A4387" s="11" t="s">
        <v>17</v>
      </c>
      <c r="B4387" s="12">
        <v>2019</v>
      </c>
      <c r="C4387" s="11" t="s">
        <v>9</v>
      </c>
      <c r="D4387" s="12">
        <v>3823.85</v>
      </c>
      <c r="E4387" s="13">
        <v>4044.24</v>
      </c>
      <c r="F4387" s="13">
        <f>IFERROR(Table2[[#This Row],[Economic loss ($ million)]]*1000000 / Table2[[#This Row],[Total Waste (tons)]], NA())</f>
        <v>1057635.6290126443</v>
      </c>
      <c r="G4387" s="13" t="str">
        <f t="shared" si="68"/>
        <v>Medium</v>
      </c>
      <c r="H4387" s="13">
        <v>86.78</v>
      </c>
      <c r="I4387" s="13">
        <f>IFERROR(Table2[[#This Row],[Total Waste (tons)]] / (Table2[[#This Row],[Population (million)]]*1000), NA())</f>
        <v>3.2579727185202225E-3</v>
      </c>
      <c r="J4387" s="13">
        <v>1173.69</v>
      </c>
      <c r="K4387" s="13">
        <f>IFERROR(Table2[[#This Row],[Total Waste (tons)]] * Table2[[#This Row],[Household waste (%)]], NA())</f>
        <v>167561.10699999999</v>
      </c>
      <c r="L4387" s="13">
        <v>43.82</v>
      </c>
      <c r="M4387" s="10">
        <f>SUMIFS(Table2[Household waste (%)], Table2[Country], "Australia", Table2[Year], 2020)</f>
        <v>1412.17</v>
      </c>
      <c r="N4387" s="10">
        <f>COUNTIFS(Table2[Year], "USA")</f>
        <v>0</v>
      </c>
    </row>
    <row r="4388" spans="1:14" x14ac:dyDescent="0.35">
      <c r="A4388" s="8" t="s">
        <v>21</v>
      </c>
      <c r="B4388" s="9">
        <v>2022</v>
      </c>
      <c r="C4388" s="8" t="s">
        <v>9</v>
      </c>
      <c r="D4388" s="9">
        <v>21318.41</v>
      </c>
      <c r="E4388" s="10">
        <v>25152.62</v>
      </c>
      <c r="F4388" s="10">
        <f>IFERROR(Table2[[#This Row],[Economic loss ($ million)]]*1000000 / Table2[[#This Row],[Total Waste (tons)]], NA())</f>
        <v>1179854.4075285164</v>
      </c>
      <c r="G4388" s="10" t="str">
        <f t="shared" si="68"/>
        <v>High</v>
      </c>
      <c r="H4388" s="10">
        <v>179.31</v>
      </c>
      <c r="I4388" s="10">
        <f>IFERROR(Table2[[#This Row],[Total Waste (tons)]] / (Table2[[#This Row],[Population (million)]]*1000), NA())</f>
        <v>1.9132519632039487E-2</v>
      </c>
      <c r="J4388" s="10">
        <v>1114.25</v>
      </c>
      <c r="K4388" s="10">
        <f>IFERROR(Table2[[#This Row],[Total Waste (tons)]] * Table2[[#This Row],[Household waste (%)]], NA())</f>
        <v>645308.27069999999</v>
      </c>
      <c r="L4388" s="10">
        <v>30.27</v>
      </c>
      <c r="M4388" s="10">
        <f>SUMIFS(Table2[Household waste (%)], Table2[Country], "Australia", Table2[Year], 2020)</f>
        <v>1412.17</v>
      </c>
      <c r="N4388" s="10">
        <f>COUNTIFS(Table2[Year], "USA")</f>
        <v>0</v>
      </c>
    </row>
    <row r="4389" spans="1:14" x14ac:dyDescent="0.35">
      <c r="A4389" s="11" t="s">
        <v>33</v>
      </c>
      <c r="B4389" s="12">
        <v>2021</v>
      </c>
      <c r="C4389" s="11" t="s">
        <v>9</v>
      </c>
      <c r="D4389" s="12">
        <v>42859.72</v>
      </c>
      <c r="E4389" s="13">
        <v>50711.06</v>
      </c>
      <c r="F4389" s="13">
        <f>IFERROR(Table2[[#This Row],[Economic loss ($ million)]]*1000000 / Table2[[#This Row],[Total Waste (tons)]], NA())</f>
        <v>1183186.9176933493</v>
      </c>
      <c r="G4389" s="13" t="str">
        <f t="shared" si="68"/>
        <v>High</v>
      </c>
      <c r="H4389" s="13">
        <v>127.01</v>
      </c>
      <c r="I4389" s="13">
        <f>IFERROR(Table2[[#This Row],[Total Waste (tons)]] / (Table2[[#This Row],[Population (million)]]*1000), NA())</f>
        <v>1.7436826688364524</v>
      </c>
      <c r="J4389" s="13">
        <v>24.58</v>
      </c>
      <c r="K4389" s="13">
        <f>IFERROR(Table2[[#This Row],[Total Waste (tons)]] * Table2[[#This Row],[Household waste (%)]], NA())</f>
        <v>2467434.0803999999</v>
      </c>
      <c r="L4389" s="13">
        <v>57.57</v>
      </c>
      <c r="M4389" s="10">
        <f>SUMIFS(Table2[Household waste (%)], Table2[Country], "Australia", Table2[Year], 2020)</f>
        <v>1412.17</v>
      </c>
      <c r="N4389" s="10">
        <f>COUNTIFS(Table2[Year], "USA")</f>
        <v>0</v>
      </c>
    </row>
    <row r="4390" spans="1:14" x14ac:dyDescent="0.35">
      <c r="A4390" s="8" t="s">
        <v>29</v>
      </c>
      <c r="B4390" s="9">
        <v>2018</v>
      </c>
      <c r="C4390" s="8" t="s">
        <v>11</v>
      </c>
      <c r="D4390" s="9">
        <v>43304.58</v>
      </c>
      <c r="E4390" s="10">
        <v>41725.589999999997</v>
      </c>
      <c r="F4390" s="10">
        <f>IFERROR(Table2[[#This Row],[Economic loss ($ million)]]*1000000 / Table2[[#This Row],[Total Waste (tons)]], NA())</f>
        <v>963537.57500938699</v>
      </c>
      <c r="G4390" s="10" t="str">
        <f t="shared" si="68"/>
        <v>Medium</v>
      </c>
      <c r="H4390" s="10">
        <v>85</v>
      </c>
      <c r="I4390" s="10">
        <f>IFERROR(Table2[[#This Row],[Total Waste (tons)]] / (Table2[[#This Row],[Population (million)]]*1000), NA())</f>
        <v>3.9056061617273041E-2</v>
      </c>
      <c r="J4390" s="10">
        <v>1108.78</v>
      </c>
      <c r="K4390" s="10">
        <f>IFERROR(Table2[[#This Row],[Total Waste (tons)]] * Table2[[#This Row],[Household waste (%)]], NA())</f>
        <v>2113263.5040000002</v>
      </c>
      <c r="L4390" s="10">
        <v>48.8</v>
      </c>
      <c r="M4390" s="10">
        <f>SUMIFS(Table2[Household waste (%)], Table2[Country], "Australia", Table2[Year], 2020)</f>
        <v>1412.17</v>
      </c>
      <c r="N4390" s="10">
        <f>COUNTIFS(Table2[Year], "USA")</f>
        <v>0</v>
      </c>
    </row>
    <row r="4391" spans="1:14" x14ac:dyDescent="0.35">
      <c r="A4391" s="11" t="s">
        <v>30</v>
      </c>
      <c r="B4391" s="12">
        <v>2020</v>
      </c>
      <c r="C4391" s="11" t="s">
        <v>25</v>
      </c>
      <c r="D4391" s="12">
        <v>28093.54</v>
      </c>
      <c r="E4391" s="13">
        <v>27792.33</v>
      </c>
      <c r="F4391" s="13">
        <f>IFERROR(Table2[[#This Row],[Economic loss ($ million)]]*1000000 / Table2[[#This Row],[Total Waste (tons)]], NA())</f>
        <v>989278.31807597051</v>
      </c>
      <c r="G4391" s="13" t="str">
        <f t="shared" si="68"/>
        <v>Medium</v>
      </c>
      <c r="H4391" s="13">
        <v>109.11</v>
      </c>
      <c r="I4391" s="13">
        <f>IFERROR(Table2[[#This Row],[Total Waste (tons)]] / (Table2[[#This Row],[Population (million)]]*1000), NA())</f>
        <v>2.0262930505968481E-2</v>
      </c>
      <c r="J4391" s="13">
        <v>1386.45</v>
      </c>
      <c r="K4391" s="13">
        <f>IFERROR(Table2[[#This Row],[Total Waste (tons)]] * Table2[[#This Row],[Household waste (%)]], NA())</f>
        <v>1492890.7156</v>
      </c>
      <c r="L4391" s="13">
        <v>53.14</v>
      </c>
      <c r="M4391" s="10">
        <f>SUMIFS(Table2[Household waste (%)], Table2[Country], "Australia", Table2[Year], 2020)</f>
        <v>1412.17</v>
      </c>
      <c r="N4391" s="10">
        <f>COUNTIFS(Table2[Year], "USA")</f>
        <v>0</v>
      </c>
    </row>
    <row r="4392" spans="1:14" x14ac:dyDescent="0.35">
      <c r="A4392" s="8" t="s">
        <v>32</v>
      </c>
      <c r="B4392" s="9">
        <v>2018</v>
      </c>
      <c r="C4392" s="8" t="s">
        <v>15</v>
      </c>
      <c r="D4392" s="9">
        <v>26293.200000000001</v>
      </c>
      <c r="E4392" s="10">
        <v>25146.6</v>
      </c>
      <c r="F4392" s="10">
        <f>IFERROR(Table2[[#This Row],[Economic loss ($ million)]]*1000000 / Table2[[#This Row],[Total Waste (tons)]], NA())</f>
        <v>956391.76669252885</v>
      </c>
      <c r="G4392" s="10" t="str">
        <f t="shared" si="68"/>
        <v>Medium</v>
      </c>
      <c r="H4392" s="10">
        <v>105.94</v>
      </c>
      <c r="I4392" s="10">
        <f>IFERROR(Table2[[#This Row],[Total Waste (tons)]] / (Table2[[#This Row],[Population (million)]]*1000), NA())</f>
        <v>1.9140981028784417E-2</v>
      </c>
      <c r="J4392" s="10">
        <v>1373.66</v>
      </c>
      <c r="K4392" s="10">
        <f>IFERROR(Table2[[#This Row],[Total Waste (tons)]] * Table2[[#This Row],[Household waste (%)]], NA())</f>
        <v>819296.11200000008</v>
      </c>
      <c r="L4392" s="10">
        <v>31.16</v>
      </c>
      <c r="M4392" s="10">
        <f>SUMIFS(Table2[Household waste (%)], Table2[Country], "Australia", Table2[Year], 2020)</f>
        <v>1412.17</v>
      </c>
      <c r="N4392" s="10">
        <f>COUNTIFS(Table2[Year], "USA")</f>
        <v>0</v>
      </c>
    </row>
    <row r="4393" spans="1:14" x14ac:dyDescent="0.35">
      <c r="A4393" s="11" t="s">
        <v>10</v>
      </c>
      <c r="B4393" s="12">
        <v>2020</v>
      </c>
      <c r="C4393" s="11" t="s">
        <v>15</v>
      </c>
      <c r="D4393" s="12">
        <v>21236.93</v>
      </c>
      <c r="E4393" s="13">
        <v>23525.599999999999</v>
      </c>
      <c r="F4393" s="13">
        <f>IFERROR(Table2[[#This Row],[Economic loss ($ million)]]*1000000 / Table2[[#This Row],[Total Waste (tons)]], NA())</f>
        <v>1107768.4015533319</v>
      </c>
      <c r="G4393" s="13" t="str">
        <f t="shared" si="68"/>
        <v>High</v>
      </c>
      <c r="H4393" s="13">
        <v>124.11</v>
      </c>
      <c r="I4393" s="13">
        <f>IFERROR(Table2[[#This Row],[Total Waste (tons)]] / (Table2[[#This Row],[Population (million)]]*1000), NA())</f>
        <v>3.1869576961747977E-2</v>
      </c>
      <c r="J4393" s="13">
        <v>666.37</v>
      </c>
      <c r="K4393" s="13">
        <f>IFERROR(Table2[[#This Row],[Total Waste (tons)]] * Table2[[#This Row],[Household waste (%)]], NA())</f>
        <v>1338988.4365000001</v>
      </c>
      <c r="L4393" s="13">
        <v>63.05</v>
      </c>
      <c r="M4393" s="10">
        <f>SUMIFS(Table2[Household waste (%)], Table2[Country], "Australia", Table2[Year], 2020)</f>
        <v>1412.17</v>
      </c>
      <c r="N4393" s="10">
        <f>COUNTIFS(Table2[Year], "USA")</f>
        <v>0</v>
      </c>
    </row>
    <row r="4394" spans="1:14" x14ac:dyDescent="0.35">
      <c r="A4394" s="8" t="s">
        <v>28</v>
      </c>
      <c r="B4394" s="9">
        <v>2023</v>
      </c>
      <c r="C4394" s="8" t="s">
        <v>22</v>
      </c>
      <c r="D4394" s="9">
        <v>7047.63</v>
      </c>
      <c r="E4394" s="10">
        <v>7770.09</v>
      </c>
      <c r="F4394" s="10">
        <f>IFERROR(Table2[[#This Row],[Economic loss ($ million)]]*1000000 / Table2[[#This Row],[Total Waste (tons)]], NA())</f>
        <v>1102511.0569084927</v>
      </c>
      <c r="G4394" s="10" t="str">
        <f t="shared" si="68"/>
        <v>High</v>
      </c>
      <c r="H4394" s="10">
        <v>192.1</v>
      </c>
      <c r="I4394" s="10">
        <f>IFERROR(Table2[[#This Row],[Total Waste (tons)]] / (Table2[[#This Row],[Population (million)]]*1000), NA())</f>
        <v>6.609549086543872E-3</v>
      </c>
      <c r="J4394" s="10">
        <v>1066.28</v>
      </c>
      <c r="K4394" s="10">
        <f>IFERROR(Table2[[#This Row],[Total Waste (tons)]] * Table2[[#This Row],[Household waste (%)]], NA())</f>
        <v>270276.61050000001</v>
      </c>
      <c r="L4394" s="10">
        <v>38.35</v>
      </c>
      <c r="M4394" s="10">
        <f>SUMIFS(Table2[Household waste (%)], Table2[Country], "Australia", Table2[Year], 2020)</f>
        <v>1412.17</v>
      </c>
      <c r="N4394" s="10">
        <f>COUNTIFS(Table2[Year], "USA")</f>
        <v>0</v>
      </c>
    </row>
    <row r="4395" spans="1:14" x14ac:dyDescent="0.35">
      <c r="A4395" s="11" t="s">
        <v>31</v>
      </c>
      <c r="B4395" s="12">
        <v>2019</v>
      </c>
      <c r="C4395" s="11" t="s">
        <v>25</v>
      </c>
      <c r="D4395" s="12">
        <v>26444.57</v>
      </c>
      <c r="E4395" s="13">
        <v>21751.45</v>
      </c>
      <c r="F4395" s="13">
        <f>IFERROR(Table2[[#This Row],[Economic loss ($ million)]]*1000000 / Table2[[#This Row],[Total Waste (tons)]], NA())</f>
        <v>822529.9182403041</v>
      </c>
      <c r="G4395" s="13" t="str">
        <f t="shared" si="68"/>
        <v>Low</v>
      </c>
      <c r="H4395" s="13">
        <v>122.56</v>
      </c>
      <c r="I4395" s="13">
        <f>IFERROR(Table2[[#This Row],[Total Waste (tons)]] / (Table2[[#This Row],[Population (million)]]*1000), NA())</f>
        <v>3.1792363457122594E-2</v>
      </c>
      <c r="J4395" s="13">
        <v>831.79</v>
      </c>
      <c r="K4395" s="13">
        <f>IFERROR(Table2[[#This Row],[Total Waste (tons)]] * Table2[[#This Row],[Household waste (%)]], NA())</f>
        <v>847284.02279999992</v>
      </c>
      <c r="L4395" s="13">
        <v>32.04</v>
      </c>
      <c r="M4395" s="10">
        <f>SUMIFS(Table2[Household waste (%)], Table2[Country], "Australia", Table2[Year], 2020)</f>
        <v>1412.17</v>
      </c>
      <c r="N4395" s="10">
        <f>COUNTIFS(Table2[Year], "USA")</f>
        <v>0</v>
      </c>
    </row>
    <row r="4396" spans="1:14" x14ac:dyDescent="0.35">
      <c r="A4396" s="8" t="s">
        <v>31</v>
      </c>
      <c r="B4396" s="9">
        <v>2021</v>
      </c>
      <c r="C4396" s="8" t="s">
        <v>11</v>
      </c>
      <c r="D4396" s="9">
        <v>38866.800000000003</v>
      </c>
      <c r="E4396" s="10">
        <v>41263.43</v>
      </c>
      <c r="F4396" s="10">
        <f>IFERROR(Table2[[#This Row],[Economic loss ($ million)]]*1000000 / Table2[[#This Row],[Total Waste (tons)]], NA())</f>
        <v>1061662.6529583088</v>
      </c>
      <c r="G4396" s="10" t="str">
        <f t="shared" si="68"/>
        <v>Medium</v>
      </c>
      <c r="H4396" s="10">
        <v>24.9</v>
      </c>
      <c r="I4396" s="10">
        <f>IFERROR(Table2[[#This Row],[Total Waste (tons)]] / (Table2[[#This Row],[Population (million)]]*1000), NA())</f>
        <v>6.032126394859777E-2</v>
      </c>
      <c r="J4396" s="10">
        <v>644.33000000000004</v>
      </c>
      <c r="K4396" s="10">
        <f>IFERROR(Table2[[#This Row],[Total Waste (tons)]] * Table2[[#This Row],[Household waste (%)]], NA())</f>
        <v>2042061.672</v>
      </c>
      <c r="L4396" s="10">
        <v>52.54</v>
      </c>
      <c r="M4396" s="10">
        <f>SUMIFS(Table2[Household waste (%)], Table2[Country], "Australia", Table2[Year], 2020)</f>
        <v>1412.17</v>
      </c>
      <c r="N4396" s="10">
        <f>COUNTIFS(Table2[Year], "USA")</f>
        <v>0</v>
      </c>
    </row>
    <row r="4397" spans="1:14" x14ac:dyDescent="0.35">
      <c r="A4397" s="11" t="s">
        <v>21</v>
      </c>
      <c r="B4397" s="12">
        <v>2020</v>
      </c>
      <c r="C4397" s="11" t="s">
        <v>22</v>
      </c>
      <c r="D4397" s="12">
        <v>49872.89</v>
      </c>
      <c r="E4397" s="13">
        <v>52126.46</v>
      </c>
      <c r="F4397" s="13">
        <f>IFERROR(Table2[[#This Row],[Economic loss ($ million)]]*1000000 / Table2[[#This Row],[Total Waste (tons)]], NA())</f>
        <v>1045186.2725420564</v>
      </c>
      <c r="G4397" s="13" t="str">
        <f t="shared" si="68"/>
        <v>Medium</v>
      </c>
      <c r="H4397" s="13">
        <v>149.75</v>
      </c>
      <c r="I4397" s="13">
        <f>IFERROR(Table2[[#This Row],[Total Waste (tons)]] / (Table2[[#This Row],[Population (million)]]*1000), NA())</f>
        <v>5.1384096271340114E-2</v>
      </c>
      <c r="J4397" s="13">
        <v>970.59</v>
      </c>
      <c r="K4397" s="13">
        <f>IFERROR(Table2[[#This Row],[Total Waste (tons)]] * Table2[[#This Row],[Household waste (%)]], NA())</f>
        <v>1719118.5182999999</v>
      </c>
      <c r="L4397" s="13">
        <v>34.47</v>
      </c>
      <c r="M4397" s="10">
        <f>SUMIFS(Table2[Household waste (%)], Table2[Country], "Australia", Table2[Year], 2020)</f>
        <v>1412.17</v>
      </c>
      <c r="N4397" s="10">
        <f>COUNTIFS(Table2[Year], "USA")</f>
        <v>0</v>
      </c>
    </row>
    <row r="4398" spans="1:14" x14ac:dyDescent="0.35">
      <c r="A4398" s="8" t="s">
        <v>26</v>
      </c>
      <c r="B4398" s="9">
        <v>2022</v>
      </c>
      <c r="C4398" s="8" t="s">
        <v>25</v>
      </c>
      <c r="D4398" s="9">
        <v>574.78</v>
      </c>
      <c r="E4398" s="10">
        <v>680.3</v>
      </c>
      <c r="F4398" s="10">
        <f>IFERROR(Table2[[#This Row],[Economic loss ($ million)]]*1000000 / Table2[[#This Row],[Total Waste (tons)]], NA())</f>
        <v>1183583.2840391106</v>
      </c>
      <c r="G4398" s="10" t="str">
        <f t="shared" si="68"/>
        <v>High</v>
      </c>
      <c r="H4398" s="10">
        <v>75.400000000000006</v>
      </c>
      <c r="I4398" s="10">
        <f>IFERROR(Table2[[#This Row],[Total Waste (tons)]] / (Table2[[#This Row],[Population (million)]]*1000), NA())</f>
        <v>5.2022409876275038E-4</v>
      </c>
      <c r="J4398" s="10">
        <v>1104.8699999999999</v>
      </c>
      <c r="K4398" s="10">
        <f>IFERROR(Table2[[#This Row],[Total Waste (tons)]] * Table2[[#This Row],[Household waste (%)]], NA())</f>
        <v>31135.832599999998</v>
      </c>
      <c r="L4398" s="10">
        <v>54.17</v>
      </c>
      <c r="M4398" s="10">
        <f>SUMIFS(Table2[Household waste (%)], Table2[Country], "Australia", Table2[Year], 2020)</f>
        <v>1412.17</v>
      </c>
      <c r="N4398" s="10">
        <f>COUNTIFS(Table2[Year], "USA")</f>
        <v>0</v>
      </c>
    </row>
    <row r="4399" spans="1:14" x14ac:dyDescent="0.35">
      <c r="A4399" s="11" t="s">
        <v>28</v>
      </c>
      <c r="B4399" s="12">
        <v>2022</v>
      </c>
      <c r="C4399" s="11" t="s">
        <v>11</v>
      </c>
      <c r="D4399" s="12">
        <v>6744.99</v>
      </c>
      <c r="E4399" s="13">
        <v>6123.36</v>
      </c>
      <c r="F4399" s="13">
        <f>IFERROR(Table2[[#This Row],[Economic loss ($ million)]]*1000000 / Table2[[#This Row],[Total Waste (tons)]], NA())</f>
        <v>907838.26217681565</v>
      </c>
      <c r="G4399" s="13" t="str">
        <f t="shared" si="68"/>
        <v>Low</v>
      </c>
      <c r="H4399" s="13">
        <v>28.23</v>
      </c>
      <c r="I4399" s="13">
        <f>IFERROR(Table2[[#This Row],[Total Waste (tons)]] / (Table2[[#This Row],[Population (million)]]*1000), NA())</f>
        <v>5.1554983146196234E-3</v>
      </c>
      <c r="J4399" s="13">
        <v>1308.31</v>
      </c>
      <c r="K4399" s="13">
        <f>IFERROR(Table2[[#This Row],[Total Waste (tons)]] * Table2[[#This Row],[Household waste (%)]], NA())</f>
        <v>248552.88149999999</v>
      </c>
      <c r="L4399" s="13">
        <v>36.85</v>
      </c>
      <c r="M4399" s="10">
        <f>SUMIFS(Table2[Household waste (%)], Table2[Country], "Australia", Table2[Year], 2020)</f>
        <v>1412.17</v>
      </c>
      <c r="N4399" s="10">
        <f>COUNTIFS(Table2[Year], "USA")</f>
        <v>0</v>
      </c>
    </row>
    <row r="4400" spans="1:14" x14ac:dyDescent="0.35">
      <c r="A4400" s="8" t="s">
        <v>34</v>
      </c>
      <c r="B4400" s="9">
        <v>2023</v>
      </c>
      <c r="C4400" s="8" t="s">
        <v>15</v>
      </c>
      <c r="D4400" s="9">
        <v>25544.81</v>
      </c>
      <c r="E4400" s="10">
        <v>20534.78</v>
      </c>
      <c r="F4400" s="10">
        <f>IFERROR(Table2[[#This Row],[Economic loss ($ million)]]*1000000 / Table2[[#This Row],[Total Waste (tons)]], NA())</f>
        <v>803872.88063602743</v>
      </c>
      <c r="G4400" s="10" t="str">
        <f t="shared" si="68"/>
        <v>Low</v>
      </c>
      <c r="H4400" s="10">
        <v>83.1</v>
      </c>
      <c r="I4400" s="10">
        <f>IFERROR(Table2[[#This Row],[Total Waste (tons)]] / (Table2[[#This Row],[Population (million)]]*1000), NA())</f>
        <v>0.1005186715460591</v>
      </c>
      <c r="J4400" s="10">
        <v>254.13</v>
      </c>
      <c r="K4400" s="10">
        <f>IFERROR(Table2[[#This Row],[Total Waste (tons)]] * Table2[[#This Row],[Household waste (%)]], NA())</f>
        <v>1573049.3998</v>
      </c>
      <c r="L4400" s="10">
        <v>61.58</v>
      </c>
      <c r="M4400" s="10">
        <f>SUMIFS(Table2[Household waste (%)], Table2[Country], "Australia", Table2[Year], 2020)</f>
        <v>1412.17</v>
      </c>
      <c r="N4400" s="10">
        <f>COUNTIFS(Table2[Year], "USA")</f>
        <v>0</v>
      </c>
    </row>
    <row r="4401" spans="1:14" x14ac:dyDescent="0.35">
      <c r="A4401" s="11" t="s">
        <v>17</v>
      </c>
      <c r="B4401" s="12">
        <v>2023</v>
      </c>
      <c r="C4401" s="11" t="s">
        <v>19</v>
      </c>
      <c r="D4401" s="12">
        <v>31227.83</v>
      </c>
      <c r="E4401" s="13">
        <v>27531.759999999998</v>
      </c>
      <c r="F4401" s="13">
        <f>IFERROR(Table2[[#This Row],[Economic loss ($ million)]]*1000000 / Table2[[#This Row],[Total Waste (tons)]], NA())</f>
        <v>881641.79195288301</v>
      </c>
      <c r="G4401" s="13" t="str">
        <f t="shared" si="68"/>
        <v>Low</v>
      </c>
      <c r="H4401" s="13">
        <v>175.43</v>
      </c>
      <c r="I4401" s="13">
        <f>IFERROR(Table2[[#This Row],[Total Waste (tons)]] / (Table2[[#This Row],[Population (million)]]*1000), NA())</f>
        <v>7.3206812480952718E-2</v>
      </c>
      <c r="J4401" s="13">
        <v>426.57</v>
      </c>
      <c r="K4401" s="13">
        <f>IFERROR(Table2[[#This Row],[Total Waste (tons)]] * Table2[[#This Row],[Household waste (%)]], NA())</f>
        <v>954322.48479999998</v>
      </c>
      <c r="L4401" s="13">
        <v>30.56</v>
      </c>
      <c r="M4401" s="10">
        <f>SUMIFS(Table2[Household waste (%)], Table2[Country], "Australia", Table2[Year], 2020)</f>
        <v>1412.17</v>
      </c>
      <c r="N4401" s="10">
        <f>COUNTIFS(Table2[Year], "USA")</f>
        <v>0</v>
      </c>
    </row>
    <row r="4402" spans="1:14" x14ac:dyDescent="0.35">
      <c r="A4402" s="8" t="s">
        <v>28</v>
      </c>
      <c r="B4402" s="9">
        <v>2021</v>
      </c>
      <c r="C4402" s="8" t="s">
        <v>9</v>
      </c>
      <c r="D4402" s="9">
        <v>30956.74</v>
      </c>
      <c r="E4402" s="10">
        <v>31992.48</v>
      </c>
      <c r="F4402" s="10">
        <f>IFERROR(Table2[[#This Row],[Economic loss ($ million)]]*1000000 / Table2[[#This Row],[Total Waste (tons)]], NA())</f>
        <v>1033457.6573631461</v>
      </c>
      <c r="G4402" s="10" t="str">
        <f t="shared" si="68"/>
        <v>Medium</v>
      </c>
      <c r="H4402" s="10">
        <v>137.76</v>
      </c>
      <c r="I4402" s="10">
        <f>IFERROR(Table2[[#This Row],[Total Waste (tons)]] / (Table2[[#This Row],[Population (million)]]*1000), NA())</f>
        <v>3.9858805654984168E-2</v>
      </c>
      <c r="J4402" s="10">
        <v>776.66</v>
      </c>
      <c r="K4402" s="10">
        <f>IFERROR(Table2[[#This Row],[Total Waste (tons)]] * Table2[[#This Row],[Household waste (%)]], NA())</f>
        <v>1175736.9852</v>
      </c>
      <c r="L4402" s="10">
        <v>37.979999999999997</v>
      </c>
      <c r="M4402" s="10">
        <f>SUMIFS(Table2[Household waste (%)], Table2[Country], "Australia", Table2[Year], 2020)</f>
        <v>1412.17</v>
      </c>
      <c r="N4402" s="10">
        <f>COUNTIFS(Table2[Year], "USA")</f>
        <v>0</v>
      </c>
    </row>
    <row r="4403" spans="1:14" x14ac:dyDescent="0.35">
      <c r="A4403" s="11" t="s">
        <v>21</v>
      </c>
      <c r="B4403" s="12">
        <v>2023</v>
      </c>
      <c r="C4403" s="11" t="s">
        <v>25</v>
      </c>
      <c r="D4403" s="12">
        <v>34812.379999999997</v>
      </c>
      <c r="E4403" s="13">
        <v>40287.24</v>
      </c>
      <c r="F4403" s="13">
        <f>IFERROR(Table2[[#This Row],[Economic loss ($ million)]]*1000000 / Table2[[#This Row],[Total Waste (tons)]], NA())</f>
        <v>1157267.6157160182</v>
      </c>
      <c r="G4403" s="13" t="str">
        <f t="shared" si="68"/>
        <v>High</v>
      </c>
      <c r="H4403" s="13">
        <v>113.55</v>
      </c>
      <c r="I4403" s="13">
        <f>IFERROR(Table2[[#This Row],[Total Waste (tons)]] / (Table2[[#This Row],[Population (million)]]*1000), NA())</f>
        <v>3.669211716222056E-2</v>
      </c>
      <c r="J4403" s="13">
        <v>948.77</v>
      </c>
      <c r="K4403" s="13">
        <f>IFERROR(Table2[[#This Row],[Total Waste (tons)]] * Table2[[#This Row],[Household waste (%)]], NA())</f>
        <v>1497628.5876</v>
      </c>
      <c r="L4403" s="13">
        <v>43.02</v>
      </c>
      <c r="M4403" s="10">
        <f>SUMIFS(Table2[Household waste (%)], Table2[Country], "Australia", Table2[Year], 2020)</f>
        <v>1412.17</v>
      </c>
      <c r="N4403" s="10">
        <f>COUNTIFS(Table2[Year], "USA")</f>
        <v>0</v>
      </c>
    </row>
    <row r="4404" spans="1:14" x14ac:dyDescent="0.35">
      <c r="A4404" s="8" t="s">
        <v>21</v>
      </c>
      <c r="B4404" s="9">
        <v>2024</v>
      </c>
      <c r="C4404" s="8" t="s">
        <v>13</v>
      </c>
      <c r="D4404" s="9">
        <v>6165.28</v>
      </c>
      <c r="E4404" s="10">
        <v>6649.18</v>
      </c>
      <c r="F4404" s="10">
        <f>IFERROR(Table2[[#This Row],[Economic loss ($ million)]]*1000000 / Table2[[#This Row],[Total Waste (tons)]], NA())</f>
        <v>1078487.91944567</v>
      </c>
      <c r="G4404" s="10" t="str">
        <f t="shared" si="68"/>
        <v>Medium</v>
      </c>
      <c r="H4404" s="10">
        <v>59.55</v>
      </c>
      <c r="I4404" s="10">
        <f>IFERROR(Table2[[#This Row],[Total Waste (tons)]] / (Table2[[#This Row],[Population (million)]]*1000), NA())</f>
        <v>1.0497488549488345E-2</v>
      </c>
      <c r="J4404" s="10">
        <v>587.30999999999995</v>
      </c>
      <c r="K4404" s="10">
        <f>IFERROR(Table2[[#This Row],[Total Waste (tons)]] * Table2[[#This Row],[Household waste (%)]], NA())</f>
        <v>323430.58879999997</v>
      </c>
      <c r="L4404" s="10">
        <v>52.46</v>
      </c>
      <c r="M4404" s="10">
        <f>SUMIFS(Table2[Household waste (%)], Table2[Country], "Australia", Table2[Year], 2020)</f>
        <v>1412.17</v>
      </c>
      <c r="N4404" s="10">
        <f>COUNTIFS(Table2[Year], "USA")</f>
        <v>0</v>
      </c>
    </row>
    <row r="4405" spans="1:14" x14ac:dyDescent="0.35">
      <c r="A4405" s="11" t="s">
        <v>18</v>
      </c>
      <c r="B4405" s="12">
        <v>2023</v>
      </c>
      <c r="C4405" s="11" t="s">
        <v>11</v>
      </c>
      <c r="D4405" s="12">
        <v>7564.96</v>
      </c>
      <c r="E4405" s="13">
        <v>8080.02</v>
      </c>
      <c r="F4405" s="13">
        <f>IFERROR(Table2[[#This Row],[Economic loss ($ million)]]*1000000 / Table2[[#This Row],[Total Waste (tons)]], NA())</f>
        <v>1068084.960131977</v>
      </c>
      <c r="G4405" s="13" t="str">
        <f t="shared" si="68"/>
        <v>Medium</v>
      </c>
      <c r="H4405" s="13">
        <v>84.93</v>
      </c>
      <c r="I4405" s="13">
        <f>IFERROR(Table2[[#This Row],[Total Waste (tons)]] / (Table2[[#This Row],[Population (million)]]*1000), NA())</f>
        <v>1.2145717267399856E-2</v>
      </c>
      <c r="J4405" s="13">
        <v>622.85</v>
      </c>
      <c r="K4405" s="13">
        <f>IFERROR(Table2[[#This Row],[Total Waste (tons)]] * Table2[[#This Row],[Household waste (%)]], NA())</f>
        <v>376129.8112</v>
      </c>
      <c r="L4405" s="13">
        <v>49.72</v>
      </c>
      <c r="M4405" s="10">
        <f>SUMIFS(Table2[Household waste (%)], Table2[Country], "Australia", Table2[Year], 2020)</f>
        <v>1412.17</v>
      </c>
      <c r="N4405" s="10">
        <f>COUNTIFS(Table2[Year], "USA")</f>
        <v>0</v>
      </c>
    </row>
    <row r="4406" spans="1:14" x14ac:dyDescent="0.35">
      <c r="A4406" s="8" t="s">
        <v>28</v>
      </c>
      <c r="B4406" s="9">
        <v>2021</v>
      </c>
      <c r="C4406" s="8" t="s">
        <v>9</v>
      </c>
      <c r="D4406" s="9">
        <v>39467.81</v>
      </c>
      <c r="E4406" s="10">
        <v>44238.51</v>
      </c>
      <c r="F4406" s="10">
        <f>IFERROR(Table2[[#This Row],[Economic loss ($ million)]]*1000000 / Table2[[#This Row],[Total Waste (tons)]], NA())</f>
        <v>1120875.721252332</v>
      </c>
      <c r="G4406" s="10" t="str">
        <f t="shared" si="68"/>
        <v>High</v>
      </c>
      <c r="H4406" s="10">
        <v>160.81</v>
      </c>
      <c r="I4406" s="10">
        <f>IFERROR(Table2[[#This Row],[Total Waste (tons)]] / (Table2[[#This Row],[Population (million)]]*1000), NA())</f>
        <v>3.7064892987613042E-2</v>
      </c>
      <c r="J4406" s="10">
        <v>1064.83</v>
      </c>
      <c r="K4406" s="10">
        <f>IFERROR(Table2[[#This Row],[Total Waste (tons)]] * Table2[[#This Row],[Household waste (%)]], NA())</f>
        <v>1957998.0540999998</v>
      </c>
      <c r="L4406" s="10">
        <v>49.61</v>
      </c>
      <c r="M4406" s="10">
        <f>SUMIFS(Table2[Household waste (%)], Table2[Country], "Australia", Table2[Year], 2020)</f>
        <v>1412.17</v>
      </c>
      <c r="N4406" s="10">
        <f>COUNTIFS(Table2[Year], "USA")</f>
        <v>0</v>
      </c>
    </row>
    <row r="4407" spans="1:14" x14ac:dyDescent="0.35">
      <c r="A4407" s="11" t="s">
        <v>12</v>
      </c>
      <c r="B4407" s="12">
        <v>2021</v>
      </c>
      <c r="C4407" s="11" t="s">
        <v>13</v>
      </c>
      <c r="D4407" s="12">
        <v>2575.08</v>
      </c>
      <c r="E4407" s="13">
        <v>2948.07</v>
      </c>
      <c r="F4407" s="13">
        <f>IFERROR(Table2[[#This Row],[Economic loss ($ million)]]*1000000 / Table2[[#This Row],[Total Waste (tons)]], NA())</f>
        <v>1144845.985367445</v>
      </c>
      <c r="G4407" s="13" t="str">
        <f t="shared" si="68"/>
        <v>High</v>
      </c>
      <c r="H4407" s="13">
        <v>144.91999999999999</v>
      </c>
      <c r="I4407" s="13">
        <f>IFERROR(Table2[[#This Row],[Total Waste (tons)]] / (Table2[[#This Row],[Population (million)]]*1000), NA())</f>
        <v>3.3800798067835764E-3</v>
      </c>
      <c r="J4407" s="13">
        <v>761.84</v>
      </c>
      <c r="K4407" s="13">
        <f>IFERROR(Table2[[#This Row],[Total Waste (tons)]] * Table2[[#This Row],[Household waste (%)]], NA())</f>
        <v>133569.39959999998</v>
      </c>
      <c r="L4407" s="13">
        <v>51.87</v>
      </c>
      <c r="M4407" s="10">
        <f>SUMIFS(Table2[Household waste (%)], Table2[Country], "Australia", Table2[Year], 2020)</f>
        <v>1412.17</v>
      </c>
      <c r="N4407" s="10">
        <f>COUNTIFS(Table2[Year], "USA")</f>
        <v>0</v>
      </c>
    </row>
    <row r="4408" spans="1:14" x14ac:dyDescent="0.35">
      <c r="A4408" s="8" t="s">
        <v>14</v>
      </c>
      <c r="B4408" s="9">
        <v>2018</v>
      </c>
      <c r="C4408" s="8" t="s">
        <v>19</v>
      </c>
      <c r="D4408" s="9">
        <v>29641.32</v>
      </c>
      <c r="E4408" s="10">
        <v>30420.81</v>
      </c>
      <c r="F4408" s="10">
        <f>IFERROR(Table2[[#This Row],[Economic loss ($ million)]]*1000000 / Table2[[#This Row],[Total Waste (tons)]], NA())</f>
        <v>1026297.4118561521</v>
      </c>
      <c r="G4408" s="10" t="str">
        <f t="shared" si="68"/>
        <v>Medium</v>
      </c>
      <c r="H4408" s="10">
        <v>178.31</v>
      </c>
      <c r="I4408" s="10">
        <f>IFERROR(Table2[[#This Row],[Total Waste (tons)]] / (Table2[[#This Row],[Population (million)]]*1000), NA())</f>
        <v>0.19304018235102571</v>
      </c>
      <c r="J4408" s="10">
        <v>153.55000000000001</v>
      </c>
      <c r="K4408" s="10">
        <f>IFERROR(Table2[[#This Row],[Total Waste (tons)]] * Table2[[#This Row],[Household waste (%)]], NA())</f>
        <v>1801895.8428</v>
      </c>
      <c r="L4408" s="10">
        <v>60.79</v>
      </c>
      <c r="M4408" s="10">
        <f>SUMIFS(Table2[Household waste (%)], Table2[Country], "Australia", Table2[Year], 2020)</f>
        <v>1412.17</v>
      </c>
      <c r="N4408" s="10">
        <f>COUNTIFS(Table2[Year], "USA")</f>
        <v>0</v>
      </c>
    </row>
    <row r="4409" spans="1:14" x14ac:dyDescent="0.35">
      <c r="A4409" s="11" t="s">
        <v>29</v>
      </c>
      <c r="B4409" s="12">
        <v>2024</v>
      </c>
      <c r="C4409" s="11" t="s">
        <v>19</v>
      </c>
      <c r="D4409" s="12">
        <v>44974.080000000002</v>
      </c>
      <c r="E4409" s="13">
        <v>51881.79</v>
      </c>
      <c r="F4409" s="13">
        <f>IFERROR(Table2[[#This Row],[Economic loss ($ million)]]*1000000 / Table2[[#This Row],[Total Waste (tons)]], NA())</f>
        <v>1153593.136313183</v>
      </c>
      <c r="G4409" s="13" t="str">
        <f t="shared" si="68"/>
        <v>High</v>
      </c>
      <c r="H4409" s="13">
        <v>35.979999999999997</v>
      </c>
      <c r="I4409" s="13">
        <f>IFERROR(Table2[[#This Row],[Total Waste (tons)]] / (Table2[[#This Row],[Population (million)]]*1000), NA())</f>
        <v>0.14537781225756402</v>
      </c>
      <c r="J4409" s="13">
        <v>309.36</v>
      </c>
      <c r="K4409" s="13">
        <f>IFERROR(Table2[[#This Row],[Total Waste (tons)]] * Table2[[#This Row],[Household waste (%)]], NA())</f>
        <v>2611644.8256000001</v>
      </c>
      <c r="L4409" s="13">
        <v>58.07</v>
      </c>
      <c r="M4409" s="10">
        <f>SUMIFS(Table2[Household waste (%)], Table2[Country], "Australia", Table2[Year], 2020)</f>
        <v>1412.17</v>
      </c>
      <c r="N4409" s="10">
        <f>COUNTIFS(Table2[Year], "USA")</f>
        <v>0</v>
      </c>
    </row>
    <row r="4410" spans="1:14" x14ac:dyDescent="0.35">
      <c r="A4410" s="8" t="s">
        <v>32</v>
      </c>
      <c r="B4410" s="9">
        <v>2019</v>
      </c>
      <c r="C4410" s="8" t="s">
        <v>13</v>
      </c>
      <c r="D4410" s="9">
        <v>49647.16</v>
      </c>
      <c r="E4410" s="10">
        <v>56893.55</v>
      </c>
      <c r="F4410" s="10">
        <f>IFERROR(Table2[[#This Row],[Economic loss ($ million)]]*1000000 / Table2[[#This Row],[Total Waste (tons)]], NA())</f>
        <v>1145957.7949675268</v>
      </c>
      <c r="G4410" s="10" t="str">
        <f t="shared" si="68"/>
        <v>High</v>
      </c>
      <c r="H4410" s="10">
        <v>144.88</v>
      </c>
      <c r="I4410" s="10">
        <f>IFERROR(Table2[[#This Row],[Total Waste (tons)]] / (Table2[[#This Row],[Population (million)]]*1000), NA())</f>
        <v>5.6108629808778995E-2</v>
      </c>
      <c r="J4410" s="10">
        <v>884.84</v>
      </c>
      <c r="K4410" s="10">
        <f>IFERROR(Table2[[#This Row],[Total Waste (tons)]] * Table2[[#This Row],[Household waste (%)]], NA())</f>
        <v>2866130.5468000001</v>
      </c>
      <c r="L4410" s="10">
        <v>57.73</v>
      </c>
      <c r="M4410" s="10">
        <f>SUMIFS(Table2[Household waste (%)], Table2[Country], "Australia", Table2[Year], 2020)</f>
        <v>1412.17</v>
      </c>
      <c r="N4410" s="10">
        <f>COUNTIFS(Table2[Year], "USA")</f>
        <v>0</v>
      </c>
    </row>
    <row r="4411" spans="1:14" x14ac:dyDescent="0.35">
      <c r="A4411" s="11" t="s">
        <v>18</v>
      </c>
      <c r="B4411" s="12">
        <v>2024</v>
      </c>
      <c r="C4411" s="11" t="s">
        <v>20</v>
      </c>
      <c r="D4411" s="12">
        <v>19391.400000000001</v>
      </c>
      <c r="E4411" s="13">
        <v>22473.119999999999</v>
      </c>
      <c r="F4411" s="13">
        <f>IFERROR(Table2[[#This Row],[Economic loss ($ million)]]*1000000 / Table2[[#This Row],[Total Waste (tons)]], NA())</f>
        <v>1158921.9963488968</v>
      </c>
      <c r="G4411" s="13" t="str">
        <f t="shared" si="68"/>
        <v>High</v>
      </c>
      <c r="H4411" s="13">
        <v>145.34</v>
      </c>
      <c r="I4411" s="13">
        <f>IFERROR(Table2[[#This Row],[Total Waste (tons)]] / (Table2[[#This Row],[Population (million)]]*1000), NA())</f>
        <v>2.0324284666177552E-2</v>
      </c>
      <c r="J4411" s="13">
        <v>954.1</v>
      </c>
      <c r="K4411" s="13">
        <f>IFERROR(Table2[[#This Row],[Total Waste (tons)]] * Table2[[#This Row],[Household waste (%)]], NA())</f>
        <v>959874.3</v>
      </c>
      <c r="L4411" s="13">
        <v>49.5</v>
      </c>
      <c r="M4411" s="10">
        <f>SUMIFS(Table2[Household waste (%)], Table2[Country], "Australia", Table2[Year], 2020)</f>
        <v>1412.17</v>
      </c>
      <c r="N4411" s="10">
        <f>COUNTIFS(Table2[Year], "USA")</f>
        <v>0</v>
      </c>
    </row>
    <row r="4412" spans="1:14" x14ac:dyDescent="0.35">
      <c r="A4412" s="8" t="s">
        <v>8</v>
      </c>
      <c r="B4412" s="9">
        <v>2024</v>
      </c>
      <c r="C4412" s="8" t="s">
        <v>9</v>
      </c>
      <c r="D4412" s="9">
        <v>22251.13</v>
      </c>
      <c r="E4412" s="10">
        <v>22714.85</v>
      </c>
      <c r="F4412" s="10">
        <f>IFERROR(Table2[[#This Row],[Economic loss ($ million)]]*1000000 / Table2[[#This Row],[Total Waste (tons)]], NA())</f>
        <v>1020840.289908872</v>
      </c>
      <c r="G4412" s="10" t="str">
        <f t="shared" si="68"/>
        <v>Medium</v>
      </c>
      <c r="H4412" s="10">
        <v>64.89</v>
      </c>
      <c r="I4412" s="10">
        <f>IFERROR(Table2[[#This Row],[Total Waste (tons)]] / (Table2[[#This Row],[Population (million)]]*1000), NA())</f>
        <v>1.7251211399951932E-2</v>
      </c>
      <c r="J4412" s="10">
        <v>1289.83</v>
      </c>
      <c r="K4412" s="10">
        <f>IFERROR(Table2[[#This Row],[Total Waste (tons)]] * Table2[[#This Row],[Household waste (%)]], NA())</f>
        <v>697350.4142</v>
      </c>
      <c r="L4412" s="10">
        <v>31.34</v>
      </c>
      <c r="M4412" s="10">
        <f>SUMIFS(Table2[Household waste (%)], Table2[Country], "Australia", Table2[Year], 2020)</f>
        <v>1412.17</v>
      </c>
      <c r="N4412" s="10">
        <f>COUNTIFS(Table2[Year], "USA")</f>
        <v>0</v>
      </c>
    </row>
    <row r="4413" spans="1:14" x14ac:dyDescent="0.35">
      <c r="A4413" s="11" t="s">
        <v>8</v>
      </c>
      <c r="B4413" s="12">
        <v>2021</v>
      </c>
      <c r="C4413" s="11" t="s">
        <v>22</v>
      </c>
      <c r="D4413" s="12">
        <v>7127.97</v>
      </c>
      <c r="E4413" s="13">
        <v>6705.08</v>
      </c>
      <c r="F4413" s="13">
        <f>IFERROR(Table2[[#This Row],[Economic loss ($ million)]]*1000000 / Table2[[#This Row],[Total Waste (tons)]], NA())</f>
        <v>940671.74805730104</v>
      </c>
      <c r="G4413" s="13" t="str">
        <f t="shared" si="68"/>
        <v>Low</v>
      </c>
      <c r="H4413" s="13">
        <v>20.71</v>
      </c>
      <c r="I4413" s="13">
        <f>IFERROR(Table2[[#This Row],[Total Waste (tons)]] / (Table2[[#This Row],[Population (million)]]*1000), NA())</f>
        <v>1.0218286336855084E-2</v>
      </c>
      <c r="J4413" s="13">
        <v>697.57</v>
      </c>
      <c r="K4413" s="13">
        <f>IFERROR(Table2[[#This Row],[Total Waste (tons)]] * Table2[[#This Row],[Household waste (%)]], NA())</f>
        <v>345278.86680000002</v>
      </c>
      <c r="L4413" s="13">
        <v>48.44</v>
      </c>
      <c r="M4413" s="10">
        <f>SUMIFS(Table2[Household waste (%)], Table2[Country], "Australia", Table2[Year], 2020)</f>
        <v>1412.17</v>
      </c>
      <c r="N4413" s="10">
        <f>COUNTIFS(Table2[Year], "USA")</f>
        <v>0</v>
      </c>
    </row>
    <row r="4414" spans="1:14" x14ac:dyDescent="0.35">
      <c r="A4414" s="8" t="s">
        <v>16</v>
      </c>
      <c r="B4414" s="9">
        <v>2023</v>
      </c>
      <c r="C4414" s="8" t="s">
        <v>22</v>
      </c>
      <c r="D4414" s="9">
        <v>2719.91</v>
      </c>
      <c r="E4414" s="10">
        <v>2582.0100000000002</v>
      </c>
      <c r="F4414" s="10">
        <f>IFERROR(Table2[[#This Row],[Economic loss ($ million)]]*1000000 / Table2[[#This Row],[Total Waste (tons)]], NA())</f>
        <v>949299.79300785693</v>
      </c>
      <c r="G4414" s="10" t="str">
        <f t="shared" si="68"/>
        <v>Low</v>
      </c>
      <c r="H4414" s="10">
        <v>27.85</v>
      </c>
      <c r="I4414" s="10">
        <f>IFERROR(Table2[[#This Row],[Total Waste (tons)]] / (Table2[[#This Row],[Population (million)]]*1000), NA())</f>
        <v>7.5139786728548536E-3</v>
      </c>
      <c r="J4414" s="10">
        <v>361.98</v>
      </c>
      <c r="K4414" s="10">
        <f>IFERROR(Table2[[#This Row],[Total Waste (tons)]] * Table2[[#This Row],[Household waste (%)]], NA())</f>
        <v>119893.63279999999</v>
      </c>
      <c r="L4414" s="10">
        <v>44.08</v>
      </c>
      <c r="M4414" s="10">
        <f>SUMIFS(Table2[Household waste (%)], Table2[Country], "Australia", Table2[Year], 2020)</f>
        <v>1412.17</v>
      </c>
      <c r="N4414" s="10">
        <f>COUNTIFS(Table2[Year], "USA")</f>
        <v>0</v>
      </c>
    </row>
    <row r="4415" spans="1:14" x14ac:dyDescent="0.35">
      <c r="A4415" s="11" t="s">
        <v>24</v>
      </c>
      <c r="B4415" s="12">
        <v>2024</v>
      </c>
      <c r="C4415" s="11" t="s">
        <v>22</v>
      </c>
      <c r="D4415" s="12">
        <v>43993.85</v>
      </c>
      <c r="E4415" s="13">
        <v>51377.53</v>
      </c>
      <c r="F4415" s="13">
        <f>IFERROR(Table2[[#This Row],[Economic loss ($ million)]]*1000000 / Table2[[#This Row],[Total Waste (tons)]], NA())</f>
        <v>1167834.3677582208</v>
      </c>
      <c r="G4415" s="13" t="str">
        <f t="shared" si="68"/>
        <v>High</v>
      </c>
      <c r="H4415" s="13">
        <v>93.19</v>
      </c>
      <c r="I4415" s="13">
        <f>IFERROR(Table2[[#This Row],[Total Waste (tons)]] / (Table2[[#This Row],[Population (million)]]*1000), NA())</f>
        <v>5.3155780290947752E-2</v>
      </c>
      <c r="J4415" s="13">
        <v>827.64</v>
      </c>
      <c r="K4415" s="13">
        <f>IFERROR(Table2[[#This Row],[Total Waste (tons)]] * Table2[[#This Row],[Household waste (%)]], NA())</f>
        <v>2942308.6879999996</v>
      </c>
      <c r="L4415" s="13">
        <v>66.88</v>
      </c>
      <c r="M4415" s="10">
        <f>SUMIFS(Table2[Household waste (%)], Table2[Country], "Australia", Table2[Year], 2020)</f>
        <v>1412.17</v>
      </c>
      <c r="N4415" s="10">
        <f>COUNTIFS(Table2[Year], "USA")</f>
        <v>0</v>
      </c>
    </row>
    <row r="4416" spans="1:14" x14ac:dyDescent="0.35">
      <c r="A4416" s="8" t="s">
        <v>29</v>
      </c>
      <c r="B4416" s="9">
        <v>2019</v>
      </c>
      <c r="C4416" s="8" t="s">
        <v>11</v>
      </c>
      <c r="D4416" s="9">
        <v>20260.04</v>
      </c>
      <c r="E4416" s="10">
        <v>18393.599999999999</v>
      </c>
      <c r="F4416" s="10">
        <f>IFERROR(Table2[[#This Row],[Economic loss ($ million)]]*1000000 / Table2[[#This Row],[Total Waste (tons)]], NA())</f>
        <v>907875.79886318091</v>
      </c>
      <c r="G4416" s="10" t="str">
        <f t="shared" si="68"/>
        <v>Low</v>
      </c>
      <c r="H4416" s="10">
        <v>116.36</v>
      </c>
      <c r="I4416" s="10">
        <f>IFERROR(Table2[[#This Row],[Total Waste (tons)]] / (Table2[[#This Row],[Population (million)]]*1000), NA())</f>
        <v>1.9222049335863377E-2</v>
      </c>
      <c r="J4416" s="10">
        <v>1054</v>
      </c>
      <c r="K4416" s="10">
        <f>IFERROR(Table2[[#This Row],[Total Waste (tons)]] * Table2[[#This Row],[Household waste (%)]], NA())</f>
        <v>1037314.0480000001</v>
      </c>
      <c r="L4416" s="10">
        <v>51.2</v>
      </c>
      <c r="M4416" s="10">
        <f>SUMIFS(Table2[Household waste (%)], Table2[Country], "Australia", Table2[Year], 2020)</f>
        <v>1412.17</v>
      </c>
      <c r="N4416" s="10">
        <f>COUNTIFS(Table2[Year], "USA")</f>
        <v>0</v>
      </c>
    </row>
    <row r="4417" spans="1:14" x14ac:dyDescent="0.35">
      <c r="A4417" s="11" t="s">
        <v>34</v>
      </c>
      <c r="B4417" s="12">
        <v>2024</v>
      </c>
      <c r="C4417" s="11" t="s">
        <v>22</v>
      </c>
      <c r="D4417" s="12">
        <v>36252.86</v>
      </c>
      <c r="E4417" s="13">
        <v>40806</v>
      </c>
      <c r="F4417" s="13">
        <f>IFERROR(Table2[[#This Row],[Economic loss ($ million)]]*1000000 / Table2[[#This Row],[Total Waste (tons)]], NA())</f>
        <v>1125593.9531391454</v>
      </c>
      <c r="G4417" s="13" t="str">
        <f t="shared" si="68"/>
        <v>High</v>
      </c>
      <c r="H4417" s="13">
        <v>124.33</v>
      </c>
      <c r="I4417" s="13">
        <f>IFERROR(Table2[[#This Row],[Total Waste (tons)]] / (Table2[[#This Row],[Population (million)]]*1000), NA())</f>
        <v>3.8226896958960734E-2</v>
      </c>
      <c r="J4417" s="13">
        <v>948.36</v>
      </c>
      <c r="K4417" s="13">
        <f>IFERROR(Table2[[#This Row],[Total Waste (tons)]] * Table2[[#This Row],[Household waste (%)]], NA())</f>
        <v>1986656.7279999999</v>
      </c>
      <c r="L4417" s="13">
        <v>54.8</v>
      </c>
      <c r="M4417" s="10">
        <f>SUMIFS(Table2[Household waste (%)], Table2[Country], "Australia", Table2[Year], 2020)</f>
        <v>1412.17</v>
      </c>
      <c r="N4417" s="10">
        <f>COUNTIFS(Table2[Year], "USA")</f>
        <v>0</v>
      </c>
    </row>
    <row r="4418" spans="1:14" x14ac:dyDescent="0.35">
      <c r="A4418" s="8" t="s">
        <v>12</v>
      </c>
      <c r="B4418" s="9">
        <v>2022</v>
      </c>
      <c r="C4418" s="8" t="s">
        <v>20</v>
      </c>
      <c r="D4418" s="9">
        <v>29993.64</v>
      </c>
      <c r="E4418" s="10">
        <v>26143.71</v>
      </c>
      <c r="F4418" s="10">
        <f>IFERROR(Table2[[#This Row],[Economic loss ($ million)]]*1000000 / Table2[[#This Row],[Total Waste (tons)]], NA())</f>
        <v>871641.78805906849</v>
      </c>
      <c r="G4418" s="10" t="str">
        <f t="shared" ref="G4418:G4481" si="69">IF(F4418&gt;1100000,"High",IF(F4418&gt;=950000,"Medium","Low"))</f>
        <v>Low</v>
      </c>
      <c r="H4418" s="10">
        <v>170.9</v>
      </c>
      <c r="I4418" s="10">
        <f>IFERROR(Table2[[#This Row],[Total Waste (tons)]] / (Table2[[#This Row],[Population (million)]]*1000), NA())</f>
        <v>2.1495732192384598E-2</v>
      </c>
      <c r="J4418" s="10">
        <v>1395.33</v>
      </c>
      <c r="K4418" s="10">
        <f>IFERROR(Table2[[#This Row],[Total Waste (tons)]] * Table2[[#This Row],[Household waste (%)]], NA())</f>
        <v>928903.03079999995</v>
      </c>
      <c r="L4418" s="10">
        <v>30.97</v>
      </c>
      <c r="M4418" s="10">
        <f>SUMIFS(Table2[Household waste (%)], Table2[Country], "Australia", Table2[Year], 2020)</f>
        <v>1412.17</v>
      </c>
      <c r="N4418" s="10">
        <f>COUNTIFS(Table2[Year], "USA")</f>
        <v>0</v>
      </c>
    </row>
    <row r="4419" spans="1:14" x14ac:dyDescent="0.35">
      <c r="A4419" s="11" t="s">
        <v>32</v>
      </c>
      <c r="B4419" s="12">
        <v>2023</v>
      </c>
      <c r="C4419" s="11" t="s">
        <v>19</v>
      </c>
      <c r="D4419" s="12">
        <v>35565.43</v>
      </c>
      <c r="E4419" s="13">
        <v>32461.74</v>
      </c>
      <c r="F4419" s="13">
        <f>IFERROR(Table2[[#This Row],[Economic loss ($ million)]]*1000000 / Table2[[#This Row],[Total Waste (tons)]], NA())</f>
        <v>912732.95444480772</v>
      </c>
      <c r="G4419" s="13" t="str">
        <f t="shared" si="69"/>
        <v>Low</v>
      </c>
      <c r="H4419" s="13">
        <v>165.87</v>
      </c>
      <c r="I4419" s="13">
        <f>IFERROR(Table2[[#This Row],[Total Waste (tons)]] / (Table2[[#This Row],[Population (million)]]*1000), NA())</f>
        <v>0.12400345176249085</v>
      </c>
      <c r="J4419" s="13">
        <v>286.81</v>
      </c>
      <c r="K4419" s="13">
        <f>IFERROR(Table2[[#This Row],[Total Waste (tons)]] * Table2[[#This Row],[Household waste (%)]], NA())</f>
        <v>2345540.1085000001</v>
      </c>
      <c r="L4419" s="13">
        <v>65.95</v>
      </c>
      <c r="M4419" s="10">
        <f>SUMIFS(Table2[Household waste (%)], Table2[Country], "Australia", Table2[Year], 2020)</f>
        <v>1412.17</v>
      </c>
      <c r="N4419" s="10">
        <f>COUNTIFS(Table2[Year], "USA")</f>
        <v>0</v>
      </c>
    </row>
    <row r="4420" spans="1:14" x14ac:dyDescent="0.35">
      <c r="A4420" s="8" t="s">
        <v>10</v>
      </c>
      <c r="B4420" s="9">
        <v>2021</v>
      </c>
      <c r="C4420" s="8" t="s">
        <v>9</v>
      </c>
      <c r="D4420" s="9">
        <v>22829.41</v>
      </c>
      <c r="E4420" s="10">
        <v>24110.26</v>
      </c>
      <c r="F4420" s="10">
        <f>IFERROR(Table2[[#This Row],[Economic loss ($ million)]]*1000000 / Table2[[#This Row],[Total Waste (tons)]], NA())</f>
        <v>1056105.2607141403</v>
      </c>
      <c r="G4420" s="10" t="str">
        <f t="shared" si="69"/>
        <v>Medium</v>
      </c>
      <c r="H4420" s="10">
        <v>40.64</v>
      </c>
      <c r="I4420" s="10">
        <f>IFERROR(Table2[[#This Row],[Total Waste (tons)]] / (Table2[[#This Row],[Population (million)]]*1000), NA())</f>
        <v>2.5350800630732671E-2</v>
      </c>
      <c r="J4420" s="10">
        <v>900.54</v>
      </c>
      <c r="K4420" s="10">
        <f>IFERROR(Table2[[#This Row],[Total Waste (tons)]] * Table2[[#This Row],[Household waste (%)]], NA())</f>
        <v>1024812.2149</v>
      </c>
      <c r="L4420" s="10">
        <v>44.89</v>
      </c>
      <c r="M4420" s="10">
        <f>SUMIFS(Table2[Household waste (%)], Table2[Country], "Australia", Table2[Year], 2020)</f>
        <v>1412.17</v>
      </c>
      <c r="N4420" s="10">
        <f>COUNTIFS(Table2[Year], "USA")</f>
        <v>0</v>
      </c>
    </row>
    <row r="4421" spans="1:14" x14ac:dyDescent="0.35">
      <c r="A4421" s="11" t="s">
        <v>27</v>
      </c>
      <c r="B4421" s="12">
        <v>2024</v>
      </c>
      <c r="C4421" s="11" t="s">
        <v>19</v>
      </c>
      <c r="D4421" s="12">
        <v>42109.96</v>
      </c>
      <c r="E4421" s="13">
        <v>38051.03</v>
      </c>
      <c r="F4421" s="13">
        <f>IFERROR(Table2[[#This Row],[Economic loss ($ million)]]*1000000 / Table2[[#This Row],[Total Waste (tons)]], NA())</f>
        <v>903611.16467458056</v>
      </c>
      <c r="G4421" s="13" t="str">
        <f t="shared" si="69"/>
        <v>Low</v>
      </c>
      <c r="H4421" s="13">
        <v>121.87</v>
      </c>
      <c r="I4421" s="13">
        <f>IFERROR(Table2[[#This Row],[Total Waste (tons)]] / (Table2[[#This Row],[Population (million)]]*1000), NA())</f>
        <v>0.27510263278238711</v>
      </c>
      <c r="J4421" s="13">
        <v>153.07</v>
      </c>
      <c r="K4421" s="13">
        <f>IFERROR(Table2[[#This Row],[Total Waste (tons)]] * Table2[[#This Row],[Household waste (%)]], NA())</f>
        <v>2759886.7784000002</v>
      </c>
      <c r="L4421" s="13">
        <v>65.540000000000006</v>
      </c>
      <c r="M4421" s="10">
        <f>SUMIFS(Table2[Household waste (%)], Table2[Country], "Australia", Table2[Year], 2020)</f>
        <v>1412.17</v>
      </c>
      <c r="N4421" s="10">
        <f>COUNTIFS(Table2[Year], "USA")</f>
        <v>0</v>
      </c>
    </row>
    <row r="4422" spans="1:14" x14ac:dyDescent="0.35">
      <c r="A4422" s="8" t="s">
        <v>21</v>
      </c>
      <c r="B4422" s="9">
        <v>2019</v>
      </c>
      <c r="C4422" s="8" t="s">
        <v>20</v>
      </c>
      <c r="D4422" s="9">
        <v>22940.7</v>
      </c>
      <c r="E4422" s="10">
        <v>26488.41</v>
      </c>
      <c r="F4422" s="10">
        <f>IFERROR(Table2[[#This Row],[Economic loss ($ million)]]*1000000 / Table2[[#This Row],[Total Waste (tons)]], NA())</f>
        <v>1154646.9811296081</v>
      </c>
      <c r="G4422" s="10" t="str">
        <f t="shared" si="69"/>
        <v>High</v>
      </c>
      <c r="H4422" s="10">
        <v>25.23</v>
      </c>
      <c r="I4422" s="10">
        <f>IFERROR(Table2[[#This Row],[Total Waste (tons)]] / (Table2[[#This Row],[Population (million)]]*1000), NA())</f>
        <v>0.3066118684843625</v>
      </c>
      <c r="J4422" s="10">
        <v>74.819999999999993</v>
      </c>
      <c r="K4422" s="10">
        <f>IFERROR(Table2[[#This Row],[Total Waste (tons)]] * Table2[[#This Row],[Household waste (%)]], NA())</f>
        <v>1297067.1780000001</v>
      </c>
      <c r="L4422" s="10">
        <v>56.54</v>
      </c>
      <c r="M4422" s="10">
        <f>SUMIFS(Table2[Household waste (%)], Table2[Country], "Australia", Table2[Year], 2020)</f>
        <v>1412.17</v>
      </c>
      <c r="N4422" s="10">
        <f>COUNTIFS(Table2[Year], "USA")</f>
        <v>0</v>
      </c>
    </row>
    <row r="4423" spans="1:14" x14ac:dyDescent="0.35">
      <c r="A4423" s="11" t="s">
        <v>21</v>
      </c>
      <c r="B4423" s="12">
        <v>2021</v>
      </c>
      <c r="C4423" s="11" t="s">
        <v>25</v>
      </c>
      <c r="D4423" s="12">
        <v>47715.07</v>
      </c>
      <c r="E4423" s="13">
        <v>47347.02</v>
      </c>
      <c r="F4423" s="13">
        <f>IFERROR(Table2[[#This Row],[Economic loss ($ million)]]*1000000 / Table2[[#This Row],[Total Waste (tons)]], NA())</f>
        <v>992286.5040332122</v>
      </c>
      <c r="G4423" s="13" t="str">
        <f t="shared" si="69"/>
        <v>Medium</v>
      </c>
      <c r="H4423" s="13">
        <v>29.42</v>
      </c>
      <c r="I4423" s="13">
        <f>IFERROR(Table2[[#This Row],[Total Waste (tons)]] / (Table2[[#This Row],[Population (million)]]*1000), NA())</f>
        <v>6.9190380209390681E-2</v>
      </c>
      <c r="J4423" s="13">
        <v>689.62</v>
      </c>
      <c r="K4423" s="13">
        <f>IFERROR(Table2[[#This Row],[Total Waste (tons)]] * Table2[[#This Row],[Household waste (%)]], NA())</f>
        <v>2714033.1816000002</v>
      </c>
      <c r="L4423" s="13">
        <v>56.88</v>
      </c>
      <c r="M4423" s="10">
        <f>SUMIFS(Table2[Household waste (%)], Table2[Country], "Australia", Table2[Year], 2020)</f>
        <v>1412.17</v>
      </c>
      <c r="N4423" s="10">
        <f>COUNTIFS(Table2[Year], "USA")</f>
        <v>0</v>
      </c>
    </row>
    <row r="4424" spans="1:14" x14ac:dyDescent="0.35">
      <c r="A4424" s="8" t="s">
        <v>12</v>
      </c>
      <c r="B4424" s="9">
        <v>2018</v>
      </c>
      <c r="C4424" s="8" t="s">
        <v>15</v>
      </c>
      <c r="D4424" s="9">
        <v>11103.8</v>
      </c>
      <c r="E4424" s="10">
        <v>10173.77</v>
      </c>
      <c r="F4424" s="10">
        <f>IFERROR(Table2[[#This Row],[Economic loss ($ million)]]*1000000 / Table2[[#This Row],[Total Waste (tons)]], NA())</f>
        <v>916242.18735928251</v>
      </c>
      <c r="G4424" s="10" t="str">
        <f t="shared" si="69"/>
        <v>Low</v>
      </c>
      <c r="H4424" s="10">
        <v>70.209999999999994</v>
      </c>
      <c r="I4424" s="10">
        <f>IFERROR(Table2[[#This Row],[Total Waste (tons)]] / (Table2[[#This Row],[Population (million)]]*1000), NA())</f>
        <v>2.2622035693912475E-2</v>
      </c>
      <c r="J4424" s="10">
        <v>490.84</v>
      </c>
      <c r="K4424" s="10">
        <f>IFERROR(Table2[[#This Row],[Total Waste (tons)]] * Table2[[#This Row],[Household waste (%)]], NA())</f>
        <v>767716.73199999996</v>
      </c>
      <c r="L4424" s="10">
        <v>69.14</v>
      </c>
      <c r="M4424" s="10">
        <f>SUMIFS(Table2[Household waste (%)], Table2[Country], "Australia", Table2[Year], 2020)</f>
        <v>1412.17</v>
      </c>
      <c r="N4424" s="10">
        <f>COUNTIFS(Table2[Year], "USA")</f>
        <v>0</v>
      </c>
    </row>
    <row r="4425" spans="1:14" x14ac:dyDescent="0.35">
      <c r="A4425" s="11" t="s">
        <v>24</v>
      </c>
      <c r="B4425" s="12">
        <v>2018</v>
      </c>
      <c r="C4425" s="11" t="s">
        <v>13</v>
      </c>
      <c r="D4425" s="12">
        <v>1114.54</v>
      </c>
      <c r="E4425" s="13">
        <v>1314.03</v>
      </c>
      <c r="F4425" s="13">
        <f>IFERROR(Table2[[#This Row],[Economic loss ($ million)]]*1000000 / Table2[[#This Row],[Total Waste (tons)]], NA())</f>
        <v>1178988.6410537083</v>
      </c>
      <c r="G4425" s="13" t="str">
        <f t="shared" si="69"/>
        <v>High</v>
      </c>
      <c r="H4425" s="13">
        <v>109.34</v>
      </c>
      <c r="I4425" s="13">
        <f>IFERROR(Table2[[#This Row],[Total Waste (tons)]] / (Table2[[#This Row],[Population (million)]]*1000), NA())</f>
        <v>1.6173849949209111E-2</v>
      </c>
      <c r="J4425" s="13">
        <v>68.91</v>
      </c>
      <c r="K4425" s="13">
        <f>IFERROR(Table2[[#This Row],[Total Waste (tons)]] * Table2[[#This Row],[Household waste (%)]], NA())</f>
        <v>57554.845600000001</v>
      </c>
      <c r="L4425" s="13">
        <v>51.64</v>
      </c>
      <c r="M4425" s="10">
        <f>SUMIFS(Table2[Household waste (%)], Table2[Country], "Australia", Table2[Year], 2020)</f>
        <v>1412.17</v>
      </c>
      <c r="N4425" s="10">
        <f>COUNTIFS(Table2[Year], "USA")</f>
        <v>0</v>
      </c>
    </row>
    <row r="4426" spans="1:14" x14ac:dyDescent="0.35">
      <c r="A4426" s="8" t="s">
        <v>33</v>
      </c>
      <c r="B4426" s="9">
        <v>2021</v>
      </c>
      <c r="C4426" s="8" t="s">
        <v>13</v>
      </c>
      <c r="D4426" s="9">
        <v>5460.86</v>
      </c>
      <c r="E4426" s="10">
        <v>5639.52</v>
      </c>
      <c r="F4426" s="10">
        <f>IFERROR(Table2[[#This Row],[Economic loss ($ million)]]*1000000 / Table2[[#This Row],[Total Waste (tons)]], NA())</f>
        <v>1032716.4585797841</v>
      </c>
      <c r="G4426" s="10" t="str">
        <f t="shared" si="69"/>
        <v>Medium</v>
      </c>
      <c r="H4426" s="10">
        <v>53.64</v>
      </c>
      <c r="I4426" s="10">
        <f>IFERROR(Table2[[#This Row],[Total Waste (tons)]] / (Table2[[#This Row],[Population (million)]]*1000), NA())</f>
        <v>2.9133909517712334E-2</v>
      </c>
      <c r="J4426" s="10">
        <v>187.44</v>
      </c>
      <c r="K4426" s="10">
        <f>IFERROR(Table2[[#This Row],[Total Waste (tons)]] * Table2[[#This Row],[Household waste (%)]], NA())</f>
        <v>368826.48440000002</v>
      </c>
      <c r="L4426" s="10">
        <v>67.540000000000006</v>
      </c>
      <c r="M4426" s="10">
        <f>SUMIFS(Table2[Household waste (%)], Table2[Country], "Australia", Table2[Year], 2020)</f>
        <v>1412.17</v>
      </c>
      <c r="N4426" s="10">
        <f>COUNTIFS(Table2[Year], "USA")</f>
        <v>0</v>
      </c>
    </row>
    <row r="4427" spans="1:14" x14ac:dyDescent="0.35">
      <c r="A4427" s="11" t="s">
        <v>27</v>
      </c>
      <c r="B4427" s="12">
        <v>2018</v>
      </c>
      <c r="C4427" s="11" t="s">
        <v>25</v>
      </c>
      <c r="D4427" s="12">
        <v>35406.82</v>
      </c>
      <c r="E4427" s="13">
        <v>38643.839999999997</v>
      </c>
      <c r="F4427" s="13">
        <f>IFERROR(Table2[[#This Row],[Economic loss ($ million)]]*1000000 / Table2[[#This Row],[Total Waste (tons)]], NA())</f>
        <v>1091423.6296849025</v>
      </c>
      <c r="G4427" s="13" t="str">
        <f t="shared" si="69"/>
        <v>Medium</v>
      </c>
      <c r="H4427" s="13">
        <v>104.87</v>
      </c>
      <c r="I4427" s="13">
        <f>IFERROR(Table2[[#This Row],[Total Waste (tons)]] / (Table2[[#This Row],[Population (million)]]*1000), NA())</f>
        <v>0.22882970335422995</v>
      </c>
      <c r="J4427" s="13">
        <v>154.72999999999999</v>
      </c>
      <c r="K4427" s="13">
        <f>IFERROR(Table2[[#This Row],[Total Waste (tons)]] * Table2[[#This Row],[Household waste (%)]], NA())</f>
        <v>1389009.5485999999</v>
      </c>
      <c r="L4427" s="13">
        <v>39.229999999999997</v>
      </c>
      <c r="M4427" s="10">
        <f>SUMIFS(Table2[Household waste (%)], Table2[Country], "Australia", Table2[Year], 2020)</f>
        <v>1412.17</v>
      </c>
      <c r="N4427" s="10">
        <f>COUNTIFS(Table2[Year], "USA")</f>
        <v>0</v>
      </c>
    </row>
    <row r="4428" spans="1:14" x14ac:dyDescent="0.35">
      <c r="A4428" s="8" t="s">
        <v>26</v>
      </c>
      <c r="B4428" s="9">
        <v>2024</v>
      </c>
      <c r="C4428" s="8" t="s">
        <v>13</v>
      </c>
      <c r="D4428" s="9">
        <v>36311.050000000003</v>
      </c>
      <c r="E4428" s="10">
        <v>37535.07</v>
      </c>
      <c r="F4428" s="10">
        <f>IFERROR(Table2[[#This Row],[Economic loss ($ million)]]*1000000 / Table2[[#This Row],[Total Waste (tons)]], NA())</f>
        <v>1033709.2978583653</v>
      </c>
      <c r="G4428" s="10" t="str">
        <f t="shared" si="69"/>
        <v>Medium</v>
      </c>
      <c r="H4428" s="10">
        <v>153.46</v>
      </c>
      <c r="I4428" s="10">
        <f>IFERROR(Table2[[#This Row],[Total Waste (tons)]] / (Table2[[#This Row],[Population (million)]]*1000), NA())</f>
        <v>0.14232929601756036</v>
      </c>
      <c r="J4428" s="10">
        <v>255.12</v>
      </c>
      <c r="K4428" s="10">
        <f>IFERROR(Table2[[#This Row],[Total Waste (tons)]] * Table2[[#This Row],[Household waste (%)]], NA())</f>
        <v>1938283.8490000002</v>
      </c>
      <c r="L4428" s="10">
        <v>53.38</v>
      </c>
      <c r="M4428" s="10">
        <f>SUMIFS(Table2[Household waste (%)], Table2[Country], "Australia", Table2[Year], 2020)</f>
        <v>1412.17</v>
      </c>
      <c r="N4428" s="10">
        <f>COUNTIFS(Table2[Year], "USA")</f>
        <v>0</v>
      </c>
    </row>
    <row r="4429" spans="1:14" x14ac:dyDescent="0.35">
      <c r="A4429" s="11" t="s">
        <v>14</v>
      </c>
      <c r="B4429" s="12">
        <v>2018</v>
      </c>
      <c r="C4429" s="11" t="s">
        <v>15</v>
      </c>
      <c r="D4429" s="12">
        <v>47669.1</v>
      </c>
      <c r="E4429" s="13">
        <v>41733.57</v>
      </c>
      <c r="F4429" s="13">
        <f>IFERROR(Table2[[#This Row],[Economic loss ($ million)]]*1000000 / Table2[[#This Row],[Total Waste (tons)]], NA())</f>
        <v>875484.74798139674</v>
      </c>
      <c r="G4429" s="13" t="str">
        <f t="shared" si="69"/>
        <v>Low</v>
      </c>
      <c r="H4429" s="13">
        <v>64.36</v>
      </c>
      <c r="I4429" s="13">
        <f>IFERROR(Table2[[#This Row],[Total Waste (tons)]] / (Table2[[#This Row],[Population (million)]]*1000), NA())</f>
        <v>9.9836848388380417E-2</v>
      </c>
      <c r="J4429" s="13">
        <v>477.47</v>
      </c>
      <c r="K4429" s="13">
        <f>IFERROR(Table2[[#This Row],[Total Waste (tons)]] * Table2[[#This Row],[Household waste (%)]], NA())</f>
        <v>3122802.7409999999</v>
      </c>
      <c r="L4429" s="13">
        <v>65.510000000000005</v>
      </c>
      <c r="M4429" s="10">
        <f>SUMIFS(Table2[Household waste (%)], Table2[Country], "Australia", Table2[Year], 2020)</f>
        <v>1412.17</v>
      </c>
      <c r="N4429" s="10">
        <f>COUNTIFS(Table2[Year], "USA")</f>
        <v>0</v>
      </c>
    </row>
    <row r="4430" spans="1:14" x14ac:dyDescent="0.35">
      <c r="A4430" s="8" t="s">
        <v>17</v>
      </c>
      <c r="B4430" s="9">
        <v>2018</v>
      </c>
      <c r="C4430" s="8" t="s">
        <v>25</v>
      </c>
      <c r="D4430" s="9">
        <v>10004.35</v>
      </c>
      <c r="E4430" s="10">
        <v>11998.56</v>
      </c>
      <c r="F4430" s="10">
        <f>IFERROR(Table2[[#This Row],[Economic loss ($ million)]]*1000000 / Table2[[#This Row],[Total Waste (tons)]], NA())</f>
        <v>1199334.2895840309</v>
      </c>
      <c r="G4430" s="10" t="str">
        <f t="shared" si="69"/>
        <v>High</v>
      </c>
      <c r="H4430" s="10">
        <v>118.36</v>
      </c>
      <c r="I4430" s="10">
        <f>IFERROR(Table2[[#This Row],[Total Waste (tons)]] / (Table2[[#This Row],[Population (million)]]*1000), NA())</f>
        <v>7.3437740862811888E-3</v>
      </c>
      <c r="J4430" s="10">
        <v>1362.29</v>
      </c>
      <c r="K4430" s="10">
        <f>IFERROR(Table2[[#This Row],[Total Waste (tons)]] * Table2[[#This Row],[Household waste (%)]], NA())</f>
        <v>481909.53950000001</v>
      </c>
      <c r="L4430" s="10">
        <v>48.17</v>
      </c>
      <c r="M4430" s="10">
        <f>SUMIFS(Table2[Household waste (%)], Table2[Country], "Australia", Table2[Year], 2020)</f>
        <v>1412.17</v>
      </c>
      <c r="N4430" s="10">
        <f>COUNTIFS(Table2[Year], "USA")</f>
        <v>0</v>
      </c>
    </row>
    <row r="4431" spans="1:14" x14ac:dyDescent="0.35">
      <c r="A4431" s="11" t="s">
        <v>17</v>
      </c>
      <c r="B4431" s="12">
        <v>2019</v>
      </c>
      <c r="C4431" s="11" t="s">
        <v>19</v>
      </c>
      <c r="D4431" s="12">
        <v>10809.83</v>
      </c>
      <c r="E4431" s="13">
        <v>9014.74</v>
      </c>
      <c r="F4431" s="13">
        <f>IFERROR(Table2[[#This Row],[Economic loss ($ million)]]*1000000 / Table2[[#This Row],[Total Waste (tons)]], NA())</f>
        <v>833939.1091256754</v>
      </c>
      <c r="G4431" s="13" t="str">
        <f t="shared" si="69"/>
        <v>Low</v>
      </c>
      <c r="H4431" s="13">
        <v>34.659999999999997</v>
      </c>
      <c r="I4431" s="13">
        <f>IFERROR(Table2[[#This Row],[Total Waste (tons)]] / (Table2[[#This Row],[Population (million)]]*1000), NA())</f>
        <v>8.923419184414727E-2</v>
      </c>
      <c r="J4431" s="13">
        <v>121.14</v>
      </c>
      <c r="K4431" s="13">
        <f>IFERROR(Table2[[#This Row],[Total Waste (tons)]] * Table2[[#This Row],[Household waste (%)]], NA())</f>
        <v>748905.02240000002</v>
      </c>
      <c r="L4431" s="13">
        <v>69.28</v>
      </c>
      <c r="M4431" s="10">
        <f>SUMIFS(Table2[Household waste (%)], Table2[Country], "Australia", Table2[Year], 2020)</f>
        <v>1412.17</v>
      </c>
      <c r="N4431" s="10">
        <f>COUNTIFS(Table2[Year], "USA")</f>
        <v>0</v>
      </c>
    </row>
    <row r="4432" spans="1:14" x14ac:dyDescent="0.35">
      <c r="A4432" s="8" t="s">
        <v>34</v>
      </c>
      <c r="B4432" s="9">
        <v>2019</v>
      </c>
      <c r="C4432" s="8" t="s">
        <v>22</v>
      </c>
      <c r="D4432" s="9">
        <v>4275.46</v>
      </c>
      <c r="E4432" s="10">
        <v>4274.4799999999996</v>
      </c>
      <c r="F4432" s="10">
        <f>IFERROR(Table2[[#This Row],[Economic loss ($ million)]]*1000000 / Table2[[#This Row],[Total Waste (tons)]], NA())</f>
        <v>999770.78489799914</v>
      </c>
      <c r="G4432" s="10" t="str">
        <f t="shared" si="69"/>
        <v>Medium</v>
      </c>
      <c r="H4432" s="10">
        <v>137.01</v>
      </c>
      <c r="I4432" s="10">
        <f>IFERROR(Table2[[#This Row],[Total Waste (tons)]] / (Table2[[#This Row],[Population (million)]]*1000), NA())</f>
        <v>4.422737146994931E-2</v>
      </c>
      <c r="J4432" s="10">
        <v>96.67</v>
      </c>
      <c r="K4432" s="10">
        <f>IFERROR(Table2[[#This Row],[Total Waste (tons)]] * Table2[[#This Row],[Household waste (%)]], NA())</f>
        <v>226599.38</v>
      </c>
      <c r="L4432" s="10">
        <v>53</v>
      </c>
      <c r="M4432" s="10">
        <f>SUMIFS(Table2[Household waste (%)], Table2[Country], "Australia", Table2[Year], 2020)</f>
        <v>1412.17</v>
      </c>
      <c r="N4432" s="10">
        <f>COUNTIFS(Table2[Year], "USA")</f>
        <v>0</v>
      </c>
    </row>
    <row r="4433" spans="1:14" x14ac:dyDescent="0.35">
      <c r="A4433" s="11" t="s">
        <v>16</v>
      </c>
      <c r="B4433" s="12">
        <v>2022</v>
      </c>
      <c r="C4433" s="11" t="s">
        <v>13</v>
      </c>
      <c r="D4433" s="12">
        <v>1993.1</v>
      </c>
      <c r="E4433" s="13">
        <v>1653.46</v>
      </c>
      <c r="F4433" s="13">
        <f>IFERROR(Table2[[#This Row],[Economic loss ($ million)]]*1000000 / Table2[[#This Row],[Total Waste (tons)]], NA())</f>
        <v>829592.09271988366</v>
      </c>
      <c r="G4433" s="13" t="str">
        <f t="shared" si="69"/>
        <v>Low</v>
      </c>
      <c r="H4433" s="13">
        <v>149.71</v>
      </c>
      <c r="I4433" s="13">
        <f>IFERROR(Table2[[#This Row],[Total Waste (tons)]] / (Table2[[#This Row],[Population (million)]]*1000), NA())</f>
        <v>1.9118832015961936E-3</v>
      </c>
      <c r="J4433" s="13">
        <v>1042.48</v>
      </c>
      <c r="K4433" s="13">
        <f>IFERROR(Table2[[#This Row],[Total Waste (tons)]] * Table2[[#This Row],[Household waste (%)]], NA())</f>
        <v>97940.933999999994</v>
      </c>
      <c r="L4433" s="13">
        <v>49.14</v>
      </c>
      <c r="M4433" s="10">
        <f>SUMIFS(Table2[Household waste (%)], Table2[Country], "Australia", Table2[Year], 2020)</f>
        <v>1412.17</v>
      </c>
      <c r="N4433" s="10">
        <f>COUNTIFS(Table2[Year], "USA")</f>
        <v>0</v>
      </c>
    </row>
    <row r="4434" spans="1:14" x14ac:dyDescent="0.35">
      <c r="A4434" s="8" t="s">
        <v>28</v>
      </c>
      <c r="B4434" s="9">
        <v>2023</v>
      </c>
      <c r="C4434" s="8" t="s">
        <v>22</v>
      </c>
      <c r="D4434" s="9">
        <v>37300.19</v>
      </c>
      <c r="E4434" s="10">
        <v>34241.74</v>
      </c>
      <c r="F4434" s="10">
        <f>IFERROR(Table2[[#This Row],[Economic loss ($ million)]]*1000000 / Table2[[#This Row],[Total Waste (tons)]], NA())</f>
        <v>918004.4391194788</v>
      </c>
      <c r="G4434" s="10" t="str">
        <f t="shared" si="69"/>
        <v>Low</v>
      </c>
      <c r="H4434" s="10">
        <v>117.96</v>
      </c>
      <c r="I4434" s="10">
        <f>IFERROR(Table2[[#This Row],[Total Waste (tons)]] / (Table2[[#This Row],[Population (million)]]*1000), NA())</f>
        <v>3.208121753190904E-2</v>
      </c>
      <c r="J4434" s="10">
        <v>1162.68</v>
      </c>
      <c r="K4434" s="10">
        <f>IFERROR(Table2[[#This Row],[Total Waste (tons)]] * Table2[[#This Row],[Household waste (%)]], NA())</f>
        <v>2159307.9991000001</v>
      </c>
      <c r="L4434" s="10">
        <v>57.89</v>
      </c>
      <c r="M4434" s="10">
        <f>SUMIFS(Table2[Household waste (%)], Table2[Country], "Australia", Table2[Year], 2020)</f>
        <v>1412.17</v>
      </c>
      <c r="N4434" s="10">
        <f>COUNTIFS(Table2[Year], "USA")</f>
        <v>0</v>
      </c>
    </row>
    <row r="4435" spans="1:14" x14ac:dyDescent="0.35">
      <c r="A4435" s="11" t="s">
        <v>14</v>
      </c>
      <c r="B4435" s="12">
        <v>2022</v>
      </c>
      <c r="C4435" s="11" t="s">
        <v>11</v>
      </c>
      <c r="D4435" s="12">
        <v>5117.99</v>
      </c>
      <c r="E4435" s="13">
        <v>4340.83</v>
      </c>
      <c r="F4435" s="13">
        <f>IFERROR(Table2[[#This Row],[Economic loss ($ million)]]*1000000 / Table2[[#This Row],[Total Waste (tons)]], NA())</f>
        <v>848151.32503189729</v>
      </c>
      <c r="G4435" s="13" t="str">
        <f t="shared" si="69"/>
        <v>Low</v>
      </c>
      <c r="H4435" s="13">
        <v>148.16999999999999</v>
      </c>
      <c r="I4435" s="13">
        <f>IFERROR(Table2[[#This Row],[Total Waste (tons)]] / (Table2[[#This Row],[Population (million)]]*1000), NA())</f>
        <v>5.9501825284256045E-3</v>
      </c>
      <c r="J4435" s="13">
        <v>860.14</v>
      </c>
      <c r="K4435" s="13">
        <f>IFERROR(Table2[[#This Row],[Total Waste (tons)]] * Table2[[#This Row],[Household waste (%)]], NA())</f>
        <v>254415.28289999999</v>
      </c>
      <c r="L4435" s="13">
        <v>49.71</v>
      </c>
      <c r="M4435" s="10">
        <f>SUMIFS(Table2[Household waste (%)], Table2[Country], "Australia", Table2[Year], 2020)</f>
        <v>1412.17</v>
      </c>
      <c r="N4435" s="10">
        <f>COUNTIFS(Table2[Year], "USA")</f>
        <v>0</v>
      </c>
    </row>
    <row r="4436" spans="1:14" x14ac:dyDescent="0.35">
      <c r="A4436" s="8" t="s">
        <v>21</v>
      </c>
      <c r="B4436" s="9">
        <v>2019</v>
      </c>
      <c r="C4436" s="8" t="s">
        <v>13</v>
      </c>
      <c r="D4436" s="9">
        <v>12616.07</v>
      </c>
      <c r="E4436" s="10">
        <v>13450.5</v>
      </c>
      <c r="F4436" s="10">
        <f>IFERROR(Table2[[#This Row],[Economic loss ($ million)]]*1000000 / Table2[[#This Row],[Total Waste (tons)]], NA())</f>
        <v>1066140.24811213</v>
      </c>
      <c r="G4436" s="10" t="str">
        <f t="shared" si="69"/>
        <v>Medium</v>
      </c>
      <c r="H4436" s="10">
        <v>123.63</v>
      </c>
      <c r="I4436" s="10">
        <f>IFERROR(Table2[[#This Row],[Total Waste (tons)]] / (Table2[[#This Row],[Population (million)]]*1000), NA())</f>
        <v>3.0757399190599249E-2</v>
      </c>
      <c r="J4436" s="10">
        <v>410.18</v>
      </c>
      <c r="K4436" s="10">
        <f>IFERROR(Table2[[#This Row],[Total Waste (tons)]] * Table2[[#This Row],[Household waste (%)]], NA())</f>
        <v>531515.02910000004</v>
      </c>
      <c r="L4436" s="10">
        <v>42.13</v>
      </c>
      <c r="M4436" s="10">
        <f>SUMIFS(Table2[Household waste (%)], Table2[Country], "Australia", Table2[Year], 2020)</f>
        <v>1412.17</v>
      </c>
      <c r="N4436" s="10">
        <f>COUNTIFS(Table2[Year], "USA")</f>
        <v>0</v>
      </c>
    </row>
    <row r="4437" spans="1:14" x14ac:dyDescent="0.35">
      <c r="A4437" s="11" t="s">
        <v>24</v>
      </c>
      <c r="B4437" s="12">
        <v>2022</v>
      </c>
      <c r="C4437" s="11" t="s">
        <v>22</v>
      </c>
      <c r="D4437" s="12">
        <v>22874.2</v>
      </c>
      <c r="E4437" s="13">
        <v>19013.91</v>
      </c>
      <c r="F4437" s="13">
        <f>IFERROR(Table2[[#This Row],[Economic loss ($ million)]]*1000000 / Table2[[#This Row],[Total Waste (tons)]], NA())</f>
        <v>831238.25095522462</v>
      </c>
      <c r="G4437" s="13" t="str">
        <f t="shared" si="69"/>
        <v>Low</v>
      </c>
      <c r="H4437" s="13">
        <v>128.93</v>
      </c>
      <c r="I4437" s="13">
        <f>IFERROR(Table2[[#This Row],[Total Waste (tons)]] / (Table2[[#This Row],[Population (million)]]*1000), NA())</f>
        <v>2.4003567868198752E-2</v>
      </c>
      <c r="J4437" s="13">
        <v>952.95</v>
      </c>
      <c r="K4437" s="13">
        <f>IFERROR(Table2[[#This Row],[Total Waste (tons)]] * Table2[[#This Row],[Household waste (%)]], NA())</f>
        <v>1282556.3940000001</v>
      </c>
      <c r="L4437" s="13">
        <v>56.07</v>
      </c>
      <c r="M4437" s="10">
        <f>SUMIFS(Table2[Household waste (%)], Table2[Country], "Australia", Table2[Year], 2020)</f>
        <v>1412.17</v>
      </c>
      <c r="N4437" s="10">
        <f>COUNTIFS(Table2[Year], "USA")</f>
        <v>0</v>
      </c>
    </row>
    <row r="4438" spans="1:14" x14ac:dyDescent="0.35">
      <c r="A4438" s="8" t="s">
        <v>24</v>
      </c>
      <c r="B4438" s="9">
        <v>2024</v>
      </c>
      <c r="C4438" s="8" t="s">
        <v>22</v>
      </c>
      <c r="D4438" s="9">
        <v>34920.22</v>
      </c>
      <c r="E4438" s="10">
        <v>41297.31</v>
      </c>
      <c r="F4438" s="10">
        <f>IFERROR(Table2[[#This Row],[Economic loss ($ million)]]*1000000 / Table2[[#This Row],[Total Waste (tons)]], NA())</f>
        <v>1182618.8380256481</v>
      </c>
      <c r="G4438" s="10" t="str">
        <f t="shared" si="69"/>
        <v>High</v>
      </c>
      <c r="H4438" s="10">
        <v>119.51</v>
      </c>
      <c r="I4438" s="10">
        <f>IFERROR(Table2[[#This Row],[Total Waste (tons)]] / (Table2[[#This Row],[Population (million)]]*1000), NA())</f>
        <v>0.20937894231922294</v>
      </c>
      <c r="J4438" s="10">
        <v>166.78</v>
      </c>
      <c r="K4438" s="10">
        <f>IFERROR(Table2[[#This Row],[Total Waste (tons)]] * Table2[[#This Row],[Household waste (%)]], NA())</f>
        <v>1189731.8954</v>
      </c>
      <c r="L4438" s="10">
        <v>34.07</v>
      </c>
      <c r="M4438" s="10">
        <f>SUMIFS(Table2[Household waste (%)], Table2[Country], "Australia", Table2[Year], 2020)</f>
        <v>1412.17</v>
      </c>
      <c r="N4438" s="10">
        <f>COUNTIFS(Table2[Year], "USA")</f>
        <v>0</v>
      </c>
    </row>
    <row r="4439" spans="1:14" x14ac:dyDescent="0.35">
      <c r="A4439" s="11" t="s">
        <v>14</v>
      </c>
      <c r="B4439" s="12">
        <v>2018</v>
      </c>
      <c r="C4439" s="11" t="s">
        <v>15</v>
      </c>
      <c r="D4439" s="12">
        <v>6088.35</v>
      </c>
      <c r="E4439" s="13">
        <v>6794.92</v>
      </c>
      <c r="F4439" s="13">
        <f>IFERROR(Table2[[#This Row],[Economic loss ($ million)]]*1000000 / Table2[[#This Row],[Total Waste (tons)]], NA())</f>
        <v>1116052.7893435822</v>
      </c>
      <c r="G4439" s="13" t="str">
        <f t="shared" si="69"/>
        <v>High</v>
      </c>
      <c r="H4439" s="13">
        <v>101.67</v>
      </c>
      <c r="I4439" s="13">
        <f>IFERROR(Table2[[#This Row],[Total Waste (tons)]] / (Table2[[#This Row],[Population (million)]]*1000), NA())</f>
        <v>5.2987328331969858E-3</v>
      </c>
      <c r="J4439" s="13">
        <v>1149.02</v>
      </c>
      <c r="K4439" s="13">
        <f>IFERROR(Table2[[#This Row],[Total Waste (tons)]] * Table2[[#This Row],[Household waste (%)]], NA())</f>
        <v>329197.0845</v>
      </c>
      <c r="L4439" s="13">
        <v>54.07</v>
      </c>
      <c r="M4439" s="10">
        <f>SUMIFS(Table2[Household waste (%)], Table2[Country], "Australia", Table2[Year], 2020)</f>
        <v>1412.17</v>
      </c>
      <c r="N4439" s="10">
        <f>COUNTIFS(Table2[Year], "USA")</f>
        <v>0</v>
      </c>
    </row>
    <row r="4440" spans="1:14" x14ac:dyDescent="0.35">
      <c r="A4440" s="8" t="s">
        <v>8</v>
      </c>
      <c r="B4440" s="9">
        <v>2023</v>
      </c>
      <c r="C4440" s="8" t="s">
        <v>13</v>
      </c>
      <c r="D4440" s="9">
        <v>20112.72</v>
      </c>
      <c r="E4440" s="10">
        <v>23111.23</v>
      </c>
      <c r="F4440" s="10">
        <f>IFERROR(Table2[[#This Row],[Economic loss ($ million)]]*1000000 / Table2[[#This Row],[Total Waste (tons)]], NA())</f>
        <v>1149085.2555000018</v>
      </c>
      <c r="G4440" s="10" t="str">
        <f t="shared" si="69"/>
        <v>High</v>
      </c>
      <c r="H4440" s="10">
        <v>182.53</v>
      </c>
      <c r="I4440" s="10">
        <f>IFERROR(Table2[[#This Row],[Total Waste (tons)]] / (Table2[[#This Row],[Population (million)]]*1000), NA())</f>
        <v>5.0567506411223415E-2</v>
      </c>
      <c r="J4440" s="10">
        <v>397.74</v>
      </c>
      <c r="K4440" s="10">
        <f>IFERROR(Table2[[#This Row],[Total Waste (tons)]] * Table2[[#This Row],[Household waste (%)]], NA())</f>
        <v>943889.94960000005</v>
      </c>
      <c r="L4440" s="10">
        <v>46.93</v>
      </c>
      <c r="M4440" s="10">
        <f>SUMIFS(Table2[Household waste (%)], Table2[Country], "Australia", Table2[Year], 2020)</f>
        <v>1412.17</v>
      </c>
      <c r="N4440" s="10">
        <f>COUNTIFS(Table2[Year], "USA")</f>
        <v>0</v>
      </c>
    </row>
    <row r="4441" spans="1:14" x14ac:dyDescent="0.35">
      <c r="A4441" s="11" t="s">
        <v>27</v>
      </c>
      <c r="B4441" s="12">
        <v>2024</v>
      </c>
      <c r="C4441" s="11" t="s">
        <v>15</v>
      </c>
      <c r="D4441" s="12">
        <v>7001.67</v>
      </c>
      <c r="E4441" s="13">
        <v>6253.55</v>
      </c>
      <c r="F4441" s="13">
        <f>IFERROR(Table2[[#This Row],[Economic loss ($ million)]]*1000000 / Table2[[#This Row],[Total Waste (tons)]], NA())</f>
        <v>893151.20535529382</v>
      </c>
      <c r="G4441" s="13" t="str">
        <f t="shared" si="69"/>
        <v>Low</v>
      </c>
      <c r="H4441" s="13">
        <v>115.35</v>
      </c>
      <c r="I4441" s="13">
        <f>IFERROR(Table2[[#This Row],[Total Waste (tons)]] / (Table2[[#This Row],[Population (million)]]*1000), NA())</f>
        <v>1.3824724558701576E-2</v>
      </c>
      <c r="J4441" s="13">
        <v>506.46</v>
      </c>
      <c r="K4441" s="13">
        <f>IFERROR(Table2[[#This Row],[Total Waste (tons)]] * Table2[[#This Row],[Household waste (%)]], NA())</f>
        <v>369618.1593</v>
      </c>
      <c r="L4441" s="13">
        <v>52.79</v>
      </c>
      <c r="M4441" s="10">
        <f>SUMIFS(Table2[Household waste (%)], Table2[Country], "Australia", Table2[Year], 2020)</f>
        <v>1412.17</v>
      </c>
      <c r="N4441" s="10">
        <f>COUNTIFS(Table2[Year], "USA")</f>
        <v>0</v>
      </c>
    </row>
    <row r="4442" spans="1:14" x14ac:dyDescent="0.35">
      <c r="A4442" s="8" t="s">
        <v>17</v>
      </c>
      <c r="B4442" s="9">
        <v>2022</v>
      </c>
      <c r="C4442" s="8" t="s">
        <v>15</v>
      </c>
      <c r="D4442" s="9">
        <v>25815.31</v>
      </c>
      <c r="E4442" s="10">
        <v>29076.17</v>
      </c>
      <c r="F4442" s="10">
        <f>IFERROR(Table2[[#This Row],[Economic loss ($ million)]]*1000000 / Table2[[#This Row],[Total Waste (tons)]], NA())</f>
        <v>1126314.9658090489</v>
      </c>
      <c r="G4442" s="10" t="str">
        <f t="shared" si="69"/>
        <v>High</v>
      </c>
      <c r="H4442" s="10">
        <v>192.98</v>
      </c>
      <c r="I4442" s="10">
        <f>IFERROR(Table2[[#This Row],[Total Waste (tons)]] / (Table2[[#This Row],[Population (million)]]*1000), NA())</f>
        <v>0.14844063021102871</v>
      </c>
      <c r="J4442" s="10">
        <v>173.91</v>
      </c>
      <c r="K4442" s="10">
        <f>IFERROR(Table2[[#This Row],[Total Waste (tons)]] * Table2[[#This Row],[Household waste (%)]], NA())</f>
        <v>894500.4915</v>
      </c>
      <c r="L4442" s="10">
        <v>34.65</v>
      </c>
      <c r="M4442" s="10">
        <f>SUMIFS(Table2[Household waste (%)], Table2[Country], "Australia", Table2[Year], 2020)</f>
        <v>1412.17</v>
      </c>
      <c r="N4442" s="10">
        <f>COUNTIFS(Table2[Year], "USA")</f>
        <v>0</v>
      </c>
    </row>
    <row r="4443" spans="1:14" x14ac:dyDescent="0.35">
      <c r="A4443" s="11" t="s">
        <v>31</v>
      </c>
      <c r="B4443" s="12">
        <v>2024</v>
      </c>
      <c r="C4443" s="11" t="s">
        <v>11</v>
      </c>
      <c r="D4443" s="12">
        <v>9741.44</v>
      </c>
      <c r="E4443" s="13">
        <v>10923.48</v>
      </c>
      <c r="F4443" s="13">
        <f>IFERROR(Table2[[#This Row],[Economic loss ($ million)]]*1000000 / Table2[[#This Row],[Total Waste (tons)]], NA())</f>
        <v>1121341.4033243544</v>
      </c>
      <c r="G4443" s="13" t="str">
        <f t="shared" si="69"/>
        <v>High</v>
      </c>
      <c r="H4443" s="13">
        <v>120.83</v>
      </c>
      <c r="I4443" s="13">
        <f>IFERROR(Table2[[#This Row],[Total Waste (tons)]] / (Table2[[#This Row],[Population (million)]]*1000), NA())</f>
        <v>8.5693273984412122E-3</v>
      </c>
      <c r="J4443" s="13">
        <v>1136.78</v>
      </c>
      <c r="K4443" s="13">
        <f>IFERROR(Table2[[#This Row],[Total Waste (tons)]] * Table2[[#This Row],[Household waste (%)]], NA())</f>
        <v>502658.30400000006</v>
      </c>
      <c r="L4443" s="13">
        <v>51.6</v>
      </c>
      <c r="M4443" s="10">
        <f>SUMIFS(Table2[Household waste (%)], Table2[Country], "Australia", Table2[Year], 2020)</f>
        <v>1412.17</v>
      </c>
      <c r="N4443" s="10">
        <f>COUNTIFS(Table2[Year], "USA")</f>
        <v>0</v>
      </c>
    </row>
    <row r="4444" spans="1:14" x14ac:dyDescent="0.35">
      <c r="A4444" s="8" t="s">
        <v>29</v>
      </c>
      <c r="B4444" s="9">
        <v>2021</v>
      </c>
      <c r="C4444" s="8" t="s">
        <v>22</v>
      </c>
      <c r="D4444" s="9">
        <v>41721.49</v>
      </c>
      <c r="E4444" s="10">
        <v>41115.120000000003</v>
      </c>
      <c r="F4444" s="10">
        <f>IFERROR(Table2[[#This Row],[Economic loss ($ million)]]*1000000 / Table2[[#This Row],[Total Waste (tons)]], NA())</f>
        <v>985466.24293619429</v>
      </c>
      <c r="G4444" s="10" t="str">
        <f t="shared" si="69"/>
        <v>Medium</v>
      </c>
      <c r="H4444" s="10">
        <v>24.6</v>
      </c>
      <c r="I4444" s="10">
        <f>IFERROR(Table2[[#This Row],[Total Waste (tons)]] / (Table2[[#This Row],[Population (million)]]*1000), NA())</f>
        <v>7.3562116510332176E-2</v>
      </c>
      <c r="J4444" s="10">
        <v>567.16</v>
      </c>
      <c r="K4444" s="10">
        <f>IFERROR(Table2[[#This Row],[Total Waste (tons)]] * Table2[[#This Row],[Household waste (%)]], NA())</f>
        <v>1863281.7433999998</v>
      </c>
      <c r="L4444" s="10">
        <v>44.66</v>
      </c>
      <c r="M4444" s="10">
        <f>SUMIFS(Table2[Household waste (%)], Table2[Country], "Australia", Table2[Year], 2020)</f>
        <v>1412.17</v>
      </c>
      <c r="N4444" s="10">
        <f>COUNTIFS(Table2[Year], "USA")</f>
        <v>0</v>
      </c>
    </row>
    <row r="4445" spans="1:14" x14ac:dyDescent="0.35">
      <c r="A4445" s="11" t="s">
        <v>21</v>
      </c>
      <c r="B4445" s="12">
        <v>2021</v>
      </c>
      <c r="C4445" s="11" t="s">
        <v>15</v>
      </c>
      <c r="D4445" s="12">
        <v>49192.28</v>
      </c>
      <c r="E4445" s="13">
        <v>59029.87</v>
      </c>
      <c r="F4445" s="13">
        <f>IFERROR(Table2[[#This Row],[Economic loss ($ million)]]*1000000 / Table2[[#This Row],[Total Waste (tons)]], NA())</f>
        <v>1199982.3956116692</v>
      </c>
      <c r="G4445" s="13" t="str">
        <f t="shared" si="69"/>
        <v>High</v>
      </c>
      <c r="H4445" s="13">
        <v>28.54</v>
      </c>
      <c r="I4445" s="13">
        <f>IFERROR(Table2[[#This Row],[Total Waste (tons)]] / (Table2[[#This Row],[Population (million)]]*1000), NA())</f>
        <v>3.8106078563516221E-2</v>
      </c>
      <c r="J4445" s="13">
        <v>1290.93</v>
      </c>
      <c r="K4445" s="13">
        <f>IFERROR(Table2[[#This Row],[Total Waste (tons)]] * Table2[[#This Row],[Household waste (%)]], NA())</f>
        <v>2023770.3991999999</v>
      </c>
      <c r="L4445" s="13">
        <v>41.14</v>
      </c>
      <c r="M4445" s="10">
        <f>SUMIFS(Table2[Household waste (%)], Table2[Country], "Australia", Table2[Year], 2020)</f>
        <v>1412.17</v>
      </c>
      <c r="N4445" s="10">
        <f>COUNTIFS(Table2[Year], "USA")</f>
        <v>0</v>
      </c>
    </row>
    <row r="4446" spans="1:14" x14ac:dyDescent="0.35">
      <c r="A4446" s="8" t="s">
        <v>10</v>
      </c>
      <c r="B4446" s="9">
        <v>2021</v>
      </c>
      <c r="C4446" s="8" t="s">
        <v>13</v>
      </c>
      <c r="D4446" s="9">
        <v>46625.67</v>
      </c>
      <c r="E4446" s="10">
        <v>48880.59</v>
      </c>
      <c r="F4446" s="10">
        <f>IFERROR(Table2[[#This Row],[Economic loss ($ million)]]*1000000 / Table2[[#This Row],[Total Waste (tons)]], NA())</f>
        <v>1048362.200478835</v>
      </c>
      <c r="G4446" s="10" t="str">
        <f t="shared" si="69"/>
        <v>Medium</v>
      </c>
      <c r="H4446" s="10">
        <v>121.33</v>
      </c>
      <c r="I4446" s="10">
        <f>IFERROR(Table2[[#This Row],[Total Waste (tons)]] / (Table2[[#This Row],[Population (million)]]*1000), NA())</f>
        <v>5.0975958279579292E-2</v>
      </c>
      <c r="J4446" s="10">
        <v>914.66</v>
      </c>
      <c r="K4446" s="10">
        <f>IFERROR(Table2[[#This Row],[Total Waste (tons)]] * Table2[[#This Row],[Household waste (%)]], NA())</f>
        <v>3009220.7418</v>
      </c>
      <c r="L4446" s="10">
        <v>64.540000000000006</v>
      </c>
      <c r="M4446" s="10">
        <f>SUMIFS(Table2[Household waste (%)], Table2[Country], "Australia", Table2[Year], 2020)</f>
        <v>1412.17</v>
      </c>
      <c r="N4446" s="10">
        <f>COUNTIFS(Table2[Year], "USA")</f>
        <v>0</v>
      </c>
    </row>
    <row r="4447" spans="1:14" x14ac:dyDescent="0.35">
      <c r="A4447" s="11" t="s">
        <v>16</v>
      </c>
      <c r="B4447" s="12">
        <v>2020</v>
      </c>
      <c r="C4447" s="11" t="s">
        <v>11</v>
      </c>
      <c r="D4447" s="12">
        <v>8909.19</v>
      </c>
      <c r="E4447" s="13">
        <v>8804.1299999999992</v>
      </c>
      <c r="F4447" s="13">
        <f>IFERROR(Table2[[#This Row],[Economic loss ($ million)]]*1000000 / Table2[[#This Row],[Total Waste (tons)]], NA())</f>
        <v>988207.68217986147</v>
      </c>
      <c r="G4447" s="13" t="str">
        <f t="shared" si="69"/>
        <v>Medium</v>
      </c>
      <c r="H4447" s="13">
        <v>159.94</v>
      </c>
      <c r="I4447" s="13">
        <f>IFERROR(Table2[[#This Row],[Total Waste (tons)]] / (Table2[[#This Row],[Population (million)]]*1000), NA())</f>
        <v>8.5933002816466694E-3</v>
      </c>
      <c r="J4447" s="13">
        <v>1036.76</v>
      </c>
      <c r="K4447" s="13">
        <f>IFERROR(Table2[[#This Row],[Total Waste (tons)]] * Table2[[#This Row],[Household waste (%)]], NA())</f>
        <v>435659.391</v>
      </c>
      <c r="L4447" s="13">
        <v>48.9</v>
      </c>
      <c r="M4447" s="10">
        <f>SUMIFS(Table2[Household waste (%)], Table2[Country], "Australia", Table2[Year], 2020)</f>
        <v>1412.17</v>
      </c>
      <c r="N4447" s="10">
        <f>COUNTIFS(Table2[Year], "USA")</f>
        <v>0</v>
      </c>
    </row>
    <row r="4448" spans="1:14" x14ac:dyDescent="0.35">
      <c r="A4448" s="8" t="s">
        <v>23</v>
      </c>
      <c r="B4448" s="9">
        <v>2018</v>
      </c>
      <c r="C4448" s="8" t="s">
        <v>19</v>
      </c>
      <c r="D4448" s="9">
        <v>16809.82</v>
      </c>
      <c r="E4448" s="10">
        <v>18628.91</v>
      </c>
      <c r="F4448" s="10">
        <f>IFERROR(Table2[[#This Row],[Economic loss ($ million)]]*1000000 / Table2[[#This Row],[Total Waste (tons)]], NA())</f>
        <v>1108215.9118895978</v>
      </c>
      <c r="G4448" s="10" t="str">
        <f t="shared" si="69"/>
        <v>High</v>
      </c>
      <c r="H4448" s="10">
        <v>20.83</v>
      </c>
      <c r="I4448" s="10">
        <f>IFERROR(Table2[[#This Row],[Total Waste (tons)]] / (Table2[[#This Row],[Population (million)]]*1000), NA())</f>
        <v>1.2567056167343247E-2</v>
      </c>
      <c r="J4448" s="10">
        <v>1337.61</v>
      </c>
      <c r="K4448" s="10">
        <f>IFERROR(Table2[[#This Row],[Total Waste (tons)]] * Table2[[#This Row],[Household waste (%)]], NA())</f>
        <v>613894.62640000007</v>
      </c>
      <c r="L4448" s="10">
        <v>36.520000000000003</v>
      </c>
      <c r="M4448" s="10">
        <f>SUMIFS(Table2[Household waste (%)], Table2[Country], "Australia", Table2[Year], 2020)</f>
        <v>1412.17</v>
      </c>
      <c r="N4448" s="10">
        <f>COUNTIFS(Table2[Year], "USA")</f>
        <v>0</v>
      </c>
    </row>
    <row r="4449" spans="1:14" x14ac:dyDescent="0.35">
      <c r="A4449" s="11" t="s">
        <v>14</v>
      </c>
      <c r="B4449" s="12">
        <v>2023</v>
      </c>
      <c r="C4449" s="11" t="s">
        <v>13</v>
      </c>
      <c r="D4449" s="12">
        <v>40463.949999999997</v>
      </c>
      <c r="E4449" s="13">
        <v>38574.46</v>
      </c>
      <c r="F4449" s="13">
        <f>IFERROR(Table2[[#This Row],[Economic loss ($ million)]]*1000000 / Table2[[#This Row],[Total Waste (tons)]], NA())</f>
        <v>953304.36104235996</v>
      </c>
      <c r="G4449" s="13" t="str">
        <f t="shared" si="69"/>
        <v>Medium</v>
      </c>
      <c r="H4449" s="13">
        <v>197.39</v>
      </c>
      <c r="I4449" s="13">
        <f>IFERROR(Table2[[#This Row],[Total Waste (tons)]] / (Table2[[#This Row],[Population (million)]]*1000), NA())</f>
        <v>5.5766193495038585E-2</v>
      </c>
      <c r="J4449" s="13">
        <v>725.6</v>
      </c>
      <c r="K4449" s="13">
        <f>IFERROR(Table2[[#This Row],[Total Waste (tons)]] * Table2[[#This Row],[Household waste (%)]], NA())</f>
        <v>2368759.6329999999</v>
      </c>
      <c r="L4449" s="13">
        <v>58.54</v>
      </c>
      <c r="M4449" s="10">
        <f>SUMIFS(Table2[Household waste (%)], Table2[Country], "Australia", Table2[Year], 2020)</f>
        <v>1412.17</v>
      </c>
      <c r="N4449" s="10">
        <f>COUNTIFS(Table2[Year], "USA")</f>
        <v>0</v>
      </c>
    </row>
    <row r="4450" spans="1:14" x14ac:dyDescent="0.35">
      <c r="A4450" s="8" t="s">
        <v>16</v>
      </c>
      <c r="B4450" s="9">
        <v>2020</v>
      </c>
      <c r="C4450" s="8" t="s">
        <v>19</v>
      </c>
      <c r="D4450" s="9">
        <v>11109.1</v>
      </c>
      <c r="E4450" s="10">
        <v>12458.95</v>
      </c>
      <c r="F4450" s="10">
        <f>IFERROR(Table2[[#This Row],[Economic loss ($ million)]]*1000000 / Table2[[#This Row],[Total Waste (tons)]], NA())</f>
        <v>1121508.4930372396</v>
      </c>
      <c r="G4450" s="10" t="str">
        <f t="shared" si="69"/>
        <v>High</v>
      </c>
      <c r="H4450" s="10">
        <v>71.05</v>
      </c>
      <c r="I4450" s="10">
        <f>IFERROR(Table2[[#This Row],[Total Waste (tons)]] / (Table2[[#This Row],[Population (million)]]*1000), NA())</f>
        <v>1.057475750335545E-2</v>
      </c>
      <c r="J4450" s="10">
        <v>1050.53</v>
      </c>
      <c r="K4450" s="10">
        <f>IFERROR(Table2[[#This Row],[Total Waste (tons)]] * Table2[[#This Row],[Household waste (%)]], NA())</f>
        <v>405815.42300000001</v>
      </c>
      <c r="L4450" s="10">
        <v>36.53</v>
      </c>
      <c r="M4450" s="10">
        <f>SUMIFS(Table2[Household waste (%)], Table2[Country], "Australia", Table2[Year], 2020)</f>
        <v>1412.17</v>
      </c>
      <c r="N4450" s="10">
        <f>COUNTIFS(Table2[Year], "USA")</f>
        <v>0</v>
      </c>
    </row>
    <row r="4451" spans="1:14" x14ac:dyDescent="0.35">
      <c r="A4451" s="11" t="s">
        <v>35</v>
      </c>
      <c r="B4451" s="12">
        <v>2019</v>
      </c>
      <c r="C4451" s="11" t="s">
        <v>25</v>
      </c>
      <c r="D4451" s="12">
        <v>3050.44</v>
      </c>
      <c r="E4451" s="13">
        <v>3309.9</v>
      </c>
      <c r="F4451" s="13">
        <f>IFERROR(Table2[[#This Row],[Economic loss ($ million)]]*1000000 / Table2[[#This Row],[Total Waste (tons)]], NA())</f>
        <v>1085056.5820012849</v>
      </c>
      <c r="G4451" s="13" t="str">
        <f t="shared" si="69"/>
        <v>Medium</v>
      </c>
      <c r="H4451" s="13">
        <v>27.19</v>
      </c>
      <c r="I4451" s="13">
        <f>IFERROR(Table2[[#This Row],[Total Waste (tons)]] / (Table2[[#This Row],[Population (million)]]*1000), NA())</f>
        <v>4.0713246579913249E-3</v>
      </c>
      <c r="J4451" s="13">
        <v>749.25</v>
      </c>
      <c r="K4451" s="13">
        <f>IFERROR(Table2[[#This Row],[Total Waste (tons)]] * Table2[[#This Row],[Household waste (%)]], NA())</f>
        <v>162374.92119999998</v>
      </c>
      <c r="L4451" s="13">
        <v>53.23</v>
      </c>
      <c r="M4451" s="10">
        <f>SUMIFS(Table2[Household waste (%)], Table2[Country], "Australia", Table2[Year], 2020)</f>
        <v>1412.17</v>
      </c>
      <c r="N4451" s="10">
        <f>COUNTIFS(Table2[Year], "USA")</f>
        <v>0</v>
      </c>
    </row>
    <row r="4452" spans="1:14" x14ac:dyDescent="0.35">
      <c r="A4452" s="8" t="s">
        <v>14</v>
      </c>
      <c r="B4452" s="9">
        <v>2019</v>
      </c>
      <c r="C4452" s="8" t="s">
        <v>13</v>
      </c>
      <c r="D4452" s="9">
        <v>40180.370000000003</v>
      </c>
      <c r="E4452" s="10">
        <v>36904.959999999999</v>
      </c>
      <c r="F4452" s="10">
        <f>IFERROR(Table2[[#This Row],[Economic loss ($ million)]]*1000000 / Table2[[#This Row],[Total Waste (tons)]], NA())</f>
        <v>918482.33353749593</v>
      </c>
      <c r="G4452" s="10" t="str">
        <f t="shared" si="69"/>
        <v>Low</v>
      </c>
      <c r="H4452" s="10">
        <v>144.18</v>
      </c>
      <c r="I4452" s="10">
        <f>IFERROR(Table2[[#This Row],[Total Waste (tons)]] / (Table2[[#This Row],[Population (million)]]*1000), NA())</f>
        <v>2.968407949172577E-2</v>
      </c>
      <c r="J4452" s="10">
        <v>1353.6</v>
      </c>
      <c r="K4452" s="10">
        <f>IFERROR(Table2[[#This Row],[Total Waste (tons)]] * Table2[[#This Row],[Household waste (%)]], NA())</f>
        <v>1628108.5924000002</v>
      </c>
      <c r="L4452" s="10">
        <v>40.520000000000003</v>
      </c>
      <c r="M4452" s="10">
        <f>SUMIFS(Table2[Household waste (%)], Table2[Country], "Australia", Table2[Year], 2020)</f>
        <v>1412.17</v>
      </c>
      <c r="N4452" s="10">
        <f>COUNTIFS(Table2[Year], "USA")</f>
        <v>0</v>
      </c>
    </row>
    <row r="4453" spans="1:14" x14ac:dyDescent="0.35">
      <c r="A4453" s="11" t="s">
        <v>17</v>
      </c>
      <c r="B4453" s="12">
        <v>2021</v>
      </c>
      <c r="C4453" s="11" t="s">
        <v>22</v>
      </c>
      <c r="D4453" s="12">
        <v>39804.76</v>
      </c>
      <c r="E4453" s="13">
        <v>38327.61</v>
      </c>
      <c r="F4453" s="13">
        <f>IFERROR(Table2[[#This Row],[Economic loss ($ million)]]*1000000 / Table2[[#This Row],[Total Waste (tons)]], NA())</f>
        <v>962890.11665941461</v>
      </c>
      <c r="G4453" s="13" t="str">
        <f t="shared" si="69"/>
        <v>Medium</v>
      </c>
      <c r="H4453" s="13">
        <v>122.11</v>
      </c>
      <c r="I4453" s="13">
        <f>IFERROR(Table2[[#This Row],[Total Waste (tons)]] / (Table2[[#This Row],[Population (million)]]*1000), NA())</f>
        <v>5.4509894142941266E-2</v>
      </c>
      <c r="J4453" s="13">
        <v>730.23</v>
      </c>
      <c r="K4453" s="13">
        <f>IFERROR(Table2[[#This Row],[Total Waste (tons)]] * Table2[[#This Row],[Household waste (%)]], NA())</f>
        <v>2020887.6652000002</v>
      </c>
      <c r="L4453" s="13">
        <v>50.77</v>
      </c>
      <c r="M4453" s="10">
        <f>SUMIFS(Table2[Household waste (%)], Table2[Country], "Australia", Table2[Year], 2020)</f>
        <v>1412.17</v>
      </c>
      <c r="N4453" s="10">
        <f>COUNTIFS(Table2[Year], "USA")</f>
        <v>0</v>
      </c>
    </row>
    <row r="4454" spans="1:14" x14ac:dyDescent="0.35">
      <c r="A4454" s="8" t="s">
        <v>18</v>
      </c>
      <c r="B4454" s="9">
        <v>2018</v>
      </c>
      <c r="C4454" s="8" t="s">
        <v>11</v>
      </c>
      <c r="D4454" s="9">
        <v>12236.96</v>
      </c>
      <c r="E4454" s="10">
        <v>11797.57</v>
      </c>
      <c r="F4454" s="10">
        <f>IFERROR(Table2[[#This Row],[Economic loss ($ million)]]*1000000 / Table2[[#This Row],[Total Waste (tons)]], NA())</f>
        <v>964093.20615577733</v>
      </c>
      <c r="G4454" s="10" t="str">
        <f t="shared" si="69"/>
        <v>Medium</v>
      </c>
      <c r="H4454" s="10">
        <v>169.76</v>
      </c>
      <c r="I4454" s="10">
        <f>IFERROR(Table2[[#This Row],[Total Waste (tons)]] / (Table2[[#This Row],[Population (million)]]*1000), NA())</f>
        <v>4.7501882690889327E-2</v>
      </c>
      <c r="J4454" s="10">
        <v>257.61</v>
      </c>
      <c r="K4454" s="10">
        <f>IFERROR(Table2[[#This Row],[Total Waste (tons)]] * Table2[[#This Row],[Household waste (%)]], NA())</f>
        <v>581622.70880000002</v>
      </c>
      <c r="L4454" s="10">
        <v>47.53</v>
      </c>
      <c r="M4454" s="10">
        <f>SUMIFS(Table2[Household waste (%)], Table2[Country], "Australia", Table2[Year], 2020)</f>
        <v>1412.17</v>
      </c>
      <c r="N4454" s="10">
        <f>COUNTIFS(Table2[Year], "USA")</f>
        <v>0</v>
      </c>
    </row>
    <row r="4455" spans="1:14" x14ac:dyDescent="0.35">
      <c r="A4455" s="11" t="s">
        <v>27</v>
      </c>
      <c r="B4455" s="12">
        <v>2023</v>
      </c>
      <c r="C4455" s="11" t="s">
        <v>13</v>
      </c>
      <c r="D4455" s="12">
        <v>39089.47</v>
      </c>
      <c r="E4455" s="13">
        <v>43319.68</v>
      </c>
      <c r="F4455" s="13">
        <f>IFERROR(Table2[[#This Row],[Economic loss ($ million)]]*1000000 / Table2[[#This Row],[Total Waste (tons)]], NA())</f>
        <v>1108218.6583752607</v>
      </c>
      <c r="G4455" s="13" t="str">
        <f t="shared" si="69"/>
        <v>High</v>
      </c>
      <c r="H4455" s="13">
        <v>146</v>
      </c>
      <c r="I4455" s="13">
        <f>IFERROR(Table2[[#This Row],[Total Waste (tons)]] / (Table2[[#This Row],[Population (million)]]*1000), NA())</f>
        <v>3.2357761332406212E-2</v>
      </c>
      <c r="J4455" s="13">
        <v>1208.04</v>
      </c>
      <c r="K4455" s="13">
        <f>IFERROR(Table2[[#This Row],[Total Waste (tons)]] * Table2[[#This Row],[Household waste (%)]], NA())</f>
        <v>2129203.4309</v>
      </c>
      <c r="L4455" s="13">
        <v>54.47</v>
      </c>
      <c r="M4455" s="10">
        <f>SUMIFS(Table2[Household waste (%)], Table2[Country], "Australia", Table2[Year], 2020)</f>
        <v>1412.17</v>
      </c>
      <c r="N4455" s="10">
        <f>COUNTIFS(Table2[Year], "USA")</f>
        <v>0</v>
      </c>
    </row>
    <row r="4456" spans="1:14" x14ac:dyDescent="0.35">
      <c r="A4456" s="8" t="s">
        <v>26</v>
      </c>
      <c r="B4456" s="9">
        <v>2019</v>
      </c>
      <c r="C4456" s="8" t="s">
        <v>20</v>
      </c>
      <c r="D4456" s="9">
        <v>6050.53</v>
      </c>
      <c r="E4456" s="10">
        <v>5040.95</v>
      </c>
      <c r="F4456" s="10">
        <f>IFERROR(Table2[[#This Row],[Economic loss ($ million)]]*1000000 / Table2[[#This Row],[Total Waste (tons)]], NA())</f>
        <v>833141.89004930155</v>
      </c>
      <c r="G4456" s="10" t="str">
        <f t="shared" si="69"/>
        <v>Low</v>
      </c>
      <c r="H4456" s="10">
        <v>124.6</v>
      </c>
      <c r="I4456" s="10">
        <f>IFERROR(Table2[[#This Row],[Total Waste (tons)]] / (Table2[[#This Row],[Population (million)]]*1000), NA())</f>
        <v>5.5836271017515359E-3</v>
      </c>
      <c r="J4456" s="10">
        <v>1083.6199999999999</v>
      </c>
      <c r="K4456" s="10">
        <f>IFERROR(Table2[[#This Row],[Total Waste (tons)]] * Table2[[#This Row],[Household waste (%)]], NA())</f>
        <v>364060.39010000002</v>
      </c>
      <c r="L4456" s="10">
        <v>60.17</v>
      </c>
      <c r="M4456" s="10">
        <f>SUMIFS(Table2[Household waste (%)], Table2[Country], "Australia", Table2[Year], 2020)</f>
        <v>1412.17</v>
      </c>
      <c r="N4456" s="10">
        <f>COUNTIFS(Table2[Year], "USA")</f>
        <v>0</v>
      </c>
    </row>
    <row r="4457" spans="1:14" x14ac:dyDescent="0.35">
      <c r="A4457" s="11" t="s">
        <v>21</v>
      </c>
      <c r="B4457" s="12">
        <v>2023</v>
      </c>
      <c r="C4457" s="11" t="s">
        <v>15</v>
      </c>
      <c r="D4457" s="12">
        <v>16404.78</v>
      </c>
      <c r="E4457" s="13">
        <v>16488.93</v>
      </c>
      <c r="F4457" s="13">
        <f>IFERROR(Table2[[#This Row],[Economic loss ($ million)]]*1000000 / Table2[[#This Row],[Total Waste (tons)]], NA())</f>
        <v>1005129.6024695243</v>
      </c>
      <c r="G4457" s="13" t="str">
        <f t="shared" si="69"/>
        <v>Medium</v>
      </c>
      <c r="H4457" s="13">
        <v>144.96</v>
      </c>
      <c r="I4457" s="13">
        <f>IFERROR(Table2[[#This Row],[Total Waste (tons)]] / (Table2[[#This Row],[Population (million)]]*1000), NA())</f>
        <v>1.3033631271600524E-2</v>
      </c>
      <c r="J4457" s="13">
        <v>1258.6500000000001</v>
      </c>
      <c r="K4457" s="13">
        <f>IFERROR(Table2[[#This Row],[Total Waste (tons)]] * Table2[[#This Row],[Household waste (%)]], NA())</f>
        <v>798420.64260000002</v>
      </c>
      <c r="L4457" s="13">
        <v>48.67</v>
      </c>
      <c r="M4457" s="10">
        <f>SUMIFS(Table2[Household waste (%)], Table2[Country], "Australia", Table2[Year], 2020)</f>
        <v>1412.17</v>
      </c>
      <c r="N4457" s="10">
        <f>COUNTIFS(Table2[Year], "USA")</f>
        <v>0</v>
      </c>
    </row>
    <row r="4458" spans="1:14" x14ac:dyDescent="0.35">
      <c r="A4458" s="8" t="s">
        <v>8</v>
      </c>
      <c r="B4458" s="9">
        <v>2018</v>
      </c>
      <c r="C4458" s="8" t="s">
        <v>25</v>
      </c>
      <c r="D4458" s="9">
        <v>1098.79</v>
      </c>
      <c r="E4458" s="10">
        <v>1258.1300000000001</v>
      </c>
      <c r="F4458" s="10">
        <f>IFERROR(Table2[[#This Row],[Economic loss ($ million)]]*1000000 / Table2[[#This Row],[Total Waste (tons)]], NA())</f>
        <v>1145014.0609215591</v>
      </c>
      <c r="G4458" s="10" t="str">
        <f t="shared" si="69"/>
        <v>High</v>
      </c>
      <c r="H4458" s="10">
        <v>113.71</v>
      </c>
      <c r="I4458" s="10">
        <f>IFERROR(Table2[[#This Row],[Total Waste (tons)]] / (Table2[[#This Row],[Population (million)]]*1000), NA())</f>
        <v>2.1249081415586926E-2</v>
      </c>
      <c r="J4458" s="10">
        <v>51.71</v>
      </c>
      <c r="K4458" s="10">
        <f>IFERROR(Table2[[#This Row],[Total Waste (tons)]] * Table2[[#This Row],[Household waste (%)]], NA())</f>
        <v>69124.878899999996</v>
      </c>
      <c r="L4458" s="10">
        <v>62.91</v>
      </c>
      <c r="M4458" s="10">
        <f>SUMIFS(Table2[Household waste (%)], Table2[Country], "Australia", Table2[Year], 2020)</f>
        <v>1412.17</v>
      </c>
      <c r="N4458" s="10">
        <f>COUNTIFS(Table2[Year], "USA")</f>
        <v>0</v>
      </c>
    </row>
    <row r="4459" spans="1:14" x14ac:dyDescent="0.35">
      <c r="A4459" s="11" t="s">
        <v>27</v>
      </c>
      <c r="B4459" s="12">
        <v>2019</v>
      </c>
      <c r="C4459" s="11" t="s">
        <v>13</v>
      </c>
      <c r="D4459" s="12">
        <v>13413.85</v>
      </c>
      <c r="E4459" s="13">
        <v>16060.04</v>
      </c>
      <c r="F4459" s="13">
        <f>IFERROR(Table2[[#This Row],[Economic loss ($ million)]]*1000000 / Table2[[#This Row],[Total Waste (tons)]], NA())</f>
        <v>1197272.9678653034</v>
      </c>
      <c r="G4459" s="13" t="str">
        <f t="shared" si="69"/>
        <v>High</v>
      </c>
      <c r="H4459" s="13">
        <v>153.19</v>
      </c>
      <c r="I4459" s="13">
        <f>IFERROR(Table2[[#This Row],[Total Waste (tons)]] / (Table2[[#This Row],[Population (million)]]*1000), NA())</f>
        <v>9.8221032745591935E-3</v>
      </c>
      <c r="J4459" s="13">
        <v>1365.68</v>
      </c>
      <c r="K4459" s="13">
        <f>IFERROR(Table2[[#This Row],[Total Waste (tons)]] * Table2[[#This Row],[Household waste (%)]], NA())</f>
        <v>577197.96550000005</v>
      </c>
      <c r="L4459" s="13">
        <v>43.03</v>
      </c>
      <c r="M4459" s="10">
        <f>SUMIFS(Table2[Household waste (%)], Table2[Country], "Australia", Table2[Year], 2020)</f>
        <v>1412.17</v>
      </c>
      <c r="N4459" s="10">
        <f>COUNTIFS(Table2[Year], "USA")</f>
        <v>0</v>
      </c>
    </row>
    <row r="4460" spans="1:14" x14ac:dyDescent="0.35">
      <c r="A4460" s="8" t="s">
        <v>18</v>
      </c>
      <c r="B4460" s="9">
        <v>2023</v>
      </c>
      <c r="C4460" s="8" t="s">
        <v>15</v>
      </c>
      <c r="D4460" s="9">
        <v>18477.47</v>
      </c>
      <c r="E4460" s="10">
        <v>16169.26</v>
      </c>
      <c r="F4460" s="10">
        <f>IFERROR(Table2[[#This Row],[Economic loss ($ million)]]*1000000 / Table2[[#This Row],[Total Waste (tons)]], NA())</f>
        <v>875079.75929605076</v>
      </c>
      <c r="G4460" s="10" t="str">
        <f t="shared" si="69"/>
        <v>Low</v>
      </c>
      <c r="H4460" s="10">
        <v>189.68</v>
      </c>
      <c r="I4460" s="10">
        <f>IFERROR(Table2[[#This Row],[Total Waste (tons)]] / (Table2[[#This Row],[Population (million)]]*1000), NA())</f>
        <v>0.15891863765373701</v>
      </c>
      <c r="J4460" s="10">
        <v>116.27</v>
      </c>
      <c r="K4460" s="10">
        <f>IFERROR(Table2[[#This Row],[Total Waste (tons)]] * Table2[[#This Row],[Household waste (%)]], NA())</f>
        <v>1148189.9858000001</v>
      </c>
      <c r="L4460" s="10">
        <v>62.14</v>
      </c>
      <c r="M4460" s="10">
        <f>SUMIFS(Table2[Household waste (%)], Table2[Country], "Australia", Table2[Year], 2020)</f>
        <v>1412.17</v>
      </c>
      <c r="N4460" s="10">
        <f>COUNTIFS(Table2[Year], "USA")</f>
        <v>0</v>
      </c>
    </row>
    <row r="4461" spans="1:14" x14ac:dyDescent="0.35">
      <c r="A4461" s="11" t="s">
        <v>31</v>
      </c>
      <c r="B4461" s="12">
        <v>2024</v>
      </c>
      <c r="C4461" s="11" t="s">
        <v>11</v>
      </c>
      <c r="D4461" s="12">
        <v>23781.08</v>
      </c>
      <c r="E4461" s="13">
        <v>20518.47</v>
      </c>
      <c r="F4461" s="13">
        <f>IFERROR(Table2[[#This Row],[Economic loss ($ million)]]*1000000 / Table2[[#This Row],[Total Waste (tons)]], NA())</f>
        <v>862806.48313701479</v>
      </c>
      <c r="G4461" s="13" t="str">
        <f t="shared" si="69"/>
        <v>Low</v>
      </c>
      <c r="H4461" s="13">
        <v>95.72</v>
      </c>
      <c r="I4461" s="13">
        <f>IFERROR(Table2[[#This Row],[Total Waste (tons)]] / (Table2[[#This Row],[Population (million)]]*1000), NA())</f>
        <v>0.10781158763260495</v>
      </c>
      <c r="J4461" s="13">
        <v>220.58</v>
      </c>
      <c r="K4461" s="13">
        <f>IFERROR(Table2[[#This Row],[Total Waste (tons)]] * Table2[[#This Row],[Household waste (%)]], NA())</f>
        <v>1486793.1216000002</v>
      </c>
      <c r="L4461" s="13">
        <v>62.52</v>
      </c>
      <c r="M4461" s="10">
        <f>SUMIFS(Table2[Household waste (%)], Table2[Country], "Australia", Table2[Year], 2020)</f>
        <v>1412.17</v>
      </c>
      <c r="N4461" s="10">
        <f>COUNTIFS(Table2[Year], "USA")</f>
        <v>0</v>
      </c>
    </row>
    <row r="4462" spans="1:14" x14ac:dyDescent="0.35">
      <c r="A4462" s="8" t="s">
        <v>27</v>
      </c>
      <c r="B4462" s="9">
        <v>2021</v>
      </c>
      <c r="C4462" s="8" t="s">
        <v>20</v>
      </c>
      <c r="D4462" s="9">
        <v>24407.25</v>
      </c>
      <c r="E4462" s="10">
        <v>23085.93</v>
      </c>
      <c r="F4462" s="10">
        <f>IFERROR(Table2[[#This Row],[Economic loss ($ million)]]*1000000 / Table2[[#This Row],[Total Waste (tons)]], NA())</f>
        <v>945863.6265863626</v>
      </c>
      <c r="G4462" s="10" t="str">
        <f t="shared" si="69"/>
        <v>Low</v>
      </c>
      <c r="H4462" s="10">
        <v>27.03</v>
      </c>
      <c r="I4462" s="10">
        <f>IFERROR(Table2[[#This Row],[Total Waste (tons)]] / (Table2[[#This Row],[Population (million)]]*1000), NA())</f>
        <v>2.5286722198048114E-2</v>
      </c>
      <c r="J4462" s="10">
        <v>965.22</v>
      </c>
      <c r="K4462" s="10">
        <f>IFERROR(Table2[[#This Row],[Total Waste (tons)]] * Table2[[#This Row],[Household waste (%)]], NA())</f>
        <v>884518.74</v>
      </c>
      <c r="L4462" s="10">
        <v>36.24</v>
      </c>
      <c r="M4462" s="10">
        <f>SUMIFS(Table2[Household waste (%)], Table2[Country], "Australia", Table2[Year], 2020)</f>
        <v>1412.17</v>
      </c>
      <c r="N4462" s="10">
        <f>COUNTIFS(Table2[Year], "USA")</f>
        <v>0</v>
      </c>
    </row>
    <row r="4463" spans="1:14" x14ac:dyDescent="0.35">
      <c r="A4463" s="11" t="s">
        <v>29</v>
      </c>
      <c r="B4463" s="12">
        <v>2018</v>
      </c>
      <c r="C4463" s="11" t="s">
        <v>19</v>
      </c>
      <c r="D4463" s="12">
        <v>10143.42</v>
      </c>
      <c r="E4463" s="13">
        <v>8282.51</v>
      </c>
      <c r="F4463" s="13">
        <f>IFERROR(Table2[[#This Row],[Economic loss ($ million)]]*1000000 / Table2[[#This Row],[Total Waste (tons)]], NA())</f>
        <v>816540.18072799908</v>
      </c>
      <c r="G4463" s="13" t="str">
        <f t="shared" si="69"/>
        <v>Low</v>
      </c>
      <c r="H4463" s="13">
        <v>122.22</v>
      </c>
      <c r="I4463" s="13">
        <f>IFERROR(Table2[[#This Row],[Total Waste (tons)]] / (Table2[[#This Row],[Population (million)]]*1000), NA())</f>
        <v>1.2137487884553254E-2</v>
      </c>
      <c r="J4463" s="13">
        <v>835.71</v>
      </c>
      <c r="K4463" s="13">
        <f>IFERROR(Table2[[#This Row],[Total Waste (tons)]] * Table2[[#This Row],[Household waste (%)]], NA())</f>
        <v>474509.1876</v>
      </c>
      <c r="L4463" s="13">
        <v>46.78</v>
      </c>
      <c r="M4463" s="10">
        <f>SUMIFS(Table2[Household waste (%)], Table2[Country], "Australia", Table2[Year], 2020)</f>
        <v>1412.17</v>
      </c>
      <c r="N4463" s="10">
        <f>COUNTIFS(Table2[Year], "USA")</f>
        <v>0</v>
      </c>
    </row>
    <row r="4464" spans="1:14" x14ac:dyDescent="0.35">
      <c r="A4464" s="8" t="s">
        <v>28</v>
      </c>
      <c r="B4464" s="9">
        <v>2023</v>
      </c>
      <c r="C4464" s="8" t="s">
        <v>11</v>
      </c>
      <c r="D4464" s="9">
        <v>42517.89</v>
      </c>
      <c r="E4464" s="10">
        <v>45806.9</v>
      </c>
      <c r="F4464" s="10">
        <f>IFERROR(Table2[[#This Row],[Economic loss ($ million)]]*1000000 / Table2[[#This Row],[Total Waste (tons)]], NA())</f>
        <v>1077355.9083011881</v>
      </c>
      <c r="G4464" s="10" t="str">
        <f t="shared" si="69"/>
        <v>Medium</v>
      </c>
      <c r="H4464" s="10">
        <v>40.380000000000003</v>
      </c>
      <c r="I4464" s="10">
        <f>IFERROR(Table2[[#This Row],[Total Waste (tons)]] / (Table2[[#This Row],[Population (million)]]*1000), NA())</f>
        <v>3.7969521070915078E-2</v>
      </c>
      <c r="J4464" s="10">
        <v>1119.79</v>
      </c>
      <c r="K4464" s="10">
        <f>IFERROR(Table2[[#This Row],[Total Waste (tons)]] * Table2[[#This Row],[Household waste (%)]], NA())</f>
        <v>1695188.2742999999</v>
      </c>
      <c r="L4464" s="10">
        <v>39.869999999999997</v>
      </c>
      <c r="M4464" s="10">
        <f>SUMIFS(Table2[Household waste (%)], Table2[Country], "Australia", Table2[Year], 2020)</f>
        <v>1412.17</v>
      </c>
      <c r="N4464" s="10">
        <f>COUNTIFS(Table2[Year], "USA")</f>
        <v>0</v>
      </c>
    </row>
    <row r="4465" spans="1:14" x14ac:dyDescent="0.35">
      <c r="A4465" s="11" t="s">
        <v>28</v>
      </c>
      <c r="B4465" s="12">
        <v>2021</v>
      </c>
      <c r="C4465" s="11" t="s">
        <v>20</v>
      </c>
      <c r="D4465" s="12">
        <v>24957.79</v>
      </c>
      <c r="E4465" s="13">
        <v>23552.71</v>
      </c>
      <c r="F4465" s="13">
        <f>IFERROR(Table2[[#This Row],[Economic loss ($ million)]]*1000000 / Table2[[#This Row],[Total Waste (tons)]], NA())</f>
        <v>943701.74602799362</v>
      </c>
      <c r="G4465" s="13" t="str">
        <f t="shared" si="69"/>
        <v>Low</v>
      </c>
      <c r="H4465" s="13">
        <v>44.93</v>
      </c>
      <c r="I4465" s="13">
        <f>IFERROR(Table2[[#This Row],[Total Waste (tons)]] / (Table2[[#This Row],[Population (million)]]*1000), NA())</f>
        <v>3.3979292035398234E-2</v>
      </c>
      <c r="J4465" s="13">
        <v>734.5</v>
      </c>
      <c r="K4465" s="13">
        <f>IFERROR(Table2[[#This Row],[Total Waste (tons)]] * Table2[[#This Row],[Household waste (%)]], NA())</f>
        <v>842824.56830000016</v>
      </c>
      <c r="L4465" s="13">
        <v>33.770000000000003</v>
      </c>
      <c r="M4465" s="10">
        <f>SUMIFS(Table2[Household waste (%)], Table2[Country], "Australia", Table2[Year], 2020)</f>
        <v>1412.17</v>
      </c>
      <c r="N4465" s="10">
        <f>COUNTIFS(Table2[Year], "USA")</f>
        <v>0</v>
      </c>
    </row>
    <row r="4466" spans="1:14" x14ac:dyDescent="0.35">
      <c r="A4466" s="8" t="s">
        <v>18</v>
      </c>
      <c r="B4466" s="9">
        <v>2022</v>
      </c>
      <c r="C4466" s="8" t="s">
        <v>9</v>
      </c>
      <c r="D4466" s="9">
        <v>37787.32</v>
      </c>
      <c r="E4466" s="10">
        <v>41231.550000000003</v>
      </c>
      <c r="F4466" s="10">
        <f>IFERROR(Table2[[#This Row],[Economic loss ($ million)]]*1000000 / Table2[[#This Row],[Total Waste (tons)]], NA())</f>
        <v>1091147.7712629528</v>
      </c>
      <c r="G4466" s="10" t="str">
        <f t="shared" si="69"/>
        <v>Medium</v>
      </c>
      <c r="H4466" s="10">
        <v>83.06</v>
      </c>
      <c r="I4466" s="10">
        <f>IFERROR(Table2[[#This Row],[Total Waste (tons)]] / (Table2[[#This Row],[Population (million)]]*1000), NA())</f>
        <v>0.16959436291010277</v>
      </c>
      <c r="J4466" s="10">
        <v>222.81</v>
      </c>
      <c r="K4466" s="10">
        <f>IFERROR(Table2[[#This Row],[Total Waste (tons)]] * Table2[[#This Row],[Household waste (%)]], NA())</f>
        <v>1904480.9279999998</v>
      </c>
      <c r="L4466" s="10">
        <v>50.4</v>
      </c>
      <c r="M4466" s="10">
        <f>SUMIFS(Table2[Household waste (%)], Table2[Country], "Australia", Table2[Year], 2020)</f>
        <v>1412.17</v>
      </c>
      <c r="N4466" s="10">
        <f>COUNTIFS(Table2[Year], "USA")</f>
        <v>0</v>
      </c>
    </row>
    <row r="4467" spans="1:14" x14ac:dyDescent="0.35">
      <c r="A4467" s="11" t="s">
        <v>12</v>
      </c>
      <c r="B4467" s="12">
        <v>2018</v>
      </c>
      <c r="C4467" s="11" t="s">
        <v>15</v>
      </c>
      <c r="D4467" s="12">
        <v>15418.31</v>
      </c>
      <c r="E4467" s="13">
        <v>14446.9</v>
      </c>
      <c r="F4467" s="13">
        <f>IFERROR(Table2[[#This Row],[Economic loss ($ million)]]*1000000 / Table2[[#This Row],[Total Waste (tons)]], NA())</f>
        <v>936996.33747148688</v>
      </c>
      <c r="G4467" s="13" t="str">
        <f t="shared" si="69"/>
        <v>Low</v>
      </c>
      <c r="H4467" s="13">
        <v>85.5</v>
      </c>
      <c r="I4467" s="13">
        <f>IFERROR(Table2[[#This Row],[Total Waste (tons)]] / (Table2[[#This Row],[Population (million)]]*1000), NA())</f>
        <v>0.86668409218662168</v>
      </c>
      <c r="J4467" s="13">
        <v>17.79</v>
      </c>
      <c r="K4467" s="13">
        <f>IFERROR(Table2[[#This Row],[Total Waste (tons)]] * Table2[[#This Row],[Household waste (%)]], NA())</f>
        <v>486756.04670000001</v>
      </c>
      <c r="L4467" s="13">
        <v>31.57</v>
      </c>
      <c r="M4467" s="10">
        <f>SUMIFS(Table2[Household waste (%)], Table2[Country], "Australia", Table2[Year], 2020)</f>
        <v>1412.17</v>
      </c>
      <c r="N4467" s="10">
        <f>COUNTIFS(Table2[Year], "USA")</f>
        <v>0</v>
      </c>
    </row>
    <row r="4468" spans="1:14" x14ac:dyDescent="0.35">
      <c r="A4468" s="8" t="s">
        <v>32</v>
      </c>
      <c r="B4468" s="9">
        <v>2023</v>
      </c>
      <c r="C4468" s="8" t="s">
        <v>13</v>
      </c>
      <c r="D4468" s="9">
        <v>23820.09</v>
      </c>
      <c r="E4468" s="10">
        <v>22406.26</v>
      </c>
      <c r="F4468" s="10">
        <f>IFERROR(Table2[[#This Row],[Economic loss ($ million)]]*1000000 / Table2[[#This Row],[Total Waste (tons)]], NA())</f>
        <v>940645.48034873081</v>
      </c>
      <c r="G4468" s="10" t="str">
        <f t="shared" si="69"/>
        <v>Low</v>
      </c>
      <c r="H4468" s="10">
        <v>123.31</v>
      </c>
      <c r="I4468" s="10">
        <f>IFERROR(Table2[[#This Row],[Total Waste (tons)]] / (Table2[[#This Row],[Population (million)]]*1000), NA())</f>
        <v>1.7472632181210025E-2</v>
      </c>
      <c r="J4468" s="10">
        <v>1363.28</v>
      </c>
      <c r="K4468" s="10">
        <f>IFERROR(Table2[[#This Row],[Total Waste (tons)]] * Table2[[#This Row],[Household waste (%)]], NA())</f>
        <v>1341785.6697</v>
      </c>
      <c r="L4468" s="10">
        <v>56.33</v>
      </c>
      <c r="M4468" s="10">
        <f>SUMIFS(Table2[Household waste (%)], Table2[Country], "Australia", Table2[Year], 2020)</f>
        <v>1412.17</v>
      </c>
      <c r="N4468" s="10">
        <f>COUNTIFS(Table2[Year], "USA")</f>
        <v>0</v>
      </c>
    </row>
    <row r="4469" spans="1:14" x14ac:dyDescent="0.35">
      <c r="A4469" s="11" t="s">
        <v>35</v>
      </c>
      <c r="B4469" s="12">
        <v>2023</v>
      </c>
      <c r="C4469" s="11" t="s">
        <v>13</v>
      </c>
      <c r="D4469" s="12">
        <v>38824.25</v>
      </c>
      <c r="E4469" s="13">
        <v>31165.16</v>
      </c>
      <c r="F4469" s="13">
        <f>IFERROR(Table2[[#This Row],[Economic loss ($ million)]]*1000000 / Table2[[#This Row],[Total Waste (tons)]], NA())</f>
        <v>802724.070651719</v>
      </c>
      <c r="G4469" s="13" t="str">
        <f t="shared" si="69"/>
        <v>Low</v>
      </c>
      <c r="H4469" s="13">
        <v>89.32</v>
      </c>
      <c r="I4469" s="13">
        <f>IFERROR(Table2[[#This Row],[Total Waste (tons)]] / (Table2[[#This Row],[Population (million)]]*1000), NA())</f>
        <v>3.35910935377534E-2</v>
      </c>
      <c r="J4469" s="13">
        <v>1155.79</v>
      </c>
      <c r="K4469" s="13">
        <f>IFERROR(Table2[[#This Row],[Total Waste (tons)]] * Table2[[#This Row],[Household waste (%)]], NA())</f>
        <v>2628401.7250000001</v>
      </c>
      <c r="L4469" s="13">
        <v>67.7</v>
      </c>
      <c r="M4469" s="10">
        <f>SUMIFS(Table2[Household waste (%)], Table2[Country], "Australia", Table2[Year], 2020)</f>
        <v>1412.17</v>
      </c>
      <c r="N4469" s="10">
        <f>COUNTIFS(Table2[Year], "USA")</f>
        <v>0</v>
      </c>
    </row>
    <row r="4470" spans="1:14" x14ac:dyDescent="0.35">
      <c r="A4470" s="8" t="s">
        <v>26</v>
      </c>
      <c r="B4470" s="9">
        <v>2023</v>
      </c>
      <c r="C4470" s="8" t="s">
        <v>13</v>
      </c>
      <c r="D4470" s="9">
        <v>38384.300000000003</v>
      </c>
      <c r="E4470" s="10">
        <v>41110.120000000003</v>
      </c>
      <c r="F4470" s="10">
        <f>IFERROR(Table2[[#This Row],[Economic loss ($ million)]]*1000000 / Table2[[#This Row],[Total Waste (tons)]], NA())</f>
        <v>1071013.9301745766</v>
      </c>
      <c r="G4470" s="10" t="str">
        <f t="shared" si="69"/>
        <v>Medium</v>
      </c>
      <c r="H4470" s="10">
        <v>155.28</v>
      </c>
      <c r="I4470" s="10">
        <f>IFERROR(Table2[[#This Row],[Total Waste (tons)]] / (Table2[[#This Row],[Population (million)]]*1000), NA())</f>
        <v>0.12717191796706756</v>
      </c>
      <c r="J4470" s="10">
        <v>301.83</v>
      </c>
      <c r="K4470" s="10">
        <f>IFERROR(Table2[[#This Row],[Total Waste (tons)]] * Table2[[#This Row],[Household waste (%)]], NA())</f>
        <v>1624423.5760000001</v>
      </c>
      <c r="L4470" s="10">
        <v>42.32</v>
      </c>
      <c r="M4470" s="10">
        <f>SUMIFS(Table2[Household waste (%)], Table2[Country], "Australia", Table2[Year], 2020)</f>
        <v>1412.17</v>
      </c>
      <c r="N4470" s="10">
        <f>COUNTIFS(Table2[Year], "USA")</f>
        <v>0</v>
      </c>
    </row>
    <row r="4471" spans="1:14" x14ac:dyDescent="0.35">
      <c r="A4471" s="11" t="s">
        <v>26</v>
      </c>
      <c r="B4471" s="12">
        <v>2020</v>
      </c>
      <c r="C4471" s="11" t="s">
        <v>19</v>
      </c>
      <c r="D4471" s="12">
        <v>44864.56</v>
      </c>
      <c r="E4471" s="13">
        <v>46271.11</v>
      </c>
      <c r="F4471" s="13">
        <f>IFERROR(Table2[[#This Row],[Economic loss ($ million)]]*1000000 / Table2[[#This Row],[Total Waste (tons)]], NA())</f>
        <v>1031351.0262889016</v>
      </c>
      <c r="G4471" s="13" t="str">
        <f t="shared" si="69"/>
        <v>Medium</v>
      </c>
      <c r="H4471" s="13">
        <v>46.66</v>
      </c>
      <c r="I4471" s="13">
        <f>IFERROR(Table2[[#This Row],[Total Waste (tons)]] / (Table2[[#This Row],[Population (million)]]*1000), NA())</f>
        <v>5.8800980353608825E-2</v>
      </c>
      <c r="J4471" s="13">
        <v>762.99</v>
      </c>
      <c r="K4471" s="13">
        <f>IFERROR(Table2[[#This Row],[Total Waste (tons)]] * Table2[[#This Row],[Household waste (%)]], NA())</f>
        <v>1614226.8687999998</v>
      </c>
      <c r="L4471" s="13">
        <v>35.979999999999997</v>
      </c>
      <c r="M4471" s="10">
        <f>SUMIFS(Table2[Household waste (%)], Table2[Country], "Australia", Table2[Year], 2020)</f>
        <v>1412.17</v>
      </c>
      <c r="N4471" s="10">
        <f>COUNTIFS(Table2[Year], "USA")</f>
        <v>0</v>
      </c>
    </row>
    <row r="4472" spans="1:14" x14ac:dyDescent="0.35">
      <c r="A4472" s="8" t="s">
        <v>28</v>
      </c>
      <c r="B4472" s="9">
        <v>2023</v>
      </c>
      <c r="C4472" s="8" t="s">
        <v>9</v>
      </c>
      <c r="D4472" s="9">
        <v>26493.15</v>
      </c>
      <c r="E4472" s="10">
        <v>24338.43</v>
      </c>
      <c r="F4472" s="10">
        <f>IFERROR(Table2[[#This Row],[Economic loss ($ million)]]*1000000 / Table2[[#This Row],[Total Waste (tons)]], NA())</f>
        <v>918668.78796972043</v>
      </c>
      <c r="G4472" s="10" t="str">
        <f t="shared" si="69"/>
        <v>Low</v>
      </c>
      <c r="H4472" s="10">
        <v>68.05</v>
      </c>
      <c r="I4472" s="10">
        <f>IFERROR(Table2[[#This Row],[Total Waste (tons)]] / (Table2[[#This Row],[Population (million)]]*1000), NA())</f>
        <v>2.9640695449815957E-2</v>
      </c>
      <c r="J4472" s="10">
        <v>893.81</v>
      </c>
      <c r="K4472" s="10">
        <f>IFERROR(Table2[[#This Row],[Total Waste (tons)]] * Table2[[#This Row],[Household waste (%)]], NA())</f>
        <v>1852930.9110000001</v>
      </c>
      <c r="L4472" s="10">
        <v>69.94</v>
      </c>
      <c r="M4472" s="10">
        <f>SUMIFS(Table2[Household waste (%)], Table2[Country], "Australia", Table2[Year], 2020)</f>
        <v>1412.17</v>
      </c>
      <c r="N4472" s="10">
        <f>COUNTIFS(Table2[Year], "USA")</f>
        <v>0</v>
      </c>
    </row>
    <row r="4473" spans="1:14" x14ac:dyDescent="0.35">
      <c r="A4473" s="11" t="s">
        <v>29</v>
      </c>
      <c r="B4473" s="12">
        <v>2023</v>
      </c>
      <c r="C4473" s="11" t="s">
        <v>20</v>
      </c>
      <c r="D4473" s="12">
        <v>22081.35</v>
      </c>
      <c r="E4473" s="13">
        <v>21954.34</v>
      </c>
      <c r="F4473" s="13">
        <f>IFERROR(Table2[[#This Row],[Economic loss ($ million)]]*1000000 / Table2[[#This Row],[Total Waste (tons)]], NA())</f>
        <v>994248.08718669834</v>
      </c>
      <c r="G4473" s="13" t="str">
        <f t="shared" si="69"/>
        <v>Medium</v>
      </c>
      <c r="H4473" s="13">
        <v>64.900000000000006</v>
      </c>
      <c r="I4473" s="13">
        <f>IFERROR(Table2[[#This Row],[Total Waste (tons)]] / (Table2[[#This Row],[Population (million)]]*1000), NA())</f>
        <v>5.2866668262784904E-2</v>
      </c>
      <c r="J4473" s="13">
        <v>417.68</v>
      </c>
      <c r="K4473" s="13">
        <f>IFERROR(Table2[[#This Row],[Total Waste (tons)]] * Table2[[#This Row],[Household waste (%)]], NA())</f>
        <v>1262169.9659999998</v>
      </c>
      <c r="L4473" s="13">
        <v>57.16</v>
      </c>
      <c r="M4473" s="10">
        <f>SUMIFS(Table2[Household waste (%)], Table2[Country], "Australia", Table2[Year], 2020)</f>
        <v>1412.17</v>
      </c>
      <c r="N4473" s="10">
        <f>COUNTIFS(Table2[Year], "USA")</f>
        <v>0</v>
      </c>
    </row>
    <row r="4474" spans="1:14" x14ac:dyDescent="0.35">
      <c r="A4474" s="8" t="s">
        <v>23</v>
      </c>
      <c r="B4474" s="9">
        <v>2022</v>
      </c>
      <c r="C4474" s="8" t="s">
        <v>19</v>
      </c>
      <c r="D4474" s="9">
        <v>5754.96</v>
      </c>
      <c r="E4474" s="10">
        <v>5176.17</v>
      </c>
      <c r="F4474" s="10">
        <f>IFERROR(Table2[[#This Row],[Economic loss ($ million)]]*1000000 / Table2[[#This Row],[Total Waste (tons)]], NA())</f>
        <v>899427.6241711498</v>
      </c>
      <c r="G4474" s="10" t="str">
        <f t="shared" si="69"/>
        <v>Low</v>
      </c>
      <c r="H4474" s="10">
        <v>138.03</v>
      </c>
      <c r="I4474" s="10">
        <f>IFERROR(Table2[[#This Row],[Total Waste (tons)]] / (Table2[[#This Row],[Population (million)]]*1000), NA())</f>
        <v>6.5690641158811514E-3</v>
      </c>
      <c r="J4474" s="10">
        <v>876.07</v>
      </c>
      <c r="K4474" s="10">
        <f>IFERROR(Table2[[#This Row],[Total Waste (tons)]] * Table2[[#This Row],[Household waste (%)]], NA())</f>
        <v>274914.43920000002</v>
      </c>
      <c r="L4474" s="10">
        <v>47.77</v>
      </c>
      <c r="M4474" s="10">
        <f>SUMIFS(Table2[Household waste (%)], Table2[Country], "Australia", Table2[Year], 2020)</f>
        <v>1412.17</v>
      </c>
      <c r="N4474" s="10">
        <f>COUNTIFS(Table2[Year], "USA")</f>
        <v>0</v>
      </c>
    </row>
    <row r="4475" spans="1:14" x14ac:dyDescent="0.35">
      <c r="A4475" s="11" t="s">
        <v>27</v>
      </c>
      <c r="B4475" s="12">
        <v>2024</v>
      </c>
      <c r="C4475" s="11" t="s">
        <v>13</v>
      </c>
      <c r="D4475" s="12">
        <v>48061.2</v>
      </c>
      <c r="E4475" s="13">
        <v>40348.26</v>
      </c>
      <c r="F4475" s="13">
        <f>IFERROR(Table2[[#This Row],[Economic loss ($ million)]]*1000000 / Table2[[#This Row],[Total Waste (tons)]], NA())</f>
        <v>839518.3640857907</v>
      </c>
      <c r="G4475" s="13" t="str">
        <f t="shared" si="69"/>
        <v>Low</v>
      </c>
      <c r="H4475" s="13">
        <v>102.55</v>
      </c>
      <c r="I4475" s="13">
        <f>IFERROR(Table2[[#This Row],[Total Waste (tons)]] / (Table2[[#This Row],[Population (million)]]*1000), NA())</f>
        <v>0.32456239870340353</v>
      </c>
      <c r="J4475" s="13">
        <v>148.08000000000001</v>
      </c>
      <c r="K4475" s="13">
        <f>IFERROR(Table2[[#This Row],[Total Waste (tons)]] * Table2[[#This Row],[Household waste (%)]], NA())</f>
        <v>3261433.0319999997</v>
      </c>
      <c r="L4475" s="13">
        <v>67.86</v>
      </c>
      <c r="M4475" s="10">
        <f>SUMIFS(Table2[Household waste (%)], Table2[Country], "Australia", Table2[Year], 2020)</f>
        <v>1412.17</v>
      </c>
      <c r="N4475" s="10">
        <f>COUNTIFS(Table2[Year], "USA")</f>
        <v>0</v>
      </c>
    </row>
    <row r="4476" spans="1:14" x14ac:dyDescent="0.35">
      <c r="A4476" s="8" t="s">
        <v>16</v>
      </c>
      <c r="B4476" s="9">
        <v>2019</v>
      </c>
      <c r="C4476" s="8" t="s">
        <v>13</v>
      </c>
      <c r="D4476" s="9">
        <v>22082.54</v>
      </c>
      <c r="E4476" s="10">
        <v>26283.89</v>
      </c>
      <c r="F4476" s="10">
        <f>IFERROR(Table2[[#This Row],[Economic loss ($ million)]]*1000000 / Table2[[#This Row],[Total Waste (tons)]], NA())</f>
        <v>1190256.6462010257</v>
      </c>
      <c r="G4476" s="10" t="str">
        <f t="shared" si="69"/>
        <v>High</v>
      </c>
      <c r="H4476" s="10">
        <v>146.74</v>
      </c>
      <c r="I4476" s="10">
        <f>IFERROR(Table2[[#This Row],[Total Waste (tons)]] / (Table2[[#This Row],[Population (million)]]*1000), NA())</f>
        <v>2.0194551390501973E-2</v>
      </c>
      <c r="J4476" s="10">
        <v>1093.49</v>
      </c>
      <c r="K4476" s="10">
        <f>IFERROR(Table2[[#This Row],[Total Waste (tons)]] * Table2[[#This Row],[Household waste (%)]], NA())</f>
        <v>1020434.1734000001</v>
      </c>
      <c r="L4476" s="10">
        <v>46.21</v>
      </c>
      <c r="M4476" s="10">
        <f>SUMIFS(Table2[Household waste (%)], Table2[Country], "Australia", Table2[Year], 2020)</f>
        <v>1412.17</v>
      </c>
      <c r="N4476" s="10">
        <f>COUNTIFS(Table2[Year], "USA")</f>
        <v>0</v>
      </c>
    </row>
    <row r="4477" spans="1:14" x14ac:dyDescent="0.35">
      <c r="A4477" s="11" t="s">
        <v>21</v>
      </c>
      <c r="B4477" s="12">
        <v>2024</v>
      </c>
      <c r="C4477" s="11" t="s">
        <v>9</v>
      </c>
      <c r="D4477" s="12">
        <v>14884.47</v>
      </c>
      <c r="E4477" s="13">
        <v>16805.560000000001</v>
      </c>
      <c r="F4477" s="13">
        <f>IFERROR(Table2[[#This Row],[Economic loss ($ million)]]*1000000 / Table2[[#This Row],[Total Waste (tons)]], NA())</f>
        <v>1129066.7386880422</v>
      </c>
      <c r="G4477" s="13" t="str">
        <f t="shared" si="69"/>
        <v>High</v>
      </c>
      <c r="H4477" s="13">
        <v>33.18</v>
      </c>
      <c r="I4477" s="13">
        <f>IFERROR(Table2[[#This Row],[Total Waste (tons)]] / (Table2[[#This Row],[Population (million)]]*1000), NA())</f>
        <v>3.4819102648077103E-2</v>
      </c>
      <c r="J4477" s="13">
        <v>427.48</v>
      </c>
      <c r="K4477" s="13">
        <f>IFERROR(Table2[[#This Row],[Total Waste (tons)]] * Table2[[#This Row],[Household waste (%)]], NA())</f>
        <v>907952.66999999993</v>
      </c>
      <c r="L4477" s="13">
        <v>61</v>
      </c>
      <c r="M4477" s="10">
        <f>SUMIFS(Table2[Household waste (%)], Table2[Country], "Australia", Table2[Year], 2020)</f>
        <v>1412.17</v>
      </c>
      <c r="N4477" s="10">
        <f>COUNTIFS(Table2[Year], "USA")</f>
        <v>0</v>
      </c>
    </row>
    <row r="4478" spans="1:14" x14ac:dyDescent="0.35">
      <c r="A4478" s="8" t="s">
        <v>10</v>
      </c>
      <c r="B4478" s="9">
        <v>2023</v>
      </c>
      <c r="C4478" s="8" t="s">
        <v>13</v>
      </c>
      <c r="D4478" s="9">
        <v>6932.17</v>
      </c>
      <c r="E4478" s="10">
        <v>5755.96</v>
      </c>
      <c r="F4478" s="10">
        <f>IFERROR(Table2[[#This Row],[Economic loss ($ million)]]*1000000 / Table2[[#This Row],[Total Waste (tons)]], NA())</f>
        <v>830325.85755975405</v>
      </c>
      <c r="G4478" s="10" t="str">
        <f t="shared" si="69"/>
        <v>Low</v>
      </c>
      <c r="H4478" s="10">
        <v>98.51</v>
      </c>
      <c r="I4478" s="10">
        <f>IFERROR(Table2[[#This Row],[Total Waste (tons)]] / (Table2[[#This Row],[Population (million)]]*1000), NA())</f>
        <v>8.0386965849133189E-3</v>
      </c>
      <c r="J4478" s="10">
        <v>862.35</v>
      </c>
      <c r="K4478" s="10">
        <f>IFERROR(Table2[[#This Row],[Total Waste (tons)]] * Table2[[#This Row],[Household waste (%)]], NA())</f>
        <v>316245.59539999999</v>
      </c>
      <c r="L4478" s="10">
        <v>45.62</v>
      </c>
      <c r="M4478" s="10">
        <f>SUMIFS(Table2[Household waste (%)], Table2[Country], "Australia", Table2[Year], 2020)</f>
        <v>1412.17</v>
      </c>
      <c r="N4478" s="10">
        <f>COUNTIFS(Table2[Year], "USA")</f>
        <v>0</v>
      </c>
    </row>
    <row r="4479" spans="1:14" x14ac:dyDescent="0.35">
      <c r="A4479" s="11" t="s">
        <v>29</v>
      </c>
      <c r="B4479" s="12">
        <v>2018</v>
      </c>
      <c r="C4479" s="11" t="s">
        <v>22</v>
      </c>
      <c r="D4479" s="12">
        <v>41164.11</v>
      </c>
      <c r="E4479" s="13">
        <v>44860.98</v>
      </c>
      <c r="F4479" s="13">
        <f>IFERROR(Table2[[#This Row],[Economic loss ($ million)]]*1000000 / Table2[[#This Row],[Total Waste (tons)]], NA())</f>
        <v>1089808.0876763763</v>
      </c>
      <c r="G4479" s="13" t="str">
        <f t="shared" si="69"/>
        <v>Medium</v>
      </c>
      <c r="H4479" s="13">
        <v>118.7</v>
      </c>
      <c r="I4479" s="13">
        <f>IFERROR(Table2[[#This Row],[Total Waste (tons)]] / (Table2[[#This Row],[Population (million)]]*1000), NA())</f>
        <v>3.9373030827650195E-2</v>
      </c>
      <c r="J4479" s="13">
        <v>1045.49</v>
      </c>
      <c r="K4479" s="13">
        <f>IFERROR(Table2[[#This Row],[Total Waste (tons)]] * Table2[[#This Row],[Household waste (%)]], NA())</f>
        <v>2429505.7722</v>
      </c>
      <c r="L4479" s="13">
        <v>59.02</v>
      </c>
      <c r="M4479" s="10">
        <f>SUMIFS(Table2[Household waste (%)], Table2[Country], "Australia", Table2[Year], 2020)</f>
        <v>1412.17</v>
      </c>
      <c r="N4479" s="10">
        <f>COUNTIFS(Table2[Year], "USA")</f>
        <v>0</v>
      </c>
    </row>
    <row r="4480" spans="1:14" x14ac:dyDescent="0.35">
      <c r="A4480" s="8" t="s">
        <v>31</v>
      </c>
      <c r="B4480" s="9">
        <v>2022</v>
      </c>
      <c r="C4480" s="8" t="s">
        <v>22</v>
      </c>
      <c r="D4480" s="9">
        <v>13640.73</v>
      </c>
      <c r="E4480" s="10">
        <v>12172.06</v>
      </c>
      <c r="F4480" s="10">
        <f>IFERROR(Table2[[#This Row],[Economic loss ($ million)]]*1000000 / Table2[[#This Row],[Total Waste (tons)]], NA())</f>
        <v>892332.00862417195</v>
      </c>
      <c r="G4480" s="10" t="str">
        <f t="shared" si="69"/>
        <v>Low</v>
      </c>
      <c r="H4480" s="10">
        <v>193.59</v>
      </c>
      <c r="I4480" s="10">
        <f>IFERROR(Table2[[#This Row],[Total Waste (tons)]] / (Table2[[#This Row],[Population (million)]]*1000), NA())</f>
        <v>1.5504881957784421E-2</v>
      </c>
      <c r="J4480" s="10">
        <v>879.77</v>
      </c>
      <c r="K4480" s="10">
        <f>IFERROR(Table2[[#This Row],[Total Waste (tons)]] * Table2[[#This Row],[Household waste (%)]], NA())</f>
        <v>781886.64359999995</v>
      </c>
      <c r="L4480" s="10">
        <v>57.32</v>
      </c>
      <c r="M4480" s="10">
        <f>SUMIFS(Table2[Household waste (%)], Table2[Country], "Australia", Table2[Year], 2020)</f>
        <v>1412.17</v>
      </c>
      <c r="N4480" s="10">
        <f>COUNTIFS(Table2[Year], "USA")</f>
        <v>0</v>
      </c>
    </row>
    <row r="4481" spans="1:14" x14ac:dyDescent="0.35">
      <c r="A4481" s="11" t="s">
        <v>21</v>
      </c>
      <c r="B4481" s="12">
        <v>2021</v>
      </c>
      <c r="C4481" s="11" t="s">
        <v>9</v>
      </c>
      <c r="D4481" s="12">
        <v>21081.25</v>
      </c>
      <c r="E4481" s="13">
        <v>21851.24</v>
      </c>
      <c r="F4481" s="13">
        <f>IFERROR(Table2[[#This Row],[Economic loss ($ million)]]*1000000 / Table2[[#This Row],[Total Waste (tons)]], NA())</f>
        <v>1036524.873999407</v>
      </c>
      <c r="G4481" s="13" t="str">
        <f t="shared" si="69"/>
        <v>Medium</v>
      </c>
      <c r="H4481" s="13">
        <v>52.68</v>
      </c>
      <c r="I4481" s="13">
        <f>IFERROR(Table2[[#This Row],[Total Waste (tons)]] / (Table2[[#This Row],[Population (million)]]*1000), NA())</f>
        <v>4.2785456242896577E-2</v>
      </c>
      <c r="J4481" s="13">
        <v>492.72</v>
      </c>
      <c r="K4481" s="13">
        <f>IFERROR(Table2[[#This Row],[Total Waste (tons)]] * Table2[[#This Row],[Household waste (%)]], NA())</f>
        <v>692097.4375</v>
      </c>
      <c r="L4481" s="13">
        <v>32.83</v>
      </c>
      <c r="M4481" s="10">
        <f>SUMIFS(Table2[Household waste (%)], Table2[Country], "Australia", Table2[Year], 2020)</f>
        <v>1412.17</v>
      </c>
      <c r="N4481" s="10">
        <f>COUNTIFS(Table2[Year], "USA")</f>
        <v>0</v>
      </c>
    </row>
    <row r="4482" spans="1:14" x14ac:dyDescent="0.35">
      <c r="A4482" s="8" t="s">
        <v>24</v>
      </c>
      <c r="B4482" s="9">
        <v>2022</v>
      </c>
      <c r="C4482" s="8" t="s">
        <v>22</v>
      </c>
      <c r="D4482" s="9">
        <v>43266.7</v>
      </c>
      <c r="E4482" s="10">
        <v>45722.33</v>
      </c>
      <c r="F4482" s="10">
        <f>IFERROR(Table2[[#This Row],[Economic loss ($ million)]]*1000000 / Table2[[#This Row],[Total Waste (tons)]], NA())</f>
        <v>1056755.6573531146</v>
      </c>
      <c r="G4482" s="10" t="str">
        <f t="shared" ref="G4482:G4545" si="70">IF(F4482&gt;1100000,"High",IF(F4482&gt;=950000,"Medium","Low"))</f>
        <v>Medium</v>
      </c>
      <c r="H4482" s="10">
        <v>56.36</v>
      </c>
      <c r="I4482" s="10">
        <f>IFERROR(Table2[[#This Row],[Total Waste (tons)]] / (Table2[[#This Row],[Population (million)]]*1000), NA())</f>
        <v>3.3565576949930953E-2</v>
      </c>
      <c r="J4482" s="10">
        <v>1289.02</v>
      </c>
      <c r="K4482" s="10">
        <f>IFERROR(Table2[[#This Row],[Total Waste (tons)]] * Table2[[#This Row],[Household waste (%)]], NA())</f>
        <v>1386697.7349999999</v>
      </c>
      <c r="L4482" s="10">
        <v>32.049999999999997</v>
      </c>
      <c r="M4482" s="10">
        <f>SUMIFS(Table2[Household waste (%)], Table2[Country], "Australia", Table2[Year], 2020)</f>
        <v>1412.17</v>
      </c>
      <c r="N4482" s="10">
        <f>COUNTIFS(Table2[Year], "USA")</f>
        <v>0</v>
      </c>
    </row>
    <row r="4483" spans="1:14" x14ac:dyDescent="0.35">
      <c r="A4483" s="11" t="s">
        <v>26</v>
      </c>
      <c r="B4483" s="12">
        <v>2020</v>
      </c>
      <c r="C4483" s="11" t="s">
        <v>15</v>
      </c>
      <c r="D4483" s="12">
        <v>44297.88</v>
      </c>
      <c r="E4483" s="13">
        <v>49936.7</v>
      </c>
      <c r="F4483" s="13">
        <f>IFERROR(Table2[[#This Row],[Economic loss ($ million)]]*1000000 / Table2[[#This Row],[Total Waste (tons)]], NA())</f>
        <v>1127293.2248676461</v>
      </c>
      <c r="G4483" s="13" t="str">
        <f t="shared" si="70"/>
        <v>High</v>
      </c>
      <c r="H4483" s="13">
        <v>57.61</v>
      </c>
      <c r="I4483" s="13">
        <f>IFERROR(Table2[[#This Row],[Total Waste (tons)]] / (Table2[[#This Row],[Population (million)]]*1000), NA())</f>
        <v>5.3464986602940107E-2</v>
      </c>
      <c r="J4483" s="13">
        <v>828.54</v>
      </c>
      <c r="K4483" s="13">
        <f>IFERROR(Table2[[#This Row],[Total Waste (tons)]] * Table2[[#This Row],[Household waste (%)]], NA())</f>
        <v>3078702.6599999997</v>
      </c>
      <c r="L4483" s="13">
        <v>69.5</v>
      </c>
      <c r="M4483" s="10">
        <f>SUMIFS(Table2[Household waste (%)], Table2[Country], "Australia", Table2[Year], 2020)</f>
        <v>1412.17</v>
      </c>
      <c r="N4483" s="10">
        <f>COUNTIFS(Table2[Year], "USA")</f>
        <v>0</v>
      </c>
    </row>
    <row r="4484" spans="1:14" x14ac:dyDescent="0.35">
      <c r="A4484" s="8" t="s">
        <v>12</v>
      </c>
      <c r="B4484" s="9">
        <v>2021</v>
      </c>
      <c r="C4484" s="8" t="s">
        <v>25</v>
      </c>
      <c r="D4484" s="9">
        <v>16844.8</v>
      </c>
      <c r="E4484" s="10">
        <v>14205.02</v>
      </c>
      <c r="F4484" s="10">
        <f>IFERROR(Table2[[#This Row],[Economic loss ($ million)]]*1000000 / Table2[[#This Row],[Total Waste (tons)]], NA())</f>
        <v>843288.13639817631</v>
      </c>
      <c r="G4484" s="10" t="str">
        <f t="shared" si="70"/>
        <v>Low</v>
      </c>
      <c r="H4484" s="10">
        <v>104.13</v>
      </c>
      <c r="I4484" s="10">
        <f>IFERROR(Table2[[#This Row],[Total Waste (tons)]] / (Table2[[#This Row],[Population (million)]]*1000), NA())</f>
        <v>2.3186554529312172E-2</v>
      </c>
      <c r="J4484" s="10">
        <v>726.49</v>
      </c>
      <c r="K4484" s="10">
        <f>IFERROR(Table2[[#This Row],[Total Waste (tons)]] * Table2[[#This Row],[Household waste (%)]], NA())</f>
        <v>608939.5199999999</v>
      </c>
      <c r="L4484" s="10">
        <v>36.15</v>
      </c>
      <c r="M4484" s="10">
        <f>SUMIFS(Table2[Household waste (%)], Table2[Country], "Australia", Table2[Year], 2020)</f>
        <v>1412.17</v>
      </c>
      <c r="N4484" s="10">
        <f>COUNTIFS(Table2[Year], "USA")</f>
        <v>0</v>
      </c>
    </row>
    <row r="4485" spans="1:14" x14ac:dyDescent="0.35">
      <c r="A4485" s="11" t="s">
        <v>8</v>
      </c>
      <c r="B4485" s="12">
        <v>2022</v>
      </c>
      <c r="C4485" s="11" t="s">
        <v>20</v>
      </c>
      <c r="D4485" s="12">
        <v>23374.75</v>
      </c>
      <c r="E4485" s="13">
        <v>20755.29</v>
      </c>
      <c r="F4485" s="13">
        <f>IFERROR(Table2[[#This Row],[Economic loss ($ million)]]*1000000 / Table2[[#This Row],[Total Waste (tons)]], NA())</f>
        <v>887936.34156515042</v>
      </c>
      <c r="G4485" s="13" t="str">
        <f t="shared" si="70"/>
        <v>Low</v>
      </c>
      <c r="H4485" s="13">
        <v>88.6</v>
      </c>
      <c r="I4485" s="13">
        <f>IFERROR(Table2[[#This Row],[Total Waste (tons)]] / (Table2[[#This Row],[Population (million)]]*1000), NA())</f>
        <v>1.8222799987526506E-2</v>
      </c>
      <c r="J4485" s="13">
        <v>1282.72</v>
      </c>
      <c r="K4485" s="13">
        <f>IFERROR(Table2[[#This Row],[Total Waste (tons)]] * Table2[[#This Row],[Household waste (%)]], NA())</f>
        <v>1591119.2324999999</v>
      </c>
      <c r="L4485" s="13">
        <v>68.069999999999993</v>
      </c>
      <c r="M4485" s="10">
        <f>SUMIFS(Table2[Household waste (%)], Table2[Country], "Australia", Table2[Year], 2020)</f>
        <v>1412.17</v>
      </c>
      <c r="N4485" s="10">
        <f>COUNTIFS(Table2[Year], "USA")</f>
        <v>0</v>
      </c>
    </row>
    <row r="4486" spans="1:14" x14ac:dyDescent="0.35">
      <c r="A4486" s="8" t="s">
        <v>12</v>
      </c>
      <c r="B4486" s="9">
        <v>2024</v>
      </c>
      <c r="C4486" s="8" t="s">
        <v>19</v>
      </c>
      <c r="D4486" s="9">
        <v>15446.96</v>
      </c>
      <c r="E4486" s="10">
        <v>14357.89</v>
      </c>
      <c r="F4486" s="10">
        <f>IFERROR(Table2[[#This Row],[Economic loss ($ million)]]*1000000 / Table2[[#This Row],[Total Waste (tons)]], NA())</f>
        <v>929496.15976217983</v>
      </c>
      <c r="G4486" s="10" t="str">
        <f t="shared" si="70"/>
        <v>Low</v>
      </c>
      <c r="H4486" s="10">
        <v>184.54</v>
      </c>
      <c r="I4486" s="10">
        <f>IFERROR(Table2[[#This Row],[Total Waste (tons)]] / (Table2[[#This Row],[Population (million)]]*1000), NA())</f>
        <v>1.9122494707782961E-2</v>
      </c>
      <c r="J4486" s="10">
        <v>807.79</v>
      </c>
      <c r="K4486" s="10">
        <f>IFERROR(Table2[[#This Row],[Total Waste (tons)]] * Table2[[#This Row],[Household waste (%)]], NA())</f>
        <v>863485.0639999999</v>
      </c>
      <c r="L4486" s="10">
        <v>55.9</v>
      </c>
      <c r="M4486" s="10">
        <f>SUMIFS(Table2[Household waste (%)], Table2[Country], "Australia", Table2[Year], 2020)</f>
        <v>1412.17</v>
      </c>
      <c r="N4486" s="10">
        <f>COUNTIFS(Table2[Year], "USA")</f>
        <v>0</v>
      </c>
    </row>
    <row r="4487" spans="1:14" x14ac:dyDescent="0.35">
      <c r="A4487" s="11" t="s">
        <v>32</v>
      </c>
      <c r="B4487" s="12">
        <v>2023</v>
      </c>
      <c r="C4487" s="11" t="s">
        <v>25</v>
      </c>
      <c r="D4487" s="12">
        <v>38768.71</v>
      </c>
      <c r="E4487" s="13">
        <v>42416.9</v>
      </c>
      <c r="F4487" s="13">
        <f>IFERROR(Table2[[#This Row],[Economic loss ($ million)]]*1000000 / Table2[[#This Row],[Total Waste (tons)]], NA())</f>
        <v>1094101.4029097178</v>
      </c>
      <c r="G4487" s="13" t="str">
        <f t="shared" si="70"/>
        <v>Medium</v>
      </c>
      <c r="H4487" s="13">
        <v>164.11</v>
      </c>
      <c r="I4487" s="13">
        <f>IFERROR(Table2[[#This Row],[Total Waste (tons)]] / (Table2[[#This Row],[Population (million)]]*1000), NA())</f>
        <v>0.16988917616126203</v>
      </c>
      <c r="J4487" s="13">
        <v>228.2</v>
      </c>
      <c r="K4487" s="13">
        <f>IFERROR(Table2[[#This Row],[Total Waste (tons)]] * Table2[[#This Row],[Household waste (%)]], NA())</f>
        <v>1967899.7196</v>
      </c>
      <c r="L4487" s="13">
        <v>50.76</v>
      </c>
      <c r="M4487" s="10">
        <f>SUMIFS(Table2[Household waste (%)], Table2[Country], "Australia", Table2[Year], 2020)</f>
        <v>1412.17</v>
      </c>
      <c r="N4487" s="10">
        <f>COUNTIFS(Table2[Year], "USA")</f>
        <v>0</v>
      </c>
    </row>
    <row r="4488" spans="1:14" x14ac:dyDescent="0.35">
      <c r="A4488" s="8" t="s">
        <v>18</v>
      </c>
      <c r="B4488" s="9">
        <v>2023</v>
      </c>
      <c r="C4488" s="8" t="s">
        <v>15</v>
      </c>
      <c r="D4488" s="9">
        <v>8414.7999999999993</v>
      </c>
      <c r="E4488" s="10">
        <v>9984.14</v>
      </c>
      <c r="F4488" s="10">
        <f>IFERROR(Table2[[#This Row],[Economic loss ($ million)]]*1000000 / Table2[[#This Row],[Total Waste (tons)]], NA())</f>
        <v>1186497.5994676049</v>
      </c>
      <c r="G4488" s="10" t="str">
        <f t="shared" si="70"/>
        <v>High</v>
      </c>
      <c r="H4488" s="10">
        <v>158.88</v>
      </c>
      <c r="I4488" s="10">
        <f>IFERROR(Table2[[#This Row],[Total Waste (tons)]] / (Table2[[#This Row],[Population (million)]]*1000), NA())</f>
        <v>0.33142181961402123</v>
      </c>
      <c r="J4488" s="10">
        <v>25.39</v>
      </c>
      <c r="K4488" s="10">
        <f>IFERROR(Table2[[#This Row],[Total Waste (tons)]] * Table2[[#This Row],[Household waste (%)]], NA())</f>
        <v>487301.06799999991</v>
      </c>
      <c r="L4488" s="10">
        <v>57.91</v>
      </c>
      <c r="M4488" s="10">
        <f>SUMIFS(Table2[Household waste (%)], Table2[Country], "Australia", Table2[Year], 2020)</f>
        <v>1412.17</v>
      </c>
      <c r="N4488" s="10">
        <f>COUNTIFS(Table2[Year], "USA")</f>
        <v>0</v>
      </c>
    </row>
    <row r="4489" spans="1:14" x14ac:dyDescent="0.35">
      <c r="A4489" s="11" t="s">
        <v>24</v>
      </c>
      <c r="B4489" s="12">
        <v>2023</v>
      </c>
      <c r="C4489" s="11" t="s">
        <v>15</v>
      </c>
      <c r="D4489" s="12">
        <v>44969.56</v>
      </c>
      <c r="E4489" s="13">
        <v>48115.31</v>
      </c>
      <c r="F4489" s="13">
        <f>IFERROR(Table2[[#This Row],[Economic loss ($ million)]]*1000000 / Table2[[#This Row],[Total Waste (tons)]], NA())</f>
        <v>1069952.8747890797</v>
      </c>
      <c r="G4489" s="13" t="str">
        <f t="shared" si="70"/>
        <v>Medium</v>
      </c>
      <c r="H4489" s="13">
        <v>178.15</v>
      </c>
      <c r="I4489" s="13">
        <f>IFERROR(Table2[[#This Row],[Total Waste (tons)]] / (Table2[[#This Row],[Population (million)]]*1000), NA())</f>
        <v>0.13615586774857696</v>
      </c>
      <c r="J4489" s="13">
        <v>330.28</v>
      </c>
      <c r="K4489" s="13">
        <f>IFERROR(Table2[[#This Row],[Total Waste (tons)]] * Table2[[#This Row],[Household waste (%)]], NA())</f>
        <v>1708393.5844000001</v>
      </c>
      <c r="L4489" s="13">
        <v>37.99</v>
      </c>
      <c r="M4489" s="10">
        <f>SUMIFS(Table2[Household waste (%)], Table2[Country], "Australia", Table2[Year], 2020)</f>
        <v>1412.17</v>
      </c>
      <c r="N4489" s="10">
        <f>COUNTIFS(Table2[Year], "USA")</f>
        <v>0</v>
      </c>
    </row>
    <row r="4490" spans="1:14" x14ac:dyDescent="0.35">
      <c r="A4490" s="8" t="s">
        <v>24</v>
      </c>
      <c r="B4490" s="9">
        <v>2019</v>
      </c>
      <c r="C4490" s="8" t="s">
        <v>19</v>
      </c>
      <c r="D4490" s="9">
        <v>42832.47</v>
      </c>
      <c r="E4490" s="10">
        <v>39205.910000000003</v>
      </c>
      <c r="F4490" s="10">
        <f>IFERROR(Table2[[#This Row],[Economic loss ($ million)]]*1000000 / Table2[[#This Row],[Total Waste (tons)]], NA())</f>
        <v>915331.52302447183</v>
      </c>
      <c r="G4490" s="10" t="str">
        <f t="shared" si="70"/>
        <v>Low</v>
      </c>
      <c r="H4490" s="10">
        <v>172.02</v>
      </c>
      <c r="I4490" s="10">
        <f>IFERROR(Table2[[#This Row],[Total Waste (tons)]] / (Table2[[#This Row],[Population (million)]]*1000), NA())</f>
        <v>3.3151296796514011E-2</v>
      </c>
      <c r="J4490" s="10">
        <v>1292.03</v>
      </c>
      <c r="K4490" s="10">
        <f>IFERROR(Table2[[#This Row],[Total Waste (tons)]] * Table2[[#This Row],[Household waste (%)]], NA())</f>
        <v>1961298.8012999999</v>
      </c>
      <c r="L4490" s="10">
        <v>45.79</v>
      </c>
      <c r="M4490" s="10">
        <f>SUMIFS(Table2[Household waste (%)], Table2[Country], "Australia", Table2[Year], 2020)</f>
        <v>1412.17</v>
      </c>
      <c r="N4490" s="10">
        <f>COUNTIFS(Table2[Year], "USA")</f>
        <v>0</v>
      </c>
    </row>
    <row r="4491" spans="1:14" x14ac:dyDescent="0.35">
      <c r="A4491" s="11" t="s">
        <v>18</v>
      </c>
      <c r="B4491" s="12">
        <v>2020</v>
      </c>
      <c r="C4491" s="11" t="s">
        <v>13</v>
      </c>
      <c r="D4491" s="12">
        <v>15700.61</v>
      </c>
      <c r="E4491" s="13">
        <v>18354.830000000002</v>
      </c>
      <c r="F4491" s="13">
        <f>IFERROR(Table2[[#This Row],[Economic loss ($ million)]]*1000000 / Table2[[#This Row],[Total Waste (tons)]], NA())</f>
        <v>1169052.0304625107</v>
      </c>
      <c r="G4491" s="13" t="str">
        <f t="shared" si="70"/>
        <v>High</v>
      </c>
      <c r="H4491" s="13">
        <v>145.93</v>
      </c>
      <c r="I4491" s="13">
        <f>IFERROR(Table2[[#This Row],[Total Waste (tons)]] / (Table2[[#This Row],[Population (million)]]*1000), NA())</f>
        <v>1.1911727664481672E-2</v>
      </c>
      <c r="J4491" s="13">
        <v>1318.08</v>
      </c>
      <c r="K4491" s="13">
        <f>IFERROR(Table2[[#This Row],[Total Waste (tons)]] * Table2[[#This Row],[Household waste (%)]], NA())</f>
        <v>841552.696</v>
      </c>
      <c r="L4491" s="13">
        <v>53.6</v>
      </c>
      <c r="M4491" s="10">
        <f>SUMIFS(Table2[Household waste (%)], Table2[Country], "Australia", Table2[Year], 2020)</f>
        <v>1412.17</v>
      </c>
      <c r="N4491" s="10">
        <f>COUNTIFS(Table2[Year], "USA")</f>
        <v>0</v>
      </c>
    </row>
    <row r="4492" spans="1:14" x14ac:dyDescent="0.35">
      <c r="A4492" s="8" t="s">
        <v>35</v>
      </c>
      <c r="B4492" s="9">
        <v>2018</v>
      </c>
      <c r="C4492" s="8" t="s">
        <v>25</v>
      </c>
      <c r="D4492" s="9">
        <v>19268.21</v>
      </c>
      <c r="E4492" s="10">
        <v>17241.57</v>
      </c>
      <c r="F4492" s="10">
        <f>IFERROR(Table2[[#This Row],[Economic loss ($ million)]]*1000000 / Table2[[#This Row],[Total Waste (tons)]], NA())</f>
        <v>894819.49802290928</v>
      </c>
      <c r="G4492" s="10" t="str">
        <f t="shared" si="70"/>
        <v>Low</v>
      </c>
      <c r="H4492" s="10">
        <v>47.39</v>
      </c>
      <c r="I4492" s="10">
        <f>IFERROR(Table2[[#This Row],[Total Waste (tons)]] / (Table2[[#This Row],[Population (million)]]*1000), NA())</f>
        <v>2.5508307187206269E-2</v>
      </c>
      <c r="J4492" s="10">
        <v>755.37</v>
      </c>
      <c r="K4492" s="10">
        <f>IFERROR(Table2[[#This Row],[Total Waste (tons)]] * Table2[[#This Row],[Household waste (%)]], NA())</f>
        <v>953969.07709999988</v>
      </c>
      <c r="L4492" s="10">
        <v>49.51</v>
      </c>
      <c r="M4492" s="10">
        <f>SUMIFS(Table2[Household waste (%)], Table2[Country], "Australia", Table2[Year], 2020)</f>
        <v>1412.17</v>
      </c>
      <c r="N4492" s="10">
        <f>COUNTIFS(Table2[Year], "USA")</f>
        <v>0</v>
      </c>
    </row>
    <row r="4493" spans="1:14" x14ac:dyDescent="0.35">
      <c r="A4493" s="11" t="s">
        <v>12</v>
      </c>
      <c r="B4493" s="12">
        <v>2018</v>
      </c>
      <c r="C4493" s="11" t="s">
        <v>19</v>
      </c>
      <c r="D4493" s="12">
        <v>25412.81</v>
      </c>
      <c r="E4493" s="13">
        <v>24517.81</v>
      </c>
      <c r="F4493" s="13">
        <f>IFERROR(Table2[[#This Row],[Economic loss ($ million)]]*1000000 / Table2[[#This Row],[Total Waste (tons)]], NA())</f>
        <v>964781.5412778043</v>
      </c>
      <c r="G4493" s="13" t="str">
        <f t="shared" si="70"/>
        <v>Medium</v>
      </c>
      <c r="H4493" s="13">
        <v>53.13</v>
      </c>
      <c r="I4493" s="13">
        <f>IFERROR(Table2[[#This Row],[Total Waste (tons)]] / (Table2[[#This Row],[Population (million)]]*1000), NA())</f>
        <v>2.805503300876554E-2</v>
      </c>
      <c r="J4493" s="13">
        <v>905.82</v>
      </c>
      <c r="K4493" s="13">
        <f>IFERROR(Table2[[#This Row],[Total Waste (tons)]] * Table2[[#This Row],[Household waste (%)]], NA())</f>
        <v>1619812.5094000001</v>
      </c>
      <c r="L4493" s="13">
        <v>63.74</v>
      </c>
      <c r="M4493" s="10">
        <f>SUMIFS(Table2[Household waste (%)], Table2[Country], "Australia", Table2[Year], 2020)</f>
        <v>1412.17</v>
      </c>
      <c r="N4493" s="10">
        <f>COUNTIFS(Table2[Year], "USA")</f>
        <v>0</v>
      </c>
    </row>
    <row r="4494" spans="1:14" x14ac:dyDescent="0.35">
      <c r="A4494" s="8" t="s">
        <v>8</v>
      </c>
      <c r="B4494" s="9">
        <v>2023</v>
      </c>
      <c r="C4494" s="8" t="s">
        <v>22</v>
      </c>
      <c r="D4494" s="9">
        <v>24491.1</v>
      </c>
      <c r="E4494" s="10">
        <v>28821.19</v>
      </c>
      <c r="F4494" s="10">
        <f>IFERROR(Table2[[#This Row],[Economic loss ($ million)]]*1000000 / Table2[[#This Row],[Total Waste (tons)]], NA())</f>
        <v>1176802.5935952244</v>
      </c>
      <c r="G4494" s="10" t="str">
        <f t="shared" si="70"/>
        <v>High</v>
      </c>
      <c r="H4494" s="10">
        <v>153.93</v>
      </c>
      <c r="I4494" s="10">
        <f>IFERROR(Table2[[#This Row],[Total Waste (tons)]] / (Table2[[#This Row],[Population (million)]]*1000), NA())</f>
        <v>7.653468749999999E-2</v>
      </c>
      <c r="J4494" s="10">
        <v>320</v>
      </c>
      <c r="K4494" s="10">
        <f>IFERROR(Table2[[#This Row],[Total Waste (tons)]] * Table2[[#This Row],[Household waste (%)]], NA())</f>
        <v>1080792.243</v>
      </c>
      <c r="L4494" s="10">
        <v>44.13</v>
      </c>
      <c r="M4494" s="10">
        <f>SUMIFS(Table2[Household waste (%)], Table2[Country], "Australia", Table2[Year], 2020)</f>
        <v>1412.17</v>
      </c>
      <c r="N4494" s="10">
        <f>COUNTIFS(Table2[Year], "USA")</f>
        <v>0</v>
      </c>
    </row>
    <row r="4495" spans="1:14" x14ac:dyDescent="0.35">
      <c r="A4495" s="11" t="s">
        <v>17</v>
      </c>
      <c r="B4495" s="12">
        <v>2018</v>
      </c>
      <c r="C4495" s="11" t="s">
        <v>22</v>
      </c>
      <c r="D4495" s="12">
        <v>3072.05</v>
      </c>
      <c r="E4495" s="13">
        <v>3486.72</v>
      </c>
      <c r="F4495" s="13">
        <f>IFERROR(Table2[[#This Row],[Economic loss ($ million)]]*1000000 / Table2[[#This Row],[Total Waste (tons)]], NA())</f>
        <v>1134981.5269933757</v>
      </c>
      <c r="G4495" s="13" t="str">
        <f t="shared" si="70"/>
        <v>High</v>
      </c>
      <c r="H4495" s="13">
        <v>93.1</v>
      </c>
      <c r="I4495" s="13">
        <f>IFERROR(Table2[[#This Row],[Total Waste (tons)]] / (Table2[[#This Row],[Population (million)]]*1000), NA())</f>
        <v>6.028237279488236E-3</v>
      </c>
      <c r="J4495" s="13">
        <v>509.61</v>
      </c>
      <c r="K4495" s="13">
        <f>IFERROR(Table2[[#This Row],[Total Waste (tons)]] * Table2[[#This Row],[Household waste (%)]], NA())</f>
        <v>166351.50750000001</v>
      </c>
      <c r="L4495" s="13">
        <v>54.15</v>
      </c>
      <c r="M4495" s="10">
        <f>SUMIFS(Table2[Household waste (%)], Table2[Country], "Australia", Table2[Year], 2020)</f>
        <v>1412.17</v>
      </c>
      <c r="N4495" s="10">
        <f>COUNTIFS(Table2[Year], "USA")</f>
        <v>0</v>
      </c>
    </row>
    <row r="4496" spans="1:14" x14ac:dyDescent="0.35">
      <c r="A4496" s="8" t="s">
        <v>14</v>
      </c>
      <c r="B4496" s="9">
        <v>2019</v>
      </c>
      <c r="C4496" s="8" t="s">
        <v>15</v>
      </c>
      <c r="D4496" s="9">
        <v>18698.62</v>
      </c>
      <c r="E4496" s="10">
        <v>20495.740000000002</v>
      </c>
      <c r="F4496" s="10">
        <f>IFERROR(Table2[[#This Row],[Economic loss ($ million)]]*1000000 / Table2[[#This Row],[Total Waste (tons)]], NA())</f>
        <v>1096109.7663891774</v>
      </c>
      <c r="G4496" s="10" t="str">
        <f t="shared" si="70"/>
        <v>Medium</v>
      </c>
      <c r="H4496" s="10">
        <v>199.8</v>
      </c>
      <c r="I4496" s="10">
        <f>IFERROR(Table2[[#This Row],[Total Waste (tons)]] / (Table2[[#This Row],[Population (million)]]*1000), NA())</f>
        <v>7.6196495517522403E-2</v>
      </c>
      <c r="J4496" s="10">
        <v>245.4</v>
      </c>
      <c r="K4496" s="10">
        <f>IFERROR(Table2[[#This Row],[Total Waste (tons)]] * Table2[[#This Row],[Household waste (%)]], NA())</f>
        <v>656321.56200000003</v>
      </c>
      <c r="L4496" s="10">
        <v>35.1</v>
      </c>
      <c r="M4496" s="10">
        <f>SUMIFS(Table2[Household waste (%)], Table2[Country], "Australia", Table2[Year], 2020)</f>
        <v>1412.17</v>
      </c>
      <c r="N4496" s="10">
        <f>COUNTIFS(Table2[Year], "USA")</f>
        <v>0</v>
      </c>
    </row>
    <row r="4497" spans="1:14" x14ac:dyDescent="0.35">
      <c r="A4497" s="11" t="s">
        <v>33</v>
      </c>
      <c r="B4497" s="12">
        <v>2020</v>
      </c>
      <c r="C4497" s="11" t="s">
        <v>19</v>
      </c>
      <c r="D4497" s="12">
        <v>33887.03</v>
      </c>
      <c r="E4497" s="13">
        <v>32310.06</v>
      </c>
      <c r="F4497" s="13">
        <f>IFERROR(Table2[[#This Row],[Economic loss ($ million)]]*1000000 / Table2[[#This Row],[Total Waste (tons)]], NA())</f>
        <v>953463.90639722638</v>
      </c>
      <c r="G4497" s="13" t="str">
        <f t="shared" si="70"/>
        <v>Medium</v>
      </c>
      <c r="H4497" s="13">
        <v>104.43</v>
      </c>
      <c r="I4497" s="13">
        <f>IFERROR(Table2[[#This Row],[Total Waste (tons)]] / (Table2[[#This Row],[Population (million)]]*1000), NA())</f>
        <v>7.9368160951845609E-2</v>
      </c>
      <c r="J4497" s="13">
        <v>426.96</v>
      </c>
      <c r="K4497" s="13">
        <f>IFERROR(Table2[[#This Row],[Total Waste (tons)]] * Table2[[#This Row],[Household waste (%)]], NA())</f>
        <v>1268052.6625999999</v>
      </c>
      <c r="L4497" s="13">
        <v>37.42</v>
      </c>
      <c r="M4497" s="10">
        <f>SUMIFS(Table2[Household waste (%)], Table2[Country], "Australia", Table2[Year], 2020)</f>
        <v>1412.17</v>
      </c>
      <c r="N4497" s="10">
        <f>COUNTIFS(Table2[Year], "USA")</f>
        <v>0</v>
      </c>
    </row>
    <row r="4498" spans="1:14" x14ac:dyDescent="0.35">
      <c r="A4498" s="8" t="s">
        <v>30</v>
      </c>
      <c r="B4498" s="9">
        <v>2024</v>
      </c>
      <c r="C4498" s="8" t="s">
        <v>15</v>
      </c>
      <c r="D4498" s="9">
        <v>12211.81</v>
      </c>
      <c r="E4498" s="10">
        <v>11994.85</v>
      </c>
      <c r="F4498" s="10">
        <f>IFERROR(Table2[[#This Row],[Economic loss ($ million)]]*1000000 / Table2[[#This Row],[Total Waste (tons)]], NA())</f>
        <v>982233.59190816106</v>
      </c>
      <c r="G4498" s="10" t="str">
        <f t="shared" si="70"/>
        <v>Medium</v>
      </c>
      <c r="H4498" s="10">
        <v>66.66</v>
      </c>
      <c r="I4498" s="10">
        <f>IFERROR(Table2[[#This Row],[Total Waste (tons)]] / (Table2[[#This Row],[Population (million)]]*1000), NA())</f>
        <v>9.2170168764906558E-3</v>
      </c>
      <c r="J4498" s="10">
        <v>1324.92</v>
      </c>
      <c r="K4498" s="10">
        <f>IFERROR(Table2[[#This Row],[Total Waste (tons)]] * Table2[[#This Row],[Household waste (%)]], NA())</f>
        <v>638067.07250000001</v>
      </c>
      <c r="L4498" s="10">
        <v>52.25</v>
      </c>
      <c r="M4498" s="10">
        <f>SUMIFS(Table2[Household waste (%)], Table2[Country], "Australia", Table2[Year], 2020)</f>
        <v>1412.17</v>
      </c>
      <c r="N4498" s="10">
        <f>COUNTIFS(Table2[Year], "USA")</f>
        <v>0</v>
      </c>
    </row>
    <row r="4499" spans="1:14" x14ac:dyDescent="0.35">
      <c r="A4499" s="11" t="s">
        <v>28</v>
      </c>
      <c r="B4499" s="12">
        <v>2022</v>
      </c>
      <c r="C4499" s="11" t="s">
        <v>22</v>
      </c>
      <c r="D4499" s="12">
        <v>38347.96</v>
      </c>
      <c r="E4499" s="13">
        <v>41285.160000000003</v>
      </c>
      <c r="F4499" s="13">
        <f>IFERROR(Table2[[#This Row],[Economic loss ($ million)]]*1000000 / Table2[[#This Row],[Total Waste (tons)]], NA())</f>
        <v>1076593.3833246932</v>
      </c>
      <c r="G4499" s="13" t="str">
        <f t="shared" si="70"/>
        <v>Medium</v>
      </c>
      <c r="H4499" s="13">
        <v>72.47</v>
      </c>
      <c r="I4499" s="13">
        <f>IFERROR(Table2[[#This Row],[Total Waste (tons)]] / (Table2[[#This Row],[Population (million)]]*1000), NA())</f>
        <v>7.575055309734513E-2</v>
      </c>
      <c r="J4499" s="13">
        <v>506.24</v>
      </c>
      <c r="K4499" s="13">
        <f>IFERROR(Table2[[#This Row],[Total Waste (tons)]] * Table2[[#This Row],[Household waste (%)]], NA())</f>
        <v>2282470.5792</v>
      </c>
      <c r="L4499" s="13">
        <v>59.52</v>
      </c>
      <c r="M4499" s="10">
        <f>SUMIFS(Table2[Household waste (%)], Table2[Country], "Australia", Table2[Year], 2020)</f>
        <v>1412.17</v>
      </c>
      <c r="N4499" s="10">
        <f>COUNTIFS(Table2[Year], "USA")</f>
        <v>0</v>
      </c>
    </row>
    <row r="4500" spans="1:14" x14ac:dyDescent="0.35">
      <c r="A4500" s="8" t="s">
        <v>30</v>
      </c>
      <c r="B4500" s="9">
        <v>2018</v>
      </c>
      <c r="C4500" s="8" t="s">
        <v>22</v>
      </c>
      <c r="D4500" s="9">
        <v>21201.55</v>
      </c>
      <c r="E4500" s="10">
        <v>19115.21</v>
      </c>
      <c r="F4500" s="10">
        <f>IFERROR(Table2[[#This Row],[Economic loss ($ million)]]*1000000 / Table2[[#This Row],[Total Waste (tons)]], NA())</f>
        <v>901594.93055932235</v>
      </c>
      <c r="G4500" s="10" t="str">
        <f t="shared" si="70"/>
        <v>Low</v>
      </c>
      <c r="H4500" s="10">
        <v>52.05</v>
      </c>
      <c r="I4500" s="10">
        <f>IFERROR(Table2[[#This Row],[Total Waste (tons)]] / (Table2[[#This Row],[Population (million)]]*1000), NA())</f>
        <v>3.9061037621135636E-2</v>
      </c>
      <c r="J4500" s="10">
        <v>542.78</v>
      </c>
      <c r="K4500" s="10">
        <f>IFERROR(Table2[[#This Row],[Total Waste (tons)]] * Table2[[#This Row],[Household waste (%)]], NA())</f>
        <v>706011.61499999987</v>
      </c>
      <c r="L4500" s="10">
        <v>33.299999999999997</v>
      </c>
      <c r="M4500" s="10">
        <f>SUMIFS(Table2[Household waste (%)], Table2[Country], "Australia", Table2[Year], 2020)</f>
        <v>1412.17</v>
      </c>
      <c r="N4500" s="10">
        <f>COUNTIFS(Table2[Year], "USA")</f>
        <v>0</v>
      </c>
    </row>
    <row r="4501" spans="1:14" x14ac:dyDescent="0.35">
      <c r="A4501" s="11" t="s">
        <v>21</v>
      </c>
      <c r="B4501" s="12">
        <v>2021</v>
      </c>
      <c r="C4501" s="11" t="s">
        <v>13</v>
      </c>
      <c r="D4501" s="12">
        <v>607.89</v>
      </c>
      <c r="E4501" s="13">
        <v>612.11</v>
      </c>
      <c r="F4501" s="13">
        <f>IFERROR(Table2[[#This Row],[Economic loss ($ million)]]*1000000 / Table2[[#This Row],[Total Waste (tons)]], NA())</f>
        <v>1006942.0454358519</v>
      </c>
      <c r="G4501" s="13" t="str">
        <f t="shared" si="70"/>
        <v>Medium</v>
      </c>
      <c r="H4501" s="13">
        <v>136.62</v>
      </c>
      <c r="I4501" s="13">
        <f>IFERROR(Table2[[#This Row],[Total Waste (tons)]] / (Table2[[#This Row],[Population (million)]]*1000), NA())</f>
        <v>4.6988482646672337E-3</v>
      </c>
      <c r="J4501" s="13">
        <v>129.37</v>
      </c>
      <c r="K4501" s="13">
        <f>IFERROR(Table2[[#This Row],[Total Waste (tons)]] * Table2[[#This Row],[Household waste (%)]], NA())</f>
        <v>25494.906599999998</v>
      </c>
      <c r="L4501" s="13">
        <v>41.94</v>
      </c>
      <c r="M4501" s="10">
        <f>SUMIFS(Table2[Household waste (%)], Table2[Country], "Australia", Table2[Year], 2020)</f>
        <v>1412.17</v>
      </c>
      <c r="N4501" s="10">
        <f>COUNTIFS(Table2[Year], "USA")</f>
        <v>0</v>
      </c>
    </row>
    <row r="4502" spans="1:14" x14ac:dyDescent="0.35">
      <c r="A4502" s="8" t="s">
        <v>34</v>
      </c>
      <c r="B4502" s="9">
        <v>2020</v>
      </c>
      <c r="C4502" s="8" t="s">
        <v>13</v>
      </c>
      <c r="D4502" s="9">
        <v>35936.68</v>
      </c>
      <c r="E4502" s="10">
        <v>30314.9</v>
      </c>
      <c r="F4502" s="10">
        <f>IFERROR(Table2[[#This Row],[Economic loss ($ million)]]*1000000 / Table2[[#This Row],[Total Waste (tons)]], NA())</f>
        <v>843564.29141478846</v>
      </c>
      <c r="G4502" s="10" t="str">
        <f t="shared" si="70"/>
        <v>Low</v>
      </c>
      <c r="H4502" s="10">
        <v>140.07</v>
      </c>
      <c r="I4502" s="10">
        <f>IFERROR(Table2[[#This Row],[Total Waste (tons)]] / (Table2[[#This Row],[Population (million)]]*1000), NA())</f>
        <v>0.45978352098259978</v>
      </c>
      <c r="J4502" s="10">
        <v>78.16</v>
      </c>
      <c r="K4502" s="10">
        <f>IFERROR(Table2[[#This Row],[Total Waste (tons)]] * Table2[[#This Row],[Household waste (%)]], NA())</f>
        <v>1426686.1960000002</v>
      </c>
      <c r="L4502" s="10">
        <v>39.700000000000003</v>
      </c>
      <c r="M4502" s="10">
        <f>SUMIFS(Table2[Household waste (%)], Table2[Country], "Australia", Table2[Year], 2020)</f>
        <v>1412.17</v>
      </c>
      <c r="N4502" s="10">
        <f>COUNTIFS(Table2[Year], "USA")</f>
        <v>0</v>
      </c>
    </row>
    <row r="4503" spans="1:14" x14ac:dyDescent="0.35">
      <c r="A4503" s="11" t="s">
        <v>12</v>
      </c>
      <c r="B4503" s="12">
        <v>2020</v>
      </c>
      <c r="C4503" s="11" t="s">
        <v>11</v>
      </c>
      <c r="D4503" s="12">
        <v>19452.21</v>
      </c>
      <c r="E4503" s="13">
        <v>23192.66</v>
      </c>
      <c r="F4503" s="13">
        <f>IFERROR(Table2[[#This Row],[Economic loss ($ million)]]*1000000 / Table2[[#This Row],[Total Waste (tons)]], NA())</f>
        <v>1192289.2051854264</v>
      </c>
      <c r="G4503" s="13" t="str">
        <f t="shared" si="70"/>
        <v>High</v>
      </c>
      <c r="H4503" s="13">
        <v>175.7</v>
      </c>
      <c r="I4503" s="13">
        <f>IFERROR(Table2[[#This Row],[Total Waste (tons)]] / (Table2[[#This Row],[Population (million)]]*1000), NA())</f>
        <v>4.3631451450104296E-2</v>
      </c>
      <c r="J4503" s="13">
        <v>445.83</v>
      </c>
      <c r="K4503" s="13">
        <f>IFERROR(Table2[[#This Row],[Total Waste (tons)]] * Table2[[#This Row],[Household waste (%)]], NA())</f>
        <v>978835.20719999995</v>
      </c>
      <c r="L4503" s="13">
        <v>50.32</v>
      </c>
      <c r="M4503" s="10">
        <f>SUMIFS(Table2[Household waste (%)], Table2[Country], "Australia", Table2[Year], 2020)</f>
        <v>1412.17</v>
      </c>
      <c r="N4503" s="10">
        <f>COUNTIFS(Table2[Year], "USA")</f>
        <v>0</v>
      </c>
    </row>
    <row r="4504" spans="1:14" x14ac:dyDescent="0.35">
      <c r="A4504" s="8" t="s">
        <v>28</v>
      </c>
      <c r="B4504" s="9">
        <v>2023</v>
      </c>
      <c r="C4504" s="8" t="s">
        <v>13</v>
      </c>
      <c r="D4504" s="9">
        <v>37128.769999999997</v>
      </c>
      <c r="E4504" s="10">
        <v>31765.22</v>
      </c>
      <c r="F4504" s="10">
        <f>IFERROR(Table2[[#This Row],[Economic loss ($ million)]]*1000000 / Table2[[#This Row],[Total Waste (tons)]], NA())</f>
        <v>855541.94227279827</v>
      </c>
      <c r="G4504" s="10" t="str">
        <f t="shared" si="70"/>
        <v>Low</v>
      </c>
      <c r="H4504" s="10">
        <v>93.57</v>
      </c>
      <c r="I4504" s="10">
        <f>IFERROR(Table2[[#This Row],[Total Waste (tons)]] / (Table2[[#This Row],[Population (million)]]*1000), NA())</f>
        <v>5.5298874028179075E-2</v>
      </c>
      <c r="J4504" s="10">
        <v>671.42</v>
      </c>
      <c r="K4504" s="10">
        <f>IFERROR(Table2[[#This Row],[Total Waste (tons)]] * Table2[[#This Row],[Household waste (%)]], NA())</f>
        <v>2317949.1110999999</v>
      </c>
      <c r="L4504" s="10">
        <v>62.43</v>
      </c>
      <c r="M4504" s="10">
        <f>SUMIFS(Table2[Household waste (%)], Table2[Country], "Australia", Table2[Year], 2020)</f>
        <v>1412.17</v>
      </c>
      <c r="N4504" s="10">
        <f>COUNTIFS(Table2[Year], "USA")</f>
        <v>0</v>
      </c>
    </row>
    <row r="4505" spans="1:14" x14ac:dyDescent="0.35">
      <c r="A4505" s="11" t="s">
        <v>29</v>
      </c>
      <c r="B4505" s="12">
        <v>2019</v>
      </c>
      <c r="C4505" s="11" t="s">
        <v>9</v>
      </c>
      <c r="D4505" s="12">
        <v>45845.58</v>
      </c>
      <c r="E4505" s="13">
        <v>43305.89</v>
      </c>
      <c r="F4505" s="13">
        <f>IFERROR(Table2[[#This Row],[Economic loss ($ million)]]*1000000 / Table2[[#This Row],[Total Waste (tons)]], NA())</f>
        <v>944603.38379403204</v>
      </c>
      <c r="G4505" s="13" t="str">
        <f t="shared" si="70"/>
        <v>Low</v>
      </c>
      <c r="H4505" s="13">
        <v>53.95</v>
      </c>
      <c r="I4505" s="13">
        <f>IFERROR(Table2[[#This Row],[Total Waste (tons)]] / (Table2[[#This Row],[Population (million)]]*1000), NA())</f>
        <v>3.5814341179135845E-2</v>
      </c>
      <c r="J4505" s="13">
        <v>1280.0899999999999</v>
      </c>
      <c r="K4505" s="13">
        <f>IFERROR(Table2[[#This Row],[Total Waste (tons)]] * Table2[[#This Row],[Household waste (%)]], NA())</f>
        <v>2743399.5072000003</v>
      </c>
      <c r="L4505" s="13">
        <v>59.84</v>
      </c>
      <c r="M4505" s="10">
        <f>SUMIFS(Table2[Household waste (%)], Table2[Country], "Australia", Table2[Year], 2020)</f>
        <v>1412.17</v>
      </c>
      <c r="N4505" s="10">
        <f>COUNTIFS(Table2[Year], "USA")</f>
        <v>0</v>
      </c>
    </row>
    <row r="4506" spans="1:14" x14ac:dyDescent="0.35">
      <c r="A4506" s="8" t="s">
        <v>30</v>
      </c>
      <c r="B4506" s="9">
        <v>2023</v>
      </c>
      <c r="C4506" s="8" t="s">
        <v>19</v>
      </c>
      <c r="D4506" s="9">
        <v>8534.59</v>
      </c>
      <c r="E4506" s="10">
        <v>8703.64</v>
      </c>
      <c r="F4506" s="10">
        <f>IFERROR(Table2[[#This Row],[Economic loss ($ million)]]*1000000 / Table2[[#This Row],[Total Waste (tons)]], NA())</f>
        <v>1019807.6298920042</v>
      </c>
      <c r="G4506" s="10" t="str">
        <f t="shared" si="70"/>
        <v>Medium</v>
      </c>
      <c r="H4506" s="10">
        <v>43.65</v>
      </c>
      <c r="I4506" s="10">
        <f>IFERROR(Table2[[#This Row],[Total Waste (tons)]] / (Table2[[#This Row],[Population (million)]]*1000), NA())</f>
        <v>1.7498595534414532E-2</v>
      </c>
      <c r="J4506" s="10">
        <v>487.73</v>
      </c>
      <c r="K4506" s="10">
        <f>IFERROR(Table2[[#This Row],[Total Waste (tons)]] * Table2[[#This Row],[Household waste (%)]], NA())</f>
        <v>478107.73180000001</v>
      </c>
      <c r="L4506" s="10">
        <v>56.02</v>
      </c>
      <c r="M4506" s="10">
        <f>SUMIFS(Table2[Household waste (%)], Table2[Country], "Australia", Table2[Year], 2020)</f>
        <v>1412.17</v>
      </c>
      <c r="N4506" s="10">
        <f>COUNTIFS(Table2[Year], "USA")</f>
        <v>0</v>
      </c>
    </row>
    <row r="4507" spans="1:14" x14ac:dyDescent="0.35">
      <c r="A4507" s="11" t="s">
        <v>31</v>
      </c>
      <c r="B4507" s="12">
        <v>2021</v>
      </c>
      <c r="C4507" s="11" t="s">
        <v>13</v>
      </c>
      <c r="D4507" s="12">
        <v>20087.93</v>
      </c>
      <c r="E4507" s="13">
        <v>23773.4</v>
      </c>
      <c r="F4507" s="13">
        <f>IFERROR(Table2[[#This Row],[Economic loss ($ million)]]*1000000 / Table2[[#This Row],[Total Waste (tons)]], NA())</f>
        <v>1183466.8878276655</v>
      </c>
      <c r="G4507" s="13" t="str">
        <f t="shared" si="70"/>
        <v>High</v>
      </c>
      <c r="H4507" s="13">
        <v>59.64</v>
      </c>
      <c r="I4507" s="13">
        <f>IFERROR(Table2[[#This Row],[Total Waste (tons)]] / (Table2[[#This Row],[Population (million)]]*1000), NA())</f>
        <v>2.0979780467681126E-2</v>
      </c>
      <c r="J4507" s="13">
        <v>957.49</v>
      </c>
      <c r="K4507" s="13">
        <f>IFERROR(Table2[[#This Row],[Total Waste (tons)]] * Table2[[#This Row],[Household waste (%)]], NA())</f>
        <v>682989.62</v>
      </c>
      <c r="L4507" s="13">
        <v>34</v>
      </c>
      <c r="M4507" s="10">
        <f>SUMIFS(Table2[Household waste (%)], Table2[Country], "Australia", Table2[Year], 2020)</f>
        <v>1412.17</v>
      </c>
      <c r="N4507" s="10">
        <f>COUNTIFS(Table2[Year], "USA")</f>
        <v>0</v>
      </c>
    </row>
    <row r="4508" spans="1:14" x14ac:dyDescent="0.35">
      <c r="A4508" s="8" t="s">
        <v>26</v>
      </c>
      <c r="B4508" s="9">
        <v>2018</v>
      </c>
      <c r="C4508" s="8" t="s">
        <v>20</v>
      </c>
      <c r="D4508" s="9">
        <v>15663.37</v>
      </c>
      <c r="E4508" s="10">
        <v>12969.3</v>
      </c>
      <c r="F4508" s="10">
        <f>IFERROR(Table2[[#This Row],[Economic loss ($ million)]]*1000000 / Table2[[#This Row],[Total Waste (tons)]], NA())</f>
        <v>828001.89231308457</v>
      </c>
      <c r="G4508" s="10" t="str">
        <f t="shared" si="70"/>
        <v>Low</v>
      </c>
      <c r="H4508" s="10">
        <v>45.44</v>
      </c>
      <c r="I4508" s="10">
        <f>IFERROR(Table2[[#This Row],[Total Waste (tons)]] / (Table2[[#This Row],[Population (million)]]*1000), NA())</f>
        <v>1.3982405241827499E-2</v>
      </c>
      <c r="J4508" s="10">
        <v>1120.22</v>
      </c>
      <c r="K4508" s="10">
        <f>IFERROR(Table2[[#This Row],[Total Waste (tons)]] * Table2[[#This Row],[Household waste (%)]], NA())</f>
        <v>677127.48509999993</v>
      </c>
      <c r="L4508" s="10">
        <v>43.23</v>
      </c>
      <c r="M4508" s="10">
        <f>SUMIFS(Table2[Household waste (%)], Table2[Country], "Australia", Table2[Year], 2020)</f>
        <v>1412.17</v>
      </c>
      <c r="N4508" s="10">
        <f>COUNTIFS(Table2[Year], "USA")</f>
        <v>0</v>
      </c>
    </row>
    <row r="4509" spans="1:14" x14ac:dyDescent="0.35">
      <c r="A4509" s="11" t="s">
        <v>16</v>
      </c>
      <c r="B4509" s="12">
        <v>2019</v>
      </c>
      <c r="C4509" s="11" t="s">
        <v>22</v>
      </c>
      <c r="D4509" s="12">
        <v>21755.05</v>
      </c>
      <c r="E4509" s="13">
        <v>19070.82</v>
      </c>
      <c r="F4509" s="13">
        <f>IFERROR(Table2[[#This Row],[Economic loss ($ million)]]*1000000 / Table2[[#This Row],[Total Waste (tons)]], NA())</f>
        <v>876615.77426850318</v>
      </c>
      <c r="G4509" s="13" t="str">
        <f t="shared" si="70"/>
        <v>Low</v>
      </c>
      <c r="H4509" s="13">
        <v>145.69999999999999</v>
      </c>
      <c r="I4509" s="13">
        <f>IFERROR(Table2[[#This Row],[Total Waste (tons)]] / (Table2[[#This Row],[Population (million)]]*1000), NA())</f>
        <v>1.7770829929750039E-2</v>
      </c>
      <c r="J4509" s="13">
        <v>1224.2</v>
      </c>
      <c r="K4509" s="13">
        <f>IFERROR(Table2[[#This Row],[Total Waste (tons)]] * Table2[[#This Row],[Household waste (%)]], NA())</f>
        <v>959615.25549999997</v>
      </c>
      <c r="L4509" s="13">
        <v>44.11</v>
      </c>
      <c r="M4509" s="10">
        <f>SUMIFS(Table2[Household waste (%)], Table2[Country], "Australia", Table2[Year], 2020)</f>
        <v>1412.17</v>
      </c>
      <c r="N4509" s="10">
        <f>COUNTIFS(Table2[Year], "USA")</f>
        <v>0</v>
      </c>
    </row>
    <row r="4510" spans="1:14" x14ac:dyDescent="0.35">
      <c r="A4510" s="8" t="s">
        <v>24</v>
      </c>
      <c r="B4510" s="9">
        <v>2024</v>
      </c>
      <c r="C4510" s="8" t="s">
        <v>9</v>
      </c>
      <c r="D4510" s="9">
        <v>17611.63</v>
      </c>
      <c r="E4510" s="10">
        <v>18603.78</v>
      </c>
      <c r="F4510" s="10">
        <f>IFERROR(Table2[[#This Row],[Economic loss ($ million)]]*1000000 / Table2[[#This Row],[Total Waste (tons)]], NA())</f>
        <v>1056334.9332231032</v>
      </c>
      <c r="G4510" s="10" t="str">
        <f t="shared" si="70"/>
        <v>Medium</v>
      </c>
      <c r="H4510" s="10">
        <v>142.77000000000001</v>
      </c>
      <c r="I4510" s="10">
        <f>IFERROR(Table2[[#This Row],[Total Waste (tons)]] / (Table2[[#This Row],[Population (million)]]*1000), NA())</f>
        <v>0.11408712832804302</v>
      </c>
      <c r="J4510" s="10">
        <v>154.37</v>
      </c>
      <c r="K4510" s="10">
        <f>IFERROR(Table2[[#This Row],[Total Waste (tons)]] * Table2[[#This Row],[Household waste (%)]], NA())</f>
        <v>1204283.2594000001</v>
      </c>
      <c r="L4510" s="10">
        <v>68.38</v>
      </c>
      <c r="M4510" s="10">
        <f>SUMIFS(Table2[Household waste (%)], Table2[Country], "Australia", Table2[Year], 2020)</f>
        <v>1412.17</v>
      </c>
      <c r="N4510" s="10">
        <f>COUNTIFS(Table2[Year], "USA")</f>
        <v>0</v>
      </c>
    </row>
    <row r="4511" spans="1:14" x14ac:dyDescent="0.35">
      <c r="A4511" s="11" t="s">
        <v>30</v>
      </c>
      <c r="B4511" s="12">
        <v>2022</v>
      </c>
      <c r="C4511" s="11" t="s">
        <v>25</v>
      </c>
      <c r="D4511" s="12">
        <v>22620.3</v>
      </c>
      <c r="E4511" s="13">
        <v>21652.05</v>
      </c>
      <c r="F4511" s="13">
        <f>IFERROR(Table2[[#This Row],[Economic loss ($ million)]]*1000000 / Table2[[#This Row],[Total Waste (tons)]], NA())</f>
        <v>957195.5279107705</v>
      </c>
      <c r="G4511" s="13" t="str">
        <f t="shared" si="70"/>
        <v>Medium</v>
      </c>
      <c r="H4511" s="13">
        <v>138.18</v>
      </c>
      <c r="I4511" s="13">
        <f>IFERROR(Table2[[#This Row],[Total Waste (tons)]] / (Table2[[#This Row],[Population (million)]]*1000), NA())</f>
        <v>3.4001683526989041E-2</v>
      </c>
      <c r="J4511" s="13">
        <v>665.27</v>
      </c>
      <c r="K4511" s="13">
        <f>IFERROR(Table2[[#This Row],[Total Waste (tons)]] * Table2[[#This Row],[Household waste (%)]], NA())</f>
        <v>953219.44200000004</v>
      </c>
      <c r="L4511" s="13">
        <v>42.14</v>
      </c>
      <c r="M4511" s="10">
        <f>SUMIFS(Table2[Household waste (%)], Table2[Country], "Australia", Table2[Year], 2020)</f>
        <v>1412.17</v>
      </c>
      <c r="N4511" s="10">
        <f>COUNTIFS(Table2[Year], "USA")</f>
        <v>0</v>
      </c>
    </row>
    <row r="4512" spans="1:14" x14ac:dyDescent="0.35">
      <c r="A4512" s="8" t="s">
        <v>28</v>
      </c>
      <c r="B4512" s="9">
        <v>2023</v>
      </c>
      <c r="C4512" s="8" t="s">
        <v>9</v>
      </c>
      <c r="D4512" s="9">
        <v>16001.7</v>
      </c>
      <c r="E4512" s="10">
        <v>17823.32</v>
      </c>
      <c r="F4512" s="10">
        <f>IFERROR(Table2[[#This Row],[Economic loss ($ million)]]*1000000 / Table2[[#This Row],[Total Waste (tons)]], NA())</f>
        <v>1113839.1545898248</v>
      </c>
      <c r="G4512" s="10" t="str">
        <f t="shared" si="70"/>
        <v>High</v>
      </c>
      <c r="H4512" s="10">
        <v>107.75</v>
      </c>
      <c r="I4512" s="10">
        <f>IFERROR(Table2[[#This Row],[Total Waste (tons)]] / (Table2[[#This Row],[Population (million)]]*1000), NA())</f>
        <v>2.1183923110528614E-2</v>
      </c>
      <c r="J4512" s="10">
        <v>755.37</v>
      </c>
      <c r="K4512" s="10">
        <f>IFERROR(Table2[[#This Row],[Total Waste (tons)]] * Table2[[#This Row],[Household waste (%)]], NA())</f>
        <v>968102.85000000009</v>
      </c>
      <c r="L4512" s="10">
        <v>60.5</v>
      </c>
      <c r="M4512" s="10">
        <f>SUMIFS(Table2[Household waste (%)], Table2[Country], "Australia", Table2[Year], 2020)</f>
        <v>1412.17</v>
      </c>
      <c r="N4512" s="10">
        <f>COUNTIFS(Table2[Year], "USA")</f>
        <v>0</v>
      </c>
    </row>
    <row r="4513" spans="1:14" x14ac:dyDescent="0.35">
      <c r="A4513" s="11" t="s">
        <v>16</v>
      </c>
      <c r="B4513" s="12">
        <v>2018</v>
      </c>
      <c r="C4513" s="11" t="s">
        <v>13</v>
      </c>
      <c r="D4513" s="12">
        <v>2912.85</v>
      </c>
      <c r="E4513" s="13">
        <v>2730</v>
      </c>
      <c r="F4513" s="13">
        <f>IFERROR(Table2[[#This Row],[Economic loss ($ million)]]*1000000 / Table2[[#This Row],[Total Waste (tons)]], NA())</f>
        <v>937226.42772542359</v>
      </c>
      <c r="G4513" s="13" t="str">
        <f t="shared" si="70"/>
        <v>Low</v>
      </c>
      <c r="H4513" s="13">
        <v>143.47</v>
      </c>
      <c r="I4513" s="13">
        <f>IFERROR(Table2[[#This Row],[Total Waste (tons)]] / (Table2[[#This Row],[Population (million)]]*1000), NA())</f>
        <v>7.8960422878828953E-3</v>
      </c>
      <c r="J4513" s="13">
        <v>368.9</v>
      </c>
      <c r="K4513" s="13">
        <f>IFERROR(Table2[[#This Row],[Total Waste (tons)]] * Table2[[#This Row],[Household waste (%)]], NA())</f>
        <v>105183.0135</v>
      </c>
      <c r="L4513" s="13">
        <v>36.11</v>
      </c>
      <c r="M4513" s="10">
        <f>SUMIFS(Table2[Household waste (%)], Table2[Country], "Australia", Table2[Year], 2020)</f>
        <v>1412.17</v>
      </c>
      <c r="N4513" s="10">
        <f>COUNTIFS(Table2[Year], "USA")</f>
        <v>0</v>
      </c>
    </row>
    <row r="4514" spans="1:14" x14ac:dyDescent="0.35">
      <c r="A4514" s="8" t="s">
        <v>30</v>
      </c>
      <c r="B4514" s="9">
        <v>2021</v>
      </c>
      <c r="C4514" s="8" t="s">
        <v>9</v>
      </c>
      <c r="D4514" s="9">
        <v>24341.89</v>
      </c>
      <c r="E4514" s="10">
        <v>20010.29</v>
      </c>
      <c r="F4514" s="10">
        <f>IFERROR(Table2[[#This Row],[Economic loss ($ million)]]*1000000 / Table2[[#This Row],[Total Waste (tons)]], NA())</f>
        <v>822051.61554834072</v>
      </c>
      <c r="G4514" s="10" t="str">
        <f t="shared" si="70"/>
        <v>Low</v>
      </c>
      <c r="H4514" s="10">
        <v>79.66</v>
      </c>
      <c r="I4514" s="10">
        <f>IFERROR(Table2[[#This Row],[Total Waste (tons)]] / (Table2[[#This Row],[Population (million)]]*1000), NA())</f>
        <v>2.1686391376007839E-2</v>
      </c>
      <c r="J4514" s="10">
        <v>1122.45</v>
      </c>
      <c r="K4514" s="10">
        <f>IFERROR(Table2[[#This Row],[Total Waste (tons)]] * Table2[[#This Row],[Household waste (%)]], NA())</f>
        <v>778697.06109999993</v>
      </c>
      <c r="L4514" s="10">
        <v>31.99</v>
      </c>
      <c r="M4514" s="10">
        <f>SUMIFS(Table2[Household waste (%)], Table2[Country], "Australia", Table2[Year], 2020)</f>
        <v>1412.17</v>
      </c>
      <c r="N4514" s="10">
        <f>COUNTIFS(Table2[Year], "USA")</f>
        <v>0</v>
      </c>
    </row>
    <row r="4515" spans="1:14" x14ac:dyDescent="0.35">
      <c r="A4515" s="11" t="s">
        <v>18</v>
      </c>
      <c r="B4515" s="12">
        <v>2022</v>
      </c>
      <c r="C4515" s="11" t="s">
        <v>15</v>
      </c>
      <c r="D4515" s="12">
        <v>21153.26</v>
      </c>
      <c r="E4515" s="13">
        <v>21898.79</v>
      </c>
      <c r="F4515" s="13">
        <f>IFERROR(Table2[[#This Row],[Economic loss ($ million)]]*1000000 / Table2[[#This Row],[Total Waste (tons)]], NA())</f>
        <v>1035244.2129487371</v>
      </c>
      <c r="G4515" s="13" t="str">
        <f t="shared" si="70"/>
        <v>Medium</v>
      </c>
      <c r="H4515" s="13">
        <v>144.72</v>
      </c>
      <c r="I4515" s="13">
        <f>IFERROR(Table2[[#This Row],[Total Waste (tons)]] / (Table2[[#This Row],[Population (million)]]*1000), NA())</f>
        <v>1.8101833865322572E-2</v>
      </c>
      <c r="J4515" s="13">
        <v>1168.57</v>
      </c>
      <c r="K4515" s="13">
        <f>IFERROR(Table2[[#This Row],[Total Waste (tons)]] * Table2[[#This Row],[Household waste (%)]], NA())</f>
        <v>984261.18779999996</v>
      </c>
      <c r="L4515" s="13">
        <v>46.53</v>
      </c>
      <c r="M4515" s="10">
        <f>SUMIFS(Table2[Household waste (%)], Table2[Country], "Australia", Table2[Year], 2020)</f>
        <v>1412.17</v>
      </c>
      <c r="N4515" s="10">
        <f>COUNTIFS(Table2[Year], "USA")</f>
        <v>0</v>
      </c>
    </row>
    <row r="4516" spans="1:14" x14ac:dyDescent="0.35">
      <c r="A4516" s="8" t="s">
        <v>35</v>
      </c>
      <c r="B4516" s="9">
        <v>2021</v>
      </c>
      <c r="C4516" s="8" t="s">
        <v>9</v>
      </c>
      <c r="D4516" s="9">
        <v>16980.14</v>
      </c>
      <c r="E4516" s="10">
        <v>14139.82</v>
      </c>
      <c r="F4516" s="10">
        <f>IFERROR(Table2[[#This Row],[Economic loss ($ million)]]*1000000 / Table2[[#This Row],[Total Waste (tons)]], NA())</f>
        <v>832726.93864714901</v>
      </c>
      <c r="G4516" s="10" t="str">
        <f t="shared" si="70"/>
        <v>Low</v>
      </c>
      <c r="H4516" s="10">
        <v>156.05000000000001</v>
      </c>
      <c r="I4516" s="10">
        <f>IFERROR(Table2[[#This Row],[Total Waste (tons)]] / (Table2[[#This Row],[Population (million)]]*1000), NA())</f>
        <v>1.6891963948190446E-2</v>
      </c>
      <c r="J4516" s="10">
        <v>1005.22</v>
      </c>
      <c r="K4516" s="10">
        <f>IFERROR(Table2[[#This Row],[Total Waste (tons)]] * Table2[[#This Row],[Household waste (%)]], NA())</f>
        <v>856817.86439999996</v>
      </c>
      <c r="L4516" s="10">
        <v>50.46</v>
      </c>
      <c r="M4516" s="10">
        <f>SUMIFS(Table2[Household waste (%)], Table2[Country], "Australia", Table2[Year], 2020)</f>
        <v>1412.17</v>
      </c>
      <c r="N4516" s="10">
        <f>COUNTIFS(Table2[Year], "USA")</f>
        <v>0</v>
      </c>
    </row>
    <row r="4517" spans="1:14" x14ac:dyDescent="0.35">
      <c r="A4517" s="11" t="s">
        <v>23</v>
      </c>
      <c r="B4517" s="12">
        <v>2021</v>
      </c>
      <c r="C4517" s="11" t="s">
        <v>19</v>
      </c>
      <c r="D4517" s="12">
        <v>39094.080000000002</v>
      </c>
      <c r="E4517" s="13">
        <v>37554.85</v>
      </c>
      <c r="F4517" s="13">
        <f>IFERROR(Table2[[#This Row],[Economic loss ($ million)]]*1000000 / Table2[[#This Row],[Total Waste (tons)]], NA())</f>
        <v>960627.54258445266</v>
      </c>
      <c r="G4517" s="13" t="str">
        <f t="shared" si="70"/>
        <v>Medium</v>
      </c>
      <c r="H4517" s="13">
        <v>60.22</v>
      </c>
      <c r="I4517" s="13">
        <f>IFERROR(Table2[[#This Row],[Total Waste (tons)]] / (Table2[[#This Row],[Population (million)]]*1000), NA())</f>
        <v>4.9956016714159758E-2</v>
      </c>
      <c r="J4517" s="13">
        <v>782.57</v>
      </c>
      <c r="K4517" s="13">
        <f>IFERROR(Table2[[#This Row],[Total Waste (tons)]] * Table2[[#This Row],[Household waste (%)]], NA())</f>
        <v>1865960.4383999999</v>
      </c>
      <c r="L4517" s="13">
        <v>47.73</v>
      </c>
      <c r="M4517" s="10">
        <f>SUMIFS(Table2[Household waste (%)], Table2[Country], "Australia", Table2[Year], 2020)</f>
        <v>1412.17</v>
      </c>
      <c r="N4517" s="10">
        <f>COUNTIFS(Table2[Year], "USA")</f>
        <v>0</v>
      </c>
    </row>
    <row r="4518" spans="1:14" x14ac:dyDescent="0.35">
      <c r="A4518" s="8" t="s">
        <v>29</v>
      </c>
      <c r="B4518" s="9">
        <v>2022</v>
      </c>
      <c r="C4518" s="8" t="s">
        <v>22</v>
      </c>
      <c r="D4518" s="9">
        <v>10883.89</v>
      </c>
      <c r="E4518" s="10">
        <v>12004.85</v>
      </c>
      <c r="F4518" s="10">
        <f>IFERROR(Table2[[#This Row],[Economic loss ($ million)]]*1000000 / Table2[[#This Row],[Total Waste (tons)]], NA())</f>
        <v>1102992.5881279579</v>
      </c>
      <c r="G4518" s="10" t="str">
        <f t="shared" si="70"/>
        <v>High</v>
      </c>
      <c r="H4518" s="10">
        <v>77.59</v>
      </c>
      <c r="I4518" s="10">
        <f>IFERROR(Table2[[#This Row],[Total Waste (tons)]] / (Table2[[#This Row],[Population (million)]]*1000), NA())</f>
        <v>1.5820067443821039E-2</v>
      </c>
      <c r="J4518" s="10">
        <v>687.98</v>
      </c>
      <c r="K4518" s="10">
        <f>IFERROR(Table2[[#This Row],[Total Waste (tons)]] * Table2[[#This Row],[Household waste (%)]], NA())</f>
        <v>429260.62159999995</v>
      </c>
      <c r="L4518" s="10">
        <v>39.44</v>
      </c>
      <c r="M4518" s="10">
        <f>SUMIFS(Table2[Household waste (%)], Table2[Country], "Australia", Table2[Year], 2020)</f>
        <v>1412.17</v>
      </c>
      <c r="N4518" s="10">
        <f>COUNTIFS(Table2[Year], "USA")</f>
        <v>0</v>
      </c>
    </row>
    <row r="4519" spans="1:14" x14ac:dyDescent="0.35">
      <c r="A4519" s="11" t="s">
        <v>24</v>
      </c>
      <c r="B4519" s="12">
        <v>2020</v>
      </c>
      <c r="C4519" s="11" t="s">
        <v>9</v>
      </c>
      <c r="D4519" s="12">
        <v>33202.629999999997</v>
      </c>
      <c r="E4519" s="13">
        <v>31071.35</v>
      </c>
      <c r="F4519" s="13">
        <f>IFERROR(Table2[[#This Row],[Economic loss ($ million)]]*1000000 / Table2[[#This Row],[Total Waste (tons)]], NA())</f>
        <v>935809.9042154192</v>
      </c>
      <c r="G4519" s="13" t="str">
        <f t="shared" si="70"/>
        <v>Low</v>
      </c>
      <c r="H4519" s="13">
        <v>177.83</v>
      </c>
      <c r="I4519" s="13">
        <f>IFERROR(Table2[[#This Row],[Total Waste (tons)]] / (Table2[[#This Row],[Population (million)]]*1000), NA())</f>
        <v>7.4381983959854833E-2</v>
      </c>
      <c r="J4519" s="13">
        <v>446.38</v>
      </c>
      <c r="K4519" s="13">
        <f>IFERROR(Table2[[#This Row],[Total Waste (tons)]] * Table2[[#This Row],[Household waste (%)]], NA())</f>
        <v>1791281.8884999999</v>
      </c>
      <c r="L4519" s="13">
        <v>53.95</v>
      </c>
      <c r="M4519" s="10">
        <f>SUMIFS(Table2[Household waste (%)], Table2[Country], "Australia", Table2[Year], 2020)</f>
        <v>1412.17</v>
      </c>
      <c r="N4519" s="10">
        <f>COUNTIFS(Table2[Year], "USA")</f>
        <v>0</v>
      </c>
    </row>
    <row r="4520" spans="1:14" x14ac:dyDescent="0.35">
      <c r="A4520" s="8" t="s">
        <v>16</v>
      </c>
      <c r="B4520" s="9">
        <v>2022</v>
      </c>
      <c r="C4520" s="8" t="s">
        <v>11</v>
      </c>
      <c r="D4520" s="9">
        <v>17404.36</v>
      </c>
      <c r="E4520" s="10">
        <v>16904.52</v>
      </c>
      <c r="F4520" s="10">
        <f>IFERROR(Table2[[#This Row],[Economic loss ($ million)]]*1000000 / Table2[[#This Row],[Total Waste (tons)]], NA())</f>
        <v>971280.75953381788</v>
      </c>
      <c r="G4520" s="10" t="str">
        <f t="shared" si="70"/>
        <v>Medium</v>
      </c>
      <c r="H4520" s="10">
        <v>94.17</v>
      </c>
      <c r="I4520" s="10">
        <f>IFERROR(Table2[[#This Row],[Total Waste (tons)]] / (Table2[[#This Row],[Population (million)]]*1000), NA())</f>
        <v>2.1080862403100777E-2</v>
      </c>
      <c r="J4520" s="10">
        <v>825.6</v>
      </c>
      <c r="K4520" s="10">
        <f>IFERROR(Table2[[#This Row],[Total Waste (tons)]] * Table2[[#This Row],[Household waste (%)]], NA())</f>
        <v>1002317.0924000001</v>
      </c>
      <c r="L4520" s="10">
        <v>57.59</v>
      </c>
      <c r="M4520" s="10">
        <f>SUMIFS(Table2[Household waste (%)], Table2[Country], "Australia", Table2[Year], 2020)</f>
        <v>1412.17</v>
      </c>
      <c r="N4520" s="10">
        <f>COUNTIFS(Table2[Year], "USA")</f>
        <v>0</v>
      </c>
    </row>
    <row r="4521" spans="1:14" x14ac:dyDescent="0.35">
      <c r="A4521" s="11" t="s">
        <v>23</v>
      </c>
      <c r="B4521" s="12">
        <v>2018</v>
      </c>
      <c r="C4521" s="11" t="s">
        <v>20</v>
      </c>
      <c r="D4521" s="12">
        <v>33314.43</v>
      </c>
      <c r="E4521" s="13">
        <v>27333.06</v>
      </c>
      <c r="F4521" s="13">
        <f>IFERROR(Table2[[#This Row],[Economic loss ($ million)]]*1000000 / Table2[[#This Row],[Total Waste (tons)]], NA())</f>
        <v>820457.08121075458</v>
      </c>
      <c r="G4521" s="13" t="str">
        <f t="shared" si="70"/>
        <v>Low</v>
      </c>
      <c r="H4521" s="13">
        <v>145.56</v>
      </c>
      <c r="I4521" s="13">
        <f>IFERROR(Table2[[#This Row],[Total Waste (tons)]] / (Table2[[#This Row],[Population (million)]]*1000), NA())</f>
        <v>3.1619918564147344E-2</v>
      </c>
      <c r="J4521" s="13">
        <v>1053.5899999999999</v>
      </c>
      <c r="K4521" s="13">
        <f>IFERROR(Table2[[#This Row],[Total Waste (tons)]] * Table2[[#This Row],[Household waste (%)]], NA())</f>
        <v>1205316.0774000001</v>
      </c>
      <c r="L4521" s="13">
        <v>36.18</v>
      </c>
      <c r="M4521" s="10">
        <f>SUMIFS(Table2[Household waste (%)], Table2[Country], "Australia", Table2[Year], 2020)</f>
        <v>1412.17</v>
      </c>
      <c r="N4521" s="10">
        <f>COUNTIFS(Table2[Year], "USA")</f>
        <v>0</v>
      </c>
    </row>
    <row r="4522" spans="1:14" x14ac:dyDescent="0.35">
      <c r="A4522" s="8" t="s">
        <v>28</v>
      </c>
      <c r="B4522" s="9">
        <v>2020</v>
      </c>
      <c r="C4522" s="8" t="s">
        <v>20</v>
      </c>
      <c r="D4522" s="9">
        <v>21911.61</v>
      </c>
      <c r="E4522" s="10">
        <v>21742.45</v>
      </c>
      <c r="F4522" s="10">
        <f>IFERROR(Table2[[#This Row],[Economic loss ($ million)]]*1000000 / Table2[[#This Row],[Total Waste (tons)]], NA())</f>
        <v>992279.89180165215</v>
      </c>
      <c r="G4522" s="10" t="str">
        <f t="shared" si="70"/>
        <v>Medium</v>
      </c>
      <c r="H4522" s="10">
        <v>31.31</v>
      </c>
      <c r="I4522" s="10">
        <f>IFERROR(Table2[[#This Row],[Total Waste (tons)]] / (Table2[[#This Row],[Population (million)]]*1000), NA())</f>
        <v>3.4358756840669247E-2</v>
      </c>
      <c r="J4522" s="10">
        <v>637.73</v>
      </c>
      <c r="K4522" s="10">
        <f>IFERROR(Table2[[#This Row],[Total Waste (tons)]] * Table2[[#This Row],[Household waste (%)]], NA())</f>
        <v>1086596.7399000002</v>
      </c>
      <c r="L4522" s="10">
        <v>49.59</v>
      </c>
      <c r="M4522" s="10">
        <f>SUMIFS(Table2[Household waste (%)], Table2[Country], "Australia", Table2[Year], 2020)</f>
        <v>1412.17</v>
      </c>
      <c r="N4522" s="10">
        <f>COUNTIFS(Table2[Year], "USA")</f>
        <v>0</v>
      </c>
    </row>
    <row r="4523" spans="1:14" x14ac:dyDescent="0.35">
      <c r="A4523" s="11" t="s">
        <v>35</v>
      </c>
      <c r="B4523" s="12">
        <v>2020</v>
      </c>
      <c r="C4523" s="11" t="s">
        <v>13</v>
      </c>
      <c r="D4523" s="12">
        <v>38769.449999999997</v>
      </c>
      <c r="E4523" s="13">
        <v>39650.620000000003</v>
      </c>
      <c r="F4523" s="13">
        <f>IFERROR(Table2[[#This Row],[Economic loss ($ million)]]*1000000 / Table2[[#This Row],[Total Waste (tons)]], NA())</f>
        <v>1022728.4627457961</v>
      </c>
      <c r="G4523" s="13" t="str">
        <f t="shared" si="70"/>
        <v>Medium</v>
      </c>
      <c r="H4523" s="13">
        <v>32.619999999999997</v>
      </c>
      <c r="I4523" s="13">
        <f>IFERROR(Table2[[#This Row],[Total Waste (tons)]] / (Table2[[#This Row],[Population (million)]]*1000), NA())</f>
        <v>3.5516819655911615E-2</v>
      </c>
      <c r="J4523" s="13">
        <v>1091.58</v>
      </c>
      <c r="K4523" s="13">
        <f>IFERROR(Table2[[#This Row],[Total Waste (tons)]] * Table2[[#This Row],[Household waste (%)]], NA())</f>
        <v>2597553.15</v>
      </c>
      <c r="L4523" s="13">
        <v>67</v>
      </c>
      <c r="M4523" s="10">
        <f>SUMIFS(Table2[Household waste (%)], Table2[Country], "Australia", Table2[Year], 2020)</f>
        <v>1412.17</v>
      </c>
      <c r="N4523" s="10">
        <f>COUNTIFS(Table2[Year], "USA")</f>
        <v>0</v>
      </c>
    </row>
    <row r="4524" spans="1:14" x14ac:dyDescent="0.35">
      <c r="A4524" s="8" t="s">
        <v>24</v>
      </c>
      <c r="B4524" s="9">
        <v>2023</v>
      </c>
      <c r="C4524" s="8" t="s">
        <v>22</v>
      </c>
      <c r="D4524" s="9">
        <v>20356.45</v>
      </c>
      <c r="E4524" s="10">
        <v>21635.279999999999</v>
      </c>
      <c r="F4524" s="10">
        <f>IFERROR(Table2[[#This Row],[Economic loss ($ million)]]*1000000 / Table2[[#This Row],[Total Waste (tons)]], NA())</f>
        <v>1062821.8574456745</v>
      </c>
      <c r="G4524" s="10" t="str">
        <f t="shared" si="70"/>
        <v>Medium</v>
      </c>
      <c r="H4524" s="10">
        <v>32.200000000000003</v>
      </c>
      <c r="I4524" s="10">
        <f>IFERROR(Table2[[#This Row],[Total Waste (tons)]] / (Table2[[#This Row],[Population (million)]]*1000), NA())</f>
        <v>2.1922128411122361E-2</v>
      </c>
      <c r="J4524" s="10">
        <v>928.58</v>
      </c>
      <c r="K4524" s="10">
        <f>IFERROR(Table2[[#This Row],[Total Waste (tons)]] * Table2[[#This Row],[Household waste (%)]], NA())</f>
        <v>1343322.1354999999</v>
      </c>
      <c r="L4524" s="10">
        <v>65.989999999999995</v>
      </c>
      <c r="M4524" s="10">
        <f>SUMIFS(Table2[Household waste (%)], Table2[Country], "Australia", Table2[Year], 2020)</f>
        <v>1412.17</v>
      </c>
      <c r="N4524" s="10">
        <f>COUNTIFS(Table2[Year], "USA")</f>
        <v>0</v>
      </c>
    </row>
    <row r="4525" spans="1:14" x14ac:dyDescent="0.35">
      <c r="A4525" s="11" t="s">
        <v>10</v>
      </c>
      <c r="B4525" s="12">
        <v>2020</v>
      </c>
      <c r="C4525" s="11" t="s">
        <v>19</v>
      </c>
      <c r="D4525" s="12">
        <v>2485.8000000000002</v>
      </c>
      <c r="E4525" s="13">
        <v>2257.38</v>
      </c>
      <c r="F4525" s="13">
        <f>IFERROR(Table2[[#This Row],[Economic loss ($ million)]]*1000000 / Table2[[#This Row],[Total Waste (tons)]], NA())</f>
        <v>908110.06517016643</v>
      </c>
      <c r="G4525" s="13" t="str">
        <f t="shared" si="70"/>
        <v>Low</v>
      </c>
      <c r="H4525" s="13">
        <v>196.31</v>
      </c>
      <c r="I4525" s="13">
        <f>IFERROR(Table2[[#This Row],[Total Waste (tons)]] / (Table2[[#This Row],[Population (million)]]*1000), NA())</f>
        <v>2.6712085881000227E-3</v>
      </c>
      <c r="J4525" s="13">
        <v>930.59</v>
      </c>
      <c r="K4525" s="13">
        <f>IFERROR(Table2[[#This Row],[Total Waste (tons)]] * Table2[[#This Row],[Household waste (%)]], NA())</f>
        <v>87152.148000000016</v>
      </c>
      <c r="L4525" s="13">
        <v>35.06</v>
      </c>
      <c r="M4525" s="10">
        <f>SUMIFS(Table2[Household waste (%)], Table2[Country], "Australia", Table2[Year], 2020)</f>
        <v>1412.17</v>
      </c>
      <c r="N4525" s="10">
        <f>COUNTIFS(Table2[Year], "USA")</f>
        <v>0</v>
      </c>
    </row>
    <row r="4526" spans="1:14" x14ac:dyDescent="0.35">
      <c r="A4526" s="8" t="s">
        <v>35</v>
      </c>
      <c r="B4526" s="9">
        <v>2019</v>
      </c>
      <c r="C4526" s="8" t="s">
        <v>13</v>
      </c>
      <c r="D4526" s="9">
        <v>17005.27</v>
      </c>
      <c r="E4526" s="10">
        <v>16808.36</v>
      </c>
      <c r="F4526" s="10">
        <f>IFERROR(Table2[[#This Row],[Economic loss ($ million)]]*1000000 / Table2[[#This Row],[Total Waste (tons)]], NA())</f>
        <v>988420.6484225184</v>
      </c>
      <c r="G4526" s="10" t="str">
        <f t="shared" si="70"/>
        <v>Medium</v>
      </c>
      <c r="H4526" s="10">
        <v>79.33</v>
      </c>
      <c r="I4526" s="10">
        <f>IFERROR(Table2[[#This Row],[Total Waste (tons)]] / (Table2[[#This Row],[Population (million)]]*1000), NA())</f>
        <v>2.5533821829156596E-2</v>
      </c>
      <c r="J4526" s="10">
        <v>665.99</v>
      </c>
      <c r="K4526" s="10">
        <f>IFERROR(Table2[[#This Row],[Total Waste (tons)]] * Table2[[#This Row],[Household waste (%)]], NA())</f>
        <v>1149556.2519999999</v>
      </c>
      <c r="L4526" s="10">
        <v>67.599999999999994</v>
      </c>
      <c r="M4526" s="10">
        <f>SUMIFS(Table2[Household waste (%)], Table2[Country], "Australia", Table2[Year], 2020)</f>
        <v>1412.17</v>
      </c>
      <c r="N4526" s="10">
        <f>COUNTIFS(Table2[Year], "USA")</f>
        <v>0</v>
      </c>
    </row>
    <row r="4527" spans="1:14" x14ac:dyDescent="0.35">
      <c r="A4527" s="11" t="s">
        <v>32</v>
      </c>
      <c r="B4527" s="12">
        <v>2024</v>
      </c>
      <c r="C4527" s="11" t="s">
        <v>9</v>
      </c>
      <c r="D4527" s="12">
        <v>30718.53</v>
      </c>
      <c r="E4527" s="13">
        <v>30692.35</v>
      </c>
      <c r="F4527" s="13">
        <f>IFERROR(Table2[[#This Row],[Economic loss ($ million)]]*1000000 / Table2[[#This Row],[Total Waste (tons)]], NA())</f>
        <v>999147.74567663239</v>
      </c>
      <c r="G4527" s="13" t="str">
        <f t="shared" si="70"/>
        <v>Medium</v>
      </c>
      <c r="H4527" s="13">
        <v>71.42</v>
      </c>
      <c r="I4527" s="13">
        <f>IFERROR(Table2[[#This Row],[Total Waste (tons)]] / (Table2[[#This Row],[Population (million)]]*1000), NA())</f>
        <v>0.23329938482570062</v>
      </c>
      <c r="J4527" s="13">
        <v>131.66999999999999</v>
      </c>
      <c r="K4527" s="13">
        <f>IFERROR(Table2[[#This Row],[Total Waste (tons)]] * Table2[[#This Row],[Household waste (%)]], NA())</f>
        <v>1273590.2538000001</v>
      </c>
      <c r="L4527" s="13">
        <v>41.46</v>
      </c>
      <c r="M4527" s="10">
        <f>SUMIFS(Table2[Household waste (%)], Table2[Country], "Australia", Table2[Year], 2020)</f>
        <v>1412.17</v>
      </c>
      <c r="N4527" s="10">
        <f>COUNTIFS(Table2[Year], "USA")</f>
        <v>0</v>
      </c>
    </row>
    <row r="4528" spans="1:14" x14ac:dyDescent="0.35">
      <c r="A4528" s="8" t="s">
        <v>32</v>
      </c>
      <c r="B4528" s="9">
        <v>2021</v>
      </c>
      <c r="C4528" s="8" t="s">
        <v>15</v>
      </c>
      <c r="D4528" s="9">
        <v>14187.7</v>
      </c>
      <c r="E4528" s="10">
        <v>12177.46</v>
      </c>
      <c r="F4528" s="10">
        <f>IFERROR(Table2[[#This Row],[Economic loss ($ million)]]*1000000 / Table2[[#This Row],[Total Waste (tons)]], NA())</f>
        <v>858311.07226682268</v>
      </c>
      <c r="G4528" s="10" t="str">
        <f t="shared" si="70"/>
        <v>Low</v>
      </c>
      <c r="H4528" s="10">
        <v>182.9</v>
      </c>
      <c r="I4528" s="10">
        <f>IFERROR(Table2[[#This Row],[Total Waste (tons)]] / (Table2[[#This Row],[Population (million)]]*1000), NA())</f>
        <v>2.4819726046568586E-2</v>
      </c>
      <c r="J4528" s="10">
        <v>571.63</v>
      </c>
      <c r="K4528" s="10">
        <f>IFERROR(Table2[[#This Row],[Total Waste (tons)]] * Table2[[#This Row],[Household waste (%)]], NA())</f>
        <v>663416.85199999996</v>
      </c>
      <c r="L4528" s="10">
        <v>46.76</v>
      </c>
      <c r="M4528" s="10">
        <f>SUMIFS(Table2[Household waste (%)], Table2[Country], "Australia", Table2[Year], 2020)</f>
        <v>1412.17</v>
      </c>
      <c r="N4528" s="10">
        <f>COUNTIFS(Table2[Year], "USA")</f>
        <v>0</v>
      </c>
    </row>
    <row r="4529" spans="1:14" x14ac:dyDescent="0.35">
      <c r="A4529" s="11" t="s">
        <v>10</v>
      </c>
      <c r="B4529" s="12">
        <v>2023</v>
      </c>
      <c r="C4529" s="11" t="s">
        <v>15</v>
      </c>
      <c r="D4529" s="12">
        <v>23321.82</v>
      </c>
      <c r="E4529" s="13">
        <v>26952.6</v>
      </c>
      <c r="F4529" s="13">
        <f>IFERROR(Table2[[#This Row],[Economic loss ($ million)]]*1000000 / Table2[[#This Row],[Total Waste (tons)]], NA())</f>
        <v>1155681.6749293152</v>
      </c>
      <c r="G4529" s="13" t="str">
        <f t="shared" si="70"/>
        <v>High</v>
      </c>
      <c r="H4529" s="13">
        <v>133.44</v>
      </c>
      <c r="I4529" s="13">
        <f>IFERROR(Table2[[#This Row],[Total Waste (tons)]] / (Table2[[#This Row],[Population (million)]]*1000), NA())</f>
        <v>3.1723893083044276E-2</v>
      </c>
      <c r="J4529" s="13">
        <v>735.15</v>
      </c>
      <c r="K4529" s="13">
        <f>IFERROR(Table2[[#This Row],[Total Waste (tons)]] * Table2[[#This Row],[Household waste (%)]], NA())</f>
        <v>943834.05539999995</v>
      </c>
      <c r="L4529" s="13">
        <v>40.47</v>
      </c>
      <c r="M4529" s="10">
        <f>SUMIFS(Table2[Household waste (%)], Table2[Country], "Australia", Table2[Year], 2020)</f>
        <v>1412.17</v>
      </c>
      <c r="N4529" s="10">
        <f>COUNTIFS(Table2[Year], "USA")</f>
        <v>0</v>
      </c>
    </row>
    <row r="4530" spans="1:14" x14ac:dyDescent="0.35">
      <c r="A4530" s="8" t="s">
        <v>33</v>
      </c>
      <c r="B4530" s="9">
        <v>2022</v>
      </c>
      <c r="C4530" s="8" t="s">
        <v>9</v>
      </c>
      <c r="D4530" s="9">
        <v>20115.810000000001</v>
      </c>
      <c r="E4530" s="10">
        <v>21021.75</v>
      </c>
      <c r="F4530" s="10">
        <f>IFERROR(Table2[[#This Row],[Economic loss ($ million)]]*1000000 / Table2[[#This Row],[Total Waste (tons)]], NA())</f>
        <v>1045036.2177809394</v>
      </c>
      <c r="G4530" s="10" t="str">
        <f t="shared" si="70"/>
        <v>Medium</v>
      </c>
      <c r="H4530" s="10">
        <v>124.74</v>
      </c>
      <c r="I4530" s="10">
        <f>IFERROR(Table2[[#This Row],[Total Waste (tons)]] / (Table2[[#This Row],[Population (million)]]*1000), NA())</f>
        <v>0.60011366348448691</v>
      </c>
      <c r="J4530" s="10">
        <v>33.520000000000003</v>
      </c>
      <c r="K4530" s="10">
        <f>IFERROR(Table2[[#This Row],[Total Waste (tons)]] * Table2[[#This Row],[Household waste (%)]], NA())</f>
        <v>1211977.5525</v>
      </c>
      <c r="L4530" s="10">
        <v>60.25</v>
      </c>
      <c r="M4530" s="10">
        <f>SUMIFS(Table2[Household waste (%)], Table2[Country], "Australia", Table2[Year], 2020)</f>
        <v>1412.17</v>
      </c>
      <c r="N4530" s="10">
        <f>COUNTIFS(Table2[Year], "USA")</f>
        <v>0</v>
      </c>
    </row>
    <row r="4531" spans="1:14" x14ac:dyDescent="0.35">
      <c r="A4531" s="11" t="s">
        <v>21</v>
      </c>
      <c r="B4531" s="12">
        <v>2020</v>
      </c>
      <c r="C4531" s="11" t="s">
        <v>15</v>
      </c>
      <c r="D4531" s="12">
        <v>32024.639999999999</v>
      </c>
      <c r="E4531" s="13">
        <v>30790.83</v>
      </c>
      <c r="F4531" s="13">
        <f>IFERROR(Table2[[#This Row],[Economic loss ($ million)]]*1000000 / Table2[[#This Row],[Total Waste (tons)]], NA())</f>
        <v>961473.10321052792</v>
      </c>
      <c r="G4531" s="13" t="str">
        <f t="shared" si="70"/>
        <v>Medium</v>
      </c>
      <c r="H4531" s="13">
        <v>84.91</v>
      </c>
      <c r="I4531" s="13">
        <f>IFERROR(Table2[[#This Row],[Total Waste (tons)]] / (Table2[[#This Row],[Population (million)]]*1000), NA())</f>
        <v>2.3045775433394981E-2</v>
      </c>
      <c r="J4531" s="13">
        <v>1389.61</v>
      </c>
      <c r="K4531" s="13">
        <f>IFERROR(Table2[[#This Row],[Total Waste (tons)]] * Table2[[#This Row],[Household waste (%)]], NA())</f>
        <v>1344714.6336000001</v>
      </c>
      <c r="L4531" s="13">
        <v>41.99</v>
      </c>
      <c r="M4531" s="10">
        <f>SUMIFS(Table2[Household waste (%)], Table2[Country], "Australia", Table2[Year], 2020)</f>
        <v>1412.17</v>
      </c>
      <c r="N4531" s="10">
        <f>COUNTIFS(Table2[Year], "USA")</f>
        <v>0</v>
      </c>
    </row>
    <row r="4532" spans="1:14" x14ac:dyDescent="0.35">
      <c r="A4532" s="8" t="s">
        <v>27</v>
      </c>
      <c r="B4532" s="9">
        <v>2023</v>
      </c>
      <c r="C4532" s="8" t="s">
        <v>25</v>
      </c>
      <c r="D4532" s="9">
        <v>48787.45</v>
      </c>
      <c r="E4532" s="10">
        <v>57469.17</v>
      </c>
      <c r="F4532" s="10">
        <f>IFERROR(Table2[[#This Row],[Economic loss ($ million)]]*1000000 / Table2[[#This Row],[Total Waste (tons)]], NA())</f>
        <v>1177949.8621059309</v>
      </c>
      <c r="G4532" s="10" t="str">
        <f t="shared" si="70"/>
        <v>High</v>
      </c>
      <c r="H4532" s="10">
        <v>111.93</v>
      </c>
      <c r="I4532" s="10">
        <f>IFERROR(Table2[[#This Row],[Total Waste (tons)]] / (Table2[[#This Row],[Population (million)]]*1000), NA())</f>
        <v>5.3057519140421089E-2</v>
      </c>
      <c r="J4532" s="10">
        <v>919.52</v>
      </c>
      <c r="K4532" s="10">
        <f>IFERROR(Table2[[#This Row],[Total Waste (tons)]] * Table2[[#This Row],[Household waste (%)]], NA())</f>
        <v>1997846.0775000001</v>
      </c>
      <c r="L4532" s="10">
        <v>40.950000000000003</v>
      </c>
      <c r="M4532" s="10">
        <f>SUMIFS(Table2[Household waste (%)], Table2[Country], "Australia", Table2[Year], 2020)</f>
        <v>1412.17</v>
      </c>
      <c r="N4532" s="10">
        <f>COUNTIFS(Table2[Year], "USA")</f>
        <v>0</v>
      </c>
    </row>
    <row r="4533" spans="1:14" x14ac:dyDescent="0.35">
      <c r="A4533" s="11" t="s">
        <v>27</v>
      </c>
      <c r="B4533" s="12">
        <v>2020</v>
      </c>
      <c r="C4533" s="11" t="s">
        <v>25</v>
      </c>
      <c r="D4533" s="12">
        <v>36925.480000000003</v>
      </c>
      <c r="E4533" s="13">
        <v>31807.4</v>
      </c>
      <c r="F4533" s="13">
        <f>IFERROR(Table2[[#This Row],[Economic loss ($ million)]]*1000000 / Table2[[#This Row],[Total Waste (tons)]], NA())</f>
        <v>861394.3542507774</v>
      </c>
      <c r="G4533" s="13" t="str">
        <f t="shared" si="70"/>
        <v>Low</v>
      </c>
      <c r="H4533" s="13">
        <v>196.65</v>
      </c>
      <c r="I4533" s="13">
        <f>IFERROR(Table2[[#This Row],[Total Waste (tons)]] / (Table2[[#This Row],[Population (million)]]*1000), NA())</f>
        <v>9.6333202890610745E-2</v>
      </c>
      <c r="J4533" s="13">
        <v>383.31</v>
      </c>
      <c r="K4533" s="13">
        <f>IFERROR(Table2[[#This Row],[Total Waste (tons)]] * Table2[[#This Row],[Household waste (%)]], NA())</f>
        <v>2029424.3808000002</v>
      </c>
      <c r="L4533" s="13">
        <v>54.96</v>
      </c>
      <c r="M4533" s="10">
        <f>SUMIFS(Table2[Household waste (%)], Table2[Country], "Australia", Table2[Year], 2020)</f>
        <v>1412.17</v>
      </c>
      <c r="N4533" s="10">
        <f>COUNTIFS(Table2[Year], "USA")</f>
        <v>0</v>
      </c>
    </row>
    <row r="4534" spans="1:14" x14ac:dyDescent="0.35">
      <c r="A4534" s="8" t="s">
        <v>34</v>
      </c>
      <c r="B4534" s="9">
        <v>2020</v>
      </c>
      <c r="C4534" s="8" t="s">
        <v>22</v>
      </c>
      <c r="D4534" s="9">
        <v>43274.46</v>
      </c>
      <c r="E4534" s="10">
        <v>44367.94</v>
      </c>
      <c r="F4534" s="10">
        <f>IFERROR(Table2[[#This Row],[Economic loss ($ million)]]*1000000 / Table2[[#This Row],[Total Waste (tons)]], NA())</f>
        <v>1025268.4839972585</v>
      </c>
      <c r="G4534" s="10" t="str">
        <f t="shared" si="70"/>
        <v>Medium</v>
      </c>
      <c r="H4534" s="10">
        <v>107.63</v>
      </c>
      <c r="I4534" s="10">
        <f>IFERROR(Table2[[#This Row],[Total Waste (tons)]] / (Table2[[#This Row],[Population (million)]]*1000), NA())</f>
        <v>0.12732276097446157</v>
      </c>
      <c r="J4534" s="10">
        <v>339.88</v>
      </c>
      <c r="K4534" s="10">
        <f>IFERROR(Table2[[#This Row],[Total Waste (tons)]] * Table2[[#This Row],[Household waste (%)]], NA())</f>
        <v>1499460.0389999999</v>
      </c>
      <c r="L4534" s="10">
        <v>34.65</v>
      </c>
      <c r="M4534" s="10">
        <f>SUMIFS(Table2[Household waste (%)], Table2[Country], "Australia", Table2[Year], 2020)</f>
        <v>1412.17</v>
      </c>
      <c r="N4534" s="10">
        <f>COUNTIFS(Table2[Year], "USA")</f>
        <v>0</v>
      </c>
    </row>
    <row r="4535" spans="1:14" x14ac:dyDescent="0.35">
      <c r="A4535" s="11" t="s">
        <v>29</v>
      </c>
      <c r="B4535" s="12">
        <v>2020</v>
      </c>
      <c r="C4535" s="11" t="s">
        <v>9</v>
      </c>
      <c r="D4535" s="12">
        <v>35824.19</v>
      </c>
      <c r="E4535" s="13">
        <v>39183.410000000003</v>
      </c>
      <c r="F4535" s="13">
        <f>IFERROR(Table2[[#This Row],[Economic loss ($ million)]]*1000000 / Table2[[#This Row],[Total Waste (tons)]], NA())</f>
        <v>1093769.600931661</v>
      </c>
      <c r="G4535" s="13" t="str">
        <f t="shared" si="70"/>
        <v>Medium</v>
      </c>
      <c r="H4535" s="13">
        <v>169.7</v>
      </c>
      <c r="I4535" s="13">
        <f>IFERROR(Table2[[#This Row],[Total Waste (tons)]] / (Table2[[#This Row],[Population (million)]]*1000), NA())</f>
        <v>3.0351252202792466E-2</v>
      </c>
      <c r="J4535" s="13">
        <v>1180.32</v>
      </c>
      <c r="K4535" s="13">
        <f>IFERROR(Table2[[#This Row],[Total Waste (tons)]] * Table2[[#This Row],[Household waste (%)]], NA())</f>
        <v>1173600.4643999999</v>
      </c>
      <c r="L4535" s="13">
        <v>32.76</v>
      </c>
      <c r="M4535" s="10">
        <f>SUMIFS(Table2[Household waste (%)], Table2[Country], "Australia", Table2[Year], 2020)</f>
        <v>1412.17</v>
      </c>
      <c r="N4535" s="10">
        <f>COUNTIFS(Table2[Year], "USA")</f>
        <v>0</v>
      </c>
    </row>
    <row r="4536" spans="1:14" x14ac:dyDescent="0.35">
      <c r="A4536" s="8" t="s">
        <v>30</v>
      </c>
      <c r="B4536" s="9">
        <v>2024</v>
      </c>
      <c r="C4536" s="8" t="s">
        <v>15</v>
      </c>
      <c r="D4536" s="9">
        <v>42070.19</v>
      </c>
      <c r="E4536" s="10">
        <v>44375.44</v>
      </c>
      <c r="F4536" s="10">
        <f>IFERROR(Table2[[#This Row],[Economic loss ($ million)]]*1000000 / Table2[[#This Row],[Total Waste (tons)]], NA())</f>
        <v>1054795.331326053</v>
      </c>
      <c r="G4536" s="10" t="str">
        <f t="shared" si="70"/>
        <v>Medium</v>
      </c>
      <c r="H4536" s="10">
        <v>103.24</v>
      </c>
      <c r="I4536" s="10">
        <f>IFERROR(Table2[[#This Row],[Total Waste (tons)]] / (Table2[[#This Row],[Population (million)]]*1000), NA())</f>
        <v>3.7300897274484421E-2</v>
      </c>
      <c r="J4536" s="10">
        <v>1127.8599999999999</v>
      </c>
      <c r="K4536" s="10">
        <f>IFERROR(Table2[[#This Row],[Total Waste (tons)]] * Table2[[#This Row],[Household waste (%)]], NA())</f>
        <v>1530513.5122000002</v>
      </c>
      <c r="L4536" s="10">
        <v>36.380000000000003</v>
      </c>
      <c r="M4536" s="10">
        <f>SUMIFS(Table2[Household waste (%)], Table2[Country], "Australia", Table2[Year], 2020)</f>
        <v>1412.17</v>
      </c>
      <c r="N4536" s="10">
        <f>COUNTIFS(Table2[Year], "USA")</f>
        <v>0</v>
      </c>
    </row>
    <row r="4537" spans="1:14" x14ac:dyDescent="0.35">
      <c r="A4537" s="11" t="s">
        <v>34</v>
      </c>
      <c r="B4537" s="12">
        <v>2021</v>
      </c>
      <c r="C4537" s="11" t="s">
        <v>11</v>
      </c>
      <c r="D4537" s="12">
        <v>1947.27</v>
      </c>
      <c r="E4537" s="13">
        <v>1969.97</v>
      </c>
      <c r="F4537" s="13">
        <f>IFERROR(Table2[[#This Row],[Economic loss ($ million)]]*1000000 / Table2[[#This Row],[Total Waste (tons)]], NA())</f>
        <v>1011657.3459253211</v>
      </c>
      <c r="G4537" s="13" t="str">
        <f t="shared" si="70"/>
        <v>Medium</v>
      </c>
      <c r="H4537" s="13">
        <v>176.55</v>
      </c>
      <c r="I4537" s="13">
        <f>IFERROR(Table2[[#This Row],[Total Waste (tons)]] / (Table2[[#This Row],[Population (million)]]*1000), NA())</f>
        <v>3.0545890915935937E-3</v>
      </c>
      <c r="J4537" s="13">
        <v>637.49</v>
      </c>
      <c r="K4537" s="13">
        <f>IFERROR(Table2[[#This Row],[Total Waste (tons)]] * Table2[[#This Row],[Household waste (%)]], NA())</f>
        <v>115453.63829999999</v>
      </c>
      <c r="L4537" s="13">
        <v>59.29</v>
      </c>
      <c r="M4537" s="10">
        <f>SUMIFS(Table2[Household waste (%)], Table2[Country], "Australia", Table2[Year], 2020)</f>
        <v>1412.17</v>
      </c>
      <c r="N4537" s="10">
        <f>COUNTIFS(Table2[Year], "USA")</f>
        <v>0</v>
      </c>
    </row>
    <row r="4538" spans="1:14" x14ac:dyDescent="0.35">
      <c r="A4538" s="8" t="s">
        <v>8</v>
      </c>
      <c r="B4538" s="9">
        <v>2019</v>
      </c>
      <c r="C4538" s="8" t="s">
        <v>22</v>
      </c>
      <c r="D4538" s="9">
        <v>24548.23</v>
      </c>
      <c r="E4538" s="10">
        <v>22927.99</v>
      </c>
      <c r="F4538" s="10">
        <f>IFERROR(Table2[[#This Row],[Economic loss ($ million)]]*1000000 / Table2[[#This Row],[Total Waste (tons)]], NA())</f>
        <v>933997.68537283549</v>
      </c>
      <c r="G4538" s="10" t="str">
        <f t="shared" si="70"/>
        <v>Low</v>
      </c>
      <c r="H4538" s="10">
        <v>23.63</v>
      </c>
      <c r="I4538" s="10">
        <f>IFERROR(Table2[[#This Row],[Total Waste (tons)]] / (Table2[[#This Row],[Population (million)]]*1000), NA())</f>
        <v>9.5801709334998431E-2</v>
      </c>
      <c r="J4538" s="10">
        <v>256.24</v>
      </c>
      <c r="K4538" s="10">
        <f>IFERROR(Table2[[#This Row],[Total Waste (tons)]] * Table2[[#This Row],[Household waste (%)]], NA())</f>
        <v>1363654.1764999998</v>
      </c>
      <c r="L4538" s="10">
        <v>55.55</v>
      </c>
      <c r="M4538" s="10">
        <f>SUMIFS(Table2[Household waste (%)], Table2[Country], "Australia", Table2[Year], 2020)</f>
        <v>1412.17</v>
      </c>
      <c r="N4538" s="10">
        <f>COUNTIFS(Table2[Year], "USA")</f>
        <v>0</v>
      </c>
    </row>
    <row r="4539" spans="1:14" x14ac:dyDescent="0.35">
      <c r="A4539" s="11" t="s">
        <v>16</v>
      </c>
      <c r="B4539" s="12">
        <v>2021</v>
      </c>
      <c r="C4539" s="11" t="s">
        <v>25</v>
      </c>
      <c r="D4539" s="12">
        <v>19627.11</v>
      </c>
      <c r="E4539" s="13">
        <v>17656.79</v>
      </c>
      <c r="F4539" s="13">
        <f>IFERROR(Table2[[#This Row],[Economic loss ($ million)]]*1000000 / Table2[[#This Row],[Total Waste (tons)]], NA())</f>
        <v>899612.32193634205</v>
      </c>
      <c r="G4539" s="13" t="str">
        <f t="shared" si="70"/>
        <v>Low</v>
      </c>
      <c r="H4539" s="13">
        <v>146.52000000000001</v>
      </c>
      <c r="I4539" s="13">
        <f>IFERROR(Table2[[#This Row],[Total Waste (tons)]] / (Table2[[#This Row],[Population (million)]]*1000), NA())</f>
        <v>0.15486121192993529</v>
      </c>
      <c r="J4539" s="13">
        <v>126.74</v>
      </c>
      <c r="K4539" s="13">
        <f>IFERROR(Table2[[#This Row],[Total Waste (tons)]] * Table2[[#This Row],[Household waste (%)]], NA())</f>
        <v>1185281.1729000001</v>
      </c>
      <c r="L4539" s="13">
        <v>60.39</v>
      </c>
      <c r="M4539" s="10">
        <f>SUMIFS(Table2[Household waste (%)], Table2[Country], "Australia", Table2[Year], 2020)</f>
        <v>1412.17</v>
      </c>
      <c r="N4539" s="10">
        <f>COUNTIFS(Table2[Year], "USA")</f>
        <v>0</v>
      </c>
    </row>
    <row r="4540" spans="1:14" x14ac:dyDescent="0.35">
      <c r="A4540" s="8" t="s">
        <v>14</v>
      </c>
      <c r="B4540" s="9">
        <v>2023</v>
      </c>
      <c r="C4540" s="8" t="s">
        <v>9</v>
      </c>
      <c r="D4540" s="9">
        <v>15155.89</v>
      </c>
      <c r="E4540" s="10">
        <v>17812.77</v>
      </c>
      <c r="F4540" s="10">
        <f>IFERROR(Table2[[#This Row],[Economic loss ($ million)]]*1000000 / Table2[[#This Row],[Total Waste (tons)]], NA())</f>
        <v>1175303.4628781285</v>
      </c>
      <c r="G4540" s="10" t="str">
        <f t="shared" si="70"/>
        <v>High</v>
      </c>
      <c r="H4540" s="10">
        <v>95.41</v>
      </c>
      <c r="I4540" s="10">
        <f>IFERROR(Table2[[#This Row],[Total Waste (tons)]] / (Table2[[#This Row],[Population (million)]]*1000), NA())</f>
        <v>1.2187600016082987E-2</v>
      </c>
      <c r="J4540" s="10">
        <v>1243.55</v>
      </c>
      <c r="K4540" s="10">
        <f>IFERROR(Table2[[#This Row],[Total Waste (tons)]] * Table2[[#This Row],[Household waste (%)]], NA())</f>
        <v>641397.2648</v>
      </c>
      <c r="L4540" s="10">
        <v>42.32</v>
      </c>
      <c r="M4540" s="10">
        <f>SUMIFS(Table2[Household waste (%)], Table2[Country], "Australia", Table2[Year], 2020)</f>
        <v>1412.17</v>
      </c>
      <c r="N4540" s="10">
        <f>COUNTIFS(Table2[Year], "USA")</f>
        <v>0</v>
      </c>
    </row>
    <row r="4541" spans="1:14" x14ac:dyDescent="0.35">
      <c r="A4541" s="11" t="s">
        <v>23</v>
      </c>
      <c r="B4541" s="12">
        <v>2019</v>
      </c>
      <c r="C4541" s="11" t="s">
        <v>22</v>
      </c>
      <c r="D4541" s="12">
        <v>6031.18</v>
      </c>
      <c r="E4541" s="13">
        <v>5410.01</v>
      </c>
      <c r="F4541" s="13">
        <f>IFERROR(Table2[[#This Row],[Economic loss ($ million)]]*1000000 / Table2[[#This Row],[Total Waste (tons)]], NA())</f>
        <v>897006.88754107815</v>
      </c>
      <c r="G4541" s="13" t="str">
        <f t="shared" si="70"/>
        <v>Low</v>
      </c>
      <c r="H4541" s="13">
        <v>31.36</v>
      </c>
      <c r="I4541" s="13">
        <f>IFERROR(Table2[[#This Row],[Total Waste (tons)]] / (Table2[[#This Row],[Population (million)]]*1000), NA())</f>
        <v>2.2076869577949413E-2</v>
      </c>
      <c r="J4541" s="13">
        <v>273.19</v>
      </c>
      <c r="K4541" s="13">
        <f>IFERROR(Table2[[#This Row],[Total Waste (tons)]] * Table2[[#This Row],[Household waste (%)]], NA())</f>
        <v>269834.99320000003</v>
      </c>
      <c r="L4541" s="13">
        <v>44.74</v>
      </c>
      <c r="M4541" s="10">
        <f>SUMIFS(Table2[Household waste (%)], Table2[Country], "Australia", Table2[Year], 2020)</f>
        <v>1412.17</v>
      </c>
      <c r="N4541" s="10">
        <f>COUNTIFS(Table2[Year], "USA")</f>
        <v>0</v>
      </c>
    </row>
    <row r="4542" spans="1:14" x14ac:dyDescent="0.35">
      <c r="A4542" s="8" t="s">
        <v>32</v>
      </c>
      <c r="B4542" s="9">
        <v>2019</v>
      </c>
      <c r="C4542" s="8" t="s">
        <v>15</v>
      </c>
      <c r="D4542" s="9">
        <v>37390.07</v>
      </c>
      <c r="E4542" s="10">
        <v>36986.97</v>
      </c>
      <c r="F4542" s="10">
        <f>IFERROR(Table2[[#This Row],[Economic loss ($ million)]]*1000000 / Table2[[#This Row],[Total Waste (tons)]], NA())</f>
        <v>989219.06270836084</v>
      </c>
      <c r="G4542" s="10" t="str">
        <f t="shared" si="70"/>
        <v>Medium</v>
      </c>
      <c r="H4542" s="10">
        <v>53.46</v>
      </c>
      <c r="I4542" s="10">
        <f>IFERROR(Table2[[#This Row],[Total Waste (tons)]] / (Table2[[#This Row],[Population (million)]]*1000), NA())</f>
        <v>4.0261088199506835E-2</v>
      </c>
      <c r="J4542" s="10">
        <v>928.69</v>
      </c>
      <c r="K4542" s="10">
        <f>IFERROR(Table2[[#This Row],[Total Waste (tons)]] * Table2[[#This Row],[Household waste (%)]], NA())</f>
        <v>2098704.6291</v>
      </c>
      <c r="L4542" s="10">
        <v>56.13</v>
      </c>
      <c r="M4542" s="10">
        <f>SUMIFS(Table2[Household waste (%)], Table2[Country], "Australia", Table2[Year], 2020)</f>
        <v>1412.17</v>
      </c>
      <c r="N4542" s="10">
        <f>COUNTIFS(Table2[Year], "USA")</f>
        <v>0</v>
      </c>
    </row>
    <row r="4543" spans="1:14" x14ac:dyDescent="0.35">
      <c r="A4543" s="11" t="s">
        <v>33</v>
      </c>
      <c r="B4543" s="12">
        <v>2019</v>
      </c>
      <c r="C4543" s="11" t="s">
        <v>9</v>
      </c>
      <c r="D4543" s="12">
        <v>11625.88</v>
      </c>
      <c r="E4543" s="13">
        <v>11305.18</v>
      </c>
      <c r="F4543" s="13">
        <f>IFERROR(Table2[[#This Row],[Economic loss ($ million)]]*1000000 / Table2[[#This Row],[Total Waste (tons)]], NA())</f>
        <v>972414.9913812977</v>
      </c>
      <c r="G4543" s="13" t="str">
        <f t="shared" si="70"/>
        <v>Medium</v>
      </c>
      <c r="H4543" s="13">
        <v>27.81</v>
      </c>
      <c r="I4543" s="13">
        <f>IFERROR(Table2[[#This Row],[Total Waste (tons)]] / (Table2[[#This Row],[Population (million)]]*1000), NA())</f>
        <v>0.66623954154727794</v>
      </c>
      <c r="J4543" s="13">
        <v>17.45</v>
      </c>
      <c r="K4543" s="13">
        <f>IFERROR(Table2[[#This Row],[Total Waste (tons)]] * Table2[[#This Row],[Household waste (%)]], NA())</f>
        <v>789164.73439999984</v>
      </c>
      <c r="L4543" s="13">
        <v>67.88</v>
      </c>
      <c r="M4543" s="10">
        <f>SUMIFS(Table2[Household waste (%)], Table2[Country], "Australia", Table2[Year], 2020)</f>
        <v>1412.17</v>
      </c>
      <c r="N4543" s="10">
        <f>COUNTIFS(Table2[Year], "USA")</f>
        <v>0</v>
      </c>
    </row>
    <row r="4544" spans="1:14" x14ac:dyDescent="0.35">
      <c r="A4544" s="8" t="s">
        <v>24</v>
      </c>
      <c r="B4544" s="9">
        <v>2022</v>
      </c>
      <c r="C4544" s="8" t="s">
        <v>13</v>
      </c>
      <c r="D4544" s="9">
        <v>31844.6</v>
      </c>
      <c r="E4544" s="10">
        <v>28277.58</v>
      </c>
      <c r="F4544" s="10">
        <f>IFERROR(Table2[[#This Row],[Economic loss ($ million)]]*1000000 / Table2[[#This Row],[Total Waste (tons)]], NA())</f>
        <v>887986.66021868703</v>
      </c>
      <c r="G4544" s="10" t="str">
        <f t="shared" si="70"/>
        <v>Low</v>
      </c>
      <c r="H4544" s="10">
        <v>168.62</v>
      </c>
      <c r="I4544" s="10">
        <f>IFERROR(Table2[[#This Row],[Total Waste (tons)]] / (Table2[[#This Row],[Population (million)]]*1000), NA())</f>
        <v>4.0860984935971463E-2</v>
      </c>
      <c r="J4544" s="10">
        <v>779.34</v>
      </c>
      <c r="K4544" s="10">
        <f>IFERROR(Table2[[#This Row],[Total Waste (tons)]] * Table2[[#This Row],[Household waste (%)]], NA())</f>
        <v>1266778.1880000001</v>
      </c>
      <c r="L4544" s="10">
        <v>39.78</v>
      </c>
      <c r="M4544" s="10">
        <f>SUMIFS(Table2[Household waste (%)], Table2[Country], "Australia", Table2[Year], 2020)</f>
        <v>1412.17</v>
      </c>
      <c r="N4544" s="10">
        <f>COUNTIFS(Table2[Year], "USA")</f>
        <v>0</v>
      </c>
    </row>
    <row r="4545" spans="1:14" x14ac:dyDescent="0.35">
      <c r="A4545" s="11" t="s">
        <v>24</v>
      </c>
      <c r="B4545" s="12">
        <v>2022</v>
      </c>
      <c r="C4545" s="11" t="s">
        <v>11</v>
      </c>
      <c r="D4545" s="12">
        <v>29791.77</v>
      </c>
      <c r="E4545" s="13">
        <v>34363.629999999997</v>
      </c>
      <c r="F4545" s="13">
        <f>IFERROR(Table2[[#This Row],[Economic loss ($ million)]]*1000000 / Table2[[#This Row],[Total Waste (tons)]], NA())</f>
        <v>1153460.5026824523</v>
      </c>
      <c r="G4545" s="13" t="str">
        <f t="shared" si="70"/>
        <v>High</v>
      </c>
      <c r="H4545" s="13">
        <v>170.28</v>
      </c>
      <c r="I4545" s="13">
        <f>IFERROR(Table2[[#This Row],[Total Waste (tons)]] / (Table2[[#This Row],[Population (million)]]*1000), NA())</f>
        <v>4.6609358866047126E-2</v>
      </c>
      <c r="J4545" s="13">
        <v>639.17999999999995</v>
      </c>
      <c r="K4545" s="13">
        <f>IFERROR(Table2[[#This Row],[Total Waste (tons)]] * Table2[[#This Row],[Household waste (%)]], NA())</f>
        <v>1428515.3715000001</v>
      </c>
      <c r="L4545" s="13">
        <v>47.95</v>
      </c>
      <c r="M4545" s="10">
        <f>SUMIFS(Table2[Household waste (%)], Table2[Country], "Australia", Table2[Year], 2020)</f>
        <v>1412.17</v>
      </c>
      <c r="N4545" s="10">
        <f>COUNTIFS(Table2[Year], "USA")</f>
        <v>0</v>
      </c>
    </row>
    <row r="4546" spans="1:14" x14ac:dyDescent="0.35">
      <c r="A4546" s="8" t="s">
        <v>34</v>
      </c>
      <c r="B4546" s="9">
        <v>2022</v>
      </c>
      <c r="C4546" s="8" t="s">
        <v>15</v>
      </c>
      <c r="D4546" s="9">
        <v>2849.62</v>
      </c>
      <c r="E4546" s="10">
        <v>2986.54</v>
      </c>
      <c r="F4546" s="10">
        <f>IFERROR(Table2[[#This Row],[Economic loss ($ million)]]*1000000 / Table2[[#This Row],[Total Waste (tons)]], NA())</f>
        <v>1048048.5117313887</v>
      </c>
      <c r="G4546" s="10" t="str">
        <f t="shared" ref="G4546:G4609" si="71">IF(F4546&gt;1100000,"High",IF(F4546&gt;=950000,"Medium","Low"))</f>
        <v>Medium</v>
      </c>
      <c r="H4546" s="10">
        <v>20.21</v>
      </c>
      <c r="I4546" s="10">
        <f>IFERROR(Table2[[#This Row],[Total Waste (tons)]] / (Table2[[#This Row],[Population (million)]]*1000), NA())</f>
        <v>1.6072306824591088E-2</v>
      </c>
      <c r="J4546" s="10">
        <v>177.3</v>
      </c>
      <c r="K4546" s="10">
        <f>IFERROR(Table2[[#This Row],[Total Waste (tons)]] * Table2[[#This Row],[Household waste (%)]], NA())</f>
        <v>185025.8266</v>
      </c>
      <c r="L4546" s="10">
        <v>64.930000000000007</v>
      </c>
      <c r="M4546" s="10">
        <f>SUMIFS(Table2[Household waste (%)], Table2[Country], "Australia", Table2[Year], 2020)</f>
        <v>1412.17</v>
      </c>
      <c r="N4546" s="10">
        <f>COUNTIFS(Table2[Year], "USA")</f>
        <v>0</v>
      </c>
    </row>
    <row r="4547" spans="1:14" x14ac:dyDescent="0.35">
      <c r="A4547" s="11" t="s">
        <v>24</v>
      </c>
      <c r="B4547" s="12">
        <v>2023</v>
      </c>
      <c r="C4547" s="11" t="s">
        <v>19</v>
      </c>
      <c r="D4547" s="12">
        <v>16834.41</v>
      </c>
      <c r="E4547" s="13">
        <v>19328.03</v>
      </c>
      <c r="F4547" s="13">
        <f>IFERROR(Table2[[#This Row],[Economic loss ($ million)]]*1000000 / Table2[[#This Row],[Total Waste (tons)]], NA())</f>
        <v>1148126.367363038</v>
      </c>
      <c r="G4547" s="13" t="str">
        <f t="shared" si="71"/>
        <v>High</v>
      </c>
      <c r="H4547" s="13">
        <v>50.06</v>
      </c>
      <c r="I4547" s="13">
        <f>IFERROR(Table2[[#This Row],[Total Waste (tons)]] / (Table2[[#This Row],[Population (million)]]*1000), NA())</f>
        <v>1.4177539161192521E-2</v>
      </c>
      <c r="J4547" s="13">
        <v>1187.4000000000001</v>
      </c>
      <c r="K4547" s="13">
        <f>IFERROR(Table2[[#This Row],[Total Waste (tons)]] * Table2[[#This Row],[Household waste (%)]], NA())</f>
        <v>942895.30409999995</v>
      </c>
      <c r="L4547" s="13">
        <v>56.01</v>
      </c>
      <c r="M4547" s="10">
        <f>SUMIFS(Table2[Household waste (%)], Table2[Country], "Australia", Table2[Year], 2020)</f>
        <v>1412.17</v>
      </c>
      <c r="N4547" s="10">
        <f>COUNTIFS(Table2[Year], "USA")</f>
        <v>0</v>
      </c>
    </row>
    <row r="4548" spans="1:14" x14ac:dyDescent="0.35">
      <c r="A4548" s="8" t="s">
        <v>29</v>
      </c>
      <c r="B4548" s="9">
        <v>2023</v>
      </c>
      <c r="C4548" s="8" t="s">
        <v>11</v>
      </c>
      <c r="D4548" s="9">
        <v>23852.66</v>
      </c>
      <c r="E4548" s="10">
        <v>27457.11</v>
      </c>
      <c r="F4548" s="10">
        <f>IFERROR(Table2[[#This Row],[Economic loss ($ million)]]*1000000 / Table2[[#This Row],[Total Waste (tons)]], NA())</f>
        <v>1151113.1253285797</v>
      </c>
      <c r="G4548" s="10" t="str">
        <f t="shared" si="71"/>
        <v>High</v>
      </c>
      <c r="H4548" s="10">
        <v>41.4</v>
      </c>
      <c r="I4548" s="10">
        <f>IFERROR(Table2[[#This Row],[Total Waste (tons)]] / (Table2[[#This Row],[Population (million)]]*1000), NA())</f>
        <v>0.13988189068730941</v>
      </c>
      <c r="J4548" s="10">
        <v>170.52</v>
      </c>
      <c r="K4548" s="10">
        <f>IFERROR(Table2[[#This Row],[Total Waste (tons)]] * Table2[[#This Row],[Household waste (%)]], NA())</f>
        <v>968417.99600000004</v>
      </c>
      <c r="L4548" s="10">
        <v>40.6</v>
      </c>
      <c r="M4548" s="10">
        <f>SUMIFS(Table2[Household waste (%)], Table2[Country], "Australia", Table2[Year], 2020)</f>
        <v>1412.17</v>
      </c>
      <c r="N4548" s="10">
        <f>COUNTIFS(Table2[Year], "USA")</f>
        <v>0</v>
      </c>
    </row>
    <row r="4549" spans="1:14" x14ac:dyDescent="0.35">
      <c r="A4549" s="11" t="s">
        <v>24</v>
      </c>
      <c r="B4549" s="12">
        <v>2018</v>
      </c>
      <c r="C4549" s="11" t="s">
        <v>15</v>
      </c>
      <c r="D4549" s="12">
        <v>41121.800000000003</v>
      </c>
      <c r="E4549" s="13">
        <v>37089.42</v>
      </c>
      <c r="F4549" s="13">
        <f>IFERROR(Table2[[#This Row],[Economic loss ($ million)]]*1000000 / Table2[[#This Row],[Total Waste (tons)]], NA())</f>
        <v>901940.57653118286</v>
      </c>
      <c r="G4549" s="13" t="str">
        <f t="shared" si="71"/>
        <v>Low</v>
      </c>
      <c r="H4549" s="13">
        <v>134.05000000000001</v>
      </c>
      <c r="I4549" s="13">
        <f>IFERROR(Table2[[#This Row],[Total Waste (tons)]] / (Table2[[#This Row],[Population (million)]]*1000), NA())</f>
        <v>8.3239140115784788E-2</v>
      </c>
      <c r="J4549" s="13">
        <v>494.02</v>
      </c>
      <c r="K4549" s="13">
        <f>IFERROR(Table2[[#This Row],[Total Waste (tons)]] * Table2[[#This Row],[Household waste (%)]], NA())</f>
        <v>2431532.0340000005</v>
      </c>
      <c r="L4549" s="13">
        <v>59.13</v>
      </c>
      <c r="M4549" s="10">
        <f>SUMIFS(Table2[Household waste (%)], Table2[Country], "Australia", Table2[Year], 2020)</f>
        <v>1412.17</v>
      </c>
      <c r="N4549" s="10">
        <f>COUNTIFS(Table2[Year], "USA")</f>
        <v>0</v>
      </c>
    </row>
    <row r="4550" spans="1:14" x14ac:dyDescent="0.35">
      <c r="A4550" s="8" t="s">
        <v>17</v>
      </c>
      <c r="B4550" s="9">
        <v>2021</v>
      </c>
      <c r="C4550" s="8" t="s">
        <v>20</v>
      </c>
      <c r="D4550" s="9">
        <v>15544.31</v>
      </c>
      <c r="E4550" s="10">
        <v>14550.89</v>
      </c>
      <c r="F4550" s="10">
        <f>IFERROR(Table2[[#This Row],[Economic loss ($ million)]]*1000000 / Table2[[#This Row],[Total Waste (tons)]], NA())</f>
        <v>936091.08413303643</v>
      </c>
      <c r="G4550" s="10" t="str">
        <f t="shared" si="71"/>
        <v>Low</v>
      </c>
      <c r="H4550" s="10">
        <v>104.67</v>
      </c>
      <c r="I4550" s="10">
        <f>IFERROR(Table2[[#This Row],[Total Waste (tons)]] / (Table2[[#This Row],[Population (million)]]*1000), NA())</f>
        <v>4.1115986880389352E-2</v>
      </c>
      <c r="J4550" s="10">
        <v>378.06</v>
      </c>
      <c r="K4550" s="10">
        <f>IFERROR(Table2[[#This Row],[Total Waste (tons)]] * Table2[[#This Row],[Household waste (%)]], NA())</f>
        <v>950534.55649999995</v>
      </c>
      <c r="L4550" s="10">
        <v>61.15</v>
      </c>
      <c r="M4550" s="10">
        <f>SUMIFS(Table2[Household waste (%)], Table2[Country], "Australia", Table2[Year], 2020)</f>
        <v>1412.17</v>
      </c>
      <c r="N4550" s="10">
        <f>COUNTIFS(Table2[Year], "USA")</f>
        <v>0</v>
      </c>
    </row>
    <row r="4551" spans="1:14" x14ac:dyDescent="0.35">
      <c r="A4551" s="11" t="s">
        <v>23</v>
      </c>
      <c r="B4551" s="12">
        <v>2019</v>
      </c>
      <c r="C4551" s="11" t="s">
        <v>9</v>
      </c>
      <c r="D4551" s="12">
        <v>47699.32</v>
      </c>
      <c r="E4551" s="13">
        <v>50363.8</v>
      </c>
      <c r="F4551" s="13">
        <f>IFERROR(Table2[[#This Row],[Economic loss ($ million)]]*1000000 / Table2[[#This Row],[Total Waste (tons)]], NA())</f>
        <v>1055859.9158226994</v>
      </c>
      <c r="G4551" s="13" t="str">
        <f t="shared" si="71"/>
        <v>Medium</v>
      </c>
      <c r="H4551" s="13">
        <v>198.64</v>
      </c>
      <c r="I4551" s="13">
        <f>IFERROR(Table2[[#This Row],[Total Waste (tons)]] / (Table2[[#This Row],[Population (million)]]*1000), NA())</f>
        <v>0.15872261413549846</v>
      </c>
      <c r="J4551" s="13">
        <v>300.52</v>
      </c>
      <c r="K4551" s="13">
        <f>IFERROR(Table2[[#This Row],[Total Waste (tons)]] * Table2[[#This Row],[Household waste (%)]], NA())</f>
        <v>2318186.952</v>
      </c>
      <c r="L4551" s="13">
        <v>48.6</v>
      </c>
      <c r="M4551" s="10">
        <f>SUMIFS(Table2[Household waste (%)], Table2[Country], "Australia", Table2[Year], 2020)</f>
        <v>1412.17</v>
      </c>
      <c r="N4551" s="10">
        <f>COUNTIFS(Table2[Year], "USA")</f>
        <v>0</v>
      </c>
    </row>
    <row r="4552" spans="1:14" x14ac:dyDescent="0.35">
      <c r="A4552" s="8" t="s">
        <v>16</v>
      </c>
      <c r="B4552" s="9">
        <v>2020</v>
      </c>
      <c r="C4552" s="8" t="s">
        <v>9</v>
      </c>
      <c r="D4552" s="9">
        <v>1204.73</v>
      </c>
      <c r="E4552" s="10">
        <v>1259.67</v>
      </c>
      <c r="F4552" s="10">
        <f>IFERROR(Table2[[#This Row],[Economic loss ($ million)]]*1000000 / Table2[[#This Row],[Total Waste (tons)]], NA())</f>
        <v>1045603.5792252206</v>
      </c>
      <c r="G4552" s="10" t="str">
        <f t="shared" si="71"/>
        <v>Medium</v>
      </c>
      <c r="H4552" s="10">
        <v>135.47</v>
      </c>
      <c r="I4552" s="10">
        <f>IFERROR(Table2[[#This Row],[Total Waste (tons)]] / (Table2[[#This Row],[Population (million)]]*1000), NA())</f>
        <v>2.4308514931396289E-3</v>
      </c>
      <c r="J4552" s="10">
        <v>495.6</v>
      </c>
      <c r="K4552" s="10">
        <f>IFERROR(Table2[[#This Row],[Total Waste (tons)]] * Table2[[#This Row],[Household waste (%)]], NA())</f>
        <v>47285.652500000004</v>
      </c>
      <c r="L4552" s="10">
        <v>39.25</v>
      </c>
      <c r="M4552" s="10">
        <f>SUMIFS(Table2[Household waste (%)], Table2[Country], "Australia", Table2[Year], 2020)</f>
        <v>1412.17</v>
      </c>
      <c r="N4552" s="10">
        <f>COUNTIFS(Table2[Year], "USA")</f>
        <v>0</v>
      </c>
    </row>
    <row r="4553" spans="1:14" x14ac:dyDescent="0.35">
      <c r="A4553" s="11" t="s">
        <v>17</v>
      </c>
      <c r="B4553" s="12">
        <v>2020</v>
      </c>
      <c r="C4553" s="11" t="s">
        <v>11</v>
      </c>
      <c r="D4553" s="12">
        <v>8043.25</v>
      </c>
      <c r="E4553" s="13">
        <v>9336.34</v>
      </c>
      <c r="F4553" s="13">
        <f>IFERROR(Table2[[#This Row],[Economic loss ($ million)]]*1000000 / Table2[[#This Row],[Total Waste (tons)]], NA())</f>
        <v>1160767.102850216</v>
      </c>
      <c r="G4553" s="13" t="str">
        <f t="shared" si="71"/>
        <v>High</v>
      </c>
      <c r="H4553" s="13">
        <v>41.03</v>
      </c>
      <c r="I4553" s="13">
        <f>IFERROR(Table2[[#This Row],[Total Waste (tons)]] / (Table2[[#This Row],[Population (million)]]*1000), NA())</f>
        <v>6.6549039400307791E-3</v>
      </c>
      <c r="J4553" s="13">
        <v>1208.6199999999999</v>
      </c>
      <c r="K4553" s="13">
        <f>IFERROR(Table2[[#This Row],[Total Waste (tons)]] * Table2[[#This Row],[Household waste (%)]], NA())</f>
        <v>558764.57750000001</v>
      </c>
      <c r="L4553" s="13">
        <v>69.47</v>
      </c>
      <c r="M4553" s="10">
        <f>SUMIFS(Table2[Household waste (%)], Table2[Country], "Australia", Table2[Year], 2020)</f>
        <v>1412.17</v>
      </c>
      <c r="N4553" s="10">
        <f>COUNTIFS(Table2[Year], "USA")</f>
        <v>0</v>
      </c>
    </row>
    <row r="4554" spans="1:14" x14ac:dyDescent="0.35">
      <c r="A4554" s="8" t="s">
        <v>33</v>
      </c>
      <c r="B4554" s="9">
        <v>2022</v>
      </c>
      <c r="C4554" s="8" t="s">
        <v>22</v>
      </c>
      <c r="D4554" s="9">
        <v>1035.72</v>
      </c>
      <c r="E4554" s="10">
        <v>984.88</v>
      </c>
      <c r="F4554" s="10">
        <f>IFERROR(Table2[[#This Row],[Economic loss ($ million)]]*1000000 / Table2[[#This Row],[Total Waste (tons)]], NA())</f>
        <v>950913.37427103845</v>
      </c>
      <c r="G4554" s="10" t="str">
        <f t="shared" si="71"/>
        <v>Medium</v>
      </c>
      <c r="H4554" s="10">
        <v>37.01</v>
      </c>
      <c r="I4554" s="10">
        <f>IFERROR(Table2[[#This Row],[Total Waste (tons)]] / (Table2[[#This Row],[Population (million)]]*1000), NA())</f>
        <v>8.8752163704605052E-4</v>
      </c>
      <c r="J4554" s="10">
        <v>1166.98</v>
      </c>
      <c r="K4554" s="10">
        <f>IFERROR(Table2[[#This Row],[Total Waste (tons)]] * Table2[[#This Row],[Household waste (%)]], NA())</f>
        <v>55752.8076</v>
      </c>
      <c r="L4554" s="10">
        <v>53.83</v>
      </c>
      <c r="M4554" s="10">
        <f>SUMIFS(Table2[Household waste (%)], Table2[Country], "Australia", Table2[Year], 2020)</f>
        <v>1412.17</v>
      </c>
      <c r="N4554" s="10">
        <f>COUNTIFS(Table2[Year], "USA")</f>
        <v>0</v>
      </c>
    </row>
    <row r="4555" spans="1:14" x14ac:dyDescent="0.35">
      <c r="A4555" s="11" t="s">
        <v>31</v>
      </c>
      <c r="B4555" s="12">
        <v>2021</v>
      </c>
      <c r="C4555" s="11" t="s">
        <v>20</v>
      </c>
      <c r="D4555" s="12">
        <v>9253.3799999999992</v>
      </c>
      <c r="E4555" s="13">
        <v>8607.67</v>
      </c>
      <c r="F4555" s="13">
        <f>IFERROR(Table2[[#This Row],[Economic loss ($ million)]]*1000000 / Table2[[#This Row],[Total Waste (tons)]], NA())</f>
        <v>930219.01186377311</v>
      </c>
      <c r="G4555" s="13" t="str">
        <f t="shared" si="71"/>
        <v>Low</v>
      </c>
      <c r="H4555" s="13">
        <v>48.57</v>
      </c>
      <c r="I4555" s="13">
        <f>IFERROR(Table2[[#This Row],[Total Waste (tons)]] / (Table2[[#This Row],[Population (million)]]*1000), NA())</f>
        <v>1.6262244951758317E-2</v>
      </c>
      <c r="J4555" s="13">
        <v>569.01</v>
      </c>
      <c r="K4555" s="13">
        <f>IFERROR(Table2[[#This Row],[Total Waste (tons)]] * Table2[[#This Row],[Household waste (%)]], NA())</f>
        <v>554184.92819999997</v>
      </c>
      <c r="L4555" s="13">
        <v>59.89</v>
      </c>
      <c r="M4555" s="10">
        <f>SUMIFS(Table2[Household waste (%)], Table2[Country], "Australia", Table2[Year], 2020)</f>
        <v>1412.17</v>
      </c>
      <c r="N4555" s="10">
        <f>COUNTIFS(Table2[Year], "USA")</f>
        <v>0</v>
      </c>
    </row>
    <row r="4556" spans="1:14" x14ac:dyDescent="0.35">
      <c r="A4556" s="8" t="s">
        <v>21</v>
      </c>
      <c r="B4556" s="9">
        <v>2024</v>
      </c>
      <c r="C4556" s="8" t="s">
        <v>19</v>
      </c>
      <c r="D4556" s="9">
        <v>33622.660000000003</v>
      </c>
      <c r="E4556" s="10">
        <v>37639.57</v>
      </c>
      <c r="F4556" s="10">
        <f>IFERROR(Table2[[#This Row],[Economic loss ($ million)]]*1000000 / Table2[[#This Row],[Total Waste (tons)]], NA())</f>
        <v>1119470.3215034145</v>
      </c>
      <c r="G4556" s="10" t="str">
        <f t="shared" si="71"/>
        <v>High</v>
      </c>
      <c r="H4556" s="10">
        <v>150.86000000000001</v>
      </c>
      <c r="I4556" s="10">
        <f>IFERROR(Table2[[#This Row],[Total Waste (tons)]] / (Table2[[#This Row],[Population (million)]]*1000), NA())</f>
        <v>0.43762410516725242</v>
      </c>
      <c r="J4556" s="10">
        <v>76.83</v>
      </c>
      <c r="K4556" s="10">
        <f>IFERROR(Table2[[#This Row],[Total Waste (tons)]] * Table2[[#This Row],[Household waste (%)]], NA())</f>
        <v>1387943.4048000001</v>
      </c>
      <c r="L4556" s="10">
        <v>41.28</v>
      </c>
      <c r="M4556" s="10">
        <f>SUMIFS(Table2[Household waste (%)], Table2[Country], "Australia", Table2[Year], 2020)</f>
        <v>1412.17</v>
      </c>
      <c r="N4556" s="10">
        <f>COUNTIFS(Table2[Year], "USA")</f>
        <v>0</v>
      </c>
    </row>
    <row r="4557" spans="1:14" x14ac:dyDescent="0.35">
      <c r="A4557" s="11" t="s">
        <v>8</v>
      </c>
      <c r="B4557" s="12">
        <v>2022</v>
      </c>
      <c r="C4557" s="11" t="s">
        <v>11</v>
      </c>
      <c r="D4557" s="12">
        <v>31651.360000000001</v>
      </c>
      <c r="E4557" s="13">
        <v>26405.59</v>
      </c>
      <c r="F4557" s="13">
        <f>IFERROR(Table2[[#This Row],[Economic loss ($ million)]]*1000000 / Table2[[#This Row],[Total Waste (tons)]], NA())</f>
        <v>834263.99371148658</v>
      </c>
      <c r="G4557" s="13" t="str">
        <f t="shared" si="71"/>
        <v>Low</v>
      </c>
      <c r="H4557" s="13">
        <v>67.599999999999994</v>
      </c>
      <c r="I4557" s="13">
        <f>IFERROR(Table2[[#This Row],[Total Waste (tons)]] / (Table2[[#This Row],[Population (million)]]*1000), NA())</f>
        <v>3.5772737033646404E-2</v>
      </c>
      <c r="J4557" s="13">
        <v>884.79</v>
      </c>
      <c r="K4557" s="13">
        <f>IFERROR(Table2[[#This Row],[Total Waste (tons)]] * Table2[[#This Row],[Household waste (%)]], NA())</f>
        <v>2079494.3520000002</v>
      </c>
      <c r="L4557" s="13">
        <v>65.7</v>
      </c>
      <c r="M4557" s="10">
        <f>SUMIFS(Table2[Household waste (%)], Table2[Country], "Australia", Table2[Year], 2020)</f>
        <v>1412.17</v>
      </c>
      <c r="N4557" s="10">
        <f>COUNTIFS(Table2[Year], "USA")</f>
        <v>0</v>
      </c>
    </row>
    <row r="4558" spans="1:14" x14ac:dyDescent="0.35">
      <c r="A4558" s="8" t="s">
        <v>27</v>
      </c>
      <c r="B4558" s="9">
        <v>2020</v>
      </c>
      <c r="C4558" s="8" t="s">
        <v>22</v>
      </c>
      <c r="D4558" s="9">
        <v>17989.060000000001</v>
      </c>
      <c r="E4558" s="10">
        <v>20475.61</v>
      </c>
      <c r="F4558" s="10">
        <f>IFERROR(Table2[[#This Row],[Economic loss ($ million)]]*1000000 / Table2[[#This Row],[Total Waste (tons)]], NA())</f>
        <v>1138225.6771615637</v>
      </c>
      <c r="G4558" s="10" t="str">
        <f t="shared" si="71"/>
        <v>High</v>
      </c>
      <c r="H4558" s="10">
        <v>195.8</v>
      </c>
      <c r="I4558" s="10">
        <f>IFERROR(Table2[[#This Row],[Total Waste (tons)]] / (Table2[[#This Row],[Population (million)]]*1000), NA())</f>
        <v>4.4888484092326889E-2</v>
      </c>
      <c r="J4558" s="10">
        <v>400.75</v>
      </c>
      <c r="K4558" s="10">
        <f>IFERROR(Table2[[#This Row],[Total Waste (tons)]] * Table2[[#This Row],[Household waste (%)]], NA())</f>
        <v>719202.61879999994</v>
      </c>
      <c r="L4558" s="10">
        <v>39.979999999999997</v>
      </c>
      <c r="M4558" s="10">
        <f>SUMIFS(Table2[Household waste (%)], Table2[Country], "Australia", Table2[Year], 2020)</f>
        <v>1412.17</v>
      </c>
      <c r="N4558" s="10">
        <f>COUNTIFS(Table2[Year], "USA")</f>
        <v>0</v>
      </c>
    </row>
    <row r="4559" spans="1:14" x14ac:dyDescent="0.35">
      <c r="A4559" s="11" t="s">
        <v>12</v>
      </c>
      <c r="B4559" s="12">
        <v>2018</v>
      </c>
      <c r="C4559" s="11" t="s">
        <v>19</v>
      </c>
      <c r="D4559" s="12">
        <v>18095.43</v>
      </c>
      <c r="E4559" s="13">
        <v>21226.57</v>
      </c>
      <c r="F4559" s="13">
        <f>IFERROR(Table2[[#This Row],[Economic loss ($ million)]]*1000000 / Table2[[#This Row],[Total Waste (tons)]], NA())</f>
        <v>1173034.8491304158</v>
      </c>
      <c r="G4559" s="13" t="str">
        <f t="shared" si="71"/>
        <v>High</v>
      </c>
      <c r="H4559" s="13">
        <v>166.18</v>
      </c>
      <c r="I4559" s="13">
        <f>IFERROR(Table2[[#This Row],[Total Waste (tons)]] / (Table2[[#This Row],[Population (million)]]*1000), NA())</f>
        <v>1.6441273475618065E-2</v>
      </c>
      <c r="J4559" s="13">
        <v>1100.6099999999999</v>
      </c>
      <c r="K4559" s="13">
        <f>IFERROR(Table2[[#This Row],[Total Waste (tons)]] * Table2[[#This Row],[Household waste (%)]], NA())</f>
        <v>1259260.9737</v>
      </c>
      <c r="L4559" s="13">
        <v>69.59</v>
      </c>
      <c r="M4559" s="10">
        <f>SUMIFS(Table2[Household waste (%)], Table2[Country], "Australia", Table2[Year], 2020)</f>
        <v>1412.17</v>
      </c>
      <c r="N4559" s="10">
        <f>COUNTIFS(Table2[Year], "USA")</f>
        <v>0</v>
      </c>
    </row>
    <row r="4560" spans="1:14" x14ac:dyDescent="0.35">
      <c r="A4560" s="8" t="s">
        <v>16</v>
      </c>
      <c r="B4560" s="9">
        <v>2022</v>
      </c>
      <c r="C4560" s="8" t="s">
        <v>25</v>
      </c>
      <c r="D4560" s="9">
        <v>22099.49</v>
      </c>
      <c r="E4560" s="10">
        <v>18873.66</v>
      </c>
      <c r="F4560" s="10">
        <f>IFERROR(Table2[[#This Row],[Economic loss ($ million)]]*1000000 / Table2[[#This Row],[Total Waste (tons)]], NA())</f>
        <v>854031.47312449291</v>
      </c>
      <c r="G4560" s="10" t="str">
        <f t="shared" si="71"/>
        <v>Low</v>
      </c>
      <c r="H4560" s="10">
        <v>175.5</v>
      </c>
      <c r="I4560" s="10">
        <f>IFERROR(Table2[[#This Row],[Total Waste (tons)]] / (Table2[[#This Row],[Population (million)]]*1000), NA())</f>
        <v>1.7292381004546203E-2</v>
      </c>
      <c r="J4560" s="10">
        <v>1277.99</v>
      </c>
      <c r="K4560" s="10">
        <f>IFERROR(Table2[[#This Row],[Total Waste (tons)]] * Table2[[#This Row],[Household waste (%)]], NA())</f>
        <v>1332378.2521000002</v>
      </c>
      <c r="L4560" s="10">
        <v>60.29</v>
      </c>
      <c r="M4560" s="10">
        <f>SUMIFS(Table2[Household waste (%)], Table2[Country], "Australia", Table2[Year], 2020)</f>
        <v>1412.17</v>
      </c>
      <c r="N4560" s="10">
        <f>COUNTIFS(Table2[Year], "USA")</f>
        <v>0</v>
      </c>
    </row>
    <row r="4561" spans="1:14" x14ac:dyDescent="0.35">
      <c r="A4561" s="11" t="s">
        <v>8</v>
      </c>
      <c r="B4561" s="12">
        <v>2024</v>
      </c>
      <c r="C4561" s="11" t="s">
        <v>25</v>
      </c>
      <c r="D4561" s="12">
        <v>48239.94</v>
      </c>
      <c r="E4561" s="13">
        <v>50223.97</v>
      </c>
      <c r="F4561" s="13">
        <f>IFERROR(Table2[[#This Row],[Economic loss ($ million)]]*1000000 / Table2[[#This Row],[Total Waste (tons)]], NA())</f>
        <v>1041128.3679042718</v>
      </c>
      <c r="G4561" s="13" t="str">
        <f t="shared" si="71"/>
        <v>Medium</v>
      </c>
      <c r="H4561" s="13">
        <v>158.19999999999999</v>
      </c>
      <c r="I4561" s="13">
        <f>IFERROR(Table2[[#This Row],[Total Waste (tons)]] / (Table2[[#This Row],[Population (million)]]*1000), NA())</f>
        <v>4.67169668797211E-2</v>
      </c>
      <c r="J4561" s="13">
        <v>1032.5999999999999</v>
      </c>
      <c r="K4561" s="13">
        <f>IFERROR(Table2[[#This Row],[Total Waste (tons)]] * Table2[[#This Row],[Household waste (%)]], NA())</f>
        <v>2033795.8703999999</v>
      </c>
      <c r="L4561" s="13">
        <v>42.16</v>
      </c>
      <c r="M4561" s="10">
        <f>SUMIFS(Table2[Household waste (%)], Table2[Country], "Australia", Table2[Year], 2020)</f>
        <v>1412.17</v>
      </c>
      <c r="N4561" s="10">
        <f>COUNTIFS(Table2[Year], "USA")</f>
        <v>0</v>
      </c>
    </row>
    <row r="4562" spans="1:14" x14ac:dyDescent="0.35">
      <c r="A4562" s="8" t="s">
        <v>8</v>
      </c>
      <c r="B4562" s="9">
        <v>2019</v>
      </c>
      <c r="C4562" s="8" t="s">
        <v>22</v>
      </c>
      <c r="D4562" s="9">
        <v>49902.879999999997</v>
      </c>
      <c r="E4562" s="10">
        <v>53795.1</v>
      </c>
      <c r="F4562" s="10">
        <f>IFERROR(Table2[[#This Row],[Economic loss ($ million)]]*1000000 / Table2[[#This Row],[Total Waste (tons)]], NA())</f>
        <v>1077995.8992346735</v>
      </c>
      <c r="G4562" s="10" t="str">
        <f t="shared" si="71"/>
        <v>Medium</v>
      </c>
      <c r="H4562" s="10">
        <v>114.38</v>
      </c>
      <c r="I4562" s="10">
        <f>IFERROR(Table2[[#This Row],[Total Waste (tons)]] / (Table2[[#This Row],[Population (million)]]*1000), NA())</f>
        <v>3.8791757033029388E-2</v>
      </c>
      <c r="J4562" s="10">
        <v>1286.43</v>
      </c>
      <c r="K4562" s="10">
        <f>IFERROR(Table2[[#This Row],[Total Waste (tons)]] * Table2[[#This Row],[Household waste (%)]], NA())</f>
        <v>2881392.2911999999</v>
      </c>
      <c r="L4562" s="10">
        <v>57.74</v>
      </c>
      <c r="M4562" s="10">
        <f>SUMIFS(Table2[Household waste (%)], Table2[Country], "Australia", Table2[Year], 2020)</f>
        <v>1412.17</v>
      </c>
      <c r="N4562" s="10">
        <f>COUNTIFS(Table2[Year], "USA")</f>
        <v>0</v>
      </c>
    </row>
    <row r="4563" spans="1:14" x14ac:dyDescent="0.35">
      <c r="A4563" s="11" t="s">
        <v>33</v>
      </c>
      <c r="B4563" s="12">
        <v>2021</v>
      </c>
      <c r="C4563" s="11" t="s">
        <v>11</v>
      </c>
      <c r="D4563" s="12">
        <v>13833.6</v>
      </c>
      <c r="E4563" s="13">
        <v>14947.19</v>
      </c>
      <c r="F4563" s="13">
        <f>IFERROR(Table2[[#This Row],[Economic loss ($ million)]]*1000000 / Table2[[#This Row],[Total Waste (tons)]], NA())</f>
        <v>1080498.9301411058</v>
      </c>
      <c r="G4563" s="13" t="str">
        <f t="shared" si="71"/>
        <v>Medium</v>
      </c>
      <c r="H4563" s="13">
        <v>193.72</v>
      </c>
      <c r="I4563" s="13">
        <f>IFERROR(Table2[[#This Row],[Total Waste (tons)]] / (Table2[[#This Row],[Population (million)]]*1000), NA())</f>
        <v>1.8152424942263282E-2</v>
      </c>
      <c r="J4563" s="13">
        <v>762.08</v>
      </c>
      <c r="K4563" s="13">
        <f>IFERROR(Table2[[#This Row],[Total Waste (tons)]] * Table2[[#This Row],[Household waste (%)]], NA())</f>
        <v>936949.72800000012</v>
      </c>
      <c r="L4563" s="13">
        <v>67.73</v>
      </c>
      <c r="M4563" s="10">
        <f>SUMIFS(Table2[Household waste (%)], Table2[Country], "Australia", Table2[Year], 2020)</f>
        <v>1412.17</v>
      </c>
      <c r="N4563" s="10">
        <f>COUNTIFS(Table2[Year], "USA")</f>
        <v>0</v>
      </c>
    </row>
    <row r="4564" spans="1:14" x14ac:dyDescent="0.35">
      <c r="A4564" s="8" t="s">
        <v>28</v>
      </c>
      <c r="B4564" s="9">
        <v>2020</v>
      </c>
      <c r="C4564" s="8" t="s">
        <v>11</v>
      </c>
      <c r="D4564" s="9">
        <v>28246.37</v>
      </c>
      <c r="E4564" s="10">
        <v>27153.02</v>
      </c>
      <c r="F4564" s="10">
        <f>IFERROR(Table2[[#This Row],[Economic loss ($ million)]]*1000000 / Table2[[#This Row],[Total Waste (tons)]], NA())</f>
        <v>961292.37137373758</v>
      </c>
      <c r="G4564" s="10" t="str">
        <f t="shared" si="71"/>
        <v>Medium</v>
      </c>
      <c r="H4564" s="10">
        <v>93.73</v>
      </c>
      <c r="I4564" s="10">
        <f>IFERROR(Table2[[#This Row],[Total Waste (tons)]] / (Table2[[#This Row],[Population (million)]]*1000), NA())</f>
        <v>2.2326322362388944E-2</v>
      </c>
      <c r="J4564" s="10">
        <v>1265.1600000000001</v>
      </c>
      <c r="K4564" s="10">
        <f>IFERROR(Table2[[#This Row],[Total Waste (tons)]] * Table2[[#This Row],[Household waste (%)]], NA())</f>
        <v>1767375.3709</v>
      </c>
      <c r="L4564" s="10">
        <v>62.57</v>
      </c>
      <c r="M4564" s="10">
        <f>SUMIFS(Table2[Household waste (%)], Table2[Country], "Australia", Table2[Year], 2020)</f>
        <v>1412.17</v>
      </c>
      <c r="N4564" s="10">
        <f>COUNTIFS(Table2[Year], "USA")</f>
        <v>0</v>
      </c>
    </row>
    <row r="4565" spans="1:14" x14ac:dyDescent="0.35">
      <c r="A4565" s="11" t="s">
        <v>8</v>
      </c>
      <c r="B4565" s="12">
        <v>2023</v>
      </c>
      <c r="C4565" s="11" t="s">
        <v>9</v>
      </c>
      <c r="D4565" s="12">
        <v>24162.400000000001</v>
      </c>
      <c r="E4565" s="13">
        <v>19831.43</v>
      </c>
      <c r="F4565" s="13">
        <f>IFERROR(Table2[[#This Row],[Economic loss ($ million)]]*1000000 / Table2[[#This Row],[Total Waste (tons)]], NA())</f>
        <v>820755.80240373465</v>
      </c>
      <c r="G4565" s="13" t="str">
        <f t="shared" si="71"/>
        <v>Low</v>
      </c>
      <c r="H4565" s="13">
        <v>177.6</v>
      </c>
      <c r="I4565" s="13">
        <f>IFERROR(Table2[[#This Row],[Total Waste (tons)]] / (Table2[[#This Row],[Population (million)]]*1000), NA())</f>
        <v>2.2113981860282073E-2</v>
      </c>
      <c r="J4565" s="13">
        <v>1092.6300000000001</v>
      </c>
      <c r="K4565" s="13">
        <f>IFERROR(Table2[[#This Row],[Total Waste (tons)]] * Table2[[#This Row],[Household waste (%)]], NA())</f>
        <v>959730.52800000005</v>
      </c>
      <c r="L4565" s="13">
        <v>39.72</v>
      </c>
      <c r="M4565" s="10">
        <f>SUMIFS(Table2[Household waste (%)], Table2[Country], "Australia", Table2[Year], 2020)</f>
        <v>1412.17</v>
      </c>
      <c r="N4565" s="10">
        <f>COUNTIFS(Table2[Year], "USA")</f>
        <v>0</v>
      </c>
    </row>
    <row r="4566" spans="1:14" x14ac:dyDescent="0.35">
      <c r="A4566" s="8" t="s">
        <v>34</v>
      </c>
      <c r="B4566" s="9">
        <v>2020</v>
      </c>
      <c r="C4566" s="8" t="s">
        <v>22</v>
      </c>
      <c r="D4566" s="9">
        <v>40155.35</v>
      </c>
      <c r="E4566" s="10">
        <v>47142.53</v>
      </c>
      <c r="F4566" s="10">
        <f>IFERROR(Table2[[#This Row],[Economic loss ($ million)]]*1000000 / Table2[[#This Row],[Total Waste (tons)]], NA())</f>
        <v>1174003.7130793282</v>
      </c>
      <c r="G4566" s="10" t="str">
        <f t="shared" si="71"/>
        <v>High</v>
      </c>
      <c r="H4566" s="10">
        <v>156.69999999999999</v>
      </c>
      <c r="I4566" s="10">
        <f>IFERROR(Table2[[#This Row],[Total Waste (tons)]] / (Table2[[#This Row],[Population (million)]]*1000), NA())</f>
        <v>0.51270875893769152</v>
      </c>
      <c r="J4566" s="10">
        <v>78.319999999999993</v>
      </c>
      <c r="K4566" s="10">
        <f>IFERROR(Table2[[#This Row],[Total Waste (tons)]] * Table2[[#This Row],[Household waste (%)]], NA())</f>
        <v>1230359.9239999999</v>
      </c>
      <c r="L4566" s="10">
        <v>30.64</v>
      </c>
      <c r="M4566" s="10">
        <f>SUMIFS(Table2[Household waste (%)], Table2[Country], "Australia", Table2[Year], 2020)</f>
        <v>1412.17</v>
      </c>
      <c r="N4566" s="10">
        <f>COUNTIFS(Table2[Year], "USA")</f>
        <v>0</v>
      </c>
    </row>
    <row r="4567" spans="1:14" x14ac:dyDescent="0.35">
      <c r="A4567" s="11" t="s">
        <v>18</v>
      </c>
      <c r="B4567" s="12">
        <v>2018</v>
      </c>
      <c r="C4567" s="11" t="s">
        <v>22</v>
      </c>
      <c r="D4567" s="12">
        <v>26004.03</v>
      </c>
      <c r="E4567" s="13">
        <v>25273.67</v>
      </c>
      <c r="F4567" s="13">
        <f>IFERROR(Table2[[#This Row],[Economic loss ($ million)]]*1000000 / Table2[[#This Row],[Total Waste (tons)]], NA())</f>
        <v>971913.58416368545</v>
      </c>
      <c r="G4567" s="13" t="str">
        <f t="shared" si="71"/>
        <v>Medium</v>
      </c>
      <c r="H4567" s="13">
        <v>67.069999999999993</v>
      </c>
      <c r="I4567" s="13">
        <f>IFERROR(Table2[[#This Row],[Total Waste (tons)]] / (Table2[[#This Row],[Population (million)]]*1000), NA())</f>
        <v>0.15635878780590462</v>
      </c>
      <c r="J4567" s="13">
        <v>166.31</v>
      </c>
      <c r="K4567" s="13">
        <f>IFERROR(Table2[[#This Row],[Total Waste (tons)]] * Table2[[#This Row],[Household waste (%)]], NA())</f>
        <v>1095549.7838999999</v>
      </c>
      <c r="L4567" s="13">
        <v>42.13</v>
      </c>
      <c r="M4567" s="10">
        <f>SUMIFS(Table2[Household waste (%)], Table2[Country], "Australia", Table2[Year], 2020)</f>
        <v>1412.17</v>
      </c>
      <c r="N4567" s="10">
        <f>COUNTIFS(Table2[Year], "USA")</f>
        <v>0</v>
      </c>
    </row>
    <row r="4568" spans="1:14" x14ac:dyDescent="0.35">
      <c r="A4568" s="8" t="s">
        <v>34</v>
      </c>
      <c r="B4568" s="9">
        <v>2024</v>
      </c>
      <c r="C4568" s="8" t="s">
        <v>22</v>
      </c>
      <c r="D4568" s="9">
        <v>9049.1200000000008</v>
      </c>
      <c r="E4568" s="10">
        <v>7668.69</v>
      </c>
      <c r="F4568" s="10">
        <f>IFERROR(Table2[[#This Row],[Economic loss ($ million)]]*1000000 / Table2[[#This Row],[Total Waste (tons)]], NA())</f>
        <v>847451.46489382384</v>
      </c>
      <c r="G4568" s="10" t="str">
        <f t="shared" si="71"/>
        <v>Low</v>
      </c>
      <c r="H4568" s="10">
        <v>52.21</v>
      </c>
      <c r="I4568" s="10">
        <f>IFERROR(Table2[[#This Row],[Total Waste (tons)]] / (Table2[[#This Row],[Population (million)]]*1000), NA())</f>
        <v>8.1431168223458066E-3</v>
      </c>
      <c r="J4568" s="10">
        <v>1111.26</v>
      </c>
      <c r="K4568" s="10">
        <f>IFERROR(Table2[[#This Row],[Total Waste (tons)]] * Table2[[#This Row],[Household waste (%)]], NA())</f>
        <v>430828.60320000001</v>
      </c>
      <c r="L4568" s="10">
        <v>47.61</v>
      </c>
      <c r="M4568" s="10">
        <f>SUMIFS(Table2[Household waste (%)], Table2[Country], "Australia", Table2[Year], 2020)</f>
        <v>1412.17</v>
      </c>
      <c r="N4568" s="10">
        <f>COUNTIFS(Table2[Year], "USA")</f>
        <v>0</v>
      </c>
    </row>
    <row r="4569" spans="1:14" x14ac:dyDescent="0.35">
      <c r="A4569" s="11" t="s">
        <v>27</v>
      </c>
      <c r="B4569" s="12">
        <v>2024</v>
      </c>
      <c r="C4569" s="11" t="s">
        <v>25</v>
      </c>
      <c r="D4569" s="12">
        <v>10519.94</v>
      </c>
      <c r="E4569" s="13">
        <v>11336.34</v>
      </c>
      <c r="F4569" s="13">
        <f>IFERROR(Table2[[#This Row],[Economic loss ($ million)]]*1000000 / Table2[[#This Row],[Total Waste (tons)]], NA())</f>
        <v>1077605.0053517416</v>
      </c>
      <c r="G4569" s="13" t="str">
        <f t="shared" si="71"/>
        <v>Medium</v>
      </c>
      <c r="H4569" s="13">
        <v>134.36000000000001</v>
      </c>
      <c r="I4569" s="13">
        <f>IFERROR(Table2[[#This Row],[Total Waste (tons)]] / (Table2[[#This Row],[Population (million)]]*1000), NA())</f>
        <v>8.7547248321030603E-3</v>
      </c>
      <c r="J4569" s="13">
        <v>1201.6300000000001</v>
      </c>
      <c r="K4569" s="13">
        <f>IFERROR(Table2[[#This Row],[Total Waste (tons)]] * Table2[[#This Row],[Household waste (%)]], NA())</f>
        <v>701679.99800000002</v>
      </c>
      <c r="L4569" s="13">
        <v>66.7</v>
      </c>
      <c r="M4569" s="10">
        <f>SUMIFS(Table2[Household waste (%)], Table2[Country], "Australia", Table2[Year], 2020)</f>
        <v>1412.17</v>
      </c>
      <c r="N4569" s="10">
        <f>COUNTIFS(Table2[Year], "USA")</f>
        <v>0</v>
      </c>
    </row>
    <row r="4570" spans="1:14" x14ac:dyDescent="0.35">
      <c r="A4570" s="8" t="s">
        <v>16</v>
      </c>
      <c r="B4570" s="9">
        <v>2020</v>
      </c>
      <c r="C4570" s="8" t="s">
        <v>13</v>
      </c>
      <c r="D4570" s="9">
        <v>46663.86</v>
      </c>
      <c r="E4570" s="10">
        <v>45252.87</v>
      </c>
      <c r="F4570" s="10">
        <f>IFERROR(Table2[[#This Row],[Economic loss ($ million)]]*1000000 / Table2[[#This Row],[Total Waste (tons)]], NA())</f>
        <v>969762.68144126958</v>
      </c>
      <c r="G4570" s="10" t="str">
        <f t="shared" si="71"/>
        <v>Medium</v>
      </c>
      <c r="H4570" s="10">
        <v>151.36000000000001</v>
      </c>
      <c r="I4570" s="10">
        <f>IFERROR(Table2[[#This Row],[Total Waste (tons)]] / (Table2[[#This Row],[Population (million)]]*1000), NA())</f>
        <v>4.571571604914082E-2</v>
      </c>
      <c r="J4570" s="10">
        <v>1020.74</v>
      </c>
      <c r="K4570" s="10">
        <f>IFERROR(Table2[[#This Row],[Total Waste (tons)]] * Table2[[#This Row],[Household waste (%)]], NA())</f>
        <v>1636501.5702</v>
      </c>
      <c r="L4570" s="10">
        <v>35.07</v>
      </c>
      <c r="M4570" s="10">
        <f>SUMIFS(Table2[Household waste (%)], Table2[Country], "Australia", Table2[Year], 2020)</f>
        <v>1412.17</v>
      </c>
      <c r="N4570" s="10">
        <f>COUNTIFS(Table2[Year], "USA")</f>
        <v>0</v>
      </c>
    </row>
    <row r="4571" spans="1:14" x14ac:dyDescent="0.35">
      <c r="A4571" s="11" t="s">
        <v>32</v>
      </c>
      <c r="B4571" s="12">
        <v>2021</v>
      </c>
      <c r="C4571" s="11" t="s">
        <v>22</v>
      </c>
      <c r="D4571" s="12">
        <v>16288.16</v>
      </c>
      <c r="E4571" s="13">
        <v>18370.07</v>
      </c>
      <c r="F4571" s="13">
        <f>IFERROR(Table2[[#This Row],[Economic loss ($ million)]]*1000000 / Table2[[#This Row],[Total Waste (tons)]], NA())</f>
        <v>1127817.3839156786</v>
      </c>
      <c r="G4571" s="13" t="str">
        <f t="shared" si="71"/>
        <v>High</v>
      </c>
      <c r="H4571" s="13">
        <v>186.26</v>
      </c>
      <c r="I4571" s="13">
        <f>IFERROR(Table2[[#This Row],[Total Waste (tons)]] / (Table2[[#This Row],[Population (million)]]*1000), NA())</f>
        <v>1.1895766994829249E-2</v>
      </c>
      <c r="J4571" s="13">
        <v>1369.24</v>
      </c>
      <c r="K4571" s="13">
        <f>IFERROR(Table2[[#This Row],[Total Waste (tons)]] * Table2[[#This Row],[Household waste (%)]], NA())</f>
        <v>817176.98719999997</v>
      </c>
      <c r="L4571" s="13">
        <v>50.17</v>
      </c>
      <c r="M4571" s="10">
        <f>SUMIFS(Table2[Household waste (%)], Table2[Country], "Australia", Table2[Year], 2020)</f>
        <v>1412.17</v>
      </c>
      <c r="N4571" s="10">
        <f>COUNTIFS(Table2[Year], "USA")</f>
        <v>0</v>
      </c>
    </row>
    <row r="4572" spans="1:14" x14ac:dyDescent="0.35">
      <c r="A4572" s="8" t="s">
        <v>32</v>
      </c>
      <c r="B4572" s="9">
        <v>2020</v>
      </c>
      <c r="C4572" s="8" t="s">
        <v>13</v>
      </c>
      <c r="D4572" s="9">
        <v>47786.37</v>
      </c>
      <c r="E4572" s="10">
        <v>40743.03</v>
      </c>
      <c r="F4572" s="10">
        <f>IFERROR(Table2[[#This Row],[Economic loss ($ million)]]*1000000 / Table2[[#This Row],[Total Waste (tons)]], NA())</f>
        <v>852607.76242263219</v>
      </c>
      <c r="G4572" s="10" t="str">
        <f t="shared" si="71"/>
        <v>Low</v>
      </c>
      <c r="H4572" s="10">
        <v>72.819999999999993</v>
      </c>
      <c r="I4572" s="10">
        <f>IFERROR(Table2[[#This Row],[Total Waste (tons)]] / (Table2[[#This Row],[Population (million)]]*1000), NA())</f>
        <v>9.3643680188124634E-2</v>
      </c>
      <c r="J4572" s="10">
        <v>510.3</v>
      </c>
      <c r="K4572" s="10">
        <f>IFERROR(Table2[[#This Row],[Total Waste (tons)]] * Table2[[#This Row],[Household waste (%)]], NA())</f>
        <v>2374026.8615999999</v>
      </c>
      <c r="L4572" s="10">
        <v>49.68</v>
      </c>
      <c r="M4572" s="10">
        <f>SUMIFS(Table2[Household waste (%)], Table2[Country], "Australia", Table2[Year], 2020)</f>
        <v>1412.17</v>
      </c>
      <c r="N4572" s="10">
        <f>COUNTIFS(Table2[Year], "USA")</f>
        <v>0</v>
      </c>
    </row>
    <row r="4573" spans="1:14" x14ac:dyDescent="0.35">
      <c r="A4573" s="11" t="s">
        <v>17</v>
      </c>
      <c r="B4573" s="12">
        <v>2024</v>
      </c>
      <c r="C4573" s="11" t="s">
        <v>11</v>
      </c>
      <c r="D4573" s="12">
        <v>34744.9</v>
      </c>
      <c r="E4573" s="13">
        <v>30622.04</v>
      </c>
      <c r="F4573" s="13">
        <f>IFERROR(Table2[[#This Row],[Economic loss ($ million)]]*1000000 / Table2[[#This Row],[Total Waste (tons)]], NA())</f>
        <v>881339.13178624772</v>
      </c>
      <c r="G4573" s="13" t="str">
        <f t="shared" si="71"/>
        <v>Low</v>
      </c>
      <c r="H4573" s="13">
        <v>98.46</v>
      </c>
      <c r="I4573" s="13">
        <f>IFERROR(Table2[[#This Row],[Total Waste (tons)]] / (Table2[[#This Row],[Population (million)]]*1000), NA())</f>
        <v>6.3600402709134182E-2</v>
      </c>
      <c r="J4573" s="13">
        <v>546.29999999999995</v>
      </c>
      <c r="K4573" s="13">
        <f>IFERROR(Table2[[#This Row],[Total Waste (tons)]] * Table2[[#This Row],[Household waste (%)]], NA())</f>
        <v>1188970.4780000001</v>
      </c>
      <c r="L4573" s="13">
        <v>34.22</v>
      </c>
      <c r="M4573" s="10">
        <f>SUMIFS(Table2[Household waste (%)], Table2[Country], "Australia", Table2[Year], 2020)</f>
        <v>1412.17</v>
      </c>
      <c r="N4573" s="10">
        <f>COUNTIFS(Table2[Year], "USA")</f>
        <v>0</v>
      </c>
    </row>
    <row r="4574" spans="1:14" x14ac:dyDescent="0.35">
      <c r="A4574" s="8" t="s">
        <v>14</v>
      </c>
      <c r="B4574" s="9">
        <v>2024</v>
      </c>
      <c r="C4574" s="8" t="s">
        <v>13</v>
      </c>
      <c r="D4574" s="9">
        <v>19279.87</v>
      </c>
      <c r="E4574" s="10">
        <v>20683.87</v>
      </c>
      <c r="F4574" s="10">
        <f>IFERROR(Table2[[#This Row],[Economic loss ($ million)]]*1000000 / Table2[[#This Row],[Total Waste (tons)]], NA())</f>
        <v>1072822.0677836521</v>
      </c>
      <c r="G4574" s="10" t="str">
        <f t="shared" si="71"/>
        <v>Medium</v>
      </c>
      <c r="H4574" s="10">
        <v>107.37</v>
      </c>
      <c r="I4574" s="10">
        <f>IFERROR(Table2[[#This Row],[Total Waste (tons)]] / (Table2[[#This Row],[Population (million)]]*1000), NA())</f>
        <v>0.11709608259945338</v>
      </c>
      <c r="J4574" s="10">
        <v>164.65</v>
      </c>
      <c r="K4574" s="10">
        <f>IFERROR(Table2[[#This Row],[Total Waste (tons)]] * Table2[[#This Row],[Household waste (%)]], NA())</f>
        <v>1033786.6293999999</v>
      </c>
      <c r="L4574" s="10">
        <v>53.62</v>
      </c>
      <c r="M4574" s="10">
        <f>SUMIFS(Table2[Household waste (%)], Table2[Country], "Australia", Table2[Year], 2020)</f>
        <v>1412.17</v>
      </c>
      <c r="N4574" s="10">
        <f>COUNTIFS(Table2[Year], "USA")</f>
        <v>0</v>
      </c>
    </row>
    <row r="4575" spans="1:14" x14ac:dyDescent="0.35">
      <c r="A4575" s="11" t="s">
        <v>17</v>
      </c>
      <c r="B4575" s="12">
        <v>2021</v>
      </c>
      <c r="C4575" s="11" t="s">
        <v>15</v>
      </c>
      <c r="D4575" s="12">
        <v>31951.48</v>
      </c>
      <c r="E4575" s="13">
        <v>36597.78</v>
      </c>
      <c r="F4575" s="13">
        <f>IFERROR(Table2[[#This Row],[Economic loss ($ million)]]*1000000 / Table2[[#This Row],[Total Waste (tons)]], NA())</f>
        <v>1145417.3640782838</v>
      </c>
      <c r="G4575" s="13" t="str">
        <f t="shared" si="71"/>
        <v>High</v>
      </c>
      <c r="H4575" s="13">
        <v>79.03</v>
      </c>
      <c r="I4575" s="13">
        <f>IFERROR(Table2[[#This Row],[Total Waste (tons)]] / (Table2[[#This Row],[Population (million)]]*1000), NA())</f>
        <v>2.349753636617688E-2</v>
      </c>
      <c r="J4575" s="13">
        <v>1359.78</v>
      </c>
      <c r="K4575" s="13">
        <f>IFERROR(Table2[[#This Row],[Total Waste (tons)]] * Table2[[#This Row],[Household waste (%)]], NA())</f>
        <v>1401072.398</v>
      </c>
      <c r="L4575" s="13">
        <v>43.85</v>
      </c>
      <c r="M4575" s="10">
        <f>SUMIFS(Table2[Household waste (%)], Table2[Country], "Australia", Table2[Year], 2020)</f>
        <v>1412.17</v>
      </c>
      <c r="N4575" s="10">
        <f>COUNTIFS(Table2[Year], "USA")</f>
        <v>0</v>
      </c>
    </row>
    <row r="4576" spans="1:14" x14ac:dyDescent="0.35">
      <c r="A4576" s="8" t="s">
        <v>17</v>
      </c>
      <c r="B4576" s="9">
        <v>2022</v>
      </c>
      <c r="C4576" s="8" t="s">
        <v>9</v>
      </c>
      <c r="D4576" s="9">
        <v>32986.36</v>
      </c>
      <c r="E4576" s="10">
        <v>34639.82</v>
      </c>
      <c r="F4576" s="10">
        <f>IFERROR(Table2[[#This Row],[Economic loss ($ million)]]*1000000 / Table2[[#This Row],[Total Waste (tons)]], NA())</f>
        <v>1050125.5670525634</v>
      </c>
      <c r="G4576" s="10" t="str">
        <f t="shared" si="71"/>
        <v>Medium</v>
      </c>
      <c r="H4576" s="10">
        <v>60.94</v>
      </c>
      <c r="I4576" s="10">
        <f>IFERROR(Table2[[#This Row],[Total Waste (tons)]] / (Table2[[#This Row],[Population (million)]]*1000), NA())</f>
        <v>3.7765163831200058E-2</v>
      </c>
      <c r="J4576" s="10">
        <v>873.46</v>
      </c>
      <c r="K4576" s="10">
        <f>IFERROR(Table2[[#This Row],[Total Waste (tons)]] * Table2[[#This Row],[Household waste (%)]], NA())</f>
        <v>1805343.4827999999</v>
      </c>
      <c r="L4576" s="10">
        <v>54.73</v>
      </c>
      <c r="M4576" s="10">
        <f>SUMIFS(Table2[Household waste (%)], Table2[Country], "Australia", Table2[Year], 2020)</f>
        <v>1412.17</v>
      </c>
      <c r="N4576" s="10">
        <f>COUNTIFS(Table2[Year], "USA")</f>
        <v>0</v>
      </c>
    </row>
    <row r="4577" spans="1:14" x14ac:dyDescent="0.35">
      <c r="A4577" s="11" t="s">
        <v>30</v>
      </c>
      <c r="B4577" s="12">
        <v>2019</v>
      </c>
      <c r="C4577" s="11" t="s">
        <v>20</v>
      </c>
      <c r="D4577" s="12">
        <v>20510.13</v>
      </c>
      <c r="E4577" s="13">
        <v>17424.62</v>
      </c>
      <c r="F4577" s="13">
        <f>IFERROR(Table2[[#This Row],[Economic loss ($ million)]]*1000000 / Table2[[#This Row],[Total Waste (tons)]], NA())</f>
        <v>849561.65563065663</v>
      </c>
      <c r="G4577" s="13" t="str">
        <f t="shared" si="71"/>
        <v>Low</v>
      </c>
      <c r="H4577" s="13">
        <v>100.61</v>
      </c>
      <c r="I4577" s="13">
        <f>IFERROR(Table2[[#This Row],[Total Waste (tons)]] / (Table2[[#This Row],[Population (million)]]*1000), NA())</f>
        <v>0.11617179269328802</v>
      </c>
      <c r="J4577" s="13">
        <v>176.55</v>
      </c>
      <c r="K4577" s="13">
        <f>IFERROR(Table2[[#This Row],[Total Waste (tons)]] * Table2[[#This Row],[Household waste (%)]], NA())</f>
        <v>1359206.3151</v>
      </c>
      <c r="L4577" s="13">
        <v>66.27</v>
      </c>
      <c r="M4577" s="10">
        <f>SUMIFS(Table2[Household waste (%)], Table2[Country], "Australia", Table2[Year], 2020)</f>
        <v>1412.17</v>
      </c>
      <c r="N4577" s="10">
        <f>COUNTIFS(Table2[Year], "USA")</f>
        <v>0</v>
      </c>
    </row>
    <row r="4578" spans="1:14" x14ac:dyDescent="0.35">
      <c r="A4578" s="8" t="s">
        <v>8</v>
      </c>
      <c r="B4578" s="9">
        <v>2022</v>
      </c>
      <c r="C4578" s="8" t="s">
        <v>9</v>
      </c>
      <c r="D4578" s="9">
        <v>40051.480000000003</v>
      </c>
      <c r="E4578" s="10">
        <v>39577.85</v>
      </c>
      <c r="F4578" s="10">
        <f>IFERROR(Table2[[#This Row],[Economic loss ($ million)]]*1000000 / Table2[[#This Row],[Total Waste (tons)]], NA())</f>
        <v>988174.46945780772</v>
      </c>
      <c r="G4578" s="10" t="str">
        <f t="shared" si="71"/>
        <v>Medium</v>
      </c>
      <c r="H4578" s="10">
        <v>145.96</v>
      </c>
      <c r="I4578" s="10">
        <f>IFERROR(Table2[[#This Row],[Total Waste (tons)]] / (Table2[[#This Row],[Population (million)]]*1000), NA())</f>
        <v>2.9236577585388824E-2</v>
      </c>
      <c r="J4578" s="10">
        <v>1369.91</v>
      </c>
      <c r="K4578" s="10">
        <f>IFERROR(Table2[[#This Row],[Total Waste (tons)]] * Table2[[#This Row],[Household waste (%)]], NA())</f>
        <v>1618880.8216000001</v>
      </c>
      <c r="L4578" s="10">
        <v>40.42</v>
      </c>
      <c r="M4578" s="10">
        <f>SUMIFS(Table2[Household waste (%)], Table2[Country], "Australia", Table2[Year], 2020)</f>
        <v>1412.17</v>
      </c>
      <c r="N4578" s="10">
        <f>COUNTIFS(Table2[Year], "USA")</f>
        <v>0</v>
      </c>
    </row>
    <row r="4579" spans="1:14" x14ac:dyDescent="0.35">
      <c r="A4579" s="11" t="s">
        <v>33</v>
      </c>
      <c r="B4579" s="12">
        <v>2022</v>
      </c>
      <c r="C4579" s="11" t="s">
        <v>22</v>
      </c>
      <c r="D4579" s="12">
        <v>40755.53</v>
      </c>
      <c r="E4579" s="13">
        <v>45348.62</v>
      </c>
      <c r="F4579" s="13">
        <f>IFERROR(Table2[[#This Row],[Economic loss ($ million)]]*1000000 / Table2[[#This Row],[Total Waste (tons)]], NA())</f>
        <v>1112698.5712122994</v>
      </c>
      <c r="G4579" s="13" t="str">
        <f t="shared" si="71"/>
        <v>High</v>
      </c>
      <c r="H4579" s="13">
        <v>123.59</v>
      </c>
      <c r="I4579" s="13">
        <f>IFERROR(Table2[[#This Row],[Total Waste (tons)]] / (Table2[[#This Row],[Population (million)]]*1000), NA())</f>
        <v>0.15002956009571139</v>
      </c>
      <c r="J4579" s="13">
        <v>271.64999999999998</v>
      </c>
      <c r="K4579" s="13">
        <f>IFERROR(Table2[[#This Row],[Total Waste (tons)]] * Table2[[#This Row],[Household waste (%)]], NA())</f>
        <v>2298204.3366999999</v>
      </c>
      <c r="L4579" s="13">
        <v>56.39</v>
      </c>
      <c r="M4579" s="10">
        <f>SUMIFS(Table2[Household waste (%)], Table2[Country], "Australia", Table2[Year], 2020)</f>
        <v>1412.17</v>
      </c>
      <c r="N4579" s="10">
        <f>COUNTIFS(Table2[Year], "USA")</f>
        <v>0</v>
      </c>
    </row>
    <row r="4580" spans="1:14" x14ac:dyDescent="0.35">
      <c r="A4580" s="8" t="s">
        <v>23</v>
      </c>
      <c r="B4580" s="9">
        <v>2021</v>
      </c>
      <c r="C4580" s="8" t="s">
        <v>9</v>
      </c>
      <c r="D4580" s="9">
        <v>4995.3599999999997</v>
      </c>
      <c r="E4580" s="10">
        <v>4604.68</v>
      </c>
      <c r="F4580" s="10">
        <f>IFERROR(Table2[[#This Row],[Economic loss ($ million)]]*1000000 / Table2[[#This Row],[Total Waste (tons)]], NA())</f>
        <v>921791.42244002444</v>
      </c>
      <c r="G4580" s="10" t="str">
        <f t="shared" si="71"/>
        <v>Low</v>
      </c>
      <c r="H4580" s="10">
        <v>58.01</v>
      </c>
      <c r="I4580" s="10">
        <f>IFERROR(Table2[[#This Row],[Total Waste (tons)]] / (Table2[[#This Row],[Population (million)]]*1000), NA())</f>
        <v>4.1721874216988225E-3</v>
      </c>
      <c r="J4580" s="10">
        <v>1197.3</v>
      </c>
      <c r="K4580" s="10">
        <f>IFERROR(Table2[[#This Row],[Total Waste (tons)]] * Table2[[#This Row],[Household waste (%)]], NA())</f>
        <v>334739.0736</v>
      </c>
      <c r="L4580" s="10">
        <v>67.010000000000005</v>
      </c>
      <c r="M4580" s="10">
        <f>SUMIFS(Table2[Household waste (%)], Table2[Country], "Australia", Table2[Year], 2020)</f>
        <v>1412.17</v>
      </c>
      <c r="N4580" s="10">
        <f>COUNTIFS(Table2[Year], "USA")</f>
        <v>0</v>
      </c>
    </row>
    <row r="4581" spans="1:14" x14ac:dyDescent="0.35">
      <c r="A4581" s="11" t="s">
        <v>31</v>
      </c>
      <c r="B4581" s="12">
        <v>2024</v>
      </c>
      <c r="C4581" s="11" t="s">
        <v>25</v>
      </c>
      <c r="D4581" s="12">
        <v>39454.31</v>
      </c>
      <c r="E4581" s="13">
        <v>39951.72</v>
      </c>
      <c r="F4581" s="13">
        <f>IFERROR(Table2[[#This Row],[Economic loss ($ million)]]*1000000 / Table2[[#This Row],[Total Waste (tons)]], NA())</f>
        <v>1012607.2411353792</v>
      </c>
      <c r="G4581" s="13" t="str">
        <f t="shared" si="71"/>
        <v>Medium</v>
      </c>
      <c r="H4581" s="13">
        <v>104.91</v>
      </c>
      <c r="I4581" s="13">
        <f>IFERROR(Table2[[#This Row],[Total Waste (tons)]] / (Table2[[#This Row],[Population (million)]]*1000), NA())</f>
        <v>3.2874482356372116E-2</v>
      </c>
      <c r="J4581" s="13">
        <v>1200.1500000000001</v>
      </c>
      <c r="K4581" s="13">
        <f>IFERROR(Table2[[#This Row],[Total Waste (tons)]] * Table2[[#This Row],[Household waste (%)]], NA())</f>
        <v>2139212.6881999997</v>
      </c>
      <c r="L4581" s="13">
        <v>54.22</v>
      </c>
      <c r="M4581" s="10">
        <f>SUMIFS(Table2[Household waste (%)], Table2[Country], "Australia", Table2[Year], 2020)</f>
        <v>1412.17</v>
      </c>
      <c r="N4581" s="10">
        <f>COUNTIFS(Table2[Year], "USA")</f>
        <v>0</v>
      </c>
    </row>
    <row r="4582" spans="1:14" x14ac:dyDescent="0.35">
      <c r="A4582" s="8" t="s">
        <v>27</v>
      </c>
      <c r="B4582" s="9">
        <v>2018</v>
      </c>
      <c r="C4582" s="8" t="s">
        <v>11</v>
      </c>
      <c r="D4582" s="9">
        <v>38507.89</v>
      </c>
      <c r="E4582" s="10">
        <v>40945.620000000003</v>
      </c>
      <c r="F4582" s="10">
        <f>IFERROR(Table2[[#This Row],[Economic loss ($ million)]]*1000000 / Table2[[#This Row],[Total Waste (tons)]], NA())</f>
        <v>1063304.688987114</v>
      </c>
      <c r="G4582" s="10" t="str">
        <f t="shared" si="71"/>
        <v>Medium</v>
      </c>
      <c r="H4582" s="10">
        <v>21.23</v>
      </c>
      <c r="I4582" s="10">
        <f>IFERROR(Table2[[#This Row],[Total Waste (tons)]] / (Table2[[#This Row],[Population (million)]]*1000), NA())</f>
        <v>2.8506414479771994E-2</v>
      </c>
      <c r="J4582" s="10">
        <v>1350.85</v>
      </c>
      <c r="K4582" s="10">
        <f>IFERROR(Table2[[#This Row],[Total Waste (tons)]] * Table2[[#This Row],[Household waste (%)]], NA())</f>
        <v>2640486.0172999995</v>
      </c>
      <c r="L4582" s="10">
        <v>68.569999999999993</v>
      </c>
      <c r="M4582" s="10">
        <f>SUMIFS(Table2[Household waste (%)], Table2[Country], "Australia", Table2[Year], 2020)</f>
        <v>1412.17</v>
      </c>
      <c r="N4582" s="10">
        <f>COUNTIFS(Table2[Year], "USA")</f>
        <v>0</v>
      </c>
    </row>
    <row r="4583" spans="1:14" x14ac:dyDescent="0.35">
      <c r="A4583" s="11" t="s">
        <v>12</v>
      </c>
      <c r="B4583" s="12">
        <v>2022</v>
      </c>
      <c r="C4583" s="11" t="s">
        <v>9</v>
      </c>
      <c r="D4583" s="12">
        <v>14359.43</v>
      </c>
      <c r="E4583" s="13">
        <v>15849.56</v>
      </c>
      <c r="F4583" s="13">
        <f>IFERROR(Table2[[#This Row],[Economic loss ($ million)]]*1000000 / Table2[[#This Row],[Total Waste (tons)]], NA())</f>
        <v>1103773.6177550224</v>
      </c>
      <c r="G4583" s="13" t="str">
        <f t="shared" si="71"/>
        <v>High</v>
      </c>
      <c r="H4583" s="13">
        <v>127.62</v>
      </c>
      <c r="I4583" s="13">
        <f>IFERROR(Table2[[#This Row],[Total Waste (tons)]] / (Table2[[#This Row],[Population (million)]]*1000), NA())</f>
        <v>3.063867966799667E-2</v>
      </c>
      <c r="J4583" s="13">
        <v>468.67</v>
      </c>
      <c r="K4583" s="13">
        <f>IFERROR(Table2[[#This Row],[Total Waste (tons)]] * Table2[[#This Row],[Household waste (%)]], NA())</f>
        <v>810159.04060000007</v>
      </c>
      <c r="L4583" s="13">
        <v>56.42</v>
      </c>
      <c r="M4583" s="10">
        <f>SUMIFS(Table2[Household waste (%)], Table2[Country], "Australia", Table2[Year], 2020)</f>
        <v>1412.17</v>
      </c>
      <c r="N4583" s="10">
        <f>COUNTIFS(Table2[Year], "USA")</f>
        <v>0</v>
      </c>
    </row>
    <row r="4584" spans="1:14" x14ac:dyDescent="0.35">
      <c r="A4584" s="8" t="s">
        <v>35</v>
      </c>
      <c r="B4584" s="9">
        <v>2019</v>
      </c>
      <c r="C4584" s="8" t="s">
        <v>25</v>
      </c>
      <c r="D4584" s="9">
        <v>13810.52</v>
      </c>
      <c r="E4584" s="10">
        <v>14005.96</v>
      </c>
      <c r="F4584" s="10">
        <f>IFERROR(Table2[[#This Row],[Economic loss ($ million)]]*1000000 / Table2[[#This Row],[Total Waste (tons)]], NA())</f>
        <v>1014151.5308619805</v>
      </c>
      <c r="G4584" s="10" t="str">
        <f t="shared" si="71"/>
        <v>Medium</v>
      </c>
      <c r="H4584" s="10">
        <v>93.6</v>
      </c>
      <c r="I4584" s="10">
        <f>IFERROR(Table2[[#This Row],[Total Waste (tons)]] / (Table2[[#This Row],[Population (million)]]*1000), NA())</f>
        <v>2.1186003344225077E-2</v>
      </c>
      <c r="J4584" s="10">
        <v>651.87</v>
      </c>
      <c r="K4584" s="10">
        <f>IFERROR(Table2[[#This Row],[Total Waste (tons)]] * Table2[[#This Row],[Household waste (%)]], NA())</f>
        <v>424121.06920000003</v>
      </c>
      <c r="L4584" s="10">
        <v>30.71</v>
      </c>
      <c r="M4584" s="10">
        <f>SUMIFS(Table2[Household waste (%)], Table2[Country], "Australia", Table2[Year], 2020)</f>
        <v>1412.17</v>
      </c>
      <c r="N4584" s="10">
        <f>COUNTIFS(Table2[Year], "USA")</f>
        <v>0</v>
      </c>
    </row>
    <row r="4585" spans="1:14" x14ac:dyDescent="0.35">
      <c r="A4585" s="11" t="s">
        <v>34</v>
      </c>
      <c r="B4585" s="12">
        <v>2018</v>
      </c>
      <c r="C4585" s="11" t="s">
        <v>20</v>
      </c>
      <c r="D4585" s="12">
        <v>7791.46</v>
      </c>
      <c r="E4585" s="13">
        <v>8600.1</v>
      </c>
      <c r="F4585" s="13">
        <f>IFERROR(Table2[[#This Row],[Economic loss ($ million)]]*1000000 / Table2[[#This Row],[Total Waste (tons)]], NA())</f>
        <v>1103785.4266081068</v>
      </c>
      <c r="G4585" s="13" t="str">
        <f t="shared" si="71"/>
        <v>High</v>
      </c>
      <c r="H4585" s="13">
        <v>39.49</v>
      </c>
      <c r="I4585" s="13">
        <f>IFERROR(Table2[[#This Row],[Total Waste (tons)]] / (Table2[[#This Row],[Population (million)]]*1000), NA())</f>
        <v>3.7665377550033838E-2</v>
      </c>
      <c r="J4585" s="13">
        <v>206.86</v>
      </c>
      <c r="K4585" s="13">
        <f>IFERROR(Table2[[#This Row],[Total Waste (tons)]] * Table2[[#This Row],[Household waste (%)]], NA())</f>
        <v>466942.19780000002</v>
      </c>
      <c r="L4585" s="13">
        <v>59.93</v>
      </c>
      <c r="M4585" s="10">
        <f>SUMIFS(Table2[Household waste (%)], Table2[Country], "Australia", Table2[Year], 2020)</f>
        <v>1412.17</v>
      </c>
      <c r="N4585" s="10">
        <f>COUNTIFS(Table2[Year], "USA")</f>
        <v>0</v>
      </c>
    </row>
    <row r="4586" spans="1:14" x14ac:dyDescent="0.35">
      <c r="A4586" s="8" t="s">
        <v>10</v>
      </c>
      <c r="B4586" s="9">
        <v>2024</v>
      </c>
      <c r="C4586" s="8" t="s">
        <v>19</v>
      </c>
      <c r="D4586" s="9">
        <v>10487.16</v>
      </c>
      <c r="E4586" s="10">
        <v>10653.06</v>
      </c>
      <c r="F4586" s="10">
        <f>IFERROR(Table2[[#This Row],[Economic loss ($ million)]]*1000000 / Table2[[#This Row],[Total Waste (tons)]], NA())</f>
        <v>1015819.3447987825</v>
      </c>
      <c r="G4586" s="10" t="str">
        <f t="shared" si="71"/>
        <v>Medium</v>
      </c>
      <c r="H4586" s="10">
        <v>57.36</v>
      </c>
      <c r="I4586" s="10">
        <f>IFERROR(Table2[[#This Row],[Total Waste (tons)]] / (Table2[[#This Row],[Population (million)]]*1000), NA())</f>
        <v>9.9422265621296729E-3</v>
      </c>
      <c r="J4586" s="10">
        <v>1054.81</v>
      </c>
      <c r="K4586" s="10">
        <f>IFERROR(Table2[[#This Row],[Total Waste (tons)]] * Table2[[#This Row],[Household waste (%)]], NA())</f>
        <v>458708.37839999999</v>
      </c>
      <c r="L4586" s="10">
        <v>43.74</v>
      </c>
      <c r="M4586" s="10">
        <f>SUMIFS(Table2[Household waste (%)], Table2[Country], "Australia", Table2[Year], 2020)</f>
        <v>1412.17</v>
      </c>
      <c r="N4586" s="10">
        <f>COUNTIFS(Table2[Year], "USA")</f>
        <v>0</v>
      </c>
    </row>
    <row r="4587" spans="1:14" x14ac:dyDescent="0.35">
      <c r="A4587" s="11" t="s">
        <v>31</v>
      </c>
      <c r="B4587" s="12">
        <v>2019</v>
      </c>
      <c r="C4587" s="11" t="s">
        <v>9</v>
      </c>
      <c r="D4587" s="12">
        <v>21160.880000000001</v>
      </c>
      <c r="E4587" s="13">
        <v>23556.19</v>
      </c>
      <c r="F4587" s="13">
        <f>IFERROR(Table2[[#This Row],[Economic loss ($ million)]]*1000000 / Table2[[#This Row],[Total Waste (tons)]], NA())</f>
        <v>1113195.1979312769</v>
      </c>
      <c r="G4587" s="13" t="str">
        <f t="shared" si="71"/>
        <v>High</v>
      </c>
      <c r="H4587" s="13">
        <v>101.92</v>
      </c>
      <c r="I4587" s="13">
        <f>IFERROR(Table2[[#This Row],[Total Waste (tons)]] / (Table2[[#This Row],[Population (million)]]*1000), NA())</f>
        <v>3.674784662406224E-2</v>
      </c>
      <c r="J4587" s="13">
        <v>575.84</v>
      </c>
      <c r="K4587" s="13">
        <f>IFERROR(Table2[[#This Row],[Total Waste (tons)]] * Table2[[#This Row],[Household waste (%)]], NA())</f>
        <v>917747.36560000002</v>
      </c>
      <c r="L4587" s="13">
        <v>43.37</v>
      </c>
      <c r="M4587" s="10">
        <f>SUMIFS(Table2[Household waste (%)], Table2[Country], "Australia", Table2[Year], 2020)</f>
        <v>1412.17</v>
      </c>
      <c r="N4587" s="10">
        <f>COUNTIFS(Table2[Year], "USA")</f>
        <v>0</v>
      </c>
    </row>
    <row r="4588" spans="1:14" x14ac:dyDescent="0.35">
      <c r="A4588" s="8" t="s">
        <v>27</v>
      </c>
      <c r="B4588" s="9">
        <v>2019</v>
      </c>
      <c r="C4588" s="8" t="s">
        <v>15</v>
      </c>
      <c r="D4588" s="9">
        <v>20939.650000000001</v>
      </c>
      <c r="E4588" s="10">
        <v>22387.48</v>
      </c>
      <c r="F4588" s="10">
        <f>IFERROR(Table2[[#This Row],[Economic loss ($ million)]]*1000000 / Table2[[#This Row],[Total Waste (tons)]], NA())</f>
        <v>1069142.9894960038</v>
      </c>
      <c r="G4588" s="10" t="str">
        <f t="shared" si="71"/>
        <v>Medium</v>
      </c>
      <c r="H4588" s="10">
        <v>157.21</v>
      </c>
      <c r="I4588" s="10">
        <f>IFERROR(Table2[[#This Row],[Total Waste (tons)]] / (Table2[[#This Row],[Population (million)]]*1000), NA())</f>
        <v>3.7669371087285027E-2</v>
      </c>
      <c r="J4588" s="10">
        <v>555.88</v>
      </c>
      <c r="K4588" s="10">
        <f>IFERROR(Table2[[#This Row],[Total Waste (tons)]] * Table2[[#This Row],[Household waste (%)]], NA())</f>
        <v>733515.93950000009</v>
      </c>
      <c r="L4588" s="10">
        <v>35.03</v>
      </c>
      <c r="M4588" s="10">
        <f>SUMIFS(Table2[Household waste (%)], Table2[Country], "Australia", Table2[Year], 2020)</f>
        <v>1412.17</v>
      </c>
      <c r="N4588" s="10">
        <f>COUNTIFS(Table2[Year], "USA")</f>
        <v>0</v>
      </c>
    </row>
    <row r="4589" spans="1:14" x14ac:dyDescent="0.35">
      <c r="A4589" s="11" t="s">
        <v>24</v>
      </c>
      <c r="B4589" s="12">
        <v>2024</v>
      </c>
      <c r="C4589" s="11" t="s">
        <v>22</v>
      </c>
      <c r="D4589" s="12">
        <v>5223.1400000000003</v>
      </c>
      <c r="E4589" s="13">
        <v>5743.53</v>
      </c>
      <c r="F4589" s="13">
        <f>IFERROR(Table2[[#This Row],[Economic loss ($ million)]]*1000000 / Table2[[#This Row],[Total Waste (tons)]], NA())</f>
        <v>1099631.6392055354</v>
      </c>
      <c r="G4589" s="13" t="str">
        <f t="shared" si="71"/>
        <v>Medium</v>
      </c>
      <c r="H4589" s="13">
        <v>48.44</v>
      </c>
      <c r="I4589" s="13">
        <f>IFERROR(Table2[[#This Row],[Total Waste (tons)]] / (Table2[[#This Row],[Population (million)]]*1000), NA())</f>
        <v>4.5995350393631448E-3</v>
      </c>
      <c r="J4589" s="13">
        <v>1135.58</v>
      </c>
      <c r="K4589" s="13">
        <f>IFERROR(Table2[[#This Row],[Total Waste (tons)]] * Table2[[#This Row],[Household waste (%)]], NA())</f>
        <v>285757.98940000002</v>
      </c>
      <c r="L4589" s="13">
        <v>54.71</v>
      </c>
      <c r="M4589" s="10">
        <f>SUMIFS(Table2[Household waste (%)], Table2[Country], "Australia", Table2[Year], 2020)</f>
        <v>1412.17</v>
      </c>
      <c r="N4589" s="10">
        <f>COUNTIFS(Table2[Year], "USA")</f>
        <v>0</v>
      </c>
    </row>
    <row r="4590" spans="1:14" x14ac:dyDescent="0.35">
      <c r="A4590" s="8" t="s">
        <v>34</v>
      </c>
      <c r="B4590" s="9">
        <v>2019</v>
      </c>
      <c r="C4590" s="8" t="s">
        <v>9</v>
      </c>
      <c r="D4590" s="9">
        <v>35504.92</v>
      </c>
      <c r="E4590" s="10">
        <v>31774.81</v>
      </c>
      <c r="F4590" s="10">
        <f>IFERROR(Table2[[#This Row],[Economic loss ($ million)]]*1000000 / Table2[[#This Row],[Total Waste (tons)]], NA())</f>
        <v>894941.03915739001</v>
      </c>
      <c r="G4590" s="10" t="str">
        <f t="shared" si="71"/>
        <v>Low</v>
      </c>
      <c r="H4590" s="10">
        <v>146.69</v>
      </c>
      <c r="I4590" s="10">
        <f>IFERROR(Table2[[#This Row],[Total Waste (tons)]] / (Table2[[#This Row],[Population (million)]]*1000), NA())</f>
        <v>0.17739155633275042</v>
      </c>
      <c r="J4590" s="10">
        <v>200.15</v>
      </c>
      <c r="K4590" s="10">
        <f>IFERROR(Table2[[#This Row],[Total Waste (tons)]] * Table2[[#This Row],[Household waste (%)]], NA())</f>
        <v>1360193.4852</v>
      </c>
      <c r="L4590" s="10">
        <v>38.31</v>
      </c>
      <c r="M4590" s="10">
        <f>SUMIFS(Table2[Household waste (%)], Table2[Country], "Australia", Table2[Year], 2020)</f>
        <v>1412.17</v>
      </c>
      <c r="N4590" s="10">
        <f>COUNTIFS(Table2[Year], "USA")</f>
        <v>0</v>
      </c>
    </row>
    <row r="4591" spans="1:14" x14ac:dyDescent="0.35">
      <c r="A4591" s="11" t="s">
        <v>35</v>
      </c>
      <c r="B4591" s="12">
        <v>2020</v>
      </c>
      <c r="C4591" s="11" t="s">
        <v>9</v>
      </c>
      <c r="D4591" s="12">
        <v>23158.51</v>
      </c>
      <c r="E4591" s="13">
        <v>22429.61</v>
      </c>
      <c r="F4591" s="13">
        <f>IFERROR(Table2[[#This Row],[Economic loss ($ million)]]*1000000 / Table2[[#This Row],[Total Waste (tons)]], NA())</f>
        <v>968525.60894461698</v>
      </c>
      <c r="G4591" s="13" t="str">
        <f t="shared" si="71"/>
        <v>Medium</v>
      </c>
      <c r="H4591" s="13">
        <v>91.93</v>
      </c>
      <c r="I4591" s="13">
        <f>IFERROR(Table2[[#This Row],[Total Waste (tons)]] / (Table2[[#This Row],[Population (million)]]*1000), NA())</f>
        <v>1.8108430814462652E-2</v>
      </c>
      <c r="J4591" s="13">
        <v>1278.8800000000001</v>
      </c>
      <c r="K4591" s="13">
        <f>IFERROR(Table2[[#This Row],[Total Waste (tons)]] * Table2[[#This Row],[Household waste (%)]], NA())</f>
        <v>993731.66409999982</v>
      </c>
      <c r="L4591" s="13">
        <v>42.91</v>
      </c>
      <c r="M4591" s="10">
        <f>SUMIFS(Table2[Household waste (%)], Table2[Country], "Australia", Table2[Year], 2020)</f>
        <v>1412.17</v>
      </c>
      <c r="N4591" s="10">
        <f>COUNTIFS(Table2[Year], "USA")</f>
        <v>0</v>
      </c>
    </row>
    <row r="4592" spans="1:14" x14ac:dyDescent="0.35">
      <c r="A4592" s="8" t="s">
        <v>8</v>
      </c>
      <c r="B4592" s="9">
        <v>2023</v>
      </c>
      <c r="C4592" s="8" t="s">
        <v>25</v>
      </c>
      <c r="D4592" s="9">
        <v>42006.8</v>
      </c>
      <c r="E4592" s="10">
        <v>42368.02</v>
      </c>
      <c r="F4592" s="10">
        <f>IFERROR(Table2[[#This Row],[Economic loss ($ million)]]*1000000 / Table2[[#This Row],[Total Waste (tons)]], NA())</f>
        <v>1008599.0839578353</v>
      </c>
      <c r="G4592" s="10" t="str">
        <f t="shared" si="71"/>
        <v>Medium</v>
      </c>
      <c r="H4592" s="10">
        <v>33.380000000000003</v>
      </c>
      <c r="I4592" s="10">
        <f>IFERROR(Table2[[#This Row],[Total Waste (tons)]] / (Table2[[#This Row],[Population (million)]]*1000), NA())</f>
        <v>6.595302392765183E-2</v>
      </c>
      <c r="J4592" s="10">
        <v>636.91999999999996</v>
      </c>
      <c r="K4592" s="10">
        <f>IFERROR(Table2[[#This Row],[Total Waste (tons)]] * Table2[[#This Row],[Household waste (%)]], NA())</f>
        <v>1524426.7720000001</v>
      </c>
      <c r="L4592" s="10">
        <v>36.29</v>
      </c>
      <c r="M4592" s="10">
        <f>SUMIFS(Table2[Household waste (%)], Table2[Country], "Australia", Table2[Year], 2020)</f>
        <v>1412.17</v>
      </c>
      <c r="N4592" s="10">
        <f>COUNTIFS(Table2[Year], "USA")</f>
        <v>0</v>
      </c>
    </row>
    <row r="4593" spans="1:14" x14ac:dyDescent="0.35">
      <c r="A4593" s="11" t="s">
        <v>27</v>
      </c>
      <c r="B4593" s="12">
        <v>2018</v>
      </c>
      <c r="C4593" s="11" t="s">
        <v>9</v>
      </c>
      <c r="D4593" s="12">
        <v>43258.42</v>
      </c>
      <c r="E4593" s="13">
        <v>37950.980000000003</v>
      </c>
      <c r="F4593" s="13">
        <f>IFERROR(Table2[[#This Row],[Economic loss ($ million)]]*1000000 / Table2[[#This Row],[Total Waste (tons)]], NA())</f>
        <v>877308.51011201984</v>
      </c>
      <c r="G4593" s="13" t="str">
        <f t="shared" si="71"/>
        <v>Low</v>
      </c>
      <c r="H4593" s="13">
        <v>56.35</v>
      </c>
      <c r="I4593" s="13">
        <f>IFERROR(Table2[[#This Row],[Total Waste (tons)]] / (Table2[[#This Row],[Population (million)]]*1000), NA())</f>
        <v>3.2288667950497854E-2</v>
      </c>
      <c r="J4593" s="13">
        <v>1339.74</v>
      </c>
      <c r="K4593" s="13">
        <f>IFERROR(Table2[[#This Row],[Total Waste (tons)]] * Table2[[#This Row],[Household waste (%)]], NA())</f>
        <v>2656066.9879999999</v>
      </c>
      <c r="L4593" s="13">
        <v>61.4</v>
      </c>
      <c r="M4593" s="10">
        <f>SUMIFS(Table2[Household waste (%)], Table2[Country], "Australia", Table2[Year], 2020)</f>
        <v>1412.17</v>
      </c>
      <c r="N4593" s="10">
        <f>COUNTIFS(Table2[Year], "USA")</f>
        <v>0</v>
      </c>
    </row>
    <row r="4594" spans="1:14" x14ac:dyDescent="0.35">
      <c r="A4594" s="8" t="s">
        <v>12</v>
      </c>
      <c r="B4594" s="9">
        <v>2018</v>
      </c>
      <c r="C4594" s="8" t="s">
        <v>20</v>
      </c>
      <c r="D4594" s="9">
        <v>35962.339999999997</v>
      </c>
      <c r="E4594" s="10">
        <v>34399.03</v>
      </c>
      <c r="F4594" s="10">
        <f>IFERROR(Table2[[#This Row],[Economic loss ($ million)]]*1000000 / Table2[[#This Row],[Total Waste (tons)]], NA())</f>
        <v>956529.24698448437</v>
      </c>
      <c r="G4594" s="10" t="str">
        <f t="shared" si="71"/>
        <v>Medium</v>
      </c>
      <c r="H4594" s="10">
        <v>160.46</v>
      </c>
      <c r="I4594" s="10">
        <f>IFERROR(Table2[[#This Row],[Total Waste (tons)]] / (Table2[[#This Row],[Population (million)]]*1000), NA())</f>
        <v>9.675358497672791E-2</v>
      </c>
      <c r="J4594" s="10">
        <v>371.69</v>
      </c>
      <c r="K4594" s="10">
        <f>IFERROR(Table2[[#This Row],[Total Waste (tons)]] * Table2[[#This Row],[Household waste (%)]], NA())</f>
        <v>2509452.0851999996</v>
      </c>
      <c r="L4594" s="10">
        <v>69.78</v>
      </c>
      <c r="M4594" s="10">
        <f>SUMIFS(Table2[Household waste (%)], Table2[Country], "Australia", Table2[Year], 2020)</f>
        <v>1412.17</v>
      </c>
      <c r="N4594" s="10">
        <f>COUNTIFS(Table2[Year], "USA")</f>
        <v>0</v>
      </c>
    </row>
    <row r="4595" spans="1:14" x14ac:dyDescent="0.35">
      <c r="A4595" s="11" t="s">
        <v>32</v>
      </c>
      <c r="B4595" s="12">
        <v>2021</v>
      </c>
      <c r="C4595" s="11" t="s">
        <v>25</v>
      </c>
      <c r="D4595" s="12">
        <v>30280.23</v>
      </c>
      <c r="E4595" s="13">
        <v>31631.33</v>
      </c>
      <c r="F4595" s="13">
        <f>IFERROR(Table2[[#This Row],[Economic loss ($ million)]]*1000000 / Table2[[#This Row],[Total Waste (tons)]], NA())</f>
        <v>1044619.8724382212</v>
      </c>
      <c r="G4595" s="13" t="str">
        <f t="shared" si="71"/>
        <v>Medium</v>
      </c>
      <c r="H4595" s="13">
        <v>43.98</v>
      </c>
      <c r="I4595" s="13">
        <f>IFERROR(Table2[[#This Row],[Total Waste (tons)]] / (Table2[[#This Row],[Population (million)]]*1000), NA())</f>
        <v>2.5296132928999272E-2</v>
      </c>
      <c r="J4595" s="13">
        <v>1197.03</v>
      </c>
      <c r="K4595" s="13">
        <f>IFERROR(Table2[[#This Row],[Total Waste (tons)]] * Table2[[#This Row],[Household waste (%)]], NA())</f>
        <v>1926428.2326</v>
      </c>
      <c r="L4595" s="13">
        <v>63.62</v>
      </c>
      <c r="M4595" s="10">
        <f>SUMIFS(Table2[Household waste (%)], Table2[Country], "Australia", Table2[Year], 2020)</f>
        <v>1412.17</v>
      </c>
      <c r="N4595" s="10">
        <f>COUNTIFS(Table2[Year], "USA")</f>
        <v>0</v>
      </c>
    </row>
    <row r="4596" spans="1:14" x14ac:dyDescent="0.35">
      <c r="A4596" s="8" t="s">
        <v>8</v>
      </c>
      <c r="B4596" s="9">
        <v>2019</v>
      </c>
      <c r="C4596" s="8" t="s">
        <v>25</v>
      </c>
      <c r="D4596" s="9">
        <v>45488.89</v>
      </c>
      <c r="E4596" s="10">
        <v>52569.21</v>
      </c>
      <c r="F4596" s="10">
        <f>IFERROR(Table2[[#This Row],[Economic loss ($ million)]]*1000000 / Table2[[#This Row],[Total Waste (tons)]], NA())</f>
        <v>1155649.4344003559</v>
      </c>
      <c r="G4596" s="10" t="str">
        <f t="shared" si="71"/>
        <v>High</v>
      </c>
      <c r="H4596" s="10">
        <v>126.53</v>
      </c>
      <c r="I4596" s="10">
        <f>IFERROR(Table2[[#This Row],[Total Waste (tons)]] / (Table2[[#This Row],[Population (million)]]*1000), NA())</f>
        <v>3.5589076570409259E-2</v>
      </c>
      <c r="J4596" s="10">
        <v>1278.17</v>
      </c>
      <c r="K4596" s="10">
        <f>IFERROR(Table2[[#This Row],[Total Waste (tons)]] * Table2[[#This Row],[Household waste (%)]], NA())</f>
        <v>1522513.1483</v>
      </c>
      <c r="L4596" s="10">
        <v>33.47</v>
      </c>
      <c r="M4596" s="10">
        <f>SUMIFS(Table2[Household waste (%)], Table2[Country], "Australia", Table2[Year], 2020)</f>
        <v>1412.17</v>
      </c>
      <c r="N4596" s="10">
        <f>COUNTIFS(Table2[Year], "USA")</f>
        <v>0</v>
      </c>
    </row>
    <row r="4597" spans="1:14" x14ac:dyDescent="0.35">
      <c r="A4597" s="11" t="s">
        <v>33</v>
      </c>
      <c r="B4597" s="12">
        <v>2020</v>
      </c>
      <c r="C4597" s="11" t="s">
        <v>19</v>
      </c>
      <c r="D4597" s="12">
        <v>672.51</v>
      </c>
      <c r="E4597" s="13">
        <v>741.07</v>
      </c>
      <c r="F4597" s="13">
        <f>IFERROR(Table2[[#This Row],[Economic loss ($ million)]]*1000000 / Table2[[#This Row],[Total Waste (tons)]], NA())</f>
        <v>1101946.4394581493</v>
      </c>
      <c r="G4597" s="13" t="str">
        <f t="shared" si="71"/>
        <v>High</v>
      </c>
      <c r="H4597" s="13">
        <v>142.08000000000001</v>
      </c>
      <c r="I4597" s="13">
        <f>IFERROR(Table2[[#This Row],[Total Waste (tons)]] / (Table2[[#This Row],[Population (million)]]*1000), NA())</f>
        <v>7.1316012725344642E-3</v>
      </c>
      <c r="J4597" s="13">
        <v>94.3</v>
      </c>
      <c r="K4597" s="13">
        <f>IFERROR(Table2[[#This Row],[Total Waste (tons)]] * Table2[[#This Row],[Household waste (%)]], NA())</f>
        <v>33410.296799999996</v>
      </c>
      <c r="L4597" s="13">
        <v>49.68</v>
      </c>
      <c r="M4597" s="10">
        <f>SUMIFS(Table2[Household waste (%)], Table2[Country], "Australia", Table2[Year], 2020)</f>
        <v>1412.17</v>
      </c>
      <c r="N4597" s="10">
        <f>COUNTIFS(Table2[Year], "USA")</f>
        <v>0</v>
      </c>
    </row>
    <row r="4598" spans="1:14" x14ac:dyDescent="0.35">
      <c r="A4598" s="8" t="s">
        <v>24</v>
      </c>
      <c r="B4598" s="9">
        <v>2023</v>
      </c>
      <c r="C4598" s="8" t="s">
        <v>11</v>
      </c>
      <c r="D4598" s="9">
        <v>10355.42</v>
      </c>
      <c r="E4598" s="10">
        <v>9724.6299999999992</v>
      </c>
      <c r="F4598" s="10">
        <f>IFERROR(Table2[[#This Row],[Economic loss ($ million)]]*1000000 / Table2[[#This Row],[Total Waste (tons)]], NA())</f>
        <v>939086.00520307245</v>
      </c>
      <c r="G4598" s="10" t="str">
        <f t="shared" si="71"/>
        <v>Low</v>
      </c>
      <c r="H4598" s="10">
        <v>182.31</v>
      </c>
      <c r="I4598" s="10">
        <f>IFERROR(Table2[[#This Row],[Total Waste (tons)]] / (Table2[[#This Row],[Population (million)]]*1000), NA())</f>
        <v>0.26675476558475014</v>
      </c>
      <c r="J4598" s="10">
        <v>38.82</v>
      </c>
      <c r="K4598" s="10">
        <f>IFERROR(Table2[[#This Row],[Total Waste (tons)]] * Table2[[#This Row],[Household waste (%)]], NA())</f>
        <v>331580.54840000003</v>
      </c>
      <c r="L4598" s="10">
        <v>32.020000000000003</v>
      </c>
      <c r="M4598" s="10">
        <f>SUMIFS(Table2[Household waste (%)], Table2[Country], "Australia", Table2[Year], 2020)</f>
        <v>1412.17</v>
      </c>
      <c r="N4598" s="10">
        <f>COUNTIFS(Table2[Year], "USA")</f>
        <v>0</v>
      </c>
    </row>
    <row r="4599" spans="1:14" x14ac:dyDescent="0.35">
      <c r="A4599" s="11" t="s">
        <v>12</v>
      </c>
      <c r="B4599" s="12">
        <v>2021</v>
      </c>
      <c r="C4599" s="11" t="s">
        <v>9</v>
      </c>
      <c r="D4599" s="12">
        <v>16837.169999999998</v>
      </c>
      <c r="E4599" s="13">
        <v>14297.95</v>
      </c>
      <c r="F4599" s="13">
        <f>IFERROR(Table2[[#This Row],[Economic loss ($ million)]]*1000000 / Table2[[#This Row],[Total Waste (tons)]], NA())</f>
        <v>849189.62034593709</v>
      </c>
      <c r="G4599" s="13" t="str">
        <f t="shared" si="71"/>
        <v>Low</v>
      </c>
      <c r="H4599" s="13">
        <v>112.62</v>
      </c>
      <c r="I4599" s="13">
        <f>IFERROR(Table2[[#This Row],[Total Waste (tons)]] / (Table2[[#This Row],[Population (million)]]*1000), NA())</f>
        <v>3.3582324431058894E-2</v>
      </c>
      <c r="J4599" s="13">
        <v>501.37</v>
      </c>
      <c r="K4599" s="13">
        <f>IFERROR(Table2[[#This Row],[Total Waste (tons)]] * Table2[[#This Row],[Household waste (%)]], NA())</f>
        <v>952478.70689999987</v>
      </c>
      <c r="L4599" s="13">
        <v>56.57</v>
      </c>
      <c r="M4599" s="10">
        <f>SUMIFS(Table2[Household waste (%)], Table2[Country], "Australia", Table2[Year], 2020)</f>
        <v>1412.17</v>
      </c>
      <c r="N4599" s="10">
        <f>COUNTIFS(Table2[Year], "USA")</f>
        <v>0</v>
      </c>
    </row>
    <row r="4600" spans="1:14" x14ac:dyDescent="0.35">
      <c r="A4600" s="8" t="s">
        <v>14</v>
      </c>
      <c r="B4600" s="9">
        <v>2020</v>
      </c>
      <c r="C4600" s="8" t="s">
        <v>11</v>
      </c>
      <c r="D4600" s="9">
        <v>46265.68</v>
      </c>
      <c r="E4600" s="10">
        <v>38294.97</v>
      </c>
      <c r="F4600" s="10">
        <f>IFERROR(Table2[[#This Row],[Economic loss ($ million)]]*1000000 / Table2[[#This Row],[Total Waste (tons)]], NA())</f>
        <v>827718.73233031482</v>
      </c>
      <c r="G4600" s="10" t="str">
        <f t="shared" si="71"/>
        <v>Low</v>
      </c>
      <c r="H4600" s="10">
        <v>148.31</v>
      </c>
      <c r="I4600" s="10">
        <f>IFERROR(Table2[[#This Row],[Total Waste (tons)]] / (Table2[[#This Row],[Population (million)]]*1000), NA())</f>
        <v>4.1284314600324806E-2</v>
      </c>
      <c r="J4600" s="10">
        <v>1120.6600000000001</v>
      </c>
      <c r="K4600" s="10">
        <f>IFERROR(Table2[[#This Row],[Total Waste (tons)]] * Table2[[#This Row],[Household waste (%)]], NA())</f>
        <v>3123396.0568000004</v>
      </c>
      <c r="L4600" s="10">
        <v>67.510000000000005</v>
      </c>
      <c r="M4600" s="10">
        <f>SUMIFS(Table2[Household waste (%)], Table2[Country], "Australia", Table2[Year], 2020)</f>
        <v>1412.17</v>
      </c>
      <c r="N4600" s="10">
        <f>COUNTIFS(Table2[Year], "USA")</f>
        <v>0</v>
      </c>
    </row>
    <row r="4601" spans="1:14" x14ac:dyDescent="0.35">
      <c r="A4601" s="11" t="s">
        <v>24</v>
      </c>
      <c r="B4601" s="12">
        <v>2019</v>
      </c>
      <c r="C4601" s="11" t="s">
        <v>22</v>
      </c>
      <c r="D4601" s="12">
        <v>29303.89</v>
      </c>
      <c r="E4601" s="13">
        <v>31878.38</v>
      </c>
      <c r="F4601" s="13">
        <f>IFERROR(Table2[[#This Row],[Economic loss ($ million)]]*1000000 / Table2[[#This Row],[Total Waste (tons)]], NA())</f>
        <v>1087854.8888901782</v>
      </c>
      <c r="G4601" s="13" t="str">
        <f t="shared" si="71"/>
        <v>Medium</v>
      </c>
      <c r="H4601" s="13">
        <v>29.79</v>
      </c>
      <c r="I4601" s="13">
        <f>IFERROR(Table2[[#This Row],[Total Waste (tons)]] / (Table2[[#This Row],[Population (million)]]*1000), NA())</f>
        <v>2.6272090729783037E-2</v>
      </c>
      <c r="J4601" s="13">
        <v>1115.4000000000001</v>
      </c>
      <c r="K4601" s="13">
        <f>IFERROR(Table2[[#This Row],[Total Waste (tons)]] * Table2[[#This Row],[Household waste (%)]], NA())</f>
        <v>1168932.1721000001</v>
      </c>
      <c r="L4601" s="13">
        <v>39.89</v>
      </c>
      <c r="M4601" s="10">
        <f>SUMIFS(Table2[Household waste (%)], Table2[Country], "Australia", Table2[Year], 2020)</f>
        <v>1412.17</v>
      </c>
      <c r="N4601" s="10">
        <f>COUNTIFS(Table2[Year], "USA")</f>
        <v>0</v>
      </c>
    </row>
    <row r="4602" spans="1:14" x14ac:dyDescent="0.35">
      <c r="A4602" s="8" t="s">
        <v>21</v>
      </c>
      <c r="B4602" s="9">
        <v>2018</v>
      </c>
      <c r="C4602" s="8" t="s">
        <v>9</v>
      </c>
      <c r="D4602" s="9">
        <v>18642.509999999998</v>
      </c>
      <c r="E4602" s="10">
        <v>16976.66</v>
      </c>
      <c r="F4602" s="10">
        <f>IFERROR(Table2[[#This Row],[Economic loss ($ million)]]*1000000 / Table2[[#This Row],[Total Waste (tons)]], NA())</f>
        <v>910642.39740249573</v>
      </c>
      <c r="G4602" s="10" t="str">
        <f t="shared" si="71"/>
        <v>Low</v>
      </c>
      <c r="H4602" s="10">
        <v>116.01</v>
      </c>
      <c r="I4602" s="10">
        <f>IFERROR(Table2[[#This Row],[Total Waste (tons)]] / (Table2[[#This Row],[Population (million)]]*1000), NA())</f>
        <v>6.2114783593776028E-2</v>
      </c>
      <c r="J4602" s="10">
        <v>300.13</v>
      </c>
      <c r="K4602" s="10">
        <f>IFERROR(Table2[[#This Row],[Total Waste (tons)]] * Table2[[#This Row],[Household waste (%)]], NA())</f>
        <v>977613.22439999983</v>
      </c>
      <c r="L4602" s="10">
        <v>52.44</v>
      </c>
      <c r="M4602" s="10">
        <f>SUMIFS(Table2[Household waste (%)], Table2[Country], "Australia", Table2[Year], 2020)</f>
        <v>1412.17</v>
      </c>
      <c r="N4602" s="10">
        <f>COUNTIFS(Table2[Year], "USA")</f>
        <v>0</v>
      </c>
    </row>
    <row r="4603" spans="1:14" x14ac:dyDescent="0.35">
      <c r="A4603" s="11" t="s">
        <v>18</v>
      </c>
      <c r="B4603" s="12">
        <v>2024</v>
      </c>
      <c r="C4603" s="11" t="s">
        <v>11</v>
      </c>
      <c r="D4603" s="12">
        <v>20177.39</v>
      </c>
      <c r="E4603" s="13">
        <v>19881.84</v>
      </c>
      <c r="F4603" s="13">
        <f>IFERROR(Table2[[#This Row],[Economic loss ($ million)]]*1000000 / Table2[[#This Row],[Total Waste (tons)]], NA())</f>
        <v>985352.41673972702</v>
      </c>
      <c r="G4603" s="13" t="str">
        <f t="shared" si="71"/>
        <v>Medium</v>
      </c>
      <c r="H4603" s="13">
        <v>64.67</v>
      </c>
      <c r="I4603" s="13">
        <f>IFERROR(Table2[[#This Row],[Total Waste (tons)]] / (Table2[[#This Row],[Population (million)]]*1000), NA())</f>
        <v>0.10534845716075811</v>
      </c>
      <c r="J4603" s="13">
        <v>191.53</v>
      </c>
      <c r="K4603" s="13">
        <f>IFERROR(Table2[[#This Row],[Total Waste (tons)]] * Table2[[#This Row],[Household waste (%)]], NA())</f>
        <v>1262095.7444999998</v>
      </c>
      <c r="L4603" s="13">
        <v>62.55</v>
      </c>
      <c r="M4603" s="10">
        <f>SUMIFS(Table2[Household waste (%)], Table2[Country], "Australia", Table2[Year], 2020)</f>
        <v>1412.17</v>
      </c>
      <c r="N4603" s="10">
        <f>COUNTIFS(Table2[Year], "USA")</f>
        <v>0</v>
      </c>
    </row>
    <row r="4604" spans="1:14" x14ac:dyDescent="0.35">
      <c r="A4604" s="8" t="s">
        <v>10</v>
      </c>
      <c r="B4604" s="9">
        <v>2019</v>
      </c>
      <c r="C4604" s="8" t="s">
        <v>15</v>
      </c>
      <c r="D4604" s="9">
        <v>4497.26</v>
      </c>
      <c r="E4604" s="10">
        <v>4340.2</v>
      </c>
      <c r="F4604" s="10">
        <f>IFERROR(Table2[[#This Row],[Economic loss ($ million)]]*1000000 / Table2[[#This Row],[Total Waste (tons)]], NA())</f>
        <v>965076.51325473725</v>
      </c>
      <c r="G4604" s="10" t="str">
        <f t="shared" si="71"/>
        <v>Medium</v>
      </c>
      <c r="H4604" s="10">
        <v>58.48</v>
      </c>
      <c r="I4604" s="10">
        <f>IFERROR(Table2[[#This Row],[Total Waste (tons)]] / (Table2[[#This Row],[Population (million)]]*1000), NA())</f>
        <v>3.8333930002216201E-3</v>
      </c>
      <c r="J4604" s="10">
        <v>1173.18</v>
      </c>
      <c r="K4604" s="10">
        <f>IFERROR(Table2[[#This Row],[Total Waste (tons)]] * Table2[[#This Row],[Household waste (%)]], NA())</f>
        <v>314358.47400000005</v>
      </c>
      <c r="L4604" s="10">
        <v>69.900000000000006</v>
      </c>
      <c r="M4604" s="10">
        <f>SUMIFS(Table2[Household waste (%)], Table2[Country], "Australia", Table2[Year], 2020)</f>
        <v>1412.17</v>
      </c>
      <c r="N4604" s="10">
        <f>COUNTIFS(Table2[Year], "USA")</f>
        <v>0</v>
      </c>
    </row>
    <row r="4605" spans="1:14" x14ac:dyDescent="0.35">
      <c r="A4605" s="11" t="s">
        <v>30</v>
      </c>
      <c r="B4605" s="12">
        <v>2021</v>
      </c>
      <c r="C4605" s="11" t="s">
        <v>25</v>
      </c>
      <c r="D4605" s="12">
        <v>26319.97</v>
      </c>
      <c r="E4605" s="13">
        <v>25169.7</v>
      </c>
      <c r="F4605" s="13">
        <f>IFERROR(Table2[[#This Row],[Economic loss ($ million)]]*1000000 / Table2[[#This Row],[Total Waste (tons)]], NA())</f>
        <v>956296.68270898482</v>
      </c>
      <c r="G4605" s="13" t="str">
        <f t="shared" si="71"/>
        <v>Medium</v>
      </c>
      <c r="H4605" s="13">
        <v>112.48</v>
      </c>
      <c r="I4605" s="13">
        <f>IFERROR(Table2[[#This Row],[Total Waste (tons)]] / (Table2[[#This Row],[Population (million)]]*1000), NA())</f>
        <v>6.1901667489828081E-2</v>
      </c>
      <c r="J4605" s="13">
        <v>425.19</v>
      </c>
      <c r="K4605" s="13">
        <f>IFERROR(Table2[[#This Row],[Total Waste (tons)]] * Table2[[#This Row],[Household waste (%)]], NA())</f>
        <v>1392063.2133000002</v>
      </c>
      <c r="L4605" s="13">
        <v>52.89</v>
      </c>
      <c r="M4605" s="10">
        <f>SUMIFS(Table2[Household waste (%)], Table2[Country], "Australia", Table2[Year], 2020)</f>
        <v>1412.17</v>
      </c>
      <c r="N4605" s="10">
        <f>COUNTIFS(Table2[Year], "USA")</f>
        <v>0</v>
      </c>
    </row>
    <row r="4606" spans="1:14" x14ac:dyDescent="0.35">
      <c r="A4606" s="8" t="s">
        <v>29</v>
      </c>
      <c r="B4606" s="9">
        <v>2019</v>
      </c>
      <c r="C4606" s="8" t="s">
        <v>13</v>
      </c>
      <c r="D4606" s="9">
        <v>6677.64</v>
      </c>
      <c r="E4606" s="10">
        <v>7070.94</v>
      </c>
      <c r="F4606" s="10">
        <f>IFERROR(Table2[[#This Row],[Economic loss ($ million)]]*1000000 / Table2[[#This Row],[Total Waste (tons)]], NA())</f>
        <v>1058898.0538034395</v>
      </c>
      <c r="G4606" s="10" t="str">
        <f t="shared" si="71"/>
        <v>Medium</v>
      </c>
      <c r="H4606" s="10">
        <v>69.98</v>
      </c>
      <c r="I4606" s="10">
        <f>IFERROR(Table2[[#This Row],[Total Waste (tons)]] / (Table2[[#This Row],[Population (million)]]*1000), NA())</f>
        <v>7.1642348296283584E-3</v>
      </c>
      <c r="J4606" s="10">
        <v>932.08</v>
      </c>
      <c r="K4606" s="10">
        <f>IFERROR(Table2[[#This Row],[Total Waste (tons)]] * Table2[[#This Row],[Household waste (%)]], NA())</f>
        <v>238324.97159999999</v>
      </c>
      <c r="L4606" s="10">
        <v>35.69</v>
      </c>
      <c r="M4606" s="10">
        <f>SUMIFS(Table2[Household waste (%)], Table2[Country], "Australia", Table2[Year], 2020)</f>
        <v>1412.17</v>
      </c>
      <c r="N4606" s="10">
        <f>COUNTIFS(Table2[Year], "USA")</f>
        <v>0</v>
      </c>
    </row>
    <row r="4607" spans="1:14" x14ac:dyDescent="0.35">
      <c r="A4607" s="11" t="s">
        <v>35</v>
      </c>
      <c r="B4607" s="12">
        <v>2024</v>
      </c>
      <c r="C4607" s="11" t="s">
        <v>25</v>
      </c>
      <c r="D4607" s="12">
        <v>14744.2</v>
      </c>
      <c r="E4607" s="13">
        <v>12073.93</v>
      </c>
      <c r="F4607" s="13">
        <f>IFERROR(Table2[[#This Row],[Economic loss ($ million)]]*1000000 / Table2[[#This Row],[Total Waste (tons)]], NA())</f>
        <v>818893.53101558576</v>
      </c>
      <c r="G4607" s="13" t="str">
        <f t="shared" si="71"/>
        <v>Low</v>
      </c>
      <c r="H4607" s="13">
        <v>162.52000000000001</v>
      </c>
      <c r="I4607" s="13">
        <f>IFERROR(Table2[[#This Row],[Total Waste (tons)]] / (Table2[[#This Row],[Population (million)]]*1000), NA())</f>
        <v>3.5571049457177324E-2</v>
      </c>
      <c r="J4607" s="13">
        <v>414.5</v>
      </c>
      <c r="K4607" s="13">
        <f>IFERROR(Table2[[#This Row],[Total Waste (tons)]] * Table2[[#This Row],[Household waste (%)]], NA())</f>
        <v>844400.33400000003</v>
      </c>
      <c r="L4607" s="13">
        <v>57.27</v>
      </c>
      <c r="M4607" s="10">
        <f>SUMIFS(Table2[Household waste (%)], Table2[Country], "Australia", Table2[Year], 2020)</f>
        <v>1412.17</v>
      </c>
      <c r="N4607" s="10">
        <f>COUNTIFS(Table2[Year], "USA")</f>
        <v>0</v>
      </c>
    </row>
    <row r="4608" spans="1:14" x14ac:dyDescent="0.35">
      <c r="A4608" s="8" t="s">
        <v>21</v>
      </c>
      <c r="B4608" s="9">
        <v>2021</v>
      </c>
      <c r="C4608" s="8" t="s">
        <v>13</v>
      </c>
      <c r="D4608" s="9">
        <v>3330.42</v>
      </c>
      <c r="E4608" s="10">
        <v>2790.97</v>
      </c>
      <c r="F4608" s="10">
        <f>IFERROR(Table2[[#This Row],[Economic loss ($ million)]]*1000000 / Table2[[#This Row],[Total Waste (tons)]], NA())</f>
        <v>838023.4324799875</v>
      </c>
      <c r="G4608" s="10" t="str">
        <f t="shared" si="71"/>
        <v>Low</v>
      </c>
      <c r="H4608" s="10">
        <v>147.03</v>
      </c>
      <c r="I4608" s="10">
        <f>IFERROR(Table2[[#This Row],[Total Waste (tons)]] / (Table2[[#This Row],[Population (million)]]*1000), NA())</f>
        <v>9.932657321801372E-2</v>
      </c>
      <c r="J4608" s="10">
        <v>33.53</v>
      </c>
      <c r="K4608" s="10">
        <f>IFERROR(Table2[[#This Row],[Total Waste (tons)]] * Table2[[#This Row],[Household waste (%)]], NA())</f>
        <v>121693.5468</v>
      </c>
      <c r="L4608" s="10">
        <v>36.54</v>
      </c>
      <c r="M4608" s="10">
        <f>SUMIFS(Table2[Household waste (%)], Table2[Country], "Australia", Table2[Year], 2020)</f>
        <v>1412.17</v>
      </c>
      <c r="N4608" s="10">
        <f>COUNTIFS(Table2[Year], "USA")</f>
        <v>0</v>
      </c>
    </row>
    <row r="4609" spans="1:14" x14ac:dyDescent="0.35">
      <c r="A4609" s="11" t="s">
        <v>18</v>
      </c>
      <c r="B4609" s="12">
        <v>2022</v>
      </c>
      <c r="C4609" s="11" t="s">
        <v>13</v>
      </c>
      <c r="D4609" s="12">
        <v>22836.46</v>
      </c>
      <c r="E4609" s="13">
        <v>20920.04</v>
      </c>
      <c r="F4609" s="13">
        <f>IFERROR(Table2[[#This Row],[Economic loss ($ million)]]*1000000 / Table2[[#This Row],[Total Waste (tons)]], NA())</f>
        <v>916080.68851301831</v>
      </c>
      <c r="G4609" s="13" t="str">
        <f t="shared" si="71"/>
        <v>Low</v>
      </c>
      <c r="H4609" s="13">
        <v>64.959999999999994</v>
      </c>
      <c r="I4609" s="13">
        <f>IFERROR(Table2[[#This Row],[Total Waste (tons)]] / (Table2[[#This Row],[Population (million)]]*1000), NA())</f>
        <v>2.7826944166890064E-2</v>
      </c>
      <c r="J4609" s="13">
        <v>820.66</v>
      </c>
      <c r="K4609" s="13">
        <f>IFERROR(Table2[[#This Row],[Total Waste (tons)]] * Table2[[#This Row],[Household waste (%)]], NA())</f>
        <v>1084503.4853999999</v>
      </c>
      <c r="L4609" s="13">
        <v>47.49</v>
      </c>
      <c r="M4609" s="10">
        <f>SUMIFS(Table2[Household waste (%)], Table2[Country], "Australia", Table2[Year], 2020)</f>
        <v>1412.17</v>
      </c>
      <c r="N4609" s="10">
        <f>COUNTIFS(Table2[Year], "USA")</f>
        <v>0</v>
      </c>
    </row>
    <row r="4610" spans="1:14" x14ac:dyDescent="0.35">
      <c r="A4610" s="8" t="s">
        <v>28</v>
      </c>
      <c r="B4610" s="9">
        <v>2019</v>
      </c>
      <c r="C4610" s="8" t="s">
        <v>25</v>
      </c>
      <c r="D4610" s="9">
        <v>23264.75</v>
      </c>
      <c r="E4610" s="10">
        <v>25238.78</v>
      </c>
      <c r="F4610" s="10">
        <f>IFERROR(Table2[[#This Row],[Economic loss ($ million)]]*1000000 / Table2[[#This Row],[Total Waste (tons)]], NA())</f>
        <v>1084850.6861238568</v>
      </c>
      <c r="G4610" s="10" t="str">
        <f t="shared" ref="G4610:G4673" si="72">IF(F4610&gt;1100000,"High",IF(F4610&gt;=950000,"Medium","Low"))</f>
        <v>Medium</v>
      </c>
      <c r="H4610" s="10">
        <v>96.73</v>
      </c>
      <c r="I4610" s="10">
        <f>IFERROR(Table2[[#This Row],[Total Waste (tons)]] / (Table2[[#This Row],[Population (million)]]*1000), NA())</f>
        <v>2.185468567993086E-2</v>
      </c>
      <c r="J4610" s="10">
        <v>1064.52</v>
      </c>
      <c r="K4610" s="10">
        <f>IFERROR(Table2[[#This Row],[Total Waste (tons)]] * Table2[[#This Row],[Household waste (%)]], NA())</f>
        <v>735398.74749999994</v>
      </c>
      <c r="L4610" s="10">
        <v>31.61</v>
      </c>
      <c r="M4610" s="10">
        <f>SUMIFS(Table2[Household waste (%)], Table2[Country], "Australia", Table2[Year], 2020)</f>
        <v>1412.17</v>
      </c>
      <c r="N4610" s="10">
        <f>COUNTIFS(Table2[Year], "USA")</f>
        <v>0</v>
      </c>
    </row>
    <row r="4611" spans="1:14" x14ac:dyDescent="0.35">
      <c r="A4611" s="11" t="s">
        <v>33</v>
      </c>
      <c r="B4611" s="12">
        <v>2018</v>
      </c>
      <c r="C4611" s="11" t="s">
        <v>15</v>
      </c>
      <c r="D4611" s="12">
        <v>37820.839999999997</v>
      </c>
      <c r="E4611" s="13">
        <v>31751.279999999999</v>
      </c>
      <c r="F4611" s="13">
        <f>IFERROR(Table2[[#This Row],[Economic loss ($ million)]]*1000000 / Table2[[#This Row],[Total Waste (tons)]], NA())</f>
        <v>839518.10694844439</v>
      </c>
      <c r="G4611" s="13" t="str">
        <f t="shared" si="72"/>
        <v>Low</v>
      </c>
      <c r="H4611" s="13">
        <v>188.69</v>
      </c>
      <c r="I4611" s="13">
        <f>IFERROR(Table2[[#This Row],[Total Waste (tons)]] / (Table2[[#This Row],[Population (million)]]*1000), NA())</f>
        <v>6.924357378249725E-2</v>
      </c>
      <c r="J4611" s="13">
        <v>546.20000000000005</v>
      </c>
      <c r="K4611" s="13">
        <f>IFERROR(Table2[[#This Row],[Total Waste (tons)]] * Table2[[#This Row],[Household waste (%)]], NA())</f>
        <v>2216301.2239999999</v>
      </c>
      <c r="L4611" s="13">
        <v>58.6</v>
      </c>
      <c r="M4611" s="10">
        <f>SUMIFS(Table2[Household waste (%)], Table2[Country], "Australia", Table2[Year], 2020)</f>
        <v>1412.17</v>
      </c>
      <c r="N4611" s="10">
        <f>COUNTIFS(Table2[Year], "USA")</f>
        <v>0</v>
      </c>
    </row>
    <row r="4612" spans="1:14" x14ac:dyDescent="0.35">
      <c r="A4612" s="8" t="s">
        <v>16</v>
      </c>
      <c r="B4612" s="9">
        <v>2022</v>
      </c>
      <c r="C4612" s="8" t="s">
        <v>15</v>
      </c>
      <c r="D4612" s="9">
        <v>42201.42</v>
      </c>
      <c r="E4612" s="10">
        <v>49235.91</v>
      </c>
      <c r="F4612" s="10">
        <f>IFERROR(Table2[[#This Row],[Economic loss ($ million)]]*1000000 / Table2[[#This Row],[Total Waste (tons)]], NA())</f>
        <v>1166688.4668809723</v>
      </c>
      <c r="G4612" s="10" t="str">
        <f t="shared" si="72"/>
        <v>High</v>
      </c>
      <c r="H4612" s="10">
        <v>84.23</v>
      </c>
      <c r="I4612" s="10">
        <f>IFERROR(Table2[[#This Row],[Total Waste (tons)]] / (Table2[[#This Row],[Population (million)]]*1000), NA())</f>
        <v>0.20492094784888801</v>
      </c>
      <c r="J4612" s="10">
        <v>205.94</v>
      </c>
      <c r="K4612" s="10">
        <f>IFERROR(Table2[[#This Row],[Total Waste (tons)]] * Table2[[#This Row],[Household waste (%)]], NA())</f>
        <v>2073355.7646000001</v>
      </c>
      <c r="L4612" s="10">
        <v>49.13</v>
      </c>
      <c r="M4612" s="10">
        <f>SUMIFS(Table2[Household waste (%)], Table2[Country], "Australia", Table2[Year], 2020)</f>
        <v>1412.17</v>
      </c>
      <c r="N4612" s="10">
        <f>COUNTIFS(Table2[Year], "USA")</f>
        <v>0</v>
      </c>
    </row>
    <row r="4613" spans="1:14" x14ac:dyDescent="0.35">
      <c r="A4613" s="11" t="s">
        <v>18</v>
      </c>
      <c r="B4613" s="12">
        <v>2024</v>
      </c>
      <c r="C4613" s="11" t="s">
        <v>9</v>
      </c>
      <c r="D4613" s="12">
        <v>22500.01</v>
      </c>
      <c r="E4613" s="13">
        <v>21129.02</v>
      </c>
      <c r="F4613" s="13">
        <f>IFERROR(Table2[[#This Row],[Economic loss ($ million)]]*1000000 / Table2[[#This Row],[Total Waste (tons)]], NA())</f>
        <v>939067.13819238311</v>
      </c>
      <c r="G4613" s="13" t="str">
        <f t="shared" si="72"/>
        <v>Low</v>
      </c>
      <c r="H4613" s="13">
        <v>52.15</v>
      </c>
      <c r="I4613" s="13">
        <f>IFERROR(Table2[[#This Row],[Total Waste (tons)]] / (Table2[[#This Row],[Population (million)]]*1000), NA())</f>
        <v>3.0507660809198391E-2</v>
      </c>
      <c r="J4613" s="13">
        <v>737.52</v>
      </c>
      <c r="K4613" s="13">
        <f>IFERROR(Table2[[#This Row],[Total Waste (tons)]] * Table2[[#This Row],[Household waste (%)]], NA())</f>
        <v>1066500.4739999999</v>
      </c>
      <c r="L4613" s="13">
        <v>47.4</v>
      </c>
      <c r="M4613" s="10">
        <f>SUMIFS(Table2[Household waste (%)], Table2[Country], "Australia", Table2[Year], 2020)</f>
        <v>1412.17</v>
      </c>
      <c r="N4613" s="10">
        <f>COUNTIFS(Table2[Year], "USA")</f>
        <v>0</v>
      </c>
    </row>
    <row r="4614" spans="1:14" x14ac:dyDescent="0.35">
      <c r="A4614" s="8" t="s">
        <v>17</v>
      </c>
      <c r="B4614" s="9">
        <v>2022</v>
      </c>
      <c r="C4614" s="8" t="s">
        <v>20</v>
      </c>
      <c r="D4614" s="9">
        <v>16867.830000000002</v>
      </c>
      <c r="E4614" s="10">
        <v>19455.59</v>
      </c>
      <c r="F4614" s="10">
        <f>IFERROR(Table2[[#This Row],[Economic loss ($ million)]]*1000000 / Table2[[#This Row],[Total Waste (tons)]], NA())</f>
        <v>1153413.9246127093</v>
      </c>
      <c r="G4614" s="10" t="str">
        <f t="shared" si="72"/>
        <v>High</v>
      </c>
      <c r="H4614" s="10">
        <v>124.35</v>
      </c>
      <c r="I4614" s="10">
        <f>IFERROR(Table2[[#This Row],[Total Waste (tons)]] / (Table2[[#This Row],[Population (million)]]*1000), NA())</f>
        <v>7.876642540275508E-2</v>
      </c>
      <c r="J4614" s="10">
        <v>214.15</v>
      </c>
      <c r="K4614" s="10">
        <f>IFERROR(Table2[[#This Row],[Total Waste (tons)]] * Table2[[#This Row],[Household waste (%)]], NA())</f>
        <v>774402.07530000003</v>
      </c>
      <c r="L4614" s="10">
        <v>45.91</v>
      </c>
      <c r="M4614" s="10">
        <f>SUMIFS(Table2[Household waste (%)], Table2[Country], "Australia", Table2[Year], 2020)</f>
        <v>1412.17</v>
      </c>
      <c r="N4614" s="10">
        <f>COUNTIFS(Table2[Year], "USA")</f>
        <v>0</v>
      </c>
    </row>
    <row r="4615" spans="1:14" x14ac:dyDescent="0.35">
      <c r="A4615" s="11" t="s">
        <v>30</v>
      </c>
      <c r="B4615" s="12">
        <v>2021</v>
      </c>
      <c r="C4615" s="11" t="s">
        <v>11</v>
      </c>
      <c r="D4615" s="12">
        <v>43058.71</v>
      </c>
      <c r="E4615" s="13">
        <v>51219.63</v>
      </c>
      <c r="F4615" s="13">
        <f>IFERROR(Table2[[#This Row],[Economic loss ($ million)]]*1000000 / Table2[[#This Row],[Total Waste (tons)]], NA())</f>
        <v>1189530.0625587716</v>
      </c>
      <c r="G4615" s="13" t="str">
        <f t="shared" si="72"/>
        <v>High</v>
      </c>
      <c r="H4615" s="13">
        <v>31.1</v>
      </c>
      <c r="I4615" s="13">
        <f>IFERROR(Table2[[#This Row],[Total Waste (tons)]] / (Table2[[#This Row],[Population (million)]]*1000), NA())</f>
        <v>4.480148787847258E-2</v>
      </c>
      <c r="J4615" s="13">
        <v>961.1</v>
      </c>
      <c r="K4615" s="13">
        <f>IFERROR(Table2[[#This Row],[Total Waste (tons)]] * Table2[[#This Row],[Household waste (%)]], NA())</f>
        <v>1853246.8783999998</v>
      </c>
      <c r="L4615" s="13">
        <v>43.04</v>
      </c>
      <c r="M4615" s="10">
        <f>SUMIFS(Table2[Household waste (%)], Table2[Country], "Australia", Table2[Year], 2020)</f>
        <v>1412.17</v>
      </c>
      <c r="N4615" s="10">
        <f>COUNTIFS(Table2[Year], "USA")</f>
        <v>0</v>
      </c>
    </row>
    <row r="4616" spans="1:14" x14ac:dyDescent="0.35">
      <c r="A4616" s="8" t="s">
        <v>17</v>
      </c>
      <c r="B4616" s="9">
        <v>2024</v>
      </c>
      <c r="C4616" s="8" t="s">
        <v>19</v>
      </c>
      <c r="D4616" s="9">
        <v>28541.94</v>
      </c>
      <c r="E4616" s="10">
        <v>29937.14</v>
      </c>
      <c r="F4616" s="10">
        <f>IFERROR(Table2[[#This Row],[Economic loss ($ million)]]*1000000 / Table2[[#This Row],[Total Waste (tons)]], NA())</f>
        <v>1048882.4515782739</v>
      </c>
      <c r="G4616" s="10" t="str">
        <f t="shared" si="72"/>
        <v>Medium</v>
      </c>
      <c r="H4616" s="10">
        <v>38.07</v>
      </c>
      <c r="I4616" s="10">
        <f>IFERROR(Table2[[#This Row],[Total Waste (tons)]] / (Table2[[#This Row],[Population (million)]]*1000), NA())</f>
        <v>9.1536320194990528E-2</v>
      </c>
      <c r="J4616" s="10">
        <v>311.81</v>
      </c>
      <c r="K4616" s="10">
        <f>IFERROR(Table2[[#This Row],[Total Waste (tons)]] * Table2[[#This Row],[Household waste (%)]], NA())</f>
        <v>1774166.9903999998</v>
      </c>
      <c r="L4616" s="10">
        <v>62.16</v>
      </c>
      <c r="M4616" s="10">
        <f>SUMIFS(Table2[Household waste (%)], Table2[Country], "Australia", Table2[Year], 2020)</f>
        <v>1412.17</v>
      </c>
      <c r="N4616" s="10">
        <f>COUNTIFS(Table2[Year], "USA")</f>
        <v>0</v>
      </c>
    </row>
    <row r="4617" spans="1:14" x14ac:dyDescent="0.35">
      <c r="A4617" s="11" t="s">
        <v>17</v>
      </c>
      <c r="B4617" s="12">
        <v>2023</v>
      </c>
      <c r="C4617" s="11" t="s">
        <v>22</v>
      </c>
      <c r="D4617" s="12">
        <v>5307.21</v>
      </c>
      <c r="E4617" s="13">
        <v>4368.62</v>
      </c>
      <c r="F4617" s="13">
        <f>IFERROR(Table2[[#This Row],[Economic loss ($ million)]]*1000000 / Table2[[#This Row],[Total Waste (tons)]], NA())</f>
        <v>823148.13244623819</v>
      </c>
      <c r="G4617" s="13" t="str">
        <f t="shared" si="72"/>
        <v>Low</v>
      </c>
      <c r="H4617" s="13">
        <v>82.8</v>
      </c>
      <c r="I4617" s="13">
        <f>IFERROR(Table2[[#This Row],[Total Waste (tons)]] / (Table2[[#This Row],[Population (million)]]*1000), NA())</f>
        <v>5.4876437257010508E-3</v>
      </c>
      <c r="J4617" s="13">
        <v>967.12</v>
      </c>
      <c r="K4617" s="13">
        <f>IFERROR(Table2[[#This Row],[Total Waste (tons)]] * Table2[[#This Row],[Household waste (%)]], NA())</f>
        <v>289189.87290000002</v>
      </c>
      <c r="L4617" s="13">
        <v>54.49</v>
      </c>
      <c r="M4617" s="10">
        <f>SUMIFS(Table2[Household waste (%)], Table2[Country], "Australia", Table2[Year], 2020)</f>
        <v>1412.17</v>
      </c>
      <c r="N4617" s="10">
        <f>COUNTIFS(Table2[Year], "USA")</f>
        <v>0</v>
      </c>
    </row>
    <row r="4618" spans="1:14" x14ac:dyDescent="0.35">
      <c r="A4618" s="8" t="s">
        <v>26</v>
      </c>
      <c r="B4618" s="9">
        <v>2018</v>
      </c>
      <c r="C4618" s="8" t="s">
        <v>9</v>
      </c>
      <c r="D4618" s="9">
        <v>9322.17</v>
      </c>
      <c r="E4618" s="10">
        <v>11179.24</v>
      </c>
      <c r="F4618" s="10">
        <f>IFERROR(Table2[[#This Row],[Economic loss ($ million)]]*1000000 / Table2[[#This Row],[Total Waste (tons)]], NA())</f>
        <v>1199210.0551695582</v>
      </c>
      <c r="G4618" s="10" t="str">
        <f t="shared" si="72"/>
        <v>High</v>
      </c>
      <c r="H4618" s="10">
        <v>153.62</v>
      </c>
      <c r="I4618" s="10">
        <f>IFERROR(Table2[[#This Row],[Total Waste (tons)]] / (Table2[[#This Row],[Population (million)]]*1000), NA())</f>
        <v>1.0347963635152686E-2</v>
      </c>
      <c r="J4618" s="10">
        <v>900.87</v>
      </c>
      <c r="K4618" s="10">
        <f>IFERROR(Table2[[#This Row],[Total Waste (tons)]] * Table2[[#This Row],[Household waste (%)]], NA())</f>
        <v>389200.59749999997</v>
      </c>
      <c r="L4618" s="10">
        <v>41.75</v>
      </c>
      <c r="M4618" s="10">
        <f>SUMIFS(Table2[Household waste (%)], Table2[Country], "Australia", Table2[Year], 2020)</f>
        <v>1412.17</v>
      </c>
      <c r="N4618" s="10">
        <f>COUNTIFS(Table2[Year], "USA")</f>
        <v>0</v>
      </c>
    </row>
    <row r="4619" spans="1:14" x14ac:dyDescent="0.35">
      <c r="A4619" s="11" t="s">
        <v>34</v>
      </c>
      <c r="B4619" s="12">
        <v>2022</v>
      </c>
      <c r="C4619" s="11" t="s">
        <v>15</v>
      </c>
      <c r="D4619" s="12">
        <v>33284.79</v>
      </c>
      <c r="E4619" s="13">
        <v>28126.49</v>
      </c>
      <c r="F4619" s="13">
        <f>IFERROR(Table2[[#This Row],[Economic loss ($ million)]]*1000000 / Table2[[#This Row],[Total Waste (tons)]], NA())</f>
        <v>845025.31035947648</v>
      </c>
      <c r="G4619" s="13" t="str">
        <f t="shared" si="72"/>
        <v>Low</v>
      </c>
      <c r="H4619" s="13">
        <v>138.44999999999999</v>
      </c>
      <c r="I4619" s="13">
        <f>IFERROR(Table2[[#This Row],[Total Waste (tons)]] / (Table2[[#This Row],[Population (million)]]*1000), NA())</f>
        <v>2.9882113711653963E-2</v>
      </c>
      <c r="J4619" s="13">
        <v>1113.8699999999999</v>
      </c>
      <c r="K4619" s="13">
        <f>IFERROR(Table2[[#This Row],[Total Waste (tons)]] * Table2[[#This Row],[Household waste (%)]], NA())</f>
        <v>2132223.6474000001</v>
      </c>
      <c r="L4619" s="13">
        <v>64.06</v>
      </c>
      <c r="M4619" s="10">
        <f>SUMIFS(Table2[Household waste (%)], Table2[Country], "Australia", Table2[Year], 2020)</f>
        <v>1412.17</v>
      </c>
      <c r="N4619" s="10">
        <f>COUNTIFS(Table2[Year], "USA")</f>
        <v>0</v>
      </c>
    </row>
    <row r="4620" spans="1:14" x14ac:dyDescent="0.35">
      <c r="A4620" s="8" t="s">
        <v>10</v>
      </c>
      <c r="B4620" s="9">
        <v>2019</v>
      </c>
      <c r="C4620" s="8" t="s">
        <v>25</v>
      </c>
      <c r="D4620" s="9">
        <v>34680</v>
      </c>
      <c r="E4620" s="10">
        <v>28045.7</v>
      </c>
      <c r="F4620" s="10">
        <f>IFERROR(Table2[[#This Row],[Economic loss ($ million)]]*1000000 / Table2[[#This Row],[Total Waste (tons)]], NA())</f>
        <v>808699.53863898502</v>
      </c>
      <c r="G4620" s="10" t="str">
        <f t="shared" si="72"/>
        <v>Low</v>
      </c>
      <c r="H4620" s="10">
        <v>160.94</v>
      </c>
      <c r="I4620" s="10">
        <f>IFERROR(Table2[[#This Row],[Total Waste (tons)]] / (Table2[[#This Row],[Population (million)]]*1000), NA())</f>
        <v>5.0257227737120498E-2</v>
      </c>
      <c r="J4620" s="10">
        <v>690.05</v>
      </c>
      <c r="K4620" s="10">
        <f>IFERROR(Table2[[#This Row],[Total Waste (tons)]] * Table2[[#This Row],[Household waste (%)]], NA())</f>
        <v>2425866</v>
      </c>
      <c r="L4620" s="10">
        <v>69.95</v>
      </c>
      <c r="M4620" s="10">
        <f>SUMIFS(Table2[Household waste (%)], Table2[Country], "Australia", Table2[Year], 2020)</f>
        <v>1412.17</v>
      </c>
      <c r="N4620" s="10">
        <f>COUNTIFS(Table2[Year], "USA")</f>
        <v>0</v>
      </c>
    </row>
    <row r="4621" spans="1:14" x14ac:dyDescent="0.35">
      <c r="A4621" s="11" t="s">
        <v>32</v>
      </c>
      <c r="B4621" s="12">
        <v>2019</v>
      </c>
      <c r="C4621" s="11" t="s">
        <v>25</v>
      </c>
      <c r="D4621" s="12">
        <v>42830.12</v>
      </c>
      <c r="E4621" s="13">
        <v>47766.01</v>
      </c>
      <c r="F4621" s="13">
        <f>IFERROR(Table2[[#This Row],[Economic loss ($ million)]]*1000000 / Table2[[#This Row],[Total Waste (tons)]], NA())</f>
        <v>1115243.4314916697</v>
      </c>
      <c r="G4621" s="13" t="str">
        <f t="shared" si="72"/>
        <v>High</v>
      </c>
      <c r="H4621" s="13">
        <v>162.33000000000001</v>
      </c>
      <c r="I4621" s="13">
        <f>IFERROR(Table2[[#This Row],[Total Waste (tons)]] / (Table2[[#This Row],[Population (million)]]*1000), NA())</f>
        <v>0.20651969718887123</v>
      </c>
      <c r="J4621" s="13">
        <v>207.39</v>
      </c>
      <c r="K4621" s="13">
        <f>IFERROR(Table2[[#This Row],[Total Waste (tons)]] * Table2[[#This Row],[Household waste (%)]], NA())</f>
        <v>1672087.8848000001</v>
      </c>
      <c r="L4621" s="13">
        <v>39.04</v>
      </c>
      <c r="M4621" s="10">
        <f>SUMIFS(Table2[Household waste (%)], Table2[Country], "Australia", Table2[Year], 2020)</f>
        <v>1412.17</v>
      </c>
      <c r="N4621" s="10">
        <f>COUNTIFS(Table2[Year], "USA")</f>
        <v>0</v>
      </c>
    </row>
    <row r="4622" spans="1:14" x14ac:dyDescent="0.35">
      <c r="A4622" s="8" t="s">
        <v>14</v>
      </c>
      <c r="B4622" s="9">
        <v>2021</v>
      </c>
      <c r="C4622" s="8" t="s">
        <v>20</v>
      </c>
      <c r="D4622" s="9">
        <v>11217.16</v>
      </c>
      <c r="E4622" s="10">
        <v>9051.7199999999993</v>
      </c>
      <c r="F4622" s="10">
        <f>IFERROR(Table2[[#This Row],[Economic loss ($ million)]]*1000000 / Table2[[#This Row],[Total Waste (tons)]], NA())</f>
        <v>806952.91856405721</v>
      </c>
      <c r="G4622" s="10" t="str">
        <f t="shared" si="72"/>
        <v>Low</v>
      </c>
      <c r="H4622" s="10">
        <v>138.97</v>
      </c>
      <c r="I4622" s="10">
        <f>IFERROR(Table2[[#This Row],[Total Waste (tons)]] / (Table2[[#This Row],[Population (million)]]*1000), NA())</f>
        <v>1.0184733559112742E-2</v>
      </c>
      <c r="J4622" s="10">
        <v>1101.3699999999999</v>
      </c>
      <c r="K4622" s="10">
        <f>IFERROR(Table2[[#This Row],[Total Waste (tons)]] * Table2[[#This Row],[Household waste (%)]], NA())</f>
        <v>508922.54919999995</v>
      </c>
      <c r="L4622" s="10">
        <v>45.37</v>
      </c>
      <c r="M4622" s="10">
        <f>SUMIFS(Table2[Household waste (%)], Table2[Country], "Australia", Table2[Year], 2020)</f>
        <v>1412.17</v>
      </c>
      <c r="N4622" s="10">
        <f>COUNTIFS(Table2[Year], "USA")</f>
        <v>0</v>
      </c>
    </row>
    <row r="4623" spans="1:14" x14ac:dyDescent="0.35">
      <c r="A4623" s="11" t="s">
        <v>12</v>
      </c>
      <c r="B4623" s="12">
        <v>2021</v>
      </c>
      <c r="C4623" s="11" t="s">
        <v>22</v>
      </c>
      <c r="D4623" s="12">
        <v>7220.82</v>
      </c>
      <c r="E4623" s="13">
        <v>7643.14</v>
      </c>
      <c r="F4623" s="13">
        <f>IFERROR(Table2[[#This Row],[Economic loss ($ million)]]*1000000 / Table2[[#This Row],[Total Waste (tons)]], NA())</f>
        <v>1058486.4322888537</v>
      </c>
      <c r="G4623" s="13" t="str">
        <f t="shared" si="72"/>
        <v>Medium</v>
      </c>
      <c r="H4623" s="13">
        <v>116.18</v>
      </c>
      <c r="I4623" s="13">
        <f>IFERROR(Table2[[#This Row],[Total Waste (tons)]] / (Table2[[#This Row],[Population (million)]]*1000), NA())</f>
        <v>7.4468313308925895E-3</v>
      </c>
      <c r="J4623" s="13">
        <v>969.65</v>
      </c>
      <c r="K4623" s="13">
        <f>IFERROR(Table2[[#This Row],[Total Waste (tons)]] * Table2[[#This Row],[Household waste (%)]], NA())</f>
        <v>390574.15380000003</v>
      </c>
      <c r="L4623" s="13">
        <v>54.09</v>
      </c>
      <c r="M4623" s="10">
        <f>SUMIFS(Table2[Household waste (%)], Table2[Country], "Australia", Table2[Year], 2020)</f>
        <v>1412.17</v>
      </c>
      <c r="N4623" s="10">
        <f>COUNTIFS(Table2[Year], "USA")</f>
        <v>0</v>
      </c>
    </row>
    <row r="4624" spans="1:14" x14ac:dyDescent="0.35">
      <c r="A4624" s="8" t="s">
        <v>10</v>
      </c>
      <c r="B4624" s="9">
        <v>2022</v>
      </c>
      <c r="C4624" s="8" t="s">
        <v>13</v>
      </c>
      <c r="D4624" s="9">
        <v>35663.599999999999</v>
      </c>
      <c r="E4624" s="10">
        <v>38690.79</v>
      </c>
      <c r="F4624" s="10">
        <f>IFERROR(Table2[[#This Row],[Economic loss ($ million)]]*1000000 / Table2[[#This Row],[Total Waste (tons)]], NA())</f>
        <v>1084881.7842281766</v>
      </c>
      <c r="G4624" s="10" t="str">
        <f t="shared" si="72"/>
        <v>Medium</v>
      </c>
      <c r="H4624" s="10">
        <v>43.77</v>
      </c>
      <c r="I4624" s="10">
        <f>IFERROR(Table2[[#This Row],[Total Waste (tons)]] / (Table2[[#This Row],[Population (million)]]*1000), NA())</f>
        <v>7.6241742736815096E-2</v>
      </c>
      <c r="J4624" s="10">
        <v>467.77</v>
      </c>
      <c r="K4624" s="10">
        <f>IFERROR(Table2[[#This Row],[Total Waste (tons)]] * Table2[[#This Row],[Household waste (%)]], NA())</f>
        <v>2298162.3839999996</v>
      </c>
      <c r="L4624" s="10">
        <v>64.44</v>
      </c>
      <c r="M4624" s="10">
        <f>SUMIFS(Table2[Household waste (%)], Table2[Country], "Australia", Table2[Year], 2020)</f>
        <v>1412.17</v>
      </c>
      <c r="N4624" s="10">
        <f>COUNTIFS(Table2[Year], "USA")</f>
        <v>0</v>
      </c>
    </row>
    <row r="4625" spans="1:14" x14ac:dyDescent="0.35">
      <c r="A4625" s="11" t="s">
        <v>14</v>
      </c>
      <c r="B4625" s="12">
        <v>2021</v>
      </c>
      <c r="C4625" s="11" t="s">
        <v>22</v>
      </c>
      <c r="D4625" s="12">
        <v>27667.38</v>
      </c>
      <c r="E4625" s="13">
        <v>28962.89</v>
      </c>
      <c r="F4625" s="13">
        <f>IFERROR(Table2[[#This Row],[Economic loss ($ million)]]*1000000 / Table2[[#This Row],[Total Waste (tons)]], NA())</f>
        <v>1046824.4553694639</v>
      </c>
      <c r="G4625" s="13" t="str">
        <f t="shared" si="72"/>
        <v>Medium</v>
      </c>
      <c r="H4625" s="13">
        <v>125.26</v>
      </c>
      <c r="I4625" s="13">
        <f>IFERROR(Table2[[#This Row],[Total Waste (tons)]] / (Table2[[#This Row],[Population (million)]]*1000), NA())</f>
        <v>3.3667623938280322E-2</v>
      </c>
      <c r="J4625" s="13">
        <v>821.78</v>
      </c>
      <c r="K4625" s="13">
        <f>IFERROR(Table2[[#This Row],[Total Waste (tons)]] * Table2[[#This Row],[Household waste (%)]], NA())</f>
        <v>1467754.5090000001</v>
      </c>
      <c r="L4625" s="13">
        <v>53.05</v>
      </c>
      <c r="M4625" s="10">
        <f>SUMIFS(Table2[Household waste (%)], Table2[Country], "Australia", Table2[Year], 2020)</f>
        <v>1412.17</v>
      </c>
      <c r="N4625" s="10">
        <f>COUNTIFS(Table2[Year], "USA")</f>
        <v>0</v>
      </c>
    </row>
    <row r="4626" spans="1:14" x14ac:dyDescent="0.35">
      <c r="A4626" s="8" t="s">
        <v>14</v>
      </c>
      <c r="B4626" s="9">
        <v>2024</v>
      </c>
      <c r="C4626" s="8" t="s">
        <v>11</v>
      </c>
      <c r="D4626" s="9">
        <v>31850.76</v>
      </c>
      <c r="E4626" s="10">
        <v>37235.910000000003</v>
      </c>
      <c r="F4626" s="10">
        <f>IFERROR(Table2[[#This Row],[Economic loss ($ million)]]*1000000 / Table2[[#This Row],[Total Waste (tons)]], NA())</f>
        <v>1169074.4585058568</v>
      </c>
      <c r="G4626" s="10" t="str">
        <f t="shared" si="72"/>
        <v>High</v>
      </c>
      <c r="H4626" s="10">
        <v>166.61</v>
      </c>
      <c r="I4626" s="10">
        <f>IFERROR(Table2[[#This Row],[Total Waste (tons)]] / (Table2[[#This Row],[Population (million)]]*1000), NA())</f>
        <v>8.0093444313123943E-2</v>
      </c>
      <c r="J4626" s="10">
        <v>397.67</v>
      </c>
      <c r="K4626" s="10">
        <f>IFERROR(Table2[[#This Row],[Total Waste (tons)]] * Table2[[#This Row],[Household waste (%)]], NA())</f>
        <v>2174769.8928</v>
      </c>
      <c r="L4626" s="10">
        <v>68.28</v>
      </c>
      <c r="M4626" s="10">
        <f>SUMIFS(Table2[Household waste (%)], Table2[Country], "Australia", Table2[Year], 2020)</f>
        <v>1412.17</v>
      </c>
      <c r="N4626" s="10">
        <f>COUNTIFS(Table2[Year], "USA")</f>
        <v>0</v>
      </c>
    </row>
    <row r="4627" spans="1:14" x14ac:dyDescent="0.35">
      <c r="A4627" s="11" t="s">
        <v>17</v>
      </c>
      <c r="B4627" s="12">
        <v>2021</v>
      </c>
      <c r="C4627" s="11" t="s">
        <v>9</v>
      </c>
      <c r="D4627" s="12">
        <v>2082.38</v>
      </c>
      <c r="E4627" s="13">
        <v>1845.54</v>
      </c>
      <c r="F4627" s="13">
        <f>IFERROR(Table2[[#This Row],[Economic loss ($ million)]]*1000000 / Table2[[#This Row],[Total Waste (tons)]], NA())</f>
        <v>886264.75475177437</v>
      </c>
      <c r="G4627" s="13" t="str">
        <f t="shared" si="72"/>
        <v>Low</v>
      </c>
      <c r="H4627" s="13">
        <v>85.73</v>
      </c>
      <c r="I4627" s="13">
        <f>IFERROR(Table2[[#This Row],[Total Waste (tons)]] / (Table2[[#This Row],[Population (million)]]*1000), NA())</f>
        <v>6.2385931274154408E-3</v>
      </c>
      <c r="J4627" s="13">
        <v>333.79</v>
      </c>
      <c r="K4627" s="13">
        <f>IFERROR(Table2[[#This Row],[Total Waste (tons)]] * Table2[[#This Row],[Household waste (%)]], NA())</f>
        <v>76173.460399999996</v>
      </c>
      <c r="L4627" s="13">
        <v>36.58</v>
      </c>
      <c r="M4627" s="10">
        <f>SUMIFS(Table2[Household waste (%)], Table2[Country], "Australia", Table2[Year], 2020)</f>
        <v>1412.17</v>
      </c>
      <c r="N4627" s="10">
        <f>COUNTIFS(Table2[Year], "USA")</f>
        <v>0</v>
      </c>
    </row>
    <row r="4628" spans="1:14" x14ac:dyDescent="0.35">
      <c r="A4628" s="8" t="s">
        <v>14</v>
      </c>
      <c r="B4628" s="9">
        <v>2022</v>
      </c>
      <c r="C4628" s="8" t="s">
        <v>20</v>
      </c>
      <c r="D4628" s="9">
        <v>49249.34</v>
      </c>
      <c r="E4628" s="10">
        <v>46203.040000000001</v>
      </c>
      <c r="F4628" s="10">
        <f>IFERROR(Table2[[#This Row],[Economic loss ($ million)]]*1000000 / Table2[[#This Row],[Total Waste (tons)]], NA())</f>
        <v>938145.36397848185</v>
      </c>
      <c r="G4628" s="10" t="str">
        <f t="shared" si="72"/>
        <v>Low</v>
      </c>
      <c r="H4628" s="10">
        <v>130.9</v>
      </c>
      <c r="I4628" s="10">
        <f>IFERROR(Table2[[#This Row],[Total Waste (tons)]] / (Table2[[#This Row],[Population (million)]]*1000), NA())</f>
        <v>8.8830381299375913E-2</v>
      </c>
      <c r="J4628" s="10">
        <v>554.41999999999996</v>
      </c>
      <c r="K4628" s="10">
        <f>IFERROR(Table2[[#This Row],[Total Waste (tons)]] * Table2[[#This Row],[Household waste (%)]], NA())</f>
        <v>3253903.8937999993</v>
      </c>
      <c r="L4628" s="10">
        <v>66.069999999999993</v>
      </c>
      <c r="M4628" s="10">
        <f>SUMIFS(Table2[Household waste (%)], Table2[Country], "Australia", Table2[Year], 2020)</f>
        <v>1412.17</v>
      </c>
      <c r="N4628" s="10">
        <f>COUNTIFS(Table2[Year], "USA")</f>
        <v>0</v>
      </c>
    </row>
    <row r="4629" spans="1:14" x14ac:dyDescent="0.35">
      <c r="A4629" s="11" t="s">
        <v>8</v>
      </c>
      <c r="B4629" s="12">
        <v>2020</v>
      </c>
      <c r="C4629" s="11" t="s">
        <v>20</v>
      </c>
      <c r="D4629" s="12">
        <v>47066.77</v>
      </c>
      <c r="E4629" s="13">
        <v>42938.46</v>
      </c>
      <c r="F4629" s="13">
        <f>IFERROR(Table2[[#This Row],[Economic loss ($ million)]]*1000000 / Table2[[#This Row],[Total Waste (tons)]], NA())</f>
        <v>912288.22372982046</v>
      </c>
      <c r="G4629" s="13" t="str">
        <f t="shared" si="72"/>
        <v>Low</v>
      </c>
      <c r="H4629" s="13">
        <v>64.069999999999993</v>
      </c>
      <c r="I4629" s="13">
        <f>IFERROR(Table2[[#This Row],[Total Waste (tons)]] / (Table2[[#This Row],[Population (million)]]*1000), NA())</f>
        <v>6.6994192584157702E-2</v>
      </c>
      <c r="J4629" s="13">
        <v>702.55</v>
      </c>
      <c r="K4629" s="13">
        <f>IFERROR(Table2[[#This Row],[Total Waste (tons)]] * Table2[[#This Row],[Household waste (%)]], NA())</f>
        <v>2701632.5979999998</v>
      </c>
      <c r="L4629" s="13">
        <v>57.4</v>
      </c>
      <c r="M4629" s="10">
        <f>SUMIFS(Table2[Household waste (%)], Table2[Country], "Australia", Table2[Year], 2020)</f>
        <v>1412.17</v>
      </c>
      <c r="N4629" s="10">
        <f>COUNTIFS(Table2[Year], "USA")</f>
        <v>0</v>
      </c>
    </row>
    <row r="4630" spans="1:14" x14ac:dyDescent="0.35">
      <c r="A4630" s="8" t="s">
        <v>17</v>
      </c>
      <c r="B4630" s="9">
        <v>2021</v>
      </c>
      <c r="C4630" s="8" t="s">
        <v>15</v>
      </c>
      <c r="D4630" s="9">
        <v>20312.93</v>
      </c>
      <c r="E4630" s="10">
        <v>18227.93</v>
      </c>
      <c r="F4630" s="10">
        <f>IFERROR(Table2[[#This Row],[Economic loss ($ million)]]*1000000 / Table2[[#This Row],[Total Waste (tons)]], NA())</f>
        <v>897356.01904796599</v>
      </c>
      <c r="G4630" s="10" t="str">
        <f t="shared" si="72"/>
        <v>Low</v>
      </c>
      <c r="H4630" s="10">
        <v>100.56</v>
      </c>
      <c r="I4630" s="10">
        <f>IFERROR(Table2[[#This Row],[Total Waste (tons)]] / (Table2[[#This Row],[Population (million)]]*1000), NA())</f>
        <v>1.4964035507753508E-2</v>
      </c>
      <c r="J4630" s="10">
        <v>1357.45</v>
      </c>
      <c r="K4630" s="10">
        <f>IFERROR(Table2[[#This Row],[Total Waste (tons)]] * Table2[[#This Row],[Household waste (%)]], NA())</f>
        <v>774125.76229999994</v>
      </c>
      <c r="L4630" s="10">
        <v>38.11</v>
      </c>
      <c r="M4630" s="10">
        <f>SUMIFS(Table2[Household waste (%)], Table2[Country], "Australia", Table2[Year], 2020)</f>
        <v>1412.17</v>
      </c>
      <c r="N4630" s="10">
        <f>COUNTIFS(Table2[Year], "USA")</f>
        <v>0</v>
      </c>
    </row>
    <row r="4631" spans="1:14" x14ac:dyDescent="0.35">
      <c r="A4631" s="11" t="s">
        <v>21</v>
      </c>
      <c r="B4631" s="12">
        <v>2021</v>
      </c>
      <c r="C4631" s="11" t="s">
        <v>19</v>
      </c>
      <c r="D4631" s="12">
        <v>17942.490000000002</v>
      </c>
      <c r="E4631" s="13">
        <v>15560.93</v>
      </c>
      <c r="F4631" s="13">
        <f>IFERROR(Table2[[#This Row],[Economic loss ($ million)]]*1000000 / Table2[[#This Row],[Total Waste (tons)]], NA())</f>
        <v>867267.02926962753</v>
      </c>
      <c r="G4631" s="13" t="str">
        <f t="shared" si="72"/>
        <v>Low</v>
      </c>
      <c r="H4631" s="13">
        <v>131.93</v>
      </c>
      <c r="I4631" s="13">
        <f>IFERROR(Table2[[#This Row],[Total Waste (tons)]] / (Table2[[#This Row],[Population (million)]]*1000), NA())</f>
        <v>2.1682243329466361E-2</v>
      </c>
      <c r="J4631" s="13">
        <v>827.52</v>
      </c>
      <c r="K4631" s="13">
        <f>IFERROR(Table2[[#This Row],[Total Waste (tons)]] * Table2[[#This Row],[Household waste (%)]], NA())</f>
        <v>948978.29610000015</v>
      </c>
      <c r="L4631" s="13">
        <v>52.89</v>
      </c>
      <c r="M4631" s="10">
        <f>SUMIFS(Table2[Household waste (%)], Table2[Country], "Australia", Table2[Year], 2020)</f>
        <v>1412.17</v>
      </c>
      <c r="N4631" s="10">
        <f>COUNTIFS(Table2[Year], "USA")</f>
        <v>0</v>
      </c>
    </row>
    <row r="4632" spans="1:14" x14ac:dyDescent="0.35">
      <c r="A4632" s="8" t="s">
        <v>27</v>
      </c>
      <c r="B4632" s="9">
        <v>2021</v>
      </c>
      <c r="C4632" s="8" t="s">
        <v>9</v>
      </c>
      <c r="D4632" s="9">
        <v>4876.6499999999996</v>
      </c>
      <c r="E4632" s="10">
        <v>4178.05</v>
      </c>
      <c r="F4632" s="10">
        <f>IFERROR(Table2[[#This Row],[Economic loss ($ million)]]*1000000 / Table2[[#This Row],[Total Waste (tons)]], NA())</f>
        <v>856745.92189310293</v>
      </c>
      <c r="G4632" s="10" t="str">
        <f t="shared" si="72"/>
        <v>Low</v>
      </c>
      <c r="H4632" s="10">
        <v>35.1</v>
      </c>
      <c r="I4632" s="10">
        <f>IFERROR(Table2[[#This Row],[Total Waste (tons)]] / (Table2[[#This Row],[Population (million)]]*1000), NA())</f>
        <v>6.4823208826266113E-3</v>
      </c>
      <c r="J4632" s="10">
        <v>752.3</v>
      </c>
      <c r="K4632" s="10">
        <f>IFERROR(Table2[[#This Row],[Total Waste (tons)]] * Table2[[#This Row],[Household waste (%)]], NA())</f>
        <v>304156.66049999994</v>
      </c>
      <c r="L4632" s="10">
        <v>62.37</v>
      </c>
      <c r="M4632" s="10">
        <f>SUMIFS(Table2[Household waste (%)], Table2[Country], "Australia", Table2[Year], 2020)</f>
        <v>1412.17</v>
      </c>
      <c r="N4632" s="10">
        <f>COUNTIFS(Table2[Year], "USA")</f>
        <v>0</v>
      </c>
    </row>
    <row r="4633" spans="1:14" x14ac:dyDescent="0.35">
      <c r="A4633" s="11" t="s">
        <v>33</v>
      </c>
      <c r="B4633" s="12">
        <v>2022</v>
      </c>
      <c r="C4633" s="11" t="s">
        <v>20</v>
      </c>
      <c r="D4633" s="12">
        <v>37365.339999999997</v>
      </c>
      <c r="E4633" s="13">
        <v>43081.43</v>
      </c>
      <c r="F4633" s="13">
        <f>IFERROR(Table2[[#This Row],[Economic loss ($ million)]]*1000000 / Table2[[#This Row],[Total Waste (tons)]], NA())</f>
        <v>1152978.4019093632</v>
      </c>
      <c r="G4633" s="13" t="str">
        <f t="shared" si="72"/>
        <v>High</v>
      </c>
      <c r="H4633" s="13">
        <v>150.77000000000001</v>
      </c>
      <c r="I4633" s="13">
        <f>IFERROR(Table2[[#This Row],[Total Waste (tons)]] / (Table2[[#This Row],[Population (million)]]*1000), NA())</f>
        <v>0.15761975871087486</v>
      </c>
      <c r="J4633" s="13">
        <v>237.06</v>
      </c>
      <c r="K4633" s="13">
        <f>IFERROR(Table2[[#This Row],[Total Waste (tons)]] * Table2[[#This Row],[Household waste (%)]], NA())</f>
        <v>1509933.3893999998</v>
      </c>
      <c r="L4633" s="13">
        <v>40.409999999999997</v>
      </c>
      <c r="M4633" s="10">
        <f>SUMIFS(Table2[Household waste (%)], Table2[Country], "Australia", Table2[Year], 2020)</f>
        <v>1412.17</v>
      </c>
      <c r="N4633" s="10">
        <f>COUNTIFS(Table2[Year], "USA")</f>
        <v>0</v>
      </c>
    </row>
    <row r="4634" spans="1:14" x14ac:dyDescent="0.35">
      <c r="A4634" s="8" t="s">
        <v>8</v>
      </c>
      <c r="B4634" s="9">
        <v>2023</v>
      </c>
      <c r="C4634" s="8" t="s">
        <v>25</v>
      </c>
      <c r="D4634" s="9">
        <v>4270.43</v>
      </c>
      <c r="E4634" s="10">
        <v>5040.7</v>
      </c>
      <c r="F4634" s="10">
        <f>IFERROR(Table2[[#This Row],[Economic loss ($ million)]]*1000000 / Table2[[#This Row],[Total Waste (tons)]], NA())</f>
        <v>1180372.936683191</v>
      </c>
      <c r="G4634" s="10" t="str">
        <f t="shared" si="72"/>
        <v>High</v>
      </c>
      <c r="H4634" s="10">
        <v>69.09</v>
      </c>
      <c r="I4634" s="10">
        <f>IFERROR(Table2[[#This Row],[Total Waste (tons)]] / (Table2[[#This Row],[Population (million)]]*1000), NA())</f>
        <v>6.6974530284495473E-3</v>
      </c>
      <c r="J4634" s="10">
        <v>637.62</v>
      </c>
      <c r="K4634" s="10">
        <f>IFERROR(Table2[[#This Row],[Total Waste (tons)]] * Table2[[#This Row],[Household waste (%)]], NA())</f>
        <v>217621.11280000003</v>
      </c>
      <c r="L4634" s="10">
        <v>50.96</v>
      </c>
      <c r="M4634" s="10">
        <f>SUMIFS(Table2[Household waste (%)], Table2[Country], "Australia", Table2[Year], 2020)</f>
        <v>1412.17</v>
      </c>
      <c r="N4634" s="10">
        <f>COUNTIFS(Table2[Year], "USA")</f>
        <v>0</v>
      </c>
    </row>
    <row r="4635" spans="1:14" x14ac:dyDescent="0.35">
      <c r="A4635" s="11" t="s">
        <v>12</v>
      </c>
      <c r="B4635" s="12">
        <v>2019</v>
      </c>
      <c r="C4635" s="11" t="s">
        <v>15</v>
      </c>
      <c r="D4635" s="12">
        <v>39853.72</v>
      </c>
      <c r="E4635" s="13">
        <v>45320.14</v>
      </c>
      <c r="F4635" s="13">
        <f>IFERROR(Table2[[#This Row],[Economic loss ($ million)]]*1000000 / Table2[[#This Row],[Total Waste (tons)]], NA())</f>
        <v>1137162.1018063056</v>
      </c>
      <c r="G4635" s="13" t="str">
        <f t="shared" si="72"/>
        <v>High</v>
      </c>
      <c r="H4635" s="13">
        <v>148.62</v>
      </c>
      <c r="I4635" s="13">
        <f>IFERROR(Table2[[#This Row],[Total Waste (tons)]] / (Table2[[#This Row],[Population (million)]]*1000), NA())</f>
        <v>3.3413305386711382E-2</v>
      </c>
      <c r="J4635" s="13">
        <v>1192.75</v>
      </c>
      <c r="K4635" s="13">
        <f>IFERROR(Table2[[#This Row],[Total Waste (tons)]] * Table2[[#This Row],[Household waste (%)]], NA())</f>
        <v>2630345.52</v>
      </c>
      <c r="L4635" s="13">
        <v>66</v>
      </c>
      <c r="M4635" s="10">
        <f>SUMIFS(Table2[Household waste (%)], Table2[Country], "Australia", Table2[Year], 2020)</f>
        <v>1412.17</v>
      </c>
      <c r="N4635" s="10">
        <f>COUNTIFS(Table2[Year], "USA")</f>
        <v>0</v>
      </c>
    </row>
    <row r="4636" spans="1:14" x14ac:dyDescent="0.35">
      <c r="A4636" s="8" t="s">
        <v>30</v>
      </c>
      <c r="B4636" s="9">
        <v>2023</v>
      </c>
      <c r="C4636" s="8" t="s">
        <v>13</v>
      </c>
      <c r="D4636" s="9">
        <v>47563.03</v>
      </c>
      <c r="E4636" s="10">
        <v>44152.92</v>
      </c>
      <c r="F4636" s="10">
        <f>IFERROR(Table2[[#This Row],[Economic loss ($ million)]]*1000000 / Table2[[#This Row],[Total Waste (tons)]], NA())</f>
        <v>928303.34820973349</v>
      </c>
      <c r="G4636" s="10" t="str">
        <f t="shared" si="72"/>
        <v>Low</v>
      </c>
      <c r="H4636" s="10">
        <v>50.81</v>
      </c>
      <c r="I4636" s="10">
        <f>IFERROR(Table2[[#This Row],[Total Waste (tons)]] / (Table2[[#This Row],[Population (million)]]*1000), NA())</f>
        <v>4.3076601910972241E-2</v>
      </c>
      <c r="J4636" s="10">
        <v>1104.1500000000001</v>
      </c>
      <c r="K4636" s="10">
        <f>IFERROR(Table2[[#This Row],[Total Waste (tons)]] * Table2[[#This Row],[Household waste (%)]], NA())</f>
        <v>2904674.2420999999</v>
      </c>
      <c r="L4636" s="10">
        <v>61.07</v>
      </c>
      <c r="M4636" s="10">
        <f>SUMIFS(Table2[Household waste (%)], Table2[Country], "Australia", Table2[Year], 2020)</f>
        <v>1412.17</v>
      </c>
      <c r="N4636" s="10">
        <f>COUNTIFS(Table2[Year], "USA")</f>
        <v>0</v>
      </c>
    </row>
    <row r="4637" spans="1:14" x14ac:dyDescent="0.35">
      <c r="A4637" s="11" t="s">
        <v>31</v>
      </c>
      <c r="B4637" s="12">
        <v>2023</v>
      </c>
      <c r="C4637" s="11" t="s">
        <v>22</v>
      </c>
      <c r="D4637" s="12">
        <v>29183.93</v>
      </c>
      <c r="E4637" s="13">
        <v>24719.3</v>
      </c>
      <c r="F4637" s="13">
        <f>IFERROR(Table2[[#This Row],[Economic loss ($ million)]]*1000000 / Table2[[#This Row],[Total Waste (tons)]], NA())</f>
        <v>847017.51957327197</v>
      </c>
      <c r="G4637" s="13" t="str">
        <f t="shared" si="72"/>
        <v>Low</v>
      </c>
      <c r="H4637" s="13">
        <v>182.49</v>
      </c>
      <c r="I4637" s="13">
        <f>IFERROR(Table2[[#This Row],[Total Waste (tons)]] / (Table2[[#This Row],[Population (million)]]*1000), NA())</f>
        <v>0.18601523360316144</v>
      </c>
      <c r="J4637" s="13">
        <v>156.88999999999999</v>
      </c>
      <c r="K4637" s="13">
        <f>IFERROR(Table2[[#This Row],[Total Waste (tons)]] * Table2[[#This Row],[Household waste (%)]], NA())</f>
        <v>1167940.8786000002</v>
      </c>
      <c r="L4637" s="13">
        <v>40.020000000000003</v>
      </c>
      <c r="M4637" s="10">
        <f>SUMIFS(Table2[Household waste (%)], Table2[Country], "Australia", Table2[Year], 2020)</f>
        <v>1412.17</v>
      </c>
      <c r="N4637" s="10">
        <f>COUNTIFS(Table2[Year], "USA")</f>
        <v>0</v>
      </c>
    </row>
    <row r="4638" spans="1:14" x14ac:dyDescent="0.35">
      <c r="A4638" s="8" t="s">
        <v>35</v>
      </c>
      <c r="B4638" s="9">
        <v>2023</v>
      </c>
      <c r="C4638" s="8" t="s">
        <v>19</v>
      </c>
      <c r="D4638" s="9">
        <v>25255.13</v>
      </c>
      <c r="E4638" s="10">
        <v>21478.560000000001</v>
      </c>
      <c r="F4638" s="10">
        <f>IFERROR(Table2[[#This Row],[Economic loss ($ million)]]*1000000 / Table2[[#This Row],[Total Waste (tons)]], NA())</f>
        <v>850463.2524164397</v>
      </c>
      <c r="G4638" s="10" t="str">
        <f t="shared" si="72"/>
        <v>Low</v>
      </c>
      <c r="H4638" s="10">
        <v>128.32</v>
      </c>
      <c r="I4638" s="10">
        <f>IFERROR(Table2[[#This Row],[Total Waste (tons)]] / (Table2[[#This Row],[Population (million)]]*1000), NA())</f>
        <v>5.506165652865895E-2</v>
      </c>
      <c r="J4638" s="10">
        <v>458.67</v>
      </c>
      <c r="K4638" s="10">
        <f>IFERROR(Table2[[#This Row],[Total Waste (tons)]] * Table2[[#This Row],[Household waste (%)]], NA())</f>
        <v>1730481.5075999999</v>
      </c>
      <c r="L4638" s="10">
        <v>68.52</v>
      </c>
      <c r="M4638" s="10">
        <f>SUMIFS(Table2[Household waste (%)], Table2[Country], "Australia", Table2[Year], 2020)</f>
        <v>1412.17</v>
      </c>
      <c r="N4638" s="10">
        <f>COUNTIFS(Table2[Year], "USA")</f>
        <v>0</v>
      </c>
    </row>
    <row r="4639" spans="1:14" x14ac:dyDescent="0.35">
      <c r="A4639" s="11" t="s">
        <v>12</v>
      </c>
      <c r="B4639" s="12">
        <v>2018</v>
      </c>
      <c r="C4639" s="11" t="s">
        <v>22</v>
      </c>
      <c r="D4639" s="12">
        <v>35026.379999999997</v>
      </c>
      <c r="E4639" s="13">
        <v>39926.44</v>
      </c>
      <c r="F4639" s="13">
        <f>IFERROR(Table2[[#This Row],[Economic loss ($ million)]]*1000000 / Table2[[#This Row],[Total Waste (tons)]], NA())</f>
        <v>1139896.2724666381</v>
      </c>
      <c r="G4639" s="13" t="str">
        <f t="shared" si="72"/>
        <v>High</v>
      </c>
      <c r="H4639" s="13">
        <v>190.84</v>
      </c>
      <c r="I4639" s="13">
        <f>IFERROR(Table2[[#This Row],[Total Waste (tons)]] / (Table2[[#This Row],[Population (million)]]*1000), NA())</f>
        <v>7.7276574151701E-2</v>
      </c>
      <c r="J4639" s="13">
        <v>453.26</v>
      </c>
      <c r="K4639" s="13">
        <f>IFERROR(Table2[[#This Row],[Total Waste (tons)]] * Table2[[#This Row],[Household waste (%)]], NA())</f>
        <v>1839935.7413999999</v>
      </c>
      <c r="L4639" s="13">
        <v>52.53</v>
      </c>
      <c r="M4639" s="10">
        <f>SUMIFS(Table2[Household waste (%)], Table2[Country], "Australia", Table2[Year], 2020)</f>
        <v>1412.17</v>
      </c>
      <c r="N4639" s="10">
        <f>COUNTIFS(Table2[Year], "USA")</f>
        <v>0</v>
      </c>
    </row>
    <row r="4640" spans="1:14" x14ac:dyDescent="0.35">
      <c r="A4640" s="8" t="s">
        <v>12</v>
      </c>
      <c r="B4640" s="9">
        <v>2023</v>
      </c>
      <c r="C4640" s="8" t="s">
        <v>9</v>
      </c>
      <c r="D4640" s="9">
        <v>4781.4399999999996</v>
      </c>
      <c r="E4640" s="10">
        <v>4913.99</v>
      </c>
      <c r="F4640" s="10">
        <f>IFERROR(Table2[[#This Row],[Economic loss ($ million)]]*1000000 / Table2[[#This Row],[Total Waste (tons)]], NA())</f>
        <v>1027721.7741935485</v>
      </c>
      <c r="G4640" s="10" t="str">
        <f t="shared" si="72"/>
        <v>Medium</v>
      </c>
      <c r="H4640" s="10">
        <v>174.3</v>
      </c>
      <c r="I4640" s="10">
        <f>IFERROR(Table2[[#This Row],[Total Waste (tons)]] / (Table2[[#This Row],[Population (million)]]*1000), NA())</f>
        <v>7.0536238511809046E-3</v>
      </c>
      <c r="J4640" s="10">
        <v>677.87</v>
      </c>
      <c r="K4640" s="10">
        <f>IFERROR(Table2[[#This Row],[Total Waste (tons)]] * Table2[[#This Row],[Household waste (%)]], NA())</f>
        <v>298696.55679999996</v>
      </c>
      <c r="L4640" s="10">
        <v>62.47</v>
      </c>
      <c r="M4640" s="10">
        <f>SUMIFS(Table2[Household waste (%)], Table2[Country], "Australia", Table2[Year], 2020)</f>
        <v>1412.17</v>
      </c>
      <c r="N4640" s="10">
        <f>COUNTIFS(Table2[Year], "USA")</f>
        <v>0</v>
      </c>
    </row>
    <row r="4641" spans="1:14" x14ac:dyDescent="0.35">
      <c r="A4641" s="11" t="s">
        <v>8</v>
      </c>
      <c r="B4641" s="12">
        <v>2018</v>
      </c>
      <c r="C4641" s="11" t="s">
        <v>13</v>
      </c>
      <c r="D4641" s="12">
        <v>25698.19</v>
      </c>
      <c r="E4641" s="13">
        <v>29519.119999999999</v>
      </c>
      <c r="F4641" s="13">
        <f>IFERROR(Table2[[#This Row],[Economic loss ($ million)]]*1000000 / Table2[[#This Row],[Total Waste (tons)]], NA())</f>
        <v>1148684.7906408974</v>
      </c>
      <c r="G4641" s="13" t="str">
        <f t="shared" si="72"/>
        <v>High</v>
      </c>
      <c r="H4641" s="13">
        <v>129.72</v>
      </c>
      <c r="I4641" s="13">
        <f>IFERROR(Table2[[#This Row],[Total Waste (tons)]] / (Table2[[#This Row],[Population (million)]]*1000), NA())</f>
        <v>2.1147292626728108E-2</v>
      </c>
      <c r="J4641" s="13">
        <v>1215.2</v>
      </c>
      <c r="K4641" s="13">
        <f>IFERROR(Table2[[#This Row],[Total Waste (tons)]] * Table2[[#This Row],[Household waste (%)]], NA())</f>
        <v>924106.91240000003</v>
      </c>
      <c r="L4641" s="13">
        <v>35.96</v>
      </c>
      <c r="M4641" s="10">
        <f>SUMIFS(Table2[Household waste (%)], Table2[Country], "Australia", Table2[Year], 2020)</f>
        <v>1412.17</v>
      </c>
      <c r="N4641" s="10">
        <f>COUNTIFS(Table2[Year], "USA")</f>
        <v>0</v>
      </c>
    </row>
    <row r="4642" spans="1:14" x14ac:dyDescent="0.35">
      <c r="A4642" s="8" t="s">
        <v>34</v>
      </c>
      <c r="B4642" s="9">
        <v>2022</v>
      </c>
      <c r="C4642" s="8" t="s">
        <v>11</v>
      </c>
      <c r="D4642" s="9">
        <v>4292.1899999999996</v>
      </c>
      <c r="E4642" s="10">
        <v>4940.03</v>
      </c>
      <c r="F4642" s="10">
        <f>IFERROR(Table2[[#This Row],[Economic loss ($ million)]]*1000000 / Table2[[#This Row],[Total Waste (tons)]], NA())</f>
        <v>1150934.6044792985</v>
      </c>
      <c r="G4642" s="10" t="str">
        <f t="shared" si="72"/>
        <v>High</v>
      </c>
      <c r="H4642" s="10">
        <v>198.75</v>
      </c>
      <c r="I4642" s="10">
        <f>IFERROR(Table2[[#This Row],[Total Waste (tons)]] / (Table2[[#This Row],[Population (million)]]*1000), NA())</f>
        <v>3.9995806776249579E-3</v>
      </c>
      <c r="J4642" s="10">
        <v>1073.1600000000001</v>
      </c>
      <c r="K4642" s="10">
        <f>IFERROR(Table2[[#This Row],[Total Waste (tons)]] * Table2[[#This Row],[Household waste (%)]], NA())</f>
        <v>202033.38329999999</v>
      </c>
      <c r="L4642" s="10">
        <v>47.07</v>
      </c>
      <c r="M4642" s="10">
        <f>SUMIFS(Table2[Household waste (%)], Table2[Country], "Australia", Table2[Year], 2020)</f>
        <v>1412.17</v>
      </c>
      <c r="N4642" s="10">
        <f>COUNTIFS(Table2[Year], "USA")</f>
        <v>0</v>
      </c>
    </row>
    <row r="4643" spans="1:14" x14ac:dyDescent="0.35">
      <c r="A4643" s="11" t="s">
        <v>12</v>
      </c>
      <c r="B4643" s="12">
        <v>2020</v>
      </c>
      <c r="C4643" s="11" t="s">
        <v>15</v>
      </c>
      <c r="D4643" s="12">
        <v>31178.13</v>
      </c>
      <c r="E4643" s="13">
        <v>27150.05</v>
      </c>
      <c r="F4643" s="13">
        <f>IFERROR(Table2[[#This Row],[Economic loss ($ million)]]*1000000 / Table2[[#This Row],[Total Waste (tons)]], NA())</f>
        <v>870804.31058565725</v>
      </c>
      <c r="G4643" s="13" t="str">
        <f t="shared" si="72"/>
        <v>Low</v>
      </c>
      <c r="H4643" s="13">
        <v>120.51</v>
      </c>
      <c r="I4643" s="13">
        <f>IFERROR(Table2[[#This Row],[Total Waste (tons)]] / (Table2[[#This Row],[Population (million)]]*1000), NA())</f>
        <v>2.9272216015247252E-2</v>
      </c>
      <c r="J4643" s="13">
        <v>1065.1099999999999</v>
      </c>
      <c r="K4643" s="13">
        <f>IFERROR(Table2[[#This Row],[Total Waste (tons)]] * Table2[[#This Row],[Household waste (%)]], NA())</f>
        <v>1624068.7917000002</v>
      </c>
      <c r="L4643" s="13">
        <v>52.09</v>
      </c>
      <c r="M4643" s="10">
        <f>SUMIFS(Table2[Household waste (%)], Table2[Country], "Australia", Table2[Year], 2020)</f>
        <v>1412.17</v>
      </c>
      <c r="N4643" s="10">
        <f>COUNTIFS(Table2[Year], "USA")</f>
        <v>0</v>
      </c>
    </row>
    <row r="4644" spans="1:14" x14ac:dyDescent="0.35">
      <c r="A4644" s="8" t="s">
        <v>27</v>
      </c>
      <c r="B4644" s="9">
        <v>2024</v>
      </c>
      <c r="C4644" s="8" t="s">
        <v>13</v>
      </c>
      <c r="D4644" s="9">
        <v>48884.83</v>
      </c>
      <c r="E4644" s="10">
        <v>49493.39</v>
      </c>
      <c r="F4644" s="10">
        <f>IFERROR(Table2[[#This Row],[Economic loss ($ million)]]*1000000 / Table2[[#This Row],[Total Waste (tons)]], NA())</f>
        <v>1012448.8517194393</v>
      </c>
      <c r="G4644" s="10" t="str">
        <f t="shared" si="72"/>
        <v>Medium</v>
      </c>
      <c r="H4644" s="10">
        <v>53.16</v>
      </c>
      <c r="I4644" s="10">
        <f>IFERROR(Table2[[#This Row],[Total Waste (tons)]] / (Table2[[#This Row],[Population (million)]]*1000), NA())</f>
        <v>6.5136349100599608E-2</v>
      </c>
      <c r="J4644" s="10">
        <v>750.5</v>
      </c>
      <c r="K4644" s="10">
        <f>IFERROR(Table2[[#This Row],[Total Waste (tons)]] * Table2[[#This Row],[Household waste (%)]], NA())</f>
        <v>1945616.2339999999</v>
      </c>
      <c r="L4644" s="10">
        <v>39.799999999999997</v>
      </c>
      <c r="M4644" s="10">
        <f>SUMIFS(Table2[Household waste (%)], Table2[Country], "Australia", Table2[Year], 2020)</f>
        <v>1412.17</v>
      </c>
      <c r="N4644" s="10">
        <f>COUNTIFS(Table2[Year], "USA")</f>
        <v>0</v>
      </c>
    </row>
    <row r="4645" spans="1:14" x14ac:dyDescent="0.35">
      <c r="A4645" s="11" t="s">
        <v>17</v>
      </c>
      <c r="B4645" s="12">
        <v>2022</v>
      </c>
      <c r="C4645" s="11" t="s">
        <v>15</v>
      </c>
      <c r="D4645" s="12">
        <v>37990.58</v>
      </c>
      <c r="E4645" s="13">
        <v>41710.730000000003</v>
      </c>
      <c r="F4645" s="13">
        <f>IFERROR(Table2[[#This Row],[Economic loss ($ million)]]*1000000 / Table2[[#This Row],[Total Waste (tons)]], NA())</f>
        <v>1097922.9587966281</v>
      </c>
      <c r="G4645" s="13" t="str">
        <f t="shared" si="72"/>
        <v>Medium</v>
      </c>
      <c r="H4645" s="13">
        <v>38.29</v>
      </c>
      <c r="I4645" s="13">
        <f>IFERROR(Table2[[#This Row],[Total Waste (tons)]] / (Table2[[#This Row],[Population (million)]]*1000), NA())</f>
        <v>6.0588137728657322E-2</v>
      </c>
      <c r="J4645" s="13">
        <v>627.03</v>
      </c>
      <c r="K4645" s="13">
        <f>IFERROR(Table2[[#This Row],[Total Waste (tons)]] * Table2[[#This Row],[Household waste (%)]], NA())</f>
        <v>2587918.3096000003</v>
      </c>
      <c r="L4645" s="13">
        <v>68.12</v>
      </c>
      <c r="M4645" s="10">
        <f>SUMIFS(Table2[Household waste (%)], Table2[Country], "Australia", Table2[Year], 2020)</f>
        <v>1412.17</v>
      </c>
      <c r="N4645" s="10">
        <f>COUNTIFS(Table2[Year], "USA")</f>
        <v>0</v>
      </c>
    </row>
    <row r="4646" spans="1:14" x14ac:dyDescent="0.35">
      <c r="A4646" s="8" t="s">
        <v>26</v>
      </c>
      <c r="B4646" s="9">
        <v>2022</v>
      </c>
      <c r="C4646" s="8" t="s">
        <v>22</v>
      </c>
      <c r="D4646" s="9">
        <v>31665.64</v>
      </c>
      <c r="E4646" s="10">
        <v>31253.42</v>
      </c>
      <c r="F4646" s="10">
        <f>IFERROR(Table2[[#This Row],[Economic loss ($ million)]]*1000000 / Table2[[#This Row],[Total Waste (tons)]], NA())</f>
        <v>986982.10426190658</v>
      </c>
      <c r="G4646" s="10" t="str">
        <f t="shared" si="72"/>
        <v>Medium</v>
      </c>
      <c r="H4646" s="10">
        <v>107.86</v>
      </c>
      <c r="I4646" s="10">
        <f>IFERROR(Table2[[#This Row],[Total Waste (tons)]] / (Table2[[#This Row],[Population (million)]]*1000), NA())</f>
        <v>0.1005226500746008</v>
      </c>
      <c r="J4646" s="10">
        <v>315.01</v>
      </c>
      <c r="K4646" s="10">
        <f>IFERROR(Table2[[#This Row],[Total Waste (tons)]] * Table2[[#This Row],[Household waste (%)]], NA())</f>
        <v>1558266.1444000001</v>
      </c>
      <c r="L4646" s="10">
        <v>49.21</v>
      </c>
      <c r="M4646" s="10">
        <f>SUMIFS(Table2[Household waste (%)], Table2[Country], "Australia", Table2[Year], 2020)</f>
        <v>1412.17</v>
      </c>
      <c r="N4646" s="10">
        <f>COUNTIFS(Table2[Year], "USA")</f>
        <v>0</v>
      </c>
    </row>
    <row r="4647" spans="1:14" x14ac:dyDescent="0.35">
      <c r="A4647" s="11" t="s">
        <v>34</v>
      </c>
      <c r="B4647" s="12">
        <v>2021</v>
      </c>
      <c r="C4647" s="11" t="s">
        <v>19</v>
      </c>
      <c r="D4647" s="12">
        <v>40014.07</v>
      </c>
      <c r="E4647" s="13">
        <v>38998.71</v>
      </c>
      <c r="F4647" s="13">
        <f>IFERROR(Table2[[#This Row],[Economic loss ($ million)]]*1000000 / Table2[[#This Row],[Total Waste (tons)]], NA())</f>
        <v>974624.92568239127</v>
      </c>
      <c r="G4647" s="13" t="str">
        <f t="shared" si="72"/>
        <v>Medium</v>
      </c>
      <c r="H4647" s="13">
        <v>163.93</v>
      </c>
      <c r="I4647" s="13">
        <f>IFERROR(Table2[[#This Row],[Total Waste (tons)]] / (Table2[[#This Row],[Population (million)]]*1000), NA())</f>
        <v>3.6887826688177E-2</v>
      </c>
      <c r="J4647" s="13">
        <v>1084.75</v>
      </c>
      <c r="K4647" s="13">
        <f>IFERROR(Table2[[#This Row],[Total Waste (tons)]] * Table2[[#This Row],[Household waste (%)]], NA())</f>
        <v>2549296.3997</v>
      </c>
      <c r="L4647" s="13">
        <v>63.71</v>
      </c>
      <c r="M4647" s="10">
        <f>SUMIFS(Table2[Household waste (%)], Table2[Country], "Australia", Table2[Year], 2020)</f>
        <v>1412.17</v>
      </c>
      <c r="N4647" s="10">
        <f>COUNTIFS(Table2[Year], "USA")</f>
        <v>0</v>
      </c>
    </row>
    <row r="4648" spans="1:14" x14ac:dyDescent="0.35">
      <c r="A4648" s="8" t="s">
        <v>32</v>
      </c>
      <c r="B4648" s="9">
        <v>2019</v>
      </c>
      <c r="C4648" s="8" t="s">
        <v>19</v>
      </c>
      <c r="D4648" s="9">
        <v>49545.19</v>
      </c>
      <c r="E4648" s="10">
        <v>52033.37</v>
      </c>
      <c r="F4648" s="10">
        <f>IFERROR(Table2[[#This Row],[Economic loss ($ million)]]*1000000 / Table2[[#This Row],[Total Waste (tons)]], NA())</f>
        <v>1050220.4149383623</v>
      </c>
      <c r="G4648" s="10" t="str">
        <f t="shared" si="72"/>
        <v>Medium</v>
      </c>
      <c r="H4648" s="10">
        <v>28.52</v>
      </c>
      <c r="I4648" s="10">
        <f>IFERROR(Table2[[#This Row],[Total Waste (tons)]] / (Table2[[#This Row],[Population (million)]]*1000), NA())</f>
        <v>0.17149598476981656</v>
      </c>
      <c r="J4648" s="10">
        <v>288.89999999999998</v>
      </c>
      <c r="K4648" s="10">
        <f>IFERROR(Table2[[#This Row],[Total Waste (tons)]] * Table2[[#This Row],[Household waste (%)]], NA())</f>
        <v>2975684.1114000003</v>
      </c>
      <c r="L4648" s="10">
        <v>60.06</v>
      </c>
      <c r="M4648" s="10">
        <f>SUMIFS(Table2[Household waste (%)], Table2[Country], "Australia", Table2[Year], 2020)</f>
        <v>1412.17</v>
      </c>
      <c r="N4648" s="10">
        <f>COUNTIFS(Table2[Year], "USA")</f>
        <v>0</v>
      </c>
    </row>
    <row r="4649" spans="1:14" x14ac:dyDescent="0.35">
      <c r="A4649" s="11" t="s">
        <v>10</v>
      </c>
      <c r="B4649" s="12">
        <v>2023</v>
      </c>
      <c r="C4649" s="11" t="s">
        <v>11</v>
      </c>
      <c r="D4649" s="12">
        <v>25607.05</v>
      </c>
      <c r="E4649" s="13">
        <v>26209.52</v>
      </c>
      <c r="F4649" s="13">
        <f>IFERROR(Table2[[#This Row],[Economic loss ($ million)]]*1000000 / Table2[[#This Row],[Total Waste (tons)]], NA())</f>
        <v>1023527.5051206602</v>
      </c>
      <c r="G4649" s="13" t="str">
        <f t="shared" si="72"/>
        <v>Medium</v>
      </c>
      <c r="H4649" s="13">
        <v>172.27</v>
      </c>
      <c r="I4649" s="13">
        <f>IFERROR(Table2[[#This Row],[Total Waste (tons)]] / (Table2[[#This Row],[Population (million)]]*1000), NA())</f>
        <v>4.097455796463717E-2</v>
      </c>
      <c r="J4649" s="13">
        <v>624.95000000000005</v>
      </c>
      <c r="K4649" s="13">
        <f>IFERROR(Table2[[#This Row],[Total Waste (tons)]] * Table2[[#This Row],[Household waste (%)]], NA())</f>
        <v>1005844.924</v>
      </c>
      <c r="L4649" s="13">
        <v>39.28</v>
      </c>
      <c r="M4649" s="10">
        <f>SUMIFS(Table2[Household waste (%)], Table2[Country], "Australia", Table2[Year], 2020)</f>
        <v>1412.17</v>
      </c>
      <c r="N4649" s="10">
        <f>COUNTIFS(Table2[Year], "USA")</f>
        <v>0</v>
      </c>
    </row>
    <row r="4650" spans="1:14" x14ac:dyDescent="0.35">
      <c r="A4650" s="8" t="s">
        <v>12</v>
      </c>
      <c r="B4650" s="9">
        <v>2022</v>
      </c>
      <c r="C4650" s="8" t="s">
        <v>20</v>
      </c>
      <c r="D4650" s="9">
        <v>24563.9</v>
      </c>
      <c r="E4650" s="10">
        <v>20249.73</v>
      </c>
      <c r="F4650" s="10">
        <f>IFERROR(Table2[[#This Row],[Economic loss ($ million)]]*1000000 / Table2[[#This Row],[Total Waste (tons)]], NA())</f>
        <v>824369.50158566015</v>
      </c>
      <c r="G4650" s="10" t="str">
        <f t="shared" si="72"/>
        <v>Low</v>
      </c>
      <c r="H4650" s="10">
        <v>178.92</v>
      </c>
      <c r="I4650" s="10">
        <f>IFERROR(Table2[[#This Row],[Total Waste (tons)]] / (Table2[[#This Row],[Population (million)]]*1000), NA())</f>
        <v>4.3381488087879484E-2</v>
      </c>
      <c r="J4650" s="10">
        <v>566.23</v>
      </c>
      <c r="K4650" s="10">
        <f>IFERROR(Table2[[#This Row],[Total Waste (tons)]] * Table2[[#This Row],[Household waste (%)]], NA())</f>
        <v>1520014.1320000002</v>
      </c>
      <c r="L4650" s="10">
        <v>61.88</v>
      </c>
      <c r="M4650" s="10">
        <f>SUMIFS(Table2[Household waste (%)], Table2[Country], "Australia", Table2[Year], 2020)</f>
        <v>1412.17</v>
      </c>
      <c r="N4650" s="10">
        <f>COUNTIFS(Table2[Year], "USA")</f>
        <v>0</v>
      </c>
    </row>
    <row r="4651" spans="1:14" x14ac:dyDescent="0.35">
      <c r="A4651" s="11" t="s">
        <v>35</v>
      </c>
      <c r="B4651" s="12">
        <v>2023</v>
      </c>
      <c r="C4651" s="11" t="s">
        <v>11</v>
      </c>
      <c r="D4651" s="12">
        <v>7295.93</v>
      </c>
      <c r="E4651" s="13">
        <v>6657.76</v>
      </c>
      <c r="F4651" s="13">
        <f>IFERROR(Table2[[#This Row],[Economic loss ($ million)]]*1000000 / Table2[[#This Row],[Total Waste (tons)]], NA())</f>
        <v>912530.68491611071</v>
      </c>
      <c r="G4651" s="13" t="str">
        <f t="shared" si="72"/>
        <v>Low</v>
      </c>
      <c r="H4651" s="13">
        <v>166.02</v>
      </c>
      <c r="I4651" s="13">
        <f>IFERROR(Table2[[#This Row],[Total Waste (tons)]] / (Table2[[#This Row],[Population (million)]]*1000), NA())</f>
        <v>1.9911929259572612E-2</v>
      </c>
      <c r="J4651" s="13">
        <v>366.41</v>
      </c>
      <c r="K4651" s="13">
        <f>IFERROR(Table2[[#This Row],[Total Waste (tons)]] * Table2[[#This Row],[Household waste (%)]], NA())</f>
        <v>426884.86430000002</v>
      </c>
      <c r="L4651" s="13">
        <v>58.51</v>
      </c>
      <c r="M4651" s="10">
        <f>SUMIFS(Table2[Household waste (%)], Table2[Country], "Australia", Table2[Year], 2020)</f>
        <v>1412.17</v>
      </c>
      <c r="N4651" s="10">
        <f>COUNTIFS(Table2[Year], "USA")</f>
        <v>0</v>
      </c>
    </row>
    <row r="4652" spans="1:14" x14ac:dyDescent="0.35">
      <c r="A4652" s="8" t="s">
        <v>29</v>
      </c>
      <c r="B4652" s="9">
        <v>2022</v>
      </c>
      <c r="C4652" s="8" t="s">
        <v>9</v>
      </c>
      <c r="D4652" s="9">
        <v>29204.959999999999</v>
      </c>
      <c r="E4652" s="10">
        <v>24683.22</v>
      </c>
      <c r="F4652" s="10">
        <f>IFERROR(Table2[[#This Row],[Economic loss ($ million)]]*1000000 / Table2[[#This Row],[Total Waste (tons)]], NA())</f>
        <v>845172.18992938183</v>
      </c>
      <c r="G4652" s="10" t="str">
        <f t="shared" si="72"/>
        <v>Low</v>
      </c>
      <c r="H4652" s="10">
        <v>85.66</v>
      </c>
      <c r="I4652" s="10">
        <f>IFERROR(Table2[[#This Row],[Total Waste (tons)]] / (Table2[[#This Row],[Population (million)]]*1000), NA())</f>
        <v>3.3558119225996233E-2</v>
      </c>
      <c r="J4652" s="10">
        <v>870.28</v>
      </c>
      <c r="K4652" s="10">
        <f>IFERROR(Table2[[#This Row],[Total Waste (tons)]] * Table2[[#This Row],[Household waste (%)]], NA())</f>
        <v>1064520.7920000001</v>
      </c>
      <c r="L4652" s="10">
        <v>36.450000000000003</v>
      </c>
      <c r="M4652" s="10">
        <f>SUMIFS(Table2[Household waste (%)], Table2[Country], "Australia", Table2[Year], 2020)</f>
        <v>1412.17</v>
      </c>
      <c r="N4652" s="10">
        <f>COUNTIFS(Table2[Year], "USA")</f>
        <v>0</v>
      </c>
    </row>
    <row r="4653" spans="1:14" x14ac:dyDescent="0.35">
      <c r="A4653" s="11" t="s">
        <v>28</v>
      </c>
      <c r="B4653" s="12">
        <v>2018</v>
      </c>
      <c r="C4653" s="11" t="s">
        <v>19</v>
      </c>
      <c r="D4653" s="12">
        <v>22938.77</v>
      </c>
      <c r="E4653" s="13">
        <v>26410.18</v>
      </c>
      <c r="F4653" s="13">
        <f>IFERROR(Table2[[#This Row],[Economic loss ($ million)]]*1000000 / Table2[[#This Row],[Total Waste (tons)]], NA())</f>
        <v>1151333.7463168253</v>
      </c>
      <c r="G4653" s="13" t="str">
        <f t="shared" si="72"/>
        <v>High</v>
      </c>
      <c r="H4653" s="13">
        <v>70.569999999999993</v>
      </c>
      <c r="I4653" s="13">
        <f>IFERROR(Table2[[#This Row],[Total Waste (tons)]] / (Table2[[#This Row],[Population (million)]]*1000), NA())</f>
        <v>0.34603665711268666</v>
      </c>
      <c r="J4653" s="13">
        <v>66.290000000000006</v>
      </c>
      <c r="K4653" s="13">
        <f>IFERROR(Table2[[#This Row],[Total Waste (tons)]] * Table2[[#This Row],[Household waste (%)]], NA())</f>
        <v>858598.16110000003</v>
      </c>
      <c r="L4653" s="13">
        <v>37.43</v>
      </c>
      <c r="M4653" s="10">
        <f>SUMIFS(Table2[Household waste (%)], Table2[Country], "Australia", Table2[Year], 2020)</f>
        <v>1412.17</v>
      </c>
      <c r="N4653" s="10">
        <f>COUNTIFS(Table2[Year], "USA")</f>
        <v>0</v>
      </c>
    </row>
    <row r="4654" spans="1:14" x14ac:dyDescent="0.35">
      <c r="A4654" s="8" t="s">
        <v>32</v>
      </c>
      <c r="B4654" s="9">
        <v>2018</v>
      </c>
      <c r="C4654" s="8" t="s">
        <v>9</v>
      </c>
      <c r="D4654" s="9">
        <v>31680.84</v>
      </c>
      <c r="E4654" s="10">
        <v>33876.11</v>
      </c>
      <c r="F4654" s="10">
        <f>IFERROR(Table2[[#This Row],[Economic loss ($ million)]]*1000000 / Table2[[#This Row],[Total Waste (tons)]], NA())</f>
        <v>1069293.3015664988</v>
      </c>
      <c r="G4654" s="10" t="str">
        <f t="shared" si="72"/>
        <v>Medium</v>
      </c>
      <c r="H4654" s="10">
        <v>104.42</v>
      </c>
      <c r="I4654" s="10">
        <f>IFERROR(Table2[[#This Row],[Total Waste (tons)]] / (Table2[[#This Row],[Population (million)]]*1000), NA())</f>
        <v>3.1155250917029708E-2</v>
      </c>
      <c r="J4654" s="10">
        <v>1016.87</v>
      </c>
      <c r="K4654" s="10">
        <f>IFERROR(Table2[[#This Row],[Total Waste (tons)]] * Table2[[#This Row],[Household waste (%)]], NA())</f>
        <v>1045467.72</v>
      </c>
      <c r="L4654" s="10">
        <v>33</v>
      </c>
      <c r="M4654" s="10">
        <f>SUMIFS(Table2[Household waste (%)], Table2[Country], "Australia", Table2[Year], 2020)</f>
        <v>1412.17</v>
      </c>
      <c r="N4654" s="10">
        <f>COUNTIFS(Table2[Year], "USA")</f>
        <v>0</v>
      </c>
    </row>
    <row r="4655" spans="1:14" x14ac:dyDescent="0.35">
      <c r="A4655" s="11" t="s">
        <v>8</v>
      </c>
      <c r="B4655" s="12">
        <v>2023</v>
      </c>
      <c r="C4655" s="11" t="s">
        <v>20</v>
      </c>
      <c r="D4655" s="12">
        <v>35501.370000000003</v>
      </c>
      <c r="E4655" s="13">
        <v>36953.269999999997</v>
      </c>
      <c r="F4655" s="13">
        <f>IFERROR(Table2[[#This Row],[Economic loss ($ million)]]*1000000 / Table2[[#This Row],[Total Waste (tons)]], NA())</f>
        <v>1040897.0132701921</v>
      </c>
      <c r="G4655" s="13" t="str">
        <f t="shared" si="72"/>
        <v>Medium</v>
      </c>
      <c r="H4655" s="13">
        <v>198.19</v>
      </c>
      <c r="I4655" s="13">
        <f>IFERROR(Table2[[#This Row],[Total Waste (tons)]] / (Table2[[#This Row],[Population (million)]]*1000), NA())</f>
        <v>2.7200363168298627E-2</v>
      </c>
      <c r="J4655" s="13">
        <v>1305.18</v>
      </c>
      <c r="K4655" s="13">
        <f>IFERROR(Table2[[#This Row],[Total Waste (tons)]] * Table2[[#This Row],[Household waste (%)]], NA())</f>
        <v>1337336.6079000002</v>
      </c>
      <c r="L4655" s="13">
        <v>37.67</v>
      </c>
      <c r="M4655" s="10">
        <f>SUMIFS(Table2[Household waste (%)], Table2[Country], "Australia", Table2[Year], 2020)</f>
        <v>1412.17</v>
      </c>
      <c r="N4655" s="10">
        <f>COUNTIFS(Table2[Year], "USA")</f>
        <v>0</v>
      </c>
    </row>
    <row r="4656" spans="1:14" x14ac:dyDescent="0.35">
      <c r="A4656" s="8" t="s">
        <v>35</v>
      </c>
      <c r="B4656" s="9">
        <v>2019</v>
      </c>
      <c r="C4656" s="8" t="s">
        <v>19</v>
      </c>
      <c r="D4656" s="9">
        <v>49471.83</v>
      </c>
      <c r="E4656" s="10">
        <v>56098.82</v>
      </c>
      <c r="F4656" s="10">
        <f>IFERROR(Table2[[#This Row],[Economic loss ($ million)]]*1000000 / Table2[[#This Row],[Total Waste (tons)]], NA())</f>
        <v>1133954.8183279252</v>
      </c>
      <c r="G4656" s="10" t="str">
        <f t="shared" si="72"/>
        <v>High</v>
      </c>
      <c r="H4656" s="10">
        <v>50.52</v>
      </c>
      <c r="I4656" s="10">
        <f>IFERROR(Table2[[#This Row],[Total Waste (tons)]] / (Table2[[#This Row],[Population (million)]]*1000), NA())</f>
        <v>6.7246397890387125E-2</v>
      </c>
      <c r="J4656" s="10">
        <v>735.68</v>
      </c>
      <c r="K4656" s="10">
        <f>IFERROR(Table2[[#This Row],[Total Waste (tons)]] * Table2[[#This Row],[Household waste (%)]], NA())</f>
        <v>2985624.9405</v>
      </c>
      <c r="L4656" s="10">
        <v>60.35</v>
      </c>
      <c r="M4656" s="10">
        <f>SUMIFS(Table2[Household waste (%)], Table2[Country], "Australia", Table2[Year], 2020)</f>
        <v>1412.17</v>
      </c>
      <c r="N4656" s="10">
        <f>COUNTIFS(Table2[Year], "USA")</f>
        <v>0</v>
      </c>
    </row>
    <row r="4657" spans="1:14" x14ac:dyDescent="0.35">
      <c r="A4657" s="11" t="s">
        <v>24</v>
      </c>
      <c r="B4657" s="12">
        <v>2022</v>
      </c>
      <c r="C4657" s="11" t="s">
        <v>11</v>
      </c>
      <c r="D4657" s="12">
        <v>32441.69</v>
      </c>
      <c r="E4657" s="13">
        <v>30647.040000000001</v>
      </c>
      <c r="F4657" s="13">
        <f>IFERROR(Table2[[#This Row],[Economic loss ($ million)]]*1000000 / Table2[[#This Row],[Total Waste (tons)]], NA())</f>
        <v>944680.7487526082</v>
      </c>
      <c r="G4657" s="13" t="str">
        <f t="shared" si="72"/>
        <v>Low</v>
      </c>
      <c r="H4657" s="13">
        <v>116.98</v>
      </c>
      <c r="I4657" s="13">
        <f>IFERROR(Table2[[#This Row],[Total Waste (tons)]] / (Table2[[#This Row],[Population (million)]]*1000), NA())</f>
        <v>5.5432191371208882E-2</v>
      </c>
      <c r="J4657" s="13">
        <v>585.25</v>
      </c>
      <c r="K4657" s="13">
        <f>IFERROR(Table2[[#This Row],[Total Waste (tons)]] * Table2[[#This Row],[Household waste (%)]], NA())</f>
        <v>1183797.2681</v>
      </c>
      <c r="L4657" s="13">
        <v>36.49</v>
      </c>
      <c r="M4657" s="10">
        <f>SUMIFS(Table2[Household waste (%)], Table2[Country], "Australia", Table2[Year], 2020)</f>
        <v>1412.17</v>
      </c>
      <c r="N4657" s="10">
        <f>COUNTIFS(Table2[Year], "USA")</f>
        <v>0</v>
      </c>
    </row>
    <row r="4658" spans="1:14" x14ac:dyDescent="0.35">
      <c r="A4658" s="8" t="s">
        <v>12</v>
      </c>
      <c r="B4658" s="9">
        <v>2022</v>
      </c>
      <c r="C4658" s="8" t="s">
        <v>11</v>
      </c>
      <c r="D4658" s="9">
        <v>31959.38</v>
      </c>
      <c r="E4658" s="10">
        <v>32497.74</v>
      </c>
      <c r="F4658" s="10">
        <f>IFERROR(Table2[[#This Row],[Economic loss ($ million)]]*1000000 / Table2[[#This Row],[Total Waste (tons)]], NA())</f>
        <v>1016845.1327904358</v>
      </c>
      <c r="G4658" s="10" t="str">
        <f t="shared" si="72"/>
        <v>Medium</v>
      </c>
      <c r="H4658" s="10">
        <v>168.9</v>
      </c>
      <c r="I4658" s="10">
        <f>IFERROR(Table2[[#This Row],[Total Waste (tons)]] / (Table2[[#This Row],[Population (million)]]*1000), NA())</f>
        <v>0.14946162839638966</v>
      </c>
      <c r="J4658" s="10">
        <v>213.83</v>
      </c>
      <c r="K4658" s="10">
        <f>IFERROR(Table2[[#This Row],[Total Waste (tons)]] * Table2[[#This Row],[Household waste (%)]], NA())</f>
        <v>1948243.8048</v>
      </c>
      <c r="L4658" s="10">
        <v>60.96</v>
      </c>
      <c r="M4658" s="10">
        <f>SUMIFS(Table2[Household waste (%)], Table2[Country], "Australia", Table2[Year], 2020)</f>
        <v>1412.17</v>
      </c>
      <c r="N4658" s="10">
        <f>COUNTIFS(Table2[Year], "USA")</f>
        <v>0</v>
      </c>
    </row>
    <row r="4659" spans="1:14" x14ac:dyDescent="0.35">
      <c r="A4659" s="11" t="s">
        <v>35</v>
      </c>
      <c r="B4659" s="12">
        <v>2020</v>
      </c>
      <c r="C4659" s="11" t="s">
        <v>9</v>
      </c>
      <c r="D4659" s="12">
        <v>35838.42</v>
      </c>
      <c r="E4659" s="13">
        <v>31091.49</v>
      </c>
      <c r="F4659" s="13">
        <f>IFERROR(Table2[[#This Row],[Economic loss ($ million)]]*1000000 / Table2[[#This Row],[Total Waste (tons)]], NA())</f>
        <v>867546.33714321116</v>
      </c>
      <c r="G4659" s="13" t="str">
        <f t="shared" si="72"/>
        <v>Low</v>
      </c>
      <c r="H4659" s="13">
        <v>98.54</v>
      </c>
      <c r="I4659" s="13">
        <f>IFERROR(Table2[[#This Row],[Total Waste (tons)]] / (Table2[[#This Row],[Population (million)]]*1000), NA())</f>
        <v>2.9220788115485907E-2</v>
      </c>
      <c r="J4659" s="13">
        <v>1226.47</v>
      </c>
      <c r="K4659" s="13">
        <f>IFERROR(Table2[[#This Row],[Total Waste (tons)]] * Table2[[#This Row],[Household waste (%)]], NA())</f>
        <v>2265704.9123999998</v>
      </c>
      <c r="L4659" s="13">
        <v>63.22</v>
      </c>
      <c r="M4659" s="10">
        <f>SUMIFS(Table2[Household waste (%)], Table2[Country], "Australia", Table2[Year], 2020)</f>
        <v>1412.17</v>
      </c>
      <c r="N4659" s="10">
        <f>COUNTIFS(Table2[Year], "USA")</f>
        <v>0</v>
      </c>
    </row>
    <row r="4660" spans="1:14" x14ac:dyDescent="0.35">
      <c r="A4660" s="8" t="s">
        <v>32</v>
      </c>
      <c r="B4660" s="9">
        <v>2018</v>
      </c>
      <c r="C4660" s="8" t="s">
        <v>15</v>
      </c>
      <c r="D4660" s="9">
        <v>49068.87</v>
      </c>
      <c r="E4660" s="10">
        <v>47258.54</v>
      </c>
      <c r="F4660" s="10">
        <f>IFERROR(Table2[[#This Row],[Economic loss ($ million)]]*1000000 / Table2[[#This Row],[Total Waste (tons)]], NA())</f>
        <v>963106.34420560324</v>
      </c>
      <c r="G4660" s="10" t="str">
        <f t="shared" si="72"/>
        <v>Medium</v>
      </c>
      <c r="H4660" s="10">
        <v>139.01</v>
      </c>
      <c r="I4660" s="10">
        <f>IFERROR(Table2[[#This Row],[Total Waste (tons)]] / (Table2[[#This Row],[Population (million)]]*1000), NA())</f>
        <v>0.24196888406726172</v>
      </c>
      <c r="J4660" s="10">
        <v>202.79</v>
      </c>
      <c r="K4660" s="10">
        <f>IFERROR(Table2[[#This Row],[Total Waste (tons)]] * Table2[[#This Row],[Household waste (%)]], NA())</f>
        <v>2440194.9051000001</v>
      </c>
      <c r="L4660" s="10">
        <v>49.73</v>
      </c>
      <c r="M4660" s="10">
        <f>SUMIFS(Table2[Household waste (%)], Table2[Country], "Australia", Table2[Year], 2020)</f>
        <v>1412.17</v>
      </c>
      <c r="N4660" s="10">
        <f>COUNTIFS(Table2[Year], "USA")</f>
        <v>0</v>
      </c>
    </row>
    <row r="4661" spans="1:14" x14ac:dyDescent="0.35">
      <c r="A4661" s="11" t="s">
        <v>12</v>
      </c>
      <c r="B4661" s="12">
        <v>2024</v>
      </c>
      <c r="C4661" s="11" t="s">
        <v>9</v>
      </c>
      <c r="D4661" s="12">
        <v>29925.45</v>
      </c>
      <c r="E4661" s="13">
        <v>31118.14</v>
      </c>
      <c r="F4661" s="13">
        <f>IFERROR(Table2[[#This Row],[Economic loss ($ million)]]*1000000 / Table2[[#This Row],[Total Waste (tons)]], NA())</f>
        <v>1039855.3739375682</v>
      </c>
      <c r="G4661" s="13" t="str">
        <f t="shared" si="72"/>
        <v>Medium</v>
      </c>
      <c r="H4661" s="13">
        <v>95.47</v>
      </c>
      <c r="I4661" s="13">
        <f>IFERROR(Table2[[#This Row],[Total Waste (tons)]] / (Table2[[#This Row],[Population (million)]]*1000), NA())</f>
        <v>2.6335407279639539E-2</v>
      </c>
      <c r="J4661" s="13">
        <v>1136.32</v>
      </c>
      <c r="K4661" s="13">
        <f>IFERROR(Table2[[#This Row],[Total Waste (tons)]] * Table2[[#This Row],[Household waste (%)]], NA())</f>
        <v>2057374.6875</v>
      </c>
      <c r="L4661" s="13">
        <v>68.75</v>
      </c>
      <c r="M4661" s="10">
        <f>SUMIFS(Table2[Household waste (%)], Table2[Country], "Australia", Table2[Year], 2020)</f>
        <v>1412.17</v>
      </c>
      <c r="N4661" s="10">
        <f>COUNTIFS(Table2[Year], "USA")</f>
        <v>0</v>
      </c>
    </row>
    <row r="4662" spans="1:14" x14ac:dyDescent="0.35">
      <c r="A4662" s="8" t="s">
        <v>28</v>
      </c>
      <c r="B4662" s="9">
        <v>2022</v>
      </c>
      <c r="C4662" s="8" t="s">
        <v>13</v>
      </c>
      <c r="D4662" s="9">
        <v>12152.83</v>
      </c>
      <c r="E4662" s="10">
        <v>13781.51</v>
      </c>
      <c r="F4662" s="10">
        <f>IFERROR(Table2[[#This Row],[Economic loss ($ million)]]*1000000 / Table2[[#This Row],[Total Waste (tons)]], NA())</f>
        <v>1134016.5212547202</v>
      </c>
      <c r="G4662" s="10" t="str">
        <f t="shared" si="72"/>
        <v>High</v>
      </c>
      <c r="H4662" s="10">
        <v>59.92</v>
      </c>
      <c r="I4662" s="10">
        <f>IFERROR(Table2[[#This Row],[Total Waste (tons)]] / (Table2[[#This Row],[Population (million)]]*1000), NA())</f>
        <v>1.0240774915522747E-2</v>
      </c>
      <c r="J4662" s="10">
        <v>1186.71</v>
      </c>
      <c r="K4662" s="10">
        <f>IFERROR(Table2[[#This Row],[Total Waste (tons)]] * Table2[[#This Row],[Household waste (%)]], NA())</f>
        <v>624776.99029999995</v>
      </c>
      <c r="L4662" s="10">
        <v>51.41</v>
      </c>
      <c r="M4662" s="10">
        <f>SUMIFS(Table2[Household waste (%)], Table2[Country], "Australia", Table2[Year], 2020)</f>
        <v>1412.17</v>
      </c>
      <c r="N4662" s="10">
        <f>COUNTIFS(Table2[Year], "USA")</f>
        <v>0</v>
      </c>
    </row>
    <row r="4663" spans="1:14" x14ac:dyDescent="0.35">
      <c r="A4663" s="11" t="s">
        <v>23</v>
      </c>
      <c r="B4663" s="12">
        <v>2020</v>
      </c>
      <c r="C4663" s="11" t="s">
        <v>9</v>
      </c>
      <c r="D4663" s="12">
        <v>47893.14</v>
      </c>
      <c r="E4663" s="13">
        <v>45240.33</v>
      </c>
      <c r="F4663" s="13">
        <f>IFERROR(Table2[[#This Row],[Economic loss ($ million)]]*1000000 / Table2[[#This Row],[Total Waste (tons)]], NA())</f>
        <v>944609.81259529025</v>
      </c>
      <c r="G4663" s="13" t="str">
        <f t="shared" si="72"/>
        <v>Low</v>
      </c>
      <c r="H4663" s="13">
        <v>166.14</v>
      </c>
      <c r="I4663" s="13">
        <f>IFERROR(Table2[[#This Row],[Total Waste (tons)]] / (Table2[[#This Row],[Population (million)]]*1000), NA())</f>
        <v>0.15233187022900763</v>
      </c>
      <c r="J4663" s="13">
        <v>314.39999999999998</v>
      </c>
      <c r="K4663" s="13">
        <f>IFERROR(Table2[[#This Row],[Total Waste (tons)]] * Table2[[#This Row],[Household waste (%)]], NA())</f>
        <v>2558451.5388000002</v>
      </c>
      <c r="L4663" s="13">
        <v>53.42</v>
      </c>
      <c r="M4663" s="10">
        <f>SUMIFS(Table2[Household waste (%)], Table2[Country], "Australia", Table2[Year], 2020)</f>
        <v>1412.17</v>
      </c>
      <c r="N4663" s="10">
        <f>COUNTIFS(Table2[Year], "USA")</f>
        <v>0</v>
      </c>
    </row>
    <row r="4664" spans="1:14" x14ac:dyDescent="0.35">
      <c r="A4664" s="8" t="s">
        <v>31</v>
      </c>
      <c r="B4664" s="9">
        <v>2021</v>
      </c>
      <c r="C4664" s="8" t="s">
        <v>25</v>
      </c>
      <c r="D4664" s="9">
        <v>49782.61</v>
      </c>
      <c r="E4664" s="10">
        <v>57744.19</v>
      </c>
      <c r="F4664" s="10">
        <f>IFERROR(Table2[[#This Row],[Economic loss ($ million)]]*1000000 / Table2[[#This Row],[Total Waste (tons)]], NA())</f>
        <v>1159926.9303075913</v>
      </c>
      <c r="G4664" s="10" t="str">
        <f t="shared" si="72"/>
        <v>High</v>
      </c>
      <c r="H4664" s="10">
        <v>35.82</v>
      </c>
      <c r="I4664" s="10">
        <f>IFERROR(Table2[[#This Row],[Total Waste (tons)]] / (Table2[[#This Row],[Population (million)]]*1000), NA())</f>
        <v>0.19855067203765006</v>
      </c>
      <c r="J4664" s="10">
        <v>250.73</v>
      </c>
      <c r="K4664" s="10">
        <f>IFERROR(Table2[[#This Row],[Total Waste (tons)]] * Table2[[#This Row],[Household waste (%)]], NA())</f>
        <v>3397165.3063999997</v>
      </c>
      <c r="L4664" s="10">
        <v>68.239999999999995</v>
      </c>
      <c r="M4664" s="10">
        <f>SUMIFS(Table2[Household waste (%)], Table2[Country], "Australia", Table2[Year], 2020)</f>
        <v>1412.17</v>
      </c>
      <c r="N4664" s="10">
        <f>COUNTIFS(Table2[Year], "USA")</f>
        <v>0</v>
      </c>
    </row>
    <row r="4665" spans="1:14" x14ac:dyDescent="0.35">
      <c r="A4665" s="11" t="s">
        <v>10</v>
      </c>
      <c r="B4665" s="12">
        <v>2020</v>
      </c>
      <c r="C4665" s="11" t="s">
        <v>11</v>
      </c>
      <c r="D4665" s="12">
        <v>47003.82</v>
      </c>
      <c r="E4665" s="13">
        <v>46531.42</v>
      </c>
      <c r="F4665" s="13">
        <f>IFERROR(Table2[[#This Row],[Economic loss ($ million)]]*1000000 / Table2[[#This Row],[Total Waste (tons)]], NA())</f>
        <v>989949.75302007364</v>
      </c>
      <c r="G4665" s="13" t="str">
        <f t="shared" si="72"/>
        <v>Medium</v>
      </c>
      <c r="H4665" s="13">
        <v>93.44</v>
      </c>
      <c r="I4665" s="13">
        <f>IFERROR(Table2[[#This Row],[Total Waste (tons)]] / (Table2[[#This Row],[Population (million)]]*1000), NA())</f>
        <v>3.7335139042232936E-2</v>
      </c>
      <c r="J4665" s="13">
        <v>1258.97</v>
      </c>
      <c r="K4665" s="13">
        <f>IFERROR(Table2[[#This Row],[Total Waste (tons)]] * Table2[[#This Row],[Household waste (%)]], NA())</f>
        <v>1639023.2033999998</v>
      </c>
      <c r="L4665" s="13">
        <v>34.869999999999997</v>
      </c>
      <c r="M4665" s="10">
        <f>SUMIFS(Table2[Household waste (%)], Table2[Country], "Australia", Table2[Year], 2020)</f>
        <v>1412.17</v>
      </c>
      <c r="N4665" s="10">
        <f>COUNTIFS(Table2[Year], "USA")</f>
        <v>0</v>
      </c>
    </row>
    <row r="4666" spans="1:14" x14ac:dyDescent="0.35">
      <c r="A4666" s="8" t="s">
        <v>32</v>
      </c>
      <c r="B4666" s="9">
        <v>2022</v>
      </c>
      <c r="C4666" s="8" t="s">
        <v>9</v>
      </c>
      <c r="D4666" s="9">
        <v>4052.81</v>
      </c>
      <c r="E4666" s="10">
        <v>3583.44</v>
      </c>
      <c r="F4666" s="10">
        <f>IFERROR(Table2[[#This Row],[Economic loss ($ million)]]*1000000 / Table2[[#This Row],[Total Waste (tons)]], NA())</f>
        <v>884186.5273723664</v>
      </c>
      <c r="G4666" s="10" t="str">
        <f t="shared" si="72"/>
        <v>Low</v>
      </c>
      <c r="H4666" s="10">
        <v>96.86</v>
      </c>
      <c r="I4666" s="10">
        <f>IFERROR(Table2[[#This Row],[Total Waste (tons)]] / (Table2[[#This Row],[Population (million)]]*1000), NA())</f>
        <v>2.9720091518413679E-3</v>
      </c>
      <c r="J4666" s="10">
        <v>1363.66</v>
      </c>
      <c r="K4666" s="10">
        <f>IFERROR(Table2[[#This Row],[Total Waste (tons)]] * Table2[[#This Row],[Household waste (%)]], NA())</f>
        <v>241952.75700000001</v>
      </c>
      <c r="L4666" s="10">
        <v>59.7</v>
      </c>
      <c r="M4666" s="10">
        <f>SUMIFS(Table2[Household waste (%)], Table2[Country], "Australia", Table2[Year], 2020)</f>
        <v>1412.17</v>
      </c>
      <c r="N4666" s="10">
        <f>COUNTIFS(Table2[Year], "USA")</f>
        <v>0</v>
      </c>
    </row>
    <row r="4667" spans="1:14" x14ac:dyDescent="0.35">
      <c r="A4667" s="11" t="s">
        <v>34</v>
      </c>
      <c r="B4667" s="12">
        <v>2021</v>
      </c>
      <c r="C4667" s="11" t="s">
        <v>19</v>
      </c>
      <c r="D4667" s="12">
        <v>12756.11</v>
      </c>
      <c r="E4667" s="13">
        <v>13401.74</v>
      </c>
      <c r="F4667" s="13">
        <f>IFERROR(Table2[[#This Row],[Economic loss ($ million)]]*1000000 / Table2[[#This Row],[Total Waste (tons)]], NA())</f>
        <v>1050613.3923272847</v>
      </c>
      <c r="G4667" s="13" t="str">
        <f t="shared" si="72"/>
        <v>Medium</v>
      </c>
      <c r="H4667" s="13">
        <v>161.63999999999999</v>
      </c>
      <c r="I4667" s="13">
        <f>IFERROR(Table2[[#This Row],[Total Waste (tons)]] / (Table2[[#This Row],[Population (million)]]*1000), NA())</f>
        <v>8.1306074319586974E-2</v>
      </c>
      <c r="J4667" s="13">
        <v>156.88999999999999</v>
      </c>
      <c r="K4667" s="13">
        <f>IFERROR(Table2[[#This Row],[Total Waste (tons)]] * Table2[[#This Row],[Household waste (%)]], NA())</f>
        <v>577724.2219</v>
      </c>
      <c r="L4667" s="13">
        <v>45.29</v>
      </c>
      <c r="M4667" s="10">
        <f>SUMIFS(Table2[Household waste (%)], Table2[Country], "Australia", Table2[Year], 2020)</f>
        <v>1412.17</v>
      </c>
      <c r="N4667" s="10">
        <f>COUNTIFS(Table2[Year], "USA")</f>
        <v>0</v>
      </c>
    </row>
    <row r="4668" spans="1:14" x14ac:dyDescent="0.35">
      <c r="A4668" s="8" t="s">
        <v>27</v>
      </c>
      <c r="B4668" s="9">
        <v>2018</v>
      </c>
      <c r="C4668" s="8" t="s">
        <v>13</v>
      </c>
      <c r="D4668" s="9">
        <v>16279.53</v>
      </c>
      <c r="E4668" s="10">
        <v>19028.32</v>
      </c>
      <c r="F4668" s="10">
        <f>IFERROR(Table2[[#This Row],[Economic loss ($ million)]]*1000000 / Table2[[#This Row],[Total Waste (tons)]], NA())</f>
        <v>1168849.4692414338</v>
      </c>
      <c r="G4668" s="10" t="str">
        <f t="shared" si="72"/>
        <v>High</v>
      </c>
      <c r="H4668" s="10">
        <v>157.65</v>
      </c>
      <c r="I4668" s="10">
        <f>IFERROR(Table2[[#This Row],[Total Waste (tons)]] / (Table2[[#This Row],[Population (million)]]*1000), NA())</f>
        <v>1.2573395841700393E-2</v>
      </c>
      <c r="J4668" s="10">
        <v>1294.76</v>
      </c>
      <c r="K4668" s="10">
        <f>IFERROR(Table2[[#This Row],[Total Waste (tons)]] * Table2[[#This Row],[Household waste (%)]], NA())</f>
        <v>1020400.9404000001</v>
      </c>
      <c r="L4668" s="10">
        <v>62.68</v>
      </c>
      <c r="M4668" s="10">
        <f>SUMIFS(Table2[Household waste (%)], Table2[Country], "Australia", Table2[Year], 2020)</f>
        <v>1412.17</v>
      </c>
      <c r="N4668" s="10">
        <f>COUNTIFS(Table2[Year], "USA")</f>
        <v>0</v>
      </c>
    </row>
    <row r="4669" spans="1:14" x14ac:dyDescent="0.35">
      <c r="A4669" s="11" t="s">
        <v>31</v>
      </c>
      <c r="B4669" s="12">
        <v>2019</v>
      </c>
      <c r="C4669" s="11" t="s">
        <v>20</v>
      </c>
      <c r="D4669" s="12">
        <v>4964.13</v>
      </c>
      <c r="E4669" s="13">
        <v>5528.95</v>
      </c>
      <c r="F4669" s="13">
        <f>IFERROR(Table2[[#This Row],[Economic loss ($ million)]]*1000000 / Table2[[#This Row],[Total Waste (tons)]], NA())</f>
        <v>1113780.2595822429</v>
      </c>
      <c r="G4669" s="13" t="str">
        <f t="shared" si="72"/>
        <v>High</v>
      </c>
      <c r="H4669" s="13">
        <v>179.26</v>
      </c>
      <c r="I4669" s="13">
        <f>IFERROR(Table2[[#This Row],[Total Waste (tons)]] / (Table2[[#This Row],[Population (million)]]*1000), NA())</f>
        <v>4.3631114040870141E-3</v>
      </c>
      <c r="J4669" s="13">
        <v>1137.75</v>
      </c>
      <c r="K4669" s="13">
        <f>IFERROR(Table2[[#This Row],[Total Waste (tons)]] * Table2[[#This Row],[Household waste (%)]], NA())</f>
        <v>258581.53170000002</v>
      </c>
      <c r="L4669" s="13">
        <v>52.09</v>
      </c>
      <c r="M4669" s="10">
        <f>SUMIFS(Table2[Household waste (%)], Table2[Country], "Australia", Table2[Year], 2020)</f>
        <v>1412.17</v>
      </c>
      <c r="N4669" s="10">
        <f>COUNTIFS(Table2[Year], "USA")</f>
        <v>0</v>
      </c>
    </row>
    <row r="4670" spans="1:14" x14ac:dyDescent="0.35">
      <c r="A4670" s="8" t="s">
        <v>32</v>
      </c>
      <c r="B4670" s="9">
        <v>2021</v>
      </c>
      <c r="C4670" s="8" t="s">
        <v>11</v>
      </c>
      <c r="D4670" s="9">
        <v>39301.42</v>
      </c>
      <c r="E4670" s="10">
        <v>40486.01</v>
      </c>
      <c r="F4670" s="10">
        <f>IFERROR(Table2[[#This Row],[Economic loss ($ million)]]*1000000 / Table2[[#This Row],[Total Waste (tons)]], NA())</f>
        <v>1030141.1501162045</v>
      </c>
      <c r="G4670" s="10" t="str">
        <f t="shared" si="72"/>
        <v>Medium</v>
      </c>
      <c r="H4670" s="10">
        <v>22.46</v>
      </c>
      <c r="I4670" s="10">
        <f>IFERROR(Table2[[#This Row],[Total Waste (tons)]] / (Table2[[#This Row],[Population (million)]]*1000), NA())</f>
        <v>0.30560979782270603</v>
      </c>
      <c r="J4670" s="10">
        <v>128.6</v>
      </c>
      <c r="K4670" s="10">
        <f>IFERROR(Table2[[#This Row],[Total Waste (tons)]] * Table2[[#This Row],[Household waste (%)]], NA())</f>
        <v>2468522.1902000001</v>
      </c>
      <c r="L4670" s="10">
        <v>62.81</v>
      </c>
      <c r="M4670" s="10">
        <f>SUMIFS(Table2[Household waste (%)], Table2[Country], "Australia", Table2[Year], 2020)</f>
        <v>1412.17</v>
      </c>
      <c r="N4670" s="10">
        <f>COUNTIFS(Table2[Year], "USA")</f>
        <v>0</v>
      </c>
    </row>
    <row r="4671" spans="1:14" x14ac:dyDescent="0.35">
      <c r="A4671" s="11" t="s">
        <v>24</v>
      </c>
      <c r="B4671" s="12">
        <v>2021</v>
      </c>
      <c r="C4671" s="11" t="s">
        <v>20</v>
      </c>
      <c r="D4671" s="12">
        <v>4707.93</v>
      </c>
      <c r="E4671" s="13">
        <v>4508</v>
      </c>
      <c r="F4671" s="13">
        <f>IFERROR(Table2[[#This Row],[Economic loss ($ million)]]*1000000 / Table2[[#This Row],[Total Waste (tons)]], NA())</f>
        <v>957533.35329964547</v>
      </c>
      <c r="G4671" s="13" t="str">
        <f t="shared" si="72"/>
        <v>Medium</v>
      </c>
      <c r="H4671" s="13">
        <v>98.62</v>
      </c>
      <c r="I4671" s="13">
        <f>IFERROR(Table2[[#This Row],[Total Waste (tons)]] / (Table2[[#This Row],[Population (million)]]*1000), NA())</f>
        <v>3.4131758667188656E-3</v>
      </c>
      <c r="J4671" s="13">
        <v>1379.34</v>
      </c>
      <c r="K4671" s="13">
        <f>IFERROR(Table2[[#This Row],[Total Waste (tons)]] * Table2[[#This Row],[Household waste (%)]], NA())</f>
        <v>265527.25200000004</v>
      </c>
      <c r="L4671" s="13">
        <v>56.4</v>
      </c>
      <c r="M4671" s="10">
        <f>SUMIFS(Table2[Household waste (%)], Table2[Country], "Australia", Table2[Year], 2020)</f>
        <v>1412.17</v>
      </c>
      <c r="N4671" s="10">
        <f>COUNTIFS(Table2[Year], "USA")</f>
        <v>0</v>
      </c>
    </row>
    <row r="4672" spans="1:14" x14ac:dyDescent="0.35">
      <c r="A4672" s="8" t="s">
        <v>31</v>
      </c>
      <c r="B4672" s="9">
        <v>2018</v>
      </c>
      <c r="C4672" s="8" t="s">
        <v>25</v>
      </c>
      <c r="D4672" s="9">
        <v>47313.98</v>
      </c>
      <c r="E4672" s="10">
        <v>47579.64</v>
      </c>
      <c r="F4672" s="10">
        <f>IFERROR(Table2[[#This Row],[Economic loss ($ million)]]*1000000 / Table2[[#This Row],[Total Waste (tons)]], NA())</f>
        <v>1005614.8309653932</v>
      </c>
      <c r="G4672" s="10" t="str">
        <f t="shared" si="72"/>
        <v>Medium</v>
      </c>
      <c r="H4672" s="10">
        <v>37.28</v>
      </c>
      <c r="I4672" s="10">
        <f>IFERROR(Table2[[#This Row],[Total Waste (tons)]] / (Table2[[#This Row],[Population (million)]]*1000), NA())</f>
        <v>7.5606801003531537E-2</v>
      </c>
      <c r="J4672" s="10">
        <v>625.79</v>
      </c>
      <c r="K4672" s="10">
        <f>IFERROR(Table2[[#This Row],[Total Waste (tons)]] * Table2[[#This Row],[Household waste (%)]], NA())</f>
        <v>2973683.6430000002</v>
      </c>
      <c r="L4672" s="10">
        <v>62.85</v>
      </c>
      <c r="M4672" s="10">
        <f>SUMIFS(Table2[Household waste (%)], Table2[Country], "Australia", Table2[Year], 2020)</f>
        <v>1412.17</v>
      </c>
      <c r="N4672" s="10">
        <f>COUNTIFS(Table2[Year], "USA")</f>
        <v>0</v>
      </c>
    </row>
    <row r="4673" spans="1:14" x14ac:dyDescent="0.35">
      <c r="A4673" s="11" t="s">
        <v>10</v>
      </c>
      <c r="B4673" s="12">
        <v>2023</v>
      </c>
      <c r="C4673" s="11" t="s">
        <v>19</v>
      </c>
      <c r="D4673" s="12">
        <v>26834.02</v>
      </c>
      <c r="E4673" s="13">
        <v>28019.55</v>
      </c>
      <c r="F4673" s="13">
        <f>IFERROR(Table2[[#This Row],[Economic loss ($ million)]]*1000000 / Table2[[#This Row],[Total Waste (tons)]], NA())</f>
        <v>1044180.1116642233</v>
      </c>
      <c r="G4673" s="13" t="str">
        <f t="shared" si="72"/>
        <v>Medium</v>
      </c>
      <c r="H4673" s="13">
        <v>134.12</v>
      </c>
      <c r="I4673" s="13">
        <f>IFERROR(Table2[[#This Row],[Total Waste (tons)]] / (Table2[[#This Row],[Population (million)]]*1000), NA())</f>
        <v>2.4247754504545208E-2</v>
      </c>
      <c r="J4673" s="13">
        <v>1106.6600000000001</v>
      </c>
      <c r="K4673" s="13">
        <f>IFERROR(Table2[[#This Row],[Total Waste (tons)]] * Table2[[#This Row],[Household waste (%)]], NA())</f>
        <v>1190357.1272</v>
      </c>
      <c r="L4673" s="13">
        <v>44.36</v>
      </c>
      <c r="M4673" s="10">
        <f>SUMIFS(Table2[Household waste (%)], Table2[Country], "Australia", Table2[Year], 2020)</f>
        <v>1412.17</v>
      </c>
      <c r="N4673" s="10">
        <f>COUNTIFS(Table2[Year], "USA")</f>
        <v>0</v>
      </c>
    </row>
    <row r="4674" spans="1:14" x14ac:dyDescent="0.35">
      <c r="A4674" s="8" t="s">
        <v>27</v>
      </c>
      <c r="B4674" s="9">
        <v>2018</v>
      </c>
      <c r="C4674" s="8" t="s">
        <v>22</v>
      </c>
      <c r="D4674" s="9">
        <v>10344.1</v>
      </c>
      <c r="E4674" s="10">
        <v>9857.6</v>
      </c>
      <c r="F4674" s="10">
        <f>IFERROR(Table2[[#This Row],[Economic loss ($ million)]]*1000000 / Table2[[#This Row],[Total Waste (tons)]], NA())</f>
        <v>952968.35877456714</v>
      </c>
      <c r="G4674" s="10" t="str">
        <f t="shared" ref="G4674:G4737" si="73">IF(F4674&gt;1100000,"High",IF(F4674&gt;=950000,"Medium","Low"))</f>
        <v>Medium</v>
      </c>
      <c r="H4674" s="10">
        <v>105.41</v>
      </c>
      <c r="I4674" s="10">
        <f>IFERROR(Table2[[#This Row],[Total Waste (tons)]] / (Table2[[#This Row],[Population (million)]]*1000), NA())</f>
        <v>7.9262097237653741E-3</v>
      </c>
      <c r="J4674" s="10">
        <v>1305.05</v>
      </c>
      <c r="K4674" s="10">
        <f>IFERROR(Table2[[#This Row],[Total Waste (tons)]] * Table2[[#This Row],[Household waste (%)]], NA())</f>
        <v>573683.78600000008</v>
      </c>
      <c r="L4674" s="10">
        <v>55.46</v>
      </c>
      <c r="M4674" s="10">
        <f>SUMIFS(Table2[Household waste (%)], Table2[Country], "Australia", Table2[Year], 2020)</f>
        <v>1412.17</v>
      </c>
      <c r="N4674" s="10">
        <f>COUNTIFS(Table2[Year], "USA")</f>
        <v>0</v>
      </c>
    </row>
    <row r="4675" spans="1:14" x14ac:dyDescent="0.35">
      <c r="A4675" s="11" t="s">
        <v>12</v>
      </c>
      <c r="B4675" s="12">
        <v>2023</v>
      </c>
      <c r="C4675" s="11" t="s">
        <v>20</v>
      </c>
      <c r="D4675" s="12">
        <v>45074.35</v>
      </c>
      <c r="E4675" s="13">
        <v>54083.25</v>
      </c>
      <c r="F4675" s="13">
        <f>IFERROR(Table2[[#This Row],[Economic loss ($ million)]]*1000000 / Table2[[#This Row],[Total Waste (tons)]], NA())</f>
        <v>1199867.552166587</v>
      </c>
      <c r="G4675" s="13" t="str">
        <f t="shared" si="73"/>
        <v>High</v>
      </c>
      <c r="H4675" s="13">
        <v>177.56</v>
      </c>
      <c r="I4675" s="13">
        <f>IFERROR(Table2[[#This Row],[Total Waste (tons)]] / (Table2[[#This Row],[Population (million)]]*1000), NA())</f>
        <v>8.3831182115756575E-2</v>
      </c>
      <c r="J4675" s="13">
        <v>537.67999999999995</v>
      </c>
      <c r="K4675" s="13">
        <f>IFERROR(Table2[[#This Row],[Total Waste (tons)]] * Table2[[#This Row],[Household waste (%)]], NA())</f>
        <v>1438322.5085</v>
      </c>
      <c r="L4675" s="13">
        <v>31.91</v>
      </c>
      <c r="M4675" s="10">
        <f>SUMIFS(Table2[Household waste (%)], Table2[Country], "Australia", Table2[Year], 2020)</f>
        <v>1412.17</v>
      </c>
      <c r="N4675" s="10">
        <f>COUNTIFS(Table2[Year], "USA")</f>
        <v>0</v>
      </c>
    </row>
    <row r="4676" spans="1:14" x14ac:dyDescent="0.35">
      <c r="A4676" s="8" t="s">
        <v>12</v>
      </c>
      <c r="B4676" s="9">
        <v>2022</v>
      </c>
      <c r="C4676" s="8" t="s">
        <v>9</v>
      </c>
      <c r="D4676" s="9">
        <v>29670.13</v>
      </c>
      <c r="E4676" s="10">
        <v>30742.73</v>
      </c>
      <c r="F4676" s="10">
        <f>IFERROR(Table2[[#This Row],[Economic loss ($ million)]]*1000000 / Table2[[#This Row],[Total Waste (tons)]], NA())</f>
        <v>1036150.8358743287</v>
      </c>
      <c r="G4676" s="10" t="str">
        <f t="shared" si="73"/>
        <v>Medium</v>
      </c>
      <c r="H4676" s="10">
        <v>172.11</v>
      </c>
      <c r="I4676" s="10">
        <f>IFERROR(Table2[[#This Row],[Total Waste (tons)]] / (Table2[[#This Row],[Population (million)]]*1000), NA())</f>
        <v>0.18321680869457824</v>
      </c>
      <c r="J4676" s="10">
        <v>161.94</v>
      </c>
      <c r="K4676" s="10">
        <f>IFERROR(Table2[[#This Row],[Total Waste (tons)]] * Table2[[#This Row],[Household waste (%)]], NA())</f>
        <v>1853789.7224000001</v>
      </c>
      <c r="L4676" s="10">
        <v>62.48</v>
      </c>
      <c r="M4676" s="10">
        <f>SUMIFS(Table2[Household waste (%)], Table2[Country], "Australia", Table2[Year], 2020)</f>
        <v>1412.17</v>
      </c>
      <c r="N4676" s="10">
        <f>COUNTIFS(Table2[Year], "USA")</f>
        <v>0</v>
      </c>
    </row>
    <row r="4677" spans="1:14" x14ac:dyDescent="0.35">
      <c r="A4677" s="11" t="s">
        <v>33</v>
      </c>
      <c r="B4677" s="12">
        <v>2019</v>
      </c>
      <c r="C4677" s="11" t="s">
        <v>20</v>
      </c>
      <c r="D4677" s="12">
        <v>8062.96</v>
      </c>
      <c r="E4677" s="13">
        <v>6608.43</v>
      </c>
      <c r="F4677" s="13">
        <f>IFERROR(Table2[[#This Row],[Economic loss ($ million)]]*1000000 / Table2[[#This Row],[Total Waste (tons)]], NA())</f>
        <v>819603.47068570356</v>
      </c>
      <c r="G4677" s="13" t="str">
        <f t="shared" si="73"/>
        <v>Low</v>
      </c>
      <c r="H4677" s="13">
        <v>139.07</v>
      </c>
      <c r="I4677" s="13">
        <f>IFERROR(Table2[[#This Row],[Total Waste (tons)]] / (Table2[[#This Row],[Population (million)]]*1000), NA())</f>
        <v>1.5222035530215786E-2</v>
      </c>
      <c r="J4677" s="13">
        <v>529.69000000000005</v>
      </c>
      <c r="K4677" s="13">
        <f>IFERROR(Table2[[#This Row],[Total Waste (tons)]] * Table2[[#This Row],[Household waste (%)]], NA())</f>
        <v>391859.85600000003</v>
      </c>
      <c r="L4677" s="13">
        <v>48.6</v>
      </c>
      <c r="M4677" s="10">
        <f>SUMIFS(Table2[Household waste (%)], Table2[Country], "Australia", Table2[Year], 2020)</f>
        <v>1412.17</v>
      </c>
      <c r="N4677" s="10">
        <f>COUNTIFS(Table2[Year], "USA")</f>
        <v>0</v>
      </c>
    </row>
    <row r="4678" spans="1:14" x14ac:dyDescent="0.35">
      <c r="A4678" s="8" t="s">
        <v>32</v>
      </c>
      <c r="B4678" s="9">
        <v>2024</v>
      </c>
      <c r="C4678" s="8" t="s">
        <v>11</v>
      </c>
      <c r="D4678" s="9">
        <v>9355.9699999999993</v>
      </c>
      <c r="E4678" s="10">
        <v>9822.33</v>
      </c>
      <c r="F4678" s="10">
        <f>IFERROR(Table2[[#This Row],[Economic loss ($ million)]]*1000000 / Table2[[#This Row],[Total Waste (tons)]], NA())</f>
        <v>1049846.2479037449</v>
      </c>
      <c r="G4678" s="10" t="str">
        <f t="shared" si="73"/>
        <v>Medium</v>
      </c>
      <c r="H4678" s="10">
        <v>86.16</v>
      </c>
      <c r="I4678" s="10">
        <f>IFERROR(Table2[[#This Row],[Total Waste (tons)]] / (Table2[[#This Row],[Population (million)]]*1000), NA())</f>
        <v>6.8726686402268361E-3</v>
      </c>
      <c r="J4678" s="10">
        <v>1361.33</v>
      </c>
      <c r="K4678" s="10">
        <f>IFERROR(Table2[[#This Row],[Total Waste (tons)]] * Table2[[#This Row],[Household waste (%)]], NA())</f>
        <v>398657.88169999997</v>
      </c>
      <c r="L4678" s="10">
        <v>42.61</v>
      </c>
      <c r="M4678" s="10">
        <f>SUMIFS(Table2[Household waste (%)], Table2[Country], "Australia", Table2[Year], 2020)</f>
        <v>1412.17</v>
      </c>
      <c r="N4678" s="10">
        <f>COUNTIFS(Table2[Year], "USA")</f>
        <v>0</v>
      </c>
    </row>
    <row r="4679" spans="1:14" x14ac:dyDescent="0.35">
      <c r="A4679" s="11" t="s">
        <v>27</v>
      </c>
      <c r="B4679" s="12">
        <v>2018</v>
      </c>
      <c r="C4679" s="11" t="s">
        <v>9</v>
      </c>
      <c r="D4679" s="12">
        <v>10249.280000000001</v>
      </c>
      <c r="E4679" s="13">
        <v>8745.2099999999991</v>
      </c>
      <c r="F4679" s="13">
        <f>IFERROR(Table2[[#This Row],[Economic loss ($ million)]]*1000000 / Table2[[#This Row],[Total Waste (tons)]], NA())</f>
        <v>853251.15520309715</v>
      </c>
      <c r="G4679" s="13" t="str">
        <f t="shared" si="73"/>
        <v>Low</v>
      </c>
      <c r="H4679" s="13">
        <v>23.77</v>
      </c>
      <c r="I4679" s="13">
        <f>IFERROR(Table2[[#This Row],[Total Waste (tons)]] / (Table2[[#This Row],[Population (million)]]*1000), NA())</f>
        <v>7.4043721373770067E-3</v>
      </c>
      <c r="J4679" s="13">
        <v>1384.22</v>
      </c>
      <c r="K4679" s="13">
        <f>IFERROR(Table2[[#This Row],[Total Waste (tons)]] * Table2[[#This Row],[Household waste (%)]], NA())</f>
        <v>409868.70720000006</v>
      </c>
      <c r="L4679" s="13">
        <v>39.99</v>
      </c>
      <c r="M4679" s="10">
        <f>SUMIFS(Table2[Household waste (%)], Table2[Country], "Australia", Table2[Year], 2020)</f>
        <v>1412.17</v>
      </c>
      <c r="N4679" s="10">
        <f>COUNTIFS(Table2[Year], "USA")</f>
        <v>0</v>
      </c>
    </row>
    <row r="4680" spans="1:14" x14ac:dyDescent="0.35">
      <c r="A4680" s="8" t="s">
        <v>8</v>
      </c>
      <c r="B4680" s="9">
        <v>2022</v>
      </c>
      <c r="C4680" s="8" t="s">
        <v>22</v>
      </c>
      <c r="D4680" s="9">
        <v>47030.67</v>
      </c>
      <c r="E4680" s="10">
        <v>42346.44</v>
      </c>
      <c r="F4680" s="10">
        <f>IFERROR(Table2[[#This Row],[Economic loss ($ million)]]*1000000 / Table2[[#This Row],[Total Waste (tons)]], NA())</f>
        <v>900400.52586960804</v>
      </c>
      <c r="G4680" s="10" t="str">
        <f t="shared" si="73"/>
        <v>Low</v>
      </c>
      <c r="H4680" s="10">
        <v>192.88</v>
      </c>
      <c r="I4680" s="10">
        <f>IFERROR(Table2[[#This Row],[Total Waste (tons)]] / (Table2[[#This Row],[Population (million)]]*1000), NA())</f>
        <v>5.3243071593533482E-2</v>
      </c>
      <c r="J4680" s="10">
        <v>883.32</v>
      </c>
      <c r="K4680" s="10">
        <f>IFERROR(Table2[[#This Row],[Total Waste (tons)]] * Table2[[#This Row],[Household waste (%)]], NA())</f>
        <v>1588225.7259000002</v>
      </c>
      <c r="L4680" s="10">
        <v>33.770000000000003</v>
      </c>
      <c r="M4680" s="10">
        <f>SUMIFS(Table2[Household waste (%)], Table2[Country], "Australia", Table2[Year], 2020)</f>
        <v>1412.17</v>
      </c>
      <c r="N4680" s="10">
        <f>COUNTIFS(Table2[Year], "USA")</f>
        <v>0</v>
      </c>
    </row>
    <row r="4681" spans="1:14" x14ac:dyDescent="0.35">
      <c r="A4681" s="11" t="s">
        <v>10</v>
      </c>
      <c r="B4681" s="12">
        <v>2021</v>
      </c>
      <c r="C4681" s="11" t="s">
        <v>13</v>
      </c>
      <c r="D4681" s="12">
        <v>3365.39</v>
      </c>
      <c r="E4681" s="13">
        <v>3278.78</v>
      </c>
      <c r="F4681" s="13">
        <f>IFERROR(Table2[[#This Row],[Economic loss ($ million)]]*1000000 / Table2[[#This Row],[Total Waste (tons)]], NA())</f>
        <v>974264.49831965985</v>
      </c>
      <c r="G4681" s="13" t="str">
        <f t="shared" si="73"/>
        <v>Medium</v>
      </c>
      <c r="H4681" s="13">
        <v>87.34</v>
      </c>
      <c r="I4681" s="13">
        <f>IFERROR(Table2[[#This Row],[Total Waste (tons)]] / (Table2[[#This Row],[Population (million)]]*1000), NA())</f>
        <v>1.6990912303731003E-2</v>
      </c>
      <c r="J4681" s="13">
        <v>198.07</v>
      </c>
      <c r="K4681" s="13">
        <f>IFERROR(Table2[[#This Row],[Total Waste (tons)]] * Table2[[#This Row],[Household waste (%)]], NA())</f>
        <v>231774.4093</v>
      </c>
      <c r="L4681" s="13">
        <v>68.87</v>
      </c>
      <c r="M4681" s="10">
        <f>SUMIFS(Table2[Household waste (%)], Table2[Country], "Australia", Table2[Year], 2020)</f>
        <v>1412.17</v>
      </c>
      <c r="N4681" s="10">
        <f>COUNTIFS(Table2[Year], "USA")</f>
        <v>0</v>
      </c>
    </row>
    <row r="4682" spans="1:14" x14ac:dyDescent="0.35">
      <c r="A4682" s="8" t="s">
        <v>30</v>
      </c>
      <c r="B4682" s="9">
        <v>2024</v>
      </c>
      <c r="C4682" s="8" t="s">
        <v>13</v>
      </c>
      <c r="D4682" s="9">
        <v>11269.07</v>
      </c>
      <c r="E4682" s="10">
        <v>13498.84</v>
      </c>
      <c r="F4682" s="10">
        <f>IFERROR(Table2[[#This Row],[Economic loss ($ million)]]*1000000 / Table2[[#This Row],[Total Waste (tons)]], NA())</f>
        <v>1197866.372291591</v>
      </c>
      <c r="G4682" s="10" t="str">
        <f t="shared" si="73"/>
        <v>High</v>
      </c>
      <c r="H4682" s="10">
        <v>38.35</v>
      </c>
      <c r="I4682" s="10">
        <f>IFERROR(Table2[[#This Row],[Total Waste (tons)]] / (Table2[[#This Row],[Population (million)]]*1000), NA())</f>
        <v>9.1570064600008123E-3</v>
      </c>
      <c r="J4682" s="10">
        <v>1230.6500000000001</v>
      </c>
      <c r="K4682" s="10">
        <f>IFERROR(Table2[[#This Row],[Total Waste (tons)]] * Table2[[#This Row],[Household waste (%)]], NA())</f>
        <v>353285.34450000001</v>
      </c>
      <c r="L4682" s="10">
        <v>31.35</v>
      </c>
      <c r="M4682" s="10">
        <f>SUMIFS(Table2[Household waste (%)], Table2[Country], "Australia", Table2[Year], 2020)</f>
        <v>1412.17</v>
      </c>
      <c r="N4682" s="10">
        <f>COUNTIFS(Table2[Year], "USA")</f>
        <v>0</v>
      </c>
    </row>
    <row r="4683" spans="1:14" x14ac:dyDescent="0.35">
      <c r="A4683" s="11" t="s">
        <v>35</v>
      </c>
      <c r="B4683" s="12">
        <v>2024</v>
      </c>
      <c r="C4683" s="11" t="s">
        <v>22</v>
      </c>
      <c r="D4683" s="12">
        <v>17898.72</v>
      </c>
      <c r="E4683" s="13">
        <v>14550.68</v>
      </c>
      <c r="F4683" s="13">
        <f>IFERROR(Table2[[#This Row],[Economic loss ($ million)]]*1000000 / Table2[[#This Row],[Total Waste (tons)]], NA())</f>
        <v>812945.28323813097</v>
      </c>
      <c r="G4683" s="13" t="str">
        <f t="shared" si="73"/>
        <v>Low</v>
      </c>
      <c r="H4683" s="13">
        <v>75.37</v>
      </c>
      <c r="I4683" s="13">
        <f>IFERROR(Table2[[#This Row],[Total Waste (tons)]] / (Table2[[#This Row],[Population (million)]]*1000), NA())</f>
        <v>3.2803166923246099E-2</v>
      </c>
      <c r="J4683" s="13">
        <v>545.64</v>
      </c>
      <c r="K4683" s="13">
        <f>IFERROR(Table2[[#This Row],[Total Waste (tons)]] * Table2[[#This Row],[Household waste (%)]], NA())</f>
        <v>908718.0144000001</v>
      </c>
      <c r="L4683" s="13">
        <v>50.77</v>
      </c>
      <c r="M4683" s="10">
        <f>SUMIFS(Table2[Household waste (%)], Table2[Country], "Australia", Table2[Year], 2020)</f>
        <v>1412.17</v>
      </c>
      <c r="N4683" s="10">
        <f>COUNTIFS(Table2[Year], "USA")</f>
        <v>0</v>
      </c>
    </row>
    <row r="4684" spans="1:14" x14ac:dyDescent="0.35">
      <c r="A4684" s="8" t="s">
        <v>10</v>
      </c>
      <c r="B4684" s="9">
        <v>2021</v>
      </c>
      <c r="C4684" s="8" t="s">
        <v>11</v>
      </c>
      <c r="D4684" s="9">
        <v>39451.22</v>
      </c>
      <c r="E4684" s="10">
        <v>41268.51</v>
      </c>
      <c r="F4684" s="10">
        <f>IFERROR(Table2[[#This Row],[Economic loss ($ million)]]*1000000 / Table2[[#This Row],[Total Waste (tons)]], NA())</f>
        <v>1046064.2281784948</v>
      </c>
      <c r="G4684" s="10" t="str">
        <f t="shared" si="73"/>
        <v>Medium</v>
      </c>
      <c r="H4684" s="10">
        <v>115.7</v>
      </c>
      <c r="I4684" s="10">
        <f>IFERROR(Table2[[#This Row],[Total Waste (tons)]] / (Table2[[#This Row],[Population (million)]]*1000), NA())</f>
        <v>5.6313834646568459E-2</v>
      </c>
      <c r="J4684" s="10">
        <v>700.56</v>
      </c>
      <c r="K4684" s="10">
        <f>IFERROR(Table2[[#This Row],[Total Waste (tons)]] * Table2[[#This Row],[Household waste (%)]], NA())</f>
        <v>1788718.3148000003</v>
      </c>
      <c r="L4684" s="10">
        <v>45.34</v>
      </c>
      <c r="M4684" s="10">
        <f>SUMIFS(Table2[Household waste (%)], Table2[Country], "Australia", Table2[Year], 2020)</f>
        <v>1412.17</v>
      </c>
      <c r="N4684" s="10">
        <f>COUNTIFS(Table2[Year], "USA")</f>
        <v>0</v>
      </c>
    </row>
    <row r="4685" spans="1:14" x14ac:dyDescent="0.35">
      <c r="A4685" s="11" t="s">
        <v>31</v>
      </c>
      <c r="B4685" s="12">
        <v>2018</v>
      </c>
      <c r="C4685" s="11" t="s">
        <v>19</v>
      </c>
      <c r="D4685" s="12">
        <v>27169.14</v>
      </c>
      <c r="E4685" s="13">
        <v>22294.880000000001</v>
      </c>
      <c r="F4685" s="13">
        <f>IFERROR(Table2[[#This Row],[Economic loss ($ million)]]*1000000 / Table2[[#This Row],[Total Waste (tons)]], NA())</f>
        <v>820595.71999702603</v>
      </c>
      <c r="G4685" s="13" t="str">
        <f t="shared" si="73"/>
        <v>Low</v>
      </c>
      <c r="H4685" s="13">
        <v>83.93</v>
      </c>
      <c r="I4685" s="13">
        <f>IFERROR(Table2[[#This Row],[Total Waste (tons)]] / (Table2[[#This Row],[Population (million)]]*1000), NA())</f>
        <v>5.0789135230119263E-2</v>
      </c>
      <c r="J4685" s="13">
        <v>534.94000000000005</v>
      </c>
      <c r="K4685" s="13">
        <f>IFERROR(Table2[[#This Row],[Total Waste (tons)]] * Table2[[#This Row],[Household waste (%)]], NA())</f>
        <v>1844784.6060000001</v>
      </c>
      <c r="L4685" s="13">
        <v>67.900000000000006</v>
      </c>
      <c r="M4685" s="10">
        <f>SUMIFS(Table2[Household waste (%)], Table2[Country], "Australia", Table2[Year], 2020)</f>
        <v>1412.17</v>
      </c>
      <c r="N4685" s="10">
        <f>COUNTIFS(Table2[Year], "USA")</f>
        <v>0</v>
      </c>
    </row>
    <row r="4686" spans="1:14" x14ac:dyDescent="0.35">
      <c r="A4686" s="8" t="s">
        <v>34</v>
      </c>
      <c r="B4686" s="9">
        <v>2024</v>
      </c>
      <c r="C4686" s="8" t="s">
        <v>22</v>
      </c>
      <c r="D4686" s="9">
        <v>17975.330000000002</v>
      </c>
      <c r="E4686" s="10">
        <v>19843.900000000001</v>
      </c>
      <c r="F4686" s="10">
        <f>IFERROR(Table2[[#This Row],[Economic loss ($ million)]]*1000000 / Table2[[#This Row],[Total Waste (tons)]], NA())</f>
        <v>1103951.9163208685</v>
      </c>
      <c r="G4686" s="10" t="str">
        <f t="shared" si="73"/>
        <v>High</v>
      </c>
      <c r="H4686" s="10">
        <v>167.86</v>
      </c>
      <c r="I4686" s="10">
        <f>IFERROR(Table2[[#This Row],[Total Waste (tons)]] / (Table2[[#This Row],[Population (million)]]*1000), NA())</f>
        <v>4.8374095104819832E-2</v>
      </c>
      <c r="J4686" s="10">
        <v>371.59</v>
      </c>
      <c r="K4686" s="10">
        <f>IFERROR(Table2[[#This Row],[Total Waste (tons)]] * Table2[[#This Row],[Household waste (%)]], NA())</f>
        <v>931301.84730000014</v>
      </c>
      <c r="L4686" s="10">
        <v>51.81</v>
      </c>
      <c r="M4686" s="10">
        <f>SUMIFS(Table2[Household waste (%)], Table2[Country], "Australia", Table2[Year], 2020)</f>
        <v>1412.17</v>
      </c>
      <c r="N4686" s="10">
        <f>COUNTIFS(Table2[Year], "USA")</f>
        <v>0</v>
      </c>
    </row>
    <row r="4687" spans="1:14" x14ac:dyDescent="0.35">
      <c r="A4687" s="11" t="s">
        <v>8</v>
      </c>
      <c r="B4687" s="12">
        <v>2021</v>
      </c>
      <c r="C4687" s="11" t="s">
        <v>19</v>
      </c>
      <c r="D4687" s="12">
        <v>4529.47</v>
      </c>
      <c r="E4687" s="13">
        <v>3756.14</v>
      </c>
      <c r="F4687" s="13">
        <f>IFERROR(Table2[[#This Row],[Economic loss ($ million)]]*1000000 / Table2[[#This Row],[Total Waste (tons)]], NA())</f>
        <v>829267.00033337227</v>
      </c>
      <c r="G4687" s="13" t="str">
        <f t="shared" si="73"/>
        <v>Low</v>
      </c>
      <c r="H4687" s="13">
        <v>66.14</v>
      </c>
      <c r="I4687" s="13">
        <f>IFERROR(Table2[[#This Row],[Total Waste (tons)]] / (Table2[[#This Row],[Population (million)]]*1000), NA())</f>
        <v>5.4628530766818633E-3</v>
      </c>
      <c r="J4687" s="13">
        <v>829.14</v>
      </c>
      <c r="K4687" s="13">
        <f>IFERROR(Table2[[#This Row],[Total Waste (tons)]] * Table2[[#This Row],[Household waste (%)]], NA())</f>
        <v>137152.35160000002</v>
      </c>
      <c r="L4687" s="13">
        <v>30.28</v>
      </c>
      <c r="M4687" s="10">
        <f>SUMIFS(Table2[Household waste (%)], Table2[Country], "Australia", Table2[Year], 2020)</f>
        <v>1412.17</v>
      </c>
      <c r="N4687" s="10">
        <f>COUNTIFS(Table2[Year], "USA")</f>
        <v>0</v>
      </c>
    </row>
    <row r="4688" spans="1:14" x14ac:dyDescent="0.35">
      <c r="A4688" s="8" t="s">
        <v>28</v>
      </c>
      <c r="B4688" s="9">
        <v>2024</v>
      </c>
      <c r="C4688" s="8" t="s">
        <v>13</v>
      </c>
      <c r="D4688" s="9">
        <v>46977.59</v>
      </c>
      <c r="E4688" s="10">
        <v>38449.129999999997</v>
      </c>
      <c r="F4688" s="10">
        <f>IFERROR(Table2[[#This Row],[Economic loss ($ million)]]*1000000 / Table2[[#This Row],[Total Waste (tons)]], NA())</f>
        <v>818456.84293298156</v>
      </c>
      <c r="G4688" s="10" t="str">
        <f t="shared" si="73"/>
        <v>Low</v>
      </c>
      <c r="H4688" s="10">
        <v>122.48</v>
      </c>
      <c r="I4688" s="10">
        <f>IFERROR(Table2[[#This Row],[Total Waste (tons)]] / (Table2[[#This Row],[Population (million)]]*1000), NA())</f>
        <v>0.17365662427916603</v>
      </c>
      <c r="J4688" s="10">
        <v>270.52</v>
      </c>
      <c r="K4688" s="10">
        <f>IFERROR(Table2[[#This Row],[Total Waste (tons)]] * Table2[[#This Row],[Household waste (%)]], NA())</f>
        <v>1420602.3215999999</v>
      </c>
      <c r="L4688" s="10">
        <v>30.24</v>
      </c>
      <c r="M4688" s="10">
        <f>SUMIFS(Table2[Household waste (%)], Table2[Country], "Australia", Table2[Year], 2020)</f>
        <v>1412.17</v>
      </c>
      <c r="N4688" s="10">
        <f>COUNTIFS(Table2[Year], "USA")</f>
        <v>0</v>
      </c>
    </row>
    <row r="4689" spans="1:14" x14ac:dyDescent="0.35">
      <c r="A4689" s="11" t="s">
        <v>28</v>
      </c>
      <c r="B4689" s="12">
        <v>2023</v>
      </c>
      <c r="C4689" s="11" t="s">
        <v>15</v>
      </c>
      <c r="D4689" s="12">
        <v>36629.83</v>
      </c>
      <c r="E4689" s="13">
        <v>41345.519999999997</v>
      </c>
      <c r="F4689" s="13">
        <f>IFERROR(Table2[[#This Row],[Economic loss ($ million)]]*1000000 / Table2[[#This Row],[Total Waste (tons)]], NA())</f>
        <v>1128739.0632170555</v>
      </c>
      <c r="G4689" s="13" t="str">
        <f t="shared" si="73"/>
        <v>High</v>
      </c>
      <c r="H4689" s="13">
        <v>170.98</v>
      </c>
      <c r="I4689" s="13">
        <f>IFERROR(Table2[[#This Row],[Total Waste (tons)]] / (Table2[[#This Row],[Population (million)]]*1000), NA())</f>
        <v>2.6260013334384793E-2</v>
      </c>
      <c r="J4689" s="13">
        <v>1394.89</v>
      </c>
      <c r="K4689" s="13">
        <f>IFERROR(Table2[[#This Row],[Total Waste (tons)]] * Table2[[#This Row],[Household waste (%)]], NA())</f>
        <v>1253106.4843000001</v>
      </c>
      <c r="L4689" s="13">
        <v>34.21</v>
      </c>
      <c r="M4689" s="10">
        <f>SUMIFS(Table2[Household waste (%)], Table2[Country], "Australia", Table2[Year], 2020)</f>
        <v>1412.17</v>
      </c>
      <c r="N4689" s="10">
        <f>COUNTIFS(Table2[Year], "USA")</f>
        <v>0</v>
      </c>
    </row>
    <row r="4690" spans="1:14" x14ac:dyDescent="0.35">
      <c r="A4690" s="8" t="s">
        <v>29</v>
      </c>
      <c r="B4690" s="9">
        <v>2023</v>
      </c>
      <c r="C4690" s="8" t="s">
        <v>11</v>
      </c>
      <c r="D4690" s="9">
        <v>44685.41</v>
      </c>
      <c r="E4690" s="10">
        <v>50697.78</v>
      </c>
      <c r="F4690" s="10">
        <f>IFERROR(Table2[[#This Row],[Economic loss ($ million)]]*1000000 / Table2[[#This Row],[Total Waste (tons)]], NA())</f>
        <v>1134548.838200209</v>
      </c>
      <c r="G4690" s="10" t="str">
        <f t="shared" si="73"/>
        <v>High</v>
      </c>
      <c r="H4690" s="10">
        <v>31.08</v>
      </c>
      <c r="I4690" s="10">
        <f>IFERROR(Table2[[#This Row],[Total Waste (tons)]] / (Table2[[#This Row],[Population (million)]]*1000), NA())</f>
        <v>6.7073053946143921E-2</v>
      </c>
      <c r="J4690" s="10">
        <v>666.22</v>
      </c>
      <c r="K4690" s="10">
        <f>IFERROR(Table2[[#This Row],[Total Waste (tons)]] * Table2[[#This Row],[Household waste (%)]], NA())</f>
        <v>1393737.9379000003</v>
      </c>
      <c r="L4690" s="10">
        <v>31.19</v>
      </c>
      <c r="M4690" s="10">
        <f>SUMIFS(Table2[Household waste (%)], Table2[Country], "Australia", Table2[Year], 2020)</f>
        <v>1412.17</v>
      </c>
      <c r="N4690" s="10">
        <f>COUNTIFS(Table2[Year], "USA")</f>
        <v>0</v>
      </c>
    </row>
    <row r="4691" spans="1:14" x14ac:dyDescent="0.35">
      <c r="A4691" s="11" t="s">
        <v>32</v>
      </c>
      <c r="B4691" s="12">
        <v>2020</v>
      </c>
      <c r="C4691" s="11" t="s">
        <v>20</v>
      </c>
      <c r="D4691" s="12">
        <v>33797.33</v>
      </c>
      <c r="E4691" s="13">
        <v>36879.699999999997</v>
      </c>
      <c r="F4691" s="13">
        <f>IFERROR(Table2[[#This Row],[Economic loss ($ million)]]*1000000 / Table2[[#This Row],[Total Waste (tons)]], NA())</f>
        <v>1091201.583083634</v>
      </c>
      <c r="G4691" s="13" t="str">
        <f t="shared" si="73"/>
        <v>Medium</v>
      </c>
      <c r="H4691" s="13">
        <v>128.13</v>
      </c>
      <c r="I4691" s="13">
        <f>IFERROR(Table2[[#This Row],[Total Waste (tons)]] / (Table2[[#This Row],[Population (million)]]*1000), NA())</f>
        <v>2.5002833385118443E-2</v>
      </c>
      <c r="J4691" s="13">
        <v>1351.74</v>
      </c>
      <c r="K4691" s="13">
        <f>IFERROR(Table2[[#This Row],[Total Waste (tons)]] * Table2[[#This Row],[Household waste (%)]], NA())</f>
        <v>1744956.1479000002</v>
      </c>
      <c r="L4691" s="13">
        <v>51.63</v>
      </c>
      <c r="M4691" s="10">
        <f>SUMIFS(Table2[Household waste (%)], Table2[Country], "Australia", Table2[Year], 2020)</f>
        <v>1412.17</v>
      </c>
      <c r="N4691" s="10">
        <f>COUNTIFS(Table2[Year], "USA")</f>
        <v>0</v>
      </c>
    </row>
    <row r="4692" spans="1:14" x14ac:dyDescent="0.35">
      <c r="A4692" s="8" t="s">
        <v>18</v>
      </c>
      <c r="B4692" s="9">
        <v>2021</v>
      </c>
      <c r="C4692" s="8" t="s">
        <v>20</v>
      </c>
      <c r="D4692" s="9">
        <v>33889.65</v>
      </c>
      <c r="E4692" s="10">
        <v>30737.74</v>
      </c>
      <c r="F4692" s="10">
        <f>IFERROR(Table2[[#This Row],[Economic loss ($ million)]]*1000000 / Table2[[#This Row],[Total Waste (tons)]], NA())</f>
        <v>906994.90847500635</v>
      </c>
      <c r="G4692" s="10" t="str">
        <f t="shared" si="73"/>
        <v>Low</v>
      </c>
      <c r="H4692" s="10">
        <v>31.08</v>
      </c>
      <c r="I4692" s="10">
        <f>IFERROR(Table2[[#This Row],[Total Waste (tons)]] / (Table2[[#This Row],[Population (million)]]*1000), NA())</f>
        <v>2.459514478554322E-2</v>
      </c>
      <c r="J4692" s="10">
        <v>1377.9</v>
      </c>
      <c r="K4692" s="10">
        <f>IFERROR(Table2[[#This Row],[Total Waste (tons)]] * Table2[[#This Row],[Household waste (%)]], NA())</f>
        <v>2178426.702</v>
      </c>
      <c r="L4692" s="10">
        <v>64.28</v>
      </c>
      <c r="M4692" s="10">
        <f>SUMIFS(Table2[Household waste (%)], Table2[Country], "Australia", Table2[Year], 2020)</f>
        <v>1412.17</v>
      </c>
      <c r="N4692" s="10">
        <f>COUNTIFS(Table2[Year], "USA")</f>
        <v>0</v>
      </c>
    </row>
    <row r="4693" spans="1:14" x14ac:dyDescent="0.35">
      <c r="A4693" s="11" t="s">
        <v>23</v>
      </c>
      <c r="B4693" s="12">
        <v>2019</v>
      </c>
      <c r="C4693" s="11" t="s">
        <v>20</v>
      </c>
      <c r="D4693" s="12">
        <v>32671.47</v>
      </c>
      <c r="E4693" s="13">
        <v>34088.46</v>
      </c>
      <c r="F4693" s="13">
        <f>IFERROR(Table2[[#This Row],[Economic loss ($ million)]]*1000000 / Table2[[#This Row],[Total Waste (tons)]], NA())</f>
        <v>1043370.867610181</v>
      </c>
      <c r="G4693" s="13" t="str">
        <f t="shared" si="73"/>
        <v>Medium</v>
      </c>
      <c r="H4693" s="13">
        <v>50.48</v>
      </c>
      <c r="I4693" s="13">
        <f>IFERROR(Table2[[#This Row],[Total Waste (tons)]] / (Table2[[#This Row],[Population (million)]]*1000), NA())</f>
        <v>4.5654136914327237E-2</v>
      </c>
      <c r="J4693" s="13">
        <v>715.63</v>
      </c>
      <c r="K4693" s="13">
        <f>IFERROR(Table2[[#This Row],[Total Waste (tons)]] * Table2[[#This Row],[Household waste (%)]], NA())</f>
        <v>1365667.446</v>
      </c>
      <c r="L4693" s="13">
        <v>41.8</v>
      </c>
      <c r="M4693" s="10">
        <f>SUMIFS(Table2[Household waste (%)], Table2[Country], "Australia", Table2[Year], 2020)</f>
        <v>1412.17</v>
      </c>
      <c r="N4693" s="10">
        <f>COUNTIFS(Table2[Year], "USA")</f>
        <v>0</v>
      </c>
    </row>
    <row r="4694" spans="1:14" x14ac:dyDescent="0.35">
      <c r="A4694" s="8" t="s">
        <v>27</v>
      </c>
      <c r="B4694" s="9">
        <v>2022</v>
      </c>
      <c r="C4694" s="8" t="s">
        <v>19</v>
      </c>
      <c r="D4694" s="9">
        <v>10015.200000000001</v>
      </c>
      <c r="E4694" s="10">
        <v>11946.25</v>
      </c>
      <c r="F4694" s="10">
        <f>IFERROR(Table2[[#This Row],[Economic loss ($ million)]]*1000000 / Table2[[#This Row],[Total Waste (tons)]], NA())</f>
        <v>1192811.9258726735</v>
      </c>
      <c r="G4694" s="10" t="str">
        <f t="shared" si="73"/>
        <v>High</v>
      </c>
      <c r="H4694" s="10">
        <v>23.9</v>
      </c>
      <c r="I4694" s="10">
        <f>IFERROR(Table2[[#This Row],[Total Waste (tons)]] / (Table2[[#This Row],[Population (million)]]*1000), NA())</f>
        <v>8.2065569203287475E-3</v>
      </c>
      <c r="J4694" s="10">
        <v>1220.3900000000001</v>
      </c>
      <c r="K4694" s="10">
        <f>IFERROR(Table2[[#This Row],[Total Waste (tons)]] * Table2[[#This Row],[Household waste (%)]], NA())</f>
        <v>567561.38400000008</v>
      </c>
      <c r="L4694" s="10">
        <v>56.67</v>
      </c>
      <c r="M4694" s="10">
        <f>SUMIFS(Table2[Household waste (%)], Table2[Country], "Australia", Table2[Year], 2020)</f>
        <v>1412.17</v>
      </c>
      <c r="N4694" s="10">
        <f>COUNTIFS(Table2[Year], "USA")</f>
        <v>0</v>
      </c>
    </row>
    <row r="4695" spans="1:14" x14ac:dyDescent="0.35">
      <c r="A4695" s="11" t="s">
        <v>16</v>
      </c>
      <c r="B4695" s="12">
        <v>2018</v>
      </c>
      <c r="C4695" s="11" t="s">
        <v>9</v>
      </c>
      <c r="D4695" s="12">
        <v>4019.68</v>
      </c>
      <c r="E4695" s="13">
        <v>3411.2</v>
      </c>
      <c r="F4695" s="13">
        <f>IFERROR(Table2[[#This Row],[Economic loss ($ million)]]*1000000 / Table2[[#This Row],[Total Waste (tons)]], NA())</f>
        <v>848624.76615053939</v>
      </c>
      <c r="G4695" s="13" t="str">
        <f t="shared" si="73"/>
        <v>Low</v>
      </c>
      <c r="H4695" s="13">
        <v>133.12</v>
      </c>
      <c r="I4695" s="13">
        <f>IFERROR(Table2[[#This Row],[Total Waste (tons)]] / (Table2[[#This Row],[Population (million)]]*1000), NA())</f>
        <v>9.9756297307358223E-3</v>
      </c>
      <c r="J4695" s="13">
        <v>402.95</v>
      </c>
      <c r="K4695" s="13">
        <f>IFERROR(Table2[[#This Row],[Total Waste (tons)]] * Table2[[#This Row],[Household waste (%)]], NA())</f>
        <v>177710.0528</v>
      </c>
      <c r="L4695" s="13">
        <v>44.21</v>
      </c>
      <c r="M4695" s="10">
        <f>SUMIFS(Table2[Household waste (%)], Table2[Country], "Australia", Table2[Year], 2020)</f>
        <v>1412.17</v>
      </c>
      <c r="N4695" s="10">
        <f>COUNTIFS(Table2[Year], "USA")</f>
        <v>0</v>
      </c>
    </row>
    <row r="4696" spans="1:14" x14ac:dyDescent="0.35">
      <c r="A4696" s="8" t="s">
        <v>24</v>
      </c>
      <c r="B4696" s="9">
        <v>2022</v>
      </c>
      <c r="C4696" s="8" t="s">
        <v>19</v>
      </c>
      <c r="D4696" s="9">
        <v>2912.45</v>
      </c>
      <c r="E4696" s="10">
        <v>3297.05</v>
      </c>
      <c r="F4696" s="10">
        <f>IFERROR(Table2[[#This Row],[Economic loss ($ million)]]*1000000 / Table2[[#This Row],[Total Waste (tons)]], NA())</f>
        <v>1132053.7691634193</v>
      </c>
      <c r="G4696" s="10" t="str">
        <f t="shared" si="73"/>
        <v>High</v>
      </c>
      <c r="H4696" s="10">
        <v>140.49</v>
      </c>
      <c r="I4696" s="10">
        <f>IFERROR(Table2[[#This Row],[Total Waste (tons)]] / (Table2[[#This Row],[Population (million)]]*1000), NA())</f>
        <v>3.5548028805077502E-3</v>
      </c>
      <c r="J4696" s="10">
        <v>819.3</v>
      </c>
      <c r="K4696" s="10">
        <f>IFERROR(Table2[[#This Row],[Total Waste (tons)]] * Table2[[#This Row],[Household waste (%)]], NA())</f>
        <v>91509.179000000004</v>
      </c>
      <c r="L4696" s="10">
        <v>31.42</v>
      </c>
      <c r="M4696" s="10">
        <f>SUMIFS(Table2[Household waste (%)], Table2[Country], "Australia", Table2[Year], 2020)</f>
        <v>1412.17</v>
      </c>
      <c r="N4696" s="10">
        <f>COUNTIFS(Table2[Year], "USA")</f>
        <v>0</v>
      </c>
    </row>
    <row r="4697" spans="1:14" x14ac:dyDescent="0.35">
      <c r="A4697" s="11" t="s">
        <v>21</v>
      </c>
      <c r="B4697" s="12">
        <v>2022</v>
      </c>
      <c r="C4697" s="11" t="s">
        <v>9</v>
      </c>
      <c r="D4697" s="12">
        <v>47424.14</v>
      </c>
      <c r="E4697" s="13">
        <v>52059.72</v>
      </c>
      <c r="F4697" s="13">
        <f>IFERROR(Table2[[#This Row],[Economic loss ($ million)]]*1000000 / Table2[[#This Row],[Total Waste (tons)]], NA())</f>
        <v>1097747.2654222089</v>
      </c>
      <c r="G4697" s="13" t="str">
        <f t="shared" si="73"/>
        <v>Medium</v>
      </c>
      <c r="H4697" s="13">
        <v>120.63</v>
      </c>
      <c r="I4697" s="13">
        <f>IFERROR(Table2[[#This Row],[Total Waste (tons)]] / (Table2[[#This Row],[Population (million)]]*1000), NA())</f>
        <v>5.826204575050984E-2</v>
      </c>
      <c r="J4697" s="13">
        <v>813.98</v>
      </c>
      <c r="K4697" s="13">
        <f>IFERROR(Table2[[#This Row],[Total Waste (tons)]] * Table2[[#This Row],[Household waste (%)]], NA())</f>
        <v>2643421.5636</v>
      </c>
      <c r="L4697" s="13">
        <v>55.74</v>
      </c>
      <c r="M4697" s="10">
        <f>SUMIFS(Table2[Household waste (%)], Table2[Country], "Australia", Table2[Year], 2020)</f>
        <v>1412.17</v>
      </c>
      <c r="N4697" s="10">
        <f>COUNTIFS(Table2[Year], "USA")</f>
        <v>0</v>
      </c>
    </row>
    <row r="4698" spans="1:14" x14ac:dyDescent="0.35">
      <c r="A4698" s="8" t="s">
        <v>18</v>
      </c>
      <c r="B4698" s="9">
        <v>2022</v>
      </c>
      <c r="C4698" s="8" t="s">
        <v>9</v>
      </c>
      <c r="D4698" s="9">
        <v>13833.1</v>
      </c>
      <c r="E4698" s="10">
        <v>15670.87</v>
      </c>
      <c r="F4698" s="10">
        <f>IFERROR(Table2[[#This Row],[Economic loss ($ million)]]*1000000 / Table2[[#This Row],[Total Waste (tons)]], NA())</f>
        <v>1132853.0842688913</v>
      </c>
      <c r="G4698" s="10" t="str">
        <f t="shared" si="73"/>
        <v>High</v>
      </c>
      <c r="H4698" s="10">
        <v>21.07</v>
      </c>
      <c r="I4698" s="10">
        <f>IFERROR(Table2[[#This Row],[Total Waste (tons)]] / (Table2[[#This Row],[Population (million)]]*1000), NA())</f>
        <v>1.4796658394660277E-2</v>
      </c>
      <c r="J4698" s="10">
        <v>934.88</v>
      </c>
      <c r="K4698" s="10">
        <f>IFERROR(Table2[[#This Row],[Total Waste (tons)]] * Table2[[#This Row],[Household waste (%)]], NA())</f>
        <v>674501.95600000001</v>
      </c>
      <c r="L4698" s="10">
        <v>48.76</v>
      </c>
      <c r="M4698" s="10">
        <f>SUMIFS(Table2[Household waste (%)], Table2[Country], "Australia", Table2[Year], 2020)</f>
        <v>1412.17</v>
      </c>
      <c r="N4698" s="10">
        <f>COUNTIFS(Table2[Year], "USA")</f>
        <v>0</v>
      </c>
    </row>
    <row r="4699" spans="1:14" x14ac:dyDescent="0.35">
      <c r="A4699" s="11" t="s">
        <v>18</v>
      </c>
      <c r="B4699" s="12">
        <v>2020</v>
      </c>
      <c r="C4699" s="11" t="s">
        <v>9</v>
      </c>
      <c r="D4699" s="12">
        <v>32583.11</v>
      </c>
      <c r="E4699" s="13">
        <v>32441.26</v>
      </c>
      <c r="F4699" s="13">
        <f>IFERROR(Table2[[#This Row],[Economic loss ($ million)]]*1000000 / Table2[[#This Row],[Total Waste (tons)]], NA())</f>
        <v>995646.51747485122</v>
      </c>
      <c r="G4699" s="13" t="str">
        <f t="shared" si="73"/>
        <v>Medium</v>
      </c>
      <c r="H4699" s="13">
        <v>24.79</v>
      </c>
      <c r="I4699" s="13">
        <f>IFERROR(Table2[[#This Row],[Total Waste (tons)]] / (Table2[[#This Row],[Population (million)]]*1000), NA())</f>
        <v>0.14662546125461254</v>
      </c>
      <c r="J4699" s="13">
        <v>222.22</v>
      </c>
      <c r="K4699" s="13">
        <f>IFERROR(Table2[[#This Row],[Total Waste (tons)]] * Table2[[#This Row],[Household waste (%)]], NA())</f>
        <v>1276606.2498000001</v>
      </c>
      <c r="L4699" s="13">
        <v>39.18</v>
      </c>
      <c r="M4699" s="10">
        <f>SUMIFS(Table2[Household waste (%)], Table2[Country], "Australia", Table2[Year], 2020)</f>
        <v>1412.17</v>
      </c>
      <c r="N4699" s="10">
        <f>COUNTIFS(Table2[Year], "USA")</f>
        <v>0</v>
      </c>
    </row>
    <row r="4700" spans="1:14" x14ac:dyDescent="0.35">
      <c r="A4700" s="8" t="s">
        <v>27</v>
      </c>
      <c r="B4700" s="9">
        <v>2021</v>
      </c>
      <c r="C4700" s="8" t="s">
        <v>19</v>
      </c>
      <c r="D4700" s="9">
        <v>29592.06</v>
      </c>
      <c r="E4700" s="10">
        <v>29260.03</v>
      </c>
      <c r="F4700" s="10">
        <f>IFERROR(Table2[[#This Row],[Economic loss ($ million)]]*1000000 / Table2[[#This Row],[Total Waste (tons)]], NA())</f>
        <v>988779.76051684131</v>
      </c>
      <c r="G4700" s="10" t="str">
        <f t="shared" si="73"/>
        <v>Medium</v>
      </c>
      <c r="H4700" s="10">
        <v>110.94</v>
      </c>
      <c r="I4700" s="10">
        <f>IFERROR(Table2[[#This Row],[Total Waste (tons)]] / (Table2[[#This Row],[Population (million)]]*1000), NA())</f>
        <v>3.5906593539932537E-2</v>
      </c>
      <c r="J4700" s="10">
        <v>824.14</v>
      </c>
      <c r="K4700" s="10">
        <f>IFERROR(Table2[[#This Row],[Total Waste (tons)]] * Table2[[#This Row],[Household waste (%)]], NA())</f>
        <v>2017882.5714</v>
      </c>
      <c r="L4700" s="10">
        <v>68.19</v>
      </c>
      <c r="M4700" s="10">
        <f>SUMIFS(Table2[Household waste (%)], Table2[Country], "Australia", Table2[Year], 2020)</f>
        <v>1412.17</v>
      </c>
      <c r="N4700" s="10">
        <f>COUNTIFS(Table2[Year], "USA")</f>
        <v>0</v>
      </c>
    </row>
    <row r="4701" spans="1:14" x14ac:dyDescent="0.35">
      <c r="A4701" s="11" t="s">
        <v>27</v>
      </c>
      <c r="B4701" s="12">
        <v>2024</v>
      </c>
      <c r="C4701" s="11" t="s">
        <v>13</v>
      </c>
      <c r="D4701" s="12">
        <v>40479.949999999997</v>
      </c>
      <c r="E4701" s="13">
        <v>45457.05</v>
      </c>
      <c r="F4701" s="13">
        <f>IFERROR(Table2[[#This Row],[Economic loss ($ million)]]*1000000 / Table2[[#This Row],[Total Waste (tons)]], NA())</f>
        <v>1122952.2269666835</v>
      </c>
      <c r="G4701" s="13" t="str">
        <f t="shared" si="73"/>
        <v>High</v>
      </c>
      <c r="H4701" s="13">
        <v>146.15</v>
      </c>
      <c r="I4701" s="13">
        <f>IFERROR(Table2[[#This Row],[Total Waste (tons)]] / (Table2[[#This Row],[Population (million)]]*1000), NA())</f>
        <v>5.270826822916666E-2</v>
      </c>
      <c r="J4701" s="13">
        <v>768</v>
      </c>
      <c r="K4701" s="13">
        <f>IFERROR(Table2[[#This Row],[Total Waste (tons)]] * Table2[[#This Row],[Household waste (%)]], NA())</f>
        <v>2012663.1139999998</v>
      </c>
      <c r="L4701" s="13">
        <v>49.72</v>
      </c>
      <c r="M4701" s="10">
        <f>SUMIFS(Table2[Household waste (%)], Table2[Country], "Australia", Table2[Year], 2020)</f>
        <v>1412.17</v>
      </c>
      <c r="N4701" s="10">
        <f>COUNTIFS(Table2[Year], "USA")</f>
        <v>0</v>
      </c>
    </row>
    <row r="4702" spans="1:14" x14ac:dyDescent="0.35">
      <c r="A4702" s="8" t="s">
        <v>26</v>
      </c>
      <c r="B4702" s="9">
        <v>2023</v>
      </c>
      <c r="C4702" s="8" t="s">
        <v>22</v>
      </c>
      <c r="D4702" s="9">
        <v>19435.29</v>
      </c>
      <c r="E4702" s="10">
        <v>17713.11</v>
      </c>
      <c r="F4702" s="10">
        <f>IFERROR(Table2[[#This Row],[Economic loss ($ million)]]*1000000 / Table2[[#This Row],[Total Waste (tons)]], NA())</f>
        <v>911389.02481002337</v>
      </c>
      <c r="G4702" s="10" t="str">
        <f t="shared" si="73"/>
        <v>Low</v>
      </c>
      <c r="H4702" s="10">
        <v>188.88</v>
      </c>
      <c r="I4702" s="10">
        <f>IFERROR(Table2[[#This Row],[Total Waste (tons)]] / (Table2[[#This Row],[Population (million)]]*1000), NA())</f>
        <v>0.22452969038817006</v>
      </c>
      <c r="J4702" s="10">
        <v>86.56</v>
      </c>
      <c r="K4702" s="10">
        <f>IFERROR(Table2[[#This Row],[Total Waste (tons)]] * Table2[[#This Row],[Household waste (%)]], NA())</f>
        <v>1359498.5355000002</v>
      </c>
      <c r="L4702" s="10">
        <v>69.95</v>
      </c>
      <c r="M4702" s="10">
        <f>SUMIFS(Table2[Household waste (%)], Table2[Country], "Australia", Table2[Year], 2020)</f>
        <v>1412.17</v>
      </c>
      <c r="N4702" s="10">
        <f>COUNTIFS(Table2[Year], "USA")</f>
        <v>0</v>
      </c>
    </row>
    <row r="4703" spans="1:14" x14ac:dyDescent="0.35">
      <c r="A4703" s="11" t="s">
        <v>33</v>
      </c>
      <c r="B4703" s="12">
        <v>2024</v>
      </c>
      <c r="C4703" s="11" t="s">
        <v>13</v>
      </c>
      <c r="D4703" s="12">
        <v>21718.22</v>
      </c>
      <c r="E4703" s="13">
        <v>25018.76</v>
      </c>
      <c r="F4703" s="13">
        <f>IFERROR(Table2[[#This Row],[Economic loss ($ million)]]*1000000 / Table2[[#This Row],[Total Waste (tons)]], NA())</f>
        <v>1151971.017882681</v>
      </c>
      <c r="G4703" s="13" t="str">
        <f t="shared" si="73"/>
        <v>High</v>
      </c>
      <c r="H4703" s="13">
        <v>147.72</v>
      </c>
      <c r="I4703" s="13">
        <f>IFERROR(Table2[[#This Row],[Total Waste (tons)]] / (Table2[[#This Row],[Population (million)]]*1000), NA())</f>
        <v>3.4229412599095337E-2</v>
      </c>
      <c r="J4703" s="13">
        <v>634.49</v>
      </c>
      <c r="K4703" s="13">
        <f>IFERROR(Table2[[#This Row],[Total Waste (tons)]] * Table2[[#This Row],[Household waste (%)]], NA())</f>
        <v>750581.68320000009</v>
      </c>
      <c r="L4703" s="13">
        <v>34.56</v>
      </c>
      <c r="M4703" s="10">
        <f>SUMIFS(Table2[Household waste (%)], Table2[Country], "Australia", Table2[Year], 2020)</f>
        <v>1412.17</v>
      </c>
      <c r="N4703" s="10">
        <f>COUNTIFS(Table2[Year], "USA")</f>
        <v>0</v>
      </c>
    </row>
    <row r="4704" spans="1:14" x14ac:dyDescent="0.35">
      <c r="A4704" s="8" t="s">
        <v>35</v>
      </c>
      <c r="B4704" s="9">
        <v>2024</v>
      </c>
      <c r="C4704" s="8" t="s">
        <v>25</v>
      </c>
      <c r="D4704" s="9">
        <v>33486.25</v>
      </c>
      <c r="E4704" s="10">
        <v>35017.71</v>
      </c>
      <c r="F4704" s="10">
        <f>IFERROR(Table2[[#This Row],[Economic loss ($ million)]]*1000000 / Table2[[#This Row],[Total Waste (tons)]], NA())</f>
        <v>1045733.995296577</v>
      </c>
      <c r="G4704" s="10" t="str">
        <f t="shared" si="73"/>
        <v>Medium</v>
      </c>
      <c r="H4704" s="10">
        <v>97.42</v>
      </c>
      <c r="I4704" s="10">
        <f>IFERROR(Table2[[#This Row],[Total Waste (tons)]] / (Table2[[#This Row],[Population (million)]]*1000), NA())</f>
        <v>0.16718047928107838</v>
      </c>
      <c r="J4704" s="10">
        <v>200.3</v>
      </c>
      <c r="K4704" s="10">
        <f>IFERROR(Table2[[#This Row],[Total Waste (tons)]] * Table2[[#This Row],[Household waste (%)]], NA())</f>
        <v>1834711.6375</v>
      </c>
      <c r="L4704" s="10">
        <v>54.79</v>
      </c>
      <c r="M4704" s="10">
        <f>SUMIFS(Table2[Household waste (%)], Table2[Country], "Australia", Table2[Year], 2020)</f>
        <v>1412.17</v>
      </c>
      <c r="N4704" s="10">
        <f>COUNTIFS(Table2[Year], "USA")</f>
        <v>0</v>
      </c>
    </row>
    <row r="4705" spans="1:14" x14ac:dyDescent="0.35">
      <c r="A4705" s="11" t="s">
        <v>12</v>
      </c>
      <c r="B4705" s="12">
        <v>2020</v>
      </c>
      <c r="C4705" s="11" t="s">
        <v>20</v>
      </c>
      <c r="D4705" s="12">
        <v>14355.23</v>
      </c>
      <c r="E4705" s="13">
        <v>13064.2</v>
      </c>
      <c r="F4705" s="13">
        <f>IFERROR(Table2[[#This Row],[Economic loss ($ million)]]*1000000 / Table2[[#This Row],[Total Waste (tons)]], NA())</f>
        <v>910065.5301238643</v>
      </c>
      <c r="G4705" s="13" t="str">
        <f t="shared" si="73"/>
        <v>Low</v>
      </c>
      <c r="H4705" s="13">
        <v>115.01</v>
      </c>
      <c r="I4705" s="13">
        <f>IFERROR(Table2[[#This Row],[Total Waste (tons)]] / (Table2[[#This Row],[Population (million)]]*1000), NA())</f>
        <v>0.3757913612565445</v>
      </c>
      <c r="J4705" s="13">
        <v>38.200000000000003</v>
      </c>
      <c r="K4705" s="13">
        <f>IFERROR(Table2[[#This Row],[Total Waste (tons)]] * Table2[[#This Row],[Household waste (%)]], NA())</f>
        <v>485350.32630000002</v>
      </c>
      <c r="L4705" s="13">
        <v>33.81</v>
      </c>
      <c r="M4705" s="10">
        <f>SUMIFS(Table2[Household waste (%)], Table2[Country], "Australia", Table2[Year], 2020)</f>
        <v>1412.17</v>
      </c>
      <c r="N4705" s="10">
        <f>COUNTIFS(Table2[Year], "USA")</f>
        <v>0</v>
      </c>
    </row>
    <row r="4706" spans="1:14" x14ac:dyDescent="0.35">
      <c r="A4706" s="8" t="s">
        <v>30</v>
      </c>
      <c r="B4706" s="9">
        <v>2022</v>
      </c>
      <c r="C4706" s="8" t="s">
        <v>15</v>
      </c>
      <c r="D4706" s="9">
        <v>4458.37</v>
      </c>
      <c r="E4706" s="10">
        <v>5320.8</v>
      </c>
      <c r="F4706" s="10">
        <f>IFERROR(Table2[[#This Row],[Economic loss ($ million)]]*1000000 / Table2[[#This Row],[Total Waste (tons)]], NA())</f>
        <v>1193440.6520768802</v>
      </c>
      <c r="G4706" s="10" t="str">
        <f t="shared" si="73"/>
        <v>High</v>
      </c>
      <c r="H4706" s="10">
        <v>107.31</v>
      </c>
      <c r="I4706" s="10">
        <f>IFERROR(Table2[[#This Row],[Total Waste (tons)]] / (Table2[[#This Row],[Population (million)]]*1000), NA())</f>
        <v>5.0213089459279865E-3</v>
      </c>
      <c r="J4706" s="10">
        <v>887.89</v>
      </c>
      <c r="K4706" s="10">
        <f>IFERROR(Table2[[#This Row],[Total Waste (tons)]] * Table2[[#This Row],[Household waste (%)]], NA())</f>
        <v>218861.38330000002</v>
      </c>
      <c r="L4706" s="10">
        <v>49.09</v>
      </c>
      <c r="M4706" s="10">
        <f>SUMIFS(Table2[Household waste (%)], Table2[Country], "Australia", Table2[Year], 2020)</f>
        <v>1412.17</v>
      </c>
      <c r="N4706" s="10">
        <f>COUNTIFS(Table2[Year], "USA")</f>
        <v>0</v>
      </c>
    </row>
    <row r="4707" spans="1:14" x14ac:dyDescent="0.35">
      <c r="A4707" s="11" t="s">
        <v>14</v>
      </c>
      <c r="B4707" s="12">
        <v>2021</v>
      </c>
      <c r="C4707" s="11" t="s">
        <v>19</v>
      </c>
      <c r="D4707" s="12">
        <v>36769.1</v>
      </c>
      <c r="E4707" s="13">
        <v>31633.83</v>
      </c>
      <c r="F4707" s="13">
        <f>IFERROR(Table2[[#This Row],[Economic loss ($ million)]]*1000000 / Table2[[#This Row],[Total Waste (tons)]], NA())</f>
        <v>860337.34848010971</v>
      </c>
      <c r="G4707" s="13" t="str">
        <f t="shared" si="73"/>
        <v>Low</v>
      </c>
      <c r="H4707" s="13">
        <v>170.35</v>
      </c>
      <c r="I4707" s="13">
        <f>IFERROR(Table2[[#This Row],[Total Waste (tons)]] / (Table2[[#This Row],[Population (million)]]*1000), NA())</f>
        <v>0.23065742425192898</v>
      </c>
      <c r="J4707" s="13">
        <v>159.41</v>
      </c>
      <c r="K4707" s="13">
        <f>IFERROR(Table2[[#This Row],[Total Waste (tons)]] * Table2[[#This Row],[Household waste (%)]], NA())</f>
        <v>1581806.682</v>
      </c>
      <c r="L4707" s="13">
        <v>43.02</v>
      </c>
      <c r="M4707" s="10">
        <f>SUMIFS(Table2[Household waste (%)], Table2[Country], "Australia", Table2[Year], 2020)</f>
        <v>1412.17</v>
      </c>
      <c r="N4707" s="10">
        <f>COUNTIFS(Table2[Year], "USA")</f>
        <v>0</v>
      </c>
    </row>
    <row r="4708" spans="1:14" x14ac:dyDescent="0.35">
      <c r="A4708" s="8" t="s">
        <v>23</v>
      </c>
      <c r="B4708" s="9">
        <v>2019</v>
      </c>
      <c r="C4708" s="8" t="s">
        <v>13</v>
      </c>
      <c r="D4708" s="9">
        <v>6464.98</v>
      </c>
      <c r="E4708" s="10">
        <v>6420.22</v>
      </c>
      <c r="F4708" s="10">
        <f>IFERROR(Table2[[#This Row],[Economic loss ($ million)]]*1000000 / Table2[[#This Row],[Total Waste (tons)]], NA())</f>
        <v>993076.54470702156</v>
      </c>
      <c r="G4708" s="10" t="str">
        <f t="shared" si="73"/>
        <v>Medium</v>
      </c>
      <c r="H4708" s="10">
        <v>185.61</v>
      </c>
      <c r="I4708" s="10">
        <f>IFERROR(Table2[[#This Row],[Total Waste (tons)]] / (Table2[[#This Row],[Population (million)]]*1000), NA())</f>
        <v>8.3440629839958688E-2</v>
      </c>
      <c r="J4708" s="10">
        <v>77.48</v>
      </c>
      <c r="K4708" s="10">
        <f>IFERROR(Table2[[#This Row],[Total Waste (tons)]] * Table2[[#This Row],[Household waste (%)]], NA())</f>
        <v>268296.67</v>
      </c>
      <c r="L4708" s="10">
        <v>41.5</v>
      </c>
      <c r="M4708" s="10">
        <f>SUMIFS(Table2[Household waste (%)], Table2[Country], "Australia", Table2[Year], 2020)</f>
        <v>1412.17</v>
      </c>
      <c r="N4708" s="10">
        <f>COUNTIFS(Table2[Year], "USA")</f>
        <v>0</v>
      </c>
    </row>
    <row r="4709" spans="1:14" x14ac:dyDescent="0.35">
      <c r="A4709" s="11" t="s">
        <v>28</v>
      </c>
      <c r="B4709" s="12">
        <v>2022</v>
      </c>
      <c r="C4709" s="11" t="s">
        <v>15</v>
      </c>
      <c r="D4709" s="12">
        <v>12988.33</v>
      </c>
      <c r="E4709" s="13">
        <v>14462.26</v>
      </c>
      <c r="F4709" s="13">
        <f>IFERROR(Table2[[#This Row],[Economic loss ($ million)]]*1000000 / Table2[[#This Row],[Total Waste (tons)]], NA())</f>
        <v>1113481.1018814582</v>
      </c>
      <c r="G4709" s="13" t="str">
        <f t="shared" si="73"/>
        <v>High</v>
      </c>
      <c r="H4709" s="13">
        <v>179.56</v>
      </c>
      <c r="I4709" s="13">
        <f>IFERROR(Table2[[#This Row],[Total Waste (tons)]] / (Table2[[#This Row],[Population (million)]]*1000), NA())</f>
        <v>1.7976678523480644E-2</v>
      </c>
      <c r="J4709" s="13">
        <v>722.51</v>
      </c>
      <c r="K4709" s="13">
        <f>IFERROR(Table2[[#This Row],[Total Waste (tons)]] * Table2[[#This Row],[Household waste (%)]], NA())</f>
        <v>449136.45139999996</v>
      </c>
      <c r="L4709" s="13">
        <v>34.58</v>
      </c>
      <c r="M4709" s="10">
        <f>SUMIFS(Table2[Household waste (%)], Table2[Country], "Australia", Table2[Year], 2020)</f>
        <v>1412.17</v>
      </c>
      <c r="N4709" s="10">
        <f>COUNTIFS(Table2[Year], "USA")</f>
        <v>0</v>
      </c>
    </row>
    <row r="4710" spans="1:14" x14ac:dyDescent="0.35">
      <c r="A4710" s="8" t="s">
        <v>29</v>
      </c>
      <c r="B4710" s="9">
        <v>2024</v>
      </c>
      <c r="C4710" s="8" t="s">
        <v>22</v>
      </c>
      <c r="D4710" s="9">
        <v>49203.54</v>
      </c>
      <c r="E4710" s="10">
        <v>48789.55</v>
      </c>
      <c r="F4710" s="10">
        <f>IFERROR(Table2[[#This Row],[Economic loss ($ million)]]*1000000 / Table2[[#This Row],[Total Waste (tons)]], NA())</f>
        <v>991586.17449069722</v>
      </c>
      <c r="G4710" s="10" t="str">
        <f t="shared" si="73"/>
        <v>Medium</v>
      </c>
      <c r="H4710" s="10">
        <v>157.65</v>
      </c>
      <c r="I4710" s="10">
        <f>IFERROR(Table2[[#This Row],[Total Waste (tons)]] / (Table2[[#This Row],[Population (million)]]*1000), NA())</f>
        <v>6.3896552171936891E-2</v>
      </c>
      <c r="J4710" s="10">
        <v>770.05</v>
      </c>
      <c r="K4710" s="10">
        <f>IFERROR(Table2[[#This Row],[Total Waste (tons)]] * Table2[[#This Row],[Household waste (%)]], NA())</f>
        <v>2821330.9836000004</v>
      </c>
      <c r="L4710" s="10">
        <v>57.34</v>
      </c>
      <c r="M4710" s="10">
        <f>SUMIFS(Table2[Household waste (%)], Table2[Country], "Australia", Table2[Year], 2020)</f>
        <v>1412.17</v>
      </c>
      <c r="N4710" s="10">
        <f>COUNTIFS(Table2[Year], "USA")</f>
        <v>0</v>
      </c>
    </row>
    <row r="4711" spans="1:14" x14ac:dyDescent="0.35">
      <c r="A4711" s="11" t="s">
        <v>33</v>
      </c>
      <c r="B4711" s="12">
        <v>2018</v>
      </c>
      <c r="C4711" s="11" t="s">
        <v>15</v>
      </c>
      <c r="D4711" s="12">
        <v>43998.58</v>
      </c>
      <c r="E4711" s="13">
        <v>48056.49</v>
      </c>
      <c r="F4711" s="13">
        <f>IFERROR(Table2[[#This Row],[Economic loss ($ million)]]*1000000 / Table2[[#This Row],[Total Waste (tons)]], NA())</f>
        <v>1092228.203728393</v>
      </c>
      <c r="G4711" s="13" t="str">
        <f t="shared" si="73"/>
        <v>Medium</v>
      </c>
      <c r="H4711" s="13">
        <v>21.23</v>
      </c>
      <c r="I4711" s="13">
        <f>IFERROR(Table2[[#This Row],[Total Waste (tons)]] / (Table2[[#This Row],[Population (million)]]*1000), NA())</f>
        <v>0.12342510098743267</v>
      </c>
      <c r="J4711" s="13">
        <v>356.48</v>
      </c>
      <c r="K4711" s="13">
        <f>IFERROR(Table2[[#This Row],[Total Waste (tons)]] * Table2[[#This Row],[Household waste (%)]], NA())</f>
        <v>1419834.1766000001</v>
      </c>
      <c r="L4711" s="13">
        <v>32.270000000000003</v>
      </c>
      <c r="M4711" s="10">
        <f>SUMIFS(Table2[Household waste (%)], Table2[Country], "Australia", Table2[Year], 2020)</f>
        <v>1412.17</v>
      </c>
      <c r="N4711" s="10">
        <f>COUNTIFS(Table2[Year], "USA")</f>
        <v>0</v>
      </c>
    </row>
    <row r="4712" spans="1:14" x14ac:dyDescent="0.35">
      <c r="A4712" s="8" t="s">
        <v>18</v>
      </c>
      <c r="B4712" s="9">
        <v>2022</v>
      </c>
      <c r="C4712" s="8" t="s">
        <v>13</v>
      </c>
      <c r="D4712" s="9">
        <v>33815.51</v>
      </c>
      <c r="E4712" s="10">
        <v>36419.480000000003</v>
      </c>
      <c r="F4712" s="10">
        <f>IFERROR(Table2[[#This Row],[Economic loss ($ million)]]*1000000 / Table2[[#This Row],[Total Waste (tons)]], NA())</f>
        <v>1077005.1967277736</v>
      </c>
      <c r="G4712" s="10" t="str">
        <f t="shared" si="73"/>
        <v>Medium</v>
      </c>
      <c r="H4712" s="10">
        <v>51.61</v>
      </c>
      <c r="I4712" s="10">
        <f>IFERROR(Table2[[#This Row],[Total Waste (tons)]] / (Table2[[#This Row],[Population (million)]]*1000), NA())</f>
        <v>2.64837489427023E-2</v>
      </c>
      <c r="J4712" s="10">
        <v>1276.8399999999999</v>
      </c>
      <c r="K4712" s="10">
        <f>IFERROR(Table2[[#This Row],[Total Waste (tons)]] * Table2[[#This Row],[Household waste (%)]], NA())</f>
        <v>1765169.6220000002</v>
      </c>
      <c r="L4712" s="10">
        <v>52.2</v>
      </c>
      <c r="M4712" s="10">
        <f>SUMIFS(Table2[Household waste (%)], Table2[Country], "Australia", Table2[Year], 2020)</f>
        <v>1412.17</v>
      </c>
      <c r="N4712" s="10">
        <f>COUNTIFS(Table2[Year], "USA")</f>
        <v>0</v>
      </c>
    </row>
    <row r="4713" spans="1:14" x14ac:dyDescent="0.35">
      <c r="A4713" s="11" t="s">
        <v>23</v>
      </c>
      <c r="B4713" s="12">
        <v>2021</v>
      </c>
      <c r="C4713" s="11" t="s">
        <v>15</v>
      </c>
      <c r="D4713" s="12">
        <v>9704.27</v>
      </c>
      <c r="E4713" s="13">
        <v>10030.84</v>
      </c>
      <c r="F4713" s="13">
        <f>IFERROR(Table2[[#This Row],[Economic loss ($ million)]]*1000000 / Table2[[#This Row],[Total Waste (tons)]], NA())</f>
        <v>1033652.1964042633</v>
      </c>
      <c r="G4713" s="13" t="str">
        <f t="shared" si="73"/>
        <v>Medium</v>
      </c>
      <c r="H4713" s="13">
        <v>48.19</v>
      </c>
      <c r="I4713" s="13">
        <f>IFERROR(Table2[[#This Row],[Total Waste (tons)]] / (Table2[[#This Row],[Population (million)]]*1000), NA())</f>
        <v>4.3419552572706938E-2</v>
      </c>
      <c r="J4713" s="13">
        <v>223.5</v>
      </c>
      <c r="K4713" s="13">
        <f>IFERROR(Table2[[#This Row],[Total Waste (tons)]] * Table2[[#This Row],[Household waste (%)]], NA())</f>
        <v>369150.43080000003</v>
      </c>
      <c r="L4713" s="13">
        <v>38.04</v>
      </c>
      <c r="M4713" s="10">
        <f>SUMIFS(Table2[Household waste (%)], Table2[Country], "Australia", Table2[Year], 2020)</f>
        <v>1412.17</v>
      </c>
      <c r="N4713" s="10">
        <f>COUNTIFS(Table2[Year], "USA")</f>
        <v>0</v>
      </c>
    </row>
    <row r="4714" spans="1:14" x14ac:dyDescent="0.35">
      <c r="A4714" s="8" t="s">
        <v>14</v>
      </c>
      <c r="B4714" s="9">
        <v>2020</v>
      </c>
      <c r="C4714" s="8" t="s">
        <v>19</v>
      </c>
      <c r="D4714" s="9">
        <v>49271.3</v>
      </c>
      <c r="E4714" s="10">
        <v>46555.07</v>
      </c>
      <c r="F4714" s="10">
        <f>IFERROR(Table2[[#This Row],[Economic loss ($ million)]]*1000000 / Table2[[#This Row],[Total Waste (tons)]], NA())</f>
        <v>944871.96400338528</v>
      </c>
      <c r="G4714" s="10" t="str">
        <f t="shared" si="73"/>
        <v>Low</v>
      </c>
      <c r="H4714" s="10">
        <v>105.22</v>
      </c>
      <c r="I4714" s="10">
        <f>IFERROR(Table2[[#This Row],[Total Waste (tons)]] / (Table2[[#This Row],[Population (million)]]*1000), NA())</f>
        <v>5.2162677197031458E-2</v>
      </c>
      <c r="J4714" s="10">
        <v>944.57</v>
      </c>
      <c r="K4714" s="10">
        <f>IFERROR(Table2[[#This Row],[Total Waste (tons)]] * Table2[[#This Row],[Household waste (%)]], NA())</f>
        <v>2349255.5840000003</v>
      </c>
      <c r="L4714" s="10">
        <v>47.68</v>
      </c>
      <c r="M4714" s="10">
        <f>SUMIFS(Table2[Household waste (%)], Table2[Country], "Australia", Table2[Year], 2020)</f>
        <v>1412.17</v>
      </c>
      <c r="N4714" s="10">
        <f>COUNTIFS(Table2[Year], "USA")</f>
        <v>0</v>
      </c>
    </row>
    <row r="4715" spans="1:14" x14ac:dyDescent="0.35">
      <c r="A4715" s="11" t="s">
        <v>24</v>
      </c>
      <c r="B4715" s="12">
        <v>2020</v>
      </c>
      <c r="C4715" s="11" t="s">
        <v>19</v>
      </c>
      <c r="D4715" s="12">
        <v>10437.43</v>
      </c>
      <c r="E4715" s="13">
        <v>8905.98</v>
      </c>
      <c r="F4715" s="13">
        <f>IFERROR(Table2[[#This Row],[Economic loss ($ million)]]*1000000 / Table2[[#This Row],[Total Waste (tons)]], NA())</f>
        <v>853273.26746143447</v>
      </c>
      <c r="G4715" s="13" t="str">
        <f t="shared" si="73"/>
        <v>Low</v>
      </c>
      <c r="H4715" s="13">
        <v>130.87</v>
      </c>
      <c r="I4715" s="13">
        <f>IFERROR(Table2[[#This Row],[Total Waste (tons)]] / (Table2[[#This Row],[Population (million)]]*1000), NA())</f>
        <v>1.0967143007250183E-2</v>
      </c>
      <c r="J4715" s="13">
        <v>951.7</v>
      </c>
      <c r="K4715" s="13">
        <f>IFERROR(Table2[[#This Row],[Total Waste (tons)]] * Table2[[#This Row],[Household waste (%)]], NA())</f>
        <v>513104.0588</v>
      </c>
      <c r="L4715" s="13">
        <v>49.16</v>
      </c>
      <c r="M4715" s="10">
        <f>SUMIFS(Table2[Household waste (%)], Table2[Country], "Australia", Table2[Year], 2020)</f>
        <v>1412.17</v>
      </c>
      <c r="N4715" s="10">
        <f>COUNTIFS(Table2[Year], "USA")</f>
        <v>0</v>
      </c>
    </row>
    <row r="4716" spans="1:14" x14ac:dyDescent="0.35">
      <c r="A4716" s="8" t="s">
        <v>18</v>
      </c>
      <c r="B4716" s="9">
        <v>2021</v>
      </c>
      <c r="C4716" s="8" t="s">
        <v>11</v>
      </c>
      <c r="D4716" s="9">
        <v>34322.22</v>
      </c>
      <c r="E4716" s="10">
        <v>39582.089999999997</v>
      </c>
      <c r="F4716" s="10">
        <f>IFERROR(Table2[[#This Row],[Economic loss ($ million)]]*1000000 / Table2[[#This Row],[Total Waste (tons)]], NA())</f>
        <v>1153249.7023793915</v>
      </c>
      <c r="G4716" s="10" t="str">
        <f t="shared" si="73"/>
        <v>High</v>
      </c>
      <c r="H4716" s="10">
        <v>64.75</v>
      </c>
      <c r="I4716" s="10">
        <f>IFERROR(Table2[[#This Row],[Total Waste (tons)]] / (Table2[[#This Row],[Population (million)]]*1000), NA())</f>
        <v>2.7358192180463117E-2</v>
      </c>
      <c r="J4716" s="10">
        <v>1254.55</v>
      </c>
      <c r="K4716" s="10">
        <f>IFERROR(Table2[[#This Row],[Total Waste (tons)]] * Table2[[#This Row],[Household waste (%)]], NA())</f>
        <v>1764848.5524000002</v>
      </c>
      <c r="L4716" s="10">
        <v>51.42</v>
      </c>
      <c r="M4716" s="10">
        <f>SUMIFS(Table2[Household waste (%)], Table2[Country], "Australia", Table2[Year], 2020)</f>
        <v>1412.17</v>
      </c>
      <c r="N4716" s="10">
        <f>COUNTIFS(Table2[Year], "USA")</f>
        <v>0</v>
      </c>
    </row>
    <row r="4717" spans="1:14" x14ac:dyDescent="0.35">
      <c r="A4717" s="11" t="s">
        <v>35</v>
      </c>
      <c r="B4717" s="12">
        <v>2023</v>
      </c>
      <c r="C4717" s="11" t="s">
        <v>11</v>
      </c>
      <c r="D4717" s="12">
        <v>16263.94</v>
      </c>
      <c r="E4717" s="13">
        <v>13066.74</v>
      </c>
      <c r="F4717" s="13">
        <f>IFERROR(Table2[[#This Row],[Economic loss ($ million)]]*1000000 / Table2[[#This Row],[Total Waste (tons)]], NA())</f>
        <v>803417.86799508601</v>
      </c>
      <c r="G4717" s="13" t="str">
        <f t="shared" si="73"/>
        <v>Low</v>
      </c>
      <c r="H4717" s="13">
        <v>146.13999999999999</v>
      </c>
      <c r="I4717" s="13">
        <f>IFERROR(Table2[[#This Row],[Total Waste (tons)]] / (Table2[[#This Row],[Population (million)]]*1000), NA())</f>
        <v>3.0532289554704516E-2</v>
      </c>
      <c r="J4717" s="13">
        <v>532.67999999999995</v>
      </c>
      <c r="K4717" s="13">
        <f>IFERROR(Table2[[#This Row],[Total Waste (tons)]] * Table2[[#This Row],[Household waste (%)]], NA())</f>
        <v>660803.88220000011</v>
      </c>
      <c r="L4717" s="13">
        <v>40.630000000000003</v>
      </c>
      <c r="M4717" s="10">
        <f>SUMIFS(Table2[Household waste (%)], Table2[Country], "Australia", Table2[Year], 2020)</f>
        <v>1412.17</v>
      </c>
      <c r="N4717" s="10">
        <f>COUNTIFS(Table2[Year], "USA")</f>
        <v>0</v>
      </c>
    </row>
    <row r="4718" spans="1:14" x14ac:dyDescent="0.35">
      <c r="A4718" s="8" t="s">
        <v>30</v>
      </c>
      <c r="B4718" s="9">
        <v>2021</v>
      </c>
      <c r="C4718" s="8" t="s">
        <v>15</v>
      </c>
      <c r="D4718" s="9">
        <v>33599.83</v>
      </c>
      <c r="E4718" s="10">
        <v>39763.83</v>
      </c>
      <c r="F4718" s="10">
        <f>IFERROR(Table2[[#This Row],[Economic loss ($ million)]]*1000000 / Table2[[#This Row],[Total Waste (tons)]], NA())</f>
        <v>1183453.3091387665</v>
      </c>
      <c r="G4718" s="10" t="str">
        <f t="shared" si="73"/>
        <v>High</v>
      </c>
      <c r="H4718" s="10">
        <v>169.44</v>
      </c>
      <c r="I4718" s="10">
        <f>IFERROR(Table2[[#This Row],[Total Waste (tons)]] / (Table2[[#This Row],[Population (million)]]*1000), NA())</f>
        <v>4.11863569502329E-2</v>
      </c>
      <c r="J4718" s="10">
        <v>815.8</v>
      </c>
      <c r="K4718" s="10">
        <f>IFERROR(Table2[[#This Row],[Total Waste (tons)]] * Table2[[#This Row],[Household waste (%)]], NA())</f>
        <v>1462936.5982000001</v>
      </c>
      <c r="L4718" s="10">
        <v>43.54</v>
      </c>
      <c r="M4718" s="10">
        <f>SUMIFS(Table2[Household waste (%)], Table2[Country], "Australia", Table2[Year], 2020)</f>
        <v>1412.17</v>
      </c>
      <c r="N4718" s="10">
        <f>COUNTIFS(Table2[Year], "USA")</f>
        <v>0</v>
      </c>
    </row>
    <row r="4719" spans="1:14" x14ac:dyDescent="0.35">
      <c r="A4719" s="11" t="s">
        <v>32</v>
      </c>
      <c r="B4719" s="12">
        <v>2018</v>
      </c>
      <c r="C4719" s="11" t="s">
        <v>15</v>
      </c>
      <c r="D4719" s="12">
        <v>9308.2199999999993</v>
      </c>
      <c r="E4719" s="13">
        <v>7605.26</v>
      </c>
      <c r="F4719" s="13">
        <f>IFERROR(Table2[[#This Row],[Economic loss ($ million)]]*1000000 / Table2[[#This Row],[Total Waste (tons)]], NA())</f>
        <v>817047.72770733829</v>
      </c>
      <c r="G4719" s="13" t="str">
        <f t="shared" si="73"/>
        <v>Low</v>
      </c>
      <c r="H4719" s="13">
        <v>129.57</v>
      </c>
      <c r="I4719" s="13">
        <f>IFERROR(Table2[[#This Row],[Total Waste (tons)]] / (Table2[[#This Row],[Population (million)]]*1000), NA())</f>
        <v>1.0800779754238172E-2</v>
      </c>
      <c r="J4719" s="13">
        <v>861.81</v>
      </c>
      <c r="K4719" s="13">
        <f>IFERROR(Table2[[#This Row],[Total Waste (tons)]] * Table2[[#This Row],[Household waste (%)]], NA())</f>
        <v>513999.90839999996</v>
      </c>
      <c r="L4719" s="13">
        <v>55.22</v>
      </c>
      <c r="M4719" s="10">
        <f>SUMIFS(Table2[Household waste (%)], Table2[Country], "Australia", Table2[Year], 2020)</f>
        <v>1412.17</v>
      </c>
      <c r="N4719" s="10">
        <f>COUNTIFS(Table2[Year], "USA")</f>
        <v>0</v>
      </c>
    </row>
    <row r="4720" spans="1:14" x14ac:dyDescent="0.35">
      <c r="A4720" s="8" t="s">
        <v>31</v>
      </c>
      <c r="B4720" s="9">
        <v>2020</v>
      </c>
      <c r="C4720" s="8" t="s">
        <v>13</v>
      </c>
      <c r="D4720" s="9">
        <v>47506.32</v>
      </c>
      <c r="E4720" s="10">
        <v>44077.62</v>
      </c>
      <c r="F4720" s="10">
        <f>IFERROR(Table2[[#This Row],[Economic loss ($ million)]]*1000000 / Table2[[#This Row],[Total Waste (tons)]], NA())</f>
        <v>927826.44498668809</v>
      </c>
      <c r="G4720" s="10" t="str">
        <f t="shared" si="73"/>
        <v>Low</v>
      </c>
      <c r="H4720" s="10">
        <v>174.74</v>
      </c>
      <c r="I4720" s="10">
        <f>IFERROR(Table2[[#This Row],[Total Waste (tons)]] / (Table2[[#This Row],[Population (million)]]*1000), NA())</f>
        <v>3.563223425639795E-2</v>
      </c>
      <c r="J4720" s="10">
        <v>1333.24</v>
      </c>
      <c r="K4720" s="10">
        <f>IFERROR(Table2[[#This Row],[Total Waste (tons)]] * Table2[[#This Row],[Household waste (%)]], NA())</f>
        <v>3206201.5367999999</v>
      </c>
      <c r="L4720" s="10">
        <v>67.489999999999995</v>
      </c>
      <c r="M4720" s="10">
        <f>SUMIFS(Table2[Household waste (%)], Table2[Country], "Australia", Table2[Year], 2020)</f>
        <v>1412.17</v>
      </c>
      <c r="N4720" s="10">
        <f>COUNTIFS(Table2[Year], "USA")</f>
        <v>0</v>
      </c>
    </row>
    <row r="4721" spans="1:14" x14ac:dyDescent="0.35">
      <c r="A4721" s="11" t="s">
        <v>14</v>
      </c>
      <c r="B4721" s="12">
        <v>2019</v>
      </c>
      <c r="C4721" s="11" t="s">
        <v>15</v>
      </c>
      <c r="D4721" s="12">
        <v>15275.11</v>
      </c>
      <c r="E4721" s="13">
        <v>14852.28</v>
      </c>
      <c r="F4721" s="13">
        <f>IFERROR(Table2[[#This Row],[Economic loss ($ million)]]*1000000 / Table2[[#This Row],[Total Waste (tons)]], NA())</f>
        <v>972319.0209432207</v>
      </c>
      <c r="G4721" s="13" t="str">
        <f t="shared" si="73"/>
        <v>Medium</v>
      </c>
      <c r="H4721" s="13">
        <v>47.19</v>
      </c>
      <c r="I4721" s="13">
        <f>IFERROR(Table2[[#This Row],[Total Waste (tons)]] / (Table2[[#This Row],[Population (million)]]*1000), NA())</f>
        <v>4.5930510869892055E-2</v>
      </c>
      <c r="J4721" s="13">
        <v>332.57</v>
      </c>
      <c r="K4721" s="13">
        <f>IFERROR(Table2[[#This Row],[Total Waste (tons)]] * Table2[[#This Row],[Household waste (%)]], NA())</f>
        <v>785598.90730000008</v>
      </c>
      <c r="L4721" s="13">
        <v>51.43</v>
      </c>
      <c r="M4721" s="10">
        <f>SUMIFS(Table2[Household waste (%)], Table2[Country], "Australia", Table2[Year], 2020)</f>
        <v>1412.17</v>
      </c>
      <c r="N4721" s="10">
        <f>COUNTIFS(Table2[Year], "USA")</f>
        <v>0</v>
      </c>
    </row>
    <row r="4722" spans="1:14" x14ac:dyDescent="0.35">
      <c r="A4722" s="8" t="s">
        <v>33</v>
      </c>
      <c r="B4722" s="9">
        <v>2018</v>
      </c>
      <c r="C4722" s="8" t="s">
        <v>22</v>
      </c>
      <c r="D4722" s="9">
        <v>4339.55</v>
      </c>
      <c r="E4722" s="10">
        <v>3612.6</v>
      </c>
      <c r="F4722" s="10">
        <f>IFERROR(Table2[[#This Row],[Economic loss ($ million)]]*1000000 / Table2[[#This Row],[Total Waste (tons)]], NA())</f>
        <v>832482.63068751362</v>
      </c>
      <c r="G4722" s="10" t="str">
        <f t="shared" si="73"/>
        <v>Low</v>
      </c>
      <c r="H4722" s="10">
        <v>89.44</v>
      </c>
      <c r="I4722" s="10">
        <f>IFERROR(Table2[[#This Row],[Total Waste (tons)]] / (Table2[[#This Row],[Population (million)]]*1000), NA())</f>
        <v>2.7127273863849471E-2</v>
      </c>
      <c r="J4722" s="10">
        <v>159.97</v>
      </c>
      <c r="K4722" s="10">
        <f>IFERROR(Table2[[#This Row],[Total Waste (tons)]] * Table2[[#This Row],[Household waste (%)]], NA())</f>
        <v>212507.7635</v>
      </c>
      <c r="L4722" s="10">
        <v>48.97</v>
      </c>
      <c r="M4722" s="10">
        <f>SUMIFS(Table2[Household waste (%)], Table2[Country], "Australia", Table2[Year], 2020)</f>
        <v>1412.17</v>
      </c>
      <c r="N4722" s="10">
        <f>COUNTIFS(Table2[Year], "USA")</f>
        <v>0</v>
      </c>
    </row>
    <row r="4723" spans="1:14" x14ac:dyDescent="0.35">
      <c r="A4723" s="11" t="s">
        <v>10</v>
      </c>
      <c r="B4723" s="12">
        <v>2018</v>
      </c>
      <c r="C4723" s="11" t="s">
        <v>15</v>
      </c>
      <c r="D4723" s="12">
        <v>46852.41</v>
      </c>
      <c r="E4723" s="13">
        <v>43412.14</v>
      </c>
      <c r="F4723" s="13">
        <f>IFERROR(Table2[[#This Row],[Economic loss ($ million)]]*1000000 / Table2[[#This Row],[Total Waste (tons)]], NA())</f>
        <v>926572.18700169306</v>
      </c>
      <c r="G4723" s="13" t="str">
        <f t="shared" si="73"/>
        <v>Low</v>
      </c>
      <c r="H4723" s="13">
        <v>175.62</v>
      </c>
      <c r="I4723" s="13">
        <f>IFERROR(Table2[[#This Row],[Total Waste (tons)]] / (Table2[[#This Row],[Population (million)]]*1000), NA())</f>
        <v>4.054028727178334E-2</v>
      </c>
      <c r="J4723" s="13">
        <v>1155.7</v>
      </c>
      <c r="K4723" s="13">
        <f>IFERROR(Table2[[#This Row],[Total Waste (tons)]] * Table2[[#This Row],[Household waste (%)]], NA())</f>
        <v>3100223.9697000002</v>
      </c>
      <c r="L4723" s="13">
        <v>66.17</v>
      </c>
      <c r="M4723" s="10">
        <f>SUMIFS(Table2[Household waste (%)], Table2[Country], "Australia", Table2[Year], 2020)</f>
        <v>1412.17</v>
      </c>
      <c r="N4723" s="10">
        <f>COUNTIFS(Table2[Year], "USA")</f>
        <v>0</v>
      </c>
    </row>
    <row r="4724" spans="1:14" x14ac:dyDescent="0.35">
      <c r="A4724" s="8" t="s">
        <v>30</v>
      </c>
      <c r="B4724" s="9">
        <v>2020</v>
      </c>
      <c r="C4724" s="8" t="s">
        <v>13</v>
      </c>
      <c r="D4724" s="9">
        <v>6084.82</v>
      </c>
      <c r="E4724" s="10">
        <v>5954.67</v>
      </c>
      <c r="F4724" s="10">
        <f>IFERROR(Table2[[#This Row],[Economic loss ($ million)]]*1000000 / Table2[[#This Row],[Total Waste (tons)]], NA())</f>
        <v>978610.70664374623</v>
      </c>
      <c r="G4724" s="10" t="str">
        <f t="shared" si="73"/>
        <v>Medium</v>
      </c>
      <c r="H4724" s="10">
        <v>130.44999999999999</v>
      </c>
      <c r="I4724" s="10">
        <f>IFERROR(Table2[[#This Row],[Total Waste (tons)]] / (Table2[[#This Row],[Population (million)]]*1000), NA())</f>
        <v>8.0445537355068146E-3</v>
      </c>
      <c r="J4724" s="10">
        <v>756.39</v>
      </c>
      <c r="K4724" s="10">
        <f>IFERROR(Table2[[#This Row],[Total Waste (tons)]] * Table2[[#This Row],[Household waste (%)]], NA())</f>
        <v>206092.85339999996</v>
      </c>
      <c r="L4724" s="10">
        <v>33.869999999999997</v>
      </c>
      <c r="M4724" s="10">
        <f>SUMIFS(Table2[Household waste (%)], Table2[Country], "Australia", Table2[Year], 2020)</f>
        <v>1412.17</v>
      </c>
      <c r="N4724" s="10">
        <f>COUNTIFS(Table2[Year], "USA")</f>
        <v>0</v>
      </c>
    </row>
    <row r="4725" spans="1:14" x14ac:dyDescent="0.35">
      <c r="A4725" s="11" t="s">
        <v>29</v>
      </c>
      <c r="B4725" s="12">
        <v>2022</v>
      </c>
      <c r="C4725" s="11" t="s">
        <v>25</v>
      </c>
      <c r="D4725" s="12">
        <v>49863.6</v>
      </c>
      <c r="E4725" s="13">
        <v>48160.79</v>
      </c>
      <c r="F4725" s="13">
        <f>IFERROR(Table2[[#This Row],[Economic loss ($ million)]]*1000000 / Table2[[#This Row],[Total Waste (tons)]], NA())</f>
        <v>965850.64054741338</v>
      </c>
      <c r="G4725" s="13" t="str">
        <f t="shared" si="73"/>
        <v>Medium</v>
      </c>
      <c r="H4725" s="13">
        <v>93.37</v>
      </c>
      <c r="I4725" s="13">
        <f>IFERROR(Table2[[#This Row],[Total Waste (tons)]] / (Table2[[#This Row],[Population (million)]]*1000), NA())</f>
        <v>0.10934040873607578</v>
      </c>
      <c r="J4725" s="13">
        <v>456.04</v>
      </c>
      <c r="K4725" s="13">
        <f>IFERROR(Table2[[#This Row],[Total Waste (tons)]] * Table2[[#This Row],[Household waste (%)]], NA())</f>
        <v>2792860.236</v>
      </c>
      <c r="L4725" s="13">
        <v>56.01</v>
      </c>
      <c r="M4725" s="10">
        <f>SUMIFS(Table2[Household waste (%)], Table2[Country], "Australia", Table2[Year], 2020)</f>
        <v>1412.17</v>
      </c>
      <c r="N4725" s="10">
        <f>COUNTIFS(Table2[Year], "USA")</f>
        <v>0</v>
      </c>
    </row>
    <row r="4726" spans="1:14" x14ac:dyDescent="0.35">
      <c r="A4726" s="8" t="s">
        <v>10</v>
      </c>
      <c r="B4726" s="9">
        <v>2021</v>
      </c>
      <c r="C4726" s="8" t="s">
        <v>15</v>
      </c>
      <c r="D4726" s="9">
        <v>16017.19</v>
      </c>
      <c r="E4726" s="10">
        <v>13035.14</v>
      </c>
      <c r="F4726" s="10">
        <f>IFERROR(Table2[[#This Row],[Economic loss ($ million)]]*1000000 / Table2[[#This Row],[Total Waste (tons)]], NA())</f>
        <v>813821.90009608422</v>
      </c>
      <c r="G4726" s="10" t="str">
        <f t="shared" si="73"/>
        <v>Low</v>
      </c>
      <c r="H4726" s="10">
        <v>148.56</v>
      </c>
      <c r="I4726" s="10">
        <f>IFERROR(Table2[[#This Row],[Total Waste (tons)]] / (Table2[[#This Row],[Population (million)]]*1000), NA())</f>
        <v>7.5350190525473967E-2</v>
      </c>
      <c r="J4726" s="10">
        <v>212.57</v>
      </c>
      <c r="K4726" s="10">
        <f>IFERROR(Table2[[#This Row],[Total Waste (tons)]] * Table2[[#This Row],[Household waste (%)]], NA())</f>
        <v>683773.84109999996</v>
      </c>
      <c r="L4726" s="10">
        <v>42.69</v>
      </c>
      <c r="M4726" s="10">
        <f>SUMIFS(Table2[Household waste (%)], Table2[Country], "Australia", Table2[Year], 2020)</f>
        <v>1412.17</v>
      </c>
      <c r="N4726" s="10">
        <f>COUNTIFS(Table2[Year], "USA")</f>
        <v>0</v>
      </c>
    </row>
    <row r="4727" spans="1:14" x14ac:dyDescent="0.35">
      <c r="A4727" s="11" t="s">
        <v>17</v>
      </c>
      <c r="B4727" s="12">
        <v>2021</v>
      </c>
      <c r="C4727" s="11" t="s">
        <v>19</v>
      </c>
      <c r="D4727" s="12">
        <v>8211.7000000000007</v>
      </c>
      <c r="E4727" s="13">
        <v>8134.4</v>
      </c>
      <c r="F4727" s="13">
        <f>IFERROR(Table2[[#This Row],[Economic loss ($ million)]]*1000000 / Table2[[#This Row],[Total Waste (tons)]], NA())</f>
        <v>990586.60204342578</v>
      </c>
      <c r="G4727" s="13" t="str">
        <f t="shared" si="73"/>
        <v>Medium</v>
      </c>
      <c r="H4727" s="13">
        <v>104.72</v>
      </c>
      <c r="I4727" s="13">
        <f>IFERROR(Table2[[#This Row],[Total Waste (tons)]] / (Table2[[#This Row],[Population (million)]]*1000), NA())</f>
        <v>2.4338895640060466E-2</v>
      </c>
      <c r="J4727" s="13">
        <v>337.39</v>
      </c>
      <c r="K4727" s="13">
        <f>IFERROR(Table2[[#This Row],[Total Waste (tons)]] * Table2[[#This Row],[Household waste (%)]], NA())</f>
        <v>461743.891</v>
      </c>
      <c r="L4727" s="13">
        <v>56.23</v>
      </c>
      <c r="M4727" s="10">
        <f>SUMIFS(Table2[Household waste (%)], Table2[Country], "Australia", Table2[Year], 2020)</f>
        <v>1412.17</v>
      </c>
      <c r="N4727" s="10">
        <f>COUNTIFS(Table2[Year], "USA")</f>
        <v>0</v>
      </c>
    </row>
    <row r="4728" spans="1:14" x14ac:dyDescent="0.35">
      <c r="A4728" s="8" t="s">
        <v>28</v>
      </c>
      <c r="B4728" s="9">
        <v>2018</v>
      </c>
      <c r="C4728" s="8" t="s">
        <v>19</v>
      </c>
      <c r="D4728" s="9">
        <v>29421.119999999999</v>
      </c>
      <c r="E4728" s="10">
        <v>31400.82</v>
      </c>
      <c r="F4728" s="10">
        <f>IFERROR(Table2[[#This Row],[Economic loss ($ million)]]*1000000 / Table2[[#This Row],[Total Waste (tons)]], NA())</f>
        <v>1067288.3969067119</v>
      </c>
      <c r="G4728" s="10" t="str">
        <f t="shared" si="73"/>
        <v>Medium</v>
      </c>
      <c r="H4728" s="10">
        <v>161.43</v>
      </c>
      <c r="I4728" s="10">
        <f>IFERROR(Table2[[#This Row],[Total Waste (tons)]] / (Table2[[#This Row],[Population (million)]]*1000), NA())</f>
        <v>2.9758582323549044E-2</v>
      </c>
      <c r="J4728" s="10">
        <v>988.66</v>
      </c>
      <c r="K4728" s="10">
        <f>IFERROR(Table2[[#This Row],[Total Waste (tons)]] * Table2[[#This Row],[Household waste (%)]], NA())</f>
        <v>1824992.0736</v>
      </c>
      <c r="L4728" s="10">
        <v>62.03</v>
      </c>
      <c r="M4728" s="10">
        <f>SUMIFS(Table2[Household waste (%)], Table2[Country], "Australia", Table2[Year], 2020)</f>
        <v>1412.17</v>
      </c>
      <c r="N4728" s="10">
        <f>COUNTIFS(Table2[Year], "USA")</f>
        <v>0</v>
      </c>
    </row>
    <row r="4729" spans="1:14" x14ac:dyDescent="0.35">
      <c r="A4729" s="11" t="s">
        <v>8</v>
      </c>
      <c r="B4729" s="12">
        <v>2022</v>
      </c>
      <c r="C4729" s="11" t="s">
        <v>19</v>
      </c>
      <c r="D4729" s="12">
        <v>11494.16</v>
      </c>
      <c r="E4729" s="13">
        <v>9480.19</v>
      </c>
      <c r="F4729" s="13">
        <f>IFERROR(Table2[[#This Row],[Economic loss ($ million)]]*1000000 / Table2[[#This Row],[Total Waste (tons)]], NA())</f>
        <v>824783.19424820959</v>
      </c>
      <c r="G4729" s="13" t="str">
        <f t="shared" si="73"/>
        <v>Low</v>
      </c>
      <c r="H4729" s="13">
        <v>135.55000000000001</v>
      </c>
      <c r="I4729" s="13">
        <f>IFERROR(Table2[[#This Row],[Total Waste (tons)]] / (Table2[[#This Row],[Population (million)]]*1000), NA())</f>
        <v>0.88280798771121349</v>
      </c>
      <c r="J4729" s="13">
        <v>13.02</v>
      </c>
      <c r="K4729" s="13">
        <f>IFERROR(Table2[[#This Row],[Total Waste (tons)]] * Table2[[#This Row],[Household waste (%)]], NA())</f>
        <v>732407.87520000001</v>
      </c>
      <c r="L4729" s="13">
        <v>63.72</v>
      </c>
      <c r="M4729" s="10">
        <f>SUMIFS(Table2[Household waste (%)], Table2[Country], "Australia", Table2[Year], 2020)</f>
        <v>1412.17</v>
      </c>
      <c r="N4729" s="10">
        <f>COUNTIFS(Table2[Year], "USA")</f>
        <v>0</v>
      </c>
    </row>
    <row r="4730" spans="1:14" x14ac:dyDescent="0.35">
      <c r="A4730" s="8" t="s">
        <v>34</v>
      </c>
      <c r="B4730" s="9">
        <v>2019</v>
      </c>
      <c r="C4730" s="8" t="s">
        <v>9</v>
      </c>
      <c r="D4730" s="9">
        <v>24621.86</v>
      </c>
      <c r="E4730" s="10">
        <v>21888.82</v>
      </c>
      <c r="F4730" s="10">
        <f>IFERROR(Table2[[#This Row],[Economic loss ($ million)]]*1000000 / Table2[[#This Row],[Total Waste (tons)]], NA())</f>
        <v>888999.45008216274</v>
      </c>
      <c r="G4730" s="10" t="str">
        <f t="shared" si="73"/>
        <v>Low</v>
      </c>
      <c r="H4730" s="10">
        <v>193.12</v>
      </c>
      <c r="I4730" s="10">
        <f>IFERROR(Table2[[#This Row],[Total Waste (tons)]] / (Table2[[#This Row],[Population (million)]]*1000), NA())</f>
        <v>1.988568613356809E-2</v>
      </c>
      <c r="J4730" s="10">
        <v>1238.17</v>
      </c>
      <c r="K4730" s="10">
        <f>IFERROR(Table2[[#This Row],[Total Waste (tons)]] * Table2[[#This Row],[Household waste (%)]], NA())</f>
        <v>1280829.1572</v>
      </c>
      <c r="L4730" s="10">
        <v>52.02</v>
      </c>
      <c r="M4730" s="10">
        <f>SUMIFS(Table2[Household waste (%)], Table2[Country], "Australia", Table2[Year], 2020)</f>
        <v>1412.17</v>
      </c>
      <c r="N4730" s="10">
        <f>COUNTIFS(Table2[Year], "USA")</f>
        <v>0</v>
      </c>
    </row>
    <row r="4731" spans="1:14" x14ac:dyDescent="0.35">
      <c r="A4731" s="11" t="s">
        <v>17</v>
      </c>
      <c r="B4731" s="12">
        <v>2022</v>
      </c>
      <c r="C4731" s="11" t="s">
        <v>11</v>
      </c>
      <c r="D4731" s="12">
        <v>39736.58</v>
      </c>
      <c r="E4731" s="13">
        <v>40836.99</v>
      </c>
      <c r="F4731" s="13">
        <f>IFERROR(Table2[[#This Row],[Economic loss ($ million)]]*1000000 / Table2[[#This Row],[Total Waste (tons)]], NA())</f>
        <v>1027692.6197473462</v>
      </c>
      <c r="G4731" s="13" t="str">
        <f t="shared" si="73"/>
        <v>Medium</v>
      </c>
      <c r="H4731" s="13">
        <v>181.15</v>
      </c>
      <c r="I4731" s="13">
        <f>IFERROR(Table2[[#This Row],[Total Waste (tons)]] / (Table2[[#This Row],[Population (million)]]*1000), NA())</f>
        <v>0.15265685747214752</v>
      </c>
      <c r="J4731" s="13">
        <v>260.3</v>
      </c>
      <c r="K4731" s="13">
        <f>IFERROR(Table2[[#This Row],[Total Waste (tons)]] * Table2[[#This Row],[Household waste (%)]], NA())</f>
        <v>2017426.1666000001</v>
      </c>
      <c r="L4731" s="13">
        <v>50.77</v>
      </c>
      <c r="M4731" s="10">
        <f>SUMIFS(Table2[Household waste (%)], Table2[Country], "Australia", Table2[Year], 2020)</f>
        <v>1412.17</v>
      </c>
      <c r="N4731" s="10">
        <f>COUNTIFS(Table2[Year], "USA")</f>
        <v>0</v>
      </c>
    </row>
    <row r="4732" spans="1:14" x14ac:dyDescent="0.35">
      <c r="A4732" s="8" t="s">
        <v>30</v>
      </c>
      <c r="B4732" s="9">
        <v>2018</v>
      </c>
      <c r="C4732" s="8" t="s">
        <v>15</v>
      </c>
      <c r="D4732" s="9">
        <v>19182.27</v>
      </c>
      <c r="E4732" s="10">
        <v>22488.25</v>
      </c>
      <c r="F4732" s="10">
        <f>IFERROR(Table2[[#This Row],[Economic loss ($ million)]]*1000000 / Table2[[#This Row],[Total Waste (tons)]], NA())</f>
        <v>1172345.6087313963</v>
      </c>
      <c r="G4732" s="10" t="str">
        <f t="shared" si="73"/>
        <v>High</v>
      </c>
      <c r="H4732" s="10">
        <v>164.99</v>
      </c>
      <c r="I4732" s="10">
        <f>IFERROR(Table2[[#This Row],[Total Waste (tons)]] / (Table2[[#This Row],[Population (million)]]*1000), NA())</f>
        <v>3.1015683865021747E-2</v>
      </c>
      <c r="J4732" s="10">
        <v>618.47</v>
      </c>
      <c r="K4732" s="10">
        <f>IFERROR(Table2[[#This Row],[Total Waste (tons)]] * Table2[[#This Row],[Household waste (%)]], NA())</f>
        <v>1315136.4312</v>
      </c>
      <c r="L4732" s="10">
        <v>68.56</v>
      </c>
      <c r="M4732" s="10">
        <f>SUMIFS(Table2[Household waste (%)], Table2[Country], "Australia", Table2[Year], 2020)</f>
        <v>1412.17</v>
      </c>
      <c r="N4732" s="10">
        <f>COUNTIFS(Table2[Year], "USA")</f>
        <v>0</v>
      </c>
    </row>
    <row r="4733" spans="1:14" x14ac:dyDescent="0.35">
      <c r="A4733" s="11" t="s">
        <v>17</v>
      </c>
      <c r="B4733" s="12">
        <v>2023</v>
      </c>
      <c r="C4733" s="11" t="s">
        <v>11</v>
      </c>
      <c r="D4733" s="12">
        <v>24201.119999999999</v>
      </c>
      <c r="E4733" s="13">
        <v>25444.62</v>
      </c>
      <c r="F4733" s="13">
        <f>IFERROR(Table2[[#This Row],[Economic loss ($ million)]]*1000000 / Table2[[#This Row],[Total Waste (tons)]], NA())</f>
        <v>1051381.9195144689</v>
      </c>
      <c r="G4733" s="13" t="str">
        <f t="shared" si="73"/>
        <v>Medium</v>
      </c>
      <c r="H4733" s="13">
        <v>149.36000000000001</v>
      </c>
      <c r="I4733" s="13">
        <f>IFERROR(Table2[[#This Row],[Total Waste (tons)]] / (Table2[[#This Row],[Population (million)]]*1000), NA())</f>
        <v>2.7472863289098773E-2</v>
      </c>
      <c r="J4733" s="13">
        <v>880.91</v>
      </c>
      <c r="K4733" s="13">
        <f>IFERROR(Table2[[#This Row],[Total Waste (tons)]] * Table2[[#This Row],[Household waste (%)]], NA())</f>
        <v>861075.84959999996</v>
      </c>
      <c r="L4733" s="13">
        <v>35.58</v>
      </c>
      <c r="M4733" s="10">
        <f>SUMIFS(Table2[Household waste (%)], Table2[Country], "Australia", Table2[Year], 2020)</f>
        <v>1412.17</v>
      </c>
      <c r="N4733" s="10">
        <f>COUNTIFS(Table2[Year], "USA")</f>
        <v>0</v>
      </c>
    </row>
    <row r="4734" spans="1:14" x14ac:dyDescent="0.35">
      <c r="A4734" s="8" t="s">
        <v>8</v>
      </c>
      <c r="B4734" s="9">
        <v>2023</v>
      </c>
      <c r="C4734" s="8" t="s">
        <v>25</v>
      </c>
      <c r="D4734" s="9">
        <v>21391.07</v>
      </c>
      <c r="E4734" s="10">
        <v>21174.67</v>
      </c>
      <c r="F4734" s="10">
        <f>IFERROR(Table2[[#This Row],[Economic loss ($ million)]]*1000000 / Table2[[#This Row],[Total Waste (tons)]], NA())</f>
        <v>989883.62900967558</v>
      </c>
      <c r="G4734" s="10" t="str">
        <f t="shared" si="73"/>
        <v>Medium</v>
      </c>
      <c r="H4734" s="10">
        <v>60.25</v>
      </c>
      <c r="I4734" s="10">
        <f>IFERROR(Table2[[#This Row],[Total Waste (tons)]] / (Table2[[#This Row],[Population (million)]]*1000), NA())</f>
        <v>3.8062402135231314E-2</v>
      </c>
      <c r="J4734" s="10">
        <v>562</v>
      </c>
      <c r="K4734" s="10">
        <f>IFERROR(Table2[[#This Row],[Total Waste (tons)]] * Table2[[#This Row],[Household waste (%)]], NA())</f>
        <v>1312983.8766000001</v>
      </c>
      <c r="L4734" s="10">
        <v>61.38</v>
      </c>
      <c r="M4734" s="10">
        <f>SUMIFS(Table2[Household waste (%)], Table2[Country], "Australia", Table2[Year], 2020)</f>
        <v>1412.17</v>
      </c>
      <c r="N4734" s="10">
        <f>COUNTIFS(Table2[Year], "USA")</f>
        <v>0</v>
      </c>
    </row>
    <row r="4735" spans="1:14" x14ac:dyDescent="0.35">
      <c r="A4735" s="11" t="s">
        <v>23</v>
      </c>
      <c r="B4735" s="12">
        <v>2018</v>
      </c>
      <c r="C4735" s="11" t="s">
        <v>11</v>
      </c>
      <c r="D4735" s="12">
        <v>32429.599999999999</v>
      </c>
      <c r="E4735" s="13">
        <v>27834.54</v>
      </c>
      <c r="F4735" s="13">
        <f>IFERROR(Table2[[#This Row],[Economic loss ($ million)]]*1000000 / Table2[[#This Row],[Total Waste (tons)]], NA())</f>
        <v>858306.60877716658</v>
      </c>
      <c r="G4735" s="13" t="str">
        <f t="shared" si="73"/>
        <v>Low</v>
      </c>
      <c r="H4735" s="13">
        <v>89.23</v>
      </c>
      <c r="I4735" s="13">
        <f>IFERROR(Table2[[#This Row],[Total Waste (tons)]] / (Table2[[#This Row],[Population (million)]]*1000), NA())</f>
        <v>6.7699887269842593E-2</v>
      </c>
      <c r="J4735" s="13">
        <v>479.02</v>
      </c>
      <c r="K4735" s="13">
        <f>IFERROR(Table2[[#This Row],[Total Waste (tons)]] * Table2[[#This Row],[Household waste (%)]], NA())</f>
        <v>2050199.3119999999</v>
      </c>
      <c r="L4735" s="13">
        <v>63.22</v>
      </c>
      <c r="M4735" s="10">
        <f>SUMIFS(Table2[Household waste (%)], Table2[Country], "Australia", Table2[Year], 2020)</f>
        <v>1412.17</v>
      </c>
      <c r="N4735" s="10">
        <f>COUNTIFS(Table2[Year], "USA")</f>
        <v>0</v>
      </c>
    </row>
    <row r="4736" spans="1:14" x14ac:dyDescent="0.35">
      <c r="A4736" s="8" t="s">
        <v>30</v>
      </c>
      <c r="B4736" s="9">
        <v>2021</v>
      </c>
      <c r="C4736" s="8" t="s">
        <v>25</v>
      </c>
      <c r="D4736" s="9">
        <v>34148.49</v>
      </c>
      <c r="E4736" s="10">
        <v>28571.97</v>
      </c>
      <c r="F4736" s="10">
        <f>IFERROR(Table2[[#This Row],[Economic loss ($ million)]]*1000000 / Table2[[#This Row],[Total Waste (tons)]], NA())</f>
        <v>836697.90377261199</v>
      </c>
      <c r="G4736" s="10" t="str">
        <f t="shared" si="73"/>
        <v>Low</v>
      </c>
      <c r="H4736" s="10">
        <v>115.08</v>
      </c>
      <c r="I4736" s="10">
        <f>IFERROR(Table2[[#This Row],[Total Waste (tons)]] / (Table2[[#This Row],[Population (million)]]*1000), NA())</f>
        <v>2.7198682617560848E-2</v>
      </c>
      <c r="J4736" s="10">
        <v>1255.52</v>
      </c>
      <c r="K4736" s="10">
        <f>IFERROR(Table2[[#This Row],[Total Waste (tons)]] * Table2[[#This Row],[Household waste (%)]], NA())</f>
        <v>2209748.7878999999</v>
      </c>
      <c r="L4736" s="10">
        <v>64.709999999999994</v>
      </c>
      <c r="M4736" s="10">
        <f>SUMIFS(Table2[Household waste (%)], Table2[Country], "Australia", Table2[Year], 2020)</f>
        <v>1412.17</v>
      </c>
      <c r="N4736" s="10">
        <f>COUNTIFS(Table2[Year], "USA")</f>
        <v>0</v>
      </c>
    </row>
    <row r="4737" spans="1:14" x14ac:dyDescent="0.35">
      <c r="A4737" s="11" t="s">
        <v>30</v>
      </c>
      <c r="B4737" s="12">
        <v>2019</v>
      </c>
      <c r="C4737" s="11" t="s">
        <v>11</v>
      </c>
      <c r="D4737" s="12">
        <v>40309.07</v>
      </c>
      <c r="E4737" s="13">
        <v>38890.379999999997</v>
      </c>
      <c r="F4737" s="13">
        <f>IFERROR(Table2[[#This Row],[Economic loss ($ million)]]*1000000 / Table2[[#This Row],[Total Waste (tons)]], NA())</f>
        <v>964804.69532043289</v>
      </c>
      <c r="G4737" s="13" t="str">
        <f t="shared" si="73"/>
        <v>Medium</v>
      </c>
      <c r="H4737" s="13">
        <v>131.29</v>
      </c>
      <c r="I4737" s="13">
        <f>IFERROR(Table2[[#This Row],[Total Waste (tons)]] / (Table2[[#This Row],[Population (million)]]*1000), NA())</f>
        <v>5.8203840877914949E-2</v>
      </c>
      <c r="J4737" s="13">
        <v>692.55</v>
      </c>
      <c r="K4737" s="13">
        <f>IFERROR(Table2[[#This Row],[Total Waste (tons)]] * Table2[[#This Row],[Household waste (%)]], NA())</f>
        <v>1254418.2583999999</v>
      </c>
      <c r="L4737" s="13">
        <v>31.12</v>
      </c>
      <c r="M4737" s="10">
        <f>SUMIFS(Table2[Household waste (%)], Table2[Country], "Australia", Table2[Year], 2020)</f>
        <v>1412.17</v>
      </c>
      <c r="N4737" s="10">
        <f>COUNTIFS(Table2[Year], "USA")</f>
        <v>0</v>
      </c>
    </row>
    <row r="4738" spans="1:14" x14ac:dyDescent="0.35">
      <c r="A4738" s="8" t="s">
        <v>17</v>
      </c>
      <c r="B4738" s="9">
        <v>2021</v>
      </c>
      <c r="C4738" s="8" t="s">
        <v>19</v>
      </c>
      <c r="D4738" s="9">
        <v>23760.35</v>
      </c>
      <c r="E4738" s="10">
        <v>27916.65</v>
      </c>
      <c r="F4738" s="10">
        <f>IFERROR(Table2[[#This Row],[Economic loss ($ million)]]*1000000 / Table2[[#This Row],[Total Waste (tons)]], NA())</f>
        <v>1174925.8744084158</v>
      </c>
      <c r="G4738" s="10" t="str">
        <f t="shared" ref="G4738:G4801" si="74">IF(F4738&gt;1100000,"High",IF(F4738&gt;=950000,"Medium","Low"))</f>
        <v>High</v>
      </c>
      <c r="H4738" s="10">
        <v>53.93</v>
      </c>
      <c r="I4738" s="10">
        <f>IFERROR(Table2[[#This Row],[Total Waste (tons)]] / (Table2[[#This Row],[Population (million)]]*1000), NA())</f>
        <v>1.964883192061195E-2</v>
      </c>
      <c r="J4738" s="10">
        <v>1209.25</v>
      </c>
      <c r="K4738" s="10">
        <f>IFERROR(Table2[[#This Row],[Total Waste (tons)]] * Table2[[#This Row],[Household waste (%)]], NA())</f>
        <v>1251220.0309999997</v>
      </c>
      <c r="L4738" s="10">
        <v>52.66</v>
      </c>
      <c r="M4738" s="10">
        <f>SUMIFS(Table2[Household waste (%)], Table2[Country], "Australia", Table2[Year], 2020)</f>
        <v>1412.17</v>
      </c>
      <c r="N4738" s="10">
        <f>COUNTIFS(Table2[Year], "USA")</f>
        <v>0</v>
      </c>
    </row>
    <row r="4739" spans="1:14" x14ac:dyDescent="0.35">
      <c r="A4739" s="11" t="s">
        <v>29</v>
      </c>
      <c r="B4739" s="12">
        <v>2020</v>
      </c>
      <c r="C4739" s="11" t="s">
        <v>13</v>
      </c>
      <c r="D4739" s="12">
        <v>25155.81</v>
      </c>
      <c r="E4739" s="13">
        <v>23889.69</v>
      </c>
      <c r="F4739" s="13">
        <f>IFERROR(Table2[[#This Row],[Economic loss ($ million)]]*1000000 / Table2[[#This Row],[Total Waste (tons)]], NA())</f>
        <v>949668.88364954258</v>
      </c>
      <c r="G4739" s="13" t="str">
        <f t="shared" si="74"/>
        <v>Low</v>
      </c>
      <c r="H4739" s="13">
        <v>78.040000000000006</v>
      </c>
      <c r="I4739" s="13">
        <f>IFERROR(Table2[[#This Row],[Total Waste (tons)]] / (Table2[[#This Row],[Population (million)]]*1000), NA())</f>
        <v>0.22111110134481851</v>
      </c>
      <c r="J4739" s="13">
        <v>113.77</v>
      </c>
      <c r="K4739" s="13">
        <f>IFERROR(Table2[[#This Row],[Total Waste (tons)]] * Table2[[#This Row],[Household waste (%)]], NA())</f>
        <v>1422812.6136</v>
      </c>
      <c r="L4739" s="13">
        <v>56.56</v>
      </c>
      <c r="M4739" s="10">
        <f>SUMIFS(Table2[Household waste (%)], Table2[Country], "Australia", Table2[Year], 2020)</f>
        <v>1412.17</v>
      </c>
      <c r="N4739" s="10">
        <f>COUNTIFS(Table2[Year], "USA")</f>
        <v>0</v>
      </c>
    </row>
    <row r="4740" spans="1:14" x14ac:dyDescent="0.35">
      <c r="A4740" s="8" t="s">
        <v>34</v>
      </c>
      <c r="B4740" s="9">
        <v>2021</v>
      </c>
      <c r="C4740" s="8" t="s">
        <v>22</v>
      </c>
      <c r="D4740" s="9">
        <v>12323.57</v>
      </c>
      <c r="E4740" s="10">
        <v>14126.47</v>
      </c>
      <c r="F4740" s="10">
        <f>IFERROR(Table2[[#This Row],[Economic loss ($ million)]]*1000000 / Table2[[#This Row],[Total Waste (tons)]], NA())</f>
        <v>1146296.8928646487</v>
      </c>
      <c r="G4740" s="10" t="str">
        <f t="shared" si="74"/>
        <v>High</v>
      </c>
      <c r="H4740" s="10">
        <v>55.61</v>
      </c>
      <c r="I4740" s="10">
        <f>IFERROR(Table2[[#This Row],[Total Waste (tons)]] / (Table2[[#This Row],[Population (million)]]*1000), NA())</f>
        <v>2.3824710977071492E-2</v>
      </c>
      <c r="J4740" s="10">
        <v>517.26</v>
      </c>
      <c r="K4740" s="10">
        <f>IFERROR(Table2[[#This Row],[Total Waste (tons)]] * Table2[[#This Row],[Household waste (%)]], NA())</f>
        <v>735224.1862</v>
      </c>
      <c r="L4740" s="10">
        <v>59.66</v>
      </c>
      <c r="M4740" s="10">
        <f>SUMIFS(Table2[Household waste (%)], Table2[Country], "Australia", Table2[Year], 2020)</f>
        <v>1412.17</v>
      </c>
      <c r="N4740" s="10">
        <f>COUNTIFS(Table2[Year], "USA")</f>
        <v>0</v>
      </c>
    </row>
    <row r="4741" spans="1:14" x14ac:dyDescent="0.35">
      <c r="A4741" s="11" t="s">
        <v>17</v>
      </c>
      <c r="B4741" s="12">
        <v>2019</v>
      </c>
      <c r="C4741" s="11" t="s">
        <v>15</v>
      </c>
      <c r="D4741" s="12">
        <v>23809.33</v>
      </c>
      <c r="E4741" s="13">
        <v>25022.87</v>
      </c>
      <c r="F4741" s="13">
        <f>IFERROR(Table2[[#This Row],[Economic loss ($ million)]]*1000000 / Table2[[#This Row],[Total Waste (tons)]], NA())</f>
        <v>1050969.0948884324</v>
      </c>
      <c r="G4741" s="13" t="str">
        <f t="shared" si="74"/>
        <v>Medium</v>
      </c>
      <c r="H4741" s="13">
        <v>62.32</v>
      </c>
      <c r="I4741" s="13">
        <f>IFERROR(Table2[[#This Row],[Total Waste (tons)]] / (Table2[[#This Row],[Population (million)]]*1000), NA())</f>
        <v>2.1565445405552285E-2</v>
      </c>
      <c r="J4741" s="13">
        <v>1104.05</v>
      </c>
      <c r="K4741" s="13">
        <f>IFERROR(Table2[[#This Row],[Total Waste (tons)]] * Table2[[#This Row],[Household waste (%)]], NA())</f>
        <v>1270942.0354000002</v>
      </c>
      <c r="L4741" s="13">
        <v>53.38</v>
      </c>
      <c r="M4741" s="10">
        <f>SUMIFS(Table2[Household waste (%)], Table2[Country], "Australia", Table2[Year], 2020)</f>
        <v>1412.17</v>
      </c>
      <c r="N4741" s="10">
        <f>COUNTIFS(Table2[Year], "USA")</f>
        <v>0</v>
      </c>
    </row>
    <row r="4742" spans="1:14" x14ac:dyDescent="0.35">
      <c r="A4742" s="8" t="s">
        <v>21</v>
      </c>
      <c r="B4742" s="9">
        <v>2019</v>
      </c>
      <c r="C4742" s="8" t="s">
        <v>9</v>
      </c>
      <c r="D4742" s="9">
        <v>30648.13</v>
      </c>
      <c r="E4742" s="10">
        <v>29454.76</v>
      </c>
      <c r="F4742" s="10">
        <f>IFERROR(Table2[[#This Row],[Economic loss ($ million)]]*1000000 / Table2[[#This Row],[Total Waste (tons)]], NA())</f>
        <v>961062.22467732942</v>
      </c>
      <c r="G4742" s="10" t="str">
        <f t="shared" si="74"/>
        <v>Medium</v>
      </c>
      <c r="H4742" s="10">
        <v>66.349999999999994</v>
      </c>
      <c r="I4742" s="10">
        <f>IFERROR(Table2[[#This Row],[Total Waste (tons)]] / (Table2[[#This Row],[Population (million)]]*1000), NA())</f>
        <v>9.3246105634659848E-2</v>
      </c>
      <c r="J4742" s="10">
        <v>328.68</v>
      </c>
      <c r="K4742" s="10">
        <f>IFERROR(Table2[[#This Row],[Total Waste (tons)]] * Table2[[#This Row],[Household waste (%)]], NA())</f>
        <v>1597074.0543</v>
      </c>
      <c r="L4742" s="10">
        <v>52.11</v>
      </c>
      <c r="M4742" s="10">
        <f>SUMIFS(Table2[Household waste (%)], Table2[Country], "Australia", Table2[Year], 2020)</f>
        <v>1412.17</v>
      </c>
      <c r="N4742" s="10">
        <f>COUNTIFS(Table2[Year], "USA")</f>
        <v>0</v>
      </c>
    </row>
    <row r="4743" spans="1:14" x14ac:dyDescent="0.35">
      <c r="A4743" s="11" t="s">
        <v>27</v>
      </c>
      <c r="B4743" s="12">
        <v>2020</v>
      </c>
      <c r="C4743" s="11" t="s">
        <v>11</v>
      </c>
      <c r="D4743" s="12">
        <v>36439.379999999997</v>
      </c>
      <c r="E4743" s="13">
        <v>43390.19</v>
      </c>
      <c r="F4743" s="13">
        <f>IFERROR(Table2[[#This Row],[Economic loss ($ million)]]*1000000 / Table2[[#This Row],[Total Waste (tons)]], NA())</f>
        <v>1190749.9523866763</v>
      </c>
      <c r="G4743" s="13" t="str">
        <f t="shared" si="74"/>
        <v>High</v>
      </c>
      <c r="H4743" s="13">
        <v>34.39</v>
      </c>
      <c r="I4743" s="13">
        <f>IFERROR(Table2[[#This Row],[Total Waste (tons)]] / (Table2[[#This Row],[Population (million)]]*1000), NA())</f>
        <v>0.22498999753025437</v>
      </c>
      <c r="J4743" s="13">
        <v>161.96</v>
      </c>
      <c r="K4743" s="13">
        <f>IFERROR(Table2[[#This Row],[Total Waste (tons)]] * Table2[[#This Row],[Household waste (%)]], NA())</f>
        <v>1503124.4249999998</v>
      </c>
      <c r="L4743" s="13">
        <v>41.25</v>
      </c>
      <c r="M4743" s="10">
        <f>SUMIFS(Table2[Household waste (%)], Table2[Country], "Australia", Table2[Year], 2020)</f>
        <v>1412.17</v>
      </c>
      <c r="N4743" s="10">
        <f>COUNTIFS(Table2[Year], "USA")</f>
        <v>0</v>
      </c>
    </row>
    <row r="4744" spans="1:14" x14ac:dyDescent="0.35">
      <c r="A4744" s="8" t="s">
        <v>21</v>
      </c>
      <c r="B4744" s="9">
        <v>2021</v>
      </c>
      <c r="C4744" s="8" t="s">
        <v>22</v>
      </c>
      <c r="D4744" s="9">
        <v>24879.69</v>
      </c>
      <c r="E4744" s="10">
        <v>21462.2</v>
      </c>
      <c r="F4744" s="10">
        <f>IFERROR(Table2[[#This Row],[Economic loss ($ million)]]*1000000 / Table2[[#This Row],[Total Waste (tons)]], NA())</f>
        <v>862639.36568341486</v>
      </c>
      <c r="G4744" s="10" t="str">
        <f t="shared" si="74"/>
        <v>Low</v>
      </c>
      <c r="H4744" s="10">
        <v>157.13999999999999</v>
      </c>
      <c r="I4744" s="10">
        <f>IFERROR(Table2[[#This Row],[Total Waste (tons)]] / (Table2[[#This Row],[Population (million)]]*1000), NA())</f>
        <v>2.6317410114558321E-2</v>
      </c>
      <c r="J4744" s="10">
        <v>945.37</v>
      </c>
      <c r="K4744" s="10">
        <f>IFERROR(Table2[[#This Row],[Total Waste (tons)]] * Table2[[#This Row],[Household waste (%)]], NA())</f>
        <v>1553487.8435999998</v>
      </c>
      <c r="L4744" s="10">
        <v>62.44</v>
      </c>
      <c r="M4744" s="10">
        <f>SUMIFS(Table2[Household waste (%)], Table2[Country], "Australia", Table2[Year], 2020)</f>
        <v>1412.17</v>
      </c>
      <c r="N4744" s="10">
        <f>COUNTIFS(Table2[Year], "USA")</f>
        <v>0</v>
      </c>
    </row>
    <row r="4745" spans="1:14" x14ac:dyDescent="0.35">
      <c r="A4745" s="11" t="s">
        <v>12</v>
      </c>
      <c r="B4745" s="12">
        <v>2019</v>
      </c>
      <c r="C4745" s="11" t="s">
        <v>15</v>
      </c>
      <c r="D4745" s="12">
        <v>2899.9</v>
      </c>
      <c r="E4745" s="13">
        <v>3054.29</v>
      </c>
      <c r="F4745" s="13">
        <f>IFERROR(Table2[[#This Row],[Economic loss ($ million)]]*1000000 / Table2[[#This Row],[Total Waste (tons)]], NA())</f>
        <v>1053239.7668885135</v>
      </c>
      <c r="G4745" s="13" t="str">
        <f t="shared" si="74"/>
        <v>Medium</v>
      </c>
      <c r="H4745" s="13">
        <v>191.88</v>
      </c>
      <c r="I4745" s="13">
        <f>IFERROR(Table2[[#This Row],[Total Waste (tons)]] / (Table2[[#This Row],[Population (million)]]*1000), NA())</f>
        <v>1.0162963482161632E-2</v>
      </c>
      <c r="J4745" s="13">
        <v>285.33999999999997</v>
      </c>
      <c r="K4745" s="13">
        <f>IFERROR(Table2[[#This Row],[Total Waste (tons)]] * Table2[[#This Row],[Household waste (%)]], NA())</f>
        <v>129944.51900000001</v>
      </c>
      <c r="L4745" s="13">
        <v>44.81</v>
      </c>
      <c r="M4745" s="10">
        <f>SUMIFS(Table2[Household waste (%)], Table2[Country], "Australia", Table2[Year], 2020)</f>
        <v>1412.17</v>
      </c>
      <c r="N4745" s="10">
        <f>COUNTIFS(Table2[Year], "USA")</f>
        <v>0</v>
      </c>
    </row>
    <row r="4746" spans="1:14" x14ac:dyDescent="0.35">
      <c r="A4746" s="8" t="s">
        <v>8</v>
      </c>
      <c r="B4746" s="9">
        <v>2024</v>
      </c>
      <c r="C4746" s="8" t="s">
        <v>25</v>
      </c>
      <c r="D4746" s="9">
        <v>15025.78</v>
      </c>
      <c r="E4746" s="10">
        <v>15189.24</v>
      </c>
      <c r="F4746" s="10">
        <f>IFERROR(Table2[[#This Row],[Economic loss ($ million)]]*1000000 / Table2[[#This Row],[Total Waste (tons)]], NA())</f>
        <v>1010878.6365832589</v>
      </c>
      <c r="G4746" s="10" t="str">
        <f t="shared" si="74"/>
        <v>Medium</v>
      </c>
      <c r="H4746" s="10">
        <v>133.36000000000001</v>
      </c>
      <c r="I4746" s="10">
        <f>IFERROR(Table2[[#This Row],[Total Waste (tons)]] / (Table2[[#This Row],[Population (million)]]*1000), NA())</f>
        <v>2.5126722408026755E-2</v>
      </c>
      <c r="J4746" s="10">
        <v>598</v>
      </c>
      <c r="K4746" s="10">
        <f>IFERROR(Table2[[#This Row],[Total Waste (tons)]] * Table2[[#This Row],[Household waste (%)]], NA())</f>
        <v>572482.21799999999</v>
      </c>
      <c r="L4746" s="10">
        <v>38.1</v>
      </c>
      <c r="M4746" s="10">
        <f>SUMIFS(Table2[Household waste (%)], Table2[Country], "Australia", Table2[Year], 2020)</f>
        <v>1412.17</v>
      </c>
      <c r="N4746" s="10">
        <f>COUNTIFS(Table2[Year], "USA")</f>
        <v>0</v>
      </c>
    </row>
    <row r="4747" spans="1:14" x14ac:dyDescent="0.35">
      <c r="A4747" s="11" t="s">
        <v>16</v>
      </c>
      <c r="B4747" s="12">
        <v>2018</v>
      </c>
      <c r="C4747" s="11" t="s">
        <v>9</v>
      </c>
      <c r="D4747" s="12">
        <v>28866.29</v>
      </c>
      <c r="E4747" s="13">
        <v>32462.83</v>
      </c>
      <c r="F4747" s="13">
        <f>IFERROR(Table2[[#This Row],[Economic loss ($ million)]]*1000000 / Table2[[#This Row],[Total Waste (tons)]], NA())</f>
        <v>1124593.0807180279</v>
      </c>
      <c r="G4747" s="13" t="str">
        <f t="shared" si="74"/>
        <v>High</v>
      </c>
      <c r="H4747" s="13">
        <v>92.86</v>
      </c>
      <c r="I4747" s="13">
        <f>IFERROR(Table2[[#This Row],[Total Waste (tons)]] / (Table2[[#This Row],[Population (million)]]*1000), NA())</f>
        <v>6.4999527133528481E-2</v>
      </c>
      <c r="J4747" s="13">
        <v>444.1</v>
      </c>
      <c r="K4747" s="13">
        <f>IFERROR(Table2[[#This Row],[Total Waste (tons)]] * Table2[[#This Row],[Household waste (%)]], NA())</f>
        <v>1701090.4697</v>
      </c>
      <c r="L4747" s="13">
        <v>58.93</v>
      </c>
      <c r="M4747" s="10">
        <f>SUMIFS(Table2[Household waste (%)], Table2[Country], "Australia", Table2[Year], 2020)</f>
        <v>1412.17</v>
      </c>
      <c r="N4747" s="10">
        <f>COUNTIFS(Table2[Year], "USA")</f>
        <v>0</v>
      </c>
    </row>
    <row r="4748" spans="1:14" x14ac:dyDescent="0.35">
      <c r="A4748" s="8" t="s">
        <v>34</v>
      </c>
      <c r="B4748" s="9">
        <v>2022</v>
      </c>
      <c r="C4748" s="8" t="s">
        <v>19</v>
      </c>
      <c r="D4748" s="9">
        <v>36615.480000000003</v>
      </c>
      <c r="E4748" s="10">
        <v>30051.68</v>
      </c>
      <c r="F4748" s="10">
        <f>IFERROR(Table2[[#This Row],[Economic loss ($ million)]]*1000000 / Table2[[#This Row],[Total Waste (tons)]], NA())</f>
        <v>820737.0216094394</v>
      </c>
      <c r="G4748" s="10" t="str">
        <f t="shared" si="74"/>
        <v>Low</v>
      </c>
      <c r="H4748" s="10">
        <v>183.7</v>
      </c>
      <c r="I4748" s="10">
        <f>IFERROR(Table2[[#This Row],[Total Waste (tons)]] / (Table2[[#This Row],[Population (million)]]*1000), NA())</f>
        <v>5.1237692759788421E-2</v>
      </c>
      <c r="J4748" s="10">
        <v>714.62</v>
      </c>
      <c r="K4748" s="10">
        <f>IFERROR(Table2[[#This Row],[Total Waste (tons)]] * Table2[[#This Row],[Household waste (%)]], NA())</f>
        <v>2080125.4188000003</v>
      </c>
      <c r="L4748" s="10">
        <v>56.81</v>
      </c>
      <c r="M4748" s="10">
        <f>SUMIFS(Table2[Household waste (%)], Table2[Country], "Australia", Table2[Year], 2020)</f>
        <v>1412.17</v>
      </c>
      <c r="N4748" s="10">
        <f>COUNTIFS(Table2[Year], "USA")</f>
        <v>0</v>
      </c>
    </row>
    <row r="4749" spans="1:14" x14ac:dyDescent="0.35">
      <c r="A4749" s="11" t="s">
        <v>12</v>
      </c>
      <c r="B4749" s="12">
        <v>2020</v>
      </c>
      <c r="C4749" s="11" t="s">
        <v>22</v>
      </c>
      <c r="D4749" s="12">
        <v>7438.05</v>
      </c>
      <c r="E4749" s="13">
        <v>8013.88</v>
      </c>
      <c r="F4749" s="13">
        <f>IFERROR(Table2[[#This Row],[Economic loss ($ million)]]*1000000 / Table2[[#This Row],[Total Waste (tons)]], NA())</f>
        <v>1077416.7960688621</v>
      </c>
      <c r="G4749" s="13" t="str">
        <f t="shared" si="74"/>
        <v>Medium</v>
      </c>
      <c r="H4749" s="13">
        <v>132.9</v>
      </c>
      <c r="I4749" s="13">
        <f>IFERROR(Table2[[#This Row],[Total Waste (tons)]] / (Table2[[#This Row],[Population (million)]]*1000), NA())</f>
        <v>1.1624495983496391E-2</v>
      </c>
      <c r="J4749" s="13">
        <v>639.86</v>
      </c>
      <c r="K4749" s="13">
        <f>IFERROR(Table2[[#This Row],[Total Waste (tons)]] * Table2[[#This Row],[Household waste (%)]], NA())</f>
        <v>265984.66800000001</v>
      </c>
      <c r="L4749" s="13">
        <v>35.76</v>
      </c>
      <c r="M4749" s="10">
        <f>SUMIFS(Table2[Household waste (%)], Table2[Country], "Australia", Table2[Year], 2020)</f>
        <v>1412.17</v>
      </c>
      <c r="N4749" s="10">
        <f>COUNTIFS(Table2[Year], "USA")</f>
        <v>0</v>
      </c>
    </row>
    <row r="4750" spans="1:14" x14ac:dyDescent="0.35">
      <c r="A4750" s="8" t="s">
        <v>21</v>
      </c>
      <c r="B4750" s="9">
        <v>2021</v>
      </c>
      <c r="C4750" s="8" t="s">
        <v>20</v>
      </c>
      <c r="D4750" s="9">
        <v>39808.6</v>
      </c>
      <c r="E4750" s="10">
        <v>42700.81</v>
      </c>
      <c r="F4750" s="10">
        <f>IFERROR(Table2[[#This Row],[Economic loss ($ million)]]*1000000 / Table2[[#This Row],[Total Waste (tons)]], NA())</f>
        <v>1072652.8940982602</v>
      </c>
      <c r="G4750" s="10" t="str">
        <f t="shared" si="74"/>
        <v>Medium</v>
      </c>
      <c r="H4750" s="10">
        <v>71.680000000000007</v>
      </c>
      <c r="I4750" s="10">
        <f>IFERROR(Table2[[#This Row],[Total Waste (tons)]] / (Table2[[#This Row],[Population (million)]]*1000), NA())</f>
        <v>3.4258986738267973E-2</v>
      </c>
      <c r="J4750" s="10">
        <v>1161.99</v>
      </c>
      <c r="K4750" s="10">
        <f>IFERROR(Table2[[#This Row],[Total Waste (tons)]] * Table2[[#This Row],[Household waste (%)]], NA())</f>
        <v>2220921.7939999998</v>
      </c>
      <c r="L4750" s="10">
        <v>55.79</v>
      </c>
      <c r="M4750" s="10">
        <f>SUMIFS(Table2[Household waste (%)], Table2[Country], "Australia", Table2[Year], 2020)</f>
        <v>1412.17</v>
      </c>
      <c r="N4750" s="10">
        <f>COUNTIFS(Table2[Year], "USA")</f>
        <v>0</v>
      </c>
    </row>
    <row r="4751" spans="1:14" x14ac:dyDescent="0.35">
      <c r="A4751" s="11" t="s">
        <v>8</v>
      </c>
      <c r="B4751" s="12">
        <v>2021</v>
      </c>
      <c r="C4751" s="11" t="s">
        <v>19</v>
      </c>
      <c r="D4751" s="12">
        <v>16549.79</v>
      </c>
      <c r="E4751" s="13">
        <v>15387.42</v>
      </c>
      <c r="F4751" s="13">
        <f>IFERROR(Table2[[#This Row],[Economic loss ($ million)]]*1000000 / Table2[[#This Row],[Total Waste (tons)]], NA())</f>
        <v>929765.27194604883</v>
      </c>
      <c r="G4751" s="13" t="str">
        <f t="shared" si="74"/>
        <v>Low</v>
      </c>
      <c r="H4751" s="13">
        <v>163.89</v>
      </c>
      <c r="I4751" s="13">
        <f>IFERROR(Table2[[#This Row],[Total Waste (tons)]] / (Table2[[#This Row],[Population (million)]]*1000), NA())</f>
        <v>6.4519083076683179E-2</v>
      </c>
      <c r="J4751" s="13">
        <v>256.51</v>
      </c>
      <c r="K4751" s="13">
        <f>IFERROR(Table2[[#This Row],[Total Waste (tons)]] * Table2[[#This Row],[Household waste (%)]], NA())</f>
        <v>512216.00050000002</v>
      </c>
      <c r="L4751" s="13">
        <v>30.95</v>
      </c>
      <c r="M4751" s="10">
        <f>SUMIFS(Table2[Household waste (%)], Table2[Country], "Australia", Table2[Year], 2020)</f>
        <v>1412.17</v>
      </c>
      <c r="N4751" s="10">
        <f>COUNTIFS(Table2[Year], "USA")</f>
        <v>0</v>
      </c>
    </row>
    <row r="4752" spans="1:14" x14ac:dyDescent="0.35">
      <c r="A4752" s="8" t="s">
        <v>27</v>
      </c>
      <c r="B4752" s="9">
        <v>2021</v>
      </c>
      <c r="C4752" s="8" t="s">
        <v>19</v>
      </c>
      <c r="D4752" s="9">
        <v>17589.93</v>
      </c>
      <c r="E4752" s="10">
        <v>17704.919999999998</v>
      </c>
      <c r="F4752" s="10">
        <f>IFERROR(Table2[[#This Row],[Economic loss ($ million)]]*1000000 / Table2[[#This Row],[Total Waste (tons)]], NA())</f>
        <v>1006537.2630817746</v>
      </c>
      <c r="G4752" s="10" t="str">
        <f t="shared" si="74"/>
        <v>Medium</v>
      </c>
      <c r="H4752" s="10">
        <v>55.11</v>
      </c>
      <c r="I4752" s="10">
        <f>IFERROR(Table2[[#This Row],[Total Waste (tons)]] / (Table2[[#This Row],[Population (million)]]*1000), NA())</f>
        <v>2.4085236608609926E-2</v>
      </c>
      <c r="J4752" s="10">
        <v>730.32</v>
      </c>
      <c r="K4752" s="10">
        <f>IFERROR(Table2[[#This Row],[Total Waste (tons)]] * Table2[[#This Row],[Household waste (%)]], NA())</f>
        <v>731389.28940000001</v>
      </c>
      <c r="L4752" s="10">
        <v>41.58</v>
      </c>
      <c r="M4752" s="10">
        <f>SUMIFS(Table2[Household waste (%)], Table2[Country], "Australia", Table2[Year], 2020)</f>
        <v>1412.17</v>
      </c>
      <c r="N4752" s="10">
        <f>COUNTIFS(Table2[Year], "USA")</f>
        <v>0</v>
      </c>
    </row>
    <row r="4753" spans="1:14" x14ac:dyDescent="0.35">
      <c r="A4753" s="11" t="s">
        <v>26</v>
      </c>
      <c r="B4753" s="12">
        <v>2018</v>
      </c>
      <c r="C4753" s="11" t="s">
        <v>15</v>
      </c>
      <c r="D4753" s="12">
        <v>31678.47</v>
      </c>
      <c r="E4753" s="13">
        <v>28501.17</v>
      </c>
      <c r="F4753" s="13">
        <f>IFERROR(Table2[[#This Row],[Economic loss ($ million)]]*1000000 / Table2[[#This Row],[Total Waste (tons)]], NA())</f>
        <v>899701.59543690085</v>
      </c>
      <c r="G4753" s="13" t="str">
        <f t="shared" si="74"/>
        <v>Low</v>
      </c>
      <c r="H4753" s="13">
        <v>64.69</v>
      </c>
      <c r="I4753" s="13">
        <f>IFERROR(Table2[[#This Row],[Total Waste (tons)]] / (Table2[[#This Row],[Population (million)]]*1000), NA())</f>
        <v>0.16819831156419243</v>
      </c>
      <c r="J4753" s="13">
        <v>188.34</v>
      </c>
      <c r="K4753" s="13">
        <f>IFERROR(Table2[[#This Row],[Total Waste (tons)]] * Table2[[#This Row],[Household waste (%)]], NA())</f>
        <v>1163550.2031</v>
      </c>
      <c r="L4753" s="13">
        <v>36.729999999999997</v>
      </c>
      <c r="M4753" s="10">
        <f>SUMIFS(Table2[Household waste (%)], Table2[Country], "Australia", Table2[Year], 2020)</f>
        <v>1412.17</v>
      </c>
      <c r="N4753" s="10">
        <f>COUNTIFS(Table2[Year], "USA")</f>
        <v>0</v>
      </c>
    </row>
    <row r="4754" spans="1:14" x14ac:dyDescent="0.35">
      <c r="A4754" s="8" t="s">
        <v>23</v>
      </c>
      <c r="B4754" s="9">
        <v>2020</v>
      </c>
      <c r="C4754" s="8" t="s">
        <v>19</v>
      </c>
      <c r="D4754" s="9">
        <v>43728.47</v>
      </c>
      <c r="E4754" s="10">
        <v>35376.28</v>
      </c>
      <c r="F4754" s="10">
        <f>IFERROR(Table2[[#This Row],[Economic loss ($ million)]]*1000000 / Table2[[#This Row],[Total Waste (tons)]], NA())</f>
        <v>808998.80558363919</v>
      </c>
      <c r="G4754" s="10" t="str">
        <f t="shared" si="74"/>
        <v>Low</v>
      </c>
      <c r="H4754" s="10">
        <v>121.68</v>
      </c>
      <c r="I4754" s="10">
        <f>IFERROR(Table2[[#This Row],[Total Waste (tons)]] / (Table2[[#This Row],[Population (million)]]*1000), NA())</f>
        <v>4.0784254656357551E-2</v>
      </c>
      <c r="J4754" s="10">
        <v>1072.19</v>
      </c>
      <c r="K4754" s="10">
        <f>IFERROR(Table2[[#This Row],[Total Waste (tons)]] * Table2[[#This Row],[Household waste (%)]], NA())</f>
        <v>1407182.1646</v>
      </c>
      <c r="L4754" s="10">
        <v>32.18</v>
      </c>
      <c r="M4754" s="10">
        <f>SUMIFS(Table2[Household waste (%)], Table2[Country], "Australia", Table2[Year], 2020)</f>
        <v>1412.17</v>
      </c>
      <c r="N4754" s="10">
        <f>COUNTIFS(Table2[Year], "USA")</f>
        <v>0</v>
      </c>
    </row>
    <row r="4755" spans="1:14" x14ac:dyDescent="0.35">
      <c r="A4755" s="11" t="s">
        <v>33</v>
      </c>
      <c r="B4755" s="12">
        <v>2018</v>
      </c>
      <c r="C4755" s="11" t="s">
        <v>20</v>
      </c>
      <c r="D4755" s="12">
        <v>16309.66</v>
      </c>
      <c r="E4755" s="13">
        <v>14734.12</v>
      </c>
      <c r="F4755" s="13">
        <f>IFERROR(Table2[[#This Row],[Economic loss ($ million)]]*1000000 / Table2[[#This Row],[Total Waste (tons)]], NA())</f>
        <v>903398.35410425474</v>
      </c>
      <c r="G4755" s="13" t="str">
        <f t="shared" si="74"/>
        <v>Low</v>
      </c>
      <c r="H4755" s="13">
        <v>117.67</v>
      </c>
      <c r="I4755" s="13">
        <f>IFERROR(Table2[[#This Row],[Total Waste (tons)]] / (Table2[[#This Row],[Population (million)]]*1000), NA())</f>
        <v>1.2638150808595051E-2</v>
      </c>
      <c r="J4755" s="13">
        <v>1290.51</v>
      </c>
      <c r="K4755" s="13">
        <f>IFERROR(Table2[[#This Row],[Total Waste (tons)]] * Table2[[#This Row],[Household waste (%)]], NA())</f>
        <v>798194.76039999991</v>
      </c>
      <c r="L4755" s="13">
        <v>48.94</v>
      </c>
      <c r="M4755" s="10">
        <f>SUMIFS(Table2[Household waste (%)], Table2[Country], "Australia", Table2[Year], 2020)</f>
        <v>1412.17</v>
      </c>
      <c r="N4755" s="10">
        <f>COUNTIFS(Table2[Year], "USA")</f>
        <v>0</v>
      </c>
    </row>
    <row r="4756" spans="1:14" x14ac:dyDescent="0.35">
      <c r="A4756" s="8" t="s">
        <v>17</v>
      </c>
      <c r="B4756" s="9">
        <v>2018</v>
      </c>
      <c r="C4756" s="8" t="s">
        <v>9</v>
      </c>
      <c r="D4756" s="9">
        <v>41045.65</v>
      </c>
      <c r="E4756" s="10">
        <v>48366.27</v>
      </c>
      <c r="F4756" s="10">
        <f>IFERROR(Table2[[#This Row],[Economic loss ($ million)]]*1000000 / Table2[[#This Row],[Total Waste (tons)]], NA())</f>
        <v>1178353.1263361648</v>
      </c>
      <c r="G4756" s="10" t="str">
        <f t="shared" si="74"/>
        <v>High</v>
      </c>
      <c r="H4756" s="10">
        <v>146.44999999999999</v>
      </c>
      <c r="I4756" s="10">
        <f>IFERROR(Table2[[#This Row],[Total Waste (tons)]] / (Table2[[#This Row],[Population (million)]]*1000), NA())</f>
        <v>0.104767088672214</v>
      </c>
      <c r="J4756" s="10">
        <v>391.78</v>
      </c>
      <c r="K4756" s="10">
        <f>IFERROR(Table2[[#This Row],[Total Waste (tons)]] * Table2[[#This Row],[Household waste (%)]], NA())</f>
        <v>2316206.0295000002</v>
      </c>
      <c r="L4756" s="10">
        <v>56.43</v>
      </c>
      <c r="M4756" s="10">
        <f>SUMIFS(Table2[Household waste (%)], Table2[Country], "Australia", Table2[Year], 2020)</f>
        <v>1412.17</v>
      </c>
      <c r="N4756" s="10">
        <f>COUNTIFS(Table2[Year], "USA")</f>
        <v>0</v>
      </c>
    </row>
    <row r="4757" spans="1:14" x14ac:dyDescent="0.35">
      <c r="A4757" s="11" t="s">
        <v>21</v>
      </c>
      <c r="B4757" s="12">
        <v>2018</v>
      </c>
      <c r="C4757" s="11" t="s">
        <v>20</v>
      </c>
      <c r="D4757" s="12">
        <v>41093.25</v>
      </c>
      <c r="E4757" s="13">
        <v>38246.33</v>
      </c>
      <c r="F4757" s="13">
        <f>IFERROR(Table2[[#This Row],[Economic loss ($ million)]]*1000000 / Table2[[#This Row],[Total Waste (tons)]], NA())</f>
        <v>930720.49545849988</v>
      </c>
      <c r="G4757" s="13" t="str">
        <f t="shared" si="74"/>
        <v>Low</v>
      </c>
      <c r="H4757" s="13">
        <v>62.06</v>
      </c>
      <c r="I4757" s="13">
        <f>IFERROR(Table2[[#This Row],[Total Waste (tons)]] / (Table2[[#This Row],[Population (million)]]*1000), NA())</f>
        <v>3.7339848435285136E-2</v>
      </c>
      <c r="J4757" s="13">
        <v>1100.52</v>
      </c>
      <c r="K4757" s="13">
        <f>IFERROR(Table2[[#This Row],[Total Waste (tons)]] * Table2[[#This Row],[Household waste (%)]], NA())</f>
        <v>2046032.9175</v>
      </c>
      <c r="L4757" s="13">
        <v>49.79</v>
      </c>
      <c r="M4757" s="10">
        <f>SUMIFS(Table2[Household waste (%)], Table2[Country], "Australia", Table2[Year], 2020)</f>
        <v>1412.17</v>
      </c>
      <c r="N4757" s="10">
        <f>COUNTIFS(Table2[Year], "USA")</f>
        <v>0</v>
      </c>
    </row>
    <row r="4758" spans="1:14" x14ac:dyDescent="0.35">
      <c r="A4758" s="8" t="s">
        <v>21</v>
      </c>
      <c r="B4758" s="9">
        <v>2024</v>
      </c>
      <c r="C4758" s="8" t="s">
        <v>11</v>
      </c>
      <c r="D4758" s="9">
        <v>1272.94</v>
      </c>
      <c r="E4758" s="10">
        <v>1162.1500000000001</v>
      </c>
      <c r="F4758" s="10">
        <f>IFERROR(Table2[[#This Row],[Economic loss ($ million)]]*1000000 / Table2[[#This Row],[Total Waste (tons)]], NA())</f>
        <v>912965.26152057434</v>
      </c>
      <c r="G4758" s="10" t="str">
        <f t="shared" si="74"/>
        <v>Low</v>
      </c>
      <c r="H4758" s="10">
        <v>46.61</v>
      </c>
      <c r="I4758" s="10">
        <f>IFERROR(Table2[[#This Row],[Total Waste (tons)]] / (Table2[[#This Row],[Population (million)]]*1000), NA())</f>
        <v>2.6853008184963296E-3</v>
      </c>
      <c r="J4758" s="10">
        <v>474.04</v>
      </c>
      <c r="K4758" s="10">
        <f>IFERROR(Table2[[#This Row],[Total Waste (tons)]] * Table2[[#This Row],[Household waste (%)]], NA())</f>
        <v>38850.128799999999</v>
      </c>
      <c r="L4758" s="10">
        <v>30.52</v>
      </c>
      <c r="M4758" s="10">
        <f>SUMIFS(Table2[Household waste (%)], Table2[Country], "Australia", Table2[Year], 2020)</f>
        <v>1412.17</v>
      </c>
      <c r="N4758" s="10">
        <f>COUNTIFS(Table2[Year], "USA")</f>
        <v>0</v>
      </c>
    </row>
    <row r="4759" spans="1:14" x14ac:dyDescent="0.35">
      <c r="A4759" s="11" t="s">
        <v>26</v>
      </c>
      <c r="B4759" s="12">
        <v>2024</v>
      </c>
      <c r="C4759" s="11" t="s">
        <v>20</v>
      </c>
      <c r="D4759" s="12">
        <v>45457.1</v>
      </c>
      <c r="E4759" s="13">
        <v>53715.15</v>
      </c>
      <c r="F4759" s="13">
        <f>IFERROR(Table2[[#This Row],[Economic loss ($ million)]]*1000000 / Table2[[#This Row],[Total Waste (tons)]], NA())</f>
        <v>1181666.8903207639</v>
      </c>
      <c r="G4759" s="13" t="str">
        <f t="shared" si="74"/>
        <v>High</v>
      </c>
      <c r="H4759" s="13">
        <v>83.69</v>
      </c>
      <c r="I4759" s="13">
        <f>IFERROR(Table2[[#This Row],[Total Waste (tons)]] / (Table2[[#This Row],[Population (million)]]*1000), NA())</f>
        <v>4.119020650785165E-2</v>
      </c>
      <c r="J4759" s="13">
        <v>1103.5899999999999</v>
      </c>
      <c r="K4759" s="13">
        <f>IFERROR(Table2[[#This Row],[Total Waste (tons)]] * Table2[[#This Row],[Household waste (%)]], NA())</f>
        <v>1753734.9179999998</v>
      </c>
      <c r="L4759" s="13">
        <v>38.58</v>
      </c>
      <c r="M4759" s="10">
        <f>SUMIFS(Table2[Household waste (%)], Table2[Country], "Australia", Table2[Year], 2020)</f>
        <v>1412.17</v>
      </c>
      <c r="N4759" s="10">
        <f>COUNTIFS(Table2[Year], "USA")</f>
        <v>0</v>
      </c>
    </row>
    <row r="4760" spans="1:14" x14ac:dyDescent="0.35">
      <c r="A4760" s="8" t="s">
        <v>17</v>
      </c>
      <c r="B4760" s="9">
        <v>2021</v>
      </c>
      <c r="C4760" s="8" t="s">
        <v>9</v>
      </c>
      <c r="D4760" s="9">
        <v>36219.97</v>
      </c>
      <c r="E4760" s="10">
        <v>29468.1</v>
      </c>
      <c r="F4760" s="10">
        <f>IFERROR(Table2[[#This Row],[Economic loss ($ million)]]*1000000 / Table2[[#This Row],[Total Waste (tons)]], NA())</f>
        <v>813587.09021570138</v>
      </c>
      <c r="G4760" s="10" t="str">
        <f t="shared" si="74"/>
        <v>Low</v>
      </c>
      <c r="H4760" s="10">
        <v>110.18</v>
      </c>
      <c r="I4760" s="10">
        <f>IFERROR(Table2[[#This Row],[Total Waste (tons)]] / (Table2[[#This Row],[Population (million)]]*1000), NA())</f>
        <v>6.3821486467437266E-2</v>
      </c>
      <c r="J4760" s="10">
        <v>567.52</v>
      </c>
      <c r="K4760" s="10">
        <f>IFERROR(Table2[[#This Row],[Total Waste (tons)]] * Table2[[#This Row],[Household waste (%)]], NA())</f>
        <v>1760652.7417000001</v>
      </c>
      <c r="L4760" s="10">
        <v>48.61</v>
      </c>
      <c r="M4760" s="10">
        <f>SUMIFS(Table2[Household waste (%)], Table2[Country], "Australia", Table2[Year], 2020)</f>
        <v>1412.17</v>
      </c>
      <c r="N4760" s="10">
        <f>COUNTIFS(Table2[Year], "USA")</f>
        <v>0</v>
      </c>
    </row>
    <row r="4761" spans="1:14" x14ac:dyDescent="0.35">
      <c r="A4761" s="11" t="s">
        <v>32</v>
      </c>
      <c r="B4761" s="12">
        <v>2022</v>
      </c>
      <c r="C4761" s="11" t="s">
        <v>22</v>
      </c>
      <c r="D4761" s="12">
        <v>16907.04</v>
      </c>
      <c r="E4761" s="13">
        <v>16406.2</v>
      </c>
      <c r="F4761" s="13">
        <f>IFERROR(Table2[[#This Row],[Economic loss ($ million)]]*1000000 / Table2[[#This Row],[Total Waste (tons)]], NA())</f>
        <v>970376.83710454335</v>
      </c>
      <c r="G4761" s="13" t="str">
        <f t="shared" si="74"/>
        <v>Medium</v>
      </c>
      <c r="H4761" s="13">
        <v>28.41</v>
      </c>
      <c r="I4761" s="13">
        <f>IFERROR(Table2[[#This Row],[Total Waste (tons)]] / (Table2[[#This Row],[Population (million)]]*1000), NA())</f>
        <v>6.1089174736233563E-2</v>
      </c>
      <c r="J4761" s="13">
        <v>276.76</v>
      </c>
      <c r="K4761" s="13">
        <f>IFERROR(Table2[[#This Row],[Total Waste (tons)]] * Table2[[#This Row],[Household waste (%)]], NA())</f>
        <v>565709.5584000001</v>
      </c>
      <c r="L4761" s="13">
        <v>33.46</v>
      </c>
      <c r="M4761" s="10">
        <f>SUMIFS(Table2[Household waste (%)], Table2[Country], "Australia", Table2[Year], 2020)</f>
        <v>1412.17</v>
      </c>
      <c r="N4761" s="10">
        <f>COUNTIFS(Table2[Year], "USA")</f>
        <v>0</v>
      </c>
    </row>
    <row r="4762" spans="1:14" x14ac:dyDescent="0.35">
      <c r="A4762" s="8" t="s">
        <v>14</v>
      </c>
      <c r="B4762" s="9">
        <v>2024</v>
      </c>
      <c r="C4762" s="8" t="s">
        <v>20</v>
      </c>
      <c r="D4762" s="9">
        <v>8544.6200000000008</v>
      </c>
      <c r="E4762" s="10">
        <v>9823.34</v>
      </c>
      <c r="F4762" s="10">
        <f>IFERROR(Table2[[#This Row],[Economic loss ($ million)]]*1000000 / Table2[[#This Row],[Total Waste (tons)]], NA())</f>
        <v>1149652.0617651809</v>
      </c>
      <c r="G4762" s="10" t="str">
        <f t="shared" si="74"/>
        <v>High</v>
      </c>
      <c r="H4762" s="10">
        <v>77.69</v>
      </c>
      <c r="I4762" s="10">
        <f>IFERROR(Table2[[#This Row],[Total Waste (tons)]] / (Table2[[#This Row],[Population (million)]]*1000), NA())</f>
        <v>1.632490781605243E-2</v>
      </c>
      <c r="J4762" s="10">
        <v>523.41</v>
      </c>
      <c r="K4762" s="10">
        <f>IFERROR(Table2[[#This Row],[Total Waste (tons)]] * Table2[[#This Row],[Household waste (%)]], NA())</f>
        <v>593680.19760000007</v>
      </c>
      <c r="L4762" s="10">
        <v>69.48</v>
      </c>
      <c r="M4762" s="10">
        <f>SUMIFS(Table2[Household waste (%)], Table2[Country], "Australia", Table2[Year], 2020)</f>
        <v>1412.17</v>
      </c>
      <c r="N4762" s="10">
        <f>COUNTIFS(Table2[Year], "USA")</f>
        <v>0</v>
      </c>
    </row>
    <row r="4763" spans="1:14" x14ac:dyDescent="0.35">
      <c r="A4763" s="11" t="s">
        <v>27</v>
      </c>
      <c r="B4763" s="12">
        <v>2022</v>
      </c>
      <c r="C4763" s="11" t="s">
        <v>15</v>
      </c>
      <c r="D4763" s="12">
        <v>7656.09</v>
      </c>
      <c r="E4763" s="13">
        <v>8767.08</v>
      </c>
      <c r="F4763" s="13">
        <f>IFERROR(Table2[[#This Row],[Economic loss ($ million)]]*1000000 / Table2[[#This Row],[Total Waste (tons)]], NA())</f>
        <v>1145111.9305023844</v>
      </c>
      <c r="G4763" s="13" t="str">
        <f t="shared" si="74"/>
        <v>High</v>
      </c>
      <c r="H4763" s="13">
        <v>116.73</v>
      </c>
      <c r="I4763" s="13">
        <f>IFERROR(Table2[[#This Row],[Total Waste (tons)]] / (Table2[[#This Row],[Population (million)]]*1000), NA())</f>
        <v>1.1452982886548588E-2</v>
      </c>
      <c r="J4763" s="13">
        <v>668.48</v>
      </c>
      <c r="K4763" s="13">
        <f>IFERROR(Table2[[#This Row],[Total Waste (tons)]] * Table2[[#This Row],[Household waste (%)]], NA())</f>
        <v>453623.33250000002</v>
      </c>
      <c r="L4763" s="13">
        <v>59.25</v>
      </c>
      <c r="M4763" s="10">
        <f>SUMIFS(Table2[Household waste (%)], Table2[Country], "Australia", Table2[Year], 2020)</f>
        <v>1412.17</v>
      </c>
      <c r="N4763" s="10">
        <f>COUNTIFS(Table2[Year], "USA")</f>
        <v>0</v>
      </c>
    </row>
    <row r="4764" spans="1:14" x14ac:dyDescent="0.35">
      <c r="A4764" s="8" t="s">
        <v>18</v>
      </c>
      <c r="B4764" s="9">
        <v>2022</v>
      </c>
      <c r="C4764" s="8" t="s">
        <v>22</v>
      </c>
      <c r="D4764" s="9">
        <v>1056.3599999999999</v>
      </c>
      <c r="E4764" s="10">
        <v>1092.6199999999999</v>
      </c>
      <c r="F4764" s="10">
        <f>IFERROR(Table2[[#This Row],[Economic loss ($ million)]]*1000000 / Table2[[#This Row],[Total Waste (tons)]], NA())</f>
        <v>1034325.4193646107</v>
      </c>
      <c r="G4764" s="10" t="str">
        <f t="shared" si="74"/>
        <v>Medium</v>
      </c>
      <c r="H4764" s="10">
        <v>36.17</v>
      </c>
      <c r="I4764" s="10">
        <f>IFERROR(Table2[[#This Row],[Total Waste (tons)]] / (Table2[[#This Row],[Population (million)]]*1000), NA())</f>
        <v>1.2233185102834907E-3</v>
      </c>
      <c r="J4764" s="10">
        <v>863.52</v>
      </c>
      <c r="K4764" s="10">
        <f>IFERROR(Table2[[#This Row],[Total Waste (tons)]] * Table2[[#This Row],[Household waste (%)]], NA())</f>
        <v>41958.619199999994</v>
      </c>
      <c r="L4764" s="10">
        <v>39.72</v>
      </c>
      <c r="M4764" s="10">
        <f>SUMIFS(Table2[Household waste (%)], Table2[Country], "Australia", Table2[Year], 2020)</f>
        <v>1412.17</v>
      </c>
      <c r="N4764" s="10">
        <f>COUNTIFS(Table2[Year], "USA")</f>
        <v>0</v>
      </c>
    </row>
    <row r="4765" spans="1:14" x14ac:dyDescent="0.35">
      <c r="A4765" s="11" t="s">
        <v>12</v>
      </c>
      <c r="B4765" s="12">
        <v>2021</v>
      </c>
      <c r="C4765" s="11" t="s">
        <v>22</v>
      </c>
      <c r="D4765" s="12">
        <v>22461.34</v>
      </c>
      <c r="E4765" s="13">
        <v>21525.279999999999</v>
      </c>
      <c r="F4765" s="13">
        <f>IFERROR(Table2[[#This Row],[Economic loss ($ million)]]*1000000 / Table2[[#This Row],[Total Waste (tons)]], NA())</f>
        <v>958325.72767252533</v>
      </c>
      <c r="G4765" s="13" t="str">
        <f t="shared" si="74"/>
        <v>Medium</v>
      </c>
      <c r="H4765" s="13">
        <v>124.92</v>
      </c>
      <c r="I4765" s="13">
        <f>IFERROR(Table2[[#This Row],[Total Waste (tons)]] / (Table2[[#This Row],[Population (million)]]*1000), NA())</f>
        <v>7.4220467237220367E-2</v>
      </c>
      <c r="J4765" s="13">
        <v>302.63</v>
      </c>
      <c r="K4765" s="13">
        <f>IFERROR(Table2[[#This Row],[Total Waste (tons)]] * Table2[[#This Row],[Household waste (%)]], NA())</f>
        <v>1489636.0687999998</v>
      </c>
      <c r="L4765" s="13">
        <v>66.319999999999993</v>
      </c>
      <c r="M4765" s="10">
        <f>SUMIFS(Table2[Household waste (%)], Table2[Country], "Australia", Table2[Year], 2020)</f>
        <v>1412.17</v>
      </c>
      <c r="N4765" s="10">
        <f>COUNTIFS(Table2[Year], "USA")</f>
        <v>0</v>
      </c>
    </row>
    <row r="4766" spans="1:14" x14ac:dyDescent="0.35">
      <c r="A4766" s="8" t="s">
        <v>28</v>
      </c>
      <c r="B4766" s="9">
        <v>2019</v>
      </c>
      <c r="C4766" s="8" t="s">
        <v>11</v>
      </c>
      <c r="D4766" s="9">
        <v>25304.57</v>
      </c>
      <c r="E4766" s="10">
        <v>24182.49</v>
      </c>
      <c r="F4766" s="10">
        <f>IFERROR(Table2[[#This Row],[Economic loss ($ million)]]*1000000 / Table2[[#This Row],[Total Waste (tons)]], NA())</f>
        <v>955657.02163680317</v>
      </c>
      <c r="G4766" s="10" t="str">
        <f t="shared" si="74"/>
        <v>Medium</v>
      </c>
      <c r="H4766" s="10">
        <v>197.73</v>
      </c>
      <c r="I4766" s="10">
        <f>IFERROR(Table2[[#This Row],[Total Waste (tons)]] / (Table2[[#This Row],[Population (million)]]*1000), NA())</f>
        <v>3.0062573509320092E-2</v>
      </c>
      <c r="J4766" s="10">
        <v>841.73</v>
      </c>
      <c r="K4766" s="10">
        <f>IFERROR(Table2[[#This Row],[Total Waste (tons)]] * Table2[[#This Row],[Household waste (%)]], NA())</f>
        <v>813035.83410000009</v>
      </c>
      <c r="L4766" s="10">
        <v>32.130000000000003</v>
      </c>
      <c r="M4766" s="10">
        <f>SUMIFS(Table2[Household waste (%)], Table2[Country], "Australia", Table2[Year], 2020)</f>
        <v>1412.17</v>
      </c>
      <c r="N4766" s="10">
        <f>COUNTIFS(Table2[Year], "USA")</f>
        <v>0</v>
      </c>
    </row>
    <row r="4767" spans="1:14" x14ac:dyDescent="0.35">
      <c r="A4767" s="11" t="s">
        <v>29</v>
      </c>
      <c r="B4767" s="12">
        <v>2019</v>
      </c>
      <c r="C4767" s="11" t="s">
        <v>9</v>
      </c>
      <c r="D4767" s="12">
        <v>47590.1</v>
      </c>
      <c r="E4767" s="13">
        <v>51766.67</v>
      </c>
      <c r="F4767" s="13">
        <f>IFERROR(Table2[[#This Row],[Economic loss ($ million)]]*1000000 / Table2[[#This Row],[Total Waste (tons)]], NA())</f>
        <v>1087761.3201064928</v>
      </c>
      <c r="G4767" s="13" t="str">
        <f t="shared" si="74"/>
        <v>Medium</v>
      </c>
      <c r="H4767" s="13">
        <v>173.17</v>
      </c>
      <c r="I4767" s="13">
        <f>IFERROR(Table2[[#This Row],[Total Waste (tons)]] / (Table2[[#This Row],[Population (million)]]*1000), NA())</f>
        <v>6.5176739663366068E-2</v>
      </c>
      <c r="J4767" s="13">
        <v>730.17</v>
      </c>
      <c r="K4767" s="13">
        <f>IFERROR(Table2[[#This Row],[Total Waste (tons)]] * Table2[[#This Row],[Household waste (%)]], NA())</f>
        <v>1624726.014</v>
      </c>
      <c r="L4767" s="13">
        <v>34.14</v>
      </c>
      <c r="M4767" s="10">
        <f>SUMIFS(Table2[Household waste (%)], Table2[Country], "Australia", Table2[Year], 2020)</f>
        <v>1412.17</v>
      </c>
      <c r="N4767" s="10">
        <f>COUNTIFS(Table2[Year], "USA")</f>
        <v>0</v>
      </c>
    </row>
    <row r="4768" spans="1:14" x14ac:dyDescent="0.35">
      <c r="A4768" s="8" t="s">
        <v>12</v>
      </c>
      <c r="B4768" s="9">
        <v>2021</v>
      </c>
      <c r="C4768" s="8" t="s">
        <v>19</v>
      </c>
      <c r="D4768" s="9">
        <v>1580</v>
      </c>
      <c r="E4768" s="10">
        <v>1370.7</v>
      </c>
      <c r="F4768" s="10">
        <f>IFERROR(Table2[[#This Row],[Economic loss ($ million)]]*1000000 / Table2[[#This Row],[Total Waste (tons)]], NA())</f>
        <v>867531.6455696203</v>
      </c>
      <c r="G4768" s="10" t="str">
        <f t="shared" si="74"/>
        <v>Low</v>
      </c>
      <c r="H4768" s="10">
        <v>42.5</v>
      </c>
      <c r="I4768" s="10">
        <f>IFERROR(Table2[[#This Row],[Total Waste (tons)]] / (Table2[[#This Row],[Population (million)]]*1000), NA())</f>
        <v>1.9805455274769356E-3</v>
      </c>
      <c r="J4768" s="10">
        <v>797.76</v>
      </c>
      <c r="K4768" s="10">
        <f>IFERROR(Table2[[#This Row],[Total Waste (tons)]] * Table2[[#This Row],[Household waste (%)]], NA())</f>
        <v>110015.4</v>
      </c>
      <c r="L4768" s="10">
        <v>69.63</v>
      </c>
      <c r="M4768" s="10">
        <f>SUMIFS(Table2[Household waste (%)], Table2[Country], "Australia", Table2[Year], 2020)</f>
        <v>1412.17</v>
      </c>
      <c r="N4768" s="10">
        <f>COUNTIFS(Table2[Year], "USA")</f>
        <v>0</v>
      </c>
    </row>
    <row r="4769" spans="1:14" x14ac:dyDescent="0.35">
      <c r="A4769" s="11" t="s">
        <v>23</v>
      </c>
      <c r="B4769" s="12">
        <v>2024</v>
      </c>
      <c r="C4769" s="11" t="s">
        <v>15</v>
      </c>
      <c r="D4769" s="12">
        <v>8603.66</v>
      </c>
      <c r="E4769" s="13">
        <v>9492.0499999999993</v>
      </c>
      <c r="F4769" s="13">
        <f>IFERROR(Table2[[#This Row],[Economic loss ($ million)]]*1000000 / Table2[[#This Row],[Total Waste (tons)]], NA())</f>
        <v>1103257.2184395944</v>
      </c>
      <c r="G4769" s="13" t="str">
        <f t="shared" si="74"/>
        <v>High</v>
      </c>
      <c r="H4769" s="13">
        <v>180.94</v>
      </c>
      <c r="I4769" s="13">
        <f>IFERROR(Table2[[#This Row],[Total Waste (tons)]] / (Table2[[#This Row],[Population (million)]]*1000), NA())</f>
        <v>1.0189925739935806E-2</v>
      </c>
      <c r="J4769" s="13">
        <v>844.33</v>
      </c>
      <c r="K4769" s="13">
        <f>IFERROR(Table2[[#This Row],[Total Waste (tons)]] * Table2[[#This Row],[Household waste (%)]], NA())</f>
        <v>432247.87839999999</v>
      </c>
      <c r="L4769" s="13">
        <v>50.24</v>
      </c>
      <c r="M4769" s="10">
        <f>SUMIFS(Table2[Household waste (%)], Table2[Country], "Australia", Table2[Year], 2020)</f>
        <v>1412.17</v>
      </c>
      <c r="N4769" s="10">
        <f>COUNTIFS(Table2[Year], "USA")</f>
        <v>0</v>
      </c>
    </row>
    <row r="4770" spans="1:14" x14ac:dyDescent="0.35">
      <c r="A4770" s="8" t="s">
        <v>14</v>
      </c>
      <c r="B4770" s="9">
        <v>2020</v>
      </c>
      <c r="C4770" s="8" t="s">
        <v>15</v>
      </c>
      <c r="D4770" s="9">
        <v>6545</v>
      </c>
      <c r="E4770" s="10">
        <v>5540.07</v>
      </c>
      <c r="F4770" s="10">
        <f>IFERROR(Table2[[#This Row],[Economic loss ($ million)]]*1000000 / Table2[[#This Row],[Total Waste (tons)]], NA())</f>
        <v>846458.36516424757</v>
      </c>
      <c r="G4770" s="10" t="str">
        <f t="shared" si="74"/>
        <v>Low</v>
      </c>
      <c r="H4770" s="10">
        <v>68.25</v>
      </c>
      <c r="I4770" s="10">
        <f>IFERROR(Table2[[#This Row],[Total Waste (tons)]] / (Table2[[#This Row],[Population (million)]]*1000), NA())</f>
        <v>8.0256526590722372E-3</v>
      </c>
      <c r="J4770" s="10">
        <v>815.51</v>
      </c>
      <c r="K4770" s="10">
        <f>IFERROR(Table2[[#This Row],[Total Waste (tons)]] * Table2[[#This Row],[Household waste (%)]], NA())</f>
        <v>307222.3</v>
      </c>
      <c r="L4770" s="10">
        <v>46.94</v>
      </c>
      <c r="M4770" s="10">
        <f>SUMIFS(Table2[Household waste (%)], Table2[Country], "Australia", Table2[Year], 2020)</f>
        <v>1412.17</v>
      </c>
      <c r="N4770" s="10">
        <f>COUNTIFS(Table2[Year], "USA")</f>
        <v>0</v>
      </c>
    </row>
    <row r="4771" spans="1:14" x14ac:dyDescent="0.35">
      <c r="A4771" s="11" t="s">
        <v>30</v>
      </c>
      <c r="B4771" s="12">
        <v>2019</v>
      </c>
      <c r="C4771" s="11" t="s">
        <v>11</v>
      </c>
      <c r="D4771" s="12">
        <v>3919.77</v>
      </c>
      <c r="E4771" s="13">
        <v>4562.9799999999996</v>
      </c>
      <c r="F4771" s="13">
        <f>IFERROR(Table2[[#This Row],[Economic loss ($ million)]]*1000000 / Table2[[#This Row],[Total Waste (tons)]], NA())</f>
        <v>1164093.8116267025</v>
      </c>
      <c r="G4771" s="13" t="str">
        <f t="shared" si="74"/>
        <v>High</v>
      </c>
      <c r="H4771" s="13">
        <v>34.299999999999997</v>
      </c>
      <c r="I4771" s="13">
        <f>IFERROR(Table2[[#This Row],[Total Waste (tons)]] / (Table2[[#This Row],[Population (million)]]*1000), NA())</f>
        <v>2.1964417796705143E-2</v>
      </c>
      <c r="J4771" s="13">
        <v>178.46</v>
      </c>
      <c r="K4771" s="13">
        <f>IFERROR(Table2[[#This Row],[Total Waste (tons)]] * Table2[[#This Row],[Household waste (%)]], NA())</f>
        <v>224838.00719999999</v>
      </c>
      <c r="L4771" s="13">
        <v>57.36</v>
      </c>
      <c r="M4771" s="10">
        <f>SUMIFS(Table2[Household waste (%)], Table2[Country], "Australia", Table2[Year], 2020)</f>
        <v>1412.17</v>
      </c>
      <c r="N4771" s="10">
        <f>COUNTIFS(Table2[Year], "USA")</f>
        <v>0</v>
      </c>
    </row>
    <row r="4772" spans="1:14" x14ac:dyDescent="0.35">
      <c r="A4772" s="8" t="s">
        <v>34</v>
      </c>
      <c r="B4772" s="9">
        <v>2021</v>
      </c>
      <c r="C4772" s="8" t="s">
        <v>15</v>
      </c>
      <c r="D4772" s="9">
        <v>1042.95</v>
      </c>
      <c r="E4772" s="10">
        <v>1207.9000000000001</v>
      </c>
      <c r="F4772" s="10">
        <f>IFERROR(Table2[[#This Row],[Economic loss ($ million)]]*1000000 / Table2[[#This Row],[Total Waste (tons)]], NA())</f>
        <v>1158157.1503907186</v>
      </c>
      <c r="G4772" s="10" t="str">
        <f t="shared" si="74"/>
        <v>High</v>
      </c>
      <c r="H4772" s="10">
        <v>57.72</v>
      </c>
      <c r="I4772" s="10">
        <f>IFERROR(Table2[[#This Row],[Total Waste (tons)]] / (Table2[[#This Row],[Population (million)]]*1000), NA())</f>
        <v>3.3200165531291782E-3</v>
      </c>
      <c r="J4772" s="10">
        <v>314.14</v>
      </c>
      <c r="K4772" s="10">
        <f>IFERROR(Table2[[#This Row],[Total Waste (tons)]] * Table2[[#This Row],[Household waste (%)]], NA())</f>
        <v>45097.158000000003</v>
      </c>
      <c r="L4772" s="10">
        <v>43.24</v>
      </c>
      <c r="M4772" s="10">
        <f>SUMIFS(Table2[Household waste (%)], Table2[Country], "Australia", Table2[Year], 2020)</f>
        <v>1412.17</v>
      </c>
      <c r="N4772" s="10">
        <f>COUNTIFS(Table2[Year], "USA")</f>
        <v>0</v>
      </c>
    </row>
    <row r="4773" spans="1:14" x14ac:dyDescent="0.35">
      <c r="A4773" s="11" t="s">
        <v>26</v>
      </c>
      <c r="B4773" s="12">
        <v>2023</v>
      </c>
      <c r="C4773" s="11" t="s">
        <v>13</v>
      </c>
      <c r="D4773" s="12">
        <v>33238.1</v>
      </c>
      <c r="E4773" s="13">
        <v>39785.69</v>
      </c>
      <c r="F4773" s="13">
        <f>IFERROR(Table2[[#This Row],[Economic loss ($ million)]]*1000000 / Table2[[#This Row],[Total Waste (tons)]], NA())</f>
        <v>1196990.5018638249</v>
      </c>
      <c r="G4773" s="13" t="str">
        <f t="shared" si="74"/>
        <v>High</v>
      </c>
      <c r="H4773" s="13">
        <v>95.99</v>
      </c>
      <c r="I4773" s="13">
        <f>IFERROR(Table2[[#This Row],[Total Waste (tons)]] / (Table2[[#This Row],[Population (million)]]*1000), NA())</f>
        <v>5.2867140653083296E-2</v>
      </c>
      <c r="J4773" s="13">
        <v>628.71</v>
      </c>
      <c r="K4773" s="13">
        <f>IFERROR(Table2[[#This Row],[Total Waste (tons)]] * Table2[[#This Row],[Household waste (%)]], NA())</f>
        <v>2220637.4610000001</v>
      </c>
      <c r="L4773" s="13">
        <v>66.81</v>
      </c>
      <c r="M4773" s="10">
        <f>SUMIFS(Table2[Household waste (%)], Table2[Country], "Australia", Table2[Year], 2020)</f>
        <v>1412.17</v>
      </c>
      <c r="N4773" s="10">
        <f>COUNTIFS(Table2[Year], "USA")</f>
        <v>0</v>
      </c>
    </row>
    <row r="4774" spans="1:14" x14ac:dyDescent="0.35">
      <c r="A4774" s="8" t="s">
        <v>16</v>
      </c>
      <c r="B4774" s="9">
        <v>2024</v>
      </c>
      <c r="C4774" s="8" t="s">
        <v>19</v>
      </c>
      <c r="D4774" s="9">
        <v>1018.55</v>
      </c>
      <c r="E4774" s="10">
        <v>1113.3900000000001</v>
      </c>
      <c r="F4774" s="10">
        <f>IFERROR(Table2[[#This Row],[Economic loss ($ million)]]*1000000 / Table2[[#This Row],[Total Waste (tons)]], NA())</f>
        <v>1093112.7583329242</v>
      </c>
      <c r="G4774" s="10" t="str">
        <f t="shared" si="74"/>
        <v>Medium</v>
      </c>
      <c r="H4774" s="10">
        <v>80.91</v>
      </c>
      <c r="I4774" s="10">
        <f>IFERROR(Table2[[#This Row],[Total Waste (tons)]] / (Table2[[#This Row],[Population (million)]]*1000), NA())</f>
        <v>1.617927375544048E-3</v>
      </c>
      <c r="J4774" s="10">
        <v>629.54</v>
      </c>
      <c r="K4774" s="10">
        <f>IFERROR(Table2[[#This Row],[Total Waste (tons)]] * Table2[[#This Row],[Household waste (%)]], NA())</f>
        <v>46934.784</v>
      </c>
      <c r="L4774" s="10">
        <v>46.08</v>
      </c>
      <c r="M4774" s="10">
        <f>SUMIFS(Table2[Household waste (%)], Table2[Country], "Australia", Table2[Year], 2020)</f>
        <v>1412.17</v>
      </c>
      <c r="N4774" s="10">
        <f>COUNTIFS(Table2[Year], "USA")</f>
        <v>0</v>
      </c>
    </row>
    <row r="4775" spans="1:14" x14ac:dyDescent="0.35">
      <c r="A4775" s="11" t="s">
        <v>21</v>
      </c>
      <c r="B4775" s="12">
        <v>2022</v>
      </c>
      <c r="C4775" s="11" t="s">
        <v>11</v>
      </c>
      <c r="D4775" s="12">
        <v>6861.18</v>
      </c>
      <c r="E4775" s="13">
        <v>6515.67</v>
      </c>
      <c r="F4775" s="13">
        <f>IFERROR(Table2[[#This Row],[Economic loss ($ million)]]*1000000 / Table2[[#This Row],[Total Waste (tons)]], NA())</f>
        <v>949642.77281750366</v>
      </c>
      <c r="G4775" s="13" t="str">
        <f t="shared" si="74"/>
        <v>Low</v>
      </c>
      <c r="H4775" s="13">
        <v>177.28</v>
      </c>
      <c r="I4775" s="13">
        <f>IFERROR(Table2[[#This Row],[Total Waste (tons)]] / (Table2[[#This Row],[Population (million)]]*1000), NA())</f>
        <v>6.911913444683981E-3</v>
      </c>
      <c r="J4775" s="13">
        <v>992.66</v>
      </c>
      <c r="K4775" s="13">
        <f>IFERROR(Table2[[#This Row],[Total Waste (tons)]] * Table2[[#This Row],[Household waste (%)]], NA())</f>
        <v>386970.55200000003</v>
      </c>
      <c r="L4775" s="13">
        <v>56.4</v>
      </c>
      <c r="M4775" s="10">
        <f>SUMIFS(Table2[Household waste (%)], Table2[Country], "Australia", Table2[Year], 2020)</f>
        <v>1412.17</v>
      </c>
      <c r="N4775" s="10">
        <f>COUNTIFS(Table2[Year], "USA")</f>
        <v>0</v>
      </c>
    </row>
    <row r="4776" spans="1:14" x14ac:dyDescent="0.35">
      <c r="A4776" s="8" t="s">
        <v>35</v>
      </c>
      <c r="B4776" s="9">
        <v>2018</v>
      </c>
      <c r="C4776" s="8" t="s">
        <v>11</v>
      </c>
      <c r="D4776" s="9">
        <v>14551.06</v>
      </c>
      <c r="E4776" s="10">
        <v>12081.08</v>
      </c>
      <c r="F4776" s="10">
        <f>IFERROR(Table2[[#This Row],[Economic loss ($ million)]]*1000000 / Table2[[#This Row],[Total Waste (tons)]], NA())</f>
        <v>830254.29075270123</v>
      </c>
      <c r="G4776" s="10" t="str">
        <f t="shared" si="74"/>
        <v>Low</v>
      </c>
      <c r="H4776" s="10">
        <v>107.7</v>
      </c>
      <c r="I4776" s="10">
        <f>IFERROR(Table2[[#This Row],[Total Waste (tons)]] / (Table2[[#This Row],[Population (million)]]*1000), NA())</f>
        <v>1.9703000595786165E-2</v>
      </c>
      <c r="J4776" s="10">
        <v>738.52</v>
      </c>
      <c r="K4776" s="10">
        <f>IFERROR(Table2[[#This Row],[Total Waste (tons)]] * Table2[[#This Row],[Household waste (%)]], NA())</f>
        <v>981905.52879999997</v>
      </c>
      <c r="L4776" s="10">
        <v>67.48</v>
      </c>
      <c r="M4776" s="10">
        <f>SUMIFS(Table2[Household waste (%)], Table2[Country], "Australia", Table2[Year], 2020)</f>
        <v>1412.17</v>
      </c>
      <c r="N4776" s="10">
        <f>COUNTIFS(Table2[Year], "USA")</f>
        <v>0</v>
      </c>
    </row>
    <row r="4777" spans="1:14" x14ac:dyDescent="0.35">
      <c r="A4777" s="11" t="s">
        <v>24</v>
      </c>
      <c r="B4777" s="12">
        <v>2023</v>
      </c>
      <c r="C4777" s="11" t="s">
        <v>11</v>
      </c>
      <c r="D4777" s="12">
        <v>41492.82</v>
      </c>
      <c r="E4777" s="13">
        <v>42210.23</v>
      </c>
      <c r="F4777" s="13">
        <f>IFERROR(Table2[[#This Row],[Economic loss ($ million)]]*1000000 / Table2[[#This Row],[Total Waste (tons)]], NA())</f>
        <v>1017289.9793265437</v>
      </c>
      <c r="G4777" s="13" t="str">
        <f t="shared" si="74"/>
        <v>Medium</v>
      </c>
      <c r="H4777" s="13">
        <v>116.67</v>
      </c>
      <c r="I4777" s="13">
        <f>IFERROR(Table2[[#This Row],[Total Waste (tons)]] / (Table2[[#This Row],[Population (million)]]*1000), NA())</f>
        <v>3.4209878884317618E-2</v>
      </c>
      <c r="J4777" s="13">
        <v>1212.8900000000001</v>
      </c>
      <c r="K4777" s="13">
        <f>IFERROR(Table2[[#This Row],[Total Waste (tons)]] * Table2[[#This Row],[Household waste (%)]], NA())</f>
        <v>1794564.4650000001</v>
      </c>
      <c r="L4777" s="13">
        <v>43.25</v>
      </c>
      <c r="M4777" s="10">
        <f>SUMIFS(Table2[Household waste (%)], Table2[Country], "Australia", Table2[Year], 2020)</f>
        <v>1412.17</v>
      </c>
      <c r="N4777" s="10">
        <f>COUNTIFS(Table2[Year], "USA")</f>
        <v>0</v>
      </c>
    </row>
    <row r="4778" spans="1:14" x14ac:dyDescent="0.35">
      <c r="A4778" s="8" t="s">
        <v>14</v>
      </c>
      <c r="B4778" s="9">
        <v>2018</v>
      </c>
      <c r="C4778" s="8" t="s">
        <v>25</v>
      </c>
      <c r="D4778" s="9">
        <v>5040.46</v>
      </c>
      <c r="E4778" s="10">
        <v>4639.8999999999996</v>
      </c>
      <c r="F4778" s="10">
        <f>IFERROR(Table2[[#This Row],[Economic loss ($ million)]]*1000000 / Table2[[#This Row],[Total Waste (tons)]], NA())</f>
        <v>920531.06264110818</v>
      </c>
      <c r="G4778" s="10" t="str">
        <f t="shared" si="74"/>
        <v>Low</v>
      </c>
      <c r="H4778" s="10">
        <v>72.430000000000007</v>
      </c>
      <c r="I4778" s="10">
        <f>IFERROR(Table2[[#This Row],[Total Waste (tons)]] / (Table2[[#This Row],[Population (million)]]*1000), NA())</f>
        <v>1.2834415501744202E-2</v>
      </c>
      <c r="J4778" s="10">
        <v>392.73</v>
      </c>
      <c r="K4778" s="10">
        <f>IFERROR(Table2[[#This Row],[Total Waste (tons)]] * Table2[[#This Row],[Household waste (%)]], NA())</f>
        <v>324303.19640000002</v>
      </c>
      <c r="L4778" s="10">
        <v>64.34</v>
      </c>
      <c r="M4778" s="10">
        <f>SUMIFS(Table2[Household waste (%)], Table2[Country], "Australia", Table2[Year], 2020)</f>
        <v>1412.17</v>
      </c>
      <c r="N4778" s="10">
        <f>COUNTIFS(Table2[Year], "USA")</f>
        <v>0</v>
      </c>
    </row>
    <row r="4779" spans="1:14" x14ac:dyDescent="0.35">
      <c r="A4779" s="11" t="s">
        <v>34</v>
      </c>
      <c r="B4779" s="12">
        <v>2023</v>
      </c>
      <c r="C4779" s="11" t="s">
        <v>13</v>
      </c>
      <c r="D4779" s="12">
        <v>47943.19</v>
      </c>
      <c r="E4779" s="13">
        <v>55889.29</v>
      </c>
      <c r="F4779" s="13">
        <f>IFERROR(Table2[[#This Row],[Economic loss ($ million)]]*1000000 / Table2[[#This Row],[Total Waste (tons)]], NA())</f>
        <v>1165739.9100894204</v>
      </c>
      <c r="G4779" s="13" t="str">
        <f t="shared" si="74"/>
        <v>High</v>
      </c>
      <c r="H4779" s="13">
        <v>115.49</v>
      </c>
      <c r="I4779" s="13">
        <f>IFERROR(Table2[[#This Row],[Total Waste (tons)]] / (Table2[[#This Row],[Population (million)]]*1000), NA())</f>
        <v>5.4479659553191978E-2</v>
      </c>
      <c r="J4779" s="13">
        <v>880.02</v>
      </c>
      <c r="K4779" s="13">
        <f>IFERROR(Table2[[#This Row],[Total Waste (tons)]] * Table2[[#This Row],[Household waste (%)]], NA())</f>
        <v>2631122.2672000001</v>
      </c>
      <c r="L4779" s="13">
        <v>54.88</v>
      </c>
      <c r="M4779" s="10">
        <f>SUMIFS(Table2[Household waste (%)], Table2[Country], "Australia", Table2[Year], 2020)</f>
        <v>1412.17</v>
      </c>
      <c r="N4779" s="10">
        <f>COUNTIFS(Table2[Year], "USA")</f>
        <v>0</v>
      </c>
    </row>
    <row r="4780" spans="1:14" x14ac:dyDescent="0.35">
      <c r="A4780" s="8" t="s">
        <v>23</v>
      </c>
      <c r="B4780" s="9">
        <v>2019</v>
      </c>
      <c r="C4780" s="8" t="s">
        <v>25</v>
      </c>
      <c r="D4780" s="9">
        <v>4161.03</v>
      </c>
      <c r="E4780" s="10">
        <v>4646.92</v>
      </c>
      <c r="F4780" s="10">
        <f>IFERROR(Table2[[#This Row],[Economic loss ($ million)]]*1000000 / Table2[[#This Row],[Total Waste (tons)]], NA())</f>
        <v>1116771.5685779722</v>
      </c>
      <c r="G4780" s="10" t="str">
        <f t="shared" si="74"/>
        <v>High</v>
      </c>
      <c r="H4780" s="10">
        <v>80.31</v>
      </c>
      <c r="I4780" s="10">
        <f>IFERROR(Table2[[#This Row],[Total Waste (tons)]] / (Table2[[#This Row],[Population (million)]]*1000), NA())</f>
        <v>4.5682431987352605E-3</v>
      </c>
      <c r="J4780" s="10">
        <v>910.86</v>
      </c>
      <c r="K4780" s="10">
        <f>IFERROR(Table2[[#This Row],[Total Waste (tons)]] * Table2[[#This Row],[Household waste (%)]], NA())</f>
        <v>234848.53319999998</v>
      </c>
      <c r="L4780" s="10">
        <v>56.44</v>
      </c>
      <c r="M4780" s="10">
        <f>SUMIFS(Table2[Household waste (%)], Table2[Country], "Australia", Table2[Year], 2020)</f>
        <v>1412.17</v>
      </c>
      <c r="N4780" s="10">
        <f>COUNTIFS(Table2[Year], "USA")</f>
        <v>0</v>
      </c>
    </row>
    <row r="4781" spans="1:14" x14ac:dyDescent="0.35">
      <c r="A4781" s="11" t="s">
        <v>23</v>
      </c>
      <c r="B4781" s="12">
        <v>2020</v>
      </c>
      <c r="C4781" s="11" t="s">
        <v>9</v>
      </c>
      <c r="D4781" s="12">
        <v>21072.9</v>
      </c>
      <c r="E4781" s="13">
        <v>18403.169999999998</v>
      </c>
      <c r="F4781" s="13">
        <f>IFERROR(Table2[[#This Row],[Economic loss ($ million)]]*1000000 / Table2[[#This Row],[Total Waste (tons)]], NA())</f>
        <v>873309.7959939068</v>
      </c>
      <c r="G4781" s="13" t="str">
        <f t="shared" si="74"/>
        <v>Low</v>
      </c>
      <c r="H4781" s="13">
        <v>82.01</v>
      </c>
      <c r="I4781" s="13">
        <f>IFERROR(Table2[[#This Row],[Total Waste (tons)]] / (Table2[[#This Row],[Population (million)]]*1000), NA())</f>
        <v>1.5807204152664428E-2</v>
      </c>
      <c r="J4781" s="13">
        <v>1333.12</v>
      </c>
      <c r="K4781" s="13">
        <f>IFERROR(Table2[[#This Row],[Total Waste (tons)]] * Table2[[#This Row],[Household waste (%)]], NA())</f>
        <v>690769.66200000013</v>
      </c>
      <c r="L4781" s="13">
        <v>32.78</v>
      </c>
      <c r="M4781" s="10">
        <f>SUMIFS(Table2[Household waste (%)], Table2[Country], "Australia", Table2[Year], 2020)</f>
        <v>1412.17</v>
      </c>
      <c r="N4781" s="10">
        <f>COUNTIFS(Table2[Year], "USA")</f>
        <v>0</v>
      </c>
    </row>
    <row r="4782" spans="1:14" x14ac:dyDescent="0.35">
      <c r="A4782" s="8" t="s">
        <v>32</v>
      </c>
      <c r="B4782" s="9">
        <v>2020</v>
      </c>
      <c r="C4782" s="8" t="s">
        <v>15</v>
      </c>
      <c r="D4782" s="9">
        <v>32673.37</v>
      </c>
      <c r="E4782" s="10">
        <v>35211.93</v>
      </c>
      <c r="F4782" s="10">
        <f>IFERROR(Table2[[#This Row],[Economic loss ($ million)]]*1000000 / Table2[[#This Row],[Total Waste (tons)]], NA())</f>
        <v>1077695.0770612275</v>
      </c>
      <c r="G4782" s="10" t="str">
        <f t="shared" si="74"/>
        <v>Medium</v>
      </c>
      <c r="H4782" s="10">
        <v>85.08</v>
      </c>
      <c r="I4782" s="10">
        <f>IFERROR(Table2[[#This Row],[Total Waste (tons)]] / (Table2[[#This Row],[Population (million)]]*1000), NA())</f>
        <v>3.8189901233124886E-2</v>
      </c>
      <c r="J4782" s="10">
        <v>855.55</v>
      </c>
      <c r="K4782" s="10">
        <f>IFERROR(Table2[[#This Row],[Total Waste (tons)]] * Table2[[#This Row],[Household waste (%)]], NA())</f>
        <v>1315756.6099</v>
      </c>
      <c r="L4782" s="10">
        <v>40.270000000000003</v>
      </c>
      <c r="M4782" s="10">
        <f>SUMIFS(Table2[Household waste (%)], Table2[Country], "Australia", Table2[Year], 2020)</f>
        <v>1412.17</v>
      </c>
      <c r="N4782" s="10">
        <f>COUNTIFS(Table2[Year], "USA")</f>
        <v>0</v>
      </c>
    </row>
    <row r="4783" spans="1:14" x14ac:dyDescent="0.35">
      <c r="A4783" s="11" t="s">
        <v>8</v>
      </c>
      <c r="B4783" s="12">
        <v>2019</v>
      </c>
      <c r="C4783" s="11" t="s">
        <v>20</v>
      </c>
      <c r="D4783" s="12">
        <v>8462.09</v>
      </c>
      <c r="E4783" s="13">
        <v>8775.27</v>
      </c>
      <c r="F4783" s="13">
        <f>IFERROR(Table2[[#This Row],[Economic loss ($ million)]]*1000000 / Table2[[#This Row],[Total Waste (tons)]], NA())</f>
        <v>1037009.7694541183</v>
      </c>
      <c r="G4783" s="13" t="str">
        <f t="shared" si="74"/>
        <v>Medium</v>
      </c>
      <c r="H4783" s="13">
        <v>46.95</v>
      </c>
      <c r="I4783" s="13">
        <f>IFERROR(Table2[[#This Row],[Total Waste (tons)]] / (Table2[[#This Row],[Population (million)]]*1000), NA())</f>
        <v>1.144902653191E-2</v>
      </c>
      <c r="J4783" s="13">
        <v>739.11</v>
      </c>
      <c r="K4783" s="13">
        <f>IFERROR(Table2[[#This Row],[Total Waste (tons)]] * Table2[[#This Row],[Household waste (%)]], NA())</f>
        <v>309543.25219999999</v>
      </c>
      <c r="L4783" s="13">
        <v>36.58</v>
      </c>
      <c r="M4783" s="10">
        <f>SUMIFS(Table2[Household waste (%)], Table2[Country], "Australia", Table2[Year], 2020)</f>
        <v>1412.17</v>
      </c>
      <c r="N4783" s="10">
        <f>COUNTIFS(Table2[Year], "USA")</f>
        <v>0</v>
      </c>
    </row>
    <row r="4784" spans="1:14" x14ac:dyDescent="0.35">
      <c r="A4784" s="8" t="s">
        <v>14</v>
      </c>
      <c r="B4784" s="9">
        <v>2024</v>
      </c>
      <c r="C4784" s="8" t="s">
        <v>15</v>
      </c>
      <c r="D4784" s="9">
        <v>22568.53</v>
      </c>
      <c r="E4784" s="10">
        <v>19426.189999999999</v>
      </c>
      <c r="F4784" s="10">
        <f>IFERROR(Table2[[#This Row],[Economic loss ($ million)]]*1000000 / Table2[[#This Row],[Total Waste (tons)]], NA())</f>
        <v>860764.52476080635</v>
      </c>
      <c r="G4784" s="10" t="str">
        <f t="shared" si="74"/>
        <v>Low</v>
      </c>
      <c r="H4784" s="10">
        <v>34.78</v>
      </c>
      <c r="I4784" s="10">
        <f>IFERROR(Table2[[#This Row],[Total Waste (tons)]] / (Table2[[#This Row],[Population (million)]]*1000), NA())</f>
        <v>6.6855852119560383E-2</v>
      </c>
      <c r="J4784" s="10">
        <v>337.57</v>
      </c>
      <c r="K4784" s="10">
        <f>IFERROR(Table2[[#This Row],[Total Waste (tons)]] * Table2[[#This Row],[Household waste (%)]], NA())</f>
        <v>1060043.8540999999</v>
      </c>
      <c r="L4784" s="10">
        <v>46.97</v>
      </c>
      <c r="M4784" s="10">
        <f>SUMIFS(Table2[Household waste (%)], Table2[Country], "Australia", Table2[Year], 2020)</f>
        <v>1412.17</v>
      </c>
      <c r="N4784" s="10">
        <f>COUNTIFS(Table2[Year], "USA")</f>
        <v>0</v>
      </c>
    </row>
    <row r="4785" spans="1:14" x14ac:dyDescent="0.35">
      <c r="A4785" s="11" t="s">
        <v>16</v>
      </c>
      <c r="B4785" s="12">
        <v>2021</v>
      </c>
      <c r="C4785" s="11" t="s">
        <v>9</v>
      </c>
      <c r="D4785" s="12">
        <v>27620.400000000001</v>
      </c>
      <c r="E4785" s="13">
        <v>28761.71</v>
      </c>
      <c r="F4785" s="13">
        <f>IFERROR(Table2[[#This Row],[Economic loss ($ million)]]*1000000 / Table2[[#This Row],[Total Waste (tons)]], NA())</f>
        <v>1041321.2697861</v>
      </c>
      <c r="G4785" s="13" t="str">
        <f t="shared" si="74"/>
        <v>Medium</v>
      </c>
      <c r="H4785" s="13">
        <v>46</v>
      </c>
      <c r="I4785" s="13">
        <f>IFERROR(Table2[[#This Row],[Total Waste (tons)]] / (Table2[[#This Row],[Population (million)]]*1000), NA())</f>
        <v>7.7474404645030998E-2</v>
      </c>
      <c r="J4785" s="13">
        <v>356.51</v>
      </c>
      <c r="K4785" s="13">
        <f>IFERROR(Table2[[#This Row],[Total Waste (tons)]] * Table2[[#This Row],[Household waste (%)]], NA())</f>
        <v>1091558.2080000001</v>
      </c>
      <c r="L4785" s="13">
        <v>39.520000000000003</v>
      </c>
      <c r="M4785" s="10">
        <f>SUMIFS(Table2[Household waste (%)], Table2[Country], "Australia", Table2[Year], 2020)</f>
        <v>1412.17</v>
      </c>
      <c r="N4785" s="10">
        <f>COUNTIFS(Table2[Year], "USA")</f>
        <v>0</v>
      </c>
    </row>
    <row r="4786" spans="1:14" x14ac:dyDescent="0.35">
      <c r="A4786" s="8" t="s">
        <v>33</v>
      </c>
      <c r="B4786" s="9">
        <v>2018</v>
      </c>
      <c r="C4786" s="8" t="s">
        <v>11</v>
      </c>
      <c r="D4786" s="9">
        <v>15199.18</v>
      </c>
      <c r="E4786" s="10">
        <v>15062.69</v>
      </c>
      <c r="F4786" s="10">
        <f>IFERROR(Table2[[#This Row],[Economic loss ($ million)]]*1000000 / Table2[[#This Row],[Total Waste (tons)]], NA())</f>
        <v>991019.91028463375</v>
      </c>
      <c r="G4786" s="10" t="str">
        <f t="shared" si="74"/>
        <v>Medium</v>
      </c>
      <c r="H4786" s="10">
        <v>159.26</v>
      </c>
      <c r="I4786" s="10">
        <f>IFERROR(Table2[[#This Row],[Total Waste (tons)]] / (Table2[[#This Row],[Population (million)]]*1000), NA())</f>
        <v>1.5862386374309898E-2</v>
      </c>
      <c r="J4786" s="10">
        <v>958.19</v>
      </c>
      <c r="K4786" s="10">
        <f>IFERROR(Table2[[#This Row],[Total Waste (tons)]] * Table2[[#This Row],[Household waste (%)]], NA())</f>
        <v>994786.33100000001</v>
      </c>
      <c r="L4786" s="10">
        <v>65.45</v>
      </c>
      <c r="M4786" s="10">
        <f>SUMIFS(Table2[Household waste (%)], Table2[Country], "Australia", Table2[Year], 2020)</f>
        <v>1412.17</v>
      </c>
      <c r="N4786" s="10">
        <f>COUNTIFS(Table2[Year], "USA")</f>
        <v>0</v>
      </c>
    </row>
    <row r="4787" spans="1:14" x14ac:dyDescent="0.35">
      <c r="A4787" s="11" t="s">
        <v>8</v>
      </c>
      <c r="B4787" s="12">
        <v>2021</v>
      </c>
      <c r="C4787" s="11" t="s">
        <v>15</v>
      </c>
      <c r="D4787" s="12">
        <v>18881.509999999998</v>
      </c>
      <c r="E4787" s="13">
        <v>15365.31</v>
      </c>
      <c r="F4787" s="13">
        <f>IFERROR(Table2[[#This Row],[Economic loss ($ million)]]*1000000 / Table2[[#This Row],[Total Waste (tons)]], NA())</f>
        <v>813775.48723592563</v>
      </c>
      <c r="G4787" s="13" t="str">
        <f t="shared" si="74"/>
        <v>Low</v>
      </c>
      <c r="H4787" s="13">
        <v>67.510000000000005</v>
      </c>
      <c r="I4787" s="13">
        <f>IFERROR(Table2[[#This Row],[Total Waste (tons)]] / (Table2[[#This Row],[Population (million)]]*1000), NA())</f>
        <v>0.716565844402277</v>
      </c>
      <c r="J4787" s="13">
        <v>26.35</v>
      </c>
      <c r="K4787" s="13">
        <f>IFERROR(Table2[[#This Row],[Total Waste (tons)]] * Table2[[#This Row],[Household waste (%)]], NA())</f>
        <v>590613.63280000002</v>
      </c>
      <c r="L4787" s="13">
        <v>31.28</v>
      </c>
      <c r="M4787" s="10">
        <f>SUMIFS(Table2[Household waste (%)], Table2[Country], "Australia", Table2[Year], 2020)</f>
        <v>1412.17</v>
      </c>
      <c r="N4787" s="10">
        <f>COUNTIFS(Table2[Year], "USA")</f>
        <v>0</v>
      </c>
    </row>
    <row r="4788" spans="1:14" x14ac:dyDescent="0.35">
      <c r="A4788" s="8" t="s">
        <v>23</v>
      </c>
      <c r="B4788" s="9">
        <v>2022</v>
      </c>
      <c r="C4788" s="8" t="s">
        <v>9</v>
      </c>
      <c r="D4788" s="9">
        <v>43837.31</v>
      </c>
      <c r="E4788" s="10">
        <v>52355.28</v>
      </c>
      <c r="F4788" s="10">
        <f>IFERROR(Table2[[#This Row],[Economic loss ($ million)]]*1000000 / Table2[[#This Row],[Total Waste (tons)]], NA())</f>
        <v>1194308.6836304509</v>
      </c>
      <c r="G4788" s="10" t="str">
        <f t="shared" si="74"/>
        <v>High</v>
      </c>
      <c r="H4788" s="10">
        <v>39.83</v>
      </c>
      <c r="I4788" s="10">
        <f>IFERROR(Table2[[#This Row],[Total Waste (tons)]] / (Table2[[#This Row],[Population (million)]]*1000), NA())</f>
        <v>6.0327126854374809E-2</v>
      </c>
      <c r="J4788" s="10">
        <v>726.66</v>
      </c>
      <c r="K4788" s="10">
        <f>IFERROR(Table2[[#This Row],[Total Waste (tons)]] * Table2[[#This Row],[Household waste (%)]], NA())</f>
        <v>1546580.2967999999</v>
      </c>
      <c r="L4788" s="10">
        <v>35.28</v>
      </c>
      <c r="M4788" s="10">
        <f>SUMIFS(Table2[Household waste (%)], Table2[Country], "Australia", Table2[Year], 2020)</f>
        <v>1412.17</v>
      </c>
      <c r="N4788" s="10">
        <f>COUNTIFS(Table2[Year], "USA")</f>
        <v>0</v>
      </c>
    </row>
    <row r="4789" spans="1:14" x14ac:dyDescent="0.35">
      <c r="A4789" s="11" t="s">
        <v>31</v>
      </c>
      <c r="B4789" s="12">
        <v>2023</v>
      </c>
      <c r="C4789" s="11" t="s">
        <v>20</v>
      </c>
      <c r="D4789" s="12">
        <v>3551.88</v>
      </c>
      <c r="E4789" s="13">
        <v>3421.91</v>
      </c>
      <c r="F4789" s="13">
        <f>IFERROR(Table2[[#This Row],[Economic loss ($ million)]]*1000000 / Table2[[#This Row],[Total Waste (tons)]], NA())</f>
        <v>963408.11063436826</v>
      </c>
      <c r="G4789" s="13" t="str">
        <f t="shared" si="74"/>
        <v>Medium</v>
      </c>
      <c r="H4789" s="13">
        <v>188.57</v>
      </c>
      <c r="I4789" s="13">
        <f>IFERROR(Table2[[#This Row],[Total Waste (tons)]] / (Table2[[#This Row],[Population (million)]]*1000), NA())</f>
        <v>2.175863758882627E-2</v>
      </c>
      <c r="J4789" s="13">
        <v>163.24</v>
      </c>
      <c r="K4789" s="13">
        <f>IFERROR(Table2[[#This Row],[Total Waste (tons)]] * Table2[[#This Row],[Household waste (%)]], NA())</f>
        <v>172763.44320000001</v>
      </c>
      <c r="L4789" s="13">
        <v>48.64</v>
      </c>
      <c r="M4789" s="10">
        <f>SUMIFS(Table2[Household waste (%)], Table2[Country], "Australia", Table2[Year], 2020)</f>
        <v>1412.17</v>
      </c>
      <c r="N4789" s="10">
        <f>COUNTIFS(Table2[Year], "USA")</f>
        <v>0</v>
      </c>
    </row>
    <row r="4790" spans="1:14" x14ac:dyDescent="0.35">
      <c r="A4790" s="8" t="s">
        <v>30</v>
      </c>
      <c r="B4790" s="9">
        <v>2023</v>
      </c>
      <c r="C4790" s="8" t="s">
        <v>9</v>
      </c>
      <c r="D4790" s="9">
        <v>24249.02</v>
      </c>
      <c r="E4790" s="10">
        <v>25360.3</v>
      </c>
      <c r="F4790" s="10">
        <f>IFERROR(Table2[[#This Row],[Economic loss ($ million)]]*1000000 / Table2[[#This Row],[Total Waste (tons)]], NA())</f>
        <v>1045827.8313927738</v>
      </c>
      <c r="G4790" s="10" t="str">
        <f t="shared" si="74"/>
        <v>Medium</v>
      </c>
      <c r="H4790" s="10">
        <v>68.540000000000006</v>
      </c>
      <c r="I4790" s="10">
        <f>IFERROR(Table2[[#This Row],[Total Waste (tons)]] / (Table2[[#This Row],[Population (million)]]*1000), NA())</f>
        <v>7.4119757916615722E-2</v>
      </c>
      <c r="J4790" s="10">
        <v>327.16000000000003</v>
      </c>
      <c r="K4790" s="10">
        <f>IFERROR(Table2[[#This Row],[Total Waste (tons)]] * Table2[[#This Row],[Household waste (%)]], NA())</f>
        <v>1258281.6478000002</v>
      </c>
      <c r="L4790" s="10">
        <v>51.89</v>
      </c>
      <c r="M4790" s="10">
        <f>SUMIFS(Table2[Household waste (%)], Table2[Country], "Australia", Table2[Year], 2020)</f>
        <v>1412.17</v>
      </c>
      <c r="N4790" s="10">
        <f>COUNTIFS(Table2[Year], "USA")</f>
        <v>0</v>
      </c>
    </row>
    <row r="4791" spans="1:14" x14ac:dyDescent="0.35">
      <c r="A4791" s="11" t="s">
        <v>8</v>
      </c>
      <c r="B4791" s="12">
        <v>2024</v>
      </c>
      <c r="C4791" s="11" t="s">
        <v>25</v>
      </c>
      <c r="D4791" s="12">
        <v>13016.6</v>
      </c>
      <c r="E4791" s="13">
        <v>11189.42</v>
      </c>
      <c r="F4791" s="13">
        <f>IFERROR(Table2[[#This Row],[Economic loss ($ million)]]*1000000 / Table2[[#This Row],[Total Waste (tons)]], NA())</f>
        <v>859626.9379100533</v>
      </c>
      <c r="G4791" s="13" t="str">
        <f t="shared" si="74"/>
        <v>Low</v>
      </c>
      <c r="H4791" s="13">
        <v>89.81</v>
      </c>
      <c r="I4791" s="13">
        <f>IFERROR(Table2[[#This Row],[Total Waste (tons)]] / (Table2[[#This Row],[Population (million)]]*1000), NA())</f>
        <v>3.4180452707315796E-2</v>
      </c>
      <c r="J4791" s="13">
        <v>380.82</v>
      </c>
      <c r="K4791" s="13">
        <f>IFERROR(Table2[[#This Row],[Total Waste (tons)]] * Table2[[#This Row],[Household waste (%)]], NA())</f>
        <v>474324.90399999998</v>
      </c>
      <c r="L4791" s="13">
        <v>36.44</v>
      </c>
      <c r="M4791" s="10">
        <f>SUMIFS(Table2[Household waste (%)], Table2[Country], "Australia", Table2[Year], 2020)</f>
        <v>1412.17</v>
      </c>
      <c r="N4791" s="10">
        <f>COUNTIFS(Table2[Year], "USA")</f>
        <v>0</v>
      </c>
    </row>
    <row r="4792" spans="1:14" x14ac:dyDescent="0.35">
      <c r="A4792" s="8" t="s">
        <v>30</v>
      </c>
      <c r="B4792" s="9">
        <v>2022</v>
      </c>
      <c r="C4792" s="8" t="s">
        <v>13</v>
      </c>
      <c r="D4792" s="9">
        <v>40603.040000000001</v>
      </c>
      <c r="E4792" s="10">
        <v>45593.42</v>
      </c>
      <c r="F4792" s="10">
        <f>IFERROR(Table2[[#This Row],[Economic loss ($ million)]]*1000000 / Table2[[#This Row],[Total Waste (tons)]], NA())</f>
        <v>1122906.5606910221</v>
      </c>
      <c r="G4792" s="10" t="str">
        <f t="shared" si="74"/>
        <v>High</v>
      </c>
      <c r="H4792" s="10">
        <v>41.33</v>
      </c>
      <c r="I4792" s="10">
        <f>IFERROR(Table2[[#This Row],[Total Waste (tons)]] / (Table2[[#This Row],[Population (million)]]*1000), NA())</f>
        <v>0.81877475297439006</v>
      </c>
      <c r="J4792" s="10">
        <v>49.59</v>
      </c>
      <c r="K4792" s="10">
        <f>IFERROR(Table2[[#This Row],[Total Waste (tons)]] * Table2[[#This Row],[Household waste (%)]], NA())</f>
        <v>2370405.4752000002</v>
      </c>
      <c r="L4792" s="10">
        <v>58.38</v>
      </c>
      <c r="M4792" s="10">
        <f>SUMIFS(Table2[Household waste (%)], Table2[Country], "Australia", Table2[Year], 2020)</f>
        <v>1412.17</v>
      </c>
      <c r="N4792" s="10">
        <f>COUNTIFS(Table2[Year], "USA")</f>
        <v>0</v>
      </c>
    </row>
    <row r="4793" spans="1:14" x14ac:dyDescent="0.35">
      <c r="A4793" s="11" t="s">
        <v>32</v>
      </c>
      <c r="B4793" s="12">
        <v>2024</v>
      </c>
      <c r="C4793" s="11" t="s">
        <v>15</v>
      </c>
      <c r="D4793" s="12">
        <v>36988.46</v>
      </c>
      <c r="E4793" s="13">
        <v>36817.82</v>
      </c>
      <c r="F4793" s="13">
        <f>IFERROR(Table2[[#This Row],[Economic loss ($ million)]]*1000000 / Table2[[#This Row],[Total Waste (tons)]], NA())</f>
        <v>995386.66924765182</v>
      </c>
      <c r="G4793" s="13" t="str">
        <f t="shared" si="74"/>
        <v>Medium</v>
      </c>
      <c r="H4793" s="13">
        <v>64.52</v>
      </c>
      <c r="I4793" s="13">
        <f>IFERROR(Table2[[#This Row],[Total Waste (tons)]] / (Table2[[#This Row],[Population (million)]]*1000), NA())</f>
        <v>3.7913939257269956E-2</v>
      </c>
      <c r="J4793" s="13">
        <v>975.59</v>
      </c>
      <c r="K4793" s="13">
        <f>IFERROR(Table2[[#This Row],[Total Waste (tons)]] * Table2[[#This Row],[Household waste (%)]], NA())</f>
        <v>1590503.78</v>
      </c>
      <c r="L4793" s="13">
        <v>43</v>
      </c>
      <c r="M4793" s="10">
        <f>SUMIFS(Table2[Household waste (%)], Table2[Country], "Australia", Table2[Year], 2020)</f>
        <v>1412.17</v>
      </c>
      <c r="N4793" s="10">
        <f>COUNTIFS(Table2[Year], "USA")</f>
        <v>0</v>
      </c>
    </row>
    <row r="4794" spans="1:14" x14ac:dyDescent="0.35">
      <c r="A4794" s="8" t="s">
        <v>35</v>
      </c>
      <c r="B4794" s="9">
        <v>2020</v>
      </c>
      <c r="C4794" s="8" t="s">
        <v>13</v>
      </c>
      <c r="D4794" s="9">
        <v>9874.6299999999992</v>
      </c>
      <c r="E4794" s="10">
        <v>9214.16</v>
      </c>
      <c r="F4794" s="10">
        <f>IFERROR(Table2[[#This Row],[Economic loss ($ million)]]*1000000 / Table2[[#This Row],[Total Waste (tons)]], NA())</f>
        <v>933114.45593404525</v>
      </c>
      <c r="G4794" s="10" t="str">
        <f t="shared" si="74"/>
        <v>Low</v>
      </c>
      <c r="H4794" s="10">
        <v>195.43</v>
      </c>
      <c r="I4794" s="10">
        <f>IFERROR(Table2[[#This Row],[Total Waste (tons)]] / (Table2[[#This Row],[Population (million)]]*1000), NA())</f>
        <v>4.1019523947991521E-2</v>
      </c>
      <c r="J4794" s="10">
        <v>240.73</v>
      </c>
      <c r="K4794" s="10">
        <f>IFERROR(Table2[[#This Row],[Total Waste (tons)]] * Table2[[#This Row],[Household waste (%)]], NA())</f>
        <v>383728.12179999996</v>
      </c>
      <c r="L4794" s="10">
        <v>38.86</v>
      </c>
      <c r="M4794" s="10">
        <f>SUMIFS(Table2[Household waste (%)], Table2[Country], "Australia", Table2[Year], 2020)</f>
        <v>1412.17</v>
      </c>
      <c r="N4794" s="10">
        <f>COUNTIFS(Table2[Year], "USA")</f>
        <v>0</v>
      </c>
    </row>
    <row r="4795" spans="1:14" x14ac:dyDescent="0.35">
      <c r="A4795" s="11" t="s">
        <v>21</v>
      </c>
      <c r="B4795" s="12">
        <v>2021</v>
      </c>
      <c r="C4795" s="11" t="s">
        <v>22</v>
      </c>
      <c r="D4795" s="12">
        <v>45343.46</v>
      </c>
      <c r="E4795" s="13">
        <v>37547.980000000003</v>
      </c>
      <c r="F4795" s="13">
        <f>IFERROR(Table2[[#This Row],[Economic loss ($ million)]]*1000000 / Table2[[#This Row],[Total Waste (tons)]], NA())</f>
        <v>828079.28640646301</v>
      </c>
      <c r="G4795" s="13" t="str">
        <f t="shared" si="74"/>
        <v>Low</v>
      </c>
      <c r="H4795" s="13">
        <v>177.12</v>
      </c>
      <c r="I4795" s="13">
        <f>IFERROR(Table2[[#This Row],[Total Waste (tons)]] / (Table2[[#This Row],[Population (million)]]*1000), NA())</f>
        <v>0.16040561765954436</v>
      </c>
      <c r="J4795" s="13">
        <v>282.68</v>
      </c>
      <c r="K4795" s="13">
        <f>IFERROR(Table2[[#This Row],[Total Waste (tons)]] * Table2[[#This Row],[Household waste (%)]], NA())</f>
        <v>2665742.0134000001</v>
      </c>
      <c r="L4795" s="13">
        <v>58.79</v>
      </c>
      <c r="M4795" s="10">
        <f>SUMIFS(Table2[Household waste (%)], Table2[Country], "Australia", Table2[Year], 2020)</f>
        <v>1412.17</v>
      </c>
      <c r="N4795" s="10">
        <f>COUNTIFS(Table2[Year], "USA")</f>
        <v>0</v>
      </c>
    </row>
    <row r="4796" spans="1:14" x14ac:dyDescent="0.35">
      <c r="A4796" s="8" t="s">
        <v>32</v>
      </c>
      <c r="B4796" s="9">
        <v>2021</v>
      </c>
      <c r="C4796" s="8" t="s">
        <v>11</v>
      </c>
      <c r="D4796" s="9">
        <v>16718.189999999999</v>
      </c>
      <c r="E4796" s="10">
        <v>15509.58</v>
      </c>
      <c r="F4796" s="10">
        <f>IFERROR(Table2[[#This Row],[Economic loss ($ million)]]*1000000 / Table2[[#This Row],[Total Waste (tons)]], NA())</f>
        <v>927706.88692974544</v>
      </c>
      <c r="G4796" s="10" t="str">
        <f t="shared" si="74"/>
        <v>Low</v>
      </c>
      <c r="H4796" s="10">
        <v>111.25</v>
      </c>
      <c r="I4796" s="10">
        <f>IFERROR(Table2[[#This Row],[Total Waste (tons)]] / (Table2[[#This Row],[Population (million)]]*1000), NA())</f>
        <v>2.9421519455150202E-2</v>
      </c>
      <c r="J4796" s="10">
        <v>568.23</v>
      </c>
      <c r="K4796" s="10">
        <f>IFERROR(Table2[[#This Row],[Total Waste (tons)]] * Table2[[#This Row],[Household waste (%)]], NA())</f>
        <v>1147703.7435000001</v>
      </c>
      <c r="L4796" s="10">
        <v>68.650000000000006</v>
      </c>
      <c r="M4796" s="10">
        <f>SUMIFS(Table2[Household waste (%)], Table2[Country], "Australia", Table2[Year], 2020)</f>
        <v>1412.17</v>
      </c>
      <c r="N4796" s="10">
        <f>COUNTIFS(Table2[Year], "USA")</f>
        <v>0</v>
      </c>
    </row>
    <row r="4797" spans="1:14" x14ac:dyDescent="0.35">
      <c r="A4797" s="11" t="s">
        <v>29</v>
      </c>
      <c r="B4797" s="12">
        <v>2018</v>
      </c>
      <c r="C4797" s="11" t="s">
        <v>13</v>
      </c>
      <c r="D4797" s="12">
        <v>36202.22</v>
      </c>
      <c r="E4797" s="13">
        <v>39794.18</v>
      </c>
      <c r="F4797" s="13">
        <f>IFERROR(Table2[[#This Row],[Economic loss ($ million)]]*1000000 / Table2[[#This Row],[Total Waste (tons)]], NA())</f>
        <v>1099219.3296433203</v>
      </c>
      <c r="G4797" s="13" t="str">
        <f t="shared" si="74"/>
        <v>Medium</v>
      </c>
      <c r="H4797" s="13">
        <v>26.47</v>
      </c>
      <c r="I4797" s="13">
        <f>IFERROR(Table2[[#This Row],[Total Waste (tons)]] / (Table2[[#This Row],[Population (million)]]*1000), NA())</f>
        <v>0.45779236216489633</v>
      </c>
      <c r="J4797" s="13">
        <v>79.08</v>
      </c>
      <c r="K4797" s="13">
        <f>IFERROR(Table2[[#This Row],[Total Waste (tons)]] * Table2[[#This Row],[Household waste (%)]], NA())</f>
        <v>1352876.9613999999</v>
      </c>
      <c r="L4797" s="13">
        <v>37.369999999999997</v>
      </c>
      <c r="M4797" s="10">
        <f>SUMIFS(Table2[Household waste (%)], Table2[Country], "Australia", Table2[Year], 2020)</f>
        <v>1412.17</v>
      </c>
      <c r="N4797" s="10">
        <f>COUNTIFS(Table2[Year], "USA")</f>
        <v>0</v>
      </c>
    </row>
    <row r="4798" spans="1:14" x14ac:dyDescent="0.35">
      <c r="A4798" s="8" t="s">
        <v>29</v>
      </c>
      <c r="B4798" s="9">
        <v>2018</v>
      </c>
      <c r="C4798" s="8" t="s">
        <v>25</v>
      </c>
      <c r="D4798" s="9">
        <v>11210.4</v>
      </c>
      <c r="E4798" s="10">
        <v>11031.59</v>
      </c>
      <c r="F4798" s="10">
        <f>IFERROR(Table2[[#This Row],[Economic loss ($ million)]]*1000000 / Table2[[#This Row],[Total Waste (tons)]], NA())</f>
        <v>984049.63248412195</v>
      </c>
      <c r="G4798" s="10" t="str">
        <f t="shared" si="74"/>
        <v>Medium</v>
      </c>
      <c r="H4798" s="10">
        <v>74.709999999999994</v>
      </c>
      <c r="I4798" s="10">
        <f>IFERROR(Table2[[#This Row],[Total Waste (tons)]] / (Table2[[#This Row],[Population (million)]]*1000), NA())</f>
        <v>1.251957160247032E-2</v>
      </c>
      <c r="J4798" s="10">
        <v>895.43</v>
      </c>
      <c r="K4798" s="10">
        <f>IFERROR(Table2[[#This Row],[Total Waste (tons)]] * Table2[[#This Row],[Household waste (%)]], NA())</f>
        <v>647736.91200000001</v>
      </c>
      <c r="L4798" s="10">
        <v>57.78</v>
      </c>
      <c r="M4798" s="10">
        <f>SUMIFS(Table2[Household waste (%)], Table2[Country], "Australia", Table2[Year], 2020)</f>
        <v>1412.17</v>
      </c>
      <c r="N4798" s="10">
        <f>COUNTIFS(Table2[Year], "USA")</f>
        <v>0</v>
      </c>
    </row>
    <row r="4799" spans="1:14" x14ac:dyDescent="0.35">
      <c r="A4799" s="11" t="s">
        <v>30</v>
      </c>
      <c r="B4799" s="12">
        <v>2022</v>
      </c>
      <c r="C4799" s="11" t="s">
        <v>13</v>
      </c>
      <c r="D4799" s="12">
        <v>28090.89</v>
      </c>
      <c r="E4799" s="13">
        <v>27605.03</v>
      </c>
      <c r="F4799" s="13">
        <f>IFERROR(Table2[[#This Row],[Economic loss ($ million)]]*1000000 / Table2[[#This Row],[Total Waste (tons)]], NA())</f>
        <v>982704.00119042152</v>
      </c>
      <c r="G4799" s="13" t="str">
        <f t="shared" si="74"/>
        <v>Medium</v>
      </c>
      <c r="H4799" s="13">
        <v>59.51</v>
      </c>
      <c r="I4799" s="13">
        <f>IFERROR(Table2[[#This Row],[Total Waste (tons)]] / (Table2[[#This Row],[Population (million)]]*1000), NA())</f>
        <v>3.1315091857665206E-2</v>
      </c>
      <c r="J4799" s="13">
        <v>897.04</v>
      </c>
      <c r="K4799" s="13">
        <f>IFERROR(Table2[[#This Row],[Total Waste (tons)]] * Table2[[#This Row],[Household waste (%)]], NA())</f>
        <v>1449209.0151</v>
      </c>
      <c r="L4799" s="13">
        <v>51.59</v>
      </c>
      <c r="M4799" s="10">
        <f>SUMIFS(Table2[Household waste (%)], Table2[Country], "Australia", Table2[Year], 2020)</f>
        <v>1412.17</v>
      </c>
      <c r="N4799" s="10">
        <f>COUNTIFS(Table2[Year], "USA")</f>
        <v>0</v>
      </c>
    </row>
    <row r="4800" spans="1:14" x14ac:dyDescent="0.35">
      <c r="A4800" s="8" t="s">
        <v>30</v>
      </c>
      <c r="B4800" s="9">
        <v>2019</v>
      </c>
      <c r="C4800" s="8" t="s">
        <v>9</v>
      </c>
      <c r="D4800" s="9">
        <v>44697.57</v>
      </c>
      <c r="E4800" s="10">
        <v>45167.12</v>
      </c>
      <c r="F4800" s="10">
        <f>IFERROR(Table2[[#This Row],[Economic loss ($ million)]]*1000000 / Table2[[#This Row],[Total Waste (tons)]], NA())</f>
        <v>1010505.0453525773</v>
      </c>
      <c r="G4800" s="10" t="str">
        <f t="shared" si="74"/>
        <v>Medium</v>
      </c>
      <c r="H4800" s="10">
        <v>166.78</v>
      </c>
      <c r="I4800" s="10">
        <f>IFERROR(Table2[[#This Row],[Total Waste (tons)]] / (Table2[[#This Row],[Population (million)]]*1000), NA())</f>
        <v>5.18485175389755E-2</v>
      </c>
      <c r="J4800" s="10">
        <v>862.08</v>
      </c>
      <c r="K4800" s="10">
        <f>IFERROR(Table2[[#This Row],[Total Waste (tons)]] * Table2[[#This Row],[Household waste (%)]], NA())</f>
        <v>3016638.9992999998</v>
      </c>
      <c r="L4800" s="10">
        <v>67.489999999999995</v>
      </c>
      <c r="M4800" s="10">
        <f>SUMIFS(Table2[Household waste (%)], Table2[Country], "Australia", Table2[Year], 2020)</f>
        <v>1412.17</v>
      </c>
      <c r="N4800" s="10">
        <f>COUNTIFS(Table2[Year], "USA")</f>
        <v>0</v>
      </c>
    </row>
    <row r="4801" spans="1:14" x14ac:dyDescent="0.35">
      <c r="A4801" s="11" t="s">
        <v>31</v>
      </c>
      <c r="B4801" s="12">
        <v>2022</v>
      </c>
      <c r="C4801" s="11" t="s">
        <v>22</v>
      </c>
      <c r="D4801" s="12">
        <v>30397.21</v>
      </c>
      <c r="E4801" s="13">
        <v>32529.22</v>
      </c>
      <c r="F4801" s="13">
        <f>IFERROR(Table2[[#This Row],[Economic loss ($ million)]]*1000000 / Table2[[#This Row],[Total Waste (tons)]], NA())</f>
        <v>1070138.3449336304</v>
      </c>
      <c r="G4801" s="13" t="str">
        <f t="shared" si="74"/>
        <v>Medium</v>
      </c>
      <c r="H4801" s="13">
        <v>164.45</v>
      </c>
      <c r="I4801" s="13">
        <f>IFERROR(Table2[[#This Row],[Total Waste (tons)]] / (Table2[[#This Row],[Population (million)]]*1000), NA())</f>
        <v>7.9157339652613207E-2</v>
      </c>
      <c r="J4801" s="13">
        <v>384.01</v>
      </c>
      <c r="K4801" s="13">
        <f>IFERROR(Table2[[#This Row],[Total Waste (tons)]] * Table2[[#This Row],[Household waste (%)]], NA())</f>
        <v>1923839.4209</v>
      </c>
      <c r="L4801" s="13">
        <v>63.29</v>
      </c>
      <c r="M4801" s="10">
        <f>SUMIFS(Table2[Household waste (%)], Table2[Country], "Australia", Table2[Year], 2020)</f>
        <v>1412.17</v>
      </c>
      <c r="N4801" s="10">
        <f>COUNTIFS(Table2[Year], "USA")</f>
        <v>0</v>
      </c>
    </row>
    <row r="4802" spans="1:14" x14ac:dyDescent="0.35">
      <c r="A4802" s="8" t="s">
        <v>27</v>
      </c>
      <c r="B4802" s="9">
        <v>2023</v>
      </c>
      <c r="C4802" s="8" t="s">
        <v>19</v>
      </c>
      <c r="D4802" s="9">
        <v>29863.47</v>
      </c>
      <c r="E4802" s="10">
        <v>33995.1</v>
      </c>
      <c r="F4802" s="10">
        <f>IFERROR(Table2[[#This Row],[Economic loss ($ million)]]*1000000 / Table2[[#This Row],[Total Waste (tons)]], NA())</f>
        <v>1138350.633734124</v>
      </c>
      <c r="G4802" s="10" t="str">
        <f t="shared" ref="G4802:G4865" si="75">IF(F4802&gt;1100000,"High",IF(F4802&gt;=950000,"Medium","Low"))</f>
        <v>High</v>
      </c>
      <c r="H4802" s="10">
        <v>180.59</v>
      </c>
      <c r="I4802" s="10">
        <f>IFERROR(Table2[[#This Row],[Total Waste (tons)]] / (Table2[[#This Row],[Population (million)]]*1000), NA())</f>
        <v>6.6597096472057443E-2</v>
      </c>
      <c r="J4802" s="10">
        <v>448.42</v>
      </c>
      <c r="K4802" s="10">
        <f>IFERROR(Table2[[#This Row],[Total Waste (tons)]] * Table2[[#This Row],[Household waste (%)]], NA())</f>
        <v>1459427.7789</v>
      </c>
      <c r="L4802" s="10">
        <v>48.87</v>
      </c>
      <c r="M4802" s="10">
        <f>SUMIFS(Table2[Household waste (%)], Table2[Country], "Australia", Table2[Year], 2020)</f>
        <v>1412.17</v>
      </c>
      <c r="N4802" s="10">
        <f>COUNTIFS(Table2[Year], "USA")</f>
        <v>0</v>
      </c>
    </row>
    <row r="4803" spans="1:14" x14ac:dyDescent="0.35">
      <c r="A4803" s="11" t="s">
        <v>24</v>
      </c>
      <c r="B4803" s="12">
        <v>2018</v>
      </c>
      <c r="C4803" s="11" t="s">
        <v>15</v>
      </c>
      <c r="D4803" s="12">
        <v>39721.620000000003</v>
      </c>
      <c r="E4803" s="13">
        <v>40257.480000000003</v>
      </c>
      <c r="F4803" s="13">
        <f>IFERROR(Table2[[#This Row],[Economic loss ($ million)]]*1000000 / Table2[[#This Row],[Total Waste (tons)]], NA())</f>
        <v>1013490.3863437594</v>
      </c>
      <c r="G4803" s="13" t="str">
        <f t="shared" si="75"/>
        <v>Medium</v>
      </c>
      <c r="H4803" s="13">
        <v>166.04</v>
      </c>
      <c r="I4803" s="13">
        <f>IFERROR(Table2[[#This Row],[Total Waste (tons)]] / (Table2[[#This Row],[Population (million)]]*1000), NA())</f>
        <v>5.2211703777701839E-2</v>
      </c>
      <c r="J4803" s="13">
        <v>760.78</v>
      </c>
      <c r="K4803" s="13">
        <f>IFERROR(Table2[[#This Row],[Total Waste (tons)]] * Table2[[#This Row],[Household waste (%)]], NA())</f>
        <v>1312799.541</v>
      </c>
      <c r="L4803" s="13">
        <v>33.049999999999997</v>
      </c>
      <c r="M4803" s="10">
        <f>SUMIFS(Table2[Household waste (%)], Table2[Country], "Australia", Table2[Year], 2020)</f>
        <v>1412.17</v>
      </c>
      <c r="N4803" s="10">
        <f>COUNTIFS(Table2[Year], "USA")</f>
        <v>0</v>
      </c>
    </row>
    <row r="4804" spans="1:14" x14ac:dyDescent="0.35">
      <c r="A4804" s="8" t="s">
        <v>23</v>
      </c>
      <c r="B4804" s="9">
        <v>2021</v>
      </c>
      <c r="C4804" s="8" t="s">
        <v>19</v>
      </c>
      <c r="D4804" s="9">
        <v>9405.1299999999992</v>
      </c>
      <c r="E4804" s="10">
        <v>10469.56</v>
      </c>
      <c r="F4804" s="10">
        <f>IFERROR(Table2[[#This Row],[Economic loss ($ million)]]*1000000 / Table2[[#This Row],[Total Waste (tons)]], NA())</f>
        <v>1113175.4691322716</v>
      </c>
      <c r="G4804" s="10" t="str">
        <f t="shared" si="75"/>
        <v>High</v>
      </c>
      <c r="H4804" s="10">
        <v>112.99</v>
      </c>
      <c r="I4804" s="10">
        <f>IFERROR(Table2[[#This Row],[Total Waste (tons)]] / (Table2[[#This Row],[Population (million)]]*1000), NA())</f>
        <v>1.5415213400642495E-2</v>
      </c>
      <c r="J4804" s="10">
        <v>610.12</v>
      </c>
      <c r="K4804" s="10">
        <f>IFERROR(Table2[[#This Row],[Total Waste (tons)]] * Table2[[#This Row],[Household waste (%)]], NA())</f>
        <v>310181.18739999994</v>
      </c>
      <c r="L4804" s="10">
        <v>32.979999999999997</v>
      </c>
      <c r="M4804" s="10">
        <f>SUMIFS(Table2[Household waste (%)], Table2[Country], "Australia", Table2[Year], 2020)</f>
        <v>1412.17</v>
      </c>
      <c r="N4804" s="10">
        <f>COUNTIFS(Table2[Year], "USA")</f>
        <v>0</v>
      </c>
    </row>
    <row r="4805" spans="1:14" x14ac:dyDescent="0.35">
      <c r="A4805" s="11" t="s">
        <v>34</v>
      </c>
      <c r="B4805" s="12">
        <v>2020</v>
      </c>
      <c r="C4805" s="11" t="s">
        <v>25</v>
      </c>
      <c r="D4805" s="12">
        <v>26713.77</v>
      </c>
      <c r="E4805" s="13">
        <v>27185.5</v>
      </c>
      <c r="F4805" s="13">
        <f>IFERROR(Table2[[#This Row],[Economic loss ($ million)]]*1000000 / Table2[[#This Row],[Total Waste (tons)]], NA())</f>
        <v>1017658.6831435623</v>
      </c>
      <c r="G4805" s="13" t="str">
        <f t="shared" si="75"/>
        <v>Medium</v>
      </c>
      <c r="H4805" s="13">
        <v>161.9</v>
      </c>
      <c r="I4805" s="13">
        <f>IFERROR(Table2[[#This Row],[Total Waste (tons)]] / (Table2[[#This Row],[Population (million)]]*1000), NA())</f>
        <v>2.1592817420543826E-2</v>
      </c>
      <c r="J4805" s="13">
        <v>1237.1600000000001</v>
      </c>
      <c r="K4805" s="13">
        <f>IFERROR(Table2[[#This Row],[Total Waste (tons)]] * Table2[[#This Row],[Household waste (%)]], NA())</f>
        <v>1063475.1837000002</v>
      </c>
      <c r="L4805" s="13">
        <v>39.81</v>
      </c>
      <c r="M4805" s="10">
        <f>SUMIFS(Table2[Household waste (%)], Table2[Country], "Australia", Table2[Year], 2020)</f>
        <v>1412.17</v>
      </c>
      <c r="N4805" s="10">
        <f>COUNTIFS(Table2[Year], "USA")</f>
        <v>0</v>
      </c>
    </row>
    <row r="4806" spans="1:14" x14ac:dyDescent="0.35">
      <c r="A4806" s="8" t="s">
        <v>18</v>
      </c>
      <c r="B4806" s="9">
        <v>2020</v>
      </c>
      <c r="C4806" s="8" t="s">
        <v>15</v>
      </c>
      <c r="D4806" s="9">
        <v>36704.46</v>
      </c>
      <c r="E4806" s="10">
        <v>32559.23</v>
      </c>
      <c r="F4806" s="10">
        <f>IFERROR(Table2[[#This Row],[Economic loss ($ million)]]*1000000 / Table2[[#This Row],[Total Waste (tons)]], NA())</f>
        <v>887064.67824346141</v>
      </c>
      <c r="G4806" s="10" t="str">
        <f t="shared" si="75"/>
        <v>Low</v>
      </c>
      <c r="H4806" s="10">
        <v>69.5</v>
      </c>
      <c r="I4806" s="10">
        <f>IFERROR(Table2[[#This Row],[Total Waste (tons)]] / (Table2[[#This Row],[Population (million)]]*1000), NA())</f>
        <v>4.253715464491007E-2</v>
      </c>
      <c r="J4806" s="10">
        <v>862.88</v>
      </c>
      <c r="K4806" s="10">
        <f>IFERROR(Table2[[#This Row],[Total Waste (tons)]] * Table2[[#This Row],[Household waste (%)]], NA())</f>
        <v>1107373.5582000001</v>
      </c>
      <c r="L4806" s="10">
        <v>30.17</v>
      </c>
      <c r="M4806" s="10">
        <f>SUMIFS(Table2[Household waste (%)], Table2[Country], "Australia", Table2[Year], 2020)</f>
        <v>1412.17</v>
      </c>
      <c r="N4806" s="10">
        <f>COUNTIFS(Table2[Year], "USA")</f>
        <v>0</v>
      </c>
    </row>
    <row r="4807" spans="1:14" x14ac:dyDescent="0.35">
      <c r="A4807" s="11" t="s">
        <v>28</v>
      </c>
      <c r="B4807" s="12">
        <v>2021</v>
      </c>
      <c r="C4807" s="11" t="s">
        <v>19</v>
      </c>
      <c r="D4807" s="12">
        <v>11952.27</v>
      </c>
      <c r="E4807" s="13">
        <v>11098.78</v>
      </c>
      <c r="F4807" s="13">
        <f>IFERROR(Table2[[#This Row],[Economic loss ($ million)]]*1000000 / Table2[[#This Row],[Total Waste (tons)]], NA())</f>
        <v>928591.80724665686</v>
      </c>
      <c r="G4807" s="13" t="str">
        <f t="shared" si="75"/>
        <v>Low</v>
      </c>
      <c r="H4807" s="13">
        <v>31.53</v>
      </c>
      <c r="I4807" s="13">
        <f>IFERROR(Table2[[#This Row],[Total Waste (tons)]] / (Table2[[#This Row],[Population (million)]]*1000), NA())</f>
        <v>1.1598402732627534E-2</v>
      </c>
      <c r="J4807" s="13">
        <v>1030.51</v>
      </c>
      <c r="K4807" s="13">
        <f>IFERROR(Table2[[#This Row],[Total Waste (tons)]] * Table2[[#This Row],[Household waste (%)]], NA())</f>
        <v>375181.75530000002</v>
      </c>
      <c r="L4807" s="13">
        <v>31.39</v>
      </c>
      <c r="M4807" s="10">
        <f>SUMIFS(Table2[Household waste (%)], Table2[Country], "Australia", Table2[Year], 2020)</f>
        <v>1412.17</v>
      </c>
      <c r="N4807" s="10">
        <f>COUNTIFS(Table2[Year], "USA")</f>
        <v>0</v>
      </c>
    </row>
    <row r="4808" spans="1:14" x14ac:dyDescent="0.35">
      <c r="A4808" s="8" t="s">
        <v>26</v>
      </c>
      <c r="B4808" s="9">
        <v>2018</v>
      </c>
      <c r="C4808" s="8" t="s">
        <v>11</v>
      </c>
      <c r="D4808" s="9">
        <v>39421.129999999997</v>
      </c>
      <c r="E4808" s="10">
        <v>37027.49</v>
      </c>
      <c r="F4808" s="10">
        <f>IFERROR(Table2[[#This Row],[Economic loss ($ million)]]*1000000 / Table2[[#This Row],[Total Waste (tons)]], NA())</f>
        <v>939280.27938316332</v>
      </c>
      <c r="G4808" s="10" t="str">
        <f t="shared" si="75"/>
        <v>Low</v>
      </c>
      <c r="H4808" s="10">
        <v>21.86</v>
      </c>
      <c r="I4808" s="10">
        <f>IFERROR(Table2[[#This Row],[Total Waste (tons)]] / (Table2[[#This Row],[Population (million)]]*1000), NA())</f>
        <v>4.3705104326038267E-2</v>
      </c>
      <c r="J4808" s="10">
        <v>901.98</v>
      </c>
      <c r="K4808" s="10">
        <f>IFERROR(Table2[[#This Row],[Total Waste (tons)]] * Table2[[#This Row],[Household waste (%)]], NA())</f>
        <v>1827957.7980999998</v>
      </c>
      <c r="L4808" s="10">
        <v>46.37</v>
      </c>
      <c r="M4808" s="10">
        <f>SUMIFS(Table2[Household waste (%)], Table2[Country], "Australia", Table2[Year], 2020)</f>
        <v>1412.17</v>
      </c>
      <c r="N4808" s="10">
        <f>COUNTIFS(Table2[Year], "USA")</f>
        <v>0</v>
      </c>
    </row>
    <row r="4809" spans="1:14" x14ac:dyDescent="0.35">
      <c r="A4809" s="11" t="s">
        <v>35</v>
      </c>
      <c r="B4809" s="12">
        <v>2022</v>
      </c>
      <c r="C4809" s="11" t="s">
        <v>19</v>
      </c>
      <c r="D4809" s="12">
        <v>667.04</v>
      </c>
      <c r="E4809" s="13">
        <v>723.18</v>
      </c>
      <c r="F4809" s="13">
        <f>IFERROR(Table2[[#This Row],[Economic loss ($ million)]]*1000000 / Table2[[#This Row],[Total Waste (tons)]], NA())</f>
        <v>1084162.8687934757</v>
      </c>
      <c r="G4809" s="13" t="str">
        <f t="shared" si="75"/>
        <v>Medium</v>
      </c>
      <c r="H4809" s="13">
        <v>116.05</v>
      </c>
      <c r="I4809" s="13">
        <f>IFERROR(Table2[[#This Row],[Total Waste (tons)]] / (Table2[[#This Row],[Population (million)]]*1000), NA())</f>
        <v>7.8009987486404614E-4</v>
      </c>
      <c r="J4809" s="13">
        <v>855.07</v>
      </c>
      <c r="K4809" s="13">
        <f>IFERROR(Table2[[#This Row],[Total Waste (tons)]] * Table2[[#This Row],[Household waste (%)]], NA())</f>
        <v>25921.1744</v>
      </c>
      <c r="L4809" s="13">
        <v>38.86</v>
      </c>
      <c r="M4809" s="10">
        <f>SUMIFS(Table2[Household waste (%)], Table2[Country], "Australia", Table2[Year], 2020)</f>
        <v>1412.17</v>
      </c>
      <c r="N4809" s="10">
        <f>COUNTIFS(Table2[Year], "USA")</f>
        <v>0</v>
      </c>
    </row>
    <row r="4810" spans="1:14" x14ac:dyDescent="0.35">
      <c r="A4810" s="8" t="s">
        <v>30</v>
      </c>
      <c r="B4810" s="9">
        <v>2024</v>
      </c>
      <c r="C4810" s="8" t="s">
        <v>11</v>
      </c>
      <c r="D4810" s="9">
        <v>10757.54</v>
      </c>
      <c r="E4810" s="10">
        <v>12190.96</v>
      </c>
      <c r="F4810" s="10">
        <f>IFERROR(Table2[[#This Row],[Economic loss ($ million)]]*1000000 / Table2[[#This Row],[Total Waste (tons)]], NA())</f>
        <v>1133247.9358663782</v>
      </c>
      <c r="G4810" s="10" t="str">
        <f t="shared" si="75"/>
        <v>High</v>
      </c>
      <c r="H4810" s="10">
        <v>62.42</v>
      </c>
      <c r="I4810" s="10">
        <f>IFERROR(Table2[[#This Row],[Total Waste (tons)]] / (Table2[[#This Row],[Population (million)]]*1000), NA())</f>
        <v>1.0732961518123498E-2</v>
      </c>
      <c r="J4810" s="10">
        <v>1002.29</v>
      </c>
      <c r="K4810" s="10">
        <f>IFERROR(Table2[[#This Row],[Total Waste (tons)]] * Table2[[#This Row],[Household waste (%)]], NA())</f>
        <v>534542.16260000004</v>
      </c>
      <c r="L4810" s="10">
        <v>49.69</v>
      </c>
      <c r="M4810" s="10">
        <f>SUMIFS(Table2[Household waste (%)], Table2[Country], "Australia", Table2[Year], 2020)</f>
        <v>1412.17</v>
      </c>
      <c r="N4810" s="10">
        <f>COUNTIFS(Table2[Year], "USA")</f>
        <v>0</v>
      </c>
    </row>
    <row r="4811" spans="1:14" x14ac:dyDescent="0.35">
      <c r="A4811" s="11" t="s">
        <v>21</v>
      </c>
      <c r="B4811" s="12">
        <v>2022</v>
      </c>
      <c r="C4811" s="11" t="s">
        <v>19</v>
      </c>
      <c r="D4811" s="12">
        <v>18732.3</v>
      </c>
      <c r="E4811" s="13">
        <v>16899.36</v>
      </c>
      <c r="F4811" s="13">
        <f>IFERROR(Table2[[#This Row],[Economic loss ($ million)]]*1000000 / Table2[[#This Row],[Total Waste (tons)]], NA())</f>
        <v>902150.83038388239</v>
      </c>
      <c r="G4811" s="13" t="str">
        <f t="shared" si="75"/>
        <v>Low</v>
      </c>
      <c r="H4811" s="13">
        <v>134.05000000000001</v>
      </c>
      <c r="I4811" s="13">
        <f>IFERROR(Table2[[#This Row],[Total Waste (tons)]] / (Table2[[#This Row],[Population (million)]]*1000), NA())</f>
        <v>2.656724673445943E-2</v>
      </c>
      <c r="J4811" s="13">
        <v>705.09</v>
      </c>
      <c r="K4811" s="13">
        <f>IFERROR(Table2[[#This Row],[Total Waste (tons)]] * Table2[[#This Row],[Household waste (%)]], NA())</f>
        <v>1057063.689</v>
      </c>
      <c r="L4811" s="13">
        <v>56.43</v>
      </c>
      <c r="M4811" s="10">
        <f>SUMIFS(Table2[Household waste (%)], Table2[Country], "Australia", Table2[Year], 2020)</f>
        <v>1412.17</v>
      </c>
      <c r="N4811" s="10">
        <f>COUNTIFS(Table2[Year], "USA")</f>
        <v>0</v>
      </c>
    </row>
    <row r="4812" spans="1:14" x14ac:dyDescent="0.35">
      <c r="A4812" s="8" t="s">
        <v>14</v>
      </c>
      <c r="B4812" s="9">
        <v>2023</v>
      </c>
      <c r="C4812" s="8" t="s">
        <v>22</v>
      </c>
      <c r="D4812" s="9">
        <v>1914.02</v>
      </c>
      <c r="E4812" s="10">
        <v>2194.11</v>
      </c>
      <c r="F4812" s="10">
        <f>IFERROR(Table2[[#This Row],[Economic loss ($ million)]]*1000000 / Table2[[#This Row],[Total Waste (tons)]], NA())</f>
        <v>1146335.983950011</v>
      </c>
      <c r="G4812" s="10" t="str">
        <f t="shared" si="75"/>
        <v>High</v>
      </c>
      <c r="H4812" s="10">
        <v>73.569999999999993</v>
      </c>
      <c r="I4812" s="10">
        <f>IFERROR(Table2[[#This Row],[Total Waste (tons)]] / (Table2[[#This Row],[Population (million)]]*1000), NA())</f>
        <v>2.9719423008244955E-3</v>
      </c>
      <c r="J4812" s="10">
        <v>644.03</v>
      </c>
      <c r="K4812" s="10">
        <f>IFERROR(Table2[[#This Row],[Total Waste (tons)]] * Table2[[#This Row],[Household waste (%)]], NA())</f>
        <v>66588.755799999999</v>
      </c>
      <c r="L4812" s="10">
        <v>34.79</v>
      </c>
      <c r="M4812" s="10">
        <f>SUMIFS(Table2[Household waste (%)], Table2[Country], "Australia", Table2[Year], 2020)</f>
        <v>1412.17</v>
      </c>
      <c r="N4812" s="10">
        <f>COUNTIFS(Table2[Year], "USA")</f>
        <v>0</v>
      </c>
    </row>
    <row r="4813" spans="1:14" x14ac:dyDescent="0.35">
      <c r="A4813" s="11" t="s">
        <v>35</v>
      </c>
      <c r="B4813" s="12">
        <v>2019</v>
      </c>
      <c r="C4813" s="11" t="s">
        <v>22</v>
      </c>
      <c r="D4813" s="12">
        <v>21483.66</v>
      </c>
      <c r="E4813" s="13">
        <v>17967.18</v>
      </c>
      <c r="F4813" s="13">
        <f>IFERROR(Table2[[#This Row],[Economic loss ($ million)]]*1000000 / Table2[[#This Row],[Total Waste (tons)]], NA())</f>
        <v>836318.39267610828</v>
      </c>
      <c r="G4813" s="13" t="str">
        <f t="shared" si="75"/>
        <v>Low</v>
      </c>
      <c r="H4813" s="13">
        <v>177.66</v>
      </c>
      <c r="I4813" s="13">
        <f>IFERROR(Table2[[#This Row],[Total Waste (tons)]] / (Table2[[#This Row],[Population (million)]]*1000), NA())</f>
        <v>2.0899111841785264E-2</v>
      </c>
      <c r="J4813" s="13">
        <v>1027.97</v>
      </c>
      <c r="K4813" s="13">
        <f>IFERROR(Table2[[#This Row],[Total Waste (tons)]] * Table2[[#This Row],[Household waste (%)]], NA())</f>
        <v>1028852.4774</v>
      </c>
      <c r="L4813" s="13">
        <v>47.89</v>
      </c>
      <c r="M4813" s="10">
        <f>SUMIFS(Table2[Household waste (%)], Table2[Country], "Australia", Table2[Year], 2020)</f>
        <v>1412.17</v>
      </c>
      <c r="N4813" s="10">
        <f>COUNTIFS(Table2[Year], "USA")</f>
        <v>0</v>
      </c>
    </row>
    <row r="4814" spans="1:14" x14ac:dyDescent="0.35">
      <c r="A4814" s="8" t="s">
        <v>18</v>
      </c>
      <c r="B4814" s="9">
        <v>2023</v>
      </c>
      <c r="C4814" s="8" t="s">
        <v>13</v>
      </c>
      <c r="D4814" s="9">
        <v>49946.21</v>
      </c>
      <c r="E4814" s="10">
        <v>44175.06</v>
      </c>
      <c r="F4814" s="10">
        <f>IFERROR(Table2[[#This Row],[Economic loss ($ million)]]*1000000 / Table2[[#This Row],[Total Waste (tons)]], NA())</f>
        <v>884452.69420842943</v>
      </c>
      <c r="G4814" s="10" t="str">
        <f t="shared" si="75"/>
        <v>Low</v>
      </c>
      <c r="H4814" s="10">
        <v>136.91</v>
      </c>
      <c r="I4814" s="10">
        <f>IFERROR(Table2[[#This Row],[Total Waste (tons)]] / (Table2[[#This Row],[Population (million)]]*1000), NA())</f>
        <v>0.43583080279232111</v>
      </c>
      <c r="J4814" s="10">
        <v>114.6</v>
      </c>
      <c r="K4814" s="10">
        <f>IFERROR(Table2[[#This Row],[Total Waste (tons)]] * Table2[[#This Row],[Household waste (%)]], NA())</f>
        <v>3034731.7196</v>
      </c>
      <c r="L4814" s="10">
        <v>60.76</v>
      </c>
      <c r="M4814" s="10">
        <f>SUMIFS(Table2[Household waste (%)], Table2[Country], "Australia", Table2[Year], 2020)</f>
        <v>1412.17</v>
      </c>
      <c r="N4814" s="10">
        <f>COUNTIFS(Table2[Year], "USA")</f>
        <v>0</v>
      </c>
    </row>
    <row r="4815" spans="1:14" x14ac:dyDescent="0.35">
      <c r="A4815" s="11" t="s">
        <v>14</v>
      </c>
      <c r="B4815" s="12">
        <v>2021</v>
      </c>
      <c r="C4815" s="11" t="s">
        <v>20</v>
      </c>
      <c r="D4815" s="12">
        <v>6212.51</v>
      </c>
      <c r="E4815" s="13">
        <v>7239.19</v>
      </c>
      <c r="F4815" s="13">
        <f>IFERROR(Table2[[#This Row],[Economic loss ($ million)]]*1000000 / Table2[[#This Row],[Total Waste (tons)]], NA())</f>
        <v>1165260.0961608109</v>
      </c>
      <c r="G4815" s="13" t="str">
        <f t="shared" si="75"/>
        <v>High</v>
      </c>
      <c r="H4815" s="13">
        <v>131.29</v>
      </c>
      <c r="I4815" s="13">
        <f>IFERROR(Table2[[#This Row],[Total Waste (tons)]] / (Table2[[#This Row],[Population (million)]]*1000), NA())</f>
        <v>7.9852313624678664E-2</v>
      </c>
      <c r="J4815" s="13">
        <v>77.8</v>
      </c>
      <c r="K4815" s="13">
        <f>IFERROR(Table2[[#This Row],[Total Waste (tons)]] * Table2[[#This Row],[Household waste (%)]], NA())</f>
        <v>204577.95430000001</v>
      </c>
      <c r="L4815" s="13">
        <v>32.93</v>
      </c>
      <c r="M4815" s="10">
        <f>SUMIFS(Table2[Household waste (%)], Table2[Country], "Australia", Table2[Year], 2020)</f>
        <v>1412.17</v>
      </c>
      <c r="N4815" s="10">
        <f>COUNTIFS(Table2[Year], "USA")</f>
        <v>0</v>
      </c>
    </row>
    <row r="4816" spans="1:14" x14ac:dyDescent="0.35">
      <c r="A4816" s="8" t="s">
        <v>17</v>
      </c>
      <c r="B4816" s="9">
        <v>2018</v>
      </c>
      <c r="C4816" s="8" t="s">
        <v>20</v>
      </c>
      <c r="D4816" s="9">
        <v>49510.25</v>
      </c>
      <c r="E4816" s="10">
        <v>57519.3</v>
      </c>
      <c r="F4816" s="10">
        <f>IFERROR(Table2[[#This Row],[Economic loss ($ million)]]*1000000 / Table2[[#This Row],[Total Waste (tons)]], NA())</f>
        <v>1161765.493003974</v>
      </c>
      <c r="G4816" s="10" t="str">
        <f t="shared" si="75"/>
        <v>High</v>
      </c>
      <c r="H4816" s="10">
        <v>181.94</v>
      </c>
      <c r="I4816" s="10">
        <f>IFERROR(Table2[[#This Row],[Total Waste (tons)]] / (Table2[[#This Row],[Population (million)]]*1000), NA())</f>
        <v>5.7259127759723361E-2</v>
      </c>
      <c r="J4816" s="10">
        <v>864.67</v>
      </c>
      <c r="K4816" s="10">
        <f>IFERROR(Table2[[#This Row],[Total Waste (tons)]] * Table2[[#This Row],[Household waste (%)]], NA())</f>
        <v>1798212.28</v>
      </c>
      <c r="L4816" s="10">
        <v>36.32</v>
      </c>
      <c r="M4816" s="10">
        <f>SUMIFS(Table2[Household waste (%)], Table2[Country], "Australia", Table2[Year], 2020)</f>
        <v>1412.17</v>
      </c>
      <c r="N4816" s="10">
        <f>COUNTIFS(Table2[Year], "USA")</f>
        <v>0</v>
      </c>
    </row>
    <row r="4817" spans="1:14" x14ac:dyDescent="0.35">
      <c r="A4817" s="11" t="s">
        <v>17</v>
      </c>
      <c r="B4817" s="12">
        <v>2021</v>
      </c>
      <c r="C4817" s="11" t="s">
        <v>19</v>
      </c>
      <c r="D4817" s="12">
        <v>47129.75</v>
      </c>
      <c r="E4817" s="13">
        <v>50177.46</v>
      </c>
      <c r="F4817" s="13">
        <f>IFERROR(Table2[[#This Row],[Economic loss ($ million)]]*1000000 / Table2[[#This Row],[Total Waste (tons)]], NA())</f>
        <v>1064666.373150717</v>
      </c>
      <c r="G4817" s="13" t="str">
        <f t="shared" si="75"/>
        <v>Medium</v>
      </c>
      <c r="H4817" s="13">
        <v>124.12</v>
      </c>
      <c r="I4817" s="13">
        <f>IFERROR(Table2[[#This Row],[Total Waste (tons)]] / (Table2[[#This Row],[Population (million)]]*1000), NA())</f>
        <v>3.6841992120321444E-2</v>
      </c>
      <c r="J4817" s="13">
        <v>1279.24</v>
      </c>
      <c r="K4817" s="13">
        <f>IFERROR(Table2[[#This Row],[Total Waste (tons)]] * Table2[[#This Row],[Household waste (%)]], NA())</f>
        <v>2615229.8275000001</v>
      </c>
      <c r="L4817" s="13">
        <v>55.49</v>
      </c>
      <c r="M4817" s="10">
        <f>SUMIFS(Table2[Household waste (%)], Table2[Country], "Australia", Table2[Year], 2020)</f>
        <v>1412.17</v>
      </c>
      <c r="N4817" s="10">
        <f>COUNTIFS(Table2[Year], "USA")</f>
        <v>0</v>
      </c>
    </row>
    <row r="4818" spans="1:14" x14ac:dyDescent="0.35">
      <c r="A4818" s="8" t="s">
        <v>33</v>
      </c>
      <c r="B4818" s="9">
        <v>2024</v>
      </c>
      <c r="C4818" s="8" t="s">
        <v>9</v>
      </c>
      <c r="D4818" s="9">
        <v>19512.89</v>
      </c>
      <c r="E4818" s="10">
        <v>22673</v>
      </c>
      <c r="F4818" s="10">
        <f>IFERROR(Table2[[#This Row],[Economic loss ($ million)]]*1000000 / Table2[[#This Row],[Total Waste (tons)]], NA())</f>
        <v>1161949.8700602525</v>
      </c>
      <c r="G4818" s="10" t="str">
        <f t="shared" si="75"/>
        <v>High</v>
      </c>
      <c r="H4818" s="10">
        <v>125.7</v>
      </c>
      <c r="I4818" s="10">
        <f>IFERROR(Table2[[#This Row],[Total Waste (tons)]] / (Table2[[#This Row],[Population (million)]]*1000), NA())</f>
        <v>9.6051636721634262E-2</v>
      </c>
      <c r="J4818" s="10">
        <v>203.15</v>
      </c>
      <c r="K4818" s="10">
        <f>IFERROR(Table2[[#This Row],[Total Waste (tons)]] * Table2[[#This Row],[Household waste (%)]], NA())</f>
        <v>595143.14500000002</v>
      </c>
      <c r="L4818" s="10">
        <v>30.5</v>
      </c>
      <c r="M4818" s="10">
        <f>SUMIFS(Table2[Household waste (%)], Table2[Country], "Australia", Table2[Year], 2020)</f>
        <v>1412.17</v>
      </c>
      <c r="N4818" s="10">
        <f>COUNTIFS(Table2[Year], "USA")</f>
        <v>0</v>
      </c>
    </row>
    <row r="4819" spans="1:14" x14ac:dyDescent="0.35">
      <c r="A4819" s="11" t="s">
        <v>26</v>
      </c>
      <c r="B4819" s="12">
        <v>2019</v>
      </c>
      <c r="C4819" s="11" t="s">
        <v>13</v>
      </c>
      <c r="D4819" s="12">
        <v>16497.28</v>
      </c>
      <c r="E4819" s="13">
        <v>14226.2</v>
      </c>
      <c r="F4819" s="13">
        <f>IFERROR(Table2[[#This Row],[Economic loss ($ million)]]*1000000 / Table2[[#This Row],[Total Waste (tons)]], NA())</f>
        <v>862336.0941924972</v>
      </c>
      <c r="G4819" s="13" t="str">
        <f t="shared" si="75"/>
        <v>Low</v>
      </c>
      <c r="H4819" s="13">
        <v>154.87</v>
      </c>
      <c r="I4819" s="13">
        <f>IFERROR(Table2[[#This Row],[Total Waste (tons)]] / (Table2[[#This Row],[Population (million)]]*1000), NA())</f>
        <v>2.4871521181968941E-2</v>
      </c>
      <c r="J4819" s="13">
        <v>663.3</v>
      </c>
      <c r="K4819" s="13">
        <f>IFERROR(Table2[[#This Row],[Total Waste (tons)]] * Table2[[#This Row],[Household waste (%)]], NA())</f>
        <v>665830.22079999989</v>
      </c>
      <c r="L4819" s="13">
        <v>40.36</v>
      </c>
      <c r="M4819" s="10">
        <f>SUMIFS(Table2[Household waste (%)], Table2[Country], "Australia", Table2[Year], 2020)</f>
        <v>1412.17</v>
      </c>
      <c r="N4819" s="10">
        <f>COUNTIFS(Table2[Year], "USA")</f>
        <v>0</v>
      </c>
    </row>
    <row r="4820" spans="1:14" x14ac:dyDescent="0.35">
      <c r="A4820" s="8" t="s">
        <v>14</v>
      </c>
      <c r="B4820" s="9">
        <v>2024</v>
      </c>
      <c r="C4820" s="8" t="s">
        <v>25</v>
      </c>
      <c r="D4820" s="9">
        <v>30320.54</v>
      </c>
      <c r="E4820" s="10">
        <v>34017.9</v>
      </c>
      <c r="F4820" s="10">
        <f>IFERROR(Table2[[#This Row],[Economic loss ($ million)]]*1000000 / Table2[[#This Row],[Total Waste (tons)]], NA())</f>
        <v>1121942.4192313198</v>
      </c>
      <c r="G4820" s="10" t="str">
        <f t="shared" si="75"/>
        <v>High</v>
      </c>
      <c r="H4820" s="10">
        <v>99.02</v>
      </c>
      <c r="I4820" s="10">
        <f>IFERROR(Table2[[#This Row],[Total Waste (tons)]] / (Table2[[#This Row],[Population (million)]]*1000), NA())</f>
        <v>4.7481936201199559E-2</v>
      </c>
      <c r="J4820" s="10">
        <v>638.57000000000005</v>
      </c>
      <c r="K4820" s="10">
        <f>IFERROR(Table2[[#This Row],[Total Waste (tons)]] * Table2[[#This Row],[Household waste (%)]], NA())</f>
        <v>1140961.9202000001</v>
      </c>
      <c r="L4820" s="10">
        <v>37.630000000000003</v>
      </c>
      <c r="M4820" s="10">
        <f>SUMIFS(Table2[Household waste (%)], Table2[Country], "Australia", Table2[Year], 2020)</f>
        <v>1412.17</v>
      </c>
      <c r="N4820" s="10">
        <f>COUNTIFS(Table2[Year], "USA")</f>
        <v>0</v>
      </c>
    </row>
    <row r="4821" spans="1:14" x14ac:dyDescent="0.35">
      <c r="A4821" s="11" t="s">
        <v>32</v>
      </c>
      <c r="B4821" s="12">
        <v>2021</v>
      </c>
      <c r="C4821" s="11" t="s">
        <v>15</v>
      </c>
      <c r="D4821" s="12">
        <v>47255.72</v>
      </c>
      <c r="E4821" s="13">
        <v>54127.33</v>
      </c>
      <c r="F4821" s="13">
        <f>IFERROR(Table2[[#This Row],[Economic loss ($ million)]]*1000000 / Table2[[#This Row],[Total Waste (tons)]], NA())</f>
        <v>1145413.295998876</v>
      </c>
      <c r="G4821" s="13" t="str">
        <f t="shared" si="75"/>
        <v>High</v>
      </c>
      <c r="H4821" s="13">
        <v>121.91</v>
      </c>
      <c r="I4821" s="13">
        <f>IFERROR(Table2[[#This Row],[Total Waste (tons)]] / (Table2[[#This Row],[Population (million)]]*1000), NA())</f>
        <v>0.11743469184890656</v>
      </c>
      <c r="J4821" s="13">
        <v>402.4</v>
      </c>
      <c r="K4821" s="13">
        <f>IFERROR(Table2[[#This Row],[Total Waste (tons)]] * Table2[[#This Row],[Household waste (%)]], NA())</f>
        <v>2316002.8372</v>
      </c>
      <c r="L4821" s="13">
        <v>49.01</v>
      </c>
      <c r="M4821" s="10">
        <f>SUMIFS(Table2[Household waste (%)], Table2[Country], "Australia", Table2[Year], 2020)</f>
        <v>1412.17</v>
      </c>
      <c r="N4821" s="10">
        <f>COUNTIFS(Table2[Year], "USA")</f>
        <v>0</v>
      </c>
    </row>
    <row r="4822" spans="1:14" x14ac:dyDescent="0.35">
      <c r="A4822" s="8" t="s">
        <v>21</v>
      </c>
      <c r="B4822" s="9">
        <v>2024</v>
      </c>
      <c r="C4822" s="8" t="s">
        <v>20</v>
      </c>
      <c r="D4822" s="9">
        <v>14103.65</v>
      </c>
      <c r="E4822" s="10">
        <v>12207.56</v>
      </c>
      <c r="F4822" s="10">
        <f>IFERROR(Table2[[#This Row],[Economic loss ($ million)]]*1000000 / Table2[[#This Row],[Total Waste (tons)]], NA())</f>
        <v>865560.33367248904</v>
      </c>
      <c r="G4822" s="10" t="str">
        <f t="shared" si="75"/>
        <v>Low</v>
      </c>
      <c r="H4822" s="10">
        <v>147.59</v>
      </c>
      <c r="I4822" s="10">
        <f>IFERROR(Table2[[#This Row],[Total Waste (tons)]] / (Table2[[#This Row],[Population (million)]]*1000), NA())</f>
        <v>2.5504349084070236E-2</v>
      </c>
      <c r="J4822" s="10">
        <v>552.99</v>
      </c>
      <c r="K4822" s="10">
        <f>IFERROR(Table2[[#This Row],[Total Waste (tons)]] * Table2[[#This Row],[Household waste (%)]], NA())</f>
        <v>879221.54099999997</v>
      </c>
      <c r="L4822" s="10">
        <v>62.34</v>
      </c>
      <c r="M4822" s="10">
        <f>SUMIFS(Table2[Household waste (%)], Table2[Country], "Australia", Table2[Year], 2020)</f>
        <v>1412.17</v>
      </c>
      <c r="N4822" s="10">
        <f>COUNTIFS(Table2[Year], "USA")</f>
        <v>0</v>
      </c>
    </row>
    <row r="4823" spans="1:14" x14ac:dyDescent="0.35">
      <c r="A4823" s="11" t="s">
        <v>17</v>
      </c>
      <c r="B4823" s="12">
        <v>2021</v>
      </c>
      <c r="C4823" s="11" t="s">
        <v>19</v>
      </c>
      <c r="D4823" s="12">
        <v>5518.25</v>
      </c>
      <c r="E4823" s="13">
        <v>6170.28</v>
      </c>
      <c r="F4823" s="13">
        <f>IFERROR(Table2[[#This Row],[Economic loss ($ million)]]*1000000 / Table2[[#This Row],[Total Waste (tons)]], NA())</f>
        <v>1118158.8365876863</v>
      </c>
      <c r="G4823" s="13" t="str">
        <f t="shared" si="75"/>
        <v>High</v>
      </c>
      <c r="H4823" s="13">
        <v>120.02</v>
      </c>
      <c r="I4823" s="13">
        <f>IFERROR(Table2[[#This Row],[Total Waste (tons)]] / (Table2[[#This Row],[Population (million)]]*1000), NA())</f>
        <v>8.196678698216062E-3</v>
      </c>
      <c r="J4823" s="13">
        <v>673.23</v>
      </c>
      <c r="K4823" s="13">
        <f>IFERROR(Table2[[#This Row],[Total Waste (tons)]] * Table2[[#This Row],[Household waste (%)]], NA())</f>
        <v>248597.16249999998</v>
      </c>
      <c r="L4823" s="13">
        <v>45.05</v>
      </c>
      <c r="M4823" s="10">
        <f>SUMIFS(Table2[Household waste (%)], Table2[Country], "Australia", Table2[Year], 2020)</f>
        <v>1412.17</v>
      </c>
      <c r="N4823" s="10">
        <f>COUNTIFS(Table2[Year], "USA")</f>
        <v>0</v>
      </c>
    </row>
    <row r="4824" spans="1:14" x14ac:dyDescent="0.35">
      <c r="A4824" s="8" t="s">
        <v>21</v>
      </c>
      <c r="B4824" s="9">
        <v>2021</v>
      </c>
      <c r="C4824" s="8" t="s">
        <v>25</v>
      </c>
      <c r="D4824" s="9">
        <v>37173.949999999997</v>
      </c>
      <c r="E4824" s="10">
        <v>38377.01</v>
      </c>
      <c r="F4824" s="10">
        <f>IFERROR(Table2[[#This Row],[Economic loss ($ million)]]*1000000 / Table2[[#This Row],[Total Waste (tons)]], NA())</f>
        <v>1032362.9853701316</v>
      </c>
      <c r="G4824" s="10" t="str">
        <f t="shared" si="75"/>
        <v>Medium</v>
      </c>
      <c r="H4824" s="10">
        <v>34.72</v>
      </c>
      <c r="I4824" s="10">
        <f>IFERROR(Table2[[#This Row],[Total Waste (tons)]] / (Table2[[#This Row],[Population (million)]]*1000), NA())</f>
        <v>3.0090861994997529E-2</v>
      </c>
      <c r="J4824" s="10">
        <v>1235.3900000000001</v>
      </c>
      <c r="K4824" s="10">
        <f>IFERROR(Table2[[#This Row],[Total Waste (tons)]] * Table2[[#This Row],[Household waste (%)]], NA())</f>
        <v>2514817.7174999998</v>
      </c>
      <c r="L4824" s="10">
        <v>67.650000000000006</v>
      </c>
      <c r="M4824" s="10">
        <f>SUMIFS(Table2[Household waste (%)], Table2[Country], "Australia", Table2[Year], 2020)</f>
        <v>1412.17</v>
      </c>
      <c r="N4824" s="10">
        <f>COUNTIFS(Table2[Year], "USA")</f>
        <v>0</v>
      </c>
    </row>
    <row r="4825" spans="1:14" x14ac:dyDescent="0.35">
      <c r="A4825" s="11" t="s">
        <v>26</v>
      </c>
      <c r="B4825" s="12">
        <v>2023</v>
      </c>
      <c r="C4825" s="11" t="s">
        <v>20</v>
      </c>
      <c r="D4825" s="12">
        <v>16056.57</v>
      </c>
      <c r="E4825" s="13">
        <v>13556.44</v>
      </c>
      <c r="F4825" s="13">
        <f>IFERROR(Table2[[#This Row],[Economic loss ($ million)]]*1000000 / Table2[[#This Row],[Total Waste (tons)]], NA())</f>
        <v>844292.3986878891</v>
      </c>
      <c r="G4825" s="13" t="str">
        <f t="shared" si="75"/>
        <v>Low</v>
      </c>
      <c r="H4825" s="13">
        <v>48.71</v>
      </c>
      <c r="I4825" s="13">
        <f>IFERROR(Table2[[#This Row],[Total Waste (tons)]] / (Table2[[#This Row],[Population (million)]]*1000), NA())</f>
        <v>2.2943529142791821E-2</v>
      </c>
      <c r="J4825" s="13">
        <v>699.83</v>
      </c>
      <c r="K4825" s="13">
        <f>IFERROR(Table2[[#This Row],[Total Waste (tons)]] * Table2[[#This Row],[Household waste (%)]], NA())</f>
        <v>611755.31700000004</v>
      </c>
      <c r="L4825" s="13">
        <v>38.1</v>
      </c>
      <c r="M4825" s="10">
        <f>SUMIFS(Table2[Household waste (%)], Table2[Country], "Australia", Table2[Year], 2020)</f>
        <v>1412.17</v>
      </c>
      <c r="N4825" s="10">
        <f>COUNTIFS(Table2[Year], "USA")</f>
        <v>0</v>
      </c>
    </row>
    <row r="4826" spans="1:14" x14ac:dyDescent="0.35">
      <c r="A4826" s="8" t="s">
        <v>21</v>
      </c>
      <c r="B4826" s="9">
        <v>2019</v>
      </c>
      <c r="C4826" s="8" t="s">
        <v>13</v>
      </c>
      <c r="D4826" s="9">
        <v>43182.89</v>
      </c>
      <c r="E4826" s="10">
        <v>42799.38</v>
      </c>
      <c r="F4826" s="10">
        <f>IFERROR(Table2[[#This Row],[Economic loss ($ million)]]*1000000 / Table2[[#This Row],[Total Waste (tons)]], NA())</f>
        <v>991118.936226825</v>
      </c>
      <c r="G4826" s="10" t="str">
        <f t="shared" si="75"/>
        <v>Medium</v>
      </c>
      <c r="H4826" s="10">
        <v>94.96</v>
      </c>
      <c r="I4826" s="10">
        <f>IFERROR(Table2[[#This Row],[Total Waste (tons)]] / (Table2[[#This Row],[Population (million)]]*1000), NA())</f>
        <v>3.3484453025650569E-2</v>
      </c>
      <c r="J4826" s="10">
        <v>1289.6400000000001</v>
      </c>
      <c r="K4826" s="10">
        <f>IFERROR(Table2[[#This Row],[Total Waste (tons)]] * Table2[[#This Row],[Household waste (%)]], NA())</f>
        <v>2876412.3029</v>
      </c>
      <c r="L4826" s="10">
        <v>66.61</v>
      </c>
      <c r="M4826" s="10">
        <f>SUMIFS(Table2[Household waste (%)], Table2[Country], "Australia", Table2[Year], 2020)</f>
        <v>1412.17</v>
      </c>
      <c r="N4826" s="10">
        <f>COUNTIFS(Table2[Year], "USA")</f>
        <v>0</v>
      </c>
    </row>
    <row r="4827" spans="1:14" x14ac:dyDescent="0.35">
      <c r="A4827" s="11" t="s">
        <v>17</v>
      </c>
      <c r="B4827" s="12">
        <v>2018</v>
      </c>
      <c r="C4827" s="11" t="s">
        <v>25</v>
      </c>
      <c r="D4827" s="12">
        <v>6713.85</v>
      </c>
      <c r="E4827" s="13">
        <v>6741.79</v>
      </c>
      <c r="F4827" s="13">
        <f>IFERROR(Table2[[#This Row],[Economic loss ($ million)]]*1000000 / Table2[[#This Row],[Total Waste (tons)]], NA())</f>
        <v>1004161.5466535594</v>
      </c>
      <c r="G4827" s="13" t="str">
        <f t="shared" si="75"/>
        <v>Medium</v>
      </c>
      <c r="H4827" s="13">
        <v>135.31</v>
      </c>
      <c r="I4827" s="13">
        <f>IFERROR(Table2[[#This Row],[Total Waste (tons)]] / (Table2[[#This Row],[Population (million)]]*1000), NA())</f>
        <v>9.9653416849729871E-3</v>
      </c>
      <c r="J4827" s="13">
        <v>673.72</v>
      </c>
      <c r="K4827" s="13">
        <f>IFERROR(Table2[[#This Row],[Total Waste (tons)]] * Table2[[#This Row],[Household waste (%)]], NA())</f>
        <v>380943.84900000005</v>
      </c>
      <c r="L4827" s="13">
        <v>56.74</v>
      </c>
      <c r="M4827" s="10">
        <f>SUMIFS(Table2[Household waste (%)], Table2[Country], "Australia", Table2[Year], 2020)</f>
        <v>1412.17</v>
      </c>
      <c r="N4827" s="10">
        <f>COUNTIFS(Table2[Year], "USA")</f>
        <v>0</v>
      </c>
    </row>
    <row r="4828" spans="1:14" x14ac:dyDescent="0.35">
      <c r="A4828" s="8" t="s">
        <v>30</v>
      </c>
      <c r="B4828" s="9">
        <v>2020</v>
      </c>
      <c r="C4828" s="8" t="s">
        <v>15</v>
      </c>
      <c r="D4828" s="9">
        <v>8065.52</v>
      </c>
      <c r="E4828" s="10">
        <v>7887.22</v>
      </c>
      <c r="F4828" s="10">
        <f>IFERROR(Table2[[#This Row],[Economic loss ($ million)]]*1000000 / Table2[[#This Row],[Total Waste (tons)]], NA())</f>
        <v>977893.55181067053</v>
      </c>
      <c r="G4828" s="10" t="str">
        <f t="shared" si="75"/>
        <v>Medium</v>
      </c>
      <c r="H4828" s="10">
        <v>122.62</v>
      </c>
      <c r="I4828" s="10">
        <f>IFERROR(Table2[[#This Row],[Total Waste (tons)]] / (Table2[[#This Row],[Population (million)]]*1000), NA())</f>
        <v>6.5155385373498456E-3</v>
      </c>
      <c r="J4828" s="10">
        <v>1237.8900000000001</v>
      </c>
      <c r="K4828" s="10">
        <f>IFERROR(Table2[[#This Row],[Total Waste (tons)]] * Table2[[#This Row],[Household waste (%)]], NA())</f>
        <v>532485.63040000002</v>
      </c>
      <c r="L4828" s="10">
        <v>66.02</v>
      </c>
      <c r="M4828" s="10">
        <f>SUMIFS(Table2[Household waste (%)], Table2[Country], "Australia", Table2[Year], 2020)</f>
        <v>1412.17</v>
      </c>
      <c r="N4828" s="10">
        <f>COUNTIFS(Table2[Year], "USA")</f>
        <v>0</v>
      </c>
    </row>
    <row r="4829" spans="1:14" x14ac:dyDescent="0.35">
      <c r="A4829" s="11" t="s">
        <v>28</v>
      </c>
      <c r="B4829" s="12">
        <v>2022</v>
      </c>
      <c r="C4829" s="11" t="s">
        <v>25</v>
      </c>
      <c r="D4829" s="12">
        <v>25329.17</v>
      </c>
      <c r="E4829" s="13">
        <v>20287.27</v>
      </c>
      <c r="F4829" s="13">
        <f>IFERROR(Table2[[#This Row],[Economic loss ($ million)]]*1000000 / Table2[[#This Row],[Total Waste (tons)]], NA())</f>
        <v>800944.91844778182</v>
      </c>
      <c r="G4829" s="13" t="str">
        <f t="shared" si="75"/>
        <v>Low</v>
      </c>
      <c r="H4829" s="13">
        <v>141.22</v>
      </c>
      <c r="I4829" s="13">
        <f>IFERROR(Table2[[#This Row],[Total Waste (tons)]] / (Table2[[#This Row],[Population (million)]]*1000), NA())</f>
        <v>3.6304332869899238E-2</v>
      </c>
      <c r="J4829" s="13">
        <v>697.69</v>
      </c>
      <c r="K4829" s="13">
        <f>IFERROR(Table2[[#This Row],[Total Waste (tons)]] * Table2[[#This Row],[Household waste (%)]], NA())</f>
        <v>1417926.9365999999</v>
      </c>
      <c r="L4829" s="13">
        <v>55.98</v>
      </c>
      <c r="M4829" s="10">
        <f>SUMIFS(Table2[Household waste (%)], Table2[Country], "Australia", Table2[Year], 2020)</f>
        <v>1412.17</v>
      </c>
      <c r="N4829" s="10">
        <f>COUNTIFS(Table2[Year], "USA")</f>
        <v>0</v>
      </c>
    </row>
    <row r="4830" spans="1:14" x14ac:dyDescent="0.35">
      <c r="A4830" s="8" t="s">
        <v>14</v>
      </c>
      <c r="B4830" s="9">
        <v>2022</v>
      </c>
      <c r="C4830" s="8" t="s">
        <v>13</v>
      </c>
      <c r="D4830" s="9">
        <v>15099.47</v>
      </c>
      <c r="E4830" s="10">
        <v>15702.68</v>
      </c>
      <c r="F4830" s="10">
        <f>IFERROR(Table2[[#This Row],[Economic loss ($ million)]]*1000000 / Table2[[#This Row],[Total Waste (tons)]], NA())</f>
        <v>1039949.0843056082</v>
      </c>
      <c r="G4830" s="10" t="str">
        <f t="shared" si="75"/>
        <v>Medium</v>
      </c>
      <c r="H4830" s="10">
        <v>156.85</v>
      </c>
      <c r="I4830" s="10">
        <f>IFERROR(Table2[[#This Row],[Total Waste (tons)]] / (Table2[[#This Row],[Population (million)]]*1000), NA())</f>
        <v>1.9355069026957043E-2</v>
      </c>
      <c r="J4830" s="10">
        <v>780.13</v>
      </c>
      <c r="K4830" s="10">
        <f>IFERROR(Table2[[#This Row],[Total Waste (tons)]] * Table2[[#This Row],[Household waste (%)]], NA())</f>
        <v>761466.27209999994</v>
      </c>
      <c r="L4830" s="10">
        <v>50.43</v>
      </c>
      <c r="M4830" s="10">
        <f>SUMIFS(Table2[Household waste (%)], Table2[Country], "Australia", Table2[Year], 2020)</f>
        <v>1412.17</v>
      </c>
      <c r="N4830" s="10">
        <f>COUNTIFS(Table2[Year], "USA")</f>
        <v>0</v>
      </c>
    </row>
    <row r="4831" spans="1:14" x14ac:dyDescent="0.35">
      <c r="A4831" s="11" t="s">
        <v>30</v>
      </c>
      <c r="B4831" s="12">
        <v>2022</v>
      </c>
      <c r="C4831" s="11" t="s">
        <v>22</v>
      </c>
      <c r="D4831" s="12">
        <v>30285.61</v>
      </c>
      <c r="E4831" s="13">
        <v>34430.51</v>
      </c>
      <c r="F4831" s="13">
        <f>IFERROR(Table2[[#This Row],[Economic loss ($ million)]]*1000000 / Table2[[#This Row],[Total Waste (tons)]], NA())</f>
        <v>1136860.3769248829</v>
      </c>
      <c r="G4831" s="13" t="str">
        <f t="shared" si="75"/>
        <v>High</v>
      </c>
      <c r="H4831" s="13">
        <v>189.56</v>
      </c>
      <c r="I4831" s="13">
        <f>IFERROR(Table2[[#This Row],[Total Waste (tons)]] / (Table2[[#This Row],[Population (million)]]*1000), NA())</f>
        <v>3.6625923641596829E-2</v>
      </c>
      <c r="J4831" s="13">
        <v>826.89</v>
      </c>
      <c r="K4831" s="13">
        <f>IFERROR(Table2[[#This Row],[Total Waste (tons)]] * Table2[[#This Row],[Household waste (%)]], NA())</f>
        <v>1440686.4676999999</v>
      </c>
      <c r="L4831" s="13">
        <v>47.57</v>
      </c>
      <c r="M4831" s="10">
        <f>SUMIFS(Table2[Household waste (%)], Table2[Country], "Australia", Table2[Year], 2020)</f>
        <v>1412.17</v>
      </c>
      <c r="N4831" s="10">
        <f>COUNTIFS(Table2[Year], "USA")</f>
        <v>0</v>
      </c>
    </row>
    <row r="4832" spans="1:14" x14ac:dyDescent="0.35">
      <c r="A4832" s="8" t="s">
        <v>30</v>
      </c>
      <c r="B4832" s="9">
        <v>2021</v>
      </c>
      <c r="C4832" s="8" t="s">
        <v>15</v>
      </c>
      <c r="D4832" s="9">
        <v>13471.66</v>
      </c>
      <c r="E4832" s="10">
        <v>15002.37</v>
      </c>
      <c r="F4832" s="10">
        <f>IFERROR(Table2[[#This Row],[Economic loss ($ million)]]*1000000 / Table2[[#This Row],[Total Waste (tons)]], NA())</f>
        <v>1113624.4531111978</v>
      </c>
      <c r="G4832" s="10" t="str">
        <f t="shared" si="75"/>
        <v>High</v>
      </c>
      <c r="H4832" s="10">
        <v>60.17</v>
      </c>
      <c r="I4832" s="10">
        <f>IFERROR(Table2[[#This Row],[Total Waste (tons)]] / (Table2[[#This Row],[Population (million)]]*1000), NA())</f>
        <v>0.12302885844748858</v>
      </c>
      <c r="J4832" s="10">
        <v>109.5</v>
      </c>
      <c r="K4832" s="10">
        <f>IFERROR(Table2[[#This Row],[Total Waste (tons)]] * Table2[[#This Row],[Household waste (%)]], NA())</f>
        <v>426108.60579999996</v>
      </c>
      <c r="L4832" s="10">
        <v>31.63</v>
      </c>
      <c r="M4832" s="10">
        <f>SUMIFS(Table2[Household waste (%)], Table2[Country], "Australia", Table2[Year], 2020)</f>
        <v>1412.17</v>
      </c>
      <c r="N4832" s="10">
        <f>COUNTIFS(Table2[Year], "USA")</f>
        <v>0</v>
      </c>
    </row>
    <row r="4833" spans="1:14" x14ac:dyDescent="0.35">
      <c r="A4833" s="11" t="s">
        <v>10</v>
      </c>
      <c r="B4833" s="12">
        <v>2022</v>
      </c>
      <c r="C4833" s="11" t="s">
        <v>19</v>
      </c>
      <c r="D4833" s="12">
        <v>45275.35</v>
      </c>
      <c r="E4833" s="13">
        <v>37831.82</v>
      </c>
      <c r="F4833" s="13">
        <f>IFERROR(Table2[[#This Row],[Economic loss ($ million)]]*1000000 / Table2[[#This Row],[Total Waste (tons)]], NA())</f>
        <v>835594.2030265918</v>
      </c>
      <c r="G4833" s="13" t="str">
        <f t="shared" si="75"/>
        <v>Low</v>
      </c>
      <c r="H4833" s="13">
        <v>103.89</v>
      </c>
      <c r="I4833" s="13">
        <f>IFERROR(Table2[[#This Row],[Total Waste (tons)]] / (Table2[[#This Row],[Population (million)]]*1000), NA())</f>
        <v>4.1947254803861619E-2</v>
      </c>
      <c r="J4833" s="13">
        <v>1079.3399999999999</v>
      </c>
      <c r="K4833" s="13">
        <f>IFERROR(Table2[[#This Row],[Total Waste (tons)]] * Table2[[#This Row],[Household waste (%)]], NA())</f>
        <v>2580242.1965000001</v>
      </c>
      <c r="L4833" s="13">
        <v>56.99</v>
      </c>
      <c r="M4833" s="10">
        <f>SUMIFS(Table2[Household waste (%)], Table2[Country], "Australia", Table2[Year], 2020)</f>
        <v>1412.17</v>
      </c>
      <c r="N4833" s="10">
        <f>COUNTIFS(Table2[Year], "USA")</f>
        <v>0</v>
      </c>
    </row>
    <row r="4834" spans="1:14" x14ac:dyDescent="0.35">
      <c r="A4834" s="8" t="s">
        <v>14</v>
      </c>
      <c r="B4834" s="9">
        <v>2022</v>
      </c>
      <c r="C4834" s="8" t="s">
        <v>15</v>
      </c>
      <c r="D4834" s="9">
        <v>16567.099999999999</v>
      </c>
      <c r="E4834" s="10">
        <v>16473.93</v>
      </c>
      <c r="F4834" s="10">
        <f>IFERROR(Table2[[#This Row],[Economic loss ($ million)]]*1000000 / Table2[[#This Row],[Total Waste (tons)]], NA())</f>
        <v>994376.20343934675</v>
      </c>
      <c r="G4834" s="10" t="str">
        <f t="shared" si="75"/>
        <v>Medium</v>
      </c>
      <c r="H4834" s="10">
        <v>92.13</v>
      </c>
      <c r="I4834" s="10">
        <f>IFERROR(Table2[[#This Row],[Total Waste (tons)]] / (Table2[[#This Row],[Population (million)]]*1000), NA())</f>
        <v>2.9715172277724963E-2</v>
      </c>
      <c r="J4834" s="10">
        <v>557.53</v>
      </c>
      <c r="K4834" s="10">
        <f>IFERROR(Table2[[#This Row],[Total Waste (tons)]] * Table2[[#This Row],[Household waste (%)]], NA())</f>
        <v>1127391.1549999998</v>
      </c>
      <c r="L4834" s="10">
        <v>68.05</v>
      </c>
      <c r="M4834" s="10">
        <f>SUMIFS(Table2[Household waste (%)], Table2[Country], "Australia", Table2[Year], 2020)</f>
        <v>1412.17</v>
      </c>
      <c r="N4834" s="10">
        <f>COUNTIFS(Table2[Year], "USA")</f>
        <v>0</v>
      </c>
    </row>
    <row r="4835" spans="1:14" x14ac:dyDescent="0.35">
      <c r="A4835" s="11" t="s">
        <v>35</v>
      </c>
      <c r="B4835" s="12">
        <v>2020</v>
      </c>
      <c r="C4835" s="11" t="s">
        <v>25</v>
      </c>
      <c r="D4835" s="12">
        <v>6622.48</v>
      </c>
      <c r="E4835" s="13">
        <v>6811.8</v>
      </c>
      <c r="F4835" s="13">
        <f>IFERROR(Table2[[#This Row],[Economic loss ($ million)]]*1000000 / Table2[[#This Row],[Total Waste (tons)]], NA())</f>
        <v>1028587.4778028775</v>
      </c>
      <c r="G4835" s="13" t="str">
        <f t="shared" si="75"/>
        <v>Medium</v>
      </c>
      <c r="H4835" s="13">
        <v>21.41</v>
      </c>
      <c r="I4835" s="13">
        <f>IFERROR(Table2[[#This Row],[Total Waste (tons)]] / (Table2[[#This Row],[Population (million)]]*1000), NA())</f>
        <v>9.551562004211497E-3</v>
      </c>
      <c r="J4835" s="13">
        <v>693.34</v>
      </c>
      <c r="K4835" s="13">
        <f>IFERROR(Table2[[#This Row],[Total Waste (tons)]] * Table2[[#This Row],[Household waste (%)]], NA())</f>
        <v>331587.5736</v>
      </c>
      <c r="L4835" s="13">
        <v>50.07</v>
      </c>
      <c r="M4835" s="10">
        <f>SUMIFS(Table2[Household waste (%)], Table2[Country], "Australia", Table2[Year], 2020)</f>
        <v>1412.17</v>
      </c>
      <c r="N4835" s="10">
        <f>COUNTIFS(Table2[Year], "USA")</f>
        <v>0</v>
      </c>
    </row>
    <row r="4836" spans="1:14" x14ac:dyDescent="0.35">
      <c r="A4836" s="8" t="s">
        <v>10</v>
      </c>
      <c r="B4836" s="9">
        <v>2019</v>
      </c>
      <c r="C4836" s="8" t="s">
        <v>20</v>
      </c>
      <c r="D4836" s="9">
        <v>16879.87</v>
      </c>
      <c r="E4836" s="10">
        <v>15654.53</v>
      </c>
      <c r="F4836" s="10">
        <f>IFERROR(Table2[[#This Row],[Economic loss ($ million)]]*1000000 / Table2[[#This Row],[Total Waste (tons)]], NA())</f>
        <v>927408.20871250797</v>
      </c>
      <c r="G4836" s="10" t="str">
        <f t="shared" si="75"/>
        <v>Low</v>
      </c>
      <c r="H4836" s="10">
        <v>110.5</v>
      </c>
      <c r="I4836" s="10">
        <f>IFERROR(Table2[[#This Row],[Total Waste (tons)]] / (Table2[[#This Row],[Population (million)]]*1000), NA())</f>
        <v>0.17461332367849383</v>
      </c>
      <c r="J4836" s="10">
        <v>96.67</v>
      </c>
      <c r="K4836" s="10">
        <f>IFERROR(Table2[[#This Row],[Total Waste (tons)]] * Table2[[#This Row],[Household waste (%)]], NA())</f>
        <v>663041.29359999998</v>
      </c>
      <c r="L4836" s="10">
        <v>39.28</v>
      </c>
      <c r="M4836" s="10">
        <f>SUMIFS(Table2[Household waste (%)], Table2[Country], "Australia", Table2[Year], 2020)</f>
        <v>1412.17</v>
      </c>
      <c r="N4836" s="10">
        <f>COUNTIFS(Table2[Year], "USA")</f>
        <v>0</v>
      </c>
    </row>
    <row r="4837" spans="1:14" x14ac:dyDescent="0.35">
      <c r="A4837" s="11" t="s">
        <v>18</v>
      </c>
      <c r="B4837" s="12">
        <v>2019</v>
      </c>
      <c r="C4837" s="11" t="s">
        <v>13</v>
      </c>
      <c r="D4837" s="12">
        <v>25419.74</v>
      </c>
      <c r="E4837" s="13">
        <v>21521.64</v>
      </c>
      <c r="F4837" s="13">
        <f>IFERROR(Table2[[#This Row],[Economic loss ($ million)]]*1000000 / Table2[[#This Row],[Total Waste (tons)]], NA())</f>
        <v>846650.67384638858</v>
      </c>
      <c r="G4837" s="13" t="str">
        <f t="shared" si="75"/>
        <v>Low</v>
      </c>
      <c r="H4837" s="13">
        <v>71.209999999999994</v>
      </c>
      <c r="I4837" s="13">
        <f>IFERROR(Table2[[#This Row],[Total Waste (tons)]] / (Table2[[#This Row],[Population (million)]]*1000), NA())</f>
        <v>2.0220293682485645E-2</v>
      </c>
      <c r="J4837" s="13">
        <v>1257.1400000000001</v>
      </c>
      <c r="K4837" s="13">
        <f>IFERROR(Table2[[#This Row],[Total Waste (tons)]] * Table2[[#This Row],[Household waste (%)]], NA())</f>
        <v>1340128.6928000001</v>
      </c>
      <c r="L4837" s="13">
        <v>52.72</v>
      </c>
      <c r="M4837" s="10">
        <f>SUMIFS(Table2[Household waste (%)], Table2[Country], "Australia", Table2[Year], 2020)</f>
        <v>1412.17</v>
      </c>
      <c r="N4837" s="10">
        <f>COUNTIFS(Table2[Year], "USA")</f>
        <v>0</v>
      </c>
    </row>
    <row r="4838" spans="1:14" x14ac:dyDescent="0.35">
      <c r="A4838" s="8" t="s">
        <v>12</v>
      </c>
      <c r="B4838" s="9">
        <v>2018</v>
      </c>
      <c r="C4838" s="8" t="s">
        <v>22</v>
      </c>
      <c r="D4838" s="9">
        <v>39497.4</v>
      </c>
      <c r="E4838" s="10">
        <v>32599.41</v>
      </c>
      <c r="F4838" s="10">
        <f>IFERROR(Table2[[#This Row],[Economic loss ($ million)]]*1000000 / Table2[[#This Row],[Total Waste (tons)]], NA())</f>
        <v>825355.84620759846</v>
      </c>
      <c r="G4838" s="10" t="str">
        <f t="shared" si="75"/>
        <v>Low</v>
      </c>
      <c r="H4838" s="10">
        <v>63.46</v>
      </c>
      <c r="I4838" s="10">
        <f>IFERROR(Table2[[#This Row],[Total Waste (tons)]] / (Table2[[#This Row],[Population (million)]]*1000), NA())</f>
        <v>0.17085128471321048</v>
      </c>
      <c r="J4838" s="10">
        <v>231.18</v>
      </c>
      <c r="K4838" s="10">
        <f>IFERROR(Table2[[#This Row],[Total Waste (tons)]] * Table2[[#This Row],[Household waste (%)]], NA())</f>
        <v>1671529.9680000001</v>
      </c>
      <c r="L4838" s="10">
        <v>42.32</v>
      </c>
      <c r="M4838" s="10">
        <f>SUMIFS(Table2[Household waste (%)], Table2[Country], "Australia", Table2[Year], 2020)</f>
        <v>1412.17</v>
      </c>
      <c r="N4838" s="10">
        <f>COUNTIFS(Table2[Year], "USA")</f>
        <v>0</v>
      </c>
    </row>
    <row r="4839" spans="1:14" x14ac:dyDescent="0.35">
      <c r="A4839" s="11" t="s">
        <v>17</v>
      </c>
      <c r="B4839" s="12">
        <v>2020</v>
      </c>
      <c r="C4839" s="11" t="s">
        <v>13</v>
      </c>
      <c r="D4839" s="12">
        <v>37020.22</v>
      </c>
      <c r="E4839" s="13">
        <v>40772.78</v>
      </c>
      <c r="F4839" s="13">
        <f>IFERROR(Table2[[#This Row],[Economic loss ($ million)]]*1000000 / Table2[[#This Row],[Total Waste (tons)]], NA())</f>
        <v>1101365.1458581283</v>
      </c>
      <c r="G4839" s="13" t="str">
        <f t="shared" si="75"/>
        <v>High</v>
      </c>
      <c r="H4839" s="13">
        <v>103.94</v>
      </c>
      <c r="I4839" s="13">
        <f>IFERROR(Table2[[#This Row],[Total Waste (tons)]] / (Table2[[#This Row],[Population (million)]]*1000), NA())</f>
        <v>3.4173246808392795E-2</v>
      </c>
      <c r="J4839" s="13">
        <v>1083.31</v>
      </c>
      <c r="K4839" s="13">
        <f>IFERROR(Table2[[#This Row],[Total Waste (tons)]] * Table2[[#This Row],[Household waste (%)]], NA())</f>
        <v>2505158.2874000003</v>
      </c>
      <c r="L4839" s="13">
        <v>67.67</v>
      </c>
      <c r="M4839" s="10">
        <f>SUMIFS(Table2[Household waste (%)], Table2[Country], "Australia", Table2[Year], 2020)</f>
        <v>1412.17</v>
      </c>
      <c r="N4839" s="10">
        <f>COUNTIFS(Table2[Year], "USA")</f>
        <v>0</v>
      </c>
    </row>
    <row r="4840" spans="1:14" x14ac:dyDescent="0.35">
      <c r="A4840" s="8" t="s">
        <v>33</v>
      </c>
      <c r="B4840" s="9">
        <v>2024</v>
      </c>
      <c r="C4840" s="8" t="s">
        <v>19</v>
      </c>
      <c r="D4840" s="9">
        <v>31221.599999999999</v>
      </c>
      <c r="E4840" s="10">
        <v>34554.54</v>
      </c>
      <c r="F4840" s="10">
        <f>IFERROR(Table2[[#This Row],[Economic loss ($ million)]]*1000000 / Table2[[#This Row],[Total Waste (tons)]], NA())</f>
        <v>1106751.0953954954</v>
      </c>
      <c r="G4840" s="10" t="str">
        <f t="shared" si="75"/>
        <v>High</v>
      </c>
      <c r="H4840" s="10">
        <v>162.65</v>
      </c>
      <c r="I4840" s="10">
        <f>IFERROR(Table2[[#This Row],[Total Waste (tons)]] / (Table2[[#This Row],[Population (million)]]*1000), NA())</f>
        <v>5.4333397142509093E-2</v>
      </c>
      <c r="J4840" s="10">
        <v>574.63</v>
      </c>
      <c r="K4840" s="10">
        <f>IFERROR(Table2[[#This Row],[Total Waste (tons)]] * Table2[[#This Row],[Household waste (%)]], NA())</f>
        <v>2013168.7679999999</v>
      </c>
      <c r="L4840" s="10">
        <v>64.48</v>
      </c>
      <c r="M4840" s="10">
        <f>SUMIFS(Table2[Household waste (%)], Table2[Country], "Australia", Table2[Year], 2020)</f>
        <v>1412.17</v>
      </c>
      <c r="N4840" s="10">
        <f>COUNTIFS(Table2[Year], "USA")</f>
        <v>0</v>
      </c>
    </row>
    <row r="4841" spans="1:14" x14ac:dyDescent="0.35">
      <c r="A4841" s="11" t="s">
        <v>18</v>
      </c>
      <c r="B4841" s="12">
        <v>2023</v>
      </c>
      <c r="C4841" s="11" t="s">
        <v>25</v>
      </c>
      <c r="D4841" s="12">
        <v>18014.05</v>
      </c>
      <c r="E4841" s="13">
        <v>15852.44</v>
      </c>
      <c r="F4841" s="13">
        <f>IFERROR(Table2[[#This Row],[Economic loss ($ million)]]*1000000 / Table2[[#This Row],[Total Waste (tons)]], NA())</f>
        <v>880004.2189291137</v>
      </c>
      <c r="G4841" s="13" t="str">
        <f t="shared" si="75"/>
        <v>Low</v>
      </c>
      <c r="H4841" s="13">
        <v>180.34</v>
      </c>
      <c r="I4841" s="13">
        <f>IFERROR(Table2[[#This Row],[Total Waste (tons)]] / (Table2[[#This Row],[Population (million)]]*1000), NA())</f>
        <v>1.9068943981030612E-2</v>
      </c>
      <c r="J4841" s="13">
        <v>944.68</v>
      </c>
      <c r="K4841" s="13">
        <f>IFERROR(Table2[[#This Row],[Total Waste (tons)]] * Table2[[#This Row],[Household waste (%)]], NA())</f>
        <v>1101379.017</v>
      </c>
      <c r="L4841" s="13">
        <v>61.14</v>
      </c>
      <c r="M4841" s="10">
        <f>SUMIFS(Table2[Household waste (%)], Table2[Country], "Australia", Table2[Year], 2020)</f>
        <v>1412.17</v>
      </c>
      <c r="N4841" s="10">
        <f>COUNTIFS(Table2[Year], "USA")</f>
        <v>0</v>
      </c>
    </row>
    <row r="4842" spans="1:14" x14ac:dyDescent="0.35">
      <c r="A4842" s="8" t="s">
        <v>24</v>
      </c>
      <c r="B4842" s="9">
        <v>2019</v>
      </c>
      <c r="C4842" s="8" t="s">
        <v>25</v>
      </c>
      <c r="D4842" s="9">
        <v>8193.0499999999993</v>
      </c>
      <c r="E4842" s="10">
        <v>8727.09</v>
      </c>
      <c r="F4842" s="10">
        <f>IFERROR(Table2[[#This Row],[Economic loss ($ million)]]*1000000 / Table2[[#This Row],[Total Waste (tons)]], NA())</f>
        <v>1065182.0750514157</v>
      </c>
      <c r="G4842" s="10" t="str">
        <f t="shared" si="75"/>
        <v>Medium</v>
      </c>
      <c r="H4842" s="10">
        <v>109.95</v>
      </c>
      <c r="I4842" s="10">
        <f>IFERROR(Table2[[#This Row],[Total Waste (tons)]] / (Table2[[#This Row],[Population (million)]]*1000), NA())</f>
        <v>2.3506096686271696E-2</v>
      </c>
      <c r="J4842" s="10">
        <v>348.55</v>
      </c>
      <c r="K4842" s="10">
        <f>IFERROR(Table2[[#This Row],[Total Waste (tons)]] * Table2[[#This Row],[Household waste (%)]], NA())</f>
        <v>533285.62450000003</v>
      </c>
      <c r="L4842" s="10">
        <v>65.09</v>
      </c>
      <c r="M4842" s="10">
        <f>SUMIFS(Table2[Household waste (%)], Table2[Country], "Australia", Table2[Year], 2020)</f>
        <v>1412.17</v>
      </c>
      <c r="N4842" s="10">
        <f>COUNTIFS(Table2[Year], "USA")</f>
        <v>0</v>
      </c>
    </row>
    <row r="4843" spans="1:14" x14ac:dyDescent="0.35">
      <c r="A4843" s="11" t="s">
        <v>16</v>
      </c>
      <c r="B4843" s="12">
        <v>2024</v>
      </c>
      <c r="C4843" s="11" t="s">
        <v>20</v>
      </c>
      <c r="D4843" s="12">
        <v>39440.620000000003</v>
      </c>
      <c r="E4843" s="13">
        <v>43051.91</v>
      </c>
      <c r="F4843" s="13">
        <f>IFERROR(Table2[[#This Row],[Economic loss ($ million)]]*1000000 / Table2[[#This Row],[Total Waste (tons)]], NA())</f>
        <v>1091562.7086998124</v>
      </c>
      <c r="G4843" s="13" t="str">
        <f t="shared" si="75"/>
        <v>Medium</v>
      </c>
      <c r="H4843" s="13">
        <v>82.83</v>
      </c>
      <c r="I4843" s="13">
        <f>IFERROR(Table2[[#This Row],[Total Waste (tons)]] / (Table2[[#This Row],[Population (million)]]*1000), NA())</f>
        <v>2.993050222350388E-2</v>
      </c>
      <c r="J4843" s="13">
        <v>1317.74</v>
      </c>
      <c r="K4843" s="13">
        <f>IFERROR(Table2[[#This Row],[Total Waste (tons)]] * Table2[[#This Row],[Household waste (%)]], NA())</f>
        <v>1999245.0278</v>
      </c>
      <c r="L4843" s="13">
        <v>50.69</v>
      </c>
      <c r="M4843" s="10">
        <f>SUMIFS(Table2[Household waste (%)], Table2[Country], "Australia", Table2[Year], 2020)</f>
        <v>1412.17</v>
      </c>
      <c r="N4843" s="10">
        <f>COUNTIFS(Table2[Year], "USA")</f>
        <v>0</v>
      </c>
    </row>
    <row r="4844" spans="1:14" x14ac:dyDescent="0.35">
      <c r="A4844" s="8" t="s">
        <v>14</v>
      </c>
      <c r="B4844" s="9">
        <v>2020</v>
      </c>
      <c r="C4844" s="8" t="s">
        <v>13</v>
      </c>
      <c r="D4844" s="9">
        <v>46386.41</v>
      </c>
      <c r="E4844" s="10">
        <v>43676.29</v>
      </c>
      <c r="F4844" s="10">
        <f>IFERROR(Table2[[#This Row],[Economic loss ($ million)]]*1000000 / Table2[[#This Row],[Total Waste (tons)]], NA())</f>
        <v>941575.12943985092</v>
      </c>
      <c r="G4844" s="10" t="str">
        <f t="shared" si="75"/>
        <v>Low</v>
      </c>
      <c r="H4844" s="10">
        <v>137.25</v>
      </c>
      <c r="I4844" s="10">
        <f>IFERROR(Table2[[#This Row],[Total Waste (tons)]] / (Table2[[#This Row],[Population (million)]]*1000), NA())</f>
        <v>4.7732956708753951E-2</v>
      </c>
      <c r="J4844" s="10">
        <v>971.79</v>
      </c>
      <c r="K4844" s="10">
        <f>IFERROR(Table2[[#This Row],[Total Waste (tons)]] * Table2[[#This Row],[Household waste (%)]], NA())</f>
        <v>2476106.5658000004</v>
      </c>
      <c r="L4844" s="10">
        <v>53.38</v>
      </c>
      <c r="M4844" s="10">
        <f>SUMIFS(Table2[Household waste (%)], Table2[Country], "Australia", Table2[Year], 2020)</f>
        <v>1412.17</v>
      </c>
      <c r="N4844" s="10">
        <f>COUNTIFS(Table2[Year], "USA")</f>
        <v>0</v>
      </c>
    </row>
    <row r="4845" spans="1:14" x14ac:dyDescent="0.35">
      <c r="A4845" s="11" t="s">
        <v>18</v>
      </c>
      <c r="B4845" s="12">
        <v>2019</v>
      </c>
      <c r="C4845" s="11" t="s">
        <v>19</v>
      </c>
      <c r="D4845" s="12">
        <v>32792.410000000003</v>
      </c>
      <c r="E4845" s="13">
        <v>32698.720000000001</v>
      </c>
      <c r="F4845" s="13">
        <f>IFERROR(Table2[[#This Row],[Economic loss ($ million)]]*1000000 / Table2[[#This Row],[Total Waste (tons)]], NA())</f>
        <v>997142.93642949685</v>
      </c>
      <c r="G4845" s="13" t="str">
        <f t="shared" si="75"/>
        <v>Medium</v>
      </c>
      <c r="H4845" s="13">
        <v>168.46</v>
      </c>
      <c r="I4845" s="13">
        <f>IFERROR(Table2[[#This Row],[Total Waste (tons)]] / (Table2[[#This Row],[Population (million)]]*1000), NA())</f>
        <v>0.15407071039278333</v>
      </c>
      <c r="J4845" s="13">
        <v>212.84</v>
      </c>
      <c r="K4845" s="13">
        <f>IFERROR(Table2[[#This Row],[Total Waste (tons)]] * Table2[[#This Row],[Household waste (%)]], NA())</f>
        <v>1967872.5241</v>
      </c>
      <c r="L4845" s="13">
        <v>60.01</v>
      </c>
      <c r="M4845" s="10">
        <f>SUMIFS(Table2[Household waste (%)], Table2[Country], "Australia", Table2[Year], 2020)</f>
        <v>1412.17</v>
      </c>
      <c r="N4845" s="10">
        <f>COUNTIFS(Table2[Year], "USA")</f>
        <v>0</v>
      </c>
    </row>
    <row r="4846" spans="1:14" x14ac:dyDescent="0.35">
      <c r="A4846" s="8" t="s">
        <v>33</v>
      </c>
      <c r="B4846" s="9">
        <v>2021</v>
      </c>
      <c r="C4846" s="8" t="s">
        <v>25</v>
      </c>
      <c r="D4846" s="9">
        <v>25597.33</v>
      </c>
      <c r="E4846" s="10">
        <v>30002.61</v>
      </c>
      <c r="F4846" s="10">
        <f>IFERROR(Table2[[#This Row],[Economic loss ($ million)]]*1000000 / Table2[[#This Row],[Total Waste (tons)]], NA())</f>
        <v>1172099.1994086883</v>
      </c>
      <c r="G4846" s="10" t="str">
        <f t="shared" si="75"/>
        <v>High</v>
      </c>
      <c r="H4846" s="10">
        <v>66.94</v>
      </c>
      <c r="I4846" s="10">
        <f>IFERROR(Table2[[#This Row],[Total Waste (tons)]] / (Table2[[#This Row],[Population (million)]]*1000), NA())</f>
        <v>2.3447434711319149E-2</v>
      </c>
      <c r="J4846" s="10">
        <v>1091.69</v>
      </c>
      <c r="K4846" s="10">
        <f>IFERROR(Table2[[#This Row],[Total Waste (tons)]] * Table2[[#This Row],[Household waste (%)]], NA())</f>
        <v>1735498.9739999999</v>
      </c>
      <c r="L4846" s="10">
        <v>67.8</v>
      </c>
      <c r="M4846" s="10">
        <f>SUMIFS(Table2[Household waste (%)], Table2[Country], "Australia", Table2[Year], 2020)</f>
        <v>1412.17</v>
      </c>
      <c r="N4846" s="10">
        <f>COUNTIFS(Table2[Year], "USA")</f>
        <v>0</v>
      </c>
    </row>
    <row r="4847" spans="1:14" x14ac:dyDescent="0.35">
      <c r="A4847" s="11" t="s">
        <v>23</v>
      </c>
      <c r="B4847" s="12">
        <v>2024</v>
      </c>
      <c r="C4847" s="11" t="s">
        <v>9</v>
      </c>
      <c r="D4847" s="12">
        <v>38598.67</v>
      </c>
      <c r="E4847" s="13">
        <v>37070.92</v>
      </c>
      <c r="F4847" s="13">
        <f>IFERROR(Table2[[#This Row],[Economic loss ($ million)]]*1000000 / Table2[[#This Row],[Total Waste (tons)]], NA())</f>
        <v>960419.62067604926</v>
      </c>
      <c r="G4847" s="13" t="str">
        <f t="shared" si="75"/>
        <v>Medium</v>
      </c>
      <c r="H4847" s="13">
        <v>185.59</v>
      </c>
      <c r="I4847" s="13">
        <f>IFERROR(Table2[[#This Row],[Total Waste (tons)]] / (Table2[[#This Row],[Population (million)]]*1000), NA())</f>
        <v>4.3639464550192762E-2</v>
      </c>
      <c r="J4847" s="13">
        <v>884.49</v>
      </c>
      <c r="K4847" s="13">
        <f>IFERROR(Table2[[#This Row],[Total Waste (tons)]] * Table2[[#This Row],[Household waste (%)]], NA())</f>
        <v>2217879.5781999999</v>
      </c>
      <c r="L4847" s="13">
        <v>57.46</v>
      </c>
      <c r="M4847" s="10">
        <f>SUMIFS(Table2[Household waste (%)], Table2[Country], "Australia", Table2[Year], 2020)</f>
        <v>1412.17</v>
      </c>
      <c r="N4847" s="10">
        <f>COUNTIFS(Table2[Year], "USA")</f>
        <v>0</v>
      </c>
    </row>
    <row r="4848" spans="1:14" x14ac:dyDescent="0.35">
      <c r="A4848" s="8" t="s">
        <v>30</v>
      </c>
      <c r="B4848" s="9">
        <v>2022</v>
      </c>
      <c r="C4848" s="8" t="s">
        <v>19</v>
      </c>
      <c r="D4848" s="9">
        <v>44297.49</v>
      </c>
      <c r="E4848" s="10">
        <v>44282.37</v>
      </c>
      <c r="F4848" s="10">
        <f>IFERROR(Table2[[#This Row],[Economic loss ($ million)]]*1000000 / Table2[[#This Row],[Total Waste (tons)]], NA())</f>
        <v>999658.67140553566</v>
      </c>
      <c r="G4848" s="10" t="str">
        <f t="shared" si="75"/>
        <v>Medium</v>
      </c>
      <c r="H4848" s="10">
        <v>57.05</v>
      </c>
      <c r="I4848" s="10">
        <f>IFERROR(Table2[[#This Row],[Total Waste (tons)]] / (Table2[[#This Row],[Population (million)]]*1000), NA())</f>
        <v>5.4461002237576529E-2</v>
      </c>
      <c r="J4848" s="10">
        <v>813.38</v>
      </c>
      <c r="K4848" s="10">
        <f>IFERROR(Table2[[#This Row],[Total Waste (tons)]] * Table2[[#This Row],[Household waste (%)]], NA())</f>
        <v>1794048.345</v>
      </c>
      <c r="L4848" s="10">
        <v>40.5</v>
      </c>
      <c r="M4848" s="10">
        <f>SUMIFS(Table2[Household waste (%)], Table2[Country], "Australia", Table2[Year], 2020)</f>
        <v>1412.17</v>
      </c>
      <c r="N4848" s="10">
        <f>COUNTIFS(Table2[Year], "USA")</f>
        <v>0</v>
      </c>
    </row>
    <row r="4849" spans="1:14" x14ac:dyDescent="0.35">
      <c r="A4849" s="11" t="s">
        <v>32</v>
      </c>
      <c r="B4849" s="12">
        <v>2020</v>
      </c>
      <c r="C4849" s="11" t="s">
        <v>25</v>
      </c>
      <c r="D4849" s="12">
        <v>33111.42</v>
      </c>
      <c r="E4849" s="13">
        <v>39369.699999999997</v>
      </c>
      <c r="F4849" s="13">
        <f>IFERROR(Table2[[#This Row],[Economic loss ($ million)]]*1000000 / Table2[[#This Row],[Total Waste (tons)]], NA())</f>
        <v>1189006.693159037</v>
      </c>
      <c r="G4849" s="13" t="str">
        <f t="shared" si="75"/>
        <v>High</v>
      </c>
      <c r="H4849" s="13">
        <v>164.91</v>
      </c>
      <c r="I4849" s="13">
        <f>IFERROR(Table2[[#This Row],[Total Waste (tons)]] / (Table2[[#This Row],[Population (million)]]*1000), NA())</f>
        <v>0.14336430550744717</v>
      </c>
      <c r="J4849" s="13">
        <v>230.96</v>
      </c>
      <c r="K4849" s="13">
        <f>IFERROR(Table2[[#This Row],[Total Waste (tons)]] * Table2[[#This Row],[Household waste (%)]], NA())</f>
        <v>1695966.9323999998</v>
      </c>
      <c r="L4849" s="13">
        <v>51.22</v>
      </c>
      <c r="M4849" s="10">
        <f>SUMIFS(Table2[Household waste (%)], Table2[Country], "Australia", Table2[Year], 2020)</f>
        <v>1412.17</v>
      </c>
      <c r="N4849" s="10">
        <f>COUNTIFS(Table2[Year], "USA")</f>
        <v>0</v>
      </c>
    </row>
    <row r="4850" spans="1:14" x14ac:dyDescent="0.35">
      <c r="A4850" s="8" t="s">
        <v>16</v>
      </c>
      <c r="B4850" s="9">
        <v>2020</v>
      </c>
      <c r="C4850" s="8" t="s">
        <v>19</v>
      </c>
      <c r="D4850" s="9">
        <v>21762.42</v>
      </c>
      <c r="E4850" s="10">
        <v>21727.81</v>
      </c>
      <c r="F4850" s="10">
        <f>IFERROR(Table2[[#This Row],[Economic loss ($ million)]]*1000000 / Table2[[#This Row],[Total Waste (tons)]], NA())</f>
        <v>998409.64378042519</v>
      </c>
      <c r="G4850" s="10" t="str">
        <f t="shared" si="75"/>
        <v>Medium</v>
      </c>
      <c r="H4850" s="10">
        <v>37.18</v>
      </c>
      <c r="I4850" s="10">
        <f>IFERROR(Table2[[#This Row],[Total Waste (tons)]] / (Table2[[#This Row],[Population (million)]]*1000), NA())</f>
        <v>1.8331805852721667E-2</v>
      </c>
      <c r="J4850" s="10">
        <v>1187.1400000000001</v>
      </c>
      <c r="K4850" s="10">
        <f>IFERROR(Table2[[#This Row],[Total Waste (tons)]] * Table2[[#This Row],[Household waste (%)]], NA())</f>
        <v>1223265.6281999999</v>
      </c>
      <c r="L4850" s="10">
        <v>56.21</v>
      </c>
      <c r="M4850" s="10">
        <f>SUMIFS(Table2[Household waste (%)], Table2[Country], "Australia", Table2[Year], 2020)</f>
        <v>1412.17</v>
      </c>
      <c r="N4850" s="10">
        <f>COUNTIFS(Table2[Year], "USA")</f>
        <v>0</v>
      </c>
    </row>
    <row r="4851" spans="1:14" x14ac:dyDescent="0.35">
      <c r="A4851" s="11" t="s">
        <v>31</v>
      </c>
      <c r="B4851" s="12">
        <v>2018</v>
      </c>
      <c r="C4851" s="11" t="s">
        <v>20</v>
      </c>
      <c r="D4851" s="12">
        <v>19923.11</v>
      </c>
      <c r="E4851" s="13">
        <v>17562.599999999999</v>
      </c>
      <c r="F4851" s="13">
        <f>IFERROR(Table2[[#This Row],[Economic loss ($ million)]]*1000000 / Table2[[#This Row],[Total Waste (tons)]], NA())</f>
        <v>881518.99979471078</v>
      </c>
      <c r="G4851" s="13" t="str">
        <f t="shared" si="75"/>
        <v>Low</v>
      </c>
      <c r="H4851" s="13">
        <v>173.48</v>
      </c>
      <c r="I4851" s="13">
        <f>IFERROR(Table2[[#This Row],[Total Waste (tons)]] / (Table2[[#This Row],[Population (million)]]*1000), NA())</f>
        <v>2.672090933476395E-2</v>
      </c>
      <c r="J4851" s="13">
        <v>745.6</v>
      </c>
      <c r="K4851" s="13">
        <f>IFERROR(Table2[[#This Row],[Total Waste (tons)]] * Table2[[#This Row],[Household waste (%)]], NA())</f>
        <v>1292412.1457000002</v>
      </c>
      <c r="L4851" s="13">
        <v>64.87</v>
      </c>
      <c r="M4851" s="10">
        <f>SUMIFS(Table2[Household waste (%)], Table2[Country], "Australia", Table2[Year], 2020)</f>
        <v>1412.17</v>
      </c>
      <c r="N4851" s="10">
        <f>COUNTIFS(Table2[Year], "USA")</f>
        <v>0</v>
      </c>
    </row>
    <row r="4852" spans="1:14" x14ac:dyDescent="0.35">
      <c r="A4852" s="8" t="s">
        <v>8</v>
      </c>
      <c r="B4852" s="9">
        <v>2022</v>
      </c>
      <c r="C4852" s="8" t="s">
        <v>9</v>
      </c>
      <c r="D4852" s="9">
        <v>8853.7099999999991</v>
      </c>
      <c r="E4852" s="10">
        <v>10483.39</v>
      </c>
      <c r="F4852" s="10">
        <f>IFERROR(Table2[[#This Row],[Economic loss ($ million)]]*1000000 / Table2[[#This Row],[Total Waste (tons)]], NA())</f>
        <v>1184067.470021042</v>
      </c>
      <c r="G4852" s="10" t="str">
        <f t="shared" si="75"/>
        <v>High</v>
      </c>
      <c r="H4852" s="10">
        <v>188.06</v>
      </c>
      <c r="I4852" s="10">
        <f>IFERROR(Table2[[#This Row],[Total Waste (tons)]] / (Table2[[#This Row],[Population (million)]]*1000), NA())</f>
        <v>1.3319257442871541E-2</v>
      </c>
      <c r="J4852" s="10">
        <v>664.73</v>
      </c>
      <c r="K4852" s="10">
        <f>IFERROR(Table2[[#This Row],[Total Waste (tons)]] * Table2[[#This Row],[Household waste (%)]], NA())</f>
        <v>509442.47339999996</v>
      </c>
      <c r="L4852" s="10">
        <v>57.54</v>
      </c>
      <c r="M4852" s="10">
        <f>SUMIFS(Table2[Household waste (%)], Table2[Country], "Australia", Table2[Year], 2020)</f>
        <v>1412.17</v>
      </c>
      <c r="N4852" s="10">
        <f>COUNTIFS(Table2[Year], "USA")</f>
        <v>0</v>
      </c>
    </row>
    <row r="4853" spans="1:14" x14ac:dyDescent="0.35">
      <c r="A4853" s="11" t="s">
        <v>16</v>
      </c>
      <c r="B4853" s="12">
        <v>2021</v>
      </c>
      <c r="C4853" s="11" t="s">
        <v>11</v>
      </c>
      <c r="D4853" s="12">
        <v>23188.93</v>
      </c>
      <c r="E4853" s="13">
        <v>23494.560000000001</v>
      </c>
      <c r="F4853" s="13">
        <f>IFERROR(Table2[[#This Row],[Economic loss ($ million)]]*1000000 / Table2[[#This Row],[Total Waste (tons)]], NA())</f>
        <v>1013179.9957997199</v>
      </c>
      <c r="G4853" s="13" t="str">
        <f t="shared" si="75"/>
        <v>Medium</v>
      </c>
      <c r="H4853" s="13">
        <v>117.77</v>
      </c>
      <c r="I4853" s="13">
        <f>IFERROR(Table2[[#This Row],[Total Waste (tons)]] / (Table2[[#This Row],[Population (million)]]*1000), NA())</f>
        <v>2.2219067695108511E-2</v>
      </c>
      <c r="J4853" s="13">
        <v>1043.6500000000001</v>
      </c>
      <c r="K4853" s="13">
        <f>IFERROR(Table2[[#This Row],[Total Waste (tons)]] * Table2[[#This Row],[Household waste (%)]], NA())</f>
        <v>855903.40629999992</v>
      </c>
      <c r="L4853" s="13">
        <v>36.909999999999997</v>
      </c>
      <c r="M4853" s="10">
        <f>SUMIFS(Table2[Household waste (%)], Table2[Country], "Australia", Table2[Year], 2020)</f>
        <v>1412.17</v>
      </c>
      <c r="N4853" s="10">
        <f>COUNTIFS(Table2[Year], "USA")</f>
        <v>0</v>
      </c>
    </row>
    <row r="4854" spans="1:14" x14ac:dyDescent="0.35">
      <c r="A4854" s="8" t="s">
        <v>30</v>
      </c>
      <c r="B4854" s="9">
        <v>2022</v>
      </c>
      <c r="C4854" s="8" t="s">
        <v>13</v>
      </c>
      <c r="D4854" s="9">
        <v>14342.41</v>
      </c>
      <c r="E4854" s="10">
        <v>11795.32</v>
      </c>
      <c r="F4854" s="10">
        <f>IFERROR(Table2[[#This Row],[Economic loss ($ million)]]*1000000 / Table2[[#This Row],[Total Waste (tons)]], NA())</f>
        <v>822408.50735685288</v>
      </c>
      <c r="G4854" s="10" t="str">
        <f t="shared" si="75"/>
        <v>Low</v>
      </c>
      <c r="H4854" s="10">
        <v>196.2</v>
      </c>
      <c r="I4854" s="10">
        <f>IFERROR(Table2[[#This Row],[Total Waste (tons)]] / (Table2[[#This Row],[Population (million)]]*1000), NA())</f>
        <v>2.5809163052671356E-2</v>
      </c>
      <c r="J4854" s="10">
        <v>555.71</v>
      </c>
      <c r="K4854" s="10">
        <f>IFERROR(Table2[[#This Row],[Total Waste (tons)]] * Table2[[#This Row],[Household waste (%)]], NA())</f>
        <v>606827.36710000003</v>
      </c>
      <c r="L4854" s="10">
        <v>42.31</v>
      </c>
      <c r="M4854" s="10">
        <f>SUMIFS(Table2[Household waste (%)], Table2[Country], "Australia", Table2[Year], 2020)</f>
        <v>1412.17</v>
      </c>
      <c r="N4854" s="10">
        <f>COUNTIFS(Table2[Year], "USA")</f>
        <v>0</v>
      </c>
    </row>
    <row r="4855" spans="1:14" x14ac:dyDescent="0.35">
      <c r="A4855" s="11" t="s">
        <v>30</v>
      </c>
      <c r="B4855" s="12">
        <v>2018</v>
      </c>
      <c r="C4855" s="11" t="s">
        <v>13</v>
      </c>
      <c r="D4855" s="12">
        <v>20022.830000000002</v>
      </c>
      <c r="E4855" s="13">
        <v>21093.19</v>
      </c>
      <c r="F4855" s="13">
        <f>IFERROR(Table2[[#This Row],[Economic loss ($ million)]]*1000000 / Table2[[#This Row],[Total Waste (tons)]], NA())</f>
        <v>1053456.9788586327</v>
      </c>
      <c r="G4855" s="13" t="str">
        <f t="shared" si="75"/>
        <v>Medium</v>
      </c>
      <c r="H4855" s="13">
        <v>161.79</v>
      </c>
      <c r="I4855" s="13">
        <f>IFERROR(Table2[[#This Row],[Total Waste (tons)]] / (Table2[[#This Row],[Population (million)]]*1000), NA())</f>
        <v>1.6643666408983984E-2</v>
      </c>
      <c r="J4855" s="13">
        <v>1203.03</v>
      </c>
      <c r="K4855" s="13">
        <f>IFERROR(Table2[[#This Row],[Total Waste (tons)]] * Table2[[#This Row],[Household waste (%)]], NA())</f>
        <v>608694.03200000001</v>
      </c>
      <c r="L4855" s="13">
        <v>30.4</v>
      </c>
      <c r="M4855" s="10">
        <f>SUMIFS(Table2[Household waste (%)], Table2[Country], "Australia", Table2[Year], 2020)</f>
        <v>1412.17</v>
      </c>
      <c r="N4855" s="10">
        <f>COUNTIFS(Table2[Year], "USA")</f>
        <v>0</v>
      </c>
    </row>
    <row r="4856" spans="1:14" x14ac:dyDescent="0.35">
      <c r="A4856" s="8" t="s">
        <v>33</v>
      </c>
      <c r="B4856" s="9">
        <v>2023</v>
      </c>
      <c r="C4856" s="8" t="s">
        <v>9</v>
      </c>
      <c r="D4856" s="9">
        <v>32016.16</v>
      </c>
      <c r="E4856" s="10">
        <v>30111.200000000001</v>
      </c>
      <c r="F4856" s="10">
        <f>IFERROR(Table2[[#This Row],[Economic loss ($ million)]]*1000000 / Table2[[#This Row],[Total Waste (tons)]], NA())</f>
        <v>940500.0474760246</v>
      </c>
      <c r="G4856" s="10" t="str">
        <f t="shared" si="75"/>
        <v>Low</v>
      </c>
      <c r="H4856" s="10">
        <v>73.959999999999994</v>
      </c>
      <c r="I4856" s="10">
        <f>IFERROR(Table2[[#This Row],[Total Waste (tons)]] / (Table2[[#This Row],[Population (million)]]*1000), NA())</f>
        <v>0.48538750758035171</v>
      </c>
      <c r="J4856" s="10">
        <v>65.959999999999994</v>
      </c>
      <c r="K4856" s="10">
        <f>IFERROR(Table2[[#This Row],[Total Waste (tons)]] * Table2[[#This Row],[Household waste (%)]], NA())</f>
        <v>2016377.7567999999</v>
      </c>
      <c r="L4856" s="10">
        <v>62.98</v>
      </c>
      <c r="M4856" s="10">
        <f>SUMIFS(Table2[Household waste (%)], Table2[Country], "Australia", Table2[Year], 2020)</f>
        <v>1412.17</v>
      </c>
      <c r="N4856" s="10">
        <f>COUNTIFS(Table2[Year], "USA")</f>
        <v>0</v>
      </c>
    </row>
    <row r="4857" spans="1:14" x14ac:dyDescent="0.35">
      <c r="A4857" s="11" t="s">
        <v>12</v>
      </c>
      <c r="B4857" s="12">
        <v>2021</v>
      </c>
      <c r="C4857" s="11" t="s">
        <v>13</v>
      </c>
      <c r="D4857" s="12">
        <v>14909.86</v>
      </c>
      <c r="E4857" s="13">
        <v>16461.12</v>
      </c>
      <c r="F4857" s="13">
        <f>IFERROR(Table2[[#This Row],[Economic loss ($ million)]]*1000000 / Table2[[#This Row],[Total Waste (tons)]], NA())</f>
        <v>1104042.5597557588</v>
      </c>
      <c r="G4857" s="13" t="str">
        <f t="shared" si="75"/>
        <v>High</v>
      </c>
      <c r="H4857" s="13">
        <v>38.659999999999997</v>
      </c>
      <c r="I4857" s="13">
        <f>IFERROR(Table2[[#This Row],[Total Waste (tons)]] / (Table2[[#This Row],[Population (million)]]*1000), NA())</f>
        <v>3.956549198598875E-2</v>
      </c>
      <c r="J4857" s="13">
        <v>376.84</v>
      </c>
      <c r="K4857" s="13">
        <f>IFERROR(Table2[[#This Row],[Total Waste (tons)]] * Table2[[#This Row],[Household waste (%)]], NA())</f>
        <v>878041.65540000005</v>
      </c>
      <c r="L4857" s="13">
        <v>58.89</v>
      </c>
      <c r="M4857" s="10">
        <f>SUMIFS(Table2[Household waste (%)], Table2[Country], "Australia", Table2[Year], 2020)</f>
        <v>1412.17</v>
      </c>
      <c r="N4857" s="10">
        <f>COUNTIFS(Table2[Year], "USA")</f>
        <v>0</v>
      </c>
    </row>
    <row r="4858" spans="1:14" x14ac:dyDescent="0.35">
      <c r="A4858" s="8" t="s">
        <v>33</v>
      </c>
      <c r="B4858" s="9">
        <v>2024</v>
      </c>
      <c r="C4858" s="8" t="s">
        <v>25</v>
      </c>
      <c r="D4858" s="9">
        <v>47238.43</v>
      </c>
      <c r="E4858" s="10">
        <v>44081.88</v>
      </c>
      <c r="F4858" s="10">
        <f>IFERROR(Table2[[#This Row],[Economic loss ($ million)]]*1000000 / Table2[[#This Row],[Total Waste (tons)]], NA())</f>
        <v>933178.34652845154</v>
      </c>
      <c r="G4858" s="10" t="str">
        <f t="shared" si="75"/>
        <v>Low</v>
      </c>
      <c r="H4858" s="10">
        <v>48.9</v>
      </c>
      <c r="I4858" s="10">
        <f>IFERROR(Table2[[#This Row],[Total Waste (tons)]] / (Table2[[#This Row],[Population (million)]]*1000), NA())</f>
        <v>0.16851608875570775</v>
      </c>
      <c r="J4858" s="10">
        <v>280.32</v>
      </c>
      <c r="K4858" s="10">
        <f>IFERROR(Table2[[#This Row],[Total Waste (tons)]] * Table2[[#This Row],[Household waste (%)]], NA())</f>
        <v>3000112.6892999997</v>
      </c>
      <c r="L4858" s="10">
        <v>63.51</v>
      </c>
      <c r="M4858" s="10">
        <f>SUMIFS(Table2[Household waste (%)], Table2[Country], "Australia", Table2[Year], 2020)</f>
        <v>1412.17</v>
      </c>
      <c r="N4858" s="10">
        <f>COUNTIFS(Table2[Year], "USA")</f>
        <v>0</v>
      </c>
    </row>
    <row r="4859" spans="1:14" x14ac:dyDescent="0.35">
      <c r="A4859" s="11" t="s">
        <v>16</v>
      </c>
      <c r="B4859" s="12">
        <v>2022</v>
      </c>
      <c r="C4859" s="11" t="s">
        <v>25</v>
      </c>
      <c r="D4859" s="12">
        <v>40990.980000000003</v>
      </c>
      <c r="E4859" s="13">
        <v>40497.51</v>
      </c>
      <c r="F4859" s="13">
        <f>IFERROR(Table2[[#This Row],[Economic loss ($ million)]]*1000000 / Table2[[#This Row],[Total Waste (tons)]], NA())</f>
        <v>987961.49787099496</v>
      </c>
      <c r="G4859" s="13" t="str">
        <f t="shared" si="75"/>
        <v>Medium</v>
      </c>
      <c r="H4859" s="13">
        <v>24.31</v>
      </c>
      <c r="I4859" s="13">
        <f>IFERROR(Table2[[#This Row],[Total Waste (tons)]] / (Table2[[#This Row],[Population (million)]]*1000), NA())</f>
        <v>8.8521962596639747E-2</v>
      </c>
      <c r="J4859" s="13">
        <v>463.06</v>
      </c>
      <c r="K4859" s="13">
        <f>IFERROR(Table2[[#This Row],[Total Waste (tons)]] * Table2[[#This Row],[Household waste (%)]], NA())</f>
        <v>2164323.7439999999</v>
      </c>
      <c r="L4859" s="13">
        <v>52.8</v>
      </c>
      <c r="M4859" s="10">
        <f>SUMIFS(Table2[Household waste (%)], Table2[Country], "Australia", Table2[Year], 2020)</f>
        <v>1412.17</v>
      </c>
      <c r="N4859" s="10">
        <f>COUNTIFS(Table2[Year], "USA")</f>
        <v>0</v>
      </c>
    </row>
    <row r="4860" spans="1:14" x14ac:dyDescent="0.35">
      <c r="A4860" s="8" t="s">
        <v>34</v>
      </c>
      <c r="B4860" s="9">
        <v>2023</v>
      </c>
      <c r="C4860" s="8" t="s">
        <v>19</v>
      </c>
      <c r="D4860" s="9">
        <v>48342.31</v>
      </c>
      <c r="E4860" s="10">
        <v>54488.55</v>
      </c>
      <c r="F4860" s="10">
        <f>IFERROR(Table2[[#This Row],[Economic loss ($ million)]]*1000000 / Table2[[#This Row],[Total Waste (tons)]], NA())</f>
        <v>1127139.973244969</v>
      </c>
      <c r="G4860" s="10" t="str">
        <f t="shared" si="75"/>
        <v>High</v>
      </c>
      <c r="H4860" s="10">
        <v>61.5</v>
      </c>
      <c r="I4860" s="10">
        <f>IFERROR(Table2[[#This Row],[Total Waste (tons)]] / (Table2[[#This Row],[Population (million)]]*1000), NA())</f>
        <v>3.5066996960618609E-2</v>
      </c>
      <c r="J4860" s="10">
        <v>1378.57</v>
      </c>
      <c r="K4860" s="10">
        <f>IFERROR(Table2[[#This Row],[Total Waste (tons)]] * Table2[[#This Row],[Household waste (%)]], NA())</f>
        <v>3362691.0836</v>
      </c>
      <c r="L4860" s="10">
        <v>69.56</v>
      </c>
      <c r="M4860" s="10">
        <f>SUMIFS(Table2[Household waste (%)], Table2[Country], "Australia", Table2[Year], 2020)</f>
        <v>1412.17</v>
      </c>
      <c r="N4860" s="10">
        <f>COUNTIFS(Table2[Year], "USA")</f>
        <v>0</v>
      </c>
    </row>
    <row r="4861" spans="1:14" x14ac:dyDescent="0.35">
      <c r="A4861" s="11" t="s">
        <v>14</v>
      </c>
      <c r="B4861" s="12">
        <v>2020</v>
      </c>
      <c r="C4861" s="11" t="s">
        <v>20</v>
      </c>
      <c r="D4861" s="12">
        <v>27412.82</v>
      </c>
      <c r="E4861" s="13">
        <v>22801.73</v>
      </c>
      <c r="F4861" s="13">
        <f>IFERROR(Table2[[#This Row],[Economic loss ($ million)]]*1000000 / Table2[[#This Row],[Total Waste (tons)]], NA())</f>
        <v>831790.74608157785</v>
      </c>
      <c r="G4861" s="13" t="str">
        <f t="shared" si="75"/>
        <v>Low</v>
      </c>
      <c r="H4861" s="13">
        <v>184.82</v>
      </c>
      <c r="I4861" s="13">
        <f>IFERROR(Table2[[#This Row],[Total Waste (tons)]] / (Table2[[#This Row],[Population (million)]]*1000), NA())</f>
        <v>0.11773749087316926</v>
      </c>
      <c r="J4861" s="13">
        <v>232.83</v>
      </c>
      <c r="K4861" s="13">
        <f>IFERROR(Table2[[#This Row],[Total Waste (tons)]] * Table2[[#This Row],[Household waste (%)]], NA())</f>
        <v>1087192.4412</v>
      </c>
      <c r="L4861" s="13">
        <v>39.659999999999997</v>
      </c>
      <c r="M4861" s="10">
        <f>SUMIFS(Table2[Household waste (%)], Table2[Country], "Australia", Table2[Year], 2020)</f>
        <v>1412.17</v>
      </c>
      <c r="N4861" s="10">
        <f>COUNTIFS(Table2[Year], "USA")</f>
        <v>0</v>
      </c>
    </row>
    <row r="4862" spans="1:14" x14ac:dyDescent="0.35">
      <c r="A4862" s="8" t="s">
        <v>30</v>
      </c>
      <c r="B4862" s="9">
        <v>2019</v>
      </c>
      <c r="C4862" s="8" t="s">
        <v>15</v>
      </c>
      <c r="D4862" s="9">
        <v>17108.77</v>
      </c>
      <c r="E4862" s="10">
        <v>14857.49</v>
      </c>
      <c r="F4862" s="10">
        <f>IFERROR(Table2[[#This Row],[Economic loss ($ million)]]*1000000 / Table2[[#This Row],[Total Waste (tons)]], NA())</f>
        <v>868413.68491130567</v>
      </c>
      <c r="G4862" s="10" t="str">
        <f t="shared" si="75"/>
        <v>Low</v>
      </c>
      <c r="H4862" s="10">
        <v>103.22</v>
      </c>
      <c r="I4862" s="10">
        <f>IFERROR(Table2[[#This Row],[Total Waste (tons)]] / (Table2[[#This Row],[Population (million)]]*1000), NA())</f>
        <v>2.7580110586300839E-2</v>
      </c>
      <c r="J4862" s="10">
        <v>620.33000000000004</v>
      </c>
      <c r="K4862" s="10">
        <f>IFERROR(Table2[[#This Row],[Total Waste (tons)]] * Table2[[#This Row],[Household waste (%)]], NA())</f>
        <v>928150.77250000008</v>
      </c>
      <c r="L4862" s="10">
        <v>54.25</v>
      </c>
      <c r="M4862" s="10">
        <f>SUMIFS(Table2[Household waste (%)], Table2[Country], "Australia", Table2[Year], 2020)</f>
        <v>1412.17</v>
      </c>
      <c r="N4862" s="10">
        <f>COUNTIFS(Table2[Year], "USA")</f>
        <v>0</v>
      </c>
    </row>
    <row r="4863" spans="1:14" x14ac:dyDescent="0.35">
      <c r="A4863" s="11" t="s">
        <v>32</v>
      </c>
      <c r="B4863" s="12">
        <v>2024</v>
      </c>
      <c r="C4863" s="11" t="s">
        <v>9</v>
      </c>
      <c r="D4863" s="12">
        <v>40762.089999999997</v>
      </c>
      <c r="E4863" s="13">
        <v>45030.05</v>
      </c>
      <c r="F4863" s="13">
        <f>IFERROR(Table2[[#This Row],[Economic loss ($ million)]]*1000000 / Table2[[#This Row],[Total Waste (tons)]], NA())</f>
        <v>1104704.1503514664</v>
      </c>
      <c r="G4863" s="13" t="str">
        <f t="shared" si="75"/>
        <v>High</v>
      </c>
      <c r="H4863" s="13">
        <v>112.73</v>
      </c>
      <c r="I4863" s="13">
        <f>IFERROR(Table2[[#This Row],[Total Waste (tons)]] / (Table2[[#This Row],[Population (million)]]*1000), NA())</f>
        <v>3.1757800752611934E-2</v>
      </c>
      <c r="J4863" s="13">
        <v>1283.53</v>
      </c>
      <c r="K4863" s="13">
        <f>IFERROR(Table2[[#This Row],[Total Waste (tons)]] * Table2[[#This Row],[Household waste (%)]], NA())</f>
        <v>2116367.7127999999</v>
      </c>
      <c r="L4863" s="13">
        <v>51.92</v>
      </c>
      <c r="M4863" s="10">
        <f>SUMIFS(Table2[Household waste (%)], Table2[Country], "Australia", Table2[Year], 2020)</f>
        <v>1412.17</v>
      </c>
      <c r="N4863" s="10">
        <f>COUNTIFS(Table2[Year], "USA")</f>
        <v>0</v>
      </c>
    </row>
    <row r="4864" spans="1:14" x14ac:dyDescent="0.35">
      <c r="A4864" s="8" t="s">
        <v>14</v>
      </c>
      <c r="B4864" s="9">
        <v>2022</v>
      </c>
      <c r="C4864" s="8" t="s">
        <v>11</v>
      </c>
      <c r="D4864" s="9">
        <v>40765.370000000003</v>
      </c>
      <c r="E4864" s="10">
        <v>34446.239999999998</v>
      </c>
      <c r="F4864" s="10">
        <f>IFERROR(Table2[[#This Row],[Economic loss ($ million)]]*1000000 / Table2[[#This Row],[Total Waste (tons)]], NA())</f>
        <v>844987.79233452305</v>
      </c>
      <c r="G4864" s="10" t="str">
        <f t="shared" si="75"/>
        <v>Low</v>
      </c>
      <c r="H4864" s="10">
        <v>169.23</v>
      </c>
      <c r="I4864" s="10">
        <f>IFERROR(Table2[[#This Row],[Total Waste (tons)]] / (Table2[[#This Row],[Population (million)]]*1000), NA())</f>
        <v>4.4914578788479764E-2</v>
      </c>
      <c r="J4864" s="10">
        <v>907.62</v>
      </c>
      <c r="K4864" s="10">
        <f>IFERROR(Table2[[#This Row],[Total Waste (tons)]] * Table2[[#This Row],[Household waste (%)]], NA())</f>
        <v>1635098.9907</v>
      </c>
      <c r="L4864" s="10">
        <v>40.11</v>
      </c>
      <c r="M4864" s="10">
        <f>SUMIFS(Table2[Household waste (%)], Table2[Country], "Australia", Table2[Year], 2020)</f>
        <v>1412.17</v>
      </c>
      <c r="N4864" s="10">
        <f>COUNTIFS(Table2[Year], "USA")</f>
        <v>0</v>
      </c>
    </row>
    <row r="4865" spans="1:14" x14ac:dyDescent="0.35">
      <c r="A4865" s="11" t="s">
        <v>23</v>
      </c>
      <c r="B4865" s="12">
        <v>2023</v>
      </c>
      <c r="C4865" s="11" t="s">
        <v>25</v>
      </c>
      <c r="D4865" s="12">
        <v>27778.91</v>
      </c>
      <c r="E4865" s="13">
        <v>23145.16</v>
      </c>
      <c r="F4865" s="13">
        <f>IFERROR(Table2[[#This Row],[Economic loss ($ million)]]*1000000 / Table2[[#This Row],[Total Waste (tons)]], NA())</f>
        <v>833191.79910226865</v>
      </c>
      <c r="G4865" s="13" t="str">
        <f t="shared" si="75"/>
        <v>Low</v>
      </c>
      <c r="H4865" s="13">
        <v>105.48</v>
      </c>
      <c r="I4865" s="13">
        <f>IFERROR(Table2[[#This Row],[Total Waste (tons)]] / (Table2[[#This Row],[Population (million)]]*1000), NA())</f>
        <v>3.5493400626078066E-2</v>
      </c>
      <c r="J4865" s="13">
        <v>782.65</v>
      </c>
      <c r="K4865" s="13">
        <f>IFERROR(Table2[[#This Row],[Total Waste (tons)]] * Table2[[#This Row],[Household waste (%)]], NA())</f>
        <v>881980.39249999996</v>
      </c>
      <c r="L4865" s="13">
        <v>31.75</v>
      </c>
      <c r="M4865" s="10">
        <f>SUMIFS(Table2[Household waste (%)], Table2[Country], "Australia", Table2[Year], 2020)</f>
        <v>1412.17</v>
      </c>
      <c r="N4865" s="10">
        <f>COUNTIFS(Table2[Year], "USA")</f>
        <v>0</v>
      </c>
    </row>
    <row r="4866" spans="1:14" x14ac:dyDescent="0.35">
      <c r="A4866" s="8" t="s">
        <v>29</v>
      </c>
      <c r="B4866" s="9">
        <v>2018</v>
      </c>
      <c r="C4866" s="8" t="s">
        <v>20</v>
      </c>
      <c r="D4866" s="9">
        <v>26032.71</v>
      </c>
      <c r="E4866" s="10">
        <v>27914.26</v>
      </c>
      <c r="F4866" s="10">
        <f>IFERROR(Table2[[#This Row],[Economic loss ($ million)]]*1000000 / Table2[[#This Row],[Total Waste (tons)]], NA())</f>
        <v>1072276.3784484982</v>
      </c>
      <c r="G4866" s="10" t="str">
        <f t="shared" ref="G4866:G4929" si="76">IF(F4866&gt;1100000,"High",IF(F4866&gt;=950000,"Medium","Low"))</f>
        <v>Medium</v>
      </c>
      <c r="H4866" s="10">
        <v>59.22</v>
      </c>
      <c r="I4866" s="10">
        <f>IFERROR(Table2[[#This Row],[Total Waste (tons)]] / (Table2[[#This Row],[Population (million)]]*1000), NA())</f>
        <v>0.28519620946538121</v>
      </c>
      <c r="J4866" s="10">
        <v>91.28</v>
      </c>
      <c r="K4866" s="10">
        <f>IFERROR(Table2[[#This Row],[Total Waste (tons)]] * Table2[[#This Row],[Household waste (%)]], NA())</f>
        <v>1661667.8792999999</v>
      </c>
      <c r="L4866" s="10">
        <v>63.83</v>
      </c>
      <c r="M4866" s="10">
        <f>SUMIFS(Table2[Household waste (%)], Table2[Country], "Australia", Table2[Year], 2020)</f>
        <v>1412.17</v>
      </c>
      <c r="N4866" s="10">
        <f>COUNTIFS(Table2[Year], "USA")</f>
        <v>0</v>
      </c>
    </row>
    <row r="4867" spans="1:14" x14ac:dyDescent="0.35">
      <c r="A4867" s="11" t="s">
        <v>8</v>
      </c>
      <c r="B4867" s="12">
        <v>2019</v>
      </c>
      <c r="C4867" s="11" t="s">
        <v>20</v>
      </c>
      <c r="D4867" s="12">
        <v>900.67</v>
      </c>
      <c r="E4867" s="13">
        <v>917.74</v>
      </c>
      <c r="F4867" s="13">
        <f>IFERROR(Table2[[#This Row],[Economic loss ($ million)]]*1000000 / Table2[[#This Row],[Total Waste (tons)]], NA())</f>
        <v>1018952.5575404976</v>
      </c>
      <c r="G4867" s="13" t="str">
        <f t="shared" si="76"/>
        <v>Medium</v>
      </c>
      <c r="H4867" s="13">
        <v>168.02</v>
      </c>
      <c r="I4867" s="13">
        <f>IFERROR(Table2[[#This Row],[Total Waste (tons)]] / (Table2[[#This Row],[Population (million)]]*1000), NA())</f>
        <v>4.1628304677389536E-3</v>
      </c>
      <c r="J4867" s="13">
        <v>216.36</v>
      </c>
      <c r="K4867" s="13">
        <f>IFERROR(Table2[[#This Row],[Total Waste (tons)]] * Table2[[#This Row],[Household waste (%)]], NA())</f>
        <v>50491.5602</v>
      </c>
      <c r="L4867" s="13">
        <v>56.06</v>
      </c>
      <c r="M4867" s="10">
        <f>SUMIFS(Table2[Household waste (%)], Table2[Country], "Australia", Table2[Year], 2020)</f>
        <v>1412.17</v>
      </c>
      <c r="N4867" s="10">
        <f>COUNTIFS(Table2[Year], "USA")</f>
        <v>0</v>
      </c>
    </row>
    <row r="4868" spans="1:14" x14ac:dyDescent="0.35">
      <c r="A4868" s="8" t="s">
        <v>31</v>
      </c>
      <c r="B4868" s="9">
        <v>2018</v>
      </c>
      <c r="C4868" s="8" t="s">
        <v>13</v>
      </c>
      <c r="D4868" s="9">
        <v>1268.5999999999999</v>
      </c>
      <c r="E4868" s="10">
        <v>1257.4000000000001</v>
      </c>
      <c r="F4868" s="10">
        <f>IFERROR(Table2[[#This Row],[Economic loss ($ million)]]*1000000 / Table2[[#This Row],[Total Waste (tons)]], NA())</f>
        <v>991171.37001418893</v>
      </c>
      <c r="G4868" s="10" t="str">
        <f t="shared" si="76"/>
        <v>Medium</v>
      </c>
      <c r="H4868" s="10">
        <v>121.76</v>
      </c>
      <c r="I4868" s="10">
        <f>IFERROR(Table2[[#This Row],[Total Waste (tons)]] / (Table2[[#This Row],[Population (million)]]*1000), NA())</f>
        <v>2.2130732864644206E-3</v>
      </c>
      <c r="J4868" s="10">
        <v>573.23</v>
      </c>
      <c r="K4868" s="10">
        <f>IFERROR(Table2[[#This Row],[Total Waste (tons)]] * Table2[[#This Row],[Household waste (%)]], NA())</f>
        <v>69341.675999999992</v>
      </c>
      <c r="L4868" s="10">
        <v>54.66</v>
      </c>
      <c r="M4868" s="10">
        <f>SUMIFS(Table2[Household waste (%)], Table2[Country], "Australia", Table2[Year], 2020)</f>
        <v>1412.17</v>
      </c>
      <c r="N4868" s="10">
        <f>COUNTIFS(Table2[Year], "USA")</f>
        <v>0</v>
      </c>
    </row>
    <row r="4869" spans="1:14" x14ac:dyDescent="0.35">
      <c r="A4869" s="11" t="s">
        <v>14</v>
      </c>
      <c r="B4869" s="12">
        <v>2022</v>
      </c>
      <c r="C4869" s="11" t="s">
        <v>20</v>
      </c>
      <c r="D4869" s="12">
        <v>39051.33</v>
      </c>
      <c r="E4869" s="13">
        <v>37515.629999999997</v>
      </c>
      <c r="F4869" s="13">
        <f>IFERROR(Table2[[#This Row],[Economic loss ($ million)]]*1000000 / Table2[[#This Row],[Total Waste (tons)]], NA())</f>
        <v>960674.83489038656</v>
      </c>
      <c r="G4869" s="13" t="str">
        <f t="shared" si="76"/>
        <v>Medium</v>
      </c>
      <c r="H4869" s="13">
        <v>112.51</v>
      </c>
      <c r="I4869" s="13">
        <f>IFERROR(Table2[[#This Row],[Total Waste (tons)]] / (Table2[[#This Row],[Population (million)]]*1000), NA())</f>
        <v>3.4619666492318332E-2</v>
      </c>
      <c r="J4869" s="13">
        <v>1128.01</v>
      </c>
      <c r="K4869" s="13">
        <f>IFERROR(Table2[[#This Row],[Total Waste (tons)]] * Table2[[#This Row],[Household waste (%)]], NA())</f>
        <v>1662415.1181000001</v>
      </c>
      <c r="L4869" s="13">
        <v>42.57</v>
      </c>
      <c r="M4869" s="10">
        <f>SUMIFS(Table2[Household waste (%)], Table2[Country], "Australia", Table2[Year], 2020)</f>
        <v>1412.17</v>
      </c>
      <c r="N4869" s="10">
        <f>COUNTIFS(Table2[Year], "USA")</f>
        <v>0</v>
      </c>
    </row>
    <row r="4870" spans="1:14" x14ac:dyDescent="0.35">
      <c r="A4870" s="8" t="s">
        <v>8</v>
      </c>
      <c r="B4870" s="9">
        <v>2024</v>
      </c>
      <c r="C4870" s="8" t="s">
        <v>25</v>
      </c>
      <c r="D4870" s="9">
        <v>49147.86</v>
      </c>
      <c r="E4870" s="10">
        <v>56321.02</v>
      </c>
      <c r="F4870" s="10">
        <f>IFERROR(Table2[[#This Row],[Economic loss ($ million)]]*1000000 / Table2[[#This Row],[Total Waste (tons)]], NA())</f>
        <v>1145950.607005066</v>
      </c>
      <c r="G4870" s="10" t="str">
        <f t="shared" si="76"/>
        <v>High</v>
      </c>
      <c r="H4870" s="10">
        <v>183.59</v>
      </c>
      <c r="I4870" s="10">
        <f>IFERROR(Table2[[#This Row],[Total Waste (tons)]] / (Table2[[#This Row],[Population (million)]]*1000), NA())</f>
        <v>3.5218565255712965E-2</v>
      </c>
      <c r="J4870" s="10">
        <v>1395.51</v>
      </c>
      <c r="K4870" s="10">
        <f>IFERROR(Table2[[#This Row],[Total Waste (tons)]] * Table2[[#This Row],[Household waste (%)]], NA())</f>
        <v>1727055.8004000001</v>
      </c>
      <c r="L4870" s="10">
        <v>35.14</v>
      </c>
      <c r="M4870" s="10">
        <f>SUMIFS(Table2[Household waste (%)], Table2[Country], "Australia", Table2[Year], 2020)</f>
        <v>1412.17</v>
      </c>
      <c r="N4870" s="10">
        <f>COUNTIFS(Table2[Year], "USA")</f>
        <v>0</v>
      </c>
    </row>
    <row r="4871" spans="1:14" x14ac:dyDescent="0.35">
      <c r="A4871" s="11" t="s">
        <v>16</v>
      </c>
      <c r="B4871" s="12">
        <v>2018</v>
      </c>
      <c r="C4871" s="11" t="s">
        <v>15</v>
      </c>
      <c r="D4871" s="12">
        <v>40906.29</v>
      </c>
      <c r="E4871" s="13">
        <v>44848.78</v>
      </c>
      <c r="F4871" s="13">
        <f>IFERROR(Table2[[#This Row],[Economic loss ($ million)]]*1000000 / Table2[[#This Row],[Total Waste (tons)]], NA())</f>
        <v>1096378.5764976486</v>
      </c>
      <c r="G4871" s="13" t="str">
        <f t="shared" si="76"/>
        <v>Medium</v>
      </c>
      <c r="H4871" s="13">
        <v>50.35</v>
      </c>
      <c r="I4871" s="13">
        <f>IFERROR(Table2[[#This Row],[Total Waste (tons)]] / (Table2[[#This Row],[Population (million)]]*1000), NA())</f>
        <v>4.3801105031534088E-2</v>
      </c>
      <c r="J4871" s="13">
        <v>933.91</v>
      </c>
      <c r="K4871" s="13">
        <f>IFERROR(Table2[[#This Row],[Total Waste (tons)]] * Table2[[#This Row],[Household waste (%)]], NA())</f>
        <v>1860418.0692</v>
      </c>
      <c r="L4871" s="13">
        <v>45.48</v>
      </c>
      <c r="M4871" s="10">
        <f>SUMIFS(Table2[Household waste (%)], Table2[Country], "Australia", Table2[Year], 2020)</f>
        <v>1412.17</v>
      </c>
      <c r="N4871" s="10">
        <f>COUNTIFS(Table2[Year], "USA")</f>
        <v>0</v>
      </c>
    </row>
    <row r="4872" spans="1:14" x14ac:dyDescent="0.35">
      <c r="A4872" s="8" t="s">
        <v>32</v>
      </c>
      <c r="B4872" s="9">
        <v>2024</v>
      </c>
      <c r="C4872" s="8" t="s">
        <v>19</v>
      </c>
      <c r="D4872" s="9">
        <v>29351.78</v>
      </c>
      <c r="E4872" s="10">
        <v>24462.85</v>
      </c>
      <c r="F4872" s="10">
        <f>IFERROR(Table2[[#This Row],[Economic loss ($ million)]]*1000000 / Table2[[#This Row],[Total Waste (tons)]], NA())</f>
        <v>833436.67743489495</v>
      </c>
      <c r="G4872" s="10" t="str">
        <f t="shared" si="76"/>
        <v>Low</v>
      </c>
      <c r="H4872" s="10">
        <v>197.13</v>
      </c>
      <c r="I4872" s="10">
        <f>IFERROR(Table2[[#This Row],[Total Waste (tons)]] / (Table2[[#This Row],[Population (million)]]*1000), NA())</f>
        <v>2.7378859392198196E-2</v>
      </c>
      <c r="J4872" s="10">
        <v>1072.06</v>
      </c>
      <c r="K4872" s="10">
        <f>IFERROR(Table2[[#This Row],[Total Waste (tons)]] * Table2[[#This Row],[Household waste (%)]], NA())</f>
        <v>1534511.0584</v>
      </c>
      <c r="L4872" s="10">
        <v>52.28</v>
      </c>
      <c r="M4872" s="10">
        <f>SUMIFS(Table2[Household waste (%)], Table2[Country], "Australia", Table2[Year], 2020)</f>
        <v>1412.17</v>
      </c>
      <c r="N4872" s="10">
        <f>COUNTIFS(Table2[Year], "USA")</f>
        <v>0</v>
      </c>
    </row>
    <row r="4873" spans="1:14" x14ac:dyDescent="0.35">
      <c r="A4873" s="11" t="s">
        <v>16</v>
      </c>
      <c r="B4873" s="12">
        <v>2019</v>
      </c>
      <c r="C4873" s="11" t="s">
        <v>22</v>
      </c>
      <c r="D4873" s="12">
        <v>23977.63</v>
      </c>
      <c r="E4873" s="13">
        <v>25526.1</v>
      </c>
      <c r="F4873" s="13">
        <f>IFERROR(Table2[[#This Row],[Economic loss ($ million)]]*1000000 / Table2[[#This Row],[Total Waste (tons)]], NA())</f>
        <v>1064579.777067208</v>
      </c>
      <c r="G4873" s="13" t="str">
        <f t="shared" si="76"/>
        <v>Medium</v>
      </c>
      <c r="H4873" s="13">
        <v>58.49</v>
      </c>
      <c r="I4873" s="13">
        <f>IFERROR(Table2[[#This Row],[Total Waste (tons)]] / (Table2[[#This Row],[Population (million)]]*1000), NA())</f>
        <v>2.2191646305345772E-2</v>
      </c>
      <c r="J4873" s="13">
        <v>1080.48</v>
      </c>
      <c r="K4873" s="13">
        <f>IFERROR(Table2[[#This Row],[Total Waste (tons)]] * Table2[[#This Row],[Household waste (%)]], NA())</f>
        <v>1538404.7408</v>
      </c>
      <c r="L4873" s="13">
        <v>64.16</v>
      </c>
      <c r="M4873" s="10">
        <f>SUMIFS(Table2[Household waste (%)], Table2[Country], "Australia", Table2[Year], 2020)</f>
        <v>1412.17</v>
      </c>
      <c r="N4873" s="10">
        <f>COUNTIFS(Table2[Year], "USA")</f>
        <v>0</v>
      </c>
    </row>
    <row r="4874" spans="1:14" x14ac:dyDescent="0.35">
      <c r="A4874" s="8" t="s">
        <v>30</v>
      </c>
      <c r="B4874" s="9">
        <v>2019</v>
      </c>
      <c r="C4874" s="8" t="s">
        <v>11</v>
      </c>
      <c r="D4874" s="9">
        <v>31553.1</v>
      </c>
      <c r="E4874" s="10">
        <v>29944.06</v>
      </c>
      <c r="F4874" s="10">
        <f>IFERROR(Table2[[#This Row],[Economic loss ($ million)]]*1000000 / Table2[[#This Row],[Total Waste (tons)]], NA())</f>
        <v>949005.32752724772</v>
      </c>
      <c r="G4874" s="10" t="str">
        <f t="shared" si="76"/>
        <v>Low</v>
      </c>
      <c r="H4874" s="10">
        <v>86.61</v>
      </c>
      <c r="I4874" s="10">
        <f>IFERROR(Table2[[#This Row],[Total Waste (tons)]] / (Table2[[#This Row],[Population (million)]]*1000), NA())</f>
        <v>2.257420854945448E-2</v>
      </c>
      <c r="J4874" s="10">
        <v>1397.75</v>
      </c>
      <c r="K4874" s="10">
        <f>IFERROR(Table2[[#This Row],[Total Waste (tons)]] * Table2[[#This Row],[Household waste (%)]], NA())</f>
        <v>1965442.5989999999</v>
      </c>
      <c r="L4874" s="10">
        <v>62.29</v>
      </c>
      <c r="M4874" s="10">
        <f>SUMIFS(Table2[Household waste (%)], Table2[Country], "Australia", Table2[Year], 2020)</f>
        <v>1412.17</v>
      </c>
      <c r="N4874" s="10">
        <f>COUNTIFS(Table2[Year], "USA")</f>
        <v>0</v>
      </c>
    </row>
    <row r="4875" spans="1:14" x14ac:dyDescent="0.35">
      <c r="A4875" s="11" t="s">
        <v>23</v>
      </c>
      <c r="B4875" s="12">
        <v>2024</v>
      </c>
      <c r="C4875" s="11" t="s">
        <v>9</v>
      </c>
      <c r="D4875" s="12">
        <v>14970.85</v>
      </c>
      <c r="E4875" s="13">
        <v>15563.82</v>
      </c>
      <c r="F4875" s="13">
        <f>IFERROR(Table2[[#This Row],[Economic loss ($ million)]]*1000000 / Table2[[#This Row],[Total Waste (tons)]], NA())</f>
        <v>1039608.3054736371</v>
      </c>
      <c r="G4875" s="13" t="str">
        <f t="shared" si="76"/>
        <v>Medium</v>
      </c>
      <c r="H4875" s="13">
        <v>145.72</v>
      </c>
      <c r="I4875" s="13">
        <f>IFERROR(Table2[[#This Row],[Total Waste (tons)]] / (Table2[[#This Row],[Population (million)]]*1000), NA())</f>
        <v>1.4111861019729091E-2</v>
      </c>
      <c r="J4875" s="13">
        <v>1060.8699999999999</v>
      </c>
      <c r="K4875" s="13">
        <f>IFERROR(Table2[[#This Row],[Total Waste (tons)]] * Table2[[#This Row],[Household waste (%)]], NA())</f>
        <v>1011131.2090000001</v>
      </c>
      <c r="L4875" s="13">
        <v>67.540000000000006</v>
      </c>
      <c r="M4875" s="10">
        <f>SUMIFS(Table2[Household waste (%)], Table2[Country], "Australia", Table2[Year], 2020)</f>
        <v>1412.17</v>
      </c>
      <c r="N4875" s="10">
        <f>COUNTIFS(Table2[Year], "USA")</f>
        <v>0</v>
      </c>
    </row>
    <row r="4876" spans="1:14" x14ac:dyDescent="0.35">
      <c r="A4876" s="8" t="s">
        <v>28</v>
      </c>
      <c r="B4876" s="9">
        <v>2022</v>
      </c>
      <c r="C4876" s="8" t="s">
        <v>9</v>
      </c>
      <c r="D4876" s="9">
        <v>45805.21</v>
      </c>
      <c r="E4876" s="10">
        <v>41400.33</v>
      </c>
      <c r="F4876" s="10">
        <f>IFERROR(Table2[[#This Row],[Economic loss ($ million)]]*1000000 / Table2[[#This Row],[Total Waste (tons)]], NA())</f>
        <v>903834.52013428172</v>
      </c>
      <c r="G4876" s="10" t="str">
        <f t="shared" si="76"/>
        <v>Low</v>
      </c>
      <c r="H4876" s="10">
        <v>36.53</v>
      </c>
      <c r="I4876" s="10">
        <f>IFERROR(Table2[[#This Row],[Total Waste (tons)]] / (Table2[[#This Row],[Population (million)]]*1000), NA())</f>
        <v>0.11383004473161033</v>
      </c>
      <c r="J4876" s="10">
        <v>402.4</v>
      </c>
      <c r="K4876" s="10">
        <f>IFERROR(Table2[[#This Row],[Total Waste (tons)]] * Table2[[#This Row],[Household waste (%)]], NA())</f>
        <v>2806485.2167000002</v>
      </c>
      <c r="L4876" s="10">
        <v>61.27</v>
      </c>
      <c r="M4876" s="10">
        <f>SUMIFS(Table2[Household waste (%)], Table2[Country], "Australia", Table2[Year], 2020)</f>
        <v>1412.17</v>
      </c>
      <c r="N4876" s="10">
        <f>COUNTIFS(Table2[Year], "USA")</f>
        <v>0</v>
      </c>
    </row>
    <row r="4877" spans="1:14" x14ac:dyDescent="0.35">
      <c r="A4877" s="11" t="s">
        <v>16</v>
      </c>
      <c r="B4877" s="12">
        <v>2024</v>
      </c>
      <c r="C4877" s="11" t="s">
        <v>20</v>
      </c>
      <c r="D4877" s="12">
        <v>19242.47</v>
      </c>
      <c r="E4877" s="13">
        <v>16275.03</v>
      </c>
      <c r="F4877" s="13">
        <f>IFERROR(Table2[[#This Row],[Economic loss ($ million)]]*1000000 / Table2[[#This Row],[Total Waste (tons)]], NA())</f>
        <v>845786.94938851404</v>
      </c>
      <c r="G4877" s="13" t="str">
        <f t="shared" si="76"/>
        <v>Low</v>
      </c>
      <c r="H4877" s="13">
        <v>73.290000000000006</v>
      </c>
      <c r="I4877" s="13">
        <f>IFERROR(Table2[[#This Row],[Total Waste (tons)]] / (Table2[[#This Row],[Population (million)]]*1000), NA())</f>
        <v>3.5693693192357635E-2</v>
      </c>
      <c r="J4877" s="13">
        <v>539.1</v>
      </c>
      <c r="K4877" s="13">
        <f>IFERROR(Table2[[#This Row],[Total Waste (tons)]] * Table2[[#This Row],[Household waste (%)]], NA())</f>
        <v>1271734.8423000001</v>
      </c>
      <c r="L4877" s="13">
        <v>66.09</v>
      </c>
      <c r="M4877" s="10">
        <f>SUMIFS(Table2[Household waste (%)], Table2[Country], "Australia", Table2[Year], 2020)</f>
        <v>1412.17</v>
      </c>
      <c r="N4877" s="10">
        <f>COUNTIFS(Table2[Year], "USA")</f>
        <v>0</v>
      </c>
    </row>
    <row r="4878" spans="1:14" x14ac:dyDescent="0.35">
      <c r="A4878" s="8" t="s">
        <v>10</v>
      </c>
      <c r="B4878" s="9">
        <v>2018</v>
      </c>
      <c r="C4878" s="8" t="s">
        <v>15</v>
      </c>
      <c r="D4878" s="9">
        <v>25144.22</v>
      </c>
      <c r="E4878" s="10">
        <v>28765.81</v>
      </c>
      <c r="F4878" s="10">
        <f>IFERROR(Table2[[#This Row],[Economic loss ($ million)]]*1000000 / Table2[[#This Row],[Total Waste (tons)]], NA())</f>
        <v>1144032.7041363779</v>
      </c>
      <c r="G4878" s="10" t="str">
        <f t="shared" si="76"/>
        <v>High</v>
      </c>
      <c r="H4878" s="10">
        <v>24.34</v>
      </c>
      <c r="I4878" s="10">
        <f>IFERROR(Table2[[#This Row],[Total Waste (tons)]] / (Table2[[#This Row],[Population (million)]]*1000), NA())</f>
        <v>4.6626402358744233E-2</v>
      </c>
      <c r="J4878" s="10">
        <v>539.27</v>
      </c>
      <c r="K4878" s="10">
        <f>IFERROR(Table2[[#This Row],[Total Waste (tons)]] * Table2[[#This Row],[Household waste (%)]], NA())</f>
        <v>786511.20160000003</v>
      </c>
      <c r="L4878" s="10">
        <v>31.28</v>
      </c>
      <c r="M4878" s="10">
        <f>SUMIFS(Table2[Household waste (%)], Table2[Country], "Australia", Table2[Year], 2020)</f>
        <v>1412.17</v>
      </c>
      <c r="N4878" s="10">
        <f>COUNTIFS(Table2[Year], "USA")</f>
        <v>0</v>
      </c>
    </row>
    <row r="4879" spans="1:14" x14ac:dyDescent="0.35">
      <c r="A4879" s="11" t="s">
        <v>29</v>
      </c>
      <c r="B4879" s="12">
        <v>2024</v>
      </c>
      <c r="C4879" s="11" t="s">
        <v>25</v>
      </c>
      <c r="D4879" s="12">
        <v>31031.85</v>
      </c>
      <c r="E4879" s="13">
        <v>28026.74</v>
      </c>
      <c r="F4879" s="13">
        <f>IFERROR(Table2[[#This Row],[Economic loss ($ million)]]*1000000 / Table2[[#This Row],[Total Waste (tons)]], NA())</f>
        <v>903160.46255701804</v>
      </c>
      <c r="G4879" s="13" t="str">
        <f t="shared" si="76"/>
        <v>Low</v>
      </c>
      <c r="H4879" s="13">
        <v>84.55</v>
      </c>
      <c r="I4879" s="13">
        <f>IFERROR(Table2[[#This Row],[Total Waste (tons)]] / (Table2[[#This Row],[Population (million)]]*1000), NA())</f>
        <v>3.1076600304438391E-2</v>
      </c>
      <c r="J4879" s="13">
        <v>998.56</v>
      </c>
      <c r="K4879" s="13">
        <f>IFERROR(Table2[[#This Row],[Total Waste (tons)]] * Table2[[#This Row],[Household waste (%)]], NA())</f>
        <v>1394881.6575</v>
      </c>
      <c r="L4879" s="13">
        <v>44.95</v>
      </c>
      <c r="M4879" s="10">
        <f>SUMIFS(Table2[Household waste (%)], Table2[Country], "Australia", Table2[Year], 2020)</f>
        <v>1412.17</v>
      </c>
      <c r="N4879" s="10">
        <f>COUNTIFS(Table2[Year], "USA")</f>
        <v>0</v>
      </c>
    </row>
    <row r="4880" spans="1:14" x14ac:dyDescent="0.35">
      <c r="A4880" s="8" t="s">
        <v>18</v>
      </c>
      <c r="B4880" s="9">
        <v>2022</v>
      </c>
      <c r="C4880" s="8" t="s">
        <v>15</v>
      </c>
      <c r="D4880" s="9">
        <v>21861.61</v>
      </c>
      <c r="E4880" s="10">
        <v>21387.279999999999</v>
      </c>
      <c r="F4880" s="10">
        <f>IFERROR(Table2[[#This Row],[Economic loss ($ million)]]*1000000 / Table2[[#This Row],[Total Waste (tons)]], NA())</f>
        <v>978303.06185134582</v>
      </c>
      <c r="G4880" s="10" t="str">
        <f t="shared" si="76"/>
        <v>Medium</v>
      </c>
      <c r="H4880" s="10">
        <v>57.56</v>
      </c>
      <c r="I4880" s="10">
        <f>IFERROR(Table2[[#This Row],[Total Waste (tons)]] / (Table2[[#This Row],[Population (million)]]*1000), NA())</f>
        <v>4.1595209102325052E-2</v>
      </c>
      <c r="J4880" s="10">
        <v>525.58000000000004</v>
      </c>
      <c r="K4880" s="10">
        <f>IFERROR(Table2[[#This Row],[Total Waste (tons)]] * Table2[[#This Row],[Household waste (%)]], NA())</f>
        <v>1504953.2324000001</v>
      </c>
      <c r="L4880" s="10">
        <v>68.84</v>
      </c>
      <c r="M4880" s="10">
        <f>SUMIFS(Table2[Household waste (%)], Table2[Country], "Australia", Table2[Year], 2020)</f>
        <v>1412.17</v>
      </c>
      <c r="N4880" s="10">
        <f>COUNTIFS(Table2[Year], "USA")</f>
        <v>0</v>
      </c>
    </row>
    <row r="4881" spans="1:14" x14ac:dyDescent="0.35">
      <c r="A4881" s="11" t="s">
        <v>21</v>
      </c>
      <c r="B4881" s="12">
        <v>2023</v>
      </c>
      <c r="C4881" s="11" t="s">
        <v>15</v>
      </c>
      <c r="D4881" s="12">
        <v>26751.05</v>
      </c>
      <c r="E4881" s="13">
        <v>29812.25</v>
      </c>
      <c r="F4881" s="13">
        <f>IFERROR(Table2[[#This Row],[Economic loss ($ million)]]*1000000 / Table2[[#This Row],[Total Waste (tons)]], NA())</f>
        <v>1114432.8914192154</v>
      </c>
      <c r="G4881" s="13" t="str">
        <f t="shared" si="76"/>
        <v>High</v>
      </c>
      <c r="H4881" s="13">
        <v>187.89</v>
      </c>
      <c r="I4881" s="13">
        <f>IFERROR(Table2[[#This Row],[Total Waste (tons)]] / (Table2[[#This Row],[Population (million)]]*1000), NA())</f>
        <v>2.6678484522099886E-2</v>
      </c>
      <c r="J4881" s="13">
        <v>1002.72</v>
      </c>
      <c r="K4881" s="13">
        <f>IFERROR(Table2[[#This Row],[Total Waste (tons)]] * Table2[[#This Row],[Household waste (%)]], NA())</f>
        <v>1351998.067</v>
      </c>
      <c r="L4881" s="13">
        <v>50.54</v>
      </c>
      <c r="M4881" s="10">
        <f>SUMIFS(Table2[Household waste (%)], Table2[Country], "Australia", Table2[Year], 2020)</f>
        <v>1412.17</v>
      </c>
      <c r="N4881" s="10">
        <f>COUNTIFS(Table2[Year], "USA")</f>
        <v>0</v>
      </c>
    </row>
    <row r="4882" spans="1:14" x14ac:dyDescent="0.35">
      <c r="A4882" s="8" t="s">
        <v>27</v>
      </c>
      <c r="B4882" s="9">
        <v>2018</v>
      </c>
      <c r="C4882" s="8" t="s">
        <v>25</v>
      </c>
      <c r="D4882" s="9">
        <v>28209.01</v>
      </c>
      <c r="E4882" s="10">
        <v>31943.64</v>
      </c>
      <c r="F4882" s="10">
        <f>IFERROR(Table2[[#This Row],[Economic loss ($ million)]]*1000000 / Table2[[#This Row],[Total Waste (tons)]], NA())</f>
        <v>1132391.3884251877</v>
      </c>
      <c r="G4882" s="10" t="str">
        <f t="shared" si="76"/>
        <v>High</v>
      </c>
      <c r="H4882" s="10">
        <v>122.47</v>
      </c>
      <c r="I4882" s="10">
        <f>IFERROR(Table2[[#This Row],[Total Waste (tons)]] / (Table2[[#This Row],[Population (million)]]*1000), NA())</f>
        <v>0.18389185136897002</v>
      </c>
      <c r="J4882" s="10">
        <v>153.4</v>
      </c>
      <c r="K4882" s="10">
        <f>IFERROR(Table2[[#This Row],[Total Waste (tons)]] * Table2[[#This Row],[Household waste (%)]], NA())</f>
        <v>1301845.8114999998</v>
      </c>
      <c r="L4882" s="10">
        <v>46.15</v>
      </c>
      <c r="M4882" s="10">
        <f>SUMIFS(Table2[Household waste (%)], Table2[Country], "Australia", Table2[Year], 2020)</f>
        <v>1412.17</v>
      </c>
      <c r="N4882" s="10">
        <f>COUNTIFS(Table2[Year], "USA")</f>
        <v>0</v>
      </c>
    </row>
    <row r="4883" spans="1:14" x14ac:dyDescent="0.35">
      <c r="A4883" s="11" t="s">
        <v>12</v>
      </c>
      <c r="B4883" s="12">
        <v>2022</v>
      </c>
      <c r="C4883" s="11" t="s">
        <v>9</v>
      </c>
      <c r="D4883" s="12">
        <v>774.9</v>
      </c>
      <c r="E4883" s="13">
        <v>828.01</v>
      </c>
      <c r="F4883" s="13">
        <f>IFERROR(Table2[[#This Row],[Economic loss ($ million)]]*1000000 / Table2[[#This Row],[Total Waste (tons)]], NA())</f>
        <v>1068537.875854949</v>
      </c>
      <c r="G4883" s="13" t="str">
        <f t="shared" si="76"/>
        <v>Medium</v>
      </c>
      <c r="H4883" s="13">
        <v>98.07</v>
      </c>
      <c r="I4883" s="13">
        <f>IFERROR(Table2[[#This Row],[Total Waste (tons)]] / (Table2[[#This Row],[Population (million)]]*1000), NA())</f>
        <v>7.4641673730446159E-4</v>
      </c>
      <c r="J4883" s="13">
        <v>1038.1600000000001</v>
      </c>
      <c r="K4883" s="13">
        <f>IFERROR(Table2[[#This Row],[Total Waste (tons)]] * Table2[[#This Row],[Household waste (%)]], NA())</f>
        <v>44781.470999999998</v>
      </c>
      <c r="L4883" s="13">
        <v>57.79</v>
      </c>
      <c r="M4883" s="10">
        <f>SUMIFS(Table2[Household waste (%)], Table2[Country], "Australia", Table2[Year], 2020)</f>
        <v>1412.17</v>
      </c>
      <c r="N4883" s="10">
        <f>COUNTIFS(Table2[Year], "USA")</f>
        <v>0</v>
      </c>
    </row>
    <row r="4884" spans="1:14" x14ac:dyDescent="0.35">
      <c r="A4884" s="8" t="s">
        <v>12</v>
      </c>
      <c r="B4884" s="9">
        <v>2018</v>
      </c>
      <c r="C4884" s="8" t="s">
        <v>11</v>
      </c>
      <c r="D4884" s="9">
        <v>19787</v>
      </c>
      <c r="E4884" s="10">
        <v>19354.37</v>
      </c>
      <c r="F4884" s="10">
        <f>IFERROR(Table2[[#This Row],[Economic loss ($ million)]]*1000000 / Table2[[#This Row],[Total Waste (tons)]], NA())</f>
        <v>978135.64461515134</v>
      </c>
      <c r="G4884" s="10" t="str">
        <f t="shared" si="76"/>
        <v>Medium</v>
      </c>
      <c r="H4884" s="10">
        <v>34.29</v>
      </c>
      <c r="I4884" s="10">
        <f>IFERROR(Table2[[#This Row],[Total Waste (tons)]] / (Table2[[#This Row],[Population (million)]]*1000), NA())</f>
        <v>2.0747614553842927E-2</v>
      </c>
      <c r="J4884" s="10">
        <v>953.7</v>
      </c>
      <c r="K4884" s="10">
        <f>IFERROR(Table2[[#This Row],[Total Waste (tons)]] * Table2[[#This Row],[Household waste (%)]], NA())</f>
        <v>865681.25</v>
      </c>
      <c r="L4884" s="10">
        <v>43.75</v>
      </c>
      <c r="M4884" s="10">
        <f>SUMIFS(Table2[Household waste (%)], Table2[Country], "Australia", Table2[Year], 2020)</f>
        <v>1412.17</v>
      </c>
      <c r="N4884" s="10">
        <f>COUNTIFS(Table2[Year], "USA")</f>
        <v>0</v>
      </c>
    </row>
    <row r="4885" spans="1:14" x14ac:dyDescent="0.35">
      <c r="A4885" s="11" t="s">
        <v>26</v>
      </c>
      <c r="B4885" s="12">
        <v>2019</v>
      </c>
      <c r="C4885" s="11" t="s">
        <v>25</v>
      </c>
      <c r="D4885" s="12">
        <v>37668.6</v>
      </c>
      <c r="E4885" s="13">
        <v>42234.27</v>
      </c>
      <c r="F4885" s="13">
        <f>IFERROR(Table2[[#This Row],[Economic loss ($ million)]]*1000000 / Table2[[#This Row],[Total Waste (tons)]], NA())</f>
        <v>1121206.2566700117</v>
      </c>
      <c r="G4885" s="13" t="str">
        <f t="shared" si="76"/>
        <v>High</v>
      </c>
      <c r="H4885" s="13">
        <v>162.25</v>
      </c>
      <c r="I4885" s="13">
        <f>IFERROR(Table2[[#This Row],[Total Waste (tons)]] / (Table2[[#This Row],[Population (million)]]*1000), NA())</f>
        <v>0.94573437107707758</v>
      </c>
      <c r="J4885" s="13">
        <v>39.83</v>
      </c>
      <c r="K4885" s="13">
        <f>IFERROR(Table2[[#This Row],[Total Waste (tons)]] * Table2[[#This Row],[Household waste (%)]], NA())</f>
        <v>1706387.5799999998</v>
      </c>
      <c r="L4885" s="13">
        <v>45.3</v>
      </c>
      <c r="M4885" s="10">
        <f>SUMIFS(Table2[Household waste (%)], Table2[Country], "Australia", Table2[Year], 2020)</f>
        <v>1412.17</v>
      </c>
      <c r="N4885" s="10">
        <f>COUNTIFS(Table2[Year], "USA")</f>
        <v>0</v>
      </c>
    </row>
    <row r="4886" spans="1:14" x14ac:dyDescent="0.35">
      <c r="A4886" s="8" t="s">
        <v>32</v>
      </c>
      <c r="B4886" s="9">
        <v>2023</v>
      </c>
      <c r="C4886" s="8" t="s">
        <v>19</v>
      </c>
      <c r="D4886" s="9">
        <v>12845.61</v>
      </c>
      <c r="E4886" s="10">
        <v>12010.8</v>
      </c>
      <c r="F4886" s="10">
        <f>IFERROR(Table2[[#This Row],[Economic loss ($ million)]]*1000000 / Table2[[#This Row],[Total Waste (tons)]], NA())</f>
        <v>935012.03913243511</v>
      </c>
      <c r="G4886" s="10" t="str">
        <f t="shared" si="76"/>
        <v>Low</v>
      </c>
      <c r="H4886" s="10">
        <v>182.01</v>
      </c>
      <c r="I4886" s="10">
        <f>IFERROR(Table2[[#This Row],[Total Waste (tons)]] / (Table2[[#This Row],[Population (million)]]*1000), NA())</f>
        <v>0.26056004056795135</v>
      </c>
      <c r="J4886" s="10">
        <v>49.3</v>
      </c>
      <c r="K4886" s="10">
        <f>IFERROR(Table2[[#This Row],[Total Waste (tons)]] * Table2[[#This Row],[Household waste (%)]], NA())</f>
        <v>654355.37340000004</v>
      </c>
      <c r="L4886" s="10">
        <v>50.94</v>
      </c>
      <c r="M4886" s="10">
        <f>SUMIFS(Table2[Household waste (%)], Table2[Country], "Australia", Table2[Year], 2020)</f>
        <v>1412.17</v>
      </c>
      <c r="N4886" s="10">
        <f>COUNTIFS(Table2[Year], "USA")</f>
        <v>0</v>
      </c>
    </row>
    <row r="4887" spans="1:14" x14ac:dyDescent="0.35">
      <c r="A4887" s="11" t="s">
        <v>34</v>
      </c>
      <c r="B4887" s="12">
        <v>2023</v>
      </c>
      <c r="C4887" s="11" t="s">
        <v>22</v>
      </c>
      <c r="D4887" s="12">
        <v>27669.02</v>
      </c>
      <c r="E4887" s="13">
        <v>22227.77</v>
      </c>
      <c r="F4887" s="13">
        <f>IFERROR(Table2[[#This Row],[Economic loss ($ million)]]*1000000 / Table2[[#This Row],[Total Waste (tons)]], NA())</f>
        <v>803345.04077123082</v>
      </c>
      <c r="G4887" s="13" t="str">
        <f t="shared" si="76"/>
        <v>Low</v>
      </c>
      <c r="H4887" s="13">
        <v>194.11</v>
      </c>
      <c r="I4887" s="13">
        <f>IFERROR(Table2[[#This Row],[Total Waste (tons)]] / (Table2[[#This Row],[Population (million)]]*1000), NA())</f>
        <v>5.5121961909315481E-2</v>
      </c>
      <c r="J4887" s="13">
        <v>501.96</v>
      </c>
      <c r="K4887" s="13">
        <f>IFERROR(Table2[[#This Row],[Total Waste (tons)]] * Table2[[#This Row],[Household waste (%)]], NA())</f>
        <v>1291866.5437999999</v>
      </c>
      <c r="L4887" s="13">
        <v>46.69</v>
      </c>
      <c r="M4887" s="10">
        <f>SUMIFS(Table2[Household waste (%)], Table2[Country], "Australia", Table2[Year], 2020)</f>
        <v>1412.17</v>
      </c>
      <c r="N4887" s="10">
        <f>COUNTIFS(Table2[Year], "USA")</f>
        <v>0</v>
      </c>
    </row>
    <row r="4888" spans="1:14" x14ac:dyDescent="0.35">
      <c r="A4888" s="8" t="s">
        <v>14</v>
      </c>
      <c r="B4888" s="9">
        <v>2022</v>
      </c>
      <c r="C4888" s="8" t="s">
        <v>11</v>
      </c>
      <c r="D4888" s="9">
        <v>22616.21</v>
      </c>
      <c r="E4888" s="10">
        <v>23341.3</v>
      </c>
      <c r="F4888" s="10">
        <f>IFERROR(Table2[[#This Row],[Economic loss ($ million)]]*1000000 / Table2[[#This Row],[Total Waste (tons)]], NA())</f>
        <v>1032060.6326170478</v>
      </c>
      <c r="G4888" s="10" t="str">
        <f t="shared" si="76"/>
        <v>Medium</v>
      </c>
      <c r="H4888" s="10">
        <v>145.32</v>
      </c>
      <c r="I4888" s="10">
        <f>IFERROR(Table2[[#This Row],[Total Waste (tons)]] / (Table2[[#This Row],[Population (million)]]*1000), NA())</f>
        <v>2.8424107984465919E-2</v>
      </c>
      <c r="J4888" s="10">
        <v>795.67</v>
      </c>
      <c r="K4888" s="10">
        <f>IFERROR(Table2[[#This Row],[Total Waste (tons)]] * Table2[[#This Row],[Household waste (%)]], NA())</f>
        <v>1393837.0223000001</v>
      </c>
      <c r="L4888" s="10">
        <v>61.63</v>
      </c>
      <c r="M4888" s="10">
        <f>SUMIFS(Table2[Household waste (%)], Table2[Country], "Australia", Table2[Year], 2020)</f>
        <v>1412.17</v>
      </c>
      <c r="N4888" s="10">
        <f>COUNTIFS(Table2[Year], "USA")</f>
        <v>0</v>
      </c>
    </row>
    <row r="4889" spans="1:14" x14ac:dyDescent="0.35">
      <c r="A4889" s="11" t="s">
        <v>27</v>
      </c>
      <c r="B4889" s="12">
        <v>2021</v>
      </c>
      <c r="C4889" s="11" t="s">
        <v>22</v>
      </c>
      <c r="D4889" s="12">
        <v>2742.85</v>
      </c>
      <c r="E4889" s="13">
        <v>2688.34</v>
      </c>
      <c r="F4889" s="13">
        <f>IFERROR(Table2[[#This Row],[Economic loss ($ million)]]*1000000 / Table2[[#This Row],[Total Waste (tons)]], NA())</f>
        <v>980126.51074612176</v>
      </c>
      <c r="G4889" s="13" t="str">
        <f t="shared" si="76"/>
        <v>Medium</v>
      </c>
      <c r="H4889" s="13">
        <v>21.97</v>
      </c>
      <c r="I4889" s="13">
        <f>IFERROR(Table2[[#This Row],[Total Waste (tons)]] / (Table2[[#This Row],[Population (million)]]*1000), NA())</f>
        <v>3.948705767182056E-3</v>
      </c>
      <c r="J4889" s="13">
        <v>694.62</v>
      </c>
      <c r="K4889" s="13">
        <f>IFERROR(Table2[[#This Row],[Total Waste (tons)]] * Table2[[#This Row],[Household waste (%)]], NA())</f>
        <v>132753.94</v>
      </c>
      <c r="L4889" s="13">
        <v>48.4</v>
      </c>
      <c r="M4889" s="10">
        <f>SUMIFS(Table2[Household waste (%)], Table2[Country], "Australia", Table2[Year], 2020)</f>
        <v>1412.17</v>
      </c>
      <c r="N4889" s="10">
        <f>COUNTIFS(Table2[Year], "USA")</f>
        <v>0</v>
      </c>
    </row>
    <row r="4890" spans="1:14" x14ac:dyDescent="0.35">
      <c r="A4890" s="8" t="s">
        <v>26</v>
      </c>
      <c r="B4890" s="9">
        <v>2021</v>
      </c>
      <c r="C4890" s="8" t="s">
        <v>9</v>
      </c>
      <c r="D4890" s="9">
        <v>29731.200000000001</v>
      </c>
      <c r="E4890" s="10">
        <v>32140.93</v>
      </c>
      <c r="F4890" s="10">
        <f>IFERROR(Table2[[#This Row],[Economic loss ($ million)]]*1000000 / Table2[[#This Row],[Total Waste (tons)]], NA())</f>
        <v>1081050.546227532</v>
      </c>
      <c r="G4890" s="10" t="str">
        <f t="shared" si="76"/>
        <v>Medium</v>
      </c>
      <c r="H4890" s="10">
        <v>156.41999999999999</v>
      </c>
      <c r="I4890" s="10">
        <f>IFERROR(Table2[[#This Row],[Total Waste (tons)]] / (Table2[[#This Row],[Population (million)]]*1000), NA())</f>
        <v>2.3033693066929043E-2</v>
      </c>
      <c r="J4890" s="10">
        <v>1290.77</v>
      </c>
      <c r="K4890" s="10">
        <f>IFERROR(Table2[[#This Row],[Total Waste (tons)]] * Table2[[#This Row],[Household waste (%)]], NA())</f>
        <v>1594781.568</v>
      </c>
      <c r="L4890" s="10">
        <v>53.64</v>
      </c>
      <c r="M4890" s="10">
        <f>SUMIFS(Table2[Household waste (%)], Table2[Country], "Australia", Table2[Year], 2020)</f>
        <v>1412.17</v>
      </c>
      <c r="N4890" s="10">
        <f>COUNTIFS(Table2[Year], "USA")</f>
        <v>0</v>
      </c>
    </row>
    <row r="4891" spans="1:14" x14ac:dyDescent="0.35">
      <c r="A4891" s="11" t="s">
        <v>12</v>
      </c>
      <c r="B4891" s="12">
        <v>2019</v>
      </c>
      <c r="C4891" s="11" t="s">
        <v>25</v>
      </c>
      <c r="D4891" s="12">
        <v>15441.12</v>
      </c>
      <c r="E4891" s="13">
        <v>15740.11</v>
      </c>
      <c r="F4891" s="13">
        <f>IFERROR(Table2[[#This Row],[Economic loss ($ million)]]*1000000 / Table2[[#This Row],[Total Waste (tons)]], NA())</f>
        <v>1019363.23271887</v>
      </c>
      <c r="G4891" s="13" t="str">
        <f t="shared" si="76"/>
        <v>Medium</v>
      </c>
      <c r="H4891" s="13">
        <v>121.86</v>
      </c>
      <c r="I4891" s="13">
        <f>IFERROR(Table2[[#This Row],[Total Waste (tons)]] / (Table2[[#This Row],[Population (million)]]*1000), NA())</f>
        <v>1.5055987831275963E-2</v>
      </c>
      <c r="J4891" s="13">
        <v>1025.58</v>
      </c>
      <c r="K4891" s="13">
        <f>IFERROR(Table2[[#This Row],[Total Waste (tons)]] * Table2[[#This Row],[Household waste (%)]], NA())</f>
        <v>971246.44799999997</v>
      </c>
      <c r="L4891" s="13">
        <v>62.9</v>
      </c>
      <c r="M4891" s="10">
        <f>SUMIFS(Table2[Household waste (%)], Table2[Country], "Australia", Table2[Year], 2020)</f>
        <v>1412.17</v>
      </c>
      <c r="N4891" s="10">
        <f>COUNTIFS(Table2[Year], "USA")</f>
        <v>0</v>
      </c>
    </row>
    <row r="4892" spans="1:14" x14ac:dyDescent="0.35">
      <c r="A4892" s="8" t="s">
        <v>18</v>
      </c>
      <c r="B4892" s="9">
        <v>2022</v>
      </c>
      <c r="C4892" s="8" t="s">
        <v>19</v>
      </c>
      <c r="D4892" s="9">
        <v>20520.29</v>
      </c>
      <c r="E4892" s="10">
        <v>17776.849999999999</v>
      </c>
      <c r="F4892" s="10">
        <f>IFERROR(Table2[[#This Row],[Economic loss ($ million)]]*1000000 / Table2[[#This Row],[Total Waste (tons)]], NA())</f>
        <v>866305.98300511343</v>
      </c>
      <c r="G4892" s="10" t="str">
        <f t="shared" si="76"/>
        <v>Low</v>
      </c>
      <c r="H4892" s="10">
        <v>195.94</v>
      </c>
      <c r="I4892" s="10">
        <f>IFERROR(Table2[[#This Row],[Total Waste (tons)]] / (Table2[[#This Row],[Population (million)]]*1000), NA())</f>
        <v>2.3361517794120996E-2</v>
      </c>
      <c r="J4892" s="10">
        <v>878.38</v>
      </c>
      <c r="K4892" s="10">
        <f>IFERROR(Table2[[#This Row],[Total Waste (tons)]] * Table2[[#This Row],[Household waste (%)]], NA())</f>
        <v>1347772.6472000002</v>
      </c>
      <c r="L4892" s="10">
        <v>65.680000000000007</v>
      </c>
      <c r="M4892" s="10">
        <f>SUMIFS(Table2[Household waste (%)], Table2[Country], "Australia", Table2[Year], 2020)</f>
        <v>1412.17</v>
      </c>
      <c r="N4892" s="10">
        <f>COUNTIFS(Table2[Year], "USA")</f>
        <v>0</v>
      </c>
    </row>
    <row r="4893" spans="1:14" x14ac:dyDescent="0.35">
      <c r="A4893" s="11" t="s">
        <v>31</v>
      </c>
      <c r="B4893" s="12">
        <v>2022</v>
      </c>
      <c r="C4893" s="11" t="s">
        <v>19</v>
      </c>
      <c r="D4893" s="12">
        <v>4328.3100000000004</v>
      </c>
      <c r="E4893" s="13">
        <v>4270.03</v>
      </c>
      <c r="F4893" s="13">
        <f>IFERROR(Table2[[#This Row],[Economic loss ($ million)]]*1000000 / Table2[[#This Row],[Total Waste (tons)]], NA())</f>
        <v>986535.16037437227</v>
      </c>
      <c r="G4893" s="13" t="str">
        <f t="shared" si="76"/>
        <v>Medium</v>
      </c>
      <c r="H4893" s="13">
        <v>78.760000000000005</v>
      </c>
      <c r="I4893" s="13">
        <f>IFERROR(Table2[[#This Row],[Total Waste (tons)]] / (Table2[[#This Row],[Population (million)]]*1000), NA())</f>
        <v>4.4277574319209452E-3</v>
      </c>
      <c r="J4893" s="13">
        <v>977.54</v>
      </c>
      <c r="K4893" s="13">
        <f>IFERROR(Table2[[#This Row],[Total Waste (tons)]] * Table2[[#This Row],[Household waste (%)]], NA())</f>
        <v>259482.18450000003</v>
      </c>
      <c r="L4893" s="13">
        <v>59.95</v>
      </c>
      <c r="M4893" s="10">
        <f>SUMIFS(Table2[Household waste (%)], Table2[Country], "Australia", Table2[Year], 2020)</f>
        <v>1412.17</v>
      </c>
      <c r="N4893" s="10">
        <f>COUNTIFS(Table2[Year], "USA")</f>
        <v>0</v>
      </c>
    </row>
    <row r="4894" spans="1:14" x14ac:dyDescent="0.35">
      <c r="A4894" s="8" t="s">
        <v>18</v>
      </c>
      <c r="B4894" s="9">
        <v>2019</v>
      </c>
      <c r="C4894" s="8" t="s">
        <v>25</v>
      </c>
      <c r="D4894" s="9">
        <v>26816.63</v>
      </c>
      <c r="E4894" s="10">
        <v>21739.57</v>
      </c>
      <c r="F4894" s="10">
        <f>IFERROR(Table2[[#This Row],[Economic loss ($ million)]]*1000000 / Table2[[#This Row],[Total Waste (tons)]], NA())</f>
        <v>810674.94312297995</v>
      </c>
      <c r="G4894" s="10" t="str">
        <f t="shared" si="76"/>
        <v>Low</v>
      </c>
      <c r="H4894" s="10">
        <v>184.53</v>
      </c>
      <c r="I4894" s="10">
        <f>IFERROR(Table2[[#This Row],[Total Waste (tons)]] / (Table2[[#This Row],[Population (million)]]*1000), NA())</f>
        <v>4.0880878698720979E-2</v>
      </c>
      <c r="J4894" s="10">
        <v>655.97</v>
      </c>
      <c r="K4894" s="10">
        <f>IFERROR(Table2[[#This Row],[Total Waste (tons)]] * Table2[[#This Row],[Household waste (%)]], NA())</f>
        <v>1690252.1889000002</v>
      </c>
      <c r="L4894" s="10">
        <v>63.03</v>
      </c>
      <c r="M4894" s="10">
        <f>SUMIFS(Table2[Household waste (%)], Table2[Country], "Australia", Table2[Year], 2020)</f>
        <v>1412.17</v>
      </c>
      <c r="N4894" s="10">
        <f>COUNTIFS(Table2[Year], "USA")</f>
        <v>0</v>
      </c>
    </row>
    <row r="4895" spans="1:14" x14ac:dyDescent="0.35">
      <c r="A4895" s="11" t="s">
        <v>23</v>
      </c>
      <c r="B4895" s="12">
        <v>2019</v>
      </c>
      <c r="C4895" s="11" t="s">
        <v>15</v>
      </c>
      <c r="D4895" s="12">
        <v>9878.15</v>
      </c>
      <c r="E4895" s="13">
        <v>8967.73</v>
      </c>
      <c r="F4895" s="13">
        <f>IFERROR(Table2[[#This Row],[Economic loss ($ million)]]*1000000 / Table2[[#This Row],[Total Waste (tons)]], NA())</f>
        <v>907834.96909846482</v>
      </c>
      <c r="G4895" s="13" t="str">
        <f t="shared" si="76"/>
        <v>Low</v>
      </c>
      <c r="H4895" s="13">
        <v>50.87</v>
      </c>
      <c r="I4895" s="13">
        <f>IFERROR(Table2[[#This Row],[Total Waste (tons)]] / (Table2[[#This Row],[Population (million)]]*1000), NA())</f>
        <v>7.8500190724434971E-3</v>
      </c>
      <c r="J4895" s="13">
        <v>1258.3599999999999</v>
      </c>
      <c r="K4895" s="13">
        <f>IFERROR(Table2[[#This Row],[Total Waste (tons)]] * Table2[[#This Row],[Household waste (%)]], NA())</f>
        <v>413598.14049999998</v>
      </c>
      <c r="L4895" s="13">
        <v>41.87</v>
      </c>
      <c r="M4895" s="10">
        <f>SUMIFS(Table2[Household waste (%)], Table2[Country], "Australia", Table2[Year], 2020)</f>
        <v>1412.17</v>
      </c>
      <c r="N4895" s="10">
        <f>COUNTIFS(Table2[Year], "USA")</f>
        <v>0</v>
      </c>
    </row>
    <row r="4896" spans="1:14" x14ac:dyDescent="0.35">
      <c r="A4896" s="8" t="s">
        <v>30</v>
      </c>
      <c r="B4896" s="9">
        <v>2022</v>
      </c>
      <c r="C4896" s="8" t="s">
        <v>19</v>
      </c>
      <c r="D4896" s="9">
        <v>15743.78</v>
      </c>
      <c r="E4896" s="10">
        <v>13878.75</v>
      </c>
      <c r="F4896" s="10">
        <f>IFERROR(Table2[[#This Row],[Economic loss ($ million)]]*1000000 / Table2[[#This Row],[Total Waste (tons)]], NA())</f>
        <v>881538.61397961609</v>
      </c>
      <c r="G4896" s="10" t="str">
        <f t="shared" si="76"/>
        <v>Low</v>
      </c>
      <c r="H4896" s="10">
        <v>119.34</v>
      </c>
      <c r="I4896" s="10">
        <f>IFERROR(Table2[[#This Row],[Total Waste (tons)]] / (Table2[[#This Row],[Population (million)]]*1000), NA())</f>
        <v>1.2328916662751179E-2</v>
      </c>
      <c r="J4896" s="10">
        <v>1276.98</v>
      </c>
      <c r="K4896" s="10">
        <f>IFERROR(Table2[[#This Row],[Total Waste (tons)]] * Table2[[#This Row],[Household waste (%)]], NA())</f>
        <v>563469.88620000007</v>
      </c>
      <c r="L4896" s="10">
        <v>35.79</v>
      </c>
      <c r="M4896" s="10">
        <f>SUMIFS(Table2[Household waste (%)], Table2[Country], "Australia", Table2[Year], 2020)</f>
        <v>1412.17</v>
      </c>
      <c r="N4896" s="10">
        <f>COUNTIFS(Table2[Year], "USA")</f>
        <v>0</v>
      </c>
    </row>
    <row r="4897" spans="1:14" x14ac:dyDescent="0.35">
      <c r="A4897" s="11" t="s">
        <v>18</v>
      </c>
      <c r="B4897" s="12">
        <v>2023</v>
      </c>
      <c r="C4897" s="11" t="s">
        <v>20</v>
      </c>
      <c r="D4897" s="12">
        <v>45170.97</v>
      </c>
      <c r="E4897" s="13">
        <v>36197.040000000001</v>
      </c>
      <c r="F4897" s="13">
        <f>IFERROR(Table2[[#This Row],[Economic loss ($ million)]]*1000000 / Table2[[#This Row],[Total Waste (tons)]], NA())</f>
        <v>801334.13119089534</v>
      </c>
      <c r="G4897" s="13" t="str">
        <f t="shared" si="76"/>
        <v>Low</v>
      </c>
      <c r="H4897" s="13">
        <v>108.1</v>
      </c>
      <c r="I4897" s="13">
        <f>IFERROR(Table2[[#This Row],[Total Waste (tons)]] / (Table2[[#This Row],[Population (million)]]*1000), NA())</f>
        <v>7.299061177002876E-2</v>
      </c>
      <c r="J4897" s="13">
        <v>618.86</v>
      </c>
      <c r="K4897" s="13">
        <f>IFERROR(Table2[[#This Row],[Total Waste (tons)]] * Table2[[#This Row],[Household waste (%)]], NA())</f>
        <v>2027273.1336000001</v>
      </c>
      <c r="L4897" s="13">
        <v>44.88</v>
      </c>
      <c r="M4897" s="10">
        <f>SUMIFS(Table2[Household waste (%)], Table2[Country], "Australia", Table2[Year], 2020)</f>
        <v>1412.17</v>
      </c>
      <c r="N4897" s="10">
        <f>COUNTIFS(Table2[Year], "USA")</f>
        <v>0</v>
      </c>
    </row>
    <row r="4898" spans="1:14" x14ac:dyDescent="0.35">
      <c r="A4898" s="8" t="s">
        <v>34</v>
      </c>
      <c r="B4898" s="9">
        <v>2021</v>
      </c>
      <c r="C4898" s="8" t="s">
        <v>11</v>
      </c>
      <c r="D4898" s="9">
        <v>45549.05</v>
      </c>
      <c r="E4898" s="10">
        <v>39531.64</v>
      </c>
      <c r="F4898" s="10">
        <f>IFERROR(Table2[[#This Row],[Economic loss ($ million)]]*1000000 / Table2[[#This Row],[Total Waste (tons)]], NA())</f>
        <v>867891.6464778079</v>
      </c>
      <c r="G4898" s="10" t="str">
        <f t="shared" si="76"/>
        <v>Low</v>
      </c>
      <c r="H4898" s="10">
        <v>122.17</v>
      </c>
      <c r="I4898" s="10">
        <f>IFERROR(Table2[[#This Row],[Total Waste (tons)]] / (Table2[[#This Row],[Population (million)]]*1000), NA())</f>
        <v>6.7130003537110183E-2</v>
      </c>
      <c r="J4898" s="10">
        <v>678.52</v>
      </c>
      <c r="K4898" s="10">
        <f>IFERROR(Table2[[#This Row],[Total Waste (tons)]] * Table2[[#This Row],[Household waste (%)]], NA())</f>
        <v>1627012.0660000001</v>
      </c>
      <c r="L4898" s="10">
        <v>35.72</v>
      </c>
      <c r="M4898" s="10">
        <f>SUMIFS(Table2[Household waste (%)], Table2[Country], "Australia", Table2[Year], 2020)</f>
        <v>1412.17</v>
      </c>
      <c r="N4898" s="10">
        <f>COUNTIFS(Table2[Year], "USA")</f>
        <v>0</v>
      </c>
    </row>
    <row r="4899" spans="1:14" x14ac:dyDescent="0.35">
      <c r="A4899" s="11" t="s">
        <v>28</v>
      </c>
      <c r="B4899" s="12">
        <v>2020</v>
      </c>
      <c r="C4899" s="11" t="s">
        <v>9</v>
      </c>
      <c r="D4899" s="12">
        <v>13664.52</v>
      </c>
      <c r="E4899" s="13">
        <v>13738.79</v>
      </c>
      <c r="F4899" s="13">
        <f>IFERROR(Table2[[#This Row],[Economic loss ($ million)]]*1000000 / Table2[[#This Row],[Total Waste (tons)]], NA())</f>
        <v>1005435.2439749072</v>
      </c>
      <c r="G4899" s="13" t="str">
        <f t="shared" si="76"/>
        <v>Medium</v>
      </c>
      <c r="H4899" s="13">
        <v>32.01</v>
      </c>
      <c r="I4899" s="13">
        <f>IFERROR(Table2[[#This Row],[Total Waste (tons)]] / (Table2[[#This Row],[Population (million)]]*1000), NA())</f>
        <v>1.1712311859293037E-2</v>
      </c>
      <c r="J4899" s="13">
        <v>1166.68</v>
      </c>
      <c r="K4899" s="13">
        <f>IFERROR(Table2[[#This Row],[Total Waste (tons)]] * Table2[[#This Row],[Household waste (%)]], NA())</f>
        <v>882318.05639999988</v>
      </c>
      <c r="L4899" s="13">
        <v>64.569999999999993</v>
      </c>
      <c r="M4899" s="10">
        <f>SUMIFS(Table2[Household waste (%)], Table2[Country], "Australia", Table2[Year], 2020)</f>
        <v>1412.17</v>
      </c>
      <c r="N4899" s="10">
        <f>COUNTIFS(Table2[Year], "USA")</f>
        <v>0</v>
      </c>
    </row>
    <row r="4900" spans="1:14" x14ac:dyDescent="0.35">
      <c r="A4900" s="8" t="s">
        <v>31</v>
      </c>
      <c r="B4900" s="9">
        <v>2024</v>
      </c>
      <c r="C4900" s="8" t="s">
        <v>11</v>
      </c>
      <c r="D4900" s="9">
        <v>10996.23</v>
      </c>
      <c r="E4900" s="10">
        <v>11939.82</v>
      </c>
      <c r="F4900" s="10">
        <f>IFERROR(Table2[[#This Row],[Economic loss ($ million)]]*1000000 / Table2[[#This Row],[Total Waste (tons)]], NA())</f>
        <v>1085810.3186273843</v>
      </c>
      <c r="G4900" s="10" t="str">
        <f t="shared" si="76"/>
        <v>Medium</v>
      </c>
      <c r="H4900" s="10">
        <v>150.33000000000001</v>
      </c>
      <c r="I4900" s="10">
        <f>IFERROR(Table2[[#This Row],[Total Waste (tons)]] / (Table2[[#This Row],[Population (million)]]*1000), NA())</f>
        <v>1.7496825624134803E-2</v>
      </c>
      <c r="J4900" s="10">
        <v>628.47</v>
      </c>
      <c r="K4900" s="10">
        <f>IFERROR(Table2[[#This Row],[Total Waste (tons)]] * Table2[[#This Row],[Household waste (%)]], NA())</f>
        <v>711676.00559999992</v>
      </c>
      <c r="L4900" s="10">
        <v>64.72</v>
      </c>
      <c r="M4900" s="10">
        <f>SUMIFS(Table2[Household waste (%)], Table2[Country], "Australia", Table2[Year], 2020)</f>
        <v>1412.17</v>
      </c>
      <c r="N4900" s="10">
        <f>COUNTIFS(Table2[Year], "USA")</f>
        <v>0</v>
      </c>
    </row>
    <row r="4901" spans="1:14" x14ac:dyDescent="0.35">
      <c r="A4901" s="11" t="s">
        <v>31</v>
      </c>
      <c r="B4901" s="12">
        <v>2021</v>
      </c>
      <c r="C4901" s="11" t="s">
        <v>9</v>
      </c>
      <c r="D4901" s="12">
        <v>21033.18</v>
      </c>
      <c r="E4901" s="13">
        <v>19354.7</v>
      </c>
      <c r="F4901" s="13">
        <f>IFERROR(Table2[[#This Row],[Economic loss ($ million)]]*1000000 / Table2[[#This Row],[Total Waste (tons)]], NA())</f>
        <v>920198.46737393015</v>
      </c>
      <c r="G4901" s="13" t="str">
        <f t="shared" si="76"/>
        <v>Low</v>
      </c>
      <c r="H4901" s="13">
        <v>142.30000000000001</v>
      </c>
      <c r="I4901" s="13">
        <f>IFERROR(Table2[[#This Row],[Total Waste (tons)]] / (Table2[[#This Row],[Population (million)]]*1000), NA())</f>
        <v>4.5987231344425741E-2</v>
      </c>
      <c r="J4901" s="13">
        <v>457.37</v>
      </c>
      <c r="K4901" s="13">
        <f>IFERROR(Table2[[#This Row],[Total Waste (tons)]] * Table2[[#This Row],[Household waste (%)]], NA())</f>
        <v>728799.68700000003</v>
      </c>
      <c r="L4901" s="13">
        <v>34.65</v>
      </c>
      <c r="M4901" s="10">
        <f>SUMIFS(Table2[Household waste (%)], Table2[Country], "Australia", Table2[Year], 2020)</f>
        <v>1412.17</v>
      </c>
      <c r="N4901" s="10">
        <f>COUNTIFS(Table2[Year], "USA")</f>
        <v>0</v>
      </c>
    </row>
    <row r="4902" spans="1:14" x14ac:dyDescent="0.35">
      <c r="A4902" s="8" t="s">
        <v>33</v>
      </c>
      <c r="B4902" s="9">
        <v>2019</v>
      </c>
      <c r="C4902" s="8" t="s">
        <v>20</v>
      </c>
      <c r="D4902" s="9">
        <v>40916.949999999997</v>
      </c>
      <c r="E4902" s="10">
        <v>36728.449999999997</v>
      </c>
      <c r="F4902" s="10">
        <f>IFERROR(Table2[[#This Row],[Economic loss ($ million)]]*1000000 / Table2[[#This Row],[Total Waste (tons)]], NA())</f>
        <v>897634.110069299</v>
      </c>
      <c r="G4902" s="10" t="str">
        <f t="shared" si="76"/>
        <v>Low</v>
      </c>
      <c r="H4902" s="10">
        <v>104.19</v>
      </c>
      <c r="I4902" s="10">
        <f>IFERROR(Table2[[#This Row],[Total Waste (tons)]] / (Table2[[#This Row],[Population (million)]]*1000), NA())</f>
        <v>0.2281275089206066</v>
      </c>
      <c r="J4902" s="10">
        <v>179.36</v>
      </c>
      <c r="K4902" s="10">
        <f>IFERROR(Table2[[#This Row],[Total Waste (tons)]] * Table2[[#This Row],[Household waste (%)]], NA())</f>
        <v>1517200.5059999998</v>
      </c>
      <c r="L4902" s="10">
        <v>37.08</v>
      </c>
      <c r="M4902" s="10">
        <f>SUMIFS(Table2[Household waste (%)], Table2[Country], "Australia", Table2[Year], 2020)</f>
        <v>1412.17</v>
      </c>
      <c r="N4902" s="10">
        <f>COUNTIFS(Table2[Year], "USA")</f>
        <v>0</v>
      </c>
    </row>
    <row r="4903" spans="1:14" x14ac:dyDescent="0.35">
      <c r="A4903" s="11" t="s">
        <v>31</v>
      </c>
      <c r="B4903" s="12">
        <v>2021</v>
      </c>
      <c r="C4903" s="11" t="s">
        <v>11</v>
      </c>
      <c r="D4903" s="12">
        <v>23349.11</v>
      </c>
      <c r="E4903" s="13">
        <v>18721.66</v>
      </c>
      <c r="F4903" s="13">
        <f>IFERROR(Table2[[#This Row],[Economic loss ($ million)]]*1000000 / Table2[[#This Row],[Total Waste (tons)]], NA())</f>
        <v>801814.71584998316</v>
      </c>
      <c r="G4903" s="13" t="str">
        <f t="shared" si="76"/>
        <v>Low</v>
      </c>
      <c r="H4903" s="13">
        <v>91.48</v>
      </c>
      <c r="I4903" s="13">
        <f>IFERROR(Table2[[#This Row],[Total Waste (tons)]] / (Table2[[#This Row],[Population (million)]]*1000), NA())</f>
        <v>2.2212285241347818E-2</v>
      </c>
      <c r="J4903" s="13">
        <v>1051.18</v>
      </c>
      <c r="K4903" s="13">
        <f>IFERROR(Table2[[#This Row],[Total Waste (tons)]] * Table2[[#This Row],[Household waste (%)]], NA())</f>
        <v>982297.0577</v>
      </c>
      <c r="L4903" s="13">
        <v>42.07</v>
      </c>
      <c r="M4903" s="10">
        <f>SUMIFS(Table2[Household waste (%)], Table2[Country], "Australia", Table2[Year], 2020)</f>
        <v>1412.17</v>
      </c>
      <c r="N4903" s="10">
        <f>COUNTIFS(Table2[Year], "USA")</f>
        <v>0</v>
      </c>
    </row>
    <row r="4904" spans="1:14" x14ac:dyDescent="0.35">
      <c r="A4904" s="8" t="s">
        <v>16</v>
      </c>
      <c r="B4904" s="9">
        <v>2021</v>
      </c>
      <c r="C4904" s="8" t="s">
        <v>22</v>
      </c>
      <c r="D4904" s="9">
        <v>22533.71</v>
      </c>
      <c r="E4904" s="10">
        <v>20760.009999999998</v>
      </c>
      <c r="F4904" s="10">
        <f>IFERROR(Table2[[#This Row],[Economic loss ($ million)]]*1000000 / Table2[[#This Row],[Total Waste (tons)]], NA())</f>
        <v>921286.81872625509</v>
      </c>
      <c r="G4904" s="10" t="str">
        <f t="shared" si="76"/>
        <v>Low</v>
      </c>
      <c r="H4904" s="10">
        <v>44.11</v>
      </c>
      <c r="I4904" s="10">
        <f>IFERROR(Table2[[#This Row],[Total Waste (tons)]] / (Table2[[#This Row],[Population (million)]]*1000), NA())</f>
        <v>2.4321065072152485E-2</v>
      </c>
      <c r="J4904" s="10">
        <v>926.51</v>
      </c>
      <c r="K4904" s="10">
        <f>IFERROR(Table2[[#This Row],[Total Waste (tons)]] * Table2[[#This Row],[Household waste (%)]], NA())</f>
        <v>1448016.2046000001</v>
      </c>
      <c r="L4904" s="10">
        <v>64.260000000000005</v>
      </c>
      <c r="M4904" s="10">
        <f>SUMIFS(Table2[Household waste (%)], Table2[Country], "Australia", Table2[Year], 2020)</f>
        <v>1412.17</v>
      </c>
      <c r="N4904" s="10">
        <f>COUNTIFS(Table2[Year], "USA")</f>
        <v>0</v>
      </c>
    </row>
    <row r="4905" spans="1:14" x14ac:dyDescent="0.35">
      <c r="A4905" s="11" t="s">
        <v>32</v>
      </c>
      <c r="B4905" s="12">
        <v>2022</v>
      </c>
      <c r="C4905" s="11" t="s">
        <v>11</v>
      </c>
      <c r="D4905" s="12">
        <v>9703.0400000000009</v>
      </c>
      <c r="E4905" s="13">
        <v>10265.17</v>
      </c>
      <c r="F4905" s="13">
        <f>IFERROR(Table2[[#This Row],[Economic loss ($ million)]]*1000000 / Table2[[#This Row],[Total Waste (tons)]], NA())</f>
        <v>1057933.3899478926</v>
      </c>
      <c r="G4905" s="13" t="str">
        <f t="shared" si="76"/>
        <v>Medium</v>
      </c>
      <c r="H4905" s="13">
        <v>112.27</v>
      </c>
      <c r="I4905" s="13">
        <f>IFERROR(Table2[[#This Row],[Total Waste (tons)]] / (Table2[[#This Row],[Population (million)]]*1000), NA())</f>
        <v>1.8786864931846347E-2</v>
      </c>
      <c r="J4905" s="13">
        <v>516.48</v>
      </c>
      <c r="K4905" s="13">
        <f>IFERROR(Table2[[#This Row],[Total Waste (tons)]] * Table2[[#This Row],[Household waste (%)]], NA())</f>
        <v>558798.07360000012</v>
      </c>
      <c r="L4905" s="13">
        <v>57.59</v>
      </c>
      <c r="M4905" s="10">
        <f>SUMIFS(Table2[Household waste (%)], Table2[Country], "Australia", Table2[Year], 2020)</f>
        <v>1412.17</v>
      </c>
      <c r="N4905" s="10">
        <f>COUNTIFS(Table2[Year], "USA")</f>
        <v>0</v>
      </c>
    </row>
    <row r="4906" spans="1:14" x14ac:dyDescent="0.35">
      <c r="A4906" s="8" t="s">
        <v>14</v>
      </c>
      <c r="B4906" s="9">
        <v>2021</v>
      </c>
      <c r="C4906" s="8" t="s">
        <v>11</v>
      </c>
      <c r="D4906" s="9">
        <v>40051.760000000002</v>
      </c>
      <c r="E4906" s="10">
        <v>36062.019999999997</v>
      </c>
      <c r="F4906" s="10">
        <f>IFERROR(Table2[[#This Row],[Economic loss ($ million)]]*1000000 / Table2[[#This Row],[Total Waste (tons)]], NA())</f>
        <v>900385.40129072976</v>
      </c>
      <c r="G4906" s="10" t="str">
        <f t="shared" si="76"/>
        <v>Low</v>
      </c>
      <c r="H4906" s="10">
        <v>165.9</v>
      </c>
      <c r="I4906" s="10">
        <f>IFERROR(Table2[[#This Row],[Total Waste (tons)]] / (Table2[[#This Row],[Population (million)]]*1000), NA())</f>
        <v>4.286820079203682E-2</v>
      </c>
      <c r="J4906" s="10">
        <v>934.3</v>
      </c>
      <c r="K4906" s="10">
        <f>IFERROR(Table2[[#This Row],[Total Waste (tons)]] * Table2[[#This Row],[Household waste (%)]], NA())</f>
        <v>1874822.8856000002</v>
      </c>
      <c r="L4906" s="10">
        <v>46.81</v>
      </c>
      <c r="M4906" s="10">
        <f>SUMIFS(Table2[Household waste (%)], Table2[Country], "Australia", Table2[Year], 2020)</f>
        <v>1412.17</v>
      </c>
      <c r="N4906" s="10">
        <f>COUNTIFS(Table2[Year], "USA")</f>
        <v>0</v>
      </c>
    </row>
    <row r="4907" spans="1:14" x14ac:dyDescent="0.35">
      <c r="A4907" s="11" t="s">
        <v>14</v>
      </c>
      <c r="B4907" s="12">
        <v>2023</v>
      </c>
      <c r="C4907" s="11" t="s">
        <v>22</v>
      </c>
      <c r="D4907" s="12">
        <v>48056.639999999999</v>
      </c>
      <c r="E4907" s="13">
        <v>42840.51</v>
      </c>
      <c r="F4907" s="13">
        <f>IFERROR(Table2[[#This Row],[Economic loss ($ million)]]*1000000 / Table2[[#This Row],[Total Waste (tons)]], NA())</f>
        <v>891458.70372959913</v>
      </c>
      <c r="G4907" s="13" t="str">
        <f t="shared" si="76"/>
        <v>Low</v>
      </c>
      <c r="H4907" s="13">
        <v>41.67</v>
      </c>
      <c r="I4907" s="13">
        <f>IFERROR(Table2[[#This Row],[Total Waste (tons)]] / (Table2[[#This Row],[Population (million)]]*1000), NA())</f>
        <v>0.73695200122680582</v>
      </c>
      <c r="J4907" s="13">
        <v>65.209999999999994</v>
      </c>
      <c r="K4907" s="13">
        <f>IFERROR(Table2[[#This Row],[Total Waste (tons)]] * Table2[[#This Row],[Household waste (%)]], NA())</f>
        <v>2419171.2576000001</v>
      </c>
      <c r="L4907" s="13">
        <v>50.34</v>
      </c>
      <c r="M4907" s="10">
        <f>SUMIFS(Table2[Household waste (%)], Table2[Country], "Australia", Table2[Year], 2020)</f>
        <v>1412.17</v>
      </c>
      <c r="N4907" s="10">
        <f>COUNTIFS(Table2[Year], "USA")</f>
        <v>0</v>
      </c>
    </row>
    <row r="4908" spans="1:14" x14ac:dyDescent="0.35">
      <c r="A4908" s="8" t="s">
        <v>27</v>
      </c>
      <c r="B4908" s="9">
        <v>2021</v>
      </c>
      <c r="C4908" s="8" t="s">
        <v>9</v>
      </c>
      <c r="D4908" s="9">
        <v>4577.91</v>
      </c>
      <c r="E4908" s="10">
        <v>4783.99</v>
      </c>
      <c r="F4908" s="10">
        <f>IFERROR(Table2[[#This Row],[Economic loss ($ million)]]*1000000 / Table2[[#This Row],[Total Waste (tons)]], NA())</f>
        <v>1045016.1755036687</v>
      </c>
      <c r="G4908" s="10" t="str">
        <f t="shared" si="76"/>
        <v>Medium</v>
      </c>
      <c r="H4908" s="10">
        <v>74.87</v>
      </c>
      <c r="I4908" s="10">
        <f>IFERROR(Table2[[#This Row],[Total Waste (tons)]] / (Table2[[#This Row],[Population (million)]]*1000), NA())</f>
        <v>3.5562382990623714E-3</v>
      </c>
      <c r="J4908" s="10">
        <v>1287.29</v>
      </c>
      <c r="K4908" s="10">
        <f>IFERROR(Table2[[#This Row],[Total Waste (tons)]] * Table2[[#This Row],[Household waste (%)]], NA())</f>
        <v>304247.89859999996</v>
      </c>
      <c r="L4908" s="10">
        <v>66.459999999999994</v>
      </c>
      <c r="M4908" s="10">
        <f>SUMIFS(Table2[Household waste (%)], Table2[Country], "Australia", Table2[Year], 2020)</f>
        <v>1412.17</v>
      </c>
      <c r="N4908" s="10">
        <f>COUNTIFS(Table2[Year], "USA")</f>
        <v>0</v>
      </c>
    </row>
    <row r="4909" spans="1:14" x14ac:dyDescent="0.35">
      <c r="A4909" s="11" t="s">
        <v>35</v>
      </c>
      <c r="B4909" s="12">
        <v>2018</v>
      </c>
      <c r="C4909" s="11" t="s">
        <v>11</v>
      </c>
      <c r="D4909" s="12">
        <v>8292.42</v>
      </c>
      <c r="E4909" s="13">
        <v>7515.12</v>
      </c>
      <c r="F4909" s="13">
        <f>IFERROR(Table2[[#This Row],[Economic loss ($ million)]]*1000000 / Table2[[#This Row],[Total Waste (tons)]], NA())</f>
        <v>906263.792716722</v>
      </c>
      <c r="G4909" s="13" t="str">
        <f t="shared" si="76"/>
        <v>Low</v>
      </c>
      <c r="H4909" s="13">
        <v>33.090000000000003</v>
      </c>
      <c r="I4909" s="13">
        <f>IFERROR(Table2[[#This Row],[Total Waste (tons)]] / (Table2[[#This Row],[Population (million)]]*1000), NA())</f>
        <v>9.5015926851066759E-3</v>
      </c>
      <c r="J4909" s="13">
        <v>872.74</v>
      </c>
      <c r="K4909" s="13">
        <f>IFERROR(Table2[[#This Row],[Total Waste (tons)]] * Table2[[#This Row],[Household waste (%)]], NA())</f>
        <v>348779.18520000001</v>
      </c>
      <c r="L4909" s="13">
        <v>42.06</v>
      </c>
      <c r="M4909" s="10">
        <f>SUMIFS(Table2[Household waste (%)], Table2[Country], "Australia", Table2[Year], 2020)</f>
        <v>1412.17</v>
      </c>
      <c r="N4909" s="10">
        <f>COUNTIFS(Table2[Year], "USA")</f>
        <v>0</v>
      </c>
    </row>
    <row r="4910" spans="1:14" x14ac:dyDescent="0.35">
      <c r="A4910" s="8" t="s">
        <v>16</v>
      </c>
      <c r="B4910" s="9">
        <v>2020</v>
      </c>
      <c r="C4910" s="8" t="s">
        <v>9</v>
      </c>
      <c r="D4910" s="9">
        <v>18287.46</v>
      </c>
      <c r="E4910" s="10">
        <v>20891.53</v>
      </c>
      <c r="F4910" s="10">
        <f>IFERROR(Table2[[#This Row],[Economic loss ($ million)]]*1000000 / Table2[[#This Row],[Total Waste (tons)]], NA())</f>
        <v>1142396.4837106958</v>
      </c>
      <c r="G4910" s="10" t="str">
        <f t="shared" si="76"/>
        <v>High</v>
      </c>
      <c r="H4910" s="10">
        <v>48.07</v>
      </c>
      <c r="I4910" s="10">
        <f>IFERROR(Table2[[#This Row],[Total Waste (tons)]] / (Table2[[#This Row],[Population (million)]]*1000), NA())</f>
        <v>2.4425291501382375E-2</v>
      </c>
      <c r="J4910" s="10">
        <v>748.71</v>
      </c>
      <c r="K4910" s="10">
        <f>IFERROR(Table2[[#This Row],[Total Waste (tons)]] * Table2[[#This Row],[Household waste (%)]], NA())</f>
        <v>1084080.6288000001</v>
      </c>
      <c r="L4910" s="10">
        <v>59.28</v>
      </c>
      <c r="M4910" s="10">
        <f>SUMIFS(Table2[Household waste (%)], Table2[Country], "Australia", Table2[Year], 2020)</f>
        <v>1412.17</v>
      </c>
      <c r="N4910" s="10">
        <f>COUNTIFS(Table2[Year], "USA")</f>
        <v>0</v>
      </c>
    </row>
    <row r="4911" spans="1:14" x14ac:dyDescent="0.35">
      <c r="A4911" s="11" t="s">
        <v>26</v>
      </c>
      <c r="B4911" s="12">
        <v>2019</v>
      </c>
      <c r="C4911" s="11" t="s">
        <v>11</v>
      </c>
      <c r="D4911" s="12">
        <v>46077.87</v>
      </c>
      <c r="E4911" s="13">
        <v>40197.25</v>
      </c>
      <c r="F4911" s="13">
        <f>IFERROR(Table2[[#This Row],[Economic loss ($ million)]]*1000000 / Table2[[#This Row],[Total Waste (tons)]], NA())</f>
        <v>872376.47920791467</v>
      </c>
      <c r="G4911" s="13" t="str">
        <f t="shared" si="76"/>
        <v>Low</v>
      </c>
      <c r="H4911" s="13">
        <v>103.27</v>
      </c>
      <c r="I4911" s="13">
        <f>IFERROR(Table2[[#This Row],[Total Waste (tons)]] / (Table2[[#This Row],[Population (million)]]*1000), NA())</f>
        <v>7.2454037989810691E-2</v>
      </c>
      <c r="J4911" s="13">
        <v>635.96</v>
      </c>
      <c r="K4911" s="13">
        <f>IFERROR(Table2[[#This Row],[Total Waste (tons)]] * Table2[[#This Row],[Household waste (%)]], NA())</f>
        <v>3074776.2651000004</v>
      </c>
      <c r="L4911" s="13">
        <v>66.73</v>
      </c>
      <c r="M4911" s="10">
        <f>SUMIFS(Table2[Household waste (%)], Table2[Country], "Australia", Table2[Year], 2020)</f>
        <v>1412.17</v>
      </c>
      <c r="N4911" s="10">
        <f>COUNTIFS(Table2[Year], "USA")</f>
        <v>0</v>
      </c>
    </row>
    <row r="4912" spans="1:14" x14ac:dyDescent="0.35">
      <c r="A4912" s="8" t="s">
        <v>29</v>
      </c>
      <c r="B4912" s="9">
        <v>2021</v>
      </c>
      <c r="C4912" s="8" t="s">
        <v>15</v>
      </c>
      <c r="D4912" s="9">
        <v>2023.43</v>
      </c>
      <c r="E4912" s="10">
        <v>2269.7199999999998</v>
      </c>
      <c r="F4912" s="10">
        <f>IFERROR(Table2[[#This Row],[Economic loss ($ million)]]*1000000 / Table2[[#This Row],[Total Waste (tons)]], NA())</f>
        <v>1121719.0611980646</v>
      </c>
      <c r="G4912" s="10" t="str">
        <f t="shared" si="76"/>
        <v>High</v>
      </c>
      <c r="H4912" s="10">
        <v>86.01</v>
      </c>
      <c r="I4912" s="10">
        <f>IFERROR(Table2[[#This Row],[Total Waste (tons)]] / (Table2[[#This Row],[Population (million)]]*1000), NA())</f>
        <v>2.6942066229045446E-3</v>
      </c>
      <c r="J4912" s="10">
        <v>751.03</v>
      </c>
      <c r="K4912" s="10">
        <f>IFERROR(Table2[[#This Row],[Total Waste (tons)]] * Table2[[#This Row],[Household waste (%)]], NA())</f>
        <v>122134.23480000001</v>
      </c>
      <c r="L4912" s="10">
        <v>60.36</v>
      </c>
      <c r="M4912" s="10">
        <f>SUMIFS(Table2[Household waste (%)], Table2[Country], "Australia", Table2[Year], 2020)</f>
        <v>1412.17</v>
      </c>
      <c r="N4912" s="10">
        <f>COUNTIFS(Table2[Year], "USA")</f>
        <v>0</v>
      </c>
    </row>
    <row r="4913" spans="1:14" x14ac:dyDescent="0.35">
      <c r="A4913" s="11" t="s">
        <v>27</v>
      </c>
      <c r="B4913" s="12">
        <v>2020</v>
      </c>
      <c r="C4913" s="11" t="s">
        <v>13</v>
      </c>
      <c r="D4913" s="12">
        <v>24310.75</v>
      </c>
      <c r="E4913" s="13">
        <v>27198.959999999999</v>
      </c>
      <c r="F4913" s="13">
        <f>IFERROR(Table2[[#This Row],[Economic loss ($ million)]]*1000000 / Table2[[#This Row],[Total Waste (tons)]], NA())</f>
        <v>1118803.8213547505</v>
      </c>
      <c r="G4913" s="13" t="str">
        <f t="shared" si="76"/>
        <v>High</v>
      </c>
      <c r="H4913" s="13">
        <v>30.83</v>
      </c>
      <c r="I4913" s="13">
        <f>IFERROR(Table2[[#This Row],[Total Waste (tons)]] / (Table2[[#This Row],[Population (million)]]*1000), NA())</f>
        <v>3.5545150159370702E-2</v>
      </c>
      <c r="J4913" s="13">
        <v>683.94</v>
      </c>
      <c r="K4913" s="13">
        <f>IFERROR(Table2[[#This Row],[Total Waste (tons)]] * Table2[[#This Row],[Household waste (%)]], NA())</f>
        <v>829482.78999999992</v>
      </c>
      <c r="L4913" s="13">
        <v>34.119999999999997</v>
      </c>
      <c r="M4913" s="10">
        <f>SUMIFS(Table2[Household waste (%)], Table2[Country], "Australia", Table2[Year], 2020)</f>
        <v>1412.17</v>
      </c>
      <c r="N4913" s="10">
        <f>COUNTIFS(Table2[Year], "USA")</f>
        <v>0</v>
      </c>
    </row>
    <row r="4914" spans="1:14" x14ac:dyDescent="0.35">
      <c r="A4914" s="8" t="s">
        <v>31</v>
      </c>
      <c r="B4914" s="9">
        <v>2020</v>
      </c>
      <c r="C4914" s="8" t="s">
        <v>19</v>
      </c>
      <c r="D4914" s="9">
        <v>48812.37</v>
      </c>
      <c r="E4914" s="10">
        <v>51448.93</v>
      </c>
      <c r="F4914" s="10">
        <f>IFERROR(Table2[[#This Row],[Economic loss ($ million)]]*1000000 / Table2[[#This Row],[Total Waste (tons)]], NA())</f>
        <v>1054014.1771440313</v>
      </c>
      <c r="G4914" s="10" t="str">
        <f t="shared" si="76"/>
        <v>Medium</v>
      </c>
      <c r="H4914" s="10">
        <v>97.27</v>
      </c>
      <c r="I4914" s="10">
        <f>IFERROR(Table2[[#This Row],[Total Waste (tons)]] / (Table2[[#This Row],[Population (million)]]*1000), NA())</f>
        <v>0.11625037509824002</v>
      </c>
      <c r="J4914" s="10">
        <v>419.89</v>
      </c>
      <c r="K4914" s="10">
        <f>IFERROR(Table2[[#This Row],[Total Waste (tons)]] * Table2[[#This Row],[Household waste (%)]], NA())</f>
        <v>2572411.8990000002</v>
      </c>
      <c r="L4914" s="10">
        <v>52.7</v>
      </c>
      <c r="M4914" s="10">
        <f>SUMIFS(Table2[Household waste (%)], Table2[Country], "Australia", Table2[Year], 2020)</f>
        <v>1412.17</v>
      </c>
      <c r="N4914" s="10">
        <f>COUNTIFS(Table2[Year], "USA")</f>
        <v>0</v>
      </c>
    </row>
    <row r="4915" spans="1:14" x14ac:dyDescent="0.35">
      <c r="A4915" s="11" t="s">
        <v>28</v>
      </c>
      <c r="B4915" s="12">
        <v>2023</v>
      </c>
      <c r="C4915" s="11" t="s">
        <v>15</v>
      </c>
      <c r="D4915" s="12">
        <v>33360.769999999997</v>
      </c>
      <c r="E4915" s="13">
        <v>27292.27</v>
      </c>
      <c r="F4915" s="13">
        <f>IFERROR(Table2[[#This Row],[Economic loss ($ million)]]*1000000 / Table2[[#This Row],[Total Waste (tons)]], NA())</f>
        <v>818094.7262308395</v>
      </c>
      <c r="G4915" s="13" t="str">
        <f t="shared" si="76"/>
        <v>Low</v>
      </c>
      <c r="H4915" s="13">
        <v>169.06</v>
      </c>
      <c r="I4915" s="13">
        <f>IFERROR(Table2[[#This Row],[Total Waste (tons)]] / (Table2[[#This Row],[Population (million)]]*1000), NA())</f>
        <v>3.2207422210637084E-2</v>
      </c>
      <c r="J4915" s="13">
        <v>1035.81</v>
      </c>
      <c r="K4915" s="13">
        <f>IFERROR(Table2[[#This Row],[Total Waste (tons)]] * Table2[[#This Row],[Household waste (%)]], NA())</f>
        <v>1662700.7767999999</v>
      </c>
      <c r="L4915" s="13">
        <v>49.84</v>
      </c>
      <c r="M4915" s="10">
        <f>SUMIFS(Table2[Household waste (%)], Table2[Country], "Australia", Table2[Year], 2020)</f>
        <v>1412.17</v>
      </c>
      <c r="N4915" s="10">
        <f>COUNTIFS(Table2[Year], "USA")</f>
        <v>0</v>
      </c>
    </row>
    <row r="4916" spans="1:14" x14ac:dyDescent="0.35">
      <c r="A4916" s="8" t="s">
        <v>18</v>
      </c>
      <c r="B4916" s="9">
        <v>2021</v>
      </c>
      <c r="C4916" s="8" t="s">
        <v>13</v>
      </c>
      <c r="D4916" s="9">
        <v>26597.49</v>
      </c>
      <c r="E4916" s="10">
        <v>30591.08</v>
      </c>
      <c r="F4916" s="10">
        <f>IFERROR(Table2[[#This Row],[Economic loss ($ million)]]*1000000 / Table2[[#This Row],[Total Waste (tons)]], NA())</f>
        <v>1150149.1306134525</v>
      </c>
      <c r="G4916" s="10" t="str">
        <f t="shared" si="76"/>
        <v>High</v>
      </c>
      <c r="H4916" s="10">
        <v>35.58</v>
      </c>
      <c r="I4916" s="10">
        <f>IFERROR(Table2[[#This Row],[Total Waste (tons)]] / (Table2[[#This Row],[Population (million)]]*1000), NA())</f>
        <v>0.18727989015631602</v>
      </c>
      <c r="J4916" s="10">
        <v>142.02000000000001</v>
      </c>
      <c r="K4916" s="10">
        <f>IFERROR(Table2[[#This Row],[Total Waste (tons)]] * Table2[[#This Row],[Household waste (%)]], NA())</f>
        <v>1543186.3698000002</v>
      </c>
      <c r="L4916" s="10">
        <v>58.02</v>
      </c>
      <c r="M4916" s="10">
        <f>SUMIFS(Table2[Household waste (%)], Table2[Country], "Australia", Table2[Year], 2020)</f>
        <v>1412.17</v>
      </c>
      <c r="N4916" s="10">
        <f>COUNTIFS(Table2[Year], "USA")</f>
        <v>0</v>
      </c>
    </row>
    <row r="4917" spans="1:14" x14ac:dyDescent="0.35">
      <c r="A4917" s="11" t="s">
        <v>27</v>
      </c>
      <c r="B4917" s="12">
        <v>2022</v>
      </c>
      <c r="C4917" s="11" t="s">
        <v>19</v>
      </c>
      <c r="D4917" s="12">
        <v>30563.439999999999</v>
      </c>
      <c r="E4917" s="13">
        <v>33735.760000000002</v>
      </c>
      <c r="F4917" s="13">
        <f>IFERROR(Table2[[#This Row],[Economic loss ($ million)]]*1000000 / Table2[[#This Row],[Total Waste (tons)]], NA())</f>
        <v>1103794.5990372812</v>
      </c>
      <c r="G4917" s="13" t="str">
        <f t="shared" si="76"/>
        <v>High</v>
      </c>
      <c r="H4917" s="13">
        <v>93.44</v>
      </c>
      <c r="I4917" s="13">
        <f>IFERROR(Table2[[#This Row],[Total Waste (tons)]] / (Table2[[#This Row],[Population (million)]]*1000), NA())</f>
        <v>2.9505377174521657E-2</v>
      </c>
      <c r="J4917" s="13">
        <v>1035.8599999999999</v>
      </c>
      <c r="K4917" s="13">
        <f>IFERROR(Table2[[#This Row],[Total Waste (tons)]] * Table2[[#This Row],[Household waste (%)]], NA())</f>
        <v>1343263.1880000001</v>
      </c>
      <c r="L4917" s="13">
        <v>43.95</v>
      </c>
      <c r="M4917" s="10">
        <f>SUMIFS(Table2[Household waste (%)], Table2[Country], "Australia", Table2[Year], 2020)</f>
        <v>1412.17</v>
      </c>
      <c r="N4917" s="10">
        <f>COUNTIFS(Table2[Year], "USA")</f>
        <v>0</v>
      </c>
    </row>
    <row r="4918" spans="1:14" x14ac:dyDescent="0.35">
      <c r="A4918" s="8" t="s">
        <v>26</v>
      </c>
      <c r="B4918" s="9">
        <v>2024</v>
      </c>
      <c r="C4918" s="8" t="s">
        <v>19</v>
      </c>
      <c r="D4918" s="9">
        <v>7310.4</v>
      </c>
      <c r="E4918" s="10">
        <v>7589.49</v>
      </c>
      <c r="F4918" s="10">
        <f>IFERROR(Table2[[#This Row],[Economic loss ($ million)]]*1000000 / Table2[[#This Row],[Total Waste (tons)]], NA())</f>
        <v>1038177.1175311885</v>
      </c>
      <c r="G4918" s="10" t="str">
        <f t="shared" si="76"/>
        <v>Medium</v>
      </c>
      <c r="H4918" s="10">
        <v>21.95</v>
      </c>
      <c r="I4918" s="10">
        <f>IFERROR(Table2[[#This Row],[Total Waste (tons)]] / (Table2[[#This Row],[Population (million)]]*1000), NA())</f>
        <v>6.1460338812055993E-3</v>
      </c>
      <c r="J4918" s="10">
        <v>1189.45</v>
      </c>
      <c r="K4918" s="10">
        <f>IFERROR(Table2[[#This Row],[Total Waste (tons)]] * Table2[[#This Row],[Household waste (%)]], NA())</f>
        <v>379555.96799999999</v>
      </c>
      <c r="L4918" s="10">
        <v>51.92</v>
      </c>
      <c r="M4918" s="10">
        <f>SUMIFS(Table2[Household waste (%)], Table2[Country], "Australia", Table2[Year], 2020)</f>
        <v>1412.17</v>
      </c>
      <c r="N4918" s="10">
        <f>COUNTIFS(Table2[Year], "USA")</f>
        <v>0</v>
      </c>
    </row>
    <row r="4919" spans="1:14" x14ac:dyDescent="0.35">
      <c r="A4919" s="11" t="s">
        <v>35</v>
      </c>
      <c r="B4919" s="12">
        <v>2024</v>
      </c>
      <c r="C4919" s="11" t="s">
        <v>19</v>
      </c>
      <c r="D4919" s="12">
        <v>14383.99</v>
      </c>
      <c r="E4919" s="13">
        <v>12328.25</v>
      </c>
      <c r="F4919" s="13">
        <f>IFERROR(Table2[[#This Row],[Economic loss ($ million)]]*1000000 / Table2[[#This Row],[Total Waste (tons)]], NA())</f>
        <v>857081.38006213855</v>
      </c>
      <c r="G4919" s="13" t="str">
        <f t="shared" si="76"/>
        <v>Low</v>
      </c>
      <c r="H4919" s="13">
        <v>40.130000000000003</v>
      </c>
      <c r="I4919" s="13">
        <f>IFERROR(Table2[[#This Row],[Total Waste (tons)]] / (Table2[[#This Row],[Population (million)]]*1000), NA())</f>
        <v>2.6424642686556195E-2</v>
      </c>
      <c r="J4919" s="13">
        <v>544.34</v>
      </c>
      <c r="K4919" s="13">
        <f>IFERROR(Table2[[#This Row],[Total Waste (tons)]] * Table2[[#This Row],[Household waste (%)]], NA())</f>
        <v>437560.97580000001</v>
      </c>
      <c r="L4919" s="13">
        <v>30.42</v>
      </c>
      <c r="M4919" s="10">
        <f>SUMIFS(Table2[Household waste (%)], Table2[Country], "Australia", Table2[Year], 2020)</f>
        <v>1412.17</v>
      </c>
      <c r="N4919" s="10">
        <f>COUNTIFS(Table2[Year], "USA")</f>
        <v>0</v>
      </c>
    </row>
    <row r="4920" spans="1:14" x14ac:dyDescent="0.35">
      <c r="A4920" s="8" t="s">
        <v>12</v>
      </c>
      <c r="B4920" s="9">
        <v>2021</v>
      </c>
      <c r="C4920" s="8" t="s">
        <v>13</v>
      </c>
      <c r="D4920" s="9">
        <v>38712.730000000003</v>
      </c>
      <c r="E4920" s="10">
        <v>37409.74</v>
      </c>
      <c r="F4920" s="10">
        <f>IFERROR(Table2[[#This Row],[Economic loss ($ million)]]*1000000 / Table2[[#This Row],[Total Waste (tons)]], NA())</f>
        <v>966342.07920753711</v>
      </c>
      <c r="G4920" s="10" t="str">
        <f t="shared" si="76"/>
        <v>Medium</v>
      </c>
      <c r="H4920" s="10">
        <v>71.53</v>
      </c>
      <c r="I4920" s="10">
        <f>IFERROR(Table2[[#This Row],[Total Waste (tons)]] / (Table2[[#This Row],[Population (million)]]*1000), NA())</f>
        <v>3.5043976138102097E-2</v>
      </c>
      <c r="J4920" s="10">
        <v>1104.69</v>
      </c>
      <c r="K4920" s="10">
        <f>IFERROR(Table2[[#This Row],[Total Waste (tons)]] * Table2[[#This Row],[Household waste (%)]], NA())</f>
        <v>1853565.5124000004</v>
      </c>
      <c r="L4920" s="10">
        <v>47.88</v>
      </c>
      <c r="M4920" s="10">
        <f>SUMIFS(Table2[Household waste (%)], Table2[Country], "Australia", Table2[Year], 2020)</f>
        <v>1412.17</v>
      </c>
      <c r="N4920" s="10">
        <f>COUNTIFS(Table2[Year], "USA")</f>
        <v>0</v>
      </c>
    </row>
    <row r="4921" spans="1:14" x14ac:dyDescent="0.35">
      <c r="A4921" s="11" t="s">
        <v>14</v>
      </c>
      <c r="B4921" s="12">
        <v>2018</v>
      </c>
      <c r="C4921" s="11" t="s">
        <v>22</v>
      </c>
      <c r="D4921" s="12">
        <v>34613.71</v>
      </c>
      <c r="E4921" s="13">
        <v>33294.82</v>
      </c>
      <c r="F4921" s="13">
        <f>IFERROR(Table2[[#This Row],[Economic loss ($ million)]]*1000000 / Table2[[#This Row],[Total Waste (tons)]], NA())</f>
        <v>961896.88998954464</v>
      </c>
      <c r="G4921" s="13" t="str">
        <f t="shared" si="76"/>
        <v>Medium</v>
      </c>
      <c r="H4921" s="13">
        <v>129.22999999999999</v>
      </c>
      <c r="I4921" s="13">
        <f>IFERROR(Table2[[#This Row],[Total Waste (tons)]] / (Table2[[#This Row],[Population (million)]]*1000), NA())</f>
        <v>2.9144460535843592E-2</v>
      </c>
      <c r="J4921" s="13">
        <v>1187.6600000000001</v>
      </c>
      <c r="K4921" s="13">
        <f>IFERROR(Table2[[#This Row],[Total Waste (tons)]] * Table2[[#This Row],[Household waste (%)]], NA())</f>
        <v>1091716.4134</v>
      </c>
      <c r="L4921" s="13">
        <v>31.54</v>
      </c>
      <c r="M4921" s="10">
        <f>SUMIFS(Table2[Household waste (%)], Table2[Country], "Australia", Table2[Year], 2020)</f>
        <v>1412.17</v>
      </c>
      <c r="N4921" s="10">
        <f>COUNTIFS(Table2[Year], "USA")</f>
        <v>0</v>
      </c>
    </row>
    <row r="4922" spans="1:14" x14ac:dyDescent="0.35">
      <c r="A4922" s="8" t="s">
        <v>16</v>
      </c>
      <c r="B4922" s="9">
        <v>2020</v>
      </c>
      <c r="C4922" s="8" t="s">
        <v>25</v>
      </c>
      <c r="D4922" s="9">
        <v>28546.73</v>
      </c>
      <c r="E4922" s="10">
        <v>32013.46</v>
      </c>
      <c r="F4922" s="10">
        <f>IFERROR(Table2[[#This Row],[Economic loss ($ million)]]*1000000 / Table2[[#This Row],[Total Waste (tons)]], NA())</f>
        <v>1121440.5292655237</v>
      </c>
      <c r="G4922" s="10" t="str">
        <f t="shared" si="76"/>
        <v>High</v>
      </c>
      <c r="H4922" s="10">
        <v>152.26</v>
      </c>
      <c r="I4922" s="10">
        <f>IFERROR(Table2[[#This Row],[Total Waste (tons)]] / (Table2[[#This Row],[Population (million)]]*1000), NA())</f>
        <v>2.3092323248665263E-2</v>
      </c>
      <c r="J4922" s="10">
        <v>1236.2</v>
      </c>
      <c r="K4922" s="10">
        <f>IFERROR(Table2[[#This Row],[Total Waste (tons)]] * Table2[[#This Row],[Household waste (%)]], NA())</f>
        <v>1897215.6757999999</v>
      </c>
      <c r="L4922" s="10">
        <v>66.459999999999994</v>
      </c>
      <c r="M4922" s="10">
        <f>SUMIFS(Table2[Household waste (%)], Table2[Country], "Australia", Table2[Year], 2020)</f>
        <v>1412.17</v>
      </c>
      <c r="N4922" s="10">
        <f>COUNTIFS(Table2[Year], "USA")</f>
        <v>0</v>
      </c>
    </row>
    <row r="4923" spans="1:14" x14ac:dyDescent="0.35">
      <c r="A4923" s="11" t="s">
        <v>34</v>
      </c>
      <c r="B4923" s="12">
        <v>2024</v>
      </c>
      <c r="C4923" s="11" t="s">
        <v>15</v>
      </c>
      <c r="D4923" s="12">
        <v>45578.99</v>
      </c>
      <c r="E4923" s="13">
        <v>53724.37</v>
      </c>
      <c r="F4923" s="13">
        <f>IFERROR(Table2[[#This Row],[Economic loss ($ million)]]*1000000 / Table2[[#This Row],[Total Waste (tons)]], NA())</f>
        <v>1178709.0938171295</v>
      </c>
      <c r="G4923" s="13" t="str">
        <f t="shared" si="76"/>
        <v>High</v>
      </c>
      <c r="H4923" s="13">
        <v>135.47</v>
      </c>
      <c r="I4923" s="13">
        <f>IFERROR(Table2[[#This Row],[Total Waste (tons)]] / (Table2[[#This Row],[Population (million)]]*1000), NA())</f>
        <v>0.19457413020277481</v>
      </c>
      <c r="J4923" s="13">
        <v>234.25</v>
      </c>
      <c r="K4923" s="13">
        <f>IFERROR(Table2[[#This Row],[Total Waste (tons)]] * Table2[[#This Row],[Household waste (%)]], NA())</f>
        <v>1656340.4966000002</v>
      </c>
      <c r="L4923" s="13">
        <v>36.340000000000003</v>
      </c>
      <c r="M4923" s="10">
        <f>SUMIFS(Table2[Household waste (%)], Table2[Country], "Australia", Table2[Year], 2020)</f>
        <v>1412.17</v>
      </c>
      <c r="N4923" s="10">
        <f>COUNTIFS(Table2[Year], "USA")</f>
        <v>0</v>
      </c>
    </row>
    <row r="4924" spans="1:14" x14ac:dyDescent="0.35">
      <c r="A4924" s="8" t="s">
        <v>8</v>
      </c>
      <c r="B4924" s="9">
        <v>2018</v>
      </c>
      <c r="C4924" s="8" t="s">
        <v>13</v>
      </c>
      <c r="D4924" s="9">
        <v>1253.44</v>
      </c>
      <c r="E4924" s="10">
        <v>1330.44</v>
      </c>
      <c r="F4924" s="10">
        <f>IFERROR(Table2[[#This Row],[Economic loss ($ million)]]*1000000 / Table2[[#This Row],[Total Waste (tons)]], NA())</f>
        <v>1061430.9420474854</v>
      </c>
      <c r="G4924" s="10" t="str">
        <f t="shared" si="76"/>
        <v>Medium</v>
      </c>
      <c r="H4924" s="10">
        <v>76.06</v>
      </c>
      <c r="I4924" s="10">
        <f>IFERROR(Table2[[#This Row],[Total Waste (tons)]] / (Table2[[#This Row],[Population (million)]]*1000), NA())</f>
        <v>1.1979051186971981E-3</v>
      </c>
      <c r="J4924" s="10">
        <v>1046.3599999999999</v>
      </c>
      <c r="K4924" s="10">
        <f>IFERROR(Table2[[#This Row],[Total Waste (tons)]] * Table2[[#This Row],[Household waste (%)]], NA())</f>
        <v>87427.44</v>
      </c>
      <c r="L4924" s="10">
        <v>69.75</v>
      </c>
      <c r="M4924" s="10">
        <f>SUMIFS(Table2[Household waste (%)], Table2[Country], "Australia", Table2[Year], 2020)</f>
        <v>1412.17</v>
      </c>
      <c r="N4924" s="10">
        <f>COUNTIFS(Table2[Year], "USA")</f>
        <v>0</v>
      </c>
    </row>
    <row r="4925" spans="1:14" x14ac:dyDescent="0.35">
      <c r="A4925" s="11" t="s">
        <v>8</v>
      </c>
      <c r="B4925" s="12">
        <v>2020</v>
      </c>
      <c r="C4925" s="11" t="s">
        <v>22</v>
      </c>
      <c r="D4925" s="12">
        <v>29746.78</v>
      </c>
      <c r="E4925" s="13">
        <v>26264.07</v>
      </c>
      <c r="F4925" s="13">
        <f>IFERROR(Table2[[#This Row],[Economic loss ($ million)]]*1000000 / Table2[[#This Row],[Total Waste (tons)]], NA())</f>
        <v>882921.4456152902</v>
      </c>
      <c r="G4925" s="13" t="str">
        <f t="shared" si="76"/>
        <v>Low</v>
      </c>
      <c r="H4925" s="13">
        <v>146.32</v>
      </c>
      <c r="I4925" s="13">
        <f>IFERROR(Table2[[#This Row],[Total Waste (tons)]] / (Table2[[#This Row],[Population (million)]]*1000), NA())</f>
        <v>2.6329710209067252E-2</v>
      </c>
      <c r="J4925" s="13">
        <v>1129.78</v>
      </c>
      <c r="K4925" s="13">
        <f>IFERROR(Table2[[#This Row],[Total Waste (tons)]] * Table2[[#This Row],[Household waste (%)]], NA())</f>
        <v>1475142.8202</v>
      </c>
      <c r="L4925" s="13">
        <v>49.59</v>
      </c>
      <c r="M4925" s="10">
        <f>SUMIFS(Table2[Household waste (%)], Table2[Country], "Australia", Table2[Year], 2020)</f>
        <v>1412.17</v>
      </c>
      <c r="N4925" s="10">
        <f>COUNTIFS(Table2[Year], "USA")</f>
        <v>0</v>
      </c>
    </row>
    <row r="4926" spans="1:14" x14ac:dyDescent="0.35">
      <c r="A4926" s="8" t="s">
        <v>14</v>
      </c>
      <c r="B4926" s="9">
        <v>2022</v>
      </c>
      <c r="C4926" s="8" t="s">
        <v>9</v>
      </c>
      <c r="D4926" s="9">
        <v>1050.83</v>
      </c>
      <c r="E4926" s="10">
        <v>927.65</v>
      </c>
      <c r="F4926" s="10">
        <f>IFERROR(Table2[[#This Row],[Economic loss ($ million)]]*1000000 / Table2[[#This Row],[Total Waste (tons)]], NA())</f>
        <v>882778.37518913625</v>
      </c>
      <c r="G4926" s="10" t="str">
        <f t="shared" si="76"/>
        <v>Low</v>
      </c>
      <c r="H4926" s="10">
        <v>30.01</v>
      </c>
      <c r="I4926" s="10">
        <f>IFERROR(Table2[[#This Row],[Total Waste (tons)]] / (Table2[[#This Row],[Population (million)]]*1000), NA())</f>
        <v>9.8208411214953262E-3</v>
      </c>
      <c r="J4926" s="10">
        <v>107</v>
      </c>
      <c r="K4926" s="10">
        <f>IFERROR(Table2[[#This Row],[Total Waste (tons)]] * Table2[[#This Row],[Household waste (%)]], NA())</f>
        <v>51721.852599999998</v>
      </c>
      <c r="L4926" s="10">
        <v>49.22</v>
      </c>
      <c r="M4926" s="10">
        <f>SUMIFS(Table2[Household waste (%)], Table2[Country], "Australia", Table2[Year], 2020)</f>
        <v>1412.17</v>
      </c>
      <c r="N4926" s="10">
        <f>COUNTIFS(Table2[Year], "USA")</f>
        <v>0</v>
      </c>
    </row>
    <row r="4927" spans="1:14" x14ac:dyDescent="0.35">
      <c r="A4927" s="11" t="s">
        <v>17</v>
      </c>
      <c r="B4927" s="12">
        <v>2018</v>
      </c>
      <c r="C4927" s="11" t="s">
        <v>19</v>
      </c>
      <c r="D4927" s="12">
        <v>3235.89</v>
      </c>
      <c r="E4927" s="13">
        <v>3766.53</v>
      </c>
      <c r="F4927" s="13">
        <f>IFERROR(Table2[[#This Row],[Economic loss ($ million)]]*1000000 / Table2[[#This Row],[Total Waste (tons)]], NA())</f>
        <v>1163985.7967977899</v>
      </c>
      <c r="G4927" s="13" t="str">
        <f t="shared" si="76"/>
        <v>High</v>
      </c>
      <c r="H4927" s="13">
        <v>171.14</v>
      </c>
      <c r="I4927" s="13">
        <f>IFERROR(Table2[[#This Row],[Total Waste (tons)]] / (Table2[[#This Row],[Population (million)]]*1000), NA())</f>
        <v>6.3453800298062593E-3</v>
      </c>
      <c r="J4927" s="13">
        <v>509.96</v>
      </c>
      <c r="K4927" s="13">
        <f>IFERROR(Table2[[#This Row],[Total Waste (tons)]] * Table2[[#This Row],[Household waste (%)]], NA())</f>
        <v>132250.82429999998</v>
      </c>
      <c r="L4927" s="13">
        <v>40.869999999999997</v>
      </c>
      <c r="M4927" s="10">
        <f>SUMIFS(Table2[Household waste (%)], Table2[Country], "Australia", Table2[Year], 2020)</f>
        <v>1412.17</v>
      </c>
      <c r="N4927" s="10">
        <f>COUNTIFS(Table2[Year], "USA")</f>
        <v>0</v>
      </c>
    </row>
    <row r="4928" spans="1:14" x14ac:dyDescent="0.35">
      <c r="A4928" s="8" t="s">
        <v>32</v>
      </c>
      <c r="B4928" s="9">
        <v>2020</v>
      </c>
      <c r="C4928" s="8" t="s">
        <v>11</v>
      </c>
      <c r="D4928" s="9">
        <v>26023.48</v>
      </c>
      <c r="E4928" s="10">
        <v>21343.200000000001</v>
      </c>
      <c r="F4928" s="10">
        <f>IFERROR(Table2[[#This Row],[Economic loss ($ million)]]*1000000 / Table2[[#This Row],[Total Waste (tons)]], NA())</f>
        <v>820151.64766587713</v>
      </c>
      <c r="G4928" s="10" t="str">
        <f t="shared" si="76"/>
        <v>Low</v>
      </c>
      <c r="H4928" s="10">
        <v>177.97</v>
      </c>
      <c r="I4928" s="10">
        <f>IFERROR(Table2[[#This Row],[Total Waste (tons)]] / (Table2[[#This Row],[Population (million)]]*1000), NA())</f>
        <v>3.5196353701750116E-2</v>
      </c>
      <c r="J4928" s="10">
        <v>739.38</v>
      </c>
      <c r="K4928" s="10">
        <f>IFERROR(Table2[[#This Row],[Total Waste (tons)]] * Table2[[#This Row],[Household waste (%)]], NA())</f>
        <v>1296750.0083999999</v>
      </c>
      <c r="L4928" s="10">
        <v>49.83</v>
      </c>
      <c r="M4928" s="10">
        <f>SUMIFS(Table2[Household waste (%)], Table2[Country], "Australia", Table2[Year], 2020)</f>
        <v>1412.17</v>
      </c>
      <c r="N4928" s="10">
        <f>COUNTIFS(Table2[Year], "USA")</f>
        <v>0</v>
      </c>
    </row>
    <row r="4929" spans="1:14" x14ac:dyDescent="0.35">
      <c r="A4929" s="11" t="s">
        <v>29</v>
      </c>
      <c r="B4929" s="12">
        <v>2021</v>
      </c>
      <c r="C4929" s="11" t="s">
        <v>20</v>
      </c>
      <c r="D4929" s="12">
        <v>24719.7</v>
      </c>
      <c r="E4929" s="13">
        <v>27456.45</v>
      </c>
      <c r="F4929" s="13">
        <f>IFERROR(Table2[[#This Row],[Economic loss ($ million)]]*1000000 / Table2[[#This Row],[Total Waste (tons)]], NA())</f>
        <v>1110711.2950399884</v>
      </c>
      <c r="G4929" s="13" t="str">
        <f t="shared" si="76"/>
        <v>High</v>
      </c>
      <c r="H4929" s="13">
        <v>34.14</v>
      </c>
      <c r="I4929" s="13">
        <f>IFERROR(Table2[[#This Row],[Total Waste (tons)]] / (Table2[[#This Row],[Population (million)]]*1000), NA())</f>
        <v>2.1189343482397718E-2</v>
      </c>
      <c r="J4929" s="13">
        <v>1166.6099999999999</v>
      </c>
      <c r="K4929" s="13">
        <f>IFERROR(Table2[[#This Row],[Total Waste (tons)]] * Table2[[#This Row],[Household waste (%)]], NA())</f>
        <v>918089.65800000005</v>
      </c>
      <c r="L4929" s="13">
        <v>37.14</v>
      </c>
      <c r="M4929" s="10">
        <f>SUMIFS(Table2[Household waste (%)], Table2[Country], "Australia", Table2[Year], 2020)</f>
        <v>1412.17</v>
      </c>
      <c r="N4929" s="10">
        <f>COUNTIFS(Table2[Year], "USA")</f>
        <v>0</v>
      </c>
    </row>
    <row r="4930" spans="1:14" x14ac:dyDescent="0.35">
      <c r="A4930" s="8" t="s">
        <v>30</v>
      </c>
      <c r="B4930" s="9">
        <v>2024</v>
      </c>
      <c r="C4930" s="8" t="s">
        <v>9</v>
      </c>
      <c r="D4930" s="9">
        <v>5026.34</v>
      </c>
      <c r="E4930" s="10">
        <v>4505.63</v>
      </c>
      <c r="F4930" s="10">
        <f>IFERROR(Table2[[#This Row],[Economic loss ($ million)]]*1000000 / Table2[[#This Row],[Total Waste (tons)]], NA())</f>
        <v>896403.74507096608</v>
      </c>
      <c r="G4930" s="10" t="str">
        <f t="shared" ref="G4930:G4993" si="77">IF(F4930&gt;1100000,"High",IF(F4930&gt;=950000,"Medium","Low"))</f>
        <v>Low</v>
      </c>
      <c r="H4930" s="10">
        <v>180.57</v>
      </c>
      <c r="I4930" s="10">
        <f>IFERROR(Table2[[#This Row],[Total Waste (tons)]] / (Table2[[#This Row],[Population (million)]]*1000), NA())</f>
        <v>8.0923815043791869E-3</v>
      </c>
      <c r="J4930" s="10">
        <v>621.12</v>
      </c>
      <c r="K4930" s="10">
        <f>IFERROR(Table2[[#This Row],[Total Waste (tons)]] * Table2[[#This Row],[Household waste (%)]], NA())</f>
        <v>295398.00180000003</v>
      </c>
      <c r="L4930" s="10">
        <v>58.77</v>
      </c>
      <c r="M4930" s="10">
        <f>SUMIFS(Table2[Household waste (%)], Table2[Country], "Australia", Table2[Year], 2020)</f>
        <v>1412.17</v>
      </c>
      <c r="N4930" s="10">
        <f>COUNTIFS(Table2[Year], "USA")</f>
        <v>0</v>
      </c>
    </row>
    <row r="4931" spans="1:14" x14ac:dyDescent="0.35">
      <c r="A4931" s="11" t="s">
        <v>14</v>
      </c>
      <c r="B4931" s="12">
        <v>2019</v>
      </c>
      <c r="C4931" s="11" t="s">
        <v>9</v>
      </c>
      <c r="D4931" s="12">
        <v>28422.69</v>
      </c>
      <c r="E4931" s="13">
        <v>24747.99</v>
      </c>
      <c r="F4931" s="13">
        <f>IFERROR(Table2[[#This Row],[Economic loss ($ million)]]*1000000 / Table2[[#This Row],[Total Waste (tons)]], NA())</f>
        <v>870712.44839950057</v>
      </c>
      <c r="G4931" s="13" t="str">
        <f t="shared" si="77"/>
        <v>Low</v>
      </c>
      <c r="H4931" s="13">
        <v>66.73</v>
      </c>
      <c r="I4931" s="13">
        <f>IFERROR(Table2[[#This Row],[Total Waste (tons)]] / (Table2[[#This Row],[Population (million)]]*1000), NA())</f>
        <v>0.1070574786244303</v>
      </c>
      <c r="J4931" s="13">
        <v>265.49</v>
      </c>
      <c r="K4931" s="13">
        <f>IFERROR(Table2[[#This Row],[Total Waste (tons)]] * Table2[[#This Row],[Household waste (%)]], NA())</f>
        <v>1183520.8115999999</v>
      </c>
      <c r="L4931" s="13">
        <v>41.64</v>
      </c>
      <c r="M4931" s="10">
        <f>SUMIFS(Table2[Household waste (%)], Table2[Country], "Australia", Table2[Year], 2020)</f>
        <v>1412.17</v>
      </c>
      <c r="N4931" s="10">
        <f>COUNTIFS(Table2[Year], "USA")</f>
        <v>0</v>
      </c>
    </row>
    <row r="4932" spans="1:14" x14ac:dyDescent="0.35">
      <c r="A4932" s="8" t="s">
        <v>10</v>
      </c>
      <c r="B4932" s="9">
        <v>2019</v>
      </c>
      <c r="C4932" s="8" t="s">
        <v>15</v>
      </c>
      <c r="D4932" s="9">
        <v>6059.1</v>
      </c>
      <c r="E4932" s="10">
        <v>5024.8599999999997</v>
      </c>
      <c r="F4932" s="10">
        <f>IFERROR(Table2[[#This Row],[Economic loss ($ million)]]*1000000 / Table2[[#This Row],[Total Waste (tons)]], NA())</f>
        <v>829307.98303378385</v>
      </c>
      <c r="G4932" s="10" t="str">
        <f t="shared" si="77"/>
        <v>Low</v>
      </c>
      <c r="H4932" s="10">
        <v>30.99</v>
      </c>
      <c r="I4932" s="10">
        <f>IFERROR(Table2[[#This Row],[Total Waste (tons)]] / (Table2[[#This Row],[Population (million)]]*1000), NA())</f>
        <v>2.8898268707969667E-2</v>
      </c>
      <c r="J4932" s="10">
        <v>209.67</v>
      </c>
      <c r="K4932" s="10">
        <f>IFERROR(Table2[[#This Row],[Total Waste (tons)]] * Table2[[#This Row],[Household waste (%)]], NA())</f>
        <v>232124.12100000001</v>
      </c>
      <c r="L4932" s="10">
        <v>38.31</v>
      </c>
      <c r="M4932" s="10">
        <f>SUMIFS(Table2[Household waste (%)], Table2[Country], "Australia", Table2[Year], 2020)</f>
        <v>1412.17</v>
      </c>
      <c r="N4932" s="10">
        <f>COUNTIFS(Table2[Year], "USA")</f>
        <v>0</v>
      </c>
    </row>
    <row r="4933" spans="1:14" x14ac:dyDescent="0.35">
      <c r="A4933" s="11" t="s">
        <v>16</v>
      </c>
      <c r="B4933" s="12">
        <v>2018</v>
      </c>
      <c r="C4933" s="11" t="s">
        <v>13</v>
      </c>
      <c r="D4933" s="12">
        <v>22968.7</v>
      </c>
      <c r="E4933" s="13">
        <v>26508.6</v>
      </c>
      <c r="F4933" s="13">
        <f>IFERROR(Table2[[#This Row],[Economic loss ($ million)]]*1000000 / Table2[[#This Row],[Total Waste (tons)]], NA())</f>
        <v>1154118.4307339988</v>
      </c>
      <c r="G4933" s="13" t="str">
        <f t="shared" si="77"/>
        <v>High</v>
      </c>
      <c r="H4933" s="13">
        <v>74.55</v>
      </c>
      <c r="I4933" s="13">
        <f>IFERROR(Table2[[#This Row],[Total Waste (tons)]] / (Table2[[#This Row],[Population (million)]]*1000), NA())</f>
        <v>2.4015788373065665E-2</v>
      </c>
      <c r="J4933" s="13">
        <v>956.4</v>
      </c>
      <c r="K4933" s="13">
        <f>IFERROR(Table2[[#This Row],[Total Waste (tons)]] * Table2[[#This Row],[Household waste (%)]], NA())</f>
        <v>737524.95700000005</v>
      </c>
      <c r="L4933" s="13">
        <v>32.11</v>
      </c>
      <c r="M4933" s="10">
        <f>SUMIFS(Table2[Household waste (%)], Table2[Country], "Australia", Table2[Year], 2020)</f>
        <v>1412.17</v>
      </c>
      <c r="N4933" s="10">
        <f>COUNTIFS(Table2[Year], "USA")</f>
        <v>0</v>
      </c>
    </row>
    <row r="4934" spans="1:14" x14ac:dyDescent="0.35">
      <c r="A4934" s="8" t="s">
        <v>10</v>
      </c>
      <c r="B4934" s="9">
        <v>2021</v>
      </c>
      <c r="C4934" s="8" t="s">
        <v>13</v>
      </c>
      <c r="D4934" s="9">
        <v>6642.26</v>
      </c>
      <c r="E4934" s="10">
        <v>6676.68</v>
      </c>
      <c r="F4934" s="10">
        <f>IFERROR(Table2[[#This Row],[Economic loss ($ million)]]*1000000 / Table2[[#This Row],[Total Waste (tons)]], NA())</f>
        <v>1005181.9711965505</v>
      </c>
      <c r="G4934" s="10" t="str">
        <f t="shared" si="77"/>
        <v>Medium</v>
      </c>
      <c r="H4934" s="10">
        <v>150.02000000000001</v>
      </c>
      <c r="I4934" s="10">
        <f>IFERROR(Table2[[#This Row],[Total Waste (tons)]] / (Table2[[#This Row],[Population (million)]]*1000), NA())</f>
        <v>5.9149568996224268E-3</v>
      </c>
      <c r="J4934" s="10">
        <v>1122.96</v>
      </c>
      <c r="K4934" s="10">
        <f>IFERROR(Table2[[#This Row],[Total Waste (tons)]] * Table2[[#This Row],[Household waste (%)]], NA())</f>
        <v>340615.09280000004</v>
      </c>
      <c r="L4934" s="10">
        <v>51.28</v>
      </c>
      <c r="M4934" s="10">
        <f>SUMIFS(Table2[Household waste (%)], Table2[Country], "Australia", Table2[Year], 2020)</f>
        <v>1412.17</v>
      </c>
      <c r="N4934" s="10">
        <f>COUNTIFS(Table2[Year], "USA")</f>
        <v>0</v>
      </c>
    </row>
    <row r="4935" spans="1:14" x14ac:dyDescent="0.35">
      <c r="A4935" s="11" t="s">
        <v>30</v>
      </c>
      <c r="B4935" s="12">
        <v>2023</v>
      </c>
      <c r="C4935" s="11" t="s">
        <v>15</v>
      </c>
      <c r="D4935" s="12">
        <v>26355.09</v>
      </c>
      <c r="E4935" s="13">
        <v>23707.1</v>
      </c>
      <c r="F4935" s="13">
        <f>IFERROR(Table2[[#This Row],[Economic loss ($ million)]]*1000000 / Table2[[#This Row],[Total Waste (tons)]], NA())</f>
        <v>899526.42924004432</v>
      </c>
      <c r="G4935" s="13" t="str">
        <f t="shared" si="77"/>
        <v>Low</v>
      </c>
      <c r="H4935" s="13">
        <v>166.17</v>
      </c>
      <c r="I4935" s="13">
        <f>IFERROR(Table2[[#This Row],[Total Waste (tons)]] / (Table2[[#This Row],[Population (million)]]*1000), NA())</f>
        <v>5.0079979477824652E-2</v>
      </c>
      <c r="J4935" s="13">
        <v>526.26</v>
      </c>
      <c r="K4935" s="13">
        <f>IFERROR(Table2[[#This Row],[Total Waste (tons)]] * Table2[[#This Row],[Household waste (%)]], NA())</f>
        <v>1331459.1468</v>
      </c>
      <c r="L4935" s="13">
        <v>50.52</v>
      </c>
      <c r="M4935" s="10">
        <f>SUMIFS(Table2[Household waste (%)], Table2[Country], "Australia", Table2[Year], 2020)</f>
        <v>1412.17</v>
      </c>
      <c r="N4935" s="10">
        <f>COUNTIFS(Table2[Year], "USA")</f>
        <v>0</v>
      </c>
    </row>
    <row r="4936" spans="1:14" x14ac:dyDescent="0.35">
      <c r="A4936" s="8" t="s">
        <v>16</v>
      </c>
      <c r="B4936" s="9">
        <v>2021</v>
      </c>
      <c r="C4936" s="8" t="s">
        <v>11</v>
      </c>
      <c r="D4936" s="9">
        <v>39691.839999999997</v>
      </c>
      <c r="E4936" s="10">
        <v>40555.879999999997</v>
      </c>
      <c r="F4936" s="10">
        <f>IFERROR(Table2[[#This Row],[Economic loss ($ million)]]*1000000 / Table2[[#This Row],[Total Waste (tons)]], NA())</f>
        <v>1021768.7061118861</v>
      </c>
      <c r="G4936" s="10" t="str">
        <f t="shared" si="77"/>
        <v>Medium</v>
      </c>
      <c r="H4936" s="10">
        <v>29.57</v>
      </c>
      <c r="I4936" s="10">
        <f>IFERROR(Table2[[#This Row],[Total Waste (tons)]] / (Table2[[#This Row],[Population (million)]]*1000), NA())</f>
        <v>3.7710170538216709E-2</v>
      </c>
      <c r="J4936" s="10">
        <v>1052.55</v>
      </c>
      <c r="K4936" s="10">
        <f>IFERROR(Table2[[#This Row],[Total Waste (tons)]] * Table2[[#This Row],[Household waste (%)]], NA())</f>
        <v>1336424.2527999999</v>
      </c>
      <c r="L4936" s="10">
        <v>33.67</v>
      </c>
      <c r="M4936" s="10">
        <f>SUMIFS(Table2[Household waste (%)], Table2[Country], "Australia", Table2[Year], 2020)</f>
        <v>1412.17</v>
      </c>
      <c r="N4936" s="10">
        <f>COUNTIFS(Table2[Year], "USA")</f>
        <v>0</v>
      </c>
    </row>
    <row r="4937" spans="1:14" x14ac:dyDescent="0.35">
      <c r="A4937" s="11" t="s">
        <v>14</v>
      </c>
      <c r="B4937" s="12">
        <v>2022</v>
      </c>
      <c r="C4937" s="11" t="s">
        <v>13</v>
      </c>
      <c r="D4937" s="12">
        <v>10423.98</v>
      </c>
      <c r="E4937" s="13">
        <v>10154.950000000001</v>
      </c>
      <c r="F4937" s="13">
        <f>IFERROR(Table2[[#This Row],[Economic loss ($ million)]]*1000000 / Table2[[#This Row],[Total Waste (tons)]], NA())</f>
        <v>974191.2398143512</v>
      </c>
      <c r="G4937" s="13" t="str">
        <f t="shared" si="77"/>
        <v>Medium</v>
      </c>
      <c r="H4937" s="13">
        <v>110.85</v>
      </c>
      <c r="I4937" s="13">
        <f>IFERROR(Table2[[#This Row],[Total Waste (tons)]] / (Table2[[#This Row],[Population (million)]]*1000), NA())</f>
        <v>1.1521137968765542E-2</v>
      </c>
      <c r="J4937" s="13">
        <v>904.77</v>
      </c>
      <c r="K4937" s="13">
        <f>IFERROR(Table2[[#This Row],[Total Waste (tons)]] * Table2[[#This Row],[Household waste (%)]], NA())</f>
        <v>691839.55260000005</v>
      </c>
      <c r="L4937" s="13">
        <v>66.37</v>
      </c>
      <c r="M4937" s="10">
        <f>SUMIFS(Table2[Household waste (%)], Table2[Country], "Australia", Table2[Year], 2020)</f>
        <v>1412.17</v>
      </c>
      <c r="N4937" s="10">
        <f>COUNTIFS(Table2[Year], "USA")</f>
        <v>0</v>
      </c>
    </row>
    <row r="4938" spans="1:14" x14ac:dyDescent="0.35">
      <c r="A4938" s="8" t="s">
        <v>16</v>
      </c>
      <c r="B4938" s="9">
        <v>2022</v>
      </c>
      <c r="C4938" s="8" t="s">
        <v>13</v>
      </c>
      <c r="D4938" s="9">
        <v>13987.54</v>
      </c>
      <c r="E4938" s="10">
        <v>16784.34</v>
      </c>
      <c r="F4938" s="10">
        <f>IFERROR(Table2[[#This Row],[Economic loss ($ million)]]*1000000 / Table2[[#This Row],[Total Waste (tons)]], NA())</f>
        <v>1199949.3835227638</v>
      </c>
      <c r="G4938" s="10" t="str">
        <f t="shared" si="77"/>
        <v>High</v>
      </c>
      <c r="H4938" s="10">
        <v>160.47</v>
      </c>
      <c r="I4938" s="10">
        <f>IFERROR(Table2[[#This Row],[Total Waste (tons)]] / (Table2[[#This Row],[Population (million)]]*1000), NA())</f>
        <v>0.28031142284569138</v>
      </c>
      <c r="J4938" s="10">
        <v>49.9</v>
      </c>
      <c r="K4938" s="10">
        <f>IFERROR(Table2[[#This Row],[Total Waste (tons)]] * Table2[[#This Row],[Household waste (%)]], NA())</f>
        <v>940662.06500000006</v>
      </c>
      <c r="L4938" s="10">
        <v>67.25</v>
      </c>
      <c r="M4938" s="10">
        <f>SUMIFS(Table2[Household waste (%)], Table2[Country], "Australia", Table2[Year], 2020)</f>
        <v>1412.17</v>
      </c>
      <c r="N4938" s="10">
        <f>COUNTIFS(Table2[Year], "USA")</f>
        <v>0</v>
      </c>
    </row>
    <row r="4939" spans="1:14" x14ac:dyDescent="0.35">
      <c r="A4939" s="11" t="s">
        <v>26</v>
      </c>
      <c r="B4939" s="12">
        <v>2023</v>
      </c>
      <c r="C4939" s="11" t="s">
        <v>22</v>
      </c>
      <c r="D4939" s="12">
        <v>49354.39</v>
      </c>
      <c r="E4939" s="13">
        <v>40732.129999999997</v>
      </c>
      <c r="F4939" s="13">
        <f>IFERROR(Table2[[#This Row],[Economic loss ($ million)]]*1000000 / Table2[[#This Row],[Total Waste (tons)]], NA())</f>
        <v>825299.02608460968</v>
      </c>
      <c r="G4939" s="13" t="str">
        <f t="shared" si="77"/>
        <v>Low</v>
      </c>
      <c r="H4939" s="13">
        <v>145.56</v>
      </c>
      <c r="I4939" s="13">
        <f>IFERROR(Table2[[#This Row],[Total Waste (tons)]] / (Table2[[#This Row],[Population (million)]]*1000), NA())</f>
        <v>4.9677292400603923E-2</v>
      </c>
      <c r="J4939" s="13">
        <v>993.5</v>
      </c>
      <c r="K4939" s="13">
        <f>IFERROR(Table2[[#This Row],[Total Waste (tons)]] * Table2[[#This Row],[Household waste (%)]], NA())</f>
        <v>1552195.5655</v>
      </c>
      <c r="L4939" s="13">
        <v>31.45</v>
      </c>
      <c r="M4939" s="10">
        <f>SUMIFS(Table2[Household waste (%)], Table2[Country], "Australia", Table2[Year], 2020)</f>
        <v>1412.17</v>
      </c>
      <c r="N4939" s="10">
        <f>COUNTIFS(Table2[Year], "USA")</f>
        <v>0</v>
      </c>
    </row>
    <row r="4940" spans="1:14" x14ac:dyDescent="0.35">
      <c r="A4940" s="8" t="s">
        <v>32</v>
      </c>
      <c r="B4940" s="9">
        <v>2023</v>
      </c>
      <c r="C4940" s="8" t="s">
        <v>19</v>
      </c>
      <c r="D4940" s="9">
        <v>16354.7</v>
      </c>
      <c r="E4940" s="10">
        <v>14218.16</v>
      </c>
      <c r="F4940" s="10">
        <f>IFERROR(Table2[[#This Row],[Economic loss ($ million)]]*1000000 / Table2[[#This Row],[Total Waste (tons)]], NA())</f>
        <v>869362.3239802625</v>
      </c>
      <c r="G4940" s="10" t="str">
        <f t="shared" si="77"/>
        <v>Low</v>
      </c>
      <c r="H4940" s="10">
        <v>29.29</v>
      </c>
      <c r="I4940" s="10">
        <f>IFERROR(Table2[[#This Row],[Total Waste (tons)]] / (Table2[[#This Row],[Population (million)]]*1000), NA())</f>
        <v>1.2617809529687694E-2</v>
      </c>
      <c r="J4940" s="10">
        <v>1296.1600000000001</v>
      </c>
      <c r="K4940" s="10">
        <f>IFERROR(Table2[[#This Row],[Total Waste (tons)]] * Table2[[#This Row],[Household waste (%)]], NA())</f>
        <v>1001561.8280000001</v>
      </c>
      <c r="L4940" s="10">
        <v>61.24</v>
      </c>
      <c r="M4940" s="10">
        <f>SUMIFS(Table2[Household waste (%)], Table2[Country], "Australia", Table2[Year], 2020)</f>
        <v>1412.17</v>
      </c>
      <c r="N4940" s="10">
        <f>COUNTIFS(Table2[Year], "USA")</f>
        <v>0</v>
      </c>
    </row>
    <row r="4941" spans="1:14" x14ac:dyDescent="0.35">
      <c r="A4941" s="11" t="s">
        <v>29</v>
      </c>
      <c r="B4941" s="12">
        <v>2024</v>
      </c>
      <c r="C4941" s="11" t="s">
        <v>20</v>
      </c>
      <c r="D4941" s="12">
        <v>4773.8999999999996</v>
      </c>
      <c r="E4941" s="13">
        <v>5048.74</v>
      </c>
      <c r="F4941" s="13">
        <f>IFERROR(Table2[[#This Row],[Economic loss ($ million)]]*1000000 / Table2[[#This Row],[Total Waste (tons)]], NA())</f>
        <v>1057571.3776995749</v>
      </c>
      <c r="G4941" s="13" t="str">
        <f t="shared" si="77"/>
        <v>Medium</v>
      </c>
      <c r="H4941" s="13">
        <v>137.16</v>
      </c>
      <c r="I4941" s="13">
        <f>IFERROR(Table2[[#This Row],[Total Waste (tons)]] / (Table2[[#This Row],[Population (million)]]*1000), NA())</f>
        <v>3.458370460522026E-3</v>
      </c>
      <c r="J4941" s="13">
        <v>1380.39</v>
      </c>
      <c r="K4941" s="13">
        <f>IFERROR(Table2[[#This Row],[Total Waste (tons)]] * Table2[[#This Row],[Household waste (%)]], NA())</f>
        <v>221843.13299999997</v>
      </c>
      <c r="L4941" s="13">
        <v>46.47</v>
      </c>
      <c r="M4941" s="10">
        <f>SUMIFS(Table2[Household waste (%)], Table2[Country], "Australia", Table2[Year], 2020)</f>
        <v>1412.17</v>
      </c>
      <c r="N4941" s="10">
        <f>COUNTIFS(Table2[Year], "USA")</f>
        <v>0</v>
      </c>
    </row>
    <row r="4942" spans="1:14" x14ac:dyDescent="0.35">
      <c r="A4942" s="8" t="s">
        <v>34</v>
      </c>
      <c r="B4942" s="9">
        <v>2020</v>
      </c>
      <c r="C4942" s="8" t="s">
        <v>19</v>
      </c>
      <c r="D4942" s="9">
        <v>4959.9399999999996</v>
      </c>
      <c r="E4942" s="10">
        <v>4521.22</v>
      </c>
      <c r="F4942" s="10">
        <f>IFERROR(Table2[[#This Row],[Economic loss ($ million)]]*1000000 / Table2[[#This Row],[Total Waste (tons)]], NA())</f>
        <v>911547.31710464251</v>
      </c>
      <c r="G4942" s="10" t="str">
        <f t="shared" si="77"/>
        <v>Low</v>
      </c>
      <c r="H4942" s="10">
        <v>103.89</v>
      </c>
      <c r="I4942" s="10">
        <f>IFERROR(Table2[[#This Row],[Total Waste (tons)]] / (Table2[[#This Row],[Population (million)]]*1000), NA())</f>
        <v>6.7012632574478138E-3</v>
      </c>
      <c r="J4942" s="10">
        <v>740.15</v>
      </c>
      <c r="K4942" s="10">
        <f>IFERROR(Table2[[#This Row],[Total Waste (tons)]] * Table2[[#This Row],[Household waste (%)]], NA())</f>
        <v>263025.61819999997</v>
      </c>
      <c r="L4942" s="10">
        <v>53.03</v>
      </c>
      <c r="M4942" s="10">
        <f>SUMIFS(Table2[Household waste (%)], Table2[Country], "Australia", Table2[Year], 2020)</f>
        <v>1412.17</v>
      </c>
      <c r="N4942" s="10">
        <f>COUNTIFS(Table2[Year], "USA")</f>
        <v>0</v>
      </c>
    </row>
    <row r="4943" spans="1:14" x14ac:dyDescent="0.35">
      <c r="A4943" s="11" t="s">
        <v>8</v>
      </c>
      <c r="B4943" s="12">
        <v>2020</v>
      </c>
      <c r="C4943" s="11" t="s">
        <v>9</v>
      </c>
      <c r="D4943" s="12">
        <v>33225.07</v>
      </c>
      <c r="E4943" s="13">
        <v>30909.64</v>
      </c>
      <c r="F4943" s="13">
        <f>IFERROR(Table2[[#This Row],[Economic loss ($ million)]]*1000000 / Table2[[#This Row],[Total Waste (tons)]], NA())</f>
        <v>930310.75630540436</v>
      </c>
      <c r="G4943" s="13" t="str">
        <f t="shared" si="77"/>
        <v>Low</v>
      </c>
      <c r="H4943" s="13">
        <v>160.74</v>
      </c>
      <c r="I4943" s="13">
        <f>IFERROR(Table2[[#This Row],[Total Waste (tons)]] / (Table2[[#This Row],[Population (million)]]*1000), NA())</f>
        <v>2.744694015794865E-2</v>
      </c>
      <c r="J4943" s="13">
        <v>1210.52</v>
      </c>
      <c r="K4943" s="13">
        <f>IFERROR(Table2[[#This Row],[Total Waste (tons)]] * Table2[[#This Row],[Household waste (%)]], NA())</f>
        <v>1058550.7301999999</v>
      </c>
      <c r="L4943" s="13">
        <v>31.86</v>
      </c>
      <c r="M4943" s="10">
        <f>SUMIFS(Table2[Household waste (%)], Table2[Country], "Australia", Table2[Year], 2020)</f>
        <v>1412.17</v>
      </c>
      <c r="N4943" s="10">
        <f>COUNTIFS(Table2[Year], "USA")</f>
        <v>0</v>
      </c>
    </row>
    <row r="4944" spans="1:14" x14ac:dyDescent="0.35">
      <c r="A4944" s="8" t="s">
        <v>32</v>
      </c>
      <c r="B4944" s="9">
        <v>2020</v>
      </c>
      <c r="C4944" s="8" t="s">
        <v>11</v>
      </c>
      <c r="D4944" s="9">
        <v>9796.08</v>
      </c>
      <c r="E4944" s="10">
        <v>9485.67</v>
      </c>
      <c r="F4944" s="10">
        <f>IFERROR(Table2[[#This Row],[Economic loss ($ million)]]*1000000 / Table2[[#This Row],[Total Waste (tons)]], NA())</f>
        <v>968312.83533821697</v>
      </c>
      <c r="G4944" s="10" t="str">
        <f t="shared" si="77"/>
        <v>Medium</v>
      </c>
      <c r="H4944" s="10">
        <v>148.85</v>
      </c>
      <c r="I4944" s="10">
        <f>IFERROR(Table2[[#This Row],[Total Waste (tons)]] / (Table2[[#This Row],[Population (million)]]*1000), NA())</f>
        <v>1.6059410810013278E-2</v>
      </c>
      <c r="J4944" s="10">
        <v>609.99</v>
      </c>
      <c r="K4944" s="10">
        <f>IFERROR(Table2[[#This Row],[Total Waste (tons)]] * Table2[[#This Row],[Household waste (%)]], NA())</f>
        <v>549560.08799999999</v>
      </c>
      <c r="L4944" s="10">
        <v>56.1</v>
      </c>
      <c r="M4944" s="10">
        <f>SUMIFS(Table2[Household waste (%)], Table2[Country], "Australia", Table2[Year], 2020)</f>
        <v>1412.17</v>
      </c>
      <c r="N4944" s="10">
        <f>COUNTIFS(Table2[Year], "USA")</f>
        <v>0</v>
      </c>
    </row>
    <row r="4945" spans="1:14" x14ac:dyDescent="0.35">
      <c r="A4945" s="11" t="s">
        <v>33</v>
      </c>
      <c r="B4945" s="12">
        <v>2019</v>
      </c>
      <c r="C4945" s="11" t="s">
        <v>22</v>
      </c>
      <c r="D4945" s="12">
        <v>4326.7299999999996</v>
      </c>
      <c r="E4945" s="13">
        <v>3500.66</v>
      </c>
      <c r="F4945" s="13">
        <f>IFERROR(Table2[[#This Row],[Economic loss ($ million)]]*1000000 / Table2[[#This Row],[Total Waste (tons)]], NA())</f>
        <v>809077.52505934052</v>
      </c>
      <c r="G4945" s="13" t="str">
        <f t="shared" si="77"/>
        <v>Low</v>
      </c>
      <c r="H4945" s="13">
        <v>36.28</v>
      </c>
      <c r="I4945" s="13">
        <f>IFERROR(Table2[[#This Row],[Total Waste (tons)]] / (Table2[[#This Row],[Population (million)]]*1000), NA())</f>
        <v>1.0167861255375648E-2</v>
      </c>
      <c r="J4945" s="13">
        <v>425.53</v>
      </c>
      <c r="K4945" s="13">
        <f>IFERROR(Table2[[#This Row],[Total Waste (tons)]] * Table2[[#This Row],[Household waste (%)]], NA())</f>
        <v>156151.6857</v>
      </c>
      <c r="L4945" s="13">
        <v>36.090000000000003</v>
      </c>
      <c r="M4945" s="10">
        <f>SUMIFS(Table2[Household waste (%)], Table2[Country], "Australia", Table2[Year], 2020)</f>
        <v>1412.17</v>
      </c>
      <c r="N4945" s="10">
        <f>COUNTIFS(Table2[Year], "USA")</f>
        <v>0</v>
      </c>
    </row>
    <row r="4946" spans="1:14" x14ac:dyDescent="0.35">
      <c r="A4946" s="8" t="s">
        <v>23</v>
      </c>
      <c r="B4946" s="9">
        <v>2020</v>
      </c>
      <c r="C4946" s="8" t="s">
        <v>22</v>
      </c>
      <c r="D4946" s="9">
        <v>8894.5</v>
      </c>
      <c r="E4946" s="10">
        <v>7220.35</v>
      </c>
      <c r="F4946" s="10">
        <f>IFERROR(Table2[[#This Row],[Economic loss ($ million)]]*1000000 / Table2[[#This Row],[Total Waste (tons)]], NA())</f>
        <v>811776.94080611609</v>
      </c>
      <c r="G4946" s="10" t="str">
        <f t="shared" si="77"/>
        <v>Low</v>
      </c>
      <c r="H4946" s="10">
        <v>122.53</v>
      </c>
      <c r="I4946" s="10">
        <f>IFERROR(Table2[[#This Row],[Total Waste (tons)]] / (Table2[[#This Row],[Population (million)]]*1000), NA())</f>
        <v>3.2657144955206344E-2</v>
      </c>
      <c r="J4946" s="10">
        <v>272.36</v>
      </c>
      <c r="K4946" s="10">
        <f>IFERROR(Table2[[#This Row],[Total Waste (tons)]] * Table2[[#This Row],[Household waste (%)]], NA())</f>
        <v>387177.58500000002</v>
      </c>
      <c r="L4946" s="10">
        <v>43.53</v>
      </c>
      <c r="M4946" s="10">
        <f>SUMIFS(Table2[Household waste (%)], Table2[Country], "Australia", Table2[Year], 2020)</f>
        <v>1412.17</v>
      </c>
      <c r="N4946" s="10">
        <f>COUNTIFS(Table2[Year], "USA")</f>
        <v>0</v>
      </c>
    </row>
    <row r="4947" spans="1:14" x14ac:dyDescent="0.35">
      <c r="A4947" s="11" t="s">
        <v>33</v>
      </c>
      <c r="B4947" s="12">
        <v>2018</v>
      </c>
      <c r="C4947" s="11" t="s">
        <v>20</v>
      </c>
      <c r="D4947" s="12">
        <v>10396.75</v>
      </c>
      <c r="E4947" s="13">
        <v>9029.24</v>
      </c>
      <c r="F4947" s="13">
        <f>IFERROR(Table2[[#This Row],[Economic loss ($ million)]]*1000000 / Table2[[#This Row],[Total Waste (tons)]], NA())</f>
        <v>868467.54995551496</v>
      </c>
      <c r="G4947" s="13" t="str">
        <f t="shared" si="77"/>
        <v>Low</v>
      </c>
      <c r="H4947" s="13">
        <v>50.44</v>
      </c>
      <c r="I4947" s="13">
        <f>IFERROR(Table2[[#This Row],[Total Waste (tons)]] / (Table2[[#This Row],[Population (million)]]*1000), NA())</f>
        <v>1.496645889415118E-2</v>
      </c>
      <c r="J4947" s="13">
        <v>694.67</v>
      </c>
      <c r="K4947" s="13">
        <f>IFERROR(Table2[[#This Row],[Total Waste (tons)]] * Table2[[#This Row],[Household waste (%)]], NA())</f>
        <v>495405.13750000001</v>
      </c>
      <c r="L4947" s="13">
        <v>47.65</v>
      </c>
      <c r="M4947" s="10">
        <f>SUMIFS(Table2[Household waste (%)], Table2[Country], "Australia", Table2[Year], 2020)</f>
        <v>1412.17</v>
      </c>
      <c r="N4947" s="10">
        <f>COUNTIFS(Table2[Year], "USA")</f>
        <v>0</v>
      </c>
    </row>
    <row r="4948" spans="1:14" x14ac:dyDescent="0.35">
      <c r="A4948" s="8" t="s">
        <v>24</v>
      </c>
      <c r="B4948" s="9">
        <v>2021</v>
      </c>
      <c r="C4948" s="8" t="s">
        <v>25</v>
      </c>
      <c r="D4948" s="9">
        <v>33635.620000000003</v>
      </c>
      <c r="E4948" s="10">
        <v>37867.07</v>
      </c>
      <c r="F4948" s="10">
        <f>IFERROR(Table2[[#This Row],[Economic loss ($ million)]]*1000000 / Table2[[#This Row],[Total Waste (tons)]], NA())</f>
        <v>1125802.6461233655</v>
      </c>
      <c r="G4948" s="10" t="str">
        <f t="shared" si="77"/>
        <v>High</v>
      </c>
      <c r="H4948" s="10">
        <v>41.41</v>
      </c>
      <c r="I4948" s="10">
        <f>IFERROR(Table2[[#This Row],[Total Waste (tons)]] / (Table2[[#This Row],[Population (million)]]*1000), NA())</f>
        <v>0.2232996083117573</v>
      </c>
      <c r="J4948" s="10">
        <v>150.63</v>
      </c>
      <c r="K4948" s="10">
        <f>IFERROR(Table2[[#This Row],[Total Waste (tons)]] * Table2[[#This Row],[Household waste (%)]], NA())</f>
        <v>2127452.9650000003</v>
      </c>
      <c r="L4948" s="10">
        <v>63.25</v>
      </c>
      <c r="M4948" s="10">
        <f>SUMIFS(Table2[Household waste (%)], Table2[Country], "Australia", Table2[Year], 2020)</f>
        <v>1412.17</v>
      </c>
      <c r="N4948" s="10">
        <f>COUNTIFS(Table2[Year], "USA")</f>
        <v>0</v>
      </c>
    </row>
    <row r="4949" spans="1:14" x14ac:dyDescent="0.35">
      <c r="A4949" s="11" t="s">
        <v>23</v>
      </c>
      <c r="B4949" s="12">
        <v>2020</v>
      </c>
      <c r="C4949" s="11" t="s">
        <v>19</v>
      </c>
      <c r="D4949" s="12">
        <v>44111.09</v>
      </c>
      <c r="E4949" s="13">
        <v>41739.25</v>
      </c>
      <c r="F4949" s="13">
        <f>IFERROR(Table2[[#This Row],[Economic loss ($ million)]]*1000000 / Table2[[#This Row],[Total Waste (tons)]], NA())</f>
        <v>946230.30172231072</v>
      </c>
      <c r="G4949" s="13" t="str">
        <f t="shared" si="77"/>
        <v>Low</v>
      </c>
      <c r="H4949" s="13">
        <v>145.05000000000001</v>
      </c>
      <c r="I4949" s="13">
        <f>IFERROR(Table2[[#This Row],[Total Waste (tons)]] / (Table2[[#This Row],[Population (million)]]*1000), NA())</f>
        <v>6.146944719276487E-2</v>
      </c>
      <c r="J4949" s="13">
        <v>717.61</v>
      </c>
      <c r="K4949" s="13">
        <f>IFERROR(Table2[[#This Row],[Total Waste (tons)]] * Table2[[#This Row],[Household waste (%)]], NA())</f>
        <v>1440227.0884999998</v>
      </c>
      <c r="L4949" s="13">
        <v>32.65</v>
      </c>
      <c r="M4949" s="10">
        <f>SUMIFS(Table2[Household waste (%)], Table2[Country], "Australia", Table2[Year], 2020)</f>
        <v>1412.17</v>
      </c>
      <c r="N4949" s="10">
        <f>COUNTIFS(Table2[Year], "USA")</f>
        <v>0</v>
      </c>
    </row>
    <row r="4950" spans="1:14" x14ac:dyDescent="0.35">
      <c r="A4950" s="8" t="s">
        <v>34</v>
      </c>
      <c r="B4950" s="9">
        <v>2022</v>
      </c>
      <c r="C4950" s="8" t="s">
        <v>11</v>
      </c>
      <c r="D4950" s="9">
        <v>24389.200000000001</v>
      </c>
      <c r="E4950" s="10">
        <v>22916.51</v>
      </c>
      <c r="F4950" s="10">
        <f>IFERROR(Table2[[#This Row],[Economic loss ($ million)]]*1000000 / Table2[[#This Row],[Total Waste (tons)]], NA())</f>
        <v>939617.12561297626</v>
      </c>
      <c r="G4950" s="10" t="str">
        <f t="shared" si="77"/>
        <v>Low</v>
      </c>
      <c r="H4950" s="10">
        <v>42.54</v>
      </c>
      <c r="I4950" s="10">
        <f>IFERROR(Table2[[#This Row],[Total Waste (tons)]] / (Table2[[#This Row],[Population (million)]]*1000), NA())</f>
        <v>3.3523291135760726E-2</v>
      </c>
      <c r="J4950" s="10">
        <v>727.53</v>
      </c>
      <c r="K4950" s="10">
        <f>IFERROR(Table2[[#This Row],[Total Waste (tons)]] * Table2[[#This Row],[Household waste (%)]], NA())</f>
        <v>1706756.2160000002</v>
      </c>
      <c r="L4950" s="10">
        <v>69.98</v>
      </c>
      <c r="M4950" s="10">
        <f>SUMIFS(Table2[Household waste (%)], Table2[Country], "Australia", Table2[Year], 2020)</f>
        <v>1412.17</v>
      </c>
      <c r="N4950" s="10">
        <f>COUNTIFS(Table2[Year], "USA")</f>
        <v>0</v>
      </c>
    </row>
    <row r="4951" spans="1:14" x14ac:dyDescent="0.35">
      <c r="A4951" s="11" t="s">
        <v>28</v>
      </c>
      <c r="B4951" s="12">
        <v>2018</v>
      </c>
      <c r="C4951" s="11" t="s">
        <v>19</v>
      </c>
      <c r="D4951" s="12">
        <v>15536.9</v>
      </c>
      <c r="E4951" s="13">
        <v>16808.189999999999</v>
      </c>
      <c r="F4951" s="13">
        <f>IFERROR(Table2[[#This Row],[Economic loss ($ million)]]*1000000 / Table2[[#This Row],[Total Waste (tons)]], NA())</f>
        <v>1081823.9159677927</v>
      </c>
      <c r="G4951" s="13" t="str">
        <f t="shared" si="77"/>
        <v>Medium</v>
      </c>
      <c r="H4951" s="13">
        <v>133.63</v>
      </c>
      <c r="I4951" s="13">
        <f>IFERROR(Table2[[#This Row],[Total Waste (tons)]] / (Table2[[#This Row],[Population (million)]]*1000), NA())</f>
        <v>1.9077257434738832E-2</v>
      </c>
      <c r="J4951" s="13">
        <v>814.42</v>
      </c>
      <c r="K4951" s="13">
        <f>IFERROR(Table2[[#This Row],[Total Waste (tons)]] * Table2[[#This Row],[Household waste (%)]], NA())</f>
        <v>769076.54999999993</v>
      </c>
      <c r="L4951" s="13">
        <v>49.5</v>
      </c>
      <c r="M4951" s="10">
        <f>SUMIFS(Table2[Household waste (%)], Table2[Country], "Australia", Table2[Year], 2020)</f>
        <v>1412.17</v>
      </c>
      <c r="N4951" s="10">
        <f>COUNTIFS(Table2[Year], "USA")</f>
        <v>0</v>
      </c>
    </row>
    <row r="4952" spans="1:14" x14ac:dyDescent="0.35">
      <c r="A4952" s="8" t="s">
        <v>31</v>
      </c>
      <c r="B4952" s="9">
        <v>2019</v>
      </c>
      <c r="C4952" s="8" t="s">
        <v>11</v>
      </c>
      <c r="D4952" s="9">
        <v>38634.33</v>
      </c>
      <c r="E4952" s="10">
        <v>40979.199999999997</v>
      </c>
      <c r="F4952" s="10">
        <f>IFERROR(Table2[[#This Row],[Economic loss ($ million)]]*1000000 / Table2[[#This Row],[Total Waste (tons)]], NA())</f>
        <v>1060693.9475849587</v>
      </c>
      <c r="G4952" s="10" t="str">
        <f t="shared" si="77"/>
        <v>Medium</v>
      </c>
      <c r="H4952" s="10">
        <v>20.84</v>
      </c>
      <c r="I4952" s="10">
        <f>IFERROR(Table2[[#This Row],[Total Waste (tons)]] / (Table2[[#This Row],[Population (million)]]*1000), NA())</f>
        <v>4.2963313464703529E-2</v>
      </c>
      <c r="J4952" s="10">
        <v>899.24</v>
      </c>
      <c r="K4952" s="10">
        <f>IFERROR(Table2[[#This Row],[Total Waste (tons)]] * Table2[[#This Row],[Household waste (%)]], NA())</f>
        <v>2227655.4677999998</v>
      </c>
      <c r="L4952" s="10">
        <v>57.66</v>
      </c>
      <c r="M4952" s="10">
        <f>SUMIFS(Table2[Household waste (%)], Table2[Country], "Australia", Table2[Year], 2020)</f>
        <v>1412.17</v>
      </c>
      <c r="N4952" s="10">
        <f>COUNTIFS(Table2[Year], "USA")</f>
        <v>0</v>
      </c>
    </row>
    <row r="4953" spans="1:14" x14ac:dyDescent="0.35">
      <c r="A4953" s="11" t="s">
        <v>17</v>
      </c>
      <c r="B4953" s="12">
        <v>2023</v>
      </c>
      <c r="C4953" s="11" t="s">
        <v>20</v>
      </c>
      <c r="D4953" s="12">
        <v>33417.69</v>
      </c>
      <c r="E4953" s="13">
        <v>38195.07</v>
      </c>
      <c r="F4953" s="13">
        <f>IFERROR(Table2[[#This Row],[Economic loss ($ million)]]*1000000 / Table2[[#This Row],[Total Waste (tons)]], NA())</f>
        <v>1142959.6121096341</v>
      </c>
      <c r="G4953" s="13" t="str">
        <f t="shared" si="77"/>
        <v>High</v>
      </c>
      <c r="H4953" s="13">
        <v>96.26</v>
      </c>
      <c r="I4953" s="13">
        <f>IFERROR(Table2[[#This Row],[Total Waste (tons)]] / (Table2[[#This Row],[Population (million)]]*1000), NA())</f>
        <v>2.3893672243672247E-2</v>
      </c>
      <c r="J4953" s="13">
        <v>1398.6</v>
      </c>
      <c r="K4953" s="13">
        <f>IFERROR(Table2[[#This Row],[Total Waste (tons)]] * Table2[[#This Row],[Household waste (%)]], NA())</f>
        <v>1609061.7735000001</v>
      </c>
      <c r="L4953" s="13">
        <v>48.15</v>
      </c>
      <c r="M4953" s="10">
        <f>SUMIFS(Table2[Household waste (%)], Table2[Country], "Australia", Table2[Year], 2020)</f>
        <v>1412.17</v>
      </c>
      <c r="N4953" s="10">
        <f>COUNTIFS(Table2[Year], "USA")</f>
        <v>0</v>
      </c>
    </row>
    <row r="4954" spans="1:14" x14ac:dyDescent="0.35">
      <c r="A4954" s="8" t="s">
        <v>10</v>
      </c>
      <c r="B4954" s="9">
        <v>2021</v>
      </c>
      <c r="C4954" s="8" t="s">
        <v>19</v>
      </c>
      <c r="D4954" s="9">
        <v>45420.52</v>
      </c>
      <c r="E4954" s="10">
        <v>45464.21</v>
      </c>
      <c r="F4954" s="10">
        <f>IFERROR(Table2[[#This Row],[Economic loss ($ million)]]*1000000 / Table2[[#This Row],[Total Waste (tons)]], NA())</f>
        <v>1000961.9000398939</v>
      </c>
      <c r="G4954" s="10" t="str">
        <f t="shared" si="77"/>
        <v>Medium</v>
      </c>
      <c r="H4954" s="10">
        <v>196.72</v>
      </c>
      <c r="I4954" s="10">
        <f>IFERROR(Table2[[#This Row],[Total Waste (tons)]] / (Table2[[#This Row],[Population (million)]]*1000), NA())</f>
        <v>0.10746349311503335</v>
      </c>
      <c r="J4954" s="10">
        <v>422.66</v>
      </c>
      <c r="K4954" s="10">
        <f>IFERROR(Table2[[#This Row],[Total Waste (tons)]] * Table2[[#This Row],[Household waste (%)]], NA())</f>
        <v>3006838.4240000001</v>
      </c>
      <c r="L4954" s="10">
        <v>66.2</v>
      </c>
      <c r="M4954" s="10">
        <f>SUMIFS(Table2[Household waste (%)], Table2[Country], "Australia", Table2[Year], 2020)</f>
        <v>1412.17</v>
      </c>
      <c r="N4954" s="10">
        <f>COUNTIFS(Table2[Year], "USA")</f>
        <v>0</v>
      </c>
    </row>
    <row r="4955" spans="1:14" x14ac:dyDescent="0.35">
      <c r="A4955" s="11" t="s">
        <v>14</v>
      </c>
      <c r="B4955" s="12">
        <v>2021</v>
      </c>
      <c r="C4955" s="11" t="s">
        <v>11</v>
      </c>
      <c r="D4955" s="12">
        <v>23322.31</v>
      </c>
      <c r="E4955" s="13">
        <v>27573.1</v>
      </c>
      <c r="F4955" s="13">
        <f>IFERROR(Table2[[#This Row],[Economic loss ($ million)]]*1000000 / Table2[[#This Row],[Total Waste (tons)]], NA())</f>
        <v>1182262.8204496037</v>
      </c>
      <c r="G4955" s="13" t="str">
        <f t="shared" si="77"/>
        <v>High</v>
      </c>
      <c r="H4955" s="13">
        <v>84.24</v>
      </c>
      <c r="I4955" s="13">
        <f>IFERROR(Table2[[#This Row],[Total Waste (tons)]] / (Table2[[#This Row],[Population (million)]]*1000), NA())</f>
        <v>2.4733085178586581E-2</v>
      </c>
      <c r="J4955" s="13">
        <v>942.96</v>
      </c>
      <c r="K4955" s="13">
        <f>IFERROR(Table2[[#This Row],[Total Waste (tons)]] * Table2[[#This Row],[Household waste (%)]], NA())</f>
        <v>1199699.6264</v>
      </c>
      <c r="L4955" s="13">
        <v>51.44</v>
      </c>
      <c r="M4955" s="10">
        <f>SUMIFS(Table2[Household waste (%)], Table2[Country], "Australia", Table2[Year], 2020)</f>
        <v>1412.17</v>
      </c>
      <c r="N4955" s="10">
        <f>COUNTIFS(Table2[Year], "USA")</f>
        <v>0</v>
      </c>
    </row>
    <row r="4956" spans="1:14" x14ac:dyDescent="0.35">
      <c r="A4956" s="8" t="s">
        <v>26</v>
      </c>
      <c r="B4956" s="9">
        <v>2023</v>
      </c>
      <c r="C4956" s="8" t="s">
        <v>13</v>
      </c>
      <c r="D4956" s="9">
        <v>18301.61</v>
      </c>
      <c r="E4956" s="10">
        <v>15305.6</v>
      </c>
      <c r="F4956" s="10">
        <f>IFERROR(Table2[[#This Row],[Economic loss ($ million)]]*1000000 / Table2[[#This Row],[Total Waste (tons)]], NA())</f>
        <v>836298.00875442103</v>
      </c>
      <c r="G4956" s="10" t="str">
        <f t="shared" si="77"/>
        <v>Low</v>
      </c>
      <c r="H4956" s="10">
        <v>166.22</v>
      </c>
      <c r="I4956" s="10">
        <f>IFERROR(Table2[[#This Row],[Total Waste (tons)]] / (Table2[[#This Row],[Population (million)]]*1000), NA())</f>
        <v>1.3371723120086507E-2</v>
      </c>
      <c r="J4956" s="10">
        <v>1368.68</v>
      </c>
      <c r="K4956" s="10">
        <f>IFERROR(Table2[[#This Row],[Total Waste (tons)]] * Table2[[#This Row],[Household waste (%)]], NA())</f>
        <v>1222364.5319000001</v>
      </c>
      <c r="L4956" s="10">
        <v>66.790000000000006</v>
      </c>
      <c r="M4956" s="10">
        <f>SUMIFS(Table2[Household waste (%)], Table2[Country], "Australia", Table2[Year], 2020)</f>
        <v>1412.17</v>
      </c>
      <c r="N4956" s="10">
        <f>COUNTIFS(Table2[Year], "USA")</f>
        <v>0</v>
      </c>
    </row>
    <row r="4957" spans="1:14" x14ac:dyDescent="0.35">
      <c r="A4957" s="11" t="s">
        <v>30</v>
      </c>
      <c r="B4957" s="12">
        <v>2018</v>
      </c>
      <c r="C4957" s="11" t="s">
        <v>15</v>
      </c>
      <c r="D4957" s="12">
        <v>1788.61</v>
      </c>
      <c r="E4957" s="13">
        <v>2042.03</v>
      </c>
      <c r="F4957" s="13">
        <f>IFERROR(Table2[[#This Row],[Economic loss ($ million)]]*1000000 / Table2[[#This Row],[Total Waste (tons)]], NA())</f>
        <v>1141685.4428858163</v>
      </c>
      <c r="G4957" s="13" t="str">
        <f t="shared" si="77"/>
        <v>High</v>
      </c>
      <c r="H4957" s="13">
        <v>93.33</v>
      </c>
      <c r="I4957" s="13">
        <f>IFERROR(Table2[[#This Row],[Total Waste (tons)]] / (Table2[[#This Row],[Population (million)]]*1000), NA())</f>
        <v>1.4910177644028375E-3</v>
      </c>
      <c r="J4957" s="13">
        <v>1199.5899999999999</v>
      </c>
      <c r="K4957" s="13">
        <f>IFERROR(Table2[[#This Row],[Total Waste (tons)]] * Table2[[#This Row],[Household waste (%)]], NA())</f>
        <v>102022.31439999999</v>
      </c>
      <c r="L4957" s="13">
        <v>57.04</v>
      </c>
      <c r="M4957" s="10">
        <f>SUMIFS(Table2[Household waste (%)], Table2[Country], "Australia", Table2[Year], 2020)</f>
        <v>1412.17</v>
      </c>
      <c r="N4957" s="10">
        <f>COUNTIFS(Table2[Year], "USA")</f>
        <v>0</v>
      </c>
    </row>
    <row r="4958" spans="1:14" x14ac:dyDescent="0.35">
      <c r="A4958" s="8" t="s">
        <v>16</v>
      </c>
      <c r="B4958" s="9">
        <v>2022</v>
      </c>
      <c r="C4958" s="8" t="s">
        <v>20</v>
      </c>
      <c r="D4958" s="9">
        <v>49492.05</v>
      </c>
      <c r="E4958" s="10">
        <v>40998.089999999997</v>
      </c>
      <c r="F4958" s="10">
        <f>IFERROR(Table2[[#This Row],[Economic loss ($ million)]]*1000000 / Table2[[#This Row],[Total Waste (tons)]], NA())</f>
        <v>828377.28483665548</v>
      </c>
      <c r="G4958" s="10" t="str">
        <f t="shared" si="77"/>
        <v>Low</v>
      </c>
      <c r="H4958" s="10">
        <v>50.81</v>
      </c>
      <c r="I4958" s="10">
        <f>IFERROR(Table2[[#This Row],[Total Waste (tons)]] / (Table2[[#This Row],[Population (million)]]*1000), NA())</f>
        <v>0.14760527885475694</v>
      </c>
      <c r="J4958" s="10">
        <v>335.3</v>
      </c>
      <c r="K4958" s="10">
        <f>IFERROR(Table2[[#This Row],[Total Waste (tons)]] * Table2[[#This Row],[Household waste (%)]], NA())</f>
        <v>2267230.8105000001</v>
      </c>
      <c r="L4958" s="10">
        <v>45.81</v>
      </c>
      <c r="M4958" s="10">
        <f>SUMIFS(Table2[Household waste (%)], Table2[Country], "Australia", Table2[Year], 2020)</f>
        <v>1412.17</v>
      </c>
      <c r="N4958" s="10">
        <f>COUNTIFS(Table2[Year], "USA")</f>
        <v>0</v>
      </c>
    </row>
    <row r="4959" spans="1:14" x14ac:dyDescent="0.35">
      <c r="A4959" s="11" t="s">
        <v>32</v>
      </c>
      <c r="B4959" s="12">
        <v>2021</v>
      </c>
      <c r="C4959" s="11" t="s">
        <v>9</v>
      </c>
      <c r="D4959" s="12">
        <v>44681.18</v>
      </c>
      <c r="E4959" s="13">
        <v>45270.29</v>
      </c>
      <c r="F4959" s="13">
        <f>IFERROR(Table2[[#This Row],[Economic loss ($ million)]]*1000000 / Table2[[#This Row],[Total Waste (tons)]], NA())</f>
        <v>1013184.7457923</v>
      </c>
      <c r="G4959" s="13" t="str">
        <f t="shared" si="77"/>
        <v>Medium</v>
      </c>
      <c r="H4959" s="13">
        <v>90.79</v>
      </c>
      <c r="I4959" s="13">
        <f>IFERROR(Table2[[#This Row],[Total Waste (tons)]] / (Table2[[#This Row],[Population (million)]]*1000), NA())</f>
        <v>0.48272666378565254</v>
      </c>
      <c r="J4959" s="13">
        <v>92.56</v>
      </c>
      <c r="K4959" s="13">
        <f>IFERROR(Table2[[#This Row],[Total Waste (tons)]] * Table2[[#This Row],[Household waste (%)]], NA())</f>
        <v>2620551.2069999999</v>
      </c>
      <c r="L4959" s="13">
        <v>58.65</v>
      </c>
      <c r="M4959" s="10">
        <f>SUMIFS(Table2[Household waste (%)], Table2[Country], "Australia", Table2[Year], 2020)</f>
        <v>1412.17</v>
      </c>
      <c r="N4959" s="10">
        <f>COUNTIFS(Table2[Year], "USA")</f>
        <v>0</v>
      </c>
    </row>
    <row r="4960" spans="1:14" x14ac:dyDescent="0.35">
      <c r="A4960" s="8" t="s">
        <v>30</v>
      </c>
      <c r="B4960" s="9">
        <v>2022</v>
      </c>
      <c r="C4960" s="8" t="s">
        <v>19</v>
      </c>
      <c r="D4960" s="9">
        <v>46394.35</v>
      </c>
      <c r="E4960" s="10">
        <v>41792.65</v>
      </c>
      <c r="F4960" s="10">
        <f>IFERROR(Table2[[#This Row],[Economic loss ($ million)]]*1000000 / Table2[[#This Row],[Total Waste (tons)]], NA())</f>
        <v>900813.35335013852</v>
      </c>
      <c r="G4960" s="10" t="str">
        <f t="shared" si="77"/>
        <v>Low</v>
      </c>
      <c r="H4960" s="10">
        <v>77.59</v>
      </c>
      <c r="I4960" s="10">
        <f>IFERROR(Table2[[#This Row],[Total Waste (tons)]] / (Table2[[#This Row],[Population (million)]]*1000), NA())</f>
        <v>4.3316294138516981E-2</v>
      </c>
      <c r="J4960" s="10">
        <v>1071.06</v>
      </c>
      <c r="K4960" s="10">
        <f>IFERROR(Table2[[#This Row],[Total Waste (tons)]] * Table2[[#This Row],[Household waste (%)]], NA())</f>
        <v>3017024.5805000002</v>
      </c>
      <c r="L4960" s="10">
        <v>65.03</v>
      </c>
      <c r="M4960" s="10">
        <f>SUMIFS(Table2[Household waste (%)], Table2[Country], "Australia", Table2[Year], 2020)</f>
        <v>1412.17</v>
      </c>
      <c r="N4960" s="10">
        <f>COUNTIFS(Table2[Year], "USA")</f>
        <v>0</v>
      </c>
    </row>
    <row r="4961" spans="1:14" x14ac:dyDescent="0.35">
      <c r="A4961" s="11" t="s">
        <v>29</v>
      </c>
      <c r="B4961" s="12">
        <v>2019</v>
      </c>
      <c r="C4961" s="11" t="s">
        <v>25</v>
      </c>
      <c r="D4961" s="12">
        <v>19482.740000000002</v>
      </c>
      <c r="E4961" s="13">
        <v>21320.79</v>
      </c>
      <c r="F4961" s="13">
        <f>IFERROR(Table2[[#This Row],[Economic loss ($ million)]]*1000000 / Table2[[#This Row],[Total Waste (tons)]], NA())</f>
        <v>1094342.4795485644</v>
      </c>
      <c r="G4961" s="13" t="str">
        <f t="shared" si="77"/>
        <v>Medium</v>
      </c>
      <c r="H4961" s="13">
        <v>30.3</v>
      </c>
      <c r="I4961" s="13">
        <f>IFERROR(Table2[[#This Row],[Total Waste (tons)]] / (Table2[[#This Row],[Population (million)]]*1000), NA())</f>
        <v>1.8484748432148312E-2</v>
      </c>
      <c r="J4961" s="13">
        <v>1053.99</v>
      </c>
      <c r="K4961" s="13">
        <f>IFERROR(Table2[[#This Row],[Total Waste (tons)]] * Table2[[#This Row],[Household waste (%)]], NA())</f>
        <v>1190590.2414000002</v>
      </c>
      <c r="L4961" s="13">
        <v>61.11</v>
      </c>
      <c r="M4961" s="10">
        <f>SUMIFS(Table2[Household waste (%)], Table2[Country], "Australia", Table2[Year], 2020)</f>
        <v>1412.17</v>
      </c>
      <c r="N4961" s="10">
        <f>COUNTIFS(Table2[Year], "USA")</f>
        <v>0</v>
      </c>
    </row>
    <row r="4962" spans="1:14" x14ac:dyDescent="0.35">
      <c r="A4962" s="8" t="s">
        <v>30</v>
      </c>
      <c r="B4962" s="9">
        <v>2024</v>
      </c>
      <c r="C4962" s="8" t="s">
        <v>15</v>
      </c>
      <c r="D4962" s="9">
        <v>36005.360000000001</v>
      </c>
      <c r="E4962" s="10">
        <v>31410.97</v>
      </c>
      <c r="F4962" s="10">
        <f>IFERROR(Table2[[#This Row],[Economic loss ($ million)]]*1000000 / Table2[[#This Row],[Total Waste (tons)]], NA())</f>
        <v>872397.0542163722</v>
      </c>
      <c r="G4962" s="10" t="str">
        <f t="shared" si="77"/>
        <v>Low</v>
      </c>
      <c r="H4962" s="10">
        <v>111.78</v>
      </c>
      <c r="I4962" s="10">
        <f>IFERROR(Table2[[#This Row],[Total Waste (tons)]] / (Table2[[#This Row],[Population (million)]]*1000), NA())</f>
        <v>0.29996967424810467</v>
      </c>
      <c r="J4962" s="10">
        <v>120.03</v>
      </c>
      <c r="K4962" s="10">
        <f>IFERROR(Table2[[#This Row],[Total Waste (tons)]] * Table2[[#This Row],[Household waste (%)]], NA())</f>
        <v>2136918.1159999999</v>
      </c>
      <c r="L4962" s="10">
        <v>59.35</v>
      </c>
      <c r="M4962" s="10">
        <f>SUMIFS(Table2[Household waste (%)], Table2[Country], "Australia", Table2[Year], 2020)</f>
        <v>1412.17</v>
      </c>
      <c r="N4962" s="10">
        <f>COUNTIFS(Table2[Year], "USA")</f>
        <v>0</v>
      </c>
    </row>
    <row r="4963" spans="1:14" x14ac:dyDescent="0.35">
      <c r="A4963" s="11" t="s">
        <v>10</v>
      </c>
      <c r="B4963" s="12">
        <v>2023</v>
      </c>
      <c r="C4963" s="11" t="s">
        <v>11</v>
      </c>
      <c r="D4963" s="12">
        <v>15185.55</v>
      </c>
      <c r="E4963" s="13">
        <v>14374.28</v>
      </c>
      <c r="F4963" s="13">
        <f>IFERROR(Table2[[#This Row],[Economic loss ($ million)]]*1000000 / Table2[[#This Row],[Total Waste (tons)]], NA())</f>
        <v>946576.18591358233</v>
      </c>
      <c r="G4963" s="13" t="str">
        <f t="shared" si="77"/>
        <v>Low</v>
      </c>
      <c r="H4963" s="13">
        <v>166.84</v>
      </c>
      <c r="I4963" s="13">
        <f>IFERROR(Table2[[#This Row],[Total Waste (tons)]] / (Table2[[#This Row],[Population (million)]]*1000), NA())</f>
        <v>1.2381509535496179E-2</v>
      </c>
      <c r="J4963" s="13">
        <v>1226.47</v>
      </c>
      <c r="K4963" s="13">
        <f>IFERROR(Table2[[#This Row],[Total Waste (tons)]] * Table2[[#This Row],[Household waste (%)]], NA())</f>
        <v>756392.24549999996</v>
      </c>
      <c r="L4963" s="13">
        <v>49.81</v>
      </c>
      <c r="M4963" s="10">
        <f>SUMIFS(Table2[Household waste (%)], Table2[Country], "Australia", Table2[Year], 2020)</f>
        <v>1412.17</v>
      </c>
      <c r="N4963" s="10">
        <f>COUNTIFS(Table2[Year], "USA")</f>
        <v>0</v>
      </c>
    </row>
    <row r="4964" spans="1:14" x14ac:dyDescent="0.35">
      <c r="A4964" s="8" t="s">
        <v>29</v>
      </c>
      <c r="B4964" s="9">
        <v>2020</v>
      </c>
      <c r="C4964" s="8" t="s">
        <v>15</v>
      </c>
      <c r="D4964" s="9">
        <v>30540.22</v>
      </c>
      <c r="E4964" s="10">
        <v>27976.09</v>
      </c>
      <c r="F4964" s="10">
        <f>IFERROR(Table2[[#This Row],[Economic loss ($ million)]]*1000000 / Table2[[#This Row],[Total Waste (tons)]], NA())</f>
        <v>916040.87986268592</v>
      </c>
      <c r="G4964" s="10" t="str">
        <f t="shared" si="77"/>
        <v>Low</v>
      </c>
      <c r="H4964" s="10">
        <v>109</v>
      </c>
      <c r="I4964" s="10">
        <f>IFERROR(Table2[[#This Row],[Total Waste (tons)]] / (Table2[[#This Row],[Population (million)]]*1000), NA())</f>
        <v>5.3635792061819461E-2</v>
      </c>
      <c r="J4964" s="10">
        <v>569.4</v>
      </c>
      <c r="K4964" s="10">
        <f>IFERROR(Table2[[#This Row],[Total Waste (tons)]] * Table2[[#This Row],[Household waste (%)]], NA())</f>
        <v>1949076.8404000001</v>
      </c>
      <c r="L4964" s="10">
        <v>63.82</v>
      </c>
      <c r="M4964" s="10">
        <f>SUMIFS(Table2[Household waste (%)], Table2[Country], "Australia", Table2[Year], 2020)</f>
        <v>1412.17</v>
      </c>
      <c r="N4964" s="10">
        <f>COUNTIFS(Table2[Year], "USA")</f>
        <v>0</v>
      </c>
    </row>
    <row r="4965" spans="1:14" x14ac:dyDescent="0.35">
      <c r="A4965" s="11" t="s">
        <v>30</v>
      </c>
      <c r="B4965" s="12">
        <v>2020</v>
      </c>
      <c r="C4965" s="11" t="s">
        <v>15</v>
      </c>
      <c r="D4965" s="12">
        <v>2658.11</v>
      </c>
      <c r="E4965" s="13">
        <v>2269.6</v>
      </c>
      <c r="F4965" s="13">
        <f>IFERROR(Table2[[#This Row],[Economic loss ($ million)]]*1000000 / Table2[[#This Row],[Total Waste (tons)]], NA())</f>
        <v>853839.75832452381</v>
      </c>
      <c r="G4965" s="13" t="str">
        <f t="shared" si="77"/>
        <v>Low</v>
      </c>
      <c r="H4965" s="13">
        <v>137.54</v>
      </c>
      <c r="I4965" s="13">
        <f>IFERROR(Table2[[#This Row],[Total Waste (tons)]] / (Table2[[#This Row],[Population (million)]]*1000), NA())</f>
        <v>2.3228526736168765E-3</v>
      </c>
      <c r="J4965" s="13">
        <v>1144.33</v>
      </c>
      <c r="K4965" s="13">
        <f>IFERROR(Table2[[#This Row],[Total Waste (tons)]] * Table2[[#This Row],[Household waste (%)]], NA())</f>
        <v>126738.6848</v>
      </c>
      <c r="L4965" s="13">
        <v>47.68</v>
      </c>
      <c r="M4965" s="10">
        <f>SUMIFS(Table2[Household waste (%)], Table2[Country], "Australia", Table2[Year], 2020)</f>
        <v>1412.17</v>
      </c>
      <c r="N4965" s="10">
        <f>COUNTIFS(Table2[Year], "USA")</f>
        <v>0</v>
      </c>
    </row>
    <row r="4966" spans="1:14" x14ac:dyDescent="0.35">
      <c r="A4966" s="8" t="s">
        <v>10</v>
      </c>
      <c r="B4966" s="9">
        <v>2023</v>
      </c>
      <c r="C4966" s="8" t="s">
        <v>25</v>
      </c>
      <c r="D4966" s="9">
        <v>14212.01</v>
      </c>
      <c r="E4966" s="10">
        <v>14161.88</v>
      </c>
      <c r="F4966" s="10">
        <f>IFERROR(Table2[[#This Row],[Economic loss ($ million)]]*1000000 / Table2[[#This Row],[Total Waste (tons)]], NA())</f>
        <v>996472.70160941349</v>
      </c>
      <c r="G4966" s="10" t="str">
        <f t="shared" si="77"/>
        <v>Medium</v>
      </c>
      <c r="H4966" s="10">
        <v>94.42</v>
      </c>
      <c r="I4966" s="10">
        <f>IFERROR(Table2[[#This Row],[Total Waste (tons)]] / (Table2[[#This Row],[Population (million)]]*1000), NA())</f>
        <v>2.6335606411563052E-2</v>
      </c>
      <c r="J4966" s="10">
        <v>539.65</v>
      </c>
      <c r="K4966" s="10">
        <f>IFERROR(Table2[[#This Row],[Total Waste (tons)]] * Table2[[#This Row],[Household waste (%)]], NA())</f>
        <v>850020.31810000003</v>
      </c>
      <c r="L4966" s="10">
        <v>59.81</v>
      </c>
      <c r="M4966" s="10">
        <f>SUMIFS(Table2[Household waste (%)], Table2[Country], "Australia", Table2[Year], 2020)</f>
        <v>1412.17</v>
      </c>
      <c r="N4966" s="10">
        <f>COUNTIFS(Table2[Year], "USA")</f>
        <v>0</v>
      </c>
    </row>
    <row r="4967" spans="1:14" x14ac:dyDescent="0.35">
      <c r="A4967" s="11" t="s">
        <v>29</v>
      </c>
      <c r="B4967" s="12">
        <v>2024</v>
      </c>
      <c r="C4967" s="11" t="s">
        <v>19</v>
      </c>
      <c r="D4967" s="12">
        <v>4778.57</v>
      </c>
      <c r="E4967" s="13">
        <v>3898.87</v>
      </c>
      <c r="F4967" s="13">
        <f>IFERROR(Table2[[#This Row],[Economic loss ($ million)]]*1000000 / Table2[[#This Row],[Total Waste (tons)]], NA())</f>
        <v>815907.26932952751</v>
      </c>
      <c r="G4967" s="13" t="str">
        <f t="shared" si="77"/>
        <v>Low</v>
      </c>
      <c r="H4967" s="13">
        <v>152.62</v>
      </c>
      <c r="I4967" s="13">
        <f>IFERROR(Table2[[#This Row],[Total Waste (tons)]] / (Table2[[#This Row],[Population (million)]]*1000), NA())</f>
        <v>3.6520287052817409E-3</v>
      </c>
      <c r="J4967" s="13">
        <v>1308.47</v>
      </c>
      <c r="K4967" s="13">
        <f>IFERROR(Table2[[#This Row],[Total Waste (tons)]] * Table2[[#This Row],[Household waste (%)]], NA())</f>
        <v>146941.0275</v>
      </c>
      <c r="L4967" s="13">
        <v>30.75</v>
      </c>
      <c r="M4967" s="10">
        <f>SUMIFS(Table2[Household waste (%)], Table2[Country], "Australia", Table2[Year], 2020)</f>
        <v>1412.17</v>
      </c>
      <c r="N4967" s="10">
        <f>COUNTIFS(Table2[Year], "USA")</f>
        <v>0</v>
      </c>
    </row>
    <row r="4968" spans="1:14" x14ac:dyDescent="0.35">
      <c r="A4968" s="8" t="s">
        <v>24</v>
      </c>
      <c r="B4968" s="9">
        <v>2019</v>
      </c>
      <c r="C4968" s="8" t="s">
        <v>11</v>
      </c>
      <c r="D4968" s="9">
        <v>24982.19</v>
      </c>
      <c r="E4968" s="10">
        <v>21423.5</v>
      </c>
      <c r="F4968" s="10">
        <f>IFERROR(Table2[[#This Row],[Economic loss ($ million)]]*1000000 / Table2[[#This Row],[Total Waste (tons)]], NA())</f>
        <v>857550.91927489149</v>
      </c>
      <c r="G4968" s="10" t="str">
        <f t="shared" si="77"/>
        <v>Low</v>
      </c>
      <c r="H4968" s="10">
        <v>190.36</v>
      </c>
      <c r="I4968" s="10">
        <f>IFERROR(Table2[[#This Row],[Total Waste (tons)]] / (Table2[[#This Row],[Population (million)]]*1000), NA())</f>
        <v>3.0973368709473446E-2</v>
      </c>
      <c r="J4968" s="10">
        <v>806.57</v>
      </c>
      <c r="K4968" s="10">
        <f>IFERROR(Table2[[#This Row],[Total Waste (tons)]] * Table2[[#This Row],[Household waste (%)]], NA())</f>
        <v>897610.08669999999</v>
      </c>
      <c r="L4968" s="10">
        <v>35.93</v>
      </c>
      <c r="M4968" s="10">
        <f>SUMIFS(Table2[Household waste (%)], Table2[Country], "Australia", Table2[Year], 2020)</f>
        <v>1412.17</v>
      </c>
      <c r="N4968" s="10">
        <f>COUNTIFS(Table2[Year], "USA")</f>
        <v>0</v>
      </c>
    </row>
    <row r="4969" spans="1:14" x14ac:dyDescent="0.35">
      <c r="A4969" s="11" t="s">
        <v>35</v>
      </c>
      <c r="B4969" s="12">
        <v>2021</v>
      </c>
      <c r="C4969" s="11" t="s">
        <v>11</v>
      </c>
      <c r="D4969" s="12">
        <v>9867.52</v>
      </c>
      <c r="E4969" s="13">
        <v>10616.89</v>
      </c>
      <c r="F4969" s="13">
        <f>IFERROR(Table2[[#This Row],[Economic loss ($ million)]]*1000000 / Table2[[#This Row],[Total Waste (tons)]], NA())</f>
        <v>1075943.0941107795</v>
      </c>
      <c r="G4969" s="13" t="str">
        <f t="shared" si="77"/>
        <v>Medium</v>
      </c>
      <c r="H4969" s="13">
        <v>193.95</v>
      </c>
      <c r="I4969" s="13">
        <f>IFERROR(Table2[[#This Row],[Total Waste (tons)]] / (Table2[[#This Row],[Population (million)]]*1000), NA())</f>
        <v>2.7778616068915039E-2</v>
      </c>
      <c r="J4969" s="13">
        <v>355.22</v>
      </c>
      <c r="K4969" s="13">
        <f>IFERROR(Table2[[#This Row],[Total Waste (tons)]] * Table2[[#This Row],[Household waste (%)]], NA())</f>
        <v>510545.48480000003</v>
      </c>
      <c r="L4969" s="13">
        <v>51.74</v>
      </c>
      <c r="M4969" s="10">
        <f>SUMIFS(Table2[Household waste (%)], Table2[Country], "Australia", Table2[Year], 2020)</f>
        <v>1412.17</v>
      </c>
      <c r="N4969" s="10">
        <f>COUNTIFS(Table2[Year], "USA")</f>
        <v>0</v>
      </c>
    </row>
    <row r="4970" spans="1:14" x14ac:dyDescent="0.35">
      <c r="A4970" s="8" t="s">
        <v>32</v>
      </c>
      <c r="B4970" s="9">
        <v>2020</v>
      </c>
      <c r="C4970" s="8" t="s">
        <v>13</v>
      </c>
      <c r="D4970" s="9">
        <v>25719.66</v>
      </c>
      <c r="E4970" s="10">
        <v>23451.89</v>
      </c>
      <c r="F4970" s="10">
        <f>IFERROR(Table2[[#This Row],[Economic loss ($ million)]]*1000000 / Table2[[#This Row],[Total Waste (tons)]], NA())</f>
        <v>911827.37252358696</v>
      </c>
      <c r="G4970" s="10" t="str">
        <f t="shared" si="77"/>
        <v>Low</v>
      </c>
      <c r="H4970" s="10">
        <v>90.62</v>
      </c>
      <c r="I4970" s="10">
        <f>IFERROR(Table2[[#This Row],[Total Waste (tons)]] / (Table2[[#This Row],[Population (million)]]*1000), NA())</f>
        <v>3.076109602803459E-2</v>
      </c>
      <c r="J4970" s="10">
        <v>836.11</v>
      </c>
      <c r="K4970" s="10">
        <f>IFERROR(Table2[[#This Row],[Total Waste (tons)]] * Table2[[#This Row],[Household waste (%)]], NA())</f>
        <v>1292155.7184000001</v>
      </c>
      <c r="L4970" s="10">
        <v>50.24</v>
      </c>
      <c r="M4970" s="10">
        <f>SUMIFS(Table2[Household waste (%)], Table2[Country], "Australia", Table2[Year], 2020)</f>
        <v>1412.17</v>
      </c>
      <c r="N4970" s="10">
        <f>COUNTIFS(Table2[Year], "USA")</f>
        <v>0</v>
      </c>
    </row>
    <row r="4971" spans="1:14" x14ac:dyDescent="0.35">
      <c r="A4971" s="11" t="s">
        <v>21</v>
      </c>
      <c r="B4971" s="12">
        <v>2023</v>
      </c>
      <c r="C4971" s="11" t="s">
        <v>20</v>
      </c>
      <c r="D4971" s="12">
        <v>2205.14</v>
      </c>
      <c r="E4971" s="13">
        <v>1966.44</v>
      </c>
      <c r="F4971" s="13">
        <f>IFERROR(Table2[[#This Row],[Economic loss ($ million)]]*1000000 / Table2[[#This Row],[Total Waste (tons)]], NA())</f>
        <v>891752.90457748715</v>
      </c>
      <c r="G4971" s="13" t="str">
        <f t="shared" si="77"/>
        <v>Low</v>
      </c>
      <c r="H4971" s="13">
        <v>97.16</v>
      </c>
      <c r="I4971" s="13">
        <f>IFERROR(Table2[[#This Row],[Total Waste (tons)]] / (Table2[[#This Row],[Population (million)]]*1000), NA())</f>
        <v>1.3591001540832048E-2</v>
      </c>
      <c r="J4971" s="13">
        <v>162.25</v>
      </c>
      <c r="K4971" s="13">
        <f>IFERROR(Table2[[#This Row],[Total Waste (tons)]] * Table2[[#This Row],[Household waste (%)]], NA())</f>
        <v>97775.907600000006</v>
      </c>
      <c r="L4971" s="13">
        <v>44.34</v>
      </c>
      <c r="M4971" s="10">
        <f>SUMIFS(Table2[Household waste (%)], Table2[Country], "Australia", Table2[Year], 2020)</f>
        <v>1412.17</v>
      </c>
      <c r="N4971" s="10">
        <f>COUNTIFS(Table2[Year], "USA")</f>
        <v>0</v>
      </c>
    </row>
    <row r="4972" spans="1:14" x14ac:dyDescent="0.35">
      <c r="A4972" s="8" t="s">
        <v>32</v>
      </c>
      <c r="B4972" s="9">
        <v>2020</v>
      </c>
      <c r="C4972" s="8" t="s">
        <v>25</v>
      </c>
      <c r="D4972" s="9">
        <v>32589.56</v>
      </c>
      <c r="E4972" s="10">
        <v>36951.42</v>
      </c>
      <c r="F4972" s="10">
        <f>IFERROR(Table2[[#This Row],[Economic loss ($ million)]]*1000000 / Table2[[#This Row],[Total Waste (tons)]], NA())</f>
        <v>1133842.2488674286</v>
      </c>
      <c r="G4972" s="10" t="str">
        <f t="shared" si="77"/>
        <v>High</v>
      </c>
      <c r="H4972" s="10">
        <v>119.7</v>
      </c>
      <c r="I4972" s="10">
        <f>IFERROR(Table2[[#This Row],[Total Waste (tons)]] / (Table2[[#This Row],[Population (million)]]*1000), NA())</f>
        <v>0.21217161458333333</v>
      </c>
      <c r="J4972" s="10">
        <v>153.6</v>
      </c>
      <c r="K4972" s="10">
        <f>IFERROR(Table2[[#This Row],[Total Waste (tons)]] * Table2[[#This Row],[Household waste (%)]], NA())</f>
        <v>1467507.8868000002</v>
      </c>
      <c r="L4972" s="10">
        <v>45.03</v>
      </c>
      <c r="M4972" s="10">
        <f>SUMIFS(Table2[Household waste (%)], Table2[Country], "Australia", Table2[Year], 2020)</f>
        <v>1412.17</v>
      </c>
      <c r="N4972" s="10">
        <f>COUNTIFS(Table2[Year], "USA")</f>
        <v>0</v>
      </c>
    </row>
    <row r="4973" spans="1:14" x14ac:dyDescent="0.35">
      <c r="A4973" s="11" t="s">
        <v>14</v>
      </c>
      <c r="B4973" s="12">
        <v>2022</v>
      </c>
      <c r="C4973" s="11" t="s">
        <v>25</v>
      </c>
      <c r="D4973" s="12">
        <v>8236.9500000000007</v>
      </c>
      <c r="E4973" s="13">
        <v>7306.92</v>
      </c>
      <c r="F4973" s="13">
        <f>IFERROR(Table2[[#This Row],[Economic loss ($ million)]]*1000000 / Table2[[#This Row],[Total Waste (tons)]], NA())</f>
        <v>887090.48859104398</v>
      </c>
      <c r="G4973" s="13" t="str">
        <f t="shared" si="77"/>
        <v>Low</v>
      </c>
      <c r="H4973" s="13">
        <v>28.16</v>
      </c>
      <c r="I4973" s="13">
        <f>IFERROR(Table2[[#This Row],[Total Waste (tons)]] / (Table2[[#This Row],[Population (million)]]*1000), NA())</f>
        <v>2.629932950191571E-2</v>
      </c>
      <c r="J4973" s="13">
        <v>313.2</v>
      </c>
      <c r="K4973" s="13">
        <f>IFERROR(Table2[[#This Row],[Total Waste (tons)]] * Table2[[#This Row],[Household waste (%)]], NA())</f>
        <v>248920.62900000002</v>
      </c>
      <c r="L4973" s="13">
        <v>30.22</v>
      </c>
      <c r="M4973" s="10">
        <f>SUMIFS(Table2[Household waste (%)], Table2[Country], "Australia", Table2[Year], 2020)</f>
        <v>1412.17</v>
      </c>
      <c r="N4973" s="10">
        <f>COUNTIFS(Table2[Year], "USA")</f>
        <v>0</v>
      </c>
    </row>
    <row r="4974" spans="1:14" x14ac:dyDescent="0.35">
      <c r="A4974" s="8" t="s">
        <v>18</v>
      </c>
      <c r="B4974" s="9">
        <v>2024</v>
      </c>
      <c r="C4974" s="8" t="s">
        <v>22</v>
      </c>
      <c r="D4974" s="9">
        <v>43604.59</v>
      </c>
      <c r="E4974" s="10">
        <v>43474.62</v>
      </c>
      <c r="F4974" s="10">
        <f>IFERROR(Table2[[#This Row],[Economic loss ($ million)]]*1000000 / Table2[[#This Row],[Total Waste (tons)]], NA())</f>
        <v>997019.35048580903</v>
      </c>
      <c r="G4974" s="10" t="str">
        <f t="shared" si="77"/>
        <v>Medium</v>
      </c>
      <c r="H4974" s="10">
        <v>173.77</v>
      </c>
      <c r="I4974" s="10">
        <f>IFERROR(Table2[[#This Row],[Total Waste (tons)]] / (Table2[[#This Row],[Population (million)]]*1000), NA())</f>
        <v>3.2810815895016436E-2</v>
      </c>
      <c r="J4974" s="10">
        <v>1328.97</v>
      </c>
      <c r="K4974" s="10">
        <f>IFERROR(Table2[[#This Row],[Total Waste (tons)]] * Table2[[#This Row],[Household waste (%)]], NA())</f>
        <v>2163223.7098999997</v>
      </c>
      <c r="L4974" s="10">
        <v>49.61</v>
      </c>
      <c r="M4974" s="10">
        <f>SUMIFS(Table2[Household waste (%)], Table2[Country], "Australia", Table2[Year], 2020)</f>
        <v>1412.17</v>
      </c>
      <c r="N4974" s="10">
        <f>COUNTIFS(Table2[Year], "USA")</f>
        <v>0</v>
      </c>
    </row>
    <row r="4975" spans="1:14" x14ac:dyDescent="0.35">
      <c r="A4975" s="11" t="s">
        <v>14</v>
      </c>
      <c r="B4975" s="12">
        <v>2020</v>
      </c>
      <c r="C4975" s="11" t="s">
        <v>20</v>
      </c>
      <c r="D4975" s="12">
        <v>15276.34</v>
      </c>
      <c r="E4975" s="13">
        <v>15690.75</v>
      </c>
      <c r="F4975" s="13">
        <f>IFERROR(Table2[[#This Row],[Economic loss ($ million)]]*1000000 / Table2[[#This Row],[Total Waste (tons)]], NA())</f>
        <v>1027127.5711328761</v>
      </c>
      <c r="G4975" s="13" t="str">
        <f t="shared" si="77"/>
        <v>Medium</v>
      </c>
      <c r="H4975" s="13">
        <v>22.84</v>
      </c>
      <c r="I4975" s="13">
        <f>IFERROR(Table2[[#This Row],[Total Waste (tons)]] / (Table2[[#This Row],[Population (million)]]*1000), NA())</f>
        <v>1.8727430981219047E-2</v>
      </c>
      <c r="J4975" s="13">
        <v>815.72</v>
      </c>
      <c r="K4975" s="13">
        <f>IFERROR(Table2[[#This Row],[Total Waste (tons)]] * Table2[[#This Row],[Household waste (%)]], NA())</f>
        <v>923760.27980000002</v>
      </c>
      <c r="L4975" s="13">
        <v>60.47</v>
      </c>
      <c r="M4975" s="10">
        <f>SUMIFS(Table2[Household waste (%)], Table2[Country], "Australia", Table2[Year], 2020)</f>
        <v>1412.17</v>
      </c>
      <c r="N4975" s="10">
        <f>COUNTIFS(Table2[Year], "USA")</f>
        <v>0</v>
      </c>
    </row>
    <row r="4976" spans="1:14" x14ac:dyDescent="0.35">
      <c r="A4976" s="8" t="s">
        <v>31</v>
      </c>
      <c r="B4976" s="9">
        <v>2023</v>
      </c>
      <c r="C4976" s="8" t="s">
        <v>20</v>
      </c>
      <c r="D4976" s="9">
        <v>21088.7</v>
      </c>
      <c r="E4976" s="10">
        <v>17571.099999999999</v>
      </c>
      <c r="F4976" s="10">
        <f>IFERROR(Table2[[#This Row],[Economic loss ($ million)]]*1000000 / Table2[[#This Row],[Total Waste (tons)]], NA())</f>
        <v>833199.77049320249</v>
      </c>
      <c r="G4976" s="10" t="str">
        <f t="shared" si="77"/>
        <v>Low</v>
      </c>
      <c r="H4976" s="10">
        <v>178.19</v>
      </c>
      <c r="I4976" s="10">
        <f>IFERROR(Table2[[#This Row],[Total Waste (tons)]] / (Table2[[#This Row],[Population (million)]]*1000), NA())</f>
        <v>1.7688894480791813E-2</v>
      </c>
      <c r="J4976" s="10">
        <v>1192.2</v>
      </c>
      <c r="K4976" s="10">
        <f>IFERROR(Table2[[#This Row],[Total Waste (tons)]] * Table2[[#This Row],[Household waste (%)]], NA())</f>
        <v>937392.71500000008</v>
      </c>
      <c r="L4976" s="10">
        <v>44.45</v>
      </c>
      <c r="M4976" s="10">
        <f>SUMIFS(Table2[Household waste (%)], Table2[Country], "Australia", Table2[Year], 2020)</f>
        <v>1412.17</v>
      </c>
      <c r="N4976" s="10">
        <f>COUNTIFS(Table2[Year], "USA")</f>
        <v>0</v>
      </c>
    </row>
    <row r="4977" spans="1:14" x14ac:dyDescent="0.35">
      <c r="A4977" s="11" t="s">
        <v>32</v>
      </c>
      <c r="B4977" s="12">
        <v>2018</v>
      </c>
      <c r="C4977" s="11" t="s">
        <v>15</v>
      </c>
      <c r="D4977" s="12">
        <v>44473.73</v>
      </c>
      <c r="E4977" s="13">
        <v>44465.52</v>
      </c>
      <c r="F4977" s="13">
        <f>IFERROR(Table2[[#This Row],[Economic loss ($ million)]]*1000000 / Table2[[#This Row],[Total Waste (tons)]], NA())</f>
        <v>999815.39663976908</v>
      </c>
      <c r="G4977" s="13" t="str">
        <f t="shared" si="77"/>
        <v>Medium</v>
      </c>
      <c r="H4977" s="13">
        <v>159.88999999999999</v>
      </c>
      <c r="I4977" s="13">
        <f>IFERROR(Table2[[#This Row],[Total Waste (tons)]] / (Table2[[#This Row],[Population (million)]]*1000), NA())</f>
        <v>6.5406391552444265E-2</v>
      </c>
      <c r="J4977" s="13">
        <v>679.96</v>
      </c>
      <c r="K4977" s="13">
        <f>IFERROR(Table2[[#This Row],[Total Waste (tons)]] * Table2[[#This Row],[Household waste (%)]], NA())</f>
        <v>2871668.7461000001</v>
      </c>
      <c r="L4977" s="13">
        <v>64.569999999999993</v>
      </c>
      <c r="M4977" s="10">
        <f>SUMIFS(Table2[Household waste (%)], Table2[Country], "Australia", Table2[Year], 2020)</f>
        <v>1412.17</v>
      </c>
      <c r="N4977" s="10">
        <f>COUNTIFS(Table2[Year], "USA")</f>
        <v>0</v>
      </c>
    </row>
    <row r="4978" spans="1:14" x14ac:dyDescent="0.35">
      <c r="A4978" s="8" t="s">
        <v>23</v>
      </c>
      <c r="B4978" s="9">
        <v>2019</v>
      </c>
      <c r="C4978" s="8" t="s">
        <v>11</v>
      </c>
      <c r="D4978" s="9">
        <v>43392.94</v>
      </c>
      <c r="E4978" s="10">
        <v>49097.64</v>
      </c>
      <c r="F4978" s="10">
        <f>IFERROR(Table2[[#This Row],[Economic loss ($ million)]]*1000000 / Table2[[#This Row],[Total Waste (tons)]], NA())</f>
        <v>1131466.0864186662</v>
      </c>
      <c r="G4978" s="10" t="str">
        <f t="shared" si="77"/>
        <v>High</v>
      </c>
      <c r="H4978" s="10">
        <v>109.67</v>
      </c>
      <c r="I4978" s="10">
        <f>IFERROR(Table2[[#This Row],[Total Waste (tons)]] / (Table2[[#This Row],[Population (million)]]*1000), NA())</f>
        <v>0.4411196502998882</v>
      </c>
      <c r="J4978" s="10">
        <v>98.37</v>
      </c>
      <c r="K4978" s="10">
        <f>IFERROR(Table2[[#This Row],[Total Waste (tons)]] * Table2[[#This Row],[Household waste (%)]], NA())</f>
        <v>2850482.2286</v>
      </c>
      <c r="L4978" s="10">
        <v>65.69</v>
      </c>
      <c r="M4978" s="10">
        <f>SUMIFS(Table2[Household waste (%)], Table2[Country], "Australia", Table2[Year], 2020)</f>
        <v>1412.17</v>
      </c>
      <c r="N4978" s="10">
        <f>COUNTIFS(Table2[Year], "USA")</f>
        <v>0</v>
      </c>
    </row>
    <row r="4979" spans="1:14" x14ac:dyDescent="0.35">
      <c r="A4979" s="11" t="s">
        <v>32</v>
      </c>
      <c r="B4979" s="12">
        <v>2024</v>
      </c>
      <c r="C4979" s="11" t="s">
        <v>19</v>
      </c>
      <c r="D4979" s="12">
        <v>39686.449999999997</v>
      </c>
      <c r="E4979" s="13">
        <v>43305.99</v>
      </c>
      <c r="F4979" s="13">
        <f>IFERROR(Table2[[#This Row],[Economic loss ($ million)]]*1000000 / Table2[[#This Row],[Total Waste (tons)]], NA())</f>
        <v>1091203.420814913</v>
      </c>
      <c r="G4979" s="13" t="str">
        <f t="shared" si="77"/>
        <v>Medium</v>
      </c>
      <c r="H4979" s="13">
        <v>63.98</v>
      </c>
      <c r="I4979" s="13">
        <f>IFERROR(Table2[[#This Row],[Total Waste (tons)]] / (Table2[[#This Row],[Population (million)]]*1000), NA())</f>
        <v>3.7423453751638421E-2</v>
      </c>
      <c r="J4979" s="13">
        <v>1060.47</v>
      </c>
      <c r="K4979" s="13">
        <f>IFERROR(Table2[[#This Row],[Total Waste (tons)]] * Table2[[#This Row],[Household waste (%)]], NA())</f>
        <v>2762970.6490000002</v>
      </c>
      <c r="L4979" s="13">
        <v>69.62</v>
      </c>
      <c r="M4979" s="10">
        <f>SUMIFS(Table2[Household waste (%)], Table2[Country], "Australia", Table2[Year], 2020)</f>
        <v>1412.17</v>
      </c>
      <c r="N4979" s="10">
        <f>COUNTIFS(Table2[Year], "USA")</f>
        <v>0</v>
      </c>
    </row>
    <row r="4980" spans="1:14" x14ac:dyDescent="0.35">
      <c r="A4980" s="8" t="s">
        <v>28</v>
      </c>
      <c r="B4980" s="9">
        <v>2018</v>
      </c>
      <c r="C4980" s="8" t="s">
        <v>15</v>
      </c>
      <c r="D4980" s="9">
        <v>44803.85</v>
      </c>
      <c r="E4980" s="10">
        <v>35993.32</v>
      </c>
      <c r="F4980" s="10">
        <f>IFERROR(Table2[[#This Row],[Economic loss ($ million)]]*1000000 / Table2[[#This Row],[Total Waste (tons)]], NA())</f>
        <v>803353.28325579164</v>
      </c>
      <c r="G4980" s="10" t="str">
        <f t="shared" si="77"/>
        <v>Low</v>
      </c>
      <c r="H4980" s="10">
        <v>71.86</v>
      </c>
      <c r="I4980" s="10">
        <f>IFERROR(Table2[[#This Row],[Total Waste (tons)]] / (Table2[[#This Row],[Population (million)]]*1000), NA())</f>
        <v>0.25387494333635541</v>
      </c>
      <c r="J4980" s="10">
        <v>176.48</v>
      </c>
      <c r="K4980" s="10">
        <f>IFERROR(Table2[[#This Row],[Total Waste (tons)]] * Table2[[#This Row],[Household waste (%)]], NA())</f>
        <v>1796186.3465</v>
      </c>
      <c r="L4980" s="10">
        <v>40.090000000000003</v>
      </c>
      <c r="M4980" s="10">
        <f>SUMIFS(Table2[Household waste (%)], Table2[Country], "Australia", Table2[Year], 2020)</f>
        <v>1412.17</v>
      </c>
      <c r="N4980" s="10">
        <f>COUNTIFS(Table2[Year], "USA")</f>
        <v>0</v>
      </c>
    </row>
    <row r="4981" spans="1:14" x14ac:dyDescent="0.35">
      <c r="A4981" s="11" t="s">
        <v>24</v>
      </c>
      <c r="B4981" s="12">
        <v>2019</v>
      </c>
      <c r="C4981" s="11" t="s">
        <v>13</v>
      </c>
      <c r="D4981" s="12">
        <v>45200.78</v>
      </c>
      <c r="E4981" s="13">
        <v>42110.63</v>
      </c>
      <c r="F4981" s="13">
        <f>IFERROR(Table2[[#This Row],[Economic loss ($ million)]]*1000000 / Table2[[#This Row],[Total Waste (tons)]], NA())</f>
        <v>931635.0293070164</v>
      </c>
      <c r="G4981" s="13" t="str">
        <f t="shared" si="77"/>
        <v>Low</v>
      </c>
      <c r="H4981" s="13">
        <v>132.36000000000001</v>
      </c>
      <c r="I4981" s="13">
        <f>IFERROR(Table2[[#This Row],[Total Waste (tons)]] / (Table2[[#This Row],[Population (million)]]*1000), NA())</f>
        <v>0.24910873518875723</v>
      </c>
      <c r="J4981" s="13">
        <v>181.45</v>
      </c>
      <c r="K4981" s="13">
        <f>IFERROR(Table2[[#This Row],[Total Waste (tons)]] * Table2[[#This Row],[Household waste (%)]], NA())</f>
        <v>2397449.3711999999</v>
      </c>
      <c r="L4981" s="13">
        <v>53.04</v>
      </c>
      <c r="M4981" s="10">
        <f>SUMIFS(Table2[Household waste (%)], Table2[Country], "Australia", Table2[Year], 2020)</f>
        <v>1412.17</v>
      </c>
      <c r="N4981" s="10">
        <f>COUNTIFS(Table2[Year], "USA")</f>
        <v>0</v>
      </c>
    </row>
    <row r="4982" spans="1:14" x14ac:dyDescent="0.35">
      <c r="A4982" s="8" t="s">
        <v>12</v>
      </c>
      <c r="B4982" s="9">
        <v>2018</v>
      </c>
      <c r="C4982" s="8" t="s">
        <v>13</v>
      </c>
      <c r="D4982" s="9">
        <v>22425.89</v>
      </c>
      <c r="E4982" s="10">
        <v>19728.689999999999</v>
      </c>
      <c r="F4982" s="10">
        <f>IFERROR(Table2[[#This Row],[Economic loss ($ million)]]*1000000 / Table2[[#This Row],[Total Waste (tons)]], NA())</f>
        <v>879728.29617910378</v>
      </c>
      <c r="G4982" s="10" t="str">
        <f t="shared" si="77"/>
        <v>Low</v>
      </c>
      <c r="H4982" s="10">
        <v>139.85</v>
      </c>
      <c r="I4982" s="10">
        <f>IFERROR(Table2[[#This Row],[Total Waste (tons)]] / (Table2[[#This Row],[Population (million)]]*1000), NA())</f>
        <v>3.8667994344437545E-2</v>
      </c>
      <c r="J4982" s="10">
        <v>579.96</v>
      </c>
      <c r="K4982" s="10">
        <f>IFERROR(Table2[[#This Row],[Total Waste (tons)]] * Table2[[#This Row],[Household waste (%)]], NA())</f>
        <v>1012080.4157</v>
      </c>
      <c r="L4982" s="10">
        <v>45.13</v>
      </c>
      <c r="M4982" s="10">
        <f>SUMIFS(Table2[Household waste (%)], Table2[Country], "Australia", Table2[Year], 2020)</f>
        <v>1412.17</v>
      </c>
      <c r="N4982" s="10">
        <f>COUNTIFS(Table2[Year], "USA")</f>
        <v>0</v>
      </c>
    </row>
    <row r="4983" spans="1:14" x14ac:dyDescent="0.35">
      <c r="A4983" s="11" t="s">
        <v>21</v>
      </c>
      <c r="B4983" s="12">
        <v>2018</v>
      </c>
      <c r="C4983" s="11" t="s">
        <v>9</v>
      </c>
      <c r="D4983" s="12">
        <v>46466.94</v>
      </c>
      <c r="E4983" s="13">
        <v>46343.29</v>
      </c>
      <c r="F4983" s="13">
        <f>IFERROR(Table2[[#This Row],[Economic loss ($ million)]]*1000000 / Table2[[#This Row],[Total Waste (tons)]], NA())</f>
        <v>997338.96830735996</v>
      </c>
      <c r="G4983" s="13" t="str">
        <f t="shared" si="77"/>
        <v>Medium</v>
      </c>
      <c r="H4983" s="13">
        <v>182.33</v>
      </c>
      <c r="I4983" s="13">
        <f>IFERROR(Table2[[#This Row],[Total Waste (tons)]] / (Table2[[#This Row],[Population (million)]]*1000), NA())</f>
        <v>7.2580778182158981E-2</v>
      </c>
      <c r="J4983" s="13">
        <v>640.21</v>
      </c>
      <c r="K4983" s="13">
        <f>IFERROR(Table2[[#This Row],[Total Waste (tons)]] * Table2[[#This Row],[Household waste (%)]], NA())</f>
        <v>3248503.7754000002</v>
      </c>
      <c r="L4983" s="13">
        <v>69.91</v>
      </c>
      <c r="M4983" s="10">
        <f>SUMIFS(Table2[Household waste (%)], Table2[Country], "Australia", Table2[Year], 2020)</f>
        <v>1412.17</v>
      </c>
      <c r="N4983" s="10">
        <f>COUNTIFS(Table2[Year], "USA")</f>
        <v>0</v>
      </c>
    </row>
    <row r="4984" spans="1:14" x14ac:dyDescent="0.35">
      <c r="A4984" s="8" t="s">
        <v>26</v>
      </c>
      <c r="B4984" s="9">
        <v>2018</v>
      </c>
      <c r="C4984" s="8" t="s">
        <v>9</v>
      </c>
      <c r="D4984" s="9">
        <v>18801.21</v>
      </c>
      <c r="E4984" s="10">
        <v>18488.3</v>
      </c>
      <c r="F4984" s="10">
        <f>IFERROR(Table2[[#This Row],[Economic loss ($ million)]]*1000000 / Table2[[#This Row],[Total Waste (tons)]], NA())</f>
        <v>983356.92224064306</v>
      </c>
      <c r="G4984" s="10" t="str">
        <f t="shared" si="77"/>
        <v>Medium</v>
      </c>
      <c r="H4984" s="10">
        <v>55.01</v>
      </c>
      <c r="I4984" s="10">
        <f>IFERROR(Table2[[#This Row],[Total Waste (tons)]] / (Table2[[#This Row],[Population (million)]]*1000), NA())</f>
        <v>2.0270409263412108E-2</v>
      </c>
      <c r="J4984" s="10">
        <v>927.52</v>
      </c>
      <c r="K4984" s="10">
        <f>IFERROR(Table2[[#This Row],[Total Waste (tons)]] * Table2[[#This Row],[Household waste (%)]], NA())</f>
        <v>971834.54489999986</v>
      </c>
      <c r="L4984" s="10">
        <v>51.69</v>
      </c>
      <c r="M4984" s="10">
        <f>SUMIFS(Table2[Household waste (%)], Table2[Country], "Australia", Table2[Year], 2020)</f>
        <v>1412.17</v>
      </c>
      <c r="N4984" s="10">
        <f>COUNTIFS(Table2[Year], "USA")</f>
        <v>0</v>
      </c>
    </row>
    <row r="4985" spans="1:14" x14ac:dyDescent="0.35">
      <c r="A4985" s="11" t="s">
        <v>18</v>
      </c>
      <c r="B4985" s="12">
        <v>2019</v>
      </c>
      <c r="C4985" s="11" t="s">
        <v>15</v>
      </c>
      <c r="D4985" s="12">
        <v>7902.76</v>
      </c>
      <c r="E4985" s="13">
        <v>8000.18</v>
      </c>
      <c r="F4985" s="13">
        <f>IFERROR(Table2[[#This Row],[Economic loss ($ million)]]*1000000 / Table2[[#This Row],[Total Waste (tons)]], NA())</f>
        <v>1012327.3388031523</v>
      </c>
      <c r="G4985" s="13" t="str">
        <f t="shared" si="77"/>
        <v>Medium</v>
      </c>
      <c r="H4985" s="13">
        <v>38.51</v>
      </c>
      <c r="I4985" s="13">
        <f>IFERROR(Table2[[#This Row],[Total Waste (tons)]] / (Table2[[#This Row],[Population (million)]]*1000), NA())</f>
        <v>5.8307890950676945E-3</v>
      </c>
      <c r="J4985" s="13">
        <v>1355.35</v>
      </c>
      <c r="K4985" s="13">
        <f>IFERROR(Table2[[#This Row],[Total Waste (tons)]] * Table2[[#This Row],[Household waste (%)]], NA())</f>
        <v>249806.24360000002</v>
      </c>
      <c r="L4985" s="13">
        <v>31.61</v>
      </c>
      <c r="M4985" s="10">
        <f>SUMIFS(Table2[Household waste (%)], Table2[Country], "Australia", Table2[Year], 2020)</f>
        <v>1412.17</v>
      </c>
      <c r="N4985" s="10">
        <f>COUNTIFS(Table2[Year], "USA")</f>
        <v>0</v>
      </c>
    </row>
    <row r="4986" spans="1:14" x14ac:dyDescent="0.35">
      <c r="A4986" s="8" t="s">
        <v>24</v>
      </c>
      <c r="B4986" s="9">
        <v>2023</v>
      </c>
      <c r="C4986" s="8" t="s">
        <v>13</v>
      </c>
      <c r="D4986" s="9">
        <v>9821.36</v>
      </c>
      <c r="E4986" s="10">
        <v>8333.6</v>
      </c>
      <c r="F4986" s="10">
        <f>IFERROR(Table2[[#This Row],[Economic loss ($ million)]]*1000000 / Table2[[#This Row],[Total Waste (tons)]], NA())</f>
        <v>848517.92419787066</v>
      </c>
      <c r="G4986" s="10" t="str">
        <f t="shared" si="77"/>
        <v>Low</v>
      </c>
      <c r="H4986" s="10">
        <v>50.23</v>
      </c>
      <c r="I4986" s="10">
        <f>IFERROR(Table2[[#This Row],[Total Waste (tons)]] / (Table2[[#This Row],[Population (million)]]*1000), NA())</f>
        <v>0.16225607136956882</v>
      </c>
      <c r="J4986" s="10">
        <v>60.53</v>
      </c>
      <c r="K4986" s="10">
        <f>IFERROR(Table2[[#This Row],[Total Waste (tons)]] * Table2[[#This Row],[Household waste (%)]], NA())</f>
        <v>650272.24560000002</v>
      </c>
      <c r="L4986" s="10">
        <v>66.209999999999994</v>
      </c>
      <c r="M4986" s="10">
        <f>SUMIFS(Table2[Household waste (%)], Table2[Country], "Australia", Table2[Year], 2020)</f>
        <v>1412.17</v>
      </c>
      <c r="N4986" s="10">
        <f>COUNTIFS(Table2[Year], "USA")</f>
        <v>0</v>
      </c>
    </row>
    <row r="4987" spans="1:14" x14ac:dyDescent="0.35">
      <c r="A4987" s="11" t="s">
        <v>28</v>
      </c>
      <c r="B4987" s="12">
        <v>2022</v>
      </c>
      <c r="C4987" s="11" t="s">
        <v>20</v>
      </c>
      <c r="D4987" s="12">
        <v>21611.84</v>
      </c>
      <c r="E4987" s="13">
        <v>19333.919999999998</v>
      </c>
      <c r="F4987" s="13">
        <f>IFERROR(Table2[[#This Row],[Economic loss ($ million)]]*1000000 / Table2[[#This Row],[Total Waste (tons)]], NA())</f>
        <v>894598.5163688052</v>
      </c>
      <c r="G4987" s="13" t="str">
        <f t="shared" si="77"/>
        <v>Low</v>
      </c>
      <c r="H4987" s="13">
        <v>129.82</v>
      </c>
      <c r="I4987" s="13">
        <f>IFERROR(Table2[[#This Row],[Total Waste (tons)]] / (Table2[[#This Row],[Population (million)]]*1000), NA())</f>
        <v>5.5163203838889174E-2</v>
      </c>
      <c r="J4987" s="13">
        <v>391.78</v>
      </c>
      <c r="K4987" s="13">
        <f>IFERROR(Table2[[#This Row],[Total Waste (tons)]] * Table2[[#This Row],[Household waste (%)]], NA())</f>
        <v>887598.26879999996</v>
      </c>
      <c r="L4987" s="13">
        <v>41.07</v>
      </c>
      <c r="M4987" s="10">
        <f>SUMIFS(Table2[Household waste (%)], Table2[Country], "Australia", Table2[Year], 2020)</f>
        <v>1412.17</v>
      </c>
      <c r="N4987" s="10">
        <f>COUNTIFS(Table2[Year], "USA")</f>
        <v>0</v>
      </c>
    </row>
    <row r="4988" spans="1:14" x14ac:dyDescent="0.35">
      <c r="A4988" s="8" t="s">
        <v>12</v>
      </c>
      <c r="B4988" s="9">
        <v>2019</v>
      </c>
      <c r="C4988" s="8" t="s">
        <v>13</v>
      </c>
      <c r="D4988" s="9">
        <v>18154.900000000001</v>
      </c>
      <c r="E4988" s="10">
        <v>16980.32</v>
      </c>
      <c r="F4988" s="10">
        <f>IFERROR(Table2[[#This Row],[Economic loss ($ million)]]*1000000 / Table2[[#This Row],[Total Waste (tons)]], NA())</f>
        <v>935302.31507747213</v>
      </c>
      <c r="G4988" s="10" t="str">
        <f t="shared" si="77"/>
        <v>Low</v>
      </c>
      <c r="H4988" s="10">
        <v>105</v>
      </c>
      <c r="I4988" s="10">
        <f>IFERROR(Table2[[#This Row],[Total Waste (tons)]] / (Table2[[#This Row],[Population (million)]]*1000), NA())</f>
        <v>0.76217044500419817</v>
      </c>
      <c r="J4988" s="10">
        <v>23.82</v>
      </c>
      <c r="K4988" s="10">
        <f>IFERROR(Table2[[#This Row],[Total Waste (tons)]] * Table2[[#This Row],[Household waste (%)]], NA())</f>
        <v>1142669.406</v>
      </c>
      <c r="L4988" s="10">
        <v>62.94</v>
      </c>
      <c r="M4988" s="10">
        <f>SUMIFS(Table2[Household waste (%)], Table2[Country], "Australia", Table2[Year], 2020)</f>
        <v>1412.17</v>
      </c>
      <c r="N4988" s="10">
        <f>COUNTIFS(Table2[Year], "USA")</f>
        <v>0</v>
      </c>
    </row>
    <row r="4989" spans="1:14" x14ac:dyDescent="0.35">
      <c r="A4989" s="11" t="s">
        <v>27</v>
      </c>
      <c r="B4989" s="12">
        <v>2019</v>
      </c>
      <c r="C4989" s="11" t="s">
        <v>9</v>
      </c>
      <c r="D4989" s="12">
        <v>44319.58</v>
      </c>
      <c r="E4989" s="13">
        <v>37349.47</v>
      </c>
      <c r="F4989" s="13">
        <f>IFERROR(Table2[[#This Row],[Economic loss ($ million)]]*1000000 / Table2[[#This Row],[Total Waste (tons)]], NA())</f>
        <v>842730.6847221927</v>
      </c>
      <c r="G4989" s="13" t="str">
        <f t="shared" si="77"/>
        <v>Low</v>
      </c>
      <c r="H4989" s="13">
        <v>113.72</v>
      </c>
      <c r="I4989" s="13">
        <f>IFERROR(Table2[[#This Row],[Total Waste (tons)]] / (Table2[[#This Row],[Population (million)]]*1000), NA())</f>
        <v>3.2156882378122663E-2</v>
      </c>
      <c r="J4989" s="13">
        <v>1378.23</v>
      </c>
      <c r="K4989" s="13">
        <f>IFERROR(Table2[[#This Row],[Total Waste (tons)]] * Table2[[#This Row],[Household waste (%)]], NA())</f>
        <v>2730529.3237999999</v>
      </c>
      <c r="L4989" s="13">
        <v>61.61</v>
      </c>
      <c r="M4989" s="10">
        <f>SUMIFS(Table2[Household waste (%)], Table2[Country], "Australia", Table2[Year], 2020)</f>
        <v>1412.17</v>
      </c>
      <c r="N4989" s="10">
        <f>COUNTIFS(Table2[Year], "USA")</f>
        <v>0</v>
      </c>
    </row>
    <row r="4990" spans="1:14" x14ac:dyDescent="0.35">
      <c r="A4990" s="8" t="s">
        <v>21</v>
      </c>
      <c r="B4990" s="9">
        <v>2022</v>
      </c>
      <c r="C4990" s="8" t="s">
        <v>19</v>
      </c>
      <c r="D4990" s="9">
        <v>3925.48</v>
      </c>
      <c r="E4990" s="10">
        <v>4499.38</v>
      </c>
      <c r="F4990" s="10">
        <f>IFERROR(Table2[[#This Row],[Economic loss ($ million)]]*1000000 / Table2[[#This Row],[Total Waste (tons)]], NA())</f>
        <v>1146198.6814351366</v>
      </c>
      <c r="G4990" s="10" t="str">
        <f t="shared" si="77"/>
        <v>High</v>
      </c>
      <c r="H4990" s="10">
        <v>47.21</v>
      </c>
      <c r="I4990" s="10">
        <f>IFERROR(Table2[[#This Row],[Total Waste (tons)]] / (Table2[[#This Row],[Population (million)]]*1000), NA())</f>
        <v>4.9576660772922457E-2</v>
      </c>
      <c r="J4990" s="10">
        <v>79.180000000000007</v>
      </c>
      <c r="K4990" s="10">
        <f>IFERROR(Table2[[#This Row],[Total Waste (tons)]] * Table2[[#This Row],[Household waste (%)]], NA())</f>
        <v>149560.788</v>
      </c>
      <c r="L4990" s="10">
        <v>38.1</v>
      </c>
      <c r="M4990" s="10">
        <f>SUMIFS(Table2[Household waste (%)], Table2[Country], "Australia", Table2[Year], 2020)</f>
        <v>1412.17</v>
      </c>
      <c r="N4990" s="10">
        <f>COUNTIFS(Table2[Year], "USA")</f>
        <v>0</v>
      </c>
    </row>
    <row r="4991" spans="1:14" x14ac:dyDescent="0.35">
      <c r="A4991" s="11" t="s">
        <v>18</v>
      </c>
      <c r="B4991" s="12">
        <v>2021</v>
      </c>
      <c r="C4991" s="11" t="s">
        <v>22</v>
      </c>
      <c r="D4991" s="12">
        <v>21794.85</v>
      </c>
      <c r="E4991" s="13">
        <v>22964.45</v>
      </c>
      <c r="F4991" s="13">
        <f>IFERROR(Table2[[#This Row],[Economic loss ($ million)]]*1000000 / Table2[[#This Row],[Total Waste (tons)]], NA())</f>
        <v>1053664.0536640538</v>
      </c>
      <c r="G4991" s="13" t="str">
        <f t="shared" si="77"/>
        <v>Medium</v>
      </c>
      <c r="H4991" s="13">
        <v>90.37</v>
      </c>
      <c r="I4991" s="13">
        <f>IFERROR(Table2[[#This Row],[Total Waste (tons)]] / (Table2[[#This Row],[Population (million)]]*1000), NA())</f>
        <v>2.9998141877942024E-2</v>
      </c>
      <c r="J4991" s="13">
        <v>726.54</v>
      </c>
      <c r="K4991" s="13">
        <f>IFERROR(Table2[[#This Row],[Total Waste (tons)]] * Table2[[#This Row],[Household waste (%)]], NA())</f>
        <v>1309870.4849999999</v>
      </c>
      <c r="L4991" s="13">
        <v>60.1</v>
      </c>
      <c r="M4991" s="10">
        <f>SUMIFS(Table2[Household waste (%)], Table2[Country], "Australia", Table2[Year], 2020)</f>
        <v>1412.17</v>
      </c>
      <c r="N4991" s="10">
        <f>COUNTIFS(Table2[Year], "USA")</f>
        <v>0</v>
      </c>
    </row>
    <row r="4992" spans="1:14" x14ac:dyDescent="0.35">
      <c r="A4992" s="8" t="s">
        <v>14</v>
      </c>
      <c r="B4992" s="9">
        <v>2019</v>
      </c>
      <c r="C4992" s="8" t="s">
        <v>19</v>
      </c>
      <c r="D4992" s="9">
        <v>26583.09</v>
      </c>
      <c r="E4992" s="10">
        <v>23562.82</v>
      </c>
      <c r="F4992" s="10">
        <f>IFERROR(Table2[[#This Row],[Economic loss ($ million)]]*1000000 / Table2[[#This Row],[Total Waste (tons)]], NA())</f>
        <v>886383.78758827515</v>
      </c>
      <c r="G4992" s="10" t="str">
        <f t="shared" si="77"/>
        <v>Low</v>
      </c>
      <c r="H4992" s="10">
        <v>125.57</v>
      </c>
      <c r="I4992" s="10">
        <f>IFERROR(Table2[[#This Row],[Total Waste (tons)]] / (Table2[[#This Row],[Population (million)]]*1000), NA())</f>
        <v>4.6547987182405576E-2</v>
      </c>
      <c r="J4992" s="10">
        <v>571.09</v>
      </c>
      <c r="K4992" s="10">
        <f>IFERROR(Table2[[#This Row],[Total Waste (tons)]] * Table2[[#This Row],[Household waste (%)]], NA())</f>
        <v>844810.60019999999</v>
      </c>
      <c r="L4992" s="10">
        <v>31.78</v>
      </c>
      <c r="M4992" s="10">
        <f>SUMIFS(Table2[Household waste (%)], Table2[Country], "Australia", Table2[Year], 2020)</f>
        <v>1412.17</v>
      </c>
      <c r="N4992" s="10">
        <f>COUNTIFS(Table2[Year], "USA")</f>
        <v>0</v>
      </c>
    </row>
    <row r="4993" spans="1:14" x14ac:dyDescent="0.35">
      <c r="A4993" s="11" t="s">
        <v>17</v>
      </c>
      <c r="B4993" s="12">
        <v>2018</v>
      </c>
      <c r="C4993" s="11" t="s">
        <v>20</v>
      </c>
      <c r="D4993" s="12">
        <v>48984.17</v>
      </c>
      <c r="E4993" s="13">
        <v>49978.44</v>
      </c>
      <c r="F4993" s="13">
        <f>IFERROR(Table2[[#This Row],[Economic loss ($ million)]]*1000000 / Table2[[#This Row],[Total Waste (tons)]], NA())</f>
        <v>1020297.7819160762</v>
      </c>
      <c r="G4993" s="13" t="str">
        <f t="shared" si="77"/>
        <v>Medium</v>
      </c>
      <c r="H4993" s="13">
        <v>28.07</v>
      </c>
      <c r="I4993" s="13">
        <f>IFERROR(Table2[[#This Row],[Total Waste (tons)]] / (Table2[[#This Row],[Population (million)]]*1000), NA())</f>
        <v>3.5493717755492434E-2</v>
      </c>
      <c r="J4993" s="13">
        <v>1380.08</v>
      </c>
      <c r="K4993" s="13">
        <f>IFERROR(Table2[[#This Row],[Total Waste (tons)]] * Table2[[#This Row],[Household waste (%)]], NA())</f>
        <v>2958154.0263</v>
      </c>
      <c r="L4993" s="13">
        <v>60.39</v>
      </c>
      <c r="M4993" s="10">
        <f>SUMIFS(Table2[Household waste (%)], Table2[Country], "Australia", Table2[Year], 2020)</f>
        <v>1412.17</v>
      </c>
      <c r="N4993" s="10">
        <f>COUNTIFS(Table2[Year], "USA")</f>
        <v>0</v>
      </c>
    </row>
    <row r="4994" spans="1:14" x14ac:dyDescent="0.35">
      <c r="A4994" s="8" t="s">
        <v>14</v>
      </c>
      <c r="B4994" s="9">
        <v>2021</v>
      </c>
      <c r="C4994" s="8" t="s">
        <v>20</v>
      </c>
      <c r="D4994" s="9">
        <v>42126.64</v>
      </c>
      <c r="E4994" s="10">
        <v>36406.75</v>
      </c>
      <c r="F4994" s="10">
        <f>IFERROR(Table2[[#This Row],[Economic loss ($ million)]]*1000000 / Table2[[#This Row],[Total Waste (tons)]], NA())</f>
        <v>864221.5472204762</v>
      </c>
      <c r="G4994" s="10" t="str">
        <f t="shared" ref="G4994:G5000" si="78">IF(F4994&gt;1100000,"High",IF(F4994&gt;=950000,"Medium","Low"))</f>
        <v>Low</v>
      </c>
      <c r="H4994" s="10">
        <v>144.30000000000001</v>
      </c>
      <c r="I4994" s="10">
        <f>IFERROR(Table2[[#This Row],[Total Waste (tons)]] / (Table2[[#This Row],[Population (million)]]*1000), NA())</f>
        <v>3.700317973402667E-2</v>
      </c>
      <c r="J4994" s="10">
        <v>1138.46</v>
      </c>
      <c r="K4994" s="10">
        <f>IFERROR(Table2[[#This Row],[Total Waste (tons)]] * Table2[[#This Row],[Household waste (%)]], NA())</f>
        <v>1738145.1664</v>
      </c>
      <c r="L4994" s="10">
        <v>41.26</v>
      </c>
      <c r="M4994" s="10">
        <f>SUMIFS(Table2[Household waste (%)], Table2[Country], "Australia", Table2[Year], 2020)</f>
        <v>1412.17</v>
      </c>
      <c r="N4994" s="10">
        <f>COUNTIFS(Table2[Year], "USA")</f>
        <v>0</v>
      </c>
    </row>
    <row r="4995" spans="1:14" x14ac:dyDescent="0.35">
      <c r="A4995" s="11" t="s">
        <v>10</v>
      </c>
      <c r="B4995" s="12">
        <v>2023</v>
      </c>
      <c r="C4995" s="11" t="s">
        <v>11</v>
      </c>
      <c r="D4995" s="12">
        <v>39980.400000000001</v>
      </c>
      <c r="E4995" s="13">
        <v>37618.449999999997</v>
      </c>
      <c r="F4995" s="13">
        <f>IFERROR(Table2[[#This Row],[Economic loss ($ million)]]*1000000 / Table2[[#This Row],[Total Waste (tons)]], NA())</f>
        <v>940922.30192794465</v>
      </c>
      <c r="G4995" s="13" t="str">
        <f t="shared" si="78"/>
        <v>Low</v>
      </c>
      <c r="H4995" s="13">
        <v>32.340000000000003</v>
      </c>
      <c r="I4995" s="13">
        <f>IFERROR(Table2[[#This Row],[Total Waste (tons)]] / (Table2[[#This Row],[Population (million)]]*1000), NA())</f>
        <v>1.4763810930576071</v>
      </c>
      <c r="J4995" s="13">
        <v>27.08</v>
      </c>
      <c r="K4995" s="13">
        <f>IFERROR(Table2[[#This Row],[Total Waste (tons)]] * Table2[[#This Row],[Household waste (%)]], NA())</f>
        <v>2254094.952</v>
      </c>
      <c r="L4995" s="13">
        <v>56.38</v>
      </c>
      <c r="M4995" s="10">
        <f>SUMIFS(Table2[Household waste (%)], Table2[Country], "Australia", Table2[Year], 2020)</f>
        <v>1412.17</v>
      </c>
      <c r="N4995" s="10">
        <f>COUNTIFS(Table2[Year], "USA")</f>
        <v>0</v>
      </c>
    </row>
    <row r="4996" spans="1:14" x14ac:dyDescent="0.35">
      <c r="A4996" s="8" t="s">
        <v>14</v>
      </c>
      <c r="B4996" s="9">
        <v>2021</v>
      </c>
      <c r="C4996" s="8" t="s">
        <v>15</v>
      </c>
      <c r="D4996" s="9">
        <v>47524.74</v>
      </c>
      <c r="E4996" s="10">
        <v>48058.400000000001</v>
      </c>
      <c r="F4996" s="10">
        <f>IFERROR(Table2[[#This Row],[Economic loss ($ million)]]*1000000 / Table2[[#This Row],[Total Waste (tons)]], NA())</f>
        <v>1011229.0987809718</v>
      </c>
      <c r="G4996" s="10" t="str">
        <f t="shared" si="78"/>
        <v>Medium</v>
      </c>
      <c r="H4996" s="10">
        <v>77.41</v>
      </c>
      <c r="I4996" s="10">
        <f>IFERROR(Table2[[#This Row],[Total Waste (tons)]] / (Table2[[#This Row],[Population (million)]]*1000), NA())</f>
        <v>4.3702517793757931E-2</v>
      </c>
      <c r="J4996" s="10">
        <v>1087.46</v>
      </c>
      <c r="K4996" s="10">
        <f>IFERROR(Table2[[#This Row],[Total Waste (tons)]] * Table2[[#This Row],[Household waste (%)]], NA())</f>
        <v>1888157.9201999998</v>
      </c>
      <c r="L4996" s="10">
        <v>39.729999999999997</v>
      </c>
      <c r="M4996" s="10">
        <f>SUMIFS(Table2[Household waste (%)], Table2[Country], "Australia", Table2[Year], 2020)</f>
        <v>1412.17</v>
      </c>
      <c r="N4996" s="10">
        <f>COUNTIFS(Table2[Year], "USA")</f>
        <v>0</v>
      </c>
    </row>
    <row r="4997" spans="1:14" x14ac:dyDescent="0.35">
      <c r="A4997" s="11" t="s">
        <v>8</v>
      </c>
      <c r="B4997" s="12">
        <v>2021</v>
      </c>
      <c r="C4997" s="11" t="s">
        <v>15</v>
      </c>
      <c r="D4997" s="12">
        <v>32337.72</v>
      </c>
      <c r="E4997" s="13">
        <v>32705.08</v>
      </c>
      <c r="F4997" s="13">
        <f>IFERROR(Table2[[#This Row],[Economic loss ($ million)]]*1000000 / Table2[[#This Row],[Total Waste (tons)]], NA())</f>
        <v>1011360.1082574776</v>
      </c>
      <c r="G4997" s="13" t="str">
        <f t="shared" si="78"/>
        <v>Medium</v>
      </c>
      <c r="H4997" s="13">
        <v>194.35</v>
      </c>
      <c r="I4997" s="13">
        <f>IFERROR(Table2[[#This Row],[Total Waste (tons)]] / (Table2[[#This Row],[Population (million)]]*1000), NA())</f>
        <v>2.4199084051724138E-2</v>
      </c>
      <c r="J4997" s="13">
        <v>1336.32</v>
      </c>
      <c r="K4997" s="13">
        <f>IFERROR(Table2[[#This Row],[Total Waste (tons)]] * Table2[[#This Row],[Household waste (%)]], NA())</f>
        <v>2096454.3876</v>
      </c>
      <c r="L4997" s="13">
        <v>64.83</v>
      </c>
      <c r="M4997" s="10">
        <f>SUMIFS(Table2[Household waste (%)], Table2[Country], "Australia", Table2[Year], 2020)</f>
        <v>1412.17</v>
      </c>
      <c r="N4997" s="10">
        <f>COUNTIFS(Table2[Year], "USA")</f>
        <v>0</v>
      </c>
    </row>
    <row r="4998" spans="1:14" x14ac:dyDescent="0.35">
      <c r="A4998" s="8" t="s">
        <v>17</v>
      </c>
      <c r="B4998" s="9">
        <v>2018</v>
      </c>
      <c r="C4998" s="8" t="s">
        <v>19</v>
      </c>
      <c r="D4998" s="9">
        <v>20640.96</v>
      </c>
      <c r="E4998" s="10">
        <v>22485.33</v>
      </c>
      <c r="F4998" s="10">
        <f>IFERROR(Table2[[#This Row],[Economic loss ($ million)]]*1000000 / Table2[[#This Row],[Total Waste (tons)]], NA())</f>
        <v>1089354.8555881123</v>
      </c>
      <c r="G4998" s="10" t="str">
        <f t="shared" si="78"/>
        <v>Medium</v>
      </c>
      <c r="H4998" s="10">
        <v>21.04</v>
      </c>
      <c r="I4998" s="10">
        <f>IFERROR(Table2[[#This Row],[Total Waste (tons)]] / (Table2[[#This Row],[Population (million)]]*1000), NA())</f>
        <v>1.279662740235586</v>
      </c>
      <c r="J4998" s="10">
        <v>16.13</v>
      </c>
      <c r="K4998" s="10">
        <f>IFERROR(Table2[[#This Row],[Total Waste (tons)]] * Table2[[#This Row],[Household waste (%)]], NA())</f>
        <v>644617.18079999997</v>
      </c>
      <c r="L4998" s="10">
        <v>31.23</v>
      </c>
      <c r="M4998" s="10">
        <f>SUMIFS(Table2[Household waste (%)], Table2[Country], "Australia", Table2[Year], 2020)</f>
        <v>1412.17</v>
      </c>
      <c r="N4998" s="10">
        <f>COUNTIFS(Table2[Year], "USA")</f>
        <v>0</v>
      </c>
    </row>
    <row r="4999" spans="1:14" x14ac:dyDescent="0.35">
      <c r="A4999" s="11" t="s">
        <v>8</v>
      </c>
      <c r="B4999" s="12">
        <v>2021</v>
      </c>
      <c r="C4999" s="11" t="s">
        <v>15</v>
      </c>
      <c r="D4999" s="12">
        <v>26566.639999999999</v>
      </c>
      <c r="E4999" s="13">
        <v>29357.57</v>
      </c>
      <c r="F4999" s="13">
        <f>IFERROR(Table2[[#This Row],[Economic loss ($ million)]]*1000000 / Table2[[#This Row],[Total Waste (tons)]], NA())</f>
        <v>1105053.9323000575</v>
      </c>
      <c r="G4999" s="13" t="str">
        <f t="shared" si="78"/>
        <v>High</v>
      </c>
      <c r="H4999" s="13">
        <v>197.14</v>
      </c>
      <c r="I4999" s="13">
        <f>IFERROR(Table2[[#This Row],[Total Waste (tons)]] / (Table2[[#This Row],[Population (million)]]*1000), NA())</f>
        <v>2.4459007337709567E-2</v>
      </c>
      <c r="J4999" s="13">
        <v>1086.17</v>
      </c>
      <c r="K4999" s="13">
        <f>IFERROR(Table2[[#This Row],[Total Waste (tons)]] * Table2[[#This Row],[Household waste (%)]], NA())</f>
        <v>1858336.4680000001</v>
      </c>
      <c r="L4999" s="13">
        <v>69.95</v>
      </c>
      <c r="M4999" s="10">
        <f>SUMIFS(Table2[Household waste (%)], Table2[Country], "Australia", Table2[Year], 2020)</f>
        <v>1412.17</v>
      </c>
      <c r="N4999" s="10">
        <f>COUNTIFS(Table2[Year], "USA")</f>
        <v>0</v>
      </c>
    </row>
    <row r="5000" spans="1:14" x14ac:dyDescent="0.35">
      <c r="A5000" s="8" t="s">
        <v>14</v>
      </c>
      <c r="B5000" s="9">
        <v>2024</v>
      </c>
      <c r="C5000" s="8" t="s">
        <v>25</v>
      </c>
      <c r="D5000" s="9">
        <v>8860.27</v>
      </c>
      <c r="E5000" s="10">
        <v>7360.38</v>
      </c>
      <c r="F5000" s="10">
        <f>IFERROR(Table2[[#This Row],[Economic loss ($ million)]]*1000000 / Table2[[#This Row],[Total Waste (tons)]], NA())</f>
        <v>830717.34834265767</v>
      </c>
      <c r="G5000" s="10" t="str">
        <f t="shared" si="78"/>
        <v>Low</v>
      </c>
      <c r="H5000" s="10">
        <v>51.5</v>
      </c>
      <c r="I5000" s="10">
        <f>IFERROR(Table2[[#This Row],[Total Waste (tons)]] / (Table2[[#This Row],[Population (million)]]*1000), NA())</f>
        <v>1.0072265736014642E-2</v>
      </c>
      <c r="J5000" s="10">
        <v>879.67</v>
      </c>
      <c r="K5000" s="10">
        <f>IFERROR(Table2[[#This Row],[Total Waste (tons)]] * Table2[[#This Row],[Household waste (%)]], NA())</f>
        <v>480846.85290000006</v>
      </c>
      <c r="L5000" s="10">
        <v>54.27</v>
      </c>
      <c r="M5000" s="15">
        <f>SUMIFS(Table2[Household waste (%)], Table2[Country], "Australia", Table2[Year], 2020)</f>
        <v>1412.17</v>
      </c>
      <c r="N5000" s="15">
        <f>COUNTIFS(Table2[Year], "USA")</f>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DASHBOARD 01</vt:lpstr>
      <vt:lpstr>PIVOT TABLES</vt:lpstr>
      <vt:lpstr>Sheet1</vt:lpstr>
      <vt:lpstr>global_food_wastage_dataset</vt:lpstr>
      <vt:lpstr>DICTIONARY</vt:lpstr>
      <vt:lpstr>FUNCTIONS PRACTICE</vt:lpstr>
      <vt:lpstr>CountryList</vt:lpstr>
      <vt:lpstr>GlobalFoodWaste</vt:lpstr>
      <vt:lpstr>GlobalFoodWasteTb1</vt:lpstr>
      <vt:lpstr>YearList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cp:lastPrinted>2025-09-15T06:57:34Z</cp:lastPrinted>
  <dcterms:created xsi:type="dcterms:W3CDTF">2025-08-29T07:50:54Z</dcterms:created>
  <dcterms:modified xsi:type="dcterms:W3CDTF">2025-09-15T08:16:13Z</dcterms:modified>
</cp:coreProperties>
</file>